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1.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Mitigation" sheetId="1" state="visible" r:id="rId1"/>
    <sheet xmlns:r="http://schemas.openxmlformats.org/officeDocument/2006/relationships" name="MTOutputs" sheetId="2" state="visible" r:id="rId2"/>
    <sheet xmlns:r="http://schemas.openxmlformats.org/officeDocument/2006/relationships" name="StoredResults" sheetId="3" state="visible" r:id="rId3"/>
    <sheet xmlns:r="http://schemas.openxmlformats.org/officeDocument/2006/relationships" name="ScenarioCompare" sheetId="4" state="visible" r:id="rId4"/>
    <sheet xmlns:r="http://schemas.openxmlformats.org/officeDocument/2006/relationships" name="MacroCheck" sheetId="5" state="visible" r:id="rId5"/>
    <sheet xmlns:r="http://schemas.openxmlformats.org/officeDocument/2006/relationships" name="Charts" sheetId="6" state="visible" r:id="rId6"/>
    <sheet xmlns:r="http://schemas.openxmlformats.org/officeDocument/2006/relationships" name="ReadMe" sheetId="7" state="visible" r:id="rId7"/>
    <sheet xmlns:r="http://schemas.openxmlformats.org/officeDocument/2006/relationships" name="LegacyDiff" sheetId="8" state="visible" r:id="rId8"/>
    <sheet xmlns:r="http://schemas.openxmlformats.org/officeDocument/2006/relationships" name="Settings" sheetId="9" state="visible" r:id="rId9"/>
    <sheet xmlns:r="http://schemas.openxmlformats.org/officeDocument/2006/relationships" name="MTInputs" sheetId="10" state="visible" r:id="rId10"/>
    <sheet xmlns:r="http://schemas.openxmlformats.org/officeDocument/2006/relationships" name="Inputs" sheetId="11" state="visible" r:id="rId11"/>
    <sheet xmlns:r="http://schemas.openxmlformats.org/officeDocument/2006/relationships" name="Inputs_prices" sheetId="12" state="visible" r:id="rId12"/>
    <sheet xmlns:r="http://schemas.openxmlformats.org/officeDocument/2006/relationships" name="Inputs_power" sheetId="13" state="visible" r:id="rId13"/>
    <sheet xmlns:r="http://schemas.openxmlformats.org/officeDocument/2006/relationships" name="Variables" sheetId="14" state="visible" r:id="rId14"/>
    <sheet xmlns:r="http://schemas.openxmlformats.org/officeDocument/2006/relationships" name="Mapping" sheetId="15" state="visible" r:id="rId15"/>
    <sheet xmlns:r="http://schemas.openxmlformats.org/officeDocument/2006/relationships" name="DATA-&gt;" sheetId="16" state="visible" r:id="rId16"/>
    <sheet xmlns:r="http://schemas.openxmlformats.org/officeDocument/2006/relationships" name="Countries" sheetId="17" state="visible" r:id="rId17"/>
    <sheet xmlns:r="http://schemas.openxmlformats.org/officeDocument/2006/relationships" name="Elasticities" sheetId="18" state="visible" r:id="rId18"/>
    <sheet xmlns:r="http://schemas.openxmlformats.org/officeDocument/2006/relationships" name="Prices_dom" sheetId="19" state="visible" r:id="rId19"/>
    <sheet xmlns:r="http://schemas.openxmlformats.org/officeDocument/2006/relationships" name="Prices_int" sheetId="20" state="visible" r:id="rId20"/>
    <sheet xmlns:r="http://schemas.openxmlformats.org/officeDocument/2006/relationships" name="PriceAssump" sheetId="21" state="visible" r:id="rId21"/>
    <sheet xmlns:r="http://schemas.openxmlformats.org/officeDocument/2006/relationships" name="EnergyCons" sheetId="22" state="visible" r:id="rId22"/>
    <sheet xmlns:r="http://schemas.openxmlformats.org/officeDocument/2006/relationships" name="WEO" sheetId="23" state="visible" r:id="rId23"/>
    <sheet xmlns:r="http://schemas.openxmlformats.org/officeDocument/2006/relationships" name="EF_GHG" sheetId="24" state="visible" r:id="rId24"/>
    <sheet xmlns:r="http://schemas.openxmlformats.org/officeDocument/2006/relationships" name="PowerTech" sheetId="25" state="visible" r:id="rId25"/>
    <sheet xmlns:r="http://schemas.openxmlformats.org/officeDocument/2006/relationships" name="PowerPaths" sheetId="26" state="visible" r:id="rId26"/>
    <sheet xmlns:r="http://schemas.openxmlformats.org/officeDocument/2006/relationships" name="PowerParams" sheetId="27" state="visible" r:id="rId27"/>
  </sheets>
  <definedNames>
    <definedName name="PATH" comment="Policy path: 0 before y0, linear from start (y0) to target (y1); after y1 linear if cont, else flat">_xlfn.LAMBDA(_xlpm.year,_xlpm.y0,_xlpm.y1,_xlpm.start,_xlpm.target,_xlpm.cont,IF(_xlpm.year&lt;_xlpm.y0,0,_xlpm.start+(_xlpm.target-_xlpm.start)/MAX(_xlpm.y1-_xlpm.y0,1)*IF(OR(_xlpm.year&lt;=_xlpm.y1,_xlpm.cont),_xlpm.year-_xlpm.y0,_xlpm.y1-_xlpm.y0)))</definedName>
    <definedName name="ETSPRICE" comment="ETS permit price ($/tCO2) once a new ETS applies: override row if the override switch is Yes (blank cell: carbon price path), else the fast estimate">_xlfn.LAMBDA(_xlpm.apply,_xlpm.year,_xlpm.start_year,_xlpm.override,_xlpm.override_price,_xlpm.estimate,_xlpm.carbon_price,IF(AND(LEFT(_xlpm.apply,3)="Yes",_xlpm.year&gt;=_xlpm.start_year),IF(LEFT(_xlpm.override,3)="Yes",IF(_xlpm.override_price="",_xlpm.carbon_price,_xlpm.override_price),_xlpm.estimate),0))</definedName>
    <definedName name="OBRSHARE" comment="Output-based (OBR) share of an ETS sector: its benchmark, between 0 and 1">_xlfn.LAMBDA(_xlpm.benchmark,MIN(1,MAX(0,_xlpm.benchmark)))</definedName>
    <definedName name="VOLADJ" comment="ETS volatility adjustment: (1 + carbon tax policy risk x impact) / (1 + ETS volatility x impact), labels looked up in the Settings table (legacy ETS+LTS)">_xlfn.LAMBDA(_xlpm.volatility,_xlpm.impact,_xlpm.ct_risk,(1+_xlpm.ct_risk*INDEX(Settings!$C$18:$F$18,MATCH(SUBSTITUTE(_xlpm.impact,"*",""),Settings!$C$16:$F$16,0)))/(1+INDEX(Settings!$C$17:$F$17,MATCH(SUBSTITUTE(_xlpm.volatility,"*",""),Settings!$C$16:$F$16,0))*INDEX(Settings!$C$18:$F$18,MATCH(SUBSTITUTE(_xlpm.impact,"*",""),Settings!$C$16:$F$16,0))))</definedName>
    <definedName name="COVERED" comment="Covered emissions: SUMPRODUCT(emissions by ETS sector, effective coverage)">_xlfn.LAMBDA(_xlpm.emissions,_xlpm.coverage,SUMPRODUCT(_xlpm.emissions,_xlpm.coverage))</definedName>
    <definedName name="ETSCAP" comment="ETS cap: baseline covered emissions x (1 + change path from start to target year); after the target year constant if the continuation is Constant, else the relative change is kept">_xlfn.LAMBDA(_xlpm.apply,_xlpm.year,_xlpm.y0,_xlpm.y1,_xlpm.change_start,_xlpm.change_target,_xlpm.cont,_xlpm.base,_xlpm.cap_prev,IF(AND(LEFT(_xlpm.apply,3)="Yes",_xlpm.year&gt;=_xlpm.y0),IF(AND(_xlpm.year&gt;_xlpm.y1,LEFT(_xlpm.cont,8)="Constant"),_xlpm.cap_prev,_xlpm.base*(1+_xlpm.change_start+(_xlpm.change_target-_xlpm.change_start)/MAX(_xlpm.y1-_xlpm.y0,1)*(MIN(_xlpm.year,_xlpm.y1)-_xlpm.y0))),0))</definedName>
    <definedName name="ETSSEMI" comment="Effective covered semi-elasticity: baseline-weighted sector semi-elasticities x allocation effectiveness (auctioned 1, OBR obr_eff)">_xlfn.LAMBDA(_xlpm.emissions,_xlpm.coverage,_xlpm.semi,_xlpm.obr,_xlpm.obr_eff,IF(SUMPRODUCT(_xlpm.emissions,_xlpm.coverage)&gt;0,SUMPRODUCT(_xlpm.emissions,_xlpm.coverage,_xlpm.semi,1-(1-_xlpm.obr_eff)*_xlpm.obr)/SUMPRODUCT(_xlpm.emissions,_xlpm.coverage),0))</definedName>
    <definedName name="ETSESTIMATE" comment="Fast ETS price estimate: LN(cap / baseline covered emissions) / (semi-elasticity x volatility adjustment), 0 if the cap does not bind">_xlfn.LAMBDA(_xlpm.apply,_xlpm.year,_xlpm.start_year,_xlpm.cap,_xlpm.base,_xlpm.semi,_xlpm.vadj,IF(AND(LEFT(_xlpm.apply,3)="Yes",_xlpm.year&gt;=_xlpm.start_year,_xlpm.cap&gt;0,_xlpm.cap&lt;_xlpm.base,_xlpm.semi&lt;0,_xlpm.vadj&gt;0),LN(_xlpm.cap/_xlpm.base)/(_xlpm.semi*_xlpm.vadj),0))</definedName>
    <definedName name="TAXEQUIV" comment="ETS tax-equivalent price: permit price x volatility adjustment">_xlfn.LAMBDA(_xlpm.price,_xlpm.vadj,_xlpm.price*_xlpm.vadj)</definedName>
    <definedName name="REVFACTOR" comment="ETS revenue factor: permit price per $ of tax-equivalent price (1 / volatility adjustment)">_xlfn.LAMBDA(_xlpm.vadj,IF(_xlpm.vadj&gt;0,1/_xlpm.vadj,0))</definedName>
    <definedName name="ETSCOVER" comment="Effective ETS coverage of a sector: 1 if the new ETS applies, has started and covers it">_xlfn.LAMBDA(_xlpm.apply,_xlpm.year,_xlpm.start_year,_xlpm.covered,IF(AND(LEFT(_xlpm.apply,3)="Yes",_xlpm.year&gt;=_xlpm.start_year),IF(_xlpm.covered,1,0),0))</definedName>
    <definedName name="SHADOWSECTOR" comment="Shadow price by sector ($/tCO2): feebate rate + regulations (placeholder)">_xlfn.LAMBDA(_xlpm.feebate,_xlpm.regulation,_xlpm.feebate+_xlpm.regulation)</definedName>
    <definedName name="SHADOWSHARE" comment="Share of the shadow price impacting efficiency: coverage x efficiency-margin adjustment">_xlfn.LAMBDA(_xlpm.coverage,_xlpm.adjustment,IF(_xlpm.coverage,1,0)*_xlpm.adjustment)</definedName>
    <definedName name="SUPPLYCOST" comment="Supply cost: data up to the last historical year, then fixed part + floating part x gp(t)/gp(t-1)">_xlfn.LAMBDA(_xlpm.year,_xlpm.last_hist,_xlpm.hist_sp,_xlpm.fix_sp,_xlpm.sp_prev,_xlpm.gp_now,_xlpm.gp_prev,IF(_xlpm.year&lt;=_xlpm.last_hist,_xlpm.hist_sp,_xlpm.fix_sp+(_xlpm.sp_prev-_xlpm.fix_sp)*_xlpm.gp_now/_xlpm.gp_prev))</definedName>
    <definedName name="OTHERTAX" comment="Excise and other taxes: data up to the last historical year, then fixed part txo_L x pcc + floating part (sp_L - sp + txo_L(1 - pcc)) x (1 - pcc), not below its last value if that is &gt;= 0 (legacy)">_xlfn.LAMBDA(_xlpm.year,_xlpm.last_hist,_xlpm.hist_txo,_xlpm.txo_last,_xlpm.sp_last,_xlpm.sp_now,_xlpm.pcc,IF(_xlpm.year&lt;=_xlpm.last_hist,_xlpm.hist_txo,_xlpm.txo_last*_xlpm.pcc+IF(_xlpm.txo_last*(1-_xlpm.pcc)&gt;=0,MAX(_xlpm.txo_last*(1-_xlpm.pcc),(_xlpm.sp_last-_xlpm.sp_now+_xlpm.txo_last*(1-_xlpm.pcc))*(1-_xlpm.pcc)),(_xlpm.sp_last-_xlpm.sp_now+_xlpm.txo_last*(1-_xlpm.pcc))*(1-_xlpm.pcc))))</definedName>
    <definedName name="RETAILPRICE" comment="Retail price before new policies: (supply cost + excise and other taxes) x (1 + VAT rate)">_xlfn.LAMBDA(_xlpm.sp,_xlpm.txo,_xlpm.vat_rate,(_xlpm.sp+_xlpm.txo)*(1+_xlpm.vat_rate))</definedName>
    <definedName name="VATPAY" comment="VAT payment before new policies: (supply cost + excise and other taxes) x VAT rate">_xlfn.LAMBDA(_xlpm.sp,_xlpm.txo,_xlpm.vat_rate,(_xlpm.sp+_xlpm.txo)*_xlpm.vat_rate)</definedName>
    <definedName name="TAXPART" comment="Existing tax: positive part of excise and other taxes">_xlfn.LAMBDA(_xlpm.txo,MAX(_xlpm.txo,0))</definedName>
    <definedName name="SUBSIDYPART" comment="Existing consumer subsidy: negative part of excise and other taxes, as a positive number">_xlfn.LAMBDA(_xlpm.txo,MAX(-_xlpm.txo,0))</definedName>
    <definedName name="PERUNIT" comment="Value per GJ converted to the price unit (MTInputs units: $/liter, $/bbl, $/GJ)">_xlfn.LAMBDA(_xlpm.value_gj,_xlpm.gj_per_unit,_xlpm.value_gj*_xlpm.gj_per_unit)</definedName>
    <definedName name="CARBONTAX" comment="New carbon tax: price x EF x fuel coverage x sector coverage, not where the new ETS covers">_xlfn.LAMBDA(_xlpm.price,_xlpm.ef,_xlpm.fuel_cov,_xlpm.sector_cov,_xlpm.ets_cov,_xlpm.price*_xlpm.ef*_xlpm.fuel_cov*_xlpm.sector_cov*(1-_xlpm.ets_cov))</definedName>
    <definedName name="ETSCOST" comment="New ETS in the fuel price: tax-equivalent price x EF x effective ETS coverage x auctioned share (1 - OBR)">_xlfn.LAMBDA(_xlpm.price,_xlpm.ef,_xlpm.ets_cov,_xlpm.obr,_xlpm.price*_xlpm.ef*_xlpm.ets_cov*(1-_xlpm.obr))</definedName>
    <definedName name="NEWEXCISE" comment="New excise (fuel price reform): increase per price unit / GJ per price unit">_xlfn.LAMBDA(_xlpm.increase,_xlpm.gj_per_unit,_xlpm.increase/_xlpm.gj_per_unit)</definedName>
    <definedName name="NEWPOLICY" comment="Total new policy: new carbon tax + ETS + new excise">_xlfn.LAMBDA(_xlpm.carbon_tax,_xlpm.ets,_xlpm.excise,_xlpm.carbon_tax+_xlpm.ets+_xlpm.excise)</definedName>
    <definedName name="POSTTAX" comment="After-tax price: retail price before new policies + new policies x (1 + VAT rate), at least 0.01">_xlfn.LAMBDA(_xlpm.pre_policy_p,_xlpm.new_policy,_xlpm.vat_rate,MAX(_xlpm.pre_policy_p+_xlpm.new_policy*(1+_xlpm.vat_rate),0.01))</definedName>
    <definedName name="SHADOWEFF" comment="Shadow price on the efficiency margin: (sector shadow price x share impacting efficiency + ETS tax-equivalent price x ETS coverage x OBR share) x EF">_xlfn.LAMBDA(_xlpm.sector_price,_xlpm.share,_xlpm.ets_price,_xlpm.ets_cov,_xlpm.obr,_xlpm.ef,(_xlpm.sector_price*_xlpm.share+_xlpm.ets_price*_xlpm.ets_cov*_xlpm.obr)*_xlpm.ef)</definedName>
    <definedName name="REVENUE" comment="Revenue (USD million real): fuel use (ktoe) x PJ per ktoe x rate ($/GJ)">_xlfn.LAMBDA(_xlpm.fuel_use,_xlpm.pj_per_ktoe,_xlpm.rate,_xlpm.fuel_use*_xlpm.pj_per_ktoe*_xlpm.rate)</definedName>
    <definedName name="EMISSIONS" comment="CO2 emissions (MtCO2): fuel use (ktoe) x PJ per ktoe x emission factor (tCO2/GJ)">_xlfn.LAMBDA(_xlpm.fuel_use,_xlpm.pj_per_ktoe,_xlpm.ef,_xlpm.fuel_use*_xlpm.pj_per_ktoe*_xlpm.ef)</definedName>
    <definedName name="NEWREVRATE" comment="New-policy revenue rate ($/GJ): carbon tax + new excise + ETS x revenue factor + VAT on new policies (feebates are revenue-neutral)">_xlfn.LAMBDA(_xlpm.carbon_tax,_xlpm.excise,_xlpm.ets,_xlpm.rev_factor,_xlpm.new_policy,_xlpm.vat_rate,_xlpm.carbon_tax+_xlpm.excise+_xlpm.ets*_xlpm.rev_factor+_xlpm.new_policy*_xlpm.vat_rate)</definedName>
    <definedName name="FUELUSE" comment="Fuel use, CPAT documentation 3.3.3, shadow price on the efficiency margin (no Covid factor)">_xlfn.LAMBDA(_xlpm.f_prev,_xlpm.p_now,_xlpm.p_prev,_xlpm.shp_now,_xlpm.shp_prev,_xlpm.gdp_g,_xlpm.eps_y,_xlpm.eps_u,_xlpm.eps_f,_xlpm.alpha,_xlpm.f_prev*(1/(1+_xlpm.alpha))^(1+_xlpm.eps_u)*(1+_xlpm.gdp_g)^_xlpm.eps_y*(_xlpm.p_now/_xlpm.p_prev)^_xlpm.eps_u*((_xlpm.p_now+_xlpm.shp_now)/(_xlpm.p_prev+_xlpm.shp_prev))^(_xlpm.eps_f*(1+_xlpm.eps_u)))</definedName>
    <definedName name="CAPEX" comment="Capital cost of new plants ($/kW): capital cost at factor 1 x capex time factor">_xlfn.LAMBDA(_xlpm.capex_base,_xlpm.time_factor,_xlpm.capex_base*_xlpm.time_factor)</definedName>
    <definedName name="VINTAGE" comment="Vintage average: last year's average x (1 - last year's investment share) + new value x last year's investment share (legacy B2, B6)">_xlfn.LAMBDA(_xlpm.avg_prev,_xlpm.new_value,_xlpm.share_prev,_xlpm.avg_prev*(1-_xlpm.share_prev)+_xlpm.new_value*_xlpm.share_prev)</definedName>
    <definedName name="AMORTISED" comment="Amortised fixed cost ($/kWh): average capex x capex factor + other fixed costs + storage average">_xlfn.LAMBDA(_xlpm.capex_avg,_xlpm.capex_factor,_xlpm.other_fixed,_xlpm.storage_avg,_xlpm.capex_avg*_xlpm.capex_factor+_xlpm.other_fixed+_xlpm.storage_avg)</definedName>
    <definedName name="LEVELISED" comment="Levelised fixed cost of new plants ($/kWh): capex x capex factor + other fixed costs + storage if VRE">_xlfn.LAMBDA(_xlpm.capex,_xlpm.capex_factor,_xlpm.other_fixed,_xlpm.vre_flag,_xlpm.storage,_xlpm.capex*_xlpm.capex_factor+_xlpm.other_fixed+_xlpm.vre_flag*_xlpm.storage)</definedName>
    <definedName name="VARCOST" comment="Variable cost ($/kWh): variable O&amp;M and fixed fuel + fuel price ($/GJ) x GJ per kWh">_xlfn.LAMBDA(_xlpm.fixed_part,_xlpm.fuel_price,_xlpm.gj_per_kwh,_xlpm.fixed_part+_xlpm.fuel_price*_xlpm.gj_per_kwh)</definedName>
    <definedName name="GENCOST" comment="Generation cost before new policies ($/kWh): fixed + variable">_xlfn.LAMBDA(_xlpm.fixed_cost,_xlpm.variable_cost,_xlpm.fixed_cost+_xlpm.variable_cost)</definedName>
    <definedName name="WEIGHTED" comment="Generation-weighted sum: SUMPRODUCT(shares, values) x factor">_xlfn.LAMBDA(_xlpm.shares,_xlpm.values,_xlpm.factor,SUMPRODUCT(_xlpm.shares,_xlpm.values)*_xlpm.factor)</definedName>
    <definedName name="STORAGEHOUR" comment="Short-term storage cost per marginal hour ($/kWh): annualised battery and interface capex + opex">_xlfn.LAMBDA(_xlpm.battery,_xlpm.interface,_xlpm.opex,_xlpm.kwh_per_kw,_xlpm.dlf,(_xlpm.battery+_xlpm.interface/_xlpm.kwh_per_kw)/(_xlpm.dlf*8760)+_xlpm.opex/8760)</definedName>
    <definedName name="STORAGECOST" comment="Marginal storage cost of variable renewables ($/kWh): short-term (alloc x hours x VRE share x cph) + long-term (2 x MAX(0, VRE share - start)/(1 - start)^2 x cost per unit)">_xlfn.LAMBDA(_xlpm.alloc,_xlpm.hours,_xlpm.vre,_xlpm.cph,_xlpm.lt_start,_xlpm.lt_cost,_xlpm.alloc*_xlpm.hours*_xlpm.vre*_xlpm.cph+2*MAX(0,_xlpm.vre-_xlpm.lt_start)/(1-_xlpm.lt_start)^2*_xlpm.lt_cost)</definedName>
    <definedName name="POWERSUPPLY" comment="Supply cost of electricity: generation cost (previous year) + transmission and distribution">_xlfn.LAMBDA(_xlpm.gen_cost,_xlpm.tmc,_xlpm.gen_cost+_xlpm.tmc)</definedName>
    <definedName name="POWERPRICE" comment="Electricity price before new policies: data up to the last historical year, then the previous price + pass-through x change in supply cost x (1 + VAT)">_xlfn.LAMBDA(_xlpm.year,_xlpm.last_hist,_xlpm.hist_price,_xlpm.price_prev,_xlpm.pass,_xlpm.sc_now,_xlpm.sc_prev,_xlpm.vat_rate,IF(_xlpm.year&lt;=_xlpm.last_hist,_xlpm.hist_price,_xlpm.price_prev+_xlpm.pass*(_xlpm.sc_now-_xlpm.sc_prev)*(1+_xlpm.vat_rate)))</definedName>
    <definedName name="ENDUSERPOWER" comment="End-user electricity price: price before new policies + average new policy cost (no VAT on it)">_xlfn.LAMBDA(_xlpm.pre_policy_p,_xlpm.policy_cost,_xlpm.pre_policy_p+_xlpm.policy_cost)</definedName>
    <definedName name="SUBSIDYGAP" comment="Subsidy gap ($/kWh): supply cost - price before VAT">_xlfn.LAMBDA(_xlpm.supply_cost,_xlpm.pre_policy_p,_xlpm.vat_rate,_xlpm.supply_cost-_xlpm.pre_policy_p/(1+_xlpm.vat_rate))</definedName>
    <definedName name="POWERREV" comment="Power revenue (USD million): rate ($/kWh) x factor x consumption (GWh)">_xlfn.LAMBDA(_xlpm.rate,_xlpm.factor,_xlpm.consumption,_xlpm.rate*_xlpm.factor*_xlpm.consumption)</definedName>
  </definedNames>
  <calcPr calcId="124519" fullCalcOnLoad="1"/>
</workbook>
</file>

<file path=xl/styles.xml><?xml version="1.0" encoding="utf-8"?>
<styleSheet xmlns="http://schemas.openxmlformats.org/spreadsheetml/2006/main">
  <numFmts count="7">
    <numFmt numFmtId="164" formatCode="0.0%"/>
    <numFmt numFmtId="165" formatCode="0.0000"/>
    <numFmt numFmtId="166" formatCode="#,##0.0"/>
    <numFmt numFmtId="167" formatCode="0.000"/>
    <numFmt numFmtId="168" formatCode="0.000000"/>
    <numFmt numFmtId="169" formatCode="0.0000000"/>
    <numFmt numFmtId="170" formatCode="#,##0.000"/>
  </numFmts>
  <fonts count="14">
    <font>
      <name val="Calibri"/>
      <family val="2"/>
      <color theme="1"/>
      <sz val="11"/>
      <scheme val="minor"/>
    </font>
    <font>
      <name val="Arial"/>
      <b val="1"/>
      <color rgb="00FFFFFF"/>
      <sz val="14"/>
    </font>
    <font>
      <name val="Arial"/>
      <sz val="9"/>
    </font>
    <font>
      <name val="Arial"/>
      <b val="1"/>
      <sz val="9"/>
    </font>
    <font>
      <name val="Arial"/>
      <b val="1"/>
      <color rgb="00FF0000"/>
      <sz val="9"/>
    </font>
    <font>
      <b val="1"/>
      <color rgb="00FFFFFF"/>
    </font>
    <font>
      <b val="1"/>
    </font>
    <font>
      <name val="Arial"/>
      <b val="1"/>
      <color rgb="00C00000"/>
      <sz val="9"/>
    </font>
    <font>
      <name val="Arial"/>
      <b val="1"/>
      <color rgb="00FFFFFF"/>
      <sz val="9"/>
    </font>
    <font>
      <name val="Arial"/>
      <color rgb="009C0006"/>
      <sz val="9"/>
    </font>
    <font>
      <name val="Arial"/>
      <b val="1"/>
      <i val="1"/>
      <sz val="9"/>
    </font>
    <font>
      <name val="Arial"/>
      <i val="1"/>
      <color rgb="00C65911"/>
      <sz val="9"/>
    </font>
    <font>
      <name val="Arial"/>
      <i val="1"/>
      <sz val="9"/>
    </font>
    <font>
      <name val="Arial"/>
      <color rgb="00BFBFBF"/>
      <sz val="9"/>
    </font>
  </fonts>
  <fills count="14">
    <fill>
      <patternFill/>
    </fill>
    <fill>
      <patternFill patternType="gray125"/>
    </fill>
    <fill>
      <patternFill patternType="solid">
        <fgColor rgb="0000B050"/>
        <bgColor rgb="0000B050"/>
      </patternFill>
    </fill>
    <fill>
      <patternFill patternType="solid">
        <fgColor rgb="00EBF1DE"/>
        <bgColor rgb="00EBF1DE"/>
      </patternFill>
    </fill>
    <fill>
      <patternFill patternType="solid">
        <fgColor rgb="00FFFF00"/>
        <bgColor rgb="00FFFF00"/>
      </patternFill>
    </fill>
    <fill>
      <patternFill patternType="solid">
        <fgColor rgb="0000B050"/>
      </patternFill>
    </fill>
    <fill>
      <patternFill patternType="solid">
        <fgColor rgb="0092D050"/>
      </patternFill>
    </fill>
    <fill>
      <patternFill patternType="solid">
        <fgColor rgb="00F2F2F2"/>
      </patternFill>
    </fill>
    <fill>
      <patternFill patternType="solid">
        <fgColor rgb="0092D050"/>
        <bgColor rgb="0092D050"/>
      </patternFill>
    </fill>
    <fill>
      <patternFill patternType="solid">
        <fgColor rgb="00DCE6F1"/>
        <bgColor rgb="00DCE6F1"/>
      </patternFill>
    </fill>
    <fill>
      <patternFill patternType="solid">
        <fgColor rgb="00DDD9C4"/>
        <bgColor rgb="00DDD9C4"/>
      </patternFill>
    </fill>
    <fill>
      <patternFill patternType="solid">
        <fgColor rgb="00EEECE1"/>
        <bgColor rgb="00EEECE1"/>
      </patternFill>
    </fill>
    <fill>
      <patternFill patternType="solid">
        <fgColor rgb="00F2F2F2"/>
        <bgColor rgb="00F2F2F2"/>
      </patternFill>
    </fill>
    <fill>
      <patternFill patternType="solid">
        <fgColor rgb="00FFF2CC"/>
        <bgColor rgb="00FFF2CC"/>
      </patternFill>
    </fill>
  </fills>
  <borders count="1">
    <border>
      <left/>
      <right/>
      <top/>
      <bottom/>
      <diagonal/>
    </border>
  </borders>
  <cellStyleXfs count="1">
    <xf numFmtId="0" fontId="0" fillId="0" borderId="0"/>
  </cellStyleXfs>
  <cellXfs count="97">
    <xf numFmtId="0" fontId="0" fillId="0" borderId="0" pivotButton="0" quotePrefix="0" xfId="0"/>
    <xf numFmtId="0" fontId="3" fillId="0" borderId="0" pivotButton="0" quotePrefix="0" xfId="0"/>
    <xf numFmtId="0" fontId="1" fillId="2" borderId="0" pivotButton="0" quotePrefix="0" xfId="0"/>
    <xf numFmtId="0" fontId="0" fillId="2" borderId="0" pivotButton="0" quotePrefix="0" xfId="0"/>
    <xf numFmtId="0" fontId="8" fillId="8" borderId="0" pivotButton="0" quotePrefix="0" xfId="0"/>
    <xf numFmtId="0" fontId="0" fillId="8" borderId="0" pivotButton="0" quotePrefix="0" xfId="0"/>
    <xf numFmtId="1" fontId="3" fillId="10" borderId="0" pivotButton="0" quotePrefix="0" xfId="0"/>
    <xf numFmtId="1" fontId="3" fillId="0" borderId="0" pivotButton="0" quotePrefix="0" xfId="0"/>
    <xf numFmtId="1" fontId="3" fillId="3" borderId="0" pivotButton="0" quotePrefix="0" xfId="0"/>
    <xf numFmtId="1" fontId="2" fillId="10" borderId="0" pivotButton="0" quotePrefix="0" xfId="0"/>
    <xf numFmtId="1" fontId="2" fillId="0" borderId="0" pivotButton="0" quotePrefix="0" xfId="0"/>
    <xf numFmtId="0" fontId="2" fillId="9" borderId="0" pivotButton="0" quotePrefix="0" xfId="0"/>
    <xf numFmtId="164" fontId="2" fillId="10" borderId="0" pivotButton="0" quotePrefix="0" xfId="0"/>
    <xf numFmtId="164" fontId="2" fillId="0" borderId="0" pivotButton="0" quotePrefix="0" xfId="0"/>
    <xf numFmtId="0" fontId="2" fillId="0" borderId="0" pivotButton="0" quotePrefix="0" xfId="0"/>
    <xf numFmtId="165" fontId="2" fillId="10" borderId="0" pivotButton="0" quotePrefix="0" xfId="0"/>
    <xf numFmtId="165" fontId="2" fillId="0" borderId="0" pivotButton="0" quotePrefix="0" xfId="0"/>
    <xf numFmtId="0" fontId="3" fillId="9" borderId="0" pivotButton="0" quotePrefix="0" xfId="0"/>
    <xf numFmtId="2" fontId="3" fillId="10" borderId="0" pivotButton="0" quotePrefix="0" xfId="0"/>
    <xf numFmtId="2" fontId="3" fillId="0" borderId="0" pivotButton="0" quotePrefix="0" xfId="0"/>
    <xf numFmtId="2" fontId="9" fillId="11" borderId="0" pivotButton="0" quotePrefix="0" xfId="0"/>
    <xf numFmtId="0" fontId="10" fillId="0" borderId="0" pivotButton="0" quotePrefix="0" xfId="0"/>
    <xf numFmtId="0" fontId="2" fillId="3" borderId="0" pivotButton="0" quotePrefix="0" xfId="0"/>
    <xf numFmtId="2" fontId="2" fillId="10" borderId="0" pivotButton="0" quotePrefix="0" xfId="0"/>
    <xf numFmtId="2" fontId="2" fillId="0" borderId="0" pivotButton="0" quotePrefix="0" xfId="0"/>
    <xf numFmtId="2" fontId="2" fillId="3" borderId="0" pivotButton="0" quotePrefix="0" xfId="0"/>
    <xf numFmtId="1" fontId="2" fillId="3" borderId="0" pivotButton="0" quotePrefix="0" xfId="0"/>
    <xf numFmtId="169" fontId="2" fillId="3" borderId="0" pivotButton="0" quotePrefix="0" xfId="0"/>
    <xf numFmtId="170" fontId="2" fillId="3" borderId="0" pivotButton="0" quotePrefix="0" xfId="0"/>
    <xf numFmtId="170" fontId="3" fillId="10" borderId="0" pivotButton="0" quotePrefix="0" xfId="0"/>
    <xf numFmtId="170" fontId="3" fillId="0" borderId="0" pivotButton="0" quotePrefix="0" xfId="0"/>
    <xf numFmtId="170" fontId="9" fillId="11" borderId="0" pivotButton="0" quotePrefix="0" xfId="0"/>
    <xf numFmtId="169" fontId="3" fillId="10" borderId="0" pivotButton="0" quotePrefix="0" xfId="0"/>
    <xf numFmtId="169" fontId="3" fillId="0" borderId="0" pivotButton="0" quotePrefix="0" xfId="0"/>
    <xf numFmtId="169" fontId="9" fillId="11" borderId="0" pivotButton="0" quotePrefix="0" xfId="0"/>
    <xf numFmtId="0" fontId="2" fillId="10" borderId="0" pivotButton="0" quotePrefix="0" xfId="0"/>
    <xf numFmtId="0" fontId="2" fillId="12" borderId="0" pivotButton="0" quotePrefix="0" xfId="0"/>
    <xf numFmtId="167" fontId="2" fillId="0" borderId="0" pivotButton="0" quotePrefix="0" xfId="0"/>
    <xf numFmtId="167" fontId="2" fillId="10" borderId="0" pivotButton="0" quotePrefix="0" xfId="0"/>
    <xf numFmtId="167" fontId="2" fillId="11" borderId="0" pivotButton="0" quotePrefix="0" xfId="0"/>
    <xf numFmtId="167" fontId="9" fillId="11" borderId="0" pivotButton="0" quotePrefix="0" xfId="0"/>
    <xf numFmtId="0" fontId="11" fillId="0" borderId="0" pivotButton="0" quotePrefix="0" xfId="0"/>
    <xf numFmtId="168" fontId="2" fillId="0" borderId="0" pivotButton="0" quotePrefix="0" xfId="0"/>
    <xf numFmtId="0" fontId="11" fillId="9" borderId="0" pivotButton="0" quotePrefix="0" xfId="0"/>
    <xf numFmtId="167" fontId="11" fillId="10" borderId="0" pivotButton="0" quotePrefix="0" xfId="0"/>
    <xf numFmtId="167" fontId="11" fillId="0" borderId="0" pivotButton="0" quotePrefix="0" xfId="0"/>
    <xf numFmtId="166" fontId="2" fillId="10" borderId="0" pivotButton="0" quotePrefix="0" xfId="0"/>
    <xf numFmtId="166" fontId="2" fillId="0" borderId="0" pivotButton="0" quotePrefix="0" xfId="0"/>
    <xf numFmtId="3" fontId="2" fillId="10" borderId="0" pivotButton="0" quotePrefix="0" xfId="0"/>
    <xf numFmtId="3" fontId="2" fillId="0" borderId="0" pivotButton="0" quotePrefix="0" xfId="0"/>
    <xf numFmtId="3" fontId="9" fillId="11" borderId="0" pivotButton="0" quotePrefix="0" xfId="0"/>
    <xf numFmtId="165" fontId="9" fillId="11" borderId="0" pivotButton="0" quotePrefix="0" xfId="0"/>
    <xf numFmtId="168" fontId="2" fillId="3" borderId="0" pivotButton="0" quotePrefix="0" xfId="0"/>
    <xf numFmtId="165" fontId="3" fillId="10" borderId="0" pivotButton="0" quotePrefix="0" xfId="0"/>
    <xf numFmtId="165" fontId="3" fillId="0" borderId="0" pivotButton="0" quotePrefix="0" xfId="0"/>
    <xf numFmtId="3" fontId="11" fillId="10" borderId="0" pivotButton="0" quotePrefix="0" xfId="0"/>
    <xf numFmtId="3" fontId="11" fillId="0" borderId="0" pivotButton="0" quotePrefix="0" xfId="0"/>
    <xf numFmtId="165" fontId="2" fillId="11" borderId="0" pivotButton="0" quotePrefix="0" xfId="0"/>
    <xf numFmtId="166" fontId="9" fillId="11" borderId="0" pivotButton="0" quotePrefix="0" xfId="0"/>
    <xf numFmtId="0" fontId="12" fillId="0" borderId="0" pivotButton="0" quotePrefix="0" xfId="0"/>
    <xf numFmtId="166" fontId="3" fillId="10" borderId="0" pivotButton="0" quotePrefix="0" xfId="0"/>
    <xf numFmtId="166" fontId="3" fillId="0" borderId="0" pivotButton="0" quotePrefix="0" xfId="0"/>
    <xf numFmtId="167" fontId="2" fillId="13" borderId="0" pivotButton="0" quotePrefix="0" xfId="0"/>
    <xf numFmtId="10" fontId="2" fillId="10" borderId="0" pivotButton="0" quotePrefix="0" xfId="0"/>
    <xf numFmtId="10" fontId="2" fillId="0" borderId="0" pivotButton="0" quotePrefix="0" xfId="0"/>
    <xf numFmtId="4" fontId="3" fillId="10" borderId="0" pivotButton="0" quotePrefix="0" xfId="0"/>
    <xf numFmtId="4" fontId="3" fillId="0" borderId="0" pivotButton="0" quotePrefix="0" xfId="0"/>
    <xf numFmtId="4" fontId="2" fillId="10" borderId="0" pivotButton="0" quotePrefix="0" xfId="0"/>
    <xf numFmtId="4" fontId="2" fillId="0" borderId="0" pivotButton="0" quotePrefix="0" xfId="0"/>
    <xf numFmtId="164" fontId="3" fillId="10" borderId="0" pivotButton="0" quotePrefix="0" xfId="0"/>
    <xf numFmtId="164" fontId="3" fillId="0" borderId="0" pivotButton="0" quotePrefix="0" xfId="0"/>
    <xf numFmtId="170" fontId="2" fillId="10" borderId="0" pivotButton="0" quotePrefix="0" xfId="0"/>
    <xf numFmtId="170" fontId="2" fillId="0" borderId="0" pivotButton="0" quotePrefix="0" xfId="0"/>
    <xf numFmtId="0" fontId="3" fillId="3" borderId="0" pivotButton="0" quotePrefix="0" xfId="0"/>
    <xf numFmtId="1" fontId="3" fillId="11" borderId="0" pivotButton="0" quotePrefix="0" xfId="0"/>
    <xf numFmtId="1" fontId="8" fillId="8" borderId="0" pivotButton="0" quotePrefix="0" xfId="0"/>
    <xf numFmtId="1" fontId="13" fillId="0" borderId="0" pivotButton="0" quotePrefix="0" xfId="0"/>
    <xf numFmtId="0" fontId="3" fillId="0" borderId="0" applyAlignment="1" pivotButton="0" quotePrefix="0" xfId="0">
      <alignment vertical="top" wrapText="1"/>
    </xf>
    <xf numFmtId="0" fontId="2" fillId="0" borderId="0" applyAlignment="1" pivotButton="0" quotePrefix="0" xfId="0">
      <alignment vertical="top" wrapText="1"/>
    </xf>
    <xf numFmtId="0" fontId="3" fillId="0" borderId="0" applyAlignment="1" pivotButton="0" quotePrefix="0" xfId="0">
      <alignment vertical="top"/>
    </xf>
    <xf numFmtId="0" fontId="3" fillId="3" borderId="0" applyAlignment="1" pivotButton="0" quotePrefix="0" xfId="0">
      <alignment vertical="top" wrapText="1"/>
    </xf>
    <xf numFmtId="0" fontId="4" fillId="4" borderId="0" applyAlignment="1" pivotButton="0" quotePrefix="0" xfId="0">
      <alignment vertical="top" wrapText="1"/>
    </xf>
    <xf numFmtId="0" fontId="0" fillId="5" borderId="0" pivotButton="0" quotePrefix="0" xfId="0"/>
    <xf numFmtId="0" fontId="5" fillId="5" borderId="0" pivotButton="0" quotePrefix="0" xfId="0"/>
    <xf numFmtId="0" fontId="0" fillId="6" borderId="0" pivotButton="0" quotePrefix="0" xfId="0"/>
    <xf numFmtId="0" fontId="6" fillId="0" borderId="0" pivotButton="0" quotePrefix="0" xfId="0"/>
    <xf numFmtId="0" fontId="3" fillId="3" borderId="0" applyAlignment="1" pivotButton="0" quotePrefix="0" xfId="0">
      <alignment wrapText="1"/>
    </xf>
    <xf numFmtId="0" fontId="0" fillId="7" borderId="0" pivotButton="0" quotePrefix="0" xfId="0"/>
    <xf numFmtId="0" fontId="7" fillId="3" borderId="0" pivotButton="0" quotePrefix="0" xfId="0"/>
    <xf numFmtId="1" fontId="3" fillId="3" borderId="0" applyAlignment="1" pivotButton="0" quotePrefix="0" xfId="0">
      <alignment vertical="top" wrapText="1"/>
    </xf>
    <xf numFmtId="167" fontId="2" fillId="3" borderId="0" pivotButton="0" quotePrefix="0" xfId="0"/>
    <xf numFmtId="1" fontId="4" fillId="4" borderId="0" pivotButton="0" quotePrefix="0" xfId="0"/>
    <xf numFmtId="164" fontId="4" fillId="4" borderId="0" pivotButton="0" quotePrefix="0" xfId="0"/>
    <xf numFmtId="2" fontId="4" fillId="4" borderId="0" pivotButton="0" quotePrefix="0" xfId="0"/>
    <xf numFmtId="167" fontId="4" fillId="4" borderId="0" pivotButton="0" quotePrefix="0" xfId="0"/>
    <xf numFmtId="165" fontId="2" fillId="3" borderId="0" pivotButton="0" quotePrefix="0" xfId="0"/>
    <xf numFmtId="0" fontId="4" fillId="4" borderId="0" pivotButton="0" quotePrefix="0" xfId="0"/>
  </cellXfs>
  <cellStyles count="1">
    <cellStyle name="Normal" xfId="0" builtinId="0" hidden="0"/>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styles" Target="styles.xml" Id="rId28"/><Relationship Type="http://schemas.openxmlformats.org/officeDocument/2006/relationships/theme" Target="theme/theme1.xml" Id="rId29"/><Relationship Id="rIdVBA1" Type="http://schemas.microsoft.com/office/2006/relationships/vbaProject" Target="vbaProject.bin"/></Relationships>
</file>

<file path=xl/charts/chart1.xml><?xml version="1.0" encoding="utf-8"?>
<chartSpace xmlns="http://schemas.openxmlformats.org/drawingml/2006/chart">
  <chart>
    <title>
      <tx>
        <rich>
          <a:bodyPr xmlns:a="http://schemas.openxmlformats.org/drawingml/2006/main"/>
          <a:p xmlns:a="http://schemas.openxmlformats.org/drawingml/2006/main">
            <a:pPr>
              <a:defRPr/>
            </a:pPr>
            <a:r>
              <a:t>CO2 emissions from fuel combustion</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'MTOutputs'!$F$13:$X$13</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'MTOutputs'!$F$43:$X$43</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MtCO2</a:t>
                </a:r>
              </a:p>
            </rich>
          </tx>
        </title>
        <majorTickMark val="none"/>
        <minorTickMark val="none"/>
        <crossAx val="10"/>
      </valAx>
    </plotArea>
    <legend>
      <legendPos val="b"/>
    </legend>
    <plotVisOnly val="1"/>
    <dispBlanksAs val="gap"/>
  </chart>
</chartSpace>
</file>

<file path=xl/charts/chart2.xml><?xml version="1.0" encoding="utf-8"?>
<chartSpace xmlns="http://schemas.openxmlformats.org/drawingml/2006/chart">
  <chart>
    <title>
      <tx>
        <rich>
          <a:bodyPr xmlns:a="http://schemas.openxmlformats.org/drawingml/2006/main"/>
          <a:p xmlns:a="http://schemas.openxmlformats.org/drawingml/2006/main">
            <a:pPr>
              <a:defRPr/>
            </a:pPr>
            <a:r>
              <a:t>Fuel use, all subsectors</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'MTOutputs'!$F$7:$X$7</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'MTOutputs'!$F$37:$X$37</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ktoe</a:t>
                </a:r>
              </a:p>
            </rich>
          </tx>
        </title>
        <majorTickMark val="none"/>
        <minorTickMark val="none"/>
        <crossAx val="10"/>
      </valAx>
    </plotArea>
    <legend>
      <legendPos val="b"/>
    </legend>
    <plotVisOnly val="1"/>
    <dispBlanksAs val="gap"/>
  </chart>
</chartSpace>
</file>

<file path=xl/charts/chart3.xml><?xml version="1.0" encoding="utf-8"?>
<chartSpace xmlns="http://schemas.openxmlformats.org/drawingml/2006/chart">
  <chart>
    <title>
      <tx>
        <rich>
          <a:bodyPr xmlns:a="http://schemas.openxmlformats.org/drawingml/2006/main"/>
          <a:p xmlns:a="http://schemas.openxmlformats.org/drawingml/2006/main">
            <a:pPr>
              <a:defRPr/>
            </a:pPr>
            <a:r>
              <a:t>Fiscal effect vs scenario 1 (total revenue change)</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'MTOutputs'!$F$23:$X$23</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'MTOutputs'!$F$53:$X$53</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USD million, real 2026</a:t>
                </a:r>
              </a:p>
            </rich>
          </tx>
        </title>
        <majorTickMark val="none"/>
        <minorTickMark val="none"/>
        <crossAx val="10"/>
      </valAx>
    </plotArea>
    <legend>
      <legendPos val="b"/>
    </legend>
    <plotVisOnly val="1"/>
    <dispBlanksAs val="gap"/>
  </chart>
</chartSpace>
</file>

<file path=xl/charts/chart4.xml><?xml version="1.0" encoding="utf-8"?>
<chartSpace xmlns="http://schemas.openxmlformats.org/drawingml/2006/chart">
  <chart>
    <title>
      <tx>
        <rich>
          <a:bodyPr xmlns:a="http://schemas.openxmlformats.org/drawingml/2006/main"/>
          <a:p xmlns:a="http://schemas.openxmlformats.org/drawingml/2006/main">
            <a:pPr>
              <a:defRPr/>
            </a:pPr>
            <a:r>
              <a:t>Carbon price</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'MTOutputs'!$F$24:$X$24</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'MTOutputs'!$F$54:$X$54</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USD/tCO2, real 2026</a:t>
                </a:r>
              </a:p>
            </rich>
          </tx>
        </title>
        <majorTickMark val="none"/>
        <minorTickMark val="none"/>
        <crossAx val="10"/>
      </valAx>
    </plotArea>
    <legend>
      <legendPos val="b"/>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 Type="http://schemas.openxmlformats.org/officeDocument/2006/relationships/chart" Target="/xl/charts/chart4.xml" Id="rId4"/></Relationships>
</file>

<file path=xl/drawings/drawing1.xml><?xml version="1.0" encoding="utf-8"?>
<wsDr xmlns="http://schemas.openxmlformats.org/drawingml/2006/spreadsheetDrawing">
  <oneCellAnchor>
    <from>
      <col>0</col>
      <colOff>0</colOff>
      <row>4</row>
      <rowOff>0</rowOff>
    </from>
    <ext cx="5400000" cy="2700000"/>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oneCellAnchor>
  <oneCellAnchor>
    <from>
      <col>10</col>
      <colOff>0</colOff>
      <row>4</row>
      <rowOff>0</rowOff>
    </from>
    <ext cx="5400000" cy="2700000"/>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oneCellAnchor>
  <oneCellAnchor>
    <from>
      <col>0</col>
      <colOff>0</colOff>
      <row>20</row>
      <rowOff>0</rowOff>
    </from>
    <ext cx="5400000" cy="2700000"/>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oneCellAnchor>
  <oneCellAnchor>
    <from>
      <col>10</col>
      <colOff>0</colOff>
      <row>20</row>
      <rowOff>0</rowOff>
    </from>
    <ext cx="5400000" cy="2700000"/>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one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6.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codeName="Sheet1">
    <outlinePr summaryBelow="1" summaryRight="1"/>
    <pageSetUpPr/>
  </sheetPr>
  <dimension ref="A1:AZ2226"/>
  <sheetViews>
    <sheetView tabSelected="1" zoomScale="75" workbookViewId="0">
      <pane xSplit="11" ySplit="5" topLeftCell="L6" activePane="bottomRight" state="frozen"/>
      <selection pane="topRight"/>
      <selection pane="bottomLeft"/>
      <selection pane="bottomRight" activeCell="A1" sqref="A1"/>
    </sheetView>
  </sheetViews>
  <sheetFormatPr baseColWidth="8" defaultRowHeight="15" outlineLevelRow="2" outlineLevelCol="1"/>
  <cols>
    <col width="11" customWidth="1" min="1" max="1"/>
    <col hidden="1" outlineLevel="1" width="5" customWidth="1" min="2" max="2"/>
    <col hidden="1" outlineLevel="1" width="5" customWidth="1" min="3" max="3"/>
    <col hidden="1" outlineLevel="1" width="13" customWidth="1" min="4" max="4"/>
    <col hidden="1" outlineLevel="1" width="13" customWidth="1" min="5" max="5"/>
    <col hidden="1" outlineLevel="1" width="13" customWidth="1" min="6" max="6"/>
    <col hidden="1" outlineLevel="1" width="13" customWidth="1" min="7" max="7"/>
    <col collapsed="1" width="44" customWidth="1" min="8" max="8"/>
    <col hidden="1" outlineLevel="1" width="9" customWidth="1" min="9" max="9"/>
    <col hidden="1" outlineLevel="1" width="18" customWidth="1" min="10" max="10"/>
    <col hidden="1" outlineLevel="1" width="24" customWidth="1" min="11" max="11"/>
    <col collapsed="1"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hidden="1" outlineLevel="1" width="9" customWidth="1" min="20" max="20"/>
    <col hidden="1" outlineLevel="1" width="9" customWidth="1" min="21" max="21"/>
    <col hidden="1" outlineLevel="1" width="9" customWidth="1" min="22" max="22"/>
    <col hidden="1" outlineLevel="1" width="9" customWidth="1" min="23" max="23"/>
    <col hidden="1" outlineLevel="1" width="9" customWidth="1" min="24" max="24"/>
    <col hidden="1" outlineLevel="1" width="9" customWidth="1" min="25" max="25"/>
    <col hidden="1" outlineLevel="1" width="9" customWidth="1" min="26" max="26"/>
    <col hidden="1" outlineLevel="1" width="9" customWidth="1" min="27" max="27"/>
    <col hidden="1" outlineLevel="1" width="9" customWidth="1" min="28" max="28"/>
    <col hidden="1" outlineLevel="1" width="9" customWidth="1" min="29" max="29"/>
    <col collapsed="1" width="9" customWidth="1" min="30" max="30"/>
    <col width="3" customWidth="1" min="31" max="31"/>
    <col width="24" customWidth="1" min="32" max="32"/>
    <col width="9" customWidth="1" min="33" max="33"/>
    <col width="9" customWidth="1" min="34" max="34"/>
    <col width="9" customWidth="1" min="35" max="35"/>
    <col width="9" customWidth="1" min="36" max="36"/>
    <col width="9" customWidth="1" min="37" max="37"/>
    <col width="9" customWidth="1" min="38" max="38"/>
    <col width="9" customWidth="1" min="39" max="39"/>
    <col width="9" customWidth="1" min="40" max="40"/>
    <col hidden="1" outlineLevel="1" width="9" customWidth="1" min="41" max="41"/>
    <col hidden="1" outlineLevel="1" width="9" customWidth="1" min="42" max="42"/>
    <col hidden="1" outlineLevel="1" width="9" customWidth="1" min="43" max="43"/>
    <col hidden="1" outlineLevel="1" width="9" customWidth="1" min="44" max="44"/>
    <col hidden="1" outlineLevel="1" width="9" customWidth="1" min="45" max="45"/>
    <col hidden="1" outlineLevel="1" width="9" customWidth="1" min="46" max="46"/>
    <col hidden="1" outlineLevel="1" width="9" customWidth="1" min="47" max="47"/>
    <col hidden="1" outlineLevel="1" width="9" customWidth="1" min="48" max="48"/>
    <col hidden="1" outlineLevel="1" width="9" customWidth="1" min="49" max="49"/>
    <col hidden="1" outlineLevel="1" width="9" customWidth="1" min="50" max="50"/>
    <col collapsed="1" width="9" customWidth="1" min="51" max="51"/>
    <col width="3" customWidth="1" min="52" max="52"/>
  </cols>
  <sheetData>
    <row r="1">
      <c r="A1" s="1" t="inlineStr">
        <is>
          <t>Variable</t>
        </is>
      </c>
      <c r="B1" s="1" t="inlineStr">
        <is>
          <t>Fuel</t>
        </is>
      </c>
      <c r="C1" s="1" t="inlineStr">
        <is>
          <t>Sector</t>
        </is>
      </c>
      <c r="D1" s="1" t="inlineStr">
        <is>
          <t>Param 1</t>
        </is>
      </c>
      <c r="E1" s="1" t="inlineStr">
        <is>
          <t>Param 2</t>
        </is>
      </c>
      <c r="F1" s="1" t="inlineStr">
        <is>
          <t>Param 3</t>
        </is>
      </c>
      <c r="G1" s="1" t="inlineStr">
        <is>
          <t>Param 4</t>
        </is>
      </c>
      <c r="H1" s="1" t="inlineStr">
        <is>
          <t>Description</t>
        </is>
      </c>
      <c r="I1" s="1" t="inlineStr">
        <is>
          <t>Unit</t>
        </is>
      </c>
      <c r="J1" s="1" t="inlineStr">
        <is>
          <t>Source</t>
        </is>
      </c>
      <c r="K1" s="1" t="inlineStr">
        <is>
          <t>Scenario 1: output code</t>
        </is>
      </c>
      <c r="AF1" s="1" t="inlineStr">
        <is>
          <t>Scenario 2: output code</t>
        </is>
      </c>
    </row>
    <row r="2">
      <c r="A2" s="2" t="inlineStr">
        <is>
          <t>CPAT-AI-Mitigation-MVP v1.05 - mitigation module: policies, prices, fuel use, revenues, CO2 (copy-pasteable)</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3" t="n"/>
      <c r="AT2" s="3" t="n"/>
      <c r="AU2" s="3" t="n"/>
      <c r="AV2" s="3" t="n"/>
      <c r="AW2" s="3" t="n"/>
      <c r="AX2" s="3" t="n"/>
      <c r="AY2" s="3" t="n"/>
      <c r="AZ2" s="3" t="n"/>
    </row>
    <row r="3">
      <c r="A3" s="4" t="inlineStr">
        <is>
          <t>Scenario assumptions (one column group per scenario: code column + years; copy a whole group to add a scenario)</t>
        </is>
      </c>
      <c r="B3" s="5" t="n"/>
      <c r="C3" s="5" t="n"/>
      <c r="D3" s="5" t="n"/>
      <c r="E3" s="5" t="n"/>
      <c r="F3" s="5" t="n"/>
      <c r="G3" s="5" t="n"/>
      <c r="H3" s="5" t="n"/>
      <c r="I3" s="5" t="n"/>
      <c r="J3" s="5" t="n"/>
      <c r="K3" s="5" t="n"/>
      <c r="L3" s="5" t="n"/>
      <c r="M3" s="5" t="n"/>
      <c r="N3" s="5" t="n"/>
      <c r="O3" s="5" t="n"/>
      <c r="P3" s="5" t="n"/>
      <c r="Q3" s="5" t="n"/>
      <c r="R3" s="5" t="n"/>
      <c r="S3" s="5" t="n"/>
      <c r="T3" s="5" t="n"/>
      <c r="U3" s="5" t="n"/>
      <c r="V3" s="5" t="n"/>
      <c r="W3" s="5" t="n"/>
      <c r="X3" s="5" t="n"/>
      <c r="Y3" s="5" t="n"/>
      <c r="Z3" s="5" t="n"/>
      <c r="AA3" s="5" t="n"/>
      <c r="AB3" s="5" t="n"/>
      <c r="AC3" s="5" t="n"/>
      <c r="AD3" s="5" t="n"/>
      <c r="AE3" s="5" t="n"/>
      <c r="AF3" s="5" t="n"/>
      <c r="AG3" s="5" t="n"/>
      <c r="AH3" s="5" t="n"/>
      <c r="AI3" s="5" t="n"/>
      <c r="AJ3" s="5" t="n"/>
      <c r="AK3" s="5" t="n"/>
      <c r="AL3" s="5" t="n"/>
      <c r="AM3" s="5" t="n"/>
      <c r="AN3" s="5" t="n"/>
      <c r="AO3" s="5" t="n"/>
      <c r="AP3" s="5" t="n"/>
      <c r="AQ3" s="5" t="n"/>
      <c r="AR3" s="5" t="n"/>
      <c r="AS3" s="5" t="n"/>
      <c r="AT3" s="5" t="n"/>
      <c r="AU3" s="5" t="n"/>
      <c r="AV3" s="5" t="n"/>
      <c r="AW3" s="5" t="n"/>
      <c r="AX3" s="5" t="n"/>
      <c r="AY3" s="5" t="n"/>
      <c r="AZ3" s="5" t="n"/>
    </row>
    <row r="4">
      <c r="H4" s="1" t="inlineStr">
        <is>
          <t>Year</t>
        </is>
      </c>
      <c r="L4" s="6">
        <f>Settings!$C$7</f>
        <v/>
      </c>
      <c r="M4" s="7">
        <f>L4+1</f>
        <v/>
      </c>
      <c r="N4" s="7">
        <f>M4+1</f>
        <v/>
      </c>
      <c r="O4" s="7">
        <f>N4+1</f>
        <v/>
      </c>
      <c r="P4" s="7">
        <f>O4+1</f>
        <v/>
      </c>
      <c r="Q4" s="7">
        <f>P4+1</f>
        <v/>
      </c>
      <c r="R4" s="7">
        <f>Q4+1</f>
        <v/>
      </c>
      <c r="S4" s="7">
        <f>R4+1</f>
        <v/>
      </c>
      <c r="T4" s="7">
        <f>S4+1</f>
        <v/>
      </c>
      <c r="U4" s="7">
        <f>T4+1</f>
        <v/>
      </c>
      <c r="V4" s="7">
        <f>U4+1</f>
        <v/>
      </c>
      <c r="W4" s="7">
        <f>V4+1</f>
        <v/>
      </c>
      <c r="X4" s="7">
        <f>W4+1</f>
        <v/>
      </c>
      <c r="Y4" s="7">
        <f>X4+1</f>
        <v/>
      </c>
      <c r="Z4" s="7">
        <f>Y4+1</f>
        <v/>
      </c>
      <c r="AA4" s="7">
        <f>Z4+1</f>
        <v/>
      </c>
      <c r="AB4" s="7">
        <f>AA4+1</f>
        <v/>
      </c>
      <c r="AC4" s="7">
        <f>AB4+1</f>
        <v/>
      </c>
      <c r="AD4" s="7">
        <f>AC4+1</f>
        <v/>
      </c>
      <c r="AG4" s="6">
        <f>Settings!$C$7</f>
        <v/>
      </c>
      <c r="AH4" s="7">
        <f>AG4+1</f>
        <v/>
      </c>
      <c r="AI4" s="7">
        <f>AH4+1</f>
        <v/>
      </c>
      <c r="AJ4" s="7">
        <f>AI4+1</f>
        <v/>
      </c>
      <c r="AK4" s="7">
        <f>AJ4+1</f>
        <v/>
      </c>
      <c r="AL4" s="7">
        <f>AK4+1</f>
        <v/>
      </c>
      <c r="AM4" s="7">
        <f>AL4+1</f>
        <v/>
      </c>
      <c r="AN4" s="7">
        <f>AM4+1</f>
        <v/>
      </c>
      <c r="AO4" s="7">
        <f>AN4+1</f>
        <v/>
      </c>
      <c r="AP4" s="7">
        <f>AO4+1</f>
        <v/>
      </c>
      <c r="AQ4" s="7">
        <f>AP4+1</f>
        <v/>
      </c>
      <c r="AR4" s="7">
        <f>AQ4+1</f>
        <v/>
      </c>
      <c r="AS4" s="7">
        <f>AR4+1</f>
        <v/>
      </c>
      <c r="AT4" s="7">
        <f>AS4+1</f>
        <v/>
      </c>
      <c r="AU4" s="7">
        <f>AT4+1</f>
        <v/>
      </c>
      <c r="AV4" s="7">
        <f>AU4+1</f>
        <v/>
      </c>
      <c r="AW4" s="7">
        <f>AV4+1</f>
        <v/>
      </c>
      <c r="AX4" s="7">
        <f>AW4+1</f>
        <v/>
      </c>
      <c r="AY4" s="7">
        <f>AX4+1</f>
        <v/>
      </c>
    </row>
    <row r="5">
      <c r="H5" s="1" t="inlineStr">
        <is>
          <t>Scenario number (MTInputs column)</t>
        </is>
      </c>
      <c r="K5" s="8" t="n">
        <v>1</v>
      </c>
      <c r="L5" s="9">
        <f>K5</f>
        <v/>
      </c>
      <c r="M5" s="10">
        <f>L5</f>
        <v/>
      </c>
      <c r="N5" s="10">
        <f>M5</f>
        <v/>
      </c>
      <c r="O5" s="10">
        <f>N5</f>
        <v/>
      </c>
      <c r="P5" s="10">
        <f>O5</f>
        <v/>
      </c>
      <c r="Q5" s="10">
        <f>P5</f>
        <v/>
      </c>
      <c r="R5" s="10">
        <f>Q5</f>
        <v/>
      </c>
      <c r="S5" s="10">
        <f>R5</f>
        <v/>
      </c>
      <c r="T5" s="10">
        <f>S5</f>
        <v/>
      </c>
      <c r="U5" s="10">
        <f>T5</f>
        <v/>
      </c>
      <c r="V5" s="10">
        <f>U5</f>
        <v/>
      </c>
      <c r="W5" s="10">
        <f>V5</f>
        <v/>
      </c>
      <c r="X5" s="10">
        <f>W5</f>
        <v/>
      </c>
      <c r="Y5" s="10">
        <f>X5</f>
        <v/>
      </c>
      <c r="Z5" s="10">
        <f>Y5</f>
        <v/>
      </c>
      <c r="AA5" s="10">
        <f>Z5</f>
        <v/>
      </c>
      <c r="AB5" s="10">
        <f>AA5</f>
        <v/>
      </c>
      <c r="AC5" s="10">
        <f>AB5</f>
        <v/>
      </c>
      <c r="AD5" s="10">
        <f>AC5</f>
        <v/>
      </c>
      <c r="AF5" s="7">
        <f>K5+1</f>
        <v/>
      </c>
      <c r="AG5" s="9">
        <f>AF5</f>
        <v/>
      </c>
      <c r="AH5" s="10">
        <f>AG5</f>
        <v/>
      </c>
      <c r="AI5" s="10">
        <f>AH5</f>
        <v/>
      </c>
      <c r="AJ5" s="10">
        <f>AI5</f>
        <v/>
      </c>
      <c r="AK5" s="10">
        <f>AJ5</f>
        <v/>
      </c>
      <c r="AL5" s="10">
        <f>AK5</f>
        <v/>
      </c>
      <c r="AM5" s="10">
        <f>AL5</f>
        <v/>
      </c>
      <c r="AN5" s="10">
        <f>AM5</f>
        <v/>
      </c>
      <c r="AO5" s="10">
        <f>AN5</f>
        <v/>
      </c>
      <c r="AP5" s="10">
        <f>AO5</f>
        <v/>
      </c>
      <c r="AQ5" s="10">
        <f>AP5</f>
        <v/>
      </c>
      <c r="AR5" s="10">
        <f>AQ5</f>
        <v/>
      </c>
      <c r="AS5" s="10">
        <f>AR5</f>
        <v/>
      </c>
      <c r="AT5" s="10">
        <f>AS5</f>
        <v/>
      </c>
      <c r="AU5" s="10">
        <f>AT5</f>
        <v/>
      </c>
      <c r="AV5" s="10">
        <f>AU5</f>
        <v/>
      </c>
      <c r="AW5" s="10">
        <f>AV5</f>
        <v/>
      </c>
      <c r="AX5" s="10">
        <f>AW5</f>
        <v/>
      </c>
      <c r="AY5" s="10">
        <f>AX5</f>
        <v/>
      </c>
    </row>
    <row r="6">
      <c r="H6" s="1" t="inlineStr">
        <is>
          <t>Scenario name (from MTInputs)</t>
        </is>
      </c>
      <c r="L6" s="1">
        <f>INDEX(MTInputs!$J$6:$AZ$6,MATCH(L$5,MTInputs!$J$5:$AZ$5,0))</f>
        <v/>
      </c>
      <c r="AG6" s="1">
        <f>INDEX(MTInputs!$J$6:$AZ$6,MATCH(AG$5,MTInputs!$J$5:$AZ$5,0))</f>
        <v/>
      </c>
    </row>
    <row r="7">
      <c r="A7" s="1" t="inlineStr">
        <is>
          <t>gdp.pos.pct</t>
        </is>
      </c>
      <c r="B7" s="1" t="inlineStr"/>
      <c r="C7" s="1" t="inlineStr"/>
      <c r="H7" s="1">
        <f>INDEX(Variables!$B$5:$B$205,MATCH($A7,Variables!$A$5:$A$205,0))&amp;IF($C7="",""," | "&amp;INDEX(Mapping!$B$5:$B$26,MATCH($C7,Mapping!$A$5:$A$26,0))&amp;" | "&amp;INDEX(Mapping!$B$30:$B$46,MATCH($B7,Mapping!$A$30:$A$46,0)))</f>
        <v/>
      </c>
      <c r="I7" s="1">
        <f>INDEX(Variables!$C$5:$C$205,MATCH($A7,Variables!$A$5:$A$205,0))</f>
        <v/>
      </c>
      <c r="J7" s="1">
        <f>INDEX(Variables!$E$5:$E$205,MATCH($A7,Variables!$A$5:$A$205,0))</f>
        <v/>
      </c>
      <c r="K7" s="11">
        <f>LOWER(Settings!$C$4)&amp;".mit."&amp;$A7&amp;IF($C7="","","."&amp;$C7&amp;"."&amp;$B7)&amp;IF(INDEX(Variables!$D$5:$D$205,MATCH($A7,Variables!$A$5:$A$205,0))="","","."&amp;INDEX(Variables!$D$5:$D$205,MATCH($A7,Variables!$A$5:$A$205,0)))&amp;"."&amp;K$5</f>
        <v/>
      </c>
      <c r="L7" s="12">
        <f>INDEX(WEO!$F$4:$AZ$1000,MATCH(Settings!$C$4&amp;"|gdp_growth",WEO!$A$4:$A$1000,0),MATCH(L$4,WEO!$F$3:$AZ$3,0))</f>
        <v/>
      </c>
      <c r="M7" s="13">
        <f>INDEX(WEO!$F$4:$AZ$1000,MATCH(Settings!$C$4&amp;"|gdp_growth",WEO!$A$4:$A$1000,0),MATCH(M$4,WEO!$F$3:$AZ$3,0))</f>
        <v/>
      </c>
      <c r="N7" s="13">
        <f>INDEX(WEO!$F$4:$AZ$1000,MATCH(Settings!$C$4&amp;"|gdp_growth",WEO!$A$4:$A$1000,0),MATCH(N$4,WEO!$F$3:$AZ$3,0))</f>
        <v/>
      </c>
      <c r="O7" s="13">
        <f>INDEX(WEO!$F$4:$AZ$1000,MATCH(Settings!$C$4&amp;"|gdp_growth",WEO!$A$4:$A$1000,0),MATCH(O$4,WEO!$F$3:$AZ$3,0))</f>
        <v/>
      </c>
      <c r="P7" s="13">
        <f>INDEX(WEO!$F$4:$AZ$1000,MATCH(Settings!$C$4&amp;"|gdp_growth",WEO!$A$4:$A$1000,0),MATCH(P$4,WEO!$F$3:$AZ$3,0))</f>
        <v/>
      </c>
      <c r="Q7" s="13">
        <f>INDEX(WEO!$F$4:$AZ$1000,MATCH(Settings!$C$4&amp;"|gdp_growth",WEO!$A$4:$A$1000,0),MATCH(Q$4,WEO!$F$3:$AZ$3,0))</f>
        <v/>
      </c>
      <c r="R7" s="13">
        <f>INDEX(WEO!$F$4:$AZ$1000,MATCH(Settings!$C$4&amp;"|gdp_growth",WEO!$A$4:$A$1000,0),MATCH(R$4,WEO!$F$3:$AZ$3,0))</f>
        <v/>
      </c>
      <c r="S7" s="13">
        <f>INDEX(WEO!$F$4:$AZ$1000,MATCH(Settings!$C$4&amp;"|gdp_growth",WEO!$A$4:$A$1000,0),MATCH(S$4,WEO!$F$3:$AZ$3,0))</f>
        <v/>
      </c>
      <c r="T7" s="13">
        <f>INDEX(WEO!$F$4:$AZ$1000,MATCH(Settings!$C$4&amp;"|gdp_growth",WEO!$A$4:$A$1000,0),MATCH(T$4,WEO!$F$3:$AZ$3,0))</f>
        <v/>
      </c>
      <c r="U7" s="13">
        <f>INDEX(WEO!$F$4:$AZ$1000,MATCH(Settings!$C$4&amp;"|gdp_growth",WEO!$A$4:$A$1000,0),MATCH(U$4,WEO!$F$3:$AZ$3,0))</f>
        <v/>
      </c>
      <c r="V7" s="13">
        <f>INDEX(WEO!$F$4:$AZ$1000,MATCH(Settings!$C$4&amp;"|gdp_growth",WEO!$A$4:$A$1000,0),MATCH(V$4,WEO!$F$3:$AZ$3,0))</f>
        <v/>
      </c>
      <c r="W7" s="13">
        <f>INDEX(WEO!$F$4:$AZ$1000,MATCH(Settings!$C$4&amp;"|gdp_growth",WEO!$A$4:$A$1000,0),MATCH(W$4,WEO!$F$3:$AZ$3,0))</f>
        <v/>
      </c>
      <c r="X7" s="13">
        <f>INDEX(WEO!$F$4:$AZ$1000,MATCH(Settings!$C$4&amp;"|gdp_growth",WEO!$A$4:$A$1000,0),MATCH(X$4,WEO!$F$3:$AZ$3,0))</f>
        <v/>
      </c>
      <c r="Y7" s="13">
        <f>INDEX(WEO!$F$4:$AZ$1000,MATCH(Settings!$C$4&amp;"|gdp_growth",WEO!$A$4:$A$1000,0),MATCH(Y$4,WEO!$F$3:$AZ$3,0))</f>
        <v/>
      </c>
      <c r="Z7" s="13">
        <f>INDEX(WEO!$F$4:$AZ$1000,MATCH(Settings!$C$4&amp;"|gdp_growth",WEO!$A$4:$A$1000,0),MATCH(Z$4,WEO!$F$3:$AZ$3,0))</f>
        <v/>
      </c>
      <c r="AA7" s="13">
        <f>INDEX(WEO!$F$4:$AZ$1000,MATCH(Settings!$C$4&amp;"|gdp_growth",WEO!$A$4:$A$1000,0),MATCH(AA$4,WEO!$F$3:$AZ$3,0))</f>
        <v/>
      </c>
      <c r="AB7" s="13">
        <f>INDEX(WEO!$F$4:$AZ$1000,MATCH(Settings!$C$4&amp;"|gdp_growth",WEO!$A$4:$A$1000,0),MATCH(AB$4,WEO!$F$3:$AZ$3,0))</f>
        <v/>
      </c>
      <c r="AC7" s="13">
        <f>INDEX(WEO!$F$4:$AZ$1000,MATCH(Settings!$C$4&amp;"|gdp_growth",WEO!$A$4:$A$1000,0),MATCH(AC$4,WEO!$F$3:$AZ$3,0))</f>
        <v/>
      </c>
      <c r="AD7" s="13">
        <f>INDEX(WEO!$F$4:$AZ$1000,MATCH(Settings!$C$4&amp;"|gdp_growth",WEO!$A$4:$A$1000,0),MATCH(AD$4,WEO!$F$3:$AZ$3,0))</f>
        <v/>
      </c>
      <c r="AF7" s="11">
        <f>LOWER(Settings!$C$4)&amp;".mit."&amp;$A7&amp;IF($C7="","","."&amp;$C7&amp;"."&amp;$B7)&amp;IF(INDEX(Variables!$D$5:$D$205,MATCH($A7,Variables!$A$5:$A$205,0))="","","."&amp;INDEX(Variables!$D$5:$D$205,MATCH($A7,Variables!$A$5:$A$205,0)))&amp;"."&amp;AF$5</f>
        <v/>
      </c>
      <c r="AG7" s="12">
        <f>INDEX(WEO!$F$4:$AZ$1000,MATCH(Settings!$C$4&amp;"|gdp_growth",WEO!$A$4:$A$1000,0),MATCH(AG$4,WEO!$F$3:$AZ$3,0))</f>
        <v/>
      </c>
      <c r="AH7" s="13">
        <f>INDEX(WEO!$F$4:$AZ$1000,MATCH(Settings!$C$4&amp;"|gdp_growth",WEO!$A$4:$A$1000,0),MATCH(AH$4,WEO!$F$3:$AZ$3,0))</f>
        <v/>
      </c>
      <c r="AI7" s="13">
        <f>INDEX(WEO!$F$4:$AZ$1000,MATCH(Settings!$C$4&amp;"|gdp_growth",WEO!$A$4:$A$1000,0),MATCH(AI$4,WEO!$F$3:$AZ$3,0))</f>
        <v/>
      </c>
      <c r="AJ7" s="13">
        <f>INDEX(WEO!$F$4:$AZ$1000,MATCH(Settings!$C$4&amp;"|gdp_growth",WEO!$A$4:$A$1000,0),MATCH(AJ$4,WEO!$F$3:$AZ$3,0))</f>
        <v/>
      </c>
      <c r="AK7" s="13">
        <f>INDEX(WEO!$F$4:$AZ$1000,MATCH(Settings!$C$4&amp;"|gdp_growth",WEO!$A$4:$A$1000,0),MATCH(AK$4,WEO!$F$3:$AZ$3,0))</f>
        <v/>
      </c>
      <c r="AL7" s="13">
        <f>INDEX(WEO!$F$4:$AZ$1000,MATCH(Settings!$C$4&amp;"|gdp_growth",WEO!$A$4:$A$1000,0),MATCH(AL$4,WEO!$F$3:$AZ$3,0))</f>
        <v/>
      </c>
      <c r="AM7" s="13">
        <f>INDEX(WEO!$F$4:$AZ$1000,MATCH(Settings!$C$4&amp;"|gdp_growth",WEO!$A$4:$A$1000,0),MATCH(AM$4,WEO!$F$3:$AZ$3,0))</f>
        <v/>
      </c>
      <c r="AN7" s="13">
        <f>INDEX(WEO!$F$4:$AZ$1000,MATCH(Settings!$C$4&amp;"|gdp_growth",WEO!$A$4:$A$1000,0),MATCH(AN$4,WEO!$F$3:$AZ$3,0))</f>
        <v/>
      </c>
      <c r="AO7" s="13">
        <f>INDEX(WEO!$F$4:$AZ$1000,MATCH(Settings!$C$4&amp;"|gdp_growth",WEO!$A$4:$A$1000,0),MATCH(AO$4,WEO!$F$3:$AZ$3,0))</f>
        <v/>
      </c>
      <c r="AP7" s="13">
        <f>INDEX(WEO!$F$4:$AZ$1000,MATCH(Settings!$C$4&amp;"|gdp_growth",WEO!$A$4:$A$1000,0),MATCH(AP$4,WEO!$F$3:$AZ$3,0))</f>
        <v/>
      </c>
      <c r="AQ7" s="13">
        <f>INDEX(WEO!$F$4:$AZ$1000,MATCH(Settings!$C$4&amp;"|gdp_growth",WEO!$A$4:$A$1000,0),MATCH(AQ$4,WEO!$F$3:$AZ$3,0))</f>
        <v/>
      </c>
      <c r="AR7" s="13">
        <f>INDEX(WEO!$F$4:$AZ$1000,MATCH(Settings!$C$4&amp;"|gdp_growth",WEO!$A$4:$A$1000,0),MATCH(AR$4,WEO!$F$3:$AZ$3,0))</f>
        <v/>
      </c>
      <c r="AS7" s="13">
        <f>INDEX(WEO!$F$4:$AZ$1000,MATCH(Settings!$C$4&amp;"|gdp_growth",WEO!$A$4:$A$1000,0),MATCH(AS$4,WEO!$F$3:$AZ$3,0))</f>
        <v/>
      </c>
      <c r="AT7" s="13">
        <f>INDEX(WEO!$F$4:$AZ$1000,MATCH(Settings!$C$4&amp;"|gdp_growth",WEO!$A$4:$A$1000,0),MATCH(AT$4,WEO!$F$3:$AZ$3,0))</f>
        <v/>
      </c>
      <c r="AU7" s="13">
        <f>INDEX(WEO!$F$4:$AZ$1000,MATCH(Settings!$C$4&amp;"|gdp_growth",WEO!$A$4:$A$1000,0),MATCH(AU$4,WEO!$F$3:$AZ$3,0))</f>
        <v/>
      </c>
      <c r="AV7" s="13">
        <f>INDEX(WEO!$F$4:$AZ$1000,MATCH(Settings!$C$4&amp;"|gdp_growth",WEO!$A$4:$A$1000,0),MATCH(AV$4,WEO!$F$3:$AZ$3,0))</f>
        <v/>
      </c>
      <c r="AW7" s="13">
        <f>INDEX(WEO!$F$4:$AZ$1000,MATCH(Settings!$C$4&amp;"|gdp_growth",WEO!$A$4:$A$1000,0),MATCH(AW$4,WEO!$F$3:$AZ$3,0))</f>
        <v/>
      </c>
      <c r="AX7" s="13">
        <f>INDEX(WEO!$F$4:$AZ$1000,MATCH(Settings!$C$4&amp;"|gdp_growth",WEO!$A$4:$A$1000,0),MATCH(AX$4,WEO!$F$3:$AZ$3,0))</f>
        <v/>
      </c>
      <c r="AY7" s="13">
        <f>INDEX(WEO!$F$4:$AZ$1000,MATCH(Settings!$C$4&amp;"|gdp_growth",WEO!$A$4:$A$1000,0),MATCH(AY$4,WEO!$F$3:$AZ$3,0))</f>
        <v/>
      </c>
    </row>
    <row r="8">
      <c r="A8" s="14" t="inlineStr">
        <is>
          <t>infl</t>
        </is>
      </c>
      <c r="B8" s="14" t="inlineStr"/>
      <c r="C8" s="14" t="inlineStr"/>
      <c r="H8" s="14">
        <f>INDEX(Variables!$B$5:$B$205,MATCH($A8,Variables!$A$5:$A$205,0))&amp;IF($C8="",""," | "&amp;INDEX(Mapping!$B$5:$B$26,MATCH($C8,Mapping!$A$5:$A$26,0))&amp;" | "&amp;INDEX(Mapping!$B$30:$B$46,MATCH($B8,Mapping!$A$30:$A$46,0)))</f>
        <v/>
      </c>
      <c r="I8" s="14">
        <f>INDEX(Variables!$C$5:$C$205,MATCH($A8,Variables!$A$5:$A$205,0))</f>
        <v/>
      </c>
      <c r="J8" s="14">
        <f>INDEX(Variables!$E$5:$E$205,MATCH($A8,Variables!$A$5:$A$205,0))</f>
        <v/>
      </c>
      <c r="K8" s="11">
        <f>LOWER(Settings!$C$4)&amp;".mit."&amp;$A8&amp;IF($C8="","","."&amp;$C8&amp;"."&amp;$B8)&amp;IF(INDEX(Variables!$D$5:$D$205,MATCH($A8,Variables!$A$5:$A$205,0))="","","."&amp;INDEX(Variables!$D$5:$D$205,MATCH($A8,Variables!$A$5:$A$205,0)))&amp;"."&amp;K$5</f>
        <v/>
      </c>
      <c r="L8" s="15">
        <f>INDEX(WEO!$F$4:$AZ$1000,MATCH("USA|pcpi",WEO!$A$4:$A$1000,0),MATCH(Settings!$C$8,WEO!$F$3:$AZ$3,0))/INDEX(WEO!$F$4:$AZ$1000,MATCH("USA|pcpi",WEO!$A$4:$A$1000,0),MATCH(L$4,WEO!$F$3:$AZ$3,0))</f>
        <v/>
      </c>
      <c r="M8" s="16">
        <f>INDEX(WEO!$F$4:$AZ$1000,MATCH("USA|pcpi",WEO!$A$4:$A$1000,0),MATCH(Settings!$C$8,WEO!$F$3:$AZ$3,0))/INDEX(WEO!$F$4:$AZ$1000,MATCH("USA|pcpi",WEO!$A$4:$A$1000,0),MATCH(M$4,WEO!$F$3:$AZ$3,0))</f>
        <v/>
      </c>
      <c r="N8" s="16">
        <f>INDEX(WEO!$F$4:$AZ$1000,MATCH("USA|pcpi",WEO!$A$4:$A$1000,0),MATCH(Settings!$C$8,WEO!$F$3:$AZ$3,0))/INDEX(WEO!$F$4:$AZ$1000,MATCH("USA|pcpi",WEO!$A$4:$A$1000,0),MATCH(N$4,WEO!$F$3:$AZ$3,0))</f>
        <v/>
      </c>
      <c r="O8" s="16">
        <f>INDEX(WEO!$F$4:$AZ$1000,MATCH("USA|pcpi",WEO!$A$4:$A$1000,0),MATCH(Settings!$C$8,WEO!$F$3:$AZ$3,0))/INDEX(WEO!$F$4:$AZ$1000,MATCH("USA|pcpi",WEO!$A$4:$A$1000,0),MATCH(O$4,WEO!$F$3:$AZ$3,0))</f>
        <v/>
      </c>
      <c r="P8" s="16">
        <f>INDEX(WEO!$F$4:$AZ$1000,MATCH("USA|pcpi",WEO!$A$4:$A$1000,0),MATCH(Settings!$C$8,WEO!$F$3:$AZ$3,0))/INDEX(WEO!$F$4:$AZ$1000,MATCH("USA|pcpi",WEO!$A$4:$A$1000,0),MATCH(P$4,WEO!$F$3:$AZ$3,0))</f>
        <v/>
      </c>
      <c r="Q8" s="16">
        <f>INDEX(WEO!$F$4:$AZ$1000,MATCH("USA|pcpi",WEO!$A$4:$A$1000,0),MATCH(Settings!$C$8,WEO!$F$3:$AZ$3,0))/INDEX(WEO!$F$4:$AZ$1000,MATCH("USA|pcpi",WEO!$A$4:$A$1000,0),MATCH(Q$4,WEO!$F$3:$AZ$3,0))</f>
        <v/>
      </c>
      <c r="R8" s="16">
        <f>INDEX(WEO!$F$4:$AZ$1000,MATCH("USA|pcpi",WEO!$A$4:$A$1000,0),MATCH(Settings!$C$8,WEO!$F$3:$AZ$3,0))/INDEX(WEO!$F$4:$AZ$1000,MATCH("USA|pcpi",WEO!$A$4:$A$1000,0),MATCH(R$4,WEO!$F$3:$AZ$3,0))</f>
        <v/>
      </c>
      <c r="S8" s="16">
        <f>INDEX(WEO!$F$4:$AZ$1000,MATCH("USA|pcpi",WEO!$A$4:$A$1000,0),MATCH(Settings!$C$8,WEO!$F$3:$AZ$3,0))/INDEX(WEO!$F$4:$AZ$1000,MATCH("USA|pcpi",WEO!$A$4:$A$1000,0),MATCH(S$4,WEO!$F$3:$AZ$3,0))</f>
        <v/>
      </c>
      <c r="T8" s="16">
        <f>INDEX(WEO!$F$4:$AZ$1000,MATCH("USA|pcpi",WEO!$A$4:$A$1000,0),MATCH(Settings!$C$8,WEO!$F$3:$AZ$3,0))/INDEX(WEO!$F$4:$AZ$1000,MATCH("USA|pcpi",WEO!$A$4:$A$1000,0),MATCH(T$4,WEO!$F$3:$AZ$3,0))</f>
        <v/>
      </c>
      <c r="U8" s="16">
        <f>INDEX(WEO!$F$4:$AZ$1000,MATCH("USA|pcpi",WEO!$A$4:$A$1000,0),MATCH(Settings!$C$8,WEO!$F$3:$AZ$3,0))/INDEX(WEO!$F$4:$AZ$1000,MATCH("USA|pcpi",WEO!$A$4:$A$1000,0),MATCH(U$4,WEO!$F$3:$AZ$3,0))</f>
        <v/>
      </c>
      <c r="V8" s="16">
        <f>INDEX(WEO!$F$4:$AZ$1000,MATCH("USA|pcpi",WEO!$A$4:$A$1000,0),MATCH(Settings!$C$8,WEO!$F$3:$AZ$3,0))/INDEX(WEO!$F$4:$AZ$1000,MATCH("USA|pcpi",WEO!$A$4:$A$1000,0),MATCH(V$4,WEO!$F$3:$AZ$3,0))</f>
        <v/>
      </c>
      <c r="W8" s="16">
        <f>INDEX(WEO!$F$4:$AZ$1000,MATCH("USA|pcpi",WEO!$A$4:$A$1000,0),MATCH(Settings!$C$8,WEO!$F$3:$AZ$3,0))/INDEX(WEO!$F$4:$AZ$1000,MATCH("USA|pcpi",WEO!$A$4:$A$1000,0),MATCH(W$4,WEO!$F$3:$AZ$3,0))</f>
        <v/>
      </c>
      <c r="X8" s="16">
        <f>INDEX(WEO!$F$4:$AZ$1000,MATCH("USA|pcpi",WEO!$A$4:$A$1000,0),MATCH(Settings!$C$8,WEO!$F$3:$AZ$3,0))/INDEX(WEO!$F$4:$AZ$1000,MATCH("USA|pcpi",WEO!$A$4:$A$1000,0),MATCH(X$4,WEO!$F$3:$AZ$3,0))</f>
        <v/>
      </c>
      <c r="Y8" s="16">
        <f>INDEX(WEO!$F$4:$AZ$1000,MATCH("USA|pcpi",WEO!$A$4:$A$1000,0),MATCH(Settings!$C$8,WEO!$F$3:$AZ$3,0))/INDEX(WEO!$F$4:$AZ$1000,MATCH("USA|pcpi",WEO!$A$4:$A$1000,0),MATCH(Y$4,WEO!$F$3:$AZ$3,0))</f>
        <v/>
      </c>
      <c r="Z8" s="16">
        <f>INDEX(WEO!$F$4:$AZ$1000,MATCH("USA|pcpi",WEO!$A$4:$A$1000,0),MATCH(Settings!$C$8,WEO!$F$3:$AZ$3,0))/INDEX(WEO!$F$4:$AZ$1000,MATCH("USA|pcpi",WEO!$A$4:$A$1000,0),MATCH(Z$4,WEO!$F$3:$AZ$3,0))</f>
        <v/>
      </c>
      <c r="AA8" s="16">
        <f>INDEX(WEO!$F$4:$AZ$1000,MATCH("USA|pcpi",WEO!$A$4:$A$1000,0),MATCH(Settings!$C$8,WEO!$F$3:$AZ$3,0))/INDEX(WEO!$F$4:$AZ$1000,MATCH("USA|pcpi",WEO!$A$4:$A$1000,0),MATCH(AA$4,WEO!$F$3:$AZ$3,0))</f>
        <v/>
      </c>
      <c r="AB8" s="16">
        <f>INDEX(WEO!$F$4:$AZ$1000,MATCH("USA|pcpi",WEO!$A$4:$A$1000,0),MATCH(Settings!$C$8,WEO!$F$3:$AZ$3,0))/INDEX(WEO!$F$4:$AZ$1000,MATCH("USA|pcpi",WEO!$A$4:$A$1000,0),MATCH(AB$4,WEO!$F$3:$AZ$3,0))</f>
        <v/>
      </c>
      <c r="AC8" s="16">
        <f>INDEX(WEO!$F$4:$AZ$1000,MATCH("USA|pcpi",WEO!$A$4:$A$1000,0),MATCH(Settings!$C$8,WEO!$F$3:$AZ$3,0))/INDEX(WEO!$F$4:$AZ$1000,MATCH("USA|pcpi",WEO!$A$4:$A$1000,0),MATCH(AC$4,WEO!$F$3:$AZ$3,0))</f>
        <v/>
      </c>
      <c r="AD8" s="16">
        <f>INDEX(WEO!$F$4:$AZ$1000,MATCH("USA|pcpi",WEO!$A$4:$A$1000,0),MATCH(Settings!$C$8,WEO!$F$3:$AZ$3,0))/INDEX(WEO!$F$4:$AZ$1000,MATCH("USA|pcpi",WEO!$A$4:$A$1000,0),MATCH(AD$4,WEO!$F$3:$AZ$3,0))</f>
        <v/>
      </c>
      <c r="AF8" s="11">
        <f>LOWER(Settings!$C$4)&amp;".mit."&amp;$A8&amp;IF($C8="","","."&amp;$C8&amp;"."&amp;$B8)&amp;IF(INDEX(Variables!$D$5:$D$205,MATCH($A8,Variables!$A$5:$A$205,0))="","","."&amp;INDEX(Variables!$D$5:$D$205,MATCH($A8,Variables!$A$5:$A$205,0)))&amp;"."&amp;AF$5</f>
        <v/>
      </c>
      <c r="AG8" s="15">
        <f>INDEX(WEO!$F$4:$AZ$1000,MATCH("USA|pcpi",WEO!$A$4:$A$1000,0),MATCH(Settings!$C$8,WEO!$F$3:$AZ$3,0))/INDEX(WEO!$F$4:$AZ$1000,MATCH("USA|pcpi",WEO!$A$4:$A$1000,0),MATCH(AG$4,WEO!$F$3:$AZ$3,0))</f>
        <v/>
      </c>
      <c r="AH8" s="16">
        <f>INDEX(WEO!$F$4:$AZ$1000,MATCH("USA|pcpi",WEO!$A$4:$A$1000,0),MATCH(Settings!$C$8,WEO!$F$3:$AZ$3,0))/INDEX(WEO!$F$4:$AZ$1000,MATCH("USA|pcpi",WEO!$A$4:$A$1000,0),MATCH(AH$4,WEO!$F$3:$AZ$3,0))</f>
        <v/>
      </c>
      <c r="AI8" s="16">
        <f>INDEX(WEO!$F$4:$AZ$1000,MATCH("USA|pcpi",WEO!$A$4:$A$1000,0),MATCH(Settings!$C$8,WEO!$F$3:$AZ$3,0))/INDEX(WEO!$F$4:$AZ$1000,MATCH("USA|pcpi",WEO!$A$4:$A$1000,0),MATCH(AI$4,WEO!$F$3:$AZ$3,0))</f>
        <v/>
      </c>
      <c r="AJ8" s="16">
        <f>INDEX(WEO!$F$4:$AZ$1000,MATCH("USA|pcpi",WEO!$A$4:$A$1000,0),MATCH(Settings!$C$8,WEO!$F$3:$AZ$3,0))/INDEX(WEO!$F$4:$AZ$1000,MATCH("USA|pcpi",WEO!$A$4:$A$1000,0),MATCH(AJ$4,WEO!$F$3:$AZ$3,0))</f>
        <v/>
      </c>
      <c r="AK8" s="16">
        <f>INDEX(WEO!$F$4:$AZ$1000,MATCH("USA|pcpi",WEO!$A$4:$A$1000,0),MATCH(Settings!$C$8,WEO!$F$3:$AZ$3,0))/INDEX(WEO!$F$4:$AZ$1000,MATCH("USA|pcpi",WEO!$A$4:$A$1000,0),MATCH(AK$4,WEO!$F$3:$AZ$3,0))</f>
        <v/>
      </c>
      <c r="AL8" s="16">
        <f>INDEX(WEO!$F$4:$AZ$1000,MATCH("USA|pcpi",WEO!$A$4:$A$1000,0),MATCH(Settings!$C$8,WEO!$F$3:$AZ$3,0))/INDEX(WEO!$F$4:$AZ$1000,MATCH("USA|pcpi",WEO!$A$4:$A$1000,0),MATCH(AL$4,WEO!$F$3:$AZ$3,0))</f>
        <v/>
      </c>
      <c r="AM8" s="16">
        <f>INDEX(WEO!$F$4:$AZ$1000,MATCH("USA|pcpi",WEO!$A$4:$A$1000,0),MATCH(Settings!$C$8,WEO!$F$3:$AZ$3,0))/INDEX(WEO!$F$4:$AZ$1000,MATCH("USA|pcpi",WEO!$A$4:$A$1000,0),MATCH(AM$4,WEO!$F$3:$AZ$3,0))</f>
        <v/>
      </c>
      <c r="AN8" s="16">
        <f>INDEX(WEO!$F$4:$AZ$1000,MATCH("USA|pcpi",WEO!$A$4:$A$1000,0),MATCH(Settings!$C$8,WEO!$F$3:$AZ$3,0))/INDEX(WEO!$F$4:$AZ$1000,MATCH("USA|pcpi",WEO!$A$4:$A$1000,0),MATCH(AN$4,WEO!$F$3:$AZ$3,0))</f>
        <v/>
      </c>
      <c r="AO8" s="16">
        <f>INDEX(WEO!$F$4:$AZ$1000,MATCH("USA|pcpi",WEO!$A$4:$A$1000,0),MATCH(Settings!$C$8,WEO!$F$3:$AZ$3,0))/INDEX(WEO!$F$4:$AZ$1000,MATCH("USA|pcpi",WEO!$A$4:$A$1000,0),MATCH(AO$4,WEO!$F$3:$AZ$3,0))</f>
        <v/>
      </c>
      <c r="AP8" s="16">
        <f>INDEX(WEO!$F$4:$AZ$1000,MATCH("USA|pcpi",WEO!$A$4:$A$1000,0),MATCH(Settings!$C$8,WEO!$F$3:$AZ$3,0))/INDEX(WEO!$F$4:$AZ$1000,MATCH("USA|pcpi",WEO!$A$4:$A$1000,0),MATCH(AP$4,WEO!$F$3:$AZ$3,0))</f>
        <v/>
      </c>
      <c r="AQ8" s="16">
        <f>INDEX(WEO!$F$4:$AZ$1000,MATCH("USA|pcpi",WEO!$A$4:$A$1000,0),MATCH(Settings!$C$8,WEO!$F$3:$AZ$3,0))/INDEX(WEO!$F$4:$AZ$1000,MATCH("USA|pcpi",WEO!$A$4:$A$1000,0),MATCH(AQ$4,WEO!$F$3:$AZ$3,0))</f>
        <v/>
      </c>
      <c r="AR8" s="16">
        <f>INDEX(WEO!$F$4:$AZ$1000,MATCH("USA|pcpi",WEO!$A$4:$A$1000,0),MATCH(Settings!$C$8,WEO!$F$3:$AZ$3,0))/INDEX(WEO!$F$4:$AZ$1000,MATCH("USA|pcpi",WEO!$A$4:$A$1000,0),MATCH(AR$4,WEO!$F$3:$AZ$3,0))</f>
        <v/>
      </c>
      <c r="AS8" s="16">
        <f>INDEX(WEO!$F$4:$AZ$1000,MATCH("USA|pcpi",WEO!$A$4:$A$1000,0),MATCH(Settings!$C$8,WEO!$F$3:$AZ$3,0))/INDEX(WEO!$F$4:$AZ$1000,MATCH("USA|pcpi",WEO!$A$4:$A$1000,0),MATCH(AS$4,WEO!$F$3:$AZ$3,0))</f>
        <v/>
      </c>
      <c r="AT8" s="16">
        <f>INDEX(WEO!$F$4:$AZ$1000,MATCH("USA|pcpi",WEO!$A$4:$A$1000,0),MATCH(Settings!$C$8,WEO!$F$3:$AZ$3,0))/INDEX(WEO!$F$4:$AZ$1000,MATCH("USA|pcpi",WEO!$A$4:$A$1000,0),MATCH(AT$4,WEO!$F$3:$AZ$3,0))</f>
        <v/>
      </c>
      <c r="AU8" s="16">
        <f>INDEX(WEO!$F$4:$AZ$1000,MATCH("USA|pcpi",WEO!$A$4:$A$1000,0),MATCH(Settings!$C$8,WEO!$F$3:$AZ$3,0))/INDEX(WEO!$F$4:$AZ$1000,MATCH("USA|pcpi",WEO!$A$4:$A$1000,0),MATCH(AU$4,WEO!$F$3:$AZ$3,0))</f>
        <v/>
      </c>
      <c r="AV8" s="16">
        <f>INDEX(WEO!$F$4:$AZ$1000,MATCH("USA|pcpi",WEO!$A$4:$A$1000,0),MATCH(Settings!$C$8,WEO!$F$3:$AZ$3,0))/INDEX(WEO!$F$4:$AZ$1000,MATCH("USA|pcpi",WEO!$A$4:$A$1000,0),MATCH(AV$4,WEO!$F$3:$AZ$3,0))</f>
        <v/>
      </c>
      <c r="AW8" s="16">
        <f>INDEX(WEO!$F$4:$AZ$1000,MATCH("USA|pcpi",WEO!$A$4:$A$1000,0),MATCH(Settings!$C$8,WEO!$F$3:$AZ$3,0))/INDEX(WEO!$F$4:$AZ$1000,MATCH("USA|pcpi",WEO!$A$4:$A$1000,0),MATCH(AW$4,WEO!$F$3:$AZ$3,0))</f>
        <v/>
      </c>
      <c r="AX8" s="16">
        <f>INDEX(WEO!$F$4:$AZ$1000,MATCH("USA|pcpi",WEO!$A$4:$A$1000,0),MATCH(Settings!$C$8,WEO!$F$3:$AZ$3,0))/INDEX(WEO!$F$4:$AZ$1000,MATCH("USA|pcpi",WEO!$A$4:$A$1000,0),MATCH(AX$4,WEO!$F$3:$AZ$3,0))</f>
        <v/>
      </c>
      <c r="AY8" s="16">
        <f>INDEX(WEO!$F$4:$AZ$1000,MATCH("USA|pcpi",WEO!$A$4:$A$1000,0),MATCH(Settings!$C$8,WEO!$F$3:$AZ$3,0))/INDEX(WEO!$F$4:$AZ$1000,MATCH("USA|pcpi",WEO!$A$4:$A$1000,0),MATCH(AY$4,WEO!$F$3:$AZ$3,0))</f>
        <v/>
      </c>
    </row>
    <row r="9">
      <c r="A9" s="14" t="inlineStr">
        <is>
          <t>defl</t>
        </is>
      </c>
      <c r="B9" s="14" t="inlineStr"/>
      <c r="C9" s="14" t="inlineStr"/>
      <c r="H9" s="14">
        <f>INDEX(Variables!$B$5:$B$205,MATCH($A9,Variables!$A$5:$A$205,0))&amp;IF($C9="",""," | "&amp;INDEX(Mapping!$B$5:$B$26,MATCH($C9,Mapping!$A$5:$A$26,0))&amp;" | "&amp;INDEX(Mapping!$B$30:$B$46,MATCH($B9,Mapping!$A$30:$A$46,0)))</f>
        <v/>
      </c>
      <c r="I9" s="14">
        <f>INDEX(Variables!$C$5:$C$205,MATCH($A9,Variables!$A$5:$A$205,0))</f>
        <v/>
      </c>
      <c r="J9" s="14">
        <f>INDEX(Variables!$E$5:$E$205,MATCH($A9,Variables!$A$5:$A$205,0))</f>
        <v/>
      </c>
      <c r="K9" s="11">
        <f>LOWER(Settings!$C$4)&amp;".mit."&amp;$A9&amp;IF($C9="","","."&amp;$C9&amp;"."&amp;$B9)&amp;IF(INDEX(Variables!$D$5:$D$205,MATCH($A9,Variables!$A$5:$A$205,0))="","","."&amp;INDEX(Variables!$D$5:$D$205,MATCH($A9,Variables!$A$5:$A$205,0)))&amp;"."&amp;K$5</f>
        <v/>
      </c>
      <c r="L9" s="15">
        <f>INDEX(WEO!$F$4:$AZ$1000,MATCH("USA|ngdp_d",WEO!$A$4:$A$1000,0),MATCH(Settings!$C$8,WEO!$F$3:$AZ$3,0))/INDEX(WEO!$F$4:$AZ$1000,MATCH("USA|ngdp_d",WEO!$A$4:$A$1000,0),MATCH(L$4,WEO!$F$3:$AZ$3,0))</f>
        <v/>
      </c>
      <c r="M9" s="16">
        <f>INDEX(WEO!$F$4:$AZ$1000,MATCH("USA|ngdp_d",WEO!$A$4:$A$1000,0),MATCH(Settings!$C$8,WEO!$F$3:$AZ$3,0))/INDEX(WEO!$F$4:$AZ$1000,MATCH("USA|ngdp_d",WEO!$A$4:$A$1000,0),MATCH(M$4,WEO!$F$3:$AZ$3,0))</f>
        <v/>
      </c>
      <c r="N9" s="16">
        <f>INDEX(WEO!$F$4:$AZ$1000,MATCH("USA|ngdp_d",WEO!$A$4:$A$1000,0),MATCH(Settings!$C$8,WEO!$F$3:$AZ$3,0))/INDEX(WEO!$F$4:$AZ$1000,MATCH("USA|ngdp_d",WEO!$A$4:$A$1000,0),MATCH(N$4,WEO!$F$3:$AZ$3,0))</f>
        <v/>
      </c>
      <c r="O9" s="16">
        <f>INDEX(WEO!$F$4:$AZ$1000,MATCH("USA|ngdp_d",WEO!$A$4:$A$1000,0),MATCH(Settings!$C$8,WEO!$F$3:$AZ$3,0))/INDEX(WEO!$F$4:$AZ$1000,MATCH("USA|ngdp_d",WEO!$A$4:$A$1000,0),MATCH(O$4,WEO!$F$3:$AZ$3,0))</f>
        <v/>
      </c>
      <c r="P9" s="16">
        <f>INDEX(WEO!$F$4:$AZ$1000,MATCH("USA|ngdp_d",WEO!$A$4:$A$1000,0),MATCH(Settings!$C$8,WEO!$F$3:$AZ$3,0))/INDEX(WEO!$F$4:$AZ$1000,MATCH("USA|ngdp_d",WEO!$A$4:$A$1000,0),MATCH(P$4,WEO!$F$3:$AZ$3,0))</f>
        <v/>
      </c>
      <c r="Q9" s="16">
        <f>INDEX(WEO!$F$4:$AZ$1000,MATCH("USA|ngdp_d",WEO!$A$4:$A$1000,0),MATCH(Settings!$C$8,WEO!$F$3:$AZ$3,0))/INDEX(WEO!$F$4:$AZ$1000,MATCH("USA|ngdp_d",WEO!$A$4:$A$1000,0),MATCH(Q$4,WEO!$F$3:$AZ$3,0))</f>
        <v/>
      </c>
      <c r="R9" s="16">
        <f>INDEX(WEO!$F$4:$AZ$1000,MATCH("USA|ngdp_d",WEO!$A$4:$A$1000,0),MATCH(Settings!$C$8,WEO!$F$3:$AZ$3,0))/INDEX(WEO!$F$4:$AZ$1000,MATCH("USA|ngdp_d",WEO!$A$4:$A$1000,0),MATCH(R$4,WEO!$F$3:$AZ$3,0))</f>
        <v/>
      </c>
      <c r="S9" s="16">
        <f>INDEX(WEO!$F$4:$AZ$1000,MATCH("USA|ngdp_d",WEO!$A$4:$A$1000,0),MATCH(Settings!$C$8,WEO!$F$3:$AZ$3,0))/INDEX(WEO!$F$4:$AZ$1000,MATCH("USA|ngdp_d",WEO!$A$4:$A$1000,0),MATCH(S$4,WEO!$F$3:$AZ$3,0))</f>
        <v/>
      </c>
      <c r="T9" s="16">
        <f>INDEX(WEO!$F$4:$AZ$1000,MATCH("USA|ngdp_d",WEO!$A$4:$A$1000,0),MATCH(Settings!$C$8,WEO!$F$3:$AZ$3,0))/INDEX(WEO!$F$4:$AZ$1000,MATCH("USA|ngdp_d",WEO!$A$4:$A$1000,0),MATCH(T$4,WEO!$F$3:$AZ$3,0))</f>
        <v/>
      </c>
      <c r="U9" s="16">
        <f>INDEX(WEO!$F$4:$AZ$1000,MATCH("USA|ngdp_d",WEO!$A$4:$A$1000,0),MATCH(Settings!$C$8,WEO!$F$3:$AZ$3,0))/INDEX(WEO!$F$4:$AZ$1000,MATCH("USA|ngdp_d",WEO!$A$4:$A$1000,0),MATCH(U$4,WEO!$F$3:$AZ$3,0))</f>
        <v/>
      </c>
      <c r="V9" s="16">
        <f>INDEX(WEO!$F$4:$AZ$1000,MATCH("USA|ngdp_d",WEO!$A$4:$A$1000,0),MATCH(Settings!$C$8,WEO!$F$3:$AZ$3,0))/INDEX(WEO!$F$4:$AZ$1000,MATCH("USA|ngdp_d",WEO!$A$4:$A$1000,0),MATCH(V$4,WEO!$F$3:$AZ$3,0))</f>
        <v/>
      </c>
      <c r="W9" s="16">
        <f>INDEX(WEO!$F$4:$AZ$1000,MATCH("USA|ngdp_d",WEO!$A$4:$A$1000,0),MATCH(Settings!$C$8,WEO!$F$3:$AZ$3,0))/INDEX(WEO!$F$4:$AZ$1000,MATCH("USA|ngdp_d",WEO!$A$4:$A$1000,0),MATCH(W$4,WEO!$F$3:$AZ$3,0))</f>
        <v/>
      </c>
      <c r="X9" s="16">
        <f>INDEX(WEO!$F$4:$AZ$1000,MATCH("USA|ngdp_d",WEO!$A$4:$A$1000,0),MATCH(Settings!$C$8,WEO!$F$3:$AZ$3,0))/INDEX(WEO!$F$4:$AZ$1000,MATCH("USA|ngdp_d",WEO!$A$4:$A$1000,0),MATCH(X$4,WEO!$F$3:$AZ$3,0))</f>
        <v/>
      </c>
      <c r="Y9" s="16">
        <f>INDEX(WEO!$F$4:$AZ$1000,MATCH("USA|ngdp_d",WEO!$A$4:$A$1000,0),MATCH(Settings!$C$8,WEO!$F$3:$AZ$3,0))/INDEX(WEO!$F$4:$AZ$1000,MATCH("USA|ngdp_d",WEO!$A$4:$A$1000,0),MATCH(Y$4,WEO!$F$3:$AZ$3,0))</f>
        <v/>
      </c>
      <c r="Z9" s="16">
        <f>INDEX(WEO!$F$4:$AZ$1000,MATCH("USA|ngdp_d",WEO!$A$4:$A$1000,0),MATCH(Settings!$C$8,WEO!$F$3:$AZ$3,0))/INDEX(WEO!$F$4:$AZ$1000,MATCH("USA|ngdp_d",WEO!$A$4:$A$1000,0),MATCH(Z$4,WEO!$F$3:$AZ$3,0))</f>
        <v/>
      </c>
      <c r="AA9" s="16">
        <f>INDEX(WEO!$F$4:$AZ$1000,MATCH("USA|ngdp_d",WEO!$A$4:$A$1000,0),MATCH(Settings!$C$8,WEO!$F$3:$AZ$3,0))/INDEX(WEO!$F$4:$AZ$1000,MATCH("USA|ngdp_d",WEO!$A$4:$A$1000,0),MATCH(AA$4,WEO!$F$3:$AZ$3,0))</f>
        <v/>
      </c>
      <c r="AB9" s="16">
        <f>INDEX(WEO!$F$4:$AZ$1000,MATCH("USA|ngdp_d",WEO!$A$4:$A$1000,0),MATCH(Settings!$C$8,WEO!$F$3:$AZ$3,0))/INDEX(WEO!$F$4:$AZ$1000,MATCH("USA|ngdp_d",WEO!$A$4:$A$1000,0),MATCH(AB$4,WEO!$F$3:$AZ$3,0))</f>
        <v/>
      </c>
      <c r="AC9" s="16">
        <f>INDEX(WEO!$F$4:$AZ$1000,MATCH("USA|ngdp_d",WEO!$A$4:$A$1000,0),MATCH(Settings!$C$8,WEO!$F$3:$AZ$3,0))/INDEX(WEO!$F$4:$AZ$1000,MATCH("USA|ngdp_d",WEO!$A$4:$A$1000,0),MATCH(AC$4,WEO!$F$3:$AZ$3,0))</f>
        <v/>
      </c>
      <c r="AD9" s="16">
        <f>INDEX(WEO!$F$4:$AZ$1000,MATCH("USA|ngdp_d",WEO!$A$4:$A$1000,0),MATCH(Settings!$C$8,WEO!$F$3:$AZ$3,0))/INDEX(WEO!$F$4:$AZ$1000,MATCH("USA|ngdp_d",WEO!$A$4:$A$1000,0),MATCH(AD$4,WEO!$F$3:$AZ$3,0))</f>
        <v/>
      </c>
      <c r="AF9" s="11">
        <f>LOWER(Settings!$C$4)&amp;".mit."&amp;$A9&amp;IF($C9="","","."&amp;$C9&amp;"."&amp;$B9)&amp;IF(INDEX(Variables!$D$5:$D$205,MATCH($A9,Variables!$A$5:$A$205,0))="","","."&amp;INDEX(Variables!$D$5:$D$205,MATCH($A9,Variables!$A$5:$A$205,0)))&amp;"."&amp;AF$5</f>
        <v/>
      </c>
      <c r="AG9" s="15">
        <f>INDEX(WEO!$F$4:$AZ$1000,MATCH("USA|ngdp_d",WEO!$A$4:$A$1000,0),MATCH(Settings!$C$8,WEO!$F$3:$AZ$3,0))/INDEX(WEO!$F$4:$AZ$1000,MATCH("USA|ngdp_d",WEO!$A$4:$A$1000,0),MATCH(AG$4,WEO!$F$3:$AZ$3,0))</f>
        <v/>
      </c>
      <c r="AH9" s="16">
        <f>INDEX(WEO!$F$4:$AZ$1000,MATCH("USA|ngdp_d",WEO!$A$4:$A$1000,0),MATCH(Settings!$C$8,WEO!$F$3:$AZ$3,0))/INDEX(WEO!$F$4:$AZ$1000,MATCH("USA|ngdp_d",WEO!$A$4:$A$1000,0),MATCH(AH$4,WEO!$F$3:$AZ$3,0))</f>
        <v/>
      </c>
      <c r="AI9" s="16">
        <f>INDEX(WEO!$F$4:$AZ$1000,MATCH("USA|ngdp_d",WEO!$A$4:$A$1000,0),MATCH(Settings!$C$8,WEO!$F$3:$AZ$3,0))/INDEX(WEO!$F$4:$AZ$1000,MATCH("USA|ngdp_d",WEO!$A$4:$A$1000,0),MATCH(AI$4,WEO!$F$3:$AZ$3,0))</f>
        <v/>
      </c>
      <c r="AJ9" s="16">
        <f>INDEX(WEO!$F$4:$AZ$1000,MATCH("USA|ngdp_d",WEO!$A$4:$A$1000,0),MATCH(Settings!$C$8,WEO!$F$3:$AZ$3,0))/INDEX(WEO!$F$4:$AZ$1000,MATCH("USA|ngdp_d",WEO!$A$4:$A$1000,0),MATCH(AJ$4,WEO!$F$3:$AZ$3,0))</f>
        <v/>
      </c>
      <c r="AK9" s="16">
        <f>INDEX(WEO!$F$4:$AZ$1000,MATCH("USA|ngdp_d",WEO!$A$4:$A$1000,0),MATCH(Settings!$C$8,WEO!$F$3:$AZ$3,0))/INDEX(WEO!$F$4:$AZ$1000,MATCH("USA|ngdp_d",WEO!$A$4:$A$1000,0),MATCH(AK$4,WEO!$F$3:$AZ$3,0))</f>
        <v/>
      </c>
      <c r="AL9" s="16">
        <f>INDEX(WEO!$F$4:$AZ$1000,MATCH("USA|ngdp_d",WEO!$A$4:$A$1000,0),MATCH(Settings!$C$8,WEO!$F$3:$AZ$3,0))/INDEX(WEO!$F$4:$AZ$1000,MATCH("USA|ngdp_d",WEO!$A$4:$A$1000,0),MATCH(AL$4,WEO!$F$3:$AZ$3,0))</f>
        <v/>
      </c>
      <c r="AM9" s="16">
        <f>INDEX(WEO!$F$4:$AZ$1000,MATCH("USA|ngdp_d",WEO!$A$4:$A$1000,0),MATCH(Settings!$C$8,WEO!$F$3:$AZ$3,0))/INDEX(WEO!$F$4:$AZ$1000,MATCH("USA|ngdp_d",WEO!$A$4:$A$1000,0),MATCH(AM$4,WEO!$F$3:$AZ$3,0))</f>
        <v/>
      </c>
      <c r="AN9" s="16">
        <f>INDEX(WEO!$F$4:$AZ$1000,MATCH("USA|ngdp_d",WEO!$A$4:$A$1000,0),MATCH(Settings!$C$8,WEO!$F$3:$AZ$3,0))/INDEX(WEO!$F$4:$AZ$1000,MATCH("USA|ngdp_d",WEO!$A$4:$A$1000,0),MATCH(AN$4,WEO!$F$3:$AZ$3,0))</f>
        <v/>
      </c>
      <c r="AO9" s="16">
        <f>INDEX(WEO!$F$4:$AZ$1000,MATCH("USA|ngdp_d",WEO!$A$4:$A$1000,0),MATCH(Settings!$C$8,WEO!$F$3:$AZ$3,0))/INDEX(WEO!$F$4:$AZ$1000,MATCH("USA|ngdp_d",WEO!$A$4:$A$1000,0),MATCH(AO$4,WEO!$F$3:$AZ$3,0))</f>
        <v/>
      </c>
      <c r="AP9" s="16">
        <f>INDEX(WEO!$F$4:$AZ$1000,MATCH("USA|ngdp_d",WEO!$A$4:$A$1000,0),MATCH(Settings!$C$8,WEO!$F$3:$AZ$3,0))/INDEX(WEO!$F$4:$AZ$1000,MATCH("USA|ngdp_d",WEO!$A$4:$A$1000,0),MATCH(AP$4,WEO!$F$3:$AZ$3,0))</f>
        <v/>
      </c>
      <c r="AQ9" s="16">
        <f>INDEX(WEO!$F$4:$AZ$1000,MATCH("USA|ngdp_d",WEO!$A$4:$A$1000,0),MATCH(Settings!$C$8,WEO!$F$3:$AZ$3,0))/INDEX(WEO!$F$4:$AZ$1000,MATCH("USA|ngdp_d",WEO!$A$4:$A$1000,0),MATCH(AQ$4,WEO!$F$3:$AZ$3,0))</f>
        <v/>
      </c>
      <c r="AR9" s="16">
        <f>INDEX(WEO!$F$4:$AZ$1000,MATCH("USA|ngdp_d",WEO!$A$4:$A$1000,0),MATCH(Settings!$C$8,WEO!$F$3:$AZ$3,0))/INDEX(WEO!$F$4:$AZ$1000,MATCH("USA|ngdp_d",WEO!$A$4:$A$1000,0),MATCH(AR$4,WEO!$F$3:$AZ$3,0))</f>
        <v/>
      </c>
      <c r="AS9" s="16">
        <f>INDEX(WEO!$F$4:$AZ$1000,MATCH("USA|ngdp_d",WEO!$A$4:$A$1000,0),MATCH(Settings!$C$8,WEO!$F$3:$AZ$3,0))/INDEX(WEO!$F$4:$AZ$1000,MATCH("USA|ngdp_d",WEO!$A$4:$A$1000,0),MATCH(AS$4,WEO!$F$3:$AZ$3,0))</f>
        <v/>
      </c>
      <c r="AT9" s="16">
        <f>INDEX(WEO!$F$4:$AZ$1000,MATCH("USA|ngdp_d",WEO!$A$4:$A$1000,0),MATCH(Settings!$C$8,WEO!$F$3:$AZ$3,0))/INDEX(WEO!$F$4:$AZ$1000,MATCH("USA|ngdp_d",WEO!$A$4:$A$1000,0),MATCH(AT$4,WEO!$F$3:$AZ$3,0))</f>
        <v/>
      </c>
      <c r="AU9" s="16">
        <f>INDEX(WEO!$F$4:$AZ$1000,MATCH("USA|ngdp_d",WEO!$A$4:$A$1000,0),MATCH(Settings!$C$8,WEO!$F$3:$AZ$3,0))/INDEX(WEO!$F$4:$AZ$1000,MATCH("USA|ngdp_d",WEO!$A$4:$A$1000,0),MATCH(AU$4,WEO!$F$3:$AZ$3,0))</f>
        <v/>
      </c>
      <c r="AV9" s="16">
        <f>INDEX(WEO!$F$4:$AZ$1000,MATCH("USA|ngdp_d",WEO!$A$4:$A$1000,0),MATCH(Settings!$C$8,WEO!$F$3:$AZ$3,0))/INDEX(WEO!$F$4:$AZ$1000,MATCH("USA|ngdp_d",WEO!$A$4:$A$1000,0),MATCH(AV$4,WEO!$F$3:$AZ$3,0))</f>
        <v/>
      </c>
      <c r="AW9" s="16">
        <f>INDEX(WEO!$F$4:$AZ$1000,MATCH("USA|ngdp_d",WEO!$A$4:$A$1000,0),MATCH(Settings!$C$8,WEO!$F$3:$AZ$3,0))/INDEX(WEO!$F$4:$AZ$1000,MATCH("USA|ngdp_d",WEO!$A$4:$A$1000,0),MATCH(AW$4,WEO!$F$3:$AZ$3,0))</f>
        <v/>
      </c>
      <c r="AX9" s="16">
        <f>INDEX(WEO!$F$4:$AZ$1000,MATCH("USA|ngdp_d",WEO!$A$4:$A$1000,0),MATCH(Settings!$C$8,WEO!$F$3:$AZ$3,0))/INDEX(WEO!$F$4:$AZ$1000,MATCH("USA|ngdp_d",WEO!$A$4:$A$1000,0),MATCH(AX$4,WEO!$F$3:$AZ$3,0))</f>
        <v/>
      </c>
      <c r="AY9" s="16">
        <f>INDEX(WEO!$F$4:$AZ$1000,MATCH("USA|ngdp_d",WEO!$A$4:$A$1000,0),MATCH(Settings!$C$8,WEO!$F$3:$AZ$3,0))/INDEX(WEO!$F$4:$AZ$1000,MATCH("USA|ngdp_d",WEO!$A$4:$A$1000,0),MATCH(AY$4,WEO!$F$3:$AZ$3,0))</f>
        <v/>
      </c>
    </row>
    <row r="11">
      <c r="A11" s="4" t="inlineStr">
        <is>
          <t>1. Policies (scenario inputs from MTInputs by row and scenario number; policy paths)</t>
        </is>
      </c>
      <c r="B11" s="5" t="n"/>
      <c r="C11" s="5" t="n"/>
      <c r="D11" s="4" t="inlineStr">
        <is>
          <t>MTInputs row</t>
        </is>
      </c>
      <c r="E11" s="5" t="n"/>
      <c r="F11" s="5" t="n"/>
      <c r="G11" s="5" t="n"/>
      <c r="H11" s="5" t="n"/>
      <c r="I11" s="5" t="n"/>
      <c r="J11" s="5" t="n"/>
      <c r="K11" s="5" t="n"/>
      <c r="L11" s="5" t="n"/>
      <c r="M11" s="5" t="n"/>
      <c r="N11" s="5" t="n"/>
      <c r="O11" s="5" t="n"/>
      <c r="P11" s="5" t="n"/>
      <c r="Q11" s="5" t="n"/>
      <c r="R11" s="5" t="n"/>
      <c r="S11" s="5" t="n"/>
      <c r="T11" s="5" t="n"/>
      <c r="U11" s="5" t="n"/>
      <c r="V11" s="5" t="n"/>
      <c r="W11" s="5" t="n"/>
      <c r="X11" s="5" t="n"/>
      <c r="Y11" s="5" t="n"/>
      <c r="Z11" s="5" t="n"/>
      <c r="AA11" s="5" t="n"/>
      <c r="AB11" s="5" t="n"/>
      <c r="AC11" s="5" t="n"/>
      <c r="AD11" s="5" t="n"/>
      <c r="AE11" s="5" t="n"/>
      <c r="AF11" s="5" t="n"/>
      <c r="AG11" s="5" t="n"/>
      <c r="AH11" s="5" t="n"/>
      <c r="AI11" s="5" t="n"/>
      <c r="AJ11" s="5" t="n"/>
      <c r="AK11" s="5" t="n"/>
      <c r="AL11" s="5" t="n"/>
      <c r="AM11" s="5" t="n"/>
      <c r="AN11" s="5" t="n"/>
      <c r="AO11" s="5" t="n"/>
      <c r="AP11" s="5" t="n"/>
      <c r="AQ11" s="5" t="n"/>
      <c r="AR11" s="5" t="n"/>
      <c r="AS11" s="5" t="n"/>
      <c r="AT11" s="5" t="n"/>
      <c r="AU11" s="5" t="n"/>
      <c r="AV11" s="5" t="n"/>
      <c r="AW11" s="5" t="n"/>
      <c r="AX11" s="5" t="n"/>
      <c r="AY11" s="5" t="n"/>
      <c r="AZ11" s="5" t="n"/>
    </row>
    <row r="12">
      <c r="A12" s="1" t="inlineStr">
        <is>
          <t>cptraj</t>
        </is>
      </c>
      <c r="B12" s="1" t="inlineStr"/>
      <c r="C12" s="1" t="inlineStr"/>
      <c r="H12" s="1">
        <f>INDEX(Variables!$B$5:$B$205,MATCH($A12,Variables!$A$5:$A$205,0))&amp;IF($C12="",""," | "&amp;INDEX(Mapping!$B$5:$B$26,MATCH($C12,Mapping!$A$5:$A$26,0))&amp;" | "&amp;INDEX(Mapping!$B$30:$B$46,MATCH($B12,Mapping!$A$30:$A$46,0)))</f>
        <v/>
      </c>
      <c r="I12" s="1">
        <f>INDEX(Variables!$C$5:$C$205,MATCH($A12,Variables!$A$5:$A$205,0))</f>
        <v/>
      </c>
      <c r="J12" s="1">
        <f>INDEX(Variables!$E$5:$E$205,MATCH($A12,Variables!$A$5:$A$205,0))</f>
        <v/>
      </c>
      <c r="K12" s="17">
        <f>LOWER(Settings!$C$4)&amp;".mit."&amp;$A12&amp;IF($C12="","","."&amp;$C12&amp;"."&amp;$B12)&amp;IF(INDEX(Variables!$D$5:$D$205,MATCH($A12,Variables!$A$5:$A$205,0))="","","."&amp;INDEX(Variables!$D$5:$D$205,MATCH($A12,Variables!$A$5:$A$205,0)))&amp;"."&amp;K$5</f>
        <v/>
      </c>
      <c r="L12" s="18">
        <f>(IF(L$4&lt;L$14,0,L$15+(L$16-L$15)/MAX(L$17-L$14,1)*IF(OR(L$4&lt;=L$17,L$18="Linear*"),L$4-L$14,L$17-L$14)))*IF(LEFT(L$19,7)="Nominal",L$8,1)</f>
        <v/>
      </c>
      <c r="M12" s="19">
        <f>(IF(M$4&lt;M$14,0,M$15+(M$16-M$15)/MAX(M$17-M$14,1)*IF(OR(M$4&lt;=M$17,M$18="Linear*"),M$4-M$14,M$17-M$14)))*IF(LEFT(M$19,7)="Nominal",M$8,1)</f>
        <v/>
      </c>
      <c r="N12" s="19">
        <f>(IF(N$4&lt;N$14,0,N$15+(N$16-N$15)/MAX(N$17-N$14,1)*IF(OR(N$4&lt;=N$17,N$18="Linear*"),N$4-N$14,N$17-N$14)))*IF(LEFT(N$19,7)="Nominal",N$8,1)</f>
        <v/>
      </c>
      <c r="O12" s="19">
        <f>(IF(O$4&lt;O$14,0,O$15+(O$16-O$15)/MAX(O$17-O$14,1)*IF(OR(O$4&lt;=O$17,O$18="Linear*"),O$4-O$14,O$17-O$14)))*IF(LEFT(O$19,7)="Nominal",O$8,1)</f>
        <v/>
      </c>
      <c r="P12" s="19">
        <f>(IF(P$4&lt;P$14,0,P$15+(P$16-P$15)/MAX(P$17-P$14,1)*IF(OR(P$4&lt;=P$17,P$18="Linear*"),P$4-P$14,P$17-P$14)))*IF(LEFT(P$19,7)="Nominal",P$8,1)</f>
        <v/>
      </c>
      <c r="Q12" s="19">
        <f>(IF(Q$4&lt;Q$14,0,Q$15+(Q$16-Q$15)/MAX(Q$17-Q$14,1)*IF(OR(Q$4&lt;=Q$17,Q$18="Linear*"),Q$4-Q$14,Q$17-Q$14)))*IF(LEFT(Q$19,7)="Nominal",Q$8,1)</f>
        <v/>
      </c>
      <c r="R12" s="19">
        <f>(IF(R$4&lt;R$14,0,R$15+(R$16-R$15)/MAX(R$17-R$14,1)*IF(OR(R$4&lt;=R$17,R$18="Linear*"),R$4-R$14,R$17-R$14)))*IF(LEFT(R$19,7)="Nominal",R$8,1)</f>
        <v/>
      </c>
      <c r="S12" s="19">
        <f>(IF(S$4&lt;S$14,0,S$15+(S$16-S$15)/MAX(S$17-S$14,1)*IF(OR(S$4&lt;=S$17,S$18="Linear*"),S$4-S$14,S$17-S$14)))*IF(LEFT(S$19,7)="Nominal",S$8,1)</f>
        <v/>
      </c>
      <c r="T12" s="19">
        <f>(IF(T$4&lt;T$14,0,T$15+(T$16-T$15)/MAX(T$17-T$14,1)*IF(OR(T$4&lt;=T$17,T$18="Linear*"),T$4-T$14,T$17-T$14)))*IF(LEFT(T$19,7)="Nominal",T$8,1)</f>
        <v/>
      </c>
      <c r="U12" s="19">
        <f>(IF(U$4&lt;U$14,0,U$15+(U$16-U$15)/MAX(U$17-U$14,1)*IF(OR(U$4&lt;=U$17,U$18="Linear*"),U$4-U$14,U$17-U$14)))*IF(LEFT(U$19,7)="Nominal",U$8,1)</f>
        <v/>
      </c>
      <c r="V12" s="19">
        <f>(IF(V$4&lt;V$14,0,V$15+(V$16-V$15)/MAX(V$17-V$14,1)*IF(OR(V$4&lt;=V$17,V$18="Linear*"),V$4-V$14,V$17-V$14)))*IF(LEFT(V$19,7)="Nominal",V$8,1)</f>
        <v/>
      </c>
      <c r="W12" s="19">
        <f>(IF(W$4&lt;W$14,0,W$15+(W$16-W$15)/MAX(W$17-W$14,1)*IF(OR(W$4&lt;=W$17,W$18="Linear*"),W$4-W$14,W$17-W$14)))*IF(LEFT(W$19,7)="Nominal",W$8,1)</f>
        <v/>
      </c>
      <c r="X12" s="19">
        <f>(IF(X$4&lt;X$14,0,X$15+(X$16-X$15)/MAX(X$17-X$14,1)*IF(OR(X$4&lt;=X$17,X$18="Linear*"),X$4-X$14,X$17-X$14)))*IF(LEFT(X$19,7)="Nominal",X$8,1)</f>
        <v/>
      </c>
      <c r="Y12" s="19">
        <f>(IF(Y$4&lt;Y$14,0,Y$15+(Y$16-Y$15)/MAX(Y$17-Y$14,1)*IF(OR(Y$4&lt;=Y$17,Y$18="Linear*"),Y$4-Y$14,Y$17-Y$14)))*IF(LEFT(Y$19,7)="Nominal",Y$8,1)</f>
        <v/>
      </c>
      <c r="Z12" s="19">
        <f>(IF(Z$4&lt;Z$14,0,Z$15+(Z$16-Z$15)/MAX(Z$17-Z$14,1)*IF(OR(Z$4&lt;=Z$17,Z$18="Linear*"),Z$4-Z$14,Z$17-Z$14)))*IF(LEFT(Z$19,7)="Nominal",Z$8,1)</f>
        <v/>
      </c>
      <c r="AA12" s="19">
        <f>(IF(AA$4&lt;AA$14,0,AA$15+(AA$16-AA$15)/MAX(AA$17-AA$14,1)*IF(OR(AA$4&lt;=AA$17,AA$18="Linear*"),AA$4-AA$14,AA$17-AA$14)))*IF(LEFT(AA$19,7)="Nominal",AA$8,1)</f>
        <v/>
      </c>
      <c r="AB12" s="19">
        <f>(IF(AB$4&lt;AB$14,0,AB$15+(AB$16-AB$15)/MAX(AB$17-AB$14,1)*IF(OR(AB$4&lt;=AB$17,AB$18="Linear*"),AB$4-AB$14,AB$17-AB$14)))*IF(LEFT(AB$19,7)="Nominal",AB$8,1)</f>
        <v/>
      </c>
      <c r="AC12" s="19">
        <f>(IF(AC$4&lt;AC$14,0,AC$15+(AC$16-AC$15)/MAX(AC$17-AC$14,1)*IF(OR(AC$4&lt;=AC$17,AC$18="Linear*"),AC$4-AC$14,AC$17-AC$14)))*IF(LEFT(AC$19,7)="Nominal",AC$8,1)</f>
        <v/>
      </c>
      <c r="AD12" s="20">
        <f>PATH(AD$4,AD$14,AD$17,AD$15,AD$16,AD$18="Linear*")*IF(LEFT(AD$19,7)="Nominal",AD$8,1)</f>
        <v/>
      </c>
      <c r="AF12" s="17">
        <f>LOWER(Settings!$C$4)&amp;".mit."&amp;$A12&amp;IF($C12="","","."&amp;$C12&amp;"."&amp;$B12)&amp;IF(INDEX(Variables!$D$5:$D$205,MATCH($A12,Variables!$A$5:$A$205,0))="","","."&amp;INDEX(Variables!$D$5:$D$205,MATCH($A12,Variables!$A$5:$A$205,0)))&amp;"."&amp;AF$5</f>
        <v/>
      </c>
      <c r="AG12" s="18">
        <f>(IF(AG$4&lt;AG$14,0,AG$15+(AG$16-AG$15)/MAX(AG$17-AG$14,1)*IF(OR(AG$4&lt;=AG$17,AG$18="Linear*"),AG$4-AG$14,AG$17-AG$14)))*IF(LEFT(AG$19,7)="Nominal",AG$8,1)</f>
        <v/>
      </c>
      <c r="AH12" s="19">
        <f>(IF(AH$4&lt;AH$14,0,AH$15+(AH$16-AH$15)/MAX(AH$17-AH$14,1)*IF(OR(AH$4&lt;=AH$17,AH$18="Linear*"),AH$4-AH$14,AH$17-AH$14)))*IF(LEFT(AH$19,7)="Nominal",AH$8,1)</f>
        <v/>
      </c>
      <c r="AI12" s="19">
        <f>(IF(AI$4&lt;AI$14,0,AI$15+(AI$16-AI$15)/MAX(AI$17-AI$14,1)*IF(OR(AI$4&lt;=AI$17,AI$18="Linear*"),AI$4-AI$14,AI$17-AI$14)))*IF(LEFT(AI$19,7)="Nominal",AI$8,1)</f>
        <v/>
      </c>
      <c r="AJ12" s="19">
        <f>(IF(AJ$4&lt;AJ$14,0,AJ$15+(AJ$16-AJ$15)/MAX(AJ$17-AJ$14,1)*IF(OR(AJ$4&lt;=AJ$17,AJ$18="Linear*"),AJ$4-AJ$14,AJ$17-AJ$14)))*IF(LEFT(AJ$19,7)="Nominal",AJ$8,1)</f>
        <v/>
      </c>
      <c r="AK12" s="19">
        <f>(IF(AK$4&lt;AK$14,0,AK$15+(AK$16-AK$15)/MAX(AK$17-AK$14,1)*IF(OR(AK$4&lt;=AK$17,AK$18="Linear*"),AK$4-AK$14,AK$17-AK$14)))*IF(LEFT(AK$19,7)="Nominal",AK$8,1)</f>
        <v/>
      </c>
      <c r="AL12" s="19">
        <f>(IF(AL$4&lt;AL$14,0,AL$15+(AL$16-AL$15)/MAX(AL$17-AL$14,1)*IF(OR(AL$4&lt;=AL$17,AL$18="Linear*"),AL$4-AL$14,AL$17-AL$14)))*IF(LEFT(AL$19,7)="Nominal",AL$8,1)</f>
        <v/>
      </c>
      <c r="AM12" s="19">
        <f>(IF(AM$4&lt;AM$14,0,AM$15+(AM$16-AM$15)/MAX(AM$17-AM$14,1)*IF(OR(AM$4&lt;=AM$17,AM$18="Linear*"),AM$4-AM$14,AM$17-AM$14)))*IF(LEFT(AM$19,7)="Nominal",AM$8,1)</f>
        <v/>
      </c>
      <c r="AN12" s="19">
        <f>(IF(AN$4&lt;AN$14,0,AN$15+(AN$16-AN$15)/MAX(AN$17-AN$14,1)*IF(OR(AN$4&lt;=AN$17,AN$18="Linear*"),AN$4-AN$14,AN$17-AN$14)))*IF(LEFT(AN$19,7)="Nominal",AN$8,1)</f>
        <v/>
      </c>
      <c r="AO12" s="19">
        <f>(IF(AO$4&lt;AO$14,0,AO$15+(AO$16-AO$15)/MAX(AO$17-AO$14,1)*IF(OR(AO$4&lt;=AO$17,AO$18="Linear*"),AO$4-AO$14,AO$17-AO$14)))*IF(LEFT(AO$19,7)="Nominal",AO$8,1)</f>
        <v/>
      </c>
      <c r="AP12" s="19">
        <f>(IF(AP$4&lt;AP$14,0,AP$15+(AP$16-AP$15)/MAX(AP$17-AP$14,1)*IF(OR(AP$4&lt;=AP$17,AP$18="Linear*"),AP$4-AP$14,AP$17-AP$14)))*IF(LEFT(AP$19,7)="Nominal",AP$8,1)</f>
        <v/>
      </c>
      <c r="AQ12" s="19">
        <f>(IF(AQ$4&lt;AQ$14,0,AQ$15+(AQ$16-AQ$15)/MAX(AQ$17-AQ$14,1)*IF(OR(AQ$4&lt;=AQ$17,AQ$18="Linear*"),AQ$4-AQ$14,AQ$17-AQ$14)))*IF(LEFT(AQ$19,7)="Nominal",AQ$8,1)</f>
        <v/>
      </c>
      <c r="AR12" s="19">
        <f>(IF(AR$4&lt;AR$14,0,AR$15+(AR$16-AR$15)/MAX(AR$17-AR$14,1)*IF(OR(AR$4&lt;=AR$17,AR$18="Linear*"),AR$4-AR$14,AR$17-AR$14)))*IF(LEFT(AR$19,7)="Nominal",AR$8,1)</f>
        <v/>
      </c>
      <c r="AS12" s="19">
        <f>(IF(AS$4&lt;AS$14,0,AS$15+(AS$16-AS$15)/MAX(AS$17-AS$14,1)*IF(OR(AS$4&lt;=AS$17,AS$18="Linear*"),AS$4-AS$14,AS$17-AS$14)))*IF(LEFT(AS$19,7)="Nominal",AS$8,1)</f>
        <v/>
      </c>
      <c r="AT12" s="19">
        <f>(IF(AT$4&lt;AT$14,0,AT$15+(AT$16-AT$15)/MAX(AT$17-AT$14,1)*IF(OR(AT$4&lt;=AT$17,AT$18="Linear*"),AT$4-AT$14,AT$17-AT$14)))*IF(LEFT(AT$19,7)="Nominal",AT$8,1)</f>
        <v/>
      </c>
      <c r="AU12" s="19">
        <f>(IF(AU$4&lt;AU$14,0,AU$15+(AU$16-AU$15)/MAX(AU$17-AU$14,1)*IF(OR(AU$4&lt;=AU$17,AU$18="Linear*"),AU$4-AU$14,AU$17-AU$14)))*IF(LEFT(AU$19,7)="Nominal",AU$8,1)</f>
        <v/>
      </c>
      <c r="AV12" s="19">
        <f>(IF(AV$4&lt;AV$14,0,AV$15+(AV$16-AV$15)/MAX(AV$17-AV$14,1)*IF(OR(AV$4&lt;=AV$17,AV$18="Linear*"),AV$4-AV$14,AV$17-AV$14)))*IF(LEFT(AV$19,7)="Nominal",AV$8,1)</f>
        <v/>
      </c>
      <c r="AW12" s="19">
        <f>(IF(AW$4&lt;AW$14,0,AW$15+(AW$16-AW$15)/MAX(AW$17-AW$14,1)*IF(OR(AW$4&lt;=AW$17,AW$18="Linear*"),AW$4-AW$14,AW$17-AW$14)))*IF(LEFT(AW$19,7)="Nominal",AW$8,1)</f>
        <v/>
      </c>
      <c r="AX12" s="19">
        <f>(IF(AX$4&lt;AX$14,0,AX$15+(AX$16-AX$15)/MAX(AX$17-AX$14,1)*IF(OR(AX$4&lt;=AX$17,AX$18="Linear*"),AX$4-AX$14,AX$17-AX$14)))*IF(LEFT(AX$19,7)="Nominal",AX$8,1)</f>
        <v/>
      </c>
      <c r="AY12" s="20">
        <f>PATH(AY$4,AY$14,AY$17,AY$15,AY$16,AY$18="Linear*")*IF(LEFT(AY$19,7)="Nominal",AY$8,1)</f>
        <v/>
      </c>
    </row>
    <row r="13" hidden="1" outlineLevel="1">
      <c r="H13" s="21" t="inlineStr">
        <is>
          <t>Carbon tax (MTInputs rows 18-21, 265, 266)</t>
        </is>
      </c>
    </row>
    <row r="14" hidden="1" outlineLevel="1">
      <c r="A14" s="14" t="inlineStr">
        <is>
          <t>CPIntro</t>
        </is>
      </c>
      <c r="B14" s="14" t="inlineStr"/>
      <c r="C14" s="14" t="inlineStr"/>
      <c r="D14" s="22" t="n">
        <v>18</v>
      </c>
      <c r="H14" s="14">
        <f>INDEX(Variables!$B$5:$B$205,MATCH($A14,Variables!$A$5:$A$205,0))&amp;IF($C14="",""," | "&amp;INDEX(Mapping!$B$5:$B$26,MATCH($C14,Mapping!$A$5:$A$26,0))&amp;" | "&amp;INDEX(Mapping!$B$30:$B$46,MATCH($B14,Mapping!$A$30:$A$46,0)))</f>
        <v/>
      </c>
      <c r="I14" s="14">
        <f>INDEX(Variables!$C$5:$C$205,MATCH($A14,Variables!$A$5:$A$205,0))</f>
        <v/>
      </c>
      <c r="J14" s="14">
        <f>INDEX(Variables!$E$5:$E$205,MATCH($A14,Variables!$A$5:$A$205,0))</f>
        <v/>
      </c>
      <c r="K14" s="11">
        <f>LOWER(Settings!$C$4)&amp;".mit."&amp;$A14&amp;IF($C14="","","."&amp;$C14&amp;"."&amp;$B14)&amp;IF(INDEX(Variables!$D$5:$D$205,MATCH($A14,Variables!$A$5:$A$205,0))="","","."&amp;INDEX(Variables!$D$5:$D$205,MATCH($A14,Variables!$A$5:$A$205,0)))&amp;"."&amp;K$5</f>
        <v/>
      </c>
      <c r="L14" s="9">
        <f>INDEX(MTInputs!$J$1:$AZ$415,$D14,MATCH(L$5,MTInputs!$J$5:$AZ$5,0))</f>
        <v/>
      </c>
      <c r="M14" s="10">
        <f>INDEX(MTInputs!$J$1:$AZ$415,$D14,MATCH(M$5,MTInputs!$J$5:$AZ$5,0))</f>
        <v/>
      </c>
      <c r="N14" s="10">
        <f>INDEX(MTInputs!$J$1:$AZ$415,$D14,MATCH(N$5,MTInputs!$J$5:$AZ$5,0))</f>
        <v/>
      </c>
      <c r="O14" s="10">
        <f>INDEX(MTInputs!$J$1:$AZ$415,$D14,MATCH(O$5,MTInputs!$J$5:$AZ$5,0))</f>
        <v/>
      </c>
      <c r="P14" s="10">
        <f>INDEX(MTInputs!$J$1:$AZ$415,$D14,MATCH(P$5,MTInputs!$J$5:$AZ$5,0))</f>
        <v/>
      </c>
      <c r="Q14" s="10">
        <f>INDEX(MTInputs!$J$1:$AZ$415,$D14,MATCH(Q$5,MTInputs!$J$5:$AZ$5,0))</f>
        <v/>
      </c>
      <c r="R14" s="10">
        <f>INDEX(MTInputs!$J$1:$AZ$415,$D14,MATCH(R$5,MTInputs!$J$5:$AZ$5,0))</f>
        <v/>
      </c>
      <c r="S14" s="10">
        <f>INDEX(MTInputs!$J$1:$AZ$415,$D14,MATCH(S$5,MTInputs!$J$5:$AZ$5,0))</f>
        <v/>
      </c>
      <c r="T14" s="10">
        <f>INDEX(MTInputs!$J$1:$AZ$415,$D14,MATCH(T$5,MTInputs!$J$5:$AZ$5,0))</f>
        <v/>
      </c>
      <c r="U14" s="10">
        <f>INDEX(MTInputs!$J$1:$AZ$415,$D14,MATCH(U$5,MTInputs!$J$5:$AZ$5,0))</f>
        <v/>
      </c>
      <c r="V14" s="10">
        <f>INDEX(MTInputs!$J$1:$AZ$415,$D14,MATCH(V$5,MTInputs!$J$5:$AZ$5,0))</f>
        <v/>
      </c>
      <c r="W14" s="10">
        <f>INDEX(MTInputs!$J$1:$AZ$415,$D14,MATCH(W$5,MTInputs!$J$5:$AZ$5,0))</f>
        <v/>
      </c>
      <c r="X14" s="10">
        <f>INDEX(MTInputs!$J$1:$AZ$415,$D14,MATCH(X$5,MTInputs!$J$5:$AZ$5,0))</f>
        <v/>
      </c>
      <c r="Y14" s="10">
        <f>INDEX(MTInputs!$J$1:$AZ$415,$D14,MATCH(Y$5,MTInputs!$J$5:$AZ$5,0))</f>
        <v/>
      </c>
      <c r="Z14" s="10">
        <f>INDEX(MTInputs!$J$1:$AZ$415,$D14,MATCH(Z$5,MTInputs!$J$5:$AZ$5,0))</f>
        <v/>
      </c>
      <c r="AA14" s="10">
        <f>INDEX(MTInputs!$J$1:$AZ$415,$D14,MATCH(AA$5,MTInputs!$J$5:$AZ$5,0))</f>
        <v/>
      </c>
      <c r="AB14" s="10">
        <f>INDEX(MTInputs!$J$1:$AZ$415,$D14,MATCH(AB$5,MTInputs!$J$5:$AZ$5,0))</f>
        <v/>
      </c>
      <c r="AC14" s="10">
        <f>INDEX(MTInputs!$J$1:$AZ$415,$D14,MATCH(AC$5,MTInputs!$J$5:$AZ$5,0))</f>
        <v/>
      </c>
      <c r="AD14" s="10">
        <f>INDEX(MTInputs!$J$1:$AZ$415,$D14,MATCH(AD$5,MTInputs!$J$5:$AZ$5,0))</f>
        <v/>
      </c>
      <c r="AF14" s="11">
        <f>LOWER(Settings!$C$4)&amp;".mit."&amp;$A14&amp;IF($C14="","","."&amp;$C14&amp;"."&amp;$B14)&amp;IF(INDEX(Variables!$D$5:$D$205,MATCH($A14,Variables!$A$5:$A$205,0))="","","."&amp;INDEX(Variables!$D$5:$D$205,MATCH($A14,Variables!$A$5:$A$205,0)))&amp;"."&amp;AF$5</f>
        <v/>
      </c>
      <c r="AG14" s="9">
        <f>INDEX(MTInputs!$J$1:$AZ$415,$D14,MATCH(AG$5,MTInputs!$J$5:$AZ$5,0))</f>
        <v/>
      </c>
      <c r="AH14" s="10">
        <f>INDEX(MTInputs!$J$1:$AZ$415,$D14,MATCH(AH$5,MTInputs!$J$5:$AZ$5,0))</f>
        <v/>
      </c>
      <c r="AI14" s="10">
        <f>INDEX(MTInputs!$J$1:$AZ$415,$D14,MATCH(AI$5,MTInputs!$J$5:$AZ$5,0))</f>
        <v/>
      </c>
      <c r="AJ14" s="10">
        <f>INDEX(MTInputs!$J$1:$AZ$415,$D14,MATCH(AJ$5,MTInputs!$J$5:$AZ$5,0))</f>
        <v/>
      </c>
      <c r="AK14" s="10">
        <f>INDEX(MTInputs!$J$1:$AZ$415,$D14,MATCH(AK$5,MTInputs!$J$5:$AZ$5,0))</f>
        <v/>
      </c>
      <c r="AL14" s="10">
        <f>INDEX(MTInputs!$J$1:$AZ$415,$D14,MATCH(AL$5,MTInputs!$J$5:$AZ$5,0))</f>
        <v/>
      </c>
      <c r="AM14" s="10">
        <f>INDEX(MTInputs!$J$1:$AZ$415,$D14,MATCH(AM$5,MTInputs!$J$5:$AZ$5,0))</f>
        <v/>
      </c>
      <c r="AN14" s="10">
        <f>INDEX(MTInputs!$J$1:$AZ$415,$D14,MATCH(AN$5,MTInputs!$J$5:$AZ$5,0))</f>
        <v/>
      </c>
      <c r="AO14" s="10">
        <f>INDEX(MTInputs!$J$1:$AZ$415,$D14,MATCH(AO$5,MTInputs!$J$5:$AZ$5,0))</f>
        <v/>
      </c>
      <c r="AP14" s="10">
        <f>INDEX(MTInputs!$J$1:$AZ$415,$D14,MATCH(AP$5,MTInputs!$J$5:$AZ$5,0))</f>
        <v/>
      </c>
      <c r="AQ14" s="10">
        <f>INDEX(MTInputs!$J$1:$AZ$415,$D14,MATCH(AQ$5,MTInputs!$J$5:$AZ$5,0))</f>
        <v/>
      </c>
      <c r="AR14" s="10">
        <f>INDEX(MTInputs!$J$1:$AZ$415,$D14,MATCH(AR$5,MTInputs!$J$5:$AZ$5,0))</f>
        <v/>
      </c>
      <c r="AS14" s="10">
        <f>INDEX(MTInputs!$J$1:$AZ$415,$D14,MATCH(AS$5,MTInputs!$J$5:$AZ$5,0))</f>
        <v/>
      </c>
      <c r="AT14" s="10">
        <f>INDEX(MTInputs!$J$1:$AZ$415,$D14,MATCH(AT$5,MTInputs!$J$5:$AZ$5,0))</f>
        <v/>
      </c>
      <c r="AU14" s="10">
        <f>INDEX(MTInputs!$J$1:$AZ$415,$D14,MATCH(AU$5,MTInputs!$J$5:$AZ$5,0))</f>
        <v/>
      </c>
      <c r="AV14" s="10">
        <f>INDEX(MTInputs!$J$1:$AZ$415,$D14,MATCH(AV$5,MTInputs!$J$5:$AZ$5,0))</f>
        <v/>
      </c>
      <c r="AW14" s="10">
        <f>INDEX(MTInputs!$J$1:$AZ$415,$D14,MATCH(AW$5,MTInputs!$J$5:$AZ$5,0))</f>
        <v/>
      </c>
      <c r="AX14" s="10">
        <f>INDEX(MTInputs!$J$1:$AZ$415,$D14,MATCH(AX$5,MTInputs!$J$5:$AZ$5,0))</f>
        <v/>
      </c>
      <c r="AY14" s="10">
        <f>INDEX(MTInputs!$J$1:$AZ$415,$D14,MATCH(AY$5,MTInputs!$J$5:$AZ$5,0))</f>
        <v/>
      </c>
    </row>
    <row r="15" hidden="1" outlineLevel="1">
      <c r="A15" s="14" t="inlineStr">
        <is>
          <t>CPLevelStart</t>
        </is>
      </c>
      <c r="B15" s="14" t="inlineStr"/>
      <c r="C15" s="14" t="inlineStr"/>
      <c r="D15" s="22" t="n">
        <v>19</v>
      </c>
      <c r="H15" s="14">
        <f>INDEX(Variables!$B$5:$B$205,MATCH($A15,Variables!$A$5:$A$205,0))&amp;IF($C15="",""," | "&amp;INDEX(Mapping!$B$5:$B$26,MATCH($C15,Mapping!$A$5:$A$26,0))&amp;" | "&amp;INDEX(Mapping!$B$30:$B$46,MATCH($B15,Mapping!$A$30:$A$46,0)))</f>
        <v/>
      </c>
      <c r="I15" s="14">
        <f>INDEX(Variables!$C$5:$C$205,MATCH($A15,Variables!$A$5:$A$205,0))</f>
        <v/>
      </c>
      <c r="J15" s="14">
        <f>INDEX(Variables!$E$5:$E$205,MATCH($A15,Variables!$A$5:$A$205,0))</f>
        <v/>
      </c>
      <c r="K15" s="11">
        <f>LOWER(Settings!$C$4)&amp;".mit."&amp;$A15&amp;IF($C15="","","."&amp;$C15&amp;"."&amp;$B15)&amp;IF(INDEX(Variables!$D$5:$D$205,MATCH($A15,Variables!$A$5:$A$205,0))="","","."&amp;INDEX(Variables!$D$5:$D$205,MATCH($A15,Variables!$A$5:$A$205,0)))&amp;"."&amp;K$5</f>
        <v/>
      </c>
      <c r="L15" s="23">
        <f>INDEX(MTInputs!$J$1:$AZ$415,$D15,MATCH(L$5,MTInputs!$J$5:$AZ$5,0))</f>
        <v/>
      </c>
      <c r="M15" s="24">
        <f>INDEX(MTInputs!$J$1:$AZ$415,$D15,MATCH(M$5,MTInputs!$J$5:$AZ$5,0))</f>
        <v/>
      </c>
      <c r="N15" s="24">
        <f>INDEX(MTInputs!$J$1:$AZ$415,$D15,MATCH(N$5,MTInputs!$J$5:$AZ$5,0))</f>
        <v/>
      </c>
      <c r="O15" s="24">
        <f>INDEX(MTInputs!$J$1:$AZ$415,$D15,MATCH(O$5,MTInputs!$J$5:$AZ$5,0))</f>
        <v/>
      </c>
      <c r="P15" s="24">
        <f>INDEX(MTInputs!$J$1:$AZ$415,$D15,MATCH(P$5,MTInputs!$J$5:$AZ$5,0))</f>
        <v/>
      </c>
      <c r="Q15" s="24">
        <f>INDEX(MTInputs!$J$1:$AZ$415,$D15,MATCH(Q$5,MTInputs!$J$5:$AZ$5,0))</f>
        <v/>
      </c>
      <c r="R15" s="24">
        <f>INDEX(MTInputs!$J$1:$AZ$415,$D15,MATCH(R$5,MTInputs!$J$5:$AZ$5,0))</f>
        <v/>
      </c>
      <c r="S15" s="24">
        <f>INDEX(MTInputs!$J$1:$AZ$415,$D15,MATCH(S$5,MTInputs!$J$5:$AZ$5,0))</f>
        <v/>
      </c>
      <c r="T15" s="24">
        <f>INDEX(MTInputs!$J$1:$AZ$415,$D15,MATCH(T$5,MTInputs!$J$5:$AZ$5,0))</f>
        <v/>
      </c>
      <c r="U15" s="24">
        <f>INDEX(MTInputs!$J$1:$AZ$415,$D15,MATCH(U$5,MTInputs!$J$5:$AZ$5,0))</f>
        <v/>
      </c>
      <c r="V15" s="24">
        <f>INDEX(MTInputs!$J$1:$AZ$415,$D15,MATCH(V$5,MTInputs!$J$5:$AZ$5,0))</f>
        <v/>
      </c>
      <c r="W15" s="24">
        <f>INDEX(MTInputs!$J$1:$AZ$415,$D15,MATCH(W$5,MTInputs!$J$5:$AZ$5,0))</f>
        <v/>
      </c>
      <c r="X15" s="24">
        <f>INDEX(MTInputs!$J$1:$AZ$415,$D15,MATCH(X$5,MTInputs!$J$5:$AZ$5,0))</f>
        <v/>
      </c>
      <c r="Y15" s="24">
        <f>INDEX(MTInputs!$J$1:$AZ$415,$D15,MATCH(Y$5,MTInputs!$J$5:$AZ$5,0))</f>
        <v/>
      </c>
      <c r="Z15" s="24">
        <f>INDEX(MTInputs!$J$1:$AZ$415,$D15,MATCH(Z$5,MTInputs!$J$5:$AZ$5,0))</f>
        <v/>
      </c>
      <c r="AA15" s="24">
        <f>INDEX(MTInputs!$J$1:$AZ$415,$D15,MATCH(AA$5,MTInputs!$J$5:$AZ$5,0))</f>
        <v/>
      </c>
      <c r="AB15" s="24">
        <f>INDEX(MTInputs!$J$1:$AZ$415,$D15,MATCH(AB$5,MTInputs!$J$5:$AZ$5,0))</f>
        <v/>
      </c>
      <c r="AC15" s="24">
        <f>INDEX(MTInputs!$J$1:$AZ$415,$D15,MATCH(AC$5,MTInputs!$J$5:$AZ$5,0))</f>
        <v/>
      </c>
      <c r="AD15" s="24">
        <f>INDEX(MTInputs!$J$1:$AZ$415,$D15,MATCH(AD$5,MTInputs!$J$5:$AZ$5,0))</f>
        <v/>
      </c>
      <c r="AF15" s="11">
        <f>LOWER(Settings!$C$4)&amp;".mit."&amp;$A15&amp;IF($C15="","","."&amp;$C15&amp;"."&amp;$B15)&amp;IF(INDEX(Variables!$D$5:$D$205,MATCH($A15,Variables!$A$5:$A$205,0))="","","."&amp;INDEX(Variables!$D$5:$D$205,MATCH($A15,Variables!$A$5:$A$205,0)))&amp;"."&amp;AF$5</f>
        <v/>
      </c>
      <c r="AG15" s="23">
        <f>INDEX(MTInputs!$J$1:$AZ$415,$D15,MATCH(AG$5,MTInputs!$J$5:$AZ$5,0))</f>
        <v/>
      </c>
      <c r="AH15" s="24">
        <f>INDEX(MTInputs!$J$1:$AZ$415,$D15,MATCH(AH$5,MTInputs!$J$5:$AZ$5,0))</f>
        <v/>
      </c>
      <c r="AI15" s="24">
        <f>INDEX(MTInputs!$J$1:$AZ$415,$D15,MATCH(AI$5,MTInputs!$J$5:$AZ$5,0))</f>
        <v/>
      </c>
      <c r="AJ15" s="24">
        <f>INDEX(MTInputs!$J$1:$AZ$415,$D15,MATCH(AJ$5,MTInputs!$J$5:$AZ$5,0))</f>
        <v/>
      </c>
      <c r="AK15" s="24">
        <f>INDEX(MTInputs!$J$1:$AZ$415,$D15,MATCH(AK$5,MTInputs!$J$5:$AZ$5,0))</f>
        <v/>
      </c>
      <c r="AL15" s="24">
        <f>INDEX(MTInputs!$J$1:$AZ$415,$D15,MATCH(AL$5,MTInputs!$J$5:$AZ$5,0))</f>
        <v/>
      </c>
      <c r="AM15" s="24">
        <f>INDEX(MTInputs!$J$1:$AZ$415,$D15,MATCH(AM$5,MTInputs!$J$5:$AZ$5,0))</f>
        <v/>
      </c>
      <c r="AN15" s="24">
        <f>INDEX(MTInputs!$J$1:$AZ$415,$D15,MATCH(AN$5,MTInputs!$J$5:$AZ$5,0))</f>
        <v/>
      </c>
      <c r="AO15" s="24">
        <f>INDEX(MTInputs!$J$1:$AZ$415,$D15,MATCH(AO$5,MTInputs!$J$5:$AZ$5,0))</f>
        <v/>
      </c>
      <c r="AP15" s="24">
        <f>INDEX(MTInputs!$J$1:$AZ$415,$D15,MATCH(AP$5,MTInputs!$J$5:$AZ$5,0))</f>
        <v/>
      </c>
      <c r="AQ15" s="24">
        <f>INDEX(MTInputs!$J$1:$AZ$415,$D15,MATCH(AQ$5,MTInputs!$J$5:$AZ$5,0))</f>
        <v/>
      </c>
      <c r="AR15" s="24">
        <f>INDEX(MTInputs!$J$1:$AZ$415,$D15,MATCH(AR$5,MTInputs!$J$5:$AZ$5,0))</f>
        <v/>
      </c>
      <c r="AS15" s="24">
        <f>INDEX(MTInputs!$J$1:$AZ$415,$D15,MATCH(AS$5,MTInputs!$J$5:$AZ$5,0))</f>
        <v/>
      </c>
      <c r="AT15" s="24">
        <f>INDEX(MTInputs!$J$1:$AZ$415,$D15,MATCH(AT$5,MTInputs!$J$5:$AZ$5,0))</f>
        <v/>
      </c>
      <c r="AU15" s="24">
        <f>INDEX(MTInputs!$J$1:$AZ$415,$D15,MATCH(AU$5,MTInputs!$J$5:$AZ$5,0))</f>
        <v/>
      </c>
      <c r="AV15" s="24">
        <f>INDEX(MTInputs!$J$1:$AZ$415,$D15,MATCH(AV$5,MTInputs!$J$5:$AZ$5,0))</f>
        <v/>
      </c>
      <c r="AW15" s="24">
        <f>INDEX(MTInputs!$J$1:$AZ$415,$D15,MATCH(AW$5,MTInputs!$J$5:$AZ$5,0))</f>
        <v/>
      </c>
      <c r="AX15" s="24">
        <f>INDEX(MTInputs!$J$1:$AZ$415,$D15,MATCH(AX$5,MTInputs!$J$5:$AZ$5,0))</f>
        <v/>
      </c>
      <c r="AY15" s="24">
        <f>INDEX(MTInputs!$J$1:$AZ$415,$D15,MATCH(AY$5,MTInputs!$J$5:$AZ$5,0))</f>
        <v/>
      </c>
    </row>
    <row r="16" hidden="1" outlineLevel="1">
      <c r="A16" s="14" t="inlineStr">
        <is>
          <t>CPLevelTarget</t>
        </is>
      </c>
      <c r="B16" s="14" t="inlineStr"/>
      <c r="C16" s="14" t="inlineStr"/>
      <c r="D16" s="22" t="n">
        <v>20</v>
      </c>
      <c r="H16" s="14">
        <f>INDEX(Variables!$B$5:$B$205,MATCH($A16,Variables!$A$5:$A$205,0))&amp;IF($C16="",""," | "&amp;INDEX(Mapping!$B$5:$B$26,MATCH($C16,Mapping!$A$5:$A$26,0))&amp;" | "&amp;INDEX(Mapping!$B$30:$B$46,MATCH($B16,Mapping!$A$30:$A$46,0)))</f>
        <v/>
      </c>
      <c r="I16" s="14">
        <f>INDEX(Variables!$C$5:$C$205,MATCH($A16,Variables!$A$5:$A$205,0))</f>
        <v/>
      </c>
      <c r="J16" s="14">
        <f>INDEX(Variables!$E$5:$E$205,MATCH($A16,Variables!$A$5:$A$205,0))</f>
        <v/>
      </c>
      <c r="K16" s="11">
        <f>LOWER(Settings!$C$4)&amp;".mit."&amp;$A16&amp;IF($C16="","","."&amp;$C16&amp;"."&amp;$B16)&amp;IF(INDEX(Variables!$D$5:$D$205,MATCH($A16,Variables!$A$5:$A$205,0))="","","."&amp;INDEX(Variables!$D$5:$D$205,MATCH($A16,Variables!$A$5:$A$205,0)))&amp;"."&amp;K$5</f>
        <v/>
      </c>
      <c r="L16" s="23">
        <f>INDEX(MTInputs!$J$1:$AZ$415,$D16,MATCH(L$5,MTInputs!$J$5:$AZ$5,0))</f>
        <v/>
      </c>
      <c r="M16" s="24">
        <f>INDEX(MTInputs!$J$1:$AZ$415,$D16,MATCH(M$5,MTInputs!$J$5:$AZ$5,0))</f>
        <v/>
      </c>
      <c r="N16" s="24">
        <f>INDEX(MTInputs!$J$1:$AZ$415,$D16,MATCH(N$5,MTInputs!$J$5:$AZ$5,0))</f>
        <v/>
      </c>
      <c r="O16" s="24">
        <f>INDEX(MTInputs!$J$1:$AZ$415,$D16,MATCH(O$5,MTInputs!$J$5:$AZ$5,0))</f>
        <v/>
      </c>
      <c r="P16" s="24">
        <f>INDEX(MTInputs!$J$1:$AZ$415,$D16,MATCH(P$5,MTInputs!$J$5:$AZ$5,0))</f>
        <v/>
      </c>
      <c r="Q16" s="24">
        <f>INDEX(MTInputs!$J$1:$AZ$415,$D16,MATCH(Q$5,MTInputs!$J$5:$AZ$5,0))</f>
        <v/>
      </c>
      <c r="R16" s="24">
        <f>INDEX(MTInputs!$J$1:$AZ$415,$D16,MATCH(R$5,MTInputs!$J$5:$AZ$5,0))</f>
        <v/>
      </c>
      <c r="S16" s="24">
        <f>INDEX(MTInputs!$J$1:$AZ$415,$D16,MATCH(S$5,MTInputs!$J$5:$AZ$5,0))</f>
        <v/>
      </c>
      <c r="T16" s="24">
        <f>INDEX(MTInputs!$J$1:$AZ$415,$D16,MATCH(T$5,MTInputs!$J$5:$AZ$5,0))</f>
        <v/>
      </c>
      <c r="U16" s="24">
        <f>INDEX(MTInputs!$J$1:$AZ$415,$D16,MATCH(U$5,MTInputs!$J$5:$AZ$5,0))</f>
        <v/>
      </c>
      <c r="V16" s="24">
        <f>INDEX(MTInputs!$J$1:$AZ$415,$D16,MATCH(V$5,MTInputs!$J$5:$AZ$5,0))</f>
        <v/>
      </c>
      <c r="W16" s="24">
        <f>INDEX(MTInputs!$J$1:$AZ$415,$D16,MATCH(W$5,MTInputs!$J$5:$AZ$5,0))</f>
        <v/>
      </c>
      <c r="X16" s="24">
        <f>INDEX(MTInputs!$J$1:$AZ$415,$D16,MATCH(X$5,MTInputs!$J$5:$AZ$5,0))</f>
        <v/>
      </c>
      <c r="Y16" s="24">
        <f>INDEX(MTInputs!$J$1:$AZ$415,$D16,MATCH(Y$5,MTInputs!$J$5:$AZ$5,0))</f>
        <v/>
      </c>
      <c r="Z16" s="24">
        <f>INDEX(MTInputs!$J$1:$AZ$415,$D16,MATCH(Z$5,MTInputs!$J$5:$AZ$5,0))</f>
        <v/>
      </c>
      <c r="AA16" s="24">
        <f>INDEX(MTInputs!$J$1:$AZ$415,$D16,MATCH(AA$5,MTInputs!$J$5:$AZ$5,0))</f>
        <v/>
      </c>
      <c r="AB16" s="24">
        <f>INDEX(MTInputs!$J$1:$AZ$415,$D16,MATCH(AB$5,MTInputs!$J$5:$AZ$5,0))</f>
        <v/>
      </c>
      <c r="AC16" s="24">
        <f>INDEX(MTInputs!$J$1:$AZ$415,$D16,MATCH(AC$5,MTInputs!$J$5:$AZ$5,0))</f>
        <v/>
      </c>
      <c r="AD16" s="24">
        <f>INDEX(MTInputs!$J$1:$AZ$415,$D16,MATCH(AD$5,MTInputs!$J$5:$AZ$5,0))</f>
        <v/>
      </c>
      <c r="AF16" s="11">
        <f>LOWER(Settings!$C$4)&amp;".mit."&amp;$A16&amp;IF($C16="","","."&amp;$C16&amp;"."&amp;$B16)&amp;IF(INDEX(Variables!$D$5:$D$205,MATCH($A16,Variables!$A$5:$A$205,0))="","","."&amp;INDEX(Variables!$D$5:$D$205,MATCH($A16,Variables!$A$5:$A$205,0)))&amp;"."&amp;AF$5</f>
        <v/>
      </c>
      <c r="AG16" s="23">
        <f>INDEX(MTInputs!$J$1:$AZ$415,$D16,MATCH(AG$5,MTInputs!$J$5:$AZ$5,0))</f>
        <v/>
      </c>
      <c r="AH16" s="24">
        <f>INDEX(MTInputs!$J$1:$AZ$415,$D16,MATCH(AH$5,MTInputs!$J$5:$AZ$5,0))</f>
        <v/>
      </c>
      <c r="AI16" s="24">
        <f>INDEX(MTInputs!$J$1:$AZ$415,$D16,MATCH(AI$5,MTInputs!$J$5:$AZ$5,0))</f>
        <v/>
      </c>
      <c r="AJ16" s="24">
        <f>INDEX(MTInputs!$J$1:$AZ$415,$D16,MATCH(AJ$5,MTInputs!$J$5:$AZ$5,0))</f>
        <v/>
      </c>
      <c r="AK16" s="24">
        <f>INDEX(MTInputs!$J$1:$AZ$415,$D16,MATCH(AK$5,MTInputs!$J$5:$AZ$5,0))</f>
        <v/>
      </c>
      <c r="AL16" s="24">
        <f>INDEX(MTInputs!$J$1:$AZ$415,$D16,MATCH(AL$5,MTInputs!$J$5:$AZ$5,0))</f>
        <v/>
      </c>
      <c r="AM16" s="24">
        <f>INDEX(MTInputs!$J$1:$AZ$415,$D16,MATCH(AM$5,MTInputs!$J$5:$AZ$5,0))</f>
        <v/>
      </c>
      <c r="AN16" s="24">
        <f>INDEX(MTInputs!$J$1:$AZ$415,$D16,MATCH(AN$5,MTInputs!$J$5:$AZ$5,0))</f>
        <v/>
      </c>
      <c r="AO16" s="24">
        <f>INDEX(MTInputs!$J$1:$AZ$415,$D16,MATCH(AO$5,MTInputs!$J$5:$AZ$5,0))</f>
        <v/>
      </c>
      <c r="AP16" s="24">
        <f>INDEX(MTInputs!$J$1:$AZ$415,$D16,MATCH(AP$5,MTInputs!$J$5:$AZ$5,0))</f>
        <v/>
      </c>
      <c r="AQ16" s="24">
        <f>INDEX(MTInputs!$J$1:$AZ$415,$D16,MATCH(AQ$5,MTInputs!$J$5:$AZ$5,0))</f>
        <v/>
      </c>
      <c r="AR16" s="24">
        <f>INDEX(MTInputs!$J$1:$AZ$415,$D16,MATCH(AR$5,MTInputs!$J$5:$AZ$5,0))</f>
        <v/>
      </c>
      <c r="AS16" s="24">
        <f>INDEX(MTInputs!$J$1:$AZ$415,$D16,MATCH(AS$5,MTInputs!$J$5:$AZ$5,0))</f>
        <v/>
      </c>
      <c r="AT16" s="24">
        <f>INDEX(MTInputs!$J$1:$AZ$415,$D16,MATCH(AT$5,MTInputs!$J$5:$AZ$5,0))</f>
        <v/>
      </c>
      <c r="AU16" s="24">
        <f>INDEX(MTInputs!$J$1:$AZ$415,$D16,MATCH(AU$5,MTInputs!$J$5:$AZ$5,0))</f>
        <v/>
      </c>
      <c r="AV16" s="24">
        <f>INDEX(MTInputs!$J$1:$AZ$415,$D16,MATCH(AV$5,MTInputs!$J$5:$AZ$5,0))</f>
        <v/>
      </c>
      <c r="AW16" s="24">
        <f>INDEX(MTInputs!$J$1:$AZ$415,$D16,MATCH(AW$5,MTInputs!$J$5:$AZ$5,0))</f>
        <v/>
      </c>
      <c r="AX16" s="24">
        <f>INDEX(MTInputs!$J$1:$AZ$415,$D16,MATCH(AX$5,MTInputs!$J$5:$AZ$5,0))</f>
        <v/>
      </c>
      <c r="AY16" s="24">
        <f>INDEX(MTInputs!$J$1:$AZ$415,$D16,MATCH(AY$5,MTInputs!$J$5:$AZ$5,0))</f>
        <v/>
      </c>
    </row>
    <row r="17" hidden="1" outlineLevel="1">
      <c r="A17" s="14" t="inlineStr">
        <is>
          <t>CPOutro</t>
        </is>
      </c>
      <c r="B17" s="14" t="inlineStr"/>
      <c r="C17" s="14" t="inlineStr"/>
      <c r="D17" s="22" t="n">
        <v>21</v>
      </c>
      <c r="H17" s="14">
        <f>INDEX(Variables!$B$5:$B$205,MATCH($A17,Variables!$A$5:$A$205,0))&amp;IF($C17="",""," | "&amp;INDEX(Mapping!$B$5:$B$26,MATCH($C17,Mapping!$A$5:$A$26,0))&amp;" | "&amp;INDEX(Mapping!$B$30:$B$46,MATCH($B17,Mapping!$A$30:$A$46,0)))</f>
        <v/>
      </c>
      <c r="I17" s="14">
        <f>INDEX(Variables!$C$5:$C$205,MATCH($A17,Variables!$A$5:$A$205,0))</f>
        <v/>
      </c>
      <c r="J17" s="14">
        <f>INDEX(Variables!$E$5:$E$205,MATCH($A17,Variables!$A$5:$A$205,0))</f>
        <v/>
      </c>
      <c r="K17" s="11">
        <f>LOWER(Settings!$C$4)&amp;".mit."&amp;$A17&amp;IF($C17="","","."&amp;$C17&amp;"."&amp;$B17)&amp;IF(INDEX(Variables!$D$5:$D$205,MATCH($A17,Variables!$A$5:$A$205,0))="","","."&amp;INDEX(Variables!$D$5:$D$205,MATCH($A17,Variables!$A$5:$A$205,0)))&amp;"."&amp;K$5</f>
        <v/>
      </c>
      <c r="L17" s="9">
        <f>INDEX(MTInputs!$J$1:$AZ$415,$D17,MATCH(L$5,MTInputs!$J$5:$AZ$5,0))</f>
        <v/>
      </c>
      <c r="M17" s="10">
        <f>INDEX(MTInputs!$J$1:$AZ$415,$D17,MATCH(M$5,MTInputs!$J$5:$AZ$5,0))</f>
        <v/>
      </c>
      <c r="N17" s="10">
        <f>INDEX(MTInputs!$J$1:$AZ$415,$D17,MATCH(N$5,MTInputs!$J$5:$AZ$5,0))</f>
        <v/>
      </c>
      <c r="O17" s="10">
        <f>INDEX(MTInputs!$J$1:$AZ$415,$D17,MATCH(O$5,MTInputs!$J$5:$AZ$5,0))</f>
        <v/>
      </c>
      <c r="P17" s="10">
        <f>INDEX(MTInputs!$J$1:$AZ$415,$D17,MATCH(P$5,MTInputs!$J$5:$AZ$5,0))</f>
        <v/>
      </c>
      <c r="Q17" s="10">
        <f>INDEX(MTInputs!$J$1:$AZ$415,$D17,MATCH(Q$5,MTInputs!$J$5:$AZ$5,0))</f>
        <v/>
      </c>
      <c r="R17" s="10">
        <f>INDEX(MTInputs!$J$1:$AZ$415,$D17,MATCH(R$5,MTInputs!$J$5:$AZ$5,0))</f>
        <v/>
      </c>
      <c r="S17" s="10">
        <f>INDEX(MTInputs!$J$1:$AZ$415,$D17,MATCH(S$5,MTInputs!$J$5:$AZ$5,0))</f>
        <v/>
      </c>
      <c r="T17" s="10">
        <f>INDEX(MTInputs!$J$1:$AZ$415,$D17,MATCH(T$5,MTInputs!$J$5:$AZ$5,0))</f>
        <v/>
      </c>
      <c r="U17" s="10">
        <f>INDEX(MTInputs!$J$1:$AZ$415,$D17,MATCH(U$5,MTInputs!$J$5:$AZ$5,0))</f>
        <v/>
      </c>
      <c r="V17" s="10">
        <f>INDEX(MTInputs!$J$1:$AZ$415,$D17,MATCH(V$5,MTInputs!$J$5:$AZ$5,0))</f>
        <v/>
      </c>
      <c r="W17" s="10">
        <f>INDEX(MTInputs!$J$1:$AZ$415,$D17,MATCH(W$5,MTInputs!$J$5:$AZ$5,0))</f>
        <v/>
      </c>
      <c r="X17" s="10">
        <f>INDEX(MTInputs!$J$1:$AZ$415,$D17,MATCH(X$5,MTInputs!$J$5:$AZ$5,0))</f>
        <v/>
      </c>
      <c r="Y17" s="10">
        <f>INDEX(MTInputs!$J$1:$AZ$415,$D17,MATCH(Y$5,MTInputs!$J$5:$AZ$5,0))</f>
        <v/>
      </c>
      <c r="Z17" s="10">
        <f>INDEX(MTInputs!$J$1:$AZ$415,$D17,MATCH(Z$5,MTInputs!$J$5:$AZ$5,0))</f>
        <v/>
      </c>
      <c r="AA17" s="10">
        <f>INDEX(MTInputs!$J$1:$AZ$415,$D17,MATCH(AA$5,MTInputs!$J$5:$AZ$5,0))</f>
        <v/>
      </c>
      <c r="AB17" s="10">
        <f>INDEX(MTInputs!$J$1:$AZ$415,$D17,MATCH(AB$5,MTInputs!$J$5:$AZ$5,0))</f>
        <v/>
      </c>
      <c r="AC17" s="10">
        <f>INDEX(MTInputs!$J$1:$AZ$415,$D17,MATCH(AC$5,MTInputs!$J$5:$AZ$5,0))</f>
        <v/>
      </c>
      <c r="AD17" s="10">
        <f>INDEX(MTInputs!$J$1:$AZ$415,$D17,MATCH(AD$5,MTInputs!$J$5:$AZ$5,0))</f>
        <v/>
      </c>
      <c r="AF17" s="11">
        <f>LOWER(Settings!$C$4)&amp;".mit."&amp;$A17&amp;IF($C17="","","."&amp;$C17&amp;"."&amp;$B17)&amp;IF(INDEX(Variables!$D$5:$D$205,MATCH($A17,Variables!$A$5:$A$205,0))="","","."&amp;INDEX(Variables!$D$5:$D$205,MATCH($A17,Variables!$A$5:$A$205,0)))&amp;"."&amp;AF$5</f>
        <v/>
      </c>
      <c r="AG17" s="9">
        <f>INDEX(MTInputs!$J$1:$AZ$415,$D17,MATCH(AG$5,MTInputs!$J$5:$AZ$5,0))</f>
        <v/>
      </c>
      <c r="AH17" s="10">
        <f>INDEX(MTInputs!$J$1:$AZ$415,$D17,MATCH(AH$5,MTInputs!$J$5:$AZ$5,0))</f>
        <v/>
      </c>
      <c r="AI17" s="10">
        <f>INDEX(MTInputs!$J$1:$AZ$415,$D17,MATCH(AI$5,MTInputs!$J$5:$AZ$5,0))</f>
        <v/>
      </c>
      <c r="AJ17" s="10">
        <f>INDEX(MTInputs!$J$1:$AZ$415,$D17,MATCH(AJ$5,MTInputs!$J$5:$AZ$5,0))</f>
        <v/>
      </c>
      <c r="AK17" s="10">
        <f>INDEX(MTInputs!$J$1:$AZ$415,$D17,MATCH(AK$5,MTInputs!$J$5:$AZ$5,0))</f>
        <v/>
      </c>
      <c r="AL17" s="10">
        <f>INDEX(MTInputs!$J$1:$AZ$415,$D17,MATCH(AL$5,MTInputs!$J$5:$AZ$5,0))</f>
        <v/>
      </c>
      <c r="AM17" s="10">
        <f>INDEX(MTInputs!$J$1:$AZ$415,$D17,MATCH(AM$5,MTInputs!$J$5:$AZ$5,0))</f>
        <v/>
      </c>
      <c r="AN17" s="10">
        <f>INDEX(MTInputs!$J$1:$AZ$415,$D17,MATCH(AN$5,MTInputs!$J$5:$AZ$5,0))</f>
        <v/>
      </c>
      <c r="AO17" s="10">
        <f>INDEX(MTInputs!$J$1:$AZ$415,$D17,MATCH(AO$5,MTInputs!$J$5:$AZ$5,0))</f>
        <v/>
      </c>
      <c r="AP17" s="10">
        <f>INDEX(MTInputs!$J$1:$AZ$415,$D17,MATCH(AP$5,MTInputs!$J$5:$AZ$5,0))</f>
        <v/>
      </c>
      <c r="AQ17" s="10">
        <f>INDEX(MTInputs!$J$1:$AZ$415,$D17,MATCH(AQ$5,MTInputs!$J$5:$AZ$5,0))</f>
        <v/>
      </c>
      <c r="AR17" s="10">
        <f>INDEX(MTInputs!$J$1:$AZ$415,$D17,MATCH(AR$5,MTInputs!$J$5:$AZ$5,0))</f>
        <v/>
      </c>
      <c r="AS17" s="10">
        <f>INDEX(MTInputs!$J$1:$AZ$415,$D17,MATCH(AS$5,MTInputs!$J$5:$AZ$5,0))</f>
        <v/>
      </c>
      <c r="AT17" s="10">
        <f>INDEX(MTInputs!$J$1:$AZ$415,$D17,MATCH(AT$5,MTInputs!$J$5:$AZ$5,0))</f>
        <v/>
      </c>
      <c r="AU17" s="10">
        <f>INDEX(MTInputs!$J$1:$AZ$415,$D17,MATCH(AU$5,MTInputs!$J$5:$AZ$5,0))</f>
        <v/>
      </c>
      <c r="AV17" s="10">
        <f>INDEX(MTInputs!$J$1:$AZ$415,$D17,MATCH(AV$5,MTInputs!$J$5:$AZ$5,0))</f>
        <v/>
      </c>
      <c r="AW17" s="10">
        <f>INDEX(MTInputs!$J$1:$AZ$415,$D17,MATCH(AW$5,MTInputs!$J$5:$AZ$5,0))</f>
        <v/>
      </c>
      <c r="AX17" s="10">
        <f>INDEX(MTInputs!$J$1:$AZ$415,$D17,MATCH(AX$5,MTInputs!$J$5:$AZ$5,0))</f>
        <v/>
      </c>
      <c r="AY17" s="10">
        <f>INDEX(MTInputs!$J$1:$AZ$415,$D17,MATCH(AY$5,MTInputs!$J$5:$AZ$5,0))</f>
        <v/>
      </c>
    </row>
    <row r="18" hidden="1" outlineLevel="1">
      <c r="A18" s="14" t="inlineStr">
        <is>
          <t>ExtendCarbonPriceBeyondOutro</t>
        </is>
      </c>
      <c r="B18" s="14" t="inlineStr"/>
      <c r="C18" s="14" t="inlineStr"/>
      <c r="D18" s="22" t="n">
        <v>265</v>
      </c>
      <c r="H18" s="14">
        <f>INDEX(Variables!$B$5:$B$205,MATCH($A18,Variables!$A$5:$A$205,0))&amp;IF($C18="",""," | "&amp;INDEX(Mapping!$B$5:$B$26,MATCH($C18,Mapping!$A$5:$A$26,0))&amp;" | "&amp;INDEX(Mapping!$B$30:$B$46,MATCH($B18,Mapping!$A$30:$A$46,0)))</f>
        <v/>
      </c>
      <c r="I18" s="14">
        <f>INDEX(Variables!$C$5:$C$205,MATCH($A18,Variables!$A$5:$A$205,0))</f>
        <v/>
      </c>
      <c r="J18" s="14">
        <f>INDEX(Variables!$E$5:$E$205,MATCH($A18,Variables!$A$5:$A$205,0))</f>
        <v/>
      </c>
      <c r="K18" s="11">
        <f>LOWER(Settings!$C$4)&amp;".mit."&amp;$A18&amp;IF($C18="","","."&amp;$C18&amp;"."&amp;$B18)&amp;IF(INDEX(Variables!$D$5:$D$205,MATCH($A18,Variables!$A$5:$A$205,0))="","","."&amp;INDEX(Variables!$D$5:$D$205,MATCH($A18,Variables!$A$5:$A$205,0)))&amp;"."&amp;K$5</f>
        <v/>
      </c>
      <c r="L18" s="23">
        <f>INDEX(MTInputs!$J$1:$AZ$415,$D18,MATCH(L$5,MTInputs!$J$5:$AZ$5,0))</f>
        <v/>
      </c>
      <c r="M18" s="24">
        <f>INDEX(MTInputs!$J$1:$AZ$415,$D18,MATCH(M$5,MTInputs!$J$5:$AZ$5,0))</f>
        <v/>
      </c>
      <c r="N18" s="24">
        <f>INDEX(MTInputs!$J$1:$AZ$415,$D18,MATCH(N$5,MTInputs!$J$5:$AZ$5,0))</f>
        <v/>
      </c>
      <c r="O18" s="24">
        <f>INDEX(MTInputs!$J$1:$AZ$415,$D18,MATCH(O$5,MTInputs!$J$5:$AZ$5,0))</f>
        <v/>
      </c>
      <c r="P18" s="24">
        <f>INDEX(MTInputs!$J$1:$AZ$415,$D18,MATCH(P$5,MTInputs!$J$5:$AZ$5,0))</f>
        <v/>
      </c>
      <c r="Q18" s="24">
        <f>INDEX(MTInputs!$J$1:$AZ$415,$D18,MATCH(Q$5,MTInputs!$J$5:$AZ$5,0))</f>
        <v/>
      </c>
      <c r="R18" s="24">
        <f>INDEX(MTInputs!$J$1:$AZ$415,$D18,MATCH(R$5,MTInputs!$J$5:$AZ$5,0))</f>
        <v/>
      </c>
      <c r="S18" s="24">
        <f>INDEX(MTInputs!$J$1:$AZ$415,$D18,MATCH(S$5,MTInputs!$J$5:$AZ$5,0))</f>
        <v/>
      </c>
      <c r="T18" s="24">
        <f>INDEX(MTInputs!$J$1:$AZ$415,$D18,MATCH(T$5,MTInputs!$J$5:$AZ$5,0))</f>
        <v/>
      </c>
      <c r="U18" s="24">
        <f>INDEX(MTInputs!$J$1:$AZ$415,$D18,MATCH(U$5,MTInputs!$J$5:$AZ$5,0))</f>
        <v/>
      </c>
      <c r="V18" s="24">
        <f>INDEX(MTInputs!$J$1:$AZ$415,$D18,MATCH(V$5,MTInputs!$J$5:$AZ$5,0))</f>
        <v/>
      </c>
      <c r="W18" s="24">
        <f>INDEX(MTInputs!$J$1:$AZ$415,$D18,MATCH(W$5,MTInputs!$J$5:$AZ$5,0))</f>
        <v/>
      </c>
      <c r="X18" s="24">
        <f>INDEX(MTInputs!$J$1:$AZ$415,$D18,MATCH(X$5,MTInputs!$J$5:$AZ$5,0))</f>
        <v/>
      </c>
      <c r="Y18" s="24">
        <f>INDEX(MTInputs!$J$1:$AZ$415,$D18,MATCH(Y$5,MTInputs!$J$5:$AZ$5,0))</f>
        <v/>
      </c>
      <c r="Z18" s="24">
        <f>INDEX(MTInputs!$J$1:$AZ$415,$D18,MATCH(Z$5,MTInputs!$J$5:$AZ$5,0))</f>
        <v/>
      </c>
      <c r="AA18" s="24">
        <f>INDEX(MTInputs!$J$1:$AZ$415,$D18,MATCH(AA$5,MTInputs!$J$5:$AZ$5,0))</f>
        <v/>
      </c>
      <c r="AB18" s="24">
        <f>INDEX(MTInputs!$J$1:$AZ$415,$D18,MATCH(AB$5,MTInputs!$J$5:$AZ$5,0))</f>
        <v/>
      </c>
      <c r="AC18" s="24">
        <f>INDEX(MTInputs!$J$1:$AZ$415,$D18,MATCH(AC$5,MTInputs!$J$5:$AZ$5,0))</f>
        <v/>
      </c>
      <c r="AD18" s="24">
        <f>INDEX(MTInputs!$J$1:$AZ$415,$D18,MATCH(AD$5,MTInputs!$J$5:$AZ$5,0))</f>
        <v/>
      </c>
      <c r="AF18" s="11">
        <f>LOWER(Settings!$C$4)&amp;".mit."&amp;$A18&amp;IF($C18="","","."&amp;$C18&amp;"."&amp;$B18)&amp;IF(INDEX(Variables!$D$5:$D$205,MATCH($A18,Variables!$A$5:$A$205,0))="","","."&amp;INDEX(Variables!$D$5:$D$205,MATCH($A18,Variables!$A$5:$A$205,0)))&amp;"."&amp;AF$5</f>
        <v/>
      </c>
      <c r="AG18" s="23">
        <f>INDEX(MTInputs!$J$1:$AZ$415,$D18,MATCH(AG$5,MTInputs!$J$5:$AZ$5,0))</f>
        <v/>
      </c>
      <c r="AH18" s="24">
        <f>INDEX(MTInputs!$J$1:$AZ$415,$D18,MATCH(AH$5,MTInputs!$J$5:$AZ$5,0))</f>
        <v/>
      </c>
      <c r="AI18" s="24">
        <f>INDEX(MTInputs!$J$1:$AZ$415,$D18,MATCH(AI$5,MTInputs!$J$5:$AZ$5,0))</f>
        <v/>
      </c>
      <c r="AJ18" s="24">
        <f>INDEX(MTInputs!$J$1:$AZ$415,$D18,MATCH(AJ$5,MTInputs!$J$5:$AZ$5,0))</f>
        <v/>
      </c>
      <c r="AK18" s="24">
        <f>INDEX(MTInputs!$J$1:$AZ$415,$D18,MATCH(AK$5,MTInputs!$J$5:$AZ$5,0))</f>
        <v/>
      </c>
      <c r="AL18" s="24">
        <f>INDEX(MTInputs!$J$1:$AZ$415,$D18,MATCH(AL$5,MTInputs!$J$5:$AZ$5,0))</f>
        <v/>
      </c>
      <c r="AM18" s="24">
        <f>INDEX(MTInputs!$J$1:$AZ$415,$D18,MATCH(AM$5,MTInputs!$J$5:$AZ$5,0))</f>
        <v/>
      </c>
      <c r="AN18" s="24">
        <f>INDEX(MTInputs!$J$1:$AZ$415,$D18,MATCH(AN$5,MTInputs!$J$5:$AZ$5,0))</f>
        <v/>
      </c>
      <c r="AO18" s="24">
        <f>INDEX(MTInputs!$J$1:$AZ$415,$D18,MATCH(AO$5,MTInputs!$J$5:$AZ$5,0))</f>
        <v/>
      </c>
      <c r="AP18" s="24">
        <f>INDEX(MTInputs!$J$1:$AZ$415,$D18,MATCH(AP$5,MTInputs!$J$5:$AZ$5,0))</f>
        <v/>
      </c>
      <c r="AQ18" s="24">
        <f>INDEX(MTInputs!$J$1:$AZ$415,$D18,MATCH(AQ$5,MTInputs!$J$5:$AZ$5,0))</f>
        <v/>
      </c>
      <c r="AR18" s="24">
        <f>INDEX(MTInputs!$J$1:$AZ$415,$D18,MATCH(AR$5,MTInputs!$J$5:$AZ$5,0))</f>
        <v/>
      </c>
      <c r="AS18" s="24">
        <f>INDEX(MTInputs!$J$1:$AZ$415,$D18,MATCH(AS$5,MTInputs!$J$5:$AZ$5,0))</f>
        <v/>
      </c>
      <c r="AT18" s="24">
        <f>INDEX(MTInputs!$J$1:$AZ$415,$D18,MATCH(AT$5,MTInputs!$J$5:$AZ$5,0))</f>
        <v/>
      </c>
      <c r="AU18" s="24">
        <f>INDEX(MTInputs!$J$1:$AZ$415,$D18,MATCH(AU$5,MTInputs!$J$5:$AZ$5,0))</f>
        <v/>
      </c>
      <c r="AV18" s="24">
        <f>INDEX(MTInputs!$J$1:$AZ$415,$D18,MATCH(AV$5,MTInputs!$J$5:$AZ$5,0))</f>
        <v/>
      </c>
      <c r="AW18" s="24">
        <f>INDEX(MTInputs!$J$1:$AZ$415,$D18,MATCH(AW$5,MTInputs!$J$5:$AZ$5,0))</f>
        <v/>
      </c>
      <c r="AX18" s="24">
        <f>INDEX(MTInputs!$J$1:$AZ$415,$D18,MATCH(AX$5,MTInputs!$J$5:$AZ$5,0))</f>
        <v/>
      </c>
      <c r="AY18" s="24">
        <f>INDEX(MTInputs!$J$1:$AZ$415,$D18,MATCH(AY$5,MTInputs!$J$5:$AZ$5,0))</f>
        <v/>
      </c>
    </row>
    <row r="19" hidden="1" outlineLevel="1">
      <c r="A19" s="14" t="inlineStr">
        <is>
          <t>NomorReal</t>
        </is>
      </c>
      <c r="B19" s="14" t="inlineStr"/>
      <c r="C19" s="14" t="inlineStr"/>
      <c r="D19" s="22" t="n">
        <v>266</v>
      </c>
      <c r="H19" s="14">
        <f>INDEX(Variables!$B$5:$B$205,MATCH($A19,Variables!$A$5:$A$205,0))&amp;IF($C19="",""," | "&amp;INDEX(Mapping!$B$5:$B$26,MATCH($C19,Mapping!$A$5:$A$26,0))&amp;" | "&amp;INDEX(Mapping!$B$30:$B$46,MATCH($B19,Mapping!$A$30:$A$46,0)))</f>
        <v/>
      </c>
      <c r="I19" s="14">
        <f>INDEX(Variables!$C$5:$C$205,MATCH($A19,Variables!$A$5:$A$205,0))</f>
        <v/>
      </c>
      <c r="J19" s="14">
        <f>INDEX(Variables!$E$5:$E$205,MATCH($A19,Variables!$A$5:$A$205,0))</f>
        <v/>
      </c>
      <c r="K19" s="11">
        <f>LOWER(Settings!$C$4)&amp;".mit."&amp;$A19&amp;IF($C19="","","."&amp;$C19&amp;"."&amp;$B19)&amp;IF(INDEX(Variables!$D$5:$D$205,MATCH($A19,Variables!$A$5:$A$205,0))="","","."&amp;INDEX(Variables!$D$5:$D$205,MATCH($A19,Variables!$A$5:$A$205,0)))&amp;"."&amp;K$5</f>
        <v/>
      </c>
      <c r="L19" s="23">
        <f>INDEX(MTInputs!$J$1:$AZ$415,$D19,MATCH(L$5,MTInputs!$J$5:$AZ$5,0))</f>
        <v/>
      </c>
      <c r="M19" s="24">
        <f>INDEX(MTInputs!$J$1:$AZ$415,$D19,MATCH(M$5,MTInputs!$J$5:$AZ$5,0))</f>
        <v/>
      </c>
      <c r="N19" s="24">
        <f>INDEX(MTInputs!$J$1:$AZ$415,$D19,MATCH(N$5,MTInputs!$J$5:$AZ$5,0))</f>
        <v/>
      </c>
      <c r="O19" s="24">
        <f>INDEX(MTInputs!$J$1:$AZ$415,$D19,MATCH(O$5,MTInputs!$J$5:$AZ$5,0))</f>
        <v/>
      </c>
      <c r="P19" s="24">
        <f>INDEX(MTInputs!$J$1:$AZ$415,$D19,MATCH(P$5,MTInputs!$J$5:$AZ$5,0))</f>
        <v/>
      </c>
      <c r="Q19" s="24">
        <f>INDEX(MTInputs!$J$1:$AZ$415,$D19,MATCH(Q$5,MTInputs!$J$5:$AZ$5,0))</f>
        <v/>
      </c>
      <c r="R19" s="24">
        <f>INDEX(MTInputs!$J$1:$AZ$415,$D19,MATCH(R$5,MTInputs!$J$5:$AZ$5,0))</f>
        <v/>
      </c>
      <c r="S19" s="24">
        <f>INDEX(MTInputs!$J$1:$AZ$415,$D19,MATCH(S$5,MTInputs!$J$5:$AZ$5,0))</f>
        <v/>
      </c>
      <c r="T19" s="24">
        <f>INDEX(MTInputs!$J$1:$AZ$415,$D19,MATCH(T$5,MTInputs!$J$5:$AZ$5,0))</f>
        <v/>
      </c>
      <c r="U19" s="24">
        <f>INDEX(MTInputs!$J$1:$AZ$415,$D19,MATCH(U$5,MTInputs!$J$5:$AZ$5,0))</f>
        <v/>
      </c>
      <c r="V19" s="24">
        <f>INDEX(MTInputs!$J$1:$AZ$415,$D19,MATCH(V$5,MTInputs!$J$5:$AZ$5,0))</f>
        <v/>
      </c>
      <c r="W19" s="24">
        <f>INDEX(MTInputs!$J$1:$AZ$415,$D19,MATCH(W$5,MTInputs!$J$5:$AZ$5,0))</f>
        <v/>
      </c>
      <c r="X19" s="24">
        <f>INDEX(MTInputs!$J$1:$AZ$415,$D19,MATCH(X$5,MTInputs!$J$5:$AZ$5,0))</f>
        <v/>
      </c>
      <c r="Y19" s="24">
        <f>INDEX(MTInputs!$J$1:$AZ$415,$D19,MATCH(Y$5,MTInputs!$J$5:$AZ$5,0))</f>
        <v/>
      </c>
      <c r="Z19" s="24">
        <f>INDEX(MTInputs!$J$1:$AZ$415,$D19,MATCH(Z$5,MTInputs!$J$5:$AZ$5,0))</f>
        <v/>
      </c>
      <c r="AA19" s="24">
        <f>INDEX(MTInputs!$J$1:$AZ$415,$D19,MATCH(AA$5,MTInputs!$J$5:$AZ$5,0))</f>
        <v/>
      </c>
      <c r="AB19" s="24">
        <f>INDEX(MTInputs!$J$1:$AZ$415,$D19,MATCH(AB$5,MTInputs!$J$5:$AZ$5,0))</f>
        <v/>
      </c>
      <c r="AC19" s="24">
        <f>INDEX(MTInputs!$J$1:$AZ$415,$D19,MATCH(AC$5,MTInputs!$J$5:$AZ$5,0))</f>
        <v/>
      </c>
      <c r="AD19" s="24">
        <f>INDEX(MTInputs!$J$1:$AZ$415,$D19,MATCH(AD$5,MTInputs!$J$5:$AZ$5,0))</f>
        <v/>
      </c>
      <c r="AF19" s="11">
        <f>LOWER(Settings!$C$4)&amp;".mit."&amp;$A19&amp;IF($C19="","","."&amp;$C19&amp;"."&amp;$B19)&amp;IF(INDEX(Variables!$D$5:$D$205,MATCH($A19,Variables!$A$5:$A$205,0))="","","."&amp;INDEX(Variables!$D$5:$D$205,MATCH($A19,Variables!$A$5:$A$205,0)))&amp;"."&amp;AF$5</f>
        <v/>
      </c>
      <c r="AG19" s="23">
        <f>INDEX(MTInputs!$J$1:$AZ$415,$D19,MATCH(AG$5,MTInputs!$J$5:$AZ$5,0))</f>
        <v/>
      </c>
      <c r="AH19" s="24">
        <f>INDEX(MTInputs!$J$1:$AZ$415,$D19,MATCH(AH$5,MTInputs!$J$5:$AZ$5,0))</f>
        <v/>
      </c>
      <c r="AI19" s="24">
        <f>INDEX(MTInputs!$J$1:$AZ$415,$D19,MATCH(AI$5,MTInputs!$J$5:$AZ$5,0))</f>
        <v/>
      </c>
      <c r="AJ19" s="24">
        <f>INDEX(MTInputs!$J$1:$AZ$415,$D19,MATCH(AJ$5,MTInputs!$J$5:$AZ$5,0))</f>
        <v/>
      </c>
      <c r="AK19" s="24">
        <f>INDEX(MTInputs!$J$1:$AZ$415,$D19,MATCH(AK$5,MTInputs!$J$5:$AZ$5,0))</f>
        <v/>
      </c>
      <c r="AL19" s="24">
        <f>INDEX(MTInputs!$J$1:$AZ$415,$D19,MATCH(AL$5,MTInputs!$J$5:$AZ$5,0))</f>
        <v/>
      </c>
      <c r="AM19" s="24">
        <f>INDEX(MTInputs!$J$1:$AZ$415,$D19,MATCH(AM$5,MTInputs!$J$5:$AZ$5,0))</f>
        <v/>
      </c>
      <c r="AN19" s="24">
        <f>INDEX(MTInputs!$J$1:$AZ$415,$D19,MATCH(AN$5,MTInputs!$J$5:$AZ$5,0))</f>
        <v/>
      </c>
      <c r="AO19" s="24">
        <f>INDEX(MTInputs!$J$1:$AZ$415,$D19,MATCH(AO$5,MTInputs!$J$5:$AZ$5,0))</f>
        <v/>
      </c>
      <c r="AP19" s="24">
        <f>INDEX(MTInputs!$J$1:$AZ$415,$D19,MATCH(AP$5,MTInputs!$J$5:$AZ$5,0))</f>
        <v/>
      </c>
      <c r="AQ19" s="24">
        <f>INDEX(MTInputs!$J$1:$AZ$415,$D19,MATCH(AQ$5,MTInputs!$J$5:$AZ$5,0))</f>
        <v/>
      </c>
      <c r="AR19" s="24">
        <f>INDEX(MTInputs!$J$1:$AZ$415,$D19,MATCH(AR$5,MTInputs!$J$5:$AZ$5,0))</f>
        <v/>
      </c>
      <c r="AS19" s="24">
        <f>INDEX(MTInputs!$J$1:$AZ$415,$D19,MATCH(AS$5,MTInputs!$J$5:$AZ$5,0))</f>
        <v/>
      </c>
      <c r="AT19" s="24">
        <f>INDEX(MTInputs!$J$1:$AZ$415,$D19,MATCH(AT$5,MTInputs!$J$5:$AZ$5,0))</f>
        <v/>
      </c>
      <c r="AU19" s="24">
        <f>INDEX(MTInputs!$J$1:$AZ$415,$D19,MATCH(AU$5,MTInputs!$J$5:$AZ$5,0))</f>
        <v/>
      </c>
      <c r="AV19" s="24">
        <f>INDEX(MTInputs!$J$1:$AZ$415,$D19,MATCH(AV$5,MTInputs!$J$5:$AZ$5,0))</f>
        <v/>
      </c>
      <c r="AW19" s="24">
        <f>INDEX(MTInputs!$J$1:$AZ$415,$D19,MATCH(AW$5,MTInputs!$J$5:$AZ$5,0))</f>
        <v/>
      </c>
      <c r="AX19" s="24">
        <f>INDEX(MTInputs!$J$1:$AZ$415,$D19,MATCH(AX$5,MTInputs!$J$5:$AZ$5,0))</f>
        <v/>
      </c>
      <c r="AY19" s="24">
        <f>INDEX(MTInputs!$J$1:$AZ$415,$D19,MATCH(AY$5,MTInputs!$J$5:$AZ$5,0))</f>
        <v/>
      </c>
    </row>
    <row r="20" hidden="1" outlineLevel="1">
      <c r="H20" s="21" t="inlineStr">
        <is>
          <t>Carbon tax coverage: fuels (MTInputs rows 23-29)</t>
        </is>
      </c>
    </row>
    <row r="21" hidden="1" outlineLevel="1">
      <c r="A21" s="14" t="inlineStr">
        <is>
          <t>ctcov</t>
        </is>
      </c>
      <c r="B21" s="14" t="inlineStr">
        <is>
          <t>coa</t>
        </is>
      </c>
      <c r="C21" s="14" t="inlineStr">
        <is>
          <t>all</t>
        </is>
      </c>
      <c r="D21" s="22" t="n">
        <v>23</v>
      </c>
      <c r="H21" s="14">
        <f>INDEX(Variables!$B$5:$B$205,MATCH($A21,Variables!$A$5:$A$205,0))&amp;IF($C21="",""," | "&amp;INDEX(Mapping!$B$5:$B$26,MATCH($C21,Mapping!$A$5:$A$26,0))&amp;" | "&amp;INDEX(Mapping!$B$30:$B$46,MATCH($B21,Mapping!$A$30:$A$46,0)))</f>
        <v/>
      </c>
      <c r="I21" s="14">
        <f>INDEX(Variables!$C$5:$C$205,MATCH($A21,Variables!$A$5:$A$205,0))</f>
        <v/>
      </c>
      <c r="J21" s="14">
        <f>INDEX(Variables!$E$5:$E$205,MATCH($A21,Variables!$A$5:$A$205,0))</f>
        <v/>
      </c>
      <c r="K21" s="11">
        <f>LOWER(Settings!$C$4)&amp;".mit."&amp;$A21&amp;IF($C21="","","."&amp;$C21&amp;"."&amp;$B21)&amp;IF(INDEX(Variables!$D$5:$D$205,MATCH($A21,Variables!$A$5:$A$205,0))="","","."&amp;INDEX(Variables!$D$5:$D$205,MATCH($A21,Variables!$A$5:$A$205,0)))&amp;"."&amp;K$5</f>
        <v/>
      </c>
      <c r="L21" s="23">
        <f>INDEX(MTInputs!$J$1:$AZ$415,$D21,MATCH(L$5,MTInputs!$J$5:$AZ$5,0))</f>
        <v/>
      </c>
      <c r="M21" s="24">
        <f>INDEX(MTInputs!$J$1:$AZ$415,$D21,MATCH(M$5,MTInputs!$J$5:$AZ$5,0))</f>
        <v/>
      </c>
      <c r="N21" s="24">
        <f>INDEX(MTInputs!$J$1:$AZ$415,$D21,MATCH(N$5,MTInputs!$J$5:$AZ$5,0))</f>
        <v/>
      </c>
      <c r="O21" s="24">
        <f>INDEX(MTInputs!$J$1:$AZ$415,$D21,MATCH(O$5,MTInputs!$J$5:$AZ$5,0))</f>
        <v/>
      </c>
      <c r="P21" s="24">
        <f>INDEX(MTInputs!$J$1:$AZ$415,$D21,MATCH(P$5,MTInputs!$J$5:$AZ$5,0))</f>
        <v/>
      </c>
      <c r="Q21" s="24">
        <f>INDEX(MTInputs!$J$1:$AZ$415,$D21,MATCH(Q$5,MTInputs!$J$5:$AZ$5,0))</f>
        <v/>
      </c>
      <c r="R21" s="24">
        <f>INDEX(MTInputs!$J$1:$AZ$415,$D21,MATCH(R$5,MTInputs!$J$5:$AZ$5,0))</f>
        <v/>
      </c>
      <c r="S21" s="24">
        <f>INDEX(MTInputs!$J$1:$AZ$415,$D21,MATCH(S$5,MTInputs!$J$5:$AZ$5,0))</f>
        <v/>
      </c>
      <c r="T21" s="24">
        <f>INDEX(MTInputs!$J$1:$AZ$415,$D21,MATCH(T$5,MTInputs!$J$5:$AZ$5,0))</f>
        <v/>
      </c>
      <c r="U21" s="24">
        <f>INDEX(MTInputs!$J$1:$AZ$415,$D21,MATCH(U$5,MTInputs!$J$5:$AZ$5,0))</f>
        <v/>
      </c>
      <c r="V21" s="24">
        <f>INDEX(MTInputs!$J$1:$AZ$415,$D21,MATCH(V$5,MTInputs!$J$5:$AZ$5,0))</f>
        <v/>
      </c>
      <c r="W21" s="24">
        <f>INDEX(MTInputs!$J$1:$AZ$415,$D21,MATCH(W$5,MTInputs!$J$5:$AZ$5,0))</f>
        <v/>
      </c>
      <c r="X21" s="24">
        <f>INDEX(MTInputs!$J$1:$AZ$415,$D21,MATCH(X$5,MTInputs!$J$5:$AZ$5,0))</f>
        <v/>
      </c>
      <c r="Y21" s="24">
        <f>INDEX(MTInputs!$J$1:$AZ$415,$D21,MATCH(Y$5,MTInputs!$J$5:$AZ$5,0))</f>
        <v/>
      </c>
      <c r="Z21" s="24">
        <f>INDEX(MTInputs!$J$1:$AZ$415,$D21,MATCH(Z$5,MTInputs!$J$5:$AZ$5,0))</f>
        <v/>
      </c>
      <c r="AA21" s="24">
        <f>INDEX(MTInputs!$J$1:$AZ$415,$D21,MATCH(AA$5,MTInputs!$J$5:$AZ$5,0))</f>
        <v/>
      </c>
      <c r="AB21" s="24">
        <f>INDEX(MTInputs!$J$1:$AZ$415,$D21,MATCH(AB$5,MTInputs!$J$5:$AZ$5,0))</f>
        <v/>
      </c>
      <c r="AC21" s="24">
        <f>INDEX(MTInputs!$J$1:$AZ$415,$D21,MATCH(AC$5,MTInputs!$J$5:$AZ$5,0))</f>
        <v/>
      </c>
      <c r="AD21" s="24">
        <f>INDEX(MTInputs!$J$1:$AZ$415,$D21,MATCH(AD$5,MTInputs!$J$5:$AZ$5,0))</f>
        <v/>
      </c>
      <c r="AF21" s="11">
        <f>LOWER(Settings!$C$4)&amp;".mit."&amp;$A21&amp;IF($C21="","","."&amp;$C21&amp;"."&amp;$B21)&amp;IF(INDEX(Variables!$D$5:$D$205,MATCH($A21,Variables!$A$5:$A$205,0))="","","."&amp;INDEX(Variables!$D$5:$D$205,MATCH($A21,Variables!$A$5:$A$205,0)))&amp;"."&amp;AF$5</f>
        <v/>
      </c>
      <c r="AG21" s="23">
        <f>INDEX(MTInputs!$J$1:$AZ$415,$D21,MATCH(AG$5,MTInputs!$J$5:$AZ$5,0))</f>
        <v/>
      </c>
      <c r="AH21" s="24">
        <f>INDEX(MTInputs!$J$1:$AZ$415,$D21,MATCH(AH$5,MTInputs!$J$5:$AZ$5,0))</f>
        <v/>
      </c>
      <c r="AI21" s="24">
        <f>INDEX(MTInputs!$J$1:$AZ$415,$D21,MATCH(AI$5,MTInputs!$J$5:$AZ$5,0))</f>
        <v/>
      </c>
      <c r="AJ21" s="24">
        <f>INDEX(MTInputs!$J$1:$AZ$415,$D21,MATCH(AJ$5,MTInputs!$J$5:$AZ$5,0))</f>
        <v/>
      </c>
      <c r="AK21" s="24">
        <f>INDEX(MTInputs!$J$1:$AZ$415,$D21,MATCH(AK$5,MTInputs!$J$5:$AZ$5,0))</f>
        <v/>
      </c>
      <c r="AL21" s="24">
        <f>INDEX(MTInputs!$J$1:$AZ$415,$D21,MATCH(AL$5,MTInputs!$J$5:$AZ$5,0))</f>
        <v/>
      </c>
      <c r="AM21" s="24">
        <f>INDEX(MTInputs!$J$1:$AZ$415,$D21,MATCH(AM$5,MTInputs!$J$5:$AZ$5,0))</f>
        <v/>
      </c>
      <c r="AN21" s="24">
        <f>INDEX(MTInputs!$J$1:$AZ$415,$D21,MATCH(AN$5,MTInputs!$J$5:$AZ$5,0))</f>
        <v/>
      </c>
      <c r="AO21" s="24">
        <f>INDEX(MTInputs!$J$1:$AZ$415,$D21,MATCH(AO$5,MTInputs!$J$5:$AZ$5,0))</f>
        <v/>
      </c>
      <c r="AP21" s="24">
        <f>INDEX(MTInputs!$J$1:$AZ$415,$D21,MATCH(AP$5,MTInputs!$J$5:$AZ$5,0))</f>
        <v/>
      </c>
      <c r="AQ21" s="24">
        <f>INDEX(MTInputs!$J$1:$AZ$415,$D21,MATCH(AQ$5,MTInputs!$J$5:$AZ$5,0))</f>
        <v/>
      </c>
      <c r="AR21" s="24">
        <f>INDEX(MTInputs!$J$1:$AZ$415,$D21,MATCH(AR$5,MTInputs!$J$5:$AZ$5,0))</f>
        <v/>
      </c>
      <c r="AS21" s="24">
        <f>INDEX(MTInputs!$J$1:$AZ$415,$D21,MATCH(AS$5,MTInputs!$J$5:$AZ$5,0))</f>
        <v/>
      </c>
      <c r="AT21" s="24">
        <f>INDEX(MTInputs!$J$1:$AZ$415,$D21,MATCH(AT$5,MTInputs!$J$5:$AZ$5,0))</f>
        <v/>
      </c>
      <c r="AU21" s="24">
        <f>INDEX(MTInputs!$J$1:$AZ$415,$D21,MATCH(AU$5,MTInputs!$J$5:$AZ$5,0))</f>
        <v/>
      </c>
      <c r="AV21" s="24">
        <f>INDEX(MTInputs!$J$1:$AZ$415,$D21,MATCH(AV$5,MTInputs!$J$5:$AZ$5,0))</f>
        <v/>
      </c>
      <c r="AW21" s="24">
        <f>INDEX(MTInputs!$J$1:$AZ$415,$D21,MATCH(AW$5,MTInputs!$J$5:$AZ$5,0))</f>
        <v/>
      </c>
      <c r="AX21" s="24">
        <f>INDEX(MTInputs!$J$1:$AZ$415,$D21,MATCH(AX$5,MTInputs!$J$5:$AZ$5,0))</f>
        <v/>
      </c>
      <c r="AY21" s="24">
        <f>INDEX(MTInputs!$J$1:$AZ$415,$D21,MATCH(AY$5,MTInputs!$J$5:$AZ$5,0))</f>
        <v/>
      </c>
    </row>
    <row r="22" hidden="1" outlineLevel="1">
      <c r="A22" s="14" t="inlineStr">
        <is>
          <t>ctcov</t>
        </is>
      </c>
      <c r="B22" s="14" t="inlineStr">
        <is>
          <t>nga</t>
        </is>
      </c>
      <c r="C22" s="14" t="inlineStr">
        <is>
          <t>all</t>
        </is>
      </c>
      <c r="D22" s="22" t="n">
        <v>24</v>
      </c>
      <c r="H22" s="14">
        <f>INDEX(Variables!$B$5:$B$205,MATCH($A22,Variables!$A$5:$A$205,0))&amp;IF($C22="",""," | "&amp;INDEX(Mapping!$B$5:$B$26,MATCH($C22,Mapping!$A$5:$A$26,0))&amp;" | "&amp;INDEX(Mapping!$B$30:$B$46,MATCH($B22,Mapping!$A$30:$A$46,0)))</f>
        <v/>
      </c>
      <c r="I22" s="14">
        <f>INDEX(Variables!$C$5:$C$205,MATCH($A22,Variables!$A$5:$A$205,0))</f>
        <v/>
      </c>
      <c r="J22" s="14">
        <f>INDEX(Variables!$E$5:$E$205,MATCH($A22,Variables!$A$5:$A$205,0))</f>
        <v/>
      </c>
      <c r="K22" s="11">
        <f>LOWER(Settings!$C$4)&amp;".mit."&amp;$A22&amp;IF($C22="","","."&amp;$C22&amp;"."&amp;$B22)&amp;IF(INDEX(Variables!$D$5:$D$205,MATCH($A22,Variables!$A$5:$A$205,0))="","","."&amp;INDEX(Variables!$D$5:$D$205,MATCH($A22,Variables!$A$5:$A$205,0)))&amp;"."&amp;K$5</f>
        <v/>
      </c>
      <c r="L22" s="23">
        <f>INDEX(MTInputs!$J$1:$AZ$415,$D22,MATCH(L$5,MTInputs!$J$5:$AZ$5,0))</f>
        <v/>
      </c>
      <c r="M22" s="24">
        <f>INDEX(MTInputs!$J$1:$AZ$415,$D22,MATCH(M$5,MTInputs!$J$5:$AZ$5,0))</f>
        <v/>
      </c>
      <c r="N22" s="24">
        <f>INDEX(MTInputs!$J$1:$AZ$415,$D22,MATCH(N$5,MTInputs!$J$5:$AZ$5,0))</f>
        <v/>
      </c>
      <c r="O22" s="24">
        <f>INDEX(MTInputs!$J$1:$AZ$415,$D22,MATCH(O$5,MTInputs!$J$5:$AZ$5,0))</f>
        <v/>
      </c>
      <c r="P22" s="24">
        <f>INDEX(MTInputs!$J$1:$AZ$415,$D22,MATCH(P$5,MTInputs!$J$5:$AZ$5,0))</f>
        <v/>
      </c>
      <c r="Q22" s="24">
        <f>INDEX(MTInputs!$J$1:$AZ$415,$D22,MATCH(Q$5,MTInputs!$J$5:$AZ$5,0))</f>
        <v/>
      </c>
      <c r="R22" s="24">
        <f>INDEX(MTInputs!$J$1:$AZ$415,$D22,MATCH(R$5,MTInputs!$J$5:$AZ$5,0))</f>
        <v/>
      </c>
      <c r="S22" s="24">
        <f>INDEX(MTInputs!$J$1:$AZ$415,$D22,MATCH(S$5,MTInputs!$J$5:$AZ$5,0))</f>
        <v/>
      </c>
      <c r="T22" s="24">
        <f>INDEX(MTInputs!$J$1:$AZ$415,$D22,MATCH(T$5,MTInputs!$J$5:$AZ$5,0))</f>
        <v/>
      </c>
      <c r="U22" s="24">
        <f>INDEX(MTInputs!$J$1:$AZ$415,$D22,MATCH(U$5,MTInputs!$J$5:$AZ$5,0))</f>
        <v/>
      </c>
      <c r="V22" s="24">
        <f>INDEX(MTInputs!$J$1:$AZ$415,$D22,MATCH(V$5,MTInputs!$J$5:$AZ$5,0))</f>
        <v/>
      </c>
      <c r="W22" s="24">
        <f>INDEX(MTInputs!$J$1:$AZ$415,$D22,MATCH(W$5,MTInputs!$J$5:$AZ$5,0))</f>
        <v/>
      </c>
      <c r="X22" s="24">
        <f>INDEX(MTInputs!$J$1:$AZ$415,$D22,MATCH(X$5,MTInputs!$J$5:$AZ$5,0))</f>
        <v/>
      </c>
      <c r="Y22" s="24">
        <f>INDEX(MTInputs!$J$1:$AZ$415,$D22,MATCH(Y$5,MTInputs!$J$5:$AZ$5,0))</f>
        <v/>
      </c>
      <c r="Z22" s="24">
        <f>INDEX(MTInputs!$J$1:$AZ$415,$D22,MATCH(Z$5,MTInputs!$J$5:$AZ$5,0))</f>
        <v/>
      </c>
      <c r="AA22" s="24">
        <f>INDEX(MTInputs!$J$1:$AZ$415,$D22,MATCH(AA$5,MTInputs!$J$5:$AZ$5,0))</f>
        <v/>
      </c>
      <c r="AB22" s="24">
        <f>INDEX(MTInputs!$J$1:$AZ$415,$D22,MATCH(AB$5,MTInputs!$J$5:$AZ$5,0))</f>
        <v/>
      </c>
      <c r="AC22" s="24">
        <f>INDEX(MTInputs!$J$1:$AZ$415,$D22,MATCH(AC$5,MTInputs!$J$5:$AZ$5,0))</f>
        <v/>
      </c>
      <c r="AD22" s="24">
        <f>INDEX(MTInputs!$J$1:$AZ$415,$D22,MATCH(AD$5,MTInputs!$J$5:$AZ$5,0))</f>
        <v/>
      </c>
      <c r="AF22" s="11">
        <f>LOWER(Settings!$C$4)&amp;".mit."&amp;$A22&amp;IF($C22="","","."&amp;$C22&amp;"."&amp;$B22)&amp;IF(INDEX(Variables!$D$5:$D$205,MATCH($A22,Variables!$A$5:$A$205,0))="","","."&amp;INDEX(Variables!$D$5:$D$205,MATCH($A22,Variables!$A$5:$A$205,0)))&amp;"."&amp;AF$5</f>
        <v/>
      </c>
      <c r="AG22" s="23">
        <f>INDEX(MTInputs!$J$1:$AZ$415,$D22,MATCH(AG$5,MTInputs!$J$5:$AZ$5,0))</f>
        <v/>
      </c>
      <c r="AH22" s="24">
        <f>INDEX(MTInputs!$J$1:$AZ$415,$D22,MATCH(AH$5,MTInputs!$J$5:$AZ$5,0))</f>
        <v/>
      </c>
      <c r="AI22" s="24">
        <f>INDEX(MTInputs!$J$1:$AZ$415,$D22,MATCH(AI$5,MTInputs!$J$5:$AZ$5,0))</f>
        <v/>
      </c>
      <c r="AJ22" s="24">
        <f>INDEX(MTInputs!$J$1:$AZ$415,$D22,MATCH(AJ$5,MTInputs!$J$5:$AZ$5,0))</f>
        <v/>
      </c>
      <c r="AK22" s="24">
        <f>INDEX(MTInputs!$J$1:$AZ$415,$D22,MATCH(AK$5,MTInputs!$J$5:$AZ$5,0))</f>
        <v/>
      </c>
      <c r="AL22" s="24">
        <f>INDEX(MTInputs!$J$1:$AZ$415,$D22,MATCH(AL$5,MTInputs!$J$5:$AZ$5,0))</f>
        <v/>
      </c>
      <c r="AM22" s="24">
        <f>INDEX(MTInputs!$J$1:$AZ$415,$D22,MATCH(AM$5,MTInputs!$J$5:$AZ$5,0))</f>
        <v/>
      </c>
      <c r="AN22" s="24">
        <f>INDEX(MTInputs!$J$1:$AZ$415,$D22,MATCH(AN$5,MTInputs!$J$5:$AZ$5,0))</f>
        <v/>
      </c>
      <c r="AO22" s="24">
        <f>INDEX(MTInputs!$J$1:$AZ$415,$D22,MATCH(AO$5,MTInputs!$J$5:$AZ$5,0))</f>
        <v/>
      </c>
      <c r="AP22" s="24">
        <f>INDEX(MTInputs!$J$1:$AZ$415,$D22,MATCH(AP$5,MTInputs!$J$5:$AZ$5,0))</f>
        <v/>
      </c>
      <c r="AQ22" s="24">
        <f>INDEX(MTInputs!$J$1:$AZ$415,$D22,MATCH(AQ$5,MTInputs!$J$5:$AZ$5,0))</f>
        <v/>
      </c>
      <c r="AR22" s="24">
        <f>INDEX(MTInputs!$J$1:$AZ$415,$D22,MATCH(AR$5,MTInputs!$J$5:$AZ$5,0))</f>
        <v/>
      </c>
      <c r="AS22" s="24">
        <f>INDEX(MTInputs!$J$1:$AZ$415,$D22,MATCH(AS$5,MTInputs!$J$5:$AZ$5,0))</f>
        <v/>
      </c>
      <c r="AT22" s="24">
        <f>INDEX(MTInputs!$J$1:$AZ$415,$D22,MATCH(AT$5,MTInputs!$J$5:$AZ$5,0))</f>
        <v/>
      </c>
      <c r="AU22" s="24">
        <f>INDEX(MTInputs!$J$1:$AZ$415,$D22,MATCH(AU$5,MTInputs!$J$5:$AZ$5,0))</f>
        <v/>
      </c>
      <c r="AV22" s="24">
        <f>INDEX(MTInputs!$J$1:$AZ$415,$D22,MATCH(AV$5,MTInputs!$J$5:$AZ$5,0))</f>
        <v/>
      </c>
      <c r="AW22" s="24">
        <f>INDEX(MTInputs!$J$1:$AZ$415,$D22,MATCH(AW$5,MTInputs!$J$5:$AZ$5,0))</f>
        <v/>
      </c>
      <c r="AX22" s="24">
        <f>INDEX(MTInputs!$J$1:$AZ$415,$D22,MATCH(AX$5,MTInputs!$J$5:$AZ$5,0))</f>
        <v/>
      </c>
      <c r="AY22" s="24">
        <f>INDEX(MTInputs!$J$1:$AZ$415,$D22,MATCH(AY$5,MTInputs!$J$5:$AZ$5,0))</f>
        <v/>
      </c>
    </row>
    <row r="23" hidden="1" outlineLevel="1">
      <c r="A23" s="14" t="inlineStr">
        <is>
          <t>ctcov</t>
        </is>
      </c>
      <c r="B23" s="14" t="inlineStr">
        <is>
          <t>gso</t>
        </is>
      </c>
      <c r="C23" s="14" t="inlineStr">
        <is>
          <t>all</t>
        </is>
      </c>
      <c r="D23" s="22" t="n">
        <v>25</v>
      </c>
      <c r="H23" s="14">
        <f>INDEX(Variables!$B$5:$B$205,MATCH($A23,Variables!$A$5:$A$205,0))&amp;IF($C23="",""," | "&amp;INDEX(Mapping!$B$5:$B$26,MATCH($C23,Mapping!$A$5:$A$26,0))&amp;" | "&amp;INDEX(Mapping!$B$30:$B$46,MATCH($B23,Mapping!$A$30:$A$46,0)))</f>
        <v/>
      </c>
      <c r="I23" s="14">
        <f>INDEX(Variables!$C$5:$C$205,MATCH($A23,Variables!$A$5:$A$205,0))</f>
        <v/>
      </c>
      <c r="J23" s="14">
        <f>INDEX(Variables!$E$5:$E$205,MATCH($A23,Variables!$A$5:$A$205,0))</f>
        <v/>
      </c>
      <c r="K23" s="11">
        <f>LOWER(Settings!$C$4)&amp;".mit."&amp;$A23&amp;IF($C23="","","."&amp;$C23&amp;"."&amp;$B23)&amp;IF(INDEX(Variables!$D$5:$D$205,MATCH($A23,Variables!$A$5:$A$205,0))="","","."&amp;INDEX(Variables!$D$5:$D$205,MATCH($A23,Variables!$A$5:$A$205,0)))&amp;"."&amp;K$5</f>
        <v/>
      </c>
      <c r="L23" s="23">
        <f>INDEX(MTInputs!$J$1:$AZ$415,$D23,MATCH(L$5,MTInputs!$J$5:$AZ$5,0))</f>
        <v/>
      </c>
      <c r="M23" s="24">
        <f>INDEX(MTInputs!$J$1:$AZ$415,$D23,MATCH(M$5,MTInputs!$J$5:$AZ$5,0))</f>
        <v/>
      </c>
      <c r="N23" s="24">
        <f>INDEX(MTInputs!$J$1:$AZ$415,$D23,MATCH(N$5,MTInputs!$J$5:$AZ$5,0))</f>
        <v/>
      </c>
      <c r="O23" s="24">
        <f>INDEX(MTInputs!$J$1:$AZ$415,$D23,MATCH(O$5,MTInputs!$J$5:$AZ$5,0))</f>
        <v/>
      </c>
      <c r="P23" s="24">
        <f>INDEX(MTInputs!$J$1:$AZ$415,$D23,MATCH(P$5,MTInputs!$J$5:$AZ$5,0))</f>
        <v/>
      </c>
      <c r="Q23" s="24">
        <f>INDEX(MTInputs!$J$1:$AZ$415,$D23,MATCH(Q$5,MTInputs!$J$5:$AZ$5,0))</f>
        <v/>
      </c>
      <c r="R23" s="24">
        <f>INDEX(MTInputs!$J$1:$AZ$415,$D23,MATCH(R$5,MTInputs!$J$5:$AZ$5,0))</f>
        <v/>
      </c>
      <c r="S23" s="24">
        <f>INDEX(MTInputs!$J$1:$AZ$415,$D23,MATCH(S$5,MTInputs!$J$5:$AZ$5,0))</f>
        <v/>
      </c>
      <c r="T23" s="24">
        <f>INDEX(MTInputs!$J$1:$AZ$415,$D23,MATCH(T$5,MTInputs!$J$5:$AZ$5,0))</f>
        <v/>
      </c>
      <c r="U23" s="24">
        <f>INDEX(MTInputs!$J$1:$AZ$415,$D23,MATCH(U$5,MTInputs!$J$5:$AZ$5,0))</f>
        <v/>
      </c>
      <c r="V23" s="24">
        <f>INDEX(MTInputs!$J$1:$AZ$415,$D23,MATCH(V$5,MTInputs!$J$5:$AZ$5,0))</f>
        <v/>
      </c>
      <c r="W23" s="24">
        <f>INDEX(MTInputs!$J$1:$AZ$415,$D23,MATCH(W$5,MTInputs!$J$5:$AZ$5,0))</f>
        <v/>
      </c>
      <c r="X23" s="24">
        <f>INDEX(MTInputs!$J$1:$AZ$415,$D23,MATCH(X$5,MTInputs!$J$5:$AZ$5,0))</f>
        <v/>
      </c>
      <c r="Y23" s="24">
        <f>INDEX(MTInputs!$J$1:$AZ$415,$D23,MATCH(Y$5,MTInputs!$J$5:$AZ$5,0))</f>
        <v/>
      </c>
      <c r="Z23" s="24">
        <f>INDEX(MTInputs!$J$1:$AZ$415,$D23,MATCH(Z$5,MTInputs!$J$5:$AZ$5,0))</f>
        <v/>
      </c>
      <c r="AA23" s="24">
        <f>INDEX(MTInputs!$J$1:$AZ$415,$D23,MATCH(AA$5,MTInputs!$J$5:$AZ$5,0))</f>
        <v/>
      </c>
      <c r="AB23" s="24">
        <f>INDEX(MTInputs!$J$1:$AZ$415,$D23,MATCH(AB$5,MTInputs!$J$5:$AZ$5,0))</f>
        <v/>
      </c>
      <c r="AC23" s="24">
        <f>INDEX(MTInputs!$J$1:$AZ$415,$D23,MATCH(AC$5,MTInputs!$J$5:$AZ$5,0))</f>
        <v/>
      </c>
      <c r="AD23" s="24">
        <f>INDEX(MTInputs!$J$1:$AZ$415,$D23,MATCH(AD$5,MTInputs!$J$5:$AZ$5,0))</f>
        <v/>
      </c>
      <c r="AF23" s="11">
        <f>LOWER(Settings!$C$4)&amp;".mit."&amp;$A23&amp;IF($C23="","","."&amp;$C23&amp;"."&amp;$B23)&amp;IF(INDEX(Variables!$D$5:$D$205,MATCH($A23,Variables!$A$5:$A$205,0))="","","."&amp;INDEX(Variables!$D$5:$D$205,MATCH($A23,Variables!$A$5:$A$205,0)))&amp;"."&amp;AF$5</f>
        <v/>
      </c>
      <c r="AG23" s="23">
        <f>INDEX(MTInputs!$J$1:$AZ$415,$D23,MATCH(AG$5,MTInputs!$J$5:$AZ$5,0))</f>
        <v/>
      </c>
      <c r="AH23" s="24">
        <f>INDEX(MTInputs!$J$1:$AZ$415,$D23,MATCH(AH$5,MTInputs!$J$5:$AZ$5,0))</f>
        <v/>
      </c>
      <c r="AI23" s="24">
        <f>INDEX(MTInputs!$J$1:$AZ$415,$D23,MATCH(AI$5,MTInputs!$J$5:$AZ$5,0))</f>
        <v/>
      </c>
      <c r="AJ23" s="24">
        <f>INDEX(MTInputs!$J$1:$AZ$415,$D23,MATCH(AJ$5,MTInputs!$J$5:$AZ$5,0))</f>
        <v/>
      </c>
      <c r="AK23" s="24">
        <f>INDEX(MTInputs!$J$1:$AZ$415,$D23,MATCH(AK$5,MTInputs!$J$5:$AZ$5,0))</f>
        <v/>
      </c>
      <c r="AL23" s="24">
        <f>INDEX(MTInputs!$J$1:$AZ$415,$D23,MATCH(AL$5,MTInputs!$J$5:$AZ$5,0))</f>
        <v/>
      </c>
      <c r="AM23" s="24">
        <f>INDEX(MTInputs!$J$1:$AZ$415,$D23,MATCH(AM$5,MTInputs!$J$5:$AZ$5,0))</f>
        <v/>
      </c>
      <c r="AN23" s="24">
        <f>INDEX(MTInputs!$J$1:$AZ$415,$D23,MATCH(AN$5,MTInputs!$J$5:$AZ$5,0))</f>
        <v/>
      </c>
      <c r="AO23" s="24">
        <f>INDEX(MTInputs!$J$1:$AZ$415,$D23,MATCH(AO$5,MTInputs!$J$5:$AZ$5,0))</f>
        <v/>
      </c>
      <c r="AP23" s="24">
        <f>INDEX(MTInputs!$J$1:$AZ$415,$D23,MATCH(AP$5,MTInputs!$J$5:$AZ$5,0))</f>
        <v/>
      </c>
      <c r="AQ23" s="24">
        <f>INDEX(MTInputs!$J$1:$AZ$415,$D23,MATCH(AQ$5,MTInputs!$J$5:$AZ$5,0))</f>
        <v/>
      </c>
      <c r="AR23" s="24">
        <f>INDEX(MTInputs!$J$1:$AZ$415,$D23,MATCH(AR$5,MTInputs!$J$5:$AZ$5,0))</f>
        <v/>
      </c>
      <c r="AS23" s="24">
        <f>INDEX(MTInputs!$J$1:$AZ$415,$D23,MATCH(AS$5,MTInputs!$J$5:$AZ$5,0))</f>
        <v/>
      </c>
      <c r="AT23" s="24">
        <f>INDEX(MTInputs!$J$1:$AZ$415,$D23,MATCH(AT$5,MTInputs!$J$5:$AZ$5,0))</f>
        <v/>
      </c>
      <c r="AU23" s="24">
        <f>INDEX(MTInputs!$J$1:$AZ$415,$D23,MATCH(AU$5,MTInputs!$J$5:$AZ$5,0))</f>
        <v/>
      </c>
      <c r="AV23" s="24">
        <f>INDEX(MTInputs!$J$1:$AZ$415,$D23,MATCH(AV$5,MTInputs!$J$5:$AZ$5,0))</f>
        <v/>
      </c>
      <c r="AW23" s="24">
        <f>INDEX(MTInputs!$J$1:$AZ$415,$D23,MATCH(AW$5,MTInputs!$J$5:$AZ$5,0))</f>
        <v/>
      </c>
      <c r="AX23" s="24">
        <f>INDEX(MTInputs!$J$1:$AZ$415,$D23,MATCH(AX$5,MTInputs!$J$5:$AZ$5,0))</f>
        <v/>
      </c>
      <c r="AY23" s="24">
        <f>INDEX(MTInputs!$J$1:$AZ$415,$D23,MATCH(AY$5,MTInputs!$J$5:$AZ$5,0))</f>
        <v/>
      </c>
    </row>
    <row r="24" hidden="1" outlineLevel="1">
      <c r="A24" s="14" t="inlineStr">
        <is>
          <t>ctcov</t>
        </is>
      </c>
      <c r="B24" s="14" t="inlineStr">
        <is>
          <t>die</t>
        </is>
      </c>
      <c r="C24" s="14" t="inlineStr">
        <is>
          <t>all</t>
        </is>
      </c>
      <c r="D24" s="22" t="n">
        <v>26</v>
      </c>
      <c r="H24" s="14">
        <f>INDEX(Variables!$B$5:$B$205,MATCH($A24,Variables!$A$5:$A$205,0))&amp;IF($C24="",""," | "&amp;INDEX(Mapping!$B$5:$B$26,MATCH($C24,Mapping!$A$5:$A$26,0))&amp;" | "&amp;INDEX(Mapping!$B$30:$B$46,MATCH($B24,Mapping!$A$30:$A$46,0)))</f>
        <v/>
      </c>
      <c r="I24" s="14">
        <f>INDEX(Variables!$C$5:$C$205,MATCH($A24,Variables!$A$5:$A$205,0))</f>
        <v/>
      </c>
      <c r="J24" s="14">
        <f>INDEX(Variables!$E$5:$E$205,MATCH($A24,Variables!$A$5:$A$205,0))</f>
        <v/>
      </c>
      <c r="K24" s="11">
        <f>LOWER(Settings!$C$4)&amp;".mit."&amp;$A24&amp;IF($C24="","","."&amp;$C24&amp;"."&amp;$B24)&amp;IF(INDEX(Variables!$D$5:$D$205,MATCH($A24,Variables!$A$5:$A$205,0))="","","."&amp;INDEX(Variables!$D$5:$D$205,MATCH($A24,Variables!$A$5:$A$205,0)))&amp;"."&amp;K$5</f>
        <v/>
      </c>
      <c r="L24" s="23">
        <f>INDEX(MTInputs!$J$1:$AZ$415,$D24,MATCH(L$5,MTInputs!$J$5:$AZ$5,0))</f>
        <v/>
      </c>
      <c r="M24" s="24">
        <f>INDEX(MTInputs!$J$1:$AZ$415,$D24,MATCH(M$5,MTInputs!$J$5:$AZ$5,0))</f>
        <v/>
      </c>
      <c r="N24" s="24">
        <f>INDEX(MTInputs!$J$1:$AZ$415,$D24,MATCH(N$5,MTInputs!$J$5:$AZ$5,0))</f>
        <v/>
      </c>
      <c r="O24" s="24">
        <f>INDEX(MTInputs!$J$1:$AZ$415,$D24,MATCH(O$5,MTInputs!$J$5:$AZ$5,0))</f>
        <v/>
      </c>
      <c r="P24" s="24">
        <f>INDEX(MTInputs!$J$1:$AZ$415,$D24,MATCH(P$5,MTInputs!$J$5:$AZ$5,0))</f>
        <v/>
      </c>
      <c r="Q24" s="24">
        <f>INDEX(MTInputs!$J$1:$AZ$415,$D24,MATCH(Q$5,MTInputs!$J$5:$AZ$5,0))</f>
        <v/>
      </c>
      <c r="R24" s="24">
        <f>INDEX(MTInputs!$J$1:$AZ$415,$D24,MATCH(R$5,MTInputs!$J$5:$AZ$5,0))</f>
        <v/>
      </c>
      <c r="S24" s="24">
        <f>INDEX(MTInputs!$J$1:$AZ$415,$D24,MATCH(S$5,MTInputs!$J$5:$AZ$5,0))</f>
        <v/>
      </c>
      <c r="T24" s="24">
        <f>INDEX(MTInputs!$J$1:$AZ$415,$D24,MATCH(T$5,MTInputs!$J$5:$AZ$5,0))</f>
        <v/>
      </c>
      <c r="U24" s="24">
        <f>INDEX(MTInputs!$J$1:$AZ$415,$D24,MATCH(U$5,MTInputs!$J$5:$AZ$5,0))</f>
        <v/>
      </c>
      <c r="V24" s="24">
        <f>INDEX(MTInputs!$J$1:$AZ$415,$D24,MATCH(V$5,MTInputs!$J$5:$AZ$5,0))</f>
        <v/>
      </c>
      <c r="W24" s="24">
        <f>INDEX(MTInputs!$J$1:$AZ$415,$D24,MATCH(W$5,MTInputs!$J$5:$AZ$5,0))</f>
        <v/>
      </c>
      <c r="X24" s="24">
        <f>INDEX(MTInputs!$J$1:$AZ$415,$D24,MATCH(X$5,MTInputs!$J$5:$AZ$5,0))</f>
        <v/>
      </c>
      <c r="Y24" s="24">
        <f>INDEX(MTInputs!$J$1:$AZ$415,$D24,MATCH(Y$5,MTInputs!$J$5:$AZ$5,0))</f>
        <v/>
      </c>
      <c r="Z24" s="24">
        <f>INDEX(MTInputs!$J$1:$AZ$415,$D24,MATCH(Z$5,MTInputs!$J$5:$AZ$5,0))</f>
        <v/>
      </c>
      <c r="AA24" s="24">
        <f>INDEX(MTInputs!$J$1:$AZ$415,$D24,MATCH(AA$5,MTInputs!$J$5:$AZ$5,0))</f>
        <v/>
      </c>
      <c r="AB24" s="24">
        <f>INDEX(MTInputs!$J$1:$AZ$415,$D24,MATCH(AB$5,MTInputs!$J$5:$AZ$5,0))</f>
        <v/>
      </c>
      <c r="AC24" s="24">
        <f>INDEX(MTInputs!$J$1:$AZ$415,$D24,MATCH(AC$5,MTInputs!$J$5:$AZ$5,0))</f>
        <v/>
      </c>
      <c r="AD24" s="24">
        <f>INDEX(MTInputs!$J$1:$AZ$415,$D24,MATCH(AD$5,MTInputs!$J$5:$AZ$5,0))</f>
        <v/>
      </c>
      <c r="AF24" s="11">
        <f>LOWER(Settings!$C$4)&amp;".mit."&amp;$A24&amp;IF($C24="","","."&amp;$C24&amp;"."&amp;$B24)&amp;IF(INDEX(Variables!$D$5:$D$205,MATCH($A24,Variables!$A$5:$A$205,0))="","","."&amp;INDEX(Variables!$D$5:$D$205,MATCH($A24,Variables!$A$5:$A$205,0)))&amp;"."&amp;AF$5</f>
        <v/>
      </c>
      <c r="AG24" s="23">
        <f>INDEX(MTInputs!$J$1:$AZ$415,$D24,MATCH(AG$5,MTInputs!$J$5:$AZ$5,0))</f>
        <v/>
      </c>
      <c r="AH24" s="24">
        <f>INDEX(MTInputs!$J$1:$AZ$415,$D24,MATCH(AH$5,MTInputs!$J$5:$AZ$5,0))</f>
        <v/>
      </c>
      <c r="AI24" s="24">
        <f>INDEX(MTInputs!$J$1:$AZ$415,$D24,MATCH(AI$5,MTInputs!$J$5:$AZ$5,0))</f>
        <v/>
      </c>
      <c r="AJ24" s="24">
        <f>INDEX(MTInputs!$J$1:$AZ$415,$D24,MATCH(AJ$5,MTInputs!$J$5:$AZ$5,0))</f>
        <v/>
      </c>
      <c r="AK24" s="24">
        <f>INDEX(MTInputs!$J$1:$AZ$415,$D24,MATCH(AK$5,MTInputs!$J$5:$AZ$5,0))</f>
        <v/>
      </c>
      <c r="AL24" s="24">
        <f>INDEX(MTInputs!$J$1:$AZ$415,$D24,MATCH(AL$5,MTInputs!$J$5:$AZ$5,0))</f>
        <v/>
      </c>
      <c r="AM24" s="24">
        <f>INDEX(MTInputs!$J$1:$AZ$415,$D24,MATCH(AM$5,MTInputs!$J$5:$AZ$5,0))</f>
        <v/>
      </c>
      <c r="AN24" s="24">
        <f>INDEX(MTInputs!$J$1:$AZ$415,$D24,MATCH(AN$5,MTInputs!$J$5:$AZ$5,0))</f>
        <v/>
      </c>
      <c r="AO24" s="24">
        <f>INDEX(MTInputs!$J$1:$AZ$415,$D24,MATCH(AO$5,MTInputs!$J$5:$AZ$5,0))</f>
        <v/>
      </c>
      <c r="AP24" s="24">
        <f>INDEX(MTInputs!$J$1:$AZ$415,$D24,MATCH(AP$5,MTInputs!$J$5:$AZ$5,0))</f>
        <v/>
      </c>
      <c r="AQ24" s="24">
        <f>INDEX(MTInputs!$J$1:$AZ$415,$D24,MATCH(AQ$5,MTInputs!$J$5:$AZ$5,0))</f>
        <v/>
      </c>
      <c r="AR24" s="24">
        <f>INDEX(MTInputs!$J$1:$AZ$415,$D24,MATCH(AR$5,MTInputs!$J$5:$AZ$5,0))</f>
        <v/>
      </c>
      <c r="AS24" s="24">
        <f>INDEX(MTInputs!$J$1:$AZ$415,$D24,MATCH(AS$5,MTInputs!$J$5:$AZ$5,0))</f>
        <v/>
      </c>
      <c r="AT24" s="24">
        <f>INDEX(MTInputs!$J$1:$AZ$415,$D24,MATCH(AT$5,MTInputs!$J$5:$AZ$5,0))</f>
        <v/>
      </c>
      <c r="AU24" s="24">
        <f>INDEX(MTInputs!$J$1:$AZ$415,$D24,MATCH(AU$5,MTInputs!$J$5:$AZ$5,0))</f>
        <v/>
      </c>
      <c r="AV24" s="24">
        <f>INDEX(MTInputs!$J$1:$AZ$415,$D24,MATCH(AV$5,MTInputs!$J$5:$AZ$5,0))</f>
        <v/>
      </c>
      <c r="AW24" s="24">
        <f>INDEX(MTInputs!$J$1:$AZ$415,$D24,MATCH(AW$5,MTInputs!$J$5:$AZ$5,0))</f>
        <v/>
      </c>
      <c r="AX24" s="24">
        <f>INDEX(MTInputs!$J$1:$AZ$415,$D24,MATCH(AX$5,MTInputs!$J$5:$AZ$5,0))</f>
        <v/>
      </c>
      <c r="AY24" s="24">
        <f>INDEX(MTInputs!$J$1:$AZ$415,$D24,MATCH(AY$5,MTInputs!$J$5:$AZ$5,0))</f>
        <v/>
      </c>
    </row>
    <row r="25" hidden="1" outlineLevel="1">
      <c r="A25" s="14" t="inlineStr">
        <is>
          <t>ctcov</t>
        </is>
      </c>
      <c r="B25" s="14" t="inlineStr">
        <is>
          <t>lpg</t>
        </is>
      </c>
      <c r="C25" s="14" t="inlineStr">
        <is>
          <t>all</t>
        </is>
      </c>
      <c r="D25" s="22" t="n">
        <v>27</v>
      </c>
      <c r="H25" s="14">
        <f>INDEX(Variables!$B$5:$B$205,MATCH($A25,Variables!$A$5:$A$205,0))&amp;IF($C25="",""," | "&amp;INDEX(Mapping!$B$5:$B$26,MATCH($C25,Mapping!$A$5:$A$26,0))&amp;" | "&amp;INDEX(Mapping!$B$30:$B$46,MATCH($B25,Mapping!$A$30:$A$46,0)))</f>
        <v/>
      </c>
      <c r="I25" s="14">
        <f>INDEX(Variables!$C$5:$C$205,MATCH($A25,Variables!$A$5:$A$205,0))</f>
        <v/>
      </c>
      <c r="J25" s="14">
        <f>INDEX(Variables!$E$5:$E$205,MATCH($A25,Variables!$A$5:$A$205,0))</f>
        <v/>
      </c>
      <c r="K25" s="11">
        <f>LOWER(Settings!$C$4)&amp;".mit."&amp;$A25&amp;IF($C25="","","."&amp;$C25&amp;"."&amp;$B25)&amp;IF(INDEX(Variables!$D$5:$D$205,MATCH($A25,Variables!$A$5:$A$205,0))="","","."&amp;INDEX(Variables!$D$5:$D$205,MATCH($A25,Variables!$A$5:$A$205,0)))&amp;"."&amp;K$5</f>
        <v/>
      </c>
      <c r="L25" s="23">
        <f>INDEX(MTInputs!$J$1:$AZ$415,$D25,MATCH(L$5,MTInputs!$J$5:$AZ$5,0))</f>
        <v/>
      </c>
      <c r="M25" s="24">
        <f>INDEX(MTInputs!$J$1:$AZ$415,$D25,MATCH(M$5,MTInputs!$J$5:$AZ$5,0))</f>
        <v/>
      </c>
      <c r="N25" s="24">
        <f>INDEX(MTInputs!$J$1:$AZ$415,$D25,MATCH(N$5,MTInputs!$J$5:$AZ$5,0))</f>
        <v/>
      </c>
      <c r="O25" s="24">
        <f>INDEX(MTInputs!$J$1:$AZ$415,$D25,MATCH(O$5,MTInputs!$J$5:$AZ$5,0))</f>
        <v/>
      </c>
      <c r="P25" s="24">
        <f>INDEX(MTInputs!$J$1:$AZ$415,$D25,MATCH(P$5,MTInputs!$J$5:$AZ$5,0))</f>
        <v/>
      </c>
      <c r="Q25" s="24">
        <f>INDEX(MTInputs!$J$1:$AZ$415,$D25,MATCH(Q$5,MTInputs!$J$5:$AZ$5,0))</f>
        <v/>
      </c>
      <c r="R25" s="24">
        <f>INDEX(MTInputs!$J$1:$AZ$415,$D25,MATCH(R$5,MTInputs!$J$5:$AZ$5,0))</f>
        <v/>
      </c>
      <c r="S25" s="24">
        <f>INDEX(MTInputs!$J$1:$AZ$415,$D25,MATCH(S$5,MTInputs!$J$5:$AZ$5,0))</f>
        <v/>
      </c>
      <c r="T25" s="24">
        <f>INDEX(MTInputs!$J$1:$AZ$415,$D25,MATCH(T$5,MTInputs!$J$5:$AZ$5,0))</f>
        <v/>
      </c>
      <c r="U25" s="24">
        <f>INDEX(MTInputs!$J$1:$AZ$415,$D25,MATCH(U$5,MTInputs!$J$5:$AZ$5,0))</f>
        <v/>
      </c>
      <c r="V25" s="24">
        <f>INDEX(MTInputs!$J$1:$AZ$415,$D25,MATCH(V$5,MTInputs!$J$5:$AZ$5,0))</f>
        <v/>
      </c>
      <c r="W25" s="24">
        <f>INDEX(MTInputs!$J$1:$AZ$415,$D25,MATCH(W$5,MTInputs!$J$5:$AZ$5,0))</f>
        <v/>
      </c>
      <c r="X25" s="24">
        <f>INDEX(MTInputs!$J$1:$AZ$415,$D25,MATCH(X$5,MTInputs!$J$5:$AZ$5,0))</f>
        <v/>
      </c>
      <c r="Y25" s="24">
        <f>INDEX(MTInputs!$J$1:$AZ$415,$D25,MATCH(Y$5,MTInputs!$J$5:$AZ$5,0))</f>
        <v/>
      </c>
      <c r="Z25" s="24">
        <f>INDEX(MTInputs!$J$1:$AZ$415,$D25,MATCH(Z$5,MTInputs!$J$5:$AZ$5,0))</f>
        <v/>
      </c>
      <c r="AA25" s="24">
        <f>INDEX(MTInputs!$J$1:$AZ$415,$D25,MATCH(AA$5,MTInputs!$J$5:$AZ$5,0))</f>
        <v/>
      </c>
      <c r="AB25" s="24">
        <f>INDEX(MTInputs!$J$1:$AZ$415,$D25,MATCH(AB$5,MTInputs!$J$5:$AZ$5,0))</f>
        <v/>
      </c>
      <c r="AC25" s="24">
        <f>INDEX(MTInputs!$J$1:$AZ$415,$D25,MATCH(AC$5,MTInputs!$J$5:$AZ$5,0))</f>
        <v/>
      </c>
      <c r="AD25" s="24">
        <f>INDEX(MTInputs!$J$1:$AZ$415,$D25,MATCH(AD$5,MTInputs!$J$5:$AZ$5,0))</f>
        <v/>
      </c>
      <c r="AF25" s="11">
        <f>LOWER(Settings!$C$4)&amp;".mit."&amp;$A25&amp;IF($C25="","","."&amp;$C25&amp;"."&amp;$B25)&amp;IF(INDEX(Variables!$D$5:$D$205,MATCH($A25,Variables!$A$5:$A$205,0))="","","."&amp;INDEX(Variables!$D$5:$D$205,MATCH($A25,Variables!$A$5:$A$205,0)))&amp;"."&amp;AF$5</f>
        <v/>
      </c>
      <c r="AG25" s="23">
        <f>INDEX(MTInputs!$J$1:$AZ$415,$D25,MATCH(AG$5,MTInputs!$J$5:$AZ$5,0))</f>
        <v/>
      </c>
      <c r="AH25" s="24">
        <f>INDEX(MTInputs!$J$1:$AZ$415,$D25,MATCH(AH$5,MTInputs!$J$5:$AZ$5,0))</f>
        <v/>
      </c>
      <c r="AI25" s="24">
        <f>INDEX(MTInputs!$J$1:$AZ$415,$D25,MATCH(AI$5,MTInputs!$J$5:$AZ$5,0))</f>
        <v/>
      </c>
      <c r="AJ25" s="24">
        <f>INDEX(MTInputs!$J$1:$AZ$415,$D25,MATCH(AJ$5,MTInputs!$J$5:$AZ$5,0))</f>
        <v/>
      </c>
      <c r="AK25" s="24">
        <f>INDEX(MTInputs!$J$1:$AZ$415,$D25,MATCH(AK$5,MTInputs!$J$5:$AZ$5,0))</f>
        <v/>
      </c>
      <c r="AL25" s="24">
        <f>INDEX(MTInputs!$J$1:$AZ$415,$D25,MATCH(AL$5,MTInputs!$J$5:$AZ$5,0))</f>
        <v/>
      </c>
      <c r="AM25" s="24">
        <f>INDEX(MTInputs!$J$1:$AZ$415,$D25,MATCH(AM$5,MTInputs!$J$5:$AZ$5,0))</f>
        <v/>
      </c>
      <c r="AN25" s="24">
        <f>INDEX(MTInputs!$J$1:$AZ$415,$D25,MATCH(AN$5,MTInputs!$J$5:$AZ$5,0))</f>
        <v/>
      </c>
      <c r="AO25" s="24">
        <f>INDEX(MTInputs!$J$1:$AZ$415,$D25,MATCH(AO$5,MTInputs!$J$5:$AZ$5,0))</f>
        <v/>
      </c>
      <c r="AP25" s="24">
        <f>INDEX(MTInputs!$J$1:$AZ$415,$D25,MATCH(AP$5,MTInputs!$J$5:$AZ$5,0))</f>
        <v/>
      </c>
      <c r="AQ25" s="24">
        <f>INDEX(MTInputs!$J$1:$AZ$415,$D25,MATCH(AQ$5,MTInputs!$J$5:$AZ$5,0))</f>
        <v/>
      </c>
      <c r="AR25" s="24">
        <f>INDEX(MTInputs!$J$1:$AZ$415,$D25,MATCH(AR$5,MTInputs!$J$5:$AZ$5,0))</f>
        <v/>
      </c>
      <c r="AS25" s="24">
        <f>INDEX(MTInputs!$J$1:$AZ$415,$D25,MATCH(AS$5,MTInputs!$J$5:$AZ$5,0))</f>
        <v/>
      </c>
      <c r="AT25" s="24">
        <f>INDEX(MTInputs!$J$1:$AZ$415,$D25,MATCH(AT$5,MTInputs!$J$5:$AZ$5,0))</f>
        <v/>
      </c>
      <c r="AU25" s="24">
        <f>INDEX(MTInputs!$J$1:$AZ$415,$D25,MATCH(AU$5,MTInputs!$J$5:$AZ$5,0))</f>
        <v/>
      </c>
      <c r="AV25" s="24">
        <f>INDEX(MTInputs!$J$1:$AZ$415,$D25,MATCH(AV$5,MTInputs!$J$5:$AZ$5,0))</f>
        <v/>
      </c>
      <c r="AW25" s="24">
        <f>INDEX(MTInputs!$J$1:$AZ$415,$D25,MATCH(AW$5,MTInputs!$J$5:$AZ$5,0))</f>
        <v/>
      </c>
      <c r="AX25" s="24">
        <f>INDEX(MTInputs!$J$1:$AZ$415,$D25,MATCH(AX$5,MTInputs!$J$5:$AZ$5,0))</f>
        <v/>
      </c>
      <c r="AY25" s="24">
        <f>INDEX(MTInputs!$J$1:$AZ$415,$D25,MATCH(AY$5,MTInputs!$J$5:$AZ$5,0))</f>
        <v/>
      </c>
    </row>
    <row r="26" hidden="1" outlineLevel="1">
      <c r="A26" s="14" t="inlineStr">
        <is>
          <t>ctcov</t>
        </is>
      </c>
      <c r="B26" s="14" t="inlineStr">
        <is>
          <t>ker</t>
        </is>
      </c>
      <c r="C26" s="14" t="inlineStr">
        <is>
          <t>all</t>
        </is>
      </c>
      <c r="D26" s="22" t="n">
        <v>28</v>
      </c>
      <c r="H26" s="14">
        <f>INDEX(Variables!$B$5:$B$205,MATCH($A26,Variables!$A$5:$A$205,0))&amp;IF($C26="",""," | "&amp;INDEX(Mapping!$B$5:$B$26,MATCH($C26,Mapping!$A$5:$A$26,0))&amp;" | "&amp;INDEX(Mapping!$B$30:$B$46,MATCH($B26,Mapping!$A$30:$A$46,0)))</f>
        <v/>
      </c>
      <c r="I26" s="14">
        <f>INDEX(Variables!$C$5:$C$205,MATCH($A26,Variables!$A$5:$A$205,0))</f>
        <v/>
      </c>
      <c r="J26" s="14">
        <f>INDEX(Variables!$E$5:$E$205,MATCH($A26,Variables!$A$5:$A$205,0))</f>
        <v/>
      </c>
      <c r="K26" s="11">
        <f>LOWER(Settings!$C$4)&amp;".mit."&amp;$A26&amp;IF($C26="","","."&amp;$C26&amp;"."&amp;$B26)&amp;IF(INDEX(Variables!$D$5:$D$205,MATCH($A26,Variables!$A$5:$A$205,0))="","","."&amp;INDEX(Variables!$D$5:$D$205,MATCH($A26,Variables!$A$5:$A$205,0)))&amp;"."&amp;K$5</f>
        <v/>
      </c>
      <c r="L26" s="23">
        <f>INDEX(MTInputs!$J$1:$AZ$415,$D26,MATCH(L$5,MTInputs!$J$5:$AZ$5,0))</f>
        <v/>
      </c>
      <c r="M26" s="24">
        <f>INDEX(MTInputs!$J$1:$AZ$415,$D26,MATCH(M$5,MTInputs!$J$5:$AZ$5,0))</f>
        <v/>
      </c>
      <c r="N26" s="24">
        <f>INDEX(MTInputs!$J$1:$AZ$415,$D26,MATCH(N$5,MTInputs!$J$5:$AZ$5,0))</f>
        <v/>
      </c>
      <c r="O26" s="24">
        <f>INDEX(MTInputs!$J$1:$AZ$415,$D26,MATCH(O$5,MTInputs!$J$5:$AZ$5,0))</f>
        <v/>
      </c>
      <c r="P26" s="24">
        <f>INDEX(MTInputs!$J$1:$AZ$415,$D26,MATCH(P$5,MTInputs!$J$5:$AZ$5,0))</f>
        <v/>
      </c>
      <c r="Q26" s="24">
        <f>INDEX(MTInputs!$J$1:$AZ$415,$D26,MATCH(Q$5,MTInputs!$J$5:$AZ$5,0))</f>
        <v/>
      </c>
      <c r="R26" s="24">
        <f>INDEX(MTInputs!$J$1:$AZ$415,$D26,MATCH(R$5,MTInputs!$J$5:$AZ$5,0))</f>
        <v/>
      </c>
      <c r="S26" s="24">
        <f>INDEX(MTInputs!$J$1:$AZ$415,$D26,MATCH(S$5,MTInputs!$J$5:$AZ$5,0))</f>
        <v/>
      </c>
      <c r="T26" s="24">
        <f>INDEX(MTInputs!$J$1:$AZ$415,$D26,MATCH(T$5,MTInputs!$J$5:$AZ$5,0))</f>
        <v/>
      </c>
      <c r="U26" s="24">
        <f>INDEX(MTInputs!$J$1:$AZ$415,$D26,MATCH(U$5,MTInputs!$J$5:$AZ$5,0))</f>
        <v/>
      </c>
      <c r="V26" s="24">
        <f>INDEX(MTInputs!$J$1:$AZ$415,$D26,MATCH(V$5,MTInputs!$J$5:$AZ$5,0))</f>
        <v/>
      </c>
      <c r="W26" s="24">
        <f>INDEX(MTInputs!$J$1:$AZ$415,$D26,MATCH(W$5,MTInputs!$J$5:$AZ$5,0))</f>
        <v/>
      </c>
      <c r="X26" s="24">
        <f>INDEX(MTInputs!$J$1:$AZ$415,$D26,MATCH(X$5,MTInputs!$J$5:$AZ$5,0))</f>
        <v/>
      </c>
      <c r="Y26" s="24">
        <f>INDEX(MTInputs!$J$1:$AZ$415,$D26,MATCH(Y$5,MTInputs!$J$5:$AZ$5,0))</f>
        <v/>
      </c>
      <c r="Z26" s="24">
        <f>INDEX(MTInputs!$J$1:$AZ$415,$D26,MATCH(Z$5,MTInputs!$J$5:$AZ$5,0))</f>
        <v/>
      </c>
      <c r="AA26" s="24">
        <f>INDEX(MTInputs!$J$1:$AZ$415,$D26,MATCH(AA$5,MTInputs!$J$5:$AZ$5,0))</f>
        <v/>
      </c>
      <c r="AB26" s="24">
        <f>INDEX(MTInputs!$J$1:$AZ$415,$D26,MATCH(AB$5,MTInputs!$J$5:$AZ$5,0))</f>
        <v/>
      </c>
      <c r="AC26" s="24">
        <f>INDEX(MTInputs!$J$1:$AZ$415,$D26,MATCH(AC$5,MTInputs!$J$5:$AZ$5,0))</f>
        <v/>
      </c>
      <c r="AD26" s="24">
        <f>INDEX(MTInputs!$J$1:$AZ$415,$D26,MATCH(AD$5,MTInputs!$J$5:$AZ$5,0))</f>
        <v/>
      </c>
      <c r="AF26" s="11">
        <f>LOWER(Settings!$C$4)&amp;".mit."&amp;$A26&amp;IF($C26="","","."&amp;$C26&amp;"."&amp;$B26)&amp;IF(INDEX(Variables!$D$5:$D$205,MATCH($A26,Variables!$A$5:$A$205,0))="","","."&amp;INDEX(Variables!$D$5:$D$205,MATCH($A26,Variables!$A$5:$A$205,0)))&amp;"."&amp;AF$5</f>
        <v/>
      </c>
      <c r="AG26" s="23">
        <f>INDEX(MTInputs!$J$1:$AZ$415,$D26,MATCH(AG$5,MTInputs!$J$5:$AZ$5,0))</f>
        <v/>
      </c>
      <c r="AH26" s="24">
        <f>INDEX(MTInputs!$J$1:$AZ$415,$D26,MATCH(AH$5,MTInputs!$J$5:$AZ$5,0))</f>
        <v/>
      </c>
      <c r="AI26" s="24">
        <f>INDEX(MTInputs!$J$1:$AZ$415,$D26,MATCH(AI$5,MTInputs!$J$5:$AZ$5,0))</f>
        <v/>
      </c>
      <c r="AJ26" s="24">
        <f>INDEX(MTInputs!$J$1:$AZ$415,$D26,MATCH(AJ$5,MTInputs!$J$5:$AZ$5,0))</f>
        <v/>
      </c>
      <c r="AK26" s="24">
        <f>INDEX(MTInputs!$J$1:$AZ$415,$D26,MATCH(AK$5,MTInputs!$J$5:$AZ$5,0))</f>
        <v/>
      </c>
      <c r="AL26" s="24">
        <f>INDEX(MTInputs!$J$1:$AZ$415,$D26,MATCH(AL$5,MTInputs!$J$5:$AZ$5,0))</f>
        <v/>
      </c>
      <c r="AM26" s="24">
        <f>INDEX(MTInputs!$J$1:$AZ$415,$D26,MATCH(AM$5,MTInputs!$J$5:$AZ$5,0))</f>
        <v/>
      </c>
      <c r="AN26" s="24">
        <f>INDEX(MTInputs!$J$1:$AZ$415,$D26,MATCH(AN$5,MTInputs!$J$5:$AZ$5,0))</f>
        <v/>
      </c>
      <c r="AO26" s="24">
        <f>INDEX(MTInputs!$J$1:$AZ$415,$D26,MATCH(AO$5,MTInputs!$J$5:$AZ$5,0))</f>
        <v/>
      </c>
      <c r="AP26" s="24">
        <f>INDEX(MTInputs!$J$1:$AZ$415,$D26,MATCH(AP$5,MTInputs!$J$5:$AZ$5,0))</f>
        <v/>
      </c>
      <c r="AQ26" s="24">
        <f>INDEX(MTInputs!$J$1:$AZ$415,$D26,MATCH(AQ$5,MTInputs!$J$5:$AZ$5,0))</f>
        <v/>
      </c>
      <c r="AR26" s="24">
        <f>INDEX(MTInputs!$J$1:$AZ$415,$D26,MATCH(AR$5,MTInputs!$J$5:$AZ$5,0))</f>
        <v/>
      </c>
      <c r="AS26" s="24">
        <f>INDEX(MTInputs!$J$1:$AZ$415,$D26,MATCH(AS$5,MTInputs!$J$5:$AZ$5,0))</f>
        <v/>
      </c>
      <c r="AT26" s="24">
        <f>INDEX(MTInputs!$J$1:$AZ$415,$D26,MATCH(AT$5,MTInputs!$J$5:$AZ$5,0))</f>
        <v/>
      </c>
      <c r="AU26" s="24">
        <f>INDEX(MTInputs!$J$1:$AZ$415,$D26,MATCH(AU$5,MTInputs!$J$5:$AZ$5,0))</f>
        <v/>
      </c>
      <c r="AV26" s="24">
        <f>INDEX(MTInputs!$J$1:$AZ$415,$D26,MATCH(AV$5,MTInputs!$J$5:$AZ$5,0))</f>
        <v/>
      </c>
      <c r="AW26" s="24">
        <f>INDEX(MTInputs!$J$1:$AZ$415,$D26,MATCH(AW$5,MTInputs!$J$5:$AZ$5,0))</f>
        <v/>
      </c>
      <c r="AX26" s="24">
        <f>INDEX(MTInputs!$J$1:$AZ$415,$D26,MATCH(AX$5,MTInputs!$J$5:$AZ$5,0))</f>
        <v/>
      </c>
      <c r="AY26" s="24">
        <f>INDEX(MTInputs!$J$1:$AZ$415,$D26,MATCH(AY$5,MTInputs!$J$5:$AZ$5,0))</f>
        <v/>
      </c>
    </row>
    <row r="27" hidden="1" outlineLevel="1">
      <c r="A27" s="14" t="inlineStr">
        <is>
          <t>ctcov</t>
        </is>
      </c>
      <c r="B27" s="14" t="inlineStr">
        <is>
          <t>oop</t>
        </is>
      </c>
      <c r="C27" s="14" t="inlineStr">
        <is>
          <t>all</t>
        </is>
      </c>
      <c r="D27" s="22" t="n">
        <v>29</v>
      </c>
      <c r="H27" s="14">
        <f>INDEX(Variables!$B$5:$B$205,MATCH($A27,Variables!$A$5:$A$205,0))&amp;IF($C27="",""," | "&amp;INDEX(Mapping!$B$5:$B$26,MATCH($C27,Mapping!$A$5:$A$26,0))&amp;" | "&amp;INDEX(Mapping!$B$30:$B$46,MATCH($B27,Mapping!$A$30:$A$46,0)))</f>
        <v/>
      </c>
      <c r="I27" s="14">
        <f>INDEX(Variables!$C$5:$C$205,MATCH($A27,Variables!$A$5:$A$205,0))</f>
        <v/>
      </c>
      <c r="J27" s="14">
        <f>INDEX(Variables!$E$5:$E$205,MATCH($A27,Variables!$A$5:$A$205,0))</f>
        <v/>
      </c>
      <c r="K27" s="11">
        <f>LOWER(Settings!$C$4)&amp;".mit."&amp;$A27&amp;IF($C27="","","."&amp;$C27&amp;"."&amp;$B27)&amp;IF(INDEX(Variables!$D$5:$D$205,MATCH($A27,Variables!$A$5:$A$205,0))="","","."&amp;INDEX(Variables!$D$5:$D$205,MATCH($A27,Variables!$A$5:$A$205,0)))&amp;"."&amp;K$5</f>
        <v/>
      </c>
      <c r="L27" s="23">
        <f>INDEX(MTInputs!$J$1:$AZ$415,$D27,MATCH(L$5,MTInputs!$J$5:$AZ$5,0))</f>
        <v/>
      </c>
      <c r="M27" s="24">
        <f>INDEX(MTInputs!$J$1:$AZ$415,$D27,MATCH(M$5,MTInputs!$J$5:$AZ$5,0))</f>
        <v/>
      </c>
      <c r="N27" s="24">
        <f>INDEX(MTInputs!$J$1:$AZ$415,$D27,MATCH(N$5,MTInputs!$J$5:$AZ$5,0))</f>
        <v/>
      </c>
      <c r="O27" s="24">
        <f>INDEX(MTInputs!$J$1:$AZ$415,$D27,MATCH(O$5,MTInputs!$J$5:$AZ$5,0))</f>
        <v/>
      </c>
      <c r="P27" s="24">
        <f>INDEX(MTInputs!$J$1:$AZ$415,$D27,MATCH(P$5,MTInputs!$J$5:$AZ$5,0))</f>
        <v/>
      </c>
      <c r="Q27" s="24">
        <f>INDEX(MTInputs!$J$1:$AZ$415,$D27,MATCH(Q$5,MTInputs!$J$5:$AZ$5,0))</f>
        <v/>
      </c>
      <c r="R27" s="24">
        <f>INDEX(MTInputs!$J$1:$AZ$415,$D27,MATCH(R$5,MTInputs!$J$5:$AZ$5,0))</f>
        <v/>
      </c>
      <c r="S27" s="24">
        <f>INDEX(MTInputs!$J$1:$AZ$415,$D27,MATCH(S$5,MTInputs!$J$5:$AZ$5,0))</f>
        <v/>
      </c>
      <c r="T27" s="24">
        <f>INDEX(MTInputs!$J$1:$AZ$415,$D27,MATCH(T$5,MTInputs!$J$5:$AZ$5,0))</f>
        <v/>
      </c>
      <c r="U27" s="24">
        <f>INDEX(MTInputs!$J$1:$AZ$415,$D27,MATCH(U$5,MTInputs!$J$5:$AZ$5,0))</f>
        <v/>
      </c>
      <c r="V27" s="24">
        <f>INDEX(MTInputs!$J$1:$AZ$415,$D27,MATCH(V$5,MTInputs!$J$5:$AZ$5,0))</f>
        <v/>
      </c>
      <c r="W27" s="24">
        <f>INDEX(MTInputs!$J$1:$AZ$415,$D27,MATCH(W$5,MTInputs!$J$5:$AZ$5,0))</f>
        <v/>
      </c>
      <c r="X27" s="24">
        <f>INDEX(MTInputs!$J$1:$AZ$415,$D27,MATCH(X$5,MTInputs!$J$5:$AZ$5,0))</f>
        <v/>
      </c>
      <c r="Y27" s="24">
        <f>INDEX(MTInputs!$J$1:$AZ$415,$D27,MATCH(Y$5,MTInputs!$J$5:$AZ$5,0))</f>
        <v/>
      </c>
      <c r="Z27" s="24">
        <f>INDEX(MTInputs!$J$1:$AZ$415,$D27,MATCH(Z$5,MTInputs!$J$5:$AZ$5,0))</f>
        <v/>
      </c>
      <c r="AA27" s="24">
        <f>INDEX(MTInputs!$J$1:$AZ$415,$D27,MATCH(AA$5,MTInputs!$J$5:$AZ$5,0))</f>
        <v/>
      </c>
      <c r="AB27" s="24">
        <f>INDEX(MTInputs!$J$1:$AZ$415,$D27,MATCH(AB$5,MTInputs!$J$5:$AZ$5,0))</f>
        <v/>
      </c>
      <c r="AC27" s="24">
        <f>INDEX(MTInputs!$J$1:$AZ$415,$D27,MATCH(AC$5,MTInputs!$J$5:$AZ$5,0))</f>
        <v/>
      </c>
      <c r="AD27" s="24">
        <f>INDEX(MTInputs!$J$1:$AZ$415,$D27,MATCH(AD$5,MTInputs!$J$5:$AZ$5,0))</f>
        <v/>
      </c>
      <c r="AF27" s="11">
        <f>LOWER(Settings!$C$4)&amp;".mit."&amp;$A27&amp;IF($C27="","","."&amp;$C27&amp;"."&amp;$B27)&amp;IF(INDEX(Variables!$D$5:$D$205,MATCH($A27,Variables!$A$5:$A$205,0))="","","."&amp;INDEX(Variables!$D$5:$D$205,MATCH($A27,Variables!$A$5:$A$205,0)))&amp;"."&amp;AF$5</f>
        <v/>
      </c>
      <c r="AG27" s="23">
        <f>INDEX(MTInputs!$J$1:$AZ$415,$D27,MATCH(AG$5,MTInputs!$J$5:$AZ$5,0))</f>
        <v/>
      </c>
      <c r="AH27" s="24">
        <f>INDEX(MTInputs!$J$1:$AZ$415,$D27,MATCH(AH$5,MTInputs!$J$5:$AZ$5,0))</f>
        <v/>
      </c>
      <c r="AI27" s="24">
        <f>INDEX(MTInputs!$J$1:$AZ$415,$D27,MATCH(AI$5,MTInputs!$J$5:$AZ$5,0))</f>
        <v/>
      </c>
      <c r="AJ27" s="24">
        <f>INDEX(MTInputs!$J$1:$AZ$415,$D27,MATCH(AJ$5,MTInputs!$J$5:$AZ$5,0))</f>
        <v/>
      </c>
      <c r="AK27" s="24">
        <f>INDEX(MTInputs!$J$1:$AZ$415,$D27,MATCH(AK$5,MTInputs!$J$5:$AZ$5,0))</f>
        <v/>
      </c>
      <c r="AL27" s="24">
        <f>INDEX(MTInputs!$J$1:$AZ$415,$D27,MATCH(AL$5,MTInputs!$J$5:$AZ$5,0))</f>
        <v/>
      </c>
      <c r="AM27" s="24">
        <f>INDEX(MTInputs!$J$1:$AZ$415,$D27,MATCH(AM$5,MTInputs!$J$5:$AZ$5,0))</f>
        <v/>
      </c>
      <c r="AN27" s="24">
        <f>INDEX(MTInputs!$J$1:$AZ$415,$D27,MATCH(AN$5,MTInputs!$J$5:$AZ$5,0))</f>
        <v/>
      </c>
      <c r="AO27" s="24">
        <f>INDEX(MTInputs!$J$1:$AZ$415,$D27,MATCH(AO$5,MTInputs!$J$5:$AZ$5,0))</f>
        <v/>
      </c>
      <c r="AP27" s="24">
        <f>INDEX(MTInputs!$J$1:$AZ$415,$D27,MATCH(AP$5,MTInputs!$J$5:$AZ$5,0))</f>
        <v/>
      </c>
      <c r="AQ27" s="24">
        <f>INDEX(MTInputs!$J$1:$AZ$415,$D27,MATCH(AQ$5,MTInputs!$J$5:$AZ$5,0))</f>
        <v/>
      </c>
      <c r="AR27" s="24">
        <f>INDEX(MTInputs!$J$1:$AZ$415,$D27,MATCH(AR$5,MTInputs!$J$5:$AZ$5,0))</f>
        <v/>
      </c>
      <c r="AS27" s="24">
        <f>INDEX(MTInputs!$J$1:$AZ$415,$D27,MATCH(AS$5,MTInputs!$J$5:$AZ$5,0))</f>
        <v/>
      </c>
      <c r="AT27" s="24">
        <f>INDEX(MTInputs!$J$1:$AZ$415,$D27,MATCH(AT$5,MTInputs!$J$5:$AZ$5,0))</f>
        <v/>
      </c>
      <c r="AU27" s="24">
        <f>INDEX(MTInputs!$J$1:$AZ$415,$D27,MATCH(AU$5,MTInputs!$J$5:$AZ$5,0))</f>
        <v/>
      </c>
      <c r="AV27" s="24">
        <f>INDEX(MTInputs!$J$1:$AZ$415,$D27,MATCH(AV$5,MTInputs!$J$5:$AZ$5,0))</f>
        <v/>
      </c>
      <c r="AW27" s="24">
        <f>INDEX(MTInputs!$J$1:$AZ$415,$D27,MATCH(AW$5,MTInputs!$J$5:$AZ$5,0))</f>
        <v/>
      </c>
      <c r="AX27" s="24">
        <f>INDEX(MTInputs!$J$1:$AZ$415,$D27,MATCH(AX$5,MTInputs!$J$5:$AZ$5,0))</f>
        <v/>
      </c>
      <c r="AY27" s="24">
        <f>INDEX(MTInputs!$J$1:$AZ$415,$D27,MATCH(AY$5,MTInputs!$J$5:$AZ$5,0))</f>
        <v/>
      </c>
    </row>
    <row r="28" hidden="1" outlineLevel="1">
      <c r="A28" s="14" t="inlineStr">
        <is>
          <t>ctcov</t>
        </is>
      </c>
      <c r="B28" s="14" t="inlineStr">
        <is>
          <t>bio</t>
        </is>
      </c>
      <c r="C28" s="14" t="inlineStr">
        <is>
          <t>all</t>
        </is>
      </c>
      <c r="H28" s="14">
        <f>INDEX(Variables!$B$5:$B$205,MATCH($A28,Variables!$A$5:$A$205,0))&amp;IF($C28="",""," | "&amp;INDEX(Mapping!$B$5:$B$26,MATCH($C28,Mapping!$A$5:$A$26,0))&amp;" | "&amp;INDEX(Mapping!$B$30:$B$46,MATCH($B28,Mapping!$A$30:$A$46,0)))</f>
        <v/>
      </c>
      <c r="I28" s="14">
        <f>INDEX(Variables!$C$5:$C$205,MATCH($A28,Variables!$A$5:$A$205,0))</f>
        <v/>
      </c>
      <c r="J28" s="14">
        <f>INDEX(Variables!$E$5:$E$205,MATCH($A28,Variables!$A$5:$A$205,0))</f>
        <v/>
      </c>
      <c r="K28" s="11">
        <f>LOWER(Settings!$C$4)&amp;".mit."&amp;$A28&amp;IF($C28="","","."&amp;$C28&amp;"."&amp;$B28)&amp;IF(INDEX(Variables!$D$5:$D$205,MATCH($A28,Variables!$A$5:$A$205,0))="","","."&amp;INDEX(Variables!$D$5:$D$205,MATCH($A28,Variables!$A$5:$A$205,0)))&amp;"."&amp;K$5</f>
        <v/>
      </c>
      <c r="L28" s="22" t="b">
        <v>1</v>
      </c>
      <c r="M28" s="22" t="b">
        <v>1</v>
      </c>
      <c r="N28" s="22" t="b">
        <v>1</v>
      </c>
      <c r="O28" s="22" t="b">
        <v>1</v>
      </c>
      <c r="P28" s="22" t="b">
        <v>1</v>
      </c>
      <c r="Q28" s="22" t="b">
        <v>1</v>
      </c>
      <c r="R28" s="22" t="b">
        <v>1</v>
      </c>
      <c r="S28" s="22" t="b">
        <v>1</v>
      </c>
      <c r="T28" s="22" t="b">
        <v>1</v>
      </c>
      <c r="U28" s="22" t="b">
        <v>1</v>
      </c>
      <c r="V28" s="22" t="b">
        <v>1</v>
      </c>
      <c r="W28" s="22" t="b">
        <v>1</v>
      </c>
      <c r="X28" s="22" t="b">
        <v>1</v>
      </c>
      <c r="Y28" s="22" t="b">
        <v>1</v>
      </c>
      <c r="Z28" s="22" t="b">
        <v>1</v>
      </c>
      <c r="AA28" s="22" t="b">
        <v>1</v>
      </c>
      <c r="AB28" s="22" t="b">
        <v>1</v>
      </c>
      <c r="AC28" s="22" t="b">
        <v>1</v>
      </c>
      <c r="AD28" s="22" t="b">
        <v>1</v>
      </c>
      <c r="AF28" s="11">
        <f>LOWER(Settings!$C$4)&amp;".mit."&amp;$A28&amp;IF($C28="","","."&amp;$C28&amp;"."&amp;$B28)&amp;IF(INDEX(Variables!$D$5:$D$205,MATCH($A28,Variables!$A$5:$A$205,0))="","","."&amp;INDEX(Variables!$D$5:$D$205,MATCH($A28,Variables!$A$5:$A$205,0)))&amp;"."&amp;AF$5</f>
        <v/>
      </c>
      <c r="AG28" s="22" t="b">
        <v>1</v>
      </c>
      <c r="AH28" s="22" t="b">
        <v>1</v>
      </c>
      <c r="AI28" s="22" t="b">
        <v>1</v>
      </c>
      <c r="AJ28" s="22" t="b">
        <v>1</v>
      </c>
      <c r="AK28" s="22" t="b">
        <v>1</v>
      </c>
      <c r="AL28" s="22" t="b">
        <v>1</v>
      </c>
      <c r="AM28" s="22" t="b">
        <v>1</v>
      </c>
      <c r="AN28" s="22" t="b">
        <v>1</v>
      </c>
      <c r="AO28" s="22" t="b">
        <v>1</v>
      </c>
      <c r="AP28" s="22" t="b">
        <v>1</v>
      </c>
      <c r="AQ28" s="22" t="b">
        <v>1</v>
      </c>
      <c r="AR28" s="22" t="b">
        <v>1</v>
      </c>
      <c r="AS28" s="22" t="b">
        <v>1</v>
      </c>
      <c r="AT28" s="22" t="b">
        <v>1</v>
      </c>
      <c r="AU28" s="22" t="b">
        <v>1</v>
      </c>
      <c r="AV28" s="22" t="b">
        <v>1</v>
      </c>
      <c r="AW28" s="22" t="b">
        <v>1</v>
      </c>
      <c r="AX28" s="22" t="b">
        <v>1</v>
      </c>
      <c r="AY28" s="22" t="b">
        <v>1</v>
      </c>
    </row>
    <row r="29" hidden="1" outlineLevel="1">
      <c r="H29" s="21" t="inlineStr">
        <is>
          <t>Carbon tax coverage: sectors (MTInputs rows 31-47)</t>
        </is>
      </c>
    </row>
    <row r="30" hidden="1" outlineLevel="1">
      <c r="A30" s="14" t="inlineStr">
        <is>
          <t>ctcov</t>
        </is>
      </c>
      <c r="B30" s="14" t="inlineStr">
        <is>
          <t>all</t>
        </is>
      </c>
      <c r="C30" s="14" t="inlineStr">
        <is>
          <t>pow</t>
        </is>
      </c>
      <c r="D30" s="22" t="n">
        <v>31</v>
      </c>
      <c r="H30" s="14">
        <f>INDEX(Variables!$B$5:$B$205,MATCH($A30,Variables!$A$5:$A$205,0))&amp;IF($C30="",""," | "&amp;INDEX(Mapping!$B$5:$B$26,MATCH($C30,Mapping!$A$5:$A$26,0))&amp;" | "&amp;INDEX(Mapping!$B$30:$B$46,MATCH($B30,Mapping!$A$30:$A$46,0)))</f>
        <v/>
      </c>
      <c r="I30" s="14">
        <f>INDEX(Variables!$C$5:$C$205,MATCH($A30,Variables!$A$5:$A$205,0))</f>
        <v/>
      </c>
      <c r="J30" s="14">
        <f>INDEX(Variables!$E$5:$E$205,MATCH($A30,Variables!$A$5:$A$205,0))</f>
        <v/>
      </c>
      <c r="K30" s="11">
        <f>LOWER(Settings!$C$4)&amp;".mit."&amp;$A30&amp;IF($C30="","","."&amp;$C30&amp;"."&amp;$B30)&amp;IF(INDEX(Variables!$D$5:$D$205,MATCH($A30,Variables!$A$5:$A$205,0))="","","."&amp;INDEX(Variables!$D$5:$D$205,MATCH($A30,Variables!$A$5:$A$205,0)))&amp;"."&amp;K$5</f>
        <v/>
      </c>
      <c r="L30" s="23">
        <f>INDEX(MTInputs!$J$1:$AZ$415,$D30,MATCH(L$5,MTInputs!$J$5:$AZ$5,0))</f>
        <v/>
      </c>
      <c r="M30" s="24">
        <f>INDEX(MTInputs!$J$1:$AZ$415,$D30,MATCH(M$5,MTInputs!$J$5:$AZ$5,0))</f>
        <v/>
      </c>
      <c r="N30" s="24">
        <f>INDEX(MTInputs!$J$1:$AZ$415,$D30,MATCH(N$5,MTInputs!$J$5:$AZ$5,0))</f>
        <v/>
      </c>
      <c r="O30" s="24">
        <f>INDEX(MTInputs!$J$1:$AZ$415,$D30,MATCH(O$5,MTInputs!$J$5:$AZ$5,0))</f>
        <v/>
      </c>
      <c r="P30" s="24">
        <f>INDEX(MTInputs!$J$1:$AZ$415,$D30,MATCH(P$5,MTInputs!$J$5:$AZ$5,0))</f>
        <v/>
      </c>
      <c r="Q30" s="24">
        <f>INDEX(MTInputs!$J$1:$AZ$415,$D30,MATCH(Q$5,MTInputs!$J$5:$AZ$5,0))</f>
        <v/>
      </c>
      <c r="R30" s="24">
        <f>INDEX(MTInputs!$J$1:$AZ$415,$D30,MATCH(R$5,MTInputs!$J$5:$AZ$5,0))</f>
        <v/>
      </c>
      <c r="S30" s="24">
        <f>INDEX(MTInputs!$J$1:$AZ$415,$D30,MATCH(S$5,MTInputs!$J$5:$AZ$5,0))</f>
        <v/>
      </c>
      <c r="T30" s="24">
        <f>INDEX(MTInputs!$J$1:$AZ$415,$D30,MATCH(T$5,MTInputs!$J$5:$AZ$5,0))</f>
        <v/>
      </c>
      <c r="U30" s="24">
        <f>INDEX(MTInputs!$J$1:$AZ$415,$D30,MATCH(U$5,MTInputs!$J$5:$AZ$5,0))</f>
        <v/>
      </c>
      <c r="V30" s="24">
        <f>INDEX(MTInputs!$J$1:$AZ$415,$D30,MATCH(V$5,MTInputs!$J$5:$AZ$5,0))</f>
        <v/>
      </c>
      <c r="W30" s="24">
        <f>INDEX(MTInputs!$J$1:$AZ$415,$D30,MATCH(W$5,MTInputs!$J$5:$AZ$5,0))</f>
        <v/>
      </c>
      <c r="X30" s="24">
        <f>INDEX(MTInputs!$J$1:$AZ$415,$D30,MATCH(X$5,MTInputs!$J$5:$AZ$5,0))</f>
        <v/>
      </c>
      <c r="Y30" s="24">
        <f>INDEX(MTInputs!$J$1:$AZ$415,$D30,MATCH(Y$5,MTInputs!$J$5:$AZ$5,0))</f>
        <v/>
      </c>
      <c r="Z30" s="24">
        <f>INDEX(MTInputs!$J$1:$AZ$415,$D30,MATCH(Z$5,MTInputs!$J$5:$AZ$5,0))</f>
        <v/>
      </c>
      <c r="AA30" s="24">
        <f>INDEX(MTInputs!$J$1:$AZ$415,$D30,MATCH(AA$5,MTInputs!$J$5:$AZ$5,0))</f>
        <v/>
      </c>
      <c r="AB30" s="24">
        <f>INDEX(MTInputs!$J$1:$AZ$415,$D30,MATCH(AB$5,MTInputs!$J$5:$AZ$5,0))</f>
        <v/>
      </c>
      <c r="AC30" s="24">
        <f>INDEX(MTInputs!$J$1:$AZ$415,$D30,MATCH(AC$5,MTInputs!$J$5:$AZ$5,0))</f>
        <v/>
      </c>
      <c r="AD30" s="24">
        <f>INDEX(MTInputs!$J$1:$AZ$415,$D30,MATCH(AD$5,MTInputs!$J$5:$AZ$5,0))</f>
        <v/>
      </c>
      <c r="AF30" s="11">
        <f>LOWER(Settings!$C$4)&amp;".mit."&amp;$A30&amp;IF($C30="","","."&amp;$C30&amp;"."&amp;$B30)&amp;IF(INDEX(Variables!$D$5:$D$205,MATCH($A30,Variables!$A$5:$A$205,0))="","","."&amp;INDEX(Variables!$D$5:$D$205,MATCH($A30,Variables!$A$5:$A$205,0)))&amp;"."&amp;AF$5</f>
        <v/>
      </c>
      <c r="AG30" s="23">
        <f>INDEX(MTInputs!$J$1:$AZ$415,$D30,MATCH(AG$5,MTInputs!$J$5:$AZ$5,0))</f>
        <v/>
      </c>
      <c r="AH30" s="24">
        <f>INDEX(MTInputs!$J$1:$AZ$415,$D30,MATCH(AH$5,MTInputs!$J$5:$AZ$5,0))</f>
        <v/>
      </c>
      <c r="AI30" s="24">
        <f>INDEX(MTInputs!$J$1:$AZ$415,$D30,MATCH(AI$5,MTInputs!$J$5:$AZ$5,0))</f>
        <v/>
      </c>
      <c r="AJ30" s="24">
        <f>INDEX(MTInputs!$J$1:$AZ$415,$D30,MATCH(AJ$5,MTInputs!$J$5:$AZ$5,0))</f>
        <v/>
      </c>
      <c r="AK30" s="24">
        <f>INDEX(MTInputs!$J$1:$AZ$415,$D30,MATCH(AK$5,MTInputs!$J$5:$AZ$5,0))</f>
        <v/>
      </c>
      <c r="AL30" s="24">
        <f>INDEX(MTInputs!$J$1:$AZ$415,$D30,MATCH(AL$5,MTInputs!$J$5:$AZ$5,0))</f>
        <v/>
      </c>
      <c r="AM30" s="24">
        <f>INDEX(MTInputs!$J$1:$AZ$415,$D30,MATCH(AM$5,MTInputs!$J$5:$AZ$5,0))</f>
        <v/>
      </c>
      <c r="AN30" s="24">
        <f>INDEX(MTInputs!$J$1:$AZ$415,$D30,MATCH(AN$5,MTInputs!$J$5:$AZ$5,0))</f>
        <v/>
      </c>
      <c r="AO30" s="24">
        <f>INDEX(MTInputs!$J$1:$AZ$415,$D30,MATCH(AO$5,MTInputs!$J$5:$AZ$5,0))</f>
        <v/>
      </c>
      <c r="AP30" s="24">
        <f>INDEX(MTInputs!$J$1:$AZ$415,$D30,MATCH(AP$5,MTInputs!$J$5:$AZ$5,0))</f>
        <v/>
      </c>
      <c r="AQ30" s="24">
        <f>INDEX(MTInputs!$J$1:$AZ$415,$D30,MATCH(AQ$5,MTInputs!$J$5:$AZ$5,0))</f>
        <v/>
      </c>
      <c r="AR30" s="24">
        <f>INDEX(MTInputs!$J$1:$AZ$415,$D30,MATCH(AR$5,MTInputs!$J$5:$AZ$5,0))</f>
        <v/>
      </c>
      <c r="AS30" s="24">
        <f>INDEX(MTInputs!$J$1:$AZ$415,$D30,MATCH(AS$5,MTInputs!$J$5:$AZ$5,0))</f>
        <v/>
      </c>
      <c r="AT30" s="24">
        <f>INDEX(MTInputs!$J$1:$AZ$415,$D30,MATCH(AT$5,MTInputs!$J$5:$AZ$5,0))</f>
        <v/>
      </c>
      <c r="AU30" s="24">
        <f>INDEX(MTInputs!$J$1:$AZ$415,$D30,MATCH(AU$5,MTInputs!$J$5:$AZ$5,0))</f>
        <v/>
      </c>
      <c r="AV30" s="24">
        <f>INDEX(MTInputs!$J$1:$AZ$415,$D30,MATCH(AV$5,MTInputs!$J$5:$AZ$5,0))</f>
        <v/>
      </c>
      <c r="AW30" s="24">
        <f>INDEX(MTInputs!$J$1:$AZ$415,$D30,MATCH(AW$5,MTInputs!$J$5:$AZ$5,0))</f>
        <v/>
      </c>
      <c r="AX30" s="24">
        <f>INDEX(MTInputs!$J$1:$AZ$415,$D30,MATCH(AX$5,MTInputs!$J$5:$AZ$5,0))</f>
        <v/>
      </c>
      <c r="AY30" s="24">
        <f>INDEX(MTInputs!$J$1:$AZ$415,$D30,MATCH(AY$5,MTInputs!$J$5:$AZ$5,0))</f>
        <v/>
      </c>
    </row>
    <row r="31" hidden="1" outlineLevel="1">
      <c r="A31" s="14" t="inlineStr">
        <is>
          <t>ctcov</t>
        </is>
      </c>
      <c r="B31" s="14" t="inlineStr">
        <is>
          <t>all</t>
        </is>
      </c>
      <c r="C31" s="14" t="inlineStr">
        <is>
          <t>rod</t>
        </is>
      </c>
      <c r="D31" s="22" t="n">
        <v>32</v>
      </c>
      <c r="H31" s="14">
        <f>INDEX(Variables!$B$5:$B$205,MATCH($A31,Variables!$A$5:$A$205,0))&amp;IF($C31="",""," | "&amp;INDEX(Mapping!$B$5:$B$26,MATCH($C31,Mapping!$A$5:$A$26,0))&amp;" | "&amp;INDEX(Mapping!$B$30:$B$46,MATCH($B31,Mapping!$A$30:$A$46,0)))</f>
        <v/>
      </c>
      <c r="I31" s="14">
        <f>INDEX(Variables!$C$5:$C$205,MATCH($A31,Variables!$A$5:$A$205,0))</f>
        <v/>
      </c>
      <c r="J31" s="14">
        <f>INDEX(Variables!$E$5:$E$205,MATCH($A31,Variables!$A$5:$A$205,0))</f>
        <v/>
      </c>
      <c r="K31" s="11">
        <f>LOWER(Settings!$C$4)&amp;".mit."&amp;$A31&amp;IF($C31="","","."&amp;$C31&amp;"."&amp;$B31)&amp;IF(INDEX(Variables!$D$5:$D$205,MATCH($A31,Variables!$A$5:$A$205,0))="","","."&amp;INDEX(Variables!$D$5:$D$205,MATCH($A31,Variables!$A$5:$A$205,0)))&amp;"."&amp;K$5</f>
        <v/>
      </c>
      <c r="L31" s="23">
        <f>INDEX(MTInputs!$J$1:$AZ$415,$D31,MATCH(L$5,MTInputs!$J$5:$AZ$5,0))</f>
        <v/>
      </c>
      <c r="M31" s="24">
        <f>INDEX(MTInputs!$J$1:$AZ$415,$D31,MATCH(M$5,MTInputs!$J$5:$AZ$5,0))</f>
        <v/>
      </c>
      <c r="N31" s="24">
        <f>INDEX(MTInputs!$J$1:$AZ$415,$D31,MATCH(N$5,MTInputs!$J$5:$AZ$5,0))</f>
        <v/>
      </c>
      <c r="O31" s="24">
        <f>INDEX(MTInputs!$J$1:$AZ$415,$D31,MATCH(O$5,MTInputs!$J$5:$AZ$5,0))</f>
        <v/>
      </c>
      <c r="P31" s="24">
        <f>INDEX(MTInputs!$J$1:$AZ$415,$D31,MATCH(P$5,MTInputs!$J$5:$AZ$5,0))</f>
        <v/>
      </c>
      <c r="Q31" s="24">
        <f>INDEX(MTInputs!$J$1:$AZ$415,$D31,MATCH(Q$5,MTInputs!$J$5:$AZ$5,0))</f>
        <v/>
      </c>
      <c r="R31" s="24">
        <f>INDEX(MTInputs!$J$1:$AZ$415,$D31,MATCH(R$5,MTInputs!$J$5:$AZ$5,0))</f>
        <v/>
      </c>
      <c r="S31" s="24">
        <f>INDEX(MTInputs!$J$1:$AZ$415,$D31,MATCH(S$5,MTInputs!$J$5:$AZ$5,0))</f>
        <v/>
      </c>
      <c r="T31" s="24">
        <f>INDEX(MTInputs!$J$1:$AZ$415,$D31,MATCH(T$5,MTInputs!$J$5:$AZ$5,0))</f>
        <v/>
      </c>
      <c r="U31" s="24">
        <f>INDEX(MTInputs!$J$1:$AZ$415,$D31,MATCH(U$5,MTInputs!$J$5:$AZ$5,0))</f>
        <v/>
      </c>
      <c r="V31" s="24">
        <f>INDEX(MTInputs!$J$1:$AZ$415,$D31,MATCH(V$5,MTInputs!$J$5:$AZ$5,0))</f>
        <v/>
      </c>
      <c r="W31" s="24">
        <f>INDEX(MTInputs!$J$1:$AZ$415,$D31,MATCH(W$5,MTInputs!$J$5:$AZ$5,0))</f>
        <v/>
      </c>
      <c r="X31" s="24">
        <f>INDEX(MTInputs!$J$1:$AZ$415,$D31,MATCH(X$5,MTInputs!$J$5:$AZ$5,0))</f>
        <v/>
      </c>
      <c r="Y31" s="24">
        <f>INDEX(MTInputs!$J$1:$AZ$415,$D31,MATCH(Y$5,MTInputs!$J$5:$AZ$5,0))</f>
        <v/>
      </c>
      <c r="Z31" s="24">
        <f>INDEX(MTInputs!$J$1:$AZ$415,$D31,MATCH(Z$5,MTInputs!$J$5:$AZ$5,0))</f>
        <v/>
      </c>
      <c r="AA31" s="24">
        <f>INDEX(MTInputs!$J$1:$AZ$415,$D31,MATCH(AA$5,MTInputs!$J$5:$AZ$5,0))</f>
        <v/>
      </c>
      <c r="AB31" s="24">
        <f>INDEX(MTInputs!$J$1:$AZ$415,$D31,MATCH(AB$5,MTInputs!$J$5:$AZ$5,0))</f>
        <v/>
      </c>
      <c r="AC31" s="24">
        <f>INDEX(MTInputs!$J$1:$AZ$415,$D31,MATCH(AC$5,MTInputs!$J$5:$AZ$5,0))</f>
        <v/>
      </c>
      <c r="AD31" s="24">
        <f>INDEX(MTInputs!$J$1:$AZ$415,$D31,MATCH(AD$5,MTInputs!$J$5:$AZ$5,0))</f>
        <v/>
      </c>
      <c r="AF31" s="11">
        <f>LOWER(Settings!$C$4)&amp;".mit."&amp;$A31&amp;IF($C31="","","."&amp;$C31&amp;"."&amp;$B31)&amp;IF(INDEX(Variables!$D$5:$D$205,MATCH($A31,Variables!$A$5:$A$205,0))="","","."&amp;INDEX(Variables!$D$5:$D$205,MATCH($A31,Variables!$A$5:$A$205,0)))&amp;"."&amp;AF$5</f>
        <v/>
      </c>
      <c r="AG31" s="23">
        <f>INDEX(MTInputs!$J$1:$AZ$415,$D31,MATCH(AG$5,MTInputs!$J$5:$AZ$5,0))</f>
        <v/>
      </c>
      <c r="AH31" s="24">
        <f>INDEX(MTInputs!$J$1:$AZ$415,$D31,MATCH(AH$5,MTInputs!$J$5:$AZ$5,0))</f>
        <v/>
      </c>
      <c r="AI31" s="24">
        <f>INDEX(MTInputs!$J$1:$AZ$415,$D31,MATCH(AI$5,MTInputs!$J$5:$AZ$5,0))</f>
        <v/>
      </c>
      <c r="AJ31" s="24">
        <f>INDEX(MTInputs!$J$1:$AZ$415,$D31,MATCH(AJ$5,MTInputs!$J$5:$AZ$5,0))</f>
        <v/>
      </c>
      <c r="AK31" s="24">
        <f>INDEX(MTInputs!$J$1:$AZ$415,$D31,MATCH(AK$5,MTInputs!$J$5:$AZ$5,0))</f>
        <v/>
      </c>
      <c r="AL31" s="24">
        <f>INDEX(MTInputs!$J$1:$AZ$415,$D31,MATCH(AL$5,MTInputs!$J$5:$AZ$5,0))</f>
        <v/>
      </c>
      <c r="AM31" s="24">
        <f>INDEX(MTInputs!$J$1:$AZ$415,$D31,MATCH(AM$5,MTInputs!$J$5:$AZ$5,0))</f>
        <v/>
      </c>
      <c r="AN31" s="24">
        <f>INDEX(MTInputs!$J$1:$AZ$415,$D31,MATCH(AN$5,MTInputs!$J$5:$AZ$5,0))</f>
        <v/>
      </c>
      <c r="AO31" s="24">
        <f>INDEX(MTInputs!$J$1:$AZ$415,$D31,MATCH(AO$5,MTInputs!$J$5:$AZ$5,0))</f>
        <v/>
      </c>
      <c r="AP31" s="24">
        <f>INDEX(MTInputs!$J$1:$AZ$415,$D31,MATCH(AP$5,MTInputs!$J$5:$AZ$5,0))</f>
        <v/>
      </c>
      <c r="AQ31" s="24">
        <f>INDEX(MTInputs!$J$1:$AZ$415,$D31,MATCH(AQ$5,MTInputs!$J$5:$AZ$5,0))</f>
        <v/>
      </c>
      <c r="AR31" s="24">
        <f>INDEX(MTInputs!$J$1:$AZ$415,$D31,MATCH(AR$5,MTInputs!$J$5:$AZ$5,0))</f>
        <v/>
      </c>
      <c r="AS31" s="24">
        <f>INDEX(MTInputs!$J$1:$AZ$415,$D31,MATCH(AS$5,MTInputs!$J$5:$AZ$5,0))</f>
        <v/>
      </c>
      <c r="AT31" s="24">
        <f>INDEX(MTInputs!$J$1:$AZ$415,$D31,MATCH(AT$5,MTInputs!$J$5:$AZ$5,0))</f>
        <v/>
      </c>
      <c r="AU31" s="24">
        <f>INDEX(MTInputs!$J$1:$AZ$415,$D31,MATCH(AU$5,MTInputs!$J$5:$AZ$5,0))</f>
        <v/>
      </c>
      <c r="AV31" s="24">
        <f>INDEX(MTInputs!$J$1:$AZ$415,$D31,MATCH(AV$5,MTInputs!$J$5:$AZ$5,0))</f>
        <v/>
      </c>
      <c r="AW31" s="24">
        <f>INDEX(MTInputs!$J$1:$AZ$415,$D31,MATCH(AW$5,MTInputs!$J$5:$AZ$5,0))</f>
        <v/>
      </c>
      <c r="AX31" s="24">
        <f>INDEX(MTInputs!$J$1:$AZ$415,$D31,MATCH(AX$5,MTInputs!$J$5:$AZ$5,0))</f>
        <v/>
      </c>
      <c r="AY31" s="24">
        <f>INDEX(MTInputs!$J$1:$AZ$415,$D31,MATCH(AY$5,MTInputs!$J$5:$AZ$5,0))</f>
        <v/>
      </c>
    </row>
    <row r="32" hidden="1" outlineLevel="1">
      <c r="A32" s="14" t="inlineStr">
        <is>
          <t>ctcov</t>
        </is>
      </c>
      <c r="B32" s="14" t="inlineStr">
        <is>
          <t>all</t>
        </is>
      </c>
      <c r="C32" s="14" t="inlineStr">
        <is>
          <t>ral</t>
        </is>
      </c>
      <c r="D32" s="22" t="n">
        <v>33</v>
      </c>
      <c r="H32" s="14">
        <f>INDEX(Variables!$B$5:$B$205,MATCH($A32,Variables!$A$5:$A$205,0))&amp;IF($C32="",""," | "&amp;INDEX(Mapping!$B$5:$B$26,MATCH($C32,Mapping!$A$5:$A$26,0))&amp;" | "&amp;INDEX(Mapping!$B$30:$B$46,MATCH($B32,Mapping!$A$30:$A$46,0)))</f>
        <v/>
      </c>
      <c r="I32" s="14">
        <f>INDEX(Variables!$C$5:$C$205,MATCH($A32,Variables!$A$5:$A$205,0))</f>
        <v/>
      </c>
      <c r="J32" s="14">
        <f>INDEX(Variables!$E$5:$E$205,MATCH($A32,Variables!$A$5:$A$205,0))</f>
        <v/>
      </c>
      <c r="K32" s="11">
        <f>LOWER(Settings!$C$4)&amp;".mit."&amp;$A32&amp;IF($C32="","","."&amp;$C32&amp;"."&amp;$B32)&amp;IF(INDEX(Variables!$D$5:$D$205,MATCH($A32,Variables!$A$5:$A$205,0))="","","."&amp;INDEX(Variables!$D$5:$D$205,MATCH($A32,Variables!$A$5:$A$205,0)))&amp;"."&amp;K$5</f>
        <v/>
      </c>
      <c r="L32" s="23">
        <f>INDEX(MTInputs!$J$1:$AZ$415,$D32,MATCH(L$5,MTInputs!$J$5:$AZ$5,0))</f>
        <v/>
      </c>
      <c r="M32" s="24">
        <f>INDEX(MTInputs!$J$1:$AZ$415,$D32,MATCH(M$5,MTInputs!$J$5:$AZ$5,0))</f>
        <v/>
      </c>
      <c r="N32" s="24">
        <f>INDEX(MTInputs!$J$1:$AZ$415,$D32,MATCH(N$5,MTInputs!$J$5:$AZ$5,0))</f>
        <v/>
      </c>
      <c r="O32" s="24">
        <f>INDEX(MTInputs!$J$1:$AZ$415,$D32,MATCH(O$5,MTInputs!$J$5:$AZ$5,0))</f>
        <v/>
      </c>
      <c r="P32" s="24">
        <f>INDEX(MTInputs!$J$1:$AZ$415,$D32,MATCH(P$5,MTInputs!$J$5:$AZ$5,0))</f>
        <v/>
      </c>
      <c r="Q32" s="24">
        <f>INDEX(MTInputs!$J$1:$AZ$415,$D32,MATCH(Q$5,MTInputs!$J$5:$AZ$5,0))</f>
        <v/>
      </c>
      <c r="R32" s="24">
        <f>INDEX(MTInputs!$J$1:$AZ$415,$D32,MATCH(R$5,MTInputs!$J$5:$AZ$5,0))</f>
        <v/>
      </c>
      <c r="S32" s="24">
        <f>INDEX(MTInputs!$J$1:$AZ$415,$D32,MATCH(S$5,MTInputs!$J$5:$AZ$5,0))</f>
        <v/>
      </c>
      <c r="T32" s="24">
        <f>INDEX(MTInputs!$J$1:$AZ$415,$D32,MATCH(T$5,MTInputs!$J$5:$AZ$5,0))</f>
        <v/>
      </c>
      <c r="U32" s="24">
        <f>INDEX(MTInputs!$J$1:$AZ$415,$D32,MATCH(U$5,MTInputs!$J$5:$AZ$5,0))</f>
        <v/>
      </c>
      <c r="V32" s="24">
        <f>INDEX(MTInputs!$J$1:$AZ$415,$D32,MATCH(V$5,MTInputs!$J$5:$AZ$5,0))</f>
        <v/>
      </c>
      <c r="W32" s="24">
        <f>INDEX(MTInputs!$J$1:$AZ$415,$D32,MATCH(W$5,MTInputs!$J$5:$AZ$5,0))</f>
        <v/>
      </c>
      <c r="X32" s="24">
        <f>INDEX(MTInputs!$J$1:$AZ$415,$D32,MATCH(X$5,MTInputs!$J$5:$AZ$5,0))</f>
        <v/>
      </c>
      <c r="Y32" s="24">
        <f>INDEX(MTInputs!$J$1:$AZ$415,$D32,MATCH(Y$5,MTInputs!$J$5:$AZ$5,0))</f>
        <v/>
      </c>
      <c r="Z32" s="24">
        <f>INDEX(MTInputs!$J$1:$AZ$415,$D32,MATCH(Z$5,MTInputs!$J$5:$AZ$5,0))</f>
        <v/>
      </c>
      <c r="AA32" s="24">
        <f>INDEX(MTInputs!$J$1:$AZ$415,$D32,MATCH(AA$5,MTInputs!$J$5:$AZ$5,0))</f>
        <v/>
      </c>
      <c r="AB32" s="24">
        <f>INDEX(MTInputs!$J$1:$AZ$415,$D32,MATCH(AB$5,MTInputs!$J$5:$AZ$5,0))</f>
        <v/>
      </c>
      <c r="AC32" s="24">
        <f>INDEX(MTInputs!$J$1:$AZ$415,$D32,MATCH(AC$5,MTInputs!$J$5:$AZ$5,0))</f>
        <v/>
      </c>
      <c r="AD32" s="24">
        <f>INDEX(MTInputs!$J$1:$AZ$415,$D32,MATCH(AD$5,MTInputs!$J$5:$AZ$5,0))</f>
        <v/>
      </c>
      <c r="AF32" s="11">
        <f>LOWER(Settings!$C$4)&amp;".mit."&amp;$A32&amp;IF($C32="","","."&amp;$C32&amp;"."&amp;$B32)&amp;IF(INDEX(Variables!$D$5:$D$205,MATCH($A32,Variables!$A$5:$A$205,0))="","","."&amp;INDEX(Variables!$D$5:$D$205,MATCH($A32,Variables!$A$5:$A$205,0)))&amp;"."&amp;AF$5</f>
        <v/>
      </c>
      <c r="AG32" s="23">
        <f>INDEX(MTInputs!$J$1:$AZ$415,$D32,MATCH(AG$5,MTInputs!$J$5:$AZ$5,0))</f>
        <v/>
      </c>
      <c r="AH32" s="24">
        <f>INDEX(MTInputs!$J$1:$AZ$415,$D32,MATCH(AH$5,MTInputs!$J$5:$AZ$5,0))</f>
        <v/>
      </c>
      <c r="AI32" s="24">
        <f>INDEX(MTInputs!$J$1:$AZ$415,$D32,MATCH(AI$5,MTInputs!$J$5:$AZ$5,0))</f>
        <v/>
      </c>
      <c r="AJ32" s="24">
        <f>INDEX(MTInputs!$J$1:$AZ$415,$D32,MATCH(AJ$5,MTInputs!$J$5:$AZ$5,0))</f>
        <v/>
      </c>
      <c r="AK32" s="24">
        <f>INDEX(MTInputs!$J$1:$AZ$415,$D32,MATCH(AK$5,MTInputs!$J$5:$AZ$5,0))</f>
        <v/>
      </c>
      <c r="AL32" s="24">
        <f>INDEX(MTInputs!$J$1:$AZ$415,$D32,MATCH(AL$5,MTInputs!$J$5:$AZ$5,0))</f>
        <v/>
      </c>
      <c r="AM32" s="24">
        <f>INDEX(MTInputs!$J$1:$AZ$415,$D32,MATCH(AM$5,MTInputs!$J$5:$AZ$5,0))</f>
        <v/>
      </c>
      <c r="AN32" s="24">
        <f>INDEX(MTInputs!$J$1:$AZ$415,$D32,MATCH(AN$5,MTInputs!$J$5:$AZ$5,0))</f>
        <v/>
      </c>
      <c r="AO32" s="24">
        <f>INDEX(MTInputs!$J$1:$AZ$415,$D32,MATCH(AO$5,MTInputs!$J$5:$AZ$5,0))</f>
        <v/>
      </c>
      <c r="AP32" s="24">
        <f>INDEX(MTInputs!$J$1:$AZ$415,$D32,MATCH(AP$5,MTInputs!$J$5:$AZ$5,0))</f>
        <v/>
      </c>
      <c r="AQ32" s="24">
        <f>INDEX(MTInputs!$J$1:$AZ$415,$D32,MATCH(AQ$5,MTInputs!$J$5:$AZ$5,0))</f>
        <v/>
      </c>
      <c r="AR32" s="24">
        <f>INDEX(MTInputs!$J$1:$AZ$415,$D32,MATCH(AR$5,MTInputs!$J$5:$AZ$5,0))</f>
        <v/>
      </c>
      <c r="AS32" s="24">
        <f>INDEX(MTInputs!$J$1:$AZ$415,$D32,MATCH(AS$5,MTInputs!$J$5:$AZ$5,0))</f>
        <v/>
      </c>
      <c r="AT32" s="24">
        <f>INDEX(MTInputs!$J$1:$AZ$415,$D32,MATCH(AT$5,MTInputs!$J$5:$AZ$5,0))</f>
        <v/>
      </c>
      <c r="AU32" s="24">
        <f>INDEX(MTInputs!$J$1:$AZ$415,$D32,MATCH(AU$5,MTInputs!$J$5:$AZ$5,0))</f>
        <v/>
      </c>
      <c r="AV32" s="24">
        <f>INDEX(MTInputs!$J$1:$AZ$415,$D32,MATCH(AV$5,MTInputs!$J$5:$AZ$5,0))</f>
        <v/>
      </c>
      <c r="AW32" s="24">
        <f>INDEX(MTInputs!$J$1:$AZ$415,$D32,MATCH(AW$5,MTInputs!$J$5:$AZ$5,0))</f>
        <v/>
      </c>
      <c r="AX32" s="24">
        <f>INDEX(MTInputs!$J$1:$AZ$415,$D32,MATCH(AX$5,MTInputs!$J$5:$AZ$5,0))</f>
        <v/>
      </c>
      <c r="AY32" s="24">
        <f>INDEX(MTInputs!$J$1:$AZ$415,$D32,MATCH(AY$5,MTInputs!$J$5:$AZ$5,0))</f>
        <v/>
      </c>
    </row>
    <row r="33" hidden="1" outlineLevel="1">
      <c r="A33" s="14" t="inlineStr">
        <is>
          <t>ctcov</t>
        </is>
      </c>
      <c r="B33" s="14" t="inlineStr">
        <is>
          <t>all</t>
        </is>
      </c>
      <c r="C33" s="14" t="inlineStr">
        <is>
          <t>avi</t>
        </is>
      </c>
      <c r="D33" s="22" t="n">
        <v>34</v>
      </c>
      <c r="H33" s="14">
        <f>INDEX(Variables!$B$5:$B$205,MATCH($A33,Variables!$A$5:$A$205,0))&amp;IF($C33="",""," | "&amp;INDEX(Mapping!$B$5:$B$26,MATCH($C33,Mapping!$A$5:$A$26,0))&amp;" | "&amp;INDEX(Mapping!$B$30:$B$46,MATCH($B33,Mapping!$A$30:$A$46,0)))</f>
        <v/>
      </c>
      <c r="I33" s="14">
        <f>INDEX(Variables!$C$5:$C$205,MATCH($A33,Variables!$A$5:$A$205,0))</f>
        <v/>
      </c>
      <c r="J33" s="14">
        <f>INDEX(Variables!$E$5:$E$205,MATCH($A33,Variables!$A$5:$A$205,0))</f>
        <v/>
      </c>
      <c r="K33" s="11">
        <f>LOWER(Settings!$C$4)&amp;".mit."&amp;$A33&amp;IF($C33="","","."&amp;$C33&amp;"."&amp;$B33)&amp;IF(INDEX(Variables!$D$5:$D$205,MATCH($A33,Variables!$A$5:$A$205,0))="","","."&amp;INDEX(Variables!$D$5:$D$205,MATCH($A33,Variables!$A$5:$A$205,0)))&amp;"."&amp;K$5</f>
        <v/>
      </c>
      <c r="L33" s="23">
        <f>INDEX(MTInputs!$J$1:$AZ$415,$D33,MATCH(L$5,MTInputs!$J$5:$AZ$5,0))</f>
        <v/>
      </c>
      <c r="M33" s="24">
        <f>INDEX(MTInputs!$J$1:$AZ$415,$D33,MATCH(M$5,MTInputs!$J$5:$AZ$5,0))</f>
        <v/>
      </c>
      <c r="N33" s="24">
        <f>INDEX(MTInputs!$J$1:$AZ$415,$D33,MATCH(N$5,MTInputs!$J$5:$AZ$5,0))</f>
        <v/>
      </c>
      <c r="O33" s="24">
        <f>INDEX(MTInputs!$J$1:$AZ$415,$D33,MATCH(O$5,MTInputs!$J$5:$AZ$5,0))</f>
        <v/>
      </c>
      <c r="P33" s="24">
        <f>INDEX(MTInputs!$J$1:$AZ$415,$D33,MATCH(P$5,MTInputs!$J$5:$AZ$5,0))</f>
        <v/>
      </c>
      <c r="Q33" s="24">
        <f>INDEX(MTInputs!$J$1:$AZ$415,$D33,MATCH(Q$5,MTInputs!$J$5:$AZ$5,0))</f>
        <v/>
      </c>
      <c r="R33" s="24">
        <f>INDEX(MTInputs!$J$1:$AZ$415,$D33,MATCH(R$5,MTInputs!$J$5:$AZ$5,0))</f>
        <v/>
      </c>
      <c r="S33" s="24">
        <f>INDEX(MTInputs!$J$1:$AZ$415,$D33,MATCH(S$5,MTInputs!$J$5:$AZ$5,0))</f>
        <v/>
      </c>
      <c r="T33" s="24">
        <f>INDEX(MTInputs!$J$1:$AZ$415,$D33,MATCH(T$5,MTInputs!$J$5:$AZ$5,0))</f>
        <v/>
      </c>
      <c r="U33" s="24">
        <f>INDEX(MTInputs!$J$1:$AZ$415,$D33,MATCH(U$5,MTInputs!$J$5:$AZ$5,0))</f>
        <v/>
      </c>
      <c r="V33" s="24">
        <f>INDEX(MTInputs!$J$1:$AZ$415,$D33,MATCH(V$5,MTInputs!$J$5:$AZ$5,0))</f>
        <v/>
      </c>
      <c r="W33" s="24">
        <f>INDEX(MTInputs!$J$1:$AZ$415,$D33,MATCH(W$5,MTInputs!$J$5:$AZ$5,0))</f>
        <v/>
      </c>
      <c r="X33" s="24">
        <f>INDEX(MTInputs!$J$1:$AZ$415,$D33,MATCH(X$5,MTInputs!$J$5:$AZ$5,0))</f>
        <v/>
      </c>
      <c r="Y33" s="24">
        <f>INDEX(MTInputs!$J$1:$AZ$415,$D33,MATCH(Y$5,MTInputs!$J$5:$AZ$5,0))</f>
        <v/>
      </c>
      <c r="Z33" s="24">
        <f>INDEX(MTInputs!$J$1:$AZ$415,$D33,MATCH(Z$5,MTInputs!$J$5:$AZ$5,0))</f>
        <v/>
      </c>
      <c r="AA33" s="24">
        <f>INDEX(MTInputs!$J$1:$AZ$415,$D33,MATCH(AA$5,MTInputs!$J$5:$AZ$5,0))</f>
        <v/>
      </c>
      <c r="AB33" s="24">
        <f>INDEX(MTInputs!$J$1:$AZ$415,$D33,MATCH(AB$5,MTInputs!$J$5:$AZ$5,0))</f>
        <v/>
      </c>
      <c r="AC33" s="24">
        <f>INDEX(MTInputs!$J$1:$AZ$415,$D33,MATCH(AC$5,MTInputs!$J$5:$AZ$5,0))</f>
        <v/>
      </c>
      <c r="AD33" s="24">
        <f>INDEX(MTInputs!$J$1:$AZ$415,$D33,MATCH(AD$5,MTInputs!$J$5:$AZ$5,0))</f>
        <v/>
      </c>
      <c r="AF33" s="11">
        <f>LOWER(Settings!$C$4)&amp;".mit."&amp;$A33&amp;IF($C33="","","."&amp;$C33&amp;"."&amp;$B33)&amp;IF(INDEX(Variables!$D$5:$D$205,MATCH($A33,Variables!$A$5:$A$205,0))="","","."&amp;INDEX(Variables!$D$5:$D$205,MATCH($A33,Variables!$A$5:$A$205,0)))&amp;"."&amp;AF$5</f>
        <v/>
      </c>
      <c r="AG33" s="23">
        <f>INDEX(MTInputs!$J$1:$AZ$415,$D33,MATCH(AG$5,MTInputs!$J$5:$AZ$5,0))</f>
        <v/>
      </c>
      <c r="AH33" s="24">
        <f>INDEX(MTInputs!$J$1:$AZ$415,$D33,MATCH(AH$5,MTInputs!$J$5:$AZ$5,0))</f>
        <v/>
      </c>
      <c r="AI33" s="24">
        <f>INDEX(MTInputs!$J$1:$AZ$415,$D33,MATCH(AI$5,MTInputs!$J$5:$AZ$5,0))</f>
        <v/>
      </c>
      <c r="AJ33" s="24">
        <f>INDEX(MTInputs!$J$1:$AZ$415,$D33,MATCH(AJ$5,MTInputs!$J$5:$AZ$5,0))</f>
        <v/>
      </c>
      <c r="AK33" s="24">
        <f>INDEX(MTInputs!$J$1:$AZ$415,$D33,MATCH(AK$5,MTInputs!$J$5:$AZ$5,0))</f>
        <v/>
      </c>
      <c r="AL33" s="24">
        <f>INDEX(MTInputs!$J$1:$AZ$415,$D33,MATCH(AL$5,MTInputs!$J$5:$AZ$5,0))</f>
        <v/>
      </c>
      <c r="AM33" s="24">
        <f>INDEX(MTInputs!$J$1:$AZ$415,$D33,MATCH(AM$5,MTInputs!$J$5:$AZ$5,0))</f>
        <v/>
      </c>
      <c r="AN33" s="24">
        <f>INDEX(MTInputs!$J$1:$AZ$415,$D33,MATCH(AN$5,MTInputs!$J$5:$AZ$5,0))</f>
        <v/>
      </c>
      <c r="AO33" s="24">
        <f>INDEX(MTInputs!$J$1:$AZ$415,$D33,MATCH(AO$5,MTInputs!$J$5:$AZ$5,0))</f>
        <v/>
      </c>
      <c r="AP33" s="24">
        <f>INDEX(MTInputs!$J$1:$AZ$415,$D33,MATCH(AP$5,MTInputs!$J$5:$AZ$5,0))</f>
        <v/>
      </c>
      <c r="AQ33" s="24">
        <f>INDEX(MTInputs!$J$1:$AZ$415,$D33,MATCH(AQ$5,MTInputs!$J$5:$AZ$5,0))</f>
        <v/>
      </c>
      <c r="AR33" s="24">
        <f>INDEX(MTInputs!$J$1:$AZ$415,$D33,MATCH(AR$5,MTInputs!$J$5:$AZ$5,0))</f>
        <v/>
      </c>
      <c r="AS33" s="24">
        <f>INDEX(MTInputs!$J$1:$AZ$415,$D33,MATCH(AS$5,MTInputs!$J$5:$AZ$5,0))</f>
        <v/>
      </c>
      <c r="AT33" s="24">
        <f>INDEX(MTInputs!$J$1:$AZ$415,$D33,MATCH(AT$5,MTInputs!$J$5:$AZ$5,0))</f>
        <v/>
      </c>
      <c r="AU33" s="24">
        <f>INDEX(MTInputs!$J$1:$AZ$415,$D33,MATCH(AU$5,MTInputs!$J$5:$AZ$5,0))</f>
        <v/>
      </c>
      <c r="AV33" s="24">
        <f>INDEX(MTInputs!$J$1:$AZ$415,$D33,MATCH(AV$5,MTInputs!$J$5:$AZ$5,0))</f>
        <v/>
      </c>
      <c r="AW33" s="24">
        <f>INDEX(MTInputs!$J$1:$AZ$415,$D33,MATCH(AW$5,MTInputs!$J$5:$AZ$5,0))</f>
        <v/>
      </c>
      <c r="AX33" s="24">
        <f>INDEX(MTInputs!$J$1:$AZ$415,$D33,MATCH(AX$5,MTInputs!$J$5:$AZ$5,0))</f>
        <v/>
      </c>
      <c r="AY33" s="24">
        <f>INDEX(MTInputs!$J$1:$AZ$415,$D33,MATCH(AY$5,MTInputs!$J$5:$AZ$5,0))</f>
        <v/>
      </c>
    </row>
    <row r="34" hidden="1" outlineLevel="1">
      <c r="A34" s="14" t="inlineStr">
        <is>
          <t>ctcov</t>
        </is>
      </c>
      <c r="B34" s="14" t="inlineStr">
        <is>
          <t>all</t>
        </is>
      </c>
      <c r="C34" s="14" t="inlineStr">
        <is>
          <t>nav</t>
        </is>
      </c>
      <c r="D34" s="22" t="n">
        <v>35</v>
      </c>
      <c r="H34" s="14">
        <f>INDEX(Variables!$B$5:$B$205,MATCH($A34,Variables!$A$5:$A$205,0))&amp;IF($C34="",""," | "&amp;INDEX(Mapping!$B$5:$B$26,MATCH($C34,Mapping!$A$5:$A$26,0))&amp;" | "&amp;INDEX(Mapping!$B$30:$B$46,MATCH($B34,Mapping!$A$30:$A$46,0)))</f>
        <v/>
      </c>
      <c r="I34" s="14">
        <f>INDEX(Variables!$C$5:$C$205,MATCH($A34,Variables!$A$5:$A$205,0))</f>
        <v/>
      </c>
      <c r="J34" s="14">
        <f>INDEX(Variables!$E$5:$E$205,MATCH($A34,Variables!$A$5:$A$205,0))</f>
        <v/>
      </c>
      <c r="K34" s="11">
        <f>LOWER(Settings!$C$4)&amp;".mit."&amp;$A34&amp;IF($C34="","","."&amp;$C34&amp;"."&amp;$B34)&amp;IF(INDEX(Variables!$D$5:$D$205,MATCH($A34,Variables!$A$5:$A$205,0))="","","."&amp;INDEX(Variables!$D$5:$D$205,MATCH($A34,Variables!$A$5:$A$205,0)))&amp;"."&amp;K$5</f>
        <v/>
      </c>
      <c r="L34" s="23">
        <f>INDEX(MTInputs!$J$1:$AZ$415,$D34,MATCH(L$5,MTInputs!$J$5:$AZ$5,0))</f>
        <v/>
      </c>
      <c r="M34" s="24">
        <f>INDEX(MTInputs!$J$1:$AZ$415,$D34,MATCH(M$5,MTInputs!$J$5:$AZ$5,0))</f>
        <v/>
      </c>
      <c r="N34" s="24">
        <f>INDEX(MTInputs!$J$1:$AZ$415,$D34,MATCH(N$5,MTInputs!$J$5:$AZ$5,0))</f>
        <v/>
      </c>
      <c r="O34" s="24">
        <f>INDEX(MTInputs!$J$1:$AZ$415,$D34,MATCH(O$5,MTInputs!$J$5:$AZ$5,0))</f>
        <v/>
      </c>
      <c r="P34" s="24">
        <f>INDEX(MTInputs!$J$1:$AZ$415,$D34,MATCH(P$5,MTInputs!$J$5:$AZ$5,0))</f>
        <v/>
      </c>
      <c r="Q34" s="24">
        <f>INDEX(MTInputs!$J$1:$AZ$415,$D34,MATCH(Q$5,MTInputs!$J$5:$AZ$5,0))</f>
        <v/>
      </c>
      <c r="R34" s="24">
        <f>INDEX(MTInputs!$J$1:$AZ$415,$D34,MATCH(R$5,MTInputs!$J$5:$AZ$5,0))</f>
        <v/>
      </c>
      <c r="S34" s="24">
        <f>INDEX(MTInputs!$J$1:$AZ$415,$D34,MATCH(S$5,MTInputs!$J$5:$AZ$5,0))</f>
        <v/>
      </c>
      <c r="T34" s="24">
        <f>INDEX(MTInputs!$J$1:$AZ$415,$D34,MATCH(T$5,MTInputs!$J$5:$AZ$5,0))</f>
        <v/>
      </c>
      <c r="U34" s="24">
        <f>INDEX(MTInputs!$J$1:$AZ$415,$D34,MATCH(U$5,MTInputs!$J$5:$AZ$5,0))</f>
        <v/>
      </c>
      <c r="V34" s="24">
        <f>INDEX(MTInputs!$J$1:$AZ$415,$D34,MATCH(V$5,MTInputs!$J$5:$AZ$5,0))</f>
        <v/>
      </c>
      <c r="W34" s="24">
        <f>INDEX(MTInputs!$J$1:$AZ$415,$D34,MATCH(W$5,MTInputs!$J$5:$AZ$5,0))</f>
        <v/>
      </c>
      <c r="X34" s="24">
        <f>INDEX(MTInputs!$J$1:$AZ$415,$D34,MATCH(X$5,MTInputs!$J$5:$AZ$5,0))</f>
        <v/>
      </c>
      <c r="Y34" s="24">
        <f>INDEX(MTInputs!$J$1:$AZ$415,$D34,MATCH(Y$5,MTInputs!$J$5:$AZ$5,0))</f>
        <v/>
      </c>
      <c r="Z34" s="24">
        <f>INDEX(MTInputs!$J$1:$AZ$415,$D34,MATCH(Z$5,MTInputs!$J$5:$AZ$5,0))</f>
        <v/>
      </c>
      <c r="AA34" s="24">
        <f>INDEX(MTInputs!$J$1:$AZ$415,$D34,MATCH(AA$5,MTInputs!$J$5:$AZ$5,0))</f>
        <v/>
      </c>
      <c r="AB34" s="24">
        <f>INDEX(MTInputs!$J$1:$AZ$415,$D34,MATCH(AB$5,MTInputs!$J$5:$AZ$5,0))</f>
        <v/>
      </c>
      <c r="AC34" s="24">
        <f>INDEX(MTInputs!$J$1:$AZ$415,$D34,MATCH(AC$5,MTInputs!$J$5:$AZ$5,0))</f>
        <v/>
      </c>
      <c r="AD34" s="24">
        <f>INDEX(MTInputs!$J$1:$AZ$415,$D34,MATCH(AD$5,MTInputs!$J$5:$AZ$5,0))</f>
        <v/>
      </c>
      <c r="AF34" s="11">
        <f>LOWER(Settings!$C$4)&amp;".mit."&amp;$A34&amp;IF($C34="","","."&amp;$C34&amp;"."&amp;$B34)&amp;IF(INDEX(Variables!$D$5:$D$205,MATCH($A34,Variables!$A$5:$A$205,0))="","","."&amp;INDEX(Variables!$D$5:$D$205,MATCH($A34,Variables!$A$5:$A$205,0)))&amp;"."&amp;AF$5</f>
        <v/>
      </c>
      <c r="AG34" s="23">
        <f>INDEX(MTInputs!$J$1:$AZ$415,$D34,MATCH(AG$5,MTInputs!$J$5:$AZ$5,0))</f>
        <v/>
      </c>
      <c r="AH34" s="24">
        <f>INDEX(MTInputs!$J$1:$AZ$415,$D34,MATCH(AH$5,MTInputs!$J$5:$AZ$5,0))</f>
        <v/>
      </c>
      <c r="AI34" s="24">
        <f>INDEX(MTInputs!$J$1:$AZ$415,$D34,MATCH(AI$5,MTInputs!$J$5:$AZ$5,0))</f>
        <v/>
      </c>
      <c r="AJ34" s="24">
        <f>INDEX(MTInputs!$J$1:$AZ$415,$D34,MATCH(AJ$5,MTInputs!$J$5:$AZ$5,0))</f>
        <v/>
      </c>
      <c r="AK34" s="24">
        <f>INDEX(MTInputs!$J$1:$AZ$415,$D34,MATCH(AK$5,MTInputs!$J$5:$AZ$5,0))</f>
        <v/>
      </c>
      <c r="AL34" s="24">
        <f>INDEX(MTInputs!$J$1:$AZ$415,$D34,MATCH(AL$5,MTInputs!$J$5:$AZ$5,0))</f>
        <v/>
      </c>
      <c r="AM34" s="24">
        <f>INDEX(MTInputs!$J$1:$AZ$415,$D34,MATCH(AM$5,MTInputs!$J$5:$AZ$5,0))</f>
        <v/>
      </c>
      <c r="AN34" s="24">
        <f>INDEX(MTInputs!$J$1:$AZ$415,$D34,MATCH(AN$5,MTInputs!$J$5:$AZ$5,0))</f>
        <v/>
      </c>
      <c r="AO34" s="24">
        <f>INDEX(MTInputs!$J$1:$AZ$415,$D34,MATCH(AO$5,MTInputs!$J$5:$AZ$5,0))</f>
        <v/>
      </c>
      <c r="AP34" s="24">
        <f>INDEX(MTInputs!$J$1:$AZ$415,$D34,MATCH(AP$5,MTInputs!$J$5:$AZ$5,0))</f>
        <v/>
      </c>
      <c r="AQ34" s="24">
        <f>INDEX(MTInputs!$J$1:$AZ$415,$D34,MATCH(AQ$5,MTInputs!$J$5:$AZ$5,0))</f>
        <v/>
      </c>
      <c r="AR34" s="24">
        <f>INDEX(MTInputs!$J$1:$AZ$415,$D34,MATCH(AR$5,MTInputs!$J$5:$AZ$5,0))</f>
        <v/>
      </c>
      <c r="AS34" s="24">
        <f>INDEX(MTInputs!$J$1:$AZ$415,$D34,MATCH(AS$5,MTInputs!$J$5:$AZ$5,0))</f>
        <v/>
      </c>
      <c r="AT34" s="24">
        <f>INDEX(MTInputs!$J$1:$AZ$415,$D34,MATCH(AT$5,MTInputs!$J$5:$AZ$5,0))</f>
        <v/>
      </c>
      <c r="AU34" s="24">
        <f>INDEX(MTInputs!$J$1:$AZ$415,$D34,MATCH(AU$5,MTInputs!$J$5:$AZ$5,0))</f>
        <v/>
      </c>
      <c r="AV34" s="24">
        <f>INDEX(MTInputs!$J$1:$AZ$415,$D34,MATCH(AV$5,MTInputs!$J$5:$AZ$5,0))</f>
        <v/>
      </c>
      <c r="AW34" s="24">
        <f>INDEX(MTInputs!$J$1:$AZ$415,$D34,MATCH(AW$5,MTInputs!$J$5:$AZ$5,0))</f>
        <v/>
      </c>
      <c r="AX34" s="24">
        <f>INDEX(MTInputs!$J$1:$AZ$415,$D34,MATCH(AX$5,MTInputs!$J$5:$AZ$5,0))</f>
        <v/>
      </c>
      <c r="AY34" s="24">
        <f>INDEX(MTInputs!$J$1:$AZ$415,$D34,MATCH(AY$5,MTInputs!$J$5:$AZ$5,0))</f>
        <v/>
      </c>
    </row>
    <row r="35" hidden="1" outlineLevel="1">
      <c r="A35" s="14" t="inlineStr">
        <is>
          <t>ctcov</t>
        </is>
      </c>
      <c r="B35" s="14" t="inlineStr">
        <is>
          <t>all</t>
        </is>
      </c>
      <c r="C35" s="14" t="inlineStr">
        <is>
          <t>res</t>
        </is>
      </c>
      <c r="D35" s="22" t="n">
        <v>36</v>
      </c>
      <c r="H35" s="14">
        <f>INDEX(Variables!$B$5:$B$205,MATCH($A35,Variables!$A$5:$A$205,0))&amp;IF($C35="",""," | "&amp;INDEX(Mapping!$B$5:$B$26,MATCH($C35,Mapping!$A$5:$A$26,0))&amp;" | "&amp;INDEX(Mapping!$B$30:$B$46,MATCH($B35,Mapping!$A$30:$A$46,0)))</f>
        <v/>
      </c>
      <c r="I35" s="14">
        <f>INDEX(Variables!$C$5:$C$205,MATCH($A35,Variables!$A$5:$A$205,0))</f>
        <v/>
      </c>
      <c r="J35" s="14">
        <f>INDEX(Variables!$E$5:$E$205,MATCH($A35,Variables!$A$5:$A$205,0))</f>
        <v/>
      </c>
      <c r="K35" s="11">
        <f>LOWER(Settings!$C$4)&amp;".mit."&amp;$A35&amp;IF($C35="","","."&amp;$C35&amp;"."&amp;$B35)&amp;IF(INDEX(Variables!$D$5:$D$205,MATCH($A35,Variables!$A$5:$A$205,0))="","","."&amp;INDEX(Variables!$D$5:$D$205,MATCH($A35,Variables!$A$5:$A$205,0)))&amp;"."&amp;K$5</f>
        <v/>
      </c>
      <c r="L35" s="23">
        <f>INDEX(MTInputs!$J$1:$AZ$415,$D35,MATCH(L$5,MTInputs!$J$5:$AZ$5,0))</f>
        <v/>
      </c>
      <c r="M35" s="24">
        <f>INDEX(MTInputs!$J$1:$AZ$415,$D35,MATCH(M$5,MTInputs!$J$5:$AZ$5,0))</f>
        <v/>
      </c>
      <c r="N35" s="24">
        <f>INDEX(MTInputs!$J$1:$AZ$415,$D35,MATCH(N$5,MTInputs!$J$5:$AZ$5,0))</f>
        <v/>
      </c>
      <c r="O35" s="24">
        <f>INDEX(MTInputs!$J$1:$AZ$415,$D35,MATCH(O$5,MTInputs!$J$5:$AZ$5,0))</f>
        <v/>
      </c>
      <c r="P35" s="24">
        <f>INDEX(MTInputs!$J$1:$AZ$415,$D35,MATCH(P$5,MTInputs!$J$5:$AZ$5,0))</f>
        <v/>
      </c>
      <c r="Q35" s="24">
        <f>INDEX(MTInputs!$J$1:$AZ$415,$D35,MATCH(Q$5,MTInputs!$J$5:$AZ$5,0))</f>
        <v/>
      </c>
      <c r="R35" s="24">
        <f>INDEX(MTInputs!$J$1:$AZ$415,$D35,MATCH(R$5,MTInputs!$J$5:$AZ$5,0))</f>
        <v/>
      </c>
      <c r="S35" s="24">
        <f>INDEX(MTInputs!$J$1:$AZ$415,$D35,MATCH(S$5,MTInputs!$J$5:$AZ$5,0))</f>
        <v/>
      </c>
      <c r="T35" s="24">
        <f>INDEX(MTInputs!$J$1:$AZ$415,$D35,MATCH(T$5,MTInputs!$J$5:$AZ$5,0))</f>
        <v/>
      </c>
      <c r="U35" s="24">
        <f>INDEX(MTInputs!$J$1:$AZ$415,$D35,MATCH(U$5,MTInputs!$J$5:$AZ$5,0))</f>
        <v/>
      </c>
      <c r="V35" s="24">
        <f>INDEX(MTInputs!$J$1:$AZ$415,$D35,MATCH(V$5,MTInputs!$J$5:$AZ$5,0))</f>
        <v/>
      </c>
      <c r="W35" s="24">
        <f>INDEX(MTInputs!$J$1:$AZ$415,$D35,MATCH(W$5,MTInputs!$J$5:$AZ$5,0))</f>
        <v/>
      </c>
      <c r="X35" s="24">
        <f>INDEX(MTInputs!$J$1:$AZ$415,$D35,MATCH(X$5,MTInputs!$J$5:$AZ$5,0))</f>
        <v/>
      </c>
      <c r="Y35" s="24">
        <f>INDEX(MTInputs!$J$1:$AZ$415,$D35,MATCH(Y$5,MTInputs!$J$5:$AZ$5,0))</f>
        <v/>
      </c>
      <c r="Z35" s="24">
        <f>INDEX(MTInputs!$J$1:$AZ$415,$D35,MATCH(Z$5,MTInputs!$J$5:$AZ$5,0))</f>
        <v/>
      </c>
      <c r="AA35" s="24">
        <f>INDEX(MTInputs!$J$1:$AZ$415,$D35,MATCH(AA$5,MTInputs!$J$5:$AZ$5,0))</f>
        <v/>
      </c>
      <c r="AB35" s="24">
        <f>INDEX(MTInputs!$J$1:$AZ$415,$D35,MATCH(AB$5,MTInputs!$J$5:$AZ$5,0))</f>
        <v/>
      </c>
      <c r="AC35" s="24">
        <f>INDEX(MTInputs!$J$1:$AZ$415,$D35,MATCH(AC$5,MTInputs!$J$5:$AZ$5,0))</f>
        <v/>
      </c>
      <c r="AD35" s="24">
        <f>INDEX(MTInputs!$J$1:$AZ$415,$D35,MATCH(AD$5,MTInputs!$J$5:$AZ$5,0))</f>
        <v/>
      </c>
      <c r="AF35" s="11">
        <f>LOWER(Settings!$C$4)&amp;".mit."&amp;$A35&amp;IF($C35="","","."&amp;$C35&amp;"."&amp;$B35)&amp;IF(INDEX(Variables!$D$5:$D$205,MATCH($A35,Variables!$A$5:$A$205,0))="","","."&amp;INDEX(Variables!$D$5:$D$205,MATCH($A35,Variables!$A$5:$A$205,0)))&amp;"."&amp;AF$5</f>
        <v/>
      </c>
      <c r="AG35" s="23">
        <f>INDEX(MTInputs!$J$1:$AZ$415,$D35,MATCH(AG$5,MTInputs!$J$5:$AZ$5,0))</f>
        <v/>
      </c>
      <c r="AH35" s="24">
        <f>INDEX(MTInputs!$J$1:$AZ$415,$D35,MATCH(AH$5,MTInputs!$J$5:$AZ$5,0))</f>
        <v/>
      </c>
      <c r="AI35" s="24">
        <f>INDEX(MTInputs!$J$1:$AZ$415,$D35,MATCH(AI$5,MTInputs!$J$5:$AZ$5,0))</f>
        <v/>
      </c>
      <c r="AJ35" s="24">
        <f>INDEX(MTInputs!$J$1:$AZ$415,$D35,MATCH(AJ$5,MTInputs!$J$5:$AZ$5,0))</f>
        <v/>
      </c>
      <c r="AK35" s="24">
        <f>INDEX(MTInputs!$J$1:$AZ$415,$D35,MATCH(AK$5,MTInputs!$J$5:$AZ$5,0))</f>
        <v/>
      </c>
      <c r="AL35" s="24">
        <f>INDEX(MTInputs!$J$1:$AZ$415,$D35,MATCH(AL$5,MTInputs!$J$5:$AZ$5,0))</f>
        <v/>
      </c>
      <c r="AM35" s="24">
        <f>INDEX(MTInputs!$J$1:$AZ$415,$D35,MATCH(AM$5,MTInputs!$J$5:$AZ$5,0))</f>
        <v/>
      </c>
      <c r="AN35" s="24">
        <f>INDEX(MTInputs!$J$1:$AZ$415,$D35,MATCH(AN$5,MTInputs!$J$5:$AZ$5,0))</f>
        <v/>
      </c>
      <c r="AO35" s="24">
        <f>INDEX(MTInputs!$J$1:$AZ$415,$D35,MATCH(AO$5,MTInputs!$J$5:$AZ$5,0))</f>
        <v/>
      </c>
      <c r="AP35" s="24">
        <f>INDEX(MTInputs!$J$1:$AZ$415,$D35,MATCH(AP$5,MTInputs!$J$5:$AZ$5,0))</f>
        <v/>
      </c>
      <c r="AQ35" s="24">
        <f>INDEX(MTInputs!$J$1:$AZ$415,$D35,MATCH(AQ$5,MTInputs!$J$5:$AZ$5,0))</f>
        <v/>
      </c>
      <c r="AR35" s="24">
        <f>INDEX(MTInputs!$J$1:$AZ$415,$D35,MATCH(AR$5,MTInputs!$J$5:$AZ$5,0))</f>
        <v/>
      </c>
      <c r="AS35" s="24">
        <f>INDEX(MTInputs!$J$1:$AZ$415,$D35,MATCH(AS$5,MTInputs!$J$5:$AZ$5,0))</f>
        <v/>
      </c>
      <c r="AT35" s="24">
        <f>INDEX(MTInputs!$J$1:$AZ$415,$D35,MATCH(AT$5,MTInputs!$J$5:$AZ$5,0))</f>
        <v/>
      </c>
      <c r="AU35" s="24">
        <f>INDEX(MTInputs!$J$1:$AZ$415,$D35,MATCH(AU$5,MTInputs!$J$5:$AZ$5,0))</f>
        <v/>
      </c>
      <c r="AV35" s="24">
        <f>INDEX(MTInputs!$J$1:$AZ$415,$D35,MATCH(AV$5,MTInputs!$J$5:$AZ$5,0))</f>
        <v/>
      </c>
      <c r="AW35" s="24">
        <f>INDEX(MTInputs!$J$1:$AZ$415,$D35,MATCH(AW$5,MTInputs!$J$5:$AZ$5,0))</f>
        <v/>
      </c>
      <c r="AX35" s="24">
        <f>INDEX(MTInputs!$J$1:$AZ$415,$D35,MATCH(AX$5,MTInputs!$J$5:$AZ$5,0))</f>
        <v/>
      </c>
      <c r="AY35" s="24">
        <f>INDEX(MTInputs!$J$1:$AZ$415,$D35,MATCH(AY$5,MTInputs!$J$5:$AZ$5,0))</f>
        <v/>
      </c>
    </row>
    <row r="36" hidden="1" outlineLevel="1">
      <c r="A36" s="14" t="inlineStr">
        <is>
          <t>ctcov</t>
        </is>
      </c>
      <c r="B36" s="14" t="inlineStr">
        <is>
          <t>all</t>
        </is>
      </c>
      <c r="C36" s="14" t="inlineStr">
        <is>
          <t>foo</t>
        </is>
      </c>
      <c r="D36" s="22" t="n">
        <v>37</v>
      </c>
      <c r="H36" s="14">
        <f>INDEX(Variables!$B$5:$B$205,MATCH($A36,Variables!$A$5:$A$205,0))&amp;IF($C36="",""," | "&amp;INDEX(Mapping!$B$5:$B$26,MATCH($C36,Mapping!$A$5:$A$26,0))&amp;" | "&amp;INDEX(Mapping!$B$30:$B$46,MATCH($B36,Mapping!$A$30:$A$46,0)))</f>
        <v/>
      </c>
      <c r="I36" s="14">
        <f>INDEX(Variables!$C$5:$C$205,MATCH($A36,Variables!$A$5:$A$205,0))</f>
        <v/>
      </c>
      <c r="J36" s="14">
        <f>INDEX(Variables!$E$5:$E$205,MATCH($A36,Variables!$A$5:$A$205,0))</f>
        <v/>
      </c>
      <c r="K36" s="11">
        <f>LOWER(Settings!$C$4)&amp;".mit."&amp;$A36&amp;IF($C36="","","."&amp;$C36&amp;"."&amp;$B36)&amp;IF(INDEX(Variables!$D$5:$D$205,MATCH($A36,Variables!$A$5:$A$205,0))="","","."&amp;INDEX(Variables!$D$5:$D$205,MATCH($A36,Variables!$A$5:$A$205,0)))&amp;"."&amp;K$5</f>
        <v/>
      </c>
      <c r="L36" s="23">
        <f>INDEX(MTInputs!$J$1:$AZ$415,$D36,MATCH(L$5,MTInputs!$J$5:$AZ$5,0))</f>
        <v/>
      </c>
      <c r="M36" s="24">
        <f>INDEX(MTInputs!$J$1:$AZ$415,$D36,MATCH(M$5,MTInputs!$J$5:$AZ$5,0))</f>
        <v/>
      </c>
      <c r="N36" s="24">
        <f>INDEX(MTInputs!$J$1:$AZ$415,$D36,MATCH(N$5,MTInputs!$J$5:$AZ$5,0))</f>
        <v/>
      </c>
      <c r="O36" s="24">
        <f>INDEX(MTInputs!$J$1:$AZ$415,$D36,MATCH(O$5,MTInputs!$J$5:$AZ$5,0))</f>
        <v/>
      </c>
      <c r="P36" s="24">
        <f>INDEX(MTInputs!$J$1:$AZ$415,$D36,MATCH(P$5,MTInputs!$J$5:$AZ$5,0))</f>
        <v/>
      </c>
      <c r="Q36" s="24">
        <f>INDEX(MTInputs!$J$1:$AZ$415,$D36,MATCH(Q$5,MTInputs!$J$5:$AZ$5,0))</f>
        <v/>
      </c>
      <c r="R36" s="24">
        <f>INDEX(MTInputs!$J$1:$AZ$415,$D36,MATCH(R$5,MTInputs!$J$5:$AZ$5,0))</f>
        <v/>
      </c>
      <c r="S36" s="24">
        <f>INDEX(MTInputs!$J$1:$AZ$415,$D36,MATCH(S$5,MTInputs!$J$5:$AZ$5,0))</f>
        <v/>
      </c>
      <c r="T36" s="24">
        <f>INDEX(MTInputs!$J$1:$AZ$415,$D36,MATCH(T$5,MTInputs!$J$5:$AZ$5,0))</f>
        <v/>
      </c>
      <c r="U36" s="24">
        <f>INDEX(MTInputs!$J$1:$AZ$415,$D36,MATCH(U$5,MTInputs!$J$5:$AZ$5,0))</f>
        <v/>
      </c>
      <c r="V36" s="24">
        <f>INDEX(MTInputs!$J$1:$AZ$415,$D36,MATCH(V$5,MTInputs!$J$5:$AZ$5,0))</f>
        <v/>
      </c>
      <c r="W36" s="24">
        <f>INDEX(MTInputs!$J$1:$AZ$415,$D36,MATCH(W$5,MTInputs!$J$5:$AZ$5,0))</f>
        <v/>
      </c>
      <c r="X36" s="24">
        <f>INDEX(MTInputs!$J$1:$AZ$415,$D36,MATCH(X$5,MTInputs!$J$5:$AZ$5,0))</f>
        <v/>
      </c>
      <c r="Y36" s="24">
        <f>INDEX(MTInputs!$J$1:$AZ$415,$D36,MATCH(Y$5,MTInputs!$J$5:$AZ$5,0))</f>
        <v/>
      </c>
      <c r="Z36" s="24">
        <f>INDEX(MTInputs!$J$1:$AZ$415,$D36,MATCH(Z$5,MTInputs!$J$5:$AZ$5,0))</f>
        <v/>
      </c>
      <c r="AA36" s="24">
        <f>INDEX(MTInputs!$J$1:$AZ$415,$D36,MATCH(AA$5,MTInputs!$J$5:$AZ$5,0))</f>
        <v/>
      </c>
      <c r="AB36" s="24">
        <f>INDEX(MTInputs!$J$1:$AZ$415,$D36,MATCH(AB$5,MTInputs!$J$5:$AZ$5,0))</f>
        <v/>
      </c>
      <c r="AC36" s="24">
        <f>INDEX(MTInputs!$J$1:$AZ$415,$D36,MATCH(AC$5,MTInputs!$J$5:$AZ$5,0))</f>
        <v/>
      </c>
      <c r="AD36" s="24">
        <f>INDEX(MTInputs!$J$1:$AZ$415,$D36,MATCH(AD$5,MTInputs!$J$5:$AZ$5,0))</f>
        <v/>
      </c>
      <c r="AF36" s="11">
        <f>LOWER(Settings!$C$4)&amp;".mit."&amp;$A36&amp;IF($C36="","","."&amp;$C36&amp;"."&amp;$B36)&amp;IF(INDEX(Variables!$D$5:$D$205,MATCH($A36,Variables!$A$5:$A$205,0))="","","."&amp;INDEX(Variables!$D$5:$D$205,MATCH($A36,Variables!$A$5:$A$205,0)))&amp;"."&amp;AF$5</f>
        <v/>
      </c>
      <c r="AG36" s="23">
        <f>INDEX(MTInputs!$J$1:$AZ$415,$D36,MATCH(AG$5,MTInputs!$J$5:$AZ$5,0))</f>
        <v/>
      </c>
      <c r="AH36" s="24">
        <f>INDEX(MTInputs!$J$1:$AZ$415,$D36,MATCH(AH$5,MTInputs!$J$5:$AZ$5,0))</f>
        <v/>
      </c>
      <c r="AI36" s="24">
        <f>INDEX(MTInputs!$J$1:$AZ$415,$D36,MATCH(AI$5,MTInputs!$J$5:$AZ$5,0))</f>
        <v/>
      </c>
      <c r="AJ36" s="24">
        <f>INDEX(MTInputs!$J$1:$AZ$415,$D36,MATCH(AJ$5,MTInputs!$J$5:$AZ$5,0))</f>
        <v/>
      </c>
      <c r="AK36" s="24">
        <f>INDEX(MTInputs!$J$1:$AZ$415,$D36,MATCH(AK$5,MTInputs!$J$5:$AZ$5,0))</f>
        <v/>
      </c>
      <c r="AL36" s="24">
        <f>INDEX(MTInputs!$J$1:$AZ$415,$D36,MATCH(AL$5,MTInputs!$J$5:$AZ$5,0))</f>
        <v/>
      </c>
      <c r="AM36" s="24">
        <f>INDEX(MTInputs!$J$1:$AZ$415,$D36,MATCH(AM$5,MTInputs!$J$5:$AZ$5,0))</f>
        <v/>
      </c>
      <c r="AN36" s="24">
        <f>INDEX(MTInputs!$J$1:$AZ$415,$D36,MATCH(AN$5,MTInputs!$J$5:$AZ$5,0))</f>
        <v/>
      </c>
      <c r="AO36" s="24">
        <f>INDEX(MTInputs!$J$1:$AZ$415,$D36,MATCH(AO$5,MTInputs!$J$5:$AZ$5,0))</f>
        <v/>
      </c>
      <c r="AP36" s="24">
        <f>INDEX(MTInputs!$J$1:$AZ$415,$D36,MATCH(AP$5,MTInputs!$J$5:$AZ$5,0))</f>
        <v/>
      </c>
      <c r="AQ36" s="24">
        <f>INDEX(MTInputs!$J$1:$AZ$415,$D36,MATCH(AQ$5,MTInputs!$J$5:$AZ$5,0))</f>
        <v/>
      </c>
      <c r="AR36" s="24">
        <f>INDEX(MTInputs!$J$1:$AZ$415,$D36,MATCH(AR$5,MTInputs!$J$5:$AZ$5,0))</f>
        <v/>
      </c>
      <c r="AS36" s="24">
        <f>INDEX(MTInputs!$J$1:$AZ$415,$D36,MATCH(AS$5,MTInputs!$J$5:$AZ$5,0))</f>
        <v/>
      </c>
      <c r="AT36" s="24">
        <f>INDEX(MTInputs!$J$1:$AZ$415,$D36,MATCH(AT$5,MTInputs!$J$5:$AZ$5,0))</f>
        <v/>
      </c>
      <c r="AU36" s="24">
        <f>INDEX(MTInputs!$J$1:$AZ$415,$D36,MATCH(AU$5,MTInputs!$J$5:$AZ$5,0))</f>
        <v/>
      </c>
      <c r="AV36" s="24">
        <f>INDEX(MTInputs!$J$1:$AZ$415,$D36,MATCH(AV$5,MTInputs!$J$5:$AZ$5,0))</f>
        <v/>
      </c>
      <c r="AW36" s="24">
        <f>INDEX(MTInputs!$J$1:$AZ$415,$D36,MATCH(AW$5,MTInputs!$J$5:$AZ$5,0))</f>
        <v/>
      </c>
      <c r="AX36" s="24">
        <f>INDEX(MTInputs!$J$1:$AZ$415,$D36,MATCH(AX$5,MTInputs!$J$5:$AZ$5,0))</f>
        <v/>
      </c>
      <c r="AY36" s="24">
        <f>INDEX(MTInputs!$J$1:$AZ$415,$D36,MATCH(AY$5,MTInputs!$J$5:$AZ$5,0))</f>
        <v/>
      </c>
    </row>
    <row r="37" hidden="1" outlineLevel="1">
      <c r="A37" s="14" t="inlineStr">
        <is>
          <t>ctcov</t>
        </is>
      </c>
      <c r="B37" s="14" t="inlineStr">
        <is>
          <t>all</t>
        </is>
      </c>
      <c r="C37" s="14" t="inlineStr">
        <is>
          <t>srv</t>
        </is>
      </c>
      <c r="D37" s="22" t="n">
        <v>38</v>
      </c>
      <c r="H37" s="14">
        <f>INDEX(Variables!$B$5:$B$205,MATCH($A37,Variables!$A$5:$A$205,0))&amp;IF($C37="",""," | "&amp;INDEX(Mapping!$B$5:$B$26,MATCH($C37,Mapping!$A$5:$A$26,0))&amp;" | "&amp;INDEX(Mapping!$B$30:$B$46,MATCH($B37,Mapping!$A$30:$A$46,0)))</f>
        <v/>
      </c>
      <c r="I37" s="14">
        <f>INDEX(Variables!$C$5:$C$205,MATCH($A37,Variables!$A$5:$A$205,0))</f>
        <v/>
      </c>
      <c r="J37" s="14">
        <f>INDEX(Variables!$E$5:$E$205,MATCH($A37,Variables!$A$5:$A$205,0))</f>
        <v/>
      </c>
      <c r="K37" s="11">
        <f>LOWER(Settings!$C$4)&amp;".mit."&amp;$A37&amp;IF($C37="","","."&amp;$C37&amp;"."&amp;$B37)&amp;IF(INDEX(Variables!$D$5:$D$205,MATCH($A37,Variables!$A$5:$A$205,0))="","","."&amp;INDEX(Variables!$D$5:$D$205,MATCH($A37,Variables!$A$5:$A$205,0)))&amp;"."&amp;K$5</f>
        <v/>
      </c>
      <c r="L37" s="23">
        <f>INDEX(MTInputs!$J$1:$AZ$415,$D37,MATCH(L$5,MTInputs!$J$5:$AZ$5,0))</f>
        <v/>
      </c>
      <c r="M37" s="24">
        <f>INDEX(MTInputs!$J$1:$AZ$415,$D37,MATCH(M$5,MTInputs!$J$5:$AZ$5,0))</f>
        <v/>
      </c>
      <c r="N37" s="24">
        <f>INDEX(MTInputs!$J$1:$AZ$415,$D37,MATCH(N$5,MTInputs!$J$5:$AZ$5,0))</f>
        <v/>
      </c>
      <c r="O37" s="24">
        <f>INDEX(MTInputs!$J$1:$AZ$415,$D37,MATCH(O$5,MTInputs!$J$5:$AZ$5,0))</f>
        <v/>
      </c>
      <c r="P37" s="24">
        <f>INDEX(MTInputs!$J$1:$AZ$415,$D37,MATCH(P$5,MTInputs!$J$5:$AZ$5,0))</f>
        <v/>
      </c>
      <c r="Q37" s="24">
        <f>INDEX(MTInputs!$J$1:$AZ$415,$D37,MATCH(Q$5,MTInputs!$J$5:$AZ$5,0))</f>
        <v/>
      </c>
      <c r="R37" s="24">
        <f>INDEX(MTInputs!$J$1:$AZ$415,$D37,MATCH(R$5,MTInputs!$J$5:$AZ$5,0))</f>
        <v/>
      </c>
      <c r="S37" s="24">
        <f>INDEX(MTInputs!$J$1:$AZ$415,$D37,MATCH(S$5,MTInputs!$J$5:$AZ$5,0))</f>
        <v/>
      </c>
      <c r="T37" s="24">
        <f>INDEX(MTInputs!$J$1:$AZ$415,$D37,MATCH(T$5,MTInputs!$J$5:$AZ$5,0))</f>
        <v/>
      </c>
      <c r="U37" s="24">
        <f>INDEX(MTInputs!$J$1:$AZ$415,$D37,MATCH(U$5,MTInputs!$J$5:$AZ$5,0))</f>
        <v/>
      </c>
      <c r="V37" s="24">
        <f>INDEX(MTInputs!$J$1:$AZ$415,$D37,MATCH(V$5,MTInputs!$J$5:$AZ$5,0))</f>
        <v/>
      </c>
      <c r="W37" s="24">
        <f>INDEX(MTInputs!$J$1:$AZ$415,$D37,MATCH(W$5,MTInputs!$J$5:$AZ$5,0))</f>
        <v/>
      </c>
      <c r="X37" s="24">
        <f>INDEX(MTInputs!$J$1:$AZ$415,$D37,MATCH(X$5,MTInputs!$J$5:$AZ$5,0))</f>
        <v/>
      </c>
      <c r="Y37" s="24">
        <f>INDEX(MTInputs!$J$1:$AZ$415,$D37,MATCH(Y$5,MTInputs!$J$5:$AZ$5,0))</f>
        <v/>
      </c>
      <c r="Z37" s="24">
        <f>INDEX(MTInputs!$J$1:$AZ$415,$D37,MATCH(Z$5,MTInputs!$J$5:$AZ$5,0))</f>
        <v/>
      </c>
      <c r="AA37" s="24">
        <f>INDEX(MTInputs!$J$1:$AZ$415,$D37,MATCH(AA$5,MTInputs!$J$5:$AZ$5,0))</f>
        <v/>
      </c>
      <c r="AB37" s="24">
        <f>INDEX(MTInputs!$J$1:$AZ$415,$D37,MATCH(AB$5,MTInputs!$J$5:$AZ$5,0))</f>
        <v/>
      </c>
      <c r="AC37" s="24">
        <f>INDEX(MTInputs!$J$1:$AZ$415,$D37,MATCH(AC$5,MTInputs!$J$5:$AZ$5,0))</f>
        <v/>
      </c>
      <c r="AD37" s="24">
        <f>INDEX(MTInputs!$J$1:$AZ$415,$D37,MATCH(AD$5,MTInputs!$J$5:$AZ$5,0))</f>
        <v/>
      </c>
      <c r="AF37" s="11">
        <f>LOWER(Settings!$C$4)&amp;".mit."&amp;$A37&amp;IF($C37="","","."&amp;$C37&amp;"."&amp;$B37)&amp;IF(INDEX(Variables!$D$5:$D$205,MATCH($A37,Variables!$A$5:$A$205,0))="","","."&amp;INDEX(Variables!$D$5:$D$205,MATCH($A37,Variables!$A$5:$A$205,0)))&amp;"."&amp;AF$5</f>
        <v/>
      </c>
      <c r="AG37" s="23">
        <f>INDEX(MTInputs!$J$1:$AZ$415,$D37,MATCH(AG$5,MTInputs!$J$5:$AZ$5,0))</f>
        <v/>
      </c>
      <c r="AH37" s="24">
        <f>INDEX(MTInputs!$J$1:$AZ$415,$D37,MATCH(AH$5,MTInputs!$J$5:$AZ$5,0))</f>
        <v/>
      </c>
      <c r="AI37" s="24">
        <f>INDEX(MTInputs!$J$1:$AZ$415,$D37,MATCH(AI$5,MTInputs!$J$5:$AZ$5,0))</f>
        <v/>
      </c>
      <c r="AJ37" s="24">
        <f>INDEX(MTInputs!$J$1:$AZ$415,$D37,MATCH(AJ$5,MTInputs!$J$5:$AZ$5,0))</f>
        <v/>
      </c>
      <c r="AK37" s="24">
        <f>INDEX(MTInputs!$J$1:$AZ$415,$D37,MATCH(AK$5,MTInputs!$J$5:$AZ$5,0))</f>
        <v/>
      </c>
      <c r="AL37" s="24">
        <f>INDEX(MTInputs!$J$1:$AZ$415,$D37,MATCH(AL$5,MTInputs!$J$5:$AZ$5,0))</f>
        <v/>
      </c>
      <c r="AM37" s="24">
        <f>INDEX(MTInputs!$J$1:$AZ$415,$D37,MATCH(AM$5,MTInputs!$J$5:$AZ$5,0))</f>
        <v/>
      </c>
      <c r="AN37" s="24">
        <f>INDEX(MTInputs!$J$1:$AZ$415,$D37,MATCH(AN$5,MTInputs!$J$5:$AZ$5,0))</f>
        <v/>
      </c>
      <c r="AO37" s="24">
        <f>INDEX(MTInputs!$J$1:$AZ$415,$D37,MATCH(AO$5,MTInputs!$J$5:$AZ$5,0))</f>
        <v/>
      </c>
      <c r="AP37" s="24">
        <f>INDEX(MTInputs!$J$1:$AZ$415,$D37,MATCH(AP$5,MTInputs!$J$5:$AZ$5,0))</f>
        <v/>
      </c>
      <c r="AQ37" s="24">
        <f>INDEX(MTInputs!$J$1:$AZ$415,$D37,MATCH(AQ$5,MTInputs!$J$5:$AZ$5,0))</f>
        <v/>
      </c>
      <c r="AR37" s="24">
        <f>INDEX(MTInputs!$J$1:$AZ$415,$D37,MATCH(AR$5,MTInputs!$J$5:$AZ$5,0))</f>
        <v/>
      </c>
      <c r="AS37" s="24">
        <f>INDEX(MTInputs!$J$1:$AZ$415,$D37,MATCH(AS$5,MTInputs!$J$5:$AZ$5,0))</f>
        <v/>
      </c>
      <c r="AT37" s="24">
        <f>INDEX(MTInputs!$J$1:$AZ$415,$D37,MATCH(AT$5,MTInputs!$J$5:$AZ$5,0))</f>
        <v/>
      </c>
      <c r="AU37" s="24">
        <f>INDEX(MTInputs!$J$1:$AZ$415,$D37,MATCH(AU$5,MTInputs!$J$5:$AZ$5,0))</f>
        <v/>
      </c>
      <c r="AV37" s="24">
        <f>INDEX(MTInputs!$J$1:$AZ$415,$D37,MATCH(AV$5,MTInputs!$J$5:$AZ$5,0))</f>
        <v/>
      </c>
      <c r="AW37" s="24">
        <f>INDEX(MTInputs!$J$1:$AZ$415,$D37,MATCH(AW$5,MTInputs!$J$5:$AZ$5,0))</f>
        <v/>
      </c>
      <c r="AX37" s="24">
        <f>INDEX(MTInputs!$J$1:$AZ$415,$D37,MATCH(AX$5,MTInputs!$J$5:$AZ$5,0))</f>
        <v/>
      </c>
      <c r="AY37" s="24">
        <f>INDEX(MTInputs!$J$1:$AZ$415,$D37,MATCH(AY$5,MTInputs!$J$5:$AZ$5,0))</f>
        <v/>
      </c>
    </row>
    <row r="38" hidden="1" outlineLevel="1">
      <c r="A38" s="14" t="inlineStr">
        <is>
          <t>ctcov</t>
        </is>
      </c>
      <c r="B38" s="14" t="inlineStr">
        <is>
          <t>all</t>
        </is>
      </c>
      <c r="C38" s="14" t="inlineStr">
        <is>
          <t>mch</t>
        </is>
      </c>
      <c r="D38" s="22" t="n">
        <v>39</v>
      </c>
      <c r="H38" s="14">
        <f>INDEX(Variables!$B$5:$B$205,MATCH($A38,Variables!$A$5:$A$205,0))&amp;IF($C38="",""," | "&amp;INDEX(Mapping!$B$5:$B$26,MATCH($C38,Mapping!$A$5:$A$26,0))&amp;" | "&amp;INDEX(Mapping!$B$30:$B$46,MATCH($B38,Mapping!$A$30:$A$46,0)))</f>
        <v/>
      </c>
      <c r="I38" s="14">
        <f>INDEX(Variables!$C$5:$C$205,MATCH($A38,Variables!$A$5:$A$205,0))</f>
        <v/>
      </c>
      <c r="J38" s="14">
        <f>INDEX(Variables!$E$5:$E$205,MATCH($A38,Variables!$A$5:$A$205,0))</f>
        <v/>
      </c>
      <c r="K38" s="11">
        <f>LOWER(Settings!$C$4)&amp;".mit."&amp;$A38&amp;IF($C38="","","."&amp;$C38&amp;"."&amp;$B38)&amp;IF(INDEX(Variables!$D$5:$D$205,MATCH($A38,Variables!$A$5:$A$205,0))="","","."&amp;INDEX(Variables!$D$5:$D$205,MATCH($A38,Variables!$A$5:$A$205,0)))&amp;"."&amp;K$5</f>
        <v/>
      </c>
      <c r="L38" s="23">
        <f>INDEX(MTInputs!$J$1:$AZ$415,$D38,MATCH(L$5,MTInputs!$J$5:$AZ$5,0))</f>
        <v/>
      </c>
      <c r="M38" s="24">
        <f>INDEX(MTInputs!$J$1:$AZ$415,$D38,MATCH(M$5,MTInputs!$J$5:$AZ$5,0))</f>
        <v/>
      </c>
      <c r="N38" s="24">
        <f>INDEX(MTInputs!$J$1:$AZ$415,$D38,MATCH(N$5,MTInputs!$J$5:$AZ$5,0))</f>
        <v/>
      </c>
      <c r="O38" s="24">
        <f>INDEX(MTInputs!$J$1:$AZ$415,$D38,MATCH(O$5,MTInputs!$J$5:$AZ$5,0))</f>
        <v/>
      </c>
      <c r="P38" s="24">
        <f>INDEX(MTInputs!$J$1:$AZ$415,$D38,MATCH(P$5,MTInputs!$J$5:$AZ$5,0))</f>
        <v/>
      </c>
      <c r="Q38" s="24">
        <f>INDEX(MTInputs!$J$1:$AZ$415,$D38,MATCH(Q$5,MTInputs!$J$5:$AZ$5,0))</f>
        <v/>
      </c>
      <c r="R38" s="24">
        <f>INDEX(MTInputs!$J$1:$AZ$415,$D38,MATCH(R$5,MTInputs!$J$5:$AZ$5,0))</f>
        <v/>
      </c>
      <c r="S38" s="24">
        <f>INDEX(MTInputs!$J$1:$AZ$415,$D38,MATCH(S$5,MTInputs!$J$5:$AZ$5,0))</f>
        <v/>
      </c>
      <c r="T38" s="24">
        <f>INDEX(MTInputs!$J$1:$AZ$415,$D38,MATCH(T$5,MTInputs!$J$5:$AZ$5,0))</f>
        <v/>
      </c>
      <c r="U38" s="24">
        <f>INDEX(MTInputs!$J$1:$AZ$415,$D38,MATCH(U$5,MTInputs!$J$5:$AZ$5,0))</f>
        <v/>
      </c>
      <c r="V38" s="24">
        <f>INDEX(MTInputs!$J$1:$AZ$415,$D38,MATCH(V$5,MTInputs!$J$5:$AZ$5,0))</f>
        <v/>
      </c>
      <c r="W38" s="24">
        <f>INDEX(MTInputs!$J$1:$AZ$415,$D38,MATCH(W$5,MTInputs!$J$5:$AZ$5,0))</f>
        <v/>
      </c>
      <c r="X38" s="24">
        <f>INDEX(MTInputs!$J$1:$AZ$415,$D38,MATCH(X$5,MTInputs!$J$5:$AZ$5,0))</f>
        <v/>
      </c>
      <c r="Y38" s="24">
        <f>INDEX(MTInputs!$J$1:$AZ$415,$D38,MATCH(Y$5,MTInputs!$J$5:$AZ$5,0))</f>
        <v/>
      </c>
      <c r="Z38" s="24">
        <f>INDEX(MTInputs!$J$1:$AZ$415,$D38,MATCH(Z$5,MTInputs!$J$5:$AZ$5,0))</f>
        <v/>
      </c>
      <c r="AA38" s="24">
        <f>INDEX(MTInputs!$J$1:$AZ$415,$D38,MATCH(AA$5,MTInputs!$J$5:$AZ$5,0))</f>
        <v/>
      </c>
      <c r="AB38" s="24">
        <f>INDEX(MTInputs!$J$1:$AZ$415,$D38,MATCH(AB$5,MTInputs!$J$5:$AZ$5,0))</f>
        <v/>
      </c>
      <c r="AC38" s="24">
        <f>INDEX(MTInputs!$J$1:$AZ$415,$D38,MATCH(AC$5,MTInputs!$J$5:$AZ$5,0))</f>
        <v/>
      </c>
      <c r="AD38" s="24">
        <f>INDEX(MTInputs!$J$1:$AZ$415,$D38,MATCH(AD$5,MTInputs!$J$5:$AZ$5,0))</f>
        <v/>
      </c>
      <c r="AF38" s="11">
        <f>LOWER(Settings!$C$4)&amp;".mit."&amp;$A38&amp;IF($C38="","","."&amp;$C38&amp;"."&amp;$B38)&amp;IF(INDEX(Variables!$D$5:$D$205,MATCH($A38,Variables!$A$5:$A$205,0))="","","."&amp;INDEX(Variables!$D$5:$D$205,MATCH($A38,Variables!$A$5:$A$205,0)))&amp;"."&amp;AF$5</f>
        <v/>
      </c>
      <c r="AG38" s="23">
        <f>INDEX(MTInputs!$J$1:$AZ$415,$D38,MATCH(AG$5,MTInputs!$J$5:$AZ$5,0))</f>
        <v/>
      </c>
      <c r="AH38" s="24">
        <f>INDEX(MTInputs!$J$1:$AZ$415,$D38,MATCH(AH$5,MTInputs!$J$5:$AZ$5,0))</f>
        <v/>
      </c>
      <c r="AI38" s="24">
        <f>INDEX(MTInputs!$J$1:$AZ$415,$D38,MATCH(AI$5,MTInputs!$J$5:$AZ$5,0))</f>
        <v/>
      </c>
      <c r="AJ38" s="24">
        <f>INDEX(MTInputs!$J$1:$AZ$415,$D38,MATCH(AJ$5,MTInputs!$J$5:$AZ$5,0))</f>
        <v/>
      </c>
      <c r="AK38" s="24">
        <f>INDEX(MTInputs!$J$1:$AZ$415,$D38,MATCH(AK$5,MTInputs!$J$5:$AZ$5,0))</f>
        <v/>
      </c>
      <c r="AL38" s="24">
        <f>INDEX(MTInputs!$J$1:$AZ$415,$D38,MATCH(AL$5,MTInputs!$J$5:$AZ$5,0))</f>
        <v/>
      </c>
      <c r="AM38" s="24">
        <f>INDEX(MTInputs!$J$1:$AZ$415,$D38,MATCH(AM$5,MTInputs!$J$5:$AZ$5,0))</f>
        <v/>
      </c>
      <c r="AN38" s="24">
        <f>INDEX(MTInputs!$J$1:$AZ$415,$D38,MATCH(AN$5,MTInputs!$J$5:$AZ$5,0))</f>
        <v/>
      </c>
      <c r="AO38" s="24">
        <f>INDEX(MTInputs!$J$1:$AZ$415,$D38,MATCH(AO$5,MTInputs!$J$5:$AZ$5,0))</f>
        <v/>
      </c>
      <c r="AP38" s="24">
        <f>INDEX(MTInputs!$J$1:$AZ$415,$D38,MATCH(AP$5,MTInputs!$J$5:$AZ$5,0))</f>
        <v/>
      </c>
      <c r="AQ38" s="24">
        <f>INDEX(MTInputs!$J$1:$AZ$415,$D38,MATCH(AQ$5,MTInputs!$J$5:$AZ$5,0))</f>
        <v/>
      </c>
      <c r="AR38" s="24">
        <f>INDEX(MTInputs!$J$1:$AZ$415,$D38,MATCH(AR$5,MTInputs!$J$5:$AZ$5,0))</f>
        <v/>
      </c>
      <c r="AS38" s="24">
        <f>INDEX(MTInputs!$J$1:$AZ$415,$D38,MATCH(AS$5,MTInputs!$J$5:$AZ$5,0))</f>
        <v/>
      </c>
      <c r="AT38" s="24">
        <f>INDEX(MTInputs!$J$1:$AZ$415,$D38,MATCH(AT$5,MTInputs!$J$5:$AZ$5,0))</f>
        <v/>
      </c>
      <c r="AU38" s="24">
        <f>INDEX(MTInputs!$J$1:$AZ$415,$D38,MATCH(AU$5,MTInputs!$J$5:$AZ$5,0))</f>
        <v/>
      </c>
      <c r="AV38" s="24">
        <f>INDEX(MTInputs!$J$1:$AZ$415,$D38,MATCH(AV$5,MTInputs!$J$5:$AZ$5,0))</f>
        <v/>
      </c>
      <c r="AW38" s="24">
        <f>INDEX(MTInputs!$J$1:$AZ$415,$D38,MATCH(AW$5,MTInputs!$J$5:$AZ$5,0))</f>
        <v/>
      </c>
      <c r="AX38" s="24">
        <f>INDEX(MTInputs!$J$1:$AZ$415,$D38,MATCH(AX$5,MTInputs!$J$5:$AZ$5,0))</f>
        <v/>
      </c>
      <c r="AY38" s="24">
        <f>INDEX(MTInputs!$J$1:$AZ$415,$D38,MATCH(AY$5,MTInputs!$J$5:$AZ$5,0))</f>
        <v/>
      </c>
    </row>
    <row r="39" hidden="1" outlineLevel="1">
      <c r="A39" s="14" t="inlineStr">
        <is>
          <t>ctcov</t>
        </is>
      </c>
      <c r="B39" s="14" t="inlineStr">
        <is>
          <t>all</t>
        </is>
      </c>
      <c r="C39" s="14" t="inlineStr">
        <is>
          <t>irn</t>
        </is>
      </c>
      <c r="D39" s="22" t="n">
        <v>40</v>
      </c>
      <c r="H39" s="14">
        <f>INDEX(Variables!$B$5:$B$205,MATCH($A39,Variables!$A$5:$A$205,0))&amp;IF($C39="",""," | "&amp;INDEX(Mapping!$B$5:$B$26,MATCH($C39,Mapping!$A$5:$A$26,0))&amp;" | "&amp;INDEX(Mapping!$B$30:$B$46,MATCH($B39,Mapping!$A$30:$A$46,0)))</f>
        <v/>
      </c>
      <c r="I39" s="14">
        <f>INDEX(Variables!$C$5:$C$205,MATCH($A39,Variables!$A$5:$A$205,0))</f>
        <v/>
      </c>
      <c r="J39" s="14">
        <f>INDEX(Variables!$E$5:$E$205,MATCH($A39,Variables!$A$5:$A$205,0))</f>
        <v/>
      </c>
      <c r="K39" s="11">
        <f>LOWER(Settings!$C$4)&amp;".mit."&amp;$A39&amp;IF($C39="","","."&amp;$C39&amp;"."&amp;$B39)&amp;IF(INDEX(Variables!$D$5:$D$205,MATCH($A39,Variables!$A$5:$A$205,0))="","","."&amp;INDEX(Variables!$D$5:$D$205,MATCH($A39,Variables!$A$5:$A$205,0)))&amp;"."&amp;K$5</f>
        <v/>
      </c>
      <c r="L39" s="23">
        <f>INDEX(MTInputs!$J$1:$AZ$415,$D39,MATCH(L$5,MTInputs!$J$5:$AZ$5,0))</f>
        <v/>
      </c>
      <c r="M39" s="24">
        <f>INDEX(MTInputs!$J$1:$AZ$415,$D39,MATCH(M$5,MTInputs!$J$5:$AZ$5,0))</f>
        <v/>
      </c>
      <c r="N39" s="24">
        <f>INDEX(MTInputs!$J$1:$AZ$415,$D39,MATCH(N$5,MTInputs!$J$5:$AZ$5,0))</f>
        <v/>
      </c>
      <c r="O39" s="24">
        <f>INDEX(MTInputs!$J$1:$AZ$415,$D39,MATCH(O$5,MTInputs!$J$5:$AZ$5,0))</f>
        <v/>
      </c>
      <c r="P39" s="24">
        <f>INDEX(MTInputs!$J$1:$AZ$415,$D39,MATCH(P$5,MTInputs!$J$5:$AZ$5,0))</f>
        <v/>
      </c>
      <c r="Q39" s="24">
        <f>INDEX(MTInputs!$J$1:$AZ$415,$D39,MATCH(Q$5,MTInputs!$J$5:$AZ$5,0))</f>
        <v/>
      </c>
      <c r="R39" s="24">
        <f>INDEX(MTInputs!$J$1:$AZ$415,$D39,MATCH(R$5,MTInputs!$J$5:$AZ$5,0))</f>
        <v/>
      </c>
      <c r="S39" s="24">
        <f>INDEX(MTInputs!$J$1:$AZ$415,$D39,MATCH(S$5,MTInputs!$J$5:$AZ$5,0))</f>
        <v/>
      </c>
      <c r="T39" s="24">
        <f>INDEX(MTInputs!$J$1:$AZ$415,$D39,MATCH(T$5,MTInputs!$J$5:$AZ$5,0))</f>
        <v/>
      </c>
      <c r="U39" s="24">
        <f>INDEX(MTInputs!$J$1:$AZ$415,$D39,MATCH(U$5,MTInputs!$J$5:$AZ$5,0))</f>
        <v/>
      </c>
      <c r="V39" s="24">
        <f>INDEX(MTInputs!$J$1:$AZ$415,$D39,MATCH(V$5,MTInputs!$J$5:$AZ$5,0))</f>
        <v/>
      </c>
      <c r="W39" s="24">
        <f>INDEX(MTInputs!$J$1:$AZ$415,$D39,MATCH(W$5,MTInputs!$J$5:$AZ$5,0))</f>
        <v/>
      </c>
      <c r="X39" s="24">
        <f>INDEX(MTInputs!$J$1:$AZ$415,$D39,MATCH(X$5,MTInputs!$J$5:$AZ$5,0))</f>
        <v/>
      </c>
      <c r="Y39" s="24">
        <f>INDEX(MTInputs!$J$1:$AZ$415,$D39,MATCH(Y$5,MTInputs!$J$5:$AZ$5,0))</f>
        <v/>
      </c>
      <c r="Z39" s="24">
        <f>INDEX(MTInputs!$J$1:$AZ$415,$D39,MATCH(Z$5,MTInputs!$J$5:$AZ$5,0))</f>
        <v/>
      </c>
      <c r="AA39" s="24">
        <f>INDEX(MTInputs!$J$1:$AZ$415,$D39,MATCH(AA$5,MTInputs!$J$5:$AZ$5,0))</f>
        <v/>
      </c>
      <c r="AB39" s="24">
        <f>INDEX(MTInputs!$J$1:$AZ$415,$D39,MATCH(AB$5,MTInputs!$J$5:$AZ$5,0))</f>
        <v/>
      </c>
      <c r="AC39" s="24">
        <f>INDEX(MTInputs!$J$1:$AZ$415,$D39,MATCH(AC$5,MTInputs!$J$5:$AZ$5,0))</f>
        <v/>
      </c>
      <c r="AD39" s="24">
        <f>INDEX(MTInputs!$J$1:$AZ$415,$D39,MATCH(AD$5,MTInputs!$J$5:$AZ$5,0))</f>
        <v/>
      </c>
      <c r="AF39" s="11">
        <f>LOWER(Settings!$C$4)&amp;".mit."&amp;$A39&amp;IF($C39="","","."&amp;$C39&amp;"."&amp;$B39)&amp;IF(INDEX(Variables!$D$5:$D$205,MATCH($A39,Variables!$A$5:$A$205,0))="","","."&amp;INDEX(Variables!$D$5:$D$205,MATCH($A39,Variables!$A$5:$A$205,0)))&amp;"."&amp;AF$5</f>
        <v/>
      </c>
      <c r="AG39" s="23">
        <f>INDEX(MTInputs!$J$1:$AZ$415,$D39,MATCH(AG$5,MTInputs!$J$5:$AZ$5,0))</f>
        <v/>
      </c>
      <c r="AH39" s="24">
        <f>INDEX(MTInputs!$J$1:$AZ$415,$D39,MATCH(AH$5,MTInputs!$J$5:$AZ$5,0))</f>
        <v/>
      </c>
      <c r="AI39" s="24">
        <f>INDEX(MTInputs!$J$1:$AZ$415,$D39,MATCH(AI$5,MTInputs!$J$5:$AZ$5,0))</f>
        <v/>
      </c>
      <c r="AJ39" s="24">
        <f>INDEX(MTInputs!$J$1:$AZ$415,$D39,MATCH(AJ$5,MTInputs!$J$5:$AZ$5,0))</f>
        <v/>
      </c>
      <c r="AK39" s="24">
        <f>INDEX(MTInputs!$J$1:$AZ$415,$D39,MATCH(AK$5,MTInputs!$J$5:$AZ$5,0))</f>
        <v/>
      </c>
      <c r="AL39" s="24">
        <f>INDEX(MTInputs!$J$1:$AZ$415,$D39,MATCH(AL$5,MTInputs!$J$5:$AZ$5,0))</f>
        <v/>
      </c>
      <c r="AM39" s="24">
        <f>INDEX(MTInputs!$J$1:$AZ$415,$D39,MATCH(AM$5,MTInputs!$J$5:$AZ$5,0))</f>
        <v/>
      </c>
      <c r="AN39" s="24">
        <f>INDEX(MTInputs!$J$1:$AZ$415,$D39,MATCH(AN$5,MTInputs!$J$5:$AZ$5,0))</f>
        <v/>
      </c>
      <c r="AO39" s="24">
        <f>INDEX(MTInputs!$J$1:$AZ$415,$D39,MATCH(AO$5,MTInputs!$J$5:$AZ$5,0))</f>
        <v/>
      </c>
      <c r="AP39" s="24">
        <f>INDEX(MTInputs!$J$1:$AZ$415,$D39,MATCH(AP$5,MTInputs!$J$5:$AZ$5,0))</f>
        <v/>
      </c>
      <c r="AQ39" s="24">
        <f>INDEX(MTInputs!$J$1:$AZ$415,$D39,MATCH(AQ$5,MTInputs!$J$5:$AZ$5,0))</f>
        <v/>
      </c>
      <c r="AR39" s="24">
        <f>INDEX(MTInputs!$J$1:$AZ$415,$D39,MATCH(AR$5,MTInputs!$J$5:$AZ$5,0))</f>
        <v/>
      </c>
      <c r="AS39" s="24">
        <f>INDEX(MTInputs!$J$1:$AZ$415,$D39,MATCH(AS$5,MTInputs!$J$5:$AZ$5,0))</f>
        <v/>
      </c>
      <c r="AT39" s="24">
        <f>INDEX(MTInputs!$J$1:$AZ$415,$D39,MATCH(AT$5,MTInputs!$J$5:$AZ$5,0))</f>
        <v/>
      </c>
      <c r="AU39" s="24">
        <f>INDEX(MTInputs!$J$1:$AZ$415,$D39,MATCH(AU$5,MTInputs!$J$5:$AZ$5,0))</f>
        <v/>
      </c>
      <c r="AV39" s="24">
        <f>INDEX(MTInputs!$J$1:$AZ$415,$D39,MATCH(AV$5,MTInputs!$J$5:$AZ$5,0))</f>
        <v/>
      </c>
      <c r="AW39" s="24">
        <f>INDEX(MTInputs!$J$1:$AZ$415,$D39,MATCH(AW$5,MTInputs!$J$5:$AZ$5,0))</f>
        <v/>
      </c>
      <c r="AX39" s="24">
        <f>INDEX(MTInputs!$J$1:$AZ$415,$D39,MATCH(AX$5,MTInputs!$J$5:$AZ$5,0))</f>
        <v/>
      </c>
      <c r="AY39" s="24">
        <f>INDEX(MTInputs!$J$1:$AZ$415,$D39,MATCH(AY$5,MTInputs!$J$5:$AZ$5,0))</f>
        <v/>
      </c>
    </row>
    <row r="40" hidden="1" outlineLevel="1">
      <c r="A40" s="14" t="inlineStr">
        <is>
          <t>ctcov</t>
        </is>
      </c>
      <c r="B40" s="14" t="inlineStr">
        <is>
          <t>all</t>
        </is>
      </c>
      <c r="C40" s="14" t="inlineStr">
        <is>
          <t>nfm</t>
        </is>
      </c>
      <c r="D40" s="22" t="n">
        <v>41</v>
      </c>
      <c r="H40" s="14">
        <f>INDEX(Variables!$B$5:$B$205,MATCH($A40,Variables!$A$5:$A$205,0))&amp;IF($C40="",""," | "&amp;INDEX(Mapping!$B$5:$B$26,MATCH($C40,Mapping!$A$5:$A$26,0))&amp;" | "&amp;INDEX(Mapping!$B$30:$B$46,MATCH($B40,Mapping!$A$30:$A$46,0)))</f>
        <v/>
      </c>
      <c r="I40" s="14">
        <f>INDEX(Variables!$C$5:$C$205,MATCH($A40,Variables!$A$5:$A$205,0))</f>
        <v/>
      </c>
      <c r="J40" s="14">
        <f>INDEX(Variables!$E$5:$E$205,MATCH($A40,Variables!$A$5:$A$205,0))</f>
        <v/>
      </c>
      <c r="K40" s="11">
        <f>LOWER(Settings!$C$4)&amp;".mit."&amp;$A40&amp;IF($C40="","","."&amp;$C40&amp;"."&amp;$B40)&amp;IF(INDEX(Variables!$D$5:$D$205,MATCH($A40,Variables!$A$5:$A$205,0))="","","."&amp;INDEX(Variables!$D$5:$D$205,MATCH($A40,Variables!$A$5:$A$205,0)))&amp;"."&amp;K$5</f>
        <v/>
      </c>
      <c r="L40" s="23">
        <f>INDEX(MTInputs!$J$1:$AZ$415,$D40,MATCH(L$5,MTInputs!$J$5:$AZ$5,0))</f>
        <v/>
      </c>
      <c r="M40" s="24">
        <f>INDEX(MTInputs!$J$1:$AZ$415,$D40,MATCH(M$5,MTInputs!$J$5:$AZ$5,0))</f>
        <v/>
      </c>
      <c r="N40" s="24">
        <f>INDEX(MTInputs!$J$1:$AZ$415,$D40,MATCH(N$5,MTInputs!$J$5:$AZ$5,0))</f>
        <v/>
      </c>
      <c r="O40" s="24">
        <f>INDEX(MTInputs!$J$1:$AZ$415,$D40,MATCH(O$5,MTInputs!$J$5:$AZ$5,0))</f>
        <v/>
      </c>
      <c r="P40" s="24">
        <f>INDEX(MTInputs!$J$1:$AZ$415,$D40,MATCH(P$5,MTInputs!$J$5:$AZ$5,0))</f>
        <v/>
      </c>
      <c r="Q40" s="24">
        <f>INDEX(MTInputs!$J$1:$AZ$415,$D40,MATCH(Q$5,MTInputs!$J$5:$AZ$5,0))</f>
        <v/>
      </c>
      <c r="R40" s="24">
        <f>INDEX(MTInputs!$J$1:$AZ$415,$D40,MATCH(R$5,MTInputs!$J$5:$AZ$5,0))</f>
        <v/>
      </c>
      <c r="S40" s="24">
        <f>INDEX(MTInputs!$J$1:$AZ$415,$D40,MATCH(S$5,MTInputs!$J$5:$AZ$5,0))</f>
        <v/>
      </c>
      <c r="T40" s="24">
        <f>INDEX(MTInputs!$J$1:$AZ$415,$D40,MATCH(T$5,MTInputs!$J$5:$AZ$5,0))</f>
        <v/>
      </c>
      <c r="U40" s="24">
        <f>INDEX(MTInputs!$J$1:$AZ$415,$D40,MATCH(U$5,MTInputs!$J$5:$AZ$5,0))</f>
        <v/>
      </c>
      <c r="V40" s="24">
        <f>INDEX(MTInputs!$J$1:$AZ$415,$D40,MATCH(V$5,MTInputs!$J$5:$AZ$5,0))</f>
        <v/>
      </c>
      <c r="W40" s="24">
        <f>INDEX(MTInputs!$J$1:$AZ$415,$D40,MATCH(W$5,MTInputs!$J$5:$AZ$5,0))</f>
        <v/>
      </c>
      <c r="X40" s="24">
        <f>INDEX(MTInputs!$J$1:$AZ$415,$D40,MATCH(X$5,MTInputs!$J$5:$AZ$5,0))</f>
        <v/>
      </c>
      <c r="Y40" s="24">
        <f>INDEX(MTInputs!$J$1:$AZ$415,$D40,MATCH(Y$5,MTInputs!$J$5:$AZ$5,0))</f>
        <v/>
      </c>
      <c r="Z40" s="24">
        <f>INDEX(MTInputs!$J$1:$AZ$415,$D40,MATCH(Z$5,MTInputs!$J$5:$AZ$5,0))</f>
        <v/>
      </c>
      <c r="AA40" s="24">
        <f>INDEX(MTInputs!$J$1:$AZ$415,$D40,MATCH(AA$5,MTInputs!$J$5:$AZ$5,0))</f>
        <v/>
      </c>
      <c r="AB40" s="24">
        <f>INDEX(MTInputs!$J$1:$AZ$415,$D40,MATCH(AB$5,MTInputs!$J$5:$AZ$5,0))</f>
        <v/>
      </c>
      <c r="AC40" s="24">
        <f>INDEX(MTInputs!$J$1:$AZ$415,$D40,MATCH(AC$5,MTInputs!$J$5:$AZ$5,0))</f>
        <v/>
      </c>
      <c r="AD40" s="24">
        <f>INDEX(MTInputs!$J$1:$AZ$415,$D40,MATCH(AD$5,MTInputs!$J$5:$AZ$5,0))</f>
        <v/>
      </c>
      <c r="AF40" s="11">
        <f>LOWER(Settings!$C$4)&amp;".mit."&amp;$A40&amp;IF($C40="","","."&amp;$C40&amp;"."&amp;$B40)&amp;IF(INDEX(Variables!$D$5:$D$205,MATCH($A40,Variables!$A$5:$A$205,0))="","","."&amp;INDEX(Variables!$D$5:$D$205,MATCH($A40,Variables!$A$5:$A$205,0)))&amp;"."&amp;AF$5</f>
        <v/>
      </c>
      <c r="AG40" s="23">
        <f>INDEX(MTInputs!$J$1:$AZ$415,$D40,MATCH(AG$5,MTInputs!$J$5:$AZ$5,0))</f>
        <v/>
      </c>
      <c r="AH40" s="24">
        <f>INDEX(MTInputs!$J$1:$AZ$415,$D40,MATCH(AH$5,MTInputs!$J$5:$AZ$5,0))</f>
        <v/>
      </c>
      <c r="AI40" s="24">
        <f>INDEX(MTInputs!$J$1:$AZ$415,$D40,MATCH(AI$5,MTInputs!$J$5:$AZ$5,0))</f>
        <v/>
      </c>
      <c r="AJ40" s="24">
        <f>INDEX(MTInputs!$J$1:$AZ$415,$D40,MATCH(AJ$5,MTInputs!$J$5:$AZ$5,0))</f>
        <v/>
      </c>
      <c r="AK40" s="24">
        <f>INDEX(MTInputs!$J$1:$AZ$415,$D40,MATCH(AK$5,MTInputs!$J$5:$AZ$5,0))</f>
        <v/>
      </c>
      <c r="AL40" s="24">
        <f>INDEX(MTInputs!$J$1:$AZ$415,$D40,MATCH(AL$5,MTInputs!$J$5:$AZ$5,0))</f>
        <v/>
      </c>
      <c r="AM40" s="24">
        <f>INDEX(MTInputs!$J$1:$AZ$415,$D40,MATCH(AM$5,MTInputs!$J$5:$AZ$5,0))</f>
        <v/>
      </c>
      <c r="AN40" s="24">
        <f>INDEX(MTInputs!$J$1:$AZ$415,$D40,MATCH(AN$5,MTInputs!$J$5:$AZ$5,0))</f>
        <v/>
      </c>
      <c r="AO40" s="24">
        <f>INDEX(MTInputs!$J$1:$AZ$415,$D40,MATCH(AO$5,MTInputs!$J$5:$AZ$5,0))</f>
        <v/>
      </c>
      <c r="AP40" s="24">
        <f>INDEX(MTInputs!$J$1:$AZ$415,$D40,MATCH(AP$5,MTInputs!$J$5:$AZ$5,0))</f>
        <v/>
      </c>
      <c r="AQ40" s="24">
        <f>INDEX(MTInputs!$J$1:$AZ$415,$D40,MATCH(AQ$5,MTInputs!$J$5:$AZ$5,0))</f>
        <v/>
      </c>
      <c r="AR40" s="24">
        <f>INDEX(MTInputs!$J$1:$AZ$415,$D40,MATCH(AR$5,MTInputs!$J$5:$AZ$5,0))</f>
        <v/>
      </c>
      <c r="AS40" s="24">
        <f>INDEX(MTInputs!$J$1:$AZ$415,$D40,MATCH(AS$5,MTInputs!$J$5:$AZ$5,0))</f>
        <v/>
      </c>
      <c r="AT40" s="24">
        <f>INDEX(MTInputs!$J$1:$AZ$415,$D40,MATCH(AT$5,MTInputs!$J$5:$AZ$5,0))</f>
        <v/>
      </c>
      <c r="AU40" s="24">
        <f>INDEX(MTInputs!$J$1:$AZ$415,$D40,MATCH(AU$5,MTInputs!$J$5:$AZ$5,0))</f>
        <v/>
      </c>
      <c r="AV40" s="24">
        <f>INDEX(MTInputs!$J$1:$AZ$415,$D40,MATCH(AV$5,MTInputs!$J$5:$AZ$5,0))</f>
        <v/>
      </c>
      <c r="AW40" s="24">
        <f>INDEX(MTInputs!$J$1:$AZ$415,$D40,MATCH(AW$5,MTInputs!$J$5:$AZ$5,0))</f>
        <v/>
      </c>
      <c r="AX40" s="24">
        <f>INDEX(MTInputs!$J$1:$AZ$415,$D40,MATCH(AX$5,MTInputs!$J$5:$AZ$5,0))</f>
        <v/>
      </c>
      <c r="AY40" s="24">
        <f>INDEX(MTInputs!$J$1:$AZ$415,$D40,MATCH(AY$5,MTInputs!$J$5:$AZ$5,0))</f>
        <v/>
      </c>
    </row>
    <row r="41" hidden="1" outlineLevel="1">
      <c r="A41" s="14" t="inlineStr">
        <is>
          <t>ctcov</t>
        </is>
      </c>
      <c r="B41" s="14" t="inlineStr">
        <is>
          <t>all</t>
        </is>
      </c>
      <c r="C41" s="14" t="inlineStr">
        <is>
          <t>mac</t>
        </is>
      </c>
      <c r="D41" s="22" t="n">
        <v>42</v>
      </c>
      <c r="H41" s="14">
        <f>INDEX(Variables!$B$5:$B$205,MATCH($A41,Variables!$A$5:$A$205,0))&amp;IF($C41="",""," | "&amp;INDEX(Mapping!$B$5:$B$26,MATCH($C41,Mapping!$A$5:$A$26,0))&amp;" | "&amp;INDEX(Mapping!$B$30:$B$46,MATCH($B41,Mapping!$A$30:$A$46,0)))</f>
        <v/>
      </c>
      <c r="I41" s="14">
        <f>INDEX(Variables!$C$5:$C$205,MATCH($A41,Variables!$A$5:$A$205,0))</f>
        <v/>
      </c>
      <c r="J41" s="14">
        <f>INDEX(Variables!$E$5:$E$205,MATCH($A41,Variables!$A$5:$A$205,0))</f>
        <v/>
      </c>
      <c r="K41" s="11">
        <f>LOWER(Settings!$C$4)&amp;".mit."&amp;$A41&amp;IF($C41="","","."&amp;$C41&amp;"."&amp;$B41)&amp;IF(INDEX(Variables!$D$5:$D$205,MATCH($A41,Variables!$A$5:$A$205,0))="","","."&amp;INDEX(Variables!$D$5:$D$205,MATCH($A41,Variables!$A$5:$A$205,0)))&amp;"."&amp;K$5</f>
        <v/>
      </c>
      <c r="L41" s="23">
        <f>INDEX(MTInputs!$J$1:$AZ$415,$D41,MATCH(L$5,MTInputs!$J$5:$AZ$5,0))</f>
        <v/>
      </c>
      <c r="M41" s="24">
        <f>INDEX(MTInputs!$J$1:$AZ$415,$D41,MATCH(M$5,MTInputs!$J$5:$AZ$5,0))</f>
        <v/>
      </c>
      <c r="N41" s="24">
        <f>INDEX(MTInputs!$J$1:$AZ$415,$D41,MATCH(N$5,MTInputs!$J$5:$AZ$5,0))</f>
        <v/>
      </c>
      <c r="O41" s="24">
        <f>INDEX(MTInputs!$J$1:$AZ$415,$D41,MATCH(O$5,MTInputs!$J$5:$AZ$5,0))</f>
        <v/>
      </c>
      <c r="P41" s="24">
        <f>INDEX(MTInputs!$J$1:$AZ$415,$D41,MATCH(P$5,MTInputs!$J$5:$AZ$5,0))</f>
        <v/>
      </c>
      <c r="Q41" s="24">
        <f>INDEX(MTInputs!$J$1:$AZ$415,$D41,MATCH(Q$5,MTInputs!$J$5:$AZ$5,0))</f>
        <v/>
      </c>
      <c r="R41" s="24">
        <f>INDEX(MTInputs!$J$1:$AZ$415,$D41,MATCH(R$5,MTInputs!$J$5:$AZ$5,0))</f>
        <v/>
      </c>
      <c r="S41" s="24">
        <f>INDEX(MTInputs!$J$1:$AZ$415,$D41,MATCH(S$5,MTInputs!$J$5:$AZ$5,0))</f>
        <v/>
      </c>
      <c r="T41" s="24">
        <f>INDEX(MTInputs!$J$1:$AZ$415,$D41,MATCH(T$5,MTInputs!$J$5:$AZ$5,0))</f>
        <v/>
      </c>
      <c r="U41" s="24">
        <f>INDEX(MTInputs!$J$1:$AZ$415,$D41,MATCH(U$5,MTInputs!$J$5:$AZ$5,0))</f>
        <v/>
      </c>
      <c r="V41" s="24">
        <f>INDEX(MTInputs!$J$1:$AZ$415,$D41,MATCH(V$5,MTInputs!$J$5:$AZ$5,0))</f>
        <v/>
      </c>
      <c r="W41" s="24">
        <f>INDEX(MTInputs!$J$1:$AZ$415,$D41,MATCH(W$5,MTInputs!$J$5:$AZ$5,0))</f>
        <v/>
      </c>
      <c r="X41" s="24">
        <f>INDEX(MTInputs!$J$1:$AZ$415,$D41,MATCH(X$5,MTInputs!$J$5:$AZ$5,0))</f>
        <v/>
      </c>
      <c r="Y41" s="24">
        <f>INDEX(MTInputs!$J$1:$AZ$415,$D41,MATCH(Y$5,MTInputs!$J$5:$AZ$5,0))</f>
        <v/>
      </c>
      <c r="Z41" s="24">
        <f>INDEX(MTInputs!$J$1:$AZ$415,$D41,MATCH(Z$5,MTInputs!$J$5:$AZ$5,0))</f>
        <v/>
      </c>
      <c r="AA41" s="24">
        <f>INDEX(MTInputs!$J$1:$AZ$415,$D41,MATCH(AA$5,MTInputs!$J$5:$AZ$5,0))</f>
        <v/>
      </c>
      <c r="AB41" s="24">
        <f>INDEX(MTInputs!$J$1:$AZ$415,$D41,MATCH(AB$5,MTInputs!$J$5:$AZ$5,0))</f>
        <v/>
      </c>
      <c r="AC41" s="24">
        <f>INDEX(MTInputs!$J$1:$AZ$415,$D41,MATCH(AC$5,MTInputs!$J$5:$AZ$5,0))</f>
        <v/>
      </c>
      <c r="AD41" s="24">
        <f>INDEX(MTInputs!$J$1:$AZ$415,$D41,MATCH(AD$5,MTInputs!$J$5:$AZ$5,0))</f>
        <v/>
      </c>
      <c r="AF41" s="11">
        <f>LOWER(Settings!$C$4)&amp;".mit."&amp;$A41&amp;IF($C41="","","."&amp;$C41&amp;"."&amp;$B41)&amp;IF(INDEX(Variables!$D$5:$D$205,MATCH($A41,Variables!$A$5:$A$205,0))="","","."&amp;INDEX(Variables!$D$5:$D$205,MATCH($A41,Variables!$A$5:$A$205,0)))&amp;"."&amp;AF$5</f>
        <v/>
      </c>
      <c r="AG41" s="23">
        <f>INDEX(MTInputs!$J$1:$AZ$415,$D41,MATCH(AG$5,MTInputs!$J$5:$AZ$5,0))</f>
        <v/>
      </c>
      <c r="AH41" s="24">
        <f>INDEX(MTInputs!$J$1:$AZ$415,$D41,MATCH(AH$5,MTInputs!$J$5:$AZ$5,0))</f>
        <v/>
      </c>
      <c r="AI41" s="24">
        <f>INDEX(MTInputs!$J$1:$AZ$415,$D41,MATCH(AI$5,MTInputs!$J$5:$AZ$5,0))</f>
        <v/>
      </c>
      <c r="AJ41" s="24">
        <f>INDEX(MTInputs!$J$1:$AZ$415,$D41,MATCH(AJ$5,MTInputs!$J$5:$AZ$5,0))</f>
        <v/>
      </c>
      <c r="AK41" s="24">
        <f>INDEX(MTInputs!$J$1:$AZ$415,$D41,MATCH(AK$5,MTInputs!$J$5:$AZ$5,0))</f>
        <v/>
      </c>
      <c r="AL41" s="24">
        <f>INDEX(MTInputs!$J$1:$AZ$415,$D41,MATCH(AL$5,MTInputs!$J$5:$AZ$5,0))</f>
        <v/>
      </c>
      <c r="AM41" s="24">
        <f>INDEX(MTInputs!$J$1:$AZ$415,$D41,MATCH(AM$5,MTInputs!$J$5:$AZ$5,0))</f>
        <v/>
      </c>
      <c r="AN41" s="24">
        <f>INDEX(MTInputs!$J$1:$AZ$415,$D41,MATCH(AN$5,MTInputs!$J$5:$AZ$5,0))</f>
        <v/>
      </c>
      <c r="AO41" s="24">
        <f>INDEX(MTInputs!$J$1:$AZ$415,$D41,MATCH(AO$5,MTInputs!$J$5:$AZ$5,0))</f>
        <v/>
      </c>
      <c r="AP41" s="24">
        <f>INDEX(MTInputs!$J$1:$AZ$415,$D41,MATCH(AP$5,MTInputs!$J$5:$AZ$5,0))</f>
        <v/>
      </c>
      <c r="AQ41" s="24">
        <f>INDEX(MTInputs!$J$1:$AZ$415,$D41,MATCH(AQ$5,MTInputs!$J$5:$AZ$5,0))</f>
        <v/>
      </c>
      <c r="AR41" s="24">
        <f>INDEX(MTInputs!$J$1:$AZ$415,$D41,MATCH(AR$5,MTInputs!$J$5:$AZ$5,0))</f>
        <v/>
      </c>
      <c r="AS41" s="24">
        <f>INDEX(MTInputs!$J$1:$AZ$415,$D41,MATCH(AS$5,MTInputs!$J$5:$AZ$5,0))</f>
        <v/>
      </c>
      <c r="AT41" s="24">
        <f>INDEX(MTInputs!$J$1:$AZ$415,$D41,MATCH(AT$5,MTInputs!$J$5:$AZ$5,0))</f>
        <v/>
      </c>
      <c r="AU41" s="24">
        <f>INDEX(MTInputs!$J$1:$AZ$415,$D41,MATCH(AU$5,MTInputs!$J$5:$AZ$5,0))</f>
        <v/>
      </c>
      <c r="AV41" s="24">
        <f>INDEX(MTInputs!$J$1:$AZ$415,$D41,MATCH(AV$5,MTInputs!$J$5:$AZ$5,0))</f>
        <v/>
      </c>
      <c r="AW41" s="24">
        <f>INDEX(MTInputs!$J$1:$AZ$415,$D41,MATCH(AW$5,MTInputs!$J$5:$AZ$5,0))</f>
        <v/>
      </c>
      <c r="AX41" s="24">
        <f>INDEX(MTInputs!$J$1:$AZ$415,$D41,MATCH(AX$5,MTInputs!$J$5:$AZ$5,0))</f>
        <v/>
      </c>
      <c r="AY41" s="24">
        <f>INDEX(MTInputs!$J$1:$AZ$415,$D41,MATCH(AY$5,MTInputs!$J$5:$AZ$5,0))</f>
        <v/>
      </c>
    </row>
    <row r="42" hidden="1" outlineLevel="1">
      <c r="A42" s="14" t="inlineStr">
        <is>
          <t>ctcov</t>
        </is>
      </c>
      <c r="B42" s="14" t="inlineStr">
        <is>
          <t>all</t>
        </is>
      </c>
      <c r="C42" s="14" t="inlineStr">
        <is>
          <t>cem</t>
        </is>
      </c>
      <c r="D42" s="22" t="n">
        <v>43</v>
      </c>
      <c r="H42" s="14">
        <f>INDEX(Variables!$B$5:$B$205,MATCH($A42,Variables!$A$5:$A$205,0))&amp;IF($C42="",""," | "&amp;INDEX(Mapping!$B$5:$B$26,MATCH($C42,Mapping!$A$5:$A$26,0))&amp;" | "&amp;INDEX(Mapping!$B$30:$B$46,MATCH($B42,Mapping!$A$30:$A$46,0)))</f>
        <v/>
      </c>
      <c r="I42" s="14">
        <f>INDEX(Variables!$C$5:$C$205,MATCH($A42,Variables!$A$5:$A$205,0))</f>
        <v/>
      </c>
      <c r="J42" s="14">
        <f>INDEX(Variables!$E$5:$E$205,MATCH($A42,Variables!$A$5:$A$205,0))</f>
        <v/>
      </c>
      <c r="K42" s="11">
        <f>LOWER(Settings!$C$4)&amp;".mit."&amp;$A42&amp;IF($C42="","","."&amp;$C42&amp;"."&amp;$B42)&amp;IF(INDEX(Variables!$D$5:$D$205,MATCH($A42,Variables!$A$5:$A$205,0))="","","."&amp;INDEX(Variables!$D$5:$D$205,MATCH($A42,Variables!$A$5:$A$205,0)))&amp;"."&amp;K$5</f>
        <v/>
      </c>
      <c r="L42" s="23">
        <f>INDEX(MTInputs!$J$1:$AZ$415,$D42,MATCH(L$5,MTInputs!$J$5:$AZ$5,0))</f>
        <v/>
      </c>
      <c r="M42" s="24">
        <f>INDEX(MTInputs!$J$1:$AZ$415,$D42,MATCH(M$5,MTInputs!$J$5:$AZ$5,0))</f>
        <v/>
      </c>
      <c r="N42" s="24">
        <f>INDEX(MTInputs!$J$1:$AZ$415,$D42,MATCH(N$5,MTInputs!$J$5:$AZ$5,0))</f>
        <v/>
      </c>
      <c r="O42" s="24">
        <f>INDEX(MTInputs!$J$1:$AZ$415,$D42,MATCH(O$5,MTInputs!$J$5:$AZ$5,0))</f>
        <v/>
      </c>
      <c r="P42" s="24">
        <f>INDEX(MTInputs!$J$1:$AZ$415,$D42,MATCH(P$5,MTInputs!$J$5:$AZ$5,0))</f>
        <v/>
      </c>
      <c r="Q42" s="24">
        <f>INDEX(MTInputs!$J$1:$AZ$415,$D42,MATCH(Q$5,MTInputs!$J$5:$AZ$5,0))</f>
        <v/>
      </c>
      <c r="R42" s="24">
        <f>INDEX(MTInputs!$J$1:$AZ$415,$D42,MATCH(R$5,MTInputs!$J$5:$AZ$5,0))</f>
        <v/>
      </c>
      <c r="S42" s="24">
        <f>INDEX(MTInputs!$J$1:$AZ$415,$D42,MATCH(S$5,MTInputs!$J$5:$AZ$5,0))</f>
        <v/>
      </c>
      <c r="T42" s="24">
        <f>INDEX(MTInputs!$J$1:$AZ$415,$D42,MATCH(T$5,MTInputs!$J$5:$AZ$5,0))</f>
        <v/>
      </c>
      <c r="U42" s="24">
        <f>INDEX(MTInputs!$J$1:$AZ$415,$D42,MATCH(U$5,MTInputs!$J$5:$AZ$5,0))</f>
        <v/>
      </c>
      <c r="V42" s="24">
        <f>INDEX(MTInputs!$J$1:$AZ$415,$D42,MATCH(V$5,MTInputs!$J$5:$AZ$5,0))</f>
        <v/>
      </c>
      <c r="W42" s="24">
        <f>INDEX(MTInputs!$J$1:$AZ$415,$D42,MATCH(W$5,MTInputs!$J$5:$AZ$5,0))</f>
        <v/>
      </c>
      <c r="X42" s="24">
        <f>INDEX(MTInputs!$J$1:$AZ$415,$D42,MATCH(X$5,MTInputs!$J$5:$AZ$5,0))</f>
        <v/>
      </c>
      <c r="Y42" s="24">
        <f>INDEX(MTInputs!$J$1:$AZ$415,$D42,MATCH(Y$5,MTInputs!$J$5:$AZ$5,0))</f>
        <v/>
      </c>
      <c r="Z42" s="24">
        <f>INDEX(MTInputs!$J$1:$AZ$415,$D42,MATCH(Z$5,MTInputs!$J$5:$AZ$5,0))</f>
        <v/>
      </c>
      <c r="AA42" s="24">
        <f>INDEX(MTInputs!$J$1:$AZ$415,$D42,MATCH(AA$5,MTInputs!$J$5:$AZ$5,0))</f>
        <v/>
      </c>
      <c r="AB42" s="24">
        <f>INDEX(MTInputs!$J$1:$AZ$415,$D42,MATCH(AB$5,MTInputs!$J$5:$AZ$5,0))</f>
        <v/>
      </c>
      <c r="AC42" s="24">
        <f>INDEX(MTInputs!$J$1:$AZ$415,$D42,MATCH(AC$5,MTInputs!$J$5:$AZ$5,0))</f>
        <v/>
      </c>
      <c r="AD42" s="24">
        <f>INDEX(MTInputs!$J$1:$AZ$415,$D42,MATCH(AD$5,MTInputs!$J$5:$AZ$5,0))</f>
        <v/>
      </c>
      <c r="AF42" s="11">
        <f>LOWER(Settings!$C$4)&amp;".mit."&amp;$A42&amp;IF($C42="","","."&amp;$C42&amp;"."&amp;$B42)&amp;IF(INDEX(Variables!$D$5:$D$205,MATCH($A42,Variables!$A$5:$A$205,0))="","","."&amp;INDEX(Variables!$D$5:$D$205,MATCH($A42,Variables!$A$5:$A$205,0)))&amp;"."&amp;AF$5</f>
        <v/>
      </c>
      <c r="AG42" s="23">
        <f>INDEX(MTInputs!$J$1:$AZ$415,$D42,MATCH(AG$5,MTInputs!$J$5:$AZ$5,0))</f>
        <v/>
      </c>
      <c r="AH42" s="24">
        <f>INDEX(MTInputs!$J$1:$AZ$415,$D42,MATCH(AH$5,MTInputs!$J$5:$AZ$5,0))</f>
        <v/>
      </c>
      <c r="AI42" s="24">
        <f>INDEX(MTInputs!$J$1:$AZ$415,$D42,MATCH(AI$5,MTInputs!$J$5:$AZ$5,0))</f>
        <v/>
      </c>
      <c r="AJ42" s="24">
        <f>INDEX(MTInputs!$J$1:$AZ$415,$D42,MATCH(AJ$5,MTInputs!$J$5:$AZ$5,0))</f>
        <v/>
      </c>
      <c r="AK42" s="24">
        <f>INDEX(MTInputs!$J$1:$AZ$415,$D42,MATCH(AK$5,MTInputs!$J$5:$AZ$5,0))</f>
        <v/>
      </c>
      <c r="AL42" s="24">
        <f>INDEX(MTInputs!$J$1:$AZ$415,$D42,MATCH(AL$5,MTInputs!$J$5:$AZ$5,0))</f>
        <v/>
      </c>
      <c r="AM42" s="24">
        <f>INDEX(MTInputs!$J$1:$AZ$415,$D42,MATCH(AM$5,MTInputs!$J$5:$AZ$5,0))</f>
        <v/>
      </c>
      <c r="AN42" s="24">
        <f>INDEX(MTInputs!$J$1:$AZ$415,$D42,MATCH(AN$5,MTInputs!$J$5:$AZ$5,0))</f>
        <v/>
      </c>
      <c r="AO42" s="24">
        <f>INDEX(MTInputs!$J$1:$AZ$415,$D42,MATCH(AO$5,MTInputs!$J$5:$AZ$5,0))</f>
        <v/>
      </c>
      <c r="AP42" s="24">
        <f>INDEX(MTInputs!$J$1:$AZ$415,$D42,MATCH(AP$5,MTInputs!$J$5:$AZ$5,0))</f>
        <v/>
      </c>
      <c r="AQ42" s="24">
        <f>INDEX(MTInputs!$J$1:$AZ$415,$D42,MATCH(AQ$5,MTInputs!$J$5:$AZ$5,0))</f>
        <v/>
      </c>
      <c r="AR42" s="24">
        <f>INDEX(MTInputs!$J$1:$AZ$415,$D42,MATCH(AR$5,MTInputs!$J$5:$AZ$5,0))</f>
        <v/>
      </c>
      <c r="AS42" s="24">
        <f>INDEX(MTInputs!$J$1:$AZ$415,$D42,MATCH(AS$5,MTInputs!$J$5:$AZ$5,0))</f>
        <v/>
      </c>
      <c r="AT42" s="24">
        <f>INDEX(MTInputs!$J$1:$AZ$415,$D42,MATCH(AT$5,MTInputs!$J$5:$AZ$5,0))</f>
        <v/>
      </c>
      <c r="AU42" s="24">
        <f>INDEX(MTInputs!$J$1:$AZ$415,$D42,MATCH(AU$5,MTInputs!$J$5:$AZ$5,0))</f>
        <v/>
      </c>
      <c r="AV42" s="24">
        <f>INDEX(MTInputs!$J$1:$AZ$415,$D42,MATCH(AV$5,MTInputs!$J$5:$AZ$5,0))</f>
        <v/>
      </c>
      <c r="AW42" s="24">
        <f>INDEX(MTInputs!$J$1:$AZ$415,$D42,MATCH(AW$5,MTInputs!$J$5:$AZ$5,0))</f>
        <v/>
      </c>
      <c r="AX42" s="24">
        <f>INDEX(MTInputs!$J$1:$AZ$415,$D42,MATCH(AX$5,MTInputs!$J$5:$AZ$5,0))</f>
        <v/>
      </c>
      <c r="AY42" s="24">
        <f>INDEX(MTInputs!$J$1:$AZ$415,$D42,MATCH(AY$5,MTInputs!$J$5:$AZ$5,0))</f>
        <v/>
      </c>
    </row>
    <row r="43" hidden="1" outlineLevel="1">
      <c r="A43" s="14" t="inlineStr">
        <is>
          <t>ctcov</t>
        </is>
      </c>
      <c r="B43" s="14" t="inlineStr">
        <is>
          <t>all</t>
        </is>
      </c>
      <c r="C43" s="14" t="inlineStr">
        <is>
          <t>omn</t>
        </is>
      </c>
      <c r="D43" s="22" t="n">
        <v>44</v>
      </c>
      <c r="H43" s="14">
        <f>INDEX(Variables!$B$5:$B$205,MATCH($A43,Variables!$A$5:$A$205,0))&amp;IF($C43="",""," | "&amp;INDEX(Mapping!$B$5:$B$26,MATCH($C43,Mapping!$A$5:$A$26,0))&amp;" | "&amp;INDEX(Mapping!$B$30:$B$46,MATCH($B43,Mapping!$A$30:$A$46,0)))</f>
        <v/>
      </c>
      <c r="I43" s="14">
        <f>INDEX(Variables!$C$5:$C$205,MATCH($A43,Variables!$A$5:$A$205,0))</f>
        <v/>
      </c>
      <c r="J43" s="14">
        <f>INDEX(Variables!$E$5:$E$205,MATCH($A43,Variables!$A$5:$A$205,0))</f>
        <v/>
      </c>
      <c r="K43" s="11">
        <f>LOWER(Settings!$C$4)&amp;".mit."&amp;$A43&amp;IF($C43="","","."&amp;$C43&amp;"."&amp;$B43)&amp;IF(INDEX(Variables!$D$5:$D$205,MATCH($A43,Variables!$A$5:$A$205,0))="","","."&amp;INDEX(Variables!$D$5:$D$205,MATCH($A43,Variables!$A$5:$A$205,0)))&amp;"."&amp;K$5</f>
        <v/>
      </c>
      <c r="L43" s="23">
        <f>INDEX(MTInputs!$J$1:$AZ$415,$D43,MATCH(L$5,MTInputs!$J$5:$AZ$5,0))</f>
        <v/>
      </c>
      <c r="M43" s="24">
        <f>INDEX(MTInputs!$J$1:$AZ$415,$D43,MATCH(M$5,MTInputs!$J$5:$AZ$5,0))</f>
        <v/>
      </c>
      <c r="N43" s="24">
        <f>INDEX(MTInputs!$J$1:$AZ$415,$D43,MATCH(N$5,MTInputs!$J$5:$AZ$5,0))</f>
        <v/>
      </c>
      <c r="O43" s="24">
        <f>INDEX(MTInputs!$J$1:$AZ$415,$D43,MATCH(O$5,MTInputs!$J$5:$AZ$5,0))</f>
        <v/>
      </c>
      <c r="P43" s="24">
        <f>INDEX(MTInputs!$J$1:$AZ$415,$D43,MATCH(P$5,MTInputs!$J$5:$AZ$5,0))</f>
        <v/>
      </c>
      <c r="Q43" s="24">
        <f>INDEX(MTInputs!$J$1:$AZ$415,$D43,MATCH(Q$5,MTInputs!$J$5:$AZ$5,0))</f>
        <v/>
      </c>
      <c r="R43" s="24">
        <f>INDEX(MTInputs!$J$1:$AZ$415,$D43,MATCH(R$5,MTInputs!$J$5:$AZ$5,0))</f>
        <v/>
      </c>
      <c r="S43" s="24">
        <f>INDEX(MTInputs!$J$1:$AZ$415,$D43,MATCH(S$5,MTInputs!$J$5:$AZ$5,0))</f>
        <v/>
      </c>
      <c r="T43" s="24">
        <f>INDEX(MTInputs!$J$1:$AZ$415,$D43,MATCH(T$5,MTInputs!$J$5:$AZ$5,0))</f>
        <v/>
      </c>
      <c r="U43" s="24">
        <f>INDEX(MTInputs!$J$1:$AZ$415,$D43,MATCH(U$5,MTInputs!$J$5:$AZ$5,0))</f>
        <v/>
      </c>
      <c r="V43" s="24">
        <f>INDEX(MTInputs!$J$1:$AZ$415,$D43,MATCH(V$5,MTInputs!$J$5:$AZ$5,0))</f>
        <v/>
      </c>
      <c r="W43" s="24">
        <f>INDEX(MTInputs!$J$1:$AZ$415,$D43,MATCH(W$5,MTInputs!$J$5:$AZ$5,0))</f>
        <v/>
      </c>
      <c r="X43" s="24">
        <f>INDEX(MTInputs!$J$1:$AZ$415,$D43,MATCH(X$5,MTInputs!$J$5:$AZ$5,0))</f>
        <v/>
      </c>
      <c r="Y43" s="24">
        <f>INDEX(MTInputs!$J$1:$AZ$415,$D43,MATCH(Y$5,MTInputs!$J$5:$AZ$5,0))</f>
        <v/>
      </c>
      <c r="Z43" s="24">
        <f>INDEX(MTInputs!$J$1:$AZ$415,$D43,MATCH(Z$5,MTInputs!$J$5:$AZ$5,0))</f>
        <v/>
      </c>
      <c r="AA43" s="24">
        <f>INDEX(MTInputs!$J$1:$AZ$415,$D43,MATCH(AA$5,MTInputs!$J$5:$AZ$5,0))</f>
        <v/>
      </c>
      <c r="AB43" s="24">
        <f>INDEX(MTInputs!$J$1:$AZ$415,$D43,MATCH(AB$5,MTInputs!$J$5:$AZ$5,0))</f>
        <v/>
      </c>
      <c r="AC43" s="24">
        <f>INDEX(MTInputs!$J$1:$AZ$415,$D43,MATCH(AC$5,MTInputs!$J$5:$AZ$5,0))</f>
        <v/>
      </c>
      <c r="AD43" s="24">
        <f>INDEX(MTInputs!$J$1:$AZ$415,$D43,MATCH(AD$5,MTInputs!$J$5:$AZ$5,0))</f>
        <v/>
      </c>
      <c r="AF43" s="11">
        <f>LOWER(Settings!$C$4)&amp;".mit."&amp;$A43&amp;IF($C43="","","."&amp;$C43&amp;"."&amp;$B43)&amp;IF(INDEX(Variables!$D$5:$D$205,MATCH($A43,Variables!$A$5:$A$205,0))="","","."&amp;INDEX(Variables!$D$5:$D$205,MATCH($A43,Variables!$A$5:$A$205,0)))&amp;"."&amp;AF$5</f>
        <v/>
      </c>
      <c r="AG43" s="23">
        <f>INDEX(MTInputs!$J$1:$AZ$415,$D43,MATCH(AG$5,MTInputs!$J$5:$AZ$5,0))</f>
        <v/>
      </c>
      <c r="AH43" s="24">
        <f>INDEX(MTInputs!$J$1:$AZ$415,$D43,MATCH(AH$5,MTInputs!$J$5:$AZ$5,0))</f>
        <v/>
      </c>
      <c r="AI43" s="24">
        <f>INDEX(MTInputs!$J$1:$AZ$415,$D43,MATCH(AI$5,MTInputs!$J$5:$AZ$5,0))</f>
        <v/>
      </c>
      <c r="AJ43" s="24">
        <f>INDEX(MTInputs!$J$1:$AZ$415,$D43,MATCH(AJ$5,MTInputs!$J$5:$AZ$5,0))</f>
        <v/>
      </c>
      <c r="AK43" s="24">
        <f>INDEX(MTInputs!$J$1:$AZ$415,$D43,MATCH(AK$5,MTInputs!$J$5:$AZ$5,0))</f>
        <v/>
      </c>
      <c r="AL43" s="24">
        <f>INDEX(MTInputs!$J$1:$AZ$415,$D43,MATCH(AL$5,MTInputs!$J$5:$AZ$5,0))</f>
        <v/>
      </c>
      <c r="AM43" s="24">
        <f>INDEX(MTInputs!$J$1:$AZ$415,$D43,MATCH(AM$5,MTInputs!$J$5:$AZ$5,0))</f>
        <v/>
      </c>
      <c r="AN43" s="24">
        <f>INDEX(MTInputs!$J$1:$AZ$415,$D43,MATCH(AN$5,MTInputs!$J$5:$AZ$5,0))</f>
        <v/>
      </c>
      <c r="AO43" s="24">
        <f>INDEX(MTInputs!$J$1:$AZ$415,$D43,MATCH(AO$5,MTInputs!$J$5:$AZ$5,0))</f>
        <v/>
      </c>
      <c r="AP43" s="24">
        <f>INDEX(MTInputs!$J$1:$AZ$415,$D43,MATCH(AP$5,MTInputs!$J$5:$AZ$5,0))</f>
        <v/>
      </c>
      <c r="AQ43" s="24">
        <f>INDEX(MTInputs!$J$1:$AZ$415,$D43,MATCH(AQ$5,MTInputs!$J$5:$AZ$5,0))</f>
        <v/>
      </c>
      <c r="AR43" s="24">
        <f>INDEX(MTInputs!$J$1:$AZ$415,$D43,MATCH(AR$5,MTInputs!$J$5:$AZ$5,0))</f>
        <v/>
      </c>
      <c r="AS43" s="24">
        <f>INDEX(MTInputs!$J$1:$AZ$415,$D43,MATCH(AS$5,MTInputs!$J$5:$AZ$5,0))</f>
        <v/>
      </c>
      <c r="AT43" s="24">
        <f>INDEX(MTInputs!$J$1:$AZ$415,$D43,MATCH(AT$5,MTInputs!$J$5:$AZ$5,0))</f>
        <v/>
      </c>
      <c r="AU43" s="24">
        <f>INDEX(MTInputs!$J$1:$AZ$415,$D43,MATCH(AU$5,MTInputs!$J$5:$AZ$5,0))</f>
        <v/>
      </c>
      <c r="AV43" s="24">
        <f>INDEX(MTInputs!$J$1:$AZ$415,$D43,MATCH(AV$5,MTInputs!$J$5:$AZ$5,0))</f>
        <v/>
      </c>
      <c r="AW43" s="24">
        <f>INDEX(MTInputs!$J$1:$AZ$415,$D43,MATCH(AW$5,MTInputs!$J$5:$AZ$5,0))</f>
        <v/>
      </c>
      <c r="AX43" s="24">
        <f>INDEX(MTInputs!$J$1:$AZ$415,$D43,MATCH(AX$5,MTInputs!$J$5:$AZ$5,0))</f>
        <v/>
      </c>
      <c r="AY43" s="24">
        <f>INDEX(MTInputs!$J$1:$AZ$415,$D43,MATCH(AY$5,MTInputs!$J$5:$AZ$5,0))</f>
        <v/>
      </c>
    </row>
    <row r="44" hidden="1" outlineLevel="1">
      <c r="A44" s="14" t="inlineStr">
        <is>
          <t>ctcov</t>
        </is>
      </c>
      <c r="B44" s="14" t="inlineStr">
        <is>
          <t>all</t>
        </is>
      </c>
      <c r="C44" s="14" t="inlineStr">
        <is>
          <t>cst</t>
        </is>
      </c>
      <c r="D44" s="22" t="n">
        <v>45</v>
      </c>
      <c r="H44" s="14">
        <f>INDEX(Variables!$B$5:$B$205,MATCH($A44,Variables!$A$5:$A$205,0))&amp;IF($C44="",""," | "&amp;INDEX(Mapping!$B$5:$B$26,MATCH($C44,Mapping!$A$5:$A$26,0))&amp;" | "&amp;INDEX(Mapping!$B$30:$B$46,MATCH($B44,Mapping!$A$30:$A$46,0)))</f>
        <v/>
      </c>
      <c r="I44" s="14">
        <f>INDEX(Variables!$C$5:$C$205,MATCH($A44,Variables!$A$5:$A$205,0))</f>
        <v/>
      </c>
      <c r="J44" s="14">
        <f>INDEX(Variables!$E$5:$E$205,MATCH($A44,Variables!$A$5:$A$205,0))</f>
        <v/>
      </c>
      <c r="K44" s="11">
        <f>LOWER(Settings!$C$4)&amp;".mit."&amp;$A44&amp;IF($C44="","","."&amp;$C44&amp;"."&amp;$B44)&amp;IF(INDEX(Variables!$D$5:$D$205,MATCH($A44,Variables!$A$5:$A$205,0))="","","."&amp;INDEX(Variables!$D$5:$D$205,MATCH($A44,Variables!$A$5:$A$205,0)))&amp;"."&amp;K$5</f>
        <v/>
      </c>
      <c r="L44" s="23">
        <f>INDEX(MTInputs!$J$1:$AZ$415,$D44,MATCH(L$5,MTInputs!$J$5:$AZ$5,0))</f>
        <v/>
      </c>
      <c r="M44" s="24">
        <f>INDEX(MTInputs!$J$1:$AZ$415,$D44,MATCH(M$5,MTInputs!$J$5:$AZ$5,0))</f>
        <v/>
      </c>
      <c r="N44" s="24">
        <f>INDEX(MTInputs!$J$1:$AZ$415,$D44,MATCH(N$5,MTInputs!$J$5:$AZ$5,0))</f>
        <v/>
      </c>
      <c r="O44" s="24">
        <f>INDEX(MTInputs!$J$1:$AZ$415,$D44,MATCH(O$5,MTInputs!$J$5:$AZ$5,0))</f>
        <v/>
      </c>
      <c r="P44" s="24">
        <f>INDEX(MTInputs!$J$1:$AZ$415,$D44,MATCH(P$5,MTInputs!$J$5:$AZ$5,0))</f>
        <v/>
      </c>
      <c r="Q44" s="24">
        <f>INDEX(MTInputs!$J$1:$AZ$415,$D44,MATCH(Q$5,MTInputs!$J$5:$AZ$5,0))</f>
        <v/>
      </c>
      <c r="R44" s="24">
        <f>INDEX(MTInputs!$J$1:$AZ$415,$D44,MATCH(R$5,MTInputs!$J$5:$AZ$5,0))</f>
        <v/>
      </c>
      <c r="S44" s="24">
        <f>INDEX(MTInputs!$J$1:$AZ$415,$D44,MATCH(S$5,MTInputs!$J$5:$AZ$5,0))</f>
        <v/>
      </c>
      <c r="T44" s="24">
        <f>INDEX(MTInputs!$J$1:$AZ$415,$D44,MATCH(T$5,MTInputs!$J$5:$AZ$5,0))</f>
        <v/>
      </c>
      <c r="U44" s="24">
        <f>INDEX(MTInputs!$J$1:$AZ$415,$D44,MATCH(U$5,MTInputs!$J$5:$AZ$5,0))</f>
        <v/>
      </c>
      <c r="V44" s="24">
        <f>INDEX(MTInputs!$J$1:$AZ$415,$D44,MATCH(V$5,MTInputs!$J$5:$AZ$5,0))</f>
        <v/>
      </c>
      <c r="W44" s="24">
        <f>INDEX(MTInputs!$J$1:$AZ$415,$D44,MATCH(W$5,MTInputs!$J$5:$AZ$5,0))</f>
        <v/>
      </c>
      <c r="X44" s="24">
        <f>INDEX(MTInputs!$J$1:$AZ$415,$D44,MATCH(X$5,MTInputs!$J$5:$AZ$5,0))</f>
        <v/>
      </c>
      <c r="Y44" s="24">
        <f>INDEX(MTInputs!$J$1:$AZ$415,$D44,MATCH(Y$5,MTInputs!$J$5:$AZ$5,0))</f>
        <v/>
      </c>
      <c r="Z44" s="24">
        <f>INDEX(MTInputs!$J$1:$AZ$415,$D44,MATCH(Z$5,MTInputs!$J$5:$AZ$5,0))</f>
        <v/>
      </c>
      <c r="AA44" s="24">
        <f>INDEX(MTInputs!$J$1:$AZ$415,$D44,MATCH(AA$5,MTInputs!$J$5:$AZ$5,0))</f>
        <v/>
      </c>
      <c r="AB44" s="24">
        <f>INDEX(MTInputs!$J$1:$AZ$415,$D44,MATCH(AB$5,MTInputs!$J$5:$AZ$5,0))</f>
        <v/>
      </c>
      <c r="AC44" s="24">
        <f>INDEX(MTInputs!$J$1:$AZ$415,$D44,MATCH(AC$5,MTInputs!$J$5:$AZ$5,0))</f>
        <v/>
      </c>
      <c r="AD44" s="24">
        <f>INDEX(MTInputs!$J$1:$AZ$415,$D44,MATCH(AD$5,MTInputs!$J$5:$AZ$5,0))</f>
        <v/>
      </c>
      <c r="AF44" s="11">
        <f>LOWER(Settings!$C$4)&amp;".mit."&amp;$A44&amp;IF($C44="","","."&amp;$C44&amp;"."&amp;$B44)&amp;IF(INDEX(Variables!$D$5:$D$205,MATCH($A44,Variables!$A$5:$A$205,0))="","","."&amp;INDEX(Variables!$D$5:$D$205,MATCH($A44,Variables!$A$5:$A$205,0)))&amp;"."&amp;AF$5</f>
        <v/>
      </c>
      <c r="AG44" s="23">
        <f>INDEX(MTInputs!$J$1:$AZ$415,$D44,MATCH(AG$5,MTInputs!$J$5:$AZ$5,0))</f>
        <v/>
      </c>
      <c r="AH44" s="24">
        <f>INDEX(MTInputs!$J$1:$AZ$415,$D44,MATCH(AH$5,MTInputs!$J$5:$AZ$5,0))</f>
        <v/>
      </c>
      <c r="AI44" s="24">
        <f>INDEX(MTInputs!$J$1:$AZ$415,$D44,MATCH(AI$5,MTInputs!$J$5:$AZ$5,0))</f>
        <v/>
      </c>
      <c r="AJ44" s="24">
        <f>INDEX(MTInputs!$J$1:$AZ$415,$D44,MATCH(AJ$5,MTInputs!$J$5:$AZ$5,0))</f>
        <v/>
      </c>
      <c r="AK44" s="24">
        <f>INDEX(MTInputs!$J$1:$AZ$415,$D44,MATCH(AK$5,MTInputs!$J$5:$AZ$5,0))</f>
        <v/>
      </c>
      <c r="AL44" s="24">
        <f>INDEX(MTInputs!$J$1:$AZ$415,$D44,MATCH(AL$5,MTInputs!$J$5:$AZ$5,0))</f>
        <v/>
      </c>
      <c r="AM44" s="24">
        <f>INDEX(MTInputs!$J$1:$AZ$415,$D44,MATCH(AM$5,MTInputs!$J$5:$AZ$5,0))</f>
        <v/>
      </c>
      <c r="AN44" s="24">
        <f>INDEX(MTInputs!$J$1:$AZ$415,$D44,MATCH(AN$5,MTInputs!$J$5:$AZ$5,0))</f>
        <v/>
      </c>
      <c r="AO44" s="24">
        <f>INDEX(MTInputs!$J$1:$AZ$415,$D44,MATCH(AO$5,MTInputs!$J$5:$AZ$5,0))</f>
        <v/>
      </c>
      <c r="AP44" s="24">
        <f>INDEX(MTInputs!$J$1:$AZ$415,$D44,MATCH(AP$5,MTInputs!$J$5:$AZ$5,0))</f>
        <v/>
      </c>
      <c r="AQ44" s="24">
        <f>INDEX(MTInputs!$J$1:$AZ$415,$D44,MATCH(AQ$5,MTInputs!$J$5:$AZ$5,0))</f>
        <v/>
      </c>
      <c r="AR44" s="24">
        <f>INDEX(MTInputs!$J$1:$AZ$415,$D44,MATCH(AR$5,MTInputs!$J$5:$AZ$5,0))</f>
        <v/>
      </c>
      <c r="AS44" s="24">
        <f>INDEX(MTInputs!$J$1:$AZ$415,$D44,MATCH(AS$5,MTInputs!$J$5:$AZ$5,0))</f>
        <v/>
      </c>
      <c r="AT44" s="24">
        <f>INDEX(MTInputs!$J$1:$AZ$415,$D44,MATCH(AT$5,MTInputs!$J$5:$AZ$5,0))</f>
        <v/>
      </c>
      <c r="AU44" s="24">
        <f>INDEX(MTInputs!$J$1:$AZ$415,$D44,MATCH(AU$5,MTInputs!$J$5:$AZ$5,0))</f>
        <v/>
      </c>
      <c r="AV44" s="24">
        <f>INDEX(MTInputs!$J$1:$AZ$415,$D44,MATCH(AV$5,MTInputs!$J$5:$AZ$5,0))</f>
        <v/>
      </c>
      <c r="AW44" s="24">
        <f>INDEX(MTInputs!$J$1:$AZ$415,$D44,MATCH(AW$5,MTInputs!$J$5:$AZ$5,0))</f>
        <v/>
      </c>
      <c r="AX44" s="24">
        <f>INDEX(MTInputs!$J$1:$AZ$415,$D44,MATCH(AX$5,MTInputs!$J$5:$AZ$5,0))</f>
        <v/>
      </c>
      <c r="AY44" s="24">
        <f>INDEX(MTInputs!$J$1:$AZ$415,$D44,MATCH(AY$5,MTInputs!$J$5:$AZ$5,0))</f>
        <v/>
      </c>
    </row>
    <row r="45" hidden="1" outlineLevel="1">
      <c r="A45" s="14" t="inlineStr">
        <is>
          <t>ctcov</t>
        </is>
      </c>
      <c r="B45" s="14" t="inlineStr">
        <is>
          <t>all</t>
        </is>
      </c>
      <c r="C45" s="14" t="inlineStr">
        <is>
          <t>ftr</t>
        </is>
      </c>
      <c r="D45" s="22" t="n">
        <v>46</v>
      </c>
      <c r="H45" s="14">
        <f>INDEX(Variables!$B$5:$B$205,MATCH($A45,Variables!$A$5:$A$205,0))&amp;IF($C45="",""," | "&amp;INDEX(Mapping!$B$5:$B$26,MATCH($C45,Mapping!$A$5:$A$26,0))&amp;" | "&amp;INDEX(Mapping!$B$30:$B$46,MATCH($B45,Mapping!$A$30:$A$46,0)))</f>
        <v/>
      </c>
      <c r="I45" s="14">
        <f>INDEX(Variables!$C$5:$C$205,MATCH($A45,Variables!$A$5:$A$205,0))</f>
        <v/>
      </c>
      <c r="J45" s="14">
        <f>INDEX(Variables!$E$5:$E$205,MATCH($A45,Variables!$A$5:$A$205,0))</f>
        <v/>
      </c>
      <c r="K45" s="11">
        <f>LOWER(Settings!$C$4)&amp;".mit."&amp;$A45&amp;IF($C45="","","."&amp;$C45&amp;"."&amp;$B45)&amp;IF(INDEX(Variables!$D$5:$D$205,MATCH($A45,Variables!$A$5:$A$205,0))="","","."&amp;INDEX(Variables!$D$5:$D$205,MATCH($A45,Variables!$A$5:$A$205,0)))&amp;"."&amp;K$5</f>
        <v/>
      </c>
      <c r="L45" s="23">
        <f>INDEX(MTInputs!$J$1:$AZ$415,$D45,MATCH(L$5,MTInputs!$J$5:$AZ$5,0))</f>
        <v/>
      </c>
      <c r="M45" s="24">
        <f>INDEX(MTInputs!$J$1:$AZ$415,$D45,MATCH(M$5,MTInputs!$J$5:$AZ$5,0))</f>
        <v/>
      </c>
      <c r="N45" s="24">
        <f>INDEX(MTInputs!$J$1:$AZ$415,$D45,MATCH(N$5,MTInputs!$J$5:$AZ$5,0))</f>
        <v/>
      </c>
      <c r="O45" s="24">
        <f>INDEX(MTInputs!$J$1:$AZ$415,$D45,MATCH(O$5,MTInputs!$J$5:$AZ$5,0))</f>
        <v/>
      </c>
      <c r="P45" s="24">
        <f>INDEX(MTInputs!$J$1:$AZ$415,$D45,MATCH(P$5,MTInputs!$J$5:$AZ$5,0))</f>
        <v/>
      </c>
      <c r="Q45" s="24">
        <f>INDEX(MTInputs!$J$1:$AZ$415,$D45,MATCH(Q$5,MTInputs!$J$5:$AZ$5,0))</f>
        <v/>
      </c>
      <c r="R45" s="24">
        <f>INDEX(MTInputs!$J$1:$AZ$415,$D45,MATCH(R$5,MTInputs!$J$5:$AZ$5,0))</f>
        <v/>
      </c>
      <c r="S45" s="24">
        <f>INDEX(MTInputs!$J$1:$AZ$415,$D45,MATCH(S$5,MTInputs!$J$5:$AZ$5,0))</f>
        <v/>
      </c>
      <c r="T45" s="24">
        <f>INDEX(MTInputs!$J$1:$AZ$415,$D45,MATCH(T$5,MTInputs!$J$5:$AZ$5,0))</f>
        <v/>
      </c>
      <c r="U45" s="24">
        <f>INDEX(MTInputs!$J$1:$AZ$415,$D45,MATCH(U$5,MTInputs!$J$5:$AZ$5,0))</f>
        <v/>
      </c>
      <c r="V45" s="24">
        <f>INDEX(MTInputs!$J$1:$AZ$415,$D45,MATCH(V$5,MTInputs!$J$5:$AZ$5,0))</f>
        <v/>
      </c>
      <c r="W45" s="24">
        <f>INDEX(MTInputs!$J$1:$AZ$415,$D45,MATCH(W$5,MTInputs!$J$5:$AZ$5,0))</f>
        <v/>
      </c>
      <c r="X45" s="24">
        <f>INDEX(MTInputs!$J$1:$AZ$415,$D45,MATCH(X$5,MTInputs!$J$5:$AZ$5,0))</f>
        <v/>
      </c>
      <c r="Y45" s="24">
        <f>INDEX(MTInputs!$J$1:$AZ$415,$D45,MATCH(Y$5,MTInputs!$J$5:$AZ$5,0))</f>
        <v/>
      </c>
      <c r="Z45" s="24">
        <f>INDEX(MTInputs!$J$1:$AZ$415,$D45,MATCH(Z$5,MTInputs!$J$5:$AZ$5,0))</f>
        <v/>
      </c>
      <c r="AA45" s="24">
        <f>INDEX(MTInputs!$J$1:$AZ$415,$D45,MATCH(AA$5,MTInputs!$J$5:$AZ$5,0))</f>
        <v/>
      </c>
      <c r="AB45" s="24">
        <f>INDEX(MTInputs!$J$1:$AZ$415,$D45,MATCH(AB$5,MTInputs!$J$5:$AZ$5,0))</f>
        <v/>
      </c>
      <c r="AC45" s="24">
        <f>INDEX(MTInputs!$J$1:$AZ$415,$D45,MATCH(AC$5,MTInputs!$J$5:$AZ$5,0))</f>
        <v/>
      </c>
      <c r="AD45" s="24">
        <f>INDEX(MTInputs!$J$1:$AZ$415,$D45,MATCH(AD$5,MTInputs!$J$5:$AZ$5,0))</f>
        <v/>
      </c>
      <c r="AF45" s="11">
        <f>LOWER(Settings!$C$4)&amp;".mit."&amp;$A45&amp;IF($C45="","","."&amp;$C45&amp;"."&amp;$B45)&amp;IF(INDEX(Variables!$D$5:$D$205,MATCH($A45,Variables!$A$5:$A$205,0))="","","."&amp;INDEX(Variables!$D$5:$D$205,MATCH($A45,Variables!$A$5:$A$205,0)))&amp;"."&amp;AF$5</f>
        <v/>
      </c>
      <c r="AG45" s="23">
        <f>INDEX(MTInputs!$J$1:$AZ$415,$D45,MATCH(AG$5,MTInputs!$J$5:$AZ$5,0))</f>
        <v/>
      </c>
      <c r="AH45" s="24">
        <f>INDEX(MTInputs!$J$1:$AZ$415,$D45,MATCH(AH$5,MTInputs!$J$5:$AZ$5,0))</f>
        <v/>
      </c>
      <c r="AI45" s="24">
        <f>INDEX(MTInputs!$J$1:$AZ$415,$D45,MATCH(AI$5,MTInputs!$J$5:$AZ$5,0))</f>
        <v/>
      </c>
      <c r="AJ45" s="24">
        <f>INDEX(MTInputs!$J$1:$AZ$415,$D45,MATCH(AJ$5,MTInputs!$J$5:$AZ$5,0))</f>
        <v/>
      </c>
      <c r="AK45" s="24">
        <f>INDEX(MTInputs!$J$1:$AZ$415,$D45,MATCH(AK$5,MTInputs!$J$5:$AZ$5,0))</f>
        <v/>
      </c>
      <c r="AL45" s="24">
        <f>INDEX(MTInputs!$J$1:$AZ$415,$D45,MATCH(AL$5,MTInputs!$J$5:$AZ$5,0))</f>
        <v/>
      </c>
      <c r="AM45" s="24">
        <f>INDEX(MTInputs!$J$1:$AZ$415,$D45,MATCH(AM$5,MTInputs!$J$5:$AZ$5,0))</f>
        <v/>
      </c>
      <c r="AN45" s="24">
        <f>INDEX(MTInputs!$J$1:$AZ$415,$D45,MATCH(AN$5,MTInputs!$J$5:$AZ$5,0))</f>
        <v/>
      </c>
      <c r="AO45" s="24">
        <f>INDEX(MTInputs!$J$1:$AZ$415,$D45,MATCH(AO$5,MTInputs!$J$5:$AZ$5,0))</f>
        <v/>
      </c>
      <c r="AP45" s="24">
        <f>INDEX(MTInputs!$J$1:$AZ$415,$D45,MATCH(AP$5,MTInputs!$J$5:$AZ$5,0))</f>
        <v/>
      </c>
      <c r="AQ45" s="24">
        <f>INDEX(MTInputs!$J$1:$AZ$415,$D45,MATCH(AQ$5,MTInputs!$J$5:$AZ$5,0))</f>
        <v/>
      </c>
      <c r="AR45" s="24">
        <f>INDEX(MTInputs!$J$1:$AZ$415,$D45,MATCH(AR$5,MTInputs!$J$5:$AZ$5,0))</f>
        <v/>
      </c>
      <c r="AS45" s="24">
        <f>INDEX(MTInputs!$J$1:$AZ$415,$D45,MATCH(AS$5,MTInputs!$J$5:$AZ$5,0))</f>
        <v/>
      </c>
      <c r="AT45" s="24">
        <f>INDEX(MTInputs!$J$1:$AZ$415,$D45,MATCH(AT$5,MTInputs!$J$5:$AZ$5,0))</f>
        <v/>
      </c>
      <c r="AU45" s="24">
        <f>INDEX(MTInputs!$J$1:$AZ$415,$D45,MATCH(AU$5,MTInputs!$J$5:$AZ$5,0))</f>
        <v/>
      </c>
      <c r="AV45" s="24">
        <f>INDEX(MTInputs!$J$1:$AZ$415,$D45,MATCH(AV$5,MTInputs!$J$5:$AZ$5,0))</f>
        <v/>
      </c>
      <c r="AW45" s="24">
        <f>INDEX(MTInputs!$J$1:$AZ$415,$D45,MATCH(AW$5,MTInputs!$J$5:$AZ$5,0))</f>
        <v/>
      </c>
      <c r="AX45" s="24">
        <f>INDEX(MTInputs!$J$1:$AZ$415,$D45,MATCH(AX$5,MTInputs!$J$5:$AZ$5,0))</f>
        <v/>
      </c>
      <c r="AY45" s="24">
        <f>INDEX(MTInputs!$J$1:$AZ$415,$D45,MATCH(AY$5,MTInputs!$J$5:$AZ$5,0))</f>
        <v/>
      </c>
    </row>
    <row r="46" hidden="1" outlineLevel="1">
      <c r="A46" s="14" t="inlineStr">
        <is>
          <t>ctcov</t>
        </is>
      </c>
      <c r="B46" s="14" t="inlineStr">
        <is>
          <t>all</t>
        </is>
      </c>
      <c r="C46" s="14" t="inlineStr">
        <is>
          <t>oen</t>
        </is>
      </c>
      <c r="D46" s="22" t="n">
        <v>47</v>
      </c>
      <c r="H46" s="14">
        <f>INDEX(Variables!$B$5:$B$205,MATCH($A46,Variables!$A$5:$A$205,0))&amp;IF($C46="",""," | "&amp;INDEX(Mapping!$B$5:$B$26,MATCH($C46,Mapping!$A$5:$A$26,0))&amp;" | "&amp;INDEX(Mapping!$B$30:$B$46,MATCH($B46,Mapping!$A$30:$A$46,0)))</f>
        <v/>
      </c>
      <c r="I46" s="14">
        <f>INDEX(Variables!$C$5:$C$205,MATCH($A46,Variables!$A$5:$A$205,0))</f>
        <v/>
      </c>
      <c r="J46" s="14">
        <f>INDEX(Variables!$E$5:$E$205,MATCH($A46,Variables!$A$5:$A$205,0))</f>
        <v/>
      </c>
      <c r="K46" s="11">
        <f>LOWER(Settings!$C$4)&amp;".mit."&amp;$A46&amp;IF($C46="","","."&amp;$C46&amp;"."&amp;$B46)&amp;IF(INDEX(Variables!$D$5:$D$205,MATCH($A46,Variables!$A$5:$A$205,0))="","","."&amp;INDEX(Variables!$D$5:$D$205,MATCH($A46,Variables!$A$5:$A$205,0)))&amp;"."&amp;K$5</f>
        <v/>
      </c>
      <c r="L46" s="23">
        <f>INDEX(MTInputs!$J$1:$AZ$415,$D46,MATCH(L$5,MTInputs!$J$5:$AZ$5,0))</f>
        <v/>
      </c>
      <c r="M46" s="24">
        <f>INDEX(MTInputs!$J$1:$AZ$415,$D46,MATCH(M$5,MTInputs!$J$5:$AZ$5,0))</f>
        <v/>
      </c>
      <c r="N46" s="24">
        <f>INDEX(MTInputs!$J$1:$AZ$415,$D46,MATCH(N$5,MTInputs!$J$5:$AZ$5,0))</f>
        <v/>
      </c>
      <c r="O46" s="24">
        <f>INDEX(MTInputs!$J$1:$AZ$415,$D46,MATCH(O$5,MTInputs!$J$5:$AZ$5,0))</f>
        <v/>
      </c>
      <c r="P46" s="24">
        <f>INDEX(MTInputs!$J$1:$AZ$415,$D46,MATCH(P$5,MTInputs!$J$5:$AZ$5,0))</f>
        <v/>
      </c>
      <c r="Q46" s="24">
        <f>INDEX(MTInputs!$J$1:$AZ$415,$D46,MATCH(Q$5,MTInputs!$J$5:$AZ$5,0))</f>
        <v/>
      </c>
      <c r="R46" s="24">
        <f>INDEX(MTInputs!$J$1:$AZ$415,$D46,MATCH(R$5,MTInputs!$J$5:$AZ$5,0))</f>
        <v/>
      </c>
      <c r="S46" s="24">
        <f>INDEX(MTInputs!$J$1:$AZ$415,$D46,MATCH(S$5,MTInputs!$J$5:$AZ$5,0))</f>
        <v/>
      </c>
      <c r="T46" s="24">
        <f>INDEX(MTInputs!$J$1:$AZ$415,$D46,MATCH(T$5,MTInputs!$J$5:$AZ$5,0))</f>
        <v/>
      </c>
      <c r="U46" s="24">
        <f>INDEX(MTInputs!$J$1:$AZ$415,$D46,MATCH(U$5,MTInputs!$J$5:$AZ$5,0))</f>
        <v/>
      </c>
      <c r="V46" s="24">
        <f>INDEX(MTInputs!$J$1:$AZ$415,$D46,MATCH(V$5,MTInputs!$J$5:$AZ$5,0))</f>
        <v/>
      </c>
      <c r="W46" s="24">
        <f>INDEX(MTInputs!$J$1:$AZ$415,$D46,MATCH(W$5,MTInputs!$J$5:$AZ$5,0))</f>
        <v/>
      </c>
      <c r="X46" s="24">
        <f>INDEX(MTInputs!$J$1:$AZ$415,$D46,MATCH(X$5,MTInputs!$J$5:$AZ$5,0))</f>
        <v/>
      </c>
      <c r="Y46" s="24">
        <f>INDEX(MTInputs!$J$1:$AZ$415,$D46,MATCH(Y$5,MTInputs!$J$5:$AZ$5,0))</f>
        <v/>
      </c>
      <c r="Z46" s="24">
        <f>INDEX(MTInputs!$J$1:$AZ$415,$D46,MATCH(Z$5,MTInputs!$J$5:$AZ$5,0))</f>
        <v/>
      </c>
      <c r="AA46" s="24">
        <f>INDEX(MTInputs!$J$1:$AZ$415,$D46,MATCH(AA$5,MTInputs!$J$5:$AZ$5,0))</f>
        <v/>
      </c>
      <c r="AB46" s="24">
        <f>INDEX(MTInputs!$J$1:$AZ$415,$D46,MATCH(AB$5,MTInputs!$J$5:$AZ$5,0))</f>
        <v/>
      </c>
      <c r="AC46" s="24">
        <f>INDEX(MTInputs!$J$1:$AZ$415,$D46,MATCH(AC$5,MTInputs!$J$5:$AZ$5,0))</f>
        <v/>
      </c>
      <c r="AD46" s="24">
        <f>INDEX(MTInputs!$J$1:$AZ$415,$D46,MATCH(AD$5,MTInputs!$J$5:$AZ$5,0))</f>
        <v/>
      </c>
      <c r="AF46" s="11">
        <f>LOWER(Settings!$C$4)&amp;".mit."&amp;$A46&amp;IF($C46="","","."&amp;$C46&amp;"."&amp;$B46)&amp;IF(INDEX(Variables!$D$5:$D$205,MATCH($A46,Variables!$A$5:$A$205,0))="","","."&amp;INDEX(Variables!$D$5:$D$205,MATCH($A46,Variables!$A$5:$A$205,0)))&amp;"."&amp;AF$5</f>
        <v/>
      </c>
      <c r="AG46" s="23">
        <f>INDEX(MTInputs!$J$1:$AZ$415,$D46,MATCH(AG$5,MTInputs!$J$5:$AZ$5,0))</f>
        <v/>
      </c>
      <c r="AH46" s="24">
        <f>INDEX(MTInputs!$J$1:$AZ$415,$D46,MATCH(AH$5,MTInputs!$J$5:$AZ$5,0))</f>
        <v/>
      </c>
      <c r="AI46" s="24">
        <f>INDEX(MTInputs!$J$1:$AZ$415,$D46,MATCH(AI$5,MTInputs!$J$5:$AZ$5,0))</f>
        <v/>
      </c>
      <c r="AJ46" s="24">
        <f>INDEX(MTInputs!$J$1:$AZ$415,$D46,MATCH(AJ$5,MTInputs!$J$5:$AZ$5,0))</f>
        <v/>
      </c>
      <c r="AK46" s="24">
        <f>INDEX(MTInputs!$J$1:$AZ$415,$D46,MATCH(AK$5,MTInputs!$J$5:$AZ$5,0))</f>
        <v/>
      </c>
      <c r="AL46" s="24">
        <f>INDEX(MTInputs!$J$1:$AZ$415,$D46,MATCH(AL$5,MTInputs!$J$5:$AZ$5,0))</f>
        <v/>
      </c>
      <c r="AM46" s="24">
        <f>INDEX(MTInputs!$J$1:$AZ$415,$D46,MATCH(AM$5,MTInputs!$J$5:$AZ$5,0))</f>
        <v/>
      </c>
      <c r="AN46" s="24">
        <f>INDEX(MTInputs!$J$1:$AZ$415,$D46,MATCH(AN$5,MTInputs!$J$5:$AZ$5,0))</f>
        <v/>
      </c>
      <c r="AO46" s="24">
        <f>INDEX(MTInputs!$J$1:$AZ$415,$D46,MATCH(AO$5,MTInputs!$J$5:$AZ$5,0))</f>
        <v/>
      </c>
      <c r="AP46" s="24">
        <f>INDEX(MTInputs!$J$1:$AZ$415,$D46,MATCH(AP$5,MTInputs!$J$5:$AZ$5,0))</f>
        <v/>
      </c>
      <c r="AQ46" s="24">
        <f>INDEX(MTInputs!$J$1:$AZ$415,$D46,MATCH(AQ$5,MTInputs!$J$5:$AZ$5,0))</f>
        <v/>
      </c>
      <c r="AR46" s="24">
        <f>INDEX(MTInputs!$J$1:$AZ$415,$D46,MATCH(AR$5,MTInputs!$J$5:$AZ$5,0))</f>
        <v/>
      </c>
      <c r="AS46" s="24">
        <f>INDEX(MTInputs!$J$1:$AZ$415,$D46,MATCH(AS$5,MTInputs!$J$5:$AZ$5,0))</f>
        <v/>
      </c>
      <c r="AT46" s="24">
        <f>INDEX(MTInputs!$J$1:$AZ$415,$D46,MATCH(AT$5,MTInputs!$J$5:$AZ$5,0))</f>
        <v/>
      </c>
      <c r="AU46" s="24">
        <f>INDEX(MTInputs!$J$1:$AZ$415,$D46,MATCH(AU$5,MTInputs!$J$5:$AZ$5,0))</f>
        <v/>
      </c>
      <c r="AV46" s="24">
        <f>INDEX(MTInputs!$J$1:$AZ$415,$D46,MATCH(AV$5,MTInputs!$J$5:$AZ$5,0))</f>
        <v/>
      </c>
      <c r="AW46" s="24">
        <f>INDEX(MTInputs!$J$1:$AZ$415,$D46,MATCH(AW$5,MTInputs!$J$5:$AZ$5,0))</f>
        <v/>
      </c>
      <c r="AX46" s="24">
        <f>INDEX(MTInputs!$J$1:$AZ$415,$D46,MATCH(AX$5,MTInputs!$J$5:$AZ$5,0))</f>
        <v/>
      </c>
      <c r="AY46" s="24">
        <f>INDEX(MTInputs!$J$1:$AZ$415,$D46,MATCH(AY$5,MTInputs!$J$5:$AZ$5,0))</f>
        <v/>
      </c>
    </row>
    <row r="47" hidden="1" outlineLevel="1">
      <c r="H47" s="21" t="inlineStr">
        <is>
          <t>Fuel price reform (MTInputs rows 140-169; increases in price units)</t>
        </is>
      </c>
    </row>
    <row r="48" hidden="1" outlineLevel="1">
      <c r="A48" s="14" t="inlineStr">
        <is>
          <t>fpr.yr0</t>
        </is>
      </c>
      <c r="B48" s="14" t="inlineStr"/>
      <c r="C48" s="14" t="inlineStr"/>
      <c r="D48" s="22" t="n">
        <v>140</v>
      </c>
      <c r="H48" s="14">
        <f>INDEX(Variables!$B$5:$B$205,MATCH($A48,Variables!$A$5:$A$205,0))&amp;IF($C48="",""," | "&amp;INDEX(Mapping!$B$5:$B$26,MATCH($C48,Mapping!$A$5:$A$26,0))&amp;" | "&amp;INDEX(Mapping!$B$30:$B$46,MATCH($B48,Mapping!$A$30:$A$46,0)))</f>
        <v/>
      </c>
      <c r="I48" s="14">
        <f>INDEX(Variables!$C$5:$C$205,MATCH($A48,Variables!$A$5:$A$205,0))</f>
        <v/>
      </c>
      <c r="J48" s="14">
        <f>INDEX(Variables!$E$5:$E$205,MATCH($A48,Variables!$A$5:$A$205,0))</f>
        <v/>
      </c>
      <c r="K48" s="11">
        <f>LOWER(Settings!$C$4)&amp;".mit."&amp;$A48&amp;IF($C48="","","."&amp;$C48&amp;"."&amp;$B48)&amp;IF(INDEX(Variables!$D$5:$D$205,MATCH($A48,Variables!$A$5:$A$205,0))="","","."&amp;INDEX(Variables!$D$5:$D$205,MATCH($A48,Variables!$A$5:$A$205,0)))&amp;"."&amp;K$5</f>
        <v/>
      </c>
      <c r="L48" s="9">
        <f>INDEX(MTInputs!$J$1:$AZ$415,$D48,MATCH(L$5,MTInputs!$J$5:$AZ$5,0))</f>
        <v/>
      </c>
      <c r="M48" s="10">
        <f>INDEX(MTInputs!$J$1:$AZ$415,$D48,MATCH(M$5,MTInputs!$J$5:$AZ$5,0))</f>
        <v/>
      </c>
      <c r="N48" s="10">
        <f>INDEX(MTInputs!$J$1:$AZ$415,$D48,MATCH(N$5,MTInputs!$J$5:$AZ$5,0))</f>
        <v/>
      </c>
      <c r="O48" s="10">
        <f>INDEX(MTInputs!$J$1:$AZ$415,$D48,MATCH(O$5,MTInputs!$J$5:$AZ$5,0))</f>
        <v/>
      </c>
      <c r="P48" s="10">
        <f>INDEX(MTInputs!$J$1:$AZ$415,$D48,MATCH(P$5,MTInputs!$J$5:$AZ$5,0))</f>
        <v/>
      </c>
      <c r="Q48" s="10">
        <f>INDEX(MTInputs!$J$1:$AZ$415,$D48,MATCH(Q$5,MTInputs!$J$5:$AZ$5,0))</f>
        <v/>
      </c>
      <c r="R48" s="10">
        <f>INDEX(MTInputs!$J$1:$AZ$415,$D48,MATCH(R$5,MTInputs!$J$5:$AZ$5,0))</f>
        <v/>
      </c>
      <c r="S48" s="10">
        <f>INDEX(MTInputs!$J$1:$AZ$415,$D48,MATCH(S$5,MTInputs!$J$5:$AZ$5,0))</f>
        <v/>
      </c>
      <c r="T48" s="10">
        <f>INDEX(MTInputs!$J$1:$AZ$415,$D48,MATCH(T$5,MTInputs!$J$5:$AZ$5,0))</f>
        <v/>
      </c>
      <c r="U48" s="10">
        <f>INDEX(MTInputs!$J$1:$AZ$415,$D48,MATCH(U$5,MTInputs!$J$5:$AZ$5,0))</f>
        <v/>
      </c>
      <c r="V48" s="10">
        <f>INDEX(MTInputs!$J$1:$AZ$415,$D48,MATCH(V$5,MTInputs!$J$5:$AZ$5,0))</f>
        <v/>
      </c>
      <c r="W48" s="10">
        <f>INDEX(MTInputs!$J$1:$AZ$415,$D48,MATCH(W$5,MTInputs!$J$5:$AZ$5,0))</f>
        <v/>
      </c>
      <c r="X48" s="10">
        <f>INDEX(MTInputs!$J$1:$AZ$415,$D48,MATCH(X$5,MTInputs!$J$5:$AZ$5,0))</f>
        <v/>
      </c>
      <c r="Y48" s="10">
        <f>INDEX(MTInputs!$J$1:$AZ$415,$D48,MATCH(Y$5,MTInputs!$J$5:$AZ$5,0))</f>
        <v/>
      </c>
      <c r="Z48" s="10">
        <f>INDEX(MTInputs!$J$1:$AZ$415,$D48,MATCH(Z$5,MTInputs!$J$5:$AZ$5,0))</f>
        <v/>
      </c>
      <c r="AA48" s="10">
        <f>INDEX(MTInputs!$J$1:$AZ$415,$D48,MATCH(AA$5,MTInputs!$J$5:$AZ$5,0))</f>
        <v/>
      </c>
      <c r="AB48" s="10">
        <f>INDEX(MTInputs!$J$1:$AZ$415,$D48,MATCH(AB$5,MTInputs!$J$5:$AZ$5,0))</f>
        <v/>
      </c>
      <c r="AC48" s="10">
        <f>INDEX(MTInputs!$J$1:$AZ$415,$D48,MATCH(AC$5,MTInputs!$J$5:$AZ$5,0))</f>
        <v/>
      </c>
      <c r="AD48" s="10">
        <f>INDEX(MTInputs!$J$1:$AZ$415,$D48,MATCH(AD$5,MTInputs!$J$5:$AZ$5,0))</f>
        <v/>
      </c>
      <c r="AF48" s="11">
        <f>LOWER(Settings!$C$4)&amp;".mit."&amp;$A48&amp;IF($C48="","","."&amp;$C48&amp;"."&amp;$B48)&amp;IF(INDEX(Variables!$D$5:$D$205,MATCH($A48,Variables!$A$5:$A$205,0))="","","."&amp;INDEX(Variables!$D$5:$D$205,MATCH($A48,Variables!$A$5:$A$205,0)))&amp;"."&amp;AF$5</f>
        <v/>
      </c>
      <c r="AG48" s="9">
        <f>INDEX(MTInputs!$J$1:$AZ$415,$D48,MATCH(AG$5,MTInputs!$J$5:$AZ$5,0))</f>
        <v/>
      </c>
      <c r="AH48" s="10">
        <f>INDEX(MTInputs!$J$1:$AZ$415,$D48,MATCH(AH$5,MTInputs!$J$5:$AZ$5,0))</f>
        <v/>
      </c>
      <c r="AI48" s="10">
        <f>INDEX(MTInputs!$J$1:$AZ$415,$D48,MATCH(AI$5,MTInputs!$J$5:$AZ$5,0))</f>
        <v/>
      </c>
      <c r="AJ48" s="10">
        <f>INDEX(MTInputs!$J$1:$AZ$415,$D48,MATCH(AJ$5,MTInputs!$J$5:$AZ$5,0))</f>
        <v/>
      </c>
      <c r="AK48" s="10">
        <f>INDEX(MTInputs!$J$1:$AZ$415,$D48,MATCH(AK$5,MTInputs!$J$5:$AZ$5,0))</f>
        <v/>
      </c>
      <c r="AL48" s="10">
        <f>INDEX(MTInputs!$J$1:$AZ$415,$D48,MATCH(AL$5,MTInputs!$J$5:$AZ$5,0))</f>
        <v/>
      </c>
      <c r="AM48" s="10">
        <f>INDEX(MTInputs!$J$1:$AZ$415,$D48,MATCH(AM$5,MTInputs!$J$5:$AZ$5,0))</f>
        <v/>
      </c>
      <c r="AN48" s="10">
        <f>INDEX(MTInputs!$J$1:$AZ$415,$D48,MATCH(AN$5,MTInputs!$J$5:$AZ$5,0))</f>
        <v/>
      </c>
      <c r="AO48" s="10">
        <f>INDEX(MTInputs!$J$1:$AZ$415,$D48,MATCH(AO$5,MTInputs!$J$5:$AZ$5,0))</f>
        <v/>
      </c>
      <c r="AP48" s="10">
        <f>INDEX(MTInputs!$J$1:$AZ$415,$D48,MATCH(AP$5,MTInputs!$J$5:$AZ$5,0))</f>
        <v/>
      </c>
      <c r="AQ48" s="10">
        <f>INDEX(MTInputs!$J$1:$AZ$415,$D48,MATCH(AQ$5,MTInputs!$J$5:$AZ$5,0))</f>
        <v/>
      </c>
      <c r="AR48" s="10">
        <f>INDEX(MTInputs!$J$1:$AZ$415,$D48,MATCH(AR$5,MTInputs!$J$5:$AZ$5,0))</f>
        <v/>
      </c>
      <c r="AS48" s="10">
        <f>INDEX(MTInputs!$J$1:$AZ$415,$D48,MATCH(AS$5,MTInputs!$J$5:$AZ$5,0))</f>
        <v/>
      </c>
      <c r="AT48" s="10">
        <f>INDEX(MTInputs!$J$1:$AZ$415,$D48,MATCH(AT$5,MTInputs!$J$5:$AZ$5,0))</f>
        <v/>
      </c>
      <c r="AU48" s="10">
        <f>INDEX(MTInputs!$J$1:$AZ$415,$D48,MATCH(AU$5,MTInputs!$J$5:$AZ$5,0))</f>
        <v/>
      </c>
      <c r="AV48" s="10">
        <f>INDEX(MTInputs!$J$1:$AZ$415,$D48,MATCH(AV$5,MTInputs!$J$5:$AZ$5,0))</f>
        <v/>
      </c>
      <c r="AW48" s="10">
        <f>INDEX(MTInputs!$J$1:$AZ$415,$D48,MATCH(AW$5,MTInputs!$J$5:$AZ$5,0))</f>
        <v/>
      </c>
      <c r="AX48" s="10">
        <f>INDEX(MTInputs!$J$1:$AZ$415,$D48,MATCH(AX$5,MTInputs!$J$5:$AZ$5,0))</f>
        <v/>
      </c>
      <c r="AY48" s="10">
        <f>INDEX(MTInputs!$J$1:$AZ$415,$D48,MATCH(AY$5,MTInputs!$J$5:$AZ$5,0))</f>
        <v/>
      </c>
    </row>
    <row r="49" hidden="1" outlineLevel="1">
      <c r="A49" s="14" t="inlineStr">
        <is>
          <t>fpr.yr1</t>
        </is>
      </c>
      <c r="B49" s="14" t="inlineStr"/>
      <c r="C49" s="14" t="inlineStr"/>
      <c r="D49" s="22" t="n">
        <v>141</v>
      </c>
      <c r="H49" s="14">
        <f>INDEX(Variables!$B$5:$B$205,MATCH($A49,Variables!$A$5:$A$205,0))&amp;IF($C49="",""," | "&amp;INDEX(Mapping!$B$5:$B$26,MATCH($C49,Mapping!$A$5:$A$26,0))&amp;" | "&amp;INDEX(Mapping!$B$30:$B$46,MATCH($B49,Mapping!$A$30:$A$46,0)))</f>
        <v/>
      </c>
      <c r="I49" s="14">
        <f>INDEX(Variables!$C$5:$C$205,MATCH($A49,Variables!$A$5:$A$205,0))</f>
        <v/>
      </c>
      <c r="J49" s="14">
        <f>INDEX(Variables!$E$5:$E$205,MATCH($A49,Variables!$A$5:$A$205,0))</f>
        <v/>
      </c>
      <c r="K49" s="11">
        <f>LOWER(Settings!$C$4)&amp;".mit."&amp;$A49&amp;IF($C49="","","."&amp;$C49&amp;"."&amp;$B49)&amp;IF(INDEX(Variables!$D$5:$D$205,MATCH($A49,Variables!$A$5:$A$205,0))="","","."&amp;INDEX(Variables!$D$5:$D$205,MATCH($A49,Variables!$A$5:$A$205,0)))&amp;"."&amp;K$5</f>
        <v/>
      </c>
      <c r="L49" s="9">
        <f>INDEX(MTInputs!$J$1:$AZ$415,$D49,MATCH(L$5,MTInputs!$J$5:$AZ$5,0))</f>
        <v/>
      </c>
      <c r="M49" s="10">
        <f>INDEX(MTInputs!$J$1:$AZ$415,$D49,MATCH(M$5,MTInputs!$J$5:$AZ$5,0))</f>
        <v/>
      </c>
      <c r="N49" s="10">
        <f>INDEX(MTInputs!$J$1:$AZ$415,$D49,MATCH(N$5,MTInputs!$J$5:$AZ$5,0))</f>
        <v/>
      </c>
      <c r="O49" s="10">
        <f>INDEX(MTInputs!$J$1:$AZ$415,$D49,MATCH(O$5,MTInputs!$J$5:$AZ$5,0))</f>
        <v/>
      </c>
      <c r="P49" s="10">
        <f>INDEX(MTInputs!$J$1:$AZ$415,$D49,MATCH(P$5,MTInputs!$J$5:$AZ$5,0))</f>
        <v/>
      </c>
      <c r="Q49" s="10">
        <f>INDEX(MTInputs!$J$1:$AZ$415,$D49,MATCH(Q$5,MTInputs!$J$5:$AZ$5,0))</f>
        <v/>
      </c>
      <c r="R49" s="10">
        <f>INDEX(MTInputs!$J$1:$AZ$415,$D49,MATCH(R$5,MTInputs!$J$5:$AZ$5,0))</f>
        <v/>
      </c>
      <c r="S49" s="10">
        <f>INDEX(MTInputs!$J$1:$AZ$415,$D49,MATCH(S$5,MTInputs!$J$5:$AZ$5,0))</f>
        <v/>
      </c>
      <c r="T49" s="10">
        <f>INDEX(MTInputs!$J$1:$AZ$415,$D49,MATCH(T$5,MTInputs!$J$5:$AZ$5,0))</f>
        <v/>
      </c>
      <c r="U49" s="10">
        <f>INDEX(MTInputs!$J$1:$AZ$415,$D49,MATCH(U$5,MTInputs!$J$5:$AZ$5,0))</f>
        <v/>
      </c>
      <c r="V49" s="10">
        <f>INDEX(MTInputs!$J$1:$AZ$415,$D49,MATCH(V$5,MTInputs!$J$5:$AZ$5,0))</f>
        <v/>
      </c>
      <c r="W49" s="10">
        <f>INDEX(MTInputs!$J$1:$AZ$415,$D49,MATCH(W$5,MTInputs!$J$5:$AZ$5,0))</f>
        <v/>
      </c>
      <c r="X49" s="10">
        <f>INDEX(MTInputs!$J$1:$AZ$415,$D49,MATCH(X$5,MTInputs!$J$5:$AZ$5,0))</f>
        <v/>
      </c>
      <c r="Y49" s="10">
        <f>INDEX(MTInputs!$J$1:$AZ$415,$D49,MATCH(Y$5,MTInputs!$J$5:$AZ$5,0))</f>
        <v/>
      </c>
      <c r="Z49" s="10">
        <f>INDEX(MTInputs!$J$1:$AZ$415,$D49,MATCH(Z$5,MTInputs!$J$5:$AZ$5,0))</f>
        <v/>
      </c>
      <c r="AA49" s="10">
        <f>INDEX(MTInputs!$J$1:$AZ$415,$D49,MATCH(AA$5,MTInputs!$J$5:$AZ$5,0))</f>
        <v/>
      </c>
      <c r="AB49" s="10">
        <f>INDEX(MTInputs!$J$1:$AZ$415,$D49,MATCH(AB$5,MTInputs!$J$5:$AZ$5,0))</f>
        <v/>
      </c>
      <c r="AC49" s="10">
        <f>INDEX(MTInputs!$J$1:$AZ$415,$D49,MATCH(AC$5,MTInputs!$J$5:$AZ$5,0))</f>
        <v/>
      </c>
      <c r="AD49" s="10">
        <f>INDEX(MTInputs!$J$1:$AZ$415,$D49,MATCH(AD$5,MTInputs!$J$5:$AZ$5,0))</f>
        <v/>
      </c>
      <c r="AF49" s="11">
        <f>LOWER(Settings!$C$4)&amp;".mit."&amp;$A49&amp;IF($C49="","","."&amp;$C49&amp;"."&amp;$B49)&amp;IF(INDEX(Variables!$D$5:$D$205,MATCH($A49,Variables!$A$5:$A$205,0))="","","."&amp;INDEX(Variables!$D$5:$D$205,MATCH($A49,Variables!$A$5:$A$205,0)))&amp;"."&amp;AF$5</f>
        <v/>
      </c>
      <c r="AG49" s="9">
        <f>INDEX(MTInputs!$J$1:$AZ$415,$D49,MATCH(AG$5,MTInputs!$J$5:$AZ$5,0))</f>
        <v/>
      </c>
      <c r="AH49" s="10">
        <f>INDEX(MTInputs!$J$1:$AZ$415,$D49,MATCH(AH$5,MTInputs!$J$5:$AZ$5,0))</f>
        <v/>
      </c>
      <c r="AI49" s="10">
        <f>INDEX(MTInputs!$J$1:$AZ$415,$D49,MATCH(AI$5,MTInputs!$J$5:$AZ$5,0))</f>
        <v/>
      </c>
      <c r="AJ49" s="10">
        <f>INDEX(MTInputs!$J$1:$AZ$415,$D49,MATCH(AJ$5,MTInputs!$J$5:$AZ$5,0))</f>
        <v/>
      </c>
      <c r="AK49" s="10">
        <f>INDEX(MTInputs!$J$1:$AZ$415,$D49,MATCH(AK$5,MTInputs!$J$5:$AZ$5,0))</f>
        <v/>
      </c>
      <c r="AL49" s="10">
        <f>INDEX(MTInputs!$J$1:$AZ$415,$D49,MATCH(AL$5,MTInputs!$J$5:$AZ$5,0))</f>
        <v/>
      </c>
      <c r="AM49" s="10">
        <f>INDEX(MTInputs!$J$1:$AZ$415,$D49,MATCH(AM$5,MTInputs!$J$5:$AZ$5,0))</f>
        <v/>
      </c>
      <c r="AN49" s="10">
        <f>INDEX(MTInputs!$J$1:$AZ$415,$D49,MATCH(AN$5,MTInputs!$J$5:$AZ$5,0))</f>
        <v/>
      </c>
      <c r="AO49" s="10">
        <f>INDEX(MTInputs!$J$1:$AZ$415,$D49,MATCH(AO$5,MTInputs!$J$5:$AZ$5,0))</f>
        <v/>
      </c>
      <c r="AP49" s="10">
        <f>INDEX(MTInputs!$J$1:$AZ$415,$D49,MATCH(AP$5,MTInputs!$J$5:$AZ$5,0))</f>
        <v/>
      </c>
      <c r="AQ49" s="10">
        <f>INDEX(MTInputs!$J$1:$AZ$415,$D49,MATCH(AQ$5,MTInputs!$J$5:$AZ$5,0))</f>
        <v/>
      </c>
      <c r="AR49" s="10">
        <f>INDEX(MTInputs!$J$1:$AZ$415,$D49,MATCH(AR$5,MTInputs!$J$5:$AZ$5,0))</f>
        <v/>
      </c>
      <c r="AS49" s="10">
        <f>INDEX(MTInputs!$J$1:$AZ$415,$D49,MATCH(AS$5,MTInputs!$J$5:$AZ$5,0))</f>
        <v/>
      </c>
      <c r="AT49" s="10">
        <f>INDEX(MTInputs!$J$1:$AZ$415,$D49,MATCH(AT$5,MTInputs!$J$5:$AZ$5,0))</f>
        <v/>
      </c>
      <c r="AU49" s="10">
        <f>INDEX(MTInputs!$J$1:$AZ$415,$D49,MATCH(AU$5,MTInputs!$J$5:$AZ$5,0))</f>
        <v/>
      </c>
      <c r="AV49" s="10">
        <f>INDEX(MTInputs!$J$1:$AZ$415,$D49,MATCH(AV$5,MTInputs!$J$5:$AZ$5,0))</f>
        <v/>
      </c>
      <c r="AW49" s="10">
        <f>INDEX(MTInputs!$J$1:$AZ$415,$D49,MATCH(AW$5,MTInputs!$J$5:$AZ$5,0))</f>
        <v/>
      </c>
      <c r="AX49" s="10">
        <f>INDEX(MTInputs!$J$1:$AZ$415,$D49,MATCH(AX$5,MTInputs!$J$5:$AZ$5,0))</f>
        <v/>
      </c>
      <c r="AY49" s="10">
        <f>INDEX(MTInputs!$J$1:$AZ$415,$D49,MATCH(AY$5,MTInputs!$J$5:$AZ$5,0))</f>
        <v/>
      </c>
    </row>
    <row r="50" hidden="1" outlineLevel="1">
      <c r="A50" s="14" t="inlineStr">
        <is>
          <t>fpr.s</t>
        </is>
      </c>
      <c r="B50" s="14" t="inlineStr">
        <is>
          <t>coa</t>
        </is>
      </c>
      <c r="C50" s="14" t="inlineStr">
        <is>
          <t>pow</t>
        </is>
      </c>
      <c r="D50" s="22" t="n">
        <v>142</v>
      </c>
      <c r="H50" s="14">
        <f>INDEX(Variables!$B$5:$B$205,MATCH($A50,Variables!$A$5:$A$205,0))&amp;IF($C50="",""," | "&amp;INDEX(Mapping!$B$5:$B$26,MATCH($C50,Mapping!$A$5:$A$26,0))&amp;" | "&amp;INDEX(Mapping!$B$30:$B$46,MATCH($B50,Mapping!$A$30:$A$46,0)))</f>
        <v/>
      </c>
      <c r="I50" s="14">
        <f>INDEX(Variables!$C$5:$C$205,MATCH($A50,Variables!$A$5:$A$205,0))</f>
        <v/>
      </c>
      <c r="J50" s="14">
        <f>INDEX(Variables!$E$5:$E$205,MATCH($A50,Variables!$A$5:$A$205,0))</f>
        <v/>
      </c>
      <c r="K50" s="11">
        <f>LOWER(Settings!$C$4)&amp;".mit."&amp;$A50&amp;IF($C50="","","."&amp;$C50&amp;"."&amp;$B50)&amp;IF(INDEX(Variables!$D$5:$D$205,MATCH($A50,Variables!$A$5:$A$205,0))="","","."&amp;INDEX(Variables!$D$5:$D$205,MATCH($A50,Variables!$A$5:$A$205,0)))&amp;"."&amp;K$5</f>
        <v/>
      </c>
      <c r="L50" s="23">
        <f>INDEX(MTInputs!$J$1:$AZ$415,$D50,MATCH(L$5,MTInputs!$J$5:$AZ$5,0))</f>
        <v/>
      </c>
      <c r="M50" s="24">
        <f>INDEX(MTInputs!$J$1:$AZ$415,$D50,MATCH(M$5,MTInputs!$J$5:$AZ$5,0))</f>
        <v/>
      </c>
      <c r="N50" s="24">
        <f>INDEX(MTInputs!$J$1:$AZ$415,$D50,MATCH(N$5,MTInputs!$J$5:$AZ$5,0))</f>
        <v/>
      </c>
      <c r="O50" s="24">
        <f>INDEX(MTInputs!$J$1:$AZ$415,$D50,MATCH(O$5,MTInputs!$J$5:$AZ$5,0))</f>
        <v/>
      </c>
      <c r="P50" s="24">
        <f>INDEX(MTInputs!$J$1:$AZ$415,$D50,MATCH(P$5,MTInputs!$J$5:$AZ$5,0))</f>
        <v/>
      </c>
      <c r="Q50" s="24">
        <f>INDEX(MTInputs!$J$1:$AZ$415,$D50,MATCH(Q$5,MTInputs!$J$5:$AZ$5,0))</f>
        <v/>
      </c>
      <c r="R50" s="24">
        <f>INDEX(MTInputs!$J$1:$AZ$415,$D50,MATCH(R$5,MTInputs!$J$5:$AZ$5,0))</f>
        <v/>
      </c>
      <c r="S50" s="24">
        <f>INDEX(MTInputs!$J$1:$AZ$415,$D50,MATCH(S$5,MTInputs!$J$5:$AZ$5,0))</f>
        <v/>
      </c>
      <c r="T50" s="24">
        <f>INDEX(MTInputs!$J$1:$AZ$415,$D50,MATCH(T$5,MTInputs!$J$5:$AZ$5,0))</f>
        <v/>
      </c>
      <c r="U50" s="24">
        <f>INDEX(MTInputs!$J$1:$AZ$415,$D50,MATCH(U$5,MTInputs!$J$5:$AZ$5,0))</f>
        <v/>
      </c>
      <c r="V50" s="24">
        <f>INDEX(MTInputs!$J$1:$AZ$415,$D50,MATCH(V$5,MTInputs!$J$5:$AZ$5,0))</f>
        <v/>
      </c>
      <c r="W50" s="24">
        <f>INDEX(MTInputs!$J$1:$AZ$415,$D50,MATCH(W$5,MTInputs!$J$5:$AZ$5,0))</f>
        <v/>
      </c>
      <c r="X50" s="24">
        <f>INDEX(MTInputs!$J$1:$AZ$415,$D50,MATCH(X$5,MTInputs!$J$5:$AZ$5,0))</f>
        <v/>
      </c>
      <c r="Y50" s="24">
        <f>INDEX(MTInputs!$J$1:$AZ$415,$D50,MATCH(Y$5,MTInputs!$J$5:$AZ$5,0))</f>
        <v/>
      </c>
      <c r="Z50" s="24">
        <f>INDEX(MTInputs!$J$1:$AZ$415,$D50,MATCH(Z$5,MTInputs!$J$5:$AZ$5,0))</f>
        <v/>
      </c>
      <c r="AA50" s="24">
        <f>INDEX(MTInputs!$J$1:$AZ$415,$D50,MATCH(AA$5,MTInputs!$J$5:$AZ$5,0))</f>
        <v/>
      </c>
      <c r="AB50" s="24">
        <f>INDEX(MTInputs!$J$1:$AZ$415,$D50,MATCH(AB$5,MTInputs!$J$5:$AZ$5,0))</f>
        <v/>
      </c>
      <c r="AC50" s="24">
        <f>INDEX(MTInputs!$J$1:$AZ$415,$D50,MATCH(AC$5,MTInputs!$J$5:$AZ$5,0))</f>
        <v/>
      </c>
      <c r="AD50" s="24">
        <f>INDEX(MTInputs!$J$1:$AZ$415,$D50,MATCH(AD$5,MTInputs!$J$5:$AZ$5,0))</f>
        <v/>
      </c>
      <c r="AF50" s="11">
        <f>LOWER(Settings!$C$4)&amp;".mit."&amp;$A50&amp;IF($C50="","","."&amp;$C50&amp;"."&amp;$B50)&amp;IF(INDEX(Variables!$D$5:$D$205,MATCH($A50,Variables!$A$5:$A$205,0))="","","."&amp;INDEX(Variables!$D$5:$D$205,MATCH($A50,Variables!$A$5:$A$205,0)))&amp;"."&amp;AF$5</f>
        <v/>
      </c>
      <c r="AG50" s="23">
        <f>INDEX(MTInputs!$J$1:$AZ$415,$D50,MATCH(AG$5,MTInputs!$J$5:$AZ$5,0))</f>
        <v/>
      </c>
      <c r="AH50" s="24">
        <f>INDEX(MTInputs!$J$1:$AZ$415,$D50,MATCH(AH$5,MTInputs!$J$5:$AZ$5,0))</f>
        <v/>
      </c>
      <c r="AI50" s="24">
        <f>INDEX(MTInputs!$J$1:$AZ$415,$D50,MATCH(AI$5,MTInputs!$J$5:$AZ$5,0))</f>
        <v/>
      </c>
      <c r="AJ50" s="24">
        <f>INDEX(MTInputs!$J$1:$AZ$415,$D50,MATCH(AJ$5,MTInputs!$J$5:$AZ$5,0))</f>
        <v/>
      </c>
      <c r="AK50" s="24">
        <f>INDEX(MTInputs!$J$1:$AZ$415,$D50,MATCH(AK$5,MTInputs!$J$5:$AZ$5,0))</f>
        <v/>
      </c>
      <c r="AL50" s="24">
        <f>INDEX(MTInputs!$J$1:$AZ$415,$D50,MATCH(AL$5,MTInputs!$J$5:$AZ$5,0))</f>
        <v/>
      </c>
      <c r="AM50" s="24">
        <f>INDEX(MTInputs!$J$1:$AZ$415,$D50,MATCH(AM$5,MTInputs!$J$5:$AZ$5,0))</f>
        <v/>
      </c>
      <c r="AN50" s="24">
        <f>INDEX(MTInputs!$J$1:$AZ$415,$D50,MATCH(AN$5,MTInputs!$J$5:$AZ$5,0))</f>
        <v/>
      </c>
      <c r="AO50" s="24">
        <f>INDEX(MTInputs!$J$1:$AZ$415,$D50,MATCH(AO$5,MTInputs!$J$5:$AZ$5,0))</f>
        <v/>
      </c>
      <c r="AP50" s="24">
        <f>INDEX(MTInputs!$J$1:$AZ$415,$D50,MATCH(AP$5,MTInputs!$J$5:$AZ$5,0))</f>
        <v/>
      </c>
      <c r="AQ50" s="24">
        <f>INDEX(MTInputs!$J$1:$AZ$415,$D50,MATCH(AQ$5,MTInputs!$J$5:$AZ$5,0))</f>
        <v/>
      </c>
      <c r="AR50" s="24">
        <f>INDEX(MTInputs!$J$1:$AZ$415,$D50,MATCH(AR$5,MTInputs!$J$5:$AZ$5,0))</f>
        <v/>
      </c>
      <c r="AS50" s="24">
        <f>INDEX(MTInputs!$J$1:$AZ$415,$D50,MATCH(AS$5,MTInputs!$J$5:$AZ$5,0))</f>
        <v/>
      </c>
      <c r="AT50" s="24">
        <f>INDEX(MTInputs!$J$1:$AZ$415,$D50,MATCH(AT$5,MTInputs!$J$5:$AZ$5,0))</f>
        <v/>
      </c>
      <c r="AU50" s="24">
        <f>INDEX(MTInputs!$J$1:$AZ$415,$D50,MATCH(AU$5,MTInputs!$J$5:$AZ$5,0))</f>
        <v/>
      </c>
      <c r="AV50" s="24">
        <f>INDEX(MTInputs!$J$1:$AZ$415,$D50,MATCH(AV$5,MTInputs!$J$5:$AZ$5,0))</f>
        <v/>
      </c>
      <c r="AW50" s="24">
        <f>INDEX(MTInputs!$J$1:$AZ$415,$D50,MATCH(AW$5,MTInputs!$J$5:$AZ$5,0))</f>
        <v/>
      </c>
      <c r="AX50" s="24">
        <f>INDEX(MTInputs!$J$1:$AZ$415,$D50,MATCH(AX$5,MTInputs!$J$5:$AZ$5,0))</f>
        <v/>
      </c>
      <c r="AY50" s="24">
        <f>INDEX(MTInputs!$J$1:$AZ$415,$D50,MATCH(AY$5,MTInputs!$J$5:$AZ$5,0))</f>
        <v/>
      </c>
    </row>
    <row r="51" hidden="1" outlineLevel="1">
      <c r="A51" s="14" t="inlineStr">
        <is>
          <t>fpr.s</t>
        </is>
      </c>
      <c r="B51" s="14" t="inlineStr">
        <is>
          <t>coa</t>
        </is>
      </c>
      <c r="C51" s="14" t="inlineStr">
        <is>
          <t>res</t>
        </is>
      </c>
      <c r="D51" s="22" t="n">
        <v>143</v>
      </c>
      <c r="H51" s="14">
        <f>INDEX(Variables!$B$5:$B$205,MATCH($A51,Variables!$A$5:$A$205,0))&amp;IF($C51="",""," | "&amp;INDEX(Mapping!$B$5:$B$26,MATCH($C51,Mapping!$A$5:$A$26,0))&amp;" | "&amp;INDEX(Mapping!$B$30:$B$46,MATCH($B51,Mapping!$A$30:$A$46,0)))</f>
        <v/>
      </c>
      <c r="I51" s="14">
        <f>INDEX(Variables!$C$5:$C$205,MATCH($A51,Variables!$A$5:$A$205,0))</f>
        <v/>
      </c>
      <c r="J51" s="14">
        <f>INDEX(Variables!$E$5:$E$205,MATCH($A51,Variables!$A$5:$A$205,0))</f>
        <v/>
      </c>
      <c r="K51" s="11">
        <f>LOWER(Settings!$C$4)&amp;".mit."&amp;$A51&amp;IF($C51="","","."&amp;$C51&amp;"."&amp;$B51)&amp;IF(INDEX(Variables!$D$5:$D$205,MATCH($A51,Variables!$A$5:$A$205,0))="","","."&amp;INDEX(Variables!$D$5:$D$205,MATCH($A51,Variables!$A$5:$A$205,0)))&amp;"."&amp;K$5</f>
        <v/>
      </c>
      <c r="L51" s="23">
        <f>INDEX(MTInputs!$J$1:$AZ$415,$D51,MATCH(L$5,MTInputs!$J$5:$AZ$5,0))</f>
        <v/>
      </c>
      <c r="M51" s="24">
        <f>INDEX(MTInputs!$J$1:$AZ$415,$D51,MATCH(M$5,MTInputs!$J$5:$AZ$5,0))</f>
        <v/>
      </c>
      <c r="N51" s="24">
        <f>INDEX(MTInputs!$J$1:$AZ$415,$D51,MATCH(N$5,MTInputs!$J$5:$AZ$5,0))</f>
        <v/>
      </c>
      <c r="O51" s="24">
        <f>INDEX(MTInputs!$J$1:$AZ$415,$D51,MATCH(O$5,MTInputs!$J$5:$AZ$5,0))</f>
        <v/>
      </c>
      <c r="P51" s="24">
        <f>INDEX(MTInputs!$J$1:$AZ$415,$D51,MATCH(P$5,MTInputs!$J$5:$AZ$5,0))</f>
        <v/>
      </c>
      <c r="Q51" s="24">
        <f>INDEX(MTInputs!$J$1:$AZ$415,$D51,MATCH(Q$5,MTInputs!$J$5:$AZ$5,0))</f>
        <v/>
      </c>
      <c r="R51" s="24">
        <f>INDEX(MTInputs!$J$1:$AZ$415,$D51,MATCH(R$5,MTInputs!$J$5:$AZ$5,0))</f>
        <v/>
      </c>
      <c r="S51" s="24">
        <f>INDEX(MTInputs!$J$1:$AZ$415,$D51,MATCH(S$5,MTInputs!$J$5:$AZ$5,0))</f>
        <v/>
      </c>
      <c r="T51" s="24">
        <f>INDEX(MTInputs!$J$1:$AZ$415,$D51,MATCH(T$5,MTInputs!$J$5:$AZ$5,0))</f>
        <v/>
      </c>
      <c r="U51" s="24">
        <f>INDEX(MTInputs!$J$1:$AZ$415,$D51,MATCH(U$5,MTInputs!$J$5:$AZ$5,0))</f>
        <v/>
      </c>
      <c r="V51" s="24">
        <f>INDEX(MTInputs!$J$1:$AZ$415,$D51,MATCH(V$5,MTInputs!$J$5:$AZ$5,0))</f>
        <v/>
      </c>
      <c r="W51" s="24">
        <f>INDEX(MTInputs!$J$1:$AZ$415,$D51,MATCH(W$5,MTInputs!$J$5:$AZ$5,0))</f>
        <v/>
      </c>
      <c r="X51" s="24">
        <f>INDEX(MTInputs!$J$1:$AZ$415,$D51,MATCH(X$5,MTInputs!$J$5:$AZ$5,0))</f>
        <v/>
      </c>
      <c r="Y51" s="24">
        <f>INDEX(MTInputs!$J$1:$AZ$415,$D51,MATCH(Y$5,MTInputs!$J$5:$AZ$5,0))</f>
        <v/>
      </c>
      <c r="Z51" s="24">
        <f>INDEX(MTInputs!$J$1:$AZ$415,$D51,MATCH(Z$5,MTInputs!$J$5:$AZ$5,0))</f>
        <v/>
      </c>
      <c r="AA51" s="24">
        <f>INDEX(MTInputs!$J$1:$AZ$415,$D51,MATCH(AA$5,MTInputs!$J$5:$AZ$5,0))</f>
        <v/>
      </c>
      <c r="AB51" s="24">
        <f>INDEX(MTInputs!$J$1:$AZ$415,$D51,MATCH(AB$5,MTInputs!$J$5:$AZ$5,0))</f>
        <v/>
      </c>
      <c r="AC51" s="24">
        <f>INDEX(MTInputs!$J$1:$AZ$415,$D51,MATCH(AC$5,MTInputs!$J$5:$AZ$5,0))</f>
        <v/>
      </c>
      <c r="AD51" s="24">
        <f>INDEX(MTInputs!$J$1:$AZ$415,$D51,MATCH(AD$5,MTInputs!$J$5:$AZ$5,0))</f>
        <v/>
      </c>
      <c r="AF51" s="11">
        <f>LOWER(Settings!$C$4)&amp;".mit."&amp;$A51&amp;IF($C51="","","."&amp;$C51&amp;"."&amp;$B51)&amp;IF(INDEX(Variables!$D$5:$D$205,MATCH($A51,Variables!$A$5:$A$205,0))="","","."&amp;INDEX(Variables!$D$5:$D$205,MATCH($A51,Variables!$A$5:$A$205,0)))&amp;"."&amp;AF$5</f>
        <v/>
      </c>
      <c r="AG51" s="23">
        <f>INDEX(MTInputs!$J$1:$AZ$415,$D51,MATCH(AG$5,MTInputs!$J$5:$AZ$5,0))</f>
        <v/>
      </c>
      <c r="AH51" s="24">
        <f>INDEX(MTInputs!$J$1:$AZ$415,$D51,MATCH(AH$5,MTInputs!$J$5:$AZ$5,0))</f>
        <v/>
      </c>
      <c r="AI51" s="24">
        <f>INDEX(MTInputs!$J$1:$AZ$415,$D51,MATCH(AI$5,MTInputs!$J$5:$AZ$5,0))</f>
        <v/>
      </c>
      <c r="AJ51" s="24">
        <f>INDEX(MTInputs!$J$1:$AZ$415,$D51,MATCH(AJ$5,MTInputs!$J$5:$AZ$5,0))</f>
        <v/>
      </c>
      <c r="AK51" s="24">
        <f>INDEX(MTInputs!$J$1:$AZ$415,$D51,MATCH(AK$5,MTInputs!$J$5:$AZ$5,0))</f>
        <v/>
      </c>
      <c r="AL51" s="24">
        <f>INDEX(MTInputs!$J$1:$AZ$415,$D51,MATCH(AL$5,MTInputs!$J$5:$AZ$5,0))</f>
        <v/>
      </c>
      <c r="AM51" s="24">
        <f>INDEX(MTInputs!$J$1:$AZ$415,$D51,MATCH(AM$5,MTInputs!$J$5:$AZ$5,0))</f>
        <v/>
      </c>
      <c r="AN51" s="24">
        <f>INDEX(MTInputs!$J$1:$AZ$415,$D51,MATCH(AN$5,MTInputs!$J$5:$AZ$5,0))</f>
        <v/>
      </c>
      <c r="AO51" s="24">
        <f>INDEX(MTInputs!$J$1:$AZ$415,$D51,MATCH(AO$5,MTInputs!$J$5:$AZ$5,0))</f>
        <v/>
      </c>
      <c r="AP51" s="24">
        <f>INDEX(MTInputs!$J$1:$AZ$415,$D51,MATCH(AP$5,MTInputs!$J$5:$AZ$5,0))</f>
        <v/>
      </c>
      <c r="AQ51" s="24">
        <f>INDEX(MTInputs!$J$1:$AZ$415,$D51,MATCH(AQ$5,MTInputs!$J$5:$AZ$5,0))</f>
        <v/>
      </c>
      <c r="AR51" s="24">
        <f>INDEX(MTInputs!$J$1:$AZ$415,$D51,MATCH(AR$5,MTInputs!$J$5:$AZ$5,0))</f>
        <v/>
      </c>
      <c r="AS51" s="24">
        <f>INDEX(MTInputs!$J$1:$AZ$415,$D51,MATCH(AS$5,MTInputs!$J$5:$AZ$5,0))</f>
        <v/>
      </c>
      <c r="AT51" s="24">
        <f>INDEX(MTInputs!$J$1:$AZ$415,$D51,MATCH(AT$5,MTInputs!$J$5:$AZ$5,0))</f>
        <v/>
      </c>
      <c r="AU51" s="24">
        <f>INDEX(MTInputs!$J$1:$AZ$415,$D51,MATCH(AU$5,MTInputs!$J$5:$AZ$5,0))</f>
        <v/>
      </c>
      <c r="AV51" s="24">
        <f>INDEX(MTInputs!$J$1:$AZ$415,$D51,MATCH(AV$5,MTInputs!$J$5:$AZ$5,0))</f>
        <v/>
      </c>
      <c r="AW51" s="24">
        <f>INDEX(MTInputs!$J$1:$AZ$415,$D51,MATCH(AW$5,MTInputs!$J$5:$AZ$5,0))</f>
        <v/>
      </c>
      <c r="AX51" s="24">
        <f>INDEX(MTInputs!$J$1:$AZ$415,$D51,MATCH(AX$5,MTInputs!$J$5:$AZ$5,0))</f>
        <v/>
      </c>
      <c r="AY51" s="24">
        <f>INDEX(MTInputs!$J$1:$AZ$415,$D51,MATCH(AY$5,MTInputs!$J$5:$AZ$5,0))</f>
        <v/>
      </c>
    </row>
    <row r="52" hidden="1" outlineLevel="1">
      <c r="A52" s="14" t="inlineStr">
        <is>
          <t>fpr.s</t>
        </is>
      </c>
      <c r="B52" s="14" t="inlineStr">
        <is>
          <t>coa</t>
        </is>
      </c>
      <c r="C52" s="14" t="inlineStr">
        <is>
          <t>ind</t>
        </is>
      </c>
      <c r="D52" s="22" t="n">
        <v>144</v>
      </c>
      <c r="H52" s="14">
        <f>INDEX(Variables!$B$5:$B$205,MATCH($A52,Variables!$A$5:$A$205,0))&amp;IF($C52="",""," | "&amp;INDEX(Mapping!$B$5:$B$26,MATCH($C52,Mapping!$A$5:$A$26,0))&amp;" | "&amp;INDEX(Mapping!$B$30:$B$46,MATCH($B52,Mapping!$A$30:$A$46,0)))</f>
        <v/>
      </c>
      <c r="I52" s="14">
        <f>INDEX(Variables!$C$5:$C$205,MATCH($A52,Variables!$A$5:$A$205,0))</f>
        <v/>
      </c>
      <c r="J52" s="14">
        <f>INDEX(Variables!$E$5:$E$205,MATCH($A52,Variables!$A$5:$A$205,0))</f>
        <v/>
      </c>
      <c r="K52" s="11">
        <f>LOWER(Settings!$C$4)&amp;".mit."&amp;$A52&amp;IF($C52="","","."&amp;$C52&amp;"."&amp;$B52)&amp;IF(INDEX(Variables!$D$5:$D$205,MATCH($A52,Variables!$A$5:$A$205,0))="","","."&amp;INDEX(Variables!$D$5:$D$205,MATCH($A52,Variables!$A$5:$A$205,0)))&amp;"."&amp;K$5</f>
        <v/>
      </c>
      <c r="L52" s="23">
        <f>INDEX(MTInputs!$J$1:$AZ$415,$D52,MATCH(L$5,MTInputs!$J$5:$AZ$5,0))</f>
        <v/>
      </c>
      <c r="M52" s="24">
        <f>INDEX(MTInputs!$J$1:$AZ$415,$D52,MATCH(M$5,MTInputs!$J$5:$AZ$5,0))</f>
        <v/>
      </c>
      <c r="N52" s="24">
        <f>INDEX(MTInputs!$J$1:$AZ$415,$D52,MATCH(N$5,MTInputs!$J$5:$AZ$5,0))</f>
        <v/>
      </c>
      <c r="O52" s="24">
        <f>INDEX(MTInputs!$J$1:$AZ$415,$D52,MATCH(O$5,MTInputs!$J$5:$AZ$5,0))</f>
        <v/>
      </c>
      <c r="P52" s="24">
        <f>INDEX(MTInputs!$J$1:$AZ$415,$D52,MATCH(P$5,MTInputs!$J$5:$AZ$5,0))</f>
        <v/>
      </c>
      <c r="Q52" s="24">
        <f>INDEX(MTInputs!$J$1:$AZ$415,$D52,MATCH(Q$5,MTInputs!$J$5:$AZ$5,0))</f>
        <v/>
      </c>
      <c r="R52" s="24">
        <f>INDEX(MTInputs!$J$1:$AZ$415,$D52,MATCH(R$5,MTInputs!$J$5:$AZ$5,0))</f>
        <v/>
      </c>
      <c r="S52" s="24">
        <f>INDEX(MTInputs!$J$1:$AZ$415,$D52,MATCH(S$5,MTInputs!$J$5:$AZ$5,0))</f>
        <v/>
      </c>
      <c r="T52" s="24">
        <f>INDEX(MTInputs!$J$1:$AZ$415,$D52,MATCH(T$5,MTInputs!$J$5:$AZ$5,0))</f>
        <v/>
      </c>
      <c r="U52" s="24">
        <f>INDEX(MTInputs!$J$1:$AZ$415,$D52,MATCH(U$5,MTInputs!$J$5:$AZ$5,0))</f>
        <v/>
      </c>
      <c r="V52" s="24">
        <f>INDEX(MTInputs!$J$1:$AZ$415,$D52,MATCH(V$5,MTInputs!$J$5:$AZ$5,0))</f>
        <v/>
      </c>
      <c r="W52" s="24">
        <f>INDEX(MTInputs!$J$1:$AZ$415,$D52,MATCH(W$5,MTInputs!$J$5:$AZ$5,0))</f>
        <v/>
      </c>
      <c r="X52" s="24">
        <f>INDEX(MTInputs!$J$1:$AZ$415,$D52,MATCH(X$5,MTInputs!$J$5:$AZ$5,0))</f>
        <v/>
      </c>
      <c r="Y52" s="24">
        <f>INDEX(MTInputs!$J$1:$AZ$415,$D52,MATCH(Y$5,MTInputs!$J$5:$AZ$5,0))</f>
        <v/>
      </c>
      <c r="Z52" s="24">
        <f>INDEX(MTInputs!$J$1:$AZ$415,$D52,MATCH(Z$5,MTInputs!$J$5:$AZ$5,0))</f>
        <v/>
      </c>
      <c r="AA52" s="24">
        <f>INDEX(MTInputs!$J$1:$AZ$415,$D52,MATCH(AA$5,MTInputs!$J$5:$AZ$5,0))</f>
        <v/>
      </c>
      <c r="AB52" s="24">
        <f>INDEX(MTInputs!$J$1:$AZ$415,$D52,MATCH(AB$5,MTInputs!$J$5:$AZ$5,0))</f>
        <v/>
      </c>
      <c r="AC52" s="24">
        <f>INDEX(MTInputs!$J$1:$AZ$415,$D52,MATCH(AC$5,MTInputs!$J$5:$AZ$5,0))</f>
        <v/>
      </c>
      <c r="AD52" s="24">
        <f>INDEX(MTInputs!$J$1:$AZ$415,$D52,MATCH(AD$5,MTInputs!$J$5:$AZ$5,0))</f>
        <v/>
      </c>
      <c r="AF52" s="11">
        <f>LOWER(Settings!$C$4)&amp;".mit."&amp;$A52&amp;IF($C52="","","."&amp;$C52&amp;"."&amp;$B52)&amp;IF(INDEX(Variables!$D$5:$D$205,MATCH($A52,Variables!$A$5:$A$205,0))="","","."&amp;INDEX(Variables!$D$5:$D$205,MATCH($A52,Variables!$A$5:$A$205,0)))&amp;"."&amp;AF$5</f>
        <v/>
      </c>
      <c r="AG52" s="23">
        <f>INDEX(MTInputs!$J$1:$AZ$415,$D52,MATCH(AG$5,MTInputs!$J$5:$AZ$5,0))</f>
        <v/>
      </c>
      <c r="AH52" s="24">
        <f>INDEX(MTInputs!$J$1:$AZ$415,$D52,MATCH(AH$5,MTInputs!$J$5:$AZ$5,0))</f>
        <v/>
      </c>
      <c r="AI52" s="24">
        <f>INDEX(MTInputs!$J$1:$AZ$415,$D52,MATCH(AI$5,MTInputs!$J$5:$AZ$5,0))</f>
        <v/>
      </c>
      <c r="AJ52" s="24">
        <f>INDEX(MTInputs!$J$1:$AZ$415,$D52,MATCH(AJ$5,MTInputs!$J$5:$AZ$5,0))</f>
        <v/>
      </c>
      <c r="AK52" s="24">
        <f>INDEX(MTInputs!$J$1:$AZ$415,$D52,MATCH(AK$5,MTInputs!$J$5:$AZ$5,0))</f>
        <v/>
      </c>
      <c r="AL52" s="24">
        <f>INDEX(MTInputs!$J$1:$AZ$415,$D52,MATCH(AL$5,MTInputs!$J$5:$AZ$5,0))</f>
        <v/>
      </c>
      <c r="AM52" s="24">
        <f>INDEX(MTInputs!$J$1:$AZ$415,$D52,MATCH(AM$5,MTInputs!$J$5:$AZ$5,0))</f>
        <v/>
      </c>
      <c r="AN52" s="24">
        <f>INDEX(MTInputs!$J$1:$AZ$415,$D52,MATCH(AN$5,MTInputs!$J$5:$AZ$5,0))</f>
        <v/>
      </c>
      <c r="AO52" s="24">
        <f>INDEX(MTInputs!$J$1:$AZ$415,$D52,MATCH(AO$5,MTInputs!$J$5:$AZ$5,0))</f>
        <v/>
      </c>
      <c r="AP52" s="24">
        <f>INDEX(MTInputs!$J$1:$AZ$415,$D52,MATCH(AP$5,MTInputs!$J$5:$AZ$5,0))</f>
        <v/>
      </c>
      <c r="AQ52" s="24">
        <f>INDEX(MTInputs!$J$1:$AZ$415,$D52,MATCH(AQ$5,MTInputs!$J$5:$AZ$5,0))</f>
        <v/>
      </c>
      <c r="AR52" s="24">
        <f>INDEX(MTInputs!$J$1:$AZ$415,$D52,MATCH(AR$5,MTInputs!$J$5:$AZ$5,0))</f>
        <v/>
      </c>
      <c r="AS52" s="24">
        <f>INDEX(MTInputs!$J$1:$AZ$415,$D52,MATCH(AS$5,MTInputs!$J$5:$AZ$5,0))</f>
        <v/>
      </c>
      <c r="AT52" s="24">
        <f>INDEX(MTInputs!$J$1:$AZ$415,$D52,MATCH(AT$5,MTInputs!$J$5:$AZ$5,0))</f>
        <v/>
      </c>
      <c r="AU52" s="24">
        <f>INDEX(MTInputs!$J$1:$AZ$415,$D52,MATCH(AU$5,MTInputs!$J$5:$AZ$5,0))</f>
        <v/>
      </c>
      <c r="AV52" s="24">
        <f>INDEX(MTInputs!$J$1:$AZ$415,$D52,MATCH(AV$5,MTInputs!$J$5:$AZ$5,0))</f>
        <v/>
      </c>
      <c r="AW52" s="24">
        <f>INDEX(MTInputs!$J$1:$AZ$415,$D52,MATCH(AW$5,MTInputs!$J$5:$AZ$5,0))</f>
        <v/>
      </c>
      <c r="AX52" s="24">
        <f>INDEX(MTInputs!$J$1:$AZ$415,$D52,MATCH(AX$5,MTInputs!$J$5:$AZ$5,0))</f>
        <v/>
      </c>
      <c r="AY52" s="24">
        <f>INDEX(MTInputs!$J$1:$AZ$415,$D52,MATCH(AY$5,MTInputs!$J$5:$AZ$5,0))</f>
        <v/>
      </c>
    </row>
    <row r="53" hidden="1" outlineLevel="1">
      <c r="A53" s="14" t="inlineStr">
        <is>
          <t>fpr.s</t>
        </is>
      </c>
      <c r="B53" s="14" t="inlineStr">
        <is>
          <t>nga</t>
        </is>
      </c>
      <c r="C53" s="14" t="inlineStr">
        <is>
          <t>pow</t>
        </is>
      </c>
      <c r="D53" s="22" t="n">
        <v>145</v>
      </c>
      <c r="H53" s="14">
        <f>INDEX(Variables!$B$5:$B$205,MATCH($A53,Variables!$A$5:$A$205,0))&amp;IF($C53="",""," | "&amp;INDEX(Mapping!$B$5:$B$26,MATCH($C53,Mapping!$A$5:$A$26,0))&amp;" | "&amp;INDEX(Mapping!$B$30:$B$46,MATCH($B53,Mapping!$A$30:$A$46,0)))</f>
        <v/>
      </c>
      <c r="I53" s="14">
        <f>INDEX(Variables!$C$5:$C$205,MATCH($A53,Variables!$A$5:$A$205,0))</f>
        <v/>
      </c>
      <c r="J53" s="14">
        <f>INDEX(Variables!$E$5:$E$205,MATCH($A53,Variables!$A$5:$A$205,0))</f>
        <v/>
      </c>
      <c r="K53" s="11">
        <f>LOWER(Settings!$C$4)&amp;".mit."&amp;$A53&amp;IF($C53="","","."&amp;$C53&amp;"."&amp;$B53)&amp;IF(INDEX(Variables!$D$5:$D$205,MATCH($A53,Variables!$A$5:$A$205,0))="","","."&amp;INDEX(Variables!$D$5:$D$205,MATCH($A53,Variables!$A$5:$A$205,0)))&amp;"."&amp;K$5</f>
        <v/>
      </c>
      <c r="L53" s="23">
        <f>INDEX(MTInputs!$J$1:$AZ$415,$D53,MATCH(L$5,MTInputs!$J$5:$AZ$5,0))</f>
        <v/>
      </c>
      <c r="M53" s="24">
        <f>INDEX(MTInputs!$J$1:$AZ$415,$D53,MATCH(M$5,MTInputs!$J$5:$AZ$5,0))</f>
        <v/>
      </c>
      <c r="N53" s="24">
        <f>INDEX(MTInputs!$J$1:$AZ$415,$D53,MATCH(N$5,MTInputs!$J$5:$AZ$5,0))</f>
        <v/>
      </c>
      <c r="O53" s="24">
        <f>INDEX(MTInputs!$J$1:$AZ$415,$D53,MATCH(O$5,MTInputs!$J$5:$AZ$5,0))</f>
        <v/>
      </c>
      <c r="P53" s="24">
        <f>INDEX(MTInputs!$J$1:$AZ$415,$D53,MATCH(P$5,MTInputs!$J$5:$AZ$5,0))</f>
        <v/>
      </c>
      <c r="Q53" s="24">
        <f>INDEX(MTInputs!$J$1:$AZ$415,$D53,MATCH(Q$5,MTInputs!$J$5:$AZ$5,0))</f>
        <v/>
      </c>
      <c r="R53" s="24">
        <f>INDEX(MTInputs!$J$1:$AZ$415,$D53,MATCH(R$5,MTInputs!$J$5:$AZ$5,0))</f>
        <v/>
      </c>
      <c r="S53" s="24">
        <f>INDEX(MTInputs!$J$1:$AZ$415,$D53,MATCH(S$5,MTInputs!$J$5:$AZ$5,0))</f>
        <v/>
      </c>
      <c r="T53" s="24">
        <f>INDEX(MTInputs!$J$1:$AZ$415,$D53,MATCH(T$5,MTInputs!$J$5:$AZ$5,0))</f>
        <v/>
      </c>
      <c r="U53" s="24">
        <f>INDEX(MTInputs!$J$1:$AZ$415,$D53,MATCH(U$5,MTInputs!$J$5:$AZ$5,0))</f>
        <v/>
      </c>
      <c r="V53" s="24">
        <f>INDEX(MTInputs!$J$1:$AZ$415,$D53,MATCH(V$5,MTInputs!$J$5:$AZ$5,0))</f>
        <v/>
      </c>
      <c r="W53" s="24">
        <f>INDEX(MTInputs!$J$1:$AZ$415,$D53,MATCH(W$5,MTInputs!$J$5:$AZ$5,0))</f>
        <v/>
      </c>
      <c r="X53" s="24">
        <f>INDEX(MTInputs!$J$1:$AZ$415,$D53,MATCH(X$5,MTInputs!$J$5:$AZ$5,0))</f>
        <v/>
      </c>
      <c r="Y53" s="24">
        <f>INDEX(MTInputs!$J$1:$AZ$415,$D53,MATCH(Y$5,MTInputs!$J$5:$AZ$5,0))</f>
        <v/>
      </c>
      <c r="Z53" s="24">
        <f>INDEX(MTInputs!$J$1:$AZ$415,$D53,MATCH(Z$5,MTInputs!$J$5:$AZ$5,0))</f>
        <v/>
      </c>
      <c r="AA53" s="24">
        <f>INDEX(MTInputs!$J$1:$AZ$415,$D53,MATCH(AA$5,MTInputs!$J$5:$AZ$5,0))</f>
        <v/>
      </c>
      <c r="AB53" s="24">
        <f>INDEX(MTInputs!$J$1:$AZ$415,$D53,MATCH(AB$5,MTInputs!$J$5:$AZ$5,0))</f>
        <v/>
      </c>
      <c r="AC53" s="24">
        <f>INDEX(MTInputs!$J$1:$AZ$415,$D53,MATCH(AC$5,MTInputs!$J$5:$AZ$5,0))</f>
        <v/>
      </c>
      <c r="AD53" s="24">
        <f>INDEX(MTInputs!$J$1:$AZ$415,$D53,MATCH(AD$5,MTInputs!$J$5:$AZ$5,0))</f>
        <v/>
      </c>
      <c r="AF53" s="11">
        <f>LOWER(Settings!$C$4)&amp;".mit."&amp;$A53&amp;IF($C53="","","."&amp;$C53&amp;"."&amp;$B53)&amp;IF(INDEX(Variables!$D$5:$D$205,MATCH($A53,Variables!$A$5:$A$205,0))="","","."&amp;INDEX(Variables!$D$5:$D$205,MATCH($A53,Variables!$A$5:$A$205,0)))&amp;"."&amp;AF$5</f>
        <v/>
      </c>
      <c r="AG53" s="23">
        <f>INDEX(MTInputs!$J$1:$AZ$415,$D53,MATCH(AG$5,MTInputs!$J$5:$AZ$5,0))</f>
        <v/>
      </c>
      <c r="AH53" s="24">
        <f>INDEX(MTInputs!$J$1:$AZ$415,$D53,MATCH(AH$5,MTInputs!$J$5:$AZ$5,0))</f>
        <v/>
      </c>
      <c r="AI53" s="24">
        <f>INDEX(MTInputs!$J$1:$AZ$415,$D53,MATCH(AI$5,MTInputs!$J$5:$AZ$5,0))</f>
        <v/>
      </c>
      <c r="AJ53" s="24">
        <f>INDEX(MTInputs!$J$1:$AZ$415,$D53,MATCH(AJ$5,MTInputs!$J$5:$AZ$5,0))</f>
        <v/>
      </c>
      <c r="AK53" s="24">
        <f>INDEX(MTInputs!$J$1:$AZ$415,$D53,MATCH(AK$5,MTInputs!$J$5:$AZ$5,0))</f>
        <v/>
      </c>
      <c r="AL53" s="24">
        <f>INDEX(MTInputs!$J$1:$AZ$415,$D53,MATCH(AL$5,MTInputs!$J$5:$AZ$5,0))</f>
        <v/>
      </c>
      <c r="AM53" s="24">
        <f>INDEX(MTInputs!$J$1:$AZ$415,$D53,MATCH(AM$5,MTInputs!$J$5:$AZ$5,0))</f>
        <v/>
      </c>
      <c r="AN53" s="24">
        <f>INDEX(MTInputs!$J$1:$AZ$415,$D53,MATCH(AN$5,MTInputs!$J$5:$AZ$5,0))</f>
        <v/>
      </c>
      <c r="AO53" s="24">
        <f>INDEX(MTInputs!$J$1:$AZ$415,$D53,MATCH(AO$5,MTInputs!$J$5:$AZ$5,0))</f>
        <v/>
      </c>
      <c r="AP53" s="24">
        <f>INDEX(MTInputs!$J$1:$AZ$415,$D53,MATCH(AP$5,MTInputs!$J$5:$AZ$5,0))</f>
        <v/>
      </c>
      <c r="AQ53" s="24">
        <f>INDEX(MTInputs!$J$1:$AZ$415,$D53,MATCH(AQ$5,MTInputs!$J$5:$AZ$5,0))</f>
        <v/>
      </c>
      <c r="AR53" s="24">
        <f>INDEX(MTInputs!$J$1:$AZ$415,$D53,MATCH(AR$5,MTInputs!$J$5:$AZ$5,0))</f>
        <v/>
      </c>
      <c r="AS53" s="24">
        <f>INDEX(MTInputs!$J$1:$AZ$415,$D53,MATCH(AS$5,MTInputs!$J$5:$AZ$5,0))</f>
        <v/>
      </c>
      <c r="AT53" s="24">
        <f>INDEX(MTInputs!$J$1:$AZ$415,$D53,MATCH(AT$5,MTInputs!$J$5:$AZ$5,0))</f>
        <v/>
      </c>
      <c r="AU53" s="24">
        <f>INDEX(MTInputs!$J$1:$AZ$415,$D53,MATCH(AU$5,MTInputs!$J$5:$AZ$5,0))</f>
        <v/>
      </c>
      <c r="AV53" s="24">
        <f>INDEX(MTInputs!$J$1:$AZ$415,$D53,MATCH(AV$5,MTInputs!$J$5:$AZ$5,0))</f>
        <v/>
      </c>
      <c r="AW53" s="24">
        <f>INDEX(MTInputs!$J$1:$AZ$415,$D53,MATCH(AW$5,MTInputs!$J$5:$AZ$5,0))</f>
        <v/>
      </c>
      <c r="AX53" s="24">
        <f>INDEX(MTInputs!$J$1:$AZ$415,$D53,MATCH(AX$5,MTInputs!$J$5:$AZ$5,0))</f>
        <v/>
      </c>
      <c r="AY53" s="24">
        <f>INDEX(MTInputs!$J$1:$AZ$415,$D53,MATCH(AY$5,MTInputs!$J$5:$AZ$5,0))</f>
        <v/>
      </c>
    </row>
    <row r="54" hidden="1" outlineLevel="1">
      <c r="A54" s="14" t="inlineStr">
        <is>
          <t>fpr.s</t>
        </is>
      </c>
      <c r="B54" s="14" t="inlineStr">
        <is>
          <t>nga</t>
        </is>
      </c>
      <c r="C54" s="14" t="inlineStr">
        <is>
          <t>res</t>
        </is>
      </c>
      <c r="D54" s="22" t="n">
        <v>146</v>
      </c>
      <c r="H54" s="14">
        <f>INDEX(Variables!$B$5:$B$205,MATCH($A54,Variables!$A$5:$A$205,0))&amp;IF($C54="",""," | "&amp;INDEX(Mapping!$B$5:$B$26,MATCH($C54,Mapping!$A$5:$A$26,0))&amp;" | "&amp;INDEX(Mapping!$B$30:$B$46,MATCH($B54,Mapping!$A$30:$A$46,0)))</f>
        <v/>
      </c>
      <c r="I54" s="14">
        <f>INDEX(Variables!$C$5:$C$205,MATCH($A54,Variables!$A$5:$A$205,0))</f>
        <v/>
      </c>
      <c r="J54" s="14">
        <f>INDEX(Variables!$E$5:$E$205,MATCH($A54,Variables!$A$5:$A$205,0))</f>
        <v/>
      </c>
      <c r="K54" s="11">
        <f>LOWER(Settings!$C$4)&amp;".mit."&amp;$A54&amp;IF($C54="","","."&amp;$C54&amp;"."&amp;$B54)&amp;IF(INDEX(Variables!$D$5:$D$205,MATCH($A54,Variables!$A$5:$A$205,0))="","","."&amp;INDEX(Variables!$D$5:$D$205,MATCH($A54,Variables!$A$5:$A$205,0)))&amp;"."&amp;K$5</f>
        <v/>
      </c>
      <c r="L54" s="23">
        <f>INDEX(MTInputs!$J$1:$AZ$415,$D54,MATCH(L$5,MTInputs!$J$5:$AZ$5,0))</f>
        <v/>
      </c>
      <c r="M54" s="24">
        <f>INDEX(MTInputs!$J$1:$AZ$415,$D54,MATCH(M$5,MTInputs!$J$5:$AZ$5,0))</f>
        <v/>
      </c>
      <c r="N54" s="24">
        <f>INDEX(MTInputs!$J$1:$AZ$415,$D54,MATCH(N$5,MTInputs!$J$5:$AZ$5,0))</f>
        <v/>
      </c>
      <c r="O54" s="24">
        <f>INDEX(MTInputs!$J$1:$AZ$415,$D54,MATCH(O$5,MTInputs!$J$5:$AZ$5,0))</f>
        <v/>
      </c>
      <c r="P54" s="24">
        <f>INDEX(MTInputs!$J$1:$AZ$415,$D54,MATCH(P$5,MTInputs!$J$5:$AZ$5,0))</f>
        <v/>
      </c>
      <c r="Q54" s="24">
        <f>INDEX(MTInputs!$J$1:$AZ$415,$D54,MATCH(Q$5,MTInputs!$J$5:$AZ$5,0))</f>
        <v/>
      </c>
      <c r="R54" s="24">
        <f>INDEX(MTInputs!$J$1:$AZ$415,$D54,MATCH(R$5,MTInputs!$J$5:$AZ$5,0))</f>
        <v/>
      </c>
      <c r="S54" s="24">
        <f>INDEX(MTInputs!$J$1:$AZ$415,$D54,MATCH(S$5,MTInputs!$J$5:$AZ$5,0))</f>
        <v/>
      </c>
      <c r="T54" s="24">
        <f>INDEX(MTInputs!$J$1:$AZ$415,$D54,MATCH(T$5,MTInputs!$J$5:$AZ$5,0))</f>
        <v/>
      </c>
      <c r="U54" s="24">
        <f>INDEX(MTInputs!$J$1:$AZ$415,$D54,MATCH(U$5,MTInputs!$J$5:$AZ$5,0))</f>
        <v/>
      </c>
      <c r="V54" s="24">
        <f>INDEX(MTInputs!$J$1:$AZ$415,$D54,MATCH(V$5,MTInputs!$J$5:$AZ$5,0))</f>
        <v/>
      </c>
      <c r="W54" s="24">
        <f>INDEX(MTInputs!$J$1:$AZ$415,$D54,MATCH(W$5,MTInputs!$J$5:$AZ$5,0))</f>
        <v/>
      </c>
      <c r="X54" s="24">
        <f>INDEX(MTInputs!$J$1:$AZ$415,$D54,MATCH(X$5,MTInputs!$J$5:$AZ$5,0))</f>
        <v/>
      </c>
      <c r="Y54" s="24">
        <f>INDEX(MTInputs!$J$1:$AZ$415,$D54,MATCH(Y$5,MTInputs!$J$5:$AZ$5,0))</f>
        <v/>
      </c>
      <c r="Z54" s="24">
        <f>INDEX(MTInputs!$J$1:$AZ$415,$D54,MATCH(Z$5,MTInputs!$J$5:$AZ$5,0))</f>
        <v/>
      </c>
      <c r="AA54" s="24">
        <f>INDEX(MTInputs!$J$1:$AZ$415,$D54,MATCH(AA$5,MTInputs!$J$5:$AZ$5,0))</f>
        <v/>
      </c>
      <c r="AB54" s="24">
        <f>INDEX(MTInputs!$J$1:$AZ$415,$D54,MATCH(AB$5,MTInputs!$J$5:$AZ$5,0))</f>
        <v/>
      </c>
      <c r="AC54" s="24">
        <f>INDEX(MTInputs!$J$1:$AZ$415,$D54,MATCH(AC$5,MTInputs!$J$5:$AZ$5,0))</f>
        <v/>
      </c>
      <c r="AD54" s="24">
        <f>INDEX(MTInputs!$J$1:$AZ$415,$D54,MATCH(AD$5,MTInputs!$J$5:$AZ$5,0))</f>
        <v/>
      </c>
      <c r="AF54" s="11">
        <f>LOWER(Settings!$C$4)&amp;".mit."&amp;$A54&amp;IF($C54="","","."&amp;$C54&amp;"."&amp;$B54)&amp;IF(INDEX(Variables!$D$5:$D$205,MATCH($A54,Variables!$A$5:$A$205,0))="","","."&amp;INDEX(Variables!$D$5:$D$205,MATCH($A54,Variables!$A$5:$A$205,0)))&amp;"."&amp;AF$5</f>
        <v/>
      </c>
      <c r="AG54" s="23">
        <f>INDEX(MTInputs!$J$1:$AZ$415,$D54,MATCH(AG$5,MTInputs!$J$5:$AZ$5,0))</f>
        <v/>
      </c>
      <c r="AH54" s="24">
        <f>INDEX(MTInputs!$J$1:$AZ$415,$D54,MATCH(AH$5,MTInputs!$J$5:$AZ$5,0))</f>
        <v/>
      </c>
      <c r="AI54" s="24">
        <f>INDEX(MTInputs!$J$1:$AZ$415,$D54,MATCH(AI$5,MTInputs!$J$5:$AZ$5,0))</f>
        <v/>
      </c>
      <c r="AJ54" s="24">
        <f>INDEX(MTInputs!$J$1:$AZ$415,$D54,MATCH(AJ$5,MTInputs!$J$5:$AZ$5,0))</f>
        <v/>
      </c>
      <c r="AK54" s="24">
        <f>INDEX(MTInputs!$J$1:$AZ$415,$D54,MATCH(AK$5,MTInputs!$J$5:$AZ$5,0))</f>
        <v/>
      </c>
      <c r="AL54" s="24">
        <f>INDEX(MTInputs!$J$1:$AZ$415,$D54,MATCH(AL$5,MTInputs!$J$5:$AZ$5,0))</f>
        <v/>
      </c>
      <c r="AM54" s="24">
        <f>INDEX(MTInputs!$J$1:$AZ$415,$D54,MATCH(AM$5,MTInputs!$J$5:$AZ$5,0))</f>
        <v/>
      </c>
      <c r="AN54" s="24">
        <f>INDEX(MTInputs!$J$1:$AZ$415,$D54,MATCH(AN$5,MTInputs!$J$5:$AZ$5,0))</f>
        <v/>
      </c>
      <c r="AO54" s="24">
        <f>INDEX(MTInputs!$J$1:$AZ$415,$D54,MATCH(AO$5,MTInputs!$J$5:$AZ$5,0))</f>
        <v/>
      </c>
      <c r="AP54" s="24">
        <f>INDEX(MTInputs!$J$1:$AZ$415,$D54,MATCH(AP$5,MTInputs!$J$5:$AZ$5,0))</f>
        <v/>
      </c>
      <c r="AQ54" s="24">
        <f>INDEX(MTInputs!$J$1:$AZ$415,$D54,MATCH(AQ$5,MTInputs!$J$5:$AZ$5,0))</f>
        <v/>
      </c>
      <c r="AR54" s="24">
        <f>INDEX(MTInputs!$J$1:$AZ$415,$D54,MATCH(AR$5,MTInputs!$J$5:$AZ$5,0))</f>
        <v/>
      </c>
      <c r="AS54" s="24">
        <f>INDEX(MTInputs!$J$1:$AZ$415,$D54,MATCH(AS$5,MTInputs!$J$5:$AZ$5,0))</f>
        <v/>
      </c>
      <c r="AT54" s="24">
        <f>INDEX(MTInputs!$J$1:$AZ$415,$D54,MATCH(AT$5,MTInputs!$J$5:$AZ$5,0))</f>
        <v/>
      </c>
      <c r="AU54" s="24">
        <f>INDEX(MTInputs!$J$1:$AZ$415,$D54,MATCH(AU$5,MTInputs!$J$5:$AZ$5,0))</f>
        <v/>
      </c>
      <c r="AV54" s="24">
        <f>INDEX(MTInputs!$J$1:$AZ$415,$D54,MATCH(AV$5,MTInputs!$J$5:$AZ$5,0))</f>
        <v/>
      </c>
      <c r="AW54" s="24">
        <f>INDEX(MTInputs!$J$1:$AZ$415,$D54,MATCH(AW$5,MTInputs!$J$5:$AZ$5,0))</f>
        <v/>
      </c>
      <c r="AX54" s="24">
        <f>INDEX(MTInputs!$J$1:$AZ$415,$D54,MATCH(AX$5,MTInputs!$J$5:$AZ$5,0))</f>
        <v/>
      </c>
      <c r="AY54" s="24">
        <f>INDEX(MTInputs!$J$1:$AZ$415,$D54,MATCH(AY$5,MTInputs!$J$5:$AZ$5,0))</f>
        <v/>
      </c>
    </row>
    <row r="55" hidden="1" outlineLevel="1">
      <c r="A55" s="14" t="inlineStr">
        <is>
          <t>fpr.s</t>
        </is>
      </c>
      <c r="B55" s="14" t="inlineStr">
        <is>
          <t>nga</t>
        </is>
      </c>
      <c r="C55" s="14" t="inlineStr">
        <is>
          <t>ind</t>
        </is>
      </c>
      <c r="D55" s="22" t="n">
        <v>147</v>
      </c>
      <c r="H55" s="14">
        <f>INDEX(Variables!$B$5:$B$205,MATCH($A55,Variables!$A$5:$A$205,0))&amp;IF($C55="",""," | "&amp;INDEX(Mapping!$B$5:$B$26,MATCH($C55,Mapping!$A$5:$A$26,0))&amp;" | "&amp;INDEX(Mapping!$B$30:$B$46,MATCH($B55,Mapping!$A$30:$A$46,0)))</f>
        <v/>
      </c>
      <c r="I55" s="14">
        <f>INDEX(Variables!$C$5:$C$205,MATCH($A55,Variables!$A$5:$A$205,0))</f>
        <v/>
      </c>
      <c r="J55" s="14">
        <f>INDEX(Variables!$E$5:$E$205,MATCH($A55,Variables!$A$5:$A$205,0))</f>
        <v/>
      </c>
      <c r="K55" s="11">
        <f>LOWER(Settings!$C$4)&amp;".mit."&amp;$A55&amp;IF($C55="","","."&amp;$C55&amp;"."&amp;$B55)&amp;IF(INDEX(Variables!$D$5:$D$205,MATCH($A55,Variables!$A$5:$A$205,0))="","","."&amp;INDEX(Variables!$D$5:$D$205,MATCH($A55,Variables!$A$5:$A$205,0)))&amp;"."&amp;K$5</f>
        <v/>
      </c>
      <c r="L55" s="23">
        <f>INDEX(MTInputs!$J$1:$AZ$415,$D55,MATCH(L$5,MTInputs!$J$5:$AZ$5,0))</f>
        <v/>
      </c>
      <c r="M55" s="24">
        <f>INDEX(MTInputs!$J$1:$AZ$415,$D55,MATCH(M$5,MTInputs!$J$5:$AZ$5,0))</f>
        <v/>
      </c>
      <c r="N55" s="24">
        <f>INDEX(MTInputs!$J$1:$AZ$415,$D55,MATCH(N$5,MTInputs!$J$5:$AZ$5,0))</f>
        <v/>
      </c>
      <c r="O55" s="24">
        <f>INDEX(MTInputs!$J$1:$AZ$415,$D55,MATCH(O$5,MTInputs!$J$5:$AZ$5,0))</f>
        <v/>
      </c>
      <c r="P55" s="24">
        <f>INDEX(MTInputs!$J$1:$AZ$415,$D55,MATCH(P$5,MTInputs!$J$5:$AZ$5,0))</f>
        <v/>
      </c>
      <c r="Q55" s="24">
        <f>INDEX(MTInputs!$J$1:$AZ$415,$D55,MATCH(Q$5,MTInputs!$J$5:$AZ$5,0))</f>
        <v/>
      </c>
      <c r="R55" s="24">
        <f>INDEX(MTInputs!$J$1:$AZ$415,$D55,MATCH(R$5,MTInputs!$J$5:$AZ$5,0))</f>
        <v/>
      </c>
      <c r="S55" s="24">
        <f>INDEX(MTInputs!$J$1:$AZ$415,$D55,MATCH(S$5,MTInputs!$J$5:$AZ$5,0))</f>
        <v/>
      </c>
      <c r="T55" s="24">
        <f>INDEX(MTInputs!$J$1:$AZ$415,$D55,MATCH(T$5,MTInputs!$J$5:$AZ$5,0))</f>
        <v/>
      </c>
      <c r="U55" s="24">
        <f>INDEX(MTInputs!$J$1:$AZ$415,$D55,MATCH(U$5,MTInputs!$J$5:$AZ$5,0))</f>
        <v/>
      </c>
      <c r="V55" s="24">
        <f>INDEX(MTInputs!$J$1:$AZ$415,$D55,MATCH(V$5,MTInputs!$J$5:$AZ$5,0))</f>
        <v/>
      </c>
      <c r="W55" s="24">
        <f>INDEX(MTInputs!$J$1:$AZ$415,$D55,MATCH(W$5,MTInputs!$J$5:$AZ$5,0))</f>
        <v/>
      </c>
      <c r="X55" s="24">
        <f>INDEX(MTInputs!$J$1:$AZ$415,$D55,MATCH(X$5,MTInputs!$J$5:$AZ$5,0))</f>
        <v/>
      </c>
      <c r="Y55" s="24">
        <f>INDEX(MTInputs!$J$1:$AZ$415,$D55,MATCH(Y$5,MTInputs!$J$5:$AZ$5,0))</f>
        <v/>
      </c>
      <c r="Z55" s="24">
        <f>INDEX(MTInputs!$J$1:$AZ$415,$D55,MATCH(Z$5,MTInputs!$J$5:$AZ$5,0))</f>
        <v/>
      </c>
      <c r="AA55" s="24">
        <f>INDEX(MTInputs!$J$1:$AZ$415,$D55,MATCH(AA$5,MTInputs!$J$5:$AZ$5,0))</f>
        <v/>
      </c>
      <c r="AB55" s="24">
        <f>INDEX(MTInputs!$J$1:$AZ$415,$D55,MATCH(AB$5,MTInputs!$J$5:$AZ$5,0))</f>
        <v/>
      </c>
      <c r="AC55" s="24">
        <f>INDEX(MTInputs!$J$1:$AZ$415,$D55,MATCH(AC$5,MTInputs!$J$5:$AZ$5,0))</f>
        <v/>
      </c>
      <c r="AD55" s="24">
        <f>INDEX(MTInputs!$J$1:$AZ$415,$D55,MATCH(AD$5,MTInputs!$J$5:$AZ$5,0))</f>
        <v/>
      </c>
      <c r="AF55" s="11">
        <f>LOWER(Settings!$C$4)&amp;".mit."&amp;$A55&amp;IF($C55="","","."&amp;$C55&amp;"."&amp;$B55)&amp;IF(INDEX(Variables!$D$5:$D$205,MATCH($A55,Variables!$A$5:$A$205,0))="","","."&amp;INDEX(Variables!$D$5:$D$205,MATCH($A55,Variables!$A$5:$A$205,0)))&amp;"."&amp;AF$5</f>
        <v/>
      </c>
      <c r="AG55" s="23">
        <f>INDEX(MTInputs!$J$1:$AZ$415,$D55,MATCH(AG$5,MTInputs!$J$5:$AZ$5,0))</f>
        <v/>
      </c>
      <c r="AH55" s="24">
        <f>INDEX(MTInputs!$J$1:$AZ$415,$D55,MATCH(AH$5,MTInputs!$J$5:$AZ$5,0))</f>
        <v/>
      </c>
      <c r="AI55" s="24">
        <f>INDEX(MTInputs!$J$1:$AZ$415,$D55,MATCH(AI$5,MTInputs!$J$5:$AZ$5,0))</f>
        <v/>
      </c>
      <c r="AJ55" s="24">
        <f>INDEX(MTInputs!$J$1:$AZ$415,$D55,MATCH(AJ$5,MTInputs!$J$5:$AZ$5,0))</f>
        <v/>
      </c>
      <c r="AK55" s="24">
        <f>INDEX(MTInputs!$J$1:$AZ$415,$D55,MATCH(AK$5,MTInputs!$J$5:$AZ$5,0))</f>
        <v/>
      </c>
      <c r="AL55" s="24">
        <f>INDEX(MTInputs!$J$1:$AZ$415,$D55,MATCH(AL$5,MTInputs!$J$5:$AZ$5,0))</f>
        <v/>
      </c>
      <c r="AM55" s="24">
        <f>INDEX(MTInputs!$J$1:$AZ$415,$D55,MATCH(AM$5,MTInputs!$J$5:$AZ$5,0))</f>
        <v/>
      </c>
      <c r="AN55" s="24">
        <f>INDEX(MTInputs!$J$1:$AZ$415,$D55,MATCH(AN$5,MTInputs!$J$5:$AZ$5,0))</f>
        <v/>
      </c>
      <c r="AO55" s="24">
        <f>INDEX(MTInputs!$J$1:$AZ$415,$D55,MATCH(AO$5,MTInputs!$J$5:$AZ$5,0))</f>
        <v/>
      </c>
      <c r="AP55" s="24">
        <f>INDEX(MTInputs!$J$1:$AZ$415,$D55,MATCH(AP$5,MTInputs!$J$5:$AZ$5,0))</f>
        <v/>
      </c>
      <c r="AQ55" s="24">
        <f>INDEX(MTInputs!$J$1:$AZ$415,$D55,MATCH(AQ$5,MTInputs!$J$5:$AZ$5,0))</f>
        <v/>
      </c>
      <c r="AR55" s="24">
        <f>INDEX(MTInputs!$J$1:$AZ$415,$D55,MATCH(AR$5,MTInputs!$J$5:$AZ$5,0))</f>
        <v/>
      </c>
      <c r="AS55" s="24">
        <f>INDEX(MTInputs!$J$1:$AZ$415,$D55,MATCH(AS$5,MTInputs!$J$5:$AZ$5,0))</f>
        <v/>
      </c>
      <c r="AT55" s="24">
        <f>INDEX(MTInputs!$J$1:$AZ$415,$D55,MATCH(AT$5,MTInputs!$J$5:$AZ$5,0))</f>
        <v/>
      </c>
      <c r="AU55" s="24">
        <f>INDEX(MTInputs!$J$1:$AZ$415,$D55,MATCH(AU$5,MTInputs!$J$5:$AZ$5,0))</f>
        <v/>
      </c>
      <c r="AV55" s="24">
        <f>INDEX(MTInputs!$J$1:$AZ$415,$D55,MATCH(AV$5,MTInputs!$J$5:$AZ$5,0))</f>
        <v/>
      </c>
      <c r="AW55" s="24">
        <f>INDEX(MTInputs!$J$1:$AZ$415,$D55,MATCH(AW$5,MTInputs!$J$5:$AZ$5,0))</f>
        <v/>
      </c>
      <c r="AX55" s="24">
        <f>INDEX(MTInputs!$J$1:$AZ$415,$D55,MATCH(AX$5,MTInputs!$J$5:$AZ$5,0))</f>
        <v/>
      </c>
      <c r="AY55" s="24">
        <f>INDEX(MTInputs!$J$1:$AZ$415,$D55,MATCH(AY$5,MTInputs!$J$5:$AZ$5,0))</f>
        <v/>
      </c>
    </row>
    <row r="56" hidden="1" outlineLevel="1">
      <c r="A56" s="14" t="inlineStr">
        <is>
          <t>fpr.s</t>
        </is>
      </c>
      <c r="B56" s="14" t="inlineStr">
        <is>
          <t>ecy</t>
        </is>
      </c>
      <c r="C56" s="14" t="inlineStr">
        <is>
          <t>res</t>
        </is>
      </c>
      <c r="D56" s="22" t="n">
        <v>148</v>
      </c>
      <c r="H56" s="14">
        <f>INDEX(Variables!$B$5:$B$205,MATCH($A56,Variables!$A$5:$A$205,0))&amp;IF($C56="",""," | "&amp;INDEX(Mapping!$B$5:$B$26,MATCH($C56,Mapping!$A$5:$A$26,0))&amp;" | "&amp;INDEX(Mapping!$B$30:$B$46,MATCH($B56,Mapping!$A$30:$A$46,0)))</f>
        <v/>
      </c>
      <c r="I56" s="14">
        <f>INDEX(Variables!$C$5:$C$205,MATCH($A56,Variables!$A$5:$A$205,0))</f>
        <v/>
      </c>
      <c r="J56" s="14">
        <f>INDEX(Variables!$E$5:$E$205,MATCH($A56,Variables!$A$5:$A$205,0))</f>
        <v/>
      </c>
      <c r="K56" s="11">
        <f>LOWER(Settings!$C$4)&amp;".mit."&amp;$A56&amp;IF($C56="","","."&amp;$C56&amp;"."&amp;$B56)&amp;IF(INDEX(Variables!$D$5:$D$205,MATCH($A56,Variables!$A$5:$A$205,0))="","","."&amp;INDEX(Variables!$D$5:$D$205,MATCH($A56,Variables!$A$5:$A$205,0)))&amp;"."&amp;K$5</f>
        <v/>
      </c>
      <c r="L56" s="23">
        <f>INDEX(MTInputs!$J$1:$AZ$415,$D56,MATCH(L$5,MTInputs!$J$5:$AZ$5,0))</f>
        <v/>
      </c>
      <c r="M56" s="24">
        <f>INDEX(MTInputs!$J$1:$AZ$415,$D56,MATCH(M$5,MTInputs!$J$5:$AZ$5,0))</f>
        <v/>
      </c>
      <c r="N56" s="24">
        <f>INDEX(MTInputs!$J$1:$AZ$415,$D56,MATCH(N$5,MTInputs!$J$5:$AZ$5,0))</f>
        <v/>
      </c>
      <c r="O56" s="24">
        <f>INDEX(MTInputs!$J$1:$AZ$415,$D56,MATCH(O$5,MTInputs!$J$5:$AZ$5,0))</f>
        <v/>
      </c>
      <c r="P56" s="24">
        <f>INDEX(MTInputs!$J$1:$AZ$415,$D56,MATCH(P$5,MTInputs!$J$5:$AZ$5,0))</f>
        <v/>
      </c>
      <c r="Q56" s="24">
        <f>INDEX(MTInputs!$J$1:$AZ$415,$D56,MATCH(Q$5,MTInputs!$J$5:$AZ$5,0))</f>
        <v/>
      </c>
      <c r="R56" s="24">
        <f>INDEX(MTInputs!$J$1:$AZ$415,$D56,MATCH(R$5,MTInputs!$J$5:$AZ$5,0))</f>
        <v/>
      </c>
      <c r="S56" s="24">
        <f>INDEX(MTInputs!$J$1:$AZ$415,$D56,MATCH(S$5,MTInputs!$J$5:$AZ$5,0))</f>
        <v/>
      </c>
      <c r="T56" s="24">
        <f>INDEX(MTInputs!$J$1:$AZ$415,$D56,MATCH(T$5,MTInputs!$J$5:$AZ$5,0))</f>
        <v/>
      </c>
      <c r="U56" s="24">
        <f>INDEX(MTInputs!$J$1:$AZ$415,$D56,MATCH(U$5,MTInputs!$J$5:$AZ$5,0))</f>
        <v/>
      </c>
      <c r="V56" s="24">
        <f>INDEX(MTInputs!$J$1:$AZ$415,$D56,MATCH(V$5,MTInputs!$J$5:$AZ$5,0))</f>
        <v/>
      </c>
      <c r="W56" s="24">
        <f>INDEX(MTInputs!$J$1:$AZ$415,$D56,MATCH(W$5,MTInputs!$J$5:$AZ$5,0))</f>
        <v/>
      </c>
      <c r="X56" s="24">
        <f>INDEX(MTInputs!$J$1:$AZ$415,$D56,MATCH(X$5,MTInputs!$J$5:$AZ$5,0))</f>
        <v/>
      </c>
      <c r="Y56" s="24">
        <f>INDEX(MTInputs!$J$1:$AZ$415,$D56,MATCH(Y$5,MTInputs!$J$5:$AZ$5,0))</f>
        <v/>
      </c>
      <c r="Z56" s="24">
        <f>INDEX(MTInputs!$J$1:$AZ$415,$D56,MATCH(Z$5,MTInputs!$J$5:$AZ$5,0))</f>
        <v/>
      </c>
      <c r="AA56" s="24">
        <f>INDEX(MTInputs!$J$1:$AZ$415,$D56,MATCH(AA$5,MTInputs!$J$5:$AZ$5,0))</f>
        <v/>
      </c>
      <c r="AB56" s="24">
        <f>INDEX(MTInputs!$J$1:$AZ$415,$D56,MATCH(AB$5,MTInputs!$J$5:$AZ$5,0))</f>
        <v/>
      </c>
      <c r="AC56" s="24">
        <f>INDEX(MTInputs!$J$1:$AZ$415,$D56,MATCH(AC$5,MTInputs!$J$5:$AZ$5,0))</f>
        <v/>
      </c>
      <c r="AD56" s="24">
        <f>INDEX(MTInputs!$J$1:$AZ$415,$D56,MATCH(AD$5,MTInputs!$J$5:$AZ$5,0))</f>
        <v/>
      </c>
      <c r="AF56" s="11">
        <f>LOWER(Settings!$C$4)&amp;".mit."&amp;$A56&amp;IF($C56="","","."&amp;$C56&amp;"."&amp;$B56)&amp;IF(INDEX(Variables!$D$5:$D$205,MATCH($A56,Variables!$A$5:$A$205,0))="","","."&amp;INDEX(Variables!$D$5:$D$205,MATCH($A56,Variables!$A$5:$A$205,0)))&amp;"."&amp;AF$5</f>
        <v/>
      </c>
      <c r="AG56" s="23">
        <f>INDEX(MTInputs!$J$1:$AZ$415,$D56,MATCH(AG$5,MTInputs!$J$5:$AZ$5,0))</f>
        <v/>
      </c>
      <c r="AH56" s="24">
        <f>INDEX(MTInputs!$J$1:$AZ$415,$D56,MATCH(AH$5,MTInputs!$J$5:$AZ$5,0))</f>
        <v/>
      </c>
      <c r="AI56" s="24">
        <f>INDEX(MTInputs!$J$1:$AZ$415,$D56,MATCH(AI$5,MTInputs!$J$5:$AZ$5,0))</f>
        <v/>
      </c>
      <c r="AJ56" s="24">
        <f>INDEX(MTInputs!$J$1:$AZ$415,$D56,MATCH(AJ$5,MTInputs!$J$5:$AZ$5,0))</f>
        <v/>
      </c>
      <c r="AK56" s="24">
        <f>INDEX(MTInputs!$J$1:$AZ$415,$D56,MATCH(AK$5,MTInputs!$J$5:$AZ$5,0))</f>
        <v/>
      </c>
      <c r="AL56" s="24">
        <f>INDEX(MTInputs!$J$1:$AZ$415,$D56,MATCH(AL$5,MTInputs!$J$5:$AZ$5,0))</f>
        <v/>
      </c>
      <c r="AM56" s="24">
        <f>INDEX(MTInputs!$J$1:$AZ$415,$D56,MATCH(AM$5,MTInputs!$J$5:$AZ$5,0))</f>
        <v/>
      </c>
      <c r="AN56" s="24">
        <f>INDEX(MTInputs!$J$1:$AZ$415,$D56,MATCH(AN$5,MTInputs!$J$5:$AZ$5,0))</f>
        <v/>
      </c>
      <c r="AO56" s="24">
        <f>INDEX(MTInputs!$J$1:$AZ$415,$D56,MATCH(AO$5,MTInputs!$J$5:$AZ$5,0))</f>
        <v/>
      </c>
      <c r="AP56" s="24">
        <f>INDEX(MTInputs!$J$1:$AZ$415,$D56,MATCH(AP$5,MTInputs!$J$5:$AZ$5,0))</f>
        <v/>
      </c>
      <c r="AQ56" s="24">
        <f>INDEX(MTInputs!$J$1:$AZ$415,$D56,MATCH(AQ$5,MTInputs!$J$5:$AZ$5,0))</f>
        <v/>
      </c>
      <c r="AR56" s="24">
        <f>INDEX(MTInputs!$J$1:$AZ$415,$D56,MATCH(AR$5,MTInputs!$J$5:$AZ$5,0))</f>
        <v/>
      </c>
      <c r="AS56" s="24">
        <f>INDEX(MTInputs!$J$1:$AZ$415,$D56,MATCH(AS$5,MTInputs!$J$5:$AZ$5,0))</f>
        <v/>
      </c>
      <c r="AT56" s="24">
        <f>INDEX(MTInputs!$J$1:$AZ$415,$D56,MATCH(AT$5,MTInputs!$J$5:$AZ$5,0))</f>
        <v/>
      </c>
      <c r="AU56" s="24">
        <f>INDEX(MTInputs!$J$1:$AZ$415,$D56,MATCH(AU$5,MTInputs!$J$5:$AZ$5,0))</f>
        <v/>
      </c>
      <c r="AV56" s="24">
        <f>INDEX(MTInputs!$J$1:$AZ$415,$D56,MATCH(AV$5,MTInputs!$J$5:$AZ$5,0))</f>
        <v/>
      </c>
      <c r="AW56" s="24">
        <f>INDEX(MTInputs!$J$1:$AZ$415,$D56,MATCH(AW$5,MTInputs!$J$5:$AZ$5,0))</f>
        <v/>
      </c>
      <c r="AX56" s="24">
        <f>INDEX(MTInputs!$J$1:$AZ$415,$D56,MATCH(AX$5,MTInputs!$J$5:$AZ$5,0))</f>
        <v/>
      </c>
      <c r="AY56" s="24">
        <f>INDEX(MTInputs!$J$1:$AZ$415,$D56,MATCH(AY$5,MTInputs!$J$5:$AZ$5,0))</f>
        <v/>
      </c>
    </row>
    <row r="57" hidden="1" outlineLevel="1">
      <c r="A57" s="14" t="inlineStr">
        <is>
          <t>fpr.s</t>
        </is>
      </c>
      <c r="B57" s="14" t="inlineStr">
        <is>
          <t>ecy</t>
        </is>
      </c>
      <c r="C57" s="14" t="inlineStr">
        <is>
          <t>ind</t>
        </is>
      </c>
      <c r="D57" s="22" t="n">
        <v>149</v>
      </c>
      <c r="H57" s="14">
        <f>INDEX(Variables!$B$5:$B$205,MATCH($A57,Variables!$A$5:$A$205,0))&amp;IF($C57="",""," | "&amp;INDEX(Mapping!$B$5:$B$26,MATCH($C57,Mapping!$A$5:$A$26,0))&amp;" | "&amp;INDEX(Mapping!$B$30:$B$46,MATCH($B57,Mapping!$A$30:$A$46,0)))</f>
        <v/>
      </c>
      <c r="I57" s="14">
        <f>INDEX(Variables!$C$5:$C$205,MATCH($A57,Variables!$A$5:$A$205,0))</f>
        <v/>
      </c>
      <c r="J57" s="14">
        <f>INDEX(Variables!$E$5:$E$205,MATCH($A57,Variables!$A$5:$A$205,0))</f>
        <v/>
      </c>
      <c r="K57" s="11">
        <f>LOWER(Settings!$C$4)&amp;".mit."&amp;$A57&amp;IF($C57="","","."&amp;$C57&amp;"."&amp;$B57)&amp;IF(INDEX(Variables!$D$5:$D$205,MATCH($A57,Variables!$A$5:$A$205,0))="","","."&amp;INDEX(Variables!$D$5:$D$205,MATCH($A57,Variables!$A$5:$A$205,0)))&amp;"."&amp;K$5</f>
        <v/>
      </c>
      <c r="L57" s="23">
        <f>INDEX(MTInputs!$J$1:$AZ$415,$D57,MATCH(L$5,MTInputs!$J$5:$AZ$5,0))</f>
        <v/>
      </c>
      <c r="M57" s="24">
        <f>INDEX(MTInputs!$J$1:$AZ$415,$D57,MATCH(M$5,MTInputs!$J$5:$AZ$5,0))</f>
        <v/>
      </c>
      <c r="N57" s="24">
        <f>INDEX(MTInputs!$J$1:$AZ$415,$D57,MATCH(N$5,MTInputs!$J$5:$AZ$5,0))</f>
        <v/>
      </c>
      <c r="O57" s="24">
        <f>INDEX(MTInputs!$J$1:$AZ$415,$D57,MATCH(O$5,MTInputs!$J$5:$AZ$5,0))</f>
        <v/>
      </c>
      <c r="P57" s="24">
        <f>INDEX(MTInputs!$J$1:$AZ$415,$D57,MATCH(P$5,MTInputs!$J$5:$AZ$5,0))</f>
        <v/>
      </c>
      <c r="Q57" s="24">
        <f>INDEX(MTInputs!$J$1:$AZ$415,$D57,MATCH(Q$5,MTInputs!$J$5:$AZ$5,0))</f>
        <v/>
      </c>
      <c r="R57" s="24">
        <f>INDEX(MTInputs!$J$1:$AZ$415,$D57,MATCH(R$5,MTInputs!$J$5:$AZ$5,0))</f>
        <v/>
      </c>
      <c r="S57" s="24">
        <f>INDEX(MTInputs!$J$1:$AZ$415,$D57,MATCH(S$5,MTInputs!$J$5:$AZ$5,0))</f>
        <v/>
      </c>
      <c r="T57" s="24">
        <f>INDEX(MTInputs!$J$1:$AZ$415,$D57,MATCH(T$5,MTInputs!$J$5:$AZ$5,0))</f>
        <v/>
      </c>
      <c r="U57" s="24">
        <f>INDEX(MTInputs!$J$1:$AZ$415,$D57,MATCH(U$5,MTInputs!$J$5:$AZ$5,0))</f>
        <v/>
      </c>
      <c r="V57" s="24">
        <f>INDEX(MTInputs!$J$1:$AZ$415,$D57,MATCH(V$5,MTInputs!$J$5:$AZ$5,0))</f>
        <v/>
      </c>
      <c r="W57" s="24">
        <f>INDEX(MTInputs!$J$1:$AZ$415,$D57,MATCH(W$5,MTInputs!$J$5:$AZ$5,0))</f>
        <v/>
      </c>
      <c r="X57" s="24">
        <f>INDEX(MTInputs!$J$1:$AZ$415,$D57,MATCH(X$5,MTInputs!$J$5:$AZ$5,0))</f>
        <v/>
      </c>
      <c r="Y57" s="24">
        <f>INDEX(MTInputs!$J$1:$AZ$415,$D57,MATCH(Y$5,MTInputs!$J$5:$AZ$5,0))</f>
        <v/>
      </c>
      <c r="Z57" s="24">
        <f>INDEX(MTInputs!$J$1:$AZ$415,$D57,MATCH(Z$5,MTInputs!$J$5:$AZ$5,0))</f>
        <v/>
      </c>
      <c r="AA57" s="24">
        <f>INDEX(MTInputs!$J$1:$AZ$415,$D57,MATCH(AA$5,MTInputs!$J$5:$AZ$5,0))</f>
        <v/>
      </c>
      <c r="AB57" s="24">
        <f>INDEX(MTInputs!$J$1:$AZ$415,$D57,MATCH(AB$5,MTInputs!$J$5:$AZ$5,0))</f>
        <v/>
      </c>
      <c r="AC57" s="24">
        <f>INDEX(MTInputs!$J$1:$AZ$415,$D57,MATCH(AC$5,MTInputs!$J$5:$AZ$5,0))</f>
        <v/>
      </c>
      <c r="AD57" s="24">
        <f>INDEX(MTInputs!$J$1:$AZ$415,$D57,MATCH(AD$5,MTInputs!$J$5:$AZ$5,0))</f>
        <v/>
      </c>
      <c r="AF57" s="11">
        <f>LOWER(Settings!$C$4)&amp;".mit."&amp;$A57&amp;IF($C57="","","."&amp;$C57&amp;"."&amp;$B57)&amp;IF(INDEX(Variables!$D$5:$D$205,MATCH($A57,Variables!$A$5:$A$205,0))="","","."&amp;INDEX(Variables!$D$5:$D$205,MATCH($A57,Variables!$A$5:$A$205,0)))&amp;"."&amp;AF$5</f>
        <v/>
      </c>
      <c r="AG57" s="23">
        <f>INDEX(MTInputs!$J$1:$AZ$415,$D57,MATCH(AG$5,MTInputs!$J$5:$AZ$5,0))</f>
        <v/>
      </c>
      <c r="AH57" s="24">
        <f>INDEX(MTInputs!$J$1:$AZ$415,$D57,MATCH(AH$5,MTInputs!$J$5:$AZ$5,0))</f>
        <v/>
      </c>
      <c r="AI57" s="24">
        <f>INDEX(MTInputs!$J$1:$AZ$415,$D57,MATCH(AI$5,MTInputs!$J$5:$AZ$5,0))</f>
        <v/>
      </c>
      <c r="AJ57" s="24">
        <f>INDEX(MTInputs!$J$1:$AZ$415,$D57,MATCH(AJ$5,MTInputs!$J$5:$AZ$5,0))</f>
        <v/>
      </c>
      <c r="AK57" s="24">
        <f>INDEX(MTInputs!$J$1:$AZ$415,$D57,MATCH(AK$5,MTInputs!$J$5:$AZ$5,0))</f>
        <v/>
      </c>
      <c r="AL57" s="24">
        <f>INDEX(MTInputs!$J$1:$AZ$415,$D57,MATCH(AL$5,MTInputs!$J$5:$AZ$5,0))</f>
        <v/>
      </c>
      <c r="AM57" s="24">
        <f>INDEX(MTInputs!$J$1:$AZ$415,$D57,MATCH(AM$5,MTInputs!$J$5:$AZ$5,0))</f>
        <v/>
      </c>
      <c r="AN57" s="24">
        <f>INDEX(MTInputs!$J$1:$AZ$415,$D57,MATCH(AN$5,MTInputs!$J$5:$AZ$5,0))</f>
        <v/>
      </c>
      <c r="AO57" s="24">
        <f>INDEX(MTInputs!$J$1:$AZ$415,$D57,MATCH(AO$5,MTInputs!$J$5:$AZ$5,0))</f>
        <v/>
      </c>
      <c r="AP57" s="24">
        <f>INDEX(MTInputs!$J$1:$AZ$415,$D57,MATCH(AP$5,MTInputs!$J$5:$AZ$5,0))</f>
        <v/>
      </c>
      <c r="AQ57" s="24">
        <f>INDEX(MTInputs!$J$1:$AZ$415,$D57,MATCH(AQ$5,MTInputs!$J$5:$AZ$5,0))</f>
        <v/>
      </c>
      <c r="AR57" s="24">
        <f>INDEX(MTInputs!$J$1:$AZ$415,$D57,MATCH(AR$5,MTInputs!$J$5:$AZ$5,0))</f>
        <v/>
      </c>
      <c r="AS57" s="24">
        <f>INDEX(MTInputs!$J$1:$AZ$415,$D57,MATCH(AS$5,MTInputs!$J$5:$AZ$5,0))</f>
        <v/>
      </c>
      <c r="AT57" s="24">
        <f>INDEX(MTInputs!$J$1:$AZ$415,$D57,MATCH(AT$5,MTInputs!$J$5:$AZ$5,0))</f>
        <v/>
      </c>
      <c r="AU57" s="24">
        <f>INDEX(MTInputs!$J$1:$AZ$415,$D57,MATCH(AU$5,MTInputs!$J$5:$AZ$5,0))</f>
        <v/>
      </c>
      <c r="AV57" s="24">
        <f>INDEX(MTInputs!$J$1:$AZ$415,$D57,MATCH(AV$5,MTInputs!$J$5:$AZ$5,0))</f>
        <v/>
      </c>
      <c r="AW57" s="24">
        <f>INDEX(MTInputs!$J$1:$AZ$415,$D57,MATCH(AW$5,MTInputs!$J$5:$AZ$5,0))</f>
        <v/>
      </c>
      <c r="AX57" s="24">
        <f>INDEX(MTInputs!$J$1:$AZ$415,$D57,MATCH(AX$5,MTInputs!$J$5:$AZ$5,0))</f>
        <v/>
      </c>
      <c r="AY57" s="24">
        <f>INDEX(MTInputs!$J$1:$AZ$415,$D57,MATCH(AY$5,MTInputs!$J$5:$AZ$5,0))</f>
        <v/>
      </c>
    </row>
    <row r="58" hidden="1" outlineLevel="1">
      <c r="A58" s="14" t="inlineStr">
        <is>
          <t>fpr.s</t>
        </is>
      </c>
      <c r="B58" s="14" t="inlineStr">
        <is>
          <t>gso</t>
        </is>
      </c>
      <c r="C58" s="14" t="inlineStr">
        <is>
          <t>all</t>
        </is>
      </c>
      <c r="D58" s="22" t="n">
        <v>150</v>
      </c>
      <c r="H58" s="14">
        <f>INDEX(Variables!$B$5:$B$205,MATCH($A58,Variables!$A$5:$A$205,0))&amp;IF($C58="",""," | "&amp;INDEX(Mapping!$B$5:$B$26,MATCH($C58,Mapping!$A$5:$A$26,0))&amp;" | "&amp;INDEX(Mapping!$B$30:$B$46,MATCH($B58,Mapping!$A$30:$A$46,0)))</f>
        <v/>
      </c>
      <c r="I58" s="14">
        <f>INDEX(Variables!$C$5:$C$205,MATCH($A58,Variables!$A$5:$A$205,0))</f>
        <v/>
      </c>
      <c r="J58" s="14">
        <f>INDEX(Variables!$E$5:$E$205,MATCH($A58,Variables!$A$5:$A$205,0))</f>
        <v/>
      </c>
      <c r="K58" s="11">
        <f>LOWER(Settings!$C$4)&amp;".mit."&amp;$A58&amp;IF($C58="","","."&amp;$C58&amp;"."&amp;$B58)&amp;IF(INDEX(Variables!$D$5:$D$205,MATCH($A58,Variables!$A$5:$A$205,0))="","","."&amp;INDEX(Variables!$D$5:$D$205,MATCH($A58,Variables!$A$5:$A$205,0)))&amp;"."&amp;K$5</f>
        <v/>
      </c>
      <c r="L58" s="23">
        <f>INDEX(MTInputs!$J$1:$AZ$415,$D58,MATCH(L$5,MTInputs!$J$5:$AZ$5,0))</f>
        <v/>
      </c>
      <c r="M58" s="24">
        <f>INDEX(MTInputs!$J$1:$AZ$415,$D58,MATCH(M$5,MTInputs!$J$5:$AZ$5,0))</f>
        <v/>
      </c>
      <c r="N58" s="24">
        <f>INDEX(MTInputs!$J$1:$AZ$415,$D58,MATCH(N$5,MTInputs!$J$5:$AZ$5,0))</f>
        <v/>
      </c>
      <c r="O58" s="24">
        <f>INDEX(MTInputs!$J$1:$AZ$415,$D58,MATCH(O$5,MTInputs!$J$5:$AZ$5,0))</f>
        <v/>
      </c>
      <c r="P58" s="24">
        <f>INDEX(MTInputs!$J$1:$AZ$415,$D58,MATCH(P$5,MTInputs!$J$5:$AZ$5,0))</f>
        <v/>
      </c>
      <c r="Q58" s="24">
        <f>INDEX(MTInputs!$J$1:$AZ$415,$D58,MATCH(Q$5,MTInputs!$J$5:$AZ$5,0))</f>
        <v/>
      </c>
      <c r="R58" s="24">
        <f>INDEX(MTInputs!$J$1:$AZ$415,$D58,MATCH(R$5,MTInputs!$J$5:$AZ$5,0))</f>
        <v/>
      </c>
      <c r="S58" s="24">
        <f>INDEX(MTInputs!$J$1:$AZ$415,$D58,MATCH(S$5,MTInputs!$J$5:$AZ$5,0))</f>
        <v/>
      </c>
      <c r="T58" s="24">
        <f>INDEX(MTInputs!$J$1:$AZ$415,$D58,MATCH(T$5,MTInputs!$J$5:$AZ$5,0))</f>
        <v/>
      </c>
      <c r="U58" s="24">
        <f>INDEX(MTInputs!$J$1:$AZ$415,$D58,MATCH(U$5,MTInputs!$J$5:$AZ$5,0))</f>
        <v/>
      </c>
      <c r="V58" s="24">
        <f>INDEX(MTInputs!$J$1:$AZ$415,$D58,MATCH(V$5,MTInputs!$J$5:$AZ$5,0))</f>
        <v/>
      </c>
      <c r="W58" s="24">
        <f>INDEX(MTInputs!$J$1:$AZ$415,$D58,MATCH(W$5,MTInputs!$J$5:$AZ$5,0))</f>
        <v/>
      </c>
      <c r="X58" s="24">
        <f>INDEX(MTInputs!$J$1:$AZ$415,$D58,MATCH(X$5,MTInputs!$J$5:$AZ$5,0))</f>
        <v/>
      </c>
      <c r="Y58" s="24">
        <f>INDEX(MTInputs!$J$1:$AZ$415,$D58,MATCH(Y$5,MTInputs!$J$5:$AZ$5,0))</f>
        <v/>
      </c>
      <c r="Z58" s="24">
        <f>INDEX(MTInputs!$J$1:$AZ$415,$D58,MATCH(Z$5,MTInputs!$J$5:$AZ$5,0))</f>
        <v/>
      </c>
      <c r="AA58" s="24">
        <f>INDEX(MTInputs!$J$1:$AZ$415,$D58,MATCH(AA$5,MTInputs!$J$5:$AZ$5,0))</f>
        <v/>
      </c>
      <c r="AB58" s="24">
        <f>INDEX(MTInputs!$J$1:$AZ$415,$D58,MATCH(AB$5,MTInputs!$J$5:$AZ$5,0))</f>
        <v/>
      </c>
      <c r="AC58" s="24">
        <f>INDEX(MTInputs!$J$1:$AZ$415,$D58,MATCH(AC$5,MTInputs!$J$5:$AZ$5,0))</f>
        <v/>
      </c>
      <c r="AD58" s="24">
        <f>INDEX(MTInputs!$J$1:$AZ$415,$D58,MATCH(AD$5,MTInputs!$J$5:$AZ$5,0))</f>
        <v/>
      </c>
      <c r="AF58" s="11">
        <f>LOWER(Settings!$C$4)&amp;".mit."&amp;$A58&amp;IF($C58="","","."&amp;$C58&amp;"."&amp;$B58)&amp;IF(INDEX(Variables!$D$5:$D$205,MATCH($A58,Variables!$A$5:$A$205,0))="","","."&amp;INDEX(Variables!$D$5:$D$205,MATCH($A58,Variables!$A$5:$A$205,0)))&amp;"."&amp;AF$5</f>
        <v/>
      </c>
      <c r="AG58" s="23">
        <f>INDEX(MTInputs!$J$1:$AZ$415,$D58,MATCH(AG$5,MTInputs!$J$5:$AZ$5,0))</f>
        <v/>
      </c>
      <c r="AH58" s="24">
        <f>INDEX(MTInputs!$J$1:$AZ$415,$D58,MATCH(AH$5,MTInputs!$J$5:$AZ$5,0))</f>
        <v/>
      </c>
      <c r="AI58" s="24">
        <f>INDEX(MTInputs!$J$1:$AZ$415,$D58,MATCH(AI$5,MTInputs!$J$5:$AZ$5,0))</f>
        <v/>
      </c>
      <c r="AJ58" s="24">
        <f>INDEX(MTInputs!$J$1:$AZ$415,$D58,MATCH(AJ$5,MTInputs!$J$5:$AZ$5,0))</f>
        <v/>
      </c>
      <c r="AK58" s="24">
        <f>INDEX(MTInputs!$J$1:$AZ$415,$D58,MATCH(AK$5,MTInputs!$J$5:$AZ$5,0))</f>
        <v/>
      </c>
      <c r="AL58" s="24">
        <f>INDEX(MTInputs!$J$1:$AZ$415,$D58,MATCH(AL$5,MTInputs!$J$5:$AZ$5,0))</f>
        <v/>
      </c>
      <c r="AM58" s="24">
        <f>INDEX(MTInputs!$J$1:$AZ$415,$D58,MATCH(AM$5,MTInputs!$J$5:$AZ$5,0))</f>
        <v/>
      </c>
      <c r="AN58" s="24">
        <f>INDEX(MTInputs!$J$1:$AZ$415,$D58,MATCH(AN$5,MTInputs!$J$5:$AZ$5,0))</f>
        <v/>
      </c>
      <c r="AO58" s="24">
        <f>INDEX(MTInputs!$J$1:$AZ$415,$D58,MATCH(AO$5,MTInputs!$J$5:$AZ$5,0))</f>
        <v/>
      </c>
      <c r="AP58" s="24">
        <f>INDEX(MTInputs!$J$1:$AZ$415,$D58,MATCH(AP$5,MTInputs!$J$5:$AZ$5,0))</f>
        <v/>
      </c>
      <c r="AQ58" s="24">
        <f>INDEX(MTInputs!$J$1:$AZ$415,$D58,MATCH(AQ$5,MTInputs!$J$5:$AZ$5,0))</f>
        <v/>
      </c>
      <c r="AR58" s="24">
        <f>INDEX(MTInputs!$J$1:$AZ$415,$D58,MATCH(AR$5,MTInputs!$J$5:$AZ$5,0))</f>
        <v/>
      </c>
      <c r="AS58" s="24">
        <f>INDEX(MTInputs!$J$1:$AZ$415,$D58,MATCH(AS$5,MTInputs!$J$5:$AZ$5,0))</f>
        <v/>
      </c>
      <c r="AT58" s="24">
        <f>INDEX(MTInputs!$J$1:$AZ$415,$D58,MATCH(AT$5,MTInputs!$J$5:$AZ$5,0))</f>
        <v/>
      </c>
      <c r="AU58" s="24">
        <f>INDEX(MTInputs!$J$1:$AZ$415,$D58,MATCH(AU$5,MTInputs!$J$5:$AZ$5,0))</f>
        <v/>
      </c>
      <c r="AV58" s="24">
        <f>INDEX(MTInputs!$J$1:$AZ$415,$D58,MATCH(AV$5,MTInputs!$J$5:$AZ$5,0))</f>
        <v/>
      </c>
      <c r="AW58" s="24">
        <f>INDEX(MTInputs!$J$1:$AZ$415,$D58,MATCH(AW$5,MTInputs!$J$5:$AZ$5,0))</f>
        <v/>
      </c>
      <c r="AX58" s="24">
        <f>INDEX(MTInputs!$J$1:$AZ$415,$D58,MATCH(AX$5,MTInputs!$J$5:$AZ$5,0))</f>
        <v/>
      </c>
      <c r="AY58" s="24">
        <f>INDEX(MTInputs!$J$1:$AZ$415,$D58,MATCH(AY$5,MTInputs!$J$5:$AZ$5,0))</f>
        <v/>
      </c>
    </row>
    <row r="59" hidden="1" outlineLevel="1">
      <c r="A59" s="14" t="inlineStr">
        <is>
          <t>fpr.s</t>
        </is>
      </c>
      <c r="B59" s="14" t="inlineStr">
        <is>
          <t>die</t>
        </is>
      </c>
      <c r="C59" s="14" t="inlineStr">
        <is>
          <t>all</t>
        </is>
      </c>
      <c r="D59" s="22" t="n">
        <v>151</v>
      </c>
      <c r="H59" s="14">
        <f>INDEX(Variables!$B$5:$B$205,MATCH($A59,Variables!$A$5:$A$205,0))&amp;IF($C59="",""," | "&amp;INDEX(Mapping!$B$5:$B$26,MATCH($C59,Mapping!$A$5:$A$26,0))&amp;" | "&amp;INDEX(Mapping!$B$30:$B$46,MATCH($B59,Mapping!$A$30:$A$46,0)))</f>
        <v/>
      </c>
      <c r="I59" s="14">
        <f>INDEX(Variables!$C$5:$C$205,MATCH($A59,Variables!$A$5:$A$205,0))</f>
        <v/>
      </c>
      <c r="J59" s="14">
        <f>INDEX(Variables!$E$5:$E$205,MATCH($A59,Variables!$A$5:$A$205,0))</f>
        <v/>
      </c>
      <c r="K59" s="11">
        <f>LOWER(Settings!$C$4)&amp;".mit."&amp;$A59&amp;IF($C59="","","."&amp;$C59&amp;"."&amp;$B59)&amp;IF(INDEX(Variables!$D$5:$D$205,MATCH($A59,Variables!$A$5:$A$205,0))="","","."&amp;INDEX(Variables!$D$5:$D$205,MATCH($A59,Variables!$A$5:$A$205,0)))&amp;"."&amp;K$5</f>
        <v/>
      </c>
      <c r="L59" s="23">
        <f>INDEX(MTInputs!$J$1:$AZ$415,$D59,MATCH(L$5,MTInputs!$J$5:$AZ$5,0))</f>
        <v/>
      </c>
      <c r="M59" s="24">
        <f>INDEX(MTInputs!$J$1:$AZ$415,$D59,MATCH(M$5,MTInputs!$J$5:$AZ$5,0))</f>
        <v/>
      </c>
      <c r="N59" s="24">
        <f>INDEX(MTInputs!$J$1:$AZ$415,$D59,MATCH(N$5,MTInputs!$J$5:$AZ$5,0))</f>
        <v/>
      </c>
      <c r="O59" s="24">
        <f>INDEX(MTInputs!$J$1:$AZ$415,$D59,MATCH(O$5,MTInputs!$J$5:$AZ$5,0))</f>
        <v/>
      </c>
      <c r="P59" s="24">
        <f>INDEX(MTInputs!$J$1:$AZ$415,$D59,MATCH(P$5,MTInputs!$J$5:$AZ$5,0))</f>
        <v/>
      </c>
      <c r="Q59" s="24">
        <f>INDEX(MTInputs!$J$1:$AZ$415,$D59,MATCH(Q$5,MTInputs!$J$5:$AZ$5,0))</f>
        <v/>
      </c>
      <c r="R59" s="24">
        <f>INDEX(MTInputs!$J$1:$AZ$415,$D59,MATCH(R$5,MTInputs!$J$5:$AZ$5,0))</f>
        <v/>
      </c>
      <c r="S59" s="24">
        <f>INDEX(MTInputs!$J$1:$AZ$415,$D59,MATCH(S$5,MTInputs!$J$5:$AZ$5,0))</f>
        <v/>
      </c>
      <c r="T59" s="24">
        <f>INDEX(MTInputs!$J$1:$AZ$415,$D59,MATCH(T$5,MTInputs!$J$5:$AZ$5,0))</f>
        <v/>
      </c>
      <c r="U59" s="24">
        <f>INDEX(MTInputs!$J$1:$AZ$415,$D59,MATCH(U$5,MTInputs!$J$5:$AZ$5,0))</f>
        <v/>
      </c>
      <c r="V59" s="24">
        <f>INDEX(MTInputs!$J$1:$AZ$415,$D59,MATCH(V$5,MTInputs!$J$5:$AZ$5,0))</f>
        <v/>
      </c>
      <c r="W59" s="24">
        <f>INDEX(MTInputs!$J$1:$AZ$415,$D59,MATCH(W$5,MTInputs!$J$5:$AZ$5,0))</f>
        <v/>
      </c>
      <c r="X59" s="24">
        <f>INDEX(MTInputs!$J$1:$AZ$415,$D59,MATCH(X$5,MTInputs!$J$5:$AZ$5,0))</f>
        <v/>
      </c>
      <c r="Y59" s="24">
        <f>INDEX(MTInputs!$J$1:$AZ$415,$D59,MATCH(Y$5,MTInputs!$J$5:$AZ$5,0))</f>
        <v/>
      </c>
      <c r="Z59" s="24">
        <f>INDEX(MTInputs!$J$1:$AZ$415,$D59,MATCH(Z$5,MTInputs!$J$5:$AZ$5,0))</f>
        <v/>
      </c>
      <c r="AA59" s="24">
        <f>INDEX(MTInputs!$J$1:$AZ$415,$D59,MATCH(AA$5,MTInputs!$J$5:$AZ$5,0))</f>
        <v/>
      </c>
      <c r="AB59" s="24">
        <f>INDEX(MTInputs!$J$1:$AZ$415,$D59,MATCH(AB$5,MTInputs!$J$5:$AZ$5,0))</f>
        <v/>
      </c>
      <c r="AC59" s="24">
        <f>INDEX(MTInputs!$J$1:$AZ$415,$D59,MATCH(AC$5,MTInputs!$J$5:$AZ$5,0))</f>
        <v/>
      </c>
      <c r="AD59" s="24">
        <f>INDEX(MTInputs!$J$1:$AZ$415,$D59,MATCH(AD$5,MTInputs!$J$5:$AZ$5,0))</f>
        <v/>
      </c>
      <c r="AF59" s="11">
        <f>LOWER(Settings!$C$4)&amp;".mit."&amp;$A59&amp;IF($C59="","","."&amp;$C59&amp;"."&amp;$B59)&amp;IF(INDEX(Variables!$D$5:$D$205,MATCH($A59,Variables!$A$5:$A$205,0))="","","."&amp;INDEX(Variables!$D$5:$D$205,MATCH($A59,Variables!$A$5:$A$205,0)))&amp;"."&amp;AF$5</f>
        <v/>
      </c>
      <c r="AG59" s="23">
        <f>INDEX(MTInputs!$J$1:$AZ$415,$D59,MATCH(AG$5,MTInputs!$J$5:$AZ$5,0))</f>
        <v/>
      </c>
      <c r="AH59" s="24">
        <f>INDEX(MTInputs!$J$1:$AZ$415,$D59,MATCH(AH$5,MTInputs!$J$5:$AZ$5,0))</f>
        <v/>
      </c>
      <c r="AI59" s="24">
        <f>INDEX(MTInputs!$J$1:$AZ$415,$D59,MATCH(AI$5,MTInputs!$J$5:$AZ$5,0))</f>
        <v/>
      </c>
      <c r="AJ59" s="24">
        <f>INDEX(MTInputs!$J$1:$AZ$415,$D59,MATCH(AJ$5,MTInputs!$J$5:$AZ$5,0))</f>
        <v/>
      </c>
      <c r="AK59" s="24">
        <f>INDEX(MTInputs!$J$1:$AZ$415,$D59,MATCH(AK$5,MTInputs!$J$5:$AZ$5,0))</f>
        <v/>
      </c>
      <c r="AL59" s="24">
        <f>INDEX(MTInputs!$J$1:$AZ$415,$D59,MATCH(AL$5,MTInputs!$J$5:$AZ$5,0))</f>
        <v/>
      </c>
      <c r="AM59" s="24">
        <f>INDEX(MTInputs!$J$1:$AZ$415,$D59,MATCH(AM$5,MTInputs!$J$5:$AZ$5,0))</f>
        <v/>
      </c>
      <c r="AN59" s="24">
        <f>INDEX(MTInputs!$J$1:$AZ$415,$D59,MATCH(AN$5,MTInputs!$J$5:$AZ$5,0))</f>
        <v/>
      </c>
      <c r="AO59" s="24">
        <f>INDEX(MTInputs!$J$1:$AZ$415,$D59,MATCH(AO$5,MTInputs!$J$5:$AZ$5,0))</f>
        <v/>
      </c>
      <c r="AP59" s="24">
        <f>INDEX(MTInputs!$J$1:$AZ$415,$D59,MATCH(AP$5,MTInputs!$J$5:$AZ$5,0))</f>
        <v/>
      </c>
      <c r="AQ59" s="24">
        <f>INDEX(MTInputs!$J$1:$AZ$415,$D59,MATCH(AQ$5,MTInputs!$J$5:$AZ$5,0))</f>
        <v/>
      </c>
      <c r="AR59" s="24">
        <f>INDEX(MTInputs!$J$1:$AZ$415,$D59,MATCH(AR$5,MTInputs!$J$5:$AZ$5,0))</f>
        <v/>
      </c>
      <c r="AS59" s="24">
        <f>INDEX(MTInputs!$J$1:$AZ$415,$D59,MATCH(AS$5,MTInputs!$J$5:$AZ$5,0))</f>
        <v/>
      </c>
      <c r="AT59" s="24">
        <f>INDEX(MTInputs!$J$1:$AZ$415,$D59,MATCH(AT$5,MTInputs!$J$5:$AZ$5,0))</f>
        <v/>
      </c>
      <c r="AU59" s="24">
        <f>INDEX(MTInputs!$J$1:$AZ$415,$D59,MATCH(AU$5,MTInputs!$J$5:$AZ$5,0))</f>
        <v/>
      </c>
      <c r="AV59" s="24">
        <f>INDEX(MTInputs!$J$1:$AZ$415,$D59,MATCH(AV$5,MTInputs!$J$5:$AZ$5,0))</f>
        <v/>
      </c>
      <c r="AW59" s="24">
        <f>INDEX(MTInputs!$J$1:$AZ$415,$D59,MATCH(AW$5,MTInputs!$J$5:$AZ$5,0))</f>
        <v/>
      </c>
      <c r="AX59" s="24">
        <f>INDEX(MTInputs!$J$1:$AZ$415,$D59,MATCH(AX$5,MTInputs!$J$5:$AZ$5,0))</f>
        <v/>
      </c>
      <c r="AY59" s="24">
        <f>INDEX(MTInputs!$J$1:$AZ$415,$D59,MATCH(AY$5,MTInputs!$J$5:$AZ$5,0))</f>
        <v/>
      </c>
    </row>
    <row r="60" hidden="1" outlineLevel="1">
      <c r="A60" s="14" t="inlineStr">
        <is>
          <t>fpr.s</t>
        </is>
      </c>
      <c r="B60" s="14" t="inlineStr">
        <is>
          <t>lpg</t>
        </is>
      </c>
      <c r="C60" s="14" t="inlineStr">
        <is>
          <t>all</t>
        </is>
      </c>
      <c r="D60" s="22" t="n">
        <v>152</v>
      </c>
      <c r="H60" s="14">
        <f>INDEX(Variables!$B$5:$B$205,MATCH($A60,Variables!$A$5:$A$205,0))&amp;IF($C60="",""," | "&amp;INDEX(Mapping!$B$5:$B$26,MATCH($C60,Mapping!$A$5:$A$26,0))&amp;" | "&amp;INDEX(Mapping!$B$30:$B$46,MATCH($B60,Mapping!$A$30:$A$46,0)))</f>
        <v/>
      </c>
      <c r="I60" s="14">
        <f>INDEX(Variables!$C$5:$C$205,MATCH($A60,Variables!$A$5:$A$205,0))</f>
        <v/>
      </c>
      <c r="J60" s="14">
        <f>INDEX(Variables!$E$5:$E$205,MATCH($A60,Variables!$A$5:$A$205,0))</f>
        <v/>
      </c>
      <c r="K60" s="11">
        <f>LOWER(Settings!$C$4)&amp;".mit."&amp;$A60&amp;IF($C60="","","."&amp;$C60&amp;"."&amp;$B60)&amp;IF(INDEX(Variables!$D$5:$D$205,MATCH($A60,Variables!$A$5:$A$205,0))="","","."&amp;INDEX(Variables!$D$5:$D$205,MATCH($A60,Variables!$A$5:$A$205,0)))&amp;"."&amp;K$5</f>
        <v/>
      </c>
      <c r="L60" s="23">
        <f>INDEX(MTInputs!$J$1:$AZ$415,$D60,MATCH(L$5,MTInputs!$J$5:$AZ$5,0))</f>
        <v/>
      </c>
      <c r="M60" s="24">
        <f>INDEX(MTInputs!$J$1:$AZ$415,$D60,MATCH(M$5,MTInputs!$J$5:$AZ$5,0))</f>
        <v/>
      </c>
      <c r="N60" s="24">
        <f>INDEX(MTInputs!$J$1:$AZ$415,$D60,MATCH(N$5,MTInputs!$J$5:$AZ$5,0))</f>
        <v/>
      </c>
      <c r="O60" s="24">
        <f>INDEX(MTInputs!$J$1:$AZ$415,$D60,MATCH(O$5,MTInputs!$J$5:$AZ$5,0))</f>
        <v/>
      </c>
      <c r="P60" s="24">
        <f>INDEX(MTInputs!$J$1:$AZ$415,$D60,MATCH(P$5,MTInputs!$J$5:$AZ$5,0))</f>
        <v/>
      </c>
      <c r="Q60" s="24">
        <f>INDEX(MTInputs!$J$1:$AZ$415,$D60,MATCH(Q$5,MTInputs!$J$5:$AZ$5,0))</f>
        <v/>
      </c>
      <c r="R60" s="24">
        <f>INDEX(MTInputs!$J$1:$AZ$415,$D60,MATCH(R$5,MTInputs!$J$5:$AZ$5,0))</f>
        <v/>
      </c>
      <c r="S60" s="24">
        <f>INDEX(MTInputs!$J$1:$AZ$415,$D60,MATCH(S$5,MTInputs!$J$5:$AZ$5,0))</f>
        <v/>
      </c>
      <c r="T60" s="24">
        <f>INDEX(MTInputs!$J$1:$AZ$415,$D60,MATCH(T$5,MTInputs!$J$5:$AZ$5,0))</f>
        <v/>
      </c>
      <c r="U60" s="24">
        <f>INDEX(MTInputs!$J$1:$AZ$415,$D60,MATCH(U$5,MTInputs!$J$5:$AZ$5,0))</f>
        <v/>
      </c>
      <c r="V60" s="24">
        <f>INDEX(MTInputs!$J$1:$AZ$415,$D60,MATCH(V$5,MTInputs!$J$5:$AZ$5,0))</f>
        <v/>
      </c>
      <c r="W60" s="24">
        <f>INDEX(MTInputs!$J$1:$AZ$415,$D60,MATCH(W$5,MTInputs!$J$5:$AZ$5,0))</f>
        <v/>
      </c>
      <c r="X60" s="24">
        <f>INDEX(MTInputs!$J$1:$AZ$415,$D60,MATCH(X$5,MTInputs!$J$5:$AZ$5,0))</f>
        <v/>
      </c>
      <c r="Y60" s="24">
        <f>INDEX(MTInputs!$J$1:$AZ$415,$D60,MATCH(Y$5,MTInputs!$J$5:$AZ$5,0))</f>
        <v/>
      </c>
      <c r="Z60" s="24">
        <f>INDEX(MTInputs!$J$1:$AZ$415,$D60,MATCH(Z$5,MTInputs!$J$5:$AZ$5,0))</f>
        <v/>
      </c>
      <c r="AA60" s="24">
        <f>INDEX(MTInputs!$J$1:$AZ$415,$D60,MATCH(AA$5,MTInputs!$J$5:$AZ$5,0))</f>
        <v/>
      </c>
      <c r="AB60" s="24">
        <f>INDEX(MTInputs!$J$1:$AZ$415,$D60,MATCH(AB$5,MTInputs!$J$5:$AZ$5,0))</f>
        <v/>
      </c>
      <c r="AC60" s="24">
        <f>INDEX(MTInputs!$J$1:$AZ$415,$D60,MATCH(AC$5,MTInputs!$J$5:$AZ$5,0))</f>
        <v/>
      </c>
      <c r="AD60" s="24">
        <f>INDEX(MTInputs!$J$1:$AZ$415,$D60,MATCH(AD$5,MTInputs!$J$5:$AZ$5,0))</f>
        <v/>
      </c>
      <c r="AF60" s="11">
        <f>LOWER(Settings!$C$4)&amp;".mit."&amp;$A60&amp;IF($C60="","","."&amp;$C60&amp;"."&amp;$B60)&amp;IF(INDEX(Variables!$D$5:$D$205,MATCH($A60,Variables!$A$5:$A$205,0))="","","."&amp;INDEX(Variables!$D$5:$D$205,MATCH($A60,Variables!$A$5:$A$205,0)))&amp;"."&amp;AF$5</f>
        <v/>
      </c>
      <c r="AG60" s="23">
        <f>INDEX(MTInputs!$J$1:$AZ$415,$D60,MATCH(AG$5,MTInputs!$J$5:$AZ$5,0))</f>
        <v/>
      </c>
      <c r="AH60" s="24">
        <f>INDEX(MTInputs!$J$1:$AZ$415,$D60,MATCH(AH$5,MTInputs!$J$5:$AZ$5,0))</f>
        <v/>
      </c>
      <c r="AI60" s="24">
        <f>INDEX(MTInputs!$J$1:$AZ$415,$D60,MATCH(AI$5,MTInputs!$J$5:$AZ$5,0))</f>
        <v/>
      </c>
      <c r="AJ60" s="24">
        <f>INDEX(MTInputs!$J$1:$AZ$415,$D60,MATCH(AJ$5,MTInputs!$J$5:$AZ$5,0))</f>
        <v/>
      </c>
      <c r="AK60" s="24">
        <f>INDEX(MTInputs!$J$1:$AZ$415,$D60,MATCH(AK$5,MTInputs!$J$5:$AZ$5,0))</f>
        <v/>
      </c>
      <c r="AL60" s="24">
        <f>INDEX(MTInputs!$J$1:$AZ$415,$D60,MATCH(AL$5,MTInputs!$J$5:$AZ$5,0))</f>
        <v/>
      </c>
      <c r="AM60" s="24">
        <f>INDEX(MTInputs!$J$1:$AZ$415,$D60,MATCH(AM$5,MTInputs!$J$5:$AZ$5,0))</f>
        <v/>
      </c>
      <c r="AN60" s="24">
        <f>INDEX(MTInputs!$J$1:$AZ$415,$D60,MATCH(AN$5,MTInputs!$J$5:$AZ$5,0))</f>
        <v/>
      </c>
      <c r="AO60" s="24">
        <f>INDEX(MTInputs!$J$1:$AZ$415,$D60,MATCH(AO$5,MTInputs!$J$5:$AZ$5,0))</f>
        <v/>
      </c>
      <c r="AP60" s="24">
        <f>INDEX(MTInputs!$J$1:$AZ$415,$D60,MATCH(AP$5,MTInputs!$J$5:$AZ$5,0))</f>
        <v/>
      </c>
      <c r="AQ60" s="24">
        <f>INDEX(MTInputs!$J$1:$AZ$415,$D60,MATCH(AQ$5,MTInputs!$J$5:$AZ$5,0))</f>
        <v/>
      </c>
      <c r="AR60" s="24">
        <f>INDEX(MTInputs!$J$1:$AZ$415,$D60,MATCH(AR$5,MTInputs!$J$5:$AZ$5,0))</f>
        <v/>
      </c>
      <c r="AS60" s="24">
        <f>INDEX(MTInputs!$J$1:$AZ$415,$D60,MATCH(AS$5,MTInputs!$J$5:$AZ$5,0))</f>
        <v/>
      </c>
      <c r="AT60" s="24">
        <f>INDEX(MTInputs!$J$1:$AZ$415,$D60,MATCH(AT$5,MTInputs!$J$5:$AZ$5,0))</f>
        <v/>
      </c>
      <c r="AU60" s="24">
        <f>INDEX(MTInputs!$J$1:$AZ$415,$D60,MATCH(AU$5,MTInputs!$J$5:$AZ$5,0))</f>
        <v/>
      </c>
      <c r="AV60" s="24">
        <f>INDEX(MTInputs!$J$1:$AZ$415,$D60,MATCH(AV$5,MTInputs!$J$5:$AZ$5,0))</f>
        <v/>
      </c>
      <c r="AW60" s="24">
        <f>INDEX(MTInputs!$J$1:$AZ$415,$D60,MATCH(AW$5,MTInputs!$J$5:$AZ$5,0))</f>
        <v/>
      </c>
      <c r="AX60" s="24">
        <f>INDEX(MTInputs!$J$1:$AZ$415,$D60,MATCH(AX$5,MTInputs!$J$5:$AZ$5,0))</f>
        <v/>
      </c>
      <c r="AY60" s="24">
        <f>INDEX(MTInputs!$J$1:$AZ$415,$D60,MATCH(AY$5,MTInputs!$J$5:$AZ$5,0))</f>
        <v/>
      </c>
    </row>
    <row r="61" hidden="1" outlineLevel="1">
      <c r="A61" s="14" t="inlineStr">
        <is>
          <t>fpr.s</t>
        </is>
      </c>
      <c r="B61" s="14" t="inlineStr">
        <is>
          <t>ker</t>
        </is>
      </c>
      <c r="C61" s="14" t="inlineStr">
        <is>
          <t>all</t>
        </is>
      </c>
      <c r="D61" s="22" t="n">
        <v>153</v>
      </c>
      <c r="H61" s="14">
        <f>INDEX(Variables!$B$5:$B$205,MATCH($A61,Variables!$A$5:$A$205,0))&amp;IF($C61="",""," | "&amp;INDEX(Mapping!$B$5:$B$26,MATCH($C61,Mapping!$A$5:$A$26,0))&amp;" | "&amp;INDEX(Mapping!$B$30:$B$46,MATCH($B61,Mapping!$A$30:$A$46,0)))</f>
        <v/>
      </c>
      <c r="I61" s="14">
        <f>INDEX(Variables!$C$5:$C$205,MATCH($A61,Variables!$A$5:$A$205,0))</f>
        <v/>
      </c>
      <c r="J61" s="14">
        <f>INDEX(Variables!$E$5:$E$205,MATCH($A61,Variables!$A$5:$A$205,0))</f>
        <v/>
      </c>
      <c r="K61" s="11">
        <f>LOWER(Settings!$C$4)&amp;".mit."&amp;$A61&amp;IF($C61="","","."&amp;$C61&amp;"."&amp;$B61)&amp;IF(INDEX(Variables!$D$5:$D$205,MATCH($A61,Variables!$A$5:$A$205,0))="","","."&amp;INDEX(Variables!$D$5:$D$205,MATCH($A61,Variables!$A$5:$A$205,0)))&amp;"."&amp;K$5</f>
        <v/>
      </c>
      <c r="L61" s="23">
        <f>INDEX(MTInputs!$J$1:$AZ$415,$D61,MATCH(L$5,MTInputs!$J$5:$AZ$5,0))</f>
        <v/>
      </c>
      <c r="M61" s="24">
        <f>INDEX(MTInputs!$J$1:$AZ$415,$D61,MATCH(M$5,MTInputs!$J$5:$AZ$5,0))</f>
        <v/>
      </c>
      <c r="N61" s="24">
        <f>INDEX(MTInputs!$J$1:$AZ$415,$D61,MATCH(N$5,MTInputs!$J$5:$AZ$5,0))</f>
        <v/>
      </c>
      <c r="O61" s="24">
        <f>INDEX(MTInputs!$J$1:$AZ$415,$D61,MATCH(O$5,MTInputs!$J$5:$AZ$5,0))</f>
        <v/>
      </c>
      <c r="P61" s="24">
        <f>INDEX(MTInputs!$J$1:$AZ$415,$D61,MATCH(P$5,MTInputs!$J$5:$AZ$5,0))</f>
        <v/>
      </c>
      <c r="Q61" s="24">
        <f>INDEX(MTInputs!$J$1:$AZ$415,$D61,MATCH(Q$5,MTInputs!$J$5:$AZ$5,0))</f>
        <v/>
      </c>
      <c r="R61" s="24">
        <f>INDEX(MTInputs!$J$1:$AZ$415,$D61,MATCH(R$5,MTInputs!$J$5:$AZ$5,0))</f>
        <v/>
      </c>
      <c r="S61" s="24">
        <f>INDEX(MTInputs!$J$1:$AZ$415,$D61,MATCH(S$5,MTInputs!$J$5:$AZ$5,0))</f>
        <v/>
      </c>
      <c r="T61" s="24">
        <f>INDEX(MTInputs!$J$1:$AZ$415,$D61,MATCH(T$5,MTInputs!$J$5:$AZ$5,0))</f>
        <v/>
      </c>
      <c r="U61" s="24">
        <f>INDEX(MTInputs!$J$1:$AZ$415,$D61,MATCH(U$5,MTInputs!$J$5:$AZ$5,0))</f>
        <v/>
      </c>
      <c r="V61" s="24">
        <f>INDEX(MTInputs!$J$1:$AZ$415,$D61,MATCH(V$5,MTInputs!$J$5:$AZ$5,0))</f>
        <v/>
      </c>
      <c r="W61" s="24">
        <f>INDEX(MTInputs!$J$1:$AZ$415,$D61,MATCH(W$5,MTInputs!$J$5:$AZ$5,0))</f>
        <v/>
      </c>
      <c r="X61" s="24">
        <f>INDEX(MTInputs!$J$1:$AZ$415,$D61,MATCH(X$5,MTInputs!$J$5:$AZ$5,0))</f>
        <v/>
      </c>
      <c r="Y61" s="24">
        <f>INDEX(MTInputs!$J$1:$AZ$415,$D61,MATCH(Y$5,MTInputs!$J$5:$AZ$5,0))</f>
        <v/>
      </c>
      <c r="Z61" s="24">
        <f>INDEX(MTInputs!$J$1:$AZ$415,$D61,MATCH(Z$5,MTInputs!$J$5:$AZ$5,0))</f>
        <v/>
      </c>
      <c r="AA61" s="24">
        <f>INDEX(MTInputs!$J$1:$AZ$415,$D61,MATCH(AA$5,MTInputs!$J$5:$AZ$5,0))</f>
        <v/>
      </c>
      <c r="AB61" s="24">
        <f>INDEX(MTInputs!$J$1:$AZ$415,$D61,MATCH(AB$5,MTInputs!$J$5:$AZ$5,0))</f>
        <v/>
      </c>
      <c r="AC61" s="24">
        <f>INDEX(MTInputs!$J$1:$AZ$415,$D61,MATCH(AC$5,MTInputs!$J$5:$AZ$5,0))</f>
        <v/>
      </c>
      <c r="AD61" s="24">
        <f>INDEX(MTInputs!$J$1:$AZ$415,$D61,MATCH(AD$5,MTInputs!$J$5:$AZ$5,0))</f>
        <v/>
      </c>
      <c r="AF61" s="11">
        <f>LOWER(Settings!$C$4)&amp;".mit."&amp;$A61&amp;IF($C61="","","."&amp;$C61&amp;"."&amp;$B61)&amp;IF(INDEX(Variables!$D$5:$D$205,MATCH($A61,Variables!$A$5:$A$205,0))="","","."&amp;INDEX(Variables!$D$5:$D$205,MATCH($A61,Variables!$A$5:$A$205,0)))&amp;"."&amp;AF$5</f>
        <v/>
      </c>
      <c r="AG61" s="23">
        <f>INDEX(MTInputs!$J$1:$AZ$415,$D61,MATCH(AG$5,MTInputs!$J$5:$AZ$5,0))</f>
        <v/>
      </c>
      <c r="AH61" s="24">
        <f>INDEX(MTInputs!$J$1:$AZ$415,$D61,MATCH(AH$5,MTInputs!$J$5:$AZ$5,0))</f>
        <v/>
      </c>
      <c r="AI61" s="24">
        <f>INDEX(MTInputs!$J$1:$AZ$415,$D61,MATCH(AI$5,MTInputs!$J$5:$AZ$5,0))</f>
        <v/>
      </c>
      <c r="AJ61" s="24">
        <f>INDEX(MTInputs!$J$1:$AZ$415,$D61,MATCH(AJ$5,MTInputs!$J$5:$AZ$5,0))</f>
        <v/>
      </c>
      <c r="AK61" s="24">
        <f>INDEX(MTInputs!$J$1:$AZ$415,$D61,MATCH(AK$5,MTInputs!$J$5:$AZ$5,0))</f>
        <v/>
      </c>
      <c r="AL61" s="24">
        <f>INDEX(MTInputs!$J$1:$AZ$415,$D61,MATCH(AL$5,MTInputs!$J$5:$AZ$5,0))</f>
        <v/>
      </c>
      <c r="AM61" s="24">
        <f>INDEX(MTInputs!$J$1:$AZ$415,$D61,MATCH(AM$5,MTInputs!$J$5:$AZ$5,0))</f>
        <v/>
      </c>
      <c r="AN61" s="24">
        <f>INDEX(MTInputs!$J$1:$AZ$415,$D61,MATCH(AN$5,MTInputs!$J$5:$AZ$5,0))</f>
        <v/>
      </c>
      <c r="AO61" s="24">
        <f>INDEX(MTInputs!$J$1:$AZ$415,$D61,MATCH(AO$5,MTInputs!$J$5:$AZ$5,0))</f>
        <v/>
      </c>
      <c r="AP61" s="24">
        <f>INDEX(MTInputs!$J$1:$AZ$415,$D61,MATCH(AP$5,MTInputs!$J$5:$AZ$5,0))</f>
        <v/>
      </c>
      <c r="AQ61" s="24">
        <f>INDEX(MTInputs!$J$1:$AZ$415,$D61,MATCH(AQ$5,MTInputs!$J$5:$AZ$5,0))</f>
        <v/>
      </c>
      <c r="AR61" s="24">
        <f>INDEX(MTInputs!$J$1:$AZ$415,$D61,MATCH(AR$5,MTInputs!$J$5:$AZ$5,0))</f>
        <v/>
      </c>
      <c r="AS61" s="24">
        <f>INDEX(MTInputs!$J$1:$AZ$415,$D61,MATCH(AS$5,MTInputs!$J$5:$AZ$5,0))</f>
        <v/>
      </c>
      <c r="AT61" s="24">
        <f>INDEX(MTInputs!$J$1:$AZ$415,$D61,MATCH(AT$5,MTInputs!$J$5:$AZ$5,0))</f>
        <v/>
      </c>
      <c r="AU61" s="24">
        <f>INDEX(MTInputs!$J$1:$AZ$415,$D61,MATCH(AU$5,MTInputs!$J$5:$AZ$5,0))</f>
        <v/>
      </c>
      <c r="AV61" s="24">
        <f>INDEX(MTInputs!$J$1:$AZ$415,$D61,MATCH(AV$5,MTInputs!$J$5:$AZ$5,0))</f>
        <v/>
      </c>
      <c r="AW61" s="24">
        <f>INDEX(MTInputs!$J$1:$AZ$415,$D61,MATCH(AW$5,MTInputs!$J$5:$AZ$5,0))</f>
        <v/>
      </c>
      <c r="AX61" s="24">
        <f>INDEX(MTInputs!$J$1:$AZ$415,$D61,MATCH(AX$5,MTInputs!$J$5:$AZ$5,0))</f>
        <v/>
      </c>
      <c r="AY61" s="24">
        <f>INDEX(MTInputs!$J$1:$AZ$415,$D61,MATCH(AY$5,MTInputs!$J$5:$AZ$5,0))</f>
        <v/>
      </c>
    </row>
    <row r="62" hidden="1" outlineLevel="1">
      <c r="A62" s="14" t="inlineStr">
        <is>
          <t>fpr.s</t>
        </is>
      </c>
      <c r="B62" s="14" t="inlineStr">
        <is>
          <t>oop</t>
        </is>
      </c>
      <c r="C62" s="14" t="inlineStr">
        <is>
          <t>all</t>
        </is>
      </c>
      <c r="D62" s="22" t="n">
        <v>154</v>
      </c>
      <c r="H62" s="14">
        <f>INDEX(Variables!$B$5:$B$205,MATCH($A62,Variables!$A$5:$A$205,0))&amp;IF($C62="",""," | "&amp;INDEX(Mapping!$B$5:$B$26,MATCH($C62,Mapping!$A$5:$A$26,0))&amp;" | "&amp;INDEX(Mapping!$B$30:$B$46,MATCH($B62,Mapping!$A$30:$A$46,0)))</f>
        <v/>
      </c>
      <c r="I62" s="14">
        <f>INDEX(Variables!$C$5:$C$205,MATCH($A62,Variables!$A$5:$A$205,0))</f>
        <v/>
      </c>
      <c r="J62" s="14">
        <f>INDEX(Variables!$E$5:$E$205,MATCH($A62,Variables!$A$5:$A$205,0))</f>
        <v/>
      </c>
      <c r="K62" s="11">
        <f>LOWER(Settings!$C$4)&amp;".mit."&amp;$A62&amp;IF($C62="","","."&amp;$C62&amp;"."&amp;$B62)&amp;IF(INDEX(Variables!$D$5:$D$205,MATCH($A62,Variables!$A$5:$A$205,0))="","","."&amp;INDEX(Variables!$D$5:$D$205,MATCH($A62,Variables!$A$5:$A$205,0)))&amp;"."&amp;K$5</f>
        <v/>
      </c>
      <c r="L62" s="23">
        <f>INDEX(MTInputs!$J$1:$AZ$415,$D62,MATCH(L$5,MTInputs!$J$5:$AZ$5,0))</f>
        <v/>
      </c>
      <c r="M62" s="24">
        <f>INDEX(MTInputs!$J$1:$AZ$415,$D62,MATCH(M$5,MTInputs!$J$5:$AZ$5,0))</f>
        <v/>
      </c>
      <c r="N62" s="24">
        <f>INDEX(MTInputs!$J$1:$AZ$415,$D62,MATCH(N$5,MTInputs!$J$5:$AZ$5,0))</f>
        <v/>
      </c>
      <c r="O62" s="24">
        <f>INDEX(MTInputs!$J$1:$AZ$415,$D62,MATCH(O$5,MTInputs!$J$5:$AZ$5,0))</f>
        <v/>
      </c>
      <c r="P62" s="24">
        <f>INDEX(MTInputs!$J$1:$AZ$415,$D62,MATCH(P$5,MTInputs!$J$5:$AZ$5,0))</f>
        <v/>
      </c>
      <c r="Q62" s="24">
        <f>INDEX(MTInputs!$J$1:$AZ$415,$D62,MATCH(Q$5,MTInputs!$J$5:$AZ$5,0))</f>
        <v/>
      </c>
      <c r="R62" s="24">
        <f>INDEX(MTInputs!$J$1:$AZ$415,$D62,MATCH(R$5,MTInputs!$J$5:$AZ$5,0))</f>
        <v/>
      </c>
      <c r="S62" s="24">
        <f>INDEX(MTInputs!$J$1:$AZ$415,$D62,MATCH(S$5,MTInputs!$J$5:$AZ$5,0))</f>
        <v/>
      </c>
      <c r="T62" s="24">
        <f>INDEX(MTInputs!$J$1:$AZ$415,$D62,MATCH(T$5,MTInputs!$J$5:$AZ$5,0))</f>
        <v/>
      </c>
      <c r="U62" s="24">
        <f>INDEX(MTInputs!$J$1:$AZ$415,$D62,MATCH(U$5,MTInputs!$J$5:$AZ$5,0))</f>
        <v/>
      </c>
      <c r="V62" s="24">
        <f>INDEX(MTInputs!$J$1:$AZ$415,$D62,MATCH(V$5,MTInputs!$J$5:$AZ$5,0))</f>
        <v/>
      </c>
      <c r="W62" s="24">
        <f>INDEX(MTInputs!$J$1:$AZ$415,$D62,MATCH(W$5,MTInputs!$J$5:$AZ$5,0))</f>
        <v/>
      </c>
      <c r="X62" s="24">
        <f>INDEX(MTInputs!$J$1:$AZ$415,$D62,MATCH(X$5,MTInputs!$J$5:$AZ$5,0))</f>
        <v/>
      </c>
      <c r="Y62" s="24">
        <f>INDEX(MTInputs!$J$1:$AZ$415,$D62,MATCH(Y$5,MTInputs!$J$5:$AZ$5,0))</f>
        <v/>
      </c>
      <c r="Z62" s="24">
        <f>INDEX(MTInputs!$J$1:$AZ$415,$D62,MATCH(Z$5,MTInputs!$J$5:$AZ$5,0))</f>
        <v/>
      </c>
      <c r="AA62" s="24">
        <f>INDEX(MTInputs!$J$1:$AZ$415,$D62,MATCH(AA$5,MTInputs!$J$5:$AZ$5,0))</f>
        <v/>
      </c>
      <c r="AB62" s="24">
        <f>INDEX(MTInputs!$J$1:$AZ$415,$D62,MATCH(AB$5,MTInputs!$J$5:$AZ$5,0))</f>
        <v/>
      </c>
      <c r="AC62" s="24">
        <f>INDEX(MTInputs!$J$1:$AZ$415,$D62,MATCH(AC$5,MTInputs!$J$5:$AZ$5,0))</f>
        <v/>
      </c>
      <c r="AD62" s="24">
        <f>INDEX(MTInputs!$J$1:$AZ$415,$D62,MATCH(AD$5,MTInputs!$J$5:$AZ$5,0))</f>
        <v/>
      </c>
      <c r="AF62" s="11">
        <f>LOWER(Settings!$C$4)&amp;".mit."&amp;$A62&amp;IF($C62="","","."&amp;$C62&amp;"."&amp;$B62)&amp;IF(INDEX(Variables!$D$5:$D$205,MATCH($A62,Variables!$A$5:$A$205,0))="","","."&amp;INDEX(Variables!$D$5:$D$205,MATCH($A62,Variables!$A$5:$A$205,0)))&amp;"."&amp;AF$5</f>
        <v/>
      </c>
      <c r="AG62" s="23">
        <f>INDEX(MTInputs!$J$1:$AZ$415,$D62,MATCH(AG$5,MTInputs!$J$5:$AZ$5,0))</f>
        <v/>
      </c>
      <c r="AH62" s="24">
        <f>INDEX(MTInputs!$J$1:$AZ$415,$D62,MATCH(AH$5,MTInputs!$J$5:$AZ$5,0))</f>
        <v/>
      </c>
      <c r="AI62" s="24">
        <f>INDEX(MTInputs!$J$1:$AZ$415,$D62,MATCH(AI$5,MTInputs!$J$5:$AZ$5,0))</f>
        <v/>
      </c>
      <c r="AJ62" s="24">
        <f>INDEX(MTInputs!$J$1:$AZ$415,$D62,MATCH(AJ$5,MTInputs!$J$5:$AZ$5,0))</f>
        <v/>
      </c>
      <c r="AK62" s="24">
        <f>INDEX(MTInputs!$J$1:$AZ$415,$D62,MATCH(AK$5,MTInputs!$J$5:$AZ$5,0))</f>
        <v/>
      </c>
      <c r="AL62" s="24">
        <f>INDEX(MTInputs!$J$1:$AZ$415,$D62,MATCH(AL$5,MTInputs!$J$5:$AZ$5,0))</f>
        <v/>
      </c>
      <c r="AM62" s="24">
        <f>INDEX(MTInputs!$J$1:$AZ$415,$D62,MATCH(AM$5,MTInputs!$J$5:$AZ$5,0))</f>
        <v/>
      </c>
      <c r="AN62" s="24">
        <f>INDEX(MTInputs!$J$1:$AZ$415,$D62,MATCH(AN$5,MTInputs!$J$5:$AZ$5,0))</f>
        <v/>
      </c>
      <c r="AO62" s="24">
        <f>INDEX(MTInputs!$J$1:$AZ$415,$D62,MATCH(AO$5,MTInputs!$J$5:$AZ$5,0))</f>
        <v/>
      </c>
      <c r="AP62" s="24">
        <f>INDEX(MTInputs!$J$1:$AZ$415,$D62,MATCH(AP$5,MTInputs!$J$5:$AZ$5,0))</f>
        <v/>
      </c>
      <c r="AQ62" s="24">
        <f>INDEX(MTInputs!$J$1:$AZ$415,$D62,MATCH(AQ$5,MTInputs!$J$5:$AZ$5,0))</f>
        <v/>
      </c>
      <c r="AR62" s="24">
        <f>INDEX(MTInputs!$J$1:$AZ$415,$D62,MATCH(AR$5,MTInputs!$J$5:$AZ$5,0))</f>
        <v/>
      </c>
      <c r="AS62" s="24">
        <f>INDEX(MTInputs!$J$1:$AZ$415,$D62,MATCH(AS$5,MTInputs!$J$5:$AZ$5,0))</f>
        <v/>
      </c>
      <c r="AT62" s="24">
        <f>INDEX(MTInputs!$J$1:$AZ$415,$D62,MATCH(AT$5,MTInputs!$J$5:$AZ$5,0))</f>
        <v/>
      </c>
      <c r="AU62" s="24">
        <f>INDEX(MTInputs!$J$1:$AZ$415,$D62,MATCH(AU$5,MTInputs!$J$5:$AZ$5,0))</f>
        <v/>
      </c>
      <c r="AV62" s="24">
        <f>INDEX(MTInputs!$J$1:$AZ$415,$D62,MATCH(AV$5,MTInputs!$J$5:$AZ$5,0))</f>
        <v/>
      </c>
      <c r="AW62" s="24">
        <f>INDEX(MTInputs!$J$1:$AZ$415,$D62,MATCH(AW$5,MTInputs!$J$5:$AZ$5,0))</f>
        <v/>
      </c>
      <c r="AX62" s="24">
        <f>INDEX(MTInputs!$J$1:$AZ$415,$D62,MATCH(AX$5,MTInputs!$J$5:$AZ$5,0))</f>
        <v/>
      </c>
      <c r="AY62" s="24">
        <f>INDEX(MTInputs!$J$1:$AZ$415,$D62,MATCH(AY$5,MTInputs!$J$5:$AZ$5,0))</f>
        <v/>
      </c>
    </row>
    <row r="63" hidden="1" outlineLevel="1">
      <c r="A63" s="14" t="inlineStr">
        <is>
          <t>fpr.s</t>
        </is>
      </c>
      <c r="B63" s="14" t="inlineStr">
        <is>
          <t>bio</t>
        </is>
      </c>
      <c r="C63" s="14" t="inlineStr">
        <is>
          <t>all</t>
        </is>
      </c>
      <c r="D63" s="22" t="n">
        <v>155</v>
      </c>
      <c r="H63" s="14">
        <f>INDEX(Variables!$B$5:$B$205,MATCH($A63,Variables!$A$5:$A$205,0))&amp;IF($C63="",""," | "&amp;INDEX(Mapping!$B$5:$B$26,MATCH($C63,Mapping!$A$5:$A$26,0))&amp;" | "&amp;INDEX(Mapping!$B$30:$B$46,MATCH($B63,Mapping!$A$30:$A$46,0)))</f>
        <v/>
      </c>
      <c r="I63" s="14">
        <f>INDEX(Variables!$C$5:$C$205,MATCH($A63,Variables!$A$5:$A$205,0))</f>
        <v/>
      </c>
      <c r="J63" s="14">
        <f>INDEX(Variables!$E$5:$E$205,MATCH($A63,Variables!$A$5:$A$205,0))</f>
        <v/>
      </c>
      <c r="K63" s="11">
        <f>LOWER(Settings!$C$4)&amp;".mit."&amp;$A63&amp;IF($C63="","","."&amp;$C63&amp;"."&amp;$B63)&amp;IF(INDEX(Variables!$D$5:$D$205,MATCH($A63,Variables!$A$5:$A$205,0))="","","."&amp;INDEX(Variables!$D$5:$D$205,MATCH($A63,Variables!$A$5:$A$205,0)))&amp;"."&amp;K$5</f>
        <v/>
      </c>
      <c r="L63" s="23">
        <f>INDEX(MTInputs!$J$1:$AZ$415,$D63,MATCH(L$5,MTInputs!$J$5:$AZ$5,0))</f>
        <v/>
      </c>
      <c r="M63" s="24">
        <f>INDEX(MTInputs!$J$1:$AZ$415,$D63,MATCH(M$5,MTInputs!$J$5:$AZ$5,0))</f>
        <v/>
      </c>
      <c r="N63" s="24">
        <f>INDEX(MTInputs!$J$1:$AZ$415,$D63,MATCH(N$5,MTInputs!$J$5:$AZ$5,0))</f>
        <v/>
      </c>
      <c r="O63" s="24">
        <f>INDEX(MTInputs!$J$1:$AZ$415,$D63,MATCH(O$5,MTInputs!$J$5:$AZ$5,0))</f>
        <v/>
      </c>
      <c r="P63" s="24">
        <f>INDEX(MTInputs!$J$1:$AZ$415,$D63,MATCH(P$5,MTInputs!$J$5:$AZ$5,0))</f>
        <v/>
      </c>
      <c r="Q63" s="24">
        <f>INDEX(MTInputs!$J$1:$AZ$415,$D63,MATCH(Q$5,MTInputs!$J$5:$AZ$5,0))</f>
        <v/>
      </c>
      <c r="R63" s="24">
        <f>INDEX(MTInputs!$J$1:$AZ$415,$D63,MATCH(R$5,MTInputs!$J$5:$AZ$5,0))</f>
        <v/>
      </c>
      <c r="S63" s="24">
        <f>INDEX(MTInputs!$J$1:$AZ$415,$D63,MATCH(S$5,MTInputs!$J$5:$AZ$5,0))</f>
        <v/>
      </c>
      <c r="T63" s="24">
        <f>INDEX(MTInputs!$J$1:$AZ$415,$D63,MATCH(T$5,MTInputs!$J$5:$AZ$5,0))</f>
        <v/>
      </c>
      <c r="U63" s="24">
        <f>INDEX(MTInputs!$J$1:$AZ$415,$D63,MATCH(U$5,MTInputs!$J$5:$AZ$5,0))</f>
        <v/>
      </c>
      <c r="V63" s="24">
        <f>INDEX(MTInputs!$J$1:$AZ$415,$D63,MATCH(V$5,MTInputs!$J$5:$AZ$5,0))</f>
        <v/>
      </c>
      <c r="W63" s="24">
        <f>INDEX(MTInputs!$J$1:$AZ$415,$D63,MATCH(W$5,MTInputs!$J$5:$AZ$5,0))</f>
        <v/>
      </c>
      <c r="X63" s="24">
        <f>INDEX(MTInputs!$J$1:$AZ$415,$D63,MATCH(X$5,MTInputs!$J$5:$AZ$5,0))</f>
        <v/>
      </c>
      <c r="Y63" s="24">
        <f>INDEX(MTInputs!$J$1:$AZ$415,$D63,MATCH(Y$5,MTInputs!$J$5:$AZ$5,0))</f>
        <v/>
      </c>
      <c r="Z63" s="24">
        <f>INDEX(MTInputs!$J$1:$AZ$415,$D63,MATCH(Z$5,MTInputs!$J$5:$AZ$5,0))</f>
        <v/>
      </c>
      <c r="AA63" s="24">
        <f>INDEX(MTInputs!$J$1:$AZ$415,$D63,MATCH(AA$5,MTInputs!$J$5:$AZ$5,0))</f>
        <v/>
      </c>
      <c r="AB63" s="24">
        <f>INDEX(MTInputs!$J$1:$AZ$415,$D63,MATCH(AB$5,MTInputs!$J$5:$AZ$5,0))</f>
        <v/>
      </c>
      <c r="AC63" s="24">
        <f>INDEX(MTInputs!$J$1:$AZ$415,$D63,MATCH(AC$5,MTInputs!$J$5:$AZ$5,0))</f>
        <v/>
      </c>
      <c r="AD63" s="24">
        <f>INDEX(MTInputs!$J$1:$AZ$415,$D63,MATCH(AD$5,MTInputs!$J$5:$AZ$5,0))</f>
        <v/>
      </c>
      <c r="AF63" s="11">
        <f>LOWER(Settings!$C$4)&amp;".mit."&amp;$A63&amp;IF($C63="","","."&amp;$C63&amp;"."&amp;$B63)&amp;IF(INDEX(Variables!$D$5:$D$205,MATCH($A63,Variables!$A$5:$A$205,0))="","","."&amp;INDEX(Variables!$D$5:$D$205,MATCH($A63,Variables!$A$5:$A$205,0)))&amp;"."&amp;AF$5</f>
        <v/>
      </c>
      <c r="AG63" s="23">
        <f>INDEX(MTInputs!$J$1:$AZ$415,$D63,MATCH(AG$5,MTInputs!$J$5:$AZ$5,0))</f>
        <v/>
      </c>
      <c r="AH63" s="24">
        <f>INDEX(MTInputs!$J$1:$AZ$415,$D63,MATCH(AH$5,MTInputs!$J$5:$AZ$5,0))</f>
        <v/>
      </c>
      <c r="AI63" s="24">
        <f>INDEX(MTInputs!$J$1:$AZ$415,$D63,MATCH(AI$5,MTInputs!$J$5:$AZ$5,0))</f>
        <v/>
      </c>
      <c r="AJ63" s="24">
        <f>INDEX(MTInputs!$J$1:$AZ$415,$D63,MATCH(AJ$5,MTInputs!$J$5:$AZ$5,0))</f>
        <v/>
      </c>
      <c r="AK63" s="24">
        <f>INDEX(MTInputs!$J$1:$AZ$415,$D63,MATCH(AK$5,MTInputs!$J$5:$AZ$5,0))</f>
        <v/>
      </c>
      <c r="AL63" s="24">
        <f>INDEX(MTInputs!$J$1:$AZ$415,$D63,MATCH(AL$5,MTInputs!$J$5:$AZ$5,0))</f>
        <v/>
      </c>
      <c r="AM63" s="24">
        <f>INDEX(MTInputs!$J$1:$AZ$415,$D63,MATCH(AM$5,MTInputs!$J$5:$AZ$5,0))</f>
        <v/>
      </c>
      <c r="AN63" s="24">
        <f>INDEX(MTInputs!$J$1:$AZ$415,$D63,MATCH(AN$5,MTInputs!$J$5:$AZ$5,0))</f>
        <v/>
      </c>
      <c r="AO63" s="24">
        <f>INDEX(MTInputs!$J$1:$AZ$415,$D63,MATCH(AO$5,MTInputs!$J$5:$AZ$5,0))</f>
        <v/>
      </c>
      <c r="AP63" s="24">
        <f>INDEX(MTInputs!$J$1:$AZ$415,$D63,MATCH(AP$5,MTInputs!$J$5:$AZ$5,0))</f>
        <v/>
      </c>
      <c r="AQ63" s="24">
        <f>INDEX(MTInputs!$J$1:$AZ$415,$D63,MATCH(AQ$5,MTInputs!$J$5:$AZ$5,0))</f>
        <v/>
      </c>
      <c r="AR63" s="24">
        <f>INDEX(MTInputs!$J$1:$AZ$415,$D63,MATCH(AR$5,MTInputs!$J$5:$AZ$5,0))</f>
        <v/>
      </c>
      <c r="AS63" s="24">
        <f>INDEX(MTInputs!$J$1:$AZ$415,$D63,MATCH(AS$5,MTInputs!$J$5:$AZ$5,0))</f>
        <v/>
      </c>
      <c r="AT63" s="24">
        <f>INDEX(MTInputs!$J$1:$AZ$415,$D63,MATCH(AT$5,MTInputs!$J$5:$AZ$5,0))</f>
        <v/>
      </c>
      <c r="AU63" s="24">
        <f>INDEX(MTInputs!$J$1:$AZ$415,$D63,MATCH(AU$5,MTInputs!$J$5:$AZ$5,0))</f>
        <v/>
      </c>
      <c r="AV63" s="24">
        <f>INDEX(MTInputs!$J$1:$AZ$415,$D63,MATCH(AV$5,MTInputs!$J$5:$AZ$5,0))</f>
        <v/>
      </c>
      <c r="AW63" s="24">
        <f>INDEX(MTInputs!$J$1:$AZ$415,$D63,MATCH(AW$5,MTInputs!$J$5:$AZ$5,0))</f>
        <v/>
      </c>
      <c r="AX63" s="24">
        <f>INDEX(MTInputs!$J$1:$AZ$415,$D63,MATCH(AX$5,MTInputs!$J$5:$AZ$5,0))</f>
        <v/>
      </c>
      <c r="AY63" s="24">
        <f>INDEX(MTInputs!$J$1:$AZ$415,$D63,MATCH(AY$5,MTInputs!$J$5:$AZ$5,0))</f>
        <v/>
      </c>
    </row>
    <row r="64" hidden="1" outlineLevel="1">
      <c r="A64" s="14" t="inlineStr">
        <is>
          <t>fpr.f</t>
        </is>
      </c>
      <c r="B64" s="14" t="inlineStr">
        <is>
          <t>coa</t>
        </is>
      </c>
      <c r="C64" s="14" t="inlineStr">
        <is>
          <t>pow</t>
        </is>
      </c>
      <c r="D64" s="22" t="n">
        <v>156</v>
      </c>
      <c r="H64" s="14">
        <f>INDEX(Variables!$B$5:$B$205,MATCH($A64,Variables!$A$5:$A$205,0))&amp;IF($C64="",""," | "&amp;INDEX(Mapping!$B$5:$B$26,MATCH($C64,Mapping!$A$5:$A$26,0))&amp;" | "&amp;INDEX(Mapping!$B$30:$B$46,MATCH($B64,Mapping!$A$30:$A$46,0)))</f>
        <v/>
      </c>
      <c r="I64" s="14">
        <f>INDEX(Variables!$C$5:$C$205,MATCH($A64,Variables!$A$5:$A$205,0))</f>
        <v/>
      </c>
      <c r="J64" s="14">
        <f>INDEX(Variables!$E$5:$E$205,MATCH($A64,Variables!$A$5:$A$205,0))</f>
        <v/>
      </c>
      <c r="K64" s="11">
        <f>LOWER(Settings!$C$4)&amp;".mit."&amp;$A64&amp;IF($C64="","","."&amp;$C64&amp;"."&amp;$B64)&amp;IF(INDEX(Variables!$D$5:$D$205,MATCH($A64,Variables!$A$5:$A$205,0))="","","."&amp;INDEX(Variables!$D$5:$D$205,MATCH($A64,Variables!$A$5:$A$205,0)))&amp;"."&amp;K$5</f>
        <v/>
      </c>
      <c r="L64" s="23">
        <f>INDEX(MTInputs!$J$1:$AZ$415,$D64,MATCH(L$5,MTInputs!$J$5:$AZ$5,0))</f>
        <v/>
      </c>
      <c r="M64" s="24">
        <f>INDEX(MTInputs!$J$1:$AZ$415,$D64,MATCH(M$5,MTInputs!$J$5:$AZ$5,0))</f>
        <v/>
      </c>
      <c r="N64" s="24">
        <f>INDEX(MTInputs!$J$1:$AZ$415,$D64,MATCH(N$5,MTInputs!$J$5:$AZ$5,0))</f>
        <v/>
      </c>
      <c r="O64" s="24">
        <f>INDEX(MTInputs!$J$1:$AZ$415,$D64,MATCH(O$5,MTInputs!$J$5:$AZ$5,0))</f>
        <v/>
      </c>
      <c r="P64" s="24">
        <f>INDEX(MTInputs!$J$1:$AZ$415,$D64,MATCH(P$5,MTInputs!$J$5:$AZ$5,0))</f>
        <v/>
      </c>
      <c r="Q64" s="24">
        <f>INDEX(MTInputs!$J$1:$AZ$415,$D64,MATCH(Q$5,MTInputs!$J$5:$AZ$5,0))</f>
        <v/>
      </c>
      <c r="R64" s="24">
        <f>INDEX(MTInputs!$J$1:$AZ$415,$D64,MATCH(R$5,MTInputs!$J$5:$AZ$5,0))</f>
        <v/>
      </c>
      <c r="S64" s="24">
        <f>INDEX(MTInputs!$J$1:$AZ$415,$D64,MATCH(S$5,MTInputs!$J$5:$AZ$5,0))</f>
        <v/>
      </c>
      <c r="T64" s="24">
        <f>INDEX(MTInputs!$J$1:$AZ$415,$D64,MATCH(T$5,MTInputs!$J$5:$AZ$5,0))</f>
        <v/>
      </c>
      <c r="U64" s="24">
        <f>INDEX(MTInputs!$J$1:$AZ$415,$D64,MATCH(U$5,MTInputs!$J$5:$AZ$5,0))</f>
        <v/>
      </c>
      <c r="V64" s="24">
        <f>INDEX(MTInputs!$J$1:$AZ$415,$D64,MATCH(V$5,MTInputs!$J$5:$AZ$5,0))</f>
        <v/>
      </c>
      <c r="W64" s="24">
        <f>INDEX(MTInputs!$J$1:$AZ$415,$D64,MATCH(W$5,MTInputs!$J$5:$AZ$5,0))</f>
        <v/>
      </c>
      <c r="X64" s="24">
        <f>INDEX(MTInputs!$J$1:$AZ$415,$D64,MATCH(X$5,MTInputs!$J$5:$AZ$5,0))</f>
        <v/>
      </c>
      <c r="Y64" s="24">
        <f>INDEX(MTInputs!$J$1:$AZ$415,$D64,MATCH(Y$5,MTInputs!$J$5:$AZ$5,0))</f>
        <v/>
      </c>
      <c r="Z64" s="24">
        <f>INDEX(MTInputs!$J$1:$AZ$415,$D64,MATCH(Z$5,MTInputs!$J$5:$AZ$5,0))</f>
        <v/>
      </c>
      <c r="AA64" s="24">
        <f>INDEX(MTInputs!$J$1:$AZ$415,$D64,MATCH(AA$5,MTInputs!$J$5:$AZ$5,0))</f>
        <v/>
      </c>
      <c r="AB64" s="24">
        <f>INDEX(MTInputs!$J$1:$AZ$415,$D64,MATCH(AB$5,MTInputs!$J$5:$AZ$5,0))</f>
        <v/>
      </c>
      <c r="AC64" s="24">
        <f>INDEX(MTInputs!$J$1:$AZ$415,$D64,MATCH(AC$5,MTInputs!$J$5:$AZ$5,0))</f>
        <v/>
      </c>
      <c r="AD64" s="24">
        <f>INDEX(MTInputs!$J$1:$AZ$415,$D64,MATCH(AD$5,MTInputs!$J$5:$AZ$5,0))</f>
        <v/>
      </c>
      <c r="AF64" s="11">
        <f>LOWER(Settings!$C$4)&amp;".mit."&amp;$A64&amp;IF($C64="","","."&amp;$C64&amp;"."&amp;$B64)&amp;IF(INDEX(Variables!$D$5:$D$205,MATCH($A64,Variables!$A$5:$A$205,0))="","","."&amp;INDEX(Variables!$D$5:$D$205,MATCH($A64,Variables!$A$5:$A$205,0)))&amp;"."&amp;AF$5</f>
        <v/>
      </c>
      <c r="AG64" s="23">
        <f>INDEX(MTInputs!$J$1:$AZ$415,$D64,MATCH(AG$5,MTInputs!$J$5:$AZ$5,0))</f>
        <v/>
      </c>
      <c r="AH64" s="24">
        <f>INDEX(MTInputs!$J$1:$AZ$415,$D64,MATCH(AH$5,MTInputs!$J$5:$AZ$5,0))</f>
        <v/>
      </c>
      <c r="AI64" s="24">
        <f>INDEX(MTInputs!$J$1:$AZ$415,$D64,MATCH(AI$5,MTInputs!$J$5:$AZ$5,0))</f>
        <v/>
      </c>
      <c r="AJ64" s="24">
        <f>INDEX(MTInputs!$J$1:$AZ$415,$D64,MATCH(AJ$5,MTInputs!$J$5:$AZ$5,0))</f>
        <v/>
      </c>
      <c r="AK64" s="24">
        <f>INDEX(MTInputs!$J$1:$AZ$415,$D64,MATCH(AK$5,MTInputs!$J$5:$AZ$5,0))</f>
        <v/>
      </c>
      <c r="AL64" s="24">
        <f>INDEX(MTInputs!$J$1:$AZ$415,$D64,MATCH(AL$5,MTInputs!$J$5:$AZ$5,0))</f>
        <v/>
      </c>
      <c r="AM64" s="24">
        <f>INDEX(MTInputs!$J$1:$AZ$415,$D64,MATCH(AM$5,MTInputs!$J$5:$AZ$5,0))</f>
        <v/>
      </c>
      <c r="AN64" s="24">
        <f>INDEX(MTInputs!$J$1:$AZ$415,$D64,MATCH(AN$5,MTInputs!$J$5:$AZ$5,0))</f>
        <v/>
      </c>
      <c r="AO64" s="24">
        <f>INDEX(MTInputs!$J$1:$AZ$415,$D64,MATCH(AO$5,MTInputs!$J$5:$AZ$5,0))</f>
        <v/>
      </c>
      <c r="AP64" s="24">
        <f>INDEX(MTInputs!$J$1:$AZ$415,$D64,MATCH(AP$5,MTInputs!$J$5:$AZ$5,0))</f>
        <v/>
      </c>
      <c r="AQ64" s="24">
        <f>INDEX(MTInputs!$J$1:$AZ$415,$D64,MATCH(AQ$5,MTInputs!$J$5:$AZ$5,0))</f>
        <v/>
      </c>
      <c r="AR64" s="24">
        <f>INDEX(MTInputs!$J$1:$AZ$415,$D64,MATCH(AR$5,MTInputs!$J$5:$AZ$5,0))</f>
        <v/>
      </c>
      <c r="AS64" s="24">
        <f>INDEX(MTInputs!$J$1:$AZ$415,$D64,MATCH(AS$5,MTInputs!$J$5:$AZ$5,0))</f>
        <v/>
      </c>
      <c r="AT64" s="24">
        <f>INDEX(MTInputs!$J$1:$AZ$415,$D64,MATCH(AT$5,MTInputs!$J$5:$AZ$5,0))</f>
        <v/>
      </c>
      <c r="AU64" s="24">
        <f>INDEX(MTInputs!$J$1:$AZ$415,$D64,MATCH(AU$5,MTInputs!$J$5:$AZ$5,0))</f>
        <v/>
      </c>
      <c r="AV64" s="24">
        <f>INDEX(MTInputs!$J$1:$AZ$415,$D64,MATCH(AV$5,MTInputs!$J$5:$AZ$5,0))</f>
        <v/>
      </c>
      <c r="AW64" s="24">
        <f>INDEX(MTInputs!$J$1:$AZ$415,$D64,MATCH(AW$5,MTInputs!$J$5:$AZ$5,0))</f>
        <v/>
      </c>
      <c r="AX64" s="24">
        <f>INDEX(MTInputs!$J$1:$AZ$415,$D64,MATCH(AX$5,MTInputs!$J$5:$AZ$5,0))</f>
        <v/>
      </c>
      <c r="AY64" s="24">
        <f>INDEX(MTInputs!$J$1:$AZ$415,$D64,MATCH(AY$5,MTInputs!$J$5:$AZ$5,0))</f>
        <v/>
      </c>
    </row>
    <row r="65" hidden="1" outlineLevel="1">
      <c r="A65" s="14" t="inlineStr">
        <is>
          <t>fpr.f</t>
        </is>
      </c>
      <c r="B65" s="14" t="inlineStr">
        <is>
          <t>coa</t>
        </is>
      </c>
      <c r="C65" s="14" t="inlineStr">
        <is>
          <t>res</t>
        </is>
      </c>
      <c r="D65" s="22" t="n">
        <v>157</v>
      </c>
      <c r="H65" s="14">
        <f>INDEX(Variables!$B$5:$B$205,MATCH($A65,Variables!$A$5:$A$205,0))&amp;IF($C65="",""," | "&amp;INDEX(Mapping!$B$5:$B$26,MATCH($C65,Mapping!$A$5:$A$26,0))&amp;" | "&amp;INDEX(Mapping!$B$30:$B$46,MATCH($B65,Mapping!$A$30:$A$46,0)))</f>
        <v/>
      </c>
      <c r="I65" s="14">
        <f>INDEX(Variables!$C$5:$C$205,MATCH($A65,Variables!$A$5:$A$205,0))</f>
        <v/>
      </c>
      <c r="J65" s="14">
        <f>INDEX(Variables!$E$5:$E$205,MATCH($A65,Variables!$A$5:$A$205,0))</f>
        <v/>
      </c>
      <c r="K65" s="11">
        <f>LOWER(Settings!$C$4)&amp;".mit."&amp;$A65&amp;IF($C65="","","."&amp;$C65&amp;"."&amp;$B65)&amp;IF(INDEX(Variables!$D$5:$D$205,MATCH($A65,Variables!$A$5:$A$205,0))="","","."&amp;INDEX(Variables!$D$5:$D$205,MATCH($A65,Variables!$A$5:$A$205,0)))&amp;"."&amp;K$5</f>
        <v/>
      </c>
      <c r="L65" s="23">
        <f>INDEX(MTInputs!$J$1:$AZ$415,$D65,MATCH(L$5,MTInputs!$J$5:$AZ$5,0))</f>
        <v/>
      </c>
      <c r="M65" s="24">
        <f>INDEX(MTInputs!$J$1:$AZ$415,$D65,MATCH(M$5,MTInputs!$J$5:$AZ$5,0))</f>
        <v/>
      </c>
      <c r="N65" s="24">
        <f>INDEX(MTInputs!$J$1:$AZ$415,$D65,MATCH(N$5,MTInputs!$J$5:$AZ$5,0))</f>
        <v/>
      </c>
      <c r="O65" s="24">
        <f>INDEX(MTInputs!$J$1:$AZ$415,$D65,MATCH(O$5,MTInputs!$J$5:$AZ$5,0))</f>
        <v/>
      </c>
      <c r="P65" s="24">
        <f>INDEX(MTInputs!$J$1:$AZ$415,$D65,MATCH(P$5,MTInputs!$J$5:$AZ$5,0))</f>
        <v/>
      </c>
      <c r="Q65" s="24">
        <f>INDEX(MTInputs!$J$1:$AZ$415,$D65,MATCH(Q$5,MTInputs!$J$5:$AZ$5,0))</f>
        <v/>
      </c>
      <c r="R65" s="24">
        <f>INDEX(MTInputs!$J$1:$AZ$415,$D65,MATCH(R$5,MTInputs!$J$5:$AZ$5,0))</f>
        <v/>
      </c>
      <c r="S65" s="24">
        <f>INDEX(MTInputs!$J$1:$AZ$415,$D65,MATCH(S$5,MTInputs!$J$5:$AZ$5,0))</f>
        <v/>
      </c>
      <c r="T65" s="24">
        <f>INDEX(MTInputs!$J$1:$AZ$415,$D65,MATCH(T$5,MTInputs!$J$5:$AZ$5,0))</f>
        <v/>
      </c>
      <c r="U65" s="24">
        <f>INDEX(MTInputs!$J$1:$AZ$415,$D65,MATCH(U$5,MTInputs!$J$5:$AZ$5,0))</f>
        <v/>
      </c>
      <c r="V65" s="24">
        <f>INDEX(MTInputs!$J$1:$AZ$415,$D65,MATCH(V$5,MTInputs!$J$5:$AZ$5,0))</f>
        <v/>
      </c>
      <c r="W65" s="24">
        <f>INDEX(MTInputs!$J$1:$AZ$415,$D65,MATCH(W$5,MTInputs!$J$5:$AZ$5,0))</f>
        <v/>
      </c>
      <c r="X65" s="24">
        <f>INDEX(MTInputs!$J$1:$AZ$415,$D65,MATCH(X$5,MTInputs!$J$5:$AZ$5,0))</f>
        <v/>
      </c>
      <c r="Y65" s="24">
        <f>INDEX(MTInputs!$J$1:$AZ$415,$D65,MATCH(Y$5,MTInputs!$J$5:$AZ$5,0))</f>
        <v/>
      </c>
      <c r="Z65" s="24">
        <f>INDEX(MTInputs!$J$1:$AZ$415,$D65,MATCH(Z$5,MTInputs!$J$5:$AZ$5,0))</f>
        <v/>
      </c>
      <c r="AA65" s="24">
        <f>INDEX(MTInputs!$J$1:$AZ$415,$D65,MATCH(AA$5,MTInputs!$J$5:$AZ$5,0))</f>
        <v/>
      </c>
      <c r="AB65" s="24">
        <f>INDEX(MTInputs!$J$1:$AZ$415,$D65,MATCH(AB$5,MTInputs!$J$5:$AZ$5,0))</f>
        <v/>
      </c>
      <c r="AC65" s="24">
        <f>INDEX(MTInputs!$J$1:$AZ$415,$D65,MATCH(AC$5,MTInputs!$J$5:$AZ$5,0))</f>
        <v/>
      </c>
      <c r="AD65" s="24">
        <f>INDEX(MTInputs!$J$1:$AZ$415,$D65,MATCH(AD$5,MTInputs!$J$5:$AZ$5,0))</f>
        <v/>
      </c>
      <c r="AF65" s="11">
        <f>LOWER(Settings!$C$4)&amp;".mit."&amp;$A65&amp;IF($C65="","","."&amp;$C65&amp;"."&amp;$B65)&amp;IF(INDEX(Variables!$D$5:$D$205,MATCH($A65,Variables!$A$5:$A$205,0))="","","."&amp;INDEX(Variables!$D$5:$D$205,MATCH($A65,Variables!$A$5:$A$205,0)))&amp;"."&amp;AF$5</f>
        <v/>
      </c>
      <c r="AG65" s="23">
        <f>INDEX(MTInputs!$J$1:$AZ$415,$D65,MATCH(AG$5,MTInputs!$J$5:$AZ$5,0))</f>
        <v/>
      </c>
      <c r="AH65" s="24">
        <f>INDEX(MTInputs!$J$1:$AZ$415,$D65,MATCH(AH$5,MTInputs!$J$5:$AZ$5,0))</f>
        <v/>
      </c>
      <c r="AI65" s="24">
        <f>INDEX(MTInputs!$J$1:$AZ$415,$D65,MATCH(AI$5,MTInputs!$J$5:$AZ$5,0))</f>
        <v/>
      </c>
      <c r="AJ65" s="24">
        <f>INDEX(MTInputs!$J$1:$AZ$415,$D65,MATCH(AJ$5,MTInputs!$J$5:$AZ$5,0))</f>
        <v/>
      </c>
      <c r="AK65" s="24">
        <f>INDEX(MTInputs!$J$1:$AZ$415,$D65,MATCH(AK$5,MTInputs!$J$5:$AZ$5,0))</f>
        <v/>
      </c>
      <c r="AL65" s="24">
        <f>INDEX(MTInputs!$J$1:$AZ$415,$D65,MATCH(AL$5,MTInputs!$J$5:$AZ$5,0))</f>
        <v/>
      </c>
      <c r="AM65" s="24">
        <f>INDEX(MTInputs!$J$1:$AZ$415,$D65,MATCH(AM$5,MTInputs!$J$5:$AZ$5,0))</f>
        <v/>
      </c>
      <c r="AN65" s="24">
        <f>INDEX(MTInputs!$J$1:$AZ$415,$D65,MATCH(AN$5,MTInputs!$J$5:$AZ$5,0))</f>
        <v/>
      </c>
      <c r="AO65" s="24">
        <f>INDEX(MTInputs!$J$1:$AZ$415,$D65,MATCH(AO$5,MTInputs!$J$5:$AZ$5,0))</f>
        <v/>
      </c>
      <c r="AP65" s="24">
        <f>INDEX(MTInputs!$J$1:$AZ$415,$D65,MATCH(AP$5,MTInputs!$J$5:$AZ$5,0))</f>
        <v/>
      </c>
      <c r="AQ65" s="24">
        <f>INDEX(MTInputs!$J$1:$AZ$415,$D65,MATCH(AQ$5,MTInputs!$J$5:$AZ$5,0))</f>
        <v/>
      </c>
      <c r="AR65" s="24">
        <f>INDEX(MTInputs!$J$1:$AZ$415,$D65,MATCH(AR$5,MTInputs!$J$5:$AZ$5,0))</f>
        <v/>
      </c>
      <c r="AS65" s="24">
        <f>INDEX(MTInputs!$J$1:$AZ$415,$D65,MATCH(AS$5,MTInputs!$J$5:$AZ$5,0))</f>
        <v/>
      </c>
      <c r="AT65" s="24">
        <f>INDEX(MTInputs!$J$1:$AZ$415,$D65,MATCH(AT$5,MTInputs!$J$5:$AZ$5,0))</f>
        <v/>
      </c>
      <c r="AU65" s="24">
        <f>INDEX(MTInputs!$J$1:$AZ$415,$D65,MATCH(AU$5,MTInputs!$J$5:$AZ$5,0))</f>
        <v/>
      </c>
      <c r="AV65" s="24">
        <f>INDEX(MTInputs!$J$1:$AZ$415,$D65,MATCH(AV$5,MTInputs!$J$5:$AZ$5,0))</f>
        <v/>
      </c>
      <c r="AW65" s="24">
        <f>INDEX(MTInputs!$J$1:$AZ$415,$D65,MATCH(AW$5,MTInputs!$J$5:$AZ$5,0))</f>
        <v/>
      </c>
      <c r="AX65" s="24">
        <f>INDEX(MTInputs!$J$1:$AZ$415,$D65,MATCH(AX$5,MTInputs!$J$5:$AZ$5,0))</f>
        <v/>
      </c>
      <c r="AY65" s="24">
        <f>INDEX(MTInputs!$J$1:$AZ$415,$D65,MATCH(AY$5,MTInputs!$J$5:$AZ$5,0))</f>
        <v/>
      </c>
    </row>
    <row r="66" hidden="1" outlineLevel="1">
      <c r="A66" s="14" t="inlineStr">
        <is>
          <t>fpr.f</t>
        </is>
      </c>
      <c r="B66" s="14" t="inlineStr">
        <is>
          <t>coa</t>
        </is>
      </c>
      <c r="C66" s="14" t="inlineStr">
        <is>
          <t>ind</t>
        </is>
      </c>
      <c r="D66" s="22" t="n">
        <v>158</v>
      </c>
      <c r="H66" s="14">
        <f>INDEX(Variables!$B$5:$B$205,MATCH($A66,Variables!$A$5:$A$205,0))&amp;IF($C66="",""," | "&amp;INDEX(Mapping!$B$5:$B$26,MATCH($C66,Mapping!$A$5:$A$26,0))&amp;" | "&amp;INDEX(Mapping!$B$30:$B$46,MATCH($B66,Mapping!$A$30:$A$46,0)))</f>
        <v/>
      </c>
      <c r="I66" s="14">
        <f>INDEX(Variables!$C$5:$C$205,MATCH($A66,Variables!$A$5:$A$205,0))</f>
        <v/>
      </c>
      <c r="J66" s="14">
        <f>INDEX(Variables!$E$5:$E$205,MATCH($A66,Variables!$A$5:$A$205,0))</f>
        <v/>
      </c>
      <c r="K66" s="11">
        <f>LOWER(Settings!$C$4)&amp;".mit."&amp;$A66&amp;IF($C66="","","."&amp;$C66&amp;"."&amp;$B66)&amp;IF(INDEX(Variables!$D$5:$D$205,MATCH($A66,Variables!$A$5:$A$205,0))="","","."&amp;INDEX(Variables!$D$5:$D$205,MATCH($A66,Variables!$A$5:$A$205,0)))&amp;"."&amp;K$5</f>
        <v/>
      </c>
      <c r="L66" s="23">
        <f>INDEX(MTInputs!$J$1:$AZ$415,$D66,MATCH(L$5,MTInputs!$J$5:$AZ$5,0))</f>
        <v/>
      </c>
      <c r="M66" s="24">
        <f>INDEX(MTInputs!$J$1:$AZ$415,$D66,MATCH(M$5,MTInputs!$J$5:$AZ$5,0))</f>
        <v/>
      </c>
      <c r="N66" s="24">
        <f>INDEX(MTInputs!$J$1:$AZ$415,$D66,MATCH(N$5,MTInputs!$J$5:$AZ$5,0))</f>
        <v/>
      </c>
      <c r="O66" s="24">
        <f>INDEX(MTInputs!$J$1:$AZ$415,$D66,MATCH(O$5,MTInputs!$J$5:$AZ$5,0))</f>
        <v/>
      </c>
      <c r="P66" s="24">
        <f>INDEX(MTInputs!$J$1:$AZ$415,$D66,MATCH(P$5,MTInputs!$J$5:$AZ$5,0))</f>
        <v/>
      </c>
      <c r="Q66" s="24">
        <f>INDEX(MTInputs!$J$1:$AZ$415,$D66,MATCH(Q$5,MTInputs!$J$5:$AZ$5,0))</f>
        <v/>
      </c>
      <c r="R66" s="24">
        <f>INDEX(MTInputs!$J$1:$AZ$415,$D66,MATCH(R$5,MTInputs!$J$5:$AZ$5,0))</f>
        <v/>
      </c>
      <c r="S66" s="24">
        <f>INDEX(MTInputs!$J$1:$AZ$415,$D66,MATCH(S$5,MTInputs!$J$5:$AZ$5,0))</f>
        <v/>
      </c>
      <c r="T66" s="24">
        <f>INDEX(MTInputs!$J$1:$AZ$415,$D66,MATCH(T$5,MTInputs!$J$5:$AZ$5,0))</f>
        <v/>
      </c>
      <c r="U66" s="24">
        <f>INDEX(MTInputs!$J$1:$AZ$415,$D66,MATCH(U$5,MTInputs!$J$5:$AZ$5,0))</f>
        <v/>
      </c>
      <c r="V66" s="24">
        <f>INDEX(MTInputs!$J$1:$AZ$415,$D66,MATCH(V$5,MTInputs!$J$5:$AZ$5,0))</f>
        <v/>
      </c>
      <c r="W66" s="24">
        <f>INDEX(MTInputs!$J$1:$AZ$415,$D66,MATCH(W$5,MTInputs!$J$5:$AZ$5,0))</f>
        <v/>
      </c>
      <c r="X66" s="24">
        <f>INDEX(MTInputs!$J$1:$AZ$415,$D66,MATCH(X$5,MTInputs!$J$5:$AZ$5,0))</f>
        <v/>
      </c>
      <c r="Y66" s="24">
        <f>INDEX(MTInputs!$J$1:$AZ$415,$D66,MATCH(Y$5,MTInputs!$J$5:$AZ$5,0))</f>
        <v/>
      </c>
      <c r="Z66" s="24">
        <f>INDEX(MTInputs!$J$1:$AZ$415,$D66,MATCH(Z$5,MTInputs!$J$5:$AZ$5,0))</f>
        <v/>
      </c>
      <c r="AA66" s="24">
        <f>INDEX(MTInputs!$J$1:$AZ$415,$D66,MATCH(AA$5,MTInputs!$J$5:$AZ$5,0))</f>
        <v/>
      </c>
      <c r="AB66" s="24">
        <f>INDEX(MTInputs!$J$1:$AZ$415,$D66,MATCH(AB$5,MTInputs!$J$5:$AZ$5,0))</f>
        <v/>
      </c>
      <c r="AC66" s="24">
        <f>INDEX(MTInputs!$J$1:$AZ$415,$D66,MATCH(AC$5,MTInputs!$J$5:$AZ$5,0))</f>
        <v/>
      </c>
      <c r="AD66" s="24">
        <f>INDEX(MTInputs!$J$1:$AZ$415,$D66,MATCH(AD$5,MTInputs!$J$5:$AZ$5,0))</f>
        <v/>
      </c>
      <c r="AF66" s="11">
        <f>LOWER(Settings!$C$4)&amp;".mit."&amp;$A66&amp;IF($C66="","","."&amp;$C66&amp;"."&amp;$B66)&amp;IF(INDEX(Variables!$D$5:$D$205,MATCH($A66,Variables!$A$5:$A$205,0))="","","."&amp;INDEX(Variables!$D$5:$D$205,MATCH($A66,Variables!$A$5:$A$205,0)))&amp;"."&amp;AF$5</f>
        <v/>
      </c>
      <c r="AG66" s="23">
        <f>INDEX(MTInputs!$J$1:$AZ$415,$D66,MATCH(AG$5,MTInputs!$J$5:$AZ$5,0))</f>
        <v/>
      </c>
      <c r="AH66" s="24">
        <f>INDEX(MTInputs!$J$1:$AZ$415,$D66,MATCH(AH$5,MTInputs!$J$5:$AZ$5,0))</f>
        <v/>
      </c>
      <c r="AI66" s="24">
        <f>INDEX(MTInputs!$J$1:$AZ$415,$D66,MATCH(AI$5,MTInputs!$J$5:$AZ$5,0))</f>
        <v/>
      </c>
      <c r="AJ66" s="24">
        <f>INDEX(MTInputs!$J$1:$AZ$415,$D66,MATCH(AJ$5,MTInputs!$J$5:$AZ$5,0))</f>
        <v/>
      </c>
      <c r="AK66" s="24">
        <f>INDEX(MTInputs!$J$1:$AZ$415,$D66,MATCH(AK$5,MTInputs!$J$5:$AZ$5,0))</f>
        <v/>
      </c>
      <c r="AL66" s="24">
        <f>INDEX(MTInputs!$J$1:$AZ$415,$D66,MATCH(AL$5,MTInputs!$J$5:$AZ$5,0))</f>
        <v/>
      </c>
      <c r="AM66" s="24">
        <f>INDEX(MTInputs!$J$1:$AZ$415,$D66,MATCH(AM$5,MTInputs!$J$5:$AZ$5,0))</f>
        <v/>
      </c>
      <c r="AN66" s="24">
        <f>INDEX(MTInputs!$J$1:$AZ$415,$D66,MATCH(AN$5,MTInputs!$J$5:$AZ$5,0))</f>
        <v/>
      </c>
      <c r="AO66" s="24">
        <f>INDEX(MTInputs!$J$1:$AZ$415,$D66,MATCH(AO$5,MTInputs!$J$5:$AZ$5,0))</f>
        <v/>
      </c>
      <c r="AP66" s="24">
        <f>INDEX(MTInputs!$J$1:$AZ$415,$D66,MATCH(AP$5,MTInputs!$J$5:$AZ$5,0))</f>
        <v/>
      </c>
      <c r="AQ66" s="24">
        <f>INDEX(MTInputs!$J$1:$AZ$415,$D66,MATCH(AQ$5,MTInputs!$J$5:$AZ$5,0))</f>
        <v/>
      </c>
      <c r="AR66" s="24">
        <f>INDEX(MTInputs!$J$1:$AZ$415,$D66,MATCH(AR$5,MTInputs!$J$5:$AZ$5,0))</f>
        <v/>
      </c>
      <c r="AS66" s="24">
        <f>INDEX(MTInputs!$J$1:$AZ$415,$D66,MATCH(AS$5,MTInputs!$J$5:$AZ$5,0))</f>
        <v/>
      </c>
      <c r="AT66" s="24">
        <f>INDEX(MTInputs!$J$1:$AZ$415,$D66,MATCH(AT$5,MTInputs!$J$5:$AZ$5,0))</f>
        <v/>
      </c>
      <c r="AU66" s="24">
        <f>INDEX(MTInputs!$J$1:$AZ$415,$D66,MATCH(AU$5,MTInputs!$J$5:$AZ$5,0))</f>
        <v/>
      </c>
      <c r="AV66" s="24">
        <f>INDEX(MTInputs!$J$1:$AZ$415,$D66,MATCH(AV$5,MTInputs!$J$5:$AZ$5,0))</f>
        <v/>
      </c>
      <c r="AW66" s="24">
        <f>INDEX(MTInputs!$J$1:$AZ$415,$D66,MATCH(AW$5,MTInputs!$J$5:$AZ$5,0))</f>
        <v/>
      </c>
      <c r="AX66" s="24">
        <f>INDEX(MTInputs!$J$1:$AZ$415,$D66,MATCH(AX$5,MTInputs!$J$5:$AZ$5,0))</f>
        <v/>
      </c>
      <c r="AY66" s="24">
        <f>INDEX(MTInputs!$J$1:$AZ$415,$D66,MATCH(AY$5,MTInputs!$J$5:$AZ$5,0))</f>
        <v/>
      </c>
    </row>
    <row r="67" hidden="1" outlineLevel="1">
      <c r="A67" s="14" t="inlineStr">
        <is>
          <t>fpr.f</t>
        </is>
      </c>
      <c r="B67" s="14" t="inlineStr">
        <is>
          <t>nga</t>
        </is>
      </c>
      <c r="C67" s="14" t="inlineStr">
        <is>
          <t>pow</t>
        </is>
      </c>
      <c r="D67" s="22" t="n">
        <v>159</v>
      </c>
      <c r="H67" s="14">
        <f>INDEX(Variables!$B$5:$B$205,MATCH($A67,Variables!$A$5:$A$205,0))&amp;IF($C67="",""," | "&amp;INDEX(Mapping!$B$5:$B$26,MATCH($C67,Mapping!$A$5:$A$26,0))&amp;" | "&amp;INDEX(Mapping!$B$30:$B$46,MATCH($B67,Mapping!$A$30:$A$46,0)))</f>
        <v/>
      </c>
      <c r="I67" s="14">
        <f>INDEX(Variables!$C$5:$C$205,MATCH($A67,Variables!$A$5:$A$205,0))</f>
        <v/>
      </c>
      <c r="J67" s="14">
        <f>INDEX(Variables!$E$5:$E$205,MATCH($A67,Variables!$A$5:$A$205,0))</f>
        <v/>
      </c>
      <c r="K67" s="11">
        <f>LOWER(Settings!$C$4)&amp;".mit."&amp;$A67&amp;IF($C67="","","."&amp;$C67&amp;"."&amp;$B67)&amp;IF(INDEX(Variables!$D$5:$D$205,MATCH($A67,Variables!$A$5:$A$205,0))="","","."&amp;INDEX(Variables!$D$5:$D$205,MATCH($A67,Variables!$A$5:$A$205,0)))&amp;"."&amp;K$5</f>
        <v/>
      </c>
      <c r="L67" s="23">
        <f>INDEX(MTInputs!$J$1:$AZ$415,$D67,MATCH(L$5,MTInputs!$J$5:$AZ$5,0))</f>
        <v/>
      </c>
      <c r="M67" s="24">
        <f>INDEX(MTInputs!$J$1:$AZ$415,$D67,MATCH(M$5,MTInputs!$J$5:$AZ$5,0))</f>
        <v/>
      </c>
      <c r="N67" s="24">
        <f>INDEX(MTInputs!$J$1:$AZ$415,$D67,MATCH(N$5,MTInputs!$J$5:$AZ$5,0))</f>
        <v/>
      </c>
      <c r="O67" s="24">
        <f>INDEX(MTInputs!$J$1:$AZ$415,$D67,MATCH(O$5,MTInputs!$J$5:$AZ$5,0))</f>
        <v/>
      </c>
      <c r="P67" s="24">
        <f>INDEX(MTInputs!$J$1:$AZ$415,$D67,MATCH(P$5,MTInputs!$J$5:$AZ$5,0))</f>
        <v/>
      </c>
      <c r="Q67" s="24">
        <f>INDEX(MTInputs!$J$1:$AZ$415,$D67,MATCH(Q$5,MTInputs!$J$5:$AZ$5,0))</f>
        <v/>
      </c>
      <c r="R67" s="24">
        <f>INDEX(MTInputs!$J$1:$AZ$415,$D67,MATCH(R$5,MTInputs!$J$5:$AZ$5,0))</f>
        <v/>
      </c>
      <c r="S67" s="24">
        <f>INDEX(MTInputs!$J$1:$AZ$415,$D67,MATCH(S$5,MTInputs!$J$5:$AZ$5,0))</f>
        <v/>
      </c>
      <c r="T67" s="24">
        <f>INDEX(MTInputs!$J$1:$AZ$415,$D67,MATCH(T$5,MTInputs!$J$5:$AZ$5,0))</f>
        <v/>
      </c>
      <c r="U67" s="24">
        <f>INDEX(MTInputs!$J$1:$AZ$415,$D67,MATCH(U$5,MTInputs!$J$5:$AZ$5,0))</f>
        <v/>
      </c>
      <c r="V67" s="24">
        <f>INDEX(MTInputs!$J$1:$AZ$415,$D67,MATCH(V$5,MTInputs!$J$5:$AZ$5,0))</f>
        <v/>
      </c>
      <c r="W67" s="24">
        <f>INDEX(MTInputs!$J$1:$AZ$415,$D67,MATCH(W$5,MTInputs!$J$5:$AZ$5,0))</f>
        <v/>
      </c>
      <c r="X67" s="24">
        <f>INDEX(MTInputs!$J$1:$AZ$415,$D67,MATCH(X$5,MTInputs!$J$5:$AZ$5,0))</f>
        <v/>
      </c>
      <c r="Y67" s="24">
        <f>INDEX(MTInputs!$J$1:$AZ$415,$D67,MATCH(Y$5,MTInputs!$J$5:$AZ$5,0))</f>
        <v/>
      </c>
      <c r="Z67" s="24">
        <f>INDEX(MTInputs!$J$1:$AZ$415,$D67,MATCH(Z$5,MTInputs!$J$5:$AZ$5,0))</f>
        <v/>
      </c>
      <c r="AA67" s="24">
        <f>INDEX(MTInputs!$J$1:$AZ$415,$D67,MATCH(AA$5,MTInputs!$J$5:$AZ$5,0))</f>
        <v/>
      </c>
      <c r="AB67" s="24">
        <f>INDEX(MTInputs!$J$1:$AZ$415,$D67,MATCH(AB$5,MTInputs!$J$5:$AZ$5,0))</f>
        <v/>
      </c>
      <c r="AC67" s="24">
        <f>INDEX(MTInputs!$J$1:$AZ$415,$D67,MATCH(AC$5,MTInputs!$J$5:$AZ$5,0))</f>
        <v/>
      </c>
      <c r="AD67" s="24">
        <f>INDEX(MTInputs!$J$1:$AZ$415,$D67,MATCH(AD$5,MTInputs!$J$5:$AZ$5,0))</f>
        <v/>
      </c>
      <c r="AF67" s="11">
        <f>LOWER(Settings!$C$4)&amp;".mit."&amp;$A67&amp;IF($C67="","","."&amp;$C67&amp;"."&amp;$B67)&amp;IF(INDEX(Variables!$D$5:$D$205,MATCH($A67,Variables!$A$5:$A$205,0))="","","."&amp;INDEX(Variables!$D$5:$D$205,MATCH($A67,Variables!$A$5:$A$205,0)))&amp;"."&amp;AF$5</f>
        <v/>
      </c>
      <c r="AG67" s="23">
        <f>INDEX(MTInputs!$J$1:$AZ$415,$D67,MATCH(AG$5,MTInputs!$J$5:$AZ$5,0))</f>
        <v/>
      </c>
      <c r="AH67" s="24">
        <f>INDEX(MTInputs!$J$1:$AZ$415,$D67,MATCH(AH$5,MTInputs!$J$5:$AZ$5,0))</f>
        <v/>
      </c>
      <c r="AI67" s="24">
        <f>INDEX(MTInputs!$J$1:$AZ$415,$D67,MATCH(AI$5,MTInputs!$J$5:$AZ$5,0))</f>
        <v/>
      </c>
      <c r="AJ67" s="24">
        <f>INDEX(MTInputs!$J$1:$AZ$415,$D67,MATCH(AJ$5,MTInputs!$J$5:$AZ$5,0))</f>
        <v/>
      </c>
      <c r="AK67" s="24">
        <f>INDEX(MTInputs!$J$1:$AZ$415,$D67,MATCH(AK$5,MTInputs!$J$5:$AZ$5,0))</f>
        <v/>
      </c>
      <c r="AL67" s="24">
        <f>INDEX(MTInputs!$J$1:$AZ$415,$D67,MATCH(AL$5,MTInputs!$J$5:$AZ$5,0))</f>
        <v/>
      </c>
      <c r="AM67" s="24">
        <f>INDEX(MTInputs!$J$1:$AZ$415,$D67,MATCH(AM$5,MTInputs!$J$5:$AZ$5,0))</f>
        <v/>
      </c>
      <c r="AN67" s="24">
        <f>INDEX(MTInputs!$J$1:$AZ$415,$D67,MATCH(AN$5,MTInputs!$J$5:$AZ$5,0))</f>
        <v/>
      </c>
      <c r="AO67" s="24">
        <f>INDEX(MTInputs!$J$1:$AZ$415,$D67,MATCH(AO$5,MTInputs!$J$5:$AZ$5,0))</f>
        <v/>
      </c>
      <c r="AP67" s="24">
        <f>INDEX(MTInputs!$J$1:$AZ$415,$D67,MATCH(AP$5,MTInputs!$J$5:$AZ$5,0))</f>
        <v/>
      </c>
      <c r="AQ67" s="24">
        <f>INDEX(MTInputs!$J$1:$AZ$415,$D67,MATCH(AQ$5,MTInputs!$J$5:$AZ$5,0))</f>
        <v/>
      </c>
      <c r="AR67" s="24">
        <f>INDEX(MTInputs!$J$1:$AZ$415,$D67,MATCH(AR$5,MTInputs!$J$5:$AZ$5,0))</f>
        <v/>
      </c>
      <c r="AS67" s="24">
        <f>INDEX(MTInputs!$J$1:$AZ$415,$D67,MATCH(AS$5,MTInputs!$J$5:$AZ$5,0))</f>
        <v/>
      </c>
      <c r="AT67" s="24">
        <f>INDEX(MTInputs!$J$1:$AZ$415,$D67,MATCH(AT$5,MTInputs!$J$5:$AZ$5,0))</f>
        <v/>
      </c>
      <c r="AU67" s="24">
        <f>INDEX(MTInputs!$J$1:$AZ$415,$D67,MATCH(AU$5,MTInputs!$J$5:$AZ$5,0))</f>
        <v/>
      </c>
      <c r="AV67" s="24">
        <f>INDEX(MTInputs!$J$1:$AZ$415,$D67,MATCH(AV$5,MTInputs!$J$5:$AZ$5,0))</f>
        <v/>
      </c>
      <c r="AW67" s="24">
        <f>INDEX(MTInputs!$J$1:$AZ$415,$D67,MATCH(AW$5,MTInputs!$J$5:$AZ$5,0))</f>
        <v/>
      </c>
      <c r="AX67" s="24">
        <f>INDEX(MTInputs!$J$1:$AZ$415,$D67,MATCH(AX$5,MTInputs!$J$5:$AZ$5,0))</f>
        <v/>
      </c>
      <c r="AY67" s="24">
        <f>INDEX(MTInputs!$J$1:$AZ$415,$D67,MATCH(AY$5,MTInputs!$J$5:$AZ$5,0))</f>
        <v/>
      </c>
    </row>
    <row r="68" hidden="1" outlineLevel="1">
      <c r="A68" s="14" t="inlineStr">
        <is>
          <t>fpr.f</t>
        </is>
      </c>
      <c r="B68" s="14" t="inlineStr">
        <is>
          <t>nga</t>
        </is>
      </c>
      <c r="C68" s="14" t="inlineStr">
        <is>
          <t>res</t>
        </is>
      </c>
      <c r="D68" s="22" t="n">
        <v>160</v>
      </c>
      <c r="H68" s="14">
        <f>INDEX(Variables!$B$5:$B$205,MATCH($A68,Variables!$A$5:$A$205,0))&amp;IF($C68="",""," | "&amp;INDEX(Mapping!$B$5:$B$26,MATCH($C68,Mapping!$A$5:$A$26,0))&amp;" | "&amp;INDEX(Mapping!$B$30:$B$46,MATCH($B68,Mapping!$A$30:$A$46,0)))</f>
        <v/>
      </c>
      <c r="I68" s="14">
        <f>INDEX(Variables!$C$5:$C$205,MATCH($A68,Variables!$A$5:$A$205,0))</f>
        <v/>
      </c>
      <c r="J68" s="14">
        <f>INDEX(Variables!$E$5:$E$205,MATCH($A68,Variables!$A$5:$A$205,0))</f>
        <v/>
      </c>
      <c r="K68" s="11">
        <f>LOWER(Settings!$C$4)&amp;".mit."&amp;$A68&amp;IF($C68="","","."&amp;$C68&amp;"."&amp;$B68)&amp;IF(INDEX(Variables!$D$5:$D$205,MATCH($A68,Variables!$A$5:$A$205,0))="","","."&amp;INDEX(Variables!$D$5:$D$205,MATCH($A68,Variables!$A$5:$A$205,0)))&amp;"."&amp;K$5</f>
        <v/>
      </c>
      <c r="L68" s="23">
        <f>INDEX(MTInputs!$J$1:$AZ$415,$D68,MATCH(L$5,MTInputs!$J$5:$AZ$5,0))</f>
        <v/>
      </c>
      <c r="M68" s="24">
        <f>INDEX(MTInputs!$J$1:$AZ$415,$D68,MATCH(M$5,MTInputs!$J$5:$AZ$5,0))</f>
        <v/>
      </c>
      <c r="N68" s="24">
        <f>INDEX(MTInputs!$J$1:$AZ$415,$D68,MATCH(N$5,MTInputs!$J$5:$AZ$5,0))</f>
        <v/>
      </c>
      <c r="O68" s="24">
        <f>INDEX(MTInputs!$J$1:$AZ$415,$D68,MATCH(O$5,MTInputs!$J$5:$AZ$5,0))</f>
        <v/>
      </c>
      <c r="P68" s="24">
        <f>INDEX(MTInputs!$J$1:$AZ$415,$D68,MATCH(P$5,MTInputs!$J$5:$AZ$5,0))</f>
        <v/>
      </c>
      <c r="Q68" s="24">
        <f>INDEX(MTInputs!$J$1:$AZ$415,$D68,MATCH(Q$5,MTInputs!$J$5:$AZ$5,0))</f>
        <v/>
      </c>
      <c r="R68" s="24">
        <f>INDEX(MTInputs!$J$1:$AZ$415,$D68,MATCH(R$5,MTInputs!$J$5:$AZ$5,0))</f>
        <v/>
      </c>
      <c r="S68" s="24">
        <f>INDEX(MTInputs!$J$1:$AZ$415,$D68,MATCH(S$5,MTInputs!$J$5:$AZ$5,0))</f>
        <v/>
      </c>
      <c r="T68" s="24">
        <f>INDEX(MTInputs!$J$1:$AZ$415,$D68,MATCH(T$5,MTInputs!$J$5:$AZ$5,0))</f>
        <v/>
      </c>
      <c r="U68" s="24">
        <f>INDEX(MTInputs!$J$1:$AZ$415,$D68,MATCH(U$5,MTInputs!$J$5:$AZ$5,0))</f>
        <v/>
      </c>
      <c r="V68" s="24">
        <f>INDEX(MTInputs!$J$1:$AZ$415,$D68,MATCH(V$5,MTInputs!$J$5:$AZ$5,0))</f>
        <v/>
      </c>
      <c r="W68" s="24">
        <f>INDEX(MTInputs!$J$1:$AZ$415,$D68,MATCH(W$5,MTInputs!$J$5:$AZ$5,0))</f>
        <v/>
      </c>
      <c r="X68" s="24">
        <f>INDEX(MTInputs!$J$1:$AZ$415,$D68,MATCH(X$5,MTInputs!$J$5:$AZ$5,0))</f>
        <v/>
      </c>
      <c r="Y68" s="24">
        <f>INDEX(MTInputs!$J$1:$AZ$415,$D68,MATCH(Y$5,MTInputs!$J$5:$AZ$5,0))</f>
        <v/>
      </c>
      <c r="Z68" s="24">
        <f>INDEX(MTInputs!$J$1:$AZ$415,$D68,MATCH(Z$5,MTInputs!$J$5:$AZ$5,0))</f>
        <v/>
      </c>
      <c r="AA68" s="24">
        <f>INDEX(MTInputs!$J$1:$AZ$415,$D68,MATCH(AA$5,MTInputs!$J$5:$AZ$5,0))</f>
        <v/>
      </c>
      <c r="AB68" s="24">
        <f>INDEX(MTInputs!$J$1:$AZ$415,$D68,MATCH(AB$5,MTInputs!$J$5:$AZ$5,0))</f>
        <v/>
      </c>
      <c r="AC68" s="24">
        <f>INDEX(MTInputs!$J$1:$AZ$415,$D68,MATCH(AC$5,MTInputs!$J$5:$AZ$5,0))</f>
        <v/>
      </c>
      <c r="AD68" s="24">
        <f>INDEX(MTInputs!$J$1:$AZ$415,$D68,MATCH(AD$5,MTInputs!$J$5:$AZ$5,0))</f>
        <v/>
      </c>
      <c r="AF68" s="11">
        <f>LOWER(Settings!$C$4)&amp;".mit."&amp;$A68&amp;IF($C68="","","."&amp;$C68&amp;"."&amp;$B68)&amp;IF(INDEX(Variables!$D$5:$D$205,MATCH($A68,Variables!$A$5:$A$205,0))="","","."&amp;INDEX(Variables!$D$5:$D$205,MATCH($A68,Variables!$A$5:$A$205,0)))&amp;"."&amp;AF$5</f>
        <v/>
      </c>
      <c r="AG68" s="23">
        <f>INDEX(MTInputs!$J$1:$AZ$415,$D68,MATCH(AG$5,MTInputs!$J$5:$AZ$5,0))</f>
        <v/>
      </c>
      <c r="AH68" s="24">
        <f>INDEX(MTInputs!$J$1:$AZ$415,$D68,MATCH(AH$5,MTInputs!$J$5:$AZ$5,0))</f>
        <v/>
      </c>
      <c r="AI68" s="24">
        <f>INDEX(MTInputs!$J$1:$AZ$415,$D68,MATCH(AI$5,MTInputs!$J$5:$AZ$5,0))</f>
        <v/>
      </c>
      <c r="AJ68" s="24">
        <f>INDEX(MTInputs!$J$1:$AZ$415,$D68,MATCH(AJ$5,MTInputs!$J$5:$AZ$5,0))</f>
        <v/>
      </c>
      <c r="AK68" s="24">
        <f>INDEX(MTInputs!$J$1:$AZ$415,$D68,MATCH(AK$5,MTInputs!$J$5:$AZ$5,0))</f>
        <v/>
      </c>
      <c r="AL68" s="24">
        <f>INDEX(MTInputs!$J$1:$AZ$415,$D68,MATCH(AL$5,MTInputs!$J$5:$AZ$5,0))</f>
        <v/>
      </c>
      <c r="AM68" s="24">
        <f>INDEX(MTInputs!$J$1:$AZ$415,$D68,MATCH(AM$5,MTInputs!$J$5:$AZ$5,0))</f>
        <v/>
      </c>
      <c r="AN68" s="24">
        <f>INDEX(MTInputs!$J$1:$AZ$415,$D68,MATCH(AN$5,MTInputs!$J$5:$AZ$5,0))</f>
        <v/>
      </c>
      <c r="AO68" s="24">
        <f>INDEX(MTInputs!$J$1:$AZ$415,$D68,MATCH(AO$5,MTInputs!$J$5:$AZ$5,0))</f>
        <v/>
      </c>
      <c r="AP68" s="24">
        <f>INDEX(MTInputs!$J$1:$AZ$415,$D68,MATCH(AP$5,MTInputs!$J$5:$AZ$5,0))</f>
        <v/>
      </c>
      <c r="AQ68" s="24">
        <f>INDEX(MTInputs!$J$1:$AZ$415,$D68,MATCH(AQ$5,MTInputs!$J$5:$AZ$5,0))</f>
        <v/>
      </c>
      <c r="AR68" s="24">
        <f>INDEX(MTInputs!$J$1:$AZ$415,$D68,MATCH(AR$5,MTInputs!$J$5:$AZ$5,0))</f>
        <v/>
      </c>
      <c r="AS68" s="24">
        <f>INDEX(MTInputs!$J$1:$AZ$415,$D68,MATCH(AS$5,MTInputs!$J$5:$AZ$5,0))</f>
        <v/>
      </c>
      <c r="AT68" s="24">
        <f>INDEX(MTInputs!$J$1:$AZ$415,$D68,MATCH(AT$5,MTInputs!$J$5:$AZ$5,0))</f>
        <v/>
      </c>
      <c r="AU68" s="24">
        <f>INDEX(MTInputs!$J$1:$AZ$415,$D68,MATCH(AU$5,MTInputs!$J$5:$AZ$5,0))</f>
        <v/>
      </c>
      <c r="AV68" s="24">
        <f>INDEX(MTInputs!$J$1:$AZ$415,$D68,MATCH(AV$5,MTInputs!$J$5:$AZ$5,0))</f>
        <v/>
      </c>
      <c r="AW68" s="24">
        <f>INDEX(MTInputs!$J$1:$AZ$415,$D68,MATCH(AW$5,MTInputs!$J$5:$AZ$5,0))</f>
        <v/>
      </c>
      <c r="AX68" s="24">
        <f>INDEX(MTInputs!$J$1:$AZ$415,$D68,MATCH(AX$5,MTInputs!$J$5:$AZ$5,0))</f>
        <v/>
      </c>
      <c r="AY68" s="24">
        <f>INDEX(MTInputs!$J$1:$AZ$415,$D68,MATCH(AY$5,MTInputs!$J$5:$AZ$5,0))</f>
        <v/>
      </c>
    </row>
    <row r="69" hidden="1" outlineLevel="1">
      <c r="A69" s="14" t="inlineStr">
        <is>
          <t>fpr.f</t>
        </is>
      </c>
      <c r="B69" s="14" t="inlineStr">
        <is>
          <t>nga</t>
        </is>
      </c>
      <c r="C69" s="14" t="inlineStr">
        <is>
          <t>ind</t>
        </is>
      </c>
      <c r="D69" s="22" t="n">
        <v>161</v>
      </c>
      <c r="H69" s="14">
        <f>INDEX(Variables!$B$5:$B$205,MATCH($A69,Variables!$A$5:$A$205,0))&amp;IF($C69="",""," | "&amp;INDEX(Mapping!$B$5:$B$26,MATCH($C69,Mapping!$A$5:$A$26,0))&amp;" | "&amp;INDEX(Mapping!$B$30:$B$46,MATCH($B69,Mapping!$A$30:$A$46,0)))</f>
        <v/>
      </c>
      <c r="I69" s="14">
        <f>INDEX(Variables!$C$5:$C$205,MATCH($A69,Variables!$A$5:$A$205,0))</f>
        <v/>
      </c>
      <c r="J69" s="14">
        <f>INDEX(Variables!$E$5:$E$205,MATCH($A69,Variables!$A$5:$A$205,0))</f>
        <v/>
      </c>
      <c r="K69" s="11">
        <f>LOWER(Settings!$C$4)&amp;".mit."&amp;$A69&amp;IF($C69="","","."&amp;$C69&amp;"."&amp;$B69)&amp;IF(INDEX(Variables!$D$5:$D$205,MATCH($A69,Variables!$A$5:$A$205,0))="","","."&amp;INDEX(Variables!$D$5:$D$205,MATCH($A69,Variables!$A$5:$A$205,0)))&amp;"."&amp;K$5</f>
        <v/>
      </c>
      <c r="L69" s="23">
        <f>INDEX(MTInputs!$J$1:$AZ$415,$D69,MATCH(L$5,MTInputs!$J$5:$AZ$5,0))</f>
        <v/>
      </c>
      <c r="M69" s="24">
        <f>INDEX(MTInputs!$J$1:$AZ$415,$D69,MATCH(M$5,MTInputs!$J$5:$AZ$5,0))</f>
        <v/>
      </c>
      <c r="N69" s="24">
        <f>INDEX(MTInputs!$J$1:$AZ$415,$D69,MATCH(N$5,MTInputs!$J$5:$AZ$5,0))</f>
        <v/>
      </c>
      <c r="O69" s="24">
        <f>INDEX(MTInputs!$J$1:$AZ$415,$D69,MATCH(O$5,MTInputs!$J$5:$AZ$5,0))</f>
        <v/>
      </c>
      <c r="P69" s="24">
        <f>INDEX(MTInputs!$J$1:$AZ$415,$D69,MATCH(P$5,MTInputs!$J$5:$AZ$5,0))</f>
        <v/>
      </c>
      <c r="Q69" s="24">
        <f>INDEX(MTInputs!$J$1:$AZ$415,$D69,MATCH(Q$5,MTInputs!$J$5:$AZ$5,0))</f>
        <v/>
      </c>
      <c r="R69" s="24">
        <f>INDEX(MTInputs!$J$1:$AZ$415,$D69,MATCH(R$5,MTInputs!$J$5:$AZ$5,0))</f>
        <v/>
      </c>
      <c r="S69" s="24">
        <f>INDEX(MTInputs!$J$1:$AZ$415,$D69,MATCH(S$5,MTInputs!$J$5:$AZ$5,0))</f>
        <v/>
      </c>
      <c r="T69" s="24">
        <f>INDEX(MTInputs!$J$1:$AZ$415,$D69,MATCH(T$5,MTInputs!$J$5:$AZ$5,0))</f>
        <v/>
      </c>
      <c r="U69" s="24">
        <f>INDEX(MTInputs!$J$1:$AZ$415,$D69,MATCH(U$5,MTInputs!$J$5:$AZ$5,0))</f>
        <v/>
      </c>
      <c r="V69" s="24">
        <f>INDEX(MTInputs!$J$1:$AZ$415,$D69,MATCH(V$5,MTInputs!$J$5:$AZ$5,0))</f>
        <v/>
      </c>
      <c r="W69" s="24">
        <f>INDEX(MTInputs!$J$1:$AZ$415,$D69,MATCH(W$5,MTInputs!$J$5:$AZ$5,0))</f>
        <v/>
      </c>
      <c r="X69" s="24">
        <f>INDEX(MTInputs!$J$1:$AZ$415,$D69,MATCH(X$5,MTInputs!$J$5:$AZ$5,0))</f>
        <v/>
      </c>
      <c r="Y69" s="24">
        <f>INDEX(MTInputs!$J$1:$AZ$415,$D69,MATCH(Y$5,MTInputs!$J$5:$AZ$5,0))</f>
        <v/>
      </c>
      <c r="Z69" s="24">
        <f>INDEX(MTInputs!$J$1:$AZ$415,$D69,MATCH(Z$5,MTInputs!$J$5:$AZ$5,0))</f>
        <v/>
      </c>
      <c r="AA69" s="24">
        <f>INDEX(MTInputs!$J$1:$AZ$415,$D69,MATCH(AA$5,MTInputs!$J$5:$AZ$5,0))</f>
        <v/>
      </c>
      <c r="AB69" s="24">
        <f>INDEX(MTInputs!$J$1:$AZ$415,$D69,MATCH(AB$5,MTInputs!$J$5:$AZ$5,0))</f>
        <v/>
      </c>
      <c r="AC69" s="24">
        <f>INDEX(MTInputs!$J$1:$AZ$415,$D69,MATCH(AC$5,MTInputs!$J$5:$AZ$5,0))</f>
        <v/>
      </c>
      <c r="AD69" s="24">
        <f>INDEX(MTInputs!$J$1:$AZ$415,$D69,MATCH(AD$5,MTInputs!$J$5:$AZ$5,0))</f>
        <v/>
      </c>
      <c r="AF69" s="11">
        <f>LOWER(Settings!$C$4)&amp;".mit."&amp;$A69&amp;IF($C69="","","."&amp;$C69&amp;"."&amp;$B69)&amp;IF(INDEX(Variables!$D$5:$D$205,MATCH($A69,Variables!$A$5:$A$205,0))="","","."&amp;INDEX(Variables!$D$5:$D$205,MATCH($A69,Variables!$A$5:$A$205,0)))&amp;"."&amp;AF$5</f>
        <v/>
      </c>
      <c r="AG69" s="23">
        <f>INDEX(MTInputs!$J$1:$AZ$415,$D69,MATCH(AG$5,MTInputs!$J$5:$AZ$5,0))</f>
        <v/>
      </c>
      <c r="AH69" s="24">
        <f>INDEX(MTInputs!$J$1:$AZ$415,$D69,MATCH(AH$5,MTInputs!$J$5:$AZ$5,0))</f>
        <v/>
      </c>
      <c r="AI69" s="24">
        <f>INDEX(MTInputs!$J$1:$AZ$415,$D69,MATCH(AI$5,MTInputs!$J$5:$AZ$5,0))</f>
        <v/>
      </c>
      <c r="AJ69" s="24">
        <f>INDEX(MTInputs!$J$1:$AZ$415,$D69,MATCH(AJ$5,MTInputs!$J$5:$AZ$5,0))</f>
        <v/>
      </c>
      <c r="AK69" s="24">
        <f>INDEX(MTInputs!$J$1:$AZ$415,$D69,MATCH(AK$5,MTInputs!$J$5:$AZ$5,0))</f>
        <v/>
      </c>
      <c r="AL69" s="24">
        <f>INDEX(MTInputs!$J$1:$AZ$415,$D69,MATCH(AL$5,MTInputs!$J$5:$AZ$5,0))</f>
        <v/>
      </c>
      <c r="AM69" s="24">
        <f>INDEX(MTInputs!$J$1:$AZ$415,$D69,MATCH(AM$5,MTInputs!$J$5:$AZ$5,0))</f>
        <v/>
      </c>
      <c r="AN69" s="24">
        <f>INDEX(MTInputs!$J$1:$AZ$415,$D69,MATCH(AN$5,MTInputs!$J$5:$AZ$5,0))</f>
        <v/>
      </c>
      <c r="AO69" s="24">
        <f>INDEX(MTInputs!$J$1:$AZ$415,$D69,MATCH(AO$5,MTInputs!$J$5:$AZ$5,0))</f>
        <v/>
      </c>
      <c r="AP69" s="24">
        <f>INDEX(MTInputs!$J$1:$AZ$415,$D69,MATCH(AP$5,MTInputs!$J$5:$AZ$5,0))</f>
        <v/>
      </c>
      <c r="AQ69" s="24">
        <f>INDEX(MTInputs!$J$1:$AZ$415,$D69,MATCH(AQ$5,MTInputs!$J$5:$AZ$5,0))</f>
        <v/>
      </c>
      <c r="AR69" s="24">
        <f>INDEX(MTInputs!$J$1:$AZ$415,$D69,MATCH(AR$5,MTInputs!$J$5:$AZ$5,0))</f>
        <v/>
      </c>
      <c r="AS69" s="24">
        <f>INDEX(MTInputs!$J$1:$AZ$415,$D69,MATCH(AS$5,MTInputs!$J$5:$AZ$5,0))</f>
        <v/>
      </c>
      <c r="AT69" s="24">
        <f>INDEX(MTInputs!$J$1:$AZ$415,$D69,MATCH(AT$5,MTInputs!$J$5:$AZ$5,0))</f>
        <v/>
      </c>
      <c r="AU69" s="24">
        <f>INDEX(MTInputs!$J$1:$AZ$415,$D69,MATCH(AU$5,MTInputs!$J$5:$AZ$5,0))</f>
        <v/>
      </c>
      <c r="AV69" s="24">
        <f>INDEX(MTInputs!$J$1:$AZ$415,$D69,MATCH(AV$5,MTInputs!$J$5:$AZ$5,0))</f>
        <v/>
      </c>
      <c r="AW69" s="24">
        <f>INDEX(MTInputs!$J$1:$AZ$415,$D69,MATCH(AW$5,MTInputs!$J$5:$AZ$5,0))</f>
        <v/>
      </c>
      <c r="AX69" s="24">
        <f>INDEX(MTInputs!$J$1:$AZ$415,$D69,MATCH(AX$5,MTInputs!$J$5:$AZ$5,0))</f>
        <v/>
      </c>
      <c r="AY69" s="24">
        <f>INDEX(MTInputs!$J$1:$AZ$415,$D69,MATCH(AY$5,MTInputs!$J$5:$AZ$5,0))</f>
        <v/>
      </c>
    </row>
    <row r="70" hidden="1" outlineLevel="1">
      <c r="A70" s="14" t="inlineStr">
        <is>
          <t>fpr.f</t>
        </is>
      </c>
      <c r="B70" s="14" t="inlineStr">
        <is>
          <t>ecy</t>
        </is>
      </c>
      <c r="C70" s="14" t="inlineStr">
        <is>
          <t>res</t>
        </is>
      </c>
      <c r="D70" s="22" t="n">
        <v>162</v>
      </c>
      <c r="H70" s="14">
        <f>INDEX(Variables!$B$5:$B$205,MATCH($A70,Variables!$A$5:$A$205,0))&amp;IF($C70="",""," | "&amp;INDEX(Mapping!$B$5:$B$26,MATCH($C70,Mapping!$A$5:$A$26,0))&amp;" | "&amp;INDEX(Mapping!$B$30:$B$46,MATCH($B70,Mapping!$A$30:$A$46,0)))</f>
        <v/>
      </c>
      <c r="I70" s="14">
        <f>INDEX(Variables!$C$5:$C$205,MATCH($A70,Variables!$A$5:$A$205,0))</f>
        <v/>
      </c>
      <c r="J70" s="14">
        <f>INDEX(Variables!$E$5:$E$205,MATCH($A70,Variables!$A$5:$A$205,0))</f>
        <v/>
      </c>
      <c r="K70" s="11">
        <f>LOWER(Settings!$C$4)&amp;".mit."&amp;$A70&amp;IF($C70="","","."&amp;$C70&amp;"."&amp;$B70)&amp;IF(INDEX(Variables!$D$5:$D$205,MATCH($A70,Variables!$A$5:$A$205,0))="","","."&amp;INDEX(Variables!$D$5:$D$205,MATCH($A70,Variables!$A$5:$A$205,0)))&amp;"."&amp;K$5</f>
        <v/>
      </c>
      <c r="L70" s="23">
        <f>INDEX(MTInputs!$J$1:$AZ$415,$D70,MATCH(L$5,MTInputs!$J$5:$AZ$5,0))</f>
        <v/>
      </c>
      <c r="M70" s="24">
        <f>INDEX(MTInputs!$J$1:$AZ$415,$D70,MATCH(M$5,MTInputs!$J$5:$AZ$5,0))</f>
        <v/>
      </c>
      <c r="N70" s="24">
        <f>INDEX(MTInputs!$J$1:$AZ$415,$D70,MATCH(N$5,MTInputs!$J$5:$AZ$5,0))</f>
        <v/>
      </c>
      <c r="O70" s="24">
        <f>INDEX(MTInputs!$J$1:$AZ$415,$D70,MATCH(O$5,MTInputs!$J$5:$AZ$5,0))</f>
        <v/>
      </c>
      <c r="P70" s="24">
        <f>INDEX(MTInputs!$J$1:$AZ$415,$D70,MATCH(P$5,MTInputs!$J$5:$AZ$5,0))</f>
        <v/>
      </c>
      <c r="Q70" s="24">
        <f>INDEX(MTInputs!$J$1:$AZ$415,$D70,MATCH(Q$5,MTInputs!$J$5:$AZ$5,0))</f>
        <v/>
      </c>
      <c r="R70" s="24">
        <f>INDEX(MTInputs!$J$1:$AZ$415,$D70,MATCH(R$5,MTInputs!$J$5:$AZ$5,0))</f>
        <v/>
      </c>
      <c r="S70" s="24">
        <f>INDEX(MTInputs!$J$1:$AZ$415,$D70,MATCH(S$5,MTInputs!$J$5:$AZ$5,0))</f>
        <v/>
      </c>
      <c r="T70" s="24">
        <f>INDEX(MTInputs!$J$1:$AZ$415,$D70,MATCH(T$5,MTInputs!$J$5:$AZ$5,0))</f>
        <v/>
      </c>
      <c r="U70" s="24">
        <f>INDEX(MTInputs!$J$1:$AZ$415,$D70,MATCH(U$5,MTInputs!$J$5:$AZ$5,0))</f>
        <v/>
      </c>
      <c r="V70" s="24">
        <f>INDEX(MTInputs!$J$1:$AZ$415,$D70,MATCH(V$5,MTInputs!$J$5:$AZ$5,0))</f>
        <v/>
      </c>
      <c r="W70" s="24">
        <f>INDEX(MTInputs!$J$1:$AZ$415,$D70,MATCH(W$5,MTInputs!$J$5:$AZ$5,0))</f>
        <v/>
      </c>
      <c r="X70" s="24">
        <f>INDEX(MTInputs!$J$1:$AZ$415,$D70,MATCH(X$5,MTInputs!$J$5:$AZ$5,0))</f>
        <v/>
      </c>
      <c r="Y70" s="24">
        <f>INDEX(MTInputs!$J$1:$AZ$415,$D70,MATCH(Y$5,MTInputs!$J$5:$AZ$5,0))</f>
        <v/>
      </c>
      <c r="Z70" s="24">
        <f>INDEX(MTInputs!$J$1:$AZ$415,$D70,MATCH(Z$5,MTInputs!$J$5:$AZ$5,0))</f>
        <v/>
      </c>
      <c r="AA70" s="24">
        <f>INDEX(MTInputs!$J$1:$AZ$415,$D70,MATCH(AA$5,MTInputs!$J$5:$AZ$5,0))</f>
        <v/>
      </c>
      <c r="AB70" s="24">
        <f>INDEX(MTInputs!$J$1:$AZ$415,$D70,MATCH(AB$5,MTInputs!$J$5:$AZ$5,0))</f>
        <v/>
      </c>
      <c r="AC70" s="24">
        <f>INDEX(MTInputs!$J$1:$AZ$415,$D70,MATCH(AC$5,MTInputs!$J$5:$AZ$5,0))</f>
        <v/>
      </c>
      <c r="AD70" s="24">
        <f>INDEX(MTInputs!$J$1:$AZ$415,$D70,MATCH(AD$5,MTInputs!$J$5:$AZ$5,0))</f>
        <v/>
      </c>
      <c r="AF70" s="11">
        <f>LOWER(Settings!$C$4)&amp;".mit."&amp;$A70&amp;IF($C70="","","."&amp;$C70&amp;"."&amp;$B70)&amp;IF(INDEX(Variables!$D$5:$D$205,MATCH($A70,Variables!$A$5:$A$205,0))="","","."&amp;INDEX(Variables!$D$5:$D$205,MATCH($A70,Variables!$A$5:$A$205,0)))&amp;"."&amp;AF$5</f>
        <v/>
      </c>
      <c r="AG70" s="23">
        <f>INDEX(MTInputs!$J$1:$AZ$415,$D70,MATCH(AG$5,MTInputs!$J$5:$AZ$5,0))</f>
        <v/>
      </c>
      <c r="AH70" s="24">
        <f>INDEX(MTInputs!$J$1:$AZ$415,$D70,MATCH(AH$5,MTInputs!$J$5:$AZ$5,0))</f>
        <v/>
      </c>
      <c r="AI70" s="24">
        <f>INDEX(MTInputs!$J$1:$AZ$415,$D70,MATCH(AI$5,MTInputs!$J$5:$AZ$5,0))</f>
        <v/>
      </c>
      <c r="AJ70" s="24">
        <f>INDEX(MTInputs!$J$1:$AZ$415,$D70,MATCH(AJ$5,MTInputs!$J$5:$AZ$5,0))</f>
        <v/>
      </c>
      <c r="AK70" s="24">
        <f>INDEX(MTInputs!$J$1:$AZ$415,$D70,MATCH(AK$5,MTInputs!$J$5:$AZ$5,0))</f>
        <v/>
      </c>
      <c r="AL70" s="24">
        <f>INDEX(MTInputs!$J$1:$AZ$415,$D70,MATCH(AL$5,MTInputs!$J$5:$AZ$5,0))</f>
        <v/>
      </c>
      <c r="AM70" s="24">
        <f>INDEX(MTInputs!$J$1:$AZ$415,$D70,MATCH(AM$5,MTInputs!$J$5:$AZ$5,0))</f>
        <v/>
      </c>
      <c r="AN70" s="24">
        <f>INDEX(MTInputs!$J$1:$AZ$415,$D70,MATCH(AN$5,MTInputs!$J$5:$AZ$5,0))</f>
        <v/>
      </c>
      <c r="AO70" s="24">
        <f>INDEX(MTInputs!$J$1:$AZ$415,$D70,MATCH(AO$5,MTInputs!$J$5:$AZ$5,0))</f>
        <v/>
      </c>
      <c r="AP70" s="24">
        <f>INDEX(MTInputs!$J$1:$AZ$415,$D70,MATCH(AP$5,MTInputs!$J$5:$AZ$5,0))</f>
        <v/>
      </c>
      <c r="AQ70" s="24">
        <f>INDEX(MTInputs!$J$1:$AZ$415,$D70,MATCH(AQ$5,MTInputs!$J$5:$AZ$5,0))</f>
        <v/>
      </c>
      <c r="AR70" s="24">
        <f>INDEX(MTInputs!$J$1:$AZ$415,$D70,MATCH(AR$5,MTInputs!$J$5:$AZ$5,0))</f>
        <v/>
      </c>
      <c r="AS70" s="24">
        <f>INDEX(MTInputs!$J$1:$AZ$415,$D70,MATCH(AS$5,MTInputs!$J$5:$AZ$5,0))</f>
        <v/>
      </c>
      <c r="AT70" s="24">
        <f>INDEX(MTInputs!$J$1:$AZ$415,$D70,MATCH(AT$5,MTInputs!$J$5:$AZ$5,0))</f>
        <v/>
      </c>
      <c r="AU70" s="24">
        <f>INDEX(MTInputs!$J$1:$AZ$415,$D70,MATCH(AU$5,MTInputs!$J$5:$AZ$5,0))</f>
        <v/>
      </c>
      <c r="AV70" s="24">
        <f>INDEX(MTInputs!$J$1:$AZ$415,$D70,MATCH(AV$5,MTInputs!$J$5:$AZ$5,0))</f>
        <v/>
      </c>
      <c r="AW70" s="24">
        <f>INDEX(MTInputs!$J$1:$AZ$415,$D70,MATCH(AW$5,MTInputs!$J$5:$AZ$5,0))</f>
        <v/>
      </c>
      <c r="AX70" s="24">
        <f>INDEX(MTInputs!$J$1:$AZ$415,$D70,MATCH(AX$5,MTInputs!$J$5:$AZ$5,0))</f>
        <v/>
      </c>
      <c r="AY70" s="24">
        <f>INDEX(MTInputs!$J$1:$AZ$415,$D70,MATCH(AY$5,MTInputs!$J$5:$AZ$5,0))</f>
        <v/>
      </c>
    </row>
    <row r="71" hidden="1" outlineLevel="1">
      <c r="A71" s="14" t="inlineStr">
        <is>
          <t>fpr.f</t>
        </is>
      </c>
      <c r="B71" s="14" t="inlineStr">
        <is>
          <t>ecy</t>
        </is>
      </c>
      <c r="C71" s="14" t="inlineStr">
        <is>
          <t>ind</t>
        </is>
      </c>
      <c r="D71" s="22" t="n">
        <v>163</v>
      </c>
      <c r="H71" s="14">
        <f>INDEX(Variables!$B$5:$B$205,MATCH($A71,Variables!$A$5:$A$205,0))&amp;IF($C71="",""," | "&amp;INDEX(Mapping!$B$5:$B$26,MATCH($C71,Mapping!$A$5:$A$26,0))&amp;" | "&amp;INDEX(Mapping!$B$30:$B$46,MATCH($B71,Mapping!$A$30:$A$46,0)))</f>
        <v/>
      </c>
      <c r="I71" s="14">
        <f>INDEX(Variables!$C$5:$C$205,MATCH($A71,Variables!$A$5:$A$205,0))</f>
        <v/>
      </c>
      <c r="J71" s="14">
        <f>INDEX(Variables!$E$5:$E$205,MATCH($A71,Variables!$A$5:$A$205,0))</f>
        <v/>
      </c>
      <c r="K71" s="11">
        <f>LOWER(Settings!$C$4)&amp;".mit."&amp;$A71&amp;IF($C71="","","."&amp;$C71&amp;"."&amp;$B71)&amp;IF(INDEX(Variables!$D$5:$D$205,MATCH($A71,Variables!$A$5:$A$205,0))="","","."&amp;INDEX(Variables!$D$5:$D$205,MATCH($A71,Variables!$A$5:$A$205,0)))&amp;"."&amp;K$5</f>
        <v/>
      </c>
      <c r="L71" s="23">
        <f>INDEX(MTInputs!$J$1:$AZ$415,$D71,MATCH(L$5,MTInputs!$J$5:$AZ$5,0))</f>
        <v/>
      </c>
      <c r="M71" s="24">
        <f>INDEX(MTInputs!$J$1:$AZ$415,$D71,MATCH(M$5,MTInputs!$J$5:$AZ$5,0))</f>
        <v/>
      </c>
      <c r="N71" s="24">
        <f>INDEX(MTInputs!$J$1:$AZ$415,$D71,MATCH(N$5,MTInputs!$J$5:$AZ$5,0))</f>
        <v/>
      </c>
      <c r="O71" s="24">
        <f>INDEX(MTInputs!$J$1:$AZ$415,$D71,MATCH(O$5,MTInputs!$J$5:$AZ$5,0))</f>
        <v/>
      </c>
      <c r="P71" s="24">
        <f>INDEX(MTInputs!$J$1:$AZ$415,$D71,MATCH(P$5,MTInputs!$J$5:$AZ$5,0))</f>
        <v/>
      </c>
      <c r="Q71" s="24">
        <f>INDEX(MTInputs!$J$1:$AZ$415,$D71,MATCH(Q$5,MTInputs!$J$5:$AZ$5,0))</f>
        <v/>
      </c>
      <c r="R71" s="24">
        <f>INDEX(MTInputs!$J$1:$AZ$415,$D71,MATCH(R$5,MTInputs!$J$5:$AZ$5,0))</f>
        <v/>
      </c>
      <c r="S71" s="24">
        <f>INDEX(MTInputs!$J$1:$AZ$415,$D71,MATCH(S$5,MTInputs!$J$5:$AZ$5,0))</f>
        <v/>
      </c>
      <c r="T71" s="24">
        <f>INDEX(MTInputs!$J$1:$AZ$415,$D71,MATCH(T$5,MTInputs!$J$5:$AZ$5,0))</f>
        <v/>
      </c>
      <c r="U71" s="24">
        <f>INDEX(MTInputs!$J$1:$AZ$415,$D71,MATCH(U$5,MTInputs!$J$5:$AZ$5,0))</f>
        <v/>
      </c>
      <c r="V71" s="24">
        <f>INDEX(MTInputs!$J$1:$AZ$415,$D71,MATCH(V$5,MTInputs!$J$5:$AZ$5,0))</f>
        <v/>
      </c>
      <c r="W71" s="24">
        <f>INDEX(MTInputs!$J$1:$AZ$415,$D71,MATCH(W$5,MTInputs!$J$5:$AZ$5,0))</f>
        <v/>
      </c>
      <c r="X71" s="24">
        <f>INDEX(MTInputs!$J$1:$AZ$415,$D71,MATCH(X$5,MTInputs!$J$5:$AZ$5,0))</f>
        <v/>
      </c>
      <c r="Y71" s="24">
        <f>INDEX(MTInputs!$J$1:$AZ$415,$D71,MATCH(Y$5,MTInputs!$J$5:$AZ$5,0))</f>
        <v/>
      </c>
      <c r="Z71" s="24">
        <f>INDEX(MTInputs!$J$1:$AZ$415,$D71,MATCH(Z$5,MTInputs!$J$5:$AZ$5,0))</f>
        <v/>
      </c>
      <c r="AA71" s="24">
        <f>INDEX(MTInputs!$J$1:$AZ$415,$D71,MATCH(AA$5,MTInputs!$J$5:$AZ$5,0))</f>
        <v/>
      </c>
      <c r="AB71" s="24">
        <f>INDEX(MTInputs!$J$1:$AZ$415,$D71,MATCH(AB$5,MTInputs!$J$5:$AZ$5,0))</f>
        <v/>
      </c>
      <c r="AC71" s="24">
        <f>INDEX(MTInputs!$J$1:$AZ$415,$D71,MATCH(AC$5,MTInputs!$J$5:$AZ$5,0))</f>
        <v/>
      </c>
      <c r="AD71" s="24">
        <f>INDEX(MTInputs!$J$1:$AZ$415,$D71,MATCH(AD$5,MTInputs!$J$5:$AZ$5,0))</f>
        <v/>
      </c>
      <c r="AF71" s="11">
        <f>LOWER(Settings!$C$4)&amp;".mit."&amp;$A71&amp;IF($C71="","","."&amp;$C71&amp;"."&amp;$B71)&amp;IF(INDEX(Variables!$D$5:$D$205,MATCH($A71,Variables!$A$5:$A$205,0))="","","."&amp;INDEX(Variables!$D$5:$D$205,MATCH($A71,Variables!$A$5:$A$205,0)))&amp;"."&amp;AF$5</f>
        <v/>
      </c>
      <c r="AG71" s="23">
        <f>INDEX(MTInputs!$J$1:$AZ$415,$D71,MATCH(AG$5,MTInputs!$J$5:$AZ$5,0))</f>
        <v/>
      </c>
      <c r="AH71" s="24">
        <f>INDEX(MTInputs!$J$1:$AZ$415,$D71,MATCH(AH$5,MTInputs!$J$5:$AZ$5,0))</f>
        <v/>
      </c>
      <c r="AI71" s="24">
        <f>INDEX(MTInputs!$J$1:$AZ$415,$D71,MATCH(AI$5,MTInputs!$J$5:$AZ$5,0))</f>
        <v/>
      </c>
      <c r="AJ71" s="24">
        <f>INDEX(MTInputs!$J$1:$AZ$415,$D71,MATCH(AJ$5,MTInputs!$J$5:$AZ$5,0))</f>
        <v/>
      </c>
      <c r="AK71" s="24">
        <f>INDEX(MTInputs!$J$1:$AZ$415,$D71,MATCH(AK$5,MTInputs!$J$5:$AZ$5,0))</f>
        <v/>
      </c>
      <c r="AL71" s="24">
        <f>INDEX(MTInputs!$J$1:$AZ$415,$D71,MATCH(AL$5,MTInputs!$J$5:$AZ$5,0))</f>
        <v/>
      </c>
      <c r="AM71" s="24">
        <f>INDEX(MTInputs!$J$1:$AZ$415,$D71,MATCH(AM$5,MTInputs!$J$5:$AZ$5,0))</f>
        <v/>
      </c>
      <c r="AN71" s="24">
        <f>INDEX(MTInputs!$J$1:$AZ$415,$D71,MATCH(AN$5,MTInputs!$J$5:$AZ$5,0))</f>
        <v/>
      </c>
      <c r="AO71" s="24">
        <f>INDEX(MTInputs!$J$1:$AZ$415,$D71,MATCH(AO$5,MTInputs!$J$5:$AZ$5,0))</f>
        <v/>
      </c>
      <c r="AP71" s="24">
        <f>INDEX(MTInputs!$J$1:$AZ$415,$D71,MATCH(AP$5,MTInputs!$J$5:$AZ$5,0))</f>
        <v/>
      </c>
      <c r="AQ71" s="24">
        <f>INDEX(MTInputs!$J$1:$AZ$415,$D71,MATCH(AQ$5,MTInputs!$J$5:$AZ$5,0))</f>
        <v/>
      </c>
      <c r="AR71" s="24">
        <f>INDEX(MTInputs!$J$1:$AZ$415,$D71,MATCH(AR$5,MTInputs!$J$5:$AZ$5,0))</f>
        <v/>
      </c>
      <c r="AS71" s="24">
        <f>INDEX(MTInputs!$J$1:$AZ$415,$D71,MATCH(AS$5,MTInputs!$J$5:$AZ$5,0))</f>
        <v/>
      </c>
      <c r="AT71" s="24">
        <f>INDEX(MTInputs!$J$1:$AZ$415,$D71,MATCH(AT$5,MTInputs!$J$5:$AZ$5,0))</f>
        <v/>
      </c>
      <c r="AU71" s="24">
        <f>INDEX(MTInputs!$J$1:$AZ$415,$D71,MATCH(AU$5,MTInputs!$J$5:$AZ$5,0))</f>
        <v/>
      </c>
      <c r="AV71" s="24">
        <f>INDEX(MTInputs!$J$1:$AZ$415,$D71,MATCH(AV$5,MTInputs!$J$5:$AZ$5,0))</f>
        <v/>
      </c>
      <c r="AW71" s="24">
        <f>INDEX(MTInputs!$J$1:$AZ$415,$D71,MATCH(AW$5,MTInputs!$J$5:$AZ$5,0))</f>
        <v/>
      </c>
      <c r="AX71" s="24">
        <f>INDEX(MTInputs!$J$1:$AZ$415,$D71,MATCH(AX$5,MTInputs!$J$5:$AZ$5,0))</f>
        <v/>
      </c>
      <c r="AY71" s="24">
        <f>INDEX(MTInputs!$J$1:$AZ$415,$D71,MATCH(AY$5,MTInputs!$J$5:$AZ$5,0))</f>
        <v/>
      </c>
    </row>
    <row r="72" hidden="1" outlineLevel="1">
      <c r="A72" s="14" t="inlineStr">
        <is>
          <t>fpr.f</t>
        </is>
      </c>
      <c r="B72" s="14" t="inlineStr">
        <is>
          <t>gso</t>
        </is>
      </c>
      <c r="C72" s="14" t="inlineStr">
        <is>
          <t>all</t>
        </is>
      </c>
      <c r="D72" s="22" t="n">
        <v>164</v>
      </c>
      <c r="H72" s="14">
        <f>INDEX(Variables!$B$5:$B$205,MATCH($A72,Variables!$A$5:$A$205,0))&amp;IF($C72="",""," | "&amp;INDEX(Mapping!$B$5:$B$26,MATCH($C72,Mapping!$A$5:$A$26,0))&amp;" | "&amp;INDEX(Mapping!$B$30:$B$46,MATCH($B72,Mapping!$A$30:$A$46,0)))</f>
        <v/>
      </c>
      <c r="I72" s="14">
        <f>INDEX(Variables!$C$5:$C$205,MATCH($A72,Variables!$A$5:$A$205,0))</f>
        <v/>
      </c>
      <c r="J72" s="14">
        <f>INDEX(Variables!$E$5:$E$205,MATCH($A72,Variables!$A$5:$A$205,0))</f>
        <v/>
      </c>
      <c r="K72" s="11">
        <f>LOWER(Settings!$C$4)&amp;".mit."&amp;$A72&amp;IF($C72="","","."&amp;$C72&amp;"."&amp;$B72)&amp;IF(INDEX(Variables!$D$5:$D$205,MATCH($A72,Variables!$A$5:$A$205,0))="","","."&amp;INDEX(Variables!$D$5:$D$205,MATCH($A72,Variables!$A$5:$A$205,0)))&amp;"."&amp;K$5</f>
        <v/>
      </c>
      <c r="L72" s="23">
        <f>INDEX(MTInputs!$J$1:$AZ$415,$D72,MATCH(L$5,MTInputs!$J$5:$AZ$5,0))</f>
        <v/>
      </c>
      <c r="M72" s="24">
        <f>INDEX(MTInputs!$J$1:$AZ$415,$D72,MATCH(M$5,MTInputs!$J$5:$AZ$5,0))</f>
        <v/>
      </c>
      <c r="N72" s="24">
        <f>INDEX(MTInputs!$J$1:$AZ$415,$D72,MATCH(N$5,MTInputs!$J$5:$AZ$5,0))</f>
        <v/>
      </c>
      <c r="O72" s="24">
        <f>INDEX(MTInputs!$J$1:$AZ$415,$D72,MATCH(O$5,MTInputs!$J$5:$AZ$5,0))</f>
        <v/>
      </c>
      <c r="P72" s="24">
        <f>INDEX(MTInputs!$J$1:$AZ$415,$D72,MATCH(P$5,MTInputs!$J$5:$AZ$5,0))</f>
        <v/>
      </c>
      <c r="Q72" s="24">
        <f>INDEX(MTInputs!$J$1:$AZ$415,$D72,MATCH(Q$5,MTInputs!$J$5:$AZ$5,0))</f>
        <v/>
      </c>
      <c r="R72" s="24">
        <f>INDEX(MTInputs!$J$1:$AZ$415,$D72,MATCH(R$5,MTInputs!$J$5:$AZ$5,0))</f>
        <v/>
      </c>
      <c r="S72" s="24">
        <f>INDEX(MTInputs!$J$1:$AZ$415,$D72,MATCH(S$5,MTInputs!$J$5:$AZ$5,0))</f>
        <v/>
      </c>
      <c r="T72" s="24">
        <f>INDEX(MTInputs!$J$1:$AZ$415,$D72,MATCH(T$5,MTInputs!$J$5:$AZ$5,0))</f>
        <v/>
      </c>
      <c r="U72" s="24">
        <f>INDEX(MTInputs!$J$1:$AZ$415,$D72,MATCH(U$5,MTInputs!$J$5:$AZ$5,0))</f>
        <v/>
      </c>
      <c r="V72" s="24">
        <f>INDEX(MTInputs!$J$1:$AZ$415,$D72,MATCH(V$5,MTInputs!$J$5:$AZ$5,0))</f>
        <v/>
      </c>
      <c r="W72" s="24">
        <f>INDEX(MTInputs!$J$1:$AZ$415,$D72,MATCH(W$5,MTInputs!$J$5:$AZ$5,0))</f>
        <v/>
      </c>
      <c r="X72" s="24">
        <f>INDEX(MTInputs!$J$1:$AZ$415,$D72,MATCH(X$5,MTInputs!$J$5:$AZ$5,0))</f>
        <v/>
      </c>
      <c r="Y72" s="24">
        <f>INDEX(MTInputs!$J$1:$AZ$415,$D72,MATCH(Y$5,MTInputs!$J$5:$AZ$5,0))</f>
        <v/>
      </c>
      <c r="Z72" s="24">
        <f>INDEX(MTInputs!$J$1:$AZ$415,$D72,MATCH(Z$5,MTInputs!$J$5:$AZ$5,0))</f>
        <v/>
      </c>
      <c r="AA72" s="24">
        <f>INDEX(MTInputs!$J$1:$AZ$415,$D72,MATCH(AA$5,MTInputs!$J$5:$AZ$5,0))</f>
        <v/>
      </c>
      <c r="AB72" s="24">
        <f>INDEX(MTInputs!$J$1:$AZ$415,$D72,MATCH(AB$5,MTInputs!$J$5:$AZ$5,0))</f>
        <v/>
      </c>
      <c r="AC72" s="24">
        <f>INDEX(MTInputs!$J$1:$AZ$415,$D72,MATCH(AC$5,MTInputs!$J$5:$AZ$5,0))</f>
        <v/>
      </c>
      <c r="AD72" s="24">
        <f>INDEX(MTInputs!$J$1:$AZ$415,$D72,MATCH(AD$5,MTInputs!$J$5:$AZ$5,0))</f>
        <v/>
      </c>
      <c r="AF72" s="11">
        <f>LOWER(Settings!$C$4)&amp;".mit."&amp;$A72&amp;IF($C72="","","."&amp;$C72&amp;"."&amp;$B72)&amp;IF(INDEX(Variables!$D$5:$D$205,MATCH($A72,Variables!$A$5:$A$205,0))="","","."&amp;INDEX(Variables!$D$5:$D$205,MATCH($A72,Variables!$A$5:$A$205,0)))&amp;"."&amp;AF$5</f>
        <v/>
      </c>
      <c r="AG72" s="23">
        <f>INDEX(MTInputs!$J$1:$AZ$415,$D72,MATCH(AG$5,MTInputs!$J$5:$AZ$5,0))</f>
        <v/>
      </c>
      <c r="AH72" s="24">
        <f>INDEX(MTInputs!$J$1:$AZ$415,$D72,MATCH(AH$5,MTInputs!$J$5:$AZ$5,0))</f>
        <v/>
      </c>
      <c r="AI72" s="24">
        <f>INDEX(MTInputs!$J$1:$AZ$415,$D72,MATCH(AI$5,MTInputs!$J$5:$AZ$5,0))</f>
        <v/>
      </c>
      <c r="AJ72" s="24">
        <f>INDEX(MTInputs!$J$1:$AZ$415,$D72,MATCH(AJ$5,MTInputs!$J$5:$AZ$5,0))</f>
        <v/>
      </c>
      <c r="AK72" s="24">
        <f>INDEX(MTInputs!$J$1:$AZ$415,$D72,MATCH(AK$5,MTInputs!$J$5:$AZ$5,0))</f>
        <v/>
      </c>
      <c r="AL72" s="24">
        <f>INDEX(MTInputs!$J$1:$AZ$415,$D72,MATCH(AL$5,MTInputs!$J$5:$AZ$5,0))</f>
        <v/>
      </c>
      <c r="AM72" s="24">
        <f>INDEX(MTInputs!$J$1:$AZ$415,$D72,MATCH(AM$5,MTInputs!$J$5:$AZ$5,0))</f>
        <v/>
      </c>
      <c r="AN72" s="24">
        <f>INDEX(MTInputs!$J$1:$AZ$415,$D72,MATCH(AN$5,MTInputs!$J$5:$AZ$5,0))</f>
        <v/>
      </c>
      <c r="AO72" s="24">
        <f>INDEX(MTInputs!$J$1:$AZ$415,$D72,MATCH(AO$5,MTInputs!$J$5:$AZ$5,0))</f>
        <v/>
      </c>
      <c r="AP72" s="24">
        <f>INDEX(MTInputs!$J$1:$AZ$415,$D72,MATCH(AP$5,MTInputs!$J$5:$AZ$5,0))</f>
        <v/>
      </c>
      <c r="AQ72" s="24">
        <f>INDEX(MTInputs!$J$1:$AZ$415,$D72,MATCH(AQ$5,MTInputs!$J$5:$AZ$5,0))</f>
        <v/>
      </c>
      <c r="AR72" s="24">
        <f>INDEX(MTInputs!$J$1:$AZ$415,$D72,MATCH(AR$5,MTInputs!$J$5:$AZ$5,0))</f>
        <v/>
      </c>
      <c r="AS72" s="24">
        <f>INDEX(MTInputs!$J$1:$AZ$415,$D72,MATCH(AS$5,MTInputs!$J$5:$AZ$5,0))</f>
        <v/>
      </c>
      <c r="AT72" s="24">
        <f>INDEX(MTInputs!$J$1:$AZ$415,$D72,MATCH(AT$5,MTInputs!$J$5:$AZ$5,0))</f>
        <v/>
      </c>
      <c r="AU72" s="24">
        <f>INDEX(MTInputs!$J$1:$AZ$415,$D72,MATCH(AU$5,MTInputs!$J$5:$AZ$5,0))</f>
        <v/>
      </c>
      <c r="AV72" s="24">
        <f>INDEX(MTInputs!$J$1:$AZ$415,$D72,MATCH(AV$5,MTInputs!$J$5:$AZ$5,0))</f>
        <v/>
      </c>
      <c r="AW72" s="24">
        <f>INDEX(MTInputs!$J$1:$AZ$415,$D72,MATCH(AW$5,MTInputs!$J$5:$AZ$5,0))</f>
        <v/>
      </c>
      <c r="AX72" s="24">
        <f>INDEX(MTInputs!$J$1:$AZ$415,$D72,MATCH(AX$5,MTInputs!$J$5:$AZ$5,0))</f>
        <v/>
      </c>
      <c r="AY72" s="24">
        <f>INDEX(MTInputs!$J$1:$AZ$415,$D72,MATCH(AY$5,MTInputs!$J$5:$AZ$5,0))</f>
        <v/>
      </c>
    </row>
    <row r="73" hidden="1" outlineLevel="1">
      <c r="A73" s="14" t="inlineStr">
        <is>
          <t>fpr.f</t>
        </is>
      </c>
      <c r="B73" s="14" t="inlineStr">
        <is>
          <t>die</t>
        </is>
      </c>
      <c r="C73" s="14" t="inlineStr">
        <is>
          <t>all</t>
        </is>
      </c>
      <c r="D73" s="22" t="n">
        <v>165</v>
      </c>
      <c r="H73" s="14">
        <f>INDEX(Variables!$B$5:$B$205,MATCH($A73,Variables!$A$5:$A$205,0))&amp;IF($C73="",""," | "&amp;INDEX(Mapping!$B$5:$B$26,MATCH($C73,Mapping!$A$5:$A$26,0))&amp;" | "&amp;INDEX(Mapping!$B$30:$B$46,MATCH($B73,Mapping!$A$30:$A$46,0)))</f>
        <v/>
      </c>
      <c r="I73" s="14">
        <f>INDEX(Variables!$C$5:$C$205,MATCH($A73,Variables!$A$5:$A$205,0))</f>
        <v/>
      </c>
      <c r="J73" s="14">
        <f>INDEX(Variables!$E$5:$E$205,MATCH($A73,Variables!$A$5:$A$205,0))</f>
        <v/>
      </c>
      <c r="K73" s="11">
        <f>LOWER(Settings!$C$4)&amp;".mit."&amp;$A73&amp;IF($C73="","","."&amp;$C73&amp;"."&amp;$B73)&amp;IF(INDEX(Variables!$D$5:$D$205,MATCH($A73,Variables!$A$5:$A$205,0))="","","."&amp;INDEX(Variables!$D$5:$D$205,MATCH($A73,Variables!$A$5:$A$205,0)))&amp;"."&amp;K$5</f>
        <v/>
      </c>
      <c r="L73" s="23">
        <f>INDEX(MTInputs!$J$1:$AZ$415,$D73,MATCH(L$5,MTInputs!$J$5:$AZ$5,0))</f>
        <v/>
      </c>
      <c r="M73" s="24">
        <f>INDEX(MTInputs!$J$1:$AZ$415,$D73,MATCH(M$5,MTInputs!$J$5:$AZ$5,0))</f>
        <v/>
      </c>
      <c r="N73" s="24">
        <f>INDEX(MTInputs!$J$1:$AZ$415,$D73,MATCH(N$5,MTInputs!$J$5:$AZ$5,0))</f>
        <v/>
      </c>
      <c r="O73" s="24">
        <f>INDEX(MTInputs!$J$1:$AZ$415,$D73,MATCH(O$5,MTInputs!$J$5:$AZ$5,0))</f>
        <v/>
      </c>
      <c r="P73" s="24">
        <f>INDEX(MTInputs!$J$1:$AZ$415,$D73,MATCH(P$5,MTInputs!$J$5:$AZ$5,0))</f>
        <v/>
      </c>
      <c r="Q73" s="24">
        <f>INDEX(MTInputs!$J$1:$AZ$415,$D73,MATCH(Q$5,MTInputs!$J$5:$AZ$5,0))</f>
        <v/>
      </c>
      <c r="R73" s="24">
        <f>INDEX(MTInputs!$J$1:$AZ$415,$D73,MATCH(R$5,MTInputs!$J$5:$AZ$5,0))</f>
        <v/>
      </c>
      <c r="S73" s="24">
        <f>INDEX(MTInputs!$J$1:$AZ$415,$D73,MATCH(S$5,MTInputs!$J$5:$AZ$5,0))</f>
        <v/>
      </c>
      <c r="T73" s="24">
        <f>INDEX(MTInputs!$J$1:$AZ$415,$D73,MATCH(T$5,MTInputs!$J$5:$AZ$5,0))</f>
        <v/>
      </c>
      <c r="U73" s="24">
        <f>INDEX(MTInputs!$J$1:$AZ$415,$D73,MATCH(U$5,MTInputs!$J$5:$AZ$5,0))</f>
        <v/>
      </c>
      <c r="V73" s="24">
        <f>INDEX(MTInputs!$J$1:$AZ$415,$D73,MATCH(V$5,MTInputs!$J$5:$AZ$5,0))</f>
        <v/>
      </c>
      <c r="W73" s="24">
        <f>INDEX(MTInputs!$J$1:$AZ$415,$D73,MATCH(W$5,MTInputs!$J$5:$AZ$5,0))</f>
        <v/>
      </c>
      <c r="X73" s="24">
        <f>INDEX(MTInputs!$J$1:$AZ$415,$D73,MATCH(X$5,MTInputs!$J$5:$AZ$5,0))</f>
        <v/>
      </c>
      <c r="Y73" s="24">
        <f>INDEX(MTInputs!$J$1:$AZ$415,$D73,MATCH(Y$5,MTInputs!$J$5:$AZ$5,0))</f>
        <v/>
      </c>
      <c r="Z73" s="24">
        <f>INDEX(MTInputs!$J$1:$AZ$415,$D73,MATCH(Z$5,MTInputs!$J$5:$AZ$5,0))</f>
        <v/>
      </c>
      <c r="AA73" s="24">
        <f>INDEX(MTInputs!$J$1:$AZ$415,$D73,MATCH(AA$5,MTInputs!$J$5:$AZ$5,0))</f>
        <v/>
      </c>
      <c r="AB73" s="24">
        <f>INDEX(MTInputs!$J$1:$AZ$415,$D73,MATCH(AB$5,MTInputs!$J$5:$AZ$5,0))</f>
        <v/>
      </c>
      <c r="AC73" s="24">
        <f>INDEX(MTInputs!$J$1:$AZ$415,$D73,MATCH(AC$5,MTInputs!$J$5:$AZ$5,0))</f>
        <v/>
      </c>
      <c r="AD73" s="24">
        <f>INDEX(MTInputs!$J$1:$AZ$415,$D73,MATCH(AD$5,MTInputs!$J$5:$AZ$5,0))</f>
        <v/>
      </c>
      <c r="AF73" s="11">
        <f>LOWER(Settings!$C$4)&amp;".mit."&amp;$A73&amp;IF($C73="","","."&amp;$C73&amp;"."&amp;$B73)&amp;IF(INDEX(Variables!$D$5:$D$205,MATCH($A73,Variables!$A$5:$A$205,0))="","","."&amp;INDEX(Variables!$D$5:$D$205,MATCH($A73,Variables!$A$5:$A$205,0)))&amp;"."&amp;AF$5</f>
        <v/>
      </c>
      <c r="AG73" s="23">
        <f>INDEX(MTInputs!$J$1:$AZ$415,$D73,MATCH(AG$5,MTInputs!$J$5:$AZ$5,0))</f>
        <v/>
      </c>
      <c r="AH73" s="24">
        <f>INDEX(MTInputs!$J$1:$AZ$415,$D73,MATCH(AH$5,MTInputs!$J$5:$AZ$5,0))</f>
        <v/>
      </c>
      <c r="AI73" s="24">
        <f>INDEX(MTInputs!$J$1:$AZ$415,$D73,MATCH(AI$5,MTInputs!$J$5:$AZ$5,0))</f>
        <v/>
      </c>
      <c r="AJ73" s="24">
        <f>INDEX(MTInputs!$J$1:$AZ$415,$D73,MATCH(AJ$5,MTInputs!$J$5:$AZ$5,0))</f>
        <v/>
      </c>
      <c r="AK73" s="24">
        <f>INDEX(MTInputs!$J$1:$AZ$415,$D73,MATCH(AK$5,MTInputs!$J$5:$AZ$5,0))</f>
        <v/>
      </c>
      <c r="AL73" s="24">
        <f>INDEX(MTInputs!$J$1:$AZ$415,$D73,MATCH(AL$5,MTInputs!$J$5:$AZ$5,0))</f>
        <v/>
      </c>
      <c r="AM73" s="24">
        <f>INDEX(MTInputs!$J$1:$AZ$415,$D73,MATCH(AM$5,MTInputs!$J$5:$AZ$5,0))</f>
        <v/>
      </c>
      <c r="AN73" s="24">
        <f>INDEX(MTInputs!$J$1:$AZ$415,$D73,MATCH(AN$5,MTInputs!$J$5:$AZ$5,0))</f>
        <v/>
      </c>
      <c r="AO73" s="24">
        <f>INDEX(MTInputs!$J$1:$AZ$415,$D73,MATCH(AO$5,MTInputs!$J$5:$AZ$5,0))</f>
        <v/>
      </c>
      <c r="AP73" s="24">
        <f>INDEX(MTInputs!$J$1:$AZ$415,$D73,MATCH(AP$5,MTInputs!$J$5:$AZ$5,0))</f>
        <v/>
      </c>
      <c r="AQ73" s="24">
        <f>INDEX(MTInputs!$J$1:$AZ$415,$D73,MATCH(AQ$5,MTInputs!$J$5:$AZ$5,0))</f>
        <v/>
      </c>
      <c r="AR73" s="24">
        <f>INDEX(MTInputs!$J$1:$AZ$415,$D73,MATCH(AR$5,MTInputs!$J$5:$AZ$5,0))</f>
        <v/>
      </c>
      <c r="AS73" s="24">
        <f>INDEX(MTInputs!$J$1:$AZ$415,$D73,MATCH(AS$5,MTInputs!$J$5:$AZ$5,0))</f>
        <v/>
      </c>
      <c r="AT73" s="24">
        <f>INDEX(MTInputs!$J$1:$AZ$415,$D73,MATCH(AT$5,MTInputs!$J$5:$AZ$5,0))</f>
        <v/>
      </c>
      <c r="AU73" s="24">
        <f>INDEX(MTInputs!$J$1:$AZ$415,$D73,MATCH(AU$5,MTInputs!$J$5:$AZ$5,0))</f>
        <v/>
      </c>
      <c r="AV73" s="24">
        <f>INDEX(MTInputs!$J$1:$AZ$415,$D73,MATCH(AV$5,MTInputs!$J$5:$AZ$5,0))</f>
        <v/>
      </c>
      <c r="AW73" s="24">
        <f>INDEX(MTInputs!$J$1:$AZ$415,$D73,MATCH(AW$5,MTInputs!$J$5:$AZ$5,0))</f>
        <v/>
      </c>
      <c r="AX73" s="24">
        <f>INDEX(MTInputs!$J$1:$AZ$415,$D73,MATCH(AX$5,MTInputs!$J$5:$AZ$5,0))</f>
        <v/>
      </c>
      <c r="AY73" s="24">
        <f>INDEX(MTInputs!$J$1:$AZ$415,$D73,MATCH(AY$5,MTInputs!$J$5:$AZ$5,0))</f>
        <v/>
      </c>
    </row>
    <row r="74" hidden="1" outlineLevel="1">
      <c r="A74" s="14" t="inlineStr">
        <is>
          <t>fpr.f</t>
        </is>
      </c>
      <c r="B74" s="14" t="inlineStr">
        <is>
          <t>lpg</t>
        </is>
      </c>
      <c r="C74" s="14" t="inlineStr">
        <is>
          <t>all</t>
        </is>
      </c>
      <c r="D74" s="22" t="n">
        <v>166</v>
      </c>
      <c r="H74" s="14">
        <f>INDEX(Variables!$B$5:$B$205,MATCH($A74,Variables!$A$5:$A$205,0))&amp;IF($C74="",""," | "&amp;INDEX(Mapping!$B$5:$B$26,MATCH($C74,Mapping!$A$5:$A$26,0))&amp;" | "&amp;INDEX(Mapping!$B$30:$B$46,MATCH($B74,Mapping!$A$30:$A$46,0)))</f>
        <v/>
      </c>
      <c r="I74" s="14">
        <f>INDEX(Variables!$C$5:$C$205,MATCH($A74,Variables!$A$5:$A$205,0))</f>
        <v/>
      </c>
      <c r="J74" s="14">
        <f>INDEX(Variables!$E$5:$E$205,MATCH($A74,Variables!$A$5:$A$205,0))</f>
        <v/>
      </c>
      <c r="K74" s="11">
        <f>LOWER(Settings!$C$4)&amp;".mit."&amp;$A74&amp;IF($C74="","","."&amp;$C74&amp;"."&amp;$B74)&amp;IF(INDEX(Variables!$D$5:$D$205,MATCH($A74,Variables!$A$5:$A$205,0))="","","."&amp;INDEX(Variables!$D$5:$D$205,MATCH($A74,Variables!$A$5:$A$205,0)))&amp;"."&amp;K$5</f>
        <v/>
      </c>
      <c r="L74" s="23">
        <f>INDEX(MTInputs!$J$1:$AZ$415,$D74,MATCH(L$5,MTInputs!$J$5:$AZ$5,0))</f>
        <v/>
      </c>
      <c r="M74" s="24">
        <f>INDEX(MTInputs!$J$1:$AZ$415,$D74,MATCH(M$5,MTInputs!$J$5:$AZ$5,0))</f>
        <v/>
      </c>
      <c r="N74" s="24">
        <f>INDEX(MTInputs!$J$1:$AZ$415,$D74,MATCH(N$5,MTInputs!$J$5:$AZ$5,0))</f>
        <v/>
      </c>
      <c r="O74" s="24">
        <f>INDEX(MTInputs!$J$1:$AZ$415,$D74,MATCH(O$5,MTInputs!$J$5:$AZ$5,0))</f>
        <v/>
      </c>
      <c r="P74" s="24">
        <f>INDEX(MTInputs!$J$1:$AZ$415,$D74,MATCH(P$5,MTInputs!$J$5:$AZ$5,0))</f>
        <v/>
      </c>
      <c r="Q74" s="24">
        <f>INDEX(MTInputs!$J$1:$AZ$415,$D74,MATCH(Q$5,MTInputs!$J$5:$AZ$5,0))</f>
        <v/>
      </c>
      <c r="R74" s="24">
        <f>INDEX(MTInputs!$J$1:$AZ$415,$D74,MATCH(R$5,MTInputs!$J$5:$AZ$5,0))</f>
        <v/>
      </c>
      <c r="S74" s="24">
        <f>INDEX(MTInputs!$J$1:$AZ$415,$D74,MATCH(S$5,MTInputs!$J$5:$AZ$5,0))</f>
        <v/>
      </c>
      <c r="T74" s="24">
        <f>INDEX(MTInputs!$J$1:$AZ$415,$D74,MATCH(T$5,MTInputs!$J$5:$AZ$5,0))</f>
        <v/>
      </c>
      <c r="U74" s="24">
        <f>INDEX(MTInputs!$J$1:$AZ$415,$D74,MATCH(U$5,MTInputs!$J$5:$AZ$5,0))</f>
        <v/>
      </c>
      <c r="V74" s="24">
        <f>INDEX(MTInputs!$J$1:$AZ$415,$D74,MATCH(V$5,MTInputs!$J$5:$AZ$5,0))</f>
        <v/>
      </c>
      <c r="W74" s="24">
        <f>INDEX(MTInputs!$J$1:$AZ$415,$D74,MATCH(W$5,MTInputs!$J$5:$AZ$5,0))</f>
        <v/>
      </c>
      <c r="X74" s="24">
        <f>INDEX(MTInputs!$J$1:$AZ$415,$D74,MATCH(X$5,MTInputs!$J$5:$AZ$5,0))</f>
        <v/>
      </c>
      <c r="Y74" s="24">
        <f>INDEX(MTInputs!$J$1:$AZ$415,$D74,MATCH(Y$5,MTInputs!$J$5:$AZ$5,0))</f>
        <v/>
      </c>
      <c r="Z74" s="24">
        <f>INDEX(MTInputs!$J$1:$AZ$415,$D74,MATCH(Z$5,MTInputs!$J$5:$AZ$5,0))</f>
        <v/>
      </c>
      <c r="AA74" s="24">
        <f>INDEX(MTInputs!$J$1:$AZ$415,$D74,MATCH(AA$5,MTInputs!$J$5:$AZ$5,0))</f>
        <v/>
      </c>
      <c r="AB74" s="24">
        <f>INDEX(MTInputs!$J$1:$AZ$415,$D74,MATCH(AB$5,MTInputs!$J$5:$AZ$5,0))</f>
        <v/>
      </c>
      <c r="AC74" s="24">
        <f>INDEX(MTInputs!$J$1:$AZ$415,$D74,MATCH(AC$5,MTInputs!$J$5:$AZ$5,0))</f>
        <v/>
      </c>
      <c r="AD74" s="24">
        <f>INDEX(MTInputs!$J$1:$AZ$415,$D74,MATCH(AD$5,MTInputs!$J$5:$AZ$5,0))</f>
        <v/>
      </c>
      <c r="AF74" s="11">
        <f>LOWER(Settings!$C$4)&amp;".mit."&amp;$A74&amp;IF($C74="","","."&amp;$C74&amp;"."&amp;$B74)&amp;IF(INDEX(Variables!$D$5:$D$205,MATCH($A74,Variables!$A$5:$A$205,0))="","","."&amp;INDEX(Variables!$D$5:$D$205,MATCH($A74,Variables!$A$5:$A$205,0)))&amp;"."&amp;AF$5</f>
        <v/>
      </c>
      <c r="AG74" s="23">
        <f>INDEX(MTInputs!$J$1:$AZ$415,$D74,MATCH(AG$5,MTInputs!$J$5:$AZ$5,0))</f>
        <v/>
      </c>
      <c r="AH74" s="24">
        <f>INDEX(MTInputs!$J$1:$AZ$415,$D74,MATCH(AH$5,MTInputs!$J$5:$AZ$5,0))</f>
        <v/>
      </c>
      <c r="AI74" s="24">
        <f>INDEX(MTInputs!$J$1:$AZ$415,$D74,MATCH(AI$5,MTInputs!$J$5:$AZ$5,0))</f>
        <v/>
      </c>
      <c r="AJ74" s="24">
        <f>INDEX(MTInputs!$J$1:$AZ$415,$D74,MATCH(AJ$5,MTInputs!$J$5:$AZ$5,0))</f>
        <v/>
      </c>
      <c r="AK74" s="24">
        <f>INDEX(MTInputs!$J$1:$AZ$415,$D74,MATCH(AK$5,MTInputs!$J$5:$AZ$5,0))</f>
        <v/>
      </c>
      <c r="AL74" s="24">
        <f>INDEX(MTInputs!$J$1:$AZ$415,$D74,MATCH(AL$5,MTInputs!$J$5:$AZ$5,0))</f>
        <v/>
      </c>
      <c r="AM74" s="24">
        <f>INDEX(MTInputs!$J$1:$AZ$415,$D74,MATCH(AM$5,MTInputs!$J$5:$AZ$5,0))</f>
        <v/>
      </c>
      <c r="AN74" s="24">
        <f>INDEX(MTInputs!$J$1:$AZ$415,$D74,MATCH(AN$5,MTInputs!$J$5:$AZ$5,0))</f>
        <v/>
      </c>
      <c r="AO74" s="24">
        <f>INDEX(MTInputs!$J$1:$AZ$415,$D74,MATCH(AO$5,MTInputs!$J$5:$AZ$5,0))</f>
        <v/>
      </c>
      <c r="AP74" s="24">
        <f>INDEX(MTInputs!$J$1:$AZ$415,$D74,MATCH(AP$5,MTInputs!$J$5:$AZ$5,0))</f>
        <v/>
      </c>
      <c r="AQ74" s="24">
        <f>INDEX(MTInputs!$J$1:$AZ$415,$D74,MATCH(AQ$5,MTInputs!$J$5:$AZ$5,0))</f>
        <v/>
      </c>
      <c r="AR74" s="24">
        <f>INDEX(MTInputs!$J$1:$AZ$415,$D74,MATCH(AR$5,MTInputs!$J$5:$AZ$5,0))</f>
        <v/>
      </c>
      <c r="AS74" s="24">
        <f>INDEX(MTInputs!$J$1:$AZ$415,$D74,MATCH(AS$5,MTInputs!$J$5:$AZ$5,0))</f>
        <v/>
      </c>
      <c r="AT74" s="24">
        <f>INDEX(MTInputs!$J$1:$AZ$415,$D74,MATCH(AT$5,MTInputs!$J$5:$AZ$5,0))</f>
        <v/>
      </c>
      <c r="AU74" s="24">
        <f>INDEX(MTInputs!$J$1:$AZ$415,$D74,MATCH(AU$5,MTInputs!$J$5:$AZ$5,0))</f>
        <v/>
      </c>
      <c r="AV74" s="24">
        <f>INDEX(MTInputs!$J$1:$AZ$415,$D74,MATCH(AV$5,MTInputs!$J$5:$AZ$5,0))</f>
        <v/>
      </c>
      <c r="AW74" s="24">
        <f>INDEX(MTInputs!$J$1:$AZ$415,$D74,MATCH(AW$5,MTInputs!$J$5:$AZ$5,0))</f>
        <v/>
      </c>
      <c r="AX74" s="24">
        <f>INDEX(MTInputs!$J$1:$AZ$415,$D74,MATCH(AX$5,MTInputs!$J$5:$AZ$5,0))</f>
        <v/>
      </c>
      <c r="AY74" s="24">
        <f>INDEX(MTInputs!$J$1:$AZ$415,$D74,MATCH(AY$5,MTInputs!$J$5:$AZ$5,0))</f>
        <v/>
      </c>
    </row>
    <row r="75" hidden="1" outlineLevel="1">
      <c r="A75" s="14" t="inlineStr">
        <is>
          <t>fpr.f</t>
        </is>
      </c>
      <c r="B75" s="14" t="inlineStr">
        <is>
          <t>ker</t>
        </is>
      </c>
      <c r="C75" s="14" t="inlineStr">
        <is>
          <t>all</t>
        </is>
      </c>
      <c r="D75" s="22" t="n">
        <v>167</v>
      </c>
      <c r="H75" s="14">
        <f>INDEX(Variables!$B$5:$B$205,MATCH($A75,Variables!$A$5:$A$205,0))&amp;IF($C75="",""," | "&amp;INDEX(Mapping!$B$5:$B$26,MATCH($C75,Mapping!$A$5:$A$26,0))&amp;" | "&amp;INDEX(Mapping!$B$30:$B$46,MATCH($B75,Mapping!$A$30:$A$46,0)))</f>
        <v/>
      </c>
      <c r="I75" s="14">
        <f>INDEX(Variables!$C$5:$C$205,MATCH($A75,Variables!$A$5:$A$205,0))</f>
        <v/>
      </c>
      <c r="J75" s="14">
        <f>INDEX(Variables!$E$5:$E$205,MATCH($A75,Variables!$A$5:$A$205,0))</f>
        <v/>
      </c>
      <c r="K75" s="11">
        <f>LOWER(Settings!$C$4)&amp;".mit."&amp;$A75&amp;IF($C75="","","."&amp;$C75&amp;"."&amp;$B75)&amp;IF(INDEX(Variables!$D$5:$D$205,MATCH($A75,Variables!$A$5:$A$205,0))="","","."&amp;INDEX(Variables!$D$5:$D$205,MATCH($A75,Variables!$A$5:$A$205,0)))&amp;"."&amp;K$5</f>
        <v/>
      </c>
      <c r="L75" s="23">
        <f>INDEX(MTInputs!$J$1:$AZ$415,$D75,MATCH(L$5,MTInputs!$J$5:$AZ$5,0))</f>
        <v/>
      </c>
      <c r="M75" s="24">
        <f>INDEX(MTInputs!$J$1:$AZ$415,$D75,MATCH(M$5,MTInputs!$J$5:$AZ$5,0))</f>
        <v/>
      </c>
      <c r="N75" s="24">
        <f>INDEX(MTInputs!$J$1:$AZ$415,$D75,MATCH(N$5,MTInputs!$J$5:$AZ$5,0))</f>
        <v/>
      </c>
      <c r="O75" s="24">
        <f>INDEX(MTInputs!$J$1:$AZ$415,$D75,MATCH(O$5,MTInputs!$J$5:$AZ$5,0))</f>
        <v/>
      </c>
      <c r="P75" s="24">
        <f>INDEX(MTInputs!$J$1:$AZ$415,$D75,MATCH(P$5,MTInputs!$J$5:$AZ$5,0))</f>
        <v/>
      </c>
      <c r="Q75" s="24">
        <f>INDEX(MTInputs!$J$1:$AZ$415,$D75,MATCH(Q$5,MTInputs!$J$5:$AZ$5,0))</f>
        <v/>
      </c>
      <c r="R75" s="24">
        <f>INDEX(MTInputs!$J$1:$AZ$415,$D75,MATCH(R$5,MTInputs!$J$5:$AZ$5,0))</f>
        <v/>
      </c>
      <c r="S75" s="24">
        <f>INDEX(MTInputs!$J$1:$AZ$415,$D75,MATCH(S$5,MTInputs!$J$5:$AZ$5,0))</f>
        <v/>
      </c>
      <c r="T75" s="24">
        <f>INDEX(MTInputs!$J$1:$AZ$415,$D75,MATCH(T$5,MTInputs!$J$5:$AZ$5,0))</f>
        <v/>
      </c>
      <c r="U75" s="24">
        <f>INDEX(MTInputs!$J$1:$AZ$415,$D75,MATCH(U$5,MTInputs!$J$5:$AZ$5,0))</f>
        <v/>
      </c>
      <c r="V75" s="24">
        <f>INDEX(MTInputs!$J$1:$AZ$415,$D75,MATCH(V$5,MTInputs!$J$5:$AZ$5,0))</f>
        <v/>
      </c>
      <c r="W75" s="24">
        <f>INDEX(MTInputs!$J$1:$AZ$415,$D75,MATCH(W$5,MTInputs!$J$5:$AZ$5,0))</f>
        <v/>
      </c>
      <c r="X75" s="24">
        <f>INDEX(MTInputs!$J$1:$AZ$415,$D75,MATCH(X$5,MTInputs!$J$5:$AZ$5,0))</f>
        <v/>
      </c>
      <c r="Y75" s="24">
        <f>INDEX(MTInputs!$J$1:$AZ$415,$D75,MATCH(Y$5,MTInputs!$J$5:$AZ$5,0))</f>
        <v/>
      </c>
      <c r="Z75" s="24">
        <f>INDEX(MTInputs!$J$1:$AZ$415,$D75,MATCH(Z$5,MTInputs!$J$5:$AZ$5,0))</f>
        <v/>
      </c>
      <c r="AA75" s="24">
        <f>INDEX(MTInputs!$J$1:$AZ$415,$D75,MATCH(AA$5,MTInputs!$J$5:$AZ$5,0))</f>
        <v/>
      </c>
      <c r="AB75" s="24">
        <f>INDEX(MTInputs!$J$1:$AZ$415,$D75,MATCH(AB$5,MTInputs!$J$5:$AZ$5,0))</f>
        <v/>
      </c>
      <c r="AC75" s="24">
        <f>INDEX(MTInputs!$J$1:$AZ$415,$D75,MATCH(AC$5,MTInputs!$J$5:$AZ$5,0))</f>
        <v/>
      </c>
      <c r="AD75" s="24">
        <f>INDEX(MTInputs!$J$1:$AZ$415,$D75,MATCH(AD$5,MTInputs!$J$5:$AZ$5,0))</f>
        <v/>
      </c>
      <c r="AF75" s="11">
        <f>LOWER(Settings!$C$4)&amp;".mit."&amp;$A75&amp;IF($C75="","","."&amp;$C75&amp;"."&amp;$B75)&amp;IF(INDEX(Variables!$D$5:$D$205,MATCH($A75,Variables!$A$5:$A$205,0))="","","."&amp;INDEX(Variables!$D$5:$D$205,MATCH($A75,Variables!$A$5:$A$205,0)))&amp;"."&amp;AF$5</f>
        <v/>
      </c>
      <c r="AG75" s="23">
        <f>INDEX(MTInputs!$J$1:$AZ$415,$D75,MATCH(AG$5,MTInputs!$J$5:$AZ$5,0))</f>
        <v/>
      </c>
      <c r="AH75" s="24">
        <f>INDEX(MTInputs!$J$1:$AZ$415,$D75,MATCH(AH$5,MTInputs!$J$5:$AZ$5,0))</f>
        <v/>
      </c>
      <c r="AI75" s="24">
        <f>INDEX(MTInputs!$J$1:$AZ$415,$D75,MATCH(AI$5,MTInputs!$J$5:$AZ$5,0))</f>
        <v/>
      </c>
      <c r="AJ75" s="24">
        <f>INDEX(MTInputs!$J$1:$AZ$415,$D75,MATCH(AJ$5,MTInputs!$J$5:$AZ$5,0))</f>
        <v/>
      </c>
      <c r="AK75" s="24">
        <f>INDEX(MTInputs!$J$1:$AZ$415,$D75,MATCH(AK$5,MTInputs!$J$5:$AZ$5,0))</f>
        <v/>
      </c>
      <c r="AL75" s="24">
        <f>INDEX(MTInputs!$J$1:$AZ$415,$D75,MATCH(AL$5,MTInputs!$J$5:$AZ$5,0))</f>
        <v/>
      </c>
      <c r="AM75" s="24">
        <f>INDEX(MTInputs!$J$1:$AZ$415,$D75,MATCH(AM$5,MTInputs!$J$5:$AZ$5,0))</f>
        <v/>
      </c>
      <c r="AN75" s="24">
        <f>INDEX(MTInputs!$J$1:$AZ$415,$D75,MATCH(AN$5,MTInputs!$J$5:$AZ$5,0))</f>
        <v/>
      </c>
      <c r="AO75" s="24">
        <f>INDEX(MTInputs!$J$1:$AZ$415,$D75,MATCH(AO$5,MTInputs!$J$5:$AZ$5,0))</f>
        <v/>
      </c>
      <c r="AP75" s="24">
        <f>INDEX(MTInputs!$J$1:$AZ$415,$D75,MATCH(AP$5,MTInputs!$J$5:$AZ$5,0))</f>
        <v/>
      </c>
      <c r="AQ75" s="24">
        <f>INDEX(MTInputs!$J$1:$AZ$415,$D75,MATCH(AQ$5,MTInputs!$J$5:$AZ$5,0))</f>
        <v/>
      </c>
      <c r="AR75" s="24">
        <f>INDEX(MTInputs!$J$1:$AZ$415,$D75,MATCH(AR$5,MTInputs!$J$5:$AZ$5,0))</f>
        <v/>
      </c>
      <c r="AS75" s="24">
        <f>INDEX(MTInputs!$J$1:$AZ$415,$D75,MATCH(AS$5,MTInputs!$J$5:$AZ$5,0))</f>
        <v/>
      </c>
      <c r="AT75" s="24">
        <f>INDEX(MTInputs!$J$1:$AZ$415,$D75,MATCH(AT$5,MTInputs!$J$5:$AZ$5,0))</f>
        <v/>
      </c>
      <c r="AU75" s="24">
        <f>INDEX(MTInputs!$J$1:$AZ$415,$D75,MATCH(AU$5,MTInputs!$J$5:$AZ$5,0))</f>
        <v/>
      </c>
      <c r="AV75" s="24">
        <f>INDEX(MTInputs!$J$1:$AZ$415,$D75,MATCH(AV$5,MTInputs!$J$5:$AZ$5,0))</f>
        <v/>
      </c>
      <c r="AW75" s="24">
        <f>INDEX(MTInputs!$J$1:$AZ$415,$D75,MATCH(AW$5,MTInputs!$J$5:$AZ$5,0))</f>
        <v/>
      </c>
      <c r="AX75" s="24">
        <f>INDEX(MTInputs!$J$1:$AZ$415,$D75,MATCH(AX$5,MTInputs!$J$5:$AZ$5,0))</f>
        <v/>
      </c>
      <c r="AY75" s="24">
        <f>INDEX(MTInputs!$J$1:$AZ$415,$D75,MATCH(AY$5,MTInputs!$J$5:$AZ$5,0))</f>
        <v/>
      </c>
    </row>
    <row r="76" hidden="1" outlineLevel="1">
      <c r="A76" s="14" t="inlineStr">
        <is>
          <t>fpr.f</t>
        </is>
      </c>
      <c r="B76" s="14" t="inlineStr">
        <is>
          <t>oop</t>
        </is>
      </c>
      <c r="C76" s="14" t="inlineStr">
        <is>
          <t>all</t>
        </is>
      </c>
      <c r="D76" s="22" t="n">
        <v>168</v>
      </c>
      <c r="H76" s="14">
        <f>INDEX(Variables!$B$5:$B$205,MATCH($A76,Variables!$A$5:$A$205,0))&amp;IF($C76="",""," | "&amp;INDEX(Mapping!$B$5:$B$26,MATCH($C76,Mapping!$A$5:$A$26,0))&amp;" | "&amp;INDEX(Mapping!$B$30:$B$46,MATCH($B76,Mapping!$A$30:$A$46,0)))</f>
        <v/>
      </c>
      <c r="I76" s="14">
        <f>INDEX(Variables!$C$5:$C$205,MATCH($A76,Variables!$A$5:$A$205,0))</f>
        <v/>
      </c>
      <c r="J76" s="14">
        <f>INDEX(Variables!$E$5:$E$205,MATCH($A76,Variables!$A$5:$A$205,0))</f>
        <v/>
      </c>
      <c r="K76" s="11">
        <f>LOWER(Settings!$C$4)&amp;".mit."&amp;$A76&amp;IF($C76="","","."&amp;$C76&amp;"."&amp;$B76)&amp;IF(INDEX(Variables!$D$5:$D$205,MATCH($A76,Variables!$A$5:$A$205,0))="","","."&amp;INDEX(Variables!$D$5:$D$205,MATCH($A76,Variables!$A$5:$A$205,0)))&amp;"."&amp;K$5</f>
        <v/>
      </c>
      <c r="L76" s="23">
        <f>INDEX(MTInputs!$J$1:$AZ$415,$D76,MATCH(L$5,MTInputs!$J$5:$AZ$5,0))</f>
        <v/>
      </c>
      <c r="M76" s="24">
        <f>INDEX(MTInputs!$J$1:$AZ$415,$D76,MATCH(M$5,MTInputs!$J$5:$AZ$5,0))</f>
        <v/>
      </c>
      <c r="N76" s="24">
        <f>INDEX(MTInputs!$J$1:$AZ$415,$D76,MATCH(N$5,MTInputs!$J$5:$AZ$5,0))</f>
        <v/>
      </c>
      <c r="O76" s="24">
        <f>INDEX(MTInputs!$J$1:$AZ$415,$D76,MATCH(O$5,MTInputs!$J$5:$AZ$5,0))</f>
        <v/>
      </c>
      <c r="P76" s="24">
        <f>INDEX(MTInputs!$J$1:$AZ$415,$D76,MATCH(P$5,MTInputs!$J$5:$AZ$5,0))</f>
        <v/>
      </c>
      <c r="Q76" s="24">
        <f>INDEX(MTInputs!$J$1:$AZ$415,$D76,MATCH(Q$5,MTInputs!$J$5:$AZ$5,0))</f>
        <v/>
      </c>
      <c r="R76" s="24">
        <f>INDEX(MTInputs!$J$1:$AZ$415,$D76,MATCH(R$5,MTInputs!$J$5:$AZ$5,0))</f>
        <v/>
      </c>
      <c r="S76" s="24">
        <f>INDEX(MTInputs!$J$1:$AZ$415,$D76,MATCH(S$5,MTInputs!$J$5:$AZ$5,0))</f>
        <v/>
      </c>
      <c r="T76" s="24">
        <f>INDEX(MTInputs!$J$1:$AZ$415,$D76,MATCH(T$5,MTInputs!$J$5:$AZ$5,0))</f>
        <v/>
      </c>
      <c r="U76" s="24">
        <f>INDEX(MTInputs!$J$1:$AZ$415,$D76,MATCH(U$5,MTInputs!$J$5:$AZ$5,0))</f>
        <v/>
      </c>
      <c r="V76" s="24">
        <f>INDEX(MTInputs!$J$1:$AZ$415,$D76,MATCH(V$5,MTInputs!$J$5:$AZ$5,0))</f>
        <v/>
      </c>
      <c r="W76" s="24">
        <f>INDEX(MTInputs!$J$1:$AZ$415,$D76,MATCH(W$5,MTInputs!$J$5:$AZ$5,0))</f>
        <v/>
      </c>
      <c r="X76" s="24">
        <f>INDEX(MTInputs!$J$1:$AZ$415,$D76,MATCH(X$5,MTInputs!$J$5:$AZ$5,0))</f>
        <v/>
      </c>
      <c r="Y76" s="24">
        <f>INDEX(MTInputs!$J$1:$AZ$415,$D76,MATCH(Y$5,MTInputs!$J$5:$AZ$5,0))</f>
        <v/>
      </c>
      <c r="Z76" s="24">
        <f>INDEX(MTInputs!$J$1:$AZ$415,$D76,MATCH(Z$5,MTInputs!$J$5:$AZ$5,0))</f>
        <v/>
      </c>
      <c r="AA76" s="24">
        <f>INDEX(MTInputs!$J$1:$AZ$415,$D76,MATCH(AA$5,MTInputs!$J$5:$AZ$5,0))</f>
        <v/>
      </c>
      <c r="AB76" s="24">
        <f>INDEX(MTInputs!$J$1:$AZ$415,$D76,MATCH(AB$5,MTInputs!$J$5:$AZ$5,0))</f>
        <v/>
      </c>
      <c r="AC76" s="24">
        <f>INDEX(MTInputs!$J$1:$AZ$415,$D76,MATCH(AC$5,MTInputs!$J$5:$AZ$5,0))</f>
        <v/>
      </c>
      <c r="AD76" s="24">
        <f>INDEX(MTInputs!$J$1:$AZ$415,$D76,MATCH(AD$5,MTInputs!$J$5:$AZ$5,0))</f>
        <v/>
      </c>
      <c r="AF76" s="11">
        <f>LOWER(Settings!$C$4)&amp;".mit."&amp;$A76&amp;IF($C76="","","."&amp;$C76&amp;"."&amp;$B76)&amp;IF(INDEX(Variables!$D$5:$D$205,MATCH($A76,Variables!$A$5:$A$205,0))="","","."&amp;INDEX(Variables!$D$5:$D$205,MATCH($A76,Variables!$A$5:$A$205,0)))&amp;"."&amp;AF$5</f>
        <v/>
      </c>
      <c r="AG76" s="23">
        <f>INDEX(MTInputs!$J$1:$AZ$415,$D76,MATCH(AG$5,MTInputs!$J$5:$AZ$5,0))</f>
        <v/>
      </c>
      <c r="AH76" s="24">
        <f>INDEX(MTInputs!$J$1:$AZ$415,$D76,MATCH(AH$5,MTInputs!$J$5:$AZ$5,0))</f>
        <v/>
      </c>
      <c r="AI76" s="24">
        <f>INDEX(MTInputs!$J$1:$AZ$415,$D76,MATCH(AI$5,MTInputs!$J$5:$AZ$5,0))</f>
        <v/>
      </c>
      <c r="AJ76" s="24">
        <f>INDEX(MTInputs!$J$1:$AZ$415,$D76,MATCH(AJ$5,MTInputs!$J$5:$AZ$5,0))</f>
        <v/>
      </c>
      <c r="AK76" s="24">
        <f>INDEX(MTInputs!$J$1:$AZ$415,$D76,MATCH(AK$5,MTInputs!$J$5:$AZ$5,0))</f>
        <v/>
      </c>
      <c r="AL76" s="24">
        <f>INDEX(MTInputs!$J$1:$AZ$415,$D76,MATCH(AL$5,MTInputs!$J$5:$AZ$5,0))</f>
        <v/>
      </c>
      <c r="AM76" s="24">
        <f>INDEX(MTInputs!$J$1:$AZ$415,$D76,MATCH(AM$5,MTInputs!$J$5:$AZ$5,0))</f>
        <v/>
      </c>
      <c r="AN76" s="24">
        <f>INDEX(MTInputs!$J$1:$AZ$415,$D76,MATCH(AN$5,MTInputs!$J$5:$AZ$5,0))</f>
        <v/>
      </c>
      <c r="AO76" s="24">
        <f>INDEX(MTInputs!$J$1:$AZ$415,$D76,MATCH(AO$5,MTInputs!$J$5:$AZ$5,0))</f>
        <v/>
      </c>
      <c r="AP76" s="24">
        <f>INDEX(MTInputs!$J$1:$AZ$415,$D76,MATCH(AP$5,MTInputs!$J$5:$AZ$5,0))</f>
        <v/>
      </c>
      <c r="AQ76" s="24">
        <f>INDEX(MTInputs!$J$1:$AZ$415,$D76,MATCH(AQ$5,MTInputs!$J$5:$AZ$5,0))</f>
        <v/>
      </c>
      <c r="AR76" s="24">
        <f>INDEX(MTInputs!$J$1:$AZ$415,$D76,MATCH(AR$5,MTInputs!$J$5:$AZ$5,0))</f>
        <v/>
      </c>
      <c r="AS76" s="24">
        <f>INDEX(MTInputs!$J$1:$AZ$415,$D76,MATCH(AS$5,MTInputs!$J$5:$AZ$5,0))</f>
        <v/>
      </c>
      <c r="AT76" s="24">
        <f>INDEX(MTInputs!$J$1:$AZ$415,$D76,MATCH(AT$5,MTInputs!$J$5:$AZ$5,0))</f>
        <v/>
      </c>
      <c r="AU76" s="24">
        <f>INDEX(MTInputs!$J$1:$AZ$415,$D76,MATCH(AU$5,MTInputs!$J$5:$AZ$5,0))</f>
        <v/>
      </c>
      <c r="AV76" s="24">
        <f>INDEX(MTInputs!$J$1:$AZ$415,$D76,MATCH(AV$5,MTInputs!$J$5:$AZ$5,0))</f>
        <v/>
      </c>
      <c r="AW76" s="24">
        <f>INDEX(MTInputs!$J$1:$AZ$415,$D76,MATCH(AW$5,MTInputs!$J$5:$AZ$5,0))</f>
        <v/>
      </c>
      <c r="AX76" s="24">
        <f>INDEX(MTInputs!$J$1:$AZ$415,$D76,MATCH(AX$5,MTInputs!$J$5:$AZ$5,0))</f>
        <v/>
      </c>
      <c r="AY76" s="24">
        <f>INDEX(MTInputs!$J$1:$AZ$415,$D76,MATCH(AY$5,MTInputs!$J$5:$AZ$5,0))</f>
        <v/>
      </c>
    </row>
    <row r="77" hidden="1" outlineLevel="1">
      <c r="A77" s="14" t="inlineStr">
        <is>
          <t>fpr.f</t>
        </is>
      </c>
      <c r="B77" s="14" t="inlineStr">
        <is>
          <t>bio</t>
        </is>
      </c>
      <c r="C77" s="14" t="inlineStr">
        <is>
          <t>all</t>
        </is>
      </c>
      <c r="D77" s="22" t="n">
        <v>169</v>
      </c>
      <c r="H77" s="14">
        <f>INDEX(Variables!$B$5:$B$205,MATCH($A77,Variables!$A$5:$A$205,0))&amp;IF($C77="",""," | "&amp;INDEX(Mapping!$B$5:$B$26,MATCH($C77,Mapping!$A$5:$A$26,0))&amp;" | "&amp;INDEX(Mapping!$B$30:$B$46,MATCH($B77,Mapping!$A$30:$A$46,0)))</f>
        <v/>
      </c>
      <c r="I77" s="14">
        <f>INDEX(Variables!$C$5:$C$205,MATCH($A77,Variables!$A$5:$A$205,0))</f>
        <v/>
      </c>
      <c r="J77" s="14">
        <f>INDEX(Variables!$E$5:$E$205,MATCH($A77,Variables!$A$5:$A$205,0))</f>
        <v/>
      </c>
      <c r="K77" s="11">
        <f>LOWER(Settings!$C$4)&amp;".mit."&amp;$A77&amp;IF($C77="","","."&amp;$C77&amp;"."&amp;$B77)&amp;IF(INDEX(Variables!$D$5:$D$205,MATCH($A77,Variables!$A$5:$A$205,0))="","","."&amp;INDEX(Variables!$D$5:$D$205,MATCH($A77,Variables!$A$5:$A$205,0)))&amp;"."&amp;K$5</f>
        <v/>
      </c>
      <c r="L77" s="23">
        <f>INDEX(MTInputs!$J$1:$AZ$415,$D77,MATCH(L$5,MTInputs!$J$5:$AZ$5,0))</f>
        <v/>
      </c>
      <c r="M77" s="24">
        <f>INDEX(MTInputs!$J$1:$AZ$415,$D77,MATCH(M$5,MTInputs!$J$5:$AZ$5,0))</f>
        <v/>
      </c>
      <c r="N77" s="24">
        <f>INDEX(MTInputs!$J$1:$AZ$415,$D77,MATCH(N$5,MTInputs!$J$5:$AZ$5,0))</f>
        <v/>
      </c>
      <c r="O77" s="24">
        <f>INDEX(MTInputs!$J$1:$AZ$415,$D77,MATCH(O$5,MTInputs!$J$5:$AZ$5,0))</f>
        <v/>
      </c>
      <c r="P77" s="24">
        <f>INDEX(MTInputs!$J$1:$AZ$415,$D77,MATCH(P$5,MTInputs!$J$5:$AZ$5,0))</f>
        <v/>
      </c>
      <c r="Q77" s="24">
        <f>INDEX(MTInputs!$J$1:$AZ$415,$D77,MATCH(Q$5,MTInputs!$J$5:$AZ$5,0))</f>
        <v/>
      </c>
      <c r="R77" s="24">
        <f>INDEX(MTInputs!$J$1:$AZ$415,$D77,MATCH(R$5,MTInputs!$J$5:$AZ$5,0))</f>
        <v/>
      </c>
      <c r="S77" s="24">
        <f>INDEX(MTInputs!$J$1:$AZ$415,$D77,MATCH(S$5,MTInputs!$J$5:$AZ$5,0))</f>
        <v/>
      </c>
      <c r="T77" s="24">
        <f>INDEX(MTInputs!$J$1:$AZ$415,$D77,MATCH(T$5,MTInputs!$J$5:$AZ$5,0))</f>
        <v/>
      </c>
      <c r="U77" s="24">
        <f>INDEX(MTInputs!$J$1:$AZ$415,$D77,MATCH(U$5,MTInputs!$J$5:$AZ$5,0))</f>
        <v/>
      </c>
      <c r="V77" s="24">
        <f>INDEX(MTInputs!$J$1:$AZ$415,$D77,MATCH(V$5,MTInputs!$J$5:$AZ$5,0))</f>
        <v/>
      </c>
      <c r="W77" s="24">
        <f>INDEX(MTInputs!$J$1:$AZ$415,$D77,MATCH(W$5,MTInputs!$J$5:$AZ$5,0))</f>
        <v/>
      </c>
      <c r="X77" s="24">
        <f>INDEX(MTInputs!$J$1:$AZ$415,$D77,MATCH(X$5,MTInputs!$J$5:$AZ$5,0))</f>
        <v/>
      </c>
      <c r="Y77" s="24">
        <f>INDEX(MTInputs!$J$1:$AZ$415,$D77,MATCH(Y$5,MTInputs!$J$5:$AZ$5,0))</f>
        <v/>
      </c>
      <c r="Z77" s="24">
        <f>INDEX(MTInputs!$J$1:$AZ$415,$D77,MATCH(Z$5,MTInputs!$J$5:$AZ$5,0))</f>
        <v/>
      </c>
      <c r="AA77" s="24">
        <f>INDEX(MTInputs!$J$1:$AZ$415,$D77,MATCH(AA$5,MTInputs!$J$5:$AZ$5,0))</f>
        <v/>
      </c>
      <c r="AB77" s="24">
        <f>INDEX(MTInputs!$J$1:$AZ$415,$D77,MATCH(AB$5,MTInputs!$J$5:$AZ$5,0))</f>
        <v/>
      </c>
      <c r="AC77" s="24">
        <f>INDEX(MTInputs!$J$1:$AZ$415,$D77,MATCH(AC$5,MTInputs!$J$5:$AZ$5,0))</f>
        <v/>
      </c>
      <c r="AD77" s="24">
        <f>INDEX(MTInputs!$J$1:$AZ$415,$D77,MATCH(AD$5,MTInputs!$J$5:$AZ$5,0))</f>
        <v/>
      </c>
      <c r="AF77" s="11">
        <f>LOWER(Settings!$C$4)&amp;".mit."&amp;$A77&amp;IF($C77="","","."&amp;$C77&amp;"."&amp;$B77)&amp;IF(INDEX(Variables!$D$5:$D$205,MATCH($A77,Variables!$A$5:$A$205,0))="","","."&amp;INDEX(Variables!$D$5:$D$205,MATCH($A77,Variables!$A$5:$A$205,0)))&amp;"."&amp;AF$5</f>
        <v/>
      </c>
      <c r="AG77" s="23">
        <f>INDEX(MTInputs!$J$1:$AZ$415,$D77,MATCH(AG$5,MTInputs!$J$5:$AZ$5,0))</f>
        <v/>
      </c>
      <c r="AH77" s="24">
        <f>INDEX(MTInputs!$J$1:$AZ$415,$D77,MATCH(AH$5,MTInputs!$J$5:$AZ$5,0))</f>
        <v/>
      </c>
      <c r="AI77" s="24">
        <f>INDEX(MTInputs!$J$1:$AZ$415,$D77,MATCH(AI$5,MTInputs!$J$5:$AZ$5,0))</f>
        <v/>
      </c>
      <c r="AJ77" s="24">
        <f>INDEX(MTInputs!$J$1:$AZ$415,$D77,MATCH(AJ$5,MTInputs!$J$5:$AZ$5,0))</f>
        <v/>
      </c>
      <c r="AK77" s="24">
        <f>INDEX(MTInputs!$J$1:$AZ$415,$D77,MATCH(AK$5,MTInputs!$J$5:$AZ$5,0))</f>
        <v/>
      </c>
      <c r="AL77" s="24">
        <f>INDEX(MTInputs!$J$1:$AZ$415,$D77,MATCH(AL$5,MTInputs!$J$5:$AZ$5,0))</f>
        <v/>
      </c>
      <c r="AM77" s="24">
        <f>INDEX(MTInputs!$J$1:$AZ$415,$D77,MATCH(AM$5,MTInputs!$J$5:$AZ$5,0))</f>
        <v/>
      </c>
      <c r="AN77" s="24">
        <f>INDEX(MTInputs!$J$1:$AZ$415,$D77,MATCH(AN$5,MTInputs!$J$5:$AZ$5,0))</f>
        <v/>
      </c>
      <c r="AO77" s="24">
        <f>INDEX(MTInputs!$J$1:$AZ$415,$D77,MATCH(AO$5,MTInputs!$J$5:$AZ$5,0))</f>
        <v/>
      </c>
      <c r="AP77" s="24">
        <f>INDEX(MTInputs!$J$1:$AZ$415,$D77,MATCH(AP$5,MTInputs!$J$5:$AZ$5,0))</f>
        <v/>
      </c>
      <c r="AQ77" s="24">
        <f>INDEX(MTInputs!$J$1:$AZ$415,$D77,MATCH(AQ$5,MTInputs!$J$5:$AZ$5,0))</f>
        <v/>
      </c>
      <c r="AR77" s="24">
        <f>INDEX(MTInputs!$J$1:$AZ$415,$D77,MATCH(AR$5,MTInputs!$J$5:$AZ$5,0))</f>
        <v/>
      </c>
      <c r="AS77" s="24">
        <f>INDEX(MTInputs!$J$1:$AZ$415,$D77,MATCH(AS$5,MTInputs!$J$5:$AZ$5,0))</f>
        <v/>
      </c>
      <c r="AT77" s="24">
        <f>INDEX(MTInputs!$J$1:$AZ$415,$D77,MATCH(AT$5,MTInputs!$J$5:$AZ$5,0))</f>
        <v/>
      </c>
      <c r="AU77" s="24">
        <f>INDEX(MTInputs!$J$1:$AZ$415,$D77,MATCH(AU$5,MTInputs!$J$5:$AZ$5,0))</f>
        <v/>
      </c>
      <c r="AV77" s="24">
        <f>INDEX(MTInputs!$J$1:$AZ$415,$D77,MATCH(AV$5,MTInputs!$J$5:$AZ$5,0))</f>
        <v/>
      </c>
      <c r="AW77" s="24">
        <f>INDEX(MTInputs!$J$1:$AZ$415,$D77,MATCH(AW$5,MTInputs!$J$5:$AZ$5,0))</f>
        <v/>
      </c>
      <c r="AX77" s="24">
        <f>INDEX(MTInputs!$J$1:$AZ$415,$D77,MATCH(AX$5,MTInputs!$J$5:$AZ$5,0))</f>
        <v/>
      </c>
      <c r="AY77" s="24">
        <f>INDEX(MTInputs!$J$1:$AZ$415,$D77,MATCH(AY$5,MTInputs!$J$5:$AZ$5,0))</f>
        <v/>
      </c>
    </row>
    <row r="78" hidden="1" outlineLevel="1">
      <c r="A78" s="1" t="inlineStr">
        <is>
          <t>fpr</t>
        </is>
      </c>
      <c r="B78" s="1" t="inlineStr">
        <is>
          <t>coa</t>
        </is>
      </c>
      <c r="C78" s="1" t="inlineStr">
        <is>
          <t>pow</t>
        </is>
      </c>
      <c r="H78" s="1">
        <f>INDEX(Variables!$B$5:$B$205,MATCH($A78,Variables!$A$5:$A$205,0))&amp;IF($C78="",""," | "&amp;INDEX(Mapping!$B$5:$B$26,MATCH($C78,Mapping!$A$5:$A$26,0))&amp;" | "&amp;INDEX(Mapping!$B$30:$B$46,MATCH($B78,Mapping!$A$30:$A$46,0)))</f>
        <v/>
      </c>
      <c r="I78" s="1">
        <f>INDEX(Variables!$C$5:$C$205,MATCH($A78,Variables!$A$5:$A$205,0))</f>
        <v/>
      </c>
      <c r="J78" s="1">
        <f>INDEX(Variables!$E$5:$E$205,MATCH($A78,Variables!$A$5:$A$205,0))</f>
        <v/>
      </c>
      <c r="K78" s="17">
        <f>LOWER(Settings!$C$4)&amp;".mit."&amp;$A78&amp;IF($C78="","","."&amp;$C78&amp;"."&amp;$B78)&amp;IF(INDEX(Variables!$D$5:$D$205,MATCH($A78,Variables!$A$5:$A$205,0))="","","."&amp;INDEX(Variables!$D$5:$D$205,MATCH($A78,Variables!$A$5:$A$205,0)))&amp;"."&amp;K$5</f>
        <v/>
      </c>
      <c r="L78" s="18">
        <f>IF(L$4&lt;L$48,0,L50+(L64-L50)/MAX(L$49-L$48,1)*(L$4-L$48))</f>
        <v/>
      </c>
      <c r="M78" s="19">
        <f>IF(M$4&lt;M$48,0,M50+(M64-M50)/MAX(M$49-M$48,1)*(M$4-M$48))</f>
        <v/>
      </c>
      <c r="N78" s="19">
        <f>IF(N$4&lt;N$48,0,N50+(N64-N50)/MAX(N$49-N$48,1)*(N$4-N$48))</f>
        <v/>
      </c>
      <c r="O78" s="19">
        <f>IF(O$4&lt;O$48,0,O50+(O64-O50)/MAX(O$49-O$48,1)*(O$4-O$48))</f>
        <v/>
      </c>
      <c r="P78" s="19">
        <f>IF(P$4&lt;P$48,0,P50+(P64-P50)/MAX(P$49-P$48,1)*(P$4-P$48))</f>
        <v/>
      </c>
      <c r="Q78" s="19">
        <f>IF(Q$4&lt;Q$48,0,Q50+(Q64-Q50)/MAX(Q$49-Q$48,1)*(Q$4-Q$48))</f>
        <v/>
      </c>
      <c r="R78" s="19">
        <f>IF(R$4&lt;R$48,0,R50+(R64-R50)/MAX(R$49-R$48,1)*(R$4-R$48))</f>
        <v/>
      </c>
      <c r="S78" s="19">
        <f>IF(S$4&lt;S$48,0,S50+(S64-S50)/MAX(S$49-S$48,1)*(S$4-S$48))</f>
        <v/>
      </c>
      <c r="T78" s="19">
        <f>IF(T$4&lt;T$48,0,T50+(T64-T50)/MAX(T$49-T$48,1)*(T$4-T$48))</f>
        <v/>
      </c>
      <c r="U78" s="19">
        <f>IF(U$4&lt;U$48,0,U50+(U64-U50)/MAX(U$49-U$48,1)*(U$4-U$48))</f>
        <v/>
      </c>
      <c r="V78" s="19">
        <f>IF(V$4&lt;V$48,0,V50+(V64-V50)/MAX(V$49-V$48,1)*(V$4-V$48))</f>
        <v/>
      </c>
      <c r="W78" s="19">
        <f>IF(W$4&lt;W$48,0,W50+(W64-W50)/MAX(W$49-W$48,1)*(W$4-W$48))</f>
        <v/>
      </c>
      <c r="X78" s="19">
        <f>IF(X$4&lt;X$48,0,X50+(X64-X50)/MAX(X$49-X$48,1)*(X$4-X$48))</f>
        <v/>
      </c>
      <c r="Y78" s="19">
        <f>IF(Y$4&lt;Y$48,0,Y50+(Y64-Y50)/MAX(Y$49-Y$48,1)*(Y$4-Y$48))</f>
        <v/>
      </c>
      <c r="Z78" s="19">
        <f>IF(Z$4&lt;Z$48,0,Z50+(Z64-Z50)/MAX(Z$49-Z$48,1)*(Z$4-Z$48))</f>
        <v/>
      </c>
      <c r="AA78" s="19">
        <f>IF(AA$4&lt;AA$48,0,AA50+(AA64-AA50)/MAX(AA$49-AA$48,1)*(AA$4-AA$48))</f>
        <v/>
      </c>
      <c r="AB78" s="19">
        <f>IF(AB$4&lt;AB$48,0,AB50+(AB64-AB50)/MAX(AB$49-AB$48,1)*(AB$4-AB$48))</f>
        <v/>
      </c>
      <c r="AC78" s="19">
        <f>IF(AC$4&lt;AC$48,0,AC50+(AC64-AC50)/MAX(AC$49-AC$48,1)*(AC$4-AC$48))</f>
        <v/>
      </c>
      <c r="AD78" s="20">
        <f>PATH(AD$4,AD$48,AD$49,AD50,AD64,TRUE)</f>
        <v/>
      </c>
      <c r="AF78" s="17">
        <f>LOWER(Settings!$C$4)&amp;".mit."&amp;$A78&amp;IF($C78="","","."&amp;$C78&amp;"."&amp;$B78)&amp;IF(INDEX(Variables!$D$5:$D$205,MATCH($A78,Variables!$A$5:$A$205,0))="","","."&amp;INDEX(Variables!$D$5:$D$205,MATCH($A78,Variables!$A$5:$A$205,0)))&amp;"."&amp;AF$5</f>
        <v/>
      </c>
      <c r="AG78" s="18">
        <f>IF(AG$4&lt;AG$48,0,AG50+(AG64-AG50)/MAX(AG$49-AG$48,1)*(AG$4-AG$48))</f>
        <v/>
      </c>
      <c r="AH78" s="19">
        <f>IF(AH$4&lt;AH$48,0,AH50+(AH64-AH50)/MAX(AH$49-AH$48,1)*(AH$4-AH$48))</f>
        <v/>
      </c>
      <c r="AI78" s="19">
        <f>IF(AI$4&lt;AI$48,0,AI50+(AI64-AI50)/MAX(AI$49-AI$48,1)*(AI$4-AI$48))</f>
        <v/>
      </c>
      <c r="AJ78" s="19">
        <f>IF(AJ$4&lt;AJ$48,0,AJ50+(AJ64-AJ50)/MAX(AJ$49-AJ$48,1)*(AJ$4-AJ$48))</f>
        <v/>
      </c>
      <c r="AK78" s="19">
        <f>IF(AK$4&lt;AK$48,0,AK50+(AK64-AK50)/MAX(AK$49-AK$48,1)*(AK$4-AK$48))</f>
        <v/>
      </c>
      <c r="AL78" s="19">
        <f>IF(AL$4&lt;AL$48,0,AL50+(AL64-AL50)/MAX(AL$49-AL$48,1)*(AL$4-AL$48))</f>
        <v/>
      </c>
      <c r="AM78" s="19">
        <f>IF(AM$4&lt;AM$48,0,AM50+(AM64-AM50)/MAX(AM$49-AM$48,1)*(AM$4-AM$48))</f>
        <v/>
      </c>
      <c r="AN78" s="19">
        <f>IF(AN$4&lt;AN$48,0,AN50+(AN64-AN50)/MAX(AN$49-AN$48,1)*(AN$4-AN$48))</f>
        <v/>
      </c>
      <c r="AO78" s="19">
        <f>IF(AO$4&lt;AO$48,0,AO50+(AO64-AO50)/MAX(AO$49-AO$48,1)*(AO$4-AO$48))</f>
        <v/>
      </c>
      <c r="AP78" s="19">
        <f>IF(AP$4&lt;AP$48,0,AP50+(AP64-AP50)/MAX(AP$49-AP$48,1)*(AP$4-AP$48))</f>
        <v/>
      </c>
      <c r="AQ78" s="19">
        <f>IF(AQ$4&lt;AQ$48,0,AQ50+(AQ64-AQ50)/MAX(AQ$49-AQ$48,1)*(AQ$4-AQ$48))</f>
        <v/>
      </c>
      <c r="AR78" s="19">
        <f>IF(AR$4&lt;AR$48,0,AR50+(AR64-AR50)/MAX(AR$49-AR$48,1)*(AR$4-AR$48))</f>
        <v/>
      </c>
      <c r="AS78" s="19">
        <f>IF(AS$4&lt;AS$48,0,AS50+(AS64-AS50)/MAX(AS$49-AS$48,1)*(AS$4-AS$48))</f>
        <v/>
      </c>
      <c r="AT78" s="19">
        <f>IF(AT$4&lt;AT$48,0,AT50+(AT64-AT50)/MAX(AT$49-AT$48,1)*(AT$4-AT$48))</f>
        <v/>
      </c>
      <c r="AU78" s="19">
        <f>IF(AU$4&lt;AU$48,0,AU50+(AU64-AU50)/MAX(AU$49-AU$48,1)*(AU$4-AU$48))</f>
        <v/>
      </c>
      <c r="AV78" s="19">
        <f>IF(AV$4&lt;AV$48,0,AV50+(AV64-AV50)/MAX(AV$49-AV$48,1)*(AV$4-AV$48))</f>
        <v/>
      </c>
      <c r="AW78" s="19">
        <f>IF(AW$4&lt;AW$48,0,AW50+(AW64-AW50)/MAX(AW$49-AW$48,1)*(AW$4-AW$48))</f>
        <v/>
      </c>
      <c r="AX78" s="19">
        <f>IF(AX$4&lt;AX$48,0,AX50+(AX64-AX50)/MAX(AX$49-AX$48,1)*(AX$4-AX$48))</f>
        <v/>
      </c>
      <c r="AY78" s="20">
        <f>PATH(AY$4,AY$48,AY$49,AY50,AY64,TRUE)</f>
        <v/>
      </c>
    </row>
    <row r="79" hidden="1" outlineLevel="1">
      <c r="A79" s="1" t="inlineStr">
        <is>
          <t>fpr</t>
        </is>
      </c>
      <c r="B79" s="1" t="inlineStr">
        <is>
          <t>coa</t>
        </is>
      </c>
      <c r="C79" s="1" t="inlineStr">
        <is>
          <t>res</t>
        </is>
      </c>
      <c r="H79" s="1">
        <f>INDEX(Variables!$B$5:$B$205,MATCH($A79,Variables!$A$5:$A$205,0))&amp;IF($C79="",""," | "&amp;INDEX(Mapping!$B$5:$B$26,MATCH($C79,Mapping!$A$5:$A$26,0))&amp;" | "&amp;INDEX(Mapping!$B$30:$B$46,MATCH($B79,Mapping!$A$30:$A$46,0)))</f>
        <v/>
      </c>
      <c r="I79" s="1">
        <f>INDEX(Variables!$C$5:$C$205,MATCH($A79,Variables!$A$5:$A$205,0))</f>
        <v/>
      </c>
      <c r="J79" s="1">
        <f>INDEX(Variables!$E$5:$E$205,MATCH($A79,Variables!$A$5:$A$205,0))</f>
        <v/>
      </c>
      <c r="K79" s="17">
        <f>LOWER(Settings!$C$4)&amp;".mit."&amp;$A79&amp;IF($C79="","","."&amp;$C79&amp;"."&amp;$B79)&amp;IF(INDEX(Variables!$D$5:$D$205,MATCH($A79,Variables!$A$5:$A$205,0))="","","."&amp;INDEX(Variables!$D$5:$D$205,MATCH($A79,Variables!$A$5:$A$205,0)))&amp;"."&amp;K$5</f>
        <v/>
      </c>
      <c r="L79" s="18">
        <f>IF(L$4&lt;L$48,0,L51+(L65-L51)/MAX(L$49-L$48,1)*(L$4-L$48))</f>
        <v/>
      </c>
      <c r="M79" s="19">
        <f>IF(M$4&lt;M$48,0,M51+(M65-M51)/MAX(M$49-M$48,1)*(M$4-M$48))</f>
        <v/>
      </c>
      <c r="N79" s="19">
        <f>IF(N$4&lt;N$48,0,N51+(N65-N51)/MAX(N$49-N$48,1)*(N$4-N$48))</f>
        <v/>
      </c>
      <c r="O79" s="19">
        <f>IF(O$4&lt;O$48,0,O51+(O65-O51)/MAX(O$49-O$48,1)*(O$4-O$48))</f>
        <v/>
      </c>
      <c r="P79" s="19">
        <f>IF(P$4&lt;P$48,0,P51+(P65-P51)/MAX(P$49-P$48,1)*(P$4-P$48))</f>
        <v/>
      </c>
      <c r="Q79" s="19">
        <f>IF(Q$4&lt;Q$48,0,Q51+(Q65-Q51)/MAX(Q$49-Q$48,1)*(Q$4-Q$48))</f>
        <v/>
      </c>
      <c r="R79" s="19">
        <f>IF(R$4&lt;R$48,0,R51+(R65-R51)/MAX(R$49-R$48,1)*(R$4-R$48))</f>
        <v/>
      </c>
      <c r="S79" s="19">
        <f>IF(S$4&lt;S$48,0,S51+(S65-S51)/MAX(S$49-S$48,1)*(S$4-S$48))</f>
        <v/>
      </c>
      <c r="T79" s="19">
        <f>IF(T$4&lt;T$48,0,T51+(T65-T51)/MAX(T$49-T$48,1)*(T$4-T$48))</f>
        <v/>
      </c>
      <c r="U79" s="19">
        <f>IF(U$4&lt;U$48,0,U51+(U65-U51)/MAX(U$49-U$48,1)*(U$4-U$48))</f>
        <v/>
      </c>
      <c r="V79" s="19">
        <f>IF(V$4&lt;V$48,0,V51+(V65-V51)/MAX(V$49-V$48,1)*(V$4-V$48))</f>
        <v/>
      </c>
      <c r="W79" s="19">
        <f>IF(W$4&lt;W$48,0,W51+(W65-W51)/MAX(W$49-W$48,1)*(W$4-W$48))</f>
        <v/>
      </c>
      <c r="X79" s="19">
        <f>IF(X$4&lt;X$48,0,X51+(X65-X51)/MAX(X$49-X$48,1)*(X$4-X$48))</f>
        <v/>
      </c>
      <c r="Y79" s="19">
        <f>IF(Y$4&lt;Y$48,0,Y51+(Y65-Y51)/MAX(Y$49-Y$48,1)*(Y$4-Y$48))</f>
        <v/>
      </c>
      <c r="Z79" s="19">
        <f>IF(Z$4&lt;Z$48,0,Z51+(Z65-Z51)/MAX(Z$49-Z$48,1)*(Z$4-Z$48))</f>
        <v/>
      </c>
      <c r="AA79" s="19">
        <f>IF(AA$4&lt;AA$48,0,AA51+(AA65-AA51)/MAX(AA$49-AA$48,1)*(AA$4-AA$48))</f>
        <v/>
      </c>
      <c r="AB79" s="19">
        <f>IF(AB$4&lt;AB$48,0,AB51+(AB65-AB51)/MAX(AB$49-AB$48,1)*(AB$4-AB$48))</f>
        <v/>
      </c>
      <c r="AC79" s="19">
        <f>IF(AC$4&lt;AC$48,0,AC51+(AC65-AC51)/MAX(AC$49-AC$48,1)*(AC$4-AC$48))</f>
        <v/>
      </c>
      <c r="AD79" s="20">
        <f>PATH(AD$4,AD$48,AD$49,AD51,AD65,TRUE)</f>
        <v/>
      </c>
      <c r="AF79" s="17">
        <f>LOWER(Settings!$C$4)&amp;".mit."&amp;$A79&amp;IF($C79="","","."&amp;$C79&amp;"."&amp;$B79)&amp;IF(INDEX(Variables!$D$5:$D$205,MATCH($A79,Variables!$A$5:$A$205,0))="","","."&amp;INDEX(Variables!$D$5:$D$205,MATCH($A79,Variables!$A$5:$A$205,0)))&amp;"."&amp;AF$5</f>
        <v/>
      </c>
      <c r="AG79" s="18">
        <f>IF(AG$4&lt;AG$48,0,AG51+(AG65-AG51)/MAX(AG$49-AG$48,1)*(AG$4-AG$48))</f>
        <v/>
      </c>
      <c r="AH79" s="19">
        <f>IF(AH$4&lt;AH$48,0,AH51+(AH65-AH51)/MAX(AH$49-AH$48,1)*(AH$4-AH$48))</f>
        <v/>
      </c>
      <c r="AI79" s="19">
        <f>IF(AI$4&lt;AI$48,0,AI51+(AI65-AI51)/MAX(AI$49-AI$48,1)*(AI$4-AI$48))</f>
        <v/>
      </c>
      <c r="AJ79" s="19">
        <f>IF(AJ$4&lt;AJ$48,0,AJ51+(AJ65-AJ51)/MAX(AJ$49-AJ$48,1)*(AJ$4-AJ$48))</f>
        <v/>
      </c>
      <c r="AK79" s="19">
        <f>IF(AK$4&lt;AK$48,0,AK51+(AK65-AK51)/MAX(AK$49-AK$48,1)*(AK$4-AK$48))</f>
        <v/>
      </c>
      <c r="AL79" s="19">
        <f>IF(AL$4&lt;AL$48,0,AL51+(AL65-AL51)/MAX(AL$49-AL$48,1)*(AL$4-AL$48))</f>
        <v/>
      </c>
      <c r="AM79" s="19">
        <f>IF(AM$4&lt;AM$48,0,AM51+(AM65-AM51)/MAX(AM$49-AM$48,1)*(AM$4-AM$48))</f>
        <v/>
      </c>
      <c r="AN79" s="19">
        <f>IF(AN$4&lt;AN$48,0,AN51+(AN65-AN51)/MAX(AN$49-AN$48,1)*(AN$4-AN$48))</f>
        <v/>
      </c>
      <c r="AO79" s="19">
        <f>IF(AO$4&lt;AO$48,0,AO51+(AO65-AO51)/MAX(AO$49-AO$48,1)*(AO$4-AO$48))</f>
        <v/>
      </c>
      <c r="AP79" s="19">
        <f>IF(AP$4&lt;AP$48,0,AP51+(AP65-AP51)/MAX(AP$49-AP$48,1)*(AP$4-AP$48))</f>
        <v/>
      </c>
      <c r="AQ79" s="19">
        <f>IF(AQ$4&lt;AQ$48,0,AQ51+(AQ65-AQ51)/MAX(AQ$49-AQ$48,1)*(AQ$4-AQ$48))</f>
        <v/>
      </c>
      <c r="AR79" s="19">
        <f>IF(AR$4&lt;AR$48,0,AR51+(AR65-AR51)/MAX(AR$49-AR$48,1)*(AR$4-AR$48))</f>
        <v/>
      </c>
      <c r="AS79" s="19">
        <f>IF(AS$4&lt;AS$48,0,AS51+(AS65-AS51)/MAX(AS$49-AS$48,1)*(AS$4-AS$48))</f>
        <v/>
      </c>
      <c r="AT79" s="19">
        <f>IF(AT$4&lt;AT$48,0,AT51+(AT65-AT51)/MAX(AT$49-AT$48,1)*(AT$4-AT$48))</f>
        <v/>
      </c>
      <c r="AU79" s="19">
        <f>IF(AU$4&lt;AU$48,0,AU51+(AU65-AU51)/MAX(AU$49-AU$48,1)*(AU$4-AU$48))</f>
        <v/>
      </c>
      <c r="AV79" s="19">
        <f>IF(AV$4&lt;AV$48,0,AV51+(AV65-AV51)/MAX(AV$49-AV$48,1)*(AV$4-AV$48))</f>
        <v/>
      </c>
      <c r="AW79" s="19">
        <f>IF(AW$4&lt;AW$48,0,AW51+(AW65-AW51)/MAX(AW$49-AW$48,1)*(AW$4-AW$48))</f>
        <v/>
      </c>
      <c r="AX79" s="19">
        <f>IF(AX$4&lt;AX$48,0,AX51+(AX65-AX51)/MAX(AX$49-AX$48,1)*(AX$4-AX$48))</f>
        <v/>
      </c>
      <c r="AY79" s="20">
        <f>PATH(AY$4,AY$48,AY$49,AY51,AY65,TRUE)</f>
        <v/>
      </c>
    </row>
    <row r="80" hidden="1" outlineLevel="1">
      <c r="A80" s="1" t="inlineStr">
        <is>
          <t>fpr</t>
        </is>
      </c>
      <c r="B80" s="1" t="inlineStr">
        <is>
          <t>coa</t>
        </is>
      </c>
      <c r="C80" s="1" t="inlineStr">
        <is>
          <t>ind</t>
        </is>
      </c>
      <c r="H80" s="1">
        <f>INDEX(Variables!$B$5:$B$205,MATCH($A80,Variables!$A$5:$A$205,0))&amp;IF($C80="",""," | "&amp;INDEX(Mapping!$B$5:$B$26,MATCH($C80,Mapping!$A$5:$A$26,0))&amp;" | "&amp;INDEX(Mapping!$B$30:$B$46,MATCH($B80,Mapping!$A$30:$A$46,0)))</f>
        <v/>
      </c>
      <c r="I80" s="1">
        <f>INDEX(Variables!$C$5:$C$205,MATCH($A80,Variables!$A$5:$A$205,0))</f>
        <v/>
      </c>
      <c r="J80" s="1">
        <f>INDEX(Variables!$E$5:$E$205,MATCH($A80,Variables!$A$5:$A$205,0))</f>
        <v/>
      </c>
      <c r="K80" s="17">
        <f>LOWER(Settings!$C$4)&amp;".mit."&amp;$A80&amp;IF($C80="","","."&amp;$C80&amp;"."&amp;$B80)&amp;IF(INDEX(Variables!$D$5:$D$205,MATCH($A80,Variables!$A$5:$A$205,0))="","","."&amp;INDEX(Variables!$D$5:$D$205,MATCH($A80,Variables!$A$5:$A$205,0)))&amp;"."&amp;K$5</f>
        <v/>
      </c>
      <c r="L80" s="18">
        <f>IF(L$4&lt;L$48,0,L52+(L66-L52)/MAX(L$49-L$48,1)*(L$4-L$48))</f>
        <v/>
      </c>
      <c r="M80" s="19">
        <f>IF(M$4&lt;M$48,0,M52+(M66-M52)/MAX(M$49-M$48,1)*(M$4-M$48))</f>
        <v/>
      </c>
      <c r="N80" s="19">
        <f>IF(N$4&lt;N$48,0,N52+(N66-N52)/MAX(N$49-N$48,1)*(N$4-N$48))</f>
        <v/>
      </c>
      <c r="O80" s="19">
        <f>IF(O$4&lt;O$48,0,O52+(O66-O52)/MAX(O$49-O$48,1)*(O$4-O$48))</f>
        <v/>
      </c>
      <c r="P80" s="19">
        <f>IF(P$4&lt;P$48,0,P52+(P66-P52)/MAX(P$49-P$48,1)*(P$4-P$48))</f>
        <v/>
      </c>
      <c r="Q80" s="19">
        <f>IF(Q$4&lt;Q$48,0,Q52+(Q66-Q52)/MAX(Q$49-Q$48,1)*(Q$4-Q$48))</f>
        <v/>
      </c>
      <c r="R80" s="19">
        <f>IF(R$4&lt;R$48,0,R52+(R66-R52)/MAX(R$49-R$48,1)*(R$4-R$48))</f>
        <v/>
      </c>
      <c r="S80" s="19">
        <f>IF(S$4&lt;S$48,0,S52+(S66-S52)/MAX(S$49-S$48,1)*(S$4-S$48))</f>
        <v/>
      </c>
      <c r="T80" s="19">
        <f>IF(T$4&lt;T$48,0,T52+(T66-T52)/MAX(T$49-T$48,1)*(T$4-T$48))</f>
        <v/>
      </c>
      <c r="U80" s="19">
        <f>IF(U$4&lt;U$48,0,U52+(U66-U52)/MAX(U$49-U$48,1)*(U$4-U$48))</f>
        <v/>
      </c>
      <c r="V80" s="19">
        <f>IF(V$4&lt;V$48,0,V52+(V66-V52)/MAX(V$49-V$48,1)*(V$4-V$48))</f>
        <v/>
      </c>
      <c r="W80" s="19">
        <f>IF(W$4&lt;W$48,0,W52+(W66-W52)/MAX(W$49-W$48,1)*(W$4-W$48))</f>
        <v/>
      </c>
      <c r="X80" s="19">
        <f>IF(X$4&lt;X$48,0,X52+(X66-X52)/MAX(X$49-X$48,1)*(X$4-X$48))</f>
        <v/>
      </c>
      <c r="Y80" s="19">
        <f>IF(Y$4&lt;Y$48,0,Y52+(Y66-Y52)/MAX(Y$49-Y$48,1)*(Y$4-Y$48))</f>
        <v/>
      </c>
      <c r="Z80" s="19">
        <f>IF(Z$4&lt;Z$48,0,Z52+(Z66-Z52)/MAX(Z$49-Z$48,1)*(Z$4-Z$48))</f>
        <v/>
      </c>
      <c r="AA80" s="19">
        <f>IF(AA$4&lt;AA$48,0,AA52+(AA66-AA52)/MAX(AA$49-AA$48,1)*(AA$4-AA$48))</f>
        <v/>
      </c>
      <c r="AB80" s="19">
        <f>IF(AB$4&lt;AB$48,0,AB52+(AB66-AB52)/MAX(AB$49-AB$48,1)*(AB$4-AB$48))</f>
        <v/>
      </c>
      <c r="AC80" s="19">
        <f>IF(AC$4&lt;AC$48,0,AC52+(AC66-AC52)/MAX(AC$49-AC$48,1)*(AC$4-AC$48))</f>
        <v/>
      </c>
      <c r="AD80" s="20">
        <f>PATH(AD$4,AD$48,AD$49,AD52,AD66,TRUE)</f>
        <v/>
      </c>
      <c r="AF80" s="17">
        <f>LOWER(Settings!$C$4)&amp;".mit."&amp;$A80&amp;IF($C80="","","."&amp;$C80&amp;"."&amp;$B80)&amp;IF(INDEX(Variables!$D$5:$D$205,MATCH($A80,Variables!$A$5:$A$205,0))="","","."&amp;INDEX(Variables!$D$5:$D$205,MATCH($A80,Variables!$A$5:$A$205,0)))&amp;"."&amp;AF$5</f>
        <v/>
      </c>
      <c r="AG80" s="18">
        <f>IF(AG$4&lt;AG$48,0,AG52+(AG66-AG52)/MAX(AG$49-AG$48,1)*(AG$4-AG$48))</f>
        <v/>
      </c>
      <c r="AH80" s="19">
        <f>IF(AH$4&lt;AH$48,0,AH52+(AH66-AH52)/MAX(AH$49-AH$48,1)*(AH$4-AH$48))</f>
        <v/>
      </c>
      <c r="AI80" s="19">
        <f>IF(AI$4&lt;AI$48,0,AI52+(AI66-AI52)/MAX(AI$49-AI$48,1)*(AI$4-AI$48))</f>
        <v/>
      </c>
      <c r="AJ80" s="19">
        <f>IF(AJ$4&lt;AJ$48,0,AJ52+(AJ66-AJ52)/MAX(AJ$49-AJ$48,1)*(AJ$4-AJ$48))</f>
        <v/>
      </c>
      <c r="AK80" s="19">
        <f>IF(AK$4&lt;AK$48,0,AK52+(AK66-AK52)/MAX(AK$49-AK$48,1)*(AK$4-AK$48))</f>
        <v/>
      </c>
      <c r="AL80" s="19">
        <f>IF(AL$4&lt;AL$48,0,AL52+(AL66-AL52)/MAX(AL$49-AL$48,1)*(AL$4-AL$48))</f>
        <v/>
      </c>
      <c r="AM80" s="19">
        <f>IF(AM$4&lt;AM$48,0,AM52+(AM66-AM52)/MAX(AM$49-AM$48,1)*(AM$4-AM$48))</f>
        <v/>
      </c>
      <c r="AN80" s="19">
        <f>IF(AN$4&lt;AN$48,0,AN52+(AN66-AN52)/MAX(AN$49-AN$48,1)*(AN$4-AN$48))</f>
        <v/>
      </c>
      <c r="AO80" s="19">
        <f>IF(AO$4&lt;AO$48,0,AO52+(AO66-AO52)/MAX(AO$49-AO$48,1)*(AO$4-AO$48))</f>
        <v/>
      </c>
      <c r="AP80" s="19">
        <f>IF(AP$4&lt;AP$48,0,AP52+(AP66-AP52)/MAX(AP$49-AP$48,1)*(AP$4-AP$48))</f>
        <v/>
      </c>
      <c r="AQ80" s="19">
        <f>IF(AQ$4&lt;AQ$48,0,AQ52+(AQ66-AQ52)/MAX(AQ$49-AQ$48,1)*(AQ$4-AQ$48))</f>
        <v/>
      </c>
      <c r="AR80" s="19">
        <f>IF(AR$4&lt;AR$48,0,AR52+(AR66-AR52)/MAX(AR$49-AR$48,1)*(AR$4-AR$48))</f>
        <v/>
      </c>
      <c r="AS80" s="19">
        <f>IF(AS$4&lt;AS$48,0,AS52+(AS66-AS52)/MAX(AS$49-AS$48,1)*(AS$4-AS$48))</f>
        <v/>
      </c>
      <c r="AT80" s="19">
        <f>IF(AT$4&lt;AT$48,0,AT52+(AT66-AT52)/MAX(AT$49-AT$48,1)*(AT$4-AT$48))</f>
        <v/>
      </c>
      <c r="AU80" s="19">
        <f>IF(AU$4&lt;AU$48,0,AU52+(AU66-AU52)/MAX(AU$49-AU$48,1)*(AU$4-AU$48))</f>
        <v/>
      </c>
      <c r="AV80" s="19">
        <f>IF(AV$4&lt;AV$48,0,AV52+(AV66-AV52)/MAX(AV$49-AV$48,1)*(AV$4-AV$48))</f>
        <v/>
      </c>
      <c r="AW80" s="19">
        <f>IF(AW$4&lt;AW$48,0,AW52+(AW66-AW52)/MAX(AW$49-AW$48,1)*(AW$4-AW$48))</f>
        <v/>
      </c>
      <c r="AX80" s="19">
        <f>IF(AX$4&lt;AX$48,0,AX52+(AX66-AX52)/MAX(AX$49-AX$48,1)*(AX$4-AX$48))</f>
        <v/>
      </c>
      <c r="AY80" s="20">
        <f>PATH(AY$4,AY$48,AY$49,AY52,AY66,TRUE)</f>
        <v/>
      </c>
    </row>
    <row r="81" hidden="1" outlineLevel="1">
      <c r="A81" s="1" t="inlineStr">
        <is>
          <t>fpr</t>
        </is>
      </c>
      <c r="B81" s="1" t="inlineStr">
        <is>
          <t>nga</t>
        </is>
      </c>
      <c r="C81" s="1" t="inlineStr">
        <is>
          <t>pow</t>
        </is>
      </c>
      <c r="H81" s="1">
        <f>INDEX(Variables!$B$5:$B$205,MATCH($A81,Variables!$A$5:$A$205,0))&amp;IF($C81="",""," | "&amp;INDEX(Mapping!$B$5:$B$26,MATCH($C81,Mapping!$A$5:$A$26,0))&amp;" | "&amp;INDEX(Mapping!$B$30:$B$46,MATCH($B81,Mapping!$A$30:$A$46,0)))</f>
        <v/>
      </c>
      <c r="I81" s="1">
        <f>INDEX(Variables!$C$5:$C$205,MATCH($A81,Variables!$A$5:$A$205,0))</f>
        <v/>
      </c>
      <c r="J81" s="1">
        <f>INDEX(Variables!$E$5:$E$205,MATCH($A81,Variables!$A$5:$A$205,0))</f>
        <v/>
      </c>
      <c r="K81" s="17">
        <f>LOWER(Settings!$C$4)&amp;".mit."&amp;$A81&amp;IF($C81="","","."&amp;$C81&amp;"."&amp;$B81)&amp;IF(INDEX(Variables!$D$5:$D$205,MATCH($A81,Variables!$A$5:$A$205,0))="","","."&amp;INDEX(Variables!$D$5:$D$205,MATCH($A81,Variables!$A$5:$A$205,0)))&amp;"."&amp;K$5</f>
        <v/>
      </c>
      <c r="L81" s="18">
        <f>IF(L$4&lt;L$48,0,L53+(L67-L53)/MAX(L$49-L$48,1)*(L$4-L$48))</f>
        <v/>
      </c>
      <c r="M81" s="19">
        <f>IF(M$4&lt;M$48,0,M53+(M67-M53)/MAX(M$49-M$48,1)*(M$4-M$48))</f>
        <v/>
      </c>
      <c r="N81" s="19">
        <f>IF(N$4&lt;N$48,0,N53+(N67-N53)/MAX(N$49-N$48,1)*(N$4-N$48))</f>
        <v/>
      </c>
      <c r="O81" s="19">
        <f>IF(O$4&lt;O$48,0,O53+(O67-O53)/MAX(O$49-O$48,1)*(O$4-O$48))</f>
        <v/>
      </c>
      <c r="P81" s="19">
        <f>IF(P$4&lt;P$48,0,P53+(P67-P53)/MAX(P$49-P$48,1)*(P$4-P$48))</f>
        <v/>
      </c>
      <c r="Q81" s="19">
        <f>IF(Q$4&lt;Q$48,0,Q53+(Q67-Q53)/MAX(Q$49-Q$48,1)*(Q$4-Q$48))</f>
        <v/>
      </c>
      <c r="R81" s="19">
        <f>IF(R$4&lt;R$48,0,R53+(R67-R53)/MAX(R$49-R$48,1)*(R$4-R$48))</f>
        <v/>
      </c>
      <c r="S81" s="19">
        <f>IF(S$4&lt;S$48,0,S53+(S67-S53)/MAX(S$49-S$48,1)*(S$4-S$48))</f>
        <v/>
      </c>
      <c r="T81" s="19">
        <f>IF(T$4&lt;T$48,0,T53+(T67-T53)/MAX(T$49-T$48,1)*(T$4-T$48))</f>
        <v/>
      </c>
      <c r="U81" s="19">
        <f>IF(U$4&lt;U$48,0,U53+(U67-U53)/MAX(U$49-U$48,1)*(U$4-U$48))</f>
        <v/>
      </c>
      <c r="V81" s="19">
        <f>IF(V$4&lt;V$48,0,V53+(V67-V53)/MAX(V$49-V$48,1)*(V$4-V$48))</f>
        <v/>
      </c>
      <c r="W81" s="19">
        <f>IF(W$4&lt;W$48,0,W53+(W67-W53)/MAX(W$49-W$48,1)*(W$4-W$48))</f>
        <v/>
      </c>
      <c r="X81" s="19">
        <f>IF(X$4&lt;X$48,0,X53+(X67-X53)/MAX(X$49-X$48,1)*(X$4-X$48))</f>
        <v/>
      </c>
      <c r="Y81" s="19">
        <f>IF(Y$4&lt;Y$48,0,Y53+(Y67-Y53)/MAX(Y$49-Y$48,1)*(Y$4-Y$48))</f>
        <v/>
      </c>
      <c r="Z81" s="19">
        <f>IF(Z$4&lt;Z$48,0,Z53+(Z67-Z53)/MAX(Z$49-Z$48,1)*(Z$4-Z$48))</f>
        <v/>
      </c>
      <c r="AA81" s="19">
        <f>IF(AA$4&lt;AA$48,0,AA53+(AA67-AA53)/MAX(AA$49-AA$48,1)*(AA$4-AA$48))</f>
        <v/>
      </c>
      <c r="AB81" s="19">
        <f>IF(AB$4&lt;AB$48,0,AB53+(AB67-AB53)/MAX(AB$49-AB$48,1)*(AB$4-AB$48))</f>
        <v/>
      </c>
      <c r="AC81" s="19">
        <f>IF(AC$4&lt;AC$48,0,AC53+(AC67-AC53)/MAX(AC$49-AC$48,1)*(AC$4-AC$48))</f>
        <v/>
      </c>
      <c r="AD81" s="20">
        <f>PATH(AD$4,AD$48,AD$49,AD53,AD67,TRUE)</f>
        <v/>
      </c>
      <c r="AF81" s="17">
        <f>LOWER(Settings!$C$4)&amp;".mit."&amp;$A81&amp;IF($C81="","","."&amp;$C81&amp;"."&amp;$B81)&amp;IF(INDEX(Variables!$D$5:$D$205,MATCH($A81,Variables!$A$5:$A$205,0))="","","."&amp;INDEX(Variables!$D$5:$D$205,MATCH($A81,Variables!$A$5:$A$205,0)))&amp;"."&amp;AF$5</f>
        <v/>
      </c>
      <c r="AG81" s="18">
        <f>IF(AG$4&lt;AG$48,0,AG53+(AG67-AG53)/MAX(AG$49-AG$48,1)*(AG$4-AG$48))</f>
        <v/>
      </c>
      <c r="AH81" s="19">
        <f>IF(AH$4&lt;AH$48,0,AH53+(AH67-AH53)/MAX(AH$49-AH$48,1)*(AH$4-AH$48))</f>
        <v/>
      </c>
      <c r="AI81" s="19">
        <f>IF(AI$4&lt;AI$48,0,AI53+(AI67-AI53)/MAX(AI$49-AI$48,1)*(AI$4-AI$48))</f>
        <v/>
      </c>
      <c r="AJ81" s="19">
        <f>IF(AJ$4&lt;AJ$48,0,AJ53+(AJ67-AJ53)/MAX(AJ$49-AJ$48,1)*(AJ$4-AJ$48))</f>
        <v/>
      </c>
      <c r="AK81" s="19">
        <f>IF(AK$4&lt;AK$48,0,AK53+(AK67-AK53)/MAX(AK$49-AK$48,1)*(AK$4-AK$48))</f>
        <v/>
      </c>
      <c r="AL81" s="19">
        <f>IF(AL$4&lt;AL$48,0,AL53+(AL67-AL53)/MAX(AL$49-AL$48,1)*(AL$4-AL$48))</f>
        <v/>
      </c>
      <c r="AM81" s="19">
        <f>IF(AM$4&lt;AM$48,0,AM53+(AM67-AM53)/MAX(AM$49-AM$48,1)*(AM$4-AM$48))</f>
        <v/>
      </c>
      <c r="AN81" s="19">
        <f>IF(AN$4&lt;AN$48,0,AN53+(AN67-AN53)/MAX(AN$49-AN$48,1)*(AN$4-AN$48))</f>
        <v/>
      </c>
      <c r="AO81" s="19">
        <f>IF(AO$4&lt;AO$48,0,AO53+(AO67-AO53)/MAX(AO$49-AO$48,1)*(AO$4-AO$48))</f>
        <v/>
      </c>
      <c r="AP81" s="19">
        <f>IF(AP$4&lt;AP$48,0,AP53+(AP67-AP53)/MAX(AP$49-AP$48,1)*(AP$4-AP$48))</f>
        <v/>
      </c>
      <c r="AQ81" s="19">
        <f>IF(AQ$4&lt;AQ$48,0,AQ53+(AQ67-AQ53)/MAX(AQ$49-AQ$48,1)*(AQ$4-AQ$48))</f>
        <v/>
      </c>
      <c r="AR81" s="19">
        <f>IF(AR$4&lt;AR$48,0,AR53+(AR67-AR53)/MAX(AR$49-AR$48,1)*(AR$4-AR$48))</f>
        <v/>
      </c>
      <c r="AS81" s="19">
        <f>IF(AS$4&lt;AS$48,0,AS53+(AS67-AS53)/MAX(AS$49-AS$48,1)*(AS$4-AS$48))</f>
        <v/>
      </c>
      <c r="AT81" s="19">
        <f>IF(AT$4&lt;AT$48,0,AT53+(AT67-AT53)/MAX(AT$49-AT$48,1)*(AT$4-AT$48))</f>
        <v/>
      </c>
      <c r="AU81" s="19">
        <f>IF(AU$4&lt;AU$48,0,AU53+(AU67-AU53)/MAX(AU$49-AU$48,1)*(AU$4-AU$48))</f>
        <v/>
      </c>
      <c r="AV81" s="19">
        <f>IF(AV$4&lt;AV$48,0,AV53+(AV67-AV53)/MAX(AV$49-AV$48,1)*(AV$4-AV$48))</f>
        <v/>
      </c>
      <c r="AW81" s="19">
        <f>IF(AW$4&lt;AW$48,0,AW53+(AW67-AW53)/MAX(AW$49-AW$48,1)*(AW$4-AW$48))</f>
        <v/>
      </c>
      <c r="AX81" s="19">
        <f>IF(AX$4&lt;AX$48,0,AX53+(AX67-AX53)/MAX(AX$49-AX$48,1)*(AX$4-AX$48))</f>
        <v/>
      </c>
      <c r="AY81" s="20">
        <f>PATH(AY$4,AY$48,AY$49,AY53,AY67,TRUE)</f>
        <v/>
      </c>
    </row>
    <row r="82" hidden="1" outlineLevel="1">
      <c r="A82" s="1" t="inlineStr">
        <is>
          <t>fpr</t>
        </is>
      </c>
      <c r="B82" s="1" t="inlineStr">
        <is>
          <t>nga</t>
        </is>
      </c>
      <c r="C82" s="1" t="inlineStr">
        <is>
          <t>res</t>
        </is>
      </c>
      <c r="H82" s="1">
        <f>INDEX(Variables!$B$5:$B$205,MATCH($A82,Variables!$A$5:$A$205,0))&amp;IF($C82="",""," | "&amp;INDEX(Mapping!$B$5:$B$26,MATCH($C82,Mapping!$A$5:$A$26,0))&amp;" | "&amp;INDEX(Mapping!$B$30:$B$46,MATCH($B82,Mapping!$A$30:$A$46,0)))</f>
        <v/>
      </c>
      <c r="I82" s="1">
        <f>INDEX(Variables!$C$5:$C$205,MATCH($A82,Variables!$A$5:$A$205,0))</f>
        <v/>
      </c>
      <c r="J82" s="1">
        <f>INDEX(Variables!$E$5:$E$205,MATCH($A82,Variables!$A$5:$A$205,0))</f>
        <v/>
      </c>
      <c r="K82" s="17">
        <f>LOWER(Settings!$C$4)&amp;".mit."&amp;$A82&amp;IF($C82="","","."&amp;$C82&amp;"."&amp;$B82)&amp;IF(INDEX(Variables!$D$5:$D$205,MATCH($A82,Variables!$A$5:$A$205,0))="","","."&amp;INDEX(Variables!$D$5:$D$205,MATCH($A82,Variables!$A$5:$A$205,0)))&amp;"."&amp;K$5</f>
        <v/>
      </c>
      <c r="L82" s="18">
        <f>IF(L$4&lt;L$48,0,L54+(L68-L54)/MAX(L$49-L$48,1)*(L$4-L$48))</f>
        <v/>
      </c>
      <c r="M82" s="19">
        <f>IF(M$4&lt;M$48,0,M54+(M68-M54)/MAX(M$49-M$48,1)*(M$4-M$48))</f>
        <v/>
      </c>
      <c r="N82" s="19">
        <f>IF(N$4&lt;N$48,0,N54+(N68-N54)/MAX(N$49-N$48,1)*(N$4-N$48))</f>
        <v/>
      </c>
      <c r="O82" s="19">
        <f>IF(O$4&lt;O$48,0,O54+(O68-O54)/MAX(O$49-O$48,1)*(O$4-O$48))</f>
        <v/>
      </c>
      <c r="P82" s="19">
        <f>IF(P$4&lt;P$48,0,P54+(P68-P54)/MAX(P$49-P$48,1)*(P$4-P$48))</f>
        <v/>
      </c>
      <c r="Q82" s="19">
        <f>IF(Q$4&lt;Q$48,0,Q54+(Q68-Q54)/MAX(Q$49-Q$48,1)*(Q$4-Q$48))</f>
        <v/>
      </c>
      <c r="R82" s="19">
        <f>IF(R$4&lt;R$48,0,R54+(R68-R54)/MAX(R$49-R$48,1)*(R$4-R$48))</f>
        <v/>
      </c>
      <c r="S82" s="19">
        <f>IF(S$4&lt;S$48,0,S54+(S68-S54)/MAX(S$49-S$48,1)*(S$4-S$48))</f>
        <v/>
      </c>
      <c r="T82" s="19">
        <f>IF(T$4&lt;T$48,0,T54+(T68-T54)/MAX(T$49-T$48,1)*(T$4-T$48))</f>
        <v/>
      </c>
      <c r="U82" s="19">
        <f>IF(U$4&lt;U$48,0,U54+(U68-U54)/MAX(U$49-U$48,1)*(U$4-U$48))</f>
        <v/>
      </c>
      <c r="V82" s="19">
        <f>IF(V$4&lt;V$48,0,V54+(V68-V54)/MAX(V$49-V$48,1)*(V$4-V$48))</f>
        <v/>
      </c>
      <c r="W82" s="19">
        <f>IF(W$4&lt;W$48,0,W54+(W68-W54)/MAX(W$49-W$48,1)*(W$4-W$48))</f>
        <v/>
      </c>
      <c r="X82" s="19">
        <f>IF(X$4&lt;X$48,0,X54+(X68-X54)/MAX(X$49-X$48,1)*(X$4-X$48))</f>
        <v/>
      </c>
      <c r="Y82" s="19">
        <f>IF(Y$4&lt;Y$48,0,Y54+(Y68-Y54)/MAX(Y$49-Y$48,1)*(Y$4-Y$48))</f>
        <v/>
      </c>
      <c r="Z82" s="19">
        <f>IF(Z$4&lt;Z$48,0,Z54+(Z68-Z54)/MAX(Z$49-Z$48,1)*(Z$4-Z$48))</f>
        <v/>
      </c>
      <c r="AA82" s="19">
        <f>IF(AA$4&lt;AA$48,0,AA54+(AA68-AA54)/MAX(AA$49-AA$48,1)*(AA$4-AA$48))</f>
        <v/>
      </c>
      <c r="AB82" s="19">
        <f>IF(AB$4&lt;AB$48,0,AB54+(AB68-AB54)/MAX(AB$49-AB$48,1)*(AB$4-AB$48))</f>
        <v/>
      </c>
      <c r="AC82" s="19">
        <f>IF(AC$4&lt;AC$48,0,AC54+(AC68-AC54)/MAX(AC$49-AC$48,1)*(AC$4-AC$48))</f>
        <v/>
      </c>
      <c r="AD82" s="20">
        <f>PATH(AD$4,AD$48,AD$49,AD54,AD68,TRUE)</f>
        <v/>
      </c>
      <c r="AF82" s="17">
        <f>LOWER(Settings!$C$4)&amp;".mit."&amp;$A82&amp;IF($C82="","","."&amp;$C82&amp;"."&amp;$B82)&amp;IF(INDEX(Variables!$D$5:$D$205,MATCH($A82,Variables!$A$5:$A$205,0))="","","."&amp;INDEX(Variables!$D$5:$D$205,MATCH($A82,Variables!$A$5:$A$205,0)))&amp;"."&amp;AF$5</f>
        <v/>
      </c>
      <c r="AG82" s="18">
        <f>IF(AG$4&lt;AG$48,0,AG54+(AG68-AG54)/MAX(AG$49-AG$48,1)*(AG$4-AG$48))</f>
        <v/>
      </c>
      <c r="AH82" s="19">
        <f>IF(AH$4&lt;AH$48,0,AH54+(AH68-AH54)/MAX(AH$49-AH$48,1)*(AH$4-AH$48))</f>
        <v/>
      </c>
      <c r="AI82" s="19">
        <f>IF(AI$4&lt;AI$48,0,AI54+(AI68-AI54)/MAX(AI$49-AI$48,1)*(AI$4-AI$48))</f>
        <v/>
      </c>
      <c r="AJ82" s="19">
        <f>IF(AJ$4&lt;AJ$48,0,AJ54+(AJ68-AJ54)/MAX(AJ$49-AJ$48,1)*(AJ$4-AJ$48))</f>
        <v/>
      </c>
      <c r="AK82" s="19">
        <f>IF(AK$4&lt;AK$48,0,AK54+(AK68-AK54)/MAX(AK$49-AK$48,1)*(AK$4-AK$48))</f>
        <v/>
      </c>
      <c r="AL82" s="19">
        <f>IF(AL$4&lt;AL$48,0,AL54+(AL68-AL54)/MAX(AL$49-AL$48,1)*(AL$4-AL$48))</f>
        <v/>
      </c>
      <c r="AM82" s="19">
        <f>IF(AM$4&lt;AM$48,0,AM54+(AM68-AM54)/MAX(AM$49-AM$48,1)*(AM$4-AM$48))</f>
        <v/>
      </c>
      <c r="AN82" s="19">
        <f>IF(AN$4&lt;AN$48,0,AN54+(AN68-AN54)/MAX(AN$49-AN$48,1)*(AN$4-AN$48))</f>
        <v/>
      </c>
      <c r="AO82" s="19">
        <f>IF(AO$4&lt;AO$48,0,AO54+(AO68-AO54)/MAX(AO$49-AO$48,1)*(AO$4-AO$48))</f>
        <v/>
      </c>
      <c r="AP82" s="19">
        <f>IF(AP$4&lt;AP$48,0,AP54+(AP68-AP54)/MAX(AP$49-AP$48,1)*(AP$4-AP$48))</f>
        <v/>
      </c>
      <c r="AQ82" s="19">
        <f>IF(AQ$4&lt;AQ$48,0,AQ54+(AQ68-AQ54)/MAX(AQ$49-AQ$48,1)*(AQ$4-AQ$48))</f>
        <v/>
      </c>
      <c r="AR82" s="19">
        <f>IF(AR$4&lt;AR$48,0,AR54+(AR68-AR54)/MAX(AR$49-AR$48,1)*(AR$4-AR$48))</f>
        <v/>
      </c>
      <c r="AS82" s="19">
        <f>IF(AS$4&lt;AS$48,0,AS54+(AS68-AS54)/MAX(AS$49-AS$48,1)*(AS$4-AS$48))</f>
        <v/>
      </c>
      <c r="AT82" s="19">
        <f>IF(AT$4&lt;AT$48,0,AT54+(AT68-AT54)/MAX(AT$49-AT$48,1)*(AT$4-AT$48))</f>
        <v/>
      </c>
      <c r="AU82" s="19">
        <f>IF(AU$4&lt;AU$48,0,AU54+(AU68-AU54)/MAX(AU$49-AU$48,1)*(AU$4-AU$48))</f>
        <v/>
      </c>
      <c r="AV82" s="19">
        <f>IF(AV$4&lt;AV$48,0,AV54+(AV68-AV54)/MAX(AV$49-AV$48,1)*(AV$4-AV$48))</f>
        <v/>
      </c>
      <c r="AW82" s="19">
        <f>IF(AW$4&lt;AW$48,0,AW54+(AW68-AW54)/MAX(AW$49-AW$48,1)*(AW$4-AW$48))</f>
        <v/>
      </c>
      <c r="AX82" s="19">
        <f>IF(AX$4&lt;AX$48,0,AX54+(AX68-AX54)/MAX(AX$49-AX$48,1)*(AX$4-AX$48))</f>
        <v/>
      </c>
      <c r="AY82" s="20">
        <f>PATH(AY$4,AY$48,AY$49,AY54,AY68,TRUE)</f>
        <v/>
      </c>
    </row>
    <row r="83" hidden="1" outlineLevel="1">
      <c r="A83" s="1" t="inlineStr">
        <is>
          <t>fpr</t>
        </is>
      </c>
      <c r="B83" s="1" t="inlineStr">
        <is>
          <t>nga</t>
        </is>
      </c>
      <c r="C83" s="1" t="inlineStr">
        <is>
          <t>ind</t>
        </is>
      </c>
      <c r="H83" s="1">
        <f>INDEX(Variables!$B$5:$B$205,MATCH($A83,Variables!$A$5:$A$205,0))&amp;IF($C83="",""," | "&amp;INDEX(Mapping!$B$5:$B$26,MATCH($C83,Mapping!$A$5:$A$26,0))&amp;" | "&amp;INDEX(Mapping!$B$30:$B$46,MATCH($B83,Mapping!$A$30:$A$46,0)))</f>
        <v/>
      </c>
      <c r="I83" s="1">
        <f>INDEX(Variables!$C$5:$C$205,MATCH($A83,Variables!$A$5:$A$205,0))</f>
        <v/>
      </c>
      <c r="J83" s="1">
        <f>INDEX(Variables!$E$5:$E$205,MATCH($A83,Variables!$A$5:$A$205,0))</f>
        <v/>
      </c>
      <c r="K83" s="17">
        <f>LOWER(Settings!$C$4)&amp;".mit."&amp;$A83&amp;IF($C83="","","."&amp;$C83&amp;"."&amp;$B83)&amp;IF(INDEX(Variables!$D$5:$D$205,MATCH($A83,Variables!$A$5:$A$205,0))="","","."&amp;INDEX(Variables!$D$5:$D$205,MATCH($A83,Variables!$A$5:$A$205,0)))&amp;"."&amp;K$5</f>
        <v/>
      </c>
      <c r="L83" s="18">
        <f>IF(L$4&lt;L$48,0,L55+(L69-L55)/MAX(L$49-L$48,1)*(L$4-L$48))</f>
        <v/>
      </c>
      <c r="M83" s="19">
        <f>IF(M$4&lt;M$48,0,M55+(M69-M55)/MAX(M$49-M$48,1)*(M$4-M$48))</f>
        <v/>
      </c>
      <c r="N83" s="19">
        <f>IF(N$4&lt;N$48,0,N55+(N69-N55)/MAX(N$49-N$48,1)*(N$4-N$48))</f>
        <v/>
      </c>
      <c r="O83" s="19">
        <f>IF(O$4&lt;O$48,0,O55+(O69-O55)/MAX(O$49-O$48,1)*(O$4-O$48))</f>
        <v/>
      </c>
      <c r="P83" s="19">
        <f>IF(P$4&lt;P$48,0,P55+(P69-P55)/MAX(P$49-P$48,1)*(P$4-P$48))</f>
        <v/>
      </c>
      <c r="Q83" s="19">
        <f>IF(Q$4&lt;Q$48,0,Q55+(Q69-Q55)/MAX(Q$49-Q$48,1)*(Q$4-Q$48))</f>
        <v/>
      </c>
      <c r="R83" s="19">
        <f>IF(R$4&lt;R$48,0,R55+(R69-R55)/MAX(R$49-R$48,1)*(R$4-R$48))</f>
        <v/>
      </c>
      <c r="S83" s="19">
        <f>IF(S$4&lt;S$48,0,S55+(S69-S55)/MAX(S$49-S$48,1)*(S$4-S$48))</f>
        <v/>
      </c>
      <c r="T83" s="19">
        <f>IF(T$4&lt;T$48,0,T55+(T69-T55)/MAX(T$49-T$48,1)*(T$4-T$48))</f>
        <v/>
      </c>
      <c r="U83" s="19">
        <f>IF(U$4&lt;U$48,0,U55+(U69-U55)/MAX(U$49-U$48,1)*(U$4-U$48))</f>
        <v/>
      </c>
      <c r="V83" s="19">
        <f>IF(V$4&lt;V$48,0,V55+(V69-V55)/MAX(V$49-V$48,1)*(V$4-V$48))</f>
        <v/>
      </c>
      <c r="W83" s="19">
        <f>IF(W$4&lt;W$48,0,W55+(W69-W55)/MAX(W$49-W$48,1)*(W$4-W$48))</f>
        <v/>
      </c>
      <c r="X83" s="19">
        <f>IF(X$4&lt;X$48,0,X55+(X69-X55)/MAX(X$49-X$48,1)*(X$4-X$48))</f>
        <v/>
      </c>
      <c r="Y83" s="19">
        <f>IF(Y$4&lt;Y$48,0,Y55+(Y69-Y55)/MAX(Y$49-Y$48,1)*(Y$4-Y$48))</f>
        <v/>
      </c>
      <c r="Z83" s="19">
        <f>IF(Z$4&lt;Z$48,0,Z55+(Z69-Z55)/MAX(Z$49-Z$48,1)*(Z$4-Z$48))</f>
        <v/>
      </c>
      <c r="AA83" s="19">
        <f>IF(AA$4&lt;AA$48,0,AA55+(AA69-AA55)/MAX(AA$49-AA$48,1)*(AA$4-AA$48))</f>
        <v/>
      </c>
      <c r="AB83" s="19">
        <f>IF(AB$4&lt;AB$48,0,AB55+(AB69-AB55)/MAX(AB$49-AB$48,1)*(AB$4-AB$48))</f>
        <v/>
      </c>
      <c r="AC83" s="19">
        <f>IF(AC$4&lt;AC$48,0,AC55+(AC69-AC55)/MAX(AC$49-AC$48,1)*(AC$4-AC$48))</f>
        <v/>
      </c>
      <c r="AD83" s="20">
        <f>PATH(AD$4,AD$48,AD$49,AD55,AD69,TRUE)</f>
        <v/>
      </c>
      <c r="AF83" s="17">
        <f>LOWER(Settings!$C$4)&amp;".mit."&amp;$A83&amp;IF($C83="","","."&amp;$C83&amp;"."&amp;$B83)&amp;IF(INDEX(Variables!$D$5:$D$205,MATCH($A83,Variables!$A$5:$A$205,0))="","","."&amp;INDEX(Variables!$D$5:$D$205,MATCH($A83,Variables!$A$5:$A$205,0)))&amp;"."&amp;AF$5</f>
        <v/>
      </c>
      <c r="AG83" s="18">
        <f>IF(AG$4&lt;AG$48,0,AG55+(AG69-AG55)/MAX(AG$49-AG$48,1)*(AG$4-AG$48))</f>
        <v/>
      </c>
      <c r="AH83" s="19">
        <f>IF(AH$4&lt;AH$48,0,AH55+(AH69-AH55)/MAX(AH$49-AH$48,1)*(AH$4-AH$48))</f>
        <v/>
      </c>
      <c r="AI83" s="19">
        <f>IF(AI$4&lt;AI$48,0,AI55+(AI69-AI55)/MAX(AI$49-AI$48,1)*(AI$4-AI$48))</f>
        <v/>
      </c>
      <c r="AJ83" s="19">
        <f>IF(AJ$4&lt;AJ$48,0,AJ55+(AJ69-AJ55)/MAX(AJ$49-AJ$48,1)*(AJ$4-AJ$48))</f>
        <v/>
      </c>
      <c r="AK83" s="19">
        <f>IF(AK$4&lt;AK$48,0,AK55+(AK69-AK55)/MAX(AK$49-AK$48,1)*(AK$4-AK$48))</f>
        <v/>
      </c>
      <c r="AL83" s="19">
        <f>IF(AL$4&lt;AL$48,0,AL55+(AL69-AL55)/MAX(AL$49-AL$48,1)*(AL$4-AL$48))</f>
        <v/>
      </c>
      <c r="AM83" s="19">
        <f>IF(AM$4&lt;AM$48,0,AM55+(AM69-AM55)/MAX(AM$49-AM$48,1)*(AM$4-AM$48))</f>
        <v/>
      </c>
      <c r="AN83" s="19">
        <f>IF(AN$4&lt;AN$48,0,AN55+(AN69-AN55)/MAX(AN$49-AN$48,1)*(AN$4-AN$48))</f>
        <v/>
      </c>
      <c r="AO83" s="19">
        <f>IF(AO$4&lt;AO$48,0,AO55+(AO69-AO55)/MAX(AO$49-AO$48,1)*(AO$4-AO$48))</f>
        <v/>
      </c>
      <c r="AP83" s="19">
        <f>IF(AP$4&lt;AP$48,0,AP55+(AP69-AP55)/MAX(AP$49-AP$48,1)*(AP$4-AP$48))</f>
        <v/>
      </c>
      <c r="AQ83" s="19">
        <f>IF(AQ$4&lt;AQ$48,0,AQ55+(AQ69-AQ55)/MAX(AQ$49-AQ$48,1)*(AQ$4-AQ$48))</f>
        <v/>
      </c>
      <c r="AR83" s="19">
        <f>IF(AR$4&lt;AR$48,0,AR55+(AR69-AR55)/MAX(AR$49-AR$48,1)*(AR$4-AR$48))</f>
        <v/>
      </c>
      <c r="AS83" s="19">
        <f>IF(AS$4&lt;AS$48,0,AS55+(AS69-AS55)/MAX(AS$49-AS$48,1)*(AS$4-AS$48))</f>
        <v/>
      </c>
      <c r="AT83" s="19">
        <f>IF(AT$4&lt;AT$48,0,AT55+(AT69-AT55)/MAX(AT$49-AT$48,1)*(AT$4-AT$48))</f>
        <v/>
      </c>
      <c r="AU83" s="19">
        <f>IF(AU$4&lt;AU$48,0,AU55+(AU69-AU55)/MAX(AU$49-AU$48,1)*(AU$4-AU$48))</f>
        <v/>
      </c>
      <c r="AV83" s="19">
        <f>IF(AV$4&lt;AV$48,0,AV55+(AV69-AV55)/MAX(AV$49-AV$48,1)*(AV$4-AV$48))</f>
        <v/>
      </c>
      <c r="AW83" s="19">
        <f>IF(AW$4&lt;AW$48,0,AW55+(AW69-AW55)/MAX(AW$49-AW$48,1)*(AW$4-AW$48))</f>
        <v/>
      </c>
      <c r="AX83" s="19">
        <f>IF(AX$4&lt;AX$48,0,AX55+(AX69-AX55)/MAX(AX$49-AX$48,1)*(AX$4-AX$48))</f>
        <v/>
      </c>
      <c r="AY83" s="20">
        <f>PATH(AY$4,AY$48,AY$49,AY55,AY69,TRUE)</f>
        <v/>
      </c>
    </row>
    <row r="84" hidden="1" outlineLevel="1">
      <c r="A84" s="1" t="inlineStr">
        <is>
          <t>fpr</t>
        </is>
      </c>
      <c r="B84" s="1" t="inlineStr">
        <is>
          <t>ecy</t>
        </is>
      </c>
      <c r="C84" s="1" t="inlineStr">
        <is>
          <t>res</t>
        </is>
      </c>
      <c r="H84" s="1">
        <f>INDEX(Variables!$B$5:$B$205,MATCH($A84,Variables!$A$5:$A$205,0))&amp;IF($C84="",""," | "&amp;INDEX(Mapping!$B$5:$B$26,MATCH($C84,Mapping!$A$5:$A$26,0))&amp;" | "&amp;INDEX(Mapping!$B$30:$B$46,MATCH($B84,Mapping!$A$30:$A$46,0)))</f>
        <v/>
      </c>
      <c r="I84" s="1">
        <f>INDEX(Variables!$C$5:$C$205,MATCH($A84,Variables!$A$5:$A$205,0))</f>
        <v/>
      </c>
      <c r="J84" s="1">
        <f>INDEX(Variables!$E$5:$E$205,MATCH($A84,Variables!$A$5:$A$205,0))</f>
        <v/>
      </c>
      <c r="K84" s="17">
        <f>LOWER(Settings!$C$4)&amp;".mit."&amp;$A84&amp;IF($C84="","","."&amp;$C84&amp;"."&amp;$B84)&amp;IF(INDEX(Variables!$D$5:$D$205,MATCH($A84,Variables!$A$5:$A$205,0))="","","."&amp;INDEX(Variables!$D$5:$D$205,MATCH($A84,Variables!$A$5:$A$205,0)))&amp;"."&amp;K$5</f>
        <v/>
      </c>
      <c r="L84" s="18">
        <f>IF(L$4&lt;L$48,0,L56+(L70-L56)/MAX(L$49-L$48,1)*(L$4-L$48))</f>
        <v/>
      </c>
      <c r="M84" s="19">
        <f>IF(M$4&lt;M$48,0,M56+(M70-M56)/MAX(M$49-M$48,1)*(M$4-M$48))</f>
        <v/>
      </c>
      <c r="N84" s="19">
        <f>IF(N$4&lt;N$48,0,N56+(N70-N56)/MAX(N$49-N$48,1)*(N$4-N$48))</f>
        <v/>
      </c>
      <c r="O84" s="19">
        <f>IF(O$4&lt;O$48,0,O56+(O70-O56)/MAX(O$49-O$48,1)*(O$4-O$48))</f>
        <v/>
      </c>
      <c r="P84" s="19">
        <f>IF(P$4&lt;P$48,0,P56+(P70-P56)/MAX(P$49-P$48,1)*(P$4-P$48))</f>
        <v/>
      </c>
      <c r="Q84" s="19">
        <f>IF(Q$4&lt;Q$48,0,Q56+(Q70-Q56)/MAX(Q$49-Q$48,1)*(Q$4-Q$48))</f>
        <v/>
      </c>
      <c r="R84" s="19">
        <f>IF(R$4&lt;R$48,0,R56+(R70-R56)/MAX(R$49-R$48,1)*(R$4-R$48))</f>
        <v/>
      </c>
      <c r="S84" s="19">
        <f>IF(S$4&lt;S$48,0,S56+(S70-S56)/MAX(S$49-S$48,1)*(S$4-S$48))</f>
        <v/>
      </c>
      <c r="T84" s="19">
        <f>IF(T$4&lt;T$48,0,T56+(T70-T56)/MAX(T$49-T$48,1)*(T$4-T$48))</f>
        <v/>
      </c>
      <c r="U84" s="19">
        <f>IF(U$4&lt;U$48,0,U56+(U70-U56)/MAX(U$49-U$48,1)*(U$4-U$48))</f>
        <v/>
      </c>
      <c r="V84" s="19">
        <f>IF(V$4&lt;V$48,0,V56+(V70-V56)/MAX(V$49-V$48,1)*(V$4-V$48))</f>
        <v/>
      </c>
      <c r="W84" s="19">
        <f>IF(W$4&lt;W$48,0,W56+(W70-W56)/MAX(W$49-W$48,1)*(W$4-W$48))</f>
        <v/>
      </c>
      <c r="X84" s="19">
        <f>IF(X$4&lt;X$48,0,X56+(X70-X56)/MAX(X$49-X$48,1)*(X$4-X$48))</f>
        <v/>
      </c>
      <c r="Y84" s="19">
        <f>IF(Y$4&lt;Y$48,0,Y56+(Y70-Y56)/MAX(Y$49-Y$48,1)*(Y$4-Y$48))</f>
        <v/>
      </c>
      <c r="Z84" s="19">
        <f>IF(Z$4&lt;Z$48,0,Z56+(Z70-Z56)/MAX(Z$49-Z$48,1)*(Z$4-Z$48))</f>
        <v/>
      </c>
      <c r="AA84" s="19">
        <f>IF(AA$4&lt;AA$48,0,AA56+(AA70-AA56)/MAX(AA$49-AA$48,1)*(AA$4-AA$48))</f>
        <v/>
      </c>
      <c r="AB84" s="19">
        <f>IF(AB$4&lt;AB$48,0,AB56+(AB70-AB56)/MAX(AB$49-AB$48,1)*(AB$4-AB$48))</f>
        <v/>
      </c>
      <c r="AC84" s="19">
        <f>IF(AC$4&lt;AC$48,0,AC56+(AC70-AC56)/MAX(AC$49-AC$48,1)*(AC$4-AC$48))</f>
        <v/>
      </c>
      <c r="AD84" s="20">
        <f>PATH(AD$4,AD$48,AD$49,AD56,AD70,TRUE)</f>
        <v/>
      </c>
      <c r="AF84" s="17">
        <f>LOWER(Settings!$C$4)&amp;".mit."&amp;$A84&amp;IF($C84="","","."&amp;$C84&amp;"."&amp;$B84)&amp;IF(INDEX(Variables!$D$5:$D$205,MATCH($A84,Variables!$A$5:$A$205,0))="","","."&amp;INDEX(Variables!$D$5:$D$205,MATCH($A84,Variables!$A$5:$A$205,0)))&amp;"."&amp;AF$5</f>
        <v/>
      </c>
      <c r="AG84" s="18">
        <f>IF(AG$4&lt;AG$48,0,AG56+(AG70-AG56)/MAX(AG$49-AG$48,1)*(AG$4-AG$48))</f>
        <v/>
      </c>
      <c r="AH84" s="19">
        <f>IF(AH$4&lt;AH$48,0,AH56+(AH70-AH56)/MAX(AH$49-AH$48,1)*(AH$4-AH$48))</f>
        <v/>
      </c>
      <c r="AI84" s="19">
        <f>IF(AI$4&lt;AI$48,0,AI56+(AI70-AI56)/MAX(AI$49-AI$48,1)*(AI$4-AI$48))</f>
        <v/>
      </c>
      <c r="AJ84" s="19">
        <f>IF(AJ$4&lt;AJ$48,0,AJ56+(AJ70-AJ56)/MAX(AJ$49-AJ$48,1)*(AJ$4-AJ$48))</f>
        <v/>
      </c>
      <c r="AK84" s="19">
        <f>IF(AK$4&lt;AK$48,0,AK56+(AK70-AK56)/MAX(AK$49-AK$48,1)*(AK$4-AK$48))</f>
        <v/>
      </c>
      <c r="AL84" s="19">
        <f>IF(AL$4&lt;AL$48,0,AL56+(AL70-AL56)/MAX(AL$49-AL$48,1)*(AL$4-AL$48))</f>
        <v/>
      </c>
      <c r="AM84" s="19">
        <f>IF(AM$4&lt;AM$48,0,AM56+(AM70-AM56)/MAX(AM$49-AM$48,1)*(AM$4-AM$48))</f>
        <v/>
      </c>
      <c r="AN84" s="19">
        <f>IF(AN$4&lt;AN$48,0,AN56+(AN70-AN56)/MAX(AN$49-AN$48,1)*(AN$4-AN$48))</f>
        <v/>
      </c>
      <c r="AO84" s="19">
        <f>IF(AO$4&lt;AO$48,0,AO56+(AO70-AO56)/MAX(AO$49-AO$48,1)*(AO$4-AO$48))</f>
        <v/>
      </c>
      <c r="AP84" s="19">
        <f>IF(AP$4&lt;AP$48,0,AP56+(AP70-AP56)/MAX(AP$49-AP$48,1)*(AP$4-AP$48))</f>
        <v/>
      </c>
      <c r="AQ84" s="19">
        <f>IF(AQ$4&lt;AQ$48,0,AQ56+(AQ70-AQ56)/MAX(AQ$49-AQ$48,1)*(AQ$4-AQ$48))</f>
        <v/>
      </c>
      <c r="AR84" s="19">
        <f>IF(AR$4&lt;AR$48,0,AR56+(AR70-AR56)/MAX(AR$49-AR$48,1)*(AR$4-AR$48))</f>
        <v/>
      </c>
      <c r="AS84" s="19">
        <f>IF(AS$4&lt;AS$48,0,AS56+(AS70-AS56)/MAX(AS$49-AS$48,1)*(AS$4-AS$48))</f>
        <v/>
      </c>
      <c r="AT84" s="19">
        <f>IF(AT$4&lt;AT$48,0,AT56+(AT70-AT56)/MAX(AT$49-AT$48,1)*(AT$4-AT$48))</f>
        <v/>
      </c>
      <c r="AU84" s="19">
        <f>IF(AU$4&lt;AU$48,0,AU56+(AU70-AU56)/MAX(AU$49-AU$48,1)*(AU$4-AU$48))</f>
        <v/>
      </c>
      <c r="AV84" s="19">
        <f>IF(AV$4&lt;AV$48,0,AV56+(AV70-AV56)/MAX(AV$49-AV$48,1)*(AV$4-AV$48))</f>
        <v/>
      </c>
      <c r="AW84" s="19">
        <f>IF(AW$4&lt;AW$48,0,AW56+(AW70-AW56)/MAX(AW$49-AW$48,1)*(AW$4-AW$48))</f>
        <v/>
      </c>
      <c r="AX84" s="19">
        <f>IF(AX$4&lt;AX$48,0,AX56+(AX70-AX56)/MAX(AX$49-AX$48,1)*(AX$4-AX$48))</f>
        <v/>
      </c>
      <c r="AY84" s="20">
        <f>PATH(AY$4,AY$48,AY$49,AY56,AY70,TRUE)</f>
        <v/>
      </c>
    </row>
    <row r="85" hidden="1" outlineLevel="1">
      <c r="A85" s="1" t="inlineStr">
        <is>
          <t>fpr</t>
        </is>
      </c>
      <c r="B85" s="1" t="inlineStr">
        <is>
          <t>ecy</t>
        </is>
      </c>
      <c r="C85" s="1" t="inlineStr">
        <is>
          <t>ind</t>
        </is>
      </c>
      <c r="H85" s="1">
        <f>INDEX(Variables!$B$5:$B$205,MATCH($A85,Variables!$A$5:$A$205,0))&amp;IF($C85="",""," | "&amp;INDEX(Mapping!$B$5:$B$26,MATCH($C85,Mapping!$A$5:$A$26,0))&amp;" | "&amp;INDEX(Mapping!$B$30:$B$46,MATCH($B85,Mapping!$A$30:$A$46,0)))</f>
        <v/>
      </c>
      <c r="I85" s="1">
        <f>INDEX(Variables!$C$5:$C$205,MATCH($A85,Variables!$A$5:$A$205,0))</f>
        <v/>
      </c>
      <c r="J85" s="1">
        <f>INDEX(Variables!$E$5:$E$205,MATCH($A85,Variables!$A$5:$A$205,0))</f>
        <v/>
      </c>
      <c r="K85" s="17">
        <f>LOWER(Settings!$C$4)&amp;".mit."&amp;$A85&amp;IF($C85="","","."&amp;$C85&amp;"."&amp;$B85)&amp;IF(INDEX(Variables!$D$5:$D$205,MATCH($A85,Variables!$A$5:$A$205,0))="","","."&amp;INDEX(Variables!$D$5:$D$205,MATCH($A85,Variables!$A$5:$A$205,0)))&amp;"."&amp;K$5</f>
        <v/>
      </c>
      <c r="L85" s="18">
        <f>IF(L$4&lt;L$48,0,L57+(L71-L57)/MAX(L$49-L$48,1)*(L$4-L$48))</f>
        <v/>
      </c>
      <c r="M85" s="19">
        <f>IF(M$4&lt;M$48,0,M57+(M71-M57)/MAX(M$49-M$48,1)*(M$4-M$48))</f>
        <v/>
      </c>
      <c r="N85" s="19">
        <f>IF(N$4&lt;N$48,0,N57+(N71-N57)/MAX(N$49-N$48,1)*(N$4-N$48))</f>
        <v/>
      </c>
      <c r="O85" s="19">
        <f>IF(O$4&lt;O$48,0,O57+(O71-O57)/MAX(O$49-O$48,1)*(O$4-O$48))</f>
        <v/>
      </c>
      <c r="P85" s="19">
        <f>IF(P$4&lt;P$48,0,P57+(P71-P57)/MAX(P$49-P$48,1)*(P$4-P$48))</f>
        <v/>
      </c>
      <c r="Q85" s="19">
        <f>IF(Q$4&lt;Q$48,0,Q57+(Q71-Q57)/MAX(Q$49-Q$48,1)*(Q$4-Q$48))</f>
        <v/>
      </c>
      <c r="R85" s="19">
        <f>IF(R$4&lt;R$48,0,R57+(R71-R57)/MAX(R$49-R$48,1)*(R$4-R$48))</f>
        <v/>
      </c>
      <c r="S85" s="19">
        <f>IF(S$4&lt;S$48,0,S57+(S71-S57)/MAX(S$49-S$48,1)*(S$4-S$48))</f>
        <v/>
      </c>
      <c r="T85" s="19">
        <f>IF(T$4&lt;T$48,0,T57+(T71-T57)/MAX(T$49-T$48,1)*(T$4-T$48))</f>
        <v/>
      </c>
      <c r="U85" s="19">
        <f>IF(U$4&lt;U$48,0,U57+(U71-U57)/MAX(U$49-U$48,1)*(U$4-U$48))</f>
        <v/>
      </c>
      <c r="V85" s="19">
        <f>IF(V$4&lt;V$48,0,V57+(V71-V57)/MAX(V$49-V$48,1)*(V$4-V$48))</f>
        <v/>
      </c>
      <c r="W85" s="19">
        <f>IF(W$4&lt;W$48,0,W57+(W71-W57)/MAX(W$49-W$48,1)*(W$4-W$48))</f>
        <v/>
      </c>
      <c r="X85" s="19">
        <f>IF(X$4&lt;X$48,0,X57+(X71-X57)/MAX(X$49-X$48,1)*(X$4-X$48))</f>
        <v/>
      </c>
      <c r="Y85" s="19">
        <f>IF(Y$4&lt;Y$48,0,Y57+(Y71-Y57)/MAX(Y$49-Y$48,1)*(Y$4-Y$48))</f>
        <v/>
      </c>
      <c r="Z85" s="19">
        <f>IF(Z$4&lt;Z$48,0,Z57+(Z71-Z57)/MAX(Z$49-Z$48,1)*(Z$4-Z$48))</f>
        <v/>
      </c>
      <c r="AA85" s="19">
        <f>IF(AA$4&lt;AA$48,0,AA57+(AA71-AA57)/MAX(AA$49-AA$48,1)*(AA$4-AA$48))</f>
        <v/>
      </c>
      <c r="AB85" s="19">
        <f>IF(AB$4&lt;AB$48,0,AB57+(AB71-AB57)/MAX(AB$49-AB$48,1)*(AB$4-AB$48))</f>
        <v/>
      </c>
      <c r="AC85" s="19">
        <f>IF(AC$4&lt;AC$48,0,AC57+(AC71-AC57)/MAX(AC$49-AC$48,1)*(AC$4-AC$48))</f>
        <v/>
      </c>
      <c r="AD85" s="20">
        <f>PATH(AD$4,AD$48,AD$49,AD57,AD71,TRUE)</f>
        <v/>
      </c>
      <c r="AF85" s="17">
        <f>LOWER(Settings!$C$4)&amp;".mit."&amp;$A85&amp;IF($C85="","","."&amp;$C85&amp;"."&amp;$B85)&amp;IF(INDEX(Variables!$D$5:$D$205,MATCH($A85,Variables!$A$5:$A$205,0))="","","."&amp;INDEX(Variables!$D$5:$D$205,MATCH($A85,Variables!$A$5:$A$205,0)))&amp;"."&amp;AF$5</f>
        <v/>
      </c>
      <c r="AG85" s="18">
        <f>IF(AG$4&lt;AG$48,0,AG57+(AG71-AG57)/MAX(AG$49-AG$48,1)*(AG$4-AG$48))</f>
        <v/>
      </c>
      <c r="AH85" s="19">
        <f>IF(AH$4&lt;AH$48,0,AH57+(AH71-AH57)/MAX(AH$49-AH$48,1)*(AH$4-AH$48))</f>
        <v/>
      </c>
      <c r="AI85" s="19">
        <f>IF(AI$4&lt;AI$48,0,AI57+(AI71-AI57)/MAX(AI$49-AI$48,1)*(AI$4-AI$48))</f>
        <v/>
      </c>
      <c r="AJ85" s="19">
        <f>IF(AJ$4&lt;AJ$48,0,AJ57+(AJ71-AJ57)/MAX(AJ$49-AJ$48,1)*(AJ$4-AJ$48))</f>
        <v/>
      </c>
      <c r="AK85" s="19">
        <f>IF(AK$4&lt;AK$48,0,AK57+(AK71-AK57)/MAX(AK$49-AK$48,1)*(AK$4-AK$48))</f>
        <v/>
      </c>
      <c r="AL85" s="19">
        <f>IF(AL$4&lt;AL$48,0,AL57+(AL71-AL57)/MAX(AL$49-AL$48,1)*(AL$4-AL$48))</f>
        <v/>
      </c>
      <c r="AM85" s="19">
        <f>IF(AM$4&lt;AM$48,0,AM57+(AM71-AM57)/MAX(AM$49-AM$48,1)*(AM$4-AM$48))</f>
        <v/>
      </c>
      <c r="AN85" s="19">
        <f>IF(AN$4&lt;AN$48,0,AN57+(AN71-AN57)/MAX(AN$49-AN$48,1)*(AN$4-AN$48))</f>
        <v/>
      </c>
      <c r="AO85" s="19">
        <f>IF(AO$4&lt;AO$48,0,AO57+(AO71-AO57)/MAX(AO$49-AO$48,1)*(AO$4-AO$48))</f>
        <v/>
      </c>
      <c r="AP85" s="19">
        <f>IF(AP$4&lt;AP$48,0,AP57+(AP71-AP57)/MAX(AP$49-AP$48,1)*(AP$4-AP$48))</f>
        <v/>
      </c>
      <c r="AQ85" s="19">
        <f>IF(AQ$4&lt;AQ$48,0,AQ57+(AQ71-AQ57)/MAX(AQ$49-AQ$48,1)*(AQ$4-AQ$48))</f>
        <v/>
      </c>
      <c r="AR85" s="19">
        <f>IF(AR$4&lt;AR$48,0,AR57+(AR71-AR57)/MAX(AR$49-AR$48,1)*(AR$4-AR$48))</f>
        <v/>
      </c>
      <c r="AS85" s="19">
        <f>IF(AS$4&lt;AS$48,0,AS57+(AS71-AS57)/MAX(AS$49-AS$48,1)*(AS$4-AS$48))</f>
        <v/>
      </c>
      <c r="AT85" s="19">
        <f>IF(AT$4&lt;AT$48,0,AT57+(AT71-AT57)/MAX(AT$49-AT$48,1)*(AT$4-AT$48))</f>
        <v/>
      </c>
      <c r="AU85" s="19">
        <f>IF(AU$4&lt;AU$48,0,AU57+(AU71-AU57)/MAX(AU$49-AU$48,1)*(AU$4-AU$48))</f>
        <v/>
      </c>
      <c r="AV85" s="19">
        <f>IF(AV$4&lt;AV$48,0,AV57+(AV71-AV57)/MAX(AV$49-AV$48,1)*(AV$4-AV$48))</f>
        <v/>
      </c>
      <c r="AW85" s="19">
        <f>IF(AW$4&lt;AW$48,0,AW57+(AW71-AW57)/MAX(AW$49-AW$48,1)*(AW$4-AW$48))</f>
        <v/>
      </c>
      <c r="AX85" s="19">
        <f>IF(AX$4&lt;AX$48,0,AX57+(AX71-AX57)/MAX(AX$49-AX$48,1)*(AX$4-AX$48))</f>
        <v/>
      </c>
      <c r="AY85" s="20">
        <f>PATH(AY$4,AY$48,AY$49,AY57,AY71,TRUE)</f>
        <v/>
      </c>
    </row>
    <row r="86" hidden="1" outlineLevel="1">
      <c r="A86" s="1" t="inlineStr">
        <is>
          <t>fpr</t>
        </is>
      </c>
      <c r="B86" s="1" t="inlineStr">
        <is>
          <t>gso</t>
        </is>
      </c>
      <c r="C86" s="1" t="inlineStr">
        <is>
          <t>all</t>
        </is>
      </c>
      <c r="H86" s="1">
        <f>INDEX(Variables!$B$5:$B$205,MATCH($A86,Variables!$A$5:$A$205,0))&amp;IF($C86="",""," | "&amp;INDEX(Mapping!$B$5:$B$26,MATCH($C86,Mapping!$A$5:$A$26,0))&amp;" | "&amp;INDEX(Mapping!$B$30:$B$46,MATCH($B86,Mapping!$A$30:$A$46,0)))</f>
        <v/>
      </c>
      <c r="I86" s="1">
        <f>INDEX(Variables!$C$5:$C$205,MATCH($A86,Variables!$A$5:$A$205,0))</f>
        <v/>
      </c>
      <c r="J86" s="1">
        <f>INDEX(Variables!$E$5:$E$205,MATCH($A86,Variables!$A$5:$A$205,0))</f>
        <v/>
      </c>
      <c r="K86" s="17">
        <f>LOWER(Settings!$C$4)&amp;".mit."&amp;$A86&amp;IF($C86="","","."&amp;$C86&amp;"."&amp;$B86)&amp;IF(INDEX(Variables!$D$5:$D$205,MATCH($A86,Variables!$A$5:$A$205,0))="","","."&amp;INDEX(Variables!$D$5:$D$205,MATCH($A86,Variables!$A$5:$A$205,0)))&amp;"."&amp;K$5</f>
        <v/>
      </c>
      <c r="L86" s="18">
        <f>IF(L$4&lt;L$48,0,L58+(L72-L58)/MAX(L$49-L$48,1)*(L$4-L$48))</f>
        <v/>
      </c>
      <c r="M86" s="19">
        <f>IF(M$4&lt;M$48,0,M58+(M72-M58)/MAX(M$49-M$48,1)*(M$4-M$48))</f>
        <v/>
      </c>
      <c r="N86" s="19">
        <f>IF(N$4&lt;N$48,0,N58+(N72-N58)/MAX(N$49-N$48,1)*(N$4-N$48))</f>
        <v/>
      </c>
      <c r="O86" s="19">
        <f>IF(O$4&lt;O$48,0,O58+(O72-O58)/MAX(O$49-O$48,1)*(O$4-O$48))</f>
        <v/>
      </c>
      <c r="P86" s="19">
        <f>IF(P$4&lt;P$48,0,P58+(P72-P58)/MAX(P$49-P$48,1)*(P$4-P$48))</f>
        <v/>
      </c>
      <c r="Q86" s="19">
        <f>IF(Q$4&lt;Q$48,0,Q58+(Q72-Q58)/MAX(Q$49-Q$48,1)*(Q$4-Q$48))</f>
        <v/>
      </c>
      <c r="R86" s="19">
        <f>IF(R$4&lt;R$48,0,R58+(R72-R58)/MAX(R$49-R$48,1)*(R$4-R$48))</f>
        <v/>
      </c>
      <c r="S86" s="19">
        <f>IF(S$4&lt;S$48,0,S58+(S72-S58)/MAX(S$49-S$48,1)*(S$4-S$48))</f>
        <v/>
      </c>
      <c r="T86" s="19">
        <f>IF(T$4&lt;T$48,0,T58+(T72-T58)/MAX(T$49-T$48,1)*(T$4-T$48))</f>
        <v/>
      </c>
      <c r="U86" s="19">
        <f>IF(U$4&lt;U$48,0,U58+(U72-U58)/MAX(U$49-U$48,1)*(U$4-U$48))</f>
        <v/>
      </c>
      <c r="V86" s="19">
        <f>IF(V$4&lt;V$48,0,V58+(V72-V58)/MAX(V$49-V$48,1)*(V$4-V$48))</f>
        <v/>
      </c>
      <c r="W86" s="19">
        <f>IF(W$4&lt;W$48,0,W58+(W72-W58)/MAX(W$49-W$48,1)*(W$4-W$48))</f>
        <v/>
      </c>
      <c r="X86" s="19">
        <f>IF(X$4&lt;X$48,0,X58+(X72-X58)/MAX(X$49-X$48,1)*(X$4-X$48))</f>
        <v/>
      </c>
      <c r="Y86" s="19">
        <f>IF(Y$4&lt;Y$48,0,Y58+(Y72-Y58)/MAX(Y$49-Y$48,1)*(Y$4-Y$48))</f>
        <v/>
      </c>
      <c r="Z86" s="19">
        <f>IF(Z$4&lt;Z$48,0,Z58+(Z72-Z58)/MAX(Z$49-Z$48,1)*(Z$4-Z$48))</f>
        <v/>
      </c>
      <c r="AA86" s="19">
        <f>IF(AA$4&lt;AA$48,0,AA58+(AA72-AA58)/MAX(AA$49-AA$48,1)*(AA$4-AA$48))</f>
        <v/>
      </c>
      <c r="AB86" s="19">
        <f>IF(AB$4&lt;AB$48,0,AB58+(AB72-AB58)/MAX(AB$49-AB$48,1)*(AB$4-AB$48))</f>
        <v/>
      </c>
      <c r="AC86" s="19">
        <f>IF(AC$4&lt;AC$48,0,AC58+(AC72-AC58)/MAX(AC$49-AC$48,1)*(AC$4-AC$48))</f>
        <v/>
      </c>
      <c r="AD86" s="20">
        <f>PATH(AD$4,AD$48,AD$49,AD58,AD72,TRUE)</f>
        <v/>
      </c>
      <c r="AF86" s="17">
        <f>LOWER(Settings!$C$4)&amp;".mit."&amp;$A86&amp;IF($C86="","","."&amp;$C86&amp;"."&amp;$B86)&amp;IF(INDEX(Variables!$D$5:$D$205,MATCH($A86,Variables!$A$5:$A$205,0))="","","."&amp;INDEX(Variables!$D$5:$D$205,MATCH($A86,Variables!$A$5:$A$205,0)))&amp;"."&amp;AF$5</f>
        <v/>
      </c>
      <c r="AG86" s="18">
        <f>IF(AG$4&lt;AG$48,0,AG58+(AG72-AG58)/MAX(AG$49-AG$48,1)*(AG$4-AG$48))</f>
        <v/>
      </c>
      <c r="AH86" s="19">
        <f>IF(AH$4&lt;AH$48,0,AH58+(AH72-AH58)/MAX(AH$49-AH$48,1)*(AH$4-AH$48))</f>
        <v/>
      </c>
      <c r="AI86" s="19">
        <f>IF(AI$4&lt;AI$48,0,AI58+(AI72-AI58)/MAX(AI$49-AI$48,1)*(AI$4-AI$48))</f>
        <v/>
      </c>
      <c r="AJ86" s="19">
        <f>IF(AJ$4&lt;AJ$48,0,AJ58+(AJ72-AJ58)/MAX(AJ$49-AJ$48,1)*(AJ$4-AJ$48))</f>
        <v/>
      </c>
      <c r="AK86" s="19">
        <f>IF(AK$4&lt;AK$48,0,AK58+(AK72-AK58)/MAX(AK$49-AK$48,1)*(AK$4-AK$48))</f>
        <v/>
      </c>
      <c r="AL86" s="19">
        <f>IF(AL$4&lt;AL$48,0,AL58+(AL72-AL58)/MAX(AL$49-AL$48,1)*(AL$4-AL$48))</f>
        <v/>
      </c>
      <c r="AM86" s="19">
        <f>IF(AM$4&lt;AM$48,0,AM58+(AM72-AM58)/MAX(AM$49-AM$48,1)*(AM$4-AM$48))</f>
        <v/>
      </c>
      <c r="AN86" s="19">
        <f>IF(AN$4&lt;AN$48,0,AN58+(AN72-AN58)/MAX(AN$49-AN$48,1)*(AN$4-AN$48))</f>
        <v/>
      </c>
      <c r="AO86" s="19">
        <f>IF(AO$4&lt;AO$48,0,AO58+(AO72-AO58)/MAX(AO$49-AO$48,1)*(AO$4-AO$48))</f>
        <v/>
      </c>
      <c r="AP86" s="19">
        <f>IF(AP$4&lt;AP$48,0,AP58+(AP72-AP58)/MAX(AP$49-AP$48,1)*(AP$4-AP$48))</f>
        <v/>
      </c>
      <c r="AQ86" s="19">
        <f>IF(AQ$4&lt;AQ$48,0,AQ58+(AQ72-AQ58)/MAX(AQ$49-AQ$48,1)*(AQ$4-AQ$48))</f>
        <v/>
      </c>
      <c r="AR86" s="19">
        <f>IF(AR$4&lt;AR$48,0,AR58+(AR72-AR58)/MAX(AR$49-AR$48,1)*(AR$4-AR$48))</f>
        <v/>
      </c>
      <c r="AS86" s="19">
        <f>IF(AS$4&lt;AS$48,0,AS58+(AS72-AS58)/MAX(AS$49-AS$48,1)*(AS$4-AS$48))</f>
        <v/>
      </c>
      <c r="AT86" s="19">
        <f>IF(AT$4&lt;AT$48,0,AT58+(AT72-AT58)/MAX(AT$49-AT$48,1)*(AT$4-AT$48))</f>
        <v/>
      </c>
      <c r="AU86" s="19">
        <f>IF(AU$4&lt;AU$48,0,AU58+(AU72-AU58)/MAX(AU$49-AU$48,1)*(AU$4-AU$48))</f>
        <v/>
      </c>
      <c r="AV86" s="19">
        <f>IF(AV$4&lt;AV$48,0,AV58+(AV72-AV58)/MAX(AV$49-AV$48,1)*(AV$4-AV$48))</f>
        <v/>
      </c>
      <c r="AW86" s="19">
        <f>IF(AW$4&lt;AW$48,0,AW58+(AW72-AW58)/MAX(AW$49-AW$48,1)*(AW$4-AW$48))</f>
        <v/>
      </c>
      <c r="AX86" s="19">
        <f>IF(AX$4&lt;AX$48,0,AX58+(AX72-AX58)/MAX(AX$49-AX$48,1)*(AX$4-AX$48))</f>
        <v/>
      </c>
      <c r="AY86" s="20">
        <f>PATH(AY$4,AY$48,AY$49,AY58,AY72,TRUE)</f>
        <v/>
      </c>
    </row>
    <row r="87" hidden="1" outlineLevel="1">
      <c r="A87" s="1" t="inlineStr">
        <is>
          <t>fpr</t>
        </is>
      </c>
      <c r="B87" s="1" t="inlineStr">
        <is>
          <t>die</t>
        </is>
      </c>
      <c r="C87" s="1" t="inlineStr">
        <is>
          <t>all</t>
        </is>
      </c>
      <c r="H87" s="1">
        <f>INDEX(Variables!$B$5:$B$205,MATCH($A87,Variables!$A$5:$A$205,0))&amp;IF($C87="",""," | "&amp;INDEX(Mapping!$B$5:$B$26,MATCH($C87,Mapping!$A$5:$A$26,0))&amp;" | "&amp;INDEX(Mapping!$B$30:$B$46,MATCH($B87,Mapping!$A$30:$A$46,0)))</f>
        <v/>
      </c>
      <c r="I87" s="1">
        <f>INDEX(Variables!$C$5:$C$205,MATCH($A87,Variables!$A$5:$A$205,0))</f>
        <v/>
      </c>
      <c r="J87" s="1">
        <f>INDEX(Variables!$E$5:$E$205,MATCH($A87,Variables!$A$5:$A$205,0))</f>
        <v/>
      </c>
      <c r="K87" s="17">
        <f>LOWER(Settings!$C$4)&amp;".mit."&amp;$A87&amp;IF($C87="","","."&amp;$C87&amp;"."&amp;$B87)&amp;IF(INDEX(Variables!$D$5:$D$205,MATCH($A87,Variables!$A$5:$A$205,0))="","","."&amp;INDEX(Variables!$D$5:$D$205,MATCH($A87,Variables!$A$5:$A$205,0)))&amp;"."&amp;K$5</f>
        <v/>
      </c>
      <c r="L87" s="18">
        <f>IF(L$4&lt;L$48,0,L59+(L73-L59)/MAX(L$49-L$48,1)*(L$4-L$48))</f>
        <v/>
      </c>
      <c r="M87" s="19">
        <f>IF(M$4&lt;M$48,0,M59+(M73-M59)/MAX(M$49-M$48,1)*(M$4-M$48))</f>
        <v/>
      </c>
      <c r="N87" s="19">
        <f>IF(N$4&lt;N$48,0,N59+(N73-N59)/MAX(N$49-N$48,1)*(N$4-N$48))</f>
        <v/>
      </c>
      <c r="O87" s="19">
        <f>IF(O$4&lt;O$48,0,O59+(O73-O59)/MAX(O$49-O$48,1)*(O$4-O$48))</f>
        <v/>
      </c>
      <c r="P87" s="19">
        <f>IF(P$4&lt;P$48,0,P59+(P73-P59)/MAX(P$49-P$48,1)*(P$4-P$48))</f>
        <v/>
      </c>
      <c r="Q87" s="19">
        <f>IF(Q$4&lt;Q$48,0,Q59+(Q73-Q59)/MAX(Q$49-Q$48,1)*(Q$4-Q$48))</f>
        <v/>
      </c>
      <c r="R87" s="19">
        <f>IF(R$4&lt;R$48,0,R59+(R73-R59)/MAX(R$49-R$48,1)*(R$4-R$48))</f>
        <v/>
      </c>
      <c r="S87" s="19">
        <f>IF(S$4&lt;S$48,0,S59+(S73-S59)/MAX(S$49-S$48,1)*(S$4-S$48))</f>
        <v/>
      </c>
      <c r="T87" s="19">
        <f>IF(T$4&lt;T$48,0,T59+(T73-T59)/MAX(T$49-T$48,1)*(T$4-T$48))</f>
        <v/>
      </c>
      <c r="U87" s="19">
        <f>IF(U$4&lt;U$48,0,U59+(U73-U59)/MAX(U$49-U$48,1)*(U$4-U$48))</f>
        <v/>
      </c>
      <c r="V87" s="19">
        <f>IF(V$4&lt;V$48,0,V59+(V73-V59)/MAX(V$49-V$48,1)*(V$4-V$48))</f>
        <v/>
      </c>
      <c r="W87" s="19">
        <f>IF(W$4&lt;W$48,0,W59+(W73-W59)/MAX(W$49-W$48,1)*(W$4-W$48))</f>
        <v/>
      </c>
      <c r="X87" s="19">
        <f>IF(X$4&lt;X$48,0,X59+(X73-X59)/MAX(X$49-X$48,1)*(X$4-X$48))</f>
        <v/>
      </c>
      <c r="Y87" s="19">
        <f>IF(Y$4&lt;Y$48,0,Y59+(Y73-Y59)/MAX(Y$49-Y$48,1)*(Y$4-Y$48))</f>
        <v/>
      </c>
      <c r="Z87" s="19">
        <f>IF(Z$4&lt;Z$48,0,Z59+(Z73-Z59)/MAX(Z$49-Z$48,1)*(Z$4-Z$48))</f>
        <v/>
      </c>
      <c r="AA87" s="19">
        <f>IF(AA$4&lt;AA$48,0,AA59+(AA73-AA59)/MAX(AA$49-AA$48,1)*(AA$4-AA$48))</f>
        <v/>
      </c>
      <c r="AB87" s="19">
        <f>IF(AB$4&lt;AB$48,0,AB59+(AB73-AB59)/MAX(AB$49-AB$48,1)*(AB$4-AB$48))</f>
        <v/>
      </c>
      <c r="AC87" s="19">
        <f>IF(AC$4&lt;AC$48,0,AC59+(AC73-AC59)/MAX(AC$49-AC$48,1)*(AC$4-AC$48))</f>
        <v/>
      </c>
      <c r="AD87" s="20">
        <f>PATH(AD$4,AD$48,AD$49,AD59,AD73,TRUE)</f>
        <v/>
      </c>
      <c r="AF87" s="17">
        <f>LOWER(Settings!$C$4)&amp;".mit."&amp;$A87&amp;IF($C87="","","."&amp;$C87&amp;"."&amp;$B87)&amp;IF(INDEX(Variables!$D$5:$D$205,MATCH($A87,Variables!$A$5:$A$205,0))="","","."&amp;INDEX(Variables!$D$5:$D$205,MATCH($A87,Variables!$A$5:$A$205,0)))&amp;"."&amp;AF$5</f>
        <v/>
      </c>
      <c r="AG87" s="18">
        <f>IF(AG$4&lt;AG$48,0,AG59+(AG73-AG59)/MAX(AG$49-AG$48,1)*(AG$4-AG$48))</f>
        <v/>
      </c>
      <c r="AH87" s="19">
        <f>IF(AH$4&lt;AH$48,0,AH59+(AH73-AH59)/MAX(AH$49-AH$48,1)*(AH$4-AH$48))</f>
        <v/>
      </c>
      <c r="AI87" s="19">
        <f>IF(AI$4&lt;AI$48,0,AI59+(AI73-AI59)/MAX(AI$49-AI$48,1)*(AI$4-AI$48))</f>
        <v/>
      </c>
      <c r="AJ87" s="19">
        <f>IF(AJ$4&lt;AJ$48,0,AJ59+(AJ73-AJ59)/MAX(AJ$49-AJ$48,1)*(AJ$4-AJ$48))</f>
        <v/>
      </c>
      <c r="AK87" s="19">
        <f>IF(AK$4&lt;AK$48,0,AK59+(AK73-AK59)/MAX(AK$49-AK$48,1)*(AK$4-AK$48))</f>
        <v/>
      </c>
      <c r="AL87" s="19">
        <f>IF(AL$4&lt;AL$48,0,AL59+(AL73-AL59)/MAX(AL$49-AL$48,1)*(AL$4-AL$48))</f>
        <v/>
      </c>
      <c r="AM87" s="19">
        <f>IF(AM$4&lt;AM$48,0,AM59+(AM73-AM59)/MAX(AM$49-AM$48,1)*(AM$4-AM$48))</f>
        <v/>
      </c>
      <c r="AN87" s="19">
        <f>IF(AN$4&lt;AN$48,0,AN59+(AN73-AN59)/MAX(AN$49-AN$48,1)*(AN$4-AN$48))</f>
        <v/>
      </c>
      <c r="AO87" s="19">
        <f>IF(AO$4&lt;AO$48,0,AO59+(AO73-AO59)/MAX(AO$49-AO$48,1)*(AO$4-AO$48))</f>
        <v/>
      </c>
      <c r="AP87" s="19">
        <f>IF(AP$4&lt;AP$48,0,AP59+(AP73-AP59)/MAX(AP$49-AP$48,1)*(AP$4-AP$48))</f>
        <v/>
      </c>
      <c r="AQ87" s="19">
        <f>IF(AQ$4&lt;AQ$48,0,AQ59+(AQ73-AQ59)/MAX(AQ$49-AQ$48,1)*(AQ$4-AQ$48))</f>
        <v/>
      </c>
      <c r="AR87" s="19">
        <f>IF(AR$4&lt;AR$48,0,AR59+(AR73-AR59)/MAX(AR$49-AR$48,1)*(AR$4-AR$48))</f>
        <v/>
      </c>
      <c r="AS87" s="19">
        <f>IF(AS$4&lt;AS$48,0,AS59+(AS73-AS59)/MAX(AS$49-AS$48,1)*(AS$4-AS$48))</f>
        <v/>
      </c>
      <c r="AT87" s="19">
        <f>IF(AT$4&lt;AT$48,0,AT59+(AT73-AT59)/MAX(AT$49-AT$48,1)*(AT$4-AT$48))</f>
        <v/>
      </c>
      <c r="AU87" s="19">
        <f>IF(AU$4&lt;AU$48,0,AU59+(AU73-AU59)/MAX(AU$49-AU$48,1)*(AU$4-AU$48))</f>
        <v/>
      </c>
      <c r="AV87" s="19">
        <f>IF(AV$4&lt;AV$48,0,AV59+(AV73-AV59)/MAX(AV$49-AV$48,1)*(AV$4-AV$48))</f>
        <v/>
      </c>
      <c r="AW87" s="19">
        <f>IF(AW$4&lt;AW$48,0,AW59+(AW73-AW59)/MAX(AW$49-AW$48,1)*(AW$4-AW$48))</f>
        <v/>
      </c>
      <c r="AX87" s="19">
        <f>IF(AX$4&lt;AX$48,0,AX59+(AX73-AX59)/MAX(AX$49-AX$48,1)*(AX$4-AX$48))</f>
        <v/>
      </c>
      <c r="AY87" s="20">
        <f>PATH(AY$4,AY$48,AY$49,AY59,AY73,TRUE)</f>
        <v/>
      </c>
    </row>
    <row r="88" hidden="1" outlineLevel="1">
      <c r="A88" s="1" t="inlineStr">
        <is>
          <t>fpr</t>
        </is>
      </c>
      <c r="B88" s="1" t="inlineStr">
        <is>
          <t>lpg</t>
        </is>
      </c>
      <c r="C88" s="1" t="inlineStr">
        <is>
          <t>all</t>
        </is>
      </c>
      <c r="H88" s="1">
        <f>INDEX(Variables!$B$5:$B$205,MATCH($A88,Variables!$A$5:$A$205,0))&amp;IF($C88="",""," | "&amp;INDEX(Mapping!$B$5:$B$26,MATCH($C88,Mapping!$A$5:$A$26,0))&amp;" | "&amp;INDEX(Mapping!$B$30:$B$46,MATCH($B88,Mapping!$A$30:$A$46,0)))</f>
        <v/>
      </c>
      <c r="I88" s="1">
        <f>INDEX(Variables!$C$5:$C$205,MATCH($A88,Variables!$A$5:$A$205,0))</f>
        <v/>
      </c>
      <c r="J88" s="1">
        <f>INDEX(Variables!$E$5:$E$205,MATCH($A88,Variables!$A$5:$A$205,0))</f>
        <v/>
      </c>
      <c r="K88" s="17">
        <f>LOWER(Settings!$C$4)&amp;".mit."&amp;$A88&amp;IF($C88="","","."&amp;$C88&amp;"."&amp;$B88)&amp;IF(INDEX(Variables!$D$5:$D$205,MATCH($A88,Variables!$A$5:$A$205,0))="","","."&amp;INDEX(Variables!$D$5:$D$205,MATCH($A88,Variables!$A$5:$A$205,0)))&amp;"."&amp;K$5</f>
        <v/>
      </c>
      <c r="L88" s="18">
        <f>IF(L$4&lt;L$48,0,L60+(L74-L60)/MAX(L$49-L$48,1)*(L$4-L$48))</f>
        <v/>
      </c>
      <c r="M88" s="19">
        <f>IF(M$4&lt;M$48,0,M60+(M74-M60)/MAX(M$49-M$48,1)*(M$4-M$48))</f>
        <v/>
      </c>
      <c r="N88" s="19">
        <f>IF(N$4&lt;N$48,0,N60+(N74-N60)/MAX(N$49-N$48,1)*(N$4-N$48))</f>
        <v/>
      </c>
      <c r="O88" s="19">
        <f>IF(O$4&lt;O$48,0,O60+(O74-O60)/MAX(O$49-O$48,1)*(O$4-O$48))</f>
        <v/>
      </c>
      <c r="P88" s="19">
        <f>IF(P$4&lt;P$48,0,P60+(P74-P60)/MAX(P$49-P$48,1)*(P$4-P$48))</f>
        <v/>
      </c>
      <c r="Q88" s="19">
        <f>IF(Q$4&lt;Q$48,0,Q60+(Q74-Q60)/MAX(Q$49-Q$48,1)*(Q$4-Q$48))</f>
        <v/>
      </c>
      <c r="R88" s="19">
        <f>IF(R$4&lt;R$48,0,R60+(R74-R60)/MAX(R$49-R$48,1)*(R$4-R$48))</f>
        <v/>
      </c>
      <c r="S88" s="19">
        <f>IF(S$4&lt;S$48,0,S60+(S74-S60)/MAX(S$49-S$48,1)*(S$4-S$48))</f>
        <v/>
      </c>
      <c r="T88" s="19">
        <f>IF(T$4&lt;T$48,0,T60+(T74-T60)/MAX(T$49-T$48,1)*(T$4-T$48))</f>
        <v/>
      </c>
      <c r="U88" s="19">
        <f>IF(U$4&lt;U$48,0,U60+(U74-U60)/MAX(U$49-U$48,1)*(U$4-U$48))</f>
        <v/>
      </c>
      <c r="V88" s="19">
        <f>IF(V$4&lt;V$48,0,V60+(V74-V60)/MAX(V$49-V$48,1)*(V$4-V$48))</f>
        <v/>
      </c>
      <c r="W88" s="19">
        <f>IF(W$4&lt;W$48,0,W60+(W74-W60)/MAX(W$49-W$48,1)*(W$4-W$48))</f>
        <v/>
      </c>
      <c r="X88" s="19">
        <f>IF(X$4&lt;X$48,0,X60+(X74-X60)/MAX(X$49-X$48,1)*(X$4-X$48))</f>
        <v/>
      </c>
      <c r="Y88" s="19">
        <f>IF(Y$4&lt;Y$48,0,Y60+(Y74-Y60)/MAX(Y$49-Y$48,1)*(Y$4-Y$48))</f>
        <v/>
      </c>
      <c r="Z88" s="19">
        <f>IF(Z$4&lt;Z$48,0,Z60+(Z74-Z60)/MAX(Z$49-Z$48,1)*(Z$4-Z$48))</f>
        <v/>
      </c>
      <c r="AA88" s="19">
        <f>IF(AA$4&lt;AA$48,0,AA60+(AA74-AA60)/MAX(AA$49-AA$48,1)*(AA$4-AA$48))</f>
        <v/>
      </c>
      <c r="AB88" s="19">
        <f>IF(AB$4&lt;AB$48,0,AB60+(AB74-AB60)/MAX(AB$49-AB$48,1)*(AB$4-AB$48))</f>
        <v/>
      </c>
      <c r="AC88" s="19">
        <f>IF(AC$4&lt;AC$48,0,AC60+(AC74-AC60)/MAX(AC$49-AC$48,1)*(AC$4-AC$48))</f>
        <v/>
      </c>
      <c r="AD88" s="20">
        <f>PATH(AD$4,AD$48,AD$49,AD60,AD74,TRUE)</f>
        <v/>
      </c>
      <c r="AF88" s="17">
        <f>LOWER(Settings!$C$4)&amp;".mit."&amp;$A88&amp;IF($C88="","","."&amp;$C88&amp;"."&amp;$B88)&amp;IF(INDEX(Variables!$D$5:$D$205,MATCH($A88,Variables!$A$5:$A$205,0))="","","."&amp;INDEX(Variables!$D$5:$D$205,MATCH($A88,Variables!$A$5:$A$205,0)))&amp;"."&amp;AF$5</f>
        <v/>
      </c>
      <c r="AG88" s="18">
        <f>IF(AG$4&lt;AG$48,0,AG60+(AG74-AG60)/MAX(AG$49-AG$48,1)*(AG$4-AG$48))</f>
        <v/>
      </c>
      <c r="AH88" s="19">
        <f>IF(AH$4&lt;AH$48,0,AH60+(AH74-AH60)/MAX(AH$49-AH$48,1)*(AH$4-AH$48))</f>
        <v/>
      </c>
      <c r="AI88" s="19">
        <f>IF(AI$4&lt;AI$48,0,AI60+(AI74-AI60)/MAX(AI$49-AI$48,1)*(AI$4-AI$48))</f>
        <v/>
      </c>
      <c r="AJ88" s="19">
        <f>IF(AJ$4&lt;AJ$48,0,AJ60+(AJ74-AJ60)/MAX(AJ$49-AJ$48,1)*(AJ$4-AJ$48))</f>
        <v/>
      </c>
      <c r="AK88" s="19">
        <f>IF(AK$4&lt;AK$48,0,AK60+(AK74-AK60)/MAX(AK$49-AK$48,1)*(AK$4-AK$48))</f>
        <v/>
      </c>
      <c r="AL88" s="19">
        <f>IF(AL$4&lt;AL$48,0,AL60+(AL74-AL60)/MAX(AL$49-AL$48,1)*(AL$4-AL$48))</f>
        <v/>
      </c>
      <c r="AM88" s="19">
        <f>IF(AM$4&lt;AM$48,0,AM60+(AM74-AM60)/MAX(AM$49-AM$48,1)*(AM$4-AM$48))</f>
        <v/>
      </c>
      <c r="AN88" s="19">
        <f>IF(AN$4&lt;AN$48,0,AN60+(AN74-AN60)/MAX(AN$49-AN$48,1)*(AN$4-AN$48))</f>
        <v/>
      </c>
      <c r="AO88" s="19">
        <f>IF(AO$4&lt;AO$48,0,AO60+(AO74-AO60)/MAX(AO$49-AO$48,1)*(AO$4-AO$48))</f>
        <v/>
      </c>
      <c r="AP88" s="19">
        <f>IF(AP$4&lt;AP$48,0,AP60+(AP74-AP60)/MAX(AP$49-AP$48,1)*(AP$4-AP$48))</f>
        <v/>
      </c>
      <c r="AQ88" s="19">
        <f>IF(AQ$4&lt;AQ$48,0,AQ60+(AQ74-AQ60)/MAX(AQ$49-AQ$48,1)*(AQ$4-AQ$48))</f>
        <v/>
      </c>
      <c r="AR88" s="19">
        <f>IF(AR$4&lt;AR$48,0,AR60+(AR74-AR60)/MAX(AR$49-AR$48,1)*(AR$4-AR$48))</f>
        <v/>
      </c>
      <c r="AS88" s="19">
        <f>IF(AS$4&lt;AS$48,0,AS60+(AS74-AS60)/MAX(AS$49-AS$48,1)*(AS$4-AS$48))</f>
        <v/>
      </c>
      <c r="AT88" s="19">
        <f>IF(AT$4&lt;AT$48,0,AT60+(AT74-AT60)/MAX(AT$49-AT$48,1)*(AT$4-AT$48))</f>
        <v/>
      </c>
      <c r="AU88" s="19">
        <f>IF(AU$4&lt;AU$48,0,AU60+(AU74-AU60)/MAX(AU$49-AU$48,1)*(AU$4-AU$48))</f>
        <v/>
      </c>
      <c r="AV88" s="19">
        <f>IF(AV$4&lt;AV$48,0,AV60+(AV74-AV60)/MAX(AV$49-AV$48,1)*(AV$4-AV$48))</f>
        <v/>
      </c>
      <c r="AW88" s="19">
        <f>IF(AW$4&lt;AW$48,0,AW60+(AW74-AW60)/MAX(AW$49-AW$48,1)*(AW$4-AW$48))</f>
        <v/>
      </c>
      <c r="AX88" s="19">
        <f>IF(AX$4&lt;AX$48,0,AX60+(AX74-AX60)/MAX(AX$49-AX$48,1)*(AX$4-AX$48))</f>
        <v/>
      </c>
      <c r="AY88" s="20">
        <f>PATH(AY$4,AY$48,AY$49,AY60,AY74,TRUE)</f>
        <v/>
      </c>
    </row>
    <row r="89" hidden="1" outlineLevel="1">
      <c r="A89" s="1" t="inlineStr">
        <is>
          <t>fpr</t>
        </is>
      </c>
      <c r="B89" s="1" t="inlineStr">
        <is>
          <t>ker</t>
        </is>
      </c>
      <c r="C89" s="1" t="inlineStr">
        <is>
          <t>all</t>
        </is>
      </c>
      <c r="H89" s="1">
        <f>INDEX(Variables!$B$5:$B$205,MATCH($A89,Variables!$A$5:$A$205,0))&amp;IF($C89="",""," | "&amp;INDEX(Mapping!$B$5:$B$26,MATCH($C89,Mapping!$A$5:$A$26,0))&amp;" | "&amp;INDEX(Mapping!$B$30:$B$46,MATCH($B89,Mapping!$A$30:$A$46,0)))</f>
        <v/>
      </c>
      <c r="I89" s="1">
        <f>INDEX(Variables!$C$5:$C$205,MATCH($A89,Variables!$A$5:$A$205,0))</f>
        <v/>
      </c>
      <c r="J89" s="1">
        <f>INDEX(Variables!$E$5:$E$205,MATCH($A89,Variables!$A$5:$A$205,0))</f>
        <v/>
      </c>
      <c r="K89" s="17">
        <f>LOWER(Settings!$C$4)&amp;".mit."&amp;$A89&amp;IF($C89="","","."&amp;$C89&amp;"."&amp;$B89)&amp;IF(INDEX(Variables!$D$5:$D$205,MATCH($A89,Variables!$A$5:$A$205,0))="","","."&amp;INDEX(Variables!$D$5:$D$205,MATCH($A89,Variables!$A$5:$A$205,0)))&amp;"."&amp;K$5</f>
        <v/>
      </c>
      <c r="L89" s="18">
        <f>IF(L$4&lt;L$48,0,L61+(L75-L61)/MAX(L$49-L$48,1)*(L$4-L$48))</f>
        <v/>
      </c>
      <c r="M89" s="19">
        <f>IF(M$4&lt;M$48,0,M61+(M75-M61)/MAX(M$49-M$48,1)*(M$4-M$48))</f>
        <v/>
      </c>
      <c r="N89" s="19">
        <f>IF(N$4&lt;N$48,0,N61+(N75-N61)/MAX(N$49-N$48,1)*(N$4-N$48))</f>
        <v/>
      </c>
      <c r="O89" s="19">
        <f>IF(O$4&lt;O$48,0,O61+(O75-O61)/MAX(O$49-O$48,1)*(O$4-O$48))</f>
        <v/>
      </c>
      <c r="P89" s="19">
        <f>IF(P$4&lt;P$48,0,P61+(P75-P61)/MAX(P$49-P$48,1)*(P$4-P$48))</f>
        <v/>
      </c>
      <c r="Q89" s="19">
        <f>IF(Q$4&lt;Q$48,0,Q61+(Q75-Q61)/MAX(Q$49-Q$48,1)*(Q$4-Q$48))</f>
        <v/>
      </c>
      <c r="R89" s="19">
        <f>IF(R$4&lt;R$48,0,R61+(R75-R61)/MAX(R$49-R$48,1)*(R$4-R$48))</f>
        <v/>
      </c>
      <c r="S89" s="19">
        <f>IF(S$4&lt;S$48,0,S61+(S75-S61)/MAX(S$49-S$48,1)*(S$4-S$48))</f>
        <v/>
      </c>
      <c r="T89" s="19">
        <f>IF(T$4&lt;T$48,0,T61+(T75-T61)/MAX(T$49-T$48,1)*(T$4-T$48))</f>
        <v/>
      </c>
      <c r="U89" s="19">
        <f>IF(U$4&lt;U$48,0,U61+(U75-U61)/MAX(U$49-U$48,1)*(U$4-U$48))</f>
        <v/>
      </c>
      <c r="V89" s="19">
        <f>IF(V$4&lt;V$48,0,V61+(V75-V61)/MAX(V$49-V$48,1)*(V$4-V$48))</f>
        <v/>
      </c>
      <c r="W89" s="19">
        <f>IF(W$4&lt;W$48,0,W61+(W75-W61)/MAX(W$49-W$48,1)*(W$4-W$48))</f>
        <v/>
      </c>
      <c r="X89" s="19">
        <f>IF(X$4&lt;X$48,0,X61+(X75-X61)/MAX(X$49-X$48,1)*(X$4-X$48))</f>
        <v/>
      </c>
      <c r="Y89" s="19">
        <f>IF(Y$4&lt;Y$48,0,Y61+(Y75-Y61)/MAX(Y$49-Y$48,1)*(Y$4-Y$48))</f>
        <v/>
      </c>
      <c r="Z89" s="19">
        <f>IF(Z$4&lt;Z$48,0,Z61+(Z75-Z61)/MAX(Z$49-Z$48,1)*(Z$4-Z$48))</f>
        <v/>
      </c>
      <c r="AA89" s="19">
        <f>IF(AA$4&lt;AA$48,0,AA61+(AA75-AA61)/MAX(AA$49-AA$48,1)*(AA$4-AA$48))</f>
        <v/>
      </c>
      <c r="AB89" s="19">
        <f>IF(AB$4&lt;AB$48,0,AB61+(AB75-AB61)/MAX(AB$49-AB$48,1)*(AB$4-AB$48))</f>
        <v/>
      </c>
      <c r="AC89" s="19">
        <f>IF(AC$4&lt;AC$48,0,AC61+(AC75-AC61)/MAX(AC$49-AC$48,1)*(AC$4-AC$48))</f>
        <v/>
      </c>
      <c r="AD89" s="20">
        <f>PATH(AD$4,AD$48,AD$49,AD61,AD75,TRUE)</f>
        <v/>
      </c>
      <c r="AF89" s="17">
        <f>LOWER(Settings!$C$4)&amp;".mit."&amp;$A89&amp;IF($C89="","","."&amp;$C89&amp;"."&amp;$B89)&amp;IF(INDEX(Variables!$D$5:$D$205,MATCH($A89,Variables!$A$5:$A$205,0))="","","."&amp;INDEX(Variables!$D$5:$D$205,MATCH($A89,Variables!$A$5:$A$205,0)))&amp;"."&amp;AF$5</f>
        <v/>
      </c>
      <c r="AG89" s="18">
        <f>IF(AG$4&lt;AG$48,0,AG61+(AG75-AG61)/MAX(AG$49-AG$48,1)*(AG$4-AG$48))</f>
        <v/>
      </c>
      <c r="AH89" s="19">
        <f>IF(AH$4&lt;AH$48,0,AH61+(AH75-AH61)/MAX(AH$49-AH$48,1)*(AH$4-AH$48))</f>
        <v/>
      </c>
      <c r="AI89" s="19">
        <f>IF(AI$4&lt;AI$48,0,AI61+(AI75-AI61)/MAX(AI$49-AI$48,1)*(AI$4-AI$48))</f>
        <v/>
      </c>
      <c r="AJ89" s="19">
        <f>IF(AJ$4&lt;AJ$48,0,AJ61+(AJ75-AJ61)/MAX(AJ$49-AJ$48,1)*(AJ$4-AJ$48))</f>
        <v/>
      </c>
      <c r="AK89" s="19">
        <f>IF(AK$4&lt;AK$48,0,AK61+(AK75-AK61)/MAX(AK$49-AK$48,1)*(AK$4-AK$48))</f>
        <v/>
      </c>
      <c r="AL89" s="19">
        <f>IF(AL$4&lt;AL$48,0,AL61+(AL75-AL61)/MAX(AL$49-AL$48,1)*(AL$4-AL$48))</f>
        <v/>
      </c>
      <c r="AM89" s="19">
        <f>IF(AM$4&lt;AM$48,0,AM61+(AM75-AM61)/MAX(AM$49-AM$48,1)*(AM$4-AM$48))</f>
        <v/>
      </c>
      <c r="AN89" s="19">
        <f>IF(AN$4&lt;AN$48,0,AN61+(AN75-AN61)/MAX(AN$49-AN$48,1)*(AN$4-AN$48))</f>
        <v/>
      </c>
      <c r="AO89" s="19">
        <f>IF(AO$4&lt;AO$48,0,AO61+(AO75-AO61)/MAX(AO$49-AO$48,1)*(AO$4-AO$48))</f>
        <v/>
      </c>
      <c r="AP89" s="19">
        <f>IF(AP$4&lt;AP$48,0,AP61+(AP75-AP61)/MAX(AP$49-AP$48,1)*(AP$4-AP$48))</f>
        <v/>
      </c>
      <c r="AQ89" s="19">
        <f>IF(AQ$4&lt;AQ$48,0,AQ61+(AQ75-AQ61)/MAX(AQ$49-AQ$48,1)*(AQ$4-AQ$48))</f>
        <v/>
      </c>
      <c r="AR89" s="19">
        <f>IF(AR$4&lt;AR$48,0,AR61+(AR75-AR61)/MAX(AR$49-AR$48,1)*(AR$4-AR$48))</f>
        <v/>
      </c>
      <c r="AS89" s="19">
        <f>IF(AS$4&lt;AS$48,0,AS61+(AS75-AS61)/MAX(AS$49-AS$48,1)*(AS$4-AS$48))</f>
        <v/>
      </c>
      <c r="AT89" s="19">
        <f>IF(AT$4&lt;AT$48,0,AT61+(AT75-AT61)/MAX(AT$49-AT$48,1)*(AT$4-AT$48))</f>
        <v/>
      </c>
      <c r="AU89" s="19">
        <f>IF(AU$4&lt;AU$48,0,AU61+(AU75-AU61)/MAX(AU$49-AU$48,1)*(AU$4-AU$48))</f>
        <v/>
      </c>
      <c r="AV89" s="19">
        <f>IF(AV$4&lt;AV$48,0,AV61+(AV75-AV61)/MAX(AV$49-AV$48,1)*(AV$4-AV$48))</f>
        <v/>
      </c>
      <c r="AW89" s="19">
        <f>IF(AW$4&lt;AW$48,0,AW61+(AW75-AW61)/MAX(AW$49-AW$48,1)*(AW$4-AW$48))</f>
        <v/>
      </c>
      <c r="AX89" s="19">
        <f>IF(AX$4&lt;AX$48,0,AX61+(AX75-AX61)/MAX(AX$49-AX$48,1)*(AX$4-AX$48))</f>
        <v/>
      </c>
      <c r="AY89" s="20">
        <f>PATH(AY$4,AY$48,AY$49,AY61,AY75,TRUE)</f>
        <v/>
      </c>
    </row>
    <row r="90" hidden="1" outlineLevel="1">
      <c r="A90" s="1" t="inlineStr">
        <is>
          <t>fpr</t>
        </is>
      </c>
      <c r="B90" s="1" t="inlineStr">
        <is>
          <t>oop</t>
        </is>
      </c>
      <c r="C90" s="1" t="inlineStr">
        <is>
          <t>all</t>
        </is>
      </c>
      <c r="H90" s="1">
        <f>INDEX(Variables!$B$5:$B$205,MATCH($A90,Variables!$A$5:$A$205,0))&amp;IF($C90="",""," | "&amp;INDEX(Mapping!$B$5:$B$26,MATCH($C90,Mapping!$A$5:$A$26,0))&amp;" | "&amp;INDEX(Mapping!$B$30:$B$46,MATCH($B90,Mapping!$A$30:$A$46,0)))</f>
        <v/>
      </c>
      <c r="I90" s="1">
        <f>INDEX(Variables!$C$5:$C$205,MATCH($A90,Variables!$A$5:$A$205,0))</f>
        <v/>
      </c>
      <c r="J90" s="1">
        <f>INDEX(Variables!$E$5:$E$205,MATCH($A90,Variables!$A$5:$A$205,0))</f>
        <v/>
      </c>
      <c r="K90" s="17">
        <f>LOWER(Settings!$C$4)&amp;".mit."&amp;$A90&amp;IF($C90="","","."&amp;$C90&amp;"."&amp;$B90)&amp;IF(INDEX(Variables!$D$5:$D$205,MATCH($A90,Variables!$A$5:$A$205,0))="","","."&amp;INDEX(Variables!$D$5:$D$205,MATCH($A90,Variables!$A$5:$A$205,0)))&amp;"."&amp;K$5</f>
        <v/>
      </c>
      <c r="L90" s="18">
        <f>IF(L$4&lt;L$48,0,L62+(L76-L62)/MAX(L$49-L$48,1)*(L$4-L$48))</f>
        <v/>
      </c>
      <c r="M90" s="19">
        <f>IF(M$4&lt;M$48,0,M62+(M76-M62)/MAX(M$49-M$48,1)*(M$4-M$48))</f>
        <v/>
      </c>
      <c r="N90" s="19">
        <f>IF(N$4&lt;N$48,0,N62+(N76-N62)/MAX(N$49-N$48,1)*(N$4-N$48))</f>
        <v/>
      </c>
      <c r="O90" s="19">
        <f>IF(O$4&lt;O$48,0,O62+(O76-O62)/MAX(O$49-O$48,1)*(O$4-O$48))</f>
        <v/>
      </c>
      <c r="P90" s="19">
        <f>IF(P$4&lt;P$48,0,P62+(P76-P62)/MAX(P$49-P$48,1)*(P$4-P$48))</f>
        <v/>
      </c>
      <c r="Q90" s="19">
        <f>IF(Q$4&lt;Q$48,0,Q62+(Q76-Q62)/MAX(Q$49-Q$48,1)*(Q$4-Q$48))</f>
        <v/>
      </c>
      <c r="R90" s="19">
        <f>IF(R$4&lt;R$48,0,R62+(R76-R62)/MAX(R$49-R$48,1)*(R$4-R$48))</f>
        <v/>
      </c>
      <c r="S90" s="19">
        <f>IF(S$4&lt;S$48,0,S62+(S76-S62)/MAX(S$49-S$48,1)*(S$4-S$48))</f>
        <v/>
      </c>
      <c r="T90" s="19">
        <f>IF(T$4&lt;T$48,0,T62+(T76-T62)/MAX(T$49-T$48,1)*(T$4-T$48))</f>
        <v/>
      </c>
      <c r="U90" s="19">
        <f>IF(U$4&lt;U$48,0,U62+(U76-U62)/MAX(U$49-U$48,1)*(U$4-U$48))</f>
        <v/>
      </c>
      <c r="V90" s="19">
        <f>IF(V$4&lt;V$48,0,V62+(V76-V62)/MAX(V$49-V$48,1)*(V$4-V$48))</f>
        <v/>
      </c>
      <c r="W90" s="19">
        <f>IF(W$4&lt;W$48,0,W62+(W76-W62)/MAX(W$49-W$48,1)*(W$4-W$48))</f>
        <v/>
      </c>
      <c r="X90" s="19">
        <f>IF(X$4&lt;X$48,0,X62+(X76-X62)/MAX(X$49-X$48,1)*(X$4-X$48))</f>
        <v/>
      </c>
      <c r="Y90" s="19">
        <f>IF(Y$4&lt;Y$48,0,Y62+(Y76-Y62)/MAX(Y$49-Y$48,1)*(Y$4-Y$48))</f>
        <v/>
      </c>
      <c r="Z90" s="19">
        <f>IF(Z$4&lt;Z$48,0,Z62+(Z76-Z62)/MAX(Z$49-Z$48,1)*(Z$4-Z$48))</f>
        <v/>
      </c>
      <c r="AA90" s="19">
        <f>IF(AA$4&lt;AA$48,0,AA62+(AA76-AA62)/MAX(AA$49-AA$48,1)*(AA$4-AA$48))</f>
        <v/>
      </c>
      <c r="AB90" s="19">
        <f>IF(AB$4&lt;AB$48,0,AB62+(AB76-AB62)/MAX(AB$49-AB$48,1)*(AB$4-AB$48))</f>
        <v/>
      </c>
      <c r="AC90" s="19">
        <f>IF(AC$4&lt;AC$48,0,AC62+(AC76-AC62)/MAX(AC$49-AC$48,1)*(AC$4-AC$48))</f>
        <v/>
      </c>
      <c r="AD90" s="20">
        <f>PATH(AD$4,AD$48,AD$49,AD62,AD76,TRUE)</f>
        <v/>
      </c>
      <c r="AF90" s="17">
        <f>LOWER(Settings!$C$4)&amp;".mit."&amp;$A90&amp;IF($C90="","","."&amp;$C90&amp;"."&amp;$B90)&amp;IF(INDEX(Variables!$D$5:$D$205,MATCH($A90,Variables!$A$5:$A$205,0))="","","."&amp;INDEX(Variables!$D$5:$D$205,MATCH($A90,Variables!$A$5:$A$205,0)))&amp;"."&amp;AF$5</f>
        <v/>
      </c>
      <c r="AG90" s="18">
        <f>IF(AG$4&lt;AG$48,0,AG62+(AG76-AG62)/MAX(AG$49-AG$48,1)*(AG$4-AG$48))</f>
        <v/>
      </c>
      <c r="AH90" s="19">
        <f>IF(AH$4&lt;AH$48,0,AH62+(AH76-AH62)/MAX(AH$49-AH$48,1)*(AH$4-AH$48))</f>
        <v/>
      </c>
      <c r="AI90" s="19">
        <f>IF(AI$4&lt;AI$48,0,AI62+(AI76-AI62)/MAX(AI$49-AI$48,1)*(AI$4-AI$48))</f>
        <v/>
      </c>
      <c r="AJ90" s="19">
        <f>IF(AJ$4&lt;AJ$48,0,AJ62+(AJ76-AJ62)/MAX(AJ$49-AJ$48,1)*(AJ$4-AJ$48))</f>
        <v/>
      </c>
      <c r="AK90" s="19">
        <f>IF(AK$4&lt;AK$48,0,AK62+(AK76-AK62)/MAX(AK$49-AK$48,1)*(AK$4-AK$48))</f>
        <v/>
      </c>
      <c r="AL90" s="19">
        <f>IF(AL$4&lt;AL$48,0,AL62+(AL76-AL62)/MAX(AL$49-AL$48,1)*(AL$4-AL$48))</f>
        <v/>
      </c>
      <c r="AM90" s="19">
        <f>IF(AM$4&lt;AM$48,0,AM62+(AM76-AM62)/MAX(AM$49-AM$48,1)*(AM$4-AM$48))</f>
        <v/>
      </c>
      <c r="AN90" s="19">
        <f>IF(AN$4&lt;AN$48,0,AN62+(AN76-AN62)/MAX(AN$49-AN$48,1)*(AN$4-AN$48))</f>
        <v/>
      </c>
      <c r="AO90" s="19">
        <f>IF(AO$4&lt;AO$48,0,AO62+(AO76-AO62)/MAX(AO$49-AO$48,1)*(AO$4-AO$48))</f>
        <v/>
      </c>
      <c r="AP90" s="19">
        <f>IF(AP$4&lt;AP$48,0,AP62+(AP76-AP62)/MAX(AP$49-AP$48,1)*(AP$4-AP$48))</f>
        <v/>
      </c>
      <c r="AQ90" s="19">
        <f>IF(AQ$4&lt;AQ$48,0,AQ62+(AQ76-AQ62)/MAX(AQ$49-AQ$48,1)*(AQ$4-AQ$48))</f>
        <v/>
      </c>
      <c r="AR90" s="19">
        <f>IF(AR$4&lt;AR$48,0,AR62+(AR76-AR62)/MAX(AR$49-AR$48,1)*(AR$4-AR$48))</f>
        <v/>
      </c>
      <c r="AS90" s="19">
        <f>IF(AS$4&lt;AS$48,0,AS62+(AS76-AS62)/MAX(AS$49-AS$48,1)*(AS$4-AS$48))</f>
        <v/>
      </c>
      <c r="AT90" s="19">
        <f>IF(AT$4&lt;AT$48,0,AT62+(AT76-AT62)/MAX(AT$49-AT$48,1)*(AT$4-AT$48))</f>
        <v/>
      </c>
      <c r="AU90" s="19">
        <f>IF(AU$4&lt;AU$48,0,AU62+(AU76-AU62)/MAX(AU$49-AU$48,1)*(AU$4-AU$48))</f>
        <v/>
      </c>
      <c r="AV90" s="19">
        <f>IF(AV$4&lt;AV$48,0,AV62+(AV76-AV62)/MAX(AV$49-AV$48,1)*(AV$4-AV$48))</f>
        <v/>
      </c>
      <c r="AW90" s="19">
        <f>IF(AW$4&lt;AW$48,0,AW62+(AW76-AW62)/MAX(AW$49-AW$48,1)*(AW$4-AW$48))</f>
        <v/>
      </c>
      <c r="AX90" s="19">
        <f>IF(AX$4&lt;AX$48,0,AX62+(AX76-AX62)/MAX(AX$49-AX$48,1)*(AX$4-AX$48))</f>
        <v/>
      </c>
      <c r="AY90" s="20">
        <f>PATH(AY$4,AY$48,AY$49,AY62,AY76,TRUE)</f>
        <v/>
      </c>
    </row>
    <row r="91" hidden="1" outlineLevel="1">
      <c r="A91" s="1" t="inlineStr">
        <is>
          <t>fpr</t>
        </is>
      </c>
      <c r="B91" s="1" t="inlineStr">
        <is>
          <t>bio</t>
        </is>
      </c>
      <c r="C91" s="1" t="inlineStr">
        <is>
          <t>all</t>
        </is>
      </c>
      <c r="H91" s="1">
        <f>INDEX(Variables!$B$5:$B$205,MATCH($A91,Variables!$A$5:$A$205,0))&amp;IF($C91="",""," | "&amp;INDEX(Mapping!$B$5:$B$26,MATCH($C91,Mapping!$A$5:$A$26,0))&amp;" | "&amp;INDEX(Mapping!$B$30:$B$46,MATCH($B91,Mapping!$A$30:$A$46,0)))</f>
        <v/>
      </c>
      <c r="I91" s="1">
        <f>INDEX(Variables!$C$5:$C$205,MATCH($A91,Variables!$A$5:$A$205,0))</f>
        <v/>
      </c>
      <c r="J91" s="1">
        <f>INDEX(Variables!$E$5:$E$205,MATCH($A91,Variables!$A$5:$A$205,0))</f>
        <v/>
      </c>
      <c r="K91" s="17">
        <f>LOWER(Settings!$C$4)&amp;".mit."&amp;$A91&amp;IF($C91="","","."&amp;$C91&amp;"."&amp;$B91)&amp;IF(INDEX(Variables!$D$5:$D$205,MATCH($A91,Variables!$A$5:$A$205,0))="","","."&amp;INDEX(Variables!$D$5:$D$205,MATCH($A91,Variables!$A$5:$A$205,0)))&amp;"."&amp;K$5</f>
        <v/>
      </c>
      <c r="L91" s="18">
        <f>IF(L$4&lt;L$48,0,L63+(L77-L63)/MAX(L$49-L$48,1)*(L$4-L$48))</f>
        <v/>
      </c>
      <c r="M91" s="19">
        <f>IF(M$4&lt;M$48,0,M63+(M77-M63)/MAX(M$49-M$48,1)*(M$4-M$48))</f>
        <v/>
      </c>
      <c r="N91" s="19">
        <f>IF(N$4&lt;N$48,0,N63+(N77-N63)/MAX(N$49-N$48,1)*(N$4-N$48))</f>
        <v/>
      </c>
      <c r="O91" s="19">
        <f>IF(O$4&lt;O$48,0,O63+(O77-O63)/MAX(O$49-O$48,1)*(O$4-O$48))</f>
        <v/>
      </c>
      <c r="P91" s="19">
        <f>IF(P$4&lt;P$48,0,P63+(P77-P63)/MAX(P$49-P$48,1)*(P$4-P$48))</f>
        <v/>
      </c>
      <c r="Q91" s="19">
        <f>IF(Q$4&lt;Q$48,0,Q63+(Q77-Q63)/MAX(Q$49-Q$48,1)*(Q$4-Q$48))</f>
        <v/>
      </c>
      <c r="R91" s="19">
        <f>IF(R$4&lt;R$48,0,R63+(R77-R63)/MAX(R$49-R$48,1)*(R$4-R$48))</f>
        <v/>
      </c>
      <c r="S91" s="19">
        <f>IF(S$4&lt;S$48,0,S63+(S77-S63)/MAX(S$49-S$48,1)*(S$4-S$48))</f>
        <v/>
      </c>
      <c r="T91" s="19">
        <f>IF(T$4&lt;T$48,0,T63+(T77-T63)/MAX(T$49-T$48,1)*(T$4-T$48))</f>
        <v/>
      </c>
      <c r="U91" s="19">
        <f>IF(U$4&lt;U$48,0,U63+(U77-U63)/MAX(U$49-U$48,1)*(U$4-U$48))</f>
        <v/>
      </c>
      <c r="V91" s="19">
        <f>IF(V$4&lt;V$48,0,V63+(V77-V63)/MAX(V$49-V$48,1)*(V$4-V$48))</f>
        <v/>
      </c>
      <c r="W91" s="19">
        <f>IF(W$4&lt;W$48,0,W63+(W77-W63)/MAX(W$49-W$48,1)*(W$4-W$48))</f>
        <v/>
      </c>
      <c r="X91" s="19">
        <f>IF(X$4&lt;X$48,0,X63+(X77-X63)/MAX(X$49-X$48,1)*(X$4-X$48))</f>
        <v/>
      </c>
      <c r="Y91" s="19">
        <f>IF(Y$4&lt;Y$48,0,Y63+(Y77-Y63)/MAX(Y$49-Y$48,1)*(Y$4-Y$48))</f>
        <v/>
      </c>
      <c r="Z91" s="19">
        <f>IF(Z$4&lt;Z$48,0,Z63+(Z77-Z63)/MAX(Z$49-Z$48,1)*(Z$4-Z$48))</f>
        <v/>
      </c>
      <c r="AA91" s="19">
        <f>IF(AA$4&lt;AA$48,0,AA63+(AA77-AA63)/MAX(AA$49-AA$48,1)*(AA$4-AA$48))</f>
        <v/>
      </c>
      <c r="AB91" s="19">
        <f>IF(AB$4&lt;AB$48,0,AB63+(AB77-AB63)/MAX(AB$49-AB$48,1)*(AB$4-AB$48))</f>
        <v/>
      </c>
      <c r="AC91" s="19">
        <f>IF(AC$4&lt;AC$48,0,AC63+(AC77-AC63)/MAX(AC$49-AC$48,1)*(AC$4-AC$48))</f>
        <v/>
      </c>
      <c r="AD91" s="20">
        <f>PATH(AD$4,AD$48,AD$49,AD63,AD77,TRUE)</f>
        <v/>
      </c>
      <c r="AF91" s="17">
        <f>LOWER(Settings!$C$4)&amp;".mit."&amp;$A91&amp;IF($C91="","","."&amp;$C91&amp;"."&amp;$B91)&amp;IF(INDEX(Variables!$D$5:$D$205,MATCH($A91,Variables!$A$5:$A$205,0))="","","."&amp;INDEX(Variables!$D$5:$D$205,MATCH($A91,Variables!$A$5:$A$205,0)))&amp;"."&amp;AF$5</f>
        <v/>
      </c>
      <c r="AG91" s="18">
        <f>IF(AG$4&lt;AG$48,0,AG63+(AG77-AG63)/MAX(AG$49-AG$48,1)*(AG$4-AG$48))</f>
        <v/>
      </c>
      <c r="AH91" s="19">
        <f>IF(AH$4&lt;AH$48,0,AH63+(AH77-AH63)/MAX(AH$49-AH$48,1)*(AH$4-AH$48))</f>
        <v/>
      </c>
      <c r="AI91" s="19">
        <f>IF(AI$4&lt;AI$48,0,AI63+(AI77-AI63)/MAX(AI$49-AI$48,1)*(AI$4-AI$48))</f>
        <v/>
      </c>
      <c r="AJ91" s="19">
        <f>IF(AJ$4&lt;AJ$48,0,AJ63+(AJ77-AJ63)/MAX(AJ$49-AJ$48,1)*(AJ$4-AJ$48))</f>
        <v/>
      </c>
      <c r="AK91" s="19">
        <f>IF(AK$4&lt;AK$48,0,AK63+(AK77-AK63)/MAX(AK$49-AK$48,1)*(AK$4-AK$48))</f>
        <v/>
      </c>
      <c r="AL91" s="19">
        <f>IF(AL$4&lt;AL$48,0,AL63+(AL77-AL63)/MAX(AL$49-AL$48,1)*(AL$4-AL$48))</f>
        <v/>
      </c>
      <c r="AM91" s="19">
        <f>IF(AM$4&lt;AM$48,0,AM63+(AM77-AM63)/MAX(AM$49-AM$48,1)*(AM$4-AM$48))</f>
        <v/>
      </c>
      <c r="AN91" s="19">
        <f>IF(AN$4&lt;AN$48,0,AN63+(AN77-AN63)/MAX(AN$49-AN$48,1)*(AN$4-AN$48))</f>
        <v/>
      </c>
      <c r="AO91" s="19">
        <f>IF(AO$4&lt;AO$48,0,AO63+(AO77-AO63)/MAX(AO$49-AO$48,1)*(AO$4-AO$48))</f>
        <v/>
      </c>
      <c r="AP91" s="19">
        <f>IF(AP$4&lt;AP$48,0,AP63+(AP77-AP63)/MAX(AP$49-AP$48,1)*(AP$4-AP$48))</f>
        <v/>
      </c>
      <c r="AQ91" s="19">
        <f>IF(AQ$4&lt;AQ$48,0,AQ63+(AQ77-AQ63)/MAX(AQ$49-AQ$48,1)*(AQ$4-AQ$48))</f>
        <v/>
      </c>
      <c r="AR91" s="19">
        <f>IF(AR$4&lt;AR$48,0,AR63+(AR77-AR63)/MAX(AR$49-AR$48,1)*(AR$4-AR$48))</f>
        <v/>
      </c>
      <c r="AS91" s="19">
        <f>IF(AS$4&lt;AS$48,0,AS63+(AS77-AS63)/MAX(AS$49-AS$48,1)*(AS$4-AS$48))</f>
        <v/>
      </c>
      <c r="AT91" s="19">
        <f>IF(AT$4&lt;AT$48,0,AT63+(AT77-AT63)/MAX(AT$49-AT$48,1)*(AT$4-AT$48))</f>
        <v/>
      </c>
      <c r="AU91" s="19">
        <f>IF(AU$4&lt;AU$48,0,AU63+(AU77-AU63)/MAX(AU$49-AU$48,1)*(AU$4-AU$48))</f>
        <v/>
      </c>
      <c r="AV91" s="19">
        <f>IF(AV$4&lt;AV$48,0,AV63+(AV77-AV63)/MAX(AV$49-AV$48,1)*(AV$4-AV$48))</f>
        <v/>
      </c>
      <c r="AW91" s="19">
        <f>IF(AW$4&lt;AW$48,0,AW63+(AW77-AW63)/MAX(AW$49-AW$48,1)*(AW$4-AW$48))</f>
        <v/>
      </c>
      <c r="AX91" s="19">
        <f>IF(AX$4&lt;AX$48,0,AX63+(AX77-AX63)/MAX(AX$49-AX$48,1)*(AX$4-AX$48))</f>
        <v/>
      </c>
      <c r="AY91" s="20">
        <f>PATH(AY$4,AY$48,AY$49,AY63,AY77,TRUE)</f>
        <v/>
      </c>
    </row>
    <row r="92" hidden="1" outlineLevel="1">
      <c r="H92" s="21" t="inlineStr">
        <is>
          <t>New ETS (MTInputs rows 84-97: cap relative to baseline, years, price override, volatility; replaces the carbon tax in covered sectors)</t>
        </is>
      </c>
    </row>
    <row r="93" hidden="1" outlineLevel="1">
      <c r="A93" s="14" t="inlineStr">
        <is>
          <t>D_NewETS</t>
        </is>
      </c>
      <c r="B93" s="14" t="inlineStr"/>
      <c r="C93" s="14" t="inlineStr"/>
      <c r="D93" s="22" t="n">
        <v>84</v>
      </c>
      <c r="H93" s="14">
        <f>INDEX(Variables!$B$5:$B$205,MATCH($A93,Variables!$A$5:$A$205,0))&amp;IF($C93="",""," | "&amp;INDEX(Mapping!$B$5:$B$26,MATCH($C93,Mapping!$A$5:$A$26,0))&amp;" | "&amp;INDEX(Mapping!$B$30:$B$46,MATCH($B93,Mapping!$A$30:$A$46,0)))</f>
        <v/>
      </c>
      <c r="I93" s="14">
        <f>INDEX(Variables!$C$5:$C$205,MATCH($A93,Variables!$A$5:$A$205,0))</f>
        <v/>
      </c>
      <c r="J93" s="14">
        <f>INDEX(Variables!$E$5:$E$205,MATCH($A93,Variables!$A$5:$A$205,0))</f>
        <v/>
      </c>
      <c r="K93" s="11">
        <f>LOWER(Settings!$C$4)&amp;".mit."&amp;$A93&amp;IF($C93="","","."&amp;$C93&amp;"."&amp;$B93)&amp;IF(INDEX(Variables!$D$5:$D$205,MATCH($A93,Variables!$A$5:$A$205,0))="","","."&amp;INDEX(Variables!$D$5:$D$205,MATCH($A93,Variables!$A$5:$A$205,0)))&amp;"."&amp;K$5</f>
        <v/>
      </c>
      <c r="L93" s="23">
        <f>INDEX(MTInputs!$J$1:$AZ$415,$D93,MATCH(L$5,MTInputs!$J$5:$AZ$5,0))</f>
        <v/>
      </c>
      <c r="M93" s="24">
        <f>INDEX(MTInputs!$J$1:$AZ$415,$D93,MATCH(M$5,MTInputs!$J$5:$AZ$5,0))</f>
        <v/>
      </c>
      <c r="N93" s="24">
        <f>INDEX(MTInputs!$J$1:$AZ$415,$D93,MATCH(N$5,MTInputs!$J$5:$AZ$5,0))</f>
        <v/>
      </c>
      <c r="O93" s="24">
        <f>INDEX(MTInputs!$J$1:$AZ$415,$D93,MATCH(O$5,MTInputs!$J$5:$AZ$5,0))</f>
        <v/>
      </c>
      <c r="P93" s="24">
        <f>INDEX(MTInputs!$J$1:$AZ$415,$D93,MATCH(P$5,MTInputs!$J$5:$AZ$5,0))</f>
        <v/>
      </c>
      <c r="Q93" s="24">
        <f>INDEX(MTInputs!$J$1:$AZ$415,$D93,MATCH(Q$5,MTInputs!$J$5:$AZ$5,0))</f>
        <v/>
      </c>
      <c r="R93" s="24">
        <f>INDEX(MTInputs!$J$1:$AZ$415,$D93,MATCH(R$5,MTInputs!$J$5:$AZ$5,0))</f>
        <v/>
      </c>
      <c r="S93" s="24">
        <f>INDEX(MTInputs!$J$1:$AZ$415,$D93,MATCH(S$5,MTInputs!$J$5:$AZ$5,0))</f>
        <v/>
      </c>
      <c r="T93" s="24">
        <f>INDEX(MTInputs!$J$1:$AZ$415,$D93,MATCH(T$5,MTInputs!$J$5:$AZ$5,0))</f>
        <v/>
      </c>
      <c r="U93" s="24">
        <f>INDEX(MTInputs!$J$1:$AZ$415,$D93,MATCH(U$5,MTInputs!$J$5:$AZ$5,0))</f>
        <v/>
      </c>
      <c r="V93" s="24">
        <f>INDEX(MTInputs!$J$1:$AZ$415,$D93,MATCH(V$5,MTInputs!$J$5:$AZ$5,0))</f>
        <v/>
      </c>
      <c r="W93" s="24">
        <f>INDEX(MTInputs!$J$1:$AZ$415,$D93,MATCH(W$5,MTInputs!$J$5:$AZ$5,0))</f>
        <v/>
      </c>
      <c r="X93" s="24">
        <f>INDEX(MTInputs!$J$1:$AZ$415,$D93,MATCH(X$5,MTInputs!$J$5:$AZ$5,0))</f>
        <v/>
      </c>
      <c r="Y93" s="24">
        <f>INDEX(MTInputs!$J$1:$AZ$415,$D93,MATCH(Y$5,MTInputs!$J$5:$AZ$5,0))</f>
        <v/>
      </c>
      <c r="Z93" s="24">
        <f>INDEX(MTInputs!$J$1:$AZ$415,$D93,MATCH(Z$5,MTInputs!$J$5:$AZ$5,0))</f>
        <v/>
      </c>
      <c r="AA93" s="24">
        <f>INDEX(MTInputs!$J$1:$AZ$415,$D93,MATCH(AA$5,MTInputs!$J$5:$AZ$5,0))</f>
        <v/>
      </c>
      <c r="AB93" s="24">
        <f>INDEX(MTInputs!$J$1:$AZ$415,$D93,MATCH(AB$5,MTInputs!$J$5:$AZ$5,0))</f>
        <v/>
      </c>
      <c r="AC93" s="24">
        <f>INDEX(MTInputs!$J$1:$AZ$415,$D93,MATCH(AC$5,MTInputs!$J$5:$AZ$5,0))</f>
        <v/>
      </c>
      <c r="AD93" s="24">
        <f>INDEX(MTInputs!$J$1:$AZ$415,$D93,MATCH(AD$5,MTInputs!$J$5:$AZ$5,0))</f>
        <v/>
      </c>
      <c r="AF93" s="11">
        <f>LOWER(Settings!$C$4)&amp;".mit."&amp;$A93&amp;IF($C93="","","."&amp;$C93&amp;"."&amp;$B93)&amp;IF(INDEX(Variables!$D$5:$D$205,MATCH($A93,Variables!$A$5:$A$205,0))="","","."&amp;INDEX(Variables!$D$5:$D$205,MATCH($A93,Variables!$A$5:$A$205,0)))&amp;"."&amp;AF$5</f>
        <v/>
      </c>
      <c r="AG93" s="23">
        <f>INDEX(MTInputs!$J$1:$AZ$415,$D93,MATCH(AG$5,MTInputs!$J$5:$AZ$5,0))</f>
        <v/>
      </c>
      <c r="AH93" s="24">
        <f>INDEX(MTInputs!$J$1:$AZ$415,$D93,MATCH(AH$5,MTInputs!$J$5:$AZ$5,0))</f>
        <v/>
      </c>
      <c r="AI93" s="24">
        <f>INDEX(MTInputs!$J$1:$AZ$415,$D93,MATCH(AI$5,MTInputs!$J$5:$AZ$5,0))</f>
        <v/>
      </c>
      <c r="AJ93" s="24">
        <f>INDEX(MTInputs!$J$1:$AZ$415,$D93,MATCH(AJ$5,MTInputs!$J$5:$AZ$5,0))</f>
        <v/>
      </c>
      <c r="AK93" s="24">
        <f>INDEX(MTInputs!$J$1:$AZ$415,$D93,MATCH(AK$5,MTInputs!$J$5:$AZ$5,0))</f>
        <v/>
      </c>
      <c r="AL93" s="24">
        <f>INDEX(MTInputs!$J$1:$AZ$415,$D93,MATCH(AL$5,MTInputs!$J$5:$AZ$5,0))</f>
        <v/>
      </c>
      <c r="AM93" s="24">
        <f>INDEX(MTInputs!$J$1:$AZ$415,$D93,MATCH(AM$5,MTInputs!$J$5:$AZ$5,0))</f>
        <v/>
      </c>
      <c r="AN93" s="24">
        <f>INDEX(MTInputs!$J$1:$AZ$415,$D93,MATCH(AN$5,MTInputs!$J$5:$AZ$5,0))</f>
        <v/>
      </c>
      <c r="AO93" s="24">
        <f>INDEX(MTInputs!$J$1:$AZ$415,$D93,MATCH(AO$5,MTInputs!$J$5:$AZ$5,0))</f>
        <v/>
      </c>
      <c r="AP93" s="24">
        <f>INDEX(MTInputs!$J$1:$AZ$415,$D93,MATCH(AP$5,MTInputs!$J$5:$AZ$5,0))</f>
        <v/>
      </c>
      <c r="AQ93" s="24">
        <f>INDEX(MTInputs!$J$1:$AZ$415,$D93,MATCH(AQ$5,MTInputs!$J$5:$AZ$5,0))</f>
        <v/>
      </c>
      <c r="AR93" s="24">
        <f>INDEX(MTInputs!$J$1:$AZ$415,$D93,MATCH(AR$5,MTInputs!$J$5:$AZ$5,0))</f>
        <v/>
      </c>
      <c r="AS93" s="24">
        <f>INDEX(MTInputs!$J$1:$AZ$415,$D93,MATCH(AS$5,MTInputs!$J$5:$AZ$5,0))</f>
        <v/>
      </c>
      <c r="AT93" s="24">
        <f>INDEX(MTInputs!$J$1:$AZ$415,$D93,MATCH(AT$5,MTInputs!$J$5:$AZ$5,0))</f>
        <v/>
      </c>
      <c r="AU93" s="24">
        <f>INDEX(MTInputs!$J$1:$AZ$415,$D93,MATCH(AU$5,MTInputs!$J$5:$AZ$5,0))</f>
        <v/>
      </c>
      <c r="AV93" s="24">
        <f>INDEX(MTInputs!$J$1:$AZ$415,$D93,MATCH(AV$5,MTInputs!$J$5:$AZ$5,0))</f>
        <v/>
      </c>
      <c r="AW93" s="24">
        <f>INDEX(MTInputs!$J$1:$AZ$415,$D93,MATCH(AW$5,MTInputs!$J$5:$AZ$5,0))</f>
        <v/>
      </c>
      <c r="AX93" s="24">
        <f>INDEX(MTInputs!$J$1:$AZ$415,$D93,MATCH(AX$5,MTInputs!$J$5:$AZ$5,0))</f>
        <v/>
      </c>
      <c r="AY93" s="24">
        <f>INDEX(MTInputs!$J$1:$AZ$415,$D93,MATCH(AY$5,MTInputs!$J$5:$AZ$5,0))</f>
        <v/>
      </c>
    </row>
    <row r="94" hidden="1" outlineLevel="1">
      <c r="A94" s="14" t="inlineStr">
        <is>
          <t>D_ETSChangeRelStart</t>
        </is>
      </c>
      <c r="B94" s="14" t="inlineStr"/>
      <c r="C94" s="14" t="inlineStr"/>
      <c r="D94" s="22" t="n">
        <v>85</v>
      </c>
      <c r="H94" s="14">
        <f>INDEX(Variables!$B$5:$B$205,MATCH($A94,Variables!$A$5:$A$205,0))&amp;IF($C94="",""," | "&amp;INDEX(Mapping!$B$5:$B$26,MATCH($C94,Mapping!$A$5:$A$26,0))&amp;" | "&amp;INDEX(Mapping!$B$30:$B$46,MATCH($B94,Mapping!$A$30:$A$46,0)))</f>
        <v/>
      </c>
      <c r="I94" s="14">
        <f>INDEX(Variables!$C$5:$C$205,MATCH($A94,Variables!$A$5:$A$205,0))</f>
        <v/>
      </c>
      <c r="J94" s="14">
        <f>INDEX(Variables!$E$5:$E$205,MATCH($A94,Variables!$A$5:$A$205,0))</f>
        <v/>
      </c>
      <c r="K94" s="11">
        <f>LOWER(Settings!$C$4)&amp;".mit."&amp;$A94&amp;IF($C94="","","."&amp;$C94&amp;"."&amp;$B94)&amp;IF(INDEX(Variables!$D$5:$D$205,MATCH($A94,Variables!$A$5:$A$205,0))="","","."&amp;INDEX(Variables!$D$5:$D$205,MATCH($A94,Variables!$A$5:$A$205,0)))&amp;"."&amp;K$5</f>
        <v/>
      </c>
      <c r="L94" s="23">
        <f>INDEX(MTInputs!$J$1:$AZ$415,$D94,MATCH(L$5,MTInputs!$J$5:$AZ$5,0))</f>
        <v/>
      </c>
      <c r="M94" s="24">
        <f>INDEX(MTInputs!$J$1:$AZ$415,$D94,MATCH(M$5,MTInputs!$J$5:$AZ$5,0))</f>
        <v/>
      </c>
      <c r="N94" s="24">
        <f>INDEX(MTInputs!$J$1:$AZ$415,$D94,MATCH(N$5,MTInputs!$J$5:$AZ$5,0))</f>
        <v/>
      </c>
      <c r="O94" s="24">
        <f>INDEX(MTInputs!$J$1:$AZ$415,$D94,MATCH(O$5,MTInputs!$J$5:$AZ$5,0))</f>
        <v/>
      </c>
      <c r="P94" s="24">
        <f>INDEX(MTInputs!$J$1:$AZ$415,$D94,MATCH(P$5,MTInputs!$J$5:$AZ$5,0))</f>
        <v/>
      </c>
      <c r="Q94" s="24">
        <f>INDEX(MTInputs!$J$1:$AZ$415,$D94,MATCH(Q$5,MTInputs!$J$5:$AZ$5,0))</f>
        <v/>
      </c>
      <c r="R94" s="24">
        <f>INDEX(MTInputs!$J$1:$AZ$415,$D94,MATCH(R$5,MTInputs!$J$5:$AZ$5,0))</f>
        <v/>
      </c>
      <c r="S94" s="24">
        <f>INDEX(MTInputs!$J$1:$AZ$415,$D94,MATCH(S$5,MTInputs!$J$5:$AZ$5,0))</f>
        <v/>
      </c>
      <c r="T94" s="24">
        <f>INDEX(MTInputs!$J$1:$AZ$415,$D94,MATCH(T$5,MTInputs!$J$5:$AZ$5,0))</f>
        <v/>
      </c>
      <c r="U94" s="24">
        <f>INDEX(MTInputs!$J$1:$AZ$415,$D94,MATCH(U$5,MTInputs!$J$5:$AZ$5,0))</f>
        <v/>
      </c>
      <c r="V94" s="24">
        <f>INDEX(MTInputs!$J$1:$AZ$415,$D94,MATCH(V$5,MTInputs!$J$5:$AZ$5,0))</f>
        <v/>
      </c>
      <c r="W94" s="24">
        <f>INDEX(MTInputs!$J$1:$AZ$415,$D94,MATCH(W$5,MTInputs!$J$5:$AZ$5,0))</f>
        <v/>
      </c>
      <c r="X94" s="24">
        <f>INDEX(MTInputs!$J$1:$AZ$415,$D94,MATCH(X$5,MTInputs!$J$5:$AZ$5,0))</f>
        <v/>
      </c>
      <c r="Y94" s="24">
        <f>INDEX(MTInputs!$J$1:$AZ$415,$D94,MATCH(Y$5,MTInputs!$J$5:$AZ$5,0))</f>
        <v/>
      </c>
      <c r="Z94" s="24">
        <f>INDEX(MTInputs!$J$1:$AZ$415,$D94,MATCH(Z$5,MTInputs!$J$5:$AZ$5,0))</f>
        <v/>
      </c>
      <c r="AA94" s="24">
        <f>INDEX(MTInputs!$J$1:$AZ$415,$D94,MATCH(AA$5,MTInputs!$J$5:$AZ$5,0))</f>
        <v/>
      </c>
      <c r="AB94" s="24">
        <f>INDEX(MTInputs!$J$1:$AZ$415,$D94,MATCH(AB$5,MTInputs!$J$5:$AZ$5,0))</f>
        <v/>
      </c>
      <c r="AC94" s="24">
        <f>INDEX(MTInputs!$J$1:$AZ$415,$D94,MATCH(AC$5,MTInputs!$J$5:$AZ$5,0))</f>
        <v/>
      </c>
      <c r="AD94" s="24">
        <f>INDEX(MTInputs!$J$1:$AZ$415,$D94,MATCH(AD$5,MTInputs!$J$5:$AZ$5,0))</f>
        <v/>
      </c>
      <c r="AF94" s="11">
        <f>LOWER(Settings!$C$4)&amp;".mit."&amp;$A94&amp;IF($C94="","","."&amp;$C94&amp;"."&amp;$B94)&amp;IF(INDEX(Variables!$D$5:$D$205,MATCH($A94,Variables!$A$5:$A$205,0))="","","."&amp;INDEX(Variables!$D$5:$D$205,MATCH($A94,Variables!$A$5:$A$205,0)))&amp;"."&amp;AF$5</f>
        <v/>
      </c>
      <c r="AG94" s="23">
        <f>INDEX(MTInputs!$J$1:$AZ$415,$D94,MATCH(AG$5,MTInputs!$J$5:$AZ$5,0))</f>
        <v/>
      </c>
      <c r="AH94" s="24">
        <f>INDEX(MTInputs!$J$1:$AZ$415,$D94,MATCH(AH$5,MTInputs!$J$5:$AZ$5,0))</f>
        <v/>
      </c>
      <c r="AI94" s="24">
        <f>INDEX(MTInputs!$J$1:$AZ$415,$D94,MATCH(AI$5,MTInputs!$J$5:$AZ$5,0))</f>
        <v/>
      </c>
      <c r="AJ94" s="24">
        <f>INDEX(MTInputs!$J$1:$AZ$415,$D94,MATCH(AJ$5,MTInputs!$J$5:$AZ$5,0))</f>
        <v/>
      </c>
      <c r="AK94" s="24">
        <f>INDEX(MTInputs!$J$1:$AZ$415,$D94,MATCH(AK$5,MTInputs!$J$5:$AZ$5,0))</f>
        <v/>
      </c>
      <c r="AL94" s="24">
        <f>INDEX(MTInputs!$J$1:$AZ$415,$D94,MATCH(AL$5,MTInputs!$J$5:$AZ$5,0))</f>
        <v/>
      </c>
      <c r="AM94" s="24">
        <f>INDEX(MTInputs!$J$1:$AZ$415,$D94,MATCH(AM$5,MTInputs!$J$5:$AZ$5,0))</f>
        <v/>
      </c>
      <c r="AN94" s="24">
        <f>INDEX(MTInputs!$J$1:$AZ$415,$D94,MATCH(AN$5,MTInputs!$J$5:$AZ$5,0))</f>
        <v/>
      </c>
      <c r="AO94" s="24">
        <f>INDEX(MTInputs!$J$1:$AZ$415,$D94,MATCH(AO$5,MTInputs!$J$5:$AZ$5,0))</f>
        <v/>
      </c>
      <c r="AP94" s="24">
        <f>INDEX(MTInputs!$J$1:$AZ$415,$D94,MATCH(AP$5,MTInputs!$J$5:$AZ$5,0))</f>
        <v/>
      </c>
      <c r="AQ94" s="24">
        <f>INDEX(MTInputs!$J$1:$AZ$415,$D94,MATCH(AQ$5,MTInputs!$J$5:$AZ$5,0))</f>
        <v/>
      </c>
      <c r="AR94" s="24">
        <f>INDEX(MTInputs!$J$1:$AZ$415,$D94,MATCH(AR$5,MTInputs!$J$5:$AZ$5,0))</f>
        <v/>
      </c>
      <c r="AS94" s="24">
        <f>INDEX(MTInputs!$J$1:$AZ$415,$D94,MATCH(AS$5,MTInputs!$J$5:$AZ$5,0))</f>
        <v/>
      </c>
      <c r="AT94" s="24">
        <f>INDEX(MTInputs!$J$1:$AZ$415,$D94,MATCH(AT$5,MTInputs!$J$5:$AZ$5,0))</f>
        <v/>
      </c>
      <c r="AU94" s="24">
        <f>INDEX(MTInputs!$J$1:$AZ$415,$D94,MATCH(AU$5,MTInputs!$J$5:$AZ$5,0))</f>
        <v/>
      </c>
      <c r="AV94" s="24">
        <f>INDEX(MTInputs!$J$1:$AZ$415,$D94,MATCH(AV$5,MTInputs!$J$5:$AZ$5,0))</f>
        <v/>
      </c>
      <c r="AW94" s="24">
        <f>INDEX(MTInputs!$J$1:$AZ$415,$D94,MATCH(AW$5,MTInputs!$J$5:$AZ$5,0))</f>
        <v/>
      </c>
      <c r="AX94" s="24">
        <f>INDEX(MTInputs!$J$1:$AZ$415,$D94,MATCH(AX$5,MTInputs!$J$5:$AZ$5,0))</f>
        <v/>
      </c>
      <c r="AY94" s="24">
        <f>INDEX(MTInputs!$J$1:$AZ$415,$D94,MATCH(AY$5,MTInputs!$J$5:$AZ$5,0))</f>
        <v/>
      </c>
    </row>
    <row r="95" hidden="1" outlineLevel="1">
      <c r="A95" s="14" t="inlineStr">
        <is>
          <t>D_ETSChangeRelTarget</t>
        </is>
      </c>
      <c r="B95" s="14" t="inlineStr"/>
      <c r="C95" s="14" t="inlineStr"/>
      <c r="D95" s="22" t="n">
        <v>86</v>
      </c>
      <c r="H95" s="14">
        <f>INDEX(Variables!$B$5:$B$205,MATCH($A95,Variables!$A$5:$A$205,0))&amp;IF($C95="",""," | "&amp;INDEX(Mapping!$B$5:$B$26,MATCH($C95,Mapping!$A$5:$A$26,0))&amp;" | "&amp;INDEX(Mapping!$B$30:$B$46,MATCH($B95,Mapping!$A$30:$A$46,0)))</f>
        <v/>
      </c>
      <c r="I95" s="14">
        <f>INDEX(Variables!$C$5:$C$205,MATCH($A95,Variables!$A$5:$A$205,0))</f>
        <v/>
      </c>
      <c r="J95" s="14">
        <f>INDEX(Variables!$E$5:$E$205,MATCH($A95,Variables!$A$5:$A$205,0))</f>
        <v/>
      </c>
      <c r="K95" s="11">
        <f>LOWER(Settings!$C$4)&amp;".mit."&amp;$A95&amp;IF($C95="","","."&amp;$C95&amp;"."&amp;$B95)&amp;IF(INDEX(Variables!$D$5:$D$205,MATCH($A95,Variables!$A$5:$A$205,0))="","","."&amp;INDEX(Variables!$D$5:$D$205,MATCH($A95,Variables!$A$5:$A$205,0)))&amp;"."&amp;K$5</f>
        <v/>
      </c>
      <c r="L95" s="23">
        <f>INDEX(MTInputs!$J$1:$AZ$415,$D95,MATCH(L$5,MTInputs!$J$5:$AZ$5,0))</f>
        <v/>
      </c>
      <c r="M95" s="24">
        <f>INDEX(MTInputs!$J$1:$AZ$415,$D95,MATCH(M$5,MTInputs!$J$5:$AZ$5,0))</f>
        <v/>
      </c>
      <c r="N95" s="24">
        <f>INDEX(MTInputs!$J$1:$AZ$415,$D95,MATCH(N$5,MTInputs!$J$5:$AZ$5,0))</f>
        <v/>
      </c>
      <c r="O95" s="24">
        <f>INDEX(MTInputs!$J$1:$AZ$415,$D95,MATCH(O$5,MTInputs!$J$5:$AZ$5,0))</f>
        <v/>
      </c>
      <c r="P95" s="24">
        <f>INDEX(MTInputs!$J$1:$AZ$415,$D95,MATCH(P$5,MTInputs!$J$5:$AZ$5,0))</f>
        <v/>
      </c>
      <c r="Q95" s="24">
        <f>INDEX(MTInputs!$J$1:$AZ$415,$D95,MATCH(Q$5,MTInputs!$J$5:$AZ$5,0))</f>
        <v/>
      </c>
      <c r="R95" s="24">
        <f>INDEX(MTInputs!$J$1:$AZ$415,$D95,MATCH(R$5,MTInputs!$J$5:$AZ$5,0))</f>
        <v/>
      </c>
      <c r="S95" s="24">
        <f>INDEX(MTInputs!$J$1:$AZ$415,$D95,MATCH(S$5,MTInputs!$J$5:$AZ$5,0))</f>
        <v/>
      </c>
      <c r="T95" s="24">
        <f>INDEX(MTInputs!$J$1:$AZ$415,$D95,MATCH(T$5,MTInputs!$J$5:$AZ$5,0))</f>
        <v/>
      </c>
      <c r="U95" s="24">
        <f>INDEX(MTInputs!$J$1:$AZ$415,$D95,MATCH(U$5,MTInputs!$J$5:$AZ$5,0))</f>
        <v/>
      </c>
      <c r="V95" s="24">
        <f>INDEX(MTInputs!$J$1:$AZ$415,$D95,MATCH(V$5,MTInputs!$J$5:$AZ$5,0))</f>
        <v/>
      </c>
      <c r="W95" s="24">
        <f>INDEX(MTInputs!$J$1:$AZ$415,$D95,MATCH(W$5,MTInputs!$J$5:$AZ$5,0))</f>
        <v/>
      </c>
      <c r="X95" s="24">
        <f>INDEX(MTInputs!$J$1:$AZ$415,$D95,MATCH(X$5,MTInputs!$J$5:$AZ$5,0))</f>
        <v/>
      </c>
      <c r="Y95" s="24">
        <f>INDEX(MTInputs!$J$1:$AZ$415,$D95,MATCH(Y$5,MTInputs!$J$5:$AZ$5,0))</f>
        <v/>
      </c>
      <c r="Z95" s="24">
        <f>INDEX(MTInputs!$J$1:$AZ$415,$D95,MATCH(Z$5,MTInputs!$J$5:$AZ$5,0))</f>
        <v/>
      </c>
      <c r="AA95" s="24">
        <f>INDEX(MTInputs!$J$1:$AZ$415,$D95,MATCH(AA$5,MTInputs!$J$5:$AZ$5,0))</f>
        <v/>
      </c>
      <c r="AB95" s="24">
        <f>INDEX(MTInputs!$J$1:$AZ$415,$D95,MATCH(AB$5,MTInputs!$J$5:$AZ$5,0))</f>
        <v/>
      </c>
      <c r="AC95" s="24">
        <f>INDEX(MTInputs!$J$1:$AZ$415,$D95,MATCH(AC$5,MTInputs!$J$5:$AZ$5,0))</f>
        <v/>
      </c>
      <c r="AD95" s="24">
        <f>INDEX(MTInputs!$J$1:$AZ$415,$D95,MATCH(AD$5,MTInputs!$J$5:$AZ$5,0))</f>
        <v/>
      </c>
      <c r="AF95" s="11">
        <f>LOWER(Settings!$C$4)&amp;".mit."&amp;$A95&amp;IF($C95="","","."&amp;$C95&amp;"."&amp;$B95)&amp;IF(INDEX(Variables!$D$5:$D$205,MATCH($A95,Variables!$A$5:$A$205,0))="","","."&amp;INDEX(Variables!$D$5:$D$205,MATCH($A95,Variables!$A$5:$A$205,0)))&amp;"."&amp;AF$5</f>
        <v/>
      </c>
      <c r="AG95" s="23">
        <f>INDEX(MTInputs!$J$1:$AZ$415,$D95,MATCH(AG$5,MTInputs!$J$5:$AZ$5,0))</f>
        <v/>
      </c>
      <c r="AH95" s="24">
        <f>INDEX(MTInputs!$J$1:$AZ$415,$D95,MATCH(AH$5,MTInputs!$J$5:$AZ$5,0))</f>
        <v/>
      </c>
      <c r="AI95" s="24">
        <f>INDEX(MTInputs!$J$1:$AZ$415,$D95,MATCH(AI$5,MTInputs!$J$5:$AZ$5,0))</f>
        <v/>
      </c>
      <c r="AJ95" s="24">
        <f>INDEX(MTInputs!$J$1:$AZ$415,$D95,MATCH(AJ$5,MTInputs!$J$5:$AZ$5,0))</f>
        <v/>
      </c>
      <c r="AK95" s="24">
        <f>INDEX(MTInputs!$J$1:$AZ$415,$D95,MATCH(AK$5,MTInputs!$J$5:$AZ$5,0))</f>
        <v/>
      </c>
      <c r="AL95" s="24">
        <f>INDEX(MTInputs!$J$1:$AZ$415,$D95,MATCH(AL$5,MTInputs!$J$5:$AZ$5,0))</f>
        <v/>
      </c>
      <c r="AM95" s="24">
        <f>INDEX(MTInputs!$J$1:$AZ$415,$D95,MATCH(AM$5,MTInputs!$J$5:$AZ$5,0))</f>
        <v/>
      </c>
      <c r="AN95" s="24">
        <f>INDEX(MTInputs!$J$1:$AZ$415,$D95,MATCH(AN$5,MTInputs!$J$5:$AZ$5,0))</f>
        <v/>
      </c>
      <c r="AO95" s="24">
        <f>INDEX(MTInputs!$J$1:$AZ$415,$D95,MATCH(AO$5,MTInputs!$J$5:$AZ$5,0))</f>
        <v/>
      </c>
      <c r="AP95" s="24">
        <f>INDEX(MTInputs!$J$1:$AZ$415,$D95,MATCH(AP$5,MTInputs!$J$5:$AZ$5,0))</f>
        <v/>
      </c>
      <c r="AQ95" s="24">
        <f>INDEX(MTInputs!$J$1:$AZ$415,$D95,MATCH(AQ$5,MTInputs!$J$5:$AZ$5,0))</f>
        <v/>
      </c>
      <c r="AR95" s="24">
        <f>INDEX(MTInputs!$J$1:$AZ$415,$D95,MATCH(AR$5,MTInputs!$J$5:$AZ$5,0))</f>
        <v/>
      </c>
      <c r="AS95" s="24">
        <f>INDEX(MTInputs!$J$1:$AZ$415,$D95,MATCH(AS$5,MTInputs!$J$5:$AZ$5,0))</f>
        <v/>
      </c>
      <c r="AT95" s="24">
        <f>INDEX(MTInputs!$J$1:$AZ$415,$D95,MATCH(AT$5,MTInputs!$J$5:$AZ$5,0))</f>
        <v/>
      </c>
      <c r="AU95" s="24">
        <f>INDEX(MTInputs!$J$1:$AZ$415,$D95,MATCH(AU$5,MTInputs!$J$5:$AZ$5,0))</f>
        <v/>
      </c>
      <c r="AV95" s="24">
        <f>INDEX(MTInputs!$J$1:$AZ$415,$D95,MATCH(AV$5,MTInputs!$J$5:$AZ$5,0))</f>
        <v/>
      </c>
      <c r="AW95" s="24">
        <f>INDEX(MTInputs!$J$1:$AZ$415,$D95,MATCH(AW$5,MTInputs!$J$5:$AZ$5,0))</f>
        <v/>
      </c>
      <c r="AX95" s="24">
        <f>INDEX(MTInputs!$J$1:$AZ$415,$D95,MATCH(AX$5,MTInputs!$J$5:$AZ$5,0))</f>
        <v/>
      </c>
      <c r="AY95" s="24">
        <f>INDEX(MTInputs!$J$1:$AZ$415,$D95,MATCH(AY$5,MTInputs!$J$5:$AZ$5,0))</f>
        <v/>
      </c>
    </row>
    <row r="96" hidden="1" outlineLevel="1">
      <c r="A96" s="14" t="inlineStr">
        <is>
          <t>D_ETSCapCont</t>
        </is>
      </c>
      <c r="B96" s="14" t="inlineStr"/>
      <c r="C96" s="14" t="inlineStr"/>
      <c r="D96" s="22" t="n">
        <v>87</v>
      </c>
      <c r="H96" s="14">
        <f>INDEX(Variables!$B$5:$B$205,MATCH($A96,Variables!$A$5:$A$205,0))&amp;IF($C96="",""," | "&amp;INDEX(Mapping!$B$5:$B$26,MATCH($C96,Mapping!$A$5:$A$26,0))&amp;" | "&amp;INDEX(Mapping!$B$30:$B$46,MATCH($B96,Mapping!$A$30:$A$46,0)))</f>
        <v/>
      </c>
      <c r="I96" s="14">
        <f>INDEX(Variables!$C$5:$C$205,MATCH($A96,Variables!$A$5:$A$205,0))</f>
        <v/>
      </c>
      <c r="J96" s="14">
        <f>INDEX(Variables!$E$5:$E$205,MATCH($A96,Variables!$A$5:$A$205,0))</f>
        <v/>
      </c>
      <c r="K96" s="11">
        <f>LOWER(Settings!$C$4)&amp;".mit."&amp;$A96&amp;IF($C96="","","."&amp;$C96&amp;"."&amp;$B96)&amp;IF(INDEX(Variables!$D$5:$D$205,MATCH($A96,Variables!$A$5:$A$205,0))="","","."&amp;INDEX(Variables!$D$5:$D$205,MATCH($A96,Variables!$A$5:$A$205,0)))&amp;"."&amp;K$5</f>
        <v/>
      </c>
      <c r="L96" s="23">
        <f>INDEX(MTInputs!$J$1:$AZ$415,$D96,MATCH(L$5,MTInputs!$J$5:$AZ$5,0))</f>
        <v/>
      </c>
      <c r="M96" s="24">
        <f>INDEX(MTInputs!$J$1:$AZ$415,$D96,MATCH(M$5,MTInputs!$J$5:$AZ$5,0))</f>
        <v/>
      </c>
      <c r="N96" s="24">
        <f>INDEX(MTInputs!$J$1:$AZ$415,$D96,MATCH(N$5,MTInputs!$J$5:$AZ$5,0))</f>
        <v/>
      </c>
      <c r="O96" s="24">
        <f>INDEX(MTInputs!$J$1:$AZ$415,$D96,MATCH(O$5,MTInputs!$J$5:$AZ$5,0))</f>
        <v/>
      </c>
      <c r="P96" s="24">
        <f>INDEX(MTInputs!$J$1:$AZ$415,$D96,MATCH(P$5,MTInputs!$J$5:$AZ$5,0))</f>
        <v/>
      </c>
      <c r="Q96" s="24">
        <f>INDEX(MTInputs!$J$1:$AZ$415,$D96,MATCH(Q$5,MTInputs!$J$5:$AZ$5,0))</f>
        <v/>
      </c>
      <c r="R96" s="24">
        <f>INDEX(MTInputs!$J$1:$AZ$415,$D96,MATCH(R$5,MTInputs!$J$5:$AZ$5,0))</f>
        <v/>
      </c>
      <c r="S96" s="24">
        <f>INDEX(MTInputs!$J$1:$AZ$415,$D96,MATCH(S$5,MTInputs!$J$5:$AZ$5,0))</f>
        <v/>
      </c>
      <c r="T96" s="24">
        <f>INDEX(MTInputs!$J$1:$AZ$415,$D96,MATCH(T$5,MTInputs!$J$5:$AZ$5,0))</f>
        <v/>
      </c>
      <c r="U96" s="24">
        <f>INDEX(MTInputs!$J$1:$AZ$415,$D96,MATCH(U$5,MTInputs!$J$5:$AZ$5,0))</f>
        <v/>
      </c>
      <c r="V96" s="24">
        <f>INDEX(MTInputs!$J$1:$AZ$415,$D96,MATCH(V$5,MTInputs!$J$5:$AZ$5,0))</f>
        <v/>
      </c>
      <c r="W96" s="24">
        <f>INDEX(MTInputs!$J$1:$AZ$415,$D96,MATCH(W$5,MTInputs!$J$5:$AZ$5,0))</f>
        <v/>
      </c>
      <c r="X96" s="24">
        <f>INDEX(MTInputs!$J$1:$AZ$415,$D96,MATCH(X$5,MTInputs!$J$5:$AZ$5,0))</f>
        <v/>
      </c>
      <c r="Y96" s="24">
        <f>INDEX(MTInputs!$J$1:$AZ$415,$D96,MATCH(Y$5,MTInputs!$J$5:$AZ$5,0))</f>
        <v/>
      </c>
      <c r="Z96" s="24">
        <f>INDEX(MTInputs!$J$1:$AZ$415,$D96,MATCH(Z$5,MTInputs!$J$5:$AZ$5,0))</f>
        <v/>
      </c>
      <c r="AA96" s="24">
        <f>INDEX(MTInputs!$J$1:$AZ$415,$D96,MATCH(AA$5,MTInputs!$J$5:$AZ$5,0))</f>
        <v/>
      </c>
      <c r="AB96" s="24">
        <f>INDEX(MTInputs!$J$1:$AZ$415,$D96,MATCH(AB$5,MTInputs!$J$5:$AZ$5,0))</f>
        <v/>
      </c>
      <c r="AC96" s="24">
        <f>INDEX(MTInputs!$J$1:$AZ$415,$D96,MATCH(AC$5,MTInputs!$J$5:$AZ$5,0))</f>
        <v/>
      </c>
      <c r="AD96" s="24">
        <f>INDEX(MTInputs!$J$1:$AZ$415,$D96,MATCH(AD$5,MTInputs!$J$5:$AZ$5,0))</f>
        <v/>
      </c>
      <c r="AF96" s="11">
        <f>LOWER(Settings!$C$4)&amp;".mit."&amp;$A96&amp;IF($C96="","","."&amp;$C96&amp;"."&amp;$B96)&amp;IF(INDEX(Variables!$D$5:$D$205,MATCH($A96,Variables!$A$5:$A$205,0))="","","."&amp;INDEX(Variables!$D$5:$D$205,MATCH($A96,Variables!$A$5:$A$205,0)))&amp;"."&amp;AF$5</f>
        <v/>
      </c>
      <c r="AG96" s="23">
        <f>INDEX(MTInputs!$J$1:$AZ$415,$D96,MATCH(AG$5,MTInputs!$J$5:$AZ$5,0))</f>
        <v/>
      </c>
      <c r="AH96" s="24">
        <f>INDEX(MTInputs!$J$1:$AZ$415,$D96,MATCH(AH$5,MTInputs!$J$5:$AZ$5,0))</f>
        <v/>
      </c>
      <c r="AI96" s="24">
        <f>INDEX(MTInputs!$J$1:$AZ$415,$D96,MATCH(AI$5,MTInputs!$J$5:$AZ$5,0))</f>
        <v/>
      </c>
      <c r="AJ96" s="24">
        <f>INDEX(MTInputs!$J$1:$AZ$415,$D96,MATCH(AJ$5,MTInputs!$J$5:$AZ$5,0))</f>
        <v/>
      </c>
      <c r="AK96" s="24">
        <f>INDEX(MTInputs!$J$1:$AZ$415,$D96,MATCH(AK$5,MTInputs!$J$5:$AZ$5,0))</f>
        <v/>
      </c>
      <c r="AL96" s="24">
        <f>INDEX(MTInputs!$J$1:$AZ$415,$D96,MATCH(AL$5,MTInputs!$J$5:$AZ$5,0))</f>
        <v/>
      </c>
      <c r="AM96" s="24">
        <f>INDEX(MTInputs!$J$1:$AZ$415,$D96,MATCH(AM$5,MTInputs!$J$5:$AZ$5,0))</f>
        <v/>
      </c>
      <c r="AN96" s="24">
        <f>INDEX(MTInputs!$J$1:$AZ$415,$D96,MATCH(AN$5,MTInputs!$J$5:$AZ$5,0))</f>
        <v/>
      </c>
      <c r="AO96" s="24">
        <f>INDEX(MTInputs!$J$1:$AZ$415,$D96,MATCH(AO$5,MTInputs!$J$5:$AZ$5,0))</f>
        <v/>
      </c>
      <c r="AP96" s="24">
        <f>INDEX(MTInputs!$J$1:$AZ$415,$D96,MATCH(AP$5,MTInputs!$J$5:$AZ$5,0))</f>
        <v/>
      </c>
      <c r="AQ96" s="24">
        <f>INDEX(MTInputs!$J$1:$AZ$415,$D96,MATCH(AQ$5,MTInputs!$J$5:$AZ$5,0))</f>
        <v/>
      </c>
      <c r="AR96" s="24">
        <f>INDEX(MTInputs!$J$1:$AZ$415,$D96,MATCH(AR$5,MTInputs!$J$5:$AZ$5,0))</f>
        <v/>
      </c>
      <c r="AS96" s="24">
        <f>INDEX(MTInputs!$J$1:$AZ$415,$D96,MATCH(AS$5,MTInputs!$J$5:$AZ$5,0))</f>
        <v/>
      </c>
      <c r="AT96" s="24">
        <f>INDEX(MTInputs!$J$1:$AZ$415,$D96,MATCH(AT$5,MTInputs!$J$5:$AZ$5,0))</f>
        <v/>
      </c>
      <c r="AU96" s="24">
        <f>INDEX(MTInputs!$J$1:$AZ$415,$D96,MATCH(AU$5,MTInputs!$J$5:$AZ$5,0))</f>
        <v/>
      </c>
      <c r="AV96" s="24">
        <f>INDEX(MTInputs!$J$1:$AZ$415,$D96,MATCH(AV$5,MTInputs!$J$5:$AZ$5,0))</f>
        <v/>
      </c>
      <c r="AW96" s="24">
        <f>INDEX(MTInputs!$J$1:$AZ$415,$D96,MATCH(AW$5,MTInputs!$J$5:$AZ$5,0))</f>
        <v/>
      </c>
      <c r="AX96" s="24">
        <f>INDEX(MTInputs!$J$1:$AZ$415,$D96,MATCH(AX$5,MTInputs!$J$5:$AZ$5,0))</f>
        <v/>
      </c>
      <c r="AY96" s="24">
        <f>INDEX(MTInputs!$J$1:$AZ$415,$D96,MATCH(AY$5,MTInputs!$J$5:$AZ$5,0))</f>
        <v/>
      </c>
    </row>
    <row r="97" hidden="1" outlineLevel="1">
      <c r="A97" s="14" t="inlineStr">
        <is>
          <t>D_ETSIntro</t>
        </is>
      </c>
      <c r="B97" s="14" t="inlineStr"/>
      <c r="C97" s="14" t="inlineStr"/>
      <c r="D97" s="22" t="n">
        <v>88</v>
      </c>
      <c r="H97" s="14">
        <f>INDEX(Variables!$B$5:$B$205,MATCH($A97,Variables!$A$5:$A$205,0))&amp;IF($C97="",""," | "&amp;INDEX(Mapping!$B$5:$B$26,MATCH($C97,Mapping!$A$5:$A$26,0))&amp;" | "&amp;INDEX(Mapping!$B$30:$B$46,MATCH($B97,Mapping!$A$30:$A$46,0)))</f>
        <v/>
      </c>
      <c r="I97" s="14">
        <f>INDEX(Variables!$C$5:$C$205,MATCH($A97,Variables!$A$5:$A$205,0))</f>
        <v/>
      </c>
      <c r="J97" s="14">
        <f>INDEX(Variables!$E$5:$E$205,MATCH($A97,Variables!$A$5:$A$205,0))</f>
        <v/>
      </c>
      <c r="K97" s="11">
        <f>LOWER(Settings!$C$4)&amp;".mit."&amp;$A97&amp;IF($C97="","","."&amp;$C97&amp;"."&amp;$B97)&amp;IF(INDEX(Variables!$D$5:$D$205,MATCH($A97,Variables!$A$5:$A$205,0))="","","."&amp;INDEX(Variables!$D$5:$D$205,MATCH($A97,Variables!$A$5:$A$205,0)))&amp;"."&amp;K$5</f>
        <v/>
      </c>
      <c r="L97" s="23">
        <f>INDEX(MTInputs!$J$1:$AZ$415,$D97,MATCH(L$5,MTInputs!$J$5:$AZ$5,0))</f>
        <v/>
      </c>
      <c r="M97" s="24">
        <f>INDEX(MTInputs!$J$1:$AZ$415,$D97,MATCH(M$5,MTInputs!$J$5:$AZ$5,0))</f>
        <v/>
      </c>
      <c r="N97" s="24">
        <f>INDEX(MTInputs!$J$1:$AZ$415,$D97,MATCH(N$5,MTInputs!$J$5:$AZ$5,0))</f>
        <v/>
      </c>
      <c r="O97" s="24">
        <f>INDEX(MTInputs!$J$1:$AZ$415,$D97,MATCH(O$5,MTInputs!$J$5:$AZ$5,0))</f>
        <v/>
      </c>
      <c r="P97" s="24">
        <f>INDEX(MTInputs!$J$1:$AZ$415,$D97,MATCH(P$5,MTInputs!$J$5:$AZ$5,0))</f>
        <v/>
      </c>
      <c r="Q97" s="24">
        <f>INDEX(MTInputs!$J$1:$AZ$415,$D97,MATCH(Q$5,MTInputs!$J$5:$AZ$5,0))</f>
        <v/>
      </c>
      <c r="R97" s="24">
        <f>INDEX(MTInputs!$J$1:$AZ$415,$D97,MATCH(R$5,MTInputs!$J$5:$AZ$5,0))</f>
        <v/>
      </c>
      <c r="S97" s="24">
        <f>INDEX(MTInputs!$J$1:$AZ$415,$D97,MATCH(S$5,MTInputs!$J$5:$AZ$5,0))</f>
        <v/>
      </c>
      <c r="T97" s="24">
        <f>INDEX(MTInputs!$J$1:$AZ$415,$D97,MATCH(T$5,MTInputs!$J$5:$AZ$5,0))</f>
        <v/>
      </c>
      <c r="U97" s="24">
        <f>INDEX(MTInputs!$J$1:$AZ$415,$D97,MATCH(U$5,MTInputs!$J$5:$AZ$5,0))</f>
        <v/>
      </c>
      <c r="V97" s="24">
        <f>INDEX(MTInputs!$J$1:$AZ$415,$D97,MATCH(V$5,MTInputs!$J$5:$AZ$5,0))</f>
        <v/>
      </c>
      <c r="W97" s="24">
        <f>INDEX(MTInputs!$J$1:$AZ$415,$D97,MATCH(W$5,MTInputs!$J$5:$AZ$5,0))</f>
        <v/>
      </c>
      <c r="X97" s="24">
        <f>INDEX(MTInputs!$J$1:$AZ$415,$D97,MATCH(X$5,MTInputs!$J$5:$AZ$5,0))</f>
        <v/>
      </c>
      <c r="Y97" s="24">
        <f>INDEX(MTInputs!$J$1:$AZ$415,$D97,MATCH(Y$5,MTInputs!$J$5:$AZ$5,0))</f>
        <v/>
      </c>
      <c r="Z97" s="24">
        <f>INDEX(MTInputs!$J$1:$AZ$415,$D97,MATCH(Z$5,MTInputs!$J$5:$AZ$5,0))</f>
        <v/>
      </c>
      <c r="AA97" s="24">
        <f>INDEX(MTInputs!$J$1:$AZ$415,$D97,MATCH(AA$5,MTInputs!$J$5:$AZ$5,0))</f>
        <v/>
      </c>
      <c r="AB97" s="24">
        <f>INDEX(MTInputs!$J$1:$AZ$415,$D97,MATCH(AB$5,MTInputs!$J$5:$AZ$5,0))</f>
        <v/>
      </c>
      <c r="AC97" s="24">
        <f>INDEX(MTInputs!$J$1:$AZ$415,$D97,MATCH(AC$5,MTInputs!$J$5:$AZ$5,0))</f>
        <v/>
      </c>
      <c r="AD97" s="24">
        <f>INDEX(MTInputs!$J$1:$AZ$415,$D97,MATCH(AD$5,MTInputs!$J$5:$AZ$5,0))</f>
        <v/>
      </c>
      <c r="AF97" s="11">
        <f>LOWER(Settings!$C$4)&amp;".mit."&amp;$A97&amp;IF($C97="","","."&amp;$C97&amp;"."&amp;$B97)&amp;IF(INDEX(Variables!$D$5:$D$205,MATCH($A97,Variables!$A$5:$A$205,0))="","","."&amp;INDEX(Variables!$D$5:$D$205,MATCH($A97,Variables!$A$5:$A$205,0)))&amp;"."&amp;AF$5</f>
        <v/>
      </c>
      <c r="AG97" s="23">
        <f>INDEX(MTInputs!$J$1:$AZ$415,$D97,MATCH(AG$5,MTInputs!$J$5:$AZ$5,0))</f>
        <v/>
      </c>
      <c r="AH97" s="24">
        <f>INDEX(MTInputs!$J$1:$AZ$415,$D97,MATCH(AH$5,MTInputs!$J$5:$AZ$5,0))</f>
        <v/>
      </c>
      <c r="AI97" s="24">
        <f>INDEX(MTInputs!$J$1:$AZ$415,$D97,MATCH(AI$5,MTInputs!$J$5:$AZ$5,0))</f>
        <v/>
      </c>
      <c r="AJ97" s="24">
        <f>INDEX(MTInputs!$J$1:$AZ$415,$D97,MATCH(AJ$5,MTInputs!$J$5:$AZ$5,0))</f>
        <v/>
      </c>
      <c r="AK97" s="24">
        <f>INDEX(MTInputs!$J$1:$AZ$415,$D97,MATCH(AK$5,MTInputs!$J$5:$AZ$5,0))</f>
        <v/>
      </c>
      <c r="AL97" s="24">
        <f>INDEX(MTInputs!$J$1:$AZ$415,$D97,MATCH(AL$5,MTInputs!$J$5:$AZ$5,0))</f>
        <v/>
      </c>
      <c r="AM97" s="24">
        <f>INDEX(MTInputs!$J$1:$AZ$415,$D97,MATCH(AM$5,MTInputs!$J$5:$AZ$5,0))</f>
        <v/>
      </c>
      <c r="AN97" s="24">
        <f>INDEX(MTInputs!$J$1:$AZ$415,$D97,MATCH(AN$5,MTInputs!$J$5:$AZ$5,0))</f>
        <v/>
      </c>
      <c r="AO97" s="24">
        <f>INDEX(MTInputs!$J$1:$AZ$415,$D97,MATCH(AO$5,MTInputs!$J$5:$AZ$5,0))</f>
        <v/>
      </c>
      <c r="AP97" s="24">
        <f>INDEX(MTInputs!$J$1:$AZ$415,$D97,MATCH(AP$5,MTInputs!$J$5:$AZ$5,0))</f>
        <v/>
      </c>
      <c r="AQ97" s="24">
        <f>INDEX(MTInputs!$J$1:$AZ$415,$D97,MATCH(AQ$5,MTInputs!$J$5:$AZ$5,0))</f>
        <v/>
      </c>
      <c r="AR97" s="24">
        <f>INDEX(MTInputs!$J$1:$AZ$415,$D97,MATCH(AR$5,MTInputs!$J$5:$AZ$5,0))</f>
        <v/>
      </c>
      <c r="AS97" s="24">
        <f>INDEX(MTInputs!$J$1:$AZ$415,$D97,MATCH(AS$5,MTInputs!$J$5:$AZ$5,0))</f>
        <v/>
      </c>
      <c r="AT97" s="24">
        <f>INDEX(MTInputs!$J$1:$AZ$415,$D97,MATCH(AT$5,MTInputs!$J$5:$AZ$5,0))</f>
        <v/>
      </c>
      <c r="AU97" s="24">
        <f>INDEX(MTInputs!$J$1:$AZ$415,$D97,MATCH(AU$5,MTInputs!$J$5:$AZ$5,0))</f>
        <v/>
      </c>
      <c r="AV97" s="24">
        <f>INDEX(MTInputs!$J$1:$AZ$415,$D97,MATCH(AV$5,MTInputs!$J$5:$AZ$5,0))</f>
        <v/>
      </c>
      <c r="AW97" s="24">
        <f>INDEX(MTInputs!$J$1:$AZ$415,$D97,MATCH(AW$5,MTInputs!$J$5:$AZ$5,0))</f>
        <v/>
      </c>
      <c r="AX97" s="24">
        <f>INDEX(MTInputs!$J$1:$AZ$415,$D97,MATCH(AX$5,MTInputs!$J$5:$AZ$5,0))</f>
        <v/>
      </c>
      <c r="AY97" s="24">
        <f>INDEX(MTInputs!$J$1:$AZ$415,$D97,MATCH(AY$5,MTInputs!$J$5:$AZ$5,0))</f>
        <v/>
      </c>
    </row>
    <row r="98" hidden="1" outlineLevel="1">
      <c r="A98" s="14" t="inlineStr">
        <is>
          <t>D_ETSOutro</t>
        </is>
      </c>
      <c r="B98" s="14" t="inlineStr"/>
      <c r="C98" s="14" t="inlineStr"/>
      <c r="D98" s="22" t="n">
        <v>89</v>
      </c>
      <c r="H98" s="14">
        <f>INDEX(Variables!$B$5:$B$205,MATCH($A98,Variables!$A$5:$A$205,0))&amp;IF($C98="",""," | "&amp;INDEX(Mapping!$B$5:$B$26,MATCH($C98,Mapping!$A$5:$A$26,0))&amp;" | "&amp;INDEX(Mapping!$B$30:$B$46,MATCH($B98,Mapping!$A$30:$A$46,0)))</f>
        <v/>
      </c>
      <c r="I98" s="14">
        <f>INDEX(Variables!$C$5:$C$205,MATCH($A98,Variables!$A$5:$A$205,0))</f>
        <v/>
      </c>
      <c r="J98" s="14">
        <f>INDEX(Variables!$E$5:$E$205,MATCH($A98,Variables!$A$5:$A$205,0))</f>
        <v/>
      </c>
      <c r="K98" s="11">
        <f>LOWER(Settings!$C$4)&amp;".mit."&amp;$A98&amp;IF($C98="","","."&amp;$C98&amp;"."&amp;$B98)&amp;IF(INDEX(Variables!$D$5:$D$205,MATCH($A98,Variables!$A$5:$A$205,0))="","","."&amp;INDEX(Variables!$D$5:$D$205,MATCH($A98,Variables!$A$5:$A$205,0)))&amp;"."&amp;K$5</f>
        <v/>
      </c>
      <c r="L98" s="23">
        <f>INDEX(MTInputs!$J$1:$AZ$415,$D98,MATCH(L$5,MTInputs!$J$5:$AZ$5,0))</f>
        <v/>
      </c>
      <c r="M98" s="24">
        <f>INDEX(MTInputs!$J$1:$AZ$415,$D98,MATCH(M$5,MTInputs!$J$5:$AZ$5,0))</f>
        <v/>
      </c>
      <c r="N98" s="24">
        <f>INDEX(MTInputs!$J$1:$AZ$415,$D98,MATCH(N$5,MTInputs!$J$5:$AZ$5,0))</f>
        <v/>
      </c>
      <c r="O98" s="24">
        <f>INDEX(MTInputs!$J$1:$AZ$415,$D98,MATCH(O$5,MTInputs!$J$5:$AZ$5,0))</f>
        <v/>
      </c>
      <c r="P98" s="24">
        <f>INDEX(MTInputs!$J$1:$AZ$415,$D98,MATCH(P$5,MTInputs!$J$5:$AZ$5,0))</f>
        <v/>
      </c>
      <c r="Q98" s="24">
        <f>INDEX(MTInputs!$J$1:$AZ$415,$D98,MATCH(Q$5,MTInputs!$J$5:$AZ$5,0))</f>
        <v/>
      </c>
      <c r="R98" s="24">
        <f>INDEX(MTInputs!$J$1:$AZ$415,$D98,MATCH(R$5,MTInputs!$J$5:$AZ$5,0))</f>
        <v/>
      </c>
      <c r="S98" s="24">
        <f>INDEX(MTInputs!$J$1:$AZ$415,$D98,MATCH(S$5,MTInputs!$J$5:$AZ$5,0))</f>
        <v/>
      </c>
      <c r="T98" s="24">
        <f>INDEX(MTInputs!$J$1:$AZ$415,$D98,MATCH(T$5,MTInputs!$J$5:$AZ$5,0))</f>
        <v/>
      </c>
      <c r="U98" s="24">
        <f>INDEX(MTInputs!$J$1:$AZ$415,$D98,MATCH(U$5,MTInputs!$J$5:$AZ$5,0))</f>
        <v/>
      </c>
      <c r="V98" s="24">
        <f>INDEX(MTInputs!$J$1:$AZ$415,$D98,MATCH(V$5,MTInputs!$J$5:$AZ$5,0))</f>
        <v/>
      </c>
      <c r="W98" s="24">
        <f>INDEX(MTInputs!$J$1:$AZ$415,$D98,MATCH(W$5,MTInputs!$J$5:$AZ$5,0))</f>
        <v/>
      </c>
      <c r="X98" s="24">
        <f>INDEX(MTInputs!$J$1:$AZ$415,$D98,MATCH(X$5,MTInputs!$J$5:$AZ$5,0))</f>
        <v/>
      </c>
      <c r="Y98" s="24">
        <f>INDEX(MTInputs!$J$1:$AZ$415,$D98,MATCH(Y$5,MTInputs!$J$5:$AZ$5,0))</f>
        <v/>
      </c>
      <c r="Z98" s="24">
        <f>INDEX(MTInputs!$J$1:$AZ$415,$D98,MATCH(Z$5,MTInputs!$J$5:$AZ$5,0))</f>
        <v/>
      </c>
      <c r="AA98" s="24">
        <f>INDEX(MTInputs!$J$1:$AZ$415,$D98,MATCH(AA$5,MTInputs!$J$5:$AZ$5,0))</f>
        <v/>
      </c>
      <c r="AB98" s="24">
        <f>INDEX(MTInputs!$J$1:$AZ$415,$D98,MATCH(AB$5,MTInputs!$J$5:$AZ$5,0))</f>
        <v/>
      </c>
      <c r="AC98" s="24">
        <f>INDEX(MTInputs!$J$1:$AZ$415,$D98,MATCH(AC$5,MTInputs!$J$5:$AZ$5,0))</f>
        <v/>
      </c>
      <c r="AD98" s="24">
        <f>INDEX(MTInputs!$J$1:$AZ$415,$D98,MATCH(AD$5,MTInputs!$J$5:$AZ$5,0))</f>
        <v/>
      </c>
      <c r="AF98" s="11">
        <f>LOWER(Settings!$C$4)&amp;".mit."&amp;$A98&amp;IF($C98="","","."&amp;$C98&amp;"."&amp;$B98)&amp;IF(INDEX(Variables!$D$5:$D$205,MATCH($A98,Variables!$A$5:$A$205,0))="","","."&amp;INDEX(Variables!$D$5:$D$205,MATCH($A98,Variables!$A$5:$A$205,0)))&amp;"."&amp;AF$5</f>
        <v/>
      </c>
      <c r="AG98" s="23">
        <f>INDEX(MTInputs!$J$1:$AZ$415,$D98,MATCH(AG$5,MTInputs!$J$5:$AZ$5,0))</f>
        <v/>
      </c>
      <c r="AH98" s="24">
        <f>INDEX(MTInputs!$J$1:$AZ$415,$D98,MATCH(AH$5,MTInputs!$J$5:$AZ$5,0))</f>
        <v/>
      </c>
      <c r="AI98" s="24">
        <f>INDEX(MTInputs!$J$1:$AZ$415,$D98,MATCH(AI$5,MTInputs!$J$5:$AZ$5,0))</f>
        <v/>
      </c>
      <c r="AJ98" s="24">
        <f>INDEX(MTInputs!$J$1:$AZ$415,$D98,MATCH(AJ$5,MTInputs!$J$5:$AZ$5,0))</f>
        <v/>
      </c>
      <c r="AK98" s="24">
        <f>INDEX(MTInputs!$J$1:$AZ$415,$D98,MATCH(AK$5,MTInputs!$J$5:$AZ$5,0))</f>
        <v/>
      </c>
      <c r="AL98" s="24">
        <f>INDEX(MTInputs!$J$1:$AZ$415,$D98,MATCH(AL$5,MTInputs!$J$5:$AZ$5,0))</f>
        <v/>
      </c>
      <c r="AM98" s="24">
        <f>INDEX(MTInputs!$J$1:$AZ$415,$D98,MATCH(AM$5,MTInputs!$J$5:$AZ$5,0))</f>
        <v/>
      </c>
      <c r="AN98" s="24">
        <f>INDEX(MTInputs!$J$1:$AZ$415,$D98,MATCH(AN$5,MTInputs!$J$5:$AZ$5,0))</f>
        <v/>
      </c>
      <c r="AO98" s="24">
        <f>INDEX(MTInputs!$J$1:$AZ$415,$D98,MATCH(AO$5,MTInputs!$J$5:$AZ$5,0))</f>
        <v/>
      </c>
      <c r="AP98" s="24">
        <f>INDEX(MTInputs!$J$1:$AZ$415,$D98,MATCH(AP$5,MTInputs!$J$5:$AZ$5,0))</f>
        <v/>
      </c>
      <c r="AQ98" s="24">
        <f>INDEX(MTInputs!$J$1:$AZ$415,$D98,MATCH(AQ$5,MTInputs!$J$5:$AZ$5,0))</f>
        <v/>
      </c>
      <c r="AR98" s="24">
        <f>INDEX(MTInputs!$J$1:$AZ$415,$D98,MATCH(AR$5,MTInputs!$J$5:$AZ$5,0))</f>
        <v/>
      </c>
      <c r="AS98" s="24">
        <f>INDEX(MTInputs!$J$1:$AZ$415,$D98,MATCH(AS$5,MTInputs!$J$5:$AZ$5,0))</f>
        <v/>
      </c>
      <c r="AT98" s="24">
        <f>INDEX(MTInputs!$J$1:$AZ$415,$D98,MATCH(AT$5,MTInputs!$J$5:$AZ$5,0))</f>
        <v/>
      </c>
      <c r="AU98" s="24">
        <f>INDEX(MTInputs!$J$1:$AZ$415,$D98,MATCH(AU$5,MTInputs!$J$5:$AZ$5,0))</f>
        <v/>
      </c>
      <c r="AV98" s="24">
        <f>INDEX(MTInputs!$J$1:$AZ$415,$D98,MATCH(AV$5,MTInputs!$J$5:$AZ$5,0))</f>
        <v/>
      </c>
      <c r="AW98" s="24">
        <f>INDEX(MTInputs!$J$1:$AZ$415,$D98,MATCH(AW$5,MTInputs!$J$5:$AZ$5,0))</f>
        <v/>
      </c>
      <c r="AX98" s="24">
        <f>INDEX(MTInputs!$J$1:$AZ$415,$D98,MATCH(AX$5,MTInputs!$J$5:$AZ$5,0))</f>
        <v/>
      </c>
      <c r="AY98" s="24">
        <f>INDEX(MTInputs!$J$1:$AZ$415,$D98,MATCH(AY$5,MTInputs!$J$5:$AZ$5,0))</f>
        <v/>
      </c>
    </row>
    <row r="99" hidden="1" outlineLevel="1">
      <c r="A99" s="14" t="inlineStr">
        <is>
          <t>D_ETSPriceOverride</t>
        </is>
      </c>
      <c r="B99" s="14" t="inlineStr"/>
      <c r="C99" s="14" t="inlineStr"/>
      <c r="D99" s="22" t="n">
        <v>93</v>
      </c>
      <c r="H99" s="14">
        <f>INDEX(Variables!$B$5:$B$205,MATCH($A99,Variables!$A$5:$A$205,0))&amp;IF($C99="",""," | "&amp;INDEX(Mapping!$B$5:$B$26,MATCH($C99,Mapping!$A$5:$A$26,0))&amp;" | "&amp;INDEX(Mapping!$B$30:$B$46,MATCH($B99,Mapping!$A$30:$A$46,0)))</f>
        <v/>
      </c>
      <c r="I99" s="14">
        <f>INDEX(Variables!$C$5:$C$205,MATCH($A99,Variables!$A$5:$A$205,0))</f>
        <v/>
      </c>
      <c r="J99" s="14">
        <f>INDEX(Variables!$E$5:$E$205,MATCH($A99,Variables!$A$5:$A$205,0))</f>
        <v/>
      </c>
      <c r="K99" s="11">
        <f>LOWER(Settings!$C$4)&amp;".mit."&amp;$A99&amp;IF($C99="","","."&amp;$C99&amp;"."&amp;$B99)&amp;IF(INDEX(Variables!$D$5:$D$205,MATCH($A99,Variables!$A$5:$A$205,0))="","","."&amp;INDEX(Variables!$D$5:$D$205,MATCH($A99,Variables!$A$5:$A$205,0)))&amp;"."&amp;K$5</f>
        <v/>
      </c>
      <c r="L99" s="23">
        <f>INDEX(MTInputs!$J$1:$AZ$415,$D99,MATCH(L$5,MTInputs!$J$5:$AZ$5,0))</f>
        <v/>
      </c>
      <c r="M99" s="24">
        <f>INDEX(MTInputs!$J$1:$AZ$415,$D99,MATCH(M$5,MTInputs!$J$5:$AZ$5,0))</f>
        <v/>
      </c>
      <c r="N99" s="24">
        <f>INDEX(MTInputs!$J$1:$AZ$415,$D99,MATCH(N$5,MTInputs!$J$5:$AZ$5,0))</f>
        <v/>
      </c>
      <c r="O99" s="24">
        <f>INDEX(MTInputs!$J$1:$AZ$415,$D99,MATCH(O$5,MTInputs!$J$5:$AZ$5,0))</f>
        <v/>
      </c>
      <c r="P99" s="24">
        <f>INDEX(MTInputs!$J$1:$AZ$415,$D99,MATCH(P$5,MTInputs!$J$5:$AZ$5,0))</f>
        <v/>
      </c>
      <c r="Q99" s="24">
        <f>INDEX(MTInputs!$J$1:$AZ$415,$D99,MATCH(Q$5,MTInputs!$J$5:$AZ$5,0))</f>
        <v/>
      </c>
      <c r="R99" s="24">
        <f>INDEX(MTInputs!$J$1:$AZ$415,$D99,MATCH(R$5,MTInputs!$J$5:$AZ$5,0))</f>
        <v/>
      </c>
      <c r="S99" s="24">
        <f>INDEX(MTInputs!$J$1:$AZ$415,$D99,MATCH(S$5,MTInputs!$J$5:$AZ$5,0))</f>
        <v/>
      </c>
      <c r="T99" s="24">
        <f>INDEX(MTInputs!$J$1:$AZ$415,$D99,MATCH(T$5,MTInputs!$J$5:$AZ$5,0))</f>
        <v/>
      </c>
      <c r="U99" s="24">
        <f>INDEX(MTInputs!$J$1:$AZ$415,$D99,MATCH(U$5,MTInputs!$J$5:$AZ$5,0))</f>
        <v/>
      </c>
      <c r="V99" s="24">
        <f>INDEX(MTInputs!$J$1:$AZ$415,$D99,MATCH(V$5,MTInputs!$J$5:$AZ$5,0))</f>
        <v/>
      </c>
      <c r="W99" s="24">
        <f>INDEX(MTInputs!$J$1:$AZ$415,$D99,MATCH(W$5,MTInputs!$J$5:$AZ$5,0))</f>
        <v/>
      </c>
      <c r="X99" s="24">
        <f>INDEX(MTInputs!$J$1:$AZ$415,$D99,MATCH(X$5,MTInputs!$J$5:$AZ$5,0))</f>
        <v/>
      </c>
      <c r="Y99" s="24">
        <f>INDEX(MTInputs!$J$1:$AZ$415,$D99,MATCH(Y$5,MTInputs!$J$5:$AZ$5,0))</f>
        <v/>
      </c>
      <c r="Z99" s="24">
        <f>INDEX(MTInputs!$J$1:$AZ$415,$D99,MATCH(Z$5,MTInputs!$J$5:$AZ$5,0))</f>
        <v/>
      </c>
      <c r="AA99" s="24">
        <f>INDEX(MTInputs!$J$1:$AZ$415,$D99,MATCH(AA$5,MTInputs!$J$5:$AZ$5,0))</f>
        <v/>
      </c>
      <c r="AB99" s="24">
        <f>INDEX(MTInputs!$J$1:$AZ$415,$D99,MATCH(AB$5,MTInputs!$J$5:$AZ$5,0))</f>
        <v/>
      </c>
      <c r="AC99" s="24">
        <f>INDEX(MTInputs!$J$1:$AZ$415,$D99,MATCH(AC$5,MTInputs!$J$5:$AZ$5,0))</f>
        <v/>
      </c>
      <c r="AD99" s="24">
        <f>INDEX(MTInputs!$J$1:$AZ$415,$D99,MATCH(AD$5,MTInputs!$J$5:$AZ$5,0))</f>
        <v/>
      </c>
      <c r="AF99" s="11">
        <f>LOWER(Settings!$C$4)&amp;".mit."&amp;$A99&amp;IF($C99="","","."&amp;$C99&amp;"."&amp;$B99)&amp;IF(INDEX(Variables!$D$5:$D$205,MATCH($A99,Variables!$A$5:$A$205,0))="","","."&amp;INDEX(Variables!$D$5:$D$205,MATCH($A99,Variables!$A$5:$A$205,0)))&amp;"."&amp;AF$5</f>
        <v/>
      </c>
      <c r="AG99" s="23">
        <f>INDEX(MTInputs!$J$1:$AZ$415,$D99,MATCH(AG$5,MTInputs!$J$5:$AZ$5,0))</f>
        <v/>
      </c>
      <c r="AH99" s="24">
        <f>INDEX(MTInputs!$J$1:$AZ$415,$D99,MATCH(AH$5,MTInputs!$J$5:$AZ$5,0))</f>
        <v/>
      </c>
      <c r="AI99" s="24">
        <f>INDEX(MTInputs!$J$1:$AZ$415,$D99,MATCH(AI$5,MTInputs!$J$5:$AZ$5,0))</f>
        <v/>
      </c>
      <c r="AJ99" s="24">
        <f>INDEX(MTInputs!$J$1:$AZ$415,$D99,MATCH(AJ$5,MTInputs!$J$5:$AZ$5,0))</f>
        <v/>
      </c>
      <c r="AK99" s="24">
        <f>INDEX(MTInputs!$J$1:$AZ$415,$D99,MATCH(AK$5,MTInputs!$J$5:$AZ$5,0))</f>
        <v/>
      </c>
      <c r="AL99" s="24">
        <f>INDEX(MTInputs!$J$1:$AZ$415,$D99,MATCH(AL$5,MTInputs!$J$5:$AZ$5,0))</f>
        <v/>
      </c>
      <c r="AM99" s="24">
        <f>INDEX(MTInputs!$J$1:$AZ$415,$D99,MATCH(AM$5,MTInputs!$J$5:$AZ$5,0))</f>
        <v/>
      </c>
      <c r="AN99" s="24">
        <f>INDEX(MTInputs!$J$1:$AZ$415,$D99,MATCH(AN$5,MTInputs!$J$5:$AZ$5,0))</f>
        <v/>
      </c>
      <c r="AO99" s="24">
        <f>INDEX(MTInputs!$J$1:$AZ$415,$D99,MATCH(AO$5,MTInputs!$J$5:$AZ$5,0))</f>
        <v/>
      </c>
      <c r="AP99" s="24">
        <f>INDEX(MTInputs!$J$1:$AZ$415,$D99,MATCH(AP$5,MTInputs!$J$5:$AZ$5,0))</f>
        <v/>
      </c>
      <c r="AQ99" s="24">
        <f>INDEX(MTInputs!$J$1:$AZ$415,$D99,MATCH(AQ$5,MTInputs!$J$5:$AZ$5,0))</f>
        <v/>
      </c>
      <c r="AR99" s="24">
        <f>INDEX(MTInputs!$J$1:$AZ$415,$D99,MATCH(AR$5,MTInputs!$J$5:$AZ$5,0))</f>
        <v/>
      </c>
      <c r="AS99" s="24">
        <f>INDEX(MTInputs!$J$1:$AZ$415,$D99,MATCH(AS$5,MTInputs!$J$5:$AZ$5,0))</f>
        <v/>
      </c>
      <c r="AT99" s="24">
        <f>INDEX(MTInputs!$J$1:$AZ$415,$D99,MATCH(AT$5,MTInputs!$J$5:$AZ$5,0))</f>
        <v/>
      </c>
      <c r="AU99" s="24">
        <f>INDEX(MTInputs!$J$1:$AZ$415,$D99,MATCH(AU$5,MTInputs!$J$5:$AZ$5,0))</f>
        <v/>
      </c>
      <c r="AV99" s="24">
        <f>INDEX(MTInputs!$J$1:$AZ$415,$D99,MATCH(AV$5,MTInputs!$J$5:$AZ$5,0))</f>
        <v/>
      </c>
      <c r="AW99" s="24">
        <f>INDEX(MTInputs!$J$1:$AZ$415,$D99,MATCH(AW$5,MTInputs!$J$5:$AZ$5,0))</f>
        <v/>
      </c>
      <c r="AX99" s="24">
        <f>INDEX(MTInputs!$J$1:$AZ$415,$D99,MATCH(AX$5,MTInputs!$J$5:$AZ$5,0))</f>
        <v/>
      </c>
      <c r="AY99" s="24">
        <f>INDEX(MTInputs!$J$1:$AZ$415,$D99,MATCH(AY$5,MTInputs!$J$5:$AZ$5,0))</f>
        <v/>
      </c>
    </row>
    <row r="100" hidden="1" outlineLevel="1">
      <c r="A100" s="14" t="inlineStr">
        <is>
          <t>D_ETSVolatility</t>
        </is>
      </c>
      <c r="B100" s="14" t="inlineStr"/>
      <c r="C100" s="14" t="inlineStr"/>
      <c r="D100" s="22" t="n">
        <v>95</v>
      </c>
      <c r="H100" s="14">
        <f>INDEX(Variables!$B$5:$B$205,MATCH($A100,Variables!$A$5:$A$205,0))&amp;IF($C100="",""," | "&amp;INDEX(Mapping!$B$5:$B$26,MATCH($C100,Mapping!$A$5:$A$26,0))&amp;" | "&amp;INDEX(Mapping!$B$30:$B$46,MATCH($B100,Mapping!$A$30:$A$46,0)))</f>
        <v/>
      </c>
      <c r="I100" s="14">
        <f>INDEX(Variables!$C$5:$C$205,MATCH($A100,Variables!$A$5:$A$205,0))</f>
        <v/>
      </c>
      <c r="J100" s="14">
        <f>INDEX(Variables!$E$5:$E$205,MATCH($A100,Variables!$A$5:$A$205,0))</f>
        <v/>
      </c>
      <c r="K100" s="11">
        <f>LOWER(Settings!$C$4)&amp;".mit."&amp;$A100&amp;IF($C100="","","."&amp;$C100&amp;"."&amp;$B100)&amp;IF(INDEX(Variables!$D$5:$D$205,MATCH($A100,Variables!$A$5:$A$205,0))="","","."&amp;INDEX(Variables!$D$5:$D$205,MATCH($A100,Variables!$A$5:$A$205,0)))&amp;"."&amp;K$5</f>
        <v/>
      </c>
      <c r="L100" s="23">
        <f>INDEX(MTInputs!$J$1:$AZ$415,$D100,MATCH(L$5,MTInputs!$J$5:$AZ$5,0))</f>
        <v/>
      </c>
      <c r="M100" s="24">
        <f>INDEX(MTInputs!$J$1:$AZ$415,$D100,MATCH(M$5,MTInputs!$J$5:$AZ$5,0))</f>
        <v/>
      </c>
      <c r="N100" s="24">
        <f>INDEX(MTInputs!$J$1:$AZ$415,$D100,MATCH(N$5,MTInputs!$J$5:$AZ$5,0))</f>
        <v/>
      </c>
      <c r="O100" s="24">
        <f>INDEX(MTInputs!$J$1:$AZ$415,$D100,MATCH(O$5,MTInputs!$J$5:$AZ$5,0))</f>
        <v/>
      </c>
      <c r="P100" s="24">
        <f>INDEX(MTInputs!$J$1:$AZ$415,$D100,MATCH(P$5,MTInputs!$J$5:$AZ$5,0))</f>
        <v/>
      </c>
      <c r="Q100" s="24">
        <f>INDEX(MTInputs!$J$1:$AZ$415,$D100,MATCH(Q$5,MTInputs!$J$5:$AZ$5,0))</f>
        <v/>
      </c>
      <c r="R100" s="24">
        <f>INDEX(MTInputs!$J$1:$AZ$415,$D100,MATCH(R$5,MTInputs!$J$5:$AZ$5,0))</f>
        <v/>
      </c>
      <c r="S100" s="24">
        <f>INDEX(MTInputs!$J$1:$AZ$415,$D100,MATCH(S$5,MTInputs!$J$5:$AZ$5,0))</f>
        <v/>
      </c>
      <c r="T100" s="24">
        <f>INDEX(MTInputs!$J$1:$AZ$415,$D100,MATCH(T$5,MTInputs!$J$5:$AZ$5,0))</f>
        <v/>
      </c>
      <c r="U100" s="24">
        <f>INDEX(MTInputs!$J$1:$AZ$415,$D100,MATCH(U$5,MTInputs!$J$5:$AZ$5,0))</f>
        <v/>
      </c>
      <c r="V100" s="24">
        <f>INDEX(MTInputs!$J$1:$AZ$415,$D100,MATCH(V$5,MTInputs!$J$5:$AZ$5,0))</f>
        <v/>
      </c>
      <c r="W100" s="24">
        <f>INDEX(MTInputs!$J$1:$AZ$415,$D100,MATCH(W$5,MTInputs!$J$5:$AZ$5,0))</f>
        <v/>
      </c>
      <c r="X100" s="24">
        <f>INDEX(MTInputs!$J$1:$AZ$415,$D100,MATCH(X$5,MTInputs!$J$5:$AZ$5,0))</f>
        <v/>
      </c>
      <c r="Y100" s="24">
        <f>INDEX(MTInputs!$J$1:$AZ$415,$D100,MATCH(Y$5,MTInputs!$J$5:$AZ$5,0))</f>
        <v/>
      </c>
      <c r="Z100" s="24">
        <f>INDEX(MTInputs!$J$1:$AZ$415,$D100,MATCH(Z$5,MTInputs!$J$5:$AZ$5,0))</f>
        <v/>
      </c>
      <c r="AA100" s="24">
        <f>INDEX(MTInputs!$J$1:$AZ$415,$D100,MATCH(AA$5,MTInputs!$J$5:$AZ$5,0))</f>
        <v/>
      </c>
      <c r="AB100" s="24">
        <f>INDEX(MTInputs!$J$1:$AZ$415,$D100,MATCH(AB$5,MTInputs!$J$5:$AZ$5,0))</f>
        <v/>
      </c>
      <c r="AC100" s="24">
        <f>INDEX(MTInputs!$J$1:$AZ$415,$D100,MATCH(AC$5,MTInputs!$J$5:$AZ$5,0))</f>
        <v/>
      </c>
      <c r="AD100" s="24">
        <f>INDEX(MTInputs!$J$1:$AZ$415,$D100,MATCH(AD$5,MTInputs!$J$5:$AZ$5,0))</f>
        <v/>
      </c>
      <c r="AF100" s="11">
        <f>LOWER(Settings!$C$4)&amp;".mit."&amp;$A100&amp;IF($C100="","","."&amp;$C100&amp;"."&amp;$B100)&amp;IF(INDEX(Variables!$D$5:$D$205,MATCH($A100,Variables!$A$5:$A$205,0))="","","."&amp;INDEX(Variables!$D$5:$D$205,MATCH($A100,Variables!$A$5:$A$205,0)))&amp;"."&amp;AF$5</f>
        <v/>
      </c>
      <c r="AG100" s="23">
        <f>INDEX(MTInputs!$J$1:$AZ$415,$D100,MATCH(AG$5,MTInputs!$J$5:$AZ$5,0))</f>
        <v/>
      </c>
      <c r="AH100" s="24">
        <f>INDEX(MTInputs!$J$1:$AZ$415,$D100,MATCH(AH$5,MTInputs!$J$5:$AZ$5,0))</f>
        <v/>
      </c>
      <c r="AI100" s="24">
        <f>INDEX(MTInputs!$J$1:$AZ$415,$D100,MATCH(AI$5,MTInputs!$J$5:$AZ$5,0))</f>
        <v/>
      </c>
      <c r="AJ100" s="24">
        <f>INDEX(MTInputs!$J$1:$AZ$415,$D100,MATCH(AJ$5,MTInputs!$J$5:$AZ$5,0))</f>
        <v/>
      </c>
      <c r="AK100" s="24">
        <f>INDEX(MTInputs!$J$1:$AZ$415,$D100,MATCH(AK$5,MTInputs!$J$5:$AZ$5,0))</f>
        <v/>
      </c>
      <c r="AL100" s="24">
        <f>INDEX(MTInputs!$J$1:$AZ$415,$D100,MATCH(AL$5,MTInputs!$J$5:$AZ$5,0))</f>
        <v/>
      </c>
      <c r="AM100" s="24">
        <f>INDEX(MTInputs!$J$1:$AZ$415,$D100,MATCH(AM$5,MTInputs!$J$5:$AZ$5,0))</f>
        <v/>
      </c>
      <c r="AN100" s="24">
        <f>INDEX(MTInputs!$J$1:$AZ$415,$D100,MATCH(AN$5,MTInputs!$J$5:$AZ$5,0))</f>
        <v/>
      </c>
      <c r="AO100" s="24">
        <f>INDEX(MTInputs!$J$1:$AZ$415,$D100,MATCH(AO$5,MTInputs!$J$5:$AZ$5,0))</f>
        <v/>
      </c>
      <c r="AP100" s="24">
        <f>INDEX(MTInputs!$J$1:$AZ$415,$D100,MATCH(AP$5,MTInputs!$J$5:$AZ$5,0))</f>
        <v/>
      </c>
      <c r="AQ100" s="24">
        <f>INDEX(MTInputs!$J$1:$AZ$415,$D100,MATCH(AQ$5,MTInputs!$J$5:$AZ$5,0))</f>
        <v/>
      </c>
      <c r="AR100" s="24">
        <f>INDEX(MTInputs!$J$1:$AZ$415,$D100,MATCH(AR$5,MTInputs!$J$5:$AZ$5,0))</f>
        <v/>
      </c>
      <c r="AS100" s="24">
        <f>INDEX(MTInputs!$J$1:$AZ$415,$D100,MATCH(AS$5,MTInputs!$J$5:$AZ$5,0))</f>
        <v/>
      </c>
      <c r="AT100" s="24">
        <f>INDEX(MTInputs!$J$1:$AZ$415,$D100,MATCH(AT$5,MTInputs!$J$5:$AZ$5,0))</f>
        <v/>
      </c>
      <c r="AU100" s="24">
        <f>INDEX(MTInputs!$J$1:$AZ$415,$D100,MATCH(AU$5,MTInputs!$J$5:$AZ$5,0))</f>
        <v/>
      </c>
      <c r="AV100" s="24">
        <f>INDEX(MTInputs!$J$1:$AZ$415,$D100,MATCH(AV$5,MTInputs!$J$5:$AZ$5,0))</f>
        <v/>
      </c>
      <c r="AW100" s="24">
        <f>INDEX(MTInputs!$J$1:$AZ$415,$D100,MATCH(AW$5,MTInputs!$J$5:$AZ$5,0))</f>
        <v/>
      </c>
      <c r="AX100" s="24">
        <f>INDEX(MTInputs!$J$1:$AZ$415,$D100,MATCH(AX$5,MTInputs!$J$5:$AZ$5,0))</f>
        <v/>
      </c>
      <c r="AY100" s="24">
        <f>INDEX(MTInputs!$J$1:$AZ$415,$D100,MATCH(AY$5,MTInputs!$J$5:$AZ$5,0))</f>
        <v/>
      </c>
    </row>
    <row r="101" hidden="1" outlineLevel="1">
      <c r="A101" s="14" t="inlineStr">
        <is>
          <t>D_ETSVolImpact</t>
        </is>
      </c>
      <c r="B101" s="14" t="inlineStr"/>
      <c r="C101" s="14" t="inlineStr"/>
      <c r="D101" s="22" t="n">
        <v>96</v>
      </c>
      <c r="H101" s="14">
        <f>INDEX(Variables!$B$5:$B$205,MATCH($A101,Variables!$A$5:$A$205,0))&amp;IF($C101="",""," | "&amp;INDEX(Mapping!$B$5:$B$26,MATCH($C101,Mapping!$A$5:$A$26,0))&amp;" | "&amp;INDEX(Mapping!$B$30:$B$46,MATCH($B101,Mapping!$A$30:$A$46,0)))</f>
        <v/>
      </c>
      <c r="I101" s="14">
        <f>INDEX(Variables!$C$5:$C$205,MATCH($A101,Variables!$A$5:$A$205,0))</f>
        <v/>
      </c>
      <c r="J101" s="14">
        <f>INDEX(Variables!$E$5:$E$205,MATCH($A101,Variables!$A$5:$A$205,0))</f>
        <v/>
      </c>
      <c r="K101" s="11">
        <f>LOWER(Settings!$C$4)&amp;".mit."&amp;$A101&amp;IF($C101="","","."&amp;$C101&amp;"."&amp;$B101)&amp;IF(INDEX(Variables!$D$5:$D$205,MATCH($A101,Variables!$A$5:$A$205,0))="","","."&amp;INDEX(Variables!$D$5:$D$205,MATCH($A101,Variables!$A$5:$A$205,0)))&amp;"."&amp;K$5</f>
        <v/>
      </c>
      <c r="L101" s="23">
        <f>INDEX(MTInputs!$J$1:$AZ$415,$D101,MATCH(L$5,MTInputs!$J$5:$AZ$5,0))</f>
        <v/>
      </c>
      <c r="M101" s="24">
        <f>INDEX(MTInputs!$J$1:$AZ$415,$D101,MATCH(M$5,MTInputs!$J$5:$AZ$5,0))</f>
        <v/>
      </c>
      <c r="N101" s="24">
        <f>INDEX(MTInputs!$J$1:$AZ$415,$D101,MATCH(N$5,MTInputs!$J$5:$AZ$5,0))</f>
        <v/>
      </c>
      <c r="O101" s="24">
        <f>INDEX(MTInputs!$J$1:$AZ$415,$D101,MATCH(O$5,MTInputs!$J$5:$AZ$5,0))</f>
        <v/>
      </c>
      <c r="P101" s="24">
        <f>INDEX(MTInputs!$J$1:$AZ$415,$D101,MATCH(P$5,MTInputs!$J$5:$AZ$5,0))</f>
        <v/>
      </c>
      <c r="Q101" s="24">
        <f>INDEX(MTInputs!$J$1:$AZ$415,$D101,MATCH(Q$5,MTInputs!$J$5:$AZ$5,0))</f>
        <v/>
      </c>
      <c r="R101" s="24">
        <f>INDEX(MTInputs!$J$1:$AZ$415,$D101,MATCH(R$5,MTInputs!$J$5:$AZ$5,0))</f>
        <v/>
      </c>
      <c r="S101" s="24">
        <f>INDEX(MTInputs!$J$1:$AZ$415,$D101,MATCH(S$5,MTInputs!$J$5:$AZ$5,0))</f>
        <v/>
      </c>
      <c r="T101" s="24">
        <f>INDEX(MTInputs!$J$1:$AZ$415,$D101,MATCH(T$5,MTInputs!$J$5:$AZ$5,0))</f>
        <v/>
      </c>
      <c r="U101" s="24">
        <f>INDEX(MTInputs!$J$1:$AZ$415,$D101,MATCH(U$5,MTInputs!$J$5:$AZ$5,0))</f>
        <v/>
      </c>
      <c r="V101" s="24">
        <f>INDEX(MTInputs!$J$1:$AZ$415,$D101,MATCH(V$5,MTInputs!$J$5:$AZ$5,0))</f>
        <v/>
      </c>
      <c r="W101" s="24">
        <f>INDEX(MTInputs!$J$1:$AZ$415,$D101,MATCH(W$5,MTInputs!$J$5:$AZ$5,0))</f>
        <v/>
      </c>
      <c r="X101" s="24">
        <f>INDEX(MTInputs!$J$1:$AZ$415,$D101,MATCH(X$5,MTInputs!$J$5:$AZ$5,0))</f>
        <v/>
      </c>
      <c r="Y101" s="24">
        <f>INDEX(MTInputs!$J$1:$AZ$415,$D101,MATCH(Y$5,MTInputs!$J$5:$AZ$5,0))</f>
        <v/>
      </c>
      <c r="Z101" s="24">
        <f>INDEX(MTInputs!$J$1:$AZ$415,$D101,MATCH(Z$5,MTInputs!$J$5:$AZ$5,0))</f>
        <v/>
      </c>
      <c r="AA101" s="24">
        <f>INDEX(MTInputs!$J$1:$AZ$415,$D101,MATCH(AA$5,MTInputs!$J$5:$AZ$5,0))</f>
        <v/>
      </c>
      <c r="AB101" s="24">
        <f>INDEX(MTInputs!$J$1:$AZ$415,$D101,MATCH(AB$5,MTInputs!$J$5:$AZ$5,0))</f>
        <v/>
      </c>
      <c r="AC101" s="24">
        <f>INDEX(MTInputs!$J$1:$AZ$415,$D101,MATCH(AC$5,MTInputs!$J$5:$AZ$5,0))</f>
        <v/>
      </c>
      <c r="AD101" s="24">
        <f>INDEX(MTInputs!$J$1:$AZ$415,$D101,MATCH(AD$5,MTInputs!$J$5:$AZ$5,0))</f>
        <v/>
      </c>
      <c r="AF101" s="11">
        <f>LOWER(Settings!$C$4)&amp;".mit."&amp;$A101&amp;IF($C101="","","."&amp;$C101&amp;"."&amp;$B101)&amp;IF(INDEX(Variables!$D$5:$D$205,MATCH($A101,Variables!$A$5:$A$205,0))="","","."&amp;INDEX(Variables!$D$5:$D$205,MATCH($A101,Variables!$A$5:$A$205,0)))&amp;"."&amp;AF$5</f>
        <v/>
      </c>
      <c r="AG101" s="23">
        <f>INDEX(MTInputs!$J$1:$AZ$415,$D101,MATCH(AG$5,MTInputs!$J$5:$AZ$5,0))</f>
        <v/>
      </c>
      <c r="AH101" s="24">
        <f>INDEX(MTInputs!$J$1:$AZ$415,$D101,MATCH(AH$5,MTInputs!$J$5:$AZ$5,0))</f>
        <v/>
      </c>
      <c r="AI101" s="24">
        <f>INDEX(MTInputs!$J$1:$AZ$415,$D101,MATCH(AI$5,MTInputs!$J$5:$AZ$5,0))</f>
        <v/>
      </c>
      <c r="AJ101" s="24">
        <f>INDEX(MTInputs!$J$1:$AZ$415,$D101,MATCH(AJ$5,MTInputs!$J$5:$AZ$5,0))</f>
        <v/>
      </c>
      <c r="AK101" s="24">
        <f>INDEX(MTInputs!$J$1:$AZ$415,$D101,MATCH(AK$5,MTInputs!$J$5:$AZ$5,0))</f>
        <v/>
      </c>
      <c r="AL101" s="24">
        <f>INDEX(MTInputs!$J$1:$AZ$415,$D101,MATCH(AL$5,MTInputs!$J$5:$AZ$5,0))</f>
        <v/>
      </c>
      <c r="AM101" s="24">
        <f>INDEX(MTInputs!$J$1:$AZ$415,$D101,MATCH(AM$5,MTInputs!$J$5:$AZ$5,0))</f>
        <v/>
      </c>
      <c r="AN101" s="24">
        <f>INDEX(MTInputs!$J$1:$AZ$415,$D101,MATCH(AN$5,MTInputs!$J$5:$AZ$5,0))</f>
        <v/>
      </c>
      <c r="AO101" s="24">
        <f>INDEX(MTInputs!$J$1:$AZ$415,$D101,MATCH(AO$5,MTInputs!$J$5:$AZ$5,0))</f>
        <v/>
      </c>
      <c r="AP101" s="24">
        <f>INDEX(MTInputs!$J$1:$AZ$415,$D101,MATCH(AP$5,MTInputs!$J$5:$AZ$5,0))</f>
        <v/>
      </c>
      <c r="AQ101" s="24">
        <f>INDEX(MTInputs!$J$1:$AZ$415,$D101,MATCH(AQ$5,MTInputs!$J$5:$AZ$5,0))</f>
        <v/>
      </c>
      <c r="AR101" s="24">
        <f>INDEX(MTInputs!$J$1:$AZ$415,$D101,MATCH(AR$5,MTInputs!$J$5:$AZ$5,0))</f>
        <v/>
      </c>
      <c r="AS101" s="24">
        <f>INDEX(MTInputs!$J$1:$AZ$415,$D101,MATCH(AS$5,MTInputs!$J$5:$AZ$5,0))</f>
        <v/>
      </c>
      <c r="AT101" s="24">
        <f>INDEX(MTInputs!$J$1:$AZ$415,$D101,MATCH(AT$5,MTInputs!$J$5:$AZ$5,0))</f>
        <v/>
      </c>
      <c r="AU101" s="24">
        <f>INDEX(MTInputs!$J$1:$AZ$415,$D101,MATCH(AU$5,MTInputs!$J$5:$AZ$5,0))</f>
        <v/>
      </c>
      <c r="AV101" s="24">
        <f>INDEX(MTInputs!$J$1:$AZ$415,$D101,MATCH(AV$5,MTInputs!$J$5:$AZ$5,0))</f>
        <v/>
      </c>
      <c r="AW101" s="24">
        <f>INDEX(MTInputs!$J$1:$AZ$415,$D101,MATCH(AW$5,MTInputs!$J$5:$AZ$5,0))</f>
        <v/>
      </c>
      <c r="AX101" s="24">
        <f>INDEX(MTInputs!$J$1:$AZ$415,$D101,MATCH(AX$5,MTInputs!$J$5:$AZ$5,0))</f>
        <v/>
      </c>
      <c r="AY101" s="24">
        <f>INDEX(MTInputs!$J$1:$AZ$415,$D101,MATCH(AY$5,MTInputs!$J$5:$AZ$5,0))</f>
        <v/>
      </c>
    </row>
    <row r="102" hidden="1" outlineLevel="1">
      <c r="A102" s="14" t="inlineStr">
        <is>
          <t>D_ETSCTRisk</t>
        </is>
      </c>
      <c r="B102" s="14" t="inlineStr"/>
      <c r="C102" s="14" t="inlineStr"/>
      <c r="D102" s="22" t="n">
        <v>97</v>
      </c>
      <c r="H102" s="14">
        <f>INDEX(Variables!$B$5:$B$205,MATCH($A102,Variables!$A$5:$A$205,0))&amp;IF($C102="",""," | "&amp;INDEX(Mapping!$B$5:$B$26,MATCH($C102,Mapping!$A$5:$A$26,0))&amp;" | "&amp;INDEX(Mapping!$B$30:$B$46,MATCH($B102,Mapping!$A$30:$A$46,0)))</f>
        <v/>
      </c>
      <c r="I102" s="14">
        <f>INDEX(Variables!$C$5:$C$205,MATCH($A102,Variables!$A$5:$A$205,0))</f>
        <v/>
      </c>
      <c r="J102" s="14">
        <f>INDEX(Variables!$E$5:$E$205,MATCH($A102,Variables!$A$5:$A$205,0))</f>
        <v/>
      </c>
      <c r="K102" s="11">
        <f>LOWER(Settings!$C$4)&amp;".mit."&amp;$A102&amp;IF($C102="","","."&amp;$C102&amp;"."&amp;$B102)&amp;IF(INDEX(Variables!$D$5:$D$205,MATCH($A102,Variables!$A$5:$A$205,0))="","","."&amp;INDEX(Variables!$D$5:$D$205,MATCH($A102,Variables!$A$5:$A$205,0)))&amp;"."&amp;K$5</f>
        <v/>
      </c>
      <c r="L102" s="23">
        <f>INDEX(MTInputs!$J$1:$AZ$415,$D102,MATCH(L$5,MTInputs!$J$5:$AZ$5,0))</f>
        <v/>
      </c>
      <c r="M102" s="24">
        <f>INDEX(MTInputs!$J$1:$AZ$415,$D102,MATCH(M$5,MTInputs!$J$5:$AZ$5,0))</f>
        <v/>
      </c>
      <c r="N102" s="24">
        <f>INDEX(MTInputs!$J$1:$AZ$415,$D102,MATCH(N$5,MTInputs!$J$5:$AZ$5,0))</f>
        <v/>
      </c>
      <c r="O102" s="24">
        <f>INDEX(MTInputs!$J$1:$AZ$415,$D102,MATCH(O$5,MTInputs!$J$5:$AZ$5,0))</f>
        <v/>
      </c>
      <c r="P102" s="24">
        <f>INDEX(MTInputs!$J$1:$AZ$415,$D102,MATCH(P$5,MTInputs!$J$5:$AZ$5,0))</f>
        <v/>
      </c>
      <c r="Q102" s="24">
        <f>INDEX(MTInputs!$J$1:$AZ$415,$D102,MATCH(Q$5,MTInputs!$J$5:$AZ$5,0))</f>
        <v/>
      </c>
      <c r="R102" s="24">
        <f>INDEX(MTInputs!$J$1:$AZ$415,$D102,MATCH(R$5,MTInputs!$J$5:$AZ$5,0))</f>
        <v/>
      </c>
      <c r="S102" s="24">
        <f>INDEX(MTInputs!$J$1:$AZ$415,$D102,MATCH(S$5,MTInputs!$J$5:$AZ$5,0))</f>
        <v/>
      </c>
      <c r="T102" s="24">
        <f>INDEX(MTInputs!$J$1:$AZ$415,$D102,MATCH(T$5,MTInputs!$J$5:$AZ$5,0))</f>
        <v/>
      </c>
      <c r="U102" s="24">
        <f>INDEX(MTInputs!$J$1:$AZ$415,$D102,MATCH(U$5,MTInputs!$J$5:$AZ$5,0))</f>
        <v/>
      </c>
      <c r="V102" s="24">
        <f>INDEX(MTInputs!$J$1:$AZ$415,$D102,MATCH(V$5,MTInputs!$J$5:$AZ$5,0))</f>
        <v/>
      </c>
      <c r="W102" s="24">
        <f>INDEX(MTInputs!$J$1:$AZ$415,$D102,MATCH(W$5,MTInputs!$J$5:$AZ$5,0))</f>
        <v/>
      </c>
      <c r="X102" s="24">
        <f>INDEX(MTInputs!$J$1:$AZ$415,$D102,MATCH(X$5,MTInputs!$J$5:$AZ$5,0))</f>
        <v/>
      </c>
      <c r="Y102" s="24">
        <f>INDEX(MTInputs!$J$1:$AZ$415,$D102,MATCH(Y$5,MTInputs!$J$5:$AZ$5,0))</f>
        <v/>
      </c>
      <c r="Z102" s="24">
        <f>INDEX(MTInputs!$J$1:$AZ$415,$D102,MATCH(Z$5,MTInputs!$J$5:$AZ$5,0))</f>
        <v/>
      </c>
      <c r="AA102" s="24">
        <f>INDEX(MTInputs!$J$1:$AZ$415,$D102,MATCH(AA$5,MTInputs!$J$5:$AZ$5,0))</f>
        <v/>
      </c>
      <c r="AB102" s="24">
        <f>INDEX(MTInputs!$J$1:$AZ$415,$D102,MATCH(AB$5,MTInputs!$J$5:$AZ$5,0))</f>
        <v/>
      </c>
      <c r="AC102" s="24">
        <f>INDEX(MTInputs!$J$1:$AZ$415,$D102,MATCH(AC$5,MTInputs!$J$5:$AZ$5,0))</f>
        <v/>
      </c>
      <c r="AD102" s="24">
        <f>INDEX(MTInputs!$J$1:$AZ$415,$D102,MATCH(AD$5,MTInputs!$J$5:$AZ$5,0))</f>
        <v/>
      </c>
      <c r="AF102" s="11">
        <f>LOWER(Settings!$C$4)&amp;".mit."&amp;$A102&amp;IF($C102="","","."&amp;$C102&amp;"."&amp;$B102)&amp;IF(INDEX(Variables!$D$5:$D$205,MATCH($A102,Variables!$A$5:$A$205,0))="","","."&amp;INDEX(Variables!$D$5:$D$205,MATCH($A102,Variables!$A$5:$A$205,0)))&amp;"."&amp;AF$5</f>
        <v/>
      </c>
      <c r="AG102" s="23">
        <f>INDEX(MTInputs!$J$1:$AZ$415,$D102,MATCH(AG$5,MTInputs!$J$5:$AZ$5,0))</f>
        <v/>
      </c>
      <c r="AH102" s="24">
        <f>INDEX(MTInputs!$J$1:$AZ$415,$D102,MATCH(AH$5,MTInputs!$J$5:$AZ$5,0))</f>
        <v/>
      </c>
      <c r="AI102" s="24">
        <f>INDEX(MTInputs!$J$1:$AZ$415,$D102,MATCH(AI$5,MTInputs!$J$5:$AZ$5,0))</f>
        <v/>
      </c>
      <c r="AJ102" s="24">
        <f>INDEX(MTInputs!$J$1:$AZ$415,$D102,MATCH(AJ$5,MTInputs!$J$5:$AZ$5,0))</f>
        <v/>
      </c>
      <c r="AK102" s="24">
        <f>INDEX(MTInputs!$J$1:$AZ$415,$D102,MATCH(AK$5,MTInputs!$J$5:$AZ$5,0))</f>
        <v/>
      </c>
      <c r="AL102" s="24">
        <f>INDEX(MTInputs!$J$1:$AZ$415,$D102,MATCH(AL$5,MTInputs!$J$5:$AZ$5,0))</f>
        <v/>
      </c>
      <c r="AM102" s="24">
        <f>INDEX(MTInputs!$J$1:$AZ$415,$D102,MATCH(AM$5,MTInputs!$J$5:$AZ$5,0))</f>
        <v/>
      </c>
      <c r="AN102" s="24">
        <f>INDEX(MTInputs!$J$1:$AZ$415,$D102,MATCH(AN$5,MTInputs!$J$5:$AZ$5,0))</f>
        <v/>
      </c>
      <c r="AO102" s="24">
        <f>INDEX(MTInputs!$J$1:$AZ$415,$D102,MATCH(AO$5,MTInputs!$J$5:$AZ$5,0))</f>
        <v/>
      </c>
      <c r="AP102" s="24">
        <f>INDEX(MTInputs!$J$1:$AZ$415,$D102,MATCH(AP$5,MTInputs!$J$5:$AZ$5,0))</f>
        <v/>
      </c>
      <c r="AQ102" s="24">
        <f>INDEX(MTInputs!$J$1:$AZ$415,$D102,MATCH(AQ$5,MTInputs!$J$5:$AZ$5,0))</f>
        <v/>
      </c>
      <c r="AR102" s="24">
        <f>INDEX(MTInputs!$J$1:$AZ$415,$D102,MATCH(AR$5,MTInputs!$J$5:$AZ$5,0))</f>
        <v/>
      </c>
      <c r="AS102" s="24">
        <f>INDEX(MTInputs!$J$1:$AZ$415,$D102,MATCH(AS$5,MTInputs!$J$5:$AZ$5,0))</f>
        <v/>
      </c>
      <c r="AT102" s="24">
        <f>INDEX(MTInputs!$J$1:$AZ$415,$D102,MATCH(AT$5,MTInputs!$J$5:$AZ$5,0))</f>
        <v/>
      </c>
      <c r="AU102" s="24">
        <f>INDEX(MTInputs!$J$1:$AZ$415,$D102,MATCH(AU$5,MTInputs!$J$5:$AZ$5,0))</f>
        <v/>
      </c>
      <c r="AV102" s="24">
        <f>INDEX(MTInputs!$J$1:$AZ$415,$D102,MATCH(AV$5,MTInputs!$J$5:$AZ$5,0))</f>
        <v/>
      </c>
      <c r="AW102" s="24">
        <f>INDEX(MTInputs!$J$1:$AZ$415,$D102,MATCH(AW$5,MTInputs!$J$5:$AZ$5,0))</f>
        <v/>
      </c>
      <c r="AX102" s="24">
        <f>INDEX(MTInputs!$J$1:$AZ$415,$D102,MATCH(AX$5,MTInputs!$J$5:$AZ$5,0))</f>
        <v/>
      </c>
      <c r="AY102" s="24">
        <f>INDEX(MTInputs!$J$1:$AZ$415,$D102,MATCH(AY$5,MTInputs!$J$5:$AZ$5,0))</f>
        <v/>
      </c>
    </row>
    <row r="103" hidden="1" outlineLevel="1">
      <c r="H103" s="21" t="inlineStr">
        <is>
          <t>ETS sector coverage (MTInputs rows 99-115) and effective coverage (ETS applied and started)</t>
        </is>
      </c>
    </row>
    <row r="104" hidden="1" outlineLevel="1">
      <c r="A104" s="14" t="inlineStr">
        <is>
          <t>etscov</t>
        </is>
      </c>
      <c r="B104" s="14" t="inlineStr">
        <is>
          <t>all</t>
        </is>
      </c>
      <c r="C104" s="14" t="inlineStr">
        <is>
          <t>pow</t>
        </is>
      </c>
      <c r="D104" s="22" t="n">
        <v>99</v>
      </c>
      <c r="H104" s="14">
        <f>INDEX(Variables!$B$5:$B$205,MATCH($A104,Variables!$A$5:$A$205,0))&amp;IF($C104="",""," | "&amp;INDEX(Mapping!$B$5:$B$26,MATCH($C104,Mapping!$A$5:$A$26,0))&amp;" | "&amp;INDEX(Mapping!$B$30:$B$46,MATCH($B104,Mapping!$A$30:$A$46,0)))</f>
        <v/>
      </c>
      <c r="I104" s="14">
        <f>INDEX(Variables!$C$5:$C$205,MATCH($A104,Variables!$A$5:$A$205,0))</f>
        <v/>
      </c>
      <c r="J104" s="14">
        <f>INDEX(Variables!$E$5:$E$205,MATCH($A104,Variables!$A$5:$A$205,0))</f>
        <v/>
      </c>
      <c r="K104" s="11">
        <f>LOWER(Settings!$C$4)&amp;".mit."&amp;$A104&amp;IF($C104="","","."&amp;$C104&amp;"."&amp;$B104)&amp;IF(INDEX(Variables!$D$5:$D$205,MATCH($A104,Variables!$A$5:$A$205,0))="","","."&amp;INDEX(Variables!$D$5:$D$205,MATCH($A104,Variables!$A$5:$A$205,0)))&amp;"."&amp;K$5</f>
        <v/>
      </c>
      <c r="L104" s="23">
        <f>INDEX(MTInputs!$J$1:$AZ$415,$D104,MATCH(L$5,MTInputs!$J$5:$AZ$5,0))</f>
        <v/>
      </c>
      <c r="M104" s="24">
        <f>INDEX(MTInputs!$J$1:$AZ$415,$D104,MATCH(M$5,MTInputs!$J$5:$AZ$5,0))</f>
        <v/>
      </c>
      <c r="N104" s="24">
        <f>INDEX(MTInputs!$J$1:$AZ$415,$D104,MATCH(N$5,MTInputs!$J$5:$AZ$5,0))</f>
        <v/>
      </c>
      <c r="O104" s="24">
        <f>INDEX(MTInputs!$J$1:$AZ$415,$D104,MATCH(O$5,MTInputs!$J$5:$AZ$5,0))</f>
        <v/>
      </c>
      <c r="P104" s="24">
        <f>INDEX(MTInputs!$J$1:$AZ$415,$D104,MATCH(P$5,MTInputs!$J$5:$AZ$5,0))</f>
        <v/>
      </c>
      <c r="Q104" s="24">
        <f>INDEX(MTInputs!$J$1:$AZ$415,$D104,MATCH(Q$5,MTInputs!$J$5:$AZ$5,0))</f>
        <v/>
      </c>
      <c r="R104" s="24">
        <f>INDEX(MTInputs!$J$1:$AZ$415,$D104,MATCH(R$5,MTInputs!$J$5:$AZ$5,0))</f>
        <v/>
      </c>
      <c r="S104" s="24">
        <f>INDEX(MTInputs!$J$1:$AZ$415,$D104,MATCH(S$5,MTInputs!$J$5:$AZ$5,0))</f>
        <v/>
      </c>
      <c r="T104" s="24">
        <f>INDEX(MTInputs!$J$1:$AZ$415,$D104,MATCH(T$5,MTInputs!$J$5:$AZ$5,0))</f>
        <v/>
      </c>
      <c r="U104" s="24">
        <f>INDEX(MTInputs!$J$1:$AZ$415,$D104,MATCH(U$5,MTInputs!$J$5:$AZ$5,0))</f>
        <v/>
      </c>
      <c r="V104" s="24">
        <f>INDEX(MTInputs!$J$1:$AZ$415,$D104,MATCH(V$5,MTInputs!$J$5:$AZ$5,0))</f>
        <v/>
      </c>
      <c r="W104" s="24">
        <f>INDEX(MTInputs!$J$1:$AZ$415,$D104,MATCH(W$5,MTInputs!$J$5:$AZ$5,0))</f>
        <v/>
      </c>
      <c r="X104" s="24">
        <f>INDEX(MTInputs!$J$1:$AZ$415,$D104,MATCH(X$5,MTInputs!$J$5:$AZ$5,0))</f>
        <v/>
      </c>
      <c r="Y104" s="24">
        <f>INDEX(MTInputs!$J$1:$AZ$415,$D104,MATCH(Y$5,MTInputs!$J$5:$AZ$5,0))</f>
        <v/>
      </c>
      <c r="Z104" s="24">
        <f>INDEX(MTInputs!$J$1:$AZ$415,$D104,MATCH(Z$5,MTInputs!$J$5:$AZ$5,0))</f>
        <v/>
      </c>
      <c r="AA104" s="24">
        <f>INDEX(MTInputs!$J$1:$AZ$415,$D104,MATCH(AA$5,MTInputs!$J$5:$AZ$5,0))</f>
        <v/>
      </c>
      <c r="AB104" s="24">
        <f>INDEX(MTInputs!$J$1:$AZ$415,$D104,MATCH(AB$5,MTInputs!$J$5:$AZ$5,0))</f>
        <v/>
      </c>
      <c r="AC104" s="24">
        <f>INDEX(MTInputs!$J$1:$AZ$415,$D104,MATCH(AC$5,MTInputs!$J$5:$AZ$5,0))</f>
        <v/>
      </c>
      <c r="AD104" s="24">
        <f>INDEX(MTInputs!$J$1:$AZ$415,$D104,MATCH(AD$5,MTInputs!$J$5:$AZ$5,0))</f>
        <v/>
      </c>
      <c r="AF104" s="11">
        <f>LOWER(Settings!$C$4)&amp;".mit."&amp;$A104&amp;IF($C104="","","."&amp;$C104&amp;"."&amp;$B104)&amp;IF(INDEX(Variables!$D$5:$D$205,MATCH($A104,Variables!$A$5:$A$205,0))="","","."&amp;INDEX(Variables!$D$5:$D$205,MATCH($A104,Variables!$A$5:$A$205,0)))&amp;"."&amp;AF$5</f>
        <v/>
      </c>
      <c r="AG104" s="23">
        <f>INDEX(MTInputs!$J$1:$AZ$415,$D104,MATCH(AG$5,MTInputs!$J$5:$AZ$5,0))</f>
        <v/>
      </c>
      <c r="AH104" s="24">
        <f>INDEX(MTInputs!$J$1:$AZ$415,$D104,MATCH(AH$5,MTInputs!$J$5:$AZ$5,0))</f>
        <v/>
      </c>
      <c r="AI104" s="24">
        <f>INDEX(MTInputs!$J$1:$AZ$415,$D104,MATCH(AI$5,MTInputs!$J$5:$AZ$5,0))</f>
        <v/>
      </c>
      <c r="AJ104" s="24">
        <f>INDEX(MTInputs!$J$1:$AZ$415,$D104,MATCH(AJ$5,MTInputs!$J$5:$AZ$5,0))</f>
        <v/>
      </c>
      <c r="AK104" s="24">
        <f>INDEX(MTInputs!$J$1:$AZ$415,$D104,MATCH(AK$5,MTInputs!$J$5:$AZ$5,0))</f>
        <v/>
      </c>
      <c r="AL104" s="24">
        <f>INDEX(MTInputs!$J$1:$AZ$415,$D104,MATCH(AL$5,MTInputs!$J$5:$AZ$5,0))</f>
        <v/>
      </c>
      <c r="AM104" s="24">
        <f>INDEX(MTInputs!$J$1:$AZ$415,$D104,MATCH(AM$5,MTInputs!$J$5:$AZ$5,0))</f>
        <v/>
      </c>
      <c r="AN104" s="24">
        <f>INDEX(MTInputs!$J$1:$AZ$415,$D104,MATCH(AN$5,MTInputs!$J$5:$AZ$5,0))</f>
        <v/>
      </c>
      <c r="AO104" s="24">
        <f>INDEX(MTInputs!$J$1:$AZ$415,$D104,MATCH(AO$5,MTInputs!$J$5:$AZ$5,0))</f>
        <v/>
      </c>
      <c r="AP104" s="24">
        <f>INDEX(MTInputs!$J$1:$AZ$415,$D104,MATCH(AP$5,MTInputs!$J$5:$AZ$5,0))</f>
        <v/>
      </c>
      <c r="AQ104" s="24">
        <f>INDEX(MTInputs!$J$1:$AZ$415,$D104,MATCH(AQ$5,MTInputs!$J$5:$AZ$5,0))</f>
        <v/>
      </c>
      <c r="AR104" s="24">
        <f>INDEX(MTInputs!$J$1:$AZ$415,$D104,MATCH(AR$5,MTInputs!$J$5:$AZ$5,0))</f>
        <v/>
      </c>
      <c r="AS104" s="24">
        <f>INDEX(MTInputs!$J$1:$AZ$415,$D104,MATCH(AS$5,MTInputs!$J$5:$AZ$5,0))</f>
        <v/>
      </c>
      <c r="AT104" s="24">
        <f>INDEX(MTInputs!$J$1:$AZ$415,$D104,MATCH(AT$5,MTInputs!$J$5:$AZ$5,0))</f>
        <v/>
      </c>
      <c r="AU104" s="24">
        <f>INDEX(MTInputs!$J$1:$AZ$415,$D104,MATCH(AU$5,MTInputs!$J$5:$AZ$5,0))</f>
        <v/>
      </c>
      <c r="AV104" s="24">
        <f>INDEX(MTInputs!$J$1:$AZ$415,$D104,MATCH(AV$5,MTInputs!$J$5:$AZ$5,0))</f>
        <v/>
      </c>
      <c r="AW104" s="24">
        <f>INDEX(MTInputs!$J$1:$AZ$415,$D104,MATCH(AW$5,MTInputs!$J$5:$AZ$5,0))</f>
        <v/>
      </c>
      <c r="AX104" s="24">
        <f>INDEX(MTInputs!$J$1:$AZ$415,$D104,MATCH(AX$5,MTInputs!$J$5:$AZ$5,0))</f>
        <v/>
      </c>
      <c r="AY104" s="24">
        <f>INDEX(MTInputs!$J$1:$AZ$415,$D104,MATCH(AY$5,MTInputs!$J$5:$AZ$5,0))</f>
        <v/>
      </c>
    </row>
    <row r="105" hidden="1" outlineLevel="1">
      <c r="A105" s="14" t="inlineStr">
        <is>
          <t>etscov</t>
        </is>
      </c>
      <c r="B105" s="14" t="inlineStr">
        <is>
          <t>all</t>
        </is>
      </c>
      <c r="C105" s="14" t="inlineStr">
        <is>
          <t>rod</t>
        </is>
      </c>
      <c r="D105" s="22" t="n">
        <v>100</v>
      </c>
      <c r="H105" s="14">
        <f>INDEX(Variables!$B$5:$B$205,MATCH($A105,Variables!$A$5:$A$205,0))&amp;IF($C105="",""," | "&amp;INDEX(Mapping!$B$5:$B$26,MATCH($C105,Mapping!$A$5:$A$26,0))&amp;" | "&amp;INDEX(Mapping!$B$30:$B$46,MATCH($B105,Mapping!$A$30:$A$46,0)))</f>
        <v/>
      </c>
      <c r="I105" s="14">
        <f>INDEX(Variables!$C$5:$C$205,MATCH($A105,Variables!$A$5:$A$205,0))</f>
        <v/>
      </c>
      <c r="J105" s="14">
        <f>INDEX(Variables!$E$5:$E$205,MATCH($A105,Variables!$A$5:$A$205,0))</f>
        <v/>
      </c>
      <c r="K105" s="11">
        <f>LOWER(Settings!$C$4)&amp;".mit."&amp;$A105&amp;IF($C105="","","."&amp;$C105&amp;"."&amp;$B105)&amp;IF(INDEX(Variables!$D$5:$D$205,MATCH($A105,Variables!$A$5:$A$205,0))="","","."&amp;INDEX(Variables!$D$5:$D$205,MATCH($A105,Variables!$A$5:$A$205,0)))&amp;"."&amp;K$5</f>
        <v/>
      </c>
      <c r="L105" s="23">
        <f>INDEX(MTInputs!$J$1:$AZ$415,$D105,MATCH(L$5,MTInputs!$J$5:$AZ$5,0))</f>
        <v/>
      </c>
      <c r="M105" s="24">
        <f>INDEX(MTInputs!$J$1:$AZ$415,$D105,MATCH(M$5,MTInputs!$J$5:$AZ$5,0))</f>
        <v/>
      </c>
      <c r="N105" s="24">
        <f>INDEX(MTInputs!$J$1:$AZ$415,$D105,MATCH(N$5,MTInputs!$J$5:$AZ$5,0))</f>
        <v/>
      </c>
      <c r="O105" s="24">
        <f>INDEX(MTInputs!$J$1:$AZ$415,$D105,MATCH(O$5,MTInputs!$J$5:$AZ$5,0))</f>
        <v/>
      </c>
      <c r="P105" s="24">
        <f>INDEX(MTInputs!$J$1:$AZ$415,$D105,MATCH(P$5,MTInputs!$J$5:$AZ$5,0))</f>
        <v/>
      </c>
      <c r="Q105" s="24">
        <f>INDEX(MTInputs!$J$1:$AZ$415,$D105,MATCH(Q$5,MTInputs!$J$5:$AZ$5,0))</f>
        <v/>
      </c>
      <c r="R105" s="24">
        <f>INDEX(MTInputs!$J$1:$AZ$415,$D105,MATCH(R$5,MTInputs!$J$5:$AZ$5,0))</f>
        <v/>
      </c>
      <c r="S105" s="24">
        <f>INDEX(MTInputs!$J$1:$AZ$415,$D105,MATCH(S$5,MTInputs!$J$5:$AZ$5,0))</f>
        <v/>
      </c>
      <c r="T105" s="24">
        <f>INDEX(MTInputs!$J$1:$AZ$415,$D105,MATCH(T$5,MTInputs!$J$5:$AZ$5,0))</f>
        <v/>
      </c>
      <c r="U105" s="24">
        <f>INDEX(MTInputs!$J$1:$AZ$415,$D105,MATCH(U$5,MTInputs!$J$5:$AZ$5,0))</f>
        <v/>
      </c>
      <c r="V105" s="24">
        <f>INDEX(MTInputs!$J$1:$AZ$415,$D105,MATCH(V$5,MTInputs!$J$5:$AZ$5,0))</f>
        <v/>
      </c>
      <c r="W105" s="24">
        <f>INDEX(MTInputs!$J$1:$AZ$415,$D105,MATCH(W$5,MTInputs!$J$5:$AZ$5,0))</f>
        <v/>
      </c>
      <c r="X105" s="24">
        <f>INDEX(MTInputs!$J$1:$AZ$415,$D105,MATCH(X$5,MTInputs!$J$5:$AZ$5,0))</f>
        <v/>
      </c>
      <c r="Y105" s="24">
        <f>INDEX(MTInputs!$J$1:$AZ$415,$D105,MATCH(Y$5,MTInputs!$J$5:$AZ$5,0))</f>
        <v/>
      </c>
      <c r="Z105" s="24">
        <f>INDEX(MTInputs!$J$1:$AZ$415,$D105,MATCH(Z$5,MTInputs!$J$5:$AZ$5,0))</f>
        <v/>
      </c>
      <c r="AA105" s="24">
        <f>INDEX(MTInputs!$J$1:$AZ$415,$D105,MATCH(AA$5,MTInputs!$J$5:$AZ$5,0))</f>
        <v/>
      </c>
      <c r="AB105" s="24">
        <f>INDEX(MTInputs!$J$1:$AZ$415,$D105,MATCH(AB$5,MTInputs!$J$5:$AZ$5,0))</f>
        <v/>
      </c>
      <c r="AC105" s="24">
        <f>INDEX(MTInputs!$J$1:$AZ$415,$D105,MATCH(AC$5,MTInputs!$J$5:$AZ$5,0))</f>
        <v/>
      </c>
      <c r="AD105" s="24">
        <f>INDEX(MTInputs!$J$1:$AZ$415,$D105,MATCH(AD$5,MTInputs!$J$5:$AZ$5,0))</f>
        <v/>
      </c>
      <c r="AF105" s="11">
        <f>LOWER(Settings!$C$4)&amp;".mit."&amp;$A105&amp;IF($C105="","","."&amp;$C105&amp;"."&amp;$B105)&amp;IF(INDEX(Variables!$D$5:$D$205,MATCH($A105,Variables!$A$5:$A$205,0))="","","."&amp;INDEX(Variables!$D$5:$D$205,MATCH($A105,Variables!$A$5:$A$205,0)))&amp;"."&amp;AF$5</f>
        <v/>
      </c>
      <c r="AG105" s="23">
        <f>INDEX(MTInputs!$J$1:$AZ$415,$D105,MATCH(AG$5,MTInputs!$J$5:$AZ$5,0))</f>
        <v/>
      </c>
      <c r="AH105" s="24">
        <f>INDEX(MTInputs!$J$1:$AZ$415,$D105,MATCH(AH$5,MTInputs!$J$5:$AZ$5,0))</f>
        <v/>
      </c>
      <c r="AI105" s="24">
        <f>INDEX(MTInputs!$J$1:$AZ$415,$D105,MATCH(AI$5,MTInputs!$J$5:$AZ$5,0))</f>
        <v/>
      </c>
      <c r="AJ105" s="24">
        <f>INDEX(MTInputs!$J$1:$AZ$415,$D105,MATCH(AJ$5,MTInputs!$J$5:$AZ$5,0))</f>
        <v/>
      </c>
      <c r="AK105" s="24">
        <f>INDEX(MTInputs!$J$1:$AZ$415,$D105,MATCH(AK$5,MTInputs!$J$5:$AZ$5,0))</f>
        <v/>
      </c>
      <c r="AL105" s="24">
        <f>INDEX(MTInputs!$J$1:$AZ$415,$D105,MATCH(AL$5,MTInputs!$J$5:$AZ$5,0))</f>
        <v/>
      </c>
      <c r="AM105" s="24">
        <f>INDEX(MTInputs!$J$1:$AZ$415,$D105,MATCH(AM$5,MTInputs!$J$5:$AZ$5,0))</f>
        <v/>
      </c>
      <c r="AN105" s="24">
        <f>INDEX(MTInputs!$J$1:$AZ$415,$D105,MATCH(AN$5,MTInputs!$J$5:$AZ$5,0))</f>
        <v/>
      </c>
      <c r="AO105" s="24">
        <f>INDEX(MTInputs!$J$1:$AZ$415,$D105,MATCH(AO$5,MTInputs!$J$5:$AZ$5,0))</f>
        <v/>
      </c>
      <c r="AP105" s="24">
        <f>INDEX(MTInputs!$J$1:$AZ$415,$D105,MATCH(AP$5,MTInputs!$J$5:$AZ$5,0))</f>
        <v/>
      </c>
      <c r="AQ105" s="24">
        <f>INDEX(MTInputs!$J$1:$AZ$415,$D105,MATCH(AQ$5,MTInputs!$J$5:$AZ$5,0))</f>
        <v/>
      </c>
      <c r="AR105" s="24">
        <f>INDEX(MTInputs!$J$1:$AZ$415,$D105,MATCH(AR$5,MTInputs!$J$5:$AZ$5,0))</f>
        <v/>
      </c>
      <c r="AS105" s="24">
        <f>INDEX(MTInputs!$J$1:$AZ$415,$D105,MATCH(AS$5,MTInputs!$J$5:$AZ$5,0))</f>
        <v/>
      </c>
      <c r="AT105" s="24">
        <f>INDEX(MTInputs!$J$1:$AZ$415,$D105,MATCH(AT$5,MTInputs!$J$5:$AZ$5,0))</f>
        <v/>
      </c>
      <c r="AU105" s="24">
        <f>INDEX(MTInputs!$J$1:$AZ$415,$D105,MATCH(AU$5,MTInputs!$J$5:$AZ$5,0))</f>
        <v/>
      </c>
      <c r="AV105" s="24">
        <f>INDEX(MTInputs!$J$1:$AZ$415,$D105,MATCH(AV$5,MTInputs!$J$5:$AZ$5,0))</f>
        <v/>
      </c>
      <c r="AW105" s="24">
        <f>INDEX(MTInputs!$J$1:$AZ$415,$D105,MATCH(AW$5,MTInputs!$J$5:$AZ$5,0))</f>
        <v/>
      </c>
      <c r="AX105" s="24">
        <f>INDEX(MTInputs!$J$1:$AZ$415,$D105,MATCH(AX$5,MTInputs!$J$5:$AZ$5,0))</f>
        <v/>
      </c>
      <c r="AY105" s="24">
        <f>INDEX(MTInputs!$J$1:$AZ$415,$D105,MATCH(AY$5,MTInputs!$J$5:$AZ$5,0))</f>
        <v/>
      </c>
    </row>
    <row r="106" hidden="1" outlineLevel="1">
      <c r="A106" s="14" t="inlineStr">
        <is>
          <t>etscov</t>
        </is>
      </c>
      <c r="B106" s="14" t="inlineStr">
        <is>
          <t>all</t>
        </is>
      </c>
      <c r="C106" s="14" t="inlineStr">
        <is>
          <t>ral</t>
        </is>
      </c>
      <c r="D106" s="22" t="n">
        <v>101</v>
      </c>
      <c r="H106" s="14">
        <f>INDEX(Variables!$B$5:$B$205,MATCH($A106,Variables!$A$5:$A$205,0))&amp;IF($C106="",""," | "&amp;INDEX(Mapping!$B$5:$B$26,MATCH($C106,Mapping!$A$5:$A$26,0))&amp;" | "&amp;INDEX(Mapping!$B$30:$B$46,MATCH($B106,Mapping!$A$30:$A$46,0)))</f>
        <v/>
      </c>
      <c r="I106" s="14">
        <f>INDEX(Variables!$C$5:$C$205,MATCH($A106,Variables!$A$5:$A$205,0))</f>
        <v/>
      </c>
      <c r="J106" s="14">
        <f>INDEX(Variables!$E$5:$E$205,MATCH($A106,Variables!$A$5:$A$205,0))</f>
        <v/>
      </c>
      <c r="K106" s="11">
        <f>LOWER(Settings!$C$4)&amp;".mit."&amp;$A106&amp;IF($C106="","","."&amp;$C106&amp;"."&amp;$B106)&amp;IF(INDEX(Variables!$D$5:$D$205,MATCH($A106,Variables!$A$5:$A$205,0))="","","."&amp;INDEX(Variables!$D$5:$D$205,MATCH($A106,Variables!$A$5:$A$205,0)))&amp;"."&amp;K$5</f>
        <v/>
      </c>
      <c r="L106" s="23">
        <f>INDEX(MTInputs!$J$1:$AZ$415,$D106,MATCH(L$5,MTInputs!$J$5:$AZ$5,0))</f>
        <v/>
      </c>
      <c r="M106" s="24">
        <f>INDEX(MTInputs!$J$1:$AZ$415,$D106,MATCH(M$5,MTInputs!$J$5:$AZ$5,0))</f>
        <v/>
      </c>
      <c r="N106" s="24">
        <f>INDEX(MTInputs!$J$1:$AZ$415,$D106,MATCH(N$5,MTInputs!$J$5:$AZ$5,0))</f>
        <v/>
      </c>
      <c r="O106" s="24">
        <f>INDEX(MTInputs!$J$1:$AZ$415,$D106,MATCH(O$5,MTInputs!$J$5:$AZ$5,0))</f>
        <v/>
      </c>
      <c r="P106" s="24">
        <f>INDEX(MTInputs!$J$1:$AZ$415,$D106,MATCH(P$5,MTInputs!$J$5:$AZ$5,0))</f>
        <v/>
      </c>
      <c r="Q106" s="24">
        <f>INDEX(MTInputs!$J$1:$AZ$415,$D106,MATCH(Q$5,MTInputs!$J$5:$AZ$5,0))</f>
        <v/>
      </c>
      <c r="R106" s="24">
        <f>INDEX(MTInputs!$J$1:$AZ$415,$D106,MATCH(R$5,MTInputs!$J$5:$AZ$5,0))</f>
        <v/>
      </c>
      <c r="S106" s="24">
        <f>INDEX(MTInputs!$J$1:$AZ$415,$D106,MATCH(S$5,MTInputs!$J$5:$AZ$5,0))</f>
        <v/>
      </c>
      <c r="T106" s="24">
        <f>INDEX(MTInputs!$J$1:$AZ$415,$D106,MATCH(T$5,MTInputs!$J$5:$AZ$5,0))</f>
        <v/>
      </c>
      <c r="U106" s="24">
        <f>INDEX(MTInputs!$J$1:$AZ$415,$D106,MATCH(U$5,MTInputs!$J$5:$AZ$5,0))</f>
        <v/>
      </c>
      <c r="V106" s="24">
        <f>INDEX(MTInputs!$J$1:$AZ$415,$D106,MATCH(V$5,MTInputs!$J$5:$AZ$5,0))</f>
        <v/>
      </c>
      <c r="W106" s="24">
        <f>INDEX(MTInputs!$J$1:$AZ$415,$D106,MATCH(W$5,MTInputs!$J$5:$AZ$5,0))</f>
        <v/>
      </c>
      <c r="X106" s="24">
        <f>INDEX(MTInputs!$J$1:$AZ$415,$D106,MATCH(X$5,MTInputs!$J$5:$AZ$5,0))</f>
        <v/>
      </c>
      <c r="Y106" s="24">
        <f>INDEX(MTInputs!$J$1:$AZ$415,$D106,MATCH(Y$5,MTInputs!$J$5:$AZ$5,0))</f>
        <v/>
      </c>
      <c r="Z106" s="24">
        <f>INDEX(MTInputs!$J$1:$AZ$415,$D106,MATCH(Z$5,MTInputs!$J$5:$AZ$5,0))</f>
        <v/>
      </c>
      <c r="AA106" s="24">
        <f>INDEX(MTInputs!$J$1:$AZ$415,$D106,MATCH(AA$5,MTInputs!$J$5:$AZ$5,0))</f>
        <v/>
      </c>
      <c r="AB106" s="24">
        <f>INDEX(MTInputs!$J$1:$AZ$415,$D106,MATCH(AB$5,MTInputs!$J$5:$AZ$5,0))</f>
        <v/>
      </c>
      <c r="AC106" s="24">
        <f>INDEX(MTInputs!$J$1:$AZ$415,$D106,MATCH(AC$5,MTInputs!$J$5:$AZ$5,0))</f>
        <v/>
      </c>
      <c r="AD106" s="24">
        <f>INDEX(MTInputs!$J$1:$AZ$415,$D106,MATCH(AD$5,MTInputs!$J$5:$AZ$5,0))</f>
        <v/>
      </c>
      <c r="AF106" s="11">
        <f>LOWER(Settings!$C$4)&amp;".mit."&amp;$A106&amp;IF($C106="","","."&amp;$C106&amp;"."&amp;$B106)&amp;IF(INDEX(Variables!$D$5:$D$205,MATCH($A106,Variables!$A$5:$A$205,0))="","","."&amp;INDEX(Variables!$D$5:$D$205,MATCH($A106,Variables!$A$5:$A$205,0)))&amp;"."&amp;AF$5</f>
        <v/>
      </c>
      <c r="AG106" s="23">
        <f>INDEX(MTInputs!$J$1:$AZ$415,$D106,MATCH(AG$5,MTInputs!$J$5:$AZ$5,0))</f>
        <v/>
      </c>
      <c r="AH106" s="24">
        <f>INDEX(MTInputs!$J$1:$AZ$415,$D106,MATCH(AH$5,MTInputs!$J$5:$AZ$5,0))</f>
        <v/>
      </c>
      <c r="AI106" s="24">
        <f>INDEX(MTInputs!$J$1:$AZ$415,$D106,MATCH(AI$5,MTInputs!$J$5:$AZ$5,0))</f>
        <v/>
      </c>
      <c r="AJ106" s="24">
        <f>INDEX(MTInputs!$J$1:$AZ$415,$D106,MATCH(AJ$5,MTInputs!$J$5:$AZ$5,0))</f>
        <v/>
      </c>
      <c r="AK106" s="24">
        <f>INDEX(MTInputs!$J$1:$AZ$415,$D106,MATCH(AK$5,MTInputs!$J$5:$AZ$5,0))</f>
        <v/>
      </c>
      <c r="AL106" s="24">
        <f>INDEX(MTInputs!$J$1:$AZ$415,$D106,MATCH(AL$5,MTInputs!$J$5:$AZ$5,0))</f>
        <v/>
      </c>
      <c r="AM106" s="24">
        <f>INDEX(MTInputs!$J$1:$AZ$415,$D106,MATCH(AM$5,MTInputs!$J$5:$AZ$5,0))</f>
        <v/>
      </c>
      <c r="AN106" s="24">
        <f>INDEX(MTInputs!$J$1:$AZ$415,$D106,MATCH(AN$5,MTInputs!$J$5:$AZ$5,0))</f>
        <v/>
      </c>
      <c r="AO106" s="24">
        <f>INDEX(MTInputs!$J$1:$AZ$415,$D106,MATCH(AO$5,MTInputs!$J$5:$AZ$5,0))</f>
        <v/>
      </c>
      <c r="AP106" s="24">
        <f>INDEX(MTInputs!$J$1:$AZ$415,$D106,MATCH(AP$5,MTInputs!$J$5:$AZ$5,0))</f>
        <v/>
      </c>
      <c r="AQ106" s="24">
        <f>INDEX(MTInputs!$J$1:$AZ$415,$D106,MATCH(AQ$5,MTInputs!$J$5:$AZ$5,0))</f>
        <v/>
      </c>
      <c r="AR106" s="24">
        <f>INDEX(MTInputs!$J$1:$AZ$415,$D106,MATCH(AR$5,MTInputs!$J$5:$AZ$5,0))</f>
        <v/>
      </c>
      <c r="AS106" s="24">
        <f>INDEX(MTInputs!$J$1:$AZ$415,$D106,MATCH(AS$5,MTInputs!$J$5:$AZ$5,0))</f>
        <v/>
      </c>
      <c r="AT106" s="24">
        <f>INDEX(MTInputs!$J$1:$AZ$415,$D106,MATCH(AT$5,MTInputs!$J$5:$AZ$5,0))</f>
        <v/>
      </c>
      <c r="AU106" s="24">
        <f>INDEX(MTInputs!$J$1:$AZ$415,$D106,MATCH(AU$5,MTInputs!$J$5:$AZ$5,0))</f>
        <v/>
      </c>
      <c r="AV106" s="24">
        <f>INDEX(MTInputs!$J$1:$AZ$415,$D106,MATCH(AV$5,MTInputs!$J$5:$AZ$5,0))</f>
        <v/>
      </c>
      <c r="AW106" s="24">
        <f>INDEX(MTInputs!$J$1:$AZ$415,$D106,MATCH(AW$5,MTInputs!$J$5:$AZ$5,0))</f>
        <v/>
      </c>
      <c r="AX106" s="24">
        <f>INDEX(MTInputs!$J$1:$AZ$415,$D106,MATCH(AX$5,MTInputs!$J$5:$AZ$5,0))</f>
        <v/>
      </c>
      <c r="AY106" s="24">
        <f>INDEX(MTInputs!$J$1:$AZ$415,$D106,MATCH(AY$5,MTInputs!$J$5:$AZ$5,0))</f>
        <v/>
      </c>
    </row>
    <row r="107" hidden="1" outlineLevel="1">
      <c r="A107" s="14" t="inlineStr">
        <is>
          <t>etscov</t>
        </is>
      </c>
      <c r="B107" s="14" t="inlineStr">
        <is>
          <t>all</t>
        </is>
      </c>
      <c r="C107" s="14" t="inlineStr">
        <is>
          <t>avi</t>
        </is>
      </c>
      <c r="D107" s="22" t="n">
        <v>102</v>
      </c>
      <c r="H107" s="14">
        <f>INDEX(Variables!$B$5:$B$205,MATCH($A107,Variables!$A$5:$A$205,0))&amp;IF($C107="",""," | "&amp;INDEX(Mapping!$B$5:$B$26,MATCH($C107,Mapping!$A$5:$A$26,0))&amp;" | "&amp;INDEX(Mapping!$B$30:$B$46,MATCH($B107,Mapping!$A$30:$A$46,0)))</f>
        <v/>
      </c>
      <c r="I107" s="14">
        <f>INDEX(Variables!$C$5:$C$205,MATCH($A107,Variables!$A$5:$A$205,0))</f>
        <v/>
      </c>
      <c r="J107" s="14">
        <f>INDEX(Variables!$E$5:$E$205,MATCH($A107,Variables!$A$5:$A$205,0))</f>
        <v/>
      </c>
      <c r="K107" s="11">
        <f>LOWER(Settings!$C$4)&amp;".mit."&amp;$A107&amp;IF($C107="","","."&amp;$C107&amp;"."&amp;$B107)&amp;IF(INDEX(Variables!$D$5:$D$205,MATCH($A107,Variables!$A$5:$A$205,0))="","","."&amp;INDEX(Variables!$D$5:$D$205,MATCH($A107,Variables!$A$5:$A$205,0)))&amp;"."&amp;K$5</f>
        <v/>
      </c>
      <c r="L107" s="23">
        <f>INDEX(MTInputs!$J$1:$AZ$415,$D107,MATCH(L$5,MTInputs!$J$5:$AZ$5,0))</f>
        <v/>
      </c>
      <c r="M107" s="24">
        <f>INDEX(MTInputs!$J$1:$AZ$415,$D107,MATCH(M$5,MTInputs!$J$5:$AZ$5,0))</f>
        <v/>
      </c>
      <c r="N107" s="24">
        <f>INDEX(MTInputs!$J$1:$AZ$415,$D107,MATCH(N$5,MTInputs!$J$5:$AZ$5,0))</f>
        <v/>
      </c>
      <c r="O107" s="24">
        <f>INDEX(MTInputs!$J$1:$AZ$415,$D107,MATCH(O$5,MTInputs!$J$5:$AZ$5,0))</f>
        <v/>
      </c>
      <c r="P107" s="24">
        <f>INDEX(MTInputs!$J$1:$AZ$415,$D107,MATCH(P$5,MTInputs!$J$5:$AZ$5,0))</f>
        <v/>
      </c>
      <c r="Q107" s="24">
        <f>INDEX(MTInputs!$J$1:$AZ$415,$D107,MATCH(Q$5,MTInputs!$J$5:$AZ$5,0))</f>
        <v/>
      </c>
      <c r="R107" s="24">
        <f>INDEX(MTInputs!$J$1:$AZ$415,$D107,MATCH(R$5,MTInputs!$J$5:$AZ$5,0))</f>
        <v/>
      </c>
      <c r="S107" s="24">
        <f>INDEX(MTInputs!$J$1:$AZ$415,$D107,MATCH(S$5,MTInputs!$J$5:$AZ$5,0))</f>
        <v/>
      </c>
      <c r="T107" s="24">
        <f>INDEX(MTInputs!$J$1:$AZ$415,$D107,MATCH(T$5,MTInputs!$J$5:$AZ$5,0))</f>
        <v/>
      </c>
      <c r="U107" s="24">
        <f>INDEX(MTInputs!$J$1:$AZ$415,$D107,MATCH(U$5,MTInputs!$J$5:$AZ$5,0))</f>
        <v/>
      </c>
      <c r="V107" s="24">
        <f>INDEX(MTInputs!$J$1:$AZ$415,$D107,MATCH(V$5,MTInputs!$J$5:$AZ$5,0))</f>
        <v/>
      </c>
      <c r="W107" s="24">
        <f>INDEX(MTInputs!$J$1:$AZ$415,$D107,MATCH(W$5,MTInputs!$J$5:$AZ$5,0))</f>
        <v/>
      </c>
      <c r="X107" s="24">
        <f>INDEX(MTInputs!$J$1:$AZ$415,$D107,MATCH(X$5,MTInputs!$J$5:$AZ$5,0))</f>
        <v/>
      </c>
      <c r="Y107" s="24">
        <f>INDEX(MTInputs!$J$1:$AZ$415,$D107,MATCH(Y$5,MTInputs!$J$5:$AZ$5,0))</f>
        <v/>
      </c>
      <c r="Z107" s="24">
        <f>INDEX(MTInputs!$J$1:$AZ$415,$D107,MATCH(Z$5,MTInputs!$J$5:$AZ$5,0))</f>
        <v/>
      </c>
      <c r="AA107" s="24">
        <f>INDEX(MTInputs!$J$1:$AZ$415,$D107,MATCH(AA$5,MTInputs!$J$5:$AZ$5,0))</f>
        <v/>
      </c>
      <c r="AB107" s="24">
        <f>INDEX(MTInputs!$J$1:$AZ$415,$D107,MATCH(AB$5,MTInputs!$J$5:$AZ$5,0))</f>
        <v/>
      </c>
      <c r="AC107" s="24">
        <f>INDEX(MTInputs!$J$1:$AZ$415,$D107,MATCH(AC$5,MTInputs!$J$5:$AZ$5,0))</f>
        <v/>
      </c>
      <c r="AD107" s="24">
        <f>INDEX(MTInputs!$J$1:$AZ$415,$D107,MATCH(AD$5,MTInputs!$J$5:$AZ$5,0))</f>
        <v/>
      </c>
      <c r="AF107" s="11">
        <f>LOWER(Settings!$C$4)&amp;".mit."&amp;$A107&amp;IF($C107="","","."&amp;$C107&amp;"."&amp;$B107)&amp;IF(INDEX(Variables!$D$5:$D$205,MATCH($A107,Variables!$A$5:$A$205,0))="","","."&amp;INDEX(Variables!$D$5:$D$205,MATCH($A107,Variables!$A$5:$A$205,0)))&amp;"."&amp;AF$5</f>
        <v/>
      </c>
      <c r="AG107" s="23">
        <f>INDEX(MTInputs!$J$1:$AZ$415,$D107,MATCH(AG$5,MTInputs!$J$5:$AZ$5,0))</f>
        <v/>
      </c>
      <c r="AH107" s="24">
        <f>INDEX(MTInputs!$J$1:$AZ$415,$D107,MATCH(AH$5,MTInputs!$J$5:$AZ$5,0))</f>
        <v/>
      </c>
      <c r="AI107" s="24">
        <f>INDEX(MTInputs!$J$1:$AZ$415,$D107,MATCH(AI$5,MTInputs!$J$5:$AZ$5,0))</f>
        <v/>
      </c>
      <c r="AJ107" s="24">
        <f>INDEX(MTInputs!$J$1:$AZ$415,$D107,MATCH(AJ$5,MTInputs!$J$5:$AZ$5,0))</f>
        <v/>
      </c>
      <c r="AK107" s="24">
        <f>INDEX(MTInputs!$J$1:$AZ$415,$D107,MATCH(AK$5,MTInputs!$J$5:$AZ$5,0))</f>
        <v/>
      </c>
      <c r="AL107" s="24">
        <f>INDEX(MTInputs!$J$1:$AZ$415,$D107,MATCH(AL$5,MTInputs!$J$5:$AZ$5,0))</f>
        <v/>
      </c>
      <c r="AM107" s="24">
        <f>INDEX(MTInputs!$J$1:$AZ$415,$D107,MATCH(AM$5,MTInputs!$J$5:$AZ$5,0))</f>
        <v/>
      </c>
      <c r="AN107" s="24">
        <f>INDEX(MTInputs!$J$1:$AZ$415,$D107,MATCH(AN$5,MTInputs!$J$5:$AZ$5,0))</f>
        <v/>
      </c>
      <c r="AO107" s="24">
        <f>INDEX(MTInputs!$J$1:$AZ$415,$D107,MATCH(AO$5,MTInputs!$J$5:$AZ$5,0))</f>
        <v/>
      </c>
      <c r="AP107" s="24">
        <f>INDEX(MTInputs!$J$1:$AZ$415,$D107,MATCH(AP$5,MTInputs!$J$5:$AZ$5,0))</f>
        <v/>
      </c>
      <c r="AQ107" s="24">
        <f>INDEX(MTInputs!$J$1:$AZ$415,$D107,MATCH(AQ$5,MTInputs!$J$5:$AZ$5,0))</f>
        <v/>
      </c>
      <c r="AR107" s="24">
        <f>INDEX(MTInputs!$J$1:$AZ$415,$D107,MATCH(AR$5,MTInputs!$J$5:$AZ$5,0))</f>
        <v/>
      </c>
      <c r="AS107" s="24">
        <f>INDEX(MTInputs!$J$1:$AZ$415,$D107,MATCH(AS$5,MTInputs!$J$5:$AZ$5,0))</f>
        <v/>
      </c>
      <c r="AT107" s="24">
        <f>INDEX(MTInputs!$J$1:$AZ$415,$D107,MATCH(AT$5,MTInputs!$J$5:$AZ$5,0))</f>
        <v/>
      </c>
      <c r="AU107" s="24">
        <f>INDEX(MTInputs!$J$1:$AZ$415,$D107,MATCH(AU$5,MTInputs!$J$5:$AZ$5,0))</f>
        <v/>
      </c>
      <c r="AV107" s="24">
        <f>INDEX(MTInputs!$J$1:$AZ$415,$D107,MATCH(AV$5,MTInputs!$J$5:$AZ$5,0))</f>
        <v/>
      </c>
      <c r="AW107" s="24">
        <f>INDEX(MTInputs!$J$1:$AZ$415,$D107,MATCH(AW$5,MTInputs!$J$5:$AZ$5,0))</f>
        <v/>
      </c>
      <c r="AX107" s="24">
        <f>INDEX(MTInputs!$J$1:$AZ$415,$D107,MATCH(AX$5,MTInputs!$J$5:$AZ$5,0))</f>
        <v/>
      </c>
      <c r="AY107" s="24">
        <f>INDEX(MTInputs!$J$1:$AZ$415,$D107,MATCH(AY$5,MTInputs!$J$5:$AZ$5,0))</f>
        <v/>
      </c>
    </row>
    <row r="108" hidden="1" outlineLevel="1">
      <c r="A108" s="14" t="inlineStr">
        <is>
          <t>etscov</t>
        </is>
      </c>
      <c r="B108" s="14" t="inlineStr">
        <is>
          <t>all</t>
        </is>
      </c>
      <c r="C108" s="14" t="inlineStr">
        <is>
          <t>nav</t>
        </is>
      </c>
      <c r="D108" s="22" t="n">
        <v>103</v>
      </c>
      <c r="H108" s="14">
        <f>INDEX(Variables!$B$5:$B$205,MATCH($A108,Variables!$A$5:$A$205,0))&amp;IF($C108="",""," | "&amp;INDEX(Mapping!$B$5:$B$26,MATCH($C108,Mapping!$A$5:$A$26,0))&amp;" | "&amp;INDEX(Mapping!$B$30:$B$46,MATCH($B108,Mapping!$A$30:$A$46,0)))</f>
        <v/>
      </c>
      <c r="I108" s="14">
        <f>INDEX(Variables!$C$5:$C$205,MATCH($A108,Variables!$A$5:$A$205,0))</f>
        <v/>
      </c>
      <c r="J108" s="14">
        <f>INDEX(Variables!$E$5:$E$205,MATCH($A108,Variables!$A$5:$A$205,0))</f>
        <v/>
      </c>
      <c r="K108" s="11">
        <f>LOWER(Settings!$C$4)&amp;".mit."&amp;$A108&amp;IF($C108="","","."&amp;$C108&amp;"."&amp;$B108)&amp;IF(INDEX(Variables!$D$5:$D$205,MATCH($A108,Variables!$A$5:$A$205,0))="","","."&amp;INDEX(Variables!$D$5:$D$205,MATCH($A108,Variables!$A$5:$A$205,0)))&amp;"."&amp;K$5</f>
        <v/>
      </c>
      <c r="L108" s="23">
        <f>INDEX(MTInputs!$J$1:$AZ$415,$D108,MATCH(L$5,MTInputs!$J$5:$AZ$5,0))</f>
        <v/>
      </c>
      <c r="M108" s="24">
        <f>INDEX(MTInputs!$J$1:$AZ$415,$D108,MATCH(M$5,MTInputs!$J$5:$AZ$5,0))</f>
        <v/>
      </c>
      <c r="N108" s="24">
        <f>INDEX(MTInputs!$J$1:$AZ$415,$D108,MATCH(N$5,MTInputs!$J$5:$AZ$5,0))</f>
        <v/>
      </c>
      <c r="O108" s="24">
        <f>INDEX(MTInputs!$J$1:$AZ$415,$D108,MATCH(O$5,MTInputs!$J$5:$AZ$5,0))</f>
        <v/>
      </c>
      <c r="P108" s="24">
        <f>INDEX(MTInputs!$J$1:$AZ$415,$D108,MATCH(P$5,MTInputs!$J$5:$AZ$5,0))</f>
        <v/>
      </c>
      <c r="Q108" s="24">
        <f>INDEX(MTInputs!$J$1:$AZ$415,$D108,MATCH(Q$5,MTInputs!$J$5:$AZ$5,0))</f>
        <v/>
      </c>
      <c r="R108" s="24">
        <f>INDEX(MTInputs!$J$1:$AZ$415,$D108,MATCH(R$5,MTInputs!$J$5:$AZ$5,0))</f>
        <v/>
      </c>
      <c r="S108" s="24">
        <f>INDEX(MTInputs!$J$1:$AZ$415,$D108,MATCH(S$5,MTInputs!$J$5:$AZ$5,0))</f>
        <v/>
      </c>
      <c r="T108" s="24">
        <f>INDEX(MTInputs!$J$1:$AZ$415,$D108,MATCH(T$5,MTInputs!$J$5:$AZ$5,0))</f>
        <v/>
      </c>
      <c r="U108" s="24">
        <f>INDEX(MTInputs!$J$1:$AZ$415,$D108,MATCH(U$5,MTInputs!$J$5:$AZ$5,0))</f>
        <v/>
      </c>
      <c r="V108" s="24">
        <f>INDEX(MTInputs!$J$1:$AZ$415,$D108,MATCH(V$5,MTInputs!$J$5:$AZ$5,0))</f>
        <v/>
      </c>
      <c r="W108" s="24">
        <f>INDEX(MTInputs!$J$1:$AZ$415,$D108,MATCH(W$5,MTInputs!$J$5:$AZ$5,0))</f>
        <v/>
      </c>
      <c r="X108" s="24">
        <f>INDEX(MTInputs!$J$1:$AZ$415,$D108,MATCH(X$5,MTInputs!$J$5:$AZ$5,0))</f>
        <v/>
      </c>
      <c r="Y108" s="24">
        <f>INDEX(MTInputs!$J$1:$AZ$415,$D108,MATCH(Y$5,MTInputs!$J$5:$AZ$5,0))</f>
        <v/>
      </c>
      <c r="Z108" s="24">
        <f>INDEX(MTInputs!$J$1:$AZ$415,$D108,MATCH(Z$5,MTInputs!$J$5:$AZ$5,0))</f>
        <v/>
      </c>
      <c r="AA108" s="24">
        <f>INDEX(MTInputs!$J$1:$AZ$415,$D108,MATCH(AA$5,MTInputs!$J$5:$AZ$5,0))</f>
        <v/>
      </c>
      <c r="AB108" s="24">
        <f>INDEX(MTInputs!$J$1:$AZ$415,$D108,MATCH(AB$5,MTInputs!$J$5:$AZ$5,0))</f>
        <v/>
      </c>
      <c r="AC108" s="24">
        <f>INDEX(MTInputs!$J$1:$AZ$415,$D108,MATCH(AC$5,MTInputs!$J$5:$AZ$5,0))</f>
        <v/>
      </c>
      <c r="AD108" s="24">
        <f>INDEX(MTInputs!$J$1:$AZ$415,$D108,MATCH(AD$5,MTInputs!$J$5:$AZ$5,0))</f>
        <v/>
      </c>
      <c r="AF108" s="11">
        <f>LOWER(Settings!$C$4)&amp;".mit."&amp;$A108&amp;IF($C108="","","."&amp;$C108&amp;"."&amp;$B108)&amp;IF(INDEX(Variables!$D$5:$D$205,MATCH($A108,Variables!$A$5:$A$205,0))="","","."&amp;INDEX(Variables!$D$5:$D$205,MATCH($A108,Variables!$A$5:$A$205,0)))&amp;"."&amp;AF$5</f>
        <v/>
      </c>
      <c r="AG108" s="23">
        <f>INDEX(MTInputs!$J$1:$AZ$415,$D108,MATCH(AG$5,MTInputs!$J$5:$AZ$5,0))</f>
        <v/>
      </c>
      <c r="AH108" s="24">
        <f>INDEX(MTInputs!$J$1:$AZ$415,$D108,MATCH(AH$5,MTInputs!$J$5:$AZ$5,0))</f>
        <v/>
      </c>
      <c r="AI108" s="24">
        <f>INDEX(MTInputs!$J$1:$AZ$415,$D108,MATCH(AI$5,MTInputs!$J$5:$AZ$5,0))</f>
        <v/>
      </c>
      <c r="AJ108" s="24">
        <f>INDEX(MTInputs!$J$1:$AZ$415,$D108,MATCH(AJ$5,MTInputs!$J$5:$AZ$5,0))</f>
        <v/>
      </c>
      <c r="AK108" s="24">
        <f>INDEX(MTInputs!$J$1:$AZ$415,$D108,MATCH(AK$5,MTInputs!$J$5:$AZ$5,0))</f>
        <v/>
      </c>
      <c r="AL108" s="24">
        <f>INDEX(MTInputs!$J$1:$AZ$415,$D108,MATCH(AL$5,MTInputs!$J$5:$AZ$5,0))</f>
        <v/>
      </c>
      <c r="AM108" s="24">
        <f>INDEX(MTInputs!$J$1:$AZ$415,$D108,MATCH(AM$5,MTInputs!$J$5:$AZ$5,0))</f>
        <v/>
      </c>
      <c r="AN108" s="24">
        <f>INDEX(MTInputs!$J$1:$AZ$415,$D108,MATCH(AN$5,MTInputs!$J$5:$AZ$5,0))</f>
        <v/>
      </c>
      <c r="AO108" s="24">
        <f>INDEX(MTInputs!$J$1:$AZ$415,$D108,MATCH(AO$5,MTInputs!$J$5:$AZ$5,0))</f>
        <v/>
      </c>
      <c r="AP108" s="24">
        <f>INDEX(MTInputs!$J$1:$AZ$415,$D108,MATCH(AP$5,MTInputs!$J$5:$AZ$5,0))</f>
        <v/>
      </c>
      <c r="AQ108" s="24">
        <f>INDEX(MTInputs!$J$1:$AZ$415,$D108,MATCH(AQ$5,MTInputs!$J$5:$AZ$5,0))</f>
        <v/>
      </c>
      <c r="AR108" s="24">
        <f>INDEX(MTInputs!$J$1:$AZ$415,$D108,MATCH(AR$5,MTInputs!$J$5:$AZ$5,0))</f>
        <v/>
      </c>
      <c r="AS108" s="24">
        <f>INDEX(MTInputs!$J$1:$AZ$415,$D108,MATCH(AS$5,MTInputs!$J$5:$AZ$5,0))</f>
        <v/>
      </c>
      <c r="AT108" s="24">
        <f>INDEX(MTInputs!$J$1:$AZ$415,$D108,MATCH(AT$5,MTInputs!$J$5:$AZ$5,0))</f>
        <v/>
      </c>
      <c r="AU108" s="24">
        <f>INDEX(MTInputs!$J$1:$AZ$415,$D108,MATCH(AU$5,MTInputs!$J$5:$AZ$5,0))</f>
        <v/>
      </c>
      <c r="AV108" s="24">
        <f>INDEX(MTInputs!$J$1:$AZ$415,$D108,MATCH(AV$5,MTInputs!$J$5:$AZ$5,0))</f>
        <v/>
      </c>
      <c r="AW108" s="24">
        <f>INDEX(MTInputs!$J$1:$AZ$415,$D108,MATCH(AW$5,MTInputs!$J$5:$AZ$5,0))</f>
        <v/>
      </c>
      <c r="AX108" s="24">
        <f>INDEX(MTInputs!$J$1:$AZ$415,$D108,MATCH(AX$5,MTInputs!$J$5:$AZ$5,0))</f>
        <v/>
      </c>
      <c r="AY108" s="24">
        <f>INDEX(MTInputs!$J$1:$AZ$415,$D108,MATCH(AY$5,MTInputs!$J$5:$AZ$5,0))</f>
        <v/>
      </c>
    </row>
    <row r="109" hidden="1" outlineLevel="1">
      <c r="A109" s="14" t="inlineStr">
        <is>
          <t>etscov</t>
        </is>
      </c>
      <c r="B109" s="14" t="inlineStr">
        <is>
          <t>all</t>
        </is>
      </c>
      <c r="C109" s="14" t="inlineStr">
        <is>
          <t>res</t>
        </is>
      </c>
      <c r="D109" s="22" t="n">
        <v>104</v>
      </c>
      <c r="H109" s="14">
        <f>INDEX(Variables!$B$5:$B$205,MATCH($A109,Variables!$A$5:$A$205,0))&amp;IF($C109="",""," | "&amp;INDEX(Mapping!$B$5:$B$26,MATCH($C109,Mapping!$A$5:$A$26,0))&amp;" | "&amp;INDEX(Mapping!$B$30:$B$46,MATCH($B109,Mapping!$A$30:$A$46,0)))</f>
        <v/>
      </c>
      <c r="I109" s="14">
        <f>INDEX(Variables!$C$5:$C$205,MATCH($A109,Variables!$A$5:$A$205,0))</f>
        <v/>
      </c>
      <c r="J109" s="14">
        <f>INDEX(Variables!$E$5:$E$205,MATCH($A109,Variables!$A$5:$A$205,0))</f>
        <v/>
      </c>
      <c r="K109" s="11">
        <f>LOWER(Settings!$C$4)&amp;".mit."&amp;$A109&amp;IF($C109="","","."&amp;$C109&amp;"."&amp;$B109)&amp;IF(INDEX(Variables!$D$5:$D$205,MATCH($A109,Variables!$A$5:$A$205,0))="","","."&amp;INDEX(Variables!$D$5:$D$205,MATCH($A109,Variables!$A$5:$A$205,0)))&amp;"."&amp;K$5</f>
        <v/>
      </c>
      <c r="L109" s="23">
        <f>INDEX(MTInputs!$J$1:$AZ$415,$D109,MATCH(L$5,MTInputs!$J$5:$AZ$5,0))</f>
        <v/>
      </c>
      <c r="M109" s="24">
        <f>INDEX(MTInputs!$J$1:$AZ$415,$D109,MATCH(M$5,MTInputs!$J$5:$AZ$5,0))</f>
        <v/>
      </c>
      <c r="N109" s="24">
        <f>INDEX(MTInputs!$J$1:$AZ$415,$D109,MATCH(N$5,MTInputs!$J$5:$AZ$5,0))</f>
        <v/>
      </c>
      <c r="O109" s="24">
        <f>INDEX(MTInputs!$J$1:$AZ$415,$D109,MATCH(O$5,MTInputs!$J$5:$AZ$5,0))</f>
        <v/>
      </c>
      <c r="P109" s="24">
        <f>INDEX(MTInputs!$J$1:$AZ$415,$D109,MATCH(P$5,MTInputs!$J$5:$AZ$5,0))</f>
        <v/>
      </c>
      <c r="Q109" s="24">
        <f>INDEX(MTInputs!$J$1:$AZ$415,$D109,MATCH(Q$5,MTInputs!$J$5:$AZ$5,0))</f>
        <v/>
      </c>
      <c r="R109" s="24">
        <f>INDEX(MTInputs!$J$1:$AZ$415,$D109,MATCH(R$5,MTInputs!$J$5:$AZ$5,0))</f>
        <v/>
      </c>
      <c r="S109" s="24">
        <f>INDEX(MTInputs!$J$1:$AZ$415,$D109,MATCH(S$5,MTInputs!$J$5:$AZ$5,0))</f>
        <v/>
      </c>
      <c r="T109" s="24">
        <f>INDEX(MTInputs!$J$1:$AZ$415,$D109,MATCH(T$5,MTInputs!$J$5:$AZ$5,0))</f>
        <v/>
      </c>
      <c r="U109" s="24">
        <f>INDEX(MTInputs!$J$1:$AZ$415,$D109,MATCH(U$5,MTInputs!$J$5:$AZ$5,0))</f>
        <v/>
      </c>
      <c r="V109" s="24">
        <f>INDEX(MTInputs!$J$1:$AZ$415,$D109,MATCH(V$5,MTInputs!$J$5:$AZ$5,0))</f>
        <v/>
      </c>
      <c r="W109" s="24">
        <f>INDEX(MTInputs!$J$1:$AZ$415,$D109,MATCH(W$5,MTInputs!$J$5:$AZ$5,0))</f>
        <v/>
      </c>
      <c r="X109" s="24">
        <f>INDEX(MTInputs!$J$1:$AZ$415,$D109,MATCH(X$5,MTInputs!$J$5:$AZ$5,0))</f>
        <v/>
      </c>
      <c r="Y109" s="24">
        <f>INDEX(MTInputs!$J$1:$AZ$415,$D109,MATCH(Y$5,MTInputs!$J$5:$AZ$5,0))</f>
        <v/>
      </c>
      <c r="Z109" s="24">
        <f>INDEX(MTInputs!$J$1:$AZ$415,$D109,MATCH(Z$5,MTInputs!$J$5:$AZ$5,0))</f>
        <v/>
      </c>
      <c r="AA109" s="24">
        <f>INDEX(MTInputs!$J$1:$AZ$415,$D109,MATCH(AA$5,MTInputs!$J$5:$AZ$5,0))</f>
        <v/>
      </c>
      <c r="AB109" s="24">
        <f>INDEX(MTInputs!$J$1:$AZ$415,$D109,MATCH(AB$5,MTInputs!$J$5:$AZ$5,0))</f>
        <v/>
      </c>
      <c r="AC109" s="24">
        <f>INDEX(MTInputs!$J$1:$AZ$415,$D109,MATCH(AC$5,MTInputs!$J$5:$AZ$5,0))</f>
        <v/>
      </c>
      <c r="AD109" s="24">
        <f>INDEX(MTInputs!$J$1:$AZ$415,$D109,MATCH(AD$5,MTInputs!$J$5:$AZ$5,0))</f>
        <v/>
      </c>
      <c r="AF109" s="11">
        <f>LOWER(Settings!$C$4)&amp;".mit."&amp;$A109&amp;IF($C109="","","."&amp;$C109&amp;"."&amp;$B109)&amp;IF(INDEX(Variables!$D$5:$D$205,MATCH($A109,Variables!$A$5:$A$205,0))="","","."&amp;INDEX(Variables!$D$5:$D$205,MATCH($A109,Variables!$A$5:$A$205,0)))&amp;"."&amp;AF$5</f>
        <v/>
      </c>
      <c r="AG109" s="23">
        <f>INDEX(MTInputs!$J$1:$AZ$415,$D109,MATCH(AG$5,MTInputs!$J$5:$AZ$5,0))</f>
        <v/>
      </c>
      <c r="AH109" s="24">
        <f>INDEX(MTInputs!$J$1:$AZ$415,$D109,MATCH(AH$5,MTInputs!$J$5:$AZ$5,0))</f>
        <v/>
      </c>
      <c r="AI109" s="24">
        <f>INDEX(MTInputs!$J$1:$AZ$415,$D109,MATCH(AI$5,MTInputs!$J$5:$AZ$5,0))</f>
        <v/>
      </c>
      <c r="AJ109" s="24">
        <f>INDEX(MTInputs!$J$1:$AZ$415,$D109,MATCH(AJ$5,MTInputs!$J$5:$AZ$5,0))</f>
        <v/>
      </c>
      <c r="AK109" s="24">
        <f>INDEX(MTInputs!$J$1:$AZ$415,$D109,MATCH(AK$5,MTInputs!$J$5:$AZ$5,0))</f>
        <v/>
      </c>
      <c r="AL109" s="24">
        <f>INDEX(MTInputs!$J$1:$AZ$415,$D109,MATCH(AL$5,MTInputs!$J$5:$AZ$5,0))</f>
        <v/>
      </c>
      <c r="AM109" s="24">
        <f>INDEX(MTInputs!$J$1:$AZ$415,$D109,MATCH(AM$5,MTInputs!$J$5:$AZ$5,0))</f>
        <v/>
      </c>
      <c r="AN109" s="24">
        <f>INDEX(MTInputs!$J$1:$AZ$415,$D109,MATCH(AN$5,MTInputs!$J$5:$AZ$5,0))</f>
        <v/>
      </c>
      <c r="AO109" s="24">
        <f>INDEX(MTInputs!$J$1:$AZ$415,$D109,MATCH(AO$5,MTInputs!$J$5:$AZ$5,0))</f>
        <v/>
      </c>
      <c r="AP109" s="24">
        <f>INDEX(MTInputs!$J$1:$AZ$415,$D109,MATCH(AP$5,MTInputs!$J$5:$AZ$5,0))</f>
        <v/>
      </c>
      <c r="AQ109" s="24">
        <f>INDEX(MTInputs!$J$1:$AZ$415,$D109,MATCH(AQ$5,MTInputs!$J$5:$AZ$5,0))</f>
        <v/>
      </c>
      <c r="AR109" s="24">
        <f>INDEX(MTInputs!$J$1:$AZ$415,$D109,MATCH(AR$5,MTInputs!$J$5:$AZ$5,0))</f>
        <v/>
      </c>
      <c r="AS109" s="24">
        <f>INDEX(MTInputs!$J$1:$AZ$415,$D109,MATCH(AS$5,MTInputs!$J$5:$AZ$5,0))</f>
        <v/>
      </c>
      <c r="AT109" s="24">
        <f>INDEX(MTInputs!$J$1:$AZ$415,$D109,MATCH(AT$5,MTInputs!$J$5:$AZ$5,0))</f>
        <v/>
      </c>
      <c r="AU109" s="24">
        <f>INDEX(MTInputs!$J$1:$AZ$415,$D109,MATCH(AU$5,MTInputs!$J$5:$AZ$5,0))</f>
        <v/>
      </c>
      <c r="AV109" s="24">
        <f>INDEX(MTInputs!$J$1:$AZ$415,$D109,MATCH(AV$5,MTInputs!$J$5:$AZ$5,0))</f>
        <v/>
      </c>
      <c r="AW109" s="24">
        <f>INDEX(MTInputs!$J$1:$AZ$415,$D109,MATCH(AW$5,MTInputs!$J$5:$AZ$5,0))</f>
        <v/>
      </c>
      <c r="AX109" s="24">
        <f>INDEX(MTInputs!$J$1:$AZ$415,$D109,MATCH(AX$5,MTInputs!$J$5:$AZ$5,0))</f>
        <v/>
      </c>
      <c r="AY109" s="24">
        <f>INDEX(MTInputs!$J$1:$AZ$415,$D109,MATCH(AY$5,MTInputs!$J$5:$AZ$5,0))</f>
        <v/>
      </c>
    </row>
    <row r="110" hidden="1" outlineLevel="1">
      <c r="A110" s="14" t="inlineStr">
        <is>
          <t>etscov</t>
        </is>
      </c>
      <c r="B110" s="14" t="inlineStr">
        <is>
          <t>all</t>
        </is>
      </c>
      <c r="C110" s="14" t="inlineStr">
        <is>
          <t>foo</t>
        </is>
      </c>
      <c r="D110" s="22" t="n">
        <v>105</v>
      </c>
      <c r="H110" s="14">
        <f>INDEX(Variables!$B$5:$B$205,MATCH($A110,Variables!$A$5:$A$205,0))&amp;IF($C110="",""," | "&amp;INDEX(Mapping!$B$5:$B$26,MATCH($C110,Mapping!$A$5:$A$26,0))&amp;" | "&amp;INDEX(Mapping!$B$30:$B$46,MATCH($B110,Mapping!$A$30:$A$46,0)))</f>
        <v/>
      </c>
      <c r="I110" s="14">
        <f>INDEX(Variables!$C$5:$C$205,MATCH($A110,Variables!$A$5:$A$205,0))</f>
        <v/>
      </c>
      <c r="J110" s="14">
        <f>INDEX(Variables!$E$5:$E$205,MATCH($A110,Variables!$A$5:$A$205,0))</f>
        <v/>
      </c>
      <c r="K110" s="11">
        <f>LOWER(Settings!$C$4)&amp;".mit."&amp;$A110&amp;IF($C110="","","."&amp;$C110&amp;"."&amp;$B110)&amp;IF(INDEX(Variables!$D$5:$D$205,MATCH($A110,Variables!$A$5:$A$205,0))="","","."&amp;INDEX(Variables!$D$5:$D$205,MATCH($A110,Variables!$A$5:$A$205,0)))&amp;"."&amp;K$5</f>
        <v/>
      </c>
      <c r="L110" s="23">
        <f>INDEX(MTInputs!$J$1:$AZ$415,$D110,MATCH(L$5,MTInputs!$J$5:$AZ$5,0))</f>
        <v/>
      </c>
      <c r="M110" s="24">
        <f>INDEX(MTInputs!$J$1:$AZ$415,$D110,MATCH(M$5,MTInputs!$J$5:$AZ$5,0))</f>
        <v/>
      </c>
      <c r="N110" s="24">
        <f>INDEX(MTInputs!$J$1:$AZ$415,$D110,MATCH(N$5,MTInputs!$J$5:$AZ$5,0))</f>
        <v/>
      </c>
      <c r="O110" s="24">
        <f>INDEX(MTInputs!$J$1:$AZ$415,$D110,MATCH(O$5,MTInputs!$J$5:$AZ$5,0))</f>
        <v/>
      </c>
      <c r="P110" s="24">
        <f>INDEX(MTInputs!$J$1:$AZ$415,$D110,MATCH(P$5,MTInputs!$J$5:$AZ$5,0))</f>
        <v/>
      </c>
      <c r="Q110" s="24">
        <f>INDEX(MTInputs!$J$1:$AZ$415,$D110,MATCH(Q$5,MTInputs!$J$5:$AZ$5,0))</f>
        <v/>
      </c>
      <c r="R110" s="24">
        <f>INDEX(MTInputs!$J$1:$AZ$415,$D110,MATCH(R$5,MTInputs!$J$5:$AZ$5,0))</f>
        <v/>
      </c>
      <c r="S110" s="24">
        <f>INDEX(MTInputs!$J$1:$AZ$415,$D110,MATCH(S$5,MTInputs!$J$5:$AZ$5,0))</f>
        <v/>
      </c>
      <c r="T110" s="24">
        <f>INDEX(MTInputs!$J$1:$AZ$415,$D110,MATCH(T$5,MTInputs!$J$5:$AZ$5,0))</f>
        <v/>
      </c>
      <c r="U110" s="24">
        <f>INDEX(MTInputs!$J$1:$AZ$415,$D110,MATCH(U$5,MTInputs!$J$5:$AZ$5,0))</f>
        <v/>
      </c>
      <c r="V110" s="24">
        <f>INDEX(MTInputs!$J$1:$AZ$415,$D110,MATCH(V$5,MTInputs!$J$5:$AZ$5,0))</f>
        <v/>
      </c>
      <c r="W110" s="24">
        <f>INDEX(MTInputs!$J$1:$AZ$415,$D110,MATCH(W$5,MTInputs!$J$5:$AZ$5,0))</f>
        <v/>
      </c>
      <c r="X110" s="24">
        <f>INDEX(MTInputs!$J$1:$AZ$415,$D110,MATCH(X$5,MTInputs!$J$5:$AZ$5,0))</f>
        <v/>
      </c>
      <c r="Y110" s="24">
        <f>INDEX(MTInputs!$J$1:$AZ$415,$D110,MATCH(Y$5,MTInputs!$J$5:$AZ$5,0))</f>
        <v/>
      </c>
      <c r="Z110" s="24">
        <f>INDEX(MTInputs!$J$1:$AZ$415,$D110,MATCH(Z$5,MTInputs!$J$5:$AZ$5,0))</f>
        <v/>
      </c>
      <c r="AA110" s="24">
        <f>INDEX(MTInputs!$J$1:$AZ$415,$D110,MATCH(AA$5,MTInputs!$J$5:$AZ$5,0))</f>
        <v/>
      </c>
      <c r="AB110" s="24">
        <f>INDEX(MTInputs!$J$1:$AZ$415,$D110,MATCH(AB$5,MTInputs!$J$5:$AZ$5,0))</f>
        <v/>
      </c>
      <c r="AC110" s="24">
        <f>INDEX(MTInputs!$J$1:$AZ$415,$D110,MATCH(AC$5,MTInputs!$J$5:$AZ$5,0))</f>
        <v/>
      </c>
      <c r="AD110" s="24">
        <f>INDEX(MTInputs!$J$1:$AZ$415,$D110,MATCH(AD$5,MTInputs!$J$5:$AZ$5,0))</f>
        <v/>
      </c>
      <c r="AF110" s="11">
        <f>LOWER(Settings!$C$4)&amp;".mit."&amp;$A110&amp;IF($C110="","","."&amp;$C110&amp;"."&amp;$B110)&amp;IF(INDEX(Variables!$D$5:$D$205,MATCH($A110,Variables!$A$5:$A$205,0))="","","."&amp;INDEX(Variables!$D$5:$D$205,MATCH($A110,Variables!$A$5:$A$205,0)))&amp;"."&amp;AF$5</f>
        <v/>
      </c>
      <c r="AG110" s="23">
        <f>INDEX(MTInputs!$J$1:$AZ$415,$D110,MATCH(AG$5,MTInputs!$J$5:$AZ$5,0))</f>
        <v/>
      </c>
      <c r="AH110" s="24">
        <f>INDEX(MTInputs!$J$1:$AZ$415,$D110,MATCH(AH$5,MTInputs!$J$5:$AZ$5,0))</f>
        <v/>
      </c>
      <c r="AI110" s="24">
        <f>INDEX(MTInputs!$J$1:$AZ$415,$D110,MATCH(AI$5,MTInputs!$J$5:$AZ$5,0))</f>
        <v/>
      </c>
      <c r="AJ110" s="24">
        <f>INDEX(MTInputs!$J$1:$AZ$415,$D110,MATCH(AJ$5,MTInputs!$J$5:$AZ$5,0))</f>
        <v/>
      </c>
      <c r="AK110" s="24">
        <f>INDEX(MTInputs!$J$1:$AZ$415,$D110,MATCH(AK$5,MTInputs!$J$5:$AZ$5,0))</f>
        <v/>
      </c>
      <c r="AL110" s="24">
        <f>INDEX(MTInputs!$J$1:$AZ$415,$D110,MATCH(AL$5,MTInputs!$J$5:$AZ$5,0))</f>
        <v/>
      </c>
      <c r="AM110" s="24">
        <f>INDEX(MTInputs!$J$1:$AZ$415,$D110,MATCH(AM$5,MTInputs!$J$5:$AZ$5,0))</f>
        <v/>
      </c>
      <c r="AN110" s="24">
        <f>INDEX(MTInputs!$J$1:$AZ$415,$D110,MATCH(AN$5,MTInputs!$J$5:$AZ$5,0))</f>
        <v/>
      </c>
      <c r="AO110" s="24">
        <f>INDEX(MTInputs!$J$1:$AZ$415,$D110,MATCH(AO$5,MTInputs!$J$5:$AZ$5,0))</f>
        <v/>
      </c>
      <c r="AP110" s="24">
        <f>INDEX(MTInputs!$J$1:$AZ$415,$D110,MATCH(AP$5,MTInputs!$J$5:$AZ$5,0))</f>
        <v/>
      </c>
      <c r="AQ110" s="24">
        <f>INDEX(MTInputs!$J$1:$AZ$415,$D110,MATCH(AQ$5,MTInputs!$J$5:$AZ$5,0))</f>
        <v/>
      </c>
      <c r="AR110" s="24">
        <f>INDEX(MTInputs!$J$1:$AZ$415,$D110,MATCH(AR$5,MTInputs!$J$5:$AZ$5,0))</f>
        <v/>
      </c>
      <c r="AS110" s="24">
        <f>INDEX(MTInputs!$J$1:$AZ$415,$D110,MATCH(AS$5,MTInputs!$J$5:$AZ$5,0))</f>
        <v/>
      </c>
      <c r="AT110" s="24">
        <f>INDEX(MTInputs!$J$1:$AZ$415,$D110,MATCH(AT$5,MTInputs!$J$5:$AZ$5,0))</f>
        <v/>
      </c>
      <c r="AU110" s="24">
        <f>INDEX(MTInputs!$J$1:$AZ$415,$D110,MATCH(AU$5,MTInputs!$J$5:$AZ$5,0))</f>
        <v/>
      </c>
      <c r="AV110" s="24">
        <f>INDEX(MTInputs!$J$1:$AZ$415,$D110,MATCH(AV$5,MTInputs!$J$5:$AZ$5,0))</f>
        <v/>
      </c>
      <c r="AW110" s="24">
        <f>INDEX(MTInputs!$J$1:$AZ$415,$D110,MATCH(AW$5,MTInputs!$J$5:$AZ$5,0))</f>
        <v/>
      </c>
      <c r="AX110" s="24">
        <f>INDEX(MTInputs!$J$1:$AZ$415,$D110,MATCH(AX$5,MTInputs!$J$5:$AZ$5,0))</f>
        <v/>
      </c>
      <c r="AY110" s="24">
        <f>INDEX(MTInputs!$J$1:$AZ$415,$D110,MATCH(AY$5,MTInputs!$J$5:$AZ$5,0))</f>
        <v/>
      </c>
    </row>
    <row r="111" hidden="1" outlineLevel="1">
      <c r="A111" s="14" t="inlineStr">
        <is>
          <t>etscov</t>
        </is>
      </c>
      <c r="B111" s="14" t="inlineStr">
        <is>
          <t>all</t>
        </is>
      </c>
      <c r="C111" s="14" t="inlineStr">
        <is>
          <t>srv</t>
        </is>
      </c>
      <c r="D111" s="22" t="n">
        <v>106</v>
      </c>
      <c r="H111" s="14">
        <f>INDEX(Variables!$B$5:$B$205,MATCH($A111,Variables!$A$5:$A$205,0))&amp;IF($C111="",""," | "&amp;INDEX(Mapping!$B$5:$B$26,MATCH($C111,Mapping!$A$5:$A$26,0))&amp;" | "&amp;INDEX(Mapping!$B$30:$B$46,MATCH($B111,Mapping!$A$30:$A$46,0)))</f>
        <v/>
      </c>
      <c r="I111" s="14">
        <f>INDEX(Variables!$C$5:$C$205,MATCH($A111,Variables!$A$5:$A$205,0))</f>
        <v/>
      </c>
      <c r="J111" s="14">
        <f>INDEX(Variables!$E$5:$E$205,MATCH($A111,Variables!$A$5:$A$205,0))</f>
        <v/>
      </c>
      <c r="K111" s="11">
        <f>LOWER(Settings!$C$4)&amp;".mit."&amp;$A111&amp;IF($C111="","","."&amp;$C111&amp;"."&amp;$B111)&amp;IF(INDEX(Variables!$D$5:$D$205,MATCH($A111,Variables!$A$5:$A$205,0))="","","."&amp;INDEX(Variables!$D$5:$D$205,MATCH($A111,Variables!$A$5:$A$205,0)))&amp;"."&amp;K$5</f>
        <v/>
      </c>
      <c r="L111" s="23">
        <f>INDEX(MTInputs!$J$1:$AZ$415,$D111,MATCH(L$5,MTInputs!$J$5:$AZ$5,0))</f>
        <v/>
      </c>
      <c r="M111" s="24">
        <f>INDEX(MTInputs!$J$1:$AZ$415,$D111,MATCH(M$5,MTInputs!$J$5:$AZ$5,0))</f>
        <v/>
      </c>
      <c r="N111" s="24">
        <f>INDEX(MTInputs!$J$1:$AZ$415,$D111,MATCH(N$5,MTInputs!$J$5:$AZ$5,0))</f>
        <v/>
      </c>
      <c r="O111" s="24">
        <f>INDEX(MTInputs!$J$1:$AZ$415,$D111,MATCH(O$5,MTInputs!$J$5:$AZ$5,0))</f>
        <v/>
      </c>
      <c r="P111" s="24">
        <f>INDEX(MTInputs!$J$1:$AZ$415,$D111,MATCH(P$5,MTInputs!$J$5:$AZ$5,0))</f>
        <v/>
      </c>
      <c r="Q111" s="24">
        <f>INDEX(MTInputs!$J$1:$AZ$415,$D111,MATCH(Q$5,MTInputs!$J$5:$AZ$5,0))</f>
        <v/>
      </c>
      <c r="R111" s="24">
        <f>INDEX(MTInputs!$J$1:$AZ$415,$D111,MATCH(R$5,MTInputs!$J$5:$AZ$5,0))</f>
        <v/>
      </c>
      <c r="S111" s="24">
        <f>INDEX(MTInputs!$J$1:$AZ$415,$D111,MATCH(S$5,MTInputs!$J$5:$AZ$5,0))</f>
        <v/>
      </c>
      <c r="T111" s="24">
        <f>INDEX(MTInputs!$J$1:$AZ$415,$D111,MATCH(T$5,MTInputs!$J$5:$AZ$5,0))</f>
        <v/>
      </c>
      <c r="U111" s="24">
        <f>INDEX(MTInputs!$J$1:$AZ$415,$D111,MATCH(U$5,MTInputs!$J$5:$AZ$5,0))</f>
        <v/>
      </c>
      <c r="V111" s="24">
        <f>INDEX(MTInputs!$J$1:$AZ$415,$D111,MATCH(V$5,MTInputs!$J$5:$AZ$5,0))</f>
        <v/>
      </c>
      <c r="W111" s="24">
        <f>INDEX(MTInputs!$J$1:$AZ$415,$D111,MATCH(W$5,MTInputs!$J$5:$AZ$5,0))</f>
        <v/>
      </c>
      <c r="X111" s="24">
        <f>INDEX(MTInputs!$J$1:$AZ$415,$D111,MATCH(X$5,MTInputs!$J$5:$AZ$5,0))</f>
        <v/>
      </c>
      <c r="Y111" s="24">
        <f>INDEX(MTInputs!$J$1:$AZ$415,$D111,MATCH(Y$5,MTInputs!$J$5:$AZ$5,0))</f>
        <v/>
      </c>
      <c r="Z111" s="24">
        <f>INDEX(MTInputs!$J$1:$AZ$415,$D111,MATCH(Z$5,MTInputs!$J$5:$AZ$5,0))</f>
        <v/>
      </c>
      <c r="AA111" s="24">
        <f>INDEX(MTInputs!$J$1:$AZ$415,$D111,MATCH(AA$5,MTInputs!$J$5:$AZ$5,0))</f>
        <v/>
      </c>
      <c r="AB111" s="24">
        <f>INDEX(MTInputs!$J$1:$AZ$415,$D111,MATCH(AB$5,MTInputs!$J$5:$AZ$5,0))</f>
        <v/>
      </c>
      <c r="AC111" s="24">
        <f>INDEX(MTInputs!$J$1:$AZ$415,$D111,MATCH(AC$5,MTInputs!$J$5:$AZ$5,0))</f>
        <v/>
      </c>
      <c r="AD111" s="24">
        <f>INDEX(MTInputs!$J$1:$AZ$415,$D111,MATCH(AD$5,MTInputs!$J$5:$AZ$5,0))</f>
        <v/>
      </c>
      <c r="AF111" s="11">
        <f>LOWER(Settings!$C$4)&amp;".mit."&amp;$A111&amp;IF($C111="","","."&amp;$C111&amp;"."&amp;$B111)&amp;IF(INDEX(Variables!$D$5:$D$205,MATCH($A111,Variables!$A$5:$A$205,0))="","","."&amp;INDEX(Variables!$D$5:$D$205,MATCH($A111,Variables!$A$5:$A$205,0)))&amp;"."&amp;AF$5</f>
        <v/>
      </c>
      <c r="AG111" s="23">
        <f>INDEX(MTInputs!$J$1:$AZ$415,$D111,MATCH(AG$5,MTInputs!$J$5:$AZ$5,0))</f>
        <v/>
      </c>
      <c r="AH111" s="24">
        <f>INDEX(MTInputs!$J$1:$AZ$415,$D111,MATCH(AH$5,MTInputs!$J$5:$AZ$5,0))</f>
        <v/>
      </c>
      <c r="AI111" s="24">
        <f>INDEX(MTInputs!$J$1:$AZ$415,$D111,MATCH(AI$5,MTInputs!$J$5:$AZ$5,0))</f>
        <v/>
      </c>
      <c r="AJ111" s="24">
        <f>INDEX(MTInputs!$J$1:$AZ$415,$D111,MATCH(AJ$5,MTInputs!$J$5:$AZ$5,0))</f>
        <v/>
      </c>
      <c r="AK111" s="24">
        <f>INDEX(MTInputs!$J$1:$AZ$415,$D111,MATCH(AK$5,MTInputs!$J$5:$AZ$5,0))</f>
        <v/>
      </c>
      <c r="AL111" s="24">
        <f>INDEX(MTInputs!$J$1:$AZ$415,$D111,MATCH(AL$5,MTInputs!$J$5:$AZ$5,0))</f>
        <v/>
      </c>
      <c r="AM111" s="24">
        <f>INDEX(MTInputs!$J$1:$AZ$415,$D111,MATCH(AM$5,MTInputs!$J$5:$AZ$5,0))</f>
        <v/>
      </c>
      <c r="AN111" s="24">
        <f>INDEX(MTInputs!$J$1:$AZ$415,$D111,MATCH(AN$5,MTInputs!$J$5:$AZ$5,0))</f>
        <v/>
      </c>
      <c r="AO111" s="24">
        <f>INDEX(MTInputs!$J$1:$AZ$415,$D111,MATCH(AO$5,MTInputs!$J$5:$AZ$5,0))</f>
        <v/>
      </c>
      <c r="AP111" s="24">
        <f>INDEX(MTInputs!$J$1:$AZ$415,$D111,MATCH(AP$5,MTInputs!$J$5:$AZ$5,0))</f>
        <v/>
      </c>
      <c r="AQ111" s="24">
        <f>INDEX(MTInputs!$J$1:$AZ$415,$D111,MATCH(AQ$5,MTInputs!$J$5:$AZ$5,0))</f>
        <v/>
      </c>
      <c r="AR111" s="24">
        <f>INDEX(MTInputs!$J$1:$AZ$415,$D111,MATCH(AR$5,MTInputs!$J$5:$AZ$5,0))</f>
        <v/>
      </c>
      <c r="AS111" s="24">
        <f>INDEX(MTInputs!$J$1:$AZ$415,$D111,MATCH(AS$5,MTInputs!$J$5:$AZ$5,0))</f>
        <v/>
      </c>
      <c r="AT111" s="24">
        <f>INDEX(MTInputs!$J$1:$AZ$415,$D111,MATCH(AT$5,MTInputs!$J$5:$AZ$5,0))</f>
        <v/>
      </c>
      <c r="AU111" s="24">
        <f>INDEX(MTInputs!$J$1:$AZ$415,$D111,MATCH(AU$5,MTInputs!$J$5:$AZ$5,0))</f>
        <v/>
      </c>
      <c r="AV111" s="24">
        <f>INDEX(MTInputs!$J$1:$AZ$415,$D111,MATCH(AV$5,MTInputs!$J$5:$AZ$5,0))</f>
        <v/>
      </c>
      <c r="AW111" s="24">
        <f>INDEX(MTInputs!$J$1:$AZ$415,$D111,MATCH(AW$5,MTInputs!$J$5:$AZ$5,0))</f>
        <v/>
      </c>
      <c r="AX111" s="24">
        <f>INDEX(MTInputs!$J$1:$AZ$415,$D111,MATCH(AX$5,MTInputs!$J$5:$AZ$5,0))</f>
        <v/>
      </c>
      <c r="AY111" s="24">
        <f>INDEX(MTInputs!$J$1:$AZ$415,$D111,MATCH(AY$5,MTInputs!$J$5:$AZ$5,0))</f>
        <v/>
      </c>
    </row>
    <row r="112" hidden="1" outlineLevel="1">
      <c r="A112" s="14" t="inlineStr">
        <is>
          <t>etscov</t>
        </is>
      </c>
      <c r="B112" s="14" t="inlineStr">
        <is>
          <t>all</t>
        </is>
      </c>
      <c r="C112" s="14" t="inlineStr">
        <is>
          <t>mch</t>
        </is>
      </c>
      <c r="D112" s="22" t="n">
        <v>107</v>
      </c>
      <c r="H112" s="14">
        <f>INDEX(Variables!$B$5:$B$205,MATCH($A112,Variables!$A$5:$A$205,0))&amp;IF($C112="",""," | "&amp;INDEX(Mapping!$B$5:$B$26,MATCH($C112,Mapping!$A$5:$A$26,0))&amp;" | "&amp;INDEX(Mapping!$B$30:$B$46,MATCH($B112,Mapping!$A$30:$A$46,0)))</f>
        <v/>
      </c>
      <c r="I112" s="14">
        <f>INDEX(Variables!$C$5:$C$205,MATCH($A112,Variables!$A$5:$A$205,0))</f>
        <v/>
      </c>
      <c r="J112" s="14">
        <f>INDEX(Variables!$E$5:$E$205,MATCH($A112,Variables!$A$5:$A$205,0))</f>
        <v/>
      </c>
      <c r="K112" s="11">
        <f>LOWER(Settings!$C$4)&amp;".mit."&amp;$A112&amp;IF($C112="","","."&amp;$C112&amp;"."&amp;$B112)&amp;IF(INDEX(Variables!$D$5:$D$205,MATCH($A112,Variables!$A$5:$A$205,0))="","","."&amp;INDEX(Variables!$D$5:$D$205,MATCH($A112,Variables!$A$5:$A$205,0)))&amp;"."&amp;K$5</f>
        <v/>
      </c>
      <c r="L112" s="23">
        <f>INDEX(MTInputs!$J$1:$AZ$415,$D112,MATCH(L$5,MTInputs!$J$5:$AZ$5,0))</f>
        <v/>
      </c>
      <c r="M112" s="24">
        <f>INDEX(MTInputs!$J$1:$AZ$415,$D112,MATCH(M$5,MTInputs!$J$5:$AZ$5,0))</f>
        <v/>
      </c>
      <c r="N112" s="24">
        <f>INDEX(MTInputs!$J$1:$AZ$415,$D112,MATCH(N$5,MTInputs!$J$5:$AZ$5,0))</f>
        <v/>
      </c>
      <c r="O112" s="24">
        <f>INDEX(MTInputs!$J$1:$AZ$415,$D112,MATCH(O$5,MTInputs!$J$5:$AZ$5,0))</f>
        <v/>
      </c>
      <c r="P112" s="24">
        <f>INDEX(MTInputs!$J$1:$AZ$415,$D112,MATCH(P$5,MTInputs!$J$5:$AZ$5,0))</f>
        <v/>
      </c>
      <c r="Q112" s="24">
        <f>INDEX(MTInputs!$J$1:$AZ$415,$D112,MATCH(Q$5,MTInputs!$J$5:$AZ$5,0))</f>
        <v/>
      </c>
      <c r="R112" s="24">
        <f>INDEX(MTInputs!$J$1:$AZ$415,$D112,MATCH(R$5,MTInputs!$J$5:$AZ$5,0))</f>
        <v/>
      </c>
      <c r="S112" s="24">
        <f>INDEX(MTInputs!$J$1:$AZ$415,$D112,MATCH(S$5,MTInputs!$J$5:$AZ$5,0))</f>
        <v/>
      </c>
      <c r="T112" s="24">
        <f>INDEX(MTInputs!$J$1:$AZ$415,$D112,MATCH(T$5,MTInputs!$J$5:$AZ$5,0))</f>
        <v/>
      </c>
      <c r="U112" s="24">
        <f>INDEX(MTInputs!$J$1:$AZ$415,$D112,MATCH(U$5,MTInputs!$J$5:$AZ$5,0))</f>
        <v/>
      </c>
      <c r="V112" s="24">
        <f>INDEX(MTInputs!$J$1:$AZ$415,$D112,MATCH(V$5,MTInputs!$J$5:$AZ$5,0))</f>
        <v/>
      </c>
      <c r="W112" s="24">
        <f>INDEX(MTInputs!$J$1:$AZ$415,$D112,MATCH(W$5,MTInputs!$J$5:$AZ$5,0))</f>
        <v/>
      </c>
      <c r="X112" s="24">
        <f>INDEX(MTInputs!$J$1:$AZ$415,$D112,MATCH(X$5,MTInputs!$J$5:$AZ$5,0))</f>
        <v/>
      </c>
      <c r="Y112" s="24">
        <f>INDEX(MTInputs!$J$1:$AZ$415,$D112,MATCH(Y$5,MTInputs!$J$5:$AZ$5,0))</f>
        <v/>
      </c>
      <c r="Z112" s="24">
        <f>INDEX(MTInputs!$J$1:$AZ$415,$D112,MATCH(Z$5,MTInputs!$J$5:$AZ$5,0))</f>
        <v/>
      </c>
      <c r="AA112" s="24">
        <f>INDEX(MTInputs!$J$1:$AZ$415,$D112,MATCH(AA$5,MTInputs!$J$5:$AZ$5,0))</f>
        <v/>
      </c>
      <c r="AB112" s="24">
        <f>INDEX(MTInputs!$J$1:$AZ$415,$D112,MATCH(AB$5,MTInputs!$J$5:$AZ$5,0))</f>
        <v/>
      </c>
      <c r="AC112" s="24">
        <f>INDEX(MTInputs!$J$1:$AZ$415,$D112,MATCH(AC$5,MTInputs!$J$5:$AZ$5,0))</f>
        <v/>
      </c>
      <c r="AD112" s="24">
        <f>INDEX(MTInputs!$J$1:$AZ$415,$D112,MATCH(AD$5,MTInputs!$J$5:$AZ$5,0))</f>
        <v/>
      </c>
      <c r="AF112" s="11">
        <f>LOWER(Settings!$C$4)&amp;".mit."&amp;$A112&amp;IF($C112="","","."&amp;$C112&amp;"."&amp;$B112)&amp;IF(INDEX(Variables!$D$5:$D$205,MATCH($A112,Variables!$A$5:$A$205,0))="","","."&amp;INDEX(Variables!$D$5:$D$205,MATCH($A112,Variables!$A$5:$A$205,0)))&amp;"."&amp;AF$5</f>
        <v/>
      </c>
      <c r="AG112" s="23">
        <f>INDEX(MTInputs!$J$1:$AZ$415,$D112,MATCH(AG$5,MTInputs!$J$5:$AZ$5,0))</f>
        <v/>
      </c>
      <c r="AH112" s="24">
        <f>INDEX(MTInputs!$J$1:$AZ$415,$D112,MATCH(AH$5,MTInputs!$J$5:$AZ$5,0))</f>
        <v/>
      </c>
      <c r="AI112" s="24">
        <f>INDEX(MTInputs!$J$1:$AZ$415,$D112,MATCH(AI$5,MTInputs!$J$5:$AZ$5,0))</f>
        <v/>
      </c>
      <c r="AJ112" s="24">
        <f>INDEX(MTInputs!$J$1:$AZ$415,$D112,MATCH(AJ$5,MTInputs!$J$5:$AZ$5,0))</f>
        <v/>
      </c>
      <c r="AK112" s="24">
        <f>INDEX(MTInputs!$J$1:$AZ$415,$D112,MATCH(AK$5,MTInputs!$J$5:$AZ$5,0))</f>
        <v/>
      </c>
      <c r="AL112" s="24">
        <f>INDEX(MTInputs!$J$1:$AZ$415,$D112,MATCH(AL$5,MTInputs!$J$5:$AZ$5,0))</f>
        <v/>
      </c>
      <c r="AM112" s="24">
        <f>INDEX(MTInputs!$J$1:$AZ$415,$D112,MATCH(AM$5,MTInputs!$J$5:$AZ$5,0))</f>
        <v/>
      </c>
      <c r="AN112" s="24">
        <f>INDEX(MTInputs!$J$1:$AZ$415,$D112,MATCH(AN$5,MTInputs!$J$5:$AZ$5,0))</f>
        <v/>
      </c>
      <c r="AO112" s="24">
        <f>INDEX(MTInputs!$J$1:$AZ$415,$D112,MATCH(AO$5,MTInputs!$J$5:$AZ$5,0))</f>
        <v/>
      </c>
      <c r="AP112" s="24">
        <f>INDEX(MTInputs!$J$1:$AZ$415,$D112,MATCH(AP$5,MTInputs!$J$5:$AZ$5,0))</f>
        <v/>
      </c>
      <c r="AQ112" s="24">
        <f>INDEX(MTInputs!$J$1:$AZ$415,$D112,MATCH(AQ$5,MTInputs!$J$5:$AZ$5,0))</f>
        <v/>
      </c>
      <c r="AR112" s="24">
        <f>INDEX(MTInputs!$J$1:$AZ$415,$D112,MATCH(AR$5,MTInputs!$J$5:$AZ$5,0))</f>
        <v/>
      </c>
      <c r="AS112" s="24">
        <f>INDEX(MTInputs!$J$1:$AZ$415,$D112,MATCH(AS$5,MTInputs!$J$5:$AZ$5,0))</f>
        <v/>
      </c>
      <c r="AT112" s="24">
        <f>INDEX(MTInputs!$J$1:$AZ$415,$D112,MATCH(AT$5,MTInputs!$J$5:$AZ$5,0))</f>
        <v/>
      </c>
      <c r="AU112" s="24">
        <f>INDEX(MTInputs!$J$1:$AZ$415,$D112,MATCH(AU$5,MTInputs!$J$5:$AZ$5,0))</f>
        <v/>
      </c>
      <c r="AV112" s="24">
        <f>INDEX(MTInputs!$J$1:$AZ$415,$D112,MATCH(AV$5,MTInputs!$J$5:$AZ$5,0))</f>
        <v/>
      </c>
      <c r="AW112" s="24">
        <f>INDEX(MTInputs!$J$1:$AZ$415,$D112,MATCH(AW$5,MTInputs!$J$5:$AZ$5,0))</f>
        <v/>
      </c>
      <c r="AX112" s="24">
        <f>INDEX(MTInputs!$J$1:$AZ$415,$D112,MATCH(AX$5,MTInputs!$J$5:$AZ$5,0))</f>
        <v/>
      </c>
      <c r="AY112" s="24">
        <f>INDEX(MTInputs!$J$1:$AZ$415,$D112,MATCH(AY$5,MTInputs!$J$5:$AZ$5,0))</f>
        <v/>
      </c>
    </row>
    <row r="113" hidden="1" outlineLevel="1">
      <c r="A113" s="14" t="inlineStr">
        <is>
          <t>etscov</t>
        </is>
      </c>
      <c r="B113" s="14" t="inlineStr">
        <is>
          <t>all</t>
        </is>
      </c>
      <c r="C113" s="14" t="inlineStr">
        <is>
          <t>irn</t>
        </is>
      </c>
      <c r="D113" s="22" t="n">
        <v>108</v>
      </c>
      <c r="H113" s="14">
        <f>INDEX(Variables!$B$5:$B$205,MATCH($A113,Variables!$A$5:$A$205,0))&amp;IF($C113="",""," | "&amp;INDEX(Mapping!$B$5:$B$26,MATCH($C113,Mapping!$A$5:$A$26,0))&amp;" | "&amp;INDEX(Mapping!$B$30:$B$46,MATCH($B113,Mapping!$A$30:$A$46,0)))</f>
        <v/>
      </c>
      <c r="I113" s="14">
        <f>INDEX(Variables!$C$5:$C$205,MATCH($A113,Variables!$A$5:$A$205,0))</f>
        <v/>
      </c>
      <c r="J113" s="14">
        <f>INDEX(Variables!$E$5:$E$205,MATCH($A113,Variables!$A$5:$A$205,0))</f>
        <v/>
      </c>
      <c r="K113" s="11">
        <f>LOWER(Settings!$C$4)&amp;".mit."&amp;$A113&amp;IF($C113="","","."&amp;$C113&amp;"."&amp;$B113)&amp;IF(INDEX(Variables!$D$5:$D$205,MATCH($A113,Variables!$A$5:$A$205,0))="","","."&amp;INDEX(Variables!$D$5:$D$205,MATCH($A113,Variables!$A$5:$A$205,0)))&amp;"."&amp;K$5</f>
        <v/>
      </c>
      <c r="L113" s="23">
        <f>INDEX(MTInputs!$J$1:$AZ$415,$D113,MATCH(L$5,MTInputs!$J$5:$AZ$5,0))</f>
        <v/>
      </c>
      <c r="M113" s="24">
        <f>INDEX(MTInputs!$J$1:$AZ$415,$D113,MATCH(M$5,MTInputs!$J$5:$AZ$5,0))</f>
        <v/>
      </c>
      <c r="N113" s="24">
        <f>INDEX(MTInputs!$J$1:$AZ$415,$D113,MATCH(N$5,MTInputs!$J$5:$AZ$5,0))</f>
        <v/>
      </c>
      <c r="O113" s="24">
        <f>INDEX(MTInputs!$J$1:$AZ$415,$D113,MATCH(O$5,MTInputs!$J$5:$AZ$5,0))</f>
        <v/>
      </c>
      <c r="P113" s="24">
        <f>INDEX(MTInputs!$J$1:$AZ$415,$D113,MATCH(P$5,MTInputs!$J$5:$AZ$5,0))</f>
        <v/>
      </c>
      <c r="Q113" s="24">
        <f>INDEX(MTInputs!$J$1:$AZ$415,$D113,MATCH(Q$5,MTInputs!$J$5:$AZ$5,0))</f>
        <v/>
      </c>
      <c r="R113" s="24">
        <f>INDEX(MTInputs!$J$1:$AZ$415,$D113,MATCH(R$5,MTInputs!$J$5:$AZ$5,0))</f>
        <v/>
      </c>
      <c r="S113" s="24">
        <f>INDEX(MTInputs!$J$1:$AZ$415,$D113,MATCH(S$5,MTInputs!$J$5:$AZ$5,0))</f>
        <v/>
      </c>
      <c r="T113" s="24">
        <f>INDEX(MTInputs!$J$1:$AZ$415,$D113,MATCH(T$5,MTInputs!$J$5:$AZ$5,0))</f>
        <v/>
      </c>
      <c r="U113" s="24">
        <f>INDEX(MTInputs!$J$1:$AZ$415,$D113,MATCH(U$5,MTInputs!$J$5:$AZ$5,0))</f>
        <v/>
      </c>
      <c r="V113" s="24">
        <f>INDEX(MTInputs!$J$1:$AZ$415,$D113,MATCH(V$5,MTInputs!$J$5:$AZ$5,0))</f>
        <v/>
      </c>
      <c r="W113" s="24">
        <f>INDEX(MTInputs!$J$1:$AZ$415,$D113,MATCH(W$5,MTInputs!$J$5:$AZ$5,0))</f>
        <v/>
      </c>
      <c r="X113" s="24">
        <f>INDEX(MTInputs!$J$1:$AZ$415,$D113,MATCH(X$5,MTInputs!$J$5:$AZ$5,0))</f>
        <v/>
      </c>
      <c r="Y113" s="24">
        <f>INDEX(MTInputs!$J$1:$AZ$415,$D113,MATCH(Y$5,MTInputs!$J$5:$AZ$5,0))</f>
        <v/>
      </c>
      <c r="Z113" s="24">
        <f>INDEX(MTInputs!$J$1:$AZ$415,$D113,MATCH(Z$5,MTInputs!$J$5:$AZ$5,0))</f>
        <v/>
      </c>
      <c r="AA113" s="24">
        <f>INDEX(MTInputs!$J$1:$AZ$415,$D113,MATCH(AA$5,MTInputs!$J$5:$AZ$5,0))</f>
        <v/>
      </c>
      <c r="AB113" s="24">
        <f>INDEX(MTInputs!$J$1:$AZ$415,$D113,MATCH(AB$5,MTInputs!$J$5:$AZ$5,0))</f>
        <v/>
      </c>
      <c r="AC113" s="24">
        <f>INDEX(MTInputs!$J$1:$AZ$415,$D113,MATCH(AC$5,MTInputs!$J$5:$AZ$5,0))</f>
        <v/>
      </c>
      <c r="AD113" s="24">
        <f>INDEX(MTInputs!$J$1:$AZ$415,$D113,MATCH(AD$5,MTInputs!$J$5:$AZ$5,0))</f>
        <v/>
      </c>
      <c r="AF113" s="11">
        <f>LOWER(Settings!$C$4)&amp;".mit."&amp;$A113&amp;IF($C113="","","."&amp;$C113&amp;"."&amp;$B113)&amp;IF(INDEX(Variables!$D$5:$D$205,MATCH($A113,Variables!$A$5:$A$205,0))="","","."&amp;INDEX(Variables!$D$5:$D$205,MATCH($A113,Variables!$A$5:$A$205,0)))&amp;"."&amp;AF$5</f>
        <v/>
      </c>
      <c r="AG113" s="23">
        <f>INDEX(MTInputs!$J$1:$AZ$415,$D113,MATCH(AG$5,MTInputs!$J$5:$AZ$5,0))</f>
        <v/>
      </c>
      <c r="AH113" s="24">
        <f>INDEX(MTInputs!$J$1:$AZ$415,$D113,MATCH(AH$5,MTInputs!$J$5:$AZ$5,0))</f>
        <v/>
      </c>
      <c r="AI113" s="24">
        <f>INDEX(MTInputs!$J$1:$AZ$415,$D113,MATCH(AI$5,MTInputs!$J$5:$AZ$5,0))</f>
        <v/>
      </c>
      <c r="AJ113" s="24">
        <f>INDEX(MTInputs!$J$1:$AZ$415,$D113,MATCH(AJ$5,MTInputs!$J$5:$AZ$5,0))</f>
        <v/>
      </c>
      <c r="AK113" s="24">
        <f>INDEX(MTInputs!$J$1:$AZ$415,$D113,MATCH(AK$5,MTInputs!$J$5:$AZ$5,0))</f>
        <v/>
      </c>
      <c r="AL113" s="24">
        <f>INDEX(MTInputs!$J$1:$AZ$415,$D113,MATCH(AL$5,MTInputs!$J$5:$AZ$5,0))</f>
        <v/>
      </c>
      <c r="AM113" s="24">
        <f>INDEX(MTInputs!$J$1:$AZ$415,$D113,MATCH(AM$5,MTInputs!$J$5:$AZ$5,0))</f>
        <v/>
      </c>
      <c r="AN113" s="24">
        <f>INDEX(MTInputs!$J$1:$AZ$415,$D113,MATCH(AN$5,MTInputs!$J$5:$AZ$5,0))</f>
        <v/>
      </c>
      <c r="AO113" s="24">
        <f>INDEX(MTInputs!$J$1:$AZ$415,$D113,MATCH(AO$5,MTInputs!$J$5:$AZ$5,0))</f>
        <v/>
      </c>
      <c r="AP113" s="24">
        <f>INDEX(MTInputs!$J$1:$AZ$415,$D113,MATCH(AP$5,MTInputs!$J$5:$AZ$5,0))</f>
        <v/>
      </c>
      <c r="AQ113" s="24">
        <f>INDEX(MTInputs!$J$1:$AZ$415,$D113,MATCH(AQ$5,MTInputs!$J$5:$AZ$5,0))</f>
        <v/>
      </c>
      <c r="AR113" s="24">
        <f>INDEX(MTInputs!$J$1:$AZ$415,$D113,MATCH(AR$5,MTInputs!$J$5:$AZ$5,0))</f>
        <v/>
      </c>
      <c r="AS113" s="24">
        <f>INDEX(MTInputs!$J$1:$AZ$415,$D113,MATCH(AS$5,MTInputs!$J$5:$AZ$5,0))</f>
        <v/>
      </c>
      <c r="AT113" s="24">
        <f>INDEX(MTInputs!$J$1:$AZ$415,$D113,MATCH(AT$5,MTInputs!$J$5:$AZ$5,0))</f>
        <v/>
      </c>
      <c r="AU113" s="24">
        <f>INDEX(MTInputs!$J$1:$AZ$415,$D113,MATCH(AU$5,MTInputs!$J$5:$AZ$5,0))</f>
        <v/>
      </c>
      <c r="AV113" s="24">
        <f>INDEX(MTInputs!$J$1:$AZ$415,$D113,MATCH(AV$5,MTInputs!$J$5:$AZ$5,0))</f>
        <v/>
      </c>
      <c r="AW113" s="24">
        <f>INDEX(MTInputs!$J$1:$AZ$415,$D113,MATCH(AW$5,MTInputs!$J$5:$AZ$5,0))</f>
        <v/>
      </c>
      <c r="AX113" s="24">
        <f>INDEX(MTInputs!$J$1:$AZ$415,$D113,MATCH(AX$5,MTInputs!$J$5:$AZ$5,0))</f>
        <v/>
      </c>
      <c r="AY113" s="24">
        <f>INDEX(MTInputs!$J$1:$AZ$415,$D113,MATCH(AY$5,MTInputs!$J$5:$AZ$5,0))</f>
        <v/>
      </c>
    </row>
    <row r="114" hidden="1" outlineLevel="1">
      <c r="A114" s="14" t="inlineStr">
        <is>
          <t>etscov</t>
        </is>
      </c>
      <c r="B114" s="14" t="inlineStr">
        <is>
          <t>all</t>
        </is>
      </c>
      <c r="C114" s="14" t="inlineStr">
        <is>
          <t>nfm</t>
        </is>
      </c>
      <c r="D114" s="22" t="n">
        <v>109</v>
      </c>
      <c r="H114" s="14">
        <f>INDEX(Variables!$B$5:$B$205,MATCH($A114,Variables!$A$5:$A$205,0))&amp;IF($C114="",""," | "&amp;INDEX(Mapping!$B$5:$B$26,MATCH($C114,Mapping!$A$5:$A$26,0))&amp;" | "&amp;INDEX(Mapping!$B$30:$B$46,MATCH($B114,Mapping!$A$30:$A$46,0)))</f>
        <v/>
      </c>
      <c r="I114" s="14">
        <f>INDEX(Variables!$C$5:$C$205,MATCH($A114,Variables!$A$5:$A$205,0))</f>
        <v/>
      </c>
      <c r="J114" s="14">
        <f>INDEX(Variables!$E$5:$E$205,MATCH($A114,Variables!$A$5:$A$205,0))</f>
        <v/>
      </c>
      <c r="K114" s="11">
        <f>LOWER(Settings!$C$4)&amp;".mit."&amp;$A114&amp;IF($C114="","","."&amp;$C114&amp;"."&amp;$B114)&amp;IF(INDEX(Variables!$D$5:$D$205,MATCH($A114,Variables!$A$5:$A$205,0))="","","."&amp;INDEX(Variables!$D$5:$D$205,MATCH($A114,Variables!$A$5:$A$205,0)))&amp;"."&amp;K$5</f>
        <v/>
      </c>
      <c r="L114" s="23">
        <f>INDEX(MTInputs!$J$1:$AZ$415,$D114,MATCH(L$5,MTInputs!$J$5:$AZ$5,0))</f>
        <v/>
      </c>
      <c r="M114" s="24">
        <f>INDEX(MTInputs!$J$1:$AZ$415,$D114,MATCH(M$5,MTInputs!$J$5:$AZ$5,0))</f>
        <v/>
      </c>
      <c r="N114" s="24">
        <f>INDEX(MTInputs!$J$1:$AZ$415,$D114,MATCH(N$5,MTInputs!$J$5:$AZ$5,0))</f>
        <v/>
      </c>
      <c r="O114" s="24">
        <f>INDEX(MTInputs!$J$1:$AZ$415,$D114,MATCH(O$5,MTInputs!$J$5:$AZ$5,0))</f>
        <v/>
      </c>
      <c r="P114" s="24">
        <f>INDEX(MTInputs!$J$1:$AZ$415,$D114,MATCH(P$5,MTInputs!$J$5:$AZ$5,0))</f>
        <v/>
      </c>
      <c r="Q114" s="24">
        <f>INDEX(MTInputs!$J$1:$AZ$415,$D114,MATCH(Q$5,MTInputs!$J$5:$AZ$5,0))</f>
        <v/>
      </c>
      <c r="R114" s="24">
        <f>INDEX(MTInputs!$J$1:$AZ$415,$D114,MATCH(R$5,MTInputs!$J$5:$AZ$5,0))</f>
        <v/>
      </c>
      <c r="S114" s="24">
        <f>INDEX(MTInputs!$J$1:$AZ$415,$D114,MATCH(S$5,MTInputs!$J$5:$AZ$5,0))</f>
        <v/>
      </c>
      <c r="T114" s="24">
        <f>INDEX(MTInputs!$J$1:$AZ$415,$D114,MATCH(T$5,MTInputs!$J$5:$AZ$5,0))</f>
        <v/>
      </c>
      <c r="U114" s="24">
        <f>INDEX(MTInputs!$J$1:$AZ$415,$D114,MATCH(U$5,MTInputs!$J$5:$AZ$5,0))</f>
        <v/>
      </c>
      <c r="V114" s="24">
        <f>INDEX(MTInputs!$J$1:$AZ$415,$D114,MATCH(V$5,MTInputs!$J$5:$AZ$5,0))</f>
        <v/>
      </c>
      <c r="W114" s="24">
        <f>INDEX(MTInputs!$J$1:$AZ$415,$D114,MATCH(W$5,MTInputs!$J$5:$AZ$5,0))</f>
        <v/>
      </c>
      <c r="X114" s="24">
        <f>INDEX(MTInputs!$J$1:$AZ$415,$D114,MATCH(X$5,MTInputs!$J$5:$AZ$5,0))</f>
        <v/>
      </c>
      <c r="Y114" s="24">
        <f>INDEX(MTInputs!$J$1:$AZ$415,$D114,MATCH(Y$5,MTInputs!$J$5:$AZ$5,0))</f>
        <v/>
      </c>
      <c r="Z114" s="24">
        <f>INDEX(MTInputs!$J$1:$AZ$415,$D114,MATCH(Z$5,MTInputs!$J$5:$AZ$5,0))</f>
        <v/>
      </c>
      <c r="AA114" s="24">
        <f>INDEX(MTInputs!$J$1:$AZ$415,$D114,MATCH(AA$5,MTInputs!$J$5:$AZ$5,0))</f>
        <v/>
      </c>
      <c r="AB114" s="24">
        <f>INDEX(MTInputs!$J$1:$AZ$415,$D114,MATCH(AB$5,MTInputs!$J$5:$AZ$5,0))</f>
        <v/>
      </c>
      <c r="AC114" s="24">
        <f>INDEX(MTInputs!$J$1:$AZ$415,$D114,MATCH(AC$5,MTInputs!$J$5:$AZ$5,0))</f>
        <v/>
      </c>
      <c r="AD114" s="24">
        <f>INDEX(MTInputs!$J$1:$AZ$415,$D114,MATCH(AD$5,MTInputs!$J$5:$AZ$5,0))</f>
        <v/>
      </c>
      <c r="AF114" s="11">
        <f>LOWER(Settings!$C$4)&amp;".mit."&amp;$A114&amp;IF($C114="","","."&amp;$C114&amp;"."&amp;$B114)&amp;IF(INDEX(Variables!$D$5:$D$205,MATCH($A114,Variables!$A$5:$A$205,0))="","","."&amp;INDEX(Variables!$D$5:$D$205,MATCH($A114,Variables!$A$5:$A$205,0)))&amp;"."&amp;AF$5</f>
        <v/>
      </c>
      <c r="AG114" s="23">
        <f>INDEX(MTInputs!$J$1:$AZ$415,$D114,MATCH(AG$5,MTInputs!$J$5:$AZ$5,0))</f>
        <v/>
      </c>
      <c r="AH114" s="24">
        <f>INDEX(MTInputs!$J$1:$AZ$415,$D114,MATCH(AH$5,MTInputs!$J$5:$AZ$5,0))</f>
        <v/>
      </c>
      <c r="AI114" s="24">
        <f>INDEX(MTInputs!$J$1:$AZ$415,$D114,MATCH(AI$5,MTInputs!$J$5:$AZ$5,0))</f>
        <v/>
      </c>
      <c r="AJ114" s="24">
        <f>INDEX(MTInputs!$J$1:$AZ$415,$D114,MATCH(AJ$5,MTInputs!$J$5:$AZ$5,0))</f>
        <v/>
      </c>
      <c r="AK114" s="24">
        <f>INDEX(MTInputs!$J$1:$AZ$415,$D114,MATCH(AK$5,MTInputs!$J$5:$AZ$5,0))</f>
        <v/>
      </c>
      <c r="AL114" s="24">
        <f>INDEX(MTInputs!$J$1:$AZ$415,$D114,MATCH(AL$5,MTInputs!$J$5:$AZ$5,0))</f>
        <v/>
      </c>
      <c r="AM114" s="24">
        <f>INDEX(MTInputs!$J$1:$AZ$415,$D114,MATCH(AM$5,MTInputs!$J$5:$AZ$5,0))</f>
        <v/>
      </c>
      <c r="AN114" s="24">
        <f>INDEX(MTInputs!$J$1:$AZ$415,$D114,MATCH(AN$5,MTInputs!$J$5:$AZ$5,0))</f>
        <v/>
      </c>
      <c r="AO114" s="24">
        <f>INDEX(MTInputs!$J$1:$AZ$415,$D114,MATCH(AO$5,MTInputs!$J$5:$AZ$5,0))</f>
        <v/>
      </c>
      <c r="AP114" s="24">
        <f>INDEX(MTInputs!$J$1:$AZ$415,$D114,MATCH(AP$5,MTInputs!$J$5:$AZ$5,0))</f>
        <v/>
      </c>
      <c r="AQ114" s="24">
        <f>INDEX(MTInputs!$J$1:$AZ$415,$D114,MATCH(AQ$5,MTInputs!$J$5:$AZ$5,0))</f>
        <v/>
      </c>
      <c r="AR114" s="24">
        <f>INDEX(MTInputs!$J$1:$AZ$415,$D114,MATCH(AR$5,MTInputs!$J$5:$AZ$5,0))</f>
        <v/>
      </c>
      <c r="AS114" s="24">
        <f>INDEX(MTInputs!$J$1:$AZ$415,$D114,MATCH(AS$5,MTInputs!$J$5:$AZ$5,0))</f>
        <v/>
      </c>
      <c r="AT114" s="24">
        <f>INDEX(MTInputs!$J$1:$AZ$415,$D114,MATCH(AT$5,MTInputs!$J$5:$AZ$5,0))</f>
        <v/>
      </c>
      <c r="AU114" s="24">
        <f>INDEX(MTInputs!$J$1:$AZ$415,$D114,MATCH(AU$5,MTInputs!$J$5:$AZ$5,0))</f>
        <v/>
      </c>
      <c r="AV114" s="24">
        <f>INDEX(MTInputs!$J$1:$AZ$415,$D114,MATCH(AV$5,MTInputs!$J$5:$AZ$5,0))</f>
        <v/>
      </c>
      <c r="AW114" s="24">
        <f>INDEX(MTInputs!$J$1:$AZ$415,$D114,MATCH(AW$5,MTInputs!$J$5:$AZ$5,0))</f>
        <v/>
      </c>
      <c r="AX114" s="24">
        <f>INDEX(MTInputs!$J$1:$AZ$415,$D114,MATCH(AX$5,MTInputs!$J$5:$AZ$5,0))</f>
        <v/>
      </c>
      <c r="AY114" s="24">
        <f>INDEX(MTInputs!$J$1:$AZ$415,$D114,MATCH(AY$5,MTInputs!$J$5:$AZ$5,0))</f>
        <v/>
      </c>
    </row>
    <row r="115" hidden="1" outlineLevel="1">
      <c r="A115" s="14" t="inlineStr">
        <is>
          <t>etscov</t>
        </is>
      </c>
      <c r="B115" s="14" t="inlineStr">
        <is>
          <t>all</t>
        </is>
      </c>
      <c r="C115" s="14" t="inlineStr">
        <is>
          <t>mac</t>
        </is>
      </c>
      <c r="D115" s="22" t="n">
        <v>110</v>
      </c>
      <c r="H115" s="14">
        <f>INDEX(Variables!$B$5:$B$205,MATCH($A115,Variables!$A$5:$A$205,0))&amp;IF($C115="",""," | "&amp;INDEX(Mapping!$B$5:$B$26,MATCH($C115,Mapping!$A$5:$A$26,0))&amp;" | "&amp;INDEX(Mapping!$B$30:$B$46,MATCH($B115,Mapping!$A$30:$A$46,0)))</f>
        <v/>
      </c>
      <c r="I115" s="14">
        <f>INDEX(Variables!$C$5:$C$205,MATCH($A115,Variables!$A$5:$A$205,0))</f>
        <v/>
      </c>
      <c r="J115" s="14">
        <f>INDEX(Variables!$E$5:$E$205,MATCH($A115,Variables!$A$5:$A$205,0))</f>
        <v/>
      </c>
      <c r="K115" s="11">
        <f>LOWER(Settings!$C$4)&amp;".mit."&amp;$A115&amp;IF($C115="","","."&amp;$C115&amp;"."&amp;$B115)&amp;IF(INDEX(Variables!$D$5:$D$205,MATCH($A115,Variables!$A$5:$A$205,0))="","","."&amp;INDEX(Variables!$D$5:$D$205,MATCH($A115,Variables!$A$5:$A$205,0)))&amp;"."&amp;K$5</f>
        <v/>
      </c>
      <c r="L115" s="23">
        <f>INDEX(MTInputs!$J$1:$AZ$415,$D115,MATCH(L$5,MTInputs!$J$5:$AZ$5,0))</f>
        <v/>
      </c>
      <c r="M115" s="24">
        <f>INDEX(MTInputs!$J$1:$AZ$415,$D115,MATCH(M$5,MTInputs!$J$5:$AZ$5,0))</f>
        <v/>
      </c>
      <c r="N115" s="24">
        <f>INDEX(MTInputs!$J$1:$AZ$415,$D115,MATCH(N$5,MTInputs!$J$5:$AZ$5,0))</f>
        <v/>
      </c>
      <c r="O115" s="24">
        <f>INDEX(MTInputs!$J$1:$AZ$415,$D115,MATCH(O$5,MTInputs!$J$5:$AZ$5,0))</f>
        <v/>
      </c>
      <c r="P115" s="24">
        <f>INDEX(MTInputs!$J$1:$AZ$415,$D115,MATCH(P$5,MTInputs!$J$5:$AZ$5,0))</f>
        <v/>
      </c>
      <c r="Q115" s="24">
        <f>INDEX(MTInputs!$J$1:$AZ$415,$D115,MATCH(Q$5,MTInputs!$J$5:$AZ$5,0))</f>
        <v/>
      </c>
      <c r="R115" s="24">
        <f>INDEX(MTInputs!$J$1:$AZ$415,$D115,MATCH(R$5,MTInputs!$J$5:$AZ$5,0))</f>
        <v/>
      </c>
      <c r="S115" s="24">
        <f>INDEX(MTInputs!$J$1:$AZ$415,$D115,MATCH(S$5,MTInputs!$J$5:$AZ$5,0))</f>
        <v/>
      </c>
      <c r="T115" s="24">
        <f>INDEX(MTInputs!$J$1:$AZ$415,$D115,MATCH(T$5,MTInputs!$J$5:$AZ$5,0))</f>
        <v/>
      </c>
      <c r="U115" s="24">
        <f>INDEX(MTInputs!$J$1:$AZ$415,$D115,MATCH(U$5,MTInputs!$J$5:$AZ$5,0))</f>
        <v/>
      </c>
      <c r="V115" s="24">
        <f>INDEX(MTInputs!$J$1:$AZ$415,$D115,MATCH(V$5,MTInputs!$J$5:$AZ$5,0))</f>
        <v/>
      </c>
      <c r="W115" s="24">
        <f>INDEX(MTInputs!$J$1:$AZ$415,$D115,MATCH(W$5,MTInputs!$J$5:$AZ$5,0))</f>
        <v/>
      </c>
      <c r="X115" s="24">
        <f>INDEX(MTInputs!$J$1:$AZ$415,$D115,MATCH(X$5,MTInputs!$J$5:$AZ$5,0))</f>
        <v/>
      </c>
      <c r="Y115" s="24">
        <f>INDEX(MTInputs!$J$1:$AZ$415,$D115,MATCH(Y$5,MTInputs!$J$5:$AZ$5,0))</f>
        <v/>
      </c>
      <c r="Z115" s="24">
        <f>INDEX(MTInputs!$J$1:$AZ$415,$D115,MATCH(Z$5,MTInputs!$J$5:$AZ$5,0))</f>
        <v/>
      </c>
      <c r="AA115" s="24">
        <f>INDEX(MTInputs!$J$1:$AZ$415,$D115,MATCH(AA$5,MTInputs!$J$5:$AZ$5,0))</f>
        <v/>
      </c>
      <c r="AB115" s="24">
        <f>INDEX(MTInputs!$J$1:$AZ$415,$D115,MATCH(AB$5,MTInputs!$J$5:$AZ$5,0))</f>
        <v/>
      </c>
      <c r="AC115" s="24">
        <f>INDEX(MTInputs!$J$1:$AZ$415,$D115,MATCH(AC$5,MTInputs!$J$5:$AZ$5,0))</f>
        <v/>
      </c>
      <c r="AD115" s="24">
        <f>INDEX(MTInputs!$J$1:$AZ$415,$D115,MATCH(AD$5,MTInputs!$J$5:$AZ$5,0))</f>
        <v/>
      </c>
      <c r="AF115" s="11">
        <f>LOWER(Settings!$C$4)&amp;".mit."&amp;$A115&amp;IF($C115="","","."&amp;$C115&amp;"."&amp;$B115)&amp;IF(INDEX(Variables!$D$5:$D$205,MATCH($A115,Variables!$A$5:$A$205,0))="","","."&amp;INDEX(Variables!$D$5:$D$205,MATCH($A115,Variables!$A$5:$A$205,0)))&amp;"."&amp;AF$5</f>
        <v/>
      </c>
      <c r="AG115" s="23">
        <f>INDEX(MTInputs!$J$1:$AZ$415,$D115,MATCH(AG$5,MTInputs!$J$5:$AZ$5,0))</f>
        <v/>
      </c>
      <c r="AH115" s="24">
        <f>INDEX(MTInputs!$J$1:$AZ$415,$D115,MATCH(AH$5,MTInputs!$J$5:$AZ$5,0))</f>
        <v/>
      </c>
      <c r="AI115" s="24">
        <f>INDEX(MTInputs!$J$1:$AZ$415,$D115,MATCH(AI$5,MTInputs!$J$5:$AZ$5,0))</f>
        <v/>
      </c>
      <c r="AJ115" s="24">
        <f>INDEX(MTInputs!$J$1:$AZ$415,$D115,MATCH(AJ$5,MTInputs!$J$5:$AZ$5,0))</f>
        <v/>
      </c>
      <c r="AK115" s="24">
        <f>INDEX(MTInputs!$J$1:$AZ$415,$D115,MATCH(AK$5,MTInputs!$J$5:$AZ$5,0))</f>
        <v/>
      </c>
      <c r="AL115" s="24">
        <f>INDEX(MTInputs!$J$1:$AZ$415,$D115,MATCH(AL$5,MTInputs!$J$5:$AZ$5,0))</f>
        <v/>
      </c>
      <c r="AM115" s="24">
        <f>INDEX(MTInputs!$J$1:$AZ$415,$D115,MATCH(AM$5,MTInputs!$J$5:$AZ$5,0))</f>
        <v/>
      </c>
      <c r="AN115" s="24">
        <f>INDEX(MTInputs!$J$1:$AZ$415,$D115,MATCH(AN$5,MTInputs!$J$5:$AZ$5,0))</f>
        <v/>
      </c>
      <c r="AO115" s="24">
        <f>INDEX(MTInputs!$J$1:$AZ$415,$D115,MATCH(AO$5,MTInputs!$J$5:$AZ$5,0))</f>
        <v/>
      </c>
      <c r="AP115" s="24">
        <f>INDEX(MTInputs!$J$1:$AZ$415,$D115,MATCH(AP$5,MTInputs!$J$5:$AZ$5,0))</f>
        <v/>
      </c>
      <c r="AQ115" s="24">
        <f>INDEX(MTInputs!$J$1:$AZ$415,$D115,MATCH(AQ$5,MTInputs!$J$5:$AZ$5,0))</f>
        <v/>
      </c>
      <c r="AR115" s="24">
        <f>INDEX(MTInputs!$J$1:$AZ$415,$D115,MATCH(AR$5,MTInputs!$J$5:$AZ$5,0))</f>
        <v/>
      </c>
      <c r="AS115" s="24">
        <f>INDEX(MTInputs!$J$1:$AZ$415,$D115,MATCH(AS$5,MTInputs!$J$5:$AZ$5,0))</f>
        <v/>
      </c>
      <c r="AT115" s="24">
        <f>INDEX(MTInputs!$J$1:$AZ$415,$D115,MATCH(AT$5,MTInputs!$J$5:$AZ$5,0))</f>
        <v/>
      </c>
      <c r="AU115" s="24">
        <f>INDEX(MTInputs!$J$1:$AZ$415,$D115,MATCH(AU$5,MTInputs!$J$5:$AZ$5,0))</f>
        <v/>
      </c>
      <c r="AV115" s="24">
        <f>INDEX(MTInputs!$J$1:$AZ$415,$D115,MATCH(AV$5,MTInputs!$J$5:$AZ$5,0))</f>
        <v/>
      </c>
      <c r="AW115" s="24">
        <f>INDEX(MTInputs!$J$1:$AZ$415,$D115,MATCH(AW$5,MTInputs!$J$5:$AZ$5,0))</f>
        <v/>
      </c>
      <c r="AX115" s="24">
        <f>INDEX(MTInputs!$J$1:$AZ$415,$D115,MATCH(AX$5,MTInputs!$J$5:$AZ$5,0))</f>
        <v/>
      </c>
      <c r="AY115" s="24">
        <f>INDEX(MTInputs!$J$1:$AZ$415,$D115,MATCH(AY$5,MTInputs!$J$5:$AZ$5,0))</f>
        <v/>
      </c>
    </row>
    <row r="116" hidden="1" outlineLevel="1">
      <c r="A116" s="14" t="inlineStr">
        <is>
          <t>etscov</t>
        </is>
      </c>
      <c r="B116" s="14" t="inlineStr">
        <is>
          <t>all</t>
        </is>
      </c>
      <c r="C116" s="14" t="inlineStr">
        <is>
          <t>cem</t>
        </is>
      </c>
      <c r="D116" s="22" t="n">
        <v>111</v>
      </c>
      <c r="H116" s="14">
        <f>INDEX(Variables!$B$5:$B$205,MATCH($A116,Variables!$A$5:$A$205,0))&amp;IF($C116="",""," | "&amp;INDEX(Mapping!$B$5:$B$26,MATCH($C116,Mapping!$A$5:$A$26,0))&amp;" | "&amp;INDEX(Mapping!$B$30:$B$46,MATCH($B116,Mapping!$A$30:$A$46,0)))</f>
        <v/>
      </c>
      <c r="I116" s="14">
        <f>INDEX(Variables!$C$5:$C$205,MATCH($A116,Variables!$A$5:$A$205,0))</f>
        <v/>
      </c>
      <c r="J116" s="14">
        <f>INDEX(Variables!$E$5:$E$205,MATCH($A116,Variables!$A$5:$A$205,0))</f>
        <v/>
      </c>
      <c r="K116" s="11">
        <f>LOWER(Settings!$C$4)&amp;".mit."&amp;$A116&amp;IF($C116="","","."&amp;$C116&amp;"."&amp;$B116)&amp;IF(INDEX(Variables!$D$5:$D$205,MATCH($A116,Variables!$A$5:$A$205,0))="","","."&amp;INDEX(Variables!$D$5:$D$205,MATCH($A116,Variables!$A$5:$A$205,0)))&amp;"."&amp;K$5</f>
        <v/>
      </c>
      <c r="L116" s="23">
        <f>INDEX(MTInputs!$J$1:$AZ$415,$D116,MATCH(L$5,MTInputs!$J$5:$AZ$5,0))</f>
        <v/>
      </c>
      <c r="M116" s="24">
        <f>INDEX(MTInputs!$J$1:$AZ$415,$D116,MATCH(M$5,MTInputs!$J$5:$AZ$5,0))</f>
        <v/>
      </c>
      <c r="N116" s="24">
        <f>INDEX(MTInputs!$J$1:$AZ$415,$D116,MATCH(N$5,MTInputs!$J$5:$AZ$5,0))</f>
        <v/>
      </c>
      <c r="O116" s="24">
        <f>INDEX(MTInputs!$J$1:$AZ$415,$D116,MATCH(O$5,MTInputs!$J$5:$AZ$5,0))</f>
        <v/>
      </c>
      <c r="P116" s="24">
        <f>INDEX(MTInputs!$J$1:$AZ$415,$D116,MATCH(P$5,MTInputs!$J$5:$AZ$5,0))</f>
        <v/>
      </c>
      <c r="Q116" s="24">
        <f>INDEX(MTInputs!$J$1:$AZ$415,$D116,MATCH(Q$5,MTInputs!$J$5:$AZ$5,0))</f>
        <v/>
      </c>
      <c r="R116" s="24">
        <f>INDEX(MTInputs!$J$1:$AZ$415,$D116,MATCH(R$5,MTInputs!$J$5:$AZ$5,0))</f>
        <v/>
      </c>
      <c r="S116" s="24">
        <f>INDEX(MTInputs!$J$1:$AZ$415,$D116,MATCH(S$5,MTInputs!$J$5:$AZ$5,0))</f>
        <v/>
      </c>
      <c r="T116" s="24">
        <f>INDEX(MTInputs!$J$1:$AZ$415,$D116,MATCH(T$5,MTInputs!$J$5:$AZ$5,0))</f>
        <v/>
      </c>
      <c r="U116" s="24">
        <f>INDEX(MTInputs!$J$1:$AZ$415,$D116,MATCH(U$5,MTInputs!$J$5:$AZ$5,0))</f>
        <v/>
      </c>
      <c r="V116" s="24">
        <f>INDEX(MTInputs!$J$1:$AZ$415,$D116,MATCH(V$5,MTInputs!$J$5:$AZ$5,0))</f>
        <v/>
      </c>
      <c r="W116" s="24">
        <f>INDEX(MTInputs!$J$1:$AZ$415,$D116,MATCH(W$5,MTInputs!$J$5:$AZ$5,0))</f>
        <v/>
      </c>
      <c r="X116" s="24">
        <f>INDEX(MTInputs!$J$1:$AZ$415,$D116,MATCH(X$5,MTInputs!$J$5:$AZ$5,0))</f>
        <v/>
      </c>
      <c r="Y116" s="24">
        <f>INDEX(MTInputs!$J$1:$AZ$415,$D116,MATCH(Y$5,MTInputs!$J$5:$AZ$5,0))</f>
        <v/>
      </c>
      <c r="Z116" s="24">
        <f>INDEX(MTInputs!$J$1:$AZ$415,$D116,MATCH(Z$5,MTInputs!$J$5:$AZ$5,0))</f>
        <v/>
      </c>
      <c r="AA116" s="24">
        <f>INDEX(MTInputs!$J$1:$AZ$415,$D116,MATCH(AA$5,MTInputs!$J$5:$AZ$5,0))</f>
        <v/>
      </c>
      <c r="AB116" s="24">
        <f>INDEX(MTInputs!$J$1:$AZ$415,$D116,MATCH(AB$5,MTInputs!$J$5:$AZ$5,0))</f>
        <v/>
      </c>
      <c r="AC116" s="24">
        <f>INDEX(MTInputs!$J$1:$AZ$415,$D116,MATCH(AC$5,MTInputs!$J$5:$AZ$5,0))</f>
        <v/>
      </c>
      <c r="AD116" s="24">
        <f>INDEX(MTInputs!$J$1:$AZ$415,$D116,MATCH(AD$5,MTInputs!$J$5:$AZ$5,0))</f>
        <v/>
      </c>
      <c r="AF116" s="11">
        <f>LOWER(Settings!$C$4)&amp;".mit."&amp;$A116&amp;IF($C116="","","."&amp;$C116&amp;"."&amp;$B116)&amp;IF(INDEX(Variables!$D$5:$D$205,MATCH($A116,Variables!$A$5:$A$205,0))="","","."&amp;INDEX(Variables!$D$5:$D$205,MATCH($A116,Variables!$A$5:$A$205,0)))&amp;"."&amp;AF$5</f>
        <v/>
      </c>
      <c r="AG116" s="23">
        <f>INDEX(MTInputs!$J$1:$AZ$415,$D116,MATCH(AG$5,MTInputs!$J$5:$AZ$5,0))</f>
        <v/>
      </c>
      <c r="AH116" s="24">
        <f>INDEX(MTInputs!$J$1:$AZ$415,$D116,MATCH(AH$5,MTInputs!$J$5:$AZ$5,0))</f>
        <v/>
      </c>
      <c r="AI116" s="24">
        <f>INDEX(MTInputs!$J$1:$AZ$415,$D116,MATCH(AI$5,MTInputs!$J$5:$AZ$5,0))</f>
        <v/>
      </c>
      <c r="AJ116" s="24">
        <f>INDEX(MTInputs!$J$1:$AZ$415,$D116,MATCH(AJ$5,MTInputs!$J$5:$AZ$5,0))</f>
        <v/>
      </c>
      <c r="AK116" s="24">
        <f>INDEX(MTInputs!$J$1:$AZ$415,$D116,MATCH(AK$5,MTInputs!$J$5:$AZ$5,0))</f>
        <v/>
      </c>
      <c r="AL116" s="24">
        <f>INDEX(MTInputs!$J$1:$AZ$415,$D116,MATCH(AL$5,MTInputs!$J$5:$AZ$5,0))</f>
        <v/>
      </c>
      <c r="AM116" s="24">
        <f>INDEX(MTInputs!$J$1:$AZ$415,$D116,MATCH(AM$5,MTInputs!$J$5:$AZ$5,0))</f>
        <v/>
      </c>
      <c r="AN116" s="24">
        <f>INDEX(MTInputs!$J$1:$AZ$415,$D116,MATCH(AN$5,MTInputs!$J$5:$AZ$5,0))</f>
        <v/>
      </c>
      <c r="AO116" s="24">
        <f>INDEX(MTInputs!$J$1:$AZ$415,$D116,MATCH(AO$5,MTInputs!$J$5:$AZ$5,0))</f>
        <v/>
      </c>
      <c r="AP116" s="24">
        <f>INDEX(MTInputs!$J$1:$AZ$415,$D116,MATCH(AP$5,MTInputs!$J$5:$AZ$5,0))</f>
        <v/>
      </c>
      <c r="AQ116" s="24">
        <f>INDEX(MTInputs!$J$1:$AZ$415,$D116,MATCH(AQ$5,MTInputs!$J$5:$AZ$5,0))</f>
        <v/>
      </c>
      <c r="AR116" s="24">
        <f>INDEX(MTInputs!$J$1:$AZ$415,$D116,MATCH(AR$5,MTInputs!$J$5:$AZ$5,0))</f>
        <v/>
      </c>
      <c r="AS116" s="24">
        <f>INDEX(MTInputs!$J$1:$AZ$415,$D116,MATCH(AS$5,MTInputs!$J$5:$AZ$5,0))</f>
        <v/>
      </c>
      <c r="AT116" s="24">
        <f>INDEX(MTInputs!$J$1:$AZ$415,$D116,MATCH(AT$5,MTInputs!$J$5:$AZ$5,0))</f>
        <v/>
      </c>
      <c r="AU116" s="24">
        <f>INDEX(MTInputs!$J$1:$AZ$415,$D116,MATCH(AU$5,MTInputs!$J$5:$AZ$5,0))</f>
        <v/>
      </c>
      <c r="AV116" s="24">
        <f>INDEX(MTInputs!$J$1:$AZ$415,$D116,MATCH(AV$5,MTInputs!$J$5:$AZ$5,0))</f>
        <v/>
      </c>
      <c r="AW116" s="24">
        <f>INDEX(MTInputs!$J$1:$AZ$415,$D116,MATCH(AW$5,MTInputs!$J$5:$AZ$5,0))</f>
        <v/>
      </c>
      <c r="AX116" s="24">
        <f>INDEX(MTInputs!$J$1:$AZ$415,$D116,MATCH(AX$5,MTInputs!$J$5:$AZ$5,0))</f>
        <v/>
      </c>
      <c r="AY116" s="24">
        <f>INDEX(MTInputs!$J$1:$AZ$415,$D116,MATCH(AY$5,MTInputs!$J$5:$AZ$5,0))</f>
        <v/>
      </c>
    </row>
    <row r="117" hidden="1" outlineLevel="1">
      <c r="A117" s="14" t="inlineStr">
        <is>
          <t>etscov</t>
        </is>
      </c>
      <c r="B117" s="14" t="inlineStr">
        <is>
          <t>all</t>
        </is>
      </c>
      <c r="C117" s="14" t="inlineStr">
        <is>
          <t>omn</t>
        </is>
      </c>
      <c r="D117" s="22" t="n">
        <v>112</v>
      </c>
      <c r="H117" s="14">
        <f>INDEX(Variables!$B$5:$B$205,MATCH($A117,Variables!$A$5:$A$205,0))&amp;IF($C117="",""," | "&amp;INDEX(Mapping!$B$5:$B$26,MATCH($C117,Mapping!$A$5:$A$26,0))&amp;" | "&amp;INDEX(Mapping!$B$30:$B$46,MATCH($B117,Mapping!$A$30:$A$46,0)))</f>
        <v/>
      </c>
      <c r="I117" s="14">
        <f>INDEX(Variables!$C$5:$C$205,MATCH($A117,Variables!$A$5:$A$205,0))</f>
        <v/>
      </c>
      <c r="J117" s="14">
        <f>INDEX(Variables!$E$5:$E$205,MATCH($A117,Variables!$A$5:$A$205,0))</f>
        <v/>
      </c>
      <c r="K117" s="11">
        <f>LOWER(Settings!$C$4)&amp;".mit."&amp;$A117&amp;IF($C117="","","."&amp;$C117&amp;"."&amp;$B117)&amp;IF(INDEX(Variables!$D$5:$D$205,MATCH($A117,Variables!$A$5:$A$205,0))="","","."&amp;INDEX(Variables!$D$5:$D$205,MATCH($A117,Variables!$A$5:$A$205,0)))&amp;"."&amp;K$5</f>
        <v/>
      </c>
      <c r="L117" s="23">
        <f>INDEX(MTInputs!$J$1:$AZ$415,$D117,MATCH(L$5,MTInputs!$J$5:$AZ$5,0))</f>
        <v/>
      </c>
      <c r="M117" s="24">
        <f>INDEX(MTInputs!$J$1:$AZ$415,$D117,MATCH(M$5,MTInputs!$J$5:$AZ$5,0))</f>
        <v/>
      </c>
      <c r="N117" s="24">
        <f>INDEX(MTInputs!$J$1:$AZ$415,$D117,MATCH(N$5,MTInputs!$J$5:$AZ$5,0))</f>
        <v/>
      </c>
      <c r="O117" s="24">
        <f>INDEX(MTInputs!$J$1:$AZ$415,$D117,MATCH(O$5,MTInputs!$J$5:$AZ$5,0))</f>
        <v/>
      </c>
      <c r="P117" s="24">
        <f>INDEX(MTInputs!$J$1:$AZ$415,$D117,MATCH(P$5,MTInputs!$J$5:$AZ$5,0))</f>
        <v/>
      </c>
      <c r="Q117" s="24">
        <f>INDEX(MTInputs!$J$1:$AZ$415,$D117,MATCH(Q$5,MTInputs!$J$5:$AZ$5,0))</f>
        <v/>
      </c>
      <c r="R117" s="24">
        <f>INDEX(MTInputs!$J$1:$AZ$415,$D117,MATCH(R$5,MTInputs!$J$5:$AZ$5,0))</f>
        <v/>
      </c>
      <c r="S117" s="24">
        <f>INDEX(MTInputs!$J$1:$AZ$415,$D117,MATCH(S$5,MTInputs!$J$5:$AZ$5,0))</f>
        <v/>
      </c>
      <c r="T117" s="24">
        <f>INDEX(MTInputs!$J$1:$AZ$415,$D117,MATCH(T$5,MTInputs!$J$5:$AZ$5,0))</f>
        <v/>
      </c>
      <c r="U117" s="24">
        <f>INDEX(MTInputs!$J$1:$AZ$415,$D117,MATCH(U$5,MTInputs!$J$5:$AZ$5,0))</f>
        <v/>
      </c>
      <c r="V117" s="24">
        <f>INDEX(MTInputs!$J$1:$AZ$415,$D117,MATCH(V$5,MTInputs!$J$5:$AZ$5,0))</f>
        <v/>
      </c>
      <c r="W117" s="24">
        <f>INDEX(MTInputs!$J$1:$AZ$415,$D117,MATCH(W$5,MTInputs!$J$5:$AZ$5,0))</f>
        <v/>
      </c>
      <c r="X117" s="24">
        <f>INDEX(MTInputs!$J$1:$AZ$415,$D117,MATCH(X$5,MTInputs!$J$5:$AZ$5,0))</f>
        <v/>
      </c>
      <c r="Y117" s="24">
        <f>INDEX(MTInputs!$J$1:$AZ$415,$D117,MATCH(Y$5,MTInputs!$J$5:$AZ$5,0))</f>
        <v/>
      </c>
      <c r="Z117" s="24">
        <f>INDEX(MTInputs!$J$1:$AZ$415,$D117,MATCH(Z$5,MTInputs!$J$5:$AZ$5,0))</f>
        <v/>
      </c>
      <c r="AA117" s="24">
        <f>INDEX(MTInputs!$J$1:$AZ$415,$D117,MATCH(AA$5,MTInputs!$J$5:$AZ$5,0))</f>
        <v/>
      </c>
      <c r="AB117" s="24">
        <f>INDEX(MTInputs!$J$1:$AZ$415,$D117,MATCH(AB$5,MTInputs!$J$5:$AZ$5,0))</f>
        <v/>
      </c>
      <c r="AC117" s="24">
        <f>INDEX(MTInputs!$J$1:$AZ$415,$D117,MATCH(AC$5,MTInputs!$J$5:$AZ$5,0))</f>
        <v/>
      </c>
      <c r="AD117" s="24">
        <f>INDEX(MTInputs!$J$1:$AZ$415,$D117,MATCH(AD$5,MTInputs!$J$5:$AZ$5,0))</f>
        <v/>
      </c>
      <c r="AF117" s="11">
        <f>LOWER(Settings!$C$4)&amp;".mit."&amp;$A117&amp;IF($C117="","","."&amp;$C117&amp;"."&amp;$B117)&amp;IF(INDEX(Variables!$D$5:$D$205,MATCH($A117,Variables!$A$5:$A$205,0))="","","."&amp;INDEX(Variables!$D$5:$D$205,MATCH($A117,Variables!$A$5:$A$205,0)))&amp;"."&amp;AF$5</f>
        <v/>
      </c>
      <c r="AG117" s="23">
        <f>INDEX(MTInputs!$J$1:$AZ$415,$D117,MATCH(AG$5,MTInputs!$J$5:$AZ$5,0))</f>
        <v/>
      </c>
      <c r="AH117" s="24">
        <f>INDEX(MTInputs!$J$1:$AZ$415,$D117,MATCH(AH$5,MTInputs!$J$5:$AZ$5,0))</f>
        <v/>
      </c>
      <c r="AI117" s="24">
        <f>INDEX(MTInputs!$J$1:$AZ$415,$D117,MATCH(AI$5,MTInputs!$J$5:$AZ$5,0))</f>
        <v/>
      </c>
      <c r="AJ117" s="24">
        <f>INDEX(MTInputs!$J$1:$AZ$415,$D117,MATCH(AJ$5,MTInputs!$J$5:$AZ$5,0))</f>
        <v/>
      </c>
      <c r="AK117" s="24">
        <f>INDEX(MTInputs!$J$1:$AZ$415,$D117,MATCH(AK$5,MTInputs!$J$5:$AZ$5,0))</f>
        <v/>
      </c>
      <c r="AL117" s="24">
        <f>INDEX(MTInputs!$J$1:$AZ$415,$D117,MATCH(AL$5,MTInputs!$J$5:$AZ$5,0))</f>
        <v/>
      </c>
      <c r="AM117" s="24">
        <f>INDEX(MTInputs!$J$1:$AZ$415,$D117,MATCH(AM$5,MTInputs!$J$5:$AZ$5,0))</f>
        <v/>
      </c>
      <c r="AN117" s="24">
        <f>INDEX(MTInputs!$J$1:$AZ$415,$D117,MATCH(AN$5,MTInputs!$J$5:$AZ$5,0))</f>
        <v/>
      </c>
      <c r="AO117" s="24">
        <f>INDEX(MTInputs!$J$1:$AZ$415,$D117,MATCH(AO$5,MTInputs!$J$5:$AZ$5,0))</f>
        <v/>
      </c>
      <c r="AP117" s="24">
        <f>INDEX(MTInputs!$J$1:$AZ$415,$D117,MATCH(AP$5,MTInputs!$J$5:$AZ$5,0))</f>
        <v/>
      </c>
      <c r="AQ117" s="24">
        <f>INDEX(MTInputs!$J$1:$AZ$415,$D117,MATCH(AQ$5,MTInputs!$J$5:$AZ$5,0))</f>
        <v/>
      </c>
      <c r="AR117" s="24">
        <f>INDEX(MTInputs!$J$1:$AZ$415,$D117,MATCH(AR$5,MTInputs!$J$5:$AZ$5,0))</f>
        <v/>
      </c>
      <c r="AS117" s="24">
        <f>INDEX(MTInputs!$J$1:$AZ$415,$D117,MATCH(AS$5,MTInputs!$J$5:$AZ$5,0))</f>
        <v/>
      </c>
      <c r="AT117" s="24">
        <f>INDEX(MTInputs!$J$1:$AZ$415,$D117,MATCH(AT$5,MTInputs!$J$5:$AZ$5,0))</f>
        <v/>
      </c>
      <c r="AU117" s="24">
        <f>INDEX(MTInputs!$J$1:$AZ$415,$D117,MATCH(AU$5,MTInputs!$J$5:$AZ$5,0))</f>
        <v/>
      </c>
      <c r="AV117" s="24">
        <f>INDEX(MTInputs!$J$1:$AZ$415,$D117,MATCH(AV$5,MTInputs!$J$5:$AZ$5,0))</f>
        <v/>
      </c>
      <c r="AW117" s="24">
        <f>INDEX(MTInputs!$J$1:$AZ$415,$D117,MATCH(AW$5,MTInputs!$J$5:$AZ$5,0))</f>
        <v/>
      </c>
      <c r="AX117" s="24">
        <f>INDEX(MTInputs!$J$1:$AZ$415,$D117,MATCH(AX$5,MTInputs!$J$5:$AZ$5,0))</f>
        <v/>
      </c>
      <c r="AY117" s="24">
        <f>INDEX(MTInputs!$J$1:$AZ$415,$D117,MATCH(AY$5,MTInputs!$J$5:$AZ$5,0))</f>
        <v/>
      </c>
    </row>
    <row r="118" hidden="1" outlineLevel="1">
      <c r="A118" s="14" t="inlineStr">
        <is>
          <t>etscov</t>
        </is>
      </c>
      <c r="B118" s="14" t="inlineStr">
        <is>
          <t>all</t>
        </is>
      </c>
      <c r="C118" s="14" t="inlineStr">
        <is>
          <t>cst</t>
        </is>
      </c>
      <c r="D118" s="22" t="n">
        <v>113</v>
      </c>
      <c r="H118" s="14">
        <f>INDEX(Variables!$B$5:$B$205,MATCH($A118,Variables!$A$5:$A$205,0))&amp;IF($C118="",""," | "&amp;INDEX(Mapping!$B$5:$B$26,MATCH($C118,Mapping!$A$5:$A$26,0))&amp;" | "&amp;INDEX(Mapping!$B$30:$B$46,MATCH($B118,Mapping!$A$30:$A$46,0)))</f>
        <v/>
      </c>
      <c r="I118" s="14">
        <f>INDEX(Variables!$C$5:$C$205,MATCH($A118,Variables!$A$5:$A$205,0))</f>
        <v/>
      </c>
      <c r="J118" s="14">
        <f>INDEX(Variables!$E$5:$E$205,MATCH($A118,Variables!$A$5:$A$205,0))</f>
        <v/>
      </c>
      <c r="K118" s="11">
        <f>LOWER(Settings!$C$4)&amp;".mit."&amp;$A118&amp;IF($C118="","","."&amp;$C118&amp;"."&amp;$B118)&amp;IF(INDEX(Variables!$D$5:$D$205,MATCH($A118,Variables!$A$5:$A$205,0))="","","."&amp;INDEX(Variables!$D$5:$D$205,MATCH($A118,Variables!$A$5:$A$205,0)))&amp;"."&amp;K$5</f>
        <v/>
      </c>
      <c r="L118" s="23">
        <f>INDEX(MTInputs!$J$1:$AZ$415,$D118,MATCH(L$5,MTInputs!$J$5:$AZ$5,0))</f>
        <v/>
      </c>
      <c r="M118" s="24">
        <f>INDEX(MTInputs!$J$1:$AZ$415,$D118,MATCH(M$5,MTInputs!$J$5:$AZ$5,0))</f>
        <v/>
      </c>
      <c r="N118" s="24">
        <f>INDEX(MTInputs!$J$1:$AZ$415,$D118,MATCH(N$5,MTInputs!$J$5:$AZ$5,0))</f>
        <v/>
      </c>
      <c r="O118" s="24">
        <f>INDEX(MTInputs!$J$1:$AZ$415,$D118,MATCH(O$5,MTInputs!$J$5:$AZ$5,0))</f>
        <v/>
      </c>
      <c r="P118" s="24">
        <f>INDEX(MTInputs!$J$1:$AZ$415,$D118,MATCH(P$5,MTInputs!$J$5:$AZ$5,0))</f>
        <v/>
      </c>
      <c r="Q118" s="24">
        <f>INDEX(MTInputs!$J$1:$AZ$415,$D118,MATCH(Q$5,MTInputs!$J$5:$AZ$5,0))</f>
        <v/>
      </c>
      <c r="R118" s="24">
        <f>INDEX(MTInputs!$J$1:$AZ$415,$D118,MATCH(R$5,MTInputs!$J$5:$AZ$5,0))</f>
        <v/>
      </c>
      <c r="S118" s="24">
        <f>INDEX(MTInputs!$J$1:$AZ$415,$D118,MATCH(S$5,MTInputs!$J$5:$AZ$5,0))</f>
        <v/>
      </c>
      <c r="T118" s="24">
        <f>INDEX(MTInputs!$J$1:$AZ$415,$D118,MATCH(T$5,MTInputs!$J$5:$AZ$5,0))</f>
        <v/>
      </c>
      <c r="U118" s="24">
        <f>INDEX(MTInputs!$J$1:$AZ$415,$D118,MATCH(U$5,MTInputs!$J$5:$AZ$5,0))</f>
        <v/>
      </c>
      <c r="V118" s="24">
        <f>INDEX(MTInputs!$J$1:$AZ$415,$D118,MATCH(V$5,MTInputs!$J$5:$AZ$5,0))</f>
        <v/>
      </c>
      <c r="W118" s="24">
        <f>INDEX(MTInputs!$J$1:$AZ$415,$D118,MATCH(W$5,MTInputs!$J$5:$AZ$5,0))</f>
        <v/>
      </c>
      <c r="X118" s="24">
        <f>INDEX(MTInputs!$J$1:$AZ$415,$D118,MATCH(X$5,MTInputs!$J$5:$AZ$5,0))</f>
        <v/>
      </c>
      <c r="Y118" s="24">
        <f>INDEX(MTInputs!$J$1:$AZ$415,$D118,MATCH(Y$5,MTInputs!$J$5:$AZ$5,0))</f>
        <v/>
      </c>
      <c r="Z118" s="24">
        <f>INDEX(MTInputs!$J$1:$AZ$415,$D118,MATCH(Z$5,MTInputs!$J$5:$AZ$5,0))</f>
        <v/>
      </c>
      <c r="AA118" s="24">
        <f>INDEX(MTInputs!$J$1:$AZ$415,$D118,MATCH(AA$5,MTInputs!$J$5:$AZ$5,0))</f>
        <v/>
      </c>
      <c r="AB118" s="24">
        <f>INDEX(MTInputs!$J$1:$AZ$415,$D118,MATCH(AB$5,MTInputs!$J$5:$AZ$5,0))</f>
        <v/>
      </c>
      <c r="AC118" s="24">
        <f>INDEX(MTInputs!$J$1:$AZ$415,$D118,MATCH(AC$5,MTInputs!$J$5:$AZ$5,0))</f>
        <v/>
      </c>
      <c r="AD118" s="24">
        <f>INDEX(MTInputs!$J$1:$AZ$415,$D118,MATCH(AD$5,MTInputs!$J$5:$AZ$5,0))</f>
        <v/>
      </c>
      <c r="AF118" s="11">
        <f>LOWER(Settings!$C$4)&amp;".mit."&amp;$A118&amp;IF($C118="","","."&amp;$C118&amp;"."&amp;$B118)&amp;IF(INDEX(Variables!$D$5:$D$205,MATCH($A118,Variables!$A$5:$A$205,0))="","","."&amp;INDEX(Variables!$D$5:$D$205,MATCH($A118,Variables!$A$5:$A$205,0)))&amp;"."&amp;AF$5</f>
        <v/>
      </c>
      <c r="AG118" s="23">
        <f>INDEX(MTInputs!$J$1:$AZ$415,$D118,MATCH(AG$5,MTInputs!$J$5:$AZ$5,0))</f>
        <v/>
      </c>
      <c r="AH118" s="24">
        <f>INDEX(MTInputs!$J$1:$AZ$415,$D118,MATCH(AH$5,MTInputs!$J$5:$AZ$5,0))</f>
        <v/>
      </c>
      <c r="AI118" s="24">
        <f>INDEX(MTInputs!$J$1:$AZ$415,$D118,MATCH(AI$5,MTInputs!$J$5:$AZ$5,0))</f>
        <v/>
      </c>
      <c r="AJ118" s="24">
        <f>INDEX(MTInputs!$J$1:$AZ$415,$D118,MATCH(AJ$5,MTInputs!$J$5:$AZ$5,0))</f>
        <v/>
      </c>
      <c r="AK118" s="24">
        <f>INDEX(MTInputs!$J$1:$AZ$415,$D118,MATCH(AK$5,MTInputs!$J$5:$AZ$5,0))</f>
        <v/>
      </c>
      <c r="AL118" s="24">
        <f>INDEX(MTInputs!$J$1:$AZ$415,$D118,MATCH(AL$5,MTInputs!$J$5:$AZ$5,0))</f>
        <v/>
      </c>
      <c r="AM118" s="24">
        <f>INDEX(MTInputs!$J$1:$AZ$415,$D118,MATCH(AM$5,MTInputs!$J$5:$AZ$5,0))</f>
        <v/>
      </c>
      <c r="AN118" s="24">
        <f>INDEX(MTInputs!$J$1:$AZ$415,$D118,MATCH(AN$5,MTInputs!$J$5:$AZ$5,0))</f>
        <v/>
      </c>
      <c r="AO118" s="24">
        <f>INDEX(MTInputs!$J$1:$AZ$415,$D118,MATCH(AO$5,MTInputs!$J$5:$AZ$5,0))</f>
        <v/>
      </c>
      <c r="AP118" s="24">
        <f>INDEX(MTInputs!$J$1:$AZ$415,$D118,MATCH(AP$5,MTInputs!$J$5:$AZ$5,0))</f>
        <v/>
      </c>
      <c r="AQ118" s="24">
        <f>INDEX(MTInputs!$J$1:$AZ$415,$D118,MATCH(AQ$5,MTInputs!$J$5:$AZ$5,0))</f>
        <v/>
      </c>
      <c r="AR118" s="24">
        <f>INDEX(MTInputs!$J$1:$AZ$415,$D118,MATCH(AR$5,MTInputs!$J$5:$AZ$5,0))</f>
        <v/>
      </c>
      <c r="AS118" s="24">
        <f>INDEX(MTInputs!$J$1:$AZ$415,$D118,MATCH(AS$5,MTInputs!$J$5:$AZ$5,0))</f>
        <v/>
      </c>
      <c r="AT118" s="24">
        <f>INDEX(MTInputs!$J$1:$AZ$415,$D118,MATCH(AT$5,MTInputs!$J$5:$AZ$5,0))</f>
        <v/>
      </c>
      <c r="AU118" s="24">
        <f>INDEX(MTInputs!$J$1:$AZ$415,$D118,MATCH(AU$5,MTInputs!$J$5:$AZ$5,0))</f>
        <v/>
      </c>
      <c r="AV118" s="24">
        <f>INDEX(MTInputs!$J$1:$AZ$415,$D118,MATCH(AV$5,MTInputs!$J$5:$AZ$5,0))</f>
        <v/>
      </c>
      <c r="AW118" s="24">
        <f>INDEX(MTInputs!$J$1:$AZ$415,$D118,MATCH(AW$5,MTInputs!$J$5:$AZ$5,0))</f>
        <v/>
      </c>
      <c r="AX118" s="24">
        <f>INDEX(MTInputs!$J$1:$AZ$415,$D118,MATCH(AX$5,MTInputs!$J$5:$AZ$5,0))</f>
        <v/>
      </c>
      <c r="AY118" s="24">
        <f>INDEX(MTInputs!$J$1:$AZ$415,$D118,MATCH(AY$5,MTInputs!$J$5:$AZ$5,0))</f>
        <v/>
      </c>
    </row>
    <row r="119" hidden="1" outlineLevel="1">
      <c r="A119" s="14" t="inlineStr">
        <is>
          <t>etscov</t>
        </is>
      </c>
      <c r="B119" s="14" t="inlineStr">
        <is>
          <t>all</t>
        </is>
      </c>
      <c r="C119" s="14" t="inlineStr">
        <is>
          <t>ftr</t>
        </is>
      </c>
      <c r="D119" s="22" t="n">
        <v>114</v>
      </c>
      <c r="H119" s="14">
        <f>INDEX(Variables!$B$5:$B$205,MATCH($A119,Variables!$A$5:$A$205,0))&amp;IF($C119="",""," | "&amp;INDEX(Mapping!$B$5:$B$26,MATCH($C119,Mapping!$A$5:$A$26,0))&amp;" | "&amp;INDEX(Mapping!$B$30:$B$46,MATCH($B119,Mapping!$A$30:$A$46,0)))</f>
        <v/>
      </c>
      <c r="I119" s="14">
        <f>INDEX(Variables!$C$5:$C$205,MATCH($A119,Variables!$A$5:$A$205,0))</f>
        <v/>
      </c>
      <c r="J119" s="14">
        <f>INDEX(Variables!$E$5:$E$205,MATCH($A119,Variables!$A$5:$A$205,0))</f>
        <v/>
      </c>
      <c r="K119" s="11">
        <f>LOWER(Settings!$C$4)&amp;".mit."&amp;$A119&amp;IF($C119="","","."&amp;$C119&amp;"."&amp;$B119)&amp;IF(INDEX(Variables!$D$5:$D$205,MATCH($A119,Variables!$A$5:$A$205,0))="","","."&amp;INDEX(Variables!$D$5:$D$205,MATCH($A119,Variables!$A$5:$A$205,0)))&amp;"."&amp;K$5</f>
        <v/>
      </c>
      <c r="L119" s="23">
        <f>INDEX(MTInputs!$J$1:$AZ$415,$D119,MATCH(L$5,MTInputs!$J$5:$AZ$5,0))</f>
        <v/>
      </c>
      <c r="M119" s="24">
        <f>INDEX(MTInputs!$J$1:$AZ$415,$D119,MATCH(M$5,MTInputs!$J$5:$AZ$5,0))</f>
        <v/>
      </c>
      <c r="N119" s="24">
        <f>INDEX(MTInputs!$J$1:$AZ$415,$D119,MATCH(N$5,MTInputs!$J$5:$AZ$5,0))</f>
        <v/>
      </c>
      <c r="O119" s="24">
        <f>INDEX(MTInputs!$J$1:$AZ$415,$D119,MATCH(O$5,MTInputs!$J$5:$AZ$5,0))</f>
        <v/>
      </c>
      <c r="P119" s="24">
        <f>INDEX(MTInputs!$J$1:$AZ$415,$D119,MATCH(P$5,MTInputs!$J$5:$AZ$5,0))</f>
        <v/>
      </c>
      <c r="Q119" s="24">
        <f>INDEX(MTInputs!$J$1:$AZ$415,$D119,MATCH(Q$5,MTInputs!$J$5:$AZ$5,0))</f>
        <v/>
      </c>
      <c r="R119" s="24">
        <f>INDEX(MTInputs!$J$1:$AZ$415,$D119,MATCH(R$5,MTInputs!$J$5:$AZ$5,0))</f>
        <v/>
      </c>
      <c r="S119" s="24">
        <f>INDEX(MTInputs!$J$1:$AZ$415,$D119,MATCH(S$5,MTInputs!$J$5:$AZ$5,0))</f>
        <v/>
      </c>
      <c r="T119" s="24">
        <f>INDEX(MTInputs!$J$1:$AZ$415,$D119,MATCH(T$5,MTInputs!$J$5:$AZ$5,0))</f>
        <v/>
      </c>
      <c r="U119" s="24">
        <f>INDEX(MTInputs!$J$1:$AZ$415,$D119,MATCH(U$5,MTInputs!$J$5:$AZ$5,0))</f>
        <v/>
      </c>
      <c r="V119" s="24">
        <f>INDEX(MTInputs!$J$1:$AZ$415,$D119,MATCH(V$5,MTInputs!$J$5:$AZ$5,0))</f>
        <v/>
      </c>
      <c r="W119" s="24">
        <f>INDEX(MTInputs!$J$1:$AZ$415,$D119,MATCH(W$5,MTInputs!$J$5:$AZ$5,0))</f>
        <v/>
      </c>
      <c r="X119" s="24">
        <f>INDEX(MTInputs!$J$1:$AZ$415,$D119,MATCH(X$5,MTInputs!$J$5:$AZ$5,0))</f>
        <v/>
      </c>
      <c r="Y119" s="24">
        <f>INDEX(MTInputs!$J$1:$AZ$415,$D119,MATCH(Y$5,MTInputs!$J$5:$AZ$5,0))</f>
        <v/>
      </c>
      <c r="Z119" s="24">
        <f>INDEX(MTInputs!$J$1:$AZ$415,$D119,MATCH(Z$5,MTInputs!$J$5:$AZ$5,0))</f>
        <v/>
      </c>
      <c r="AA119" s="24">
        <f>INDEX(MTInputs!$J$1:$AZ$415,$D119,MATCH(AA$5,MTInputs!$J$5:$AZ$5,0))</f>
        <v/>
      </c>
      <c r="AB119" s="24">
        <f>INDEX(MTInputs!$J$1:$AZ$415,$D119,MATCH(AB$5,MTInputs!$J$5:$AZ$5,0))</f>
        <v/>
      </c>
      <c r="AC119" s="24">
        <f>INDEX(MTInputs!$J$1:$AZ$415,$D119,MATCH(AC$5,MTInputs!$J$5:$AZ$5,0))</f>
        <v/>
      </c>
      <c r="AD119" s="24">
        <f>INDEX(MTInputs!$J$1:$AZ$415,$D119,MATCH(AD$5,MTInputs!$J$5:$AZ$5,0))</f>
        <v/>
      </c>
      <c r="AF119" s="11">
        <f>LOWER(Settings!$C$4)&amp;".mit."&amp;$A119&amp;IF($C119="","","."&amp;$C119&amp;"."&amp;$B119)&amp;IF(INDEX(Variables!$D$5:$D$205,MATCH($A119,Variables!$A$5:$A$205,0))="","","."&amp;INDEX(Variables!$D$5:$D$205,MATCH($A119,Variables!$A$5:$A$205,0)))&amp;"."&amp;AF$5</f>
        <v/>
      </c>
      <c r="AG119" s="23">
        <f>INDEX(MTInputs!$J$1:$AZ$415,$D119,MATCH(AG$5,MTInputs!$J$5:$AZ$5,0))</f>
        <v/>
      </c>
      <c r="AH119" s="24">
        <f>INDEX(MTInputs!$J$1:$AZ$415,$D119,MATCH(AH$5,MTInputs!$J$5:$AZ$5,0))</f>
        <v/>
      </c>
      <c r="AI119" s="24">
        <f>INDEX(MTInputs!$J$1:$AZ$415,$D119,MATCH(AI$5,MTInputs!$J$5:$AZ$5,0))</f>
        <v/>
      </c>
      <c r="AJ119" s="24">
        <f>INDEX(MTInputs!$J$1:$AZ$415,$D119,MATCH(AJ$5,MTInputs!$J$5:$AZ$5,0))</f>
        <v/>
      </c>
      <c r="AK119" s="24">
        <f>INDEX(MTInputs!$J$1:$AZ$415,$D119,MATCH(AK$5,MTInputs!$J$5:$AZ$5,0))</f>
        <v/>
      </c>
      <c r="AL119" s="24">
        <f>INDEX(MTInputs!$J$1:$AZ$415,$D119,MATCH(AL$5,MTInputs!$J$5:$AZ$5,0))</f>
        <v/>
      </c>
      <c r="AM119" s="24">
        <f>INDEX(MTInputs!$J$1:$AZ$415,$D119,MATCH(AM$5,MTInputs!$J$5:$AZ$5,0))</f>
        <v/>
      </c>
      <c r="AN119" s="24">
        <f>INDEX(MTInputs!$J$1:$AZ$415,$D119,MATCH(AN$5,MTInputs!$J$5:$AZ$5,0))</f>
        <v/>
      </c>
      <c r="AO119" s="24">
        <f>INDEX(MTInputs!$J$1:$AZ$415,$D119,MATCH(AO$5,MTInputs!$J$5:$AZ$5,0))</f>
        <v/>
      </c>
      <c r="AP119" s="24">
        <f>INDEX(MTInputs!$J$1:$AZ$415,$D119,MATCH(AP$5,MTInputs!$J$5:$AZ$5,0))</f>
        <v/>
      </c>
      <c r="AQ119" s="24">
        <f>INDEX(MTInputs!$J$1:$AZ$415,$D119,MATCH(AQ$5,MTInputs!$J$5:$AZ$5,0))</f>
        <v/>
      </c>
      <c r="AR119" s="24">
        <f>INDEX(MTInputs!$J$1:$AZ$415,$D119,MATCH(AR$5,MTInputs!$J$5:$AZ$5,0))</f>
        <v/>
      </c>
      <c r="AS119" s="24">
        <f>INDEX(MTInputs!$J$1:$AZ$415,$D119,MATCH(AS$5,MTInputs!$J$5:$AZ$5,0))</f>
        <v/>
      </c>
      <c r="AT119" s="24">
        <f>INDEX(MTInputs!$J$1:$AZ$415,$D119,MATCH(AT$5,MTInputs!$J$5:$AZ$5,0))</f>
        <v/>
      </c>
      <c r="AU119" s="24">
        <f>INDEX(MTInputs!$J$1:$AZ$415,$D119,MATCH(AU$5,MTInputs!$J$5:$AZ$5,0))</f>
        <v/>
      </c>
      <c r="AV119" s="24">
        <f>INDEX(MTInputs!$J$1:$AZ$415,$D119,MATCH(AV$5,MTInputs!$J$5:$AZ$5,0))</f>
        <v/>
      </c>
      <c r="AW119" s="24">
        <f>INDEX(MTInputs!$J$1:$AZ$415,$D119,MATCH(AW$5,MTInputs!$J$5:$AZ$5,0))</f>
        <v/>
      </c>
      <c r="AX119" s="24">
        <f>INDEX(MTInputs!$J$1:$AZ$415,$D119,MATCH(AX$5,MTInputs!$J$5:$AZ$5,0))</f>
        <v/>
      </c>
      <c r="AY119" s="24">
        <f>INDEX(MTInputs!$J$1:$AZ$415,$D119,MATCH(AY$5,MTInputs!$J$5:$AZ$5,0))</f>
        <v/>
      </c>
    </row>
    <row r="120" hidden="1" outlineLevel="1">
      <c r="A120" s="14" t="inlineStr">
        <is>
          <t>etscov</t>
        </is>
      </c>
      <c r="B120" s="14" t="inlineStr">
        <is>
          <t>all</t>
        </is>
      </c>
      <c r="C120" s="14" t="inlineStr">
        <is>
          <t>oen</t>
        </is>
      </c>
      <c r="D120" s="22" t="n">
        <v>115</v>
      </c>
      <c r="H120" s="14">
        <f>INDEX(Variables!$B$5:$B$205,MATCH($A120,Variables!$A$5:$A$205,0))&amp;IF($C120="",""," | "&amp;INDEX(Mapping!$B$5:$B$26,MATCH($C120,Mapping!$A$5:$A$26,0))&amp;" | "&amp;INDEX(Mapping!$B$30:$B$46,MATCH($B120,Mapping!$A$30:$A$46,0)))</f>
        <v/>
      </c>
      <c r="I120" s="14">
        <f>INDEX(Variables!$C$5:$C$205,MATCH($A120,Variables!$A$5:$A$205,0))</f>
        <v/>
      </c>
      <c r="J120" s="14">
        <f>INDEX(Variables!$E$5:$E$205,MATCH($A120,Variables!$A$5:$A$205,0))</f>
        <v/>
      </c>
      <c r="K120" s="11">
        <f>LOWER(Settings!$C$4)&amp;".mit."&amp;$A120&amp;IF($C120="","","."&amp;$C120&amp;"."&amp;$B120)&amp;IF(INDEX(Variables!$D$5:$D$205,MATCH($A120,Variables!$A$5:$A$205,0))="","","."&amp;INDEX(Variables!$D$5:$D$205,MATCH($A120,Variables!$A$5:$A$205,0)))&amp;"."&amp;K$5</f>
        <v/>
      </c>
      <c r="L120" s="23">
        <f>INDEX(MTInputs!$J$1:$AZ$415,$D120,MATCH(L$5,MTInputs!$J$5:$AZ$5,0))</f>
        <v/>
      </c>
      <c r="M120" s="24">
        <f>INDEX(MTInputs!$J$1:$AZ$415,$D120,MATCH(M$5,MTInputs!$J$5:$AZ$5,0))</f>
        <v/>
      </c>
      <c r="N120" s="24">
        <f>INDEX(MTInputs!$J$1:$AZ$415,$D120,MATCH(N$5,MTInputs!$J$5:$AZ$5,0))</f>
        <v/>
      </c>
      <c r="O120" s="24">
        <f>INDEX(MTInputs!$J$1:$AZ$415,$D120,MATCH(O$5,MTInputs!$J$5:$AZ$5,0))</f>
        <v/>
      </c>
      <c r="P120" s="24">
        <f>INDEX(MTInputs!$J$1:$AZ$415,$D120,MATCH(P$5,MTInputs!$J$5:$AZ$5,0))</f>
        <v/>
      </c>
      <c r="Q120" s="24">
        <f>INDEX(MTInputs!$J$1:$AZ$415,$D120,MATCH(Q$5,MTInputs!$J$5:$AZ$5,0))</f>
        <v/>
      </c>
      <c r="R120" s="24">
        <f>INDEX(MTInputs!$J$1:$AZ$415,$D120,MATCH(R$5,MTInputs!$J$5:$AZ$5,0))</f>
        <v/>
      </c>
      <c r="S120" s="24">
        <f>INDEX(MTInputs!$J$1:$AZ$415,$D120,MATCH(S$5,MTInputs!$J$5:$AZ$5,0))</f>
        <v/>
      </c>
      <c r="T120" s="24">
        <f>INDEX(MTInputs!$J$1:$AZ$415,$D120,MATCH(T$5,MTInputs!$J$5:$AZ$5,0))</f>
        <v/>
      </c>
      <c r="U120" s="24">
        <f>INDEX(MTInputs!$J$1:$AZ$415,$D120,MATCH(U$5,MTInputs!$J$5:$AZ$5,0))</f>
        <v/>
      </c>
      <c r="V120" s="24">
        <f>INDEX(MTInputs!$J$1:$AZ$415,$D120,MATCH(V$5,MTInputs!$J$5:$AZ$5,0))</f>
        <v/>
      </c>
      <c r="W120" s="24">
        <f>INDEX(MTInputs!$J$1:$AZ$415,$D120,MATCH(W$5,MTInputs!$J$5:$AZ$5,0))</f>
        <v/>
      </c>
      <c r="X120" s="24">
        <f>INDEX(MTInputs!$J$1:$AZ$415,$D120,MATCH(X$5,MTInputs!$J$5:$AZ$5,0))</f>
        <v/>
      </c>
      <c r="Y120" s="24">
        <f>INDEX(MTInputs!$J$1:$AZ$415,$D120,MATCH(Y$5,MTInputs!$J$5:$AZ$5,0))</f>
        <v/>
      </c>
      <c r="Z120" s="24">
        <f>INDEX(MTInputs!$J$1:$AZ$415,$D120,MATCH(Z$5,MTInputs!$J$5:$AZ$5,0))</f>
        <v/>
      </c>
      <c r="AA120" s="24">
        <f>INDEX(MTInputs!$J$1:$AZ$415,$D120,MATCH(AA$5,MTInputs!$J$5:$AZ$5,0))</f>
        <v/>
      </c>
      <c r="AB120" s="24">
        <f>INDEX(MTInputs!$J$1:$AZ$415,$D120,MATCH(AB$5,MTInputs!$J$5:$AZ$5,0))</f>
        <v/>
      </c>
      <c r="AC120" s="24">
        <f>INDEX(MTInputs!$J$1:$AZ$415,$D120,MATCH(AC$5,MTInputs!$J$5:$AZ$5,0))</f>
        <v/>
      </c>
      <c r="AD120" s="24">
        <f>INDEX(MTInputs!$J$1:$AZ$415,$D120,MATCH(AD$5,MTInputs!$J$5:$AZ$5,0))</f>
        <v/>
      </c>
      <c r="AF120" s="11">
        <f>LOWER(Settings!$C$4)&amp;".mit."&amp;$A120&amp;IF($C120="","","."&amp;$C120&amp;"."&amp;$B120)&amp;IF(INDEX(Variables!$D$5:$D$205,MATCH($A120,Variables!$A$5:$A$205,0))="","","."&amp;INDEX(Variables!$D$5:$D$205,MATCH($A120,Variables!$A$5:$A$205,0)))&amp;"."&amp;AF$5</f>
        <v/>
      </c>
      <c r="AG120" s="23">
        <f>INDEX(MTInputs!$J$1:$AZ$415,$D120,MATCH(AG$5,MTInputs!$J$5:$AZ$5,0))</f>
        <v/>
      </c>
      <c r="AH120" s="24">
        <f>INDEX(MTInputs!$J$1:$AZ$415,$D120,MATCH(AH$5,MTInputs!$J$5:$AZ$5,0))</f>
        <v/>
      </c>
      <c r="AI120" s="24">
        <f>INDEX(MTInputs!$J$1:$AZ$415,$D120,MATCH(AI$5,MTInputs!$J$5:$AZ$5,0))</f>
        <v/>
      </c>
      <c r="AJ120" s="24">
        <f>INDEX(MTInputs!$J$1:$AZ$415,$D120,MATCH(AJ$5,MTInputs!$J$5:$AZ$5,0))</f>
        <v/>
      </c>
      <c r="AK120" s="24">
        <f>INDEX(MTInputs!$J$1:$AZ$415,$D120,MATCH(AK$5,MTInputs!$J$5:$AZ$5,0))</f>
        <v/>
      </c>
      <c r="AL120" s="24">
        <f>INDEX(MTInputs!$J$1:$AZ$415,$D120,MATCH(AL$5,MTInputs!$J$5:$AZ$5,0))</f>
        <v/>
      </c>
      <c r="AM120" s="24">
        <f>INDEX(MTInputs!$J$1:$AZ$415,$D120,MATCH(AM$5,MTInputs!$J$5:$AZ$5,0))</f>
        <v/>
      </c>
      <c r="AN120" s="24">
        <f>INDEX(MTInputs!$J$1:$AZ$415,$D120,MATCH(AN$5,MTInputs!$J$5:$AZ$5,0))</f>
        <v/>
      </c>
      <c r="AO120" s="24">
        <f>INDEX(MTInputs!$J$1:$AZ$415,$D120,MATCH(AO$5,MTInputs!$J$5:$AZ$5,0))</f>
        <v/>
      </c>
      <c r="AP120" s="24">
        <f>INDEX(MTInputs!$J$1:$AZ$415,$D120,MATCH(AP$5,MTInputs!$J$5:$AZ$5,0))</f>
        <v/>
      </c>
      <c r="AQ120" s="24">
        <f>INDEX(MTInputs!$J$1:$AZ$415,$D120,MATCH(AQ$5,MTInputs!$J$5:$AZ$5,0))</f>
        <v/>
      </c>
      <c r="AR120" s="24">
        <f>INDEX(MTInputs!$J$1:$AZ$415,$D120,MATCH(AR$5,MTInputs!$J$5:$AZ$5,0))</f>
        <v/>
      </c>
      <c r="AS120" s="24">
        <f>INDEX(MTInputs!$J$1:$AZ$415,$D120,MATCH(AS$5,MTInputs!$J$5:$AZ$5,0))</f>
        <v/>
      </c>
      <c r="AT120" s="24">
        <f>INDEX(MTInputs!$J$1:$AZ$415,$D120,MATCH(AT$5,MTInputs!$J$5:$AZ$5,0))</f>
        <v/>
      </c>
      <c r="AU120" s="24">
        <f>INDEX(MTInputs!$J$1:$AZ$415,$D120,MATCH(AU$5,MTInputs!$J$5:$AZ$5,0))</f>
        <v/>
      </c>
      <c r="AV120" s="24">
        <f>INDEX(MTInputs!$J$1:$AZ$415,$D120,MATCH(AV$5,MTInputs!$J$5:$AZ$5,0))</f>
        <v/>
      </c>
      <c r="AW120" s="24">
        <f>INDEX(MTInputs!$J$1:$AZ$415,$D120,MATCH(AW$5,MTInputs!$J$5:$AZ$5,0))</f>
        <v/>
      </c>
      <c r="AX120" s="24">
        <f>INDEX(MTInputs!$J$1:$AZ$415,$D120,MATCH(AX$5,MTInputs!$J$5:$AZ$5,0))</f>
        <v/>
      </c>
      <c r="AY120" s="24">
        <f>INDEX(MTInputs!$J$1:$AZ$415,$D120,MATCH(AY$5,MTInputs!$J$5:$AZ$5,0))</f>
        <v/>
      </c>
    </row>
    <row r="121" hidden="1" outlineLevel="1">
      <c r="A121" s="1" t="inlineStr">
        <is>
          <t>etsc</t>
        </is>
      </c>
      <c r="B121" s="1" t="inlineStr">
        <is>
          <t>all</t>
        </is>
      </c>
      <c r="C121" s="1" t="inlineStr">
        <is>
          <t>pow</t>
        </is>
      </c>
      <c r="H121" s="1">
        <f>INDEX(Variables!$B$5:$B$205,MATCH($A121,Variables!$A$5:$A$205,0))&amp;IF($C121="",""," | "&amp;INDEX(Mapping!$B$5:$B$26,MATCH($C121,Mapping!$A$5:$A$26,0))&amp;" | "&amp;INDEX(Mapping!$B$30:$B$46,MATCH($B121,Mapping!$A$30:$A$46,0)))</f>
        <v/>
      </c>
      <c r="I121" s="1">
        <f>INDEX(Variables!$C$5:$C$205,MATCH($A121,Variables!$A$5:$A$205,0))</f>
        <v/>
      </c>
      <c r="J121" s="1">
        <f>INDEX(Variables!$E$5:$E$205,MATCH($A121,Variables!$A$5:$A$205,0))</f>
        <v/>
      </c>
      <c r="K121" s="17">
        <f>LOWER(Settings!$C$4)&amp;".mit."&amp;$A121&amp;IF($C121="","","."&amp;$C121&amp;"."&amp;$B121)&amp;IF(INDEX(Variables!$D$5:$D$205,MATCH($A121,Variables!$A$5:$A$205,0))="","","."&amp;INDEX(Variables!$D$5:$D$205,MATCH($A121,Variables!$A$5:$A$205,0)))&amp;"."&amp;K$5</f>
        <v/>
      </c>
      <c r="L121" s="18">
        <f>IF(AND(LEFT(L$93,3)="Yes",L$4&gt;=L$97),IF(L104,1,0),0)</f>
        <v/>
      </c>
      <c r="M121" s="19">
        <f>IF(AND(LEFT(M$93,3)="Yes",M$4&gt;=M$97),IF(M104,1,0),0)</f>
        <v/>
      </c>
      <c r="N121" s="19">
        <f>IF(AND(LEFT(N$93,3)="Yes",N$4&gt;=N$97),IF(N104,1,0),0)</f>
        <v/>
      </c>
      <c r="O121" s="19">
        <f>IF(AND(LEFT(O$93,3)="Yes",O$4&gt;=O$97),IF(O104,1,0),0)</f>
        <v/>
      </c>
      <c r="P121" s="19">
        <f>IF(AND(LEFT(P$93,3)="Yes",P$4&gt;=P$97),IF(P104,1,0),0)</f>
        <v/>
      </c>
      <c r="Q121" s="19">
        <f>IF(AND(LEFT(Q$93,3)="Yes",Q$4&gt;=Q$97),IF(Q104,1,0),0)</f>
        <v/>
      </c>
      <c r="R121" s="19">
        <f>IF(AND(LEFT(R$93,3)="Yes",R$4&gt;=R$97),IF(R104,1,0),0)</f>
        <v/>
      </c>
      <c r="S121" s="19">
        <f>IF(AND(LEFT(S$93,3)="Yes",S$4&gt;=S$97),IF(S104,1,0),0)</f>
        <v/>
      </c>
      <c r="T121" s="19">
        <f>IF(AND(LEFT(T$93,3)="Yes",T$4&gt;=T$97),IF(T104,1,0),0)</f>
        <v/>
      </c>
      <c r="U121" s="19">
        <f>IF(AND(LEFT(U$93,3)="Yes",U$4&gt;=U$97),IF(U104,1,0),0)</f>
        <v/>
      </c>
      <c r="V121" s="19">
        <f>IF(AND(LEFT(V$93,3)="Yes",V$4&gt;=V$97),IF(V104,1,0),0)</f>
        <v/>
      </c>
      <c r="W121" s="19">
        <f>IF(AND(LEFT(W$93,3)="Yes",W$4&gt;=W$97),IF(W104,1,0),0)</f>
        <v/>
      </c>
      <c r="X121" s="19">
        <f>IF(AND(LEFT(X$93,3)="Yes",X$4&gt;=X$97),IF(X104,1,0),0)</f>
        <v/>
      </c>
      <c r="Y121" s="19">
        <f>IF(AND(LEFT(Y$93,3)="Yes",Y$4&gt;=Y$97),IF(Y104,1,0),0)</f>
        <v/>
      </c>
      <c r="Z121" s="19">
        <f>IF(AND(LEFT(Z$93,3)="Yes",Z$4&gt;=Z$97),IF(Z104,1,0),0)</f>
        <v/>
      </c>
      <c r="AA121" s="19">
        <f>IF(AND(LEFT(AA$93,3)="Yes",AA$4&gt;=AA$97),IF(AA104,1,0),0)</f>
        <v/>
      </c>
      <c r="AB121" s="19">
        <f>IF(AND(LEFT(AB$93,3)="Yes",AB$4&gt;=AB$97),IF(AB104,1,0),0)</f>
        <v/>
      </c>
      <c r="AC121" s="19">
        <f>IF(AND(LEFT(AC$93,3)="Yes",AC$4&gt;=AC$97),IF(AC104,1,0),0)</f>
        <v/>
      </c>
      <c r="AD121" s="20">
        <f>ETSCOVER(AD$93,AD$4,AD$97,AD104)</f>
        <v/>
      </c>
      <c r="AF121" s="17">
        <f>LOWER(Settings!$C$4)&amp;".mit."&amp;$A121&amp;IF($C121="","","."&amp;$C121&amp;"."&amp;$B121)&amp;IF(INDEX(Variables!$D$5:$D$205,MATCH($A121,Variables!$A$5:$A$205,0))="","","."&amp;INDEX(Variables!$D$5:$D$205,MATCH($A121,Variables!$A$5:$A$205,0)))&amp;"."&amp;AF$5</f>
        <v/>
      </c>
      <c r="AG121" s="18">
        <f>IF(AND(LEFT(AG$93,3)="Yes",AG$4&gt;=AG$97),IF(AG104,1,0),0)</f>
        <v/>
      </c>
      <c r="AH121" s="19">
        <f>IF(AND(LEFT(AH$93,3)="Yes",AH$4&gt;=AH$97),IF(AH104,1,0),0)</f>
        <v/>
      </c>
      <c r="AI121" s="19">
        <f>IF(AND(LEFT(AI$93,3)="Yes",AI$4&gt;=AI$97),IF(AI104,1,0),0)</f>
        <v/>
      </c>
      <c r="AJ121" s="19">
        <f>IF(AND(LEFT(AJ$93,3)="Yes",AJ$4&gt;=AJ$97),IF(AJ104,1,0),0)</f>
        <v/>
      </c>
      <c r="AK121" s="19">
        <f>IF(AND(LEFT(AK$93,3)="Yes",AK$4&gt;=AK$97),IF(AK104,1,0),0)</f>
        <v/>
      </c>
      <c r="AL121" s="19">
        <f>IF(AND(LEFT(AL$93,3)="Yes",AL$4&gt;=AL$97),IF(AL104,1,0),0)</f>
        <v/>
      </c>
      <c r="AM121" s="19">
        <f>IF(AND(LEFT(AM$93,3)="Yes",AM$4&gt;=AM$97),IF(AM104,1,0),0)</f>
        <v/>
      </c>
      <c r="AN121" s="19">
        <f>IF(AND(LEFT(AN$93,3)="Yes",AN$4&gt;=AN$97),IF(AN104,1,0),0)</f>
        <v/>
      </c>
      <c r="AO121" s="19">
        <f>IF(AND(LEFT(AO$93,3)="Yes",AO$4&gt;=AO$97),IF(AO104,1,0),0)</f>
        <v/>
      </c>
      <c r="AP121" s="19">
        <f>IF(AND(LEFT(AP$93,3)="Yes",AP$4&gt;=AP$97),IF(AP104,1,0),0)</f>
        <v/>
      </c>
      <c r="AQ121" s="19">
        <f>IF(AND(LEFT(AQ$93,3)="Yes",AQ$4&gt;=AQ$97),IF(AQ104,1,0),0)</f>
        <v/>
      </c>
      <c r="AR121" s="19">
        <f>IF(AND(LEFT(AR$93,3)="Yes",AR$4&gt;=AR$97),IF(AR104,1,0),0)</f>
        <v/>
      </c>
      <c r="AS121" s="19">
        <f>IF(AND(LEFT(AS$93,3)="Yes",AS$4&gt;=AS$97),IF(AS104,1,0),0)</f>
        <v/>
      </c>
      <c r="AT121" s="19">
        <f>IF(AND(LEFT(AT$93,3)="Yes",AT$4&gt;=AT$97),IF(AT104,1,0),0)</f>
        <v/>
      </c>
      <c r="AU121" s="19">
        <f>IF(AND(LEFT(AU$93,3)="Yes",AU$4&gt;=AU$97),IF(AU104,1,0),0)</f>
        <v/>
      </c>
      <c r="AV121" s="19">
        <f>IF(AND(LEFT(AV$93,3)="Yes",AV$4&gt;=AV$97),IF(AV104,1,0),0)</f>
        <v/>
      </c>
      <c r="AW121" s="19">
        <f>IF(AND(LEFT(AW$93,3)="Yes",AW$4&gt;=AW$97),IF(AW104,1,0),0)</f>
        <v/>
      </c>
      <c r="AX121" s="19">
        <f>IF(AND(LEFT(AX$93,3)="Yes",AX$4&gt;=AX$97),IF(AX104,1,0),0)</f>
        <v/>
      </c>
      <c r="AY121" s="20">
        <f>ETSCOVER(AY$93,AY$4,AY$97,AY104)</f>
        <v/>
      </c>
    </row>
    <row r="122" hidden="1" outlineLevel="1">
      <c r="A122" s="1" t="inlineStr">
        <is>
          <t>etsc</t>
        </is>
      </c>
      <c r="B122" s="1" t="inlineStr">
        <is>
          <t>all</t>
        </is>
      </c>
      <c r="C122" s="1" t="inlineStr">
        <is>
          <t>rod</t>
        </is>
      </c>
      <c r="H122" s="1">
        <f>INDEX(Variables!$B$5:$B$205,MATCH($A122,Variables!$A$5:$A$205,0))&amp;IF($C122="",""," | "&amp;INDEX(Mapping!$B$5:$B$26,MATCH($C122,Mapping!$A$5:$A$26,0))&amp;" | "&amp;INDEX(Mapping!$B$30:$B$46,MATCH($B122,Mapping!$A$30:$A$46,0)))</f>
        <v/>
      </c>
      <c r="I122" s="1">
        <f>INDEX(Variables!$C$5:$C$205,MATCH($A122,Variables!$A$5:$A$205,0))</f>
        <v/>
      </c>
      <c r="J122" s="1">
        <f>INDEX(Variables!$E$5:$E$205,MATCH($A122,Variables!$A$5:$A$205,0))</f>
        <v/>
      </c>
      <c r="K122" s="17">
        <f>LOWER(Settings!$C$4)&amp;".mit."&amp;$A122&amp;IF($C122="","","."&amp;$C122&amp;"."&amp;$B122)&amp;IF(INDEX(Variables!$D$5:$D$205,MATCH($A122,Variables!$A$5:$A$205,0))="","","."&amp;INDEX(Variables!$D$5:$D$205,MATCH($A122,Variables!$A$5:$A$205,0)))&amp;"."&amp;K$5</f>
        <v/>
      </c>
      <c r="L122" s="18">
        <f>IF(AND(LEFT(L$93,3)="Yes",L$4&gt;=L$97),IF(L105,1,0),0)</f>
        <v/>
      </c>
      <c r="M122" s="19">
        <f>IF(AND(LEFT(M$93,3)="Yes",M$4&gt;=M$97),IF(M105,1,0),0)</f>
        <v/>
      </c>
      <c r="N122" s="19">
        <f>IF(AND(LEFT(N$93,3)="Yes",N$4&gt;=N$97),IF(N105,1,0),0)</f>
        <v/>
      </c>
      <c r="O122" s="19">
        <f>IF(AND(LEFT(O$93,3)="Yes",O$4&gt;=O$97),IF(O105,1,0),0)</f>
        <v/>
      </c>
      <c r="P122" s="19">
        <f>IF(AND(LEFT(P$93,3)="Yes",P$4&gt;=P$97),IF(P105,1,0),0)</f>
        <v/>
      </c>
      <c r="Q122" s="19">
        <f>IF(AND(LEFT(Q$93,3)="Yes",Q$4&gt;=Q$97),IF(Q105,1,0),0)</f>
        <v/>
      </c>
      <c r="R122" s="19">
        <f>IF(AND(LEFT(R$93,3)="Yes",R$4&gt;=R$97),IF(R105,1,0),0)</f>
        <v/>
      </c>
      <c r="S122" s="19">
        <f>IF(AND(LEFT(S$93,3)="Yes",S$4&gt;=S$97),IF(S105,1,0),0)</f>
        <v/>
      </c>
      <c r="T122" s="19">
        <f>IF(AND(LEFT(T$93,3)="Yes",T$4&gt;=T$97),IF(T105,1,0),0)</f>
        <v/>
      </c>
      <c r="U122" s="19">
        <f>IF(AND(LEFT(U$93,3)="Yes",U$4&gt;=U$97),IF(U105,1,0),0)</f>
        <v/>
      </c>
      <c r="V122" s="19">
        <f>IF(AND(LEFT(V$93,3)="Yes",V$4&gt;=V$97),IF(V105,1,0),0)</f>
        <v/>
      </c>
      <c r="W122" s="19">
        <f>IF(AND(LEFT(W$93,3)="Yes",W$4&gt;=W$97),IF(W105,1,0),0)</f>
        <v/>
      </c>
      <c r="X122" s="19">
        <f>IF(AND(LEFT(X$93,3)="Yes",X$4&gt;=X$97),IF(X105,1,0),0)</f>
        <v/>
      </c>
      <c r="Y122" s="19">
        <f>IF(AND(LEFT(Y$93,3)="Yes",Y$4&gt;=Y$97),IF(Y105,1,0),0)</f>
        <v/>
      </c>
      <c r="Z122" s="19">
        <f>IF(AND(LEFT(Z$93,3)="Yes",Z$4&gt;=Z$97),IF(Z105,1,0),0)</f>
        <v/>
      </c>
      <c r="AA122" s="19">
        <f>IF(AND(LEFT(AA$93,3)="Yes",AA$4&gt;=AA$97),IF(AA105,1,0),0)</f>
        <v/>
      </c>
      <c r="AB122" s="19">
        <f>IF(AND(LEFT(AB$93,3)="Yes",AB$4&gt;=AB$97),IF(AB105,1,0),0)</f>
        <v/>
      </c>
      <c r="AC122" s="19">
        <f>IF(AND(LEFT(AC$93,3)="Yes",AC$4&gt;=AC$97),IF(AC105,1,0),0)</f>
        <v/>
      </c>
      <c r="AD122" s="20">
        <f>ETSCOVER(AD$93,AD$4,AD$97,AD105)</f>
        <v/>
      </c>
      <c r="AF122" s="17">
        <f>LOWER(Settings!$C$4)&amp;".mit."&amp;$A122&amp;IF($C122="","","."&amp;$C122&amp;"."&amp;$B122)&amp;IF(INDEX(Variables!$D$5:$D$205,MATCH($A122,Variables!$A$5:$A$205,0))="","","."&amp;INDEX(Variables!$D$5:$D$205,MATCH($A122,Variables!$A$5:$A$205,0)))&amp;"."&amp;AF$5</f>
        <v/>
      </c>
      <c r="AG122" s="18">
        <f>IF(AND(LEFT(AG$93,3)="Yes",AG$4&gt;=AG$97),IF(AG105,1,0),0)</f>
        <v/>
      </c>
      <c r="AH122" s="19">
        <f>IF(AND(LEFT(AH$93,3)="Yes",AH$4&gt;=AH$97),IF(AH105,1,0),0)</f>
        <v/>
      </c>
      <c r="AI122" s="19">
        <f>IF(AND(LEFT(AI$93,3)="Yes",AI$4&gt;=AI$97),IF(AI105,1,0),0)</f>
        <v/>
      </c>
      <c r="AJ122" s="19">
        <f>IF(AND(LEFT(AJ$93,3)="Yes",AJ$4&gt;=AJ$97),IF(AJ105,1,0),0)</f>
        <v/>
      </c>
      <c r="AK122" s="19">
        <f>IF(AND(LEFT(AK$93,3)="Yes",AK$4&gt;=AK$97),IF(AK105,1,0),0)</f>
        <v/>
      </c>
      <c r="AL122" s="19">
        <f>IF(AND(LEFT(AL$93,3)="Yes",AL$4&gt;=AL$97),IF(AL105,1,0),0)</f>
        <v/>
      </c>
      <c r="AM122" s="19">
        <f>IF(AND(LEFT(AM$93,3)="Yes",AM$4&gt;=AM$97),IF(AM105,1,0),0)</f>
        <v/>
      </c>
      <c r="AN122" s="19">
        <f>IF(AND(LEFT(AN$93,3)="Yes",AN$4&gt;=AN$97),IF(AN105,1,0),0)</f>
        <v/>
      </c>
      <c r="AO122" s="19">
        <f>IF(AND(LEFT(AO$93,3)="Yes",AO$4&gt;=AO$97),IF(AO105,1,0),0)</f>
        <v/>
      </c>
      <c r="AP122" s="19">
        <f>IF(AND(LEFT(AP$93,3)="Yes",AP$4&gt;=AP$97),IF(AP105,1,0),0)</f>
        <v/>
      </c>
      <c r="AQ122" s="19">
        <f>IF(AND(LEFT(AQ$93,3)="Yes",AQ$4&gt;=AQ$97),IF(AQ105,1,0),0)</f>
        <v/>
      </c>
      <c r="AR122" s="19">
        <f>IF(AND(LEFT(AR$93,3)="Yes",AR$4&gt;=AR$97),IF(AR105,1,0),0)</f>
        <v/>
      </c>
      <c r="AS122" s="19">
        <f>IF(AND(LEFT(AS$93,3)="Yes",AS$4&gt;=AS$97),IF(AS105,1,0),0)</f>
        <v/>
      </c>
      <c r="AT122" s="19">
        <f>IF(AND(LEFT(AT$93,3)="Yes",AT$4&gt;=AT$97),IF(AT105,1,0),0)</f>
        <v/>
      </c>
      <c r="AU122" s="19">
        <f>IF(AND(LEFT(AU$93,3)="Yes",AU$4&gt;=AU$97),IF(AU105,1,0),0)</f>
        <v/>
      </c>
      <c r="AV122" s="19">
        <f>IF(AND(LEFT(AV$93,3)="Yes",AV$4&gt;=AV$97),IF(AV105,1,0),0)</f>
        <v/>
      </c>
      <c r="AW122" s="19">
        <f>IF(AND(LEFT(AW$93,3)="Yes",AW$4&gt;=AW$97),IF(AW105,1,0),0)</f>
        <v/>
      </c>
      <c r="AX122" s="19">
        <f>IF(AND(LEFT(AX$93,3)="Yes",AX$4&gt;=AX$97),IF(AX105,1,0),0)</f>
        <v/>
      </c>
      <c r="AY122" s="20">
        <f>ETSCOVER(AY$93,AY$4,AY$97,AY105)</f>
        <v/>
      </c>
    </row>
    <row r="123" hidden="1" outlineLevel="1">
      <c r="A123" s="1" t="inlineStr">
        <is>
          <t>etsc</t>
        </is>
      </c>
      <c r="B123" s="1" t="inlineStr">
        <is>
          <t>all</t>
        </is>
      </c>
      <c r="C123" s="1" t="inlineStr">
        <is>
          <t>ral</t>
        </is>
      </c>
      <c r="H123" s="1">
        <f>INDEX(Variables!$B$5:$B$205,MATCH($A123,Variables!$A$5:$A$205,0))&amp;IF($C123="",""," | "&amp;INDEX(Mapping!$B$5:$B$26,MATCH($C123,Mapping!$A$5:$A$26,0))&amp;" | "&amp;INDEX(Mapping!$B$30:$B$46,MATCH($B123,Mapping!$A$30:$A$46,0)))</f>
        <v/>
      </c>
      <c r="I123" s="1">
        <f>INDEX(Variables!$C$5:$C$205,MATCH($A123,Variables!$A$5:$A$205,0))</f>
        <v/>
      </c>
      <c r="J123" s="1">
        <f>INDEX(Variables!$E$5:$E$205,MATCH($A123,Variables!$A$5:$A$205,0))</f>
        <v/>
      </c>
      <c r="K123" s="17">
        <f>LOWER(Settings!$C$4)&amp;".mit."&amp;$A123&amp;IF($C123="","","."&amp;$C123&amp;"."&amp;$B123)&amp;IF(INDEX(Variables!$D$5:$D$205,MATCH($A123,Variables!$A$5:$A$205,0))="","","."&amp;INDEX(Variables!$D$5:$D$205,MATCH($A123,Variables!$A$5:$A$205,0)))&amp;"."&amp;K$5</f>
        <v/>
      </c>
      <c r="L123" s="18">
        <f>IF(AND(LEFT(L$93,3)="Yes",L$4&gt;=L$97),IF(L106,1,0),0)</f>
        <v/>
      </c>
      <c r="M123" s="19">
        <f>IF(AND(LEFT(M$93,3)="Yes",M$4&gt;=M$97),IF(M106,1,0),0)</f>
        <v/>
      </c>
      <c r="N123" s="19">
        <f>IF(AND(LEFT(N$93,3)="Yes",N$4&gt;=N$97),IF(N106,1,0),0)</f>
        <v/>
      </c>
      <c r="O123" s="19">
        <f>IF(AND(LEFT(O$93,3)="Yes",O$4&gt;=O$97),IF(O106,1,0),0)</f>
        <v/>
      </c>
      <c r="P123" s="19">
        <f>IF(AND(LEFT(P$93,3)="Yes",P$4&gt;=P$97),IF(P106,1,0),0)</f>
        <v/>
      </c>
      <c r="Q123" s="19">
        <f>IF(AND(LEFT(Q$93,3)="Yes",Q$4&gt;=Q$97),IF(Q106,1,0),0)</f>
        <v/>
      </c>
      <c r="R123" s="19">
        <f>IF(AND(LEFT(R$93,3)="Yes",R$4&gt;=R$97),IF(R106,1,0),0)</f>
        <v/>
      </c>
      <c r="S123" s="19">
        <f>IF(AND(LEFT(S$93,3)="Yes",S$4&gt;=S$97),IF(S106,1,0),0)</f>
        <v/>
      </c>
      <c r="T123" s="19">
        <f>IF(AND(LEFT(T$93,3)="Yes",T$4&gt;=T$97),IF(T106,1,0),0)</f>
        <v/>
      </c>
      <c r="U123" s="19">
        <f>IF(AND(LEFT(U$93,3)="Yes",U$4&gt;=U$97),IF(U106,1,0),0)</f>
        <v/>
      </c>
      <c r="V123" s="19">
        <f>IF(AND(LEFT(V$93,3)="Yes",V$4&gt;=V$97),IF(V106,1,0),0)</f>
        <v/>
      </c>
      <c r="W123" s="19">
        <f>IF(AND(LEFT(W$93,3)="Yes",W$4&gt;=W$97),IF(W106,1,0),0)</f>
        <v/>
      </c>
      <c r="X123" s="19">
        <f>IF(AND(LEFT(X$93,3)="Yes",X$4&gt;=X$97),IF(X106,1,0),0)</f>
        <v/>
      </c>
      <c r="Y123" s="19">
        <f>IF(AND(LEFT(Y$93,3)="Yes",Y$4&gt;=Y$97),IF(Y106,1,0),0)</f>
        <v/>
      </c>
      <c r="Z123" s="19">
        <f>IF(AND(LEFT(Z$93,3)="Yes",Z$4&gt;=Z$97),IF(Z106,1,0),0)</f>
        <v/>
      </c>
      <c r="AA123" s="19">
        <f>IF(AND(LEFT(AA$93,3)="Yes",AA$4&gt;=AA$97),IF(AA106,1,0),0)</f>
        <v/>
      </c>
      <c r="AB123" s="19">
        <f>IF(AND(LEFT(AB$93,3)="Yes",AB$4&gt;=AB$97),IF(AB106,1,0),0)</f>
        <v/>
      </c>
      <c r="AC123" s="19">
        <f>IF(AND(LEFT(AC$93,3)="Yes",AC$4&gt;=AC$97),IF(AC106,1,0),0)</f>
        <v/>
      </c>
      <c r="AD123" s="20">
        <f>ETSCOVER(AD$93,AD$4,AD$97,AD106)</f>
        <v/>
      </c>
      <c r="AF123" s="17">
        <f>LOWER(Settings!$C$4)&amp;".mit."&amp;$A123&amp;IF($C123="","","."&amp;$C123&amp;"."&amp;$B123)&amp;IF(INDEX(Variables!$D$5:$D$205,MATCH($A123,Variables!$A$5:$A$205,0))="","","."&amp;INDEX(Variables!$D$5:$D$205,MATCH($A123,Variables!$A$5:$A$205,0)))&amp;"."&amp;AF$5</f>
        <v/>
      </c>
      <c r="AG123" s="18">
        <f>IF(AND(LEFT(AG$93,3)="Yes",AG$4&gt;=AG$97),IF(AG106,1,0),0)</f>
        <v/>
      </c>
      <c r="AH123" s="19">
        <f>IF(AND(LEFT(AH$93,3)="Yes",AH$4&gt;=AH$97),IF(AH106,1,0),0)</f>
        <v/>
      </c>
      <c r="AI123" s="19">
        <f>IF(AND(LEFT(AI$93,3)="Yes",AI$4&gt;=AI$97),IF(AI106,1,0),0)</f>
        <v/>
      </c>
      <c r="AJ123" s="19">
        <f>IF(AND(LEFT(AJ$93,3)="Yes",AJ$4&gt;=AJ$97),IF(AJ106,1,0),0)</f>
        <v/>
      </c>
      <c r="AK123" s="19">
        <f>IF(AND(LEFT(AK$93,3)="Yes",AK$4&gt;=AK$97),IF(AK106,1,0),0)</f>
        <v/>
      </c>
      <c r="AL123" s="19">
        <f>IF(AND(LEFT(AL$93,3)="Yes",AL$4&gt;=AL$97),IF(AL106,1,0),0)</f>
        <v/>
      </c>
      <c r="AM123" s="19">
        <f>IF(AND(LEFT(AM$93,3)="Yes",AM$4&gt;=AM$97),IF(AM106,1,0),0)</f>
        <v/>
      </c>
      <c r="AN123" s="19">
        <f>IF(AND(LEFT(AN$93,3)="Yes",AN$4&gt;=AN$97),IF(AN106,1,0),0)</f>
        <v/>
      </c>
      <c r="AO123" s="19">
        <f>IF(AND(LEFT(AO$93,3)="Yes",AO$4&gt;=AO$97),IF(AO106,1,0),0)</f>
        <v/>
      </c>
      <c r="AP123" s="19">
        <f>IF(AND(LEFT(AP$93,3)="Yes",AP$4&gt;=AP$97),IF(AP106,1,0),0)</f>
        <v/>
      </c>
      <c r="AQ123" s="19">
        <f>IF(AND(LEFT(AQ$93,3)="Yes",AQ$4&gt;=AQ$97),IF(AQ106,1,0),0)</f>
        <v/>
      </c>
      <c r="AR123" s="19">
        <f>IF(AND(LEFT(AR$93,3)="Yes",AR$4&gt;=AR$97),IF(AR106,1,0),0)</f>
        <v/>
      </c>
      <c r="AS123" s="19">
        <f>IF(AND(LEFT(AS$93,3)="Yes",AS$4&gt;=AS$97),IF(AS106,1,0),0)</f>
        <v/>
      </c>
      <c r="AT123" s="19">
        <f>IF(AND(LEFT(AT$93,3)="Yes",AT$4&gt;=AT$97),IF(AT106,1,0),0)</f>
        <v/>
      </c>
      <c r="AU123" s="19">
        <f>IF(AND(LEFT(AU$93,3)="Yes",AU$4&gt;=AU$97),IF(AU106,1,0),0)</f>
        <v/>
      </c>
      <c r="AV123" s="19">
        <f>IF(AND(LEFT(AV$93,3)="Yes",AV$4&gt;=AV$97),IF(AV106,1,0),0)</f>
        <v/>
      </c>
      <c r="AW123" s="19">
        <f>IF(AND(LEFT(AW$93,3)="Yes",AW$4&gt;=AW$97),IF(AW106,1,0),0)</f>
        <v/>
      </c>
      <c r="AX123" s="19">
        <f>IF(AND(LEFT(AX$93,3)="Yes",AX$4&gt;=AX$97),IF(AX106,1,0),0)</f>
        <v/>
      </c>
      <c r="AY123" s="20">
        <f>ETSCOVER(AY$93,AY$4,AY$97,AY106)</f>
        <v/>
      </c>
    </row>
    <row r="124" hidden="1" outlineLevel="1">
      <c r="A124" s="1" t="inlineStr">
        <is>
          <t>etsc</t>
        </is>
      </c>
      <c r="B124" s="1" t="inlineStr">
        <is>
          <t>all</t>
        </is>
      </c>
      <c r="C124" s="1" t="inlineStr">
        <is>
          <t>avi</t>
        </is>
      </c>
      <c r="H124" s="1">
        <f>INDEX(Variables!$B$5:$B$205,MATCH($A124,Variables!$A$5:$A$205,0))&amp;IF($C124="",""," | "&amp;INDEX(Mapping!$B$5:$B$26,MATCH($C124,Mapping!$A$5:$A$26,0))&amp;" | "&amp;INDEX(Mapping!$B$30:$B$46,MATCH($B124,Mapping!$A$30:$A$46,0)))</f>
        <v/>
      </c>
      <c r="I124" s="1">
        <f>INDEX(Variables!$C$5:$C$205,MATCH($A124,Variables!$A$5:$A$205,0))</f>
        <v/>
      </c>
      <c r="J124" s="1">
        <f>INDEX(Variables!$E$5:$E$205,MATCH($A124,Variables!$A$5:$A$205,0))</f>
        <v/>
      </c>
      <c r="K124" s="17">
        <f>LOWER(Settings!$C$4)&amp;".mit."&amp;$A124&amp;IF($C124="","","."&amp;$C124&amp;"."&amp;$B124)&amp;IF(INDEX(Variables!$D$5:$D$205,MATCH($A124,Variables!$A$5:$A$205,0))="","","."&amp;INDEX(Variables!$D$5:$D$205,MATCH($A124,Variables!$A$5:$A$205,0)))&amp;"."&amp;K$5</f>
        <v/>
      </c>
      <c r="L124" s="18">
        <f>IF(AND(LEFT(L$93,3)="Yes",L$4&gt;=L$97),IF(L107,1,0),0)</f>
        <v/>
      </c>
      <c r="M124" s="19">
        <f>IF(AND(LEFT(M$93,3)="Yes",M$4&gt;=M$97),IF(M107,1,0),0)</f>
        <v/>
      </c>
      <c r="N124" s="19">
        <f>IF(AND(LEFT(N$93,3)="Yes",N$4&gt;=N$97),IF(N107,1,0),0)</f>
        <v/>
      </c>
      <c r="O124" s="19">
        <f>IF(AND(LEFT(O$93,3)="Yes",O$4&gt;=O$97),IF(O107,1,0),0)</f>
        <v/>
      </c>
      <c r="P124" s="19">
        <f>IF(AND(LEFT(P$93,3)="Yes",P$4&gt;=P$97),IF(P107,1,0),0)</f>
        <v/>
      </c>
      <c r="Q124" s="19">
        <f>IF(AND(LEFT(Q$93,3)="Yes",Q$4&gt;=Q$97),IF(Q107,1,0),0)</f>
        <v/>
      </c>
      <c r="R124" s="19">
        <f>IF(AND(LEFT(R$93,3)="Yes",R$4&gt;=R$97),IF(R107,1,0),0)</f>
        <v/>
      </c>
      <c r="S124" s="19">
        <f>IF(AND(LEFT(S$93,3)="Yes",S$4&gt;=S$97),IF(S107,1,0),0)</f>
        <v/>
      </c>
      <c r="T124" s="19">
        <f>IF(AND(LEFT(T$93,3)="Yes",T$4&gt;=T$97),IF(T107,1,0),0)</f>
        <v/>
      </c>
      <c r="U124" s="19">
        <f>IF(AND(LEFT(U$93,3)="Yes",U$4&gt;=U$97),IF(U107,1,0),0)</f>
        <v/>
      </c>
      <c r="V124" s="19">
        <f>IF(AND(LEFT(V$93,3)="Yes",V$4&gt;=V$97),IF(V107,1,0),0)</f>
        <v/>
      </c>
      <c r="W124" s="19">
        <f>IF(AND(LEFT(W$93,3)="Yes",W$4&gt;=W$97),IF(W107,1,0),0)</f>
        <v/>
      </c>
      <c r="X124" s="19">
        <f>IF(AND(LEFT(X$93,3)="Yes",X$4&gt;=X$97),IF(X107,1,0),0)</f>
        <v/>
      </c>
      <c r="Y124" s="19">
        <f>IF(AND(LEFT(Y$93,3)="Yes",Y$4&gt;=Y$97),IF(Y107,1,0),0)</f>
        <v/>
      </c>
      <c r="Z124" s="19">
        <f>IF(AND(LEFT(Z$93,3)="Yes",Z$4&gt;=Z$97),IF(Z107,1,0),0)</f>
        <v/>
      </c>
      <c r="AA124" s="19">
        <f>IF(AND(LEFT(AA$93,3)="Yes",AA$4&gt;=AA$97),IF(AA107,1,0),0)</f>
        <v/>
      </c>
      <c r="AB124" s="19">
        <f>IF(AND(LEFT(AB$93,3)="Yes",AB$4&gt;=AB$97),IF(AB107,1,0),0)</f>
        <v/>
      </c>
      <c r="AC124" s="19">
        <f>IF(AND(LEFT(AC$93,3)="Yes",AC$4&gt;=AC$97),IF(AC107,1,0),0)</f>
        <v/>
      </c>
      <c r="AD124" s="20">
        <f>ETSCOVER(AD$93,AD$4,AD$97,AD107)</f>
        <v/>
      </c>
      <c r="AF124" s="17">
        <f>LOWER(Settings!$C$4)&amp;".mit."&amp;$A124&amp;IF($C124="","","."&amp;$C124&amp;"."&amp;$B124)&amp;IF(INDEX(Variables!$D$5:$D$205,MATCH($A124,Variables!$A$5:$A$205,0))="","","."&amp;INDEX(Variables!$D$5:$D$205,MATCH($A124,Variables!$A$5:$A$205,0)))&amp;"."&amp;AF$5</f>
        <v/>
      </c>
      <c r="AG124" s="18">
        <f>IF(AND(LEFT(AG$93,3)="Yes",AG$4&gt;=AG$97),IF(AG107,1,0),0)</f>
        <v/>
      </c>
      <c r="AH124" s="19">
        <f>IF(AND(LEFT(AH$93,3)="Yes",AH$4&gt;=AH$97),IF(AH107,1,0),0)</f>
        <v/>
      </c>
      <c r="AI124" s="19">
        <f>IF(AND(LEFT(AI$93,3)="Yes",AI$4&gt;=AI$97),IF(AI107,1,0),0)</f>
        <v/>
      </c>
      <c r="AJ124" s="19">
        <f>IF(AND(LEFT(AJ$93,3)="Yes",AJ$4&gt;=AJ$97),IF(AJ107,1,0),0)</f>
        <v/>
      </c>
      <c r="AK124" s="19">
        <f>IF(AND(LEFT(AK$93,3)="Yes",AK$4&gt;=AK$97),IF(AK107,1,0),0)</f>
        <v/>
      </c>
      <c r="AL124" s="19">
        <f>IF(AND(LEFT(AL$93,3)="Yes",AL$4&gt;=AL$97),IF(AL107,1,0),0)</f>
        <v/>
      </c>
      <c r="AM124" s="19">
        <f>IF(AND(LEFT(AM$93,3)="Yes",AM$4&gt;=AM$97),IF(AM107,1,0),0)</f>
        <v/>
      </c>
      <c r="AN124" s="19">
        <f>IF(AND(LEFT(AN$93,3)="Yes",AN$4&gt;=AN$97),IF(AN107,1,0),0)</f>
        <v/>
      </c>
      <c r="AO124" s="19">
        <f>IF(AND(LEFT(AO$93,3)="Yes",AO$4&gt;=AO$97),IF(AO107,1,0),0)</f>
        <v/>
      </c>
      <c r="AP124" s="19">
        <f>IF(AND(LEFT(AP$93,3)="Yes",AP$4&gt;=AP$97),IF(AP107,1,0),0)</f>
        <v/>
      </c>
      <c r="AQ124" s="19">
        <f>IF(AND(LEFT(AQ$93,3)="Yes",AQ$4&gt;=AQ$97),IF(AQ107,1,0),0)</f>
        <v/>
      </c>
      <c r="AR124" s="19">
        <f>IF(AND(LEFT(AR$93,3)="Yes",AR$4&gt;=AR$97),IF(AR107,1,0),0)</f>
        <v/>
      </c>
      <c r="AS124" s="19">
        <f>IF(AND(LEFT(AS$93,3)="Yes",AS$4&gt;=AS$97),IF(AS107,1,0),0)</f>
        <v/>
      </c>
      <c r="AT124" s="19">
        <f>IF(AND(LEFT(AT$93,3)="Yes",AT$4&gt;=AT$97),IF(AT107,1,0),0)</f>
        <v/>
      </c>
      <c r="AU124" s="19">
        <f>IF(AND(LEFT(AU$93,3)="Yes",AU$4&gt;=AU$97),IF(AU107,1,0),0)</f>
        <v/>
      </c>
      <c r="AV124" s="19">
        <f>IF(AND(LEFT(AV$93,3)="Yes",AV$4&gt;=AV$97),IF(AV107,1,0),0)</f>
        <v/>
      </c>
      <c r="AW124" s="19">
        <f>IF(AND(LEFT(AW$93,3)="Yes",AW$4&gt;=AW$97),IF(AW107,1,0),0)</f>
        <v/>
      </c>
      <c r="AX124" s="19">
        <f>IF(AND(LEFT(AX$93,3)="Yes",AX$4&gt;=AX$97),IF(AX107,1,0),0)</f>
        <v/>
      </c>
      <c r="AY124" s="20">
        <f>ETSCOVER(AY$93,AY$4,AY$97,AY107)</f>
        <v/>
      </c>
    </row>
    <row r="125" hidden="1" outlineLevel="1">
      <c r="A125" s="1" t="inlineStr">
        <is>
          <t>etsc</t>
        </is>
      </c>
      <c r="B125" s="1" t="inlineStr">
        <is>
          <t>all</t>
        </is>
      </c>
      <c r="C125" s="1" t="inlineStr">
        <is>
          <t>nav</t>
        </is>
      </c>
      <c r="H125" s="1">
        <f>INDEX(Variables!$B$5:$B$205,MATCH($A125,Variables!$A$5:$A$205,0))&amp;IF($C125="",""," | "&amp;INDEX(Mapping!$B$5:$B$26,MATCH($C125,Mapping!$A$5:$A$26,0))&amp;" | "&amp;INDEX(Mapping!$B$30:$B$46,MATCH($B125,Mapping!$A$30:$A$46,0)))</f>
        <v/>
      </c>
      <c r="I125" s="1">
        <f>INDEX(Variables!$C$5:$C$205,MATCH($A125,Variables!$A$5:$A$205,0))</f>
        <v/>
      </c>
      <c r="J125" s="1">
        <f>INDEX(Variables!$E$5:$E$205,MATCH($A125,Variables!$A$5:$A$205,0))</f>
        <v/>
      </c>
      <c r="K125" s="17">
        <f>LOWER(Settings!$C$4)&amp;".mit."&amp;$A125&amp;IF($C125="","","."&amp;$C125&amp;"."&amp;$B125)&amp;IF(INDEX(Variables!$D$5:$D$205,MATCH($A125,Variables!$A$5:$A$205,0))="","","."&amp;INDEX(Variables!$D$5:$D$205,MATCH($A125,Variables!$A$5:$A$205,0)))&amp;"."&amp;K$5</f>
        <v/>
      </c>
      <c r="L125" s="18">
        <f>IF(AND(LEFT(L$93,3)="Yes",L$4&gt;=L$97),IF(L108,1,0),0)</f>
        <v/>
      </c>
      <c r="M125" s="19">
        <f>IF(AND(LEFT(M$93,3)="Yes",M$4&gt;=M$97),IF(M108,1,0),0)</f>
        <v/>
      </c>
      <c r="N125" s="19">
        <f>IF(AND(LEFT(N$93,3)="Yes",N$4&gt;=N$97),IF(N108,1,0),0)</f>
        <v/>
      </c>
      <c r="O125" s="19">
        <f>IF(AND(LEFT(O$93,3)="Yes",O$4&gt;=O$97),IF(O108,1,0),0)</f>
        <v/>
      </c>
      <c r="P125" s="19">
        <f>IF(AND(LEFT(P$93,3)="Yes",P$4&gt;=P$97),IF(P108,1,0),0)</f>
        <v/>
      </c>
      <c r="Q125" s="19">
        <f>IF(AND(LEFT(Q$93,3)="Yes",Q$4&gt;=Q$97),IF(Q108,1,0),0)</f>
        <v/>
      </c>
      <c r="R125" s="19">
        <f>IF(AND(LEFT(R$93,3)="Yes",R$4&gt;=R$97),IF(R108,1,0),0)</f>
        <v/>
      </c>
      <c r="S125" s="19">
        <f>IF(AND(LEFT(S$93,3)="Yes",S$4&gt;=S$97),IF(S108,1,0),0)</f>
        <v/>
      </c>
      <c r="T125" s="19">
        <f>IF(AND(LEFT(T$93,3)="Yes",T$4&gt;=T$97),IF(T108,1,0),0)</f>
        <v/>
      </c>
      <c r="U125" s="19">
        <f>IF(AND(LEFT(U$93,3)="Yes",U$4&gt;=U$97),IF(U108,1,0),0)</f>
        <v/>
      </c>
      <c r="V125" s="19">
        <f>IF(AND(LEFT(V$93,3)="Yes",V$4&gt;=V$97),IF(V108,1,0),0)</f>
        <v/>
      </c>
      <c r="W125" s="19">
        <f>IF(AND(LEFT(W$93,3)="Yes",W$4&gt;=W$97),IF(W108,1,0),0)</f>
        <v/>
      </c>
      <c r="X125" s="19">
        <f>IF(AND(LEFT(X$93,3)="Yes",X$4&gt;=X$97),IF(X108,1,0),0)</f>
        <v/>
      </c>
      <c r="Y125" s="19">
        <f>IF(AND(LEFT(Y$93,3)="Yes",Y$4&gt;=Y$97),IF(Y108,1,0),0)</f>
        <v/>
      </c>
      <c r="Z125" s="19">
        <f>IF(AND(LEFT(Z$93,3)="Yes",Z$4&gt;=Z$97),IF(Z108,1,0),0)</f>
        <v/>
      </c>
      <c r="AA125" s="19">
        <f>IF(AND(LEFT(AA$93,3)="Yes",AA$4&gt;=AA$97),IF(AA108,1,0),0)</f>
        <v/>
      </c>
      <c r="AB125" s="19">
        <f>IF(AND(LEFT(AB$93,3)="Yes",AB$4&gt;=AB$97),IF(AB108,1,0),0)</f>
        <v/>
      </c>
      <c r="AC125" s="19">
        <f>IF(AND(LEFT(AC$93,3)="Yes",AC$4&gt;=AC$97),IF(AC108,1,0),0)</f>
        <v/>
      </c>
      <c r="AD125" s="20">
        <f>ETSCOVER(AD$93,AD$4,AD$97,AD108)</f>
        <v/>
      </c>
      <c r="AF125" s="17">
        <f>LOWER(Settings!$C$4)&amp;".mit."&amp;$A125&amp;IF($C125="","","."&amp;$C125&amp;"."&amp;$B125)&amp;IF(INDEX(Variables!$D$5:$D$205,MATCH($A125,Variables!$A$5:$A$205,0))="","","."&amp;INDEX(Variables!$D$5:$D$205,MATCH($A125,Variables!$A$5:$A$205,0)))&amp;"."&amp;AF$5</f>
        <v/>
      </c>
      <c r="AG125" s="18">
        <f>IF(AND(LEFT(AG$93,3)="Yes",AG$4&gt;=AG$97),IF(AG108,1,0),0)</f>
        <v/>
      </c>
      <c r="AH125" s="19">
        <f>IF(AND(LEFT(AH$93,3)="Yes",AH$4&gt;=AH$97),IF(AH108,1,0),0)</f>
        <v/>
      </c>
      <c r="AI125" s="19">
        <f>IF(AND(LEFT(AI$93,3)="Yes",AI$4&gt;=AI$97),IF(AI108,1,0),0)</f>
        <v/>
      </c>
      <c r="AJ125" s="19">
        <f>IF(AND(LEFT(AJ$93,3)="Yes",AJ$4&gt;=AJ$97),IF(AJ108,1,0),0)</f>
        <v/>
      </c>
      <c r="AK125" s="19">
        <f>IF(AND(LEFT(AK$93,3)="Yes",AK$4&gt;=AK$97),IF(AK108,1,0),0)</f>
        <v/>
      </c>
      <c r="AL125" s="19">
        <f>IF(AND(LEFT(AL$93,3)="Yes",AL$4&gt;=AL$97),IF(AL108,1,0),0)</f>
        <v/>
      </c>
      <c r="AM125" s="19">
        <f>IF(AND(LEFT(AM$93,3)="Yes",AM$4&gt;=AM$97),IF(AM108,1,0),0)</f>
        <v/>
      </c>
      <c r="AN125" s="19">
        <f>IF(AND(LEFT(AN$93,3)="Yes",AN$4&gt;=AN$97),IF(AN108,1,0),0)</f>
        <v/>
      </c>
      <c r="AO125" s="19">
        <f>IF(AND(LEFT(AO$93,3)="Yes",AO$4&gt;=AO$97),IF(AO108,1,0),0)</f>
        <v/>
      </c>
      <c r="AP125" s="19">
        <f>IF(AND(LEFT(AP$93,3)="Yes",AP$4&gt;=AP$97),IF(AP108,1,0),0)</f>
        <v/>
      </c>
      <c r="AQ125" s="19">
        <f>IF(AND(LEFT(AQ$93,3)="Yes",AQ$4&gt;=AQ$97),IF(AQ108,1,0),0)</f>
        <v/>
      </c>
      <c r="AR125" s="19">
        <f>IF(AND(LEFT(AR$93,3)="Yes",AR$4&gt;=AR$97),IF(AR108,1,0),0)</f>
        <v/>
      </c>
      <c r="AS125" s="19">
        <f>IF(AND(LEFT(AS$93,3)="Yes",AS$4&gt;=AS$97),IF(AS108,1,0),0)</f>
        <v/>
      </c>
      <c r="AT125" s="19">
        <f>IF(AND(LEFT(AT$93,3)="Yes",AT$4&gt;=AT$97),IF(AT108,1,0),0)</f>
        <v/>
      </c>
      <c r="AU125" s="19">
        <f>IF(AND(LEFT(AU$93,3)="Yes",AU$4&gt;=AU$97),IF(AU108,1,0),0)</f>
        <v/>
      </c>
      <c r="AV125" s="19">
        <f>IF(AND(LEFT(AV$93,3)="Yes",AV$4&gt;=AV$97),IF(AV108,1,0),0)</f>
        <v/>
      </c>
      <c r="AW125" s="19">
        <f>IF(AND(LEFT(AW$93,3)="Yes",AW$4&gt;=AW$97),IF(AW108,1,0),0)</f>
        <v/>
      </c>
      <c r="AX125" s="19">
        <f>IF(AND(LEFT(AX$93,3)="Yes",AX$4&gt;=AX$97),IF(AX108,1,0),0)</f>
        <v/>
      </c>
      <c r="AY125" s="20">
        <f>ETSCOVER(AY$93,AY$4,AY$97,AY108)</f>
        <v/>
      </c>
    </row>
    <row r="126" hidden="1" outlineLevel="1">
      <c r="A126" s="1" t="inlineStr">
        <is>
          <t>etsc</t>
        </is>
      </c>
      <c r="B126" s="1" t="inlineStr">
        <is>
          <t>all</t>
        </is>
      </c>
      <c r="C126" s="1" t="inlineStr">
        <is>
          <t>res</t>
        </is>
      </c>
      <c r="H126" s="1">
        <f>INDEX(Variables!$B$5:$B$205,MATCH($A126,Variables!$A$5:$A$205,0))&amp;IF($C126="",""," | "&amp;INDEX(Mapping!$B$5:$B$26,MATCH($C126,Mapping!$A$5:$A$26,0))&amp;" | "&amp;INDEX(Mapping!$B$30:$B$46,MATCH($B126,Mapping!$A$30:$A$46,0)))</f>
        <v/>
      </c>
      <c r="I126" s="1">
        <f>INDEX(Variables!$C$5:$C$205,MATCH($A126,Variables!$A$5:$A$205,0))</f>
        <v/>
      </c>
      <c r="J126" s="1">
        <f>INDEX(Variables!$E$5:$E$205,MATCH($A126,Variables!$A$5:$A$205,0))</f>
        <v/>
      </c>
      <c r="K126" s="17">
        <f>LOWER(Settings!$C$4)&amp;".mit."&amp;$A126&amp;IF($C126="","","."&amp;$C126&amp;"."&amp;$B126)&amp;IF(INDEX(Variables!$D$5:$D$205,MATCH($A126,Variables!$A$5:$A$205,0))="","","."&amp;INDEX(Variables!$D$5:$D$205,MATCH($A126,Variables!$A$5:$A$205,0)))&amp;"."&amp;K$5</f>
        <v/>
      </c>
      <c r="L126" s="18">
        <f>IF(AND(LEFT(L$93,3)="Yes",L$4&gt;=L$97),IF(L109,1,0),0)</f>
        <v/>
      </c>
      <c r="M126" s="19">
        <f>IF(AND(LEFT(M$93,3)="Yes",M$4&gt;=M$97),IF(M109,1,0),0)</f>
        <v/>
      </c>
      <c r="N126" s="19">
        <f>IF(AND(LEFT(N$93,3)="Yes",N$4&gt;=N$97),IF(N109,1,0),0)</f>
        <v/>
      </c>
      <c r="O126" s="19">
        <f>IF(AND(LEFT(O$93,3)="Yes",O$4&gt;=O$97),IF(O109,1,0),0)</f>
        <v/>
      </c>
      <c r="P126" s="19">
        <f>IF(AND(LEFT(P$93,3)="Yes",P$4&gt;=P$97),IF(P109,1,0),0)</f>
        <v/>
      </c>
      <c r="Q126" s="19">
        <f>IF(AND(LEFT(Q$93,3)="Yes",Q$4&gt;=Q$97),IF(Q109,1,0),0)</f>
        <v/>
      </c>
      <c r="R126" s="19">
        <f>IF(AND(LEFT(R$93,3)="Yes",R$4&gt;=R$97),IF(R109,1,0),0)</f>
        <v/>
      </c>
      <c r="S126" s="19">
        <f>IF(AND(LEFT(S$93,3)="Yes",S$4&gt;=S$97),IF(S109,1,0),0)</f>
        <v/>
      </c>
      <c r="T126" s="19">
        <f>IF(AND(LEFT(T$93,3)="Yes",T$4&gt;=T$97),IF(T109,1,0),0)</f>
        <v/>
      </c>
      <c r="U126" s="19">
        <f>IF(AND(LEFT(U$93,3)="Yes",U$4&gt;=U$97),IF(U109,1,0),0)</f>
        <v/>
      </c>
      <c r="V126" s="19">
        <f>IF(AND(LEFT(V$93,3)="Yes",V$4&gt;=V$97),IF(V109,1,0),0)</f>
        <v/>
      </c>
      <c r="W126" s="19">
        <f>IF(AND(LEFT(W$93,3)="Yes",W$4&gt;=W$97),IF(W109,1,0),0)</f>
        <v/>
      </c>
      <c r="X126" s="19">
        <f>IF(AND(LEFT(X$93,3)="Yes",X$4&gt;=X$97),IF(X109,1,0),0)</f>
        <v/>
      </c>
      <c r="Y126" s="19">
        <f>IF(AND(LEFT(Y$93,3)="Yes",Y$4&gt;=Y$97),IF(Y109,1,0),0)</f>
        <v/>
      </c>
      <c r="Z126" s="19">
        <f>IF(AND(LEFT(Z$93,3)="Yes",Z$4&gt;=Z$97),IF(Z109,1,0),0)</f>
        <v/>
      </c>
      <c r="AA126" s="19">
        <f>IF(AND(LEFT(AA$93,3)="Yes",AA$4&gt;=AA$97),IF(AA109,1,0),0)</f>
        <v/>
      </c>
      <c r="AB126" s="19">
        <f>IF(AND(LEFT(AB$93,3)="Yes",AB$4&gt;=AB$97),IF(AB109,1,0),0)</f>
        <v/>
      </c>
      <c r="AC126" s="19">
        <f>IF(AND(LEFT(AC$93,3)="Yes",AC$4&gt;=AC$97),IF(AC109,1,0),0)</f>
        <v/>
      </c>
      <c r="AD126" s="20">
        <f>ETSCOVER(AD$93,AD$4,AD$97,AD109)</f>
        <v/>
      </c>
      <c r="AF126" s="17">
        <f>LOWER(Settings!$C$4)&amp;".mit."&amp;$A126&amp;IF($C126="","","."&amp;$C126&amp;"."&amp;$B126)&amp;IF(INDEX(Variables!$D$5:$D$205,MATCH($A126,Variables!$A$5:$A$205,0))="","","."&amp;INDEX(Variables!$D$5:$D$205,MATCH($A126,Variables!$A$5:$A$205,0)))&amp;"."&amp;AF$5</f>
        <v/>
      </c>
      <c r="AG126" s="18">
        <f>IF(AND(LEFT(AG$93,3)="Yes",AG$4&gt;=AG$97),IF(AG109,1,0),0)</f>
        <v/>
      </c>
      <c r="AH126" s="19">
        <f>IF(AND(LEFT(AH$93,3)="Yes",AH$4&gt;=AH$97),IF(AH109,1,0),0)</f>
        <v/>
      </c>
      <c r="AI126" s="19">
        <f>IF(AND(LEFT(AI$93,3)="Yes",AI$4&gt;=AI$97),IF(AI109,1,0),0)</f>
        <v/>
      </c>
      <c r="AJ126" s="19">
        <f>IF(AND(LEFT(AJ$93,3)="Yes",AJ$4&gt;=AJ$97),IF(AJ109,1,0),0)</f>
        <v/>
      </c>
      <c r="AK126" s="19">
        <f>IF(AND(LEFT(AK$93,3)="Yes",AK$4&gt;=AK$97),IF(AK109,1,0),0)</f>
        <v/>
      </c>
      <c r="AL126" s="19">
        <f>IF(AND(LEFT(AL$93,3)="Yes",AL$4&gt;=AL$97),IF(AL109,1,0),0)</f>
        <v/>
      </c>
      <c r="AM126" s="19">
        <f>IF(AND(LEFT(AM$93,3)="Yes",AM$4&gt;=AM$97),IF(AM109,1,0),0)</f>
        <v/>
      </c>
      <c r="AN126" s="19">
        <f>IF(AND(LEFT(AN$93,3)="Yes",AN$4&gt;=AN$97),IF(AN109,1,0),0)</f>
        <v/>
      </c>
      <c r="AO126" s="19">
        <f>IF(AND(LEFT(AO$93,3)="Yes",AO$4&gt;=AO$97),IF(AO109,1,0),0)</f>
        <v/>
      </c>
      <c r="AP126" s="19">
        <f>IF(AND(LEFT(AP$93,3)="Yes",AP$4&gt;=AP$97),IF(AP109,1,0),0)</f>
        <v/>
      </c>
      <c r="AQ126" s="19">
        <f>IF(AND(LEFT(AQ$93,3)="Yes",AQ$4&gt;=AQ$97),IF(AQ109,1,0),0)</f>
        <v/>
      </c>
      <c r="AR126" s="19">
        <f>IF(AND(LEFT(AR$93,3)="Yes",AR$4&gt;=AR$97),IF(AR109,1,0),0)</f>
        <v/>
      </c>
      <c r="AS126" s="19">
        <f>IF(AND(LEFT(AS$93,3)="Yes",AS$4&gt;=AS$97),IF(AS109,1,0),0)</f>
        <v/>
      </c>
      <c r="AT126" s="19">
        <f>IF(AND(LEFT(AT$93,3)="Yes",AT$4&gt;=AT$97),IF(AT109,1,0),0)</f>
        <v/>
      </c>
      <c r="AU126" s="19">
        <f>IF(AND(LEFT(AU$93,3)="Yes",AU$4&gt;=AU$97),IF(AU109,1,0),0)</f>
        <v/>
      </c>
      <c r="AV126" s="19">
        <f>IF(AND(LEFT(AV$93,3)="Yes",AV$4&gt;=AV$97),IF(AV109,1,0),0)</f>
        <v/>
      </c>
      <c r="AW126" s="19">
        <f>IF(AND(LEFT(AW$93,3)="Yes",AW$4&gt;=AW$97),IF(AW109,1,0),0)</f>
        <v/>
      </c>
      <c r="AX126" s="19">
        <f>IF(AND(LEFT(AX$93,3)="Yes",AX$4&gt;=AX$97),IF(AX109,1,0),0)</f>
        <v/>
      </c>
      <c r="AY126" s="20">
        <f>ETSCOVER(AY$93,AY$4,AY$97,AY109)</f>
        <v/>
      </c>
    </row>
    <row r="127" hidden="1" outlineLevel="1">
      <c r="A127" s="1" t="inlineStr">
        <is>
          <t>etsc</t>
        </is>
      </c>
      <c r="B127" s="1" t="inlineStr">
        <is>
          <t>all</t>
        </is>
      </c>
      <c r="C127" s="1" t="inlineStr">
        <is>
          <t>foo</t>
        </is>
      </c>
      <c r="H127" s="1">
        <f>INDEX(Variables!$B$5:$B$205,MATCH($A127,Variables!$A$5:$A$205,0))&amp;IF($C127="",""," | "&amp;INDEX(Mapping!$B$5:$B$26,MATCH($C127,Mapping!$A$5:$A$26,0))&amp;" | "&amp;INDEX(Mapping!$B$30:$B$46,MATCH($B127,Mapping!$A$30:$A$46,0)))</f>
        <v/>
      </c>
      <c r="I127" s="1">
        <f>INDEX(Variables!$C$5:$C$205,MATCH($A127,Variables!$A$5:$A$205,0))</f>
        <v/>
      </c>
      <c r="J127" s="1">
        <f>INDEX(Variables!$E$5:$E$205,MATCH($A127,Variables!$A$5:$A$205,0))</f>
        <v/>
      </c>
      <c r="K127" s="17">
        <f>LOWER(Settings!$C$4)&amp;".mit."&amp;$A127&amp;IF($C127="","","."&amp;$C127&amp;"."&amp;$B127)&amp;IF(INDEX(Variables!$D$5:$D$205,MATCH($A127,Variables!$A$5:$A$205,0))="","","."&amp;INDEX(Variables!$D$5:$D$205,MATCH($A127,Variables!$A$5:$A$205,0)))&amp;"."&amp;K$5</f>
        <v/>
      </c>
      <c r="L127" s="18">
        <f>IF(AND(LEFT(L$93,3)="Yes",L$4&gt;=L$97),IF(L110,1,0),0)</f>
        <v/>
      </c>
      <c r="M127" s="19">
        <f>IF(AND(LEFT(M$93,3)="Yes",M$4&gt;=M$97),IF(M110,1,0),0)</f>
        <v/>
      </c>
      <c r="N127" s="19">
        <f>IF(AND(LEFT(N$93,3)="Yes",N$4&gt;=N$97),IF(N110,1,0),0)</f>
        <v/>
      </c>
      <c r="O127" s="19">
        <f>IF(AND(LEFT(O$93,3)="Yes",O$4&gt;=O$97),IF(O110,1,0),0)</f>
        <v/>
      </c>
      <c r="P127" s="19">
        <f>IF(AND(LEFT(P$93,3)="Yes",P$4&gt;=P$97),IF(P110,1,0),0)</f>
        <v/>
      </c>
      <c r="Q127" s="19">
        <f>IF(AND(LEFT(Q$93,3)="Yes",Q$4&gt;=Q$97),IF(Q110,1,0),0)</f>
        <v/>
      </c>
      <c r="R127" s="19">
        <f>IF(AND(LEFT(R$93,3)="Yes",R$4&gt;=R$97),IF(R110,1,0),0)</f>
        <v/>
      </c>
      <c r="S127" s="19">
        <f>IF(AND(LEFT(S$93,3)="Yes",S$4&gt;=S$97),IF(S110,1,0),0)</f>
        <v/>
      </c>
      <c r="T127" s="19">
        <f>IF(AND(LEFT(T$93,3)="Yes",T$4&gt;=T$97),IF(T110,1,0),0)</f>
        <v/>
      </c>
      <c r="U127" s="19">
        <f>IF(AND(LEFT(U$93,3)="Yes",U$4&gt;=U$97),IF(U110,1,0),0)</f>
        <v/>
      </c>
      <c r="V127" s="19">
        <f>IF(AND(LEFT(V$93,3)="Yes",V$4&gt;=V$97),IF(V110,1,0),0)</f>
        <v/>
      </c>
      <c r="W127" s="19">
        <f>IF(AND(LEFT(W$93,3)="Yes",W$4&gt;=W$97),IF(W110,1,0),0)</f>
        <v/>
      </c>
      <c r="X127" s="19">
        <f>IF(AND(LEFT(X$93,3)="Yes",X$4&gt;=X$97),IF(X110,1,0),0)</f>
        <v/>
      </c>
      <c r="Y127" s="19">
        <f>IF(AND(LEFT(Y$93,3)="Yes",Y$4&gt;=Y$97),IF(Y110,1,0),0)</f>
        <v/>
      </c>
      <c r="Z127" s="19">
        <f>IF(AND(LEFT(Z$93,3)="Yes",Z$4&gt;=Z$97),IF(Z110,1,0),0)</f>
        <v/>
      </c>
      <c r="AA127" s="19">
        <f>IF(AND(LEFT(AA$93,3)="Yes",AA$4&gt;=AA$97),IF(AA110,1,0),0)</f>
        <v/>
      </c>
      <c r="AB127" s="19">
        <f>IF(AND(LEFT(AB$93,3)="Yes",AB$4&gt;=AB$97),IF(AB110,1,0),0)</f>
        <v/>
      </c>
      <c r="AC127" s="19">
        <f>IF(AND(LEFT(AC$93,3)="Yes",AC$4&gt;=AC$97),IF(AC110,1,0),0)</f>
        <v/>
      </c>
      <c r="AD127" s="20">
        <f>ETSCOVER(AD$93,AD$4,AD$97,AD110)</f>
        <v/>
      </c>
      <c r="AF127" s="17">
        <f>LOWER(Settings!$C$4)&amp;".mit."&amp;$A127&amp;IF($C127="","","."&amp;$C127&amp;"."&amp;$B127)&amp;IF(INDEX(Variables!$D$5:$D$205,MATCH($A127,Variables!$A$5:$A$205,0))="","","."&amp;INDEX(Variables!$D$5:$D$205,MATCH($A127,Variables!$A$5:$A$205,0)))&amp;"."&amp;AF$5</f>
        <v/>
      </c>
      <c r="AG127" s="18">
        <f>IF(AND(LEFT(AG$93,3)="Yes",AG$4&gt;=AG$97),IF(AG110,1,0),0)</f>
        <v/>
      </c>
      <c r="AH127" s="19">
        <f>IF(AND(LEFT(AH$93,3)="Yes",AH$4&gt;=AH$97),IF(AH110,1,0),0)</f>
        <v/>
      </c>
      <c r="AI127" s="19">
        <f>IF(AND(LEFT(AI$93,3)="Yes",AI$4&gt;=AI$97),IF(AI110,1,0),0)</f>
        <v/>
      </c>
      <c r="AJ127" s="19">
        <f>IF(AND(LEFT(AJ$93,3)="Yes",AJ$4&gt;=AJ$97),IF(AJ110,1,0),0)</f>
        <v/>
      </c>
      <c r="AK127" s="19">
        <f>IF(AND(LEFT(AK$93,3)="Yes",AK$4&gt;=AK$97),IF(AK110,1,0),0)</f>
        <v/>
      </c>
      <c r="AL127" s="19">
        <f>IF(AND(LEFT(AL$93,3)="Yes",AL$4&gt;=AL$97),IF(AL110,1,0),0)</f>
        <v/>
      </c>
      <c r="AM127" s="19">
        <f>IF(AND(LEFT(AM$93,3)="Yes",AM$4&gt;=AM$97),IF(AM110,1,0),0)</f>
        <v/>
      </c>
      <c r="AN127" s="19">
        <f>IF(AND(LEFT(AN$93,3)="Yes",AN$4&gt;=AN$97),IF(AN110,1,0),0)</f>
        <v/>
      </c>
      <c r="AO127" s="19">
        <f>IF(AND(LEFT(AO$93,3)="Yes",AO$4&gt;=AO$97),IF(AO110,1,0),0)</f>
        <v/>
      </c>
      <c r="AP127" s="19">
        <f>IF(AND(LEFT(AP$93,3)="Yes",AP$4&gt;=AP$97),IF(AP110,1,0),0)</f>
        <v/>
      </c>
      <c r="AQ127" s="19">
        <f>IF(AND(LEFT(AQ$93,3)="Yes",AQ$4&gt;=AQ$97),IF(AQ110,1,0),0)</f>
        <v/>
      </c>
      <c r="AR127" s="19">
        <f>IF(AND(LEFT(AR$93,3)="Yes",AR$4&gt;=AR$97),IF(AR110,1,0),0)</f>
        <v/>
      </c>
      <c r="AS127" s="19">
        <f>IF(AND(LEFT(AS$93,3)="Yes",AS$4&gt;=AS$97),IF(AS110,1,0),0)</f>
        <v/>
      </c>
      <c r="AT127" s="19">
        <f>IF(AND(LEFT(AT$93,3)="Yes",AT$4&gt;=AT$97),IF(AT110,1,0),0)</f>
        <v/>
      </c>
      <c r="AU127" s="19">
        <f>IF(AND(LEFT(AU$93,3)="Yes",AU$4&gt;=AU$97),IF(AU110,1,0),0)</f>
        <v/>
      </c>
      <c r="AV127" s="19">
        <f>IF(AND(LEFT(AV$93,3)="Yes",AV$4&gt;=AV$97),IF(AV110,1,0),0)</f>
        <v/>
      </c>
      <c r="AW127" s="19">
        <f>IF(AND(LEFT(AW$93,3)="Yes",AW$4&gt;=AW$97),IF(AW110,1,0),0)</f>
        <v/>
      </c>
      <c r="AX127" s="19">
        <f>IF(AND(LEFT(AX$93,3)="Yes",AX$4&gt;=AX$97),IF(AX110,1,0),0)</f>
        <v/>
      </c>
      <c r="AY127" s="20">
        <f>ETSCOVER(AY$93,AY$4,AY$97,AY110)</f>
        <v/>
      </c>
    </row>
    <row r="128" hidden="1" outlineLevel="1">
      <c r="A128" s="1" t="inlineStr">
        <is>
          <t>etsc</t>
        </is>
      </c>
      <c r="B128" s="1" t="inlineStr">
        <is>
          <t>all</t>
        </is>
      </c>
      <c r="C128" s="1" t="inlineStr">
        <is>
          <t>srv</t>
        </is>
      </c>
      <c r="H128" s="1">
        <f>INDEX(Variables!$B$5:$B$205,MATCH($A128,Variables!$A$5:$A$205,0))&amp;IF($C128="",""," | "&amp;INDEX(Mapping!$B$5:$B$26,MATCH($C128,Mapping!$A$5:$A$26,0))&amp;" | "&amp;INDEX(Mapping!$B$30:$B$46,MATCH($B128,Mapping!$A$30:$A$46,0)))</f>
        <v/>
      </c>
      <c r="I128" s="1">
        <f>INDEX(Variables!$C$5:$C$205,MATCH($A128,Variables!$A$5:$A$205,0))</f>
        <v/>
      </c>
      <c r="J128" s="1">
        <f>INDEX(Variables!$E$5:$E$205,MATCH($A128,Variables!$A$5:$A$205,0))</f>
        <v/>
      </c>
      <c r="K128" s="17">
        <f>LOWER(Settings!$C$4)&amp;".mit."&amp;$A128&amp;IF($C128="","","."&amp;$C128&amp;"."&amp;$B128)&amp;IF(INDEX(Variables!$D$5:$D$205,MATCH($A128,Variables!$A$5:$A$205,0))="","","."&amp;INDEX(Variables!$D$5:$D$205,MATCH($A128,Variables!$A$5:$A$205,0)))&amp;"."&amp;K$5</f>
        <v/>
      </c>
      <c r="L128" s="18">
        <f>IF(AND(LEFT(L$93,3)="Yes",L$4&gt;=L$97),IF(L111,1,0),0)</f>
        <v/>
      </c>
      <c r="M128" s="19">
        <f>IF(AND(LEFT(M$93,3)="Yes",M$4&gt;=M$97),IF(M111,1,0),0)</f>
        <v/>
      </c>
      <c r="N128" s="19">
        <f>IF(AND(LEFT(N$93,3)="Yes",N$4&gt;=N$97),IF(N111,1,0),0)</f>
        <v/>
      </c>
      <c r="O128" s="19">
        <f>IF(AND(LEFT(O$93,3)="Yes",O$4&gt;=O$97),IF(O111,1,0),0)</f>
        <v/>
      </c>
      <c r="P128" s="19">
        <f>IF(AND(LEFT(P$93,3)="Yes",P$4&gt;=P$97),IF(P111,1,0),0)</f>
        <v/>
      </c>
      <c r="Q128" s="19">
        <f>IF(AND(LEFT(Q$93,3)="Yes",Q$4&gt;=Q$97),IF(Q111,1,0),0)</f>
        <v/>
      </c>
      <c r="R128" s="19">
        <f>IF(AND(LEFT(R$93,3)="Yes",R$4&gt;=R$97),IF(R111,1,0),0)</f>
        <v/>
      </c>
      <c r="S128" s="19">
        <f>IF(AND(LEFT(S$93,3)="Yes",S$4&gt;=S$97),IF(S111,1,0),0)</f>
        <v/>
      </c>
      <c r="T128" s="19">
        <f>IF(AND(LEFT(T$93,3)="Yes",T$4&gt;=T$97),IF(T111,1,0),0)</f>
        <v/>
      </c>
      <c r="U128" s="19">
        <f>IF(AND(LEFT(U$93,3)="Yes",U$4&gt;=U$97),IF(U111,1,0),0)</f>
        <v/>
      </c>
      <c r="V128" s="19">
        <f>IF(AND(LEFT(V$93,3)="Yes",V$4&gt;=V$97),IF(V111,1,0),0)</f>
        <v/>
      </c>
      <c r="W128" s="19">
        <f>IF(AND(LEFT(W$93,3)="Yes",W$4&gt;=W$97),IF(W111,1,0),0)</f>
        <v/>
      </c>
      <c r="X128" s="19">
        <f>IF(AND(LEFT(X$93,3)="Yes",X$4&gt;=X$97),IF(X111,1,0),0)</f>
        <v/>
      </c>
      <c r="Y128" s="19">
        <f>IF(AND(LEFT(Y$93,3)="Yes",Y$4&gt;=Y$97),IF(Y111,1,0),0)</f>
        <v/>
      </c>
      <c r="Z128" s="19">
        <f>IF(AND(LEFT(Z$93,3)="Yes",Z$4&gt;=Z$97),IF(Z111,1,0),0)</f>
        <v/>
      </c>
      <c r="AA128" s="19">
        <f>IF(AND(LEFT(AA$93,3)="Yes",AA$4&gt;=AA$97),IF(AA111,1,0),0)</f>
        <v/>
      </c>
      <c r="AB128" s="19">
        <f>IF(AND(LEFT(AB$93,3)="Yes",AB$4&gt;=AB$97),IF(AB111,1,0),0)</f>
        <v/>
      </c>
      <c r="AC128" s="19">
        <f>IF(AND(LEFT(AC$93,3)="Yes",AC$4&gt;=AC$97),IF(AC111,1,0),0)</f>
        <v/>
      </c>
      <c r="AD128" s="20">
        <f>ETSCOVER(AD$93,AD$4,AD$97,AD111)</f>
        <v/>
      </c>
      <c r="AF128" s="17">
        <f>LOWER(Settings!$C$4)&amp;".mit."&amp;$A128&amp;IF($C128="","","."&amp;$C128&amp;"."&amp;$B128)&amp;IF(INDEX(Variables!$D$5:$D$205,MATCH($A128,Variables!$A$5:$A$205,0))="","","."&amp;INDEX(Variables!$D$5:$D$205,MATCH($A128,Variables!$A$5:$A$205,0)))&amp;"."&amp;AF$5</f>
        <v/>
      </c>
      <c r="AG128" s="18">
        <f>IF(AND(LEFT(AG$93,3)="Yes",AG$4&gt;=AG$97),IF(AG111,1,0),0)</f>
        <v/>
      </c>
      <c r="AH128" s="19">
        <f>IF(AND(LEFT(AH$93,3)="Yes",AH$4&gt;=AH$97),IF(AH111,1,0),0)</f>
        <v/>
      </c>
      <c r="AI128" s="19">
        <f>IF(AND(LEFT(AI$93,3)="Yes",AI$4&gt;=AI$97),IF(AI111,1,0),0)</f>
        <v/>
      </c>
      <c r="AJ128" s="19">
        <f>IF(AND(LEFT(AJ$93,3)="Yes",AJ$4&gt;=AJ$97),IF(AJ111,1,0),0)</f>
        <v/>
      </c>
      <c r="AK128" s="19">
        <f>IF(AND(LEFT(AK$93,3)="Yes",AK$4&gt;=AK$97),IF(AK111,1,0),0)</f>
        <v/>
      </c>
      <c r="AL128" s="19">
        <f>IF(AND(LEFT(AL$93,3)="Yes",AL$4&gt;=AL$97),IF(AL111,1,0),0)</f>
        <v/>
      </c>
      <c r="AM128" s="19">
        <f>IF(AND(LEFT(AM$93,3)="Yes",AM$4&gt;=AM$97),IF(AM111,1,0),0)</f>
        <v/>
      </c>
      <c r="AN128" s="19">
        <f>IF(AND(LEFT(AN$93,3)="Yes",AN$4&gt;=AN$97),IF(AN111,1,0),0)</f>
        <v/>
      </c>
      <c r="AO128" s="19">
        <f>IF(AND(LEFT(AO$93,3)="Yes",AO$4&gt;=AO$97),IF(AO111,1,0),0)</f>
        <v/>
      </c>
      <c r="AP128" s="19">
        <f>IF(AND(LEFT(AP$93,3)="Yes",AP$4&gt;=AP$97),IF(AP111,1,0),0)</f>
        <v/>
      </c>
      <c r="AQ128" s="19">
        <f>IF(AND(LEFT(AQ$93,3)="Yes",AQ$4&gt;=AQ$97),IF(AQ111,1,0),0)</f>
        <v/>
      </c>
      <c r="AR128" s="19">
        <f>IF(AND(LEFT(AR$93,3)="Yes",AR$4&gt;=AR$97),IF(AR111,1,0),0)</f>
        <v/>
      </c>
      <c r="AS128" s="19">
        <f>IF(AND(LEFT(AS$93,3)="Yes",AS$4&gt;=AS$97),IF(AS111,1,0),0)</f>
        <v/>
      </c>
      <c r="AT128" s="19">
        <f>IF(AND(LEFT(AT$93,3)="Yes",AT$4&gt;=AT$97),IF(AT111,1,0),0)</f>
        <v/>
      </c>
      <c r="AU128" s="19">
        <f>IF(AND(LEFT(AU$93,3)="Yes",AU$4&gt;=AU$97),IF(AU111,1,0),0)</f>
        <v/>
      </c>
      <c r="AV128" s="19">
        <f>IF(AND(LEFT(AV$93,3)="Yes",AV$4&gt;=AV$97),IF(AV111,1,0),0)</f>
        <v/>
      </c>
      <c r="AW128" s="19">
        <f>IF(AND(LEFT(AW$93,3)="Yes",AW$4&gt;=AW$97),IF(AW111,1,0),0)</f>
        <v/>
      </c>
      <c r="AX128" s="19">
        <f>IF(AND(LEFT(AX$93,3)="Yes",AX$4&gt;=AX$97),IF(AX111,1,0),0)</f>
        <v/>
      </c>
      <c r="AY128" s="20">
        <f>ETSCOVER(AY$93,AY$4,AY$97,AY111)</f>
        <v/>
      </c>
    </row>
    <row r="129" hidden="1" outlineLevel="1">
      <c r="A129" s="1" t="inlineStr">
        <is>
          <t>etsc</t>
        </is>
      </c>
      <c r="B129" s="1" t="inlineStr">
        <is>
          <t>all</t>
        </is>
      </c>
      <c r="C129" s="1" t="inlineStr">
        <is>
          <t>mch</t>
        </is>
      </c>
      <c r="H129" s="1">
        <f>INDEX(Variables!$B$5:$B$205,MATCH($A129,Variables!$A$5:$A$205,0))&amp;IF($C129="",""," | "&amp;INDEX(Mapping!$B$5:$B$26,MATCH($C129,Mapping!$A$5:$A$26,0))&amp;" | "&amp;INDEX(Mapping!$B$30:$B$46,MATCH($B129,Mapping!$A$30:$A$46,0)))</f>
        <v/>
      </c>
      <c r="I129" s="1">
        <f>INDEX(Variables!$C$5:$C$205,MATCH($A129,Variables!$A$5:$A$205,0))</f>
        <v/>
      </c>
      <c r="J129" s="1">
        <f>INDEX(Variables!$E$5:$E$205,MATCH($A129,Variables!$A$5:$A$205,0))</f>
        <v/>
      </c>
      <c r="K129" s="17">
        <f>LOWER(Settings!$C$4)&amp;".mit."&amp;$A129&amp;IF($C129="","","."&amp;$C129&amp;"."&amp;$B129)&amp;IF(INDEX(Variables!$D$5:$D$205,MATCH($A129,Variables!$A$5:$A$205,0))="","","."&amp;INDEX(Variables!$D$5:$D$205,MATCH($A129,Variables!$A$5:$A$205,0)))&amp;"."&amp;K$5</f>
        <v/>
      </c>
      <c r="L129" s="18">
        <f>IF(AND(LEFT(L$93,3)="Yes",L$4&gt;=L$97),IF(L112,1,0),0)</f>
        <v/>
      </c>
      <c r="M129" s="19">
        <f>IF(AND(LEFT(M$93,3)="Yes",M$4&gt;=M$97),IF(M112,1,0),0)</f>
        <v/>
      </c>
      <c r="N129" s="19">
        <f>IF(AND(LEFT(N$93,3)="Yes",N$4&gt;=N$97),IF(N112,1,0),0)</f>
        <v/>
      </c>
      <c r="O129" s="19">
        <f>IF(AND(LEFT(O$93,3)="Yes",O$4&gt;=O$97),IF(O112,1,0),0)</f>
        <v/>
      </c>
      <c r="P129" s="19">
        <f>IF(AND(LEFT(P$93,3)="Yes",P$4&gt;=P$97),IF(P112,1,0),0)</f>
        <v/>
      </c>
      <c r="Q129" s="19">
        <f>IF(AND(LEFT(Q$93,3)="Yes",Q$4&gt;=Q$97),IF(Q112,1,0),0)</f>
        <v/>
      </c>
      <c r="R129" s="19">
        <f>IF(AND(LEFT(R$93,3)="Yes",R$4&gt;=R$97),IF(R112,1,0),0)</f>
        <v/>
      </c>
      <c r="S129" s="19">
        <f>IF(AND(LEFT(S$93,3)="Yes",S$4&gt;=S$97),IF(S112,1,0),0)</f>
        <v/>
      </c>
      <c r="T129" s="19">
        <f>IF(AND(LEFT(T$93,3)="Yes",T$4&gt;=T$97),IF(T112,1,0),0)</f>
        <v/>
      </c>
      <c r="U129" s="19">
        <f>IF(AND(LEFT(U$93,3)="Yes",U$4&gt;=U$97),IF(U112,1,0),0)</f>
        <v/>
      </c>
      <c r="V129" s="19">
        <f>IF(AND(LEFT(V$93,3)="Yes",V$4&gt;=V$97),IF(V112,1,0),0)</f>
        <v/>
      </c>
      <c r="W129" s="19">
        <f>IF(AND(LEFT(W$93,3)="Yes",W$4&gt;=W$97),IF(W112,1,0),0)</f>
        <v/>
      </c>
      <c r="X129" s="19">
        <f>IF(AND(LEFT(X$93,3)="Yes",X$4&gt;=X$97),IF(X112,1,0),0)</f>
        <v/>
      </c>
      <c r="Y129" s="19">
        <f>IF(AND(LEFT(Y$93,3)="Yes",Y$4&gt;=Y$97),IF(Y112,1,0),0)</f>
        <v/>
      </c>
      <c r="Z129" s="19">
        <f>IF(AND(LEFT(Z$93,3)="Yes",Z$4&gt;=Z$97),IF(Z112,1,0),0)</f>
        <v/>
      </c>
      <c r="AA129" s="19">
        <f>IF(AND(LEFT(AA$93,3)="Yes",AA$4&gt;=AA$97),IF(AA112,1,0),0)</f>
        <v/>
      </c>
      <c r="AB129" s="19">
        <f>IF(AND(LEFT(AB$93,3)="Yes",AB$4&gt;=AB$97),IF(AB112,1,0),0)</f>
        <v/>
      </c>
      <c r="AC129" s="19">
        <f>IF(AND(LEFT(AC$93,3)="Yes",AC$4&gt;=AC$97),IF(AC112,1,0),0)</f>
        <v/>
      </c>
      <c r="AD129" s="20">
        <f>ETSCOVER(AD$93,AD$4,AD$97,AD112)</f>
        <v/>
      </c>
      <c r="AF129" s="17">
        <f>LOWER(Settings!$C$4)&amp;".mit."&amp;$A129&amp;IF($C129="","","."&amp;$C129&amp;"."&amp;$B129)&amp;IF(INDEX(Variables!$D$5:$D$205,MATCH($A129,Variables!$A$5:$A$205,0))="","","."&amp;INDEX(Variables!$D$5:$D$205,MATCH($A129,Variables!$A$5:$A$205,0)))&amp;"."&amp;AF$5</f>
        <v/>
      </c>
      <c r="AG129" s="18">
        <f>IF(AND(LEFT(AG$93,3)="Yes",AG$4&gt;=AG$97),IF(AG112,1,0),0)</f>
        <v/>
      </c>
      <c r="AH129" s="19">
        <f>IF(AND(LEFT(AH$93,3)="Yes",AH$4&gt;=AH$97),IF(AH112,1,0),0)</f>
        <v/>
      </c>
      <c r="AI129" s="19">
        <f>IF(AND(LEFT(AI$93,3)="Yes",AI$4&gt;=AI$97),IF(AI112,1,0),0)</f>
        <v/>
      </c>
      <c r="AJ129" s="19">
        <f>IF(AND(LEFT(AJ$93,3)="Yes",AJ$4&gt;=AJ$97),IF(AJ112,1,0),0)</f>
        <v/>
      </c>
      <c r="AK129" s="19">
        <f>IF(AND(LEFT(AK$93,3)="Yes",AK$4&gt;=AK$97),IF(AK112,1,0),0)</f>
        <v/>
      </c>
      <c r="AL129" s="19">
        <f>IF(AND(LEFT(AL$93,3)="Yes",AL$4&gt;=AL$97),IF(AL112,1,0),0)</f>
        <v/>
      </c>
      <c r="AM129" s="19">
        <f>IF(AND(LEFT(AM$93,3)="Yes",AM$4&gt;=AM$97),IF(AM112,1,0),0)</f>
        <v/>
      </c>
      <c r="AN129" s="19">
        <f>IF(AND(LEFT(AN$93,3)="Yes",AN$4&gt;=AN$97),IF(AN112,1,0),0)</f>
        <v/>
      </c>
      <c r="AO129" s="19">
        <f>IF(AND(LEFT(AO$93,3)="Yes",AO$4&gt;=AO$97),IF(AO112,1,0),0)</f>
        <v/>
      </c>
      <c r="AP129" s="19">
        <f>IF(AND(LEFT(AP$93,3)="Yes",AP$4&gt;=AP$97),IF(AP112,1,0),0)</f>
        <v/>
      </c>
      <c r="AQ129" s="19">
        <f>IF(AND(LEFT(AQ$93,3)="Yes",AQ$4&gt;=AQ$97),IF(AQ112,1,0),0)</f>
        <v/>
      </c>
      <c r="AR129" s="19">
        <f>IF(AND(LEFT(AR$93,3)="Yes",AR$4&gt;=AR$97),IF(AR112,1,0),0)</f>
        <v/>
      </c>
      <c r="AS129" s="19">
        <f>IF(AND(LEFT(AS$93,3)="Yes",AS$4&gt;=AS$97),IF(AS112,1,0),0)</f>
        <v/>
      </c>
      <c r="AT129" s="19">
        <f>IF(AND(LEFT(AT$93,3)="Yes",AT$4&gt;=AT$97),IF(AT112,1,0),0)</f>
        <v/>
      </c>
      <c r="AU129" s="19">
        <f>IF(AND(LEFT(AU$93,3)="Yes",AU$4&gt;=AU$97),IF(AU112,1,0),0)</f>
        <v/>
      </c>
      <c r="AV129" s="19">
        <f>IF(AND(LEFT(AV$93,3)="Yes",AV$4&gt;=AV$97),IF(AV112,1,0),0)</f>
        <v/>
      </c>
      <c r="AW129" s="19">
        <f>IF(AND(LEFT(AW$93,3)="Yes",AW$4&gt;=AW$97),IF(AW112,1,0),0)</f>
        <v/>
      </c>
      <c r="AX129" s="19">
        <f>IF(AND(LEFT(AX$93,3)="Yes",AX$4&gt;=AX$97),IF(AX112,1,0),0)</f>
        <v/>
      </c>
      <c r="AY129" s="20">
        <f>ETSCOVER(AY$93,AY$4,AY$97,AY112)</f>
        <v/>
      </c>
    </row>
    <row r="130" hidden="1" outlineLevel="1">
      <c r="A130" s="1" t="inlineStr">
        <is>
          <t>etsc</t>
        </is>
      </c>
      <c r="B130" s="1" t="inlineStr">
        <is>
          <t>all</t>
        </is>
      </c>
      <c r="C130" s="1" t="inlineStr">
        <is>
          <t>irn</t>
        </is>
      </c>
      <c r="H130" s="1">
        <f>INDEX(Variables!$B$5:$B$205,MATCH($A130,Variables!$A$5:$A$205,0))&amp;IF($C130="",""," | "&amp;INDEX(Mapping!$B$5:$B$26,MATCH($C130,Mapping!$A$5:$A$26,0))&amp;" | "&amp;INDEX(Mapping!$B$30:$B$46,MATCH($B130,Mapping!$A$30:$A$46,0)))</f>
        <v/>
      </c>
      <c r="I130" s="1">
        <f>INDEX(Variables!$C$5:$C$205,MATCH($A130,Variables!$A$5:$A$205,0))</f>
        <v/>
      </c>
      <c r="J130" s="1">
        <f>INDEX(Variables!$E$5:$E$205,MATCH($A130,Variables!$A$5:$A$205,0))</f>
        <v/>
      </c>
      <c r="K130" s="17">
        <f>LOWER(Settings!$C$4)&amp;".mit."&amp;$A130&amp;IF($C130="","","."&amp;$C130&amp;"."&amp;$B130)&amp;IF(INDEX(Variables!$D$5:$D$205,MATCH($A130,Variables!$A$5:$A$205,0))="","","."&amp;INDEX(Variables!$D$5:$D$205,MATCH($A130,Variables!$A$5:$A$205,0)))&amp;"."&amp;K$5</f>
        <v/>
      </c>
      <c r="L130" s="18">
        <f>IF(AND(LEFT(L$93,3)="Yes",L$4&gt;=L$97),IF(L113,1,0),0)</f>
        <v/>
      </c>
      <c r="M130" s="19">
        <f>IF(AND(LEFT(M$93,3)="Yes",M$4&gt;=M$97),IF(M113,1,0),0)</f>
        <v/>
      </c>
      <c r="N130" s="19">
        <f>IF(AND(LEFT(N$93,3)="Yes",N$4&gt;=N$97),IF(N113,1,0),0)</f>
        <v/>
      </c>
      <c r="O130" s="19">
        <f>IF(AND(LEFT(O$93,3)="Yes",O$4&gt;=O$97),IF(O113,1,0),0)</f>
        <v/>
      </c>
      <c r="P130" s="19">
        <f>IF(AND(LEFT(P$93,3)="Yes",P$4&gt;=P$97),IF(P113,1,0),0)</f>
        <v/>
      </c>
      <c r="Q130" s="19">
        <f>IF(AND(LEFT(Q$93,3)="Yes",Q$4&gt;=Q$97),IF(Q113,1,0),0)</f>
        <v/>
      </c>
      <c r="R130" s="19">
        <f>IF(AND(LEFT(R$93,3)="Yes",R$4&gt;=R$97),IF(R113,1,0),0)</f>
        <v/>
      </c>
      <c r="S130" s="19">
        <f>IF(AND(LEFT(S$93,3)="Yes",S$4&gt;=S$97),IF(S113,1,0),0)</f>
        <v/>
      </c>
      <c r="T130" s="19">
        <f>IF(AND(LEFT(T$93,3)="Yes",T$4&gt;=T$97),IF(T113,1,0),0)</f>
        <v/>
      </c>
      <c r="U130" s="19">
        <f>IF(AND(LEFT(U$93,3)="Yes",U$4&gt;=U$97),IF(U113,1,0),0)</f>
        <v/>
      </c>
      <c r="V130" s="19">
        <f>IF(AND(LEFT(V$93,3)="Yes",V$4&gt;=V$97),IF(V113,1,0),0)</f>
        <v/>
      </c>
      <c r="W130" s="19">
        <f>IF(AND(LEFT(W$93,3)="Yes",W$4&gt;=W$97),IF(W113,1,0),0)</f>
        <v/>
      </c>
      <c r="X130" s="19">
        <f>IF(AND(LEFT(X$93,3)="Yes",X$4&gt;=X$97),IF(X113,1,0),0)</f>
        <v/>
      </c>
      <c r="Y130" s="19">
        <f>IF(AND(LEFT(Y$93,3)="Yes",Y$4&gt;=Y$97),IF(Y113,1,0),0)</f>
        <v/>
      </c>
      <c r="Z130" s="19">
        <f>IF(AND(LEFT(Z$93,3)="Yes",Z$4&gt;=Z$97),IF(Z113,1,0),0)</f>
        <v/>
      </c>
      <c r="AA130" s="19">
        <f>IF(AND(LEFT(AA$93,3)="Yes",AA$4&gt;=AA$97),IF(AA113,1,0),0)</f>
        <v/>
      </c>
      <c r="AB130" s="19">
        <f>IF(AND(LEFT(AB$93,3)="Yes",AB$4&gt;=AB$97),IF(AB113,1,0),0)</f>
        <v/>
      </c>
      <c r="AC130" s="19">
        <f>IF(AND(LEFT(AC$93,3)="Yes",AC$4&gt;=AC$97),IF(AC113,1,0),0)</f>
        <v/>
      </c>
      <c r="AD130" s="20">
        <f>ETSCOVER(AD$93,AD$4,AD$97,AD113)</f>
        <v/>
      </c>
      <c r="AF130" s="17">
        <f>LOWER(Settings!$C$4)&amp;".mit."&amp;$A130&amp;IF($C130="","","."&amp;$C130&amp;"."&amp;$B130)&amp;IF(INDEX(Variables!$D$5:$D$205,MATCH($A130,Variables!$A$5:$A$205,0))="","","."&amp;INDEX(Variables!$D$5:$D$205,MATCH($A130,Variables!$A$5:$A$205,0)))&amp;"."&amp;AF$5</f>
        <v/>
      </c>
      <c r="AG130" s="18">
        <f>IF(AND(LEFT(AG$93,3)="Yes",AG$4&gt;=AG$97),IF(AG113,1,0),0)</f>
        <v/>
      </c>
      <c r="AH130" s="19">
        <f>IF(AND(LEFT(AH$93,3)="Yes",AH$4&gt;=AH$97),IF(AH113,1,0),0)</f>
        <v/>
      </c>
      <c r="AI130" s="19">
        <f>IF(AND(LEFT(AI$93,3)="Yes",AI$4&gt;=AI$97),IF(AI113,1,0),0)</f>
        <v/>
      </c>
      <c r="AJ130" s="19">
        <f>IF(AND(LEFT(AJ$93,3)="Yes",AJ$4&gt;=AJ$97),IF(AJ113,1,0),0)</f>
        <v/>
      </c>
      <c r="AK130" s="19">
        <f>IF(AND(LEFT(AK$93,3)="Yes",AK$4&gt;=AK$97),IF(AK113,1,0),0)</f>
        <v/>
      </c>
      <c r="AL130" s="19">
        <f>IF(AND(LEFT(AL$93,3)="Yes",AL$4&gt;=AL$97),IF(AL113,1,0),0)</f>
        <v/>
      </c>
      <c r="AM130" s="19">
        <f>IF(AND(LEFT(AM$93,3)="Yes",AM$4&gt;=AM$97),IF(AM113,1,0),0)</f>
        <v/>
      </c>
      <c r="AN130" s="19">
        <f>IF(AND(LEFT(AN$93,3)="Yes",AN$4&gt;=AN$97),IF(AN113,1,0),0)</f>
        <v/>
      </c>
      <c r="AO130" s="19">
        <f>IF(AND(LEFT(AO$93,3)="Yes",AO$4&gt;=AO$97),IF(AO113,1,0),0)</f>
        <v/>
      </c>
      <c r="AP130" s="19">
        <f>IF(AND(LEFT(AP$93,3)="Yes",AP$4&gt;=AP$97),IF(AP113,1,0),0)</f>
        <v/>
      </c>
      <c r="AQ130" s="19">
        <f>IF(AND(LEFT(AQ$93,3)="Yes",AQ$4&gt;=AQ$97),IF(AQ113,1,0),0)</f>
        <v/>
      </c>
      <c r="AR130" s="19">
        <f>IF(AND(LEFT(AR$93,3)="Yes",AR$4&gt;=AR$97),IF(AR113,1,0),0)</f>
        <v/>
      </c>
      <c r="AS130" s="19">
        <f>IF(AND(LEFT(AS$93,3)="Yes",AS$4&gt;=AS$97),IF(AS113,1,0),0)</f>
        <v/>
      </c>
      <c r="AT130" s="19">
        <f>IF(AND(LEFT(AT$93,3)="Yes",AT$4&gt;=AT$97),IF(AT113,1,0),0)</f>
        <v/>
      </c>
      <c r="AU130" s="19">
        <f>IF(AND(LEFT(AU$93,3)="Yes",AU$4&gt;=AU$97),IF(AU113,1,0),0)</f>
        <v/>
      </c>
      <c r="AV130" s="19">
        <f>IF(AND(LEFT(AV$93,3)="Yes",AV$4&gt;=AV$97),IF(AV113,1,0),0)</f>
        <v/>
      </c>
      <c r="AW130" s="19">
        <f>IF(AND(LEFT(AW$93,3)="Yes",AW$4&gt;=AW$97),IF(AW113,1,0),0)</f>
        <v/>
      </c>
      <c r="AX130" s="19">
        <f>IF(AND(LEFT(AX$93,3)="Yes",AX$4&gt;=AX$97),IF(AX113,1,0),0)</f>
        <v/>
      </c>
      <c r="AY130" s="20">
        <f>ETSCOVER(AY$93,AY$4,AY$97,AY113)</f>
        <v/>
      </c>
    </row>
    <row r="131" hidden="1" outlineLevel="1">
      <c r="A131" s="1" t="inlineStr">
        <is>
          <t>etsc</t>
        </is>
      </c>
      <c r="B131" s="1" t="inlineStr">
        <is>
          <t>all</t>
        </is>
      </c>
      <c r="C131" s="1" t="inlineStr">
        <is>
          <t>nfm</t>
        </is>
      </c>
      <c r="H131" s="1">
        <f>INDEX(Variables!$B$5:$B$205,MATCH($A131,Variables!$A$5:$A$205,0))&amp;IF($C131="",""," | "&amp;INDEX(Mapping!$B$5:$B$26,MATCH($C131,Mapping!$A$5:$A$26,0))&amp;" | "&amp;INDEX(Mapping!$B$30:$B$46,MATCH($B131,Mapping!$A$30:$A$46,0)))</f>
        <v/>
      </c>
      <c r="I131" s="1">
        <f>INDEX(Variables!$C$5:$C$205,MATCH($A131,Variables!$A$5:$A$205,0))</f>
        <v/>
      </c>
      <c r="J131" s="1">
        <f>INDEX(Variables!$E$5:$E$205,MATCH($A131,Variables!$A$5:$A$205,0))</f>
        <v/>
      </c>
      <c r="K131" s="17">
        <f>LOWER(Settings!$C$4)&amp;".mit."&amp;$A131&amp;IF($C131="","","."&amp;$C131&amp;"."&amp;$B131)&amp;IF(INDEX(Variables!$D$5:$D$205,MATCH($A131,Variables!$A$5:$A$205,0))="","","."&amp;INDEX(Variables!$D$5:$D$205,MATCH($A131,Variables!$A$5:$A$205,0)))&amp;"."&amp;K$5</f>
        <v/>
      </c>
      <c r="L131" s="18">
        <f>IF(AND(LEFT(L$93,3)="Yes",L$4&gt;=L$97),IF(L114,1,0),0)</f>
        <v/>
      </c>
      <c r="M131" s="19">
        <f>IF(AND(LEFT(M$93,3)="Yes",M$4&gt;=M$97),IF(M114,1,0),0)</f>
        <v/>
      </c>
      <c r="N131" s="19">
        <f>IF(AND(LEFT(N$93,3)="Yes",N$4&gt;=N$97),IF(N114,1,0),0)</f>
        <v/>
      </c>
      <c r="O131" s="19">
        <f>IF(AND(LEFT(O$93,3)="Yes",O$4&gt;=O$97),IF(O114,1,0),0)</f>
        <v/>
      </c>
      <c r="P131" s="19">
        <f>IF(AND(LEFT(P$93,3)="Yes",P$4&gt;=P$97),IF(P114,1,0),0)</f>
        <v/>
      </c>
      <c r="Q131" s="19">
        <f>IF(AND(LEFT(Q$93,3)="Yes",Q$4&gt;=Q$97),IF(Q114,1,0),0)</f>
        <v/>
      </c>
      <c r="R131" s="19">
        <f>IF(AND(LEFT(R$93,3)="Yes",R$4&gt;=R$97),IF(R114,1,0),0)</f>
        <v/>
      </c>
      <c r="S131" s="19">
        <f>IF(AND(LEFT(S$93,3)="Yes",S$4&gt;=S$97),IF(S114,1,0),0)</f>
        <v/>
      </c>
      <c r="T131" s="19">
        <f>IF(AND(LEFT(T$93,3)="Yes",T$4&gt;=T$97),IF(T114,1,0),0)</f>
        <v/>
      </c>
      <c r="U131" s="19">
        <f>IF(AND(LEFT(U$93,3)="Yes",U$4&gt;=U$97),IF(U114,1,0),0)</f>
        <v/>
      </c>
      <c r="V131" s="19">
        <f>IF(AND(LEFT(V$93,3)="Yes",V$4&gt;=V$97),IF(V114,1,0),0)</f>
        <v/>
      </c>
      <c r="W131" s="19">
        <f>IF(AND(LEFT(W$93,3)="Yes",W$4&gt;=W$97),IF(W114,1,0),0)</f>
        <v/>
      </c>
      <c r="X131" s="19">
        <f>IF(AND(LEFT(X$93,3)="Yes",X$4&gt;=X$97),IF(X114,1,0),0)</f>
        <v/>
      </c>
      <c r="Y131" s="19">
        <f>IF(AND(LEFT(Y$93,3)="Yes",Y$4&gt;=Y$97),IF(Y114,1,0),0)</f>
        <v/>
      </c>
      <c r="Z131" s="19">
        <f>IF(AND(LEFT(Z$93,3)="Yes",Z$4&gt;=Z$97),IF(Z114,1,0),0)</f>
        <v/>
      </c>
      <c r="AA131" s="19">
        <f>IF(AND(LEFT(AA$93,3)="Yes",AA$4&gt;=AA$97),IF(AA114,1,0),0)</f>
        <v/>
      </c>
      <c r="AB131" s="19">
        <f>IF(AND(LEFT(AB$93,3)="Yes",AB$4&gt;=AB$97),IF(AB114,1,0),0)</f>
        <v/>
      </c>
      <c r="AC131" s="19">
        <f>IF(AND(LEFT(AC$93,3)="Yes",AC$4&gt;=AC$97),IF(AC114,1,0),0)</f>
        <v/>
      </c>
      <c r="AD131" s="20">
        <f>ETSCOVER(AD$93,AD$4,AD$97,AD114)</f>
        <v/>
      </c>
      <c r="AF131" s="17">
        <f>LOWER(Settings!$C$4)&amp;".mit."&amp;$A131&amp;IF($C131="","","."&amp;$C131&amp;"."&amp;$B131)&amp;IF(INDEX(Variables!$D$5:$D$205,MATCH($A131,Variables!$A$5:$A$205,0))="","","."&amp;INDEX(Variables!$D$5:$D$205,MATCH($A131,Variables!$A$5:$A$205,0)))&amp;"."&amp;AF$5</f>
        <v/>
      </c>
      <c r="AG131" s="18">
        <f>IF(AND(LEFT(AG$93,3)="Yes",AG$4&gt;=AG$97),IF(AG114,1,0),0)</f>
        <v/>
      </c>
      <c r="AH131" s="19">
        <f>IF(AND(LEFT(AH$93,3)="Yes",AH$4&gt;=AH$97),IF(AH114,1,0),0)</f>
        <v/>
      </c>
      <c r="AI131" s="19">
        <f>IF(AND(LEFT(AI$93,3)="Yes",AI$4&gt;=AI$97),IF(AI114,1,0),0)</f>
        <v/>
      </c>
      <c r="AJ131" s="19">
        <f>IF(AND(LEFT(AJ$93,3)="Yes",AJ$4&gt;=AJ$97),IF(AJ114,1,0),0)</f>
        <v/>
      </c>
      <c r="AK131" s="19">
        <f>IF(AND(LEFT(AK$93,3)="Yes",AK$4&gt;=AK$97),IF(AK114,1,0),0)</f>
        <v/>
      </c>
      <c r="AL131" s="19">
        <f>IF(AND(LEFT(AL$93,3)="Yes",AL$4&gt;=AL$97),IF(AL114,1,0),0)</f>
        <v/>
      </c>
      <c r="AM131" s="19">
        <f>IF(AND(LEFT(AM$93,3)="Yes",AM$4&gt;=AM$97),IF(AM114,1,0),0)</f>
        <v/>
      </c>
      <c r="AN131" s="19">
        <f>IF(AND(LEFT(AN$93,3)="Yes",AN$4&gt;=AN$97),IF(AN114,1,0),0)</f>
        <v/>
      </c>
      <c r="AO131" s="19">
        <f>IF(AND(LEFT(AO$93,3)="Yes",AO$4&gt;=AO$97),IF(AO114,1,0),0)</f>
        <v/>
      </c>
      <c r="AP131" s="19">
        <f>IF(AND(LEFT(AP$93,3)="Yes",AP$4&gt;=AP$97),IF(AP114,1,0),0)</f>
        <v/>
      </c>
      <c r="AQ131" s="19">
        <f>IF(AND(LEFT(AQ$93,3)="Yes",AQ$4&gt;=AQ$97),IF(AQ114,1,0),0)</f>
        <v/>
      </c>
      <c r="AR131" s="19">
        <f>IF(AND(LEFT(AR$93,3)="Yes",AR$4&gt;=AR$97),IF(AR114,1,0),0)</f>
        <v/>
      </c>
      <c r="AS131" s="19">
        <f>IF(AND(LEFT(AS$93,3)="Yes",AS$4&gt;=AS$97),IF(AS114,1,0),0)</f>
        <v/>
      </c>
      <c r="AT131" s="19">
        <f>IF(AND(LEFT(AT$93,3)="Yes",AT$4&gt;=AT$97),IF(AT114,1,0),0)</f>
        <v/>
      </c>
      <c r="AU131" s="19">
        <f>IF(AND(LEFT(AU$93,3)="Yes",AU$4&gt;=AU$97),IF(AU114,1,0),0)</f>
        <v/>
      </c>
      <c r="AV131" s="19">
        <f>IF(AND(LEFT(AV$93,3)="Yes",AV$4&gt;=AV$97),IF(AV114,1,0),0)</f>
        <v/>
      </c>
      <c r="AW131" s="19">
        <f>IF(AND(LEFT(AW$93,3)="Yes",AW$4&gt;=AW$97),IF(AW114,1,0),0)</f>
        <v/>
      </c>
      <c r="AX131" s="19">
        <f>IF(AND(LEFT(AX$93,3)="Yes",AX$4&gt;=AX$97),IF(AX114,1,0),0)</f>
        <v/>
      </c>
      <c r="AY131" s="20">
        <f>ETSCOVER(AY$93,AY$4,AY$97,AY114)</f>
        <v/>
      </c>
    </row>
    <row r="132" hidden="1" outlineLevel="1">
      <c r="A132" s="1" t="inlineStr">
        <is>
          <t>etsc</t>
        </is>
      </c>
      <c r="B132" s="1" t="inlineStr">
        <is>
          <t>all</t>
        </is>
      </c>
      <c r="C132" s="1" t="inlineStr">
        <is>
          <t>mac</t>
        </is>
      </c>
      <c r="H132" s="1">
        <f>INDEX(Variables!$B$5:$B$205,MATCH($A132,Variables!$A$5:$A$205,0))&amp;IF($C132="",""," | "&amp;INDEX(Mapping!$B$5:$B$26,MATCH($C132,Mapping!$A$5:$A$26,0))&amp;" | "&amp;INDEX(Mapping!$B$30:$B$46,MATCH($B132,Mapping!$A$30:$A$46,0)))</f>
        <v/>
      </c>
      <c r="I132" s="1">
        <f>INDEX(Variables!$C$5:$C$205,MATCH($A132,Variables!$A$5:$A$205,0))</f>
        <v/>
      </c>
      <c r="J132" s="1">
        <f>INDEX(Variables!$E$5:$E$205,MATCH($A132,Variables!$A$5:$A$205,0))</f>
        <v/>
      </c>
      <c r="K132" s="17">
        <f>LOWER(Settings!$C$4)&amp;".mit."&amp;$A132&amp;IF($C132="","","."&amp;$C132&amp;"."&amp;$B132)&amp;IF(INDEX(Variables!$D$5:$D$205,MATCH($A132,Variables!$A$5:$A$205,0))="","","."&amp;INDEX(Variables!$D$5:$D$205,MATCH($A132,Variables!$A$5:$A$205,0)))&amp;"."&amp;K$5</f>
        <v/>
      </c>
      <c r="L132" s="18">
        <f>IF(AND(LEFT(L$93,3)="Yes",L$4&gt;=L$97),IF(L115,1,0),0)</f>
        <v/>
      </c>
      <c r="M132" s="19">
        <f>IF(AND(LEFT(M$93,3)="Yes",M$4&gt;=M$97),IF(M115,1,0),0)</f>
        <v/>
      </c>
      <c r="N132" s="19">
        <f>IF(AND(LEFT(N$93,3)="Yes",N$4&gt;=N$97),IF(N115,1,0),0)</f>
        <v/>
      </c>
      <c r="O132" s="19">
        <f>IF(AND(LEFT(O$93,3)="Yes",O$4&gt;=O$97),IF(O115,1,0),0)</f>
        <v/>
      </c>
      <c r="P132" s="19">
        <f>IF(AND(LEFT(P$93,3)="Yes",P$4&gt;=P$97),IF(P115,1,0),0)</f>
        <v/>
      </c>
      <c r="Q132" s="19">
        <f>IF(AND(LEFT(Q$93,3)="Yes",Q$4&gt;=Q$97),IF(Q115,1,0),0)</f>
        <v/>
      </c>
      <c r="R132" s="19">
        <f>IF(AND(LEFT(R$93,3)="Yes",R$4&gt;=R$97),IF(R115,1,0),0)</f>
        <v/>
      </c>
      <c r="S132" s="19">
        <f>IF(AND(LEFT(S$93,3)="Yes",S$4&gt;=S$97),IF(S115,1,0),0)</f>
        <v/>
      </c>
      <c r="T132" s="19">
        <f>IF(AND(LEFT(T$93,3)="Yes",T$4&gt;=T$97),IF(T115,1,0),0)</f>
        <v/>
      </c>
      <c r="U132" s="19">
        <f>IF(AND(LEFT(U$93,3)="Yes",U$4&gt;=U$97),IF(U115,1,0),0)</f>
        <v/>
      </c>
      <c r="V132" s="19">
        <f>IF(AND(LEFT(V$93,3)="Yes",V$4&gt;=V$97),IF(V115,1,0),0)</f>
        <v/>
      </c>
      <c r="W132" s="19">
        <f>IF(AND(LEFT(W$93,3)="Yes",W$4&gt;=W$97),IF(W115,1,0),0)</f>
        <v/>
      </c>
      <c r="X132" s="19">
        <f>IF(AND(LEFT(X$93,3)="Yes",X$4&gt;=X$97),IF(X115,1,0),0)</f>
        <v/>
      </c>
      <c r="Y132" s="19">
        <f>IF(AND(LEFT(Y$93,3)="Yes",Y$4&gt;=Y$97),IF(Y115,1,0),0)</f>
        <v/>
      </c>
      <c r="Z132" s="19">
        <f>IF(AND(LEFT(Z$93,3)="Yes",Z$4&gt;=Z$97),IF(Z115,1,0),0)</f>
        <v/>
      </c>
      <c r="AA132" s="19">
        <f>IF(AND(LEFT(AA$93,3)="Yes",AA$4&gt;=AA$97),IF(AA115,1,0),0)</f>
        <v/>
      </c>
      <c r="AB132" s="19">
        <f>IF(AND(LEFT(AB$93,3)="Yes",AB$4&gt;=AB$97),IF(AB115,1,0),0)</f>
        <v/>
      </c>
      <c r="AC132" s="19">
        <f>IF(AND(LEFT(AC$93,3)="Yes",AC$4&gt;=AC$97),IF(AC115,1,0),0)</f>
        <v/>
      </c>
      <c r="AD132" s="20">
        <f>ETSCOVER(AD$93,AD$4,AD$97,AD115)</f>
        <v/>
      </c>
      <c r="AF132" s="17">
        <f>LOWER(Settings!$C$4)&amp;".mit."&amp;$A132&amp;IF($C132="","","."&amp;$C132&amp;"."&amp;$B132)&amp;IF(INDEX(Variables!$D$5:$D$205,MATCH($A132,Variables!$A$5:$A$205,0))="","","."&amp;INDEX(Variables!$D$5:$D$205,MATCH($A132,Variables!$A$5:$A$205,0)))&amp;"."&amp;AF$5</f>
        <v/>
      </c>
      <c r="AG132" s="18">
        <f>IF(AND(LEFT(AG$93,3)="Yes",AG$4&gt;=AG$97),IF(AG115,1,0),0)</f>
        <v/>
      </c>
      <c r="AH132" s="19">
        <f>IF(AND(LEFT(AH$93,3)="Yes",AH$4&gt;=AH$97),IF(AH115,1,0),0)</f>
        <v/>
      </c>
      <c r="AI132" s="19">
        <f>IF(AND(LEFT(AI$93,3)="Yes",AI$4&gt;=AI$97),IF(AI115,1,0),0)</f>
        <v/>
      </c>
      <c r="AJ132" s="19">
        <f>IF(AND(LEFT(AJ$93,3)="Yes",AJ$4&gt;=AJ$97),IF(AJ115,1,0),0)</f>
        <v/>
      </c>
      <c r="AK132" s="19">
        <f>IF(AND(LEFT(AK$93,3)="Yes",AK$4&gt;=AK$97),IF(AK115,1,0),0)</f>
        <v/>
      </c>
      <c r="AL132" s="19">
        <f>IF(AND(LEFT(AL$93,3)="Yes",AL$4&gt;=AL$97),IF(AL115,1,0),0)</f>
        <v/>
      </c>
      <c r="AM132" s="19">
        <f>IF(AND(LEFT(AM$93,3)="Yes",AM$4&gt;=AM$97),IF(AM115,1,0),0)</f>
        <v/>
      </c>
      <c r="AN132" s="19">
        <f>IF(AND(LEFT(AN$93,3)="Yes",AN$4&gt;=AN$97),IF(AN115,1,0),0)</f>
        <v/>
      </c>
      <c r="AO132" s="19">
        <f>IF(AND(LEFT(AO$93,3)="Yes",AO$4&gt;=AO$97),IF(AO115,1,0),0)</f>
        <v/>
      </c>
      <c r="AP132" s="19">
        <f>IF(AND(LEFT(AP$93,3)="Yes",AP$4&gt;=AP$97),IF(AP115,1,0),0)</f>
        <v/>
      </c>
      <c r="AQ132" s="19">
        <f>IF(AND(LEFT(AQ$93,3)="Yes",AQ$4&gt;=AQ$97),IF(AQ115,1,0),0)</f>
        <v/>
      </c>
      <c r="AR132" s="19">
        <f>IF(AND(LEFT(AR$93,3)="Yes",AR$4&gt;=AR$97),IF(AR115,1,0),0)</f>
        <v/>
      </c>
      <c r="AS132" s="19">
        <f>IF(AND(LEFT(AS$93,3)="Yes",AS$4&gt;=AS$97),IF(AS115,1,0),0)</f>
        <v/>
      </c>
      <c r="AT132" s="19">
        <f>IF(AND(LEFT(AT$93,3)="Yes",AT$4&gt;=AT$97),IF(AT115,1,0),0)</f>
        <v/>
      </c>
      <c r="AU132" s="19">
        <f>IF(AND(LEFT(AU$93,3)="Yes",AU$4&gt;=AU$97),IF(AU115,1,0),0)</f>
        <v/>
      </c>
      <c r="AV132" s="19">
        <f>IF(AND(LEFT(AV$93,3)="Yes",AV$4&gt;=AV$97),IF(AV115,1,0),0)</f>
        <v/>
      </c>
      <c r="AW132" s="19">
        <f>IF(AND(LEFT(AW$93,3)="Yes",AW$4&gt;=AW$97),IF(AW115,1,0),0)</f>
        <v/>
      </c>
      <c r="AX132" s="19">
        <f>IF(AND(LEFT(AX$93,3)="Yes",AX$4&gt;=AX$97),IF(AX115,1,0),0)</f>
        <v/>
      </c>
      <c r="AY132" s="20">
        <f>ETSCOVER(AY$93,AY$4,AY$97,AY115)</f>
        <v/>
      </c>
    </row>
    <row r="133" hidden="1" outlineLevel="1">
      <c r="A133" s="1" t="inlineStr">
        <is>
          <t>etsc</t>
        </is>
      </c>
      <c r="B133" s="1" t="inlineStr">
        <is>
          <t>all</t>
        </is>
      </c>
      <c r="C133" s="1" t="inlineStr">
        <is>
          <t>cem</t>
        </is>
      </c>
      <c r="H133" s="1">
        <f>INDEX(Variables!$B$5:$B$205,MATCH($A133,Variables!$A$5:$A$205,0))&amp;IF($C133="",""," | "&amp;INDEX(Mapping!$B$5:$B$26,MATCH($C133,Mapping!$A$5:$A$26,0))&amp;" | "&amp;INDEX(Mapping!$B$30:$B$46,MATCH($B133,Mapping!$A$30:$A$46,0)))</f>
        <v/>
      </c>
      <c r="I133" s="1">
        <f>INDEX(Variables!$C$5:$C$205,MATCH($A133,Variables!$A$5:$A$205,0))</f>
        <v/>
      </c>
      <c r="J133" s="1">
        <f>INDEX(Variables!$E$5:$E$205,MATCH($A133,Variables!$A$5:$A$205,0))</f>
        <v/>
      </c>
      <c r="K133" s="17">
        <f>LOWER(Settings!$C$4)&amp;".mit."&amp;$A133&amp;IF($C133="","","."&amp;$C133&amp;"."&amp;$B133)&amp;IF(INDEX(Variables!$D$5:$D$205,MATCH($A133,Variables!$A$5:$A$205,0))="","","."&amp;INDEX(Variables!$D$5:$D$205,MATCH($A133,Variables!$A$5:$A$205,0)))&amp;"."&amp;K$5</f>
        <v/>
      </c>
      <c r="L133" s="18">
        <f>IF(AND(LEFT(L$93,3)="Yes",L$4&gt;=L$97),IF(L116,1,0),0)</f>
        <v/>
      </c>
      <c r="M133" s="19">
        <f>IF(AND(LEFT(M$93,3)="Yes",M$4&gt;=M$97),IF(M116,1,0),0)</f>
        <v/>
      </c>
      <c r="N133" s="19">
        <f>IF(AND(LEFT(N$93,3)="Yes",N$4&gt;=N$97),IF(N116,1,0),0)</f>
        <v/>
      </c>
      <c r="O133" s="19">
        <f>IF(AND(LEFT(O$93,3)="Yes",O$4&gt;=O$97),IF(O116,1,0),0)</f>
        <v/>
      </c>
      <c r="P133" s="19">
        <f>IF(AND(LEFT(P$93,3)="Yes",P$4&gt;=P$97),IF(P116,1,0),0)</f>
        <v/>
      </c>
      <c r="Q133" s="19">
        <f>IF(AND(LEFT(Q$93,3)="Yes",Q$4&gt;=Q$97),IF(Q116,1,0),0)</f>
        <v/>
      </c>
      <c r="R133" s="19">
        <f>IF(AND(LEFT(R$93,3)="Yes",R$4&gt;=R$97),IF(R116,1,0),0)</f>
        <v/>
      </c>
      <c r="S133" s="19">
        <f>IF(AND(LEFT(S$93,3)="Yes",S$4&gt;=S$97),IF(S116,1,0),0)</f>
        <v/>
      </c>
      <c r="T133" s="19">
        <f>IF(AND(LEFT(T$93,3)="Yes",T$4&gt;=T$97),IF(T116,1,0),0)</f>
        <v/>
      </c>
      <c r="U133" s="19">
        <f>IF(AND(LEFT(U$93,3)="Yes",U$4&gt;=U$97),IF(U116,1,0),0)</f>
        <v/>
      </c>
      <c r="V133" s="19">
        <f>IF(AND(LEFT(V$93,3)="Yes",V$4&gt;=V$97),IF(V116,1,0),0)</f>
        <v/>
      </c>
      <c r="W133" s="19">
        <f>IF(AND(LEFT(W$93,3)="Yes",W$4&gt;=W$97),IF(W116,1,0),0)</f>
        <v/>
      </c>
      <c r="X133" s="19">
        <f>IF(AND(LEFT(X$93,3)="Yes",X$4&gt;=X$97),IF(X116,1,0),0)</f>
        <v/>
      </c>
      <c r="Y133" s="19">
        <f>IF(AND(LEFT(Y$93,3)="Yes",Y$4&gt;=Y$97),IF(Y116,1,0),0)</f>
        <v/>
      </c>
      <c r="Z133" s="19">
        <f>IF(AND(LEFT(Z$93,3)="Yes",Z$4&gt;=Z$97),IF(Z116,1,0),0)</f>
        <v/>
      </c>
      <c r="AA133" s="19">
        <f>IF(AND(LEFT(AA$93,3)="Yes",AA$4&gt;=AA$97),IF(AA116,1,0),0)</f>
        <v/>
      </c>
      <c r="AB133" s="19">
        <f>IF(AND(LEFT(AB$93,3)="Yes",AB$4&gt;=AB$97),IF(AB116,1,0),0)</f>
        <v/>
      </c>
      <c r="AC133" s="19">
        <f>IF(AND(LEFT(AC$93,3)="Yes",AC$4&gt;=AC$97),IF(AC116,1,0),0)</f>
        <v/>
      </c>
      <c r="AD133" s="20">
        <f>ETSCOVER(AD$93,AD$4,AD$97,AD116)</f>
        <v/>
      </c>
      <c r="AF133" s="17">
        <f>LOWER(Settings!$C$4)&amp;".mit."&amp;$A133&amp;IF($C133="","","."&amp;$C133&amp;"."&amp;$B133)&amp;IF(INDEX(Variables!$D$5:$D$205,MATCH($A133,Variables!$A$5:$A$205,0))="","","."&amp;INDEX(Variables!$D$5:$D$205,MATCH($A133,Variables!$A$5:$A$205,0)))&amp;"."&amp;AF$5</f>
        <v/>
      </c>
      <c r="AG133" s="18">
        <f>IF(AND(LEFT(AG$93,3)="Yes",AG$4&gt;=AG$97),IF(AG116,1,0),0)</f>
        <v/>
      </c>
      <c r="AH133" s="19">
        <f>IF(AND(LEFT(AH$93,3)="Yes",AH$4&gt;=AH$97),IF(AH116,1,0),0)</f>
        <v/>
      </c>
      <c r="AI133" s="19">
        <f>IF(AND(LEFT(AI$93,3)="Yes",AI$4&gt;=AI$97),IF(AI116,1,0),0)</f>
        <v/>
      </c>
      <c r="AJ133" s="19">
        <f>IF(AND(LEFT(AJ$93,3)="Yes",AJ$4&gt;=AJ$97),IF(AJ116,1,0),0)</f>
        <v/>
      </c>
      <c r="AK133" s="19">
        <f>IF(AND(LEFT(AK$93,3)="Yes",AK$4&gt;=AK$97),IF(AK116,1,0),0)</f>
        <v/>
      </c>
      <c r="AL133" s="19">
        <f>IF(AND(LEFT(AL$93,3)="Yes",AL$4&gt;=AL$97),IF(AL116,1,0),0)</f>
        <v/>
      </c>
      <c r="AM133" s="19">
        <f>IF(AND(LEFT(AM$93,3)="Yes",AM$4&gt;=AM$97),IF(AM116,1,0),0)</f>
        <v/>
      </c>
      <c r="AN133" s="19">
        <f>IF(AND(LEFT(AN$93,3)="Yes",AN$4&gt;=AN$97),IF(AN116,1,0),0)</f>
        <v/>
      </c>
      <c r="AO133" s="19">
        <f>IF(AND(LEFT(AO$93,3)="Yes",AO$4&gt;=AO$97),IF(AO116,1,0),0)</f>
        <v/>
      </c>
      <c r="AP133" s="19">
        <f>IF(AND(LEFT(AP$93,3)="Yes",AP$4&gt;=AP$97),IF(AP116,1,0),0)</f>
        <v/>
      </c>
      <c r="AQ133" s="19">
        <f>IF(AND(LEFT(AQ$93,3)="Yes",AQ$4&gt;=AQ$97),IF(AQ116,1,0),0)</f>
        <v/>
      </c>
      <c r="AR133" s="19">
        <f>IF(AND(LEFT(AR$93,3)="Yes",AR$4&gt;=AR$97),IF(AR116,1,0),0)</f>
        <v/>
      </c>
      <c r="AS133" s="19">
        <f>IF(AND(LEFT(AS$93,3)="Yes",AS$4&gt;=AS$97),IF(AS116,1,0),0)</f>
        <v/>
      </c>
      <c r="AT133" s="19">
        <f>IF(AND(LEFT(AT$93,3)="Yes",AT$4&gt;=AT$97),IF(AT116,1,0),0)</f>
        <v/>
      </c>
      <c r="AU133" s="19">
        <f>IF(AND(LEFT(AU$93,3)="Yes",AU$4&gt;=AU$97),IF(AU116,1,0),0)</f>
        <v/>
      </c>
      <c r="AV133" s="19">
        <f>IF(AND(LEFT(AV$93,3)="Yes",AV$4&gt;=AV$97),IF(AV116,1,0),0)</f>
        <v/>
      </c>
      <c r="AW133" s="19">
        <f>IF(AND(LEFT(AW$93,3)="Yes",AW$4&gt;=AW$97),IF(AW116,1,0),0)</f>
        <v/>
      </c>
      <c r="AX133" s="19">
        <f>IF(AND(LEFT(AX$93,3)="Yes",AX$4&gt;=AX$97),IF(AX116,1,0),0)</f>
        <v/>
      </c>
      <c r="AY133" s="20">
        <f>ETSCOVER(AY$93,AY$4,AY$97,AY116)</f>
        <v/>
      </c>
    </row>
    <row r="134" hidden="1" outlineLevel="1">
      <c r="A134" s="1" t="inlineStr">
        <is>
          <t>etsc</t>
        </is>
      </c>
      <c r="B134" s="1" t="inlineStr">
        <is>
          <t>all</t>
        </is>
      </c>
      <c r="C134" s="1" t="inlineStr">
        <is>
          <t>omn</t>
        </is>
      </c>
      <c r="H134" s="1">
        <f>INDEX(Variables!$B$5:$B$205,MATCH($A134,Variables!$A$5:$A$205,0))&amp;IF($C134="",""," | "&amp;INDEX(Mapping!$B$5:$B$26,MATCH($C134,Mapping!$A$5:$A$26,0))&amp;" | "&amp;INDEX(Mapping!$B$30:$B$46,MATCH($B134,Mapping!$A$30:$A$46,0)))</f>
        <v/>
      </c>
      <c r="I134" s="1">
        <f>INDEX(Variables!$C$5:$C$205,MATCH($A134,Variables!$A$5:$A$205,0))</f>
        <v/>
      </c>
      <c r="J134" s="1">
        <f>INDEX(Variables!$E$5:$E$205,MATCH($A134,Variables!$A$5:$A$205,0))</f>
        <v/>
      </c>
      <c r="K134" s="17">
        <f>LOWER(Settings!$C$4)&amp;".mit."&amp;$A134&amp;IF($C134="","","."&amp;$C134&amp;"."&amp;$B134)&amp;IF(INDEX(Variables!$D$5:$D$205,MATCH($A134,Variables!$A$5:$A$205,0))="","","."&amp;INDEX(Variables!$D$5:$D$205,MATCH($A134,Variables!$A$5:$A$205,0)))&amp;"."&amp;K$5</f>
        <v/>
      </c>
      <c r="L134" s="18">
        <f>IF(AND(LEFT(L$93,3)="Yes",L$4&gt;=L$97),IF(L117,1,0),0)</f>
        <v/>
      </c>
      <c r="M134" s="19">
        <f>IF(AND(LEFT(M$93,3)="Yes",M$4&gt;=M$97),IF(M117,1,0),0)</f>
        <v/>
      </c>
      <c r="N134" s="19">
        <f>IF(AND(LEFT(N$93,3)="Yes",N$4&gt;=N$97),IF(N117,1,0),0)</f>
        <v/>
      </c>
      <c r="O134" s="19">
        <f>IF(AND(LEFT(O$93,3)="Yes",O$4&gt;=O$97),IF(O117,1,0),0)</f>
        <v/>
      </c>
      <c r="P134" s="19">
        <f>IF(AND(LEFT(P$93,3)="Yes",P$4&gt;=P$97),IF(P117,1,0),0)</f>
        <v/>
      </c>
      <c r="Q134" s="19">
        <f>IF(AND(LEFT(Q$93,3)="Yes",Q$4&gt;=Q$97),IF(Q117,1,0),0)</f>
        <v/>
      </c>
      <c r="R134" s="19">
        <f>IF(AND(LEFT(R$93,3)="Yes",R$4&gt;=R$97),IF(R117,1,0),0)</f>
        <v/>
      </c>
      <c r="S134" s="19">
        <f>IF(AND(LEFT(S$93,3)="Yes",S$4&gt;=S$97),IF(S117,1,0),0)</f>
        <v/>
      </c>
      <c r="T134" s="19">
        <f>IF(AND(LEFT(T$93,3)="Yes",T$4&gt;=T$97),IF(T117,1,0),0)</f>
        <v/>
      </c>
      <c r="U134" s="19">
        <f>IF(AND(LEFT(U$93,3)="Yes",U$4&gt;=U$97),IF(U117,1,0),0)</f>
        <v/>
      </c>
      <c r="V134" s="19">
        <f>IF(AND(LEFT(V$93,3)="Yes",V$4&gt;=V$97),IF(V117,1,0),0)</f>
        <v/>
      </c>
      <c r="W134" s="19">
        <f>IF(AND(LEFT(W$93,3)="Yes",W$4&gt;=W$97),IF(W117,1,0),0)</f>
        <v/>
      </c>
      <c r="X134" s="19">
        <f>IF(AND(LEFT(X$93,3)="Yes",X$4&gt;=X$97),IF(X117,1,0),0)</f>
        <v/>
      </c>
      <c r="Y134" s="19">
        <f>IF(AND(LEFT(Y$93,3)="Yes",Y$4&gt;=Y$97),IF(Y117,1,0),0)</f>
        <v/>
      </c>
      <c r="Z134" s="19">
        <f>IF(AND(LEFT(Z$93,3)="Yes",Z$4&gt;=Z$97),IF(Z117,1,0),0)</f>
        <v/>
      </c>
      <c r="AA134" s="19">
        <f>IF(AND(LEFT(AA$93,3)="Yes",AA$4&gt;=AA$97),IF(AA117,1,0),0)</f>
        <v/>
      </c>
      <c r="AB134" s="19">
        <f>IF(AND(LEFT(AB$93,3)="Yes",AB$4&gt;=AB$97),IF(AB117,1,0),0)</f>
        <v/>
      </c>
      <c r="AC134" s="19">
        <f>IF(AND(LEFT(AC$93,3)="Yes",AC$4&gt;=AC$97),IF(AC117,1,0),0)</f>
        <v/>
      </c>
      <c r="AD134" s="20">
        <f>ETSCOVER(AD$93,AD$4,AD$97,AD117)</f>
        <v/>
      </c>
      <c r="AF134" s="17">
        <f>LOWER(Settings!$C$4)&amp;".mit."&amp;$A134&amp;IF($C134="","","."&amp;$C134&amp;"."&amp;$B134)&amp;IF(INDEX(Variables!$D$5:$D$205,MATCH($A134,Variables!$A$5:$A$205,0))="","","."&amp;INDEX(Variables!$D$5:$D$205,MATCH($A134,Variables!$A$5:$A$205,0)))&amp;"."&amp;AF$5</f>
        <v/>
      </c>
      <c r="AG134" s="18">
        <f>IF(AND(LEFT(AG$93,3)="Yes",AG$4&gt;=AG$97),IF(AG117,1,0),0)</f>
        <v/>
      </c>
      <c r="AH134" s="19">
        <f>IF(AND(LEFT(AH$93,3)="Yes",AH$4&gt;=AH$97),IF(AH117,1,0),0)</f>
        <v/>
      </c>
      <c r="AI134" s="19">
        <f>IF(AND(LEFT(AI$93,3)="Yes",AI$4&gt;=AI$97),IF(AI117,1,0),0)</f>
        <v/>
      </c>
      <c r="AJ134" s="19">
        <f>IF(AND(LEFT(AJ$93,3)="Yes",AJ$4&gt;=AJ$97),IF(AJ117,1,0),0)</f>
        <v/>
      </c>
      <c r="AK134" s="19">
        <f>IF(AND(LEFT(AK$93,3)="Yes",AK$4&gt;=AK$97),IF(AK117,1,0),0)</f>
        <v/>
      </c>
      <c r="AL134" s="19">
        <f>IF(AND(LEFT(AL$93,3)="Yes",AL$4&gt;=AL$97),IF(AL117,1,0),0)</f>
        <v/>
      </c>
      <c r="AM134" s="19">
        <f>IF(AND(LEFT(AM$93,3)="Yes",AM$4&gt;=AM$97),IF(AM117,1,0),0)</f>
        <v/>
      </c>
      <c r="AN134" s="19">
        <f>IF(AND(LEFT(AN$93,3)="Yes",AN$4&gt;=AN$97),IF(AN117,1,0),0)</f>
        <v/>
      </c>
      <c r="AO134" s="19">
        <f>IF(AND(LEFT(AO$93,3)="Yes",AO$4&gt;=AO$97),IF(AO117,1,0),0)</f>
        <v/>
      </c>
      <c r="AP134" s="19">
        <f>IF(AND(LEFT(AP$93,3)="Yes",AP$4&gt;=AP$97),IF(AP117,1,0),0)</f>
        <v/>
      </c>
      <c r="AQ134" s="19">
        <f>IF(AND(LEFT(AQ$93,3)="Yes",AQ$4&gt;=AQ$97),IF(AQ117,1,0),0)</f>
        <v/>
      </c>
      <c r="AR134" s="19">
        <f>IF(AND(LEFT(AR$93,3)="Yes",AR$4&gt;=AR$97),IF(AR117,1,0),0)</f>
        <v/>
      </c>
      <c r="AS134" s="19">
        <f>IF(AND(LEFT(AS$93,3)="Yes",AS$4&gt;=AS$97),IF(AS117,1,0),0)</f>
        <v/>
      </c>
      <c r="AT134" s="19">
        <f>IF(AND(LEFT(AT$93,3)="Yes",AT$4&gt;=AT$97),IF(AT117,1,0),0)</f>
        <v/>
      </c>
      <c r="AU134" s="19">
        <f>IF(AND(LEFT(AU$93,3)="Yes",AU$4&gt;=AU$97),IF(AU117,1,0),0)</f>
        <v/>
      </c>
      <c r="AV134" s="19">
        <f>IF(AND(LEFT(AV$93,3)="Yes",AV$4&gt;=AV$97),IF(AV117,1,0),0)</f>
        <v/>
      </c>
      <c r="AW134" s="19">
        <f>IF(AND(LEFT(AW$93,3)="Yes",AW$4&gt;=AW$97),IF(AW117,1,0),0)</f>
        <v/>
      </c>
      <c r="AX134" s="19">
        <f>IF(AND(LEFT(AX$93,3)="Yes",AX$4&gt;=AX$97),IF(AX117,1,0),0)</f>
        <v/>
      </c>
      <c r="AY134" s="20">
        <f>ETSCOVER(AY$93,AY$4,AY$97,AY117)</f>
        <v/>
      </c>
    </row>
    <row r="135" hidden="1" outlineLevel="1">
      <c r="A135" s="1" t="inlineStr">
        <is>
          <t>etsc</t>
        </is>
      </c>
      <c r="B135" s="1" t="inlineStr">
        <is>
          <t>all</t>
        </is>
      </c>
      <c r="C135" s="1" t="inlineStr">
        <is>
          <t>cst</t>
        </is>
      </c>
      <c r="H135" s="1">
        <f>INDEX(Variables!$B$5:$B$205,MATCH($A135,Variables!$A$5:$A$205,0))&amp;IF($C135="",""," | "&amp;INDEX(Mapping!$B$5:$B$26,MATCH($C135,Mapping!$A$5:$A$26,0))&amp;" | "&amp;INDEX(Mapping!$B$30:$B$46,MATCH($B135,Mapping!$A$30:$A$46,0)))</f>
        <v/>
      </c>
      <c r="I135" s="1">
        <f>INDEX(Variables!$C$5:$C$205,MATCH($A135,Variables!$A$5:$A$205,0))</f>
        <v/>
      </c>
      <c r="J135" s="1">
        <f>INDEX(Variables!$E$5:$E$205,MATCH($A135,Variables!$A$5:$A$205,0))</f>
        <v/>
      </c>
      <c r="K135" s="17">
        <f>LOWER(Settings!$C$4)&amp;".mit."&amp;$A135&amp;IF($C135="","","."&amp;$C135&amp;"."&amp;$B135)&amp;IF(INDEX(Variables!$D$5:$D$205,MATCH($A135,Variables!$A$5:$A$205,0))="","","."&amp;INDEX(Variables!$D$5:$D$205,MATCH($A135,Variables!$A$5:$A$205,0)))&amp;"."&amp;K$5</f>
        <v/>
      </c>
      <c r="L135" s="18">
        <f>IF(AND(LEFT(L$93,3)="Yes",L$4&gt;=L$97),IF(L118,1,0),0)</f>
        <v/>
      </c>
      <c r="M135" s="19">
        <f>IF(AND(LEFT(M$93,3)="Yes",M$4&gt;=M$97),IF(M118,1,0),0)</f>
        <v/>
      </c>
      <c r="N135" s="19">
        <f>IF(AND(LEFT(N$93,3)="Yes",N$4&gt;=N$97),IF(N118,1,0),0)</f>
        <v/>
      </c>
      <c r="O135" s="19">
        <f>IF(AND(LEFT(O$93,3)="Yes",O$4&gt;=O$97),IF(O118,1,0),0)</f>
        <v/>
      </c>
      <c r="P135" s="19">
        <f>IF(AND(LEFT(P$93,3)="Yes",P$4&gt;=P$97),IF(P118,1,0),0)</f>
        <v/>
      </c>
      <c r="Q135" s="19">
        <f>IF(AND(LEFT(Q$93,3)="Yes",Q$4&gt;=Q$97),IF(Q118,1,0),0)</f>
        <v/>
      </c>
      <c r="R135" s="19">
        <f>IF(AND(LEFT(R$93,3)="Yes",R$4&gt;=R$97),IF(R118,1,0),0)</f>
        <v/>
      </c>
      <c r="S135" s="19">
        <f>IF(AND(LEFT(S$93,3)="Yes",S$4&gt;=S$97),IF(S118,1,0),0)</f>
        <v/>
      </c>
      <c r="T135" s="19">
        <f>IF(AND(LEFT(T$93,3)="Yes",T$4&gt;=T$97),IF(T118,1,0),0)</f>
        <v/>
      </c>
      <c r="U135" s="19">
        <f>IF(AND(LEFT(U$93,3)="Yes",U$4&gt;=U$97),IF(U118,1,0),0)</f>
        <v/>
      </c>
      <c r="V135" s="19">
        <f>IF(AND(LEFT(V$93,3)="Yes",V$4&gt;=V$97),IF(V118,1,0),0)</f>
        <v/>
      </c>
      <c r="W135" s="19">
        <f>IF(AND(LEFT(W$93,3)="Yes",W$4&gt;=W$97),IF(W118,1,0),0)</f>
        <v/>
      </c>
      <c r="X135" s="19">
        <f>IF(AND(LEFT(X$93,3)="Yes",X$4&gt;=X$97),IF(X118,1,0),0)</f>
        <v/>
      </c>
      <c r="Y135" s="19">
        <f>IF(AND(LEFT(Y$93,3)="Yes",Y$4&gt;=Y$97),IF(Y118,1,0),0)</f>
        <v/>
      </c>
      <c r="Z135" s="19">
        <f>IF(AND(LEFT(Z$93,3)="Yes",Z$4&gt;=Z$97),IF(Z118,1,0),0)</f>
        <v/>
      </c>
      <c r="AA135" s="19">
        <f>IF(AND(LEFT(AA$93,3)="Yes",AA$4&gt;=AA$97),IF(AA118,1,0),0)</f>
        <v/>
      </c>
      <c r="AB135" s="19">
        <f>IF(AND(LEFT(AB$93,3)="Yes",AB$4&gt;=AB$97),IF(AB118,1,0),0)</f>
        <v/>
      </c>
      <c r="AC135" s="19">
        <f>IF(AND(LEFT(AC$93,3)="Yes",AC$4&gt;=AC$97),IF(AC118,1,0),0)</f>
        <v/>
      </c>
      <c r="AD135" s="20">
        <f>ETSCOVER(AD$93,AD$4,AD$97,AD118)</f>
        <v/>
      </c>
      <c r="AF135" s="17">
        <f>LOWER(Settings!$C$4)&amp;".mit."&amp;$A135&amp;IF($C135="","","."&amp;$C135&amp;"."&amp;$B135)&amp;IF(INDEX(Variables!$D$5:$D$205,MATCH($A135,Variables!$A$5:$A$205,0))="","","."&amp;INDEX(Variables!$D$5:$D$205,MATCH($A135,Variables!$A$5:$A$205,0)))&amp;"."&amp;AF$5</f>
        <v/>
      </c>
      <c r="AG135" s="18">
        <f>IF(AND(LEFT(AG$93,3)="Yes",AG$4&gt;=AG$97),IF(AG118,1,0),0)</f>
        <v/>
      </c>
      <c r="AH135" s="19">
        <f>IF(AND(LEFT(AH$93,3)="Yes",AH$4&gt;=AH$97),IF(AH118,1,0),0)</f>
        <v/>
      </c>
      <c r="AI135" s="19">
        <f>IF(AND(LEFT(AI$93,3)="Yes",AI$4&gt;=AI$97),IF(AI118,1,0),0)</f>
        <v/>
      </c>
      <c r="AJ135" s="19">
        <f>IF(AND(LEFT(AJ$93,3)="Yes",AJ$4&gt;=AJ$97),IF(AJ118,1,0),0)</f>
        <v/>
      </c>
      <c r="AK135" s="19">
        <f>IF(AND(LEFT(AK$93,3)="Yes",AK$4&gt;=AK$97),IF(AK118,1,0),0)</f>
        <v/>
      </c>
      <c r="AL135" s="19">
        <f>IF(AND(LEFT(AL$93,3)="Yes",AL$4&gt;=AL$97),IF(AL118,1,0),0)</f>
        <v/>
      </c>
      <c r="AM135" s="19">
        <f>IF(AND(LEFT(AM$93,3)="Yes",AM$4&gt;=AM$97),IF(AM118,1,0),0)</f>
        <v/>
      </c>
      <c r="AN135" s="19">
        <f>IF(AND(LEFT(AN$93,3)="Yes",AN$4&gt;=AN$97),IF(AN118,1,0),0)</f>
        <v/>
      </c>
      <c r="AO135" s="19">
        <f>IF(AND(LEFT(AO$93,3)="Yes",AO$4&gt;=AO$97),IF(AO118,1,0),0)</f>
        <v/>
      </c>
      <c r="AP135" s="19">
        <f>IF(AND(LEFT(AP$93,3)="Yes",AP$4&gt;=AP$97),IF(AP118,1,0),0)</f>
        <v/>
      </c>
      <c r="AQ135" s="19">
        <f>IF(AND(LEFT(AQ$93,3)="Yes",AQ$4&gt;=AQ$97),IF(AQ118,1,0),0)</f>
        <v/>
      </c>
      <c r="AR135" s="19">
        <f>IF(AND(LEFT(AR$93,3)="Yes",AR$4&gt;=AR$97),IF(AR118,1,0),0)</f>
        <v/>
      </c>
      <c r="AS135" s="19">
        <f>IF(AND(LEFT(AS$93,3)="Yes",AS$4&gt;=AS$97),IF(AS118,1,0),0)</f>
        <v/>
      </c>
      <c r="AT135" s="19">
        <f>IF(AND(LEFT(AT$93,3)="Yes",AT$4&gt;=AT$97),IF(AT118,1,0),0)</f>
        <v/>
      </c>
      <c r="AU135" s="19">
        <f>IF(AND(LEFT(AU$93,3)="Yes",AU$4&gt;=AU$97),IF(AU118,1,0),0)</f>
        <v/>
      </c>
      <c r="AV135" s="19">
        <f>IF(AND(LEFT(AV$93,3)="Yes",AV$4&gt;=AV$97),IF(AV118,1,0),0)</f>
        <v/>
      </c>
      <c r="AW135" s="19">
        <f>IF(AND(LEFT(AW$93,3)="Yes",AW$4&gt;=AW$97),IF(AW118,1,0),0)</f>
        <v/>
      </c>
      <c r="AX135" s="19">
        <f>IF(AND(LEFT(AX$93,3)="Yes",AX$4&gt;=AX$97),IF(AX118,1,0),0)</f>
        <v/>
      </c>
      <c r="AY135" s="20">
        <f>ETSCOVER(AY$93,AY$4,AY$97,AY118)</f>
        <v/>
      </c>
    </row>
    <row r="136" hidden="1" outlineLevel="1">
      <c r="A136" s="1" t="inlineStr">
        <is>
          <t>etsc</t>
        </is>
      </c>
      <c r="B136" s="1" t="inlineStr">
        <is>
          <t>all</t>
        </is>
      </c>
      <c r="C136" s="1" t="inlineStr">
        <is>
          <t>ftr</t>
        </is>
      </c>
      <c r="H136" s="1">
        <f>INDEX(Variables!$B$5:$B$205,MATCH($A136,Variables!$A$5:$A$205,0))&amp;IF($C136="",""," | "&amp;INDEX(Mapping!$B$5:$B$26,MATCH($C136,Mapping!$A$5:$A$26,0))&amp;" | "&amp;INDEX(Mapping!$B$30:$B$46,MATCH($B136,Mapping!$A$30:$A$46,0)))</f>
        <v/>
      </c>
      <c r="I136" s="1">
        <f>INDEX(Variables!$C$5:$C$205,MATCH($A136,Variables!$A$5:$A$205,0))</f>
        <v/>
      </c>
      <c r="J136" s="1">
        <f>INDEX(Variables!$E$5:$E$205,MATCH($A136,Variables!$A$5:$A$205,0))</f>
        <v/>
      </c>
      <c r="K136" s="17">
        <f>LOWER(Settings!$C$4)&amp;".mit."&amp;$A136&amp;IF($C136="","","."&amp;$C136&amp;"."&amp;$B136)&amp;IF(INDEX(Variables!$D$5:$D$205,MATCH($A136,Variables!$A$5:$A$205,0))="","","."&amp;INDEX(Variables!$D$5:$D$205,MATCH($A136,Variables!$A$5:$A$205,0)))&amp;"."&amp;K$5</f>
        <v/>
      </c>
      <c r="L136" s="18">
        <f>IF(AND(LEFT(L$93,3)="Yes",L$4&gt;=L$97),IF(L119,1,0),0)</f>
        <v/>
      </c>
      <c r="M136" s="19">
        <f>IF(AND(LEFT(M$93,3)="Yes",M$4&gt;=M$97),IF(M119,1,0),0)</f>
        <v/>
      </c>
      <c r="N136" s="19">
        <f>IF(AND(LEFT(N$93,3)="Yes",N$4&gt;=N$97),IF(N119,1,0),0)</f>
        <v/>
      </c>
      <c r="O136" s="19">
        <f>IF(AND(LEFT(O$93,3)="Yes",O$4&gt;=O$97),IF(O119,1,0),0)</f>
        <v/>
      </c>
      <c r="P136" s="19">
        <f>IF(AND(LEFT(P$93,3)="Yes",P$4&gt;=P$97),IF(P119,1,0),0)</f>
        <v/>
      </c>
      <c r="Q136" s="19">
        <f>IF(AND(LEFT(Q$93,3)="Yes",Q$4&gt;=Q$97),IF(Q119,1,0),0)</f>
        <v/>
      </c>
      <c r="R136" s="19">
        <f>IF(AND(LEFT(R$93,3)="Yes",R$4&gt;=R$97),IF(R119,1,0),0)</f>
        <v/>
      </c>
      <c r="S136" s="19">
        <f>IF(AND(LEFT(S$93,3)="Yes",S$4&gt;=S$97),IF(S119,1,0),0)</f>
        <v/>
      </c>
      <c r="T136" s="19">
        <f>IF(AND(LEFT(T$93,3)="Yes",T$4&gt;=T$97),IF(T119,1,0),0)</f>
        <v/>
      </c>
      <c r="U136" s="19">
        <f>IF(AND(LEFT(U$93,3)="Yes",U$4&gt;=U$97),IF(U119,1,0),0)</f>
        <v/>
      </c>
      <c r="V136" s="19">
        <f>IF(AND(LEFT(V$93,3)="Yes",V$4&gt;=V$97),IF(V119,1,0),0)</f>
        <v/>
      </c>
      <c r="W136" s="19">
        <f>IF(AND(LEFT(W$93,3)="Yes",W$4&gt;=W$97),IF(W119,1,0),0)</f>
        <v/>
      </c>
      <c r="X136" s="19">
        <f>IF(AND(LEFT(X$93,3)="Yes",X$4&gt;=X$97),IF(X119,1,0),0)</f>
        <v/>
      </c>
      <c r="Y136" s="19">
        <f>IF(AND(LEFT(Y$93,3)="Yes",Y$4&gt;=Y$97),IF(Y119,1,0),0)</f>
        <v/>
      </c>
      <c r="Z136" s="19">
        <f>IF(AND(LEFT(Z$93,3)="Yes",Z$4&gt;=Z$97),IF(Z119,1,0),0)</f>
        <v/>
      </c>
      <c r="AA136" s="19">
        <f>IF(AND(LEFT(AA$93,3)="Yes",AA$4&gt;=AA$97),IF(AA119,1,0),0)</f>
        <v/>
      </c>
      <c r="AB136" s="19">
        <f>IF(AND(LEFT(AB$93,3)="Yes",AB$4&gt;=AB$97),IF(AB119,1,0),0)</f>
        <v/>
      </c>
      <c r="AC136" s="19">
        <f>IF(AND(LEFT(AC$93,3)="Yes",AC$4&gt;=AC$97),IF(AC119,1,0),0)</f>
        <v/>
      </c>
      <c r="AD136" s="20">
        <f>ETSCOVER(AD$93,AD$4,AD$97,AD119)</f>
        <v/>
      </c>
      <c r="AF136" s="17">
        <f>LOWER(Settings!$C$4)&amp;".mit."&amp;$A136&amp;IF($C136="","","."&amp;$C136&amp;"."&amp;$B136)&amp;IF(INDEX(Variables!$D$5:$D$205,MATCH($A136,Variables!$A$5:$A$205,0))="","","."&amp;INDEX(Variables!$D$5:$D$205,MATCH($A136,Variables!$A$5:$A$205,0)))&amp;"."&amp;AF$5</f>
        <v/>
      </c>
      <c r="AG136" s="18">
        <f>IF(AND(LEFT(AG$93,3)="Yes",AG$4&gt;=AG$97),IF(AG119,1,0),0)</f>
        <v/>
      </c>
      <c r="AH136" s="19">
        <f>IF(AND(LEFT(AH$93,3)="Yes",AH$4&gt;=AH$97),IF(AH119,1,0),0)</f>
        <v/>
      </c>
      <c r="AI136" s="19">
        <f>IF(AND(LEFT(AI$93,3)="Yes",AI$4&gt;=AI$97),IF(AI119,1,0),0)</f>
        <v/>
      </c>
      <c r="AJ136" s="19">
        <f>IF(AND(LEFT(AJ$93,3)="Yes",AJ$4&gt;=AJ$97),IF(AJ119,1,0),0)</f>
        <v/>
      </c>
      <c r="AK136" s="19">
        <f>IF(AND(LEFT(AK$93,3)="Yes",AK$4&gt;=AK$97),IF(AK119,1,0),0)</f>
        <v/>
      </c>
      <c r="AL136" s="19">
        <f>IF(AND(LEFT(AL$93,3)="Yes",AL$4&gt;=AL$97),IF(AL119,1,0),0)</f>
        <v/>
      </c>
      <c r="AM136" s="19">
        <f>IF(AND(LEFT(AM$93,3)="Yes",AM$4&gt;=AM$97),IF(AM119,1,0),0)</f>
        <v/>
      </c>
      <c r="AN136" s="19">
        <f>IF(AND(LEFT(AN$93,3)="Yes",AN$4&gt;=AN$97),IF(AN119,1,0),0)</f>
        <v/>
      </c>
      <c r="AO136" s="19">
        <f>IF(AND(LEFT(AO$93,3)="Yes",AO$4&gt;=AO$97),IF(AO119,1,0),0)</f>
        <v/>
      </c>
      <c r="AP136" s="19">
        <f>IF(AND(LEFT(AP$93,3)="Yes",AP$4&gt;=AP$97),IF(AP119,1,0),0)</f>
        <v/>
      </c>
      <c r="AQ136" s="19">
        <f>IF(AND(LEFT(AQ$93,3)="Yes",AQ$4&gt;=AQ$97),IF(AQ119,1,0),0)</f>
        <v/>
      </c>
      <c r="AR136" s="19">
        <f>IF(AND(LEFT(AR$93,3)="Yes",AR$4&gt;=AR$97),IF(AR119,1,0),0)</f>
        <v/>
      </c>
      <c r="AS136" s="19">
        <f>IF(AND(LEFT(AS$93,3)="Yes",AS$4&gt;=AS$97),IF(AS119,1,0),0)</f>
        <v/>
      </c>
      <c r="AT136" s="19">
        <f>IF(AND(LEFT(AT$93,3)="Yes",AT$4&gt;=AT$97),IF(AT119,1,0),0)</f>
        <v/>
      </c>
      <c r="AU136" s="19">
        <f>IF(AND(LEFT(AU$93,3)="Yes",AU$4&gt;=AU$97),IF(AU119,1,0),0)</f>
        <v/>
      </c>
      <c r="AV136" s="19">
        <f>IF(AND(LEFT(AV$93,3)="Yes",AV$4&gt;=AV$97),IF(AV119,1,0),0)</f>
        <v/>
      </c>
      <c r="AW136" s="19">
        <f>IF(AND(LEFT(AW$93,3)="Yes",AW$4&gt;=AW$97),IF(AW119,1,0),0)</f>
        <v/>
      </c>
      <c r="AX136" s="19">
        <f>IF(AND(LEFT(AX$93,3)="Yes",AX$4&gt;=AX$97),IF(AX119,1,0),0)</f>
        <v/>
      </c>
      <c r="AY136" s="20">
        <f>ETSCOVER(AY$93,AY$4,AY$97,AY119)</f>
        <v/>
      </c>
    </row>
    <row r="137" hidden="1" outlineLevel="1">
      <c r="A137" s="1" t="inlineStr">
        <is>
          <t>etsc</t>
        </is>
      </c>
      <c r="B137" s="1" t="inlineStr">
        <is>
          <t>all</t>
        </is>
      </c>
      <c r="C137" s="1" t="inlineStr">
        <is>
          <t>oen</t>
        </is>
      </c>
      <c r="H137" s="1">
        <f>INDEX(Variables!$B$5:$B$205,MATCH($A137,Variables!$A$5:$A$205,0))&amp;IF($C137="",""," | "&amp;INDEX(Mapping!$B$5:$B$26,MATCH($C137,Mapping!$A$5:$A$26,0))&amp;" | "&amp;INDEX(Mapping!$B$30:$B$46,MATCH($B137,Mapping!$A$30:$A$46,0)))</f>
        <v/>
      </c>
      <c r="I137" s="1">
        <f>INDEX(Variables!$C$5:$C$205,MATCH($A137,Variables!$A$5:$A$205,0))</f>
        <v/>
      </c>
      <c r="J137" s="1">
        <f>INDEX(Variables!$E$5:$E$205,MATCH($A137,Variables!$A$5:$A$205,0))</f>
        <v/>
      </c>
      <c r="K137" s="17">
        <f>LOWER(Settings!$C$4)&amp;".mit."&amp;$A137&amp;IF($C137="","","."&amp;$C137&amp;"."&amp;$B137)&amp;IF(INDEX(Variables!$D$5:$D$205,MATCH($A137,Variables!$A$5:$A$205,0))="","","."&amp;INDEX(Variables!$D$5:$D$205,MATCH($A137,Variables!$A$5:$A$205,0)))&amp;"."&amp;K$5</f>
        <v/>
      </c>
      <c r="L137" s="18">
        <f>IF(AND(LEFT(L$93,3)="Yes",L$4&gt;=L$97),IF(L120,1,0),0)</f>
        <v/>
      </c>
      <c r="M137" s="19">
        <f>IF(AND(LEFT(M$93,3)="Yes",M$4&gt;=M$97),IF(M120,1,0),0)</f>
        <v/>
      </c>
      <c r="N137" s="19">
        <f>IF(AND(LEFT(N$93,3)="Yes",N$4&gt;=N$97),IF(N120,1,0),0)</f>
        <v/>
      </c>
      <c r="O137" s="19">
        <f>IF(AND(LEFT(O$93,3)="Yes",O$4&gt;=O$97),IF(O120,1,0),0)</f>
        <v/>
      </c>
      <c r="P137" s="19">
        <f>IF(AND(LEFT(P$93,3)="Yes",P$4&gt;=P$97),IF(P120,1,0),0)</f>
        <v/>
      </c>
      <c r="Q137" s="19">
        <f>IF(AND(LEFT(Q$93,3)="Yes",Q$4&gt;=Q$97),IF(Q120,1,0),0)</f>
        <v/>
      </c>
      <c r="R137" s="19">
        <f>IF(AND(LEFT(R$93,3)="Yes",R$4&gt;=R$97),IF(R120,1,0),0)</f>
        <v/>
      </c>
      <c r="S137" s="19">
        <f>IF(AND(LEFT(S$93,3)="Yes",S$4&gt;=S$97),IF(S120,1,0),0)</f>
        <v/>
      </c>
      <c r="T137" s="19">
        <f>IF(AND(LEFT(T$93,3)="Yes",T$4&gt;=T$97),IF(T120,1,0),0)</f>
        <v/>
      </c>
      <c r="U137" s="19">
        <f>IF(AND(LEFT(U$93,3)="Yes",U$4&gt;=U$97),IF(U120,1,0),0)</f>
        <v/>
      </c>
      <c r="V137" s="19">
        <f>IF(AND(LEFT(V$93,3)="Yes",V$4&gt;=V$97),IF(V120,1,0),0)</f>
        <v/>
      </c>
      <c r="W137" s="19">
        <f>IF(AND(LEFT(W$93,3)="Yes",W$4&gt;=W$97),IF(W120,1,0),0)</f>
        <v/>
      </c>
      <c r="X137" s="19">
        <f>IF(AND(LEFT(X$93,3)="Yes",X$4&gt;=X$97),IF(X120,1,0),0)</f>
        <v/>
      </c>
      <c r="Y137" s="19">
        <f>IF(AND(LEFT(Y$93,3)="Yes",Y$4&gt;=Y$97),IF(Y120,1,0),0)</f>
        <v/>
      </c>
      <c r="Z137" s="19">
        <f>IF(AND(LEFT(Z$93,3)="Yes",Z$4&gt;=Z$97),IF(Z120,1,0),0)</f>
        <v/>
      </c>
      <c r="AA137" s="19">
        <f>IF(AND(LEFT(AA$93,3)="Yes",AA$4&gt;=AA$97),IF(AA120,1,0),0)</f>
        <v/>
      </c>
      <c r="AB137" s="19">
        <f>IF(AND(LEFT(AB$93,3)="Yes",AB$4&gt;=AB$97),IF(AB120,1,0),0)</f>
        <v/>
      </c>
      <c r="AC137" s="19">
        <f>IF(AND(LEFT(AC$93,3)="Yes",AC$4&gt;=AC$97),IF(AC120,1,0),0)</f>
        <v/>
      </c>
      <c r="AD137" s="20">
        <f>ETSCOVER(AD$93,AD$4,AD$97,AD120)</f>
        <v/>
      </c>
      <c r="AF137" s="17">
        <f>LOWER(Settings!$C$4)&amp;".mit."&amp;$A137&amp;IF($C137="","","."&amp;$C137&amp;"."&amp;$B137)&amp;IF(INDEX(Variables!$D$5:$D$205,MATCH($A137,Variables!$A$5:$A$205,0))="","","."&amp;INDEX(Variables!$D$5:$D$205,MATCH($A137,Variables!$A$5:$A$205,0)))&amp;"."&amp;AF$5</f>
        <v/>
      </c>
      <c r="AG137" s="18">
        <f>IF(AND(LEFT(AG$93,3)="Yes",AG$4&gt;=AG$97),IF(AG120,1,0),0)</f>
        <v/>
      </c>
      <c r="AH137" s="19">
        <f>IF(AND(LEFT(AH$93,3)="Yes",AH$4&gt;=AH$97),IF(AH120,1,0),0)</f>
        <v/>
      </c>
      <c r="AI137" s="19">
        <f>IF(AND(LEFT(AI$93,3)="Yes",AI$4&gt;=AI$97),IF(AI120,1,0),0)</f>
        <v/>
      </c>
      <c r="AJ137" s="19">
        <f>IF(AND(LEFT(AJ$93,3)="Yes",AJ$4&gt;=AJ$97),IF(AJ120,1,0),0)</f>
        <v/>
      </c>
      <c r="AK137" s="19">
        <f>IF(AND(LEFT(AK$93,3)="Yes",AK$4&gt;=AK$97),IF(AK120,1,0),0)</f>
        <v/>
      </c>
      <c r="AL137" s="19">
        <f>IF(AND(LEFT(AL$93,3)="Yes",AL$4&gt;=AL$97),IF(AL120,1,0),0)</f>
        <v/>
      </c>
      <c r="AM137" s="19">
        <f>IF(AND(LEFT(AM$93,3)="Yes",AM$4&gt;=AM$97),IF(AM120,1,0),0)</f>
        <v/>
      </c>
      <c r="AN137" s="19">
        <f>IF(AND(LEFT(AN$93,3)="Yes",AN$4&gt;=AN$97),IF(AN120,1,0),0)</f>
        <v/>
      </c>
      <c r="AO137" s="19">
        <f>IF(AND(LEFT(AO$93,3)="Yes",AO$4&gt;=AO$97),IF(AO120,1,0),0)</f>
        <v/>
      </c>
      <c r="AP137" s="19">
        <f>IF(AND(LEFT(AP$93,3)="Yes",AP$4&gt;=AP$97),IF(AP120,1,0),0)</f>
        <v/>
      </c>
      <c r="AQ137" s="19">
        <f>IF(AND(LEFT(AQ$93,3)="Yes",AQ$4&gt;=AQ$97),IF(AQ120,1,0),0)</f>
        <v/>
      </c>
      <c r="AR137" s="19">
        <f>IF(AND(LEFT(AR$93,3)="Yes",AR$4&gt;=AR$97),IF(AR120,1,0),0)</f>
        <v/>
      </c>
      <c r="AS137" s="19">
        <f>IF(AND(LEFT(AS$93,3)="Yes",AS$4&gt;=AS$97),IF(AS120,1,0),0)</f>
        <v/>
      </c>
      <c r="AT137" s="19">
        <f>IF(AND(LEFT(AT$93,3)="Yes",AT$4&gt;=AT$97),IF(AT120,1,0),0)</f>
        <v/>
      </c>
      <c r="AU137" s="19">
        <f>IF(AND(LEFT(AU$93,3)="Yes",AU$4&gt;=AU$97),IF(AU120,1,0),0)</f>
        <v/>
      </c>
      <c r="AV137" s="19">
        <f>IF(AND(LEFT(AV$93,3)="Yes",AV$4&gt;=AV$97),IF(AV120,1,0),0)</f>
        <v/>
      </c>
      <c r="AW137" s="19">
        <f>IF(AND(LEFT(AW$93,3)="Yes",AW$4&gt;=AW$97),IF(AW120,1,0),0)</f>
        <v/>
      </c>
      <c r="AX137" s="19">
        <f>IF(AND(LEFT(AX$93,3)="Yes",AX$4&gt;=AX$97),IF(AX120,1,0),0)</f>
        <v/>
      </c>
      <c r="AY137" s="20">
        <f>ETSCOVER(AY$93,AY$4,AY$97,AY120)</f>
        <v/>
      </c>
    </row>
    <row r="138" hidden="1" outlineLevel="1">
      <c r="H138" s="21" t="inlineStr">
        <is>
          <t>ETS benchmarks by sector group (typed inputs, share of emission intensity allocated free; linear from the start to the target year, flat after); OBR share by sector (D: group, E: semi-elasticity, legacy)</t>
        </is>
      </c>
    </row>
    <row r="139" hidden="1" outlineLevel="1">
      <c r="A139" s="14" t="inlineStr">
        <is>
          <t>etsb.s</t>
        </is>
      </c>
      <c r="B139" s="14" t="inlineStr">
        <is>
          <t>all</t>
        </is>
      </c>
      <c r="C139" s="14" t="inlineStr">
        <is>
          <t>pow</t>
        </is>
      </c>
      <c r="H139" s="14">
        <f>INDEX(Variables!$B$5:$B$205,MATCH($A139,Variables!$A$5:$A$205,0))&amp;IF($C139="",""," | "&amp;INDEX(Mapping!$B$5:$B$26,MATCH($C139,Mapping!$A$5:$A$26,0))&amp;" | "&amp;INDEX(Mapping!$B$30:$B$46,MATCH($B139,Mapping!$A$30:$A$46,0)))</f>
        <v/>
      </c>
      <c r="I139" s="14">
        <f>INDEX(Variables!$C$5:$C$205,MATCH($A139,Variables!$A$5:$A$205,0))</f>
        <v/>
      </c>
      <c r="J139" s="14">
        <f>INDEX(Variables!$E$5:$E$205,MATCH($A139,Variables!$A$5:$A$205,0))</f>
        <v/>
      </c>
      <c r="K139" s="11">
        <f>LOWER(Settings!$C$4)&amp;".mit."&amp;$A139&amp;IF($C139="","","."&amp;$C139&amp;"."&amp;$B139)&amp;IF(INDEX(Variables!$D$5:$D$205,MATCH($A139,Variables!$A$5:$A$205,0))="","","."&amp;INDEX(Variables!$D$5:$D$205,MATCH($A139,Variables!$A$5:$A$205,0)))&amp;"."&amp;K$5</f>
        <v/>
      </c>
      <c r="L139" s="25" t="n">
        <v>1</v>
      </c>
      <c r="M139" s="25" t="n">
        <v>1</v>
      </c>
      <c r="N139" s="25" t="n">
        <v>1</v>
      </c>
      <c r="O139" s="25" t="n">
        <v>1</v>
      </c>
      <c r="P139" s="25" t="n">
        <v>1</v>
      </c>
      <c r="Q139" s="25" t="n">
        <v>1</v>
      </c>
      <c r="R139" s="25" t="n">
        <v>1</v>
      </c>
      <c r="S139" s="25" t="n">
        <v>1</v>
      </c>
      <c r="T139" s="25" t="n">
        <v>1</v>
      </c>
      <c r="U139" s="25" t="n">
        <v>1</v>
      </c>
      <c r="V139" s="25" t="n">
        <v>1</v>
      </c>
      <c r="W139" s="25" t="n">
        <v>1</v>
      </c>
      <c r="X139" s="25" t="n">
        <v>1</v>
      </c>
      <c r="Y139" s="25" t="n">
        <v>1</v>
      </c>
      <c r="Z139" s="25" t="n">
        <v>1</v>
      </c>
      <c r="AA139" s="25" t="n">
        <v>1</v>
      </c>
      <c r="AB139" s="25" t="n">
        <v>1</v>
      </c>
      <c r="AC139" s="25" t="n">
        <v>1</v>
      </c>
      <c r="AD139" s="25" t="n">
        <v>1</v>
      </c>
      <c r="AF139" s="11">
        <f>LOWER(Settings!$C$4)&amp;".mit."&amp;$A139&amp;IF($C139="","","."&amp;$C139&amp;"."&amp;$B139)&amp;IF(INDEX(Variables!$D$5:$D$205,MATCH($A139,Variables!$A$5:$A$205,0))="","","."&amp;INDEX(Variables!$D$5:$D$205,MATCH($A139,Variables!$A$5:$A$205,0)))&amp;"."&amp;AF$5</f>
        <v/>
      </c>
      <c r="AG139" s="25" t="n">
        <v>1</v>
      </c>
      <c r="AH139" s="25" t="n">
        <v>1</v>
      </c>
      <c r="AI139" s="25" t="n">
        <v>1</v>
      </c>
      <c r="AJ139" s="25" t="n">
        <v>1</v>
      </c>
      <c r="AK139" s="25" t="n">
        <v>1</v>
      </c>
      <c r="AL139" s="25" t="n">
        <v>1</v>
      </c>
      <c r="AM139" s="25" t="n">
        <v>1</v>
      </c>
      <c r="AN139" s="25" t="n">
        <v>1</v>
      </c>
      <c r="AO139" s="25" t="n">
        <v>1</v>
      </c>
      <c r="AP139" s="25" t="n">
        <v>1</v>
      </c>
      <c r="AQ139" s="25" t="n">
        <v>1</v>
      </c>
      <c r="AR139" s="25" t="n">
        <v>1</v>
      </c>
      <c r="AS139" s="25" t="n">
        <v>1</v>
      </c>
      <c r="AT139" s="25" t="n">
        <v>1</v>
      </c>
      <c r="AU139" s="25" t="n">
        <v>1</v>
      </c>
      <c r="AV139" s="25" t="n">
        <v>1</v>
      </c>
      <c r="AW139" s="25" t="n">
        <v>1</v>
      </c>
      <c r="AX139" s="25" t="n">
        <v>1</v>
      </c>
      <c r="AY139" s="25" t="n">
        <v>1</v>
      </c>
    </row>
    <row r="140" hidden="1" outlineLevel="1">
      <c r="A140" s="14" t="inlineStr">
        <is>
          <t>etsb.s</t>
        </is>
      </c>
      <c r="B140" s="14" t="inlineStr">
        <is>
          <t>all</t>
        </is>
      </c>
      <c r="C140" s="14" t="inlineStr">
        <is>
          <t>tra</t>
        </is>
      </c>
      <c r="H140" s="14">
        <f>INDEX(Variables!$B$5:$B$205,MATCH($A140,Variables!$A$5:$A$205,0))&amp;IF($C140="",""," | "&amp;INDEX(Mapping!$B$5:$B$26,MATCH($C140,Mapping!$A$5:$A$26,0))&amp;" | "&amp;INDEX(Mapping!$B$30:$B$46,MATCH($B140,Mapping!$A$30:$A$46,0)))</f>
        <v/>
      </c>
      <c r="I140" s="14">
        <f>INDEX(Variables!$C$5:$C$205,MATCH($A140,Variables!$A$5:$A$205,0))</f>
        <v/>
      </c>
      <c r="J140" s="14">
        <f>INDEX(Variables!$E$5:$E$205,MATCH($A140,Variables!$A$5:$A$205,0))</f>
        <v/>
      </c>
      <c r="K140" s="11">
        <f>LOWER(Settings!$C$4)&amp;".mit."&amp;$A140&amp;IF($C140="","","."&amp;$C140&amp;"."&amp;$B140)&amp;IF(INDEX(Variables!$D$5:$D$205,MATCH($A140,Variables!$A$5:$A$205,0))="","","."&amp;INDEX(Variables!$D$5:$D$205,MATCH($A140,Variables!$A$5:$A$205,0)))&amp;"."&amp;K$5</f>
        <v/>
      </c>
      <c r="L140" s="25" t="n">
        <v>1</v>
      </c>
      <c r="M140" s="25" t="n">
        <v>1</v>
      </c>
      <c r="N140" s="25" t="n">
        <v>1</v>
      </c>
      <c r="O140" s="25" t="n">
        <v>1</v>
      </c>
      <c r="P140" s="25" t="n">
        <v>1</v>
      </c>
      <c r="Q140" s="25" t="n">
        <v>1</v>
      </c>
      <c r="R140" s="25" t="n">
        <v>1</v>
      </c>
      <c r="S140" s="25" t="n">
        <v>1</v>
      </c>
      <c r="T140" s="25" t="n">
        <v>1</v>
      </c>
      <c r="U140" s="25" t="n">
        <v>1</v>
      </c>
      <c r="V140" s="25" t="n">
        <v>1</v>
      </c>
      <c r="W140" s="25" t="n">
        <v>1</v>
      </c>
      <c r="X140" s="25" t="n">
        <v>1</v>
      </c>
      <c r="Y140" s="25" t="n">
        <v>1</v>
      </c>
      <c r="Z140" s="25" t="n">
        <v>1</v>
      </c>
      <c r="AA140" s="25" t="n">
        <v>1</v>
      </c>
      <c r="AB140" s="25" t="n">
        <v>1</v>
      </c>
      <c r="AC140" s="25" t="n">
        <v>1</v>
      </c>
      <c r="AD140" s="25" t="n">
        <v>1</v>
      </c>
      <c r="AF140" s="11">
        <f>LOWER(Settings!$C$4)&amp;".mit."&amp;$A140&amp;IF($C140="","","."&amp;$C140&amp;"."&amp;$B140)&amp;IF(INDEX(Variables!$D$5:$D$205,MATCH($A140,Variables!$A$5:$A$205,0))="","","."&amp;INDEX(Variables!$D$5:$D$205,MATCH($A140,Variables!$A$5:$A$205,0)))&amp;"."&amp;AF$5</f>
        <v/>
      </c>
      <c r="AG140" s="25" t="n">
        <v>1</v>
      </c>
      <c r="AH140" s="25" t="n">
        <v>1</v>
      </c>
      <c r="AI140" s="25" t="n">
        <v>1</v>
      </c>
      <c r="AJ140" s="25" t="n">
        <v>1</v>
      </c>
      <c r="AK140" s="25" t="n">
        <v>1</v>
      </c>
      <c r="AL140" s="25" t="n">
        <v>1</v>
      </c>
      <c r="AM140" s="25" t="n">
        <v>1</v>
      </c>
      <c r="AN140" s="25" t="n">
        <v>1</v>
      </c>
      <c r="AO140" s="25" t="n">
        <v>1</v>
      </c>
      <c r="AP140" s="25" t="n">
        <v>1</v>
      </c>
      <c r="AQ140" s="25" t="n">
        <v>1</v>
      </c>
      <c r="AR140" s="25" t="n">
        <v>1</v>
      </c>
      <c r="AS140" s="25" t="n">
        <v>1</v>
      </c>
      <c r="AT140" s="25" t="n">
        <v>1</v>
      </c>
      <c r="AU140" s="25" t="n">
        <v>1</v>
      </c>
      <c r="AV140" s="25" t="n">
        <v>1</v>
      </c>
      <c r="AW140" s="25" t="n">
        <v>1</v>
      </c>
      <c r="AX140" s="25" t="n">
        <v>1</v>
      </c>
      <c r="AY140" s="25" t="n">
        <v>1</v>
      </c>
    </row>
    <row r="141" hidden="1" outlineLevel="1">
      <c r="A141" s="14" t="inlineStr">
        <is>
          <t>etsb.s</t>
        </is>
      </c>
      <c r="B141" s="14" t="inlineStr">
        <is>
          <t>all</t>
        </is>
      </c>
      <c r="C141" s="14" t="inlineStr">
        <is>
          <t>res</t>
        </is>
      </c>
      <c r="H141" s="14">
        <f>INDEX(Variables!$B$5:$B$205,MATCH($A141,Variables!$A$5:$A$205,0))&amp;IF($C141="",""," | "&amp;INDEX(Mapping!$B$5:$B$26,MATCH($C141,Mapping!$A$5:$A$26,0))&amp;" | "&amp;INDEX(Mapping!$B$30:$B$46,MATCH($B141,Mapping!$A$30:$A$46,0)))</f>
        <v/>
      </c>
      <c r="I141" s="14">
        <f>INDEX(Variables!$C$5:$C$205,MATCH($A141,Variables!$A$5:$A$205,0))</f>
        <v/>
      </c>
      <c r="J141" s="14">
        <f>INDEX(Variables!$E$5:$E$205,MATCH($A141,Variables!$A$5:$A$205,0))</f>
        <v/>
      </c>
      <c r="K141" s="11">
        <f>LOWER(Settings!$C$4)&amp;".mit."&amp;$A141&amp;IF($C141="","","."&amp;$C141&amp;"."&amp;$B141)&amp;IF(INDEX(Variables!$D$5:$D$205,MATCH($A141,Variables!$A$5:$A$205,0))="","","."&amp;INDEX(Variables!$D$5:$D$205,MATCH($A141,Variables!$A$5:$A$205,0)))&amp;"."&amp;K$5</f>
        <v/>
      </c>
      <c r="L141" s="25" t="n">
        <v>1</v>
      </c>
      <c r="M141" s="25" t="n">
        <v>1</v>
      </c>
      <c r="N141" s="25" t="n">
        <v>1</v>
      </c>
      <c r="O141" s="25" t="n">
        <v>1</v>
      </c>
      <c r="P141" s="25" t="n">
        <v>1</v>
      </c>
      <c r="Q141" s="25" t="n">
        <v>1</v>
      </c>
      <c r="R141" s="25" t="n">
        <v>1</v>
      </c>
      <c r="S141" s="25" t="n">
        <v>1</v>
      </c>
      <c r="T141" s="25" t="n">
        <v>1</v>
      </c>
      <c r="U141" s="25" t="n">
        <v>1</v>
      </c>
      <c r="V141" s="25" t="n">
        <v>1</v>
      </c>
      <c r="W141" s="25" t="n">
        <v>1</v>
      </c>
      <c r="X141" s="25" t="n">
        <v>1</v>
      </c>
      <c r="Y141" s="25" t="n">
        <v>1</v>
      </c>
      <c r="Z141" s="25" t="n">
        <v>1</v>
      </c>
      <c r="AA141" s="25" t="n">
        <v>1</v>
      </c>
      <c r="AB141" s="25" t="n">
        <v>1</v>
      </c>
      <c r="AC141" s="25" t="n">
        <v>1</v>
      </c>
      <c r="AD141" s="25" t="n">
        <v>1</v>
      </c>
      <c r="AF141" s="11">
        <f>LOWER(Settings!$C$4)&amp;".mit."&amp;$A141&amp;IF($C141="","","."&amp;$C141&amp;"."&amp;$B141)&amp;IF(INDEX(Variables!$D$5:$D$205,MATCH($A141,Variables!$A$5:$A$205,0))="","","."&amp;INDEX(Variables!$D$5:$D$205,MATCH($A141,Variables!$A$5:$A$205,0)))&amp;"."&amp;AF$5</f>
        <v/>
      </c>
      <c r="AG141" s="25" t="n">
        <v>1</v>
      </c>
      <c r="AH141" s="25" t="n">
        <v>1</v>
      </c>
      <c r="AI141" s="25" t="n">
        <v>1</v>
      </c>
      <c r="AJ141" s="25" t="n">
        <v>1</v>
      </c>
      <c r="AK141" s="25" t="n">
        <v>1</v>
      </c>
      <c r="AL141" s="25" t="n">
        <v>1</v>
      </c>
      <c r="AM141" s="25" t="n">
        <v>1</v>
      </c>
      <c r="AN141" s="25" t="n">
        <v>1</v>
      </c>
      <c r="AO141" s="25" t="n">
        <v>1</v>
      </c>
      <c r="AP141" s="25" t="n">
        <v>1</v>
      </c>
      <c r="AQ141" s="25" t="n">
        <v>1</v>
      </c>
      <c r="AR141" s="25" t="n">
        <v>1</v>
      </c>
      <c r="AS141" s="25" t="n">
        <v>1</v>
      </c>
      <c r="AT141" s="25" t="n">
        <v>1</v>
      </c>
      <c r="AU141" s="25" t="n">
        <v>1</v>
      </c>
      <c r="AV141" s="25" t="n">
        <v>1</v>
      </c>
      <c r="AW141" s="25" t="n">
        <v>1</v>
      </c>
      <c r="AX141" s="25" t="n">
        <v>1</v>
      </c>
      <c r="AY141" s="25" t="n">
        <v>1</v>
      </c>
    </row>
    <row r="142" hidden="1" outlineLevel="1">
      <c r="A142" s="14" t="inlineStr">
        <is>
          <t>etsb.s</t>
        </is>
      </c>
      <c r="B142" s="14" t="inlineStr">
        <is>
          <t>all</t>
        </is>
      </c>
      <c r="C142" s="14" t="inlineStr">
        <is>
          <t>ind</t>
        </is>
      </c>
      <c r="H142" s="14">
        <f>INDEX(Variables!$B$5:$B$205,MATCH($A142,Variables!$A$5:$A$205,0))&amp;IF($C142="",""," | "&amp;INDEX(Mapping!$B$5:$B$26,MATCH($C142,Mapping!$A$5:$A$26,0))&amp;" | "&amp;INDEX(Mapping!$B$30:$B$46,MATCH($B142,Mapping!$A$30:$A$46,0)))</f>
        <v/>
      </c>
      <c r="I142" s="14">
        <f>INDEX(Variables!$C$5:$C$205,MATCH($A142,Variables!$A$5:$A$205,0))</f>
        <v/>
      </c>
      <c r="J142" s="14">
        <f>INDEX(Variables!$E$5:$E$205,MATCH($A142,Variables!$A$5:$A$205,0))</f>
        <v/>
      </c>
      <c r="K142" s="11">
        <f>LOWER(Settings!$C$4)&amp;".mit."&amp;$A142&amp;IF($C142="","","."&amp;$C142&amp;"."&amp;$B142)&amp;IF(INDEX(Variables!$D$5:$D$205,MATCH($A142,Variables!$A$5:$A$205,0))="","","."&amp;INDEX(Variables!$D$5:$D$205,MATCH($A142,Variables!$A$5:$A$205,0)))&amp;"."&amp;K$5</f>
        <v/>
      </c>
      <c r="L142" s="25" t="n">
        <v>1</v>
      </c>
      <c r="M142" s="25" t="n">
        <v>1</v>
      </c>
      <c r="N142" s="25" t="n">
        <v>1</v>
      </c>
      <c r="O142" s="25" t="n">
        <v>1</v>
      </c>
      <c r="P142" s="25" t="n">
        <v>1</v>
      </c>
      <c r="Q142" s="25" t="n">
        <v>1</v>
      </c>
      <c r="R142" s="25" t="n">
        <v>1</v>
      </c>
      <c r="S142" s="25" t="n">
        <v>1</v>
      </c>
      <c r="T142" s="25" t="n">
        <v>1</v>
      </c>
      <c r="U142" s="25" t="n">
        <v>1</v>
      </c>
      <c r="V142" s="25" t="n">
        <v>1</v>
      </c>
      <c r="W142" s="25" t="n">
        <v>1</v>
      </c>
      <c r="X142" s="25" t="n">
        <v>1</v>
      </c>
      <c r="Y142" s="25" t="n">
        <v>1</v>
      </c>
      <c r="Z142" s="25" t="n">
        <v>1</v>
      </c>
      <c r="AA142" s="25" t="n">
        <v>1</v>
      </c>
      <c r="AB142" s="25" t="n">
        <v>1</v>
      </c>
      <c r="AC142" s="25" t="n">
        <v>1</v>
      </c>
      <c r="AD142" s="25" t="n">
        <v>1</v>
      </c>
      <c r="AF142" s="11">
        <f>LOWER(Settings!$C$4)&amp;".mit."&amp;$A142&amp;IF($C142="","","."&amp;$C142&amp;"."&amp;$B142)&amp;IF(INDEX(Variables!$D$5:$D$205,MATCH($A142,Variables!$A$5:$A$205,0))="","","."&amp;INDEX(Variables!$D$5:$D$205,MATCH($A142,Variables!$A$5:$A$205,0)))&amp;"."&amp;AF$5</f>
        <v/>
      </c>
      <c r="AG142" s="25" t="n">
        <v>1</v>
      </c>
      <c r="AH142" s="25" t="n">
        <v>1</v>
      </c>
      <c r="AI142" s="25" t="n">
        <v>1</v>
      </c>
      <c r="AJ142" s="25" t="n">
        <v>1</v>
      </c>
      <c r="AK142" s="25" t="n">
        <v>1</v>
      </c>
      <c r="AL142" s="25" t="n">
        <v>1</v>
      </c>
      <c r="AM142" s="25" t="n">
        <v>1</v>
      </c>
      <c r="AN142" s="25" t="n">
        <v>1</v>
      </c>
      <c r="AO142" s="25" t="n">
        <v>1</v>
      </c>
      <c r="AP142" s="25" t="n">
        <v>1</v>
      </c>
      <c r="AQ142" s="25" t="n">
        <v>1</v>
      </c>
      <c r="AR142" s="25" t="n">
        <v>1</v>
      </c>
      <c r="AS142" s="25" t="n">
        <v>1</v>
      </c>
      <c r="AT142" s="25" t="n">
        <v>1</v>
      </c>
      <c r="AU142" s="25" t="n">
        <v>1</v>
      </c>
      <c r="AV142" s="25" t="n">
        <v>1</v>
      </c>
      <c r="AW142" s="25" t="n">
        <v>1</v>
      </c>
      <c r="AX142" s="25" t="n">
        <v>1</v>
      </c>
      <c r="AY142" s="25" t="n">
        <v>1</v>
      </c>
    </row>
    <row r="143" hidden="1" outlineLevel="1">
      <c r="A143" s="14" t="inlineStr">
        <is>
          <t>etsb.t</t>
        </is>
      </c>
      <c r="B143" s="14" t="inlineStr">
        <is>
          <t>all</t>
        </is>
      </c>
      <c r="C143" s="14" t="inlineStr">
        <is>
          <t>pow</t>
        </is>
      </c>
      <c r="H143" s="14">
        <f>INDEX(Variables!$B$5:$B$205,MATCH($A143,Variables!$A$5:$A$205,0))&amp;IF($C143="",""," | "&amp;INDEX(Mapping!$B$5:$B$26,MATCH($C143,Mapping!$A$5:$A$26,0))&amp;" | "&amp;INDEX(Mapping!$B$30:$B$46,MATCH($B143,Mapping!$A$30:$A$46,0)))</f>
        <v/>
      </c>
      <c r="I143" s="14">
        <f>INDEX(Variables!$C$5:$C$205,MATCH($A143,Variables!$A$5:$A$205,0))</f>
        <v/>
      </c>
      <c r="J143" s="14">
        <f>INDEX(Variables!$E$5:$E$205,MATCH($A143,Variables!$A$5:$A$205,0))</f>
        <v/>
      </c>
      <c r="K143" s="11">
        <f>LOWER(Settings!$C$4)&amp;".mit."&amp;$A143&amp;IF($C143="","","."&amp;$C143&amp;"."&amp;$B143)&amp;IF(INDEX(Variables!$D$5:$D$205,MATCH($A143,Variables!$A$5:$A$205,0))="","","."&amp;INDEX(Variables!$D$5:$D$205,MATCH($A143,Variables!$A$5:$A$205,0)))&amp;"."&amp;K$5</f>
        <v/>
      </c>
      <c r="L143" s="25" t="n">
        <v>0.8</v>
      </c>
      <c r="M143" s="25" t="n">
        <v>0.8</v>
      </c>
      <c r="N143" s="25" t="n">
        <v>0.8</v>
      </c>
      <c r="O143" s="25" t="n">
        <v>0.8</v>
      </c>
      <c r="P143" s="25" t="n">
        <v>0.8</v>
      </c>
      <c r="Q143" s="25" t="n">
        <v>0.8</v>
      </c>
      <c r="R143" s="25" t="n">
        <v>0.8</v>
      </c>
      <c r="S143" s="25" t="n">
        <v>0.8</v>
      </c>
      <c r="T143" s="25" t="n">
        <v>0.8</v>
      </c>
      <c r="U143" s="25" t="n">
        <v>0.8</v>
      </c>
      <c r="V143" s="25" t="n">
        <v>0.8</v>
      </c>
      <c r="W143" s="25" t="n">
        <v>0.8</v>
      </c>
      <c r="X143" s="25" t="n">
        <v>0.8</v>
      </c>
      <c r="Y143" s="25" t="n">
        <v>0.8</v>
      </c>
      <c r="Z143" s="25" t="n">
        <v>0.8</v>
      </c>
      <c r="AA143" s="25" t="n">
        <v>0.8</v>
      </c>
      <c r="AB143" s="25" t="n">
        <v>0.8</v>
      </c>
      <c r="AC143" s="25" t="n">
        <v>0.8</v>
      </c>
      <c r="AD143" s="25" t="n">
        <v>0.8</v>
      </c>
      <c r="AF143" s="11">
        <f>LOWER(Settings!$C$4)&amp;".mit."&amp;$A143&amp;IF($C143="","","."&amp;$C143&amp;"."&amp;$B143)&amp;IF(INDEX(Variables!$D$5:$D$205,MATCH($A143,Variables!$A$5:$A$205,0))="","","."&amp;INDEX(Variables!$D$5:$D$205,MATCH($A143,Variables!$A$5:$A$205,0)))&amp;"."&amp;AF$5</f>
        <v/>
      </c>
      <c r="AG143" s="25" t="n">
        <v>0.8</v>
      </c>
      <c r="AH143" s="25" t="n">
        <v>0.8</v>
      </c>
      <c r="AI143" s="25" t="n">
        <v>0.8</v>
      </c>
      <c r="AJ143" s="25" t="n">
        <v>0.8</v>
      </c>
      <c r="AK143" s="25" t="n">
        <v>0.8</v>
      </c>
      <c r="AL143" s="25" t="n">
        <v>0.8</v>
      </c>
      <c r="AM143" s="25" t="n">
        <v>0.8</v>
      </c>
      <c r="AN143" s="25" t="n">
        <v>0.8</v>
      </c>
      <c r="AO143" s="25" t="n">
        <v>0.8</v>
      </c>
      <c r="AP143" s="25" t="n">
        <v>0.8</v>
      </c>
      <c r="AQ143" s="25" t="n">
        <v>0.8</v>
      </c>
      <c r="AR143" s="25" t="n">
        <v>0.8</v>
      </c>
      <c r="AS143" s="25" t="n">
        <v>0.8</v>
      </c>
      <c r="AT143" s="25" t="n">
        <v>0.8</v>
      </c>
      <c r="AU143" s="25" t="n">
        <v>0.8</v>
      </c>
      <c r="AV143" s="25" t="n">
        <v>0.8</v>
      </c>
      <c r="AW143" s="25" t="n">
        <v>0.8</v>
      </c>
      <c r="AX143" s="25" t="n">
        <v>0.8</v>
      </c>
      <c r="AY143" s="25" t="n">
        <v>0.8</v>
      </c>
    </row>
    <row r="144" hidden="1" outlineLevel="1">
      <c r="A144" s="14" t="inlineStr">
        <is>
          <t>etsb.t</t>
        </is>
      </c>
      <c r="B144" s="14" t="inlineStr">
        <is>
          <t>all</t>
        </is>
      </c>
      <c r="C144" s="14" t="inlineStr">
        <is>
          <t>tra</t>
        </is>
      </c>
      <c r="H144" s="14">
        <f>INDEX(Variables!$B$5:$B$205,MATCH($A144,Variables!$A$5:$A$205,0))&amp;IF($C144="",""," | "&amp;INDEX(Mapping!$B$5:$B$26,MATCH($C144,Mapping!$A$5:$A$26,0))&amp;" | "&amp;INDEX(Mapping!$B$30:$B$46,MATCH($B144,Mapping!$A$30:$A$46,0)))</f>
        <v/>
      </c>
      <c r="I144" s="14">
        <f>INDEX(Variables!$C$5:$C$205,MATCH($A144,Variables!$A$5:$A$205,0))</f>
        <v/>
      </c>
      <c r="J144" s="14">
        <f>INDEX(Variables!$E$5:$E$205,MATCH($A144,Variables!$A$5:$A$205,0))</f>
        <v/>
      </c>
      <c r="K144" s="11">
        <f>LOWER(Settings!$C$4)&amp;".mit."&amp;$A144&amp;IF($C144="","","."&amp;$C144&amp;"."&amp;$B144)&amp;IF(INDEX(Variables!$D$5:$D$205,MATCH($A144,Variables!$A$5:$A$205,0))="","","."&amp;INDEX(Variables!$D$5:$D$205,MATCH($A144,Variables!$A$5:$A$205,0)))&amp;"."&amp;K$5</f>
        <v/>
      </c>
      <c r="L144" s="25" t="n">
        <v>0.8</v>
      </c>
      <c r="M144" s="25" t="n">
        <v>0.8</v>
      </c>
      <c r="N144" s="25" t="n">
        <v>0.8</v>
      </c>
      <c r="O144" s="25" t="n">
        <v>0.8</v>
      </c>
      <c r="P144" s="25" t="n">
        <v>0.8</v>
      </c>
      <c r="Q144" s="25" t="n">
        <v>0.8</v>
      </c>
      <c r="R144" s="25" t="n">
        <v>0.8</v>
      </c>
      <c r="S144" s="25" t="n">
        <v>0.8</v>
      </c>
      <c r="T144" s="25" t="n">
        <v>0.8</v>
      </c>
      <c r="U144" s="25" t="n">
        <v>0.8</v>
      </c>
      <c r="V144" s="25" t="n">
        <v>0.8</v>
      </c>
      <c r="W144" s="25" t="n">
        <v>0.8</v>
      </c>
      <c r="X144" s="25" t="n">
        <v>0.8</v>
      </c>
      <c r="Y144" s="25" t="n">
        <v>0.8</v>
      </c>
      <c r="Z144" s="25" t="n">
        <v>0.8</v>
      </c>
      <c r="AA144" s="25" t="n">
        <v>0.8</v>
      </c>
      <c r="AB144" s="25" t="n">
        <v>0.8</v>
      </c>
      <c r="AC144" s="25" t="n">
        <v>0.8</v>
      </c>
      <c r="AD144" s="25" t="n">
        <v>0.8</v>
      </c>
      <c r="AF144" s="11">
        <f>LOWER(Settings!$C$4)&amp;".mit."&amp;$A144&amp;IF($C144="","","."&amp;$C144&amp;"."&amp;$B144)&amp;IF(INDEX(Variables!$D$5:$D$205,MATCH($A144,Variables!$A$5:$A$205,0))="","","."&amp;INDEX(Variables!$D$5:$D$205,MATCH($A144,Variables!$A$5:$A$205,0)))&amp;"."&amp;AF$5</f>
        <v/>
      </c>
      <c r="AG144" s="25" t="n">
        <v>0.8</v>
      </c>
      <c r="AH144" s="25" t="n">
        <v>0.8</v>
      </c>
      <c r="AI144" s="25" t="n">
        <v>0.8</v>
      </c>
      <c r="AJ144" s="25" t="n">
        <v>0.8</v>
      </c>
      <c r="AK144" s="25" t="n">
        <v>0.8</v>
      </c>
      <c r="AL144" s="25" t="n">
        <v>0.8</v>
      </c>
      <c r="AM144" s="25" t="n">
        <v>0.8</v>
      </c>
      <c r="AN144" s="25" t="n">
        <v>0.8</v>
      </c>
      <c r="AO144" s="25" t="n">
        <v>0.8</v>
      </c>
      <c r="AP144" s="25" t="n">
        <v>0.8</v>
      </c>
      <c r="AQ144" s="25" t="n">
        <v>0.8</v>
      </c>
      <c r="AR144" s="25" t="n">
        <v>0.8</v>
      </c>
      <c r="AS144" s="25" t="n">
        <v>0.8</v>
      </c>
      <c r="AT144" s="25" t="n">
        <v>0.8</v>
      </c>
      <c r="AU144" s="25" t="n">
        <v>0.8</v>
      </c>
      <c r="AV144" s="25" t="n">
        <v>0.8</v>
      </c>
      <c r="AW144" s="25" t="n">
        <v>0.8</v>
      </c>
      <c r="AX144" s="25" t="n">
        <v>0.8</v>
      </c>
      <c r="AY144" s="25" t="n">
        <v>0.8</v>
      </c>
    </row>
    <row r="145" hidden="1" outlineLevel="1">
      <c r="A145" s="14" t="inlineStr">
        <is>
          <t>etsb.t</t>
        </is>
      </c>
      <c r="B145" s="14" t="inlineStr">
        <is>
          <t>all</t>
        </is>
      </c>
      <c r="C145" s="14" t="inlineStr">
        <is>
          <t>res</t>
        </is>
      </c>
      <c r="H145" s="14">
        <f>INDEX(Variables!$B$5:$B$205,MATCH($A145,Variables!$A$5:$A$205,0))&amp;IF($C145="",""," | "&amp;INDEX(Mapping!$B$5:$B$26,MATCH($C145,Mapping!$A$5:$A$26,0))&amp;" | "&amp;INDEX(Mapping!$B$30:$B$46,MATCH($B145,Mapping!$A$30:$A$46,0)))</f>
        <v/>
      </c>
      <c r="I145" s="14">
        <f>INDEX(Variables!$C$5:$C$205,MATCH($A145,Variables!$A$5:$A$205,0))</f>
        <v/>
      </c>
      <c r="J145" s="14">
        <f>INDEX(Variables!$E$5:$E$205,MATCH($A145,Variables!$A$5:$A$205,0))</f>
        <v/>
      </c>
      <c r="K145" s="11">
        <f>LOWER(Settings!$C$4)&amp;".mit."&amp;$A145&amp;IF($C145="","","."&amp;$C145&amp;"."&amp;$B145)&amp;IF(INDEX(Variables!$D$5:$D$205,MATCH($A145,Variables!$A$5:$A$205,0))="","","."&amp;INDEX(Variables!$D$5:$D$205,MATCH($A145,Variables!$A$5:$A$205,0)))&amp;"."&amp;K$5</f>
        <v/>
      </c>
      <c r="L145" s="25" t="n">
        <v>0.8</v>
      </c>
      <c r="M145" s="25" t="n">
        <v>0.8</v>
      </c>
      <c r="N145" s="25" t="n">
        <v>0.8</v>
      </c>
      <c r="O145" s="25" t="n">
        <v>0.8</v>
      </c>
      <c r="P145" s="25" t="n">
        <v>0.8</v>
      </c>
      <c r="Q145" s="25" t="n">
        <v>0.8</v>
      </c>
      <c r="R145" s="25" t="n">
        <v>0.8</v>
      </c>
      <c r="S145" s="25" t="n">
        <v>0.8</v>
      </c>
      <c r="T145" s="25" t="n">
        <v>0.8</v>
      </c>
      <c r="U145" s="25" t="n">
        <v>0.8</v>
      </c>
      <c r="V145" s="25" t="n">
        <v>0.8</v>
      </c>
      <c r="W145" s="25" t="n">
        <v>0.8</v>
      </c>
      <c r="X145" s="25" t="n">
        <v>0.8</v>
      </c>
      <c r="Y145" s="25" t="n">
        <v>0.8</v>
      </c>
      <c r="Z145" s="25" t="n">
        <v>0.8</v>
      </c>
      <c r="AA145" s="25" t="n">
        <v>0.8</v>
      </c>
      <c r="AB145" s="25" t="n">
        <v>0.8</v>
      </c>
      <c r="AC145" s="25" t="n">
        <v>0.8</v>
      </c>
      <c r="AD145" s="25" t="n">
        <v>0.8</v>
      </c>
      <c r="AF145" s="11">
        <f>LOWER(Settings!$C$4)&amp;".mit."&amp;$A145&amp;IF($C145="","","."&amp;$C145&amp;"."&amp;$B145)&amp;IF(INDEX(Variables!$D$5:$D$205,MATCH($A145,Variables!$A$5:$A$205,0))="","","."&amp;INDEX(Variables!$D$5:$D$205,MATCH($A145,Variables!$A$5:$A$205,0)))&amp;"."&amp;AF$5</f>
        <v/>
      </c>
      <c r="AG145" s="25" t="n">
        <v>0.8</v>
      </c>
      <c r="AH145" s="25" t="n">
        <v>0.8</v>
      </c>
      <c r="AI145" s="25" t="n">
        <v>0.8</v>
      </c>
      <c r="AJ145" s="25" t="n">
        <v>0.8</v>
      </c>
      <c r="AK145" s="25" t="n">
        <v>0.8</v>
      </c>
      <c r="AL145" s="25" t="n">
        <v>0.8</v>
      </c>
      <c r="AM145" s="25" t="n">
        <v>0.8</v>
      </c>
      <c r="AN145" s="25" t="n">
        <v>0.8</v>
      </c>
      <c r="AO145" s="25" t="n">
        <v>0.8</v>
      </c>
      <c r="AP145" s="25" t="n">
        <v>0.8</v>
      </c>
      <c r="AQ145" s="25" t="n">
        <v>0.8</v>
      </c>
      <c r="AR145" s="25" t="n">
        <v>0.8</v>
      </c>
      <c r="AS145" s="25" t="n">
        <v>0.8</v>
      </c>
      <c r="AT145" s="25" t="n">
        <v>0.8</v>
      </c>
      <c r="AU145" s="25" t="n">
        <v>0.8</v>
      </c>
      <c r="AV145" s="25" t="n">
        <v>0.8</v>
      </c>
      <c r="AW145" s="25" t="n">
        <v>0.8</v>
      </c>
      <c r="AX145" s="25" t="n">
        <v>0.8</v>
      </c>
      <c r="AY145" s="25" t="n">
        <v>0.8</v>
      </c>
    </row>
    <row r="146" hidden="1" outlineLevel="1">
      <c r="A146" s="14" t="inlineStr">
        <is>
          <t>etsb.t</t>
        </is>
      </c>
      <c r="B146" s="14" t="inlineStr">
        <is>
          <t>all</t>
        </is>
      </c>
      <c r="C146" s="14" t="inlineStr">
        <is>
          <t>ind</t>
        </is>
      </c>
      <c r="H146" s="14">
        <f>INDEX(Variables!$B$5:$B$205,MATCH($A146,Variables!$A$5:$A$205,0))&amp;IF($C146="",""," | "&amp;INDEX(Mapping!$B$5:$B$26,MATCH($C146,Mapping!$A$5:$A$26,0))&amp;" | "&amp;INDEX(Mapping!$B$30:$B$46,MATCH($B146,Mapping!$A$30:$A$46,0)))</f>
        <v/>
      </c>
      <c r="I146" s="14">
        <f>INDEX(Variables!$C$5:$C$205,MATCH($A146,Variables!$A$5:$A$205,0))</f>
        <v/>
      </c>
      <c r="J146" s="14">
        <f>INDEX(Variables!$E$5:$E$205,MATCH($A146,Variables!$A$5:$A$205,0))</f>
        <v/>
      </c>
      <c r="K146" s="11">
        <f>LOWER(Settings!$C$4)&amp;".mit."&amp;$A146&amp;IF($C146="","","."&amp;$C146&amp;"."&amp;$B146)&amp;IF(INDEX(Variables!$D$5:$D$205,MATCH($A146,Variables!$A$5:$A$205,0))="","","."&amp;INDEX(Variables!$D$5:$D$205,MATCH($A146,Variables!$A$5:$A$205,0)))&amp;"."&amp;K$5</f>
        <v/>
      </c>
      <c r="L146" s="25" t="n">
        <v>0.8</v>
      </c>
      <c r="M146" s="25" t="n">
        <v>0.8</v>
      </c>
      <c r="N146" s="25" t="n">
        <v>0.8</v>
      </c>
      <c r="O146" s="25" t="n">
        <v>0.8</v>
      </c>
      <c r="P146" s="25" t="n">
        <v>0.8</v>
      </c>
      <c r="Q146" s="25" t="n">
        <v>0.8</v>
      </c>
      <c r="R146" s="25" t="n">
        <v>0.8</v>
      </c>
      <c r="S146" s="25" t="n">
        <v>0.8</v>
      </c>
      <c r="T146" s="25" t="n">
        <v>0.8</v>
      </c>
      <c r="U146" s="25" t="n">
        <v>0.8</v>
      </c>
      <c r="V146" s="25" t="n">
        <v>0.8</v>
      </c>
      <c r="W146" s="25" t="n">
        <v>0.8</v>
      </c>
      <c r="X146" s="25" t="n">
        <v>0.8</v>
      </c>
      <c r="Y146" s="25" t="n">
        <v>0.8</v>
      </c>
      <c r="Z146" s="25" t="n">
        <v>0.8</v>
      </c>
      <c r="AA146" s="25" t="n">
        <v>0.8</v>
      </c>
      <c r="AB146" s="25" t="n">
        <v>0.8</v>
      </c>
      <c r="AC146" s="25" t="n">
        <v>0.8</v>
      </c>
      <c r="AD146" s="25" t="n">
        <v>0.8</v>
      </c>
      <c r="AF146" s="11">
        <f>LOWER(Settings!$C$4)&amp;".mit."&amp;$A146&amp;IF($C146="","","."&amp;$C146&amp;"."&amp;$B146)&amp;IF(INDEX(Variables!$D$5:$D$205,MATCH($A146,Variables!$A$5:$A$205,0))="","","."&amp;INDEX(Variables!$D$5:$D$205,MATCH($A146,Variables!$A$5:$A$205,0)))&amp;"."&amp;AF$5</f>
        <v/>
      </c>
      <c r="AG146" s="25" t="n">
        <v>0.8</v>
      </c>
      <c r="AH146" s="25" t="n">
        <v>0.8</v>
      </c>
      <c r="AI146" s="25" t="n">
        <v>0.8</v>
      </c>
      <c r="AJ146" s="25" t="n">
        <v>0.8</v>
      </c>
      <c r="AK146" s="25" t="n">
        <v>0.8</v>
      </c>
      <c r="AL146" s="25" t="n">
        <v>0.8</v>
      </c>
      <c r="AM146" s="25" t="n">
        <v>0.8</v>
      </c>
      <c r="AN146" s="25" t="n">
        <v>0.8</v>
      </c>
      <c r="AO146" s="25" t="n">
        <v>0.8</v>
      </c>
      <c r="AP146" s="25" t="n">
        <v>0.8</v>
      </c>
      <c r="AQ146" s="25" t="n">
        <v>0.8</v>
      </c>
      <c r="AR146" s="25" t="n">
        <v>0.8</v>
      </c>
      <c r="AS146" s="25" t="n">
        <v>0.8</v>
      </c>
      <c r="AT146" s="25" t="n">
        <v>0.8</v>
      </c>
      <c r="AU146" s="25" t="n">
        <v>0.8</v>
      </c>
      <c r="AV146" s="25" t="n">
        <v>0.8</v>
      </c>
      <c r="AW146" s="25" t="n">
        <v>0.8</v>
      </c>
      <c r="AX146" s="25" t="n">
        <v>0.8</v>
      </c>
      <c r="AY146" s="25" t="n">
        <v>0.8</v>
      </c>
    </row>
    <row r="147" hidden="1" outlineLevel="1">
      <c r="A147" s="1" t="inlineStr">
        <is>
          <t>etsb</t>
        </is>
      </c>
      <c r="B147" s="1" t="inlineStr">
        <is>
          <t>all</t>
        </is>
      </c>
      <c r="C147" s="1" t="inlineStr">
        <is>
          <t>pow</t>
        </is>
      </c>
      <c r="H147" s="1">
        <f>INDEX(Variables!$B$5:$B$205,MATCH($A147,Variables!$A$5:$A$205,0))&amp;IF($C147="",""," | "&amp;INDEX(Mapping!$B$5:$B$26,MATCH($C147,Mapping!$A$5:$A$26,0))&amp;" | "&amp;INDEX(Mapping!$B$30:$B$46,MATCH($B147,Mapping!$A$30:$A$46,0)))</f>
        <v/>
      </c>
      <c r="I147" s="1">
        <f>INDEX(Variables!$C$5:$C$205,MATCH($A147,Variables!$A$5:$A$205,0))</f>
        <v/>
      </c>
      <c r="J147" s="1">
        <f>INDEX(Variables!$E$5:$E$205,MATCH($A147,Variables!$A$5:$A$205,0))</f>
        <v/>
      </c>
      <c r="K147" s="17">
        <f>LOWER(Settings!$C$4)&amp;".mit."&amp;$A147&amp;IF($C147="","","."&amp;$C147&amp;"."&amp;$B147)&amp;IF(INDEX(Variables!$D$5:$D$205,MATCH($A147,Variables!$A$5:$A$205,0))="","","."&amp;INDEX(Variables!$D$5:$D$205,MATCH($A147,Variables!$A$5:$A$205,0)))&amp;"."&amp;K$5</f>
        <v/>
      </c>
      <c r="L147" s="18">
        <f>IF(L$4&lt;L$97,0,L139+(L143-L139)/MAX(L$98-L$97,1)*(MIN(L$4,L$98)-L$97))</f>
        <v/>
      </c>
      <c r="M147" s="19">
        <f>IF(M$4&lt;M$97,0,M139+(M143-M139)/MAX(M$98-M$97,1)*(MIN(M$4,M$98)-M$97))</f>
        <v/>
      </c>
      <c r="N147" s="19">
        <f>IF(N$4&lt;N$97,0,N139+(N143-N139)/MAX(N$98-N$97,1)*(MIN(N$4,N$98)-N$97))</f>
        <v/>
      </c>
      <c r="O147" s="19">
        <f>IF(O$4&lt;O$97,0,O139+(O143-O139)/MAX(O$98-O$97,1)*(MIN(O$4,O$98)-O$97))</f>
        <v/>
      </c>
      <c r="P147" s="19">
        <f>IF(P$4&lt;P$97,0,P139+(P143-P139)/MAX(P$98-P$97,1)*(MIN(P$4,P$98)-P$97))</f>
        <v/>
      </c>
      <c r="Q147" s="19">
        <f>IF(Q$4&lt;Q$97,0,Q139+(Q143-Q139)/MAX(Q$98-Q$97,1)*(MIN(Q$4,Q$98)-Q$97))</f>
        <v/>
      </c>
      <c r="R147" s="19">
        <f>IF(R$4&lt;R$97,0,R139+(R143-R139)/MAX(R$98-R$97,1)*(MIN(R$4,R$98)-R$97))</f>
        <v/>
      </c>
      <c r="S147" s="19">
        <f>IF(S$4&lt;S$97,0,S139+(S143-S139)/MAX(S$98-S$97,1)*(MIN(S$4,S$98)-S$97))</f>
        <v/>
      </c>
      <c r="T147" s="19">
        <f>IF(T$4&lt;T$97,0,T139+(T143-T139)/MAX(T$98-T$97,1)*(MIN(T$4,T$98)-T$97))</f>
        <v/>
      </c>
      <c r="U147" s="19">
        <f>IF(U$4&lt;U$97,0,U139+(U143-U139)/MAX(U$98-U$97,1)*(MIN(U$4,U$98)-U$97))</f>
        <v/>
      </c>
      <c r="V147" s="19">
        <f>IF(V$4&lt;V$97,0,V139+(V143-V139)/MAX(V$98-V$97,1)*(MIN(V$4,V$98)-V$97))</f>
        <v/>
      </c>
      <c r="W147" s="19">
        <f>IF(W$4&lt;W$97,0,W139+(W143-W139)/MAX(W$98-W$97,1)*(MIN(W$4,W$98)-W$97))</f>
        <v/>
      </c>
      <c r="X147" s="19">
        <f>IF(X$4&lt;X$97,0,X139+(X143-X139)/MAX(X$98-X$97,1)*(MIN(X$4,X$98)-X$97))</f>
        <v/>
      </c>
      <c r="Y147" s="19">
        <f>IF(Y$4&lt;Y$97,0,Y139+(Y143-Y139)/MAX(Y$98-Y$97,1)*(MIN(Y$4,Y$98)-Y$97))</f>
        <v/>
      </c>
      <c r="Z147" s="19">
        <f>IF(Z$4&lt;Z$97,0,Z139+(Z143-Z139)/MAX(Z$98-Z$97,1)*(MIN(Z$4,Z$98)-Z$97))</f>
        <v/>
      </c>
      <c r="AA147" s="19">
        <f>IF(AA$4&lt;AA$97,0,AA139+(AA143-AA139)/MAX(AA$98-AA$97,1)*(MIN(AA$4,AA$98)-AA$97))</f>
        <v/>
      </c>
      <c r="AB147" s="19">
        <f>IF(AB$4&lt;AB$97,0,AB139+(AB143-AB139)/MAX(AB$98-AB$97,1)*(MIN(AB$4,AB$98)-AB$97))</f>
        <v/>
      </c>
      <c r="AC147" s="19">
        <f>IF(AC$4&lt;AC$97,0,AC139+(AC143-AC139)/MAX(AC$98-AC$97,1)*(MIN(AC$4,AC$98)-AC$97))</f>
        <v/>
      </c>
      <c r="AD147" s="20">
        <f>PATH(AD$4,AD$97,AD$98,AD139,AD143,FALSE)</f>
        <v/>
      </c>
      <c r="AF147" s="17">
        <f>LOWER(Settings!$C$4)&amp;".mit."&amp;$A147&amp;IF($C147="","","."&amp;$C147&amp;"."&amp;$B147)&amp;IF(INDEX(Variables!$D$5:$D$205,MATCH($A147,Variables!$A$5:$A$205,0))="","","."&amp;INDEX(Variables!$D$5:$D$205,MATCH($A147,Variables!$A$5:$A$205,0)))&amp;"."&amp;AF$5</f>
        <v/>
      </c>
      <c r="AG147" s="18">
        <f>IF(AG$4&lt;AG$97,0,AG139+(AG143-AG139)/MAX(AG$98-AG$97,1)*(MIN(AG$4,AG$98)-AG$97))</f>
        <v/>
      </c>
      <c r="AH147" s="19">
        <f>IF(AH$4&lt;AH$97,0,AH139+(AH143-AH139)/MAX(AH$98-AH$97,1)*(MIN(AH$4,AH$98)-AH$97))</f>
        <v/>
      </c>
      <c r="AI147" s="19">
        <f>IF(AI$4&lt;AI$97,0,AI139+(AI143-AI139)/MAX(AI$98-AI$97,1)*(MIN(AI$4,AI$98)-AI$97))</f>
        <v/>
      </c>
      <c r="AJ147" s="19">
        <f>IF(AJ$4&lt;AJ$97,0,AJ139+(AJ143-AJ139)/MAX(AJ$98-AJ$97,1)*(MIN(AJ$4,AJ$98)-AJ$97))</f>
        <v/>
      </c>
      <c r="AK147" s="19">
        <f>IF(AK$4&lt;AK$97,0,AK139+(AK143-AK139)/MAX(AK$98-AK$97,1)*(MIN(AK$4,AK$98)-AK$97))</f>
        <v/>
      </c>
      <c r="AL147" s="19">
        <f>IF(AL$4&lt;AL$97,0,AL139+(AL143-AL139)/MAX(AL$98-AL$97,1)*(MIN(AL$4,AL$98)-AL$97))</f>
        <v/>
      </c>
      <c r="AM147" s="19">
        <f>IF(AM$4&lt;AM$97,0,AM139+(AM143-AM139)/MAX(AM$98-AM$97,1)*(MIN(AM$4,AM$98)-AM$97))</f>
        <v/>
      </c>
      <c r="AN147" s="19">
        <f>IF(AN$4&lt;AN$97,0,AN139+(AN143-AN139)/MAX(AN$98-AN$97,1)*(MIN(AN$4,AN$98)-AN$97))</f>
        <v/>
      </c>
      <c r="AO147" s="19">
        <f>IF(AO$4&lt;AO$97,0,AO139+(AO143-AO139)/MAX(AO$98-AO$97,1)*(MIN(AO$4,AO$98)-AO$97))</f>
        <v/>
      </c>
      <c r="AP147" s="19">
        <f>IF(AP$4&lt;AP$97,0,AP139+(AP143-AP139)/MAX(AP$98-AP$97,1)*(MIN(AP$4,AP$98)-AP$97))</f>
        <v/>
      </c>
      <c r="AQ147" s="19">
        <f>IF(AQ$4&lt;AQ$97,0,AQ139+(AQ143-AQ139)/MAX(AQ$98-AQ$97,1)*(MIN(AQ$4,AQ$98)-AQ$97))</f>
        <v/>
      </c>
      <c r="AR147" s="19">
        <f>IF(AR$4&lt;AR$97,0,AR139+(AR143-AR139)/MAX(AR$98-AR$97,1)*(MIN(AR$4,AR$98)-AR$97))</f>
        <v/>
      </c>
      <c r="AS147" s="19">
        <f>IF(AS$4&lt;AS$97,0,AS139+(AS143-AS139)/MAX(AS$98-AS$97,1)*(MIN(AS$4,AS$98)-AS$97))</f>
        <v/>
      </c>
      <c r="AT147" s="19">
        <f>IF(AT$4&lt;AT$97,0,AT139+(AT143-AT139)/MAX(AT$98-AT$97,1)*(MIN(AT$4,AT$98)-AT$97))</f>
        <v/>
      </c>
      <c r="AU147" s="19">
        <f>IF(AU$4&lt;AU$97,0,AU139+(AU143-AU139)/MAX(AU$98-AU$97,1)*(MIN(AU$4,AU$98)-AU$97))</f>
        <v/>
      </c>
      <c r="AV147" s="19">
        <f>IF(AV$4&lt;AV$97,0,AV139+(AV143-AV139)/MAX(AV$98-AV$97,1)*(MIN(AV$4,AV$98)-AV$97))</f>
        <v/>
      </c>
      <c r="AW147" s="19">
        <f>IF(AW$4&lt;AW$97,0,AW139+(AW143-AW139)/MAX(AW$98-AW$97,1)*(MIN(AW$4,AW$98)-AW$97))</f>
        <v/>
      </c>
      <c r="AX147" s="19">
        <f>IF(AX$4&lt;AX$97,0,AX139+(AX143-AX139)/MAX(AX$98-AX$97,1)*(MIN(AX$4,AX$98)-AX$97))</f>
        <v/>
      </c>
      <c r="AY147" s="20">
        <f>PATH(AY$4,AY$97,AY$98,AY139,AY143,FALSE)</f>
        <v/>
      </c>
    </row>
    <row r="148" hidden="1" outlineLevel="1">
      <c r="A148" s="1" t="inlineStr">
        <is>
          <t>etsb</t>
        </is>
      </c>
      <c r="B148" s="1" t="inlineStr">
        <is>
          <t>all</t>
        </is>
      </c>
      <c r="C148" s="1" t="inlineStr">
        <is>
          <t>tra</t>
        </is>
      </c>
      <c r="H148" s="1">
        <f>INDEX(Variables!$B$5:$B$205,MATCH($A148,Variables!$A$5:$A$205,0))&amp;IF($C148="",""," | "&amp;INDEX(Mapping!$B$5:$B$26,MATCH($C148,Mapping!$A$5:$A$26,0))&amp;" | "&amp;INDEX(Mapping!$B$30:$B$46,MATCH($B148,Mapping!$A$30:$A$46,0)))</f>
        <v/>
      </c>
      <c r="I148" s="1">
        <f>INDEX(Variables!$C$5:$C$205,MATCH($A148,Variables!$A$5:$A$205,0))</f>
        <v/>
      </c>
      <c r="J148" s="1">
        <f>INDEX(Variables!$E$5:$E$205,MATCH($A148,Variables!$A$5:$A$205,0))</f>
        <v/>
      </c>
      <c r="K148" s="17">
        <f>LOWER(Settings!$C$4)&amp;".mit."&amp;$A148&amp;IF($C148="","","."&amp;$C148&amp;"."&amp;$B148)&amp;IF(INDEX(Variables!$D$5:$D$205,MATCH($A148,Variables!$A$5:$A$205,0))="","","."&amp;INDEX(Variables!$D$5:$D$205,MATCH($A148,Variables!$A$5:$A$205,0)))&amp;"."&amp;K$5</f>
        <v/>
      </c>
      <c r="L148" s="18">
        <f>IF(L$4&lt;L$97,0,L140+(L144-L140)/MAX(L$98-L$97,1)*(MIN(L$4,L$98)-L$97))</f>
        <v/>
      </c>
      <c r="M148" s="19">
        <f>IF(M$4&lt;M$97,0,M140+(M144-M140)/MAX(M$98-M$97,1)*(MIN(M$4,M$98)-M$97))</f>
        <v/>
      </c>
      <c r="N148" s="19">
        <f>IF(N$4&lt;N$97,0,N140+(N144-N140)/MAX(N$98-N$97,1)*(MIN(N$4,N$98)-N$97))</f>
        <v/>
      </c>
      <c r="O148" s="19">
        <f>IF(O$4&lt;O$97,0,O140+(O144-O140)/MAX(O$98-O$97,1)*(MIN(O$4,O$98)-O$97))</f>
        <v/>
      </c>
      <c r="P148" s="19">
        <f>IF(P$4&lt;P$97,0,P140+(P144-P140)/MAX(P$98-P$97,1)*(MIN(P$4,P$98)-P$97))</f>
        <v/>
      </c>
      <c r="Q148" s="19">
        <f>IF(Q$4&lt;Q$97,0,Q140+(Q144-Q140)/MAX(Q$98-Q$97,1)*(MIN(Q$4,Q$98)-Q$97))</f>
        <v/>
      </c>
      <c r="R148" s="19">
        <f>IF(R$4&lt;R$97,0,R140+(R144-R140)/MAX(R$98-R$97,1)*(MIN(R$4,R$98)-R$97))</f>
        <v/>
      </c>
      <c r="S148" s="19">
        <f>IF(S$4&lt;S$97,0,S140+(S144-S140)/MAX(S$98-S$97,1)*(MIN(S$4,S$98)-S$97))</f>
        <v/>
      </c>
      <c r="T148" s="19">
        <f>IF(T$4&lt;T$97,0,T140+(T144-T140)/MAX(T$98-T$97,1)*(MIN(T$4,T$98)-T$97))</f>
        <v/>
      </c>
      <c r="U148" s="19">
        <f>IF(U$4&lt;U$97,0,U140+(U144-U140)/MAX(U$98-U$97,1)*(MIN(U$4,U$98)-U$97))</f>
        <v/>
      </c>
      <c r="V148" s="19">
        <f>IF(V$4&lt;V$97,0,V140+(V144-V140)/MAX(V$98-V$97,1)*(MIN(V$4,V$98)-V$97))</f>
        <v/>
      </c>
      <c r="W148" s="19">
        <f>IF(W$4&lt;W$97,0,W140+(W144-W140)/MAX(W$98-W$97,1)*(MIN(W$4,W$98)-W$97))</f>
        <v/>
      </c>
      <c r="X148" s="19">
        <f>IF(X$4&lt;X$97,0,X140+(X144-X140)/MAX(X$98-X$97,1)*(MIN(X$4,X$98)-X$97))</f>
        <v/>
      </c>
      <c r="Y148" s="19">
        <f>IF(Y$4&lt;Y$97,0,Y140+(Y144-Y140)/MAX(Y$98-Y$97,1)*(MIN(Y$4,Y$98)-Y$97))</f>
        <v/>
      </c>
      <c r="Z148" s="19">
        <f>IF(Z$4&lt;Z$97,0,Z140+(Z144-Z140)/MAX(Z$98-Z$97,1)*(MIN(Z$4,Z$98)-Z$97))</f>
        <v/>
      </c>
      <c r="AA148" s="19">
        <f>IF(AA$4&lt;AA$97,0,AA140+(AA144-AA140)/MAX(AA$98-AA$97,1)*(MIN(AA$4,AA$98)-AA$97))</f>
        <v/>
      </c>
      <c r="AB148" s="19">
        <f>IF(AB$4&lt;AB$97,0,AB140+(AB144-AB140)/MAX(AB$98-AB$97,1)*(MIN(AB$4,AB$98)-AB$97))</f>
        <v/>
      </c>
      <c r="AC148" s="19">
        <f>IF(AC$4&lt;AC$97,0,AC140+(AC144-AC140)/MAX(AC$98-AC$97,1)*(MIN(AC$4,AC$98)-AC$97))</f>
        <v/>
      </c>
      <c r="AD148" s="20">
        <f>PATH(AD$4,AD$97,AD$98,AD140,AD144,FALSE)</f>
        <v/>
      </c>
      <c r="AF148" s="17">
        <f>LOWER(Settings!$C$4)&amp;".mit."&amp;$A148&amp;IF($C148="","","."&amp;$C148&amp;"."&amp;$B148)&amp;IF(INDEX(Variables!$D$5:$D$205,MATCH($A148,Variables!$A$5:$A$205,0))="","","."&amp;INDEX(Variables!$D$5:$D$205,MATCH($A148,Variables!$A$5:$A$205,0)))&amp;"."&amp;AF$5</f>
        <v/>
      </c>
      <c r="AG148" s="18">
        <f>IF(AG$4&lt;AG$97,0,AG140+(AG144-AG140)/MAX(AG$98-AG$97,1)*(MIN(AG$4,AG$98)-AG$97))</f>
        <v/>
      </c>
      <c r="AH148" s="19">
        <f>IF(AH$4&lt;AH$97,0,AH140+(AH144-AH140)/MAX(AH$98-AH$97,1)*(MIN(AH$4,AH$98)-AH$97))</f>
        <v/>
      </c>
      <c r="AI148" s="19">
        <f>IF(AI$4&lt;AI$97,0,AI140+(AI144-AI140)/MAX(AI$98-AI$97,1)*(MIN(AI$4,AI$98)-AI$97))</f>
        <v/>
      </c>
      <c r="AJ148" s="19">
        <f>IF(AJ$4&lt;AJ$97,0,AJ140+(AJ144-AJ140)/MAX(AJ$98-AJ$97,1)*(MIN(AJ$4,AJ$98)-AJ$97))</f>
        <v/>
      </c>
      <c r="AK148" s="19">
        <f>IF(AK$4&lt;AK$97,0,AK140+(AK144-AK140)/MAX(AK$98-AK$97,1)*(MIN(AK$4,AK$98)-AK$97))</f>
        <v/>
      </c>
      <c r="AL148" s="19">
        <f>IF(AL$4&lt;AL$97,0,AL140+(AL144-AL140)/MAX(AL$98-AL$97,1)*(MIN(AL$4,AL$98)-AL$97))</f>
        <v/>
      </c>
      <c r="AM148" s="19">
        <f>IF(AM$4&lt;AM$97,0,AM140+(AM144-AM140)/MAX(AM$98-AM$97,1)*(MIN(AM$4,AM$98)-AM$97))</f>
        <v/>
      </c>
      <c r="AN148" s="19">
        <f>IF(AN$4&lt;AN$97,0,AN140+(AN144-AN140)/MAX(AN$98-AN$97,1)*(MIN(AN$4,AN$98)-AN$97))</f>
        <v/>
      </c>
      <c r="AO148" s="19">
        <f>IF(AO$4&lt;AO$97,0,AO140+(AO144-AO140)/MAX(AO$98-AO$97,1)*(MIN(AO$4,AO$98)-AO$97))</f>
        <v/>
      </c>
      <c r="AP148" s="19">
        <f>IF(AP$4&lt;AP$97,0,AP140+(AP144-AP140)/MAX(AP$98-AP$97,1)*(MIN(AP$4,AP$98)-AP$97))</f>
        <v/>
      </c>
      <c r="AQ148" s="19">
        <f>IF(AQ$4&lt;AQ$97,0,AQ140+(AQ144-AQ140)/MAX(AQ$98-AQ$97,1)*(MIN(AQ$4,AQ$98)-AQ$97))</f>
        <v/>
      </c>
      <c r="AR148" s="19">
        <f>IF(AR$4&lt;AR$97,0,AR140+(AR144-AR140)/MAX(AR$98-AR$97,1)*(MIN(AR$4,AR$98)-AR$97))</f>
        <v/>
      </c>
      <c r="AS148" s="19">
        <f>IF(AS$4&lt;AS$97,0,AS140+(AS144-AS140)/MAX(AS$98-AS$97,1)*(MIN(AS$4,AS$98)-AS$97))</f>
        <v/>
      </c>
      <c r="AT148" s="19">
        <f>IF(AT$4&lt;AT$97,0,AT140+(AT144-AT140)/MAX(AT$98-AT$97,1)*(MIN(AT$4,AT$98)-AT$97))</f>
        <v/>
      </c>
      <c r="AU148" s="19">
        <f>IF(AU$4&lt;AU$97,0,AU140+(AU144-AU140)/MAX(AU$98-AU$97,1)*(MIN(AU$4,AU$98)-AU$97))</f>
        <v/>
      </c>
      <c r="AV148" s="19">
        <f>IF(AV$4&lt;AV$97,0,AV140+(AV144-AV140)/MAX(AV$98-AV$97,1)*(MIN(AV$4,AV$98)-AV$97))</f>
        <v/>
      </c>
      <c r="AW148" s="19">
        <f>IF(AW$4&lt;AW$97,0,AW140+(AW144-AW140)/MAX(AW$98-AW$97,1)*(MIN(AW$4,AW$98)-AW$97))</f>
        <v/>
      </c>
      <c r="AX148" s="19">
        <f>IF(AX$4&lt;AX$97,0,AX140+(AX144-AX140)/MAX(AX$98-AX$97,1)*(MIN(AX$4,AX$98)-AX$97))</f>
        <v/>
      </c>
      <c r="AY148" s="20">
        <f>PATH(AY$4,AY$97,AY$98,AY140,AY144,FALSE)</f>
        <v/>
      </c>
    </row>
    <row r="149" hidden="1" outlineLevel="1">
      <c r="A149" s="1" t="inlineStr">
        <is>
          <t>etsb</t>
        </is>
      </c>
      <c r="B149" s="1" t="inlineStr">
        <is>
          <t>all</t>
        </is>
      </c>
      <c r="C149" s="1" t="inlineStr">
        <is>
          <t>res</t>
        </is>
      </c>
      <c r="H149" s="1">
        <f>INDEX(Variables!$B$5:$B$205,MATCH($A149,Variables!$A$5:$A$205,0))&amp;IF($C149="",""," | "&amp;INDEX(Mapping!$B$5:$B$26,MATCH($C149,Mapping!$A$5:$A$26,0))&amp;" | "&amp;INDEX(Mapping!$B$30:$B$46,MATCH($B149,Mapping!$A$30:$A$46,0)))</f>
        <v/>
      </c>
      <c r="I149" s="1">
        <f>INDEX(Variables!$C$5:$C$205,MATCH($A149,Variables!$A$5:$A$205,0))</f>
        <v/>
      </c>
      <c r="J149" s="1">
        <f>INDEX(Variables!$E$5:$E$205,MATCH($A149,Variables!$A$5:$A$205,0))</f>
        <v/>
      </c>
      <c r="K149" s="17">
        <f>LOWER(Settings!$C$4)&amp;".mit."&amp;$A149&amp;IF($C149="","","."&amp;$C149&amp;"."&amp;$B149)&amp;IF(INDEX(Variables!$D$5:$D$205,MATCH($A149,Variables!$A$5:$A$205,0))="","","."&amp;INDEX(Variables!$D$5:$D$205,MATCH($A149,Variables!$A$5:$A$205,0)))&amp;"."&amp;K$5</f>
        <v/>
      </c>
      <c r="L149" s="18">
        <f>IF(L$4&lt;L$97,0,L141+(L145-L141)/MAX(L$98-L$97,1)*(MIN(L$4,L$98)-L$97))</f>
        <v/>
      </c>
      <c r="M149" s="19">
        <f>IF(M$4&lt;M$97,0,M141+(M145-M141)/MAX(M$98-M$97,1)*(MIN(M$4,M$98)-M$97))</f>
        <v/>
      </c>
      <c r="N149" s="19">
        <f>IF(N$4&lt;N$97,0,N141+(N145-N141)/MAX(N$98-N$97,1)*(MIN(N$4,N$98)-N$97))</f>
        <v/>
      </c>
      <c r="O149" s="19">
        <f>IF(O$4&lt;O$97,0,O141+(O145-O141)/MAX(O$98-O$97,1)*(MIN(O$4,O$98)-O$97))</f>
        <v/>
      </c>
      <c r="P149" s="19">
        <f>IF(P$4&lt;P$97,0,P141+(P145-P141)/MAX(P$98-P$97,1)*(MIN(P$4,P$98)-P$97))</f>
        <v/>
      </c>
      <c r="Q149" s="19">
        <f>IF(Q$4&lt;Q$97,0,Q141+(Q145-Q141)/MAX(Q$98-Q$97,1)*(MIN(Q$4,Q$98)-Q$97))</f>
        <v/>
      </c>
      <c r="R149" s="19">
        <f>IF(R$4&lt;R$97,0,R141+(R145-R141)/MAX(R$98-R$97,1)*(MIN(R$4,R$98)-R$97))</f>
        <v/>
      </c>
      <c r="S149" s="19">
        <f>IF(S$4&lt;S$97,0,S141+(S145-S141)/MAX(S$98-S$97,1)*(MIN(S$4,S$98)-S$97))</f>
        <v/>
      </c>
      <c r="T149" s="19">
        <f>IF(T$4&lt;T$97,0,T141+(T145-T141)/MAX(T$98-T$97,1)*(MIN(T$4,T$98)-T$97))</f>
        <v/>
      </c>
      <c r="U149" s="19">
        <f>IF(U$4&lt;U$97,0,U141+(U145-U141)/MAX(U$98-U$97,1)*(MIN(U$4,U$98)-U$97))</f>
        <v/>
      </c>
      <c r="V149" s="19">
        <f>IF(V$4&lt;V$97,0,V141+(V145-V141)/MAX(V$98-V$97,1)*(MIN(V$4,V$98)-V$97))</f>
        <v/>
      </c>
      <c r="W149" s="19">
        <f>IF(W$4&lt;W$97,0,W141+(W145-W141)/MAX(W$98-W$97,1)*(MIN(W$4,W$98)-W$97))</f>
        <v/>
      </c>
      <c r="X149" s="19">
        <f>IF(X$4&lt;X$97,0,X141+(X145-X141)/MAX(X$98-X$97,1)*(MIN(X$4,X$98)-X$97))</f>
        <v/>
      </c>
      <c r="Y149" s="19">
        <f>IF(Y$4&lt;Y$97,0,Y141+(Y145-Y141)/MAX(Y$98-Y$97,1)*(MIN(Y$4,Y$98)-Y$97))</f>
        <v/>
      </c>
      <c r="Z149" s="19">
        <f>IF(Z$4&lt;Z$97,0,Z141+(Z145-Z141)/MAX(Z$98-Z$97,1)*(MIN(Z$4,Z$98)-Z$97))</f>
        <v/>
      </c>
      <c r="AA149" s="19">
        <f>IF(AA$4&lt;AA$97,0,AA141+(AA145-AA141)/MAX(AA$98-AA$97,1)*(MIN(AA$4,AA$98)-AA$97))</f>
        <v/>
      </c>
      <c r="AB149" s="19">
        <f>IF(AB$4&lt;AB$97,0,AB141+(AB145-AB141)/MAX(AB$98-AB$97,1)*(MIN(AB$4,AB$98)-AB$97))</f>
        <v/>
      </c>
      <c r="AC149" s="19">
        <f>IF(AC$4&lt;AC$97,0,AC141+(AC145-AC141)/MAX(AC$98-AC$97,1)*(MIN(AC$4,AC$98)-AC$97))</f>
        <v/>
      </c>
      <c r="AD149" s="20">
        <f>PATH(AD$4,AD$97,AD$98,AD141,AD145,FALSE)</f>
        <v/>
      </c>
      <c r="AF149" s="17">
        <f>LOWER(Settings!$C$4)&amp;".mit."&amp;$A149&amp;IF($C149="","","."&amp;$C149&amp;"."&amp;$B149)&amp;IF(INDEX(Variables!$D$5:$D$205,MATCH($A149,Variables!$A$5:$A$205,0))="","","."&amp;INDEX(Variables!$D$5:$D$205,MATCH($A149,Variables!$A$5:$A$205,0)))&amp;"."&amp;AF$5</f>
        <v/>
      </c>
      <c r="AG149" s="18">
        <f>IF(AG$4&lt;AG$97,0,AG141+(AG145-AG141)/MAX(AG$98-AG$97,1)*(MIN(AG$4,AG$98)-AG$97))</f>
        <v/>
      </c>
      <c r="AH149" s="19">
        <f>IF(AH$4&lt;AH$97,0,AH141+(AH145-AH141)/MAX(AH$98-AH$97,1)*(MIN(AH$4,AH$98)-AH$97))</f>
        <v/>
      </c>
      <c r="AI149" s="19">
        <f>IF(AI$4&lt;AI$97,0,AI141+(AI145-AI141)/MAX(AI$98-AI$97,1)*(MIN(AI$4,AI$98)-AI$97))</f>
        <v/>
      </c>
      <c r="AJ149" s="19">
        <f>IF(AJ$4&lt;AJ$97,0,AJ141+(AJ145-AJ141)/MAX(AJ$98-AJ$97,1)*(MIN(AJ$4,AJ$98)-AJ$97))</f>
        <v/>
      </c>
      <c r="AK149" s="19">
        <f>IF(AK$4&lt;AK$97,0,AK141+(AK145-AK141)/MAX(AK$98-AK$97,1)*(MIN(AK$4,AK$98)-AK$97))</f>
        <v/>
      </c>
      <c r="AL149" s="19">
        <f>IF(AL$4&lt;AL$97,0,AL141+(AL145-AL141)/MAX(AL$98-AL$97,1)*(MIN(AL$4,AL$98)-AL$97))</f>
        <v/>
      </c>
      <c r="AM149" s="19">
        <f>IF(AM$4&lt;AM$97,0,AM141+(AM145-AM141)/MAX(AM$98-AM$97,1)*(MIN(AM$4,AM$98)-AM$97))</f>
        <v/>
      </c>
      <c r="AN149" s="19">
        <f>IF(AN$4&lt;AN$97,0,AN141+(AN145-AN141)/MAX(AN$98-AN$97,1)*(MIN(AN$4,AN$98)-AN$97))</f>
        <v/>
      </c>
      <c r="AO149" s="19">
        <f>IF(AO$4&lt;AO$97,0,AO141+(AO145-AO141)/MAX(AO$98-AO$97,1)*(MIN(AO$4,AO$98)-AO$97))</f>
        <v/>
      </c>
      <c r="AP149" s="19">
        <f>IF(AP$4&lt;AP$97,0,AP141+(AP145-AP141)/MAX(AP$98-AP$97,1)*(MIN(AP$4,AP$98)-AP$97))</f>
        <v/>
      </c>
      <c r="AQ149" s="19">
        <f>IF(AQ$4&lt;AQ$97,0,AQ141+(AQ145-AQ141)/MAX(AQ$98-AQ$97,1)*(MIN(AQ$4,AQ$98)-AQ$97))</f>
        <v/>
      </c>
      <c r="AR149" s="19">
        <f>IF(AR$4&lt;AR$97,0,AR141+(AR145-AR141)/MAX(AR$98-AR$97,1)*(MIN(AR$4,AR$98)-AR$97))</f>
        <v/>
      </c>
      <c r="AS149" s="19">
        <f>IF(AS$4&lt;AS$97,0,AS141+(AS145-AS141)/MAX(AS$98-AS$97,1)*(MIN(AS$4,AS$98)-AS$97))</f>
        <v/>
      </c>
      <c r="AT149" s="19">
        <f>IF(AT$4&lt;AT$97,0,AT141+(AT145-AT141)/MAX(AT$98-AT$97,1)*(MIN(AT$4,AT$98)-AT$97))</f>
        <v/>
      </c>
      <c r="AU149" s="19">
        <f>IF(AU$4&lt;AU$97,0,AU141+(AU145-AU141)/MAX(AU$98-AU$97,1)*(MIN(AU$4,AU$98)-AU$97))</f>
        <v/>
      </c>
      <c r="AV149" s="19">
        <f>IF(AV$4&lt;AV$97,0,AV141+(AV145-AV141)/MAX(AV$98-AV$97,1)*(MIN(AV$4,AV$98)-AV$97))</f>
        <v/>
      </c>
      <c r="AW149" s="19">
        <f>IF(AW$4&lt;AW$97,0,AW141+(AW145-AW141)/MAX(AW$98-AW$97,1)*(MIN(AW$4,AW$98)-AW$97))</f>
        <v/>
      </c>
      <c r="AX149" s="19">
        <f>IF(AX$4&lt;AX$97,0,AX141+(AX145-AX141)/MAX(AX$98-AX$97,1)*(MIN(AX$4,AX$98)-AX$97))</f>
        <v/>
      </c>
      <c r="AY149" s="20">
        <f>PATH(AY$4,AY$97,AY$98,AY141,AY145,FALSE)</f>
        <v/>
      </c>
    </row>
    <row r="150" hidden="1" outlineLevel="1">
      <c r="A150" s="1" t="inlineStr">
        <is>
          <t>etsb</t>
        </is>
      </c>
      <c r="B150" s="1" t="inlineStr">
        <is>
          <t>all</t>
        </is>
      </c>
      <c r="C150" s="1" t="inlineStr">
        <is>
          <t>ind</t>
        </is>
      </c>
      <c r="H150" s="1">
        <f>INDEX(Variables!$B$5:$B$205,MATCH($A150,Variables!$A$5:$A$205,0))&amp;IF($C150="",""," | "&amp;INDEX(Mapping!$B$5:$B$26,MATCH($C150,Mapping!$A$5:$A$26,0))&amp;" | "&amp;INDEX(Mapping!$B$30:$B$46,MATCH($B150,Mapping!$A$30:$A$46,0)))</f>
        <v/>
      </c>
      <c r="I150" s="1">
        <f>INDEX(Variables!$C$5:$C$205,MATCH($A150,Variables!$A$5:$A$205,0))</f>
        <v/>
      </c>
      <c r="J150" s="1">
        <f>INDEX(Variables!$E$5:$E$205,MATCH($A150,Variables!$A$5:$A$205,0))</f>
        <v/>
      </c>
      <c r="K150" s="17">
        <f>LOWER(Settings!$C$4)&amp;".mit."&amp;$A150&amp;IF($C150="","","."&amp;$C150&amp;"."&amp;$B150)&amp;IF(INDEX(Variables!$D$5:$D$205,MATCH($A150,Variables!$A$5:$A$205,0))="","","."&amp;INDEX(Variables!$D$5:$D$205,MATCH($A150,Variables!$A$5:$A$205,0)))&amp;"."&amp;K$5</f>
        <v/>
      </c>
      <c r="L150" s="18">
        <f>IF(L$4&lt;L$97,0,L142+(L146-L142)/MAX(L$98-L$97,1)*(MIN(L$4,L$98)-L$97))</f>
        <v/>
      </c>
      <c r="M150" s="19">
        <f>IF(M$4&lt;M$97,0,M142+(M146-M142)/MAX(M$98-M$97,1)*(MIN(M$4,M$98)-M$97))</f>
        <v/>
      </c>
      <c r="N150" s="19">
        <f>IF(N$4&lt;N$97,0,N142+(N146-N142)/MAX(N$98-N$97,1)*(MIN(N$4,N$98)-N$97))</f>
        <v/>
      </c>
      <c r="O150" s="19">
        <f>IF(O$4&lt;O$97,0,O142+(O146-O142)/MAX(O$98-O$97,1)*(MIN(O$4,O$98)-O$97))</f>
        <v/>
      </c>
      <c r="P150" s="19">
        <f>IF(P$4&lt;P$97,0,P142+(P146-P142)/MAX(P$98-P$97,1)*(MIN(P$4,P$98)-P$97))</f>
        <v/>
      </c>
      <c r="Q150" s="19">
        <f>IF(Q$4&lt;Q$97,0,Q142+(Q146-Q142)/MAX(Q$98-Q$97,1)*(MIN(Q$4,Q$98)-Q$97))</f>
        <v/>
      </c>
      <c r="R150" s="19">
        <f>IF(R$4&lt;R$97,0,R142+(R146-R142)/MAX(R$98-R$97,1)*(MIN(R$4,R$98)-R$97))</f>
        <v/>
      </c>
      <c r="S150" s="19">
        <f>IF(S$4&lt;S$97,0,S142+(S146-S142)/MAX(S$98-S$97,1)*(MIN(S$4,S$98)-S$97))</f>
        <v/>
      </c>
      <c r="T150" s="19">
        <f>IF(T$4&lt;T$97,0,T142+(T146-T142)/MAX(T$98-T$97,1)*(MIN(T$4,T$98)-T$97))</f>
        <v/>
      </c>
      <c r="U150" s="19">
        <f>IF(U$4&lt;U$97,0,U142+(U146-U142)/MAX(U$98-U$97,1)*(MIN(U$4,U$98)-U$97))</f>
        <v/>
      </c>
      <c r="V150" s="19">
        <f>IF(V$4&lt;V$97,0,V142+(V146-V142)/MAX(V$98-V$97,1)*(MIN(V$4,V$98)-V$97))</f>
        <v/>
      </c>
      <c r="W150" s="19">
        <f>IF(W$4&lt;W$97,0,W142+(W146-W142)/MAX(W$98-W$97,1)*(MIN(W$4,W$98)-W$97))</f>
        <v/>
      </c>
      <c r="X150" s="19">
        <f>IF(X$4&lt;X$97,0,X142+(X146-X142)/MAX(X$98-X$97,1)*(MIN(X$4,X$98)-X$97))</f>
        <v/>
      </c>
      <c r="Y150" s="19">
        <f>IF(Y$4&lt;Y$97,0,Y142+(Y146-Y142)/MAX(Y$98-Y$97,1)*(MIN(Y$4,Y$98)-Y$97))</f>
        <v/>
      </c>
      <c r="Z150" s="19">
        <f>IF(Z$4&lt;Z$97,0,Z142+(Z146-Z142)/MAX(Z$98-Z$97,1)*(MIN(Z$4,Z$98)-Z$97))</f>
        <v/>
      </c>
      <c r="AA150" s="19">
        <f>IF(AA$4&lt;AA$97,0,AA142+(AA146-AA142)/MAX(AA$98-AA$97,1)*(MIN(AA$4,AA$98)-AA$97))</f>
        <v/>
      </c>
      <c r="AB150" s="19">
        <f>IF(AB$4&lt;AB$97,0,AB142+(AB146-AB142)/MAX(AB$98-AB$97,1)*(MIN(AB$4,AB$98)-AB$97))</f>
        <v/>
      </c>
      <c r="AC150" s="19">
        <f>IF(AC$4&lt;AC$97,0,AC142+(AC146-AC142)/MAX(AC$98-AC$97,1)*(MIN(AC$4,AC$98)-AC$97))</f>
        <v/>
      </c>
      <c r="AD150" s="20">
        <f>PATH(AD$4,AD$97,AD$98,AD142,AD146,FALSE)</f>
        <v/>
      </c>
      <c r="AF150" s="17">
        <f>LOWER(Settings!$C$4)&amp;".mit."&amp;$A150&amp;IF($C150="","","."&amp;$C150&amp;"."&amp;$B150)&amp;IF(INDEX(Variables!$D$5:$D$205,MATCH($A150,Variables!$A$5:$A$205,0))="","","."&amp;INDEX(Variables!$D$5:$D$205,MATCH($A150,Variables!$A$5:$A$205,0)))&amp;"."&amp;AF$5</f>
        <v/>
      </c>
      <c r="AG150" s="18">
        <f>IF(AG$4&lt;AG$97,0,AG142+(AG146-AG142)/MAX(AG$98-AG$97,1)*(MIN(AG$4,AG$98)-AG$97))</f>
        <v/>
      </c>
      <c r="AH150" s="19">
        <f>IF(AH$4&lt;AH$97,0,AH142+(AH146-AH142)/MAX(AH$98-AH$97,1)*(MIN(AH$4,AH$98)-AH$97))</f>
        <v/>
      </c>
      <c r="AI150" s="19">
        <f>IF(AI$4&lt;AI$97,0,AI142+(AI146-AI142)/MAX(AI$98-AI$97,1)*(MIN(AI$4,AI$98)-AI$97))</f>
        <v/>
      </c>
      <c r="AJ150" s="19">
        <f>IF(AJ$4&lt;AJ$97,0,AJ142+(AJ146-AJ142)/MAX(AJ$98-AJ$97,1)*(MIN(AJ$4,AJ$98)-AJ$97))</f>
        <v/>
      </c>
      <c r="AK150" s="19">
        <f>IF(AK$4&lt;AK$97,0,AK142+(AK146-AK142)/MAX(AK$98-AK$97,1)*(MIN(AK$4,AK$98)-AK$97))</f>
        <v/>
      </c>
      <c r="AL150" s="19">
        <f>IF(AL$4&lt;AL$97,0,AL142+(AL146-AL142)/MAX(AL$98-AL$97,1)*(MIN(AL$4,AL$98)-AL$97))</f>
        <v/>
      </c>
      <c r="AM150" s="19">
        <f>IF(AM$4&lt;AM$97,0,AM142+(AM146-AM142)/MAX(AM$98-AM$97,1)*(MIN(AM$4,AM$98)-AM$97))</f>
        <v/>
      </c>
      <c r="AN150" s="19">
        <f>IF(AN$4&lt;AN$97,0,AN142+(AN146-AN142)/MAX(AN$98-AN$97,1)*(MIN(AN$4,AN$98)-AN$97))</f>
        <v/>
      </c>
      <c r="AO150" s="19">
        <f>IF(AO$4&lt;AO$97,0,AO142+(AO146-AO142)/MAX(AO$98-AO$97,1)*(MIN(AO$4,AO$98)-AO$97))</f>
        <v/>
      </c>
      <c r="AP150" s="19">
        <f>IF(AP$4&lt;AP$97,0,AP142+(AP146-AP142)/MAX(AP$98-AP$97,1)*(MIN(AP$4,AP$98)-AP$97))</f>
        <v/>
      </c>
      <c r="AQ150" s="19">
        <f>IF(AQ$4&lt;AQ$97,0,AQ142+(AQ146-AQ142)/MAX(AQ$98-AQ$97,1)*(MIN(AQ$4,AQ$98)-AQ$97))</f>
        <v/>
      </c>
      <c r="AR150" s="19">
        <f>IF(AR$4&lt;AR$97,0,AR142+(AR146-AR142)/MAX(AR$98-AR$97,1)*(MIN(AR$4,AR$98)-AR$97))</f>
        <v/>
      </c>
      <c r="AS150" s="19">
        <f>IF(AS$4&lt;AS$97,0,AS142+(AS146-AS142)/MAX(AS$98-AS$97,1)*(MIN(AS$4,AS$98)-AS$97))</f>
        <v/>
      </c>
      <c r="AT150" s="19">
        <f>IF(AT$4&lt;AT$97,0,AT142+(AT146-AT142)/MAX(AT$98-AT$97,1)*(MIN(AT$4,AT$98)-AT$97))</f>
        <v/>
      </c>
      <c r="AU150" s="19">
        <f>IF(AU$4&lt;AU$97,0,AU142+(AU146-AU142)/MAX(AU$98-AU$97,1)*(MIN(AU$4,AU$98)-AU$97))</f>
        <v/>
      </c>
      <c r="AV150" s="19">
        <f>IF(AV$4&lt;AV$97,0,AV142+(AV146-AV142)/MAX(AV$98-AV$97,1)*(MIN(AV$4,AV$98)-AV$97))</f>
        <v/>
      </c>
      <c r="AW150" s="19">
        <f>IF(AW$4&lt;AW$97,0,AW142+(AW146-AW142)/MAX(AW$98-AW$97,1)*(MIN(AW$4,AW$98)-AW$97))</f>
        <v/>
      </c>
      <c r="AX150" s="19">
        <f>IF(AX$4&lt;AX$97,0,AX142+(AX146-AX142)/MAX(AX$98-AX$97,1)*(MIN(AX$4,AX$98)-AX$97))</f>
        <v/>
      </c>
      <c r="AY150" s="20">
        <f>PATH(AY$4,AY$97,AY$98,AY142,AY146,FALSE)</f>
        <v/>
      </c>
    </row>
    <row r="151" hidden="1" outlineLevel="1">
      <c r="A151" s="1" t="inlineStr">
        <is>
          <t>obr</t>
        </is>
      </c>
      <c r="B151" s="1" t="inlineStr">
        <is>
          <t>all</t>
        </is>
      </c>
      <c r="C151" s="1" t="inlineStr">
        <is>
          <t>pow</t>
        </is>
      </c>
      <c r="D151" s="26" t="n">
        <v>1</v>
      </c>
      <c r="E151" s="27" t="n">
        <v>-0.0027939</v>
      </c>
      <c r="H151" s="1">
        <f>INDEX(Variables!$B$5:$B$205,MATCH($A151,Variables!$A$5:$A$205,0))&amp;IF($C151="",""," | "&amp;INDEX(Mapping!$B$5:$B$26,MATCH($C151,Mapping!$A$5:$A$26,0))&amp;" | "&amp;INDEX(Mapping!$B$30:$B$46,MATCH($B151,Mapping!$A$30:$A$46,0)))</f>
        <v/>
      </c>
      <c r="I151" s="1">
        <f>INDEX(Variables!$C$5:$C$205,MATCH($A151,Variables!$A$5:$A$205,0))</f>
        <v/>
      </c>
      <c r="J151" s="1">
        <f>INDEX(Variables!$E$5:$E$205,MATCH($A151,Variables!$A$5:$A$205,0))</f>
        <v/>
      </c>
      <c r="K151" s="17">
        <f>LOWER(Settings!$C$4)&amp;".mit."&amp;$A151&amp;IF($C151="","","."&amp;$C151&amp;"."&amp;$B151)&amp;IF(INDEX(Variables!$D$5:$D$205,MATCH($A151,Variables!$A$5:$A$205,0))="","","."&amp;INDEX(Variables!$D$5:$D$205,MATCH($A151,Variables!$A$5:$A$205,0)))&amp;"."&amp;K$5</f>
        <v/>
      </c>
      <c r="L151" s="18">
        <f>MIN(1,MAX(0,INDEX(L$147:L$150,$D151)))</f>
        <v/>
      </c>
      <c r="M151" s="19">
        <f>MIN(1,MAX(0,INDEX(M$147:M$150,$D151)))</f>
        <v/>
      </c>
      <c r="N151" s="19">
        <f>MIN(1,MAX(0,INDEX(N$147:N$150,$D151)))</f>
        <v/>
      </c>
      <c r="O151" s="19">
        <f>MIN(1,MAX(0,INDEX(O$147:O$150,$D151)))</f>
        <v/>
      </c>
      <c r="P151" s="19">
        <f>MIN(1,MAX(0,INDEX(P$147:P$150,$D151)))</f>
        <v/>
      </c>
      <c r="Q151" s="19">
        <f>MIN(1,MAX(0,INDEX(Q$147:Q$150,$D151)))</f>
        <v/>
      </c>
      <c r="R151" s="19">
        <f>MIN(1,MAX(0,INDEX(R$147:R$150,$D151)))</f>
        <v/>
      </c>
      <c r="S151" s="19">
        <f>MIN(1,MAX(0,INDEX(S$147:S$150,$D151)))</f>
        <v/>
      </c>
      <c r="T151" s="19">
        <f>MIN(1,MAX(0,INDEX(T$147:T$150,$D151)))</f>
        <v/>
      </c>
      <c r="U151" s="19">
        <f>MIN(1,MAX(0,INDEX(U$147:U$150,$D151)))</f>
        <v/>
      </c>
      <c r="V151" s="19">
        <f>MIN(1,MAX(0,INDEX(V$147:V$150,$D151)))</f>
        <v/>
      </c>
      <c r="W151" s="19">
        <f>MIN(1,MAX(0,INDEX(W$147:W$150,$D151)))</f>
        <v/>
      </c>
      <c r="X151" s="19">
        <f>MIN(1,MAX(0,INDEX(X$147:X$150,$D151)))</f>
        <v/>
      </c>
      <c r="Y151" s="19">
        <f>MIN(1,MAX(0,INDEX(Y$147:Y$150,$D151)))</f>
        <v/>
      </c>
      <c r="Z151" s="19">
        <f>MIN(1,MAX(0,INDEX(Z$147:Z$150,$D151)))</f>
        <v/>
      </c>
      <c r="AA151" s="19">
        <f>MIN(1,MAX(0,INDEX(AA$147:AA$150,$D151)))</f>
        <v/>
      </c>
      <c r="AB151" s="19">
        <f>MIN(1,MAX(0,INDEX(AB$147:AB$150,$D151)))</f>
        <v/>
      </c>
      <c r="AC151" s="19">
        <f>MIN(1,MAX(0,INDEX(AC$147:AC$150,$D151)))</f>
        <v/>
      </c>
      <c r="AD151" s="20">
        <f>OBRSHARE(INDEX(AD$147:AD$150,$D151))</f>
        <v/>
      </c>
      <c r="AF151" s="17">
        <f>LOWER(Settings!$C$4)&amp;".mit."&amp;$A151&amp;IF($C151="","","."&amp;$C151&amp;"."&amp;$B151)&amp;IF(INDEX(Variables!$D$5:$D$205,MATCH($A151,Variables!$A$5:$A$205,0))="","","."&amp;INDEX(Variables!$D$5:$D$205,MATCH($A151,Variables!$A$5:$A$205,0)))&amp;"."&amp;AF$5</f>
        <v/>
      </c>
      <c r="AG151" s="18">
        <f>MIN(1,MAX(0,INDEX(AG$147:AG$150,$D151)))</f>
        <v/>
      </c>
      <c r="AH151" s="19">
        <f>MIN(1,MAX(0,INDEX(AH$147:AH$150,$D151)))</f>
        <v/>
      </c>
      <c r="AI151" s="19">
        <f>MIN(1,MAX(0,INDEX(AI$147:AI$150,$D151)))</f>
        <v/>
      </c>
      <c r="AJ151" s="19">
        <f>MIN(1,MAX(0,INDEX(AJ$147:AJ$150,$D151)))</f>
        <v/>
      </c>
      <c r="AK151" s="19">
        <f>MIN(1,MAX(0,INDEX(AK$147:AK$150,$D151)))</f>
        <v/>
      </c>
      <c r="AL151" s="19">
        <f>MIN(1,MAX(0,INDEX(AL$147:AL$150,$D151)))</f>
        <v/>
      </c>
      <c r="AM151" s="19">
        <f>MIN(1,MAX(0,INDEX(AM$147:AM$150,$D151)))</f>
        <v/>
      </c>
      <c r="AN151" s="19">
        <f>MIN(1,MAX(0,INDEX(AN$147:AN$150,$D151)))</f>
        <v/>
      </c>
      <c r="AO151" s="19">
        <f>MIN(1,MAX(0,INDEX(AO$147:AO$150,$D151)))</f>
        <v/>
      </c>
      <c r="AP151" s="19">
        <f>MIN(1,MAX(0,INDEX(AP$147:AP$150,$D151)))</f>
        <v/>
      </c>
      <c r="AQ151" s="19">
        <f>MIN(1,MAX(0,INDEX(AQ$147:AQ$150,$D151)))</f>
        <v/>
      </c>
      <c r="AR151" s="19">
        <f>MIN(1,MAX(0,INDEX(AR$147:AR$150,$D151)))</f>
        <v/>
      </c>
      <c r="AS151" s="19">
        <f>MIN(1,MAX(0,INDEX(AS$147:AS$150,$D151)))</f>
        <v/>
      </c>
      <c r="AT151" s="19">
        <f>MIN(1,MAX(0,INDEX(AT$147:AT$150,$D151)))</f>
        <v/>
      </c>
      <c r="AU151" s="19">
        <f>MIN(1,MAX(0,INDEX(AU$147:AU$150,$D151)))</f>
        <v/>
      </c>
      <c r="AV151" s="19">
        <f>MIN(1,MAX(0,INDEX(AV$147:AV$150,$D151)))</f>
        <v/>
      </c>
      <c r="AW151" s="19">
        <f>MIN(1,MAX(0,INDEX(AW$147:AW$150,$D151)))</f>
        <v/>
      </c>
      <c r="AX151" s="19">
        <f>MIN(1,MAX(0,INDEX(AX$147:AX$150,$D151)))</f>
        <v/>
      </c>
      <c r="AY151" s="20">
        <f>OBRSHARE(INDEX(AY$147:AY$150,$D151))</f>
        <v/>
      </c>
    </row>
    <row r="152" hidden="1" outlineLevel="1">
      <c r="A152" s="1" t="inlineStr">
        <is>
          <t>obr</t>
        </is>
      </c>
      <c r="B152" s="1" t="inlineStr">
        <is>
          <t>all</t>
        </is>
      </c>
      <c r="C152" s="1" t="inlineStr">
        <is>
          <t>rod</t>
        </is>
      </c>
      <c r="D152" s="26" t="n">
        <v>2</v>
      </c>
      <c r="E152" s="27" t="n">
        <v>-0.002833</v>
      </c>
      <c r="H152" s="1">
        <f>INDEX(Variables!$B$5:$B$205,MATCH($A152,Variables!$A$5:$A$205,0))&amp;IF($C152="",""," | "&amp;INDEX(Mapping!$B$5:$B$26,MATCH($C152,Mapping!$A$5:$A$26,0))&amp;" | "&amp;INDEX(Mapping!$B$30:$B$46,MATCH($B152,Mapping!$A$30:$A$46,0)))</f>
        <v/>
      </c>
      <c r="I152" s="1">
        <f>INDEX(Variables!$C$5:$C$205,MATCH($A152,Variables!$A$5:$A$205,0))</f>
        <v/>
      </c>
      <c r="J152" s="1">
        <f>INDEX(Variables!$E$5:$E$205,MATCH($A152,Variables!$A$5:$A$205,0))</f>
        <v/>
      </c>
      <c r="K152" s="17">
        <f>LOWER(Settings!$C$4)&amp;".mit."&amp;$A152&amp;IF($C152="","","."&amp;$C152&amp;"."&amp;$B152)&amp;IF(INDEX(Variables!$D$5:$D$205,MATCH($A152,Variables!$A$5:$A$205,0))="","","."&amp;INDEX(Variables!$D$5:$D$205,MATCH($A152,Variables!$A$5:$A$205,0)))&amp;"."&amp;K$5</f>
        <v/>
      </c>
      <c r="L152" s="18">
        <f>MIN(1,MAX(0,INDEX(L$147:L$150,$D152)))</f>
        <v/>
      </c>
      <c r="M152" s="19">
        <f>MIN(1,MAX(0,INDEX(M$147:M$150,$D152)))</f>
        <v/>
      </c>
      <c r="N152" s="19">
        <f>MIN(1,MAX(0,INDEX(N$147:N$150,$D152)))</f>
        <v/>
      </c>
      <c r="O152" s="19">
        <f>MIN(1,MAX(0,INDEX(O$147:O$150,$D152)))</f>
        <v/>
      </c>
      <c r="P152" s="19">
        <f>MIN(1,MAX(0,INDEX(P$147:P$150,$D152)))</f>
        <v/>
      </c>
      <c r="Q152" s="19">
        <f>MIN(1,MAX(0,INDEX(Q$147:Q$150,$D152)))</f>
        <v/>
      </c>
      <c r="R152" s="19">
        <f>MIN(1,MAX(0,INDEX(R$147:R$150,$D152)))</f>
        <v/>
      </c>
      <c r="S152" s="19">
        <f>MIN(1,MAX(0,INDEX(S$147:S$150,$D152)))</f>
        <v/>
      </c>
      <c r="T152" s="19">
        <f>MIN(1,MAX(0,INDEX(T$147:T$150,$D152)))</f>
        <v/>
      </c>
      <c r="U152" s="19">
        <f>MIN(1,MAX(0,INDEX(U$147:U$150,$D152)))</f>
        <v/>
      </c>
      <c r="V152" s="19">
        <f>MIN(1,MAX(0,INDEX(V$147:V$150,$D152)))</f>
        <v/>
      </c>
      <c r="W152" s="19">
        <f>MIN(1,MAX(0,INDEX(W$147:W$150,$D152)))</f>
        <v/>
      </c>
      <c r="X152" s="19">
        <f>MIN(1,MAX(0,INDEX(X$147:X$150,$D152)))</f>
        <v/>
      </c>
      <c r="Y152" s="19">
        <f>MIN(1,MAX(0,INDEX(Y$147:Y$150,$D152)))</f>
        <v/>
      </c>
      <c r="Z152" s="19">
        <f>MIN(1,MAX(0,INDEX(Z$147:Z$150,$D152)))</f>
        <v/>
      </c>
      <c r="AA152" s="19">
        <f>MIN(1,MAX(0,INDEX(AA$147:AA$150,$D152)))</f>
        <v/>
      </c>
      <c r="AB152" s="19">
        <f>MIN(1,MAX(0,INDEX(AB$147:AB$150,$D152)))</f>
        <v/>
      </c>
      <c r="AC152" s="19">
        <f>MIN(1,MAX(0,INDEX(AC$147:AC$150,$D152)))</f>
        <v/>
      </c>
      <c r="AD152" s="20">
        <f>OBRSHARE(INDEX(AD$147:AD$150,$D152))</f>
        <v/>
      </c>
      <c r="AF152" s="17">
        <f>LOWER(Settings!$C$4)&amp;".mit."&amp;$A152&amp;IF($C152="","","."&amp;$C152&amp;"."&amp;$B152)&amp;IF(INDEX(Variables!$D$5:$D$205,MATCH($A152,Variables!$A$5:$A$205,0))="","","."&amp;INDEX(Variables!$D$5:$D$205,MATCH($A152,Variables!$A$5:$A$205,0)))&amp;"."&amp;AF$5</f>
        <v/>
      </c>
      <c r="AG152" s="18">
        <f>MIN(1,MAX(0,INDEX(AG$147:AG$150,$D152)))</f>
        <v/>
      </c>
      <c r="AH152" s="19">
        <f>MIN(1,MAX(0,INDEX(AH$147:AH$150,$D152)))</f>
        <v/>
      </c>
      <c r="AI152" s="19">
        <f>MIN(1,MAX(0,INDEX(AI$147:AI$150,$D152)))</f>
        <v/>
      </c>
      <c r="AJ152" s="19">
        <f>MIN(1,MAX(0,INDEX(AJ$147:AJ$150,$D152)))</f>
        <v/>
      </c>
      <c r="AK152" s="19">
        <f>MIN(1,MAX(0,INDEX(AK$147:AK$150,$D152)))</f>
        <v/>
      </c>
      <c r="AL152" s="19">
        <f>MIN(1,MAX(0,INDEX(AL$147:AL$150,$D152)))</f>
        <v/>
      </c>
      <c r="AM152" s="19">
        <f>MIN(1,MAX(0,INDEX(AM$147:AM$150,$D152)))</f>
        <v/>
      </c>
      <c r="AN152" s="19">
        <f>MIN(1,MAX(0,INDEX(AN$147:AN$150,$D152)))</f>
        <v/>
      </c>
      <c r="AO152" s="19">
        <f>MIN(1,MAX(0,INDEX(AO$147:AO$150,$D152)))</f>
        <v/>
      </c>
      <c r="AP152" s="19">
        <f>MIN(1,MAX(0,INDEX(AP$147:AP$150,$D152)))</f>
        <v/>
      </c>
      <c r="AQ152" s="19">
        <f>MIN(1,MAX(0,INDEX(AQ$147:AQ$150,$D152)))</f>
        <v/>
      </c>
      <c r="AR152" s="19">
        <f>MIN(1,MAX(0,INDEX(AR$147:AR$150,$D152)))</f>
        <v/>
      </c>
      <c r="AS152" s="19">
        <f>MIN(1,MAX(0,INDEX(AS$147:AS$150,$D152)))</f>
        <v/>
      </c>
      <c r="AT152" s="19">
        <f>MIN(1,MAX(0,INDEX(AT$147:AT$150,$D152)))</f>
        <v/>
      </c>
      <c r="AU152" s="19">
        <f>MIN(1,MAX(0,INDEX(AU$147:AU$150,$D152)))</f>
        <v/>
      </c>
      <c r="AV152" s="19">
        <f>MIN(1,MAX(0,INDEX(AV$147:AV$150,$D152)))</f>
        <v/>
      </c>
      <c r="AW152" s="19">
        <f>MIN(1,MAX(0,INDEX(AW$147:AW$150,$D152)))</f>
        <v/>
      </c>
      <c r="AX152" s="19">
        <f>MIN(1,MAX(0,INDEX(AX$147:AX$150,$D152)))</f>
        <v/>
      </c>
      <c r="AY152" s="20">
        <f>OBRSHARE(INDEX(AY$147:AY$150,$D152))</f>
        <v/>
      </c>
    </row>
    <row r="153" hidden="1" outlineLevel="1">
      <c r="A153" s="1" t="inlineStr">
        <is>
          <t>obr</t>
        </is>
      </c>
      <c r="B153" s="1" t="inlineStr">
        <is>
          <t>all</t>
        </is>
      </c>
      <c r="C153" s="1" t="inlineStr">
        <is>
          <t>ral</t>
        </is>
      </c>
      <c r="D153" s="26" t="n">
        <v>2</v>
      </c>
      <c r="E153" s="27" t="n">
        <v>-0.002833</v>
      </c>
      <c r="H153" s="1">
        <f>INDEX(Variables!$B$5:$B$205,MATCH($A153,Variables!$A$5:$A$205,0))&amp;IF($C153="",""," | "&amp;INDEX(Mapping!$B$5:$B$26,MATCH($C153,Mapping!$A$5:$A$26,0))&amp;" | "&amp;INDEX(Mapping!$B$30:$B$46,MATCH($B153,Mapping!$A$30:$A$46,0)))</f>
        <v/>
      </c>
      <c r="I153" s="1">
        <f>INDEX(Variables!$C$5:$C$205,MATCH($A153,Variables!$A$5:$A$205,0))</f>
        <v/>
      </c>
      <c r="J153" s="1">
        <f>INDEX(Variables!$E$5:$E$205,MATCH($A153,Variables!$A$5:$A$205,0))</f>
        <v/>
      </c>
      <c r="K153" s="17">
        <f>LOWER(Settings!$C$4)&amp;".mit."&amp;$A153&amp;IF($C153="","","."&amp;$C153&amp;"."&amp;$B153)&amp;IF(INDEX(Variables!$D$5:$D$205,MATCH($A153,Variables!$A$5:$A$205,0))="","","."&amp;INDEX(Variables!$D$5:$D$205,MATCH($A153,Variables!$A$5:$A$205,0)))&amp;"."&amp;K$5</f>
        <v/>
      </c>
      <c r="L153" s="18">
        <f>MIN(1,MAX(0,INDEX(L$147:L$150,$D153)))</f>
        <v/>
      </c>
      <c r="M153" s="19">
        <f>MIN(1,MAX(0,INDEX(M$147:M$150,$D153)))</f>
        <v/>
      </c>
      <c r="N153" s="19">
        <f>MIN(1,MAX(0,INDEX(N$147:N$150,$D153)))</f>
        <v/>
      </c>
      <c r="O153" s="19">
        <f>MIN(1,MAX(0,INDEX(O$147:O$150,$D153)))</f>
        <v/>
      </c>
      <c r="P153" s="19">
        <f>MIN(1,MAX(0,INDEX(P$147:P$150,$D153)))</f>
        <v/>
      </c>
      <c r="Q153" s="19">
        <f>MIN(1,MAX(0,INDEX(Q$147:Q$150,$D153)))</f>
        <v/>
      </c>
      <c r="R153" s="19">
        <f>MIN(1,MAX(0,INDEX(R$147:R$150,$D153)))</f>
        <v/>
      </c>
      <c r="S153" s="19">
        <f>MIN(1,MAX(0,INDEX(S$147:S$150,$D153)))</f>
        <v/>
      </c>
      <c r="T153" s="19">
        <f>MIN(1,MAX(0,INDEX(T$147:T$150,$D153)))</f>
        <v/>
      </c>
      <c r="U153" s="19">
        <f>MIN(1,MAX(0,INDEX(U$147:U$150,$D153)))</f>
        <v/>
      </c>
      <c r="V153" s="19">
        <f>MIN(1,MAX(0,INDEX(V$147:V$150,$D153)))</f>
        <v/>
      </c>
      <c r="W153" s="19">
        <f>MIN(1,MAX(0,INDEX(W$147:W$150,$D153)))</f>
        <v/>
      </c>
      <c r="X153" s="19">
        <f>MIN(1,MAX(0,INDEX(X$147:X$150,$D153)))</f>
        <v/>
      </c>
      <c r="Y153" s="19">
        <f>MIN(1,MAX(0,INDEX(Y$147:Y$150,$D153)))</f>
        <v/>
      </c>
      <c r="Z153" s="19">
        <f>MIN(1,MAX(0,INDEX(Z$147:Z$150,$D153)))</f>
        <v/>
      </c>
      <c r="AA153" s="19">
        <f>MIN(1,MAX(0,INDEX(AA$147:AA$150,$D153)))</f>
        <v/>
      </c>
      <c r="AB153" s="19">
        <f>MIN(1,MAX(0,INDEX(AB$147:AB$150,$D153)))</f>
        <v/>
      </c>
      <c r="AC153" s="19">
        <f>MIN(1,MAX(0,INDEX(AC$147:AC$150,$D153)))</f>
        <v/>
      </c>
      <c r="AD153" s="20">
        <f>OBRSHARE(INDEX(AD$147:AD$150,$D153))</f>
        <v/>
      </c>
      <c r="AF153" s="17">
        <f>LOWER(Settings!$C$4)&amp;".mit."&amp;$A153&amp;IF($C153="","","."&amp;$C153&amp;"."&amp;$B153)&amp;IF(INDEX(Variables!$D$5:$D$205,MATCH($A153,Variables!$A$5:$A$205,0))="","","."&amp;INDEX(Variables!$D$5:$D$205,MATCH($A153,Variables!$A$5:$A$205,0)))&amp;"."&amp;AF$5</f>
        <v/>
      </c>
      <c r="AG153" s="18">
        <f>MIN(1,MAX(0,INDEX(AG$147:AG$150,$D153)))</f>
        <v/>
      </c>
      <c r="AH153" s="19">
        <f>MIN(1,MAX(0,INDEX(AH$147:AH$150,$D153)))</f>
        <v/>
      </c>
      <c r="AI153" s="19">
        <f>MIN(1,MAX(0,INDEX(AI$147:AI$150,$D153)))</f>
        <v/>
      </c>
      <c r="AJ153" s="19">
        <f>MIN(1,MAX(0,INDEX(AJ$147:AJ$150,$D153)))</f>
        <v/>
      </c>
      <c r="AK153" s="19">
        <f>MIN(1,MAX(0,INDEX(AK$147:AK$150,$D153)))</f>
        <v/>
      </c>
      <c r="AL153" s="19">
        <f>MIN(1,MAX(0,INDEX(AL$147:AL$150,$D153)))</f>
        <v/>
      </c>
      <c r="AM153" s="19">
        <f>MIN(1,MAX(0,INDEX(AM$147:AM$150,$D153)))</f>
        <v/>
      </c>
      <c r="AN153" s="19">
        <f>MIN(1,MAX(0,INDEX(AN$147:AN$150,$D153)))</f>
        <v/>
      </c>
      <c r="AO153" s="19">
        <f>MIN(1,MAX(0,INDEX(AO$147:AO$150,$D153)))</f>
        <v/>
      </c>
      <c r="AP153" s="19">
        <f>MIN(1,MAX(0,INDEX(AP$147:AP$150,$D153)))</f>
        <v/>
      </c>
      <c r="AQ153" s="19">
        <f>MIN(1,MAX(0,INDEX(AQ$147:AQ$150,$D153)))</f>
        <v/>
      </c>
      <c r="AR153" s="19">
        <f>MIN(1,MAX(0,INDEX(AR$147:AR$150,$D153)))</f>
        <v/>
      </c>
      <c r="AS153" s="19">
        <f>MIN(1,MAX(0,INDEX(AS$147:AS$150,$D153)))</f>
        <v/>
      </c>
      <c r="AT153" s="19">
        <f>MIN(1,MAX(0,INDEX(AT$147:AT$150,$D153)))</f>
        <v/>
      </c>
      <c r="AU153" s="19">
        <f>MIN(1,MAX(0,INDEX(AU$147:AU$150,$D153)))</f>
        <v/>
      </c>
      <c r="AV153" s="19">
        <f>MIN(1,MAX(0,INDEX(AV$147:AV$150,$D153)))</f>
        <v/>
      </c>
      <c r="AW153" s="19">
        <f>MIN(1,MAX(0,INDEX(AW$147:AW$150,$D153)))</f>
        <v/>
      </c>
      <c r="AX153" s="19">
        <f>MIN(1,MAX(0,INDEX(AX$147:AX$150,$D153)))</f>
        <v/>
      </c>
      <c r="AY153" s="20">
        <f>OBRSHARE(INDEX(AY$147:AY$150,$D153))</f>
        <v/>
      </c>
    </row>
    <row r="154" hidden="1" outlineLevel="1">
      <c r="A154" s="1" t="inlineStr">
        <is>
          <t>obr</t>
        </is>
      </c>
      <c r="B154" s="1" t="inlineStr">
        <is>
          <t>all</t>
        </is>
      </c>
      <c r="C154" s="1" t="inlineStr">
        <is>
          <t>avi</t>
        </is>
      </c>
      <c r="D154" s="26" t="n">
        <v>2</v>
      </c>
      <c r="E154" s="27" t="n">
        <v>-0.002833</v>
      </c>
      <c r="H154" s="1">
        <f>INDEX(Variables!$B$5:$B$205,MATCH($A154,Variables!$A$5:$A$205,0))&amp;IF($C154="",""," | "&amp;INDEX(Mapping!$B$5:$B$26,MATCH($C154,Mapping!$A$5:$A$26,0))&amp;" | "&amp;INDEX(Mapping!$B$30:$B$46,MATCH($B154,Mapping!$A$30:$A$46,0)))</f>
        <v/>
      </c>
      <c r="I154" s="1">
        <f>INDEX(Variables!$C$5:$C$205,MATCH($A154,Variables!$A$5:$A$205,0))</f>
        <v/>
      </c>
      <c r="J154" s="1">
        <f>INDEX(Variables!$E$5:$E$205,MATCH($A154,Variables!$A$5:$A$205,0))</f>
        <v/>
      </c>
      <c r="K154" s="17">
        <f>LOWER(Settings!$C$4)&amp;".mit."&amp;$A154&amp;IF($C154="","","."&amp;$C154&amp;"."&amp;$B154)&amp;IF(INDEX(Variables!$D$5:$D$205,MATCH($A154,Variables!$A$5:$A$205,0))="","","."&amp;INDEX(Variables!$D$5:$D$205,MATCH($A154,Variables!$A$5:$A$205,0)))&amp;"."&amp;K$5</f>
        <v/>
      </c>
      <c r="L154" s="18">
        <f>MIN(1,MAX(0,INDEX(L$147:L$150,$D154)))</f>
        <v/>
      </c>
      <c r="M154" s="19">
        <f>MIN(1,MAX(0,INDEX(M$147:M$150,$D154)))</f>
        <v/>
      </c>
      <c r="N154" s="19">
        <f>MIN(1,MAX(0,INDEX(N$147:N$150,$D154)))</f>
        <v/>
      </c>
      <c r="O154" s="19">
        <f>MIN(1,MAX(0,INDEX(O$147:O$150,$D154)))</f>
        <v/>
      </c>
      <c r="P154" s="19">
        <f>MIN(1,MAX(0,INDEX(P$147:P$150,$D154)))</f>
        <v/>
      </c>
      <c r="Q154" s="19">
        <f>MIN(1,MAX(0,INDEX(Q$147:Q$150,$D154)))</f>
        <v/>
      </c>
      <c r="R154" s="19">
        <f>MIN(1,MAX(0,INDEX(R$147:R$150,$D154)))</f>
        <v/>
      </c>
      <c r="S154" s="19">
        <f>MIN(1,MAX(0,INDEX(S$147:S$150,$D154)))</f>
        <v/>
      </c>
      <c r="T154" s="19">
        <f>MIN(1,MAX(0,INDEX(T$147:T$150,$D154)))</f>
        <v/>
      </c>
      <c r="U154" s="19">
        <f>MIN(1,MAX(0,INDEX(U$147:U$150,$D154)))</f>
        <v/>
      </c>
      <c r="V154" s="19">
        <f>MIN(1,MAX(0,INDEX(V$147:V$150,$D154)))</f>
        <v/>
      </c>
      <c r="W154" s="19">
        <f>MIN(1,MAX(0,INDEX(W$147:W$150,$D154)))</f>
        <v/>
      </c>
      <c r="X154" s="19">
        <f>MIN(1,MAX(0,INDEX(X$147:X$150,$D154)))</f>
        <v/>
      </c>
      <c r="Y154" s="19">
        <f>MIN(1,MAX(0,INDEX(Y$147:Y$150,$D154)))</f>
        <v/>
      </c>
      <c r="Z154" s="19">
        <f>MIN(1,MAX(0,INDEX(Z$147:Z$150,$D154)))</f>
        <v/>
      </c>
      <c r="AA154" s="19">
        <f>MIN(1,MAX(0,INDEX(AA$147:AA$150,$D154)))</f>
        <v/>
      </c>
      <c r="AB154" s="19">
        <f>MIN(1,MAX(0,INDEX(AB$147:AB$150,$D154)))</f>
        <v/>
      </c>
      <c r="AC154" s="19">
        <f>MIN(1,MAX(0,INDEX(AC$147:AC$150,$D154)))</f>
        <v/>
      </c>
      <c r="AD154" s="20">
        <f>OBRSHARE(INDEX(AD$147:AD$150,$D154))</f>
        <v/>
      </c>
      <c r="AF154" s="17">
        <f>LOWER(Settings!$C$4)&amp;".mit."&amp;$A154&amp;IF($C154="","","."&amp;$C154&amp;"."&amp;$B154)&amp;IF(INDEX(Variables!$D$5:$D$205,MATCH($A154,Variables!$A$5:$A$205,0))="","","."&amp;INDEX(Variables!$D$5:$D$205,MATCH($A154,Variables!$A$5:$A$205,0)))&amp;"."&amp;AF$5</f>
        <v/>
      </c>
      <c r="AG154" s="18">
        <f>MIN(1,MAX(0,INDEX(AG$147:AG$150,$D154)))</f>
        <v/>
      </c>
      <c r="AH154" s="19">
        <f>MIN(1,MAX(0,INDEX(AH$147:AH$150,$D154)))</f>
        <v/>
      </c>
      <c r="AI154" s="19">
        <f>MIN(1,MAX(0,INDEX(AI$147:AI$150,$D154)))</f>
        <v/>
      </c>
      <c r="AJ154" s="19">
        <f>MIN(1,MAX(0,INDEX(AJ$147:AJ$150,$D154)))</f>
        <v/>
      </c>
      <c r="AK154" s="19">
        <f>MIN(1,MAX(0,INDEX(AK$147:AK$150,$D154)))</f>
        <v/>
      </c>
      <c r="AL154" s="19">
        <f>MIN(1,MAX(0,INDEX(AL$147:AL$150,$D154)))</f>
        <v/>
      </c>
      <c r="AM154" s="19">
        <f>MIN(1,MAX(0,INDEX(AM$147:AM$150,$D154)))</f>
        <v/>
      </c>
      <c r="AN154" s="19">
        <f>MIN(1,MAX(0,INDEX(AN$147:AN$150,$D154)))</f>
        <v/>
      </c>
      <c r="AO154" s="19">
        <f>MIN(1,MAX(0,INDEX(AO$147:AO$150,$D154)))</f>
        <v/>
      </c>
      <c r="AP154" s="19">
        <f>MIN(1,MAX(0,INDEX(AP$147:AP$150,$D154)))</f>
        <v/>
      </c>
      <c r="AQ154" s="19">
        <f>MIN(1,MAX(0,INDEX(AQ$147:AQ$150,$D154)))</f>
        <v/>
      </c>
      <c r="AR154" s="19">
        <f>MIN(1,MAX(0,INDEX(AR$147:AR$150,$D154)))</f>
        <v/>
      </c>
      <c r="AS154" s="19">
        <f>MIN(1,MAX(0,INDEX(AS$147:AS$150,$D154)))</f>
        <v/>
      </c>
      <c r="AT154" s="19">
        <f>MIN(1,MAX(0,INDEX(AT$147:AT$150,$D154)))</f>
        <v/>
      </c>
      <c r="AU154" s="19">
        <f>MIN(1,MAX(0,INDEX(AU$147:AU$150,$D154)))</f>
        <v/>
      </c>
      <c r="AV154" s="19">
        <f>MIN(1,MAX(0,INDEX(AV$147:AV$150,$D154)))</f>
        <v/>
      </c>
      <c r="AW154" s="19">
        <f>MIN(1,MAX(0,INDEX(AW$147:AW$150,$D154)))</f>
        <v/>
      </c>
      <c r="AX154" s="19">
        <f>MIN(1,MAX(0,INDEX(AX$147:AX$150,$D154)))</f>
        <v/>
      </c>
      <c r="AY154" s="20">
        <f>OBRSHARE(INDEX(AY$147:AY$150,$D154))</f>
        <v/>
      </c>
    </row>
    <row r="155" hidden="1" outlineLevel="1">
      <c r="A155" s="1" t="inlineStr">
        <is>
          <t>obr</t>
        </is>
      </c>
      <c r="B155" s="1" t="inlineStr">
        <is>
          <t>all</t>
        </is>
      </c>
      <c r="C155" s="1" t="inlineStr">
        <is>
          <t>nav</t>
        </is>
      </c>
      <c r="D155" s="26" t="n">
        <v>2</v>
      </c>
      <c r="E155" s="27" t="n">
        <v>-0.002833</v>
      </c>
      <c r="H155" s="1">
        <f>INDEX(Variables!$B$5:$B$205,MATCH($A155,Variables!$A$5:$A$205,0))&amp;IF($C155="",""," | "&amp;INDEX(Mapping!$B$5:$B$26,MATCH($C155,Mapping!$A$5:$A$26,0))&amp;" | "&amp;INDEX(Mapping!$B$30:$B$46,MATCH($B155,Mapping!$A$30:$A$46,0)))</f>
        <v/>
      </c>
      <c r="I155" s="1">
        <f>INDEX(Variables!$C$5:$C$205,MATCH($A155,Variables!$A$5:$A$205,0))</f>
        <v/>
      </c>
      <c r="J155" s="1">
        <f>INDEX(Variables!$E$5:$E$205,MATCH($A155,Variables!$A$5:$A$205,0))</f>
        <v/>
      </c>
      <c r="K155" s="17">
        <f>LOWER(Settings!$C$4)&amp;".mit."&amp;$A155&amp;IF($C155="","","."&amp;$C155&amp;"."&amp;$B155)&amp;IF(INDEX(Variables!$D$5:$D$205,MATCH($A155,Variables!$A$5:$A$205,0))="","","."&amp;INDEX(Variables!$D$5:$D$205,MATCH($A155,Variables!$A$5:$A$205,0)))&amp;"."&amp;K$5</f>
        <v/>
      </c>
      <c r="L155" s="18">
        <f>MIN(1,MAX(0,INDEX(L$147:L$150,$D155)))</f>
        <v/>
      </c>
      <c r="M155" s="19">
        <f>MIN(1,MAX(0,INDEX(M$147:M$150,$D155)))</f>
        <v/>
      </c>
      <c r="N155" s="19">
        <f>MIN(1,MAX(0,INDEX(N$147:N$150,$D155)))</f>
        <v/>
      </c>
      <c r="O155" s="19">
        <f>MIN(1,MAX(0,INDEX(O$147:O$150,$D155)))</f>
        <v/>
      </c>
      <c r="P155" s="19">
        <f>MIN(1,MAX(0,INDEX(P$147:P$150,$D155)))</f>
        <v/>
      </c>
      <c r="Q155" s="19">
        <f>MIN(1,MAX(0,INDEX(Q$147:Q$150,$D155)))</f>
        <v/>
      </c>
      <c r="R155" s="19">
        <f>MIN(1,MAX(0,INDEX(R$147:R$150,$D155)))</f>
        <v/>
      </c>
      <c r="S155" s="19">
        <f>MIN(1,MAX(0,INDEX(S$147:S$150,$D155)))</f>
        <v/>
      </c>
      <c r="T155" s="19">
        <f>MIN(1,MAX(0,INDEX(T$147:T$150,$D155)))</f>
        <v/>
      </c>
      <c r="U155" s="19">
        <f>MIN(1,MAX(0,INDEX(U$147:U$150,$D155)))</f>
        <v/>
      </c>
      <c r="V155" s="19">
        <f>MIN(1,MAX(0,INDEX(V$147:V$150,$D155)))</f>
        <v/>
      </c>
      <c r="W155" s="19">
        <f>MIN(1,MAX(0,INDEX(W$147:W$150,$D155)))</f>
        <v/>
      </c>
      <c r="X155" s="19">
        <f>MIN(1,MAX(0,INDEX(X$147:X$150,$D155)))</f>
        <v/>
      </c>
      <c r="Y155" s="19">
        <f>MIN(1,MAX(0,INDEX(Y$147:Y$150,$D155)))</f>
        <v/>
      </c>
      <c r="Z155" s="19">
        <f>MIN(1,MAX(0,INDEX(Z$147:Z$150,$D155)))</f>
        <v/>
      </c>
      <c r="AA155" s="19">
        <f>MIN(1,MAX(0,INDEX(AA$147:AA$150,$D155)))</f>
        <v/>
      </c>
      <c r="AB155" s="19">
        <f>MIN(1,MAX(0,INDEX(AB$147:AB$150,$D155)))</f>
        <v/>
      </c>
      <c r="AC155" s="19">
        <f>MIN(1,MAX(0,INDEX(AC$147:AC$150,$D155)))</f>
        <v/>
      </c>
      <c r="AD155" s="20">
        <f>OBRSHARE(INDEX(AD$147:AD$150,$D155))</f>
        <v/>
      </c>
      <c r="AF155" s="17">
        <f>LOWER(Settings!$C$4)&amp;".mit."&amp;$A155&amp;IF($C155="","","."&amp;$C155&amp;"."&amp;$B155)&amp;IF(INDEX(Variables!$D$5:$D$205,MATCH($A155,Variables!$A$5:$A$205,0))="","","."&amp;INDEX(Variables!$D$5:$D$205,MATCH($A155,Variables!$A$5:$A$205,0)))&amp;"."&amp;AF$5</f>
        <v/>
      </c>
      <c r="AG155" s="18">
        <f>MIN(1,MAX(0,INDEX(AG$147:AG$150,$D155)))</f>
        <v/>
      </c>
      <c r="AH155" s="19">
        <f>MIN(1,MAX(0,INDEX(AH$147:AH$150,$D155)))</f>
        <v/>
      </c>
      <c r="AI155" s="19">
        <f>MIN(1,MAX(0,INDEX(AI$147:AI$150,$D155)))</f>
        <v/>
      </c>
      <c r="AJ155" s="19">
        <f>MIN(1,MAX(0,INDEX(AJ$147:AJ$150,$D155)))</f>
        <v/>
      </c>
      <c r="AK155" s="19">
        <f>MIN(1,MAX(0,INDEX(AK$147:AK$150,$D155)))</f>
        <v/>
      </c>
      <c r="AL155" s="19">
        <f>MIN(1,MAX(0,INDEX(AL$147:AL$150,$D155)))</f>
        <v/>
      </c>
      <c r="AM155" s="19">
        <f>MIN(1,MAX(0,INDEX(AM$147:AM$150,$D155)))</f>
        <v/>
      </c>
      <c r="AN155" s="19">
        <f>MIN(1,MAX(0,INDEX(AN$147:AN$150,$D155)))</f>
        <v/>
      </c>
      <c r="AO155" s="19">
        <f>MIN(1,MAX(0,INDEX(AO$147:AO$150,$D155)))</f>
        <v/>
      </c>
      <c r="AP155" s="19">
        <f>MIN(1,MAX(0,INDEX(AP$147:AP$150,$D155)))</f>
        <v/>
      </c>
      <c r="AQ155" s="19">
        <f>MIN(1,MAX(0,INDEX(AQ$147:AQ$150,$D155)))</f>
        <v/>
      </c>
      <c r="AR155" s="19">
        <f>MIN(1,MAX(0,INDEX(AR$147:AR$150,$D155)))</f>
        <v/>
      </c>
      <c r="AS155" s="19">
        <f>MIN(1,MAX(0,INDEX(AS$147:AS$150,$D155)))</f>
        <v/>
      </c>
      <c r="AT155" s="19">
        <f>MIN(1,MAX(0,INDEX(AT$147:AT$150,$D155)))</f>
        <v/>
      </c>
      <c r="AU155" s="19">
        <f>MIN(1,MAX(0,INDEX(AU$147:AU$150,$D155)))</f>
        <v/>
      </c>
      <c r="AV155" s="19">
        <f>MIN(1,MAX(0,INDEX(AV$147:AV$150,$D155)))</f>
        <v/>
      </c>
      <c r="AW155" s="19">
        <f>MIN(1,MAX(0,INDEX(AW$147:AW$150,$D155)))</f>
        <v/>
      </c>
      <c r="AX155" s="19">
        <f>MIN(1,MAX(0,INDEX(AX$147:AX$150,$D155)))</f>
        <v/>
      </c>
      <c r="AY155" s="20">
        <f>OBRSHARE(INDEX(AY$147:AY$150,$D155))</f>
        <v/>
      </c>
    </row>
    <row r="156" hidden="1" outlineLevel="1">
      <c r="A156" s="1" t="inlineStr">
        <is>
          <t>obr</t>
        </is>
      </c>
      <c r="B156" s="1" t="inlineStr">
        <is>
          <t>all</t>
        </is>
      </c>
      <c r="C156" s="1" t="inlineStr">
        <is>
          <t>res</t>
        </is>
      </c>
      <c r="D156" s="26" t="n">
        <v>3</v>
      </c>
      <c r="E156" s="27" t="n">
        <v>-0.0038637</v>
      </c>
      <c r="H156" s="1">
        <f>INDEX(Variables!$B$5:$B$205,MATCH($A156,Variables!$A$5:$A$205,0))&amp;IF($C156="",""," | "&amp;INDEX(Mapping!$B$5:$B$26,MATCH($C156,Mapping!$A$5:$A$26,0))&amp;" | "&amp;INDEX(Mapping!$B$30:$B$46,MATCH($B156,Mapping!$A$30:$A$46,0)))</f>
        <v/>
      </c>
      <c r="I156" s="1">
        <f>INDEX(Variables!$C$5:$C$205,MATCH($A156,Variables!$A$5:$A$205,0))</f>
        <v/>
      </c>
      <c r="J156" s="1">
        <f>INDEX(Variables!$E$5:$E$205,MATCH($A156,Variables!$A$5:$A$205,0))</f>
        <v/>
      </c>
      <c r="K156" s="17">
        <f>LOWER(Settings!$C$4)&amp;".mit."&amp;$A156&amp;IF($C156="","","."&amp;$C156&amp;"."&amp;$B156)&amp;IF(INDEX(Variables!$D$5:$D$205,MATCH($A156,Variables!$A$5:$A$205,0))="","","."&amp;INDEX(Variables!$D$5:$D$205,MATCH($A156,Variables!$A$5:$A$205,0)))&amp;"."&amp;K$5</f>
        <v/>
      </c>
      <c r="L156" s="18">
        <f>MIN(1,MAX(0,INDEX(L$147:L$150,$D156)))</f>
        <v/>
      </c>
      <c r="M156" s="19">
        <f>MIN(1,MAX(0,INDEX(M$147:M$150,$D156)))</f>
        <v/>
      </c>
      <c r="N156" s="19">
        <f>MIN(1,MAX(0,INDEX(N$147:N$150,$D156)))</f>
        <v/>
      </c>
      <c r="O156" s="19">
        <f>MIN(1,MAX(0,INDEX(O$147:O$150,$D156)))</f>
        <v/>
      </c>
      <c r="P156" s="19">
        <f>MIN(1,MAX(0,INDEX(P$147:P$150,$D156)))</f>
        <v/>
      </c>
      <c r="Q156" s="19">
        <f>MIN(1,MAX(0,INDEX(Q$147:Q$150,$D156)))</f>
        <v/>
      </c>
      <c r="R156" s="19">
        <f>MIN(1,MAX(0,INDEX(R$147:R$150,$D156)))</f>
        <v/>
      </c>
      <c r="S156" s="19">
        <f>MIN(1,MAX(0,INDEX(S$147:S$150,$D156)))</f>
        <v/>
      </c>
      <c r="T156" s="19">
        <f>MIN(1,MAX(0,INDEX(T$147:T$150,$D156)))</f>
        <v/>
      </c>
      <c r="U156" s="19">
        <f>MIN(1,MAX(0,INDEX(U$147:U$150,$D156)))</f>
        <v/>
      </c>
      <c r="V156" s="19">
        <f>MIN(1,MAX(0,INDEX(V$147:V$150,$D156)))</f>
        <v/>
      </c>
      <c r="W156" s="19">
        <f>MIN(1,MAX(0,INDEX(W$147:W$150,$D156)))</f>
        <v/>
      </c>
      <c r="X156" s="19">
        <f>MIN(1,MAX(0,INDEX(X$147:X$150,$D156)))</f>
        <v/>
      </c>
      <c r="Y156" s="19">
        <f>MIN(1,MAX(0,INDEX(Y$147:Y$150,$D156)))</f>
        <v/>
      </c>
      <c r="Z156" s="19">
        <f>MIN(1,MAX(0,INDEX(Z$147:Z$150,$D156)))</f>
        <v/>
      </c>
      <c r="AA156" s="19">
        <f>MIN(1,MAX(0,INDEX(AA$147:AA$150,$D156)))</f>
        <v/>
      </c>
      <c r="AB156" s="19">
        <f>MIN(1,MAX(0,INDEX(AB$147:AB$150,$D156)))</f>
        <v/>
      </c>
      <c r="AC156" s="19">
        <f>MIN(1,MAX(0,INDEX(AC$147:AC$150,$D156)))</f>
        <v/>
      </c>
      <c r="AD156" s="20">
        <f>OBRSHARE(INDEX(AD$147:AD$150,$D156))</f>
        <v/>
      </c>
      <c r="AF156" s="17">
        <f>LOWER(Settings!$C$4)&amp;".mit."&amp;$A156&amp;IF($C156="","","."&amp;$C156&amp;"."&amp;$B156)&amp;IF(INDEX(Variables!$D$5:$D$205,MATCH($A156,Variables!$A$5:$A$205,0))="","","."&amp;INDEX(Variables!$D$5:$D$205,MATCH($A156,Variables!$A$5:$A$205,0)))&amp;"."&amp;AF$5</f>
        <v/>
      </c>
      <c r="AG156" s="18">
        <f>MIN(1,MAX(0,INDEX(AG$147:AG$150,$D156)))</f>
        <v/>
      </c>
      <c r="AH156" s="19">
        <f>MIN(1,MAX(0,INDEX(AH$147:AH$150,$D156)))</f>
        <v/>
      </c>
      <c r="AI156" s="19">
        <f>MIN(1,MAX(0,INDEX(AI$147:AI$150,$D156)))</f>
        <v/>
      </c>
      <c r="AJ156" s="19">
        <f>MIN(1,MAX(0,INDEX(AJ$147:AJ$150,$D156)))</f>
        <v/>
      </c>
      <c r="AK156" s="19">
        <f>MIN(1,MAX(0,INDEX(AK$147:AK$150,$D156)))</f>
        <v/>
      </c>
      <c r="AL156" s="19">
        <f>MIN(1,MAX(0,INDEX(AL$147:AL$150,$D156)))</f>
        <v/>
      </c>
      <c r="AM156" s="19">
        <f>MIN(1,MAX(0,INDEX(AM$147:AM$150,$D156)))</f>
        <v/>
      </c>
      <c r="AN156" s="19">
        <f>MIN(1,MAX(0,INDEX(AN$147:AN$150,$D156)))</f>
        <v/>
      </c>
      <c r="AO156" s="19">
        <f>MIN(1,MAX(0,INDEX(AO$147:AO$150,$D156)))</f>
        <v/>
      </c>
      <c r="AP156" s="19">
        <f>MIN(1,MAX(0,INDEX(AP$147:AP$150,$D156)))</f>
        <v/>
      </c>
      <c r="AQ156" s="19">
        <f>MIN(1,MAX(0,INDEX(AQ$147:AQ$150,$D156)))</f>
        <v/>
      </c>
      <c r="AR156" s="19">
        <f>MIN(1,MAX(0,INDEX(AR$147:AR$150,$D156)))</f>
        <v/>
      </c>
      <c r="AS156" s="19">
        <f>MIN(1,MAX(0,INDEX(AS$147:AS$150,$D156)))</f>
        <v/>
      </c>
      <c r="AT156" s="19">
        <f>MIN(1,MAX(0,INDEX(AT$147:AT$150,$D156)))</f>
        <v/>
      </c>
      <c r="AU156" s="19">
        <f>MIN(1,MAX(0,INDEX(AU$147:AU$150,$D156)))</f>
        <v/>
      </c>
      <c r="AV156" s="19">
        <f>MIN(1,MAX(0,INDEX(AV$147:AV$150,$D156)))</f>
        <v/>
      </c>
      <c r="AW156" s="19">
        <f>MIN(1,MAX(0,INDEX(AW$147:AW$150,$D156)))</f>
        <v/>
      </c>
      <c r="AX156" s="19">
        <f>MIN(1,MAX(0,INDEX(AX$147:AX$150,$D156)))</f>
        <v/>
      </c>
      <c r="AY156" s="20">
        <f>OBRSHARE(INDEX(AY$147:AY$150,$D156))</f>
        <v/>
      </c>
    </row>
    <row r="157" hidden="1" outlineLevel="1">
      <c r="A157" s="1" t="inlineStr">
        <is>
          <t>obr</t>
        </is>
      </c>
      <c r="B157" s="1" t="inlineStr">
        <is>
          <t>all</t>
        </is>
      </c>
      <c r="C157" s="1" t="inlineStr">
        <is>
          <t>foo</t>
        </is>
      </c>
      <c r="D157" s="26" t="n">
        <v>3</v>
      </c>
      <c r="E157" s="27" t="n">
        <v>-0.0054897</v>
      </c>
      <c r="H157" s="1">
        <f>INDEX(Variables!$B$5:$B$205,MATCH($A157,Variables!$A$5:$A$205,0))&amp;IF($C157="",""," | "&amp;INDEX(Mapping!$B$5:$B$26,MATCH($C157,Mapping!$A$5:$A$26,0))&amp;" | "&amp;INDEX(Mapping!$B$30:$B$46,MATCH($B157,Mapping!$A$30:$A$46,0)))</f>
        <v/>
      </c>
      <c r="I157" s="1">
        <f>INDEX(Variables!$C$5:$C$205,MATCH($A157,Variables!$A$5:$A$205,0))</f>
        <v/>
      </c>
      <c r="J157" s="1">
        <f>INDEX(Variables!$E$5:$E$205,MATCH($A157,Variables!$A$5:$A$205,0))</f>
        <v/>
      </c>
      <c r="K157" s="17">
        <f>LOWER(Settings!$C$4)&amp;".mit."&amp;$A157&amp;IF($C157="","","."&amp;$C157&amp;"."&amp;$B157)&amp;IF(INDEX(Variables!$D$5:$D$205,MATCH($A157,Variables!$A$5:$A$205,0))="","","."&amp;INDEX(Variables!$D$5:$D$205,MATCH($A157,Variables!$A$5:$A$205,0)))&amp;"."&amp;K$5</f>
        <v/>
      </c>
      <c r="L157" s="18">
        <f>MIN(1,MAX(0,INDEX(L$147:L$150,$D157)))</f>
        <v/>
      </c>
      <c r="M157" s="19">
        <f>MIN(1,MAX(0,INDEX(M$147:M$150,$D157)))</f>
        <v/>
      </c>
      <c r="N157" s="19">
        <f>MIN(1,MAX(0,INDEX(N$147:N$150,$D157)))</f>
        <v/>
      </c>
      <c r="O157" s="19">
        <f>MIN(1,MAX(0,INDEX(O$147:O$150,$D157)))</f>
        <v/>
      </c>
      <c r="P157" s="19">
        <f>MIN(1,MAX(0,INDEX(P$147:P$150,$D157)))</f>
        <v/>
      </c>
      <c r="Q157" s="19">
        <f>MIN(1,MAX(0,INDEX(Q$147:Q$150,$D157)))</f>
        <v/>
      </c>
      <c r="R157" s="19">
        <f>MIN(1,MAX(0,INDEX(R$147:R$150,$D157)))</f>
        <v/>
      </c>
      <c r="S157" s="19">
        <f>MIN(1,MAX(0,INDEX(S$147:S$150,$D157)))</f>
        <v/>
      </c>
      <c r="T157" s="19">
        <f>MIN(1,MAX(0,INDEX(T$147:T$150,$D157)))</f>
        <v/>
      </c>
      <c r="U157" s="19">
        <f>MIN(1,MAX(0,INDEX(U$147:U$150,$D157)))</f>
        <v/>
      </c>
      <c r="V157" s="19">
        <f>MIN(1,MAX(0,INDEX(V$147:V$150,$D157)))</f>
        <v/>
      </c>
      <c r="W157" s="19">
        <f>MIN(1,MAX(0,INDEX(W$147:W$150,$D157)))</f>
        <v/>
      </c>
      <c r="X157" s="19">
        <f>MIN(1,MAX(0,INDEX(X$147:X$150,$D157)))</f>
        <v/>
      </c>
      <c r="Y157" s="19">
        <f>MIN(1,MAX(0,INDEX(Y$147:Y$150,$D157)))</f>
        <v/>
      </c>
      <c r="Z157" s="19">
        <f>MIN(1,MAX(0,INDEX(Z$147:Z$150,$D157)))</f>
        <v/>
      </c>
      <c r="AA157" s="19">
        <f>MIN(1,MAX(0,INDEX(AA$147:AA$150,$D157)))</f>
        <v/>
      </c>
      <c r="AB157" s="19">
        <f>MIN(1,MAX(0,INDEX(AB$147:AB$150,$D157)))</f>
        <v/>
      </c>
      <c r="AC157" s="19">
        <f>MIN(1,MAX(0,INDEX(AC$147:AC$150,$D157)))</f>
        <v/>
      </c>
      <c r="AD157" s="20">
        <f>OBRSHARE(INDEX(AD$147:AD$150,$D157))</f>
        <v/>
      </c>
      <c r="AF157" s="17">
        <f>LOWER(Settings!$C$4)&amp;".mit."&amp;$A157&amp;IF($C157="","","."&amp;$C157&amp;"."&amp;$B157)&amp;IF(INDEX(Variables!$D$5:$D$205,MATCH($A157,Variables!$A$5:$A$205,0))="","","."&amp;INDEX(Variables!$D$5:$D$205,MATCH($A157,Variables!$A$5:$A$205,0)))&amp;"."&amp;AF$5</f>
        <v/>
      </c>
      <c r="AG157" s="18">
        <f>MIN(1,MAX(0,INDEX(AG$147:AG$150,$D157)))</f>
        <v/>
      </c>
      <c r="AH157" s="19">
        <f>MIN(1,MAX(0,INDEX(AH$147:AH$150,$D157)))</f>
        <v/>
      </c>
      <c r="AI157" s="19">
        <f>MIN(1,MAX(0,INDEX(AI$147:AI$150,$D157)))</f>
        <v/>
      </c>
      <c r="AJ157" s="19">
        <f>MIN(1,MAX(0,INDEX(AJ$147:AJ$150,$D157)))</f>
        <v/>
      </c>
      <c r="AK157" s="19">
        <f>MIN(1,MAX(0,INDEX(AK$147:AK$150,$D157)))</f>
        <v/>
      </c>
      <c r="AL157" s="19">
        <f>MIN(1,MAX(0,INDEX(AL$147:AL$150,$D157)))</f>
        <v/>
      </c>
      <c r="AM157" s="19">
        <f>MIN(1,MAX(0,INDEX(AM$147:AM$150,$D157)))</f>
        <v/>
      </c>
      <c r="AN157" s="19">
        <f>MIN(1,MAX(0,INDEX(AN$147:AN$150,$D157)))</f>
        <v/>
      </c>
      <c r="AO157" s="19">
        <f>MIN(1,MAX(0,INDEX(AO$147:AO$150,$D157)))</f>
        <v/>
      </c>
      <c r="AP157" s="19">
        <f>MIN(1,MAX(0,INDEX(AP$147:AP$150,$D157)))</f>
        <v/>
      </c>
      <c r="AQ157" s="19">
        <f>MIN(1,MAX(0,INDEX(AQ$147:AQ$150,$D157)))</f>
        <v/>
      </c>
      <c r="AR157" s="19">
        <f>MIN(1,MAX(0,INDEX(AR$147:AR$150,$D157)))</f>
        <v/>
      </c>
      <c r="AS157" s="19">
        <f>MIN(1,MAX(0,INDEX(AS$147:AS$150,$D157)))</f>
        <v/>
      </c>
      <c r="AT157" s="19">
        <f>MIN(1,MAX(0,INDEX(AT$147:AT$150,$D157)))</f>
        <v/>
      </c>
      <c r="AU157" s="19">
        <f>MIN(1,MAX(0,INDEX(AU$147:AU$150,$D157)))</f>
        <v/>
      </c>
      <c r="AV157" s="19">
        <f>MIN(1,MAX(0,INDEX(AV$147:AV$150,$D157)))</f>
        <v/>
      </c>
      <c r="AW157" s="19">
        <f>MIN(1,MAX(0,INDEX(AW$147:AW$150,$D157)))</f>
        <v/>
      </c>
      <c r="AX157" s="19">
        <f>MIN(1,MAX(0,INDEX(AX$147:AX$150,$D157)))</f>
        <v/>
      </c>
      <c r="AY157" s="20">
        <f>OBRSHARE(INDEX(AY$147:AY$150,$D157))</f>
        <v/>
      </c>
    </row>
    <row r="158" hidden="1" outlineLevel="1">
      <c r="A158" s="1" t="inlineStr">
        <is>
          <t>obr</t>
        </is>
      </c>
      <c r="B158" s="1" t="inlineStr">
        <is>
          <t>all</t>
        </is>
      </c>
      <c r="C158" s="1" t="inlineStr">
        <is>
          <t>srv</t>
        </is>
      </c>
      <c r="D158" s="26" t="n">
        <v>3</v>
      </c>
      <c r="E158" s="27" t="n">
        <v>-0.0054897</v>
      </c>
      <c r="H158" s="1">
        <f>INDEX(Variables!$B$5:$B$205,MATCH($A158,Variables!$A$5:$A$205,0))&amp;IF($C158="",""," | "&amp;INDEX(Mapping!$B$5:$B$26,MATCH($C158,Mapping!$A$5:$A$26,0))&amp;" | "&amp;INDEX(Mapping!$B$30:$B$46,MATCH($B158,Mapping!$A$30:$A$46,0)))</f>
        <v/>
      </c>
      <c r="I158" s="1">
        <f>INDEX(Variables!$C$5:$C$205,MATCH($A158,Variables!$A$5:$A$205,0))</f>
        <v/>
      </c>
      <c r="J158" s="1">
        <f>INDEX(Variables!$E$5:$E$205,MATCH($A158,Variables!$A$5:$A$205,0))</f>
        <v/>
      </c>
      <c r="K158" s="17">
        <f>LOWER(Settings!$C$4)&amp;".mit."&amp;$A158&amp;IF($C158="","","."&amp;$C158&amp;"."&amp;$B158)&amp;IF(INDEX(Variables!$D$5:$D$205,MATCH($A158,Variables!$A$5:$A$205,0))="","","."&amp;INDEX(Variables!$D$5:$D$205,MATCH($A158,Variables!$A$5:$A$205,0)))&amp;"."&amp;K$5</f>
        <v/>
      </c>
      <c r="L158" s="18">
        <f>MIN(1,MAX(0,INDEX(L$147:L$150,$D158)))</f>
        <v/>
      </c>
      <c r="M158" s="19">
        <f>MIN(1,MAX(0,INDEX(M$147:M$150,$D158)))</f>
        <v/>
      </c>
      <c r="N158" s="19">
        <f>MIN(1,MAX(0,INDEX(N$147:N$150,$D158)))</f>
        <v/>
      </c>
      <c r="O158" s="19">
        <f>MIN(1,MAX(0,INDEX(O$147:O$150,$D158)))</f>
        <v/>
      </c>
      <c r="P158" s="19">
        <f>MIN(1,MAX(0,INDEX(P$147:P$150,$D158)))</f>
        <v/>
      </c>
      <c r="Q158" s="19">
        <f>MIN(1,MAX(0,INDEX(Q$147:Q$150,$D158)))</f>
        <v/>
      </c>
      <c r="R158" s="19">
        <f>MIN(1,MAX(0,INDEX(R$147:R$150,$D158)))</f>
        <v/>
      </c>
      <c r="S158" s="19">
        <f>MIN(1,MAX(0,INDEX(S$147:S$150,$D158)))</f>
        <v/>
      </c>
      <c r="T158" s="19">
        <f>MIN(1,MAX(0,INDEX(T$147:T$150,$D158)))</f>
        <v/>
      </c>
      <c r="U158" s="19">
        <f>MIN(1,MAX(0,INDEX(U$147:U$150,$D158)))</f>
        <v/>
      </c>
      <c r="V158" s="19">
        <f>MIN(1,MAX(0,INDEX(V$147:V$150,$D158)))</f>
        <v/>
      </c>
      <c r="W158" s="19">
        <f>MIN(1,MAX(0,INDEX(W$147:W$150,$D158)))</f>
        <v/>
      </c>
      <c r="X158" s="19">
        <f>MIN(1,MAX(0,INDEX(X$147:X$150,$D158)))</f>
        <v/>
      </c>
      <c r="Y158" s="19">
        <f>MIN(1,MAX(0,INDEX(Y$147:Y$150,$D158)))</f>
        <v/>
      </c>
      <c r="Z158" s="19">
        <f>MIN(1,MAX(0,INDEX(Z$147:Z$150,$D158)))</f>
        <v/>
      </c>
      <c r="AA158" s="19">
        <f>MIN(1,MAX(0,INDEX(AA$147:AA$150,$D158)))</f>
        <v/>
      </c>
      <c r="AB158" s="19">
        <f>MIN(1,MAX(0,INDEX(AB$147:AB$150,$D158)))</f>
        <v/>
      </c>
      <c r="AC158" s="19">
        <f>MIN(1,MAX(0,INDEX(AC$147:AC$150,$D158)))</f>
        <v/>
      </c>
      <c r="AD158" s="20">
        <f>OBRSHARE(INDEX(AD$147:AD$150,$D158))</f>
        <v/>
      </c>
      <c r="AF158" s="17">
        <f>LOWER(Settings!$C$4)&amp;".mit."&amp;$A158&amp;IF($C158="","","."&amp;$C158&amp;"."&amp;$B158)&amp;IF(INDEX(Variables!$D$5:$D$205,MATCH($A158,Variables!$A$5:$A$205,0))="","","."&amp;INDEX(Variables!$D$5:$D$205,MATCH($A158,Variables!$A$5:$A$205,0)))&amp;"."&amp;AF$5</f>
        <v/>
      </c>
      <c r="AG158" s="18">
        <f>MIN(1,MAX(0,INDEX(AG$147:AG$150,$D158)))</f>
        <v/>
      </c>
      <c r="AH158" s="19">
        <f>MIN(1,MAX(0,INDEX(AH$147:AH$150,$D158)))</f>
        <v/>
      </c>
      <c r="AI158" s="19">
        <f>MIN(1,MAX(0,INDEX(AI$147:AI$150,$D158)))</f>
        <v/>
      </c>
      <c r="AJ158" s="19">
        <f>MIN(1,MAX(0,INDEX(AJ$147:AJ$150,$D158)))</f>
        <v/>
      </c>
      <c r="AK158" s="19">
        <f>MIN(1,MAX(0,INDEX(AK$147:AK$150,$D158)))</f>
        <v/>
      </c>
      <c r="AL158" s="19">
        <f>MIN(1,MAX(0,INDEX(AL$147:AL$150,$D158)))</f>
        <v/>
      </c>
      <c r="AM158" s="19">
        <f>MIN(1,MAX(0,INDEX(AM$147:AM$150,$D158)))</f>
        <v/>
      </c>
      <c r="AN158" s="19">
        <f>MIN(1,MAX(0,INDEX(AN$147:AN$150,$D158)))</f>
        <v/>
      </c>
      <c r="AO158" s="19">
        <f>MIN(1,MAX(0,INDEX(AO$147:AO$150,$D158)))</f>
        <v/>
      </c>
      <c r="AP158" s="19">
        <f>MIN(1,MAX(0,INDEX(AP$147:AP$150,$D158)))</f>
        <v/>
      </c>
      <c r="AQ158" s="19">
        <f>MIN(1,MAX(0,INDEX(AQ$147:AQ$150,$D158)))</f>
        <v/>
      </c>
      <c r="AR158" s="19">
        <f>MIN(1,MAX(0,INDEX(AR$147:AR$150,$D158)))</f>
        <v/>
      </c>
      <c r="AS158" s="19">
        <f>MIN(1,MAX(0,INDEX(AS$147:AS$150,$D158)))</f>
        <v/>
      </c>
      <c r="AT158" s="19">
        <f>MIN(1,MAX(0,INDEX(AT$147:AT$150,$D158)))</f>
        <v/>
      </c>
      <c r="AU158" s="19">
        <f>MIN(1,MAX(0,INDEX(AU$147:AU$150,$D158)))</f>
        <v/>
      </c>
      <c r="AV158" s="19">
        <f>MIN(1,MAX(0,INDEX(AV$147:AV$150,$D158)))</f>
        <v/>
      </c>
      <c r="AW158" s="19">
        <f>MIN(1,MAX(0,INDEX(AW$147:AW$150,$D158)))</f>
        <v/>
      </c>
      <c r="AX158" s="19">
        <f>MIN(1,MAX(0,INDEX(AX$147:AX$150,$D158)))</f>
        <v/>
      </c>
      <c r="AY158" s="20">
        <f>OBRSHARE(INDEX(AY$147:AY$150,$D158))</f>
        <v/>
      </c>
    </row>
    <row r="159" hidden="1" outlineLevel="1">
      <c r="A159" s="1" t="inlineStr">
        <is>
          <t>obr</t>
        </is>
      </c>
      <c r="B159" s="1" t="inlineStr">
        <is>
          <t>all</t>
        </is>
      </c>
      <c r="C159" s="1" t="inlineStr">
        <is>
          <t>mch</t>
        </is>
      </c>
      <c r="D159" s="26" t="n">
        <v>4</v>
      </c>
      <c r="E159" s="27" t="n">
        <v>-0.0054897</v>
      </c>
      <c r="H159" s="1">
        <f>INDEX(Variables!$B$5:$B$205,MATCH($A159,Variables!$A$5:$A$205,0))&amp;IF($C159="",""," | "&amp;INDEX(Mapping!$B$5:$B$26,MATCH($C159,Mapping!$A$5:$A$26,0))&amp;" | "&amp;INDEX(Mapping!$B$30:$B$46,MATCH($B159,Mapping!$A$30:$A$46,0)))</f>
        <v/>
      </c>
      <c r="I159" s="1">
        <f>INDEX(Variables!$C$5:$C$205,MATCH($A159,Variables!$A$5:$A$205,0))</f>
        <v/>
      </c>
      <c r="J159" s="1">
        <f>INDEX(Variables!$E$5:$E$205,MATCH($A159,Variables!$A$5:$A$205,0))</f>
        <v/>
      </c>
      <c r="K159" s="17">
        <f>LOWER(Settings!$C$4)&amp;".mit."&amp;$A159&amp;IF($C159="","","."&amp;$C159&amp;"."&amp;$B159)&amp;IF(INDEX(Variables!$D$5:$D$205,MATCH($A159,Variables!$A$5:$A$205,0))="","","."&amp;INDEX(Variables!$D$5:$D$205,MATCH($A159,Variables!$A$5:$A$205,0)))&amp;"."&amp;K$5</f>
        <v/>
      </c>
      <c r="L159" s="18">
        <f>MIN(1,MAX(0,INDEX(L$147:L$150,$D159)))</f>
        <v/>
      </c>
      <c r="M159" s="19">
        <f>MIN(1,MAX(0,INDEX(M$147:M$150,$D159)))</f>
        <v/>
      </c>
      <c r="N159" s="19">
        <f>MIN(1,MAX(0,INDEX(N$147:N$150,$D159)))</f>
        <v/>
      </c>
      <c r="O159" s="19">
        <f>MIN(1,MAX(0,INDEX(O$147:O$150,$D159)))</f>
        <v/>
      </c>
      <c r="P159" s="19">
        <f>MIN(1,MAX(0,INDEX(P$147:P$150,$D159)))</f>
        <v/>
      </c>
      <c r="Q159" s="19">
        <f>MIN(1,MAX(0,INDEX(Q$147:Q$150,$D159)))</f>
        <v/>
      </c>
      <c r="R159" s="19">
        <f>MIN(1,MAX(0,INDEX(R$147:R$150,$D159)))</f>
        <v/>
      </c>
      <c r="S159" s="19">
        <f>MIN(1,MAX(0,INDEX(S$147:S$150,$D159)))</f>
        <v/>
      </c>
      <c r="T159" s="19">
        <f>MIN(1,MAX(0,INDEX(T$147:T$150,$D159)))</f>
        <v/>
      </c>
      <c r="U159" s="19">
        <f>MIN(1,MAX(0,INDEX(U$147:U$150,$D159)))</f>
        <v/>
      </c>
      <c r="V159" s="19">
        <f>MIN(1,MAX(0,INDEX(V$147:V$150,$D159)))</f>
        <v/>
      </c>
      <c r="W159" s="19">
        <f>MIN(1,MAX(0,INDEX(W$147:W$150,$D159)))</f>
        <v/>
      </c>
      <c r="X159" s="19">
        <f>MIN(1,MAX(0,INDEX(X$147:X$150,$D159)))</f>
        <v/>
      </c>
      <c r="Y159" s="19">
        <f>MIN(1,MAX(0,INDEX(Y$147:Y$150,$D159)))</f>
        <v/>
      </c>
      <c r="Z159" s="19">
        <f>MIN(1,MAX(0,INDEX(Z$147:Z$150,$D159)))</f>
        <v/>
      </c>
      <c r="AA159" s="19">
        <f>MIN(1,MAX(0,INDEX(AA$147:AA$150,$D159)))</f>
        <v/>
      </c>
      <c r="AB159" s="19">
        <f>MIN(1,MAX(0,INDEX(AB$147:AB$150,$D159)))</f>
        <v/>
      </c>
      <c r="AC159" s="19">
        <f>MIN(1,MAX(0,INDEX(AC$147:AC$150,$D159)))</f>
        <v/>
      </c>
      <c r="AD159" s="20">
        <f>OBRSHARE(INDEX(AD$147:AD$150,$D159))</f>
        <v/>
      </c>
      <c r="AF159" s="17">
        <f>LOWER(Settings!$C$4)&amp;".mit."&amp;$A159&amp;IF($C159="","","."&amp;$C159&amp;"."&amp;$B159)&amp;IF(INDEX(Variables!$D$5:$D$205,MATCH($A159,Variables!$A$5:$A$205,0))="","","."&amp;INDEX(Variables!$D$5:$D$205,MATCH($A159,Variables!$A$5:$A$205,0)))&amp;"."&amp;AF$5</f>
        <v/>
      </c>
      <c r="AG159" s="18">
        <f>MIN(1,MAX(0,INDEX(AG$147:AG$150,$D159)))</f>
        <v/>
      </c>
      <c r="AH159" s="19">
        <f>MIN(1,MAX(0,INDEX(AH$147:AH$150,$D159)))</f>
        <v/>
      </c>
      <c r="AI159" s="19">
        <f>MIN(1,MAX(0,INDEX(AI$147:AI$150,$D159)))</f>
        <v/>
      </c>
      <c r="AJ159" s="19">
        <f>MIN(1,MAX(0,INDEX(AJ$147:AJ$150,$D159)))</f>
        <v/>
      </c>
      <c r="AK159" s="19">
        <f>MIN(1,MAX(0,INDEX(AK$147:AK$150,$D159)))</f>
        <v/>
      </c>
      <c r="AL159" s="19">
        <f>MIN(1,MAX(0,INDEX(AL$147:AL$150,$D159)))</f>
        <v/>
      </c>
      <c r="AM159" s="19">
        <f>MIN(1,MAX(0,INDEX(AM$147:AM$150,$D159)))</f>
        <v/>
      </c>
      <c r="AN159" s="19">
        <f>MIN(1,MAX(0,INDEX(AN$147:AN$150,$D159)))</f>
        <v/>
      </c>
      <c r="AO159" s="19">
        <f>MIN(1,MAX(0,INDEX(AO$147:AO$150,$D159)))</f>
        <v/>
      </c>
      <c r="AP159" s="19">
        <f>MIN(1,MAX(0,INDEX(AP$147:AP$150,$D159)))</f>
        <v/>
      </c>
      <c r="AQ159" s="19">
        <f>MIN(1,MAX(0,INDEX(AQ$147:AQ$150,$D159)))</f>
        <v/>
      </c>
      <c r="AR159" s="19">
        <f>MIN(1,MAX(0,INDEX(AR$147:AR$150,$D159)))</f>
        <v/>
      </c>
      <c r="AS159" s="19">
        <f>MIN(1,MAX(0,INDEX(AS$147:AS$150,$D159)))</f>
        <v/>
      </c>
      <c r="AT159" s="19">
        <f>MIN(1,MAX(0,INDEX(AT$147:AT$150,$D159)))</f>
        <v/>
      </c>
      <c r="AU159" s="19">
        <f>MIN(1,MAX(0,INDEX(AU$147:AU$150,$D159)))</f>
        <v/>
      </c>
      <c r="AV159" s="19">
        <f>MIN(1,MAX(0,INDEX(AV$147:AV$150,$D159)))</f>
        <v/>
      </c>
      <c r="AW159" s="19">
        <f>MIN(1,MAX(0,INDEX(AW$147:AW$150,$D159)))</f>
        <v/>
      </c>
      <c r="AX159" s="19">
        <f>MIN(1,MAX(0,INDEX(AX$147:AX$150,$D159)))</f>
        <v/>
      </c>
      <c r="AY159" s="20">
        <f>OBRSHARE(INDEX(AY$147:AY$150,$D159))</f>
        <v/>
      </c>
    </row>
    <row r="160" hidden="1" outlineLevel="1">
      <c r="A160" s="1" t="inlineStr">
        <is>
          <t>obr</t>
        </is>
      </c>
      <c r="B160" s="1" t="inlineStr">
        <is>
          <t>all</t>
        </is>
      </c>
      <c r="C160" s="1" t="inlineStr">
        <is>
          <t>irn</t>
        </is>
      </c>
      <c r="D160" s="26" t="n">
        <v>4</v>
      </c>
      <c r="E160" s="27" t="n">
        <v>-0.0054897</v>
      </c>
      <c r="H160" s="1">
        <f>INDEX(Variables!$B$5:$B$205,MATCH($A160,Variables!$A$5:$A$205,0))&amp;IF($C160="",""," | "&amp;INDEX(Mapping!$B$5:$B$26,MATCH($C160,Mapping!$A$5:$A$26,0))&amp;" | "&amp;INDEX(Mapping!$B$30:$B$46,MATCH($B160,Mapping!$A$30:$A$46,0)))</f>
        <v/>
      </c>
      <c r="I160" s="1">
        <f>INDEX(Variables!$C$5:$C$205,MATCH($A160,Variables!$A$5:$A$205,0))</f>
        <v/>
      </c>
      <c r="J160" s="1">
        <f>INDEX(Variables!$E$5:$E$205,MATCH($A160,Variables!$A$5:$A$205,0))</f>
        <v/>
      </c>
      <c r="K160" s="17">
        <f>LOWER(Settings!$C$4)&amp;".mit."&amp;$A160&amp;IF($C160="","","."&amp;$C160&amp;"."&amp;$B160)&amp;IF(INDEX(Variables!$D$5:$D$205,MATCH($A160,Variables!$A$5:$A$205,0))="","","."&amp;INDEX(Variables!$D$5:$D$205,MATCH($A160,Variables!$A$5:$A$205,0)))&amp;"."&amp;K$5</f>
        <v/>
      </c>
      <c r="L160" s="18">
        <f>MIN(1,MAX(0,INDEX(L$147:L$150,$D160)))</f>
        <v/>
      </c>
      <c r="M160" s="19">
        <f>MIN(1,MAX(0,INDEX(M$147:M$150,$D160)))</f>
        <v/>
      </c>
      <c r="N160" s="19">
        <f>MIN(1,MAX(0,INDEX(N$147:N$150,$D160)))</f>
        <v/>
      </c>
      <c r="O160" s="19">
        <f>MIN(1,MAX(0,INDEX(O$147:O$150,$D160)))</f>
        <v/>
      </c>
      <c r="P160" s="19">
        <f>MIN(1,MAX(0,INDEX(P$147:P$150,$D160)))</f>
        <v/>
      </c>
      <c r="Q160" s="19">
        <f>MIN(1,MAX(0,INDEX(Q$147:Q$150,$D160)))</f>
        <v/>
      </c>
      <c r="R160" s="19">
        <f>MIN(1,MAX(0,INDEX(R$147:R$150,$D160)))</f>
        <v/>
      </c>
      <c r="S160" s="19">
        <f>MIN(1,MAX(0,INDEX(S$147:S$150,$D160)))</f>
        <v/>
      </c>
      <c r="T160" s="19">
        <f>MIN(1,MAX(0,INDEX(T$147:T$150,$D160)))</f>
        <v/>
      </c>
      <c r="U160" s="19">
        <f>MIN(1,MAX(0,INDEX(U$147:U$150,$D160)))</f>
        <v/>
      </c>
      <c r="V160" s="19">
        <f>MIN(1,MAX(0,INDEX(V$147:V$150,$D160)))</f>
        <v/>
      </c>
      <c r="W160" s="19">
        <f>MIN(1,MAX(0,INDEX(W$147:W$150,$D160)))</f>
        <v/>
      </c>
      <c r="X160" s="19">
        <f>MIN(1,MAX(0,INDEX(X$147:X$150,$D160)))</f>
        <v/>
      </c>
      <c r="Y160" s="19">
        <f>MIN(1,MAX(0,INDEX(Y$147:Y$150,$D160)))</f>
        <v/>
      </c>
      <c r="Z160" s="19">
        <f>MIN(1,MAX(0,INDEX(Z$147:Z$150,$D160)))</f>
        <v/>
      </c>
      <c r="AA160" s="19">
        <f>MIN(1,MAX(0,INDEX(AA$147:AA$150,$D160)))</f>
        <v/>
      </c>
      <c r="AB160" s="19">
        <f>MIN(1,MAX(0,INDEX(AB$147:AB$150,$D160)))</f>
        <v/>
      </c>
      <c r="AC160" s="19">
        <f>MIN(1,MAX(0,INDEX(AC$147:AC$150,$D160)))</f>
        <v/>
      </c>
      <c r="AD160" s="20">
        <f>OBRSHARE(INDEX(AD$147:AD$150,$D160))</f>
        <v/>
      </c>
      <c r="AF160" s="17">
        <f>LOWER(Settings!$C$4)&amp;".mit."&amp;$A160&amp;IF($C160="","","."&amp;$C160&amp;"."&amp;$B160)&amp;IF(INDEX(Variables!$D$5:$D$205,MATCH($A160,Variables!$A$5:$A$205,0))="","","."&amp;INDEX(Variables!$D$5:$D$205,MATCH($A160,Variables!$A$5:$A$205,0)))&amp;"."&amp;AF$5</f>
        <v/>
      </c>
      <c r="AG160" s="18">
        <f>MIN(1,MAX(0,INDEX(AG$147:AG$150,$D160)))</f>
        <v/>
      </c>
      <c r="AH160" s="19">
        <f>MIN(1,MAX(0,INDEX(AH$147:AH$150,$D160)))</f>
        <v/>
      </c>
      <c r="AI160" s="19">
        <f>MIN(1,MAX(0,INDEX(AI$147:AI$150,$D160)))</f>
        <v/>
      </c>
      <c r="AJ160" s="19">
        <f>MIN(1,MAX(0,INDEX(AJ$147:AJ$150,$D160)))</f>
        <v/>
      </c>
      <c r="AK160" s="19">
        <f>MIN(1,MAX(0,INDEX(AK$147:AK$150,$D160)))</f>
        <v/>
      </c>
      <c r="AL160" s="19">
        <f>MIN(1,MAX(0,INDEX(AL$147:AL$150,$D160)))</f>
        <v/>
      </c>
      <c r="AM160" s="19">
        <f>MIN(1,MAX(0,INDEX(AM$147:AM$150,$D160)))</f>
        <v/>
      </c>
      <c r="AN160" s="19">
        <f>MIN(1,MAX(0,INDEX(AN$147:AN$150,$D160)))</f>
        <v/>
      </c>
      <c r="AO160" s="19">
        <f>MIN(1,MAX(0,INDEX(AO$147:AO$150,$D160)))</f>
        <v/>
      </c>
      <c r="AP160" s="19">
        <f>MIN(1,MAX(0,INDEX(AP$147:AP$150,$D160)))</f>
        <v/>
      </c>
      <c r="AQ160" s="19">
        <f>MIN(1,MAX(0,INDEX(AQ$147:AQ$150,$D160)))</f>
        <v/>
      </c>
      <c r="AR160" s="19">
        <f>MIN(1,MAX(0,INDEX(AR$147:AR$150,$D160)))</f>
        <v/>
      </c>
      <c r="AS160" s="19">
        <f>MIN(1,MAX(0,INDEX(AS$147:AS$150,$D160)))</f>
        <v/>
      </c>
      <c r="AT160" s="19">
        <f>MIN(1,MAX(0,INDEX(AT$147:AT$150,$D160)))</f>
        <v/>
      </c>
      <c r="AU160" s="19">
        <f>MIN(1,MAX(0,INDEX(AU$147:AU$150,$D160)))</f>
        <v/>
      </c>
      <c r="AV160" s="19">
        <f>MIN(1,MAX(0,INDEX(AV$147:AV$150,$D160)))</f>
        <v/>
      </c>
      <c r="AW160" s="19">
        <f>MIN(1,MAX(0,INDEX(AW$147:AW$150,$D160)))</f>
        <v/>
      </c>
      <c r="AX160" s="19">
        <f>MIN(1,MAX(0,INDEX(AX$147:AX$150,$D160)))</f>
        <v/>
      </c>
      <c r="AY160" s="20">
        <f>OBRSHARE(INDEX(AY$147:AY$150,$D160))</f>
        <v/>
      </c>
    </row>
    <row r="161" hidden="1" outlineLevel="1">
      <c r="A161" s="1" t="inlineStr">
        <is>
          <t>obr</t>
        </is>
      </c>
      <c r="B161" s="1" t="inlineStr">
        <is>
          <t>all</t>
        </is>
      </c>
      <c r="C161" s="1" t="inlineStr">
        <is>
          <t>nfm</t>
        </is>
      </c>
      <c r="D161" s="26" t="n">
        <v>4</v>
      </c>
      <c r="E161" s="27" t="n">
        <v>-0.0054897</v>
      </c>
      <c r="H161" s="1">
        <f>INDEX(Variables!$B$5:$B$205,MATCH($A161,Variables!$A$5:$A$205,0))&amp;IF($C161="",""," | "&amp;INDEX(Mapping!$B$5:$B$26,MATCH($C161,Mapping!$A$5:$A$26,0))&amp;" | "&amp;INDEX(Mapping!$B$30:$B$46,MATCH($B161,Mapping!$A$30:$A$46,0)))</f>
        <v/>
      </c>
      <c r="I161" s="1">
        <f>INDEX(Variables!$C$5:$C$205,MATCH($A161,Variables!$A$5:$A$205,0))</f>
        <v/>
      </c>
      <c r="J161" s="1">
        <f>INDEX(Variables!$E$5:$E$205,MATCH($A161,Variables!$A$5:$A$205,0))</f>
        <v/>
      </c>
      <c r="K161" s="17">
        <f>LOWER(Settings!$C$4)&amp;".mit."&amp;$A161&amp;IF($C161="","","."&amp;$C161&amp;"."&amp;$B161)&amp;IF(INDEX(Variables!$D$5:$D$205,MATCH($A161,Variables!$A$5:$A$205,0))="","","."&amp;INDEX(Variables!$D$5:$D$205,MATCH($A161,Variables!$A$5:$A$205,0)))&amp;"."&amp;K$5</f>
        <v/>
      </c>
      <c r="L161" s="18">
        <f>MIN(1,MAX(0,INDEX(L$147:L$150,$D161)))</f>
        <v/>
      </c>
      <c r="M161" s="19">
        <f>MIN(1,MAX(0,INDEX(M$147:M$150,$D161)))</f>
        <v/>
      </c>
      <c r="N161" s="19">
        <f>MIN(1,MAX(0,INDEX(N$147:N$150,$D161)))</f>
        <v/>
      </c>
      <c r="O161" s="19">
        <f>MIN(1,MAX(0,INDEX(O$147:O$150,$D161)))</f>
        <v/>
      </c>
      <c r="P161" s="19">
        <f>MIN(1,MAX(0,INDEX(P$147:P$150,$D161)))</f>
        <v/>
      </c>
      <c r="Q161" s="19">
        <f>MIN(1,MAX(0,INDEX(Q$147:Q$150,$D161)))</f>
        <v/>
      </c>
      <c r="R161" s="19">
        <f>MIN(1,MAX(0,INDEX(R$147:R$150,$D161)))</f>
        <v/>
      </c>
      <c r="S161" s="19">
        <f>MIN(1,MAX(0,INDEX(S$147:S$150,$D161)))</f>
        <v/>
      </c>
      <c r="T161" s="19">
        <f>MIN(1,MAX(0,INDEX(T$147:T$150,$D161)))</f>
        <v/>
      </c>
      <c r="U161" s="19">
        <f>MIN(1,MAX(0,INDEX(U$147:U$150,$D161)))</f>
        <v/>
      </c>
      <c r="V161" s="19">
        <f>MIN(1,MAX(0,INDEX(V$147:V$150,$D161)))</f>
        <v/>
      </c>
      <c r="W161" s="19">
        <f>MIN(1,MAX(0,INDEX(W$147:W$150,$D161)))</f>
        <v/>
      </c>
      <c r="X161" s="19">
        <f>MIN(1,MAX(0,INDEX(X$147:X$150,$D161)))</f>
        <v/>
      </c>
      <c r="Y161" s="19">
        <f>MIN(1,MAX(0,INDEX(Y$147:Y$150,$D161)))</f>
        <v/>
      </c>
      <c r="Z161" s="19">
        <f>MIN(1,MAX(0,INDEX(Z$147:Z$150,$D161)))</f>
        <v/>
      </c>
      <c r="AA161" s="19">
        <f>MIN(1,MAX(0,INDEX(AA$147:AA$150,$D161)))</f>
        <v/>
      </c>
      <c r="AB161" s="19">
        <f>MIN(1,MAX(0,INDEX(AB$147:AB$150,$D161)))</f>
        <v/>
      </c>
      <c r="AC161" s="19">
        <f>MIN(1,MAX(0,INDEX(AC$147:AC$150,$D161)))</f>
        <v/>
      </c>
      <c r="AD161" s="20">
        <f>OBRSHARE(INDEX(AD$147:AD$150,$D161))</f>
        <v/>
      </c>
      <c r="AF161" s="17">
        <f>LOWER(Settings!$C$4)&amp;".mit."&amp;$A161&amp;IF($C161="","","."&amp;$C161&amp;"."&amp;$B161)&amp;IF(INDEX(Variables!$D$5:$D$205,MATCH($A161,Variables!$A$5:$A$205,0))="","","."&amp;INDEX(Variables!$D$5:$D$205,MATCH($A161,Variables!$A$5:$A$205,0)))&amp;"."&amp;AF$5</f>
        <v/>
      </c>
      <c r="AG161" s="18">
        <f>MIN(1,MAX(0,INDEX(AG$147:AG$150,$D161)))</f>
        <v/>
      </c>
      <c r="AH161" s="19">
        <f>MIN(1,MAX(0,INDEX(AH$147:AH$150,$D161)))</f>
        <v/>
      </c>
      <c r="AI161" s="19">
        <f>MIN(1,MAX(0,INDEX(AI$147:AI$150,$D161)))</f>
        <v/>
      </c>
      <c r="AJ161" s="19">
        <f>MIN(1,MAX(0,INDEX(AJ$147:AJ$150,$D161)))</f>
        <v/>
      </c>
      <c r="AK161" s="19">
        <f>MIN(1,MAX(0,INDEX(AK$147:AK$150,$D161)))</f>
        <v/>
      </c>
      <c r="AL161" s="19">
        <f>MIN(1,MAX(0,INDEX(AL$147:AL$150,$D161)))</f>
        <v/>
      </c>
      <c r="AM161" s="19">
        <f>MIN(1,MAX(0,INDEX(AM$147:AM$150,$D161)))</f>
        <v/>
      </c>
      <c r="AN161" s="19">
        <f>MIN(1,MAX(0,INDEX(AN$147:AN$150,$D161)))</f>
        <v/>
      </c>
      <c r="AO161" s="19">
        <f>MIN(1,MAX(0,INDEX(AO$147:AO$150,$D161)))</f>
        <v/>
      </c>
      <c r="AP161" s="19">
        <f>MIN(1,MAX(0,INDEX(AP$147:AP$150,$D161)))</f>
        <v/>
      </c>
      <c r="AQ161" s="19">
        <f>MIN(1,MAX(0,INDEX(AQ$147:AQ$150,$D161)))</f>
        <v/>
      </c>
      <c r="AR161" s="19">
        <f>MIN(1,MAX(0,INDEX(AR$147:AR$150,$D161)))</f>
        <v/>
      </c>
      <c r="AS161" s="19">
        <f>MIN(1,MAX(0,INDEX(AS$147:AS$150,$D161)))</f>
        <v/>
      </c>
      <c r="AT161" s="19">
        <f>MIN(1,MAX(0,INDEX(AT$147:AT$150,$D161)))</f>
        <v/>
      </c>
      <c r="AU161" s="19">
        <f>MIN(1,MAX(0,INDEX(AU$147:AU$150,$D161)))</f>
        <v/>
      </c>
      <c r="AV161" s="19">
        <f>MIN(1,MAX(0,INDEX(AV$147:AV$150,$D161)))</f>
        <v/>
      </c>
      <c r="AW161" s="19">
        <f>MIN(1,MAX(0,INDEX(AW$147:AW$150,$D161)))</f>
        <v/>
      </c>
      <c r="AX161" s="19">
        <f>MIN(1,MAX(0,INDEX(AX$147:AX$150,$D161)))</f>
        <v/>
      </c>
      <c r="AY161" s="20">
        <f>OBRSHARE(INDEX(AY$147:AY$150,$D161))</f>
        <v/>
      </c>
    </row>
    <row r="162" hidden="1" outlineLevel="1">
      <c r="A162" s="1" t="inlineStr">
        <is>
          <t>obr</t>
        </is>
      </c>
      <c r="B162" s="1" t="inlineStr">
        <is>
          <t>all</t>
        </is>
      </c>
      <c r="C162" s="1" t="inlineStr">
        <is>
          <t>mac</t>
        </is>
      </c>
      <c r="D162" s="26" t="n">
        <v>4</v>
      </c>
      <c r="E162" s="27" t="n">
        <v>-0.0054897</v>
      </c>
      <c r="H162" s="1">
        <f>INDEX(Variables!$B$5:$B$205,MATCH($A162,Variables!$A$5:$A$205,0))&amp;IF($C162="",""," | "&amp;INDEX(Mapping!$B$5:$B$26,MATCH($C162,Mapping!$A$5:$A$26,0))&amp;" | "&amp;INDEX(Mapping!$B$30:$B$46,MATCH($B162,Mapping!$A$30:$A$46,0)))</f>
        <v/>
      </c>
      <c r="I162" s="1">
        <f>INDEX(Variables!$C$5:$C$205,MATCH($A162,Variables!$A$5:$A$205,0))</f>
        <v/>
      </c>
      <c r="J162" s="1">
        <f>INDEX(Variables!$E$5:$E$205,MATCH($A162,Variables!$A$5:$A$205,0))</f>
        <v/>
      </c>
      <c r="K162" s="17">
        <f>LOWER(Settings!$C$4)&amp;".mit."&amp;$A162&amp;IF($C162="","","."&amp;$C162&amp;"."&amp;$B162)&amp;IF(INDEX(Variables!$D$5:$D$205,MATCH($A162,Variables!$A$5:$A$205,0))="","","."&amp;INDEX(Variables!$D$5:$D$205,MATCH($A162,Variables!$A$5:$A$205,0)))&amp;"."&amp;K$5</f>
        <v/>
      </c>
      <c r="L162" s="18">
        <f>MIN(1,MAX(0,INDEX(L$147:L$150,$D162)))</f>
        <v/>
      </c>
      <c r="M162" s="19">
        <f>MIN(1,MAX(0,INDEX(M$147:M$150,$D162)))</f>
        <v/>
      </c>
      <c r="N162" s="19">
        <f>MIN(1,MAX(0,INDEX(N$147:N$150,$D162)))</f>
        <v/>
      </c>
      <c r="O162" s="19">
        <f>MIN(1,MAX(0,INDEX(O$147:O$150,$D162)))</f>
        <v/>
      </c>
      <c r="P162" s="19">
        <f>MIN(1,MAX(0,INDEX(P$147:P$150,$D162)))</f>
        <v/>
      </c>
      <c r="Q162" s="19">
        <f>MIN(1,MAX(0,INDEX(Q$147:Q$150,$D162)))</f>
        <v/>
      </c>
      <c r="R162" s="19">
        <f>MIN(1,MAX(0,INDEX(R$147:R$150,$D162)))</f>
        <v/>
      </c>
      <c r="S162" s="19">
        <f>MIN(1,MAX(0,INDEX(S$147:S$150,$D162)))</f>
        <v/>
      </c>
      <c r="T162" s="19">
        <f>MIN(1,MAX(0,INDEX(T$147:T$150,$D162)))</f>
        <v/>
      </c>
      <c r="U162" s="19">
        <f>MIN(1,MAX(0,INDEX(U$147:U$150,$D162)))</f>
        <v/>
      </c>
      <c r="V162" s="19">
        <f>MIN(1,MAX(0,INDEX(V$147:V$150,$D162)))</f>
        <v/>
      </c>
      <c r="W162" s="19">
        <f>MIN(1,MAX(0,INDEX(W$147:W$150,$D162)))</f>
        <v/>
      </c>
      <c r="X162" s="19">
        <f>MIN(1,MAX(0,INDEX(X$147:X$150,$D162)))</f>
        <v/>
      </c>
      <c r="Y162" s="19">
        <f>MIN(1,MAX(0,INDEX(Y$147:Y$150,$D162)))</f>
        <v/>
      </c>
      <c r="Z162" s="19">
        <f>MIN(1,MAX(0,INDEX(Z$147:Z$150,$D162)))</f>
        <v/>
      </c>
      <c r="AA162" s="19">
        <f>MIN(1,MAX(0,INDEX(AA$147:AA$150,$D162)))</f>
        <v/>
      </c>
      <c r="AB162" s="19">
        <f>MIN(1,MAX(0,INDEX(AB$147:AB$150,$D162)))</f>
        <v/>
      </c>
      <c r="AC162" s="19">
        <f>MIN(1,MAX(0,INDEX(AC$147:AC$150,$D162)))</f>
        <v/>
      </c>
      <c r="AD162" s="20">
        <f>OBRSHARE(INDEX(AD$147:AD$150,$D162))</f>
        <v/>
      </c>
      <c r="AF162" s="17">
        <f>LOWER(Settings!$C$4)&amp;".mit."&amp;$A162&amp;IF($C162="","","."&amp;$C162&amp;"."&amp;$B162)&amp;IF(INDEX(Variables!$D$5:$D$205,MATCH($A162,Variables!$A$5:$A$205,0))="","","."&amp;INDEX(Variables!$D$5:$D$205,MATCH($A162,Variables!$A$5:$A$205,0)))&amp;"."&amp;AF$5</f>
        <v/>
      </c>
      <c r="AG162" s="18">
        <f>MIN(1,MAX(0,INDEX(AG$147:AG$150,$D162)))</f>
        <v/>
      </c>
      <c r="AH162" s="19">
        <f>MIN(1,MAX(0,INDEX(AH$147:AH$150,$D162)))</f>
        <v/>
      </c>
      <c r="AI162" s="19">
        <f>MIN(1,MAX(0,INDEX(AI$147:AI$150,$D162)))</f>
        <v/>
      </c>
      <c r="AJ162" s="19">
        <f>MIN(1,MAX(0,INDEX(AJ$147:AJ$150,$D162)))</f>
        <v/>
      </c>
      <c r="AK162" s="19">
        <f>MIN(1,MAX(0,INDEX(AK$147:AK$150,$D162)))</f>
        <v/>
      </c>
      <c r="AL162" s="19">
        <f>MIN(1,MAX(0,INDEX(AL$147:AL$150,$D162)))</f>
        <v/>
      </c>
      <c r="AM162" s="19">
        <f>MIN(1,MAX(0,INDEX(AM$147:AM$150,$D162)))</f>
        <v/>
      </c>
      <c r="AN162" s="19">
        <f>MIN(1,MAX(0,INDEX(AN$147:AN$150,$D162)))</f>
        <v/>
      </c>
      <c r="AO162" s="19">
        <f>MIN(1,MAX(0,INDEX(AO$147:AO$150,$D162)))</f>
        <v/>
      </c>
      <c r="AP162" s="19">
        <f>MIN(1,MAX(0,INDEX(AP$147:AP$150,$D162)))</f>
        <v/>
      </c>
      <c r="AQ162" s="19">
        <f>MIN(1,MAX(0,INDEX(AQ$147:AQ$150,$D162)))</f>
        <v/>
      </c>
      <c r="AR162" s="19">
        <f>MIN(1,MAX(0,INDEX(AR$147:AR$150,$D162)))</f>
        <v/>
      </c>
      <c r="AS162" s="19">
        <f>MIN(1,MAX(0,INDEX(AS$147:AS$150,$D162)))</f>
        <v/>
      </c>
      <c r="AT162" s="19">
        <f>MIN(1,MAX(0,INDEX(AT$147:AT$150,$D162)))</f>
        <v/>
      </c>
      <c r="AU162" s="19">
        <f>MIN(1,MAX(0,INDEX(AU$147:AU$150,$D162)))</f>
        <v/>
      </c>
      <c r="AV162" s="19">
        <f>MIN(1,MAX(0,INDEX(AV$147:AV$150,$D162)))</f>
        <v/>
      </c>
      <c r="AW162" s="19">
        <f>MIN(1,MAX(0,INDEX(AW$147:AW$150,$D162)))</f>
        <v/>
      </c>
      <c r="AX162" s="19">
        <f>MIN(1,MAX(0,INDEX(AX$147:AX$150,$D162)))</f>
        <v/>
      </c>
      <c r="AY162" s="20">
        <f>OBRSHARE(INDEX(AY$147:AY$150,$D162))</f>
        <v/>
      </c>
    </row>
    <row r="163" hidden="1" outlineLevel="1">
      <c r="A163" s="1" t="inlineStr">
        <is>
          <t>obr</t>
        </is>
      </c>
      <c r="B163" s="1" t="inlineStr">
        <is>
          <t>all</t>
        </is>
      </c>
      <c r="C163" s="1" t="inlineStr">
        <is>
          <t>cem</t>
        </is>
      </c>
      <c r="D163" s="26" t="n">
        <v>4</v>
      </c>
      <c r="E163" s="27" t="n">
        <v>-0.0054897</v>
      </c>
      <c r="H163" s="1">
        <f>INDEX(Variables!$B$5:$B$205,MATCH($A163,Variables!$A$5:$A$205,0))&amp;IF($C163="",""," | "&amp;INDEX(Mapping!$B$5:$B$26,MATCH($C163,Mapping!$A$5:$A$26,0))&amp;" | "&amp;INDEX(Mapping!$B$30:$B$46,MATCH($B163,Mapping!$A$30:$A$46,0)))</f>
        <v/>
      </c>
      <c r="I163" s="1">
        <f>INDEX(Variables!$C$5:$C$205,MATCH($A163,Variables!$A$5:$A$205,0))</f>
        <v/>
      </c>
      <c r="J163" s="1">
        <f>INDEX(Variables!$E$5:$E$205,MATCH($A163,Variables!$A$5:$A$205,0))</f>
        <v/>
      </c>
      <c r="K163" s="17">
        <f>LOWER(Settings!$C$4)&amp;".mit."&amp;$A163&amp;IF($C163="","","."&amp;$C163&amp;"."&amp;$B163)&amp;IF(INDEX(Variables!$D$5:$D$205,MATCH($A163,Variables!$A$5:$A$205,0))="","","."&amp;INDEX(Variables!$D$5:$D$205,MATCH($A163,Variables!$A$5:$A$205,0)))&amp;"."&amp;K$5</f>
        <v/>
      </c>
      <c r="L163" s="18">
        <f>MIN(1,MAX(0,INDEX(L$147:L$150,$D163)))</f>
        <v/>
      </c>
      <c r="M163" s="19">
        <f>MIN(1,MAX(0,INDEX(M$147:M$150,$D163)))</f>
        <v/>
      </c>
      <c r="N163" s="19">
        <f>MIN(1,MAX(0,INDEX(N$147:N$150,$D163)))</f>
        <v/>
      </c>
      <c r="O163" s="19">
        <f>MIN(1,MAX(0,INDEX(O$147:O$150,$D163)))</f>
        <v/>
      </c>
      <c r="P163" s="19">
        <f>MIN(1,MAX(0,INDEX(P$147:P$150,$D163)))</f>
        <v/>
      </c>
      <c r="Q163" s="19">
        <f>MIN(1,MAX(0,INDEX(Q$147:Q$150,$D163)))</f>
        <v/>
      </c>
      <c r="R163" s="19">
        <f>MIN(1,MAX(0,INDEX(R$147:R$150,$D163)))</f>
        <v/>
      </c>
      <c r="S163" s="19">
        <f>MIN(1,MAX(0,INDEX(S$147:S$150,$D163)))</f>
        <v/>
      </c>
      <c r="T163" s="19">
        <f>MIN(1,MAX(0,INDEX(T$147:T$150,$D163)))</f>
        <v/>
      </c>
      <c r="U163" s="19">
        <f>MIN(1,MAX(0,INDEX(U$147:U$150,$D163)))</f>
        <v/>
      </c>
      <c r="V163" s="19">
        <f>MIN(1,MAX(0,INDEX(V$147:V$150,$D163)))</f>
        <v/>
      </c>
      <c r="W163" s="19">
        <f>MIN(1,MAX(0,INDEX(W$147:W$150,$D163)))</f>
        <v/>
      </c>
      <c r="X163" s="19">
        <f>MIN(1,MAX(0,INDEX(X$147:X$150,$D163)))</f>
        <v/>
      </c>
      <c r="Y163" s="19">
        <f>MIN(1,MAX(0,INDEX(Y$147:Y$150,$D163)))</f>
        <v/>
      </c>
      <c r="Z163" s="19">
        <f>MIN(1,MAX(0,INDEX(Z$147:Z$150,$D163)))</f>
        <v/>
      </c>
      <c r="AA163" s="19">
        <f>MIN(1,MAX(0,INDEX(AA$147:AA$150,$D163)))</f>
        <v/>
      </c>
      <c r="AB163" s="19">
        <f>MIN(1,MAX(0,INDEX(AB$147:AB$150,$D163)))</f>
        <v/>
      </c>
      <c r="AC163" s="19">
        <f>MIN(1,MAX(0,INDEX(AC$147:AC$150,$D163)))</f>
        <v/>
      </c>
      <c r="AD163" s="20">
        <f>OBRSHARE(INDEX(AD$147:AD$150,$D163))</f>
        <v/>
      </c>
      <c r="AF163" s="17">
        <f>LOWER(Settings!$C$4)&amp;".mit."&amp;$A163&amp;IF($C163="","","."&amp;$C163&amp;"."&amp;$B163)&amp;IF(INDEX(Variables!$D$5:$D$205,MATCH($A163,Variables!$A$5:$A$205,0))="","","."&amp;INDEX(Variables!$D$5:$D$205,MATCH($A163,Variables!$A$5:$A$205,0)))&amp;"."&amp;AF$5</f>
        <v/>
      </c>
      <c r="AG163" s="18">
        <f>MIN(1,MAX(0,INDEX(AG$147:AG$150,$D163)))</f>
        <v/>
      </c>
      <c r="AH163" s="19">
        <f>MIN(1,MAX(0,INDEX(AH$147:AH$150,$D163)))</f>
        <v/>
      </c>
      <c r="AI163" s="19">
        <f>MIN(1,MAX(0,INDEX(AI$147:AI$150,$D163)))</f>
        <v/>
      </c>
      <c r="AJ163" s="19">
        <f>MIN(1,MAX(0,INDEX(AJ$147:AJ$150,$D163)))</f>
        <v/>
      </c>
      <c r="AK163" s="19">
        <f>MIN(1,MAX(0,INDEX(AK$147:AK$150,$D163)))</f>
        <v/>
      </c>
      <c r="AL163" s="19">
        <f>MIN(1,MAX(0,INDEX(AL$147:AL$150,$D163)))</f>
        <v/>
      </c>
      <c r="AM163" s="19">
        <f>MIN(1,MAX(0,INDEX(AM$147:AM$150,$D163)))</f>
        <v/>
      </c>
      <c r="AN163" s="19">
        <f>MIN(1,MAX(0,INDEX(AN$147:AN$150,$D163)))</f>
        <v/>
      </c>
      <c r="AO163" s="19">
        <f>MIN(1,MAX(0,INDEX(AO$147:AO$150,$D163)))</f>
        <v/>
      </c>
      <c r="AP163" s="19">
        <f>MIN(1,MAX(0,INDEX(AP$147:AP$150,$D163)))</f>
        <v/>
      </c>
      <c r="AQ163" s="19">
        <f>MIN(1,MAX(0,INDEX(AQ$147:AQ$150,$D163)))</f>
        <v/>
      </c>
      <c r="AR163" s="19">
        <f>MIN(1,MAX(0,INDEX(AR$147:AR$150,$D163)))</f>
        <v/>
      </c>
      <c r="AS163" s="19">
        <f>MIN(1,MAX(0,INDEX(AS$147:AS$150,$D163)))</f>
        <v/>
      </c>
      <c r="AT163" s="19">
        <f>MIN(1,MAX(0,INDEX(AT$147:AT$150,$D163)))</f>
        <v/>
      </c>
      <c r="AU163" s="19">
        <f>MIN(1,MAX(0,INDEX(AU$147:AU$150,$D163)))</f>
        <v/>
      </c>
      <c r="AV163" s="19">
        <f>MIN(1,MAX(0,INDEX(AV$147:AV$150,$D163)))</f>
        <v/>
      </c>
      <c r="AW163" s="19">
        <f>MIN(1,MAX(0,INDEX(AW$147:AW$150,$D163)))</f>
        <v/>
      </c>
      <c r="AX163" s="19">
        <f>MIN(1,MAX(0,INDEX(AX$147:AX$150,$D163)))</f>
        <v/>
      </c>
      <c r="AY163" s="20">
        <f>OBRSHARE(INDEX(AY$147:AY$150,$D163))</f>
        <v/>
      </c>
    </row>
    <row r="164" hidden="1" outlineLevel="1">
      <c r="A164" s="1" t="inlineStr">
        <is>
          <t>obr</t>
        </is>
      </c>
      <c r="B164" s="1" t="inlineStr">
        <is>
          <t>all</t>
        </is>
      </c>
      <c r="C164" s="1" t="inlineStr">
        <is>
          <t>omn</t>
        </is>
      </c>
      <c r="D164" s="26" t="n">
        <v>4</v>
      </c>
      <c r="E164" s="27" t="n">
        <v>-0.0054897</v>
      </c>
      <c r="H164" s="1">
        <f>INDEX(Variables!$B$5:$B$205,MATCH($A164,Variables!$A$5:$A$205,0))&amp;IF($C164="",""," | "&amp;INDEX(Mapping!$B$5:$B$26,MATCH($C164,Mapping!$A$5:$A$26,0))&amp;" | "&amp;INDEX(Mapping!$B$30:$B$46,MATCH($B164,Mapping!$A$30:$A$46,0)))</f>
        <v/>
      </c>
      <c r="I164" s="1">
        <f>INDEX(Variables!$C$5:$C$205,MATCH($A164,Variables!$A$5:$A$205,0))</f>
        <v/>
      </c>
      <c r="J164" s="1">
        <f>INDEX(Variables!$E$5:$E$205,MATCH($A164,Variables!$A$5:$A$205,0))</f>
        <v/>
      </c>
      <c r="K164" s="17">
        <f>LOWER(Settings!$C$4)&amp;".mit."&amp;$A164&amp;IF($C164="","","."&amp;$C164&amp;"."&amp;$B164)&amp;IF(INDEX(Variables!$D$5:$D$205,MATCH($A164,Variables!$A$5:$A$205,0))="","","."&amp;INDEX(Variables!$D$5:$D$205,MATCH($A164,Variables!$A$5:$A$205,0)))&amp;"."&amp;K$5</f>
        <v/>
      </c>
      <c r="L164" s="18">
        <f>MIN(1,MAX(0,INDEX(L$147:L$150,$D164)))</f>
        <v/>
      </c>
      <c r="M164" s="19">
        <f>MIN(1,MAX(0,INDEX(M$147:M$150,$D164)))</f>
        <v/>
      </c>
      <c r="N164" s="19">
        <f>MIN(1,MAX(0,INDEX(N$147:N$150,$D164)))</f>
        <v/>
      </c>
      <c r="O164" s="19">
        <f>MIN(1,MAX(0,INDEX(O$147:O$150,$D164)))</f>
        <v/>
      </c>
      <c r="P164" s="19">
        <f>MIN(1,MAX(0,INDEX(P$147:P$150,$D164)))</f>
        <v/>
      </c>
      <c r="Q164" s="19">
        <f>MIN(1,MAX(0,INDEX(Q$147:Q$150,$D164)))</f>
        <v/>
      </c>
      <c r="R164" s="19">
        <f>MIN(1,MAX(0,INDEX(R$147:R$150,$D164)))</f>
        <v/>
      </c>
      <c r="S164" s="19">
        <f>MIN(1,MAX(0,INDEX(S$147:S$150,$D164)))</f>
        <v/>
      </c>
      <c r="T164" s="19">
        <f>MIN(1,MAX(0,INDEX(T$147:T$150,$D164)))</f>
        <v/>
      </c>
      <c r="U164" s="19">
        <f>MIN(1,MAX(0,INDEX(U$147:U$150,$D164)))</f>
        <v/>
      </c>
      <c r="V164" s="19">
        <f>MIN(1,MAX(0,INDEX(V$147:V$150,$D164)))</f>
        <v/>
      </c>
      <c r="W164" s="19">
        <f>MIN(1,MAX(0,INDEX(W$147:W$150,$D164)))</f>
        <v/>
      </c>
      <c r="X164" s="19">
        <f>MIN(1,MAX(0,INDEX(X$147:X$150,$D164)))</f>
        <v/>
      </c>
      <c r="Y164" s="19">
        <f>MIN(1,MAX(0,INDEX(Y$147:Y$150,$D164)))</f>
        <v/>
      </c>
      <c r="Z164" s="19">
        <f>MIN(1,MAX(0,INDEX(Z$147:Z$150,$D164)))</f>
        <v/>
      </c>
      <c r="AA164" s="19">
        <f>MIN(1,MAX(0,INDEX(AA$147:AA$150,$D164)))</f>
        <v/>
      </c>
      <c r="AB164" s="19">
        <f>MIN(1,MAX(0,INDEX(AB$147:AB$150,$D164)))</f>
        <v/>
      </c>
      <c r="AC164" s="19">
        <f>MIN(1,MAX(0,INDEX(AC$147:AC$150,$D164)))</f>
        <v/>
      </c>
      <c r="AD164" s="20">
        <f>OBRSHARE(INDEX(AD$147:AD$150,$D164))</f>
        <v/>
      </c>
      <c r="AF164" s="17">
        <f>LOWER(Settings!$C$4)&amp;".mit."&amp;$A164&amp;IF($C164="","","."&amp;$C164&amp;"."&amp;$B164)&amp;IF(INDEX(Variables!$D$5:$D$205,MATCH($A164,Variables!$A$5:$A$205,0))="","","."&amp;INDEX(Variables!$D$5:$D$205,MATCH($A164,Variables!$A$5:$A$205,0)))&amp;"."&amp;AF$5</f>
        <v/>
      </c>
      <c r="AG164" s="18">
        <f>MIN(1,MAX(0,INDEX(AG$147:AG$150,$D164)))</f>
        <v/>
      </c>
      <c r="AH164" s="19">
        <f>MIN(1,MAX(0,INDEX(AH$147:AH$150,$D164)))</f>
        <v/>
      </c>
      <c r="AI164" s="19">
        <f>MIN(1,MAX(0,INDEX(AI$147:AI$150,$D164)))</f>
        <v/>
      </c>
      <c r="AJ164" s="19">
        <f>MIN(1,MAX(0,INDEX(AJ$147:AJ$150,$D164)))</f>
        <v/>
      </c>
      <c r="AK164" s="19">
        <f>MIN(1,MAX(0,INDEX(AK$147:AK$150,$D164)))</f>
        <v/>
      </c>
      <c r="AL164" s="19">
        <f>MIN(1,MAX(0,INDEX(AL$147:AL$150,$D164)))</f>
        <v/>
      </c>
      <c r="AM164" s="19">
        <f>MIN(1,MAX(0,INDEX(AM$147:AM$150,$D164)))</f>
        <v/>
      </c>
      <c r="AN164" s="19">
        <f>MIN(1,MAX(0,INDEX(AN$147:AN$150,$D164)))</f>
        <v/>
      </c>
      <c r="AO164" s="19">
        <f>MIN(1,MAX(0,INDEX(AO$147:AO$150,$D164)))</f>
        <v/>
      </c>
      <c r="AP164" s="19">
        <f>MIN(1,MAX(0,INDEX(AP$147:AP$150,$D164)))</f>
        <v/>
      </c>
      <c r="AQ164" s="19">
        <f>MIN(1,MAX(0,INDEX(AQ$147:AQ$150,$D164)))</f>
        <v/>
      </c>
      <c r="AR164" s="19">
        <f>MIN(1,MAX(0,INDEX(AR$147:AR$150,$D164)))</f>
        <v/>
      </c>
      <c r="AS164" s="19">
        <f>MIN(1,MAX(0,INDEX(AS$147:AS$150,$D164)))</f>
        <v/>
      </c>
      <c r="AT164" s="19">
        <f>MIN(1,MAX(0,INDEX(AT$147:AT$150,$D164)))</f>
        <v/>
      </c>
      <c r="AU164" s="19">
        <f>MIN(1,MAX(0,INDEX(AU$147:AU$150,$D164)))</f>
        <v/>
      </c>
      <c r="AV164" s="19">
        <f>MIN(1,MAX(0,INDEX(AV$147:AV$150,$D164)))</f>
        <v/>
      </c>
      <c r="AW164" s="19">
        <f>MIN(1,MAX(0,INDEX(AW$147:AW$150,$D164)))</f>
        <v/>
      </c>
      <c r="AX164" s="19">
        <f>MIN(1,MAX(0,INDEX(AX$147:AX$150,$D164)))</f>
        <v/>
      </c>
      <c r="AY164" s="20">
        <f>OBRSHARE(INDEX(AY$147:AY$150,$D164))</f>
        <v/>
      </c>
    </row>
    <row r="165" hidden="1" outlineLevel="1">
      <c r="A165" s="1" t="inlineStr">
        <is>
          <t>obr</t>
        </is>
      </c>
      <c r="B165" s="1" t="inlineStr">
        <is>
          <t>all</t>
        </is>
      </c>
      <c r="C165" s="1" t="inlineStr">
        <is>
          <t>cst</t>
        </is>
      </c>
      <c r="D165" s="26" t="n">
        <v>4</v>
      </c>
      <c r="E165" s="27" t="n">
        <v>-0.0054897</v>
      </c>
      <c r="H165" s="1">
        <f>INDEX(Variables!$B$5:$B$205,MATCH($A165,Variables!$A$5:$A$205,0))&amp;IF($C165="",""," | "&amp;INDEX(Mapping!$B$5:$B$26,MATCH($C165,Mapping!$A$5:$A$26,0))&amp;" | "&amp;INDEX(Mapping!$B$30:$B$46,MATCH($B165,Mapping!$A$30:$A$46,0)))</f>
        <v/>
      </c>
      <c r="I165" s="1">
        <f>INDEX(Variables!$C$5:$C$205,MATCH($A165,Variables!$A$5:$A$205,0))</f>
        <v/>
      </c>
      <c r="J165" s="1">
        <f>INDEX(Variables!$E$5:$E$205,MATCH($A165,Variables!$A$5:$A$205,0))</f>
        <v/>
      </c>
      <c r="K165" s="17">
        <f>LOWER(Settings!$C$4)&amp;".mit."&amp;$A165&amp;IF($C165="","","."&amp;$C165&amp;"."&amp;$B165)&amp;IF(INDEX(Variables!$D$5:$D$205,MATCH($A165,Variables!$A$5:$A$205,0))="","","."&amp;INDEX(Variables!$D$5:$D$205,MATCH($A165,Variables!$A$5:$A$205,0)))&amp;"."&amp;K$5</f>
        <v/>
      </c>
      <c r="L165" s="18">
        <f>MIN(1,MAX(0,INDEX(L$147:L$150,$D165)))</f>
        <v/>
      </c>
      <c r="M165" s="19">
        <f>MIN(1,MAX(0,INDEX(M$147:M$150,$D165)))</f>
        <v/>
      </c>
      <c r="N165" s="19">
        <f>MIN(1,MAX(0,INDEX(N$147:N$150,$D165)))</f>
        <v/>
      </c>
      <c r="O165" s="19">
        <f>MIN(1,MAX(0,INDEX(O$147:O$150,$D165)))</f>
        <v/>
      </c>
      <c r="P165" s="19">
        <f>MIN(1,MAX(0,INDEX(P$147:P$150,$D165)))</f>
        <v/>
      </c>
      <c r="Q165" s="19">
        <f>MIN(1,MAX(0,INDEX(Q$147:Q$150,$D165)))</f>
        <v/>
      </c>
      <c r="R165" s="19">
        <f>MIN(1,MAX(0,INDEX(R$147:R$150,$D165)))</f>
        <v/>
      </c>
      <c r="S165" s="19">
        <f>MIN(1,MAX(0,INDEX(S$147:S$150,$D165)))</f>
        <v/>
      </c>
      <c r="T165" s="19">
        <f>MIN(1,MAX(0,INDEX(T$147:T$150,$D165)))</f>
        <v/>
      </c>
      <c r="U165" s="19">
        <f>MIN(1,MAX(0,INDEX(U$147:U$150,$D165)))</f>
        <v/>
      </c>
      <c r="V165" s="19">
        <f>MIN(1,MAX(0,INDEX(V$147:V$150,$D165)))</f>
        <v/>
      </c>
      <c r="W165" s="19">
        <f>MIN(1,MAX(0,INDEX(W$147:W$150,$D165)))</f>
        <v/>
      </c>
      <c r="X165" s="19">
        <f>MIN(1,MAX(0,INDEX(X$147:X$150,$D165)))</f>
        <v/>
      </c>
      <c r="Y165" s="19">
        <f>MIN(1,MAX(0,INDEX(Y$147:Y$150,$D165)))</f>
        <v/>
      </c>
      <c r="Z165" s="19">
        <f>MIN(1,MAX(0,INDEX(Z$147:Z$150,$D165)))</f>
        <v/>
      </c>
      <c r="AA165" s="19">
        <f>MIN(1,MAX(0,INDEX(AA$147:AA$150,$D165)))</f>
        <v/>
      </c>
      <c r="AB165" s="19">
        <f>MIN(1,MAX(0,INDEX(AB$147:AB$150,$D165)))</f>
        <v/>
      </c>
      <c r="AC165" s="19">
        <f>MIN(1,MAX(0,INDEX(AC$147:AC$150,$D165)))</f>
        <v/>
      </c>
      <c r="AD165" s="20">
        <f>OBRSHARE(INDEX(AD$147:AD$150,$D165))</f>
        <v/>
      </c>
      <c r="AF165" s="17">
        <f>LOWER(Settings!$C$4)&amp;".mit."&amp;$A165&amp;IF($C165="","","."&amp;$C165&amp;"."&amp;$B165)&amp;IF(INDEX(Variables!$D$5:$D$205,MATCH($A165,Variables!$A$5:$A$205,0))="","","."&amp;INDEX(Variables!$D$5:$D$205,MATCH($A165,Variables!$A$5:$A$205,0)))&amp;"."&amp;AF$5</f>
        <v/>
      </c>
      <c r="AG165" s="18">
        <f>MIN(1,MAX(0,INDEX(AG$147:AG$150,$D165)))</f>
        <v/>
      </c>
      <c r="AH165" s="19">
        <f>MIN(1,MAX(0,INDEX(AH$147:AH$150,$D165)))</f>
        <v/>
      </c>
      <c r="AI165" s="19">
        <f>MIN(1,MAX(0,INDEX(AI$147:AI$150,$D165)))</f>
        <v/>
      </c>
      <c r="AJ165" s="19">
        <f>MIN(1,MAX(0,INDEX(AJ$147:AJ$150,$D165)))</f>
        <v/>
      </c>
      <c r="AK165" s="19">
        <f>MIN(1,MAX(0,INDEX(AK$147:AK$150,$D165)))</f>
        <v/>
      </c>
      <c r="AL165" s="19">
        <f>MIN(1,MAX(0,INDEX(AL$147:AL$150,$D165)))</f>
        <v/>
      </c>
      <c r="AM165" s="19">
        <f>MIN(1,MAX(0,INDEX(AM$147:AM$150,$D165)))</f>
        <v/>
      </c>
      <c r="AN165" s="19">
        <f>MIN(1,MAX(0,INDEX(AN$147:AN$150,$D165)))</f>
        <v/>
      </c>
      <c r="AO165" s="19">
        <f>MIN(1,MAX(0,INDEX(AO$147:AO$150,$D165)))</f>
        <v/>
      </c>
      <c r="AP165" s="19">
        <f>MIN(1,MAX(0,INDEX(AP$147:AP$150,$D165)))</f>
        <v/>
      </c>
      <c r="AQ165" s="19">
        <f>MIN(1,MAX(0,INDEX(AQ$147:AQ$150,$D165)))</f>
        <v/>
      </c>
      <c r="AR165" s="19">
        <f>MIN(1,MAX(0,INDEX(AR$147:AR$150,$D165)))</f>
        <v/>
      </c>
      <c r="AS165" s="19">
        <f>MIN(1,MAX(0,INDEX(AS$147:AS$150,$D165)))</f>
        <v/>
      </c>
      <c r="AT165" s="19">
        <f>MIN(1,MAX(0,INDEX(AT$147:AT$150,$D165)))</f>
        <v/>
      </c>
      <c r="AU165" s="19">
        <f>MIN(1,MAX(0,INDEX(AU$147:AU$150,$D165)))</f>
        <v/>
      </c>
      <c r="AV165" s="19">
        <f>MIN(1,MAX(0,INDEX(AV$147:AV$150,$D165)))</f>
        <v/>
      </c>
      <c r="AW165" s="19">
        <f>MIN(1,MAX(0,INDEX(AW$147:AW$150,$D165)))</f>
        <v/>
      </c>
      <c r="AX165" s="19">
        <f>MIN(1,MAX(0,INDEX(AX$147:AX$150,$D165)))</f>
        <v/>
      </c>
      <c r="AY165" s="20">
        <f>OBRSHARE(INDEX(AY$147:AY$150,$D165))</f>
        <v/>
      </c>
    </row>
    <row r="166" hidden="1" outlineLevel="1">
      <c r="A166" s="1" t="inlineStr">
        <is>
          <t>obr</t>
        </is>
      </c>
      <c r="B166" s="1" t="inlineStr">
        <is>
          <t>all</t>
        </is>
      </c>
      <c r="C166" s="1" t="inlineStr">
        <is>
          <t>ftr</t>
        </is>
      </c>
      <c r="D166" s="26" t="n">
        <v>4</v>
      </c>
      <c r="E166" s="27" t="n">
        <v>-0.0054897</v>
      </c>
      <c r="H166" s="1">
        <f>INDEX(Variables!$B$5:$B$205,MATCH($A166,Variables!$A$5:$A$205,0))&amp;IF($C166="",""," | "&amp;INDEX(Mapping!$B$5:$B$26,MATCH($C166,Mapping!$A$5:$A$26,0))&amp;" | "&amp;INDEX(Mapping!$B$30:$B$46,MATCH($B166,Mapping!$A$30:$A$46,0)))</f>
        <v/>
      </c>
      <c r="I166" s="1">
        <f>INDEX(Variables!$C$5:$C$205,MATCH($A166,Variables!$A$5:$A$205,0))</f>
        <v/>
      </c>
      <c r="J166" s="1">
        <f>INDEX(Variables!$E$5:$E$205,MATCH($A166,Variables!$A$5:$A$205,0))</f>
        <v/>
      </c>
      <c r="K166" s="17">
        <f>LOWER(Settings!$C$4)&amp;".mit."&amp;$A166&amp;IF($C166="","","."&amp;$C166&amp;"."&amp;$B166)&amp;IF(INDEX(Variables!$D$5:$D$205,MATCH($A166,Variables!$A$5:$A$205,0))="","","."&amp;INDEX(Variables!$D$5:$D$205,MATCH($A166,Variables!$A$5:$A$205,0)))&amp;"."&amp;K$5</f>
        <v/>
      </c>
      <c r="L166" s="18">
        <f>MIN(1,MAX(0,INDEX(L$147:L$150,$D166)))</f>
        <v/>
      </c>
      <c r="M166" s="19">
        <f>MIN(1,MAX(0,INDEX(M$147:M$150,$D166)))</f>
        <v/>
      </c>
      <c r="N166" s="19">
        <f>MIN(1,MAX(0,INDEX(N$147:N$150,$D166)))</f>
        <v/>
      </c>
      <c r="O166" s="19">
        <f>MIN(1,MAX(0,INDEX(O$147:O$150,$D166)))</f>
        <v/>
      </c>
      <c r="P166" s="19">
        <f>MIN(1,MAX(0,INDEX(P$147:P$150,$D166)))</f>
        <v/>
      </c>
      <c r="Q166" s="19">
        <f>MIN(1,MAX(0,INDEX(Q$147:Q$150,$D166)))</f>
        <v/>
      </c>
      <c r="R166" s="19">
        <f>MIN(1,MAX(0,INDEX(R$147:R$150,$D166)))</f>
        <v/>
      </c>
      <c r="S166" s="19">
        <f>MIN(1,MAX(0,INDEX(S$147:S$150,$D166)))</f>
        <v/>
      </c>
      <c r="T166" s="19">
        <f>MIN(1,MAX(0,INDEX(T$147:T$150,$D166)))</f>
        <v/>
      </c>
      <c r="U166" s="19">
        <f>MIN(1,MAX(0,INDEX(U$147:U$150,$D166)))</f>
        <v/>
      </c>
      <c r="V166" s="19">
        <f>MIN(1,MAX(0,INDEX(V$147:V$150,$D166)))</f>
        <v/>
      </c>
      <c r="W166" s="19">
        <f>MIN(1,MAX(0,INDEX(W$147:W$150,$D166)))</f>
        <v/>
      </c>
      <c r="X166" s="19">
        <f>MIN(1,MAX(0,INDEX(X$147:X$150,$D166)))</f>
        <v/>
      </c>
      <c r="Y166" s="19">
        <f>MIN(1,MAX(0,INDEX(Y$147:Y$150,$D166)))</f>
        <v/>
      </c>
      <c r="Z166" s="19">
        <f>MIN(1,MAX(0,INDEX(Z$147:Z$150,$D166)))</f>
        <v/>
      </c>
      <c r="AA166" s="19">
        <f>MIN(1,MAX(0,INDEX(AA$147:AA$150,$D166)))</f>
        <v/>
      </c>
      <c r="AB166" s="19">
        <f>MIN(1,MAX(0,INDEX(AB$147:AB$150,$D166)))</f>
        <v/>
      </c>
      <c r="AC166" s="19">
        <f>MIN(1,MAX(0,INDEX(AC$147:AC$150,$D166)))</f>
        <v/>
      </c>
      <c r="AD166" s="20">
        <f>OBRSHARE(INDEX(AD$147:AD$150,$D166))</f>
        <v/>
      </c>
      <c r="AF166" s="17">
        <f>LOWER(Settings!$C$4)&amp;".mit."&amp;$A166&amp;IF($C166="","","."&amp;$C166&amp;"."&amp;$B166)&amp;IF(INDEX(Variables!$D$5:$D$205,MATCH($A166,Variables!$A$5:$A$205,0))="","","."&amp;INDEX(Variables!$D$5:$D$205,MATCH($A166,Variables!$A$5:$A$205,0)))&amp;"."&amp;AF$5</f>
        <v/>
      </c>
      <c r="AG166" s="18">
        <f>MIN(1,MAX(0,INDEX(AG$147:AG$150,$D166)))</f>
        <v/>
      </c>
      <c r="AH166" s="19">
        <f>MIN(1,MAX(0,INDEX(AH$147:AH$150,$D166)))</f>
        <v/>
      </c>
      <c r="AI166" s="19">
        <f>MIN(1,MAX(0,INDEX(AI$147:AI$150,$D166)))</f>
        <v/>
      </c>
      <c r="AJ166" s="19">
        <f>MIN(1,MAX(0,INDEX(AJ$147:AJ$150,$D166)))</f>
        <v/>
      </c>
      <c r="AK166" s="19">
        <f>MIN(1,MAX(0,INDEX(AK$147:AK$150,$D166)))</f>
        <v/>
      </c>
      <c r="AL166" s="19">
        <f>MIN(1,MAX(0,INDEX(AL$147:AL$150,$D166)))</f>
        <v/>
      </c>
      <c r="AM166" s="19">
        <f>MIN(1,MAX(0,INDEX(AM$147:AM$150,$D166)))</f>
        <v/>
      </c>
      <c r="AN166" s="19">
        <f>MIN(1,MAX(0,INDEX(AN$147:AN$150,$D166)))</f>
        <v/>
      </c>
      <c r="AO166" s="19">
        <f>MIN(1,MAX(0,INDEX(AO$147:AO$150,$D166)))</f>
        <v/>
      </c>
      <c r="AP166" s="19">
        <f>MIN(1,MAX(0,INDEX(AP$147:AP$150,$D166)))</f>
        <v/>
      </c>
      <c r="AQ166" s="19">
        <f>MIN(1,MAX(0,INDEX(AQ$147:AQ$150,$D166)))</f>
        <v/>
      </c>
      <c r="AR166" s="19">
        <f>MIN(1,MAX(0,INDEX(AR$147:AR$150,$D166)))</f>
        <v/>
      </c>
      <c r="AS166" s="19">
        <f>MIN(1,MAX(0,INDEX(AS$147:AS$150,$D166)))</f>
        <v/>
      </c>
      <c r="AT166" s="19">
        <f>MIN(1,MAX(0,INDEX(AT$147:AT$150,$D166)))</f>
        <v/>
      </c>
      <c r="AU166" s="19">
        <f>MIN(1,MAX(0,INDEX(AU$147:AU$150,$D166)))</f>
        <v/>
      </c>
      <c r="AV166" s="19">
        <f>MIN(1,MAX(0,INDEX(AV$147:AV$150,$D166)))</f>
        <v/>
      </c>
      <c r="AW166" s="19">
        <f>MIN(1,MAX(0,INDEX(AW$147:AW$150,$D166)))</f>
        <v/>
      </c>
      <c r="AX166" s="19">
        <f>MIN(1,MAX(0,INDEX(AX$147:AX$150,$D166)))</f>
        <v/>
      </c>
      <c r="AY166" s="20">
        <f>OBRSHARE(INDEX(AY$147:AY$150,$D166))</f>
        <v/>
      </c>
    </row>
    <row r="167" hidden="1" outlineLevel="1">
      <c r="A167" s="1" t="inlineStr">
        <is>
          <t>obr</t>
        </is>
      </c>
      <c r="B167" s="1" t="inlineStr">
        <is>
          <t>all</t>
        </is>
      </c>
      <c r="C167" s="1" t="inlineStr">
        <is>
          <t>oen</t>
        </is>
      </c>
      <c r="D167" s="26" t="n">
        <v>4</v>
      </c>
      <c r="E167" s="27" t="n">
        <v>-0.0054897</v>
      </c>
      <c r="H167" s="1">
        <f>INDEX(Variables!$B$5:$B$205,MATCH($A167,Variables!$A$5:$A$205,0))&amp;IF($C167="",""," | "&amp;INDEX(Mapping!$B$5:$B$26,MATCH($C167,Mapping!$A$5:$A$26,0))&amp;" | "&amp;INDEX(Mapping!$B$30:$B$46,MATCH($B167,Mapping!$A$30:$A$46,0)))</f>
        <v/>
      </c>
      <c r="I167" s="1">
        <f>INDEX(Variables!$C$5:$C$205,MATCH($A167,Variables!$A$5:$A$205,0))</f>
        <v/>
      </c>
      <c r="J167" s="1">
        <f>INDEX(Variables!$E$5:$E$205,MATCH($A167,Variables!$A$5:$A$205,0))</f>
        <v/>
      </c>
      <c r="K167" s="17">
        <f>LOWER(Settings!$C$4)&amp;".mit."&amp;$A167&amp;IF($C167="","","."&amp;$C167&amp;"."&amp;$B167)&amp;IF(INDEX(Variables!$D$5:$D$205,MATCH($A167,Variables!$A$5:$A$205,0))="","","."&amp;INDEX(Variables!$D$5:$D$205,MATCH($A167,Variables!$A$5:$A$205,0)))&amp;"."&amp;K$5</f>
        <v/>
      </c>
      <c r="L167" s="18">
        <f>MIN(1,MAX(0,INDEX(L$147:L$150,$D167)))</f>
        <v/>
      </c>
      <c r="M167" s="19">
        <f>MIN(1,MAX(0,INDEX(M$147:M$150,$D167)))</f>
        <v/>
      </c>
      <c r="N167" s="19">
        <f>MIN(1,MAX(0,INDEX(N$147:N$150,$D167)))</f>
        <v/>
      </c>
      <c r="O167" s="19">
        <f>MIN(1,MAX(0,INDEX(O$147:O$150,$D167)))</f>
        <v/>
      </c>
      <c r="P167" s="19">
        <f>MIN(1,MAX(0,INDEX(P$147:P$150,$D167)))</f>
        <v/>
      </c>
      <c r="Q167" s="19">
        <f>MIN(1,MAX(0,INDEX(Q$147:Q$150,$D167)))</f>
        <v/>
      </c>
      <c r="R167" s="19">
        <f>MIN(1,MAX(0,INDEX(R$147:R$150,$D167)))</f>
        <v/>
      </c>
      <c r="S167" s="19">
        <f>MIN(1,MAX(0,INDEX(S$147:S$150,$D167)))</f>
        <v/>
      </c>
      <c r="T167" s="19">
        <f>MIN(1,MAX(0,INDEX(T$147:T$150,$D167)))</f>
        <v/>
      </c>
      <c r="U167" s="19">
        <f>MIN(1,MAX(0,INDEX(U$147:U$150,$D167)))</f>
        <v/>
      </c>
      <c r="V167" s="19">
        <f>MIN(1,MAX(0,INDEX(V$147:V$150,$D167)))</f>
        <v/>
      </c>
      <c r="W167" s="19">
        <f>MIN(1,MAX(0,INDEX(W$147:W$150,$D167)))</f>
        <v/>
      </c>
      <c r="X167" s="19">
        <f>MIN(1,MAX(0,INDEX(X$147:X$150,$D167)))</f>
        <v/>
      </c>
      <c r="Y167" s="19">
        <f>MIN(1,MAX(0,INDEX(Y$147:Y$150,$D167)))</f>
        <v/>
      </c>
      <c r="Z167" s="19">
        <f>MIN(1,MAX(0,INDEX(Z$147:Z$150,$D167)))</f>
        <v/>
      </c>
      <c r="AA167" s="19">
        <f>MIN(1,MAX(0,INDEX(AA$147:AA$150,$D167)))</f>
        <v/>
      </c>
      <c r="AB167" s="19">
        <f>MIN(1,MAX(0,INDEX(AB$147:AB$150,$D167)))</f>
        <v/>
      </c>
      <c r="AC167" s="19">
        <f>MIN(1,MAX(0,INDEX(AC$147:AC$150,$D167)))</f>
        <v/>
      </c>
      <c r="AD167" s="20">
        <f>OBRSHARE(INDEX(AD$147:AD$150,$D167))</f>
        <v/>
      </c>
      <c r="AF167" s="17">
        <f>LOWER(Settings!$C$4)&amp;".mit."&amp;$A167&amp;IF($C167="","","."&amp;$C167&amp;"."&amp;$B167)&amp;IF(INDEX(Variables!$D$5:$D$205,MATCH($A167,Variables!$A$5:$A$205,0))="","","."&amp;INDEX(Variables!$D$5:$D$205,MATCH($A167,Variables!$A$5:$A$205,0)))&amp;"."&amp;AF$5</f>
        <v/>
      </c>
      <c r="AG167" s="18">
        <f>MIN(1,MAX(0,INDEX(AG$147:AG$150,$D167)))</f>
        <v/>
      </c>
      <c r="AH167" s="19">
        <f>MIN(1,MAX(0,INDEX(AH$147:AH$150,$D167)))</f>
        <v/>
      </c>
      <c r="AI167" s="19">
        <f>MIN(1,MAX(0,INDEX(AI$147:AI$150,$D167)))</f>
        <v/>
      </c>
      <c r="AJ167" s="19">
        <f>MIN(1,MAX(0,INDEX(AJ$147:AJ$150,$D167)))</f>
        <v/>
      </c>
      <c r="AK167" s="19">
        <f>MIN(1,MAX(0,INDEX(AK$147:AK$150,$D167)))</f>
        <v/>
      </c>
      <c r="AL167" s="19">
        <f>MIN(1,MAX(0,INDEX(AL$147:AL$150,$D167)))</f>
        <v/>
      </c>
      <c r="AM167" s="19">
        <f>MIN(1,MAX(0,INDEX(AM$147:AM$150,$D167)))</f>
        <v/>
      </c>
      <c r="AN167" s="19">
        <f>MIN(1,MAX(0,INDEX(AN$147:AN$150,$D167)))</f>
        <v/>
      </c>
      <c r="AO167" s="19">
        <f>MIN(1,MAX(0,INDEX(AO$147:AO$150,$D167)))</f>
        <v/>
      </c>
      <c r="AP167" s="19">
        <f>MIN(1,MAX(0,INDEX(AP$147:AP$150,$D167)))</f>
        <v/>
      </c>
      <c r="AQ167" s="19">
        <f>MIN(1,MAX(0,INDEX(AQ$147:AQ$150,$D167)))</f>
        <v/>
      </c>
      <c r="AR167" s="19">
        <f>MIN(1,MAX(0,INDEX(AR$147:AR$150,$D167)))</f>
        <v/>
      </c>
      <c r="AS167" s="19">
        <f>MIN(1,MAX(0,INDEX(AS$147:AS$150,$D167)))</f>
        <v/>
      </c>
      <c r="AT167" s="19">
        <f>MIN(1,MAX(0,INDEX(AT$147:AT$150,$D167)))</f>
        <v/>
      </c>
      <c r="AU167" s="19">
        <f>MIN(1,MAX(0,INDEX(AU$147:AU$150,$D167)))</f>
        <v/>
      </c>
      <c r="AV167" s="19">
        <f>MIN(1,MAX(0,INDEX(AV$147:AV$150,$D167)))</f>
        <v/>
      </c>
      <c r="AW167" s="19">
        <f>MIN(1,MAX(0,INDEX(AW$147:AW$150,$D167)))</f>
        <v/>
      </c>
      <c r="AX167" s="19">
        <f>MIN(1,MAX(0,INDEX(AX$147:AX$150,$D167)))</f>
        <v/>
      </c>
      <c r="AY167" s="20">
        <f>OBRSHARE(INDEX(AY$147:AY$150,$D167))</f>
        <v/>
      </c>
    </row>
    <row r="168" hidden="1" outlineLevel="1">
      <c r="H168" s="21" t="inlineStr">
        <is>
          <t>Baseline CO2 by ETS sector (MtCO2, data: values of scenario 1 rows co2.sec, section 13; refreshed by the build; check row bco2.chk)</t>
        </is>
      </c>
    </row>
    <row r="169" hidden="1" outlineLevel="1">
      <c r="A169" s="14" t="inlineStr">
        <is>
          <t>bco2</t>
        </is>
      </c>
      <c r="B169" s="14" t="inlineStr">
        <is>
          <t>all</t>
        </is>
      </c>
      <c r="C169" s="14" t="inlineStr">
        <is>
          <t>pow</t>
        </is>
      </c>
      <c r="H169" s="14">
        <f>INDEX(Variables!$B$5:$B$205,MATCH($A169,Variables!$A$5:$A$205,0))&amp;IF($C169="",""," | "&amp;INDEX(Mapping!$B$5:$B$26,MATCH($C169,Mapping!$A$5:$A$26,0))&amp;" | "&amp;INDEX(Mapping!$B$30:$B$46,MATCH($B169,Mapping!$A$30:$A$46,0)))</f>
        <v/>
      </c>
      <c r="I169" s="14">
        <f>INDEX(Variables!$C$5:$C$205,MATCH($A169,Variables!$A$5:$A$205,0))</f>
        <v/>
      </c>
      <c r="J169" s="14">
        <f>INDEX(Variables!$E$5:$E$205,MATCH($A169,Variables!$A$5:$A$205,0))</f>
        <v/>
      </c>
      <c r="K169" s="11">
        <f>LOWER(Settings!$C$4)&amp;".mit."&amp;$A169&amp;IF($C169="","","."&amp;$C169&amp;"."&amp;$B169)&amp;IF(INDEX(Variables!$D$5:$D$205,MATCH($A169,Variables!$A$5:$A$205,0))="","","."&amp;INDEX(Variables!$D$5:$D$205,MATCH($A169,Variables!$A$5:$A$205,0)))&amp;"."&amp;K$5</f>
        <v/>
      </c>
      <c r="L169" s="28" t="n">
        <v>0</v>
      </c>
      <c r="M169" s="28" t="n">
        <v>0</v>
      </c>
      <c r="N169" s="28" t="n">
        <v>0</v>
      </c>
      <c r="O169" s="28" t="n">
        <v>0</v>
      </c>
      <c r="P169" s="28" t="n">
        <v>0</v>
      </c>
      <c r="Q169" s="28" t="n">
        <v>0</v>
      </c>
      <c r="R169" s="28" t="n">
        <v>0</v>
      </c>
      <c r="S169" s="28" t="n">
        <v>0</v>
      </c>
      <c r="T169" s="28" t="n">
        <v>0</v>
      </c>
      <c r="U169" s="28" t="n">
        <v>0</v>
      </c>
      <c r="V169" s="28" t="n">
        <v>0</v>
      </c>
      <c r="W169" s="28" t="n">
        <v>0</v>
      </c>
      <c r="X169" s="28" t="n">
        <v>0</v>
      </c>
      <c r="Y169" s="28" t="n">
        <v>0</v>
      </c>
      <c r="Z169" s="28" t="n">
        <v>0</v>
      </c>
      <c r="AA169" s="28" t="n">
        <v>0</v>
      </c>
      <c r="AB169" s="28" t="n">
        <v>0</v>
      </c>
      <c r="AC169" s="28" t="n">
        <v>0</v>
      </c>
      <c r="AD169" s="28" t="n">
        <v>0</v>
      </c>
      <c r="AF169" s="11">
        <f>LOWER(Settings!$C$4)&amp;".mit."&amp;$A169&amp;IF($C169="","","."&amp;$C169&amp;"."&amp;$B169)&amp;IF(INDEX(Variables!$D$5:$D$205,MATCH($A169,Variables!$A$5:$A$205,0))="","","."&amp;INDEX(Variables!$D$5:$D$205,MATCH($A169,Variables!$A$5:$A$205,0)))&amp;"."&amp;AF$5</f>
        <v/>
      </c>
      <c r="AG169" s="28" t="n">
        <v>0</v>
      </c>
      <c r="AH169" s="28" t="n">
        <v>0</v>
      </c>
      <c r="AI169" s="28" t="n">
        <v>0</v>
      </c>
      <c r="AJ169" s="28" t="n">
        <v>0</v>
      </c>
      <c r="AK169" s="28" t="n">
        <v>0</v>
      </c>
      <c r="AL169" s="28" t="n">
        <v>0</v>
      </c>
      <c r="AM169" s="28" t="n">
        <v>0</v>
      </c>
      <c r="AN169" s="28" t="n">
        <v>0</v>
      </c>
      <c r="AO169" s="28" t="n">
        <v>0</v>
      </c>
      <c r="AP169" s="28" t="n">
        <v>0</v>
      </c>
      <c r="AQ169" s="28" t="n">
        <v>0</v>
      </c>
      <c r="AR169" s="28" t="n">
        <v>0</v>
      </c>
      <c r="AS169" s="28" t="n">
        <v>0</v>
      </c>
      <c r="AT169" s="28" t="n">
        <v>0</v>
      </c>
      <c r="AU169" s="28" t="n">
        <v>0</v>
      </c>
      <c r="AV169" s="28" t="n">
        <v>0</v>
      </c>
      <c r="AW169" s="28" t="n">
        <v>0</v>
      </c>
      <c r="AX169" s="28" t="n">
        <v>0</v>
      </c>
      <c r="AY169" s="28" t="n">
        <v>0</v>
      </c>
    </row>
    <row r="170" hidden="1" outlineLevel="1">
      <c r="A170" s="14" t="inlineStr">
        <is>
          <t>bco2</t>
        </is>
      </c>
      <c r="B170" s="14" t="inlineStr">
        <is>
          <t>all</t>
        </is>
      </c>
      <c r="C170" s="14" t="inlineStr">
        <is>
          <t>rod</t>
        </is>
      </c>
      <c r="H170" s="14">
        <f>INDEX(Variables!$B$5:$B$205,MATCH($A170,Variables!$A$5:$A$205,0))&amp;IF($C170="",""," | "&amp;INDEX(Mapping!$B$5:$B$26,MATCH($C170,Mapping!$A$5:$A$26,0))&amp;" | "&amp;INDEX(Mapping!$B$30:$B$46,MATCH($B170,Mapping!$A$30:$A$46,0)))</f>
        <v/>
      </c>
      <c r="I170" s="14">
        <f>INDEX(Variables!$C$5:$C$205,MATCH($A170,Variables!$A$5:$A$205,0))</f>
        <v/>
      </c>
      <c r="J170" s="14">
        <f>INDEX(Variables!$E$5:$E$205,MATCH($A170,Variables!$A$5:$A$205,0))</f>
        <v/>
      </c>
      <c r="K170" s="11">
        <f>LOWER(Settings!$C$4)&amp;".mit."&amp;$A170&amp;IF($C170="","","."&amp;$C170&amp;"."&amp;$B170)&amp;IF(INDEX(Variables!$D$5:$D$205,MATCH($A170,Variables!$A$5:$A$205,0))="","","."&amp;INDEX(Variables!$D$5:$D$205,MATCH($A170,Variables!$A$5:$A$205,0)))&amp;"."&amp;K$5</f>
        <v/>
      </c>
      <c r="L170" s="28" t="n">
        <v>52.5221342744396</v>
      </c>
      <c r="M170" s="28" t="n">
        <v>66.4283044394931</v>
      </c>
      <c r="N170" s="28" t="n">
        <v>73.6038040387822</v>
      </c>
      <c r="O170" s="28" t="n">
        <v>75.1677390822651</v>
      </c>
      <c r="P170" s="28" t="n">
        <v>76.6935733874071</v>
      </c>
      <c r="Q170" s="28" t="n">
        <v>78.5339885029816</v>
      </c>
      <c r="R170" s="28" t="n">
        <v>80.7657722221003</v>
      </c>
      <c r="S170" s="28" t="n">
        <v>82.9061350982399</v>
      </c>
      <c r="T170" s="28" t="n">
        <v>84.90452904559569</v>
      </c>
      <c r="U170" s="28" t="n">
        <v>86.92359111577591</v>
      </c>
      <c r="V170" s="28" t="n">
        <v>88.96248490327071</v>
      </c>
      <c r="W170" s="28" t="n">
        <v>91.0203328843687</v>
      </c>
      <c r="X170" s="28" t="n">
        <v>93.09621654651259</v>
      </c>
      <c r="Y170" s="28" t="n">
        <v>95.18917659044</v>
      </c>
      <c r="Z170" s="28" t="n">
        <v>97.29821320661949</v>
      </c>
      <c r="AA170" s="28" t="n">
        <v>99.4222864273508</v>
      </c>
      <c r="AB170" s="28" t="n">
        <v>101.560316555756</v>
      </c>
      <c r="AC170" s="28" t="n">
        <v>103.711184672735</v>
      </c>
      <c r="AD170" s="28" t="n">
        <v>105.873733222802</v>
      </c>
      <c r="AF170" s="11">
        <f>LOWER(Settings!$C$4)&amp;".mit."&amp;$A170&amp;IF($C170="","","."&amp;$C170&amp;"."&amp;$B170)&amp;IF(INDEX(Variables!$D$5:$D$205,MATCH($A170,Variables!$A$5:$A$205,0))="","","."&amp;INDEX(Variables!$D$5:$D$205,MATCH($A170,Variables!$A$5:$A$205,0)))&amp;"."&amp;AF$5</f>
        <v/>
      </c>
      <c r="AG170" s="28" t="n">
        <v>52.5221342744396</v>
      </c>
      <c r="AH170" s="28" t="n">
        <v>66.4283044394931</v>
      </c>
      <c r="AI170" s="28" t="n">
        <v>73.6038040387822</v>
      </c>
      <c r="AJ170" s="28" t="n">
        <v>75.1677390822651</v>
      </c>
      <c r="AK170" s="28" t="n">
        <v>76.6935733874071</v>
      </c>
      <c r="AL170" s="28" t="n">
        <v>78.5339885029816</v>
      </c>
      <c r="AM170" s="28" t="n">
        <v>80.7657722221003</v>
      </c>
      <c r="AN170" s="28" t="n">
        <v>82.9061350982399</v>
      </c>
      <c r="AO170" s="28" t="n">
        <v>84.90452904559569</v>
      </c>
      <c r="AP170" s="28" t="n">
        <v>86.92359111577591</v>
      </c>
      <c r="AQ170" s="28" t="n">
        <v>88.96248490327071</v>
      </c>
      <c r="AR170" s="28" t="n">
        <v>91.0203328843687</v>
      </c>
      <c r="AS170" s="28" t="n">
        <v>93.09621654651259</v>
      </c>
      <c r="AT170" s="28" t="n">
        <v>95.18917659044</v>
      </c>
      <c r="AU170" s="28" t="n">
        <v>97.29821320661949</v>
      </c>
      <c r="AV170" s="28" t="n">
        <v>99.4222864273508</v>
      </c>
      <c r="AW170" s="28" t="n">
        <v>101.560316555756</v>
      </c>
      <c r="AX170" s="28" t="n">
        <v>103.711184672735</v>
      </c>
      <c r="AY170" s="28" t="n">
        <v>105.873733222802</v>
      </c>
    </row>
    <row r="171" hidden="1" outlineLevel="1">
      <c r="A171" s="14" t="inlineStr">
        <is>
          <t>bco2</t>
        </is>
      </c>
      <c r="B171" s="14" t="inlineStr">
        <is>
          <t>all</t>
        </is>
      </c>
      <c r="C171" s="14" t="inlineStr">
        <is>
          <t>ral</t>
        </is>
      </c>
      <c r="H171" s="14">
        <f>INDEX(Variables!$B$5:$B$205,MATCH($A171,Variables!$A$5:$A$205,0))&amp;IF($C171="",""," | "&amp;INDEX(Mapping!$B$5:$B$26,MATCH($C171,Mapping!$A$5:$A$26,0))&amp;" | "&amp;INDEX(Mapping!$B$30:$B$46,MATCH($B171,Mapping!$A$30:$A$46,0)))</f>
        <v/>
      </c>
      <c r="I171" s="14">
        <f>INDEX(Variables!$C$5:$C$205,MATCH($A171,Variables!$A$5:$A$205,0))</f>
        <v/>
      </c>
      <c r="J171" s="14">
        <f>INDEX(Variables!$E$5:$E$205,MATCH($A171,Variables!$A$5:$A$205,0))</f>
        <v/>
      </c>
      <c r="K171" s="11">
        <f>LOWER(Settings!$C$4)&amp;".mit."&amp;$A171&amp;IF($C171="","","."&amp;$C171&amp;"."&amp;$B171)&amp;IF(INDEX(Variables!$D$5:$D$205,MATCH($A171,Variables!$A$5:$A$205,0))="","","."&amp;INDEX(Variables!$D$5:$D$205,MATCH($A171,Variables!$A$5:$A$205,0)))&amp;"."&amp;K$5</f>
        <v/>
      </c>
      <c r="L171" s="28" t="n">
        <v>0</v>
      </c>
      <c r="M171" s="28" t="n">
        <v>0</v>
      </c>
      <c r="N171" s="28" t="n">
        <v>0</v>
      </c>
      <c r="O171" s="28" t="n">
        <v>0</v>
      </c>
      <c r="P171" s="28" t="n">
        <v>0</v>
      </c>
      <c r="Q171" s="28" t="n">
        <v>0</v>
      </c>
      <c r="R171" s="28" t="n">
        <v>0</v>
      </c>
      <c r="S171" s="28" t="n">
        <v>0</v>
      </c>
      <c r="T171" s="28" t="n">
        <v>0</v>
      </c>
      <c r="U171" s="28" t="n">
        <v>0</v>
      </c>
      <c r="V171" s="28" t="n">
        <v>0</v>
      </c>
      <c r="W171" s="28" t="n">
        <v>0</v>
      </c>
      <c r="X171" s="28" t="n">
        <v>0</v>
      </c>
      <c r="Y171" s="28" t="n">
        <v>0</v>
      </c>
      <c r="Z171" s="28" t="n">
        <v>0</v>
      </c>
      <c r="AA171" s="28" t="n">
        <v>0</v>
      </c>
      <c r="AB171" s="28" t="n">
        <v>0</v>
      </c>
      <c r="AC171" s="28" t="n">
        <v>0</v>
      </c>
      <c r="AD171" s="28" t="n">
        <v>0</v>
      </c>
      <c r="AF171" s="11">
        <f>LOWER(Settings!$C$4)&amp;".mit."&amp;$A171&amp;IF($C171="","","."&amp;$C171&amp;"."&amp;$B171)&amp;IF(INDEX(Variables!$D$5:$D$205,MATCH($A171,Variables!$A$5:$A$205,0))="","","."&amp;INDEX(Variables!$D$5:$D$205,MATCH($A171,Variables!$A$5:$A$205,0)))&amp;"."&amp;AF$5</f>
        <v/>
      </c>
      <c r="AG171" s="28" t="n">
        <v>0</v>
      </c>
      <c r="AH171" s="28" t="n">
        <v>0</v>
      </c>
      <c r="AI171" s="28" t="n">
        <v>0</v>
      </c>
      <c r="AJ171" s="28" t="n">
        <v>0</v>
      </c>
      <c r="AK171" s="28" t="n">
        <v>0</v>
      </c>
      <c r="AL171" s="28" t="n">
        <v>0</v>
      </c>
      <c r="AM171" s="28" t="n">
        <v>0</v>
      </c>
      <c r="AN171" s="28" t="n">
        <v>0</v>
      </c>
      <c r="AO171" s="28" t="n">
        <v>0</v>
      </c>
      <c r="AP171" s="28" t="n">
        <v>0</v>
      </c>
      <c r="AQ171" s="28" t="n">
        <v>0</v>
      </c>
      <c r="AR171" s="28" t="n">
        <v>0</v>
      </c>
      <c r="AS171" s="28" t="n">
        <v>0</v>
      </c>
      <c r="AT171" s="28" t="n">
        <v>0</v>
      </c>
      <c r="AU171" s="28" t="n">
        <v>0</v>
      </c>
      <c r="AV171" s="28" t="n">
        <v>0</v>
      </c>
      <c r="AW171" s="28" t="n">
        <v>0</v>
      </c>
      <c r="AX171" s="28" t="n">
        <v>0</v>
      </c>
      <c r="AY171" s="28" t="n">
        <v>0</v>
      </c>
    </row>
    <row r="172" hidden="1" outlineLevel="1">
      <c r="A172" s="14" t="inlineStr">
        <is>
          <t>bco2</t>
        </is>
      </c>
      <c r="B172" s="14" t="inlineStr">
        <is>
          <t>all</t>
        </is>
      </c>
      <c r="C172" s="14" t="inlineStr">
        <is>
          <t>avi</t>
        </is>
      </c>
      <c r="H172" s="14">
        <f>INDEX(Variables!$B$5:$B$205,MATCH($A172,Variables!$A$5:$A$205,0))&amp;IF($C172="",""," | "&amp;INDEX(Mapping!$B$5:$B$26,MATCH($C172,Mapping!$A$5:$A$26,0))&amp;" | "&amp;INDEX(Mapping!$B$30:$B$46,MATCH($B172,Mapping!$A$30:$A$46,0)))</f>
        <v/>
      </c>
      <c r="I172" s="14">
        <f>INDEX(Variables!$C$5:$C$205,MATCH($A172,Variables!$A$5:$A$205,0))</f>
        <v/>
      </c>
      <c r="J172" s="14">
        <f>INDEX(Variables!$E$5:$E$205,MATCH($A172,Variables!$A$5:$A$205,0))</f>
        <v/>
      </c>
      <c r="K172" s="11">
        <f>LOWER(Settings!$C$4)&amp;".mit."&amp;$A172&amp;IF($C172="","","."&amp;$C172&amp;"."&amp;$B172)&amp;IF(INDEX(Variables!$D$5:$D$205,MATCH($A172,Variables!$A$5:$A$205,0))="","","."&amp;INDEX(Variables!$D$5:$D$205,MATCH($A172,Variables!$A$5:$A$205,0)))&amp;"."&amp;K$5</f>
        <v/>
      </c>
      <c r="L172" s="28" t="n">
        <v>0</v>
      </c>
      <c r="M172" s="28" t="n">
        <v>0</v>
      </c>
      <c r="N172" s="28" t="n">
        <v>0</v>
      </c>
      <c r="O172" s="28" t="n">
        <v>0</v>
      </c>
      <c r="P172" s="28" t="n">
        <v>0</v>
      </c>
      <c r="Q172" s="28" t="n">
        <v>0</v>
      </c>
      <c r="R172" s="28" t="n">
        <v>0</v>
      </c>
      <c r="S172" s="28" t="n">
        <v>0</v>
      </c>
      <c r="T172" s="28" t="n">
        <v>0</v>
      </c>
      <c r="U172" s="28" t="n">
        <v>0</v>
      </c>
      <c r="V172" s="28" t="n">
        <v>0</v>
      </c>
      <c r="W172" s="28" t="n">
        <v>0</v>
      </c>
      <c r="X172" s="28" t="n">
        <v>0</v>
      </c>
      <c r="Y172" s="28" t="n">
        <v>0</v>
      </c>
      <c r="Z172" s="28" t="n">
        <v>0</v>
      </c>
      <c r="AA172" s="28" t="n">
        <v>0</v>
      </c>
      <c r="AB172" s="28" t="n">
        <v>0</v>
      </c>
      <c r="AC172" s="28" t="n">
        <v>0</v>
      </c>
      <c r="AD172" s="28" t="n">
        <v>0</v>
      </c>
      <c r="AF172" s="11">
        <f>LOWER(Settings!$C$4)&amp;".mit."&amp;$A172&amp;IF($C172="","","."&amp;$C172&amp;"."&amp;$B172)&amp;IF(INDEX(Variables!$D$5:$D$205,MATCH($A172,Variables!$A$5:$A$205,0))="","","."&amp;INDEX(Variables!$D$5:$D$205,MATCH($A172,Variables!$A$5:$A$205,0)))&amp;"."&amp;AF$5</f>
        <v/>
      </c>
      <c r="AG172" s="28" t="n">
        <v>0</v>
      </c>
      <c r="AH172" s="28" t="n">
        <v>0</v>
      </c>
      <c r="AI172" s="28" t="n">
        <v>0</v>
      </c>
      <c r="AJ172" s="28" t="n">
        <v>0</v>
      </c>
      <c r="AK172" s="28" t="n">
        <v>0</v>
      </c>
      <c r="AL172" s="28" t="n">
        <v>0</v>
      </c>
      <c r="AM172" s="28" t="n">
        <v>0</v>
      </c>
      <c r="AN172" s="28" t="n">
        <v>0</v>
      </c>
      <c r="AO172" s="28" t="n">
        <v>0</v>
      </c>
      <c r="AP172" s="28" t="n">
        <v>0</v>
      </c>
      <c r="AQ172" s="28" t="n">
        <v>0</v>
      </c>
      <c r="AR172" s="28" t="n">
        <v>0</v>
      </c>
      <c r="AS172" s="28" t="n">
        <v>0</v>
      </c>
      <c r="AT172" s="28" t="n">
        <v>0</v>
      </c>
      <c r="AU172" s="28" t="n">
        <v>0</v>
      </c>
      <c r="AV172" s="28" t="n">
        <v>0</v>
      </c>
      <c r="AW172" s="28" t="n">
        <v>0</v>
      </c>
      <c r="AX172" s="28" t="n">
        <v>0</v>
      </c>
      <c r="AY172" s="28" t="n">
        <v>0</v>
      </c>
    </row>
    <row r="173" hidden="1" outlineLevel="1">
      <c r="A173" s="14" t="inlineStr">
        <is>
          <t>bco2</t>
        </is>
      </c>
      <c r="B173" s="14" t="inlineStr">
        <is>
          <t>all</t>
        </is>
      </c>
      <c r="C173" s="14" t="inlineStr">
        <is>
          <t>nav</t>
        </is>
      </c>
      <c r="H173" s="14">
        <f>INDEX(Variables!$B$5:$B$205,MATCH($A173,Variables!$A$5:$A$205,0))&amp;IF($C173="",""," | "&amp;INDEX(Mapping!$B$5:$B$26,MATCH($C173,Mapping!$A$5:$A$26,0))&amp;" | "&amp;INDEX(Mapping!$B$30:$B$46,MATCH($B173,Mapping!$A$30:$A$46,0)))</f>
        <v/>
      </c>
      <c r="I173" s="14">
        <f>INDEX(Variables!$C$5:$C$205,MATCH($A173,Variables!$A$5:$A$205,0))</f>
        <v/>
      </c>
      <c r="J173" s="14">
        <f>INDEX(Variables!$E$5:$E$205,MATCH($A173,Variables!$A$5:$A$205,0))</f>
        <v/>
      </c>
      <c r="K173" s="11">
        <f>LOWER(Settings!$C$4)&amp;".mit."&amp;$A173&amp;IF($C173="","","."&amp;$C173&amp;"."&amp;$B173)&amp;IF(INDEX(Variables!$D$5:$D$205,MATCH($A173,Variables!$A$5:$A$205,0))="","","."&amp;INDEX(Variables!$D$5:$D$205,MATCH($A173,Variables!$A$5:$A$205,0)))&amp;"."&amp;K$5</f>
        <v/>
      </c>
      <c r="L173" s="28" t="n">
        <v>0.861846448934145</v>
      </c>
      <c r="M173" s="28" t="n">
        <v>1.00641075806903</v>
      </c>
      <c r="N173" s="28" t="n">
        <v>1.09607563877478</v>
      </c>
      <c r="O173" s="28" t="n">
        <v>1.12655040007758</v>
      </c>
      <c r="P173" s="28" t="n">
        <v>1.15651749467657</v>
      </c>
      <c r="Q173" s="28" t="n">
        <v>1.19265030055513</v>
      </c>
      <c r="R173" s="28" t="n">
        <v>1.23653499622103</v>
      </c>
      <c r="S173" s="28" t="n">
        <v>1.27903344487792</v>
      </c>
      <c r="T173" s="28" t="n">
        <v>1.31912141002136</v>
      </c>
      <c r="U173" s="28" t="n">
        <v>1.35991413848556</v>
      </c>
      <c r="V173" s="28" t="n">
        <v>1.40139954048564</v>
      </c>
      <c r="W173" s="28" t="n">
        <v>1.44356427291846</v>
      </c>
      <c r="X173" s="28" t="n">
        <v>1.48639372222498</v>
      </c>
      <c r="Y173" s="28" t="n">
        <v>1.52987198937823</v>
      </c>
      <c r="Z173" s="28" t="n">
        <v>1.57398187710191</v>
      </c>
      <c r="AA173" s="28" t="n">
        <v>1.61870487942162</v>
      </c>
      <c r="AB173" s="28" t="n">
        <v>1.66402117364684</v>
      </c>
      <c r="AC173" s="28" t="n">
        <v>1.70990961487787</v>
      </c>
      <c r="AD173" s="28" t="n">
        <v>1.75634773312722</v>
      </c>
      <c r="AF173" s="11">
        <f>LOWER(Settings!$C$4)&amp;".mit."&amp;$A173&amp;IF($C173="","","."&amp;$C173&amp;"."&amp;$B173)&amp;IF(INDEX(Variables!$D$5:$D$205,MATCH($A173,Variables!$A$5:$A$205,0))="","","."&amp;INDEX(Variables!$D$5:$D$205,MATCH($A173,Variables!$A$5:$A$205,0)))&amp;"."&amp;AF$5</f>
        <v/>
      </c>
      <c r="AG173" s="28" t="n">
        <v>0.861846448934145</v>
      </c>
      <c r="AH173" s="28" t="n">
        <v>1.00641075806903</v>
      </c>
      <c r="AI173" s="28" t="n">
        <v>1.09607563877478</v>
      </c>
      <c r="AJ173" s="28" t="n">
        <v>1.12655040007758</v>
      </c>
      <c r="AK173" s="28" t="n">
        <v>1.15651749467657</v>
      </c>
      <c r="AL173" s="28" t="n">
        <v>1.19265030055513</v>
      </c>
      <c r="AM173" s="28" t="n">
        <v>1.23653499622103</v>
      </c>
      <c r="AN173" s="28" t="n">
        <v>1.27903344487792</v>
      </c>
      <c r="AO173" s="28" t="n">
        <v>1.31912141002136</v>
      </c>
      <c r="AP173" s="28" t="n">
        <v>1.35991413848556</v>
      </c>
      <c r="AQ173" s="28" t="n">
        <v>1.40139954048564</v>
      </c>
      <c r="AR173" s="28" t="n">
        <v>1.44356427291846</v>
      </c>
      <c r="AS173" s="28" t="n">
        <v>1.48639372222498</v>
      </c>
      <c r="AT173" s="28" t="n">
        <v>1.52987198937823</v>
      </c>
      <c r="AU173" s="28" t="n">
        <v>1.57398187710191</v>
      </c>
      <c r="AV173" s="28" t="n">
        <v>1.61870487942162</v>
      </c>
      <c r="AW173" s="28" t="n">
        <v>1.66402117364684</v>
      </c>
      <c r="AX173" s="28" t="n">
        <v>1.70990961487787</v>
      </c>
      <c r="AY173" s="28" t="n">
        <v>1.75634773312722</v>
      </c>
    </row>
    <row r="174" hidden="1" outlineLevel="1">
      <c r="A174" s="14" t="inlineStr">
        <is>
          <t>bco2</t>
        </is>
      </c>
      <c r="B174" s="14" t="inlineStr">
        <is>
          <t>all</t>
        </is>
      </c>
      <c r="C174" s="14" t="inlineStr">
        <is>
          <t>res</t>
        </is>
      </c>
      <c r="H174" s="14">
        <f>INDEX(Variables!$B$5:$B$205,MATCH($A174,Variables!$A$5:$A$205,0))&amp;IF($C174="",""," | "&amp;INDEX(Mapping!$B$5:$B$26,MATCH($C174,Mapping!$A$5:$A$26,0))&amp;" | "&amp;INDEX(Mapping!$B$30:$B$46,MATCH($B174,Mapping!$A$30:$A$46,0)))</f>
        <v/>
      </c>
      <c r="I174" s="14">
        <f>INDEX(Variables!$C$5:$C$205,MATCH($A174,Variables!$A$5:$A$205,0))</f>
        <v/>
      </c>
      <c r="J174" s="14">
        <f>INDEX(Variables!$E$5:$E$205,MATCH($A174,Variables!$A$5:$A$205,0))</f>
        <v/>
      </c>
      <c r="K174" s="11">
        <f>LOWER(Settings!$C$4)&amp;".mit."&amp;$A174&amp;IF($C174="","","."&amp;$C174&amp;"."&amp;$B174)&amp;IF(INDEX(Variables!$D$5:$D$205,MATCH($A174,Variables!$A$5:$A$205,0))="","","."&amp;INDEX(Variables!$D$5:$D$205,MATCH($A174,Variables!$A$5:$A$205,0)))&amp;"."&amp;K$5</f>
        <v/>
      </c>
      <c r="L174" s="28" t="n">
        <v>13.9097651046928</v>
      </c>
      <c r="M174" s="28" t="n">
        <v>18.9260559375562</v>
      </c>
      <c r="N174" s="28" t="n">
        <v>21.7010608607895</v>
      </c>
      <c r="O174" s="28" t="n">
        <v>22.0086721356785</v>
      </c>
      <c r="P174" s="28" t="n">
        <v>22.3067647075671</v>
      </c>
      <c r="Q174" s="28" t="n">
        <v>22.6645360361588</v>
      </c>
      <c r="R174" s="28" t="n">
        <v>23.0955238836537</v>
      </c>
      <c r="S174" s="28" t="n">
        <v>23.5059255507827</v>
      </c>
      <c r="T174" s="28" t="n">
        <v>23.8866723758763</v>
      </c>
      <c r="U174" s="28" t="n">
        <v>24.2690416568405</v>
      </c>
      <c r="V174" s="28" t="n">
        <v>24.6528689224724</v>
      </c>
      <c r="W174" s="28" t="n">
        <v>25.038026950377</v>
      </c>
      <c r="X174" s="28" t="n">
        <v>25.42436377418</v>
      </c>
      <c r="Y174" s="28" t="n">
        <v>25.8117234885675</v>
      </c>
      <c r="Z174" s="28" t="n">
        <v>26.1999463193464</v>
      </c>
      <c r="AA174" s="28" t="n">
        <v>26.5888686998777</v>
      </c>
      <c r="AB174" s="28" t="n">
        <v>26.9783233539045</v>
      </c>
      <c r="AC174" s="28" t="n">
        <v>27.3681393847871</v>
      </c>
      <c r="AD174" s="28" t="n">
        <v>27.758142371143</v>
      </c>
      <c r="AF174" s="11">
        <f>LOWER(Settings!$C$4)&amp;".mit."&amp;$A174&amp;IF($C174="","","."&amp;$C174&amp;"."&amp;$B174)&amp;IF(INDEX(Variables!$D$5:$D$205,MATCH($A174,Variables!$A$5:$A$205,0))="","","."&amp;INDEX(Variables!$D$5:$D$205,MATCH($A174,Variables!$A$5:$A$205,0)))&amp;"."&amp;AF$5</f>
        <v/>
      </c>
      <c r="AG174" s="28" t="n">
        <v>13.9097651046928</v>
      </c>
      <c r="AH174" s="28" t="n">
        <v>18.9260559375562</v>
      </c>
      <c r="AI174" s="28" t="n">
        <v>21.7010608607895</v>
      </c>
      <c r="AJ174" s="28" t="n">
        <v>22.0086721356785</v>
      </c>
      <c r="AK174" s="28" t="n">
        <v>22.3067647075671</v>
      </c>
      <c r="AL174" s="28" t="n">
        <v>22.6645360361588</v>
      </c>
      <c r="AM174" s="28" t="n">
        <v>23.0955238836537</v>
      </c>
      <c r="AN174" s="28" t="n">
        <v>23.5059255507827</v>
      </c>
      <c r="AO174" s="28" t="n">
        <v>23.8866723758763</v>
      </c>
      <c r="AP174" s="28" t="n">
        <v>24.2690416568405</v>
      </c>
      <c r="AQ174" s="28" t="n">
        <v>24.6528689224724</v>
      </c>
      <c r="AR174" s="28" t="n">
        <v>25.038026950377</v>
      </c>
      <c r="AS174" s="28" t="n">
        <v>25.42436377418</v>
      </c>
      <c r="AT174" s="28" t="n">
        <v>25.8117234885675</v>
      </c>
      <c r="AU174" s="28" t="n">
        <v>26.1999463193464</v>
      </c>
      <c r="AV174" s="28" t="n">
        <v>26.5888686998777</v>
      </c>
      <c r="AW174" s="28" t="n">
        <v>26.9783233539045</v>
      </c>
      <c r="AX174" s="28" t="n">
        <v>27.3681393847871</v>
      </c>
      <c r="AY174" s="28" t="n">
        <v>27.758142371143</v>
      </c>
    </row>
    <row r="175" hidden="1" outlineLevel="1">
      <c r="A175" s="14" t="inlineStr">
        <is>
          <t>bco2</t>
        </is>
      </c>
      <c r="B175" s="14" t="inlineStr">
        <is>
          <t>all</t>
        </is>
      </c>
      <c r="C175" s="14" t="inlineStr">
        <is>
          <t>foo</t>
        </is>
      </c>
      <c r="H175" s="14">
        <f>INDEX(Variables!$B$5:$B$205,MATCH($A175,Variables!$A$5:$A$205,0))&amp;IF($C175="",""," | "&amp;INDEX(Mapping!$B$5:$B$26,MATCH($C175,Mapping!$A$5:$A$26,0))&amp;" | "&amp;INDEX(Mapping!$B$30:$B$46,MATCH($B175,Mapping!$A$30:$A$46,0)))</f>
        <v/>
      </c>
      <c r="I175" s="14">
        <f>INDEX(Variables!$C$5:$C$205,MATCH($A175,Variables!$A$5:$A$205,0))</f>
        <v/>
      </c>
      <c r="J175" s="14">
        <f>INDEX(Variables!$E$5:$E$205,MATCH($A175,Variables!$A$5:$A$205,0))</f>
        <v/>
      </c>
      <c r="K175" s="11">
        <f>LOWER(Settings!$C$4)&amp;".mit."&amp;$A175&amp;IF($C175="","","."&amp;$C175&amp;"."&amp;$B175)&amp;IF(INDEX(Variables!$D$5:$D$205,MATCH($A175,Variables!$A$5:$A$205,0))="","","."&amp;INDEX(Variables!$D$5:$D$205,MATCH($A175,Variables!$A$5:$A$205,0)))&amp;"."&amp;K$5</f>
        <v/>
      </c>
      <c r="L175" s="28" t="n">
        <v>2.84982907621843</v>
      </c>
      <c r="M175" s="28" t="n">
        <v>3.80088032998096</v>
      </c>
      <c r="N175" s="28" t="n">
        <v>4.16865262755248</v>
      </c>
      <c r="O175" s="28" t="n">
        <v>4.24866243763824</v>
      </c>
      <c r="P175" s="28" t="n">
        <v>4.32703986210839</v>
      </c>
      <c r="Q175" s="28" t="n">
        <v>4.41931569173199</v>
      </c>
      <c r="R175" s="28" t="n">
        <v>4.52874627118082</v>
      </c>
      <c r="S175" s="28" t="n">
        <v>4.63409242674815</v>
      </c>
      <c r="T175" s="28" t="n">
        <v>4.73320954553406</v>
      </c>
      <c r="U175" s="28" t="n">
        <v>4.83322294235752</v>
      </c>
      <c r="V175" s="28" t="n">
        <v>4.9340997551117</v>
      </c>
      <c r="W175" s="28" t="n">
        <v>5.03580572705457</v>
      </c>
      <c r="X175" s="28" t="n">
        <v>5.13830521183808</v>
      </c>
      <c r="Y175" s="28" t="n">
        <v>5.24156118045651</v>
      </c>
      <c r="Z175" s="28" t="n">
        <v>5.34553523014637</v>
      </c>
      <c r="AA175" s="28" t="n">
        <v>5.45018759526717</v>
      </c>
      <c r="AB175" s="28" t="n">
        <v>5.55547716018965</v>
      </c>
      <c r="AC175" s="28" t="n">
        <v>5.66136147421499</v>
      </c>
      <c r="AD175" s="28" t="n">
        <v>5.76779676854536</v>
      </c>
      <c r="AF175" s="11">
        <f>LOWER(Settings!$C$4)&amp;".mit."&amp;$A175&amp;IF($C175="","","."&amp;$C175&amp;"."&amp;$B175)&amp;IF(INDEX(Variables!$D$5:$D$205,MATCH($A175,Variables!$A$5:$A$205,0))="","","."&amp;INDEX(Variables!$D$5:$D$205,MATCH($A175,Variables!$A$5:$A$205,0)))&amp;"."&amp;AF$5</f>
        <v/>
      </c>
      <c r="AG175" s="28" t="n">
        <v>2.84982907621843</v>
      </c>
      <c r="AH175" s="28" t="n">
        <v>3.80088032998096</v>
      </c>
      <c r="AI175" s="28" t="n">
        <v>4.16865262755248</v>
      </c>
      <c r="AJ175" s="28" t="n">
        <v>4.24866243763824</v>
      </c>
      <c r="AK175" s="28" t="n">
        <v>4.32703986210839</v>
      </c>
      <c r="AL175" s="28" t="n">
        <v>4.41931569173199</v>
      </c>
      <c r="AM175" s="28" t="n">
        <v>4.52874627118082</v>
      </c>
      <c r="AN175" s="28" t="n">
        <v>4.63409242674815</v>
      </c>
      <c r="AO175" s="28" t="n">
        <v>4.73320954553406</v>
      </c>
      <c r="AP175" s="28" t="n">
        <v>4.83322294235752</v>
      </c>
      <c r="AQ175" s="28" t="n">
        <v>4.9340997551117</v>
      </c>
      <c r="AR175" s="28" t="n">
        <v>5.03580572705457</v>
      </c>
      <c r="AS175" s="28" t="n">
        <v>5.13830521183808</v>
      </c>
      <c r="AT175" s="28" t="n">
        <v>5.24156118045651</v>
      </c>
      <c r="AU175" s="28" t="n">
        <v>5.34553523014637</v>
      </c>
      <c r="AV175" s="28" t="n">
        <v>5.45018759526717</v>
      </c>
      <c r="AW175" s="28" t="n">
        <v>5.55547716018965</v>
      </c>
      <c r="AX175" s="28" t="n">
        <v>5.66136147421499</v>
      </c>
      <c r="AY175" s="28" t="n">
        <v>5.76779676854536</v>
      </c>
    </row>
    <row r="176" hidden="1" outlineLevel="1">
      <c r="A176" s="14" t="inlineStr">
        <is>
          <t>bco2</t>
        </is>
      </c>
      <c r="B176" s="14" t="inlineStr">
        <is>
          <t>all</t>
        </is>
      </c>
      <c r="C176" s="14" t="inlineStr">
        <is>
          <t>srv</t>
        </is>
      </c>
      <c r="H176" s="14">
        <f>INDEX(Variables!$B$5:$B$205,MATCH($A176,Variables!$A$5:$A$205,0))&amp;IF($C176="",""," | "&amp;INDEX(Mapping!$B$5:$B$26,MATCH($C176,Mapping!$A$5:$A$26,0))&amp;" | "&amp;INDEX(Mapping!$B$30:$B$46,MATCH($B176,Mapping!$A$30:$A$46,0)))</f>
        <v/>
      </c>
      <c r="I176" s="14">
        <f>INDEX(Variables!$C$5:$C$205,MATCH($A176,Variables!$A$5:$A$205,0))</f>
        <v/>
      </c>
      <c r="J176" s="14">
        <f>INDEX(Variables!$E$5:$E$205,MATCH($A176,Variables!$A$5:$A$205,0))</f>
        <v/>
      </c>
      <c r="K176" s="11">
        <f>LOWER(Settings!$C$4)&amp;".mit."&amp;$A176&amp;IF($C176="","","."&amp;$C176&amp;"."&amp;$B176)&amp;IF(INDEX(Variables!$D$5:$D$205,MATCH($A176,Variables!$A$5:$A$205,0))="","","."&amp;INDEX(Variables!$D$5:$D$205,MATCH($A176,Variables!$A$5:$A$205,0)))&amp;"."&amp;K$5</f>
        <v/>
      </c>
      <c r="L176" s="28" t="n">
        <v>0</v>
      </c>
      <c r="M176" s="28" t="n">
        <v>0</v>
      </c>
      <c r="N176" s="28" t="n">
        <v>0</v>
      </c>
      <c r="O176" s="28" t="n">
        <v>0</v>
      </c>
      <c r="P176" s="28" t="n">
        <v>0</v>
      </c>
      <c r="Q176" s="28" t="n">
        <v>0</v>
      </c>
      <c r="R176" s="28" t="n">
        <v>0</v>
      </c>
      <c r="S176" s="28" t="n">
        <v>0</v>
      </c>
      <c r="T176" s="28" t="n">
        <v>0</v>
      </c>
      <c r="U176" s="28" t="n">
        <v>0</v>
      </c>
      <c r="V176" s="28" t="n">
        <v>0</v>
      </c>
      <c r="W176" s="28" t="n">
        <v>0</v>
      </c>
      <c r="X176" s="28" t="n">
        <v>0</v>
      </c>
      <c r="Y176" s="28" t="n">
        <v>0</v>
      </c>
      <c r="Z176" s="28" t="n">
        <v>0</v>
      </c>
      <c r="AA176" s="28" t="n">
        <v>0</v>
      </c>
      <c r="AB176" s="28" t="n">
        <v>0</v>
      </c>
      <c r="AC176" s="28" t="n">
        <v>0</v>
      </c>
      <c r="AD176" s="28" t="n">
        <v>0</v>
      </c>
      <c r="AF176" s="11">
        <f>LOWER(Settings!$C$4)&amp;".mit."&amp;$A176&amp;IF($C176="","","."&amp;$C176&amp;"."&amp;$B176)&amp;IF(INDEX(Variables!$D$5:$D$205,MATCH($A176,Variables!$A$5:$A$205,0))="","","."&amp;INDEX(Variables!$D$5:$D$205,MATCH($A176,Variables!$A$5:$A$205,0)))&amp;"."&amp;AF$5</f>
        <v/>
      </c>
      <c r="AG176" s="28" t="n">
        <v>0</v>
      </c>
      <c r="AH176" s="28" t="n">
        <v>0</v>
      </c>
      <c r="AI176" s="28" t="n">
        <v>0</v>
      </c>
      <c r="AJ176" s="28" t="n">
        <v>0</v>
      </c>
      <c r="AK176" s="28" t="n">
        <v>0</v>
      </c>
      <c r="AL176" s="28" t="n">
        <v>0</v>
      </c>
      <c r="AM176" s="28" t="n">
        <v>0</v>
      </c>
      <c r="AN176" s="28" t="n">
        <v>0</v>
      </c>
      <c r="AO176" s="28" t="n">
        <v>0</v>
      </c>
      <c r="AP176" s="28" t="n">
        <v>0</v>
      </c>
      <c r="AQ176" s="28" t="n">
        <v>0</v>
      </c>
      <c r="AR176" s="28" t="n">
        <v>0</v>
      </c>
      <c r="AS176" s="28" t="n">
        <v>0</v>
      </c>
      <c r="AT176" s="28" t="n">
        <v>0</v>
      </c>
      <c r="AU176" s="28" t="n">
        <v>0</v>
      </c>
      <c r="AV176" s="28" t="n">
        <v>0</v>
      </c>
      <c r="AW176" s="28" t="n">
        <v>0</v>
      </c>
      <c r="AX176" s="28" t="n">
        <v>0</v>
      </c>
      <c r="AY176" s="28" t="n">
        <v>0</v>
      </c>
    </row>
    <row r="177" hidden="1" outlineLevel="1">
      <c r="A177" s="14" t="inlineStr">
        <is>
          <t>bco2</t>
        </is>
      </c>
      <c r="B177" s="14" t="inlineStr">
        <is>
          <t>all</t>
        </is>
      </c>
      <c r="C177" s="14" t="inlineStr">
        <is>
          <t>mch</t>
        </is>
      </c>
      <c r="H177" s="14">
        <f>INDEX(Variables!$B$5:$B$205,MATCH($A177,Variables!$A$5:$A$205,0))&amp;IF($C177="",""," | "&amp;INDEX(Mapping!$B$5:$B$26,MATCH($C177,Mapping!$A$5:$A$26,0))&amp;" | "&amp;INDEX(Mapping!$B$30:$B$46,MATCH($B177,Mapping!$A$30:$A$46,0)))</f>
        <v/>
      </c>
      <c r="I177" s="14">
        <f>INDEX(Variables!$C$5:$C$205,MATCH($A177,Variables!$A$5:$A$205,0))</f>
        <v/>
      </c>
      <c r="J177" s="14">
        <f>INDEX(Variables!$E$5:$E$205,MATCH($A177,Variables!$A$5:$A$205,0))</f>
        <v/>
      </c>
      <c r="K177" s="11">
        <f>LOWER(Settings!$C$4)&amp;".mit."&amp;$A177&amp;IF($C177="","","."&amp;$C177&amp;"."&amp;$B177)&amp;IF(INDEX(Variables!$D$5:$D$205,MATCH($A177,Variables!$A$5:$A$205,0))="","","."&amp;INDEX(Variables!$D$5:$D$205,MATCH($A177,Variables!$A$5:$A$205,0)))&amp;"."&amp;K$5</f>
        <v/>
      </c>
      <c r="L177" s="28" t="n">
        <v>0</v>
      </c>
      <c r="M177" s="28" t="n">
        <v>0</v>
      </c>
      <c r="N177" s="28" t="n">
        <v>0</v>
      </c>
      <c r="O177" s="28" t="n">
        <v>0</v>
      </c>
      <c r="P177" s="28" t="n">
        <v>0</v>
      </c>
      <c r="Q177" s="28" t="n">
        <v>0</v>
      </c>
      <c r="R177" s="28" t="n">
        <v>0</v>
      </c>
      <c r="S177" s="28" t="n">
        <v>0</v>
      </c>
      <c r="T177" s="28" t="n">
        <v>0</v>
      </c>
      <c r="U177" s="28" t="n">
        <v>0</v>
      </c>
      <c r="V177" s="28" t="n">
        <v>0</v>
      </c>
      <c r="W177" s="28" t="n">
        <v>0</v>
      </c>
      <c r="X177" s="28" t="n">
        <v>0</v>
      </c>
      <c r="Y177" s="28" t="n">
        <v>0</v>
      </c>
      <c r="Z177" s="28" t="n">
        <v>0</v>
      </c>
      <c r="AA177" s="28" t="n">
        <v>0</v>
      </c>
      <c r="AB177" s="28" t="n">
        <v>0</v>
      </c>
      <c r="AC177" s="28" t="n">
        <v>0</v>
      </c>
      <c r="AD177" s="28" t="n">
        <v>0</v>
      </c>
      <c r="AF177" s="11">
        <f>LOWER(Settings!$C$4)&amp;".mit."&amp;$A177&amp;IF($C177="","","."&amp;$C177&amp;"."&amp;$B177)&amp;IF(INDEX(Variables!$D$5:$D$205,MATCH($A177,Variables!$A$5:$A$205,0))="","","."&amp;INDEX(Variables!$D$5:$D$205,MATCH($A177,Variables!$A$5:$A$205,0)))&amp;"."&amp;AF$5</f>
        <v/>
      </c>
      <c r="AG177" s="28" t="n">
        <v>0</v>
      </c>
      <c r="AH177" s="28" t="n">
        <v>0</v>
      </c>
      <c r="AI177" s="28" t="n">
        <v>0</v>
      </c>
      <c r="AJ177" s="28" t="n">
        <v>0</v>
      </c>
      <c r="AK177" s="28" t="n">
        <v>0</v>
      </c>
      <c r="AL177" s="28" t="n">
        <v>0</v>
      </c>
      <c r="AM177" s="28" t="n">
        <v>0</v>
      </c>
      <c r="AN177" s="28" t="n">
        <v>0</v>
      </c>
      <c r="AO177" s="28" t="n">
        <v>0</v>
      </c>
      <c r="AP177" s="28" t="n">
        <v>0</v>
      </c>
      <c r="AQ177" s="28" t="n">
        <v>0</v>
      </c>
      <c r="AR177" s="28" t="n">
        <v>0</v>
      </c>
      <c r="AS177" s="28" t="n">
        <v>0</v>
      </c>
      <c r="AT177" s="28" t="n">
        <v>0</v>
      </c>
      <c r="AU177" s="28" t="n">
        <v>0</v>
      </c>
      <c r="AV177" s="28" t="n">
        <v>0</v>
      </c>
      <c r="AW177" s="28" t="n">
        <v>0</v>
      </c>
      <c r="AX177" s="28" t="n">
        <v>0</v>
      </c>
      <c r="AY177" s="28" t="n">
        <v>0</v>
      </c>
    </row>
    <row r="178" hidden="1" outlineLevel="1">
      <c r="A178" s="14" t="inlineStr">
        <is>
          <t>bco2</t>
        </is>
      </c>
      <c r="B178" s="14" t="inlineStr">
        <is>
          <t>all</t>
        </is>
      </c>
      <c r="C178" s="14" t="inlineStr">
        <is>
          <t>irn</t>
        </is>
      </c>
      <c r="H178" s="14">
        <f>INDEX(Variables!$B$5:$B$205,MATCH($A178,Variables!$A$5:$A$205,0))&amp;IF($C178="",""," | "&amp;INDEX(Mapping!$B$5:$B$26,MATCH($C178,Mapping!$A$5:$A$26,0))&amp;" | "&amp;INDEX(Mapping!$B$30:$B$46,MATCH($B178,Mapping!$A$30:$A$46,0)))</f>
        <v/>
      </c>
      <c r="I178" s="14">
        <f>INDEX(Variables!$C$5:$C$205,MATCH($A178,Variables!$A$5:$A$205,0))</f>
        <v/>
      </c>
      <c r="J178" s="14">
        <f>INDEX(Variables!$E$5:$E$205,MATCH($A178,Variables!$A$5:$A$205,0))</f>
        <v/>
      </c>
      <c r="K178" s="11">
        <f>LOWER(Settings!$C$4)&amp;".mit."&amp;$A178&amp;IF($C178="","","."&amp;$C178&amp;"."&amp;$B178)&amp;IF(INDEX(Variables!$D$5:$D$205,MATCH($A178,Variables!$A$5:$A$205,0))="","","."&amp;INDEX(Variables!$D$5:$D$205,MATCH($A178,Variables!$A$5:$A$205,0)))&amp;"."&amp;K$5</f>
        <v/>
      </c>
      <c r="L178" s="28" t="n">
        <v>4.87339753552894</v>
      </c>
      <c r="M178" s="28" t="n">
        <v>5.37136222929781</v>
      </c>
      <c r="N178" s="28" t="n">
        <v>5.50358633226157</v>
      </c>
      <c r="O178" s="28" t="n">
        <v>5.73625440240189</v>
      </c>
      <c r="P178" s="28" t="n">
        <v>5.89776559497432</v>
      </c>
      <c r="Q178" s="28" t="n">
        <v>6.11611217734649</v>
      </c>
      <c r="R178" s="28" t="n">
        <v>6.39010777095866</v>
      </c>
      <c r="S178" s="28" t="n">
        <v>6.65973993560075</v>
      </c>
      <c r="T178" s="28" t="n">
        <v>6.91878500193829</v>
      </c>
      <c r="U178" s="28" t="n">
        <v>7.18499181110858</v>
      </c>
      <c r="V178" s="28" t="n">
        <v>7.45508241015428</v>
      </c>
      <c r="W178" s="28" t="n">
        <v>7.73237135404564</v>
      </c>
      <c r="X178" s="28" t="n">
        <v>8.0168803640415</v>
      </c>
      <c r="Y178" s="28" t="n">
        <v>8.308621019901951</v>
      </c>
      <c r="Z178" s="28" t="n">
        <v>8.607594303272821</v>
      </c>
      <c r="AA178" s="28" t="n">
        <v>8.9137901492431</v>
      </c>
      <c r="AB178" s="28" t="n">
        <v>9.227187007838429</v>
      </c>
      <c r="AC178" s="28" t="n">
        <v>9.54775141725306</v>
      </c>
      <c r="AD178" s="28" t="n">
        <v>9.87543759065465</v>
      </c>
      <c r="AF178" s="11">
        <f>LOWER(Settings!$C$4)&amp;".mit."&amp;$A178&amp;IF($C178="","","."&amp;$C178&amp;"."&amp;$B178)&amp;IF(INDEX(Variables!$D$5:$D$205,MATCH($A178,Variables!$A$5:$A$205,0))="","","."&amp;INDEX(Variables!$D$5:$D$205,MATCH($A178,Variables!$A$5:$A$205,0)))&amp;"."&amp;AF$5</f>
        <v/>
      </c>
      <c r="AG178" s="28" t="n">
        <v>4.87339753552894</v>
      </c>
      <c r="AH178" s="28" t="n">
        <v>5.37136222929781</v>
      </c>
      <c r="AI178" s="28" t="n">
        <v>5.50358633226157</v>
      </c>
      <c r="AJ178" s="28" t="n">
        <v>5.73625440240189</v>
      </c>
      <c r="AK178" s="28" t="n">
        <v>5.89776559497432</v>
      </c>
      <c r="AL178" s="28" t="n">
        <v>6.11611217734649</v>
      </c>
      <c r="AM178" s="28" t="n">
        <v>6.39010777095866</v>
      </c>
      <c r="AN178" s="28" t="n">
        <v>6.65973993560075</v>
      </c>
      <c r="AO178" s="28" t="n">
        <v>6.91878500193829</v>
      </c>
      <c r="AP178" s="28" t="n">
        <v>7.18499181110858</v>
      </c>
      <c r="AQ178" s="28" t="n">
        <v>7.45508241015428</v>
      </c>
      <c r="AR178" s="28" t="n">
        <v>7.73237135404564</v>
      </c>
      <c r="AS178" s="28" t="n">
        <v>8.0168803640415</v>
      </c>
      <c r="AT178" s="28" t="n">
        <v>8.308621019901951</v>
      </c>
      <c r="AU178" s="28" t="n">
        <v>8.607594303272821</v>
      </c>
      <c r="AV178" s="28" t="n">
        <v>8.9137901492431</v>
      </c>
      <c r="AW178" s="28" t="n">
        <v>9.227187007838429</v>
      </c>
      <c r="AX178" s="28" t="n">
        <v>9.54775141725306</v>
      </c>
      <c r="AY178" s="28" t="n">
        <v>9.87543759065465</v>
      </c>
    </row>
    <row r="179" hidden="1" outlineLevel="1">
      <c r="A179" s="14" t="inlineStr">
        <is>
          <t>bco2</t>
        </is>
      </c>
      <c r="B179" s="14" t="inlineStr">
        <is>
          <t>all</t>
        </is>
      </c>
      <c r="C179" s="14" t="inlineStr">
        <is>
          <t>nfm</t>
        </is>
      </c>
      <c r="H179" s="14">
        <f>INDEX(Variables!$B$5:$B$205,MATCH($A179,Variables!$A$5:$A$205,0))&amp;IF($C179="",""," | "&amp;INDEX(Mapping!$B$5:$B$26,MATCH($C179,Mapping!$A$5:$A$26,0))&amp;" | "&amp;INDEX(Mapping!$B$30:$B$46,MATCH($B179,Mapping!$A$30:$A$46,0)))</f>
        <v/>
      </c>
      <c r="I179" s="14">
        <f>INDEX(Variables!$C$5:$C$205,MATCH($A179,Variables!$A$5:$A$205,0))</f>
        <v/>
      </c>
      <c r="J179" s="14">
        <f>INDEX(Variables!$E$5:$E$205,MATCH($A179,Variables!$A$5:$A$205,0))</f>
        <v/>
      </c>
      <c r="K179" s="11">
        <f>LOWER(Settings!$C$4)&amp;".mit."&amp;$A179&amp;IF($C179="","","."&amp;$C179&amp;"."&amp;$B179)&amp;IF(INDEX(Variables!$D$5:$D$205,MATCH($A179,Variables!$A$5:$A$205,0))="","","."&amp;INDEX(Variables!$D$5:$D$205,MATCH($A179,Variables!$A$5:$A$205,0)))&amp;"."&amp;K$5</f>
        <v/>
      </c>
      <c r="L179" s="28" t="n">
        <v>0</v>
      </c>
      <c r="M179" s="28" t="n">
        <v>0</v>
      </c>
      <c r="N179" s="28" t="n">
        <v>0</v>
      </c>
      <c r="O179" s="28" t="n">
        <v>0</v>
      </c>
      <c r="P179" s="28" t="n">
        <v>0</v>
      </c>
      <c r="Q179" s="28" t="n">
        <v>0</v>
      </c>
      <c r="R179" s="28" t="n">
        <v>0</v>
      </c>
      <c r="S179" s="28" t="n">
        <v>0</v>
      </c>
      <c r="T179" s="28" t="n">
        <v>0</v>
      </c>
      <c r="U179" s="28" t="n">
        <v>0</v>
      </c>
      <c r="V179" s="28" t="n">
        <v>0</v>
      </c>
      <c r="W179" s="28" t="n">
        <v>0</v>
      </c>
      <c r="X179" s="28" t="n">
        <v>0</v>
      </c>
      <c r="Y179" s="28" t="n">
        <v>0</v>
      </c>
      <c r="Z179" s="28" t="n">
        <v>0</v>
      </c>
      <c r="AA179" s="28" t="n">
        <v>0</v>
      </c>
      <c r="AB179" s="28" t="n">
        <v>0</v>
      </c>
      <c r="AC179" s="28" t="n">
        <v>0</v>
      </c>
      <c r="AD179" s="28" t="n">
        <v>0</v>
      </c>
      <c r="AF179" s="11">
        <f>LOWER(Settings!$C$4)&amp;".mit."&amp;$A179&amp;IF($C179="","","."&amp;$C179&amp;"."&amp;$B179)&amp;IF(INDEX(Variables!$D$5:$D$205,MATCH($A179,Variables!$A$5:$A$205,0))="","","."&amp;INDEX(Variables!$D$5:$D$205,MATCH($A179,Variables!$A$5:$A$205,0)))&amp;"."&amp;AF$5</f>
        <v/>
      </c>
      <c r="AG179" s="28" t="n">
        <v>0</v>
      </c>
      <c r="AH179" s="28" t="n">
        <v>0</v>
      </c>
      <c r="AI179" s="28" t="n">
        <v>0</v>
      </c>
      <c r="AJ179" s="28" t="n">
        <v>0</v>
      </c>
      <c r="AK179" s="28" t="n">
        <v>0</v>
      </c>
      <c r="AL179" s="28" t="n">
        <v>0</v>
      </c>
      <c r="AM179" s="28" t="n">
        <v>0</v>
      </c>
      <c r="AN179" s="28" t="n">
        <v>0</v>
      </c>
      <c r="AO179" s="28" t="n">
        <v>0</v>
      </c>
      <c r="AP179" s="28" t="n">
        <v>0</v>
      </c>
      <c r="AQ179" s="28" t="n">
        <v>0</v>
      </c>
      <c r="AR179" s="28" t="n">
        <v>0</v>
      </c>
      <c r="AS179" s="28" t="n">
        <v>0</v>
      </c>
      <c r="AT179" s="28" t="n">
        <v>0</v>
      </c>
      <c r="AU179" s="28" t="n">
        <v>0</v>
      </c>
      <c r="AV179" s="28" t="n">
        <v>0</v>
      </c>
      <c r="AW179" s="28" t="n">
        <v>0</v>
      </c>
      <c r="AX179" s="28" t="n">
        <v>0</v>
      </c>
      <c r="AY179" s="28" t="n">
        <v>0</v>
      </c>
    </row>
    <row r="180" hidden="1" outlineLevel="1">
      <c r="A180" s="14" t="inlineStr">
        <is>
          <t>bco2</t>
        </is>
      </c>
      <c r="B180" s="14" t="inlineStr">
        <is>
          <t>all</t>
        </is>
      </c>
      <c r="C180" s="14" t="inlineStr">
        <is>
          <t>mac</t>
        </is>
      </c>
      <c r="H180" s="14">
        <f>INDEX(Variables!$B$5:$B$205,MATCH($A180,Variables!$A$5:$A$205,0))&amp;IF($C180="",""," | "&amp;INDEX(Mapping!$B$5:$B$26,MATCH($C180,Mapping!$A$5:$A$26,0))&amp;" | "&amp;INDEX(Mapping!$B$30:$B$46,MATCH($B180,Mapping!$A$30:$A$46,0)))</f>
        <v/>
      </c>
      <c r="I180" s="14">
        <f>INDEX(Variables!$C$5:$C$205,MATCH($A180,Variables!$A$5:$A$205,0))</f>
        <v/>
      </c>
      <c r="J180" s="14">
        <f>INDEX(Variables!$E$5:$E$205,MATCH($A180,Variables!$A$5:$A$205,0))</f>
        <v/>
      </c>
      <c r="K180" s="11">
        <f>LOWER(Settings!$C$4)&amp;".mit."&amp;$A180&amp;IF($C180="","","."&amp;$C180&amp;"."&amp;$B180)&amp;IF(INDEX(Variables!$D$5:$D$205,MATCH($A180,Variables!$A$5:$A$205,0))="","","."&amp;INDEX(Variables!$D$5:$D$205,MATCH($A180,Variables!$A$5:$A$205,0)))&amp;"."&amp;K$5</f>
        <v/>
      </c>
      <c r="L180" s="28" t="n">
        <v>0</v>
      </c>
      <c r="M180" s="28" t="n">
        <v>0</v>
      </c>
      <c r="N180" s="28" t="n">
        <v>0</v>
      </c>
      <c r="O180" s="28" t="n">
        <v>0</v>
      </c>
      <c r="P180" s="28" t="n">
        <v>0</v>
      </c>
      <c r="Q180" s="28" t="n">
        <v>0</v>
      </c>
      <c r="R180" s="28" t="n">
        <v>0</v>
      </c>
      <c r="S180" s="28" t="n">
        <v>0</v>
      </c>
      <c r="T180" s="28" t="n">
        <v>0</v>
      </c>
      <c r="U180" s="28" t="n">
        <v>0</v>
      </c>
      <c r="V180" s="28" t="n">
        <v>0</v>
      </c>
      <c r="W180" s="28" t="n">
        <v>0</v>
      </c>
      <c r="X180" s="28" t="n">
        <v>0</v>
      </c>
      <c r="Y180" s="28" t="n">
        <v>0</v>
      </c>
      <c r="Z180" s="28" t="n">
        <v>0</v>
      </c>
      <c r="AA180" s="28" t="n">
        <v>0</v>
      </c>
      <c r="AB180" s="28" t="n">
        <v>0</v>
      </c>
      <c r="AC180" s="28" t="n">
        <v>0</v>
      </c>
      <c r="AD180" s="28" t="n">
        <v>0</v>
      </c>
      <c r="AF180" s="11">
        <f>LOWER(Settings!$C$4)&amp;".mit."&amp;$A180&amp;IF($C180="","","."&amp;$C180&amp;"."&amp;$B180)&amp;IF(INDEX(Variables!$D$5:$D$205,MATCH($A180,Variables!$A$5:$A$205,0))="","","."&amp;INDEX(Variables!$D$5:$D$205,MATCH($A180,Variables!$A$5:$A$205,0)))&amp;"."&amp;AF$5</f>
        <v/>
      </c>
      <c r="AG180" s="28" t="n">
        <v>0</v>
      </c>
      <c r="AH180" s="28" t="n">
        <v>0</v>
      </c>
      <c r="AI180" s="28" t="n">
        <v>0</v>
      </c>
      <c r="AJ180" s="28" t="n">
        <v>0</v>
      </c>
      <c r="AK180" s="28" t="n">
        <v>0</v>
      </c>
      <c r="AL180" s="28" t="n">
        <v>0</v>
      </c>
      <c r="AM180" s="28" t="n">
        <v>0</v>
      </c>
      <c r="AN180" s="28" t="n">
        <v>0</v>
      </c>
      <c r="AO180" s="28" t="n">
        <v>0</v>
      </c>
      <c r="AP180" s="28" t="n">
        <v>0</v>
      </c>
      <c r="AQ180" s="28" t="n">
        <v>0</v>
      </c>
      <c r="AR180" s="28" t="n">
        <v>0</v>
      </c>
      <c r="AS180" s="28" t="n">
        <v>0</v>
      </c>
      <c r="AT180" s="28" t="n">
        <v>0</v>
      </c>
      <c r="AU180" s="28" t="n">
        <v>0</v>
      </c>
      <c r="AV180" s="28" t="n">
        <v>0</v>
      </c>
      <c r="AW180" s="28" t="n">
        <v>0</v>
      </c>
      <c r="AX180" s="28" t="n">
        <v>0</v>
      </c>
      <c r="AY180" s="28" t="n">
        <v>0</v>
      </c>
    </row>
    <row r="181" hidden="1" outlineLevel="1">
      <c r="A181" s="14" t="inlineStr">
        <is>
          <t>bco2</t>
        </is>
      </c>
      <c r="B181" s="14" t="inlineStr">
        <is>
          <t>all</t>
        </is>
      </c>
      <c r="C181" s="14" t="inlineStr">
        <is>
          <t>cem</t>
        </is>
      </c>
      <c r="H181" s="14">
        <f>INDEX(Variables!$B$5:$B$205,MATCH($A181,Variables!$A$5:$A$205,0))&amp;IF($C181="",""," | "&amp;INDEX(Mapping!$B$5:$B$26,MATCH($C181,Mapping!$A$5:$A$26,0))&amp;" | "&amp;INDEX(Mapping!$B$30:$B$46,MATCH($B181,Mapping!$A$30:$A$46,0)))</f>
        <v/>
      </c>
      <c r="I181" s="14">
        <f>INDEX(Variables!$C$5:$C$205,MATCH($A181,Variables!$A$5:$A$205,0))</f>
        <v/>
      </c>
      <c r="J181" s="14">
        <f>INDEX(Variables!$E$5:$E$205,MATCH($A181,Variables!$A$5:$A$205,0))</f>
        <v/>
      </c>
      <c r="K181" s="11">
        <f>LOWER(Settings!$C$4)&amp;".mit."&amp;$A181&amp;IF($C181="","","."&amp;$C181&amp;"."&amp;$B181)&amp;IF(INDEX(Variables!$D$5:$D$205,MATCH($A181,Variables!$A$5:$A$205,0))="","","."&amp;INDEX(Variables!$D$5:$D$205,MATCH($A181,Variables!$A$5:$A$205,0)))&amp;"."&amp;K$5</f>
        <v/>
      </c>
      <c r="L181" s="28" t="n">
        <v>10.2078358275608</v>
      </c>
      <c r="M181" s="28" t="n">
        <v>11.6539336075991</v>
      </c>
      <c r="N181" s="28" t="n">
        <v>12.3232470517759</v>
      </c>
      <c r="O181" s="28" t="n">
        <v>12.9229490190539</v>
      </c>
      <c r="P181" s="28" t="n">
        <v>13.0769016814641</v>
      </c>
      <c r="Q181" s="28" t="n">
        <v>13.4153403735304</v>
      </c>
      <c r="R181" s="28" t="n">
        <v>13.8831752107525</v>
      </c>
      <c r="S181" s="28" t="n">
        <v>14.3414570005372</v>
      </c>
      <c r="T181" s="28" t="n">
        <v>14.7803764402285</v>
      </c>
      <c r="U181" s="28" t="n">
        <v>15.2280929753206</v>
      </c>
      <c r="V181" s="28" t="n">
        <v>15.6637241277223</v>
      </c>
      <c r="W181" s="28" t="n">
        <v>16.1078903859395</v>
      </c>
      <c r="X181" s="28" t="n">
        <v>16.5605541540141</v>
      </c>
      <c r="Y181" s="28" t="n">
        <v>17.0216652620882</v>
      </c>
      <c r="Z181" s="28" t="n">
        <v>17.4911605136459</v>
      </c>
      <c r="AA181" s="28" t="n">
        <v>17.9689632443528</v>
      </c>
      <c r="AB181" s="28" t="n">
        <v>18.4549828943588</v>
      </c>
      <c r="AC181" s="28" t="n">
        <v>18.949114595963</v>
      </c>
      <c r="AD181" s="28" t="n">
        <v>19.4512387785697</v>
      </c>
      <c r="AF181" s="11">
        <f>LOWER(Settings!$C$4)&amp;".mit."&amp;$A181&amp;IF($C181="","","."&amp;$C181&amp;"."&amp;$B181)&amp;IF(INDEX(Variables!$D$5:$D$205,MATCH($A181,Variables!$A$5:$A$205,0))="","","."&amp;INDEX(Variables!$D$5:$D$205,MATCH($A181,Variables!$A$5:$A$205,0)))&amp;"."&amp;AF$5</f>
        <v/>
      </c>
      <c r="AG181" s="28" t="n">
        <v>10.2078358275608</v>
      </c>
      <c r="AH181" s="28" t="n">
        <v>11.6539336075991</v>
      </c>
      <c r="AI181" s="28" t="n">
        <v>12.3232470517759</v>
      </c>
      <c r="AJ181" s="28" t="n">
        <v>12.9229490190539</v>
      </c>
      <c r="AK181" s="28" t="n">
        <v>13.0769016814641</v>
      </c>
      <c r="AL181" s="28" t="n">
        <v>13.4153403735304</v>
      </c>
      <c r="AM181" s="28" t="n">
        <v>13.8831752107525</v>
      </c>
      <c r="AN181" s="28" t="n">
        <v>14.3414570005372</v>
      </c>
      <c r="AO181" s="28" t="n">
        <v>14.7803764402285</v>
      </c>
      <c r="AP181" s="28" t="n">
        <v>15.2280929753206</v>
      </c>
      <c r="AQ181" s="28" t="n">
        <v>15.6637241277223</v>
      </c>
      <c r="AR181" s="28" t="n">
        <v>16.1078903859395</v>
      </c>
      <c r="AS181" s="28" t="n">
        <v>16.5605541540141</v>
      </c>
      <c r="AT181" s="28" t="n">
        <v>17.0216652620882</v>
      </c>
      <c r="AU181" s="28" t="n">
        <v>17.4911605136459</v>
      </c>
      <c r="AV181" s="28" t="n">
        <v>17.9689632443528</v>
      </c>
      <c r="AW181" s="28" t="n">
        <v>18.4549828943588</v>
      </c>
      <c r="AX181" s="28" t="n">
        <v>18.949114595963</v>
      </c>
      <c r="AY181" s="28" t="n">
        <v>19.4512387785697</v>
      </c>
    </row>
    <row r="182" hidden="1" outlineLevel="1">
      <c r="A182" s="14" t="inlineStr">
        <is>
          <t>bco2</t>
        </is>
      </c>
      <c r="B182" s="14" t="inlineStr">
        <is>
          <t>all</t>
        </is>
      </c>
      <c r="C182" s="14" t="inlineStr">
        <is>
          <t>omn</t>
        </is>
      </c>
      <c r="H182" s="14">
        <f>INDEX(Variables!$B$5:$B$205,MATCH($A182,Variables!$A$5:$A$205,0))&amp;IF($C182="",""," | "&amp;INDEX(Mapping!$B$5:$B$26,MATCH($C182,Mapping!$A$5:$A$26,0))&amp;" | "&amp;INDEX(Mapping!$B$30:$B$46,MATCH($B182,Mapping!$A$30:$A$46,0)))</f>
        <v/>
      </c>
      <c r="I182" s="14">
        <f>INDEX(Variables!$C$5:$C$205,MATCH($A182,Variables!$A$5:$A$205,0))</f>
        <v/>
      </c>
      <c r="J182" s="14">
        <f>INDEX(Variables!$E$5:$E$205,MATCH($A182,Variables!$A$5:$A$205,0))</f>
        <v/>
      </c>
      <c r="K182" s="11">
        <f>LOWER(Settings!$C$4)&amp;".mit."&amp;$A182&amp;IF($C182="","","."&amp;$C182&amp;"."&amp;$B182)&amp;IF(INDEX(Variables!$D$5:$D$205,MATCH($A182,Variables!$A$5:$A$205,0))="","","."&amp;INDEX(Variables!$D$5:$D$205,MATCH($A182,Variables!$A$5:$A$205,0)))&amp;"."&amp;K$5</f>
        <v/>
      </c>
      <c r="L182" s="28" t="n">
        <v>21.3324378220208</v>
      </c>
      <c r="M182" s="28" t="n">
        <v>29.1173416819179</v>
      </c>
      <c r="N182" s="28" t="n">
        <v>32.6269238610977</v>
      </c>
      <c r="O182" s="28" t="n">
        <v>33.4479177924899</v>
      </c>
      <c r="P182" s="28" t="n">
        <v>34.2592991568354</v>
      </c>
      <c r="Q182" s="28" t="n">
        <v>35.2170796147337</v>
      </c>
      <c r="R182" s="28" t="n">
        <v>36.3578746899038</v>
      </c>
      <c r="S182" s="28" t="n">
        <v>37.4684203496411</v>
      </c>
      <c r="T182" s="28" t="n">
        <v>38.5253139165108</v>
      </c>
      <c r="U182" s="28" t="n">
        <v>39.6012771336638</v>
      </c>
      <c r="V182" s="28" t="n">
        <v>40.6961764488921</v>
      </c>
      <c r="W182" s="28" t="n">
        <v>41.8098529040456</v>
      </c>
      <c r="X182" s="28" t="n">
        <v>42.9421214444922</v>
      </c>
      <c r="Y182" s="28" t="n">
        <v>44.092770253948</v>
      </c>
      <c r="Z182" s="28" t="n">
        <v>45.2615601173413</v>
      </c>
      <c r="AA182" s="28" t="n">
        <v>46.4482238143967</v>
      </c>
      <c r="AB182" s="28" t="n">
        <v>47.6524655466436</v>
      </c>
      <c r="AC182" s="28" t="n">
        <v>48.873960400563</v>
      </c>
      <c r="AD182" s="28" t="n">
        <v>50.112353849583</v>
      </c>
      <c r="AF182" s="11">
        <f>LOWER(Settings!$C$4)&amp;".mit."&amp;$A182&amp;IF($C182="","","."&amp;$C182&amp;"."&amp;$B182)&amp;IF(INDEX(Variables!$D$5:$D$205,MATCH($A182,Variables!$A$5:$A$205,0))="","","."&amp;INDEX(Variables!$D$5:$D$205,MATCH($A182,Variables!$A$5:$A$205,0)))&amp;"."&amp;AF$5</f>
        <v/>
      </c>
      <c r="AG182" s="28" t="n">
        <v>21.3324378220208</v>
      </c>
      <c r="AH182" s="28" t="n">
        <v>29.1173416819179</v>
      </c>
      <c r="AI182" s="28" t="n">
        <v>32.6269238610977</v>
      </c>
      <c r="AJ182" s="28" t="n">
        <v>33.4479177924899</v>
      </c>
      <c r="AK182" s="28" t="n">
        <v>34.2592991568354</v>
      </c>
      <c r="AL182" s="28" t="n">
        <v>35.2170796147337</v>
      </c>
      <c r="AM182" s="28" t="n">
        <v>36.3578746899038</v>
      </c>
      <c r="AN182" s="28" t="n">
        <v>37.4684203496411</v>
      </c>
      <c r="AO182" s="28" t="n">
        <v>38.5253139165108</v>
      </c>
      <c r="AP182" s="28" t="n">
        <v>39.6012771336638</v>
      </c>
      <c r="AQ182" s="28" t="n">
        <v>40.6961764488921</v>
      </c>
      <c r="AR182" s="28" t="n">
        <v>41.8098529040456</v>
      </c>
      <c r="AS182" s="28" t="n">
        <v>42.9421214444922</v>
      </c>
      <c r="AT182" s="28" t="n">
        <v>44.092770253948</v>
      </c>
      <c r="AU182" s="28" t="n">
        <v>45.2615601173413</v>
      </c>
      <c r="AV182" s="28" t="n">
        <v>46.4482238143967</v>
      </c>
      <c r="AW182" s="28" t="n">
        <v>47.6524655466436</v>
      </c>
      <c r="AX182" s="28" t="n">
        <v>48.873960400563</v>
      </c>
      <c r="AY182" s="28" t="n">
        <v>50.112353849583</v>
      </c>
    </row>
    <row r="183" hidden="1" outlineLevel="1">
      <c r="A183" s="14" t="inlineStr">
        <is>
          <t>bco2</t>
        </is>
      </c>
      <c r="B183" s="14" t="inlineStr">
        <is>
          <t>all</t>
        </is>
      </c>
      <c r="C183" s="14" t="inlineStr">
        <is>
          <t>cst</t>
        </is>
      </c>
      <c r="H183" s="14">
        <f>INDEX(Variables!$B$5:$B$205,MATCH($A183,Variables!$A$5:$A$205,0))&amp;IF($C183="",""," | "&amp;INDEX(Mapping!$B$5:$B$26,MATCH($C183,Mapping!$A$5:$A$26,0))&amp;" | "&amp;INDEX(Mapping!$B$30:$B$46,MATCH($B183,Mapping!$A$30:$A$46,0)))</f>
        <v/>
      </c>
      <c r="I183" s="14">
        <f>INDEX(Variables!$C$5:$C$205,MATCH($A183,Variables!$A$5:$A$205,0))</f>
        <v/>
      </c>
      <c r="J183" s="14">
        <f>INDEX(Variables!$E$5:$E$205,MATCH($A183,Variables!$A$5:$A$205,0))</f>
        <v/>
      </c>
      <c r="K183" s="11">
        <f>LOWER(Settings!$C$4)&amp;".mit."&amp;$A183&amp;IF($C183="","","."&amp;$C183&amp;"."&amp;$B183)&amp;IF(INDEX(Variables!$D$5:$D$205,MATCH($A183,Variables!$A$5:$A$205,0))="","","."&amp;INDEX(Variables!$D$5:$D$205,MATCH($A183,Variables!$A$5:$A$205,0)))&amp;"."&amp;K$5</f>
        <v/>
      </c>
      <c r="L183" s="28" t="n">
        <v>0</v>
      </c>
      <c r="M183" s="28" t="n">
        <v>0</v>
      </c>
      <c r="N183" s="28" t="n">
        <v>0</v>
      </c>
      <c r="O183" s="28" t="n">
        <v>0</v>
      </c>
      <c r="P183" s="28" t="n">
        <v>0</v>
      </c>
      <c r="Q183" s="28" t="n">
        <v>0</v>
      </c>
      <c r="R183" s="28" t="n">
        <v>0</v>
      </c>
      <c r="S183" s="28" t="n">
        <v>0</v>
      </c>
      <c r="T183" s="28" t="n">
        <v>0</v>
      </c>
      <c r="U183" s="28" t="n">
        <v>0</v>
      </c>
      <c r="V183" s="28" t="n">
        <v>0</v>
      </c>
      <c r="W183" s="28" t="n">
        <v>0</v>
      </c>
      <c r="X183" s="28" t="n">
        <v>0</v>
      </c>
      <c r="Y183" s="28" t="n">
        <v>0</v>
      </c>
      <c r="Z183" s="28" t="n">
        <v>0</v>
      </c>
      <c r="AA183" s="28" t="n">
        <v>0</v>
      </c>
      <c r="AB183" s="28" t="n">
        <v>0</v>
      </c>
      <c r="AC183" s="28" t="n">
        <v>0</v>
      </c>
      <c r="AD183" s="28" t="n">
        <v>0</v>
      </c>
      <c r="AF183" s="11">
        <f>LOWER(Settings!$C$4)&amp;".mit."&amp;$A183&amp;IF($C183="","","."&amp;$C183&amp;"."&amp;$B183)&amp;IF(INDEX(Variables!$D$5:$D$205,MATCH($A183,Variables!$A$5:$A$205,0))="","","."&amp;INDEX(Variables!$D$5:$D$205,MATCH($A183,Variables!$A$5:$A$205,0)))&amp;"."&amp;AF$5</f>
        <v/>
      </c>
      <c r="AG183" s="28" t="n">
        <v>0</v>
      </c>
      <c r="AH183" s="28" t="n">
        <v>0</v>
      </c>
      <c r="AI183" s="28" t="n">
        <v>0</v>
      </c>
      <c r="AJ183" s="28" t="n">
        <v>0</v>
      </c>
      <c r="AK183" s="28" t="n">
        <v>0</v>
      </c>
      <c r="AL183" s="28" t="n">
        <v>0</v>
      </c>
      <c r="AM183" s="28" t="n">
        <v>0</v>
      </c>
      <c r="AN183" s="28" t="n">
        <v>0</v>
      </c>
      <c r="AO183" s="28" t="n">
        <v>0</v>
      </c>
      <c r="AP183" s="28" t="n">
        <v>0</v>
      </c>
      <c r="AQ183" s="28" t="n">
        <v>0</v>
      </c>
      <c r="AR183" s="28" t="n">
        <v>0</v>
      </c>
      <c r="AS183" s="28" t="n">
        <v>0</v>
      </c>
      <c r="AT183" s="28" t="n">
        <v>0</v>
      </c>
      <c r="AU183" s="28" t="n">
        <v>0</v>
      </c>
      <c r="AV183" s="28" t="n">
        <v>0</v>
      </c>
      <c r="AW183" s="28" t="n">
        <v>0</v>
      </c>
      <c r="AX183" s="28" t="n">
        <v>0</v>
      </c>
      <c r="AY183" s="28" t="n">
        <v>0</v>
      </c>
    </row>
    <row r="184" hidden="1" outlineLevel="1">
      <c r="A184" s="14" t="inlineStr">
        <is>
          <t>bco2</t>
        </is>
      </c>
      <c r="B184" s="14" t="inlineStr">
        <is>
          <t>all</t>
        </is>
      </c>
      <c r="C184" s="14" t="inlineStr">
        <is>
          <t>ftr</t>
        </is>
      </c>
      <c r="H184" s="14">
        <f>INDEX(Variables!$B$5:$B$205,MATCH($A184,Variables!$A$5:$A$205,0))&amp;IF($C184="",""," | "&amp;INDEX(Mapping!$B$5:$B$26,MATCH($C184,Mapping!$A$5:$A$26,0))&amp;" | "&amp;INDEX(Mapping!$B$30:$B$46,MATCH($B184,Mapping!$A$30:$A$46,0)))</f>
        <v/>
      </c>
      <c r="I184" s="14">
        <f>INDEX(Variables!$C$5:$C$205,MATCH($A184,Variables!$A$5:$A$205,0))</f>
        <v/>
      </c>
      <c r="J184" s="14">
        <f>INDEX(Variables!$E$5:$E$205,MATCH($A184,Variables!$A$5:$A$205,0))</f>
        <v/>
      </c>
      <c r="K184" s="11">
        <f>LOWER(Settings!$C$4)&amp;".mit."&amp;$A184&amp;IF($C184="","","."&amp;$C184&amp;"."&amp;$B184)&amp;IF(INDEX(Variables!$D$5:$D$205,MATCH($A184,Variables!$A$5:$A$205,0))="","","."&amp;INDEX(Variables!$D$5:$D$205,MATCH($A184,Variables!$A$5:$A$205,0)))&amp;"."&amp;K$5</f>
        <v/>
      </c>
      <c r="L184" s="28" t="n">
        <v>27.9185577233879</v>
      </c>
      <c r="M184" s="28" t="n">
        <v>34.0847245725079</v>
      </c>
      <c r="N184" s="28" t="n">
        <v>36.0604323478783</v>
      </c>
      <c r="O184" s="28" t="n">
        <v>37.2895611896501</v>
      </c>
      <c r="P184" s="28" t="n">
        <v>38.51277680768</v>
      </c>
      <c r="Q184" s="28" t="n">
        <v>39.9734154884562</v>
      </c>
      <c r="R184" s="28" t="n">
        <v>41.7350880056811</v>
      </c>
      <c r="S184" s="28" t="n">
        <v>43.465398247484</v>
      </c>
      <c r="T184" s="28" t="n">
        <v>45.1247569142451</v>
      </c>
      <c r="U184" s="28" t="n">
        <v>46.828576058396</v>
      </c>
      <c r="V184" s="28" t="n">
        <v>48.577032580613</v>
      </c>
      <c r="W184" s="28" t="n">
        <v>50.3702459050947</v>
      </c>
      <c r="X184" s="28" t="n">
        <v>52.2082753483841</v>
      </c>
      <c r="Y184" s="28" t="n">
        <v>54.0911175261456</v>
      </c>
      <c r="Z184" s="28" t="n">
        <v>56.0187038072718</v>
      </c>
      <c r="AA184" s="28" t="n">
        <v>57.9908978249269</v>
      </c>
      <c r="AB184" s="28" t="n">
        <v>60.0074930543388</v>
      </c>
      <c r="AC184" s="28" t="n">
        <v>62.0682104673249</v>
      </c>
      <c r="AD184" s="28" t="n">
        <v>64.17269627367629</v>
      </c>
      <c r="AF184" s="11">
        <f>LOWER(Settings!$C$4)&amp;".mit."&amp;$A184&amp;IF($C184="","","."&amp;$C184&amp;"."&amp;$B184)&amp;IF(INDEX(Variables!$D$5:$D$205,MATCH($A184,Variables!$A$5:$A$205,0))="","","."&amp;INDEX(Variables!$D$5:$D$205,MATCH($A184,Variables!$A$5:$A$205,0)))&amp;"."&amp;AF$5</f>
        <v/>
      </c>
      <c r="AG184" s="28" t="n">
        <v>27.9185577233879</v>
      </c>
      <c r="AH184" s="28" t="n">
        <v>34.0847245725079</v>
      </c>
      <c r="AI184" s="28" t="n">
        <v>36.0604323478783</v>
      </c>
      <c r="AJ184" s="28" t="n">
        <v>37.2895611896501</v>
      </c>
      <c r="AK184" s="28" t="n">
        <v>38.51277680768</v>
      </c>
      <c r="AL184" s="28" t="n">
        <v>39.9734154884562</v>
      </c>
      <c r="AM184" s="28" t="n">
        <v>41.7350880056811</v>
      </c>
      <c r="AN184" s="28" t="n">
        <v>43.465398247484</v>
      </c>
      <c r="AO184" s="28" t="n">
        <v>45.1247569142451</v>
      </c>
      <c r="AP184" s="28" t="n">
        <v>46.828576058396</v>
      </c>
      <c r="AQ184" s="28" t="n">
        <v>48.577032580613</v>
      </c>
      <c r="AR184" s="28" t="n">
        <v>50.3702459050947</v>
      </c>
      <c r="AS184" s="28" t="n">
        <v>52.2082753483841</v>
      </c>
      <c r="AT184" s="28" t="n">
        <v>54.0911175261456</v>
      </c>
      <c r="AU184" s="28" t="n">
        <v>56.0187038072718</v>
      </c>
      <c r="AV184" s="28" t="n">
        <v>57.9908978249269</v>
      </c>
      <c r="AW184" s="28" t="n">
        <v>60.0074930543388</v>
      </c>
      <c r="AX184" s="28" t="n">
        <v>62.0682104673249</v>
      </c>
      <c r="AY184" s="28" t="n">
        <v>64.17269627367629</v>
      </c>
    </row>
    <row r="185" hidden="1" outlineLevel="1">
      <c r="A185" s="14" t="inlineStr">
        <is>
          <t>bco2</t>
        </is>
      </c>
      <c r="B185" s="14" t="inlineStr">
        <is>
          <t>all</t>
        </is>
      </c>
      <c r="C185" s="14" t="inlineStr">
        <is>
          <t>oen</t>
        </is>
      </c>
      <c r="H185" s="14">
        <f>INDEX(Variables!$B$5:$B$205,MATCH($A185,Variables!$A$5:$A$205,0))&amp;IF($C185="",""," | "&amp;INDEX(Mapping!$B$5:$B$26,MATCH($C185,Mapping!$A$5:$A$26,0))&amp;" | "&amp;INDEX(Mapping!$B$30:$B$46,MATCH($B185,Mapping!$A$30:$A$46,0)))</f>
        <v/>
      </c>
      <c r="I185" s="14">
        <f>INDEX(Variables!$C$5:$C$205,MATCH($A185,Variables!$A$5:$A$205,0))</f>
        <v/>
      </c>
      <c r="J185" s="14">
        <f>INDEX(Variables!$E$5:$E$205,MATCH($A185,Variables!$A$5:$A$205,0))</f>
        <v/>
      </c>
      <c r="K185" s="11">
        <f>LOWER(Settings!$C$4)&amp;".mit."&amp;$A185&amp;IF($C185="","","."&amp;$C185&amp;"."&amp;$B185)&amp;IF(INDEX(Variables!$D$5:$D$205,MATCH($A185,Variables!$A$5:$A$205,0))="","","."&amp;INDEX(Variables!$D$5:$D$205,MATCH($A185,Variables!$A$5:$A$205,0)))&amp;"."&amp;K$5</f>
        <v/>
      </c>
      <c r="L185" s="28" t="n">
        <v>0.323307501285192</v>
      </c>
      <c r="M185" s="28" t="n">
        <v>0.384272631658594</v>
      </c>
      <c r="N185" s="28" t="n">
        <v>0.423375096226274</v>
      </c>
      <c r="O185" s="28" t="n">
        <v>0.436878561770544</v>
      </c>
      <c r="P185" s="28" t="n">
        <v>0.450285164978255</v>
      </c>
      <c r="Q185" s="28" t="n">
        <v>0.466201727883183</v>
      </c>
      <c r="R185" s="28" t="n">
        <v>0.485280112508725</v>
      </c>
      <c r="S185" s="28" t="n">
        <v>0.503956796790976</v>
      </c>
      <c r="T185" s="28" t="n">
        <v>0.521820936475194</v>
      </c>
      <c r="U185" s="28" t="n">
        <v>0.540099212707787</v>
      </c>
      <c r="V185" s="28" t="n">
        <v>0.558790932982584</v>
      </c>
      <c r="W185" s="28" t="n">
        <v>0.57789485704034</v>
      </c>
      <c r="X185" s="28" t="n">
        <v>0.597409179427876</v>
      </c>
      <c r="Y185" s="28" t="n">
        <v>0.617331512626229</v>
      </c>
      <c r="Z185" s="28" t="n">
        <v>0.637658870810869</v>
      </c>
      <c r="AA185" s="28" t="n">
        <v>0.658387654307421</v>
      </c>
      <c r="AB185" s="28" t="n">
        <v>0.679513634806528</v>
      </c>
      <c r="AC185" s="28" t="n">
        <v>0.701031941401471</v>
      </c>
      <c r="AD185" s="28" t="n">
        <v>0.722937047511932</v>
      </c>
      <c r="AF185" s="11">
        <f>LOWER(Settings!$C$4)&amp;".mit."&amp;$A185&amp;IF($C185="","","."&amp;$C185&amp;"."&amp;$B185)&amp;IF(INDEX(Variables!$D$5:$D$205,MATCH($A185,Variables!$A$5:$A$205,0))="","","."&amp;INDEX(Variables!$D$5:$D$205,MATCH($A185,Variables!$A$5:$A$205,0)))&amp;"."&amp;AF$5</f>
        <v/>
      </c>
      <c r="AG185" s="28" t="n">
        <v>0.323307501285192</v>
      </c>
      <c r="AH185" s="28" t="n">
        <v>0.384272631658594</v>
      </c>
      <c r="AI185" s="28" t="n">
        <v>0.423375096226274</v>
      </c>
      <c r="AJ185" s="28" t="n">
        <v>0.436878561770544</v>
      </c>
      <c r="AK185" s="28" t="n">
        <v>0.450285164978255</v>
      </c>
      <c r="AL185" s="28" t="n">
        <v>0.466201727883183</v>
      </c>
      <c r="AM185" s="28" t="n">
        <v>0.485280112508725</v>
      </c>
      <c r="AN185" s="28" t="n">
        <v>0.503956796790976</v>
      </c>
      <c r="AO185" s="28" t="n">
        <v>0.521820936475194</v>
      </c>
      <c r="AP185" s="28" t="n">
        <v>0.540099212707787</v>
      </c>
      <c r="AQ185" s="28" t="n">
        <v>0.558790932982584</v>
      </c>
      <c r="AR185" s="28" t="n">
        <v>0.57789485704034</v>
      </c>
      <c r="AS185" s="28" t="n">
        <v>0.597409179427876</v>
      </c>
      <c r="AT185" s="28" t="n">
        <v>0.617331512626229</v>
      </c>
      <c r="AU185" s="28" t="n">
        <v>0.637658870810869</v>
      </c>
      <c r="AV185" s="28" t="n">
        <v>0.658387654307421</v>
      </c>
      <c r="AW185" s="28" t="n">
        <v>0.679513634806528</v>
      </c>
      <c r="AX185" s="28" t="n">
        <v>0.701031941401471</v>
      </c>
      <c r="AY185" s="28" t="n">
        <v>0.722937047511932</v>
      </c>
    </row>
    <row r="186" hidden="1" outlineLevel="1">
      <c r="H186" s="21" t="inlineStr">
        <is>
          <t>ETS price: volatility adjustment, baseline covered emissions, cap, effective semi-elasticity, fast estimate, override row (pasted values), price used, tax-equivalent price, revenue factor</t>
        </is>
      </c>
    </row>
    <row r="187" hidden="1" outlineLevel="1">
      <c r="A187" s="1" t="inlineStr">
        <is>
          <t>ets.vadj</t>
        </is>
      </c>
      <c r="B187" s="1" t="inlineStr"/>
      <c r="C187" s="1" t="inlineStr"/>
      <c r="H187" s="1">
        <f>INDEX(Variables!$B$5:$B$205,MATCH($A187,Variables!$A$5:$A$205,0))&amp;IF($C187="",""," | "&amp;INDEX(Mapping!$B$5:$B$26,MATCH($C187,Mapping!$A$5:$A$26,0))&amp;" | "&amp;INDEX(Mapping!$B$30:$B$46,MATCH($B187,Mapping!$A$30:$A$46,0)))</f>
        <v/>
      </c>
      <c r="I187" s="1">
        <f>INDEX(Variables!$C$5:$C$205,MATCH($A187,Variables!$A$5:$A$205,0))</f>
        <v/>
      </c>
      <c r="J187" s="1">
        <f>INDEX(Variables!$E$5:$E$205,MATCH($A187,Variables!$A$5:$A$205,0))</f>
        <v/>
      </c>
      <c r="K187" s="17">
        <f>LOWER(Settings!$C$4)&amp;".mit."&amp;$A187&amp;IF($C187="","","."&amp;$C187&amp;"."&amp;$B187)&amp;IF(INDEX(Variables!$D$5:$D$205,MATCH($A187,Variables!$A$5:$A$205,0))="","","."&amp;INDEX(Variables!$D$5:$D$205,MATCH($A187,Variables!$A$5:$A$205,0)))&amp;"."&amp;K$5</f>
        <v/>
      </c>
      <c r="L187" s="18">
        <f>(1+L$102*INDEX(Settings!$C$18:$F$18,MATCH(SUBSTITUTE(L$101,"*",""),Settings!$C$16:$F$16,0)))/(1+INDEX(Settings!$C$17:$F$17,MATCH(SUBSTITUTE(L$100,"*",""),Settings!$C$16:$F$16,0))*INDEX(Settings!$C$18:$F$18,MATCH(SUBSTITUTE(L$101,"*",""),Settings!$C$16:$F$16,0)))</f>
        <v/>
      </c>
      <c r="M187" s="19">
        <f>(1+M$102*INDEX(Settings!$C$18:$F$18,MATCH(SUBSTITUTE(M$101,"*",""),Settings!$C$16:$F$16,0)))/(1+INDEX(Settings!$C$17:$F$17,MATCH(SUBSTITUTE(M$100,"*",""),Settings!$C$16:$F$16,0))*INDEX(Settings!$C$18:$F$18,MATCH(SUBSTITUTE(M$101,"*",""),Settings!$C$16:$F$16,0)))</f>
        <v/>
      </c>
      <c r="N187" s="19">
        <f>(1+N$102*INDEX(Settings!$C$18:$F$18,MATCH(SUBSTITUTE(N$101,"*",""),Settings!$C$16:$F$16,0)))/(1+INDEX(Settings!$C$17:$F$17,MATCH(SUBSTITUTE(N$100,"*",""),Settings!$C$16:$F$16,0))*INDEX(Settings!$C$18:$F$18,MATCH(SUBSTITUTE(N$101,"*",""),Settings!$C$16:$F$16,0)))</f>
        <v/>
      </c>
      <c r="O187" s="19">
        <f>(1+O$102*INDEX(Settings!$C$18:$F$18,MATCH(SUBSTITUTE(O$101,"*",""),Settings!$C$16:$F$16,0)))/(1+INDEX(Settings!$C$17:$F$17,MATCH(SUBSTITUTE(O$100,"*",""),Settings!$C$16:$F$16,0))*INDEX(Settings!$C$18:$F$18,MATCH(SUBSTITUTE(O$101,"*",""),Settings!$C$16:$F$16,0)))</f>
        <v/>
      </c>
      <c r="P187" s="19">
        <f>(1+P$102*INDEX(Settings!$C$18:$F$18,MATCH(SUBSTITUTE(P$101,"*",""),Settings!$C$16:$F$16,0)))/(1+INDEX(Settings!$C$17:$F$17,MATCH(SUBSTITUTE(P$100,"*",""),Settings!$C$16:$F$16,0))*INDEX(Settings!$C$18:$F$18,MATCH(SUBSTITUTE(P$101,"*",""),Settings!$C$16:$F$16,0)))</f>
        <v/>
      </c>
      <c r="Q187" s="19">
        <f>(1+Q$102*INDEX(Settings!$C$18:$F$18,MATCH(SUBSTITUTE(Q$101,"*",""),Settings!$C$16:$F$16,0)))/(1+INDEX(Settings!$C$17:$F$17,MATCH(SUBSTITUTE(Q$100,"*",""),Settings!$C$16:$F$16,0))*INDEX(Settings!$C$18:$F$18,MATCH(SUBSTITUTE(Q$101,"*",""),Settings!$C$16:$F$16,0)))</f>
        <v/>
      </c>
      <c r="R187" s="19">
        <f>(1+R$102*INDEX(Settings!$C$18:$F$18,MATCH(SUBSTITUTE(R$101,"*",""),Settings!$C$16:$F$16,0)))/(1+INDEX(Settings!$C$17:$F$17,MATCH(SUBSTITUTE(R$100,"*",""),Settings!$C$16:$F$16,0))*INDEX(Settings!$C$18:$F$18,MATCH(SUBSTITUTE(R$101,"*",""),Settings!$C$16:$F$16,0)))</f>
        <v/>
      </c>
      <c r="S187" s="19">
        <f>(1+S$102*INDEX(Settings!$C$18:$F$18,MATCH(SUBSTITUTE(S$101,"*",""),Settings!$C$16:$F$16,0)))/(1+INDEX(Settings!$C$17:$F$17,MATCH(SUBSTITUTE(S$100,"*",""),Settings!$C$16:$F$16,0))*INDEX(Settings!$C$18:$F$18,MATCH(SUBSTITUTE(S$101,"*",""),Settings!$C$16:$F$16,0)))</f>
        <v/>
      </c>
      <c r="T187" s="19">
        <f>(1+T$102*INDEX(Settings!$C$18:$F$18,MATCH(SUBSTITUTE(T$101,"*",""),Settings!$C$16:$F$16,0)))/(1+INDEX(Settings!$C$17:$F$17,MATCH(SUBSTITUTE(T$100,"*",""),Settings!$C$16:$F$16,0))*INDEX(Settings!$C$18:$F$18,MATCH(SUBSTITUTE(T$101,"*",""),Settings!$C$16:$F$16,0)))</f>
        <v/>
      </c>
      <c r="U187" s="19">
        <f>(1+U$102*INDEX(Settings!$C$18:$F$18,MATCH(SUBSTITUTE(U$101,"*",""),Settings!$C$16:$F$16,0)))/(1+INDEX(Settings!$C$17:$F$17,MATCH(SUBSTITUTE(U$100,"*",""),Settings!$C$16:$F$16,0))*INDEX(Settings!$C$18:$F$18,MATCH(SUBSTITUTE(U$101,"*",""),Settings!$C$16:$F$16,0)))</f>
        <v/>
      </c>
      <c r="V187" s="19">
        <f>(1+V$102*INDEX(Settings!$C$18:$F$18,MATCH(SUBSTITUTE(V$101,"*",""),Settings!$C$16:$F$16,0)))/(1+INDEX(Settings!$C$17:$F$17,MATCH(SUBSTITUTE(V$100,"*",""),Settings!$C$16:$F$16,0))*INDEX(Settings!$C$18:$F$18,MATCH(SUBSTITUTE(V$101,"*",""),Settings!$C$16:$F$16,0)))</f>
        <v/>
      </c>
      <c r="W187" s="19">
        <f>(1+W$102*INDEX(Settings!$C$18:$F$18,MATCH(SUBSTITUTE(W$101,"*",""),Settings!$C$16:$F$16,0)))/(1+INDEX(Settings!$C$17:$F$17,MATCH(SUBSTITUTE(W$100,"*",""),Settings!$C$16:$F$16,0))*INDEX(Settings!$C$18:$F$18,MATCH(SUBSTITUTE(W$101,"*",""),Settings!$C$16:$F$16,0)))</f>
        <v/>
      </c>
      <c r="X187" s="19">
        <f>(1+X$102*INDEX(Settings!$C$18:$F$18,MATCH(SUBSTITUTE(X$101,"*",""),Settings!$C$16:$F$16,0)))/(1+INDEX(Settings!$C$17:$F$17,MATCH(SUBSTITUTE(X$100,"*",""),Settings!$C$16:$F$16,0))*INDEX(Settings!$C$18:$F$18,MATCH(SUBSTITUTE(X$101,"*",""),Settings!$C$16:$F$16,0)))</f>
        <v/>
      </c>
      <c r="Y187" s="19">
        <f>(1+Y$102*INDEX(Settings!$C$18:$F$18,MATCH(SUBSTITUTE(Y$101,"*",""),Settings!$C$16:$F$16,0)))/(1+INDEX(Settings!$C$17:$F$17,MATCH(SUBSTITUTE(Y$100,"*",""),Settings!$C$16:$F$16,0))*INDEX(Settings!$C$18:$F$18,MATCH(SUBSTITUTE(Y$101,"*",""),Settings!$C$16:$F$16,0)))</f>
        <v/>
      </c>
      <c r="Z187" s="19">
        <f>(1+Z$102*INDEX(Settings!$C$18:$F$18,MATCH(SUBSTITUTE(Z$101,"*",""),Settings!$C$16:$F$16,0)))/(1+INDEX(Settings!$C$17:$F$17,MATCH(SUBSTITUTE(Z$100,"*",""),Settings!$C$16:$F$16,0))*INDEX(Settings!$C$18:$F$18,MATCH(SUBSTITUTE(Z$101,"*",""),Settings!$C$16:$F$16,0)))</f>
        <v/>
      </c>
      <c r="AA187" s="19">
        <f>(1+AA$102*INDEX(Settings!$C$18:$F$18,MATCH(SUBSTITUTE(AA$101,"*",""),Settings!$C$16:$F$16,0)))/(1+INDEX(Settings!$C$17:$F$17,MATCH(SUBSTITUTE(AA$100,"*",""),Settings!$C$16:$F$16,0))*INDEX(Settings!$C$18:$F$18,MATCH(SUBSTITUTE(AA$101,"*",""),Settings!$C$16:$F$16,0)))</f>
        <v/>
      </c>
      <c r="AB187" s="19">
        <f>(1+AB$102*INDEX(Settings!$C$18:$F$18,MATCH(SUBSTITUTE(AB$101,"*",""),Settings!$C$16:$F$16,0)))/(1+INDEX(Settings!$C$17:$F$17,MATCH(SUBSTITUTE(AB$100,"*",""),Settings!$C$16:$F$16,0))*INDEX(Settings!$C$18:$F$18,MATCH(SUBSTITUTE(AB$101,"*",""),Settings!$C$16:$F$16,0)))</f>
        <v/>
      </c>
      <c r="AC187" s="19">
        <f>(1+AC$102*INDEX(Settings!$C$18:$F$18,MATCH(SUBSTITUTE(AC$101,"*",""),Settings!$C$16:$F$16,0)))/(1+INDEX(Settings!$C$17:$F$17,MATCH(SUBSTITUTE(AC$100,"*",""),Settings!$C$16:$F$16,0))*INDEX(Settings!$C$18:$F$18,MATCH(SUBSTITUTE(AC$101,"*",""),Settings!$C$16:$F$16,0)))</f>
        <v/>
      </c>
      <c r="AD187" s="20">
        <f>VOLADJ(AD$100,AD$101,AD$102)</f>
        <v/>
      </c>
      <c r="AF187" s="17">
        <f>LOWER(Settings!$C$4)&amp;".mit."&amp;$A187&amp;IF($C187="","","."&amp;$C187&amp;"."&amp;$B187)&amp;IF(INDEX(Variables!$D$5:$D$205,MATCH($A187,Variables!$A$5:$A$205,0))="","","."&amp;INDEX(Variables!$D$5:$D$205,MATCH($A187,Variables!$A$5:$A$205,0)))&amp;"."&amp;AF$5</f>
        <v/>
      </c>
      <c r="AG187" s="18">
        <f>(1+AG$102*INDEX(Settings!$C$18:$F$18,MATCH(SUBSTITUTE(AG$101,"*",""),Settings!$C$16:$F$16,0)))/(1+INDEX(Settings!$C$17:$F$17,MATCH(SUBSTITUTE(AG$100,"*",""),Settings!$C$16:$F$16,0))*INDEX(Settings!$C$18:$F$18,MATCH(SUBSTITUTE(AG$101,"*",""),Settings!$C$16:$F$16,0)))</f>
        <v/>
      </c>
      <c r="AH187" s="19">
        <f>(1+AH$102*INDEX(Settings!$C$18:$F$18,MATCH(SUBSTITUTE(AH$101,"*",""),Settings!$C$16:$F$16,0)))/(1+INDEX(Settings!$C$17:$F$17,MATCH(SUBSTITUTE(AH$100,"*",""),Settings!$C$16:$F$16,0))*INDEX(Settings!$C$18:$F$18,MATCH(SUBSTITUTE(AH$101,"*",""),Settings!$C$16:$F$16,0)))</f>
        <v/>
      </c>
      <c r="AI187" s="19">
        <f>(1+AI$102*INDEX(Settings!$C$18:$F$18,MATCH(SUBSTITUTE(AI$101,"*",""),Settings!$C$16:$F$16,0)))/(1+INDEX(Settings!$C$17:$F$17,MATCH(SUBSTITUTE(AI$100,"*",""),Settings!$C$16:$F$16,0))*INDEX(Settings!$C$18:$F$18,MATCH(SUBSTITUTE(AI$101,"*",""),Settings!$C$16:$F$16,0)))</f>
        <v/>
      </c>
      <c r="AJ187" s="19">
        <f>(1+AJ$102*INDEX(Settings!$C$18:$F$18,MATCH(SUBSTITUTE(AJ$101,"*",""),Settings!$C$16:$F$16,0)))/(1+INDEX(Settings!$C$17:$F$17,MATCH(SUBSTITUTE(AJ$100,"*",""),Settings!$C$16:$F$16,0))*INDEX(Settings!$C$18:$F$18,MATCH(SUBSTITUTE(AJ$101,"*",""),Settings!$C$16:$F$16,0)))</f>
        <v/>
      </c>
      <c r="AK187" s="19">
        <f>(1+AK$102*INDEX(Settings!$C$18:$F$18,MATCH(SUBSTITUTE(AK$101,"*",""),Settings!$C$16:$F$16,0)))/(1+INDEX(Settings!$C$17:$F$17,MATCH(SUBSTITUTE(AK$100,"*",""),Settings!$C$16:$F$16,0))*INDEX(Settings!$C$18:$F$18,MATCH(SUBSTITUTE(AK$101,"*",""),Settings!$C$16:$F$16,0)))</f>
        <v/>
      </c>
      <c r="AL187" s="19">
        <f>(1+AL$102*INDEX(Settings!$C$18:$F$18,MATCH(SUBSTITUTE(AL$101,"*",""),Settings!$C$16:$F$16,0)))/(1+INDEX(Settings!$C$17:$F$17,MATCH(SUBSTITUTE(AL$100,"*",""),Settings!$C$16:$F$16,0))*INDEX(Settings!$C$18:$F$18,MATCH(SUBSTITUTE(AL$101,"*",""),Settings!$C$16:$F$16,0)))</f>
        <v/>
      </c>
      <c r="AM187" s="19">
        <f>(1+AM$102*INDEX(Settings!$C$18:$F$18,MATCH(SUBSTITUTE(AM$101,"*",""),Settings!$C$16:$F$16,0)))/(1+INDEX(Settings!$C$17:$F$17,MATCH(SUBSTITUTE(AM$100,"*",""),Settings!$C$16:$F$16,0))*INDEX(Settings!$C$18:$F$18,MATCH(SUBSTITUTE(AM$101,"*",""),Settings!$C$16:$F$16,0)))</f>
        <v/>
      </c>
      <c r="AN187" s="19">
        <f>(1+AN$102*INDEX(Settings!$C$18:$F$18,MATCH(SUBSTITUTE(AN$101,"*",""),Settings!$C$16:$F$16,0)))/(1+INDEX(Settings!$C$17:$F$17,MATCH(SUBSTITUTE(AN$100,"*",""),Settings!$C$16:$F$16,0))*INDEX(Settings!$C$18:$F$18,MATCH(SUBSTITUTE(AN$101,"*",""),Settings!$C$16:$F$16,0)))</f>
        <v/>
      </c>
      <c r="AO187" s="19">
        <f>(1+AO$102*INDEX(Settings!$C$18:$F$18,MATCH(SUBSTITUTE(AO$101,"*",""),Settings!$C$16:$F$16,0)))/(1+INDEX(Settings!$C$17:$F$17,MATCH(SUBSTITUTE(AO$100,"*",""),Settings!$C$16:$F$16,0))*INDEX(Settings!$C$18:$F$18,MATCH(SUBSTITUTE(AO$101,"*",""),Settings!$C$16:$F$16,0)))</f>
        <v/>
      </c>
      <c r="AP187" s="19">
        <f>(1+AP$102*INDEX(Settings!$C$18:$F$18,MATCH(SUBSTITUTE(AP$101,"*",""),Settings!$C$16:$F$16,0)))/(1+INDEX(Settings!$C$17:$F$17,MATCH(SUBSTITUTE(AP$100,"*",""),Settings!$C$16:$F$16,0))*INDEX(Settings!$C$18:$F$18,MATCH(SUBSTITUTE(AP$101,"*",""),Settings!$C$16:$F$16,0)))</f>
        <v/>
      </c>
      <c r="AQ187" s="19">
        <f>(1+AQ$102*INDEX(Settings!$C$18:$F$18,MATCH(SUBSTITUTE(AQ$101,"*",""),Settings!$C$16:$F$16,0)))/(1+INDEX(Settings!$C$17:$F$17,MATCH(SUBSTITUTE(AQ$100,"*",""),Settings!$C$16:$F$16,0))*INDEX(Settings!$C$18:$F$18,MATCH(SUBSTITUTE(AQ$101,"*",""),Settings!$C$16:$F$16,0)))</f>
        <v/>
      </c>
      <c r="AR187" s="19">
        <f>(1+AR$102*INDEX(Settings!$C$18:$F$18,MATCH(SUBSTITUTE(AR$101,"*",""),Settings!$C$16:$F$16,0)))/(1+INDEX(Settings!$C$17:$F$17,MATCH(SUBSTITUTE(AR$100,"*",""),Settings!$C$16:$F$16,0))*INDEX(Settings!$C$18:$F$18,MATCH(SUBSTITUTE(AR$101,"*",""),Settings!$C$16:$F$16,0)))</f>
        <v/>
      </c>
      <c r="AS187" s="19">
        <f>(1+AS$102*INDEX(Settings!$C$18:$F$18,MATCH(SUBSTITUTE(AS$101,"*",""),Settings!$C$16:$F$16,0)))/(1+INDEX(Settings!$C$17:$F$17,MATCH(SUBSTITUTE(AS$100,"*",""),Settings!$C$16:$F$16,0))*INDEX(Settings!$C$18:$F$18,MATCH(SUBSTITUTE(AS$101,"*",""),Settings!$C$16:$F$16,0)))</f>
        <v/>
      </c>
      <c r="AT187" s="19">
        <f>(1+AT$102*INDEX(Settings!$C$18:$F$18,MATCH(SUBSTITUTE(AT$101,"*",""),Settings!$C$16:$F$16,0)))/(1+INDEX(Settings!$C$17:$F$17,MATCH(SUBSTITUTE(AT$100,"*",""),Settings!$C$16:$F$16,0))*INDEX(Settings!$C$18:$F$18,MATCH(SUBSTITUTE(AT$101,"*",""),Settings!$C$16:$F$16,0)))</f>
        <v/>
      </c>
      <c r="AU187" s="19">
        <f>(1+AU$102*INDEX(Settings!$C$18:$F$18,MATCH(SUBSTITUTE(AU$101,"*",""),Settings!$C$16:$F$16,0)))/(1+INDEX(Settings!$C$17:$F$17,MATCH(SUBSTITUTE(AU$100,"*",""),Settings!$C$16:$F$16,0))*INDEX(Settings!$C$18:$F$18,MATCH(SUBSTITUTE(AU$101,"*",""),Settings!$C$16:$F$16,0)))</f>
        <v/>
      </c>
      <c r="AV187" s="19">
        <f>(1+AV$102*INDEX(Settings!$C$18:$F$18,MATCH(SUBSTITUTE(AV$101,"*",""),Settings!$C$16:$F$16,0)))/(1+INDEX(Settings!$C$17:$F$17,MATCH(SUBSTITUTE(AV$100,"*",""),Settings!$C$16:$F$16,0))*INDEX(Settings!$C$18:$F$18,MATCH(SUBSTITUTE(AV$101,"*",""),Settings!$C$16:$F$16,0)))</f>
        <v/>
      </c>
      <c r="AW187" s="19">
        <f>(1+AW$102*INDEX(Settings!$C$18:$F$18,MATCH(SUBSTITUTE(AW$101,"*",""),Settings!$C$16:$F$16,0)))/(1+INDEX(Settings!$C$17:$F$17,MATCH(SUBSTITUTE(AW$100,"*",""),Settings!$C$16:$F$16,0))*INDEX(Settings!$C$18:$F$18,MATCH(SUBSTITUTE(AW$101,"*",""),Settings!$C$16:$F$16,0)))</f>
        <v/>
      </c>
      <c r="AX187" s="19">
        <f>(1+AX$102*INDEX(Settings!$C$18:$F$18,MATCH(SUBSTITUTE(AX$101,"*",""),Settings!$C$16:$F$16,0)))/(1+INDEX(Settings!$C$17:$F$17,MATCH(SUBSTITUTE(AX$100,"*",""),Settings!$C$16:$F$16,0))*INDEX(Settings!$C$18:$F$18,MATCH(SUBSTITUTE(AX$101,"*",""),Settings!$C$16:$F$16,0)))</f>
        <v/>
      </c>
      <c r="AY187" s="20">
        <f>VOLADJ(AY$100,AY$101,AY$102)</f>
        <v/>
      </c>
    </row>
    <row r="188" hidden="1" outlineLevel="1">
      <c r="A188" s="1" t="inlineStr">
        <is>
          <t>ets.bce</t>
        </is>
      </c>
      <c r="B188" s="1" t="inlineStr"/>
      <c r="C188" s="1" t="inlineStr"/>
      <c r="H188" s="1">
        <f>INDEX(Variables!$B$5:$B$205,MATCH($A188,Variables!$A$5:$A$205,0))&amp;IF($C188="",""," | "&amp;INDEX(Mapping!$B$5:$B$26,MATCH($C188,Mapping!$A$5:$A$26,0))&amp;" | "&amp;INDEX(Mapping!$B$30:$B$46,MATCH($B188,Mapping!$A$30:$A$46,0)))</f>
        <v/>
      </c>
      <c r="I188" s="1">
        <f>INDEX(Variables!$C$5:$C$205,MATCH($A188,Variables!$A$5:$A$205,0))</f>
        <v/>
      </c>
      <c r="J188" s="1">
        <f>INDEX(Variables!$E$5:$E$205,MATCH($A188,Variables!$A$5:$A$205,0))</f>
        <v/>
      </c>
      <c r="K188" s="17">
        <f>LOWER(Settings!$C$4)&amp;".mit."&amp;$A188&amp;IF($C188="","","."&amp;$C188&amp;"."&amp;$B188)&amp;IF(INDEX(Variables!$D$5:$D$205,MATCH($A188,Variables!$A$5:$A$205,0))="","","."&amp;INDEX(Variables!$D$5:$D$205,MATCH($A188,Variables!$A$5:$A$205,0)))&amp;"."&amp;K$5</f>
        <v/>
      </c>
      <c r="L188" s="29">
        <f>SUMPRODUCT(L$169:L$185,L$121:L$137)</f>
        <v/>
      </c>
      <c r="M188" s="30">
        <f>SUMPRODUCT(M$169:M$185,M$121:M$137)</f>
        <v/>
      </c>
      <c r="N188" s="30">
        <f>SUMPRODUCT(N$169:N$185,N$121:N$137)</f>
        <v/>
      </c>
      <c r="O188" s="30">
        <f>SUMPRODUCT(O$169:O$185,O$121:O$137)</f>
        <v/>
      </c>
      <c r="P188" s="30">
        <f>SUMPRODUCT(P$169:P$185,P$121:P$137)</f>
        <v/>
      </c>
      <c r="Q188" s="30">
        <f>SUMPRODUCT(Q$169:Q$185,Q$121:Q$137)</f>
        <v/>
      </c>
      <c r="R188" s="30">
        <f>SUMPRODUCT(R$169:R$185,R$121:R$137)</f>
        <v/>
      </c>
      <c r="S188" s="30">
        <f>SUMPRODUCT(S$169:S$185,S$121:S$137)</f>
        <v/>
      </c>
      <c r="T188" s="30">
        <f>SUMPRODUCT(T$169:T$185,T$121:T$137)</f>
        <v/>
      </c>
      <c r="U188" s="30">
        <f>SUMPRODUCT(U$169:U$185,U$121:U$137)</f>
        <v/>
      </c>
      <c r="V188" s="30">
        <f>SUMPRODUCT(V$169:V$185,V$121:V$137)</f>
        <v/>
      </c>
      <c r="W188" s="30">
        <f>SUMPRODUCT(W$169:W$185,W$121:W$137)</f>
        <v/>
      </c>
      <c r="X188" s="30">
        <f>SUMPRODUCT(X$169:X$185,X$121:X$137)</f>
        <v/>
      </c>
      <c r="Y188" s="30">
        <f>SUMPRODUCT(Y$169:Y$185,Y$121:Y$137)</f>
        <v/>
      </c>
      <c r="Z188" s="30">
        <f>SUMPRODUCT(Z$169:Z$185,Z$121:Z$137)</f>
        <v/>
      </c>
      <c r="AA188" s="30">
        <f>SUMPRODUCT(AA$169:AA$185,AA$121:AA$137)</f>
        <v/>
      </c>
      <c r="AB188" s="30">
        <f>SUMPRODUCT(AB$169:AB$185,AB$121:AB$137)</f>
        <v/>
      </c>
      <c r="AC188" s="30">
        <f>SUMPRODUCT(AC$169:AC$185,AC$121:AC$137)</f>
        <v/>
      </c>
      <c r="AD188" s="31">
        <f>COVERED(AD$169:AD$185,AD$121:AD$137)</f>
        <v/>
      </c>
      <c r="AF188" s="17">
        <f>LOWER(Settings!$C$4)&amp;".mit."&amp;$A188&amp;IF($C188="","","."&amp;$C188&amp;"."&amp;$B188)&amp;IF(INDEX(Variables!$D$5:$D$205,MATCH($A188,Variables!$A$5:$A$205,0))="","","."&amp;INDEX(Variables!$D$5:$D$205,MATCH($A188,Variables!$A$5:$A$205,0)))&amp;"."&amp;AF$5</f>
        <v/>
      </c>
      <c r="AG188" s="29">
        <f>SUMPRODUCT(AG$169:AG$185,AG$121:AG$137)</f>
        <v/>
      </c>
      <c r="AH188" s="30">
        <f>SUMPRODUCT(AH$169:AH$185,AH$121:AH$137)</f>
        <v/>
      </c>
      <c r="AI188" s="30">
        <f>SUMPRODUCT(AI$169:AI$185,AI$121:AI$137)</f>
        <v/>
      </c>
      <c r="AJ188" s="30">
        <f>SUMPRODUCT(AJ$169:AJ$185,AJ$121:AJ$137)</f>
        <v/>
      </c>
      <c r="AK188" s="30">
        <f>SUMPRODUCT(AK$169:AK$185,AK$121:AK$137)</f>
        <v/>
      </c>
      <c r="AL188" s="30">
        <f>SUMPRODUCT(AL$169:AL$185,AL$121:AL$137)</f>
        <v/>
      </c>
      <c r="AM188" s="30">
        <f>SUMPRODUCT(AM$169:AM$185,AM$121:AM$137)</f>
        <v/>
      </c>
      <c r="AN188" s="30">
        <f>SUMPRODUCT(AN$169:AN$185,AN$121:AN$137)</f>
        <v/>
      </c>
      <c r="AO188" s="30">
        <f>SUMPRODUCT(AO$169:AO$185,AO$121:AO$137)</f>
        <v/>
      </c>
      <c r="AP188" s="30">
        <f>SUMPRODUCT(AP$169:AP$185,AP$121:AP$137)</f>
        <v/>
      </c>
      <c r="AQ188" s="30">
        <f>SUMPRODUCT(AQ$169:AQ$185,AQ$121:AQ$137)</f>
        <v/>
      </c>
      <c r="AR188" s="30">
        <f>SUMPRODUCT(AR$169:AR$185,AR$121:AR$137)</f>
        <v/>
      </c>
      <c r="AS188" s="30">
        <f>SUMPRODUCT(AS$169:AS$185,AS$121:AS$137)</f>
        <v/>
      </c>
      <c r="AT188" s="30">
        <f>SUMPRODUCT(AT$169:AT$185,AT$121:AT$137)</f>
        <v/>
      </c>
      <c r="AU188" s="30">
        <f>SUMPRODUCT(AU$169:AU$185,AU$121:AU$137)</f>
        <v/>
      </c>
      <c r="AV188" s="30">
        <f>SUMPRODUCT(AV$169:AV$185,AV$121:AV$137)</f>
        <v/>
      </c>
      <c r="AW188" s="30">
        <f>SUMPRODUCT(AW$169:AW$185,AW$121:AW$137)</f>
        <v/>
      </c>
      <c r="AX188" s="30">
        <f>SUMPRODUCT(AX$169:AX$185,AX$121:AX$137)</f>
        <v/>
      </c>
      <c r="AY188" s="31">
        <f>COVERED(AY$169:AY$185,AY$121:AY$137)</f>
        <v/>
      </c>
    </row>
    <row r="189" hidden="1" outlineLevel="1">
      <c r="A189" s="1" t="inlineStr">
        <is>
          <t>ets.cap</t>
        </is>
      </c>
      <c r="B189" s="1" t="inlineStr"/>
      <c r="C189" s="1" t="inlineStr"/>
      <c r="H189" s="1">
        <f>INDEX(Variables!$B$5:$B$205,MATCH($A189,Variables!$A$5:$A$205,0))&amp;IF($C189="",""," | "&amp;INDEX(Mapping!$B$5:$B$26,MATCH($C189,Mapping!$A$5:$A$26,0))&amp;" | "&amp;INDEX(Mapping!$B$30:$B$46,MATCH($B189,Mapping!$A$30:$A$46,0)))</f>
        <v/>
      </c>
      <c r="I189" s="1">
        <f>INDEX(Variables!$C$5:$C$205,MATCH($A189,Variables!$A$5:$A$205,0))</f>
        <v/>
      </c>
      <c r="J189" s="1">
        <f>INDEX(Variables!$E$5:$E$205,MATCH($A189,Variables!$A$5:$A$205,0))</f>
        <v/>
      </c>
      <c r="K189" s="17">
        <f>LOWER(Settings!$C$4)&amp;".mit."&amp;$A189&amp;IF($C189="","","."&amp;$C189&amp;"."&amp;$B189)&amp;IF(INDEX(Variables!$D$5:$D$205,MATCH($A189,Variables!$A$5:$A$205,0))="","","."&amp;INDEX(Variables!$D$5:$D$205,MATCH($A189,Variables!$A$5:$A$205,0)))&amp;"."&amp;K$5</f>
        <v/>
      </c>
      <c r="L189" s="29">
        <f>IF(AND(LEFT(L$93,3)="Yes",L$4&gt;=L$97),IF(AND(L$4&gt;L$98,LEFT(L$96,8)="Constant"),K$189,L$188*(1+L$94+(L$95-L$94)/MAX(L$98-L$97,1)*(MIN(L$4,L$98)-L$97))),0)</f>
        <v/>
      </c>
      <c r="M189" s="30">
        <f>IF(AND(LEFT(M$93,3)="Yes",M$4&gt;=M$97),IF(AND(M$4&gt;M$98,LEFT(M$96,8)="Constant"),L$189,M$188*(1+M$94+(M$95-M$94)/MAX(M$98-M$97,1)*(MIN(M$4,M$98)-M$97))),0)</f>
        <v/>
      </c>
      <c r="N189" s="30">
        <f>IF(AND(LEFT(N$93,3)="Yes",N$4&gt;=N$97),IF(AND(N$4&gt;N$98,LEFT(N$96,8)="Constant"),M$189,N$188*(1+N$94+(N$95-N$94)/MAX(N$98-N$97,1)*(MIN(N$4,N$98)-N$97))),0)</f>
        <v/>
      </c>
      <c r="O189" s="30">
        <f>IF(AND(LEFT(O$93,3)="Yes",O$4&gt;=O$97),IF(AND(O$4&gt;O$98,LEFT(O$96,8)="Constant"),N$189,O$188*(1+O$94+(O$95-O$94)/MAX(O$98-O$97,1)*(MIN(O$4,O$98)-O$97))),0)</f>
        <v/>
      </c>
      <c r="P189" s="30">
        <f>IF(AND(LEFT(P$93,3)="Yes",P$4&gt;=P$97),IF(AND(P$4&gt;P$98,LEFT(P$96,8)="Constant"),O$189,P$188*(1+P$94+(P$95-P$94)/MAX(P$98-P$97,1)*(MIN(P$4,P$98)-P$97))),0)</f>
        <v/>
      </c>
      <c r="Q189" s="30">
        <f>IF(AND(LEFT(Q$93,3)="Yes",Q$4&gt;=Q$97),IF(AND(Q$4&gt;Q$98,LEFT(Q$96,8)="Constant"),P$189,Q$188*(1+Q$94+(Q$95-Q$94)/MAX(Q$98-Q$97,1)*(MIN(Q$4,Q$98)-Q$97))),0)</f>
        <v/>
      </c>
      <c r="R189" s="30">
        <f>IF(AND(LEFT(R$93,3)="Yes",R$4&gt;=R$97),IF(AND(R$4&gt;R$98,LEFT(R$96,8)="Constant"),Q$189,R$188*(1+R$94+(R$95-R$94)/MAX(R$98-R$97,1)*(MIN(R$4,R$98)-R$97))),0)</f>
        <v/>
      </c>
      <c r="S189" s="30">
        <f>IF(AND(LEFT(S$93,3)="Yes",S$4&gt;=S$97),IF(AND(S$4&gt;S$98,LEFT(S$96,8)="Constant"),R$189,S$188*(1+S$94+(S$95-S$94)/MAX(S$98-S$97,1)*(MIN(S$4,S$98)-S$97))),0)</f>
        <v/>
      </c>
      <c r="T189" s="30">
        <f>IF(AND(LEFT(T$93,3)="Yes",T$4&gt;=T$97),IF(AND(T$4&gt;T$98,LEFT(T$96,8)="Constant"),S$189,T$188*(1+T$94+(T$95-T$94)/MAX(T$98-T$97,1)*(MIN(T$4,T$98)-T$97))),0)</f>
        <v/>
      </c>
      <c r="U189" s="30">
        <f>IF(AND(LEFT(U$93,3)="Yes",U$4&gt;=U$97),IF(AND(U$4&gt;U$98,LEFT(U$96,8)="Constant"),T$189,U$188*(1+U$94+(U$95-U$94)/MAX(U$98-U$97,1)*(MIN(U$4,U$98)-U$97))),0)</f>
        <v/>
      </c>
      <c r="V189" s="30">
        <f>IF(AND(LEFT(V$93,3)="Yes",V$4&gt;=V$97),IF(AND(V$4&gt;V$98,LEFT(V$96,8)="Constant"),U$189,V$188*(1+V$94+(V$95-V$94)/MAX(V$98-V$97,1)*(MIN(V$4,V$98)-V$97))),0)</f>
        <v/>
      </c>
      <c r="W189" s="30">
        <f>IF(AND(LEFT(W$93,3)="Yes",W$4&gt;=W$97),IF(AND(W$4&gt;W$98,LEFT(W$96,8)="Constant"),V$189,W$188*(1+W$94+(W$95-W$94)/MAX(W$98-W$97,1)*(MIN(W$4,W$98)-W$97))),0)</f>
        <v/>
      </c>
      <c r="X189" s="30">
        <f>IF(AND(LEFT(X$93,3)="Yes",X$4&gt;=X$97),IF(AND(X$4&gt;X$98,LEFT(X$96,8)="Constant"),W$189,X$188*(1+X$94+(X$95-X$94)/MAX(X$98-X$97,1)*(MIN(X$4,X$98)-X$97))),0)</f>
        <v/>
      </c>
      <c r="Y189" s="30">
        <f>IF(AND(LEFT(Y$93,3)="Yes",Y$4&gt;=Y$97),IF(AND(Y$4&gt;Y$98,LEFT(Y$96,8)="Constant"),X$189,Y$188*(1+Y$94+(Y$95-Y$94)/MAX(Y$98-Y$97,1)*(MIN(Y$4,Y$98)-Y$97))),0)</f>
        <v/>
      </c>
      <c r="Z189" s="30">
        <f>IF(AND(LEFT(Z$93,3)="Yes",Z$4&gt;=Z$97),IF(AND(Z$4&gt;Z$98,LEFT(Z$96,8)="Constant"),Y$189,Z$188*(1+Z$94+(Z$95-Z$94)/MAX(Z$98-Z$97,1)*(MIN(Z$4,Z$98)-Z$97))),0)</f>
        <v/>
      </c>
      <c r="AA189" s="30">
        <f>IF(AND(LEFT(AA$93,3)="Yes",AA$4&gt;=AA$97),IF(AND(AA$4&gt;AA$98,LEFT(AA$96,8)="Constant"),Z$189,AA$188*(1+AA$94+(AA$95-AA$94)/MAX(AA$98-AA$97,1)*(MIN(AA$4,AA$98)-AA$97))),0)</f>
        <v/>
      </c>
      <c r="AB189" s="30">
        <f>IF(AND(LEFT(AB$93,3)="Yes",AB$4&gt;=AB$97),IF(AND(AB$4&gt;AB$98,LEFT(AB$96,8)="Constant"),AA$189,AB$188*(1+AB$94+(AB$95-AB$94)/MAX(AB$98-AB$97,1)*(MIN(AB$4,AB$98)-AB$97))),0)</f>
        <v/>
      </c>
      <c r="AC189" s="30">
        <f>IF(AND(LEFT(AC$93,3)="Yes",AC$4&gt;=AC$97),IF(AND(AC$4&gt;AC$98,LEFT(AC$96,8)="Constant"),AB$189,AC$188*(1+AC$94+(AC$95-AC$94)/MAX(AC$98-AC$97,1)*(MIN(AC$4,AC$98)-AC$97))),0)</f>
        <v/>
      </c>
      <c r="AD189" s="31">
        <f>ETSCAP(AD$93,AD$4,AD$97,AD$98,AD$94,AD$95,AD$96,AD$188,AC$189)</f>
        <v/>
      </c>
      <c r="AF189" s="17">
        <f>LOWER(Settings!$C$4)&amp;".mit."&amp;$A189&amp;IF($C189="","","."&amp;$C189&amp;"."&amp;$B189)&amp;IF(INDEX(Variables!$D$5:$D$205,MATCH($A189,Variables!$A$5:$A$205,0))="","","."&amp;INDEX(Variables!$D$5:$D$205,MATCH($A189,Variables!$A$5:$A$205,0)))&amp;"."&amp;AF$5</f>
        <v/>
      </c>
      <c r="AG189" s="29">
        <f>IF(AND(LEFT(AG$93,3)="Yes",AG$4&gt;=AG$97),IF(AND(AG$4&gt;AG$98,LEFT(AG$96,8)="Constant"),AF$189,AG$188*(1+AG$94+(AG$95-AG$94)/MAX(AG$98-AG$97,1)*(MIN(AG$4,AG$98)-AG$97))),0)</f>
        <v/>
      </c>
      <c r="AH189" s="30">
        <f>IF(AND(LEFT(AH$93,3)="Yes",AH$4&gt;=AH$97),IF(AND(AH$4&gt;AH$98,LEFT(AH$96,8)="Constant"),AG$189,AH$188*(1+AH$94+(AH$95-AH$94)/MAX(AH$98-AH$97,1)*(MIN(AH$4,AH$98)-AH$97))),0)</f>
        <v/>
      </c>
      <c r="AI189" s="30">
        <f>IF(AND(LEFT(AI$93,3)="Yes",AI$4&gt;=AI$97),IF(AND(AI$4&gt;AI$98,LEFT(AI$96,8)="Constant"),AH$189,AI$188*(1+AI$94+(AI$95-AI$94)/MAX(AI$98-AI$97,1)*(MIN(AI$4,AI$98)-AI$97))),0)</f>
        <v/>
      </c>
      <c r="AJ189" s="30">
        <f>IF(AND(LEFT(AJ$93,3)="Yes",AJ$4&gt;=AJ$97),IF(AND(AJ$4&gt;AJ$98,LEFT(AJ$96,8)="Constant"),AI$189,AJ$188*(1+AJ$94+(AJ$95-AJ$94)/MAX(AJ$98-AJ$97,1)*(MIN(AJ$4,AJ$98)-AJ$97))),0)</f>
        <v/>
      </c>
      <c r="AK189" s="30">
        <f>IF(AND(LEFT(AK$93,3)="Yes",AK$4&gt;=AK$97),IF(AND(AK$4&gt;AK$98,LEFT(AK$96,8)="Constant"),AJ$189,AK$188*(1+AK$94+(AK$95-AK$94)/MAX(AK$98-AK$97,1)*(MIN(AK$4,AK$98)-AK$97))),0)</f>
        <v/>
      </c>
      <c r="AL189" s="30">
        <f>IF(AND(LEFT(AL$93,3)="Yes",AL$4&gt;=AL$97),IF(AND(AL$4&gt;AL$98,LEFT(AL$96,8)="Constant"),AK$189,AL$188*(1+AL$94+(AL$95-AL$94)/MAX(AL$98-AL$97,1)*(MIN(AL$4,AL$98)-AL$97))),0)</f>
        <v/>
      </c>
      <c r="AM189" s="30">
        <f>IF(AND(LEFT(AM$93,3)="Yes",AM$4&gt;=AM$97),IF(AND(AM$4&gt;AM$98,LEFT(AM$96,8)="Constant"),AL$189,AM$188*(1+AM$94+(AM$95-AM$94)/MAX(AM$98-AM$97,1)*(MIN(AM$4,AM$98)-AM$97))),0)</f>
        <v/>
      </c>
      <c r="AN189" s="30">
        <f>IF(AND(LEFT(AN$93,3)="Yes",AN$4&gt;=AN$97),IF(AND(AN$4&gt;AN$98,LEFT(AN$96,8)="Constant"),AM$189,AN$188*(1+AN$94+(AN$95-AN$94)/MAX(AN$98-AN$97,1)*(MIN(AN$4,AN$98)-AN$97))),0)</f>
        <v/>
      </c>
      <c r="AO189" s="30">
        <f>IF(AND(LEFT(AO$93,3)="Yes",AO$4&gt;=AO$97),IF(AND(AO$4&gt;AO$98,LEFT(AO$96,8)="Constant"),AN$189,AO$188*(1+AO$94+(AO$95-AO$94)/MAX(AO$98-AO$97,1)*(MIN(AO$4,AO$98)-AO$97))),0)</f>
        <v/>
      </c>
      <c r="AP189" s="30">
        <f>IF(AND(LEFT(AP$93,3)="Yes",AP$4&gt;=AP$97),IF(AND(AP$4&gt;AP$98,LEFT(AP$96,8)="Constant"),AO$189,AP$188*(1+AP$94+(AP$95-AP$94)/MAX(AP$98-AP$97,1)*(MIN(AP$4,AP$98)-AP$97))),0)</f>
        <v/>
      </c>
      <c r="AQ189" s="30">
        <f>IF(AND(LEFT(AQ$93,3)="Yes",AQ$4&gt;=AQ$97),IF(AND(AQ$4&gt;AQ$98,LEFT(AQ$96,8)="Constant"),AP$189,AQ$188*(1+AQ$94+(AQ$95-AQ$94)/MAX(AQ$98-AQ$97,1)*(MIN(AQ$4,AQ$98)-AQ$97))),0)</f>
        <v/>
      </c>
      <c r="AR189" s="30">
        <f>IF(AND(LEFT(AR$93,3)="Yes",AR$4&gt;=AR$97),IF(AND(AR$4&gt;AR$98,LEFT(AR$96,8)="Constant"),AQ$189,AR$188*(1+AR$94+(AR$95-AR$94)/MAX(AR$98-AR$97,1)*(MIN(AR$4,AR$98)-AR$97))),0)</f>
        <v/>
      </c>
      <c r="AS189" s="30">
        <f>IF(AND(LEFT(AS$93,3)="Yes",AS$4&gt;=AS$97),IF(AND(AS$4&gt;AS$98,LEFT(AS$96,8)="Constant"),AR$189,AS$188*(1+AS$94+(AS$95-AS$94)/MAX(AS$98-AS$97,1)*(MIN(AS$4,AS$98)-AS$97))),0)</f>
        <v/>
      </c>
      <c r="AT189" s="30">
        <f>IF(AND(LEFT(AT$93,3)="Yes",AT$4&gt;=AT$97),IF(AND(AT$4&gt;AT$98,LEFT(AT$96,8)="Constant"),AS$189,AT$188*(1+AT$94+(AT$95-AT$94)/MAX(AT$98-AT$97,1)*(MIN(AT$4,AT$98)-AT$97))),0)</f>
        <v/>
      </c>
      <c r="AU189" s="30">
        <f>IF(AND(LEFT(AU$93,3)="Yes",AU$4&gt;=AU$97),IF(AND(AU$4&gt;AU$98,LEFT(AU$96,8)="Constant"),AT$189,AU$188*(1+AU$94+(AU$95-AU$94)/MAX(AU$98-AU$97,1)*(MIN(AU$4,AU$98)-AU$97))),0)</f>
        <v/>
      </c>
      <c r="AV189" s="30">
        <f>IF(AND(LEFT(AV$93,3)="Yes",AV$4&gt;=AV$97),IF(AND(AV$4&gt;AV$98,LEFT(AV$96,8)="Constant"),AU$189,AV$188*(1+AV$94+(AV$95-AV$94)/MAX(AV$98-AV$97,1)*(MIN(AV$4,AV$98)-AV$97))),0)</f>
        <v/>
      </c>
      <c r="AW189" s="30">
        <f>IF(AND(LEFT(AW$93,3)="Yes",AW$4&gt;=AW$97),IF(AND(AW$4&gt;AW$98,LEFT(AW$96,8)="Constant"),AV$189,AW$188*(1+AW$94+(AW$95-AW$94)/MAX(AW$98-AW$97,1)*(MIN(AW$4,AW$98)-AW$97))),0)</f>
        <v/>
      </c>
      <c r="AX189" s="30">
        <f>IF(AND(LEFT(AX$93,3)="Yes",AX$4&gt;=AX$97),IF(AND(AX$4&gt;AX$98,LEFT(AX$96,8)="Constant"),AW$189,AX$188*(1+AX$94+(AX$95-AX$94)/MAX(AX$98-AX$97,1)*(MIN(AX$4,AX$98)-AX$97))),0)</f>
        <v/>
      </c>
      <c r="AY189" s="31">
        <f>ETSCAP(AY$93,AY$4,AY$97,AY$98,AY$94,AY$95,AY$96,AY$188,AX$189)</f>
        <v/>
      </c>
    </row>
    <row r="190" hidden="1" outlineLevel="1">
      <c r="A190" s="1" t="inlineStr">
        <is>
          <t>ets.se</t>
        </is>
      </c>
      <c r="B190" s="1" t="inlineStr"/>
      <c r="C190" s="1" t="inlineStr"/>
      <c r="H190" s="1">
        <f>INDEX(Variables!$B$5:$B$205,MATCH($A190,Variables!$A$5:$A$205,0))&amp;IF($C190="",""," | "&amp;INDEX(Mapping!$B$5:$B$26,MATCH($C190,Mapping!$A$5:$A$26,0))&amp;" | "&amp;INDEX(Mapping!$B$30:$B$46,MATCH($B190,Mapping!$A$30:$A$46,0)))</f>
        <v/>
      </c>
      <c r="I190" s="1">
        <f>INDEX(Variables!$C$5:$C$205,MATCH($A190,Variables!$A$5:$A$205,0))</f>
        <v/>
      </c>
      <c r="J190" s="1">
        <f>INDEX(Variables!$E$5:$E$205,MATCH($A190,Variables!$A$5:$A$205,0))</f>
        <v/>
      </c>
      <c r="K190" s="17">
        <f>LOWER(Settings!$C$4)&amp;".mit."&amp;$A190&amp;IF($C190="","","."&amp;$C190&amp;"."&amp;$B190)&amp;IF(INDEX(Variables!$D$5:$D$205,MATCH($A190,Variables!$A$5:$A$205,0))="","","."&amp;INDEX(Variables!$D$5:$D$205,MATCH($A190,Variables!$A$5:$A$205,0)))&amp;"."&amp;K$5</f>
        <v/>
      </c>
      <c r="L190" s="32">
        <f>IF(SUMPRODUCT(L$169:L$185,L$121:L$137)&gt;0,SUMPRODUCT(L$169:L$185,L$121:L$137,$E$151:$E$167,1-(1-Settings!$C$14)*L$151:L$167)/SUMPRODUCT(L$169:L$185,L$121:L$137),0)</f>
        <v/>
      </c>
      <c r="M190" s="33">
        <f>IF(SUMPRODUCT(M$169:M$185,M$121:M$137)&gt;0,SUMPRODUCT(M$169:M$185,M$121:M$137,$E$151:$E$167,1-(1-Settings!$C$14)*M$151:M$167)/SUMPRODUCT(M$169:M$185,M$121:M$137),0)</f>
        <v/>
      </c>
      <c r="N190" s="33">
        <f>IF(SUMPRODUCT(N$169:N$185,N$121:N$137)&gt;0,SUMPRODUCT(N$169:N$185,N$121:N$137,$E$151:$E$167,1-(1-Settings!$C$14)*N$151:N$167)/SUMPRODUCT(N$169:N$185,N$121:N$137),0)</f>
        <v/>
      </c>
      <c r="O190" s="33">
        <f>IF(SUMPRODUCT(O$169:O$185,O$121:O$137)&gt;0,SUMPRODUCT(O$169:O$185,O$121:O$137,$E$151:$E$167,1-(1-Settings!$C$14)*O$151:O$167)/SUMPRODUCT(O$169:O$185,O$121:O$137),0)</f>
        <v/>
      </c>
      <c r="P190" s="33">
        <f>IF(SUMPRODUCT(P$169:P$185,P$121:P$137)&gt;0,SUMPRODUCT(P$169:P$185,P$121:P$137,$E$151:$E$167,1-(1-Settings!$C$14)*P$151:P$167)/SUMPRODUCT(P$169:P$185,P$121:P$137),0)</f>
        <v/>
      </c>
      <c r="Q190" s="33">
        <f>IF(SUMPRODUCT(Q$169:Q$185,Q$121:Q$137)&gt;0,SUMPRODUCT(Q$169:Q$185,Q$121:Q$137,$E$151:$E$167,1-(1-Settings!$C$14)*Q$151:Q$167)/SUMPRODUCT(Q$169:Q$185,Q$121:Q$137),0)</f>
        <v/>
      </c>
      <c r="R190" s="33">
        <f>IF(SUMPRODUCT(R$169:R$185,R$121:R$137)&gt;0,SUMPRODUCT(R$169:R$185,R$121:R$137,$E$151:$E$167,1-(1-Settings!$C$14)*R$151:R$167)/SUMPRODUCT(R$169:R$185,R$121:R$137),0)</f>
        <v/>
      </c>
      <c r="S190" s="33">
        <f>IF(SUMPRODUCT(S$169:S$185,S$121:S$137)&gt;0,SUMPRODUCT(S$169:S$185,S$121:S$137,$E$151:$E$167,1-(1-Settings!$C$14)*S$151:S$167)/SUMPRODUCT(S$169:S$185,S$121:S$137),0)</f>
        <v/>
      </c>
      <c r="T190" s="33">
        <f>IF(SUMPRODUCT(T$169:T$185,T$121:T$137)&gt;0,SUMPRODUCT(T$169:T$185,T$121:T$137,$E$151:$E$167,1-(1-Settings!$C$14)*T$151:T$167)/SUMPRODUCT(T$169:T$185,T$121:T$137),0)</f>
        <v/>
      </c>
      <c r="U190" s="33">
        <f>IF(SUMPRODUCT(U$169:U$185,U$121:U$137)&gt;0,SUMPRODUCT(U$169:U$185,U$121:U$137,$E$151:$E$167,1-(1-Settings!$C$14)*U$151:U$167)/SUMPRODUCT(U$169:U$185,U$121:U$137),0)</f>
        <v/>
      </c>
      <c r="V190" s="33">
        <f>IF(SUMPRODUCT(V$169:V$185,V$121:V$137)&gt;0,SUMPRODUCT(V$169:V$185,V$121:V$137,$E$151:$E$167,1-(1-Settings!$C$14)*V$151:V$167)/SUMPRODUCT(V$169:V$185,V$121:V$137),0)</f>
        <v/>
      </c>
      <c r="W190" s="33">
        <f>IF(SUMPRODUCT(W$169:W$185,W$121:W$137)&gt;0,SUMPRODUCT(W$169:W$185,W$121:W$137,$E$151:$E$167,1-(1-Settings!$C$14)*W$151:W$167)/SUMPRODUCT(W$169:W$185,W$121:W$137),0)</f>
        <v/>
      </c>
      <c r="X190" s="33">
        <f>IF(SUMPRODUCT(X$169:X$185,X$121:X$137)&gt;0,SUMPRODUCT(X$169:X$185,X$121:X$137,$E$151:$E$167,1-(1-Settings!$C$14)*X$151:X$167)/SUMPRODUCT(X$169:X$185,X$121:X$137),0)</f>
        <v/>
      </c>
      <c r="Y190" s="33">
        <f>IF(SUMPRODUCT(Y$169:Y$185,Y$121:Y$137)&gt;0,SUMPRODUCT(Y$169:Y$185,Y$121:Y$137,$E$151:$E$167,1-(1-Settings!$C$14)*Y$151:Y$167)/SUMPRODUCT(Y$169:Y$185,Y$121:Y$137),0)</f>
        <v/>
      </c>
      <c r="Z190" s="33">
        <f>IF(SUMPRODUCT(Z$169:Z$185,Z$121:Z$137)&gt;0,SUMPRODUCT(Z$169:Z$185,Z$121:Z$137,$E$151:$E$167,1-(1-Settings!$C$14)*Z$151:Z$167)/SUMPRODUCT(Z$169:Z$185,Z$121:Z$137),0)</f>
        <v/>
      </c>
      <c r="AA190" s="33">
        <f>IF(SUMPRODUCT(AA$169:AA$185,AA$121:AA$137)&gt;0,SUMPRODUCT(AA$169:AA$185,AA$121:AA$137,$E$151:$E$167,1-(1-Settings!$C$14)*AA$151:AA$167)/SUMPRODUCT(AA$169:AA$185,AA$121:AA$137),0)</f>
        <v/>
      </c>
      <c r="AB190" s="33">
        <f>IF(SUMPRODUCT(AB$169:AB$185,AB$121:AB$137)&gt;0,SUMPRODUCT(AB$169:AB$185,AB$121:AB$137,$E$151:$E$167,1-(1-Settings!$C$14)*AB$151:AB$167)/SUMPRODUCT(AB$169:AB$185,AB$121:AB$137),0)</f>
        <v/>
      </c>
      <c r="AC190" s="33">
        <f>IF(SUMPRODUCT(AC$169:AC$185,AC$121:AC$137)&gt;0,SUMPRODUCT(AC$169:AC$185,AC$121:AC$137,$E$151:$E$167,1-(1-Settings!$C$14)*AC$151:AC$167)/SUMPRODUCT(AC$169:AC$185,AC$121:AC$137),0)</f>
        <v/>
      </c>
      <c r="AD190" s="34">
        <f>ETSSEMI(AD$169:AD$185,AD$121:AD$137,$E$151:$E$167,AD$151:AD$167,Settings!$C$14)</f>
        <v/>
      </c>
      <c r="AF190" s="17">
        <f>LOWER(Settings!$C$4)&amp;".mit."&amp;$A190&amp;IF($C190="","","."&amp;$C190&amp;"."&amp;$B190)&amp;IF(INDEX(Variables!$D$5:$D$205,MATCH($A190,Variables!$A$5:$A$205,0))="","","."&amp;INDEX(Variables!$D$5:$D$205,MATCH($A190,Variables!$A$5:$A$205,0)))&amp;"."&amp;AF$5</f>
        <v/>
      </c>
      <c r="AG190" s="32">
        <f>IF(SUMPRODUCT(AG$169:AG$185,AG$121:AG$137)&gt;0,SUMPRODUCT(AG$169:AG$185,AG$121:AG$137,$E$151:$E$167,1-(1-Settings!$C$14)*AG$151:AG$167)/SUMPRODUCT(AG$169:AG$185,AG$121:AG$137),0)</f>
        <v/>
      </c>
      <c r="AH190" s="33">
        <f>IF(SUMPRODUCT(AH$169:AH$185,AH$121:AH$137)&gt;0,SUMPRODUCT(AH$169:AH$185,AH$121:AH$137,$E$151:$E$167,1-(1-Settings!$C$14)*AH$151:AH$167)/SUMPRODUCT(AH$169:AH$185,AH$121:AH$137),0)</f>
        <v/>
      </c>
      <c r="AI190" s="33">
        <f>IF(SUMPRODUCT(AI$169:AI$185,AI$121:AI$137)&gt;0,SUMPRODUCT(AI$169:AI$185,AI$121:AI$137,$E$151:$E$167,1-(1-Settings!$C$14)*AI$151:AI$167)/SUMPRODUCT(AI$169:AI$185,AI$121:AI$137),0)</f>
        <v/>
      </c>
      <c r="AJ190" s="33">
        <f>IF(SUMPRODUCT(AJ$169:AJ$185,AJ$121:AJ$137)&gt;0,SUMPRODUCT(AJ$169:AJ$185,AJ$121:AJ$137,$E$151:$E$167,1-(1-Settings!$C$14)*AJ$151:AJ$167)/SUMPRODUCT(AJ$169:AJ$185,AJ$121:AJ$137),0)</f>
        <v/>
      </c>
      <c r="AK190" s="33">
        <f>IF(SUMPRODUCT(AK$169:AK$185,AK$121:AK$137)&gt;0,SUMPRODUCT(AK$169:AK$185,AK$121:AK$137,$E$151:$E$167,1-(1-Settings!$C$14)*AK$151:AK$167)/SUMPRODUCT(AK$169:AK$185,AK$121:AK$137),0)</f>
        <v/>
      </c>
      <c r="AL190" s="33">
        <f>IF(SUMPRODUCT(AL$169:AL$185,AL$121:AL$137)&gt;0,SUMPRODUCT(AL$169:AL$185,AL$121:AL$137,$E$151:$E$167,1-(1-Settings!$C$14)*AL$151:AL$167)/SUMPRODUCT(AL$169:AL$185,AL$121:AL$137),0)</f>
        <v/>
      </c>
      <c r="AM190" s="33">
        <f>IF(SUMPRODUCT(AM$169:AM$185,AM$121:AM$137)&gt;0,SUMPRODUCT(AM$169:AM$185,AM$121:AM$137,$E$151:$E$167,1-(1-Settings!$C$14)*AM$151:AM$167)/SUMPRODUCT(AM$169:AM$185,AM$121:AM$137),0)</f>
        <v/>
      </c>
      <c r="AN190" s="33">
        <f>IF(SUMPRODUCT(AN$169:AN$185,AN$121:AN$137)&gt;0,SUMPRODUCT(AN$169:AN$185,AN$121:AN$137,$E$151:$E$167,1-(1-Settings!$C$14)*AN$151:AN$167)/SUMPRODUCT(AN$169:AN$185,AN$121:AN$137),0)</f>
        <v/>
      </c>
      <c r="AO190" s="33">
        <f>IF(SUMPRODUCT(AO$169:AO$185,AO$121:AO$137)&gt;0,SUMPRODUCT(AO$169:AO$185,AO$121:AO$137,$E$151:$E$167,1-(1-Settings!$C$14)*AO$151:AO$167)/SUMPRODUCT(AO$169:AO$185,AO$121:AO$137),0)</f>
        <v/>
      </c>
      <c r="AP190" s="33">
        <f>IF(SUMPRODUCT(AP$169:AP$185,AP$121:AP$137)&gt;0,SUMPRODUCT(AP$169:AP$185,AP$121:AP$137,$E$151:$E$167,1-(1-Settings!$C$14)*AP$151:AP$167)/SUMPRODUCT(AP$169:AP$185,AP$121:AP$137),0)</f>
        <v/>
      </c>
      <c r="AQ190" s="33">
        <f>IF(SUMPRODUCT(AQ$169:AQ$185,AQ$121:AQ$137)&gt;0,SUMPRODUCT(AQ$169:AQ$185,AQ$121:AQ$137,$E$151:$E$167,1-(1-Settings!$C$14)*AQ$151:AQ$167)/SUMPRODUCT(AQ$169:AQ$185,AQ$121:AQ$137),0)</f>
        <v/>
      </c>
      <c r="AR190" s="33">
        <f>IF(SUMPRODUCT(AR$169:AR$185,AR$121:AR$137)&gt;0,SUMPRODUCT(AR$169:AR$185,AR$121:AR$137,$E$151:$E$167,1-(1-Settings!$C$14)*AR$151:AR$167)/SUMPRODUCT(AR$169:AR$185,AR$121:AR$137),0)</f>
        <v/>
      </c>
      <c r="AS190" s="33">
        <f>IF(SUMPRODUCT(AS$169:AS$185,AS$121:AS$137)&gt;0,SUMPRODUCT(AS$169:AS$185,AS$121:AS$137,$E$151:$E$167,1-(1-Settings!$C$14)*AS$151:AS$167)/SUMPRODUCT(AS$169:AS$185,AS$121:AS$137),0)</f>
        <v/>
      </c>
      <c r="AT190" s="33">
        <f>IF(SUMPRODUCT(AT$169:AT$185,AT$121:AT$137)&gt;0,SUMPRODUCT(AT$169:AT$185,AT$121:AT$137,$E$151:$E$167,1-(1-Settings!$C$14)*AT$151:AT$167)/SUMPRODUCT(AT$169:AT$185,AT$121:AT$137),0)</f>
        <v/>
      </c>
      <c r="AU190" s="33">
        <f>IF(SUMPRODUCT(AU$169:AU$185,AU$121:AU$137)&gt;0,SUMPRODUCT(AU$169:AU$185,AU$121:AU$137,$E$151:$E$167,1-(1-Settings!$C$14)*AU$151:AU$167)/SUMPRODUCT(AU$169:AU$185,AU$121:AU$137),0)</f>
        <v/>
      </c>
      <c r="AV190" s="33">
        <f>IF(SUMPRODUCT(AV$169:AV$185,AV$121:AV$137)&gt;0,SUMPRODUCT(AV$169:AV$185,AV$121:AV$137,$E$151:$E$167,1-(1-Settings!$C$14)*AV$151:AV$167)/SUMPRODUCT(AV$169:AV$185,AV$121:AV$137),0)</f>
        <v/>
      </c>
      <c r="AW190" s="33">
        <f>IF(SUMPRODUCT(AW$169:AW$185,AW$121:AW$137)&gt;0,SUMPRODUCT(AW$169:AW$185,AW$121:AW$137,$E$151:$E$167,1-(1-Settings!$C$14)*AW$151:AW$167)/SUMPRODUCT(AW$169:AW$185,AW$121:AW$137),0)</f>
        <v/>
      </c>
      <c r="AX190" s="33">
        <f>IF(SUMPRODUCT(AX$169:AX$185,AX$121:AX$137)&gt;0,SUMPRODUCT(AX$169:AX$185,AX$121:AX$137,$E$151:$E$167,1-(1-Settings!$C$14)*AX$151:AX$167)/SUMPRODUCT(AX$169:AX$185,AX$121:AX$137),0)</f>
        <v/>
      </c>
      <c r="AY190" s="34">
        <f>ETSSEMI(AY$169:AY$185,AY$121:AY$137,$E$151:$E$167,AY$151:AY$167,Settings!$C$14)</f>
        <v/>
      </c>
    </row>
    <row r="191" hidden="1" outlineLevel="1">
      <c r="A191" s="1" t="inlineStr">
        <is>
          <t>ets.est</t>
        </is>
      </c>
      <c r="B191" s="1" t="inlineStr"/>
      <c r="C191" s="1" t="inlineStr"/>
      <c r="H191" s="1">
        <f>INDEX(Variables!$B$5:$B$205,MATCH($A191,Variables!$A$5:$A$205,0))&amp;IF($C191="",""," | "&amp;INDEX(Mapping!$B$5:$B$26,MATCH($C191,Mapping!$A$5:$A$26,0))&amp;" | "&amp;INDEX(Mapping!$B$30:$B$46,MATCH($B191,Mapping!$A$30:$A$46,0)))</f>
        <v/>
      </c>
      <c r="I191" s="1">
        <f>INDEX(Variables!$C$5:$C$205,MATCH($A191,Variables!$A$5:$A$205,0))</f>
        <v/>
      </c>
      <c r="J191" s="1">
        <f>INDEX(Variables!$E$5:$E$205,MATCH($A191,Variables!$A$5:$A$205,0))</f>
        <v/>
      </c>
      <c r="K191" s="17">
        <f>LOWER(Settings!$C$4)&amp;".mit."&amp;$A191&amp;IF($C191="","","."&amp;$C191&amp;"."&amp;$B191)&amp;IF(INDEX(Variables!$D$5:$D$205,MATCH($A191,Variables!$A$5:$A$205,0))="","","."&amp;INDEX(Variables!$D$5:$D$205,MATCH($A191,Variables!$A$5:$A$205,0)))&amp;"."&amp;K$5</f>
        <v/>
      </c>
      <c r="L191" s="18">
        <f>IF(AND(AND(LEFT(L$93,3)="Yes",L$4&gt;=L$97),L$189&gt;0,L$189&lt;L$188,L$190&lt;0,L$187&gt;0),LN(L$189/L$188)/(L$190*L$187),0)</f>
        <v/>
      </c>
      <c r="M191" s="19">
        <f>IF(AND(AND(LEFT(M$93,3)="Yes",M$4&gt;=M$97),M$189&gt;0,M$189&lt;M$188,M$190&lt;0,M$187&gt;0),LN(M$189/M$188)/(M$190*M$187),0)</f>
        <v/>
      </c>
      <c r="N191" s="19">
        <f>IF(AND(AND(LEFT(N$93,3)="Yes",N$4&gt;=N$97),N$189&gt;0,N$189&lt;N$188,N$190&lt;0,N$187&gt;0),LN(N$189/N$188)/(N$190*N$187),0)</f>
        <v/>
      </c>
      <c r="O191" s="19">
        <f>IF(AND(AND(LEFT(O$93,3)="Yes",O$4&gt;=O$97),O$189&gt;0,O$189&lt;O$188,O$190&lt;0,O$187&gt;0),LN(O$189/O$188)/(O$190*O$187),0)</f>
        <v/>
      </c>
      <c r="P191" s="19">
        <f>IF(AND(AND(LEFT(P$93,3)="Yes",P$4&gt;=P$97),P$189&gt;0,P$189&lt;P$188,P$190&lt;0,P$187&gt;0),LN(P$189/P$188)/(P$190*P$187),0)</f>
        <v/>
      </c>
      <c r="Q191" s="19">
        <f>IF(AND(AND(LEFT(Q$93,3)="Yes",Q$4&gt;=Q$97),Q$189&gt;0,Q$189&lt;Q$188,Q$190&lt;0,Q$187&gt;0),LN(Q$189/Q$188)/(Q$190*Q$187),0)</f>
        <v/>
      </c>
      <c r="R191" s="19">
        <f>IF(AND(AND(LEFT(R$93,3)="Yes",R$4&gt;=R$97),R$189&gt;0,R$189&lt;R$188,R$190&lt;0,R$187&gt;0),LN(R$189/R$188)/(R$190*R$187),0)</f>
        <v/>
      </c>
      <c r="S191" s="19">
        <f>IF(AND(AND(LEFT(S$93,3)="Yes",S$4&gt;=S$97),S$189&gt;0,S$189&lt;S$188,S$190&lt;0,S$187&gt;0),LN(S$189/S$188)/(S$190*S$187),0)</f>
        <v/>
      </c>
      <c r="T191" s="19">
        <f>IF(AND(AND(LEFT(T$93,3)="Yes",T$4&gt;=T$97),T$189&gt;0,T$189&lt;T$188,T$190&lt;0,T$187&gt;0),LN(T$189/T$188)/(T$190*T$187),0)</f>
        <v/>
      </c>
      <c r="U191" s="19">
        <f>IF(AND(AND(LEFT(U$93,3)="Yes",U$4&gt;=U$97),U$189&gt;0,U$189&lt;U$188,U$190&lt;0,U$187&gt;0),LN(U$189/U$188)/(U$190*U$187),0)</f>
        <v/>
      </c>
      <c r="V191" s="19">
        <f>IF(AND(AND(LEFT(V$93,3)="Yes",V$4&gt;=V$97),V$189&gt;0,V$189&lt;V$188,V$190&lt;0,V$187&gt;0),LN(V$189/V$188)/(V$190*V$187),0)</f>
        <v/>
      </c>
      <c r="W191" s="19">
        <f>IF(AND(AND(LEFT(W$93,3)="Yes",W$4&gt;=W$97),W$189&gt;0,W$189&lt;W$188,W$190&lt;0,W$187&gt;0),LN(W$189/W$188)/(W$190*W$187),0)</f>
        <v/>
      </c>
      <c r="X191" s="19">
        <f>IF(AND(AND(LEFT(X$93,3)="Yes",X$4&gt;=X$97),X$189&gt;0,X$189&lt;X$188,X$190&lt;0,X$187&gt;0),LN(X$189/X$188)/(X$190*X$187),0)</f>
        <v/>
      </c>
      <c r="Y191" s="19">
        <f>IF(AND(AND(LEFT(Y$93,3)="Yes",Y$4&gt;=Y$97),Y$189&gt;0,Y$189&lt;Y$188,Y$190&lt;0,Y$187&gt;0),LN(Y$189/Y$188)/(Y$190*Y$187),0)</f>
        <v/>
      </c>
      <c r="Z191" s="19">
        <f>IF(AND(AND(LEFT(Z$93,3)="Yes",Z$4&gt;=Z$97),Z$189&gt;0,Z$189&lt;Z$188,Z$190&lt;0,Z$187&gt;0),LN(Z$189/Z$188)/(Z$190*Z$187),0)</f>
        <v/>
      </c>
      <c r="AA191" s="19">
        <f>IF(AND(AND(LEFT(AA$93,3)="Yes",AA$4&gt;=AA$97),AA$189&gt;0,AA$189&lt;AA$188,AA$190&lt;0,AA$187&gt;0),LN(AA$189/AA$188)/(AA$190*AA$187),0)</f>
        <v/>
      </c>
      <c r="AB191" s="19">
        <f>IF(AND(AND(LEFT(AB$93,3)="Yes",AB$4&gt;=AB$97),AB$189&gt;0,AB$189&lt;AB$188,AB$190&lt;0,AB$187&gt;0),LN(AB$189/AB$188)/(AB$190*AB$187),0)</f>
        <v/>
      </c>
      <c r="AC191" s="19">
        <f>IF(AND(AND(LEFT(AC$93,3)="Yes",AC$4&gt;=AC$97),AC$189&gt;0,AC$189&lt;AC$188,AC$190&lt;0,AC$187&gt;0),LN(AC$189/AC$188)/(AC$190*AC$187),0)</f>
        <v/>
      </c>
      <c r="AD191" s="20">
        <f>ETSESTIMATE(AD$93,AD$4,AD$97,AD$189,AD$188,AD$190,AD$187)</f>
        <v/>
      </c>
      <c r="AF191" s="17">
        <f>LOWER(Settings!$C$4)&amp;".mit."&amp;$A191&amp;IF($C191="","","."&amp;$C191&amp;"."&amp;$B191)&amp;IF(INDEX(Variables!$D$5:$D$205,MATCH($A191,Variables!$A$5:$A$205,0))="","","."&amp;INDEX(Variables!$D$5:$D$205,MATCH($A191,Variables!$A$5:$A$205,0)))&amp;"."&amp;AF$5</f>
        <v/>
      </c>
      <c r="AG191" s="18">
        <f>IF(AND(AND(LEFT(AG$93,3)="Yes",AG$4&gt;=AG$97),AG$189&gt;0,AG$189&lt;AG$188,AG$190&lt;0,AG$187&gt;0),LN(AG$189/AG$188)/(AG$190*AG$187),0)</f>
        <v/>
      </c>
      <c r="AH191" s="19">
        <f>IF(AND(AND(LEFT(AH$93,3)="Yes",AH$4&gt;=AH$97),AH$189&gt;0,AH$189&lt;AH$188,AH$190&lt;0,AH$187&gt;0),LN(AH$189/AH$188)/(AH$190*AH$187),0)</f>
        <v/>
      </c>
      <c r="AI191" s="19">
        <f>IF(AND(AND(LEFT(AI$93,3)="Yes",AI$4&gt;=AI$97),AI$189&gt;0,AI$189&lt;AI$188,AI$190&lt;0,AI$187&gt;0),LN(AI$189/AI$188)/(AI$190*AI$187),0)</f>
        <v/>
      </c>
      <c r="AJ191" s="19">
        <f>IF(AND(AND(LEFT(AJ$93,3)="Yes",AJ$4&gt;=AJ$97),AJ$189&gt;0,AJ$189&lt;AJ$188,AJ$190&lt;0,AJ$187&gt;0),LN(AJ$189/AJ$188)/(AJ$190*AJ$187),0)</f>
        <v/>
      </c>
      <c r="AK191" s="19">
        <f>IF(AND(AND(LEFT(AK$93,3)="Yes",AK$4&gt;=AK$97),AK$189&gt;0,AK$189&lt;AK$188,AK$190&lt;0,AK$187&gt;0),LN(AK$189/AK$188)/(AK$190*AK$187),0)</f>
        <v/>
      </c>
      <c r="AL191" s="19">
        <f>IF(AND(AND(LEFT(AL$93,3)="Yes",AL$4&gt;=AL$97),AL$189&gt;0,AL$189&lt;AL$188,AL$190&lt;0,AL$187&gt;0),LN(AL$189/AL$188)/(AL$190*AL$187),0)</f>
        <v/>
      </c>
      <c r="AM191" s="19">
        <f>IF(AND(AND(LEFT(AM$93,3)="Yes",AM$4&gt;=AM$97),AM$189&gt;0,AM$189&lt;AM$188,AM$190&lt;0,AM$187&gt;0),LN(AM$189/AM$188)/(AM$190*AM$187),0)</f>
        <v/>
      </c>
      <c r="AN191" s="19">
        <f>IF(AND(AND(LEFT(AN$93,3)="Yes",AN$4&gt;=AN$97),AN$189&gt;0,AN$189&lt;AN$188,AN$190&lt;0,AN$187&gt;0),LN(AN$189/AN$188)/(AN$190*AN$187),0)</f>
        <v/>
      </c>
      <c r="AO191" s="19">
        <f>IF(AND(AND(LEFT(AO$93,3)="Yes",AO$4&gt;=AO$97),AO$189&gt;0,AO$189&lt;AO$188,AO$190&lt;0,AO$187&gt;0),LN(AO$189/AO$188)/(AO$190*AO$187),0)</f>
        <v/>
      </c>
      <c r="AP191" s="19">
        <f>IF(AND(AND(LEFT(AP$93,3)="Yes",AP$4&gt;=AP$97),AP$189&gt;0,AP$189&lt;AP$188,AP$190&lt;0,AP$187&gt;0),LN(AP$189/AP$188)/(AP$190*AP$187),0)</f>
        <v/>
      </c>
      <c r="AQ191" s="19">
        <f>IF(AND(AND(LEFT(AQ$93,3)="Yes",AQ$4&gt;=AQ$97),AQ$189&gt;0,AQ$189&lt;AQ$188,AQ$190&lt;0,AQ$187&gt;0),LN(AQ$189/AQ$188)/(AQ$190*AQ$187),0)</f>
        <v/>
      </c>
      <c r="AR191" s="19">
        <f>IF(AND(AND(LEFT(AR$93,3)="Yes",AR$4&gt;=AR$97),AR$189&gt;0,AR$189&lt;AR$188,AR$190&lt;0,AR$187&gt;0),LN(AR$189/AR$188)/(AR$190*AR$187),0)</f>
        <v/>
      </c>
      <c r="AS191" s="19">
        <f>IF(AND(AND(LEFT(AS$93,3)="Yes",AS$4&gt;=AS$97),AS$189&gt;0,AS$189&lt;AS$188,AS$190&lt;0,AS$187&gt;0),LN(AS$189/AS$188)/(AS$190*AS$187),0)</f>
        <v/>
      </c>
      <c r="AT191" s="19">
        <f>IF(AND(AND(LEFT(AT$93,3)="Yes",AT$4&gt;=AT$97),AT$189&gt;0,AT$189&lt;AT$188,AT$190&lt;0,AT$187&gt;0),LN(AT$189/AT$188)/(AT$190*AT$187),0)</f>
        <v/>
      </c>
      <c r="AU191" s="19">
        <f>IF(AND(AND(LEFT(AU$93,3)="Yes",AU$4&gt;=AU$97),AU$189&gt;0,AU$189&lt;AU$188,AU$190&lt;0,AU$187&gt;0),LN(AU$189/AU$188)/(AU$190*AU$187),0)</f>
        <v/>
      </c>
      <c r="AV191" s="19">
        <f>IF(AND(AND(LEFT(AV$93,3)="Yes",AV$4&gt;=AV$97),AV$189&gt;0,AV$189&lt;AV$188,AV$190&lt;0,AV$187&gt;0),LN(AV$189/AV$188)/(AV$190*AV$187),0)</f>
        <v/>
      </c>
      <c r="AW191" s="19">
        <f>IF(AND(AND(LEFT(AW$93,3)="Yes",AW$4&gt;=AW$97),AW$189&gt;0,AW$189&lt;AW$188,AW$190&lt;0,AW$187&gt;0),LN(AW$189/AW$188)/(AW$190*AW$187),0)</f>
        <v/>
      </c>
      <c r="AX191" s="19">
        <f>IF(AND(AND(LEFT(AX$93,3)="Yes",AX$4&gt;=AX$97),AX$189&gt;0,AX$189&lt;AX$188,AX$190&lt;0,AX$187&gt;0),LN(AX$189/AX$188)/(AX$190*AX$187),0)</f>
        <v/>
      </c>
      <c r="AY191" s="20">
        <f>ETSESTIMATE(AY$93,AY$4,AY$97,AY$189,AY$188,AY$190,AY$187)</f>
        <v/>
      </c>
    </row>
    <row r="192" hidden="1" outlineLevel="1">
      <c r="A192" s="14" t="inlineStr">
        <is>
          <t>ets.ovr</t>
        </is>
      </c>
      <c r="B192" s="14" t="inlineStr"/>
      <c r="C192" s="14" t="inlineStr"/>
      <c r="H192" s="14">
        <f>INDEX(Variables!$B$5:$B$205,MATCH($A192,Variables!$A$5:$A$205,0))&amp;IF($C192="",""," | "&amp;INDEX(Mapping!$B$5:$B$26,MATCH($C192,Mapping!$A$5:$A$26,0))&amp;" | "&amp;INDEX(Mapping!$B$30:$B$46,MATCH($B192,Mapping!$A$30:$A$46,0)))</f>
        <v/>
      </c>
      <c r="I192" s="14">
        <f>INDEX(Variables!$C$5:$C$205,MATCH($A192,Variables!$A$5:$A$205,0))</f>
        <v/>
      </c>
      <c r="J192" s="14">
        <f>INDEX(Variables!$E$5:$E$205,MATCH($A192,Variables!$A$5:$A$205,0))</f>
        <v/>
      </c>
      <c r="K192" s="11">
        <f>LOWER(Settings!$C$4)&amp;".mit."&amp;$A192&amp;IF($C192="","","."&amp;$C192&amp;"."&amp;$B192)&amp;IF(INDEX(Variables!$D$5:$D$205,MATCH($A192,Variables!$A$5:$A$205,0))="","","."&amp;INDEX(Variables!$D$5:$D$205,MATCH($A192,Variables!$A$5:$A$205,0)))&amp;"."&amp;K$5</f>
        <v/>
      </c>
      <c r="L192" s="25" t="n"/>
      <c r="M192" s="25" t="n"/>
      <c r="N192" s="25" t="n"/>
      <c r="O192" s="25" t="n"/>
      <c r="P192" s="25" t="n"/>
      <c r="Q192" s="25" t="n"/>
      <c r="R192" s="25" t="n"/>
      <c r="S192" s="25" t="n"/>
      <c r="T192" s="25" t="n"/>
      <c r="U192" s="25" t="n"/>
      <c r="V192" s="25" t="n"/>
      <c r="W192" s="25" t="n"/>
      <c r="X192" s="25" t="n"/>
      <c r="Y192" s="25" t="n"/>
      <c r="Z192" s="25" t="n"/>
      <c r="AA192" s="25" t="n"/>
      <c r="AB192" s="25" t="n"/>
      <c r="AC192" s="25" t="n"/>
      <c r="AD192" s="25" t="n"/>
      <c r="AF192" s="11">
        <f>LOWER(Settings!$C$4)&amp;".mit."&amp;$A192&amp;IF($C192="","","."&amp;$C192&amp;"."&amp;$B192)&amp;IF(INDEX(Variables!$D$5:$D$205,MATCH($A192,Variables!$A$5:$A$205,0))="","","."&amp;INDEX(Variables!$D$5:$D$205,MATCH($A192,Variables!$A$5:$A$205,0)))&amp;"."&amp;AF$5</f>
        <v/>
      </c>
      <c r="AG192" s="25" t="n"/>
      <c r="AH192" s="25" t="n"/>
      <c r="AI192" s="25" t="n"/>
      <c r="AJ192" s="25" t="n"/>
      <c r="AK192" s="25" t="n"/>
      <c r="AL192" s="25" t="n"/>
      <c r="AM192" s="25" t="n"/>
      <c r="AN192" s="25" t="n"/>
      <c r="AO192" s="25" t="n"/>
      <c r="AP192" s="25" t="n"/>
      <c r="AQ192" s="25" t="n"/>
      <c r="AR192" s="25" t="n"/>
      <c r="AS192" s="25" t="n"/>
      <c r="AT192" s="25" t="n"/>
      <c r="AU192" s="25" t="n"/>
      <c r="AV192" s="25" t="n"/>
      <c r="AW192" s="25" t="n"/>
      <c r="AX192" s="25" t="n"/>
      <c r="AY192" s="25" t="n"/>
    </row>
    <row r="193" hidden="1" outlineLevel="1">
      <c r="A193" s="1" t="inlineStr">
        <is>
          <t>ets.p</t>
        </is>
      </c>
      <c r="B193" s="1" t="inlineStr"/>
      <c r="C193" s="1" t="inlineStr"/>
      <c r="H193" s="1">
        <f>INDEX(Variables!$B$5:$B$205,MATCH($A193,Variables!$A$5:$A$205,0))&amp;IF($C193="",""," | "&amp;INDEX(Mapping!$B$5:$B$26,MATCH($C193,Mapping!$A$5:$A$26,0))&amp;" | "&amp;INDEX(Mapping!$B$30:$B$46,MATCH($B193,Mapping!$A$30:$A$46,0)))</f>
        <v/>
      </c>
      <c r="I193" s="1">
        <f>INDEX(Variables!$C$5:$C$205,MATCH($A193,Variables!$A$5:$A$205,0))</f>
        <v/>
      </c>
      <c r="J193" s="1">
        <f>INDEX(Variables!$E$5:$E$205,MATCH($A193,Variables!$A$5:$A$205,0))</f>
        <v/>
      </c>
      <c r="K193" s="17">
        <f>LOWER(Settings!$C$4)&amp;".mit."&amp;$A193&amp;IF($C193="","","."&amp;$C193&amp;"."&amp;$B193)&amp;IF(INDEX(Variables!$D$5:$D$205,MATCH($A193,Variables!$A$5:$A$205,0))="","","."&amp;INDEX(Variables!$D$5:$D$205,MATCH($A193,Variables!$A$5:$A$205,0)))&amp;"."&amp;K$5</f>
        <v/>
      </c>
      <c r="L193" s="18">
        <f>IF(AND(LEFT(L$93,3)="Yes",L$4&gt;=L$97),IF(LEFT(L$99,3)="Yes",IF(L$192="",L$12,L$192),L$191),0)</f>
        <v/>
      </c>
      <c r="M193" s="19">
        <f>IF(AND(LEFT(M$93,3)="Yes",M$4&gt;=M$97),IF(LEFT(M$99,3)="Yes",IF(M$192="",M$12,M$192),M$191),0)</f>
        <v/>
      </c>
      <c r="N193" s="19">
        <f>IF(AND(LEFT(N$93,3)="Yes",N$4&gt;=N$97),IF(LEFT(N$99,3)="Yes",IF(N$192="",N$12,N$192),N$191),0)</f>
        <v/>
      </c>
      <c r="O193" s="19">
        <f>IF(AND(LEFT(O$93,3)="Yes",O$4&gt;=O$97),IF(LEFT(O$99,3)="Yes",IF(O$192="",O$12,O$192),O$191),0)</f>
        <v/>
      </c>
      <c r="P193" s="19">
        <f>IF(AND(LEFT(P$93,3)="Yes",P$4&gt;=P$97),IF(LEFT(P$99,3)="Yes",IF(P$192="",P$12,P$192),P$191),0)</f>
        <v/>
      </c>
      <c r="Q193" s="19">
        <f>IF(AND(LEFT(Q$93,3)="Yes",Q$4&gt;=Q$97),IF(LEFT(Q$99,3)="Yes",IF(Q$192="",Q$12,Q$192),Q$191),0)</f>
        <v/>
      </c>
      <c r="R193" s="19">
        <f>IF(AND(LEFT(R$93,3)="Yes",R$4&gt;=R$97),IF(LEFT(R$99,3)="Yes",IF(R$192="",R$12,R$192),R$191),0)</f>
        <v/>
      </c>
      <c r="S193" s="19">
        <f>IF(AND(LEFT(S$93,3)="Yes",S$4&gt;=S$97),IF(LEFT(S$99,3)="Yes",IF(S$192="",S$12,S$192),S$191),0)</f>
        <v/>
      </c>
      <c r="T193" s="19">
        <f>IF(AND(LEFT(T$93,3)="Yes",T$4&gt;=T$97),IF(LEFT(T$99,3)="Yes",IF(T$192="",T$12,T$192),T$191),0)</f>
        <v/>
      </c>
      <c r="U193" s="19">
        <f>IF(AND(LEFT(U$93,3)="Yes",U$4&gt;=U$97),IF(LEFT(U$99,3)="Yes",IF(U$192="",U$12,U$192),U$191),0)</f>
        <v/>
      </c>
      <c r="V193" s="19">
        <f>IF(AND(LEFT(V$93,3)="Yes",V$4&gt;=V$97),IF(LEFT(V$99,3)="Yes",IF(V$192="",V$12,V$192),V$191),0)</f>
        <v/>
      </c>
      <c r="W193" s="19">
        <f>IF(AND(LEFT(W$93,3)="Yes",W$4&gt;=W$97),IF(LEFT(W$99,3)="Yes",IF(W$192="",W$12,W$192),W$191),0)</f>
        <v/>
      </c>
      <c r="X193" s="19">
        <f>IF(AND(LEFT(X$93,3)="Yes",X$4&gt;=X$97),IF(LEFT(X$99,3)="Yes",IF(X$192="",X$12,X$192),X$191),0)</f>
        <v/>
      </c>
      <c r="Y193" s="19">
        <f>IF(AND(LEFT(Y$93,3)="Yes",Y$4&gt;=Y$97),IF(LEFT(Y$99,3)="Yes",IF(Y$192="",Y$12,Y$192),Y$191),0)</f>
        <v/>
      </c>
      <c r="Z193" s="19">
        <f>IF(AND(LEFT(Z$93,3)="Yes",Z$4&gt;=Z$97),IF(LEFT(Z$99,3)="Yes",IF(Z$192="",Z$12,Z$192),Z$191),0)</f>
        <v/>
      </c>
      <c r="AA193" s="19">
        <f>IF(AND(LEFT(AA$93,3)="Yes",AA$4&gt;=AA$97),IF(LEFT(AA$99,3)="Yes",IF(AA$192="",AA$12,AA$192),AA$191),0)</f>
        <v/>
      </c>
      <c r="AB193" s="19">
        <f>IF(AND(LEFT(AB$93,3)="Yes",AB$4&gt;=AB$97),IF(LEFT(AB$99,3)="Yes",IF(AB$192="",AB$12,AB$192),AB$191),0)</f>
        <v/>
      </c>
      <c r="AC193" s="19">
        <f>IF(AND(LEFT(AC$93,3)="Yes",AC$4&gt;=AC$97),IF(LEFT(AC$99,3)="Yes",IF(AC$192="",AC$12,AC$192),AC$191),0)</f>
        <v/>
      </c>
      <c r="AD193" s="20">
        <f>ETSPRICE(AD$93,AD$4,AD$97,AD$99,AD$192,AD$191,AD$12)</f>
        <v/>
      </c>
      <c r="AF193" s="17">
        <f>LOWER(Settings!$C$4)&amp;".mit."&amp;$A193&amp;IF($C193="","","."&amp;$C193&amp;"."&amp;$B193)&amp;IF(INDEX(Variables!$D$5:$D$205,MATCH($A193,Variables!$A$5:$A$205,0))="","","."&amp;INDEX(Variables!$D$5:$D$205,MATCH($A193,Variables!$A$5:$A$205,0)))&amp;"."&amp;AF$5</f>
        <v/>
      </c>
      <c r="AG193" s="18">
        <f>IF(AND(LEFT(AG$93,3)="Yes",AG$4&gt;=AG$97),IF(LEFT(AG$99,3)="Yes",IF(AG$192="",AG$12,AG$192),AG$191),0)</f>
        <v/>
      </c>
      <c r="AH193" s="19">
        <f>IF(AND(LEFT(AH$93,3)="Yes",AH$4&gt;=AH$97),IF(LEFT(AH$99,3)="Yes",IF(AH$192="",AH$12,AH$192),AH$191),0)</f>
        <v/>
      </c>
      <c r="AI193" s="19">
        <f>IF(AND(LEFT(AI$93,3)="Yes",AI$4&gt;=AI$97),IF(LEFT(AI$99,3)="Yes",IF(AI$192="",AI$12,AI$192),AI$191),0)</f>
        <v/>
      </c>
      <c r="AJ193" s="19">
        <f>IF(AND(LEFT(AJ$93,3)="Yes",AJ$4&gt;=AJ$97),IF(LEFT(AJ$99,3)="Yes",IF(AJ$192="",AJ$12,AJ$192),AJ$191),0)</f>
        <v/>
      </c>
      <c r="AK193" s="19">
        <f>IF(AND(LEFT(AK$93,3)="Yes",AK$4&gt;=AK$97),IF(LEFT(AK$99,3)="Yes",IF(AK$192="",AK$12,AK$192),AK$191),0)</f>
        <v/>
      </c>
      <c r="AL193" s="19">
        <f>IF(AND(LEFT(AL$93,3)="Yes",AL$4&gt;=AL$97),IF(LEFT(AL$99,3)="Yes",IF(AL$192="",AL$12,AL$192),AL$191),0)</f>
        <v/>
      </c>
      <c r="AM193" s="19">
        <f>IF(AND(LEFT(AM$93,3)="Yes",AM$4&gt;=AM$97),IF(LEFT(AM$99,3)="Yes",IF(AM$192="",AM$12,AM$192),AM$191),0)</f>
        <v/>
      </c>
      <c r="AN193" s="19">
        <f>IF(AND(LEFT(AN$93,3)="Yes",AN$4&gt;=AN$97),IF(LEFT(AN$99,3)="Yes",IF(AN$192="",AN$12,AN$192),AN$191),0)</f>
        <v/>
      </c>
      <c r="AO193" s="19">
        <f>IF(AND(LEFT(AO$93,3)="Yes",AO$4&gt;=AO$97),IF(LEFT(AO$99,3)="Yes",IF(AO$192="",AO$12,AO$192),AO$191),0)</f>
        <v/>
      </c>
      <c r="AP193" s="19">
        <f>IF(AND(LEFT(AP$93,3)="Yes",AP$4&gt;=AP$97),IF(LEFT(AP$99,3)="Yes",IF(AP$192="",AP$12,AP$192),AP$191),0)</f>
        <v/>
      </c>
      <c r="AQ193" s="19">
        <f>IF(AND(LEFT(AQ$93,3)="Yes",AQ$4&gt;=AQ$97),IF(LEFT(AQ$99,3)="Yes",IF(AQ$192="",AQ$12,AQ$192),AQ$191),0)</f>
        <v/>
      </c>
      <c r="AR193" s="19">
        <f>IF(AND(LEFT(AR$93,3)="Yes",AR$4&gt;=AR$97),IF(LEFT(AR$99,3)="Yes",IF(AR$192="",AR$12,AR$192),AR$191),0)</f>
        <v/>
      </c>
      <c r="AS193" s="19">
        <f>IF(AND(LEFT(AS$93,3)="Yes",AS$4&gt;=AS$97),IF(LEFT(AS$99,3)="Yes",IF(AS$192="",AS$12,AS$192),AS$191),0)</f>
        <v/>
      </c>
      <c r="AT193" s="19">
        <f>IF(AND(LEFT(AT$93,3)="Yes",AT$4&gt;=AT$97),IF(LEFT(AT$99,3)="Yes",IF(AT$192="",AT$12,AT$192),AT$191),0)</f>
        <v/>
      </c>
      <c r="AU193" s="19">
        <f>IF(AND(LEFT(AU$93,3)="Yes",AU$4&gt;=AU$97),IF(LEFT(AU$99,3)="Yes",IF(AU$192="",AU$12,AU$192),AU$191),0)</f>
        <v/>
      </c>
      <c r="AV193" s="19">
        <f>IF(AND(LEFT(AV$93,3)="Yes",AV$4&gt;=AV$97),IF(LEFT(AV$99,3)="Yes",IF(AV$192="",AV$12,AV$192),AV$191),0)</f>
        <v/>
      </c>
      <c r="AW193" s="19">
        <f>IF(AND(LEFT(AW$93,3)="Yes",AW$4&gt;=AW$97),IF(LEFT(AW$99,3)="Yes",IF(AW$192="",AW$12,AW$192),AW$191),0)</f>
        <v/>
      </c>
      <c r="AX193" s="19">
        <f>IF(AND(LEFT(AX$93,3)="Yes",AX$4&gt;=AX$97),IF(LEFT(AX$99,3)="Yes",IF(AX$192="",AX$12,AX$192),AX$191),0)</f>
        <v/>
      </c>
      <c r="AY193" s="20">
        <f>ETSPRICE(AY$93,AY$4,AY$97,AY$99,AY$192,AY$191,AY$12)</f>
        <v/>
      </c>
    </row>
    <row r="194" hidden="1" outlineLevel="1">
      <c r="A194" s="1" t="inlineStr">
        <is>
          <t>ets.pe</t>
        </is>
      </c>
      <c r="B194" s="1" t="inlineStr"/>
      <c r="C194" s="1" t="inlineStr"/>
      <c r="H194" s="1">
        <f>INDEX(Variables!$B$5:$B$205,MATCH($A194,Variables!$A$5:$A$205,0))&amp;IF($C194="",""," | "&amp;INDEX(Mapping!$B$5:$B$26,MATCH($C194,Mapping!$A$5:$A$26,0))&amp;" | "&amp;INDEX(Mapping!$B$30:$B$46,MATCH($B194,Mapping!$A$30:$A$46,0)))</f>
        <v/>
      </c>
      <c r="I194" s="1">
        <f>INDEX(Variables!$C$5:$C$205,MATCH($A194,Variables!$A$5:$A$205,0))</f>
        <v/>
      </c>
      <c r="J194" s="1">
        <f>INDEX(Variables!$E$5:$E$205,MATCH($A194,Variables!$A$5:$A$205,0))</f>
        <v/>
      </c>
      <c r="K194" s="17">
        <f>LOWER(Settings!$C$4)&amp;".mit."&amp;$A194&amp;IF($C194="","","."&amp;$C194&amp;"."&amp;$B194)&amp;IF(INDEX(Variables!$D$5:$D$205,MATCH($A194,Variables!$A$5:$A$205,0))="","","."&amp;INDEX(Variables!$D$5:$D$205,MATCH($A194,Variables!$A$5:$A$205,0)))&amp;"."&amp;K$5</f>
        <v/>
      </c>
      <c r="L194" s="18">
        <f>L$193*L$187</f>
        <v/>
      </c>
      <c r="M194" s="19">
        <f>M$193*M$187</f>
        <v/>
      </c>
      <c r="N194" s="19">
        <f>N$193*N$187</f>
        <v/>
      </c>
      <c r="O194" s="19">
        <f>O$193*O$187</f>
        <v/>
      </c>
      <c r="P194" s="19">
        <f>P$193*P$187</f>
        <v/>
      </c>
      <c r="Q194" s="19">
        <f>Q$193*Q$187</f>
        <v/>
      </c>
      <c r="R194" s="19">
        <f>R$193*R$187</f>
        <v/>
      </c>
      <c r="S194" s="19">
        <f>S$193*S$187</f>
        <v/>
      </c>
      <c r="T194" s="19">
        <f>T$193*T$187</f>
        <v/>
      </c>
      <c r="U194" s="19">
        <f>U$193*U$187</f>
        <v/>
      </c>
      <c r="V194" s="19">
        <f>V$193*V$187</f>
        <v/>
      </c>
      <c r="W194" s="19">
        <f>W$193*W$187</f>
        <v/>
      </c>
      <c r="X194" s="19">
        <f>X$193*X$187</f>
        <v/>
      </c>
      <c r="Y194" s="19">
        <f>Y$193*Y$187</f>
        <v/>
      </c>
      <c r="Z194" s="19">
        <f>Z$193*Z$187</f>
        <v/>
      </c>
      <c r="AA194" s="19">
        <f>AA$193*AA$187</f>
        <v/>
      </c>
      <c r="AB194" s="19">
        <f>AB$193*AB$187</f>
        <v/>
      </c>
      <c r="AC194" s="19">
        <f>AC$193*AC$187</f>
        <v/>
      </c>
      <c r="AD194" s="20">
        <f>TAXEQUIV(AD$193,AD$187)</f>
        <v/>
      </c>
      <c r="AF194" s="17">
        <f>LOWER(Settings!$C$4)&amp;".mit."&amp;$A194&amp;IF($C194="","","."&amp;$C194&amp;"."&amp;$B194)&amp;IF(INDEX(Variables!$D$5:$D$205,MATCH($A194,Variables!$A$5:$A$205,0))="","","."&amp;INDEX(Variables!$D$5:$D$205,MATCH($A194,Variables!$A$5:$A$205,0)))&amp;"."&amp;AF$5</f>
        <v/>
      </c>
      <c r="AG194" s="18">
        <f>AG$193*AG$187</f>
        <v/>
      </c>
      <c r="AH194" s="19">
        <f>AH$193*AH$187</f>
        <v/>
      </c>
      <c r="AI194" s="19">
        <f>AI$193*AI$187</f>
        <v/>
      </c>
      <c r="AJ194" s="19">
        <f>AJ$193*AJ$187</f>
        <v/>
      </c>
      <c r="AK194" s="19">
        <f>AK$193*AK$187</f>
        <v/>
      </c>
      <c r="AL194" s="19">
        <f>AL$193*AL$187</f>
        <v/>
      </c>
      <c r="AM194" s="19">
        <f>AM$193*AM$187</f>
        <v/>
      </c>
      <c r="AN194" s="19">
        <f>AN$193*AN$187</f>
        <v/>
      </c>
      <c r="AO194" s="19">
        <f>AO$193*AO$187</f>
        <v/>
      </c>
      <c r="AP194" s="19">
        <f>AP$193*AP$187</f>
        <v/>
      </c>
      <c r="AQ194" s="19">
        <f>AQ$193*AQ$187</f>
        <v/>
      </c>
      <c r="AR194" s="19">
        <f>AR$193*AR$187</f>
        <v/>
      </c>
      <c r="AS194" s="19">
        <f>AS$193*AS$187</f>
        <v/>
      </c>
      <c r="AT194" s="19">
        <f>AT$193*AT$187</f>
        <v/>
      </c>
      <c r="AU194" s="19">
        <f>AU$193*AU$187</f>
        <v/>
      </c>
      <c r="AV194" s="19">
        <f>AV$193*AV$187</f>
        <v/>
      </c>
      <c r="AW194" s="19">
        <f>AW$193*AW$187</f>
        <v/>
      </c>
      <c r="AX194" s="19">
        <f>AX$193*AX$187</f>
        <v/>
      </c>
      <c r="AY194" s="20">
        <f>TAXEQUIV(AY$193,AY$187)</f>
        <v/>
      </c>
    </row>
    <row r="195" hidden="1" outlineLevel="1">
      <c r="A195" s="1" t="inlineStr">
        <is>
          <t>ets.rf</t>
        </is>
      </c>
      <c r="B195" s="1" t="inlineStr"/>
      <c r="C195" s="1" t="inlineStr"/>
      <c r="H195" s="1">
        <f>INDEX(Variables!$B$5:$B$205,MATCH($A195,Variables!$A$5:$A$205,0))&amp;IF($C195="",""," | "&amp;INDEX(Mapping!$B$5:$B$26,MATCH($C195,Mapping!$A$5:$A$26,0))&amp;" | "&amp;INDEX(Mapping!$B$30:$B$46,MATCH($B195,Mapping!$A$30:$A$46,0)))</f>
        <v/>
      </c>
      <c r="I195" s="1">
        <f>INDEX(Variables!$C$5:$C$205,MATCH($A195,Variables!$A$5:$A$205,0))</f>
        <v/>
      </c>
      <c r="J195" s="1">
        <f>INDEX(Variables!$E$5:$E$205,MATCH($A195,Variables!$A$5:$A$205,0))</f>
        <v/>
      </c>
      <c r="K195" s="17">
        <f>LOWER(Settings!$C$4)&amp;".mit."&amp;$A195&amp;IF($C195="","","."&amp;$C195&amp;"."&amp;$B195)&amp;IF(INDEX(Variables!$D$5:$D$205,MATCH($A195,Variables!$A$5:$A$205,0))="","","."&amp;INDEX(Variables!$D$5:$D$205,MATCH($A195,Variables!$A$5:$A$205,0)))&amp;"."&amp;K$5</f>
        <v/>
      </c>
      <c r="L195" s="18">
        <f>IF(L$187&gt;0,1/L$187,0)</f>
        <v/>
      </c>
      <c r="M195" s="19">
        <f>IF(M$187&gt;0,1/M$187,0)</f>
        <v/>
      </c>
      <c r="N195" s="19">
        <f>IF(N$187&gt;0,1/N$187,0)</f>
        <v/>
      </c>
      <c r="O195" s="19">
        <f>IF(O$187&gt;0,1/O$187,0)</f>
        <v/>
      </c>
      <c r="P195" s="19">
        <f>IF(P$187&gt;0,1/P$187,0)</f>
        <v/>
      </c>
      <c r="Q195" s="19">
        <f>IF(Q$187&gt;0,1/Q$187,0)</f>
        <v/>
      </c>
      <c r="R195" s="19">
        <f>IF(R$187&gt;0,1/R$187,0)</f>
        <v/>
      </c>
      <c r="S195" s="19">
        <f>IF(S$187&gt;0,1/S$187,0)</f>
        <v/>
      </c>
      <c r="T195" s="19">
        <f>IF(T$187&gt;0,1/T$187,0)</f>
        <v/>
      </c>
      <c r="U195" s="19">
        <f>IF(U$187&gt;0,1/U$187,0)</f>
        <v/>
      </c>
      <c r="V195" s="19">
        <f>IF(V$187&gt;0,1/V$187,0)</f>
        <v/>
      </c>
      <c r="W195" s="19">
        <f>IF(W$187&gt;0,1/W$187,0)</f>
        <v/>
      </c>
      <c r="X195" s="19">
        <f>IF(X$187&gt;0,1/X$187,0)</f>
        <v/>
      </c>
      <c r="Y195" s="19">
        <f>IF(Y$187&gt;0,1/Y$187,0)</f>
        <v/>
      </c>
      <c r="Z195" s="19">
        <f>IF(Z$187&gt;0,1/Z$187,0)</f>
        <v/>
      </c>
      <c r="AA195" s="19">
        <f>IF(AA$187&gt;0,1/AA$187,0)</f>
        <v/>
      </c>
      <c r="AB195" s="19">
        <f>IF(AB$187&gt;0,1/AB$187,0)</f>
        <v/>
      </c>
      <c r="AC195" s="19">
        <f>IF(AC$187&gt;0,1/AC$187,0)</f>
        <v/>
      </c>
      <c r="AD195" s="20">
        <f>REVFACTOR(AD$187)</f>
        <v/>
      </c>
      <c r="AF195" s="17">
        <f>LOWER(Settings!$C$4)&amp;".mit."&amp;$A195&amp;IF($C195="","","."&amp;$C195&amp;"."&amp;$B195)&amp;IF(INDEX(Variables!$D$5:$D$205,MATCH($A195,Variables!$A$5:$A$205,0))="","","."&amp;INDEX(Variables!$D$5:$D$205,MATCH($A195,Variables!$A$5:$A$205,0)))&amp;"."&amp;AF$5</f>
        <v/>
      </c>
      <c r="AG195" s="18">
        <f>IF(AG$187&gt;0,1/AG$187,0)</f>
        <v/>
      </c>
      <c r="AH195" s="19">
        <f>IF(AH$187&gt;0,1/AH$187,0)</f>
        <v/>
      </c>
      <c r="AI195" s="19">
        <f>IF(AI$187&gt;0,1/AI$187,0)</f>
        <v/>
      </c>
      <c r="AJ195" s="19">
        <f>IF(AJ$187&gt;0,1/AJ$187,0)</f>
        <v/>
      </c>
      <c r="AK195" s="19">
        <f>IF(AK$187&gt;0,1/AK$187,0)</f>
        <v/>
      </c>
      <c r="AL195" s="19">
        <f>IF(AL$187&gt;0,1/AL$187,0)</f>
        <v/>
      </c>
      <c r="AM195" s="19">
        <f>IF(AM$187&gt;0,1/AM$187,0)</f>
        <v/>
      </c>
      <c r="AN195" s="19">
        <f>IF(AN$187&gt;0,1/AN$187,0)</f>
        <v/>
      </c>
      <c r="AO195" s="19">
        <f>IF(AO$187&gt;0,1/AO$187,0)</f>
        <v/>
      </c>
      <c r="AP195" s="19">
        <f>IF(AP$187&gt;0,1/AP$187,0)</f>
        <v/>
      </c>
      <c r="AQ195" s="19">
        <f>IF(AQ$187&gt;0,1/AQ$187,0)</f>
        <v/>
      </c>
      <c r="AR195" s="19">
        <f>IF(AR$187&gt;0,1/AR$187,0)</f>
        <v/>
      </c>
      <c r="AS195" s="19">
        <f>IF(AS$187&gt;0,1/AS$187,0)</f>
        <v/>
      </c>
      <c r="AT195" s="19">
        <f>IF(AT$187&gt;0,1/AT$187,0)</f>
        <v/>
      </c>
      <c r="AU195" s="19">
        <f>IF(AU$187&gt;0,1/AU$187,0)</f>
        <v/>
      </c>
      <c r="AV195" s="19">
        <f>IF(AV$187&gt;0,1/AV$187,0)</f>
        <v/>
      </c>
      <c r="AW195" s="19">
        <f>IF(AW$187&gt;0,1/AW$187,0)</f>
        <v/>
      </c>
      <c r="AX195" s="19">
        <f>IF(AX$187&gt;0,1/AX$187,0)</f>
        <v/>
      </c>
      <c r="AY195" s="20">
        <f>REVFACTOR(AY$187)</f>
        <v/>
      </c>
    </row>
    <row r="196" hidden="1" outlineLevel="1">
      <c r="H196" s="21" t="inlineStr">
        <is>
          <t>Feebates (MTInputs rows 53-64; rates in USD/tCO2)</t>
        </is>
      </c>
    </row>
    <row r="197" hidden="1" outlineLevel="1">
      <c r="A197" s="14" t="inlineStr">
        <is>
          <t>fb.yr0</t>
        </is>
      </c>
      <c r="B197" s="14" t="inlineStr"/>
      <c r="C197" s="14" t="inlineStr"/>
      <c r="D197" s="22" t="n">
        <v>53</v>
      </c>
      <c r="H197" s="14">
        <f>INDEX(Variables!$B$5:$B$205,MATCH($A197,Variables!$A$5:$A$205,0))&amp;IF($C197="",""," | "&amp;INDEX(Mapping!$B$5:$B$26,MATCH($C197,Mapping!$A$5:$A$26,0))&amp;" | "&amp;INDEX(Mapping!$B$30:$B$46,MATCH($B197,Mapping!$A$30:$A$46,0)))</f>
        <v/>
      </c>
      <c r="I197" s="14">
        <f>INDEX(Variables!$C$5:$C$205,MATCH($A197,Variables!$A$5:$A$205,0))</f>
        <v/>
      </c>
      <c r="J197" s="14">
        <f>INDEX(Variables!$E$5:$E$205,MATCH($A197,Variables!$A$5:$A$205,0))</f>
        <v/>
      </c>
      <c r="K197" s="11">
        <f>LOWER(Settings!$C$4)&amp;".mit."&amp;$A197&amp;IF($C197="","","."&amp;$C197&amp;"."&amp;$B197)&amp;IF(INDEX(Variables!$D$5:$D$205,MATCH($A197,Variables!$A$5:$A$205,0))="","","."&amp;INDEX(Variables!$D$5:$D$205,MATCH($A197,Variables!$A$5:$A$205,0)))&amp;"."&amp;K$5</f>
        <v/>
      </c>
      <c r="L197" s="9">
        <f>INDEX(MTInputs!$J$1:$AZ$415,$D197,MATCH(L$5,MTInputs!$J$5:$AZ$5,0))</f>
        <v/>
      </c>
      <c r="M197" s="10">
        <f>INDEX(MTInputs!$J$1:$AZ$415,$D197,MATCH(M$5,MTInputs!$J$5:$AZ$5,0))</f>
        <v/>
      </c>
      <c r="N197" s="10">
        <f>INDEX(MTInputs!$J$1:$AZ$415,$D197,MATCH(N$5,MTInputs!$J$5:$AZ$5,0))</f>
        <v/>
      </c>
      <c r="O197" s="10">
        <f>INDEX(MTInputs!$J$1:$AZ$415,$D197,MATCH(O$5,MTInputs!$J$5:$AZ$5,0))</f>
        <v/>
      </c>
      <c r="P197" s="10">
        <f>INDEX(MTInputs!$J$1:$AZ$415,$D197,MATCH(P$5,MTInputs!$J$5:$AZ$5,0))</f>
        <v/>
      </c>
      <c r="Q197" s="10">
        <f>INDEX(MTInputs!$J$1:$AZ$415,$D197,MATCH(Q$5,MTInputs!$J$5:$AZ$5,0))</f>
        <v/>
      </c>
      <c r="R197" s="10">
        <f>INDEX(MTInputs!$J$1:$AZ$415,$D197,MATCH(R$5,MTInputs!$J$5:$AZ$5,0))</f>
        <v/>
      </c>
      <c r="S197" s="10">
        <f>INDEX(MTInputs!$J$1:$AZ$415,$D197,MATCH(S$5,MTInputs!$J$5:$AZ$5,0))</f>
        <v/>
      </c>
      <c r="T197" s="10">
        <f>INDEX(MTInputs!$J$1:$AZ$415,$D197,MATCH(T$5,MTInputs!$J$5:$AZ$5,0))</f>
        <v/>
      </c>
      <c r="U197" s="10">
        <f>INDEX(MTInputs!$J$1:$AZ$415,$D197,MATCH(U$5,MTInputs!$J$5:$AZ$5,0))</f>
        <v/>
      </c>
      <c r="V197" s="10">
        <f>INDEX(MTInputs!$J$1:$AZ$415,$D197,MATCH(V$5,MTInputs!$J$5:$AZ$5,0))</f>
        <v/>
      </c>
      <c r="W197" s="10">
        <f>INDEX(MTInputs!$J$1:$AZ$415,$D197,MATCH(W$5,MTInputs!$J$5:$AZ$5,0))</f>
        <v/>
      </c>
      <c r="X197" s="10">
        <f>INDEX(MTInputs!$J$1:$AZ$415,$D197,MATCH(X$5,MTInputs!$J$5:$AZ$5,0))</f>
        <v/>
      </c>
      <c r="Y197" s="10">
        <f>INDEX(MTInputs!$J$1:$AZ$415,$D197,MATCH(Y$5,MTInputs!$J$5:$AZ$5,0))</f>
        <v/>
      </c>
      <c r="Z197" s="10">
        <f>INDEX(MTInputs!$J$1:$AZ$415,$D197,MATCH(Z$5,MTInputs!$J$5:$AZ$5,0))</f>
        <v/>
      </c>
      <c r="AA197" s="10">
        <f>INDEX(MTInputs!$J$1:$AZ$415,$D197,MATCH(AA$5,MTInputs!$J$5:$AZ$5,0))</f>
        <v/>
      </c>
      <c r="AB197" s="10">
        <f>INDEX(MTInputs!$J$1:$AZ$415,$D197,MATCH(AB$5,MTInputs!$J$5:$AZ$5,0))</f>
        <v/>
      </c>
      <c r="AC197" s="10">
        <f>INDEX(MTInputs!$J$1:$AZ$415,$D197,MATCH(AC$5,MTInputs!$J$5:$AZ$5,0))</f>
        <v/>
      </c>
      <c r="AD197" s="10">
        <f>INDEX(MTInputs!$J$1:$AZ$415,$D197,MATCH(AD$5,MTInputs!$J$5:$AZ$5,0))</f>
        <v/>
      </c>
      <c r="AF197" s="11">
        <f>LOWER(Settings!$C$4)&amp;".mit."&amp;$A197&amp;IF($C197="","","."&amp;$C197&amp;"."&amp;$B197)&amp;IF(INDEX(Variables!$D$5:$D$205,MATCH($A197,Variables!$A$5:$A$205,0))="","","."&amp;INDEX(Variables!$D$5:$D$205,MATCH($A197,Variables!$A$5:$A$205,0)))&amp;"."&amp;AF$5</f>
        <v/>
      </c>
      <c r="AG197" s="9">
        <f>INDEX(MTInputs!$J$1:$AZ$415,$D197,MATCH(AG$5,MTInputs!$J$5:$AZ$5,0))</f>
        <v/>
      </c>
      <c r="AH197" s="10">
        <f>INDEX(MTInputs!$J$1:$AZ$415,$D197,MATCH(AH$5,MTInputs!$J$5:$AZ$5,0))</f>
        <v/>
      </c>
      <c r="AI197" s="10">
        <f>INDEX(MTInputs!$J$1:$AZ$415,$D197,MATCH(AI$5,MTInputs!$J$5:$AZ$5,0))</f>
        <v/>
      </c>
      <c r="AJ197" s="10">
        <f>INDEX(MTInputs!$J$1:$AZ$415,$D197,MATCH(AJ$5,MTInputs!$J$5:$AZ$5,0))</f>
        <v/>
      </c>
      <c r="AK197" s="10">
        <f>INDEX(MTInputs!$J$1:$AZ$415,$D197,MATCH(AK$5,MTInputs!$J$5:$AZ$5,0))</f>
        <v/>
      </c>
      <c r="AL197" s="10">
        <f>INDEX(MTInputs!$J$1:$AZ$415,$D197,MATCH(AL$5,MTInputs!$J$5:$AZ$5,0))</f>
        <v/>
      </c>
      <c r="AM197" s="10">
        <f>INDEX(MTInputs!$J$1:$AZ$415,$D197,MATCH(AM$5,MTInputs!$J$5:$AZ$5,0))</f>
        <v/>
      </c>
      <c r="AN197" s="10">
        <f>INDEX(MTInputs!$J$1:$AZ$415,$D197,MATCH(AN$5,MTInputs!$J$5:$AZ$5,0))</f>
        <v/>
      </c>
      <c r="AO197" s="10">
        <f>INDEX(MTInputs!$J$1:$AZ$415,$D197,MATCH(AO$5,MTInputs!$J$5:$AZ$5,0))</f>
        <v/>
      </c>
      <c r="AP197" s="10">
        <f>INDEX(MTInputs!$J$1:$AZ$415,$D197,MATCH(AP$5,MTInputs!$J$5:$AZ$5,0))</f>
        <v/>
      </c>
      <c r="AQ197" s="10">
        <f>INDEX(MTInputs!$J$1:$AZ$415,$D197,MATCH(AQ$5,MTInputs!$J$5:$AZ$5,0))</f>
        <v/>
      </c>
      <c r="AR197" s="10">
        <f>INDEX(MTInputs!$J$1:$AZ$415,$D197,MATCH(AR$5,MTInputs!$J$5:$AZ$5,0))</f>
        <v/>
      </c>
      <c r="AS197" s="10">
        <f>INDEX(MTInputs!$J$1:$AZ$415,$D197,MATCH(AS$5,MTInputs!$J$5:$AZ$5,0))</f>
        <v/>
      </c>
      <c r="AT197" s="10">
        <f>INDEX(MTInputs!$J$1:$AZ$415,$D197,MATCH(AT$5,MTInputs!$J$5:$AZ$5,0))</f>
        <v/>
      </c>
      <c r="AU197" s="10">
        <f>INDEX(MTInputs!$J$1:$AZ$415,$D197,MATCH(AU$5,MTInputs!$J$5:$AZ$5,0))</f>
        <v/>
      </c>
      <c r="AV197" s="10">
        <f>INDEX(MTInputs!$J$1:$AZ$415,$D197,MATCH(AV$5,MTInputs!$J$5:$AZ$5,0))</f>
        <v/>
      </c>
      <c r="AW197" s="10">
        <f>INDEX(MTInputs!$J$1:$AZ$415,$D197,MATCH(AW$5,MTInputs!$J$5:$AZ$5,0))</f>
        <v/>
      </c>
      <c r="AX197" s="10">
        <f>INDEX(MTInputs!$J$1:$AZ$415,$D197,MATCH(AX$5,MTInputs!$J$5:$AZ$5,0))</f>
        <v/>
      </c>
      <c r="AY197" s="10">
        <f>INDEX(MTInputs!$J$1:$AZ$415,$D197,MATCH(AY$5,MTInputs!$J$5:$AZ$5,0))</f>
        <v/>
      </c>
    </row>
    <row r="198" hidden="1" outlineLevel="1">
      <c r="A198" s="14" t="inlineStr">
        <is>
          <t>fb.yr1</t>
        </is>
      </c>
      <c r="B198" s="14" t="inlineStr"/>
      <c r="C198" s="14" t="inlineStr"/>
      <c r="D198" s="22" t="n">
        <v>54</v>
      </c>
      <c r="H198" s="14">
        <f>INDEX(Variables!$B$5:$B$205,MATCH($A198,Variables!$A$5:$A$205,0))&amp;IF($C198="",""," | "&amp;INDEX(Mapping!$B$5:$B$26,MATCH($C198,Mapping!$A$5:$A$26,0))&amp;" | "&amp;INDEX(Mapping!$B$30:$B$46,MATCH($B198,Mapping!$A$30:$A$46,0)))</f>
        <v/>
      </c>
      <c r="I198" s="14">
        <f>INDEX(Variables!$C$5:$C$205,MATCH($A198,Variables!$A$5:$A$205,0))</f>
        <v/>
      </c>
      <c r="J198" s="14">
        <f>INDEX(Variables!$E$5:$E$205,MATCH($A198,Variables!$A$5:$A$205,0))</f>
        <v/>
      </c>
      <c r="K198" s="11">
        <f>LOWER(Settings!$C$4)&amp;".mit."&amp;$A198&amp;IF($C198="","","."&amp;$C198&amp;"."&amp;$B198)&amp;IF(INDEX(Variables!$D$5:$D$205,MATCH($A198,Variables!$A$5:$A$205,0))="","","."&amp;INDEX(Variables!$D$5:$D$205,MATCH($A198,Variables!$A$5:$A$205,0)))&amp;"."&amp;K$5</f>
        <v/>
      </c>
      <c r="L198" s="9">
        <f>INDEX(MTInputs!$J$1:$AZ$415,$D198,MATCH(L$5,MTInputs!$J$5:$AZ$5,0))</f>
        <v/>
      </c>
      <c r="M198" s="10">
        <f>INDEX(MTInputs!$J$1:$AZ$415,$D198,MATCH(M$5,MTInputs!$J$5:$AZ$5,0))</f>
        <v/>
      </c>
      <c r="N198" s="10">
        <f>INDEX(MTInputs!$J$1:$AZ$415,$D198,MATCH(N$5,MTInputs!$J$5:$AZ$5,0))</f>
        <v/>
      </c>
      <c r="O198" s="10">
        <f>INDEX(MTInputs!$J$1:$AZ$415,$D198,MATCH(O$5,MTInputs!$J$5:$AZ$5,0))</f>
        <v/>
      </c>
      <c r="P198" s="10">
        <f>INDEX(MTInputs!$J$1:$AZ$415,$D198,MATCH(P$5,MTInputs!$J$5:$AZ$5,0))</f>
        <v/>
      </c>
      <c r="Q198" s="10">
        <f>INDEX(MTInputs!$J$1:$AZ$415,$D198,MATCH(Q$5,MTInputs!$J$5:$AZ$5,0))</f>
        <v/>
      </c>
      <c r="R198" s="10">
        <f>INDEX(MTInputs!$J$1:$AZ$415,$D198,MATCH(R$5,MTInputs!$J$5:$AZ$5,0))</f>
        <v/>
      </c>
      <c r="S198" s="10">
        <f>INDEX(MTInputs!$J$1:$AZ$415,$D198,MATCH(S$5,MTInputs!$J$5:$AZ$5,0))</f>
        <v/>
      </c>
      <c r="T198" s="10">
        <f>INDEX(MTInputs!$J$1:$AZ$415,$D198,MATCH(T$5,MTInputs!$J$5:$AZ$5,0))</f>
        <v/>
      </c>
      <c r="U198" s="10">
        <f>INDEX(MTInputs!$J$1:$AZ$415,$D198,MATCH(U$5,MTInputs!$J$5:$AZ$5,0))</f>
        <v/>
      </c>
      <c r="V198" s="10">
        <f>INDEX(MTInputs!$J$1:$AZ$415,$D198,MATCH(V$5,MTInputs!$J$5:$AZ$5,0))</f>
        <v/>
      </c>
      <c r="W198" s="10">
        <f>INDEX(MTInputs!$J$1:$AZ$415,$D198,MATCH(W$5,MTInputs!$J$5:$AZ$5,0))</f>
        <v/>
      </c>
      <c r="X198" s="10">
        <f>INDEX(MTInputs!$J$1:$AZ$415,$D198,MATCH(X$5,MTInputs!$J$5:$AZ$5,0))</f>
        <v/>
      </c>
      <c r="Y198" s="10">
        <f>INDEX(MTInputs!$J$1:$AZ$415,$D198,MATCH(Y$5,MTInputs!$J$5:$AZ$5,0))</f>
        <v/>
      </c>
      <c r="Z198" s="10">
        <f>INDEX(MTInputs!$J$1:$AZ$415,$D198,MATCH(Z$5,MTInputs!$J$5:$AZ$5,0))</f>
        <v/>
      </c>
      <c r="AA198" s="10">
        <f>INDEX(MTInputs!$J$1:$AZ$415,$D198,MATCH(AA$5,MTInputs!$J$5:$AZ$5,0))</f>
        <v/>
      </c>
      <c r="AB198" s="10">
        <f>INDEX(MTInputs!$J$1:$AZ$415,$D198,MATCH(AB$5,MTInputs!$J$5:$AZ$5,0))</f>
        <v/>
      </c>
      <c r="AC198" s="10">
        <f>INDEX(MTInputs!$J$1:$AZ$415,$D198,MATCH(AC$5,MTInputs!$J$5:$AZ$5,0))</f>
        <v/>
      </c>
      <c r="AD198" s="10">
        <f>INDEX(MTInputs!$J$1:$AZ$415,$D198,MATCH(AD$5,MTInputs!$J$5:$AZ$5,0))</f>
        <v/>
      </c>
      <c r="AF198" s="11">
        <f>LOWER(Settings!$C$4)&amp;".mit."&amp;$A198&amp;IF($C198="","","."&amp;$C198&amp;"."&amp;$B198)&amp;IF(INDEX(Variables!$D$5:$D$205,MATCH($A198,Variables!$A$5:$A$205,0))="","","."&amp;INDEX(Variables!$D$5:$D$205,MATCH($A198,Variables!$A$5:$A$205,0)))&amp;"."&amp;AF$5</f>
        <v/>
      </c>
      <c r="AG198" s="9">
        <f>INDEX(MTInputs!$J$1:$AZ$415,$D198,MATCH(AG$5,MTInputs!$J$5:$AZ$5,0))</f>
        <v/>
      </c>
      <c r="AH198" s="10">
        <f>INDEX(MTInputs!$J$1:$AZ$415,$D198,MATCH(AH$5,MTInputs!$J$5:$AZ$5,0))</f>
        <v/>
      </c>
      <c r="AI198" s="10">
        <f>INDEX(MTInputs!$J$1:$AZ$415,$D198,MATCH(AI$5,MTInputs!$J$5:$AZ$5,0))</f>
        <v/>
      </c>
      <c r="AJ198" s="10">
        <f>INDEX(MTInputs!$J$1:$AZ$415,$D198,MATCH(AJ$5,MTInputs!$J$5:$AZ$5,0))</f>
        <v/>
      </c>
      <c r="AK198" s="10">
        <f>INDEX(MTInputs!$J$1:$AZ$415,$D198,MATCH(AK$5,MTInputs!$J$5:$AZ$5,0))</f>
        <v/>
      </c>
      <c r="AL198" s="10">
        <f>INDEX(MTInputs!$J$1:$AZ$415,$D198,MATCH(AL$5,MTInputs!$J$5:$AZ$5,0))</f>
        <v/>
      </c>
      <c r="AM198" s="10">
        <f>INDEX(MTInputs!$J$1:$AZ$415,$D198,MATCH(AM$5,MTInputs!$J$5:$AZ$5,0))</f>
        <v/>
      </c>
      <c r="AN198" s="10">
        <f>INDEX(MTInputs!$J$1:$AZ$415,$D198,MATCH(AN$5,MTInputs!$J$5:$AZ$5,0))</f>
        <v/>
      </c>
      <c r="AO198" s="10">
        <f>INDEX(MTInputs!$J$1:$AZ$415,$D198,MATCH(AO$5,MTInputs!$J$5:$AZ$5,0))</f>
        <v/>
      </c>
      <c r="AP198" s="10">
        <f>INDEX(MTInputs!$J$1:$AZ$415,$D198,MATCH(AP$5,MTInputs!$J$5:$AZ$5,0))</f>
        <v/>
      </c>
      <c r="AQ198" s="10">
        <f>INDEX(MTInputs!$J$1:$AZ$415,$D198,MATCH(AQ$5,MTInputs!$J$5:$AZ$5,0))</f>
        <v/>
      </c>
      <c r="AR198" s="10">
        <f>INDEX(MTInputs!$J$1:$AZ$415,$D198,MATCH(AR$5,MTInputs!$J$5:$AZ$5,0))</f>
        <v/>
      </c>
      <c r="AS198" s="10">
        <f>INDEX(MTInputs!$J$1:$AZ$415,$D198,MATCH(AS$5,MTInputs!$J$5:$AZ$5,0))</f>
        <v/>
      </c>
      <c r="AT198" s="10">
        <f>INDEX(MTInputs!$J$1:$AZ$415,$D198,MATCH(AT$5,MTInputs!$J$5:$AZ$5,0))</f>
        <v/>
      </c>
      <c r="AU198" s="10">
        <f>INDEX(MTInputs!$J$1:$AZ$415,$D198,MATCH(AU$5,MTInputs!$J$5:$AZ$5,0))</f>
        <v/>
      </c>
      <c r="AV198" s="10">
        <f>INDEX(MTInputs!$J$1:$AZ$415,$D198,MATCH(AV$5,MTInputs!$J$5:$AZ$5,0))</f>
        <v/>
      </c>
      <c r="AW198" s="10">
        <f>INDEX(MTInputs!$J$1:$AZ$415,$D198,MATCH(AW$5,MTInputs!$J$5:$AZ$5,0))</f>
        <v/>
      </c>
      <c r="AX198" s="10">
        <f>INDEX(MTInputs!$J$1:$AZ$415,$D198,MATCH(AX$5,MTInputs!$J$5:$AZ$5,0))</f>
        <v/>
      </c>
      <c r="AY198" s="10">
        <f>INDEX(MTInputs!$J$1:$AZ$415,$D198,MATCH(AY$5,MTInputs!$J$5:$AZ$5,0))</f>
        <v/>
      </c>
    </row>
    <row r="199" hidden="1" outlineLevel="1">
      <c r="A199" s="14" t="inlineStr">
        <is>
          <t>fb.s</t>
        </is>
      </c>
      <c r="B199" s="14" t="inlineStr">
        <is>
          <t>all</t>
        </is>
      </c>
      <c r="C199" s="14" t="inlineStr">
        <is>
          <t>pow</t>
        </is>
      </c>
      <c r="D199" s="22" t="n">
        <v>56</v>
      </c>
      <c r="H199" s="14">
        <f>INDEX(Variables!$B$5:$B$205,MATCH($A199,Variables!$A$5:$A$205,0))&amp;IF($C199="",""," | "&amp;INDEX(Mapping!$B$5:$B$26,MATCH($C199,Mapping!$A$5:$A$26,0))&amp;" | "&amp;INDEX(Mapping!$B$30:$B$46,MATCH($B199,Mapping!$A$30:$A$46,0)))</f>
        <v/>
      </c>
      <c r="I199" s="14">
        <f>INDEX(Variables!$C$5:$C$205,MATCH($A199,Variables!$A$5:$A$205,0))</f>
        <v/>
      </c>
      <c r="J199" s="14">
        <f>INDEX(Variables!$E$5:$E$205,MATCH($A199,Variables!$A$5:$A$205,0))</f>
        <v/>
      </c>
      <c r="K199" s="11">
        <f>LOWER(Settings!$C$4)&amp;".mit."&amp;$A199&amp;IF($C199="","","."&amp;$C199&amp;"."&amp;$B199)&amp;IF(INDEX(Variables!$D$5:$D$205,MATCH($A199,Variables!$A$5:$A$205,0))="","","."&amp;INDEX(Variables!$D$5:$D$205,MATCH($A199,Variables!$A$5:$A$205,0)))&amp;"."&amp;K$5</f>
        <v/>
      </c>
      <c r="L199" s="23">
        <f>INDEX(MTInputs!$J$1:$AZ$415,$D199,MATCH(L$5,MTInputs!$J$5:$AZ$5,0))</f>
        <v/>
      </c>
      <c r="M199" s="24">
        <f>INDEX(MTInputs!$J$1:$AZ$415,$D199,MATCH(M$5,MTInputs!$J$5:$AZ$5,0))</f>
        <v/>
      </c>
      <c r="N199" s="24">
        <f>INDEX(MTInputs!$J$1:$AZ$415,$D199,MATCH(N$5,MTInputs!$J$5:$AZ$5,0))</f>
        <v/>
      </c>
      <c r="O199" s="24">
        <f>INDEX(MTInputs!$J$1:$AZ$415,$D199,MATCH(O$5,MTInputs!$J$5:$AZ$5,0))</f>
        <v/>
      </c>
      <c r="P199" s="24">
        <f>INDEX(MTInputs!$J$1:$AZ$415,$D199,MATCH(P$5,MTInputs!$J$5:$AZ$5,0))</f>
        <v/>
      </c>
      <c r="Q199" s="24">
        <f>INDEX(MTInputs!$J$1:$AZ$415,$D199,MATCH(Q$5,MTInputs!$J$5:$AZ$5,0))</f>
        <v/>
      </c>
      <c r="R199" s="24">
        <f>INDEX(MTInputs!$J$1:$AZ$415,$D199,MATCH(R$5,MTInputs!$J$5:$AZ$5,0))</f>
        <v/>
      </c>
      <c r="S199" s="24">
        <f>INDEX(MTInputs!$J$1:$AZ$415,$D199,MATCH(S$5,MTInputs!$J$5:$AZ$5,0))</f>
        <v/>
      </c>
      <c r="T199" s="24">
        <f>INDEX(MTInputs!$J$1:$AZ$415,$D199,MATCH(T$5,MTInputs!$J$5:$AZ$5,0))</f>
        <v/>
      </c>
      <c r="U199" s="24">
        <f>INDEX(MTInputs!$J$1:$AZ$415,$D199,MATCH(U$5,MTInputs!$J$5:$AZ$5,0))</f>
        <v/>
      </c>
      <c r="V199" s="24">
        <f>INDEX(MTInputs!$J$1:$AZ$415,$D199,MATCH(V$5,MTInputs!$J$5:$AZ$5,0))</f>
        <v/>
      </c>
      <c r="W199" s="24">
        <f>INDEX(MTInputs!$J$1:$AZ$415,$D199,MATCH(W$5,MTInputs!$J$5:$AZ$5,0))</f>
        <v/>
      </c>
      <c r="X199" s="24">
        <f>INDEX(MTInputs!$J$1:$AZ$415,$D199,MATCH(X$5,MTInputs!$J$5:$AZ$5,0))</f>
        <v/>
      </c>
      <c r="Y199" s="24">
        <f>INDEX(MTInputs!$J$1:$AZ$415,$D199,MATCH(Y$5,MTInputs!$J$5:$AZ$5,0))</f>
        <v/>
      </c>
      <c r="Z199" s="24">
        <f>INDEX(MTInputs!$J$1:$AZ$415,$D199,MATCH(Z$5,MTInputs!$J$5:$AZ$5,0))</f>
        <v/>
      </c>
      <c r="AA199" s="24">
        <f>INDEX(MTInputs!$J$1:$AZ$415,$D199,MATCH(AA$5,MTInputs!$J$5:$AZ$5,0))</f>
        <v/>
      </c>
      <c r="AB199" s="24">
        <f>INDEX(MTInputs!$J$1:$AZ$415,$D199,MATCH(AB$5,MTInputs!$J$5:$AZ$5,0))</f>
        <v/>
      </c>
      <c r="AC199" s="24">
        <f>INDEX(MTInputs!$J$1:$AZ$415,$D199,MATCH(AC$5,MTInputs!$J$5:$AZ$5,0))</f>
        <v/>
      </c>
      <c r="AD199" s="24">
        <f>INDEX(MTInputs!$J$1:$AZ$415,$D199,MATCH(AD$5,MTInputs!$J$5:$AZ$5,0))</f>
        <v/>
      </c>
      <c r="AF199" s="11">
        <f>LOWER(Settings!$C$4)&amp;".mit."&amp;$A199&amp;IF($C199="","","."&amp;$C199&amp;"."&amp;$B199)&amp;IF(INDEX(Variables!$D$5:$D$205,MATCH($A199,Variables!$A$5:$A$205,0))="","","."&amp;INDEX(Variables!$D$5:$D$205,MATCH($A199,Variables!$A$5:$A$205,0)))&amp;"."&amp;AF$5</f>
        <v/>
      </c>
      <c r="AG199" s="23">
        <f>INDEX(MTInputs!$J$1:$AZ$415,$D199,MATCH(AG$5,MTInputs!$J$5:$AZ$5,0))</f>
        <v/>
      </c>
      <c r="AH199" s="24">
        <f>INDEX(MTInputs!$J$1:$AZ$415,$D199,MATCH(AH$5,MTInputs!$J$5:$AZ$5,0))</f>
        <v/>
      </c>
      <c r="AI199" s="24">
        <f>INDEX(MTInputs!$J$1:$AZ$415,$D199,MATCH(AI$5,MTInputs!$J$5:$AZ$5,0))</f>
        <v/>
      </c>
      <c r="AJ199" s="24">
        <f>INDEX(MTInputs!$J$1:$AZ$415,$D199,MATCH(AJ$5,MTInputs!$J$5:$AZ$5,0))</f>
        <v/>
      </c>
      <c r="AK199" s="24">
        <f>INDEX(MTInputs!$J$1:$AZ$415,$D199,MATCH(AK$5,MTInputs!$J$5:$AZ$5,0))</f>
        <v/>
      </c>
      <c r="AL199" s="24">
        <f>INDEX(MTInputs!$J$1:$AZ$415,$D199,MATCH(AL$5,MTInputs!$J$5:$AZ$5,0))</f>
        <v/>
      </c>
      <c r="AM199" s="24">
        <f>INDEX(MTInputs!$J$1:$AZ$415,$D199,MATCH(AM$5,MTInputs!$J$5:$AZ$5,0))</f>
        <v/>
      </c>
      <c r="AN199" s="24">
        <f>INDEX(MTInputs!$J$1:$AZ$415,$D199,MATCH(AN$5,MTInputs!$J$5:$AZ$5,0))</f>
        <v/>
      </c>
      <c r="AO199" s="24">
        <f>INDEX(MTInputs!$J$1:$AZ$415,$D199,MATCH(AO$5,MTInputs!$J$5:$AZ$5,0))</f>
        <v/>
      </c>
      <c r="AP199" s="24">
        <f>INDEX(MTInputs!$J$1:$AZ$415,$D199,MATCH(AP$5,MTInputs!$J$5:$AZ$5,0))</f>
        <v/>
      </c>
      <c r="AQ199" s="24">
        <f>INDEX(MTInputs!$J$1:$AZ$415,$D199,MATCH(AQ$5,MTInputs!$J$5:$AZ$5,0))</f>
        <v/>
      </c>
      <c r="AR199" s="24">
        <f>INDEX(MTInputs!$J$1:$AZ$415,$D199,MATCH(AR$5,MTInputs!$J$5:$AZ$5,0))</f>
        <v/>
      </c>
      <c r="AS199" s="24">
        <f>INDEX(MTInputs!$J$1:$AZ$415,$D199,MATCH(AS$5,MTInputs!$J$5:$AZ$5,0))</f>
        <v/>
      </c>
      <c r="AT199" s="24">
        <f>INDEX(MTInputs!$J$1:$AZ$415,$D199,MATCH(AT$5,MTInputs!$J$5:$AZ$5,0))</f>
        <v/>
      </c>
      <c r="AU199" s="24">
        <f>INDEX(MTInputs!$J$1:$AZ$415,$D199,MATCH(AU$5,MTInputs!$J$5:$AZ$5,0))</f>
        <v/>
      </c>
      <c r="AV199" s="24">
        <f>INDEX(MTInputs!$J$1:$AZ$415,$D199,MATCH(AV$5,MTInputs!$J$5:$AZ$5,0))</f>
        <v/>
      </c>
      <c r="AW199" s="24">
        <f>INDEX(MTInputs!$J$1:$AZ$415,$D199,MATCH(AW$5,MTInputs!$J$5:$AZ$5,0))</f>
        <v/>
      </c>
      <c r="AX199" s="24">
        <f>INDEX(MTInputs!$J$1:$AZ$415,$D199,MATCH(AX$5,MTInputs!$J$5:$AZ$5,0))</f>
        <v/>
      </c>
      <c r="AY199" s="24">
        <f>INDEX(MTInputs!$J$1:$AZ$415,$D199,MATCH(AY$5,MTInputs!$J$5:$AZ$5,0))</f>
        <v/>
      </c>
    </row>
    <row r="200" hidden="1" outlineLevel="1">
      <c r="A200" s="14" t="inlineStr">
        <is>
          <t>fb.s</t>
        </is>
      </c>
      <c r="B200" s="14" t="inlineStr">
        <is>
          <t>all</t>
        </is>
      </c>
      <c r="C200" s="14" t="inlineStr">
        <is>
          <t>tra</t>
        </is>
      </c>
      <c r="D200" s="22" t="n">
        <v>57</v>
      </c>
      <c r="H200" s="14">
        <f>INDEX(Variables!$B$5:$B$205,MATCH($A200,Variables!$A$5:$A$205,0))&amp;IF($C200="",""," | "&amp;INDEX(Mapping!$B$5:$B$26,MATCH($C200,Mapping!$A$5:$A$26,0))&amp;" | "&amp;INDEX(Mapping!$B$30:$B$46,MATCH($B200,Mapping!$A$30:$A$46,0)))</f>
        <v/>
      </c>
      <c r="I200" s="14">
        <f>INDEX(Variables!$C$5:$C$205,MATCH($A200,Variables!$A$5:$A$205,0))</f>
        <v/>
      </c>
      <c r="J200" s="14">
        <f>INDEX(Variables!$E$5:$E$205,MATCH($A200,Variables!$A$5:$A$205,0))</f>
        <v/>
      </c>
      <c r="K200" s="11">
        <f>LOWER(Settings!$C$4)&amp;".mit."&amp;$A200&amp;IF($C200="","","."&amp;$C200&amp;"."&amp;$B200)&amp;IF(INDEX(Variables!$D$5:$D$205,MATCH($A200,Variables!$A$5:$A$205,0))="","","."&amp;INDEX(Variables!$D$5:$D$205,MATCH($A200,Variables!$A$5:$A$205,0)))&amp;"."&amp;K$5</f>
        <v/>
      </c>
      <c r="L200" s="23">
        <f>INDEX(MTInputs!$J$1:$AZ$415,$D200,MATCH(L$5,MTInputs!$J$5:$AZ$5,0))</f>
        <v/>
      </c>
      <c r="M200" s="24">
        <f>INDEX(MTInputs!$J$1:$AZ$415,$D200,MATCH(M$5,MTInputs!$J$5:$AZ$5,0))</f>
        <v/>
      </c>
      <c r="N200" s="24">
        <f>INDEX(MTInputs!$J$1:$AZ$415,$D200,MATCH(N$5,MTInputs!$J$5:$AZ$5,0))</f>
        <v/>
      </c>
      <c r="O200" s="24">
        <f>INDEX(MTInputs!$J$1:$AZ$415,$D200,MATCH(O$5,MTInputs!$J$5:$AZ$5,0))</f>
        <v/>
      </c>
      <c r="P200" s="24">
        <f>INDEX(MTInputs!$J$1:$AZ$415,$D200,MATCH(P$5,MTInputs!$J$5:$AZ$5,0))</f>
        <v/>
      </c>
      <c r="Q200" s="24">
        <f>INDEX(MTInputs!$J$1:$AZ$415,$D200,MATCH(Q$5,MTInputs!$J$5:$AZ$5,0))</f>
        <v/>
      </c>
      <c r="R200" s="24">
        <f>INDEX(MTInputs!$J$1:$AZ$415,$D200,MATCH(R$5,MTInputs!$J$5:$AZ$5,0))</f>
        <v/>
      </c>
      <c r="S200" s="24">
        <f>INDEX(MTInputs!$J$1:$AZ$415,$D200,MATCH(S$5,MTInputs!$J$5:$AZ$5,0))</f>
        <v/>
      </c>
      <c r="T200" s="24">
        <f>INDEX(MTInputs!$J$1:$AZ$415,$D200,MATCH(T$5,MTInputs!$J$5:$AZ$5,0))</f>
        <v/>
      </c>
      <c r="U200" s="24">
        <f>INDEX(MTInputs!$J$1:$AZ$415,$D200,MATCH(U$5,MTInputs!$J$5:$AZ$5,0))</f>
        <v/>
      </c>
      <c r="V200" s="24">
        <f>INDEX(MTInputs!$J$1:$AZ$415,$D200,MATCH(V$5,MTInputs!$J$5:$AZ$5,0))</f>
        <v/>
      </c>
      <c r="W200" s="24">
        <f>INDEX(MTInputs!$J$1:$AZ$415,$D200,MATCH(W$5,MTInputs!$J$5:$AZ$5,0))</f>
        <v/>
      </c>
      <c r="X200" s="24">
        <f>INDEX(MTInputs!$J$1:$AZ$415,$D200,MATCH(X$5,MTInputs!$J$5:$AZ$5,0))</f>
        <v/>
      </c>
      <c r="Y200" s="24">
        <f>INDEX(MTInputs!$J$1:$AZ$415,$D200,MATCH(Y$5,MTInputs!$J$5:$AZ$5,0))</f>
        <v/>
      </c>
      <c r="Z200" s="24">
        <f>INDEX(MTInputs!$J$1:$AZ$415,$D200,MATCH(Z$5,MTInputs!$J$5:$AZ$5,0))</f>
        <v/>
      </c>
      <c r="AA200" s="24">
        <f>INDEX(MTInputs!$J$1:$AZ$415,$D200,MATCH(AA$5,MTInputs!$J$5:$AZ$5,0))</f>
        <v/>
      </c>
      <c r="AB200" s="24">
        <f>INDEX(MTInputs!$J$1:$AZ$415,$D200,MATCH(AB$5,MTInputs!$J$5:$AZ$5,0))</f>
        <v/>
      </c>
      <c r="AC200" s="24">
        <f>INDEX(MTInputs!$J$1:$AZ$415,$D200,MATCH(AC$5,MTInputs!$J$5:$AZ$5,0))</f>
        <v/>
      </c>
      <c r="AD200" s="24">
        <f>INDEX(MTInputs!$J$1:$AZ$415,$D200,MATCH(AD$5,MTInputs!$J$5:$AZ$5,0))</f>
        <v/>
      </c>
      <c r="AF200" s="11">
        <f>LOWER(Settings!$C$4)&amp;".mit."&amp;$A200&amp;IF($C200="","","."&amp;$C200&amp;"."&amp;$B200)&amp;IF(INDEX(Variables!$D$5:$D$205,MATCH($A200,Variables!$A$5:$A$205,0))="","","."&amp;INDEX(Variables!$D$5:$D$205,MATCH($A200,Variables!$A$5:$A$205,0)))&amp;"."&amp;AF$5</f>
        <v/>
      </c>
      <c r="AG200" s="23">
        <f>INDEX(MTInputs!$J$1:$AZ$415,$D200,MATCH(AG$5,MTInputs!$J$5:$AZ$5,0))</f>
        <v/>
      </c>
      <c r="AH200" s="24">
        <f>INDEX(MTInputs!$J$1:$AZ$415,$D200,MATCH(AH$5,MTInputs!$J$5:$AZ$5,0))</f>
        <v/>
      </c>
      <c r="AI200" s="24">
        <f>INDEX(MTInputs!$J$1:$AZ$415,$D200,MATCH(AI$5,MTInputs!$J$5:$AZ$5,0))</f>
        <v/>
      </c>
      <c r="AJ200" s="24">
        <f>INDEX(MTInputs!$J$1:$AZ$415,$D200,MATCH(AJ$5,MTInputs!$J$5:$AZ$5,0))</f>
        <v/>
      </c>
      <c r="AK200" s="24">
        <f>INDEX(MTInputs!$J$1:$AZ$415,$D200,MATCH(AK$5,MTInputs!$J$5:$AZ$5,0))</f>
        <v/>
      </c>
      <c r="AL200" s="24">
        <f>INDEX(MTInputs!$J$1:$AZ$415,$D200,MATCH(AL$5,MTInputs!$J$5:$AZ$5,0))</f>
        <v/>
      </c>
      <c r="AM200" s="24">
        <f>INDEX(MTInputs!$J$1:$AZ$415,$D200,MATCH(AM$5,MTInputs!$J$5:$AZ$5,0))</f>
        <v/>
      </c>
      <c r="AN200" s="24">
        <f>INDEX(MTInputs!$J$1:$AZ$415,$D200,MATCH(AN$5,MTInputs!$J$5:$AZ$5,0))</f>
        <v/>
      </c>
      <c r="AO200" s="24">
        <f>INDEX(MTInputs!$J$1:$AZ$415,$D200,MATCH(AO$5,MTInputs!$J$5:$AZ$5,0))</f>
        <v/>
      </c>
      <c r="AP200" s="24">
        <f>INDEX(MTInputs!$J$1:$AZ$415,$D200,MATCH(AP$5,MTInputs!$J$5:$AZ$5,0))</f>
        <v/>
      </c>
      <c r="AQ200" s="24">
        <f>INDEX(MTInputs!$J$1:$AZ$415,$D200,MATCH(AQ$5,MTInputs!$J$5:$AZ$5,0))</f>
        <v/>
      </c>
      <c r="AR200" s="24">
        <f>INDEX(MTInputs!$J$1:$AZ$415,$D200,MATCH(AR$5,MTInputs!$J$5:$AZ$5,0))</f>
        <v/>
      </c>
      <c r="AS200" s="24">
        <f>INDEX(MTInputs!$J$1:$AZ$415,$D200,MATCH(AS$5,MTInputs!$J$5:$AZ$5,0))</f>
        <v/>
      </c>
      <c r="AT200" s="24">
        <f>INDEX(MTInputs!$J$1:$AZ$415,$D200,MATCH(AT$5,MTInputs!$J$5:$AZ$5,0))</f>
        <v/>
      </c>
      <c r="AU200" s="24">
        <f>INDEX(MTInputs!$J$1:$AZ$415,$D200,MATCH(AU$5,MTInputs!$J$5:$AZ$5,0))</f>
        <v/>
      </c>
      <c r="AV200" s="24">
        <f>INDEX(MTInputs!$J$1:$AZ$415,$D200,MATCH(AV$5,MTInputs!$J$5:$AZ$5,0))</f>
        <v/>
      </c>
      <c r="AW200" s="24">
        <f>INDEX(MTInputs!$J$1:$AZ$415,$D200,MATCH(AW$5,MTInputs!$J$5:$AZ$5,0))</f>
        <v/>
      </c>
      <c r="AX200" s="24">
        <f>INDEX(MTInputs!$J$1:$AZ$415,$D200,MATCH(AX$5,MTInputs!$J$5:$AZ$5,0))</f>
        <v/>
      </c>
      <c r="AY200" s="24">
        <f>INDEX(MTInputs!$J$1:$AZ$415,$D200,MATCH(AY$5,MTInputs!$J$5:$AZ$5,0))</f>
        <v/>
      </c>
    </row>
    <row r="201" hidden="1" outlineLevel="1">
      <c r="A201" s="14" t="inlineStr">
        <is>
          <t>fb.s</t>
        </is>
      </c>
      <c r="B201" s="14" t="inlineStr">
        <is>
          <t>all</t>
        </is>
      </c>
      <c r="C201" s="14" t="inlineStr">
        <is>
          <t>res</t>
        </is>
      </c>
      <c r="D201" s="22" t="n">
        <v>58</v>
      </c>
      <c r="H201" s="14">
        <f>INDEX(Variables!$B$5:$B$205,MATCH($A201,Variables!$A$5:$A$205,0))&amp;IF($C201="",""," | "&amp;INDEX(Mapping!$B$5:$B$26,MATCH($C201,Mapping!$A$5:$A$26,0))&amp;" | "&amp;INDEX(Mapping!$B$30:$B$46,MATCH($B201,Mapping!$A$30:$A$46,0)))</f>
        <v/>
      </c>
      <c r="I201" s="14">
        <f>INDEX(Variables!$C$5:$C$205,MATCH($A201,Variables!$A$5:$A$205,0))</f>
        <v/>
      </c>
      <c r="J201" s="14">
        <f>INDEX(Variables!$E$5:$E$205,MATCH($A201,Variables!$A$5:$A$205,0))</f>
        <v/>
      </c>
      <c r="K201" s="11">
        <f>LOWER(Settings!$C$4)&amp;".mit."&amp;$A201&amp;IF($C201="","","."&amp;$C201&amp;"."&amp;$B201)&amp;IF(INDEX(Variables!$D$5:$D$205,MATCH($A201,Variables!$A$5:$A$205,0))="","","."&amp;INDEX(Variables!$D$5:$D$205,MATCH($A201,Variables!$A$5:$A$205,0)))&amp;"."&amp;K$5</f>
        <v/>
      </c>
      <c r="L201" s="23">
        <f>INDEX(MTInputs!$J$1:$AZ$415,$D201,MATCH(L$5,MTInputs!$J$5:$AZ$5,0))</f>
        <v/>
      </c>
      <c r="M201" s="24">
        <f>INDEX(MTInputs!$J$1:$AZ$415,$D201,MATCH(M$5,MTInputs!$J$5:$AZ$5,0))</f>
        <v/>
      </c>
      <c r="N201" s="24">
        <f>INDEX(MTInputs!$J$1:$AZ$415,$D201,MATCH(N$5,MTInputs!$J$5:$AZ$5,0))</f>
        <v/>
      </c>
      <c r="O201" s="24">
        <f>INDEX(MTInputs!$J$1:$AZ$415,$D201,MATCH(O$5,MTInputs!$J$5:$AZ$5,0))</f>
        <v/>
      </c>
      <c r="P201" s="24">
        <f>INDEX(MTInputs!$J$1:$AZ$415,$D201,MATCH(P$5,MTInputs!$J$5:$AZ$5,0))</f>
        <v/>
      </c>
      <c r="Q201" s="24">
        <f>INDEX(MTInputs!$J$1:$AZ$415,$D201,MATCH(Q$5,MTInputs!$J$5:$AZ$5,0))</f>
        <v/>
      </c>
      <c r="R201" s="24">
        <f>INDEX(MTInputs!$J$1:$AZ$415,$D201,MATCH(R$5,MTInputs!$J$5:$AZ$5,0))</f>
        <v/>
      </c>
      <c r="S201" s="24">
        <f>INDEX(MTInputs!$J$1:$AZ$415,$D201,MATCH(S$5,MTInputs!$J$5:$AZ$5,0))</f>
        <v/>
      </c>
      <c r="T201" s="24">
        <f>INDEX(MTInputs!$J$1:$AZ$415,$D201,MATCH(T$5,MTInputs!$J$5:$AZ$5,0))</f>
        <v/>
      </c>
      <c r="U201" s="24">
        <f>INDEX(MTInputs!$J$1:$AZ$415,$D201,MATCH(U$5,MTInputs!$J$5:$AZ$5,0))</f>
        <v/>
      </c>
      <c r="V201" s="24">
        <f>INDEX(MTInputs!$J$1:$AZ$415,$D201,MATCH(V$5,MTInputs!$J$5:$AZ$5,0))</f>
        <v/>
      </c>
      <c r="W201" s="24">
        <f>INDEX(MTInputs!$J$1:$AZ$415,$D201,MATCH(W$5,MTInputs!$J$5:$AZ$5,0))</f>
        <v/>
      </c>
      <c r="X201" s="24">
        <f>INDEX(MTInputs!$J$1:$AZ$415,$D201,MATCH(X$5,MTInputs!$J$5:$AZ$5,0))</f>
        <v/>
      </c>
      <c r="Y201" s="24">
        <f>INDEX(MTInputs!$J$1:$AZ$415,$D201,MATCH(Y$5,MTInputs!$J$5:$AZ$5,0))</f>
        <v/>
      </c>
      <c r="Z201" s="24">
        <f>INDEX(MTInputs!$J$1:$AZ$415,$D201,MATCH(Z$5,MTInputs!$J$5:$AZ$5,0))</f>
        <v/>
      </c>
      <c r="AA201" s="24">
        <f>INDEX(MTInputs!$J$1:$AZ$415,$D201,MATCH(AA$5,MTInputs!$J$5:$AZ$5,0))</f>
        <v/>
      </c>
      <c r="AB201" s="24">
        <f>INDEX(MTInputs!$J$1:$AZ$415,$D201,MATCH(AB$5,MTInputs!$J$5:$AZ$5,0))</f>
        <v/>
      </c>
      <c r="AC201" s="24">
        <f>INDEX(MTInputs!$J$1:$AZ$415,$D201,MATCH(AC$5,MTInputs!$J$5:$AZ$5,0))</f>
        <v/>
      </c>
      <c r="AD201" s="24">
        <f>INDEX(MTInputs!$J$1:$AZ$415,$D201,MATCH(AD$5,MTInputs!$J$5:$AZ$5,0))</f>
        <v/>
      </c>
      <c r="AF201" s="11">
        <f>LOWER(Settings!$C$4)&amp;".mit."&amp;$A201&amp;IF($C201="","","."&amp;$C201&amp;"."&amp;$B201)&amp;IF(INDEX(Variables!$D$5:$D$205,MATCH($A201,Variables!$A$5:$A$205,0))="","","."&amp;INDEX(Variables!$D$5:$D$205,MATCH($A201,Variables!$A$5:$A$205,0)))&amp;"."&amp;AF$5</f>
        <v/>
      </c>
      <c r="AG201" s="23">
        <f>INDEX(MTInputs!$J$1:$AZ$415,$D201,MATCH(AG$5,MTInputs!$J$5:$AZ$5,0))</f>
        <v/>
      </c>
      <c r="AH201" s="24">
        <f>INDEX(MTInputs!$J$1:$AZ$415,$D201,MATCH(AH$5,MTInputs!$J$5:$AZ$5,0))</f>
        <v/>
      </c>
      <c r="AI201" s="24">
        <f>INDEX(MTInputs!$J$1:$AZ$415,$D201,MATCH(AI$5,MTInputs!$J$5:$AZ$5,0))</f>
        <v/>
      </c>
      <c r="AJ201" s="24">
        <f>INDEX(MTInputs!$J$1:$AZ$415,$D201,MATCH(AJ$5,MTInputs!$J$5:$AZ$5,0))</f>
        <v/>
      </c>
      <c r="AK201" s="24">
        <f>INDEX(MTInputs!$J$1:$AZ$415,$D201,MATCH(AK$5,MTInputs!$J$5:$AZ$5,0))</f>
        <v/>
      </c>
      <c r="AL201" s="24">
        <f>INDEX(MTInputs!$J$1:$AZ$415,$D201,MATCH(AL$5,MTInputs!$J$5:$AZ$5,0))</f>
        <v/>
      </c>
      <c r="AM201" s="24">
        <f>INDEX(MTInputs!$J$1:$AZ$415,$D201,MATCH(AM$5,MTInputs!$J$5:$AZ$5,0))</f>
        <v/>
      </c>
      <c r="AN201" s="24">
        <f>INDEX(MTInputs!$J$1:$AZ$415,$D201,MATCH(AN$5,MTInputs!$J$5:$AZ$5,0))</f>
        <v/>
      </c>
      <c r="AO201" s="24">
        <f>INDEX(MTInputs!$J$1:$AZ$415,$D201,MATCH(AO$5,MTInputs!$J$5:$AZ$5,0))</f>
        <v/>
      </c>
      <c r="AP201" s="24">
        <f>INDEX(MTInputs!$J$1:$AZ$415,$D201,MATCH(AP$5,MTInputs!$J$5:$AZ$5,0))</f>
        <v/>
      </c>
      <c r="AQ201" s="24">
        <f>INDEX(MTInputs!$J$1:$AZ$415,$D201,MATCH(AQ$5,MTInputs!$J$5:$AZ$5,0))</f>
        <v/>
      </c>
      <c r="AR201" s="24">
        <f>INDEX(MTInputs!$J$1:$AZ$415,$D201,MATCH(AR$5,MTInputs!$J$5:$AZ$5,0))</f>
        <v/>
      </c>
      <c r="AS201" s="24">
        <f>INDEX(MTInputs!$J$1:$AZ$415,$D201,MATCH(AS$5,MTInputs!$J$5:$AZ$5,0))</f>
        <v/>
      </c>
      <c r="AT201" s="24">
        <f>INDEX(MTInputs!$J$1:$AZ$415,$D201,MATCH(AT$5,MTInputs!$J$5:$AZ$5,0))</f>
        <v/>
      </c>
      <c r="AU201" s="24">
        <f>INDEX(MTInputs!$J$1:$AZ$415,$D201,MATCH(AU$5,MTInputs!$J$5:$AZ$5,0))</f>
        <v/>
      </c>
      <c r="AV201" s="24">
        <f>INDEX(MTInputs!$J$1:$AZ$415,$D201,MATCH(AV$5,MTInputs!$J$5:$AZ$5,0))</f>
        <v/>
      </c>
      <c r="AW201" s="24">
        <f>INDEX(MTInputs!$J$1:$AZ$415,$D201,MATCH(AW$5,MTInputs!$J$5:$AZ$5,0))</f>
        <v/>
      </c>
      <c r="AX201" s="24">
        <f>INDEX(MTInputs!$J$1:$AZ$415,$D201,MATCH(AX$5,MTInputs!$J$5:$AZ$5,0))</f>
        <v/>
      </c>
      <c r="AY201" s="24">
        <f>INDEX(MTInputs!$J$1:$AZ$415,$D201,MATCH(AY$5,MTInputs!$J$5:$AZ$5,0))</f>
        <v/>
      </c>
    </row>
    <row r="202" hidden="1" outlineLevel="1">
      <c r="A202" s="14" t="inlineStr">
        <is>
          <t>fb.s</t>
        </is>
      </c>
      <c r="B202" s="14" t="inlineStr">
        <is>
          <t>all</t>
        </is>
      </c>
      <c r="C202" s="14" t="inlineStr">
        <is>
          <t>ind</t>
        </is>
      </c>
      <c r="D202" s="22" t="n">
        <v>59</v>
      </c>
      <c r="H202" s="14">
        <f>INDEX(Variables!$B$5:$B$205,MATCH($A202,Variables!$A$5:$A$205,0))&amp;IF($C202="",""," | "&amp;INDEX(Mapping!$B$5:$B$26,MATCH($C202,Mapping!$A$5:$A$26,0))&amp;" | "&amp;INDEX(Mapping!$B$30:$B$46,MATCH($B202,Mapping!$A$30:$A$46,0)))</f>
        <v/>
      </c>
      <c r="I202" s="14">
        <f>INDEX(Variables!$C$5:$C$205,MATCH($A202,Variables!$A$5:$A$205,0))</f>
        <v/>
      </c>
      <c r="J202" s="14">
        <f>INDEX(Variables!$E$5:$E$205,MATCH($A202,Variables!$A$5:$A$205,0))</f>
        <v/>
      </c>
      <c r="K202" s="11">
        <f>LOWER(Settings!$C$4)&amp;".mit."&amp;$A202&amp;IF($C202="","","."&amp;$C202&amp;"."&amp;$B202)&amp;IF(INDEX(Variables!$D$5:$D$205,MATCH($A202,Variables!$A$5:$A$205,0))="","","."&amp;INDEX(Variables!$D$5:$D$205,MATCH($A202,Variables!$A$5:$A$205,0)))&amp;"."&amp;K$5</f>
        <v/>
      </c>
      <c r="L202" s="23">
        <f>INDEX(MTInputs!$J$1:$AZ$415,$D202,MATCH(L$5,MTInputs!$J$5:$AZ$5,0))</f>
        <v/>
      </c>
      <c r="M202" s="24">
        <f>INDEX(MTInputs!$J$1:$AZ$415,$D202,MATCH(M$5,MTInputs!$J$5:$AZ$5,0))</f>
        <v/>
      </c>
      <c r="N202" s="24">
        <f>INDEX(MTInputs!$J$1:$AZ$415,$D202,MATCH(N$5,MTInputs!$J$5:$AZ$5,0))</f>
        <v/>
      </c>
      <c r="O202" s="24">
        <f>INDEX(MTInputs!$J$1:$AZ$415,$D202,MATCH(O$5,MTInputs!$J$5:$AZ$5,0))</f>
        <v/>
      </c>
      <c r="P202" s="24">
        <f>INDEX(MTInputs!$J$1:$AZ$415,$D202,MATCH(P$5,MTInputs!$J$5:$AZ$5,0))</f>
        <v/>
      </c>
      <c r="Q202" s="24">
        <f>INDEX(MTInputs!$J$1:$AZ$415,$D202,MATCH(Q$5,MTInputs!$J$5:$AZ$5,0))</f>
        <v/>
      </c>
      <c r="R202" s="24">
        <f>INDEX(MTInputs!$J$1:$AZ$415,$D202,MATCH(R$5,MTInputs!$J$5:$AZ$5,0))</f>
        <v/>
      </c>
      <c r="S202" s="24">
        <f>INDEX(MTInputs!$J$1:$AZ$415,$D202,MATCH(S$5,MTInputs!$J$5:$AZ$5,0))</f>
        <v/>
      </c>
      <c r="T202" s="24">
        <f>INDEX(MTInputs!$J$1:$AZ$415,$D202,MATCH(T$5,MTInputs!$J$5:$AZ$5,0))</f>
        <v/>
      </c>
      <c r="U202" s="24">
        <f>INDEX(MTInputs!$J$1:$AZ$415,$D202,MATCH(U$5,MTInputs!$J$5:$AZ$5,0))</f>
        <v/>
      </c>
      <c r="V202" s="24">
        <f>INDEX(MTInputs!$J$1:$AZ$415,$D202,MATCH(V$5,MTInputs!$J$5:$AZ$5,0))</f>
        <v/>
      </c>
      <c r="W202" s="24">
        <f>INDEX(MTInputs!$J$1:$AZ$415,$D202,MATCH(W$5,MTInputs!$J$5:$AZ$5,0))</f>
        <v/>
      </c>
      <c r="X202" s="24">
        <f>INDEX(MTInputs!$J$1:$AZ$415,$D202,MATCH(X$5,MTInputs!$J$5:$AZ$5,0))</f>
        <v/>
      </c>
      <c r="Y202" s="24">
        <f>INDEX(MTInputs!$J$1:$AZ$415,$D202,MATCH(Y$5,MTInputs!$J$5:$AZ$5,0))</f>
        <v/>
      </c>
      <c r="Z202" s="24">
        <f>INDEX(MTInputs!$J$1:$AZ$415,$D202,MATCH(Z$5,MTInputs!$J$5:$AZ$5,0))</f>
        <v/>
      </c>
      <c r="AA202" s="24">
        <f>INDEX(MTInputs!$J$1:$AZ$415,$D202,MATCH(AA$5,MTInputs!$J$5:$AZ$5,0))</f>
        <v/>
      </c>
      <c r="AB202" s="24">
        <f>INDEX(MTInputs!$J$1:$AZ$415,$D202,MATCH(AB$5,MTInputs!$J$5:$AZ$5,0))</f>
        <v/>
      </c>
      <c r="AC202" s="24">
        <f>INDEX(MTInputs!$J$1:$AZ$415,$D202,MATCH(AC$5,MTInputs!$J$5:$AZ$5,0))</f>
        <v/>
      </c>
      <c r="AD202" s="24">
        <f>INDEX(MTInputs!$J$1:$AZ$415,$D202,MATCH(AD$5,MTInputs!$J$5:$AZ$5,0))</f>
        <v/>
      </c>
      <c r="AF202" s="11">
        <f>LOWER(Settings!$C$4)&amp;".mit."&amp;$A202&amp;IF($C202="","","."&amp;$C202&amp;"."&amp;$B202)&amp;IF(INDEX(Variables!$D$5:$D$205,MATCH($A202,Variables!$A$5:$A$205,0))="","","."&amp;INDEX(Variables!$D$5:$D$205,MATCH($A202,Variables!$A$5:$A$205,0)))&amp;"."&amp;AF$5</f>
        <v/>
      </c>
      <c r="AG202" s="23">
        <f>INDEX(MTInputs!$J$1:$AZ$415,$D202,MATCH(AG$5,MTInputs!$J$5:$AZ$5,0))</f>
        <v/>
      </c>
      <c r="AH202" s="24">
        <f>INDEX(MTInputs!$J$1:$AZ$415,$D202,MATCH(AH$5,MTInputs!$J$5:$AZ$5,0))</f>
        <v/>
      </c>
      <c r="AI202" s="24">
        <f>INDEX(MTInputs!$J$1:$AZ$415,$D202,MATCH(AI$5,MTInputs!$J$5:$AZ$5,0))</f>
        <v/>
      </c>
      <c r="AJ202" s="24">
        <f>INDEX(MTInputs!$J$1:$AZ$415,$D202,MATCH(AJ$5,MTInputs!$J$5:$AZ$5,0))</f>
        <v/>
      </c>
      <c r="AK202" s="24">
        <f>INDEX(MTInputs!$J$1:$AZ$415,$D202,MATCH(AK$5,MTInputs!$J$5:$AZ$5,0))</f>
        <v/>
      </c>
      <c r="AL202" s="24">
        <f>INDEX(MTInputs!$J$1:$AZ$415,$D202,MATCH(AL$5,MTInputs!$J$5:$AZ$5,0))</f>
        <v/>
      </c>
      <c r="AM202" s="24">
        <f>INDEX(MTInputs!$J$1:$AZ$415,$D202,MATCH(AM$5,MTInputs!$J$5:$AZ$5,0))</f>
        <v/>
      </c>
      <c r="AN202" s="24">
        <f>INDEX(MTInputs!$J$1:$AZ$415,$D202,MATCH(AN$5,MTInputs!$J$5:$AZ$5,0))</f>
        <v/>
      </c>
      <c r="AO202" s="24">
        <f>INDEX(MTInputs!$J$1:$AZ$415,$D202,MATCH(AO$5,MTInputs!$J$5:$AZ$5,0))</f>
        <v/>
      </c>
      <c r="AP202" s="24">
        <f>INDEX(MTInputs!$J$1:$AZ$415,$D202,MATCH(AP$5,MTInputs!$J$5:$AZ$5,0))</f>
        <v/>
      </c>
      <c r="AQ202" s="24">
        <f>INDEX(MTInputs!$J$1:$AZ$415,$D202,MATCH(AQ$5,MTInputs!$J$5:$AZ$5,0))</f>
        <v/>
      </c>
      <c r="AR202" s="24">
        <f>INDEX(MTInputs!$J$1:$AZ$415,$D202,MATCH(AR$5,MTInputs!$J$5:$AZ$5,0))</f>
        <v/>
      </c>
      <c r="AS202" s="24">
        <f>INDEX(MTInputs!$J$1:$AZ$415,$D202,MATCH(AS$5,MTInputs!$J$5:$AZ$5,0))</f>
        <v/>
      </c>
      <c r="AT202" s="24">
        <f>INDEX(MTInputs!$J$1:$AZ$415,$D202,MATCH(AT$5,MTInputs!$J$5:$AZ$5,0))</f>
        <v/>
      </c>
      <c r="AU202" s="24">
        <f>INDEX(MTInputs!$J$1:$AZ$415,$D202,MATCH(AU$5,MTInputs!$J$5:$AZ$5,0))</f>
        <v/>
      </c>
      <c r="AV202" s="24">
        <f>INDEX(MTInputs!$J$1:$AZ$415,$D202,MATCH(AV$5,MTInputs!$J$5:$AZ$5,0))</f>
        <v/>
      </c>
      <c r="AW202" s="24">
        <f>INDEX(MTInputs!$J$1:$AZ$415,$D202,MATCH(AW$5,MTInputs!$J$5:$AZ$5,0))</f>
        <v/>
      </c>
      <c r="AX202" s="24">
        <f>INDEX(MTInputs!$J$1:$AZ$415,$D202,MATCH(AX$5,MTInputs!$J$5:$AZ$5,0))</f>
        <v/>
      </c>
      <c r="AY202" s="24">
        <f>INDEX(MTInputs!$J$1:$AZ$415,$D202,MATCH(AY$5,MTInputs!$J$5:$AZ$5,0))</f>
        <v/>
      </c>
    </row>
    <row r="203" hidden="1" outlineLevel="1">
      <c r="A203" s="14" t="inlineStr">
        <is>
          <t>fb.t</t>
        </is>
      </c>
      <c r="B203" s="14" t="inlineStr">
        <is>
          <t>all</t>
        </is>
      </c>
      <c r="C203" s="14" t="inlineStr">
        <is>
          <t>pow</t>
        </is>
      </c>
      <c r="D203" s="22" t="n">
        <v>61</v>
      </c>
      <c r="H203" s="14">
        <f>INDEX(Variables!$B$5:$B$205,MATCH($A203,Variables!$A$5:$A$205,0))&amp;IF($C203="",""," | "&amp;INDEX(Mapping!$B$5:$B$26,MATCH($C203,Mapping!$A$5:$A$26,0))&amp;" | "&amp;INDEX(Mapping!$B$30:$B$46,MATCH($B203,Mapping!$A$30:$A$46,0)))</f>
        <v/>
      </c>
      <c r="I203" s="14">
        <f>INDEX(Variables!$C$5:$C$205,MATCH($A203,Variables!$A$5:$A$205,0))</f>
        <v/>
      </c>
      <c r="J203" s="14">
        <f>INDEX(Variables!$E$5:$E$205,MATCH($A203,Variables!$A$5:$A$205,0))</f>
        <v/>
      </c>
      <c r="K203" s="11">
        <f>LOWER(Settings!$C$4)&amp;".mit."&amp;$A203&amp;IF($C203="","","."&amp;$C203&amp;"."&amp;$B203)&amp;IF(INDEX(Variables!$D$5:$D$205,MATCH($A203,Variables!$A$5:$A$205,0))="","","."&amp;INDEX(Variables!$D$5:$D$205,MATCH($A203,Variables!$A$5:$A$205,0)))&amp;"."&amp;K$5</f>
        <v/>
      </c>
      <c r="L203" s="23">
        <f>INDEX(MTInputs!$J$1:$AZ$415,$D203,MATCH(L$5,MTInputs!$J$5:$AZ$5,0))</f>
        <v/>
      </c>
      <c r="M203" s="24">
        <f>INDEX(MTInputs!$J$1:$AZ$415,$D203,MATCH(M$5,MTInputs!$J$5:$AZ$5,0))</f>
        <v/>
      </c>
      <c r="N203" s="24">
        <f>INDEX(MTInputs!$J$1:$AZ$415,$D203,MATCH(N$5,MTInputs!$J$5:$AZ$5,0))</f>
        <v/>
      </c>
      <c r="O203" s="24">
        <f>INDEX(MTInputs!$J$1:$AZ$415,$D203,MATCH(O$5,MTInputs!$J$5:$AZ$5,0))</f>
        <v/>
      </c>
      <c r="P203" s="24">
        <f>INDEX(MTInputs!$J$1:$AZ$415,$D203,MATCH(P$5,MTInputs!$J$5:$AZ$5,0))</f>
        <v/>
      </c>
      <c r="Q203" s="24">
        <f>INDEX(MTInputs!$J$1:$AZ$415,$D203,MATCH(Q$5,MTInputs!$J$5:$AZ$5,0))</f>
        <v/>
      </c>
      <c r="R203" s="24">
        <f>INDEX(MTInputs!$J$1:$AZ$415,$D203,MATCH(R$5,MTInputs!$J$5:$AZ$5,0))</f>
        <v/>
      </c>
      <c r="S203" s="24">
        <f>INDEX(MTInputs!$J$1:$AZ$415,$D203,MATCH(S$5,MTInputs!$J$5:$AZ$5,0))</f>
        <v/>
      </c>
      <c r="T203" s="24">
        <f>INDEX(MTInputs!$J$1:$AZ$415,$D203,MATCH(T$5,MTInputs!$J$5:$AZ$5,0))</f>
        <v/>
      </c>
      <c r="U203" s="24">
        <f>INDEX(MTInputs!$J$1:$AZ$415,$D203,MATCH(U$5,MTInputs!$J$5:$AZ$5,0))</f>
        <v/>
      </c>
      <c r="V203" s="24">
        <f>INDEX(MTInputs!$J$1:$AZ$415,$D203,MATCH(V$5,MTInputs!$J$5:$AZ$5,0))</f>
        <v/>
      </c>
      <c r="W203" s="24">
        <f>INDEX(MTInputs!$J$1:$AZ$415,$D203,MATCH(W$5,MTInputs!$J$5:$AZ$5,0))</f>
        <v/>
      </c>
      <c r="X203" s="24">
        <f>INDEX(MTInputs!$J$1:$AZ$415,$D203,MATCH(X$5,MTInputs!$J$5:$AZ$5,0))</f>
        <v/>
      </c>
      <c r="Y203" s="24">
        <f>INDEX(MTInputs!$J$1:$AZ$415,$D203,MATCH(Y$5,MTInputs!$J$5:$AZ$5,0))</f>
        <v/>
      </c>
      <c r="Z203" s="24">
        <f>INDEX(MTInputs!$J$1:$AZ$415,$D203,MATCH(Z$5,MTInputs!$J$5:$AZ$5,0))</f>
        <v/>
      </c>
      <c r="AA203" s="24">
        <f>INDEX(MTInputs!$J$1:$AZ$415,$D203,MATCH(AA$5,MTInputs!$J$5:$AZ$5,0))</f>
        <v/>
      </c>
      <c r="AB203" s="24">
        <f>INDEX(MTInputs!$J$1:$AZ$415,$D203,MATCH(AB$5,MTInputs!$J$5:$AZ$5,0))</f>
        <v/>
      </c>
      <c r="AC203" s="24">
        <f>INDEX(MTInputs!$J$1:$AZ$415,$D203,MATCH(AC$5,MTInputs!$J$5:$AZ$5,0))</f>
        <v/>
      </c>
      <c r="AD203" s="24">
        <f>INDEX(MTInputs!$J$1:$AZ$415,$D203,MATCH(AD$5,MTInputs!$J$5:$AZ$5,0))</f>
        <v/>
      </c>
      <c r="AF203" s="11">
        <f>LOWER(Settings!$C$4)&amp;".mit."&amp;$A203&amp;IF($C203="","","."&amp;$C203&amp;"."&amp;$B203)&amp;IF(INDEX(Variables!$D$5:$D$205,MATCH($A203,Variables!$A$5:$A$205,0))="","","."&amp;INDEX(Variables!$D$5:$D$205,MATCH($A203,Variables!$A$5:$A$205,0)))&amp;"."&amp;AF$5</f>
        <v/>
      </c>
      <c r="AG203" s="23">
        <f>INDEX(MTInputs!$J$1:$AZ$415,$D203,MATCH(AG$5,MTInputs!$J$5:$AZ$5,0))</f>
        <v/>
      </c>
      <c r="AH203" s="24">
        <f>INDEX(MTInputs!$J$1:$AZ$415,$D203,MATCH(AH$5,MTInputs!$J$5:$AZ$5,0))</f>
        <v/>
      </c>
      <c r="AI203" s="24">
        <f>INDEX(MTInputs!$J$1:$AZ$415,$D203,MATCH(AI$5,MTInputs!$J$5:$AZ$5,0))</f>
        <v/>
      </c>
      <c r="AJ203" s="24">
        <f>INDEX(MTInputs!$J$1:$AZ$415,$D203,MATCH(AJ$5,MTInputs!$J$5:$AZ$5,0))</f>
        <v/>
      </c>
      <c r="AK203" s="24">
        <f>INDEX(MTInputs!$J$1:$AZ$415,$D203,MATCH(AK$5,MTInputs!$J$5:$AZ$5,0))</f>
        <v/>
      </c>
      <c r="AL203" s="24">
        <f>INDEX(MTInputs!$J$1:$AZ$415,$D203,MATCH(AL$5,MTInputs!$J$5:$AZ$5,0))</f>
        <v/>
      </c>
      <c r="AM203" s="24">
        <f>INDEX(MTInputs!$J$1:$AZ$415,$D203,MATCH(AM$5,MTInputs!$J$5:$AZ$5,0))</f>
        <v/>
      </c>
      <c r="AN203" s="24">
        <f>INDEX(MTInputs!$J$1:$AZ$415,$D203,MATCH(AN$5,MTInputs!$J$5:$AZ$5,0))</f>
        <v/>
      </c>
      <c r="AO203" s="24">
        <f>INDEX(MTInputs!$J$1:$AZ$415,$D203,MATCH(AO$5,MTInputs!$J$5:$AZ$5,0))</f>
        <v/>
      </c>
      <c r="AP203" s="24">
        <f>INDEX(MTInputs!$J$1:$AZ$415,$D203,MATCH(AP$5,MTInputs!$J$5:$AZ$5,0))</f>
        <v/>
      </c>
      <c r="AQ203" s="24">
        <f>INDEX(MTInputs!$J$1:$AZ$415,$D203,MATCH(AQ$5,MTInputs!$J$5:$AZ$5,0))</f>
        <v/>
      </c>
      <c r="AR203" s="24">
        <f>INDEX(MTInputs!$J$1:$AZ$415,$D203,MATCH(AR$5,MTInputs!$J$5:$AZ$5,0))</f>
        <v/>
      </c>
      <c r="AS203" s="24">
        <f>INDEX(MTInputs!$J$1:$AZ$415,$D203,MATCH(AS$5,MTInputs!$J$5:$AZ$5,0))</f>
        <v/>
      </c>
      <c r="AT203" s="24">
        <f>INDEX(MTInputs!$J$1:$AZ$415,$D203,MATCH(AT$5,MTInputs!$J$5:$AZ$5,0))</f>
        <v/>
      </c>
      <c r="AU203" s="24">
        <f>INDEX(MTInputs!$J$1:$AZ$415,$D203,MATCH(AU$5,MTInputs!$J$5:$AZ$5,0))</f>
        <v/>
      </c>
      <c r="AV203" s="24">
        <f>INDEX(MTInputs!$J$1:$AZ$415,$D203,MATCH(AV$5,MTInputs!$J$5:$AZ$5,0))</f>
        <v/>
      </c>
      <c r="AW203" s="24">
        <f>INDEX(MTInputs!$J$1:$AZ$415,$D203,MATCH(AW$5,MTInputs!$J$5:$AZ$5,0))</f>
        <v/>
      </c>
      <c r="AX203" s="24">
        <f>INDEX(MTInputs!$J$1:$AZ$415,$D203,MATCH(AX$5,MTInputs!$J$5:$AZ$5,0))</f>
        <v/>
      </c>
      <c r="AY203" s="24">
        <f>INDEX(MTInputs!$J$1:$AZ$415,$D203,MATCH(AY$5,MTInputs!$J$5:$AZ$5,0))</f>
        <v/>
      </c>
    </row>
    <row r="204" hidden="1" outlineLevel="1">
      <c r="A204" s="14" t="inlineStr">
        <is>
          <t>fb.t</t>
        </is>
      </c>
      <c r="B204" s="14" t="inlineStr">
        <is>
          <t>all</t>
        </is>
      </c>
      <c r="C204" s="14" t="inlineStr">
        <is>
          <t>tra</t>
        </is>
      </c>
      <c r="D204" s="22" t="n">
        <v>62</v>
      </c>
      <c r="H204" s="14">
        <f>INDEX(Variables!$B$5:$B$205,MATCH($A204,Variables!$A$5:$A$205,0))&amp;IF($C204="",""," | "&amp;INDEX(Mapping!$B$5:$B$26,MATCH($C204,Mapping!$A$5:$A$26,0))&amp;" | "&amp;INDEX(Mapping!$B$30:$B$46,MATCH($B204,Mapping!$A$30:$A$46,0)))</f>
        <v/>
      </c>
      <c r="I204" s="14">
        <f>INDEX(Variables!$C$5:$C$205,MATCH($A204,Variables!$A$5:$A$205,0))</f>
        <v/>
      </c>
      <c r="J204" s="14">
        <f>INDEX(Variables!$E$5:$E$205,MATCH($A204,Variables!$A$5:$A$205,0))</f>
        <v/>
      </c>
      <c r="K204" s="11">
        <f>LOWER(Settings!$C$4)&amp;".mit."&amp;$A204&amp;IF($C204="","","."&amp;$C204&amp;"."&amp;$B204)&amp;IF(INDEX(Variables!$D$5:$D$205,MATCH($A204,Variables!$A$5:$A$205,0))="","","."&amp;INDEX(Variables!$D$5:$D$205,MATCH($A204,Variables!$A$5:$A$205,0)))&amp;"."&amp;K$5</f>
        <v/>
      </c>
      <c r="L204" s="23">
        <f>INDEX(MTInputs!$J$1:$AZ$415,$D204,MATCH(L$5,MTInputs!$J$5:$AZ$5,0))</f>
        <v/>
      </c>
      <c r="M204" s="24">
        <f>INDEX(MTInputs!$J$1:$AZ$415,$D204,MATCH(M$5,MTInputs!$J$5:$AZ$5,0))</f>
        <v/>
      </c>
      <c r="N204" s="24">
        <f>INDEX(MTInputs!$J$1:$AZ$415,$D204,MATCH(N$5,MTInputs!$J$5:$AZ$5,0))</f>
        <v/>
      </c>
      <c r="O204" s="24">
        <f>INDEX(MTInputs!$J$1:$AZ$415,$D204,MATCH(O$5,MTInputs!$J$5:$AZ$5,0))</f>
        <v/>
      </c>
      <c r="P204" s="24">
        <f>INDEX(MTInputs!$J$1:$AZ$415,$D204,MATCH(P$5,MTInputs!$J$5:$AZ$5,0))</f>
        <v/>
      </c>
      <c r="Q204" s="24">
        <f>INDEX(MTInputs!$J$1:$AZ$415,$D204,MATCH(Q$5,MTInputs!$J$5:$AZ$5,0))</f>
        <v/>
      </c>
      <c r="R204" s="24">
        <f>INDEX(MTInputs!$J$1:$AZ$415,$D204,MATCH(R$5,MTInputs!$J$5:$AZ$5,0))</f>
        <v/>
      </c>
      <c r="S204" s="24">
        <f>INDEX(MTInputs!$J$1:$AZ$415,$D204,MATCH(S$5,MTInputs!$J$5:$AZ$5,0))</f>
        <v/>
      </c>
      <c r="T204" s="24">
        <f>INDEX(MTInputs!$J$1:$AZ$415,$D204,MATCH(T$5,MTInputs!$J$5:$AZ$5,0))</f>
        <v/>
      </c>
      <c r="U204" s="24">
        <f>INDEX(MTInputs!$J$1:$AZ$415,$D204,MATCH(U$5,MTInputs!$J$5:$AZ$5,0))</f>
        <v/>
      </c>
      <c r="V204" s="24">
        <f>INDEX(MTInputs!$J$1:$AZ$415,$D204,MATCH(V$5,MTInputs!$J$5:$AZ$5,0))</f>
        <v/>
      </c>
      <c r="W204" s="24">
        <f>INDEX(MTInputs!$J$1:$AZ$415,$D204,MATCH(W$5,MTInputs!$J$5:$AZ$5,0))</f>
        <v/>
      </c>
      <c r="X204" s="24">
        <f>INDEX(MTInputs!$J$1:$AZ$415,$D204,MATCH(X$5,MTInputs!$J$5:$AZ$5,0))</f>
        <v/>
      </c>
      <c r="Y204" s="24">
        <f>INDEX(MTInputs!$J$1:$AZ$415,$D204,MATCH(Y$5,MTInputs!$J$5:$AZ$5,0))</f>
        <v/>
      </c>
      <c r="Z204" s="24">
        <f>INDEX(MTInputs!$J$1:$AZ$415,$D204,MATCH(Z$5,MTInputs!$J$5:$AZ$5,0))</f>
        <v/>
      </c>
      <c r="AA204" s="24">
        <f>INDEX(MTInputs!$J$1:$AZ$415,$D204,MATCH(AA$5,MTInputs!$J$5:$AZ$5,0))</f>
        <v/>
      </c>
      <c r="AB204" s="24">
        <f>INDEX(MTInputs!$J$1:$AZ$415,$D204,MATCH(AB$5,MTInputs!$J$5:$AZ$5,0))</f>
        <v/>
      </c>
      <c r="AC204" s="24">
        <f>INDEX(MTInputs!$J$1:$AZ$415,$D204,MATCH(AC$5,MTInputs!$J$5:$AZ$5,0))</f>
        <v/>
      </c>
      <c r="AD204" s="24">
        <f>INDEX(MTInputs!$J$1:$AZ$415,$D204,MATCH(AD$5,MTInputs!$J$5:$AZ$5,0))</f>
        <v/>
      </c>
      <c r="AF204" s="11">
        <f>LOWER(Settings!$C$4)&amp;".mit."&amp;$A204&amp;IF($C204="","","."&amp;$C204&amp;"."&amp;$B204)&amp;IF(INDEX(Variables!$D$5:$D$205,MATCH($A204,Variables!$A$5:$A$205,0))="","","."&amp;INDEX(Variables!$D$5:$D$205,MATCH($A204,Variables!$A$5:$A$205,0)))&amp;"."&amp;AF$5</f>
        <v/>
      </c>
      <c r="AG204" s="23">
        <f>INDEX(MTInputs!$J$1:$AZ$415,$D204,MATCH(AG$5,MTInputs!$J$5:$AZ$5,0))</f>
        <v/>
      </c>
      <c r="AH204" s="24">
        <f>INDEX(MTInputs!$J$1:$AZ$415,$D204,MATCH(AH$5,MTInputs!$J$5:$AZ$5,0))</f>
        <v/>
      </c>
      <c r="AI204" s="24">
        <f>INDEX(MTInputs!$J$1:$AZ$415,$D204,MATCH(AI$5,MTInputs!$J$5:$AZ$5,0))</f>
        <v/>
      </c>
      <c r="AJ204" s="24">
        <f>INDEX(MTInputs!$J$1:$AZ$415,$D204,MATCH(AJ$5,MTInputs!$J$5:$AZ$5,0))</f>
        <v/>
      </c>
      <c r="AK204" s="24">
        <f>INDEX(MTInputs!$J$1:$AZ$415,$D204,MATCH(AK$5,MTInputs!$J$5:$AZ$5,0))</f>
        <v/>
      </c>
      <c r="AL204" s="24">
        <f>INDEX(MTInputs!$J$1:$AZ$415,$D204,MATCH(AL$5,MTInputs!$J$5:$AZ$5,0))</f>
        <v/>
      </c>
      <c r="AM204" s="24">
        <f>INDEX(MTInputs!$J$1:$AZ$415,$D204,MATCH(AM$5,MTInputs!$J$5:$AZ$5,0))</f>
        <v/>
      </c>
      <c r="AN204" s="24">
        <f>INDEX(MTInputs!$J$1:$AZ$415,$D204,MATCH(AN$5,MTInputs!$J$5:$AZ$5,0))</f>
        <v/>
      </c>
      <c r="AO204" s="24">
        <f>INDEX(MTInputs!$J$1:$AZ$415,$D204,MATCH(AO$5,MTInputs!$J$5:$AZ$5,0))</f>
        <v/>
      </c>
      <c r="AP204" s="24">
        <f>INDEX(MTInputs!$J$1:$AZ$415,$D204,MATCH(AP$5,MTInputs!$J$5:$AZ$5,0))</f>
        <v/>
      </c>
      <c r="AQ204" s="24">
        <f>INDEX(MTInputs!$J$1:$AZ$415,$D204,MATCH(AQ$5,MTInputs!$J$5:$AZ$5,0))</f>
        <v/>
      </c>
      <c r="AR204" s="24">
        <f>INDEX(MTInputs!$J$1:$AZ$415,$D204,MATCH(AR$5,MTInputs!$J$5:$AZ$5,0))</f>
        <v/>
      </c>
      <c r="AS204" s="24">
        <f>INDEX(MTInputs!$J$1:$AZ$415,$D204,MATCH(AS$5,MTInputs!$J$5:$AZ$5,0))</f>
        <v/>
      </c>
      <c r="AT204" s="24">
        <f>INDEX(MTInputs!$J$1:$AZ$415,$D204,MATCH(AT$5,MTInputs!$J$5:$AZ$5,0))</f>
        <v/>
      </c>
      <c r="AU204" s="24">
        <f>INDEX(MTInputs!$J$1:$AZ$415,$D204,MATCH(AU$5,MTInputs!$J$5:$AZ$5,0))</f>
        <v/>
      </c>
      <c r="AV204" s="24">
        <f>INDEX(MTInputs!$J$1:$AZ$415,$D204,MATCH(AV$5,MTInputs!$J$5:$AZ$5,0))</f>
        <v/>
      </c>
      <c r="AW204" s="24">
        <f>INDEX(MTInputs!$J$1:$AZ$415,$D204,MATCH(AW$5,MTInputs!$J$5:$AZ$5,0))</f>
        <v/>
      </c>
      <c r="AX204" s="24">
        <f>INDEX(MTInputs!$J$1:$AZ$415,$D204,MATCH(AX$5,MTInputs!$J$5:$AZ$5,0))</f>
        <v/>
      </c>
      <c r="AY204" s="24">
        <f>INDEX(MTInputs!$J$1:$AZ$415,$D204,MATCH(AY$5,MTInputs!$J$5:$AZ$5,0))</f>
        <v/>
      </c>
    </row>
    <row r="205" hidden="1" outlineLevel="1">
      <c r="A205" s="14" t="inlineStr">
        <is>
          <t>fb.t</t>
        </is>
      </c>
      <c r="B205" s="14" t="inlineStr">
        <is>
          <t>all</t>
        </is>
      </c>
      <c r="C205" s="14" t="inlineStr">
        <is>
          <t>res</t>
        </is>
      </c>
      <c r="D205" s="22" t="n">
        <v>63</v>
      </c>
      <c r="H205" s="14">
        <f>INDEX(Variables!$B$5:$B$205,MATCH($A205,Variables!$A$5:$A$205,0))&amp;IF($C205="",""," | "&amp;INDEX(Mapping!$B$5:$B$26,MATCH($C205,Mapping!$A$5:$A$26,0))&amp;" | "&amp;INDEX(Mapping!$B$30:$B$46,MATCH($B205,Mapping!$A$30:$A$46,0)))</f>
        <v/>
      </c>
      <c r="I205" s="14">
        <f>INDEX(Variables!$C$5:$C$205,MATCH($A205,Variables!$A$5:$A$205,0))</f>
        <v/>
      </c>
      <c r="J205" s="14">
        <f>INDEX(Variables!$E$5:$E$205,MATCH($A205,Variables!$A$5:$A$205,0))</f>
        <v/>
      </c>
      <c r="K205" s="11">
        <f>LOWER(Settings!$C$4)&amp;".mit."&amp;$A205&amp;IF($C205="","","."&amp;$C205&amp;"."&amp;$B205)&amp;IF(INDEX(Variables!$D$5:$D$205,MATCH($A205,Variables!$A$5:$A$205,0))="","","."&amp;INDEX(Variables!$D$5:$D$205,MATCH($A205,Variables!$A$5:$A$205,0)))&amp;"."&amp;K$5</f>
        <v/>
      </c>
      <c r="L205" s="23">
        <f>INDEX(MTInputs!$J$1:$AZ$415,$D205,MATCH(L$5,MTInputs!$J$5:$AZ$5,0))</f>
        <v/>
      </c>
      <c r="M205" s="24">
        <f>INDEX(MTInputs!$J$1:$AZ$415,$D205,MATCH(M$5,MTInputs!$J$5:$AZ$5,0))</f>
        <v/>
      </c>
      <c r="N205" s="24">
        <f>INDEX(MTInputs!$J$1:$AZ$415,$D205,MATCH(N$5,MTInputs!$J$5:$AZ$5,0))</f>
        <v/>
      </c>
      <c r="O205" s="24">
        <f>INDEX(MTInputs!$J$1:$AZ$415,$D205,MATCH(O$5,MTInputs!$J$5:$AZ$5,0))</f>
        <v/>
      </c>
      <c r="P205" s="24">
        <f>INDEX(MTInputs!$J$1:$AZ$415,$D205,MATCH(P$5,MTInputs!$J$5:$AZ$5,0))</f>
        <v/>
      </c>
      <c r="Q205" s="24">
        <f>INDEX(MTInputs!$J$1:$AZ$415,$D205,MATCH(Q$5,MTInputs!$J$5:$AZ$5,0))</f>
        <v/>
      </c>
      <c r="R205" s="24">
        <f>INDEX(MTInputs!$J$1:$AZ$415,$D205,MATCH(R$5,MTInputs!$J$5:$AZ$5,0))</f>
        <v/>
      </c>
      <c r="S205" s="24">
        <f>INDEX(MTInputs!$J$1:$AZ$415,$D205,MATCH(S$5,MTInputs!$J$5:$AZ$5,0))</f>
        <v/>
      </c>
      <c r="T205" s="24">
        <f>INDEX(MTInputs!$J$1:$AZ$415,$D205,MATCH(T$5,MTInputs!$J$5:$AZ$5,0))</f>
        <v/>
      </c>
      <c r="U205" s="24">
        <f>INDEX(MTInputs!$J$1:$AZ$415,$D205,MATCH(U$5,MTInputs!$J$5:$AZ$5,0))</f>
        <v/>
      </c>
      <c r="V205" s="24">
        <f>INDEX(MTInputs!$J$1:$AZ$415,$D205,MATCH(V$5,MTInputs!$J$5:$AZ$5,0))</f>
        <v/>
      </c>
      <c r="W205" s="24">
        <f>INDEX(MTInputs!$J$1:$AZ$415,$D205,MATCH(W$5,MTInputs!$J$5:$AZ$5,0))</f>
        <v/>
      </c>
      <c r="X205" s="24">
        <f>INDEX(MTInputs!$J$1:$AZ$415,$D205,MATCH(X$5,MTInputs!$J$5:$AZ$5,0))</f>
        <v/>
      </c>
      <c r="Y205" s="24">
        <f>INDEX(MTInputs!$J$1:$AZ$415,$D205,MATCH(Y$5,MTInputs!$J$5:$AZ$5,0))</f>
        <v/>
      </c>
      <c r="Z205" s="24">
        <f>INDEX(MTInputs!$J$1:$AZ$415,$D205,MATCH(Z$5,MTInputs!$J$5:$AZ$5,0))</f>
        <v/>
      </c>
      <c r="AA205" s="24">
        <f>INDEX(MTInputs!$J$1:$AZ$415,$D205,MATCH(AA$5,MTInputs!$J$5:$AZ$5,0))</f>
        <v/>
      </c>
      <c r="AB205" s="24">
        <f>INDEX(MTInputs!$J$1:$AZ$415,$D205,MATCH(AB$5,MTInputs!$J$5:$AZ$5,0))</f>
        <v/>
      </c>
      <c r="AC205" s="24">
        <f>INDEX(MTInputs!$J$1:$AZ$415,$D205,MATCH(AC$5,MTInputs!$J$5:$AZ$5,0))</f>
        <v/>
      </c>
      <c r="AD205" s="24">
        <f>INDEX(MTInputs!$J$1:$AZ$415,$D205,MATCH(AD$5,MTInputs!$J$5:$AZ$5,0))</f>
        <v/>
      </c>
      <c r="AF205" s="11">
        <f>LOWER(Settings!$C$4)&amp;".mit."&amp;$A205&amp;IF($C205="","","."&amp;$C205&amp;"."&amp;$B205)&amp;IF(INDEX(Variables!$D$5:$D$205,MATCH($A205,Variables!$A$5:$A$205,0))="","","."&amp;INDEX(Variables!$D$5:$D$205,MATCH($A205,Variables!$A$5:$A$205,0)))&amp;"."&amp;AF$5</f>
        <v/>
      </c>
      <c r="AG205" s="23">
        <f>INDEX(MTInputs!$J$1:$AZ$415,$D205,MATCH(AG$5,MTInputs!$J$5:$AZ$5,0))</f>
        <v/>
      </c>
      <c r="AH205" s="24">
        <f>INDEX(MTInputs!$J$1:$AZ$415,$D205,MATCH(AH$5,MTInputs!$J$5:$AZ$5,0))</f>
        <v/>
      </c>
      <c r="AI205" s="24">
        <f>INDEX(MTInputs!$J$1:$AZ$415,$D205,MATCH(AI$5,MTInputs!$J$5:$AZ$5,0))</f>
        <v/>
      </c>
      <c r="AJ205" s="24">
        <f>INDEX(MTInputs!$J$1:$AZ$415,$D205,MATCH(AJ$5,MTInputs!$J$5:$AZ$5,0))</f>
        <v/>
      </c>
      <c r="AK205" s="24">
        <f>INDEX(MTInputs!$J$1:$AZ$415,$D205,MATCH(AK$5,MTInputs!$J$5:$AZ$5,0))</f>
        <v/>
      </c>
      <c r="AL205" s="24">
        <f>INDEX(MTInputs!$J$1:$AZ$415,$D205,MATCH(AL$5,MTInputs!$J$5:$AZ$5,0))</f>
        <v/>
      </c>
      <c r="AM205" s="24">
        <f>INDEX(MTInputs!$J$1:$AZ$415,$D205,MATCH(AM$5,MTInputs!$J$5:$AZ$5,0))</f>
        <v/>
      </c>
      <c r="AN205" s="24">
        <f>INDEX(MTInputs!$J$1:$AZ$415,$D205,MATCH(AN$5,MTInputs!$J$5:$AZ$5,0))</f>
        <v/>
      </c>
      <c r="AO205" s="24">
        <f>INDEX(MTInputs!$J$1:$AZ$415,$D205,MATCH(AO$5,MTInputs!$J$5:$AZ$5,0))</f>
        <v/>
      </c>
      <c r="AP205" s="24">
        <f>INDEX(MTInputs!$J$1:$AZ$415,$D205,MATCH(AP$5,MTInputs!$J$5:$AZ$5,0))</f>
        <v/>
      </c>
      <c r="AQ205" s="24">
        <f>INDEX(MTInputs!$J$1:$AZ$415,$D205,MATCH(AQ$5,MTInputs!$J$5:$AZ$5,0))</f>
        <v/>
      </c>
      <c r="AR205" s="24">
        <f>INDEX(MTInputs!$J$1:$AZ$415,$D205,MATCH(AR$5,MTInputs!$J$5:$AZ$5,0))</f>
        <v/>
      </c>
      <c r="AS205" s="24">
        <f>INDEX(MTInputs!$J$1:$AZ$415,$D205,MATCH(AS$5,MTInputs!$J$5:$AZ$5,0))</f>
        <v/>
      </c>
      <c r="AT205" s="24">
        <f>INDEX(MTInputs!$J$1:$AZ$415,$D205,MATCH(AT$5,MTInputs!$J$5:$AZ$5,0))</f>
        <v/>
      </c>
      <c r="AU205" s="24">
        <f>INDEX(MTInputs!$J$1:$AZ$415,$D205,MATCH(AU$5,MTInputs!$J$5:$AZ$5,0))</f>
        <v/>
      </c>
      <c r="AV205" s="24">
        <f>INDEX(MTInputs!$J$1:$AZ$415,$D205,MATCH(AV$5,MTInputs!$J$5:$AZ$5,0))</f>
        <v/>
      </c>
      <c r="AW205" s="24">
        <f>INDEX(MTInputs!$J$1:$AZ$415,$D205,MATCH(AW$5,MTInputs!$J$5:$AZ$5,0))</f>
        <v/>
      </c>
      <c r="AX205" s="24">
        <f>INDEX(MTInputs!$J$1:$AZ$415,$D205,MATCH(AX$5,MTInputs!$J$5:$AZ$5,0))</f>
        <v/>
      </c>
      <c r="AY205" s="24">
        <f>INDEX(MTInputs!$J$1:$AZ$415,$D205,MATCH(AY$5,MTInputs!$J$5:$AZ$5,0))</f>
        <v/>
      </c>
    </row>
    <row r="206" hidden="1" outlineLevel="1">
      <c r="A206" s="14" t="inlineStr">
        <is>
          <t>fb.t</t>
        </is>
      </c>
      <c r="B206" s="14" t="inlineStr">
        <is>
          <t>all</t>
        </is>
      </c>
      <c r="C206" s="14" t="inlineStr">
        <is>
          <t>ind</t>
        </is>
      </c>
      <c r="D206" s="22" t="n">
        <v>64</v>
      </c>
      <c r="H206" s="14">
        <f>INDEX(Variables!$B$5:$B$205,MATCH($A206,Variables!$A$5:$A$205,0))&amp;IF($C206="",""," | "&amp;INDEX(Mapping!$B$5:$B$26,MATCH($C206,Mapping!$A$5:$A$26,0))&amp;" | "&amp;INDEX(Mapping!$B$30:$B$46,MATCH($B206,Mapping!$A$30:$A$46,0)))</f>
        <v/>
      </c>
      <c r="I206" s="14">
        <f>INDEX(Variables!$C$5:$C$205,MATCH($A206,Variables!$A$5:$A$205,0))</f>
        <v/>
      </c>
      <c r="J206" s="14">
        <f>INDEX(Variables!$E$5:$E$205,MATCH($A206,Variables!$A$5:$A$205,0))</f>
        <v/>
      </c>
      <c r="K206" s="11">
        <f>LOWER(Settings!$C$4)&amp;".mit."&amp;$A206&amp;IF($C206="","","."&amp;$C206&amp;"."&amp;$B206)&amp;IF(INDEX(Variables!$D$5:$D$205,MATCH($A206,Variables!$A$5:$A$205,0))="","","."&amp;INDEX(Variables!$D$5:$D$205,MATCH($A206,Variables!$A$5:$A$205,0)))&amp;"."&amp;K$5</f>
        <v/>
      </c>
      <c r="L206" s="23">
        <f>INDEX(MTInputs!$J$1:$AZ$415,$D206,MATCH(L$5,MTInputs!$J$5:$AZ$5,0))</f>
        <v/>
      </c>
      <c r="M206" s="24">
        <f>INDEX(MTInputs!$J$1:$AZ$415,$D206,MATCH(M$5,MTInputs!$J$5:$AZ$5,0))</f>
        <v/>
      </c>
      <c r="N206" s="24">
        <f>INDEX(MTInputs!$J$1:$AZ$415,$D206,MATCH(N$5,MTInputs!$J$5:$AZ$5,0))</f>
        <v/>
      </c>
      <c r="O206" s="24">
        <f>INDEX(MTInputs!$J$1:$AZ$415,$D206,MATCH(O$5,MTInputs!$J$5:$AZ$5,0))</f>
        <v/>
      </c>
      <c r="P206" s="24">
        <f>INDEX(MTInputs!$J$1:$AZ$415,$D206,MATCH(P$5,MTInputs!$J$5:$AZ$5,0))</f>
        <v/>
      </c>
      <c r="Q206" s="24">
        <f>INDEX(MTInputs!$J$1:$AZ$415,$D206,MATCH(Q$5,MTInputs!$J$5:$AZ$5,0))</f>
        <v/>
      </c>
      <c r="R206" s="24">
        <f>INDEX(MTInputs!$J$1:$AZ$415,$D206,MATCH(R$5,MTInputs!$J$5:$AZ$5,0))</f>
        <v/>
      </c>
      <c r="S206" s="24">
        <f>INDEX(MTInputs!$J$1:$AZ$415,$D206,MATCH(S$5,MTInputs!$J$5:$AZ$5,0))</f>
        <v/>
      </c>
      <c r="T206" s="24">
        <f>INDEX(MTInputs!$J$1:$AZ$415,$D206,MATCH(T$5,MTInputs!$J$5:$AZ$5,0))</f>
        <v/>
      </c>
      <c r="U206" s="24">
        <f>INDEX(MTInputs!$J$1:$AZ$415,$D206,MATCH(U$5,MTInputs!$J$5:$AZ$5,0))</f>
        <v/>
      </c>
      <c r="V206" s="24">
        <f>INDEX(MTInputs!$J$1:$AZ$415,$D206,MATCH(V$5,MTInputs!$J$5:$AZ$5,0))</f>
        <v/>
      </c>
      <c r="W206" s="24">
        <f>INDEX(MTInputs!$J$1:$AZ$415,$D206,MATCH(W$5,MTInputs!$J$5:$AZ$5,0))</f>
        <v/>
      </c>
      <c r="X206" s="24">
        <f>INDEX(MTInputs!$J$1:$AZ$415,$D206,MATCH(X$5,MTInputs!$J$5:$AZ$5,0))</f>
        <v/>
      </c>
      <c r="Y206" s="24">
        <f>INDEX(MTInputs!$J$1:$AZ$415,$D206,MATCH(Y$5,MTInputs!$J$5:$AZ$5,0))</f>
        <v/>
      </c>
      <c r="Z206" s="24">
        <f>INDEX(MTInputs!$J$1:$AZ$415,$D206,MATCH(Z$5,MTInputs!$J$5:$AZ$5,0))</f>
        <v/>
      </c>
      <c r="AA206" s="24">
        <f>INDEX(MTInputs!$J$1:$AZ$415,$D206,MATCH(AA$5,MTInputs!$J$5:$AZ$5,0))</f>
        <v/>
      </c>
      <c r="AB206" s="24">
        <f>INDEX(MTInputs!$J$1:$AZ$415,$D206,MATCH(AB$5,MTInputs!$J$5:$AZ$5,0))</f>
        <v/>
      </c>
      <c r="AC206" s="24">
        <f>INDEX(MTInputs!$J$1:$AZ$415,$D206,MATCH(AC$5,MTInputs!$J$5:$AZ$5,0))</f>
        <v/>
      </c>
      <c r="AD206" s="24">
        <f>INDEX(MTInputs!$J$1:$AZ$415,$D206,MATCH(AD$5,MTInputs!$J$5:$AZ$5,0))</f>
        <v/>
      </c>
      <c r="AF206" s="11">
        <f>LOWER(Settings!$C$4)&amp;".mit."&amp;$A206&amp;IF($C206="","","."&amp;$C206&amp;"."&amp;$B206)&amp;IF(INDEX(Variables!$D$5:$D$205,MATCH($A206,Variables!$A$5:$A$205,0))="","","."&amp;INDEX(Variables!$D$5:$D$205,MATCH($A206,Variables!$A$5:$A$205,0)))&amp;"."&amp;AF$5</f>
        <v/>
      </c>
      <c r="AG206" s="23">
        <f>INDEX(MTInputs!$J$1:$AZ$415,$D206,MATCH(AG$5,MTInputs!$J$5:$AZ$5,0))</f>
        <v/>
      </c>
      <c r="AH206" s="24">
        <f>INDEX(MTInputs!$J$1:$AZ$415,$D206,MATCH(AH$5,MTInputs!$J$5:$AZ$5,0))</f>
        <v/>
      </c>
      <c r="AI206" s="24">
        <f>INDEX(MTInputs!$J$1:$AZ$415,$D206,MATCH(AI$5,MTInputs!$J$5:$AZ$5,0))</f>
        <v/>
      </c>
      <c r="AJ206" s="24">
        <f>INDEX(MTInputs!$J$1:$AZ$415,$D206,MATCH(AJ$5,MTInputs!$J$5:$AZ$5,0))</f>
        <v/>
      </c>
      <c r="AK206" s="24">
        <f>INDEX(MTInputs!$J$1:$AZ$415,$D206,MATCH(AK$5,MTInputs!$J$5:$AZ$5,0))</f>
        <v/>
      </c>
      <c r="AL206" s="24">
        <f>INDEX(MTInputs!$J$1:$AZ$415,$D206,MATCH(AL$5,MTInputs!$J$5:$AZ$5,0))</f>
        <v/>
      </c>
      <c r="AM206" s="24">
        <f>INDEX(MTInputs!$J$1:$AZ$415,$D206,MATCH(AM$5,MTInputs!$J$5:$AZ$5,0))</f>
        <v/>
      </c>
      <c r="AN206" s="24">
        <f>INDEX(MTInputs!$J$1:$AZ$415,$D206,MATCH(AN$5,MTInputs!$J$5:$AZ$5,0))</f>
        <v/>
      </c>
      <c r="AO206" s="24">
        <f>INDEX(MTInputs!$J$1:$AZ$415,$D206,MATCH(AO$5,MTInputs!$J$5:$AZ$5,0))</f>
        <v/>
      </c>
      <c r="AP206" s="24">
        <f>INDEX(MTInputs!$J$1:$AZ$415,$D206,MATCH(AP$5,MTInputs!$J$5:$AZ$5,0))</f>
        <v/>
      </c>
      <c r="AQ206" s="24">
        <f>INDEX(MTInputs!$J$1:$AZ$415,$D206,MATCH(AQ$5,MTInputs!$J$5:$AZ$5,0))</f>
        <v/>
      </c>
      <c r="AR206" s="24">
        <f>INDEX(MTInputs!$J$1:$AZ$415,$D206,MATCH(AR$5,MTInputs!$J$5:$AZ$5,0))</f>
        <v/>
      </c>
      <c r="AS206" s="24">
        <f>INDEX(MTInputs!$J$1:$AZ$415,$D206,MATCH(AS$5,MTInputs!$J$5:$AZ$5,0))</f>
        <v/>
      </c>
      <c r="AT206" s="24">
        <f>INDEX(MTInputs!$J$1:$AZ$415,$D206,MATCH(AT$5,MTInputs!$J$5:$AZ$5,0))</f>
        <v/>
      </c>
      <c r="AU206" s="24">
        <f>INDEX(MTInputs!$J$1:$AZ$415,$D206,MATCH(AU$5,MTInputs!$J$5:$AZ$5,0))</f>
        <v/>
      </c>
      <c r="AV206" s="24">
        <f>INDEX(MTInputs!$J$1:$AZ$415,$D206,MATCH(AV$5,MTInputs!$J$5:$AZ$5,0))</f>
        <v/>
      </c>
      <c r="AW206" s="24">
        <f>INDEX(MTInputs!$J$1:$AZ$415,$D206,MATCH(AW$5,MTInputs!$J$5:$AZ$5,0))</f>
        <v/>
      </c>
      <c r="AX206" s="24">
        <f>INDEX(MTInputs!$J$1:$AZ$415,$D206,MATCH(AX$5,MTInputs!$J$5:$AZ$5,0))</f>
        <v/>
      </c>
      <c r="AY206" s="24">
        <f>INDEX(MTInputs!$J$1:$AZ$415,$D206,MATCH(AY$5,MTInputs!$J$5:$AZ$5,0))</f>
        <v/>
      </c>
    </row>
    <row r="207" hidden="1" outlineLevel="1">
      <c r="A207" s="1" t="inlineStr">
        <is>
          <t>fb</t>
        </is>
      </c>
      <c r="B207" s="1" t="inlineStr">
        <is>
          <t>all</t>
        </is>
      </c>
      <c r="C207" s="1" t="inlineStr">
        <is>
          <t>pow</t>
        </is>
      </c>
      <c r="H207" s="1">
        <f>INDEX(Variables!$B$5:$B$205,MATCH($A207,Variables!$A$5:$A$205,0))&amp;IF($C207="",""," | "&amp;INDEX(Mapping!$B$5:$B$26,MATCH($C207,Mapping!$A$5:$A$26,0))&amp;" | "&amp;INDEX(Mapping!$B$30:$B$46,MATCH($B207,Mapping!$A$30:$A$46,0)))</f>
        <v/>
      </c>
      <c r="I207" s="1">
        <f>INDEX(Variables!$C$5:$C$205,MATCH($A207,Variables!$A$5:$A$205,0))</f>
        <v/>
      </c>
      <c r="J207" s="1">
        <f>INDEX(Variables!$E$5:$E$205,MATCH($A207,Variables!$A$5:$A$205,0))</f>
        <v/>
      </c>
      <c r="K207" s="17">
        <f>LOWER(Settings!$C$4)&amp;".mit."&amp;$A207&amp;IF($C207="","","."&amp;$C207&amp;"."&amp;$B207)&amp;IF(INDEX(Variables!$D$5:$D$205,MATCH($A207,Variables!$A$5:$A$205,0))="","","."&amp;INDEX(Variables!$D$5:$D$205,MATCH($A207,Variables!$A$5:$A$205,0)))&amp;"."&amp;K$5</f>
        <v/>
      </c>
      <c r="L207" s="18">
        <f>IF(L$4&lt;L$197,0,L199+(L203-L199)/MAX(L$198-L$197,1)*(L$4-L$197))</f>
        <v/>
      </c>
      <c r="M207" s="19">
        <f>IF(M$4&lt;M$197,0,M199+(M203-M199)/MAX(M$198-M$197,1)*(M$4-M$197))</f>
        <v/>
      </c>
      <c r="N207" s="19">
        <f>IF(N$4&lt;N$197,0,N199+(N203-N199)/MAX(N$198-N$197,1)*(N$4-N$197))</f>
        <v/>
      </c>
      <c r="O207" s="19">
        <f>IF(O$4&lt;O$197,0,O199+(O203-O199)/MAX(O$198-O$197,1)*(O$4-O$197))</f>
        <v/>
      </c>
      <c r="P207" s="19">
        <f>IF(P$4&lt;P$197,0,P199+(P203-P199)/MAX(P$198-P$197,1)*(P$4-P$197))</f>
        <v/>
      </c>
      <c r="Q207" s="19">
        <f>IF(Q$4&lt;Q$197,0,Q199+(Q203-Q199)/MAX(Q$198-Q$197,1)*(Q$4-Q$197))</f>
        <v/>
      </c>
      <c r="R207" s="19">
        <f>IF(R$4&lt;R$197,0,R199+(R203-R199)/MAX(R$198-R$197,1)*(R$4-R$197))</f>
        <v/>
      </c>
      <c r="S207" s="19">
        <f>IF(S$4&lt;S$197,0,S199+(S203-S199)/MAX(S$198-S$197,1)*(S$4-S$197))</f>
        <v/>
      </c>
      <c r="T207" s="19">
        <f>IF(T$4&lt;T$197,0,T199+(T203-T199)/MAX(T$198-T$197,1)*(T$4-T$197))</f>
        <v/>
      </c>
      <c r="U207" s="19">
        <f>IF(U$4&lt;U$197,0,U199+(U203-U199)/MAX(U$198-U$197,1)*(U$4-U$197))</f>
        <v/>
      </c>
      <c r="V207" s="19">
        <f>IF(V$4&lt;V$197,0,V199+(V203-V199)/MAX(V$198-V$197,1)*(V$4-V$197))</f>
        <v/>
      </c>
      <c r="W207" s="19">
        <f>IF(W$4&lt;W$197,0,W199+(W203-W199)/MAX(W$198-W$197,1)*(W$4-W$197))</f>
        <v/>
      </c>
      <c r="X207" s="19">
        <f>IF(X$4&lt;X$197,0,X199+(X203-X199)/MAX(X$198-X$197,1)*(X$4-X$197))</f>
        <v/>
      </c>
      <c r="Y207" s="19">
        <f>IF(Y$4&lt;Y$197,0,Y199+(Y203-Y199)/MAX(Y$198-Y$197,1)*(Y$4-Y$197))</f>
        <v/>
      </c>
      <c r="Z207" s="19">
        <f>IF(Z$4&lt;Z$197,0,Z199+(Z203-Z199)/MAX(Z$198-Z$197,1)*(Z$4-Z$197))</f>
        <v/>
      </c>
      <c r="AA207" s="19">
        <f>IF(AA$4&lt;AA$197,0,AA199+(AA203-AA199)/MAX(AA$198-AA$197,1)*(AA$4-AA$197))</f>
        <v/>
      </c>
      <c r="AB207" s="19">
        <f>IF(AB$4&lt;AB$197,0,AB199+(AB203-AB199)/MAX(AB$198-AB$197,1)*(AB$4-AB$197))</f>
        <v/>
      </c>
      <c r="AC207" s="19">
        <f>IF(AC$4&lt;AC$197,0,AC199+(AC203-AC199)/MAX(AC$198-AC$197,1)*(AC$4-AC$197))</f>
        <v/>
      </c>
      <c r="AD207" s="20">
        <f>PATH(AD$4,AD$197,AD$198,AD199,AD203,TRUE)</f>
        <v/>
      </c>
      <c r="AF207" s="17">
        <f>LOWER(Settings!$C$4)&amp;".mit."&amp;$A207&amp;IF($C207="","","."&amp;$C207&amp;"."&amp;$B207)&amp;IF(INDEX(Variables!$D$5:$D$205,MATCH($A207,Variables!$A$5:$A$205,0))="","","."&amp;INDEX(Variables!$D$5:$D$205,MATCH($A207,Variables!$A$5:$A$205,0)))&amp;"."&amp;AF$5</f>
        <v/>
      </c>
      <c r="AG207" s="18">
        <f>IF(AG$4&lt;AG$197,0,AG199+(AG203-AG199)/MAX(AG$198-AG$197,1)*(AG$4-AG$197))</f>
        <v/>
      </c>
      <c r="AH207" s="19">
        <f>IF(AH$4&lt;AH$197,0,AH199+(AH203-AH199)/MAX(AH$198-AH$197,1)*(AH$4-AH$197))</f>
        <v/>
      </c>
      <c r="AI207" s="19">
        <f>IF(AI$4&lt;AI$197,0,AI199+(AI203-AI199)/MAX(AI$198-AI$197,1)*(AI$4-AI$197))</f>
        <v/>
      </c>
      <c r="AJ207" s="19">
        <f>IF(AJ$4&lt;AJ$197,0,AJ199+(AJ203-AJ199)/MAX(AJ$198-AJ$197,1)*(AJ$4-AJ$197))</f>
        <v/>
      </c>
      <c r="AK207" s="19">
        <f>IF(AK$4&lt;AK$197,0,AK199+(AK203-AK199)/MAX(AK$198-AK$197,1)*(AK$4-AK$197))</f>
        <v/>
      </c>
      <c r="AL207" s="19">
        <f>IF(AL$4&lt;AL$197,0,AL199+(AL203-AL199)/MAX(AL$198-AL$197,1)*(AL$4-AL$197))</f>
        <v/>
      </c>
      <c r="AM207" s="19">
        <f>IF(AM$4&lt;AM$197,0,AM199+(AM203-AM199)/MAX(AM$198-AM$197,1)*(AM$4-AM$197))</f>
        <v/>
      </c>
      <c r="AN207" s="19">
        <f>IF(AN$4&lt;AN$197,0,AN199+(AN203-AN199)/MAX(AN$198-AN$197,1)*(AN$4-AN$197))</f>
        <v/>
      </c>
      <c r="AO207" s="19">
        <f>IF(AO$4&lt;AO$197,0,AO199+(AO203-AO199)/MAX(AO$198-AO$197,1)*(AO$4-AO$197))</f>
        <v/>
      </c>
      <c r="AP207" s="19">
        <f>IF(AP$4&lt;AP$197,0,AP199+(AP203-AP199)/MAX(AP$198-AP$197,1)*(AP$4-AP$197))</f>
        <v/>
      </c>
      <c r="AQ207" s="19">
        <f>IF(AQ$4&lt;AQ$197,0,AQ199+(AQ203-AQ199)/MAX(AQ$198-AQ$197,1)*(AQ$4-AQ$197))</f>
        <v/>
      </c>
      <c r="AR207" s="19">
        <f>IF(AR$4&lt;AR$197,0,AR199+(AR203-AR199)/MAX(AR$198-AR$197,1)*(AR$4-AR$197))</f>
        <v/>
      </c>
      <c r="AS207" s="19">
        <f>IF(AS$4&lt;AS$197,0,AS199+(AS203-AS199)/MAX(AS$198-AS$197,1)*(AS$4-AS$197))</f>
        <v/>
      </c>
      <c r="AT207" s="19">
        <f>IF(AT$4&lt;AT$197,0,AT199+(AT203-AT199)/MAX(AT$198-AT$197,1)*(AT$4-AT$197))</f>
        <v/>
      </c>
      <c r="AU207" s="19">
        <f>IF(AU$4&lt;AU$197,0,AU199+(AU203-AU199)/MAX(AU$198-AU$197,1)*(AU$4-AU$197))</f>
        <v/>
      </c>
      <c r="AV207" s="19">
        <f>IF(AV$4&lt;AV$197,0,AV199+(AV203-AV199)/MAX(AV$198-AV$197,1)*(AV$4-AV$197))</f>
        <v/>
      </c>
      <c r="AW207" s="19">
        <f>IF(AW$4&lt;AW$197,0,AW199+(AW203-AW199)/MAX(AW$198-AW$197,1)*(AW$4-AW$197))</f>
        <v/>
      </c>
      <c r="AX207" s="19">
        <f>IF(AX$4&lt;AX$197,0,AX199+(AX203-AX199)/MAX(AX$198-AX$197,1)*(AX$4-AX$197))</f>
        <v/>
      </c>
      <c r="AY207" s="20">
        <f>PATH(AY$4,AY$197,AY$198,AY199,AY203,TRUE)</f>
        <v/>
      </c>
    </row>
    <row r="208" hidden="1" outlineLevel="1">
      <c r="A208" s="1" t="inlineStr">
        <is>
          <t>fb</t>
        </is>
      </c>
      <c r="B208" s="1" t="inlineStr">
        <is>
          <t>all</t>
        </is>
      </c>
      <c r="C208" s="1" t="inlineStr">
        <is>
          <t>tra</t>
        </is>
      </c>
      <c r="H208" s="1">
        <f>INDEX(Variables!$B$5:$B$205,MATCH($A208,Variables!$A$5:$A$205,0))&amp;IF($C208="",""," | "&amp;INDEX(Mapping!$B$5:$B$26,MATCH($C208,Mapping!$A$5:$A$26,0))&amp;" | "&amp;INDEX(Mapping!$B$30:$B$46,MATCH($B208,Mapping!$A$30:$A$46,0)))</f>
        <v/>
      </c>
      <c r="I208" s="1">
        <f>INDEX(Variables!$C$5:$C$205,MATCH($A208,Variables!$A$5:$A$205,0))</f>
        <v/>
      </c>
      <c r="J208" s="1">
        <f>INDEX(Variables!$E$5:$E$205,MATCH($A208,Variables!$A$5:$A$205,0))</f>
        <v/>
      </c>
      <c r="K208" s="17">
        <f>LOWER(Settings!$C$4)&amp;".mit."&amp;$A208&amp;IF($C208="","","."&amp;$C208&amp;"."&amp;$B208)&amp;IF(INDEX(Variables!$D$5:$D$205,MATCH($A208,Variables!$A$5:$A$205,0))="","","."&amp;INDEX(Variables!$D$5:$D$205,MATCH($A208,Variables!$A$5:$A$205,0)))&amp;"."&amp;K$5</f>
        <v/>
      </c>
      <c r="L208" s="18">
        <f>IF(L$4&lt;L$197,0,L200+(L204-L200)/MAX(L$198-L$197,1)*(L$4-L$197))</f>
        <v/>
      </c>
      <c r="M208" s="19">
        <f>IF(M$4&lt;M$197,0,M200+(M204-M200)/MAX(M$198-M$197,1)*(M$4-M$197))</f>
        <v/>
      </c>
      <c r="N208" s="19">
        <f>IF(N$4&lt;N$197,0,N200+(N204-N200)/MAX(N$198-N$197,1)*(N$4-N$197))</f>
        <v/>
      </c>
      <c r="O208" s="19">
        <f>IF(O$4&lt;O$197,0,O200+(O204-O200)/MAX(O$198-O$197,1)*(O$4-O$197))</f>
        <v/>
      </c>
      <c r="P208" s="19">
        <f>IF(P$4&lt;P$197,0,P200+(P204-P200)/MAX(P$198-P$197,1)*(P$4-P$197))</f>
        <v/>
      </c>
      <c r="Q208" s="19">
        <f>IF(Q$4&lt;Q$197,0,Q200+(Q204-Q200)/MAX(Q$198-Q$197,1)*(Q$4-Q$197))</f>
        <v/>
      </c>
      <c r="R208" s="19">
        <f>IF(R$4&lt;R$197,0,R200+(R204-R200)/MAX(R$198-R$197,1)*(R$4-R$197))</f>
        <v/>
      </c>
      <c r="S208" s="19">
        <f>IF(S$4&lt;S$197,0,S200+(S204-S200)/MAX(S$198-S$197,1)*(S$4-S$197))</f>
        <v/>
      </c>
      <c r="T208" s="19">
        <f>IF(T$4&lt;T$197,0,T200+(T204-T200)/MAX(T$198-T$197,1)*(T$4-T$197))</f>
        <v/>
      </c>
      <c r="U208" s="19">
        <f>IF(U$4&lt;U$197,0,U200+(U204-U200)/MAX(U$198-U$197,1)*(U$4-U$197))</f>
        <v/>
      </c>
      <c r="V208" s="19">
        <f>IF(V$4&lt;V$197,0,V200+(V204-V200)/MAX(V$198-V$197,1)*(V$4-V$197))</f>
        <v/>
      </c>
      <c r="W208" s="19">
        <f>IF(W$4&lt;W$197,0,W200+(W204-W200)/MAX(W$198-W$197,1)*(W$4-W$197))</f>
        <v/>
      </c>
      <c r="X208" s="19">
        <f>IF(X$4&lt;X$197,0,X200+(X204-X200)/MAX(X$198-X$197,1)*(X$4-X$197))</f>
        <v/>
      </c>
      <c r="Y208" s="19">
        <f>IF(Y$4&lt;Y$197,0,Y200+(Y204-Y200)/MAX(Y$198-Y$197,1)*(Y$4-Y$197))</f>
        <v/>
      </c>
      <c r="Z208" s="19">
        <f>IF(Z$4&lt;Z$197,0,Z200+(Z204-Z200)/MAX(Z$198-Z$197,1)*(Z$4-Z$197))</f>
        <v/>
      </c>
      <c r="AA208" s="19">
        <f>IF(AA$4&lt;AA$197,0,AA200+(AA204-AA200)/MAX(AA$198-AA$197,1)*(AA$4-AA$197))</f>
        <v/>
      </c>
      <c r="AB208" s="19">
        <f>IF(AB$4&lt;AB$197,0,AB200+(AB204-AB200)/MAX(AB$198-AB$197,1)*(AB$4-AB$197))</f>
        <v/>
      </c>
      <c r="AC208" s="19">
        <f>IF(AC$4&lt;AC$197,0,AC200+(AC204-AC200)/MAX(AC$198-AC$197,1)*(AC$4-AC$197))</f>
        <v/>
      </c>
      <c r="AD208" s="20">
        <f>PATH(AD$4,AD$197,AD$198,AD200,AD204,TRUE)</f>
        <v/>
      </c>
      <c r="AF208" s="17">
        <f>LOWER(Settings!$C$4)&amp;".mit."&amp;$A208&amp;IF($C208="","","."&amp;$C208&amp;"."&amp;$B208)&amp;IF(INDEX(Variables!$D$5:$D$205,MATCH($A208,Variables!$A$5:$A$205,0))="","","."&amp;INDEX(Variables!$D$5:$D$205,MATCH($A208,Variables!$A$5:$A$205,0)))&amp;"."&amp;AF$5</f>
        <v/>
      </c>
      <c r="AG208" s="18">
        <f>IF(AG$4&lt;AG$197,0,AG200+(AG204-AG200)/MAX(AG$198-AG$197,1)*(AG$4-AG$197))</f>
        <v/>
      </c>
      <c r="AH208" s="19">
        <f>IF(AH$4&lt;AH$197,0,AH200+(AH204-AH200)/MAX(AH$198-AH$197,1)*(AH$4-AH$197))</f>
        <v/>
      </c>
      <c r="AI208" s="19">
        <f>IF(AI$4&lt;AI$197,0,AI200+(AI204-AI200)/MAX(AI$198-AI$197,1)*(AI$4-AI$197))</f>
        <v/>
      </c>
      <c r="AJ208" s="19">
        <f>IF(AJ$4&lt;AJ$197,0,AJ200+(AJ204-AJ200)/MAX(AJ$198-AJ$197,1)*(AJ$4-AJ$197))</f>
        <v/>
      </c>
      <c r="AK208" s="19">
        <f>IF(AK$4&lt;AK$197,0,AK200+(AK204-AK200)/MAX(AK$198-AK$197,1)*(AK$4-AK$197))</f>
        <v/>
      </c>
      <c r="AL208" s="19">
        <f>IF(AL$4&lt;AL$197,0,AL200+(AL204-AL200)/MAX(AL$198-AL$197,1)*(AL$4-AL$197))</f>
        <v/>
      </c>
      <c r="AM208" s="19">
        <f>IF(AM$4&lt;AM$197,0,AM200+(AM204-AM200)/MAX(AM$198-AM$197,1)*(AM$4-AM$197))</f>
        <v/>
      </c>
      <c r="AN208" s="19">
        <f>IF(AN$4&lt;AN$197,0,AN200+(AN204-AN200)/MAX(AN$198-AN$197,1)*(AN$4-AN$197))</f>
        <v/>
      </c>
      <c r="AO208" s="19">
        <f>IF(AO$4&lt;AO$197,0,AO200+(AO204-AO200)/MAX(AO$198-AO$197,1)*(AO$4-AO$197))</f>
        <v/>
      </c>
      <c r="AP208" s="19">
        <f>IF(AP$4&lt;AP$197,0,AP200+(AP204-AP200)/MAX(AP$198-AP$197,1)*(AP$4-AP$197))</f>
        <v/>
      </c>
      <c r="AQ208" s="19">
        <f>IF(AQ$4&lt;AQ$197,0,AQ200+(AQ204-AQ200)/MAX(AQ$198-AQ$197,1)*(AQ$4-AQ$197))</f>
        <v/>
      </c>
      <c r="AR208" s="19">
        <f>IF(AR$4&lt;AR$197,0,AR200+(AR204-AR200)/MAX(AR$198-AR$197,1)*(AR$4-AR$197))</f>
        <v/>
      </c>
      <c r="AS208" s="19">
        <f>IF(AS$4&lt;AS$197,0,AS200+(AS204-AS200)/MAX(AS$198-AS$197,1)*(AS$4-AS$197))</f>
        <v/>
      </c>
      <c r="AT208" s="19">
        <f>IF(AT$4&lt;AT$197,0,AT200+(AT204-AT200)/MAX(AT$198-AT$197,1)*(AT$4-AT$197))</f>
        <v/>
      </c>
      <c r="AU208" s="19">
        <f>IF(AU$4&lt;AU$197,0,AU200+(AU204-AU200)/MAX(AU$198-AU$197,1)*(AU$4-AU$197))</f>
        <v/>
      </c>
      <c r="AV208" s="19">
        <f>IF(AV$4&lt;AV$197,0,AV200+(AV204-AV200)/MAX(AV$198-AV$197,1)*(AV$4-AV$197))</f>
        <v/>
      </c>
      <c r="AW208" s="19">
        <f>IF(AW$4&lt;AW$197,0,AW200+(AW204-AW200)/MAX(AW$198-AW$197,1)*(AW$4-AW$197))</f>
        <v/>
      </c>
      <c r="AX208" s="19">
        <f>IF(AX$4&lt;AX$197,0,AX200+(AX204-AX200)/MAX(AX$198-AX$197,1)*(AX$4-AX$197))</f>
        <v/>
      </c>
      <c r="AY208" s="20">
        <f>PATH(AY$4,AY$197,AY$198,AY200,AY204,TRUE)</f>
        <v/>
      </c>
    </row>
    <row r="209" hidden="1" outlineLevel="1">
      <c r="A209" s="1" t="inlineStr">
        <is>
          <t>fb</t>
        </is>
      </c>
      <c r="B209" s="1" t="inlineStr">
        <is>
          <t>all</t>
        </is>
      </c>
      <c r="C209" s="1" t="inlineStr">
        <is>
          <t>res</t>
        </is>
      </c>
      <c r="H209" s="1">
        <f>INDEX(Variables!$B$5:$B$205,MATCH($A209,Variables!$A$5:$A$205,0))&amp;IF($C209="",""," | "&amp;INDEX(Mapping!$B$5:$B$26,MATCH($C209,Mapping!$A$5:$A$26,0))&amp;" | "&amp;INDEX(Mapping!$B$30:$B$46,MATCH($B209,Mapping!$A$30:$A$46,0)))</f>
        <v/>
      </c>
      <c r="I209" s="1">
        <f>INDEX(Variables!$C$5:$C$205,MATCH($A209,Variables!$A$5:$A$205,0))</f>
        <v/>
      </c>
      <c r="J209" s="1">
        <f>INDEX(Variables!$E$5:$E$205,MATCH($A209,Variables!$A$5:$A$205,0))</f>
        <v/>
      </c>
      <c r="K209" s="17">
        <f>LOWER(Settings!$C$4)&amp;".mit."&amp;$A209&amp;IF($C209="","","."&amp;$C209&amp;"."&amp;$B209)&amp;IF(INDEX(Variables!$D$5:$D$205,MATCH($A209,Variables!$A$5:$A$205,0))="","","."&amp;INDEX(Variables!$D$5:$D$205,MATCH($A209,Variables!$A$5:$A$205,0)))&amp;"."&amp;K$5</f>
        <v/>
      </c>
      <c r="L209" s="18">
        <f>IF(L$4&lt;L$197,0,L201+(L205-L201)/MAX(L$198-L$197,1)*(L$4-L$197))</f>
        <v/>
      </c>
      <c r="M209" s="19">
        <f>IF(M$4&lt;M$197,0,M201+(M205-M201)/MAX(M$198-M$197,1)*(M$4-M$197))</f>
        <v/>
      </c>
      <c r="N209" s="19">
        <f>IF(N$4&lt;N$197,0,N201+(N205-N201)/MAX(N$198-N$197,1)*(N$4-N$197))</f>
        <v/>
      </c>
      <c r="O209" s="19">
        <f>IF(O$4&lt;O$197,0,O201+(O205-O201)/MAX(O$198-O$197,1)*(O$4-O$197))</f>
        <v/>
      </c>
      <c r="P209" s="19">
        <f>IF(P$4&lt;P$197,0,P201+(P205-P201)/MAX(P$198-P$197,1)*(P$4-P$197))</f>
        <v/>
      </c>
      <c r="Q209" s="19">
        <f>IF(Q$4&lt;Q$197,0,Q201+(Q205-Q201)/MAX(Q$198-Q$197,1)*(Q$4-Q$197))</f>
        <v/>
      </c>
      <c r="R209" s="19">
        <f>IF(R$4&lt;R$197,0,R201+(R205-R201)/MAX(R$198-R$197,1)*(R$4-R$197))</f>
        <v/>
      </c>
      <c r="S209" s="19">
        <f>IF(S$4&lt;S$197,0,S201+(S205-S201)/MAX(S$198-S$197,1)*(S$4-S$197))</f>
        <v/>
      </c>
      <c r="T209" s="19">
        <f>IF(T$4&lt;T$197,0,T201+(T205-T201)/MAX(T$198-T$197,1)*(T$4-T$197))</f>
        <v/>
      </c>
      <c r="U209" s="19">
        <f>IF(U$4&lt;U$197,0,U201+(U205-U201)/MAX(U$198-U$197,1)*(U$4-U$197))</f>
        <v/>
      </c>
      <c r="V209" s="19">
        <f>IF(V$4&lt;V$197,0,V201+(V205-V201)/MAX(V$198-V$197,1)*(V$4-V$197))</f>
        <v/>
      </c>
      <c r="W209" s="19">
        <f>IF(W$4&lt;W$197,0,W201+(W205-W201)/MAX(W$198-W$197,1)*(W$4-W$197))</f>
        <v/>
      </c>
      <c r="X209" s="19">
        <f>IF(X$4&lt;X$197,0,X201+(X205-X201)/MAX(X$198-X$197,1)*(X$4-X$197))</f>
        <v/>
      </c>
      <c r="Y209" s="19">
        <f>IF(Y$4&lt;Y$197,0,Y201+(Y205-Y201)/MAX(Y$198-Y$197,1)*(Y$4-Y$197))</f>
        <v/>
      </c>
      <c r="Z209" s="19">
        <f>IF(Z$4&lt;Z$197,0,Z201+(Z205-Z201)/MAX(Z$198-Z$197,1)*(Z$4-Z$197))</f>
        <v/>
      </c>
      <c r="AA209" s="19">
        <f>IF(AA$4&lt;AA$197,0,AA201+(AA205-AA201)/MAX(AA$198-AA$197,1)*(AA$4-AA$197))</f>
        <v/>
      </c>
      <c r="AB209" s="19">
        <f>IF(AB$4&lt;AB$197,0,AB201+(AB205-AB201)/MAX(AB$198-AB$197,1)*(AB$4-AB$197))</f>
        <v/>
      </c>
      <c r="AC209" s="19">
        <f>IF(AC$4&lt;AC$197,0,AC201+(AC205-AC201)/MAX(AC$198-AC$197,1)*(AC$4-AC$197))</f>
        <v/>
      </c>
      <c r="AD209" s="20">
        <f>PATH(AD$4,AD$197,AD$198,AD201,AD205,TRUE)</f>
        <v/>
      </c>
      <c r="AF209" s="17">
        <f>LOWER(Settings!$C$4)&amp;".mit."&amp;$A209&amp;IF($C209="","","."&amp;$C209&amp;"."&amp;$B209)&amp;IF(INDEX(Variables!$D$5:$D$205,MATCH($A209,Variables!$A$5:$A$205,0))="","","."&amp;INDEX(Variables!$D$5:$D$205,MATCH($A209,Variables!$A$5:$A$205,0)))&amp;"."&amp;AF$5</f>
        <v/>
      </c>
      <c r="AG209" s="18">
        <f>IF(AG$4&lt;AG$197,0,AG201+(AG205-AG201)/MAX(AG$198-AG$197,1)*(AG$4-AG$197))</f>
        <v/>
      </c>
      <c r="AH209" s="19">
        <f>IF(AH$4&lt;AH$197,0,AH201+(AH205-AH201)/MAX(AH$198-AH$197,1)*(AH$4-AH$197))</f>
        <v/>
      </c>
      <c r="AI209" s="19">
        <f>IF(AI$4&lt;AI$197,0,AI201+(AI205-AI201)/MAX(AI$198-AI$197,1)*(AI$4-AI$197))</f>
        <v/>
      </c>
      <c r="AJ209" s="19">
        <f>IF(AJ$4&lt;AJ$197,0,AJ201+(AJ205-AJ201)/MAX(AJ$198-AJ$197,1)*(AJ$4-AJ$197))</f>
        <v/>
      </c>
      <c r="AK209" s="19">
        <f>IF(AK$4&lt;AK$197,0,AK201+(AK205-AK201)/MAX(AK$198-AK$197,1)*(AK$4-AK$197))</f>
        <v/>
      </c>
      <c r="AL209" s="19">
        <f>IF(AL$4&lt;AL$197,0,AL201+(AL205-AL201)/MAX(AL$198-AL$197,1)*(AL$4-AL$197))</f>
        <v/>
      </c>
      <c r="AM209" s="19">
        <f>IF(AM$4&lt;AM$197,0,AM201+(AM205-AM201)/MAX(AM$198-AM$197,1)*(AM$4-AM$197))</f>
        <v/>
      </c>
      <c r="AN209" s="19">
        <f>IF(AN$4&lt;AN$197,0,AN201+(AN205-AN201)/MAX(AN$198-AN$197,1)*(AN$4-AN$197))</f>
        <v/>
      </c>
      <c r="AO209" s="19">
        <f>IF(AO$4&lt;AO$197,0,AO201+(AO205-AO201)/MAX(AO$198-AO$197,1)*(AO$4-AO$197))</f>
        <v/>
      </c>
      <c r="AP209" s="19">
        <f>IF(AP$4&lt;AP$197,0,AP201+(AP205-AP201)/MAX(AP$198-AP$197,1)*(AP$4-AP$197))</f>
        <v/>
      </c>
      <c r="AQ209" s="19">
        <f>IF(AQ$4&lt;AQ$197,0,AQ201+(AQ205-AQ201)/MAX(AQ$198-AQ$197,1)*(AQ$4-AQ$197))</f>
        <v/>
      </c>
      <c r="AR209" s="19">
        <f>IF(AR$4&lt;AR$197,0,AR201+(AR205-AR201)/MAX(AR$198-AR$197,1)*(AR$4-AR$197))</f>
        <v/>
      </c>
      <c r="AS209" s="19">
        <f>IF(AS$4&lt;AS$197,0,AS201+(AS205-AS201)/MAX(AS$198-AS$197,1)*(AS$4-AS$197))</f>
        <v/>
      </c>
      <c r="AT209" s="19">
        <f>IF(AT$4&lt;AT$197,0,AT201+(AT205-AT201)/MAX(AT$198-AT$197,1)*(AT$4-AT$197))</f>
        <v/>
      </c>
      <c r="AU209" s="19">
        <f>IF(AU$4&lt;AU$197,0,AU201+(AU205-AU201)/MAX(AU$198-AU$197,1)*(AU$4-AU$197))</f>
        <v/>
      </c>
      <c r="AV209" s="19">
        <f>IF(AV$4&lt;AV$197,0,AV201+(AV205-AV201)/MAX(AV$198-AV$197,1)*(AV$4-AV$197))</f>
        <v/>
      </c>
      <c r="AW209" s="19">
        <f>IF(AW$4&lt;AW$197,0,AW201+(AW205-AW201)/MAX(AW$198-AW$197,1)*(AW$4-AW$197))</f>
        <v/>
      </c>
      <c r="AX209" s="19">
        <f>IF(AX$4&lt;AX$197,0,AX201+(AX205-AX201)/MAX(AX$198-AX$197,1)*(AX$4-AX$197))</f>
        <v/>
      </c>
      <c r="AY209" s="20">
        <f>PATH(AY$4,AY$197,AY$198,AY201,AY205,TRUE)</f>
        <v/>
      </c>
    </row>
    <row r="210" hidden="1" outlineLevel="1">
      <c r="A210" s="1" t="inlineStr">
        <is>
          <t>fb</t>
        </is>
      </c>
      <c r="B210" s="1" t="inlineStr">
        <is>
          <t>all</t>
        </is>
      </c>
      <c r="C210" s="1" t="inlineStr">
        <is>
          <t>ind</t>
        </is>
      </c>
      <c r="H210" s="1">
        <f>INDEX(Variables!$B$5:$B$205,MATCH($A210,Variables!$A$5:$A$205,0))&amp;IF($C210="",""," | "&amp;INDEX(Mapping!$B$5:$B$26,MATCH($C210,Mapping!$A$5:$A$26,0))&amp;" | "&amp;INDEX(Mapping!$B$30:$B$46,MATCH($B210,Mapping!$A$30:$A$46,0)))</f>
        <v/>
      </c>
      <c r="I210" s="1">
        <f>INDEX(Variables!$C$5:$C$205,MATCH($A210,Variables!$A$5:$A$205,0))</f>
        <v/>
      </c>
      <c r="J210" s="1">
        <f>INDEX(Variables!$E$5:$E$205,MATCH($A210,Variables!$A$5:$A$205,0))</f>
        <v/>
      </c>
      <c r="K210" s="17">
        <f>LOWER(Settings!$C$4)&amp;".mit."&amp;$A210&amp;IF($C210="","","."&amp;$C210&amp;"."&amp;$B210)&amp;IF(INDEX(Variables!$D$5:$D$205,MATCH($A210,Variables!$A$5:$A$205,0))="","","."&amp;INDEX(Variables!$D$5:$D$205,MATCH($A210,Variables!$A$5:$A$205,0)))&amp;"."&amp;K$5</f>
        <v/>
      </c>
      <c r="L210" s="18">
        <f>IF(L$4&lt;L$197,0,L202+(L206-L202)/MAX(L$198-L$197,1)*(L$4-L$197))</f>
        <v/>
      </c>
      <c r="M210" s="19">
        <f>IF(M$4&lt;M$197,0,M202+(M206-M202)/MAX(M$198-M$197,1)*(M$4-M$197))</f>
        <v/>
      </c>
      <c r="N210" s="19">
        <f>IF(N$4&lt;N$197,0,N202+(N206-N202)/MAX(N$198-N$197,1)*(N$4-N$197))</f>
        <v/>
      </c>
      <c r="O210" s="19">
        <f>IF(O$4&lt;O$197,0,O202+(O206-O202)/MAX(O$198-O$197,1)*(O$4-O$197))</f>
        <v/>
      </c>
      <c r="P210" s="19">
        <f>IF(P$4&lt;P$197,0,P202+(P206-P202)/MAX(P$198-P$197,1)*(P$4-P$197))</f>
        <v/>
      </c>
      <c r="Q210" s="19">
        <f>IF(Q$4&lt;Q$197,0,Q202+(Q206-Q202)/MAX(Q$198-Q$197,1)*(Q$4-Q$197))</f>
        <v/>
      </c>
      <c r="R210" s="19">
        <f>IF(R$4&lt;R$197,0,R202+(R206-R202)/MAX(R$198-R$197,1)*(R$4-R$197))</f>
        <v/>
      </c>
      <c r="S210" s="19">
        <f>IF(S$4&lt;S$197,0,S202+(S206-S202)/MAX(S$198-S$197,1)*(S$4-S$197))</f>
        <v/>
      </c>
      <c r="T210" s="19">
        <f>IF(T$4&lt;T$197,0,T202+(T206-T202)/MAX(T$198-T$197,1)*(T$4-T$197))</f>
        <v/>
      </c>
      <c r="U210" s="19">
        <f>IF(U$4&lt;U$197,0,U202+(U206-U202)/MAX(U$198-U$197,1)*(U$4-U$197))</f>
        <v/>
      </c>
      <c r="V210" s="19">
        <f>IF(V$4&lt;V$197,0,V202+(V206-V202)/MAX(V$198-V$197,1)*(V$4-V$197))</f>
        <v/>
      </c>
      <c r="W210" s="19">
        <f>IF(W$4&lt;W$197,0,W202+(W206-W202)/MAX(W$198-W$197,1)*(W$4-W$197))</f>
        <v/>
      </c>
      <c r="X210" s="19">
        <f>IF(X$4&lt;X$197,0,X202+(X206-X202)/MAX(X$198-X$197,1)*(X$4-X$197))</f>
        <v/>
      </c>
      <c r="Y210" s="19">
        <f>IF(Y$4&lt;Y$197,0,Y202+(Y206-Y202)/MAX(Y$198-Y$197,1)*(Y$4-Y$197))</f>
        <v/>
      </c>
      <c r="Z210" s="19">
        <f>IF(Z$4&lt;Z$197,0,Z202+(Z206-Z202)/MAX(Z$198-Z$197,1)*(Z$4-Z$197))</f>
        <v/>
      </c>
      <c r="AA210" s="19">
        <f>IF(AA$4&lt;AA$197,0,AA202+(AA206-AA202)/MAX(AA$198-AA$197,1)*(AA$4-AA$197))</f>
        <v/>
      </c>
      <c r="AB210" s="19">
        <f>IF(AB$4&lt;AB$197,0,AB202+(AB206-AB202)/MAX(AB$198-AB$197,1)*(AB$4-AB$197))</f>
        <v/>
      </c>
      <c r="AC210" s="19">
        <f>IF(AC$4&lt;AC$197,0,AC202+(AC206-AC202)/MAX(AC$198-AC$197,1)*(AC$4-AC$197))</f>
        <v/>
      </c>
      <c r="AD210" s="20">
        <f>PATH(AD$4,AD$197,AD$198,AD202,AD206,TRUE)</f>
        <v/>
      </c>
      <c r="AF210" s="17">
        <f>LOWER(Settings!$C$4)&amp;".mit."&amp;$A210&amp;IF($C210="","","."&amp;$C210&amp;"."&amp;$B210)&amp;IF(INDEX(Variables!$D$5:$D$205,MATCH($A210,Variables!$A$5:$A$205,0))="","","."&amp;INDEX(Variables!$D$5:$D$205,MATCH($A210,Variables!$A$5:$A$205,0)))&amp;"."&amp;AF$5</f>
        <v/>
      </c>
      <c r="AG210" s="18">
        <f>IF(AG$4&lt;AG$197,0,AG202+(AG206-AG202)/MAX(AG$198-AG$197,1)*(AG$4-AG$197))</f>
        <v/>
      </c>
      <c r="AH210" s="19">
        <f>IF(AH$4&lt;AH$197,0,AH202+(AH206-AH202)/MAX(AH$198-AH$197,1)*(AH$4-AH$197))</f>
        <v/>
      </c>
      <c r="AI210" s="19">
        <f>IF(AI$4&lt;AI$197,0,AI202+(AI206-AI202)/MAX(AI$198-AI$197,1)*(AI$4-AI$197))</f>
        <v/>
      </c>
      <c r="AJ210" s="19">
        <f>IF(AJ$4&lt;AJ$197,0,AJ202+(AJ206-AJ202)/MAX(AJ$198-AJ$197,1)*(AJ$4-AJ$197))</f>
        <v/>
      </c>
      <c r="AK210" s="19">
        <f>IF(AK$4&lt;AK$197,0,AK202+(AK206-AK202)/MAX(AK$198-AK$197,1)*(AK$4-AK$197))</f>
        <v/>
      </c>
      <c r="AL210" s="19">
        <f>IF(AL$4&lt;AL$197,0,AL202+(AL206-AL202)/MAX(AL$198-AL$197,1)*(AL$4-AL$197))</f>
        <v/>
      </c>
      <c r="AM210" s="19">
        <f>IF(AM$4&lt;AM$197,0,AM202+(AM206-AM202)/MAX(AM$198-AM$197,1)*(AM$4-AM$197))</f>
        <v/>
      </c>
      <c r="AN210" s="19">
        <f>IF(AN$4&lt;AN$197,0,AN202+(AN206-AN202)/MAX(AN$198-AN$197,1)*(AN$4-AN$197))</f>
        <v/>
      </c>
      <c r="AO210" s="19">
        <f>IF(AO$4&lt;AO$197,0,AO202+(AO206-AO202)/MAX(AO$198-AO$197,1)*(AO$4-AO$197))</f>
        <v/>
      </c>
      <c r="AP210" s="19">
        <f>IF(AP$4&lt;AP$197,0,AP202+(AP206-AP202)/MAX(AP$198-AP$197,1)*(AP$4-AP$197))</f>
        <v/>
      </c>
      <c r="AQ210" s="19">
        <f>IF(AQ$4&lt;AQ$197,0,AQ202+(AQ206-AQ202)/MAX(AQ$198-AQ$197,1)*(AQ$4-AQ$197))</f>
        <v/>
      </c>
      <c r="AR210" s="19">
        <f>IF(AR$4&lt;AR$197,0,AR202+(AR206-AR202)/MAX(AR$198-AR$197,1)*(AR$4-AR$197))</f>
        <v/>
      </c>
      <c r="AS210" s="19">
        <f>IF(AS$4&lt;AS$197,0,AS202+(AS206-AS202)/MAX(AS$198-AS$197,1)*(AS$4-AS$197))</f>
        <v/>
      </c>
      <c r="AT210" s="19">
        <f>IF(AT$4&lt;AT$197,0,AT202+(AT206-AT202)/MAX(AT$198-AT$197,1)*(AT$4-AT$197))</f>
        <v/>
      </c>
      <c r="AU210" s="19">
        <f>IF(AU$4&lt;AU$197,0,AU202+(AU206-AU202)/MAX(AU$198-AU$197,1)*(AU$4-AU$197))</f>
        <v/>
      </c>
      <c r="AV210" s="19">
        <f>IF(AV$4&lt;AV$197,0,AV202+(AV206-AV202)/MAX(AV$198-AV$197,1)*(AV$4-AV$197))</f>
        <v/>
      </c>
      <c r="AW210" s="19">
        <f>IF(AW$4&lt;AW$197,0,AW202+(AW206-AW202)/MAX(AW$198-AW$197,1)*(AW$4-AW$197))</f>
        <v/>
      </c>
      <c r="AX210" s="19">
        <f>IF(AX$4&lt;AX$197,0,AX202+(AX206-AX202)/MAX(AX$198-AX$197,1)*(AX$4-AX$197))</f>
        <v/>
      </c>
      <c r="AY210" s="20">
        <f>PATH(AY$4,AY$197,AY$198,AY202,AY206,TRUE)</f>
        <v/>
      </c>
    </row>
    <row r="211" hidden="1" outlineLevel="1">
      <c r="H211" s="21" t="inlineStr">
        <is>
          <t>Feebates sector coverage (MTInputs rows 66-82)</t>
        </is>
      </c>
    </row>
    <row r="212" hidden="1" outlineLevel="1">
      <c r="A212" s="14" t="inlineStr">
        <is>
          <t>fbcov</t>
        </is>
      </c>
      <c r="B212" s="14" t="inlineStr">
        <is>
          <t>all</t>
        </is>
      </c>
      <c r="C212" s="14" t="inlineStr">
        <is>
          <t>pow</t>
        </is>
      </c>
      <c r="D212" s="22" t="n">
        <v>66</v>
      </c>
      <c r="H212" s="14">
        <f>INDEX(Variables!$B$5:$B$205,MATCH($A212,Variables!$A$5:$A$205,0))&amp;IF($C212="",""," | "&amp;INDEX(Mapping!$B$5:$B$26,MATCH($C212,Mapping!$A$5:$A$26,0))&amp;" | "&amp;INDEX(Mapping!$B$30:$B$46,MATCH($B212,Mapping!$A$30:$A$46,0)))</f>
        <v/>
      </c>
      <c r="I212" s="14">
        <f>INDEX(Variables!$C$5:$C$205,MATCH($A212,Variables!$A$5:$A$205,0))</f>
        <v/>
      </c>
      <c r="J212" s="14">
        <f>INDEX(Variables!$E$5:$E$205,MATCH($A212,Variables!$A$5:$A$205,0))</f>
        <v/>
      </c>
      <c r="K212" s="11">
        <f>LOWER(Settings!$C$4)&amp;".mit."&amp;$A212&amp;IF($C212="","","."&amp;$C212&amp;"."&amp;$B212)&amp;IF(INDEX(Variables!$D$5:$D$205,MATCH($A212,Variables!$A$5:$A$205,0))="","","."&amp;INDEX(Variables!$D$5:$D$205,MATCH($A212,Variables!$A$5:$A$205,0)))&amp;"."&amp;K$5</f>
        <v/>
      </c>
      <c r="L212" s="23">
        <f>INDEX(MTInputs!$J$1:$AZ$415,$D212,MATCH(L$5,MTInputs!$J$5:$AZ$5,0))</f>
        <v/>
      </c>
      <c r="M212" s="24">
        <f>INDEX(MTInputs!$J$1:$AZ$415,$D212,MATCH(M$5,MTInputs!$J$5:$AZ$5,0))</f>
        <v/>
      </c>
      <c r="N212" s="24">
        <f>INDEX(MTInputs!$J$1:$AZ$415,$D212,MATCH(N$5,MTInputs!$J$5:$AZ$5,0))</f>
        <v/>
      </c>
      <c r="O212" s="24">
        <f>INDEX(MTInputs!$J$1:$AZ$415,$D212,MATCH(O$5,MTInputs!$J$5:$AZ$5,0))</f>
        <v/>
      </c>
      <c r="P212" s="24">
        <f>INDEX(MTInputs!$J$1:$AZ$415,$D212,MATCH(P$5,MTInputs!$J$5:$AZ$5,0))</f>
        <v/>
      </c>
      <c r="Q212" s="24">
        <f>INDEX(MTInputs!$J$1:$AZ$415,$D212,MATCH(Q$5,MTInputs!$J$5:$AZ$5,0))</f>
        <v/>
      </c>
      <c r="R212" s="24">
        <f>INDEX(MTInputs!$J$1:$AZ$415,$D212,MATCH(R$5,MTInputs!$J$5:$AZ$5,0))</f>
        <v/>
      </c>
      <c r="S212" s="24">
        <f>INDEX(MTInputs!$J$1:$AZ$415,$D212,MATCH(S$5,MTInputs!$J$5:$AZ$5,0))</f>
        <v/>
      </c>
      <c r="T212" s="24">
        <f>INDEX(MTInputs!$J$1:$AZ$415,$D212,MATCH(T$5,MTInputs!$J$5:$AZ$5,0))</f>
        <v/>
      </c>
      <c r="U212" s="24">
        <f>INDEX(MTInputs!$J$1:$AZ$415,$D212,MATCH(U$5,MTInputs!$J$5:$AZ$5,0))</f>
        <v/>
      </c>
      <c r="V212" s="24">
        <f>INDEX(MTInputs!$J$1:$AZ$415,$D212,MATCH(V$5,MTInputs!$J$5:$AZ$5,0))</f>
        <v/>
      </c>
      <c r="W212" s="24">
        <f>INDEX(MTInputs!$J$1:$AZ$415,$D212,MATCH(W$5,MTInputs!$J$5:$AZ$5,0))</f>
        <v/>
      </c>
      <c r="X212" s="24">
        <f>INDEX(MTInputs!$J$1:$AZ$415,$D212,MATCH(X$5,MTInputs!$J$5:$AZ$5,0))</f>
        <v/>
      </c>
      <c r="Y212" s="24">
        <f>INDEX(MTInputs!$J$1:$AZ$415,$D212,MATCH(Y$5,MTInputs!$J$5:$AZ$5,0))</f>
        <v/>
      </c>
      <c r="Z212" s="24">
        <f>INDEX(MTInputs!$J$1:$AZ$415,$D212,MATCH(Z$5,MTInputs!$J$5:$AZ$5,0))</f>
        <v/>
      </c>
      <c r="AA212" s="24">
        <f>INDEX(MTInputs!$J$1:$AZ$415,$D212,MATCH(AA$5,MTInputs!$J$5:$AZ$5,0))</f>
        <v/>
      </c>
      <c r="AB212" s="24">
        <f>INDEX(MTInputs!$J$1:$AZ$415,$D212,MATCH(AB$5,MTInputs!$J$5:$AZ$5,0))</f>
        <v/>
      </c>
      <c r="AC212" s="24">
        <f>INDEX(MTInputs!$J$1:$AZ$415,$D212,MATCH(AC$5,MTInputs!$J$5:$AZ$5,0))</f>
        <v/>
      </c>
      <c r="AD212" s="24">
        <f>INDEX(MTInputs!$J$1:$AZ$415,$D212,MATCH(AD$5,MTInputs!$J$5:$AZ$5,0))</f>
        <v/>
      </c>
      <c r="AF212" s="11">
        <f>LOWER(Settings!$C$4)&amp;".mit."&amp;$A212&amp;IF($C212="","","."&amp;$C212&amp;"."&amp;$B212)&amp;IF(INDEX(Variables!$D$5:$D$205,MATCH($A212,Variables!$A$5:$A$205,0))="","","."&amp;INDEX(Variables!$D$5:$D$205,MATCH($A212,Variables!$A$5:$A$205,0)))&amp;"."&amp;AF$5</f>
        <v/>
      </c>
      <c r="AG212" s="23">
        <f>INDEX(MTInputs!$J$1:$AZ$415,$D212,MATCH(AG$5,MTInputs!$J$5:$AZ$5,0))</f>
        <v/>
      </c>
      <c r="AH212" s="24">
        <f>INDEX(MTInputs!$J$1:$AZ$415,$D212,MATCH(AH$5,MTInputs!$J$5:$AZ$5,0))</f>
        <v/>
      </c>
      <c r="AI212" s="24">
        <f>INDEX(MTInputs!$J$1:$AZ$415,$D212,MATCH(AI$5,MTInputs!$J$5:$AZ$5,0))</f>
        <v/>
      </c>
      <c r="AJ212" s="24">
        <f>INDEX(MTInputs!$J$1:$AZ$415,$D212,MATCH(AJ$5,MTInputs!$J$5:$AZ$5,0))</f>
        <v/>
      </c>
      <c r="AK212" s="24">
        <f>INDEX(MTInputs!$J$1:$AZ$415,$D212,MATCH(AK$5,MTInputs!$J$5:$AZ$5,0))</f>
        <v/>
      </c>
      <c r="AL212" s="24">
        <f>INDEX(MTInputs!$J$1:$AZ$415,$D212,MATCH(AL$5,MTInputs!$J$5:$AZ$5,0))</f>
        <v/>
      </c>
      <c r="AM212" s="24">
        <f>INDEX(MTInputs!$J$1:$AZ$415,$D212,MATCH(AM$5,MTInputs!$J$5:$AZ$5,0))</f>
        <v/>
      </c>
      <c r="AN212" s="24">
        <f>INDEX(MTInputs!$J$1:$AZ$415,$D212,MATCH(AN$5,MTInputs!$J$5:$AZ$5,0))</f>
        <v/>
      </c>
      <c r="AO212" s="24">
        <f>INDEX(MTInputs!$J$1:$AZ$415,$D212,MATCH(AO$5,MTInputs!$J$5:$AZ$5,0))</f>
        <v/>
      </c>
      <c r="AP212" s="24">
        <f>INDEX(MTInputs!$J$1:$AZ$415,$D212,MATCH(AP$5,MTInputs!$J$5:$AZ$5,0))</f>
        <v/>
      </c>
      <c r="AQ212" s="24">
        <f>INDEX(MTInputs!$J$1:$AZ$415,$D212,MATCH(AQ$5,MTInputs!$J$5:$AZ$5,0))</f>
        <v/>
      </c>
      <c r="AR212" s="24">
        <f>INDEX(MTInputs!$J$1:$AZ$415,$D212,MATCH(AR$5,MTInputs!$J$5:$AZ$5,0))</f>
        <v/>
      </c>
      <c r="AS212" s="24">
        <f>INDEX(MTInputs!$J$1:$AZ$415,$D212,MATCH(AS$5,MTInputs!$J$5:$AZ$5,0))</f>
        <v/>
      </c>
      <c r="AT212" s="24">
        <f>INDEX(MTInputs!$J$1:$AZ$415,$D212,MATCH(AT$5,MTInputs!$J$5:$AZ$5,0))</f>
        <v/>
      </c>
      <c r="AU212" s="24">
        <f>INDEX(MTInputs!$J$1:$AZ$415,$D212,MATCH(AU$5,MTInputs!$J$5:$AZ$5,0))</f>
        <v/>
      </c>
      <c r="AV212" s="24">
        <f>INDEX(MTInputs!$J$1:$AZ$415,$D212,MATCH(AV$5,MTInputs!$J$5:$AZ$5,0))</f>
        <v/>
      </c>
      <c r="AW212" s="24">
        <f>INDEX(MTInputs!$J$1:$AZ$415,$D212,MATCH(AW$5,MTInputs!$J$5:$AZ$5,0))</f>
        <v/>
      </c>
      <c r="AX212" s="24">
        <f>INDEX(MTInputs!$J$1:$AZ$415,$D212,MATCH(AX$5,MTInputs!$J$5:$AZ$5,0))</f>
        <v/>
      </c>
      <c r="AY212" s="24">
        <f>INDEX(MTInputs!$J$1:$AZ$415,$D212,MATCH(AY$5,MTInputs!$J$5:$AZ$5,0))</f>
        <v/>
      </c>
    </row>
    <row r="213" hidden="1" outlineLevel="1">
      <c r="A213" s="14" t="inlineStr">
        <is>
          <t>fbcov</t>
        </is>
      </c>
      <c r="B213" s="14" t="inlineStr">
        <is>
          <t>all</t>
        </is>
      </c>
      <c r="C213" s="14" t="inlineStr">
        <is>
          <t>rod</t>
        </is>
      </c>
      <c r="D213" s="22" t="n">
        <v>67</v>
      </c>
      <c r="H213" s="14">
        <f>INDEX(Variables!$B$5:$B$205,MATCH($A213,Variables!$A$5:$A$205,0))&amp;IF($C213="",""," | "&amp;INDEX(Mapping!$B$5:$B$26,MATCH($C213,Mapping!$A$5:$A$26,0))&amp;" | "&amp;INDEX(Mapping!$B$30:$B$46,MATCH($B213,Mapping!$A$30:$A$46,0)))</f>
        <v/>
      </c>
      <c r="I213" s="14">
        <f>INDEX(Variables!$C$5:$C$205,MATCH($A213,Variables!$A$5:$A$205,0))</f>
        <v/>
      </c>
      <c r="J213" s="14">
        <f>INDEX(Variables!$E$5:$E$205,MATCH($A213,Variables!$A$5:$A$205,0))</f>
        <v/>
      </c>
      <c r="K213" s="11">
        <f>LOWER(Settings!$C$4)&amp;".mit."&amp;$A213&amp;IF($C213="","","."&amp;$C213&amp;"."&amp;$B213)&amp;IF(INDEX(Variables!$D$5:$D$205,MATCH($A213,Variables!$A$5:$A$205,0))="","","."&amp;INDEX(Variables!$D$5:$D$205,MATCH($A213,Variables!$A$5:$A$205,0)))&amp;"."&amp;K$5</f>
        <v/>
      </c>
      <c r="L213" s="23">
        <f>INDEX(MTInputs!$J$1:$AZ$415,$D213,MATCH(L$5,MTInputs!$J$5:$AZ$5,0))</f>
        <v/>
      </c>
      <c r="M213" s="24">
        <f>INDEX(MTInputs!$J$1:$AZ$415,$D213,MATCH(M$5,MTInputs!$J$5:$AZ$5,0))</f>
        <v/>
      </c>
      <c r="N213" s="24">
        <f>INDEX(MTInputs!$J$1:$AZ$415,$D213,MATCH(N$5,MTInputs!$J$5:$AZ$5,0))</f>
        <v/>
      </c>
      <c r="O213" s="24">
        <f>INDEX(MTInputs!$J$1:$AZ$415,$D213,MATCH(O$5,MTInputs!$J$5:$AZ$5,0))</f>
        <v/>
      </c>
      <c r="P213" s="24">
        <f>INDEX(MTInputs!$J$1:$AZ$415,$D213,MATCH(P$5,MTInputs!$J$5:$AZ$5,0))</f>
        <v/>
      </c>
      <c r="Q213" s="24">
        <f>INDEX(MTInputs!$J$1:$AZ$415,$D213,MATCH(Q$5,MTInputs!$J$5:$AZ$5,0))</f>
        <v/>
      </c>
      <c r="R213" s="24">
        <f>INDEX(MTInputs!$J$1:$AZ$415,$D213,MATCH(R$5,MTInputs!$J$5:$AZ$5,0))</f>
        <v/>
      </c>
      <c r="S213" s="24">
        <f>INDEX(MTInputs!$J$1:$AZ$415,$D213,MATCH(S$5,MTInputs!$J$5:$AZ$5,0))</f>
        <v/>
      </c>
      <c r="T213" s="24">
        <f>INDEX(MTInputs!$J$1:$AZ$415,$D213,MATCH(T$5,MTInputs!$J$5:$AZ$5,0))</f>
        <v/>
      </c>
      <c r="U213" s="24">
        <f>INDEX(MTInputs!$J$1:$AZ$415,$D213,MATCH(U$5,MTInputs!$J$5:$AZ$5,0))</f>
        <v/>
      </c>
      <c r="V213" s="24">
        <f>INDEX(MTInputs!$J$1:$AZ$415,$D213,MATCH(V$5,MTInputs!$J$5:$AZ$5,0))</f>
        <v/>
      </c>
      <c r="W213" s="24">
        <f>INDEX(MTInputs!$J$1:$AZ$415,$D213,MATCH(W$5,MTInputs!$J$5:$AZ$5,0))</f>
        <v/>
      </c>
      <c r="X213" s="24">
        <f>INDEX(MTInputs!$J$1:$AZ$415,$D213,MATCH(X$5,MTInputs!$J$5:$AZ$5,0))</f>
        <v/>
      </c>
      <c r="Y213" s="24">
        <f>INDEX(MTInputs!$J$1:$AZ$415,$D213,MATCH(Y$5,MTInputs!$J$5:$AZ$5,0))</f>
        <v/>
      </c>
      <c r="Z213" s="24">
        <f>INDEX(MTInputs!$J$1:$AZ$415,$D213,MATCH(Z$5,MTInputs!$J$5:$AZ$5,0))</f>
        <v/>
      </c>
      <c r="AA213" s="24">
        <f>INDEX(MTInputs!$J$1:$AZ$415,$D213,MATCH(AA$5,MTInputs!$J$5:$AZ$5,0))</f>
        <v/>
      </c>
      <c r="AB213" s="24">
        <f>INDEX(MTInputs!$J$1:$AZ$415,$D213,MATCH(AB$5,MTInputs!$J$5:$AZ$5,0))</f>
        <v/>
      </c>
      <c r="AC213" s="24">
        <f>INDEX(MTInputs!$J$1:$AZ$415,$D213,MATCH(AC$5,MTInputs!$J$5:$AZ$5,0))</f>
        <v/>
      </c>
      <c r="AD213" s="24">
        <f>INDEX(MTInputs!$J$1:$AZ$415,$D213,MATCH(AD$5,MTInputs!$J$5:$AZ$5,0))</f>
        <v/>
      </c>
      <c r="AF213" s="11">
        <f>LOWER(Settings!$C$4)&amp;".mit."&amp;$A213&amp;IF($C213="","","."&amp;$C213&amp;"."&amp;$B213)&amp;IF(INDEX(Variables!$D$5:$D$205,MATCH($A213,Variables!$A$5:$A$205,0))="","","."&amp;INDEX(Variables!$D$5:$D$205,MATCH($A213,Variables!$A$5:$A$205,0)))&amp;"."&amp;AF$5</f>
        <v/>
      </c>
      <c r="AG213" s="23">
        <f>INDEX(MTInputs!$J$1:$AZ$415,$D213,MATCH(AG$5,MTInputs!$J$5:$AZ$5,0))</f>
        <v/>
      </c>
      <c r="AH213" s="24">
        <f>INDEX(MTInputs!$J$1:$AZ$415,$D213,MATCH(AH$5,MTInputs!$J$5:$AZ$5,0))</f>
        <v/>
      </c>
      <c r="AI213" s="24">
        <f>INDEX(MTInputs!$J$1:$AZ$415,$D213,MATCH(AI$5,MTInputs!$J$5:$AZ$5,0))</f>
        <v/>
      </c>
      <c r="AJ213" s="24">
        <f>INDEX(MTInputs!$J$1:$AZ$415,$D213,MATCH(AJ$5,MTInputs!$J$5:$AZ$5,0))</f>
        <v/>
      </c>
      <c r="AK213" s="24">
        <f>INDEX(MTInputs!$J$1:$AZ$415,$D213,MATCH(AK$5,MTInputs!$J$5:$AZ$5,0))</f>
        <v/>
      </c>
      <c r="AL213" s="24">
        <f>INDEX(MTInputs!$J$1:$AZ$415,$D213,MATCH(AL$5,MTInputs!$J$5:$AZ$5,0))</f>
        <v/>
      </c>
      <c r="AM213" s="24">
        <f>INDEX(MTInputs!$J$1:$AZ$415,$D213,MATCH(AM$5,MTInputs!$J$5:$AZ$5,0))</f>
        <v/>
      </c>
      <c r="AN213" s="24">
        <f>INDEX(MTInputs!$J$1:$AZ$415,$D213,MATCH(AN$5,MTInputs!$J$5:$AZ$5,0))</f>
        <v/>
      </c>
      <c r="AO213" s="24">
        <f>INDEX(MTInputs!$J$1:$AZ$415,$D213,MATCH(AO$5,MTInputs!$J$5:$AZ$5,0))</f>
        <v/>
      </c>
      <c r="AP213" s="24">
        <f>INDEX(MTInputs!$J$1:$AZ$415,$D213,MATCH(AP$5,MTInputs!$J$5:$AZ$5,0))</f>
        <v/>
      </c>
      <c r="AQ213" s="24">
        <f>INDEX(MTInputs!$J$1:$AZ$415,$D213,MATCH(AQ$5,MTInputs!$J$5:$AZ$5,0))</f>
        <v/>
      </c>
      <c r="AR213" s="24">
        <f>INDEX(MTInputs!$J$1:$AZ$415,$D213,MATCH(AR$5,MTInputs!$J$5:$AZ$5,0))</f>
        <v/>
      </c>
      <c r="AS213" s="24">
        <f>INDEX(MTInputs!$J$1:$AZ$415,$D213,MATCH(AS$5,MTInputs!$J$5:$AZ$5,0))</f>
        <v/>
      </c>
      <c r="AT213" s="24">
        <f>INDEX(MTInputs!$J$1:$AZ$415,$D213,MATCH(AT$5,MTInputs!$J$5:$AZ$5,0))</f>
        <v/>
      </c>
      <c r="AU213" s="24">
        <f>INDEX(MTInputs!$J$1:$AZ$415,$D213,MATCH(AU$5,MTInputs!$J$5:$AZ$5,0))</f>
        <v/>
      </c>
      <c r="AV213" s="24">
        <f>INDEX(MTInputs!$J$1:$AZ$415,$D213,MATCH(AV$5,MTInputs!$J$5:$AZ$5,0))</f>
        <v/>
      </c>
      <c r="AW213" s="24">
        <f>INDEX(MTInputs!$J$1:$AZ$415,$D213,MATCH(AW$5,MTInputs!$J$5:$AZ$5,0))</f>
        <v/>
      </c>
      <c r="AX213" s="24">
        <f>INDEX(MTInputs!$J$1:$AZ$415,$D213,MATCH(AX$5,MTInputs!$J$5:$AZ$5,0))</f>
        <v/>
      </c>
      <c r="AY213" s="24">
        <f>INDEX(MTInputs!$J$1:$AZ$415,$D213,MATCH(AY$5,MTInputs!$J$5:$AZ$5,0))</f>
        <v/>
      </c>
    </row>
    <row r="214" hidden="1" outlineLevel="1">
      <c r="A214" s="14" t="inlineStr">
        <is>
          <t>fbcov</t>
        </is>
      </c>
      <c r="B214" s="14" t="inlineStr">
        <is>
          <t>all</t>
        </is>
      </c>
      <c r="C214" s="14" t="inlineStr">
        <is>
          <t>ral</t>
        </is>
      </c>
      <c r="D214" s="22" t="n">
        <v>68</v>
      </c>
      <c r="H214" s="14">
        <f>INDEX(Variables!$B$5:$B$205,MATCH($A214,Variables!$A$5:$A$205,0))&amp;IF($C214="",""," | "&amp;INDEX(Mapping!$B$5:$B$26,MATCH($C214,Mapping!$A$5:$A$26,0))&amp;" | "&amp;INDEX(Mapping!$B$30:$B$46,MATCH($B214,Mapping!$A$30:$A$46,0)))</f>
        <v/>
      </c>
      <c r="I214" s="14">
        <f>INDEX(Variables!$C$5:$C$205,MATCH($A214,Variables!$A$5:$A$205,0))</f>
        <v/>
      </c>
      <c r="J214" s="14">
        <f>INDEX(Variables!$E$5:$E$205,MATCH($A214,Variables!$A$5:$A$205,0))</f>
        <v/>
      </c>
      <c r="K214" s="11">
        <f>LOWER(Settings!$C$4)&amp;".mit."&amp;$A214&amp;IF($C214="","","."&amp;$C214&amp;"."&amp;$B214)&amp;IF(INDEX(Variables!$D$5:$D$205,MATCH($A214,Variables!$A$5:$A$205,0))="","","."&amp;INDEX(Variables!$D$5:$D$205,MATCH($A214,Variables!$A$5:$A$205,0)))&amp;"."&amp;K$5</f>
        <v/>
      </c>
      <c r="L214" s="23">
        <f>INDEX(MTInputs!$J$1:$AZ$415,$D214,MATCH(L$5,MTInputs!$J$5:$AZ$5,0))</f>
        <v/>
      </c>
      <c r="M214" s="24">
        <f>INDEX(MTInputs!$J$1:$AZ$415,$D214,MATCH(M$5,MTInputs!$J$5:$AZ$5,0))</f>
        <v/>
      </c>
      <c r="N214" s="24">
        <f>INDEX(MTInputs!$J$1:$AZ$415,$D214,MATCH(N$5,MTInputs!$J$5:$AZ$5,0))</f>
        <v/>
      </c>
      <c r="O214" s="24">
        <f>INDEX(MTInputs!$J$1:$AZ$415,$D214,MATCH(O$5,MTInputs!$J$5:$AZ$5,0))</f>
        <v/>
      </c>
      <c r="P214" s="24">
        <f>INDEX(MTInputs!$J$1:$AZ$415,$D214,MATCH(P$5,MTInputs!$J$5:$AZ$5,0))</f>
        <v/>
      </c>
      <c r="Q214" s="24">
        <f>INDEX(MTInputs!$J$1:$AZ$415,$D214,MATCH(Q$5,MTInputs!$J$5:$AZ$5,0))</f>
        <v/>
      </c>
      <c r="R214" s="24">
        <f>INDEX(MTInputs!$J$1:$AZ$415,$D214,MATCH(R$5,MTInputs!$J$5:$AZ$5,0))</f>
        <v/>
      </c>
      <c r="S214" s="24">
        <f>INDEX(MTInputs!$J$1:$AZ$415,$D214,MATCH(S$5,MTInputs!$J$5:$AZ$5,0))</f>
        <v/>
      </c>
      <c r="T214" s="24">
        <f>INDEX(MTInputs!$J$1:$AZ$415,$D214,MATCH(T$5,MTInputs!$J$5:$AZ$5,0))</f>
        <v/>
      </c>
      <c r="U214" s="24">
        <f>INDEX(MTInputs!$J$1:$AZ$415,$D214,MATCH(U$5,MTInputs!$J$5:$AZ$5,0))</f>
        <v/>
      </c>
      <c r="V214" s="24">
        <f>INDEX(MTInputs!$J$1:$AZ$415,$D214,MATCH(V$5,MTInputs!$J$5:$AZ$5,0))</f>
        <v/>
      </c>
      <c r="W214" s="24">
        <f>INDEX(MTInputs!$J$1:$AZ$415,$D214,MATCH(W$5,MTInputs!$J$5:$AZ$5,0))</f>
        <v/>
      </c>
      <c r="X214" s="24">
        <f>INDEX(MTInputs!$J$1:$AZ$415,$D214,MATCH(X$5,MTInputs!$J$5:$AZ$5,0))</f>
        <v/>
      </c>
      <c r="Y214" s="24">
        <f>INDEX(MTInputs!$J$1:$AZ$415,$D214,MATCH(Y$5,MTInputs!$J$5:$AZ$5,0))</f>
        <v/>
      </c>
      <c r="Z214" s="24">
        <f>INDEX(MTInputs!$J$1:$AZ$415,$D214,MATCH(Z$5,MTInputs!$J$5:$AZ$5,0))</f>
        <v/>
      </c>
      <c r="AA214" s="24">
        <f>INDEX(MTInputs!$J$1:$AZ$415,$D214,MATCH(AA$5,MTInputs!$J$5:$AZ$5,0))</f>
        <v/>
      </c>
      <c r="AB214" s="24">
        <f>INDEX(MTInputs!$J$1:$AZ$415,$D214,MATCH(AB$5,MTInputs!$J$5:$AZ$5,0))</f>
        <v/>
      </c>
      <c r="AC214" s="24">
        <f>INDEX(MTInputs!$J$1:$AZ$415,$D214,MATCH(AC$5,MTInputs!$J$5:$AZ$5,0))</f>
        <v/>
      </c>
      <c r="AD214" s="24">
        <f>INDEX(MTInputs!$J$1:$AZ$415,$D214,MATCH(AD$5,MTInputs!$J$5:$AZ$5,0))</f>
        <v/>
      </c>
      <c r="AF214" s="11">
        <f>LOWER(Settings!$C$4)&amp;".mit."&amp;$A214&amp;IF($C214="","","."&amp;$C214&amp;"."&amp;$B214)&amp;IF(INDEX(Variables!$D$5:$D$205,MATCH($A214,Variables!$A$5:$A$205,0))="","","."&amp;INDEX(Variables!$D$5:$D$205,MATCH($A214,Variables!$A$5:$A$205,0)))&amp;"."&amp;AF$5</f>
        <v/>
      </c>
      <c r="AG214" s="23">
        <f>INDEX(MTInputs!$J$1:$AZ$415,$D214,MATCH(AG$5,MTInputs!$J$5:$AZ$5,0))</f>
        <v/>
      </c>
      <c r="AH214" s="24">
        <f>INDEX(MTInputs!$J$1:$AZ$415,$D214,MATCH(AH$5,MTInputs!$J$5:$AZ$5,0))</f>
        <v/>
      </c>
      <c r="AI214" s="24">
        <f>INDEX(MTInputs!$J$1:$AZ$415,$D214,MATCH(AI$5,MTInputs!$J$5:$AZ$5,0))</f>
        <v/>
      </c>
      <c r="AJ214" s="24">
        <f>INDEX(MTInputs!$J$1:$AZ$415,$D214,MATCH(AJ$5,MTInputs!$J$5:$AZ$5,0))</f>
        <v/>
      </c>
      <c r="AK214" s="24">
        <f>INDEX(MTInputs!$J$1:$AZ$415,$D214,MATCH(AK$5,MTInputs!$J$5:$AZ$5,0))</f>
        <v/>
      </c>
      <c r="AL214" s="24">
        <f>INDEX(MTInputs!$J$1:$AZ$415,$D214,MATCH(AL$5,MTInputs!$J$5:$AZ$5,0))</f>
        <v/>
      </c>
      <c r="AM214" s="24">
        <f>INDEX(MTInputs!$J$1:$AZ$415,$D214,MATCH(AM$5,MTInputs!$J$5:$AZ$5,0))</f>
        <v/>
      </c>
      <c r="AN214" s="24">
        <f>INDEX(MTInputs!$J$1:$AZ$415,$D214,MATCH(AN$5,MTInputs!$J$5:$AZ$5,0))</f>
        <v/>
      </c>
      <c r="AO214" s="24">
        <f>INDEX(MTInputs!$J$1:$AZ$415,$D214,MATCH(AO$5,MTInputs!$J$5:$AZ$5,0))</f>
        <v/>
      </c>
      <c r="AP214" s="24">
        <f>INDEX(MTInputs!$J$1:$AZ$415,$D214,MATCH(AP$5,MTInputs!$J$5:$AZ$5,0))</f>
        <v/>
      </c>
      <c r="AQ214" s="24">
        <f>INDEX(MTInputs!$J$1:$AZ$415,$D214,MATCH(AQ$5,MTInputs!$J$5:$AZ$5,0))</f>
        <v/>
      </c>
      <c r="AR214" s="24">
        <f>INDEX(MTInputs!$J$1:$AZ$415,$D214,MATCH(AR$5,MTInputs!$J$5:$AZ$5,0))</f>
        <v/>
      </c>
      <c r="AS214" s="24">
        <f>INDEX(MTInputs!$J$1:$AZ$415,$D214,MATCH(AS$5,MTInputs!$J$5:$AZ$5,0))</f>
        <v/>
      </c>
      <c r="AT214" s="24">
        <f>INDEX(MTInputs!$J$1:$AZ$415,$D214,MATCH(AT$5,MTInputs!$J$5:$AZ$5,0))</f>
        <v/>
      </c>
      <c r="AU214" s="24">
        <f>INDEX(MTInputs!$J$1:$AZ$415,$D214,MATCH(AU$5,MTInputs!$J$5:$AZ$5,0))</f>
        <v/>
      </c>
      <c r="AV214" s="24">
        <f>INDEX(MTInputs!$J$1:$AZ$415,$D214,MATCH(AV$5,MTInputs!$J$5:$AZ$5,0))</f>
        <v/>
      </c>
      <c r="AW214" s="24">
        <f>INDEX(MTInputs!$J$1:$AZ$415,$D214,MATCH(AW$5,MTInputs!$J$5:$AZ$5,0))</f>
        <v/>
      </c>
      <c r="AX214" s="24">
        <f>INDEX(MTInputs!$J$1:$AZ$415,$D214,MATCH(AX$5,MTInputs!$J$5:$AZ$5,0))</f>
        <v/>
      </c>
      <c r="AY214" s="24">
        <f>INDEX(MTInputs!$J$1:$AZ$415,$D214,MATCH(AY$5,MTInputs!$J$5:$AZ$5,0))</f>
        <v/>
      </c>
    </row>
    <row r="215" hidden="1" outlineLevel="1">
      <c r="A215" s="14" t="inlineStr">
        <is>
          <t>fbcov</t>
        </is>
      </c>
      <c r="B215" s="14" t="inlineStr">
        <is>
          <t>all</t>
        </is>
      </c>
      <c r="C215" s="14" t="inlineStr">
        <is>
          <t>avi</t>
        </is>
      </c>
      <c r="D215" s="22" t="n">
        <v>69</v>
      </c>
      <c r="H215" s="14">
        <f>INDEX(Variables!$B$5:$B$205,MATCH($A215,Variables!$A$5:$A$205,0))&amp;IF($C215="",""," | "&amp;INDEX(Mapping!$B$5:$B$26,MATCH($C215,Mapping!$A$5:$A$26,0))&amp;" | "&amp;INDEX(Mapping!$B$30:$B$46,MATCH($B215,Mapping!$A$30:$A$46,0)))</f>
        <v/>
      </c>
      <c r="I215" s="14">
        <f>INDEX(Variables!$C$5:$C$205,MATCH($A215,Variables!$A$5:$A$205,0))</f>
        <v/>
      </c>
      <c r="J215" s="14">
        <f>INDEX(Variables!$E$5:$E$205,MATCH($A215,Variables!$A$5:$A$205,0))</f>
        <v/>
      </c>
      <c r="K215" s="11">
        <f>LOWER(Settings!$C$4)&amp;".mit."&amp;$A215&amp;IF($C215="","","."&amp;$C215&amp;"."&amp;$B215)&amp;IF(INDEX(Variables!$D$5:$D$205,MATCH($A215,Variables!$A$5:$A$205,0))="","","."&amp;INDEX(Variables!$D$5:$D$205,MATCH($A215,Variables!$A$5:$A$205,0)))&amp;"."&amp;K$5</f>
        <v/>
      </c>
      <c r="L215" s="23">
        <f>INDEX(MTInputs!$J$1:$AZ$415,$D215,MATCH(L$5,MTInputs!$J$5:$AZ$5,0))</f>
        <v/>
      </c>
      <c r="M215" s="24">
        <f>INDEX(MTInputs!$J$1:$AZ$415,$D215,MATCH(M$5,MTInputs!$J$5:$AZ$5,0))</f>
        <v/>
      </c>
      <c r="N215" s="24">
        <f>INDEX(MTInputs!$J$1:$AZ$415,$D215,MATCH(N$5,MTInputs!$J$5:$AZ$5,0))</f>
        <v/>
      </c>
      <c r="O215" s="24">
        <f>INDEX(MTInputs!$J$1:$AZ$415,$D215,MATCH(O$5,MTInputs!$J$5:$AZ$5,0))</f>
        <v/>
      </c>
      <c r="P215" s="24">
        <f>INDEX(MTInputs!$J$1:$AZ$415,$D215,MATCH(P$5,MTInputs!$J$5:$AZ$5,0))</f>
        <v/>
      </c>
      <c r="Q215" s="24">
        <f>INDEX(MTInputs!$J$1:$AZ$415,$D215,MATCH(Q$5,MTInputs!$J$5:$AZ$5,0))</f>
        <v/>
      </c>
      <c r="R215" s="24">
        <f>INDEX(MTInputs!$J$1:$AZ$415,$D215,MATCH(R$5,MTInputs!$J$5:$AZ$5,0))</f>
        <v/>
      </c>
      <c r="S215" s="24">
        <f>INDEX(MTInputs!$J$1:$AZ$415,$D215,MATCH(S$5,MTInputs!$J$5:$AZ$5,0))</f>
        <v/>
      </c>
      <c r="T215" s="24">
        <f>INDEX(MTInputs!$J$1:$AZ$415,$D215,MATCH(T$5,MTInputs!$J$5:$AZ$5,0))</f>
        <v/>
      </c>
      <c r="U215" s="24">
        <f>INDEX(MTInputs!$J$1:$AZ$415,$D215,MATCH(U$5,MTInputs!$J$5:$AZ$5,0))</f>
        <v/>
      </c>
      <c r="V215" s="24">
        <f>INDEX(MTInputs!$J$1:$AZ$415,$D215,MATCH(V$5,MTInputs!$J$5:$AZ$5,0))</f>
        <v/>
      </c>
      <c r="W215" s="24">
        <f>INDEX(MTInputs!$J$1:$AZ$415,$D215,MATCH(W$5,MTInputs!$J$5:$AZ$5,0))</f>
        <v/>
      </c>
      <c r="X215" s="24">
        <f>INDEX(MTInputs!$J$1:$AZ$415,$D215,MATCH(X$5,MTInputs!$J$5:$AZ$5,0))</f>
        <v/>
      </c>
      <c r="Y215" s="24">
        <f>INDEX(MTInputs!$J$1:$AZ$415,$D215,MATCH(Y$5,MTInputs!$J$5:$AZ$5,0))</f>
        <v/>
      </c>
      <c r="Z215" s="24">
        <f>INDEX(MTInputs!$J$1:$AZ$415,$D215,MATCH(Z$5,MTInputs!$J$5:$AZ$5,0))</f>
        <v/>
      </c>
      <c r="AA215" s="24">
        <f>INDEX(MTInputs!$J$1:$AZ$415,$D215,MATCH(AA$5,MTInputs!$J$5:$AZ$5,0))</f>
        <v/>
      </c>
      <c r="AB215" s="24">
        <f>INDEX(MTInputs!$J$1:$AZ$415,$D215,MATCH(AB$5,MTInputs!$J$5:$AZ$5,0))</f>
        <v/>
      </c>
      <c r="AC215" s="24">
        <f>INDEX(MTInputs!$J$1:$AZ$415,$D215,MATCH(AC$5,MTInputs!$J$5:$AZ$5,0))</f>
        <v/>
      </c>
      <c r="AD215" s="24">
        <f>INDEX(MTInputs!$J$1:$AZ$415,$D215,MATCH(AD$5,MTInputs!$J$5:$AZ$5,0))</f>
        <v/>
      </c>
      <c r="AF215" s="11">
        <f>LOWER(Settings!$C$4)&amp;".mit."&amp;$A215&amp;IF($C215="","","."&amp;$C215&amp;"."&amp;$B215)&amp;IF(INDEX(Variables!$D$5:$D$205,MATCH($A215,Variables!$A$5:$A$205,0))="","","."&amp;INDEX(Variables!$D$5:$D$205,MATCH($A215,Variables!$A$5:$A$205,0)))&amp;"."&amp;AF$5</f>
        <v/>
      </c>
      <c r="AG215" s="23">
        <f>INDEX(MTInputs!$J$1:$AZ$415,$D215,MATCH(AG$5,MTInputs!$J$5:$AZ$5,0))</f>
        <v/>
      </c>
      <c r="AH215" s="24">
        <f>INDEX(MTInputs!$J$1:$AZ$415,$D215,MATCH(AH$5,MTInputs!$J$5:$AZ$5,0))</f>
        <v/>
      </c>
      <c r="AI215" s="24">
        <f>INDEX(MTInputs!$J$1:$AZ$415,$D215,MATCH(AI$5,MTInputs!$J$5:$AZ$5,0))</f>
        <v/>
      </c>
      <c r="AJ215" s="24">
        <f>INDEX(MTInputs!$J$1:$AZ$415,$D215,MATCH(AJ$5,MTInputs!$J$5:$AZ$5,0))</f>
        <v/>
      </c>
      <c r="AK215" s="24">
        <f>INDEX(MTInputs!$J$1:$AZ$415,$D215,MATCH(AK$5,MTInputs!$J$5:$AZ$5,0))</f>
        <v/>
      </c>
      <c r="AL215" s="24">
        <f>INDEX(MTInputs!$J$1:$AZ$415,$D215,MATCH(AL$5,MTInputs!$J$5:$AZ$5,0))</f>
        <v/>
      </c>
      <c r="AM215" s="24">
        <f>INDEX(MTInputs!$J$1:$AZ$415,$D215,MATCH(AM$5,MTInputs!$J$5:$AZ$5,0))</f>
        <v/>
      </c>
      <c r="AN215" s="24">
        <f>INDEX(MTInputs!$J$1:$AZ$415,$D215,MATCH(AN$5,MTInputs!$J$5:$AZ$5,0))</f>
        <v/>
      </c>
      <c r="AO215" s="24">
        <f>INDEX(MTInputs!$J$1:$AZ$415,$D215,MATCH(AO$5,MTInputs!$J$5:$AZ$5,0))</f>
        <v/>
      </c>
      <c r="AP215" s="24">
        <f>INDEX(MTInputs!$J$1:$AZ$415,$D215,MATCH(AP$5,MTInputs!$J$5:$AZ$5,0))</f>
        <v/>
      </c>
      <c r="AQ215" s="24">
        <f>INDEX(MTInputs!$J$1:$AZ$415,$D215,MATCH(AQ$5,MTInputs!$J$5:$AZ$5,0))</f>
        <v/>
      </c>
      <c r="AR215" s="24">
        <f>INDEX(MTInputs!$J$1:$AZ$415,$D215,MATCH(AR$5,MTInputs!$J$5:$AZ$5,0))</f>
        <v/>
      </c>
      <c r="AS215" s="24">
        <f>INDEX(MTInputs!$J$1:$AZ$415,$D215,MATCH(AS$5,MTInputs!$J$5:$AZ$5,0))</f>
        <v/>
      </c>
      <c r="AT215" s="24">
        <f>INDEX(MTInputs!$J$1:$AZ$415,$D215,MATCH(AT$5,MTInputs!$J$5:$AZ$5,0))</f>
        <v/>
      </c>
      <c r="AU215" s="24">
        <f>INDEX(MTInputs!$J$1:$AZ$415,$D215,MATCH(AU$5,MTInputs!$J$5:$AZ$5,0))</f>
        <v/>
      </c>
      <c r="AV215" s="24">
        <f>INDEX(MTInputs!$J$1:$AZ$415,$D215,MATCH(AV$5,MTInputs!$J$5:$AZ$5,0))</f>
        <v/>
      </c>
      <c r="AW215" s="24">
        <f>INDEX(MTInputs!$J$1:$AZ$415,$D215,MATCH(AW$5,MTInputs!$J$5:$AZ$5,0))</f>
        <v/>
      </c>
      <c r="AX215" s="24">
        <f>INDEX(MTInputs!$J$1:$AZ$415,$D215,MATCH(AX$5,MTInputs!$J$5:$AZ$5,0))</f>
        <v/>
      </c>
      <c r="AY215" s="24">
        <f>INDEX(MTInputs!$J$1:$AZ$415,$D215,MATCH(AY$5,MTInputs!$J$5:$AZ$5,0))</f>
        <v/>
      </c>
    </row>
    <row r="216" hidden="1" outlineLevel="1">
      <c r="A216" s="14" t="inlineStr">
        <is>
          <t>fbcov</t>
        </is>
      </c>
      <c r="B216" s="14" t="inlineStr">
        <is>
          <t>all</t>
        </is>
      </c>
      <c r="C216" s="14" t="inlineStr">
        <is>
          <t>nav</t>
        </is>
      </c>
      <c r="D216" s="22" t="n">
        <v>70</v>
      </c>
      <c r="H216" s="14">
        <f>INDEX(Variables!$B$5:$B$205,MATCH($A216,Variables!$A$5:$A$205,0))&amp;IF($C216="",""," | "&amp;INDEX(Mapping!$B$5:$B$26,MATCH($C216,Mapping!$A$5:$A$26,0))&amp;" | "&amp;INDEX(Mapping!$B$30:$B$46,MATCH($B216,Mapping!$A$30:$A$46,0)))</f>
        <v/>
      </c>
      <c r="I216" s="14">
        <f>INDEX(Variables!$C$5:$C$205,MATCH($A216,Variables!$A$5:$A$205,0))</f>
        <v/>
      </c>
      <c r="J216" s="14">
        <f>INDEX(Variables!$E$5:$E$205,MATCH($A216,Variables!$A$5:$A$205,0))</f>
        <v/>
      </c>
      <c r="K216" s="11">
        <f>LOWER(Settings!$C$4)&amp;".mit."&amp;$A216&amp;IF($C216="","","."&amp;$C216&amp;"."&amp;$B216)&amp;IF(INDEX(Variables!$D$5:$D$205,MATCH($A216,Variables!$A$5:$A$205,0))="","","."&amp;INDEX(Variables!$D$5:$D$205,MATCH($A216,Variables!$A$5:$A$205,0)))&amp;"."&amp;K$5</f>
        <v/>
      </c>
      <c r="L216" s="23">
        <f>INDEX(MTInputs!$J$1:$AZ$415,$D216,MATCH(L$5,MTInputs!$J$5:$AZ$5,0))</f>
        <v/>
      </c>
      <c r="M216" s="24">
        <f>INDEX(MTInputs!$J$1:$AZ$415,$D216,MATCH(M$5,MTInputs!$J$5:$AZ$5,0))</f>
        <v/>
      </c>
      <c r="N216" s="24">
        <f>INDEX(MTInputs!$J$1:$AZ$415,$D216,MATCH(N$5,MTInputs!$J$5:$AZ$5,0))</f>
        <v/>
      </c>
      <c r="O216" s="24">
        <f>INDEX(MTInputs!$J$1:$AZ$415,$D216,MATCH(O$5,MTInputs!$J$5:$AZ$5,0))</f>
        <v/>
      </c>
      <c r="P216" s="24">
        <f>INDEX(MTInputs!$J$1:$AZ$415,$D216,MATCH(P$5,MTInputs!$J$5:$AZ$5,0))</f>
        <v/>
      </c>
      <c r="Q216" s="24">
        <f>INDEX(MTInputs!$J$1:$AZ$415,$D216,MATCH(Q$5,MTInputs!$J$5:$AZ$5,0))</f>
        <v/>
      </c>
      <c r="R216" s="24">
        <f>INDEX(MTInputs!$J$1:$AZ$415,$D216,MATCH(R$5,MTInputs!$J$5:$AZ$5,0))</f>
        <v/>
      </c>
      <c r="S216" s="24">
        <f>INDEX(MTInputs!$J$1:$AZ$415,$D216,MATCH(S$5,MTInputs!$J$5:$AZ$5,0))</f>
        <v/>
      </c>
      <c r="T216" s="24">
        <f>INDEX(MTInputs!$J$1:$AZ$415,$D216,MATCH(T$5,MTInputs!$J$5:$AZ$5,0))</f>
        <v/>
      </c>
      <c r="U216" s="24">
        <f>INDEX(MTInputs!$J$1:$AZ$415,$D216,MATCH(U$5,MTInputs!$J$5:$AZ$5,0))</f>
        <v/>
      </c>
      <c r="V216" s="24">
        <f>INDEX(MTInputs!$J$1:$AZ$415,$D216,MATCH(V$5,MTInputs!$J$5:$AZ$5,0))</f>
        <v/>
      </c>
      <c r="W216" s="24">
        <f>INDEX(MTInputs!$J$1:$AZ$415,$D216,MATCH(W$5,MTInputs!$J$5:$AZ$5,0))</f>
        <v/>
      </c>
      <c r="X216" s="24">
        <f>INDEX(MTInputs!$J$1:$AZ$415,$D216,MATCH(X$5,MTInputs!$J$5:$AZ$5,0))</f>
        <v/>
      </c>
      <c r="Y216" s="24">
        <f>INDEX(MTInputs!$J$1:$AZ$415,$D216,MATCH(Y$5,MTInputs!$J$5:$AZ$5,0))</f>
        <v/>
      </c>
      <c r="Z216" s="24">
        <f>INDEX(MTInputs!$J$1:$AZ$415,$D216,MATCH(Z$5,MTInputs!$J$5:$AZ$5,0))</f>
        <v/>
      </c>
      <c r="AA216" s="24">
        <f>INDEX(MTInputs!$J$1:$AZ$415,$D216,MATCH(AA$5,MTInputs!$J$5:$AZ$5,0))</f>
        <v/>
      </c>
      <c r="AB216" s="24">
        <f>INDEX(MTInputs!$J$1:$AZ$415,$D216,MATCH(AB$5,MTInputs!$J$5:$AZ$5,0))</f>
        <v/>
      </c>
      <c r="AC216" s="24">
        <f>INDEX(MTInputs!$J$1:$AZ$415,$D216,MATCH(AC$5,MTInputs!$J$5:$AZ$5,0))</f>
        <v/>
      </c>
      <c r="AD216" s="24">
        <f>INDEX(MTInputs!$J$1:$AZ$415,$D216,MATCH(AD$5,MTInputs!$J$5:$AZ$5,0))</f>
        <v/>
      </c>
      <c r="AF216" s="11">
        <f>LOWER(Settings!$C$4)&amp;".mit."&amp;$A216&amp;IF($C216="","","."&amp;$C216&amp;"."&amp;$B216)&amp;IF(INDEX(Variables!$D$5:$D$205,MATCH($A216,Variables!$A$5:$A$205,0))="","","."&amp;INDEX(Variables!$D$5:$D$205,MATCH($A216,Variables!$A$5:$A$205,0)))&amp;"."&amp;AF$5</f>
        <v/>
      </c>
      <c r="AG216" s="23">
        <f>INDEX(MTInputs!$J$1:$AZ$415,$D216,MATCH(AG$5,MTInputs!$J$5:$AZ$5,0))</f>
        <v/>
      </c>
      <c r="AH216" s="24">
        <f>INDEX(MTInputs!$J$1:$AZ$415,$D216,MATCH(AH$5,MTInputs!$J$5:$AZ$5,0))</f>
        <v/>
      </c>
      <c r="AI216" s="24">
        <f>INDEX(MTInputs!$J$1:$AZ$415,$D216,MATCH(AI$5,MTInputs!$J$5:$AZ$5,0))</f>
        <v/>
      </c>
      <c r="AJ216" s="24">
        <f>INDEX(MTInputs!$J$1:$AZ$415,$D216,MATCH(AJ$5,MTInputs!$J$5:$AZ$5,0))</f>
        <v/>
      </c>
      <c r="AK216" s="24">
        <f>INDEX(MTInputs!$J$1:$AZ$415,$D216,MATCH(AK$5,MTInputs!$J$5:$AZ$5,0))</f>
        <v/>
      </c>
      <c r="AL216" s="24">
        <f>INDEX(MTInputs!$J$1:$AZ$415,$D216,MATCH(AL$5,MTInputs!$J$5:$AZ$5,0))</f>
        <v/>
      </c>
      <c r="AM216" s="24">
        <f>INDEX(MTInputs!$J$1:$AZ$415,$D216,MATCH(AM$5,MTInputs!$J$5:$AZ$5,0))</f>
        <v/>
      </c>
      <c r="AN216" s="24">
        <f>INDEX(MTInputs!$J$1:$AZ$415,$D216,MATCH(AN$5,MTInputs!$J$5:$AZ$5,0))</f>
        <v/>
      </c>
      <c r="AO216" s="24">
        <f>INDEX(MTInputs!$J$1:$AZ$415,$D216,MATCH(AO$5,MTInputs!$J$5:$AZ$5,0))</f>
        <v/>
      </c>
      <c r="AP216" s="24">
        <f>INDEX(MTInputs!$J$1:$AZ$415,$D216,MATCH(AP$5,MTInputs!$J$5:$AZ$5,0))</f>
        <v/>
      </c>
      <c r="AQ216" s="24">
        <f>INDEX(MTInputs!$J$1:$AZ$415,$D216,MATCH(AQ$5,MTInputs!$J$5:$AZ$5,0))</f>
        <v/>
      </c>
      <c r="AR216" s="24">
        <f>INDEX(MTInputs!$J$1:$AZ$415,$D216,MATCH(AR$5,MTInputs!$J$5:$AZ$5,0))</f>
        <v/>
      </c>
      <c r="AS216" s="24">
        <f>INDEX(MTInputs!$J$1:$AZ$415,$D216,MATCH(AS$5,MTInputs!$J$5:$AZ$5,0))</f>
        <v/>
      </c>
      <c r="AT216" s="24">
        <f>INDEX(MTInputs!$J$1:$AZ$415,$D216,MATCH(AT$5,MTInputs!$J$5:$AZ$5,0))</f>
        <v/>
      </c>
      <c r="AU216" s="24">
        <f>INDEX(MTInputs!$J$1:$AZ$415,$D216,MATCH(AU$5,MTInputs!$J$5:$AZ$5,0))</f>
        <v/>
      </c>
      <c r="AV216" s="24">
        <f>INDEX(MTInputs!$J$1:$AZ$415,$D216,MATCH(AV$5,MTInputs!$J$5:$AZ$5,0))</f>
        <v/>
      </c>
      <c r="AW216" s="24">
        <f>INDEX(MTInputs!$J$1:$AZ$415,$D216,MATCH(AW$5,MTInputs!$J$5:$AZ$5,0))</f>
        <v/>
      </c>
      <c r="AX216" s="24">
        <f>INDEX(MTInputs!$J$1:$AZ$415,$D216,MATCH(AX$5,MTInputs!$J$5:$AZ$5,0))</f>
        <v/>
      </c>
      <c r="AY216" s="24">
        <f>INDEX(MTInputs!$J$1:$AZ$415,$D216,MATCH(AY$5,MTInputs!$J$5:$AZ$5,0))</f>
        <v/>
      </c>
    </row>
    <row r="217" hidden="1" outlineLevel="1">
      <c r="A217" s="14" t="inlineStr">
        <is>
          <t>fbcov</t>
        </is>
      </c>
      <c r="B217" s="14" t="inlineStr">
        <is>
          <t>all</t>
        </is>
      </c>
      <c r="C217" s="14" t="inlineStr">
        <is>
          <t>res</t>
        </is>
      </c>
      <c r="D217" s="22" t="n">
        <v>71</v>
      </c>
      <c r="H217" s="14">
        <f>INDEX(Variables!$B$5:$B$205,MATCH($A217,Variables!$A$5:$A$205,0))&amp;IF($C217="",""," | "&amp;INDEX(Mapping!$B$5:$B$26,MATCH($C217,Mapping!$A$5:$A$26,0))&amp;" | "&amp;INDEX(Mapping!$B$30:$B$46,MATCH($B217,Mapping!$A$30:$A$46,0)))</f>
        <v/>
      </c>
      <c r="I217" s="14">
        <f>INDEX(Variables!$C$5:$C$205,MATCH($A217,Variables!$A$5:$A$205,0))</f>
        <v/>
      </c>
      <c r="J217" s="14">
        <f>INDEX(Variables!$E$5:$E$205,MATCH($A217,Variables!$A$5:$A$205,0))</f>
        <v/>
      </c>
      <c r="K217" s="11">
        <f>LOWER(Settings!$C$4)&amp;".mit."&amp;$A217&amp;IF($C217="","","."&amp;$C217&amp;"."&amp;$B217)&amp;IF(INDEX(Variables!$D$5:$D$205,MATCH($A217,Variables!$A$5:$A$205,0))="","","."&amp;INDEX(Variables!$D$5:$D$205,MATCH($A217,Variables!$A$5:$A$205,0)))&amp;"."&amp;K$5</f>
        <v/>
      </c>
      <c r="L217" s="23">
        <f>INDEX(MTInputs!$J$1:$AZ$415,$D217,MATCH(L$5,MTInputs!$J$5:$AZ$5,0))</f>
        <v/>
      </c>
      <c r="M217" s="24">
        <f>INDEX(MTInputs!$J$1:$AZ$415,$D217,MATCH(M$5,MTInputs!$J$5:$AZ$5,0))</f>
        <v/>
      </c>
      <c r="N217" s="24">
        <f>INDEX(MTInputs!$J$1:$AZ$415,$D217,MATCH(N$5,MTInputs!$J$5:$AZ$5,0))</f>
        <v/>
      </c>
      <c r="O217" s="24">
        <f>INDEX(MTInputs!$J$1:$AZ$415,$D217,MATCH(O$5,MTInputs!$J$5:$AZ$5,0))</f>
        <v/>
      </c>
      <c r="P217" s="24">
        <f>INDEX(MTInputs!$J$1:$AZ$415,$D217,MATCH(P$5,MTInputs!$J$5:$AZ$5,0))</f>
        <v/>
      </c>
      <c r="Q217" s="24">
        <f>INDEX(MTInputs!$J$1:$AZ$415,$D217,MATCH(Q$5,MTInputs!$J$5:$AZ$5,0))</f>
        <v/>
      </c>
      <c r="R217" s="24">
        <f>INDEX(MTInputs!$J$1:$AZ$415,$D217,MATCH(R$5,MTInputs!$J$5:$AZ$5,0))</f>
        <v/>
      </c>
      <c r="S217" s="24">
        <f>INDEX(MTInputs!$J$1:$AZ$415,$D217,MATCH(S$5,MTInputs!$J$5:$AZ$5,0))</f>
        <v/>
      </c>
      <c r="T217" s="24">
        <f>INDEX(MTInputs!$J$1:$AZ$415,$D217,MATCH(T$5,MTInputs!$J$5:$AZ$5,0))</f>
        <v/>
      </c>
      <c r="U217" s="24">
        <f>INDEX(MTInputs!$J$1:$AZ$415,$D217,MATCH(U$5,MTInputs!$J$5:$AZ$5,0))</f>
        <v/>
      </c>
      <c r="V217" s="24">
        <f>INDEX(MTInputs!$J$1:$AZ$415,$D217,MATCH(V$5,MTInputs!$J$5:$AZ$5,0))</f>
        <v/>
      </c>
      <c r="W217" s="24">
        <f>INDEX(MTInputs!$J$1:$AZ$415,$D217,MATCH(W$5,MTInputs!$J$5:$AZ$5,0))</f>
        <v/>
      </c>
      <c r="X217" s="24">
        <f>INDEX(MTInputs!$J$1:$AZ$415,$D217,MATCH(X$5,MTInputs!$J$5:$AZ$5,0))</f>
        <v/>
      </c>
      <c r="Y217" s="24">
        <f>INDEX(MTInputs!$J$1:$AZ$415,$D217,MATCH(Y$5,MTInputs!$J$5:$AZ$5,0))</f>
        <v/>
      </c>
      <c r="Z217" s="24">
        <f>INDEX(MTInputs!$J$1:$AZ$415,$D217,MATCH(Z$5,MTInputs!$J$5:$AZ$5,0))</f>
        <v/>
      </c>
      <c r="AA217" s="24">
        <f>INDEX(MTInputs!$J$1:$AZ$415,$D217,MATCH(AA$5,MTInputs!$J$5:$AZ$5,0))</f>
        <v/>
      </c>
      <c r="AB217" s="24">
        <f>INDEX(MTInputs!$J$1:$AZ$415,$D217,MATCH(AB$5,MTInputs!$J$5:$AZ$5,0))</f>
        <v/>
      </c>
      <c r="AC217" s="24">
        <f>INDEX(MTInputs!$J$1:$AZ$415,$D217,MATCH(AC$5,MTInputs!$J$5:$AZ$5,0))</f>
        <v/>
      </c>
      <c r="AD217" s="24">
        <f>INDEX(MTInputs!$J$1:$AZ$415,$D217,MATCH(AD$5,MTInputs!$J$5:$AZ$5,0))</f>
        <v/>
      </c>
      <c r="AF217" s="11">
        <f>LOWER(Settings!$C$4)&amp;".mit."&amp;$A217&amp;IF($C217="","","."&amp;$C217&amp;"."&amp;$B217)&amp;IF(INDEX(Variables!$D$5:$D$205,MATCH($A217,Variables!$A$5:$A$205,0))="","","."&amp;INDEX(Variables!$D$5:$D$205,MATCH($A217,Variables!$A$5:$A$205,0)))&amp;"."&amp;AF$5</f>
        <v/>
      </c>
      <c r="AG217" s="23">
        <f>INDEX(MTInputs!$J$1:$AZ$415,$D217,MATCH(AG$5,MTInputs!$J$5:$AZ$5,0))</f>
        <v/>
      </c>
      <c r="AH217" s="24">
        <f>INDEX(MTInputs!$J$1:$AZ$415,$D217,MATCH(AH$5,MTInputs!$J$5:$AZ$5,0))</f>
        <v/>
      </c>
      <c r="AI217" s="24">
        <f>INDEX(MTInputs!$J$1:$AZ$415,$D217,MATCH(AI$5,MTInputs!$J$5:$AZ$5,0))</f>
        <v/>
      </c>
      <c r="AJ217" s="24">
        <f>INDEX(MTInputs!$J$1:$AZ$415,$D217,MATCH(AJ$5,MTInputs!$J$5:$AZ$5,0))</f>
        <v/>
      </c>
      <c r="AK217" s="24">
        <f>INDEX(MTInputs!$J$1:$AZ$415,$D217,MATCH(AK$5,MTInputs!$J$5:$AZ$5,0))</f>
        <v/>
      </c>
      <c r="AL217" s="24">
        <f>INDEX(MTInputs!$J$1:$AZ$415,$D217,MATCH(AL$5,MTInputs!$J$5:$AZ$5,0))</f>
        <v/>
      </c>
      <c r="AM217" s="24">
        <f>INDEX(MTInputs!$J$1:$AZ$415,$D217,MATCH(AM$5,MTInputs!$J$5:$AZ$5,0))</f>
        <v/>
      </c>
      <c r="AN217" s="24">
        <f>INDEX(MTInputs!$J$1:$AZ$415,$D217,MATCH(AN$5,MTInputs!$J$5:$AZ$5,0))</f>
        <v/>
      </c>
      <c r="AO217" s="24">
        <f>INDEX(MTInputs!$J$1:$AZ$415,$D217,MATCH(AO$5,MTInputs!$J$5:$AZ$5,0))</f>
        <v/>
      </c>
      <c r="AP217" s="24">
        <f>INDEX(MTInputs!$J$1:$AZ$415,$D217,MATCH(AP$5,MTInputs!$J$5:$AZ$5,0))</f>
        <v/>
      </c>
      <c r="AQ217" s="24">
        <f>INDEX(MTInputs!$J$1:$AZ$415,$D217,MATCH(AQ$5,MTInputs!$J$5:$AZ$5,0))</f>
        <v/>
      </c>
      <c r="AR217" s="24">
        <f>INDEX(MTInputs!$J$1:$AZ$415,$D217,MATCH(AR$5,MTInputs!$J$5:$AZ$5,0))</f>
        <v/>
      </c>
      <c r="AS217" s="24">
        <f>INDEX(MTInputs!$J$1:$AZ$415,$D217,MATCH(AS$5,MTInputs!$J$5:$AZ$5,0))</f>
        <v/>
      </c>
      <c r="AT217" s="24">
        <f>INDEX(MTInputs!$J$1:$AZ$415,$D217,MATCH(AT$5,MTInputs!$J$5:$AZ$5,0))</f>
        <v/>
      </c>
      <c r="AU217" s="24">
        <f>INDEX(MTInputs!$J$1:$AZ$415,$D217,MATCH(AU$5,MTInputs!$J$5:$AZ$5,0))</f>
        <v/>
      </c>
      <c r="AV217" s="24">
        <f>INDEX(MTInputs!$J$1:$AZ$415,$D217,MATCH(AV$5,MTInputs!$J$5:$AZ$5,0))</f>
        <v/>
      </c>
      <c r="AW217" s="24">
        <f>INDEX(MTInputs!$J$1:$AZ$415,$D217,MATCH(AW$5,MTInputs!$J$5:$AZ$5,0))</f>
        <v/>
      </c>
      <c r="AX217" s="24">
        <f>INDEX(MTInputs!$J$1:$AZ$415,$D217,MATCH(AX$5,MTInputs!$J$5:$AZ$5,0))</f>
        <v/>
      </c>
      <c r="AY217" s="24">
        <f>INDEX(MTInputs!$J$1:$AZ$415,$D217,MATCH(AY$5,MTInputs!$J$5:$AZ$5,0))</f>
        <v/>
      </c>
    </row>
    <row r="218" hidden="1" outlineLevel="1">
      <c r="A218" s="14" t="inlineStr">
        <is>
          <t>fbcov</t>
        </is>
      </c>
      <c r="B218" s="14" t="inlineStr">
        <is>
          <t>all</t>
        </is>
      </c>
      <c r="C218" s="14" t="inlineStr">
        <is>
          <t>foo</t>
        </is>
      </c>
      <c r="D218" s="22" t="n">
        <v>72</v>
      </c>
      <c r="H218" s="14">
        <f>INDEX(Variables!$B$5:$B$205,MATCH($A218,Variables!$A$5:$A$205,0))&amp;IF($C218="",""," | "&amp;INDEX(Mapping!$B$5:$B$26,MATCH($C218,Mapping!$A$5:$A$26,0))&amp;" | "&amp;INDEX(Mapping!$B$30:$B$46,MATCH($B218,Mapping!$A$30:$A$46,0)))</f>
        <v/>
      </c>
      <c r="I218" s="14">
        <f>INDEX(Variables!$C$5:$C$205,MATCH($A218,Variables!$A$5:$A$205,0))</f>
        <v/>
      </c>
      <c r="J218" s="14">
        <f>INDEX(Variables!$E$5:$E$205,MATCH($A218,Variables!$A$5:$A$205,0))</f>
        <v/>
      </c>
      <c r="K218" s="11">
        <f>LOWER(Settings!$C$4)&amp;".mit."&amp;$A218&amp;IF($C218="","","."&amp;$C218&amp;"."&amp;$B218)&amp;IF(INDEX(Variables!$D$5:$D$205,MATCH($A218,Variables!$A$5:$A$205,0))="","","."&amp;INDEX(Variables!$D$5:$D$205,MATCH($A218,Variables!$A$5:$A$205,0)))&amp;"."&amp;K$5</f>
        <v/>
      </c>
      <c r="L218" s="23">
        <f>INDEX(MTInputs!$J$1:$AZ$415,$D218,MATCH(L$5,MTInputs!$J$5:$AZ$5,0))</f>
        <v/>
      </c>
      <c r="M218" s="24">
        <f>INDEX(MTInputs!$J$1:$AZ$415,$D218,MATCH(M$5,MTInputs!$J$5:$AZ$5,0))</f>
        <v/>
      </c>
      <c r="N218" s="24">
        <f>INDEX(MTInputs!$J$1:$AZ$415,$D218,MATCH(N$5,MTInputs!$J$5:$AZ$5,0))</f>
        <v/>
      </c>
      <c r="O218" s="24">
        <f>INDEX(MTInputs!$J$1:$AZ$415,$D218,MATCH(O$5,MTInputs!$J$5:$AZ$5,0))</f>
        <v/>
      </c>
      <c r="P218" s="24">
        <f>INDEX(MTInputs!$J$1:$AZ$415,$D218,MATCH(P$5,MTInputs!$J$5:$AZ$5,0))</f>
        <v/>
      </c>
      <c r="Q218" s="24">
        <f>INDEX(MTInputs!$J$1:$AZ$415,$D218,MATCH(Q$5,MTInputs!$J$5:$AZ$5,0))</f>
        <v/>
      </c>
      <c r="R218" s="24">
        <f>INDEX(MTInputs!$J$1:$AZ$415,$D218,MATCH(R$5,MTInputs!$J$5:$AZ$5,0))</f>
        <v/>
      </c>
      <c r="S218" s="24">
        <f>INDEX(MTInputs!$J$1:$AZ$415,$D218,MATCH(S$5,MTInputs!$J$5:$AZ$5,0))</f>
        <v/>
      </c>
      <c r="T218" s="24">
        <f>INDEX(MTInputs!$J$1:$AZ$415,$D218,MATCH(T$5,MTInputs!$J$5:$AZ$5,0))</f>
        <v/>
      </c>
      <c r="U218" s="24">
        <f>INDEX(MTInputs!$J$1:$AZ$415,$D218,MATCH(U$5,MTInputs!$J$5:$AZ$5,0))</f>
        <v/>
      </c>
      <c r="V218" s="24">
        <f>INDEX(MTInputs!$J$1:$AZ$415,$D218,MATCH(V$5,MTInputs!$J$5:$AZ$5,0))</f>
        <v/>
      </c>
      <c r="W218" s="24">
        <f>INDEX(MTInputs!$J$1:$AZ$415,$D218,MATCH(W$5,MTInputs!$J$5:$AZ$5,0))</f>
        <v/>
      </c>
      <c r="X218" s="24">
        <f>INDEX(MTInputs!$J$1:$AZ$415,$D218,MATCH(X$5,MTInputs!$J$5:$AZ$5,0))</f>
        <v/>
      </c>
      <c r="Y218" s="24">
        <f>INDEX(MTInputs!$J$1:$AZ$415,$D218,MATCH(Y$5,MTInputs!$J$5:$AZ$5,0))</f>
        <v/>
      </c>
      <c r="Z218" s="24">
        <f>INDEX(MTInputs!$J$1:$AZ$415,$D218,MATCH(Z$5,MTInputs!$J$5:$AZ$5,0))</f>
        <v/>
      </c>
      <c r="AA218" s="24">
        <f>INDEX(MTInputs!$J$1:$AZ$415,$D218,MATCH(AA$5,MTInputs!$J$5:$AZ$5,0))</f>
        <v/>
      </c>
      <c r="AB218" s="24">
        <f>INDEX(MTInputs!$J$1:$AZ$415,$D218,MATCH(AB$5,MTInputs!$J$5:$AZ$5,0))</f>
        <v/>
      </c>
      <c r="AC218" s="24">
        <f>INDEX(MTInputs!$J$1:$AZ$415,$D218,MATCH(AC$5,MTInputs!$J$5:$AZ$5,0))</f>
        <v/>
      </c>
      <c r="AD218" s="24">
        <f>INDEX(MTInputs!$J$1:$AZ$415,$D218,MATCH(AD$5,MTInputs!$J$5:$AZ$5,0))</f>
        <v/>
      </c>
      <c r="AF218" s="11">
        <f>LOWER(Settings!$C$4)&amp;".mit."&amp;$A218&amp;IF($C218="","","."&amp;$C218&amp;"."&amp;$B218)&amp;IF(INDEX(Variables!$D$5:$D$205,MATCH($A218,Variables!$A$5:$A$205,0))="","","."&amp;INDEX(Variables!$D$5:$D$205,MATCH($A218,Variables!$A$5:$A$205,0)))&amp;"."&amp;AF$5</f>
        <v/>
      </c>
      <c r="AG218" s="23">
        <f>INDEX(MTInputs!$J$1:$AZ$415,$D218,MATCH(AG$5,MTInputs!$J$5:$AZ$5,0))</f>
        <v/>
      </c>
      <c r="AH218" s="24">
        <f>INDEX(MTInputs!$J$1:$AZ$415,$D218,MATCH(AH$5,MTInputs!$J$5:$AZ$5,0))</f>
        <v/>
      </c>
      <c r="AI218" s="24">
        <f>INDEX(MTInputs!$J$1:$AZ$415,$D218,MATCH(AI$5,MTInputs!$J$5:$AZ$5,0))</f>
        <v/>
      </c>
      <c r="AJ218" s="24">
        <f>INDEX(MTInputs!$J$1:$AZ$415,$D218,MATCH(AJ$5,MTInputs!$J$5:$AZ$5,0))</f>
        <v/>
      </c>
      <c r="AK218" s="24">
        <f>INDEX(MTInputs!$J$1:$AZ$415,$D218,MATCH(AK$5,MTInputs!$J$5:$AZ$5,0))</f>
        <v/>
      </c>
      <c r="AL218" s="24">
        <f>INDEX(MTInputs!$J$1:$AZ$415,$D218,MATCH(AL$5,MTInputs!$J$5:$AZ$5,0))</f>
        <v/>
      </c>
      <c r="AM218" s="24">
        <f>INDEX(MTInputs!$J$1:$AZ$415,$D218,MATCH(AM$5,MTInputs!$J$5:$AZ$5,0))</f>
        <v/>
      </c>
      <c r="AN218" s="24">
        <f>INDEX(MTInputs!$J$1:$AZ$415,$D218,MATCH(AN$5,MTInputs!$J$5:$AZ$5,0))</f>
        <v/>
      </c>
      <c r="AO218" s="24">
        <f>INDEX(MTInputs!$J$1:$AZ$415,$D218,MATCH(AO$5,MTInputs!$J$5:$AZ$5,0))</f>
        <v/>
      </c>
      <c r="AP218" s="24">
        <f>INDEX(MTInputs!$J$1:$AZ$415,$D218,MATCH(AP$5,MTInputs!$J$5:$AZ$5,0))</f>
        <v/>
      </c>
      <c r="AQ218" s="24">
        <f>INDEX(MTInputs!$J$1:$AZ$415,$D218,MATCH(AQ$5,MTInputs!$J$5:$AZ$5,0))</f>
        <v/>
      </c>
      <c r="AR218" s="24">
        <f>INDEX(MTInputs!$J$1:$AZ$415,$D218,MATCH(AR$5,MTInputs!$J$5:$AZ$5,0))</f>
        <v/>
      </c>
      <c r="AS218" s="24">
        <f>INDEX(MTInputs!$J$1:$AZ$415,$D218,MATCH(AS$5,MTInputs!$J$5:$AZ$5,0))</f>
        <v/>
      </c>
      <c r="AT218" s="24">
        <f>INDEX(MTInputs!$J$1:$AZ$415,$D218,MATCH(AT$5,MTInputs!$J$5:$AZ$5,0))</f>
        <v/>
      </c>
      <c r="AU218" s="24">
        <f>INDEX(MTInputs!$J$1:$AZ$415,$D218,MATCH(AU$5,MTInputs!$J$5:$AZ$5,0))</f>
        <v/>
      </c>
      <c r="AV218" s="24">
        <f>INDEX(MTInputs!$J$1:$AZ$415,$D218,MATCH(AV$5,MTInputs!$J$5:$AZ$5,0))</f>
        <v/>
      </c>
      <c r="AW218" s="24">
        <f>INDEX(MTInputs!$J$1:$AZ$415,$D218,MATCH(AW$5,MTInputs!$J$5:$AZ$5,0))</f>
        <v/>
      </c>
      <c r="AX218" s="24">
        <f>INDEX(MTInputs!$J$1:$AZ$415,$D218,MATCH(AX$5,MTInputs!$J$5:$AZ$5,0))</f>
        <v/>
      </c>
      <c r="AY218" s="24">
        <f>INDEX(MTInputs!$J$1:$AZ$415,$D218,MATCH(AY$5,MTInputs!$J$5:$AZ$5,0))</f>
        <v/>
      </c>
    </row>
    <row r="219" hidden="1" outlineLevel="1">
      <c r="A219" s="14" t="inlineStr">
        <is>
          <t>fbcov</t>
        </is>
      </c>
      <c r="B219" s="14" t="inlineStr">
        <is>
          <t>all</t>
        </is>
      </c>
      <c r="C219" s="14" t="inlineStr">
        <is>
          <t>srv</t>
        </is>
      </c>
      <c r="D219" s="22" t="n">
        <v>73</v>
      </c>
      <c r="H219" s="14">
        <f>INDEX(Variables!$B$5:$B$205,MATCH($A219,Variables!$A$5:$A$205,0))&amp;IF($C219="",""," | "&amp;INDEX(Mapping!$B$5:$B$26,MATCH($C219,Mapping!$A$5:$A$26,0))&amp;" | "&amp;INDEX(Mapping!$B$30:$B$46,MATCH($B219,Mapping!$A$30:$A$46,0)))</f>
        <v/>
      </c>
      <c r="I219" s="14">
        <f>INDEX(Variables!$C$5:$C$205,MATCH($A219,Variables!$A$5:$A$205,0))</f>
        <v/>
      </c>
      <c r="J219" s="14">
        <f>INDEX(Variables!$E$5:$E$205,MATCH($A219,Variables!$A$5:$A$205,0))</f>
        <v/>
      </c>
      <c r="K219" s="11">
        <f>LOWER(Settings!$C$4)&amp;".mit."&amp;$A219&amp;IF($C219="","","."&amp;$C219&amp;"."&amp;$B219)&amp;IF(INDEX(Variables!$D$5:$D$205,MATCH($A219,Variables!$A$5:$A$205,0))="","","."&amp;INDEX(Variables!$D$5:$D$205,MATCH($A219,Variables!$A$5:$A$205,0)))&amp;"."&amp;K$5</f>
        <v/>
      </c>
      <c r="L219" s="23">
        <f>INDEX(MTInputs!$J$1:$AZ$415,$D219,MATCH(L$5,MTInputs!$J$5:$AZ$5,0))</f>
        <v/>
      </c>
      <c r="M219" s="24">
        <f>INDEX(MTInputs!$J$1:$AZ$415,$D219,MATCH(M$5,MTInputs!$J$5:$AZ$5,0))</f>
        <v/>
      </c>
      <c r="N219" s="24">
        <f>INDEX(MTInputs!$J$1:$AZ$415,$D219,MATCH(N$5,MTInputs!$J$5:$AZ$5,0))</f>
        <v/>
      </c>
      <c r="O219" s="24">
        <f>INDEX(MTInputs!$J$1:$AZ$415,$D219,MATCH(O$5,MTInputs!$J$5:$AZ$5,0))</f>
        <v/>
      </c>
      <c r="P219" s="24">
        <f>INDEX(MTInputs!$J$1:$AZ$415,$D219,MATCH(P$5,MTInputs!$J$5:$AZ$5,0))</f>
        <v/>
      </c>
      <c r="Q219" s="24">
        <f>INDEX(MTInputs!$J$1:$AZ$415,$D219,MATCH(Q$5,MTInputs!$J$5:$AZ$5,0))</f>
        <v/>
      </c>
      <c r="R219" s="24">
        <f>INDEX(MTInputs!$J$1:$AZ$415,$D219,MATCH(R$5,MTInputs!$J$5:$AZ$5,0))</f>
        <v/>
      </c>
      <c r="S219" s="24">
        <f>INDEX(MTInputs!$J$1:$AZ$415,$D219,MATCH(S$5,MTInputs!$J$5:$AZ$5,0))</f>
        <v/>
      </c>
      <c r="T219" s="24">
        <f>INDEX(MTInputs!$J$1:$AZ$415,$D219,MATCH(T$5,MTInputs!$J$5:$AZ$5,0))</f>
        <v/>
      </c>
      <c r="U219" s="24">
        <f>INDEX(MTInputs!$J$1:$AZ$415,$D219,MATCH(U$5,MTInputs!$J$5:$AZ$5,0))</f>
        <v/>
      </c>
      <c r="V219" s="24">
        <f>INDEX(MTInputs!$J$1:$AZ$415,$D219,MATCH(V$5,MTInputs!$J$5:$AZ$5,0))</f>
        <v/>
      </c>
      <c r="W219" s="24">
        <f>INDEX(MTInputs!$J$1:$AZ$415,$D219,MATCH(W$5,MTInputs!$J$5:$AZ$5,0))</f>
        <v/>
      </c>
      <c r="X219" s="24">
        <f>INDEX(MTInputs!$J$1:$AZ$415,$D219,MATCH(X$5,MTInputs!$J$5:$AZ$5,0))</f>
        <v/>
      </c>
      <c r="Y219" s="24">
        <f>INDEX(MTInputs!$J$1:$AZ$415,$D219,MATCH(Y$5,MTInputs!$J$5:$AZ$5,0))</f>
        <v/>
      </c>
      <c r="Z219" s="24">
        <f>INDEX(MTInputs!$J$1:$AZ$415,$D219,MATCH(Z$5,MTInputs!$J$5:$AZ$5,0))</f>
        <v/>
      </c>
      <c r="AA219" s="24">
        <f>INDEX(MTInputs!$J$1:$AZ$415,$D219,MATCH(AA$5,MTInputs!$J$5:$AZ$5,0))</f>
        <v/>
      </c>
      <c r="AB219" s="24">
        <f>INDEX(MTInputs!$J$1:$AZ$415,$D219,MATCH(AB$5,MTInputs!$J$5:$AZ$5,0))</f>
        <v/>
      </c>
      <c r="AC219" s="24">
        <f>INDEX(MTInputs!$J$1:$AZ$415,$D219,MATCH(AC$5,MTInputs!$J$5:$AZ$5,0))</f>
        <v/>
      </c>
      <c r="AD219" s="24">
        <f>INDEX(MTInputs!$J$1:$AZ$415,$D219,MATCH(AD$5,MTInputs!$J$5:$AZ$5,0))</f>
        <v/>
      </c>
      <c r="AF219" s="11">
        <f>LOWER(Settings!$C$4)&amp;".mit."&amp;$A219&amp;IF($C219="","","."&amp;$C219&amp;"."&amp;$B219)&amp;IF(INDEX(Variables!$D$5:$D$205,MATCH($A219,Variables!$A$5:$A$205,0))="","","."&amp;INDEX(Variables!$D$5:$D$205,MATCH($A219,Variables!$A$5:$A$205,0)))&amp;"."&amp;AF$5</f>
        <v/>
      </c>
      <c r="AG219" s="23">
        <f>INDEX(MTInputs!$J$1:$AZ$415,$D219,MATCH(AG$5,MTInputs!$J$5:$AZ$5,0))</f>
        <v/>
      </c>
      <c r="AH219" s="24">
        <f>INDEX(MTInputs!$J$1:$AZ$415,$D219,MATCH(AH$5,MTInputs!$J$5:$AZ$5,0))</f>
        <v/>
      </c>
      <c r="AI219" s="24">
        <f>INDEX(MTInputs!$J$1:$AZ$415,$D219,MATCH(AI$5,MTInputs!$J$5:$AZ$5,0))</f>
        <v/>
      </c>
      <c r="AJ219" s="24">
        <f>INDEX(MTInputs!$J$1:$AZ$415,$D219,MATCH(AJ$5,MTInputs!$J$5:$AZ$5,0))</f>
        <v/>
      </c>
      <c r="AK219" s="24">
        <f>INDEX(MTInputs!$J$1:$AZ$415,$D219,MATCH(AK$5,MTInputs!$J$5:$AZ$5,0))</f>
        <v/>
      </c>
      <c r="AL219" s="24">
        <f>INDEX(MTInputs!$J$1:$AZ$415,$D219,MATCH(AL$5,MTInputs!$J$5:$AZ$5,0))</f>
        <v/>
      </c>
      <c r="AM219" s="24">
        <f>INDEX(MTInputs!$J$1:$AZ$415,$D219,MATCH(AM$5,MTInputs!$J$5:$AZ$5,0))</f>
        <v/>
      </c>
      <c r="AN219" s="24">
        <f>INDEX(MTInputs!$J$1:$AZ$415,$D219,MATCH(AN$5,MTInputs!$J$5:$AZ$5,0))</f>
        <v/>
      </c>
      <c r="AO219" s="24">
        <f>INDEX(MTInputs!$J$1:$AZ$415,$D219,MATCH(AO$5,MTInputs!$J$5:$AZ$5,0))</f>
        <v/>
      </c>
      <c r="AP219" s="24">
        <f>INDEX(MTInputs!$J$1:$AZ$415,$D219,MATCH(AP$5,MTInputs!$J$5:$AZ$5,0))</f>
        <v/>
      </c>
      <c r="AQ219" s="24">
        <f>INDEX(MTInputs!$J$1:$AZ$415,$D219,MATCH(AQ$5,MTInputs!$J$5:$AZ$5,0))</f>
        <v/>
      </c>
      <c r="AR219" s="24">
        <f>INDEX(MTInputs!$J$1:$AZ$415,$D219,MATCH(AR$5,MTInputs!$J$5:$AZ$5,0))</f>
        <v/>
      </c>
      <c r="AS219" s="24">
        <f>INDEX(MTInputs!$J$1:$AZ$415,$D219,MATCH(AS$5,MTInputs!$J$5:$AZ$5,0))</f>
        <v/>
      </c>
      <c r="AT219" s="24">
        <f>INDEX(MTInputs!$J$1:$AZ$415,$D219,MATCH(AT$5,MTInputs!$J$5:$AZ$5,0))</f>
        <v/>
      </c>
      <c r="AU219" s="24">
        <f>INDEX(MTInputs!$J$1:$AZ$415,$D219,MATCH(AU$5,MTInputs!$J$5:$AZ$5,0))</f>
        <v/>
      </c>
      <c r="AV219" s="24">
        <f>INDEX(MTInputs!$J$1:$AZ$415,$D219,MATCH(AV$5,MTInputs!$J$5:$AZ$5,0))</f>
        <v/>
      </c>
      <c r="AW219" s="24">
        <f>INDEX(MTInputs!$J$1:$AZ$415,$D219,MATCH(AW$5,MTInputs!$J$5:$AZ$5,0))</f>
        <v/>
      </c>
      <c r="AX219" s="24">
        <f>INDEX(MTInputs!$J$1:$AZ$415,$D219,MATCH(AX$5,MTInputs!$J$5:$AZ$5,0))</f>
        <v/>
      </c>
      <c r="AY219" s="24">
        <f>INDEX(MTInputs!$J$1:$AZ$415,$D219,MATCH(AY$5,MTInputs!$J$5:$AZ$5,0))</f>
        <v/>
      </c>
    </row>
    <row r="220" hidden="1" outlineLevel="1">
      <c r="A220" s="14" t="inlineStr">
        <is>
          <t>fbcov</t>
        </is>
      </c>
      <c r="B220" s="14" t="inlineStr">
        <is>
          <t>all</t>
        </is>
      </c>
      <c r="C220" s="14" t="inlineStr">
        <is>
          <t>mch</t>
        </is>
      </c>
      <c r="D220" s="22" t="n">
        <v>74</v>
      </c>
      <c r="H220" s="14">
        <f>INDEX(Variables!$B$5:$B$205,MATCH($A220,Variables!$A$5:$A$205,0))&amp;IF($C220="",""," | "&amp;INDEX(Mapping!$B$5:$B$26,MATCH($C220,Mapping!$A$5:$A$26,0))&amp;" | "&amp;INDEX(Mapping!$B$30:$B$46,MATCH($B220,Mapping!$A$30:$A$46,0)))</f>
        <v/>
      </c>
      <c r="I220" s="14">
        <f>INDEX(Variables!$C$5:$C$205,MATCH($A220,Variables!$A$5:$A$205,0))</f>
        <v/>
      </c>
      <c r="J220" s="14">
        <f>INDEX(Variables!$E$5:$E$205,MATCH($A220,Variables!$A$5:$A$205,0))</f>
        <v/>
      </c>
      <c r="K220" s="11">
        <f>LOWER(Settings!$C$4)&amp;".mit."&amp;$A220&amp;IF($C220="","","."&amp;$C220&amp;"."&amp;$B220)&amp;IF(INDEX(Variables!$D$5:$D$205,MATCH($A220,Variables!$A$5:$A$205,0))="","","."&amp;INDEX(Variables!$D$5:$D$205,MATCH($A220,Variables!$A$5:$A$205,0)))&amp;"."&amp;K$5</f>
        <v/>
      </c>
      <c r="L220" s="23">
        <f>INDEX(MTInputs!$J$1:$AZ$415,$D220,MATCH(L$5,MTInputs!$J$5:$AZ$5,0))</f>
        <v/>
      </c>
      <c r="M220" s="24">
        <f>INDEX(MTInputs!$J$1:$AZ$415,$D220,MATCH(M$5,MTInputs!$J$5:$AZ$5,0))</f>
        <v/>
      </c>
      <c r="N220" s="24">
        <f>INDEX(MTInputs!$J$1:$AZ$415,$D220,MATCH(N$5,MTInputs!$J$5:$AZ$5,0))</f>
        <v/>
      </c>
      <c r="O220" s="24">
        <f>INDEX(MTInputs!$J$1:$AZ$415,$D220,MATCH(O$5,MTInputs!$J$5:$AZ$5,0))</f>
        <v/>
      </c>
      <c r="P220" s="24">
        <f>INDEX(MTInputs!$J$1:$AZ$415,$D220,MATCH(P$5,MTInputs!$J$5:$AZ$5,0))</f>
        <v/>
      </c>
      <c r="Q220" s="24">
        <f>INDEX(MTInputs!$J$1:$AZ$415,$D220,MATCH(Q$5,MTInputs!$J$5:$AZ$5,0))</f>
        <v/>
      </c>
      <c r="R220" s="24">
        <f>INDEX(MTInputs!$J$1:$AZ$415,$D220,MATCH(R$5,MTInputs!$J$5:$AZ$5,0))</f>
        <v/>
      </c>
      <c r="S220" s="24">
        <f>INDEX(MTInputs!$J$1:$AZ$415,$D220,MATCH(S$5,MTInputs!$J$5:$AZ$5,0))</f>
        <v/>
      </c>
      <c r="T220" s="24">
        <f>INDEX(MTInputs!$J$1:$AZ$415,$D220,MATCH(T$5,MTInputs!$J$5:$AZ$5,0))</f>
        <v/>
      </c>
      <c r="U220" s="24">
        <f>INDEX(MTInputs!$J$1:$AZ$415,$D220,MATCH(U$5,MTInputs!$J$5:$AZ$5,0))</f>
        <v/>
      </c>
      <c r="V220" s="24">
        <f>INDEX(MTInputs!$J$1:$AZ$415,$D220,MATCH(V$5,MTInputs!$J$5:$AZ$5,0))</f>
        <v/>
      </c>
      <c r="W220" s="24">
        <f>INDEX(MTInputs!$J$1:$AZ$415,$D220,MATCH(W$5,MTInputs!$J$5:$AZ$5,0))</f>
        <v/>
      </c>
      <c r="X220" s="24">
        <f>INDEX(MTInputs!$J$1:$AZ$415,$D220,MATCH(X$5,MTInputs!$J$5:$AZ$5,0))</f>
        <v/>
      </c>
      <c r="Y220" s="24">
        <f>INDEX(MTInputs!$J$1:$AZ$415,$D220,MATCH(Y$5,MTInputs!$J$5:$AZ$5,0))</f>
        <v/>
      </c>
      <c r="Z220" s="24">
        <f>INDEX(MTInputs!$J$1:$AZ$415,$D220,MATCH(Z$5,MTInputs!$J$5:$AZ$5,0))</f>
        <v/>
      </c>
      <c r="AA220" s="24">
        <f>INDEX(MTInputs!$J$1:$AZ$415,$D220,MATCH(AA$5,MTInputs!$J$5:$AZ$5,0))</f>
        <v/>
      </c>
      <c r="AB220" s="24">
        <f>INDEX(MTInputs!$J$1:$AZ$415,$D220,MATCH(AB$5,MTInputs!$J$5:$AZ$5,0))</f>
        <v/>
      </c>
      <c r="AC220" s="24">
        <f>INDEX(MTInputs!$J$1:$AZ$415,$D220,MATCH(AC$5,MTInputs!$J$5:$AZ$5,0))</f>
        <v/>
      </c>
      <c r="AD220" s="24">
        <f>INDEX(MTInputs!$J$1:$AZ$415,$D220,MATCH(AD$5,MTInputs!$J$5:$AZ$5,0))</f>
        <v/>
      </c>
      <c r="AF220" s="11">
        <f>LOWER(Settings!$C$4)&amp;".mit."&amp;$A220&amp;IF($C220="","","."&amp;$C220&amp;"."&amp;$B220)&amp;IF(INDEX(Variables!$D$5:$D$205,MATCH($A220,Variables!$A$5:$A$205,0))="","","."&amp;INDEX(Variables!$D$5:$D$205,MATCH($A220,Variables!$A$5:$A$205,0)))&amp;"."&amp;AF$5</f>
        <v/>
      </c>
      <c r="AG220" s="23">
        <f>INDEX(MTInputs!$J$1:$AZ$415,$D220,MATCH(AG$5,MTInputs!$J$5:$AZ$5,0))</f>
        <v/>
      </c>
      <c r="AH220" s="24">
        <f>INDEX(MTInputs!$J$1:$AZ$415,$D220,MATCH(AH$5,MTInputs!$J$5:$AZ$5,0))</f>
        <v/>
      </c>
      <c r="AI220" s="24">
        <f>INDEX(MTInputs!$J$1:$AZ$415,$D220,MATCH(AI$5,MTInputs!$J$5:$AZ$5,0))</f>
        <v/>
      </c>
      <c r="AJ220" s="24">
        <f>INDEX(MTInputs!$J$1:$AZ$415,$D220,MATCH(AJ$5,MTInputs!$J$5:$AZ$5,0))</f>
        <v/>
      </c>
      <c r="AK220" s="24">
        <f>INDEX(MTInputs!$J$1:$AZ$415,$D220,MATCH(AK$5,MTInputs!$J$5:$AZ$5,0))</f>
        <v/>
      </c>
      <c r="AL220" s="24">
        <f>INDEX(MTInputs!$J$1:$AZ$415,$D220,MATCH(AL$5,MTInputs!$J$5:$AZ$5,0))</f>
        <v/>
      </c>
      <c r="AM220" s="24">
        <f>INDEX(MTInputs!$J$1:$AZ$415,$D220,MATCH(AM$5,MTInputs!$J$5:$AZ$5,0))</f>
        <v/>
      </c>
      <c r="AN220" s="24">
        <f>INDEX(MTInputs!$J$1:$AZ$415,$D220,MATCH(AN$5,MTInputs!$J$5:$AZ$5,0))</f>
        <v/>
      </c>
      <c r="AO220" s="24">
        <f>INDEX(MTInputs!$J$1:$AZ$415,$D220,MATCH(AO$5,MTInputs!$J$5:$AZ$5,0))</f>
        <v/>
      </c>
      <c r="AP220" s="24">
        <f>INDEX(MTInputs!$J$1:$AZ$415,$D220,MATCH(AP$5,MTInputs!$J$5:$AZ$5,0))</f>
        <v/>
      </c>
      <c r="AQ220" s="24">
        <f>INDEX(MTInputs!$J$1:$AZ$415,$D220,MATCH(AQ$5,MTInputs!$J$5:$AZ$5,0))</f>
        <v/>
      </c>
      <c r="AR220" s="24">
        <f>INDEX(MTInputs!$J$1:$AZ$415,$D220,MATCH(AR$5,MTInputs!$J$5:$AZ$5,0))</f>
        <v/>
      </c>
      <c r="AS220" s="24">
        <f>INDEX(MTInputs!$J$1:$AZ$415,$D220,MATCH(AS$5,MTInputs!$J$5:$AZ$5,0))</f>
        <v/>
      </c>
      <c r="AT220" s="24">
        <f>INDEX(MTInputs!$J$1:$AZ$415,$D220,MATCH(AT$5,MTInputs!$J$5:$AZ$5,0))</f>
        <v/>
      </c>
      <c r="AU220" s="24">
        <f>INDEX(MTInputs!$J$1:$AZ$415,$D220,MATCH(AU$5,MTInputs!$J$5:$AZ$5,0))</f>
        <v/>
      </c>
      <c r="AV220" s="24">
        <f>INDEX(MTInputs!$J$1:$AZ$415,$D220,MATCH(AV$5,MTInputs!$J$5:$AZ$5,0))</f>
        <v/>
      </c>
      <c r="AW220" s="24">
        <f>INDEX(MTInputs!$J$1:$AZ$415,$D220,MATCH(AW$5,MTInputs!$J$5:$AZ$5,0))</f>
        <v/>
      </c>
      <c r="AX220" s="24">
        <f>INDEX(MTInputs!$J$1:$AZ$415,$D220,MATCH(AX$5,MTInputs!$J$5:$AZ$5,0))</f>
        <v/>
      </c>
      <c r="AY220" s="24">
        <f>INDEX(MTInputs!$J$1:$AZ$415,$D220,MATCH(AY$5,MTInputs!$J$5:$AZ$5,0))</f>
        <v/>
      </c>
    </row>
    <row r="221" hidden="1" outlineLevel="1">
      <c r="A221" s="14" t="inlineStr">
        <is>
          <t>fbcov</t>
        </is>
      </c>
      <c r="B221" s="14" t="inlineStr">
        <is>
          <t>all</t>
        </is>
      </c>
      <c r="C221" s="14" t="inlineStr">
        <is>
          <t>irn</t>
        </is>
      </c>
      <c r="D221" s="22" t="n">
        <v>75</v>
      </c>
      <c r="H221" s="14">
        <f>INDEX(Variables!$B$5:$B$205,MATCH($A221,Variables!$A$5:$A$205,0))&amp;IF($C221="",""," | "&amp;INDEX(Mapping!$B$5:$B$26,MATCH($C221,Mapping!$A$5:$A$26,0))&amp;" | "&amp;INDEX(Mapping!$B$30:$B$46,MATCH($B221,Mapping!$A$30:$A$46,0)))</f>
        <v/>
      </c>
      <c r="I221" s="14">
        <f>INDEX(Variables!$C$5:$C$205,MATCH($A221,Variables!$A$5:$A$205,0))</f>
        <v/>
      </c>
      <c r="J221" s="14">
        <f>INDEX(Variables!$E$5:$E$205,MATCH($A221,Variables!$A$5:$A$205,0))</f>
        <v/>
      </c>
      <c r="K221" s="11">
        <f>LOWER(Settings!$C$4)&amp;".mit."&amp;$A221&amp;IF($C221="","","."&amp;$C221&amp;"."&amp;$B221)&amp;IF(INDEX(Variables!$D$5:$D$205,MATCH($A221,Variables!$A$5:$A$205,0))="","","."&amp;INDEX(Variables!$D$5:$D$205,MATCH($A221,Variables!$A$5:$A$205,0)))&amp;"."&amp;K$5</f>
        <v/>
      </c>
      <c r="L221" s="23">
        <f>INDEX(MTInputs!$J$1:$AZ$415,$D221,MATCH(L$5,MTInputs!$J$5:$AZ$5,0))</f>
        <v/>
      </c>
      <c r="M221" s="24">
        <f>INDEX(MTInputs!$J$1:$AZ$415,$D221,MATCH(M$5,MTInputs!$J$5:$AZ$5,0))</f>
        <v/>
      </c>
      <c r="N221" s="24">
        <f>INDEX(MTInputs!$J$1:$AZ$415,$D221,MATCH(N$5,MTInputs!$J$5:$AZ$5,0))</f>
        <v/>
      </c>
      <c r="O221" s="24">
        <f>INDEX(MTInputs!$J$1:$AZ$415,$D221,MATCH(O$5,MTInputs!$J$5:$AZ$5,0))</f>
        <v/>
      </c>
      <c r="P221" s="24">
        <f>INDEX(MTInputs!$J$1:$AZ$415,$D221,MATCH(P$5,MTInputs!$J$5:$AZ$5,0))</f>
        <v/>
      </c>
      <c r="Q221" s="24">
        <f>INDEX(MTInputs!$J$1:$AZ$415,$D221,MATCH(Q$5,MTInputs!$J$5:$AZ$5,0))</f>
        <v/>
      </c>
      <c r="R221" s="24">
        <f>INDEX(MTInputs!$J$1:$AZ$415,$D221,MATCH(R$5,MTInputs!$J$5:$AZ$5,0))</f>
        <v/>
      </c>
      <c r="S221" s="24">
        <f>INDEX(MTInputs!$J$1:$AZ$415,$D221,MATCH(S$5,MTInputs!$J$5:$AZ$5,0))</f>
        <v/>
      </c>
      <c r="T221" s="24">
        <f>INDEX(MTInputs!$J$1:$AZ$415,$D221,MATCH(T$5,MTInputs!$J$5:$AZ$5,0))</f>
        <v/>
      </c>
      <c r="U221" s="24">
        <f>INDEX(MTInputs!$J$1:$AZ$415,$D221,MATCH(U$5,MTInputs!$J$5:$AZ$5,0))</f>
        <v/>
      </c>
      <c r="V221" s="24">
        <f>INDEX(MTInputs!$J$1:$AZ$415,$D221,MATCH(V$5,MTInputs!$J$5:$AZ$5,0))</f>
        <v/>
      </c>
      <c r="W221" s="24">
        <f>INDEX(MTInputs!$J$1:$AZ$415,$D221,MATCH(W$5,MTInputs!$J$5:$AZ$5,0))</f>
        <v/>
      </c>
      <c r="X221" s="24">
        <f>INDEX(MTInputs!$J$1:$AZ$415,$D221,MATCH(X$5,MTInputs!$J$5:$AZ$5,0))</f>
        <v/>
      </c>
      <c r="Y221" s="24">
        <f>INDEX(MTInputs!$J$1:$AZ$415,$D221,MATCH(Y$5,MTInputs!$J$5:$AZ$5,0))</f>
        <v/>
      </c>
      <c r="Z221" s="24">
        <f>INDEX(MTInputs!$J$1:$AZ$415,$D221,MATCH(Z$5,MTInputs!$J$5:$AZ$5,0))</f>
        <v/>
      </c>
      <c r="AA221" s="24">
        <f>INDEX(MTInputs!$J$1:$AZ$415,$D221,MATCH(AA$5,MTInputs!$J$5:$AZ$5,0))</f>
        <v/>
      </c>
      <c r="AB221" s="24">
        <f>INDEX(MTInputs!$J$1:$AZ$415,$D221,MATCH(AB$5,MTInputs!$J$5:$AZ$5,0))</f>
        <v/>
      </c>
      <c r="AC221" s="24">
        <f>INDEX(MTInputs!$J$1:$AZ$415,$D221,MATCH(AC$5,MTInputs!$J$5:$AZ$5,0))</f>
        <v/>
      </c>
      <c r="AD221" s="24">
        <f>INDEX(MTInputs!$J$1:$AZ$415,$D221,MATCH(AD$5,MTInputs!$J$5:$AZ$5,0))</f>
        <v/>
      </c>
      <c r="AF221" s="11">
        <f>LOWER(Settings!$C$4)&amp;".mit."&amp;$A221&amp;IF($C221="","","."&amp;$C221&amp;"."&amp;$B221)&amp;IF(INDEX(Variables!$D$5:$D$205,MATCH($A221,Variables!$A$5:$A$205,0))="","","."&amp;INDEX(Variables!$D$5:$D$205,MATCH($A221,Variables!$A$5:$A$205,0)))&amp;"."&amp;AF$5</f>
        <v/>
      </c>
      <c r="AG221" s="23">
        <f>INDEX(MTInputs!$J$1:$AZ$415,$D221,MATCH(AG$5,MTInputs!$J$5:$AZ$5,0))</f>
        <v/>
      </c>
      <c r="AH221" s="24">
        <f>INDEX(MTInputs!$J$1:$AZ$415,$D221,MATCH(AH$5,MTInputs!$J$5:$AZ$5,0))</f>
        <v/>
      </c>
      <c r="AI221" s="24">
        <f>INDEX(MTInputs!$J$1:$AZ$415,$D221,MATCH(AI$5,MTInputs!$J$5:$AZ$5,0))</f>
        <v/>
      </c>
      <c r="AJ221" s="24">
        <f>INDEX(MTInputs!$J$1:$AZ$415,$D221,MATCH(AJ$5,MTInputs!$J$5:$AZ$5,0))</f>
        <v/>
      </c>
      <c r="AK221" s="24">
        <f>INDEX(MTInputs!$J$1:$AZ$415,$D221,MATCH(AK$5,MTInputs!$J$5:$AZ$5,0))</f>
        <v/>
      </c>
      <c r="AL221" s="24">
        <f>INDEX(MTInputs!$J$1:$AZ$415,$D221,MATCH(AL$5,MTInputs!$J$5:$AZ$5,0))</f>
        <v/>
      </c>
      <c r="AM221" s="24">
        <f>INDEX(MTInputs!$J$1:$AZ$415,$D221,MATCH(AM$5,MTInputs!$J$5:$AZ$5,0))</f>
        <v/>
      </c>
      <c r="AN221" s="24">
        <f>INDEX(MTInputs!$J$1:$AZ$415,$D221,MATCH(AN$5,MTInputs!$J$5:$AZ$5,0))</f>
        <v/>
      </c>
      <c r="AO221" s="24">
        <f>INDEX(MTInputs!$J$1:$AZ$415,$D221,MATCH(AO$5,MTInputs!$J$5:$AZ$5,0))</f>
        <v/>
      </c>
      <c r="AP221" s="24">
        <f>INDEX(MTInputs!$J$1:$AZ$415,$D221,MATCH(AP$5,MTInputs!$J$5:$AZ$5,0))</f>
        <v/>
      </c>
      <c r="AQ221" s="24">
        <f>INDEX(MTInputs!$J$1:$AZ$415,$D221,MATCH(AQ$5,MTInputs!$J$5:$AZ$5,0))</f>
        <v/>
      </c>
      <c r="AR221" s="24">
        <f>INDEX(MTInputs!$J$1:$AZ$415,$D221,MATCH(AR$5,MTInputs!$J$5:$AZ$5,0))</f>
        <v/>
      </c>
      <c r="AS221" s="24">
        <f>INDEX(MTInputs!$J$1:$AZ$415,$D221,MATCH(AS$5,MTInputs!$J$5:$AZ$5,0))</f>
        <v/>
      </c>
      <c r="AT221" s="24">
        <f>INDEX(MTInputs!$J$1:$AZ$415,$D221,MATCH(AT$5,MTInputs!$J$5:$AZ$5,0))</f>
        <v/>
      </c>
      <c r="AU221" s="24">
        <f>INDEX(MTInputs!$J$1:$AZ$415,$D221,MATCH(AU$5,MTInputs!$J$5:$AZ$5,0))</f>
        <v/>
      </c>
      <c r="AV221" s="24">
        <f>INDEX(MTInputs!$J$1:$AZ$415,$D221,MATCH(AV$5,MTInputs!$J$5:$AZ$5,0))</f>
        <v/>
      </c>
      <c r="AW221" s="24">
        <f>INDEX(MTInputs!$J$1:$AZ$415,$D221,MATCH(AW$5,MTInputs!$J$5:$AZ$5,0))</f>
        <v/>
      </c>
      <c r="AX221" s="24">
        <f>INDEX(MTInputs!$J$1:$AZ$415,$D221,MATCH(AX$5,MTInputs!$J$5:$AZ$5,0))</f>
        <v/>
      </c>
      <c r="AY221" s="24">
        <f>INDEX(MTInputs!$J$1:$AZ$415,$D221,MATCH(AY$5,MTInputs!$J$5:$AZ$5,0))</f>
        <v/>
      </c>
    </row>
    <row r="222" hidden="1" outlineLevel="1">
      <c r="A222" s="14" t="inlineStr">
        <is>
          <t>fbcov</t>
        </is>
      </c>
      <c r="B222" s="14" t="inlineStr">
        <is>
          <t>all</t>
        </is>
      </c>
      <c r="C222" s="14" t="inlineStr">
        <is>
          <t>nfm</t>
        </is>
      </c>
      <c r="D222" s="22" t="n">
        <v>76</v>
      </c>
      <c r="H222" s="14">
        <f>INDEX(Variables!$B$5:$B$205,MATCH($A222,Variables!$A$5:$A$205,0))&amp;IF($C222="",""," | "&amp;INDEX(Mapping!$B$5:$B$26,MATCH($C222,Mapping!$A$5:$A$26,0))&amp;" | "&amp;INDEX(Mapping!$B$30:$B$46,MATCH($B222,Mapping!$A$30:$A$46,0)))</f>
        <v/>
      </c>
      <c r="I222" s="14">
        <f>INDEX(Variables!$C$5:$C$205,MATCH($A222,Variables!$A$5:$A$205,0))</f>
        <v/>
      </c>
      <c r="J222" s="14">
        <f>INDEX(Variables!$E$5:$E$205,MATCH($A222,Variables!$A$5:$A$205,0))</f>
        <v/>
      </c>
      <c r="K222" s="11">
        <f>LOWER(Settings!$C$4)&amp;".mit."&amp;$A222&amp;IF($C222="","","."&amp;$C222&amp;"."&amp;$B222)&amp;IF(INDEX(Variables!$D$5:$D$205,MATCH($A222,Variables!$A$5:$A$205,0))="","","."&amp;INDEX(Variables!$D$5:$D$205,MATCH($A222,Variables!$A$5:$A$205,0)))&amp;"."&amp;K$5</f>
        <v/>
      </c>
      <c r="L222" s="23">
        <f>INDEX(MTInputs!$J$1:$AZ$415,$D222,MATCH(L$5,MTInputs!$J$5:$AZ$5,0))</f>
        <v/>
      </c>
      <c r="M222" s="24">
        <f>INDEX(MTInputs!$J$1:$AZ$415,$D222,MATCH(M$5,MTInputs!$J$5:$AZ$5,0))</f>
        <v/>
      </c>
      <c r="N222" s="24">
        <f>INDEX(MTInputs!$J$1:$AZ$415,$D222,MATCH(N$5,MTInputs!$J$5:$AZ$5,0))</f>
        <v/>
      </c>
      <c r="O222" s="24">
        <f>INDEX(MTInputs!$J$1:$AZ$415,$D222,MATCH(O$5,MTInputs!$J$5:$AZ$5,0))</f>
        <v/>
      </c>
      <c r="P222" s="24">
        <f>INDEX(MTInputs!$J$1:$AZ$415,$D222,MATCH(P$5,MTInputs!$J$5:$AZ$5,0))</f>
        <v/>
      </c>
      <c r="Q222" s="24">
        <f>INDEX(MTInputs!$J$1:$AZ$415,$D222,MATCH(Q$5,MTInputs!$J$5:$AZ$5,0))</f>
        <v/>
      </c>
      <c r="R222" s="24">
        <f>INDEX(MTInputs!$J$1:$AZ$415,$D222,MATCH(R$5,MTInputs!$J$5:$AZ$5,0))</f>
        <v/>
      </c>
      <c r="S222" s="24">
        <f>INDEX(MTInputs!$J$1:$AZ$415,$D222,MATCH(S$5,MTInputs!$J$5:$AZ$5,0))</f>
        <v/>
      </c>
      <c r="T222" s="24">
        <f>INDEX(MTInputs!$J$1:$AZ$415,$D222,MATCH(T$5,MTInputs!$J$5:$AZ$5,0))</f>
        <v/>
      </c>
      <c r="U222" s="24">
        <f>INDEX(MTInputs!$J$1:$AZ$415,$D222,MATCH(U$5,MTInputs!$J$5:$AZ$5,0))</f>
        <v/>
      </c>
      <c r="V222" s="24">
        <f>INDEX(MTInputs!$J$1:$AZ$415,$D222,MATCH(V$5,MTInputs!$J$5:$AZ$5,0))</f>
        <v/>
      </c>
      <c r="W222" s="24">
        <f>INDEX(MTInputs!$J$1:$AZ$415,$D222,MATCH(W$5,MTInputs!$J$5:$AZ$5,0))</f>
        <v/>
      </c>
      <c r="X222" s="24">
        <f>INDEX(MTInputs!$J$1:$AZ$415,$D222,MATCH(X$5,MTInputs!$J$5:$AZ$5,0))</f>
        <v/>
      </c>
      <c r="Y222" s="24">
        <f>INDEX(MTInputs!$J$1:$AZ$415,$D222,MATCH(Y$5,MTInputs!$J$5:$AZ$5,0))</f>
        <v/>
      </c>
      <c r="Z222" s="24">
        <f>INDEX(MTInputs!$J$1:$AZ$415,$D222,MATCH(Z$5,MTInputs!$J$5:$AZ$5,0))</f>
        <v/>
      </c>
      <c r="AA222" s="24">
        <f>INDEX(MTInputs!$J$1:$AZ$415,$D222,MATCH(AA$5,MTInputs!$J$5:$AZ$5,0))</f>
        <v/>
      </c>
      <c r="AB222" s="24">
        <f>INDEX(MTInputs!$J$1:$AZ$415,$D222,MATCH(AB$5,MTInputs!$J$5:$AZ$5,0))</f>
        <v/>
      </c>
      <c r="AC222" s="24">
        <f>INDEX(MTInputs!$J$1:$AZ$415,$D222,MATCH(AC$5,MTInputs!$J$5:$AZ$5,0))</f>
        <v/>
      </c>
      <c r="AD222" s="24">
        <f>INDEX(MTInputs!$J$1:$AZ$415,$D222,MATCH(AD$5,MTInputs!$J$5:$AZ$5,0))</f>
        <v/>
      </c>
      <c r="AF222" s="11">
        <f>LOWER(Settings!$C$4)&amp;".mit."&amp;$A222&amp;IF($C222="","","."&amp;$C222&amp;"."&amp;$B222)&amp;IF(INDEX(Variables!$D$5:$D$205,MATCH($A222,Variables!$A$5:$A$205,0))="","","."&amp;INDEX(Variables!$D$5:$D$205,MATCH($A222,Variables!$A$5:$A$205,0)))&amp;"."&amp;AF$5</f>
        <v/>
      </c>
      <c r="AG222" s="23">
        <f>INDEX(MTInputs!$J$1:$AZ$415,$D222,MATCH(AG$5,MTInputs!$J$5:$AZ$5,0))</f>
        <v/>
      </c>
      <c r="AH222" s="24">
        <f>INDEX(MTInputs!$J$1:$AZ$415,$D222,MATCH(AH$5,MTInputs!$J$5:$AZ$5,0))</f>
        <v/>
      </c>
      <c r="AI222" s="24">
        <f>INDEX(MTInputs!$J$1:$AZ$415,$D222,MATCH(AI$5,MTInputs!$J$5:$AZ$5,0))</f>
        <v/>
      </c>
      <c r="AJ222" s="24">
        <f>INDEX(MTInputs!$J$1:$AZ$415,$D222,MATCH(AJ$5,MTInputs!$J$5:$AZ$5,0))</f>
        <v/>
      </c>
      <c r="AK222" s="24">
        <f>INDEX(MTInputs!$J$1:$AZ$415,$D222,MATCH(AK$5,MTInputs!$J$5:$AZ$5,0))</f>
        <v/>
      </c>
      <c r="AL222" s="24">
        <f>INDEX(MTInputs!$J$1:$AZ$415,$D222,MATCH(AL$5,MTInputs!$J$5:$AZ$5,0))</f>
        <v/>
      </c>
      <c r="AM222" s="24">
        <f>INDEX(MTInputs!$J$1:$AZ$415,$D222,MATCH(AM$5,MTInputs!$J$5:$AZ$5,0))</f>
        <v/>
      </c>
      <c r="AN222" s="24">
        <f>INDEX(MTInputs!$J$1:$AZ$415,$D222,MATCH(AN$5,MTInputs!$J$5:$AZ$5,0))</f>
        <v/>
      </c>
      <c r="AO222" s="24">
        <f>INDEX(MTInputs!$J$1:$AZ$415,$D222,MATCH(AO$5,MTInputs!$J$5:$AZ$5,0))</f>
        <v/>
      </c>
      <c r="AP222" s="24">
        <f>INDEX(MTInputs!$J$1:$AZ$415,$D222,MATCH(AP$5,MTInputs!$J$5:$AZ$5,0))</f>
        <v/>
      </c>
      <c r="AQ222" s="24">
        <f>INDEX(MTInputs!$J$1:$AZ$415,$D222,MATCH(AQ$5,MTInputs!$J$5:$AZ$5,0))</f>
        <v/>
      </c>
      <c r="AR222" s="24">
        <f>INDEX(MTInputs!$J$1:$AZ$415,$D222,MATCH(AR$5,MTInputs!$J$5:$AZ$5,0))</f>
        <v/>
      </c>
      <c r="AS222" s="24">
        <f>INDEX(MTInputs!$J$1:$AZ$415,$D222,MATCH(AS$5,MTInputs!$J$5:$AZ$5,0))</f>
        <v/>
      </c>
      <c r="AT222" s="24">
        <f>INDEX(MTInputs!$J$1:$AZ$415,$D222,MATCH(AT$5,MTInputs!$J$5:$AZ$5,0))</f>
        <v/>
      </c>
      <c r="AU222" s="24">
        <f>INDEX(MTInputs!$J$1:$AZ$415,$D222,MATCH(AU$5,MTInputs!$J$5:$AZ$5,0))</f>
        <v/>
      </c>
      <c r="AV222" s="24">
        <f>INDEX(MTInputs!$J$1:$AZ$415,$D222,MATCH(AV$5,MTInputs!$J$5:$AZ$5,0))</f>
        <v/>
      </c>
      <c r="AW222" s="24">
        <f>INDEX(MTInputs!$J$1:$AZ$415,$D222,MATCH(AW$5,MTInputs!$J$5:$AZ$5,0))</f>
        <v/>
      </c>
      <c r="AX222" s="24">
        <f>INDEX(MTInputs!$J$1:$AZ$415,$D222,MATCH(AX$5,MTInputs!$J$5:$AZ$5,0))</f>
        <v/>
      </c>
      <c r="AY222" s="24">
        <f>INDEX(MTInputs!$J$1:$AZ$415,$D222,MATCH(AY$5,MTInputs!$J$5:$AZ$5,0))</f>
        <v/>
      </c>
    </row>
    <row r="223" hidden="1" outlineLevel="1">
      <c r="A223" s="14" t="inlineStr">
        <is>
          <t>fbcov</t>
        </is>
      </c>
      <c r="B223" s="14" t="inlineStr">
        <is>
          <t>all</t>
        </is>
      </c>
      <c r="C223" s="14" t="inlineStr">
        <is>
          <t>mac</t>
        </is>
      </c>
      <c r="D223" s="22" t="n">
        <v>77</v>
      </c>
      <c r="H223" s="14">
        <f>INDEX(Variables!$B$5:$B$205,MATCH($A223,Variables!$A$5:$A$205,0))&amp;IF($C223="",""," | "&amp;INDEX(Mapping!$B$5:$B$26,MATCH($C223,Mapping!$A$5:$A$26,0))&amp;" | "&amp;INDEX(Mapping!$B$30:$B$46,MATCH($B223,Mapping!$A$30:$A$46,0)))</f>
        <v/>
      </c>
      <c r="I223" s="14">
        <f>INDEX(Variables!$C$5:$C$205,MATCH($A223,Variables!$A$5:$A$205,0))</f>
        <v/>
      </c>
      <c r="J223" s="14">
        <f>INDEX(Variables!$E$5:$E$205,MATCH($A223,Variables!$A$5:$A$205,0))</f>
        <v/>
      </c>
      <c r="K223" s="11">
        <f>LOWER(Settings!$C$4)&amp;".mit."&amp;$A223&amp;IF($C223="","","."&amp;$C223&amp;"."&amp;$B223)&amp;IF(INDEX(Variables!$D$5:$D$205,MATCH($A223,Variables!$A$5:$A$205,0))="","","."&amp;INDEX(Variables!$D$5:$D$205,MATCH($A223,Variables!$A$5:$A$205,0)))&amp;"."&amp;K$5</f>
        <v/>
      </c>
      <c r="L223" s="23">
        <f>INDEX(MTInputs!$J$1:$AZ$415,$D223,MATCH(L$5,MTInputs!$J$5:$AZ$5,0))</f>
        <v/>
      </c>
      <c r="M223" s="24">
        <f>INDEX(MTInputs!$J$1:$AZ$415,$D223,MATCH(M$5,MTInputs!$J$5:$AZ$5,0))</f>
        <v/>
      </c>
      <c r="N223" s="24">
        <f>INDEX(MTInputs!$J$1:$AZ$415,$D223,MATCH(N$5,MTInputs!$J$5:$AZ$5,0))</f>
        <v/>
      </c>
      <c r="O223" s="24">
        <f>INDEX(MTInputs!$J$1:$AZ$415,$D223,MATCH(O$5,MTInputs!$J$5:$AZ$5,0))</f>
        <v/>
      </c>
      <c r="P223" s="24">
        <f>INDEX(MTInputs!$J$1:$AZ$415,$D223,MATCH(P$5,MTInputs!$J$5:$AZ$5,0))</f>
        <v/>
      </c>
      <c r="Q223" s="24">
        <f>INDEX(MTInputs!$J$1:$AZ$415,$D223,MATCH(Q$5,MTInputs!$J$5:$AZ$5,0))</f>
        <v/>
      </c>
      <c r="R223" s="24">
        <f>INDEX(MTInputs!$J$1:$AZ$415,$D223,MATCH(R$5,MTInputs!$J$5:$AZ$5,0))</f>
        <v/>
      </c>
      <c r="S223" s="24">
        <f>INDEX(MTInputs!$J$1:$AZ$415,$D223,MATCH(S$5,MTInputs!$J$5:$AZ$5,0))</f>
        <v/>
      </c>
      <c r="T223" s="24">
        <f>INDEX(MTInputs!$J$1:$AZ$415,$D223,MATCH(T$5,MTInputs!$J$5:$AZ$5,0))</f>
        <v/>
      </c>
      <c r="U223" s="24">
        <f>INDEX(MTInputs!$J$1:$AZ$415,$D223,MATCH(U$5,MTInputs!$J$5:$AZ$5,0))</f>
        <v/>
      </c>
      <c r="V223" s="24">
        <f>INDEX(MTInputs!$J$1:$AZ$415,$D223,MATCH(V$5,MTInputs!$J$5:$AZ$5,0))</f>
        <v/>
      </c>
      <c r="W223" s="24">
        <f>INDEX(MTInputs!$J$1:$AZ$415,$D223,MATCH(W$5,MTInputs!$J$5:$AZ$5,0))</f>
        <v/>
      </c>
      <c r="X223" s="24">
        <f>INDEX(MTInputs!$J$1:$AZ$415,$D223,MATCH(X$5,MTInputs!$J$5:$AZ$5,0))</f>
        <v/>
      </c>
      <c r="Y223" s="24">
        <f>INDEX(MTInputs!$J$1:$AZ$415,$D223,MATCH(Y$5,MTInputs!$J$5:$AZ$5,0))</f>
        <v/>
      </c>
      <c r="Z223" s="24">
        <f>INDEX(MTInputs!$J$1:$AZ$415,$D223,MATCH(Z$5,MTInputs!$J$5:$AZ$5,0))</f>
        <v/>
      </c>
      <c r="AA223" s="24">
        <f>INDEX(MTInputs!$J$1:$AZ$415,$D223,MATCH(AA$5,MTInputs!$J$5:$AZ$5,0))</f>
        <v/>
      </c>
      <c r="AB223" s="24">
        <f>INDEX(MTInputs!$J$1:$AZ$415,$D223,MATCH(AB$5,MTInputs!$J$5:$AZ$5,0))</f>
        <v/>
      </c>
      <c r="AC223" s="24">
        <f>INDEX(MTInputs!$J$1:$AZ$415,$D223,MATCH(AC$5,MTInputs!$J$5:$AZ$5,0))</f>
        <v/>
      </c>
      <c r="AD223" s="24">
        <f>INDEX(MTInputs!$J$1:$AZ$415,$D223,MATCH(AD$5,MTInputs!$J$5:$AZ$5,0))</f>
        <v/>
      </c>
      <c r="AF223" s="11">
        <f>LOWER(Settings!$C$4)&amp;".mit."&amp;$A223&amp;IF($C223="","","."&amp;$C223&amp;"."&amp;$B223)&amp;IF(INDEX(Variables!$D$5:$D$205,MATCH($A223,Variables!$A$5:$A$205,0))="","","."&amp;INDEX(Variables!$D$5:$D$205,MATCH($A223,Variables!$A$5:$A$205,0)))&amp;"."&amp;AF$5</f>
        <v/>
      </c>
      <c r="AG223" s="23">
        <f>INDEX(MTInputs!$J$1:$AZ$415,$D223,MATCH(AG$5,MTInputs!$J$5:$AZ$5,0))</f>
        <v/>
      </c>
      <c r="AH223" s="24">
        <f>INDEX(MTInputs!$J$1:$AZ$415,$D223,MATCH(AH$5,MTInputs!$J$5:$AZ$5,0))</f>
        <v/>
      </c>
      <c r="AI223" s="24">
        <f>INDEX(MTInputs!$J$1:$AZ$415,$D223,MATCH(AI$5,MTInputs!$J$5:$AZ$5,0))</f>
        <v/>
      </c>
      <c r="AJ223" s="24">
        <f>INDEX(MTInputs!$J$1:$AZ$415,$D223,MATCH(AJ$5,MTInputs!$J$5:$AZ$5,0))</f>
        <v/>
      </c>
      <c r="AK223" s="24">
        <f>INDEX(MTInputs!$J$1:$AZ$415,$D223,MATCH(AK$5,MTInputs!$J$5:$AZ$5,0))</f>
        <v/>
      </c>
      <c r="AL223" s="24">
        <f>INDEX(MTInputs!$J$1:$AZ$415,$D223,MATCH(AL$5,MTInputs!$J$5:$AZ$5,0))</f>
        <v/>
      </c>
      <c r="AM223" s="24">
        <f>INDEX(MTInputs!$J$1:$AZ$415,$D223,MATCH(AM$5,MTInputs!$J$5:$AZ$5,0))</f>
        <v/>
      </c>
      <c r="AN223" s="24">
        <f>INDEX(MTInputs!$J$1:$AZ$415,$D223,MATCH(AN$5,MTInputs!$J$5:$AZ$5,0))</f>
        <v/>
      </c>
      <c r="AO223" s="24">
        <f>INDEX(MTInputs!$J$1:$AZ$415,$D223,MATCH(AO$5,MTInputs!$J$5:$AZ$5,0))</f>
        <v/>
      </c>
      <c r="AP223" s="24">
        <f>INDEX(MTInputs!$J$1:$AZ$415,$D223,MATCH(AP$5,MTInputs!$J$5:$AZ$5,0))</f>
        <v/>
      </c>
      <c r="AQ223" s="24">
        <f>INDEX(MTInputs!$J$1:$AZ$415,$D223,MATCH(AQ$5,MTInputs!$J$5:$AZ$5,0))</f>
        <v/>
      </c>
      <c r="AR223" s="24">
        <f>INDEX(MTInputs!$J$1:$AZ$415,$D223,MATCH(AR$5,MTInputs!$J$5:$AZ$5,0))</f>
        <v/>
      </c>
      <c r="AS223" s="24">
        <f>INDEX(MTInputs!$J$1:$AZ$415,$D223,MATCH(AS$5,MTInputs!$J$5:$AZ$5,0))</f>
        <v/>
      </c>
      <c r="AT223" s="24">
        <f>INDEX(MTInputs!$J$1:$AZ$415,$D223,MATCH(AT$5,MTInputs!$J$5:$AZ$5,0))</f>
        <v/>
      </c>
      <c r="AU223" s="24">
        <f>INDEX(MTInputs!$J$1:$AZ$415,$D223,MATCH(AU$5,MTInputs!$J$5:$AZ$5,0))</f>
        <v/>
      </c>
      <c r="AV223" s="24">
        <f>INDEX(MTInputs!$J$1:$AZ$415,$D223,MATCH(AV$5,MTInputs!$J$5:$AZ$5,0))</f>
        <v/>
      </c>
      <c r="AW223" s="24">
        <f>INDEX(MTInputs!$J$1:$AZ$415,$D223,MATCH(AW$5,MTInputs!$J$5:$AZ$5,0))</f>
        <v/>
      </c>
      <c r="AX223" s="24">
        <f>INDEX(MTInputs!$J$1:$AZ$415,$D223,MATCH(AX$5,MTInputs!$J$5:$AZ$5,0))</f>
        <v/>
      </c>
      <c r="AY223" s="24">
        <f>INDEX(MTInputs!$J$1:$AZ$415,$D223,MATCH(AY$5,MTInputs!$J$5:$AZ$5,0))</f>
        <v/>
      </c>
    </row>
    <row r="224" hidden="1" outlineLevel="1">
      <c r="A224" s="14" t="inlineStr">
        <is>
          <t>fbcov</t>
        </is>
      </c>
      <c r="B224" s="14" t="inlineStr">
        <is>
          <t>all</t>
        </is>
      </c>
      <c r="C224" s="14" t="inlineStr">
        <is>
          <t>cem</t>
        </is>
      </c>
      <c r="D224" s="22" t="n">
        <v>78</v>
      </c>
      <c r="H224" s="14">
        <f>INDEX(Variables!$B$5:$B$205,MATCH($A224,Variables!$A$5:$A$205,0))&amp;IF($C224="",""," | "&amp;INDEX(Mapping!$B$5:$B$26,MATCH($C224,Mapping!$A$5:$A$26,0))&amp;" | "&amp;INDEX(Mapping!$B$30:$B$46,MATCH($B224,Mapping!$A$30:$A$46,0)))</f>
        <v/>
      </c>
      <c r="I224" s="14">
        <f>INDEX(Variables!$C$5:$C$205,MATCH($A224,Variables!$A$5:$A$205,0))</f>
        <v/>
      </c>
      <c r="J224" s="14">
        <f>INDEX(Variables!$E$5:$E$205,MATCH($A224,Variables!$A$5:$A$205,0))</f>
        <v/>
      </c>
      <c r="K224" s="11">
        <f>LOWER(Settings!$C$4)&amp;".mit."&amp;$A224&amp;IF($C224="","","."&amp;$C224&amp;"."&amp;$B224)&amp;IF(INDEX(Variables!$D$5:$D$205,MATCH($A224,Variables!$A$5:$A$205,0))="","","."&amp;INDEX(Variables!$D$5:$D$205,MATCH($A224,Variables!$A$5:$A$205,0)))&amp;"."&amp;K$5</f>
        <v/>
      </c>
      <c r="L224" s="23">
        <f>INDEX(MTInputs!$J$1:$AZ$415,$D224,MATCH(L$5,MTInputs!$J$5:$AZ$5,0))</f>
        <v/>
      </c>
      <c r="M224" s="24">
        <f>INDEX(MTInputs!$J$1:$AZ$415,$D224,MATCH(M$5,MTInputs!$J$5:$AZ$5,0))</f>
        <v/>
      </c>
      <c r="N224" s="24">
        <f>INDEX(MTInputs!$J$1:$AZ$415,$D224,MATCH(N$5,MTInputs!$J$5:$AZ$5,0))</f>
        <v/>
      </c>
      <c r="O224" s="24">
        <f>INDEX(MTInputs!$J$1:$AZ$415,$D224,MATCH(O$5,MTInputs!$J$5:$AZ$5,0))</f>
        <v/>
      </c>
      <c r="P224" s="24">
        <f>INDEX(MTInputs!$J$1:$AZ$415,$D224,MATCH(P$5,MTInputs!$J$5:$AZ$5,0))</f>
        <v/>
      </c>
      <c r="Q224" s="24">
        <f>INDEX(MTInputs!$J$1:$AZ$415,$D224,MATCH(Q$5,MTInputs!$J$5:$AZ$5,0))</f>
        <v/>
      </c>
      <c r="R224" s="24">
        <f>INDEX(MTInputs!$J$1:$AZ$415,$D224,MATCH(R$5,MTInputs!$J$5:$AZ$5,0))</f>
        <v/>
      </c>
      <c r="S224" s="24">
        <f>INDEX(MTInputs!$J$1:$AZ$415,$D224,MATCH(S$5,MTInputs!$J$5:$AZ$5,0))</f>
        <v/>
      </c>
      <c r="T224" s="24">
        <f>INDEX(MTInputs!$J$1:$AZ$415,$D224,MATCH(T$5,MTInputs!$J$5:$AZ$5,0))</f>
        <v/>
      </c>
      <c r="U224" s="24">
        <f>INDEX(MTInputs!$J$1:$AZ$415,$D224,MATCH(U$5,MTInputs!$J$5:$AZ$5,0))</f>
        <v/>
      </c>
      <c r="V224" s="24">
        <f>INDEX(MTInputs!$J$1:$AZ$415,$D224,MATCH(V$5,MTInputs!$J$5:$AZ$5,0))</f>
        <v/>
      </c>
      <c r="W224" s="24">
        <f>INDEX(MTInputs!$J$1:$AZ$415,$D224,MATCH(W$5,MTInputs!$J$5:$AZ$5,0))</f>
        <v/>
      </c>
      <c r="X224" s="24">
        <f>INDEX(MTInputs!$J$1:$AZ$415,$D224,MATCH(X$5,MTInputs!$J$5:$AZ$5,0))</f>
        <v/>
      </c>
      <c r="Y224" s="24">
        <f>INDEX(MTInputs!$J$1:$AZ$415,$D224,MATCH(Y$5,MTInputs!$J$5:$AZ$5,0))</f>
        <v/>
      </c>
      <c r="Z224" s="24">
        <f>INDEX(MTInputs!$J$1:$AZ$415,$D224,MATCH(Z$5,MTInputs!$J$5:$AZ$5,0))</f>
        <v/>
      </c>
      <c r="AA224" s="24">
        <f>INDEX(MTInputs!$J$1:$AZ$415,$D224,MATCH(AA$5,MTInputs!$J$5:$AZ$5,0))</f>
        <v/>
      </c>
      <c r="AB224" s="24">
        <f>INDEX(MTInputs!$J$1:$AZ$415,$D224,MATCH(AB$5,MTInputs!$J$5:$AZ$5,0))</f>
        <v/>
      </c>
      <c r="AC224" s="24">
        <f>INDEX(MTInputs!$J$1:$AZ$415,$D224,MATCH(AC$5,MTInputs!$J$5:$AZ$5,0))</f>
        <v/>
      </c>
      <c r="AD224" s="24">
        <f>INDEX(MTInputs!$J$1:$AZ$415,$D224,MATCH(AD$5,MTInputs!$J$5:$AZ$5,0))</f>
        <v/>
      </c>
      <c r="AF224" s="11">
        <f>LOWER(Settings!$C$4)&amp;".mit."&amp;$A224&amp;IF($C224="","","."&amp;$C224&amp;"."&amp;$B224)&amp;IF(INDEX(Variables!$D$5:$D$205,MATCH($A224,Variables!$A$5:$A$205,0))="","","."&amp;INDEX(Variables!$D$5:$D$205,MATCH($A224,Variables!$A$5:$A$205,0)))&amp;"."&amp;AF$5</f>
        <v/>
      </c>
      <c r="AG224" s="23">
        <f>INDEX(MTInputs!$J$1:$AZ$415,$D224,MATCH(AG$5,MTInputs!$J$5:$AZ$5,0))</f>
        <v/>
      </c>
      <c r="AH224" s="24">
        <f>INDEX(MTInputs!$J$1:$AZ$415,$D224,MATCH(AH$5,MTInputs!$J$5:$AZ$5,0))</f>
        <v/>
      </c>
      <c r="AI224" s="24">
        <f>INDEX(MTInputs!$J$1:$AZ$415,$D224,MATCH(AI$5,MTInputs!$J$5:$AZ$5,0))</f>
        <v/>
      </c>
      <c r="AJ224" s="24">
        <f>INDEX(MTInputs!$J$1:$AZ$415,$D224,MATCH(AJ$5,MTInputs!$J$5:$AZ$5,0))</f>
        <v/>
      </c>
      <c r="AK224" s="24">
        <f>INDEX(MTInputs!$J$1:$AZ$415,$D224,MATCH(AK$5,MTInputs!$J$5:$AZ$5,0))</f>
        <v/>
      </c>
      <c r="AL224" s="24">
        <f>INDEX(MTInputs!$J$1:$AZ$415,$D224,MATCH(AL$5,MTInputs!$J$5:$AZ$5,0))</f>
        <v/>
      </c>
      <c r="AM224" s="24">
        <f>INDEX(MTInputs!$J$1:$AZ$415,$D224,MATCH(AM$5,MTInputs!$J$5:$AZ$5,0))</f>
        <v/>
      </c>
      <c r="AN224" s="24">
        <f>INDEX(MTInputs!$J$1:$AZ$415,$D224,MATCH(AN$5,MTInputs!$J$5:$AZ$5,0))</f>
        <v/>
      </c>
      <c r="AO224" s="24">
        <f>INDEX(MTInputs!$J$1:$AZ$415,$D224,MATCH(AO$5,MTInputs!$J$5:$AZ$5,0))</f>
        <v/>
      </c>
      <c r="AP224" s="24">
        <f>INDEX(MTInputs!$J$1:$AZ$415,$D224,MATCH(AP$5,MTInputs!$J$5:$AZ$5,0))</f>
        <v/>
      </c>
      <c r="AQ224" s="24">
        <f>INDEX(MTInputs!$J$1:$AZ$415,$D224,MATCH(AQ$5,MTInputs!$J$5:$AZ$5,0))</f>
        <v/>
      </c>
      <c r="AR224" s="24">
        <f>INDEX(MTInputs!$J$1:$AZ$415,$D224,MATCH(AR$5,MTInputs!$J$5:$AZ$5,0))</f>
        <v/>
      </c>
      <c r="AS224" s="24">
        <f>INDEX(MTInputs!$J$1:$AZ$415,$D224,MATCH(AS$5,MTInputs!$J$5:$AZ$5,0))</f>
        <v/>
      </c>
      <c r="AT224" s="24">
        <f>INDEX(MTInputs!$J$1:$AZ$415,$D224,MATCH(AT$5,MTInputs!$J$5:$AZ$5,0))</f>
        <v/>
      </c>
      <c r="AU224" s="24">
        <f>INDEX(MTInputs!$J$1:$AZ$415,$D224,MATCH(AU$5,MTInputs!$J$5:$AZ$5,0))</f>
        <v/>
      </c>
      <c r="AV224" s="24">
        <f>INDEX(MTInputs!$J$1:$AZ$415,$D224,MATCH(AV$5,MTInputs!$J$5:$AZ$5,0))</f>
        <v/>
      </c>
      <c r="AW224" s="24">
        <f>INDEX(MTInputs!$J$1:$AZ$415,$D224,MATCH(AW$5,MTInputs!$J$5:$AZ$5,0))</f>
        <v/>
      </c>
      <c r="AX224" s="24">
        <f>INDEX(MTInputs!$J$1:$AZ$415,$D224,MATCH(AX$5,MTInputs!$J$5:$AZ$5,0))</f>
        <v/>
      </c>
      <c r="AY224" s="24">
        <f>INDEX(MTInputs!$J$1:$AZ$415,$D224,MATCH(AY$5,MTInputs!$J$5:$AZ$5,0))</f>
        <v/>
      </c>
    </row>
    <row r="225" hidden="1" outlineLevel="1">
      <c r="A225" s="14" t="inlineStr">
        <is>
          <t>fbcov</t>
        </is>
      </c>
      <c r="B225" s="14" t="inlineStr">
        <is>
          <t>all</t>
        </is>
      </c>
      <c r="C225" s="14" t="inlineStr">
        <is>
          <t>omn</t>
        </is>
      </c>
      <c r="D225" s="22" t="n">
        <v>79</v>
      </c>
      <c r="H225" s="14">
        <f>INDEX(Variables!$B$5:$B$205,MATCH($A225,Variables!$A$5:$A$205,0))&amp;IF($C225="",""," | "&amp;INDEX(Mapping!$B$5:$B$26,MATCH($C225,Mapping!$A$5:$A$26,0))&amp;" | "&amp;INDEX(Mapping!$B$30:$B$46,MATCH($B225,Mapping!$A$30:$A$46,0)))</f>
        <v/>
      </c>
      <c r="I225" s="14">
        <f>INDEX(Variables!$C$5:$C$205,MATCH($A225,Variables!$A$5:$A$205,0))</f>
        <v/>
      </c>
      <c r="J225" s="14">
        <f>INDEX(Variables!$E$5:$E$205,MATCH($A225,Variables!$A$5:$A$205,0))</f>
        <v/>
      </c>
      <c r="K225" s="11">
        <f>LOWER(Settings!$C$4)&amp;".mit."&amp;$A225&amp;IF($C225="","","."&amp;$C225&amp;"."&amp;$B225)&amp;IF(INDEX(Variables!$D$5:$D$205,MATCH($A225,Variables!$A$5:$A$205,0))="","","."&amp;INDEX(Variables!$D$5:$D$205,MATCH($A225,Variables!$A$5:$A$205,0)))&amp;"."&amp;K$5</f>
        <v/>
      </c>
      <c r="L225" s="23">
        <f>INDEX(MTInputs!$J$1:$AZ$415,$D225,MATCH(L$5,MTInputs!$J$5:$AZ$5,0))</f>
        <v/>
      </c>
      <c r="M225" s="24">
        <f>INDEX(MTInputs!$J$1:$AZ$415,$D225,MATCH(M$5,MTInputs!$J$5:$AZ$5,0))</f>
        <v/>
      </c>
      <c r="N225" s="24">
        <f>INDEX(MTInputs!$J$1:$AZ$415,$D225,MATCH(N$5,MTInputs!$J$5:$AZ$5,0))</f>
        <v/>
      </c>
      <c r="O225" s="24">
        <f>INDEX(MTInputs!$J$1:$AZ$415,$D225,MATCH(O$5,MTInputs!$J$5:$AZ$5,0))</f>
        <v/>
      </c>
      <c r="P225" s="24">
        <f>INDEX(MTInputs!$J$1:$AZ$415,$D225,MATCH(P$5,MTInputs!$J$5:$AZ$5,0))</f>
        <v/>
      </c>
      <c r="Q225" s="24">
        <f>INDEX(MTInputs!$J$1:$AZ$415,$D225,MATCH(Q$5,MTInputs!$J$5:$AZ$5,0))</f>
        <v/>
      </c>
      <c r="R225" s="24">
        <f>INDEX(MTInputs!$J$1:$AZ$415,$D225,MATCH(R$5,MTInputs!$J$5:$AZ$5,0))</f>
        <v/>
      </c>
      <c r="S225" s="24">
        <f>INDEX(MTInputs!$J$1:$AZ$415,$D225,MATCH(S$5,MTInputs!$J$5:$AZ$5,0))</f>
        <v/>
      </c>
      <c r="T225" s="24">
        <f>INDEX(MTInputs!$J$1:$AZ$415,$D225,MATCH(T$5,MTInputs!$J$5:$AZ$5,0))</f>
        <v/>
      </c>
      <c r="U225" s="24">
        <f>INDEX(MTInputs!$J$1:$AZ$415,$D225,MATCH(U$5,MTInputs!$J$5:$AZ$5,0))</f>
        <v/>
      </c>
      <c r="V225" s="24">
        <f>INDEX(MTInputs!$J$1:$AZ$415,$D225,MATCH(V$5,MTInputs!$J$5:$AZ$5,0))</f>
        <v/>
      </c>
      <c r="W225" s="24">
        <f>INDEX(MTInputs!$J$1:$AZ$415,$D225,MATCH(W$5,MTInputs!$J$5:$AZ$5,0))</f>
        <v/>
      </c>
      <c r="X225" s="24">
        <f>INDEX(MTInputs!$J$1:$AZ$415,$D225,MATCH(X$5,MTInputs!$J$5:$AZ$5,0))</f>
        <v/>
      </c>
      <c r="Y225" s="24">
        <f>INDEX(MTInputs!$J$1:$AZ$415,$D225,MATCH(Y$5,MTInputs!$J$5:$AZ$5,0))</f>
        <v/>
      </c>
      <c r="Z225" s="24">
        <f>INDEX(MTInputs!$J$1:$AZ$415,$D225,MATCH(Z$5,MTInputs!$J$5:$AZ$5,0))</f>
        <v/>
      </c>
      <c r="AA225" s="24">
        <f>INDEX(MTInputs!$J$1:$AZ$415,$D225,MATCH(AA$5,MTInputs!$J$5:$AZ$5,0))</f>
        <v/>
      </c>
      <c r="AB225" s="24">
        <f>INDEX(MTInputs!$J$1:$AZ$415,$D225,MATCH(AB$5,MTInputs!$J$5:$AZ$5,0))</f>
        <v/>
      </c>
      <c r="AC225" s="24">
        <f>INDEX(MTInputs!$J$1:$AZ$415,$D225,MATCH(AC$5,MTInputs!$J$5:$AZ$5,0))</f>
        <v/>
      </c>
      <c r="AD225" s="24">
        <f>INDEX(MTInputs!$J$1:$AZ$415,$D225,MATCH(AD$5,MTInputs!$J$5:$AZ$5,0))</f>
        <v/>
      </c>
      <c r="AF225" s="11">
        <f>LOWER(Settings!$C$4)&amp;".mit."&amp;$A225&amp;IF($C225="","","."&amp;$C225&amp;"."&amp;$B225)&amp;IF(INDEX(Variables!$D$5:$D$205,MATCH($A225,Variables!$A$5:$A$205,0))="","","."&amp;INDEX(Variables!$D$5:$D$205,MATCH($A225,Variables!$A$5:$A$205,0)))&amp;"."&amp;AF$5</f>
        <v/>
      </c>
      <c r="AG225" s="23">
        <f>INDEX(MTInputs!$J$1:$AZ$415,$D225,MATCH(AG$5,MTInputs!$J$5:$AZ$5,0))</f>
        <v/>
      </c>
      <c r="AH225" s="24">
        <f>INDEX(MTInputs!$J$1:$AZ$415,$D225,MATCH(AH$5,MTInputs!$J$5:$AZ$5,0))</f>
        <v/>
      </c>
      <c r="AI225" s="24">
        <f>INDEX(MTInputs!$J$1:$AZ$415,$D225,MATCH(AI$5,MTInputs!$J$5:$AZ$5,0))</f>
        <v/>
      </c>
      <c r="AJ225" s="24">
        <f>INDEX(MTInputs!$J$1:$AZ$415,$D225,MATCH(AJ$5,MTInputs!$J$5:$AZ$5,0))</f>
        <v/>
      </c>
      <c r="AK225" s="24">
        <f>INDEX(MTInputs!$J$1:$AZ$415,$D225,MATCH(AK$5,MTInputs!$J$5:$AZ$5,0))</f>
        <v/>
      </c>
      <c r="AL225" s="24">
        <f>INDEX(MTInputs!$J$1:$AZ$415,$D225,MATCH(AL$5,MTInputs!$J$5:$AZ$5,0))</f>
        <v/>
      </c>
      <c r="AM225" s="24">
        <f>INDEX(MTInputs!$J$1:$AZ$415,$D225,MATCH(AM$5,MTInputs!$J$5:$AZ$5,0))</f>
        <v/>
      </c>
      <c r="AN225" s="24">
        <f>INDEX(MTInputs!$J$1:$AZ$415,$D225,MATCH(AN$5,MTInputs!$J$5:$AZ$5,0))</f>
        <v/>
      </c>
      <c r="AO225" s="24">
        <f>INDEX(MTInputs!$J$1:$AZ$415,$D225,MATCH(AO$5,MTInputs!$J$5:$AZ$5,0))</f>
        <v/>
      </c>
      <c r="AP225" s="24">
        <f>INDEX(MTInputs!$J$1:$AZ$415,$D225,MATCH(AP$5,MTInputs!$J$5:$AZ$5,0))</f>
        <v/>
      </c>
      <c r="AQ225" s="24">
        <f>INDEX(MTInputs!$J$1:$AZ$415,$D225,MATCH(AQ$5,MTInputs!$J$5:$AZ$5,0))</f>
        <v/>
      </c>
      <c r="AR225" s="24">
        <f>INDEX(MTInputs!$J$1:$AZ$415,$D225,MATCH(AR$5,MTInputs!$J$5:$AZ$5,0))</f>
        <v/>
      </c>
      <c r="AS225" s="24">
        <f>INDEX(MTInputs!$J$1:$AZ$415,$D225,MATCH(AS$5,MTInputs!$J$5:$AZ$5,0))</f>
        <v/>
      </c>
      <c r="AT225" s="24">
        <f>INDEX(MTInputs!$J$1:$AZ$415,$D225,MATCH(AT$5,MTInputs!$J$5:$AZ$5,0))</f>
        <v/>
      </c>
      <c r="AU225" s="24">
        <f>INDEX(MTInputs!$J$1:$AZ$415,$D225,MATCH(AU$5,MTInputs!$J$5:$AZ$5,0))</f>
        <v/>
      </c>
      <c r="AV225" s="24">
        <f>INDEX(MTInputs!$J$1:$AZ$415,$D225,MATCH(AV$5,MTInputs!$J$5:$AZ$5,0))</f>
        <v/>
      </c>
      <c r="AW225" s="24">
        <f>INDEX(MTInputs!$J$1:$AZ$415,$D225,MATCH(AW$5,MTInputs!$J$5:$AZ$5,0))</f>
        <v/>
      </c>
      <c r="AX225" s="24">
        <f>INDEX(MTInputs!$J$1:$AZ$415,$D225,MATCH(AX$5,MTInputs!$J$5:$AZ$5,0))</f>
        <v/>
      </c>
      <c r="AY225" s="24">
        <f>INDEX(MTInputs!$J$1:$AZ$415,$D225,MATCH(AY$5,MTInputs!$J$5:$AZ$5,0))</f>
        <v/>
      </c>
    </row>
    <row r="226" hidden="1" outlineLevel="1">
      <c r="A226" s="14" t="inlineStr">
        <is>
          <t>fbcov</t>
        </is>
      </c>
      <c r="B226" s="14" t="inlineStr">
        <is>
          <t>all</t>
        </is>
      </c>
      <c r="C226" s="14" t="inlineStr">
        <is>
          <t>cst</t>
        </is>
      </c>
      <c r="D226" s="22" t="n">
        <v>80</v>
      </c>
      <c r="H226" s="14">
        <f>INDEX(Variables!$B$5:$B$205,MATCH($A226,Variables!$A$5:$A$205,0))&amp;IF($C226="",""," | "&amp;INDEX(Mapping!$B$5:$B$26,MATCH($C226,Mapping!$A$5:$A$26,0))&amp;" | "&amp;INDEX(Mapping!$B$30:$B$46,MATCH($B226,Mapping!$A$30:$A$46,0)))</f>
        <v/>
      </c>
      <c r="I226" s="14">
        <f>INDEX(Variables!$C$5:$C$205,MATCH($A226,Variables!$A$5:$A$205,0))</f>
        <v/>
      </c>
      <c r="J226" s="14">
        <f>INDEX(Variables!$E$5:$E$205,MATCH($A226,Variables!$A$5:$A$205,0))</f>
        <v/>
      </c>
      <c r="K226" s="11">
        <f>LOWER(Settings!$C$4)&amp;".mit."&amp;$A226&amp;IF($C226="","","."&amp;$C226&amp;"."&amp;$B226)&amp;IF(INDEX(Variables!$D$5:$D$205,MATCH($A226,Variables!$A$5:$A$205,0))="","","."&amp;INDEX(Variables!$D$5:$D$205,MATCH($A226,Variables!$A$5:$A$205,0)))&amp;"."&amp;K$5</f>
        <v/>
      </c>
      <c r="L226" s="23">
        <f>INDEX(MTInputs!$J$1:$AZ$415,$D226,MATCH(L$5,MTInputs!$J$5:$AZ$5,0))</f>
        <v/>
      </c>
      <c r="M226" s="24">
        <f>INDEX(MTInputs!$J$1:$AZ$415,$D226,MATCH(M$5,MTInputs!$J$5:$AZ$5,0))</f>
        <v/>
      </c>
      <c r="N226" s="24">
        <f>INDEX(MTInputs!$J$1:$AZ$415,$D226,MATCH(N$5,MTInputs!$J$5:$AZ$5,0))</f>
        <v/>
      </c>
      <c r="O226" s="24">
        <f>INDEX(MTInputs!$J$1:$AZ$415,$D226,MATCH(O$5,MTInputs!$J$5:$AZ$5,0))</f>
        <v/>
      </c>
      <c r="P226" s="24">
        <f>INDEX(MTInputs!$J$1:$AZ$415,$D226,MATCH(P$5,MTInputs!$J$5:$AZ$5,0))</f>
        <v/>
      </c>
      <c r="Q226" s="24">
        <f>INDEX(MTInputs!$J$1:$AZ$415,$D226,MATCH(Q$5,MTInputs!$J$5:$AZ$5,0))</f>
        <v/>
      </c>
      <c r="R226" s="24">
        <f>INDEX(MTInputs!$J$1:$AZ$415,$D226,MATCH(R$5,MTInputs!$J$5:$AZ$5,0))</f>
        <v/>
      </c>
      <c r="S226" s="24">
        <f>INDEX(MTInputs!$J$1:$AZ$415,$D226,MATCH(S$5,MTInputs!$J$5:$AZ$5,0))</f>
        <v/>
      </c>
      <c r="T226" s="24">
        <f>INDEX(MTInputs!$J$1:$AZ$415,$D226,MATCH(T$5,MTInputs!$J$5:$AZ$5,0))</f>
        <v/>
      </c>
      <c r="U226" s="24">
        <f>INDEX(MTInputs!$J$1:$AZ$415,$D226,MATCH(U$5,MTInputs!$J$5:$AZ$5,0))</f>
        <v/>
      </c>
      <c r="V226" s="24">
        <f>INDEX(MTInputs!$J$1:$AZ$415,$D226,MATCH(V$5,MTInputs!$J$5:$AZ$5,0))</f>
        <v/>
      </c>
      <c r="W226" s="24">
        <f>INDEX(MTInputs!$J$1:$AZ$415,$D226,MATCH(W$5,MTInputs!$J$5:$AZ$5,0))</f>
        <v/>
      </c>
      <c r="X226" s="24">
        <f>INDEX(MTInputs!$J$1:$AZ$415,$D226,MATCH(X$5,MTInputs!$J$5:$AZ$5,0))</f>
        <v/>
      </c>
      <c r="Y226" s="24">
        <f>INDEX(MTInputs!$J$1:$AZ$415,$D226,MATCH(Y$5,MTInputs!$J$5:$AZ$5,0))</f>
        <v/>
      </c>
      <c r="Z226" s="24">
        <f>INDEX(MTInputs!$J$1:$AZ$415,$D226,MATCH(Z$5,MTInputs!$J$5:$AZ$5,0))</f>
        <v/>
      </c>
      <c r="AA226" s="24">
        <f>INDEX(MTInputs!$J$1:$AZ$415,$D226,MATCH(AA$5,MTInputs!$J$5:$AZ$5,0))</f>
        <v/>
      </c>
      <c r="AB226" s="24">
        <f>INDEX(MTInputs!$J$1:$AZ$415,$D226,MATCH(AB$5,MTInputs!$J$5:$AZ$5,0))</f>
        <v/>
      </c>
      <c r="AC226" s="24">
        <f>INDEX(MTInputs!$J$1:$AZ$415,$D226,MATCH(AC$5,MTInputs!$J$5:$AZ$5,0))</f>
        <v/>
      </c>
      <c r="AD226" s="24">
        <f>INDEX(MTInputs!$J$1:$AZ$415,$D226,MATCH(AD$5,MTInputs!$J$5:$AZ$5,0))</f>
        <v/>
      </c>
      <c r="AF226" s="11">
        <f>LOWER(Settings!$C$4)&amp;".mit."&amp;$A226&amp;IF($C226="","","."&amp;$C226&amp;"."&amp;$B226)&amp;IF(INDEX(Variables!$D$5:$D$205,MATCH($A226,Variables!$A$5:$A$205,0))="","","."&amp;INDEX(Variables!$D$5:$D$205,MATCH($A226,Variables!$A$5:$A$205,0)))&amp;"."&amp;AF$5</f>
        <v/>
      </c>
      <c r="AG226" s="23">
        <f>INDEX(MTInputs!$J$1:$AZ$415,$D226,MATCH(AG$5,MTInputs!$J$5:$AZ$5,0))</f>
        <v/>
      </c>
      <c r="AH226" s="24">
        <f>INDEX(MTInputs!$J$1:$AZ$415,$D226,MATCH(AH$5,MTInputs!$J$5:$AZ$5,0))</f>
        <v/>
      </c>
      <c r="AI226" s="24">
        <f>INDEX(MTInputs!$J$1:$AZ$415,$D226,MATCH(AI$5,MTInputs!$J$5:$AZ$5,0))</f>
        <v/>
      </c>
      <c r="AJ226" s="24">
        <f>INDEX(MTInputs!$J$1:$AZ$415,$D226,MATCH(AJ$5,MTInputs!$J$5:$AZ$5,0))</f>
        <v/>
      </c>
      <c r="AK226" s="24">
        <f>INDEX(MTInputs!$J$1:$AZ$415,$D226,MATCH(AK$5,MTInputs!$J$5:$AZ$5,0))</f>
        <v/>
      </c>
      <c r="AL226" s="24">
        <f>INDEX(MTInputs!$J$1:$AZ$415,$D226,MATCH(AL$5,MTInputs!$J$5:$AZ$5,0))</f>
        <v/>
      </c>
      <c r="AM226" s="24">
        <f>INDEX(MTInputs!$J$1:$AZ$415,$D226,MATCH(AM$5,MTInputs!$J$5:$AZ$5,0))</f>
        <v/>
      </c>
      <c r="AN226" s="24">
        <f>INDEX(MTInputs!$J$1:$AZ$415,$D226,MATCH(AN$5,MTInputs!$J$5:$AZ$5,0))</f>
        <v/>
      </c>
      <c r="AO226" s="24">
        <f>INDEX(MTInputs!$J$1:$AZ$415,$D226,MATCH(AO$5,MTInputs!$J$5:$AZ$5,0))</f>
        <v/>
      </c>
      <c r="AP226" s="24">
        <f>INDEX(MTInputs!$J$1:$AZ$415,$D226,MATCH(AP$5,MTInputs!$J$5:$AZ$5,0))</f>
        <v/>
      </c>
      <c r="AQ226" s="24">
        <f>INDEX(MTInputs!$J$1:$AZ$415,$D226,MATCH(AQ$5,MTInputs!$J$5:$AZ$5,0))</f>
        <v/>
      </c>
      <c r="AR226" s="24">
        <f>INDEX(MTInputs!$J$1:$AZ$415,$D226,MATCH(AR$5,MTInputs!$J$5:$AZ$5,0))</f>
        <v/>
      </c>
      <c r="AS226" s="24">
        <f>INDEX(MTInputs!$J$1:$AZ$415,$D226,MATCH(AS$5,MTInputs!$J$5:$AZ$5,0))</f>
        <v/>
      </c>
      <c r="AT226" s="24">
        <f>INDEX(MTInputs!$J$1:$AZ$415,$D226,MATCH(AT$5,MTInputs!$J$5:$AZ$5,0))</f>
        <v/>
      </c>
      <c r="AU226" s="24">
        <f>INDEX(MTInputs!$J$1:$AZ$415,$D226,MATCH(AU$5,MTInputs!$J$5:$AZ$5,0))</f>
        <v/>
      </c>
      <c r="AV226" s="24">
        <f>INDEX(MTInputs!$J$1:$AZ$415,$D226,MATCH(AV$5,MTInputs!$J$5:$AZ$5,0))</f>
        <v/>
      </c>
      <c r="AW226" s="24">
        <f>INDEX(MTInputs!$J$1:$AZ$415,$D226,MATCH(AW$5,MTInputs!$J$5:$AZ$5,0))</f>
        <v/>
      </c>
      <c r="AX226" s="24">
        <f>INDEX(MTInputs!$J$1:$AZ$415,$D226,MATCH(AX$5,MTInputs!$J$5:$AZ$5,0))</f>
        <v/>
      </c>
      <c r="AY226" s="24">
        <f>INDEX(MTInputs!$J$1:$AZ$415,$D226,MATCH(AY$5,MTInputs!$J$5:$AZ$5,0))</f>
        <v/>
      </c>
    </row>
    <row r="227" hidden="1" outlineLevel="1">
      <c r="A227" s="14" t="inlineStr">
        <is>
          <t>fbcov</t>
        </is>
      </c>
      <c r="B227" s="14" t="inlineStr">
        <is>
          <t>all</t>
        </is>
      </c>
      <c r="C227" s="14" t="inlineStr">
        <is>
          <t>ftr</t>
        </is>
      </c>
      <c r="D227" s="22" t="n">
        <v>81</v>
      </c>
      <c r="H227" s="14">
        <f>INDEX(Variables!$B$5:$B$205,MATCH($A227,Variables!$A$5:$A$205,0))&amp;IF($C227="",""," | "&amp;INDEX(Mapping!$B$5:$B$26,MATCH($C227,Mapping!$A$5:$A$26,0))&amp;" | "&amp;INDEX(Mapping!$B$30:$B$46,MATCH($B227,Mapping!$A$30:$A$46,0)))</f>
        <v/>
      </c>
      <c r="I227" s="14">
        <f>INDEX(Variables!$C$5:$C$205,MATCH($A227,Variables!$A$5:$A$205,0))</f>
        <v/>
      </c>
      <c r="J227" s="14">
        <f>INDEX(Variables!$E$5:$E$205,MATCH($A227,Variables!$A$5:$A$205,0))</f>
        <v/>
      </c>
      <c r="K227" s="11">
        <f>LOWER(Settings!$C$4)&amp;".mit."&amp;$A227&amp;IF($C227="","","."&amp;$C227&amp;"."&amp;$B227)&amp;IF(INDEX(Variables!$D$5:$D$205,MATCH($A227,Variables!$A$5:$A$205,0))="","","."&amp;INDEX(Variables!$D$5:$D$205,MATCH($A227,Variables!$A$5:$A$205,0)))&amp;"."&amp;K$5</f>
        <v/>
      </c>
      <c r="L227" s="23">
        <f>INDEX(MTInputs!$J$1:$AZ$415,$D227,MATCH(L$5,MTInputs!$J$5:$AZ$5,0))</f>
        <v/>
      </c>
      <c r="M227" s="24">
        <f>INDEX(MTInputs!$J$1:$AZ$415,$D227,MATCH(M$5,MTInputs!$J$5:$AZ$5,0))</f>
        <v/>
      </c>
      <c r="N227" s="24">
        <f>INDEX(MTInputs!$J$1:$AZ$415,$D227,MATCH(N$5,MTInputs!$J$5:$AZ$5,0))</f>
        <v/>
      </c>
      <c r="O227" s="24">
        <f>INDEX(MTInputs!$J$1:$AZ$415,$D227,MATCH(O$5,MTInputs!$J$5:$AZ$5,0))</f>
        <v/>
      </c>
      <c r="P227" s="24">
        <f>INDEX(MTInputs!$J$1:$AZ$415,$D227,MATCH(P$5,MTInputs!$J$5:$AZ$5,0))</f>
        <v/>
      </c>
      <c r="Q227" s="24">
        <f>INDEX(MTInputs!$J$1:$AZ$415,$D227,MATCH(Q$5,MTInputs!$J$5:$AZ$5,0))</f>
        <v/>
      </c>
      <c r="R227" s="24">
        <f>INDEX(MTInputs!$J$1:$AZ$415,$D227,MATCH(R$5,MTInputs!$J$5:$AZ$5,0))</f>
        <v/>
      </c>
      <c r="S227" s="24">
        <f>INDEX(MTInputs!$J$1:$AZ$415,$D227,MATCH(S$5,MTInputs!$J$5:$AZ$5,0))</f>
        <v/>
      </c>
      <c r="T227" s="24">
        <f>INDEX(MTInputs!$J$1:$AZ$415,$D227,MATCH(T$5,MTInputs!$J$5:$AZ$5,0))</f>
        <v/>
      </c>
      <c r="U227" s="24">
        <f>INDEX(MTInputs!$J$1:$AZ$415,$D227,MATCH(U$5,MTInputs!$J$5:$AZ$5,0))</f>
        <v/>
      </c>
      <c r="V227" s="24">
        <f>INDEX(MTInputs!$J$1:$AZ$415,$D227,MATCH(V$5,MTInputs!$J$5:$AZ$5,0))</f>
        <v/>
      </c>
      <c r="W227" s="24">
        <f>INDEX(MTInputs!$J$1:$AZ$415,$D227,MATCH(W$5,MTInputs!$J$5:$AZ$5,0))</f>
        <v/>
      </c>
      <c r="X227" s="24">
        <f>INDEX(MTInputs!$J$1:$AZ$415,$D227,MATCH(X$5,MTInputs!$J$5:$AZ$5,0))</f>
        <v/>
      </c>
      <c r="Y227" s="24">
        <f>INDEX(MTInputs!$J$1:$AZ$415,$D227,MATCH(Y$5,MTInputs!$J$5:$AZ$5,0))</f>
        <v/>
      </c>
      <c r="Z227" s="24">
        <f>INDEX(MTInputs!$J$1:$AZ$415,$D227,MATCH(Z$5,MTInputs!$J$5:$AZ$5,0))</f>
        <v/>
      </c>
      <c r="AA227" s="24">
        <f>INDEX(MTInputs!$J$1:$AZ$415,$D227,MATCH(AA$5,MTInputs!$J$5:$AZ$5,0))</f>
        <v/>
      </c>
      <c r="AB227" s="24">
        <f>INDEX(MTInputs!$J$1:$AZ$415,$D227,MATCH(AB$5,MTInputs!$J$5:$AZ$5,0))</f>
        <v/>
      </c>
      <c r="AC227" s="24">
        <f>INDEX(MTInputs!$J$1:$AZ$415,$D227,MATCH(AC$5,MTInputs!$J$5:$AZ$5,0))</f>
        <v/>
      </c>
      <c r="AD227" s="24">
        <f>INDEX(MTInputs!$J$1:$AZ$415,$D227,MATCH(AD$5,MTInputs!$J$5:$AZ$5,0))</f>
        <v/>
      </c>
      <c r="AF227" s="11">
        <f>LOWER(Settings!$C$4)&amp;".mit."&amp;$A227&amp;IF($C227="","","."&amp;$C227&amp;"."&amp;$B227)&amp;IF(INDEX(Variables!$D$5:$D$205,MATCH($A227,Variables!$A$5:$A$205,0))="","","."&amp;INDEX(Variables!$D$5:$D$205,MATCH($A227,Variables!$A$5:$A$205,0)))&amp;"."&amp;AF$5</f>
        <v/>
      </c>
      <c r="AG227" s="23">
        <f>INDEX(MTInputs!$J$1:$AZ$415,$D227,MATCH(AG$5,MTInputs!$J$5:$AZ$5,0))</f>
        <v/>
      </c>
      <c r="AH227" s="24">
        <f>INDEX(MTInputs!$J$1:$AZ$415,$D227,MATCH(AH$5,MTInputs!$J$5:$AZ$5,0))</f>
        <v/>
      </c>
      <c r="AI227" s="24">
        <f>INDEX(MTInputs!$J$1:$AZ$415,$D227,MATCH(AI$5,MTInputs!$J$5:$AZ$5,0))</f>
        <v/>
      </c>
      <c r="AJ227" s="24">
        <f>INDEX(MTInputs!$J$1:$AZ$415,$D227,MATCH(AJ$5,MTInputs!$J$5:$AZ$5,0))</f>
        <v/>
      </c>
      <c r="AK227" s="24">
        <f>INDEX(MTInputs!$J$1:$AZ$415,$D227,MATCH(AK$5,MTInputs!$J$5:$AZ$5,0))</f>
        <v/>
      </c>
      <c r="AL227" s="24">
        <f>INDEX(MTInputs!$J$1:$AZ$415,$D227,MATCH(AL$5,MTInputs!$J$5:$AZ$5,0))</f>
        <v/>
      </c>
      <c r="AM227" s="24">
        <f>INDEX(MTInputs!$J$1:$AZ$415,$D227,MATCH(AM$5,MTInputs!$J$5:$AZ$5,0))</f>
        <v/>
      </c>
      <c r="AN227" s="24">
        <f>INDEX(MTInputs!$J$1:$AZ$415,$D227,MATCH(AN$5,MTInputs!$J$5:$AZ$5,0))</f>
        <v/>
      </c>
      <c r="AO227" s="24">
        <f>INDEX(MTInputs!$J$1:$AZ$415,$D227,MATCH(AO$5,MTInputs!$J$5:$AZ$5,0))</f>
        <v/>
      </c>
      <c r="AP227" s="24">
        <f>INDEX(MTInputs!$J$1:$AZ$415,$D227,MATCH(AP$5,MTInputs!$J$5:$AZ$5,0))</f>
        <v/>
      </c>
      <c r="AQ227" s="24">
        <f>INDEX(MTInputs!$J$1:$AZ$415,$D227,MATCH(AQ$5,MTInputs!$J$5:$AZ$5,0))</f>
        <v/>
      </c>
      <c r="AR227" s="24">
        <f>INDEX(MTInputs!$J$1:$AZ$415,$D227,MATCH(AR$5,MTInputs!$J$5:$AZ$5,0))</f>
        <v/>
      </c>
      <c r="AS227" s="24">
        <f>INDEX(MTInputs!$J$1:$AZ$415,$D227,MATCH(AS$5,MTInputs!$J$5:$AZ$5,0))</f>
        <v/>
      </c>
      <c r="AT227" s="24">
        <f>INDEX(MTInputs!$J$1:$AZ$415,$D227,MATCH(AT$5,MTInputs!$J$5:$AZ$5,0))</f>
        <v/>
      </c>
      <c r="AU227" s="24">
        <f>INDEX(MTInputs!$J$1:$AZ$415,$D227,MATCH(AU$5,MTInputs!$J$5:$AZ$5,0))</f>
        <v/>
      </c>
      <c r="AV227" s="24">
        <f>INDEX(MTInputs!$J$1:$AZ$415,$D227,MATCH(AV$5,MTInputs!$J$5:$AZ$5,0))</f>
        <v/>
      </c>
      <c r="AW227" s="24">
        <f>INDEX(MTInputs!$J$1:$AZ$415,$D227,MATCH(AW$5,MTInputs!$J$5:$AZ$5,0))</f>
        <v/>
      </c>
      <c r="AX227" s="24">
        <f>INDEX(MTInputs!$J$1:$AZ$415,$D227,MATCH(AX$5,MTInputs!$J$5:$AZ$5,0))</f>
        <v/>
      </c>
      <c r="AY227" s="24">
        <f>INDEX(MTInputs!$J$1:$AZ$415,$D227,MATCH(AY$5,MTInputs!$J$5:$AZ$5,0))</f>
        <v/>
      </c>
    </row>
    <row r="228" hidden="1" outlineLevel="1">
      <c r="A228" s="14" t="inlineStr">
        <is>
          <t>fbcov</t>
        </is>
      </c>
      <c r="B228" s="14" t="inlineStr">
        <is>
          <t>all</t>
        </is>
      </c>
      <c r="C228" s="14" t="inlineStr">
        <is>
          <t>oen</t>
        </is>
      </c>
      <c r="D228" s="22" t="n">
        <v>82</v>
      </c>
      <c r="H228" s="14">
        <f>INDEX(Variables!$B$5:$B$205,MATCH($A228,Variables!$A$5:$A$205,0))&amp;IF($C228="",""," | "&amp;INDEX(Mapping!$B$5:$B$26,MATCH($C228,Mapping!$A$5:$A$26,0))&amp;" | "&amp;INDEX(Mapping!$B$30:$B$46,MATCH($B228,Mapping!$A$30:$A$46,0)))</f>
        <v/>
      </c>
      <c r="I228" s="14">
        <f>INDEX(Variables!$C$5:$C$205,MATCH($A228,Variables!$A$5:$A$205,0))</f>
        <v/>
      </c>
      <c r="J228" s="14">
        <f>INDEX(Variables!$E$5:$E$205,MATCH($A228,Variables!$A$5:$A$205,0))</f>
        <v/>
      </c>
      <c r="K228" s="11">
        <f>LOWER(Settings!$C$4)&amp;".mit."&amp;$A228&amp;IF($C228="","","."&amp;$C228&amp;"."&amp;$B228)&amp;IF(INDEX(Variables!$D$5:$D$205,MATCH($A228,Variables!$A$5:$A$205,0))="","","."&amp;INDEX(Variables!$D$5:$D$205,MATCH($A228,Variables!$A$5:$A$205,0)))&amp;"."&amp;K$5</f>
        <v/>
      </c>
      <c r="L228" s="23">
        <f>INDEX(MTInputs!$J$1:$AZ$415,$D228,MATCH(L$5,MTInputs!$J$5:$AZ$5,0))</f>
        <v/>
      </c>
      <c r="M228" s="24">
        <f>INDEX(MTInputs!$J$1:$AZ$415,$D228,MATCH(M$5,MTInputs!$J$5:$AZ$5,0))</f>
        <v/>
      </c>
      <c r="N228" s="24">
        <f>INDEX(MTInputs!$J$1:$AZ$415,$D228,MATCH(N$5,MTInputs!$J$5:$AZ$5,0))</f>
        <v/>
      </c>
      <c r="O228" s="24">
        <f>INDEX(MTInputs!$J$1:$AZ$415,$D228,MATCH(O$5,MTInputs!$J$5:$AZ$5,0))</f>
        <v/>
      </c>
      <c r="P228" s="24">
        <f>INDEX(MTInputs!$J$1:$AZ$415,$D228,MATCH(P$5,MTInputs!$J$5:$AZ$5,0))</f>
        <v/>
      </c>
      <c r="Q228" s="24">
        <f>INDEX(MTInputs!$J$1:$AZ$415,$D228,MATCH(Q$5,MTInputs!$J$5:$AZ$5,0))</f>
        <v/>
      </c>
      <c r="R228" s="24">
        <f>INDEX(MTInputs!$J$1:$AZ$415,$D228,MATCH(R$5,MTInputs!$J$5:$AZ$5,0))</f>
        <v/>
      </c>
      <c r="S228" s="24">
        <f>INDEX(MTInputs!$J$1:$AZ$415,$D228,MATCH(S$5,MTInputs!$J$5:$AZ$5,0))</f>
        <v/>
      </c>
      <c r="T228" s="24">
        <f>INDEX(MTInputs!$J$1:$AZ$415,$D228,MATCH(T$5,MTInputs!$J$5:$AZ$5,0))</f>
        <v/>
      </c>
      <c r="U228" s="24">
        <f>INDEX(MTInputs!$J$1:$AZ$415,$D228,MATCH(U$5,MTInputs!$J$5:$AZ$5,0))</f>
        <v/>
      </c>
      <c r="V228" s="24">
        <f>INDEX(MTInputs!$J$1:$AZ$415,$D228,MATCH(V$5,MTInputs!$J$5:$AZ$5,0))</f>
        <v/>
      </c>
      <c r="W228" s="24">
        <f>INDEX(MTInputs!$J$1:$AZ$415,$D228,MATCH(W$5,MTInputs!$J$5:$AZ$5,0))</f>
        <v/>
      </c>
      <c r="X228" s="24">
        <f>INDEX(MTInputs!$J$1:$AZ$415,$D228,MATCH(X$5,MTInputs!$J$5:$AZ$5,0))</f>
        <v/>
      </c>
      <c r="Y228" s="24">
        <f>INDEX(MTInputs!$J$1:$AZ$415,$D228,MATCH(Y$5,MTInputs!$J$5:$AZ$5,0))</f>
        <v/>
      </c>
      <c r="Z228" s="24">
        <f>INDEX(MTInputs!$J$1:$AZ$415,$D228,MATCH(Z$5,MTInputs!$J$5:$AZ$5,0))</f>
        <v/>
      </c>
      <c r="AA228" s="24">
        <f>INDEX(MTInputs!$J$1:$AZ$415,$D228,MATCH(AA$5,MTInputs!$J$5:$AZ$5,0))</f>
        <v/>
      </c>
      <c r="AB228" s="24">
        <f>INDEX(MTInputs!$J$1:$AZ$415,$D228,MATCH(AB$5,MTInputs!$J$5:$AZ$5,0))</f>
        <v/>
      </c>
      <c r="AC228" s="24">
        <f>INDEX(MTInputs!$J$1:$AZ$415,$D228,MATCH(AC$5,MTInputs!$J$5:$AZ$5,0))</f>
        <v/>
      </c>
      <c r="AD228" s="24">
        <f>INDEX(MTInputs!$J$1:$AZ$415,$D228,MATCH(AD$5,MTInputs!$J$5:$AZ$5,0))</f>
        <v/>
      </c>
      <c r="AF228" s="11">
        <f>LOWER(Settings!$C$4)&amp;".mit."&amp;$A228&amp;IF($C228="","","."&amp;$C228&amp;"."&amp;$B228)&amp;IF(INDEX(Variables!$D$5:$D$205,MATCH($A228,Variables!$A$5:$A$205,0))="","","."&amp;INDEX(Variables!$D$5:$D$205,MATCH($A228,Variables!$A$5:$A$205,0)))&amp;"."&amp;AF$5</f>
        <v/>
      </c>
      <c r="AG228" s="23">
        <f>INDEX(MTInputs!$J$1:$AZ$415,$D228,MATCH(AG$5,MTInputs!$J$5:$AZ$5,0))</f>
        <v/>
      </c>
      <c r="AH228" s="24">
        <f>INDEX(MTInputs!$J$1:$AZ$415,$D228,MATCH(AH$5,MTInputs!$J$5:$AZ$5,0))</f>
        <v/>
      </c>
      <c r="AI228" s="24">
        <f>INDEX(MTInputs!$J$1:$AZ$415,$D228,MATCH(AI$5,MTInputs!$J$5:$AZ$5,0))</f>
        <v/>
      </c>
      <c r="AJ228" s="24">
        <f>INDEX(MTInputs!$J$1:$AZ$415,$D228,MATCH(AJ$5,MTInputs!$J$5:$AZ$5,0))</f>
        <v/>
      </c>
      <c r="AK228" s="24">
        <f>INDEX(MTInputs!$J$1:$AZ$415,$D228,MATCH(AK$5,MTInputs!$J$5:$AZ$5,0))</f>
        <v/>
      </c>
      <c r="AL228" s="24">
        <f>INDEX(MTInputs!$J$1:$AZ$415,$D228,MATCH(AL$5,MTInputs!$J$5:$AZ$5,0))</f>
        <v/>
      </c>
      <c r="AM228" s="24">
        <f>INDEX(MTInputs!$J$1:$AZ$415,$D228,MATCH(AM$5,MTInputs!$J$5:$AZ$5,0))</f>
        <v/>
      </c>
      <c r="AN228" s="24">
        <f>INDEX(MTInputs!$J$1:$AZ$415,$D228,MATCH(AN$5,MTInputs!$J$5:$AZ$5,0))</f>
        <v/>
      </c>
      <c r="AO228" s="24">
        <f>INDEX(MTInputs!$J$1:$AZ$415,$D228,MATCH(AO$5,MTInputs!$J$5:$AZ$5,0))</f>
        <v/>
      </c>
      <c r="AP228" s="24">
        <f>INDEX(MTInputs!$J$1:$AZ$415,$D228,MATCH(AP$5,MTInputs!$J$5:$AZ$5,0))</f>
        <v/>
      </c>
      <c r="AQ228" s="24">
        <f>INDEX(MTInputs!$J$1:$AZ$415,$D228,MATCH(AQ$5,MTInputs!$J$5:$AZ$5,0))</f>
        <v/>
      </c>
      <c r="AR228" s="24">
        <f>INDEX(MTInputs!$J$1:$AZ$415,$D228,MATCH(AR$5,MTInputs!$J$5:$AZ$5,0))</f>
        <v/>
      </c>
      <c r="AS228" s="24">
        <f>INDEX(MTInputs!$J$1:$AZ$415,$D228,MATCH(AS$5,MTInputs!$J$5:$AZ$5,0))</f>
        <v/>
      </c>
      <c r="AT228" s="24">
        <f>INDEX(MTInputs!$J$1:$AZ$415,$D228,MATCH(AT$5,MTInputs!$J$5:$AZ$5,0))</f>
        <v/>
      </c>
      <c r="AU228" s="24">
        <f>INDEX(MTInputs!$J$1:$AZ$415,$D228,MATCH(AU$5,MTInputs!$J$5:$AZ$5,0))</f>
        <v/>
      </c>
      <c r="AV228" s="24">
        <f>INDEX(MTInputs!$J$1:$AZ$415,$D228,MATCH(AV$5,MTInputs!$J$5:$AZ$5,0))</f>
        <v/>
      </c>
      <c r="AW228" s="24">
        <f>INDEX(MTInputs!$J$1:$AZ$415,$D228,MATCH(AW$5,MTInputs!$J$5:$AZ$5,0))</f>
        <v/>
      </c>
      <c r="AX228" s="24">
        <f>INDEX(MTInputs!$J$1:$AZ$415,$D228,MATCH(AX$5,MTInputs!$J$5:$AZ$5,0))</f>
        <v/>
      </c>
      <c r="AY228" s="24">
        <f>INDEX(MTInputs!$J$1:$AZ$415,$D228,MATCH(AY$5,MTInputs!$J$5:$AZ$5,0))</f>
        <v/>
      </c>
    </row>
    <row r="229" hidden="1" outlineLevel="1">
      <c r="H229" s="21" t="inlineStr">
        <is>
          <t>Shadow prices: regulations (placeholder), by sector ($/tCO2 = feebates + regulations; legacy rows 2345-2349) and share impacting efficiency (legacy rows 2402-2419)</t>
        </is>
      </c>
    </row>
    <row r="230" hidden="1" outlineLevel="1">
      <c r="A230" s="14" t="inlineStr">
        <is>
          <t>ssc.adj</t>
        </is>
      </c>
      <c r="B230" s="14" t="inlineStr"/>
      <c r="C230" s="14" t="inlineStr"/>
      <c r="H230" s="14">
        <f>INDEX(Variables!$B$5:$B$205,MATCH($A230,Variables!$A$5:$A$205,0))&amp;IF($C230="",""," | "&amp;INDEX(Mapping!$B$5:$B$26,MATCH($C230,Mapping!$A$5:$A$26,0))&amp;" | "&amp;INDEX(Mapping!$B$30:$B$46,MATCH($B230,Mapping!$A$30:$A$46,0)))</f>
        <v/>
      </c>
      <c r="I230" s="14">
        <f>INDEX(Variables!$C$5:$C$205,MATCH($A230,Variables!$A$5:$A$205,0))</f>
        <v/>
      </c>
      <c r="J230" s="14">
        <f>INDEX(Variables!$E$5:$E$205,MATCH($A230,Variables!$A$5:$A$205,0))</f>
        <v/>
      </c>
      <c r="K230" s="11">
        <f>LOWER(Settings!$C$4)&amp;".mit."&amp;$A230&amp;IF($C230="","","."&amp;$C230&amp;"."&amp;$B230)&amp;IF(INDEX(Variables!$D$5:$D$205,MATCH($A230,Variables!$A$5:$A$205,0))="","","."&amp;INDEX(Variables!$D$5:$D$205,MATCH($A230,Variables!$A$5:$A$205,0)))&amp;"."&amp;K$5</f>
        <v/>
      </c>
      <c r="L230" s="25" t="n">
        <v>1</v>
      </c>
      <c r="M230" s="25" t="n">
        <v>1</v>
      </c>
      <c r="N230" s="25" t="n">
        <v>1</v>
      </c>
      <c r="O230" s="25" t="n">
        <v>1</v>
      </c>
      <c r="P230" s="25" t="n">
        <v>1</v>
      </c>
      <c r="Q230" s="25" t="n">
        <v>1</v>
      </c>
      <c r="R230" s="25" t="n">
        <v>1</v>
      </c>
      <c r="S230" s="25" t="n">
        <v>1</v>
      </c>
      <c r="T230" s="25" t="n">
        <v>1</v>
      </c>
      <c r="U230" s="25" t="n">
        <v>1</v>
      </c>
      <c r="V230" s="25" t="n">
        <v>1</v>
      </c>
      <c r="W230" s="25" t="n">
        <v>1</v>
      </c>
      <c r="X230" s="25" t="n">
        <v>1</v>
      </c>
      <c r="Y230" s="25" t="n">
        <v>1</v>
      </c>
      <c r="Z230" s="25" t="n">
        <v>1</v>
      </c>
      <c r="AA230" s="25" t="n">
        <v>1</v>
      </c>
      <c r="AB230" s="25" t="n">
        <v>1</v>
      </c>
      <c r="AC230" s="25" t="n">
        <v>1</v>
      </c>
      <c r="AD230" s="25" t="n">
        <v>1</v>
      </c>
      <c r="AF230" s="11">
        <f>LOWER(Settings!$C$4)&amp;".mit."&amp;$A230&amp;IF($C230="","","."&amp;$C230&amp;"."&amp;$B230)&amp;IF(INDEX(Variables!$D$5:$D$205,MATCH($A230,Variables!$A$5:$A$205,0))="","","."&amp;INDEX(Variables!$D$5:$D$205,MATCH($A230,Variables!$A$5:$A$205,0)))&amp;"."&amp;AF$5</f>
        <v/>
      </c>
      <c r="AG230" s="25" t="n">
        <v>1</v>
      </c>
      <c r="AH230" s="25" t="n">
        <v>1</v>
      </c>
      <c r="AI230" s="25" t="n">
        <v>1</v>
      </c>
      <c r="AJ230" s="25" t="n">
        <v>1</v>
      </c>
      <c r="AK230" s="25" t="n">
        <v>1</v>
      </c>
      <c r="AL230" s="25" t="n">
        <v>1</v>
      </c>
      <c r="AM230" s="25" t="n">
        <v>1</v>
      </c>
      <c r="AN230" s="25" t="n">
        <v>1</v>
      </c>
      <c r="AO230" s="25" t="n">
        <v>1</v>
      </c>
      <c r="AP230" s="25" t="n">
        <v>1</v>
      </c>
      <c r="AQ230" s="25" t="n">
        <v>1</v>
      </c>
      <c r="AR230" s="25" t="n">
        <v>1</v>
      </c>
      <c r="AS230" s="25" t="n">
        <v>1</v>
      </c>
      <c r="AT230" s="25" t="n">
        <v>1</v>
      </c>
      <c r="AU230" s="25" t="n">
        <v>1</v>
      </c>
      <c r="AV230" s="25" t="n">
        <v>1</v>
      </c>
      <c r="AW230" s="25" t="n">
        <v>1</v>
      </c>
      <c r="AX230" s="25" t="n">
        <v>1</v>
      </c>
      <c r="AY230" s="25" t="n">
        <v>1</v>
      </c>
    </row>
    <row r="231" hidden="1" outlineLevel="1">
      <c r="A231" s="14" t="inlineStr">
        <is>
          <t>reg</t>
        </is>
      </c>
      <c r="B231" s="14" t="inlineStr">
        <is>
          <t>all</t>
        </is>
      </c>
      <c r="C231" s="14" t="inlineStr">
        <is>
          <t>pow</t>
        </is>
      </c>
      <c r="H231" s="14">
        <f>INDEX(Variables!$B$5:$B$205,MATCH($A231,Variables!$A$5:$A$205,0))&amp;IF($C231="",""," | "&amp;INDEX(Mapping!$B$5:$B$26,MATCH($C231,Mapping!$A$5:$A$26,0))&amp;" | "&amp;INDEX(Mapping!$B$30:$B$46,MATCH($B231,Mapping!$A$30:$A$46,0)))</f>
        <v/>
      </c>
      <c r="I231" s="14">
        <f>INDEX(Variables!$C$5:$C$205,MATCH($A231,Variables!$A$5:$A$205,0))</f>
        <v/>
      </c>
      <c r="J231" s="14">
        <f>INDEX(Variables!$E$5:$E$205,MATCH($A231,Variables!$A$5:$A$205,0))</f>
        <v/>
      </c>
      <c r="K231" s="11">
        <f>LOWER(Settings!$C$4)&amp;".mit."&amp;$A231&amp;IF($C231="","","."&amp;$C231&amp;"."&amp;$B231)&amp;IF(INDEX(Variables!$D$5:$D$205,MATCH($A231,Variables!$A$5:$A$205,0))="","","."&amp;INDEX(Variables!$D$5:$D$205,MATCH($A231,Variables!$A$5:$A$205,0)))&amp;"."&amp;K$5</f>
        <v/>
      </c>
      <c r="L231" s="25" t="n">
        <v>0</v>
      </c>
      <c r="M231" s="25" t="n">
        <v>0</v>
      </c>
      <c r="N231" s="25" t="n">
        <v>0</v>
      </c>
      <c r="O231" s="25" t="n">
        <v>0</v>
      </c>
      <c r="P231" s="25" t="n">
        <v>0</v>
      </c>
      <c r="Q231" s="25" t="n">
        <v>0</v>
      </c>
      <c r="R231" s="25" t="n">
        <v>0</v>
      </c>
      <c r="S231" s="25" t="n">
        <v>0</v>
      </c>
      <c r="T231" s="25" t="n">
        <v>0</v>
      </c>
      <c r="U231" s="25" t="n">
        <v>0</v>
      </c>
      <c r="V231" s="25" t="n">
        <v>0</v>
      </c>
      <c r="W231" s="25" t="n">
        <v>0</v>
      </c>
      <c r="X231" s="25" t="n">
        <v>0</v>
      </c>
      <c r="Y231" s="25" t="n">
        <v>0</v>
      </c>
      <c r="Z231" s="25" t="n">
        <v>0</v>
      </c>
      <c r="AA231" s="25" t="n">
        <v>0</v>
      </c>
      <c r="AB231" s="25" t="n">
        <v>0</v>
      </c>
      <c r="AC231" s="25" t="n">
        <v>0</v>
      </c>
      <c r="AD231" s="25" t="n">
        <v>0</v>
      </c>
      <c r="AF231" s="11">
        <f>LOWER(Settings!$C$4)&amp;".mit."&amp;$A231&amp;IF($C231="","","."&amp;$C231&amp;"."&amp;$B231)&amp;IF(INDEX(Variables!$D$5:$D$205,MATCH($A231,Variables!$A$5:$A$205,0))="","","."&amp;INDEX(Variables!$D$5:$D$205,MATCH($A231,Variables!$A$5:$A$205,0)))&amp;"."&amp;AF$5</f>
        <v/>
      </c>
      <c r="AG231" s="25" t="n">
        <v>0</v>
      </c>
      <c r="AH231" s="25" t="n">
        <v>0</v>
      </c>
      <c r="AI231" s="25" t="n">
        <v>0</v>
      </c>
      <c r="AJ231" s="25" t="n">
        <v>0</v>
      </c>
      <c r="AK231" s="25" t="n">
        <v>0</v>
      </c>
      <c r="AL231" s="25" t="n">
        <v>0</v>
      </c>
      <c r="AM231" s="25" t="n">
        <v>0</v>
      </c>
      <c r="AN231" s="25" t="n">
        <v>0</v>
      </c>
      <c r="AO231" s="25" t="n">
        <v>0</v>
      </c>
      <c r="AP231" s="25" t="n">
        <v>0</v>
      </c>
      <c r="AQ231" s="25" t="n">
        <v>0</v>
      </c>
      <c r="AR231" s="25" t="n">
        <v>0</v>
      </c>
      <c r="AS231" s="25" t="n">
        <v>0</v>
      </c>
      <c r="AT231" s="25" t="n">
        <v>0</v>
      </c>
      <c r="AU231" s="25" t="n">
        <v>0</v>
      </c>
      <c r="AV231" s="25" t="n">
        <v>0</v>
      </c>
      <c r="AW231" s="25" t="n">
        <v>0</v>
      </c>
      <c r="AX231" s="25" t="n">
        <v>0</v>
      </c>
      <c r="AY231" s="25" t="n">
        <v>0</v>
      </c>
    </row>
    <row r="232" hidden="1" outlineLevel="1">
      <c r="A232" s="14" t="inlineStr">
        <is>
          <t>reg</t>
        </is>
      </c>
      <c r="B232" s="14" t="inlineStr">
        <is>
          <t>all</t>
        </is>
      </c>
      <c r="C232" s="14" t="inlineStr">
        <is>
          <t>tra</t>
        </is>
      </c>
      <c r="H232" s="14">
        <f>INDEX(Variables!$B$5:$B$205,MATCH($A232,Variables!$A$5:$A$205,0))&amp;IF($C232="",""," | "&amp;INDEX(Mapping!$B$5:$B$26,MATCH($C232,Mapping!$A$5:$A$26,0))&amp;" | "&amp;INDEX(Mapping!$B$30:$B$46,MATCH($B232,Mapping!$A$30:$A$46,0)))</f>
        <v/>
      </c>
      <c r="I232" s="14">
        <f>INDEX(Variables!$C$5:$C$205,MATCH($A232,Variables!$A$5:$A$205,0))</f>
        <v/>
      </c>
      <c r="J232" s="14">
        <f>INDEX(Variables!$E$5:$E$205,MATCH($A232,Variables!$A$5:$A$205,0))</f>
        <v/>
      </c>
      <c r="K232" s="11">
        <f>LOWER(Settings!$C$4)&amp;".mit."&amp;$A232&amp;IF($C232="","","."&amp;$C232&amp;"."&amp;$B232)&amp;IF(INDEX(Variables!$D$5:$D$205,MATCH($A232,Variables!$A$5:$A$205,0))="","","."&amp;INDEX(Variables!$D$5:$D$205,MATCH($A232,Variables!$A$5:$A$205,0)))&amp;"."&amp;K$5</f>
        <v/>
      </c>
      <c r="L232" s="25" t="n">
        <v>0</v>
      </c>
      <c r="M232" s="25" t="n">
        <v>0</v>
      </c>
      <c r="N232" s="25" t="n">
        <v>0</v>
      </c>
      <c r="O232" s="25" t="n">
        <v>0</v>
      </c>
      <c r="P232" s="25" t="n">
        <v>0</v>
      </c>
      <c r="Q232" s="25" t="n">
        <v>0</v>
      </c>
      <c r="R232" s="25" t="n">
        <v>0</v>
      </c>
      <c r="S232" s="25" t="n">
        <v>0</v>
      </c>
      <c r="T232" s="25" t="n">
        <v>0</v>
      </c>
      <c r="U232" s="25" t="n">
        <v>0</v>
      </c>
      <c r="V232" s="25" t="n">
        <v>0</v>
      </c>
      <c r="W232" s="25" t="n">
        <v>0</v>
      </c>
      <c r="X232" s="25" t="n">
        <v>0</v>
      </c>
      <c r="Y232" s="25" t="n">
        <v>0</v>
      </c>
      <c r="Z232" s="25" t="n">
        <v>0</v>
      </c>
      <c r="AA232" s="25" t="n">
        <v>0</v>
      </c>
      <c r="AB232" s="25" t="n">
        <v>0</v>
      </c>
      <c r="AC232" s="25" t="n">
        <v>0</v>
      </c>
      <c r="AD232" s="25" t="n">
        <v>0</v>
      </c>
      <c r="AF232" s="11">
        <f>LOWER(Settings!$C$4)&amp;".mit."&amp;$A232&amp;IF($C232="","","."&amp;$C232&amp;"."&amp;$B232)&amp;IF(INDEX(Variables!$D$5:$D$205,MATCH($A232,Variables!$A$5:$A$205,0))="","","."&amp;INDEX(Variables!$D$5:$D$205,MATCH($A232,Variables!$A$5:$A$205,0)))&amp;"."&amp;AF$5</f>
        <v/>
      </c>
      <c r="AG232" s="25" t="n">
        <v>0</v>
      </c>
      <c r="AH232" s="25" t="n">
        <v>0</v>
      </c>
      <c r="AI232" s="25" t="n">
        <v>0</v>
      </c>
      <c r="AJ232" s="25" t="n">
        <v>0</v>
      </c>
      <c r="AK232" s="25" t="n">
        <v>0</v>
      </c>
      <c r="AL232" s="25" t="n">
        <v>0</v>
      </c>
      <c r="AM232" s="25" t="n">
        <v>0</v>
      </c>
      <c r="AN232" s="25" t="n">
        <v>0</v>
      </c>
      <c r="AO232" s="25" t="n">
        <v>0</v>
      </c>
      <c r="AP232" s="25" t="n">
        <v>0</v>
      </c>
      <c r="AQ232" s="25" t="n">
        <v>0</v>
      </c>
      <c r="AR232" s="25" t="n">
        <v>0</v>
      </c>
      <c r="AS232" s="25" t="n">
        <v>0</v>
      </c>
      <c r="AT232" s="25" t="n">
        <v>0</v>
      </c>
      <c r="AU232" s="25" t="n">
        <v>0</v>
      </c>
      <c r="AV232" s="25" t="n">
        <v>0</v>
      </c>
      <c r="AW232" s="25" t="n">
        <v>0</v>
      </c>
      <c r="AX232" s="25" t="n">
        <v>0</v>
      </c>
      <c r="AY232" s="25" t="n">
        <v>0</v>
      </c>
    </row>
    <row r="233" hidden="1" outlineLevel="1">
      <c r="A233" s="14" t="inlineStr">
        <is>
          <t>reg</t>
        </is>
      </c>
      <c r="B233" s="14" t="inlineStr">
        <is>
          <t>all</t>
        </is>
      </c>
      <c r="C233" s="14" t="inlineStr">
        <is>
          <t>res</t>
        </is>
      </c>
      <c r="H233" s="14">
        <f>INDEX(Variables!$B$5:$B$205,MATCH($A233,Variables!$A$5:$A$205,0))&amp;IF($C233="",""," | "&amp;INDEX(Mapping!$B$5:$B$26,MATCH($C233,Mapping!$A$5:$A$26,0))&amp;" | "&amp;INDEX(Mapping!$B$30:$B$46,MATCH($B233,Mapping!$A$30:$A$46,0)))</f>
        <v/>
      </c>
      <c r="I233" s="14">
        <f>INDEX(Variables!$C$5:$C$205,MATCH($A233,Variables!$A$5:$A$205,0))</f>
        <v/>
      </c>
      <c r="J233" s="14">
        <f>INDEX(Variables!$E$5:$E$205,MATCH($A233,Variables!$A$5:$A$205,0))</f>
        <v/>
      </c>
      <c r="K233" s="11">
        <f>LOWER(Settings!$C$4)&amp;".mit."&amp;$A233&amp;IF($C233="","","."&amp;$C233&amp;"."&amp;$B233)&amp;IF(INDEX(Variables!$D$5:$D$205,MATCH($A233,Variables!$A$5:$A$205,0))="","","."&amp;INDEX(Variables!$D$5:$D$205,MATCH($A233,Variables!$A$5:$A$205,0)))&amp;"."&amp;K$5</f>
        <v/>
      </c>
      <c r="L233" s="25" t="n">
        <v>0</v>
      </c>
      <c r="M233" s="25" t="n">
        <v>0</v>
      </c>
      <c r="N233" s="25" t="n">
        <v>0</v>
      </c>
      <c r="O233" s="25" t="n">
        <v>0</v>
      </c>
      <c r="P233" s="25" t="n">
        <v>0</v>
      </c>
      <c r="Q233" s="25" t="n">
        <v>0</v>
      </c>
      <c r="R233" s="25" t="n">
        <v>0</v>
      </c>
      <c r="S233" s="25" t="n">
        <v>0</v>
      </c>
      <c r="T233" s="25" t="n">
        <v>0</v>
      </c>
      <c r="U233" s="25" t="n">
        <v>0</v>
      </c>
      <c r="V233" s="25" t="n">
        <v>0</v>
      </c>
      <c r="W233" s="25" t="n">
        <v>0</v>
      </c>
      <c r="X233" s="25" t="n">
        <v>0</v>
      </c>
      <c r="Y233" s="25" t="n">
        <v>0</v>
      </c>
      <c r="Z233" s="25" t="n">
        <v>0</v>
      </c>
      <c r="AA233" s="25" t="n">
        <v>0</v>
      </c>
      <c r="AB233" s="25" t="n">
        <v>0</v>
      </c>
      <c r="AC233" s="25" t="n">
        <v>0</v>
      </c>
      <c r="AD233" s="25" t="n">
        <v>0</v>
      </c>
      <c r="AF233" s="11">
        <f>LOWER(Settings!$C$4)&amp;".mit."&amp;$A233&amp;IF($C233="","","."&amp;$C233&amp;"."&amp;$B233)&amp;IF(INDEX(Variables!$D$5:$D$205,MATCH($A233,Variables!$A$5:$A$205,0))="","","."&amp;INDEX(Variables!$D$5:$D$205,MATCH($A233,Variables!$A$5:$A$205,0)))&amp;"."&amp;AF$5</f>
        <v/>
      </c>
      <c r="AG233" s="25" t="n">
        <v>0</v>
      </c>
      <c r="AH233" s="25" t="n">
        <v>0</v>
      </c>
      <c r="AI233" s="25" t="n">
        <v>0</v>
      </c>
      <c r="AJ233" s="25" t="n">
        <v>0</v>
      </c>
      <c r="AK233" s="25" t="n">
        <v>0</v>
      </c>
      <c r="AL233" s="25" t="n">
        <v>0</v>
      </c>
      <c r="AM233" s="25" t="n">
        <v>0</v>
      </c>
      <c r="AN233" s="25" t="n">
        <v>0</v>
      </c>
      <c r="AO233" s="25" t="n">
        <v>0</v>
      </c>
      <c r="AP233" s="25" t="n">
        <v>0</v>
      </c>
      <c r="AQ233" s="25" t="n">
        <v>0</v>
      </c>
      <c r="AR233" s="25" t="n">
        <v>0</v>
      </c>
      <c r="AS233" s="25" t="n">
        <v>0</v>
      </c>
      <c r="AT233" s="25" t="n">
        <v>0</v>
      </c>
      <c r="AU233" s="25" t="n">
        <v>0</v>
      </c>
      <c r="AV233" s="25" t="n">
        <v>0</v>
      </c>
      <c r="AW233" s="25" t="n">
        <v>0</v>
      </c>
      <c r="AX233" s="25" t="n">
        <v>0</v>
      </c>
      <c r="AY233" s="25" t="n">
        <v>0</v>
      </c>
    </row>
    <row r="234" hidden="1" outlineLevel="1">
      <c r="A234" s="14" t="inlineStr">
        <is>
          <t>reg</t>
        </is>
      </c>
      <c r="B234" s="14" t="inlineStr">
        <is>
          <t>all</t>
        </is>
      </c>
      <c r="C234" s="14" t="inlineStr">
        <is>
          <t>ind</t>
        </is>
      </c>
      <c r="H234" s="14">
        <f>INDEX(Variables!$B$5:$B$205,MATCH($A234,Variables!$A$5:$A$205,0))&amp;IF($C234="",""," | "&amp;INDEX(Mapping!$B$5:$B$26,MATCH($C234,Mapping!$A$5:$A$26,0))&amp;" | "&amp;INDEX(Mapping!$B$30:$B$46,MATCH($B234,Mapping!$A$30:$A$46,0)))</f>
        <v/>
      </c>
      <c r="I234" s="14">
        <f>INDEX(Variables!$C$5:$C$205,MATCH($A234,Variables!$A$5:$A$205,0))</f>
        <v/>
      </c>
      <c r="J234" s="14">
        <f>INDEX(Variables!$E$5:$E$205,MATCH($A234,Variables!$A$5:$A$205,0))</f>
        <v/>
      </c>
      <c r="K234" s="11">
        <f>LOWER(Settings!$C$4)&amp;".mit."&amp;$A234&amp;IF($C234="","","."&amp;$C234&amp;"."&amp;$B234)&amp;IF(INDEX(Variables!$D$5:$D$205,MATCH($A234,Variables!$A$5:$A$205,0))="","","."&amp;INDEX(Variables!$D$5:$D$205,MATCH($A234,Variables!$A$5:$A$205,0)))&amp;"."&amp;K$5</f>
        <v/>
      </c>
      <c r="L234" s="25" t="n">
        <v>0</v>
      </c>
      <c r="M234" s="25" t="n">
        <v>0</v>
      </c>
      <c r="N234" s="25" t="n">
        <v>0</v>
      </c>
      <c r="O234" s="25" t="n">
        <v>0</v>
      </c>
      <c r="P234" s="25" t="n">
        <v>0</v>
      </c>
      <c r="Q234" s="25" t="n">
        <v>0</v>
      </c>
      <c r="R234" s="25" t="n">
        <v>0</v>
      </c>
      <c r="S234" s="25" t="n">
        <v>0</v>
      </c>
      <c r="T234" s="25" t="n">
        <v>0</v>
      </c>
      <c r="U234" s="25" t="n">
        <v>0</v>
      </c>
      <c r="V234" s="25" t="n">
        <v>0</v>
      </c>
      <c r="W234" s="25" t="n">
        <v>0</v>
      </c>
      <c r="X234" s="25" t="n">
        <v>0</v>
      </c>
      <c r="Y234" s="25" t="n">
        <v>0</v>
      </c>
      <c r="Z234" s="25" t="n">
        <v>0</v>
      </c>
      <c r="AA234" s="25" t="n">
        <v>0</v>
      </c>
      <c r="AB234" s="25" t="n">
        <v>0</v>
      </c>
      <c r="AC234" s="25" t="n">
        <v>0</v>
      </c>
      <c r="AD234" s="25" t="n">
        <v>0</v>
      </c>
      <c r="AF234" s="11">
        <f>LOWER(Settings!$C$4)&amp;".mit."&amp;$A234&amp;IF($C234="","","."&amp;$C234&amp;"."&amp;$B234)&amp;IF(INDEX(Variables!$D$5:$D$205,MATCH($A234,Variables!$A$5:$A$205,0))="","","."&amp;INDEX(Variables!$D$5:$D$205,MATCH($A234,Variables!$A$5:$A$205,0)))&amp;"."&amp;AF$5</f>
        <v/>
      </c>
      <c r="AG234" s="25" t="n">
        <v>0</v>
      </c>
      <c r="AH234" s="25" t="n">
        <v>0</v>
      </c>
      <c r="AI234" s="25" t="n">
        <v>0</v>
      </c>
      <c r="AJ234" s="25" t="n">
        <v>0</v>
      </c>
      <c r="AK234" s="25" t="n">
        <v>0</v>
      </c>
      <c r="AL234" s="25" t="n">
        <v>0</v>
      </c>
      <c r="AM234" s="25" t="n">
        <v>0</v>
      </c>
      <c r="AN234" s="25" t="n">
        <v>0</v>
      </c>
      <c r="AO234" s="25" t="n">
        <v>0</v>
      </c>
      <c r="AP234" s="25" t="n">
        <v>0</v>
      </c>
      <c r="AQ234" s="25" t="n">
        <v>0</v>
      </c>
      <c r="AR234" s="25" t="n">
        <v>0</v>
      </c>
      <c r="AS234" s="25" t="n">
        <v>0</v>
      </c>
      <c r="AT234" s="25" t="n">
        <v>0</v>
      </c>
      <c r="AU234" s="25" t="n">
        <v>0</v>
      </c>
      <c r="AV234" s="25" t="n">
        <v>0</v>
      </c>
      <c r="AW234" s="25" t="n">
        <v>0</v>
      </c>
      <c r="AX234" s="25" t="n">
        <v>0</v>
      </c>
      <c r="AY234" s="25" t="n">
        <v>0</v>
      </c>
    </row>
    <row r="235" hidden="1" outlineLevel="1">
      <c r="A235" s="1" t="inlineStr">
        <is>
          <t>shps</t>
        </is>
      </c>
      <c r="B235" s="1" t="inlineStr">
        <is>
          <t>all</t>
        </is>
      </c>
      <c r="C235" s="1" t="inlineStr">
        <is>
          <t>pow</t>
        </is>
      </c>
      <c r="H235" s="1">
        <f>INDEX(Variables!$B$5:$B$205,MATCH($A235,Variables!$A$5:$A$205,0))&amp;IF($C235="",""," | "&amp;INDEX(Mapping!$B$5:$B$26,MATCH($C235,Mapping!$A$5:$A$26,0))&amp;" | "&amp;INDEX(Mapping!$B$30:$B$46,MATCH($B235,Mapping!$A$30:$A$46,0)))</f>
        <v/>
      </c>
      <c r="I235" s="1">
        <f>INDEX(Variables!$C$5:$C$205,MATCH($A235,Variables!$A$5:$A$205,0))</f>
        <v/>
      </c>
      <c r="J235" s="1">
        <f>INDEX(Variables!$E$5:$E$205,MATCH($A235,Variables!$A$5:$A$205,0))</f>
        <v/>
      </c>
      <c r="K235" s="17">
        <f>LOWER(Settings!$C$4)&amp;".mit."&amp;$A235&amp;IF($C235="","","."&amp;$C235&amp;"."&amp;$B235)&amp;IF(INDEX(Variables!$D$5:$D$205,MATCH($A235,Variables!$A$5:$A$205,0))="","","."&amp;INDEX(Variables!$D$5:$D$205,MATCH($A235,Variables!$A$5:$A$205,0)))&amp;"."&amp;K$5</f>
        <v/>
      </c>
      <c r="L235" s="18">
        <f>L207+L231</f>
        <v/>
      </c>
      <c r="M235" s="19">
        <f>M207+M231</f>
        <v/>
      </c>
      <c r="N235" s="19">
        <f>N207+N231</f>
        <v/>
      </c>
      <c r="O235" s="19">
        <f>O207+O231</f>
        <v/>
      </c>
      <c r="P235" s="19">
        <f>P207+P231</f>
        <v/>
      </c>
      <c r="Q235" s="19">
        <f>Q207+Q231</f>
        <v/>
      </c>
      <c r="R235" s="19">
        <f>R207+R231</f>
        <v/>
      </c>
      <c r="S235" s="19">
        <f>S207+S231</f>
        <v/>
      </c>
      <c r="T235" s="19">
        <f>T207+T231</f>
        <v/>
      </c>
      <c r="U235" s="19">
        <f>U207+U231</f>
        <v/>
      </c>
      <c r="V235" s="19">
        <f>V207+V231</f>
        <v/>
      </c>
      <c r="W235" s="19">
        <f>W207+W231</f>
        <v/>
      </c>
      <c r="X235" s="19">
        <f>X207+X231</f>
        <v/>
      </c>
      <c r="Y235" s="19">
        <f>Y207+Y231</f>
        <v/>
      </c>
      <c r="Z235" s="19">
        <f>Z207+Z231</f>
        <v/>
      </c>
      <c r="AA235" s="19">
        <f>AA207+AA231</f>
        <v/>
      </c>
      <c r="AB235" s="19">
        <f>AB207+AB231</f>
        <v/>
      </c>
      <c r="AC235" s="19">
        <f>AC207+AC231</f>
        <v/>
      </c>
      <c r="AD235" s="20">
        <f>SHADOWSECTOR(AD207,AD231)</f>
        <v/>
      </c>
      <c r="AF235" s="17">
        <f>LOWER(Settings!$C$4)&amp;".mit."&amp;$A235&amp;IF($C235="","","."&amp;$C235&amp;"."&amp;$B235)&amp;IF(INDEX(Variables!$D$5:$D$205,MATCH($A235,Variables!$A$5:$A$205,0))="","","."&amp;INDEX(Variables!$D$5:$D$205,MATCH($A235,Variables!$A$5:$A$205,0)))&amp;"."&amp;AF$5</f>
        <v/>
      </c>
      <c r="AG235" s="18">
        <f>AG207+AG231</f>
        <v/>
      </c>
      <c r="AH235" s="19">
        <f>AH207+AH231</f>
        <v/>
      </c>
      <c r="AI235" s="19">
        <f>AI207+AI231</f>
        <v/>
      </c>
      <c r="AJ235" s="19">
        <f>AJ207+AJ231</f>
        <v/>
      </c>
      <c r="AK235" s="19">
        <f>AK207+AK231</f>
        <v/>
      </c>
      <c r="AL235" s="19">
        <f>AL207+AL231</f>
        <v/>
      </c>
      <c r="AM235" s="19">
        <f>AM207+AM231</f>
        <v/>
      </c>
      <c r="AN235" s="19">
        <f>AN207+AN231</f>
        <v/>
      </c>
      <c r="AO235" s="19">
        <f>AO207+AO231</f>
        <v/>
      </c>
      <c r="AP235" s="19">
        <f>AP207+AP231</f>
        <v/>
      </c>
      <c r="AQ235" s="19">
        <f>AQ207+AQ231</f>
        <v/>
      </c>
      <c r="AR235" s="19">
        <f>AR207+AR231</f>
        <v/>
      </c>
      <c r="AS235" s="19">
        <f>AS207+AS231</f>
        <v/>
      </c>
      <c r="AT235" s="19">
        <f>AT207+AT231</f>
        <v/>
      </c>
      <c r="AU235" s="19">
        <f>AU207+AU231</f>
        <v/>
      </c>
      <c r="AV235" s="19">
        <f>AV207+AV231</f>
        <v/>
      </c>
      <c r="AW235" s="19">
        <f>AW207+AW231</f>
        <v/>
      </c>
      <c r="AX235" s="19">
        <f>AX207+AX231</f>
        <v/>
      </c>
      <c r="AY235" s="20">
        <f>SHADOWSECTOR(AY207,AY231)</f>
        <v/>
      </c>
    </row>
    <row r="236" hidden="1" outlineLevel="1">
      <c r="A236" s="1" t="inlineStr">
        <is>
          <t>shps</t>
        </is>
      </c>
      <c r="B236" s="1" t="inlineStr">
        <is>
          <t>all</t>
        </is>
      </c>
      <c r="C236" s="1" t="inlineStr">
        <is>
          <t>tra</t>
        </is>
      </c>
      <c r="H236" s="1">
        <f>INDEX(Variables!$B$5:$B$205,MATCH($A236,Variables!$A$5:$A$205,0))&amp;IF($C236="",""," | "&amp;INDEX(Mapping!$B$5:$B$26,MATCH($C236,Mapping!$A$5:$A$26,0))&amp;" | "&amp;INDEX(Mapping!$B$30:$B$46,MATCH($B236,Mapping!$A$30:$A$46,0)))</f>
        <v/>
      </c>
      <c r="I236" s="1">
        <f>INDEX(Variables!$C$5:$C$205,MATCH($A236,Variables!$A$5:$A$205,0))</f>
        <v/>
      </c>
      <c r="J236" s="1">
        <f>INDEX(Variables!$E$5:$E$205,MATCH($A236,Variables!$A$5:$A$205,0))</f>
        <v/>
      </c>
      <c r="K236" s="17">
        <f>LOWER(Settings!$C$4)&amp;".mit."&amp;$A236&amp;IF($C236="","","."&amp;$C236&amp;"."&amp;$B236)&amp;IF(INDEX(Variables!$D$5:$D$205,MATCH($A236,Variables!$A$5:$A$205,0))="","","."&amp;INDEX(Variables!$D$5:$D$205,MATCH($A236,Variables!$A$5:$A$205,0)))&amp;"."&amp;K$5</f>
        <v/>
      </c>
      <c r="L236" s="18">
        <f>L208+L232</f>
        <v/>
      </c>
      <c r="M236" s="19">
        <f>M208+M232</f>
        <v/>
      </c>
      <c r="N236" s="19">
        <f>N208+N232</f>
        <v/>
      </c>
      <c r="O236" s="19">
        <f>O208+O232</f>
        <v/>
      </c>
      <c r="P236" s="19">
        <f>P208+P232</f>
        <v/>
      </c>
      <c r="Q236" s="19">
        <f>Q208+Q232</f>
        <v/>
      </c>
      <c r="R236" s="19">
        <f>R208+R232</f>
        <v/>
      </c>
      <c r="S236" s="19">
        <f>S208+S232</f>
        <v/>
      </c>
      <c r="T236" s="19">
        <f>T208+T232</f>
        <v/>
      </c>
      <c r="U236" s="19">
        <f>U208+U232</f>
        <v/>
      </c>
      <c r="V236" s="19">
        <f>V208+V232</f>
        <v/>
      </c>
      <c r="W236" s="19">
        <f>W208+W232</f>
        <v/>
      </c>
      <c r="X236" s="19">
        <f>X208+X232</f>
        <v/>
      </c>
      <c r="Y236" s="19">
        <f>Y208+Y232</f>
        <v/>
      </c>
      <c r="Z236" s="19">
        <f>Z208+Z232</f>
        <v/>
      </c>
      <c r="AA236" s="19">
        <f>AA208+AA232</f>
        <v/>
      </c>
      <c r="AB236" s="19">
        <f>AB208+AB232</f>
        <v/>
      </c>
      <c r="AC236" s="19">
        <f>AC208+AC232</f>
        <v/>
      </c>
      <c r="AD236" s="20">
        <f>SHADOWSECTOR(AD208,AD232)</f>
        <v/>
      </c>
      <c r="AF236" s="17">
        <f>LOWER(Settings!$C$4)&amp;".mit."&amp;$A236&amp;IF($C236="","","."&amp;$C236&amp;"."&amp;$B236)&amp;IF(INDEX(Variables!$D$5:$D$205,MATCH($A236,Variables!$A$5:$A$205,0))="","","."&amp;INDEX(Variables!$D$5:$D$205,MATCH($A236,Variables!$A$5:$A$205,0)))&amp;"."&amp;AF$5</f>
        <v/>
      </c>
      <c r="AG236" s="18">
        <f>AG208+AG232</f>
        <v/>
      </c>
      <c r="AH236" s="19">
        <f>AH208+AH232</f>
        <v/>
      </c>
      <c r="AI236" s="19">
        <f>AI208+AI232</f>
        <v/>
      </c>
      <c r="AJ236" s="19">
        <f>AJ208+AJ232</f>
        <v/>
      </c>
      <c r="AK236" s="19">
        <f>AK208+AK232</f>
        <v/>
      </c>
      <c r="AL236" s="19">
        <f>AL208+AL232</f>
        <v/>
      </c>
      <c r="AM236" s="19">
        <f>AM208+AM232</f>
        <v/>
      </c>
      <c r="AN236" s="19">
        <f>AN208+AN232</f>
        <v/>
      </c>
      <c r="AO236" s="19">
        <f>AO208+AO232</f>
        <v/>
      </c>
      <c r="AP236" s="19">
        <f>AP208+AP232</f>
        <v/>
      </c>
      <c r="AQ236" s="19">
        <f>AQ208+AQ232</f>
        <v/>
      </c>
      <c r="AR236" s="19">
        <f>AR208+AR232</f>
        <v/>
      </c>
      <c r="AS236" s="19">
        <f>AS208+AS232</f>
        <v/>
      </c>
      <c r="AT236" s="19">
        <f>AT208+AT232</f>
        <v/>
      </c>
      <c r="AU236" s="19">
        <f>AU208+AU232</f>
        <v/>
      </c>
      <c r="AV236" s="19">
        <f>AV208+AV232</f>
        <v/>
      </c>
      <c r="AW236" s="19">
        <f>AW208+AW232</f>
        <v/>
      </c>
      <c r="AX236" s="19">
        <f>AX208+AX232</f>
        <v/>
      </c>
      <c r="AY236" s="20">
        <f>SHADOWSECTOR(AY208,AY232)</f>
        <v/>
      </c>
    </row>
    <row r="237" hidden="1" outlineLevel="1">
      <c r="A237" s="1" t="inlineStr">
        <is>
          <t>shps</t>
        </is>
      </c>
      <c r="B237" s="1" t="inlineStr">
        <is>
          <t>all</t>
        </is>
      </c>
      <c r="C237" s="1" t="inlineStr">
        <is>
          <t>res</t>
        </is>
      </c>
      <c r="H237" s="1">
        <f>INDEX(Variables!$B$5:$B$205,MATCH($A237,Variables!$A$5:$A$205,0))&amp;IF($C237="",""," | "&amp;INDEX(Mapping!$B$5:$B$26,MATCH($C237,Mapping!$A$5:$A$26,0))&amp;" | "&amp;INDEX(Mapping!$B$30:$B$46,MATCH($B237,Mapping!$A$30:$A$46,0)))</f>
        <v/>
      </c>
      <c r="I237" s="1">
        <f>INDEX(Variables!$C$5:$C$205,MATCH($A237,Variables!$A$5:$A$205,0))</f>
        <v/>
      </c>
      <c r="J237" s="1">
        <f>INDEX(Variables!$E$5:$E$205,MATCH($A237,Variables!$A$5:$A$205,0))</f>
        <v/>
      </c>
      <c r="K237" s="17">
        <f>LOWER(Settings!$C$4)&amp;".mit."&amp;$A237&amp;IF($C237="","","."&amp;$C237&amp;"."&amp;$B237)&amp;IF(INDEX(Variables!$D$5:$D$205,MATCH($A237,Variables!$A$5:$A$205,0))="","","."&amp;INDEX(Variables!$D$5:$D$205,MATCH($A237,Variables!$A$5:$A$205,0)))&amp;"."&amp;K$5</f>
        <v/>
      </c>
      <c r="L237" s="18">
        <f>L209+L233</f>
        <v/>
      </c>
      <c r="M237" s="19">
        <f>M209+M233</f>
        <v/>
      </c>
      <c r="N237" s="19">
        <f>N209+N233</f>
        <v/>
      </c>
      <c r="O237" s="19">
        <f>O209+O233</f>
        <v/>
      </c>
      <c r="P237" s="19">
        <f>P209+P233</f>
        <v/>
      </c>
      <c r="Q237" s="19">
        <f>Q209+Q233</f>
        <v/>
      </c>
      <c r="R237" s="19">
        <f>R209+R233</f>
        <v/>
      </c>
      <c r="S237" s="19">
        <f>S209+S233</f>
        <v/>
      </c>
      <c r="T237" s="19">
        <f>T209+T233</f>
        <v/>
      </c>
      <c r="U237" s="19">
        <f>U209+U233</f>
        <v/>
      </c>
      <c r="V237" s="19">
        <f>V209+V233</f>
        <v/>
      </c>
      <c r="W237" s="19">
        <f>W209+W233</f>
        <v/>
      </c>
      <c r="X237" s="19">
        <f>X209+X233</f>
        <v/>
      </c>
      <c r="Y237" s="19">
        <f>Y209+Y233</f>
        <v/>
      </c>
      <c r="Z237" s="19">
        <f>Z209+Z233</f>
        <v/>
      </c>
      <c r="AA237" s="19">
        <f>AA209+AA233</f>
        <v/>
      </c>
      <c r="AB237" s="19">
        <f>AB209+AB233</f>
        <v/>
      </c>
      <c r="AC237" s="19">
        <f>AC209+AC233</f>
        <v/>
      </c>
      <c r="AD237" s="20">
        <f>SHADOWSECTOR(AD209,AD233)</f>
        <v/>
      </c>
      <c r="AF237" s="17">
        <f>LOWER(Settings!$C$4)&amp;".mit."&amp;$A237&amp;IF($C237="","","."&amp;$C237&amp;"."&amp;$B237)&amp;IF(INDEX(Variables!$D$5:$D$205,MATCH($A237,Variables!$A$5:$A$205,0))="","","."&amp;INDEX(Variables!$D$5:$D$205,MATCH($A237,Variables!$A$5:$A$205,0)))&amp;"."&amp;AF$5</f>
        <v/>
      </c>
      <c r="AG237" s="18">
        <f>AG209+AG233</f>
        <v/>
      </c>
      <c r="AH237" s="19">
        <f>AH209+AH233</f>
        <v/>
      </c>
      <c r="AI237" s="19">
        <f>AI209+AI233</f>
        <v/>
      </c>
      <c r="AJ237" s="19">
        <f>AJ209+AJ233</f>
        <v/>
      </c>
      <c r="AK237" s="19">
        <f>AK209+AK233</f>
        <v/>
      </c>
      <c r="AL237" s="19">
        <f>AL209+AL233</f>
        <v/>
      </c>
      <c r="AM237" s="19">
        <f>AM209+AM233</f>
        <v/>
      </c>
      <c r="AN237" s="19">
        <f>AN209+AN233</f>
        <v/>
      </c>
      <c r="AO237" s="19">
        <f>AO209+AO233</f>
        <v/>
      </c>
      <c r="AP237" s="19">
        <f>AP209+AP233</f>
        <v/>
      </c>
      <c r="AQ237" s="19">
        <f>AQ209+AQ233</f>
        <v/>
      </c>
      <c r="AR237" s="19">
        <f>AR209+AR233</f>
        <v/>
      </c>
      <c r="AS237" s="19">
        <f>AS209+AS233</f>
        <v/>
      </c>
      <c r="AT237" s="19">
        <f>AT209+AT233</f>
        <v/>
      </c>
      <c r="AU237" s="19">
        <f>AU209+AU233</f>
        <v/>
      </c>
      <c r="AV237" s="19">
        <f>AV209+AV233</f>
        <v/>
      </c>
      <c r="AW237" s="19">
        <f>AW209+AW233</f>
        <v/>
      </c>
      <c r="AX237" s="19">
        <f>AX209+AX233</f>
        <v/>
      </c>
      <c r="AY237" s="20">
        <f>SHADOWSECTOR(AY209,AY233)</f>
        <v/>
      </c>
    </row>
    <row r="238" hidden="1" outlineLevel="1">
      <c r="A238" s="1" t="inlineStr">
        <is>
          <t>shps</t>
        </is>
      </c>
      <c r="B238" s="1" t="inlineStr">
        <is>
          <t>all</t>
        </is>
      </c>
      <c r="C238" s="1" t="inlineStr">
        <is>
          <t>ind</t>
        </is>
      </c>
      <c r="H238" s="1">
        <f>INDEX(Variables!$B$5:$B$205,MATCH($A238,Variables!$A$5:$A$205,0))&amp;IF($C238="",""," | "&amp;INDEX(Mapping!$B$5:$B$26,MATCH($C238,Mapping!$A$5:$A$26,0))&amp;" | "&amp;INDEX(Mapping!$B$30:$B$46,MATCH($B238,Mapping!$A$30:$A$46,0)))</f>
        <v/>
      </c>
      <c r="I238" s="1">
        <f>INDEX(Variables!$C$5:$C$205,MATCH($A238,Variables!$A$5:$A$205,0))</f>
        <v/>
      </c>
      <c r="J238" s="1">
        <f>INDEX(Variables!$E$5:$E$205,MATCH($A238,Variables!$A$5:$A$205,0))</f>
        <v/>
      </c>
      <c r="K238" s="17">
        <f>LOWER(Settings!$C$4)&amp;".mit."&amp;$A238&amp;IF($C238="","","."&amp;$C238&amp;"."&amp;$B238)&amp;IF(INDEX(Variables!$D$5:$D$205,MATCH($A238,Variables!$A$5:$A$205,0))="","","."&amp;INDEX(Variables!$D$5:$D$205,MATCH($A238,Variables!$A$5:$A$205,0)))&amp;"."&amp;K$5</f>
        <v/>
      </c>
      <c r="L238" s="18">
        <f>L210+L234</f>
        <v/>
      </c>
      <c r="M238" s="19">
        <f>M210+M234</f>
        <v/>
      </c>
      <c r="N238" s="19">
        <f>N210+N234</f>
        <v/>
      </c>
      <c r="O238" s="19">
        <f>O210+O234</f>
        <v/>
      </c>
      <c r="P238" s="19">
        <f>P210+P234</f>
        <v/>
      </c>
      <c r="Q238" s="19">
        <f>Q210+Q234</f>
        <v/>
      </c>
      <c r="R238" s="19">
        <f>R210+R234</f>
        <v/>
      </c>
      <c r="S238" s="19">
        <f>S210+S234</f>
        <v/>
      </c>
      <c r="T238" s="19">
        <f>T210+T234</f>
        <v/>
      </c>
      <c r="U238" s="19">
        <f>U210+U234</f>
        <v/>
      </c>
      <c r="V238" s="19">
        <f>V210+V234</f>
        <v/>
      </c>
      <c r="W238" s="19">
        <f>W210+W234</f>
        <v/>
      </c>
      <c r="X238" s="19">
        <f>X210+X234</f>
        <v/>
      </c>
      <c r="Y238" s="19">
        <f>Y210+Y234</f>
        <v/>
      </c>
      <c r="Z238" s="19">
        <f>Z210+Z234</f>
        <v/>
      </c>
      <c r="AA238" s="19">
        <f>AA210+AA234</f>
        <v/>
      </c>
      <c r="AB238" s="19">
        <f>AB210+AB234</f>
        <v/>
      </c>
      <c r="AC238" s="19">
        <f>AC210+AC234</f>
        <v/>
      </c>
      <c r="AD238" s="20">
        <f>SHADOWSECTOR(AD210,AD234)</f>
        <v/>
      </c>
      <c r="AF238" s="17">
        <f>LOWER(Settings!$C$4)&amp;".mit."&amp;$A238&amp;IF($C238="","","."&amp;$C238&amp;"."&amp;$B238)&amp;IF(INDEX(Variables!$D$5:$D$205,MATCH($A238,Variables!$A$5:$A$205,0))="","","."&amp;INDEX(Variables!$D$5:$D$205,MATCH($A238,Variables!$A$5:$A$205,0)))&amp;"."&amp;AF$5</f>
        <v/>
      </c>
      <c r="AG238" s="18">
        <f>AG210+AG234</f>
        <v/>
      </c>
      <c r="AH238" s="19">
        <f>AH210+AH234</f>
        <v/>
      </c>
      <c r="AI238" s="19">
        <f>AI210+AI234</f>
        <v/>
      </c>
      <c r="AJ238" s="19">
        <f>AJ210+AJ234</f>
        <v/>
      </c>
      <c r="AK238" s="19">
        <f>AK210+AK234</f>
        <v/>
      </c>
      <c r="AL238" s="19">
        <f>AL210+AL234</f>
        <v/>
      </c>
      <c r="AM238" s="19">
        <f>AM210+AM234</f>
        <v/>
      </c>
      <c r="AN238" s="19">
        <f>AN210+AN234</f>
        <v/>
      </c>
      <c r="AO238" s="19">
        <f>AO210+AO234</f>
        <v/>
      </c>
      <c r="AP238" s="19">
        <f>AP210+AP234</f>
        <v/>
      </c>
      <c r="AQ238" s="19">
        <f>AQ210+AQ234</f>
        <v/>
      </c>
      <c r="AR238" s="19">
        <f>AR210+AR234</f>
        <v/>
      </c>
      <c r="AS238" s="19">
        <f>AS210+AS234</f>
        <v/>
      </c>
      <c r="AT238" s="19">
        <f>AT210+AT234</f>
        <v/>
      </c>
      <c r="AU238" s="19">
        <f>AU210+AU234</f>
        <v/>
      </c>
      <c r="AV238" s="19">
        <f>AV210+AV234</f>
        <v/>
      </c>
      <c r="AW238" s="19">
        <f>AW210+AW234</f>
        <v/>
      </c>
      <c r="AX238" s="19">
        <f>AX210+AX234</f>
        <v/>
      </c>
      <c r="AY238" s="20">
        <f>SHADOWSECTOR(AY210,AY234)</f>
        <v/>
      </c>
    </row>
    <row r="239" hidden="1" outlineLevel="1">
      <c r="A239" s="1" t="inlineStr">
        <is>
          <t>ssc</t>
        </is>
      </c>
      <c r="B239" s="1" t="inlineStr">
        <is>
          <t>all</t>
        </is>
      </c>
      <c r="C239" s="1" t="inlineStr">
        <is>
          <t>pow</t>
        </is>
      </c>
      <c r="H239" s="1">
        <f>INDEX(Variables!$B$5:$B$205,MATCH($A239,Variables!$A$5:$A$205,0))&amp;IF($C239="",""," | "&amp;INDEX(Mapping!$B$5:$B$26,MATCH($C239,Mapping!$A$5:$A$26,0))&amp;" | "&amp;INDEX(Mapping!$B$30:$B$46,MATCH($B239,Mapping!$A$30:$A$46,0)))</f>
        <v/>
      </c>
      <c r="I239" s="1">
        <f>INDEX(Variables!$C$5:$C$205,MATCH($A239,Variables!$A$5:$A$205,0))</f>
        <v/>
      </c>
      <c r="J239" s="1">
        <f>INDEX(Variables!$E$5:$E$205,MATCH($A239,Variables!$A$5:$A$205,0))</f>
        <v/>
      </c>
      <c r="K239" s="17">
        <f>LOWER(Settings!$C$4)&amp;".mit."&amp;$A239&amp;IF($C239="","","."&amp;$C239&amp;"."&amp;$B239)&amp;IF(INDEX(Variables!$D$5:$D$205,MATCH($A239,Variables!$A$5:$A$205,0))="","","."&amp;INDEX(Variables!$D$5:$D$205,MATCH($A239,Variables!$A$5:$A$205,0)))&amp;"."&amp;K$5</f>
        <v/>
      </c>
      <c r="L239" s="18">
        <f>IF(L212,1,0)*L$230</f>
        <v/>
      </c>
      <c r="M239" s="19">
        <f>IF(M212,1,0)*M$230</f>
        <v/>
      </c>
      <c r="N239" s="19">
        <f>IF(N212,1,0)*N$230</f>
        <v/>
      </c>
      <c r="O239" s="19">
        <f>IF(O212,1,0)*O$230</f>
        <v/>
      </c>
      <c r="P239" s="19">
        <f>IF(P212,1,0)*P$230</f>
        <v/>
      </c>
      <c r="Q239" s="19">
        <f>IF(Q212,1,0)*Q$230</f>
        <v/>
      </c>
      <c r="R239" s="19">
        <f>IF(R212,1,0)*R$230</f>
        <v/>
      </c>
      <c r="S239" s="19">
        <f>IF(S212,1,0)*S$230</f>
        <v/>
      </c>
      <c r="T239" s="19">
        <f>IF(T212,1,0)*T$230</f>
        <v/>
      </c>
      <c r="U239" s="19">
        <f>IF(U212,1,0)*U$230</f>
        <v/>
      </c>
      <c r="V239" s="19">
        <f>IF(V212,1,0)*V$230</f>
        <v/>
      </c>
      <c r="W239" s="19">
        <f>IF(W212,1,0)*W$230</f>
        <v/>
      </c>
      <c r="X239" s="19">
        <f>IF(X212,1,0)*X$230</f>
        <v/>
      </c>
      <c r="Y239" s="19">
        <f>IF(Y212,1,0)*Y$230</f>
        <v/>
      </c>
      <c r="Z239" s="19">
        <f>IF(Z212,1,0)*Z$230</f>
        <v/>
      </c>
      <c r="AA239" s="19">
        <f>IF(AA212,1,0)*AA$230</f>
        <v/>
      </c>
      <c r="AB239" s="19">
        <f>IF(AB212,1,0)*AB$230</f>
        <v/>
      </c>
      <c r="AC239" s="19">
        <f>IF(AC212,1,0)*AC$230</f>
        <v/>
      </c>
      <c r="AD239" s="20">
        <f>SHADOWSHARE(AD212,AD$230)</f>
        <v/>
      </c>
      <c r="AF239" s="17">
        <f>LOWER(Settings!$C$4)&amp;".mit."&amp;$A239&amp;IF($C239="","","."&amp;$C239&amp;"."&amp;$B239)&amp;IF(INDEX(Variables!$D$5:$D$205,MATCH($A239,Variables!$A$5:$A$205,0))="","","."&amp;INDEX(Variables!$D$5:$D$205,MATCH($A239,Variables!$A$5:$A$205,0)))&amp;"."&amp;AF$5</f>
        <v/>
      </c>
      <c r="AG239" s="18">
        <f>IF(AG212,1,0)*AG$230</f>
        <v/>
      </c>
      <c r="AH239" s="19">
        <f>IF(AH212,1,0)*AH$230</f>
        <v/>
      </c>
      <c r="AI239" s="19">
        <f>IF(AI212,1,0)*AI$230</f>
        <v/>
      </c>
      <c r="AJ239" s="19">
        <f>IF(AJ212,1,0)*AJ$230</f>
        <v/>
      </c>
      <c r="AK239" s="19">
        <f>IF(AK212,1,0)*AK$230</f>
        <v/>
      </c>
      <c r="AL239" s="19">
        <f>IF(AL212,1,0)*AL$230</f>
        <v/>
      </c>
      <c r="AM239" s="19">
        <f>IF(AM212,1,0)*AM$230</f>
        <v/>
      </c>
      <c r="AN239" s="19">
        <f>IF(AN212,1,0)*AN$230</f>
        <v/>
      </c>
      <c r="AO239" s="19">
        <f>IF(AO212,1,0)*AO$230</f>
        <v/>
      </c>
      <c r="AP239" s="19">
        <f>IF(AP212,1,0)*AP$230</f>
        <v/>
      </c>
      <c r="AQ239" s="19">
        <f>IF(AQ212,1,0)*AQ$230</f>
        <v/>
      </c>
      <c r="AR239" s="19">
        <f>IF(AR212,1,0)*AR$230</f>
        <v/>
      </c>
      <c r="AS239" s="19">
        <f>IF(AS212,1,0)*AS$230</f>
        <v/>
      </c>
      <c r="AT239" s="19">
        <f>IF(AT212,1,0)*AT$230</f>
        <v/>
      </c>
      <c r="AU239" s="19">
        <f>IF(AU212,1,0)*AU$230</f>
        <v/>
      </c>
      <c r="AV239" s="19">
        <f>IF(AV212,1,0)*AV$230</f>
        <v/>
      </c>
      <c r="AW239" s="19">
        <f>IF(AW212,1,0)*AW$230</f>
        <v/>
      </c>
      <c r="AX239" s="19">
        <f>IF(AX212,1,0)*AX$230</f>
        <v/>
      </c>
      <c r="AY239" s="20">
        <f>SHADOWSHARE(AY212,AY$230)</f>
        <v/>
      </c>
    </row>
    <row r="240" hidden="1" outlineLevel="1">
      <c r="A240" s="1" t="inlineStr">
        <is>
          <t>ssc</t>
        </is>
      </c>
      <c r="B240" s="1" t="inlineStr">
        <is>
          <t>all</t>
        </is>
      </c>
      <c r="C240" s="1" t="inlineStr">
        <is>
          <t>rod</t>
        </is>
      </c>
      <c r="H240" s="1">
        <f>INDEX(Variables!$B$5:$B$205,MATCH($A240,Variables!$A$5:$A$205,0))&amp;IF($C240="",""," | "&amp;INDEX(Mapping!$B$5:$B$26,MATCH($C240,Mapping!$A$5:$A$26,0))&amp;" | "&amp;INDEX(Mapping!$B$30:$B$46,MATCH($B240,Mapping!$A$30:$A$46,0)))</f>
        <v/>
      </c>
      <c r="I240" s="1">
        <f>INDEX(Variables!$C$5:$C$205,MATCH($A240,Variables!$A$5:$A$205,0))</f>
        <v/>
      </c>
      <c r="J240" s="1">
        <f>INDEX(Variables!$E$5:$E$205,MATCH($A240,Variables!$A$5:$A$205,0))</f>
        <v/>
      </c>
      <c r="K240" s="17">
        <f>LOWER(Settings!$C$4)&amp;".mit."&amp;$A240&amp;IF($C240="","","."&amp;$C240&amp;"."&amp;$B240)&amp;IF(INDEX(Variables!$D$5:$D$205,MATCH($A240,Variables!$A$5:$A$205,0))="","","."&amp;INDEX(Variables!$D$5:$D$205,MATCH($A240,Variables!$A$5:$A$205,0)))&amp;"."&amp;K$5</f>
        <v/>
      </c>
      <c r="L240" s="18">
        <f>IF(L213,1,0)*L$230</f>
        <v/>
      </c>
      <c r="M240" s="19">
        <f>IF(M213,1,0)*M$230</f>
        <v/>
      </c>
      <c r="N240" s="19">
        <f>IF(N213,1,0)*N$230</f>
        <v/>
      </c>
      <c r="O240" s="19">
        <f>IF(O213,1,0)*O$230</f>
        <v/>
      </c>
      <c r="P240" s="19">
        <f>IF(P213,1,0)*P$230</f>
        <v/>
      </c>
      <c r="Q240" s="19">
        <f>IF(Q213,1,0)*Q$230</f>
        <v/>
      </c>
      <c r="R240" s="19">
        <f>IF(R213,1,0)*R$230</f>
        <v/>
      </c>
      <c r="S240" s="19">
        <f>IF(S213,1,0)*S$230</f>
        <v/>
      </c>
      <c r="T240" s="19">
        <f>IF(T213,1,0)*T$230</f>
        <v/>
      </c>
      <c r="U240" s="19">
        <f>IF(U213,1,0)*U$230</f>
        <v/>
      </c>
      <c r="V240" s="19">
        <f>IF(V213,1,0)*V$230</f>
        <v/>
      </c>
      <c r="W240" s="19">
        <f>IF(W213,1,0)*W$230</f>
        <v/>
      </c>
      <c r="X240" s="19">
        <f>IF(X213,1,0)*X$230</f>
        <v/>
      </c>
      <c r="Y240" s="19">
        <f>IF(Y213,1,0)*Y$230</f>
        <v/>
      </c>
      <c r="Z240" s="19">
        <f>IF(Z213,1,0)*Z$230</f>
        <v/>
      </c>
      <c r="AA240" s="19">
        <f>IF(AA213,1,0)*AA$230</f>
        <v/>
      </c>
      <c r="AB240" s="19">
        <f>IF(AB213,1,0)*AB$230</f>
        <v/>
      </c>
      <c r="AC240" s="19">
        <f>IF(AC213,1,0)*AC$230</f>
        <v/>
      </c>
      <c r="AD240" s="20">
        <f>SHADOWSHARE(AD213,AD$230)</f>
        <v/>
      </c>
      <c r="AF240" s="17">
        <f>LOWER(Settings!$C$4)&amp;".mit."&amp;$A240&amp;IF($C240="","","."&amp;$C240&amp;"."&amp;$B240)&amp;IF(INDEX(Variables!$D$5:$D$205,MATCH($A240,Variables!$A$5:$A$205,0))="","","."&amp;INDEX(Variables!$D$5:$D$205,MATCH($A240,Variables!$A$5:$A$205,0)))&amp;"."&amp;AF$5</f>
        <v/>
      </c>
      <c r="AG240" s="18">
        <f>IF(AG213,1,0)*AG$230</f>
        <v/>
      </c>
      <c r="AH240" s="19">
        <f>IF(AH213,1,0)*AH$230</f>
        <v/>
      </c>
      <c r="AI240" s="19">
        <f>IF(AI213,1,0)*AI$230</f>
        <v/>
      </c>
      <c r="AJ240" s="19">
        <f>IF(AJ213,1,0)*AJ$230</f>
        <v/>
      </c>
      <c r="AK240" s="19">
        <f>IF(AK213,1,0)*AK$230</f>
        <v/>
      </c>
      <c r="AL240" s="19">
        <f>IF(AL213,1,0)*AL$230</f>
        <v/>
      </c>
      <c r="AM240" s="19">
        <f>IF(AM213,1,0)*AM$230</f>
        <v/>
      </c>
      <c r="AN240" s="19">
        <f>IF(AN213,1,0)*AN$230</f>
        <v/>
      </c>
      <c r="AO240" s="19">
        <f>IF(AO213,1,0)*AO$230</f>
        <v/>
      </c>
      <c r="AP240" s="19">
        <f>IF(AP213,1,0)*AP$230</f>
        <v/>
      </c>
      <c r="AQ240" s="19">
        <f>IF(AQ213,1,0)*AQ$230</f>
        <v/>
      </c>
      <c r="AR240" s="19">
        <f>IF(AR213,1,0)*AR$230</f>
        <v/>
      </c>
      <c r="AS240" s="19">
        <f>IF(AS213,1,0)*AS$230</f>
        <v/>
      </c>
      <c r="AT240" s="19">
        <f>IF(AT213,1,0)*AT$230</f>
        <v/>
      </c>
      <c r="AU240" s="19">
        <f>IF(AU213,1,0)*AU$230</f>
        <v/>
      </c>
      <c r="AV240" s="19">
        <f>IF(AV213,1,0)*AV$230</f>
        <v/>
      </c>
      <c r="AW240" s="19">
        <f>IF(AW213,1,0)*AW$230</f>
        <v/>
      </c>
      <c r="AX240" s="19">
        <f>IF(AX213,1,0)*AX$230</f>
        <v/>
      </c>
      <c r="AY240" s="20">
        <f>SHADOWSHARE(AY213,AY$230)</f>
        <v/>
      </c>
    </row>
    <row r="241" hidden="1" outlineLevel="1">
      <c r="A241" s="1" t="inlineStr">
        <is>
          <t>ssc</t>
        </is>
      </c>
      <c r="B241" s="1" t="inlineStr">
        <is>
          <t>all</t>
        </is>
      </c>
      <c r="C241" s="1" t="inlineStr">
        <is>
          <t>ral</t>
        </is>
      </c>
      <c r="H241" s="1">
        <f>INDEX(Variables!$B$5:$B$205,MATCH($A241,Variables!$A$5:$A$205,0))&amp;IF($C241="",""," | "&amp;INDEX(Mapping!$B$5:$B$26,MATCH($C241,Mapping!$A$5:$A$26,0))&amp;" | "&amp;INDEX(Mapping!$B$30:$B$46,MATCH($B241,Mapping!$A$30:$A$46,0)))</f>
        <v/>
      </c>
      <c r="I241" s="1">
        <f>INDEX(Variables!$C$5:$C$205,MATCH($A241,Variables!$A$5:$A$205,0))</f>
        <v/>
      </c>
      <c r="J241" s="1">
        <f>INDEX(Variables!$E$5:$E$205,MATCH($A241,Variables!$A$5:$A$205,0))</f>
        <v/>
      </c>
      <c r="K241" s="17">
        <f>LOWER(Settings!$C$4)&amp;".mit."&amp;$A241&amp;IF($C241="","","."&amp;$C241&amp;"."&amp;$B241)&amp;IF(INDEX(Variables!$D$5:$D$205,MATCH($A241,Variables!$A$5:$A$205,0))="","","."&amp;INDEX(Variables!$D$5:$D$205,MATCH($A241,Variables!$A$5:$A$205,0)))&amp;"."&amp;K$5</f>
        <v/>
      </c>
      <c r="L241" s="18">
        <f>IF(L214,1,0)*L$230</f>
        <v/>
      </c>
      <c r="M241" s="19">
        <f>IF(M214,1,0)*M$230</f>
        <v/>
      </c>
      <c r="N241" s="19">
        <f>IF(N214,1,0)*N$230</f>
        <v/>
      </c>
      <c r="O241" s="19">
        <f>IF(O214,1,0)*O$230</f>
        <v/>
      </c>
      <c r="P241" s="19">
        <f>IF(P214,1,0)*P$230</f>
        <v/>
      </c>
      <c r="Q241" s="19">
        <f>IF(Q214,1,0)*Q$230</f>
        <v/>
      </c>
      <c r="R241" s="19">
        <f>IF(R214,1,0)*R$230</f>
        <v/>
      </c>
      <c r="S241" s="19">
        <f>IF(S214,1,0)*S$230</f>
        <v/>
      </c>
      <c r="T241" s="19">
        <f>IF(T214,1,0)*T$230</f>
        <v/>
      </c>
      <c r="U241" s="19">
        <f>IF(U214,1,0)*U$230</f>
        <v/>
      </c>
      <c r="V241" s="19">
        <f>IF(V214,1,0)*V$230</f>
        <v/>
      </c>
      <c r="W241" s="19">
        <f>IF(W214,1,0)*W$230</f>
        <v/>
      </c>
      <c r="X241" s="19">
        <f>IF(X214,1,0)*X$230</f>
        <v/>
      </c>
      <c r="Y241" s="19">
        <f>IF(Y214,1,0)*Y$230</f>
        <v/>
      </c>
      <c r="Z241" s="19">
        <f>IF(Z214,1,0)*Z$230</f>
        <v/>
      </c>
      <c r="AA241" s="19">
        <f>IF(AA214,1,0)*AA$230</f>
        <v/>
      </c>
      <c r="AB241" s="19">
        <f>IF(AB214,1,0)*AB$230</f>
        <v/>
      </c>
      <c r="AC241" s="19">
        <f>IF(AC214,1,0)*AC$230</f>
        <v/>
      </c>
      <c r="AD241" s="20">
        <f>SHADOWSHARE(AD214,AD$230)</f>
        <v/>
      </c>
      <c r="AF241" s="17">
        <f>LOWER(Settings!$C$4)&amp;".mit."&amp;$A241&amp;IF($C241="","","."&amp;$C241&amp;"."&amp;$B241)&amp;IF(INDEX(Variables!$D$5:$D$205,MATCH($A241,Variables!$A$5:$A$205,0))="","","."&amp;INDEX(Variables!$D$5:$D$205,MATCH($A241,Variables!$A$5:$A$205,0)))&amp;"."&amp;AF$5</f>
        <v/>
      </c>
      <c r="AG241" s="18">
        <f>IF(AG214,1,0)*AG$230</f>
        <v/>
      </c>
      <c r="AH241" s="19">
        <f>IF(AH214,1,0)*AH$230</f>
        <v/>
      </c>
      <c r="AI241" s="19">
        <f>IF(AI214,1,0)*AI$230</f>
        <v/>
      </c>
      <c r="AJ241" s="19">
        <f>IF(AJ214,1,0)*AJ$230</f>
        <v/>
      </c>
      <c r="AK241" s="19">
        <f>IF(AK214,1,0)*AK$230</f>
        <v/>
      </c>
      <c r="AL241" s="19">
        <f>IF(AL214,1,0)*AL$230</f>
        <v/>
      </c>
      <c r="AM241" s="19">
        <f>IF(AM214,1,0)*AM$230</f>
        <v/>
      </c>
      <c r="AN241" s="19">
        <f>IF(AN214,1,0)*AN$230</f>
        <v/>
      </c>
      <c r="AO241" s="19">
        <f>IF(AO214,1,0)*AO$230</f>
        <v/>
      </c>
      <c r="AP241" s="19">
        <f>IF(AP214,1,0)*AP$230</f>
        <v/>
      </c>
      <c r="AQ241" s="19">
        <f>IF(AQ214,1,0)*AQ$230</f>
        <v/>
      </c>
      <c r="AR241" s="19">
        <f>IF(AR214,1,0)*AR$230</f>
        <v/>
      </c>
      <c r="AS241" s="19">
        <f>IF(AS214,1,0)*AS$230</f>
        <v/>
      </c>
      <c r="AT241" s="19">
        <f>IF(AT214,1,0)*AT$230</f>
        <v/>
      </c>
      <c r="AU241" s="19">
        <f>IF(AU214,1,0)*AU$230</f>
        <v/>
      </c>
      <c r="AV241" s="19">
        <f>IF(AV214,1,0)*AV$230</f>
        <v/>
      </c>
      <c r="AW241" s="19">
        <f>IF(AW214,1,0)*AW$230</f>
        <v/>
      </c>
      <c r="AX241" s="19">
        <f>IF(AX214,1,0)*AX$230</f>
        <v/>
      </c>
      <c r="AY241" s="20">
        <f>SHADOWSHARE(AY214,AY$230)</f>
        <v/>
      </c>
    </row>
    <row r="242" hidden="1" outlineLevel="1">
      <c r="A242" s="1" t="inlineStr">
        <is>
          <t>ssc</t>
        </is>
      </c>
      <c r="B242" s="1" t="inlineStr">
        <is>
          <t>all</t>
        </is>
      </c>
      <c r="C242" s="1" t="inlineStr">
        <is>
          <t>avi</t>
        </is>
      </c>
      <c r="H242" s="1">
        <f>INDEX(Variables!$B$5:$B$205,MATCH($A242,Variables!$A$5:$A$205,0))&amp;IF($C242="",""," | "&amp;INDEX(Mapping!$B$5:$B$26,MATCH($C242,Mapping!$A$5:$A$26,0))&amp;" | "&amp;INDEX(Mapping!$B$30:$B$46,MATCH($B242,Mapping!$A$30:$A$46,0)))</f>
        <v/>
      </c>
      <c r="I242" s="1">
        <f>INDEX(Variables!$C$5:$C$205,MATCH($A242,Variables!$A$5:$A$205,0))</f>
        <v/>
      </c>
      <c r="J242" s="1">
        <f>INDEX(Variables!$E$5:$E$205,MATCH($A242,Variables!$A$5:$A$205,0))</f>
        <v/>
      </c>
      <c r="K242" s="17">
        <f>LOWER(Settings!$C$4)&amp;".mit."&amp;$A242&amp;IF($C242="","","."&amp;$C242&amp;"."&amp;$B242)&amp;IF(INDEX(Variables!$D$5:$D$205,MATCH($A242,Variables!$A$5:$A$205,0))="","","."&amp;INDEX(Variables!$D$5:$D$205,MATCH($A242,Variables!$A$5:$A$205,0)))&amp;"."&amp;K$5</f>
        <v/>
      </c>
      <c r="L242" s="18">
        <f>IF(L215,1,0)*L$230</f>
        <v/>
      </c>
      <c r="M242" s="19">
        <f>IF(M215,1,0)*M$230</f>
        <v/>
      </c>
      <c r="N242" s="19">
        <f>IF(N215,1,0)*N$230</f>
        <v/>
      </c>
      <c r="O242" s="19">
        <f>IF(O215,1,0)*O$230</f>
        <v/>
      </c>
      <c r="P242" s="19">
        <f>IF(P215,1,0)*P$230</f>
        <v/>
      </c>
      <c r="Q242" s="19">
        <f>IF(Q215,1,0)*Q$230</f>
        <v/>
      </c>
      <c r="R242" s="19">
        <f>IF(R215,1,0)*R$230</f>
        <v/>
      </c>
      <c r="S242" s="19">
        <f>IF(S215,1,0)*S$230</f>
        <v/>
      </c>
      <c r="T242" s="19">
        <f>IF(T215,1,0)*T$230</f>
        <v/>
      </c>
      <c r="U242" s="19">
        <f>IF(U215,1,0)*U$230</f>
        <v/>
      </c>
      <c r="V242" s="19">
        <f>IF(V215,1,0)*V$230</f>
        <v/>
      </c>
      <c r="W242" s="19">
        <f>IF(W215,1,0)*W$230</f>
        <v/>
      </c>
      <c r="X242" s="19">
        <f>IF(X215,1,0)*X$230</f>
        <v/>
      </c>
      <c r="Y242" s="19">
        <f>IF(Y215,1,0)*Y$230</f>
        <v/>
      </c>
      <c r="Z242" s="19">
        <f>IF(Z215,1,0)*Z$230</f>
        <v/>
      </c>
      <c r="AA242" s="19">
        <f>IF(AA215,1,0)*AA$230</f>
        <v/>
      </c>
      <c r="AB242" s="19">
        <f>IF(AB215,1,0)*AB$230</f>
        <v/>
      </c>
      <c r="AC242" s="19">
        <f>IF(AC215,1,0)*AC$230</f>
        <v/>
      </c>
      <c r="AD242" s="20">
        <f>SHADOWSHARE(AD215,AD$230)</f>
        <v/>
      </c>
      <c r="AF242" s="17">
        <f>LOWER(Settings!$C$4)&amp;".mit."&amp;$A242&amp;IF($C242="","","."&amp;$C242&amp;"."&amp;$B242)&amp;IF(INDEX(Variables!$D$5:$D$205,MATCH($A242,Variables!$A$5:$A$205,0))="","","."&amp;INDEX(Variables!$D$5:$D$205,MATCH($A242,Variables!$A$5:$A$205,0)))&amp;"."&amp;AF$5</f>
        <v/>
      </c>
      <c r="AG242" s="18">
        <f>IF(AG215,1,0)*AG$230</f>
        <v/>
      </c>
      <c r="AH242" s="19">
        <f>IF(AH215,1,0)*AH$230</f>
        <v/>
      </c>
      <c r="AI242" s="19">
        <f>IF(AI215,1,0)*AI$230</f>
        <v/>
      </c>
      <c r="AJ242" s="19">
        <f>IF(AJ215,1,0)*AJ$230</f>
        <v/>
      </c>
      <c r="AK242" s="19">
        <f>IF(AK215,1,0)*AK$230</f>
        <v/>
      </c>
      <c r="AL242" s="19">
        <f>IF(AL215,1,0)*AL$230</f>
        <v/>
      </c>
      <c r="AM242" s="19">
        <f>IF(AM215,1,0)*AM$230</f>
        <v/>
      </c>
      <c r="AN242" s="19">
        <f>IF(AN215,1,0)*AN$230</f>
        <v/>
      </c>
      <c r="AO242" s="19">
        <f>IF(AO215,1,0)*AO$230</f>
        <v/>
      </c>
      <c r="AP242" s="19">
        <f>IF(AP215,1,0)*AP$230</f>
        <v/>
      </c>
      <c r="AQ242" s="19">
        <f>IF(AQ215,1,0)*AQ$230</f>
        <v/>
      </c>
      <c r="AR242" s="19">
        <f>IF(AR215,1,0)*AR$230</f>
        <v/>
      </c>
      <c r="AS242" s="19">
        <f>IF(AS215,1,0)*AS$230</f>
        <v/>
      </c>
      <c r="AT242" s="19">
        <f>IF(AT215,1,0)*AT$230</f>
        <v/>
      </c>
      <c r="AU242" s="19">
        <f>IF(AU215,1,0)*AU$230</f>
        <v/>
      </c>
      <c r="AV242" s="19">
        <f>IF(AV215,1,0)*AV$230</f>
        <v/>
      </c>
      <c r="AW242" s="19">
        <f>IF(AW215,1,0)*AW$230</f>
        <v/>
      </c>
      <c r="AX242" s="19">
        <f>IF(AX215,1,0)*AX$230</f>
        <v/>
      </c>
      <c r="AY242" s="20">
        <f>SHADOWSHARE(AY215,AY$230)</f>
        <v/>
      </c>
    </row>
    <row r="243" hidden="1" outlineLevel="1">
      <c r="A243" s="1" t="inlineStr">
        <is>
          <t>ssc</t>
        </is>
      </c>
      <c r="B243" s="1" t="inlineStr">
        <is>
          <t>all</t>
        </is>
      </c>
      <c r="C243" s="1" t="inlineStr">
        <is>
          <t>nav</t>
        </is>
      </c>
      <c r="H243" s="1">
        <f>INDEX(Variables!$B$5:$B$205,MATCH($A243,Variables!$A$5:$A$205,0))&amp;IF($C243="",""," | "&amp;INDEX(Mapping!$B$5:$B$26,MATCH($C243,Mapping!$A$5:$A$26,0))&amp;" | "&amp;INDEX(Mapping!$B$30:$B$46,MATCH($B243,Mapping!$A$30:$A$46,0)))</f>
        <v/>
      </c>
      <c r="I243" s="1">
        <f>INDEX(Variables!$C$5:$C$205,MATCH($A243,Variables!$A$5:$A$205,0))</f>
        <v/>
      </c>
      <c r="J243" s="1">
        <f>INDEX(Variables!$E$5:$E$205,MATCH($A243,Variables!$A$5:$A$205,0))</f>
        <v/>
      </c>
      <c r="K243" s="17">
        <f>LOWER(Settings!$C$4)&amp;".mit."&amp;$A243&amp;IF($C243="","","."&amp;$C243&amp;"."&amp;$B243)&amp;IF(INDEX(Variables!$D$5:$D$205,MATCH($A243,Variables!$A$5:$A$205,0))="","","."&amp;INDEX(Variables!$D$5:$D$205,MATCH($A243,Variables!$A$5:$A$205,0)))&amp;"."&amp;K$5</f>
        <v/>
      </c>
      <c r="L243" s="18">
        <f>IF(L216,1,0)*L$230</f>
        <v/>
      </c>
      <c r="M243" s="19">
        <f>IF(M216,1,0)*M$230</f>
        <v/>
      </c>
      <c r="N243" s="19">
        <f>IF(N216,1,0)*N$230</f>
        <v/>
      </c>
      <c r="O243" s="19">
        <f>IF(O216,1,0)*O$230</f>
        <v/>
      </c>
      <c r="P243" s="19">
        <f>IF(P216,1,0)*P$230</f>
        <v/>
      </c>
      <c r="Q243" s="19">
        <f>IF(Q216,1,0)*Q$230</f>
        <v/>
      </c>
      <c r="R243" s="19">
        <f>IF(R216,1,0)*R$230</f>
        <v/>
      </c>
      <c r="S243" s="19">
        <f>IF(S216,1,0)*S$230</f>
        <v/>
      </c>
      <c r="T243" s="19">
        <f>IF(T216,1,0)*T$230</f>
        <v/>
      </c>
      <c r="U243" s="19">
        <f>IF(U216,1,0)*U$230</f>
        <v/>
      </c>
      <c r="V243" s="19">
        <f>IF(V216,1,0)*V$230</f>
        <v/>
      </c>
      <c r="W243" s="19">
        <f>IF(W216,1,0)*W$230</f>
        <v/>
      </c>
      <c r="X243" s="19">
        <f>IF(X216,1,0)*X$230</f>
        <v/>
      </c>
      <c r="Y243" s="19">
        <f>IF(Y216,1,0)*Y$230</f>
        <v/>
      </c>
      <c r="Z243" s="19">
        <f>IF(Z216,1,0)*Z$230</f>
        <v/>
      </c>
      <c r="AA243" s="19">
        <f>IF(AA216,1,0)*AA$230</f>
        <v/>
      </c>
      <c r="AB243" s="19">
        <f>IF(AB216,1,0)*AB$230</f>
        <v/>
      </c>
      <c r="AC243" s="19">
        <f>IF(AC216,1,0)*AC$230</f>
        <v/>
      </c>
      <c r="AD243" s="20">
        <f>SHADOWSHARE(AD216,AD$230)</f>
        <v/>
      </c>
      <c r="AF243" s="17">
        <f>LOWER(Settings!$C$4)&amp;".mit."&amp;$A243&amp;IF($C243="","","."&amp;$C243&amp;"."&amp;$B243)&amp;IF(INDEX(Variables!$D$5:$D$205,MATCH($A243,Variables!$A$5:$A$205,0))="","","."&amp;INDEX(Variables!$D$5:$D$205,MATCH($A243,Variables!$A$5:$A$205,0)))&amp;"."&amp;AF$5</f>
        <v/>
      </c>
      <c r="AG243" s="18">
        <f>IF(AG216,1,0)*AG$230</f>
        <v/>
      </c>
      <c r="AH243" s="19">
        <f>IF(AH216,1,0)*AH$230</f>
        <v/>
      </c>
      <c r="AI243" s="19">
        <f>IF(AI216,1,0)*AI$230</f>
        <v/>
      </c>
      <c r="AJ243" s="19">
        <f>IF(AJ216,1,0)*AJ$230</f>
        <v/>
      </c>
      <c r="AK243" s="19">
        <f>IF(AK216,1,0)*AK$230</f>
        <v/>
      </c>
      <c r="AL243" s="19">
        <f>IF(AL216,1,0)*AL$230</f>
        <v/>
      </c>
      <c r="AM243" s="19">
        <f>IF(AM216,1,0)*AM$230</f>
        <v/>
      </c>
      <c r="AN243" s="19">
        <f>IF(AN216,1,0)*AN$230</f>
        <v/>
      </c>
      <c r="AO243" s="19">
        <f>IF(AO216,1,0)*AO$230</f>
        <v/>
      </c>
      <c r="AP243" s="19">
        <f>IF(AP216,1,0)*AP$230</f>
        <v/>
      </c>
      <c r="AQ243" s="19">
        <f>IF(AQ216,1,0)*AQ$230</f>
        <v/>
      </c>
      <c r="AR243" s="19">
        <f>IF(AR216,1,0)*AR$230</f>
        <v/>
      </c>
      <c r="AS243" s="19">
        <f>IF(AS216,1,0)*AS$230</f>
        <v/>
      </c>
      <c r="AT243" s="19">
        <f>IF(AT216,1,0)*AT$230</f>
        <v/>
      </c>
      <c r="AU243" s="19">
        <f>IF(AU216,1,0)*AU$230</f>
        <v/>
      </c>
      <c r="AV243" s="19">
        <f>IF(AV216,1,0)*AV$230</f>
        <v/>
      </c>
      <c r="AW243" s="19">
        <f>IF(AW216,1,0)*AW$230</f>
        <v/>
      </c>
      <c r="AX243" s="19">
        <f>IF(AX216,1,0)*AX$230</f>
        <v/>
      </c>
      <c r="AY243" s="20">
        <f>SHADOWSHARE(AY216,AY$230)</f>
        <v/>
      </c>
    </row>
    <row r="244" hidden="1" outlineLevel="1">
      <c r="A244" s="1" t="inlineStr">
        <is>
          <t>ssc</t>
        </is>
      </c>
      <c r="B244" s="1" t="inlineStr">
        <is>
          <t>all</t>
        </is>
      </c>
      <c r="C244" s="1" t="inlineStr">
        <is>
          <t>res</t>
        </is>
      </c>
      <c r="H244" s="1">
        <f>INDEX(Variables!$B$5:$B$205,MATCH($A244,Variables!$A$5:$A$205,0))&amp;IF($C244="",""," | "&amp;INDEX(Mapping!$B$5:$B$26,MATCH($C244,Mapping!$A$5:$A$26,0))&amp;" | "&amp;INDEX(Mapping!$B$30:$B$46,MATCH($B244,Mapping!$A$30:$A$46,0)))</f>
        <v/>
      </c>
      <c r="I244" s="1">
        <f>INDEX(Variables!$C$5:$C$205,MATCH($A244,Variables!$A$5:$A$205,0))</f>
        <v/>
      </c>
      <c r="J244" s="1">
        <f>INDEX(Variables!$E$5:$E$205,MATCH($A244,Variables!$A$5:$A$205,0))</f>
        <v/>
      </c>
      <c r="K244" s="17">
        <f>LOWER(Settings!$C$4)&amp;".mit."&amp;$A244&amp;IF($C244="","","."&amp;$C244&amp;"."&amp;$B244)&amp;IF(INDEX(Variables!$D$5:$D$205,MATCH($A244,Variables!$A$5:$A$205,0))="","","."&amp;INDEX(Variables!$D$5:$D$205,MATCH($A244,Variables!$A$5:$A$205,0)))&amp;"."&amp;K$5</f>
        <v/>
      </c>
      <c r="L244" s="18">
        <f>IF(L217,1,0)*L$230</f>
        <v/>
      </c>
      <c r="M244" s="19">
        <f>IF(M217,1,0)*M$230</f>
        <v/>
      </c>
      <c r="N244" s="19">
        <f>IF(N217,1,0)*N$230</f>
        <v/>
      </c>
      <c r="O244" s="19">
        <f>IF(O217,1,0)*O$230</f>
        <v/>
      </c>
      <c r="P244" s="19">
        <f>IF(P217,1,0)*P$230</f>
        <v/>
      </c>
      <c r="Q244" s="19">
        <f>IF(Q217,1,0)*Q$230</f>
        <v/>
      </c>
      <c r="R244" s="19">
        <f>IF(R217,1,0)*R$230</f>
        <v/>
      </c>
      <c r="S244" s="19">
        <f>IF(S217,1,0)*S$230</f>
        <v/>
      </c>
      <c r="T244" s="19">
        <f>IF(T217,1,0)*T$230</f>
        <v/>
      </c>
      <c r="U244" s="19">
        <f>IF(U217,1,0)*U$230</f>
        <v/>
      </c>
      <c r="V244" s="19">
        <f>IF(V217,1,0)*V$230</f>
        <v/>
      </c>
      <c r="W244" s="19">
        <f>IF(W217,1,0)*W$230</f>
        <v/>
      </c>
      <c r="X244" s="19">
        <f>IF(X217,1,0)*X$230</f>
        <v/>
      </c>
      <c r="Y244" s="19">
        <f>IF(Y217,1,0)*Y$230</f>
        <v/>
      </c>
      <c r="Z244" s="19">
        <f>IF(Z217,1,0)*Z$230</f>
        <v/>
      </c>
      <c r="AA244" s="19">
        <f>IF(AA217,1,0)*AA$230</f>
        <v/>
      </c>
      <c r="AB244" s="19">
        <f>IF(AB217,1,0)*AB$230</f>
        <v/>
      </c>
      <c r="AC244" s="19">
        <f>IF(AC217,1,0)*AC$230</f>
        <v/>
      </c>
      <c r="AD244" s="20">
        <f>SHADOWSHARE(AD217,AD$230)</f>
        <v/>
      </c>
      <c r="AF244" s="17">
        <f>LOWER(Settings!$C$4)&amp;".mit."&amp;$A244&amp;IF($C244="","","."&amp;$C244&amp;"."&amp;$B244)&amp;IF(INDEX(Variables!$D$5:$D$205,MATCH($A244,Variables!$A$5:$A$205,0))="","","."&amp;INDEX(Variables!$D$5:$D$205,MATCH($A244,Variables!$A$5:$A$205,0)))&amp;"."&amp;AF$5</f>
        <v/>
      </c>
      <c r="AG244" s="18">
        <f>IF(AG217,1,0)*AG$230</f>
        <v/>
      </c>
      <c r="AH244" s="19">
        <f>IF(AH217,1,0)*AH$230</f>
        <v/>
      </c>
      <c r="AI244" s="19">
        <f>IF(AI217,1,0)*AI$230</f>
        <v/>
      </c>
      <c r="AJ244" s="19">
        <f>IF(AJ217,1,0)*AJ$230</f>
        <v/>
      </c>
      <c r="AK244" s="19">
        <f>IF(AK217,1,0)*AK$230</f>
        <v/>
      </c>
      <c r="AL244" s="19">
        <f>IF(AL217,1,0)*AL$230</f>
        <v/>
      </c>
      <c r="AM244" s="19">
        <f>IF(AM217,1,0)*AM$230</f>
        <v/>
      </c>
      <c r="AN244" s="19">
        <f>IF(AN217,1,0)*AN$230</f>
        <v/>
      </c>
      <c r="AO244" s="19">
        <f>IF(AO217,1,0)*AO$230</f>
        <v/>
      </c>
      <c r="AP244" s="19">
        <f>IF(AP217,1,0)*AP$230</f>
        <v/>
      </c>
      <c r="AQ244" s="19">
        <f>IF(AQ217,1,0)*AQ$230</f>
        <v/>
      </c>
      <c r="AR244" s="19">
        <f>IF(AR217,1,0)*AR$230</f>
        <v/>
      </c>
      <c r="AS244" s="19">
        <f>IF(AS217,1,0)*AS$230</f>
        <v/>
      </c>
      <c r="AT244" s="19">
        <f>IF(AT217,1,0)*AT$230</f>
        <v/>
      </c>
      <c r="AU244" s="19">
        <f>IF(AU217,1,0)*AU$230</f>
        <v/>
      </c>
      <c r="AV244" s="19">
        <f>IF(AV217,1,0)*AV$230</f>
        <v/>
      </c>
      <c r="AW244" s="19">
        <f>IF(AW217,1,0)*AW$230</f>
        <v/>
      </c>
      <c r="AX244" s="19">
        <f>IF(AX217,1,0)*AX$230</f>
        <v/>
      </c>
      <c r="AY244" s="20">
        <f>SHADOWSHARE(AY217,AY$230)</f>
        <v/>
      </c>
    </row>
    <row r="245" hidden="1" outlineLevel="1">
      <c r="A245" s="1" t="inlineStr">
        <is>
          <t>ssc</t>
        </is>
      </c>
      <c r="B245" s="1" t="inlineStr">
        <is>
          <t>all</t>
        </is>
      </c>
      <c r="C245" s="1" t="inlineStr">
        <is>
          <t>foo</t>
        </is>
      </c>
      <c r="H245" s="1">
        <f>INDEX(Variables!$B$5:$B$205,MATCH($A245,Variables!$A$5:$A$205,0))&amp;IF($C245="",""," | "&amp;INDEX(Mapping!$B$5:$B$26,MATCH($C245,Mapping!$A$5:$A$26,0))&amp;" | "&amp;INDEX(Mapping!$B$30:$B$46,MATCH($B245,Mapping!$A$30:$A$46,0)))</f>
        <v/>
      </c>
      <c r="I245" s="1">
        <f>INDEX(Variables!$C$5:$C$205,MATCH($A245,Variables!$A$5:$A$205,0))</f>
        <v/>
      </c>
      <c r="J245" s="1">
        <f>INDEX(Variables!$E$5:$E$205,MATCH($A245,Variables!$A$5:$A$205,0))</f>
        <v/>
      </c>
      <c r="K245" s="17">
        <f>LOWER(Settings!$C$4)&amp;".mit."&amp;$A245&amp;IF($C245="","","."&amp;$C245&amp;"."&amp;$B245)&amp;IF(INDEX(Variables!$D$5:$D$205,MATCH($A245,Variables!$A$5:$A$205,0))="","","."&amp;INDEX(Variables!$D$5:$D$205,MATCH($A245,Variables!$A$5:$A$205,0)))&amp;"."&amp;K$5</f>
        <v/>
      </c>
      <c r="L245" s="18">
        <f>IF(L218,1,0)*L$230</f>
        <v/>
      </c>
      <c r="M245" s="19">
        <f>IF(M218,1,0)*M$230</f>
        <v/>
      </c>
      <c r="N245" s="19">
        <f>IF(N218,1,0)*N$230</f>
        <v/>
      </c>
      <c r="O245" s="19">
        <f>IF(O218,1,0)*O$230</f>
        <v/>
      </c>
      <c r="P245" s="19">
        <f>IF(P218,1,0)*P$230</f>
        <v/>
      </c>
      <c r="Q245" s="19">
        <f>IF(Q218,1,0)*Q$230</f>
        <v/>
      </c>
      <c r="R245" s="19">
        <f>IF(R218,1,0)*R$230</f>
        <v/>
      </c>
      <c r="S245" s="19">
        <f>IF(S218,1,0)*S$230</f>
        <v/>
      </c>
      <c r="T245" s="19">
        <f>IF(T218,1,0)*T$230</f>
        <v/>
      </c>
      <c r="U245" s="19">
        <f>IF(U218,1,0)*U$230</f>
        <v/>
      </c>
      <c r="V245" s="19">
        <f>IF(V218,1,0)*V$230</f>
        <v/>
      </c>
      <c r="W245" s="19">
        <f>IF(W218,1,0)*W$230</f>
        <v/>
      </c>
      <c r="X245" s="19">
        <f>IF(X218,1,0)*X$230</f>
        <v/>
      </c>
      <c r="Y245" s="19">
        <f>IF(Y218,1,0)*Y$230</f>
        <v/>
      </c>
      <c r="Z245" s="19">
        <f>IF(Z218,1,0)*Z$230</f>
        <v/>
      </c>
      <c r="AA245" s="19">
        <f>IF(AA218,1,0)*AA$230</f>
        <v/>
      </c>
      <c r="AB245" s="19">
        <f>IF(AB218,1,0)*AB$230</f>
        <v/>
      </c>
      <c r="AC245" s="19">
        <f>IF(AC218,1,0)*AC$230</f>
        <v/>
      </c>
      <c r="AD245" s="20">
        <f>SHADOWSHARE(AD218,AD$230)</f>
        <v/>
      </c>
      <c r="AF245" s="17">
        <f>LOWER(Settings!$C$4)&amp;".mit."&amp;$A245&amp;IF($C245="","","."&amp;$C245&amp;"."&amp;$B245)&amp;IF(INDEX(Variables!$D$5:$D$205,MATCH($A245,Variables!$A$5:$A$205,0))="","","."&amp;INDEX(Variables!$D$5:$D$205,MATCH($A245,Variables!$A$5:$A$205,0)))&amp;"."&amp;AF$5</f>
        <v/>
      </c>
      <c r="AG245" s="18">
        <f>IF(AG218,1,0)*AG$230</f>
        <v/>
      </c>
      <c r="AH245" s="19">
        <f>IF(AH218,1,0)*AH$230</f>
        <v/>
      </c>
      <c r="AI245" s="19">
        <f>IF(AI218,1,0)*AI$230</f>
        <v/>
      </c>
      <c r="AJ245" s="19">
        <f>IF(AJ218,1,0)*AJ$230</f>
        <v/>
      </c>
      <c r="AK245" s="19">
        <f>IF(AK218,1,0)*AK$230</f>
        <v/>
      </c>
      <c r="AL245" s="19">
        <f>IF(AL218,1,0)*AL$230</f>
        <v/>
      </c>
      <c r="AM245" s="19">
        <f>IF(AM218,1,0)*AM$230</f>
        <v/>
      </c>
      <c r="AN245" s="19">
        <f>IF(AN218,1,0)*AN$230</f>
        <v/>
      </c>
      <c r="AO245" s="19">
        <f>IF(AO218,1,0)*AO$230</f>
        <v/>
      </c>
      <c r="AP245" s="19">
        <f>IF(AP218,1,0)*AP$230</f>
        <v/>
      </c>
      <c r="AQ245" s="19">
        <f>IF(AQ218,1,0)*AQ$230</f>
        <v/>
      </c>
      <c r="AR245" s="19">
        <f>IF(AR218,1,0)*AR$230</f>
        <v/>
      </c>
      <c r="AS245" s="19">
        <f>IF(AS218,1,0)*AS$230</f>
        <v/>
      </c>
      <c r="AT245" s="19">
        <f>IF(AT218,1,0)*AT$230</f>
        <v/>
      </c>
      <c r="AU245" s="19">
        <f>IF(AU218,1,0)*AU$230</f>
        <v/>
      </c>
      <c r="AV245" s="19">
        <f>IF(AV218,1,0)*AV$230</f>
        <v/>
      </c>
      <c r="AW245" s="19">
        <f>IF(AW218,1,0)*AW$230</f>
        <v/>
      </c>
      <c r="AX245" s="19">
        <f>IF(AX218,1,0)*AX$230</f>
        <v/>
      </c>
      <c r="AY245" s="20">
        <f>SHADOWSHARE(AY218,AY$230)</f>
        <v/>
      </c>
    </row>
    <row r="246" hidden="1" outlineLevel="1">
      <c r="A246" s="1" t="inlineStr">
        <is>
          <t>ssc</t>
        </is>
      </c>
      <c r="B246" s="1" t="inlineStr">
        <is>
          <t>all</t>
        </is>
      </c>
      <c r="C246" s="1" t="inlineStr">
        <is>
          <t>srv</t>
        </is>
      </c>
      <c r="H246" s="1">
        <f>INDEX(Variables!$B$5:$B$205,MATCH($A246,Variables!$A$5:$A$205,0))&amp;IF($C246="",""," | "&amp;INDEX(Mapping!$B$5:$B$26,MATCH($C246,Mapping!$A$5:$A$26,0))&amp;" | "&amp;INDEX(Mapping!$B$30:$B$46,MATCH($B246,Mapping!$A$30:$A$46,0)))</f>
        <v/>
      </c>
      <c r="I246" s="1">
        <f>INDEX(Variables!$C$5:$C$205,MATCH($A246,Variables!$A$5:$A$205,0))</f>
        <v/>
      </c>
      <c r="J246" s="1">
        <f>INDEX(Variables!$E$5:$E$205,MATCH($A246,Variables!$A$5:$A$205,0))</f>
        <v/>
      </c>
      <c r="K246" s="17">
        <f>LOWER(Settings!$C$4)&amp;".mit."&amp;$A246&amp;IF($C246="","","."&amp;$C246&amp;"."&amp;$B246)&amp;IF(INDEX(Variables!$D$5:$D$205,MATCH($A246,Variables!$A$5:$A$205,0))="","","."&amp;INDEX(Variables!$D$5:$D$205,MATCH($A246,Variables!$A$5:$A$205,0)))&amp;"."&amp;K$5</f>
        <v/>
      </c>
      <c r="L246" s="18">
        <f>IF(L219,1,0)*L$230</f>
        <v/>
      </c>
      <c r="M246" s="19">
        <f>IF(M219,1,0)*M$230</f>
        <v/>
      </c>
      <c r="N246" s="19">
        <f>IF(N219,1,0)*N$230</f>
        <v/>
      </c>
      <c r="O246" s="19">
        <f>IF(O219,1,0)*O$230</f>
        <v/>
      </c>
      <c r="P246" s="19">
        <f>IF(P219,1,0)*P$230</f>
        <v/>
      </c>
      <c r="Q246" s="19">
        <f>IF(Q219,1,0)*Q$230</f>
        <v/>
      </c>
      <c r="R246" s="19">
        <f>IF(R219,1,0)*R$230</f>
        <v/>
      </c>
      <c r="S246" s="19">
        <f>IF(S219,1,0)*S$230</f>
        <v/>
      </c>
      <c r="T246" s="19">
        <f>IF(T219,1,0)*T$230</f>
        <v/>
      </c>
      <c r="U246" s="19">
        <f>IF(U219,1,0)*U$230</f>
        <v/>
      </c>
      <c r="V246" s="19">
        <f>IF(V219,1,0)*V$230</f>
        <v/>
      </c>
      <c r="W246" s="19">
        <f>IF(W219,1,0)*W$230</f>
        <v/>
      </c>
      <c r="X246" s="19">
        <f>IF(X219,1,0)*X$230</f>
        <v/>
      </c>
      <c r="Y246" s="19">
        <f>IF(Y219,1,0)*Y$230</f>
        <v/>
      </c>
      <c r="Z246" s="19">
        <f>IF(Z219,1,0)*Z$230</f>
        <v/>
      </c>
      <c r="AA246" s="19">
        <f>IF(AA219,1,0)*AA$230</f>
        <v/>
      </c>
      <c r="AB246" s="19">
        <f>IF(AB219,1,0)*AB$230</f>
        <v/>
      </c>
      <c r="AC246" s="19">
        <f>IF(AC219,1,0)*AC$230</f>
        <v/>
      </c>
      <c r="AD246" s="20">
        <f>SHADOWSHARE(AD219,AD$230)</f>
        <v/>
      </c>
      <c r="AF246" s="17">
        <f>LOWER(Settings!$C$4)&amp;".mit."&amp;$A246&amp;IF($C246="","","."&amp;$C246&amp;"."&amp;$B246)&amp;IF(INDEX(Variables!$D$5:$D$205,MATCH($A246,Variables!$A$5:$A$205,0))="","","."&amp;INDEX(Variables!$D$5:$D$205,MATCH($A246,Variables!$A$5:$A$205,0)))&amp;"."&amp;AF$5</f>
        <v/>
      </c>
      <c r="AG246" s="18">
        <f>IF(AG219,1,0)*AG$230</f>
        <v/>
      </c>
      <c r="AH246" s="19">
        <f>IF(AH219,1,0)*AH$230</f>
        <v/>
      </c>
      <c r="AI246" s="19">
        <f>IF(AI219,1,0)*AI$230</f>
        <v/>
      </c>
      <c r="AJ246" s="19">
        <f>IF(AJ219,1,0)*AJ$230</f>
        <v/>
      </c>
      <c r="AK246" s="19">
        <f>IF(AK219,1,0)*AK$230</f>
        <v/>
      </c>
      <c r="AL246" s="19">
        <f>IF(AL219,1,0)*AL$230</f>
        <v/>
      </c>
      <c r="AM246" s="19">
        <f>IF(AM219,1,0)*AM$230</f>
        <v/>
      </c>
      <c r="AN246" s="19">
        <f>IF(AN219,1,0)*AN$230</f>
        <v/>
      </c>
      <c r="AO246" s="19">
        <f>IF(AO219,1,0)*AO$230</f>
        <v/>
      </c>
      <c r="AP246" s="19">
        <f>IF(AP219,1,0)*AP$230</f>
        <v/>
      </c>
      <c r="AQ246" s="19">
        <f>IF(AQ219,1,0)*AQ$230</f>
        <v/>
      </c>
      <c r="AR246" s="19">
        <f>IF(AR219,1,0)*AR$230</f>
        <v/>
      </c>
      <c r="AS246" s="19">
        <f>IF(AS219,1,0)*AS$230</f>
        <v/>
      </c>
      <c r="AT246" s="19">
        <f>IF(AT219,1,0)*AT$230</f>
        <v/>
      </c>
      <c r="AU246" s="19">
        <f>IF(AU219,1,0)*AU$230</f>
        <v/>
      </c>
      <c r="AV246" s="19">
        <f>IF(AV219,1,0)*AV$230</f>
        <v/>
      </c>
      <c r="AW246" s="19">
        <f>IF(AW219,1,0)*AW$230</f>
        <v/>
      </c>
      <c r="AX246" s="19">
        <f>IF(AX219,1,0)*AX$230</f>
        <v/>
      </c>
      <c r="AY246" s="20">
        <f>SHADOWSHARE(AY219,AY$230)</f>
        <v/>
      </c>
    </row>
    <row r="247" hidden="1" outlineLevel="1">
      <c r="A247" s="1" t="inlineStr">
        <is>
          <t>ssc</t>
        </is>
      </c>
      <c r="B247" s="1" t="inlineStr">
        <is>
          <t>all</t>
        </is>
      </c>
      <c r="C247" s="1" t="inlineStr">
        <is>
          <t>mch</t>
        </is>
      </c>
      <c r="H247" s="1">
        <f>INDEX(Variables!$B$5:$B$205,MATCH($A247,Variables!$A$5:$A$205,0))&amp;IF($C247="",""," | "&amp;INDEX(Mapping!$B$5:$B$26,MATCH($C247,Mapping!$A$5:$A$26,0))&amp;" | "&amp;INDEX(Mapping!$B$30:$B$46,MATCH($B247,Mapping!$A$30:$A$46,0)))</f>
        <v/>
      </c>
      <c r="I247" s="1">
        <f>INDEX(Variables!$C$5:$C$205,MATCH($A247,Variables!$A$5:$A$205,0))</f>
        <v/>
      </c>
      <c r="J247" s="1">
        <f>INDEX(Variables!$E$5:$E$205,MATCH($A247,Variables!$A$5:$A$205,0))</f>
        <v/>
      </c>
      <c r="K247" s="17">
        <f>LOWER(Settings!$C$4)&amp;".mit."&amp;$A247&amp;IF($C247="","","."&amp;$C247&amp;"."&amp;$B247)&amp;IF(INDEX(Variables!$D$5:$D$205,MATCH($A247,Variables!$A$5:$A$205,0))="","","."&amp;INDEX(Variables!$D$5:$D$205,MATCH($A247,Variables!$A$5:$A$205,0)))&amp;"."&amp;K$5</f>
        <v/>
      </c>
      <c r="L247" s="18">
        <f>IF(L220,1,0)*L$230</f>
        <v/>
      </c>
      <c r="M247" s="19">
        <f>IF(M220,1,0)*M$230</f>
        <v/>
      </c>
      <c r="N247" s="19">
        <f>IF(N220,1,0)*N$230</f>
        <v/>
      </c>
      <c r="O247" s="19">
        <f>IF(O220,1,0)*O$230</f>
        <v/>
      </c>
      <c r="P247" s="19">
        <f>IF(P220,1,0)*P$230</f>
        <v/>
      </c>
      <c r="Q247" s="19">
        <f>IF(Q220,1,0)*Q$230</f>
        <v/>
      </c>
      <c r="R247" s="19">
        <f>IF(R220,1,0)*R$230</f>
        <v/>
      </c>
      <c r="S247" s="19">
        <f>IF(S220,1,0)*S$230</f>
        <v/>
      </c>
      <c r="T247" s="19">
        <f>IF(T220,1,0)*T$230</f>
        <v/>
      </c>
      <c r="U247" s="19">
        <f>IF(U220,1,0)*U$230</f>
        <v/>
      </c>
      <c r="V247" s="19">
        <f>IF(V220,1,0)*V$230</f>
        <v/>
      </c>
      <c r="W247" s="19">
        <f>IF(W220,1,0)*W$230</f>
        <v/>
      </c>
      <c r="X247" s="19">
        <f>IF(X220,1,0)*X$230</f>
        <v/>
      </c>
      <c r="Y247" s="19">
        <f>IF(Y220,1,0)*Y$230</f>
        <v/>
      </c>
      <c r="Z247" s="19">
        <f>IF(Z220,1,0)*Z$230</f>
        <v/>
      </c>
      <c r="AA247" s="19">
        <f>IF(AA220,1,0)*AA$230</f>
        <v/>
      </c>
      <c r="AB247" s="19">
        <f>IF(AB220,1,0)*AB$230</f>
        <v/>
      </c>
      <c r="AC247" s="19">
        <f>IF(AC220,1,0)*AC$230</f>
        <v/>
      </c>
      <c r="AD247" s="20">
        <f>SHADOWSHARE(AD220,AD$230)</f>
        <v/>
      </c>
      <c r="AF247" s="17">
        <f>LOWER(Settings!$C$4)&amp;".mit."&amp;$A247&amp;IF($C247="","","."&amp;$C247&amp;"."&amp;$B247)&amp;IF(INDEX(Variables!$D$5:$D$205,MATCH($A247,Variables!$A$5:$A$205,0))="","","."&amp;INDEX(Variables!$D$5:$D$205,MATCH($A247,Variables!$A$5:$A$205,0)))&amp;"."&amp;AF$5</f>
        <v/>
      </c>
      <c r="AG247" s="18">
        <f>IF(AG220,1,0)*AG$230</f>
        <v/>
      </c>
      <c r="AH247" s="19">
        <f>IF(AH220,1,0)*AH$230</f>
        <v/>
      </c>
      <c r="AI247" s="19">
        <f>IF(AI220,1,0)*AI$230</f>
        <v/>
      </c>
      <c r="AJ247" s="19">
        <f>IF(AJ220,1,0)*AJ$230</f>
        <v/>
      </c>
      <c r="AK247" s="19">
        <f>IF(AK220,1,0)*AK$230</f>
        <v/>
      </c>
      <c r="AL247" s="19">
        <f>IF(AL220,1,0)*AL$230</f>
        <v/>
      </c>
      <c r="AM247" s="19">
        <f>IF(AM220,1,0)*AM$230</f>
        <v/>
      </c>
      <c r="AN247" s="19">
        <f>IF(AN220,1,0)*AN$230</f>
        <v/>
      </c>
      <c r="AO247" s="19">
        <f>IF(AO220,1,0)*AO$230</f>
        <v/>
      </c>
      <c r="AP247" s="19">
        <f>IF(AP220,1,0)*AP$230</f>
        <v/>
      </c>
      <c r="AQ247" s="19">
        <f>IF(AQ220,1,0)*AQ$230</f>
        <v/>
      </c>
      <c r="AR247" s="19">
        <f>IF(AR220,1,0)*AR$230</f>
        <v/>
      </c>
      <c r="AS247" s="19">
        <f>IF(AS220,1,0)*AS$230</f>
        <v/>
      </c>
      <c r="AT247" s="19">
        <f>IF(AT220,1,0)*AT$230</f>
        <v/>
      </c>
      <c r="AU247" s="19">
        <f>IF(AU220,1,0)*AU$230</f>
        <v/>
      </c>
      <c r="AV247" s="19">
        <f>IF(AV220,1,0)*AV$230</f>
        <v/>
      </c>
      <c r="AW247" s="19">
        <f>IF(AW220,1,0)*AW$230</f>
        <v/>
      </c>
      <c r="AX247" s="19">
        <f>IF(AX220,1,0)*AX$230</f>
        <v/>
      </c>
      <c r="AY247" s="20">
        <f>SHADOWSHARE(AY220,AY$230)</f>
        <v/>
      </c>
    </row>
    <row r="248" hidden="1" outlineLevel="1">
      <c r="A248" s="1" t="inlineStr">
        <is>
          <t>ssc</t>
        </is>
      </c>
      <c r="B248" s="1" t="inlineStr">
        <is>
          <t>all</t>
        </is>
      </c>
      <c r="C248" s="1" t="inlineStr">
        <is>
          <t>irn</t>
        </is>
      </c>
      <c r="H248" s="1">
        <f>INDEX(Variables!$B$5:$B$205,MATCH($A248,Variables!$A$5:$A$205,0))&amp;IF($C248="",""," | "&amp;INDEX(Mapping!$B$5:$B$26,MATCH($C248,Mapping!$A$5:$A$26,0))&amp;" | "&amp;INDEX(Mapping!$B$30:$B$46,MATCH($B248,Mapping!$A$30:$A$46,0)))</f>
        <v/>
      </c>
      <c r="I248" s="1">
        <f>INDEX(Variables!$C$5:$C$205,MATCH($A248,Variables!$A$5:$A$205,0))</f>
        <v/>
      </c>
      <c r="J248" s="1">
        <f>INDEX(Variables!$E$5:$E$205,MATCH($A248,Variables!$A$5:$A$205,0))</f>
        <v/>
      </c>
      <c r="K248" s="17">
        <f>LOWER(Settings!$C$4)&amp;".mit."&amp;$A248&amp;IF($C248="","","."&amp;$C248&amp;"."&amp;$B248)&amp;IF(INDEX(Variables!$D$5:$D$205,MATCH($A248,Variables!$A$5:$A$205,0))="","","."&amp;INDEX(Variables!$D$5:$D$205,MATCH($A248,Variables!$A$5:$A$205,0)))&amp;"."&amp;K$5</f>
        <v/>
      </c>
      <c r="L248" s="18">
        <f>IF(L221,1,0)*L$230</f>
        <v/>
      </c>
      <c r="M248" s="19">
        <f>IF(M221,1,0)*M$230</f>
        <v/>
      </c>
      <c r="N248" s="19">
        <f>IF(N221,1,0)*N$230</f>
        <v/>
      </c>
      <c r="O248" s="19">
        <f>IF(O221,1,0)*O$230</f>
        <v/>
      </c>
      <c r="P248" s="19">
        <f>IF(P221,1,0)*P$230</f>
        <v/>
      </c>
      <c r="Q248" s="19">
        <f>IF(Q221,1,0)*Q$230</f>
        <v/>
      </c>
      <c r="R248" s="19">
        <f>IF(R221,1,0)*R$230</f>
        <v/>
      </c>
      <c r="S248" s="19">
        <f>IF(S221,1,0)*S$230</f>
        <v/>
      </c>
      <c r="T248" s="19">
        <f>IF(T221,1,0)*T$230</f>
        <v/>
      </c>
      <c r="U248" s="19">
        <f>IF(U221,1,0)*U$230</f>
        <v/>
      </c>
      <c r="V248" s="19">
        <f>IF(V221,1,0)*V$230</f>
        <v/>
      </c>
      <c r="W248" s="19">
        <f>IF(W221,1,0)*W$230</f>
        <v/>
      </c>
      <c r="X248" s="19">
        <f>IF(X221,1,0)*X$230</f>
        <v/>
      </c>
      <c r="Y248" s="19">
        <f>IF(Y221,1,0)*Y$230</f>
        <v/>
      </c>
      <c r="Z248" s="19">
        <f>IF(Z221,1,0)*Z$230</f>
        <v/>
      </c>
      <c r="AA248" s="19">
        <f>IF(AA221,1,0)*AA$230</f>
        <v/>
      </c>
      <c r="AB248" s="19">
        <f>IF(AB221,1,0)*AB$230</f>
        <v/>
      </c>
      <c r="AC248" s="19">
        <f>IF(AC221,1,0)*AC$230</f>
        <v/>
      </c>
      <c r="AD248" s="20">
        <f>SHADOWSHARE(AD221,AD$230)</f>
        <v/>
      </c>
      <c r="AF248" s="17">
        <f>LOWER(Settings!$C$4)&amp;".mit."&amp;$A248&amp;IF($C248="","","."&amp;$C248&amp;"."&amp;$B248)&amp;IF(INDEX(Variables!$D$5:$D$205,MATCH($A248,Variables!$A$5:$A$205,0))="","","."&amp;INDEX(Variables!$D$5:$D$205,MATCH($A248,Variables!$A$5:$A$205,0)))&amp;"."&amp;AF$5</f>
        <v/>
      </c>
      <c r="AG248" s="18">
        <f>IF(AG221,1,0)*AG$230</f>
        <v/>
      </c>
      <c r="AH248" s="19">
        <f>IF(AH221,1,0)*AH$230</f>
        <v/>
      </c>
      <c r="AI248" s="19">
        <f>IF(AI221,1,0)*AI$230</f>
        <v/>
      </c>
      <c r="AJ248" s="19">
        <f>IF(AJ221,1,0)*AJ$230</f>
        <v/>
      </c>
      <c r="AK248" s="19">
        <f>IF(AK221,1,0)*AK$230</f>
        <v/>
      </c>
      <c r="AL248" s="19">
        <f>IF(AL221,1,0)*AL$230</f>
        <v/>
      </c>
      <c r="AM248" s="19">
        <f>IF(AM221,1,0)*AM$230</f>
        <v/>
      </c>
      <c r="AN248" s="19">
        <f>IF(AN221,1,0)*AN$230</f>
        <v/>
      </c>
      <c r="AO248" s="19">
        <f>IF(AO221,1,0)*AO$230</f>
        <v/>
      </c>
      <c r="AP248" s="19">
        <f>IF(AP221,1,0)*AP$230</f>
        <v/>
      </c>
      <c r="AQ248" s="19">
        <f>IF(AQ221,1,0)*AQ$230</f>
        <v/>
      </c>
      <c r="AR248" s="19">
        <f>IF(AR221,1,0)*AR$230</f>
        <v/>
      </c>
      <c r="AS248" s="19">
        <f>IF(AS221,1,0)*AS$230</f>
        <v/>
      </c>
      <c r="AT248" s="19">
        <f>IF(AT221,1,0)*AT$230</f>
        <v/>
      </c>
      <c r="AU248" s="19">
        <f>IF(AU221,1,0)*AU$230</f>
        <v/>
      </c>
      <c r="AV248" s="19">
        <f>IF(AV221,1,0)*AV$230</f>
        <v/>
      </c>
      <c r="AW248" s="19">
        <f>IF(AW221,1,0)*AW$230</f>
        <v/>
      </c>
      <c r="AX248" s="19">
        <f>IF(AX221,1,0)*AX$230</f>
        <v/>
      </c>
      <c r="AY248" s="20">
        <f>SHADOWSHARE(AY221,AY$230)</f>
        <v/>
      </c>
    </row>
    <row r="249" hidden="1" outlineLevel="1">
      <c r="A249" s="1" t="inlineStr">
        <is>
          <t>ssc</t>
        </is>
      </c>
      <c r="B249" s="1" t="inlineStr">
        <is>
          <t>all</t>
        </is>
      </c>
      <c r="C249" s="1" t="inlineStr">
        <is>
          <t>nfm</t>
        </is>
      </c>
      <c r="H249" s="1">
        <f>INDEX(Variables!$B$5:$B$205,MATCH($A249,Variables!$A$5:$A$205,0))&amp;IF($C249="",""," | "&amp;INDEX(Mapping!$B$5:$B$26,MATCH($C249,Mapping!$A$5:$A$26,0))&amp;" | "&amp;INDEX(Mapping!$B$30:$B$46,MATCH($B249,Mapping!$A$30:$A$46,0)))</f>
        <v/>
      </c>
      <c r="I249" s="1">
        <f>INDEX(Variables!$C$5:$C$205,MATCH($A249,Variables!$A$5:$A$205,0))</f>
        <v/>
      </c>
      <c r="J249" s="1">
        <f>INDEX(Variables!$E$5:$E$205,MATCH($A249,Variables!$A$5:$A$205,0))</f>
        <v/>
      </c>
      <c r="K249" s="17">
        <f>LOWER(Settings!$C$4)&amp;".mit."&amp;$A249&amp;IF($C249="","","."&amp;$C249&amp;"."&amp;$B249)&amp;IF(INDEX(Variables!$D$5:$D$205,MATCH($A249,Variables!$A$5:$A$205,0))="","","."&amp;INDEX(Variables!$D$5:$D$205,MATCH($A249,Variables!$A$5:$A$205,0)))&amp;"."&amp;K$5</f>
        <v/>
      </c>
      <c r="L249" s="18">
        <f>IF(L222,1,0)*L$230</f>
        <v/>
      </c>
      <c r="M249" s="19">
        <f>IF(M222,1,0)*M$230</f>
        <v/>
      </c>
      <c r="N249" s="19">
        <f>IF(N222,1,0)*N$230</f>
        <v/>
      </c>
      <c r="O249" s="19">
        <f>IF(O222,1,0)*O$230</f>
        <v/>
      </c>
      <c r="P249" s="19">
        <f>IF(P222,1,0)*P$230</f>
        <v/>
      </c>
      <c r="Q249" s="19">
        <f>IF(Q222,1,0)*Q$230</f>
        <v/>
      </c>
      <c r="R249" s="19">
        <f>IF(R222,1,0)*R$230</f>
        <v/>
      </c>
      <c r="S249" s="19">
        <f>IF(S222,1,0)*S$230</f>
        <v/>
      </c>
      <c r="T249" s="19">
        <f>IF(T222,1,0)*T$230</f>
        <v/>
      </c>
      <c r="U249" s="19">
        <f>IF(U222,1,0)*U$230</f>
        <v/>
      </c>
      <c r="V249" s="19">
        <f>IF(V222,1,0)*V$230</f>
        <v/>
      </c>
      <c r="W249" s="19">
        <f>IF(W222,1,0)*W$230</f>
        <v/>
      </c>
      <c r="X249" s="19">
        <f>IF(X222,1,0)*X$230</f>
        <v/>
      </c>
      <c r="Y249" s="19">
        <f>IF(Y222,1,0)*Y$230</f>
        <v/>
      </c>
      <c r="Z249" s="19">
        <f>IF(Z222,1,0)*Z$230</f>
        <v/>
      </c>
      <c r="AA249" s="19">
        <f>IF(AA222,1,0)*AA$230</f>
        <v/>
      </c>
      <c r="AB249" s="19">
        <f>IF(AB222,1,0)*AB$230</f>
        <v/>
      </c>
      <c r="AC249" s="19">
        <f>IF(AC222,1,0)*AC$230</f>
        <v/>
      </c>
      <c r="AD249" s="20">
        <f>SHADOWSHARE(AD222,AD$230)</f>
        <v/>
      </c>
      <c r="AF249" s="17">
        <f>LOWER(Settings!$C$4)&amp;".mit."&amp;$A249&amp;IF($C249="","","."&amp;$C249&amp;"."&amp;$B249)&amp;IF(INDEX(Variables!$D$5:$D$205,MATCH($A249,Variables!$A$5:$A$205,0))="","","."&amp;INDEX(Variables!$D$5:$D$205,MATCH($A249,Variables!$A$5:$A$205,0)))&amp;"."&amp;AF$5</f>
        <v/>
      </c>
      <c r="AG249" s="18">
        <f>IF(AG222,1,0)*AG$230</f>
        <v/>
      </c>
      <c r="AH249" s="19">
        <f>IF(AH222,1,0)*AH$230</f>
        <v/>
      </c>
      <c r="AI249" s="19">
        <f>IF(AI222,1,0)*AI$230</f>
        <v/>
      </c>
      <c r="AJ249" s="19">
        <f>IF(AJ222,1,0)*AJ$230</f>
        <v/>
      </c>
      <c r="AK249" s="19">
        <f>IF(AK222,1,0)*AK$230</f>
        <v/>
      </c>
      <c r="AL249" s="19">
        <f>IF(AL222,1,0)*AL$230</f>
        <v/>
      </c>
      <c r="AM249" s="19">
        <f>IF(AM222,1,0)*AM$230</f>
        <v/>
      </c>
      <c r="AN249" s="19">
        <f>IF(AN222,1,0)*AN$230</f>
        <v/>
      </c>
      <c r="AO249" s="19">
        <f>IF(AO222,1,0)*AO$230</f>
        <v/>
      </c>
      <c r="AP249" s="19">
        <f>IF(AP222,1,0)*AP$230</f>
        <v/>
      </c>
      <c r="AQ249" s="19">
        <f>IF(AQ222,1,0)*AQ$230</f>
        <v/>
      </c>
      <c r="AR249" s="19">
        <f>IF(AR222,1,0)*AR$230</f>
        <v/>
      </c>
      <c r="AS249" s="19">
        <f>IF(AS222,1,0)*AS$230</f>
        <v/>
      </c>
      <c r="AT249" s="19">
        <f>IF(AT222,1,0)*AT$230</f>
        <v/>
      </c>
      <c r="AU249" s="19">
        <f>IF(AU222,1,0)*AU$230</f>
        <v/>
      </c>
      <c r="AV249" s="19">
        <f>IF(AV222,1,0)*AV$230</f>
        <v/>
      </c>
      <c r="AW249" s="19">
        <f>IF(AW222,1,0)*AW$230</f>
        <v/>
      </c>
      <c r="AX249" s="19">
        <f>IF(AX222,1,0)*AX$230</f>
        <v/>
      </c>
      <c r="AY249" s="20">
        <f>SHADOWSHARE(AY222,AY$230)</f>
        <v/>
      </c>
    </row>
    <row r="250" hidden="1" outlineLevel="1">
      <c r="A250" s="1" t="inlineStr">
        <is>
          <t>ssc</t>
        </is>
      </c>
      <c r="B250" s="1" t="inlineStr">
        <is>
          <t>all</t>
        </is>
      </c>
      <c r="C250" s="1" t="inlineStr">
        <is>
          <t>mac</t>
        </is>
      </c>
      <c r="H250" s="1">
        <f>INDEX(Variables!$B$5:$B$205,MATCH($A250,Variables!$A$5:$A$205,0))&amp;IF($C250="",""," | "&amp;INDEX(Mapping!$B$5:$B$26,MATCH($C250,Mapping!$A$5:$A$26,0))&amp;" | "&amp;INDEX(Mapping!$B$30:$B$46,MATCH($B250,Mapping!$A$30:$A$46,0)))</f>
        <v/>
      </c>
      <c r="I250" s="1">
        <f>INDEX(Variables!$C$5:$C$205,MATCH($A250,Variables!$A$5:$A$205,0))</f>
        <v/>
      </c>
      <c r="J250" s="1">
        <f>INDEX(Variables!$E$5:$E$205,MATCH($A250,Variables!$A$5:$A$205,0))</f>
        <v/>
      </c>
      <c r="K250" s="17">
        <f>LOWER(Settings!$C$4)&amp;".mit."&amp;$A250&amp;IF($C250="","","."&amp;$C250&amp;"."&amp;$B250)&amp;IF(INDEX(Variables!$D$5:$D$205,MATCH($A250,Variables!$A$5:$A$205,0))="","","."&amp;INDEX(Variables!$D$5:$D$205,MATCH($A250,Variables!$A$5:$A$205,0)))&amp;"."&amp;K$5</f>
        <v/>
      </c>
      <c r="L250" s="18">
        <f>IF(L223,1,0)*L$230</f>
        <v/>
      </c>
      <c r="M250" s="19">
        <f>IF(M223,1,0)*M$230</f>
        <v/>
      </c>
      <c r="N250" s="19">
        <f>IF(N223,1,0)*N$230</f>
        <v/>
      </c>
      <c r="O250" s="19">
        <f>IF(O223,1,0)*O$230</f>
        <v/>
      </c>
      <c r="P250" s="19">
        <f>IF(P223,1,0)*P$230</f>
        <v/>
      </c>
      <c r="Q250" s="19">
        <f>IF(Q223,1,0)*Q$230</f>
        <v/>
      </c>
      <c r="R250" s="19">
        <f>IF(R223,1,0)*R$230</f>
        <v/>
      </c>
      <c r="S250" s="19">
        <f>IF(S223,1,0)*S$230</f>
        <v/>
      </c>
      <c r="T250" s="19">
        <f>IF(T223,1,0)*T$230</f>
        <v/>
      </c>
      <c r="U250" s="19">
        <f>IF(U223,1,0)*U$230</f>
        <v/>
      </c>
      <c r="V250" s="19">
        <f>IF(V223,1,0)*V$230</f>
        <v/>
      </c>
      <c r="W250" s="19">
        <f>IF(W223,1,0)*W$230</f>
        <v/>
      </c>
      <c r="X250" s="19">
        <f>IF(X223,1,0)*X$230</f>
        <v/>
      </c>
      <c r="Y250" s="19">
        <f>IF(Y223,1,0)*Y$230</f>
        <v/>
      </c>
      <c r="Z250" s="19">
        <f>IF(Z223,1,0)*Z$230</f>
        <v/>
      </c>
      <c r="AA250" s="19">
        <f>IF(AA223,1,0)*AA$230</f>
        <v/>
      </c>
      <c r="AB250" s="19">
        <f>IF(AB223,1,0)*AB$230</f>
        <v/>
      </c>
      <c r="AC250" s="19">
        <f>IF(AC223,1,0)*AC$230</f>
        <v/>
      </c>
      <c r="AD250" s="20">
        <f>SHADOWSHARE(AD223,AD$230)</f>
        <v/>
      </c>
      <c r="AF250" s="17">
        <f>LOWER(Settings!$C$4)&amp;".mit."&amp;$A250&amp;IF($C250="","","."&amp;$C250&amp;"."&amp;$B250)&amp;IF(INDEX(Variables!$D$5:$D$205,MATCH($A250,Variables!$A$5:$A$205,0))="","","."&amp;INDEX(Variables!$D$5:$D$205,MATCH($A250,Variables!$A$5:$A$205,0)))&amp;"."&amp;AF$5</f>
        <v/>
      </c>
      <c r="AG250" s="18">
        <f>IF(AG223,1,0)*AG$230</f>
        <v/>
      </c>
      <c r="AH250" s="19">
        <f>IF(AH223,1,0)*AH$230</f>
        <v/>
      </c>
      <c r="AI250" s="19">
        <f>IF(AI223,1,0)*AI$230</f>
        <v/>
      </c>
      <c r="AJ250" s="19">
        <f>IF(AJ223,1,0)*AJ$230</f>
        <v/>
      </c>
      <c r="AK250" s="19">
        <f>IF(AK223,1,0)*AK$230</f>
        <v/>
      </c>
      <c r="AL250" s="19">
        <f>IF(AL223,1,0)*AL$230</f>
        <v/>
      </c>
      <c r="AM250" s="19">
        <f>IF(AM223,1,0)*AM$230</f>
        <v/>
      </c>
      <c r="AN250" s="19">
        <f>IF(AN223,1,0)*AN$230</f>
        <v/>
      </c>
      <c r="AO250" s="19">
        <f>IF(AO223,1,0)*AO$230</f>
        <v/>
      </c>
      <c r="AP250" s="19">
        <f>IF(AP223,1,0)*AP$230</f>
        <v/>
      </c>
      <c r="AQ250" s="19">
        <f>IF(AQ223,1,0)*AQ$230</f>
        <v/>
      </c>
      <c r="AR250" s="19">
        <f>IF(AR223,1,0)*AR$230</f>
        <v/>
      </c>
      <c r="AS250" s="19">
        <f>IF(AS223,1,0)*AS$230</f>
        <v/>
      </c>
      <c r="AT250" s="19">
        <f>IF(AT223,1,0)*AT$230</f>
        <v/>
      </c>
      <c r="AU250" s="19">
        <f>IF(AU223,1,0)*AU$230</f>
        <v/>
      </c>
      <c r="AV250" s="19">
        <f>IF(AV223,1,0)*AV$230</f>
        <v/>
      </c>
      <c r="AW250" s="19">
        <f>IF(AW223,1,0)*AW$230</f>
        <v/>
      </c>
      <c r="AX250" s="19">
        <f>IF(AX223,1,0)*AX$230</f>
        <v/>
      </c>
      <c r="AY250" s="20">
        <f>SHADOWSHARE(AY223,AY$230)</f>
        <v/>
      </c>
    </row>
    <row r="251" hidden="1" outlineLevel="1">
      <c r="A251" s="1" t="inlineStr">
        <is>
          <t>ssc</t>
        </is>
      </c>
      <c r="B251" s="1" t="inlineStr">
        <is>
          <t>all</t>
        </is>
      </c>
      <c r="C251" s="1" t="inlineStr">
        <is>
          <t>cem</t>
        </is>
      </c>
      <c r="H251" s="1">
        <f>INDEX(Variables!$B$5:$B$205,MATCH($A251,Variables!$A$5:$A$205,0))&amp;IF($C251="",""," | "&amp;INDEX(Mapping!$B$5:$B$26,MATCH($C251,Mapping!$A$5:$A$26,0))&amp;" | "&amp;INDEX(Mapping!$B$30:$B$46,MATCH($B251,Mapping!$A$30:$A$46,0)))</f>
        <v/>
      </c>
      <c r="I251" s="1">
        <f>INDEX(Variables!$C$5:$C$205,MATCH($A251,Variables!$A$5:$A$205,0))</f>
        <v/>
      </c>
      <c r="J251" s="1">
        <f>INDEX(Variables!$E$5:$E$205,MATCH($A251,Variables!$A$5:$A$205,0))</f>
        <v/>
      </c>
      <c r="K251" s="17">
        <f>LOWER(Settings!$C$4)&amp;".mit."&amp;$A251&amp;IF($C251="","","."&amp;$C251&amp;"."&amp;$B251)&amp;IF(INDEX(Variables!$D$5:$D$205,MATCH($A251,Variables!$A$5:$A$205,0))="","","."&amp;INDEX(Variables!$D$5:$D$205,MATCH($A251,Variables!$A$5:$A$205,0)))&amp;"."&amp;K$5</f>
        <v/>
      </c>
      <c r="L251" s="18">
        <f>IF(L224,1,0)*L$230</f>
        <v/>
      </c>
      <c r="M251" s="19">
        <f>IF(M224,1,0)*M$230</f>
        <v/>
      </c>
      <c r="N251" s="19">
        <f>IF(N224,1,0)*N$230</f>
        <v/>
      </c>
      <c r="O251" s="19">
        <f>IF(O224,1,0)*O$230</f>
        <v/>
      </c>
      <c r="P251" s="19">
        <f>IF(P224,1,0)*P$230</f>
        <v/>
      </c>
      <c r="Q251" s="19">
        <f>IF(Q224,1,0)*Q$230</f>
        <v/>
      </c>
      <c r="R251" s="19">
        <f>IF(R224,1,0)*R$230</f>
        <v/>
      </c>
      <c r="S251" s="19">
        <f>IF(S224,1,0)*S$230</f>
        <v/>
      </c>
      <c r="T251" s="19">
        <f>IF(T224,1,0)*T$230</f>
        <v/>
      </c>
      <c r="U251" s="19">
        <f>IF(U224,1,0)*U$230</f>
        <v/>
      </c>
      <c r="V251" s="19">
        <f>IF(V224,1,0)*V$230</f>
        <v/>
      </c>
      <c r="W251" s="19">
        <f>IF(W224,1,0)*W$230</f>
        <v/>
      </c>
      <c r="X251" s="19">
        <f>IF(X224,1,0)*X$230</f>
        <v/>
      </c>
      <c r="Y251" s="19">
        <f>IF(Y224,1,0)*Y$230</f>
        <v/>
      </c>
      <c r="Z251" s="19">
        <f>IF(Z224,1,0)*Z$230</f>
        <v/>
      </c>
      <c r="AA251" s="19">
        <f>IF(AA224,1,0)*AA$230</f>
        <v/>
      </c>
      <c r="AB251" s="19">
        <f>IF(AB224,1,0)*AB$230</f>
        <v/>
      </c>
      <c r="AC251" s="19">
        <f>IF(AC224,1,0)*AC$230</f>
        <v/>
      </c>
      <c r="AD251" s="20">
        <f>SHADOWSHARE(AD224,AD$230)</f>
        <v/>
      </c>
      <c r="AF251" s="17">
        <f>LOWER(Settings!$C$4)&amp;".mit."&amp;$A251&amp;IF($C251="","","."&amp;$C251&amp;"."&amp;$B251)&amp;IF(INDEX(Variables!$D$5:$D$205,MATCH($A251,Variables!$A$5:$A$205,0))="","","."&amp;INDEX(Variables!$D$5:$D$205,MATCH($A251,Variables!$A$5:$A$205,0)))&amp;"."&amp;AF$5</f>
        <v/>
      </c>
      <c r="AG251" s="18">
        <f>IF(AG224,1,0)*AG$230</f>
        <v/>
      </c>
      <c r="AH251" s="19">
        <f>IF(AH224,1,0)*AH$230</f>
        <v/>
      </c>
      <c r="AI251" s="19">
        <f>IF(AI224,1,0)*AI$230</f>
        <v/>
      </c>
      <c r="AJ251" s="19">
        <f>IF(AJ224,1,0)*AJ$230</f>
        <v/>
      </c>
      <c r="AK251" s="19">
        <f>IF(AK224,1,0)*AK$230</f>
        <v/>
      </c>
      <c r="AL251" s="19">
        <f>IF(AL224,1,0)*AL$230</f>
        <v/>
      </c>
      <c r="AM251" s="19">
        <f>IF(AM224,1,0)*AM$230</f>
        <v/>
      </c>
      <c r="AN251" s="19">
        <f>IF(AN224,1,0)*AN$230</f>
        <v/>
      </c>
      <c r="AO251" s="19">
        <f>IF(AO224,1,0)*AO$230</f>
        <v/>
      </c>
      <c r="AP251" s="19">
        <f>IF(AP224,1,0)*AP$230</f>
        <v/>
      </c>
      <c r="AQ251" s="19">
        <f>IF(AQ224,1,0)*AQ$230</f>
        <v/>
      </c>
      <c r="AR251" s="19">
        <f>IF(AR224,1,0)*AR$230</f>
        <v/>
      </c>
      <c r="AS251" s="19">
        <f>IF(AS224,1,0)*AS$230</f>
        <v/>
      </c>
      <c r="AT251" s="19">
        <f>IF(AT224,1,0)*AT$230</f>
        <v/>
      </c>
      <c r="AU251" s="19">
        <f>IF(AU224,1,0)*AU$230</f>
        <v/>
      </c>
      <c r="AV251" s="19">
        <f>IF(AV224,1,0)*AV$230</f>
        <v/>
      </c>
      <c r="AW251" s="19">
        <f>IF(AW224,1,0)*AW$230</f>
        <v/>
      </c>
      <c r="AX251" s="19">
        <f>IF(AX224,1,0)*AX$230</f>
        <v/>
      </c>
      <c r="AY251" s="20">
        <f>SHADOWSHARE(AY224,AY$230)</f>
        <v/>
      </c>
    </row>
    <row r="252" hidden="1" outlineLevel="1">
      <c r="A252" s="1" t="inlineStr">
        <is>
          <t>ssc</t>
        </is>
      </c>
      <c r="B252" s="1" t="inlineStr">
        <is>
          <t>all</t>
        </is>
      </c>
      <c r="C252" s="1" t="inlineStr">
        <is>
          <t>omn</t>
        </is>
      </c>
      <c r="H252" s="1">
        <f>INDEX(Variables!$B$5:$B$205,MATCH($A252,Variables!$A$5:$A$205,0))&amp;IF($C252="",""," | "&amp;INDEX(Mapping!$B$5:$B$26,MATCH($C252,Mapping!$A$5:$A$26,0))&amp;" | "&amp;INDEX(Mapping!$B$30:$B$46,MATCH($B252,Mapping!$A$30:$A$46,0)))</f>
        <v/>
      </c>
      <c r="I252" s="1">
        <f>INDEX(Variables!$C$5:$C$205,MATCH($A252,Variables!$A$5:$A$205,0))</f>
        <v/>
      </c>
      <c r="J252" s="1">
        <f>INDEX(Variables!$E$5:$E$205,MATCH($A252,Variables!$A$5:$A$205,0))</f>
        <v/>
      </c>
      <c r="K252" s="17">
        <f>LOWER(Settings!$C$4)&amp;".mit."&amp;$A252&amp;IF($C252="","","."&amp;$C252&amp;"."&amp;$B252)&amp;IF(INDEX(Variables!$D$5:$D$205,MATCH($A252,Variables!$A$5:$A$205,0))="","","."&amp;INDEX(Variables!$D$5:$D$205,MATCH($A252,Variables!$A$5:$A$205,0)))&amp;"."&amp;K$5</f>
        <v/>
      </c>
      <c r="L252" s="18">
        <f>IF(L225,1,0)*L$230</f>
        <v/>
      </c>
      <c r="M252" s="19">
        <f>IF(M225,1,0)*M$230</f>
        <v/>
      </c>
      <c r="N252" s="19">
        <f>IF(N225,1,0)*N$230</f>
        <v/>
      </c>
      <c r="O252" s="19">
        <f>IF(O225,1,0)*O$230</f>
        <v/>
      </c>
      <c r="P252" s="19">
        <f>IF(P225,1,0)*P$230</f>
        <v/>
      </c>
      <c r="Q252" s="19">
        <f>IF(Q225,1,0)*Q$230</f>
        <v/>
      </c>
      <c r="R252" s="19">
        <f>IF(R225,1,0)*R$230</f>
        <v/>
      </c>
      <c r="S252" s="19">
        <f>IF(S225,1,0)*S$230</f>
        <v/>
      </c>
      <c r="T252" s="19">
        <f>IF(T225,1,0)*T$230</f>
        <v/>
      </c>
      <c r="U252" s="19">
        <f>IF(U225,1,0)*U$230</f>
        <v/>
      </c>
      <c r="V252" s="19">
        <f>IF(V225,1,0)*V$230</f>
        <v/>
      </c>
      <c r="W252" s="19">
        <f>IF(W225,1,0)*W$230</f>
        <v/>
      </c>
      <c r="X252" s="19">
        <f>IF(X225,1,0)*X$230</f>
        <v/>
      </c>
      <c r="Y252" s="19">
        <f>IF(Y225,1,0)*Y$230</f>
        <v/>
      </c>
      <c r="Z252" s="19">
        <f>IF(Z225,1,0)*Z$230</f>
        <v/>
      </c>
      <c r="AA252" s="19">
        <f>IF(AA225,1,0)*AA$230</f>
        <v/>
      </c>
      <c r="AB252" s="19">
        <f>IF(AB225,1,0)*AB$230</f>
        <v/>
      </c>
      <c r="AC252" s="19">
        <f>IF(AC225,1,0)*AC$230</f>
        <v/>
      </c>
      <c r="AD252" s="20">
        <f>SHADOWSHARE(AD225,AD$230)</f>
        <v/>
      </c>
      <c r="AF252" s="17">
        <f>LOWER(Settings!$C$4)&amp;".mit."&amp;$A252&amp;IF($C252="","","."&amp;$C252&amp;"."&amp;$B252)&amp;IF(INDEX(Variables!$D$5:$D$205,MATCH($A252,Variables!$A$5:$A$205,0))="","","."&amp;INDEX(Variables!$D$5:$D$205,MATCH($A252,Variables!$A$5:$A$205,0)))&amp;"."&amp;AF$5</f>
        <v/>
      </c>
      <c r="AG252" s="18">
        <f>IF(AG225,1,0)*AG$230</f>
        <v/>
      </c>
      <c r="AH252" s="19">
        <f>IF(AH225,1,0)*AH$230</f>
        <v/>
      </c>
      <c r="AI252" s="19">
        <f>IF(AI225,1,0)*AI$230</f>
        <v/>
      </c>
      <c r="AJ252" s="19">
        <f>IF(AJ225,1,0)*AJ$230</f>
        <v/>
      </c>
      <c r="AK252" s="19">
        <f>IF(AK225,1,0)*AK$230</f>
        <v/>
      </c>
      <c r="AL252" s="19">
        <f>IF(AL225,1,0)*AL$230</f>
        <v/>
      </c>
      <c r="AM252" s="19">
        <f>IF(AM225,1,0)*AM$230</f>
        <v/>
      </c>
      <c r="AN252" s="19">
        <f>IF(AN225,1,0)*AN$230</f>
        <v/>
      </c>
      <c r="AO252" s="19">
        <f>IF(AO225,1,0)*AO$230</f>
        <v/>
      </c>
      <c r="AP252" s="19">
        <f>IF(AP225,1,0)*AP$230</f>
        <v/>
      </c>
      <c r="AQ252" s="19">
        <f>IF(AQ225,1,0)*AQ$230</f>
        <v/>
      </c>
      <c r="AR252" s="19">
        <f>IF(AR225,1,0)*AR$230</f>
        <v/>
      </c>
      <c r="AS252" s="19">
        <f>IF(AS225,1,0)*AS$230</f>
        <v/>
      </c>
      <c r="AT252" s="19">
        <f>IF(AT225,1,0)*AT$230</f>
        <v/>
      </c>
      <c r="AU252" s="19">
        <f>IF(AU225,1,0)*AU$230</f>
        <v/>
      </c>
      <c r="AV252" s="19">
        <f>IF(AV225,1,0)*AV$230</f>
        <v/>
      </c>
      <c r="AW252" s="19">
        <f>IF(AW225,1,0)*AW$230</f>
        <v/>
      </c>
      <c r="AX252" s="19">
        <f>IF(AX225,1,0)*AX$230</f>
        <v/>
      </c>
      <c r="AY252" s="20">
        <f>SHADOWSHARE(AY225,AY$230)</f>
        <v/>
      </c>
    </row>
    <row r="253" hidden="1" outlineLevel="1">
      <c r="A253" s="1" t="inlineStr">
        <is>
          <t>ssc</t>
        </is>
      </c>
      <c r="B253" s="1" t="inlineStr">
        <is>
          <t>all</t>
        </is>
      </c>
      <c r="C253" s="1" t="inlineStr">
        <is>
          <t>cst</t>
        </is>
      </c>
      <c r="H253" s="1">
        <f>INDEX(Variables!$B$5:$B$205,MATCH($A253,Variables!$A$5:$A$205,0))&amp;IF($C253="",""," | "&amp;INDEX(Mapping!$B$5:$B$26,MATCH($C253,Mapping!$A$5:$A$26,0))&amp;" | "&amp;INDEX(Mapping!$B$30:$B$46,MATCH($B253,Mapping!$A$30:$A$46,0)))</f>
        <v/>
      </c>
      <c r="I253" s="1">
        <f>INDEX(Variables!$C$5:$C$205,MATCH($A253,Variables!$A$5:$A$205,0))</f>
        <v/>
      </c>
      <c r="J253" s="1">
        <f>INDEX(Variables!$E$5:$E$205,MATCH($A253,Variables!$A$5:$A$205,0))</f>
        <v/>
      </c>
      <c r="K253" s="17">
        <f>LOWER(Settings!$C$4)&amp;".mit."&amp;$A253&amp;IF($C253="","","."&amp;$C253&amp;"."&amp;$B253)&amp;IF(INDEX(Variables!$D$5:$D$205,MATCH($A253,Variables!$A$5:$A$205,0))="","","."&amp;INDEX(Variables!$D$5:$D$205,MATCH($A253,Variables!$A$5:$A$205,0)))&amp;"."&amp;K$5</f>
        <v/>
      </c>
      <c r="L253" s="18">
        <f>IF(L226,1,0)*L$230</f>
        <v/>
      </c>
      <c r="M253" s="19">
        <f>IF(M226,1,0)*M$230</f>
        <v/>
      </c>
      <c r="N253" s="19">
        <f>IF(N226,1,0)*N$230</f>
        <v/>
      </c>
      <c r="O253" s="19">
        <f>IF(O226,1,0)*O$230</f>
        <v/>
      </c>
      <c r="P253" s="19">
        <f>IF(P226,1,0)*P$230</f>
        <v/>
      </c>
      <c r="Q253" s="19">
        <f>IF(Q226,1,0)*Q$230</f>
        <v/>
      </c>
      <c r="R253" s="19">
        <f>IF(R226,1,0)*R$230</f>
        <v/>
      </c>
      <c r="S253" s="19">
        <f>IF(S226,1,0)*S$230</f>
        <v/>
      </c>
      <c r="T253" s="19">
        <f>IF(T226,1,0)*T$230</f>
        <v/>
      </c>
      <c r="U253" s="19">
        <f>IF(U226,1,0)*U$230</f>
        <v/>
      </c>
      <c r="V253" s="19">
        <f>IF(V226,1,0)*V$230</f>
        <v/>
      </c>
      <c r="W253" s="19">
        <f>IF(W226,1,0)*W$230</f>
        <v/>
      </c>
      <c r="X253" s="19">
        <f>IF(X226,1,0)*X$230</f>
        <v/>
      </c>
      <c r="Y253" s="19">
        <f>IF(Y226,1,0)*Y$230</f>
        <v/>
      </c>
      <c r="Z253" s="19">
        <f>IF(Z226,1,0)*Z$230</f>
        <v/>
      </c>
      <c r="AA253" s="19">
        <f>IF(AA226,1,0)*AA$230</f>
        <v/>
      </c>
      <c r="AB253" s="19">
        <f>IF(AB226,1,0)*AB$230</f>
        <v/>
      </c>
      <c r="AC253" s="19">
        <f>IF(AC226,1,0)*AC$230</f>
        <v/>
      </c>
      <c r="AD253" s="20">
        <f>SHADOWSHARE(AD226,AD$230)</f>
        <v/>
      </c>
      <c r="AF253" s="17">
        <f>LOWER(Settings!$C$4)&amp;".mit."&amp;$A253&amp;IF($C253="","","."&amp;$C253&amp;"."&amp;$B253)&amp;IF(INDEX(Variables!$D$5:$D$205,MATCH($A253,Variables!$A$5:$A$205,0))="","","."&amp;INDEX(Variables!$D$5:$D$205,MATCH($A253,Variables!$A$5:$A$205,0)))&amp;"."&amp;AF$5</f>
        <v/>
      </c>
      <c r="AG253" s="18">
        <f>IF(AG226,1,0)*AG$230</f>
        <v/>
      </c>
      <c r="AH253" s="19">
        <f>IF(AH226,1,0)*AH$230</f>
        <v/>
      </c>
      <c r="AI253" s="19">
        <f>IF(AI226,1,0)*AI$230</f>
        <v/>
      </c>
      <c r="AJ253" s="19">
        <f>IF(AJ226,1,0)*AJ$230</f>
        <v/>
      </c>
      <c r="AK253" s="19">
        <f>IF(AK226,1,0)*AK$230</f>
        <v/>
      </c>
      <c r="AL253" s="19">
        <f>IF(AL226,1,0)*AL$230</f>
        <v/>
      </c>
      <c r="AM253" s="19">
        <f>IF(AM226,1,0)*AM$230</f>
        <v/>
      </c>
      <c r="AN253" s="19">
        <f>IF(AN226,1,0)*AN$230</f>
        <v/>
      </c>
      <c r="AO253" s="19">
        <f>IF(AO226,1,0)*AO$230</f>
        <v/>
      </c>
      <c r="AP253" s="19">
        <f>IF(AP226,1,0)*AP$230</f>
        <v/>
      </c>
      <c r="AQ253" s="19">
        <f>IF(AQ226,1,0)*AQ$230</f>
        <v/>
      </c>
      <c r="AR253" s="19">
        <f>IF(AR226,1,0)*AR$230</f>
        <v/>
      </c>
      <c r="AS253" s="19">
        <f>IF(AS226,1,0)*AS$230</f>
        <v/>
      </c>
      <c r="AT253" s="19">
        <f>IF(AT226,1,0)*AT$230</f>
        <v/>
      </c>
      <c r="AU253" s="19">
        <f>IF(AU226,1,0)*AU$230</f>
        <v/>
      </c>
      <c r="AV253" s="19">
        <f>IF(AV226,1,0)*AV$230</f>
        <v/>
      </c>
      <c r="AW253" s="19">
        <f>IF(AW226,1,0)*AW$230</f>
        <v/>
      </c>
      <c r="AX253" s="19">
        <f>IF(AX226,1,0)*AX$230</f>
        <v/>
      </c>
      <c r="AY253" s="20">
        <f>SHADOWSHARE(AY226,AY$230)</f>
        <v/>
      </c>
    </row>
    <row r="254" hidden="1" outlineLevel="1">
      <c r="A254" s="1" t="inlineStr">
        <is>
          <t>ssc</t>
        </is>
      </c>
      <c r="B254" s="1" t="inlineStr">
        <is>
          <t>all</t>
        </is>
      </c>
      <c r="C254" s="1" t="inlineStr">
        <is>
          <t>ftr</t>
        </is>
      </c>
      <c r="H254" s="1">
        <f>INDEX(Variables!$B$5:$B$205,MATCH($A254,Variables!$A$5:$A$205,0))&amp;IF($C254="",""," | "&amp;INDEX(Mapping!$B$5:$B$26,MATCH($C254,Mapping!$A$5:$A$26,0))&amp;" | "&amp;INDEX(Mapping!$B$30:$B$46,MATCH($B254,Mapping!$A$30:$A$46,0)))</f>
        <v/>
      </c>
      <c r="I254" s="1">
        <f>INDEX(Variables!$C$5:$C$205,MATCH($A254,Variables!$A$5:$A$205,0))</f>
        <v/>
      </c>
      <c r="J254" s="1">
        <f>INDEX(Variables!$E$5:$E$205,MATCH($A254,Variables!$A$5:$A$205,0))</f>
        <v/>
      </c>
      <c r="K254" s="17">
        <f>LOWER(Settings!$C$4)&amp;".mit."&amp;$A254&amp;IF($C254="","","."&amp;$C254&amp;"."&amp;$B254)&amp;IF(INDEX(Variables!$D$5:$D$205,MATCH($A254,Variables!$A$5:$A$205,0))="","","."&amp;INDEX(Variables!$D$5:$D$205,MATCH($A254,Variables!$A$5:$A$205,0)))&amp;"."&amp;K$5</f>
        <v/>
      </c>
      <c r="L254" s="18">
        <f>IF(L227,1,0)*L$230</f>
        <v/>
      </c>
      <c r="M254" s="19">
        <f>IF(M227,1,0)*M$230</f>
        <v/>
      </c>
      <c r="N254" s="19">
        <f>IF(N227,1,0)*N$230</f>
        <v/>
      </c>
      <c r="O254" s="19">
        <f>IF(O227,1,0)*O$230</f>
        <v/>
      </c>
      <c r="P254" s="19">
        <f>IF(P227,1,0)*P$230</f>
        <v/>
      </c>
      <c r="Q254" s="19">
        <f>IF(Q227,1,0)*Q$230</f>
        <v/>
      </c>
      <c r="R254" s="19">
        <f>IF(R227,1,0)*R$230</f>
        <v/>
      </c>
      <c r="S254" s="19">
        <f>IF(S227,1,0)*S$230</f>
        <v/>
      </c>
      <c r="T254" s="19">
        <f>IF(T227,1,0)*T$230</f>
        <v/>
      </c>
      <c r="U254" s="19">
        <f>IF(U227,1,0)*U$230</f>
        <v/>
      </c>
      <c r="V254" s="19">
        <f>IF(V227,1,0)*V$230</f>
        <v/>
      </c>
      <c r="W254" s="19">
        <f>IF(W227,1,0)*W$230</f>
        <v/>
      </c>
      <c r="X254" s="19">
        <f>IF(X227,1,0)*X$230</f>
        <v/>
      </c>
      <c r="Y254" s="19">
        <f>IF(Y227,1,0)*Y$230</f>
        <v/>
      </c>
      <c r="Z254" s="19">
        <f>IF(Z227,1,0)*Z$230</f>
        <v/>
      </c>
      <c r="AA254" s="19">
        <f>IF(AA227,1,0)*AA$230</f>
        <v/>
      </c>
      <c r="AB254" s="19">
        <f>IF(AB227,1,0)*AB$230</f>
        <v/>
      </c>
      <c r="AC254" s="19">
        <f>IF(AC227,1,0)*AC$230</f>
        <v/>
      </c>
      <c r="AD254" s="20">
        <f>SHADOWSHARE(AD227,AD$230)</f>
        <v/>
      </c>
      <c r="AF254" s="17">
        <f>LOWER(Settings!$C$4)&amp;".mit."&amp;$A254&amp;IF($C254="","","."&amp;$C254&amp;"."&amp;$B254)&amp;IF(INDEX(Variables!$D$5:$D$205,MATCH($A254,Variables!$A$5:$A$205,0))="","","."&amp;INDEX(Variables!$D$5:$D$205,MATCH($A254,Variables!$A$5:$A$205,0)))&amp;"."&amp;AF$5</f>
        <v/>
      </c>
      <c r="AG254" s="18">
        <f>IF(AG227,1,0)*AG$230</f>
        <v/>
      </c>
      <c r="AH254" s="19">
        <f>IF(AH227,1,0)*AH$230</f>
        <v/>
      </c>
      <c r="AI254" s="19">
        <f>IF(AI227,1,0)*AI$230</f>
        <v/>
      </c>
      <c r="AJ254" s="19">
        <f>IF(AJ227,1,0)*AJ$230</f>
        <v/>
      </c>
      <c r="AK254" s="19">
        <f>IF(AK227,1,0)*AK$230</f>
        <v/>
      </c>
      <c r="AL254" s="19">
        <f>IF(AL227,1,0)*AL$230</f>
        <v/>
      </c>
      <c r="AM254" s="19">
        <f>IF(AM227,1,0)*AM$230</f>
        <v/>
      </c>
      <c r="AN254" s="19">
        <f>IF(AN227,1,0)*AN$230</f>
        <v/>
      </c>
      <c r="AO254" s="19">
        <f>IF(AO227,1,0)*AO$230</f>
        <v/>
      </c>
      <c r="AP254" s="19">
        <f>IF(AP227,1,0)*AP$230</f>
        <v/>
      </c>
      <c r="AQ254" s="19">
        <f>IF(AQ227,1,0)*AQ$230</f>
        <v/>
      </c>
      <c r="AR254" s="19">
        <f>IF(AR227,1,0)*AR$230</f>
        <v/>
      </c>
      <c r="AS254" s="19">
        <f>IF(AS227,1,0)*AS$230</f>
        <v/>
      </c>
      <c r="AT254" s="19">
        <f>IF(AT227,1,0)*AT$230</f>
        <v/>
      </c>
      <c r="AU254" s="19">
        <f>IF(AU227,1,0)*AU$230</f>
        <v/>
      </c>
      <c r="AV254" s="19">
        <f>IF(AV227,1,0)*AV$230</f>
        <v/>
      </c>
      <c r="AW254" s="19">
        <f>IF(AW227,1,0)*AW$230</f>
        <v/>
      </c>
      <c r="AX254" s="19">
        <f>IF(AX227,1,0)*AX$230</f>
        <v/>
      </c>
      <c r="AY254" s="20">
        <f>SHADOWSHARE(AY227,AY$230)</f>
        <v/>
      </c>
    </row>
    <row r="255" hidden="1" outlineLevel="1">
      <c r="A255" s="1" t="inlineStr">
        <is>
          <t>ssc</t>
        </is>
      </c>
      <c r="B255" s="1" t="inlineStr">
        <is>
          <t>all</t>
        </is>
      </c>
      <c r="C255" s="1" t="inlineStr">
        <is>
          <t>oen</t>
        </is>
      </c>
      <c r="H255" s="1">
        <f>INDEX(Variables!$B$5:$B$205,MATCH($A255,Variables!$A$5:$A$205,0))&amp;IF($C255="",""," | "&amp;INDEX(Mapping!$B$5:$B$26,MATCH($C255,Mapping!$A$5:$A$26,0))&amp;" | "&amp;INDEX(Mapping!$B$30:$B$46,MATCH($B255,Mapping!$A$30:$A$46,0)))</f>
        <v/>
      </c>
      <c r="I255" s="1">
        <f>INDEX(Variables!$C$5:$C$205,MATCH($A255,Variables!$A$5:$A$205,0))</f>
        <v/>
      </c>
      <c r="J255" s="1">
        <f>INDEX(Variables!$E$5:$E$205,MATCH($A255,Variables!$A$5:$A$205,0))</f>
        <v/>
      </c>
      <c r="K255" s="17">
        <f>LOWER(Settings!$C$4)&amp;".mit."&amp;$A255&amp;IF($C255="","","."&amp;$C255&amp;"."&amp;$B255)&amp;IF(INDEX(Variables!$D$5:$D$205,MATCH($A255,Variables!$A$5:$A$205,0))="","","."&amp;INDEX(Variables!$D$5:$D$205,MATCH($A255,Variables!$A$5:$A$205,0)))&amp;"."&amp;K$5</f>
        <v/>
      </c>
      <c r="L255" s="18">
        <f>IF(L228,1,0)*L$230</f>
        <v/>
      </c>
      <c r="M255" s="19">
        <f>IF(M228,1,0)*M$230</f>
        <v/>
      </c>
      <c r="N255" s="19">
        <f>IF(N228,1,0)*N$230</f>
        <v/>
      </c>
      <c r="O255" s="19">
        <f>IF(O228,1,0)*O$230</f>
        <v/>
      </c>
      <c r="P255" s="19">
        <f>IF(P228,1,0)*P$230</f>
        <v/>
      </c>
      <c r="Q255" s="19">
        <f>IF(Q228,1,0)*Q$230</f>
        <v/>
      </c>
      <c r="R255" s="19">
        <f>IF(R228,1,0)*R$230</f>
        <v/>
      </c>
      <c r="S255" s="19">
        <f>IF(S228,1,0)*S$230</f>
        <v/>
      </c>
      <c r="T255" s="19">
        <f>IF(T228,1,0)*T$230</f>
        <v/>
      </c>
      <c r="U255" s="19">
        <f>IF(U228,1,0)*U$230</f>
        <v/>
      </c>
      <c r="V255" s="19">
        <f>IF(V228,1,0)*V$230</f>
        <v/>
      </c>
      <c r="W255" s="19">
        <f>IF(W228,1,0)*W$230</f>
        <v/>
      </c>
      <c r="X255" s="19">
        <f>IF(X228,1,0)*X$230</f>
        <v/>
      </c>
      <c r="Y255" s="19">
        <f>IF(Y228,1,0)*Y$230</f>
        <v/>
      </c>
      <c r="Z255" s="19">
        <f>IF(Z228,1,0)*Z$230</f>
        <v/>
      </c>
      <c r="AA255" s="19">
        <f>IF(AA228,1,0)*AA$230</f>
        <v/>
      </c>
      <c r="AB255" s="19">
        <f>IF(AB228,1,0)*AB$230</f>
        <v/>
      </c>
      <c r="AC255" s="19">
        <f>IF(AC228,1,0)*AC$230</f>
        <v/>
      </c>
      <c r="AD255" s="20">
        <f>SHADOWSHARE(AD228,AD$230)</f>
        <v/>
      </c>
      <c r="AF255" s="17">
        <f>LOWER(Settings!$C$4)&amp;".mit."&amp;$A255&amp;IF($C255="","","."&amp;$C255&amp;"."&amp;$B255)&amp;IF(INDEX(Variables!$D$5:$D$205,MATCH($A255,Variables!$A$5:$A$205,0))="","","."&amp;INDEX(Variables!$D$5:$D$205,MATCH($A255,Variables!$A$5:$A$205,0)))&amp;"."&amp;AF$5</f>
        <v/>
      </c>
      <c r="AG255" s="18">
        <f>IF(AG228,1,0)*AG$230</f>
        <v/>
      </c>
      <c r="AH255" s="19">
        <f>IF(AH228,1,0)*AH$230</f>
        <v/>
      </c>
      <c r="AI255" s="19">
        <f>IF(AI228,1,0)*AI$230</f>
        <v/>
      </c>
      <c r="AJ255" s="19">
        <f>IF(AJ228,1,0)*AJ$230</f>
        <v/>
      </c>
      <c r="AK255" s="19">
        <f>IF(AK228,1,0)*AK$230</f>
        <v/>
      </c>
      <c r="AL255" s="19">
        <f>IF(AL228,1,0)*AL$230</f>
        <v/>
      </c>
      <c r="AM255" s="19">
        <f>IF(AM228,1,0)*AM$230</f>
        <v/>
      </c>
      <c r="AN255" s="19">
        <f>IF(AN228,1,0)*AN$230</f>
        <v/>
      </c>
      <c r="AO255" s="19">
        <f>IF(AO228,1,0)*AO$230</f>
        <v/>
      </c>
      <c r="AP255" s="19">
        <f>IF(AP228,1,0)*AP$230</f>
        <v/>
      </c>
      <c r="AQ255" s="19">
        <f>IF(AQ228,1,0)*AQ$230</f>
        <v/>
      </c>
      <c r="AR255" s="19">
        <f>IF(AR228,1,0)*AR$230</f>
        <v/>
      </c>
      <c r="AS255" s="19">
        <f>IF(AS228,1,0)*AS$230</f>
        <v/>
      </c>
      <c r="AT255" s="19">
        <f>IF(AT228,1,0)*AT$230</f>
        <v/>
      </c>
      <c r="AU255" s="19">
        <f>IF(AU228,1,0)*AU$230</f>
        <v/>
      </c>
      <c r="AV255" s="19">
        <f>IF(AV228,1,0)*AV$230</f>
        <v/>
      </c>
      <c r="AW255" s="19">
        <f>IF(AW228,1,0)*AW$230</f>
        <v/>
      </c>
      <c r="AX255" s="19">
        <f>IF(AX228,1,0)*AX$230</f>
        <v/>
      </c>
      <c r="AY255" s="20">
        <f>SHADOWSHARE(AY228,AY$230)</f>
        <v/>
      </c>
    </row>
    <row r="256" collapsed="1"/>
    <row r="257">
      <c r="A257" s="4" t="inlineStr">
        <is>
          <t>2. Retail energy prices before new policies (real $/GJ of ResultsYear; by price fuel; legacy method, PriceProjection_Method_v0.3.md)</t>
        </is>
      </c>
      <c r="B257" s="5" t="n"/>
      <c r="C257" s="5" t="n"/>
      <c r="D257" s="5" t="n"/>
      <c r="E257" s="5" t="n"/>
      <c r="F257" s="5" t="n"/>
      <c r="G257" s="5" t="n"/>
      <c r="H257" s="5" t="n"/>
      <c r="I257" s="5" t="n"/>
      <c r="J257" s="5" t="n"/>
      <c r="K257" s="5" t="n"/>
      <c r="L257" s="5" t="n"/>
      <c r="M257" s="5" t="n"/>
      <c r="N257" s="5" t="n"/>
      <c r="O257" s="5" t="n"/>
      <c r="P257" s="5" t="n"/>
      <c r="Q257" s="5" t="n"/>
      <c r="R257" s="5" t="n"/>
      <c r="S257" s="5" t="n"/>
      <c r="T257" s="5" t="n"/>
      <c r="U257" s="5" t="n"/>
      <c r="V257" s="5" t="n"/>
      <c r="W257" s="5" t="n"/>
      <c r="X257" s="5" t="n"/>
      <c r="Y257" s="5" t="n"/>
      <c r="Z257" s="5" t="n"/>
      <c r="AA257" s="5" t="n"/>
      <c r="AB257" s="5" t="n"/>
      <c r="AC257" s="5" t="n"/>
      <c r="AD257" s="5" t="n"/>
      <c r="AE257" s="5" t="n"/>
      <c r="AF257" s="5" t="n"/>
      <c r="AG257" s="5" t="n"/>
      <c r="AH257" s="5" t="n"/>
      <c r="AI257" s="5" t="n"/>
      <c r="AJ257" s="5" t="n"/>
      <c r="AK257" s="5" t="n"/>
      <c r="AL257" s="5" t="n"/>
      <c r="AM257" s="5" t="n"/>
      <c r="AN257" s="5" t="n"/>
      <c r="AO257" s="5" t="n"/>
      <c r="AP257" s="5" t="n"/>
      <c r="AQ257" s="5" t="n"/>
      <c r="AR257" s="5" t="n"/>
      <c r="AS257" s="5" t="n"/>
      <c r="AT257" s="5" t="n"/>
      <c r="AU257" s="5" t="n"/>
      <c r="AV257" s="5" t="n"/>
      <c r="AW257" s="5" t="n"/>
      <c r="AX257" s="5" t="n"/>
      <c r="AY257" s="5" t="n"/>
      <c r="AZ257" s="5" t="n"/>
    </row>
    <row r="258" hidden="1" outlineLevel="1">
      <c r="H258" s="21" t="inlineStr">
        <is>
          <t>International energy prices (MTInputs rows 220, 258; real via the deflator index; only ratios are used)</t>
        </is>
      </c>
    </row>
    <row r="259" hidden="1" outlineLevel="1">
      <c r="A259" s="14" t="inlineStr">
        <is>
          <t>IntEnerPricForeSource</t>
        </is>
      </c>
      <c r="B259" s="14" t="inlineStr"/>
      <c r="C259" s="14" t="inlineStr"/>
      <c r="D259" s="22" t="n">
        <v>220</v>
      </c>
      <c r="H259" s="14">
        <f>INDEX(Variables!$B$5:$B$205,MATCH($A259,Variables!$A$5:$A$205,0))&amp;IF($C259="",""," | "&amp;INDEX(Mapping!$B$5:$B$26,MATCH($C259,Mapping!$A$5:$A$26,0))&amp;" | "&amp;INDEX(Mapping!$B$30:$B$46,MATCH($B259,Mapping!$A$30:$A$46,0)))</f>
        <v/>
      </c>
      <c r="I259" s="14">
        <f>INDEX(Variables!$C$5:$C$205,MATCH($A259,Variables!$A$5:$A$205,0))</f>
        <v/>
      </c>
      <c r="J259" s="14">
        <f>INDEX(Variables!$E$5:$E$205,MATCH($A259,Variables!$A$5:$A$205,0))</f>
        <v/>
      </c>
      <c r="K259" s="11">
        <f>LOWER(Settings!$C$4)&amp;".mit."&amp;$A259&amp;IF($C259="","","."&amp;$C259&amp;"."&amp;$B259)&amp;IF(INDEX(Variables!$D$5:$D$205,MATCH($A259,Variables!$A$5:$A$205,0))="","","."&amp;INDEX(Variables!$D$5:$D$205,MATCH($A259,Variables!$A$5:$A$205,0)))&amp;"."&amp;K$5</f>
        <v/>
      </c>
      <c r="L259" s="35">
        <f>INDEX(MTInputs!$J$1:$AZ$415,$D259,MATCH(L$5,MTInputs!$J$5:$AZ$5,0))</f>
        <v/>
      </c>
      <c r="M259" s="14">
        <f>INDEX(MTInputs!$J$1:$AZ$415,$D259,MATCH(M$5,MTInputs!$J$5:$AZ$5,0))</f>
        <v/>
      </c>
      <c r="N259" s="14">
        <f>INDEX(MTInputs!$J$1:$AZ$415,$D259,MATCH(N$5,MTInputs!$J$5:$AZ$5,0))</f>
        <v/>
      </c>
      <c r="O259" s="14">
        <f>INDEX(MTInputs!$J$1:$AZ$415,$D259,MATCH(O$5,MTInputs!$J$5:$AZ$5,0))</f>
        <v/>
      </c>
      <c r="P259" s="14">
        <f>INDEX(MTInputs!$J$1:$AZ$415,$D259,MATCH(P$5,MTInputs!$J$5:$AZ$5,0))</f>
        <v/>
      </c>
      <c r="Q259" s="14">
        <f>INDEX(MTInputs!$J$1:$AZ$415,$D259,MATCH(Q$5,MTInputs!$J$5:$AZ$5,0))</f>
        <v/>
      </c>
      <c r="R259" s="14">
        <f>INDEX(MTInputs!$J$1:$AZ$415,$D259,MATCH(R$5,MTInputs!$J$5:$AZ$5,0))</f>
        <v/>
      </c>
      <c r="S259" s="14">
        <f>INDEX(MTInputs!$J$1:$AZ$415,$D259,MATCH(S$5,MTInputs!$J$5:$AZ$5,0))</f>
        <v/>
      </c>
      <c r="T259" s="14">
        <f>INDEX(MTInputs!$J$1:$AZ$415,$D259,MATCH(T$5,MTInputs!$J$5:$AZ$5,0))</f>
        <v/>
      </c>
      <c r="U259" s="14">
        <f>INDEX(MTInputs!$J$1:$AZ$415,$D259,MATCH(U$5,MTInputs!$J$5:$AZ$5,0))</f>
        <v/>
      </c>
      <c r="V259" s="14">
        <f>INDEX(MTInputs!$J$1:$AZ$415,$D259,MATCH(V$5,MTInputs!$J$5:$AZ$5,0))</f>
        <v/>
      </c>
      <c r="W259" s="14">
        <f>INDEX(MTInputs!$J$1:$AZ$415,$D259,MATCH(W$5,MTInputs!$J$5:$AZ$5,0))</f>
        <v/>
      </c>
      <c r="X259" s="14">
        <f>INDEX(MTInputs!$J$1:$AZ$415,$D259,MATCH(X$5,MTInputs!$J$5:$AZ$5,0))</f>
        <v/>
      </c>
      <c r="Y259" s="14">
        <f>INDEX(MTInputs!$J$1:$AZ$415,$D259,MATCH(Y$5,MTInputs!$J$5:$AZ$5,0))</f>
        <v/>
      </c>
      <c r="Z259" s="14">
        <f>INDEX(MTInputs!$J$1:$AZ$415,$D259,MATCH(Z$5,MTInputs!$J$5:$AZ$5,0))</f>
        <v/>
      </c>
      <c r="AA259" s="14">
        <f>INDEX(MTInputs!$J$1:$AZ$415,$D259,MATCH(AA$5,MTInputs!$J$5:$AZ$5,0))</f>
        <v/>
      </c>
      <c r="AB259" s="14">
        <f>INDEX(MTInputs!$J$1:$AZ$415,$D259,MATCH(AB$5,MTInputs!$J$5:$AZ$5,0))</f>
        <v/>
      </c>
      <c r="AC259" s="14">
        <f>INDEX(MTInputs!$J$1:$AZ$415,$D259,MATCH(AC$5,MTInputs!$J$5:$AZ$5,0))</f>
        <v/>
      </c>
      <c r="AD259" s="14">
        <f>INDEX(MTInputs!$J$1:$AZ$415,$D259,MATCH(AD$5,MTInputs!$J$5:$AZ$5,0))</f>
        <v/>
      </c>
      <c r="AF259" s="11">
        <f>LOWER(Settings!$C$4)&amp;".mit."&amp;$A259&amp;IF($C259="","","."&amp;$C259&amp;"."&amp;$B259)&amp;IF(INDEX(Variables!$D$5:$D$205,MATCH($A259,Variables!$A$5:$A$205,0))="","","."&amp;INDEX(Variables!$D$5:$D$205,MATCH($A259,Variables!$A$5:$A$205,0)))&amp;"."&amp;AF$5</f>
        <v/>
      </c>
      <c r="AG259" s="35">
        <f>INDEX(MTInputs!$J$1:$AZ$415,$D259,MATCH(AG$5,MTInputs!$J$5:$AZ$5,0))</f>
        <v/>
      </c>
      <c r="AH259" s="14">
        <f>INDEX(MTInputs!$J$1:$AZ$415,$D259,MATCH(AH$5,MTInputs!$J$5:$AZ$5,0))</f>
        <v/>
      </c>
      <c r="AI259" s="14">
        <f>INDEX(MTInputs!$J$1:$AZ$415,$D259,MATCH(AI$5,MTInputs!$J$5:$AZ$5,0))</f>
        <v/>
      </c>
      <c r="AJ259" s="14">
        <f>INDEX(MTInputs!$J$1:$AZ$415,$D259,MATCH(AJ$5,MTInputs!$J$5:$AZ$5,0))</f>
        <v/>
      </c>
      <c r="AK259" s="14">
        <f>INDEX(MTInputs!$J$1:$AZ$415,$D259,MATCH(AK$5,MTInputs!$J$5:$AZ$5,0))</f>
        <v/>
      </c>
      <c r="AL259" s="14">
        <f>INDEX(MTInputs!$J$1:$AZ$415,$D259,MATCH(AL$5,MTInputs!$J$5:$AZ$5,0))</f>
        <v/>
      </c>
      <c r="AM259" s="14">
        <f>INDEX(MTInputs!$J$1:$AZ$415,$D259,MATCH(AM$5,MTInputs!$J$5:$AZ$5,0))</f>
        <v/>
      </c>
      <c r="AN259" s="14">
        <f>INDEX(MTInputs!$J$1:$AZ$415,$D259,MATCH(AN$5,MTInputs!$J$5:$AZ$5,0))</f>
        <v/>
      </c>
      <c r="AO259" s="14">
        <f>INDEX(MTInputs!$J$1:$AZ$415,$D259,MATCH(AO$5,MTInputs!$J$5:$AZ$5,0))</f>
        <v/>
      </c>
      <c r="AP259" s="14">
        <f>INDEX(MTInputs!$J$1:$AZ$415,$D259,MATCH(AP$5,MTInputs!$J$5:$AZ$5,0))</f>
        <v/>
      </c>
      <c r="AQ259" s="14">
        <f>INDEX(MTInputs!$J$1:$AZ$415,$D259,MATCH(AQ$5,MTInputs!$J$5:$AZ$5,0))</f>
        <v/>
      </c>
      <c r="AR259" s="14">
        <f>INDEX(MTInputs!$J$1:$AZ$415,$D259,MATCH(AR$5,MTInputs!$J$5:$AZ$5,0))</f>
        <v/>
      </c>
      <c r="AS259" s="14">
        <f>INDEX(MTInputs!$J$1:$AZ$415,$D259,MATCH(AS$5,MTInputs!$J$5:$AZ$5,0))</f>
        <v/>
      </c>
      <c r="AT259" s="14">
        <f>INDEX(MTInputs!$J$1:$AZ$415,$D259,MATCH(AT$5,MTInputs!$J$5:$AZ$5,0))</f>
        <v/>
      </c>
      <c r="AU259" s="14">
        <f>INDEX(MTInputs!$J$1:$AZ$415,$D259,MATCH(AU$5,MTInputs!$J$5:$AZ$5,0))</f>
        <v/>
      </c>
      <c r="AV259" s="14">
        <f>INDEX(MTInputs!$J$1:$AZ$415,$D259,MATCH(AV$5,MTInputs!$J$5:$AZ$5,0))</f>
        <v/>
      </c>
      <c r="AW259" s="14">
        <f>INDEX(MTInputs!$J$1:$AZ$415,$D259,MATCH(AW$5,MTInputs!$J$5:$AZ$5,0))</f>
        <v/>
      </c>
      <c r="AX259" s="14">
        <f>INDEX(MTInputs!$J$1:$AZ$415,$D259,MATCH(AX$5,MTInputs!$J$5:$AZ$5,0))</f>
        <v/>
      </c>
      <c r="AY259" s="14">
        <f>INDEX(MTInputs!$J$1:$AZ$415,$D259,MATCH(AY$5,MTInputs!$J$5:$AZ$5,0))</f>
        <v/>
      </c>
    </row>
    <row r="260" hidden="1" outlineLevel="1">
      <c r="A260" s="14" t="inlineStr">
        <is>
          <t>IntEnerPricForecastAdjustment</t>
        </is>
      </c>
      <c r="B260" s="14" t="inlineStr"/>
      <c r="C260" s="14" t="inlineStr"/>
      <c r="D260" s="22" t="n">
        <v>258</v>
      </c>
      <c r="H260" s="14">
        <f>INDEX(Variables!$B$5:$B$205,MATCH($A260,Variables!$A$5:$A$205,0))&amp;IF($C260="",""," | "&amp;INDEX(Mapping!$B$5:$B$26,MATCH($C260,Mapping!$A$5:$A$26,0))&amp;" | "&amp;INDEX(Mapping!$B$30:$B$46,MATCH($B260,Mapping!$A$30:$A$46,0)))</f>
        <v/>
      </c>
      <c r="I260" s="14">
        <f>INDEX(Variables!$C$5:$C$205,MATCH($A260,Variables!$A$5:$A$205,0))</f>
        <v/>
      </c>
      <c r="J260" s="14">
        <f>INDEX(Variables!$E$5:$E$205,MATCH($A260,Variables!$A$5:$A$205,0))</f>
        <v/>
      </c>
      <c r="K260" s="11">
        <f>LOWER(Settings!$C$4)&amp;".mit."&amp;$A260&amp;IF($C260="","","."&amp;$C260&amp;"."&amp;$B260)&amp;IF(INDEX(Variables!$D$5:$D$205,MATCH($A260,Variables!$A$5:$A$205,0))="","","."&amp;INDEX(Variables!$D$5:$D$205,MATCH($A260,Variables!$A$5:$A$205,0)))&amp;"."&amp;K$5</f>
        <v/>
      </c>
      <c r="L260" s="35">
        <f>INDEX(MTInputs!$J$1:$AZ$415,$D260,MATCH(L$5,MTInputs!$J$5:$AZ$5,0))</f>
        <v/>
      </c>
      <c r="M260" s="14">
        <f>INDEX(MTInputs!$J$1:$AZ$415,$D260,MATCH(M$5,MTInputs!$J$5:$AZ$5,0))</f>
        <v/>
      </c>
      <c r="N260" s="14">
        <f>INDEX(MTInputs!$J$1:$AZ$415,$D260,MATCH(N$5,MTInputs!$J$5:$AZ$5,0))</f>
        <v/>
      </c>
      <c r="O260" s="14">
        <f>INDEX(MTInputs!$J$1:$AZ$415,$D260,MATCH(O$5,MTInputs!$J$5:$AZ$5,0))</f>
        <v/>
      </c>
      <c r="P260" s="14">
        <f>INDEX(MTInputs!$J$1:$AZ$415,$D260,MATCH(P$5,MTInputs!$J$5:$AZ$5,0))</f>
        <v/>
      </c>
      <c r="Q260" s="14">
        <f>INDEX(MTInputs!$J$1:$AZ$415,$D260,MATCH(Q$5,MTInputs!$J$5:$AZ$5,0))</f>
        <v/>
      </c>
      <c r="R260" s="14">
        <f>INDEX(MTInputs!$J$1:$AZ$415,$D260,MATCH(R$5,MTInputs!$J$5:$AZ$5,0))</f>
        <v/>
      </c>
      <c r="S260" s="14">
        <f>INDEX(MTInputs!$J$1:$AZ$415,$D260,MATCH(S$5,MTInputs!$J$5:$AZ$5,0))</f>
        <v/>
      </c>
      <c r="T260" s="14">
        <f>INDEX(MTInputs!$J$1:$AZ$415,$D260,MATCH(T$5,MTInputs!$J$5:$AZ$5,0))</f>
        <v/>
      </c>
      <c r="U260" s="14">
        <f>INDEX(MTInputs!$J$1:$AZ$415,$D260,MATCH(U$5,MTInputs!$J$5:$AZ$5,0))</f>
        <v/>
      </c>
      <c r="V260" s="14">
        <f>INDEX(MTInputs!$J$1:$AZ$415,$D260,MATCH(V$5,MTInputs!$J$5:$AZ$5,0))</f>
        <v/>
      </c>
      <c r="W260" s="14">
        <f>INDEX(MTInputs!$J$1:$AZ$415,$D260,MATCH(W$5,MTInputs!$J$5:$AZ$5,0))</f>
        <v/>
      </c>
      <c r="X260" s="14">
        <f>INDEX(MTInputs!$J$1:$AZ$415,$D260,MATCH(X$5,MTInputs!$J$5:$AZ$5,0))</f>
        <v/>
      </c>
      <c r="Y260" s="14">
        <f>INDEX(MTInputs!$J$1:$AZ$415,$D260,MATCH(Y$5,MTInputs!$J$5:$AZ$5,0))</f>
        <v/>
      </c>
      <c r="Z260" s="14">
        <f>INDEX(MTInputs!$J$1:$AZ$415,$D260,MATCH(Z$5,MTInputs!$J$5:$AZ$5,0))</f>
        <v/>
      </c>
      <c r="AA260" s="14">
        <f>INDEX(MTInputs!$J$1:$AZ$415,$D260,MATCH(AA$5,MTInputs!$J$5:$AZ$5,0))</f>
        <v/>
      </c>
      <c r="AB260" s="14">
        <f>INDEX(MTInputs!$J$1:$AZ$415,$D260,MATCH(AB$5,MTInputs!$J$5:$AZ$5,0))</f>
        <v/>
      </c>
      <c r="AC260" s="14">
        <f>INDEX(MTInputs!$J$1:$AZ$415,$D260,MATCH(AC$5,MTInputs!$J$5:$AZ$5,0))</f>
        <v/>
      </c>
      <c r="AD260" s="14">
        <f>INDEX(MTInputs!$J$1:$AZ$415,$D260,MATCH(AD$5,MTInputs!$J$5:$AZ$5,0))</f>
        <v/>
      </c>
      <c r="AF260" s="11">
        <f>LOWER(Settings!$C$4)&amp;".mit."&amp;$A260&amp;IF($C260="","","."&amp;$C260&amp;"."&amp;$B260)&amp;IF(INDEX(Variables!$D$5:$D$205,MATCH($A260,Variables!$A$5:$A$205,0))="","","."&amp;INDEX(Variables!$D$5:$D$205,MATCH($A260,Variables!$A$5:$A$205,0)))&amp;"."&amp;AF$5</f>
        <v/>
      </c>
      <c r="AG260" s="35">
        <f>INDEX(MTInputs!$J$1:$AZ$415,$D260,MATCH(AG$5,MTInputs!$J$5:$AZ$5,0))</f>
        <v/>
      </c>
      <c r="AH260" s="14">
        <f>INDEX(MTInputs!$J$1:$AZ$415,$D260,MATCH(AH$5,MTInputs!$J$5:$AZ$5,0))</f>
        <v/>
      </c>
      <c r="AI260" s="14">
        <f>INDEX(MTInputs!$J$1:$AZ$415,$D260,MATCH(AI$5,MTInputs!$J$5:$AZ$5,0))</f>
        <v/>
      </c>
      <c r="AJ260" s="14">
        <f>INDEX(MTInputs!$J$1:$AZ$415,$D260,MATCH(AJ$5,MTInputs!$J$5:$AZ$5,0))</f>
        <v/>
      </c>
      <c r="AK260" s="14">
        <f>INDEX(MTInputs!$J$1:$AZ$415,$D260,MATCH(AK$5,MTInputs!$J$5:$AZ$5,0))</f>
        <v/>
      </c>
      <c r="AL260" s="14">
        <f>INDEX(MTInputs!$J$1:$AZ$415,$D260,MATCH(AL$5,MTInputs!$J$5:$AZ$5,0))</f>
        <v/>
      </c>
      <c r="AM260" s="14">
        <f>INDEX(MTInputs!$J$1:$AZ$415,$D260,MATCH(AM$5,MTInputs!$J$5:$AZ$5,0))</f>
        <v/>
      </c>
      <c r="AN260" s="14">
        <f>INDEX(MTInputs!$J$1:$AZ$415,$D260,MATCH(AN$5,MTInputs!$J$5:$AZ$5,0))</f>
        <v/>
      </c>
      <c r="AO260" s="14">
        <f>INDEX(MTInputs!$J$1:$AZ$415,$D260,MATCH(AO$5,MTInputs!$J$5:$AZ$5,0))</f>
        <v/>
      </c>
      <c r="AP260" s="14">
        <f>INDEX(MTInputs!$J$1:$AZ$415,$D260,MATCH(AP$5,MTInputs!$J$5:$AZ$5,0))</f>
        <v/>
      </c>
      <c r="AQ260" s="14">
        <f>INDEX(MTInputs!$J$1:$AZ$415,$D260,MATCH(AQ$5,MTInputs!$J$5:$AZ$5,0))</f>
        <v/>
      </c>
      <c r="AR260" s="14">
        <f>INDEX(MTInputs!$J$1:$AZ$415,$D260,MATCH(AR$5,MTInputs!$J$5:$AZ$5,0))</f>
        <v/>
      </c>
      <c r="AS260" s="14">
        <f>INDEX(MTInputs!$J$1:$AZ$415,$D260,MATCH(AS$5,MTInputs!$J$5:$AZ$5,0))</f>
        <v/>
      </c>
      <c r="AT260" s="14">
        <f>INDEX(MTInputs!$J$1:$AZ$415,$D260,MATCH(AT$5,MTInputs!$J$5:$AZ$5,0))</f>
        <v/>
      </c>
      <c r="AU260" s="14">
        <f>INDEX(MTInputs!$J$1:$AZ$415,$D260,MATCH(AU$5,MTInputs!$J$5:$AZ$5,0))</f>
        <v/>
      </c>
      <c r="AV260" s="14">
        <f>INDEX(MTInputs!$J$1:$AZ$415,$D260,MATCH(AV$5,MTInputs!$J$5:$AZ$5,0))</f>
        <v/>
      </c>
      <c r="AW260" s="14">
        <f>INDEX(MTInputs!$J$1:$AZ$415,$D260,MATCH(AW$5,MTInputs!$J$5:$AZ$5,0))</f>
        <v/>
      </c>
      <c r="AX260" s="14">
        <f>INDEX(MTInputs!$J$1:$AZ$415,$D260,MATCH(AX$5,MTInputs!$J$5:$AZ$5,0))</f>
        <v/>
      </c>
      <c r="AY260" s="14">
        <f>INDEX(MTInputs!$J$1:$AZ$415,$D260,MATCH(AY$5,MTInputs!$J$5:$AZ$5,0))</f>
        <v/>
      </c>
    </row>
    <row r="261" hidden="1" outlineLevel="1">
      <c r="A261" s="14" t="inlineStr">
        <is>
          <t>gp</t>
        </is>
      </c>
      <c r="B261" s="14" t="inlineStr">
        <is>
          <t>oil</t>
        </is>
      </c>
      <c r="C261" s="14" t="inlineStr">
        <is>
          <t>int</t>
        </is>
      </c>
      <c r="D261" s="22" t="inlineStr">
        <is>
          <t>oil</t>
        </is>
      </c>
      <c r="E261" s="22" t="n">
        <v>1.5</v>
      </c>
      <c r="F261" s="22" t="n">
        <v>0.5</v>
      </c>
      <c r="G261" s="36" t="n"/>
      <c r="H261" s="14">
        <f>INDEX(Variables!$B$5:$B$205,MATCH($A261,Variables!$A$5:$A$205,0))&amp;IF($C261="",""," | "&amp;INDEX(Mapping!$B$5:$B$26,MATCH($C261,Mapping!$A$5:$A$26,0))&amp;" | "&amp;INDEX(Mapping!$B$30:$B$46,MATCH($B261,Mapping!$A$30:$A$46,0)))</f>
        <v/>
      </c>
      <c r="I261" s="14">
        <f>INDEX(Variables!$C$5:$C$205,MATCH($A261,Variables!$A$5:$A$205,0))</f>
        <v/>
      </c>
      <c r="J261" s="14">
        <f>INDEX(Variables!$E$5:$E$205,MATCH($A261,Variables!$A$5:$A$205,0))</f>
        <v/>
      </c>
      <c r="K261" s="11">
        <f>LOWER(Settings!$C$4)&amp;".mit."&amp;$A261&amp;IF($C261="","","."&amp;$C261&amp;"."&amp;$B261)&amp;IF(INDEX(Variables!$D$5:$D$205,MATCH($A261,Variables!$A$5:$A$205,0))="","","."&amp;INDEX(Variables!$D$5:$D$205,MATCH($A261,Variables!$A$5:$A$205,0)))&amp;"."&amp;K$5</f>
        <v/>
      </c>
      <c r="L261" s="23">
        <f>IF($D261="",1,INDEX(Prices_int!$F$4:$AD$100,MATCH(SUBSTITUTE(L$259,"*","")&amp;"|"&amp;$D261,Prices_int!$A$4:$A$100,0),MATCH(L$4,Prices_int!$F$3:$AD$3,0))*L$9*IF(L$4&gt;Settings!$C$10,IF(LEFT(L$260,4)="High",$E261,IF(LEFT(L$260,3)="Low",$F261,1)),1))</f>
        <v/>
      </c>
      <c r="M261" s="24">
        <f>IF($D261="",1,INDEX(Prices_int!$F$4:$AD$100,MATCH(SUBSTITUTE(M$259,"*","")&amp;"|"&amp;$D261,Prices_int!$A$4:$A$100,0),MATCH(M$4,Prices_int!$F$3:$AD$3,0))*M$9*IF(M$4&gt;Settings!$C$10,IF(LEFT(M$260,4)="High",$E261,IF(LEFT(M$260,3)="Low",$F261,1)),1))</f>
        <v/>
      </c>
      <c r="N261" s="24">
        <f>IF($D261="",1,INDEX(Prices_int!$F$4:$AD$100,MATCH(SUBSTITUTE(N$259,"*","")&amp;"|"&amp;$D261,Prices_int!$A$4:$A$100,0),MATCH(N$4,Prices_int!$F$3:$AD$3,0))*N$9*IF(N$4&gt;Settings!$C$10,IF(LEFT(N$260,4)="High",$E261,IF(LEFT(N$260,3)="Low",$F261,1)),1))</f>
        <v/>
      </c>
      <c r="O261" s="24">
        <f>IF($D261="",1,INDEX(Prices_int!$F$4:$AD$100,MATCH(SUBSTITUTE(O$259,"*","")&amp;"|"&amp;$D261,Prices_int!$A$4:$A$100,0),MATCH(O$4,Prices_int!$F$3:$AD$3,0))*O$9*IF(O$4&gt;Settings!$C$10,IF(LEFT(O$260,4)="High",$E261,IF(LEFT(O$260,3)="Low",$F261,1)),1))</f>
        <v/>
      </c>
      <c r="P261" s="24">
        <f>IF($D261="",1,INDEX(Prices_int!$F$4:$AD$100,MATCH(SUBSTITUTE(P$259,"*","")&amp;"|"&amp;$D261,Prices_int!$A$4:$A$100,0),MATCH(P$4,Prices_int!$F$3:$AD$3,0))*P$9*IF(P$4&gt;Settings!$C$10,IF(LEFT(P$260,4)="High",$E261,IF(LEFT(P$260,3)="Low",$F261,1)),1))</f>
        <v/>
      </c>
      <c r="Q261" s="24">
        <f>IF($D261="",1,INDEX(Prices_int!$F$4:$AD$100,MATCH(SUBSTITUTE(Q$259,"*","")&amp;"|"&amp;$D261,Prices_int!$A$4:$A$100,0),MATCH(Q$4,Prices_int!$F$3:$AD$3,0))*Q$9*IF(Q$4&gt;Settings!$C$10,IF(LEFT(Q$260,4)="High",$E261,IF(LEFT(Q$260,3)="Low",$F261,1)),1))</f>
        <v/>
      </c>
      <c r="R261" s="24">
        <f>IF($D261="",1,INDEX(Prices_int!$F$4:$AD$100,MATCH(SUBSTITUTE(R$259,"*","")&amp;"|"&amp;$D261,Prices_int!$A$4:$A$100,0),MATCH(R$4,Prices_int!$F$3:$AD$3,0))*R$9*IF(R$4&gt;Settings!$C$10,IF(LEFT(R$260,4)="High",$E261,IF(LEFT(R$260,3)="Low",$F261,1)),1))</f>
        <v/>
      </c>
      <c r="S261" s="24">
        <f>IF($D261="",1,INDEX(Prices_int!$F$4:$AD$100,MATCH(SUBSTITUTE(S$259,"*","")&amp;"|"&amp;$D261,Prices_int!$A$4:$A$100,0),MATCH(S$4,Prices_int!$F$3:$AD$3,0))*S$9*IF(S$4&gt;Settings!$C$10,IF(LEFT(S$260,4)="High",$E261,IF(LEFT(S$260,3)="Low",$F261,1)),1))</f>
        <v/>
      </c>
      <c r="T261" s="24">
        <f>IF($D261="",1,INDEX(Prices_int!$F$4:$AD$100,MATCH(SUBSTITUTE(T$259,"*","")&amp;"|"&amp;$D261,Prices_int!$A$4:$A$100,0),MATCH(T$4,Prices_int!$F$3:$AD$3,0))*T$9*IF(T$4&gt;Settings!$C$10,IF(LEFT(T$260,4)="High",$E261,IF(LEFT(T$260,3)="Low",$F261,1)),1))</f>
        <v/>
      </c>
      <c r="U261" s="24">
        <f>IF($D261="",1,INDEX(Prices_int!$F$4:$AD$100,MATCH(SUBSTITUTE(U$259,"*","")&amp;"|"&amp;$D261,Prices_int!$A$4:$A$100,0),MATCH(U$4,Prices_int!$F$3:$AD$3,0))*U$9*IF(U$4&gt;Settings!$C$10,IF(LEFT(U$260,4)="High",$E261,IF(LEFT(U$260,3)="Low",$F261,1)),1))</f>
        <v/>
      </c>
      <c r="V261" s="24">
        <f>IF($D261="",1,INDEX(Prices_int!$F$4:$AD$100,MATCH(SUBSTITUTE(V$259,"*","")&amp;"|"&amp;$D261,Prices_int!$A$4:$A$100,0),MATCH(V$4,Prices_int!$F$3:$AD$3,0))*V$9*IF(V$4&gt;Settings!$C$10,IF(LEFT(V$260,4)="High",$E261,IF(LEFT(V$260,3)="Low",$F261,1)),1))</f>
        <v/>
      </c>
      <c r="W261" s="24">
        <f>IF($D261="",1,INDEX(Prices_int!$F$4:$AD$100,MATCH(SUBSTITUTE(W$259,"*","")&amp;"|"&amp;$D261,Prices_int!$A$4:$A$100,0),MATCH(W$4,Prices_int!$F$3:$AD$3,0))*W$9*IF(W$4&gt;Settings!$C$10,IF(LEFT(W$260,4)="High",$E261,IF(LEFT(W$260,3)="Low",$F261,1)),1))</f>
        <v/>
      </c>
      <c r="X261" s="24">
        <f>IF($D261="",1,INDEX(Prices_int!$F$4:$AD$100,MATCH(SUBSTITUTE(X$259,"*","")&amp;"|"&amp;$D261,Prices_int!$A$4:$A$100,0),MATCH(X$4,Prices_int!$F$3:$AD$3,0))*X$9*IF(X$4&gt;Settings!$C$10,IF(LEFT(X$260,4)="High",$E261,IF(LEFT(X$260,3)="Low",$F261,1)),1))</f>
        <v/>
      </c>
      <c r="Y261" s="24">
        <f>IF($D261="",1,INDEX(Prices_int!$F$4:$AD$100,MATCH(SUBSTITUTE(Y$259,"*","")&amp;"|"&amp;$D261,Prices_int!$A$4:$A$100,0),MATCH(Y$4,Prices_int!$F$3:$AD$3,0))*Y$9*IF(Y$4&gt;Settings!$C$10,IF(LEFT(Y$260,4)="High",$E261,IF(LEFT(Y$260,3)="Low",$F261,1)),1))</f>
        <v/>
      </c>
      <c r="Z261" s="24">
        <f>IF($D261="",1,INDEX(Prices_int!$F$4:$AD$100,MATCH(SUBSTITUTE(Z$259,"*","")&amp;"|"&amp;$D261,Prices_int!$A$4:$A$100,0),MATCH(Z$4,Prices_int!$F$3:$AD$3,0))*Z$9*IF(Z$4&gt;Settings!$C$10,IF(LEFT(Z$260,4)="High",$E261,IF(LEFT(Z$260,3)="Low",$F261,1)),1))</f>
        <v/>
      </c>
      <c r="AA261" s="24">
        <f>IF($D261="",1,INDEX(Prices_int!$F$4:$AD$100,MATCH(SUBSTITUTE(AA$259,"*","")&amp;"|"&amp;$D261,Prices_int!$A$4:$A$100,0),MATCH(AA$4,Prices_int!$F$3:$AD$3,0))*AA$9*IF(AA$4&gt;Settings!$C$10,IF(LEFT(AA$260,4)="High",$E261,IF(LEFT(AA$260,3)="Low",$F261,1)),1))</f>
        <v/>
      </c>
      <c r="AB261" s="24">
        <f>IF($D261="",1,INDEX(Prices_int!$F$4:$AD$100,MATCH(SUBSTITUTE(AB$259,"*","")&amp;"|"&amp;$D261,Prices_int!$A$4:$A$100,0),MATCH(AB$4,Prices_int!$F$3:$AD$3,0))*AB$9*IF(AB$4&gt;Settings!$C$10,IF(LEFT(AB$260,4)="High",$E261,IF(LEFT(AB$260,3)="Low",$F261,1)),1))</f>
        <v/>
      </c>
      <c r="AC261" s="24">
        <f>IF($D261="",1,INDEX(Prices_int!$F$4:$AD$100,MATCH(SUBSTITUTE(AC$259,"*","")&amp;"|"&amp;$D261,Prices_int!$A$4:$A$100,0),MATCH(AC$4,Prices_int!$F$3:$AD$3,0))*AC$9*IF(AC$4&gt;Settings!$C$10,IF(LEFT(AC$260,4)="High",$E261,IF(LEFT(AC$260,3)="Low",$F261,1)),1))</f>
        <v/>
      </c>
      <c r="AD261" s="24">
        <f>IF($D261="",1,INDEX(Prices_int!$F$4:$AD$100,MATCH(SUBSTITUTE(AD$259,"*","")&amp;"|"&amp;$D261,Prices_int!$A$4:$A$100,0),MATCH(AD$4,Prices_int!$F$3:$AD$3,0))*AD$9*IF(AD$4&gt;Settings!$C$10,IF(LEFT(AD$260,4)="High",$E261,IF(LEFT(AD$260,3)="Low",$F261,1)),1))</f>
        <v/>
      </c>
      <c r="AF261" s="11">
        <f>LOWER(Settings!$C$4)&amp;".mit."&amp;$A261&amp;IF($C261="","","."&amp;$C261&amp;"."&amp;$B261)&amp;IF(INDEX(Variables!$D$5:$D$205,MATCH($A261,Variables!$A$5:$A$205,0))="","","."&amp;INDEX(Variables!$D$5:$D$205,MATCH($A261,Variables!$A$5:$A$205,0)))&amp;"."&amp;AF$5</f>
        <v/>
      </c>
      <c r="AG261" s="23">
        <f>IF($D261="",1,INDEX(Prices_int!$F$4:$AD$100,MATCH(SUBSTITUTE(AG$259,"*","")&amp;"|"&amp;$D261,Prices_int!$A$4:$A$100,0),MATCH(AG$4,Prices_int!$F$3:$AD$3,0))*AG$9*IF(AG$4&gt;Settings!$C$10,IF(LEFT(AG$260,4)="High",$E261,IF(LEFT(AG$260,3)="Low",$F261,1)),1))</f>
        <v/>
      </c>
      <c r="AH261" s="24">
        <f>IF($D261="",1,INDEX(Prices_int!$F$4:$AD$100,MATCH(SUBSTITUTE(AH$259,"*","")&amp;"|"&amp;$D261,Prices_int!$A$4:$A$100,0),MATCH(AH$4,Prices_int!$F$3:$AD$3,0))*AH$9*IF(AH$4&gt;Settings!$C$10,IF(LEFT(AH$260,4)="High",$E261,IF(LEFT(AH$260,3)="Low",$F261,1)),1))</f>
        <v/>
      </c>
      <c r="AI261" s="24">
        <f>IF($D261="",1,INDEX(Prices_int!$F$4:$AD$100,MATCH(SUBSTITUTE(AI$259,"*","")&amp;"|"&amp;$D261,Prices_int!$A$4:$A$100,0),MATCH(AI$4,Prices_int!$F$3:$AD$3,0))*AI$9*IF(AI$4&gt;Settings!$C$10,IF(LEFT(AI$260,4)="High",$E261,IF(LEFT(AI$260,3)="Low",$F261,1)),1))</f>
        <v/>
      </c>
      <c r="AJ261" s="24">
        <f>IF($D261="",1,INDEX(Prices_int!$F$4:$AD$100,MATCH(SUBSTITUTE(AJ$259,"*","")&amp;"|"&amp;$D261,Prices_int!$A$4:$A$100,0),MATCH(AJ$4,Prices_int!$F$3:$AD$3,0))*AJ$9*IF(AJ$4&gt;Settings!$C$10,IF(LEFT(AJ$260,4)="High",$E261,IF(LEFT(AJ$260,3)="Low",$F261,1)),1))</f>
        <v/>
      </c>
      <c r="AK261" s="24">
        <f>IF($D261="",1,INDEX(Prices_int!$F$4:$AD$100,MATCH(SUBSTITUTE(AK$259,"*","")&amp;"|"&amp;$D261,Prices_int!$A$4:$A$100,0),MATCH(AK$4,Prices_int!$F$3:$AD$3,0))*AK$9*IF(AK$4&gt;Settings!$C$10,IF(LEFT(AK$260,4)="High",$E261,IF(LEFT(AK$260,3)="Low",$F261,1)),1))</f>
        <v/>
      </c>
      <c r="AL261" s="24">
        <f>IF($D261="",1,INDEX(Prices_int!$F$4:$AD$100,MATCH(SUBSTITUTE(AL$259,"*","")&amp;"|"&amp;$D261,Prices_int!$A$4:$A$100,0),MATCH(AL$4,Prices_int!$F$3:$AD$3,0))*AL$9*IF(AL$4&gt;Settings!$C$10,IF(LEFT(AL$260,4)="High",$E261,IF(LEFT(AL$260,3)="Low",$F261,1)),1))</f>
        <v/>
      </c>
      <c r="AM261" s="24">
        <f>IF($D261="",1,INDEX(Prices_int!$F$4:$AD$100,MATCH(SUBSTITUTE(AM$259,"*","")&amp;"|"&amp;$D261,Prices_int!$A$4:$A$100,0),MATCH(AM$4,Prices_int!$F$3:$AD$3,0))*AM$9*IF(AM$4&gt;Settings!$C$10,IF(LEFT(AM$260,4)="High",$E261,IF(LEFT(AM$260,3)="Low",$F261,1)),1))</f>
        <v/>
      </c>
      <c r="AN261" s="24">
        <f>IF($D261="",1,INDEX(Prices_int!$F$4:$AD$100,MATCH(SUBSTITUTE(AN$259,"*","")&amp;"|"&amp;$D261,Prices_int!$A$4:$A$100,0),MATCH(AN$4,Prices_int!$F$3:$AD$3,0))*AN$9*IF(AN$4&gt;Settings!$C$10,IF(LEFT(AN$260,4)="High",$E261,IF(LEFT(AN$260,3)="Low",$F261,1)),1))</f>
        <v/>
      </c>
      <c r="AO261" s="24">
        <f>IF($D261="",1,INDEX(Prices_int!$F$4:$AD$100,MATCH(SUBSTITUTE(AO$259,"*","")&amp;"|"&amp;$D261,Prices_int!$A$4:$A$100,0),MATCH(AO$4,Prices_int!$F$3:$AD$3,0))*AO$9*IF(AO$4&gt;Settings!$C$10,IF(LEFT(AO$260,4)="High",$E261,IF(LEFT(AO$260,3)="Low",$F261,1)),1))</f>
        <v/>
      </c>
      <c r="AP261" s="24">
        <f>IF($D261="",1,INDEX(Prices_int!$F$4:$AD$100,MATCH(SUBSTITUTE(AP$259,"*","")&amp;"|"&amp;$D261,Prices_int!$A$4:$A$100,0),MATCH(AP$4,Prices_int!$F$3:$AD$3,0))*AP$9*IF(AP$4&gt;Settings!$C$10,IF(LEFT(AP$260,4)="High",$E261,IF(LEFT(AP$260,3)="Low",$F261,1)),1))</f>
        <v/>
      </c>
      <c r="AQ261" s="24">
        <f>IF($D261="",1,INDEX(Prices_int!$F$4:$AD$100,MATCH(SUBSTITUTE(AQ$259,"*","")&amp;"|"&amp;$D261,Prices_int!$A$4:$A$100,0),MATCH(AQ$4,Prices_int!$F$3:$AD$3,0))*AQ$9*IF(AQ$4&gt;Settings!$C$10,IF(LEFT(AQ$260,4)="High",$E261,IF(LEFT(AQ$260,3)="Low",$F261,1)),1))</f>
        <v/>
      </c>
      <c r="AR261" s="24">
        <f>IF($D261="",1,INDEX(Prices_int!$F$4:$AD$100,MATCH(SUBSTITUTE(AR$259,"*","")&amp;"|"&amp;$D261,Prices_int!$A$4:$A$100,0),MATCH(AR$4,Prices_int!$F$3:$AD$3,0))*AR$9*IF(AR$4&gt;Settings!$C$10,IF(LEFT(AR$260,4)="High",$E261,IF(LEFT(AR$260,3)="Low",$F261,1)),1))</f>
        <v/>
      </c>
      <c r="AS261" s="24">
        <f>IF($D261="",1,INDEX(Prices_int!$F$4:$AD$100,MATCH(SUBSTITUTE(AS$259,"*","")&amp;"|"&amp;$D261,Prices_int!$A$4:$A$100,0),MATCH(AS$4,Prices_int!$F$3:$AD$3,0))*AS$9*IF(AS$4&gt;Settings!$C$10,IF(LEFT(AS$260,4)="High",$E261,IF(LEFT(AS$260,3)="Low",$F261,1)),1))</f>
        <v/>
      </c>
      <c r="AT261" s="24">
        <f>IF($D261="",1,INDEX(Prices_int!$F$4:$AD$100,MATCH(SUBSTITUTE(AT$259,"*","")&amp;"|"&amp;$D261,Prices_int!$A$4:$A$100,0),MATCH(AT$4,Prices_int!$F$3:$AD$3,0))*AT$9*IF(AT$4&gt;Settings!$C$10,IF(LEFT(AT$260,4)="High",$E261,IF(LEFT(AT$260,3)="Low",$F261,1)),1))</f>
        <v/>
      </c>
      <c r="AU261" s="24">
        <f>IF($D261="",1,INDEX(Prices_int!$F$4:$AD$100,MATCH(SUBSTITUTE(AU$259,"*","")&amp;"|"&amp;$D261,Prices_int!$A$4:$A$100,0),MATCH(AU$4,Prices_int!$F$3:$AD$3,0))*AU$9*IF(AU$4&gt;Settings!$C$10,IF(LEFT(AU$260,4)="High",$E261,IF(LEFT(AU$260,3)="Low",$F261,1)),1))</f>
        <v/>
      </c>
      <c r="AV261" s="24">
        <f>IF($D261="",1,INDEX(Prices_int!$F$4:$AD$100,MATCH(SUBSTITUTE(AV$259,"*","")&amp;"|"&amp;$D261,Prices_int!$A$4:$A$100,0),MATCH(AV$4,Prices_int!$F$3:$AD$3,0))*AV$9*IF(AV$4&gt;Settings!$C$10,IF(LEFT(AV$260,4)="High",$E261,IF(LEFT(AV$260,3)="Low",$F261,1)),1))</f>
        <v/>
      </c>
      <c r="AW261" s="24">
        <f>IF($D261="",1,INDEX(Prices_int!$F$4:$AD$100,MATCH(SUBSTITUTE(AW$259,"*","")&amp;"|"&amp;$D261,Prices_int!$A$4:$A$100,0),MATCH(AW$4,Prices_int!$F$3:$AD$3,0))*AW$9*IF(AW$4&gt;Settings!$C$10,IF(LEFT(AW$260,4)="High",$E261,IF(LEFT(AW$260,3)="Low",$F261,1)),1))</f>
        <v/>
      </c>
      <c r="AX261" s="24">
        <f>IF($D261="",1,INDEX(Prices_int!$F$4:$AD$100,MATCH(SUBSTITUTE(AX$259,"*","")&amp;"|"&amp;$D261,Prices_int!$A$4:$A$100,0),MATCH(AX$4,Prices_int!$F$3:$AD$3,0))*AX$9*IF(AX$4&gt;Settings!$C$10,IF(LEFT(AX$260,4)="High",$E261,IF(LEFT(AX$260,3)="Low",$F261,1)),1))</f>
        <v/>
      </c>
      <c r="AY261" s="24">
        <f>IF($D261="",1,INDEX(Prices_int!$F$4:$AD$100,MATCH(SUBSTITUTE(AY$259,"*","")&amp;"|"&amp;$D261,Prices_int!$A$4:$A$100,0),MATCH(AY$4,Prices_int!$F$3:$AD$3,0))*AY$9*IF(AY$4&gt;Settings!$C$10,IF(LEFT(AY$260,4)="High",$E261,IF(LEFT(AY$260,3)="Low",$F261,1)),1))</f>
        <v/>
      </c>
    </row>
    <row r="262" hidden="1" outlineLevel="1">
      <c r="A262" s="14" t="inlineStr">
        <is>
          <t>gp</t>
        </is>
      </c>
      <c r="B262" s="14" t="inlineStr">
        <is>
          <t>coa</t>
        </is>
      </c>
      <c r="C262" s="14" t="inlineStr">
        <is>
          <t>int</t>
        </is>
      </c>
      <c r="D262" s="22" t="inlineStr">
        <is>
          <t>coa</t>
        </is>
      </c>
      <c r="E262" s="22" t="n">
        <v>1.25</v>
      </c>
      <c r="F262" s="22" t="n">
        <v>0.75</v>
      </c>
      <c r="G262" s="36" t="n"/>
      <c r="H262" s="14">
        <f>INDEX(Variables!$B$5:$B$205,MATCH($A262,Variables!$A$5:$A$205,0))&amp;IF($C262="",""," | "&amp;INDEX(Mapping!$B$5:$B$26,MATCH($C262,Mapping!$A$5:$A$26,0))&amp;" | "&amp;INDEX(Mapping!$B$30:$B$46,MATCH($B262,Mapping!$A$30:$A$46,0)))</f>
        <v/>
      </c>
      <c r="I262" s="14">
        <f>INDEX(Variables!$C$5:$C$205,MATCH($A262,Variables!$A$5:$A$205,0))</f>
        <v/>
      </c>
      <c r="J262" s="14">
        <f>INDEX(Variables!$E$5:$E$205,MATCH($A262,Variables!$A$5:$A$205,0))</f>
        <v/>
      </c>
      <c r="K262" s="11">
        <f>LOWER(Settings!$C$4)&amp;".mit."&amp;$A262&amp;IF($C262="","","."&amp;$C262&amp;"."&amp;$B262)&amp;IF(INDEX(Variables!$D$5:$D$205,MATCH($A262,Variables!$A$5:$A$205,0))="","","."&amp;INDEX(Variables!$D$5:$D$205,MATCH($A262,Variables!$A$5:$A$205,0)))&amp;"."&amp;K$5</f>
        <v/>
      </c>
      <c r="L262" s="23">
        <f>IF($D262="",1,INDEX(Prices_int!$F$4:$AD$100,MATCH(SUBSTITUTE(L$259,"*","")&amp;"|"&amp;$D262,Prices_int!$A$4:$A$100,0),MATCH(L$4,Prices_int!$F$3:$AD$3,0))*L$9*IF(L$4&gt;Settings!$C$10,IF(LEFT(L$260,4)="High",$E262,IF(LEFT(L$260,3)="Low",$F262,1)),1))</f>
        <v/>
      </c>
      <c r="M262" s="24">
        <f>IF($D262="",1,INDEX(Prices_int!$F$4:$AD$100,MATCH(SUBSTITUTE(M$259,"*","")&amp;"|"&amp;$D262,Prices_int!$A$4:$A$100,0),MATCH(M$4,Prices_int!$F$3:$AD$3,0))*M$9*IF(M$4&gt;Settings!$C$10,IF(LEFT(M$260,4)="High",$E262,IF(LEFT(M$260,3)="Low",$F262,1)),1))</f>
        <v/>
      </c>
      <c r="N262" s="24">
        <f>IF($D262="",1,INDEX(Prices_int!$F$4:$AD$100,MATCH(SUBSTITUTE(N$259,"*","")&amp;"|"&amp;$D262,Prices_int!$A$4:$A$100,0),MATCH(N$4,Prices_int!$F$3:$AD$3,0))*N$9*IF(N$4&gt;Settings!$C$10,IF(LEFT(N$260,4)="High",$E262,IF(LEFT(N$260,3)="Low",$F262,1)),1))</f>
        <v/>
      </c>
      <c r="O262" s="24">
        <f>IF($D262="",1,INDEX(Prices_int!$F$4:$AD$100,MATCH(SUBSTITUTE(O$259,"*","")&amp;"|"&amp;$D262,Prices_int!$A$4:$A$100,0),MATCH(O$4,Prices_int!$F$3:$AD$3,0))*O$9*IF(O$4&gt;Settings!$C$10,IF(LEFT(O$260,4)="High",$E262,IF(LEFT(O$260,3)="Low",$F262,1)),1))</f>
        <v/>
      </c>
      <c r="P262" s="24">
        <f>IF($D262="",1,INDEX(Prices_int!$F$4:$AD$100,MATCH(SUBSTITUTE(P$259,"*","")&amp;"|"&amp;$D262,Prices_int!$A$4:$A$100,0),MATCH(P$4,Prices_int!$F$3:$AD$3,0))*P$9*IF(P$4&gt;Settings!$C$10,IF(LEFT(P$260,4)="High",$E262,IF(LEFT(P$260,3)="Low",$F262,1)),1))</f>
        <v/>
      </c>
      <c r="Q262" s="24">
        <f>IF($D262="",1,INDEX(Prices_int!$F$4:$AD$100,MATCH(SUBSTITUTE(Q$259,"*","")&amp;"|"&amp;$D262,Prices_int!$A$4:$A$100,0),MATCH(Q$4,Prices_int!$F$3:$AD$3,0))*Q$9*IF(Q$4&gt;Settings!$C$10,IF(LEFT(Q$260,4)="High",$E262,IF(LEFT(Q$260,3)="Low",$F262,1)),1))</f>
        <v/>
      </c>
      <c r="R262" s="24">
        <f>IF($D262="",1,INDEX(Prices_int!$F$4:$AD$100,MATCH(SUBSTITUTE(R$259,"*","")&amp;"|"&amp;$D262,Prices_int!$A$4:$A$100,0),MATCH(R$4,Prices_int!$F$3:$AD$3,0))*R$9*IF(R$4&gt;Settings!$C$10,IF(LEFT(R$260,4)="High",$E262,IF(LEFT(R$260,3)="Low",$F262,1)),1))</f>
        <v/>
      </c>
      <c r="S262" s="24">
        <f>IF($D262="",1,INDEX(Prices_int!$F$4:$AD$100,MATCH(SUBSTITUTE(S$259,"*","")&amp;"|"&amp;$D262,Prices_int!$A$4:$A$100,0),MATCH(S$4,Prices_int!$F$3:$AD$3,0))*S$9*IF(S$4&gt;Settings!$C$10,IF(LEFT(S$260,4)="High",$E262,IF(LEFT(S$260,3)="Low",$F262,1)),1))</f>
        <v/>
      </c>
      <c r="T262" s="24">
        <f>IF($D262="",1,INDEX(Prices_int!$F$4:$AD$100,MATCH(SUBSTITUTE(T$259,"*","")&amp;"|"&amp;$D262,Prices_int!$A$4:$A$100,0),MATCH(T$4,Prices_int!$F$3:$AD$3,0))*T$9*IF(T$4&gt;Settings!$C$10,IF(LEFT(T$260,4)="High",$E262,IF(LEFT(T$260,3)="Low",$F262,1)),1))</f>
        <v/>
      </c>
      <c r="U262" s="24">
        <f>IF($D262="",1,INDEX(Prices_int!$F$4:$AD$100,MATCH(SUBSTITUTE(U$259,"*","")&amp;"|"&amp;$D262,Prices_int!$A$4:$A$100,0),MATCH(U$4,Prices_int!$F$3:$AD$3,0))*U$9*IF(U$4&gt;Settings!$C$10,IF(LEFT(U$260,4)="High",$E262,IF(LEFT(U$260,3)="Low",$F262,1)),1))</f>
        <v/>
      </c>
      <c r="V262" s="24">
        <f>IF($D262="",1,INDEX(Prices_int!$F$4:$AD$100,MATCH(SUBSTITUTE(V$259,"*","")&amp;"|"&amp;$D262,Prices_int!$A$4:$A$100,0),MATCH(V$4,Prices_int!$F$3:$AD$3,0))*V$9*IF(V$4&gt;Settings!$C$10,IF(LEFT(V$260,4)="High",$E262,IF(LEFT(V$260,3)="Low",$F262,1)),1))</f>
        <v/>
      </c>
      <c r="W262" s="24">
        <f>IF($D262="",1,INDEX(Prices_int!$F$4:$AD$100,MATCH(SUBSTITUTE(W$259,"*","")&amp;"|"&amp;$D262,Prices_int!$A$4:$A$100,0),MATCH(W$4,Prices_int!$F$3:$AD$3,0))*W$9*IF(W$4&gt;Settings!$C$10,IF(LEFT(W$260,4)="High",$E262,IF(LEFT(W$260,3)="Low",$F262,1)),1))</f>
        <v/>
      </c>
      <c r="X262" s="24">
        <f>IF($D262="",1,INDEX(Prices_int!$F$4:$AD$100,MATCH(SUBSTITUTE(X$259,"*","")&amp;"|"&amp;$D262,Prices_int!$A$4:$A$100,0),MATCH(X$4,Prices_int!$F$3:$AD$3,0))*X$9*IF(X$4&gt;Settings!$C$10,IF(LEFT(X$260,4)="High",$E262,IF(LEFT(X$260,3)="Low",$F262,1)),1))</f>
        <v/>
      </c>
      <c r="Y262" s="24">
        <f>IF($D262="",1,INDEX(Prices_int!$F$4:$AD$100,MATCH(SUBSTITUTE(Y$259,"*","")&amp;"|"&amp;$D262,Prices_int!$A$4:$A$100,0),MATCH(Y$4,Prices_int!$F$3:$AD$3,0))*Y$9*IF(Y$4&gt;Settings!$C$10,IF(LEFT(Y$260,4)="High",$E262,IF(LEFT(Y$260,3)="Low",$F262,1)),1))</f>
        <v/>
      </c>
      <c r="Z262" s="24">
        <f>IF($D262="",1,INDEX(Prices_int!$F$4:$AD$100,MATCH(SUBSTITUTE(Z$259,"*","")&amp;"|"&amp;$D262,Prices_int!$A$4:$A$100,0),MATCH(Z$4,Prices_int!$F$3:$AD$3,0))*Z$9*IF(Z$4&gt;Settings!$C$10,IF(LEFT(Z$260,4)="High",$E262,IF(LEFT(Z$260,3)="Low",$F262,1)),1))</f>
        <v/>
      </c>
      <c r="AA262" s="24">
        <f>IF($D262="",1,INDEX(Prices_int!$F$4:$AD$100,MATCH(SUBSTITUTE(AA$259,"*","")&amp;"|"&amp;$D262,Prices_int!$A$4:$A$100,0),MATCH(AA$4,Prices_int!$F$3:$AD$3,0))*AA$9*IF(AA$4&gt;Settings!$C$10,IF(LEFT(AA$260,4)="High",$E262,IF(LEFT(AA$260,3)="Low",$F262,1)),1))</f>
        <v/>
      </c>
      <c r="AB262" s="24">
        <f>IF($D262="",1,INDEX(Prices_int!$F$4:$AD$100,MATCH(SUBSTITUTE(AB$259,"*","")&amp;"|"&amp;$D262,Prices_int!$A$4:$A$100,0),MATCH(AB$4,Prices_int!$F$3:$AD$3,0))*AB$9*IF(AB$4&gt;Settings!$C$10,IF(LEFT(AB$260,4)="High",$E262,IF(LEFT(AB$260,3)="Low",$F262,1)),1))</f>
        <v/>
      </c>
      <c r="AC262" s="24">
        <f>IF($D262="",1,INDEX(Prices_int!$F$4:$AD$100,MATCH(SUBSTITUTE(AC$259,"*","")&amp;"|"&amp;$D262,Prices_int!$A$4:$A$100,0),MATCH(AC$4,Prices_int!$F$3:$AD$3,0))*AC$9*IF(AC$4&gt;Settings!$C$10,IF(LEFT(AC$260,4)="High",$E262,IF(LEFT(AC$260,3)="Low",$F262,1)),1))</f>
        <v/>
      </c>
      <c r="AD262" s="24">
        <f>IF($D262="",1,INDEX(Prices_int!$F$4:$AD$100,MATCH(SUBSTITUTE(AD$259,"*","")&amp;"|"&amp;$D262,Prices_int!$A$4:$A$100,0),MATCH(AD$4,Prices_int!$F$3:$AD$3,0))*AD$9*IF(AD$4&gt;Settings!$C$10,IF(LEFT(AD$260,4)="High",$E262,IF(LEFT(AD$260,3)="Low",$F262,1)),1))</f>
        <v/>
      </c>
      <c r="AF262" s="11">
        <f>LOWER(Settings!$C$4)&amp;".mit."&amp;$A262&amp;IF($C262="","","."&amp;$C262&amp;"."&amp;$B262)&amp;IF(INDEX(Variables!$D$5:$D$205,MATCH($A262,Variables!$A$5:$A$205,0))="","","."&amp;INDEX(Variables!$D$5:$D$205,MATCH($A262,Variables!$A$5:$A$205,0)))&amp;"."&amp;AF$5</f>
        <v/>
      </c>
      <c r="AG262" s="23">
        <f>IF($D262="",1,INDEX(Prices_int!$F$4:$AD$100,MATCH(SUBSTITUTE(AG$259,"*","")&amp;"|"&amp;$D262,Prices_int!$A$4:$A$100,0),MATCH(AG$4,Prices_int!$F$3:$AD$3,0))*AG$9*IF(AG$4&gt;Settings!$C$10,IF(LEFT(AG$260,4)="High",$E262,IF(LEFT(AG$260,3)="Low",$F262,1)),1))</f>
        <v/>
      </c>
      <c r="AH262" s="24">
        <f>IF($D262="",1,INDEX(Prices_int!$F$4:$AD$100,MATCH(SUBSTITUTE(AH$259,"*","")&amp;"|"&amp;$D262,Prices_int!$A$4:$A$100,0),MATCH(AH$4,Prices_int!$F$3:$AD$3,0))*AH$9*IF(AH$4&gt;Settings!$C$10,IF(LEFT(AH$260,4)="High",$E262,IF(LEFT(AH$260,3)="Low",$F262,1)),1))</f>
        <v/>
      </c>
      <c r="AI262" s="24">
        <f>IF($D262="",1,INDEX(Prices_int!$F$4:$AD$100,MATCH(SUBSTITUTE(AI$259,"*","")&amp;"|"&amp;$D262,Prices_int!$A$4:$A$100,0),MATCH(AI$4,Prices_int!$F$3:$AD$3,0))*AI$9*IF(AI$4&gt;Settings!$C$10,IF(LEFT(AI$260,4)="High",$E262,IF(LEFT(AI$260,3)="Low",$F262,1)),1))</f>
        <v/>
      </c>
      <c r="AJ262" s="24">
        <f>IF($D262="",1,INDEX(Prices_int!$F$4:$AD$100,MATCH(SUBSTITUTE(AJ$259,"*","")&amp;"|"&amp;$D262,Prices_int!$A$4:$A$100,0),MATCH(AJ$4,Prices_int!$F$3:$AD$3,0))*AJ$9*IF(AJ$4&gt;Settings!$C$10,IF(LEFT(AJ$260,4)="High",$E262,IF(LEFT(AJ$260,3)="Low",$F262,1)),1))</f>
        <v/>
      </c>
      <c r="AK262" s="24">
        <f>IF($D262="",1,INDEX(Prices_int!$F$4:$AD$100,MATCH(SUBSTITUTE(AK$259,"*","")&amp;"|"&amp;$D262,Prices_int!$A$4:$A$100,0),MATCH(AK$4,Prices_int!$F$3:$AD$3,0))*AK$9*IF(AK$4&gt;Settings!$C$10,IF(LEFT(AK$260,4)="High",$E262,IF(LEFT(AK$260,3)="Low",$F262,1)),1))</f>
        <v/>
      </c>
      <c r="AL262" s="24">
        <f>IF($D262="",1,INDEX(Prices_int!$F$4:$AD$100,MATCH(SUBSTITUTE(AL$259,"*","")&amp;"|"&amp;$D262,Prices_int!$A$4:$A$100,0),MATCH(AL$4,Prices_int!$F$3:$AD$3,0))*AL$9*IF(AL$4&gt;Settings!$C$10,IF(LEFT(AL$260,4)="High",$E262,IF(LEFT(AL$260,3)="Low",$F262,1)),1))</f>
        <v/>
      </c>
      <c r="AM262" s="24">
        <f>IF($D262="",1,INDEX(Prices_int!$F$4:$AD$100,MATCH(SUBSTITUTE(AM$259,"*","")&amp;"|"&amp;$D262,Prices_int!$A$4:$A$100,0),MATCH(AM$4,Prices_int!$F$3:$AD$3,0))*AM$9*IF(AM$4&gt;Settings!$C$10,IF(LEFT(AM$260,4)="High",$E262,IF(LEFT(AM$260,3)="Low",$F262,1)),1))</f>
        <v/>
      </c>
      <c r="AN262" s="24">
        <f>IF($D262="",1,INDEX(Prices_int!$F$4:$AD$100,MATCH(SUBSTITUTE(AN$259,"*","")&amp;"|"&amp;$D262,Prices_int!$A$4:$A$100,0),MATCH(AN$4,Prices_int!$F$3:$AD$3,0))*AN$9*IF(AN$4&gt;Settings!$C$10,IF(LEFT(AN$260,4)="High",$E262,IF(LEFT(AN$260,3)="Low",$F262,1)),1))</f>
        <v/>
      </c>
      <c r="AO262" s="24">
        <f>IF($D262="",1,INDEX(Prices_int!$F$4:$AD$100,MATCH(SUBSTITUTE(AO$259,"*","")&amp;"|"&amp;$D262,Prices_int!$A$4:$A$100,0),MATCH(AO$4,Prices_int!$F$3:$AD$3,0))*AO$9*IF(AO$4&gt;Settings!$C$10,IF(LEFT(AO$260,4)="High",$E262,IF(LEFT(AO$260,3)="Low",$F262,1)),1))</f>
        <v/>
      </c>
      <c r="AP262" s="24">
        <f>IF($D262="",1,INDEX(Prices_int!$F$4:$AD$100,MATCH(SUBSTITUTE(AP$259,"*","")&amp;"|"&amp;$D262,Prices_int!$A$4:$A$100,0),MATCH(AP$4,Prices_int!$F$3:$AD$3,0))*AP$9*IF(AP$4&gt;Settings!$C$10,IF(LEFT(AP$260,4)="High",$E262,IF(LEFT(AP$260,3)="Low",$F262,1)),1))</f>
        <v/>
      </c>
      <c r="AQ262" s="24">
        <f>IF($D262="",1,INDEX(Prices_int!$F$4:$AD$100,MATCH(SUBSTITUTE(AQ$259,"*","")&amp;"|"&amp;$D262,Prices_int!$A$4:$A$100,0),MATCH(AQ$4,Prices_int!$F$3:$AD$3,0))*AQ$9*IF(AQ$4&gt;Settings!$C$10,IF(LEFT(AQ$260,4)="High",$E262,IF(LEFT(AQ$260,3)="Low",$F262,1)),1))</f>
        <v/>
      </c>
      <c r="AR262" s="24">
        <f>IF($D262="",1,INDEX(Prices_int!$F$4:$AD$100,MATCH(SUBSTITUTE(AR$259,"*","")&amp;"|"&amp;$D262,Prices_int!$A$4:$A$100,0),MATCH(AR$4,Prices_int!$F$3:$AD$3,0))*AR$9*IF(AR$4&gt;Settings!$C$10,IF(LEFT(AR$260,4)="High",$E262,IF(LEFT(AR$260,3)="Low",$F262,1)),1))</f>
        <v/>
      </c>
      <c r="AS262" s="24">
        <f>IF($D262="",1,INDEX(Prices_int!$F$4:$AD$100,MATCH(SUBSTITUTE(AS$259,"*","")&amp;"|"&amp;$D262,Prices_int!$A$4:$A$100,0),MATCH(AS$4,Prices_int!$F$3:$AD$3,0))*AS$9*IF(AS$4&gt;Settings!$C$10,IF(LEFT(AS$260,4)="High",$E262,IF(LEFT(AS$260,3)="Low",$F262,1)),1))</f>
        <v/>
      </c>
      <c r="AT262" s="24">
        <f>IF($D262="",1,INDEX(Prices_int!$F$4:$AD$100,MATCH(SUBSTITUTE(AT$259,"*","")&amp;"|"&amp;$D262,Prices_int!$A$4:$A$100,0),MATCH(AT$4,Prices_int!$F$3:$AD$3,0))*AT$9*IF(AT$4&gt;Settings!$C$10,IF(LEFT(AT$260,4)="High",$E262,IF(LEFT(AT$260,3)="Low",$F262,1)),1))</f>
        <v/>
      </c>
      <c r="AU262" s="24">
        <f>IF($D262="",1,INDEX(Prices_int!$F$4:$AD$100,MATCH(SUBSTITUTE(AU$259,"*","")&amp;"|"&amp;$D262,Prices_int!$A$4:$A$100,0),MATCH(AU$4,Prices_int!$F$3:$AD$3,0))*AU$9*IF(AU$4&gt;Settings!$C$10,IF(LEFT(AU$260,4)="High",$E262,IF(LEFT(AU$260,3)="Low",$F262,1)),1))</f>
        <v/>
      </c>
      <c r="AV262" s="24">
        <f>IF($D262="",1,INDEX(Prices_int!$F$4:$AD$100,MATCH(SUBSTITUTE(AV$259,"*","")&amp;"|"&amp;$D262,Prices_int!$A$4:$A$100,0),MATCH(AV$4,Prices_int!$F$3:$AD$3,0))*AV$9*IF(AV$4&gt;Settings!$C$10,IF(LEFT(AV$260,4)="High",$E262,IF(LEFT(AV$260,3)="Low",$F262,1)),1))</f>
        <v/>
      </c>
      <c r="AW262" s="24">
        <f>IF($D262="",1,INDEX(Prices_int!$F$4:$AD$100,MATCH(SUBSTITUTE(AW$259,"*","")&amp;"|"&amp;$D262,Prices_int!$A$4:$A$100,0),MATCH(AW$4,Prices_int!$F$3:$AD$3,0))*AW$9*IF(AW$4&gt;Settings!$C$10,IF(LEFT(AW$260,4)="High",$E262,IF(LEFT(AW$260,3)="Low",$F262,1)),1))</f>
        <v/>
      </c>
      <c r="AX262" s="24">
        <f>IF($D262="",1,INDEX(Prices_int!$F$4:$AD$100,MATCH(SUBSTITUTE(AX$259,"*","")&amp;"|"&amp;$D262,Prices_int!$A$4:$A$100,0),MATCH(AX$4,Prices_int!$F$3:$AD$3,0))*AX$9*IF(AX$4&gt;Settings!$C$10,IF(LEFT(AX$260,4)="High",$E262,IF(LEFT(AX$260,3)="Low",$F262,1)),1))</f>
        <v/>
      </c>
      <c r="AY262" s="24">
        <f>IF($D262="",1,INDEX(Prices_int!$F$4:$AD$100,MATCH(SUBSTITUTE(AY$259,"*","")&amp;"|"&amp;$D262,Prices_int!$A$4:$A$100,0),MATCH(AY$4,Prices_int!$F$3:$AD$3,0))*AY$9*IF(AY$4&gt;Settings!$C$10,IF(LEFT(AY$260,4)="High",$E262,IF(LEFT(AY$260,3)="Low",$F262,1)),1))</f>
        <v/>
      </c>
    </row>
    <row r="263" hidden="1" outlineLevel="1">
      <c r="A263" s="14" t="inlineStr">
        <is>
          <t>gp</t>
        </is>
      </c>
      <c r="B263" s="14" t="inlineStr">
        <is>
          <t>nga</t>
        </is>
      </c>
      <c r="C263" s="14" t="inlineStr">
        <is>
          <t>int</t>
        </is>
      </c>
      <c r="D263" s="22">
        <f>"nga."&amp;Settings!$C$12</f>
        <v/>
      </c>
      <c r="E263" s="22" t="n">
        <v>1.25</v>
      </c>
      <c r="F263" s="22" t="n">
        <v>0.75</v>
      </c>
      <c r="G263" s="36" t="n"/>
      <c r="H263" s="14">
        <f>INDEX(Variables!$B$5:$B$205,MATCH($A263,Variables!$A$5:$A$205,0))&amp;IF($C263="",""," | "&amp;INDEX(Mapping!$B$5:$B$26,MATCH($C263,Mapping!$A$5:$A$26,0))&amp;" | "&amp;INDEX(Mapping!$B$30:$B$46,MATCH($B263,Mapping!$A$30:$A$46,0)))</f>
        <v/>
      </c>
      <c r="I263" s="14">
        <f>INDEX(Variables!$C$5:$C$205,MATCH($A263,Variables!$A$5:$A$205,0))</f>
        <v/>
      </c>
      <c r="J263" s="14">
        <f>INDEX(Variables!$E$5:$E$205,MATCH($A263,Variables!$A$5:$A$205,0))</f>
        <v/>
      </c>
      <c r="K263" s="11">
        <f>LOWER(Settings!$C$4)&amp;".mit."&amp;$A263&amp;IF($C263="","","."&amp;$C263&amp;"."&amp;$B263)&amp;IF(INDEX(Variables!$D$5:$D$205,MATCH($A263,Variables!$A$5:$A$205,0))="","","."&amp;INDEX(Variables!$D$5:$D$205,MATCH($A263,Variables!$A$5:$A$205,0)))&amp;"."&amp;K$5</f>
        <v/>
      </c>
      <c r="L263" s="23">
        <f>IF($D263="",1,INDEX(Prices_int!$F$4:$AD$100,MATCH(SUBSTITUTE(L$259,"*","")&amp;"|"&amp;$D263,Prices_int!$A$4:$A$100,0),MATCH(L$4,Prices_int!$F$3:$AD$3,0))*L$9*IF(L$4&gt;Settings!$C$10,IF(LEFT(L$260,4)="High",$E263,IF(LEFT(L$260,3)="Low",$F263,1)),1))</f>
        <v/>
      </c>
      <c r="M263" s="24">
        <f>IF($D263="",1,INDEX(Prices_int!$F$4:$AD$100,MATCH(SUBSTITUTE(M$259,"*","")&amp;"|"&amp;$D263,Prices_int!$A$4:$A$100,0),MATCH(M$4,Prices_int!$F$3:$AD$3,0))*M$9*IF(M$4&gt;Settings!$C$10,IF(LEFT(M$260,4)="High",$E263,IF(LEFT(M$260,3)="Low",$F263,1)),1))</f>
        <v/>
      </c>
      <c r="N263" s="24">
        <f>IF($D263="",1,INDEX(Prices_int!$F$4:$AD$100,MATCH(SUBSTITUTE(N$259,"*","")&amp;"|"&amp;$D263,Prices_int!$A$4:$A$100,0),MATCH(N$4,Prices_int!$F$3:$AD$3,0))*N$9*IF(N$4&gt;Settings!$C$10,IF(LEFT(N$260,4)="High",$E263,IF(LEFT(N$260,3)="Low",$F263,1)),1))</f>
        <v/>
      </c>
      <c r="O263" s="24">
        <f>IF($D263="",1,INDEX(Prices_int!$F$4:$AD$100,MATCH(SUBSTITUTE(O$259,"*","")&amp;"|"&amp;$D263,Prices_int!$A$4:$A$100,0),MATCH(O$4,Prices_int!$F$3:$AD$3,0))*O$9*IF(O$4&gt;Settings!$C$10,IF(LEFT(O$260,4)="High",$E263,IF(LEFT(O$260,3)="Low",$F263,1)),1))</f>
        <v/>
      </c>
      <c r="P263" s="24">
        <f>IF($D263="",1,INDEX(Prices_int!$F$4:$AD$100,MATCH(SUBSTITUTE(P$259,"*","")&amp;"|"&amp;$D263,Prices_int!$A$4:$A$100,0),MATCH(P$4,Prices_int!$F$3:$AD$3,0))*P$9*IF(P$4&gt;Settings!$C$10,IF(LEFT(P$260,4)="High",$E263,IF(LEFT(P$260,3)="Low",$F263,1)),1))</f>
        <v/>
      </c>
      <c r="Q263" s="24">
        <f>IF($D263="",1,INDEX(Prices_int!$F$4:$AD$100,MATCH(SUBSTITUTE(Q$259,"*","")&amp;"|"&amp;$D263,Prices_int!$A$4:$A$100,0),MATCH(Q$4,Prices_int!$F$3:$AD$3,0))*Q$9*IF(Q$4&gt;Settings!$C$10,IF(LEFT(Q$260,4)="High",$E263,IF(LEFT(Q$260,3)="Low",$F263,1)),1))</f>
        <v/>
      </c>
      <c r="R263" s="24">
        <f>IF($D263="",1,INDEX(Prices_int!$F$4:$AD$100,MATCH(SUBSTITUTE(R$259,"*","")&amp;"|"&amp;$D263,Prices_int!$A$4:$A$100,0),MATCH(R$4,Prices_int!$F$3:$AD$3,0))*R$9*IF(R$4&gt;Settings!$C$10,IF(LEFT(R$260,4)="High",$E263,IF(LEFT(R$260,3)="Low",$F263,1)),1))</f>
        <v/>
      </c>
      <c r="S263" s="24">
        <f>IF($D263="",1,INDEX(Prices_int!$F$4:$AD$100,MATCH(SUBSTITUTE(S$259,"*","")&amp;"|"&amp;$D263,Prices_int!$A$4:$A$100,0),MATCH(S$4,Prices_int!$F$3:$AD$3,0))*S$9*IF(S$4&gt;Settings!$C$10,IF(LEFT(S$260,4)="High",$E263,IF(LEFT(S$260,3)="Low",$F263,1)),1))</f>
        <v/>
      </c>
      <c r="T263" s="24">
        <f>IF($D263="",1,INDEX(Prices_int!$F$4:$AD$100,MATCH(SUBSTITUTE(T$259,"*","")&amp;"|"&amp;$D263,Prices_int!$A$4:$A$100,0),MATCH(T$4,Prices_int!$F$3:$AD$3,0))*T$9*IF(T$4&gt;Settings!$C$10,IF(LEFT(T$260,4)="High",$E263,IF(LEFT(T$260,3)="Low",$F263,1)),1))</f>
        <v/>
      </c>
      <c r="U263" s="24">
        <f>IF($D263="",1,INDEX(Prices_int!$F$4:$AD$100,MATCH(SUBSTITUTE(U$259,"*","")&amp;"|"&amp;$D263,Prices_int!$A$4:$A$100,0),MATCH(U$4,Prices_int!$F$3:$AD$3,0))*U$9*IF(U$4&gt;Settings!$C$10,IF(LEFT(U$260,4)="High",$E263,IF(LEFT(U$260,3)="Low",$F263,1)),1))</f>
        <v/>
      </c>
      <c r="V263" s="24">
        <f>IF($D263="",1,INDEX(Prices_int!$F$4:$AD$100,MATCH(SUBSTITUTE(V$259,"*","")&amp;"|"&amp;$D263,Prices_int!$A$4:$A$100,0),MATCH(V$4,Prices_int!$F$3:$AD$3,0))*V$9*IF(V$4&gt;Settings!$C$10,IF(LEFT(V$260,4)="High",$E263,IF(LEFT(V$260,3)="Low",$F263,1)),1))</f>
        <v/>
      </c>
      <c r="W263" s="24">
        <f>IF($D263="",1,INDEX(Prices_int!$F$4:$AD$100,MATCH(SUBSTITUTE(W$259,"*","")&amp;"|"&amp;$D263,Prices_int!$A$4:$A$100,0),MATCH(W$4,Prices_int!$F$3:$AD$3,0))*W$9*IF(W$4&gt;Settings!$C$10,IF(LEFT(W$260,4)="High",$E263,IF(LEFT(W$260,3)="Low",$F263,1)),1))</f>
        <v/>
      </c>
      <c r="X263" s="24">
        <f>IF($D263="",1,INDEX(Prices_int!$F$4:$AD$100,MATCH(SUBSTITUTE(X$259,"*","")&amp;"|"&amp;$D263,Prices_int!$A$4:$A$100,0),MATCH(X$4,Prices_int!$F$3:$AD$3,0))*X$9*IF(X$4&gt;Settings!$C$10,IF(LEFT(X$260,4)="High",$E263,IF(LEFT(X$260,3)="Low",$F263,1)),1))</f>
        <v/>
      </c>
      <c r="Y263" s="24">
        <f>IF($D263="",1,INDEX(Prices_int!$F$4:$AD$100,MATCH(SUBSTITUTE(Y$259,"*","")&amp;"|"&amp;$D263,Prices_int!$A$4:$A$100,0),MATCH(Y$4,Prices_int!$F$3:$AD$3,0))*Y$9*IF(Y$4&gt;Settings!$C$10,IF(LEFT(Y$260,4)="High",$E263,IF(LEFT(Y$260,3)="Low",$F263,1)),1))</f>
        <v/>
      </c>
      <c r="Z263" s="24">
        <f>IF($D263="",1,INDEX(Prices_int!$F$4:$AD$100,MATCH(SUBSTITUTE(Z$259,"*","")&amp;"|"&amp;$D263,Prices_int!$A$4:$A$100,0),MATCH(Z$4,Prices_int!$F$3:$AD$3,0))*Z$9*IF(Z$4&gt;Settings!$C$10,IF(LEFT(Z$260,4)="High",$E263,IF(LEFT(Z$260,3)="Low",$F263,1)),1))</f>
        <v/>
      </c>
      <c r="AA263" s="24">
        <f>IF($D263="",1,INDEX(Prices_int!$F$4:$AD$100,MATCH(SUBSTITUTE(AA$259,"*","")&amp;"|"&amp;$D263,Prices_int!$A$4:$A$100,0),MATCH(AA$4,Prices_int!$F$3:$AD$3,0))*AA$9*IF(AA$4&gt;Settings!$C$10,IF(LEFT(AA$260,4)="High",$E263,IF(LEFT(AA$260,3)="Low",$F263,1)),1))</f>
        <v/>
      </c>
      <c r="AB263" s="24">
        <f>IF($D263="",1,INDEX(Prices_int!$F$4:$AD$100,MATCH(SUBSTITUTE(AB$259,"*","")&amp;"|"&amp;$D263,Prices_int!$A$4:$A$100,0),MATCH(AB$4,Prices_int!$F$3:$AD$3,0))*AB$9*IF(AB$4&gt;Settings!$C$10,IF(LEFT(AB$260,4)="High",$E263,IF(LEFT(AB$260,3)="Low",$F263,1)),1))</f>
        <v/>
      </c>
      <c r="AC263" s="24">
        <f>IF($D263="",1,INDEX(Prices_int!$F$4:$AD$100,MATCH(SUBSTITUTE(AC$259,"*","")&amp;"|"&amp;$D263,Prices_int!$A$4:$A$100,0),MATCH(AC$4,Prices_int!$F$3:$AD$3,0))*AC$9*IF(AC$4&gt;Settings!$C$10,IF(LEFT(AC$260,4)="High",$E263,IF(LEFT(AC$260,3)="Low",$F263,1)),1))</f>
        <v/>
      </c>
      <c r="AD263" s="24">
        <f>IF($D263="",1,INDEX(Prices_int!$F$4:$AD$100,MATCH(SUBSTITUTE(AD$259,"*","")&amp;"|"&amp;$D263,Prices_int!$A$4:$A$100,0),MATCH(AD$4,Prices_int!$F$3:$AD$3,0))*AD$9*IF(AD$4&gt;Settings!$C$10,IF(LEFT(AD$260,4)="High",$E263,IF(LEFT(AD$260,3)="Low",$F263,1)),1))</f>
        <v/>
      </c>
      <c r="AF263" s="11">
        <f>LOWER(Settings!$C$4)&amp;".mit."&amp;$A263&amp;IF($C263="","","."&amp;$C263&amp;"."&amp;$B263)&amp;IF(INDEX(Variables!$D$5:$D$205,MATCH($A263,Variables!$A$5:$A$205,0))="","","."&amp;INDEX(Variables!$D$5:$D$205,MATCH($A263,Variables!$A$5:$A$205,0)))&amp;"."&amp;AF$5</f>
        <v/>
      </c>
      <c r="AG263" s="23">
        <f>IF($D263="",1,INDEX(Prices_int!$F$4:$AD$100,MATCH(SUBSTITUTE(AG$259,"*","")&amp;"|"&amp;$D263,Prices_int!$A$4:$A$100,0),MATCH(AG$4,Prices_int!$F$3:$AD$3,0))*AG$9*IF(AG$4&gt;Settings!$C$10,IF(LEFT(AG$260,4)="High",$E263,IF(LEFT(AG$260,3)="Low",$F263,1)),1))</f>
        <v/>
      </c>
      <c r="AH263" s="24">
        <f>IF($D263="",1,INDEX(Prices_int!$F$4:$AD$100,MATCH(SUBSTITUTE(AH$259,"*","")&amp;"|"&amp;$D263,Prices_int!$A$4:$A$100,0),MATCH(AH$4,Prices_int!$F$3:$AD$3,0))*AH$9*IF(AH$4&gt;Settings!$C$10,IF(LEFT(AH$260,4)="High",$E263,IF(LEFT(AH$260,3)="Low",$F263,1)),1))</f>
        <v/>
      </c>
      <c r="AI263" s="24">
        <f>IF($D263="",1,INDEX(Prices_int!$F$4:$AD$100,MATCH(SUBSTITUTE(AI$259,"*","")&amp;"|"&amp;$D263,Prices_int!$A$4:$A$100,0),MATCH(AI$4,Prices_int!$F$3:$AD$3,0))*AI$9*IF(AI$4&gt;Settings!$C$10,IF(LEFT(AI$260,4)="High",$E263,IF(LEFT(AI$260,3)="Low",$F263,1)),1))</f>
        <v/>
      </c>
      <c r="AJ263" s="24">
        <f>IF($D263="",1,INDEX(Prices_int!$F$4:$AD$100,MATCH(SUBSTITUTE(AJ$259,"*","")&amp;"|"&amp;$D263,Prices_int!$A$4:$A$100,0),MATCH(AJ$4,Prices_int!$F$3:$AD$3,0))*AJ$9*IF(AJ$4&gt;Settings!$C$10,IF(LEFT(AJ$260,4)="High",$E263,IF(LEFT(AJ$260,3)="Low",$F263,1)),1))</f>
        <v/>
      </c>
      <c r="AK263" s="24">
        <f>IF($D263="",1,INDEX(Prices_int!$F$4:$AD$100,MATCH(SUBSTITUTE(AK$259,"*","")&amp;"|"&amp;$D263,Prices_int!$A$4:$A$100,0),MATCH(AK$4,Prices_int!$F$3:$AD$3,0))*AK$9*IF(AK$4&gt;Settings!$C$10,IF(LEFT(AK$260,4)="High",$E263,IF(LEFT(AK$260,3)="Low",$F263,1)),1))</f>
        <v/>
      </c>
      <c r="AL263" s="24">
        <f>IF($D263="",1,INDEX(Prices_int!$F$4:$AD$100,MATCH(SUBSTITUTE(AL$259,"*","")&amp;"|"&amp;$D263,Prices_int!$A$4:$A$100,0),MATCH(AL$4,Prices_int!$F$3:$AD$3,0))*AL$9*IF(AL$4&gt;Settings!$C$10,IF(LEFT(AL$260,4)="High",$E263,IF(LEFT(AL$260,3)="Low",$F263,1)),1))</f>
        <v/>
      </c>
      <c r="AM263" s="24">
        <f>IF($D263="",1,INDEX(Prices_int!$F$4:$AD$100,MATCH(SUBSTITUTE(AM$259,"*","")&amp;"|"&amp;$D263,Prices_int!$A$4:$A$100,0),MATCH(AM$4,Prices_int!$F$3:$AD$3,0))*AM$9*IF(AM$4&gt;Settings!$C$10,IF(LEFT(AM$260,4)="High",$E263,IF(LEFT(AM$260,3)="Low",$F263,1)),1))</f>
        <v/>
      </c>
      <c r="AN263" s="24">
        <f>IF($D263="",1,INDEX(Prices_int!$F$4:$AD$100,MATCH(SUBSTITUTE(AN$259,"*","")&amp;"|"&amp;$D263,Prices_int!$A$4:$A$100,0),MATCH(AN$4,Prices_int!$F$3:$AD$3,0))*AN$9*IF(AN$4&gt;Settings!$C$10,IF(LEFT(AN$260,4)="High",$E263,IF(LEFT(AN$260,3)="Low",$F263,1)),1))</f>
        <v/>
      </c>
      <c r="AO263" s="24">
        <f>IF($D263="",1,INDEX(Prices_int!$F$4:$AD$100,MATCH(SUBSTITUTE(AO$259,"*","")&amp;"|"&amp;$D263,Prices_int!$A$4:$A$100,0),MATCH(AO$4,Prices_int!$F$3:$AD$3,0))*AO$9*IF(AO$4&gt;Settings!$C$10,IF(LEFT(AO$260,4)="High",$E263,IF(LEFT(AO$260,3)="Low",$F263,1)),1))</f>
        <v/>
      </c>
      <c r="AP263" s="24">
        <f>IF($D263="",1,INDEX(Prices_int!$F$4:$AD$100,MATCH(SUBSTITUTE(AP$259,"*","")&amp;"|"&amp;$D263,Prices_int!$A$4:$A$100,0),MATCH(AP$4,Prices_int!$F$3:$AD$3,0))*AP$9*IF(AP$4&gt;Settings!$C$10,IF(LEFT(AP$260,4)="High",$E263,IF(LEFT(AP$260,3)="Low",$F263,1)),1))</f>
        <v/>
      </c>
      <c r="AQ263" s="24">
        <f>IF($D263="",1,INDEX(Prices_int!$F$4:$AD$100,MATCH(SUBSTITUTE(AQ$259,"*","")&amp;"|"&amp;$D263,Prices_int!$A$4:$A$100,0),MATCH(AQ$4,Prices_int!$F$3:$AD$3,0))*AQ$9*IF(AQ$4&gt;Settings!$C$10,IF(LEFT(AQ$260,4)="High",$E263,IF(LEFT(AQ$260,3)="Low",$F263,1)),1))</f>
        <v/>
      </c>
      <c r="AR263" s="24">
        <f>IF($D263="",1,INDEX(Prices_int!$F$4:$AD$100,MATCH(SUBSTITUTE(AR$259,"*","")&amp;"|"&amp;$D263,Prices_int!$A$4:$A$100,0),MATCH(AR$4,Prices_int!$F$3:$AD$3,0))*AR$9*IF(AR$4&gt;Settings!$C$10,IF(LEFT(AR$260,4)="High",$E263,IF(LEFT(AR$260,3)="Low",$F263,1)),1))</f>
        <v/>
      </c>
      <c r="AS263" s="24">
        <f>IF($D263="",1,INDEX(Prices_int!$F$4:$AD$100,MATCH(SUBSTITUTE(AS$259,"*","")&amp;"|"&amp;$D263,Prices_int!$A$4:$A$100,0),MATCH(AS$4,Prices_int!$F$3:$AD$3,0))*AS$9*IF(AS$4&gt;Settings!$C$10,IF(LEFT(AS$260,4)="High",$E263,IF(LEFT(AS$260,3)="Low",$F263,1)),1))</f>
        <v/>
      </c>
      <c r="AT263" s="24">
        <f>IF($D263="",1,INDEX(Prices_int!$F$4:$AD$100,MATCH(SUBSTITUTE(AT$259,"*","")&amp;"|"&amp;$D263,Prices_int!$A$4:$A$100,0),MATCH(AT$4,Prices_int!$F$3:$AD$3,0))*AT$9*IF(AT$4&gt;Settings!$C$10,IF(LEFT(AT$260,4)="High",$E263,IF(LEFT(AT$260,3)="Low",$F263,1)),1))</f>
        <v/>
      </c>
      <c r="AU263" s="24">
        <f>IF($D263="",1,INDEX(Prices_int!$F$4:$AD$100,MATCH(SUBSTITUTE(AU$259,"*","")&amp;"|"&amp;$D263,Prices_int!$A$4:$A$100,0),MATCH(AU$4,Prices_int!$F$3:$AD$3,0))*AU$9*IF(AU$4&gt;Settings!$C$10,IF(LEFT(AU$260,4)="High",$E263,IF(LEFT(AU$260,3)="Low",$F263,1)),1))</f>
        <v/>
      </c>
      <c r="AV263" s="24">
        <f>IF($D263="",1,INDEX(Prices_int!$F$4:$AD$100,MATCH(SUBSTITUTE(AV$259,"*","")&amp;"|"&amp;$D263,Prices_int!$A$4:$A$100,0),MATCH(AV$4,Prices_int!$F$3:$AD$3,0))*AV$9*IF(AV$4&gt;Settings!$C$10,IF(LEFT(AV$260,4)="High",$E263,IF(LEFT(AV$260,3)="Low",$F263,1)),1))</f>
        <v/>
      </c>
      <c r="AW263" s="24">
        <f>IF($D263="",1,INDEX(Prices_int!$F$4:$AD$100,MATCH(SUBSTITUTE(AW$259,"*","")&amp;"|"&amp;$D263,Prices_int!$A$4:$A$100,0),MATCH(AW$4,Prices_int!$F$3:$AD$3,0))*AW$9*IF(AW$4&gt;Settings!$C$10,IF(LEFT(AW$260,4)="High",$E263,IF(LEFT(AW$260,3)="Low",$F263,1)),1))</f>
        <v/>
      </c>
      <c r="AX263" s="24">
        <f>IF($D263="",1,INDEX(Prices_int!$F$4:$AD$100,MATCH(SUBSTITUTE(AX$259,"*","")&amp;"|"&amp;$D263,Prices_int!$A$4:$A$100,0),MATCH(AX$4,Prices_int!$F$3:$AD$3,0))*AX$9*IF(AX$4&gt;Settings!$C$10,IF(LEFT(AX$260,4)="High",$E263,IF(LEFT(AX$260,3)="Low",$F263,1)),1))</f>
        <v/>
      </c>
      <c r="AY263" s="24">
        <f>IF($D263="",1,INDEX(Prices_int!$F$4:$AD$100,MATCH(SUBSTITUTE(AY$259,"*","")&amp;"|"&amp;$D263,Prices_int!$A$4:$A$100,0),MATCH(AY$4,Prices_int!$F$3:$AD$3,0))*AY$9*IF(AY$4&gt;Settings!$C$10,IF(LEFT(AY$260,4)="High",$E263,IF(LEFT(AY$260,3)="Low",$F263,1)),1))</f>
        <v/>
      </c>
    </row>
    <row r="264" hidden="1" outlineLevel="1">
      <c r="A264" s="14" t="inlineStr">
        <is>
          <t>gp</t>
        </is>
      </c>
      <c r="B264" s="14" t="inlineStr">
        <is>
          <t>one</t>
        </is>
      </c>
      <c r="C264" s="14" t="inlineStr">
        <is>
          <t>int</t>
        </is>
      </c>
      <c r="D264" s="36" t="n"/>
      <c r="E264" s="22" t="n">
        <v>1</v>
      </c>
      <c r="F264" s="22" t="n">
        <v>1</v>
      </c>
      <c r="G264" s="36" t="n"/>
      <c r="H264" s="14">
        <f>INDEX(Variables!$B$5:$B$205,MATCH($A264,Variables!$A$5:$A$205,0))&amp;IF($C264="",""," | "&amp;INDEX(Mapping!$B$5:$B$26,MATCH($C264,Mapping!$A$5:$A$26,0))&amp;" | "&amp;INDEX(Mapping!$B$30:$B$46,MATCH($B264,Mapping!$A$30:$A$46,0)))</f>
        <v/>
      </c>
      <c r="I264" s="14">
        <f>INDEX(Variables!$C$5:$C$205,MATCH($A264,Variables!$A$5:$A$205,0))</f>
        <v/>
      </c>
      <c r="J264" s="14">
        <f>INDEX(Variables!$E$5:$E$205,MATCH($A264,Variables!$A$5:$A$205,0))</f>
        <v/>
      </c>
      <c r="K264" s="11">
        <f>LOWER(Settings!$C$4)&amp;".mit."&amp;$A264&amp;IF($C264="","","."&amp;$C264&amp;"."&amp;$B264)&amp;IF(INDEX(Variables!$D$5:$D$205,MATCH($A264,Variables!$A$5:$A$205,0))="","","."&amp;INDEX(Variables!$D$5:$D$205,MATCH($A264,Variables!$A$5:$A$205,0)))&amp;"."&amp;K$5</f>
        <v/>
      </c>
      <c r="L264" s="23">
        <f>IF($D264="",1,INDEX(Prices_int!$F$4:$AD$100,MATCH(SUBSTITUTE(L$259,"*","")&amp;"|"&amp;$D264,Prices_int!$A$4:$A$100,0),MATCH(L$4,Prices_int!$F$3:$AD$3,0))*L$9*IF(L$4&gt;Settings!$C$10,IF(LEFT(L$260,4)="High",$E264,IF(LEFT(L$260,3)="Low",$F264,1)),1))</f>
        <v/>
      </c>
      <c r="M264" s="24">
        <f>IF($D264="",1,INDEX(Prices_int!$F$4:$AD$100,MATCH(SUBSTITUTE(M$259,"*","")&amp;"|"&amp;$D264,Prices_int!$A$4:$A$100,0),MATCH(M$4,Prices_int!$F$3:$AD$3,0))*M$9*IF(M$4&gt;Settings!$C$10,IF(LEFT(M$260,4)="High",$E264,IF(LEFT(M$260,3)="Low",$F264,1)),1))</f>
        <v/>
      </c>
      <c r="N264" s="24">
        <f>IF($D264="",1,INDEX(Prices_int!$F$4:$AD$100,MATCH(SUBSTITUTE(N$259,"*","")&amp;"|"&amp;$D264,Prices_int!$A$4:$A$100,0),MATCH(N$4,Prices_int!$F$3:$AD$3,0))*N$9*IF(N$4&gt;Settings!$C$10,IF(LEFT(N$260,4)="High",$E264,IF(LEFT(N$260,3)="Low",$F264,1)),1))</f>
        <v/>
      </c>
      <c r="O264" s="24">
        <f>IF($D264="",1,INDEX(Prices_int!$F$4:$AD$100,MATCH(SUBSTITUTE(O$259,"*","")&amp;"|"&amp;$D264,Prices_int!$A$4:$A$100,0),MATCH(O$4,Prices_int!$F$3:$AD$3,0))*O$9*IF(O$4&gt;Settings!$C$10,IF(LEFT(O$260,4)="High",$E264,IF(LEFT(O$260,3)="Low",$F264,1)),1))</f>
        <v/>
      </c>
      <c r="P264" s="24">
        <f>IF($D264="",1,INDEX(Prices_int!$F$4:$AD$100,MATCH(SUBSTITUTE(P$259,"*","")&amp;"|"&amp;$D264,Prices_int!$A$4:$A$100,0),MATCH(P$4,Prices_int!$F$3:$AD$3,0))*P$9*IF(P$4&gt;Settings!$C$10,IF(LEFT(P$260,4)="High",$E264,IF(LEFT(P$260,3)="Low",$F264,1)),1))</f>
        <v/>
      </c>
      <c r="Q264" s="24">
        <f>IF($D264="",1,INDEX(Prices_int!$F$4:$AD$100,MATCH(SUBSTITUTE(Q$259,"*","")&amp;"|"&amp;$D264,Prices_int!$A$4:$A$100,0),MATCH(Q$4,Prices_int!$F$3:$AD$3,0))*Q$9*IF(Q$4&gt;Settings!$C$10,IF(LEFT(Q$260,4)="High",$E264,IF(LEFT(Q$260,3)="Low",$F264,1)),1))</f>
        <v/>
      </c>
      <c r="R264" s="24">
        <f>IF($D264="",1,INDEX(Prices_int!$F$4:$AD$100,MATCH(SUBSTITUTE(R$259,"*","")&amp;"|"&amp;$D264,Prices_int!$A$4:$A$100,0),MATCH(R$4,Prices_int!$F$3:$AD$3,0))*R$9*IF(R$4&gt;Settings!$C$10,IF(LEFT(R$260,4)="High",$E264,IF(LEFT(R$260,3)="Low",$F264,1)),1))</f>
        <v/>
      </c>
      <c r="S264" s="24">
        <f>IF($D264="",1,INDEX(Prices_int!$F$4:$AD$100,MATCH(SUBSTITUTE(S$259,"*","")&amp;"|"&amp;$D264,Prices_int!$A$4:$A$100,0),MATCH(S$4,Prices_int!$F$3:$AD$3,0))*S$9*IF(S$4&gt;Settings!$C$10,IF(LEFT(S$260,4)="High",$E264,IF(LEFT(S$260,3)="Low",$F264,1)),1))</f>
        <v/>
      </c>
      <c r="T264" s="24">
        <f>IF($D264="",1,INDEX(Prices_int!$F$4:$AD$100,MATCH(SUBSTITUTE(T$259,"*","")&amp;"|"&amp;$D264,Prices_int!$A$4:$A$100,0),MATCH(T$4,Prices_int!$F$3:$AD$3,0))*T$9*IF(T$4&gt;Settings!$C$10,IF(LEFT(T$260,4)="High",$E264,IF(LEFT(T$260,3)="Low",$F264,1)),1))</f>
        <v/>
      </c>
      <c r="U264" s="24">
        <f>IF($D264="",1,INDEX(Prices_int!$F$4:$AD$100,MATCH(SUBSTITUTE(U$259,"*","")&amp;"|"&amp;$D264,Prices_int!$A$4:$A$100,0),MATCH(U$4,Prices_int!$F$3:$AD$3,0))*U$9*IF(U$4&gt;Settings!$C$10,IF(LEFT(U$260,4)="High",$E264,IF(LEFT(U$260,3)="Low",$F264,1)),1))</f>
        <v/>
      </c>
      <c r="V264" s="24">
        <f>IF($D264="",1,INDEX(Prices_int!$F$4:$AD$100,MATCH(SUBSTITUTE(V$259,"*","")&amp;"|"&amp;$D264,Prices_int!$A$4:$A$100,0),MATCH(V$4,Prices_int!$F$3:$AD$3,0))*V$9*IF(V$4&gt;Settings!$C$10,IF(LEFT(V$260,4)="High",$E264,IF(LEFT(V$260,3)="Low",$F264,1)),1))</f>
        <v/>
      </c>
      <c r="W264" s="24">
        <f>IF($D264="",1,INDEX(Prices_int!$F$4:$AD$100,MATCH(SUBSTITUTE(W$259,"*","")&amp;"|"&amp;$D264,Prices_int!$A$4:$A$100,0),MATCH(W$4,Prices_int!$F$3:$AD$3,0))*W$9*IF(W$4&gt;Settings!$C$10,IF(LEFT(W$260,4)="High",$E264,IF(LEFT(W$260,3)="Low",$F264,1)),1))</f>
        <v/>
      </c>
      <c r="X264" s="24">
        <f>IF($D264="",1,INDEX(Prices_int!$F$4:$AD$100,MATCH(SUBSTITUTE(X$259,"*","")&amp;"|"&amp;$D264,Prices_int!$A$4:$A$100,0),MATCH(X$4,Prices_int!$F$3:$AD$3,0))*X$9*IF(X$4&gt;Settings!$C$10,IF(LEFT(X$260,4)="High",$E264,IF(LEFT(X$260,3)="Low",$F264,1)),1))</f>
        <v/>
      </c>
      <c r="Y264" s="24">
        <f>IF($D264="",1,INDEX(Prices_int!$F$4:$AD$100,MATCH(SUBSTITUTE(Y$259,"*","")&amp;"|"&amp;$D264,Prices_int!$A$4:$A$100,0),MATCH(Y$4,Prices_int!$F$3:$AD$3,0))*Y$9*IF(Y$4&gt;Settings!$C$10,IF(LEFT(Y$260,4)="High",$E264,IF(LEFT(Y$260,3)="Low",$F264,1)),1))</f>
        <v/>
      </c>
      <c r="Z264" s="24">
        <f>IF($D264="",1,INDEX(Prices_int!$F$4:$AD$100,MATCH(SUBSTITUTE(Z$259,"*","")&amp;"|"&amp;$D264,Prices_int!$A$4:$A$100,0),MATCH(Z$4,Prices_int!$F$3:$AD$3,0))*Z$9*IF(Z$4&gt;Settings!$C$10,IF(LEFT(Z$260,4)="High",$E264,IF(LEFT(Z$260,3)="Low",$F264,1)),1))</f>
        <v/>
      </c>
      <c r="AA264" s="24">
        <f>IF($D264="",1,INDEX(Prices_int!$F$4:$AD$100,MATCH(SUBSTITUTE(AA$259,"*","")&amp;"|"&amp;$D264,Prices_int!$A$4:$A$100,0),MATCH(AA$4,Prices_int!$F$3:$AD$3,0))*AA$9*IF(AA$4&gt;Settings!$C$10,IF(LEFT(AA$260,4)="High",$E264,IF(LEFT(AA$260,3)="Low",$F264,1)),1))</f>
        <v/>
      </c>
      <c r="AB264" s="24">
        <f>IF($D264="",1,INDEX(Prices_int!$F$4:$AD$100,MATCH(SUBSTITUTE(AB$259,"*","")&amp;"|"&amp;$D264,Prices_int!$A$4:$A$100,0),MATCH(AB$4,Prices_int!$F$3:$AD$3,0))*AB$9*IF(AB$4&gt;Settings!$C$10,IF(LEFT(AB$260,4)="High",$E264,IF(LEFT(AB$260,3)="Low",$F264,1)),1))</f>
        <v/>
      </c>
      <c r="AC264" s="24">
        <f>IF($D264="",1,INDEX(Prices_int!$F$4:$AD$100,MATCH(SUBSTITUTE(AC$259,"*","")&amp;"|"&amp;$D264,Prices_int!$A$4:$A$100,0),MATCH(AC$4,Prices_int!$F$3:$AD$3,0))*AC$9*IF(AC$4&gt;Settings!$C$10,IF(LEFT(AC$260,4)="High",$E264,IF(LEFT(AC$260,3)="Low",$F264,1)),1))</f>
        <v/>
      </c>
      <c r="AD264" s="24">
        <f>IF($D264="",1,INDEX(Prices_int!$F$4:$AD$100,MATCH(SUBSTITUTE(AD$259,"*","")&amp;"|"&amp;$D264,Prices_int!$A$4:$A$100,0),MATCH(AD$4,Prices_int!$F$3:$AD$3,0))*AD$9*IF(AD$4&gt;Settings!$C$10,IF(LEFT(AD$260,4)="High",$E264,IF(LEFT(AD$260,3)="Low",$F264,1)),1))</f>
        <v/>
      </c>
      <c r="AF264" s="11">
        <f>LOWER(Settings!$C$4)&amp;".mit."&amp;$A264&amp;IF($C264="","","."&amp;$C264&amp;"."&amp;$B264)&amp;IF(INDEX(Variables!$D$5:$D$205,MATCH($A264,Variables!$A$5:$A$205,0))="","","."&amp;INDEX(Variables!$D$5:$D$205,MATCH($A264,Variables!$A$5:$A$205,0)))&amp;"."&amp;AF$5</f>
        <v/>
      </c>
      <c r="AG264" s="23">
        <f>IF($D264="",1,INDEX(Prices_int!$F$4:$AD$100,MATCH(SUBSTITUTE(AG$259,"*","")&amp;"|"&amp;$D264,Prices_int!$A$4:$A$100,0),MATCH(AG$4,Prices_int!$F$3:$AD$3,0))*AG$9*IF(AG$4&gt;Settings!$C$10,IF(LEFT(AG$260,4)="High",$E264,IF(LEFT(AG$260,3)="Low",$F264,1)),1))</f>
        <v/>
      </c>
      <c r="AH264" s="24">
        <f>IF($D264="",1,INDEX(Prices_int!$F$4:$AD$100,MATCH(SUBSTITUTE(AH$259,"*","")&amp;"|"&amp;$D264,Prices_int!$A$4:$A$100,0),MATCH(AH$4,Prices_int!$F$3:$AD$3,0))*AH$9*IF(AH$4&gt;Settings!$C$10,IF(LEFT(AH$260,4)="High",$E264,IF(LEFT(AH$260,3)="Low",$F264,1)),1))</f>
        <v/>
      </c>
      <c r="AI264" s="24">
        <f>IF($D264="",1,INDEX(Prices_int!$F$4:$AD$100,MATCH(SUBSTITUTE(AI$259,"*","")&amp;"|"&amp;$D264,Prices_int!$A$4:$A$100,0),MATCH(AI$4,Prices_int!$F$3:$AD$3,0))*AI$9*IF(AI$4&gt;Settings!$C$10,IF(LEFT(AI$260,4)="High",$E264,IF(LEFT(AI$260,3)="Low",$F264,1)),1))</f>
        <v/>
      </c>
      <c r="AJ264" s="24">
        <f>IF($D264="",1,INDEX(Prices_int!$F$4:$AD$100,MATCH(SUBSTITUTE(AJ$259,"*","")&amp;"|"&amp;$D264,Prices_int!$A$4:$A$100,0),MATCH(AJ$4,Prices_int!$F$3:$AD$3,0))*AJ$9*IF(AJ$4&gt;Settings!$C$10,IF(LEFT(AJ$260,4)="High",$E264,IF(LEFT(AJ$260,3)="Low",$F264,1)),1))</f>
        <v/>
      </c>
      <c r="AK264" s="24">
        <f>IF($D264="",1,INDEX(Prices_int!$F$4:$AD$100,MATCH(SUBSTITUTE(AK$259,"*","")&amp;"|"&amp;$D264,Prices_int!$A$4:$A$100,0),MATCH(AK$4,Prices_int!$F$3:$AD$3,0))*AK$9*IF(AK$4&gt;Settings!$C$10,IF(LEFT(AK$260,4)="High",$E264,IF(LEFT(AK$260,3)="Low",$F264,1)),1))</f>
        <v/>
      </c>
      <c r="AL264" s="24">
        <f>IF($D264="",1,INDEX(Prices_int!$F$4:$AD$100,MATCH(SUBSTITUTE(AL$259,"*","")&amp;"|"&amp;$D264,Prices_int!$A$4:$A$100,0),MATCH(AL$4,Prices_int!$F$3:$AD$3,0))*AL$9*IF(AL$4&gt;Settings!$C$10,IF(LEFT(AL$260,4)="High",$E264,IF(LEFT(AL$260,3)="Low",$F264,1)),1))</f>
        <v/>
      </c>
      <c r="AM264" s="24">
        <f>IF($D264="",1,INDEX(Prices_int!$F$4:$AD$100,MATCH(SUBSTITUTE(AM$259,"*","")&amp;"|"&amp;$D264,Prices_int!$A$4:$A$100,0),MATCH(AM$4,Prices_int!$F$3:$AD$3,0))*AM$9*IF(AM$4&gt;Settings!$C$10,IF(LEFT(AM$260,4)="High",$E264,IF(LEFT(AM$260,3)="Low",$F264,1)),1))</f>
        <v/>
      </c>
      <c r="AN264" s="24">
        <f>IF($D264="",1,INDEX(Prices_int!$F$4:$AD$100,MATCH(SUBSTITUTE(AN$259,"*","")&amp;"|"&amp;$D264,Prices_int!$A$4:$A$100,0),MATCH(AN$4,Prices_int!$F$3:$AD$3,0))*AN$9*IF(AN$4&gt;Settings!$C$10,IF(LEFT(AN$260,4)="High",$E264,IF(LEFT(AN$260,3)="Low",$F264,1)),1))</f>
        <v/>
      </c>
      <c r="AO264" s="24">
        <f>IF($D264="",1,INDEX(Prices_int!$F$4:$AD$100,MATCH(SUBSTITUTE(AO$259,"*","")&amp;"|"&amp;$D264,Prices_int!$A$4:$A$100,0),MATCH(AO$4,Prices_int!$F$3:$AD$3,0))*AO$9*IF(AO$4&gt;Settings!$C$10,IF(LEFT(AO$260,4)="High",$E264,IF(LEFT(AO$260,3)="Low",$F264,1)),1))</f>
        <v/>
      </c>
      <c r="AP264" s="24">
        <f>IF($D264="",1,INDEX(Prices_int!$F$4:$AD$100,MATCH(SUBSTITUTE(AP$259,"*","")&amp;"|"&amp;$D264,Prices_int!$A$4:$A$100,0),MATCH(AP$4,Prices_int!$F$3:$AD$3,0))*AP$9*IF(AP$4&gt;Settings!$C$10,IF(LEFT(AP$260,4)="High",$E264,IF(LEFT(AP$260,3)="Low",$F264,1)),1))</f>
        <v/>
      </c>
      <c r="AQ264" s="24">
        <f>IF($D264="",1,INDEX(Prices_int!$F$4:$AD$100,MATCH(SUBSTITUTE(AQ$259,"*","")&amp;"|"&amp;$D264,Prices_int!$A$4:$A$100,0),MATCH(AQ$4,Prices_int!$F$3:$AD$3,0))*AQ$9*IF(AQ$4&gt;Settings!$C$10,IF(LEFT(AQ$260,4)="High",$E264,IF(LEFT(AQ$260,3)="Low",$F264,1)),1))</f>
        <v/>
      </c>
      <c r="AR264" s="24">
        <f>IF($D264="",1,INDEX(Prices_int!$F$4:$AD$100,MATCH(SUBSTITUTE(AR$259,"*","")&amp;"|"&amp;$D264,Prices_int!$A$4:$A$100,0),MATCH(AR$4,Prices_int!$F$3:$AD$3,0))*AR$9*IF(AR$4&gt;Settings!$C$10,IF(LEFT(AR$260,4)="High",$E264,IF(LEFT(AR$260,3)="Low",$F264,1)),1))</f>
        <v/>
      </c>
      <c r="AS264" s="24">
        <f>IF($D264="",1,INDEX(Prices_int!$F$4:$AD$100,MATCH(SUBSTITUTE(AS$259,"*","")&amp;"|"&amp;$D264,Prices_int!$A$4:$A$100,0),MATCH(AS$4,Prices_int!$F$3:$AD$3,0))*AS$9*IF(AS$4&gt;Settings!$C$10,IF(LEFT(AS$260,4)="High",$E264,IF(LEFT(AS$260,3)="Low",$F264,1)),1))</f>
        <v/>
      </c>
      <c r="AT264" s="24">
        <f>IF($D264="",1,INDEX(Prices_int!$F$4:$AD$100,MATCH(SUBSTITUTE(AT$259,"*","")&amp;"|"&amp;$D264,Prices_int!$A$4:$A$100,0),MATCH(AT$4,Prices_int!$F$3:$AD$3,0))*AT$9*IF(AT$4&gt;Settings!$C$10,IF(LEFT(AT$260,4)="High",$E264,IF(LEFT(AT$260,3)="Low",$F264,1)),1))</f>
        <v/>
      </c>
      <c r="AU264" s="24">
        <f>IF($D264="",1,INDEX(Prices_int!$F$4:$AD$100,MATCH(SUBSTITUTE(AU$259,"*","")&amp;"|"&amp;$D264,Prices_int!$A$4:$A$100,0),MATCH(AU$4,Prices_int!$F$3:$AD$3,0))*AU$9*IF(AU$4&gt;Settings!$C$10,IF(LEFT(AU$260,4)="High",$E264,IF(LEFT(AU$260,3)="Low",$F264,1)),1))</f>
        <v/>
      </c>
      <c r="AV264" s="24">
        <f>IF($D264="",1,INDEX(Prices_int!$F$4:$AD$100,MATCH(SUBSTITUTE(AV$259,"*","")&amp;"|"&amp;$D264,Prices_int!$A$4:$A$100,0),MATCH(AV$4,Prices_int!$F$3:$AD$3,0))*AV$9*IF(AV$4&gt;Settings!$C$10,IF(LEFT(AV$260,4)="High",$E264,IF(LEFT(AV$260,3)="Low",$F264,1)),1))</f>
        <v/>
      </c>
      <c r="AW264" s="24">
        <f>IF($D264="",1,INDEX(Prices_int!$F$4:$AD$100,MATCH(SUBSTITUTE(AW$259,"*","")&amp;"|"&amp;$D264,Prices_int!$A$4:$A$100,0),MATCH(AW$4,Prices_int!$F$3:$AD$3,0))*AW$9*IF(AW$4&gt;Settings!$C$10,IF(LEFT(AW$260,4)="High",$E264,IF(LEFT(AW$260,3)="Low",$F264,1)),1))</f>
        <v/>
      </c>
      <c r="AX264" s="24">
        <f>IF($D264="",1,INDEX(Prices_int!$F$4:$AD$100,MATCH(SUBSTITUTE(AX$259,"*","")&amp;"|"&amp;$D264,Prices_int!$A$4:$A$100,0),MATCH(AX$4,Prices_int!$F$3:$AD$3,0))*AX$9*IF(AX$4&gt;Settings!$C$10,IF(LEFT(AX$260,4)="High",$E264,IF(LEFT(AX$260,3)="Low",$F264,1)),1))</f>
        <v/>
      </c>
      <c r="AY264" s="24">
        <f>IF($D264="",1,INDEX(Prices_int!$F$4:$AD$100,MATCH(SUBSTITUTE(AY$259,"*","")&amp;"|"&amp;$D264,Prices_int!$A$4:$A$100,0),MATCH(AY$4,Prices_int!$F$3:$AD$3,0))*AY$9*IF(AY$4&gt;Settings!$C$10,IF(LEFT(AY$260,4)="High",$E264,IF(LEFT(AY$260,3)="Low",$F264,1)),1))</f>
        <v/>
      </c>
    </row>
    <row r="265" hidden="1" outlineLevel="1">
      <c r="H265" s="21" t="inlineStr">
        <is>
          <t>Domestic prices by price fuel: supply cost sp, excise and other taxes txo, retail price before new policies rpb</t>
        </is>
      </c>
    </row>
    <row r="266" hidden="1" outlineLevel="1">
      <c r="A266" s="14" t="inlineStr">
        <is>
          <t>sp</t>
        </is>
      </c>
      <c r="B266" s="14" t="inlineStr">
        <is>
          <t>coa</t>
        </is>
      </c>
      <c r="C266" s="14" t="inlineStr">
        <is>
          <t>pow</t>
        </is>
      </c>
      <c r="D266" s="37">
        <f>INDEX(Inputs_prices!$N$5:$N$16,MATCH($B266&amp;"."&amp;$C266,Inputs_prices!$A$5:$A$16,0))</f>
        <v/>
      </c>
      <c r="E266" s="37">
        <f>INDEX(Inputs_prices!$F$5:$F$16,MATCH($B266&amp;"."&amp;$C266,Inputs_prices!$A$5:$A$16,0))</f>
        <v/>
      </c>
      <c r="F266" s="37">
        <f>INDEX(Inputs_prices!$E$5:$E$16,MATCH($B266&amp;"."&amp;$C266,Inputs_prices!$A$5:$A$16,0))</f>
        <v/>
      </c>
      <c r="G266" s="36" t="n"/>
      <c r="H266" s="14">
        <f>INDEX(Variables!$B$5:$B$205,MATCH($A266,Variables!$A$5:$A$205,0))&amp;IF($C266="",""," | "&amp;INDEX(Mapping!$B$5:$B$26,MATCH($C266,Mapping!$A$5:$A$26,0))&amp;" | "&amp;INDEX(Mapping!$B$30:$B$46,MATCH($B266,Mapping!$A$30:$A$46,0)))</f>
        <v/>
      </c>
      <c r="I266" s="14">
        <f>INDEX(Variables!$C$5:$C$205,MATCH($A266,Variables!$A$5:$A$205,0))</f>
        <v/>
      </c>
      <c r="J266" s="14">
        <f>INDEX(Variables!$E$5:$E$205,MATCH($A266,Variables!$A$5:$A$205,0))</f>
        <v/>
      </c>
      <c r="K266" s="11">
        <f>LOWER(Settings!$C$4)&amp;".mit."&amp;$A266&amp;IF($C266="","","."&amp;$C266&amp;"."&amp;$B266)&amp;IF(INDEX(Variables!$D$5:$D$205,MATCH($A266,Variables!$A$5:$A$205,0))="","","."&amp;INDEX(Variables!$D$5:$D$205,MATCH($A266,Variables!$A$5:$A$205,0)))&amp;"."&amp;K$5</f>
        <v/>
      </c>
      <c r="L266" s="38">
        <f>INDEX(Inputs_prices!$T$5:$W$16,$F266,MATCH(L$4,Inputs_prices!$T$4:$W$4,0))</f>
        <v/>
      </c>
      <c r="M266" s="39">
        <f>INDEX(Inputs_prices!$T$5:$W$16,$F266,MATCH(M$4,Inputs_prices!$T$4:$W$4,0))</f>
        <v/>
      </c>
      <c r="N266" s="39">
        <f>INDEX(Inputs_prices!$T$5:$W$16,$F266,MATCH(N$4,Inputs_prices!$T$4:$W$4,0))</f>
        <v/>
      </c>
      <c r="O266" s="37">
        <f>$D266+(N266-$D266)*INDEX(O$261:O$264,$E266)/INDEX(N$261:N$264,$E266)</f>
        <v/>
      </c>
      <c r="P266" s="37">
        <f>$D266+(O266-$D266)*INDEX(P$261:P$264,$E266)/INDEX(O$261:O$264,$E266)</f>
        <v/>
      </c>
      <c r="Q266" s="37">
        <f>$D266+(P266-$D266)*INDEX(Q$261:Q$264,$E266)/INDEX(P$261:P$264,$E266)</f>
        <v/>
      </c>
      <c r="R266" s="37">
        <f>$D266+(Q266-$D266)*INDEX(R$261:R$264,$E266)/INDEX(Q$261:Q$264,$E266)</f>
        <v/>
      </c>
      <c r="S266" s="37">
        <f>$D266+(R266-$D266)*INDEX(S$261:S$264,$E266)/INDEX(R$261:R$264,$E266)</f>
        <v/>
      </c>
      <c r="T266" s="37">
        <f>$D266+(S266-$D266)*INDEX(T$261:T$264,$E266)/INDEX(S$261:S$264,$E266)</f>
        <v/>
      </c>
      <c r="U266" s="37">
        <f>$D266+(T266-$D266)*INDEX(U$261:U$264,$E266)/INDEX(T$261:T$264,$E266)</f>
        <v/>
      </c>
      <c r="V266" s="37">
        <f>$D266+(U266-$D266)*INDEX(V$261:V$264,$E266)/INDEX(U$261:U$264,$E266)</f>
        <v/>
      </c>
      <c r="W266" s="37">
        <f>$D266+(V266-$D266)*INDEX(W$261:W$264,$E266)/INDEX(V$261:V$264,$E266)</f>
        <v/>
      </c>
      <c r="X266" s="37">
        <f>$D266+(W266-$D266)*INDEX(X$261:X$264,$E266)/INDEX(W$261:W$264,$E266)</f>
        <v/>
      </c>
      <c r="Y266" s="37">
        <f>$D266+(X266-$D266)*INDEX(Y$261:Y$264,$E266)/INDEX(X$261:X$264,$E266)</f>
        <v/>
      </c>
      <c r="Z266" s="37">
        <f>$D266+(Y266-$D266)*INDEX(Z$261:Z$264,$E266)/INDEX(Y$261:Y$264,$E266)</f>
        <v/>
      </c>
      <c r="AA266" s="37">
        <f>$D266+(Z266-$D266)*INDEX(AA$261:AA$264,$E266)/INDEX(Z$261:Z$264,$E266)</f>
        <v/>
      </c>
      <c r="AB266" s="37">
        <f>$D266+(AA266-$D266)*INDEX(AB$261:AB$264,$E266)/INDEX(AA$261:AA$264,$E266)</f>
        <v/>
      </c>
      <c r="AC266" s="37">
        <f>$D266+(AB266-$D266)*INDEX(AC$261:AC$264,$E266)/INDEX(AB$261:AB$264,$E266)</f>
        <v/>
      </c>
      <c r="AD266" s="40">
        <f>SUPPLYCOST(AD$4,Settings!$C$10,IFERROR(INDEX(Inputs_prices!$T$5:$W$16,$F266,MATCH(AD$4,Inputs_prices!$T$4:$W$4,0)),0),$D266,AC266,INDEX(AD$261:AD$264,$E266),INDEX(AC$261:AC$264,$E266))</f>
        <v/>
      </c>
      <c r="AF266" s="11">
        <f>LOWER(Settings!$C$4)&amp;".mit."&amp;$A266&amp;IF($C266="","","."&amp;$C266&amp;"."&amp;$B266)&amp;IF(INDEX(Variables!$D$5:$D$205,MATCH($A266,Variables!$A$5:$A$205,0))="","","."&amp;INDEX(Variables!$D$5:$D$205,MATCH($A266,Variables!$A$5:$A$205,0)))&amp;"."&amp;AF$5</f>
        <v/>
      </c>
      <c r="AG266" s="38">
        <f>INDEX(Inputs_prices!$T$5:$W$16,$F266,MATCH(AG$4,Inputs_prices!$T$4:$W$4,0))</f>
        <v/>
      </c>
      <c r="AH266" s="39">
        <f>INDEX(Inputs_prices!$T$5:$W$16,$F266,MATCH(AH$4,Inputs_prices!$T$4:$W$4,0))</f>
        <v/>
      </c>
      <c r="AI266" s="39">
        <f>INDEX(Inputs_prices!$T$5:$W$16,$F266,MATCH(AI$4,Inputs_prices!$T$4:$W$4,0))</f>
        <v/>
      </c>
      <c r="AJ266" s="37">
        <f>$D266+(AI266-$D266)*INDEX(AJ$261:AJ$264,$E266)/INDEX(AI$261:AI$264,$E266)</f>
        <v/>
      </c>
      <c r="AK266" s="37">
        <f>$D266+(AJ266-$D266)*INDEX(AK$261:AK$264,$E266)/INDEX(AJ$261:AJ$264,$E266)</f>
        <v/>
      </c>
      <c r="AL266" s="37">
        <f>$D266+(AK266-$D266)*INDEX(AL$261:AL$264,$E266)/INDEX(AK$261:AK$264,$E266)</f>
        <v/>
      </c>
      <c r="AM266" s="37">
        <f>$D266+(AL266-$D266)*INDEX(AM$261:AM$264,$E266)/INDEX(AL$261:AL$264,$E266)</f>
        <v/>
      </c>
      <c r="AN266" s="37">
        <f>$D266+(AM266-$D266)*INDEX(AN$261:AN$264,$E266)/INDEX(AM$261:AM$264,$E266)</f>
        <v/>
      </c>
      <c r="AO266" s="37">
        <f>$D266+(AN266-$D266)*INDEX(AO$261:AO$264,$E266)/INDEX(AN$261:AN$264,$E266)</f>
        <v/>
      </c>
      <c r="AP266" s="37">
        <f>$D266+(AO266-$D266)*INDEX(AP$261:AP$264,$E266)/INDEX(AO$261:AO$264,$E266)</f>
        <v/>
      </c>
      <c r="AQ266" s="37">
        <f>$D266+(AP266-$D266)*INDEX(AQ$261:AQ$264,$E266)/INDEX(AP$261:AP$264,$E266)</f>
        <v/>
      </c>
      <c r="AR266" s="37">
        <f>$D266+(AQ266-$D266)*INDEX(AR$261:AR$264,$E266)/INDEX(AQ$261:AQ$264,$E266)</f>
        <v/>
      </c>
      <c r="AS266" s="37">
        <f>$D266+(AR266-$D266)*INDEX(AS$261:AS$264,$E266)/INDEX(AR$261:AR$264,$E266)</f>
        <v/>
      </c>
      <c r="AT266" s="37">
        <f>$D266+(AS266-$D266)*INDEX(AT$261:AT$264,$E266)/INDEX(AS$261:AS$264,$E266)</f>
        <v/>
      </c>
      <c r="AU266" s="37">
        <f>$D266+(AT266-$D266)*INDEX(AU$261:AU$264,$E266)/INDEX(AT$261:AT$264,$E266)</f>
        <v/>
      </c>
      <c r="AV266" s="37">
        <f>$D266+(AU266-$D266)*INDEX(AV$261:AV$264,$E266)/INDEX(AU$261:AU$264,$E266)</f>
        <v/>
      </c>
      <c r="AW266" s="37">
        <f>$D266+(AV266-$D266)*INDEX(AW$261:AW$264,$E266)/INDEX(AV$261:AV$264,$E266)</f>
        <v/>
      </c>
      <c r="AX266" s="37">
        <f>$D266+(AW266-$D266)*INDEX(AX$261:AX$264,$E266)/INDEX(AW$261:AW$264,$E266)</f>
        <v/>
      </c>
      <c r="AY266" s="40">
        <f>SUPPLYCOST(AY$4,Settings!$C$10,IFERROR(INDEX(Inputs_prices!$T$5:$W$16,$F266,MATCH(AY$4,Inputs_prices!$T$4:$W$4,0)),0),$D266,AX266,INDEX(AY$261:AY$264,$E266),INDEX(AX$261:AX$264,$E266))</f>
        <v/>
      </c>
    </row>
    <row r="267" hidden="1" outlineLevel="1">
      <c r="A267" s="14" t="inlineStr">
        <is>
          <t>sp</t>
        </is>
      </c>
      <c r="B267" s="14" t="inlineStr">
        <is>
          <t>coa</t>
        </is>
      </c>
      <c r="C267" s="14" t="inlineStr">
        <is>
          <t>res</t>
        </is>
      </c>
      <c r="D267" s="37">
        <f>INDEX(Inputs_prices!$N$5:$N$16,MATCH($B267&amp;"."&amp;$C267,Inputs_prices!$A$5:$A$16,0))</f>
        <v/>
      </c>
      <c r="E267" s="37">
        <f>INDEX(Inputs_prices!$F$5:$F$16,MATCH($B267&amp;"."&amp;$C267,Inputs_prices!$A$5:$A$16,0))</f>
        <v/>
      </c>
      <c r="F267" s="37">
        <f>INDEX(Inputs_prices!$E$5:$E$16,MATCH($B267&amp;"."&amp;$C267,Inputs_prices!$A$5:$A$16,0))</f>
        <v/>
      </c>
      <c r="G267" s="36" t="n"/>
      <c r="H267" s="14">
        <f>INDEX(Variables!$B$5:$B$205,MATCH($A267,Variables!$A$5:$A$205,0))&amp;IF($C267="",""," | "&amp;INDEX(Mapping!$B$5:$B$26,MATCH($C267,Mapping!$A$5:$A$26,0))&amp;" | "&amp;INDEX(Mapping!$B$30:$B$46,MATCH($B267,Mapping!$A$30:$A$46,0)))</f>
        <v/>
      </c>
      <c r="I267" s="14">
        <f>INDEX(Variables!$C$5:$C$205,MATCH($A267,Variables!$A$5:$A$205,0))</f>
        <v/>
      </c>
      <c r="J267" s="14">
        <f>INDEX(Variables!$E$5:$E$205,MATCH($A267,Variables!$A$5:$A$205,0))</f>
        <v/>
      </c>
      <c r="K267" s="11">
        <f>LOWER(Settings!$C$4)&amp;".mit."&amp;$A267&amp;IF($C267="","","."&amp;$C267&amp;"."&amp;$B267)&amp;IF(INDEX(Variables!$D$5:$D$205,MATCH($A267,Variables!$A$5:$A$205,0))="","","."&amp;INDEX(Variables!$D$5:$D$205,MATCH($A267,Variables!$A$5:$A$205,0)))&amp;"."&amp;K$5</f>
        <v/>
      </c>
      <c r="L267" s="38">
        <f>INDEX(Inputs_prices!$T$5:$W$16,$F267,MATCH(L$4,Inputs_prices!$T$4:$W$4,0))</f>
        <v/>
      </c>
      <c r="M267" s="39">
        <f>INDEX(Inputs_prices!$T$5:$W$16,$F267,MATCH(M$4,Inputs_prices!$T$4:$W$4,0))</f>
        <v/>
      </c>
      <c r="N267" s="39">
        <f>INDEX(Inputs_prices!$T$5:$W$16,$F267,MATCH(N$4,Inputs_prices!$T$4:$W$4,0))</f>
        <v/>
      </c>
      <c r="O267" s="37">
        <f>$D267+(N267-$D267)*INDEX(O$261:O$264,$E267)/INDEX(N$261:N$264,$E267)</f>
        <v/>
      </c>
      <c r="P267" s="37">
        <f>$D267+(O267-$D267)*INDEX(P$261:P$264,$E267)/INDEX(O$261:O$264,$E267)</f>
        <v/>
      </c>
      <c r="Q267" s="37">
        <f>$D267+(P267-$D267)*INDEX(Q$261:Q$264,$E267)/INDEX(P$261:P$264,$E267)</f>
        <v/>
      </c>
      <c r="R267" s="37">
        <f>$D267+(Q267-$D267)*INDEX(R$261:R$264,$E267)/INDEX(Q$261:Q$264,$E267)</f>
        <v/>
      </c>
      <c r="S267" s="37">
        <f>$D267+(R267-$D267)*INDEX(S$261:S$264,$E267)/INDEX(R$261:R$264,$E267)</f>
        <v/>
      </c>
      <c r="T267" s="37">
        <f>$D267+(S267-$D267)*INDEX(T$261:T$264,$E267)/INDEX(S$261:S$264,$E267)</f>
        <v/>
      </c>
      <c r="U267" s="37">
        <f>$D267+(T267-$D267)*INDEX(U$261:U$264,$E267)/INDEX(T$261:T$264,$E267)</f>
        <v/>
      </c>
      <c r="V267" s="37">
        <f>$D267+(U267-$D267)*INDEX(V$261:V$264,$E267)/INDEX(U$261:U$264,$E267)</f>
        <v/>
      </c>
      <c r="W267" s="37">
        <f>$D267+(V267-$D267)*INDEX(W$261:W$264,$E267)/INDEX(V$261:V$264,$E267)</f>
        <v/>
      </c>
      <c r="X267" s="37">
        <f>$D267+(W267-$D267)*INDEX(X$261:X$264,$E267)/INDEX(W$261:W$264,$E267)</f>
        <v/>
      </c>
      <c r="Y267" s="37">
        <f>$D267+(X267-$D267)*INDEX(Y$261:Y$264,$E267)/INDEX(X$261:X$264,$E267)</f>
        <v/>
      </c>
      <c r="Z267" s="37">
        <f>$D267+(Y267-$D267)*INDEX(Z$261:Z$264,$E267)/INDEX(Y$261:Y$264,$E267)</f>
        <v/>
      </c>
      <c r="AA267" s="37">
        <f>$D267+(Z267-$D267)*INDEX(AA$261:AA$264,$E267)/INDEX(Z$261:Z$264,$E267)</f>
        <v/>
      </c>
      <c r="AB267" s="37">
        <f>$D267+(AA267-$D267)*INDEX(AB$261:AB$264,$E267)/INDEX(AA$261:AA$264,$E267)</f>
        <v/>
      </c>
      <c r="AC267" s="37">
        <f>$D267+(AB267-$D267)*INDEX(AC$261:AC$264,$E267)/INDEX(AB$261:AB$264,$E267)</f>
        <v/>
      </c>
      <c r="AD267" s="40">
        <f>SUPPLYCOST(AD$4,Settings!$C$10,IFERROR(INDEX(Inputs_prices!$T$5:$W$16,$F267,MATCH(AD$4,Inputs_prices!$T$4:$W$4,0)),0),$D267,AC267,INDEX(AD$261:AD$264,$E267),INDEX(AC$261:AC$264,$E267))</f>
        <v/>
      </c>
      <c r="AF267" s="11">
        <f>LOWER(Settings!$C$4)&amp;".mit."&amp;$A267&amp;IF($C267="","","."&amp;$C267&amp;"."&amp;$B267)&amp;IF(INDEX(Variables!$D$5:$D$205,MATCH($A267,Variables!$A$5:$A$205,0))="","","."&amp;INDEX(Variables!$D$5:$D$205,MATCH($A267,Variables!$A$5:$A$205,0)))&amp;"."&amp;AF$5</f>
        <v/>
      </c>
      <c r="AG267" s="38">
        <f>INDEX(Inputs_prices!$T$5:$W$16,$F267,MATCH(AG$4,Inputs_prices!$T$4:$W$4,0))</f>
        <v/>
      </c>
      <c r="AH267" s="39">
        <f>INDEX(Inputs_prices!$T$5:$W$16,$F267,MATCH(AH$4,Inputs_prices!$T$4:$W$4,0))</f>
        <v/>
      </c>
      <c r="AI267" s="39">
        <f>INDEX(Inputs_prices!$T$5:$W$16,$F267,MATCH(AI$4,Inputs_prices!$T$4:$W$4,0))</f>
        <v/>
      </c>
      <c r="AJ267" s="37">
        <f>$D267+(AI267-$D267)*INDEX(AJ$261:AJ$264,$E267)/INDEX(AI$261:AI$264,$E267)</f>
        <v/>
      </c>
      <c r="AK267" s="37">
        <f>$D267+(AJ267-$D267)*INDEX(AK$261:AK$264,$E267)/INDEX(AJ$261:AJ$264,$E267)</f>
        <v/>
      </c>
      <c r="AL267" s="37">
        <f>$D267+(AK267-$D267)*INDEX(AL$261:AL$264,$E267)/INDEX(AK$261:AK$264,$E267)</f>
        <v/>
      </c>
      <c r="AM267" s="37">
        <f>$D267+(AL267-$D267)*INDEX(AM$261:AM$264,$E267)/INDEX(AL$261:AL$264,$E267)</f>
        <v/>
      </c>
      <c r="AN267" s="37">
        <f>$D267+(AM267-$D267)*INDEX(AN$261:AN$264,$E267)/INDEX(AM$261:AM$264,$E267)</f>
        <v/>
      </c>
      <c r="AO267" s="37">
        <f>$D267+(AN267-$D267)*INDEX(AO$261:AO$264,$E267)/INDEX(AN$261:AN$264,$E267)</f>
        <v/>
      </c>
      <c r="AP267" s="37">
        <f>$D267+(AO267-$D267)*INDEX(AP$261:AP$264,$E267)/INDEX(AO$261:AO$264,$E267)</f>
        <v/>
      </c>
      <c r="AQ267" s="37">
        <f>$D267+(AP267-$D267)*INDEX(AQ$261:AQ$264,$E267)/INDEX(AP$261:AP$264,$E267)</f>
        <v/>
      </c>
      <c r="AR267" s="37">
        <f>$D267+(AQ267-$D267)*INDEX(AR$261:AR$264,$E267)/INDEX(AQ$261:AQ$264,$E267)</f>
        <v/>
      </c>
      <c r="AS267" s="37">
        <f>$D267+(AR267-$D267)*INDEX(AS$261:AS$264,$E267)/INDEX(AR$261:AR$264,$E267)</f>
        <v/>
      </c>
      <c r="AT267" s="37">
        <f>$D267+(AS267-$D267)*INDEX(AT$261:AT$264,$E267)/INDEX(AS$261:AS$264,$E267)</f>
        <v/>
      </c>
      <c r="AU267" s="37">
        <f>$D267+(AT267-$D267)*INDEX(AU$261:AU$264,$E267)/INDEX(AT$261:AT$264,$E267)</f>
        <v/>
      </c>
      <c r="AV267" s="37">
        <f>$D267+(AU267-$D267)*INDEX(AV$261:AV$264,$E267)/INDEX(AU$261:AU$264,$E267)</f>
        <v/>
      </c>
      <c r="AW267" s="37">
        <f>$D267+(AV267-$D267)*INDEX(AW$261:AW$264,$E267)/INDEX(AV$261:AV$264,$E267)</f>
        <v/>
      </c>
      <c r="AX267" s="37">
        <f>$D267+(AW267-$D267)*INDEX(AX$261:AX$264,$E267)/INDEX(AW$261:AW$264,$E267)</f>
        <v/>
      </c>
      <c r="AY267" s="40">
        <f>SUPPLYCOST(AY$4,Settings!$C$10,IFERROR(INDEX(Inputs_prices!$T$5:$W$16,$F267,MATCH(AY$4,Inputs_prices!$T$4:$W$4,0)),0),$D267,AX267,INDEX(AY$261:AY$264,$E267),INDEX(AX$261:AX$264,$E267))</f>
        <v/>
      </c>
    </row>
    <row r="268" hidden="1" outlineLevel="1">
      <c r="A268" s="14" t="inlineStr">
        <is>
          <t>sp</t>
        </is>
      </c>
      <c r="B268" s="14" t="inlineStr">
        <is>
          <t>coa</t>
        </is>
      </c>
      <c r="C268" s="14" t="inlineStr">
        <is>
          <t>ind</t>
        </is>
      </c>
      <c r="D268" s="37">
        <f>INDEX(Inputs_prices!$N$5:$N$16,MATCH($B268&amp;"."&amp;$C268,Inputs_prices!$A$5:$A$16,0))</f>
        <v/>
      </c>
      <c r="E268" s="37">
        <f>INDEX(Inputs_prices!$F$5:$F$16,MATCH($B268&amp;"."&amp;$C268,Inputs_prices!$A$5:$A$16,0))</f>
        <v/>
      </c>
      <c r="F268" s="37">
        <f>INDEX(Inputs_prices!$E$5:$E$16,MATCH($B268&amp;"."&amp;$C268,Inputs_prices!$A$5:$A$16,0))</f>
        <v/>
      </c>
      <c r="G268" s="36" t="n"/>
      <c r="H268" s="14">
        <f>INDEX(Variables!$B$5:$B$205,MATCH($A268,Variables!$A$5:$A$205,0))&amp;IF($C268="",""," | "&amp;INDEX(Mapping!$B$5:$B$26,MATCH($C268,Mapping!$A$5:$A$26,0))&amp;" | "&amp;INDEX(Mapping!$B$30:$B$46,MATCH($B268,Mapping!$A$30:$A$46,0)))</f>
        <v/>
      </c>
      <c r="I268" s="14">
        <f>INDEX(Variables!$C$5:$C$205,MATCH($A268,Variables!$A$5:$A$205,0))</f>
        <v/>
      </c>
      <c r="J268" s="14">
        <f>INDEX(Variables!$E$5:$E$205,MATCH($A268,Variables!$A$5:$A$205,0))</f>
        <v/>
      </c>
      <c r="K268" s="11">
        <f>LOWER(Settings!$C$4)&amp;".mit."&amp;$A268&amp;IF($C268="","","."&amp;$C268&amp;"."&amp;$B268)&amp;IF(INDEX(Variables!$D$5:$D$205,MATCH($A268,Variables!$A$5:$A$205,0))="","","."&amp;INDEX(Variables!$D$5:$D$205,MATCH($A268,Variables!$A$5:$A$205,0)))&amp;"."&amp;K$5</f>
        <v/>
      </c>
      <c r="L268" s="38">
        <f>INDEX(Inputs_prices!$T$5:$W$16,$F268,MATCH(L$4,Inputs_prices!$T$4:$W$4,0))</f>
        <v/>
      </c>
      <c r="M268" s="39">
        <f>INDEX(Inputs_prices!$T$5:$W$16,$F268,MATCH(M$4,Inputs_prices!$T$4:$W$4,0))</f>
        <v/>
      </c>
      <c r="N268" s="39">
        <f>INDEX(Inputs_prices!$T$5:$W$16,$F268,MATCH(N$4,Inputs_prices!$T$4:$W$4,0))</f>
        <v/>
      </c>
      <c r="O268" s="37">
        <f>$D268+(N268-$D268)*INDEX(O$261:O$264,$E268)/INDEX(N$261:N$264,$E268)</f>
        <v/>
      </c>
      <c r="P268" s="37">
        <f>$D268+(O268-$D268)*INDEX(P$261:P$264,$E268)/INDEX(O$261:O$264,$E268)</f>
        <v/>
      </c>
      <c r="Q268" s="37">
        <f>$D268+(P268-$D268)*INDEX(Q$261:Q$264,$E268)/INDEX(P$261:P$264,$E268)</f>
        <v/>
      </c>
      <c r="R268" s="37">
        <f>$D268+(Q268-$D268)*INDEX(R$261:R$264,$E268)/INDEX(Q$261:Q$264,$E268)</f>
        <v/>
      </c>
      <c r="S268" s="37">
        <f>$D268+(R268-$D268)*INDEX(S$261:S$264,$E268)/INDEX(R$261:R$264,$E268)</f>
        <v/>
      </c>
      <c r="T268" s="37">
        <f>$D268+(S268-$D268)*INDEX(T$261:T$264,$E268)/INDEX(S$261:S$264,$E268)</f>
        <v/>
      </c>
      <c r="U268" s="37">
        <f>$D268+(T268-$D268)*INDEX(U$261:U$264,$E268)/INDEX(T$261:T$264,$E268)</f>
        <v/>
      </c>
      <c r="V268" s="37">
        <f>$D268+(U268-$D268)*INDEX(V$261:V$264,$E268)/INDEX(U$261:U$264,$E268)</f>
        <v/>
      </c>
      <c r="W268" s="37">
        <f>$D268+(V268-$D268)*INDEX(W$261:W$264,$E268)/INDEX(V$261:V$264,$E268)</f>
        <v/>
      </c>
      <c r="X268" s="37">
        <f>$D268+(W268-$D268)*INDEX(X$261:X$264,$E268)/INDEX(W$261:W$264,$E268)</f>
        <v/>
      </c>
      <c r="Y268" s="37">
        <f>$D268+(X268-$D268)*INDEX(Y$261:Y$264,$E268)/INDEX(X$261:X$264,$E268)</f>
        <v/>
      </c>
      <c r="Z268" s="37">
        <f>$D268+(Y268-$D268)*INDEX(Z$261:Z$264,$E268)/INDEX(Y$261:Y$264,$E268)</f>
        <v/>
      </c>
      <c r="AA268" s="37">
        <f>$D268+(Z268-$D268)*INDEX(AA$261:AA$264,$E268)/INDEX(Z$261:Z$264,$E268)</f>
        <v/>
      </c>
      <c r="AB268" s="37">
        <f>$D268+(AA268-$D268)*INDEX(AB$261:AB$264,$E268)/INDEX(AA$261:AA$264,$E268)</f>
        <v/>
      </c>
      <c r="AC268" s="37">
        <f>$D268+(AB268-$D268)*INDEX(AC$261:AC$264,$E268)/INDEX(AB$261:AB$264,$E268)</f>
        <v/>
      </c>
      <c r="AD268" s="40">
        <f>SUPPLYCOST(AD$4,Settings!$C$10,IFERROR(INDEX(Inputs_prices!$T$5:$W$16,$F268,MATCH(AD$4,Inputs_prices!$T$4:$W$4,0)),0),$D268,AC268,INDEX(AD$261:AD$264,$E268),INDEX(AC$261:AC$264,$E268))</f>
        <v/>
      </c>
      <c r="AF268" s="11">
        <f>LOWER(Settings!$C$4)&amp;".mit."&amp;$A268&amp;IF($C268="","","."&amp;$C268&amp;"."&amp;$B268)&amp;IF(INDEX(Variables!$D$5:$D$205,MATCH($A268,Variables!$A$5:$A$205,0))="","","."&amp;INDEX(Variables!$D$5:$D$205,MATCH($A268,Variables!$A$5:$A$205,0)))&amp;"."&amp;AF$5</f>
        <v/>
      </c>
      <c r="AG268" s="38">
        <f>INDEX(Inputs_prices!$T$5:$W$16,$F268,MATCH(AG$4,Inputs_prices!$T$4:$W$4,0))</f>
        <v/>
      </c>
      <c r="AH268" s="39">
        <f>INDEX(Inputs_prices!$T$5:$W$16,$F268,MATCH(AH$4,Inputs_prices!$T$4:$W$4,0))</f>
        <v/>
      </c>
      <c r="AI268" s="39">
        <f>INDEX(Inputs_prices!$T$5:$W$16,$F268,MATCH(AI$4,Inputs_prices!$T$4:$W$4,0))</f>
        <v/>
      </c>
      <c r="AJ268" s="37">
        <f>$D268+(AI268-$D268)*INDEX(AJ$261:AJ$264,$E268)/INDEX(AI$261:AI$264,$E268)</f>
        <v/>
      </c>
      <c r="AK268" s="37">
        <f>$D268+(AJ268-$D268)*INDEX(AK$261:AK$264,$E268)/INDEX(AJ$261:AJ$264,$E268)</f>
        <v/>
      </c>
      <c r="AL268" s="37">
        <f>$D268+(AK268-$D268)*INDEX(AL$261:AL$264,$E268)/INDEX(AK$261:AK$264,$E268)</f>
        <v/>
      </c>
      <c r="AM268" s="37">
        <f>$D268+(AL268-$D268)*INDEX(AM$261:AM$264,$E268)/INDEX(AL$261:AL$264,$E268)</f>
        <v/>
      </c>
      <c r="AN268" s="37">
        <f>$D268+(AM268-$D268)*INDEX(AN$261:AN$264,$E268)/INDEX(AM$261:AM$264,$E268)</f>
        <v/>
      </c>
      <c r="AO268" s="37">
        <f>$D268+(AN268-$D268)*INDEX(AO$261:AO$264,$E268)/INDEX(AN$261:AN$264,$E268)</f>
        <v/>
      </c>
      <c r="AP268" s="37">
        <f>$D268+(AO268-$D268)*INDEX(AP$261:AP$264,$E268)/INDEX(AO$261:AO$264,$E268)</f>
        <v/>
      </c>
      <c r="AQ268" s="37">
        <f>$D268+(AP268-$D268)*INDEX(AQ$261:AQ$264,$E268)/INDEX(AP$261:AP$264,$E268)</f>
        <v/>
      </c>
      <c r="AR268" s="37">
        <f>$D268+(AQ268-$D268)*INDEX(AR$261:AR$264,$E268)/INDEX(AQ$261:AQ$264,$E268)</f>
        <v/>
      </c>
      <c r="AS268" s="37">
        <f>$D268+(AR268-$D268)*INDEX(AS$261:AS$264,$E268)/INDEX(AR$261:AR$264,$E268)</f>
        <v/>
      </c>
      <c r="AT268" s="37">
        <f>$D268+(AS268-$D268)*INDEX(AT$261:AT$264,$E268)/INDEX(AS$261:AS$264,$E268)</f>
        <v/>
      </c>
      <c r="AU268" s="37">
        <f>$D268+(AT268-$D268)*INDEX(AU$261:AU$264,$E268)/INDEX(AT$261:AT$264,$E268)</f>
        <v/>
      </c>
      <c r="AV268" s="37">
        <f>$D268+(AU268-$D268)*INDEX(AV$261:AV$264,$E268)/INDEX(AU$261:AU$264,$E268)</f>
        <v/>
      </c>
      <c r="AW268" s="37">
        <f>$D268+(AV268-$D268)*INDEX(AW$261:AW$264,$E268)/INDEX(AV$261:AV$264,$E268)</f>
        <v/>
      </c>
      <c r="AX268" s="37">
        <f>$D268+(AW268-$D268)*INDEX(AX$261:AX$264,$E268)/INDEX(AW$261:AW$264,$E268)</f>
        <v/>
      </c>
      <c r="AY268" s="40">
        <f>SUPPLYCOST(AY$4,Settings!$C$10,IFERROR(INDEX(Inputs_prices!$T$5:$W$16,$F268,MATCH(AY$4,Inputs_prices!$T$4:$W$4,0)),0),$D268,AX268,INDEX(AY$261:AY$264,$E268),INDEX(AX$261:AX$264,$E268))</f>
        <v/>
      </c>
    </row>
    <row r="269" hidden="1" outlineLevel="1">
      <c r="A269" s="14" t="inlineStr">
        <is>
          <t>sp</t>
        </is>
      </c>
      <c r="B269" s="14" t="inlineStr">
        <is>
          <t>nga</t>
        </is>
      </c>
      <c r="C269" s="14" t="inlineStr">
        <is>
          <t>pow</t>
        </is>
      </c>
      <c r="D269" s="37">
        <f>INDEX(Inputs_prices!$N$5:$N$16,MATCH($B269&amp;"."&amp;$C269,Inputs_prices!$A$5:$A$16,0))</f>
        <v/>
      </c>
      <c r="E269" s="37">
        <f>INDEX(Inputs_prices!$F$5:$F$16,MATCH($B269&amp;"."&amp;$C269,Inputs_prices!$A$5:$A$16,0))</f>
        <v/>
      </c>
      <c r="F269" s="37">
        <f>INDEX(Inputs_prices!$E$5:$E$16,MATCH($B269&amp;"."&amp;$C269,Inputs_prices!$A$5:$A$16,0))</f>
        <v/>
      </c>
      <c r="G269" s="36" t="n"/>
      <c r="H269" s="14">
        <f>INDEX(Variables!$B$5:$B$205,MATCH($A269,Variables!$A$5:$A$205,0))&amp;IF($C269="",""," | "&amp;INDEX(Mapping!$B$5:$B$26,MATCH($C269,Mapping!$A$5:$A$26,0))&amp;" | "&amp;INDEX(Mapping!$B$30:$B$46,MATCH($B269,Mapping!$A$30:$A$46,0)))</f>
        <v/>
      </c>
      <c r="I269" s="14">
        <f>INDEX(Variables!$C$5:$C$205,MATCH($A269,Variables!$A$5:$A$205,0))</f>
        <v/>
      </c>
      <c r="J269" s="14">
        <f>INDEX(Variables!$E$5:$E$205,MATCH($A269,Variables!$A$5:$A$205,0))</f>
        <v/>
      </c>
      <c r="K269" s="11">
        <f>LOWER(Settings!$C$4)&amp;".mit."&amp;$A269&amp;IF($C269="","","."&amp;$C269&amp;"."&amp;$B269)&amp;IF(INDEX(Variables!$D$5:$D$205,MATCH($A269,Variables!$A$5:$A$205,0))="","","."&amp;INDEX(Variables!$D$5:$D$205,MATCH($A269,Variables!$A$5:$A$205,0)))&amp;"."&amp;K$5</f>
        <v/>
      </c>
      <c r="L269" s="38">
        <f>INDEX(Inputs_prices!$T$5:$W$16,$F269,MATCH(L$4,Inputs_prices!$T$4:$W$4,0))</f>
        <v/>
      </c>
      <c r="M269" s="39">
        <f>INDEX(Inputs_prices!$T$5:$W$16,$F269,MATCH(M$4,Inputs_prices!$T$4:$W$4,0))</f>
        <v/>
      </c>
      <c r="N269" s="39">
        <f>INDEX(Inputs_prices!$T$5:$W$16,$F269,MATCH(N$4,Inputs_prices!$T$4:$W$4,0))</f>
        <v/>
      </c>
      <c r="O269" s="37">
        <f>$D269+(N269-$D269)*INDEX(O$261:O$264,$E269)/INDEX(N$261:N$264,$E269)</f>
        <v/>
      </c>
      <c r="P269" s="37">
        <f>$D269+(O269-$D269)*INDEX(P$261:P$264,$E269)/INDEX(O$261:O$264,$E269)</f>
        <v/>
      </c>
      <c r="Q269" s="37">
        <f>$D269+(P269-$D269)*INDEX(Q$261:Q$264,$E269)/INDEX(P$261:P$264,$E269)</f>
        <v/>
      </c>
      <c r="R269" s="37">
        <f>$D269+(Q269-$D269)*INDEX(R$261:R$264,$E269)/INDEX(Q$261:Q$264,$E269)</f>
        <v/>
      </c>
      <c r="S269" s="37">
        <f>$D269+(R269-$D269)*INDEX(S$261:S$264,$E269)/INDEX(R$261:R$264,$E269)</f>
        <v/>
      </c>
      <c r="T269" s="37">
        <f>$D269+(S269-$D269)*INDEX(T$261:T$264,$E269)/INDEX(S$261:S$264,$E269)</f>
        <v/>
      </c>
      <c r="U269" s="37">
        <f>$D269+(T269-$D269)*INDEX(U$261:U$264,$E269)/INDEX(T$261:T$264,$E269)</f>
        <v/>
      </c>
      <c r="V269" s="37">
        <f>$D269+(U269-$D269)*INDEX(V$261:V$264,$E269)/INDEX(U$261:U$264,$E269)</f>
        <v/>
      </c>
      <c r="W269" s="37">
        <f>$D269+(V269-$D269)*INDEX(W$261:W$264,$E269)/INDEX(V$261:V$264,$E269)</f>
        <v/>
      </c>
      <c r="X269" s="37">
        <f>$D269+(W269-$D269)*INDEX(X$261:X$264,$E269)/INDEX(W$261:W$264,$E269)</f>
        <v/>
      </c>
      <c r="Y269" s="37">
        <f>$D269+(X269-$D269)*INDEX(Y$261:Y$264,$E269)/INDEX(X$261:X$264,$E269)</f>
        <v/>
      </c>
      <c r="Z269" s="37">
        <f>$D269+(Y269-$D269)*INDEX(Z$261:Z$264,$E269)/INDEX(Y$261:Y$264,$E269)</f>
        <v/>
      </c>
      <c r="AA269" s="37">
        <f>$D269+(Z269-$D269)*INDEX(AA$261:AA$264,$E269)/INDEX(Z$261:Z$264,$E269)</f>
        <v/>
      </c>
      <c r="AB269" s="37">
        <f>$D269+(AA269-$D269)*INDEX(AB$261:AB$264,$E269)/INDEX(AA$261:AA$264,$E269)</f>
        <v/>
      </c>
      <c r="AC269" s="37">
        <f>$D269+(AB269-$D269)*INDEX(AC$261:AC$264,$E269)/INDEX(AB$261:AB$264,$E269)</f>
        <v/>
      </c>
      <c r="AD269" s="40">
        <f>SUPPLYCOST(AD$4,Settings!$C$10,IFERROR(INDEX(Inputs_prices!$T$5:$W$16,$F269,MATCH(AD$4,Inputs_prices!$T$4:$W$4,0)),0),$D269,AC269,INDEX(AD$261:AD$264,$E269),INDEX(AC$261:AC$264,$E269))</f>
        <v/>
      </c>
      <c r="AF269" s="11">
        <f>LOWER(Settings!$C$4)&amp;".mit."&amp;$A269&amp;IF($C269="","","."&amp;$C269&amp;"."&amp;$B269)&amp;IF(INDEX(Variables!$D$5:$D$205,MATCH($A269,Variables!$A$5:$A$205,0))="","","."&amp;INDEX(Variables!$D$5:$D$205,MATCH($A269,Variables!$A$5:$A$205,0)))&amp;"."&amp;AF$5</f>
        <v/>
      </c>
      <c r="AG269" s="38">
        <f>INDEX(Inputs_prices!$T$5:$W$16,$F269,MATCH(AG$4,Inputs_prices!$T$4:$W$4,0))</f>
        <v/>
      </c>
      <c r="AH269" s="39">
        <f>INDEX(Inputs_prices!$T$5:$W$16,$F269,MATCH(AH$4,Inputs_prices!$T$4:$W$4,0))</f>
        <v/>
      </c>
      <c r="AI269" s="39">
        <f>INDEX(Inputs_prices!$T$5:$W$16,$F269,MATCH(AI$4,Inputs_prices!$T$4:$W$4,0))</f>
        <v/>
      </c>
      <c r="AJ269" s="37">
        <f>$D269+(AI269-$D269)*INDEX(AJ$261:AJ$264,$E269)/INDEX(AI$261:AI$264,$E269)</f>
        <v/>
      </c>
      <c r="AK269" s="37">
        <f>$D269+(AJ269-$D269)*INDEX(AK$261:AK$264,$E269)/INDEX(AJ$261:AJ$264,$E269)</f>
        <v/>
      </c>
      <c r="AL269" s="37">
        <f>$D269+(AK269-$D269)*INDEX(AL$261:AL$264,$E269)/INDEX(AK$261:AK$264,$E269)</f>
        <v/>
      </c>
      <c r="AM269" s="37">
        <f>$D269+(AL269-$D269)*INDEX(AM$261:AM$264,$E269)/INDEX(AL$261:AL$264,$E269)</f>
        <v/>
      </c>
      <c r="AN269" s="37">
        <f>$D269+(AM269-$D269)*INDEX(AN$261:AN$264,$E269)/INDEX(AM$261:AM$264,$E269)</f>
        <v/>
      </c>
      <c r="AO269" s="37">
        <f>$D269+(AN269-$D269)*INDEX(AO$261:AO$264,$E269)/INDEX(AN$261:AN$264,$E269)</f>
        <v/>
      </c>
      <c r="AP269" s="37">
        <f>$D269+(AO269-$D269)*INDEX(AP$261:AP$264,$E269)/INDEX(AO$261:AO$264,$E269)</f>
        <v/>
      </c>
      <c r="AQ269" s="37">
        <f>$D269+(AP269-$D269)*INDEX(AQ$261:AQ$264,$E269)/INDEX(AP$261:AP$264,$E269)</f>
        <v/>
      </c>
      <c r="AR269" s="37">
        <f>$D269+(AQ269-$D269)*INDEX(AR$261:AR$264,$E269)/INDEX(AQ$261:AQ$264,$E269)</f>
        <v/>
      </c>
      <c r="AS269" s="37">
        <f>$D269+(AR269-$D269)*INDEX(AS$261:AS$264,$E269)/INDEX(AR$261:AR$264,$E269)</f>
        <v/>
      </c>
      <c r="AT269" s="37">
        <f>$D269+(AS269-$D269)*INDEX(AT$261:AT$264,$E269)/INDEX(AS$261:AS$264,$E269)</f>
        <v/>
      </c>
      <c r="AU269" s="37">
        <f>$D269+(AT269-$D269)*INDEX(AU$261:AU$264,$E269)/INDEX(AT$261:AT$264,$E269)</f>
        <v/>
      </c>
      <c r="AV269" s="37">
        <f>$D269+(AU269-$D269)*INDEX(AV$261:AV$264,$E269)/INDEX(AU$261:AU$264,$E269)</f>
        <v/>
      </c>
      <c r="AW269" s="37">
        <f>$D269+(AV269-$D269)*INDEX(AW$261:AW$264,$E269)/INDEX(AV$261:AV$264,$E269)</f>
        <v/>
      </c>
      <c r="AX269" s="37">
        <f>$D269+(AW269-$D269)*INDEX(AX$261:AX$264,$E269)/INDEX(AW$261:AW$264,$E269)</f>
        <v/>
      </c>
      <c r="AY269" s="40">
        <f>SUPPLYCOST(AY$4,Settings!$C$10,IFERROR(INDEX(Inputs_prices!$T$5:$W$16,$F269,MATCH(AY$4,Inputs_prices!$T$4:$W$4,0)),0),$D269,AX269,INDEX(AY$261:AY$264,$E269),INDEX(AX$261:AX$264,$E269))</f>
        <v/>
      </c>
    </row>
    <row r="270" hidden="1" outlineLevel="1">
      <c r="A270" s="14" t="inlineStr">
        <is>
          <t>sp</t>
        </is>
      </c>
      <c r="B270" s="14" t="inlineStr">
        <is>
          <t>nga</t>
        </is>
      </c>
      <c r="C270" s="14" t="inlineStr">
        <is>
          <t>res</t>
        </is>
      </c>
      <c r="D270" s="37">
        <f>INDEX(Inputs_prices!$N$5:$N$16,MATCH($B270&amp;"."&amp;$C270,Inputs_prices!$A$5:$A$16,0))</f>
        <v/>
      </c>
      <c r="E270" s="37">
        <f>INDEX(Inputs_prices!$F$5:$F$16,MATCH($B270&amp;"."&amp;$C270,Inputs_prices!$A$5:$A$16,0))</f>
        <v/>
      </c>
      <c r="F270" s="37">
        <f>INDEX(Inputs_prices!$E$5:$E$16,MATCH($B270&amp;"."&amp;$C270,Inputs_prices!$A$5:$A$16,0))</f>
        <v/>
      </c>
      <c r="G270" s="36" t="n"/>
      <c r="H270" s="14">
        <f>INDEX(Variables!$B$5:$B$205,MATCH($A270,Variables!$A$5:$A$205,0))&amp;IF($C270="",""," | "&amp;INDEX(Mapping!$B$5:$B$26,MATCH($C270,Mapping!$A$5:$A$26,0))&amp;" | "&amp;INDEX(Mapping!$B$30:$B$46,MATCH($B270,Mapping!$A$30:$A$46,0)))</f>
        <v/>
      </c>
      <c r="I270" s="14">
        <f>INDEX(Variables!$C$5:$C$205,MATCH($A270,Variables!$A$5:$A$205,0))</f>
        <v/>
      </c>
      <c r="J270" s="14">
        <f>INDEX(Variables!$E$5:$E$205,MATCH($A270,Variables!$A$5:$A$205,0))</f>
        <v/>
      </c>
      <c r="K270" s="11">
        <f>LOWER(Settings!$C$4)&amp;".mit."&amp;$A270&amp;IF($C270="","","."&amp;$C270&amp;"."&amp;$B270)&amp;IF(INDEX(Variables!$D$5:$D$205,MATCH($A270,Variables!$A$5:$A$205,0))="","","."&amp;INDEX(Variables!$D$5:$D$205,MATCH($A270,Variables!$A$5:$A$205,0)))&amp;"."&amp;K$5</f>
        <v/>
      </c>
      <c r="L270" s="38">
        <f>INDEX(Inputs_prices!$T$5:$W$16,$F270,MATCH(L$4,Inputs_prices!$T$4:$W$4,0))</f>
        <v/>
      </c>
      <c r="M270" s="39">
        <f>INDEX(Inputs_prices!$T$5:$W$16,$F270,MATCH(M$4,Inputs_prices!$T$4:$W$4,0))</f>
        <v/>
      </c>
      <c r="N270" s="39">
        <f>INDEX(Inputs_prices!$T$5:$W$16,$F270,MATCH(N$4,Inputs_prices!$T$4:$W$4,0))</f>
        <v/>
      </c>
      <c r="O270" s="37">
        <f>$D270+(N270-$D270)*INDEX(O$261:O$264,$E270)/INDEX(N$261:N$264,$E270)</f>
        <v/>
      </c>
      <c r="P270" s="37">
        <f>$D270+(O270-$D270)*INDEX(P$261:P$264,$E270)/INDEX(O$261:O$264,$E270)</f>
        <v/>
      </c>
      <c r="Q270" s="37">
        <f>$D270+(P270-$D270)*INDEX(Q$261:Q$264,$E270)/INDEX(P$261:P$264,$E270)</f>
        <v/>
      </c>
      <c r="R270" s="37">
        <f>$D270+(Q270-$D270)*INDEX(R$261:R$264,$E270)/INDEX(Q$261:Q$264,$E270)</f>
        <v/>
      </c>
      <c r="S270" s="37">
        <f>$D270+(R270-$D270)*INDEX(S$261:S$264,$E270)/INDEX(R$261:R$264,$E270)</f>
        <v/>
      </c>
      <c r="T270" s="37">
        <f>$D270+(S270-$D270)*INDEX(T$261:T$264,$E270)/INDEX(S$261:S$264,$E270)</f>
        <v/>
      </c>
      <c r="U270" s="37">
        <f>$D270+(T270-$D270)*INDEX(U$261:U$264,$E270)/INDEX(T$261:T$264,$E270)</f>
        <v/>
      </c>
      <c r="V270" s="37">
        <f>$D270+(U270-$D270)*INDEX(V$261:V$264,$E270)/INDEX(U$261:U$264,$E270)</f>
        <v/>
      </c>
      <c r="W270" s="37">
        <f>$D270+(V270-$D270)*INDEX(W$261:W$264,$E270)/INDEX(V$261:V$264,$E270)</f>
        <v/>
      </c>
      <c r="X270" s="37">
        <f>$D270+(W270-$D270)*INDEX(X$261:X$264,$E270)/INDEX(W$261:W$264,$E270)</f>
        <v/>
      </c>
      <c r="Y270" s="37">
        <f>$D270+(X270-$D270)*INDEX(Y$261:Y$264,$E270)/INDEX(X$261:X$264,$E270)</f>
        <v/>
      </c>
      <c r="Z270" s="37">
        <f>$D270+(Y270-$D270)*INDEX(Z$261:Z$264,$E270)/INDEX(Y$261:Y$264,$E270)</f>
        <v/>
      </c>
      <c r="AA270" s="37">
        <f>$D270+(Z270-$D270)*INDEX(AA$261:AA$264,$E270)/INDEX(Z$261:Z$264,$E270)</f>
        <v/>
      </c>
      <c r="AB270" s="37">
        <f>$D270+(AA270-$D270)*INDEX(AB$261:AB$264,$E270)/INDEX(AA$261:AA$264,$E270)</f>
        <v/>
      </c>
      <c r="AC270" s="37">
        <f>$D270+(AB270-$D270)*INDEX(AC$261:AC$264,$E270)/INDEX(AB$261:AB$264,$E270)</f>
        <v/>
      </c>
      <c r="AD270" s="40">
        <f>SUPPLYCOST(AD$4,Settings!$C$10,IFERROR(INDEX(Inputs_prices!$T$5:$W$16,$F270,MATCH(AD$4,Inputs_prices!$T$4:$W$4,0)),0),$D270,AC270,INDEX(AD$261:AD$264,$E270),INDEX(AC$261:AC$264,$E270))</f>
        <v/>
      </c>
      <c r="AF270" s="11">
        <f>LOWER(Settings!$C$4)&amp;".mit."&amp;$A270&amp;IF($C270="","","."&amp;$C270&amp;"."&amp;$B270)&amp;IF(INDEX(Variables!$D$5:$D$205,MATCH($A270,Variables!$A$5:$A$205,0))="","","."&amp;INDEX(Variables!$D$5:$D$205,MATCH($A270,Variables!$A$5:$A$205,0)))&amp;"."&amp;AF$5</f>
        <v/>
      </c>
      <c r="AG270" s="38">
        <f>INDEX(Inputs_prices!$T$5:$W$16,$F270,MATCH(AG$4,Inputs_prices!$T$4:$W$4,0))</f>
        <v/>
      </c>
      <c r="AH270" s="39">
        <f>INDEX(Inputs_prices!$T$5:$W$16,$F270,MATCH(AH$4,Inputs_prices!$T$4:$W$4,0))</f>
        <v/>
      </c>
      <c r="AI270" s="39">
        <f>INDEX(Inputs_prices!$T$5:$W$16,$F270,MATCH(AI$4,Inputs_prices!$T$4:$W$4,0))</f>
        <v/>
      </c>
      <c r="AJ270" s="37">
        <f>$D270+(AI270-$D270)*INDEX(AJ$261:AJ$264,$E270)/INDEX(AI$261:AI$264,$E270)</f>
        <v/>
      </c>
      <c r="AK270" s="37">
        <f>$D270+(AJ270-$D270)*INDEX(AK$261:AK$264,$E270)/INDEX(AJ$261:AJ$264,$E270)</f>
        <v/>
      </c>
      <c r="AL270" s="37">
        <f>$D270+(AK270-$D270)*INDEX(AL$261:AL$264,$E270)/INDEX(AK$261:AK$264,$E270)</f>
        <v/>
      </c>
      <c r="AM270" s="37">
        <f>$D270+(AL270-$D270)*INDEX(AM$261:AM$264,$E270)/INDEX(AL$261:AL$264,$E270)</f>
        <v/>
      </c>
      <c r="AN270" s="37">
        <f>$D270+(AM270-$D270)*INDEX(AN$261:AN$264,$E270)/INDEX(AM$261:AM$264,$E270)</f>
        <v/>
      </c>
      <c r="AO270" s="37">
        <f>$D270+(AN270-$D270)*INDEX(AO$261:AO$264,$E270)/INDEX(AN$261:AN$264,$E270)</f>
        <v/>
      </c>
      <c r="AP270" s="37">
        <f>$D270+(AO270-$D270)*INDEX(AP$261:AP$264,$E270)/INDEX(AO$261:AO$264,$E270)</f>
        <v/>
      </c>
      <c r="AQ270" s="37">
        <f>$D270+(AP270-$D270)*INDEX(AQ$261:AQ$264,$E270)/INDEX(AP$261:AP$264,$E270)</f>
        <v/>
      </c>
      <c r="AR270" s="37">
        <f>$D270+(AQ270-$D270)*INDEX(AR$261:AR$264,$E270)/INDEX(AQ$261:AQ$264,$E270)</f>
        <v/>
      </c>
      <c r="AS270" s="37">
        <f>$D270+(AR270-$D270)*INDEX(AS$261:AS$264,$E270)/INDEX(AR$261:AR$264,$E270)</f>
        <v/>
      </c>
      <c r="AT270" s="37">
        <f>$D270+(AS270-$D270)*INDEX(AT$261:AT$264,$E270)/INDEX(AS$261:AS$264,$E270)</f>
        <v/>
      </c>
      <c r="AU270" s="37">
        <f>$D270+(AT270-$D270)*INDEX(AU$261:AU$264,$E270)/INDEX(AT$261:AT$264,$E270)</f>
        <v/>
      </c>
      <c r="AV270" s="37">
        <f>$D270+(AU270-$D270)*INDEX(AV$261:AV$264,$E270)/INDEX(AU$261:AU$264,$E270)</f>
        <v/>
      </c>
      <c r="AW270" s="37">
        <f>$D270+(AV270-$D270)*INDEX(AW$261:AW$264,$E270)/INDEX(AV$261:AV$264,$E270)</f>
        <v/>
      </c>
      <c r="AX270" s="37">
        <f>$D270+(AW270-$D270)*INDEX(AX$261:AX$264,$E270)/INDEX(AW$261:AW$264,$E270)</f>
        <v/>
      </c>
      <c r="AY270" s="40">
        <f>SUPPLYCOST(AY$4,Settings!$C$10,IFERROR(INDEX(Inputs_prices!$T$5:$W$16,$F270,MATCH(AY$4,Inputs_prices!$T$4:$W$4,0)),0),$D270,AX270,INDEX(AY$261:AY$264,$E270),INDEX(AX$261:AX$264,$E270))</f>
        <v/>
      </c>
    </row>
    <row r="271" hidden="1" outlineLevel="1">
      <c r="A271" s="14" t="inlineStr">
        <is>
          <t>sp</t>
        </is>
      </c>
      <c r="B271" s="14" t="inlineStr">
        <is>
          <t>nga</t>
        </is>
      </c>
      <c r="C271" s="14" t="inlineStr">
        <is>
          <t>ind</t>
        </is>
      </c>
      <c r="D271" s="37">
        <f>INDEX(Inputs_prices!$N$5:$N$16,MATCH($B271&amp;"."&amp;$C271,Inputs_prices!$A$5:$A$16,0))</f>
        <v/>
      </c>
      <c r="E271" s="37">
        <f>INDEX(Inputs_prices!$F$5:$F$16,MATCH($B271&amp;"."&amp;$C271,Inputs_prices!$A$5:$A$16,0))</f>
        <v/>
      </c>
      <c r="F271" s="37">
        <f>INDEX(Inputs_prices!$E$5:$E$16,MATCH($B271&amp;"."&amp;$C271,Inputs_prices!$A$5:$A$16,0))</f>
        <v/>
      </c>
      <c r="G271" s="36" t="n"/>
      <c r="H271" s="14">
        <f>INDEX(Variables!$B$5:$B$205,MATCH($A271,Variables!$A$5:$A$205,0))&amp;IF($C271="",""," | "&amp;INDEX(Mapping!$B$5:$B$26,MATCH($C271,Mapping!$A$5:$A$26,0))&amp;" | "&amp;INDEX(Mapping!$B$30:$B$46,MATCH($B271,Mapping!$A$30:$A$46,0)))</f>
        <v/>
      </c>
      <c r="I271" s="14">
        <f>INDEX(Variables!$C$5:$C$205,MATCH($A271,Variables!$A$5:$A$205,0))</f>
        <v/>
      </c>
      <c r="J271" s="14">
        <f>INDEX(Variables!$E$5:$E$205,MATCH($A271,Variables!$A$5:$A$205,0))</f>
        <v/>
      </c>
      <c r="K271" s="11">
        <f>LOWER(Settings!$C$4)&amp;".mit."&amp;$A271&amp;IF($C271="","","."&amp;$C271&amp;"."&amp;$B271)&amp;IF(INDEX(Variables!$D$5:$D$205,MATCH($A271,Variables!$A$5:$A$205,0))="","","."&amp;INDEX(Variables!$D$5:$D$205,MATCH($A271,Variables!$A$5:$A$205,0)))&amp;"."&amp;K$5</f>
        <v/>
      </c>
      <c r="L271" s="38">
        <f>INDEX(Inputs_prices!$T$5:$W$16,$F271,MATCH(L$4,Inputs_prices!$T$4:$W$4,0))</f>
        <v/>
      </c>
      <c r="M271" s="39">
        <f>INDEX(Inputs_prices!$T$5:$W$16,$F271,MATCH(M$4,Inputs_prices!$T$4:$W$4,0))</f>
        <v/>
      </c>
      <c r="N271" s="39">
        <f>INDEX(Inputs_prices!$T$5:$W$16,$F271,MATCH(N$4,Inputs_prices!$T$4:$W$4,0))</f>
        <v/>
      </c>
      <c r="O271" s="37">
        <f>$D271+(N271-$D271)*INDEX(O$261:O$264,$E271)/INDEX(N$261:N$264,$E271)</f>
        <v/>
      </c>
      <c r="P271" s="37">
        <f>$D271+(O271-$D271)*INDEX(P$261:P$264,$E271)/INDEX(O$261:O$264,$E271)</f>
        <v/>
      </c>
      <c r="Q271" s="37">
        <f>$D271+(P271-$D271)*INDEX(Q$261:Q$264,$E271)/INDEX(P$261:P$264,$E271)</f>
        <v/>
      </c>
      <c r="R271" s="37">
        <f>$D271+(Q271-$D271)*INDEX(R$261:R$264,$E271)/INDEX(Q$261:Q$264,$E271)</f>
        <v/>
      </c>
      <c r="S271" s="37">
        <f>$D271+(R271-$D271)*INDEX(S$261:S$264,$E271)/INDEX(R$261:R$264,$E271)</f>
        <v/>
      </c>
      <c r="T271" s="37">
        <f>$D271+(S271-$D271)*INDEX(T$261:T$264,$E271)/INDEX(S$261:S$264,$E271)</f>
        <v/>
      </c>
      <c r="U271" s="37">
        <f>$D271+(T271-$D271)*INDEX(U$261:U$264,$E271)/INDEX(T$261:T$264,$E271)</f>
        <v/>
      </c>
      <c r="V271" s="37">
        <f>$D271+(U271-$D271)*INDEX(V$261:V$264,$E271)/INDEX(U$261:U$264,$E271)</f>
        <v/>
      </c>
      <c r="W271" s="37">
        <f>$D271+(V271-$D271)*INDEX(W$261:W$264,$E271)/INDEX(V$261:V$264,$E271)</f>
        <v/>
      </c>
      <c r="X271" s="37">
        <f>$D271+(W271-$D271)*INDEX(X$261:X$264,$E271)/INDEX(W$261:W$264,$E271)</f>
        <v/>
      </c>
      <c r="Y271" s="37">
        <f>$D271+(X271-$D271)*INDEX(Y$261:Y$264,$E271)/INDEX(X$261:X$264,$E271)</f>
        <v/>
      </c>
      <c r="Z271" s="37">
        <f>$D271+(Y271-$D271)*INDEX(Z$261:Z$264,$E271)/INDEX(Y$261:Y$264,$E271)</f>
        <v/>
      </c>
      <c r="AA271" s="37">
        <f>$D271+(Z271-$D271)*INDEX(AA$261:AA$264,$E271)/INDEX(Z$261:Z$264,$E271)</f>
        <v/>
      </c>
      <c r="AB271" s="37">
        <f>$D271+(AA271-$D271)*INDEX(AB$261:AB$264,$E271)/INDEX(AA$261:AA$264,$E271)</f>
        <v/>
      </c>
      <c r="AC271" s="37">
        <f>$D271+(AB271-$D271)*INDEX(AC$261:AC$264,$E271)/INDEX(AB$261:AB$264,$E271)</f>
        <v/>
      </c>
      <c r="AD271" s="40">
        <f>SUPPLYCOST(AD$4,Settings!$C$10,IFERROR(INDEX(Inputs_prices!$T$5:$W$16,$F271,MATCH(AD$4,Inputs_prices!$T$4:$W$4,0)),0),$D271,AC271,INDEX(AD$261:AD$264,$E271),INDEX(AC$261:AC$264,$E271))</f>
        <v/>
      </c>
      <c r="AF271" s="11">
        <f>LOWER(Settings!$C$4)&amp;".mit."&amp;$A271&amp;IF($C271="","","."&amp;$C271&amp;"."&amp;$B271)&amp;IF(INDEX(Variables!$D$5:$D$205,MATCH($A271,Variables!$A$5:$A$205,0))="","","."&amp;INDEX(Variables!$D$5:$D$205,MATCH($A271,Variables!$A$5:$A$205,0)))&amp;"."&amp;AF$5</f>
        <v/>
      </c>
      <c r="AG271" s="38">
        <f>INDEX(Inputs_prices!$T$5:$W$16,$F271,MATCH(AG$4,Inputs_prices!$T$4:$W$4,0))</f>
        <v/>
      </c>
      <c r="AH271" s="39">
        <f>INDEX(Inputs_prices!$T$5:$W$16,$F271,MATCH(AH$4,Inputs_prices!$T$4:$W$4,0))</f>
        <v/>
      </c>
      <c r="AI271" s="39">
        <f>INDEX(Inputs_prices!$T$5:$W$16,$F271,MATCH(AI$4,Inputs_prices!$T$4:$W$4,0))</f>
        <v/>
      </c>
      <c r="AJ271" s="37">
        <f>$D271+(AI271-$D271)*INDEX(AJ$261:AJ$264,$E271)/INDEX(AI$261:AI$264,$E271)</f>
        <v/>
      </c>
      <c r="AK271" s="37">
        <f>$D271+(AJ271-$D271)*INDEX(AK$261:AK$264,$E271)/INDEX(AJ$261:AJ$264,$E271)</f>
        <v/>
      </c>
      <c r="AL271" s="37">
        <f>$D271+(AK271-$D271)*INDEX(AL$261:AL$264,$E271)/INDEX(AK$261:AK$264,$E271)</f>
        <v/>
      </c>
      <c r="AM271" s="37">
        <f>$D271+(AL271-$D271)*INDEX(AM$261:AM$264,$E271)/INDEX(AL$261:AL$264,$E271)</f>
        <v/>
      </c>
      <c r="AN271" s="37">
        <f>$D271+(AM271-$D271)*INDEX(AN$261:AN$264,$E271)/INDEX(AM$261:AM$264,$E271)</f>
        <v/>
      </c>
      <c r="AO271" s="37">
        <f>$D271+(AN271-$D271)*INDEX(AO$261:AO$264,$E271)/INDEX(AN$261:AN$264,$E271)</f>
        <v/>
      </c>
      <c r="AP271" s="37">
        <f>$D271+(AO271-$D271)*INDEX(AP$261:AP$264,$E271)/INDEX(AO$261:AO$264,$E271)</f>
        <v/>
      </c>
      <c r="AQ271" s="37">
        <f>$D271+(AP271-$D271)*INDEX(AQ$261:AQ$264,$E271)/INDEX(AP$261:AP$264,$E271)</f>
        <v/>
      </c>
      <c r="AR271" s="37">
        <f>$D271+(AQ271-$D271)*INDEX(AR$261:AR$264,$E271)/INDEX(AQ$261:AQ$264,$E271)</f>
        <v/>
      </c>
      <c r="AS271" s="37">
        <f>$D271+(AR271-$D271)*INDEX(AS$261:AS$264,$E271)/INDEX(AR$261:AR$264,$E271)</f>
        <v/>
      </c>
      <c r="AT271" s="37">
        <f>$D271+(AS271-$D271)*INDEX(AT$261:AT$264,$E271)/INDEX(AS$261:AS$264,$E271)</f>
        <v/>
      </c>
      <c r="AU271" s="37">
        <f>$D271+(AT271-$D271)*INDEX(AU$261:AU$264,$E271)/INDEX(AT$261:AT$264,$E271)</f>
        <v/>
      </c>
      <c r="AV271" s="37">
        <f>$D271+(AU271-$D271)*INDEX(AV$261:AV$264,$E271)/INDEX(AU$261:AU$264,$E271)</f>
        <v/>
      </c>
      <c r="AW271" s="37">
        <f>$D271+(AV271-$D271)*INDEX(AW$261:AW$264,$E271)/INDEX(AV$261:AV$264,$E271)</f>
        <v/>
      </c>
      <c r="AX271" s="37">
        <f>$D271+(AW271-$D271)*INDEX(AX$261:AX$264,$E271)/INDEX(AW$261:AW$264,$E271)</f>
        <v/>
      </c>
      <c r="AY271" s="40">
        <f>SUPPLYCOST(AY$4,Settings!$C$10,IFERROR(INDEX(Inputs_prices!$T$5:$W$16,$F271,MATCH(AY$4,Inputs_prices!$T$4:$W$4,0)),0),$D271,AX271,INDEX(AY$261:AY$264,$E271),INDEX(AX$261:AX$264,$E271))</f>
        <v/>
      </c>
    </row>
    <row r="272" hidden="1" outlineLevel="1">
      <c r="A272" s="14" t="inlineStr">
        <is>
          <t>sp</t>
        </is>
      </c>
      <c r="B272" s="14" t="inlineStr">
        <is>
          <t>gso</t>
        </is>
      </c>
      <c r="C272" s="14" t="inlineStr">
        <is>
          <t>all</t>
        </is>
      </c>
      <c r="D272" s="37">
        <f>INDEX(Inputs_prices!$N$5:$N$16,MATCH($B272&amp;"."&amp;$C272,Inputs_prices!$A$5:$A$16,0))</f>
        <v/>
      </c>
      <c r="E272" s="37">
        <f>INDEX(Inputs_prices!$F$5:$F$16,MATCH($B272&amp;"."&amp;$C272,Inputs_prices!$A$5:$A$16,0))</f>
        <v/>
      </c>
      <c r="F272" s="37">
        <f>INDEX(Inputs_prices!$E$5:$E$16,MATCH($B272&amp;"."&amp;$C272,Inputs_prices!$A$5:$A$16,0))</f>
        <v/>
      </c>
      <c r="G272" s="36" t="n"/>
      <c r="H272" s="14">
        <f>INDEX(Variables!$B$5:$B$205,MATCH($A272,Variables!$A$5:$A$205,0))&amp;IF($C272="",""," | "&amp;INDEX(Mapping!$B$5:$B$26,MATCH($C272,Mapping!$A$5:$A$26,0))&amp;" | "&amp;INDEX(Mapping!$B$30:$B$46,MATCH($B272,Mapping!$A$30:$A$46,0)))</f>
        <v/>
      </c>
      <c r="I272" s="14">
        <f>INDEX(Variables!$C$5:$C$205,MATCH($A272,Variables!$A$5:$A$205,0))</f>
        <v/>
      </c>
      <c r="J272" s="14">
        <f>INDEX(Variables!$E$5:$E$205,MATCH($A272,Variables!$A$5:$A$205,0))</f>
        <v/>
      </c>
      <c r="K272" s="11">
        <f>LOWER(Settings!$C$4)&amp;".mit."&amp;$A272&amp;IF($C272="","","."&amp;$C272&amp;"."&amp;$B272)&amp;IF(INDEX(Variables!$D$5:$D$205,MATCH($A272,Variables!$A$5:$A$205,0))="","","."&amp;INDEX(Variables!$D$5:$D$205,MATCH($A272,Variables!$A$5:$A$205,0)))&amp;"."&amp;K$5</f>
        <v/>
      </c>
      <c r="L272" s="38">
        <f>INDEX(Inputs_prices!$T$5:$W$16,$F272,MATCH(L$4,Inputs_prices!$T$4:$W$4,0))</f>
        <v/>
      </c>
      <c r="M272" s="39">
        <f>INDEX(Inputs_prices!$T$5:$W$16,$F272,MATCH(M$4,Inputs_prices!$T$4:$W$4,0))</f>
        <v/>
      </c>
      <c r="N272" s="39">
        <f>INDEX(Inputs_prices!$T$5:$W$16,$F272,MATCH(N$4,Inputs_prices!$T$4:$W$4,0))</f>
        <v/>
      </c>
      <c r="O272" s="37">
        <f>$D272+(N272-$D272)*INDEX(O$261:O$264,$E272)/INDEX(N$261:N$264,$E272)</f>
        <v/>
      </c>
      <c r="P272" s="37">
        <f>$D272+(O272-$D272)*INDEX(P$261:P$264,$E272)/INDEX(O$261:O$264,$E272)</f>
        <v/>
      </c>
      <c r="Q272" s="37">
        <f>$D272+(P272-$D272)*INDEX(Q$261:Q$264,$E272)/INDEX(P$261:P$264,$E272)</f>
        <v/>
      </c>
      <c r="R272" s="37">
        <f>$D272+(Q272-$D272)*INDEX(R$261:R$264,$E272)/INDEX(Q$261:Q$264,$E272)</f>
        <v/>
      </c>
      <c r="S272" s="37">
        <f>$D272+(R272-$D272)*INDEX(S$261:S$264,$E272)/INDEX(R$261:R$264,$E272)</f>
        <v/>
      </c>
      <c r="T272" s="37">
        <f>$D272+(S272-$D272)*INDEX(T$261:T$264,$E272)/INDEX(S$261:S$264,$E272)</f>
        <v/>
      </c>
      <c r="U272" s="37">
        <f>$D272+(T272-$D272)*INDEX(U$261:U$264,$E272)/INDEX(T$261:T$264,$E272)</f>
        <v/>
      </c>
      <c r="V272" s="37">
        <f>$D272+(U272-$D272)*INDEX(V$261:V$264,$E272)/INDEX(U$261:U$264,$E272)</f>
        <v/>
      </c>
      <c r="W272" s="37">
        <f>$D272+(V272-$D272)*INDEX(W$261:W$264,$E272)/INDEX(V$261:V$264,$E272)</f>
        <v/>
      </c>
      <c r="X272" s="37">
        <f>$D272+(W272-$D272)*INDEX(X$261:X$264,$E272)/INDEX(W$261:W$264,$E272)</f>
        <v/>
      </c>
      <c r="Y272" s="37">
        <f>$D272+(X272-$D272)*INDEX(Y$261:Y$264,$E272)/INDEX(X$261:X$264,$E272)</f>
        <v/>
      </c>
      <c r="Z272" s="37">
        <f>$D272+(Y272-$D272)*INDEX(Z$261:Z$264,$E272)/INDEX(Y$261:Y$264,$E272)</f>
        <v/>
      </c>
      <c r="AA272" s="37">
        <f>$D272+(Z272-$D272)*INDEX(AA$261:AA$264,$E272)/INDEX(Z$261:Z$264,$E272)</f>
        <v/>
      </c>
      <c r="AB272" s="37">
        <f>$D272+(AA272-$D272)*INDEX(AB$261:AB$264,$E272)/INDEX(AA$261:AA$264,$E272)</f>
        <v/>
      </c>
      <c r="AC272" s="37">
        <f>$D272+(AB272-$D272)*INDEX(AC$261:AC$264,$E272)/INDEX(AB$261:AB$264,$E272)</f>
        <v/>
      </c>
      <c r="AD272" s="40">
        <f>SUPPLYCOST(AD$4,Settings!$C$10,IFERROR(INDEX(Inputs_prices!$T$5:$W$16,$F272,MATCH(AD$4,Inputs_prices!$T$4:$W$4,0)),0),$D272,AC272,INDEX(AD$261:AD$264,$E272),INDEX(AC$261:AC$264,$E272))</f>
        <v/>
      </c>
      <c r="AF272" s="11">
        <f>LOWER(Settings!$C$4)&amp;".mit."&amp;$A272&amp;IF($C272="","","."&amp;$C272&amp;"."&amp;$B272)&amp;IF(INDEX(Variables!$D$5:$D$205,MATCH($A272,Variables!$A$5:$A$205,0))="","","."&amp;INDEX(Variables!$D$5:$D$205,MATCH($A272,Variables!$A$5:$A$205,0)))&amp;"."&amp;AF$5</f>
        <v/>
      </c>
      <c r="AG272" s="38">
        <f>INDEX(Inputs_prices!$T$5:$W$16,$F272,MATCH(AG$4,Inputs_prices!$T$4:$W$4,0))</f>
        <v/>
      </c>
      <c r="AH272" s="39">
        <f>INDEX(Inputs_prices!$T$5:$W$16,$F272,MATCH(AH$4,Inputs_prices!$T$4:$W$4,0))</f>
        <v/>
      </c>
      <c r="AI272" s="39">
        <f>INDEX(Inputs_prices!$T$5:$W$16,$F272,MATCH(AI$4,Inputs_prices!$T$4:$W$4,0))</f>
        <v/>
      </c>
      <c r="AJ272" s="37">
        <f>$D272+(AI272-$D272)*INDEX(AJ$261:AJ$264,$E272)/INDEX(AI$261:AI$264,$E272)</f>
        <v/>
      </c>
      <c r="AK272" s="37">
        <f>$D272+(AJ272-$D272)*INDEX(AK$261:AK$264,$E272)/INDEX(AJ$261:AJ$264,$E272)</f>
        <v/>
      </c>
      <c r="AL272" s="37">
        <f>$D272+(AK272-$D272)*INDEX(AL$261:AL$264,$E272)/INDEX(AK$261:AK$264,$E272)</f>
        <v/>
      </c>
      <c r="AM272" s="37">
        <f>$D272+(AL272-$D272)*INDEX(AM$261:AM$264,$E272)/INDEX(AL$261:AL$264,$E272)</f>
        <v/>
      </c>
      <c r="AN272" s="37">
        <f>$D272+(AM272-$D272)*INDEX(AN$261:AN$264,$E272)/INDEX(AM$261:AM$264,$E272)</f>
        <v/>
      </c>
      <c r="AO272" s="37">
        <f>$D272+(AN272-$D272)*INDEX(AO$261:AO$264,$E272)/INDEX(AN$261:AN$264,$E272)</f>
        <v/>
      </c>
      <c r="AP272" s="37">
        <f>$D272+(AO272-$D272)*INDEX(AP$261:AP$264,$E272)/INDEX(AO$261:AO$264,$E272)</f>
        <v/>
      </c>
      <c r="AQ272" s="37">
        <f>$D272+(AP272-$D272)*INDEX(AQ$261:AQ$264,$E272)/INDEX(AP$261:AP$264,$E272)</f>
        <v/>
      </c>
      <c r="AR272" s="37">
        <f>$D272+(AQ272-$D272)*INDEX(AR$261:AR$264,$E272)/INDEX(AQ$261:AQ$264,$E272)</f>
        <v/>
      </c>
      <c r="AS272" s="37">
        <f>$D272+(AR272-$D272)*INDEX(AS$261:AS$264,$E272)/INDEX(AR$261:AR$264,$E272)</f>
        <v/>
      </c>
      <c r="AT272" s="37">
        <f>$D272+(AS272-$D272)*INDEX(AT$261:AT$264,$E272)/INDEX(AS$261:AS$264,$E272)</f>
        <v/>
      </c>
      <c r="AU272" s="37">
        <f>$D272+(AT272-$D272)*INDEX(AU$261:AU$264,$E272)/INDEX(AT$261:AT$264,$E272)</f>
        <v/>
      </c>
      <c r="AV272" s="37">
        <f>$D272+(AU272-$D272)*INDEX(AV$261:AV$264,$E272)/INDEX(AU$261:AU$264,$E272)</f>
        <v/>
      </c>
      <c r="AW272" s="37">
        <f>$D272+(AV272-$D272)*INDEX(AW$261:AW$264,$E272)/INDEX(AV$261:AV$264,$E272)</f>
        <v/>
      </c>
      <c r="AX272" s="37">
        <f>$D272+(AW272-$D272)*INDEX(AX$261:AX$264,$E272)/INDEX(AW$261:AW$264,$E272)</f>
        <v/>
      </c>
      <c r="AY272" s="40">
        <f>SUPPLYCOST(AY$4,Settings!$C$10,IFERROR(INDEX(Inputs_prices!$T$5:$W$16,$F272,MATCH(AY$4,Inputs_prices!$T$4:$W$4,0)),0),$D272,AX272,INDEX(AY$261:AY$264,$E272),INDEX(AX$261:AX$264,$E272))</f>
        <v/>
      </c>
    </row>
    <row r="273" hidden="1" outlineLevel="1">
      <c r="A273" s="14" t="inlineStr">
        <is>
          <t>sp</t>
        </is>
      </c>
      <c r="B273" s="14" t="inlineStr">
        <is>
          <t>die</t>
        </is>
      </c>
      <c r="C273" s="14" t="inlineStr">
        <is>
          <t>all</t>
        </is>
      </c>
      <c r="D273" s="37">
        <f>INDEX(Inputs_prices!$N$5:$N$16,MATCH($B273&amp;"."&amp;$C273,Inputs_prices!$A$5:$A$16,0))</f>
        <v/>
      </c>
      <c r="E273" s="37">
        <f>INDEX(Inputs_prices!$F$5:$F$16,MATCH($B273&amp;"."&amp;$C273,Inputs_prices!$A$5:$A$16,0))</f>
        <v/>
      </c>
      <c r="F273" s="37">
        <f>INDEX(Inputs_prices!$E$5:$E$16,MATCH($B273&amp;"."&amp;$C273,Inputs_prices!$A$5:$A$16,0))</f>
        <v/>
      </c>
      <c r="G273" s="36" t="n"/>
      <c r="H273" s="14">
        <f>INDEX(Variables!$B$5:$B$205,MATCH($A273,Variables!$A$5:$A$205,0))&amp;IF($C273="",""," | "&amp;INDEX(Mapping!$B$5:$B$26,MATCH($C273,Mapping!$A$5:$A$26,0))&amp;" | "&amp;INDEX(Mapping!$B$30:$B$46,MATCH($B273,Mapping!$A$30:$A$46,0)))</f>
        <v/>
      </c>
      <c r="I273" s="14">
        <f>INDEX(Variables!$C$5:$C$205,MATCH($A273,Variables!$A$5:$A$205,0))</f>
        <v/>
      </c>
      <c r="J273" s="14">
        <f>INDEX(Variables!$E$5:$E$205,MATCH($A273,Variables!$A$5:$A$205,0))</f>
        <v/>
      </c>
      <c r="K273" s="11">
        <f>LOWER(Settings!$C$4)&amp;".mit."&amp;$A273&amp;IF($C273="","","."&amp;$C273&amp;"."&amp;$B273)&amp;IF(INDEX(Variables!$D$5:$D$205,MATCH($A273,Variables!$A$5:$A$205,0))="","","."&amp;INDEX(Variables!$D$5:$D$205,MATCH($A273,Variables!$A$5:$A$205,0)))&amp;"."&amp;K$5</f>
        <v/>
      </c>
      <c r="L273" s="38">
        <f>INDEX(Inputs_prices!$T$5:$W$16,$F273,MATCH(L$4,Inputs_prices!$T$4:$W$4,0))</f>
        <v/>
      </c>
      <c r="M273" s="39">
        <f>INDEX(Inputs_prices!$T$5:$W$16,$F273,MATCH(M$4,Inputs_prices!$T$4:$W$4,0))</f>
        <v/>
      </c>
      <c r="N273" s="39">
        <f>INDEX(Inputs_prices!$T$5:$W$16,$F273,MATCH(N$4,Inputs_prices!$T$4:$W$4,0))</f>
        <v/>
      </c>
      <c r="O273" s="37">
        <f>$D273+(N273-$D273)*INDEX(O$261:O$264,$E273)/INDEX(N$261:N$264,$E273)</f>
        <v/>
      </c>
      <c r="P273" s="37">
        <f>$D273+(O273-$D273)*INDEX(P$261:P$264,$E273)/INDEX(O$261:O$264,$E273)</f>
        <v/>
      </c>
      <c r="Q273" s="37">
        <f>$D273+(P273-$D273)*INDEX(Q$261:Q$264,$E273)/INDEX(P$261:P$264,$E273)</f>
        <v/>
      </c>
      <c r="R273" s="37">
        <f>$D273+(Q273-$D273)*INDEX(R$261:R$264,$E273)/INDEX(Q$261:Q$264,$E273)</f>
        <v/>
      </c>
      <c r="S273" s="37">
        <f>$D273+(R273-$D273)*INDEX(S$261:S$264,$E273)/INDEX(R$261:R$264,$E273)</f>
        <v/>
      </c>
      <c r="T273" s="37">
        <f>$D273+(S273-$D273)*INDEX(T$261:T$264,$E273)/INDEX(S$261:S$264,$E273)</f>
        <v/>
      </c>
      <c r="U273" s="37">
        <f>$D273+(T273-$D273)*INDEX(U$261:U$264,$E273)/INDEX(T$261:T$264,$E273)</f>
        <v/>
      </c>
      <c r="V273" s="37">
        <f>$D273+(U273-$D273)*INDEX(V$261:V$264,$E273)/INDEX(U$261:U$264,$E273)</f>
        <v/>
      </c>
      <c r="W273" s="37">
        <f>$D273+(V273-$D273)*INDEX(W$261:W$264,$E273)/INDEX(V$261:V$264,$E273)</f>
        <v/>
      </c>
      <c r="X273" s="37">
        <f>$D273+(W273-$D273)*INDEX(X$261:X$264,$E273)/INDEX(W$261:W$264,$E273)</f>
        <v/>
      </c>
      <c r="Y273" s="37">
        <f>$D273+(X273-$D273)*INDEX(Y$261:Y$264,$E273)/INDEX(X$261:X$264,$E273)</f>
        <v/>
      </c>
      <c r="Z273" s="37">
        <f>$D273+(Y273-$D273)*INDEX(Z$261:Z$264,$E273)/INDEX(Y$261:Y$264,$E273)</f>
        <v/>
      </c>
      <c r="AA273" s="37">
        <f>$D273+(Z273-$D273)*INDEX(AA$261:AA$264,$E273)/INDEX(Z$261:Z$264,$E273)</f>
        <v/>
      </c>
      <c r="AB273" s="37">
        <f>$D273+(AA273-$D273)*INDEX(AB$261:AB$264,$E273)/INDEX(AA$261:AA$264,$E273)</f>
        <v/>
      </c>
      <c r="AC273" s="37">
        <f>$D273+(AB273-$D273)*INDEX(AC$261:AC$264,$E273)/INDEX(AB$261:AB$264,$E273)</f>
        <v/>
      </c>
      <c r="AD273" s="40">
        <f>SUPPLYCOST(AD$4,Settings!$C$10,IFERROR(INDEX(Inputs_prices!$T$5:$W$16,$F273,MATCH(AD$4,Inputs_prices!$T$4:$W$4,0)),0),$D273,AC273,INDEX(AD$261:AD$264,$E273),INDEX(AC$261:AC$264,$E273))</f>
        <v/>
      </c>
      <c r="AF273" s="11">
        <f>LOWER(Settings!$C$4)&amp;".mit."&amp;$A273&amp;IF($C273="","","."&amp;$C273&amp;"."&amp;$B273)&amp;IF(INDEX(Variables!$D$5:$D$205,MATCH($A273,Variables!$A$5:$A$205,0))="","","."&amp;INDEX(Variables!$D$5:$D$205,MATCH($A273,Variables!$A$5:$A$205,0)))&amp;"."&amp;AF$5</f>
        <v/>
      </c>
      <c r="AG273" s="38">
        <f>INDEX(Inputs_prices!$T$5:$W$16,$F273,MATCH(AG$4,Inputs_prices!$T$4:$W$4,0))</f>
        <v/>
      </c>
      <c r="AH273" s="39">
        <f>INDEX(Inputs_prices!$T$5:$W$16,$F273,MATCH(AH$4,Inputs_prices!$T$4:$W$4,0))</f>
        <v/>
      </c>
      <c r="AI273" s="39">
        <f>INDEX(Inputs_prices!$T$5:$W$16,$F273,MATCH(AI$4,Inputs_prices!$T$4:$W$4,0))</f>
        <v/>
      </c>
      <c r="AJ273" s="37">
        <f>$D273+(AI273-$D273)*INDEX(AJ$261:AJ$264,$E273)/INDEX(AI$261:AI$264,$E273)</f>
        <v/>
      </c>
      <c r="AK273" s="37">
        <f>$D273+(AJ273-$D273)*INDEX(AK$261:AK$264,$E273)/INDEX(AJ$261:AJ$264,$E273)</f>
        <v/>
      </c>
      <c r="AL273" s="37">
        <f>$D273+(AK273-$D273)*INDEX(AL$261:AL$264,$E273)/INDEX(AK$261:AK$264,$E273)</f>
        <v/>
      </c>
      <c r="AM273" s="37">
        <f>$D273+(AL273-$D273)*INDEX(AM$261:AM$264,$E273)/INDEX(AL$261:AL$264,$E273)</f>
        <v/>
      </c>
      <c r="AN273" s="37">
        <f>$D273+(AM273-$D273)*INDEX(AN$261:AN$264,$E273)/INDEX(AM$261:AM$264,$E273)</f>
        <v/>
      </c>
      <c r="AO273" s="37">
        <f>$D273+(AN273-$D273)*INDEX(AO$261:AO$264,$E273)/INDEX(AN$261:AN$264,$E273)</f>
        <v/>
      </c>
      <c r="AP273" s="37">
        <f>$D273+(AO273-$D273)*INDEX(AP$261:AP$264,$E273)/INDEX(AO$261:AO$264,$E273)</f>
        <v/>
      </c>
      <c r="AQ273" s="37">
        <f>$D273+(AP273-$D273)*INDEX(AQ$261:AQ$264,$E273)/INDEX(AP$261:AP$264,$E273)</f>
        <v/>
      </c>
      <c r="AR273" s="37">
        <f>$D273+(AQ273-$D273)*INDEX(AR$261:AR$264,$E273)/INDEX(AQ$261:AQ$264,$E273)</f>
        <v/>
      </c>
      <c r="AS273" s="37">
        <f>$D273+(AR273-$D273)*INDEX(AS$261:AS$264,$E273)/INDEX(AR$261:AR$264,$E273)</f>
        <v/>
      </c>
      <c r="AT273" s="37">
        <f>$D273+(AS273-$D273)*INDEX(AT$261:AT$264,$E273)/INDEX(AS$261:AS$264,$E273)</f>
        <v/>
      </c>
      <c r="AU273" s="37">
        <f>$D273+(AT273-$D273)*INDEX(AU$261:AU$264,$E273)/INDEX(AT$261:AT$264,$E273)</f>
        <v/>
      </c>
      <c r="AV273" s="37">
        <f>$D273+(AU273-$D273)*INDEX(AV$261:AV$264,$E273)/INDEX(AU$261:AU$264,$E273)</f>
        <v/>
      </c>
      <c r="AW273" s="37">
        <f>$D273+(AV273-$D273)*INDEX(AW$261:AW$264,$E273)/INDEX(AV$261:AV$264,$E273)</f>
        <v/>
      </c>
      <c r="AX273" s="37">
        <f>$D273+(AW273-$D273)*INDEX(AX$261:AX$264,$E273)/INDEX(AW$261:AW$264,$E273)</f>
        <v/>
      </c>
      <c r="AY273" s="40">
        <f>SUPPLYCOST(AY$4,Settings!$C$10,IFERROR(INDEX(Inputs_prices!$T$5:$W$16,$F273,MATCH(AY$4,Inputs_prices!$T$4:$W$4,0)),0),$D273,AX273,INDEX(AY$261:AY$264,$E273),INDEX(AX$261:AX$264,$E273))</f>
        <v/>
      </c>
    </row>
    <row r="274" hidden="1" outlineLevel="1">
      <c r="A274" s="14" t="inlineStr">
        <is>
          <t>sp</t>
        </is>
      </c>
      <c r="B274" s="14" t="inlineStr">
        <is>
          <t>lpg</t>
        </is>
      </c>
      <c r="C274" s="14" t="inlineStr">
        <is>
          <t>all</t>
        </is>
      </c>
      <c r="D274" s="37">
        <f>INDEX(Inputs_prices!$N$5:$N$16,MATCH($B274&amp;"."&amp;$C274,Inputs_prices!$A$5:$A$16,0))</f>
        <v/>
      </c>
      <c r="E274" s="37">
        <f>INDEX(Inputs_prices!$F$5:$F$16,MATCH($B274&amp;"."&amp;$C274,Inputs_prices!$A$5:$A$16,0))</f>
        <v/>
      </c>
      <c r="F274" s="37">
        <f>INDEX(Inputs_prices!$E$5:$E$16,MATCH($B274&amp;"."&amp;$C274,Inputs_prices!$A$5:$A$16,0))</f>
        <v/>
      </c>
      <c r="G274" s="36" t="n"/>
      <c r="H274" s="14">
        <f>INDEX(Variables!$B$5:$B$205,MATCH($A274,Variables!$A$5:$A$205,0))&amp;IF($C274="",""," | "&amp;INDEX(Mapping!$B$5:$B$26,MATCH($C274,Mapping!$A$5:$A$26,0))&amp;" | "&amp;INDEX(Mapping!$B$30:$B$46,MATCH($B274,Mapping!$A$30:$A$46,0)))</f>
        <v/>
      </c>
      <c r="I274" s="14">
        <f>INDEX(Variables!$C$5:$C$205,MATCH($A274,Variables!$A$5:$A$205,0))</f>
        <v/>
      </c>
      <c r="J274" s="14">
        <f>INDEX(Variables!$E$5:$E$205,MATCH($A274,Variables!$A$5:$A$205,0))</f>
        <v/>
      </c>
      <c r="K274" s="11">
        <f>LOWER(Settings!$C$4)&amp;".mit."&amp;$A274&amp;IF($C274="","","."&amp;$C274&amp;"."&amp;$B274)&amp;IF(INDEX(Variables!$D$5:$D$205,MATCH($A274,Variables!$A$5:$A$205,0))="","","."&amp;INDEX(Variables!$D$5:$D$205,MATCH($A274,Variables!$A$5:$A$205,0)))&amp;"."&amp;K$5</f>
        <v/>
      </c>
      <c r="L274" s="38">
        <f>INDEX(Inputs_prices!$T$5:$W$16,$F274,MATCH(L$4,Inputs_prices!$T$4:$W$4,0))</f>
        <v/>
      </c>
      <c r="M274" s="39">
        <f>INDEX(Inputs_prices!$T$5:$W$16,$F274,MATCH(M$4,Inputs_prices!$T$4:$W$4,0))</f>
        <v/>
      </c>
      <c r="N274" s="39">
        <f>INDEX(Inputs_prices!$T$5:$W$16,$F274,MATCH(N$4,Inputs_prices!$T$4:$W$4,0))</f>
        <v/>
      </c>
      <c r="O274" s="37">
        <f>$D274+(N274-$D274)*INDEX(O$261:O$264,$E274)/INDEX(N$261:N$264,$E274)</f>
        <v/>
      </c>
      <c r="P274" s="37">
        <f>$D274+(O274-$D274)*INDEX(P$261:P$264,$E274)/INDEX(O$261:O$264,$E274)</f>
        <v/>
      </c>
      <c r="Q274" s="37">
        <f>$D274+(P274-$D274)*INDEX(Q$261:Q$264,$E274)/INDEX(P$261:P$264,$E274)</f>
        <v/>
      </c>
      <c r="R274" s="37">
        <f>$D274+(Q274-$D274)*INDEX(R$261:R$264,$E274)/INDEX(Q$261:Q$264,$E274)</f>
        <v/>
      </c>
      <c r="S274" s="37">
        <f>$D274+(R274-$D274)*INDEX(S$261:S$264,$E274)/INDEX(R$261:R$264,$E274)</f>
        <v/>
      </c>
      <c r="T274" s="37">
        <f>$D274+(S274-$D274)*INDEX(T$261:T$264,$E274)/INDEX(S$261:S$264,$E274)</f>
        <v/>
      </c>
      <c r="U274" s="37">
        <f>$D274+(T274-$D274)*INDEX(U$261:U$264,$E274)/INDEX(T$261:T$264,$E274)</f>
        <v/>
      </c>
      <c r="V274" s="37">
        <f>$D274+(U274-$D274)*INDEX(V$261:V$264,$E274)/INDEX(U$261:U$264,$E274)</f>
        <v/>
      </c>
      <c r="W274" s="37">
        <f>$D274+(V274-$D274)*INDEX(W$261:W$264,$E274)/INDEX(V$261:V$264,$E274)</f>
        <v/>
      </c>
      <c r="X274" s="37">
        <f>$D274+(W274-$D274)*INDEX(X$261:X$264,$E274)/INDEX(W$261:W$264,$E274)</f>
        <v/>
      </c>
      <c r="Y274" s="37">
        <f>$D274+(X274-$D274)*INDEX(Y$261:Y$264,$E274)/INDEX(X$261:X$264,$E274)</f>
        <v/>
      </c>
      <c r="Z274" s="37">
        <f>$D274+(Y274-$D274)*INDEX(Z$261:Z$264,$E274)/INDEX(Y$261:Y$264,$E274)</f>
        <v/>
      </c>
      <c r="AA274" s="37">
        <f>$D274+(Z274-$D274)*INDEX(AA$261:AA$264,$E274)/INDEX(Z$261:Z$264,$E274)</f>
        <v/>
      </c>
      <c r="AB274" s="37">
        <f>$D274+(AA274-$D274)*INDEX(AB$261:AB$264,$E274)/INDEX(AA$261:AA$264,$E274)</f>
        <v/>
      </c>
      <c r="AC274" s="37">
        <f>$D274+(AB274-$D274)*INDEX(AC$261:AC$264,$E274)/INDEX(AB$261:AB$264,$E274)</f>
        <v/>
      </c>
      <c r="AD274" s="40">
        <f>SUPPLYCOST(AD$4,Settings!$C$10,IFERROR(INDEX(Inputs_prices!$T$5:$W$16,$F274,MATCH(AD$4,Inputs_prices!$T$4:$W$4,0)),0),$D274,AC274,INDEX(AD$261:AD$264,$E274),INDEX(AC$261:AC$264,$E274))</f>
        <v/>
      </c>
      <c r="AF274" s="11">
        <f>LOWER(Settings!$C$4)&amp;".mit."&amp;$A274&amp;IF($C274="","","."&amp;$C274&amp;"."&amp;$B274)&amp;IF(INDEX(Variables!$D$5:$D$205,MATCH($A274,Variables!$A$5:$A$205,0))="","","."&amp;INDEX(Variables!$D$5:$D$205,MATCH($A274,Variables!$A$5:$A$205,0)))&amp;"."&amp;AF$5</f>
        <v/>
      </c>
      <c r="AG274" s="38">
        <f>INDEX(Inputs_prices!$T$5:$W$16,$F274,MATCH(AG$4,Inputs_prices!$T$4:$W$4,0))</f>
        <v/>
      </c>
      <c r="AH274" s="39">
        <f>INDEX(Inputs_prices!$T$5:$W$16,$F274,MATCH(AH$4,Inputs_prices!$T$4:$W$4,0))</f>
        <v/>
      </c>
      <c r="AI274" s="39">
        <f>INDEX(Inputs_prices!$T$5:$W$16,$F274,MATCH(AI$4,Inputs_prices!$T$4:$W$4,0))</f>
        <v/>
      </c>
      <c r="AJ274" s="37">
        <f>$D274+(AI274-$D274)*INDEX(AJ$261:AJ$264,$E274)/INDEX(AI$261:AI$264,$E274)</f>
        <v/>
      </c>
      <c r="AK274" s="37">
        <f>$D274+(AJ274-$D274)*INDEX(AK$261:AK$264,$E274)/INDEX(AJ$261:AJ$264,$E274)</f>
        <v/>
      </c>
      <c r="AL274" s="37">
        <f>$D274+(AK274-$D274)*INDEX(AL$261:AL$264,$E274)/INDEX(AK$261:AK$264,$E274)</f>
        <v/>
      </c>
      <c r="AM274" s="37">
        <f>$D274+(AL274-$D274)*INDEX(AM$261:AM$264,$E274)/INDEX(AL$261:AL$264,$E274)</f>
        <v/>
      </c>
      <c r="AN274" s="37">
        <f>$D274+(AM274-$D274)*INDEX(AN$261:AN$264,$E274)/INDEX(AM$261:AM$264,$E274)</f>
        <v/>
      </c>
      <c r="AO274" s="37">
        <f>$D274+(AN274-$D274)*INDEX(AO$261:AO$264,$E274)/INDEX(AN$261:AN$264,$E274)</f>
        <v/>
      </c>
      <c r="AP274" s="37">
        <f>$D274+(AO274-$D274)*INDEX(AP$261:AP$264,$E274)/INDEX(AO$261:AO$264,$E274)</f>
        <v/>
      </c>
      <c r="AQ274" s="37">
        <f>$D274+(AP274-$D274)*INDEX(AQ$261:AQ$264,$E274)/INDEX(AP$261:AP$264,$E274)</f>
        <v/>
      </c>
      <c r="AR274" s="37">
        <f>$D274+(AQ274-$D274)*INDEX(AR$261:AR$264,$E274)/INDEX(AQ$261:AQ$264,$E274)</f>
        <v/>
      </c>
      <c r="AS274" s="37">
        <f>$D274+(AR274-$D274)*INDEX(AS$261:AS$264,$E274)/INDEX(AR$261:AR$264,$E274)</f>
        <v/>
      </c>
      <c r="AT274" s="37">
        <f>$D274+(AS274-$D274)*INDEX(AT$261:AT$264,$E274)/INDEX(AS$261:AS$264,$E274)</f>
        <v/>
      </c>
      <c r="AU274" s="37">
        <f>$D274+(AT274-$D274)*INDEX(AU$261:AU$264,$E274)/INDEX(AT$261:AT$264,$E274)</f>
        <v/>
      </c>
      <c r="AV274" s="37">
        <f>$D274+(AU274-$D274)*INDEX(AV$261:AV$264,$E274)/INDEX(AU$261:AU$264,$E274)</f>
        <v/>
      </c>
      <c r="AW274" s="37">
        <f>$D274+(AV274-$D274)*INDEX(AW$261:AW$264,$E274)/INDEX(AV$261:AV$264,$E274)</f>
        <v/>
      </c>
      <c r="AX274" s="37">
        <f>$D274+(AW274-$D274)*INDEX(AX$261:AX$264,$E274)/INDEX(AW$261:AW$264,$E274)</f>
        <v/>
      </c>
      <c r="AY274" s="40">
        <f>SUPPLYCOST(AY$4,Settings!$C$10,IFERROR(INDEX(Inputs_prices!$T$5:$W$16,$F274,MATCH(AY$4,Inputs_prices!$T$4:$W$4,0)),0),$D274,AX274,INDEX(AY$261:AY$264,$E274),INDEX(AX$261:AX$264,$E274))</f>
        <v/>
      </c>
    </row>
    <row r="275" hidden="1" outlineLevel="1">
      <c r="A275" s="14" t="inlineStr">
        <is>
          <t>sp</t>
        </is>
      </c>
      <c r="B275" s="14" t="inlineStr">
        <is>
          <t>ker</t>
        </is>
      </c>
      <c r="C275" s="14" t="inlineStr">
        <is>
          <t>all</t>
        </is>
      </c>
      <c r="D275" s="37">
        <f>INDEX(Inputs_prices!$N$5:$N$16,MATCH($B275&amp;"."&amp;$C275,Inputs_prices!$A$5:$A$16,0))</f>
        <v/>
      </c>
      <c r="E275" s="37">
        <f>INDEX(Inputs_prices!$F$5:$F$16,MATCH($B275&amp;"."&amp;$C275,Inputs_prices!$A$5:$A$16,0))</f>
        <v/>
      </c>
      <c r="F275" s="37">
        <f>INDEX(Inputs_prices!$E$5:$E$16,MATCH($B275&amp;"."&amp;$C275,Inputs_prices!$A$5:$A$16,0))</f>
        <v/>
      </c>
      <c r="G275" s="36" t="n"/>
      <c r="H275" s="14">
        <f>INDEX(Variables!$B$5:$B$205,MATCH($A275,Variables!$A$5:$A$205,0))&amp;IF($C275="",""," | "&amp;INDEX(Mapping!$B$5:$B$26,MATCH($C275,Mapping!$A$5:$A$26,0))&amp;" | "&amp;INDEX(Mapping!$B$30:$B$46,MATCH($B275,Mapping!$A$30:$A$46,0)))</f>
        <v/>
      </c>
      <c r="I275" s="14">
        <f>INDEX(Variables!$C$5:$C$205,MATCH($A275,Variables!$A$5:$A$205,0))</f>
        <v/>
      </c>
      <c r="J275" s="14">
        <f>INDEX(Variables!$E$5:$E$205,MATCH($A275,Variables!$A$5:$A$205,0))</f>
        <v/>
      </c>
      <c r="K275" s="11">
        <f>LOWER(Settings!$C$4)&amp;".mit."&amp;$A275&amp;IF($C275="","","."&amp;$C275&amp;"."&amp;$B275)&amp;IF(INDEX(Variables!$D$5:$D$205,MATCH($A275,Variables!$A$5:$A$205,0))="","","."&amp;INDEX(Variables!$D$5:$D$205,MATCH($A275,Variables!$A$5:$A$205,0)))&amp;"."&amp;K$5</f>
        <v/>
      </c>
      <c r="L275" s="38">
        <f>INDEX(Inputs_prices!$T$5:$W$16,$F275,MATCH(L$4,Inputs_prices!$T$4:$W$4,0))</f>
        <v/>
      </c>
      <c r="M275" s="39">
        <f>INDEX(Inputs_prices!$T$5:$W$16,$F275,MATCH(M$4,Inputs_prices!$T$4:$W$4,0))</f>
        <v/>
      </c>
      <c r="N275" s="39">
        <f>INDEX(Inputs_prices!$T$5:$W$16,$F275,MATCH(N$4,Inputs_prices!$T$4:$W$4,0))</f>
        <v/>
      </c>
      <c r="O275" s="37">
        <f>$D275+(N275-$D275)*INDEX(O$261:O$264,$E275)/INDEX(N$261:N$264,$E275)</f>
        <v/>
      </c>
      <c r="P275" s="37">
        <f>$D275+(O275-$D275)*INDEX(P$261:P$264,$E275)/INDEX(O$261:O$264,$E275)</f>
        <v/>
      </c>
      <c r="Q275" s="37">
        <f>$D275+(P275-$D275)*INDEX(Q$261:Q$264,$E275)/INDEX(P$261:P$264,$E275)</f>
        <v/>
      </c>
      <c r="R275" s="37">
        <f>$D275+(Q275-$D275)*INDEX(R$261:R$264,$E275)/INDEX(Q$261:Q$264,$E275)</f>
        <v/>
      </c>
      <c r="S275" s="37">
        <f>$D275+(R275-$D275)*INDEX(S$261:S$264,$E275)/INDEX(R$261:R$264,$E275)</f>
        <v/>
      </c>
      <c r="T275" s="37">
        <f>$D275+(S275-$D275)*INDEX(T$261:T$264,$E275)/INDEX(S$261:S$264,$E275)</f>
        <v/>
      </c>
      <c r="U275" s="37">
        <f>$D275+(T275-$D275)*INDEX(U$261:U$264,$E275)/INDEX(T$261:T$264,$E275)</f>
        <v/>
      </c>
      <c r="V275" s="37">
        <f>$D275+(U275-$D275)*INDEX(V$261:V$264,$E275)/INDEX(U$261:U$264,$E275)</f>
        <v/>
      </c>
      <c r="W275" s="37">
        <f>$D275+(V275-$D275)*INDEX(W$261:W$264,$E275)/INDEX(V$261:V$264,$E275)</f>
        <v/>
      </c>
      <c r="X275" s="37">
        <f>$D275+(W275-$D275)*INDEX(X$261:X$264,$E275)/INDEX(W$261:W$264,$E275)</f>
        <v/>
      </c>
      <c r="Y275" s="37">
        <f>$D275+(X275-$D275)*INDEX(Y$261:Y$264,$E275)/INDEX(X$261:X$264,$E275)</f>
        <v/>
      </c>
      <c r="Z275" s="37">
        <f>$D275+(Y275-$D275)*INDEX(Z$261:Z$264,$E275)/INDEX(Y$261:Y$264,$E275)</f>
        <v/>
      </c>
      <c r="AA275" s="37">
        <f>$D275+(Z275-$D275)*INDEX(AA$261:AA$264,$E275)/INDEX(Z$261:Z$264,$E275)</f>
        <v/>
      </c>
      <c r="AB275" s="37">
        <f>$D275+(AA275-$D275)*INDEX(AB$261:AB$264,$E275)/INDEX(AA$261:AA$264,$E275)</f>
        <v/>
      </c>
      <c r="AC275" s="37">
        <f>$D275+(AB275-$D275)*INDEX(AC$261:AC$264,$E275)/INDEX(AB$261:AB$264,$E275)</f>
        <v/>
      </c>
      <c r="AD275" s="40">
        <f>SUPPLYCOST(AD$4,Settings!$C$10,IFERROR(INDEX(Inputs_prices!$T$5:$W$16,$F275,MATCH(AD$4,Inputs_prices!$T$4:$W$4,0)),0),$D275,AC275,INDEX(AD$261:AD$264,$E275),INDEX(AC$261:AC$264,$E275))</f>
        <v/>
      </c>
      <c r="AF275" s="11">
        <f>LOWER(Settings!$C$4)&amp;".mit."&amp;$A275&amp;IF($C275="","","."&amp;$C275&amp;"."&amp;$B275)&amp;IF(INDEX(Variables!$D$5:$D$205,MATCH($A275,Variables!$A$5:$A$205,0))="","","."&amp;INDEX(Variables!$D$5:$D$205,MATCH($A275,Variables!$A$5:$A$205,0)))&amp;"."&amp;AF$5</f>
        <v/>
      </c>
      <c r="AG275" s="38">
        <f>INDEX(Inputs_prices!$T$5:$W$16,$F275,MATCH(AG$4,Inputs_prices!$T$4:$W$4,0))</f>
        <v/>
      </c>
      <c r="AH275" s="39">
        <f>INDEX(Inputs_prices!$T$5:$W$16,$F275,MATCH(AH$4,Inputs_prices!$T$4:$W$4,0))</f>
        <v/>
      </c>
      <c r="AI275" s="39">
        <f>INDEX(Inputs_prices!$T$5:$W$16,$F275,MATCH(AI$4,Inputs_prices!$T$4:$W$4,0))</f>
        <v/>
      </c>
      <c r="AJ275" s="37">
        <f>$D275+(AI275-$D275)*INDEX(AJ$261:AJ$264,$E275)/INDEX(AI$261:AI$264,$E275)</f>
        <v/>
      </c>
      <c r="AK275" s="37">
        <f>$D275+(AJ275-$D275)*INDEX(AK$261:AK$264,$E275)/INDEX(AJ$261:AJ$264,$E275)</f>
        <v/>
      </c>
      <c r="AL275" s="37">
        <f>$D275+(AK275-$D275)*INDEX(AL$261:AL$264,$E275)/INDEX(AK$261:AK$264,$E275)</f>
        <v/>
      </c>
      <c r="AM275" s="37">
        <f>$D275+(AL275-$D275)*INDEX(AM$261:AM$264,$E275)/INDEX(AL$261:AL$264,$E275)</f>
        <v/>
      </c>
      <c r="AN275" s="37">
        <f>$D275+(AM275-$D275)*INDEX(AN$261:AN$264,$E275)/INDEX(AM$261:AM$264,$E275)</f>
        <v/>
      </c>
      <c r="AO275" s="37">
        <f>$D275+(AN275-$D275)*INDEX(AO$261:AO$264,$E275)/INDEX(AN$261:AN$264,$E275)</f>
        <v/>
      </c>
      <c r="AP275" s="37">
        <f>$D275+(AO275-$D275)*INDEX(AP$261:AP$264,$E275)/INDEX(AO$261:AO$264,$E275)</f>
        <v/>
      </c>
      <c r="AQ275" s="37">
        <f>$D275+(AP275-$D275)*INDEX(AQ$261:AQ$264,$E275)/INDEX(AP$261:AP$264,$E275)</f>
        <v/>
      </c>
      <c r="AR275" s="37">
        <f>$D275+(AQ275-$D275)*INDEX(AR$261:AR$264,$E275)/INDEX(AQ$261:AQ$264,$E275)</f>
        <v/>
      </c>
      <c r="AS275" s="37">
        <f>$D275+(AR275-$D275)*INDEX(AS$261:AS$264,$E275)/INDEX(AR$261:AR$264,$E275)</f>
        <v/>
      </c>
      <c r="AT275" s="37">
        <f>$D275+(AS275-$D275)*INDEX(AT$261:AT$264,$E275)/INDEX(AS$261:AS$264,$E275)</f>
        <v/>
      </c>
      <c r="AU275" s="37">
        <f>$D275+(AT275-$D275)*INDEX(AU$261:AU$264,$E275)/INDEX(AT$261:AT$264,$E275)</f>
        <v/>
      </c>
      <c r="AV275" s="37">
        <f>$D275+(AU275-$D275)*INDEX(AV$261:AV$264,$E275)/INDEX(AU$261:AU$264,$E275)</f>
        <v/>
      </c>
      <c r="AW275" s="37">
        <f>$D275+(AV275-$D275)*INDEX(AW$261:AW$264,$E275)/INDEX(AV$261:AV$264,$E275)</f>
        <v/>
      </c>
      <c r="AX275" s="37">
        <f>$D275+(AW275-$D275)*INDEX(AX$261:AX$264,$E275)/INDEX(AW$261:AW$264,$E275)</f>
        <v/>
      </c>
      <c r="AY275" s="40">
        <f>SUPPLYCOST(AY$4,Settings!$C$10,IFERROR(INDEX(Inputs_prices!$T$5:$W$16,$F275,MATCH(AY$4,Inputs_prices!$T$4:$W$4,0)),0),$D275,AX275,INDEX(AY$261:AY$264,$E275),INDEX(AX$261:AX$264,$E275))</f>
        <v/>
      </c>
    </row>
    <row r="276" hidden="1" outlineLevel="1">
      <c r="A276" s="14" t="inlineStr">
        <is>
          <t>sp</t>
        </is>
      </c>
      <c r="B276" s="14" t="inlineStr">
        <is>
          <t>oop</t>
        </is>
      </c>
      <c r="C276" s="14" t="inlineStr">
        <is>
          <t>all</t>
        </is>
      </c>
      <c r="D276" s="37">
        <f>INDEX(Inputs_prices!$N$5:$N$16,MATCH($B276&amp;"."&amp;$C276,Inputs_prices!$A$5:$A$16,0))</f>
        <v/>
      </c>
      <c r="E276" s="37">
        <f>INDEX(Inputs_prices!$F$5:$F$16,MATCH($B276&amp;"."&amp;$C276,Inputs_prices!$A$5:$A$16,0))</f>
        <v/>
      </c>
      <c r="F276" s="37">
        <f>INDEX(Inputs_prices!$E$5:$E$16,MATCH($B276&amp;"."&amp;$C276,Inputs_prices!$A$5:$A$16,0))</f>
        <v/>
      </c>
      <c r="G276" s="36" t="n"/>
      <c r="H276" s="14">
        <f>INDEX(Variables!$B$5:$B$205,MATCH($A276,Variables!$A$5:$A$205,0))&amp;IF($C276="",""," | "&amp;INDEX(Mapping!$B$5:$B$26,MATCH($C276,Mapping!$A$5:$A$26,0))&amp;" | "&amp;INDEX(Mapping!$B$30:$B$46,MATCH($B276,Mapping!$A$30:$A$46,0)))</f>
        <v/>
      </c>
      <c r="I276" s="14">
        <f>INDEX(Variables!$C$5:$C$205,MATCH($A276,Variables!$A$5:$A$205,0))</f>
        <v/>
      </c>
      <c r="J276" s="14">
        <f>INDEX(Variables!$E$5:$E$205,MATCH($A276,Variables!$A$5:$A$205,0))</f>
        <v/>
      </c>
      <c r="K276" s="11">
        <f>LOWER(Settings!$C$4)&amp;".mit."&amp;$A276&amp;IF($C276="","","."&amp;$C276&amp;"."&amp;$B276)&amp;IF(INDEX(Variables!$D$5:$D$205,MATCH($A276,Variables!$A$5:$A$205,0))="","","."&amp;INDEX(Variables!$D$5:$D$205,MATCH($A276,Variables!$A$5:$A$205,0)))&amp;"."&amp;K$5</f>
        <v/>
      </c>
      <c r="L276" s="38">
        <f>INDEX(Inputs_prices!$T$5:$W$16,$F276,MATCH(L$4,Inputs_prices!$T$4:$W$4,0))</f>
        <v/>
      </c>
      <c r="M276" s="39">
        <f>INDEX(Inputs_prices!$T$5:$W$16,$F276,MATCH(M$4,Inputs_prices!$T$4:$W$4,0))</f>
        <v/>
      </c>
      <c r="N276" s="39">
        <f>INDEX(Inputs_prices!$T$5:$W$16,$F276,MATCH(N$4,Inputs_prices!$T$4:$W$4,0))</f>
        <v/>
      </c>
      <c r="O276" s="37">
        <f>$D276+(N276-$D276)*INDEX(O$261:O$264,$E276)/INDEX(N$261:N$264,$E276)</f>
        <v/>
      </c>
      <c r="P276" s="37">
        <f>$D276+(O276-$D276)*INDEX(P$261:P$264,$E276)/INDEX(O$261:O$264,$E276)</f>
        <v/>
      </c>
      <c r="Q276" s="37">
        <f>$D276+(P276-$D276)*INDEX(Q$261:Q$264,$E276)/INDEX(P$261:P$264,$E276)</f>
        <v/>
      </c>
      <c r="R276" s="37">
        <f>$D276+(Q276-$D276)*INDEX(R$261:R$264,$E276)/INDEX(Q$261:Q$264,$E276)</f>
        <v/>
      </c>
      <c r="S276" s="37">
        <f>$D276+(R276-$D276)*INDEX(S$261:S$264,$E276)/INDEX(R$261:R$264,$E276)</f>
        <v/>
      </c>
      <c r="T276" s="37">
        <f>$D276+(S276-$D276)*INDEX(T$261:T$264,$E276)/INDEX(S$261:S$264,$E276)</f>
        <v/>
      </c>
      <c r="U276" s="37">
        <f>$D276+(T276-$D276)*INDEX(U$261:U$264,$E276)/INDEX(T$261:T$264,$E276)</f>
        <v/>
      </c>
      <c r="V276" s="37">
        <f>$D276+(U276-$D276)*INDEX(V$261:V$264,$E276)/INDEX(U$261:U$264,$E276)</f>
        <v/>
      </c>
      <c r="W276" s="37">
        <f>$D276+(V276-$D276)*INDEX(W$261:W$264,$E276)/INDEX(V$261:V$264,$E276)</f>
        <v/>
      </c>
      <c r="X276" s="37">
        <f>$D276+(W276-$D276)*INDEX(X$261:X$264,$E276)/INDEX(W$261:W$264,$E276)</f>
        <v/>
      </c>
      <c r="Y276" s="37">
        <f>$D276+(X276-$D276)*INDEX(Y$261:Y$264,$E276)/INDEX(X$261:X$264,$E276)</f>
        <v/>
      </c>
      <c r="Z276" s="37">
        <f>$D276+(Y276-$D276)*INDEX(Z$261:Z$264,$E276)/INDEX(Y$261:Y$264,$E276)</f>
        <v/>
      </c>
      <c r="AA276" s="37">
        <f>$D276+(Z276-$D276)*INDEX(AA$261:AA$264,$E276)/INDEX(Z$261:Z$264,$E276)</f>
        <v/>
      </c>
      <c r="AB276" s="37">
        <f>$D276+(AA276-$D276)*INDEX(AB$261:AB$264,$E276)/INDEX(AA$261:AA$264,$E276)</f>
        <v/>
      </c>
      <c r="AC276" s="37">
        <f>$D276+(AB276-$D276)*INDEX(AC$261:AC$264,$E276)/INDEX(AB$261:AB$264,$E276)</f>
        <v/>
      </c>
      <c r="AD276" s="40">
        <f>SUPPLYCOST(AD$4,Settings!$C$10,IFERROR(INDEX(Inputs_prices!$T$5:$W$16,$F276,MATCH(AD$4,Inputs_prices!$T$4:$W$4,0)),0),$D276,AC276,INDEX(AD$261:AD$264,$E276),INDEX(AC$261:AC$264,$E276))</f>
        <v/>
      </c>
      <c r="AF276" s="11">
        <f>LOWER(Settings!$C$4)&amp;".mit."&amp;$A276&amp;IF($C276="","","."&amp;$C276&amp;"."&amp;$B276)&amp;IF(INDEX(Variables!$D$5:$D$205,MATCH($A276,Variables!$A$5:$A$205,0))="","","."&amp;INDEX(Variables!$D$5:$D$205,MATCH($A276,Variables!$A$5:$A$205,0)))&amp;"."&amp;AF$5</f>
        <v/>
      </c>
      <c r="AG276" s="38">
        <f>INDEX(Inputs_prices!$T$5:$W$16,$F276,MATCH(AG$4,Inputs_prices!$T$4:$W$4,0))</f>
        <v/>
      </c>
      <c r="AH276" s="39">
        <f>INDEX(Inputs_prices!$T$5:$W$16,$F276,MATCH(AH$4,Inputs_prices!$T$4:$W$4,0))</f>
        <v/>
      </c>
      <c r="AI276" s="39">
        <f>INDEX(Inputs_prices!$T$5:$W$16,$F276,MATCH(AI$4,Inputs_prices!$T$4:$W$4,0))</f>
        <v/>
      </c>
      <c r="AJ276" s="37">
        <f>$D276+(AI276-$D276)*INDEX(AJ$261:AJ$264,$E276)/INDEX(AI$261:AI$264,$E276)</f>
        <v/>
      </c>
      <c r="AK276" s="37">
        <f>$D276+(AJ276-$D276)*INDEX(AK$261:AK$264,$E276)/INDEX(AJ$261:AJ$264,$E276)</f>
        <v/>
      </c>
      <c r="AL276" s="37">
        <f>$D276+(AK276-$D276)*INDEX(AL$261:AL$264,$E276)/INDEX(AK$261:AK$264,$E276)</f>
        <v/>
      </c>
      <c r="AM276" s="37">
        <f>$D276+(AL276-$D276)*INDEX(AM$261:AM$264,$E276)/INDEX(AL$261:AL$264,$E276)</f>
        <v/>
      </c>
      <c r="AN276" s="37">
        <f>$D276+(AM276-$D276)*INDEX(AN$261:AN$264,$E276)/INDEX(AM$261:AM$264,$E276)</f>
        <v/>
      </c>
      <c r="AO276" s="37">
        <f>$D276+(AN276-$D276)*INDEX(AO$261:AO$264,$E276)/INDEX(AN$261:AN$264,$E276)</f>
        <v/>
      </c>
      <c r="AP276" s="37">
        <f>$D276+(AO276-$D276)*INDEX(AP$261:AP$264,$E276)/INDEX(AO$261:AO$264,$E276)</f>
        <v/>
      </c>
      <c r="AQ276" s="37">
        <f>$D276+(AP276-$D276)*INDEX(AQ$261:AQ$264,$E276)/INDEX(AP$261:AP$264,$E276)</f>
        <v/>
      </c>
      <c r="AR276" s="37">
        <f>$D276+(AQ276-$D276)*INDEX(AR$261:AR$264,$E276)/INDEX(AQ$261:AQ$264,$E276)</f>
        <v/>
      </c>
      <c r="AS276" s="37">
        <f>$D276+(AR276-$D276)*INDEX(AS$261:AS$264,$E276)/INDEX(AR$261:AR$264,$E276)</f>
        <v/>
      </c>
      <c r="AT276" s="37">
        <f>$D276+(AS276-$D276)*INDEX(AT$261:AT$264,$E276)/INDEX(AS$261:AS$264,$E276)</f>
        <v/>
      </c>
      <c r="AU276" s="37">
        <f>$D276+(AT276-$D276)*INDEX(AU$261:AU$264,$E276)/INDEX(AT$261:AT$264,$E276)</f>
        <v/>
      </c>
      <c r="AV276" s="37">
        <f>$D276+(AU276-$D276)*INDEX(AV$261:AV$264,$E276)/INDEX(AU$261:AU$264,$E276)</f>
        <v/>
      </c>
      <c r="AW276" s="37">
        <f>$D276+(AV276-$D276)*INDEX(AW$261:AW$264,$E276)/INDEX(AV$261:AV$264,$E276)</f>
        <v/>
      </c>
      <c r="AX276" s="37">
        <f>$D276+(AW276-$D276)*INDEX(AX$261:AX$264,$E276)/INDEX(AW$261:AW$264,$E276)</f>
        <v/>
      </c>
      <c r="AY276" s="40">
        <f>SUPPLYCOST(AY$4,Settings!$C$10,IFERROR(INDEX(Inputs_prices!$T$5:$W$16,$F276,MATCH(AY$4,Inputs_prices!$T$4:$W$4,0)),0),$D276,AX276,INDEX(AY$261:AY$264,$E276),INDEX(AX$261:AX$264,$E276))</f>
        <v/>
      </c>
    </row>
    <row r="277" hidden="1" outlineLevel="1">
      <c r="A277" s="14" t="inlineStr">
        <is>
          <t>sp</t>
        </is>
      </c>
      <c r="B277" s="14" t="inlineStr">
        <is>
          <t>bio</t>
        </is>
      </c>
      <c r="C277" s="14" t="inlineStr">
        <is>
          <t>all</t>
        </is>
      </c>
      <c r="D277" s="37">
        <f>INDEX(Inputs_prices!$N$5:$N$16,MATCH($B277&amp;"."&amp;$C277,Inputs_prices!$A$5:$A$16,0))</f>
        <v/>
      </c>
      <c r="E277" s="37">
        <f>INDEX(Inputs_prices!$F$5:$F$16,MATCH($B277&amp;"."&amp;$C277,Inputs_prices!$A$5:$A$16,0))</f>
        <v/>
      </c>
      <c r="F277" s="37">
        <f>INDEX(Inputs_prices!$E$5:$E$16,MATCH($B277&amp;"."&amp;$C277,Inputs_prices!$A$5:$A$16,0))</f>
        <v/>
      </c>
      <c r="G277" s="36" t="n"/>
      <c r="H277" s="14">
        <f>INDEX(Variables!$B$5:$B$205,MATCH($A277,Variables!$A$5:$A$205,0))&amp;IF($C277="",""," | "&amp;INDEX(Mapping!$B$5:$B$26,MATCH($C277,Mapping!$A$5:$A$26,0))&amp;" | "&amp;INDEX(Mapping!$B$30:$B$46,MATCH($B277,Mapping!$A$30:$A$46,0)))</f>
        <v/>
      </c>
      <c r="I277" s="14">
        <f>INDEX(Variables!$C$5:$C$205,MATCH($A277,Variables!$A$5:$A$205,0))</f>
        <v/>
      </c>
      <c r="J277" s="14">
        <f>INDEX(Variables!$E$5:$E$205,MATCH($A277,Variables!$A$5:$A$205,0))</f>
        <v/>
      </c>
      <c r="K277" s="11">
        <f>LOWER(Settings!$C$4)&amp;".mit."&amp;$A277&amp;IF($C277="","","."&amp;$C277&amp;"."&amp;$B277)&amp;IF(INDEX(Variables!$D$5:$D$205,MATCH($A277,Variables!$A$5:$A$205,0))="","","."&amp;INDEX(Variables!$D$5:$D$205,MATCH($A277,Variables!$A$5:$A$205,0)))&amp;"."&amp;K$5</f>
        <v/>
      </c>
      <c r="L277" s="38">
        <f>INDEX(Inputs_prices!$T$5:$W$16,$F277,MATCH(L$4,Inputs_prices!$T$4:$W$4,0))</f>
        <v/>
      </c>
      <c r="M277" s="39">
        <f>INDEX(Inputs_prices!$T$5:$W$16,$F277,MATCH(M$4,Inputs_prices!$T$4:$W$4,0))</f>
        <v/>
      </c>
      <c r="N277" s="39">
        <f>INDEX(Inputs_prices!$T$5:$W$16,$F277,MATCH(N$4,Inputs_prices!$T$4:$W$4,0))</f>
        <v/>
      </c>
      <c r="O277" s="37">
        <f>$D277+(N277-$D277)*INDEX(O$261:O$264,$E277)/INDEX(N$261:N$264,$E277)</f>
        <v/>
      </c>
      <c r="P277" s="37">
        <f>$D277+(O277-$D277)*INDEX(P$261:P$264,$E277)/INDEX(O$261:O$264,$E277)</f>
        <v/>
      </c>
      <c r="Q277" s="37">
        <f>$D277+(P277-$D277)*INDEX(Q$261:Q$264,$E277)/INDEX(P$261:P$264,$E277)</f>
        <v/>
      </c>
      <c r="R277" s="37">
        <f>$D277+(Q277-$D277)*INDEX(R$261:R$264,$E277)/INDEX(Q$261:Q$264,$E277)</f>
        <v/>
      </c>
      <c r="S277" s="37">
        <f>$D277+(R277-$D277)*INDEX(S$261:S$264,$E277)/INDEX(R$261:R$264,$E277)</f>
        <v/>
      </c>
      <c r="T277" s="37">
        <f>$D277+(S277-$D277)*INDEX(T$261:T$264,$E277)/INDEX(S$261:S$264,$E277)</f>
        <v/>
      </c>
      <c r="U277" s="37">
        <f>$D277+(T277-$D277)*INDEX(U$261:U$264,$E277)/INDEX(T$261:T$264,$E277)</f>
        <v/>
      </c>
      <c r="V277" s="37">
        <f>$D277+(U277-$D277)*INDEX(V$261:V$264,$E277)/INDEX(U$261:U$264,$E277)</f>
        <v/>
      </c>
      <c r="W277" s="37">
        <f>$D277+(V277-$D277)*INDEX(W$261:W$264,$E277)/INDEX(V$261:V$264,$E277)</f>
        <v/>
      </c>
      <c r="X277" s="37">
        <f>$D277+(W277-$D277)*INDEX(X$261:X$264,$E277)/INDEX(W$261:W$264,$E277)</f>
        <v/>
      </c>
      <c r="Y277" s="37">
        <f>$D277+(X277-$D277)*INDEX(Y$261:Y$264,$E277)/INDEX(X$261:X$264,$E277)</f>
        <v/>
      </c>
      <c r="Z277" s="37">
        <f>$D277+(Y277-$D277)*INDEX(Z$261:Z$264,$E277)/INDEX(Y$261:Y$264,$E277)</f>
        <v/>
      </c>
      <c r="AA277" s="37">
        <f>$D277+(Z277-$D277)*INDEX(AA$261:AA$264,$E277)/INDEX(Z$261:Z$264,$E277)</f>
        <v/>
      </c>
      <c r="AB277" s="37">
        <f>$D277+(AA277-$D277)*INDEX(AB$261:AB$264,$E277)/INDEX(AA$261:AA$264,$E277)</f>
        <v/>
      </c>
      <c r="AC277" s="37">
        <f>$D277+(AB277-$D277)*INDEX(AC$261:AC$264,$E277)/INDEX(AB$261:AB$264,$E277)</f>
        <v/>
      </c>
      <c r="AD277" s="40">
        <f>SUPPLYCOST(AD$4,Settings!$C$10,IFERROR(INDEX(Inputs_prices!$T$5:$W$16,$F277,MATCH(AD$4,Inputs_prices!$T$4:$W$4,0)),0),$D277,AC277,INDEX(AD$261:AD$264,$E277),INDEX(AC$261:AC$264,$E277))</f>
        <v/>
      </c>
      <c r="AF277" s="11">
        <f>LOWER(Settings!$C$4)&amp;".mit."&amp;$A277&amp;IF($C277="","","."&amp;$C277&amp;"."&amp;$B277)&amp;IF(INDEX(Variables!$D$5:$D$205,MATCH($A277,Variables!$A$5:$A$205,0))="","","."&amp;INDEX(Variables!$D$5:$D$205,MATCH($A277,Variables!$A$5:$A$205,0)))&amp;"."&amp;AF$5</f>
        <v/>
      </c>
      <c r="AG277" s="38">
        <f>INDEX(Inputs_prices!$T$5:$W$16,$F277,MATCH(AG$4,Inputs_prices!$T$4:$W$4,0))</f>
        <v/>
      </c>
      <c r="AH277" s="39">
        <f>INDEX(Inputs_prices!$T$5:$W$16,$F277,MATCH(AH$4,Inputs_prices!$T$4:$W$4,0))</f>
        <v/>
      </c>
      <c r="AI277" s="39">
        <f>INDEX(Inputs_prices!$T$5:$W$16,$F277,MATCH(AI$4,Inputs_prices!$T$4:$W$4,0))</f>
        <v/>
      </c>
      <c r="AJ277" s="37">
        <f>$D277+(AI277-$D277)*INDEX(AJ$261:AJ$264,$E277)/INDEX(AI$261:AI$264,$E277)</f>
        <v/>
      </c>
      <c r="AK277" s="37">
        <f>$D277+(AJ277-$D277)*INDEX(AK$261:AK$264,$E277)/INDEX(AJ$261:AJ$264,$E277)</f>
        <v/>
      </c>
      <c r="AL277" s="37">
        <f>$D277+(AK277-$D277)*INDEX(AL$261:AL$264,$E277)/INDEX(AK$261:AK$264,$E277)</f>
        <v/>
      </c>
      <c r="AM277" s="37">
        <f>$D277+(AL277-$D277)*INDEX(AM$261:AM$264,$E277)/INDEX(AL$261:AL$264,$E277)</f>
        <v/>
      </c>
      <c r="AN277" s="37">
        <f>$D277+(AM277-$D277)*INDEX(AN$261:AN$264,$E277)/INDEX(AM$261:AM$264,$E277)</f>
        <v/>
      </c>
      <c r="AO277" s="37">
        <f>$D277+(AN277-$D277)*INDEX(AO$261:AO$264,$E277)/INDEX(AN$261:AN$264,$E277)</f>
        <v/>
      </c>
      <c r="AP277" s="37">
        <f>$D277+(AO277-$D277)*INDEX(AP$261:AP$264,$E277)/INDEX(AO$261:AO$264,$E277)</f>
        <v/>
      </c>
      <c r="AQ277" s="37">
        <f>$D277+(AP277-$D277)*INDEX(AQ$261:AQ$264,$E277)/INDEX(AP$261:AP$264,$E277)</f>
        <v/>
      </c>
      <c r="AR277" s="37">
        <f>$D277+(AQ277-$D277)*INDEX(AR$261:AR$264,$E277)/INDEX(AQ$261:AQ$264,$E277)</f>
        <v/>
      </c>
      <c r="AS277" s="37">
        <f>$D277+(AR277-$D277)*INDEX(AS$261:AS$264,$E277)/INDEX(AR$261:AR$264,$E277)</f>
        <v/>
      </c>
      <c r="AT277" s="37">
        <f>$D277+(AS277-$D277)*INDEX(AT$261:AT$264,$E277)/INDEX(AS$261:AS$264,$E277)</f>
        <v/>
      </c>
      <c r="AU277" s="37">
        <f>$D277+(AT277-$D277)*INDEX(AU$261:AU$264,$E277)/INDEX(AT$261:AT$264,$E277)</f>
        <v/>
      </c>
      <c r="AV277" s="37">
        <f>$D277+(AU277-$D277)*INDEX(AV$261:AV$264,$E277)/INDEX(AU$261:AU$264,$E277)</f>
        <v/>
      </c>
      <c r="AW277" s="37">
        <f>$D277+(AV277-$D277)*INDEX(AW$261:AW$264,$E277)/INDEX(AV$261:AV$264,$E277)</f>
        <v/>
      </c>
      <c r="AX277" s="37">
        <f>$D277+(AW277-$D277)*INDEX(AX$261:AX$264,$E277)/INDEX(AW$261:AW$264,$E277)</f>
        <v/>
      </c>
      <c r="AY277" s="40">
        <f>SUPPLYCOST(AY$4,Settings!$C$10,IFERROR(INDEX(Inputs_prices!$T$5:$W$16,$F277,MATCH(AY$4,Inputs_prices!$T$4:$W$4,0)),0),$D277,AX277,INDEX(AY$261:AY$264,$E277),INDEX(AX$261:AX$264,$E277))</f>
        <v/>
      </c>
    </row>
    <row r="278" hidden="1" outlineLevel="1"/>
    <row r="279" hidden="1" outlineLevel="1">
      <c r="A279" s="14" t="inlineStr">
        <is>
          <t>txo</t>
        </is>
      </c>
      <c r="B279" s="14" t="inlineStr">
        <is>
          <t>coa</t>
        </is>
      </c>
      <c r="C279" s="14" t="inlineStr">
        <is>
          <t>pow</t>
        </is>
      </c>
      <c r="D279" s="37">
        <f>INDEX(Inputs_prices!$S$5:$S$16,MATCH($B279&amp;"."&amp;$C279,Inputs_prices!$A$5:$A$16,0))</f>
        <v/>
      </c>
      <c r="E279" s="37">
        <f>INDEX(Inputs_prices!$R$5:$R$16,MATCH($B279&amp;"."&amp;$C279,Inputs_prices!$A$5:$A$16,0))</f>
        <v/>
      </c>
      <c r="F279" s="37">
        <f>INDEX(Inputs_prices!$K$5:$K$16,MATCH($B279&amp;"."&amp;$C279,Inputs_prices!$A$5:$A$16,0))</f>
        <v/>
      </c>
      <c r="G279" s="37">
        <f>INDEX(Inputs_prices!$E$5:$E$16,MATCH($B279&amp;"."&amp;$C279,Inputs_prices!$A$5:$A$16,0))</f>
        <v/>
      </c>
      <c r="H279" s="14">
        <f>INDEX(Variables!$B$5:$B$205,MATCH($A279,Variables!$A$5:$A$205,0))&amp;IF($C279="",""," | "&amp;INDEX(Mapping!$B$5:$B$26,MATCH($C279,Mapping!$A$5:$A$26,0))&amp;" | "&amp;INDEX(Mapping!$B$30:$B$46,MATCH($B279,Mapping!$A$30:$A$46,0)))</f>
        <v/>
      </c>
      <c r="I279" s="14">
        <f>INDEX(Variables!$C$5:$C$205,MATCH($A279,Variables!$A$5:$A$205,0))</f>
        <v/>
      </c>
      <c r="J279" s="14">
        <f>INDEX(Variables!$E$5:$E$205,MATCH($A279,Variables!$A$5:$A$205,0))</f>
        <v/>
      </c>
      <c r="K279" s="11">
        <f>LOWER(Settings!$C$4)&amp;".mit."&amp;$A279&amp;IF($C279="","","."&amp;$C279&amp;"."&amp;$B279)&amp;IF(INDEX(Variables!$D$5:$D$205,MATCH($A279,Variables!$A$5:$A$205,0))="","","."&amp;INDEX(Variables!$D$5:$D$205,MATCH($A279,Variables!$A$5:$A$205,0)))&amp;"."&amp;K$5</f>
        <v/>
      </c>
      <c r="L279" s="38">
        <f>INDEX(Inputs_prices!$X$5:$AA$16,$G279,MATCH(L$4,Inputs_prices!$X$4:$AA$4,0))</f>
        <v/>
      </c>
      <c r="M279" s="39">
        <f>INDEX(Inputs_prices!$X$5:$AA$16,$G279,MATCH(M$4,Inputs_prices!$X$4:$AA$4,0))</f>
        <v/>
      </c>
      <c r="N279" s="39">
        <f>INDEX(Inputs_prices!$X$5:$AA$16,$G279,MATCH(N$4,Inputs_prices!$X$4:$AA$4,0))</f>
        <v/>
      </c>
      <c r="O279" s="37">
        <f>$D279*$F279+IF($D279*(1-$F279)&gt;=0,MAX($D279*(1-$F279),($E279-O266+$D279*(1-$F279))*(1-$F279)),($E279-O266+$D279*(1-$F279))*(1-$F279))</f>
        <v/>
      </c>
      <c r="P279" s="37">
        <f>$D279*$F279+IF($D279*(1-$F279)&gt;=0,MAX($D279*(1-$F279),($E279-P266+$D279*(1-$F279))*(1-$F279)),($E279-P266+$D279*(1-$F279))*(1-$F279))</f>
        <v/>
      </c>
      <c r="Q279" s="37">
        <f>$D279*$F279+IF($D279*(1-$F279)&gt;=0,MAX($D279*(1-$F279),($E279-Q266+$D279*(1-$F279))*(1-$F279)),($E279-Q266+$D279*(1-$F279))*(1-$F279))</f>
        <v/>
      </c>
      <c r="R279" s="37">
        <f>$D279*$F279+IF($D279*(1-$F279)&gt;=0,MAX($D279*(1-$F279),($E279-R266+$D279*(1-$F279))*(1-$F279)),($E279-R266+$D279*(1-$F279))*(1-$F279))</f>
        <v/>
      </c>
      <c r="S279" s="37">
        <f>$D279*$F279+IF($D279*(1-$F279)&gt;=0,MAX($D279*(1-$F279),($E279-S266+$D279*(1-$F279))*(1-$F279)),($E279-S266+$D279*(1-$F279))*(1-$F279))</f>
        <v/>
      </c>
      <c r="T279" s="37">
        <f>$D279*$F279+IF($D279*(1-$F279)&gt;=0,MAX($D279*(1-$F279),($E279-T266+$D279*(1-$F279))*(1-$F279)),($E279-T266+$D279*(1-$F279))*(1-$F279))</f>
        <v/>
      </c>
      <c r="U279" s="37">
        <f>$D279*$F279+IF($D279*(1-$F279)&gt;=0,MAX($D279*(1-$F279),($E279-U266+$D279*(1-$F279))*(1-$F279)),($E279-U266+$D279*(1-$F279))*(1-$F279))</f>
        <v/>
      </c>
      <c r="V279" s="37">
        <f>$D279*$F279+IF($D279*(1-$F279)&gt;=0,MAX($D279*(1-$F279),($E279-V266+$D279*(1-$F279))*(1-$F279)),($E279-V266+$D279*(1-$F279))*(1-$F279))</f>
        <v/>
      </c>
      <c r="W279" s="37">
        <f>$D279*$F279+IF($D279*(1-$F279)&gt;=0,MAX($D279*(1-$F279),($E279-W266+$D279*(1-$F279))*(1-$F279)),($E279-W266+$D279*(1-$F279))*(1-$F279))</f>
        <v/>
      </c>
      <c r="X279" s="37">
        <f>$D279*$F279+IF($D279*(1-$F279)&gt;=0,MAX($D279*(1-$F279),($E279-X266+$D279*(1-$F279))*(1-$F279)),($E279-X266+$D279*(1-$F279))*(1-$F279))</f>
        <v/>
      </c>
      <c r="Y279" s="37">
        <f>$D279*$F279+IF($D279*(1-$F279)&gt;=0,MAX($D279*(1-$F279),($E279-Y266+$D279*(1-$F279))*(1-$F279)),($E279-Y266+$D279*(1-$F279))*(1-$F279))</f>
        <v/>
      </c>
      <c r="Z279" s="37">
        <f>$D279*$F279+IF($D279*(1-$F279)&gt;=0,MAX($D279*(1-$F279),($E279-Z266+$D279*(1-$F279))*(1-$F279)),($E279-Z266+$D279*(1-$F279))*(1-$F279))</f>
        <v/>
      </c>
      <c r="AA279" s="37">
        <f>$D279*$F279+IF($D279*(1-$F279)&gt;=0,MAX($D279*(1-$F279),($E279-AA266+$D279*(1-$F279))*(1-$F279)),($E279-AA266+$D279*(1-$F279))*(1-$F279))</f>
        <v/>
      </c>
      <c r="AB279" s="37">
        <f>$D279*$F279+IF($D279*(1-$F279)&gt;=0,MAX($D279*(1-$F279),($E279-AB266+$D279*(1-$F279))*(1-$F279)),($E279-AB266+$D279*(1-$F279))*(1-$F279))</f>
        <v/>
      </c>
      <c r="AC279" s="37">
        <f>$D279*$F279+IF($D279*(1-$F279)&gt;=0,MAX($D279*(1-$F279),($E279-AC266+$D279*(1-$F279))*(1-$F279)),($E279-AC266+$D279*(1-$F279))*(1-$F279))</f>
        <v/>
      </c>
      <c r="AD279" s="40">
        <f>OTHERTAX(AD$4,Settings!$C$10,IFERROR(INDEX(Inputs_prices!$X$5:$AA$16,$G279,MATCH(AD$4,Inputs_prices!$X$4:$AA$4,0)),0),$D279,$E279,AD266,$F279)</f>
        <v/>
      </c>
      <c r="AF279" s="11">
        <f>LOWER(Settings!$C$4)&amp;".mit."&amp;$A279&amp;IF($C279="","","."&amp;$C279&amp;"."&amp;$B279)&amp;IF(INDEX(Variables!$D$5:$D$205,MATCH($A279,Variables!$A$5:$A$205,0))="","","."&amp;INDEX(Variables!$D$5:$D$205,MATCH($A279,Variables!$A$5:$A$205,0)))&amp;"."&amp;AF$5</f>
        <v/>
      </c>
      <c r="AG279" s="38">
        <f>INDEX(Inputs_prices!$X$5:$AA$16,$G279,MATCH(AG$4,Inputs_prices!$X$4:$AA$4,0))</f>
        <v/>
      </c>
      <c r="AH279" s="39">
        <f>INDEX(Inputs_prices!$X$5:$AA$16,$G279,MATCH(AH$4,Inputs_prices!$X$4:$AA$4,0))</f>
        <v/>
      </c>
      <c r="AI279" s="39">
        <f>INDEX(Inputs_prices!$X$5:$AA$16,$G279,MATCH(AI$4,Inputs_prices!$X$4:$AA$4,0))</f>
        <v/>
      </c>
      <c r="AJ279" s="37">
        <f>$D279*$F279+IF($D279*(1-$F279)&gt;=0,MAX($D279*(1-$F279),($E279-AJ266+$D279*(1-$F279))*(1-$F279)),($E279-AJ266+$D279*(1-$F279))*(1-$F279))</f>
        <v/>
      </c>
      <c r="AK279" s="37">
        <f>$D279*$F279+IF($D279*(1-$F279)&gt;=0,MAX($D279*(1-$F279),($E279-AK266+$D279*(1-$F279))*(1-$F279)),($E279-AK266+$D279*(1-$F279))*(1-$F279))</f>
        <v/>
      </c>
      <c r="AL279" s="37">
        <f>$D279*$F279+IF($D279*(1-$F279)&gt;=0,MAX($D279*(1-$F279),($E279-AL266+$D279*(1-$F279))*(1-$F279)),($E279-AL266+$D279*(1-$F279))*(1-$F279))</f>
        <v/>
      </c>
      <c r="AM279" s="37">
        <f>$D279*$F279+IF($D279*(1-$F279)&gt;=0,MAX($D279*(1-$F279),($E279-AM266+$D279*(1-$F279))*(1-$F279)),($E279-AM266+$D279*(1-$F279))*(1-$F279))</f>
        <v/>
      </c>
      <c r="AN279" s="37">
        <f>$D279*$F279+IF($D279*(1-$F279)&gt;=0,MAX($D279*(1-$F279),($E279-AN266+$D279*(1-$F279))*(1-$F279)),($E279-AN266+$D279*(1-$F279))*(1-$F279))</f>
        <v/>
      </c>
      <c r="AO279" s="37">
        <f>$D279*$F279+IF($D279*(1-$F279)&gt;=0,MAX($D279*(1-$F279),($E279-AO266+$D279*(1-$F279))*(1-$F279)),($E279-AO266+$D279*(1-$F279))*(1-$F279))</f>
        <v/>
      </c>
      <c r="AP279" s="37">
        <f>$D279*$F279+IF($D279*(1-$F279)&gt;=0,MAX($D279*(1-$F279),($E279-AP266+$D279*(1-$F279))*(1-$F279)),($E279-AP266+$D279*(1-$F279))*(1-$F279))</f>
        <v/>
      </c>
      <c r="AQ279" s="37">
        <f>$D279*$F279+IF($D279*(1-$F279)&gt;=0,MAX($D279*(1-$F279),($E279-AQ266+$D279*(1-$F279))*(1-$F279)),($E279-AQ266+$D279*(1-$F279))*(1-$F279))</f>
        <v/>
      </c>
      <c r="AR279" s="37">
        <f>$D279*$F279+IF($D279*(1-$F279)&gt;=0,MAX($D279*(1-$F279),($E279-AR266+$D279*(1-$F279))*(1-$F279)),($E279-AR266+$D279*(1-$F279))*(1-$F279))</f>
        <v/>
      </c>
      <c r="AS279" s="37">
        <f>$D279*$F279+IF($D279*(1-$F279)&gt;=0,MAX($D279*(1-$F279),($E279-AS266+$D279*(1-$F279))*(1-$F279)),($E279-AS266+$D279*(1-$F279))*(1-$F279))</f>
        <v/>
      </c>
      <c r="AT279" s="37">
        <f>$D279*$F279+IF($D279*(1-$F279)&gt;=0,MAX($D279*(1-$F279),($E279-AT266+$D279*(1-$F279))*(1-$F279)),($E279-AT266+$D279*(1-$F279))*(1-$F279))</f>
        <v/>
      </c>
      <c r="AU279" s="37">
        <f>$D279*$F279+IF($D279*(1-$F279)&gt;=0,MAX($D279*(1-$F279),($E279-AU266+$D279*(1-$F279))*(1-$F279)),($E279-AU266+$D279*(1-$F279))*(1-$F279))</f>
        <v/>
      </c>
      <c r="AV279" s="37">
        <f>$D279*$F279+IF($D279*(1-$F279)&gt;=0,MAX($D279*(1-$F279),($E279-AV266+$D279*(1-$F279))*(1-$F279)),($E279-AV266+$D279*(1-$F279))*(1-$F279))</f>
        <v/>
      </c>
      <c r="AW279" s="37">
        <f>$D279*$F279+IF($D279*(1-$F279)&gt;=0,MAX($D279*(1-$F279),($E279-AW266+$D279*(1-$F279))*(1-$F279)),($E279-AW266+$D279*(1-$F279))*(1-$F279))</f>
        <v/>
      </c>
      <c r="AX279" s="37">
        <f>$D279*$F279+IF($D279*(1-$F279)&gt;=0,MAX($D279*(1-$F279),($E279-AX266+$D279*(1-$F279))*(1-$F279)),($E279-AX266+$D279*(1-$F279))*(1-$F279))</f>
        <v/>
      </c>
      <c r="AY279" s="40">
        <f>OTHERTAX(AY$4,Settings!$C$10,IFERROR(INDEX(Inputs_prices!$X$5:$AA$16,$G279,MATCH(AY$4,Inputs_prices!$X$4:$AA$4,0)),0),$D279,$E279,AY266,$F279)</f>
        <v/>
      </c>
    </row>
    <row r="280" hidden="1" outlineLevel="1">
      <c r="A280" s="14" t="inlineStr">
        <is>
          <t>txo</t>
        </is>
      </c>
      <c r="B280" s="14" t="inlineStr">
        <is>
          <t>coa</t>
        </is>
      </c>
      <c r="C280" s="14" t="inlineStr">
        <is>
          <t>res</t>
        </is>
      </c>
      <c r="D280" s="37">
        <f>INDEX(Inputs_prices!$S$5:$S$16,MATCH($B280&amp;"."&amp;$C280,Inputs_prices!$A$5:$A$16,0))</f>
        <v/>
      </c>
      <c r="E280" s="37">
        <f>INDEX(Inputs_prices!$R$5:$R$16,MATCH($B280&amp;"."&amp;$C280,Inputs_prices!$A$5:$A$16,0))</f>
        <v/>
      </c>
      <c r="F280" s="37">
        <f>INDEX(Inputs_prices!$K$5:$K$16,MATCH($B280&amp;"."&amp;$C280,Inputs_prices!$A$5:$A$16,0))</f>
        <v/>
      </c>
      <c r="G280" s="37">
        <f>INDEX(Inputs_prices!$E$5:$E$16,MATCH($B280&amp;"."&amp;$C280,Inputs_prices!$A$5:$A$16,0))</f>
        <v/>
      </c>
      <c r="H280" s="14">
        <f>INDEX(Variables!$B$5:$B$205,MATCH($A280,Variables!$A$5:$A$205,0))&amp;IF($C280="",""," | "&amp;INDEX(Mapping!$B$5:$B$26,MATCH($C280,Mapping!$A$5:$A$26,0))&amp;" | "&amp;INDEX(Mapping!$B$30:$B$46,MATCH($B280,Mapping!$A$30:$A$46,0)))</f>
        <v/>
      </c>
      <c r="I280" s="14">
        <f>INDEX(Variables!$C$5:$C$205,MATCH($A280,Variables!$A$5:$A$205,0))</f>
        <v/>
      </c>
      <c r="J280" s="14">
        <f>INDEX(Variables!$E$5:$E$205,MATCH($A280,Variables!$A$5:$A$205,0))</f>
        <v/>
      </c>
      <c r="K280" s="11">
        <f>LOWER(Settings!$C$4)&amp;".mit."&amp;$A280&amp;IF($C280="","","."&amp;$C280&amp;"."&amp;$B280)&amp;IF(INDEX(Variables!$D$5:$D$205,MATCH($A280,Variables!$A$5:$A$205,0))="","","."&amp;INDEX(Variables!$D$5:$D$205,MATCH($A280,Variables!$A$5:$A$205,0)))&amp;"."&amp;K$5</f>
        <v/>
      </c>
      <c r="L280" s="38">
        <f>INDEX(Inputs_prices!$X$5:$AA$16,$G280,MATCH(L$4,Inputs_prices!$X$4:$AA$4,0))</f>
        <v/>
      </c>
      <c r="M280" s="39">
        <f>INDEX(Inputs_prices!$X$5:$AA$16,$G280,MATCH(M$4,Inputs_prices!$X$4:$AA$4,0))</f>
        <v/>
      </c>
      <c r="N280" s="39">
        <f>INDEX(Inputs_prices!$X$5:$AA$16,$G280,MATCH(N$4,Inputs_prices!$X$4:$AA$4,0))</f>
        <v/>
      </c>
      <c r="O280" s="37">
        <f>$D280*$F280+IF($D280*(1-$F280)&gt;=0,MAX($D280*(1-$F280),($E280-O267+$D280*(1-$F280))*(1-$F280)),($E280-O267+$D280*(1-$F280))*(1-$F280))</f>
        <v/>
      </c>
      <c r="P280" s="37">
        <f>$D280*$F280+IF($D280*(1-$F280)&gt;=0,MAX($D280*(1-$F280),($E280-P267+$D280*(1-$F280))*(1-$F280)),($E280-P267+$D280*(1-$F280))*(1-$F280))</f>
        <v/>
      </c>
      <c r="Q280" s="37">
        <f>$D280*$F280+IF($D280*(1-$F280)&gt;=0,MAX($D280*(1-$F280),($E280-Q267+$D280*(1-$F280))*(1-$F280)),($E280-Q267+$D280*(1-$F280))*(1-$F280))</f>
        <v/>
      </c>
      <c r="R280" s="37">
        <f>$D280*$F280+IF($D280*(1-$F280)&gt;=0,MAX($D280*(1-$F280),($E280-R267+$D280*(1-$F280))*(1-$F280)),($E280-R267+$D280*(1-$F280))*(1-$F280))</f>
        <v/>
      </c>
      <c r="S280" s="37">
        <f>$D280*$F280+IF($D280*(1-$F280)&gt;=0,MAX($D280*(1-$F280),($E280-S267+$D280*(1-$F280))*(1-$F280)),($E280-S267+$D280*(1-$F280))*(1-$F280))</f>
        <v/>
      </c>
      <c r="T280" s="37">
        <f>$D280*$F280+IF($D280*(1-$F280)&gt;=0,MAX($D280*(1-$F280),($E280-T267+$D280*(1-$F280))*(1-$F280)),($E280-T267+$D280*(1-$F280))*(1-$F280))</f>
        <v/>
      </c>
      <c r="U280" s="37">
        <f>$D280*$F280+IF($D280*(1-$F280)&gt;=0,MAX($D280*(1-$F280),($E280-U267+$D280*(1-$F280))*(1-$F280)),($E280-U267+$D280*(1-$F280))*(1-$F280))</f>
        <v/>
      </c>
      <c r="V280" s="37">
        <f>$D280*$F280+IF($D280*(1-$F280)&gt;=0,MAX($D280*(1-$F280),($E280-V267+$D280*(1-$F280))*(1-$F280)),($E280-V267+$D280*(1-$F280))*(1-$F280))</f>
        <v/>
      </c>
      <c r="W280" s="37">
        <f>$D280*$F280+IF($D280*(1-$F280)&gt;=0,MAX($D280*(1-$F280),($E280-W267+$D280*(1-$F280))*(1-$F280)),($E280-W267+$D280*(1-$F280))*(1-$F280))</f>
        <v/>
      </c>
      <c r="X280" s="37">
        <f>$D280*$F280+IF($D280*(1-$F280)&gt;=0,MAX($D280*(1-$F280),($E280-X267+$D280*(1-$F280))*(1-$F280)),($E280-X267+$D280*(1-$F280))*(1-$F280))</f>
        <v/>
      </c>
      <c r="Y280" s="37">
        <f>$D280*$F280+IF($D280*(1-$F280)&gt;=0,MAX($D280*(1-$F280),($E280-Y267+$D280*(1-$F280))*(1-$F280)),($E280-Y267+$D280*(1-$F280))*(1-$F280))</f>
        <v/>
      </c>
      <c r="Z280" s="37">
        <f>$D280*$F280+IF($D280*(1-$F280)&gt;=0,MAX($D280*(1-$F280),($E280-Z267+$D280*(1-$F280))*(1-$F280)),($E280-Z267+$D280*(1-$F280))*(1-$F280))</f>
        <v/>
      </c>
      <c r="AA280" s="37">
        <f>$D280*$F280+IF($D280*(1-$F280)&gt;=0,MAX($D280*(1-$F280),($E280-AA267+$D280*(1-$F280))*(1-$F280)),($E280-AA267+$D280*(1-$F280))*(1-$F280))</f>
        <v/>
      </c>
      <c r="AB280" s="37">
        <f>$D280*$F280+IF($D280*(1-$F280)&gt;=0,MAX($D280*(1-$F280),($E280-AB267+$D280*(1-$F280))*(1-$F280)),($E280-AB267+$D280*(1-$F280))*(1-$F280))</f>
        <v/>
      </c>
      <c r="AC280" s="37">
        <f>$D280*$F280+IF($D280*(1-$F280)&gt;=0,MAX($D280*(1-$F280),($E280-AC267+$D280*(1-$F280))*(1-$F280)),($E280-AC267+$D280*(1-$F280))*(1-$F280))</f>
        <v/>
      </c>
      <c r="AD280" s="40">
        <f>OTHERTAX(AD$4,Settings!$C$10,IFERROR(INDEX(Inputs_prices!$X$5:$AA$16,$G280,MATCH(AD$4,Inputs_prices!$X$4:$AA$4,0)),0),$D280,$E280,AD267,$F280)</f>
        <v/>
      </c>
      <c r="AF280" s="11">
        <f>LOWER(Settings!$C$4)&amp;".mit."&amp;$A280&amp;IF($C280="","","."&amp;$C280&amp;"."&amp;$B280)&amp;IF(INDEX(Variables!$D$5:$D$205,MATCH($A280,Variables!$A$5:$A$205,0))="","","."&amp;INDEX(Variables!$D$5:$D$205,MATCH($A280,Variables!$A$5:$A$205,0)))&amp;"."&amp;AF$5</f>
        <v/>
      </c>
      <c r="AG280" s="38">
        <f>INDEX(Inputs_prices!$X$5:$AA$16,$G280,MATCH(AG$4,Inputs_prices!$X$4:$AA$4,0))</f>
        <v/>
      </c>
      <c r="AH280" s="39">
        <f>INDEX(Inputs_prices!$X$5:$AA$16,$G280,MATCH(AH$4,Inputs_prices!$X$4:$AA$4,0))</f>
        <v/>
      </c>
      <c r="AI280" s="39">
        <f>INDEX(Inputs_prices!$X$5:$AA$16,$G280,MATCH(AI$4,Inputs_prices!$X$4:$AA$4,0))</f>
        <v/>
      </c>
      <c r="AJ280" s="37">
        <f>$D280*$F280+IF($D280*(1-$F280)&gt;=0,MAX($D280*(1-$F280),($E280-AJ267+$D280*(1-$F280))*(1-$F280)),($E280-AJ267+$D280*(1-$F280))*(1-$F280))</f>
        <v/>
      </c>
      <c r="AK280" s="37">
        <f>$D280*$F280+IF($D280*(1-$F280)&gt;=0,MAX($D280*(1-$F280),($E280-AK267+$D280*(1-$F280))*(1-$F280)),($E280-AK267+$D280*(1-$F280))*(1-$F280))</f>
        <v/>
      </c>
      <c r="AL280" s="37">
        <f>$D280*$F280+IF($D280*(1-$F280)&gt;=0,MAX($D280*(1-$F280),($E280-AL267+$D280*(1-$F280))*(1-$F280)),($E280-AL267+$D280*(1-$F280))*(1-$F280))</f>
        <v/>
      </c>
      <c r="AM280" s="37">
        <f>$D280*$F280+IF($D280*(1-$F280)&gt;=0,MAX($D280*(1-$F280),($E280-AM267+$D280*(1-$F280))*(1-$F280)),($E280-AM267+$D280*(1-$F280))*(1-$F280))</f>
        <v/>
      </c>
      <c r="AN280" s="37">
        <f>$D280*$F280+IF($D280*(1-$F280)&gt;=0,MAX($D280*(1-$F280),($E280-AN267+$D280*(1-$F280))*(1-$F280)),($E280-AN267+$D280*(1-$F280))*(1-$F280))</f>
        <v/>
      </c>
      <c r="AO280" s="37">
        <f>$D280*$F280+IF($D280*(1-$F280)&gt;=0,MAX($D280*(1-$F280),($E280-AO267+$D280*(1-$F280))*(1-$F280)),($E280-AO267+$D280*(1-$F280))*(1-$F280))</f>
        <v/>
      </c>
      <c r="AP280" s="37">
        <f>$D280*$F280+IF($D280*(1-$F280)&gt;=0,MAX($D280*(1-$F280),($E280-AP267+$D280*(1-$F280))*(1-$F280)),($E280-AP267+$D280*(1-$F280))*(1-$F280))</f>
        <v/>
      </c>
      <c r="AQ280" s="37">
        <f>$D280*$F280+IF($D280*(1-$F280)&gt;=0,MAX($D280*(1-$F280),($E280-AQ267+$D280*(1-$F280))*(1-$F280)),($E280-AQ267+$D280*(1-$F280))*(1-$F280))</f>
        <v/>
      </c>
      <c r="AR280" s="37">
        <f>$D280*$F280+IF($D280*(1-$F280)&gt;=0,MAX($D280*(1-$F280),($E280-AR267+$D280*(1-$F280))*(1-$F280)),($E280-AR267+$D280*(1-$F280))*(1-$F280))</f>
        <v/>
      </c>
      <c r="AS280" s="37">
        <f>$D280*$F280+IF($D280*(1-$F280)&gt;=0,MAX($D280*(1-$F280),($E280-AS267+$D280*(1-$F280))*(1-$F280)),($E280-AS267+$D280*(1-$F280))*(1-$F280))</f>
        <v/>
      </c>
      <c r="AT280" s="37">
        <f>$D280*$F280+IF($D280*(1-$F280)&gt;=0,MAX($D280*(1-$F280),($E280-AT267+$D280*(1-$F280))*(1-$F280)),($E280-AT267+$D280*(1-$F280))*(1-$F280))</f>
        <v/>
      </c>
      <c r="AU280" s="37">
        <f>$D280*$F280+IF($D280*(1-$F280)&gt;=0,MAX($D280*(1-$F280),($E280-AU267+$D280*(1-$F280))*(1-$F280)),($E280-AU267+$D280*(1-$F280))*(1-$F280))</f>
        <v/>
      </c>
      <c r="AV280" s="37">
        <f>$D280*$F280+IF($D280*(1-$F280)&gt;=0,MAX($D280*(1-$F280),($E280-AV267+$D280*(1-$F280))*(1-$F280)),($E280-AV267+$D280*(1-$F280))*(1-$F280))</f>
        <v/>
      </c>
      <c r="AW280" s="37">
        <f>$D280*$F280+IF($D280*(1-$F280)&gt;=0,MAX($D280*(1-$F280),($E280-AW267+$D280*(1-$F280))*(1-$F280)),($E280-AW267+$D280*(1-$F280))*(1-$F280))</f>
        <v/>
      </c>
      <c r="AX280" s="37">
        <f>$D280*$F280+IF($D280*(1-$F280)&gt;=0,MAX($D280*(1-$F280),($E280-AX267+$D280*(1-$F280))*(1-$F280)),($E280-AX267+$D280*(1-$F280))*(1-$F280))</f>
        <v/>
      </c>
      <c r="AY280" s="40">
        <f>OTHERTAX(AY$4,Settings!$C$10,IFERROR(INDEX(Inputs_prices!$X$5:$AA$16,$G280,MATCH(AY$4,Inputs_prices!$X$4:$AA$4,0)),0),$D280,$E280,AY267,$F280)</f>
        <v/>
      </c>
    </row>
    <row r="281" hidden="1" outlineLevel="1">
      <c r="A281" s="14" t="inlineStr">
        <is>
          <t>txo</t>
        </is>
      </c>
      <c r="B281" s="14" t="inlineStr">
        <is>
          <t>coa</t>
        </is>
      </c>
      <c r="C281" s="14" t="inlineStr">
        <is>
          <t>ind</t>
        </is>
      </c>
      <c r="D281" s="37">
        <f>INDEX(Inputs_prices!$S$5:$S$16,MATCH($B281&amp;"."&amp;$C281,Inputs_prices!$A$5:$A$16,0))</f>
        <v/>
      </c>
      <c r="E281" s="37">
        <f>INDEX(Inputs_prices!$R$5:$R$16,MATCH($B281&amp;"."&amp;$C281,Inputs_prices!$A$5:$A$16,0))</f>
        <v/>
      </c>
      <c r="F281" s="37">
        <f>INDEX(Inputs_prices!$K$5:$K$16,MATCH($B281&amp;"."&amp;$C281,Inputs_prices!$A$5:$A$16,0))</f>
        <v/>
      </c>
      <c r="G281" s="37">
        <f>INDEX(Inputs_prices!$E$5:$E$16,MATCH($B281&amp;"."&amp;$C281,Inputs_prices!$A$5:$A$16,0))</f>
        <v/>
      </c>
      <c r="H281" s="14">
        <f>INDEX(Variables!$B$5:$B$205,MATCH($A281,Variables!$A$5:$A$205,0))&amp;IF($C281="",""," | "&amp;INDEX(Mapping!$B$5:$B$26,MATCH($C281,Mapping!$A$5:$A$26,0))&amp;" | "&amp;INDEX(Mapping!$B$30:$B$46,MATCH($B281,Mapping!$A$30:$A$46,0)))</f>
        <v/>
      </c>
      <c r="I281" s="14">
        <f>INDEX(Variables!$C$5:$C$205,MATCH($A281,Variables!$A$5:$A$205,0))</f>
        <v/>
      </c>
      <c r="J281" s="14">
        <f>INDEX(Variables!$E$5:$E$205,MATCH($A281,Variables!$A$5:$A$205,0))</f>
        <v/>
      </c>
      <c r="K281" s="11">
        <f>LOWER(Settings!$C$4)&amp;".mit."&amp;$A281&amp;IF($C281="","","."&amp;$C281&amp;"."&amp;$B281)&amp;IF(INDEX(Variables!$D$5:$D$205,MATCH($A281,Variables!$A$5:$A$205,0))="","","."&amp;INDEX(Variables!$D$5:$D$205,MATCH($A281,Variables!$A$5:$A$205,0)))&amp;"."&amp;K$5</f>
        <v/>
      </c>
      <c r="L281" s="38">
        <f>INDEX(Inputs_prices!$X$5:$AA$16,$G281,MATCH(L$4,Inputs_prices!$X$4:$AA$4,0))</f>
        <v/>
      </c>
      <c r="M281" s="39">
        <f>INDEX(Inputs_prices!$X$5:$AA$16,$G281,MATCH(M$4,Inputs_prices!$X$4:$AA$4,0))</f>
        <v/>
      </c>
      <c r="N281" s="39">
        <f>INDEX(Inputs_prices!$X$5:$AA$16,$G281,MATCH(N$4,Inputs_prices!$X$4:$AA$4,0))</f>
        <v/>
      </c>
      <c r="O281" s="37">
        <f>$D281*$F281+IF($D281*(1-$F281)&gt;=0,MAX($D281*(1-$F281),($E281-O268+$D281*(1-$F281))*(1-$F281)),($E281-O268+$D281*(1-$F281))*(1-$F281))</f>
        <v/>
      </c>
      <c r="P281" s="37">
        <f>$D281*$F281+IF($D281*(1-$F281)&gt;=0,MAX($D281*(1-$F281),($E281-P268+$D281*(1-$F281))*(1-$F281)),($E281-P268+$D281*(1-$F281))*(1-$F281))</f>
        <v/>
      </c>
      <c r="Q281" s="37">
        <f>$D281*$F281+IF($D281*(1-$F281)&gt;=0,MAX($D281*(1-$F281),($E281-Q268+$D281*(1-$F281))*(1-$F281)),($E281-Q268+$D281*(1-$F281))*(1-$F281))</f>
        <v/>
      </c>
      <c r="R281" s="37">
        <f>$D281*$F281+IF($D281*(1-$F281)&gt;=0,MAX($D281*(1-$F281),($E281-R268+$D281*(1-$F281))*(1-$F281)),($E281-R268+$D281*(1-$F281))*(1-$F281))</f>
        <v/>
      </c>
      <c r="S281" s="37">
        <f>$D281*$F281+IF($D281*(1-$F281)&gt;=0,MAX($D281*(1-$F281),($E281-S268+$D281*(1-$F281))*(1-$F281)),($E281-S268+$D281*(1-$F281))*(1-$F281))</f>
        <v/>
      </c>
      <c r="T281" s="37">
        <f>$D281*$F281+IF($D281*(1-$F281)&gt;=0,MAX($D281*(1-$F281),($E281-T268+$D281*(1-$F281))*(1-$F281)),($E281-T268+$D281*(1-$F281))*(1-$F281))</f>
        <v/>
      </c>
      <c r="U281" s="37">
        <f>$D281*$F281+IF($D281*(1-$F281)&gt;=0,MAX($D281*(1-$F281),($E281-U268+$D281*(1-$F281))*(1-$F281)),($E281-U268+$D281*(1-$F281))*(1-$F281))</f>
        <v/>
      </c>
      <c r="V281" s="37">
        <f>$D281*$F281+IF($D281*(1-$F281)&gt;=0,MAX($D281*(1-$F281),($E281-V268+$D281*(1-$F281))*(1-$F281)),($E281-V268+$D281*(1-$F281))*(1-$F281))</f>
        <v/>
      </c>
      <c r="W281" s="37">
        <f>$D281*$F281+IF($D281*(1-$F281)&gt;=0,MAX($D281*(1-$F281),($E281-W268+$D281*(1-$F281))*(1-$F281)),($E281-W268+$D281*(1-$F281))*(1-$F281))</f>
        <v/>
      </c>
      <c r="X281" s="37">
        <f>$D281*$F281+IF($D281*(1-$F281)&gt;=0,MAX($D281*(1-$F281),($E281-X268+$D281*(1-$F281))*(1-$F281)),($E281-X268+$D281*(1-$F281))*(1-$F281))</f>
        <v/>
      </c>
      <c r="Y281" s="37">
        <f>$D281*$F281+IF($D281*(1-$F281)&gt;=0,MAX($D281*(1-$F281),($E281-Y268+$D281*(1-$F281))*(1-$F281)),($E281-Y268+$D281*(1-$F281))*(1-$F281))</f>
        <v/>
      </c>
      <c r="Z281" s="37">
        <f>$D281*$F281+IF($D281*(1-$F281)&gt;=0,MAX($D281*(1-$F281),($E281-Z268+$D281*(1-$F281))*(1-$F281)),($E281-Z268+$D281*(1-$F281))*(1-$F281))</f>
        <v/>
      </c>
      <c r="AA281" s="37">
        <f>$D281*$F281+IF($D281*(1-$F281)&gt;=0,MAX($D281*(1-$F281),($E281-AA268+$D281*(1-$F281))*(1-$F281)),($E281-AA268+$D281*(1-$F281))*(1-$F281))</f>
        <v/>
      </c>
      <c r="AB281" s="37">
        <f>$D281*$F281+IF($D281*(1-$F281)&gt;=0,MAX($D281*(1-$F281),($E281-AB268+$D281*(1-$F281))*(1-$F281)),($E281-AB268+$D281*(1-$F281))*(1-$F281))</f>
        <v/>
      </c>
      <c r="AC281" s="37">
        <f>$D281*$F281+IF($D281*(1-$F281)&gt;=0,MAX($D281*(1-$F281),($E281-AC268+$D281*(1-$F281))*(1-$F281)),($E281-AC268+$D281*(1-$F281))*(1-$F281))</f>
        <v/>
      </c>
      <c r="AD281" s="40">
        <f>OTHERTAX(AD$4,Settings!$C$10,IFERROR(INDEX(Inputs_prices!$X$5:$AA$16,$G281,MATCH(AD$4,Inputs_prices!$X$4:$AA$4,0)),0),$D281,$E281,AD268,$F281)</f>
        <v/>
      </c>
      <c r="AF281" s="11">
        <f>LOWER(Settings!$C$4)&amp;".mit."&amp;$A281&amp;IF($C281="","","."&amp;$C281&amp;"."&amp;$B281)&amp;IF(INDEX(Variables!$D$5:$D$205,MATCH($A281,Variables!$A$5:$A$205,0))="","","."&amp;INDEX(Variables!$D$5:$D$205,MATCH($A281,Variables!$A$5:$A$205,0)))&amp;"."&amp;AF$5</f>
        <v/>
      </c>
      <c r="AG281" s="38">
        <f>INDEX(Inputs_prices!$X$5:$AA$16,$G281,MATCH(AG$4,Inputs_prices!$X$4:$AA$4,0))</f>
        <v/>
      </c>
      <c r="AH281" s="39">
        <f>INDEX(Inputs_prices!$X$5:$AA$16,$G281,MATCH(AH$4,Inputs_prices!$X$4:$AA$4,0))</f>
        <v/>
      </c>
      <c r="AI281" s="39">
        <f>INDEX(Inputs_prices!$X$5:$AA$16,$G281,MATCH(AI$4,Inputs_prices!$X$4:$AA$4,0))</f>
        <v/>
      </c>
      <c r="AJ281" s="37">
        <f>$D281*$F281+IF($D281*(1-$F281)&gt;=0,MAX($D281*(1-$F281),($E281-AJ268+$D281*(1-$F281))*(1-$F281)),($E281-AJ268+$D281*(1-$F281))*(1-$F281))</f>
        <v/>
      </c>
      <c r="AK281" s="37">
        <f>$D281*$F281+IF($D281*(1-$F281)&gt;=0,MAX($D281*(1-$F281),($E281-AK268+$D281*(1-$F281))*(1-$F281)),($E281-AK268+$D281*(1-$F281))*(1-$F281))</f>
        <v/>
      </c>
      <c r="AL281" s="37">
        <f>$D281*$F281+IF($D281*(1-$F281)&gt;=0,MAX($D281*(1-$F281),($E281-AL268+$D281*(1-$F281))*(1-$F281)),($E281-AL268+$D281*(1-$F281))*(1-$F281))</f>
        <v/>
      </c>
      <c r="AM281" s="37">
        <f>$D281*$F281+IF($D281*(1-$F281)&gt;=0,MAX($D281*(1-$F281),($E281-AM268+$D281*(1-$F281))*(1-$F281)),($E281-AM268+$D281*(1-$F281))*(1-$F281))</f>
        <v/>
      </c>
      <c r="AN281" s="37">
        <f>$D281*$F281+IF($D281*(1-$F281)&gt;=0,MAX($D281*(1-$F281),($E281-AN268+$D281*(1-$F281))*(1-$F281)),($E281-AN268+$D281*(1-$F281))*(1-$F281))</f>
        <v/>
      </c>
      <c r="AO281" s="37">
        <f>$D281*$F281+IF($D281*(1-$F281)&gt;=0,MAX($D281*(1-$F281),($E281-AO268+$D281*(1-$F281))*(1-$F281)),($E281-AO268+$D281*(1-$F281))*(1-$F281))</f>
        <v/>
      </c>
      <c r="AP281" s="37">
        <f>$D281*$F281+IF($D281*(1-$F281)&gt;=0,MAX($D281*(1-$F281),($E281-AP268+$D281*(1-$F281))*(1-$F281)),($E281-AP268+$D281*(1-$F281))*(1-$F281))</f>
        <v/>
      </c>
      <c r="AQ281" s="37">
        <f>$D281*$F281+IF($D281*(1-$F281)&gt;=0,MAX($D281*(1-$F281),($E281-AQ268+$D281*(1-$F281))*(1-$F281)),($E281-AQ268+$D281*(1-$F281))*(1-$F281))</f>
        <v/>
      </c>
      <c r="AR281" s="37">
        <f>$D281*$F281+IF($D281*(1-$F281)&gt;=0,MAX($D281*(1-$F281),($E281-AR268+$D281*(1-$F281))*(1-$F281)),($E281-AR268+$D281*(1-$F281))*(1-$F281))</f>
        <v/>
      </c>
      <c r="AS281" s="37">
        <f>$D281*$F281+IF($D281*(1-$F281)&gt;=0,MAX($D281*(1-$F281),($E281-AS268+$D281*(1-$F281))*(1-$F281)),($E281-AS268+$D281*(1-$F281))*(1-$F281))</f>
        <v/>
      </c>
      <c r="AT281" s="37">
        <f>$D281*$F281+IF($D281*(1-$F281)&gt;=0,MAX($D281*(1-$F281),($E281-AT268+$D281*(1-$F281))*(1-$F281)),($E281-AT268+$D281*(1-$F281))*(1-$F281))</f>
        <v/>
      </c>
      <c r="AU281" s="37">
        <f>$D281*$F281+IF($D281*(1-$F281)&gt;=0,MAX($D281*(1-$F281),($E281-AU268+$D281*(1-$F281))*(1-$F281)),($E281-AU268+$D281*(1-$F281))*(1-$F281))</f>
        <v/>
      </c>
      <c r="AV281" s="37">
        <f>$D281*$F281+IF($D281*(1-$F281)&gt;=0,MAX($D281*(1-$F281),($E281-AV268+$D281*(1-$F281))*(1-$F281)),($E281-AV268+$D281*(1-$F281))*(1-$F281))</f>
        <v/>
      </c>
      <c r="AW281" s="37">
        <f>$D281*$F281+IF($D281*(1-$F281)&gt;=0,MAX($D281*(1-$F281),($E281-AW268+$D281*(1-$F281))*(1-$F281)),($E281-AW268+$D281*(1-$F281))*(1-$F281))</f>
        <v/>
      </c>
      <c r="AX281" s="37">
        <f>$D281*$F281+IF($D281*(1-$F281)&gt;=0,MAX($D281*(1-$F281),($E281-AX268+$D281*(1-$F281))*(1-$F281)),($E281-AX268+$D281*(1-$F281))*(1-$F281))</f>
        <v/>
      </c>
      <c r="AY281" s="40">
        <f>OTHERTAX(AY$4,Settings!$C$10,IFERROR(INDEX(Inputs_prices!$X$5:$AA$16,$G281,MATCH(AY$4,Inputs_prices!$X$4:$AA$4,0)),0),$D281,$E281,AY268,$F281)</f>
        <v/>
      </c>
    </row>
    <row r="282" hidden="1" outlineLevel="1">
      <c r="A282" s="14" t="inlineStr">
        <is>
          <t>txo</t>
        </is>
      </c>
      <c r="B282" s="14" t="inlineStr">
        <is>
          <t>nga</t>
        </is>
      </c>
      <c r="C282" s="14" t="inlineStr">
        <is>
          <t>pow</t>
        </is>
      </c>
      <c r="D282" s="37">
        <f>INDEX(Inputs_prices!$S$5:$S$16,MATCH($B282&amp;"."&amp;$C282,Inputs_prices!$A$5:$A$16,0))</f>
        <v/>
      </c>
      <c r="E282" s="37">
        <f>INDEX(Inputs_prices!$R$5:$R$16,MATCH($B282&amp;"."&amp;$C282,Inputs_prices!$A$5:$A$16,0))</f>
        <v/>
      </c>
      <c r="F282" s="37">
        <f>INDEX(Inputs_prices!$K$5:$K$16,MATCH($B282&amp;"."&amp;$C282,Inputs_prices!$A$5:$A$16,0))</f>
        <v/>
      </c>
      <c r="G282" s="37">
        <f>INDEX(Inputs_prices!$E$5:$E$16,MATCH($B282&amp;"."&amp;$C282,Inputs_prices!$A$5:$A$16,0))</f>
        <v/>
      </c>
      <c r="H282" s="14">
        <f>INDEX(Variables!$B$5:$B$205,MATCH($A282,Variables!$A$5:$A$205,0))&amp;IF($C282="",""," | "&amp;INDEX(Mapping!$B$5:$B$26,MATCH($C282,Mapping!$A$5:$A$26,0))&amp;" | "&amp;INDEX(Mapping!$B$30:$B$46,MATCH($B282,Mapping!$A$30:$A$46,0)))</f>
        <v/>
      </c>
      <c r="I282" s="14">
        <f>INDEX(Variables!$C$5:$C$205,MATCH($A282,Variables!$A$5:$A$205,0))</f>
        <v/>
      </c>
      <c r="J282" s="14">
        <f>INDEX(Variables!$E$5:$E$205,MATCH($A282,Variables!$A$5:$A$205,0))</f>
        <v/>
      </c>
      <c r="K282" s="11">
        <f>LOWER(Settings!$C$4)&amp;".mit."&amp;$A282&amp;IF($C282="","","."&amp;$C282&amp;"."&amp;$B282)&amp;IF(INDEX(Variables!$D$5:$D$205,MATCH($A282,Variables!$A$5:$A$205,0))="","","."&amp;INDEX(Variables!$D$5:$D$205,MATCH($A282,Variables!$A$5:$A$205,0)))&amp;"."&amp;K$5</f>
        <v/>
      </c>
      <c r="L282" s="38">
        <f>INDEX(Inputs_prices!$X$5:$AA$16,$G282,MATCH(L$4,Inputs_prices!$X$4:$AA$4,0))</f>
        <v/>
      </c>
      <c r="M282" s="39">
        <f>INDEX(Inputs_prices!$X$5:$AA$16,$G282,MATCH(M$4,Inputs_prices!$X$4:$AA$4,0))</f>
        <v/>
      </c>
      <c r="N282" s="39">
        <f>INDEX(Inputs_prices!$X$5:$AA$16,$G282,MATCH(N$4,Inputs_prices!$X$4:$AA$4,0))</f>
        <v/>
      </c>
      <c r="O282" s="37">
        <f>$D282*$F282+IF($D282*(1-$F282)&gt;=0,MAX($D282*(1-$F282),($E282-O269+$D282*(1-$F282))*(1-$F282)),($E282-O269+$D282*(1-$F282))*(1-$F282))</f>
        <v/>
      </c>
      <c r="P282" s="37">
        <f>$D282*$F282+IF($D282*(1-$F282)&gt;=0,MAX($D282*(1-$F282),($E282-P269+$D282*(1-$F282))*(1-$F282)),($E282-P269+$D282*(1-$F282))*(1-$F282))</f>
        <v/>
      </c>
      <c r="Q282" s="37">
        <f>$D282*$F282+IF($D282*(1-$F282)&gt;=0,MAX($D282*(1-$F282),($E282-Q269+$D282*(1-$F282))*(1-$F282)),($E282-Q269+$D282*(1-$F282))*(1-$F282))</f>
        <v/>
      </c>
      <c r="R282" s="37">
        <f>$D282*$F282+IF($D282*(1-$F282)&gt;=0,MAX($D282*(1-$F282),($E282-R269+$D282*(1-$F282))*(1-$F282)),($E282-R269+$D282*(1-$F282))*(1-$F282))</f>
        <v/>
      </c>
      <c r="S282" s="37">
        <f>$D282*$F282+IF($D282*(1-$F282)&gt;=0,MAX($D282*(1-$F282),($E282-S269+$D282*(1-$F282))*(1-$F282)),($E282-S269+$D282*(1-$F282))*(1-$F282))</f>
        <v/>
      </c>
      <c r="T282" s="37">
        <f>$D282*$F282+IF($D282*(1-$F282)&gt;=0,MAX($D282*(1-$F282),($E282-T269+$D282*(1-$F282))*(1-$F282)),($E282-T269+$D282*(1-$F282))*(1-$F282))</f>
        <v/>
      </c>
      <c r="U282" s="37">
        <f>$D282*$F282+IF($D282*(1-$F282)&gt;=0,MAX($D282*(1-$F282),($E282-U269+$D282*(1-$F282))*(1-$F282)),($E282-U269+$D282*(1-$F282))*(1-$F282))</f>
        <v/>
      </c>
      <c r="V282" s="37">
        <f>$D282*$F282+IF($D282*(1-$F282)&gt;=0,MAX($D282*(1-$F282),($E282-V269+$D282*(1-$F282))*(1-$F282)),($E282-V269+$D282*(1-$F282))*(1-$F282))</f>
        <v/>
      </c>
      <c r="W282" s="37">
        <f>$D282*$F282+IF($D282*(1-$F282)&gt;=0,MAX($D282*(1-$F282),($E282-W269+$D282*(1-$F282))*(1-$F282)),($E282-W269+$D282*(1-$F282))*(1-$F282))</f>
        <v/>
      </c>
      <c r="X282" s="37">
        <f>$D282*$F282+IF($D282*(1-$F282)&gt;=0,MAX($D282*(1-$F282),($E282-X269+$D282*(1-$F282))*(1-$F282)),($E282-X269+$D282*(1-$F282))*(1-$F282))</f>
        <v/>
      </c>
      <c r="Y282" s="37">
        <f>$D282*$F282+IF($D282*(1-$F282)&gt;=0,MAX($D282*(1-$F282),($E282-Y269+$D282*(1-$F282))*(1-$F282)),($E282-Y269+$D282*(1-$F282))*(1-$F282))</f>
        <v/>
      </c>
      <c r="Z282" s="37">
        <f>$D282*$F282+IF($D282*(1-$F282)&gt;=0,MAX($D282*(1-$F282),($E282-Z269+$D282*(1-$F282))*(1-$F282)),($E282-Z269+$D282*(1-$F282))*(1-$F282))</f>
        <v/>
      </c>
      <c r="AA282" s="37">
        <f>$D282*$F282+IF($D282*(1-$F282)&gt;=0,MAX($D282*(1-$F282),($E282-AA269+$D282*(1-$F282))*(1-$F282)),($E282-AA269+$D282*(1-$F282))*(1-$F282))</f>
        <v/>
      </c>
      <c r="AB282" s="37">
        <f>$D282*$F282+IF($D282*(1-$F282)&gt;=0,MAX($D282*(1-$F282),($E282-AB269+$D282*(1-$F282))*(1-$F282)),($E282-AB269+$D282*(1-$F282))*(1-$F282))</f>
        <v/>
      </c>
      <c r="AC282" s="37">
        <f>$D282*$F282+IF($D282*(1-$F282)&gt;=0,MAX($D282*(1-$F282),($E282-AC269+$D282*(1-$F282))*(1-$F282)),($E282-AC269+$D282*(1-$F282))*(1-$F282))</f>
        <v/>
      </c>
      <c r="AD282" s="40">
        <f>OTHERTAX(AD$4,Settings!$C$10,IFERROR(INDEX(Inputs_prices!$X$5:$AA$16,$G282,MATCH(AD$4,Inputs_prices!$X$4:$AA$4,0)),0),$D282,$E282,AD269,$F282)</f>
        <v/>
      </c>
      <c r="AF282" s="11">
        <f>LOWER(Settings!$C$4)&amp;".mit."&amp;$A282&amp;IF($C282="","","."&amp;$C282&amp;"."&amp;$B282)&amp;IF(INDEX(Variables!$D$5:$D$205,MATCH($A282,Variables!$A$5:$A$205,0))="","","."&amp;INDEX(Variables!$D$5:$D$205,MATCH($A282,Variables!$A$5:$A$205,0)))&amp;"."&amp;AF$5</f>
        <v/>
      </c>
      <c r="AG282" s="38">
        <f>INDEX(Inputs_prices!$X$5:$AA$16,$G282,MATCH(AG$4,Inputs_prices!$X$4:$AA$4,0))</f>
        <v/>
      </c>
      <c r="AH282" s="39">
        <f>INDEX(Inputs_prices!$X$5:$AA$16,$G282,MATCH(AH$4,Inputs_prices!$X$4:$AA$4,0))</f>
        <v/>
      </c>
      <c r="AI282" s="39">
        <f>INDEX(Inputs_prices!$X$5:$AA$16,$G282,MATCH(AI$4,Inputs_prices!$X$4:$AA$4,0))</f>
        <v/>
      </c>
      <c r="AJ282" s="37">
        <f>$D282*$F282+IF($D282*(1-$F282)&gt;=0,MAX($D282*(1-$F282),($E282-AJ269+$D282*(1-$F282))*(1-$F282)),($E282-AJ269+$D282*(1-$F282))*(1-$F282))</f>
        <v/>
      </c>
      <c r="AK282" s="37">
        <f>$D282*$F282+IF($D282*(1-$F282)&gt;=0,MAX($D282*(1-$F282),($E282-AK269+$D282*(1-$F282))*(1-$F282)),($E282-AK269+$D282*(1-$F282))*(1-$F282))</f>
        <v/>
      </c>
      <c r="AL282" s="37">
        <f>$D282*$F282+IF($D282*(1-$F282)&gt;=0,MAX($D282*(1-$F282),($E282-AL269+$D282*(1-$F282))*(1-$F282)),($E282-AL269+$D282*(1-$F282))*(1-$F282))</f>
        <v/>
      </c>
      <c r="AM282" s="37">
        <f>$D282*$F282+IF($D282*(1-$F282)&gt;=0,MAX($D282*(1-$F282),($E282-AM269+$D282*(1-$F282))*(1-$F282)),($E282-AM269+$D282*(1-$F282))*(1-$F282))</f>
        <v/>
      </c>
      <c r="AN282" s="37">
        <f>$D282*$F282+IF($D282*(1-$F282)&gt;=0,MAX($D282*(1-$F282),($E282-AN269+$D282*(1-$F282))*(1-$F282)),($E282-AN269+$D282*(1-$F282))*(1-$F282))</f>
        <v/>
      </c>
      <c r="AO282" s="37">
        <f>$D282*$F282+IF($D282*(1-$F282)&gt;=0,MAX($D282*(1-$F282),($E282-AO269+$D282*(1-$F282))*(1-$F282)),($E282-AO269+$D282*(1-$F282))*(1-$F282))</f>
        <v/>
      </c>
      <c r="AP282" s="37">
        <f>$D282*$F282+IF($D282*(1-$F282)&gt;=0,MAX($D282*(1-$F282),($E282-AP269+$D282*(1-$F282))*(1-$F282)),($E282-AP269+$D282*(1-$F282))*(1-$F282))</f>
        <v/>
      </c>
      <c r="AQ282" s="37">
        <f>$D282*$F282+IF($D282*(1-$F282)&gt;=0,MAX($D282*(1-$F282),($E282-AQ269+$D282*(1-$F282))*(1-$F282)),($E282-AQ269+$D282*(1-$F282))*(1-$F282))</f>
        <v/>
      </c>
      <c r="AR282" s="37">
        <f>$D282*$F282+IF($D282*(1-$F282)&gt;=0,MAX($D282*(1-$F282),($E282-AR269+$D282*(1-$F282))*(1-$F282)),($E282-AR269+$D282*(1-$F282))*(1-$F282))</f>
        <v/>
      </c>
      <c r="AS282" s="37">
        <f>$D282*$F282+IF($D282*(1-$F282)&gt;=0,MAX($D282*(1-$F282),($E282-AS269+$D282*(1-$F282))*(1-$F282)),($E282-AS269+$D282*(1-$F282))*(1-$F282))</f>
        <v/>
      </c>
      <c r="AT282" s="37">
        <f>$D282*$F282+IF($D282*(1-$F282)&gt;=0,MAX($D282*(1-$F282),($E282-AT269+$D282*(1-$F282))*(1-$F282)),($E282-AT269+$D282*(1-$F282))*(1-$F282))</f>
        <v/>
      </c>
      <c r="AU282" s="37">
        <f>$D282*$F282+IF($D282*(1-$F282)&gt;=0,MAX($D282*(1-$F282),($E282-AU269+$D282*(1-$F282))*(1-$F282)),($E282-AU269+$D282*(1-$F282))*(1-$F282))</f>
        <v/>
      </c>
      <c r="AV282" s="37">
        <f>$D282*$F282+IF($D282*(1-$F282)&gt;=0,MAX($D282*(1-$F282),($E282-AV269+$D282*(1-$F282))*(1-$F282)),($E282-AV269+$D282*(1-$F282))*(1-$F282))</f>
        <v/>
      </c>
      <c r="AW282" s="37">
        <f>$D282*$F282+IF($D282*(1-$F282)&gt;=0,MAX($D282*(1-$F282),($E282-AW269+$D282*(1-$F282))*(1-$F282)),($E282-AW269+$D282*(1-$F282))*(1-$F282))</f>
        <v/>
      </c>
      <c r="AX282" s="37">
        <f>$D282*$F282+IF($D282*(1-$F282)&gt;=0,MAX($D282*(1-$F282),($E282-AX269+$D282*(1-$F282))*(1-$F282)),($E282-AX269+$D282*(1-$F282))*(1-$F282))</f>
        <v/>
      </c>
      <c r="AY282" s="40">
        <f>OTHERTAX(AY$4,Settings!$C$10,IFERROR(INDEX(Inputs_prices!$X$5:$AA$16,$G282,MATCH(AY$4,Inputs_prices!$X$4:$AA$4,0)),0),$D282,$E282,AY269,$F282)</f>
        <v/>
      </c>
    </row>
    <row r="283" hidden="1" outlineLevel="1">
      <c r="A283" s="14" t="inlineStr">
        <is>
          <t>txo</t>
        </is>
      </c>
      <c r="B283" s="14" t="inlineStr">
        <is>
          <t>nga</t>
        </is>
      </c>
      <c r="C283" s="14" t="inlineStr">
        <is>
          <t>res</t>
        </is>
      </c>
      <c r="D283" s="37">
        <f>INDEX(Inputs_prices!$S$5:$S$16,MATCH($B283&amp;"."&amp;$C283,Inputs_prices!$A$5:$A$16,0))</f>
        <v/>
      </c>
      <c r="E283" s="37">
        <f>INDEX(Inputs_prices!$R$5:$R$16,MATCH($B283&amp;"."&amp;$C283,Inputs_prices!$A$5:$A$16,0))</f>
        <v/>
      </c>
      <c r="F283" s="37">
        <f>INDEX(Inputs_prices!$K$5:$K$16,MATCH($B283&amp;"."&amp;$C283,Inputs_prices!$A$5:$A$16,0))</f>
        <v/>
      </c>
      <c r="G283" s="37">
        <f>INDEX(Inputs_prices!$E$5:$E$16,MATCH($B283&amp;"."&amp;$C283,Inputs_prices!$A$5:$A$16,0))</f>
        <v/>
      </c>
      <c r="H283" s="14">
        <f>INDEX(Variables!$B$5:$B$205,MATCH($A283,Variables!$A$5:$A$205,0))&amp;IF($C283="",""," | "&amp;INDEX(Mapping!$B$5:$B$26,MATCH($C283,Mapping!$A$5:$A$26,0))&amp;" | "&amp;INDEX(Mapping!$B$30:$B$46,MATCH($B283,Mapping!$A$30:$A$46,0)))</f>
        <v/>
      </c>
      <c r="I283" s="14">
        <f>INDEX(Variables!$C$5:$C$205,MATCH($A283,Variables!$A$5:$A$205,0))</f>
        <v/>
      </c>
      <c r="J283" s="14">
        <f>INDEX(Variables!$E$5:$E$205,MATCH($A283,Variables!$A$5:$A$205,0))</f>
        <v/>
      </c>
      <c r="K283" s="11">
        <f>LOWER(Settings!$C$4)&amp;".mit."&amp;$A283&amp;IF($C283="","","."&amp;$C283&amp;"."&amp;$B283)&amp;IF(INDEX(Variables!$D$5:$D$205,MATCH($A283,Variables!$A$5:$A$205,0))="","","."&amp;INDEX(Variables!$D$5:$D$205,MATCH($A283,Variables!$A$5:$A$205,0)))&amp;"."&amp;K$5</f>
        <v/>
      </c>
      <c r="L283" s="38">
        <f>INDEX(Inputs_prices!$X$5:$AA$16,$G283,MATCH(L$4,Inputs_prices!$X$4:$AA$4,0))</f>
        <v/>
      </c>
      <c r="M283" s="39">
        <f>INDEX(Inputs_prices!$X$5:$AA$16,$G283,MATCH(M$4,Inputs_prices!$X$4:$AA$4,0))</f>
        <v/>
      </c>
      <c r="N283" s="39">
        <f>INDEX(Inputs_prices!$X$5:$AA$16,$G283,MATCH(N$4,Inputs_prices!$X$4:$AA$4,0))</f>
        <v/>
      </c>
      <c r="O283" s="37">
        <f>$D283*$F283+IF($D283*(1-$F283)&gt;=0,MAX($D283*(1-$F283),($E283-O270+$D283*(1-$F283))*(1-$F283)),($E283-O270+$D283*(1-$F283))*(1-$F283))</f>
        <v/>
      </c>
      <c r="P283" s="37">
        <f>$D283*$F283+IF($D283*(1-$F283)&gt;=0,MAX($D283*(1-$F283),($E283-P270+$D283*(1-$F283))*(1-$F283)),($E283-P270+$D283*(1-$F283))*(1-$F283))</f>
        <v/>
      </c>
      <c r="Q283" s="37">
        <f>$D283*$F283+IF($D283*(1-$F283)&gt;=0,MAX($D283*(1-$F283),($E283-Q270+$D283*(1-$F283))*(1-$F283)),($E283-Q270+$D283*(1-$F283))*(1-$F283))</f>
        <v/>
      </c>
      <c r="R283" s="37">
        <f>$D283*$F283+IF($D283*(1-$F283)&gt;=0,MAX($D283*(1-$F283),($E283-R270+$D283*(1-$F283))*(1-$F283)),($E283-R270+$D283*(1-$F283))*(1-$F283))</f>
        <v/>
      </c>
      <c r="S283" s="37">
        <f>$D283*$F283+IF($D283*(1-$F283)&gt;=0,MAX($D283*(1-$F283),($E283-S270+$D283*(1-$F283))*(1-$F283)),($E283-S270+$D283*(1-$F283))*(1-$F283))</f>
        <v/>
      </c>
      <c r="T283" s="37">
        <f>$D283*$F283+IF($D283*(1-$F283)&gt;=0,MAX($D283*(1-$F283),($E283-T270+$D283*(1-$F283))*(1-$F283)),($E283-T270+$D283*(1-$F283))*(1-$F283))</f>
        <v/>
      </c>
      <c r="U283" s="37">
        <f>$D283*$F283+IF($D283*(1-$F283)&gt;=0,MAX($D283*(1-$F283),($E283-U270+$D283*(1-$F283))*(1-$F283)),($E283-U270+$D283*(1-$F283))*(1-$F283))</f>
        <v/>
      </c>
      <c r="V283" s="37">
        <f>$D283*$F283+IF($D283*(1-$F283)&gt;=0,MAX($D283*(1-$F283),($E283-V270+$D283*(1-$F283))*(1-$F283)),($E283-V270+$D283*(1-$F283))*(1-$F283))</f>
        <v/>
      </c>
      <c r="W283" s="37">
        <f>$D283*$F283+IF($D283*(1-$F283)&gt;=0,MAX($D283*(1-$F283),($E283-W270+$D283*(1-$F283))*(1-$F283)),($E283-W270+$D283*(1-$F283))*(1-$F283))</f>
        <v/>
      </c>
      <c r="X283" s="37">
        <f>$D283*$F283+IF($D283*(1-$F283)&gt;=0,MAX($D283*(1-$F283),($E283-X270+$D283*(1-$F283))*(1-$F283)),($E283-X270+$D283*(1-$F283))*(1-$F283))</f>
        <v/>
      </c>
      <c r="Y283" s="37">
        <f>$D283*$F283+IF($D283*(1-$F283)&gt;=0,MAX($D283*(1-$F283),($E283-Y270+$D283*(1-$F283))*(1-$F283)),($E283-Y270+$D283*(1-$F283))*(1-$F283))</f>
        <v/>
      </c>
      <c r="Z283" s="37">
        <f>$D283*$F283+IF($D283*(1-$F283)&gt;=0,MAX($D283*(1-$F283),($E283-Z270+$D283*(1-$F283))*(1-$F283)),($E283-Z270+$D283*(1-$F283))*(1-$F283))</f>
        <v/>
      </c>
      <c r="AA283" s="37">
        <f>$D283*$F283+IF($D283*(1-$F283)&gt;=0,MAX($D283*(1-$F283),($E283-AA270+$D283*(1-$F283))*(1-$F283)),($E283-AA270+$D283*(1-$F283))*(1-$F283))</f>
        <v/>
      </c>
      <c r="AB283" s="37">
        <f>$D283*$F283+IF($D283*(1-$F283)&gt;=0,MAX($D283*(1-$F283),($E283-AB270+$D283*(1-$F283))*(1-$F283)),($E283-AB270+$D283*(1-$F283))*(1-$F283))</f>
        <v/>
      </c>
      <c r="AC283" s="37">
        <f>$D283*$F283+IF($D283*(1-$F283)&gt;=0,MAX($D283*(1-$F283),($E283-AC270+$D283*(1-$F283))*(1-$F283)),($E283-AC270+$D283*(1-$F283))*(1-$F283))</f>
        <v/>
      </c>
      <c r="AD283" s="40">
        <f>OTHERTAX(AD$4,Settings!$C$10,IFERROR(INDEX(Inputs_prices!$X$5:$AA$16,$G283,MATCH(AD$4,Inputs_prices!$X$4:$AA$4,0)),0),$D283,$E283,AD270,$F283)</f>
        <v/>
      </c>
      <c r="AF283" s="11">
        <f>LOWER(Settings!$C$4)&amp;".mit."&amp;$A283&amp;IF($C283="","","."&amp;$C283&amp;"."&amp;$B283)&amp;IF(INDEX(Variables!$D$5:$D$205,MATCH($A283,Variables!$A$5:$A$205,0))="","","."&amp;INDEX(Variables!$D$5:$D$205,MATCH($A283,Variables!$A$5:$A$205,0)))&amp;"."&amp;AF$5</f>
        <v/>
      </c>
      <c r="AG283" s="38">
        <f>INDEX(Inputs_prices!$X$5:$AA$16,$G283,MATCH(AG$4,Inputs_prices!$X$4:$AA$4,0))</f>
        <v/>
      </c>
      <c r="AH283" s="39">
        <f>INDEX(Inputs_prices!$X$5:$AA$16,$G283,MATCH(AH$4,Inputs_prices!$X$4:$AA$4,0))</f>
        <v/>
      </c>
      <c r="AI283" s="39">
        <f>INDEX(Inputs_prices!$X$5:$AA$16,$G283,MATCH(AI$4,Inputs_prices!$X$4:$AA$4,0))</f>
        <v/>
      </c>
      <c r="AJ283" s="37">
        <f>$D283*$F283+IF($D283*(1-$F283)&gt;=0,MAX($D283*(1-$F283),($E283-AJ270+$D283*(1-$F283))*(1-$F283)),($E283-AJ270+$D283*(1-$F283))*(1-$F283))</f>
        <v/>
      </c>
      <c r="AK283" s="37">
        <f>$D283*$F283+IF($D283*(1-$F283)&gt;=0,MAX($D283*(1-$F283),($E283-AK270+$D283*(1-$F283))*(1-$F283)),($E283-AK270+$D283*(1-$F283))*(1-$F283))</f>
        <v/>
      </c>
      <c r="AL283" s="37">
        <f>$D283*$F283+IF($D283*(1-$F283)&gt;=0,MAX($D283*(1-$F283),($E283-AL270+$D283*(1-$F283))*(1-$F283)),($E283-AL270+$D283*(1-$F283))*(1-$F283))</f>
        <v/>
      </c>
      <c r="AM283" s="37">
        <f>$D283*$F283+IF($D283*(1-$F283)&gt;=0,MAX($D283*(1-$F283),($E283-AM270+$D283*(1-$F283))*(1-$F283)),($E283-AM270+$D283*(1-$F283))*(1-$F283))</f>
        <v/>
      </c>
      <c r="AN283" s="37">
        <f>$D283*$F283+IF($D283*(1-$F283)&gt;=0,MAX($D283*(1-$F283),($E283-AN270+$D283*(1-$F283))*(1-$F283)),($E283-AN270+$D283*(1-$F283))*(1-$F283))</f>
        <v/>
      </c>
      <c r="AO283" s="37">
        <f>$D283*$F283+IF($D283*(1-$F283)&gt;=0,MAX($D283*(1-$F283),($E283-AO270+$D283*(1-$F283))*(1-$F283)),($E283-AO270+$D283*(1-$F283))*(1-$F283))</f>
        <v/>
      </c>
      <c r="AP283" s="37">
        <f>$D283*$F283+IF($D283*(1-$F283)&gt;=0,MAX($D283*(1-$F283),($E283-AP270+$D283*(1-$F283))*(1-$F283)),($E283-AP270+$D283*(1-$F283))*(1-$F283))</f>
        <v/>
      </c>
      <c r="AQ283" s="37">
        <f>$D283*$F283+IF($D283*(1-$F283)&gt;=0,MAX($D283*(1-$F283),($E283-AQ270+$D283*(1-$F283))*(1-$F283)),($E283-AQ270+$D283*(1-$F283))*(1-$F283))</f>
        <v/>
      </c>
      <c r="AR283" s="37">
        <f>$D283*$F283+IF($D283*(1-$F283)&gt;=0,MAX($D283*(1-$F283),($E283-AR270+$D283*(1-$F283))*(1-$F283)),($E283-AR270+$D283*(1-$F283))*(1-$F283))</f>
        <v/>
      </c>
      <c r="AS283" s="37">
        <f>$D283*$F283+IF($D283*(1-$F283)&gt;=0,MAX($D283*(1-$F283),($E283-AS270+$D283*(1-$F283))*(1-$F283)),($E283-AS270+$D283*(1-$F283))*(1-$F283))</f>
        <v/>
      </c>
      <c r="AT283" s="37">
        <f>$D283*$F283+IF($D283*(1-$F283)&gt;=0,MAX($D283*(1-$F283),($E283-AT270+$D283*(1-$F283))*(1-$F283)),($E283-AT270+$D283*(1-$F283))*(1-$F283))</f>
        <v/>
      </c>
      <c r="AU283" s="37">
        <f>$D283*$F283+IF($D283*(1-$F283)&gt;=0,MAX($D283*(1-$F283),($E283-AU270+$D283*(1-$F283))*(1-$F283)),($E283-AU270+$D283*(1-$F283))*(1-$F283))</f>
        <v/>
      </c>
      <c r="AV283" s="37">
        <f>$D283*$F283+IF($D283*(1-$F283)&gt;=0,MAX($D283*(1-$F283),($E283-AV270+$D283*(1-$F283))*(1-$F283)),($E283-AV270+$D283*(1-$F283))*(1-$F283))</f>
        <v/>
      </c>
      <c r="AW283" s="37">
        <f>$D283*$F283+IF($D283*(1-$F283)&gt;=0,MAX($D283*(1-$F283),($E283-AW270+$D283*(1-$F283))*(1-$F283)),($E283-AW270+$D283*(1-$F283))*(1-$F283))</f>
        <v/>
      </c>
      <c r="AX283" s="37">
        <f>$D283*$F283+IF($D283*(1-$F283)&gt;=0,MAX($D283*(1-$F283),($E283-AX270+$D283*(1-$F283))*(1-$F283)),($E283-AX270+$D283*(1-$F283))*(1-$F283))</f>
        <v/>
      </c>
      <c r="AY283" s="40">
        <f>OTHERTAX(AY$4,Settings!$C$10,IFERROR(INDEX(Inputs_prices!$X$5:$AA$16,$G283,MATCH(AY$4,Inputs_prices!$X$4:$AA$4,0)),0),$D283,$E283,AY270,$F283)</f>
        <v/>
      </c>
    </row>
    <row r="284" hidden="1" outlineLevel="1">
      <c r="A284" s="14" t="inlineStr">
        <is>
          <t>txo</t>
        </is>
      </c>
      <c r="B284" s="14" t="inlineStr">
        <is>
          <t>nga</t>
        </is>
      </c>
      <c r="C284" s="14" t="inlineStr">
        <is>
          <t>ind</t>
        </is>
      </c>
      <c r="D284" s="37">
        <f>INDEX(Inputs_prices!$S$5:$S$16,MATCH($B284&amp;"."&amp;$C284,Inputs_prices!$A$5:$A$16,0))</f>
        <v/>
      </c>
      <c r="E284" s="37">
        <f>INDEX(Inputs_prices!$R$5:$R$16,MATCH($B284&amp;"."&amp;$C284,Inputs_prices!$A$5:$A$16,0))</f>
        <v/>
      </c>
      <c r="F284" s="37">
        <f>INDEX(Inputs_prices!$K$5:$K$16,MATCH($B284&amp;"."&amp;$C284,Inputs_prices!$A$5:$A$16,0))</f>
        <v/>
      </c>
      <c r="G284" s="37">
        <f>INDEX(Inputs_prices!$E$5:$E$16,MATCH($B284&amp;"."&amp;$C284,Inputs_prices!$A$5:$A$16,0))</f>
        <v/>
      </c>
      <c r="H284" s="14">
        <f>INDEX(Variables!$B$5:$B$205,MATCH($A284,Variables!$A$5:$A$205,0))&amp;IF($C284="",""," | "&amp;INDEX(Mapping!$B$5:$B$26,MATCH($C284,Mapping!$A$5:$A$26,0))&amp;" | "&amp;INDEX(Mapping!$B$30:$B$46,MATCH($B284,Mapping!$A$30:$A$46,0)))</f>
        <v/>
      </c>
      <c r="I284" s="14">
        <f>INDEX(Variables!$C$5:$C$205,MATCH($A284,Variables!$A$5:$A$205,0))</f>
        <v/>
      </c>
      <c r="J284" s="14">
        <f>INDEX(Variables!$E$5:$E$205,MATCH($A284,Variables!$A$5:$A$205,0))</f>
        <v/>
      </c>
      <c r="K284" s="11">
        <f>LOWER(Settings!$C$4)&amp;".mit."&amp;$A284&amp;IF($C284="","","."&amp;$C284&amp;"."&amp;$B284)&amp;IF(INDEX(Variables!$D$5:$D$205,MATCH($A284,Variables!$A$5:$A$205,0))="","","."&amp;INDEX(Variables!$D$5:$D$205,MATCH($A284,Variables!$A$5:$A$205,0)))&amp;"."&amp;K$5</f>
        <v/>
      </c>
      <c r="L284" s="38">
        <f>INDEX(Inputs_prices!$X$5:$AA$16,$G284,MATCH(L$4,Inputs_prices!$X$4:$AA$4,0))</f>
        <v/>
      </c>
      <c r="M284" s="39">
        <f>INDEX(Inputs_prices!$X$5:$AA$16,$G284,MATCH(M$4,Inputs_prices!$X$4:$AA$4,0))</f>
        <v/>
      </c>
      <c r="N284" s="39">
        <f>INDEX(Inputs_prices!$X$5:$AA$16,$G284,MATCH(N$4,Inputs_prices!$X$4:$AA$4,0))</f>
        <v/>
      </c>
      <c r="O284" s="37">
        <f>$D284*$F284+IF($D284*(1-$F284)&gt;=0,MAX($D284*(1-$F284),($E284-O271+$D284*(1-$F284))*(1-$F284)),($E284-O271+$D284*(1-$F284))*(1-$F284))</f>
        <v/>
      </c>
      <c r="P284" s="37">
        <f>$D284*$F284+IF($D284*(1-$F284)&gt;=0,MAX($D284*(1-$F284),($E284-P271+$D284*(1-$F284))*(1-$F284)),($E284-P271+$D284*(1-$F284))*(1-$F284))</f>
        <v/>
      </c>
      <c r="Q284" s="37">
        <f>$D284*$F284+IF($D284*(1-$F284)&gt;=0,MAX($D284*(1-$F284),($E284-Q271+$D284*(1-$F284))*(1-$F284)),($E284-Q271+$D284*(1-$F284))*(1-$F284))</f>
        <v/>
      </c>
      <c r="R284" s="37">
        <f>$D284*$F284+IF($D284*(1-$F284)&gt;=0,MAX($D284*(1-$F284),($E284-R271+$D284*(1-$F284))*(1-$F284)),($E284-R271+$D284*(1-$F284))*(1-$F284))</f>
        <v/>
      </c>
      <c r="S284" s="37">
        <f>$D284*$F284+IF($D284*(1-$F284)&gt;=0,MAX($D284*(1-$F284),($E284-S271+$D284*(1-$F284))*(1-$F284)),($E284-S271+$D284*(1-$F284))*(1-$F284))</f>
        <v/>
      </c>
      <c r="T284" s="37">
        <f>$D284*$F284+IF($D284*(1-$F284)&gt;=0,MAX($D284*(1-$F284),($E284-T271+$D284*(1-$F284))*(1-$F284)),($E284-T271+$D284*(1-$F284))*(1-$F284))</f>
        <v/>
      </c>
      <c r="U284" s="37">
        <f>$D284*$F284+IF($D284*(1-$F284)&gt;=0,MAX($D284*(1-$F284),($E284-U271+$D284*(1-$F284))*(1-$F284)),($E284-U271+$D284*(1-$F284))*(1-$F284))</f>
        <v/>
      </c>
      <c r="V284" s="37">
        <f>$D284*$F284+IF($D284*(1-$F284)&gt;=0,MAX($D284*(1-$F284),($E284-V271+$D284*(1-$F284))*(1-$F284)),($E284-V271+$D284*(1-$F284))*(1-$F284))</f>
        <v/>
      </c>
      <c r="W284" s="37">
        <f>$D284*$F284+IF($D284*(1-$F284)&gt;=0,MAX($D284*(1-$F284),($E284-W271+$D284*(1-$F284))*(1-$F284)),($E284-W271+$D284*(1-$F284))*(1-$F284))</f>
        <v/>
      </c>
      <c r="X284" s="37">
        <f>$D284*$F284+IF($D284*(1-$F284)&gt;=0,MAX($D284*(1-$F284),($E284-X271+$D284*(1-$F284))*(1-$F284)),($E284-X271+$D284*(1-$F284))*(1-$F284))</f>
        <v/>
      </c>
      <c r="Y284" s="37">
        <f>$D284*$F284+IF($D284*(1-$F284)&gt;=0,MAX($D284*(1-$F284),($E284-Y271+$D284*(1-$F284))*(1-$F284)),($E284-Y271+$D284*(1-$F284))*(1-$F284))</f>
        <v/>
      </c>
      <c r="Z284" s="37">
        <f>$D284*$F284+IF($D284*(1-$F284)&gt;=0,MAX($D284*(1-$F284),($E284-Z271+$D284*(1-$F284))*(1-$F284)),($E284-Z271+$D284*(1-$F284))*(1-$F284))</f>
        <v/>
      </c>
      <c r="AA284" s="37">
        <f>$D284*$F284+IF($D284*(1-$F284)&gt;=0,MAX($D284*(1-$F284),($E284-AA271+$D284*(1-$F284))*(1-$F284)),($E284-AA271+$D284*(1-$F284))*(1-$F284))</f>
        <v/>
      </c>
      <c r="AB284" s="37">
        <f>$D284*$F284+IF($D284*(1-$F284)&gt;=0,MAX($D284*(1-$F284),($E284-AB271+$D284*(1-$F284))*(1-$F284)),($E284-AB271+$D284*(1-$F284))*(1-$F284))</f>
        <v/>
      </c>
      <c r="AC284" s="37">
        <f>$D284*$F284+IF($D284*(1-$F284)&gt;=0,MAX($D284*(1-$F284),($E284-AC271+$D284*(1-$F284))*(1-$F284)),($E284-AC271+$D284*(1-$F284))*(1-$F284))</f>
        <v/>
      </c>
      <c r="AD284" s="40">
        <f>OTHERTAX(AD$4,Settings!$C$10,IFERROR(INDEX(Inputs_prices!$X$5:$AA$16,$G284,MATCH(AD$4,Inputs_prices!$X$4:$AA$4,0)),0),$D284,$E284,AD271,$F284)</f>
        <v/>
      </c>
      <c r="AF284" s="11">
        <f>LOWER(Settings!$C$4)&amp;".mit."&amp;$A284&amp;IF($C284="","","."&amp;$C284&amp;"."&amp;$B284)&amp;IF(INDEX(Variables!$D$5:$D$205,MATCH($A284,Variables!$A$5:$A$205,0))="","","."&amp;INDEX(Variables!$D$5:$D$205,MATCH($A284,Variables!$A$5:$A$205,0)))&amp;"."&amp;AF$5</f>
        <v/>
      </c>
      <c r="AG284" s="38">
        <f>INDEX(Inputs_prices!$X$5:$AA$16,$G284,MATCH(AG$4,Inputs_prices!$X$4:$AA$4,0))</f>
        <v/>
      </c>
      <c r="AH284" s="39">
        <f>INDEX(Inputs_prices!$X$5:$AA$16,$G284,MATCH(AH$4,Inputs_prices!$X$4:$AA$4,0))</f>
        <v/>
      </c>
      <c r="AI284" s="39">
        <f>INDEX(Inputs_prices!$X$5:$AA$16,$G284,MATCH(AI$4,Inputs_prices!$X$4:$AA$4,0))</f>
        <v/>
      </c>
      <c r="AJ284" s="37">
        <f>$D284*$F284+IF($D284*(1-$F284)&gt;=0,MAX($D284*(1-$F284),($E284-AJ271+$D284*(1-$F284))*(1-$F284)),($E284-AJ271+$D284*(1-$F284))*(1-$F284))</f>
        <v/>
      </c>
      <c r="AK284" s="37">
        <f>$D284*$F284+IF($D284*(1-$F284)&gt;=0,MAX($D284*(1-$F284),($E284-AK271+$D284*(1-$F284))*(1-$F284)),($E284-AK271+$D284*(1-$F284))*(1-$F284))</f>
        <v/>
      </c>
      <c r="AL284" s="37">
        <f>$D284*$F284+IF($D284*(1-$F284)&gt;=0,MAX($D284*(1-$F284),($E284-AL271+$D284*(1-$F284))*(1-$F284)),($E284-AL271+$D284*(1-$F284))*(1-$F284))</f>
        <v/>
      </c>
      <c r="AM284" s="37">
        <f>$D284*$F284+IF($D284*(1-$F284)&gt;=0,MAX($D284*(1-$F284),($E284-AM271+$D284*(1-$F284))*(1-$F284)),($E284-AM271+$D284*(1-$F284))*(1-$F284))</f>
        <v/>
      </c>
      <c r="AN284" s="37">
        <f>$D284*$F284+IF($D284*(1-$F284)&gt;=0,MAX($D284*(1-$F284),($E284-AN271+$D284*(1-$F284))*(1-$F284)),($E284-AN271+$D284*(1-$F284))*(1-$F284))</f>
        <v/>
      </c>
      <c r="AO284" s="37">
        <f>$D284*$F284+IF($D284*(1-$F284)&gt;=0,MAX($D284*(1-$F284),($E284-AO271+$D284*(1-$F284))*(1-$F284)),($E284-AO271+$D284*(1-$F284))*(1-$F284))</f>
        <v/>
      </c>
      <c r="AP284" s="37">
        <f>$D284*$F284+IF($D284*(1-$F284)&gt;=0,MAX($D284*(1-$F284),($E284-AP271+$D284*(1-$F284))*(1-$F284)),($E284-AP271+$D284*(1-$F284))*(1-$F284))</f>
        <v/>
      </c>
      <c r="AQ284" s="37">
        <f>$D284*$F284+IF($D284*(1-$F284)&gt;=0,MAX($D284*(1-$F284),($E284-AQ271+$D284*(1-$F284))*(1-$F284)),($E284-AQ271+$D284*(1-$F284))*(1-$F284))</f>
        <v/>
      </c>
      <c r="AR284" s="37">
        <f>$D284*$F284+IF($D284*(1-$F284)&gt;=0,MAX($D284*(1-$F284),($E284-AR271+$D284*(1-$F284))*(1-$F284)),($E284-AR271+$D284*(1-$F284))*(1-$F284))</f>
        <v/>
      </c>
      <c r="AS284" s="37">
        <f>$D284*$F284+IF($D284*(1-$F284)&gt;=0,MAX($D284*(1-$F284),($E284-AS271+$D284*(1-$F284))*(1-$F284)),($E284-AS271+$D284*(1-$F284))*(1-$F284))</f>
        <v/>
      </c>
      <c r="AT284" s="37">
        <f>$D284*$F284+IF($D284*(1-$F284)&gt;=0,MAX($D284*(1-$F284),($E284-AT271+$D284*(1-$F284))*(1-$F284)),($E284-AT271+$D284*(1-$F284))*(1-$F284))</f>
        <v/>
      </c>
      <c r="AU284" s="37">
        <f>$D284*$F284+IF($D284*(1-$F284)&gt;=0,MAX($D284*(1-$F284),($E284-AU271+$D284*(1-$F284))*(1-$F284)),($E284-AU271+$D284*(1-$F284))*(1-$F284))</f>
        <v/>
      </c>
      <c r="AV284" s="37">
        <f>$D284*$F284+IF($D284*(1-$F284)&gt;=0,MAX($D284*(1-$F284),($E284-AV271+$D284*(1-$F284))*(1-$F284)),($E284-AV271+$D284*(1-$F284))*(1-$F284))</f>
        <v/>
      </c>
      <c r="AW284" s="37">
        <f>$D284*$F284+IF($D284*(1-$F284)&gt;=0,MAX($D284*(1-$F284),($E284-AW271+$D284*(1-$F284))*(1-$F284)),($E284-AW271+$D284*(1-$F284))*(1-$F284))</f>
        <v/>
      </c>
      <c r="AX284" s="37">
        <f>$D284*$F284+IF($D284*(1-$F284)&gt;=0,MAX($D284*(1-$F284),($E284-AX271+$D284*(1-$F284))*(1-$F284)),($E284-AX271+$D284*(1-$F284))*(1-$F284))</f>
        <v/>
      </c>
      <c r="AY284" s="40">
        <f>OTHERTAX(AY$4,Settings!$C$10,IFERROR(INDEX(Inputs_prices!$X$5:$AA$16,$G284,MATCH(AY$4,Inputs_prices!$X$4:$AA$4,0)),0),$D284,$E284,AY271,$F284)</f>
        <v/>
      </c>
    </row>
    <row r="285" hidden="1" outlineLevel="1">
      <c r="A285" s="14" t="inlineStr">
        <is>
          <t>txo</t>
        </is>
      </c>
      <c r="B285" s="14" t="inlineStr">
        <is>
          <t>gso</t>
        </is>
      </c>
      <c r="C285" s="14" t="inlineStr">
        <is>
          <t>all</t>
        </is>
      </c>
      <c r="D285" s="37">
        <f>INDEX(Inputs_prices!$S$5:$S$16,MATCH($B285&amp;"."&amp;$C285,Inputs_prices!$A$5:$A$16,0))</f>
        <v/>
      </c>
      <c r="E285" s="37">
        <f>INDEX(Inputs_prices!$R$5:$R$16,MATCH($B285&amp;"."&amp;$C285,Inputs_prices!$A$5:$A$16,0))</f>
        <v/>
      </c>
      <c r="F285" s="37">
        <f>INDEX(Inputs_prices!$K$5:$K$16,MATCH($B285&amp;"."&amp;$C285,Inputs_prices!$A$5:$A$16,0))</f>
        <v/>
      </c>
      <c r="G285" s="37">
        <f>INDEX(Inputs_prices!$E$5:$E$16,MATCH($B285&amp;"."&amp;$C285,Inputs_prices!$A$5:$A$16,0))</f>
        <v/>
      </c>
      <c r="H285" s="14">
        <f>INDEX(Variables!$B$5:$B$205,MATCH($A285,Variables!$A$5:$A$205,0))&amp;IF($C285="",""," | "&amp;INDEX(Mapping!$B$5:$B$26,MATCH($C285,Mapping!$A$5:$A$26,0))&amp;" | "&amp;INDEX(Mapping!$B$30:$B$46,MATCH($B285,Mapping!$A$30:$A$46,0)))</f>
        <v/>
      </c>
      <c r="I285" s="14">
        <f>INDEX(Variables!$C$5:$C$205,MATCH($A285,Variables!$A$5:$A$205,0))</f>
        <v/>
      </c>
      <c r="J285" s="14">
        <f>INDEX(Variables!$E$5:$E$205,MATCH($A285,Variables!$A$5:$A$205,0))</f>
        <v/>
      </c>
      <c r="K285" s="11">
        <f>LOWER(Settings!$C$4)&amp;".mit."&amp;$A285&amp;IF($C285="","","."&amp;$C285&amp;"."&amp;$B285)&amp;IF(INDEX(Variables!$D$5:$D$205,MATCH($A285,Variables!$A$5:$A$205,0))="","","."&amp;INDEX(Variables!$D$5:$D$205,MATCH($A285,Variables!$A$5:$A$205,0)))&amp;"."&amp;K$5</f>
        <v/>
      </c>
      <c r="L285" s="38">
        <f>INDEX(Inputs_prices!$X$5:$AA$16,$G285,MATCH(L$4,Inputs_prices!$X$4:$AA$4,0))</f>
        <v/>
      </c>
      <c r="M285" s="39">
        <f>INDEX(Inputs_prices!$X$5:$AA$16,$G285,MATCH(M$4,Inputs_prices!$X$4:$AA$4,0))</f>
        <v/>
      </c>
      <c r="N285" s="39">
        <f>INDEX(Inputs_prices!$X$5:$AA$16,$G285,MATCH(N$4,Inputs_prices!$X$4:$AA$4,0))</f>
        <v/>
      </c>
      <c r="O285" s="37">
        <f>$D285*$F285+IF($D285*(1-$F285)&gt;=0,MAX($D285*(1-$F285),($E285-O272+$D285*(1-$F285))*(1-$F285)),($E285-O272+$D285*(1-$F285))*(1-$F285))</f>
        <v/>
      </c>
      <c r="P285" s="37">
        <f>$D285*$F285+IF($D285*(1-$F285)&gt;=0,MAX($D285*(1-$F285),($E285-P272+$D285*(1-$F285))*(1-$F285)),($E285-P272+$D285*(1-$F285))*(1-$F285))</f>
        <v/>
      </c>
      <c r="Q285" s="37">
        <f>$D285*$F285+IF($D285*(1-$F285)&gt;=0,MAX($D285*(1-$F285),($E285-Q272+$D285*(1-$F285))*(1-$F285)),($E285-Q272+$D285*(1-$F285))*(1-$F285))</f>
        <v/>
      </c>
      <c r="R285" s="37">
        <f>$D285*$F285+IF($D285*(1-$F285)&gt;=0,MAX($D285*(1-$F285),($E285-R272+$D285*(1-$F285))*(1-$F285)),($E285-R272+$D285*(1-$F285))*(1-$F285))</f>
        <v/>
      </c>
      <c r="S285" s="37">
        <f>$D285*$F285+IF($D285*(1-$F285)&gt;=0,MAX($D285*(1-$F285),($E285-S272+$D285*(1-$F285))*(1-$F285)),($E285-S272+$D285*(1-$F285))*(1-$F285))</f>
        <v/>
      </c>
      <c r="T285" s="37">
        <f>$D285*$F285+IF($D285*(1-$F285)&gt;=0,MAX($D285*(1-$F285),($E285-T272+$D285*(1-$F285))*(1-$F285)),($E285-T272+$D285*(1-$F285))*(1-$F285))</f>
        <v/>
      </c>
      <c r="U285" s="37">
        <f>$D285*$F285+IF($D285*(1-$F285)&gt;=0,MAX($D285*(1-$F285),($E285-U272+$D285*(1-$F285))*(1-$F285)),($E285-U272+$D285*(1-$F285))*(1-$F285))</f>
        <v/>
      </c>
      <c r="V285" s="37">
        <f>$D285*$F285+IF($D285*(1-$F285)&gt;=0,MAX($D285*(1-$F285),($E285-V272+$D285*(1-$F285))*(1-$F285)),($E285-V272+$D285*(1-$F285))*(1-$F285))</f>
        <v/>
      </c>
      <c r="W285" s="37">
        <f>$D285*$F285+IF($D285*(1-$F285)&gt;=0,MAX($D285*(1-$F285),($E285-W272+$D285*(1-$F285))*(1-$F285)),($E285-W272+$D285*(1-$F285))*(1-$F285))</f>
        <v/>
      </c>
      <c r="X285" s="37">
        <f>$D285*$F285+IF($D285*(1-$F285)&gt;=0,MAX($D285*(1-$F285),($E285-X272+$D285*(1-$F285))*(1-$F285)),($E285-X272+$D285*(1-$F285))*(1-$F285))</f>
        <v/>
      </c>
      <c r="Y285" s="37">
        <f>$D285*$F285+IF($D285*(1-$F285)&gt;=0,MAX($D285*(1-$F285),($E285-Y272+$D285*(1-$F285))*(1-$F285)),($E285-Y272+$D285*(1-$F285))*(1-$F285))</f>
        <v/>
      </c>
      <c r="Z285" s="37">
        <f>$D285*$F285+IF($D285*(1-$F285)&gt;=0,MAX($D285*(1-$F285),($E285-Z272+$D285*(1-$F285))*(1-$F285)),($E285-Z272+$D285*(1-$F285))*(1-$F285))</f>
        <v/>
      </c>
      <c r="AA285" s="37">
        <f>$D285*$F285+IF($D285*(1-$F285)&gt;=0,MAX($D285*(1-$F285),($E285-AA272+$D285*(1-$F285))*(1-$F285)),($E285-AA272+$D285*(1-$F285))*(1-$F285))</f>
        <v/>
      </c>
      <c r="AB285" s="37">
        <f>$D285*$F285+IF($D285*(1-$F285)&gt;=0,MAX($D285*(1-$F285),($E285-AB272+$D285*(1-$F285))*(1-$F285)),($E285-AB272+$D285*(1-$F285))*(1-$F285))</f>
        <v/>
      </c>
      <c r="AC285" s="37">
        <f>$D285*$F285+IF($D285*(1-$F285)&gt;=0,MAX($D285*(1-$F285),($E285-AC272+$D285*(1-$F285))*(1-$F285)),($E285-AC272+$D285*(1-$F285))*(1-$F285))</f>
        <v/>
      </c>
      <c r="AD285" s="40">
        <f>OTHERTAX(AD$4,Settings!$C$10,IFERROR(INDEX(Inputs_prices!$X$5:$AA$16,$G285,MATCH(AD$4,Inputs_prices!$X$4:$AA$4,0)),0),$D285,$E285,AD272,$F285)</f>
        <v/>
      </c>
      <c r="AF285" s="11">
        <f>LOWER(Settings!$C$4)&amp;".mit."&amp;$A285&amp;IF($C285="","","."&amp;$C285&amp;"."&amp;$B285)&amp;IF(INDEX(Variables!$D$5:$D$205,MATCH($A285,Variables!$A$5:$A$205,0))="","","."&amp;INDEX(Variables!$D$5:$D$205,MATCH($A285,Variables!$A$5:$A$205,0)))&amp;"."&amp;AF$5</f>
        <v/>
      </c>
      <c r="AG285" s="38">
        <f>INDEX(Inputs_prices!$X$5:$AA$16,$G285,MATCH(AG$4,Inputs_prices!$X$4:$AA$4,0))</f>
        <v/>
      </c>
      <c r="AH285" s="39">
        <f>INDEX(Inputs_prices!$X$5:$AA$16,$G285,MATCH(AH$4,Inputs_prices!$X$4:$AA$4,0))</f>
        <v/>
      </c>
      <c r="AI285" s="39">
        <f>INDEX(Inputs_prices!$X$5:$AA$16,$G285,MATCH(AI$4,Inputs_prices!$X$4:$AA$4,0))</f>
        <v/>
      </c>
      <c r="AJ285" s="37">
        <f>$D285*$F285+IF($D285*(1-$F285)&gt;=0,MAX($D285*(1-$F285),($E285-AJ272+$D285*(1-$F285))*(1-$F285)),($E285-AJ272+$D285*(1-$F285))*(1-$F285))</f>
        <v/>
      </c>
      <c r="AK285" s="37">
        <f>$D285*$F285+IF($D285*(1-$F285)&gt;=0,MAX($D285*(1-$F285),($E285-AK272+$D285*(1-$F285))*(1-$F285)),($E285-AK272+$D285*(1-$F285))*(1-$F285))</f>
        <v/>
      </c>
      <c r="AL285" s="37">
        <f>$D285*$F285+IF($D285*(1-$F285)&gt;=0,MAX($D285*(1-$F285),($E285-AL272+$D285*(1-$F285))*(1-$F285)),($E285-AL272+$D285*(1-$F285))*(1-$F285))</f>
        <v/>
      </c>
      <c r="AM285" s="37">
        <f>$D285*$F285+IF($D285*(1-$F285)&gt;=0,MAX($D285*(1-$F285),($E285-AM272+$D285*(1-$F285))*(1-$F285)),($E285-AM272+$D285*(1-$F285))*(1-$F285))</f>
        <v/>
      </c>
      <c r="AN285" s="37">
        <f>$D285*$F285+IF($D285*(1-$F285)&gt;=0,MAX($D285*(1-$F285),($E285-AN272+$D285*(1-$F285))*(1-$F285)),($E285-AN272+$D285*(1-$F285))*(1-$F285))</f>
        <v/>
      </c>
      <c r="AO285" s="37">
        <f>$D285*$F285+IF($D285*(1-$F285)&gt;=0,MAX($D285*(1-$F285),($E285-AO272+$D285*(1-$F285))*(1-$F285)),($E285-AO272+$D285*(1-$F285))*(1-$F285))</f>
        <v/>
      </c>
      <c r="AP285" s="37">
        <f>$D285*$F285+IF($D285*(1-$F285)&gt;=0,MAX($D285*(1-$F285),($E285-AP272+$D285*(1-$F285))*(1-$F285)),($E285-AP272+$D285*(1-$F285))*(1-$F285))</f>
        <v/>
      </c>
      <c r="AQ285" s="37">
        <f>$D285*$F285+IF($D285*(1-$F285)&gt;=0,MAX($D285*(1-$F285),($E285-AQ272+$D285*(1-$F285))*(1-$F285)),($E285-AQ272+$D285*(1-$F285))*(1-$F285))</f>
        <v/>
      </c>
      <c r="AR285" s="37">
        <f>$D285*$F285+IF($D285*(1-$F285)&gt;=0,MAX($D285*(1-$F285),($E285-AR272+$D285*(1-$F285))*(1-$F285)),($E285-AR272+$D285*(1-$F285))*(1-$F285))</f>
        <v/>
      </c>
      <c r="AS285" s="37">
        <f>$D285*$F285+IF($D285*(1-$F285)&gt;=0,MAX($D285*(1-$F285),($E285-AS272+$D285*(1-$F285))*(1-$F285)),($E285-AS272+$D285*(1-$F285))*(1-$F285))</f>
        <v/>
      </c>
      <c r="AT285" s="37">
        <f>$D285*$F285+IF($D285*(1-$F285)&gt;=0,MAX($D285*(1-$F285),($E285-AT272+$D285*(1-$F285))*(1-$F285)),($E285-AT272+$D285*(1-$F285))*(1-$F285))</f>
        <v/>
      </c>
      <c r="AU285" s="37">
        <f>$D285*$F285+IF($D285*(1-$F285)&gt;=0,MAX($D285*(1-$F285),($E285-AU272+$D285*(1-$F285))*(1-$F285)),($E285-AU272+$D285*(1-$F285))*(1-$F285))</f>
        <v/>
      </c>
      <c r="AV285" s="37">
        <f>$D285*$F285+IF($D285*(1-$F285)&gt;=0,MAX($D285*(1-$F285),($E285-AV272+$D285*(1-$F285))*(1-$F285)),($E285-AV272+$D285*(1-$F285))*(1-$F285))</f>
        <v/>
      </c>
      <c r="AW285" s="37">
        <f>$D285*$F285+IF($D285*(1-$F285)&gt;=0,MAX($D285*(1-$F285),($E285-AW272+$D285*(1-$F285))*(1-$F285)),($E285-AW272+$D285*(1-$F285))*(1-$F285))</f>
        <v/>
      </c>
      <c r="AX285" s="37">
        <f>$D285*$F285+IF($D285*(1-$F285)&gt;=0,MAX($D285*(1-$F285),($E285-AX272+$D285*(1-$F285))*(1-$F285)),($E285-AX272+$D285*(1-$F285))*(1-$F285))</f>
        <v/>
      </c>
      <c r="AY285" s="40">
        <f>OTHERTAX(AY$4,Settings!$C$10,IFERROR(INDEX(Inputs_prices!$X$5:$AA$16,$G285,MATCH(AY$4,Inputs_prices!$X$4:$AA$4,0)),0),$D285,$E285,AY272,$F285)</f>
        <v/>
      </c>
    </row>
    <row r="286" hidden="1" outlineLevel="1">
      <c r="A286" s="14" t="inlineStr">
        <is>
          <t>txo</t>
        </is>
      </c>
      <c r="B286" s="14" t="inlineStr">
        <is>
          <t>die</t>
        </is>
      </c>
      <c r="C286" s="14" t="inlineStr">
        <is>
          <t>all</t>
        </is>
      </c>
      <c r="D286" s="37">
        <f>INDEX(Inputs_prices!$S$5:$S$16,MATCH($B286&amp;"."&amp;$C286,Inputs_prices!$A$5:$A$16,0))</f>
        <v/>
      </c>
      <c r="E286" s="37">
        <f>INDEX(Inputs_prices!$R$5:$R$16,MATCH($B286&amp;"."&amp;$C286,Inputs_prices!$A$5:$A$16,0))</f>
        <v/>
      </c>
      <c r="F286" s="37">
        <f>INDEX(Inputs_prices!$K$5:$K$16,MATCH($B286&amp;"."&amp;$C286,Inputs_prices!$A$5:$A$16,0))</f>
        <v/>
      </c>
      <c r="G286" s="37">
        <f>INDEX(Inputs_prices!$E$5:$E$16,MATCH($B286&amp;"."&amp;$C286,Inputs_prices!$A$5:$A$16,0))</f>
        <v/>
      </c>
      <c r="H286" s="14">
        <f>INDEX(Variables!$B$5:$B$205,MATCH($A286,Variables!$A$5:$A$205,0))&amp;IF($C286="",""," | "&amp;INDEX(Mapping!$B$5:$B$26,MATCH($C286,Mapping!$A$5:$A$26,0))&amp;" | "&amp;INDEX(Mapping!$B$30:$B$46,MATCH($B286,Mapping!$A$30:$A$46,0)))</f>
        <v/>
      </c>
      <c r="I286" s="14">
        <f>INDEX(Variables!$C$5:$C$205,MATCH($A286,Variables!$A$5:$A$205,0))</f>
        <v/>
      </c>
      <c r="J286" s="14">
        <f>INDEX(Variables!$E$5:$E$205,MATCH($A286,Variables!$A$5:$A$205,0))</f>
        <v/>
      </c>
      <c r="K286" s="11">
        <f>LOWER(Settings!$C$4)&amp;".mit."&amp;$A286&amp;IF($C286="","","."&amp;$C286&amp;"."&amp;$B286)&amp;IF(INDEX(Variables!$D$5:$D$205,MATCH($A286,Variables!$A$5:$A$205,0))="","","."&amp;INDEX(Variables!$D$5:$D$205,MATCH($A286,Variables!$A$5:$A$205,0)))&amp;"."&amp;K$5</f>
        <v/>
      </c>
      <c r="L286" s="38">
        <f>INDEX(Inputs_prices!$X$5:$AA$16,$G286,MATCH(L$4,Inputs_prices!$X$4:$AA$4,0))</f>
        <v/>
      </c>
      <c r="M286" s="39">
        <f>INDEX(Inputs_prices!$X$5:$AA$16,$G286,MATCH(M$4,Inputs_prices!$X$4:$AA$4,0))</f>
        <v/>
      </c>
      <c r="N286" s="39">
        <f>INDEX(Inputs_prices!$X$5:$AA$16,$G286,MATCH(N$4,Inputs_prices!$X$4:$AA$4,0))</f>
        <v/>
      </c>
      <c r="O286" s="37">
        <f>$D286*$F286+IF($D286*(1-$F286)&gt;=0,MAX($D286*(1-$F286),($E286-O273+$D286*(1-$F286))*(1-$F286)),($E286-O273+$D286*(1-$F286))*(1-$F286))</f>
        <v/>
      </c>
      <c r="P286" s="37">
        <f>$D286*$F286+IF($D286*(1-$F286)&gt;=0,MAX($D286*(1-$F286),($E286-P273+$D286*(1-$F286))*(1-$F286)),($E286-P273+$D286*(1-$F286))*(1-$F286))</f>
        <v/>
      </c>
      <c r="Q286" s="37">
        <f>$D286*$F286+IF($D286*(1-$F286)&gt;=0,MAX($D286*(1-$F286),($E286-Q273+$D286*(1-$F286))*(1-$F286)),($E286-Q273+$D286*(1-$F286))*(1-$F286))</f>
        <v/>
      </c>
      <c r="R286" s="37">
        <f>$D286*$F286+IF($D286*(1-$F286)&gt;=0,MAX($D286*(1-$F286),($E286-R273+$D286*(1-$F286))*(1-$F286)),($E286-R273+$D286*(1-$F286))*(1-$F286))</f>
        <v/>
      </c>
      <c r="S286" s="37">
        <f>$D286*$F286+IF($D286*(1-$F286)&gt;=0,MAX($D286*(1-$F286),($E286-S273+$D286*(1-$F286))*(1-$F286)),($E286-S273+$D286*(1-$F286))*(1-$F286))</f>
        <v/>
      </c>
      <c r="T286" s="37">
        <f>$D286*$F286+IF($D286*(1-$F286)&gt;=0,MAX($D286*(1-$F286),($E286-T273+$D286*(1-$F286))*(1-$F286)),($E286-T273+$D286*(1-$F286))*(1-$F286))</f>
        <v/>
      </c>
      <c r="U286" s="37">
        <f>$D286*$F286+IF($D286*(1-$F286)&gt;=0,MAX($D286*(1-$F286),($E286-U273+$D286*(1-$F286))*(1-$F286)),($E286-U273+$D286*(1-$F286))*(1-$F286))</f>
        <v/>
      </c>
      <c r="V286" s="37">
        <f>$D286*$F286+IF($D286*(1-$F286)&gt;=0,MAX($D286*(1-$F286),($E286-V273+$D286*(1-$F286))*(1-$F286)),($E286-V273+$D286*(1-$F286))*(1-$F286))</f>
        <v/>
      </c>
      <c r="W286" s="37">
        <f>$D286*$F286+IF($D286*(1-$F286)&gt;=0,MAX($D286*(1-$F286),($E286-W273+$D286*(1-$F286))*(1-$F286)),($E286-W273+$D286*(1-$F286))*(1-$F286))</f>
        <v/>
      </c>
      <c r="X286" s="37">
        <f>$D286*$F286+IF($D286*(1-$F286)&gt;=0,MAX($D286*(1-$F286),($E286-X273+$D286*(1-$F286))*(1-$F286)),($E286-X273+$D286*(1-$F286))*(1-$F286))</f>
        <v/>
      </c>
      <c r="Y286" s="37">
        <f>$D286*$F286+IF($D286*(1-$F286)&gt;=0,MAX($D286*(1-$F286),($E286-Y273+$D286*(1-$F286))*(1-$F286)),($E286-Y273+$D286*(1-$F286))*(1-$F286))</f>
        <v/>
      </c>
      <c r="Z286" s="37">
        <f>$D286*$F286+IF($D286*(1-$F286)&gt;=0,MAX($D286*(1-$F286),($E286-Z273+$D286*(1-$F286))*(1-$F286)),($E286-Z273+$D286*(1-$F286))*(1-$F286))</f>
        <v/>
      </c>
      <c r="AA286" s="37">
        <f>$D286*$F286+IF($D286*(1-$F286)&gt;=0,MAX($D286*(1-$F286),($E286-AA273+$D286*(1-$F286))*(1-$F286)),($E286-AA273+$D286*(1-$F286))*(1-$F286))</f>
        <v/>
      </c>
      <c r="AB286" s="37">
        <f>$D286*$F286+IF($D286*(1-$F286)&gt;=0,MAX($D286*(1-$F286),($E286-AB273+$D286*(1-$F286))*(1-$F286)),($E286-AB273+$D286*(1-$F286))*(1-$F286))</f>
        <v/>
      </c>
      <c r="AC286" s="37">
        <f>$D286*$F286+IF($D286*(1-$F286)&gt;=0,MAX($D286*(1-$F286),($E286-AC273+$D286*(1-$F286))*(1-$F286)),($E286-AC273+$D286*(1-$F286))*(1-$F286))</f>
        <v/>
      </c>
      <c r="AD286" s="40">
        <f>OTHERTAX(AD$4,Settings!$C$10,IFERROR(INDEX(Inputs_prices!$X$5:$AA$16,$G286,MATCH(AD$4,Inputs_prices!$X$4:$AA$4,0)),0),$D286,$E286,AD273,$F286)</f>
        <v/>
      </c>
      <c r="AF286" s="11">
        <f>LOWER(Settings!$C$4)&amp;".mit."&amp;$A286&amp;IF($C286="","","."&amp;$C286&amp;"."&amp;$B286)&amp;IF(INDEX(Variables!$D$5:$D$205,MATCH($A286,Variables!$A$5:$A$205,0))="","","."&amp;INDEX(Variables!$D$5:$D$205,MATCH($A286,Variables!$A$5:$A$205,0)))&amp;"."&amp;AF$5</f>
        <v/>
      </c>
      <c r="AG286" s="38">
        <f>INDEX(Inputs_prices!$X$5:$AA$16,$G286,MATCH(AG$4,Inputs_prices!$X$4:$AA$4,0))</f>
        <v/>
      </c>
      <c r="AH286" s="39">
        <f>INDEX(Inputs_prices!$X$5:$AA$16,$G286,MATCH(AH$4,Inputs_prices!$X$4:$AA$4,0))</f>
        <v/>
      </c>
      <c r="AI286" s="39">
        <f>INDEX(Inputs_prices!$X$5:$AA$16,$G286,MATCH(AI$4,Inputs_prices!$X$4:$AA$4,0))</f>
        <v/>
      </c>
      <c r="AJ286" s="37">
        <f>$D286*$F286+IF($D286*(1-$F286)&gt;=0,MAX($D286*(1-$F286),($E286-AJ273+$D286*(1-$F286))*(1-$F286)),($E286-AJ273+$D286*(1-$F286))*(1-$F286))</f>
        <v/>
      </c>
      <c r="AK286" s="37">
        <f>$D286*$F286+IF($D286*(1-$F286)&gt;=0,MAX($D286*(1-$F286),($E286-AK273+$D286*(1-$F286))*(1-$F286)),($E286-AK273+$D286*(1-$F286))*(1-$F286))</f>
        <v/>
      </c>
      <c r="AL286" s="37">
        <f>$D286*$F286+IF($D286*(1-$F286)&gt;=0,MAX($D286*(1-$F286),($E286-AL273+$D286*(1-$F286))*(1-$F286)),($E286-AL273+$D286*(1-$F286))*(1-$F286))</f>
        <v/>
      </c>
      <c r="AM286" s="37">
        <f>$D286*$F286+IF($D286*(1-$F286)&gt;=0,MAX($D286*(1-$F286),($E286-AM273+$D286*(1-$F286))*(1-$F286)),($E286-AM273+$D286*(1-$F286))*(1-$F286))</f>
        <v/>
      </c>
      <c r="AN286" s="37">
        <f>$D286*$F286+IF($D286*(1-$F286)&gt;=0,MAX($D286*(1-$F286),($E286-AN273+$D286*(1-$F286))*(1-$F286)),($E286-AN273+$D286*(1-$F286))*(1-$F286))</f>
        <v/>
      </c>
      <c r="AO286" s="37">
        <f>$D286*$F286+IF($D286*(1-$F286)&gt;=0,MAX($D286*(1-$F286),($E286-AO273+$D286*(1-$F286))*(1-$F286)),($E286-AO273+$D286*(1-$F286))*(1-$F286))</f>
        <v/>
      </c>
      <c r="AP286" s="37">
        <f>$D286*$F286+IF($D286*(1-$F286)&gt;=0,MAX($D286*(1-$F286),($E286-AP273+$D286*(1-$F286))*(1-$F286)),($E286-AP273+$D286*(1-$F286))*(1-$F286))</f>
        <v/>
      </c>
      <c r="AQ286" s="37">
        <f>$D286*$F286+IF($D286*(1-$F286)&gt;=0,MAX($D286*(1-$F286),($E286-AQ273+$D286*(1-$F286))*(1-$F286)),($E286-AQ273+$D286*(1-$F286))*(1-$F286))</f>
        <v/>
      </c>
      <c r="AR286" s="37">
        <f>$D286*$F286+IF($D286*(1-$F286)&gt;=0,MAX($D286*(1-$F286),($E286-AR273+$D286*(1-$F286))*(1-$F286)),($E286-AR273+$D286*(1-$F286))*(1-$F286))</f>
        <v/>
      </c>
      <c r="AS286" s="37">
        <f>$D286*$F286+IF($D286*(1-$F286)&gt;=0,MAX($D286*(1-$F286),($E286-AS273+$D286*(1-$F286))*(1-$F286)),($E286-AS273+$D286*(1-$F286))*(1-$F286))</f>
        <v/>
      </c>
      <c r="AT286" s="37">
        <f>$D286*$F286+IF($D286*(1-$F286)&gt;=0,MAX($D286*(1-$F286),($E286-AT273+$D286*(1-$F286))*(1-$F286)),($E286-AT273+$D286*(1-$F286))*(1-$F286))</f>
        <v/>
      </c>
      <c r="AU286" s="37">
        <f>$D286*$F286+IF($D286*(1-$F286)&gt;=0,MAX($D286*(1-$F286),($E286-AU273+$D286*(1-$F286))*(1-$F286)),($E286-AU273+$D286*(1-$F286))*(1-$F286))</f>
        <v/>
      </c>
      <c r="AV286" s="37">
        <f>$D286*$F286+IF($D286*(1-$F286)&gt;=0,MAX($D286*(1-$F286),($E286-AV273+$D286*(1-$F286))*(1-$F286)),($E286-AV273+$D286*(1-$F286))*(1-$F286))</f>
        <v/>
      </c>
      <c r="AW286" s="37">
        <f>$D286*$F286+IF($D286*(1-$F286)&gt;=0,MAX($D286*(1-$F286),($E286-AW273+$D286*(1-$F286))*(1-$F286)),($E286-AW273+$D286*(1-$F286))*(1-$F286))</f>
        <v/>
      </c>
      <c r="AX286" s="37">
        <f>$D286*$F286+IF($D286*(1-$F286)&gt;=0,MAX($D286*(1-$F286),($E286-AX273+$D286*(1-$F286))*(1-$F286)),($E286-AX273+$D286*(1-$F286))*(1-$F286))</f>
        <v/>
      </c>
      <c r="AY286" s="40">
        <f>OTHERTAX(AY$4,Settings!$C$10,IFERROR(INDEX(Inputs_prices!$X$5:$AA$16,$G286,MATCH(AY$4,Inputs_prices!$X$4:$AA$4,0)),0),$D286,$E286,AY273,$F286)</f>
        <v/>
      </c>
    </row>
    <row r="287" hidden="1" outlineLevel="1">
      <c r="A287" s="14" t="inlineStr">
        <is>
          <t>txo</t>
        </is>
      </c>
      <c r="B287" s="14" t="inlineStr">
        <is>
          <t>lpg</t>
        </is>
      </c>
      <c r="C287" s="14" t="inlineStr">
        <is>
          <t>all</t>
        </is>
      </c>
      <c r="D287" s="37">
        <f>INDEX(Inputs_prices!$S$5:$S$16,MATCH($B287&amp;"."&amp;$C287,Inputs_prices!$A$5:$A$16,0))</f>
        <v/>
      </c>
      <c r="E287" s="37">
        <f>INDEX(Inputs_prices!$R$5:$R$16,MATCH($B287&amp;"."&amp;$C287,Inputs_prices!$A$5:$A$16,0))</f>
        <v/>
      </c>
      <c r="F287" s="37">
        <f>INDEX(Inputs_prices!$K$5:$K$16,MATCH($B287&amp;"."&amp;$C287,Inputs_prices!$A$5:$A$16,0))</f>
        <v/>
      </c>
      <c r="G287" s="37">
        <f>INDEX(Inputs_prices!$E$5:$E$16,MATCH($B287&amp;"."&amp;$C287,Inputs_prices!$A$5:$A$16,0))</f>
        <v/>
      </c>
      <c r="H287" s="14">
        <f>INDEX(Variables!$B$5:$B$205,MATCH($A287,Variables!$A$5:$A$205,0))&amp;IF($C287="",""," | "&amp;INDEX(Mapping!$B$5:$B$26,MATCH($C287,Mapping!$A$5:$A$26,0))&amp;" | "&amp;INDEX(Mapping!$B$30:$B$46,MATCH($B287,Mapping!$A$30:$A$46,0)))</f>
        <v/>
      </c>
      <c r="I287" s="14">
        <f>INDEX(Variables!$C$5:$C$205,MATCH($A287,Variables!$A$5:$A$205,0))</f>
        <v/>
      </c>
      <c r="J287" s="14">
        <f>INDEX(Variables!$E$5:$E$205,MATCH($A287,Variables!$A$5:$A$205,0))</f>
        <v/>
      </c>
      <c r="K287" s="11">
        <f>LOWER(Settings!$C$4)&amp;".mit."&amp;$A287&amp;IF($C287="","","."&amp;$C287&amp;"."&amp;$B287)&amp;IF(INDEX(Variables!$D$5:$D$205,MATCH($A287,Variables!$A$5:$A$205,0))="","","."&amp;INDEX(Variables!$D$5:$D$205,MATCH($A287,Variables!$A$5:$A$205,0)))&amp;"."&amp;K$5</f>
        <v/>
      </c>
      <c r="L287" s="38">
        <f>INDEX(Inputs_prices!$X$5:$AA$16,$G287,MATCH(L$4,Inputs_prices!$X$4:$AA$4,0))</f>
        <v/>
      </c>
      <c r="M287" s="39">
        <f>INDEX(Inputs_prices!$X$5:$AA$16,$G287,MATCH(M$4,Inputs_prices!$X$4:$AA$4,0))</f>
        <v/>
      </c>
      <c r="N287" s="39">
        <f>INDEX(Inputs_prices!$X$5:$AA$16,$G287,MATCH(N$4,Inputs_prices!$X$4:$AA$4,0))</f>
        <v/>
      </c>
      <c r="O287" s="37">
        <f>$D287*$F287+IF($D287*(1-$F287)&gt;=0,MAX($D287*(1-$F287),($E287-O274+$D287*(1-$F287))*(1-$F287)),($E287-O274+$D287*(1-$F287))*(1-$F287))</f>
        <v/>
      </c>
      <c r="P287" s="37">
        <f>$D287*$F287+IF($D287*(1-$F287)&gt;=0,MAX($D287*(1-$F287),($E287-P274+$D287*(1-$F287))*(1-$F287)),($E287-P274+$D287*(1-$F287))*(1-$F287))</f>
        <v/>
      </c>
      <c r="Q287" s="37">
        <f>$D287*$F287+IF($D287*(1-$F287)&gt;=0,MAX($D287*(1-$F287),($E287-Q274+$D287*(1-$F287))*(1-$F287)),($E287-Q274+$D287*(1-$F287))*(1-$F287))</f>
        <v/>
      </c>
      <c r="R287" s="37">
        <f>$D287*$F287+IF($D287*(1-$F287)&gt;=0,MAX($D287*(1-$F287),($E287-R274+$D287*(1-$F287))*(1-$F287)),($E287-R274+$D287*(1-$F287))*(1-$F287))</f>
        <v/>
      </c>
      <c r="S287" s="37">
        <f>$D287*$F287+IF($D287*(1-$F287)&gt;=0,MAX($D287*(1-$F287),($E287-S274+$D287*(1-$F287))*(1-$F287)),($E287-S274+$D287*(1-$F287))*(1-$F287))</f>
        <v/>
      </c>
      <c r="T287" s="37">
        <f>$D287*$F287+IF($D287*(1-$F287)&gt;=0,MAX($D287*(1-$F287),($E287-T274+$D287*(1-$F287))*(1-$F287)),($E287-T274+$D287*(1-$F287))*(1-$F287))</f>
        <v/>
      </c>
      <c r="U287" s="37">
        <f>$D287*$F287+IF($D287*(1-$F287)&gt;=0,MAX($D287*(1-$F287),($E287-U274+$D287*(1-$F287))*(1-$F287)),($E287-U274+$D287*(1-$F287))*(1-$F287))</f>
        <v/>
      </c>
      <c r="V287" s="37">
        <f>$D287*$F287+IF($D287*(1-$F287)&gt;=0,MAX($D287*(1-$F287),($E287-V274+$D287*(1-$F287))*(1-$F287)),($E287-V274+$D287*(1-$F287))*(1-$F287))</f>
        <v/>
      </c>
      <c r="W287" s="37">
        <f>$D287*$F287+IF($D287*(1-$F287)&gt;=0,MAX($D287*(1-$F287),($E287-W274+$D287*(1-$F287))*(1-$F287)),($E287-W274+$D287*(1-$F287))*(1-$F287))</f>
        <v/>
      </c>
      <c r="X287" s="37">
        <f>$D287*$F287+IF($D287*(1-$F287)&gt;=0,MAX($D287*(1-$F287),($E287-X274+$D287*(1-$F287))*(1-$F287)),($E287-X274+$D287*(1-$F287))*(1-$F287))</f>
        <v/>
      </c>
      <c r="Y287" s="37">
        <f>$D287*$F287+IF($D287*(1-$F287)&gt;=0,MAX($D287*(1-$F287),($E287-Y274+$D287*(1-$F287))*(1-$F287)),($E287-Y274+$D287*(1-$F287))*(1-$F287))</f>
        <v/>
      </c>
      <c r="Z287" s="37">
        <f>$D287*$F287+IF($D287*(1-$F287)&gt;=0,MAX($D287*(1-$F287),($E287-Z274+$D287*(1-$F287))*(1-$F287)),($E287-Z274+$D287*(1-$F287))*(1-$F287))</f>
        <v/>
      </c>
      <c r="AA287" s="37">
        <f>$D287*$F287+IF($D287*(1-$F287)&gt;=0,MAX($D287*(1-$F287),($E287-AA274+$D287*(1-$F287))*(1-$F287)),($E287-AA274+$D287*(1-$F287))*(1-$F287))</f>
        <v/>
      </c>
      <c r="AB287" s="37">
        <f>$D287*$F287+IF($D287*(1-$F287)&gt;=0,MAX($D287*(1-$F287),($E287-AB274+$D287*(1-$F287))*(1-$F287)),($E287-AB274+$D287*(1-$F287))*(1-$F287))</f>
        <v/>
      </c>
      <c r="AC287" s="37">
        <f>$D287*$F287+IF($D287*(1-$F287)&gt;=0,MAX($D287*(1-$F287),($E287-AC274+$D287*(1-$F287))*(1-$F287)),($E287-AC274+$D287*(1-$F287))*(1-$F287))</f>
        <v/>
      </c>
      <c r="AD287" s="40">
        <f>OTHERTAX(AD$4,Settings!$C$10,IFERROR(INDEX(Inputs_prices!$X$5:$AA$16,$G287,MATCH(AD$4,Inputs_prices!$X$4:$AA$4,0)),0),$D287,$E287,AD274,$F287)</f>
        <v/>
      </c>
      <c r="AF287" s="11">
        <f>LOWER(Settings!$C$4)&amp;".mit."&amp;$A287&amp;IF($C287="","","."&amp;$C287&amp;"."&amp;$B287)&amp;IF(INDEX(Variables!$D$5:$D$205,MATCH($A287,Variables!$A$5:$A$205,0))="","","."&amp;INDEX(Variables!$D$5:$D$205,MATCH($A287,Variables!$A$5:$A$205,0)))&amp;"."&amp;AF$5</f>
        <v/>
      </c>
      <c r="AG287" s="38">
        <f>INDEX(Inputs_prices!$X$5:$AA$16,$G287,MATCH(AG$4,Inputs_prices!$X$4:$AA$4,0))</f>
        <v/>
      </c>
      <c r="AH287" s="39">
        <f>INDEX(Inputs_prices!$X$5:$AA$16,$G287,MATCH(AH$4,Inputs_prices!$X$4:$AA$4,0))</f>
        <v/>
      </c>
      <c r="AI287" s="39">
        <f>INDEX(Inputs_prices!$X$5:$AA$16,$G287,MATCH(AI$4,Inputs_prices!$X$4:$AA$4,0))</f>
        <v/>
      </c>
      <c r="AJ287" s="37">
        <f>$D287*$F287+IF($D287*(1-$F287)&gt;=0,MAX($D287*(1-$F287),($E287-AJ274+$D287*(1-$F287))*(1-$F287)),($E287-AJ274+$D287*(1-$F287))*(1-$F287))</f>
        <v/>
      </c>
      <c r="AK287" s="37">
        <f>$D287*$F287+IF($D287*(1-$F287)&gt;=0,MAX($D287*(1-$F287),($E287-AK274+$D287*(1-$F287))*(1-$F287)),($E287-AK274+$D287*(1-$F287))*(1-$F287))</f>
        <v/>
      </c>
      <c r="AL287" s="37">
        <f>$D287*$F287+IF($D287*(1-$F287)&gt;=0,MAX($D287*(1-$F287),($E287-AL274+$D287*(1-$F287))*(1-$F287)),($E287-AL274+$D287*(1-$F287))*(1-$F287))</f>
        <v/>
      </c>
      <c r="AM287" s="37">
        <f>$D287*$F287+IF($D287*(1-$F287)&gt;=0,MAX($D287*(1-$F287),($E287-AM274+$D287*(1-$F287))*(1-$F287)),($E287-AM274+$D287*(1-$F287))*(1-$F287))</f>
        <v/>
      </c>
      <c r="AN287" s="37">
        <f>$D287*$F287+IF($D287*(1-$F287)&gt;=0,MAX($D287*(1-$F287),($E287-AN274+$D287*(1-$F287))*(1-$F287)),($E287-AN274+$D287*(1-$F287))*(1-$F287))</f>
        <v/>
      </c>
      <c r="AO287" s="37">
        <f>$D287*$F287+IF($D287*(1-$F287)&gt;=0,MAX($D287*(1-$F287),($E287-AO274+$D287*(1-$F287))*(1-$F287)),($E287-AO274+$D287*(1-$F287))*(1-$F287))</f>
        <v/>
      </c>
      <c r="AP287" s="37">
        <f>$D287*$F287+IF($D287*(1-$F287)&gt;=0,MAX($D287*(1-$F287),($E287-AP274+$D287*(1-$F287))*(1-$F287)),($E287-AP274+$D287*(1-$F287))*(1-$F287))</f>
        <v/>
      </c>
      <c r="AQ287" s="37">
        <f>$D287*$F287+IF($D287*(1-$F287)&gt;=0,MAX($D287*(1-$F287),($E287-AQ274+$D287*(1-$F287))*(1-$F287)),($E287-AQ274+$D287*(1-$F287))*(1-$F287))</f>
        <v/>
      </c>
      <c r="AR287" s="37">
        <f>$D287*$F287+IF($D287*(1-$F287)&gt;=0,MAX($D287*(1-$F287),($E287-AR274+$D287*(1-$F287))*(1-$F287)),($E287-AR274+$D287*(1-$F287))*(1-$F287))</f>
        <v/>
      </c>
      <c r="AS287" s="37">
        <f>$D287*$F287+IF($D287*(1-$F287)&gt;=0,MAX($D287*(1-$F287),($E287-AS274+$D287*(1-$F287))*(1-$F287)),($E287-AS274+$D287*(1-$F287))*(1-$F287))</f>
        <v/>
      </c>
      <c r="AT287" s="37">
        <f>$D287*$F287+IF($D287*(1-$F287)&gt;=0,MAX($D287*(1-$F287),($E287-AT274+$D287*(1-$F287))*(1-$F287)),($E287-AT274+$D287*(1-$F287))*(1-$F287))</f>
        <v/>
      </c>
      <c r="AU287" s="37">
        <f>$D287*$F287+IF($D287*(1-$F287)&gt;=0,MAX($D287*(1-$F287),($E287-AU274+$D287*(1-$F287))*(1-$F287)),($E287-AU274+$D287*(1-$F287))*(1-$F287))</f>
        <v/>
      </c>
      <c r="AV287" s="37">
        <f>$D287*$F287+IF($D287*(1-$F287)&gt;=0,MAX($D287*(1-$F287),($E287-AV274+$D287*(1-$F287))*(1-$F287)),($E287-AV274+$D287*(1-$F287))*(1-$F287))</f>
        <v/>
      </c>
      <c r="AW287" s="37">
        <f>$D287*$F287+IF($D287*(1-$F287)&gt;=0,MAX($D287*(1-$F287),($E287-AW274+$D287*(1-$F287))*(1-$F287)),($E287-AW274+$D287*(1-$F287))*(1-$F287))</f>
        <v/>
      </c>
      <c r="AX287" s="37">
        <f>$D287*$F287+IF($D287*(1-$F287)&gt;=0,MAX($D287*(1-$F287),($E287-AX274+$D287*(1-$F287))*(1-$F287)),($E287-AX274+$D287*(1-$F287))*(1-$F287))</f>
        <v/>
      </c>
      <c r="AY287" s="40">
        <f>OTHERTAX(AY$4,Settings!$C$10,IFERROR(INDEX(Inputs_prices!$X$5:$AA$16,$G287,MATCH(AY$4,Inputs_prices!$X$4:$AA$4,0)),0),$D287,$E287,AY274,$F287)</f>
        <v/>
      </c>
    </row>
    <row r="288" hidden="1" outlineLevel="1">
      <c r="A288" s="14" t="inlineStr">
        <is>
          <t>txo</t>
        </is>
      </c>
      <c r="B288" s="14" t="inlineStr">
        <is>
          <t>ker</t>
        </is>
      </c>
      <c r="C288" s="14" t="inlineStr">
        <is>
          <t>all</t>
        </is>
      </c>
      <c r="D288" s="37">
        <f>INDEX(Inputs_prices!$S$5:$S$16,MATCH($B288&amp;"."&amp;$C288,Inputs_prices!$A$5:$A$16,0))</f>
        <v/>
      </c>
      <c r="E288" s="37">
        <f>INDEX(Inputs_prices!$R$5:$R$16,MATCH($B288&amp;"."&amp;$C288,Inputs_prices!$A$5:$A$16,0))</f>
        <v/>
      </c>
      <c r="F288" s="37">
        <f>INDEX(Inputs_prices!$K$5:$K$16,MATCH($B288&amp;"."&amp;$C288,Inputs_prices!$A$5:$A$16,0))</f>
        <v/>
      </c>
      <c r="G288" s="37">
        <f>INDEX(Inputs_prices!$E$5:$E$16,MATCH($B288&amp;"."&amp;$C288,Inputs_prices!$A$5:$A$16,0))</f>
        <v/>
      </c>
      <c r="H288" s="14">
        <f>INDEX(Variables!$B$5:$B$205,MATCH($A288,Variables!$A$5:$A$205,0))&amp;IF($C288="",""," | "&amp;INDEX(Mapping!$B$5:$B$26,MATCH($C288,Mapping!$A$5:$A$26,0))&amp;" | "&amp;INDEX(Mapping!$B$30:$B$46,MATCH($B288,Mapping!$A$30:$A$46,0)))</f>
        <v/>
      </c>
      <c r="I288" s="14">
        <f>INDEX(Variables!$C$5:$C$205,MATCH($A288,Variables!$A$5:$A$205,0))</f>
        <v/>
      </c>
      <c r="J288" s="14">
        <f>INDEX(Variables!$E$5:$E$205,MATCH($A288,Variables!$A$5:$A$205,0))</f>
        <v/>
      </c>
      <c r="K288" s="11">
        <f>LOWER(Settings!$C$4)&amp;".mit."&amp;$A288&amp;IF($C288="","","."&amp;$C288&amp;"."&amp;$B288)&amp;IF(INDEX(Variables!$D$5:$D$205,MATCH($A288,Variables!$A$5:$A$205,0))="","","."&amp;INDEX(Variables!$D$5:$D$205,MATCH($A288,Variables!$A$5:$A$205,0)))&amp;"."&amp;K$5</f>
        <v/>
      </c>
      <c r="L288" s="38">
        <f>INDEX(Inputs_prices!$X$5:$AA$16,$G288,MATCH(L$4,Inputs_prices!$X$4:$AA$4,0))</f>
        <v/>
      </c>
      <c r="M288" s="39">
        <f>INDEX(Inputs_prices!$X$5:$AA$16,$G288,MATCH(M$4,Inputs_prices!$X$4:$AA$4,0))</f>
        <v/>
      </c>
      <c r="N288" s="39">
        <f>INDEX(Inputs_prices!$X$5:$AA$16,$G288,MATCH(N$4,Inputs_prices!$X$4:$AA$4,0))</f>
        <v/>
      </c>
      <c r="O288" s="37">
        <f>$D288*$F288+IF($D288*(1-$F288)&gt;=0,MAX($D288*(1-$F288),($E288-O275+$D288*(1-$F288))*(1-$F288)),($E288-O275+$D288*(1-$F288))*(1-$F288))</f>
        <v/>
      </c>
      <c r="P288" s="37">
        <f>$D288*$F288+IF($D288*(1-$F288)&gt;=0,MAX($D288*(1-$F288),($E288-P275+$D288*(1-$F288))*(1-$F288)),($E288-P275+$D288*(1-$F288))*(1-$F288))</f>
        <v/>
      </c>
      <c r="Q288" s="37">
        <f>$D288*$F288+IF($D288*(1-$F288)&gt;=0,MAX($D288*(1-$F288),($E288-Q275+$D288*(1-$F288))*(1-$F288)),($E288-Q275+$D288*(1-$F288))*(1-$F288))</f>
        <v/>
      </c>
      <c r="R288" s="37">
        <f>$D288*$F288+IF($D288*(1-$F288)&gt;=0,MAX($D288*(1-$F288),($E288-R275+$D288*(1-$F288))*(1-$F288)),($E288-R275+$D288*(1-$F288))*(1-$F288))</f>
        <v/>
      </c>
      <c r="S288" s="37">
        <f>$D288*$F288+IF($D288*(1-$F288)&gt;=0,MAX($D288*(1-$F288),($E288-S275+$D288*(1-$F288))*(1-$F288)),($E288-S275+$D288*(1-$F288))*(1-$F288))</f>
        <v/>
      </c>
      <c r="T288" s="37">
        <f>$D288*$F288+IF($D288*(1-$F288)&gt;=0,MAX($D288*(1-$F288),($E288-T275+$D288*(1-$F288))*(1-$F288)),($E288-T275+$D288*(1-$F288))*(1-$F288))</f>
        <v/>
      </c>
      <c r="U288" s="37">
        <f>$D288*$F288+IF($D288*(1-$F288)&gt;=0,MAX($D288*(1-$F288),($E288-U275+$D288*(1-$F288))*(1-$F288)),($E288-U275+$D288*(1-$F288))*(1-$F288))</f>
        <v/>
      </c>
      <c r="V288" s="37">
        <f>$D288*$F288+IF($D288*(1-$F288)&gt;=0,MAX($D288*(1-$F288),($E288-V275+$D288*(1-$F288))*(1-$F288)),($E288-V275+$D288*(1-$F288))*(1-$F288))</f>
        <v/>
      </c>
      <c r="W288" s="37">
        <f>$D288*$F288+IF($D288*(1-$F288)&gt;=0,MAX($D288*(1-$F288),($E288-W275+$D288*(1-$F288))*(1-$F288)),($E288-W275+$D288*(1-$F288))*(1-$F288))</f>
        <v/>
      </c>
      <c r="X288" s="37">
        <f>$D288*$F288+IF($D288*(1-$F288)&gt;=0,MAX($D288*(1-$F288),($E288-X275+$D288*(1-$F288))*(1-$F288)),($E288-X275+$D288*(1-$F288))*(1-$F288))</f>
        <v/>
      </c>
      <c r="Y288" s="37">
        <f>$D288*$F288+IF($D288*(1-$F288)&gt;=0,MAX($D288*(1-$F288),($E288-Y275+$D288*(1-$F288))*(1-$F288)),($E288-Y275+$D288*(1-$F288))*(1-$F288))</f>
        <v/>
      </c>
      <c r="Z288" s="37">
        <f>$D288*$F288+IF($D288*(1-$F288)&gt;=0,MAX($D288*(1-$F288),($E288-Z275+$D288*(1-$F288))*(1-$F288)),($E288-Z275+$D288*(1-$F288))*(1-$F288))</f>
        <v/>
      </c>
      <c r="AA288" s="37">
        <f>$D288*$F288+IF($D288*(1-$F288)&gt;=0,MAX($D288*(1-$F288),($E288-AA275+$D288*(1-$F288))*(1-$F288)),($E288-AA275+$D288*(1-$F288))*(1-$F288))</f>
        <v/>
      </c>
      <c r="AB288" s="37">
        <f>$D288*$F288+IF($D288*(1-$F288)&gt;=0,MAX($D288*(1-$F288),($E288-AB275+$D288*(1-$F288))*(1-$F288)),($E288-AB275+$D288*(1-$F288))*(1-$F288))</f>
        <v/>
      </c>
      <c r="AC288" s="37">
        <f>$D288*$F288+IF($D288*(1-$F288)&gt;=0,MAX($D288*(1-$F288),($E288-AC275+$D288*(1-$F288))*(1-$F288)),($E288-AC275+$D288*(1-$F288))*(1-$F288))</f>
        <v/>
      </c>
      <c r="AD288" s="40">
        <f>OTHERTAX(AD$4,Settings!$C$10,IFERROR(INDEX(Inputs_prices!$X$5:$AA$16,$G288,MATCH(AD$4,Inputs_prices!$X$4:$AA$4,0)),0),$D288,$E288,AD275,$F288)</f>
        <v/>
      </c>
      <c r="AF288" s="11">
        <f>LOWER(Settings!$C$4)&amp;".mit."&amp;$A288&amp;IF($C288="","","."&amp;$C288&amp;"."&amp;$B288)&amp;IF(INDEX(Variables!$D$5:$D$205,MATCH($A288,Variables!$A$5:$A$205,0))="","","."&amp;INDEX(Variables!$D$5:$D$205,MATCH($A288,Variables!$A$5:$A$205,0)))&amp;"."&amp;AF$5</f>
        <v/>
      </c>
      <c r="AG288" s="38">
        <f>INDEX(Inputs_prices!$X$5:$AA$16,$G288,MATCH(AG$4,Inputs_prices!$X$4:$AA$4,0))</f>
        <v/>
      </c>
      <c r="AH288" s="39">
        <f>INDEX(Inputs_prices!$X$5:$AA$16,$G288,MATCH(AH$4,Inputs_prices!$X$4:$AA$4,0))</f>
        <v/>
      </c>
      <c r="AI288" s="39">
        <f>INDEX(Inputs_prices!$X$5:$AA$16,$G288,MATCH(AI$4,Inputs_prices!$X$4:$AA$4,0))</f>
        <v/>
      </c>
      <c r="AJ288" s="37">
        <f>$D288*$F288+IF($D288*(1-$F288)&gt;=0,MAX($D288*(1-$F288),($E288-AJ275+$D288*(1-$F288))*(1-$F288)),($E288-AJ275+$D288*(1-$F288))*(1-$F288))</f>
        <v/>
      </c>
      <c r="AK288" s="37">
        <f>$D288*$F288+IF($D288*(1-$F288)&gt;=0,MAX($D288*(1-$F288),($E288-AK275+$D288*(1-$F288))*(1-$F288)),($E288-AK275+$D288*(1-$F288))*(1-$F288))</f>
        <v/>
      </c>
      <c r="AL288" s="37">
        <f>$D288*$F288+IF($D288*(1-$F288)&gt;=0,MAX($D288*(1-$F288),($E288-AL275+$D288*(1-$F288))*(1-$F288)),($E288-AL275+$D288*(1-$F288))*(1-$F288))</f>
        <v/>
      </c>
      <c r="AM288" s="37">
        <f>$D288*$F288+IF($D288*(1-$F288)&gt;=0,MAX($D288*(1-$F288),($E288-AM275+$D288*(1-$F288))*(1-$F288)),($E288-AM275+$D288*(1-$F288))*(1-$F288))</f>
        <v/>
      </c>
      <c r="AN288" s="37">
        <f>$D288*$F288+IF($D288*(1-$F288)&gt;=0,MAX($D288*(1-$F288),($E288-AN275+$D288*(1-$F288))*(1-$F288)),($E288-AN275+$D288*(1-$F288))*(1-$F288))</f>
        <v/>
      </c>
      <c r="AO288" s="37">
        <f>$D288*$F288+IF($D288*(1-$F288)&gt;=0,MAX($D288*(1-$F288),($E288-AO275+$D288*(1-$F288))*(1-$F288)),($E288-AO275+$D288*(1-$F288))*(1-$F288))</f>
        <v/>
      </c>
      <c r="AP288" s="37">
        <f>$D288*$F288+IF($D288*(1-$F288)&gt;=0,MAX($D288*(1-$F288),($E288-AP275+$D288*(1-$F288))*(1-$F288)),($E288-AP275+$D288*(1-$F288))*(1-$F288))</f>
        <v/>
      </c>
      <c r="AQ288" s="37">
        <f>$D288*$F288+IF($D288*(1-$F288)&gt;=0,MAX($D288*(1-$F288),($E288-AQ275+$D288*(1-$F288))*(1-$F288)),($E288-AQ275+$D288*(1-$F288))*(1-$F288))</f>
        <v/>
      </c>
      <c r="AR288" s="37">
        <f>$D288*$F288+IF($D288*(1-$F288)&gt;=0,MAX($D288*(1-$F288),($E288-AR275+$D288*(1-$F288))*(1-$F288)),($E288-AR275+$D288*(1-$F288))*(1-$F288))</f>
        <v/>
      </c>
      <c r="AS288" s="37">
        <f>$D288*$F288+IF($D288*(1-$F288)&gt;=0,MAX($D288*(1-$F288),($E288-AS275+$D288*(1-$F288))*(1-$F288)),($E288-AS275+$D288*(1-$F288))*(1-$F288))</f>
        <v/>
      </c>
      <c r="AT288" s="37">
        <f>$D288*$F288+IF($D288*(1-$F288)&gt;=0,MAX($D288*(1-$F288),($E288-AT275+$D288*(1-$F288))*(1-$F288)),($E288-AT275+$D288*(1-$F288))*(1-$F288))</f>
        <v/>
      </c>
      <c r="AU288" s="37">
        <f>$D288*$F288+IF($D288*(1-$F288)&gt;=0,MAX($D288*(1-$F288),($E288-AU275+$D288*(1-$F288))*(1-$F288)),($E288-AU275+$D288*(1-$F288))*(1-$F288))</f>
        <v/>
      </c>
      <c r="AV288" s="37">
        <f>$D288*$F288+IF($D288*(1-$F288)&gt;=0,MAX($D288*(1-$F288),($E288-AV275+$D288*(1-$F288))*(1-$F288)),($E288-AV275+$D288*(1-$F288))*(1-$F288))</f>
        <v/>
      </c>
      <c r="AW288" s="37">
        <f>$D288*$F288+IF($D288*(1-$F288)&gt;=0,MAX($D288*(1-$F288),($E288-AW275+$D288*(1-$F288))*(1-$F288)),($E288-AW275+$D288*(1-$F288))*(1-$F288))</f>
        <v/>
      </c>
      <c r="AX288" s="37">
        <f>$D288*$F288+IF($D288*(1-$F288)&gt;=0,MAX($D288*(1-$F288),($E288-AX275+$D288*(1-$F288))*(1-$F288)),($E288-AX275+$D288*(1-$F288))*(1-$F288))</f>
        <v/>
      </c>
      <c r="AY288" s="40">
        <f>OTHERTAX(AY$4,Settings!$C$10,IFERROR(INDEX(Inputs_prices!$X$5:$AA$16,$G288,MATCH(AY$4,Inputs_prices!$X$4:$AA$4,0)),0),$D288,$E288,AY275,$F288)</f>
        <v/>
      </c>
    </row>
    <row r="289" hidden="1" outlineLevel="1">
      <c r="A289" s="14" t="inlineStr">
        <is>
          <t>txo</t>
        </is>
      </c>
      <c r="B289" s="14" t="inlineStr">
        <is>
          <t>oop</t>
        </is>
      </c>
      <c r="C289" s="14" t="inlineStr">
        <is>
          <t>all</t>
        </is>
      </c>
      <c r="D289" s="37">
        <f>INDEX(Inputs_prices!$S$5:$S$16,MATCH($B289&amp;"."&amp;$C289,Inputs_prices!$A$5:$A$16,0))</f>
        <v/>
      </c>
      <c r="E289" s="37">
        <f>INDEX(Inputs_prices!$R$5:$R$16,MATCH($B289&amp;"."&amp;$C289,Inputs_prices!$A$5:$A$16,0))</f>
        <v/>
      </c>
      <c r="F289" s="37">
        <f>INDEX(Inputs_prices!$K$5:$K$16,MATCH($B289&amp;"."&amp;$C289,Inputs_prices!$A$5:$A$16,0))</f>
        <v/>
      </c>
      <c r="G289" s="37">
        <f>INDEX(Inputs_prices!$E$5:$E$16,MATCH($B289&amp;"."&amp;$C289,Inputs_prices!$A$5:$A$16,0))</f>
        <v/>
      </c>
      <c r="H289" s="14">
        <f>INDEX(Variables!$B$5:$B$205,MATCH($A289,Variables!$A$5:$A$205,0))&amp;IF($C289="",""," | "&amp;INDEX(Mapping!$B$5:$B$26,MATCH($C289,Mapping!$A$5:$A$26,0))&amp;" | "&amp;INDEX(Mapping!$B$30:$B$46,MATCH($B289,Mapping!$A$30:$A$46,0)))</f>
        <v/>
      </c>
      <c r="I289" s="14">
        <f>INDEX(Variables!$C$5:$C$205,MATCH($A289,Variables!$A$5:$A$205,0))</f>
        <v/>
      </c>
      <c r="J289" s="14">
        <f>INDEX(Variables!$E$5:$E$205,MATCH($A289,Variables!$A$5:$A$205,0))</f>
        <v/>
      </c>
      <c r="K289" s="11">
        <f>LOWER(Settings!$C$4)&amp;".mit."&amp;$A289&amp;IF($C289="","","."&amp;$C289&amp;"."&amp;$B289)&amp;IF(INDEX(Variables!$D$5:$D$205,MATCH($A289,Variables!$A$5:$A$205,0))="","","."&amp;INDEX(Variables!$D$5:$D$205,MATCH($A289,Variables!$A$5:$A$205,0)))&amp;"."&amp;K$5</f>
        <v/>
      </c>
      <c r="L289" s="38">
        <f>INDEX(Inputs_prices!$X$5:$AA$16,$G289,MATCH(L$4,Inputs_prices!$X$4:$AA$4,0))</f>
        <v/>
      </c>
      <c r="M289" s="39">
        <f>INDEX(Inputs_prices!$X$5:$AA$16,$G289,MATCH(M$4,Inputs_prices!$X$4:$AA$4,0))</f>
        <v/>
      </c>
      <c r="N289" s="39">
        <f>INDEX(Inputs_prices!$X$5:$AA$16,$G289,MATCH(N$4,Inputs_prices!$X$4:$AA$4,0))</f>
        <v/>
      </c>
      <c r="O289" s="37">
        <f>$D289*$F289+IF($D289*(1-$F289)&gt;=0,MAX($D289*(1-$F289),($E289-O276+$D289*(1-$F289))*(1-$F289)),($E289-O276+$D289*(1-$F289))*(1-$F289))</f>
        <v/>
      </c>
      <c r="P289" s="37">
        <f>$D289*$F289+IF($D289*(1-$F289)&gt;=0,MAX($D289*(1-$F289),($E289-P276+$D289*(1-$F289))*(1-$F289)),($E289-P276+$D289*(1-$F289))*(1-$F289))</f>
        <v/>
      </c>
      <c r="Q289" s="37">
        <f>$D289*$F289+IF($D289*(1-$F289)&gt;=0,MAX($D289*(1-$F289),($E289-Q276+$D289*(1-$F289))*(1-$F289)),($E289-Q276+$D289*(1-$F289))*(1-$F289))</f>
        <v/>
      </c>
      <c r="R289" s="37">
        <f>$D289*$F289+IF($D289*(1-$F289)&gt;=0,MAX($D289*(1-$F289),($E289-R276+$D289*(1-$F289))*(1-$F289)),($E289-R276+$D289*(1-$F289))*(1-$F289))</f>
        <v/>
      </c>
      <c r="S289" s="37">
        <f>$D289*$F289+IF($D289*(1-$F289)&gt;=0,MAX($D289*(1-$F289),($E289-S276+$D289*(1-$F289))*(1-$F289)),($E289-S276+$D289*(1-$F289))*(1-$F289))</f>
        <v/>
      </c>
      <c r="T289" s="37">
        <f>$D289*$F289+IF($D289*(1-$F289)&gt;=0,MAX($D289*(1-$F289),($E289-T276+$D289*(1-$F289))*(1-$F289)),($E289-T276+$D289*(1-$F289))*(1-$F289))</f>
        <v/>
      </c>
      <c r="U289" s="37">
        <f>$D289*$F289+IF($D289*(1-$F289)&gt;=0,MAX($D289*(1-$F289),($E289-U276+$D289*(1-$F289))*(1-$F289)),($E289-U276+$D289*(1-$F289))*(1-$F289))</f>
        <v/>
      </c>
      <c r="V289" s="37">
        <f>$D289*$F289+IF($D289*(1-$F289)&gt;=0,MAX($D289*(1-$F289),($E289-V276+$D289*(1-$F289))*(1-$F289)),($E289-V276+$D289*(1-$F289))*(1-$F289))</f>
        <v/>
      </c>
      <c r="W289" s="37">
        <f>$D289*$F289+IF($D289*(1-$F289)&gt;=0,MAX($D289*(1-$F289),($E289-W276+$D289*(1-$F289))*(1-$F289)),($E289-W276+$D289*(1-$F289))*(1-$F289))</f>
        <v/>
      </c>
      <c r="X289" s="37">
        <f>$D289*$F289+IF($D289*(1-$F289)&gt;=0,MAX($D289*(1-$F289),($E289-X276+$D289*(1-$F289))*(1-$F289)),($E289-X276+$D289*(1-$F289))*(1-$F289))</f>
        <v/>
      </c>
      <c r="Y289" s="37">
        <f>$D289*$F289+IF($D289*(1-$F289)&gt;=0,MAX($D289*(1-$F289),($E289-Y276+$D289*(1-$F289))*(1-$F289)),($E289-Y276+$D289*(1-$F289))*(1-$F289))</f>
        <v/>
      </c>
      <c r="Z289" s="37">
        <f>$D289*$F289+IF($D289*(1-$F289)&gt;=0,MAX($D289*(1-$F289),($E289-Z276+$D289*(1-$F289))*(1-$F289)),($E289-Z276+$D289*(1-$F289))*(1-$F289))</f>
        <v/>
      </c>
      <c r="AA289" s="37">
        <f>$D289*$F289+IF($D289*(1-$F289)&gt;=0,MAX($D289*(1-$F289),($E289-AA276+$D289*(1-$F289))*(1-$F289)),($E289-AA276+$D289*(1-$F289))*(1-$F289))</f>
        <v/>
      </c>
      <c r="AB289" s="37">
        <f>$D289*$F289+IF($D289*(1-$F289)&gt;=0,MAX($D289*(1-$F289),($E289-AB276+$D289*(1-$F289))*(1-$F289)),($E289-AB276+$D289*(1-$F289))*(1-$F289))</f>
        <v/>
      </c>
      <c r="AC289" s="37">
        <f>$D289*$F289+IF($D289*(1-$F289)&gt;=0,MAX($D289*(1-$F289),($E289-AC276+$D289*(1-$F289))*(1-$F289)),($E289-AC276+$D289*(1-$F289))*(1-$F289))</f>
        <v/>
      </c>
      <c r="AD289" s="40">
        <f>OTHERTAX(AD$4,Settings!$C$10,IFERROR(INDEX(Inputs_prices!$X$5:$AA$16,$G289,MATCH(AD$4,Inputs_prices!$X$4:$AA$4,0)),0),$D289,$E289,AD276,$F289)</f>
        <v/>
      </c>
      <c r="AF289" s="11">
        <f>LOWER(Settings!$C$4)&amp;".mit."&amp;$A289&amp;IF($C289="","","."&amp;$C289&amp;"."&amp;$B289)&amp;IF(INDEX(Variables!$D$5:$D$205,MATCH($A289,Variables!$A$5:$A$205,0))="","","."&amp;INDEX(Variables!$D$5:$D$205,MATCH($A289,Variables!$A$5:$A$205,0)))&amp;"."&amp;AF$5</f>
        <v/>
      </c>
      <c r="AG289" s="38">
        <f>INDEX(Inputs_prices!$X$5:$AA$16,$G289,MATCH(AG$4,Inputs_prices!$X$4:$AA$4,0))</f>
        <v/>
      </c>
      <c r="AH289" s="39">
        <f>INDEX(Inputs_prices!$X$5:$AA$16,$G289,MATCH(AH$4,Inputs_prices!$X$4:$AA$4,0))</f>
        <v/>
      </c>
      <c r="AI289" s="39">
        <f>INDEX(Inputs_prices!$X$5:$AA$16,$G289,MATCH(AI$4,Inputs_prices!$X$4:$AA$4,0))</f>
        <v/>
      </c>
      <c r="AJ289" s="37">
        <f>$D289*$F289+IF($D289*(1-$F289)&gt;=0,MAX($D289*(1-$F289),($E289-AJ276+$D289*(1-$F289))*(1-$F289)),($E289-AJ276+$D289*(1-$F289))*(1-$F289))</f>
        <v/>
      </c>
      <c r="AK289" s="37">
        <f>$D289*$F289+IF($D289*(1-$F289)&gt;=0,MAX($D289*(1-$F289),($E289-AK276+$D289*(1-$F289))*(1-$F289)),($E289-AK276+$D289*(1-$F289))*(1-$F289))</f>
        <v/>
      </c>
      <c r="AL289" s="37">
        <f>$D289*$F289+IF($D289*(1-$F289)&gt;=0,MAX($D289*(1-$F289),($E289-AL276+$D289*(1-$F289))*(1-$F289)),($E289-AL276+$D289*(1-$F289))*(1-$F289))</f>
        <v/>
      </c>
      <c r="AM289" s="37">
        <f>$D289*$F289+IF($D289*(1-$F289)&gt;=0,MAX($D289*(1-$F289),($E289-AM276+$D289*(1-$F289))*(1-$F289)),($E289-AM276+$D289*(1-$F289))*(1-$F289))</f>
        <v/>
      </c>
      <c r="AN289" s="37">
        <f>$D289*$F289+IF($D289*(1-$F289)&gt;=0,MAX($D289*(1-$F289),($E289-AN276+$D289*(1-$F289))*(1-$F289)),($E289-AN276+$D289*(1-$F289))*(1-$F289))</f>
        <v/>
      </c>
      <c r="AO289" s="37">
        <f>$D289*$F289+IF($D289*(1-$F289)&gt;=0,MAX($D289*(1-$F289),($E289-AO276+$D289*(1-$F289))*(1-$F289)),($E289-AO276+$D289*(1-$F289))*(1-$F289))</f>
        <v/>
      </c>
      <c r="AP289" s="37">
        <f>$D289*$F289+IF($D289*(1-$F289)&gt;=0,MAX($D289*(1-$F289),($E289-AP276+$D289*(1-$F289))*(1-$F289)),($E289-AP276+$D289*(1-$F289))*(1-$F289))</f>
        <v/>
      </c>
      <c r="AQ289" s="37">
        <f>$D289*$F289+IF($D289*(1-$F289)&gt;=0,MAX($D289*(1-$F289),($E289-AQ276+$D289*(1-$F289))*(1-$F289)),($E289-AQ276+$D289*(1-$F289))*(1-$F289))</f>
        <v/>
      </c>
      <c r="AR289" s="37">
        <f>$D289*$F289+IF($D289*(1-$F289)&gt;=0,MAX($D289*(1-$F289),($E289-AR276+$D289*(1-$F289))*(1-$F289)),($E289-AR276+$D289*(1-$F289))*(1-$F289))</f>
        <v/>
      </c>
      <c r="AS289" s="37">
        <f>$D289*$F289+IF($D289*(1-$F289)&gt;=0,MAX($D289*(1-$F289),($E289-AS276+$D289*(1-$F289))*(1-$F289)),($E289-AS276+$D289*(1-$F289))*(1-$F289))</f>
        <v/>
      </c>
      <c r="AT289" s="37">
        <f>$D289*$F289+IF($D289*(1-$F289)&gt;=0,MAX($D289*(1-$F289),($E289-AT276+$D289*(1-$F289))*(1-$F289)),($E289-AT276+$D289*(1-$F289))*(1-$F289))</f>
        <v/>
      </c>
      <c r="AU289" s="37">
        <f>$D289*$F289+IF($D289*(1-$F289)&gt;=0,MAX($D289*(1-$F289),($E289-AU276+$D289*(1-$F289))*(1-$F289)),($E289-AU276+$D289*(1-$F289))*(1-$F289))</f>
        <v/>
      </c>
      <c r="AV289" s="37">
        <f>$D289*$F289+IF($D289*(1-$F289)&gt;=0,MAX($D289*(1-$F289),($E289-AV276+$D289*(1-$F289))*(1-$F289)),($E289-AV276+$D289*(1-$F289))*(1-$F289))</f>
        <v/>
      </c>
      <c r="AW289" s="37">
        <f>$D289*$F289+IF($D289*(1-$F289)&gt;=0,MAX($D289*(1-$F289),($E289-AW276+$D289*(1-$F289))*(1-$F289)),($E289-AW276+$D289*(1-$F289))*(1-$F289))</f>
        <v/>
      </c>
      <c r="AX289" s="37">
        <f>$D289*$F289+IF($D289*(1-$F289)&gt;=0,MAX($D289*(1-$F289),($E289-AX276+$D289*(1-$F289))*(1-$F289)),($E289-AX276+$D289*(1-$F289))*(1-$F289))</f>
        <v/>
      </c>
      <c r="AY289" s="40">
        <f>OTHERTAX(AY$4,Settings!$C$10,IFERROR(INDEX(Inputs_prices!$X$5:$AA$16,$G289,MATCH(AY$4,Inputs_prices!$X$4:$AA$4,0)),0),$D289,$E289,AY276,$F289)</f>
        <v/>
      </c>
    </row>
    <row r="290" hidden="1" outlineLevel="1">
      <c r="A290" s="14" t="inlineStr">
        <is>
          <t>txo</t>
        </is>
      </c>
      <c r="B290" s="14" t="inlineStr">
        <is>
          <t>bio</t>
        </is>
      </c>
      <c r="C290" s="14" t="inlineStr">
        <is>
          <t>all</t>
        </is>
      </c>
      <c r="D290" s="37">
        <f>INDEX(Inputs_prices!$S$5:$S$16,MATCH($B290&amp;"."&amp;$C290,Inputs_prices!$A$5:$A$16,0))</f>
        <v/>
      </c>
      <c r="E290" s="37">
        <f>INDEX(Inputs_prices!$R$5:$R$16,MATCH($B290&amp;"."&amp;$C290,Inputs_prices!$A$5:$A$16,0))</f>
        <v/>
      </c>
      <c r="F290" s="37">
        <f>INDEX(Inputs_prices!$K$5:$K$16,MATCH($B290&amp;"."&amp;$C290,Inputs_prices!$A$5:$A$16,0))</f>
        <v/>
      </c>
      <c r="G290" s="37">
        <f>INDEX(Inputs_prices!$E$5:$E$16,MATCH($B290&amp;"."&amp;$C290,Inputs_prices!$A$5:$A$16,0))</f>
        <v/>
      </c>
      <c r="H290" s="14">
        <f>INDEX(Variables!$B$5:$B$205,MATCH($A290,Variables!$A$5:$A$205,0))&amp;IF($C290="",""," | "&amp;INDEX(Mapping!$B$5:$B$26,MATCH($C290,Mapping!$A$5:$A$26,0))&amp;" | "&amp;INDEX(Mapping!$B$30:$B$46,MATCH($B290,Mapping!$A$30:$A$46,0)))</f>
        <v/>
      </c>
      <c r="I290" s="14">
        <f>INDEX(Variables!$C$5:$C$205,MATCH($A290,Variables!$A$5:$A$205,0))</f>
        <v/>
      </c>
      <c r="J290" s="14">
        <f>INDEX(Variables!$E$5:$E$205,MATCH($A290,Variables!$A$5:$A$205,0))</f>
        <v/>
      </c>
      <c r="K290" s="11">
        <f>LOWER(Settings!$C$4)&amp;".mit."&amp;$A290&amp;IF($C290="","","."&amp;$C290&amp;"."&amp;$B290)&amp;IF(INDEX(Variables!$D$5:$D$205,MATCH($A290,Variables!$A$5:$A$205,0))="","","."&amp;INDEX(Variables!$D$5:$D$205,MATCH($A290,Variables!$A$5:$A$205,0)))&amp;"."&amp;K$5</f>
        <v/>
      </c>
      <c r="L290" s="38">
        <f>INDEX(Inputs_prices!$X$5:$AA$16,$G290,MATCH(L$4,Inputs_prices!$X$4:$AA$4,0))</f>
        <v/>
      </c>
      <c r="M290" s="39">
        <f>INDEX(Inputs_prices!$X$5:$AA$16,$G290,MATCH(M$4,Inputs_prices!$X$4:$AA$4,0))</f>
        <v/>
      </c>
      <c r="N290" s="39">
        <f>INDEX(Inputs_prices!$X$5:$AA$16,$G290,MATCH(N$4,Inputs_prices!$X$4:$AA$4,0))</f>
        <v/>
      </c>
      <c r="O290" s="37">
        <f>$D290*$F290+IF($D290*(1-$F290)&gt;=0,MAX($D290*(1-$F290),($E290-O277+$D290*(1-$F290))*(1-$F290)),($E290-O277+$D290*(1-$F290))*(1-$F290))</f>
        <v/>
      </c>
      <c r="P290" s="37">
        <f>$D290*$F290+IF($D290*(1-$F290)&gt;=0,MAX($D290*(1-$F290),($E290-P277+$D290*(1-$F290))*(1-$F290)),($E290-P277+$D290*(1-$F290))*(1-$F290))</f>
        <v/>
      </c>
      <c r="Q290" s="37">
        <f>$D290*$F290+IF($D290*(1-$F290)&gt;=0,MAX($D290*(1-$F290),($E290-Q277+$D290*(1-$F290))*(1-$F290)),($E290-Q277+$D290*(1-$F290))*(1-$F290))</f>
        <v/>
      </c>
      <c r="R290" s="37">
        <f>$D290*$F290+IF($D290*(1-$F290)&gt;=0,MAX($D290*(1-$F290),($E290-R277+$D290*(1-$F290))*(1-$F290)),($E290-R277+$D290*(1-$F290))*(1-$F290))</f>
        <v/>
      </c>
      <c r="S290" s="37">
        <f>$D290*$F290+IF($D290*(1-$F290)&gt;=0,MAX($D290*(1-$F290),($E290-S277+$D290*(1-$F290))*(1-$F290)),($E290-S277+$D290*(1-$F290))*(1-$F290))</f>
        <v/>
      </c>
      <c r="T290" s="37">
        <f>$D290*$F290+IF($D290*(1-$F290)&gt;=0,MAX($D290*(1-$F290),($E290-T277+$D290*(1-$F290))*(1-$F290)),($E290-T277+$D290*(1-$F290))*(1-$F290))</f>
        <v/>
      </c>
      <c r="U290" s="37">
        <f>$D290*$F290+IF($D290*(1-$F290)&gt;=0,MAX($D290*(1-$F290),($E290-U277+$D290*(1-$F290))*(1-$F290)),($E290-U277+$D290*(1-$F290))*(1-$F290))</f>
        <v/>
      </c>
      <c r="V290" s="37">
        <f>$D290*$F290+IF($D290*(1-$F290)&gt;=0,MAX($D290*(1-$F290),($E290-V277+$D290*(1-$F290))*(1-$F290)),($E290-V277+$D290*(1-$F290))*(1-$F290))</f>
        <v/>
      </c>
      <c r="W290" s="37">
        <f>$D290*$F290+IF($D290*(1-$F290)&gt;=0,MAX($D290*(1-$F290),($E290-W277+$D290*(1-$F290))*(1-$F290)),($E290-W277+$D290*(1-$F290))*(1-$F290))</f>
        <v/>
      </c>
      <c r="X290" s="37">
        <f>$D290*$F290+IF($D290*(1-$F290)&gt;=0,MAX($D290*(1-$F290),($E290-X277+$D290*(1-$F290))*(1-$F290)),($E290-X277+$D290*(1-$F290))*(1-$F290))</f>
        <v/>
      </c>
      <c r="Y290" s="37">
        <f>$D290*$F290+IF($D290*(1-$F290)&gt;=0,MAX($D290*(1-$F290),($E290-Y277+$D290*(1-$F290))*(1-$F290)),($E290-Y277+$D290*(1-$F290))*(1-$F290))</f>
        <v/>
      </c>
      <c r="Z290" s="37">
        <f>$D290*$F290+IF($D290*(1-$F290)&gt;=0,MAX($D290*(1-$F290),($E290-Z277+$D290*(1-$F290))*(1-$F290)),($E290-Z277+$D290*(1-$F290))*(1-$F290))</f>
        <v/>
      </c>
      <c r="AA290" s="37">
        <f>$D290*$F290+IF($D290*(1-$F290)&gt;=0,MAX($D290*(1-$F290),($E290-AA277+$D290*(1-$F290))*(1-$F290)),($E290-AA277+$D290*(1-$F290))*(1-$F290))</f>
        <v/>
      </c>
      <c r="AB290" s="37">
        <f>$D290*$F290+IF($D290*(1-$F290)&gt;=0,MAX($D290*(1-$F290),($E290-AB277+$D290*(1-$F290))*(1-$F290)),($E290-AB277+$D290*(1-$F290))*(1-$F290))</f>
        <v/>
      </c>
      <c r="AC290" s="37">
        <f>$D290*$F290+IF($D290*(1-$F290)&gt;=0,MAX($D290*(1-$F290),($E290-AC277+$D290*(1-$F290))*(1-$F290)),($E290-AC277+$D290*(1-$F290))*(1-$F290))</f>
        <v/>
      </c>
      <c r="AD290" s="40">
        <f>OTHERTAX(AD$4,Settings!$C$10,IFERROR(INDEX(Inputs_prices!$X$5:$AA$16,$G290,MATCH(AD$4,Inputs_prices!$X$4:$AA$4,0)),0),$D290,$E290,AD277,$F290)</f>
        <v/>
      </c>
      <c r="AF290" s="11">
        <f>LOWER(Settings!$C$4)&amp;".mit."&amp;$A290&amp;IF($C290="","","."&amp;$C290&amp;"."&amp;$B290)&amp;IF(INDEX(Variables!$D$5:$D$205,MATCH($A290,Variables!$A$5:$A$205,0))="","","."&amp;INDEX(Variables!$D$5:$D$205,MATCH($A290,Variables!$A$5:$A$205,0)))&amp;"."&amp;AF$5</f>
        <v/>
      </c>
      <c r="AG290" s="38">
        <f>INDEX(Inputs_prices!$X$5:$AA$16,$G290,MATCH(AG$4,Inputs_prices!$X$4:$AA$4,0))</f>
        <v/>
      </c>
      <c r="AH290" s="39">
        <f>INDEX(Inputs_prices!$X$5:$AA$16,$G290,MATCH(AH$4,Inputs_prices!$X$4:$AA$4,0))</f>
        <v/>
      </c>
      <c r="AI290" s="39">
        <f>INDEX(Inputs_prices!$X$5:$AA$16,$G290,MATCH(AI$4,Inputs_prices!$X$4:$AA$4,0))</f>
        <v/>
      </c>
      <c r="AJ290" s="37">
        <f>$D290*$F290+IF($D290*(1-$F290)&gt;=0,MAX($D290*(1-$F290),($E290-AJ277+$D290*(1-$F290))*(1-$F290)),($E290-AJ277+$D290*(1-$F290))*(1-$F290))</f>
        <v/>
      </c>
      <c r="AK290" s="37">
        <f>$D290*$F290+IF($D290*(1-$F290)&gt;=0,MAX($D290*(1-$F290),($E290-AK277+$D290*(1-$F290))*(1-$F290)),($E290-AK277+$D290*(1-$F290))*(1-$F290))</f>
        <v/>
      </c>
      <c r="AL290" s="37">
        <f>$D290*$F290+IF($D290*(1-$F290)&gt;=0,MAX($D290*(1-$F290),($E290-AL277+$D290*(1-$F290))*(1-$F290)),($E290-AL277+$D290*(1-$F290))*(1-$F290))</f>
        <v/>
      </c>
      <c r="AM290" s="37">
        <f>$D290*$F290+IF($D290*(1-$F290)&gt;=0,MAX($D290*(1-$F290),($E290-AM277+$D290*(1-$F290))*(1-$F290)),($E290-AM277+$D290*(1-$F290))*(1-$F290))</f>
        <v/>
      </c>
      <c r="AN290" s="37">
        <f>$D290*$F290+IF($D290*(1-$F290)&gt;=0,MAX($D290*(1-$F290),($E290-AN277+$D290*(1-$F290))*(1-$F290)),($E290-AN277+$D290*(1-$F290))*(1-$F290))</f>
        <v/>
      </c>
      <c r="AO290" s="37">
        <f>$D290*$F290+IF($D290*(1-$F290)&gt;=0,MAX($D290*(1-$F290),($E290-AO277+$D290*(1-$F290))*(1-$F290)),($E290-AO277+$D290*(1-$F290))*(1-$F290))</f>
        <v/>
      </c>
      <c r="AP290" s="37">
        <f>$D290*$F290+IF($D290*(1-$F290)&gt;=0,MAX($D290*(1-$F290),($E290-AP277+$D290*(1-$F290))*(1-$F290)),($E290-AP277+$D290*(1-$F290))*(1-$F290))</f>
        <v/>
      </c>
      <c r="AQ290" s="37">
        <f>$D290*$F290+IF($D290*(1-$F290)&gt;=0,MAX($D290*(1-$F290),($E290-AQ277+$D290*(1-$F290))*(1-$F290)),($E290-AQ277+$D290*(1-$F290))*(1-$F290))</f>
        <v/>
      </c>
      <c r="AR290" s="37">
        <f>$D290*$F290+IF($D290*(1-$F290)&gt;=0,MAX($D290*(1-$F290),($E290-AR277+$D290*(1-$F290))*(1-$F290)),($E290-AR277+$D290*(1-$F290))*(1-$F290))</f>
        <v/>
      </c>
      <c r="AS290" s="37">
        <f>$D290*$F290+IF($D290*(1-$F290)&gt;=0,MAX($D290*(1-$F290),($E290-AS277+$D290*(1-$F290))*(1-$F290)),($E290-AS277+$D290*(1-$F290))*(1-$F290))</f>
        <v/>
      </c>
      <c r="AT290" s="37">
        <f>$D290*$F290+IF($D290*(1-$F290)&gt;=0,MAX($D290*(1-$F290),($E290-AT277+$D290*(1-$F290))*(1-$F290)),($E290-AT277+$D290*(1-$F290))*(1-$F290))</f>
        <v/>
      </c>
      <c r="AU290" s="37">
        <f>$D290*$F290+IF($D290*(1-$F290)&gt;=0,MAX($D290*(1-$F290),($E290-AU277+$D290*(1-$F290))*(1-$F290)),($E290-AU277+$D290*(1-$F290))*(1-$F290))</f>
        <v/>
      </c>
      <c r="AV290" s="37">
        <f>$D290*$F290+IF($D290*(1-$F290)&gt;=0,MAX($D290*(1-$F290),($E290-AV277+$D290*(1-$F290))*(1-$F290)),($E290-AV277+$D290*(1-$F290))*(1-$F290))</f>
        <v/>
      </c>
      <c r="AW290" s="37">
        <f>$D290*$F290+IF($D290*(1-$F290)&gt;=0,MAX($D290*(1-$F290),($E290-AW277+$D290*(1-$F290))*(1-$F290)),($E290-AW277+$D290*(1-$F290))*(1-$F290))</f>
        <v/>
      </c>
      <c r="AX290" s="37">
        <f>$D290*$F290+IF($D290*(1-$F290)&gt;=0,MAX($D290*(1-$F290),($E290-AX277+$D290*(1-$F290))*(1-$F290)),($E290-AX277+$D290*(1-$F290))*(1-$F290))</f>
        <v/>
      </c>
      <c r="AY290" s="40">
        <f>OTHERTAX(AY$4,Settings!$C$10,IFERROR(INDEX(Inputs_prices!$X$5:$AA$16,$G290,MATCH(AY$4,Inputs_prices!$X$4:$AA$4,0)),0),$D290,$E290,AY277,$F290)</f>
        <v/>
      </c>
    </row>
    <row r="291" hidden="1" outlineLevel="1"/>
    <row r="292" collapsed="1">
      <c r="A292" s="14" t="inlineStr">
        <is>
          <t>rpb</t>
        </is>
      </c>
      <c r="B292" s="14" t="inlineStr">
        <is>
          <t>coa</t>
        </is>
      </c>
      <c r="C292" s="14" t="inlineStr">
        <is>
          <t>pow</t>
        </is>
      </c>
      <c r="D292" s="37">
        <f>INDEX(Inputs_prices!$Q$5:$Q$16,MATCH($B292&amp;"."&amp;$C292,Inputs_prices!$A$5:$A$16,0))</f>
        <v/>
      </c>
      <c r="E292" s="36" t="n"/>
      <c r="F292" s="36" t="n"/>
      <c r="G292" s="36" t="n"/>
      <c r="H292" s="14">
        <f>INDEX(Variables!$B$5:$B$205,MATCH($A292,Variables!$A$5:$A$205,0))&amp;IF($C292="",""," | "&amp;INDEX(Mapping!$B$5:$B$26,MATCH($C292,Mapping!$A$5:$A$26,0))&amp;" | "&amp;INDEX(Mapping!$B$30:$B$46,MATCH($B292,Mapping!$A$30:$A$46,0)))</f>
        <v/>
      </c>
      <c r="I292" s="14">
        <f>INDEX(Variables!$C$5:$C$205,MATCH($A292,Variables!$A$5:$A$205,0))</f>
        <v/>
      </c>
      <c r="J292" s="14">
        <f>INDEX(Variables!$E$5:$E$205,MATCH($A292,Variables!$A$5:$A$205,0))</f>
        <v/>
      </c>
      <c r="K292" s="11">
        <f>LOWER(Settings!$C$4)&amp;".mit."&amp;$A292&amp;IF($C292="","","."&amp;$C292&amp;"."&amp;$B292)&amp;IF(INDEX(Variables!$D$5:$D$205,MATCH($A292,Variables!$A$5:$A$205,0))="","","."&amp;INDEX(Variables!$D$5:$D$205,MATCH($A292,Variables!$A$5:$A$205,0)))&amp;"."&amp;K$5</f>
        <v/>
      </c>
      <c r="L292" s="38">
        <f>(L266+L279)*(1+$D292)</f>
        <v/>
      </c>
      <c r="M292" s="37">
        <f>(M266+M279)*(1+$D292)</f>
        <v/>
      </c>
      <c r="N292" s="37">
        <f>(N266+N279)*(1+$D292)</f>
        <v/>
      </c>
      <c r="O292" s="37">
        <f>(O266+O279)*(1+$D292)</f>
        <v/>
      </c>
      <c r="P292" s="37">
        <f>(P266+P279)*(1+$D292)</f>
        <v/>
      </c>
      <c r="Q292" s="37">
        <f>(Q266+Q279)*(1+$D292)</f>
        <v/>
      </c>
      <c r="R292" s="37">
        <f>(R266+R279)*(1+$D292)</f>
        <v/>
      </c>
      <c r="S292" s="37">
        <f>(S266+S279)*(1+$D292)</f>
        <v/>
      </c>
      <c r="T292" s="37">
        <f>(T266+T279)*(1+$D292)</f>
        <v/>
      </c>
      <c r="U292" s="37">
        <f>(U266+U279)*(1+$D292)</f>
        <v/>
      </c>
      <c r="V292" s="37">
        <f>(V266+V279)*(1+$D292)</f>
        <v/>
      </c>
      <c r="W292" s="37">
        <f>(W266+W279)*(1+$D292)</f>
        <v/>
      </c>
      <c r="X292" s="37">
        <f>(X266+X279)*(1+$D292)</f>
        <v/>
      </c>
      <c r="Y292" s="37">
        <f>(Y266+Y279)*(1+$D292)</f>
        <v/>
      </c>
      <c r="Z292" s="37">
        <f>(Z266+Z279)*(1+$D292)</f>
        <v/>
      </c>
      <c r="AA292" s="37">
        <f>(AA266+AA279)*(1+$D292)</f>
        <v/>
      </c>
      <c r="AB292" s="37">
        <f>(AB266+AB279)*(1+$D292)</f>
        <v/>
      </c>
      <c r="AC292" s="37">
        <f>(AC266+AC279)*(1+$D292)</f>
        <v/>
      </c>
      <c r="AD292" s="40">
        <f>RETAILPRICE(AD266,AD279,$D292)</f>
        <v/>
      </c>
      <c r="AF292" s="11">
        <f>LOWER(Settings!$C$4)&amp;".mit."&amp;$A292&amp;IF($C292="","","."&amp;$C292&amp;"."&amp;$B292)&amp;IF(INDEX(Variables!$D$5:$D$205,MATCH($A292,Variables!$A$5:$A$205,0))="","","."&amp;INDEX(Variables!$D$5:$D$205,MATCH($A292,Variables!$A$5:$A$205,0)))&amp;"."&amp;AF$5</f>
        <v/>
      </c>
      <c r="AG292" s="38">
        <f>(AG266+AG279)*(1+$D292)</f>
        <v/>
      </c>
      <c r="AH292" s="37">
        <f>(AH266+AH279)*(1+$D292)</f>
        <v/>
      </c>
      <c r="AI292" s="37">
        <f>(AI266+AI279)*(1+$D292)</f>
        <v/>
      </c>
      <c r="AJ292" s="37">
        <f>(AJ266+AJ279)*(1+$D292)</f>
        <v/>
      </c>
      <c r="AK292" s="37">
        <f>(AK266+AK279)*(1+$D292)</f>
        <v/>
      </c>
      <c r="AL292" s="37">
        <f>(AL266+AL279)*(1+$D292)</f>
        <v/>
      </c>
      <c r="AM292" s="37">
        <f>(AM266+AM279)*(1+$D292)</f>
        <v/>
      </c>
      <c r="AN292" s="37">
        <f>(AN266+AN279)*(1+$D292)</f>
        <v/>
      </c>
      <c r="AO292" s="37">
        <f>(AO266+AO279)*(1+$D292)</f>
        <v/>
      </c>
      <c r="AP292" s="37">
        <f>(AP266+AP279)*(1+$D292)</f>
        <v/>
      </c>
      <c r="AQ292" s="37">
        <f>(AQ266+AQ279)*(1+$D292)</f>
        <v/>
      </c>
      <c r="AR292" s="37">
        <f>(AR266+AR279)*(1+$D292)</f>
        <v/>
      </c>
      <c r="AS292" s="37">
        <f>(AS266+AS279)*(1+$D292)</f>
        <v/>
      </c>
      <c r="AT292" s="37">
        <f>(AT266+AT279)*(1+$D292)</f>
        <v/>
      </c>
      <c r="AU292" s="37">
        <f>(AU266+AU279)*(1+$D292)</f>
        <v/>
      </c>
      <c r="AV292" s="37">
        <f>(AV266+AV279)*(1+$D292)</f>
        <v/>
      </c>
      <c r="AW292" s="37">
        <f>(AW266+AW279)*(1+$D292)</f>
        <v/>
      </c>
      <c r="AX292" s="37">
        <f>(AX266+AX279)*(1+$D292)</f>
        <v/>
      </c>
      <c r="AY292" s="40">
        <f>RETAILPRICE(AY266,AY279,$D292)</f>
        <v/>
      </c>
    </row>
    <row r="293">
      <c r="A293" s="14" t="inlineStr">
        <is>
          <t>rpb</t>
        </is>
      </c>
      <c r="B293" s="14" t="inlineStr">
        <is>
          <t>coa</t>
        </is>
      </c>
      <c r="C293" s="14" t="inlineStr">
        <is>
          <t>res</t>
        </is>
      </c>
      <c r="D293" s="37">
        <f>INDEX(Inputs_prices!$Q$5:$Q$16,MATCH($B293&amp;"."&amp;$C293,Inputs_prices!$A$5:$A$16,0))</f>
        <v/>
      </c>
      <c r="E293" s="36" t="n"/>
      <c r="F293" s="36" t="n"/>
      <c r="G293" s="36" t="n"/>
      <c r="H293" s="14">
        <f>INDEX(Variables!$B$5:$B$205,MATCH($A293,Variables!$A$5:$A$205,0))&amp;IF($C293="",""," | "&amp;INDEX(Mapping!$B$5:$B$26,MATCH($C293,Mapping!$A$5:$A$26,0))&amp;" | "&amp;INDEX(Mapping!$B$30:$B$46,MATCH($B293,Mapping!$A$30:$A$46,0)))</f>
        <v/>
      </c>
      <c r="I293" s="14">
        <f>INDEX(Variables!$C$5:$C$205,MATCH($A293,Variables!$A$5:$A$205,0))</f>
        <v/>
      </c>
      <c r="J293" s="14">
        <f>INDEX(Variables!$E$5:$E$205,MATCH($A293,Variables!$A$5:$A$205,0))</f>
        <v/>
      </c>
      <c r="K293" s="11">
        <f>LOWER(Settings!$C$4)&amp;".mit."&amp;$A293&amp;IF($C293="","","."&amp;$C293&amp;"."&amp;$B293)&amp;IF(INDEX(Variables!$D$5:$D$205,MATCH($A293,Variables!$A$5:$A$205,0))="","","."&amp;INDEX(Variables!$D$5:$D$205,MATCH($A293,Variables!$A$5:$A$205,0)))&amp;"."&amp;K$5</f>
        <v/>
      </c>
      <c r="L293" s="38">
        <f>(L267+L280)*(1+$D293)</f>
        <v/>
      </c>
      <c r="M293" s="37">
        <f>(M267+M280)*(1+$D293)</f>
        <v/>
      </c>
      <c r="N293" s="37">
        <f>(N267+N280)*(1+$D293)</f>
        <v/>
      </c>
      <c r="O293" s="37">
        <f>(O267+O280)*(1+$D293)</f>
        <v/>
      </c>
      <c r="P293" s="37">
        <f>(P267+P280)*(1+$D293)</f>
        <v/>
      </c>
      <c r="Q293" s="37">
        <f>(Q267+Q280)*(1+$D293)</f>
        <v/>
      </c>
      <c r="R293" s="37">
        <f>(R267+R280)*(1+$D293)</f>
        <v/>
      </c>
      <c r="S293" s="37">
        <f>(S267+S280)*(1+$D293)</f>
        <v/>
      </c>
      <c r="T293" s="37">
        <f>(T267+T280)*(1+$D293)</f>
        <v/>
      </c>
      <c r="U293" s="37">
        <f>(U267+U280)*(1+$D293)</f>
        <v/>
      </c>
      <c r="V293" s="37">
        <f>(V267+V280)*(1+$D293)</f>
        <v/>
      </c>
      <c r="W293" s="37">
        <f>(W267+W280)*(1+$D293)</f>
        <v/>
      </c>
      <c r="X293" s="37">
        <f>(X267+X280)*(1+$D293)</f>
        <v/>
      </c>
      <c r="Y293" s="37">
        <f>(Y267+Y280)*(1+$D293)</f>
        <v/>
      </c>
      <c r="Z293" s="37">
        <f>(Z267+Z280)*(1+$D293)</f>
        <v/>
      </c>
      <c r="AA293" s="37">
        <f>(AA267+AA280)*(1+$D293)</f>
        <v/>
      </c>
      <c r="AB293" s="37">
        <f>(AB267+AB280)*(1+$D293)</f>
        <v/>
      </c>
      <c r="AC293" s="37">
        <f>(AC267+AC280)*(1+$D293)</f>
        <v/>
      </c>
      <c r="AD293" s="40">
        <f>RETAILPRICE(AD267,AD280,$D293)</f>
        <v/>
      </c>
      <c r="AF293" s="11">
        <f>LOWER(Settings!$C$4)&amp;".mit."&amp;$A293&amp;IF($C293="","","."&amp;$C293&amp;"."&amp;$B293)&amp;IF(INDEX(Variables!$D$5:$D$205,MATCH($A293,Variables!$A$5:$A$205,0))="","","."&amp;INDEX(Variables!$D$5:$D$205,MATCH($A293,Variables!$A$5:$A$205,0)))&amp;"."&amp;AF$5</f>
        <v/>
      </c>
      <c r="AG293" s="38">
        <f>(AG267+AG280)*(1+$D293)</f>
        <v/>
      </c>
      <c r="AH293" s="37">
        <f>(AH267+AH280)*(1+$D293)</f>
        <v/>
      </c>
      <c r="AI293" s="37">
        <f>(AI267+AI280)*(1+$D293)</f>
        <v/>
      </c>
      <c r="AJ293" s="37">
        <f>(AJ267+AJ280)*(1+$D293)</f>
        <v/>
      </c>
      <c r="AK293" s="37">
        <f>(AK267+AK280)*(1+$D293)</f>
        <v/>
      </c>
      <c r="AL293" s="37">
        <f>(AL267+AL280)*(1+$D293)</f>
        <v/>
      </c>
      <c r="AM293" s="37">
        <f>(AM267+AM280)*(1+$D293)</f>
        <v/>
      </c>
      <c r="AN293" s="37">
        <f>(AN267+AN280)*(1+$D293)</f>
        <v/>
      </c>
      <c r="AO293" s="37">
        <f>(AO267+AO280)*(1+$D293)</f>
        <v/>
      </c>
      <c r="AP293" s="37">
        <f>(AP267+AP280)*(1+$D293)</f>
        <v/>
      </c>
      <c r="AQ293" s="37">
        <f>(AQ267+AQ280)*(1+$D293)</f>
        <v/>
      </c>
      <c r="AR293" s="37">
        <f>(AR267+AR280)*(1+$D293)</f>
        <v/>
      </c>
      <c r="AS293" s="37">
        <f>(AS267+AS280)*(1+$D293)</f>
        <v/>
      </c>
      <c r="AT293" s="37">
        <f>(AT267+AT280)*(1+$D293)</f>
        <v/>
      </c>
      <c r="AU293" s="37">
        <f>(AU267+AU280)*(1+$D293)</f>
        <v/>
      </c>
      <c r="AV293" s="37">
        <f>(AV267+AV280)*(1+$D293)</f>
        <v/>
      </c>
      <c r="AW293" s="37">
        <f>(AW267+AW280)*(1+$D293)</f>
        <v/>
      </c>
      <c r="AX293" s="37">
        <f>(AX267+AX280)*(1+$D293)</f>
        <v/>
      </c>
      <c r="AY293" s="40">
        <f>RETAILPRICE(AY267,AY280,$D293)</f>
        <v/>
      </c>
    </row>
    <row r="294">
      <c r="A294" s="14" t="inlineStr">
        <is>
          <t>rpb</t>
        </is>
      </c>
      <c r="B294" s="14" t="inlineStr">
        <is>
          <t>coa</t>
        </is>
      </c>
      <c r="C294" s="14" t="inlineStr">
        <is>
          <t>ind</t>
        </is>
      </c>
      <c r="D294" s="37">
        <f>INDEX(Inputs_prices!$Q$5:$Q$16,MATCH($B294&amp;"."&amp;$C294,Inputs_prices!$A$5:$A$16,0))</f>
        <v/>
      </c>
      <c r="E294" s="36" t="n"/>
      <c r="F294" s="36" t="n"/>
      <c r="G294" s="36" t="n"/>
      <c r="H294" s="14">
        <f>INDEX(Variables!$B$5:$B$205,MATCH($A294,Variables!$A$5:$A$205,0))&amp;IF($C294="",""," | "&amp;INDEX(Mapping!$B$5:$B$26,MATCH($C294,Mapping!$A$5:$A$26,0))&amp;" | "&amp;INDEX(Mapping!$B$30:$B$46,MATCH($B294,Mapping!$A$30:$A$46,0)))</f>
        <v/>
      </c>
      <c r="I294" s="14">
        <f>INDEX(Variables!$C$5:$C$205,MATCH($A294,Variables!$A$5:$A$205,0))</f>
        <v/>
      </c>
      <c r="J294" s="14">
        <f>INDEX(Variables!$E$5:$E$205,MATCH($A294,Variables!$A$5:$A$205,0))</f>
        <v/>
      </c>
      <c r="K294" s="11">
        <f>LOWER(Settings!$C$4)&amp;".mit."&amp;$A294&amp;IF($C294="","","."&amp;$C294&amp;"."&amp;$B294)&amp;IF(INDEX(Variables!$D$5:$D$205,MATCH($A294,Variables!$A$5:$A$205,0))="","","."&amp;INDEX(Variables!$D$5:$D$205,MATCH($A294,Variables!$A$5:$A$205,0)))&amp;"."&amp;K$5</f>
        <v/>
      </c>
      <c r="L294" s="38">
        <f>(L268+L281)*(1+$D294)</f>
        <v/>
      </c>
      <c r="M294" s="37">
        <f>(M268+M281)*(1+$D294)</f>
        <v/>
      </c>
      <c r="N294" s="37">
        <f>(N268+N281)*(1+$D294)</f>
        <v/>
      </c>
      <c r="O294" s="37">
        <f>(O268+O281)*(1+$D294)</f>
        <v/>
      </c>
      <c r="P294" s="37">
        <f>(P268+P281)*(1+$D294)</f>
        <v/>
      </c>
      <c r="Q294" s="37">
        <f>(Q268+Q281)*(1+$D294)</f>
        <v/>
      </c>
      <c r="R294" s="37">
        <f>(R268+R281)*(1+$D294)</f>
        <v/>
      </c>
      <c r="S294" s="37">
        <f>(S268+S281)*(1+$D294)</f>
        <v/>
      </c>
      <c r="T294" s="37">
        <f>(T268+T281)*(1+$D294)</f>
        <v/>
      </c>
      <c r="U294" s="37">
        <f>(U268+U281)*(1+$D294)</f>
        <v/>
      </c>
      <c r="V294" s="37">
        <f>(V268+V281)*(1+$D294)</f>
        <v/>
      </c>
      <c r="W294" s="37">
        <f>(W268+W281)*(1+$D294)</f>
        <v/>
      </c>
      <c r="X294" s="37">
        <f>(X268+X281)*(1+$D294)</f>
        <v/>
      </c>
      <c r="Y294" s="37">
        <f>(Y268+Y281)*(1+$D294)</f>
        <v/>
      </c>
      <c r="Z294" s="37">
        <f>(Z268+Z281)*(1+$D294)</f>
        <v/>
      </c>
      <c r="AA294" s="37">
        <f>(AA268+AA281)*(1+$D294)</f>
        <v/>
      </c>
      <c r="AB294" s="37">
        <f>(AB268+AB281)*(1+$D294)</f>
        <v/>
      </c>
      <c r="AC294" s="37">
        <f>(AC268+AC281)*(1+$D294)</f>
        <v/>
      </c>
      <c r="AD294" s="40">
        <f>RETAILPRICE(AD268,AD281,$D294)</f>
        <v/>
      </c>
      <c r="AF294" s="11">
        <f>LOWER(Settings!$C$4)&amp;".mit."&amp;$A294&amp;IF($C294="","","."&amp;$C294&amp;"."&amp;$B294)&amp;IF(INDEX(Variables!$D$5:$D$205,MATCH($A294,Variables!$A$5:$A$205,0))="","","."&amp;INDEX(Variables!$D$5:$D$205,MATCH($A294,Variables!$A$5:$A$205,0)))&amp;"."&amp;AF$5</f>
        <v/>
      </c>
      <c r="AG294" s="38">
        <f>(AG268+AG281)*(1+$D294)</f>
        <v/>
      </c>
      <c r="AH294" s="37">
        <f>(AH268+AH281)*(1+$D294)</f>
        <v/>
      </c>
      <c r="AI294" s="37">
        <f>(AI268+AI281)*(1+$D294)</f>
        <v/>
      </c>
      <c r="AJ294" s="37">
        <f>(AJ268+AJ281)*(1+$D294)</f>
        <v/>
      </c>
      <c r="AK294" s="37">
        <f>(AK268+AK281)*(1+$D294)</f>
        <v/>
      </c>
      <c r="AL294" s="37">
        <f>(AL268+AL281)*(1+$D294)</f>
        <v/>
      </c>
      <c r="AM294" s="37">
        <f>(AM268+AM281)*(1+$D294)</f>
        <v/>
      </c>
      <c r="AN294" s="37">
        <f>(AN268+AN281)*(1+$D294)</f>
        <v/>
      </c>
      <c r="AO294" s="37">
        <f>(AO268+AO281)*(1+$D294)</f>
        <v/>
      </c>
      <c r="AP294" s="37">
        <f>(AP268+AP281)*(1+$D294)</f>
        <v/>
      </c>
      <c r="AQ294" s="37">
        <f>(AQ268+AQ281)*(1+$D294)</f>
        <v/>
      </c>
      <c r="AR294" s="37">
        <f>(AR268+AR281)*(1+$D294)</f>
        <v/>
      </c>
      <c r="AS294" s="37">
        <f>(AS268+AS281)*(1+$D294)</f>
        <v/>
      </c>
      <c r="AT294" s="37">
        <f>(AT268+AT281)*(1+$D294)</f>
        <v/>
      </c>
      <c r="AU294" s="37">
        <f>(AU268+AU281)*(1+$D294)</f>
        <v/>
      </c>
      <c r="AV294" s="37">
        <f>(AV268+AV281)*(1+$D294)</f>
        <v/>
      </c>
      <c r="AW294" s="37">
        <f>(AW268+AW281)*(1+$D294)</f>
        <v/>
      </c>
      <c r="AX294" s="37">
        <f>(AX268+AX281)*(1+$D294)</f>
        <v/>
      </c>
      <c r="AY294" s="40">
        <f>RETAILPRICE(AY268,AY281,$D294)</f>
        <v/>
      </c>
    </row>
    <row r="295">
      <c r="A295" s="14" t="inlineStr">
        <is>
          <t>rpb</t>
        </is>
      </c>
      <c r="B295" s="14" t="inlineStr">
        <is>
          <t>nga</t>
        </is>
      </c>
      <c r="C295" s="14" t="inlineStr">
        <is>
          <t>pow</t>
        </is>
      </c>
      <c r="D295" s="37">
        <f>INDEX(Inputs_prices!$Q$5:$Q$16,MATCH($B295&amp;"."&amp;$C295,Inputs_prices!$A$5:$A$16,0))</f>
        <v/>
      </c>
      <c r="E295" s="36" t="n"/>
      <c r="F295" s="36" t="n"/>
      <c r="G295" s="36" t="n"/>
      <c r="H295" s="14">
        <f>INDEX(Variables!$B$5:$B$205,MATCH($A295,Variables!$A$5:$A$205,0))&amp;IF($C295="",""," | "&amp;INDEX(Mapping!$B$5:$B$26,MATCH($C295,Mapping!$A$5:$A$26,0))&amp;" | "&amp;INDEX(Mapping!$B$30:$B$46,MATCH($B295,Mapping!$A$30:$A$46,0)))</f>
        <v/>
      </c>
      <c r="I295" s="14">
        <f>INDEX(Variables!$C$5:$C$205,MATCH($A295,Variables!$A$5:$A$205,0))</f>
        <v/>
      </c>
      <c r="J295" s="14">
        <f>INDEX(Variables!$E$5:$E$205,MATCH($A295,Variables!$A$5:$A$205,0))</f>
        <v/>
      </c>
      <c r="K295" s="11">
        <f>LOWER(Settings!$C$4)&amp;".mit."&amp;$A295&amp;IF($C295="","","."&amp;$C295&amp;"."&amp;$B295)&amp;IF(INDEX(Variables!$D$5:$D$205,MATCH($A295,Variables!$A$5:$A$205,0))="","","."&amp;INDEX(Variables!$D$5:$D$205,MATCH($A295,Variables!$A$5:$A$205,0)))&amp;"."&amp;K$5</f>
        <v/>
      </c>
      <c r="L295" s="38">
        <f>(L269+L282)*(1+$D295)</f>
        <v/>
      </c>
      <c r="M295" s="37">
        <f>(M269+M282)*(1+$D295)</f>
        <v/>
      </c>
      <c r="N295" s="37">
        <f>(N269+N282)*(1+$D295)</f>
        <v/>
      </c>
      <c r="O295" s="37">
        <f>(O269+O282)*(1+$D295)</f>
        <v/>
      </c>
      <c r="P295" s="37">
        <f>(P269+P282)*(1+$D295)</f>
        <v/>
      </c>
      <c r="Q295" s="37">
        <f>(Q269+Q282)*(1+$D295)</f>
        <v/>
      </c>
      <c r="R295" s="37">
        <f>(R269+R282)*(1+$D295)</f>
        <v/>
      </c>
      <c r="S295" s="37">
        <f>(S269+S282)*(1+$D295)</f>
        <v/>
      </c>
      <c r="T295" s="37">
        <f>(T269+T282)*(1+$D295)</f>
        <v/>
      </c>
      <c r="U295" s="37">
        <f>(U269+U282)*(1+$D295)</f>
        <v/>
      </c>
      <c r="V295" s="37">
        <f>(V269+V282)*(1+$D295)</f>
        <v/>
      </c>
      <c r="W295" s="37">
        <f>(W269+W282)*(1+$D295)</f>
        <v/>
      </c>
      <c r="X295" s="37">
        <f>(X269+X282)*(1+$D295)</f>
        <v/>
      </c>
      <c r="Y295" s="37">
        <f>(Y269+Y282)*(1+$D295)</f>
        <v/>
      </c>
      <c r="Z295" s="37">
        <f>(Z269+Z282)*(1+$D295)</f>
        <v/>
      </c>
      <c r="AA295" s="37">
        <f>(AA269+AA282)*(1+$D295)</f>
        <v/>
      </c>
      <c r="AB295" s="37">
        <f>(AB269+AB282)*(1+$D295)</f>
        <v/>
      </c>
      <c r="AC295" s="37">
        <f>(AC269+AC282)*(1+$D295)</f>
        <v/>
      </c>
      <c r="AD295" s="40">
        <f>RETAILPRICE(AD269,AD282,$D295)</f>
        <v/>
      </c>
      <c r="AF295" s="11">
        <f>LOWER(Settings!$C$4)&amp;".mit."&amp;$A295&amp;IF($C295="","","."&amp;$C295&amp;"."&amp;$B295)&amp;IF(INDEX(Variables!$D$5:$D$205,MATCH($A295,Variables!$A$5:$A$205,0))="","","."&amp;INDEX(Variables!$D$5:$D$205,MATCH($A295,Variables!$A$5:$A$205,0)))&amp;"."&amp;AF$5</f>
        <v/>
      </c>
      <c r="AG295" s="38">
        <f>(AG269+AG282)*(1+$D295)</f>
        <v/>
      </c>
      <c r="AH295" s="37">
        <f>(AH269+AH282)*(1+$D295)</f>
        <v/>
      </c>
      <c r="AI295" s="37">
        <f>(AI269+AI282)*(1+$D295)</f>
        <v/>
      </c>
      <c r="AJ295" s="37">
        <f>(AJ269+AJ282)*(1+$D295)</f>
        <v/>
      </c>
      <c r="AK295" s="37">
        <f>(AK269+AK282)*(1+$D295)</f>
        <v/>
      </c>
      <c r="AL295" s="37">
        <f>(AL269+AL282)*(1+$D295)</f>
        <v/>
      </c>
      <c r="AM295" s="37">
        <f>(AM269+AM282)*(1+$D295)</f>
        <v/>
      </c>
      <c r="AN295" s="37">
        <f>(AN269+AN282)*(1+$D295)</f>
        <v/>
      </c>
      <c r="AO295" s="37">
        <f>(AO269+AO282)*(1+$D295)</f>
        <v/>
      </c>
      <c r="AP295" s="37">
        <f>(AP269+AP282)*(1+$D295)</f>
        <v/>
      </c>
      <c r="AQ295" s="37">
        <f>(AQ269+AQ282)*(1+$D295)</f>
        <v/>
      </c>
      <c r="AR295" s="37">
        <f>(AR269+AR282)*(1+$D295)</f>
        <v/>
      </c>
      <c r="AS295" s="37">
        <f>(AS269+AS282)*(1+$D295)</f>
        <v/>
      </c>
      <c r="AT295" s="37">
        <f>(AT269+AT282)*(1+$D295)</f>
        <v/>
      </c>
      <c r="AU295" s="37">
        <f>(AU269+AU282)*(1+$D295)</f>
        <v/>
      </c>
      <c r="AV295" s="37">
        <f>(AV269+AV282)*(1+$D295)</f>
        <v/>
      </c>
      <c r="AW295" s="37">
        <f>(AW269+AW282)*(1+$D295)</f>
        <v/>
      </c>
      <c r="AX295" s="37">
        <f>(AX269+AX282)*(1+$D295)</f>
        <v/>
      </c>
      <c r="AY295" s="40">
        <f>RETAILPRICE(AY269,AY282,$D295)</f>
        <v/>
      </c>
    </row>
    <row r="296">
      <c r="A296" s="14" t="inlineStr">
        <is>
          <t>rpb</t>
        </is>
      </c>
      <c r="B296" s="14" t="inlineStr">
        <is>
          <t>nga</t>
        </is>
      </c>
      <c r="C296" s="14" t="inlineStr">
        <is>
          <t>res</t>
        </is>
      </c>
      <c r="D296" s="37">
        <f>INDEX(Inputs_prices!$Q$5:$Q$16,MATCH($B296&amp;"."&amp;$C296,Inputs_prices!$A$5:$A$16,0))</f>
        <v/>
      </c>
      <c r="E296" s="36" t="n"/>
      <c r="F296" s="36" t="n"/>
      <c r="G296" s="36" t="n"/>
      <c r="H296" s="14">
        <f>INDEX(Variables!$B$5:$B$205,MATCH($A296,Variables!$A$5:$A$205,0))&amp;IF($C296="",""," | "&amp;INDEX(Mapping!$B$5:$B$26,MATCH($C296,Mapping!$A$5:$A$26,0))&amp;" | "&amp;INDEX(Mapping!$B$30:$B$46,MATCH($B296,Mapping!$A$30:$A$46,0)))</f>
        <v/>
      </c>
      <c r="I296" s="14">
        <f>INDEX(Variables!$C$5:$C$205,MATCH($A296,Variables!$A$5:$A$205,0))</f>
        <v/>
      </c>
      <c r="J296" s="14">
        <f>INDEX(Variables!$E$5:$E$205,MATCH($A296,Variables!$A$5:$A$205,0))</f>
        <v/>
      </c>
      <c r="K296" s="11">
        <f>LOWER(Settings!$C$4)&amp;".mit."&amp;$A296&amp;IF($C296="","","."&amp;$C296&amp;"."&amp;$B296)&amp;IF(INDEX(Variables!$D$5:$D$205,MATCH($A296,Variables!$A$5:$A$205,0))="","","."&amp;INDEX(Variables!$D$5:$D$205,MATCH($A296,Variables!$A$5:$A$205,0)))&amp;"."&amp;K$5</f>
        <v/>
      </c>
      <c r="L296" s="38">
        <f>(L270+L283)*(1+$D296)</f>
        <v/>
      </c>
      <c r="M296" s="37">
        <f>(M270+M283)*(1+$D296)</f>
        <v/>
      </c>
      <c r="N296" s="37">
        <f>(N270+N283)*(1+$D296)</f>
        <v/>
      </c>
      <c r="O296" s="37">
        <f>(O270+O283)*(1+$D296)</f>
        <v/>
      </c>
      <c r="P296" s="37">
        <f>(P270+P283)*(1+$D296)</f>
        <v/>
      </c>
      <c r="Q296" s="37">
        <f>(Q270+Q283)*(1+$D296)</f>
        <v/>
      </c>
      <c r="R296" s="37">
        <f>(R270+R283)*(1+$D296)</f>
        <v/>
      </c>
      <c r="S296" s="37">
        <f>(S270+S283)*(1+$D296)</f>
        <v/>
      </c>
      <c r="T296" s="37">
        <f>(T270+T283)*(1+$D296)</f>
        <v/>
      </c>
      <c r="U296" s="37">
        <f>(U270+U283)*(1+$D296)</f>
        <v/>
      </c>
      <c r="V296" s="37">
        <f>(V270+V283)*(1+$D296)</f>
        <v/>
      </c>
      <c r="W296" s="37">
        <f>(W270+W283)*(1+$D296)</f>
        <v/>
      </c>
      <c r="X296" s="37">
        <f>(X270+X283)*(1+$D296)</f>
        <v/>
      </c>
      <c r="Y296" s="37">
        <f>(Y270+Y283)*(1+$D296)</f>
        <v/>
      </c>
      <c r="Z296" s="37">
        <f>(Z270+Z283)*(1+$D296)</f>
        <v/>
      </c>
      <c r="AA296" s="37">
        <f>(AA270+AA283)*(1+$D296)</f>
        <v/>
      </c>
      <c r="AB296" s="37">
        <f>(AB270+AB283)*(1+$D296)</f>
        <v/>
      </c>
      <c r="AC296" s="37">
        <f>(AC270+AC283)*(1+$D296)</f>
        <v/>
      </c>
      <c r="AD296" s="40">
        <f>RETAILPRICE(AD270,AD283,$D296)</f>
        <v/>
      </c>
      <c r="AF296" s="11">
        <f>LOWER(Settings!$C$4)&amp;".mit."&amp;$A296&amp;IF($C296="","","."&amp;$C296&amp;"."&amp;$B296)&amp;IF(INDEX(Variables!$D$5:$D$205,MATCH($A296,Variables!$A$5:$A$205,0))="","","."&amp;INDEX(Variables!$D$5:$D$205,MATCH($A296,Variables!$A$5:$A$205,0)))&amp;"."&amp;AF$5</f>
        <v/>
      </c>
      <c r="AG296" s="38">
        <f>(AG270+AG283)*(1+$D296)</f>
        <v/>
      </c>
      <c r="AH296" s="37">
        <f>(AH270+AH283)*(1+$D296)</f>
        <v/>
      </c>
      <c r="AI296" s="37">
        <f>(AI270+AI283)*(1+$D296)</f>
        <v/>
      </c>
      <c r="AJ296" s="37">
        <f>(AJ270+AJ283)*(1+$D296)</f>
        <v/>
      </c>
      <c r="AK296" s="37">
        <f>(AK270+AK283)*(1+$D296)</f>
        <v/>
      </c>
      <c r="AL296" s="37">
        <f>(AL270+AL283)*(1+$D296)</f>
        <v/>
      </c>
      <c r="AM296" s="37">
        <f>(AM270+AM283)*(1+$D296)</f>
        <v/>
      </c>
      <c r="AN296" s="37">
        <f>(AN270+AN283)*(1+$D296)</f>
        <v/>
      </c>
      <c r="AO296" s="37">
        <f>(AO270+AO283)*(1+$D296)</f>
        <v/>
      </c>
      <c r="AP296" s="37">
        <f>(AP270+AP283)*(1+$D296)</f>
        <v/>
      </c>
      <c r="AQ296" s="37">
        <f>(AQ270+AQ283)*(1+$D296)</f>
        <v/>
      </c>
      <c r="AR296" s="37">
        <f>(AR270+AR283)*(1+$D296)</f>
        <v/>
      </c>
      <c r="AS296" s="37">
        <f>(AS270+AS283)*(1+$D296)</f>
        <v/>
      </c>
      <c r="AT296" s="37">
        <f>(AT270+AT283)*(1+$D296)</f>
        <v/>
      </c>
      <c r="AU296" s="37">
        <f>(AU270+AU283)*(1+$D296)</f>
        <v/>
      </c>
      <c r="AV296" s="37">
        <f>(AV270+AV283)*(1+$D296)</f>
        <v/>
      </c>
      <c r="AW296" s="37">
        <f>(AW270+AW283)*(1+$D296)</f>
        <v/>
      </c>
      <c r="AX296" s="37">
        <f>(AX270+AX283)*(1+$D296)</f>
        <v/>
      </c>
      <c r="AY296" s="40">
        <f>RETAILPRICE(AY270,AY283,$D296)</f>
        <v/>
      </c>
    </row>
    <row r="297">
      <c r="A297" s="14" t="inlineStr">
        <is>
          <t>rpb</t>
        </is>
      </c>
      <c r="B297" s="14" t="inlineStr">
        <is>
          <t>nga</t>
        </is>
      </c>
      <c r="C297" s="14" t="inlineStr">
        <is>
          <t>ind</t>
        </is>
      </c>
      <c r="D297" s="37">
        <f>INDEX(Inputs_prices!$Q$5:$Q$16,MATCH($B297&amp;"."&amp;$C297,Inputs_prices!$A$5:$A$16,0))</f>
        <v/>
      </c>
      <c r="E297" s="36" t="n"/>
      <c r="F297" s="36" t="n"/>
      <c r="G297" s="36" t="n"/>
      <c r="H297" s="14">
        <f>INDEX(Variables!$B$5:$B$205,MATCH($A297,Variables!$A$5:$A$205,0))&amp;IF($C297="",""," | "&amp;INDEX(Mapping!$B$5:$B$26,MATCH($C297,Mapping!$A$5:$A$26,0))&amp;" | "&amp;INDEX(Mapping!$B$30:$B$46,MATCH($B297,Mapping!$A$30:$A$46,0)))</f>
        <v/>
      </c>
      <c r="I297" s="14">
        <f>INDEX(Variables!$C$5:$C$205,MATCH($A297,Variables!$A$5:$A$205,0))</f>
        <v/>
      </c>
      <c r="J297" s="14">
        <f>INDEX(Variables!$E$5:$E$205,MATCH($A297,Variables!$A$5:$A$205,0))</f>
        <v/>
      </c>
      <c r="K297" s="11">
        <f>LOWER(Settings!$C$4)&amp;".mit."&amp;$A297&amp;IF($C297="","","."&amp;$C297&amp;"."&amp;$B297)&amp;IF(INDEX(Variables!$D$5:$D$205,MATCH($A297,Variables!$A$5:$A$205,0))="","","."&amp;INDEX(Variables!$D$5:$D$205,MATCH($A297,Variables!$A$5:$A$205,0)))&amp;"."&amp;K$5</f>
        <v/>
      </c>
      <c r="L297" s="38">
        <f>(L271+L284)*(1+$D297)</f>
        <v/>
      </c>
      <c r="M297" s="37">
        <f>(M271+M284)*(1+$D297)</f>
        <v/>
      </c>
      <c r="N297" s="37">
        <f>(N271+N284)*(1+$D297)</f>
        <v/>
      </c>
      <c r="O297" s="37">
        <f>(O271+O284)*(1+$D297)</f>
        <v/>
      </c>
      <c r="P297" s="37">
        <f>(P271+P284)*(1+$D297)</f>
        <v/>
      </c>
      <c r="Q297" s="37">
        <f>(Q271+Q284)*(1+$D297)</f>
        <v/>
      </c>
      <c r="R297" s="37">
        <f>(R271+R284)*(1+$D297)</f>
        <v/>
      </c>
      <c r="S297" s="37">
        <f>(S271+S284)*(1+$D297)</f>
        <v/>
      </c>
      <c r="T297" s="37">
        <f>(T271+T284)*(1+$D297)</f>
        <v/>
      </c>
      <c r="U297" s="37">
        <f>(U271+U284)*(1+$D297)</f>
        <v/>
      </c>
      <c r="V297" s="37">
        <f>(V271+V284)*(1+$D297)</f>
        <v/>
      </c>
      <c r="W297" s="37">
        <f>(W271+W284)*(1+$D297)</f>
        <v/>
      </c>
      <c r="X297" s="37">
        <f>(X271+X284)*(1+$D297)</f>
        <v/>
      </c>
      <c r="Y297" s="37">
        <f>(Y271+Y284)*(1+$D297)</f>
        <v/>
      </c>
      <c r="Z297" s="37">
        <f>(Z271+Z284)*(1+$D297)</f>
        <v/>
      </c>
      <c r="AA297" s="37">
        <f>(AA271+AA284)*(1+$D297)</f>
        <v/>
      </c>
      <c r="AB297" s="37">
        <f>(AB271+AB284)*(1+$D297)</f>
        <v/>
      </c>
      <c r="AC297" s="37">
        <f>(AC271+AC284)*(1+$D297)</f>
        <v/>
      </c>
      <c r="AD297" s="40">
        <f>RETAILPRICE(AD271,AD284,$D297)</f>
        <v/>
      </c>
      <c r="AF297" s="11">
        <f>LOWER(Settings!$C$4)&amp;".mit."&amp;$A297&amp;IF($C297="","","."&amp;$C297&amp;"."&amp;$B297)&amp;IF(INDEX(Variables!$D$5:$D$205,MATCH($A297,Variables!$A$5:$A$205,0))="","","."&amp;INDEX(Variables!$D$5:$D$205,MATCH($A297,Variables!$A$5:$A$205,0)))&amp;"."&amp;AF$5</f>
        <v/>
      </c>
      <c r="AG297" s="38">
        <f>(AG271+AG284)*(1+$D297)</f>
        <v/>
      </c>
      <c r="AH297" s="37">
        <f>(AH271+AH284)*(1+$D297)</f>
        <v/>
      </c>
      <c r="AI297" s="37">
        <f>(AI271+AI284)*(1+$D297)</f>
        <v/>
      </c>
      <c r="AJ297" s="37">
        <f>(AJ271+AJ284)*(1+$D297)</f>
        <v/>
      </c>
      <c r="AK297" s="37">
        <f>(AK271+AK284)*(1+$D297)</f>
        <v/>
      </c>
      <c r="AL297" s="37">
        <f>(AL271+AL284)*(1+$D297)</f>
        <v/>
      </c>
      <c r="AM297" s="37">
        <f>(AM271+AM284)*(1+$D297)</f>
        <v/>
      </c>
      <c r="AN297" s="37">
        <f>(AN271+AN284)*(1+$D297)</f>
        <v/>
      </c>
      <c r="AO297" s="37">
        <f>(AO271+AO284)*(1+$D297)</f>
        <v/>
      </c>
      <c r="AP297" s="37">
        <f>(AP271+AP284)*(1+$D297)</f>
        <v/>
      </c>
      <c r="AQ297" s="37">
        <f>(AQ271+AQ284)*(1+$D297)</f>
        <v/>
      </c>
      <c r="AR297" s="37">
        <f>(AR271+AR284)*(1+$D297)</f>
        <v/>
      </c>
      <c r="AS297" s="37">
        <f>(AS271+AS284)*(1+$D297)</f>
        <v/>
      </c>
      <c r="AT297" s="37">
        <f>(AT271+AT284)*(1+$D297)</f>
        <v/>
      </c>
      <c r="AU297" s="37">
        <f>(AU271+AU284)*(1+$D297)</f>
        <v/>
      </c>
      <c r="AV297" s="37">
        <f>(AV271+AV284)*(1+$D297)</f>
        <v/>
      </c>
      <c r="AW297" s="37">
        <f>(AW271+AW284)*(1+$D297)</f>
        <v/>
      </c>
      <c r="AX297" s="37">
        <f>(AX271+AX284)*(1+$D297)</f>
        <v/>
      </c>
      <c r="AY297" s="40">
        <f>RETAILPRICE(AY271,AY284,$D297)</f>
        <v/>
      </c>
    </row>
    <row r="298">
      <c r="A298" s="14" t="inlineStr">
        <is>
          <t>rpb</t>
        </is>
      </c>
      <c r="B298" s="14" t="inlineStr">
        <is>
          <t>gso</t>
        </is>
      </c>
      <c r="C298" s="14" t="inlineStr">
        <is>
          <t>all</t>
        </is>
      </c>
      <c r="D298" s="37">
        <f>INDEX(Inputs_prices!$Q$5:$Q$16,MATCH($B298&amp;"."&amp;$C298,Inputs_prices!$A$5:$A$16,0))</f>
        <v/>
      </c>
      <c r="E298" s="36" t="n"/>
      <c r="F298" s="36" t="n"/>
      <c r="G298" s="36" t="n"/>
      <c r="H298" s="14">
        <f>INDEX(Variables!$B$5:$B$205,MATCH($A298,Variables!$A$5:$A$205,0))&amp;IF($C298="",""," | "&amp;INDEX(Mapping!$B$5:$B$26,MATCH($C298,Mapping!$A$5:$A$26,0))&amp;" | "&amp;INDEX(Mapping!$B$30:$B$46,MATCH($B298,Mapping!$A$30:$A$46,0)))</f>
        <v/>
      </c>
      <c r="I298" s="14">
        <f>INDEX(Variables!$C$5:$C$205,MATCH($A298,Variables!$A$5:$A$205,0))</f>
        <v/>
      </c>
      <c r="J298" s="14">
        <f>INDEX(Variables!$E$5:$E$205,MATCH($A298,Variables!$A$5:$A$205,0))</f>
        <v/>
      </c>
      <c r="K298" s="11">
        <f>LOWER(Settings!$C$4)&amp;".mit."&amp;$A298&amp;IF($C298="","","."&amp;$C298&amp;"."&amp;$B298)&amp;IF(INDEX(Variables!$D$5:$D$205,MATCH($A298,Variables!$A$5:$A$205,0))="","","."&amp;INDEX(Variables!$D$5:$D$205,MATCH($A298,Variables!$A$5:$A$205,0)))&amp;"."&amp;K$5</f>
        <v/>
      </c>
      <c r="L298" s="38">
        <f>(L272+L285)*(1+$D298)</f>
        <v/>
      </c>
      <c r="M298" s="37">
        <f>(M272+M285)*(1+$D298)</f>
        <v/>
      </c>
      <c r="N298" s="37">
        <f>(N272+N285)*(1+$D298)</f>
        <v/>
      </c>
      <c r="O298" s="37">
        <f>(O272+O285)*(1+$D298)</f>
        <v/>
      </c>
      <c r="P298" s="37">
        <f>(P272+P285)*(1+$D298)</f>
        <v/>
      </c>
      <c r="Q298" s="37">
        <f>(Q272+Q285)*(1+$D298)</f>
        <v/>
      </c>
      <c r="R298" s="37">
        <f>(R272+R285)*(1+$D298)</f>
        <v/>
      </c>
      <c r="S298" s="37">
        <f>(S272+S285)*(1+$D298)</f>
        <v/>
      </c>
      <c r="T298" s="37">
        <f>(T272+T285)*(1+$D298)</f>
        <v/>
      </c>
      <c r="U298" s="37">
        <f>(U272+U285)*(1+$D298)</f>
        <v/>
      </c>
      <c r="V298" s="37">
        <f>(V272+V285)*(1+$D298)</f>
        <v/>
      </c>
      <c r="W298" s="37">
        <f>(W272+W285)*(1+$D298)</f>
        <v/>
      </c>
      <c r="X298" s="37">
        <f>(X272+X285)*(1+$D298)</f>
        <v/>
      </c>
      <c r="Y298" s="37">
        <f>(Y272+Y285)*(1+$D298)</f>
        <v/>
      </c>
      <c r="Z298" s="37">
        <f>(Z272+Z285)*(1+$D298)</f>
        <v/>
      </c>
      <c r="AA298" s="37">
        <f>(AA272+AA285)*(1+$D298)</f>
        <v/>
      </c>
      <c r="AB298" s="37">
        <f>(AB272+AB285)*(1+$D298)</f>
        <v/>
      </c>
      <c r="AC298" s="37">
        <f>(AC272+AC285)*(1+$D298)</f>
        <v/>
      </c>
      <c r="AD298" s="40">
        <f>RETAILPRICE(AD272,AD285,$D298)</f>
        <v/>
      </c>
      <c r="AF298" s="11">
        <f>LOWER(Settings!$C$4)&amp;".mit."&amp;$A298&amp;IF($C298="","","."&amp;$C298&amp;"."&amp;$B298)&amp;IF(INDEX(Variables!$D$5:$D$205,MATCH($A298,Variables!$A$5:$A$205,0))="","","."&amp;INDEX(Variables!$D$5:$D$205,MATCH($A298,Variables!$A$5:$A$205,0)))&amp;"."&amp;AF$5</f>
        <v/>
      </c>
      <c r="AG298" s="38">
        <f>(AG272+AG285)*(1+$D298)</f>
        <v/>
      </c>
      <c r="AH298" s="37">
        <f>(AH272+AH285)*(1+$D298)</f>
        <v/>
      </c>
      <c r="AI298" s="37">
        <f>(AI272+AI285)*(1+$D298)</f>
        <v/>
      </c>
      <c r="AJ298" s="37">
        <f>(AJ272+AJ285)*(1+$D298)</f>
        <v/>
      </c>
      <c r="AK298" s="37">
        <f>(AK272+AK285)*(1+$D298)</f>
        <v/>
      </c>
      <c r="AL298" s="37">
        <f>(AL272+AL285)*(1+$D298)</f>
        <v/>
      </c>
      <c r="AM298" s="37">
        <f>(AM272+AM285)*(1+$D298)</f>
        <v/>
      </c>
      <c r="AN298" s="37">
        <f>(AN272+AN285)*(1+$D298)</f>
        <v/>
      </c>
      <c r="AO298" s="37">
        <f>(AO272+AO285)*(1+$D298)</f>
        <v/>
      </c>
      <c r="AP298" s="37">
        <f>(AP272+AP285)*(1+$D298)</f>
        <v/>
      </c>
      <c r="AQ298" s="37">
        <f>(AQ272+AQ285)*(1+$D298)</f>
        <v/>
      </c>
      <c r="AR298" s="37">
        <f>(AR272+AR285)*(1+$D298)</f>
        <v/>
      </c>
      <c r="AS298" s="37">
        <f>(AS272+AS285)*(1+$D298)</f>
        <v/>
      </c>
      <c r="AT298" s="37">
        <f>(AT272+AT285)*(1+$D298)</f>
        <v/>
      </c>
      <c r="AU298" s="37">
        <f>(AU272+AU285)*(1+$D298)</f>
        <v/>
      </c>
      <c r="AV298" s="37">
        <f>(AV272+AV285)*(1+$D298)</f>
        <v/>
      </c>
      <c r="AW298" s="37">
        <f>(AW272+AW285)*(1+$D298)</f>
        <v/>
      </c>
      <c r="AX298" s="37">
        <f>(AX272+AX285)*(1+$D298)</f>
        <v/>
      </c>
      <c r="AY298" s="40">
        <f>RETAILPRICE(AY272,AY285,$D298)</f>
        <v/>
      </c>
    </row>
    <row r="299">
      <c r="A299" s="14" t="inlineStr">
        <is>
          <t>rpb</t>
        </is>
      </c>
      <c r="B299" s="14" t="inlineStr">
        <is>
          <t>die</t>
        </is>
      </c>
      <c r="C299" s="14" t="inlineStr">
        <is>
          <t>all</t>
        </is>
      </c>
      <c r="D299" s="37">
        <f>INDEX(Inputs_prices!$Q$5:$Q$16,MATCH($B299&amp;"."&amp;$C299,Inputs_prices!$A$5:$A$16,0))</f>
        <v/>
      </c>
      <c r="E299" s="36" t="n"/>
      <c r="F299" s="36" t="n"/>
      <c r="G299" s="36" t="n"/>
      <c r="H299" s="14">
        <f>INDEX(Variables!$B$5:$B$205,MATCH($A299,Variables!$A$5:$A$205,0))&amp;IF($C299="",""," | "&amp;INDEX(Mapping!$B$5:$B$26,MATCH($C299,Mapping!$A$5:$A$26,0))&amp;" | "&amp;INDEX(Mapping!$B$30:$B$46,MATCH($B299,Mapping!$A$30:$A$46,0)))</f>
        <v/>
      </c>
      <c r="I299" s="14">
        <f>INDEX(Variables!$C$5:$C$205,MATCH($A299,Variables!$A$5:$A$205,0))</f>
        <v/>
      </c>
      <c r="J299" s="14">
        <f>INDEX(Variables!$E$5:$E$205,MATCH($A299,Variables!$A$5:$A$205,0))</f>
        <v/>
      </c>
      <c r="K299" s="11">
        <f>LOWER(Settings!$C$4)&amp;".mit."&amp;$A299&amp;IF($C299="","","."&amp;$C299&amp;"."&amp;$B299)&amp;IF(INDEX(Variables!$D$5:$D$205,MATCH($A299,Variables!$A$5:$A$205,0))="","","."&amp;INDEX(Variables!$D$5:$D$205,MATCH($A299,Variables!$A$5:$A$205,0)))&amp;"."&amp;K$5</f>
        <v/>
      </c>
      <c r="L299" s="38">
        <f>(L273+L286)*(1+$D299)</f>
        <v/>
      </c>
      <c r="M299" s="37">
        <f>(M273+M286)*(1+$D299)</f>
        <v/>
      </c>
      <c r="N299" s="37">
        <f>(N273+N286)*(1+$D299)</f>
        <v/>
      </c>
      <c r="O299" s="37">
        <f>(O273+O286)*(1+$D299)</f>
        <v/>
      </c>
      <c r="P299" s="37">
        <f>(P273+P286)*(1+$D299)</f>
        <v/>
      </c>
      <c r="Q299" s="37">
        <f>(Q273+Q286)*(1+$D299)</f>
        <v/>
      </c>
      <c r="R299" s="37">
        <f>(R273+R286)*(1+$D299)</f>
        <v/>
      </c>
      <c r="S299" s="37">
        <f>(S273+S286)*(1+$D299)</f>
        <v/>
      </c>
      <c r="T299" s="37">
        <f>(T273+T286)*(1+$D299)</f>
        <v/>
      </c>
      <c r="U299" s="37">
        <f>(U273+U286)*(1+$D299)</f>
        <v/>
      </c>
      <c r="V299" s="37">
        <f>(V273+V286)*(1+$D299)</f>
        <v/>
      </c>
      <c r="W299" s="37">
        <f>(W273+W286)*(1+$D299)</f>
        <v/>
      </c>
      <c r="X299" s="37">
        <f>(X273+X286)*(1+$D299)</f>
        <v/>
      </c>
      <c r="Y299" s="37">
        <f>(Y273+Y286)*(1+$D299)</f>
        <v/>
      </c>
      <c r="Z299" s="37">
        <f>(Z273+Z286)*(1+$D299)</f>
        <v/>
      </c>
      <c r="AA299" s="37">
        <f>(AA273+AA286)*(1+$D299)</f>
        <v/>
      </c>
      <c r="AB299" s="37">
        <f>(AB273+AB286)*(1+$D299)</f>
        <v/>
      </c>
      <c r="AC299" s="37">
        <f>(AC273+AC286)*(1+$D299)</f>
        <v/>
      </c>
      <c r="AD299" s="40">
        <f>RETAILPRICE(AD273,AD286,$D299)</f>
        <v/>
      </c>
      <c r="AF299" s="11">
        <f>LOWER(Settings!$C$4)&amp;".mit."&amp;$A299&amp;IF($C299="","","."&amp;$C299&amp;"."&amp;$B299)&amp;IF(INDEX(Variables!$D$5:$D$205,MATCH($A299,Variables!$A$5:$A$205,0))="","","."&amp;INDEX(Variables!$D$5:$D$205,MATCH($A299,Variables!$A$5:$A$205,0)))&amp;"."&amp;AF$5</f>
        <v/>
      </c>
      <c r="AG299" s="38">
        <f>(AG273+AG286)*(1+$D299)</f>
        <v/>
      </c>
      <c r="AH299" s="37">
        <f>(AH273+AH286)*(1+$D299)</f>
        <v/>
      </c>
      <c r="AI299" s="37">
        <f>(AI273+AI286)*(1+$D299)</f>
        <v/>
      </c>
      <c r="AJ299" s="37">
        <f>(AJ273+AJ286)*(1+$D299)</f>
        <v/>
      </c>
      <c r="AK299" s="37">
        <f>(AK273+AK286)*(1+$D299)</f>
        <v/>
      </c>
      <c r="AL299" s="37">
        <f>(AL273+AL286)*(1+$D299)</f>
        <v/>
      </c>
      <c r="AM299" s="37">
        <f>(AM273+AM286)*(1+$D299)</f>
        <v/>
      </c>
      <c r="AN299" s="37">
        <f>(AN273+AN286)*(1+$D299)</f>
        <v/>
      </c>
      <c r="AO299" s="37">
        <f>(AO273+AO286)*(1+$D299)</f>
        <v/>
      </c>
      <c r="AP299" s="37">
        <f>(AP273+AP286)*(1+$D299)</f>
        <v/>
      </c>
      <c r="AQ299" s="37">
        <f>(AQ273+AQ286)*(1+$D299)</f>
        <v/>
      </c>
      <c r="AR299" s="37">
        <f>(AR273+AR286)*(1+$D299)</f>
        <v/>
      </c>
      <c r="AS299" s="37">
        <f>(AS273+AS286)*(1+$D299)</f>
        <v/>
      </c>
      <c r="AT299" s="37">
        <f>(AT273+AT286)*(1+$D299)</f>
        <v/>
      </c>
      <c r="AU299" s="37">
        <f>(AU273+AU286)*(1+$D299)</f>
        <v/>
      </c>
      <c r="AV299" s="37">
        <f>(AV273+AV286)*(1+$D299)</f>
        <v/>
      </c>
      <c r="AW299" s="37">
        <f>(AW273+AW286)*(1+$D299)</f>
        <v/>
      </c>
      <c r="AX299" s="37">
        <f>(AX273+AX286)*(1+$D299)</f>
        <v/>
      </c>
      <c r="AY299" s="40">
        <f>RETAILPRICE(AY273,AY286,$D299)</f>
        <v/>
      </c>
    </row>
    <row r="300">
      <c r="A300" s="14" t="inlineStr">
        <is>
          <t>rpb</t>
        </is>
      </c>
      <c r="B300" s="14" t="inlineStr">
        <is>
          <t>lpg</t>
        </is>
      </c>
      <c r="C300" s="14" t="inlineStr">
        <is>
          <t>all</t>
        </is>
      </c>
      <c r="D300" s="37">
        <f>INDEX(Inputs_prices!$Q$5:$Q$16,MATCH($B300&amp;"."&amp;$C300,Inputs_prices!$A$5:$A$16,0))</f>
        <v/>
      </c>
      <c r="E300" s="36" t="n"/>
      <c r="F300" s="36" t="n"/>
      <c r="G300" s="36" t="n"/>
      <c r="H300" s="14">
        <f>INDEX(Variables!$B$5:$B$205,MATCH($A300,Variables!$A$5:$A$205,0))&amp;IF($C300="",""," | "&amp;INDEX(Mapping!$B$5:$B$26,MATCH($C300,Mapping!$A$5:$A$26,0))&amp;" | "&amp;INDEX(Mapping!$B$30:$B$46,MATCH($B300,Mapping!$A$30:$A$46,0)))</f>
        <v/>
      </c>
      <c r="I300" s="14">
        <f>INDEX(Variables!$C$5:$C$205,MATCH($A300,Variables!$A$5:$A$205,0))</f>
        <v/>
      </c>
      <c r="J300" s="14">
        <f>INDEX(Variables!$E$5:$E$205,MATCH($A300,Variables!$A$5:$A$205,0))</f>
        <v/>
      </c>
      <c r="K300" s="11">
        <f>LOWER(Settings!$C$4)&amp;".mit."&amp;$A300&amp;IF($C300="","","."&amp;$C300&amp;"."&amp;$B300)&amp;IF(INDEX(Variables!$D$5:$D$205,MATCH($A300,Variables!$A$5:$A$205,0))="","","."&amp;INDEX(Variables!$D$5:$D$205,MATCH($A300,Variables!$A$5:$A$205,0)))&amp;"."&amp;K$5</f>
        <v/>
      </c>
      <c r="L300" s="38">
        <f>(L274+L287)*(1+$D300)</f>
        <v/>
      </c>
      <c r="M300" s="37">
        <f>(M274+M287)*(1+$D300)</f>
        <v/>
      </c>
      <c r="N300" s="37">
        <f>(N274+N287)*(1+$D300)</f>
        <v/>
      </c>
      <c r="O300" s="37">
        <f>(O274+O287)*(1+$D300)</f>
        <v/>
      </c>
      <c r="P300" s="37">
        <f>(P274+P287)*(1+$D300)</f>
        <v/>
      </c>
      <c r="Q300" s="37">
        <f>(Q274+Q287)*(1+$D300)</f>
        <v/>
      </c>
      <c r="R300" s="37">
        <f>(R274+R287)*(1+$D300)</f>
        <v/>
      </c>
      <c r="S300" s="37">
        <f>(S274+S287)*(1+$D300)</f>
        <v/>
      </c>
      <c r="T300" s="37">
        <f>(T274+T287)*(1+$D300)</f>
        <v/>
      </c>
      <c r="U300" s="37">
        <f>(U274+U287)*(1+$D300)</f>
        <v/>
      </c>
      <c r="V300" s="37">
        <f>(V274+V287)*(1+$D300)</f>
        <v/>
      </c>
      <c r="W300" s="37">
        <f>(W274+W287)*(1+$D300)</f>
        <v/>
      </c>
      <c r="X300" s="37">
        <f>(X274+X287)*(1+$D300)</f>
        <v/>
      </c>
      <c r="Y300" s="37">
        <f>(Y274+Y287)*(1+$D300)</f>
        <v/>
      </c>
      <c r="Z300" s="37">
        <f>(Z274+Z287)*(1+$D300)</f>
        <v/>
      </c>
      <c r="AA300" s="37">
        <f>(AA274+AA287)*(1+$D300)</f>
        <v/>
      </c>
      <c r="AB300" s="37">
        <f>(AB274+AB287)*(1+$D300)</f>
        <v/>
      </c>
      <c r="AC300" s="37">
        <f>(AC274+AC287)*(1+$D300)</f>
        <v/>
      </c>
      <c r="AD300" s="40">
        <f>RETAILPRICE(AD274,AD287,$D300)</f>
        <v/>
      </c>
      <c r="AF300" s="11">
        <f>LOWER(Settings!$C$4)&amp;".mit."&amp;$A300&amp;IF($C300="","","."&amp;$C300&amp;"."&amp;$B300)&amp;IF(INDEX(Variables!$D$5:$D$205,MATCH($A300,Variables!$A$5:$A$205,0))="","","."&amp;INDEX(Variables!$D$5:$D$205,MATCH($A300,Variables!$A$5:$A$205,0)))&amp;"."&amp;AF$5</f>
        <v/>
      </c>
      <c r="AG300" s="38">
        <f>(AG274+AG287)*(1+$D300)</f>
        <v/>
      </c>
      <c r="AH300" s="37">
        <f>(AH274+AH287)*(1+$D300)</f>
        <v/>
      </c>
      <c r="AI300" s="37">
        <f>(AI274+AI287)*(1+$D300)</f>
        <v/>
      </c>
      <c r="AJ300" s="37">
        <f>(AJ274+AJ287)*(1+$D300)</f>
        <v/>
      </c>
      <c r="AK300" s="37">
        <f>(AK274+AK287)*(1+$D300)</f>
        <v/>
      </c>
      <c r="AL300" s="37">
        <f>(AL274+AL287)*(1+$D300)</f>
        <v/>
      </c>
      <c r="AM300" s="37">
        <f>(AM274+AM287)*(1+$D300)</f>
        <v/>
      </c>
      <c r="AN300" s="37">
        <f>(AN274+AN287)*(1+$D300)</f>
        <v/>
      </c>
      <c r="AO300" s="37">
        <f>(AO274+AO287)*(1+$D300)</f>
        <v/>
      </c>
      <c r="AP300" s="37">
        <f>(AP274+AP287)*(1+$D300)</f>
        <v/>
      </c>
      <c r="AQ300" s="37">
        <f>(AQ274+AQ287)*(1+$D300)</f>
        <v/>
      </c>
      <c r="AR300" s="37">
        <f>(AR274+AR287)*(1+$D300)</f>
        <v/>
      </c>
      <c r="AS300" s="37">
        <f>(AS274+AS287)*(1+$D300)</f>
        <v/>
      </c>
      <c r="AT300" s="37">
        <f>(AT274+AT287)*(1+$D300)</f>
        <v/>
      </c>
      <c r="AU300" s="37">
        <f>(AU274+AU287)*(1+$D300)</f>
        <v/>
      </c>
      <c r="AV300" s="37">
        <f>(AV274+AV287)*(1+$D300)</f>
        <v/>
      </c>
      <c r="AW300" s="37">
        <f>(AW274+AW287)*(1+$D300)</f>
        <v/>
      </c>
      <c r="AX300" s="37">
        <f>(AX274+AX287)*(1+$D300)</f>
        <v/>
      </c>
      <c r="AY300" s="40">
        <f>RETAILPRICE(AY274,AY287,$D300)</f>
        <v/>
      </c>
    </row>
    <row r="301">
      <c r="A301" s="14" t="inlineStr">
        <is>
          <t>rpb</t>
        </is>
      </c>
      <c r="B301" s="14" t="inlineStr">
        <is>
          <t>ker</t>
        </is>
      </c>
      <c r="C301" s="14" t="inlineStr">
        <is>
          <t>all</t>
        </is>
      </c>
      <c r="D301" s="37">
        <f>INDEX(Inputs_prices!$Q$5:$Q$16,MATCH($B301&amp;"."&amp;$C301,Inputs_prices!$A$5:$A$16,0))</f>
        <v/>
      </c>
      <c r="E301" s="36" t="n"/>
      <c r="F301" s="36" t="n"/>
      <c r="G301" s="36" t="n"/>
      <c r="H301" s="14">
        <f>INDEX(Variables!$B$5:$B$205,MATCH($A301,Variables!$A$5:$A$205,0))&amp;IF($C301="",""," | "&amp;INDEX(Mapping!$B$5:$B$26,MATCH($C301,Mapping!$A$5:$A$26,0))&amp;" | "&amp;INDEX(Mapping!$B$30:$B$46,MATCH($B301,Mapping!$A$30:$A$46,0)))</f>
        <v/>
      </c>
      <c r="I301" s="14">
        <f>INDEX(Variables!$C$5:$C$205,MATCH($A301,Variables!$A$5:$A$205,0))</f>
        <v/>
      </c>
      <c r="J301" s="14">
        <f>INDEX(Variables!$E$5:$E$205,MATCH($A301,Variables!$A$5:$A$205,0))</f>
        <v/>
      </c>
      <c r="K301" s="11">
        <f>LOWER(Settings!$C$4)&amp;".mit."&amp;$A301&amp;IF($C301="","","."&amp;$C301&amp;"."&amp;$B301)&amp;IF(INDEX(Variables!$D$5:$D$205,MATCH($A301,Variables!$A$5:$A$205,0))="","","."&amp;INDEX(Variables!$D$5:$D$205,MATCH($A301,Variables!$A$5:$A$205,0)))&amp;"."&amp;K$5</f>
        <v/>
      </c>
      <c r="L301" s="38">
        <f>(L275+L288)*(1+$D301)</f>
        <v/>
      </c>
      <c r="M301" s="37">
        <f>(M275+M288)*(1+$D301)</f>
        <v/>
      </c>
      <c r="N301" s="37">
        <f>(N275+N288)*(1+$D301)</f>
        <v/>
      </c>
      <c r="O301" s="37">
        <f>(O275+O288)*(1+$D301)</f>
        <v/>
      </c>
      <c r="P301" s="37">
        <f>(P275+P288)*(1+$D301)</f>
        <v/>
      </c>
      <c r="Q301" s="37">
        <f>(Q275+Q288)*(1+$D301)</f>
        <v/>
      </c>
      <c r="R301" s="37">
        <f>(R275+R288)*(1+$D301)</f>
        <v/>
      </c>
      <c r="S301" s="37">
        <f>(S275+S288)*(1+$D301)</f>
        <v/>
      </c>
      <c r="T301" s="37">
        <f>(T275+T288)*(1+$D301)</f>
        <v/>
      </c>
      <c r="U301" s="37">
        <f>(U275+U288)*(1+$D301)</f>
        <v/>
      </c>
      <c r="V301" s="37">
        <f>(V275+V288)*(1+$D301)</f>
        <v/>
      </c>
      <c r="W301" s="37">
        <f>(W275+W288)*(1+$D301)</f>
        <v/>
      </c>
      <c r="X301" s="37">
        <f>(X275+X288)*(1+$D301)</f>
        <v/>
      </c>
      <c r="Y301" s="37">
        <f>(Y275+Y288)*(1+$D301)</f>
        <v/>
      </c>
      <c r="Z301" s="37">
        <f>(Z275+Z288)*(1+$D301)</f>
        <v/>
      </c>
      <c r="AA301" s="37">
        <f>(AA275+AA288)*(1+$D301)</f>
        <v/>
      </c>
      <c r="AB301" s="37">
        <f>(AB275+AB288)*(1+$D301)</f>
        <v/>
      </c>
      <c r="AC301" s="37">
        <f>(AC275+AC288)*(1+$D301)</f>
        <v/>
      </c>
      <c r="AD301" s="40">
        <f>RETAILPRICE(AD275,AD288,$D301)</f>
        <v/>
      </c>
      <c r="AF301" s="11">
        <f>LOWER(Settings!$C$4)&amp;".mit."&amp;$A301&amp;IF($C301="","","."&amp;$C301&amp;"."&amp;$B301)&amp;IF(INDEX(Variables!$D$5:$D$205,MATCH($A301,Variables!$A$5:$A$205,0))="","","."&amp;INDEX(Variables!$D$5:$D$205,MATCH($A301,Variables!$A$5:$A$205,0)))&amp;"."&amp;AF$5</f>
        <v/>
      </c>
      <c r="AG301" s="38">
        <f>(AG275+AG288)*(1+$D301)</f>
        <v/>
      </c>
      <c r="AH301" s="37">
        <f>(AH275+AH288)*(1+$D301)</f>
        <v/>
      </c>
      <c r="AI301" s="37">
        <f>(AI275+AI288)*(1+$D301)</f>
        <v/>
      </c>
      <c r="AJ301" s="37">
        <f>(AJ275+AJ288)*(1+$D301)</f>
        <v/>
      </c>
      <c r="AK301" s="37">
        <f>(AK275+AK288)*(1+$D301)</f>
        <v/>
      </c>
      <c r="AL301" s="37">
        <f>(AL275+AL288)*(1+$D301)</f>
        <v/>
      </c>
      <c r="AM301" s="37">
        <f>(AM275+AM288)*(1+$D301)</f>
        <v/>
      </c>
      <c r="AN301" s="37">
        <f>(AN275+AN288)*(1+$D301)</f>
        <v/>
      </c>
      <c r="AO301" s="37">
        <f>(AO275+AO288)*(1+$D301)</f>
        <v/>
      </c>
      <c r="AP301" s="37">
        <f>(AP275+AP288)*(1+$D301)</f>
        <v/>
      </c>
      <c r="AQ301" s="37">
        <f>(AQ275+AQ288)*(1+$D301)</f>
        <v/>
      </c>
      <c r="AR301" s="37">
        <f>(AR275+AR288)*(1+$D301)</f>
        <v/>
      </c>
      <c r="AS301" s="37">
        <f>(AS275+AS288)*(1+$D301)</f>
        <v/>
      </c>
      <c r="AT301" s="37">
        <f>(AT275+AT288)*(1+$D301)</f>
        <v/>
      </c>
      <c r="AU301" s="37">
        <f>(AU275+AU288)*(1+$D301)</f>
        <v/>
      </c>
      <c r="AV301" s="37">
        <f>(AV275+AV288)*(1+$D301)</f>
        <v/>
      </c>
      <c r="AW301" s="37">
        <f>(AW275+AW288)*(1+$D301)</f>
        <v/>
      </c>
      <c r="AX301" s="37">
        <f>(AX275+AX288)*(1+$D301)</f>
        <v/>
      </c>
      <c r="AY301" s="40">
        <f>RETAILPRICE(AY275,AY288,$D301)</f>
        <v/>
      </c>
    </row>
    <row r="302">
      <c r="A302" s="14" t="inlineStr">
        <is>
          <t>rpb</t>
        </is>
      </c>
      <c r="B302" s="14" t="inlineStr">
        <is>
          <t>oop</t>
        </is>
      </c>
      <c r="C302" s="14" t="inlineStr">
        <is>
          <t>all</t>
        </is>
      </c>
      <c r="D302" s="37">
        <f>INDEX(Inputs_prices!$Q$5:$Q$16,MATCH($B302&amp;"."&amp;$C302,Inputs_prices!$A$5:$A$16,0))</f>
        <v/>
      </c>
      <c r="E302" s="36" t="n"/>
      <c r="F302" s="36" t="n"/>
      <c r="G302" s="36" t="n"/>
      <c r="H302" s="14">
        <f>INDEX(Variables!$B$5:$B$205,MATCH($A302,Variables!$A$5:$A$205,0))&amp;IF($C302="",""," | "&amp;INDEX(Mapping!$B$5:$B$26,MATCH($C302,Mapping!$A$5:$A$26,0))&amp;" | "&amp;INDEX(Mapping!$B$30:$B$46,MATCH($B302,Mapping!$A$30:$A$46,0)))</f>
        <v/>
      </c>
      <c r="I302" s="14">
        <f>INDEX(Variables!$C$5:$C$205,MATCH($A302,Variables!$A$5:$A$205,0))</f>
        <v/>
      </c>
      <c r="J302" s="14">
        <f>INDEX(Variables!$E$5:$E$205,MATCH($A302,Variables!$A$5:$A$205,0))</f>
        <v/>
      </c>
      <c r="K302" s="11">
        <f>LOWER(Settings!$C$4)&amp;".mit."&amp;$A302&amp;IF($C302="","","."&amp;$C302&amp;"."&amp;$B302)&amp;IF(INDEX(Variables!$D$5:$D$205,MATCH($A302,Variables!$A$5:$A$205,0))="","","."&amp;INDEX(Variables!$D$5:$D$205,MATCH($A302,Variables!$A$5:$A$205,0)))&amp;"."&amp;K$5</f>
        <v/>
      </c>
      <c r="L302" s="38">
        <f>(L276+L289)*(1+$D302)</f>
        <v/>
      </c>
      <c r="M302" s="37">
        <f>(M276+M289)*(1+$D302)</f>
        <v/>
      </c>
      <c r="N302" s="37">
        <f>(N276+N289)*(1+$D302)</f>
        <v/>
      </c>
      <c r="O302" s="37">
        <f>(O276+O289)*(1+$D302)</f>
        <v/>
      </c>
      <c r="P302" s="37">
        <f>(P276+P289)*(1+$D302)</f>
        <v/>
      </c>
      <c r="Q302" s="37">
        <f>(Q276+Q289)*(1+$D302)</f>
        <v/>
      </c>
      <c r="R302" s="37">
        <f>(R276+R289)*(1+$D302)</f>
        <v/>
      </c>
      <c r="S302" s="37">
        <f>(S276+S289)*(1+$D302)</f>
        <v/>
      </c>
      <c r="T302" s="37">
        <f>(T276+T289)*(1+$D302)</f>
        <v/>
      </c>
      <c r="U302" s="37">
        <f>(U276+U289)*(1+$D302)</f>
        <v/>
      </c>
      <c r="V302" s="37">
        <f>(V276+V289)*(1+$D302)</f>
        <v/>
      </c>
      <c r="W302" s="37">
        <f>(W276+W289)*(1+$D302)</f>
        <v/>
      </c>
      <c r="X302" s="37">
        <f>(X276+X289)*(1+$D302)</f>
        <v/>
      </c>
      <c r="Y302" s="37">
        <f>(Y276+Y289)*(1+$D302)</f>
        <v/>
      </c>
      <c r="Z302" s="37">
        <f>(Z276+Z289)*(1+$D302)</f>
        <v/>
      </c>
      <c r="AA302" s="37">
        <f>(AA276+AA289)*(1+$D302)</f>
        <v/>
      </c>
      <c r="AB302" s="37">
        <f>(AB276+AB289)*(1+$D302)</f>
        <v/>
      </c>
      <c r="AC302" s="37">
        <f>(AC276+AC289)*(1+$D302)</f>
        <v/>
      </c>
      <c r="AD302" s="40">
        <f>RETAILPRICE(AD276,AD289,$D302)</f>
        <v/>
      </c>
      <c r="AF302" s="11">
        <f>LOWER(Settings!$C$4)&amp;".mit."&amp;$A302&amp;IF($C302="","","."&amp;$C302&amp;"."&amp;$B302)&amp;IF(INDEX(Variables!$D$5:$D$205,MATCH($A302,Variables!$A$5:$A$205,0))="","","."&amp;INDEX(Variables!$D$5:$D$205,MATCH($A302,Variables!$A$5:$A$205,0)))&amp;"."&amp;AF$5</f>
        <v/>
      </c>
      <c r="AG302" s="38">
        <f>(AG276+AG289)*(1+$D302)</f>
        <v/>
      </c>
      <c r="AH302" s="37">
        <f>(AH276+AH289)*(1+$D302)</f>
        <v/>
      </c>
      <c r="AI302" s="37">
        <f>(AI276+AI289)*(1+$D302)</f>
        <v/>
      </c>
      <c r="AJ302" s="37">
        <f>(AJ276+AJ289)*(1+$D302)</f>
        <v/>
      </c>
      <c r="AK302" s="37">
        <f>(AK276+AK289)*(1+$D302)</f>
        <v/>
      </c>
      <c r="AL302" s="37">
        <f>(AL276+AL289)*(1+$D302)</f>
        <v/>
      </c>
      <c r="AM302" s="37">
        <f>(AM276+AM289)*(1+$D302)</f>
        <v/>
      </c>
      <c r="AN302" s="37">
        <f>(AN276+AN289)*(1+$D302)</f>
        <v/>
      </c>
      <c r="AO302" s="37">
        <f>(AO276+AO289)*(1+$D302)</f>
        <v/>
      </c>
      <c r="AP302" s="37">
        <f>(AP276+AP289)*(1+$D302)</f>
        <v/>
      </c>
      <c r="AQ302" s="37">
        <f>(AQ276+AQ289)*(1+$D302)</f>
        <v/>
      </c>
      <c r="AR302" s="37">
        <f>(AR276+AR289)*(1+$D302)</f>
        <v/>
      </c>
      <c r="AS302" s="37">
        <f>(AS276+AS289)*(1+$D302)</f>
        <v/>
      </c>
      <c r="AT302" s="37">
        <f>(AT276+AT289)*(1+$D302)</f>
        <v/>
      </c>
      <c r="AU302" s="37">
        <f>(AU276+AU289)*(1+$D302)</f>
        <v/>
      </c>
      <c r="AV302" s="37">
        <f>(AV276+AV289)*(1+$D302)</f>
        <v/>
      </c>
      <c r="AW302" s="37">
        <f>(AW276+AW289)*(1+$D302)</f>
        <v/>
      </c>
      <c r="AX302" s="37">
        <f>(AX276+AX289)*(1+$D302)</f>
        <v/>
      </c>
      <c r="AY302" s="40">
        <f>RETAILPRICE(AY276,AY289,$D302)</f>
        <v/>
      </c>
    </row>
    <row r="303">
      <c r="A303" s="14" t="inlineStr">
        <is>
          <t>rpb</t>
        </is>
      </c>
      <c r="B303" s="14" t="inlineStr">
        <is>
          <t>bio</t>
        </is>
      </c>
      <c r="C303" s="14" t="inlineStr">
        <is>
          <t>all</t>
        </is>
      </c>
      <c r="D303" s="37">
        <f>INDEX(Inputs_prices!$Q$5:$Q$16,MATCH($B303&amp;"."&amp;$C303,Inputs_prices!$A$5:$A$16,0))</f>
        <v/>
      </c>
      <c r="E303" s="36" t="n"/>
      <c r="F303" s="36" t="n"/>
      <c r="G303" s="36" t="n"/>
      <c r="H303" s="14">
        <f>INDEX(Variables!$B$5:$B$205,MATCH($A303,Variables!$A$5:$A$205,0))&amp;IF($C303="",""," | "&amp;INDEX(Mapping!$B$5:$B$26,MATCH($C303,Mapping!$A$5:$A$26,0))&amp;" | "&amp;INDEX(Mapping!$B$30:$B$46,MATCH($B303,Mapping!$A$30:$A$46,0)))</f>
        <v/>
      </c>
      <c r="I303" s="14">
        <f>INDEX(Variables!$C$5:$C$205,MATCH($A303,Variables!$A$5:$A$205,0))</f>
        <v/>
      </c>
      <c r="J303" s="14">
        <f>INDEX(Variables!$E$5:$E$205,MATCH($A303,Variables!$A$5:$A$205,0))</f>
        <v/>
      </c>
      <c r="K303" s="11">
        <f>LOWER(Settings!$C$4)&amp;".mit."&amp;$A303&amp;IF($C303="","","."&amp;$C303&amp;"."&amp;$B303)&amp;IF(INDEX(Variables!$D$5:$D$205,MATCH($A303,Variables!$A$5:$A$205,0))="","","."&amp;INDEX(Variables!$D$5:$D$205,MATCH($A303,Variables!$A$5:$A$205,0)))&amp;"."&amp;K$5</f>
        <v/>
      </c>
      <c r="L303" s="38">
        <f>(L277+L290)*(1+$D303)</f>
        <v/>
      </c>
      <c r="M303" s="37">
        <f>(M277+M290)*(1+$D303)</f>
        <v/>
      </c>
      <c r="N303" s="37">
        <f>(N277+N290)*(1+$D303)</f>
        <v/>
      </c>
      <c r="O303" s="37">
        <f>(O277+O290)*(1+$D303)</f>
        <v/>
      </c>
      <c r="P303" s="37">
        <f>(P277+P290)*(1+$D303)</f>
        <v/>
      </c>
      <c r="Q303" s="37">
        <f>(Q277+Q290)*(1+$D303)</f>
        <v/>
      </c>
      <c r="R303" s="37">
        <f>(R277+R290)*(1+$D303)</f>
        <v/>
      </c>
      <c r="S303" s="37">
        <f>(S277+S290)*(1+$D303)</f>
        <v/>
      </c>
      <c r="T303" s="37">
        <f>(T277+T290)*(1+$D303)</f>
        <v/>
      </c>
      <c r="U303" s="37">
        <f>(U277+U290)*(1+$D303)</f>
        <v/>
      </c>
      <c r="V303" s="37">
        <f>(V277+V290)*(1+$D303)</f>
        <v/>
      </c>
      <c r="W303" s="37">
        <f>(W277+W290)*(1+$D303)</f>
        <v/>
      </c>
      <c r="X303" s="37">
        <f>(X277+X290)*(1+$D303)</f>
        <v/>
      </c>
      <c r="Y303" s="37">
        <f>(Y277+Y290)*(1+$D303)</f>
        <v/>
      </c>
      <c r="Z303" s="37">
        <f>(Z277+Z290)*(1+$D303)</f>
        <v/>
      </c>
      <c r="AA303" s="37">
        <f>(AA277+AA290)*(1+$D303)</f>
        <v/>
      </c>
      <c r="AB303" s="37">
        <f>(AB277+AB290)*(1+$D303)</f>
        <v/>
      </c>
      <c r="AC303" s="37">
        <f>(AC277+AC290)*(1+$D303)</f>
        <v/>
      </c>
      <c r="AD303" s="40">
        <f>RETAILPRICE(AD277,AD290,$D303)</f>
        <v/>
      </c>
      <c r="AF303" s="11">
        <f>LOWER(Settings!$C$4)&amp;".mit."&amp;$A303&amp;IF($C303="","","."&amp;$C303&amp;"."&amp;$B303)&amp;IF(INDEX(Variables!$D$5:$D$205,MATCH($A303,Variables!$A$5:$A$205,0))="","","."&amp;INDEX(Variables!$D$5:$D$205,MATCH($A303,Variables!$A$5:$A$205,0)))&amp;"."&amp;AF$5</f>
        <v/>
      </c>
      <c r="AG303" s="38">
        <f>(AG277+AG290)*(1+$D303)</f>
        <v/>
      </c>
      <c r="AH303" s="37">
        <f>(AH277+AH290)*(1+$D303)</f>
        <v/>
      </c>
      <c r="AI303" s="37">
        <f>(AI277+AI290)*(1+$D303)</f>
        <v/>
      </c>
      <c r="AJ303" s="37">
        <f>(AJ277+AJ290)*(1+$D303)</f>
        <v/>
      </c>
      <c r="AK303" s="37">
        <f>(AK277+AK290)*(1+$D303)</f>
        <v/>
      </c>
      <c r="AL303" s="37">
        <f>(AL277+AL290)*(1+$D303)</f>
        <v/>
      </c>
      <c r="AM303" s="37">
        <f>(AM277+AM290)*(1+$D303)</f>
        <v/>
      </c>
      <c r="AN303" s="37">
        <f>(AN277+AN290)*(1+$D303)</f>
        <v/>
      </c>
      <c r="AO303" s="37">
        <f>(AO277+AO290)*(1+$D303)</f>
        <v/>
      </c>
      <c r="AP303" s="37">
        <f>(AP277+AP290)*(1+$D303)</f>
        <v/>
      </c>
      <c r="AQ303" s="37">
        <f>(AQ277+AQ290)*(1+$D303)</f>
        <v/>
      </c>
      <c r="AR303" s="37">
        <f>(AR277+AR290)*(1+$D303)</f>
        <v/>
      </c>
      <c r="AS303" s="37">
        <f>(AS277+AS290)*(1+$D303)</f>
        <v/>
      </c>
      <c r="AT303" s="37">
        <f>(AT277+AT290)*(1+$D303)</f>
        <v/>
      </c>
      <c r="AU303" s="37">
        <f>(AU277+AU290)*(1+$D303)</f>
        <v/>
      </c>
      <c r="AV303" s="37">
        <f>(AV277+AV290)*(1+$D303)</f>
        <v/>
      </c>
      <c r="AW303" s="37">
        <f>(AW277+AW290)*(1+$D303)</f>
        <v/>
      </c>
      <c r="AX303" s="37">
        <f>(AX277+AX290)*(1+$D303)</f>
        <v/>
      </c>
      <c r="AY303" s="40">
        <f>RETAILPRICE(AY277,AY290,$D303)</f>
        <v/>
      </c>
    </row>
    <row r="304" hidden="1" outlineLevel="1"/>
    <row r="305" hidden="1" outlineLevel="1">
      <c r="A305" s="14" t="inlineStr">
        <is>
          <t>vat</t>
        </is>
      </c>
      <c r="B305" s="14" t="inlineStr">
        <is>
          <t>coa</t>
        </is>
      </c>
      <c r="C305" s="14" t="inlineStr">
        <is>
          <t>pow</t>
        </is>
      </c>
      <c r="D305" s="37">
        <f>INDEX(Inputs_prices!$Q$5:$Q$16,MATCH($B305&amp;"."&amp;$C305,Inputs_prices!$A$5:$A$16,0))</f>
        <v/>
      </c>
      <c r="E305" s="36" t="n"/>
      <c r="F305" s="36" t="n"/>
      <c r="G305" s="36" t="n"/>
      <c r="H305" s="14">
        <f>INDEX(Variables!$B$5:$B$205,MATCH($A305,Variables!$A$5:$A$205,0))&amp;IF($C305="",""," | "&amp;INDEX(Mapping!$B$5:$B$26,MATCH($C305,Mapping!$A$5:$A$26,0))&amp;" | "&amp;INDEX(Mapping!$B$30:$B$46,MATCH($B305,Mapping!$A$30:$A$46,0)))</f>
        <v/>
      </c>
      <c r="I305" s="14">
        <f>INDEX(Variables!$C$5:$C$205,MATCH($A305,Variables!$A$5:$A$205,0))</f>
        <v/>
      </c>
      <c r="J305" s="14">
        <f>INDEX(Variables!$E$5:$E$205,MATCH($A305,Variables!$A$5:$A$205,0))</f>
        <v/>
      </c>
      <c r="K305" s="11">
        <f>LOWER(Settings!$C$4)&amp;".mit."&amp;$A305&amp;IF($C305="","","."&amp;$C305&amp;"."&amp;$B305)&amp;IF(INDEX(Variables!$D$5:$D$205,MATCH($A305,Variables!$A$5:$A$205,0))="","","."&amp;INDEX(Variables!$D$5:$D$205,MATCH($A305,Variables!$A$5:$A$205,0)))&amp;"."&amp;K$5</f>
        <v/>
      </c>
      <c r="L305" s="38">
        <f>(L266+L279)*$D305</f>
        <v/>
      </c>
      <c r="M305" s="37">
        <f>(M266+M279)*$D305</f>
        <v/>
      </c>
      <c r="N305" s="37">
        <f>(N266+N279)*$D305</f>
        <v/>
      </c>
      <c r="O305" s="37">
        <f>(O266+O279)*$D305</f>
        <v/>
      </c>
      <c r="P305" s="37">
        <f>(P266+P279)*$D305</f>
        <v/>
      </c>
      <c r="Q305" s="37">
        <f>(Q266+Q279)*$D305</f>
        <v/>
      </c>
      <c r="R305" s="37">
        <f>(R266+R279)*$D305</f>
        <v/>
      </c>
      <c r="S305" s="37">
        <f>(S266+S279)*$D305</f>
        <v/>
      </c>
      <c r="T305" s="37">
        <f>(T266+T279)*$D305</f>
        <v/>
      </c>
      <c r="U305" s="37">
        <f>(U266+U279)*$D305</f>
        <v/>
      </c>
      <c r="V305" s="37">
        <f>(V266+V279)*$D305</f>
        <v/>
      </c>
      <c r="W305" s="37">
        <f>(W266+W279)*$D305</f>
        <v/>
      </c>
      <c r="X305" s="37">
        <f>(X266+X279)*$D305</f>
        <v/>
      </c>
      <c r="Y305" s="37">
        <f>(Y266+Y279)*$D305</f>
        <v/>
      </c>
      <c r="Z305" s="37">
        <f>(Z266+Z279)*$D305</f>
        <v/>
      </c>
      <c r="AA305" s="37">
        <f>(AA266+AA279)*$D305</f>
        <v/>
      </c>
      <c r="AB305" s="37">
        <f>(AB266+AB279)*$D305</f>
        <v/>
      </c>
      <c r="AC305" s="37">
        <f>(AC266+AC279)*$D305</f>
        <v/>
      </c>
      <c r="AD305" s="40">
        <f>VATPAY(AD266,AD279,$D305)</f>
        <v/>
      </c>
      <c r="AF305" s="11">
        <f>LOWER(Settings!$C$4)&amp;".mit."&amp;$A305&amp;IF($C305="","","."&amp;$C305&amp;"."&amp;$B305)&amp;IF(INDEX(Variables!$D$5:$D$205,MATCH($A305,Variables!$A$5:$A$205,0))="","","."&amp;INDEX(Variables!$D$5:$D$205,MATCH($A305,Variables!$A$5:$A$205,0)))&amp;"."&amp;AF$5</f>
        <v/>
      </c>
      <c r="AG305" s="38">
        <f>(AG266+AG279)*$D305</f>
        <v/>
      </c>
      <c r="AH305" s="37">
        <f>(AH266+AH279)*$D305</f>
        <v/>
      </c>
      <c r="AI305" s="37">
        <f>(AI266+AI279)*$D305</f>
        <v/>
      </c>
      <c r="AJ305" s="37">
        <f>(AJ266+AJ279)*$D305</f>
        <v/>
      </c>
      <c r="AK305" s="37">
        <f>(AK266+AK279)*$D305</f>
        <v/>
      </c>
      <c r="AL305" s="37">
        <f>(AL266+AL279)*$D305</f>
        <v/>
      </c>
      <c r="AM305" s="37">
        <f>(AM266+AM279)*$D305</f>
        <v/>
      </c>
      <c r="AN305" s="37">
        <f>(AN266+AN279)*$D305</f>
        <v/>
      </c>
      <c r="AO305" s="37">
        <f>(AO266+AO279)*$D305</f>
        <v/>
      </c>
      <c r="AP305" s="37">
        <f>(AP266+AP279)*$D305</f>
        <v/>
      </c>
      <c r="AQ305" s="37">
        <f>(AQ266+AQ279)*$D305</f>
        <v/>
      </c>
      <c r="AR305" s="37">
        <f>(AR266+AR279)*$D305</f>
        <v/>
      </c>
      <c r="AS305" s="37">
        <f>(AS266+AS279)*$D305</f>
        <v/>
      </c>
      <c r="AT305" s="37">
        <f>(AT266+AT279)*$D305</f>
        <v/>
      </c>
      <c r="AU305" s="37">
        <f>(AU266+AU279)*$D305</f>
        <v/>
      </c>
      <c r="AV305" s="37">
        <f>(AV266+AV279)*$D305</f>
        <v/>
      </c>
      <c r="AW305" s="37">
        <f>(AW266+AW279)*$D305</f>
        <v/>
      </c>
      <c r="AX305" s="37">
        <f>(AX266+AX279)*$D305</f>
        <v/>
      </c>
      <c r="AY305" s="40">
        <f>VATPAY(AY266,AY279,$D305)</f>
        <v/>
      </c>
    </row>
    <row r="306" hidden="1" outlineLevel="1">
      <c r="A306" s="14" t="inlineStr">
        <is>
          <t>vat</t>
        </is>
      </c>
      <c r="B306" s="14" t="inlineStr">
        <is>
          <t>coa</t>
        </is>
      </c>
      <c r="C306" s="14" t="inlineStr">
        <is>
          <t>res</t>
        </is>
      </c>
      <c r="D306" s="37">
        <f>INDEX(Inputs_prices!$Q$5:$Q$16,MATCH($B306&amp;"."&amp;$C306,Inputs_prices!$A$5:$A$16,0))</f>
        <v/>
      </c>
      <c r="E306" s="36" t="n"/>
      <c r="F306" s="36" t="n"/>
      <c r="G306" s="36" t="n"/>
      <c r="H306" s="14">
        <f>INDEX(Variables!$B$5:$B$205,MATCH($A306,Variables!$A$5:$A$205,0))&amp;IF($C306="",""," | "&amp;INDEX(Mapping!$B$5:$B$26,MATCH($C306,Mapping!$A$5:$A$26,0))&amp;" | "&amp;INDEX(Mapping!$B$30:$B$46,MATCH($B306,Mapping!$A$30:$A$46,0)))</f>
        <v/>
      </c>
      <c r="I306" s="14">
        <f>INDEX(Variables!$C$5:$C$205,MATCH($A306,Variables!$A$5:$A$205,0))</f>
        <v/>
      </c>
      <c r="J306" s="14">
        <f>INDEX(Variables!$E$5:$E$205,MATCH($A306,Variables!$A$5:$A$205,0))</f>
        <v/>
      </c>
      <c r="K306" s="11">
        <f>LOWER(Settings!$C$4)&amp;".mit."&amp;$A306&amp;IF($C306="","","."&amp;$C306&amp;"."&amp;$B306)&amp;IF(INDEX(Variables!$D$5:$D$205,MATCH($A306,Variables!$A$5:$A$205,0))="","","."&amp;INDEX(Variables!$D$5:$D$205,MATCH($A306,Variables!$A$5:$A$205,0)))&amp;"."&amp;K$5</f>
        <v/>
      </c>
      <c r="L306" s="38">
        <f>(L267+L280)*$D306</f>
        <v/>
      </c>
      <c r="M306" s="37">
        <f>(M267+M280)*$D306</f>
        <v/>
      </c>
      <c r="N306" s="37">
        <f>(N267+N280)*$D306</f>
        <v/>
      </c>
      <c r="O306" s="37">
        <f>(O267+O280)*$D306</f>
        <v/>
      </c>
      <c r="P306" s="37">
        <f>(P267+P280)*$D306</f>
        <v/>
      </c>
      <c r="Q306" s="37">
        <f>(Q267+Q280)*$D306</f>
        <v/>
      </c>
      <c r="R306" s="37">
        <f>(R267+R280)*$D306</f>
        <v/>
      </c>
      <c r="S306" s="37">
        <f>(S267+S280)*$D306</f>
        <v/>
      </c>
      <c r="T306" s="37">
        <f>(T267+T280)*$D306</f>
        <v/>
      </c>
      <c r="U306" s="37">
        <f>(U267+U280)*$D306</f>
        <v/>
      </c>
      <c r="V306" s="37">
        <f>(V267+V280)*$D306</f>
        <v/>
      </c>
      <c r="W306" s="37">
        <f>(W267+W280)*$D306</f>
        <v/>
      </c>
      <c r="X306" s="37">
        <f>(X267+X280)*$D306</f>
        <v/>
      </c>
      <c r="Y306" s="37">
        <f>(Y267+Y280)*$D306</f>
        <v/>
      </c>
      <c r="Z306" s="37">
        <f>(Z267+Z280)*$D306</f>
        <v/>
      </c>
      <c r="AA306" s="37">
        <f>(AA267+AA280)*$D306</f>
        <v/>
      </c>
      <c r="AB306" s="37">
        <f>(AB267+AB280)*$D306</f>
        <v/>
      </c>
      <c r="AC306" s="37">
        <f>(AC267+AC280)*$D306</f>
        <v/>
      </c>
      <c r="AD306" s="40">
        <f>VATPAY(AD267,AD280,$D306)</f>
        <v/>
      </c>
      <c r="AF306" s="11">
        <f>LOWER(Settings!$C$4)&amp;".mit."&amp;$A306&amp;IF($C306="","","."&amp;$C306&amp;"."&amp;$B306)&amp;IF(INDEX(Variables!$D$5:$D$205,MATCH($A306,Variables!$A$5:$A$205,0))="","","."&amp;INDEX(Variables!$D$5:$D$205,MATCH($A306,Variables!$A$5:$A$205,0)))&amp;"."&amp;AF$5</f>
        <v/>
      </c>
      <c r="AG306" s="38">
        <f>(AG267+AG280)*$D306</f>
        <v/>
      </c>
      <c r="AH306" s="37">
        <f>(AH267+AH280)*$D306</f>
        <v/>
      </c>
      <c r="AI306" s="37">
        <f>(AI267+AI280)*$D306</f>
        <v/>
      </c>
      <c r="AJ306" s="37">
        <f>(AJ267+AJ280)*$D306</f>
        <v/>
      </c>
      <c r="AK306" s="37">
        <f>(AK267+AK280)*$D306</f>
        <v/>
      </c>
      <c r="AL306" s="37">
        <f>(AL267+AL280)*$D306</f>
        <v/>
      </c>
      <c r="AM306" s="37">
        <f>(AM267+AM280)*$D306</f>
        <v/>
      </c>
      <c r="AN306" s="37">
        <f>(AN267+AN280)*$D306</f>
        <v/>
      </c>
      <c r="AO306" s="37">
        <f>(AO267+AO280)*$D306</f>
        <v/>
      </c>
      <c r="AP306" s="37">
        <f>(AP267+AP280)*$D306</f>
        <v/>
      </c>
      <c r="AQ306" s="37">
        <f>(AQ267+AQ280)*$D306</f>
        <v/>
      </c>
      <c r="AR306" s="37">
        <f>(AR267+AR280)*$D306</f>
        <v/>
      </c>
      <c r="AS306" s="37">
        <f>(AS267+AS280)*$D306</f>
        <v/>
      </c>
      <c r="AT306" s="37">
        <f>(AT267+AT280)*$D306</f>
        <v/>
      </c>
      <c r="AU306" s="37">
        <f>(AU267+AU280)*$D306</f>
        <v/>
      </c>
      <c r="AV306" s="37">
        <f>(AV267+AV280)*$D306</f>
        <v/>
      </c>
      <c r="AW306" s="37">
        <f>(AW267+AW280)*$D306</f>
        <v/>
      </c>
      <c r="AX306" s="37">
        <f>(AX267+AX280)*$D306</f>
        <v/>
      </c>
      <c r="AY306" s="40">
        <f>VATPAY(AY267,AY280,$D306)</f>
        <v/>
      </c>
    </row>
    <row r="307" hidden="1" outlineLevel="1">
      <c r="A307" s="14" t="inlineStr">
        <is>
          <t>vat</t>
        </is>
      </c>
      <c r="B307" s="14" t="inlineStr">
        <is>
          <t>coa</t>
        </is>
      </c>
      <c r="C307" s="14" t="inlineStr">
        <is>
          <t>ind</t>
        </is>
      </c>
      <c r="D307" s="37">
        <f>INDEX(Inputs_prices!$Q$5:$Q$16,MATCH($B307&amp;"."&amp;$C307,Inputs_prices!$A$5:$A$16,0))</f>
        <v/>
      </c>
      <c r="E307" s="36" t="n"/>
      <c r="F307" s="36" t="n"/>
      <c r="G307" s="36" t="n"/>
      <c r="H307" s="14">
        <f>INDEX(Variables!$B$5:$B$205,MATCH($A307,Variables!$A$5:$A$205,0))&amp;IF($C307="",""," | "&amp;INDEX(Mapping!$B$5:$B$26,MATCH($C307,Mapping!$A$5:$A$26,0))&amp;" | "&amp;INDEX(Mapping!$B$30:$B$46,MATCH($B307,Mapping!$A$30:$A$46,0)))</f>
        <v/>
      </c>
      <c r="I307" s="14">
        <f>INDEX(Variables!$C$5:$C$205,MATCH($A307,Variables!$A$5:$A$205,0))</f>
        <v/>
      </c>
      <c r="J307" s="14">
        <f>INDEX(Variables!$E$5:$E$205,MATCH($A307,Variables!$A$5:$A$205,0))</f>
        <v/>
      </c>
      <c r="K307" s="11">
        <f>LOWER(Settings!$C$4)&amp;".mit."&amp;$A307&amp;IF($C307="","","."&amp;$C307&amp;"."&amp;$B307)&amp;IF(INDEX(Variables!$D$5:$D$205,MATCH($A307,Variables!$A$5:$A$205,0))="","","."&amp;INDEX(Variables!$D$5:$D$205,MATCH($A307,Variables!$A$5:$A$205,0)))&amp;"."&amp;K$5</f>
        <v/>
      </c>
      <c r="L307" s="38">
        <f>(L268+L281)*$D307</f>
        <v/>
      </c>
      <c r="M307" s="37">
        <f>(M268+M281)*$D307</f>
        <v/>
      </c>
      <c r="N307" s="37">
        <f>(N268+N281)*$D307</f>
        <v/>
      </c>
      <c r="O307" s="37">
        <f>(O268+O281)*$D307</f>
        <v/>
      </c>
      <c r="P307" s="37">
        <f>(P268+P281)*$D307</f>
        <v/>
      </c>
      <c r="Q307" s="37">
        <f>(Q268+Q281)*$D307</f>
        <v/>
      </c>
      <c r="R307" s="37">
        <f>(R268+R281)*$D307</f>
        <v/>
      </c>
      <c r="S307" s="37">
        <f>(S268+S281)*$D307</f>
        <v/>
      </c>
      <c r="T307" s="37">
        <f>(T268+T281)*$D307</f>
        <v/>
      </c>
      <c r="U307" s="37">
        <f>(U268+U281)*$D307</f>
        <v/>
      </c>
      <c r="V307" s="37">
        <f>(V268+V281)*$D307</f>
        <v/>
      </c>
      <c r="W307" s="37">
        <f>(W268+W281)*$D307</f>
        <v/>
      </c>
      <c r="X307" s="37">
        <f>(X268+X281)*$D307</f>
        <v/>
      </c>
      <c r="Y307" s="37">
        <f>(Y268+Y281)*$D307</f>
        <v/>
      </c>
      <c r="Z307" s="37">
        <f>(Z268+Z281)*$D307</f>
        <v/>
      </c>
      <c r="AA307" s="37">
        <f>(AA268+AA281)*$D307</f>
        <v/>
      </c>
      <c r="AB307" s="37">
        <f>(AB268+AB281)*$D307</f>
        <v/>
      </c>
      <c r="AC307" s="37">
        <f>(AC268+AC281)*$D307</f>
        <v/>
      </c>
      <c r="AD307" s="40">
        <f>VATPAY(AD268,AD281,$D307)</f>
        <v/>
      </c>
      <c r="AF307" s="11">
        <f>LOWER(Settings!$C$4)&amp;".mit."&amp;$A307&amp;IF($C307="","","."&amp;$C307&amp;"."&amp;$B307)&amp;IF(INDEX(Variables!$D$5:$D$205,MATCH($A307,Variables!$A$5:$A$205,0))="","","."&amp;INDEX(Variables!$D$5:$D$205,MATCH($A307,Variables!$A$5:$A$205,0)))&amp;"."&amp;AF$5</f>
        <v/>
      </c>
      <c r="AG307" s="38">
        <f>(AG268+AG281)*$D307</f>
        <v/>
      </c>
      <c r="AH307" s="37">
        <f>(AH268+AH281)*$D307</f>
        <v/>
      </c>
      <c r="AI307" s="37">
        <f>(AI268+AI281)*$D307</f>
        <v/>
      </c>
      <c r="AJ307" s="37">
        <f>(AJ268+AJ281)*$D307</f>
        <v/>
      </c>
      <c r="AK307" s="37">
        <f>(AK268+AK281)*$D307</f>
        <v/>
      </c>
      <c r="AL307" s="37">
        <f>(AL268+AL281)*$D307</f>
        <v/>
      </c>
      <c r="AM307" s="37">
        <f>(AM268+AM281)*$D307</f>
        <v/>
      </c>
      <c r="AN307" s="37">
        <f>(AN268+AN281)*$D307</f>
        <v/>
      </c>
      <c r="AO307" s="37">
        <f>(AO268+AO281)*$D307</f>
        <v/>
      </c>
      <c r="AP307" s="37">
        <f>(AP268+AP281)*$D307</f>
        <v/>
      </c>
      <c r="AQ307" s="37">
        <f>(AQ268+AQ281)*$D307</f>
        <v/>
      </c>
      <c r="AR307" s="37">
        <f>(AR268+AR281)*$D307</f>
        <v/>
      </c>
      <c r="AS307" s="37">
        <f>(AS268+AS281)*$D307</f>
        <v/>
      </c>
      <c r="AT307" s="37">
        <f>(AT268+AT281)*$D307</f>
        <v/>
      </c>
      <c r="AU307" s="37">
        <f>(AU268+AU281)*$D307</f>
        <v/>
      </c>
      <c r="AV307" s="37">
        <f>(AV268+AV281)*$D307</f>
        <v/>
      </c>
      <c r="AW307" s="37">
        <f>(AW268+AW281)*$D307</f>
        <v/>
      </c>
      <c r="AX307" s="37">
        <f>(AX268+AX281)*$D307</f>
        <v/>
      </c>
      <c r="AY307" s="40">
        <f>VATPAY(AY268,AY281,$D307)</f>
        <v/>
      </c>
    </row>
    <row r="308" hidden="1" outlineLevel="1">
      <c r="A308" s="14" t="inlineStr">
        <is>
          <t>vat</t>
        </is>
      </c>
      <c r="B308" s="14" t="inlineStr">
        <is>
          <t>nga</t>
        </is>
      </c>
      <c r="C308" s="14" t="inlineStr">
        <is>
          <t>pow</t>
        </is>
      </c>
      <c r="D308" s="37">
        <f>INDEX(Inputs_prices!$Q$5:$Q$16,MATCH($B308&amp;"."&amp;$C308,Inputs_prices!$A$5:$A$16,0))</f>
        <v/>
      </c>
      <c r="E308" s="36" t="n"/>
      <c r="F308" s="36" t="n"/>
      <c r="G308" s="36" t="n"/>
      <c r="H308" s="14">
        <f>INDEX(Variables!$B$5:$B$205,MATCH($A308,Variables!$A$5:$A$205,0))&amp;IF($C308="",""," | "&amp;INDEX(Mapping!$B$5:$B$26,MATCH($C308,Mapping!$A$5:$A$26,0))&amp;" | "&amp;INDEX(Mapping!$B$30:$B$46,MATCH($B308,Mapping!$A$30:$A$46,0)))</f>
        <v/>
      </c>
      <c r="I308" s="14">
        <f>INDEX(Variables!$C$5:$C$205,MATCH($A308,Variables!$A$5:$A$205,0))</f>
        <v/>
      </c>
      <c r="J308" s="14">
        <f>INDEX(Variables!$E$5:$E$205,MATCH($A308,Variables!$A$5:$A$205,0))</f>
        <v/>
      </c>
      <c r="K308" s="11">
        <f>LOWER(Settings!$C$4)&amp;".mit."&amp;$A308&amp;IF($C308="","","."&amp;$C308&amp;"."&amp;$B308)&amp;IF(INDEX(Variables!$D$5:$D$205,MATCH($A308,Variables!$A$5:$A$205,0))="","","."&amp;INDEX(Variables!$D$5:$D$205,MATCH($A308,Variables!$A$5:$A$205,0)))&amp;"."&amp;K$5</f>
        <v/>
      </c>
      <c r="L308" s="38">
        <f>(L269+L282)*$D308</f>
        <v/>
      </c>
      <c r="M308" s="37">
        <f>(M269+M282)*$D308</f>
        <v/>
      </c>
      <c r="N308" s="37">
        <f>(N269+N282)*$D308</f>
        <v/>
      </c>
      <c r="O308" s="37">
        <f>(O269+O282)*$D308</f>
        <v/>
      </c>
      <c r="P308" s="37">
        <f>(P269+P282)*$D308</f>
        <v/>
      </c>
      <c r="Q308" s="37">
        <f>(Q269+Q282)*$D308</f>
        <v/>
      </c>
      <c r="R308" s="37">
        <f>(R269+R282)*$D308</f>
        <v/>
      </c>
      <c r="S308" s="37">
        <f>(S269+S282)*$D308</f>
        <v/>
      </c>
      <c r="T308" s="37">
        <f>(T269+T282)*$D308</f>
        <v/>
      </c>
      <c r="U308" s="37">
        <f>(U269+U282)*$D308</f>
        <v/>
      </c>
      <c r="V308" s="37">
        <f>(V269+V282)*$D308</f>
        <v/>
      </c>
      <c r="W308" s="37">
        <f>(W269+W282)*$D308</f>
        <v/>
      </c>
      <c r="X308" s="37">
        <f>(X269+X282)*$D308</f>
        <v/>
      </c>
      <c r="Y308" s="37">
        <f>(Y269+Y282)*$D308</f>
        <v/>
      </c>
      <c r="Z308" s="37">
        <f>(Z269+Z282)*$D308</f>
        <v/>
      </c>
      <c r="AA308" s="37">
        <f>(AA269+AA282)*$D308</f>
        <v/>
      </c>
      <c r="AB308" s="37">
        <f>(AB269+AB282)*$D308</f>
        <v/>
      </c>
      <c r="AC308" s="37">
        <f>(AC269+AC282)*$D308</f>
        <v/>
      </c>
      <c r="AD308" s="40">
        <f>VATPAY(AD269,AD282,$D308)</f>
        <v/>
      </c>
      <c r="AF308" s="11">
        <f>LOWER(Settings!$C$4)&amp;".mit."&amp;$A308&amp;IF($C308="","","."&amp;$C308&amp;"."&amp;$B308)&amp;IF(INDEX(Variables!$D$5:$D$205,MATCH($A308,Variables!$A$5:$A$205,0))="","","."&amp;INDEX(Variables!$D$5:$D$205,MATCH($A308,Variables!$A$5:$A$205,0)))&amp;"."&amp;AF$5</f>
        <v/>
      </c>
      <c r="AG308" s="38">
        <f>(AG269+AG282)*$D308</f>
        <v/>
      </c>
      <c r="AH308" s="37">
        <f>(AH269+AH282)*$D308</f>
        <v/>
      </c>
      <c r="AI308" s="37">
        <f>(AI269+AI282)*$D308</f>
        <v/>
      </c>
      <c r="AJ308" s="37">
        <f>(AJ269+AJ282)*$D308</f>
        <v/>
      </c>
      <c r="AK308" s="37">
        <f>(AK269+AK282)*$D308</f>
        <v/>
      </c>
      <c r="AL308" s="37">
        <f>(AL269+AL282)*$D308</f>
        <v/>
      </c>
      <c r="AM308" s="37">
        <f>(AM269+AM282)*$D308</f>
        <v/>
      </c>
      <c r="AN308" s="37">
        <f>(AN269+AN282)*$D308</f>
        <v/>
      </c>
      <c r="AO308" s="37">
        <f>(AO269+AO282)*$D308</f>
        <v/>
      </c>
      <c r="AP308" s="37">
        <f>(AP269+AP282)*$D308</f>
        <v/>
      </c>
      <c r="AQ308" s="37">
        <f>(AQ269+AQ282)*$D308</f>
        <v/>
      </c>
      <c r="AR308" s="37">
        <f>(AR269+AR282)*$D308</f>
        <v/>
      </c>
      <c r="AS308" s="37">
        <f>(AS269+AS282)*$D308</f>
        <v/>
      </c>
      <c r="AT308" s="37">
        <f>(AT269+AT282)*$D308</f>
        <v/>
      </c>
      <c r="AU308" s="37">
        <f>(AU269+AU282)*$D308</f>
        <v/>
      </c>
      <c r="AV308" s="37">
        <f>(AV269+AV282)*$D308</f>
        <v/>
      </c>
      <c r="AW308" s="37">
        <f>(AW269+AW282)*$D308</f>
        <v/>
      </c>
      <c r="AX308" s="37">
        <f>(AX269+AX282)*$D308</f>
        <v/>
      </c>
      <c r="AY308" s="40">
        <f>VATPAY(AY269,AY282,$D308)</f>
        <v/>
      </c>
    </row>
    <row r="309" hidden="1" outlineLevel="1">
      <c r="A309" s="14" t="inlineStr">
        <is>
          <t>vat</t>
        </is>
      </c>
      <c r="B309" s="14" t="inlineStr">
        <is>
          <t>nga</t>
        </is>
      </c>
      <c r="C309" s="14" t="inlineStr">
        <is>
          <t>res</t>
        </is>
      </c>
      <c r="D309" s="37">
        <f>INDEX(Inputs_prices!$Q$5:$Q$16,MATCH($B309&amp;"."&amp;$C309,Inputs_prices!$A$5:$A$16,0))</f>
        <v/>
      </c>
      <c r="E309" s="36" t="n"/>
      <c r="F309" s="36" t="n"/>
      <c r="G309" s="36" t="n"/>
      <c r="H309" s="14">
        <f>INDEX(Variables!$B$5:$B$205,MATCH($A309,Variables!$A$5:$A$205,0))&amp;IF($C309="",""," | "&amp;INDEX(Mapping!$B$5:$B$26,MATCH($C309,Mapping!$A$5:$A$26,0))&amp;" | "&amp;INDEX(Mapping!$B$30:$B$46,MATCH($B309,Mapping!$A$30:$A$46,0)))</f>
        <v/>
      </c>
      <c r="I309" s="14">
        <f>INDEX(Variables!$C$5:$C$205,MATCH($A309,Variables!$A$5:$A$205,0))</f>
        <v/>
      </c>
      <c r="J309" s="14">
        <f>INDEX(Variables!$E$5:$E$205,MATCH($A309,Variables!$A$5:$A$205,0))</f>
        <v/>
      </c>
      <c r="K309" s="11">
        <f>LOWER(Settings!$C$4)&amp;".mit."&amp;$A309&amp;IF($C309="","","."&amp;$C309&amp;"."&amp;$B309)&amp;IF(INDEX(Variables!$D$5:$D$205,MATCH($A309,Variables!$A$5:$A$205,0))="","","."&amp;INDEX(Variables!$D$5:$D$205,MATCH($A309,Variables!$A$5:$A$205,0)))&amp;"."&amp;K$5</f>
        <v/>
      </c>
      <c r="L309" s="38">
        <f>(L270+L283)*$D309</f>
        <v/>
      </c>
      <c r="M309" s="37">
        <f>(M270+M283)*$D309</f>
        <v/>
      </c>
      <c r="N309" s="37">
        <f>(N270+N283)*$D309</f>
        <v/>
      </c>
      <c r="O309" s="37">
        <f>(O270+O283)*$D309</f>
        <v/>
      </c>
      <c r="P309" s="37">
        <f>(P270+P283)*$D309</f>
        <v/>
      </c>
      <c r="Q309" s="37">
        <f>(Q270+Q283)*$D309</f>
        <v/>
      </c>
      <c r="R309" s="37">
        <f>(R270+R283)*$D309</f>
        <v/>
      </c>
      <c r="S309" s="37">
        <f>(S270+S283)*$D309</f>
        <v/>
      </c>
      <c r="T309" s="37">
        <f>(T270+T283)*$D309</f>
        <v/>
      </c>
      <c r="U309" s="37">
        <f>(U270+U283)*$D309</f>
        <v/>
      </c>
      <c r="V309" s="37">
        <f>(V270+V283)*$D309</f>
        <v/>
      </c>
      <c r="W309" s="37">
        <f>(W270+W283)*$D309</f>
        <v/>
      </c>
      <c r="X309" s="37">
        <f>(X270+X283)*$D309</f>
        <v/>
      </c>
      <c r="Y309" s="37">
        <f>(Y270+Y283)*$D309</f>
        <v/>
      </c>
      <c r="Z309" s="37">
        <f>(Z270+Z283)*$D309</f>
        <v/>
      </c>
      <c r="AA309" s="37">
        <f>(AA270+AA283)*$D309</f>
        <v/>
      </c>
      <c r="AB309" s="37">
        <f>(AB270+AB283)*$D309</f>
        <v/>
      </c>
      <c r="AC309" s="37">
        <f>(AC270+AC283)*$D309</f>
        <v/>
      </c>
      <c r="AD309" s="40">
        <f>VATPAY(AD270,AD283,$D309)</f>
        <v/>
      </c>
      <c r="AF309" s="11">
        <f>LOWER(Settings!$C$4)&amp;".mit."&amp;$A309&amp;IF($C309="","","."&amp;$C309&amp;"."&amp;$B309)&amp;IF(INDEX(Variables!$D$5:$D$205,MATCH($A309,Variables!$A$5:$A$205,0))="","","."&amp;INDEX(Variables!$D$5:$D$205,MATCH($A309,Variables!$A$5:$A$205,0)))&amp;"."&amp;AF$5</f>
        <v/>
      </c>
      <c r="AG309" s="38">
        <f>(AG270+AG283)*$D309</f>
        <v/>
      </c>
      <c r="AH309" s="37">
        <f>(AH270+AH283)*$D309</f>
        <v/>
      </c>
      <c r="AI309" s="37">
        <f>(AI270+AI283)*$D309</f>
        <v/>
      </c>
      <c r="AJ309" s="37">
        <f>(AJ270+AJ283)*$D309</f>
        <v/>
      </c>
      <c r="AK309" s="37">
        <f>(AK270+AK283)*$D309</f>
        <v/>
      </c>
      <c r="AL309" s="37">
        <f>(AL270+AL283)*$D309</f>
        <v/>
      </c>
      <c r="AM309" s="37">
        <f>(AM270+AM283)*$D309</f>
        <v/>
      </c>
      <c r="AN309" s="37">
        <f>(AN270+AN283)*$D309</f>
        <v/>
      </c>
      <c r="AO309" s="37">
        <f>(AO270+AO283)*$D309</f>
        <v/>
      </c>
      <c r="AP309" s="37">
        <f>(AP270+AP283)*$D309</f>
        <v/>
      </c>
      <c r="AQ309" s="37">
        <f>(AQ270+AQ283)*$D309</f>
        <v/>
      </c>
      <c r="AR309" s="37">
        <f>(AR270+AR283)*$D309</f>
        <v/>
      </c>
      <c r="AS309" s="37">
        <f>(AS270+AS283)*$D309</f>
        <v/>
      </c>
      <c r="AT309" s="37">
        <f>(AT270+AT283)*$D309</f>
        <v/>
      </c>
      <c r="AU309" s="37">
        <f>(AU270+AU283)*$D309</f>
        <v/>
      </c>
      <c r="AV309" s="37">
        <f>(AV270+AV283)*$D309</f>
        <v/>
      </c>
      <c r="AW309" s="37">
        <f>(AW270+AW283)*$D309</f>
        <v/>
      </c>
      <c r="AX309" s="37">
        <f>(AX270+AX283)*$D309</f>
        <v/>
      </c>
      <c r="AY309" s="40">
        <f>VATPAY(AY270,AY283,$D309)</f>
        <v/>
      </c>
    </row>
    <row r="310" hidden="1" outlineLevel="1">
      <c r="A310" s="14" t="inlineStr">
        <is>
          <t>vat</t>
        </is>
      </c>
      <c r="B310" s="14" t="inlineStr">
        <is>
          <t>nga</t>
        </is>
      </c>
      <c r="C310" s="14" t="inlineStr">
        <is>
          <t>ind</t>
        </is>
      </c>
      <c r="D310" s="37">
        <f>INDEX(Inputs_prices!$Q$5:$Q$16,MATCH($B310&amp;"."&amp;$C310,Inputs_prices!$A$5:$A$16,0))</f>
        <v/>
      </c>
      <c r="E310" s="36" t="n"/>
      <c r="F310" s="36" t="n"/>
      <c r="G310" s="36" t="n"/>
      <c r="H310" s="14">
        <f>INDEX(Variables!$B$5:$B$205,MATCH($A310,Variables!$A$5:$A$205,0))&amp;IF($C310="",""," | "&amp;INDEX(Mapping!$B$5:$B$26,MATCH($C310,Mapping!$A$5:$A$26,0))&amp;" | "&amp;INDEX(Mapping!$B$30:$B$46,MATCH($B310,Mapping!$A$30:$A$46,0)))</f>
        <v/>
      </c>
      <c r="I310" s="14">
        <f>INDEX(Variables!$C$5:$C$205,MATCH($A310,Variables!$A$5:$A$205,0))</f>
        <v/>
      </c>
      <c r="J310" s="14">
        <f>INDEX(Variables!$E$5:$E$205,MATCH($A310,Variables!$A$5:$A$205,0))</f>
        <v/>
      </c>
      <c r="K310" s="11">
        <f>LOWER(Settings!$C$4)&amp;".mit."&amp;$A310&amp;IF($C310="","","."&amp;$C310&amp;"."&amp;$B310)&amp;IF(INDEX(Variables!$D$5:$D$205,MATCH($A310,Variables!$A$5:$A$205,0))="","","."&amp;INDEX(Variables!$D$5:$D$205,MATCH($A310,Variables!$A$5:$A$205,0)))&amp;"."&amp;K$5</f>
        <v/>
      </c>
      <c r="L310" s="38">
        <f>(L271+L284)*$D310</f>
        <v/>
      </c>
      <c r="M310" s="37">
        <f>(M271+M284)*$D310</f>
        <v/>
      </c>
      <c r="N310" s="37">
        <f>(N271+N284)*$D310</f>
        <v/>
      </c>
      <c r="O310" s="37">
        <f>(O271+O284)*$D310</f>
        <v/>
      </c>
      <c r="P310" s="37">
        <f>(P271+P284)*$D310</f>
        <v/>
      </c>
      <c r="Q310" s="37">
        <f>(Q271+Q284)*$D310</f>
        <v/>
      </c>
      <c r="R310" s="37">
        <f>(R271+R284)*$D310</f>
        <v/>
      </c>
      <c r="S310" s="37">
        <f>(S271+S284)*$D310</f>
        <v/>
      </c>
      <c r="T310" s="37">
        <f>(T271+T284)*$D310</f>
        <v/>
      </c>
      <c r="U310" s="37">
        <f>(U271+U284)*$D310</f>
        <v/>
      </c>
      <c r="V310" s="37">
        <f>(V271+V284)*$D310</f>
        <v/>
      </c>
      <c r="W310" s="37">
        <f>(W271+W284)*$D310</f>
        <v/>
      </c>
      <c r="X310" s="37">
        <f>(X271+X284)*$D310</f>
        <v/>
      </c>
      <c r="Y310" s="37">
        <f>(Y271+Y284)*$D310</f>
        <v/>
      </c>
      <c r="Z310" s="37">
        <f>(Z271+Z284)*$D310</f>
        <v/>
      </c>
      <c r="AA310" s="37">
        <f>(AA271+AA284)*$D310</f>
        <v/>
      </c>
      <c r="AB310" s="37">
        <f>(AB271+AB284)*$D310</f>
        <v/>
      </c>
      <c r="AC310" s="37">
        <f>(AC271+AC284)*$D310</f>
        <v/>
      </c>
      <c r="AD310" s="40">
        <f>VATPAY(AD271,AD284,$D310)</f>
        <v/>
      </c>
      <c r="AF310" s="11">
        <f>LOWER(Settings!$C$4)&amp;".mit."&amp;$A310&amp;IF($C310="","","."&amp;$C310&amp;"."&amp;$B310)&amp;IF(INDEX(Variables!$D$5:$D$205,MATCH($A310,Variables!$A$5:$A$205,0))="","","."&amp;INDEX(Variables!$D$5:$D$205,MATCH($A310,Variables!$A$5:$A$205,0)))&amp;"."&amp;AF$5</f>
        <v/>
      </c>
      <c r="AG310" s="38">
        <f>(AG271+AG284)*$D310</f>
        <v/>
      </c>
      <c r="AH310" s="37">
        <f>(AH271+AH284)*$D310</f>
        <v/>
      </c>
      <c r="AI310" s="37">
        <f>(AI271+AI284)*$D310</f>
        <v/>
      </c>
      <c r="AJ310" s="37">
        <f>(AJ271+AJ284)*$D310</f>
        <v/>
      </c>
      <c r="AK310" s="37">
        <f>(AK271+AK284)*$D310</f>
        <v/>
      </c>
      <c r="AL310" s="37">
        <f>(AL271+AL284)*$D310</f>
        <v/>
      </c>
      <c r="AM310" s="37">
        <f>(AM271+AM284)*$D310</f>
        <v/>
      </c>
      <c r="AN310" s="37">
        <f>(AN271+AN284)*$D310</f>
        <v/>
      </c>
      <c r="AO310" s="37">
        <f>(AO271+AO284)*$D310</f>
        <v/>
      </c>
      <c r="AP310" s="37">
        <f>(AP271+AP284)*$D310</f>
        <v/>
      </c>
      <c r="AQ310" s="37">
        <f>(AQ271+AQ284)*$D310</f>
        <v/>
      </c>
      <c r="AR310" s="37">
        <f>(AR271+AR284)*$D310</f>
        <v/>
      </c>
      <c r="AS310" s="37">
        <f>(AS271+AS284)*$D310</f>
        <v/>
      </c>
      <c r="AT310" s="37">
        <f>(AT271+AT284)*$D310</f>
        <v/>
      </c>
      <c r="AU310" s="37">
        <f>(AU271+AU284)*$D310</f>
        <v/>
      </c>
      <c r="AV310" s="37">
        <f>(AV271+AV284)*$D310</f>
        <v/>
      </c>
      <c r="AW310" s="37">
        <f>(AW271+AW284)*$D310</f>
        <v/>
      </c>
      <c r="AX310" s="37">
        <f>(AX271+AX284)*$D310</f>
        <v/>
      </c>
      <c r="AY310" s="40">
        <f>VATPAY(AY271,AY284,$D310)</f>
        <v/>
      </c>
    </row>
    <row r="311" hidden="1" outlineLevel="1">
      <c r="A311" s="14" t="inlineStr">
        <is>
          <t>vat</t>
        </is>
      </c>
      <c r="B311" s="14" t="inlineStr">
        <is>
          <t>gso</t>
        </is>
      </c>
      <c r="C311" s="14" t="inlineStr">
        <is>
          <t>all</t>
        </is>
      </c>
      <c r="D311" s="37">
        <f>INDEX(Inputs_prices!$Q$5:$Q$16,MATCH($B311&amp;"."&amp;$C311,Inputs_prices!$A$5:$A$16,0))</f>
        <v/>
      </c>
      <c r="E311" s="36" t="n"/>
      <c r="F311" s="36" t="n"/>
      <c r="G311" s="36" t="n"/>
      <c r="H311" s="14">
        <f>INDEX(Variables!$B$5:$B$205,MATCH($A311,Variables!$A$5:$A$205,0))&amp;IF($C311="",""," | "&amp;INDEX(Mapping!$B$5:$B$26,MATCH($C311,Mapping!$A$5:$A$26,0))&amp;" | "&amp;INDEX(Mapping!$B$30:$B$46,MATCH($B311,Mapping!$A$30:$A$46,0)))</f>
        <v/>
      </c>
      <c r="I311" s="14">
        <f>INDEX(Variables!$C$5:$C$205,MATCH($A311,Variables!$A$5:$A$205,0))</f>
        <v/>
      </c>
      <c r="J311" s="14">
        <f>INDEX(Variables!$E$5:$E$205,MATCH($A311,Variables!$A$5:$A$205,0))</f>
        <v/>
      </c>
      <c r="K311" s="11">
        <f>LOWER(Settings!$C$4)&amp;".mit."&amp;$A311&amp;IF($C311="","","."&amp;$C311&amp;"."&amp;$B311)&amp;IF(INDEX(Variables!$D$5:$D$205,MATCH($A311,Variables!$A$5:$A$205,0))="","","."&amp;INDEX(Variables!$D$5:$D$205,MATCH($A311,Variables!$A$5:$A$205,0)))&amp;"."&amp;K$5</f>
        <v/>
      </c>
      <c r="L311" s="38">
        <f>(L272+L285)*$D311</f>
        <v/>
      </c>
      <c r="M311" s="37">
        <f>(M272+M285)*$D311</f>
        <v/>
      </c>
      <c r="N311" s="37">
        <f>(N272+N285)*$D311</f>
        <v/>
      </c>
      <c r="O311" s="37">
        <f>(O272+O285)*$D311</f>
        <v/>
      </c>
      <c r="P311" s="37">
        <f>(P272+P285)*$D311</f>
        <v/>
      </c>
      <c r="Q311" s="37">
        <f>(Q272+Q285)*$D311</f>
        <v/>
      </c>
      <c r="R311" s="37">
        <f>(R272+R285)*$D311</f>
        <v/>
      </c>
      <c r="S311" s="37">
        <f>(S272+S285)*$D311</f>
        <v/>
      </c>
      <c r="T311" s="37">
        <f>(T272+T285)*$D311</f>
        <v/>
      </c>
      <c r="U311" s="37">
        <f>(U272+U285)*$D311</f>
        <v/>
      </c>
      <c r="V311" s="37">
        <f>(V272+V285)*$D311</f>
        <v/>
      </c>
      <c r="W311" s="37">
        <f>(W272+W285)*$D311</f>
        <v/>
      </c>
      <c r="X311" s="37">
        <f>(X272+X285)*$D311</f>
        <v/>
      </c>
      <c r="Y311" s="37">
        <f>(Y272+Y285)*$D311</f>
        <v/>
      </c>
      <c r="Z311" s="37">
        <f>(Z272+Z285)*$D311</f>
        <v/>
      </c>
      <c r="AA311" s="37">
        <f>(AA272+AA285)*$D311</f>
        <v/>
      </c>
      <c r="AB311" s="37">
        <f>(AB272+AB285)*$D311</f>
        <v/>
      </c>
      <c r="AC311" s="37">
        <f>(AC272+AC285)*$D311</f>
        <v/>
      </c>
      <c r="AD311" s="40">
        <f>VATPAY(AD272,AD285,$D311)</f>
        <v/>
      </c>
      <c r="AF311" s="11">
        <f>LOWER(Settings!$C$4)&amp;".mit."&amp;$A311&amp;IF($C311="","","."&amp;$C311&amp;"."&amp;$B311)&amp;IF(INDEX(Variables!$D$5:$D$205,MATCH($A311,Variables!$A$5:$A$205,0))="","","."&amp;INDEX(Variables!$D$5:$D$205,MATCH($A311,Variables!$A$5:$A$205,0)))&amp;"."&amp;AF$5</f>
        <v/>
      </c>
      <c r="AG311" s="38">
        <f>(AG272+AG285)*$D311</f>
        <v/>
      </c>
      <c r="AH311" s="37">
        <f>(AH272+AH285)*$D311</f>
        <v/>
      </c>
      <c r="AI311" s="37">
        <f>(AI272+AI285)*$D311</f>
        <v/>
      </c>
      <c r="AJ311" s="37">
        <f>(AJ272+AJ285)*$D311</f>
        <v/>
      </c>
      <c r="AK311" s="37">
        <f>(AK272+AK285)*$D311</f>
        <v/>
      </c>
      <c r="AL311" s="37">
        <f>(AL272+AL285)*$D311</f>
        <v/>
      </c>
      <c r="AM311" s="37">
        <f>(AM272+AM285)*$D311</f>
        <v/>
      </c>
      <c r="AN311" s="37">
        <f>(AN272+AN285)*$D311</f>
        <v/>
      </c>
      <c r="AO311" s="37">
        <f>(AO272+AO285)*$D311</f>
        <v/>
      </c>
      <c r="AP311" s="37">
        <f>(AP272+AP285)*$D311</f>
        <v/>
      </c>
      <c r="AQ311" s="37">
        <f>(AQ272+AQ285)*$D311</f>
        <v/>
      </c>
      <c r="AR311" s="37">
        <f>(AR272+AR285)*$D311</f>
        <v/>
      </c>
      <c r="AS311" s="37">
        <f>(AS272+AS285)*$D311</f>
        <v/>
      </c>
      <c r="AT311" s="37">
        <f>(AT272+AT285)*$D311</f>
        <v/>
      </c>
      <c r="AU311" s="37">
        <f>(AU272+AU285)*$D311</f>
        <v/>
      </c>
      <c r="AV311" s="37">
        <f>(AV272+AV285)*$D311</f>
        <v/>
      </c>
      <c r="AW311" s="37">
        <f>(AW272+AW285)*$D311</f>
        <v/>
      </c>
      <c r="AX311" s="37">
        <f>(AX272+AX285)*$D311</f>
        <v/>
      </c>
      <c r="AY311" s="40">
        <f>VATPAY(AY272,AY285,$D311)</f>
        <v/>
      </c>
    </row>
    <row r="312" hidden="1" outlineLevel="1">
      <c r="A312" s="14" t="inlineStr">
        <is>
          <t>vat</t>
        </is>
      </c>
      <c r="B312" s="14" t="inlineStr">
        <is>
          <t>die</t>
        </is>
      </c>
      <c r="C312" s="14" t="inlineStr">
        <is>
          <t>all</t>
        </is>
      </c>
      <c r="D312" s="37">
        <f>INDEX(Inputs_prices!$Q$5:$Q$16,MATCH($B312&amp;"."&amp;$C312,Inputs_prices!$A$5:$A$16,0))</f>
        <v/>
      </c>
      <c r="E312" s="36" t="n"/>
      <c r="F312" s="36" t="n"/>
      <c r="G312" s="36" t="n"/>
      <c r="H312" s="14">
        <f>INDEX(Variables!$B$5:$B$205,MATCH($A312,Variables!$A$5:$A$205,0))&amp;IF($C312="",""," | "&amp;INDEX(Mapping!$B$5:$B$26,MATCH($C312,Mapping!$A$5:$A$26,0))&amp;" | "&amp;INDEX(Mapping!$B$30:$B$46,MATCH($B312,Mapping!$A$30:$A$46,0)))</f>
        <v/>
      </c>
      <c r="I312" s="14">
        <f>INDEX(Variables!$C$5:$C$205,MATCH($A312,Variables!$A$5:$A$205,0))</f>
        <v/>
      </c>
      <c r="J312" s="14">
        <f>INDEX(Variables!$E$5:$E$205,MATCH($A312,Variables!$A$5:$A$205,0))</f>
        <v/>
      </c>
      <c r="K312" s="11">
        <f>LOWER(Settings!$C$4)&amp;".mit."&amp;$A312&amp;IF($C312="","","."&amp;$C312&amp;"."&amp;$B312)&amp;IF(INDEX(Variables!$D$5:$D$205,MATCH($A312,Variables!$A$5:$A$205,0))="","","."&amp;INDEX(Variables!$D$5:$D$205,MATCH($A312,Variables!$A$5:$A$205,0)))&amp;"."&amp;K$5</f>
        <v/>
      </c>
      <c r="L312" s="38">
        <f>(L273+L286)*$D312</f>
        <v/>
      </c>
      <c r="M312" s="37">
        <f>(M273+M286)*$D312</f>
        <v/>
      </c>
      <c r="N312" s="37">
        <f>(N273+N286)*$D312</f>
        <v/>
      </c>
      <c r="O312" s="37">
        <f>(O273+O286)*$D312</f>
        <v/>
      </c>
      <c r="P312" s="37">
        <f>(P273+P286)*$D312</f>
        <v/>
      </c>
      <c r="Q312" s="37">
        <f>(Q273+Q286)*$D312</f>
        <v/>
      </c>
      <c r="R312" s="37">
        <f>(R273+R286)*$D312</f>
        <v/>
      </c>
      <c r="S312" s="37">
        <f>(S273+S286)*$D312</f>
        <v/>
      </c>
      <c r="T312" s="37">
        <f>(T273+T286)*$D312</f>
        <v/>
      </c>
      <c r="U312" s="37">
        <f>(U273+U286)*$D312</f>
        <v/>
      </c>
      <c r="V312" s="37">
        <f>(V273+V286)*$D312</f>
        <v/>
      </c>
      <c r="W312" s="37">
        <f>(W273+W286)*$D312</f>
        <v/>
      </c>
      <c r="X312" s="37">
        <f>(X273+X286)*$D312</f>
        <v/>
      </c>
      <c r="Y312" s="37">
        <f>(Y273+Y286)*$D312</f>
        <v/>
      </c>
      <c r="Z312" s="37">
        <f>(Z273+Z286)*$D312</f>
        <v/>
      </c>
      <c r="AA312" s="37">
        <f>(AA273+AA286)*$D312</f>
        <v/>
      </c>
      <c r="AB312" s="37">
        <f>(AB273+AB286)*$D312</f>
        <v/>
      </c>
      <c r="AC312" s="37">
        <f>(AC273+AC286)*$D312</f>
        <v/>
      </c>
      <c r="AD312" s="40">
        <f>VATPAY(AD273,AD286,$D312)</f>
        <v/>
      </c>
      <c r="AF312" s="11">
        <f>LOWER(Settings!$C$4)&amp;".mit."&amp;$A312&amp;IF($C312="","","."&amp;$C312&amp;"."&amp;$B312)&amp;IF(INDEX(Variables!$D$5:$D$205,MATCH($A312,Variables!$A$5:$A$205,0))="","","."&amp;INDEX(Variables!$D$5:$D$205,MATCH($A312,Variables!$A$5:$A$205,0)))&amp;"."&amp;AF$5</f>
        <v/>
      </c>
      <c r="AG312" s="38">
        <f>(AG273+AG286)*$D312</f>
        <v/>
      </c>
      <c r="AH312" s="37">
        <f>(AH273+AH286)*$D312</f>
        <v/>
      </c>
      <c r="AI312" s="37">
        <f>(AI273+AI286)*$D312</f>
        <v/>
      </c>
      <c r="AJ312" s="37">
        <f>(AJ273+AJ286)*$D312</f>
        <v/>
      </c>
      <c r="AK312" s="37">
        <f>(AK273+AK286)*$D312</f>
        <v/>
      </c>
      <c r="AL312" s="37">
        <f>(AL273+AL286)*$D312</f>
        <v/>
      </c>
      <c r="AM312" s="37">
        <f>(AM273+AM286)*$D312</f>
        <v/>
      </c>
      <c r="AN312" s="37">
        <f>(AN273+AN286)*$D312</f>
        <v/>
      </c>
      <c r="AO312" s="37">
        <f>(AO273+AO286)*$D312</f>
        <v/>
      </c>
      <c r="AP312" s="37">
        <f>(AP273+AP286)*$D312</f>
        <v/>
      </c>
      <c r="AQ312" s="37">
        <f>(AQ273+AQ286)*$D312</f>
        <v/>
      </c>
      <c r="AR312" s="37">
        <f>(AR273+AR286)*$D312</f>
        <v/>
      </c>
      <c r="AS312" s="37">
        <f>(AS273+AS286)*$D312</f>
        <v/>
      </c>
      <c r="AT312" s="37">
        <f>(AT273+AT286)*$D312</f>
        <v/>
      </c>
      <c r="AU312" s="37">
        <f>(AU273+AU286)*$D312</f>
        <v/>
      </c>
      <c r="AV312" s="37">
        <f>(AV273+AV286)*$D312</f>
        <v/>
      </c>
      <c r="AW312" s="37">
        <f>(AW273+AW286)*$D312</f>
        <v/>
      </c>
      <c r="AX312" s="37">
        <f>(AX273+AX286)*$D312</f>
        <v/>
      </c>
      <c r="AY312" s="40">
        <f>VATPAY(AY273,AY286,$D312)</f>
        <v/>
      </c>
    </row>
    <row r="313" hidden="1" outlineLevel="1">
      <c r="A313" s="14" t="inlineStr">
        <is>
          <t>vat</t>
        </is>
      </c>
      <c r="B313" s="14" t="inlineStr">
        <is>
          <t>lpg</t>
        </is>
      </c>
      <c r="C313" s="14" t="inlineStr">
        <is>
          <t>all</t>
        </is>
      </c>
      <c r="D313" s="37">
        <f>INDEX(Inputs_prices!$Q$5:$Q$16,MATCH($B313&amp;"."&amp;$C313,Inputs_prices!$A$5:$A$16,0))</f>
        <v/>
      </c>
      <c r="E313" s="36" t="n"/>
      <c r="F313" s="36" t="n"/>
      <c r="G313" s="36" t="n"/>
      <c r="H313" s="14">
        <f>INDEX(Variables!$B$5:$B$205,MATCH($A313,Variables!$A$5:$A$205,0))&amp;IF($C313="",""," | "&amp;INDEX(Mapping!$B$5:$B$26,MATCH($C313,Mapping!$A$5:$A$26,0))&amp;" | "&amp;INDEX(Mapping!$B$30:$B$46,MATCH($B313,Mapping!$A$30:$A$46,0)))</f>
        <v/>
      </c>
      <c r="I313" s="14">
        <f>INDEX(Variables!$C$5:$C$205,MATCH($A313,Variables!$A$5:$A$205,0))</f>
        <v/>
      </c>
      <c r="J313" s="14">
        <f>INDEX(Variables!$E$5:$E$205,MATCH($A313,Variables!$A$5:$A$205,0))</f>
        <v/>
      </c>
      <c r="K313" s="11">
        <f>LOWER(Settings!$C$4)&amp;".mit."&amp;$A313&amp;IF($C313="","","."&amp;$C313&amp;"."&amp;$B313)&amp;IF(INDEX(Variables!$D$5:$D$205,MATCH($A313,Variables!$A$5:$A$205,0))="","","."&amp;INDEX(Variables!$D$5:$D$205,MATCH($A313,Variables!$A$5:$A$205,0)))&amp;"."&amp;K$5</f>
        <v/>
      </c>
      <c r="L313" s="38">
        <f>(L274+L287)*$D313</f>
        <v/>
      </c>
      <c r="M313" s="37">
        <f>(M274+M287)*$D313</f>
        <v/>
      </c>
      <c r="N313" s="37">
        <f>(N274+N287)*$D313</f>
        <v/>
      </c>
      <c r="O313" s="37">
        <f>(O274+O287)*$D313</f>
        <v/>
      </c>
      <c r="P313" s="37">
        <f>(P274+P287)*$D313</f>
        <v/>
      </c>
      <c r="Q313" s="37">
        <f>(Q274+Q287)*$D313</f>
        <v/>
      </c>
      <c r="R313" s="37">
        <f>(R274+R287)*$D313</f>
        <v/>
      </c>
      <c r="S313" s="37">
        <f>(S274+S287)*$D313</f>
        <v/>
      </c>
      <c r="T313" s="37">
        <f>(T274+T287)*$D313</f>
        <v/>
      </c>
      <c r="U313" s="37">
        <f>(U274+U287)*$D313</f>
        <v/>
      </c>
      <c r="V313" s="37">
        <f>(V274+V287)*$D313</f>
        <v/>
      </c>
      <c r="W313" s="37">
        <f>(W274+W287)*$D313</f>
        <v/>
      </c>
      <c r="X313" s="37">
        <f>(X274+X287)*$D313</f>
        <v/>
      </c>
      <c r="Y313" s="37">
        <f>(Y274+Y287)*$D313</f>
        <v/>
      </c>
      <c r="Z313" s="37">
        <f>(Z274+Z287)*$D313</f>
        <v/>
      </c>
      <c r="AA313" s="37">
        <f>(AA274+AA287)*$D313</f>
        <v/>
      </c>
      <c r="AB313" s="37">
        <f>(AB274+AB287)*$D313</f>
        <v/>
      </c>
      <c r="AC313" s="37">
        <f>(AC274+AC287)*$D313</f>
        <v/>
      </c>
      <c r="AD313" s="40">
        <f>VATPAY(AD274,AD287,$D313)</f>
        <v/>
      </c>
      <c r="AF313" s="11">
        <f>LOWER(Settings!$C$4)&amp;".mit."&amp;$A313&amp;IF($C313="","","."&amp;$C313&amp;"."&amp;$B313)&amp;IF(INDEX(Variables!$D$5:$D$205,MATCH($A313,Variables!$A$5:$A$205,0))="","","."&amp;INDEX(Variables!$D$5:$D$205,MATCH($A313,Variables!$A$5:$A$205,0)))&amp;"."&amp;AF$5</f>
        <v/>
      </c>
      <c r="AG313" s="38">
        <f>(AG274+AG287)*$D313</f>
        <v/>
      </c>
      <c r="AH313" s="37">
        <f>(AH274+AH287)*$D313</f>
        <v/>
      </c>
      <c r="AI313" s="37">
        <f>(AI274+AI287)*$D313</f>
        <v/>
      </c>
      <c r="AJ313" s="37">
        <f>(AJ274+AJ287)*$D313</f>
        <v/>
      </c>
      <c r="AK313" s="37">
        <f>(AK274+AK287)*$D313</f>
        <v/>
      </c>
      <c r="AL313" s="37">
        <f>(AL274+AL287)*$D313</f>
        <v/>
      </c>
      <c r="AM313" s="37">
        <f>(AM274+AM287)*$D313</f>
        <v/>
      </c>
      <c r="AN313" s="37">
        <f>(AN274+AN287)*$D313</f>
        <v/>
      </c>
      <c r="AO313" s="37">
        <f>(AO274+AO287)*$D313</f>
        <v/>
      </c>
      <c r="AP313" s="37">
        <f>(AP274+AP287)*$D313</f>
        <v/>
      </c>
      <c r="AQ313" s="37">
        <f>(AQ274+AQ287)*$D313</f>
        <v/>
      </c>
      <c r="AR313" s="37">
        <f>(AR274+AR287)*$D313</f>
        <v/>
      </c>
      <c r="AS313" s="37">
        <f>(AS274+AS287)*$D313</f>
        <v/>
      </c>
      <c r="AT313" s="37">
        <f>(AT274+AT287)*$D313</f>
        <v/>
      </c>
      <c r="AU313" s="37">
        <f>(AU274+AU287)*$D313</f>
        <v/>
      </c>
      <c r="AV313" s="37">
        <f>(AV274+AV287)*$D313</f>
        <v/>
      </c>
      <c r="AW313" s="37">
        <f>(AW274+AW287)*$D313</f>
        <v/>
      </c>
      <c r="AX313" s="37">
        <f>(AX274+AX287)*$D313</f>
        <v/>
      </c>
      <c r="AY313" s="40">
        <f>VATPAY(AY274,AY287,$D313)</f>
        <v/>
      </c>
    </row>
    <row r="314" hidden="1" outlineLevel="1">
      <c r="A314" s="14" t="inlineStr">
        <is>
          <t>vat</t>
        </is>
      </c>
      <c r="B314" s="14" t="inlineStr">
        <is>
          <t>ker</t>
        </is>
      </c>
      <c r="C314" s="14" t="inlineStr">
        <is>
          <t>all</t>
        </is>
      </c>
      <c r="D314" s="37">
        <f>INDEX(Inputs_prices!$Q$5:$Q$16,MATCH($B314&amp;"."&amp;$C314,Inputs_prices!$A$5:$A$16,0))</f>
        <v/>
      </c>
      <c r="E314" s="36" t="n"/>
      <c r="F314" s="36" t="n"/>
      <c r="G314" s="36" t="n"/>
      <c r="H314" s="14">
        <f>INDEX(Variables!$B$5:$B$205,MATCH($A314,Variables!$A$5:$A$205,0))&amp;IF($C314="",""," | "&amp;INDEX(Mapping!$B$5:$B$26,MATCH($C314,Mapping!$A$5:$A$26,0))&amp;" | "&amp;INDEX(Mapping!$B$30:$B$46,MATCH($B314,Mapping!$A$30:$A$46,0)))</f>
        <v/>
      </c>
      <c r="I314" s="14">
        <f>INDEX(Variables!$C$5:$C$205,MATCH($A314,Variables!$A$5:$A$205,0))</f>
        <v/>
      </c>
      <c r="J314" s="14">
        <f>INDEX(Variables!$E$5:$E$205,MATCH($A314,Variables!$A$5:$A$205,0))</f>
        <v/>
      </c>
      <c r="K314" s="11">
        <f>LOWER(Settings!$C$4)&amp;".mit."&amp;$A314&amp;IF($C314="","","."&amp;$C314&amp;"."&amp;$B314)&amp;IF(INDEX(Variables!$D$5:$D$205,MATCH($A314,Variables!$A$5:$A$205,0))="","","."&amp;INDEX(Variables!$D$5:$D$205,MATCH($A314,Variables!$A$5:$A$205,0)))&amp;"."&amp;K$5</f>
        <v/>
      </c>
      <c r="L314" s="38">
        <f>(L275+L288)*$D314</f>
        <v/>
      </c>
      <c r="M314" s="37">
        <f>(M275+M288)*$D314</f>
        <v/>
      </c>
      <c r="N314" s="37">
        <f>(N275+N288)*$D314</f>
        <v/>
      </c>
      <c r="O314" s="37">
        <f>(O275+O288)*$D314</f>
        <v/>
      </c>
      <c r="P314" s="37">
        <f>(P275+P288)*$D314</f>
        <v/>
      </c>
      <c r="Q314" s="37">
        <f>(Q275+Q288)*$D314</f>
        <v/>
      </c>
      <c r="R314" s="37">
        <f>(R275+R288)*$D314</f>
        <v/>
      </c>
      <c r="S314" s="37">
        <f>(S275+S288)*$D314</f>
        <v/>
      </c>
      <c r="T314" s="37">
        <f>(T275+T288)*$D314</f>
        <v/>
      </c>
      <c r="U314" s="37">
        <f>(U275+U288)*$D314</f>
        <v/>
      </c>
      <c r="V314" s="37">
        <f>(V275+V288)*$D314</f>
        <v/>
      </c>
      <c r="W314" s="37">
        <f>(W275+W288)*$D314</f>
        <v/>
      </c>
      <c r="X314" s="37">
        <f>(X275+X288)*$D314</f>
        <v/>
      </c>
      <c r="Y314" s="37">
        <f>(Y275+Y288)*$D314</f>
        <v/>
      </c>
      <c r="Z314" s="37">
        <f>(Z275+Z288)*$D314</f>
        <v/>
      </c>
      <c r="AA314" s="37">
        <f>(AA275+AA288)*$D314</f>
        <v/>
      </c>
      <c r="AB314" s="37">
        <f>(AB275+AB288)*$D314</f>
        <v/>
      </c>
      <c r="AC314" s="37">
        <f>(AC275+AC288)*$D314</f>
        <v/>
      </c>
      <c r="AD314" s="40">
        <f>VATPAY(AD275,AD288,$D314)</f>
        <v/>
      </c>
      <c r="AF314" s="11">
        <f>LOWER(Settings!$C$4)&amp;".mit."&amp;$A314&amp;IF($C314="","","."&amp;$C314&amp;"."&amp;$B314)&amp;IF(INDEX(Variables!$D$5:$D$205,MATCH($A314,Variables!$A$5:$A$205,0))="","","."&amp;INDEX(Variables!$D$5:$D$205,MATCH($A314,Variables!$A$5:$A$205,0)))&amp;"."&amp;AF$5</f>
        <v/>
      </c>
      <c r="AG314" s="38">
        <f>(AG275+AG288)*$D314</f>
        <v/>
      </c>
      <c r="AH314" s="37">
        <f>(AH275+AH288)*$D314</f>
        <v/>
      </c>
      <c r="AI314" s="37">
        <f>(AI275+AI288)*$D314</f>
        <v/>
      </c>
      <c r="AJ314" s="37">
        <f>(AJ275+AJ288)*$D314</f>
        <v/>
      </c>
      <c r="AK314" s="37">
        <f>(AK275+AK288)*$D314</f>
        <v/>
      </c>
      <c r="AL314" s="37">
        <f>(AL275+AL288)*$D314</f>
        <v/>
      </c>
      <c r="AM314" s="37">
        <f>(AM275+AM288)*$D314</f>
        <v/>
      </c>
      <c r="AN314" s="37">
        <f>(AN275+AN288)*$D314</f>
        <v/>
      </c>
      <c r="AO314" s="37">
        <f>(AO275+AO288)*$D314</f>
        <v/>
      </c>
      <c r="AP314" s="37">
        <f>(AP275+AP288)*$D314</f>
        <v/>
      </c>
      <c r="AQ314" s="37">
        <f>(AQ275+AQ288)*$D314</f>
        <v/>
      </c>
      <c r="AR314" s="37">
        <f>(AR275+AR288)*$D314</f>
        <v/>
      </c>
      <c r="AS314" s="37">
        <f>(AS275+AS288)*$D314</f>
        <v/>
      </c>
      <c r="AT314" s="37">
        <f>(AT275+AT288)*$D314</f>
        <v/>
      </c>
      <c r="AU314" s="37">
        <f>(AU275+AU288)*$D314</f>
        <v/>
      </c>
      <c r="AV314" s="37">
        <f>(AV275+AV288)*$D314</f>
        <v/>
      </c>
      <c r="AW314" s="37">
        <f>(AW275+AW288)*$D314</f>
        <v/>
      </c>
      <c r="AX314" s="37">
        <f>(AX275+AX288)*$D314</f>
        <v/>
      </c>
      <c r="AY314" s="40">
        <f>VATPAY(AY275,AY288,$D314)</f>
        <v/>
      </c>
    </row>
    <row r="315" hidden="1" outlineLevel="1">
      <c r="A315" s="14" t="inlineStr">
        <is>
          <t>vat</t>
        </is>
      </c>
      <c r="B315" s="14" t="inlineStr">
        <is>
          <t>oop</t>
        </is>
      </c>
      <c r="C315" s="14" t="inlineStr">
        <is>
          <t>all</t>
        </is>
      </c>
      <c r="D315" s="37">
        <f>INDEX(Inputs_prices!$Q$5:$Q$16,MATCH($B315&amp;"."&amp;$C315,Inputs_prices!$A$5:$A$16,0))</f>
        <v/>
      </c>
      <c r="E315" s="36" t="n"/>
      <c r="F315" s="36" t="n"/>
      <c r="G315" s="36" t="n"/>
      <c r="H315" s="14">
        <f>INDEX(Variables!$B$5:$B$205,MATCH($A315,Variables!$A$5:$A$205,0))&amp;IF($C315="",""," | "&amp;INDEX(Mapping!$B$5:$B$26,MATCH($C315,Mapping!$A$5:$A$26,0))&amp;" | "&amp;INDEX(Mapping!$B$30:$B$46,MATCH($B315,Mapping!$A$30:$A$46,0)))</f>
        <v/>
      </c>
      <c r="I315" s="14">
        <f>INDEX(Variables!$C$5:$C$205,MATCH($A315,Variables!$A$5:$A$205,0))</f>
        <v/>
      </c>
      <c r="J315" s="14">
        <f>INDEX(Variables!$E$5:$E$205,MATCH($A315,Variables!$A$5:$A$205,0))</f>
        <v/>
      </c>
      <c r="K315" s="11">
        <f>LOWER(Settings!$C$4)&amp;".mit."&amp;$A315&amp;IF($C315="","","."&amp;$C315&amp;"."&amp;$B315)&amp;IF(INDEX(Variables!$D$5:$D$205,MATCH($A315,Variables!$A$5:$A$205,0))="","","."&amp;INDEX(Variables!$D$5:$D$205,MATCH($A315,Variables!$A$5:$A$205,0)))&amp;"."&amp;K$5</f>
        <v/>
      </c>
      <c r="L315" s="38">
        <f>(L276+L289)*$D315</f>
        <v/>
      </c>
      <c r="M315" s="37">
        <f>(M276+M289)*$D315</f>
        <v/>
      </c>
      <c r="N315" s="37">
        <f>(N276+N289)*$D315</f>
        <v/>
      </c>
      <c r="O315" s="37">
        <f>(O276+O289)*$D315</f>
        <v/>
      </c>
      <c r="P315" s="37">
        <f>(P276+P289)*$D315</f>
        <v/>
      </c>
      <c r="Q315" s="37">
        <f>(Q276+Q289)*$D315</f>
        <v/>
      </c>
      <c r="R315" s="37">
        <f>(R276+R289)*$D315</f>
        <v/>
      </c>
      <c r="S315" s="37">
        <f>(S276+S289)*$D315</f>
        <v/>
      </c>
      <c r="T315" s="37">
        <f>(T276+T289)*$D315</f>
        <v/>
      </c>
      <c r="U315" s="37">
        <f>(U276+U289)*$D315</f>
        <v/>
      </c>
      <c r="V315" s="37">
        <f>(V276+V289)*$D315</f>
        <v/>
      </c>
      <c r="W315" s="37">
        <f>(W276+W289)*$D315</f>
        <v/>
      </c>
      <c r="X315" s="37">
        <f>(X276+X289)*$D315</f>
        <v/>
      </c>
      <c r="Y315" s="37">
        <f>(Y276+Y289)*$D315</f>
        <v/>
      </c>
      <c r="Z315" s="37">
        <f>(Z276+Z289)*$D315</f>
        <v/>
      </c>
      <c r="AA315" s="37">
        <f>(AA276+AA289)*$D315</f>
        <v/>
      </c>
      <c r="AB315" s="37">
        <f>(AB276+AB289)*$D315</f>
        <v/>
      </c>
      <c r="AC315" s="37">
        <f>(AC276+AC289)*$D315</f>
        <v/>
      </c>
      <c r="AD315" s="40">
        <f>VATPAY(AD276,AD289,$D315)</f>
        <v/>
      </c>
      <c r="AF315" s="11">
        <f>LOWER(Settings!$C$4)&amp;".mit."&amp;$A315&amp;IF($C315="","","."&amp;$C315&amp;"."&amp;$B315)&amp;IF(INDEX(Variables!$D$5:$D$205,MATCH($A315,Variables!$A$5:$A$205,0))="","","."&amp;INDEX(Variables!$D$5:$D$205,MATCH($A315,Variables!$A$5:$A$205,0)))&amp;"."&amp;AF$5</f>
        <v/>
      </c>
      <c r="AG315" s="38">
        <f>(AG276+AG289)*$D315</f>
        <v/>
      </c>
      <c r="AH315" s="37">
        <f>(AH276+AH289)*$D315</f>
        <v/>
      </c>
      <c r="AI315" s="37">
        <f>(AI276+AI289)*$D315</f>
        <v/>
      </c>
      <c r="AJ315" s="37">
        <f>(AJ276+AJ289)*$D315</f>
        <v/>
      </c>
      <c r="AK315" s="37">
        <f>(AK276+AK289)*$D315</f>
        <v/>
      </c>
      <c r="AL315" s="37">
        <f>(AL276+AL289)*$D315</f>
        <v/>
      </c>
      <c r="AM315" s="37">
        <f>(AM276+AM289)*$D315</f>
        <v/>
      </c>
      <c r="AN315" s="37">
        <f>(AN276+AN289)*$D315</f>
        <v/>
      </c>
      <c r="AO315" s="37">
        <f>(AO276+AO289)*$D315</f>
        <v/>
      </c>
      <c r="AP315" s="37">
        <f>(AP276+AP289)*$D315</f>
        <v/>
      </c>
      <c r="AQ315" s="37">
        <f>(AQ276+AQ289)*$D315</f>
        <v/>
      </c>
      <c r="AR315" s="37">
        <f>(AR276+AR289)*$D315</f>
        <v/>
      </c>
      <c r="AS315" s="37">
        <f>(AS276+AS289)*$D315</f>
        <v/>
      </c>
      <c r="AT315" s="37">
        <f>(AT276+AT289)*$D315</f>
        <v/>
      </c>
      <c r="AU315" s="37">
        <f>(AU276+AU289)*$D315</f>
        <v/>
      </c>
      <c r="AV315" s="37">
        <f>(AV276+AV289)*$D315</f>
        <v/>
      </c>
      <c r="AW315" s="37">
        <f>(AW276+AW289)*$D315</f>
        <v/>
      </c>
      <c r="AX315" s="37">
        <f>(AX276+AX289)*$D315</f>
        <v/>
      </c>
      <c r="AY315" s="40">
        <f>VATPAY(AY276,AY289,$D315)</f>
        <v/>
      </c>
    </row>
    <row r="316" hidden="1" outlineLevel="1">
      <c r="A316" s="14" t="inlineStr">
        <is>
          <t>vat</t>
        </is>
      </c>
      <c r="B316" s="14" t="inlineStr">
        <is>
          <t>bio</t>
        </is>
      </c>
      <c r="C316" s="14" t="inlineStr">
        <is>
          <t>all</t>
        </is>
      </c>
      <c r="D316" s="37">
        <f>INDEX(Inputs_prices!$Q$5:$Q$16,MATCH($B316&amp;"."&amp;$C316,Inputs_prices!$A$5:$A$16,0))</f>
        <v/>
      </c>
      <c r="E316" s="36" t="n"/>
      <c r="F316" s="36" t="n"/>
      <c r="G316" s="36" t="n"/>
      <c r="H316" s="14">
        <f>INDEX(Variables!$B$5:$B$205,MATCH($A316,Variables!$A$5:$A$205,0))&amp;IF($C316="",""," | "&amp;INDEX(Mapping!$B$5:$B$26,MATCH($C316,Mapping!$A$5:$A$26,0))&amp;" | "&amp;INDEX(Mapping!$B$30:$B$46,MATCH($B316,Mapping!$A$30:$A$46,0)))</f>
        <v/>
      </c>
      <c r="I316" s="14">
        <f>INDEX(Variables!$C$5:$C$205,MATCH($A316,Variables!$A$5:$A$205,0))</f>
        <v/>
      </c>
      <c r="J316" s="14">
        <f>INDEX(Variables!$E$5:$E$205,MATCH($A316,Variables!$A$5:$A$205,0))</f>
        <v/>
      </c>
      <c r="K316" s="11">
        <f>LOWER(Settings!$C$4)&amp;".mit."&amp;$A316&amp;IF($C316="","","."&amp;$C316&amp;"."&amp;$B316)&amp;IF(INDEX(Variables!$D$5:$D$205,MATCH($A316,Variables!$A$5:$A$205,0))="","","."&amp;INDEX(Variables!$D$5:$D$205,MATCH($A316,Variables!$A$5:$A$205,0)))&amp;"."&amp;K$5</f>
        <v/>
      </c>
      <c r="L316" s="38">
        <f>(L277+L290)*$D316</f>
        <v/>
      </c>
      <c r="M316" s="37">
        <f>(M277+M290)*$D316</f>
        <v/>
      </c>
      <c r="N316" s="37">
        <f>(N277+N290)*$D316</f>
        <v/>
      </c>
      <c r="O316" s="37">
        <f>(O277+O290)*$D316</f>
        <v/>
      </c>
      <c r="P316" s="37">
        <f>(P277+P290)*$D316</f>
        <v/>
      </c>
      <c r="Q316" s="37">
        <f>(Q277+Q290)*$D316</f>
        <v/>
      </c>
      <c r="R316" s="37">
        <f>(R277+R290)*$D316</f>
        <v/>
      </c>
      <c r="S316" s="37">
        <f>(S277+S290)*$D316</f>
        <v/>
      </c>
      <c r="T316" s="37">
        <f>(T277+T290)*$D316</f>
        <v/>
      </c>
      <c r="U316" s="37">
        <f>(U277+U290)*$D316</f>
        <v/>
      </c>
      <c r="V316" s="37">
        <f>(V277+V290)*$D316</f>
        <v/>
      </c>
      <c r="W316" s="37">
        <f>(W277+W290)*$D316</f>
        <v/>
      </c>
      <c r="X316" s="37">
        <f>(X277+X290)*$D316</f>
        <v/>
      </c>
      <c r="Y316" s="37">
        <f>(Y277+Y290)*$D316</f>
        <v/>
      </c>
      <c r="Z316" s="37">
        <f>(Z277+Z290)*$D316</f>
        <v/>
      </c>
      <c r="AA316" s="37">
        <f>(AA277+AA290)*$D316</f>
        <v/>
      </c>
      <c r="AB316" s="37">
        <f>(AB277+AB290)*$D316</f>
        <v/>
      </c>
      <c r="AC316" s="37">
        <f>(AC277+AC290)*$D316</f>
        <v/>
      </c>
      <c r="AD316" s="40">
        <f>VATPAY(AD277,AD290,$D316)</f>
        <v/>
      </c>
      <c r="AF316" s="11">
        <f>LOWER(Settings!$C$4)&amp;".mit."&amp;$A316&amp;IF($C316="","","."&amp;$C316&amp;"."&amp;$B316)&amp;IF(INDEX(Variables!$D$5:$D$205,MATCH($A316,Variables!$A$5:$A$205,0))="","","."&amp;INDEX(Variables!$D$5:$D$205,MATCH($A316,Variables!$A$5:$A$205,0)))&amp;"."&amp;AF$5</f>
        <v/>
      </c>
      <c r="AG316" s="38">
        <f>(AG277+AG290)*$D316</f>
        <v/>
      </c>
      <c r="AH316" s="37">
        <f>(AH277+AH290)*$D316</f>
        <v/>
      </c>
      <c r="AI316" s="37">
        <f>(AI277+AI290)*$D316</f>
        <v/>
      </c>
      <c r="AJ316" s="37">
        <f>(AJ277+AJ290)*$D316</f>
        <v/>
      </c>
      <c r="AK316" s="37">
        <f>(AK277+AK290)*$D316</f>
        <v/>
      </c>
      <c r="AL316" s="37">
        <f>(AL277+AL290)*$D316</f>
        <v/>
      </c>
      <c r="AM316" s="37">
        <f>(AM277+AM290)*$D316</f>
        <v/>
      </c>
      <c r="AN316" s="37">
        <f>(AN277+AN290)*$D316</f>
        <v/>
      </c>
      <c r="AO316" s="37">
        <f>(AO277+AO290)*$D316</f>
        <v/>
      </c>
      <c r="AP316" s="37">
        <f>(AP277+AP290)*$D316</f>
        <v/>
      </c>
      <c r="AQ316" s="37">
        <f>(AQ277+AQ290)*$D316</f>
        <v/>
      </c>
      <c r="AR316" s="37">
        <f>(AR277+AR290)*$D316</f>
        <v/>
      </c>
      <c r="AS316" s="37">
        <f>(AS277+AS290)*$D316</f>
        <v/>
      </c>
      <c r="AT316" s="37">
        <f>(AT277+AT290)*$D316</f>
        <v/>
      </c>
      <c r="AU316" s="37">
        <f>(AU277+AU290)*$D316</f>
        <v/>
      </c>
      <c r="AV316" s="37">
        <f>(AV277+AV290)*$D316</f>
        <v/>
      </c>
      <c r="AW316" s="37">
        <f>(AW277+AW290)*$D316</f>
        <v/>
      </c>
      <c r="AX316" s="37">
        <f>(AX277+AX290)*$D316</f>
        <v/>
      </c>
      <c r="AY316" s="40">
        <f>VATPAY(AY277,AY290,$D316)</f>
        <v/>
      </c>
    </row>
    <row r="317" hidden="1" outlineLevel="1"/>
    <row r="318" hidden="1" outlineLevel="1">
      <c r="A318" s="14" t="inlineStr">
        <is>
          <t>etx</t>
        </is>
      </c>
      <c r="B318" s="14" t="inlineStr">
        <is>
          <t>coa</t>
        </is>
      </c>
      <c r="C318" s="14" t="inlineStr">
        <is>
          <t>pow</t>
        </is>
      </c>
      <c r="D318" s="36" t="n"/>
      <c r="E318" s="36" t="n"/>
      <c r="F318" s="36" t="n"/>
      <c r="G318" s="36" t="n"/>
      <c r="H318" s="14">
        <f>INDEX(Variables!$B$5:$B$205,MATCH($A318,Variables!$A$5:$A$205,0))&amp;IF($C318="",""," | "&amp;INDEX(Mapping!$B$5:$B$26,MATCH($C318,Mapping!$A$5:$A$26,0))&amp;" | "&amp;INDEX(Mapping!$B$30:$B$46,MATCH($B318,Mapping!$A$30:$A$46,0)))</f>
        <v/>
      </c>
      <c r="I318" s="14">
        <f>INDEX(Variables!$C$5:$C$205,MATCH($A318,Variables!$A$5:$A$205,0))</f>
        <v/>
      </c>
      <c r="J318" s="14">
        <f>INDEX(Variables!$E$5:$E$205,MATCH($A318,Variables!$A$5:$A$205,0))</f>
        <v/>
      </c>
      <c r="K318" s="11">
        <f>LOWER(Settings!$C$4)&amp;".mit."&amp;$A318&amp;IF($C318="","","."&amp;$C318&amp;"."&amp;$B318)&amp;IF(INDEX(Variables!$D$5:$D$205,MATCH($A318,Variables!$A$5:$A$205,0))="","","."&amp;INDEX(Variables!$D$5:$D$205,MATCH($A318,Variables!$A$5:$A$205,0)))&amp;"."&amp;K$5</f>
        <v/>
      </c>
      <c r="L318" s="38">
        <f>MAX(L279,0)</f>
        <v/>
      </c>
      <c r="M318" s="37">
        <f>MAX(M279,0)</f>
        <v/>
      </c>
      <c r="N318" s="37">
        <f>MAX(N279,0)</f>
        <v/>
      </c>
      <c r="O318" s="37">
        <f>MAX(O279,0)</f>
        <v/>
      </c>
      <c r="P318" s="37">
        <f>MAX(P279,0)</f>
        <v/>
      </c>
      <c r="Q318" s="37">
        <f>MAX(Q279,0)</f>
        <v/>
      </c>
      <c r="R318" s="37">
        <f>MAX(R279,0)</f>
        <v/>
      </c>
      <c r="S318" s="37">
        <f>MAX(S279,0)</f>
        <v/>
      </c>
      <c r="T318" s="37">
        <f>MAX(T279,0)</f>
        <v/>
      </c>
      <c r="U318" s="37">
        <f>MAX(U279,0)</f>
        <v/>
      </c>
      <c r="V318" s="37">
        <f>MAX(V279,0)</f>
        <v/>
      </c>
      <c r="W318" s="37">
        <f>MAX(W279,0)</f>
        <v/>
      </c>
      <c r="X318" s="37">
        <f>MAX(X279,0)</f>
        <v/>
      </c>
      <c r="Y318" s="37">
        <f>MAX(Y279,0)</f>
        <v/>
      </c>
      <c r="Z318" s="37">
        <f>MAX(Z279,0)</f>
        <v/>
      </c>
      <c r="AA318" s="37">
        <f>MAX(AA279,0)</f>
        <v/>
      </c>
      <c r="AB318" s="37">
        <f>MAX(AB279,0)</f>
        <v/>
      </c>
      <c r="AC318" s="37">
        <f>MAX(AC279,0)</f>
        <v/>
      </c>
      <c r="AD318" s="40">
        <f>TAXPART(AD279)</f>
        <v/>
      </c>
      <c r="AF318" s="11">
        <f>LOWER(Settings!$C$4)&amp;".mit."&amp;$A318&amp;IF($C318="","","."&amp;$C318&amp;"."&amp;$B318)&amp;IF(INDEX(Variables!$D$5:$D$205,MATCH($A318,Variables!$A$5:$A$205,0))="","","."&amp;INDEX(Variables!$D$5:$D$205,MATCH($A318,Variables!$A$5:$A$205,0)))&amp;"."&amp;AF$5</f>
        <v/>
      </c>
      <c r="AG318" s="38">
        <f>MAX(AG279,0)</f>
        <v/>
      </c>
      <c r="AH318" s="37">
        <f>MAX(AH279,0)</f>
        <v/>
      </c>
      <c r="AI318" s="37">
        <f>MAX(AI279,0)</f>
        <v/>
      </c>
      <c r="AJ318" s="37">
        <f>MAX(AJ279,0)</f>
        <v/>
      </c>
      <c r="AK318" s="37">
        <f>MAX(AK279,0)</f>
        <v/>
      </c>
      <c r="AL318" s="37">
        <f>MAX(AL279,0)</f>
        <v/>
      </c>
      <c r="AM318" s="37">
        <f>MAX(AM279,0)</f>
        <v/>
      </c>
      <c r="AN318" s="37">
        <f>MAX(AN279,0)</f>
        <v/>
      </c>
      <c r="AO318" s="37">
        <f>MAX(AO279,0)</f>
        <v/>
      </c>
      <c r="AP318" s="37">
        <f>MAX(AP279,0)</f>
        <v/>
      </c>
      <c r="AQ318" s="37">
        <f>MAX(AQ279,0)</f>
        <v/>
      </c>
      <c r="AR318" s="37">
        <f>MAX(AR279,0)</f>
        <v/>
      </c>
      <c r="AS318" s="37">
        <f>MAX(AS279,0)</f>
        <v/>
      </c>
      <c r="AT318" s="37">
        <f>MAX(AT279,0)</f>
        <v/>
      </c>
      <c r="AU318" s="37">
        <f>MAX(AU279,0)</f>
        <v/>
      </c>
      <c r="AV318" s="37">
        <f>MAX(AV279,0)</f>
        <v/>
      </c>
      <c r="AW318" s="37">
        <f>MAX(AW279,0)</f>
        <v/>
      </c>
      <c r="AX318" s="37">
        <f>MAX(AX279,0)</f>
        <v/>
      </c>
      <c r="AY318" s="40">
        <f>TAXPART(AY279)</f>
        <v/>
      </c>
    </row>
    <row r="319" hidden="1" outlineLevel="1">
      <c r="A319" s="14" t="inlineStr">
        <is>
          <t>etx</t>
        </is>
      </c>
      <c r="B319" s="14" t="inlineStr">
        <is>
          <t>coa</t>
        </is>
      </c>
      <c r="C319" s="14" t="inlineStr">
        <is>
          <t>res</t>
        </is>
      </c>
      <c r="D319" s="36" t="n"/>
      <c r="E319" s="36" t="n"/>
      <c r="F319" s="36" t="n"/>
      <c r="G319" s="36" t="n"/>
      <c r="H319" s="14">
        <f>INDEX(Variables!$B$5:$B$205,MATCH($A319,Variables!$A$5:$A$205,0))&amp;IF($C319="",""," | "&amp;INDEX(Mapping!$B$5:$B$26,MATCH($C319,Mapping!$A$5:$A$26,0))&amp;" | "&amp;INDEX(Mapping!$B$30:$B$46,MATCH($B319,Mapping!$A$30:$A$46,0)))</f>
        <v/>
      </c>
      <c r="I319" s="14">
        <f>INDEX(Variables!$C$5:$C$205,MATCH($A319,Variables!$A$5:$A$205,0))</f>
        <v/>
      </c>
      <c r="J319" s="14">
        <f>INDEX(Variables!$E$5:$E$205,MATCH($A319,Variables!$A$5:$A$205,0))</f>
        <v/>
      </c>
      <c r="K319" s="11">
        <f>LOWER(Settings!$C$4)&amp;".mit."&amp;$A319&amp;IF($C319="","","."&amp;$C319&amp;"."&amp;$B319)&amp;IF(INDEX(Variables!$D$5:$D$205,MATCH($A319,Variables!$A$5:$A$205,0))="","","."&amp;INDEX(Variables!$D$5:$D$205,MATCH($A319,Variables!$A$5:$A$205,0)))&amp;"."&amp;K$5</f>
        <v/>
      </c>
      <c r="L319" s="38">
        <f>MAX(L280,0)</f>
        <v/>
      </c>
      <c r="M319" s="37">
        <f>MAX(M280,0)</f>
        <v/>
      </c>
      <c r="N319" s="37">
        <f>MAX(N280,0)</f>
        <v/>
      </c>
      <c r="O319" s="37">
        <f>MAX(O280,0)</f>
        <v/>
      </c>
      <c r="P319" s="37">
        <f>MAX(P280,0)</f>
        <v/>
      </c>
      <c r="Q319" s="37">
        <f>MAX(Q280,0)</f>
        <v/>
      </c>
      <c r="R319" s="37">
        <f>MAX(R280,0)</f>
        <v/>
      </c>
      <c r="S319" s="37">
        <f>MAX(S280,0)</f>
        <v/>
      </c>
      <c r="T319" s="37">
        <f>MAX(T280,0)</f>
        <v/>
      </c>
      <c r="U319" s="37">
        <f>MAX(U280,0)</f>
        <v/>
      </c>
      <c r="V319" s="37">
        <f>MAX(V280,0)</f>
        <v/>
      </c>
      <c r="W319" s="37">
        <f>MAX(W280,0)</f>
        <v/>
      </c>
      <c r="X319" s="37">
        <f>MAX(X280,0)</f>
        <v/>
      </c>
      <c r="Y319" s="37">
        <f>MAX(Y280,0)</f>
        <v/>
      </c>
      <c r="Z319" s="37">
        <f>MAX(Z280,0)</f>
        <v/>
      </c>
      <c r="AA319" s="37">
        <f>MAX(AA280,0)</f>
        <v/>
      </c>
      <c r="AB319" s="37">
        <f>MAX(AB280,0)</f>
        <v/>
      </c>
      <c r="AC319" s="37">
        <f>MAX(AC280,0)</f>
        <v/>
      </c>
      <c r="AD319" s="40">
        <f>TAXPART(AD280)</f>
        <v/>
      </c>
      <c r="AF319" s="11">
        <f>LOWER(Settings!$C$4)&amp;".mit."&amp;$A319&amp;IF($C319="","","."&amp;$C319&amp;"."&amp;$B319)&amp;IF(INDEX(Variables!$D$5:$D$205,MATCH($A319,Variables!$A$5:$A$205,0))="","","."&amp;INDEX(Variables!$D$5:$D$205,MATCH($A319,Variables!$A$5:$A$205,0)))&amp;"."&amp;AF$5</f>
        <v/>
      </c>
      <c r="AG319" s="38">
        <f>MAX(AG280,0)</f>
        <v/>
      </c>
      <c r="AH319" s="37">
        <f>MAX(AH280,0)</f>
        <v/>
      </c>
      <c r="AI319" s="37">
        <f>MAX(AI280,0)</f>
        <v/>
      </c>
      <c r="AJ319" s="37">
        <f>MAX(AJ280,0)</f>
        <v/>
      </c>
      <c r="AK319" s="37">
        <f>MAX(AK280,0)</f>
        <v/>
      </c>
      <c r="AL319" s="37">
        <f>MAX(AL280,0)</f>
        <v/>
      </c>
      <c r="AM319" s="37">
        <f>MAX(AM280,0)</f>
        <v/>
      </c>
      <c r="AN319" s="37">
        <f>MAX(AN280,0)</f>
        <v/>
      </c>
      <c r="AO319" s="37">
        <f>MAX(AO280,0)</f>
        <v/>
      </c>
      <c r="AP319" s="37">
        <f>MAX(AP280,0)</f>
        <v/>
      </c>
      <c r="AQ319" s="37">
        <f>MAX(AQ280,0)</f>
        <v/>
      </c>
      <c r="AR319" s="37">
        <f>MAX(AR280,0)</f>
        <v/>
      </c>
      <c r="AS319" s="37">
        <f>MAX(AS280,0)</f>
        <v/>
      </c>
      <c r="AT319" s="37">
        <f>MAX(AT280,0)</f>
        <v/>
      </c>
      <c r="AU319" s="37">
        <f>MAX(AU280,0)</f>
        <v/>
      </c>
      <c r="AV319" s="37">
        <f>MAX(AV280,0)</f>
        <v/>
      </c>
      <c r="AW319" s="37">
        <f>MAX(AW280,0)</f>
        <v/>
      </c>
      <c r="AX319" s="37">
        <f>MAX(AX280,0)</f>
        <v/>
      </c>
      <c r="AY319" s="40">
        <f>TAXPART(AY280)</f>
        <v/>
      </c>
    </row>
    <row r="320" hidden="1" outlineLevel="1">
      <c r="A320" s="14" t="inlineStr">
        <is>
          <t>etx</t>
        </is>
      </c>
      <c r="B320" s="14" t="inlineStr">
        <is>
          <t>coa</t>
        </is>
      </c>
      <c r="C320" s="14" t="inlineStr">
        <is>
          <t>ind</t>
        </is>
      </c>
      <c r="D320" s="36" t="n"/>
      <c r="E320" s="36" t="n"/>
      <c r="F320" s="36" t="n"/>
      <c r="G320" s="36" t="n"/>
      <c r="H320" s="14">
        <f>INDEX(Variables!$B$5:$B$205,MATCH($A320,Variables!$A$5:$A$205,0))&amp;IF($C320="",""," | "&amp;INDEX(Mapping!$B$5:$B$26,MATCH($C320,Mapping!$A$5:$A$26,0))&amp;" | "&amp;INDEX(Mapping!$B$30:$B$46,MATCH($B320,Mapping!$A$30:$A$46,0)))</f>
        <v/>
      </c>
      <c r="I320" s="14">
        <f>INDEX(Variables!$C$5:$C$205,MATCH($A320,Variables!$A$5:$A$205,0))</f>
        <v/>
      </c>
      <c r="J320" s="14">
        <f>INDEX(Variables!$E$5:$E$205,MATCH($A320,Variables!$A$5:$A$205,0))</f>
        <v/>
      </c>
      <c r="K320" s="11">
        <f>LOWER(Settings!$C$4)&amp;".mit."&amp;$A320&amp;IF($C320="","","."&amp;$C320&amp;"."&amp;$B320)&amp;IF(INDEX(Variables!$D$5:$D$205,MATCH($A320,Variables!$A$5:$A$205,0))="","","."&amp;INDEX(Variables!$D$5:$D$205,MATCH($A320,Variables!$A$5:$A$205,0)))&amp;"."&amp;K$5</f>
        <v/>
      </c>
      <c r="L320" s="38">
        <f>MAX(L281,0)</f>
        <v/>
      </c>
      <c r="M320" s="37">
        <f>MAX(M281,0)</f>
        <v/>
      </c>
      <c r="N320" s="37">
        <f>MAX(N281,0)</f>
        <v/>
      </c>
      <c r="O320" s="37">
        <f>MAX(O281,0)</f>
        <v/>
      </c>
      <c r="P320" s="37">
        <f>MAX(P281,0)</f>
        <v/>
      </c>
      <c r="Q320" s="37">
        <f>MAX(Q281,0)</f>
        <v/>
      </c>
      <c r="R320" s="37">
        <f>MAX(R281,0)</f>
        <v/>
      </c>
      <c r="S320" s="37">
        <f>MAX(S281,0)</f>
        <v/>
      </c>
      <c r="T320" s="37">
        <f>MAX(T281,0)</f>
        <v/>
      </c>
      <c r="U320" s="37">
        <f>MAX(U281,0)</f>
        <v/>
      </c>
      <c r="V320" s="37">
        <f>MAX(V281,0)</f>
        <v/>
      </c>
      <c r="W320" s="37">
        <f>MAX(W281,0)</f>
        <v/>
      </c>
      <c r="X320" s="37">
        <f>MAX(X281,0)</f>
        <v/>
      </c>
      <c r="Y320" s="37">
        <f>MAX(Y281,0)</f>
        <v/>
      </c>
      <c r="Z320" s="37">
        <f>MAX(Z281,0)</f>
        <v/>
      </c>
      <c r="AA320" s="37">
        <f>MAX(AA281,0)</f>
        <v/>
      </c>
      <c r="AB320" s="37">
        <f>MAX(AB281,0)</f>
        <v/>
      </c>
      <c r="AC320" s="37">
        <f>MAX(AC281,0)</f>
        <v/>
      </c>
      <c r="AD320" s="40">
        <f>TAXPART(AD281)</f>
        <v/>
      </c>
      <c r="AF320" s="11">
        <f>LOWER(Settings!$C$4)&amp;".mit."&amp;$A320&amp;IF($C320="","","."&amp;$C320&amp;"."&amp;$B320)&amp;IF(INDEX(Variables!$D$5:$D$205,MATCH($A320,Variables!$A$5:$A$205,0))="","","."&amp;INDEX(Variables!$D$5:$D$205,MATCH($A320,Variables!$A$5:$A$205,0)))&amp;"."&amp;AF$5</f>
        <v/>
      </c>
      <c r="AG320" s="38">
        <f>MAX(AG281,0)</f>
        <v/>
      </c>
      <c r="AH320" s="37">
        <f>MAX(AH281,0)</f>
        <v/>
      </c>
      <c r="AI320" s="37">
        <f>MAX(AI281,0)</f>
        <v/>
      </c>
      <c r="AJ320" s="37">
        <f>MAX(AJ281,0)</f>
        <v/>
      </c>
      <c r="AK320" s="37">
        <f>MAX(AK281,0)</f>
        <v/>
      </c>
      <c r="AL320" s="37">
        <f>MAX(AL281,0)</f>
        <v/>
      </c>
      <c r="AM320" s="37">
        <f>MAX(AM281,0)</f>
        <v/>
      </c>
      <c r="AN320" s="37">
        <f>MAX(AN281,0)</f>
        <v/>
      </c>
      <c r="AO320" s="37">
        <f>MAX(AO281,0)</f>
        <v/>
      </c>
      <c r="AP320" s="37">
        <f>MAX(AP281,0)</f>
        <v/>
      </c>
      <c r="AQ320" s="37">
        <f>MAX(AQ281,0)</f>
        <v/>
      </c>
      <c r="AR320" s="37">
        <f>MAX(AR281,0)</f>
        <v/>
      </c>
      <c r="AS320" s="37">
        <f>MAX(AS281,0)</f>
        <v/>
      </c>
      <c r="AT320" s="37">
        <f>MAX(AT281,0)</f>
        <v/>
      </c>
      <c r="AU320" s="37">
        <f>MAX(AU281,0)</f>
        <v/>
      </c>
      <c r="AV320" s="37">
        <f>MAX(AV281,0)</f>
        <v/>
      </c>
      <c r="AW320" s="37">
        <f>MAX(AW281,0)</f>
        <v/>
      </c>
      <c r="AX320" s="37">
        <f>MAX(AX281,0)</f>
        <v/>
      </c>
      <c r="AY320" s="40">
        <f>TAXPART(AY281)</f>
        <v/>
      </c>
    </row>
    <row r="321" hidden="1" outlineLevel="1">
      <c r="A321" s="14" t="inlineStr">
        <is>
          <t>etx</t>
        </is>
      </c>
      <c r="B321" s="14" t="inlineStr">
        <is>
          <t>nga</t>
        </is>
      </c>
      <c r="C321" s="14" t="inlineStr">
        <is>
          <t>pow</t>
        </is>
      </c>
      <c r="D321" s="36" t="n"/>
      <c r="E321" s="36" t="n"/>
      <c r="F321" s="36" t="n"/>
      <c r="G321" s="36" t="n"/>
      <c r="H321" s="14">
        <f>INDEX(Variables!$B$5:$B$205,MATCH($A321,Variables!$A$5:$A$205,0))&amp;IF($C321="",""," | "&amp;INDEX(Mapping!$B$5:$B$26,MATCH($C321,Mapping!$A$5:$A$26,0))&amp;" | "&amp;INDEX(Mapping!$B$30:$B$46,MATCH($B321,Mapping!$A$30:$A$46,0)))</f>
        <v/>
      </c>
      <c r="I321" s="14">
        <f>INDEX(Variables!$C$5:$C$205,MATCH($A321,Variables!$A$5:$A$205,0))</f>
        <v/>
      </c>
      <c r="J321" s="14">
        <f>INDEX(Variables!$E$5:$E$205,MATCH($A321,Variables!$A$5:$A$205,0))</f>
        <v/>
      </c>
      <c r="K321" s="11">
        <f>LOWER(Settings!$C$4)&amp;".mit."&amp;$A321&amp;IF($C321="","","."&amp;$C321&amp;"."&amp;$B321)&amp;IF(INDEX(Variables!$D$5:$D$205,MATCH($A321,Variables!$A$5:$A$205,0))="","","."&amp;INDEX(Variables!$D$5:$D$205,MATCH($A321,Variables!$A$5:$A$205,0)))&amp;"."&amp;K$5</f>
        <v/>
      </c>
      <c r="L321" s="38">
        <f>MAX(L282,0)</f>
        <v/>
      </c>
      <c r="M321" s="37">
        <f>MAX(M282,0)</f>
        <v/>
      </c>
      <c r="N321" s="37">
        <f>MAX(N282,0)</f>
        <v/>
      </c>
      <c r="O321" s="37">
        <f>MAX(O282,0)</f>
        <v/>
      </c>
      <c r="P321" s="37">
        <f>MAX(P282,0)</f>
        <v/>
      </c>
      <c r="Q321" s="37">
        <f>MAX(Q282,0)</f>
        <v/>
      </c>
      <c r="R321" s="37">
        <f>MAX(R282,0)</f>
        <v/>
      </c>
      <c r="S321" s="37">
        <f>MAX(S282,0)</f>
        <v/>
      </c>
      <c r="T321" s="37">
        <f>MAX(T282,0)</f>
        <v/>
      </c>
      <c r="U321" s="37">
        <f>MAX(U282,0)</f>
        <v/>
      </c>
      <c r="V321" s="37">
        <f>MAX(V282,0)</f>
        <v/>
      </c>
      <c r="W321" s="37">
        <f>MAX(W282,0)</f>
        <v/>
      </c>
      <c r="X321" s="37">
        <f>MAX(X282,0)</f>
        <v/>
      </c>
      <c r="Y321" s="37">
        <f>MAX(Y282,0)</f>
        <v/>
      </c>
      <c r="Z321" s="37">
        <f>MAX(Z282,0)</f>
        <v/>
      </c>
      <c r="AA321" s="37">
        <f>MAX(AA282,0)</f>
        <v/>
      </c>
      <c r="AB321" s="37">
        <f>MAX(AB282,0)</f>
        <v/>
      </c>
      <c r="AC321" s="37">
        <f>MAX(AC282,0)</f>
        <v/>
      </c>
      <c r="AD321" s="40">
        <f>TAXPART(AD282)</f>
        <v/>
      </c>
      <c r="AF321" s="11">
        <f>LOWER(Settings!$C$4)&amp;".mit."&amp;$A321&amp;IF($C321="","","."&amp;$C321&amp;"."&amp;$B321)&amp;IF(INDEX(Variables!$D$5:$D$205,MATCH($A321,Variables!$A$5:$A$205,0))="","","."&amp;INDEX(Variables!$D$5:$D$205,MATCH($A321,Variables!$A$5:$A$205,0)))&amp;"."&amp;AF$5</f>
        <v/>
      </c>
      <c r="AG321" s="38">
        <f>MAX(AG282,0)</f>
        <v/>
      </c>
      <c r="AH321" s="37">
        <f>MAX(AH282,0)</f>
        <v/>
      </c>
      <c r="AI321" s="37">
        <f>MAX(AI282,0)</f>
        <v/>
      </c>
      <c r="AJ321" s="37">
        <f>MAX(AJ282,0)</f>
        <v/>
      </c>
      <c r="AK321" s="37">
        <f>MAX(AK282,0)</f>
        <v/>
      </c>
      <c r="AL321" s="37">
        <f>MAX(AL282,0)</f>
        <v/>
      </c>
      <c r="AM321" s="37">
        <f>MAX(AM282,0)</f>
        <v/>
      </c>
      <c r="AN321" s="37">
        <f>MAX(AN282,0)</f>
        <v/>
      </c>
      <c r="AO321" s="37">
        <f>MAX(AO282,0)</f>
        <v/>
      </c>
      <c r="AP321" s="37">
        <f>MAX(AP282,0)</f>
        <v/>
      </c>
      <c r="AQ321" s="37">
        <f>MAX(AQ282,0)</f>
        <v/>
      </c>
      <c r="AR321" s="37">
        <f>MAX(AR282,0)</f>
        <v/>
      </c>
      <c r="AS321" s="37">
        <f>MAX(AS282,0)</f>
        <v/>
      </c>
      <c r="AT321" s="37">
        <f>MAX(AT282,0)</f>
        <v/>
      </c>
      <c r="AU321" s="37">
        <f>MAX(AU282,0)</f>
        <v/>
      </c>
      <c r="AV321" s="37">
        <f>MAX(AV282,0)</f>
        <v/>
      </c>
      <c r="AW321" s="37">
        <f>MAX(AW282,0)</f>
        <v/>
      </c>
      <c r="AX321" s="37">
        <f>MAX(AX282,0)</f>
        <v/>
      </c>
      <c r="AY321" s="40">
        <f>TAXPART(AY282)</f>
        <v/>
      </c>
    </row>
    <row r="322" hidden="1" outlineLevel="1">
      <c r="A322" s="14" t="inlineStr">
        <is>
          <t>etx</t>
        </is>
      </c>
      <c r="B322" s="14" t="inlineStr">
        <is>
          <t>nga</t>
        </is>
      </c>
      <c r="C322" s="14" t="inlineStr">
        <is>
          <t>res</t>
        </is>
      </c>
      <c r="D322" s="36" t="n"/>
      <c r="E322" s="36" t="n"/>
      <c r="F322" s="36" t="n"/>
      <c r="G322" s="36" t="n"/>
      <c r="H322" s="14">
        <f>INDEX(Variables!$B$5:$B$205,MATCH($A322,Variables!$A$5:$A$205,0))&amp;IF($C322="",""," | "&amp;INDEX(Mapping!$B$5:$B$26,MATCH($C322,Mapping!$A$5:$A$26,0))&amp;" | "&amp;INDEX(Mapping!$B$30:$B$46,MATCH($B322,Mapping!$A$30:$A$46,0)))</f>
        <v/>
      </c>
      <c r="I322" s="14">
        <f>INDEX(Variables!$C$5:$C$205,MATCH($A322,Variables!$A$5:$A$205,0))</f>
        <v/>
      </c>
      <c r="J322" s="14">
        <f>INDEX(Variables!$E$5:$E$205,MATCH($A322,Variables!$A$5:$A$205,0))</f>
        <v/>
      </c>
      <c r="K322" s="11">
        <f>LOWER(Settings!$C$4)&amp;".mit."&amp;$A322&amp;IF($C322="","","."&amp;$C322&amp;"."&amp;$B322)&amp;IF(INDEX(Variables!$D$5:$D$205,MATCH($A322,Variables!$A$5:$A$205,0))="","","."&amp;INDEX(Variables!$D$5:$D$205,MATCH($A322,Variables!$A$5:$A$205,0)))&amp;"."&amp;K$5</f>
        <v/>
      </c>
      <c r="L322" s="38">
        <f>MAX(L283,0)</f>
        <v/>
      </c>
      <c r="M322" s="37">
        <f>MAX(M283,0)</f>
        <v/>
      </c>
      <c r="N322" s="37">
        <f>MAX(N283,0)</f>
        <v/>
      </c>
      <c r="O322" s="37">
        <f>MAX(O283,0)</f>
        <v/>
      </c>
      <c r="P322" s="37">
        <f>MAX(P283,0)</f>
        <v/>
      </c>
      <c r="Q322" s="37">
        <f>MAX(Q283,0)</f>
        <v/>
      </c>
      <c r="R322" s="37">
        <f>MAX(R283,0)</f>
        <v/>
      </c>
      <c r="S322" s="37">
        <f>MAX(S283,0)</f>
        <v/>
      </c>
      <c r="T322" s="37">
        <f>MAX(T283,0)</f>
        <v/>
      </c>
      <c r="U322" s="37">
        <f>MAX(U283,0)</f>
        <v/>
      </c>
      <c r="V322" s="37">
        <f>MAX(V283,0)</f>
        <v/>
      </c>
      <c r="W322" s="37">
        <f>MAX(W283,0)</f>
        <v/>
      </c>
      <c r="X322" s="37">
        <f>MAX(X283,0)</f>
        <v/>
      </c>
      <c r="Y322" s="37">
        <f>MAX(Y283,0)</f>
        <v/>
      </c>
      <c r="Z322" s="37">
        <f>MAX(Z283,0)</f>
        <v/>
      </c>
      <c r="AA322" s="37">
        <f>MAX(AA283,0)</f>
        <v/>
      </c>
      <c r="AB322" s="37">
        <f>MAX(AB283,0)</f>
        <v/>
      </c>
      <c r="AC322" s="37">
        <f>MAX(AC283,0)</f>
        <v/>
      </c>
      <c r="AD322" s="40">
        <f>TAXPART(AD283)</f>
        <v/>
      </c>
      <c r="AF322" s="11">
        <f>LOWER(Settings!$C$4)&amp;".mit."&amp;$A322&amp;IF($C322="","","."&amp;$C322&amp;"."&amp;$B322)&amp;IF(INDEX(Variables!$D$5:$D$205,MATCH($A322,Variables!$A$5:$A$205,0))="","","."&amp;INDEX(Variables!$D$5:$D$205,MATCH($A322,Variables!$A$5:$A$205,0)))&amp;"."&amp;AF$5</f>
        <v/>
      </c>
      <c r="AG322" s="38">
        <f>MAX(AG283,0)</f>
        <v/>
      </c>
      <c r="AH322" s="37">
        <f>MAX(AH283,0)</f>
        <v/>
      </c>
      <c r="AI322" s="37">
        <f>MAX(AI283,0)</f>
        <v/>
      </c>
      <c r="AJ322" s="37">
        <f>MAX(AJ283,0)</f>
        <v/>
      </c>
      <c r="AK322" s="37">
        <f>MAX(AK283,0)</f>
        <v/>
      </c>
      <c r="AL322" s="37">
        <f>MAX(AL283,0)</f>
        <v/>
      </c>
      <c r="AM322" s="37">
        <f>MAX(AM283,0)</f>
        <v/>
      </c>
      <c r="AN322" s="37">
        <f>MAX(AN283,0)</f>
        <v/>
      </c>
      <c r="AO322" s="37">
        <f>MAX(AO283,0)</f>
        <v/>
      </c>
      <c r="AP322" s="37">
        <f>MAX(AP283,0)</f>
        <v/>
      </c>
      <c r="AQ322" s="37">
        <f>MAX(AQ283,0)</f>
        <v/>
      </c>
      <c r="AR322" s="37">
        <f>MAX(AR283,0)</f>
        <v/>
      </c>
      <c r="AS322" s="37">
        <f>MAX(AS283,0)</f>
        <v/>
      </c>
      <c r="AT322" s="37">
        <f>MAX(AT283,0)</f>
        <v/>
      </c>
      <c r="AU322" s="37">
        <f>MAX(AU283,0)</f>
        <v/>
      </c>
      <c r="AV322" s="37">
        <f>MAX(AV283,0)</f>
        <v/>
      </c>
      <c r="AW322" s="37">
        <f>MAX(AW283,0)</f>
        <v/>
      </c>
      <c r="AX322" s="37">
        <f>MAX(AX283,0)</f>
        <v/>
      </c>
      <c r="AY322" s="40">
        <f>TAXPART(AY283)</f>
        <v/>
      </c>
    </row>
    <row r="323" hidden="1" outlineLevel="1">
      <c r="A323" s="14" t="inlineStr">
        <is>
          <t>etx</t>
        </is>
      </c>
      <c r="B323" s="14" t="inlineStr">
        <is>
          <t>nga</t>
        </is>
      </c>
      <c r="C323" s="14" t="inlineStr">
        <is>
          <t>ind</t>
        </is>
      </c>
      <c r="D323" s="36" t="n"/>
      <c r="E323" s="36" t="n"/>
      <c r="F323" s="36" t="n"/>
      <c r="G323" s="36" t="n"/>
      <c r="H323" s="14">
        <f>INDEX(Variables!$B$5:$B$205,MATCH($A323,Variables!$A$5:$A$205,0))&amp;IF($C323="",""," | "&amp;INDEX(Mapping!$B$5:$B$26,MATCH($C323,Mapping!$A$5:$A$26,0))&amp;" | "&amp;INDEX(Mapping!$B$30:$B$46,MATCH($B323,Mapping!$A$30:$A$46,0)))</f>
        <v/>
      </c>
      <c r="I323" s="14">
        <f>INDEX(Variables!$C$5:$C$205,MATCH($A323,Variables!$A$5:$A$205,0))</f>
        <v/>
      </c>
      <c r="J323" s="14">
        <f>INDEX(Variables!$E$5:$E$205,MATCH($A323,Variables!$A$5:$A$205,0))</f>
        <v/>
      </c>
      <c r="K323" s="11">
        <f>LOWER(Settings!$C$4)&amp;".mit."&amp;$A323&amp;IF($C323="","","."&amp;$C323&amp;"."&amp;$B323)&amp;IF(INDEX(Variables!$D$5:$D$205,MATCH($A323,Variables!$A$5:$A$205,0))="","","."&amp;INDEX(Variables!$D$5:$D$205,MATCH($A323,Variables!$A$5:$A$205,0)))&amp;"."&amp;K$5</f>
        <v/>
      </c>
      <c r="L323" s="38">
        <f>MAX(L284,0)</f>
        <v/>
      </c>
      <c r="M323" s="37">
        <f>MAX(M284,0)</f>
        <v/>
      </c>
      <c r="N323" s="37">
        <f>MAX(N284,0)</f>
        <v/>
      </c>
      <c r="O323" s="37">
        <f>MAX(O284,0)</f>
        <v/>
      </c>
      <c r="P323" s="37">
        <f>MAX(P284,0)</f>
        <v/>
      </c>
      <c r="Q323" s="37">
        <f>MAX(Q284,0)</f>
        <v/>
      </c>
      <c r="R323" s="37">
        <f>MAX(R284,0)</f>
        <v/>
      </c>
      <c r="S323" s="37">
        <f>MAX(S284,0)</f>
        <v/>
      </c>
      <c r="T323" s="37">
        <f>MAX(T284,0)</f>
        <v/>
      </c>
      <c r="U323" s="37">
        <f>MAX(U284,0)</f>
        <v/>
      </c>
      <c r="V323" s="37">
        <f>MAX(V284,0)</f>
        <v/>
      </c>
      <c r="W323" s="37">
        <f>MAX(W284,0)</f>
        <v/>
      </c>
      <c r="X323" s="37">
        <f>MAX(X284,0)</f>
        <v/>
      </c>
      <c r="Y323" s="37">
        <f>MAX(Y284,0)</f>
        <v/>
      </c>
      <c r="Z323" s="37">
        <f>MAX(Z284,0)</f>
        <v/>
      </c>
      <c r="AA323" s="37">
        <f>MAX(AA284,0)</f>
        <v/>
      </c>
      <c r="AB323" s="37">
        <f>MAX(AB284,0)</f>
        <v/>
      </c>
      <c r="AC323" s="37">
        <f>MAX(AC284,0)</f>
        <v/>
      </c>
      <c r="AD323" s="40">
        <f>TAXPART(AD284)</f>
        <v/>
      </c>
      <c r="AF323" s="11">
        <f>LOWER(Settings!$C$4)&amp;".mit."&amp;$A323&amp;IF($C323="","","."&amp;$C323&amp;"."&amp;$B323)&amp;IF(INDEX(Variables!$D$5:$D$205,MATCH($A323,Variables!$A$5:$A$205,0))="","","."&amp;INDEX(Variables!$D$5:$D$205,MATCH($A323,Variables!$A$5:$A$205,0)))&amp;"."&amp;AF$5</f>
        <v/>
      </c>
      <c r="AG323" s="38">
        <f>MAX(AG284,0)</f>
        <v/>
      </c>
      <c r="AH323" s="37">
        <f>MAX(AH284,0)</f>
        <v/>
      </c>
      <c r="AI323" s="37">
        <f>MAX(AI284,0)</f>
        <v/>
      </c>
      <c r="AJ323" s="37">
        <f>MAX(AJ284,0)</f>
        <v/>
      </c>
      <c r="AK323" s="37">
        <f>MAX(AK284,0)</f>
        <v/>
      </c>
      <c r="AL323" s="37">
        <f>MAX(AL284,0)</f>
        <v/>
      </c>
      <c r="AM323" s="37">
        <f>MAX(AM284,0)</f>
        <v/>
      </c>
      <c r="AN323" s="37">
        <f>MAX(AN284,0)</f>
        <v/>
      </c>
      <c r="AO323" s="37">
        <f>MAX(AO284,0)</f>
        <v/>
      </c>
      <c r="AP323" s="37">
        <f>MAX(AP284,0)</f>
        <v/>
      </c>
      <c r="AQ323" s="37">
        <f>MAX(AQ284,0)</f>
        <v/>
      </c>
      <c r="AR323" s="37">
        <f>MAX(AR284,0)</f>
        <v/>
      </c>
      <c r="AS323" s="37">
        <f>MAX(AS284,0)</f>
        <v/>
      </c>
      <c r="AT323" s="37">
        <f>MAX(AT284,0)</f>
        <v/>
      </c>
      <c r="AU323" s="37">
        <f>MAX(AU284,0)</f>
        <v/>
      </c>
      <c r="AV323" s="37">
        <f>MAX(AV284,0)</f>
        <v/>
      </c>
      <c r="AW323" s="37">
        <f>MAX(AW284,0)</f>
        <v/>
      </c>
      <c r="AX323" s="37">
        <f>MAX(AX284,0)</f>
        <v/>
      </c>
      <c r="AY323" s="40">
        <f>TAXPART(AY284)</f>
        <v/>
      </c>
    </row>
    <row r="324" hidden="1" outlineLevel="1">
      <c r="A324" s="14" t="inlineStr">
        <is>
          <t>etx</t>
        </is>
      </c>
      <c r="B324" s="14" t="inlineStr">
        <is>
          <t>gso</t>
        </is>
      </c>
      <c r="C324" s="14" t="inlineStr">
        <is>
          <t>all</t>
        </is>
      </c>
      <c r="D324" s="36" t="n"/>
      <c r="E324" s="36" t="n"/>
      <c r="F324" s="36" t="n"/>
      <c r="G324" s="36" t="n"/>
      <c r="H324" s="14">
        <f>INDEX(Variables!$B$5:$B$205,MATCH($A324,Variables!$A$5:$A$205,0))&amp;IF($C324="",""," | "&amp;INDEX(Mapping!$B$5:$B$26,MATCH($C324,Mapping!$A$5:$A$26,0))&amp;" | "&amp;INDEX(Mapping!$B$30:$B$46,MATCH($B324,Mapping!$A$30:$A$46,0)))</f>
        <v/>
      </c>
      <c r="I324" s="14">
        <f>INDEX(Variables!$C$5:$C$205,MATCH($A324,Variables!$A$5:$A$205,0))</f>
        <v/>
      </c>
      <c r="J324" s="14">
        <f>INDEX(Variables!$E$5:$E$205,MATCH($A324,Variables!$A$5:$A$205,0))</f>
        <v/>
      </c>
      <c r="K324" s="11">
        <f>LOWER(Settings!$C$4)&amp;".mit."&amp;$A324&amp;IF($C324="","","."&amp;$C324&amp;"."&amp;$B324)&amp;IF(INDEX(Variables!$D$5:$D$205,MATCH($A324,Variables!$A$5:$A$205,0))="","","."&amp;INDEX(Variables!$D$5:$D$205,MATCH($A324,Variables!$A$5:$A$205,0)))&amp;"."&amp;K$5</f>
        <v/>
      </c>
      <c r="L324" s="38">
        <f>MAX(L285,0)</f>
        <v/>
      </c>
      <c r="M324" s="37">
        <f>MAX(M285,0)</f>
        <v/>
      </c>
      <c r="N324" s="37">
        <f>MAX(N285,0)</f>
        <v/>
      </c>
      <c r="O324" s="37">
        <f>MAX(O285,0)</f>
        <v/>
      </c>
      <c r="P324" s="37">
        <f>MAX(P285,0)</f>
        <v/>
      </c>
      <c r="Q324" s="37">
        <f>MAX(Q285,0)</f>
        <v/>
      </c>
      <c r="R324" s="37">
        <f>MAX(R285,0)</f>
        <v/>
      </c>
      <c r="S324" s="37">
        <f>MAX(S285,0)</f>
        <v/>
      </c>
      <c r="T324" s="37">
        <f>MAX(T285,0)</f>
        <v/>
      </c>
      <c r="U324" s="37">
        <f>MAX(U285,0)</f>
        <v/>
      </c>
      <c r="V324" s="37">
        <f>MAX(V285,0)</f>
        <v/>
      </c>
      <c r="W324" s="37">
        <f>MAX(W285,0)</f>
        <v/>
      </c>
      <c r="X324" s="37">
        <f>MAX(X285,0)</f>
        <v/>
      </c>
      <c r="Y324" s="37">
        <f>MAX(Y285,0)</f>
        <v/>
      </c>
      <c r="Z324" s="37">
        <f>MAX(Z285,0)</f>
        <v/>
      </c>
      <c r="AA324" s="37">
        <f>MAX(AA285,0)</f>
        <v/>
      </c>
      <c r="AB324" s="37">
        <f>MAX(AB285,0)</f>
        <v/>
      </c>
      <c r="AC324" s="37">
        <f>MAX(AC285,0)</f>
        <v/>
      </c>
      <c r="AD324" s="40">
        <f>TAXPART(AD285)</f>
        <v/>
      </c>
      <c r="AF324" s="11">
        <f>LOWER(Settings!$C$4)&amp;".mit."&amp;$A324&amp;IF($C324="","","."&amp;$C324&amp;"."&amp;$B324)&amp;IF(INDEX(Variables!$D$5:$D$205,MATCH($A324,Variables!$A$5:$A$205,0))="","","."&amp;INDEX(Variables!$D$5:$D$205,MATCH($A324,Variables!$A$5:$A$205,0)))&amp;"."&amp;AF$5</f>
        <v/>
      </c>
      <c r="AG324" s="38">
        <f>MAX(AG285,0)</f>
        <v/>
      </c>
      <c r="AH324" s="37">
        <f>MAX(AH285,0)</f>
        <v/>
      </c>
      <c r="AI324" s="37">
        <f>MAX(AI285,0)</f>
        <v/>
      </c>
      <c r="AJ324" s="37">
        <f>MAX(AJ285,0)</f>
        <v/>
      </c>
      <c r="AK324" s="37">
        <f>MAX(AK285,0)</f>
        <v/>
      </c>
      <c r="AL324" s="37">
        <f>MAX(AL285,0)</f>
        <v/>
      </c>
      <c r="AM324" s="37">
        <f>MAX(AM285,0)</f>
        <v/>
      </c>
      <c r="AN324" s="37">
        <f>MAX(AN285,0)</f>
        <v/>
      </c>
      <c r="AO324" s="37">
        <f>MAX(AO285,0)</f>
        <v/>
      </c>
      <c r="AP324" s="37">
        <f>MAX(AP285,0)</f>
        <v/>
      </c>
      <c r="AQ324" s="37">
        <f>MAX(AQ285,0)</f>
        <v/>
      </c>
      <c r="AR324" s="37">
        <f>MAX(AR285,0)</f>
        <v/>
      </c>
      <c r="AS324" s="37">
        <f>MAX(AS285,0)</f>
        <v/>
      </c>
      <c r="AT324" s="37">
        <f>MAX(AT285,0)</f>
        <v/>
      </c>
      <c r="AU324" s="37">
        <f>MAX(AU285,0)</f>
        <v/>
      </c>
      <c r="AV324" s="37">
        <f>MAX(AV285,0)</f>
        <v/>
      </c>
      <c r="AW324" s="37">
        <f>MAX(AW285,0)</f>
        <v/>
      </c>
      <c r="AX324" s="37">
        <f>MAX(AX285,0)</f>
        <v/>
      </c>
      <c r="AY324" s="40">
        <f>TAXPART(AY285)</f>
        <v/>
      </c>
    </row>
    <row r="325" hidden="1" outlineLevel="1">
      <c r="A325" s="14" t="inlineStr">
        <is>
          <t>etx</t>
        </is>
      </c>
      <c r="B325" s="14" t="inlineStr">
        <is>
          <t>die</t>
        </is>
      </c>
      <c r="C325" s="14" t="inlineStr">
        <is>
          <t>all</t>
        </is>
      </c>
      <c r="D325" s="36" t="n"/>
      <c r="E325" s="36" t="n"/>
      <c r="F325" s="36" t="n"/>
      <c r="G325" s="36" t="n"/>
      <c r="H325" s="14">
        <f>INDEX(Variables!$B$5:$B$205,MATCH($A325,Variables!$A$5:$A$205,0))&amp;IF($C325="",""," | "&amp;INDEX(Mapping!$B$5:$B$26,MATCH($C325,Mapping!$A$5:$A$26,0))&amp;" | "&amp;INDEX(Mapping!$B$30:$B$46,MATCH($B325,Mapping!$A$30:$A$46,0)))</f>
        <v/>
      </c>
      <c r="I325" s="14">
        <f>INDEX(Variables!$C$5:$C$205,MATCH($A325,Variables!$A$5:$A$205,0))</f>
        <v/>
      </c>
      <c r="J325" s="14">
        <f>INDEX(Variables!$E$5:$E$205,MATCH($A325,Variables!$A$5:$A$205,0))</f>
        <v/>
      </c>
      <c r="K325" s="11">
        <f>LOWER(Settings!$C$4)&amp;".mit."&amp;$A325&amp;IF($C325="","","."&amp;$C325&amp;"."&amp;$B325)&amp;IF(INDEX(Variables!$D$5:$D$205,MATCH($A325,Variables!$A$5:$A$205,0))="","","."&amp;INDEX(Variables!$D$5:$D$205,MATCH($A325,Variables!$A$5:$A$205,0)))&amp;"."&amp;K$5</f>
        <v/>
      </c>
      <c r="L325" s="38">
        <f>MAX(L286,0)</f>
        <v/>
      </c>
      <c r="M325" s="37">
        <f>MAX(M286,0)</f>
        <v/>
      </c>
      <c r="N325" s="37">
        <f>MAX(N286,0)</f>
        <v/>
      </c>
      <c r="O325" s="37">
        <f>MAX(O286,0)</f>
        <v/>
      </c>
      <c r="P325" s="37">
        <f>MAX(P286,0)</f>
        <v/>
      </c>
      <c r="Q325" s="37">
        <f>MAX(Q286,0)</f>
        <v/>
      </c>
      <c r="R325" s="37">
        <f>MAX(R286,0)</f>
        <v/>
      </c>
      <c r="S325" s="37">
        <f>MAX(S286,0)</f>
        <v/>
      </c>
      <c r="T325" s="37">
        <f>MAX(T286,0)</f>
        <v/>
      </c>
      <c r="U325" s="37">
        <f>MAX(U286,0)</f>
        <v/>
      </c>
      <c r="V325" s="37">
        <f>MAX(V286,0)</f>
        <v/>
      </c>
      <c r="W325" s="37">
        <f>MAX(W286,0)</f>
        <v/>
      </c>
      <c r="X325" s="37">
        <f>MAX(X286,0)</f>
        <v/>
      </c>
      <c r="Y325" s="37">
        <f>MAX(Y286,0)</f>
        <v/>
      </c>
      <c r="Z325" s="37">
        <f>MAX(Z286,0)</f>
        <v/>
      </c>
      <c r="AA325" s="37">
        <f>MAX(AA286,0)</f>
        <v/>
      </c>
      <c r="AB325" s="37">
        <f>MAX(AB286,0)</f>
        <v/>
      </c>
      <c r="AC325" s="37">
        <f>MAX(AC286,0)</f>
        <v/>
      </c>
      <c r="AD325" s="40">
        <f>TAXPART(AD286)</f>
        <v/>
      </c>
      <c r="AF325" s="11">
        <f>LOWER(Settings!$C$4)&amp;".mit."&amp;$A325&amp;IF($C325="","","."&amp;$C325&amp;"."&amp;$B325)&amp;IF(INDEX(Variables!$D$5:$D$205,MATCH($A325,Variables!$A$5:$A$205,0))="","","."&amp;INDEX(Variables!$D$5:$D$205,MATCH($A325,Variables!$A$5:$A$205,0)))&amp;"."&amp;AF$5</f>
        <v/>
      </c>
      <c r="AG325" s="38">
        <f>MAX(AG286,0)</f>
        <v/>
      </c>
      <c r="AH325" s="37">
        <f>MAX(AH286,0)</f>
        <v/>
      </c>
      <c r="AI325" s="37">
        <f>MAX(AI286,0)</f>
        <v/>
      </c>
      <c r="AJ325" s="37">
        <f>MAX(AJ286,0)</f>
        <v/>
      </c>
      <c r="AK325" s="37">
        <f>MAX(AK286,0)</f>
        <v/>
      </c>
      <c r="AL325" s="37">
        <f>MAX(AL286,0)</f>
        <v/>
      </c>
      <c r="AM325" s="37">
        <f>MAX(AM286,0)</f>
        <v/>
      </c>
      <c r="AN325" s="37">
        <f>MAX(AN286,0)</f>
        <v/>
      </c>
      <c r="AO325" s="37">
        <f>MAX(AO286,0)</f>
        <v/>
      </c>
      <c r="AP325" s="37">
        <f>MAX(AP286,0)</f>
        <v/>
      </c>
      <c r="AQ325" s="37">
        <f>MAX(AQ286,0)</f>
        <v/>
      </c>
      <c r="AR325" s="37">
        <f>MAX(AR286,0)</f>
        <v/>
      </c>
      <c r="AS325" s="37">
        <f>MAX(AS286,0)</f>
        <v/>
      </c>
      <c r="AT325" s="37">
        <f>MAX(AT286,0)</f>
        <v/>
      </c>
      <c r="AU325" s="37">
        <f>MAX(AU286,0)</f>
        <v/>
      </c>
      <c r="AV325" s="37">
        <f>MAX(AV286,0)</f>
        <v/>
      </c>
      <c r="AW325" s="37">
        <f>MAX(AW286,0)</f>
        <v/>
      </c>
      <c r="AX325" s="37">
        <f>MAX(AX286,0)</f>
        <v/>
      </c>
      <c r="AY325" s="40">
        <f>TAXPART(AY286)</f>
        <v/>
      </c>
    </row>
    <row r="326" hidden="1" outlineLevel="1">
      <c r="A326" s="14" t="inlineStr">
        <is>
          <t>etx</t>
        </is>
      </c>
      <c r="B326" s="14" t="inlineStr">
        <is>
          <t>lpg</t>
        </is>
      </c>
      <c r="C326" s="14" t="inlineStr">
        <is>
          <t>all</t>
        </is>
      </c>
      <c r="D326" s="36" t="n"/>
      <c r="E326" s="36" t="n"/>
      <c r="F326" s="36" t="n"/>
      <c r="G326" s="36" t="n"/>
      <c r="H326" s="14">
        <f>INDEX(Variables!$B$5:$B$205,MATCH($A326,Variables!$A$5:$A$205,0))&amp;IF($C326="",""," | "&amp;INDEX(Mapping!$B$5:$B$26,MATCH($C326,Mapping!$A$5:$A$26,0))&amp;" | "&amp;INDEX(Mapping!$B$30:$B$46,MATCH($B326,Mapping!$A$30:$A$46,0)))</f>
        <v/>
      </c>
      <c r="I326" s="14">
        <f>INDEX(Variables!$C$5:$C$205,MATCH($A326,Variables!$A$5:$A$205,0))</f>
        <v/>
      </c>
      <c r="J326" s="14">
        <f>INDEX(Variables!$E$5:$E$205,MATCH($A326,Variables!$A$5:$A$205,0))</f>
        <v/>
      </c>
      <c r="K326" s="11">
        <f>LOWER(Settings!$C$4)&amp;".mit."&amp;$A326&amp;IF($C326="","","."&amp;$C326&amp;"."&amp;$B326)&amp;IF(INDEX(Variables!$D$5:$D$205,MATCH($A326,Variables!$A$5:$A$205,0))="","","."&amp;INDEX(Variables!$D$5:$D$205,MATCH($A326,Variables!$A$5:$A$205,0)))&amp;"."&amp;K$5</f>
        <v/>
      </c>
      <c r="L326" s="38">
        <f>MAX(L287,0)</f>
        <v/>
      </c>
      <c r="M326" s="37">
        <f>MAX(M287,0)</f>
        <v/>
      </c>
      <c r="N326" s="37">
        <f>MAX(N287,0)</f>
        <v/>
      </c>
      <c r="O326" s="37">
        <f>MAX(O287,0)</f>
        <v/>
      </c>
      <c r="P326" s="37">
        <f>MAX(P287,0)</f>
        <v/>
      </c>
      <c r="Q326" s="37">
        <f>MAX(Q287,0)</f>
        <v/>
      </c>
      <c r="R326" s="37">
        <f>MAX(R287,0)</f>
        <v/>
      </c>
      <c r="S326" s="37">
        <f>MAX(S287,0)</f>
        <v/>
      </c>
      <c r="T326" s="37">
        <f>MAX(T287,0)</f>
        <v/>
      </c>
      <c r="U326" s="37">
        <f>MAX(U287,0)</f>
        <v/>
      </c>
      <c r="V326" s="37">
        <f>MAX(V287,0)</f>
        <v/>
      </c>
      <c r="W326" s="37">
        <f>MAX(W287,0)</f>
        <v/>
      </c>
      <c r="X326" s="37">
        <f>MAX(X287,0)</f>
        <v/>
      </c>
      <c r="Y326" s="37">
        <f>MAX(Y287,0)</f>
        <v/>
      </c>
      <c r="Z326" s="37">
        <f>MAX(Z287,0)</f>
        <v/>
      </c>
      <c r="AA326" s="37">
        <f>MAX(AA287,0)</f>
        <v/>
      </c>
      <c r="AB326" s="37">
        <f>MAX(AB287,0)</f>
        <v/>
      </c>
      <c r="AC326" s="37">
        <f>MAX(AC287,0)</f>
        <v/>
      </c>
      <c r="AD326" s="40">
        <f>TAXPART(AD287)</f>
        <v/>
      </c>
      <c r="AF326" s="11">
        <f>LOWER(Settings!$C$4)&amp;".mit."&amp;$A326&amp;IF($C326="","","."&amp;$C326&amp;"."&amp;$B326)&amp;IF(INDEX(Variables!$D$5:$D$205,MATCH($A326,Variables!$A$5:$A$205,0))="","","."&amp;INDEX(Variables!$D$5:$D$205,MATCH($A326,Variables!$A$5:$A$205,0)))&amp;"."&amp;AF$5</f>
        <v/>
      </c>
      <c r="AG326" s="38">
        <f>MAX(AG287,0)</f>
        <v/>
      </c>
      <c r="AH326" s="37">
        <f>MAX(AH287,0)</f>
        <v/>
      </c>
      <c r="AI326" s="37">
        <f>MAX(AI287,0)</f>
        <v/>
      </c>
      <c r="AJ326" s="37">
        <f>MAX(AJ287,0)</f>
        <v/>
      </c>
      <c r="AK326" s="37">
        <f>MAX(AK287,0)</f>
        <v/>
      </c>
      <c r="AL326" s="37">
        <f>MAX(AL287,0)</f>
        <v/>
      </c>
      <c r="AM326" s="37">
        <f>MAX(AM287,0)</f>
        <v/>
      </c>
      <c r="AN326" s="37">
        <f>MAX(AN287,0)</f>
        <v/>
      </c>
      <c r="AO326" s="37">
        <f>MAX(AO287,0)</f>
        <v/>
      </c>
      <c r="AP326" s="37">
        <f>MAX(AP287,0)</f>
        <v/>
      </c>
      <c r="AQ326" s="37">
        <f>MAX(AQ287,0)</f>
        <v/>
      </c>
      <c r="AR326" s="37">
        <f>MAX(AR287,0)</f>
        <v/>
      </c>
      <c r="AS326" s="37">
        <f>MAX(AS287,0)</f>
        <v/>
      </c>
      <c r="AT326" s="37">
        <f>MAX(AT287,0)</f>
        <v/>
      </c>
      <c r="AU326" s="37">
        <f>MAX(AU287,0)</f>
        <v/>
      </c>
      <c r="AV326" s="37">
        <f>MAX(AV287,0)</f>
        <v/>
      </c>
      <c r="AW326" s="37">
        <f>MAX(AW287,0)</f>
        <v/>
      </c>
      <c r="AX326" s="37">
        <f>MAX(AX287,0)</f>
        <v/>
      </c>
      <c r="AY326" s="40">
        <f>TAXPART(AY287)</f>
        <v/>
      </c>
    </row>
    <row r="327" hidden="1" outlineLevel="1">
      <c r="A327" s="14" t="inlineStr">
        <is>
          <t>etx</t>
        </is>
      </c>
      <c r="B327" s="14" t="inlineStr">
        <is>
          <t>ker</t>
        </is>
      </c>
      <c r="C327" s="14" t="inlineStr">
        <is>
          <t>all</t>
        </is>
      </c>
      <c r="D327" s="36" t="n"/>
      <c r="E327" s="36" t="n"/>
      <c r="F327" s="36" t="n"/>
      <c r="G327" s="36" t="n"/>
      <c r="H327" s="14">
        <f>INDEX(Variables!$B$5:$B$205,MATCH($A327,Variables!$A$5:$A$205,0))&amp;IF($C327="",""," | "&amp;INDEX(Mapping!$B$5:$B$26,MATCH($C327,Mapping!$A$5:$A$26,0))&amp;" | "&amp;INDEX(Mapping!$B$30:$B$46,MATCH($B327,Mapping!$A$30:$A$46,0)))</f>
        <v/>
      </c>
      <c r="I327" s="14">
        <f>INDEX(Variables!$C$5:$C$205,MATCH($A327,Variables!$A$5:$A$205,0))</f>
        <v/>
      </c>
      <c r="J327" s="14">
        <f>INDEX(Variables!$E$5:$E$205,MATCH($A327,Variables!$A$5:$A$205,0))</f>
        <v/>
      </c>
      <c r="K327" s="11">
        <f>LOWER(Settings!$C$4)&amp;".mit."&amp;$A327&amp;IF($C327="","","."&amp;$C327&amp;"."&amp;$B327)&amp;IF(INDEX(Variables!$D$5:$D$205,MATCH($A327,Variables!$A$5:$A$205,0))="","","."&amp;INDEX(Variables!$D$5:$D$205,MATCH($A327,Variables!$A$5:$A$205,0)))&amp;"."&amp;K$5</f>
        <v/>
      </c>
      <c r="L327" s="38">
        <f>MAX(L288,0)</f>
        <v/>
      </c>
      <c r="M327" s="37">
        <f>MAX(M288,0)</f>
        <v/>
      </c>
      <c r="N327" s="37">
        <f>MAX(N288,0)</f>
        <v/>
      </c>
      <c r="O327" s="37">
        <f>MAX(O288,0)</f>
        <v/>
      </c>
      <c r="P327" s="37">
        <f>MAX(P288,0)</f>
        <v/>
      </c>
      <c r="Q327" s="37">
        <f>MAX(Q288,0)</f>
        <v/>
      </c>
      <c r="R327" s="37">
        <f>MAX(R288,0)</f>
        <v/>
      </c>
      <c r="S327" s="37">
        <f>MAX(S288,0)</f>
        <v/>
      </c>
      <c r="T327" s="37">
        <f>MAX(T288,0)</f>
        <v/>
      </c>
      <c r="U327" s="37">
        <f>MAX(U288,0)</f>
        <v/>
      </c>
      <c r="V327" s="37">
        <f>MAX(V288,0)</f>
        <v/>
      </c>
      <c r="W327" s="37">
        <f>MAX(W288,0)</f>
        <v/>
      </c>
      <c r="X327" s="37">
        <f>MAX(X288,0)</f>
        <v/>
      </c>
      <c r="Y327" s="37">
        <f>MAX(Y288,0)</f>
        <v/>
      </c>
      <c r="Z327" s="37">
        <f>MAX(Z288,0)</f>
        <v/>
      </c>
      <c r="AA327" s="37">
        <f>MAX(AA288,0)</f>
        <v/>
      </c>
      <c r="AB327" s="37">
        <f>MAX(AB288,0)</f>
        <v/>
      </c>
      <c r="AC327" s="37">
        <f>MAX(AC288,0)</f>
        <v/>
      </c>
      <c r="AD327" s="40">
        <f>TAXPART(AD288)</f>
        <v/>
      </c>
      <c r="AF327" s="11">
        <f>LOWER(Settings!$C$4)&amp;".mit."&amp;$A327&amp;IF($C327="","","."&amp;$C327&amp;"."&amp;$B327)&amp;IF(INDEX(Variables!$D$5:$D$205,MATCH($A327,Variables!$A$5:$A$205,0))="","","."&amp;INDEX(Variables!$D$5:$D$205,MATCH($A327,Variables!$A$5:$A$205,0)))&amp;"."&amp;AF$5</f>
        <v/>
      </c>
      <c r="AG327" s="38">
        <f>MAX(AG288,0)</f>
        <v/>
      </c>
      <c r="AH327" s="37">
        <f>MAX(AH288,0)</f>
        <v/>
      </c>
      <c r="AI327" s="37">
        <f>MAX(AI288,0)</f>
        <v/>
      </c>
      <c r="AJ327" s="37">
        <f>MAX(AJ288,0)</f>
        <v/>
      </c>
      <c r="AK327" s="37">
        <f>MAX(AK288,0)</f>
        <v/>
      </c>
      <c r="AL327" s="37">
        <f>MAX(AL288,0)</f>
        <v/>
      </c>
      <c r="AM327" s="37">
        <f>MAX(AM288,0)</f>
        <v/>
      </c>
      <c r="AN327" s="37">
        <f>MAX(AN288,0)</f>
        <v/>
      </c>
      <c r="AO327" s="37">
        <f>MAX(AO288,0)</f>
        <v/>
      </c>
      <c r="AP327" s="37">
        <f>MAX(AP288,0)</f>
        <v/>
      </c>
      <c r="AQ327" s="37">
        <f>MAX(AQ288,0)</f>
        <v/>
      </c>
      <c r="AR327" s="37">
        <f>MAX(AR288,0)</f>
        <v/>
      </c>
      <c r="AS327" s="37">
        <f>MAX(AS288,0)</f>
        <v/>
      </c>
      <c r="AT327" s="37">
        <f>MAX(AT288,0)</f>
        <v/>
      </c>
      <c r="AU327" s="37">
        <f>MAX(AU288,0)</f>
        <v/>
      </c>
      <c r="AV327" s="37">
        <f>MAX(AV288,0)</f>
        <v/>
      </c>
      <c r="AW327" s="37">
        <f>MAX(AW288,0)</f>
        <v/>
      </c>
      <c r="AX327" s="37">
        <f>MAX(AX288,0)</f>
        <v/>
      </c>
      <c r="AY327" s="40">
        <f>TAXPART(AY288)</f>
        <v/>
      </c>
    </row>
    <row r="328" hidden="1" outlineLevel="1">
      <c r="A328" s="14" t="inlineStr">
        <is>
          <t>etx</t>
        </is>
      </c>
      <c r="B328" s="14" t="inlineStr">
        <is>
          <t>oop</t>
        </is>
      </c>
      <c r="C328" s="14" t="inlineStr">
        <is>
          <t>all</t>
        </is>
      </c>
      <c r="D328" s="36" t="n"/>
      <c r="E328" s="36" t="n"/>
      <c r="F328" s="36" t="n"/>
      <c r="G328" s="36" t="n"/>
      <c r="H328" s="14">
        <f>INDEX(Variables!$B$5:$B$205,MATCH($A328,Variables!$A$5:$A$205,0))&amp;IF($C328="",""," | "&amp;INDEX(Mapping!$B$5:$B$26,MATCH($C328,Mapping!$A$5:$A$26,0))&amp;" | "&amp;INDEX(Mapping!$B$30:$B$46,MATCH($B328,Mapping!$A$30:$A$46,0)))</f>
        <v/>
      </c>
      <c r="I328" s="14">
        <f>INDEX(Variables!$C$5:$C$205,MATCH($A328,Variables!$A$5:$A$205,0))</f>
        <v/>
      </c>
      <c r="J328" s="14">
        <f>INDEX(Variables!$E$5:$E$205,MATCH($A328,Variables!$A$5:$A$205,0))</f>
        <v/>
      </c>
      <c r="K328" s="11">
        <f>LOWER(Settings!$C$4)&amp;".mit."&amp;$A328&amp;IF($C328="","","."&amp;$C328&amp;"."&amp;$B328)&amp;IF(INDEX(Variables!$D$5:$D$205,MATCH($A328,Variables!$A$5:$A$205,0))="","","."&amp;INDEX(Variables!$D$5:$D$205,MATCH($A328,Variables!$A$5:$A$205,0)))&amp;"."&amp;K$5</f>
        <v/>
      </c>
      <c r="L328" s="38">
        <f>MAX(L289,0)</f>
        <v/>
      </c>
      <c r="M328" s="37">
        <f>MAX(M289,0)</f>
        <v/>
      </c>
      <c r="N328" s="37">
        <f>MAX(N289,0)</f>
        <v/>
      </c>
      <c r="O328" s="37">
        <f>MAX(O289,0)</f>
        <v/>
      </c>
      <c r="P328" s="37">
        <f>MAX(P289,0)</f>
        <v/>
      </c>
      <c r="Q328" s="37">
        <f>MAX(Q289,0)</f>
        <v/>
      </c>
      <c r="R328" s="37">
        <f>MAX(R289,0)</f>
        <v/>
      </c>
      <c r="S328" s="37">
        <f>MAX(S289,0)</f>
        <v/>
      </c>
      <c r="T328" s="37">
        <f>MAX(T289,0)</f>
        <v/>
      </c>
      <c r="U328" s="37">
        <f>MAX(U289,0)</f>
        <v/>
      </c>
      <c r="V328" s="37">
        <f>MAX(V289,0)</f>
        <v/>
      </c>
      <c r="W328" s="37">
        <f>MAX(W289,0)</f>
        <v/>
      </c>
      <c r="X328" s="37">
        <f>MAX(X289,0)</f>
        <v/>
      </c>
      <c r="Y328" s="37">
        <f>MAX(Y289,0)</f>
        <v/>
      </c>
      <c r="Z328" s="37">
        <f>MAX(Z289,0)</f>
        <v/>
      </c>
      <c r="AA328" s="37">
        <f>MAX(AA289,0)</f>
        <v/>
      </c>
      <c r="AB328" s="37">
        <f>MAX(AB289,0)</f>
        <v/>
      </c>
      <c r="AC328" s="37">
        <f>MAX(AC289,0)</f>
        <v/>
      </c>
      <c r="AD328" s="40">
        <f>TAXPART(AD289)</f>
        <v/>
      </c>
      <c r="AF328" s="11">
        <f>LOWER(Settings!$C$4)&amp;".mit."&amp;$A328&amp;IF($C328="","","."&amp;$C328&amp;"."&amp;$B328)&amp;IF(INDEX(Variables!$D$5:$D$205,MATCH($A328,Variables!$A$5:$A$205,0))="","","."&amp;INDEX(Variables!$D$5:$D$205,MATCH($A328,Variables!$A$5:$A$205,0)))&amp;"."&amp;AF$5</f>
        <v/>
      </c>
      <c r="AG328" s="38">
        <f>MAX(AG289,0)</f>
        <v/>
      </c>
      <c r="AH328" s="37">
        <f>MAX(AH289,0)</f>
        <v/>
      </c>
      <c r="AI328" s="37">
        <f>MAX(AI289,0)</f>
        <v/>
      </c>
      <c r="AJ328" s="37">
        <f>MAX(AJ289,0)</f>
        <v/>
      </c>
      <c r="AK328" s="37">
        <f>MAX(AK289,0)</f>
        <v/>
      </c>
      <c r="AL328" s="37">
        <f>MAX(AL289,0)</f>
        <v/>
      </c>
      <c r="AM328" s="37">
        <f>MAX(AM289,0)</f>
        <v/>
      </c>
      <c r="AN328" s="37">
        <f>MAX(AN289,0)</f>
        <v/>
      </c>
      <c r="AO328" s="37">
        <f>MAX(AO289,0)</f>
        <v/>
      </c>
      <c r="AP328" s="37">
        <f>MAX(AP289,0)</f>
        <v/>
      </c>
      <c r="AQ328" s="37">
        <f>MAX(AQ289,0)</f>
        <v/>
      </c>
      <c r="AR328" s="37">
        <f>MAX(AR289,0)</f>
        <v/>
      </c>
      <c r="AS328" s="37">
        <f>MAX(AS289,0)</f>
        <v/>
      </c>
      <c r="AT328" s="37">
        <f>MAX(AT289,0)</f>
        <v/>
      </c>
      <c r="AU328" s="37">
        <f>MAX(AU289,0)</f>
        <v/>
      </c>
      <c r="AV328" s="37">
        <f>MAX(AV289,0)</f>
        <v/>
      </c>
      <c r="AW328" s="37">
        <f>MAX(AW289,0)</f>
        <v/>
      </c>
      <c r="AX328" s="37">
        <f>MAX(AX289,0)</f>
        <v/>
      </c>
      <c r="AY328" s="40">
        <f>TAXPART(AY289)</f>
        <v/>
      </c>
    </row>
    <row r="329" hidden="1" outlineLevel="1">
      <c r="A329" s="14" t="inlineStr">
        <is>
          <t>etx</t>
        </is>
      </c>
      <c r="B329" s="14" t="inlineStr">
        <is>
          <t>bio</t>
        </is>
      </c>
      <c r="C329" s="14" t="inlineStr">
        <is>
          <t>all</t>
        </is>
      </c>
      <c r="D329" s="36" t="n"/>
      <c r="E329" s="36" t="n"/>
      <c r="F329" s="36" t="n"/>
      <c r="G329" s="36" t="n"/>
      <c r="H329" s="14">
        <f>INDEX(Variables!$B$5:$B$205,MATCH($A329,Variables!$A$5:$A$205,0))&amp;IF($C329="",""," | "&amp;INDEX(Mapping!$B$5:$B$26,MATCH($C329,Mapping!$A$5:$A$26,0))&amp;" | "&amp;INDEX(Mapping!$B$30:$B$46,MATCH($B329,Mapping!$A$30:$A$46,0)))</f>
        <v/>
      </c>
      <c r="I329" s="14">
        <f>INDEX(Variables!$C$5:$C$205,MATCH($A329,Variables!$A$5:$A$205,0))</f>
        <v/>
      </c>
      <c r="J329" s="14">
        <f>INDEX(Variables!$E$5:$E$205,MATCH($A329,Variables!$A$5:$A$205,0))</f>
        <v/>
      </c>
      <c r="K329" s="11">
        <f>LOWER(Settings!$C$4)&amp;".mit."&amp;$A329&amp;IF($C329="","","."&amp;$C329&amp;"."&amp;$B329)&amp;IF(INDEX(Variables!$D$5:$D$205,MATCH($A329,Variables!$A$5:$A$205,0))="","","."&amp;INDEX(Variables!$D$5:$D$205,MATCH($A329,Variables!$A$5:$A$205,0)))&amp;"."&amp;K$5</f>
        <v/>
      </c>
      <c r="L329" s="38">
        <f>MAX(L290,0)</f>
        <v/>
      </c>
      <c r="M329" s="37">
        <f>MAX(M290,0)</f>
        <v/>
      </c>
      <c r="N329" s="37">
        <f>MAX(N290,0)</f>
        <v/>
      </c>
      <c r="O329" s="37">
        <f>MAX(O290,0)</f>
        <v/>
      </c>
      <c r="P329" s="37">
        <f>MAX(P290,0)</f>
        <v/>
      </c>
      <c r="Q329" s="37">
        <f>MAX(Q290,0)</f>
        <v/>
      </c>
      <c r="R329" s="37">
        <f>MAX(R290,0)</f>
        <v/>
      </c>
      <c r="S329" s="37">
        <f>MAX(S290,0)</f>
        <v/>
      </c>
      <c r="T329" s="37">
        <f>MAX(T290,0)</f>
        <v/>
      </c>
      <c r="U329" s="37">
        <f>MAX(U290,0)</f>
        <v/>
      </c>
      <c r="V329" s="37">
        <f>MAX(V290,0)</f>
        <v/>
      </c>
      <c r="W329" s="37">
        <f>MAX(W290,0)</f>
        <v/>
      </c>
      <c r="X329" s="37">
        <f>MAX(X290,0)</f>
        <v/>
      </c>
      <c r="Y329" s="37">
        <f>MAX(Y290,0)</f>
        <v/>
      </c>
      <c r="Z329" s="37">
        <f>MAX(Z290,0)</f>
        <v/>
      </c>
      <c r="AA329" s="37">
        <f>MAX(AA290,0)</f>
        <v/>
      </c>
      <c r="AB329" s="37">
        <f>MAX(AB290,0)</f>
        <v/>
      </c>
      <c r="AC329" s="37">
        <f>MAX(AC290,0)</f>
        <v/>
      </c>
      <c r="AD329" s="40">
        <f>TAXPART(AD290)</f>
        <v/>
      </c>
      <c r="AF329" s="11">
        <f>LOWER(Settings!$C$4)&amp;".mit."&amp;$A329&amp;IF($C329="","","."&amp;$C329&amp;"."&amp;$B329)&amp;IF(INDEX(Variables!$D$5:$D$205,MATCH($A329,Variables!$A$5:$A$205,0))="","","."&amp;INDEX(Variables!$D$5:$D$205,MATCH($A329,Variables!$A$5:$A$205,0)))&amp;"."&amp;AF$5</f>
        <v/>
      </c>
      <c r="AG329" s="38">
        <f>MAX(AG290,0)</f>
        <v/>
      </c>
      <c r="AH329" s="37">
        <f>MAX(AH290,0)</f>
        <v/>
      </c>
      <c r="AI329" s="37">
        <f>MAX(AI290,0)</f>
        <v/>
      </c>
      <c r="AJ329" s="37">
        <f>MAX(AJ290,0)</f>
        <v/>
      </c>
      <c r="AK329" s="37">
        <f>MAX(AK290,0)</f>
        <v/>
      </c>
      <c r="AL329" s="37">
        <f>MAX(AL290,0)</f>
        <v/>
      </c>
      <c r="AM329" s="37">
        <f>MAX(AM290,0)</f>
        <v/>
      </c>
      <c r="AN329" s="37">
        <f>MAX(AN290,0)</f>
        <v/>
      </c>
      <c r="AO329" s="37">
        <f>MAX(AO290,0)</f>
        <v/>
      </c>
      <c r="AP329" s="37">
        <f>MAX(AP290,0)</f>
        <v/>
      </c>
      <c r="AQ329" s="37">
        <f>MAX(AQ290,0)</f>
        <v/>
      </c>
      <c r="AR329" s="37">
        <f>MAX(AR290,0)</f>
        <v/>
      </c>
      <c r="AS329" s="37">
        <f>MAX(AS290,0)</f>
        <v/>
      </c>
      <c r="AT329" s="37">
        <f>MAX(AT290,0)</f>
        <v/>
      </c>
      <c r="AU329" s="37">
        <f>MAX(AU290,0)</f>
        <v/>
      </c>
      <c r="AV329" s="37">
        <f>MAX(AV290,0)</f>
        <v/>
      </c>
      <c r="AW329" s="37">
        <f>MAX(AW290,0)</f>
        <v/>
      </c>
      <c r="AX329" s="37">
        <f>MAX(AX290,0)</f>
        <v/>
      </c>
      <c r="AY329" s="40">
        <f>TAXPART(AY290)</f>
        <v/>
      </c>
    </row>
    <row r="330" hidden="1" outlineLevel="1"/>
    <row r="331" hidden="1" outlineLevel="1">
      <c r="A331" s="14" t="inlineStr">
        <is>
          <t>esub</t>
        </is>
      </c>
      <c r="B331" s="14" t="inlineStr">
        <is>
          <t>coa</t>
        </is>
      </c>
      <c r="C331" s="14" t="inlineStr">
        <is>
          <t>pow</t>
        </is>
      </c>
      <c r="D331" s="36" t="n"/>
      <c r="E331" s="36" t="n"/>
      <c r="F331" s="36" t="n"/>
      <c r="G331" s="36" t="n"/>
      <c r="H331" s="14">
        <f>INDEX(Variables!$B$5:$B$205,MATCH($A331,Variables!$A$5:$A$205,0))&amp;IF($C331="",""," | "&amp;INDEX(Mapping!$B$5:$B$26,MATCH($C331,Mapping!$A$5:$A$26,0))&amp;" | "&amp;INDEX(Mapping!$B$30:$B$46,MATCH($B331,Mapping!$A$30:$A$46,0)))</f>
        <v/>
      </c>
      <c r="I331" s="14">
        <f>INDEX(Variables!$C$5:$C$205,MATCH($A331,Variables!$A$5:$A$205,0))</f>
        <v/>
      </c>
      <c r="J331" s="14">
        <f>INDEX(Variables!$E$5:$E$205,MATCH($A331,Variables!$A$5:$A$205,0))</f>
        <v/>
      </c>
      <c r="K331" s="11">
        <f>LOWER(Settings!$C$4)&amp;".mit."&amp;$A331&amp;IF($C331="","","."&amp;$C331&amp;"."&amp;$B331)&amp;IF(INDEX(Variables!$D$5:$D$205,MATCH($A331,Variables!$A$5:$A$205,0))="","","."&amp;INDEX(Variables!$D$5:$D$205,MATCH($A331,Variables!$A$5:$A$205,0)))&amp;"."&amp;K$5</f>
        <v/>
      </c>
      <c r="L331" s="38">
        <f>MAX(-L279,0)</f>
        <v/>
      </c>
      <c r="M331" s="37">
        <f>MAX(-M279,0)</f>
        <v/>
      </c>
      <c r="N331" s="37">
        <f>MAX(-N279,0)</f>
        <v/>
      </c>
      <c r="O331" s="37">
        <f>MAX(-O279,0)</f>
        <v/>
      </c>
      <c r="P331" s="37">
        <f>MAX(-P279,0)</f>
        <v/>
      </c>
      <c r="Q331" s="37">
        <f>MAX(-Q279,0)</f>
        <v/>
      </c>
      <c r="R331" s="37">
        <f>MAX(-R279,0)</f>
        <v/>
      </c>
      <c r="S331" s="37">
        <f>MAX(-S279,0)</f>
        <v/>
      </c>
      <c r="T331" s="37">
        <f>MAX(-T279,0)</f>
        <v/>
      </c>
      <c r="U331" s="37">
        <f>MAX(-U279,0)</f>
        <v/>
      </c>
      <c r="V331" s="37">
        <f>MAX(-V279,0)</f>
        <v/>
      </c>
      <c r="W331" s="37">
        <f>MAX(-W279,0)</f>
        <v/>
      </c>
      <c r="X331" s="37">
        <f>MAX(-X279,0)</f>
        <v/>
      </c>
      <c r="Y331" s="37">
        <f>MAX(-Y279,0)</f>
        <v/>
      </c>
      <c r="Z331" s="37">
        <f>MAX(-Z279,0)</f>
        <v/>
      </c>
      <c r="AA331" s="37">
        <f>MAX(-AA279,0)</f>
        <v/>
      </c>
      <c r="AB331" s="37">
        <f>MAX(-AB279,0)</f>
        <v/>
      </c>
      <c r="AC331" s="37">
        <f>MAX(-AC279,0)</f>
        <v/>
      </c>
      <c r="AD331" s="40">
        <f>SUBSIDYPART(AD279)</f>
        <v/>
      </c>
      <c r="AF331" s="11">
        <f>LOWER(Settings!$C$4)&amp;".mit."&amp;$A331&amp;IF($C331="","","."&amp;$C331&amp;"."&amp;$B331)&amp;IF(INDEX(Variables!$D$5:$D$205,MATCH($A331,Variables!$A$5:$A$205,0))="","","."&amp;INDEX(Variables!$D$5:$D$205,MATCH($A331,Variables!$A$5:$A$205,0)))&amp;"."&amp;AF$5</f>
        <v/>
      </c>
      <c r="AG331" s="38">
        <f>MAX(-AG279,0)</f>
        <v/>
      </c>
      <c r="AH331" s="37">
        <f>MAX(-AH279,0)</f>
        <v/>
      </c>
      <c r="AI331" s="37">
        <f>MAX(-AI279,0)</f>
        <v/>
      </c>
      <c r="AJ331" s="37">
        <f>MAX(-AJ279,0)</f>
        <v/>
      </c>
      <c r="AK331" s="37">
        <f>MAX(-AK279,0)</f>
        <v/>
      </c>
      <c r="AL331" s="37">
        <f>MAX(-AL279,0)</f>
        <v/>
      </c>
      <c r="AM331" s="37">
        <f>MAX(-AM279,0)</f>
        <v/>
      </c>
      <c r="AN331" s="37">
        <f>MAX(-AN279,0)</f>
        <v/>
      </c>
      <c r="AO331" s="37">
        <f>MAX(-AO279,0)</f>
        <v/>
      </c>
      <c r="AP331" s="37">
        <f>MAX(-AP279,0)</f>
        <v/>
      </c>
      <c r="AQ331" s="37">
        <f>MAX(-AQ279,0)</f>
        <v/>
      </c>
      <c r="AR331" s="37">
        <f>MAX(-AR279,0)</f>
        <v/>
      </c>
      <c r="AS331" s="37">
        <f>MAX(-AS279,0)</f>
        <v/>
      </c>
      <c r="AT331" s="37">
        <f>MAX(-AT279,0)</f>
        <v/>
      </c>
      <c r="AU331" s="37">
        <f>MAX(-AU279,0)</f>
        <v/>
      </c>
      <c r="AV331" s="37">
        <f>MAX(-AV279,0)</f>
        <v/>
      </c>
      <c r="AW331" s="37">
        <f>MAX(-AW279,0)</f>
        <v/>
      </c>
      <c r="AX331" s="37">
        <f>MAX(-AX279,0)</f>
        <v/>
      </c>
      <c r="AY331" s="40">
        <f>SUBSIDYPART(AY279)</f>
        <v/>
      </c>
    </row>
    <row r="332" hidden="1" outlineLevel="1">
      <c r="A332" s="14" t="inlineStr">
        <is>
          <t>esub</t>
        </is>
      </c>
      <c r="B332" s="14" t="inlineStr">
        <is>
          <t>coa</t>
        </is>
      </c>
      <c r="C332" s="14" t="inlineStr">
        <is>
          <t>res</t>
        </is>
      </c>
      <c r="D332" s="36" t="n"/>
      <c r="E332" s="36" t="n"/>
      <c r="F332" s="36" t="n"/>
      <c r="G332" s="36" t="n"/>
      <c r="H332" s="14">
        <f>INDEX(Variables!$B$5:$B$205,MATCH($A332,Variables!$A$5:$A$205,0))&amp;IF($C332="",""," | "&amp;INDEX(Mapping!$B$5:$B$26,MATCH($C332,Mapping!$A$5:$A$26,0))&amp;" | "&amp;INDEX(Mapping!$B$30:$B$46,MATCH($B332,Mapping!$A$30:$A$46,0)))</f>
        <v/>
      </c>
      <c r="I332" s="14">
        <f>INDEX(Variables!$C$5:$C$205,MATCH($A332,Variables!$A$5:$A$205,0))</f>
        <v/>
      </c>
      <c r="J332" s="14">
        <f>INDEX(Variables!$E$5:$E$205,MATCH($A332,Variables!$A$5:$A$205,0))</f>
        <v/>
      </c>
      <c r="K332" s="11">
        <f>LOWER(Settings!$C$4)&amp;".mit."&amp;$A332&amp;IF($C332="","","."&amp;$C332&amp;"."&amp;$B332)&amp;IF(INDEX(Variables!$D$5:$D$205,MATCH($A332,Variables!$A$5:$A$205,0))="","","."&amp;INDEX(Variables!$D$5:$D$205,MATCH($A332,Variables!$A$5:$A$205,0)))&amp;"."&amp;K$5</f>
        <v/>
      </c>
      <c r="L332" s="38">
        <f>MAX(-L280,0)</f>
        <v/>
      </c>
      <c r="M332" s="37">
        <f>MAX(-M280,0)</f>
        <v/>
      </c>
      <c r="N332" s="37">
        <f>MAX(-N280,0)</f>
        <v/>
      </c>
      <c r="O332" s="37">
        <f>MAX(-O280,0)</f>
        <v/>
      </c>
      <c r="P332" s="37">
        <f>MAX(-P280,0)</f>
        <v/>
      </c>
      <c r="Q332" s="37">
        <f>MAX(-Q280,0)</f>
        <v/>
      </c>
      <c r="R332" s="37">
        <f>MAX(-R280,0)</f>
        <v/>
      </c>
      <c r="S332" s="37">
        <f>MAX(-S280,0)</f>
        <v/>
      </c>
      <c r="T332" s="37">
        <f>MAX(-T280,0)</f>
        <v/>
      </c>
      <c r="U332" s="37">
        <f>MAX(-U280,0)</f>
        <v/>
      </c>
      <c r="V332" s="37">
        <f>MAX(-V280,0)</f>
        <v/>
      </c>
      <c r="W332" s="37">
        <f>MAX(-W280,0)</f>
        <v/>
      </c>
      <c r="X332" s="37">
        <f>MAX(-X280,0)</f>
        <v/>
      </c>
      <c r="Y332" s="37">
        <f>MAX(-Y280,0)</f>
        <v/>
      </c>
      <c r="Z332" s="37">
        <f>MAX(-Z280,0)</f>
        <v/>
      </c>
      <c r="AA332" s="37">
        <f>MAX(-AA280,0)</f>
        <v/>
      </c>
      <c r="AB332" s="37">
        <f>MAX(-AB280,0)</f>
        <v/>
      </c>
      <c r="AC332" s="37">
        <f>MAX(-AC280,0)</f>
        <v/>
      </c>
      <c r="AD332" s="40">
        <f>SUBSIDYPART(AD280)</f>
        <v/>
      </c>
      <c r="AF332" s="11">
        <f>LOWER(Settings!$C$4)&amp;".mit."&amp;$A332&amp;IF($C332="","","."&amp;$C332&amp;"."&amp;$B332)&amp;IF(INDEX(Variables!$D$5:$D$205,MATCH($A332,Variables!$A$5:$A$205,0))="","","."&amp;INDEX(Variables!$D$5:$D$205,MATCH($A332,Variables!$A$5:$A$205,0)))&amp;"."&amp;AF$5</f>
        <v/>
      </c>
      <c r="AG332" s="38">
        <f>MAX(-AG280,0)</f>
        <v/>
      </c>
      <c r="AH332" s="37">
        <f>MAX(-AH280,0)</f>
        <v/>
      </c>
      <c r="AI332" s="37">
        <f>MAX(-AI280,0)</f>
        <v/>
      </c>
      <c r="AJ332" s="37">
        <f>MAX(-AJ280,0)</f>
        <v/>
      </c>
      <c r="AK332" s="37">
        <f>MAX(-AK280,0)</f>
        <v/>
      </c>
      <c r="AL332" s="37">
        <f>MAX(-AL280,0)</f>
        <v/>
      </c>
      <c r="AM332" s="37">
        <f>MAX(-AM280,0)</f>
        <v/>
      </c>
      <c r="AN332" s="37">
        <f>MAX(-AN280,0)</f>
        <v/>
      </c>
      <c r="AO332" s="37">
        <f>MAX(-AO280,0)</f>
        <v/>
      </c>
      <c r="AP332" s="37">
        <f>MAX(-AP280,0)</f>
        <v/>
      </c>
      <c r="AQ332" s="37">
        <f>MAX(-AQ280,0)</f>
        <v/>
      </c>
      <c r="AR332" s="37">
        <f>MAX(-AR280,0)</f>
        <v/>
      </c>
      <c r="AS332" s="37">
        <f>MAX(-AS280,0)</f>
        <v/>
      </c>
      <c r="AT332" s="37">
        <f>MAX(-AT280,0)</f>
        <v/>
      </c>
      <c r="AU332" s="37">
        <f>MAX(-AU280,0)</f>
        <v/>
      </c>
      <c r="AV332" s="37">
        <f>MAX(-AV280,0)</f>
        <v/>
      </c>
      <c r="AW332" s="37">
        <f>MAX(-AW280,0)</f>
        <v/>
      </c>
      <c r="AX332" s="37">
        <f>MAX(-AX280,0)</f>
        <v/>
      </c>
      <c r="AY332" s="40">
        <f>SUBSIDYPART(AY280)</f>
        <v/>
      </c>
    </row>
    <row r="333" hidden="1" outlineLevel="1">
      <c r="A333" s="14" t="inlineStr">
        <is>
          <t>esub</t>
        </is>
      </c>
      <c r="B333" s="14" t="inlineStr">
        <is>
          <t>coa</t>
        </is>
      </c>
      <c r="C333" s="14" t="inlineStr">
        <is>
          <t>ind</t>
        </is>
      </c>
      <c r="D333" s="36" t="n"/>
      <c r="E333" s="36" t="n"/>
      <c r="F333" s="36" t="n"/>
      <c r="G333" s="36" t="n"/>
      <c r="H333" s="14">
        <f>INDEX(Variables!$B$5:$B$205,MATCH($A333,Variables!$A$5:$A$205,0))&amp;IF($C333="",""," | "&amp;INDEX(Mapping!$B$5:$B$26,MATCH($C333,Mapping!$A$5:$A$26,0))&amp;" | "&amp;INDEX(Mapping!$B$30:$B$46,MATCH($B333,Mapping!$A$30:$A$46,0)))</f>
        <v/>
      </c>
      <c r="I333" s="14">
        <f>INDEX(Variables!$C$5:$C$205,MATCH($A333,Variables!$A$5:$A$205,0))</f>
        <v/>
      </c>
      <c r="J333" s="14">
        <f>INDEX(Variables!$E$5:$E$205,MATCH($A333,Variables!$A$5:$A$205,0))</f>
        <v/>
      </c>
      <c r="K333" s="11">
        <f>LOWER(Settings!$C$4)&amp;".mit."&amp;$A333&amp;IF($C333="","","."&amp;$C333&amp;"."&amp;$B333)&amp;IF(INDEX(Variables!$D$5:$D$205,MATCH($A333,Variables!$A$5:$A$205,0))="","","."&amp;INDEX(Variables!$D$5:$D$205,MATCH($A333,Variables!$A$5:$A$205,0)))&amp;"."&amp;K$5</f>
        <v/>
      </c>
      <c r="L333" s="38">
        <f>MAX(-L281,0)</f>
        <v/>
      </c>
      <c r="M333" s="37">
        <f>MAX(-M281,0)</f>
        <v/>
      </c>
      <c r="N333" s="37">
        <f>MAX(-N281,0)</f>
        <v/>
      </c>
      <c r="O333" s="37">
        <f>MAX(-O281,0)</f>
        <v/>
      </c>
      <c r="P333" s="37">
        <f>MAX(-P281,0)</f>
        <v/>
      </c>
      <c r="Q333" s="37">
        <f>MAX(-Q281,0)</f>
        <v/>
      </c>
      <c r="R333" s="37">
        <f>MAX(-R281,0)</f>
        <v/>
      </c>
      <c r="S333" s="37">
        <f>MAX(-S281,0)</f>
        <v/>
      </c>
      <c r="T333" s="37">
        <f>MAX(-T281,0)</f>
        <v/>
      </c>
      <c r="U333" s="37">
        <f>MAX(-U281,0)</f>
        <v/>
      </c>
      <c r="V333" s="37">
        <f>MAX(-V281,0)</f>
        <v/>
      </c>
      <c r="W333" s="37">
        <f>MAX(-W281,0)</f>
        <v/>
      </c>
      <c r="X333" s="37">
        <f>MAX(-X281,0)</f>
        <v/>
      </c>
      <c r="Y333" s="37">
        <f>MAX(-Y281,0)</f>
        <v/>
      </c>
      <c r="Z333" s="37">
        <f>MAX(-Z281,0)</f>
        <v/>
      </c>
      <c r="AA333" s="37">
        <f>MAX(-AA281,0)</f>
        <v/>
      </c>
      <c r="AB333" s="37">
        <f>MAX(-AB281,0)</f>
        <v/>
      </c>
      <c r="AC333" s="37">
        <f>MAX(-AC281,0)</f>
        <v/>
      </c>
      <c r="AD333" s="40">
        <f>SUBSIDYPART(AD281)</f>
        <v/>
      </c>
      <c r="AF333" s="11">
        <f>LOWER(Settings!$C$4)&amp;".mit."&amp;$A333&amp;IF($C333="","","."&amp;$C333&amp;"."&amp;$B333)&amp;IF(INDEX(Variables!$D$5:$D$205,MATCH($A333,Variables!$A$5:$A$205,0))="","","."&amp;INDEX(Variables!$D$5:$D$205,MATCH($A333,Variables!$A$5:$A$205,0)))&amp;"."&amp;AF$5</f>
        <v/>
      </c>
      <c r="AG333" s="38">
        <f>MAX(-AG281,0)</f>
        <v/>
      </c>
      <c r="AH333" s="37">
        <f>MAX(-AH281,0)</f>
        <v/>
      </c>
      <c r="AI333" s="37">
        <f>MAX(-AI281,0)</f>
        <v/>
      </c>
      <c r="AJ333" s="37">
        <f>MAX(-AJ281,0)</f>
        <v/>
      </c>
      <c r="AK333" s="37">
        <f>MAX(-AK281,0)</f>
        <v/>
      </c>
      <c r="AL333" s="37">
        <f>MAX(-AL281,0)</f>
        <v/>
      </c>
      <c r="AM333" s="37">
        <f>MAX(-AM281,0)</f>
        <v/>
      </c>
      <c r="AN333" s="37">
        <f>MAX(-AN281,0)</f>
        <v/>
      </c>
      <c r="AO333" s="37">
        <f>MAX(-AO281,0)</f>
        <v/>
      </c>
      <c r="AP333" s="37">
        <f>MAX(-AP281,0)</f>
        <v/>
      </c>
      <c r="AQ333" s="37">
        <f>MAX(-AQ281,0)</f>
        <v/>
      </c>
      <c r="AR333" s="37">
        <f>MAX(-AR281,0)</f>
        <v/>
      </c>
      <c r="AS333" s="37">
        <f>MAX(-AS281,0)</f>
        <v/>
      </c>
      <c r="AT333" s="37">
        <f>MAX(-AT281,0)</f>
        <v/>
      </c>
      <c r="AU333" s="37">
        <f>MAX(-AU281,0)</f>
        <v/>
      </c>
      <c r="AV333" s="37">
        <f>MAX(-AV281,0)</f>
        <v/>
      </c>
      <c r="AW333" s="37">
        <f>MAX(-AW281,0)</f>
        <v/>
      </c>
      <c r="AX333" s="37">
        <f>MAX(-AX281,0)</f>
        <v/>
      </c>
      <c r="AY333" s="40">
        <f>SUBSIDYPART(AY281)</f>
        <v/>
      </c>
    </row>
    <row r="334" hidden="1" outlineLevel="1">
      <c r="A334" s="14" t="inlineStr">
        <is>
          <t>esub</t>
        </is>
      </c>
      <c r="B334" s="14" t="inlineStr">
        <is>
          <t>nga</t>
        </is>
      </c>
      <c r="C334" s="14" t="inlineStr">
        <is>
          <t>pow</t>
        </is>
      </c>
      <c r="D334" s="36" t="n"/>
      <c r="E334" s="36" t="n"/>
      <c r="F334" s="36" t="n"/>
      <c r="G334" s="36" t="n"/>
      <c r="H334" s="14">
        <f>INDEX(Variables!$B$5:$B$205,MATCH($A334,Variables!$A$5:$A$205,0))&amp;IF($C334="",""," | "&amp;INDEX(Mapping!$B$5:$B$26,MATCH($C334,Mapping!$A$5:$A$26,0))&amp;" | "&amp;INDEX(Mapping!$B$30:$B$46,MATCH($B334,Mapping!$A$30:$A$46,0)))</f>
        <v/>
      </c>
      <c r="I334" s="14">
        <f>INDEX(Variables!$C$5:$C$205,MATCH($A334,Variables!$A$5:$A$205,0))</f>
        <v/>
      </c>
      <c r="J334" s="14">
        <f>INDEX(Variables!$E$5:$E$205,MATCH($A334,Variables!$A$5:$A$205,0))</f>
        <v/>
      </c>
      <c r="K334" s="11">
        <f>LOWER(Settings!$C$4)&amp;".mit."&amp;$A334&amp;IF($C334="","","."&amp;$C334&amp;"."&amp;$B334)&amp;IF(INDEX(Variables!$D$5:$D$205,MATCH($A334,Variables!$A$5:$A$205,0))="","","."&amp;INDEX(Variables!$D$5:$D$205,MATCH($A334,Variables!$A$5:$A$205,0)))&amp;"."&amp;K$5</f>
        <v/>
      </c>
      <c r="L334" s="38">
        <f>MAX(-L282,0)</f>
        <v/>
      </c>
      <c r="M334" s="37">
        <f>MAX(-M282,0)</f>
        <v/>
      </c>
      <c r="N334" s="37">
        <f>MAX(-N282,0)</f>
        <v/>
      </c>
      <c r="O334" s="37">
        <f>MAX(-O282,0)</f>
        <v/>
      </c>
      <c r="P334" s="37">
        <f>MAX(-P282,0)</f>
        <v/>
      </c>
      <c r="Q334" s="37">
        <f>MAX(-Q282,0)</f>
        <v/>
      </c>
      <c r="R334" s="37">
        <f>MAX(-R282,0)</f>
        <v/>
      </c>
      <c r="S334" s="37">
        <f>MAX(-S282,0)</f>
        <v/>
      </c>
      <c r="T334" s="37">
        <f>MAX(-T282,0)</f>
        <v/>
      </c>
      <c r="U334" s="37">
        <f>MAX(-U282,0)</f>
        <v/>
      </c>
      <c r="V334" s="37">
        <f>MAX(-V282,0)</f>
        <v/>
      </c>
      <c r="W334" s="37">
        <f>MAX(-W282,0)</f>
        <v/>
      </c>
      <c r="X334" s="37">
        <f>MAX(-X282,0)</f>
        <v/>
      </c>
      <c r="Y334" s="37">
        <f>MAX(-Y282,0)</f>
        <v/>
      </c>
      <c r="Z334" s="37">
        <f>MAX(-Z282,0)</f>
        <v/>
      </c>
      <c r="AA334" s="37">
        <f>MAX(-AA282,0)</f>
        <v/>
      </c>
      <c r="AB334" s="37">
        <f>MAX(-AB282,0)</f>
        <v/>
      </c>
      <c r="AC334" s="37">
        <f>MAX(-AC282,0)</f>
        <v/>
      </c>
      <c r="AD334" s="40">
        <f>SUBSIDYPART(AD282)</f>
        <v/>
      </c>
      <c r="AF334" s="11">
        <f>LOWER(Settings!$C$4)&amp;".mit."&amp;$A334&amp;IF($C334="","","."&amp;$C334&amp;"."&amp;$B334)&amp;IF(INDEX(Variables!$D$5:$D$205,MATCH($A334,Variables!$A$5:$A$205,0))="","","."&amp;INDEX(Variables!$D$5:$D$205,MATCH($A334,Variables!$A$5:$A$205,0)))&amp;"."&amp;AF$5</f>
        <v/>
      </c>
      <c r="AG334" s="38">
        <f>MAX(-AG282,0)</f>
        <v/>
      </c>
      <c r="AH334" s="37">
        <f>MAX(-AH282,0)</f>
        <v/>
      </c>
      <c r="AI334" s="37">
        <f>MAX(-AI282,0)</f>
        <v/>
      </c>
      <c r="AJ334" s="37">
        <f>MAX(-AJ282,0)</f>
        <v/>
      </c>
      <c r="AK334" s="37">
        <f>MAX(-AK282,0)</f>
        <v/>
      </c>
      <c r="AL334" s="37">
        <f>MAX(-AL282,0)</f>
        <v/>
      </c>
      <c r="AM334" s="37">
        <f>MAX(-AM282,0)</f>
        <v/>
      </c>
      <c r="AN334" s="37">
        <f>MAX(-AN282,0)</f>
        <v/>
      </c>
      <c r="AO334" s="37">
        <f>MAX(-AO282,0)</f>
        <v/>
      </c>
      <c r="AP334" s="37">
        <f>MAX(-AP282,0)</f>
        <v/>
      </c>
      <c r="AQ334" s="37">
        <f>MAX(-AQ282,0)</f>
        <v/>
      </c>
      <c r="AR334" s="37">
        <f>MAX(-AR282,0)</f>
        <v/>
      </c>
      <c r="AS334" s="37">
        <f>MAX(-AS282,0)</f>
        <v/>
      </c>
      <c r="AT334" s="37">
        <f>MAX(-AT282,0)</f>
        <v/>
      </c>
      <c r="AU334" s="37">
        <f>MAX(-AU282,0)</f>
        <v/>
      </c>
      <c r="AV334" s="37">
        <f>MAX(-AV282,0)</f>
        <v/>
      </c>
      <c r="AW334" s="37">
        <f>MAX(-AW282,0)</f>
        <v/>
      </c>
      <c r="AX334" s="37">
        <f>MAX(-AX282,0)</f>
        <v/>
      </c>
      <c r="AY334" s="40">
        <f>SUBSIDYPART(AY282)</f>
        <v/>
      </c>
    </row>
    <row r="335" hidden="1" outlineLevel="1">
      <c r="A335" s="14" t="inlineStr">
        <is>
          <t>esub</t>
        </is>
      </c>
      <c r="B335" s="14" t="inlineStr">
        <is>
          <t>nga</t>
        </is>
      </c>
      <c r="C335" s="14" t="inlineStr">
        <is>
          <t>res</t>
        </is>
      </c>
      <c r="D335" s="36" t="n"/>
      <c r="E335" s="36" t="n"/>
      <c r="F335" s="36" t="n"/>
      <c r="G335" s="36" t="n"/>
      <c r="H335" s="14">
        <f>INDEX(Variables!$B$5:$B$205,MATCH($A335,Variables!$A$5:$A$205,0))&amp;IF($C335="",""," | "&amp;INDEX(Mapping!$B$5:$B$26,MATCH($C335,Mapping!$A$5:$A$26,0))&amp;" | "&amp;INDEX(Mapping!$B$30:$B$46,MATCH($B335,Mapping!$A$30:$A$46,0)))</f>
        <v/>
      </c>
      <c r="I335" s="14">
        <f>INDEX(Variables!$C$5:$C$205,MATCH($A335,Variables!$A$5:$A$205,0))</f>
        <v/>
      </c>
      <c r="J335" s="14">
        <f>INDEX(Variables!$E$5:$E$205,MATCH($A335,Variables!$A$5:$A$205,0))</f>
        <v/>
      </c>
      <c r="K335" s="11">
        <f>LOWER(Settings!$C$4)&amp;".mit."&amp;$A335&amp;IF($C335="","","."&amp;$C335&amp;"."&amp;$B335)&amp;IF(INDEX(Variables!$D$5:$D$205,MATCH($A335,Variables!$A$5:$A$205,0))="","","."&amp;INDEX(Variables!$D$5:$D$205,MATCH($A335,Variables!$A$5:$A$205,0)))&amp;"."&amp;K$5</f>
        <v/>
      </c>
      <c r="L335" s="38">
        <f>MAX(-L283,0)</f>
        <v/>
      </c>
      <c r="M335" s="37">
        <f>MAX(-M283,0)</f>
        <v/>
      </c>
      <c r="N335" s="37">
        <f>MAX(-N283,0)</f>
        <v/>
      </c>
      <c r="O335" s="37">
        <f>MAX(-O283,0)</f>
        <v/>
      </c>
      <c r="P335" s="37">
        <f>MAX(-P283,0)</f>
        <v/>
      </c>
      <c r="Q335" s="37">
        <f>MAX(-Q283,0)</f>
        <v/>
      </c>
      <c r="R335" s="37">
        <f>MAX(-R283,0)</f>
        <v/>
      </c>
      <c r="S335" s="37">
        <f>MAX(-S283,0)</f>
        <v/>
      </c>
      <c r="T335" s="37">
        <f>MAX(-T283,0)</f>
        <v/>
      </c>
      <c r="U335" s="37">
        <f>MAX(-U283,0)</f>
        <v/>
      </c>
      <c r="V335" s="37">
        <f>MAX(-V283,0)</f>
        <v/>
      </c>
      <c r="W335" s="37">
        <f>MAX(-W283,0)</f>
        <v/>
      </c>
      <c r="X335" s="37">
        <f>MAX(-X283,0)</f>
        <v/>
      </c>
      <c r="Y335" s="37">
        <f>MAX(-Y283,0)</f>
        <v/>
      </c>
      <c r="Z335" s="37">
        <f>MAX(-Z283,0)</f>
        <v/>
      </c>
      <c r="AA335" s="37">
        <f>MAX(-AA283,0)</f>
        <v/>
      </c>
      <c r="AB335" s="37">
        <f>MAX(-AB283,0)</f>
        <v/>
      </c>
      <c r="AC335" s="37">
        <f>MAX(-AC283,0)</f>
        <v/>
      </c>
      <c r="AD335" s="40">
        <f>SUBSIDYPART(AD283)</f>
        <v/>
      </c>
      <c r="AF335" s="11">
        <f>LOWER(Settings!$C$4)&amp;".mit."&amp;$A335&amp;IF($C335="","","."&amp;$C335&amp;"."&amp;$B335)&amp;IF(INDEX(Variables!$D$5:$D$205,MATCH($A335,Variables!$A$5:$A$205,0))="","","."&amp;INDEX(Variables!$D$5:$D$205,MATCH($A335,Variables!$A$5:$A$205,0)))&amp;"."&amp;AF$5</f>
        <v/>
      </c>
      <c r="AG335" s="38">
        <f>MAX(-AG283,0)</f>
        <v/>
      </c>
      <c r="AH335" s="37">
        <f>MAX(-AH283,0)</f>
        <v/>
      </c>
      <c r="AI335" s="37">
        <f>MAX(-AI283,0)</f>
        <v/>
      </c>
      <c r="AJ335" s="37">
        <f>MAX(-AJ283,0)</f>
        <v/>
      </c>
      <c r="AK335" s="37">
        <f>MAX(-AK283,0)</f>
        <v/>
      </c>
      <c r="AL335" s="37">
        <f>MAX(-AL283,0)</f>
        <v/>
      </c>
      <c r="AM335" s="37">
        <f>MAX(-AM283,0)</f>
        <v/>
      </c>
      <c r="AN335" s="37">
        <f>MAX(-AN283,0)</f>
        <v/>
      </c>
      <c r="AO335" s="37">
        <f>MAX(-AO283,0)</f>
        <v/>
      </c>
      <c r="AP335" s="37">
        <f>MAX(-AP283,0)</f>
        <v/>
      </c>
      <c r="AQ335" s="37">
        <f>MAX(-AQ283,0)</f>
        <v/>
      </c>
      <c r="AR335" s="37">
        <f>MAX(-AR283,0)</f>
        <v/>
      </c>
      <c r="AS335" s="37">
        <f>MAX(-AS283,0)</f>
        <v/>
      </c>
      <c r="AT335" s="37">
        <f>MAX(-AT283,0)</f>
        <v/>
      </c>
      <c r="AU335" s="37">
        <f>MAX(-AU283,0)</f>
        <v/>
      </c>
      <c r="AV335" s="37">
        <f>MAX(-AV283,0)</f>
        <v/>
      </c>
      <c r="AW335" s="37">
        <f>MAX(-AW283,0)</f>
        <v/>
      </c>
      <c r="AX335" s="37">
        <f>MAX(-AX283,0)</f>
        <v/>
      </c>
      <c r="AY335" s="40">
        <f>SUBSIDYPART(AY283)</f>
        <v/>
      </c>
    </row>
    <row r="336" hidden="1" outlineLevel="1">
      <c r="A336" s="14" t="inlineStr">
        <is>
          <t>esub</t>
        </is>
      </c>
      <c r="B336" s="14" t="inlineStr">
        <is>
          <t>nga</t>
        </is>
      </c>
      <c r="C336" s="14" t="inlineStr">
        <is>
          <t>ind</t>
        </is>
      </c>
      <c r="D336" s="36" t="n"/>
      <c r="E336" s="36" t="n"/>
      <c r="F336" s="36" t="n"/>
      <c r="G336" s="36" t="n"/>
      <c r="H336" s="14">
        <f>INDEX(Variables!$B$5:$B$205,MATCH($A336,Variables!$A$5:$A$205,0))&amp;IF($C336="",""," | "&amp;INDEX(Mapping!$B$5:$B$26,MATCH($C336,Mapping!$A$5:$A$26,0))&amp;" | "&amp;INDEX(Mapping!$B$30:$B$46,MATCH($B336,Mapping!$A$30:$A$46,0)))</f>
        <v/>
      </c>
      <c r="I336" s="14">
        <f>INDEX(Variables!$C$5:$C$205,MATCH($A336,Variables!$A$5:$A$205,0))</f>
        <v/>
      </c>
      <c r="J336" s="14">
        <f>INDEX(Variables!$E$5:$E$205,MATCH($A336,Variables!$A$5:$A$205,0))</f>
        <v/>
      </c>
      <c r="K336" s="11">
        <f>LOWER(Settings!$C$4)&amp;".mit."&amp;$A336&amp;IF($C336="","","."&amp;$C336&amp;"."&amp;$B336)&amp;IF(INDEX(Variables!$D$5:$D$205,MATCH($A336,Variables!$A$5:$A$205,0))="","","."&amp;INDEX(Variables!$D$5:$D$205,MATCH($A336,Variables!$A$5:$A$205,0)))&amp;"."&amp;K$5</f>
        <v/>
      </c>
      <c r="L336" s="38">
        <f>MAX(-L284,0)</f>
        <v/>
      </c>
      <c r="M336" s="37">
        <f>MAX(-M284,0)</f>
        <v/>
      </c>
      <c r="N336" s="37">
        <f>MAX(-N284,0)</f>
        <v/>
      </c>
      <c r="O336" s="37">
        <f>MAX(-O284,0)</f>
        <v/>
      </c>
      <c r="P336" s="37">
        <f>MAX(-P284,0)</f>
        <v/>
      </c>
      <c r="Q336" s="37">
        <f>MAX(-Q284,0)</f>
        <v/>
      </c>
      <c r="R336" s="37">
        <f>MAX(-R284,0)</f>
        <v/>
      </c>
      <c r="S336" s="37">
        <f>MAX(-S284,0)</f>
        <v/>
      </c>
      <c r="T336" s="37">
        <f>MAX(-T284,0)</f>
        <v/>
      </c>
      <c r="U336" s="37">
        <f>MAX(-U284,0)</f>
        <v/>
      </c>
      <c r="V336" s="37">
        <f>MAX(-V284,0)</f>
        <v/>
      </c>
      <c r="W336" s="37">
        <f>MAX(-W284,0)</f>
        <v/>
      </c>
      <c r="X336" s="37">
        <f>MAX(-X284,0)</f>
        <v/>
      </c>
      <c r="Y336" s="37">
        <f>MAX(-Y284,0)</f>
        <v/>
      </c>
      <c r="Z336" s="37">
        <f>MAX(-Z284,0)</f>
        <v/>
      </c>
      <c r="AA336" s="37">
        <f>MAX(-AA284,0)</f>
        <v/>
      </c>
      <c r="AB336" s="37">
        <f>MAX(-AB284,0)</f>
        <v/>
      </c>
      <c r="AC336" s="37">
        <f>MAX(-AC284,0)</f>
        <v/>
      </c>
      <c r="AD336" s="40">
        <f>SUBSIDYPART(AD284)</f>
        <v/>
      </c>
      <c r="AF336" s="11">
        <f>LOWER(Settings!$C$4)&amp;".mit."&amp;$A336&amp;IF($C336="","","."&amp;$C336&amp;"."&amp;$B336)&amp;IF(INDEX(Variables!$D$5:$D$205,MATCH($A336,Variables!$A$5:$A$205,0))="","","."&amp;INDEX(Variables!$D$5:$D$205,MATCH($A336,Variables!$A$5:$A$205,0)))&amp;"."&amp;AF$5</f>
        <v/>
      </c>
      <c r="AG336" s="38">
        <f>MAX(-AG284,0)</f>
        <v/>
      </c>
      <c r="AH336" s="37">
        <f>MAX(-AH284,0)</f>
        <v/>
      </c>
      <c r="AI336" s="37">
        <f>MAX(-AI284,0)</f>
        <v/>
      </c>
      <c r="AJ336" s="37">
        <f>MAX(-AJ284,0)</f>
        <v/>
      </c>
      <c r="AK336" s="37">
        <f>MAX(-AK284,0)</f>
        <v/>
      </c>
      <c r="AL336" s="37">
        <f>MAX(-AL284,0)</f>
        <v/>
      </c>
      <c r="AM336" s="37">
        <f>MAX(-AM284,0)</f>
        <v/>
      </c>
      <c r="AN336" s="37">
        <f>MAX(-AN284,0)</f>
        <v/>
      </c>
      <c r="AO336" s="37">
        <f>MAX(-AO284,0)</f>
        <v/>
      </c>
      <c r="AP336" s="37">
        <f>MAX(-AP284,0)</f>
        <v/>
      </c>
      <c r="AQ336" s="37">
        <f>MAX(-AQ284,0)</f>
        <v/>
      </c>
      <c r="AR336" s="37">
        <f>MAX(-AR284,0)</f>
        <v/>
      </c>
      <c r="AS336" s="37">
        <f>MAX(-AS284,0)</f>
        <v/>
      </c>
      <c r="AT336" s="37">
        <f>MAX(-AT284,0)</f>
        <v/>
      </c>
      <c r="AU336" s="37">
        <f>MAX(-AU284,0)</f>
        <v/>
      </c>
      <c r="AV336" s="37">
        <f>MAX(-AV284,0)</f>
        <v/>
      </c>
      <c r="AW336" s="37">
        <f>MAX(-AW284,0)</f>
        <v/>
      </c>
      <c r="AX336" s="37">
        <f>MAX(-AX284,0)</f>
        <v/>
      </c>
      <c r="AY336" s="40">
        <f>SUBSIDYPART(AY284)</f>
        <v/>
      </c>
    </row>
    <row r="337" hidden="1" outlineLevel="1">
      <c r="A337" s="14" t="inlineStr">
        <is>
          <t>esub</t>
        </is>
      </c>
      <c r="B337" s="14" t="inlineStr">
        <is>
          <t>gso</t>
        </is>
      </c>
      <c r="C337" s="14" t="inlineStr">
        <is>
          <t>all</t>
        </is>
      </c>
      <c r="D337" s="36" t="n"/>
      <c r="E337" s="36" t="n"/>
      <c r="F337" s="36" t="n"/>
      <c r="G337" s="36" t="n"/>
      <c r="H337" s="14">
        <f>INDEX(Variables!$B$5:$B$205,MATCH($A337,Variables!$A$5:$A$205,0))&amp;IF($C337="",""," | "&amp;INDEX(Mapping!$B$5:$B$26,MATCH($C337,Mapping!$A$5:$A$26,0))&amp;" | "&amp;INDEX(Mapping!$B$30:$B$46,MATCH($B337,Mapping!$A$30:$A$46,0)))</f>
        <v/>
      </c>
      <c r="I337" s="14">
        <f>INDEX(Variables!$C$5:$C$205,MATCH($A337,Variables!$A$5:$A$205,0))</f>
        <v/>
      </c>
      <c r="J337" s="14">
        <f>INDEX(Variables!$E$5:$E$205,MATCH($A337,Variables!$A$5:$A$205,0))</f>
        <v/>
      </c>
      <c r="K337" s="11">
        <f>LOWER(Settings!$C$4)&amp;".mit."&amp;$A337&amp;IF($C337="","","."&amp;$C337&amp;"."&amp;$B337)&amp;IF(INDEX(Variables!$D$5:$D$205,MATCH($A337,Variables!$A$5:$A$205,0))="","","."&amp;INDEX(Variables!$D$5:$D$205,MATCH($A337,Variables!$A$5:$A$205,0)))&amp;"."&amp;K$5</f>
        <v/>
      </c>
      <c r="L337" s="38">
        <f>MAX(-L285,0)</f>
        <v/>
      </c>
      <c r="M337" s="37">
        <f>MAX(-M285,0)</f>
        <v/>
      </c>
      <c r="N337" s="37">
        <f>MAX(-N285,0)</f>
        <v/>
      </c>
      <c r="O337" s="37">
        <f>MAX(-O285,0)</f>
        <v/>
      </c>
      <c r="P337" s="37">
        <f>MAX(-P285,0)</f>
        <v/>
      </c>
      <c r="Q337" s="37">
        <f>MAX(-Q285,0)</f>
        <v/>
      </c>
      <c r="R337" s="37">
        <f>MAX(-R285,0)</f>
        <v/>
      </c>
      <c r="S337" s="37">
        <f>MAX(-S285,0)</f>
        <v/>
      </c>
      <c r="T337" s="37">
        <f>MAX(-T285,0)</f>
        <v/>
      </c>
      <c r="U337" s="37">
        <f>MAX(-U285,0)</f>
        <v/>
      </c>
      <c r="V337" s="37">
        <f>MAX(-V285,0)</f>
        <v/>
      </c>
      <c r="W337" s="37">
        <f>MAX(-W285,0)</f>
        <v/>
      </c>
      <c r="X337" s="37">
        <f>MAX(-X285,0)</f>
        <v/>
      </c>
      <c r="Y337" s="37">
        <f>MAX(-Y285,0)</f>
        <v/>
      </c>
      <c r="Z337" s="37">
        <f>MAX(-Z285,0)</f>
        <v/>
      </c>
      <c r="AA337" s="37">
        <f>MAX(-AA285,0)</f>
        <v/>
      </c>
      <c r="AB337" s="37">
        <f>MAX(-AB285,0)</f>
        <v/>
      </c>
      <c r="AC337" s="37">
        <f>MAX(-AC285,0)</f>
        <v/>
      </c>
      <c r="AD337" s="40">
        <f>SUBSIDYPART(AD285)</f>
        <v/>
      </c>
      <c r="AF337" s="11">
        <f>LOWER(Settings!$C$4)&amp;".mit."&amp;$A337&amp;IF($C337="","","."&amp;$C337&amp;"."&amp;$B337)&amp;IF(INDEX(Variables!$D$5:$D$205,MATCH($A337,Variables!$A$5:$A$205,0))="","","."&amp;INDEX(Variables!$D$5:$D$205,MATCH($A337,Variables!$A$5:$A$205,0)))&amp;"."&amp;AF$5</f>
        <v/>
      </c>
      <c r="AG337" s="38">
        <f>MAX(-AG285,0)</f>
        <v/>
      </c>
      <c r="AH337" s="37">
        <f>MAX(-AH285,0)</f>
        <v/>
      </c>
      <c r="AI337" s="37">
        <f>MAX(-AI285,0)</f>
        <v/>
      </c>
      <c r="AJ337" s="37">
        <f>MAX(-AJ285,0)</f>
        <v/>
      </c>
      <c r="AK337" s="37">
        <f>MAX(-AK285,0)</f>
        <v/>
      </c>
      <c r="AL337" s="37">
        <f>MAX(-AL285,0)</f>
        <v/>
      </c>
      <c r="AM337" s="37">
        <f>MAX(-AM285,0)</f>
        <v/>
      </c>
      <c r="AN337" s="37">
        <f>MAX(-AN285,0)</f>
        <v/>
      </c>
      <c r="AO337" s="37">
        <f>MAX(-AO285,0)</f>
        <v/>
      </c>
      <c r="AP337" s="37">
        <f>MAX(-AP285,0)</f>
        <v/>
      </c>
      <c r="AQ337" s="37">
        <f>MAX(-AQ285,0)</f>
        <v/>
      </c>
      <c r="AR337" s="37">
        <f>MAX(-AR285,0)</f>
        <v/>
      </c>
      <c r="AS337" s="37">
        <f>MAX(-AS285,0)</f>
        <v/>
      </c>
      <c r="AT337" s="37">
        <f>MAX(-AT285,0)</f>
        <v/>
      </c>
      <c r="AU337" s="37">
        <f>MAX(-AU285,0)</f>
        <v/>
      </c>
      <c r="AV337" s="37">
        <f>MAX(-AV285,0)</f>
        <v/>
      </c>
      <c r="AW337" s="37">
        <f>MAX(-AW285,0)</f>
        <v/>
      </c>
      <c r="AX337" s="37">
        <f>MAX(-AX285,0)</f>
        <v/>
      </c>
      <c r="AY337" s="40">
        <f>SUBSIDYPART(AY285)</f>
        <v/>
      </c>
    </row>
    <row r="338" hidden="1" outlineLevel="1">
      <c r="A338" s="14" t="inlineStr">
        <is>
          <t>esub</t>
        </is>
      </c>
      <c r="B338" s="14" t="inlineStr">
        <is>
          <t>die</t>
        </is>
      </c>
      <c r="C338" s="14" t="inlineStr">
        <is>
          <t>all</t>
        </is>
      </c>
      <c r="D338" s="36" t="n"/>
      <c r="E338" s="36" t="n"/>
      <c r="F338" s="36" t="n"/>
      <c r="G338" s="36" t="n"/>
      <c r="H338" s="14">
        <f>INDEX(Variables!$B$5:$B$205,MATCH($A338,Variables!$A$5:$A$205,0))&amp;IF($C338="",""," | "&amp;INDEX(Mapping!$B$5:$B$26,MATCH($C338,Mapping!$A$5:$A$26,0))&amp;" | "&amp;INDEX(Mapping!$B$30:$B$46,MATCH($B338,Mapping!$A$30:$A$46,0)))</f>
        <v/>
      </c>
      <c r="I338" s="14">
        <f>INDEX(Variables!$C$5:$C$205,MATCH($A338,Variables!$A$5:$A$205,0))</f>
        <v/>
      </c>
      <c r="J338" s="14">
        <f>INDEX(Variables!$E$5:$E$205,MATCH($A338,Variables!$A$5:$A$205,0))</f>
        <v/>
      </c>
      <c r="K338" s="11">
        <f>LOWER(Settings!$C$4)&amp;".mit."&amp;$A338&amp;IF($C338="","","."&amp;$C338&amp;"."&amp;$B338)&amp;IF(INDEX(Variables!$D$5:$D$205,MATCH($A338,Variables!$A$5:$A$205,0))="","","."&amp;INDEX(Variables!$D$5:$D$205,MATCH($A338,Variables!$A$5:$A$205,0)))&amp;"."&amp;K$5</f>
        <v/>
      </c>
      <c r="L338" s="38">
        <f>MAX(-L286,0)</f>
        <v/>
      </c>
      <c r="M338" s="37">
        <f>MAX(-M286,0)</f>
        <v/>
      </c>
      <c r="N338" s="37">
        <f>MAX(-N286,0)</f>
        <v/>
      </c>
      <c r="O338" s="37">
        <f>MAX(-O286,0)</f>
        <v/>
      </c>
      <c r="P338" s="37">
        <f>MAX(-P286,0)</f>
        <v/>
      </c>
      <c r="Q338" s="37">
        <f>MAX(-Q286,0)</f>
        <v/>
      </c>
      <c r="R338" s="37">
        <f>MAX(-R286,0)</f>
        <v/>
      </c>
      <c r="S338" s="37">
        <f>MAX(-S286,0)</f>
        <v/>
      </c>
      <c r="T338" s="37">
        <f>MAX(-T286,0)</f>
        <v/>
      </c>
      <c r="U338" s="37">
        <f>MAX(-U286,0)</f>
        <v/>
      </c>
      <c r="V338" s="37">
        <f>MAX(-V286,0)</f>
        <v/>
      </c>
      <c r="W338" s="37">
        <f>MAX(-W286,0)</f>
        <v/>
      </c>
      <c r="X338" s="37">
        <f>MAX(-X286,0)</f>
        <v/>
      </c>
      <c r="Y338" s="37">
        <f>MAX(-Y286,0)</f>
        <v/>
      </c>
      <c r="Z338" s="37">
        <f>MAX(-Z286,0)</f>
        <v/>
      </c>
      <c r="AA338" s="37">
        <f>MAX(-AA286,0)</f>
        <v/>
      </c>
      <c r="AB338" s="37">
        <f>MAX(-AB286,0)</f>
        <v/>
      </c>
      <c r="AC338" s="37">
        <f>MAX(-AC286,0)</f>
        <v/>
      </c>
      <c r="AD338" s="40">
        <f>SUBSIDYPART(AD286)</f>
        <v/>
      </c>
      <c r="AF338" s="11">
        <f>LOWER(Settings!$C$4)&amp;".mit."&amp;$A338&amp;IF($C338="","","."&amp;$C338&amp;"."&amp;$B338)&amp;IF(INDEX(Variables!$D$5:$D$205,MATCH($A338,Variables!$A$5:$A$205,0))="","","."&amp;INDEX(Variables!$D$5:$D$205,MATCH($A338,Variables!$A$5:$A$205,0)))&amp;"."&amp;AF$5</f>
        <v/>
      </c>
      <c r="AG338" s="38">
        <f>MAX(-AG286,0)</f>
        <v/>
      </c>
      <c r="AH338" s="37">
        <f>MAX(-AH286,0)</f>
        <v/>
      </c>
      <c r="AI338" s="37">
        <f>MAX(-AI286,0)</f>
        <v/>
      </c>
      <c r="AJ338" s="37">
        <f>MAX(-AJ286,0)</f>
        <v/>
      </c>
      <c r="AK338" s="37">
        <f>MAX(-AK286,0)</f>
        <v/>
      </c>
      <c r="AL338" s="37">
        <f>MAX(-AL286,0)</f>
        <v/>
      </c>
      <c r="AM338" s="37">
        <f>MAX(-AM286,0)</f>
        <v/>
      </c>
      <c r="AN338" s="37">
        <f>MAX(-AN286,0)</f>
        <v/>
      </c>
      <c r="AO338" s="37">
        <f>MAX(-AO286,0)</f>
        <v/>
      </c>
      <c r="AP338" s="37">
        <f>MAX(-AP286,0)</f>
        <v/>
      </c>
      <c r="AQ338" s="37">
        <f>MAX(-AQ286,0)</f>
        <v/>
      </c>
      <c r="AR338" s="37">
        <f>MAX(-AR286,0)</f>
        <v/>
      </c>
      <c r="AS338" s="37">
        <f>MAX(-AS286,0)</f>
        <v/>
      </c>
      <c r="AT338" s="37">
        <f>MAX(-AT286,0)</f>
        <v/>
      </c>
      <c r="AU338" s="37">
        <f>MAX(-AU286,0)</f>
        <v/>
      </c>
      <c r="AV338" s="37">
        <f>MAX(-AV286,0)</f>
        <v/>
      </c>
      <c r="AW338" s="37">
        <f>MAX(-AW286,0)</f>
        <v/>
      </c>
      <c r="AX338" s="37">
        <f>MAX(-AX286,0)</f>
        <v/>
      </c>
      <c r="AY338" s="40">
        <f>SUBSIDYPART(AY286)</f>
        <v/>
      </c>
    </row>
    <row r="339" hidden="1" outlineLevel="1">
      <c r="A339" s="14" t="inlineStr">
        <is>
          <t>esub</t>
        </is>
      </c>
      <c r="B339" s="14" t="inlineStr">
        <is>
          <t>lpg</t>
        </is>
      </c>
      <c r="C339" s="14" t="inlineStr">
        <is>
          <t>all</t>
        </is>
      </c>
      <c r="D339" s="36" t="n"/>
      <c r="E339" s="36" t="n"/>
      <c r="F339" s="36" t="n"/>
      <c r="G339" s="36" t="n"/>
      <c r="H339" s="14">
        <f>INDEX(Variables!$B$5:$B$205,MATCH($A339,Variables!$A$5:$A$205,0))&amp;IF($C339="",""," | "&amp;INDEX(Mapping!$B$5:$B$26,MATCH($C339,Mapping!$A$5:$A$26,0))&amp;" | "&amp;INDEX(Mapping!$B$30:$B$46,MATCH($B339,Mapping!$A$30:$A$46,0)))</f>
        <v/>
      </c>
      <c r="I339" s="14">
        <f>INDEX(Variables!$C$5:$C$205,MATCH($A339,Variables!$A$5:$A$205,0))</f>
        <v/>
      </c>
      <c r="J339" s="14">
        <f>INDEX(Variables!$E$5:$E$205,MATCH($A339,Variables!$A$5:$A$205,0))</f>
        <v/>
      </c>
      <c r="K339" s="11">
        <f>LOWER(Settings!$C$4)&amp;".mit."&amp;$A339&amp;IF($C339="","","."&amp;$C339&amp;"."&amp;$B339)&amp;IF(INDEX(Variables!$D$5:$D$205,MATCH($A339,Variables!$A$5:$A$205,0))="","","."&amp;INDEX(Variables!$D$5:$D$205,MATCH($A339,Variables!$A$5:$A$205,0)))&amp;"."&amp;K$5</f>
        <v/>
      </c>
      <c r="L339" s="38">
        <f>MAX(-L287,0)</f>
        <v/>
      </c>
      <c r="M339" s="37">
        <f>MAX(-M287,0)</f>
        <v/>
      </c>
      <c r="N339" s="37">
        <f>MAX(-N287,0)</f>
        <v/>
      </c>
      <c r="O339" s="37">
        <f>MAX(-O287,0)</f>
        <v/>
      </c>
      <c r="P339" s="37">
        <f>MAX(-P287,0)</f>
        <v/>
      </c>
      <c r="Q339" s="37">
        <f>MAX(-Q287,0)</f>
        <v/>
      </c>
      <c r="R339" s="37">
        <f>MAX(-R287,0)</f>
        <v/>
      </c>
      <c r="S339" s="37">
        <f>MAX(-S287,0)</f>
        <v/>
      </c>
      <c r="T339" s="37">
        <f>MAX(-T287,0)</f>
        <v/>
      </c>
      <c r="U339" s="37">
        <f>MAX(-U287,0)</f>
        <v/>
      </c>
      <c r="V339" s="37">
        <f>MAX(-V287,0)</f>
        <v/>
      </c>
      <c r="W339" s="37">
        <f>MAX(-W287,0)</f>
        <v/>
      </c>
      <c r="X339" s="37">
        <f>MAX(-X287,0)</f>
        <v/>
      </c>
      <c r="Y339" s="37">
        <f>MAX(-Y287,0)</f>
        <v/>
      </c>
      <c r="Z339" s="37">
        <f>MAX(-Z287,0)</f>
        <v/>
      </c>
      <c r="AA339" s="37">
        <f>MAX(-AA287,0)</f>
        <v/>
      </c>
      <c r="AB339" s="37">
        <f>MAX(-AB287,0)</f>
        <v/>
      </c>
      <c r="AC339" s="37">
        <f>MAX(-AC287,0)</f>
        <v/>
      </c>
      <c r="AD339" s="40">
        <f>SUBSIDYPART(AD287)</f>
        <v/>
      </c>
      <c r="AF339" s="11">
        <f>LOWER(Settings!$C$4)&amp;".mit."&amp;$A339&amp;IF($C339="","","."&amp;$C339&amp;"."&amp;$B339)&amp;IF(INDEX(Variables!$D$5:$D$205,MATCH($A339,Variables!$A$5:$A$205,0))="","","."&amp;INDEX(Variables!$D$5:$D$205,MATCH($A339,Variables!$A$5:$A$205,0)))&amp;"."&amp;AF$5</f>
        <v/>
      </c>
      <c r="AG339" s="38">
        <f>MAX(-AG287,0)</f>
        <v/>
      </c>
      <c r="AH339" s="37">
        <f>MAX(-AH287,0)</f>
        <v/>
      </c>
      <c r="AI339" s="37">
        <f>MAX(-AI287,0)</f>
        <v/>
      </c>
      <c r="AJ339" s="37">
        <f>MAX(-AJ287,0)</f>
        <v/>
      </c>
      <c r="AK339" s="37">
        <f>MAX(-AK287,0)</f>
        <v/>
      </c>
      <c r="AL339" s="37">
        <f>MAX(-AL287,0)</f>
        <v/>
      </c>
      <c r="AM339" s="37">
        <f>MAX(-AM287,0)</f>
        <v/>
      </c>
      <c r="AN339" s="37">
        <f>MAX(-AN287,0)</f>
        <v/>
      </c>
      <c r="AO339" s="37">
        <f>MAX(-AO287,0)</f>
        <v/>
      </c>
      <c r="AP339" s="37">
        <f>MAX(-AP287,0)</f>
        <v/>
      </c>
      <c r="AQ339" s="37">
        <f>MAX(-AQ287,0)</f>
        <v/>
      </c>
      <c r="AR339" s="37">
        <f>MAX(-AR287,0)</f>
        <v/>
      </c>
      <c r="AS339" s="37">
        <f>MAX(-AS287,0)</f>
        <v/>
      </c>
      <c r="AT339" s="37">
        <f>MAX(-AT287,0)</f>
        <v/>
      </c>
      <c r="AU339" s="37">
        <f>MAX(-AU287,0)</f>
        <v/>
      </c>
      <c r="AV339" s="37">
        <f>MAX(-AV287,0)</f>
        <v/>
      </c>
      <c r="AW339" s="37">
        <f>MAX(-AW287,0)</f>
        <v/>
      </c>
      <c r="AX339" s="37">
        <f>MAX(-AX287,0)</f>
        <v/>
      </c>
      <c r="AY339" s="40">
        <f>SUBSIDYPART(AY287)</f>
        <v/>
      </c>
    </row>
    <row r="340" hidden="1" outlineLevel="1">
      <c r="A340" s="14" t="inlineStr">
        <is>
          <t>esub</t>
        </is>
      </c>
      <c r="B340" s="14" t="inlineStr">
        <is>
          <t>ker</t>
        </is>
      </c>
      <c r="C340" s="14" t="inlineStr">
        <is>
          <t>all</t>
        </is>
      </c>
      <c r="D340" s="36" t="n"/>
      <c r="E340" s="36" t="n"/>
      <c r="F340" s="36" t="n"/>
      <c r="G340" s="36" t="n"/>
      <c r="H340" s="14">
        <f>INDEX(Variables!$B$5:$B$205,MATCH($A340,Variables!$A$5:$A$205,0))&amp;IF($C340="",""," | "&amp;INDEX(Mapping!$B$5:$B$26,MATCH($C340,Mapping!$A$5:$A$26,0))&amp;" | "&amp;INDEX(Mapping!$B$30:$B$46,MATCH($B340,Mapping!$A$30:$A$46,0)))</f>
        <v/>
      </c>
      <c r="I340" s="14">
        <f>INDEX(Variables!$C$5:$C$205,MATCH($A340,Variables!$A$5:$A$205,0))</f>
        <v/>
      </c>
      <c r="J340" s="14">
        <f>INDEX(Variables!$E$5:$E$205,MATCH($A340,Variables!$A$5:$A$205,0))</f>
        <v/>
      </c>
      <c r="K340" s="11">
        <f>LOWER(Settings!$C$4)&amp;".mit."&amp;$A340&amp;IF($C340="","","."&amp;$C340&amp;"."&amp;$B340)&amp;IF(INDEX(Variables!$D$5:$D$205,MATCH($A340,Variables!$A$5:$A$205,0))="","","."&amp;INDEX(Variables!$D$5:$D$205,MATCH($A340,Variables!$A$5:$A$205,0)))&amp;"."&amp;K$5</f>
        <v/>
      </c>
      <c r="L340" s="38">
        <f>MAX(-L288,0)</f>
        <v/>
      </c>
      <c r="M340" s="37">
        <f>MAX(-M288,0)</f>
        <v/>
      </c>
      <c r="N340" s="37">
        <f>MAX(-N288,0)</f>
        <v/>
      </c>
      <c r="O340" s="37">
        <f>MAX(-O288,0)</f>
        <v/>
      </c>
      <c r="P340" s="37">
        <f>MAX(-P288,0)</f>
        <v/>
      </c>
      <c r="Q340" s="37">
        <f>MAX(-Q288,0)</f>
        <v/>
      </c>
      <c r="R340" s="37">
        <f>MAX(-R288,0)</f>
        <v/>
      </c>
      <c r="S340" s="37">
        <f>MAX(-S288,0)</f>
        <v/>
      </c>
      <c r="T340" s="37">
        <f>MAX(-T288,0)</f>
        <v/>
      </c>
      <c r="U340" s="37">
        <f>MAX(-U288,0)</f>
        <v/>
      </c>
      <c r="V340" s="37">
        <f>MAX(-V288,0)</f>
        <v/>
      </c>
      <c r="W340" s="37">
        <f>MAX(-W288,0)</f>
        <v/>
      </c>
      <c r="X340" s="37">
        <f>MAX(-X288,0)</f>
        <v/>
      </c>
      <c r="Y340" s="37">
        <f>MAX(-Y288,0)</f>
        <v/>
      </c>
      <c r="Z340" s="37">
        <f>MAX(-Z288,0)</f>
        <v/>
      </c>
      <c r="AA340" s="37">
        <f>MAX(-AA288,0)</f>
        <v/>
      </c>
      <c r="AB340" s="37">
        <f>MAX(-AB288,0)</f>
        <v/>
      </c>
      <c r="AC340" s="37">
        <f>MAX(-AC288,0)</f>
        <v/>
      </c>
      <c r="AD340" s="40">
        <f>SUBSIDYPART(AD288)</f>
        <v/>
      </c>
      <c r="AF340" s="11">
        <f>LOWER(Settings!$C$4)&amp;".mit."&amp;$A340&amp;IF($C340="","","."&amp;$C340&amp;"."&amp;$B340)&amp;IF(INDEX(Variables!$D$5:$D$205,MATCH($A340,Variables!$A$5:$A$205,0))="","","."&amp;INDEX(Variables!$D$5:$D$205,MATCH($A340,Variables!$A$5:$A$205,0)))&amp;"."&amp;AF$5</f>
        <v/>
      </c>
      <c r="AG340" s="38">
        <f>MAX(-AG288,0)</f>
        <v/>
      </c>
      <c r="AH340" s="37">
        <f>MAX(-AH288,0)</f>
        <v/>
      </c>
      <c r="AI340" s="37">
        <f>MAX(-AI288,0)</f>
        <v/>
      </c>
      <c r="AJ340" s="37">
        <f>MAX(-AJ288,0)</f>
        <v/>
      </c>
      <c r="AK340" s="37">
        <f>MAX(-AK288,0)</f>
        <v/>
      </c>
      <c r="AL340" s="37">
        <f>MAX(-AL288,0)</f>
        <v/>
      </c>
      <c r="AM340" s="37">
        <f>MAX(-AM288,0)</f>
        <v/>
      </c>
      <c r="AN340" s="37">
        <f>MAX(-AN288,0)</f>
        <v/>
      </c>
      <c r="AO340" s="37">
        <f>MAX(-AO288,0)</f>
        <v/>
      </c>
      <c r="AP340" s="37">
        <f>MAX(-AP288,0)</f>
        <v/>
      </c>
      <c r="AQ340" s="37">
        <f>MAX(-AQ288,0)</f>
        <v/>
      </c>
      <c r="AR340" s="37">
        <f>MAX(-AR288,0)</f>
        <v/>
      </c>
      <c r="AS340" s="37">
        <f>MAX(-AS288,0)</f>
        <v/>
      </c>
      <c r="AT340" s="37">
        <f>MAX(-AT288,0)</f>
        <v/>
      </c>
      <c r="AU340" s="37">
        <f>MAX(-AU288,0)</f>
        <v/>
      </c>
      <c r="AV340" s="37">
        <f>MAX(-AV288,0)</f>
        <v/>
      </c>
      <c r="AW340" s="37">
        <f>MAX(-AW288,0)</f>
        <v/>
      </c>
      <c r="AX340" s="37">
        <f>MAX(-AX288,0)</f>
        <v/>
      </c>
      <c r="AY340" s="40">
        <f>SUBSIDYPART(AY288)</f>
        <v/>
      </c>
    </row>
    <row r="341" hidden="1" outlineLevel="1">
      <c r="A341" s="14" t="inlineStr">
        <is>
          <t>esub</t>
        </is>
      </c>
      <c r="B341" s="14" t="inlineStr">
        <is>
          <t>oop</t>
        </is>
      </c>
      <c r="C341" s="14" t="inlineStr">
        <is>
          <t>all</t>
        </is>
      </c>
      <c r="D341" s="36" t="n"/>
      <c r="E341" s="36" t="n"/>
      <c r="F341" s="36" t="n"/>
      <c r="G341" s="36" t="n"/>
      <c r="H341" s="14">
        <f>INDEX(Variables!$B$5:$B$205,MATCH($A341,Variables!$A$5:$A$205,0))&amp;IF($C341="",""," | "&amp;INDEX(Mapping!$B$5:$B$26,MATCH($C341,Mapping!$A$5:$A$26,0))&amp;" | "&amp;INDEX(Mapping!$B$30:$B$46,MATCH($B341,Mapping!$A$30:$A$46,0)))</f>
        <v/>
      </c>
      <c r="I341" s="14">
        <f>INDEX(Variables!$C$5:$C$205,MATCH($A341,Variables!$A$5:$A$205,0))</f>
        <v/>
      </c>
      <c r="J341" s="14">
        <f>INDEX(Variables!$E$5:$E$205,MATCH($A341,Variables!$A$5:$A$205,0))</f>
        <v/>
      </c>
      <c r="K341" s="11">
        <f>LOWER(Settings!$C$4)&amp;".mit."&amp;$A341&amp;IF($C341="","","."&amp;$C341&amp;"."&amp;$B341)&amp;IF(INDEX(Variables!$D$5:$D$205,MATCH($A341,Variables!$A$5:$A$205,0))="","","."&amp;INDEX(Variables!$D$5:$D$205,MATCH($A341,Variables!$A$5:$A$205,0)))&amp;"."&amp;K$5</f>
        <v/>
      </c>
      <c r="L341" s="38">
        <f>MAX(-L289,0)</f>
        <v/>
      </c>
      <c r="M341" s="37">
        <f>MAX(-M289,0)</f>
        <v/>
      </c>
      <c r="N341" s="37">
        <f>MAX(-N289,0)</f>
        <v/>
      </c>
      <c r="O341" s="37">
        <f>MAX(-O289,0)</f>
        <v/>
      </c>
      <c r="P341" s="37">
        <f>MAX(-P289,0)</f>
        <v/>
      </c>
      <c r="Q341" s="37">
        <f>MAX(-Q289,0)</f>
        <v/>
      </c>
      <c r="R341" s="37">
        <f>MAX(-R289,0)</f>
        <v/>
      </c>
      <c r="S341" s="37">
        <f>MAX(-S289,0)</f>
        <v/>
      </c>
      <c r="T341" s="37">
        <f>MAX(-T289,0)</f>
        <v/>
      </c>
      <c r="U341" s="37">
        <f>MAX(-U289,0)</f>
        <v/>
      </c>
      <c r="V341" s="37">
        <f>MAX(-V289,0)</f>
        <v/>
      </c>
      <c r="W341" s="37">
        <f>MAX(-W289,0)</f>
        <v/>
      </c>
      <c r="X341" s="37">
        <f>MAX(-X289,0)</f>
        <v/>
      </c>
      <c r="Y341" s="37">
        <f>MAX(-Y289,0)</f>
        <v/>
      </c>
      <c r="Z341" s="37">
        <f>MAX(-Z289,0)</f>
        <v/>
      </c>
      <c r="AA341" s="37">
        <f>MAX(-AA289,0)</f>
        <v/>
      </c>
      <c r="AB341" s="37">
        <f>MAX(-AB289,0)</f>
        <v/>
      </c>
      <c r="AC341" s="37">
        <f>MAX(-AC289,0)</f>
        <v/>
      </c>
      <c r="AD341" s="40">
        <f>SUBSIDYPART(AD289)</f>
        <v/>
      </c>
      <c r="AF341" s="11">
        <f>LOWER(Settings!$C$4)&amp;".mit."&amp;$A341&amp;IF($C341="","","."&amp;$C341&amp;"."&amp;$B341)&amp;IF(INDEX(Variables!$D$5:$D$205,MATCH($A341,Variables!$A$5:$A$205,0))="","","."&amp;INDEX(Variables!$D$5:$D$205,MATCH($A341,Variables!$A$5:$A$205,0)))&amp;"."&amp;AF$5</f>
        <v/>
      </c>
      <c r="AG341" s="38">
        <f>MAX(-AG289,0)</f>
        <v/>
      </c>
      <c r="AH341" s="37">
        <f>MAX(-AH289,0)</f>
        <v/>
      </c>
      <c r="AI341" s="37">
        <f>MAX(-AI289,0)</f>
        <v/>
      </c>
      <c r="AJ341" s="37">
        <f>MAX(-AJ289,0)</f>
        <v/>
      </c>
      <c r="AK341" s="37">
        <f>MAX(-AK289,0)</f>
        <v/>
      </c>
      <c r="AL341" s="37">
        <f>MAX(-AL289,0)</f>
        <v/>
      </c>
      <c r="AM341" s="37">
        <f>MAX(-AM289,0)</f>
        <v/>
      </c>
      <c r="AN341" s="37">
        <f>MAX(-AN289,0)</f>
        <v/>
      </c>
      <c r="AO341" s="37">
        <f>MAX(-AO289,0)</f>
        <v/>
      </c>
      <c r="AP341" s="37">
        <f>MAX(-AP289,0)</f>
        <v/>
      </c>
      <c r="AQ341" s="37">
        <f>MAX(-AQ289,0)</f>
        <v/>
      </c>
      <c r="AR341" s="37">
        <f>MAX(-AR289,0)</f>
        <v/>
      </c>
      <c r="AS341" s="37">
        <f>MAX(-AS289,0)</f>
        <v/>
      </c>
      <c r="AT341" s="37">
        <f>MAX(-AT289,0)</f>
        <v/>
      </c>
      <c r="AU341" s="37">
        <f>MAX(-AU289,0)</f>
        <v/>
      </c>
      <c r="AV341" s="37">
        <f>MAX(-AV289,0)</f>
        <v/>
      </c>
      <c r="AW341" s="37">
        <f>MAX(-AW289,0)</f>
        <v/>
      </c>
      <c r="AX341" s="37">
        <f>MAX(-AX289,0)</f>
        <v/>
      </c>
      <c r="AY341" s="40">
        <f>SUBSIDYPART(AY289)</f>
        <v/>
      </c>
    </row>
    <row r="342" hidden="1" outlineLevel="1">
      <c r="A342" s="14" t="inlineStr">
        <is>
          <t>esub</t>
        </is>
      </c>
      <c r="B342" s="14" t="inlineStr">
        <is>
          <t>bio</t>
        </is>
      </c>
      <c r="C342" s="14" t="inlineStr">
        <is>
          <t>all</t>
        </is>
      </c>
      <c r="D342" s="36" t="n"/>
      <c r="E342" s="36" t="n"/>
      <c r="F342" s="36" t="n"/>
      <c r="G342" s="36" t="n"/>
      <c r="H342" s="14">
        <f>INDEX(Variables!$B$5:$B$205,MATCH($A342,Variables!$A$5:$A$205,0))&amp;IF($C342="",""," | "&amp;INDEX(Mapping!$B$5:$B$26,MATCH($C342,Mapping!$A$5:$A$26,0))&amp;" | "&amp;INDEX(Mapping!$B$30:$B$46,MATCH($B342,Mapping!$A$30:$A$46,0)))</f>
        <v/>
      </c>
      <c r="I342" s="14">
        <f>INDEX(Variables!$C$5:$C$205,MATCH($A342,Variables!$A$5:$A$205,0))</f>
        <v/>
      </c>
      <c r="J342" s="14">
        <f>INDEX(Variables!$E$5:$E$205,MATCH($A342,Variables!$A$5:$A$205,0))</f>
        <v/>
      </c>
      <c r="K342" s="11">
        <f>LOWER(Settings!$C$4)&amp;".mit."&amp;$A342&amp;IF($C342="","","."&amp;$C342&amp;"."&amp;$B342)&amp;IF(INDEX(Variables!$D$5:$D$205,MATCH($A342,Variables!$A$5:$A$205,0))="","","."&amp;INDEX(Variables!$D$5:$D$205,MATCH($A342,Variables!$A$5:$A$205,0)))&amp;"."&amp;K$5</f>
        <v/>
      </c>
      <c r="L342" s="38">
        <f>MAX(-L290,0)</f>
        <v/>
      </c>
      <c r="M342" s="37">
        <f>MAX(-M290,0)</f>
        <v/>
      </c>
      <c r="N342" s="37">
        <f>MAX(-N290,0)</f>
        <v/>
      </c>
      <c r="O342" s="37">
        <f>MAX(-O290,0)</f>
        <v/>
      </c>
      <c r="P342" s="37">
        <f>MAX(-P290,0)</f>
        <v/>
      </c>
      <c r="Q342" s="37">
        <f>MAX(-Q290,0)</f>
        <v/>
      </c>
      <c r="R342" s="37">
        <f>MAX(-R290,0)</f>
        <v/>
      </c>
      <c r="S342" s="37">
        <f>MAX(-S290,0)</f>
        <v/>
      </c>
      <c r="T342" s="37">
        <f>MAX(-T290,0)</f>
        <v/>
      </c>
      <c r="U342" s="37">
        <f>MAX(-U290,0)</f>
        <v/>
      </c>
      <c r="V342" s="37">
        <f>MAX(-V290,0)</f>
        <v/>
      </c>
      <c r="W342" s="37">
        <f>MAX(-W290,0)</f>
        <v/>
      </c>
      <c r="X342" s="37">
        <f>MAX(-X290,0)</f>
        <v/>
      </c>
      <c r="Y342" s="37">
        <f>MAX(-Y290,0)</f>
        <v/>
      </c>
      <c r="Z342" s="37">
        <f>MAX(-Z290,0)</f>
        <v/>
      </c>
      <c r="AA342" s="37">
        <f>MAX(-AA290,0)</f>
        <v/>
      </c>
      <c r="AB342" s="37">
        <f>MAX(-AB290,0)</f>
        <v/>
      </c>
      <c r="AC342" s="37">
        <f>MAX(-AC290,0)</f>
        <v/>
      </c>
      <c r="AD342" s="40">
        <f>SUBSIDYPART(AD290)</f>
        <v/>
      </c>
      <c r="AF342" s="11">
        <f>LOWER(Settings!$C$4)&amp;".mit."&amp;$A342&amp;IF($C342="","","."&amp;$C342&amp;"."&amp;$B342)&amp;IF(INDEX(Variables!$D$5:$D$205,MATCH($A342,Variables!$A$5:$A$205,0))="","","."&amp;INDEX(Variables!$D$5:$D$205,MATCH($A342,Variables!$A$5:$A$205,0)))&amp;"."&amp;AF$5</f>
        <v/>
      </c>
      <c r="AG342" s="38">
        <f>MAX(-AG290,0)</f>
        <v/>
      </c>
      <c r="AH342" s="37">
        <f>MAX(-AH290,0)</f>
        <v/>
      </c>
      <c r="AI342" s="37">
        <f>MAX(-AI290,0)</f>
        <v/>
      </c>
      <c r="AJ342" s="37">
        <f>MAX(-AJ290,0)</f>
        <v/>
      </c>
      <c r="AK342" s="37">
        <f>MAX(-AK290,0)</f>
        <v/>
      </c>
      <c r="AL342" s="37">
        <f>MAX(-AL290,0)</f>
        <v/>
      </c>
      <c r="AM342" s="37">
        <f>MAX(-AM290,0)</f>
        <v/>
      </c>
      <c r="AN342" s="37">
        <f>MAX(-AN290,0)</f>
        <v/>
      </c>
      <c r="AO342" s="37">
        <f>MAX(-AO290,0)</f>
        <v/>
      </c>
      <c r="AP342" s="37">
        <f>MAX(-AP290,0)</f>
        <v/>
      </c>
      <c r="AQ342" s="37">
        <f>MAX(-AQ290,0)</f>
        <v/>
      </c>
      <c r="AR342" s="37">
        <f>MAX(-AR290,0)</f>
        <v/>
      </c>
      <c r="AS342" s="37">
        <f>MAX(-AS290,0)</f>
        <v/>
      </c>
      <c r="AT342" s="37">
        <f>MAX(-AT290,0)</f>
        <v/>
      </c>
      <c r="AU342" s="37">
        <f>MAX(-AU290,0)</f>
        <v/>
      </c>
      <c r="AV342" s="37">
        <f>MAX(-AV290,0)</f>
        <v/>
      </c>
      <c r="AW342" s="37">
        <f>MAX(-AW290,0)</f>
        <v/>
      </c>
      <c r="AX342" s="37">
        <f>MAX(-AX290,0)</f>
        <v/>
      </c>
      <c r="AY342" s="40">
        <f>SUBSIDYPART(AY290)</f>
        <v/>
      </c>
    </row>
    <row r="343" hidden="1" outlineLevel="1"/>
    <row r="344" hidden="1" outlineLevel="1">
      <c r="A344" s="14" t="inlineStr">
        <is>
          <t>esubpu</t>
        </is>
      </c>
      <c r="B344" s="14" t="inlineStr">
        <is>
          <t>coa</t>
        </is>
      </c>
      <c r="C344" s="14" t="inlineStr">
        <is>
          <t>pow</t>
        </is>
      </c>
      <c r="D344" s="37">
        <f>INDEX(Inputs_prices!$G$5:$G$16,MATCH($B344&amp;"."&amp;$C344,Inputs_prices!$A$5:$A$16,0))</f>
        <v/>
      </c>
      <c r="E344" s="36" t="n"/>
      <c r="F344" s="36" t="n"/>
      <c r="G344" s="36" t="n"/>
      <c r="H344" s="14">
        <f>INDEX(Variables!$B$5:$B$205,MATCH($A344,Variables!$A$5:$A$205,0))&amp;IF($C344="",""," | "&amp;INDEX(Mapping!$B$5:$B$26,MATCH($C344,Mapping!$A$5:$A$26,0))&amp;" | "&amp;INDEX(Mapping!$B$30:$B$46,MATCH($B344,Mapping!$A$30:$A$46,0)))</f>
        <v/>
      </c>
      <c r="I344" s="14">
        <f>INDEX(Variables!$C$5:$C$205,MATCH($A344,Variables!$A$5:$A$205,0))</f>
        <v/>
      </c>
      <c r="J344" s="14">
        <f>INDEX(Variables!$E$5:$E$205,MATCH($A344,Variables!$A$5:$A$205,0))</f>
        <v/>
      </c>
      <c r="K344" s="11">
        <f>LOWER(Settings!$C$4)&amp;".mit."&amp;$A344&amp;IF($C344="","","."&amp;$C344&amp;"."&amp;$B344)&amp;IF(INDEX(Variables!$D$5:$D$205,MATCH($A344,Variables!$A$5:$A$205,0))="","","."&amp;INDEX(Variables!$D$5:$D$205,MATCH($A344,Variables!$A$5:$A$205,0)))&amp;"."&amp;K$5</f>
        <v/>
      </c>
      <c r="L344" s="38">
        <f>L331*$D344</f>
        <v/>
      </c>
      <c r="M344" s="37">
        <f>M331*$D344</f>
        <v/>
      </c>
      <c r="N344" s="37">
        <f>N331*$D344</f>
        <v/>
      </c>
      <c r="O344" s="37">
        <f>O331*$D344</f>
        <v/>
      </c>
      <c r="P344" s="37">
        <f>P331*$D344</f>
        <v/>
      </c>
      <c r="Q344" s="37">
        <f>Q331*$D344</f>
        <v/>
      </c>
      <c r="R344" s="37">
        <f>R331*$D344</f>
        <v/>
      </c>
      <c r="S344" s="37">
        <f>S331*$D344</f>
        <v/>
      </c>
      <c r="T344" s="37">
        <f>T331*$D344</f>
        <v/>
      </c>
      <c r="U344" s="37">
        <f>U331*$D344</f>
        <v/>
      </c>
      <c r="V344" s="37">
        <f>V331*$D344</f>
        <v/>
      </c>
      <c r="W344" s="37">
        <f>W331*$D344</f>
        <v/>
      </c>
      <c r="X344" s="37">
        <f>X331*$D344</f>
        <v/>
      </c>
      <c r="Y344" s="37">
        <f>Y331*$D344</f>
        <v/>
      </c>
      <c r="Z344" s="37">
        <f>Z331*$D344</f>
        <v/>
      </c>
      <c r="AA344" s="37">
        <f>AA331*$D344</f>
        <v/>
      </c>
      <c r="AB344" s="37">
        <f>AB331*$D344</f>
        <v/>
      </c>
      <c r="AC344" s="37">
        <f>AC331*$D344</f>
        <v/>
      </c>
      <c r="AD344" s="40">
        <f>PERUNIT(AD331,$D344)</f>
        <v/>
      </c>
      <c r="AF344" s="11">
        <f>LOWER(Settings!$C$4)&amp;".mit."&amp;$A344&amp;IF($C344="","","."&amp;$C344&amp;"."&amp;$B344)&amp;IF(INDEX(Variables!$D$5:$D$205,MATCH($A344,Variables!$A$5:$A$205,0))="","","."&amp;INDEX(Variables!$D$5:$D$205,MATCH($A344,Variables!$A$5:$A$205,0)))&amp;"."&amp;AF$5</f>
        <v/>
      </c>
      <c r="AG344" s="38">
        <f>AG331*$D344</f>
        <v/>
      </c>
      <c r="AH344" s="37">
        <f>AH331*$D344</f>
        <v/>
      </c>
      <c r="AI344" s="37">
        <f>AI331*$D344</f>
        <v/>
      </c>
      <c r="AJ344" s="37">
        <f>AJ331*$D344</f>
        <v/>
      </c>
      <c r="AK344" s="37">
        <f>AK331*$D344</f>
        <v/>
      </c>
      <c r="AL344" s="37">
        <f>AL331*$D344</f>
        <v/>
      </c>
      <c r="AM344" s="37">
        <f>AM331*$D344</f>
        <v/>
      </c>
      <c r="AN344" s="37">
        <f>AN331*$D344</f>
        <v/>
      </c>
      <c r="AO344" s="37">
        <f>AO331*$D344</f>
        <v/>
      </c>
      <c r="AP344" s="37">
        <f>AP331*$D344</f>
        <v/>
      </c>
      <c r="AQ344" s="37">
        <f>AQ331*$D344</f>
        <v/>
      </c>
      <c r="AR344" s="37">
        <f>AR331*$D344</f>
        <v/>
      </c>
      <c r="AS344" s="37">
        <f>AS331*$D344</f>
        <v/>
      </c>
      <c r="AT344" s="37">
        <f>AT331*$D344</f>
        <v/>
      </c>
      <c r="AU344" s="37">
        <f>AU331*$D344</f>
        <v/>
      </c>
      <c r="AV344" s="37">
        <f>AV331*$D344</f>
        <v/>
      </c>
      <c r="AW344" s="37">
        <f>AW331*$D344</f>
        <v/>
      </c>
      <c r="AX344" s="37">
        <f>AX331*$D344</f>
        <v/>
      </c>
      <c r="AY344" s="40">
        <f>PERUNIT(AY331,$D344)</f>
        <v/>
      </c>
    </row>
    <row r="345" hidden="1" outlineLevel="1">
      <c r="A345" s="14" t="inlineStr">
        <is>
          <t>esubpu</t>
        </is>
      </c>
      <c r="B345" s="14" t="inlineStr">
        <is>
          <t>coa</t>
        </is>
      </c>
      <c r="C345" s="14" t="inlineStr">
        <is>
          <t>res</t>
        </is>
      </c>
      <c r="D345" s="37">
        <f>INDEX(Inputs_prices!$G$5:$G$16,MATCH($B345&amp;"."&amp;$C345,Inputs_prices!$A$5:$A$16,0))</f>
        <v/>
      </c>
      <c r="E345" s="36" t="n"/>
      <c r="F345" s="36" t="n"/>
      <c r="G345" s="36" t="n"/>
      <c r="H345" s="14">
        <f>INDEX(Variables!$B$5:$B$205,MATCH($A345,Variables!$A$5:$A$205,0))&amp;IF($C345="",""," | "&amp;INDEX(Mapping!$B$5:$B$26,MATCH($C345,Mapping!$A$5:$A$26,0))&amp;" | "&amp;INDEX(Mapping!$B$30:$B$46,MATCH($B345,Mapping!$A$30:$A$46,0)))</f>
        <v/>
      </c>
      <c r="I345" s="14">
        <f>INDEX(Variables!$C$5:$C$205,MATCH($A345,Variables!$A$5:$A$205,0))</f>
        <v/>
      </c>
      <c r="J345" s="14">
        <f>INDEX(Variables!$E$5:$E$205,MATCH($A345,Variables!$A$5:$A$205,0))</f>
        <v/>
      </c>
      <c r="K345" s="11">
        <f>LOWER(Settings!$C$4)&amp;".mit."&amp;$A345&amp;IF($C345="","","."&amp;$C345&amp;"."&amp;$B345)&amp;IF(INDEX(Variables!$D$5:$D$205,MATCH($A345,Variables!$A$5:$A$205,0))="","","."&amp;INDEX(Variables!$D$5:$D$205,MATCH($A345,Variables!$A$5:$A$205,0)))&amp;"."&amp;K$5</f>
        <v/>
      </c>
      <c r="L345" s="38">
        <f>L332*$D345</f>
        <v/>
      </c>
      <c r="M345" s="37">
        <f>M332*$D345</f>
        <v/>
      </c>
      <c r="N345" s="37">
        <f>N332*$D345</f>
        <v/>
      </c>
      <c r="O345" s="37">
        <f>O332*$D345</f>
        <v/>
      </c>
      <c r="P345" s="37">
        <f>P332*$D345</f>
        <v/>
      </c>
      <c r="Q345" s="37">
        <f>Q332*$D345</f>
        <v/>
      </c>
      <c r="R345" s="37">
        <f>R332*$D345</f>
        <v/>
      </c>
      <c r="S345" s="37">
        <f>S332*$D345</f>
        <v/>
      </c>
      <c r="T345" s="37">
        <f>T332*$D345</f>
        <v/>
      </c>
      <c r="U345" s="37">
        <f>U332*$D345</f>
        <v/>
      </c>
      <c r="V345" s="37">
        <f>V332*$D345</f>
        <v/>
      </c>
      <c r="W345" s="37">
        <f>W332*$D345</f>
        <v/>
      </c>
      <c r="X345" s="37">
        <f>X332*$D345</f>
        <v/>
      </c>
      <c r="Y345" s="37">
        <f>Y332*$D345</f>
        <v/>
      </c>
      <c r="Z345" s="37">
        <f>Z332*$D345</f>
        <v/>
      </c>
      <c r="AA345" s="37">
        <f>AA332*$D345</f>
        <v/>
      </c>
      <c r="AB345" s="37">
        <f>AB332*$D345</f>
        <v/>
      </c>
      <c r="AC345" s="37">
        <f>AC332*$D345</f>
        <v/>
      </c>
      <c r="AD345" s="40">
        <f>PERUNIT(AD332,$D345)</f>
        <v/>
      </c>
      <c r="AF345" s="11">
        <f>LOWER(Settings!$C$4)&amp;".mit."&amp;$A345&amp;IF($C345="","","."&amp;$C345&amp;"."&amp;$B345)&amp;IF(INDEX(Variables!$D$5:$D$205,MATCH($A345,Variables!$A$5:$A$205,0))="","","."&amp;INDEX(Variables!$D$5:$D$205,MATCH($A345,Variables!$A$5:$A$205,0)))&amp;"."&amp;AF$5</f>
        <v/>
      </c>
      <c r="AG345" s="38">
        <f>AG332*$D345</f>
        <v/>
      </c>
      <c r="AH345" s="37">
        <f>AH332*$D345</f>
        <v/>
      </c>
      <c r="AI345" s="37">
        <f>AI332*$D345</f>
        <v/>
      </c>
      <c r="AJ345" s="37">
        <f>AJ332*$D345</f>
        <v/>
      </c>
      <c r="AK345" s="37">
        <f>AK332*$D345</f>
        <v/>
      </c>
      <c r="AL345" s="37">
        <f>AL332*$D345</f>
        <v/>
      </c>
      <c r="AM345" s="37">
        <f>AM332*$D345</f>
        <v/>
      </c>
      <c r="AN345" s="37">
        <f>AN332*$D345</f>
        <v/>
      </c>
      <c r="AO345" s="37">
        <f>AO332*$D345</f>
        <v/>
      </c>
      <c r="AP345" s="37">
        <f>AP332*$D345</f>
        <v/>
      </c>
      <c r="AQ345" s="37">
        <f>AQ332*$D345</f>
        <v/>
      </c>
      <c r="AR345" s="37">
        <f>AR332*$D345</f>
        <v/>
      </c>
      <c r="AS345" s="37">
        <f>AS332*$D345</f>
        <v/>
      </c>
      <c r="AT345" s="37">
        <f>AT332*$D345</f>
        <v/>
      </c>
      <c r="AU345" s="37">
        <f>AU332*$D345</f>
        <v/>
      </c>
      <c r="AV345" s="37">
        <f>AV332*$D345</f>
        <v/>
      </c>
      <c r="AW345" s="37">
        <f>AW332*$D345</f>
        <v/>
      </c>
      <c r="AX345" s="37">
        <f>AX332*$D345</f>
        <v/>
      </c>
      <c r="AY345" s="40">
        <f>PERUNIT(AY332,$D345)</f>
        <v/>
      </c>
    </row>
    <row r="346" hidden="1" outlineLevel="1">
      <c r="A346" s="14" t="inlineStr">
        <is>
          <t>esubpu</t>
        </is>
      </c>
      <c r="B346" s="14" t="inlineStr">
        <is>
          <t>coa</t>
        </is>
      </c>
      <c r="C346" s="14" t="inlineStr">
        <is>
          <t>ind</t>
        </is>
      </c>
      <c r="D346" s="37">
        <f>INDEX(Inputs_prices!$G$5:$G$16,MATCH($B346&amp;"."&amp;$C346,Inputs_prices!$A$5:$A$16,0))</f>
        <v/>
      </c>
      <c r="E346" s="36" t="n"/>
      <c r="F346" s="36" t="n"/>
      <c r="G346" s="36" t="n"/>
      <c r="H346" s="14">
        <f>INDEX(Variables!$B$5:$B$205,MATCH($A346,Variables!$A$5:$A$205,0))&amp;IF($C346="",""," | "&amp;INDEX(Mapping!$B$5:$B$26,MATCH($C346,Mapping!$A$5:$A$26,0))&amp;" | "&amp;INDEX(Mapping!$B$30:$B$46,MATCH($B346,Mapping!$A$30:$A$46,0)))</f>
        <v/>
      </c>
      <c r="I346" s="14">
        <f>INDEX(Variables!$C$5:$C$205,MATCH($A346,Variables!$A$5:$A$205,0))</f>
        <v/>
      </c>
      <c r="J346" s="14">
        <f>INDEX(Variables!$E$5:$E$205,MATCH($A346,Variables!$A$5:$A$205,0))</f>
        <v/>
      </c>
      <c r="K346" s="11">
        <f>LOWER(Settings!$C$4)&amp;".mit."&amp;$A346&amp;IF($C346="","","."&amp;$C346&amp;"."&amp;$B346)&amp;IF(INDEX(Variables!$D$5:$D$205,MATCH($A346,Variables!$A$5:$A$205,0))="","","."&amp;INDEX(Variables!$D$5:$D$205,MATCH($A346,Variables!$A$5:$A$205,0)))&amp;"."&amp;K$5</f>
        <v/>
      </c>
      <c r="L346" s="38">
        <f>L333*$D346</f>
        <v/>
      </c>
      <c r="M346" s="37">
        <f>M333*$D346</f>
        <v/>
      </c>
      <c r="N346" s="37">
        <f>N333*$D346</f>
        <v/>
      </c>
      <c r="O346" s="37">
        <f>O333*$D346</f>
        <v/>
      </c>
      <c r="P346" s="37">
        <f>P333*$D346</f>
        <v/>
      </c>
      <c r="Q346" s="37">
        <f>Q333*$D346</f>
        <v/>
      </c>
      <c r="R346" s="37">
        <f>R333*$D346</f>
        <v/>
      </c>
      <c r="S346" s="37">
        <f>S333*$D346</f>
        <v/>
      </c>
      <c r="T346" s="37">
        <f>T333*$D346</f>
        <v/>
      </c>
      <c r="U346" s="37">
        <f>U333*$D346</f>
        <v/>
      </c>
      <c r="V346" s="37">
        <f>V333*$D346</f>
        <v/>
      </c>
      <c r="W346" s="37">
        <f>W333*$D346</f>
        <v/>
      </c>
      <c r="X346" s="37">
        <f>X333*$D346</f>
        <v/>
      </c>
      <c r="Y346" s="37">
        <f>Y333*$D346</f>
        <v/>
      </c>
      <c r="Z346" s="37">
        <f>Z333*$D346</f>
        <v/>
      </c>
      <c r="AA346" s="37">
        <f>AA333*$D346</f>
        <v/>
      </c>
      <c r="AB346" s="37">
        <f>AB333*$D346</f>
        <v/>
      </c>
      <c r="AC346" s="37">
        <f>AC333*$D346</f>
        <v/>
      </c>
      <c r="AD346" s="40">
        <f>PERUNIT(AD333,$D346)</f>
        <v/>
      </c>
      <c r="AF346" s="11">
        <f>LOWER(Settings!$C$4)&amp;".mit."&amp;$A346&amp;IF($C346="","","."&amp;$C346&amp;"."&amp;$B346)&amp;IF(INDEX(Variables!$D$5:$D$205,MATCH($A346,Variables!$A$5:$A$205,0))="","","."&amp;INDEX(Variables!$D$5:$D$205,MATCH($A346,Variables!$A$5:$A$205,0)))&amp;"."&amp;AF$5</f>
        <v/>
      </c>
      <c r="AG346" s="38">
        <f>AG333*$D346</f>
        <v/>
      </c>
      <c r="AH346" s="37">
        <f>AH333*$D346</f>
        <v/>
      </c>
      <c r="AI346" s="37">
        <f>AI333*$D346</f>
        <v/>
      </c>
      <c r="AJ346" s="37">
        <f>AJ333*$D346</f>
        <v/>
      </c>
      <c r="AK346" s="37">
        <f>AK333*$D346</f>
        <v/>
      </c>
      <c r="AL346" s="37">
        <f>AL333*$D346</f>
        <v/>
      </c>
      <c r="AM346" s="37">
        <f>AM333*$D346</f>
        <v/>
      </c>
      <c r="AN346" s="37">
        <f>AN333*$D346</f>
        <v/>
      </c>
      <c r="AO346" s="37">
        <f>AO333*$D346</f>
        <v/>
      </c>
      <c r="AP346" s="37">
        <f>AP333*$D346</f>
        <v/>
      </c>
      <c r="AQ346" s="37">
        <f>AQ333*$D346</f>
        <v/>
      </c>
      <c r="AR346" s="37">
        <f>AR333*$D346</f>
        <v/>
      </c>
      <c r="AS346" s="37">
        <f>AS333*$D346</f>
        <v/>
      </c>
      <c r="AT346" s="37">
        <f>AT333*$D346</f>
        <v/>
      </c>
      <c r="AU346" s="37">
        <f>AU333*$D346</f>
        <v/>
      </c>
      <c r="AV346" s="37">
        <f>AV333*$D346</f>
        <v/>
      </c>
      <c r="AW346" s="37">
        <f>AW333*$D346</f>
        <v/>
      </c>
      <c r="AX346" s="37">
        <f>AX333*$D346</f>
        <v/>
      </c>
      <c r="AY346" s="40">
        <f>PERUNIT(AY333,$D346)</f>
        <v/>
      </c>
    </row>
    <row r="347" hidden="1" outlineLevel="1">
      <c r="A347" s="14" t="inlineStr">
        <is>
          <t>esubpu</t>
        </is>
      </c>
      <c r="B347" s="14" t="inlineStr">
        <is>
          <t>nga</t>
        </is>
      </c>
      <c r="C347" s="14" t="inlineStr">
        <is>
          <t>pow</t>
        </is>
      </c>
      <c r="D347" s="37">
        <f>INDEX(Inputs_prices!$G$5:$G$16,MATCH($B347&amp;"."&amp;$C347,Inputs_prices!$A$5:$A$16,0))</f>
        <v/>
      </c>
      <c r="E347" s="36" t="n"/>
      <c r="F347" s="36" t="n"/>
      <c r="G347" s="36" t="n"/>
      <c r="H347" s="14">
        <f>INDEX(Variables!$B$5:$B$205,MATCH($A347,Variables!$A$5:$A$205,0))&amp;IF($C347="",""," | "&amp;INDEX(Mapping!$B$5:$B$26,MATCH($C347,Mapping!$A$5:$A$26,0))&amp;" | "&amp;INDEX(Mapping!$B$30:$B$46,MATCH($B347,Mapping!$A$30:$A$46,0)))</f>
        <v/>
      </c>
      <c r="I347" s="14">
        <f>INDEX(Variables!$C$5:$C$205,MATCH($A347,Variables!$A$5:$A$205,0))</f>
        <v/>
      </c>
      <c r="J347" s="14">
        <f>INDEX(Variables!$E$5:$E$205,MATCH($A347,Variables!$A$5:$A$205,0))</f>
        <v/>
      </c>
      <c r="K347" s="11">
        <f>LOWER(Settings!$C$4)&amp;".mit."&amp;$A347&amp;IF($C347="","","."&amp;$C347&amp;"."&amp;$B347)&amp;IF(INDEX(Variables!$D$5:$D$205,MATCH($A347,Variables!$A$5:$A$205,0))="","","."&amp;INDEX(Variables!$D$5:$D$205,MATCH($A347,Variables!$A$5:$A$205,0)))&amp;"."&amp;K$5</f>
        <v/>
      </c>
      <c r="L347" s="38">
        <f>L334*$D347</f>
        <v/>
      </c>
      <c r="M347" s="37">
        <f>M334*$D347</f>
        <v/>
      </c>
      <c r="N347" s="37">
        <f>N334*$D347</f>
        <v/>
      </c>
      <c r="O347" s="37">
        <f>O334*$D347</f>
        <v/>
      </c>
      <c r="P347" s="37">
        <f>P334*$D347</f>
        <v/>
      </c>
      <c r="Q347" s="37">
        <f>Q334*$D347</f>
        <v/>
      </c>
      <c r="R347" s="37">
        <f>R334*$D347</f>
        <v/>
      </c>
      <c r="S347" s="37">
        <f>S334*$D347</f>
        <v/>
      </c>
      <c r="T347" s="37">
        <f>T334*$D347</f>
        <v/>
      </c>
      <c r="U347" s="37">
        <f>U334*$D347</f>
        <v/>
      </c>
      <c r="V347" s="37">
        <f>V334*$D347</f>
        <v/>
      </c>
      <c r="W347" s="37">
        <f>W334*$D347</f>
        <v/>
      </c>
      <c r="X347" s="37">
        <f>X334*$D347</f>
        <v/>
      </c>
      <c r="Y347" s="37">
        <f>Y334*$D347</f>
        <v/>
      </c>
      <c r="Z347" s="37">
        <f>Z334*$D347</f>
        <v/>
      </c>
      <c r="AA347" s="37">
        <f>AA334*$D347</f>
        <v/>
      </c>
      <c r="AB347" s="37">
        <f>AB334*$D347</f>
        <v/>
      </c>
      <c r="AC347" s="37">
        <f>AC334*$D347</f>
        <v/>
      </c>
      <c r="AD347" s="40">
        <f>PERUNIT(AD334,$D347)</f>
        <v/>
      </c>
      <c r="AF347" s="11">
        <f>LOWER(Settings!$C$4)&amp;".mit."&amp;$A347&amp;IF($C347="","","."&amp;$C347&amp;"."&amp;$B347)&amp;IF(INDEX(Variables!$D$5:$D$205,MATCH($A347,Variables!$A$5:$A$205,0))="","","."&amp;INDEX(Variables!$D$5:$D$205,MATCH($A347,Variables!$A$5:$A$205,0)))&amp;"."&amp;AF$5</f>
        <v/>
      </c>
      <c r="AG347" s="38">
        <f>AG334*$D347</f>
        <v/>
      </c>
      <c r="AH347" s="37">
        <f>AH334*$D347</f>
        <v/>
      </c>
      <c r="AI347" s="37">
        <f>AI334*$D347</f>
        <v/>
      </c>
      <c r="AJ347" s="37">
        <f>AJ334*$D347</f>
        <v/>
      </c>
      <c r="AK347" s="37">
        <f>AK334*$D347</f>
        <v/>
      </c>
      <c r="AL347" s="37">
        <f>AL334*$D347</f>
        <v/>
      </c>
      <c r="AM347" s="37">
        <f>AM334*$D347</f>
        <v/>
      </c>
      <c r="AN347" s="37">
        <f>AN334*$D347</f>
        <v/>
      </c>
      <c r="AO347" s="37">
        <f>AO334*$D347</f>
        <v/>
      </c>
      <c r="AP347" s="37">
        <f>AP334*$D347</f>
        <v/>
      </c>
      <c r="AQ347" s="37">
        <f>AQ334*$D347</f>
        <v/>
      </c>
      <c r="AR347" s="37">
        <f>AR334*$D347</f>
        <v/>
      </c>
      <c r="AS347" s="37">
        <f>AS334*$D347</f>
        <v/>
      </c>
      <c r="AT347" s="37">
        <f>AT334*$D347</f>
        <v/>
      </c>
      <c r="AU347" s="37">
        <f>AU334*$D347</f>
        <v/>
      </c>
      <c r="AV347" s="37">
        <f>AV334*$D347</f>
        <v/>
      </c>
      <c r="AW347" s="37">
        <f>AW334*$D347</f>
        <v/>
      </c>
      <c r="AX347" s="37">
        <f>AX334*$D347</f>
        <v/>
      </c>
      <c r="AY347" s="40">
        <f>PERUNIT(AY334,$D347)</f>
        <v/>
      </c>
    </row>
    <row r="348" hidden="1" outlineLevel="1">
      <c r="A348" s="14" t="inlineStr">
        <is>
          <t>esubpu</t>
        </is>
      </c>
      <c r="B348" s="14" t="inlineStr">
        <is>
          <t>nga</t>
        </is>
      </c>
      <c r="C348" s="14" t="inlineStr">
        <is>
          <t>res</t>
        </is>
      </c>
      <c r="D348" s="37">
        <f>INDEX(Inputs_prices!$G$5:$G$16,MATCH($B348&amp;"."&amp;$C348,Inputs_prices!$A$5:$A$16,0))</f>
        <v/>
      </c>
      <c r="E348" s="36" t="n"/>
      <c r="F348" s="36" t="n"/>
      <c r="G348" s="36" t="n"/>
      <c r="H348" s="14">
        <f>INDEX(Variables!$B$5:$B$205,MATCH($A348,Variables!$A$5:$A$205,0))&amp;IF($C348="",""," | "&amp;INDEX(Mapping!$B$5:$B$26,MATCH($C348,Mapping!$A$5:$A$26,0))&amp;" | "&amp;INDEX(Mapping!$B$30:$B$46,MATCH($B348,Mapping!$A$30:$A$46,0)))</f>
        <v/>
      </c>
      <c r="I348" s="14">
        <f>INDEX(Variables!$C$5:$C$205,MATCH($A348,Variables!$A$5:$A$205,0))</f>
        <v/>
      </c>
      <c r="J348" s="14">
        <f>INDEX(Variables!$E$5:$E$205,MATCH($A348,Variables!$A$5:$A$205,0))</f>
        <v/>
      </c>
      <c r="K348" s="11">
        <f>LOWER(Settings!$C$4)&amp;".mit."&amp;$A348&amp;IF($C348="","","."&amp;$C348&amp;"."&amp;$B348)&amp;IF(INDEX(Variables!$D$5:$D$205,MATCH($A348,Variables!$A$5:$A$205,0))="","","."&amp;INDEX(Variables!$D$5:$D$205,MATCH($A348,Variables!$A$5:$A$205,0)))&amp;"."&amp;K$5</f>
        <v/>
      </c>
      <c r="L348" s="38">
        <f>L335*$D348</f>
        <v/>
      </c>
      <c r="M348" s="37">
        <f>M335*$D348</f>
        <v/>
      </c>
      <c r="N348" s="37">
        <f>N335*$D348</f>
        <v/>
      </c>
      <c r="O348" s="37">
        <f>O335*$D348</f>
        <v/>
      </c>
      <c r="P348" s="37">
        <f>P335*$D348</f>
        <v/>
      </c>
      <c r="Q348" s="37">
        <f>Q335*$D348</f>
        <v/>
      </c>
      <c r="R348" s="37">
        <f>R335*$D348</f>
        <v/>
      </c>
      <c r="S348" s="37">
        <f>S335*$D348</f>
        <v/>
      </c>
      <c r="T348" s="37">
        <f>T335*$D348</f>
        <v/>
      </c>
      <c r="U348" s="37">
        <f>U335*$D348</f>
        <v/>
      </c>
      <c r="V348" s="37">
        <f>V335*$D348</f>
        <v/>
      </c>
      <c r="W348" s="37">
        <f>W335*$D348</f>
        <v/>
      </c>
      <c r="X348" s="37">
        <f>X335*$D348</f>
        <v/>
      </c>
      <c r="Y348" s="37">
        <f>Y335*$D348</f>
        <v/>
      </c>
      <c r="Z348" s="37">
        <f>Z335*$D348</f>
        <v/>
      </c>
      <c r="AA348" s="37">
        <f>AA335*$D348</f>
        <v/>
      </c>
      <c r="AB348" s="37">
        <f>AB335*$D348</f>
        <v/>
      </c>
      <c r="AC348" s="37">
        <f>AC335*$D348</f>
        <v/>
      </c>
      <c r="AD348" s="40">
        <f>PERUNIT(AD335,$D348)</f>
        <v/>
      </c>
      <c r="AF348" s="11">
        <f>LOWER(Settings!$C$4)&amp;".mit."&amp;$A348&amp;IF($C348="","","."&amp;$C348&amp;"."&amp;$B348)&amp;IF(INDEX(Variables!$D$5:$D$205,MATCH($A348,Variables!$A$5:$A$205,0))="","","."&amp;INDEX(Variables!$D$5:$D$205,MATCH($A348,Variables!$A$5:$A$205,0)))&amp;"."&amp;AF$5</f>
        <v/>
      </c>
      <c r="AG348" s="38">
        <f>AG335*$D348</f>
        <v/>
      </c>
      <c r="AH348" s="37">
        <f>AH335*$D348</f>
        <v/>
      </c>
      <c r="AI348" s="37">
        <f>AI335*$D348</f>
        <v/>
      </c>
      <c r="AJ348" s="37">
        <f>AJ335*$D348</f>
        <v/>
      </c>
      <c r="AK348" s="37">
        <f>AK335*$D348</f>
        <v/>
      </c>
      <c r="AL348" s="37">
        <f>AL335*$D348</f>
        <v/>
      </c>
      <c r="AM348" s="37">
        <f>AM335*$D348</f>
        <v/>
      </c>
      <c r="AN348" s="37">
        <f>AN335*$D348</f>
        <v/>
      </c>
      <c r="AO348" s="37">
        <f>AO335*$D348</f>
        <v/>
      </c>
      <c r="AP348" s="37">
        <f>AP335*$D348</f>
        <v/>
      </c>
      <c r="AQ348" s="37">
        <f>AQ335*$D348</f>
        <v/>
      </c>
      <c r="AR348" s="37">
        <f>AR335*$D348</f>
        <v/>
      </c>
      <c r="AS348" s="37">
        <f>AS335*$D348</f>
        <v/>
      </c>
      <c r="AT348" s="37">
        <f>AT335*$D348</f>
        <v/>
      </c>
      <c r="AU348" s="37">
        <f>AU335*$D348</f>
        <v/>
      </c>
      <c r="AV348" s="37">
        <f>AV335*$D348</f>
        <v/>
      </c>
      <c r="AW348" s="37">
        <f>AW335*$D348</f>
        <v/>
      </c>
      <c r="AX348" s="37">
        <f>AX335*$D348</f>
        <v/>
      </c>
      <c r="AY348" s="40">
        <f>PERUNIT(AY335,$D348)</f>
        <v/>
      </c>
    </row>
    <row r="349" hidden="1" outlineLevel="1">
      <c r="A349" s="14" t="inlineStr">
        <is>
          <t>esubpu</t>
        </is>
      </c>
      <c r="B349" s="14" t="inlineStr">
        <is>
          <t>nga</t>
        </is>
      </c>
      <c r="C349" s="14" t="inlineStr">
        <is>
          <t>ind</t>
        </is>
      </c>
      <c r="D349" s="37">
        <f>INDEX(Inputs_prices!$G$5:$G$16,MATCH($B349&amp;"."&amp;$C349,Inputs_prices!$A$5:$A$16,0))</f>
        <v/>
      </c>
      <c r="E349" s="36" t="n"/>
      <c r="F349" s="36" t="n"/>
      <c r="G349" s="36" t="n"/>
      <c r="H349" s="14">
        <f>INDEX(Variables!$B$5:$B$205,MATCH($A349,Variables!$A$5:$A$205,0))&amp;IF($C349="",""," | "&amp;INDEX(Mapping!$B$5:$B$26,MATCH($C349,Mapping!$A$5:$A$26,0))&amp;" | "&amp;INDEX(Mapping!$B$30:$B$46,MATCH($B349,Mapping!$A$30:$A$46,0)))</f>
        <v/>
      </c>
      <c r="I349" s="14">
        <f>INDEX(Variables!$C$5:$C$205,MATCH($A349,Variables!$A$5:$A$205,0))</f>
        <v/>
      </c>
      <c r="J349" s="14">
        <f>INDEX(Variables!$E$5:$E$205,MATCH($A349,Variables!$A$5:$A$205,0))</f>
        <v/>
      </c>
      <c r="K349" s="11">
        <f>LOWER(Settings!$C$4)&amp;".mit."&amp;$A349&amp;IF($C349="","","."&amp;$C349&amp;"."&amp;$B349)&amp;IF(INDEX(Variables!$D$5:$D$205,MATCH($A349,Variables!$A$5:$A$205,0))="","","."&amp;INDEX(Variables!$D$5:$D$205,MATCH($A349,Variables!$A$5:$A$205,0)))&amp;"."&amp;K$5</f>
        <v/>
      </c>
      <c r="L349" s="38">
        <f>L336*$D349</f>
        <v/>
      </c>
      <c r="M349" s="37">
        <f>M336*$D349</f>
        <v/>
      </c>
      <c r="N349" s="37">
        <f>N336*$D349</f>
        <v/>
      </c>
      <c r="O349" s="37">
        <f>O336*$D349</f>
        <v/>
      </c>
      <c r="P349" s="37">
        <f>P336*$D349</f>
        <v/>
      </c>
      <c r="Q349" s="37">
        <f>Q336*$D349</f>
        <v/>
      </c>
      <c r="R349" s="37">
        <f>R336*$D349</f>
        <v/>
      </c>
      <c r="S349" s="37">
        <f>S336*$D349</f>
        <v/>
      </c>
      <c r="T349" s="37">
        <f>T336*$D349</f>
        <v/>
      </c>
      <c r="U349" s="37">
        <f>U336*$D349</f>
        <v/>
      </c>
      <c r="V349" s="37">
        <f>V336*$D349</f>
        <v/>
      </c>
      <c r="W349" s="37">
        <f>W336*$D349</f>
        <v/>
      </c>
      <c r="X349" s="37">
        <f>X336*$D349</f>
        <v/>
      </c>
      <c r="Y349" s="37">
        <f>Y336*$D349</f>
        <v/>
      </c>
      <c r="Z349" s="37">
        <f>Z336*$D349</f>
        <v/>
      </c>
      <c r="AA349" s="37">
        <f>AA336*$D349</f>
        <v/>
      </c>
      <c r="AB349" s="37">
        <f>AB336*$D349</f>
        <v/>
      </c>
      <c r="AC349" s="37">
        <f>AC336*$D349</f>
        <v/>
      </c>
      <c r="AD349" s="40">
        <f>PERUNIT(AD336,$D349)</f>
        <v/>
      </c>
      <c r="AF349" s="11">
        <f>LOWER(Settings!$C$4)&amp;".mit."&amp;$A349&amp;IF($C349="","","."&amp;$C349&amp;"."&amp;$B349)&amp;IF(INDEX(Variables!$D$5:$D$205,MATCH($A349,Variables!$A$5:$A$205,0))="","","."&amp;INDEX(Variables!$D$5:$D$205,MATCH($A349,Variables!$A$5:$A$205,0)))&amp;"."&amp;AF$5</f>
        <v/>
      </c>
      <c r="AG349" s="38">
        <f>AG336*$D349</f>
        <v/>
      </c>
      <c r="AH349" s="37">
        <f>AH336*$D349</f>
        <v/>
      </c>
      <c r="AI349" s="37">
        <f>AI336*$D349</f>
        <v/>
      </c>
      <c r="AJ349" s="37">
        <f>AJ336*$D349</f>
        <v/>
      </c>
      <c r="AK349" s="37">
        <f>AK336*$D349</f>
        <v/>
      </c>
      <c r="AL349" s="37">
        <f>AL336*$D349</f>
        <v/>
      </c>
      <c r="AM349" s="37">
        <f>AM336*$D349</f>
        <v/>
      </c>
      <c r="AN349" s="37">
        <f>AN336*$D349</f>
        <v/>
      </c>
      <c r="AO349" s="37">
        <f>AO336*$D349</f>
        <v/>
      </c>
      <c r="AP349" s="37">
        <f>AP336*$D349</f>
        <v/>
      </c>
      <c r="AQ349" s="37">
        <f>AQ336*$D349</f>
        <v/>
      </c>
      <c r="AR349" s="37">
        <f>AR336*$D349</f>
        <v/>
      </c>
      <c r="AS349" s="37">
        <f>AS336*$D349</f>
        <v/>
      </c>
      <c r="AT349" s="37">
        <f>AT336*$D349</f>
        <v/>
      </c>
      <c r="AU349" s="37">
        <f>AU336*$D349</f>
        <v/>
      </c>
      <c r="AV349" s="37">
        <f>AV336*$D349</f>
        <v/>
      </c>
      <c r="AW349" s="37">
        <f>AW336*$D349</f>
        <v/>
      </c>
      <c r="AX349" s="37">
        <f>AX336*$D349</f>
        <v/>
      </c>
      <c r="AY349" s="40">
        <f>PERUNIT(AY336,$D349)</f>
        <v/>
      </c>
    </row>
    <row r="350" hidden="1" outlineLevel="1">
      <c r="A350" s="14" t="inlineStr">
        <is>
          <t>esubpu</t>
        </is>
      </c>
      <c r="B350" s="14" t="inlineStr">
        <is>
          <t>gso</t>
        </is>
      </c>
      <c r="C350" s="14" t="inlineStr">
        <is>
          <t>all</t>
        </is>
      </c>
      <c r="D350" s="37">
        <f>INDEX(Inputs_prices!$G$5:$G$16,MATCH($B350&amp;"."&amp;$C350,Inputs_prices!$A$5:$A$16,0))</f>
        <v/>
      </c>
      <c r="E350" s="36" t="n"/>
      <c r="F350" s="36" t="n"/>
      <c r="G350" s="36" t="n"/>
      <c r="H350" s="14">
        <f>INDEX(Variables!$B$5:$B$205,MATCH($A350,Variables!$A$5:$A$205,0))&amp;IF($C350="",""," | "&amp;INDEX(Mapping!$B$5:$B$26,MATCH($C350,Mapping!$A$5:$A$26,0))&amp;" | "&amp;INDEX(Mapping!$B$30:$B$46,MATCH($B350,Mapping!$A$30:$A$46,0)))</f>
        <v/>
      </c>
      <c r="I350" s="14">
        <f>INDEX(Variables!$C$5:$C$205,MATCH($A350,Variables!$A$5:$A$205,0))</f>
        <v/>
      </c>
      <c r="J350" s="14">
        <f>INDEX(Variables!$E$5:$E$205,MATCH($A350,Variables!$A$5:$A$205,0))</f>
        <v/>
      </c>
      <c r="K350" s="11">
        <f>LOWER(Settings!$C$4)&amp;".mit."&amp;$A350&amp;IF($C350="","","."&amp;$C350&amp;"."&amp;$B350)&amp;IF(INDEX(Variables!$D$5:$D$205,MATCH($A350,Variables!$A$5:$A$205,0))="","","."&amp;INDEX(Variables!$D$5:$D$205,MATCH($A350,Variables!$A$5:$A$205,0)))&amp;"."&amp;K$5</f>
        <v/>
      </c>
      <c r="L350" s="38">
        <f>L337*$D350</f>
        <v/>
      </c>
      <c r="M350" s="37">
        <f>M337*$D350</f>
        <v/>
      </c>
      <c r="N350" s="37">
        <f>N337*$D350</f>
        <v/>
      </c>
      <c r="O350" s="37">
        <f>O337*$D350</f>
        <v/>
      </c>
      <c r="P350" s="37">
        <f>P337*$D350</f>
        <v/>
      </c>
      <c r="Q350" s="37">
        <f>Q337*$D350</f>
        <v/>
      </c>
      <c r="R350" s="37">
        <f>R337*$D350</f>
        <v/>
      </c>
      <c r="S350" s="37">
        <f>S337*$D350</f>
        <v/>
      </c>
      <c r="T350" s="37">
        <f>T337*$D350</f>
        <v/>
      </c>
      <c r="U350" s="37">
        <f>U337*$D350</f>
        <v/>
      </c>
      <c r="V350" s="37">
        <f>V337*$D350</f>
        <v/>
      </c>
      <c r="W350" s="37">
        <f>W337*$D350</f>
        <v/>
      </c>
      <c r="X350" s="37">
        <f>X337*$D350</f>
        <v/>
      </c>
      <c r="Y350" s="37">
        <f>Y337*$D350</f>
        <v/>
      </c>
      <c r="Z350" s="37">
        <f>Z337*$D350</f>
        <v/>
      </c>
      <c r="AA350" s="37">
        <f>AA337*$D350</f>
        <v/>
      </c>
      <c r="AB350" s="37">
        <f>AB337*$D350</f>
        <v/>
      </c>
      <c r="AC350" s="37">
        <f>AC337*$D350</f>
        <v/>
      </c>
      <c r="AD350" s="40">
        <f>PERUNIT(AD337,$D350)</f>
        <v/>
      </c>
      <c r="AF350" s="11">
        <f>LOWER(Settings!$C$4)&amp;".mit."&amp;$A350&amp;IF($C350="","","."&amp;$C350&amp;"."&amp;$B350)&amp;IF(INDEX(Variables!$D$5:$D$205,MATCH($A350,Variables!$A$5:$A$205,0))="","","."&amp;INDEX(Variables!$D$5:$D$205,MATCH($A350,Variables!$A$5:$A$205,0)))&amp;"."&amp;AF$5</f>
        <v/>
      </c>
      <c r="AG350" s="38">
        <f>AG337*$D350</f>
        <v/>
      </c>
      <c r="AH350" s="37">
        <f>AH337*$D350</f>
        <v/>
      </c>
      <c r="AI350" s="37">
        <f>AI337*$D350</f>
        <v/>
      </c>
      <c r="AJ350" s="37">
        <f>AJ337*$D350</f>
        <v/>
      </c>
      <c r="AK350" s="37">
        <f>AK337*$D350</f>
        <v/>
      </c>
      <c r="AL350" s="37">
        <f>AL337*$D350</f>
        <v/>
      </c>
      <c r="AM350" s="37">
        <f>AM337*$D350</f>
        <v/>
      </c>
      <c r="AN350" s="37">
        <f>AN337*$D350</f>
        <v/>
      </c>
      <c r="AO350" s="37">
        <f>AO337*$D350</f>
        <v/>
      </c>
      <c r="AP350" s="37">
        <f>AP337*$D350</f>
        <v/>
      </c>
      <c r="AQ350" s="37">
        <f>AQ337*$D350</f>
        <v/>
      </c>
      <c r="AR350" s="37">
        <f>AR337*$D350</f>
        <v/>
      </c>
      <c r="AS350" s="37">
        <f>AS337*$D350</f>
        <v/>
      </c>
      <c r="AT350" s="37">
        <f>AT337*$D350</f>
        <v/>
      </c>
      <c r="AU350" s="37">
        <f>AU337*$D350</f>
        <v/>
      </c>
      <c r="AV350" s="37">
        <f>AV337*$D350</f>
        <v/>
      </c>
      <c r="AW350" s="37">
        <f>AW337*$D350</f>
        <v/>
      </c>
      <c r="AX350" s="37">
        <f>AX337*$D350</f>
        <v/>
      </c>
      <c r="AY350" s="40">
        <f>PERUNIT(AY337,$D350)</f>
        <v/>
      </c>
    </row>
    <row r="351" hidden="1" outlineLevel="1">
      <c r="A351" s="14" t="inlineStr">
        <is>
          <t>esubpu</t>
        </is>
      </c>
      <c r="B351" s="14" t="inlineStr">
        <is>
          <t>die</t>
        </is>
      </c>
      <c r="C351" s="14" t="inlineStr">
        <is>
          <t>all</t>
        </is>
      </c>
      <c r="D351" s="37">
        <f>INDEX(Inputs_prices!$G$5:$G$16,MATCH($B351&amp;"."&amp;$C351,Inputs_prices!$A$5:$A$16,0))</f>
        <v/>
      </c>
      <c r="E351" s="36" t="n"/>
      <c r="F351" s="36" t="n"/>
      <c r="G351" s="36" t="n"/>
      <c r="H351" s="14">
        <f>INDEX(Variables!$B$5:$B$205,MATCH($A351,Variables!$A$5:$A$205,0))&amp;IF($C351="",""," | "&amp;INDEX(Mapping!$B$5:$B$26,MATCH($C351,Mapping!$A$5:$A$26,0))&amp;" | "&amp;INDEX(Mapping!$B$30:$B$46,MATCH($B351,Mapping!$A$30:$A$46,0)))</f>
        <v/>
      </c>
      <c r="I351" s="14">
        <f>INDEX(Variables!$C$5:$C$205,MATCH($A351,Variables!$A$5:$A$205,0))</f>
        <v/>
      </c>
      <c r="J351" s="14">
        <f>INDEX(Variables!$E$5:$E$205,MATCH($A351,Variables!$A$5:$A$205,0))</f>
        <v/>
      </c>
      <c r="K351" s="11">
        <f>LOWER(Settings!$C$4)&amp;".mit."&amp;$A351&amp;IF($C351="","","."&amp;$C351&amp;"."&amp;$B351)&amp;IF(INDEX(Variables!$D$5:$D$205,MATCH($A351,Variables!$A$5:$A$205,0))="","","."&amp;INDEX(Variables!$D$5:$D$205,MATCH($A351,Variables!$A$5:$A$205,0)))&amp;"."&amp;K$5</f>
        <v/>
      </c>
      <c r="L351" s="38">
        <f>L338*$D351</f>
        <v/>
      </c>
      <c r="M351" s="37">
        <f>M338*$D351</f>
        <v/>
      </c>
      <c r="N351" s="37">
        <f>N338*$D351</f>
        <v/>
      </c>
      <c r="O351" s="37">
        <f>O338*$D351</f>
        <v/>
      </c>
      <c r="P351" s="37">
        <f>P338*$D351</f>
        <v/>
      </c>
      <c r="Q351" s="37">
        <f>Q338*$D351</f>
        <v/>
      </c>
      <c r="R351" s="37">
        <f>R338*$D351</f>
        <v/>
      </c>
      <c r="S351" s="37">
        <f>S338*$D351</f>
        <v/>
      </c>
      <c r="T351" s="37">
        <f>T338*$D351</f>
        <v/>
      </c>
      <c r="U351" s="37">
        <f>U338*$D351</f>
        <v/>
      </c>
      <c r="V351" s="37">
        <f>V338*$D351</f>
        <v/>
      </c>
      <c r="W351" s="37">
        <f>W338*$D351</f>
        <v/>
      </c>
      <c r="X351" s="37">
        <f>X338*$D351</f>
        <v/>
      </c>
      <c r="Y351" s="37">
        <f>Y338*$D351</f>
        <v/>
      </c>
      <c r="Z351" s="37">
        <f>Z338*$D351</f>
        <v/>
      </c>
      <c r="AA351" s="37">
        <f>AA338*$D351</f>
        <v/>
      </c>
      <c r="AB351" s="37">
        <f>AB338*$D351</f>
        <v/>
      </c>
      <c r="AC351" s="37">
        <f>AC338*$D351</f>
        <v/>
      </c>
      <c r="AD351" s="40">
        <f>PERUNIT(AD338,$D351)</f>
        <v/>
      </c>
      <c r="AF351" s="11">
        <f>LOWER(Settings!$C$4)&amp;".mit."&amp;$A351&amp;IF($C351="","","."&amp;$C351&amp;"."&amp;$B351)&amp;IF(INDEX(Variables!$D$5:$D$205,MATCH($A351,Variables!$A$5:$A$205,0))="","","."&amp;INDEX(Variables!$D$5:$D$205,MATCH($A351,Variables!$A$5:$A$205,0)))&amp;"."&amp;AF$5</f>
        <v/>
      </c>
      <c r="AG351" s="38">
        <f>AG338*$D351</f>
        <v/>
      </c>
      <c r="AH351" s="37">
        <f>AH338*$D351</f>
        <v/>
      </c>
      <c r="AI351" s="37">
        <f>AI338*$D351</f>
        <v/>
      </c>
      <c r="AJ351" s="37">
        <f>AJ338*$D351</f>
        <v/>
      </c>
      <c r="AK351" s="37">
        <f>AK338*$D351</f>
        <v/>
      </c>
      <c r="AL351" s="37">
        <f>AL338*$D351</f>
        <v/>
      </c>
      <c r="AM351" s="37">
        <f>AM338*$D351</f>
        <v/>
      </c>
      <c r="AN351" s="37">
        <f>AN338*$D351</f>
        <v/>
      </c>
      <c r="AO351" s="37">
        <f>AO338*$D351</f>
        <v/>
      </c>
      <c r="AP351" s="37">
        <f>AP338*$D351</f>
        <v/>
      </c>
      <c r="AQ351" s="37">
        <f>AQ338*$D351</f>
        <v/>
      </c>
      <c r="AR351" s="37">
        <f>AR338*$D351</f>
        <v/>
      </c>
      <c r="AS351" s="37">
        <f>AS338*$D351</f>
        <v/>
      </c>
      <c r="AT351" s="37">
        <f>AT338*$D351</f>
        <v/>
      </c>
      <c r="AU351" s="37">
        <f>AU338*$D351</f>
        <v/>
      </c>
      <c r="AV351" s="37">
        <f>AV338*$D351</f>
        <v/>
      </c>
      <c r="AW351" s="37">
        <f>AW338*$D351</f>
        <v/>
      </c>
      <c r="AX351" s="37">
        <f>AX338*$D351</f>
        <v/>
      </c>
      <c r="AY351" s="40">
        <f>PERUNIT(AY338,$D351)</f>
        <v/>
      </c>
    </row>
    <row r="352" hidden="1" outlineLevel="1">
      <c r="A352" s="14" t="inlineStr">
        <is>
          <t>esubpu</t>
        </is>
      </c>
      <c r="B352" s="14" t="inlineStr">
        <is>
          <t>lpg</t>
        </is>
      </c>
      <c r="C352" s="14" t="inlineStr">
        <is>
          <t>all</t>
        </is>
      </c>
      <c r="D352" s="37">
        <f>INDEX(Inputs_prices!$G$5:$G$16,MATCH($B352&amp;"."&amp;$C352,Inputs_prices!$A$5:$A$16,0))</f>
        <v/>
      </c>
      <c r="E352" s="36" t="n"/>
      <c r="F352" s="36" t="n"/>
      <c r="G352" s="36" t="n"/>
      <c r="H352" s="14">
        <f>INDEX(Variables!$B$5:$B$205,MATCH($A352,Variables!$A$5:$A$205,0))&amp;IF($C352="",""," | "&amp;INDEX(Mapping!$B$5:$B$26,MATCH($C352,Mapping!$A$5:$A$26,0))&amp;" | "&amp;INDEX(Mapping!$B$30:$B$46,MATCH($B352,Mapping!$A$30:$A$46,0)))</f>
        <v/>
      </c>
      <c r="I352" s="14">
        <f>INDEX(Variables!$C$5:$C$205,MATCH($A352,Variables!$A$5:$A$205,0))</f>
        <v/>
      </c>
      <c r="J352" s="14">
        <f>INDEX(Variables!$E$5:$E$205,MATCH($A352,Variables!$A$5:$A$205,0))</f>
        <v/>
      </c>
      <c r="K352" s="11">
        <f>LOWER(Settings!$C$4)&amp;".mit."&amp;$A352&amp;IF($C352="","","."&amp;$C352&amp;"."&amp;$B352)&amp;IF(INDEX(Variables!$D$5:$D$205,MATCH($A352,Variables!$A$5:$A$205,0))="","","."&amp;INDEX(Variables!$D$5:$D$205,MATCH($A352,Variables!$A$5:$A$205,0)))&amp;"."&amp;K$5</f>
        <v/>
      </c>
      <c r="L352" s="38">
        <f>L339*$D352</f>
        <v/>
      </c>
      <c r="M352" s="37">
        <f>M339*$D352</f>
        <v/>
      </c>
      <c r="N352" s="37">
        <f>N339*$D352</f>
        <v/>
      </c>
      <c r="O352" s="37">
        <f>O339*$D352</f>
        <v/>
      </c>
      <c r="P352" s="37">
        <f>P339*$D352</f>
        <v/>
      </c>
      <c r="Q352" s="37">
        <f>Q339*$D352</f>
        <v/>
      </c>
      <c r="R352" s="37">
        <f>R339*$D352</f>
        <v/>
      </c>
      <c r="S352" s="37">
        <f>S339*$D352</f>
        <v/>
      </c>
      <c r="T352" s="37">
        <f>T339*$D352</f>
        <v/>
      </c>
      <c r="U352" s="37">
        <f>U339*$D352</f>
        <v/>
      </c>
      <c r="V352" s="37">
        <f>V339*$D352</f>
        <v/>
      </c>
      <c r="W352" s="37">
        <f>W339*$D352</f>
        <v/>
      </c>
      <c r="X352" s="37">
        <f>X339*$D352</f>
        <v/>
      </c>
      <c r="Y352" s="37">
        <f>Y339*$D352</f>
        <v/>
      </c>
      <c r="Z352" s="37">
        <f>Z339*$D352</f>
        <v/>
      </c>
      <c r="AA352" s="37">
        <f>AA339*$D352</f>
        <v/>
      </c>
      <c r="AB352" s="37">
        <f>AB339*$D352</f>
        <v/>
      </c>
      <c r="AC352" s="37">
        <f>AC339*$D352</f>
        <v/>
      </c>
      <c r="AD352" s="40">
        <f>PERUNIT(AD339,$D352)</f>
        <v/>
      </c>
      <c r="AF352" s="11">
        <f>LOWER(Settings!$C$4)&amp;".mit."&amp;$A352&amp;IF($C352="","","."&amp;$C352&amp;"."&amp;$B352)&amp;IF(INDEX(Variables!$D$5:$D$205,MATCH($A352,Variables!$A$5:$A$205,0))="","","."&amp;INDEX(Variables!$D$5:$D$205,MATCH($A352,Variables!$A$5:$A$205,0)))&amp;"."&amp;AF$5</f>
        <v/>
      </c>
      <c r="AG352" s="38">
        <f>AG339*$D352</f>
        <v/>
      </c>
      <c r="AH352" s="37">
        <f>AH339*$D352</f>
        <v/>
      </c>
      <c r="AI352" s="37">
        <f>AI339*$D352</f>
        <v/>
      </c>
      <c r="AJ352" s="37">
        <f>AJ339*$D352</f>
        <v/>
      </c>
      <c r="AK352" s="37">
        <f>AK339*$D352</f>
        <v/>
      </c>
      <c r="AL352" s="37">
        <f>AL339*$D352</f>
        <v/>
      </c>
      <c r="AM352" s="37">
        <f>AM339*$D352</f>
        <v/>
      </c>
      <c r="AN352" s="37">
        <f>AN339*$D352</f>
        <v/>
      </c>
      <c r="AO352" s="37">
        <f>AO339*$D352</f>
        <v/>
      </c>
      <c r="AP352" s="37">
        <f>AP339*$D352</f>
        <v/>
      </c>
      <c r="AQ352" s="37">
        <f>AQ339*$D352</f>
        <v/>
      </c>
      <c r="AR352" s="37">
        <f>AR339*$D352</f>
        <v/>
      </c>
      <c r="AS352" s="37">
        <f>AS339*$D352</f>
        <v/>
      </c>
      <c r="AT352" s="37">
        <f>AT339*$D352</f>
        <v/>
      </c>
      <c r="AU352" s="37">
        <f>AU339*$D352</f>
        <v/>
      </c>
      <c r="AV352" s="37">
        <f>AV339*$D352</f>
        <v/>
      </c>
      <c r="AW352" s="37">
        <f>AW339*$D352</f>
        <v/>
      </c>
      <c r="AX352" s="37">
        <f>AX339*$D352</f>
        <v/>
      </c>
      <c r="AY352" s="40">
        <f>PERUNIT(AY339,$D352)</f>
        <v/>
      </c>
    </row>
    <row r="353" hidden="1" outlineLevel="1">
      <c r="A353" s="14" t="inlineStr">
        <is>
          <t>esubpu</t>
        </is>
      </c>
      <c r="B353" s="14" t="inlineStr">
        <is>
          <t>ker</t>
        </is>
      </c>
      <c r="C353" s="14" t="inlineStr">
        <is>
          <t>all</t>
        </is>
      </c>
      <c r="D353" s="37">
        <f>INDEX(Inputs_prices!$G$5:$G$16,MATCH($B353&amp;"."&amp;$C353,Inputs_prices!$A$5:$A$16,0))</f>
        <v/>
      </c>
      <c r="E353" s="36" t="n"/>
      <c r="F353" s="36" t="n"/>
      <c r="G353" s="36" t="n"/>
      <c r="H353" s="14">
        <f>INDEX(Variables!$B$5:$B$205,MATCH($A353,Variables!$A$5:$A$205,0))&amp;IF($C353="",""," | "&amp;INDEX(Mapping!$B$5:$B$26,MATCH($C353,Mapping!$A$5:$A$26,0))&amp;" | "&amp;INDEX(Mapping!$B$30:$B$46,MATCH($B353,Mapping!$A$30:$A$46,0)))</f>
        <v/>
      </c>
      <c r="I353" s="14">
        <f>INDEX(Variables!$C$5:$C$205,MATCH($A353,Variables!$A$5:$A$205,0))</f>
        <v/>
      </c>
      <c r="J353" s="14">
        <f>INDEX(Variables!$E$5:$E$205,MATCH($A353,Variables!$A$5:$A$205,0))</f>
        <v/>
      </c>
      <c r="K353" s="11">
        <f>LOWER(Settings!$C$4)&amp;".mit."&amp;$A353&amp;IF($C353="","","."&amp;$C353&amp;"."&amp;$B353)&amp;IF(INDEX(Variables!$D$5:$D$205,MATCH($A353,Variables!$A$5:$A$205,0))="","","."&amp;INDEX(Variables!$D$5:$D$205,MATCH($A353,Variables!$A$5:$A$205,0)))&amp;"."&amp;K$5</f>
        <v/>
      </c>
      <c r="L353" s="38">
        <f>L340*$D353</f>
        <v/>
      </c>
      <c r="M353" s="37">
        <f>M340*$D353</f>
        <v/>
      </c>
      <c r="N353" s="37">
        <f>N340*$D353</f>
        <v/>
      </c>
      <c r="O353" s="37">
        <f>O340*$D353</f>
        <v/>
      </c>
      <c r="P353" s="37">
        <f>P340*$D353</f>
        <v/>
      </c>
      <c r="Q353" s="37">
        <f>Q340*$D353</f>
        <v/>
      </c>
      <c r="R353" s="37">
        <f>R340*$D353</f>
        <v/>
      </c>
      <c r="S353" s="37">
        <f>S340*$D353</f>
        <v/>
      </c>
      <c r="T353" s="37">
        <f>T340*$D353</f>
        <v/>
      </c>
      <c r="U353" s="37">
        <f>U340*$D353</f>
        <v/>
      </c>
      <c r="V353" s="37">
        <f>V340*$D353</f>
        <v/>
      </c>
      <c r="W353" s="37">
        <f>W340*$D353</f>
        <v/>
      </c>
      <c r="X353" s="37">
        <f>X340*$D353</f>
        <v/>
      </c>
      <c r="Y353" s="37">
        <f>Y340*$D353</f>
        <v/>
      </c>
      <c r="Z353" s="37">
        <f>Z340*$D353</f>
        <v/>
      </c>
      <c r="AA353" s="37">
        <f>AA340*$D353</f>
        <v/>
      </c>
      <c r="AB353" s="37">
        <f>AB340*$D353</f>
        <v/>
      </c>
      <c r="AC353" s="37">
        <f>AC340*$D353</f>
        <v/>
      </c>
      <c r="AD353" s="40">
        <f>PERUNIT(AD340,$D353)</f>
        <v/>
      </c>
      <c r="AF353" s="11">
        <f>LOWER(Settings!$C$4)&amp;".mit."&amp;$A353&amp;IF($C353="","","."&amp;$C353&amp;"."&amp;$B353)&amp;IF(INDEX(Variables!$D$5:$D$205,MATCH($A353,Variables!$A$5:$A$205,0))="","","."&amp;INDEX(Variables!$D$5:$D$205,MATCH($A353,Variables!$A$5:$A$205,0)))&amp;"."&amp;AF$5</f>
        <v/>
      </c>
      <c r="AG353" s="38">
        <f>AG340*$D353</f>
        <v/>
      </c>
      <c r="AH353" s="37">
        <f>AH340*$D353</f>
        <v/>
      </c>
      <c r="AI353" s="37">
        <f>AI340*$D353</f>
        <v/>
      </c>
      <c r="AJ353" s="37">
        <f>AJ340*$D353</f>
        <v/>
      </c>
      <c r="AK353" s="37">
        <f>AK340*$D353</f>
        <v/>
      </c>
      <c r="AL353" s="37">
        <f>AL340*$D353</f>
        <v/>
      </c>
      <c r="AM353" s="37">
        <f>AM340*$D353</f>
        <v/>
      </c>
      <c r="AN353" s="37">
        <f>AN340*$D353</f>
        <v/>
      </c>
      <c r="AO353" s="37">
        <f>AO340*$D353</f>
        <v/>
      </c>
      <c r="AP353" s="37">
        <f>AP340*$D353</f>
        <v/>
      </c>
      <c r="AQ353" s="37">
        <f>AQ340*$D353</f>
        <v/>
      </c>
      <c r="AR353" s="37">
        <f>AR340*$D353</f>
        <v/>
      </c>
      <c r="AS353" s="37">
        <f>AS340*$D353</f>
        <v/>
      </c>
      <c r="AT353" s="37">
        <f>AT340*$D353</f>
        <v/>
      </c>
      <c r="AU353" s="37">
        <f>AU340*$D353</f>
        <v/>
      </c>
      <c r="AV353" s="37">
        <f>AV340*$D353</f>
        <v/>
      </c>
      <c r="AW353" s="37">
        <f>AW340*$D353</f>
        <v/>
      </c>
      <c r="AX353" s="37">
        <f>AX340*$D353</f>
        <v/>
      </c>
      <c r="AY353" s="40">
        <f>PERUNIT(AY340,$D353)</f>
        <v/>
      </c>
    </row>
    <row r="354" hidden="1" outlineLevel="1">
      <c r="A354" s="14" t="inlineStr">
        <is>
          <t>esubpu</t>
        </is>
      </c>
      <c r="B354" s="14" t="inlineStr">
        <is>
          <t>oop</t>
        </is>
      </c>
      <c r="C354" s="14" t="inlineStr">
        <is>
          <t>all</t>
        </is>
      </c>
      <c r="D354" s="37">
        <f>INDEX(Inputs_prices!$G$5:$G$16,MATCH($B354&amp;"."&amp;$C354,Inputs_prices!$A$5:$A$16,0))</f>
        <v/>
      </c>
      <c r="E354" s="36" t="n"/>
      <c r="F354" s="36" t="n"/>
      <c r="G354" s="36" t="n"/>
      <c r="H354" s="14">
        <f>INDEX(Variables!$B$5:$B$205,MATCH($A354,Variables!$A$5:$A$205,0))&amp;IF($C354="",""," | "&amp;INDEX(Mapping!$B$5:$B$26,MATCH($C354,Mapping!$A$5:$A$26,0))&amp;" | "&amp;INDEX(Mapping!$B$30:$B$46,MATCH($B354,Mapping!$A$30:$A$46,0)))</f>
        <v/>
      </c>
      <c r="I354" s="14">
        <f>INDEX(Variables!$C$5:$C$205,MATCH($A354,Variables!$A$5:$A$205,0))</f>
        <v/>
      </c>
      <c r="J354" s="14">
        <f>INDEX(Variables!$E$5:$E$205,MATCH($A354,Variables!$A$5:$A$205,0))</f>
        <v/>
      </c>
      <c r="K354" s="11">
        <f>LOWER(Settings!$C$4)&amp;".mit."&amp;$A354&amp;IF($C354="","","."&amp;$C354&amp;"."&amp;$B354)&amp;IF(INDEX(Variables!$D$5:$D$205,MATCH($A354,Variables!$A$5:$A$205,0))="","","."&amp;INDEX(Variables!$D$5:$D$205,MATCH($A354,Variables!$A$5:$A$205,0)))&amp;"."&amp;K$5</f>
        <v/>
      </c>
      <c r="L354" s="38">
        <f>L341*$D354</f>
        <v/>
      </c>
      <c r="M354" s="37">
        <f>M341*$D354</f>
        <v/>
      </c>
      <c r="N354" s="37">
        <f>N341*$D354</f>
        <v/>
      </c>
      <c r="O354" s="37">
        <f>O341*$D354</f>
        <v/>
      </c>
      <c r="P354" s="37">
        <f>P341*$D354</f>
        <v/>
      </c>
      <c r="Q354" s="37">
        <f>Q341*$D354</f>
        <v/>
      </c>
      <c r="R354" s="37">
        <f>R341*$D354</f>
        <v/>
      </c>
      <c r="S354" s="37">
        <f>S341*$D354</f>
        <v/>
      </c>
      <c r="T354" s="37">
        <f>T341*$D354</f>
        <v/>
      </c>
      <c r="U354" s="37">
        <f>U341*$D354</f>
        <v/>
      </c>
      <c r="V354" s="37">
        <f>V341*$D354</f>
        <v/>
      </c>
      <c r="W354" s="37">
        <f>W341*$D354</f>
        <v/>
      </c>
      <c r="X354" s="37">
        <f>X341*$D354</f>
        <v/>
      </c>
      <c r="Y354" s="37">
        <f>Y341*$D354</f>
        <v/>
      </c>
      <c r="Z354" s="37">
        <f>Z341*$D354</f>
        <v/>
      </c>
      <c r="AA354" s="37">
        <f>AA341*$D354</f>
        <v/>
      </c>
      <c r="AB354" s="37">
        <f>AB341*$D354</f>
        <v/>
      </c>
      <c r="AC354" s="37">
        <f>AC341*$D354</f>
        <v/>
      </c>
      <c r="AD354" s="40">
        <f>PERUNIT(AD341,$D354)</f>
        <v/>
      </c>
      <c r="AF354" s="11">
        <f>LOWER(Settings!$C$4)&amp;".mit."&amp;$A354&amp;IF($C354="","","."&amp;$C354&amp;"."&amp;$B354)&amp;IF(INDEX(Variables!$D$5:$D$205,MATCH($A354,Variables!$A$5:$A$205,0))="","","."&amp;INDEX(Variables!$D$5:$D$205,MATCH($A354,Variables!$A$5:$A$205,0)))&amp;"."&amp;AF$5</f>
        <v/>
      </c>
      <c r="AG354" s="38">
        <f>AG341*$D354</f>
        <v/>
      </c>
      <c r="AH354" s="37">
        <f>AH341*$D354</f>
        <v/>
      </c>
      <c r="AI354" s="37">
        <f>AI341*$D354</f>
        <v/>
      </c>
      <c r="AJ354" s="37">
        <f>AJ341*$D354</f>
        <v/>
      </c>
      <c r="AK354" s="37">
        <f>AK341*$D354</f>
        <v/>
      </c>
      <c r="AL354" s="37">
        <f>AL341*$D354</f>
        <v/>
      </c>
      <c r="AM354" s="37">
        <f>AM341*$D354</f>
        <v/>
      </c>
      <c r="AN354" s="37">
        <f>AN341*$D354</f>
        <v/>
      </c>
      <c r="AO354" s="37">
        <f>AO341*$D354</f>
        <v/>
      </c>
      <c r="AP354" s="37">
        <f>AP341*$D354</f>
        <v/>
      </c>
      <c r="AQ354" s="37">
        <f>AQ341*$D354</f>
        <v/>
      </c>
      <c r="AR354" s="37">
        <f>AR341*$D354</f>
        <v/>
      </c>
      <c r="AS354" s="37">
        <f>AS341*$D354</f>
        <v/>
      </c>
      <c r="AT354" s="37">
        <f>AT341*$D354</f>
        <v/>
      </c>
      <c r="AU354" s="37">
        <f>AU341*$D354</f>
        <v/>
      </c>
      <c r="AV354" s="37">
        <f>AV341*$D354</f>
        <v/>
      </c>
      <c r="AW354" s="37">
        <f>AW341*$D354</f>
        <v/>
      </c>
      <c r="AX354" s="37">
        <f>AX341*$D354</f>
        <v/>
      </c>
      <c r="AY354" s="40">
        <f>PERUNIT(AY341,$D354)</f>
        <v/>
      </c>
    </row>
    <row r="355" hidden="1" outlineLevel="1">
      <c r="A355" s="14" t="inlineStr">
        <is>
          <t>esubpu</t>
        </is>
      </c>
      <c r="B355" s="14" t="inlineStr">
        <is>
          <t>bio</t>
        </is>
      </c>
      <c r="C355" s="14" t="inlineStr">
        <is>
          <t>all</t>
        </is>
      </c>
      <c r="D355" s="37">
        <f>INDEX(Inputs_prices!$G$5:$G$16,MATCH($B355&amp;"."&amp;$C355,Inputs_prices!$A$5:$A$16,0))</f>
        <v/>
      </c>
      <c r="E355" s="36" t="n"/>
      <c r="F355" s="36" t="n"/>
      <c r="G355" s="36" t="n"/>
      <c r="H355" s="14">
        <f>INDEX(Variables!$B$5:$B$205,MATCH($A355,Variables!$A$5:$A$205,0))&amp;IF($C355="",""," | "&amp;INDEX(Mapping!$B$5:$B$26,MATCH($C355,Mapping!$A$5:$A$26,0))&amp;" | "&amp;INDEX(Mapping!$B$30:$B$46,MATCH($B355,Mapping!$A$30:$A$46,0)))</f>
        <v/>
      </c>
      <c r="I355" s="14">
        <f>INDEX(Variables!$C$5:$C$205,MATCH($A355,Variables!$A$5:$A$205,0))</f>
        <v/>
      </c>
      <c r="J355" s="14">
        <f>INDEX(Variables!$E$5:$E$205,MATCH($A355,Variables!$A$5:$A$205,0))</f>
        <v/>
      </c>
      <c r="K355" s="11">
        <f>LOWER(Settings!$C$4)&amp;".mit."&amp;$A355&amp;IF($C355="","","."&amp;$C355&amp;"."&amp;$B355)&amp;IF(INDEX(Variables!$D$5:$D$205,MATCH($A355,Variables!$A$5:$A$205,0))="","","."&amp;INDEX(Variables!$D$5:$D$205,MATCH($A355,Variables!$A$5:$A$205,0)))&amp;"."&amp;K$5</f>
        <v/>
      </c>
      <c r="L355" s="38">
        <f>L342*$D355</f>
        <v/>
      </c>
      <c r="M355" s="37">
        <f>M342*$D355</f>
        <v/>
      </c>
      <c r="N355" s="37">
        <f>N342*$D355</f>
        <v/>
      </c>
      <c r="O355" s="37">
        <f>O342*$D355</f>
        <v/>
      </c>
      <c r="P355" s="37">
        <f>P342*$D355</f>
        <v/>
      </c>
      <c r="Q355" s="37">
        <f>Q342*$D355</f>
        <v/>
      </c>
      <c r="R355" s="37">
        <f>R342*$D355</f>
        <v/>
      </c>
      <c r="S355" s="37">
        <f>S342*$D355</f>
        <v/>
      </c>
      <c r="T355" s="37">
        <f>T342*$D355</f>
        <v/>
      </c>
      <c r="U355" s="37">
        <f>U342*$D355</f>
        <v/>
      </c>
      <c r="V355" s="37">
        <f>V342*$D355</f>
        <v/>
      </c>
      <c r="W355" s="37">
        <f>W342*$D355</f>
        <v/>
      </c>
      <c r="X355" s="37">
        <f>X342*$D355</f>
        <v/>
      </c>
      <c r="Y355" s="37">
        <f>Y342*$D355</f>
        <v/>
      </c>
      <c r="Z355" s="37">
        <f>Z342*$D355</f>
        <v/>
      </c>
      <c r="AA355" s="37">
        <f>AA342*$D355</f>
        <v/>
      </c>
      <c r="AB355" s="37">
        <f>AB342*$D355</f>
        <v/>
      </c>
      <c r="AC355" s="37">
        <f>AC342*$D355</f>
        <v/>
      </c>
      <c r="AD355" s="40">
        <f>PERUNIT(AD342,$D355)</f>
        <v/>
      </c>
      <c r="AF355" s="11">
        <f>LOWER(Settings!$C$4)&amp;".mit."&amp;$A355&amp;IF($C355="","","."&amp;$C355&amp;"."&amp;$B355)&amp;IF(INDEX(Variables!$D$5:$D$205,MATCH($A355,Variables!$A$5:$A$205,0))="","","."&amp;INDEX(Variables!$D$5:$D$205,MATCH($A355,Variables!$A$5:$A$205,0)))&amp;"."&amp;AF$5</f>
        <v/>
      </c>
      <c r="AG355" s="38">
        <f>AG342*$D355</f>
        <v/>
      </c>
      <c r="AH355" s="37">
        <f>AH342*$D355</f>
        <v/>
      </c>
      <c r="AI355" s="37">
        <f>AI342*$D355</f>
        <v/>
      </c>
      <c r="AJ355" s="37">
        <f>AJ342*$D355</f>
        <v/>
      </c>
      <c r="AK355" s="37">
        <f>AK342*$D355</f>
        <v/>
      </c>
      <c r="AL355" s="37">
        <f>AL342*$D355</f>
        <v/>
      </c>
      <c r="AM355" s="37">
        <f>AM342*$D355</f>
        <v/>
      </c>
      <c r="AN355" s="37">
        <f>AN342*$D355</f>
        <v/>
      </c>
      <c r="AO355" s="37">
        <f>AO342*$D355</f>
        <v/>
      </c>
      <c r="AP355" s="37">
        <f>AP342*$D355</f>
        <v/>
      </c>
      <c r="AQ355" s="37">
        <f>AQ342*$D355</f>
        <v/>
      </c>
      <c r="AR355" s="37">
        <f>AR342*$D355</f>
        <v/>
      </c>
      <c r="AS355" s="37">
        <f>AS342*$D355</f>
        <v/>
      </c>
      <c r="AT355" s="37">
        <f>AT342*$D355</f>
        <v/>
      </c>
      <c r="AU355" s="37">
        <f>AU342*$D355</f>
        <v/>
      </c>
      <c r="AV355" s="37">
        <f>AV342*$D355</f>
        <v/>
      </c>
      <c r="AW355" s="37">
        <f>AW342*$D355</f>
        <v/>
      </c>
      <c r="AX355" s="37">
        <f>AX342*$D355</f>
        <v/>
      </c>
      <c r="AY355" s="40">
        <f>PERUNIT(AY342,$D355)</f>
        <v/>
      </c>
    </row>
    <row r="356" hidden="1" outlineLevel="1"/>
    <row r="357" collapsed="1"/>
    <row r="358">
      <c r="A358" s="4" t="inlineStr">
        <is>
          <t>3. Power sector: generation costs and electricity prices (legacy section 4 sub-tables A-G, J; quantities from the engineer model later)</t>
        </is>
      </c>
      <c r="B358" s="5" t="n"/>
      <c r="C358" s="5" t="n"/>
      <c r="D358" s="5" t="n"/>
      <c r="E358" s="5" t="n"/>
      <c r="F358" s="5" t="n"/>
      <c r="G358" s="5" t="n"/>
      <c r="H358" s="5" t="n"/>
      <c r="I358" s="5" t="n"/>
      <c r="J358" s="5" t="n"/>
      <c r="K358" s="5" t="n"/>
      <c r="L358" s="5" t="n"/>
      <c r="M358" s="5" t="n"/>
      <c r="N358" s="5" t="n"/>
      <c r="O358" s="5" t="n"/>
      <c r="P358" s="5" t="n"/>
      <c r="Q358" s="5" t="n"/>
      <c r="R358" s="5" t="n"/>
      <c r="S358" s="5" t="n"/>
      <c r="T358" s="5" t="n"/>
      <c r="U358" s="5" t="n"/>
      <c r="V358" s="5" t="n"/>
      <c r="W358" s="5" t="n"/>
      <c r="X358" s="5" t="n"/>
      <c r="Y358" s="5" t="n"/>
      <c r="Z358" s="5" t="n"/>
      <c r="AA358" s="5" t="n"/>
      <c r="AB358" s="5" t="n"/>
      <c r="AC358" s="5" t="n"/>
      <c r="AD358" s="5" t="n"/>
      <c r="AE358" s="5" t="n"/>
      <c r="AF358" s="5" t="n"/>
      <c r="AG358" s="5" t="n"/>
      <c r="AH358" s="5" t="n"/>
      <c r="AI358" s="5" t="n"/>
      <c r="AJ358" s="5" t="n"/>
      <c r="AK358" s="5" t="n"/>
      <c r="AL358" s="5" t="n"/>
      <c r="AM358" s="5" t="n"/>
      <c r="AN358" s="5" t="n"/>
      <c r="AO358" s="5" t="n"/>
      <c r="AP358" s="5" t="n"/>
      <c r="AQ358" s="5" t="n"/>
      <c r="AR358" s="5" t="n"/>
      <c r="AS358" s="5" t="n"/>
      <c r="AT358" s="5" t="n"/>
      <c r="AU358" s="5" t="n"/>
      <c r="AV358" s="5" t="n"/>
      <c r="AW358" s="5" t="n"/>
      <c r="AX358" s="5" t="n"/>
      <c r="AY358" s="5" t="n"/>
      <c r="AZ358" s="5" t="n"/>
    </row>
    <row r="359" hidden="1" outlineLevel="1">
      <c r="H359" s="21" t="inlineStr">
        <is>
          <t>A. Inputs: capex time factor; generation and investment shares (INTERIM data, legacy baseline, until the engineer model); storage cost paths</t>
        </is>
      </c>
    </row>
    <row r="360" hidden="1" outlineLevel="1">
      <c r="A360" s="14" t="inlineStr">
        <is>
          <t>tcf</t>
        </is>
      </c>
      <c r="B360" s="14" t="inlineStr">
        <is>
          <t>coa</t>
        </is>
      </c>
      <c r="C360" s="14" t="inlineStr">
        <is>
          <t>pow</t>
        </is>
      </c>
      <c r="D360" s="14">
        <f>$A360&amp;"|"&amp;$B360</f>
        <v/>
      </c>
      <c r="E360" s="36" t="n"/>
      <c r="F360" s="36" t="n"/>
      <c r="G360" s="36" t="n"/>
      <c r="H360" s="14">
        <f>INDEX(Variables!$B$5:$B$205,MATCH($A360,Variables!$A$5:$A$205,0))&amp;IF($C360="",""," | "&amp;INDEX(Mapping!$B$5:$B$26,MATCH($C360,Mapping!$A$5:$A$26,0))&amp;" | "&amp;INDEX(Mapping!$B$30:$B$46,MATCH($B360,Mapping!$A$30:$A$46,0)))</f>
        <v/>
      </c>
      <c r="I360" s="14">
        <f>INDEX(Variables!$C$5:$C$205,MATCH($A360,Variables!$A$5:$A$205,0))</f>
        <v/>
      </c>
      <c r="J360" s="14">
        <f>INDEX(Variables!$E$5:$E$205,MATCH($A360,Variables!$A$5:$A$205,0))</f>
        <v/>
      </c>
      <c r="K360" s="11">
        <f>LOWER(Settings!$C$4)&amp;".mit."&amp;$A360&amp;IF($C360="","","."&amp;$C360&amp;"."&amp;$B360)&amp;IF(INDEX(Variables!$D$5:$D$205,MATCH($A360,Variables!$A$5:$A$205,0))="","","."&amp;INDEX(Variables!$D$5:$D$205,MATCH($A360,Variables!$A$5:$A$205,0)))&amp;"."&amp;K$5</f>
        <v/>
      </c>
      <c r="L360" s="38">
        <f>INDEX(PowerPaths!$E$4:$W$200,MATCH($D360,PowerPaths!$A$4:$A$200,0),MATCH(L$4,PowerPaths!$E$3:$W$3,0))</f>
        <v/>
      </c>
      <c r="M360" s="37">
        <f>INDEX(PowerPaths!$E$4:$W$200,MATCH($D360,PowerPaths!$A$4:$A$200,0),MATCH(M$4,PowerPaths!$E$3:$W$3,0))</f>
        <v/>
      </c>
      <c r="N360" s="37">
        <f>INDEX(PowerPaths!$E$4:$W$200,MATCH($D360,PowerPaths!$A$4:$A$200,0),MATCH(N$4,PowerPaths!$E$3:$W$3,0))</f>
        <v/>
      </c>
      <c r="O360" s="37">
        <f>INDEX(PowerPaths!$E$4:$W$200,MATCH($D360,PowerPaths!$A$4:$A$200,0),MATCH(O$4,PowerPaths!$E$3:$W$3,0))</f>
        <v/>
      </c>
      <c r="P360" s="37">
        <f>INDEX(PowerPaths!$E$4:$W$200,MATCH($D360,PowerPaths!$A$4:$A$200,0),MATCH(P$4,PowerPaths!$E$3:$W$3,0))</f>
        <v/>
      </c>
      <c r="Q360" s="37">
        <f>INDEX(PowerPaths!$E$4:$W$200,MATCH($D360,PowerPaths!$A$4:$A$200,0),MATCH(Q$4,PowerPaths!$E$3:$W$3,0))</f>
        <v/>
      </c>
      <c r="R360" s="37">
        <f>INDEX(PowerPaths!$E$4:$W$200,MATCH($D360,PowerPaths!$A$4:$A$200,0),MATCH(R$4,PowerPaths!$E$3:$W$3,0))</f>
        <v/>
      </c>
      <c r="S360" s="37">
        <f>INDEX(PowerPaths!$E$4:$W$200,MATCH($D360,PowerPaths!$A$4:$A$200,0),MATCH(S$4,PowerPaths!$E$3:$W$3,0))</f>
        <v/>
      </c>
      <c r="T360" s="37">
        <f>INDEX(PowerPaths!$E$4:$W$200,MATCH($D360,PowerPaths!$A$4:$A$200,0),MATCH(T$4,PowerPaths!$E$3:$W$3,0))</f>
        <v/>
      </c>
      <c r="U360" s="37">
        <f>INDEX(PowerPaths!$E$4:$W$200,MATCH($D360,PowerPaths!$A$4:$A$200,0),MATCH(U$4,PowerPaths!$E$3:$W$3,0))</f>
        <v/>
      </c>
      <c r="V360" s="37">
        <f>INDEX(PowerPaths!$E$4:$W$200,MATCH($D360,PowerPaths!$A$4:$A$200,0),MATCH(V$4,PowerPaths!$E$3:$W$3,0))</f>
        <v/>
      </c>
      <c r="W360" s="37">
        <f>INDEX(PowerPaths!$E$4:$W$200,MATCH($D360,PowerPaths!$A$4:$A$200,0),MATCH(W$4,PowerPaths!$E$3:$W$3,0))</f>
        <v/>
      </c>
      <c r="X360" s="37">
        <f>INDEX(PowerPaths!$E$4:$W$200,MATCH($D360,PowerPaths!$A$4:$A$200,0),MATCH(X$4,PowerPaths!$E$3:$W$3,0))</f>
        <v/>
      </c>
      <c r="Y360" s="37">
        <f>INDEX(PowerPaths!$E$4:$W$200,MATCH($D360,PowerPaths!$A$4:$A$200,0),MATCH(Y$4,PowerPaths!$E$3:$W$3,0))</f>
        <v/>
      </c>
      <c r="Z360" s="37">
        <f>INDEX(PowerPaths!$E$4:$W$200,MATCH($D360,PowerPaths!$A$4:$A$200,0),MATCH(Z$4,PowerPaths!$E$3:$W$3,0))</f>
        <v/>
      </c>
      <c r="AA360" s="37">
        <f>INDEX(PowerPaths!$E$4:$W$200,MATCH($D360,PowerPaths!$A$4:$A$200,0),MATCH(AA$4,PowerPaths!$E$3:$W$3,0))</f>
        <v/>
      </c>
      <c r="AB360" s="37">
        <f>INDEX(PowerPaths!$E$4:$W$200,MATCH($D360,PowerPaths!$A$4:$A$200,0),MATCH(AB$4,PowerPaths!$E$3:$W$3,0))</f>
        <v/>
      </c>
      <c r="AC360" s="37">
        <f>INDEX(PowerPaths!$E$4:$W$200,MATCH($D360,PowerPaths!$A$4:$A$200,0),MATCH(AC$4,PowerPaths!$E$3:$W$3,0))</f>
        <v/>
      </c>
      <c r="AD360" s="37">
        <f>INDEX(PowerPaths!$E$4:$W$200,MATCH($D360,PowerPaths!$A$4:$A$200,0),MATCH(AD$4,PowerPaths!$E$3:$W$3,0))</f>
        <v/>
      </c>
      <c r="AF360" s="11">
        <f>LOWER(Settings!$C$4)&amp;".mit."&amp;$A360&amp;IF($C360="","","."&amp;$C360&amp;"."&amp;$B360)&amp;IF(INDEX(Variables!$D$5:$D$205,MATCH($A360,Variables!$A$5:$A$205,0))="","","."&amp;INDEX(Variables!$D$5:$D$205,MATCH($A360,Variables!$A$5:$A$205,0)))&amp;"."&amp;AF$5</f>
        <v/>
      </c>
      <c r="AG360" s="38">
        <f>INDEX(PowerPaths!$E$4:$W$200,MATCH($D360,PowerPaths!$A$4:$A$200,0),MATCH(AG$4,PowerPaths!$E$3:$W$3,0))</f>
        <v/>
      </c>
      <c r="AH360" s="37">
        <f>INDEX(PowerPaths!$E$4:$W$200,MATCH($D360,PowerPaths!$A$4:$A$200,0),MATCH(AH$4,PowerPaths!$E$3:$W$3,0))</f>
        <v/>
      </c>
      <c r="AI360" s="37">
        <f>INDEX(PowerPaths!$E$4:$W$200,MATCH($D360,PowerPaths!$A$4:$A$200,0),MATCH(AI$4,PowerPaths!$E$3:$W$3,0))</f>
        <v/>
      </c>
      <c r="AJ360" s="37">
        <f>INDEX(PowerPaths!$E$4:$W$200,MATCH($D360,PowerPaths!$A$4:$A$200,0),MATCH(AJ$4,PowerPaths!$E$3:$W$3,0))</f>
        <v/>
      </c>
      <c r="AK360" s="37">
        <f>INDEX(PowerPaths!$E$4:$W$200,MATCH($D360,PowerPaths!$A$4:$A$200,0),MATCH(AK$4,PowerPaths!$E$3:$W$3,0))</f>
        <v/>
      </c>
      <c r="AL360" s="37">
        <f>INDEX(PowerPaths!$E$4:$W$200,MATCH($D360,PowerPaths!$A$4:$A$200,0),MATCH(AL$4,PowerPaths!$E$3:$W$3,0))</f>
        <v/>
      </c>
      <c r="AM360" s="37">
        <f>INDEX(PowerPaths!$E$4:$W$200,MATCH($D360,PowerPaths!$A$4:$A$200,0),MATCH(AM$4,PowerPaths!$E$3:$W$3,0))</f>
        <v/>
      </c>
      <c r="AN360" s="37">
        <f>INDEX(PowerPaths!$E$4:$W$200,MATCH($D360,PowerPaths!$A$4:$A$200,0),MATCH(AN$4,PowerPaths!$E$3:$W$3,0))</f>
        <v/>
      </c>
      <c r="AO360" s="37">
        <f>INDEX(PowerPaths!$E$4:$W$200,MATCH($D360,PowerPaths!$A$4:$A$200,0),MATCH(AO$4,PowerPaths!$E$3:$W$3,0))</f>
        <v/>
      </c>
      <c r="AP360" s="37">
        <f>INDEX(PowerPaths!$E$4:$W$200,MATCH($D360,PowerPaths!$A$4:$A$200,0),MATCH(AP$4,PowerPaths!$E$3:$W$3,0))</f>
        <v/>
      </c>
      <c r="AQ360" s="37">
        <f>INDEX(PowerPaths!$E$4:$W$200,MATCH($D360,PowerPaths!$A$4:$A$200,0),MATCH(AQ$4,PowerPaths!$E$3:$W$3,0))</f>
        <v/>
      </c>
      <c r="AR360" s="37">
        <f>INDEX(PowerPaths!$E$4:$W$200,MATCH($D360,PowerPaths!$A$4:$A$200,0),MATCH(AR$4,PowerPaths!$E$3:$W$3,0))</f>
        <v/>
      </c>
      <c r="AS360" s="37">
        <f>INDEX(PowerPaths!$E$4:$W$200,MATCH($D360,PowerPaths!$A$4:$A$200,0),MATCH(AS$4,PowerPaths!$E$3:$W$3,0))</f>
        <v/>
      </c>
      <c r="AT360" s="37">
        <f>INDEX(PowerPaths!$E$4:$W$200,MATCH($D360,PowerPaths!$A$4:$A$200,0),MATCH(AT$4,PowerPaths!$E$3:$W$3,0))</f>
        <v/>
      </c>
      <c r="AU360" s="37">
        <f>INDEX(PowerPaths!$E$4:$W$200,MATCH($D360,PowerPaths!$A$4:$A$200,0),MATCH(AU$4,PowerPaths!$E$3:$W$3,0))</f>
        <v/>
      </c>
      <c r="AV360" s="37">
        <f>INDEX(PowerPaths!$E$4:$W$200,MATCH($D360,PowerPaths!$A$4:$A$200,0),MATCH(AV$4,PowerPaths!$E$3:$W$3,0))</f>
        <v/>
      </c>
      <c r="AW360" s="37">
        <f>INDEX(PowerPaths!$E$4:$W$200,MATCH($D360,PowerPaths!$A$4:$A$200,0),MATCH(AW$4,PowerPaths!$E$3:$W$3,0))</f>
        <v/>
      </c>
      <c r="AX360" s="37">
        <f>INDEX(PowerPaths!$E$4:$W$200,MATCH($D360,PowerPaths!$A$4:$A$200,0),MATCH(AX$4,PowerPaths!$E$3:$W$3,0))</f>
        <v/>
      </c>
      <c r="AY360" s="37">
        <f>INDEX(PowerPaths!$E$4:$W$200,MATCH($D360,PowerPaths!$A$4:$A$200,0),MATCH(AY$4,PowerPaths!$E$3:$W$3,0))</f>
        <v/>
      </c>
    </row>
    <row r="361" hidden="1" outlineLevel="1">
      <c r="A361" s="14" t="inlineStr">
        <is>
          <t>tcf</t>
        </is>
      </c>
      <c r="B361" s="14" t="inlineStr">
        <is>
          <t>nga</t>
        </is>
      </c>
      <c r="C361" s="14" t="inlineStr">
        <is>
          <t>pow</t>
        </is>
      </c>
      <c r="D361" s="14">
        <f>$A361&amp;"|"&amp;$B361</f>
        <v/>
      </c>
      <c r="E361" s="36" t="n"/>
      <c r="F361" s="36" t="n"/>
      <c r="G361" s="36" t="n"/>
      <c r="H361" s="14">
        <f>INDEX(Variables!$B$5:$B$205,MATCH($A361,Variables!$A$5:$A$205,0))&amp;IF($C361="",""," | "&amp;INDEX(Mapping!$B$5:$B$26,MATCH($C361,Mapping!$A$5:$A$26,0))&amp;" | "&amp;INDEX(Mapping!$B$30:$B$46,MATCH($B361,Mapping!$A$30:$A$46,0)))</f>
        <v/>
      </c>
      <c r="I361" s="14">
        <f>INDEX(Variables!$C$5:$C$205,MATCH($A361,Variables!$A$5:$A$205,0))</f>
        <v/>
      </c>
      <c r="J361" s="14">
        <f>INDEX(Variables!$E$5:$E$205,MATCH($A361,Variables!$A$5:$A$205,0))</f>
        <v/>
      </c>
      <c r="K361" s="11">
        <f>LOWER(Settings!$C$4)&amp;".mit."&amp;$A361&amp;IF($C361="","","."&amp;$C361&amp;"."&amp;$B361)&amp;IF(INDEX(Variables!$D$5:$D$205,MATCH($A361,Variables!$A$5:$A$205,0))="","","."&amp;INDEX(Variables!$D$5:$D$205,MATCH($A361,Variables!$A$5:$A$205,0)))&amp;"."&amp;K$5</f>
        <v/>
      </c>
      <c r="L361" s="38">
        <f>INDEX(PowerPaths!$E$4:$W$200,MATCH($D361,PowerPaths!$A$4:$A$200,0),MATCH(L$4,PowerPaths!$E$3:$W$3,0))</f>
        <v/>
      </c>
      <c r="M361" s="37">
        <f>INDEX(PowerPaths!$E$4:$W$200,MATCH($D361,PowerPaths!$A$4:$A$200,0),MATCH(M$4,PowerPaths!$E$3:$W$3,0))</f>
        <v/>
      </c>
      <c r="N361" s="37">
        <f>INDEX(PowerPaths!$E$4:$W$200,MATCH($D361,PowerPaths!$A$4:$A$200,0),MATCH(N$4,PowerPaths!$E$3:$W$3,0))</f>
        <v/>
      </c>
      <c r="O361" s="37">
        <f>INDEX(PowerPaths!$E$4:$W$200,MATCH($D361,PowerPaths!$A$4:$A$200,0),MATCH(O$4,PowerPaths!$E$3:$W$3,0))</f>
        <v/>
      </c>
      <c r="P361" s="37">
        <f>INDEX(PowerPaths!$E$4:$W$200,MATCH($D361,PowerPaths!$A$4:$A$200,0),MATCH(P$4,PowerPaths!$E$3:$W$3,0))</f>
        <v/>
      </c>
      <c r="Q361" s="37">
        <f>INDEX(PowerPaths!$E$4:$W$200,MATCH($D361,PowerPaths!$A$4:$A$200,0),MATCH(Q$4,PowerPaths!$E$3:$W$3,0))</f>
        <v/>
      </c>
      <c r="R361" s="37">
        <f>INDEX(PowerPaths!$E$4:$W$200,MATCH($D361,PowerPaths!$A$4:$A$200,0),MATCH(R$4,PowerPaths!$E$3:$W$3,0))</f>
        <v/>
      </c>
      <c r="S361" s="37">
        <f>INDEX(PowerPaths!$E$4:$W$200,MATCH($D361,PowerPaths!$A$4:$A$200,0),MATCH(S$4,PowerPaths!$E$3:$W$3,0))</f>
        <v/>
      </c>
      <c r="T361" s="37">
        <f>INDEX(PowerPaths!$E$4:$W$200,MATCH($D361,PowerPaths!$A$4:$A$200,0),MATCH(T$4,PowerPaths!$E$3:$W$3,0))</f>
        <v/>
      </c>
      <c r="U361" s="37">
        <f>INDEX(PowerPaths!$E$4:$W$200,MATCH($D361,PowerPaths!$A$4:$A$200,0),MATCH(U$4,PowerPaths!$E$3:$W$3,0))</f>
        <v/>
      </c>
      <c r="V361" s="37">
        <f>INDEX(PowerPaths!$E$4:$W$200,MATCH($D361,PowerPaths!$A$4:$A$200,0),MATCH(V$4,PowerPaths!$E$3:$W$3,0))</f>
        <v/>
      </c>
      <c r="W361" s="37">
        <f>INDEX(PowerPaths!$E$4:$W$200,MATCH($D361,PowerPaths!$A$4:$A$200,0),MATCH(W$4,PowerPaths!$E$3:$W$3,0))</f>
        <v/>
      </c>
      <c r="X361" s="37">
        <f>INDEX(PowerPaths!$E$4:$W$200,MATCH($D361,PowerPaths!$A$4:$A$200,0),MATCH(X$4,PowerPaths!$E$3:$W$3,0))</f>
        <v/>
      </c>
      <c r="Y361" s="37">
        <f>INDEX(PowerPaths!$E$4:$W$200,MATCH($D361,PowerPaths!$A$4:$A$200,0),MATCH(Y$4,PowerPaths!$E$3:$W$3,0))</f>
        <v/>
      </c>
      <c r="Z361" s="37">
        <f>INDEX(PowerPaths!$E$4:$W$200,MATCH($D361,PowerPaths!$A$4:$A$200,0),MATCH(Z$4,PowerPaths!$E$3:$W$3,0))</f>
        <v/>
      </c>
      <c r="AA361" s="37">
        <f>INDEX(PowerPaths!$E$4:$W$200,MATCH($D361,PowerPaths!$A$4:$A$200,0),MATCH(AA$4,PowerPaths!$E$3:$W$3,0))</f>
        <v/>
      </c>
      <c r="AB361" s="37">
        <f>INDEX(PowerPaths!$E$4:$W$200,MATCH($D361,PowerPaths!$A$4:$A$200,0),MATCH(AB$4,PowerPaths!$E$3:$W$3,0))</f>
        <v/>
      </c>
      <c r="AC361" s="37">
        <f>INDEX(PowerPaths!$E$4:$W$200,MATCH($D361,PowerPaths!$A$4:$A$200,0),MATCH(AC$4,PowerPaths!$E$3:$W$3,0))</f>
        <v/>
      </c>
      <c r="AD361" s="37">
        <f>INDEX(PowerPaths!$E$4:$W$200,MATCH($D361,PowerPaths!$A$4:$A$200,0),MATCH(AD$4,PowerPaths!$E$3:$W$3,0))</f>
        <v/>
      </c>
      <c r="AF361" s="11">
        <f>LOWER(Settings!$C$4)&amp;".mit."&amp;$A361&amp;IF($C361="","","."&amp;$C361&amp;"."&amp;$B361)&amp;IF(INDEX(Variables!$D$5:$D$205,MATCH($A361,Variables!$A$5:$A$205,0))="","","."&amp;INDEX(Variables!$D$5:$D$205,MATCH($A361,Variables!$A$5:$A$205,0)))&amp;"."&amp;AF$5</f>
        <v/>
      </c>
      <c r="AG361" s="38">
        <f>INDEX(PowerPaths!$E$4:$W$200,MATCH($D361,PowerPaths!$A$4:$A$200,0),MATCH(AG$4,PowerPaths!$E$3:$W$3,0))</f>
        <v/>
      </c>
      <c r="AH361" s="37">
        <f>INDEX(PowerPaths!$E$4:$W$200,MATCH($D361,PowerPaths!$A$4:$A$200,0),MATCH(AH$4,PowerPaths!$E$3:$W$3,0))</f>
        <v/>
      </c>
      <c r="AI361" s="37">
        <f>INDEX(PowerPaths!$E$4:$W$200,MATCH($D361,PowerPaths!$A$4:$A$200,0),MATCH(AI$4,PowerPaths!$E$3:$W$3,0))</f>
        <v/>
      </c>
      <c r="AJ361" s="37">
        <f>INDEX(PowerPaths!$E$4:$W$200,MATCH($D361,PowerPaths!$A$4:$A$200,0),MATCH(AJ$4,PowerPaths!$E$3:$W$3,0))</f>
        <v/>
      </c>
      <c r="AK361" s="37">
        <f>INDEX(PowerPaths!$E$4:$W$200,MATCH($D361,PowerPaths!$A$4:$A$200,0),MATCH(AK$4,PowerPaths!$E$3:$W$3,0))</f>
        <v/>
      </c>
      <c r="AL361" s="37">
        <f>INDEX(PowerPaths!$E$4:$W$200,MATCH($D361,PowerPaths!$A$4:$A$200,0),MATCH(AL$4,PowerPaths!$E$3:$W$3,0))</f>
        <v/>
      </c>
      <c r="AM361" s="37">
        <f>INDEX(PowerPaths!$E$4:$W$200,MATCH($D361,PowerPaths!$A$4:$A$200,0),MATCH(AM$4,PowerPaths!$E$3:$W$3,0))</f>
        <v/>
      </c>
      <c r="AN361" s="37">
        <f>INDEX(PowerPaths!$E$4:$W$200,MATCH($D361,PowerPaths!$A$4:$A$200,0),MATCH(AN$4,PowerPaths!$E$3:$W$3,0))</f>
        <v/>
      </c>
      <c r="AO361" s="37">
        <f>INDEX(PowerPaths!$E$4:$W$200,MATCH($D361,PowerPaths!$A$4:$A$200,0),MATCH(AO$4,PowerPaths!$E$3:$W$3,0))</f>
        <v/>
      </c>
      <c r="AP361" s="37">
        <f>INDEX(PowerPaths!$E$4:$W$200,MATCH($D361,PowerPaths!$A$4:$A$200,0),MATCH(AP$4,PowerPaths!$E$3:$W$3,0))</f>
        <v/>
      </c>
      <c r="AQ361" s="37">
        <f>INDEX(PowerPaths!$E$4:$W$200,MATCH($D361,PowerPaths!$A$4:$A$200,0),MATCH(AQ$4,PowerPaths!$E$3:$W$3,0))</f>
        <v/>
      </c>
      <c r="AR361" s="37">
        <f>INDEX(PowerPaths!$E$4:$W$200,MATCH($D361,PowerPaths!$A$4:$A$200,0),MATCH(AR$4,PowerPaths!$E$3:$W$3,0))</f>
        <v/>
      </c>
      <c r="AS361" s="37">
        <f>INDEX(PowerPaths!$E$4:$W$200,MATCH($D361,PowerPaths!$A$4:$A$200,0),MATCH(AS$4,PowerPaths!$E$3:$W$3,0))</f>
        <v/>
      </c>
      <c r="AT361" s="37">
        <f>INDEX(PowerPaths!$E$4:$W$200,MATCH($D361,PowerPaths!$A$4:$A$200,0),MATCH(AT$4,PowerPaths!$E$3:$W$3,0))</f>
        <v/>
      </c>
      <c r="AU361" s="37">
        <f>INDEX(PowerPaths!$E$4:$W$200,MATCH($D361,PowerPaths!$A$4:$A$200,0),MATCH(AU$4,PowerPaths!$E$3:$W$3,0))</f>
        <v/>
      </c>
      <c r="AV361" s="37">
        <f>INDEX(PowerPaths!$E$4:$W$200,MATCH($D361,PowerPaths!$A$4:$A$200,0),MATCH(AV$4,PowerPaths!$E$3:$W$3,0))</f>
        <v/>
      </c>
      <c r="AW361" s="37">
        <f>INDEX(PowerPaths!$E$4:$W$200,MATCH($D361,PowerPaths!$A$4:$A$200,0),MATCH(AW$4,PowerPaths!$E$3:$W$3,0))</f>
        <v/>
      </c>
      <c r="AX361" s="37">
        <f>INDEX(PowerPaths!$E$4:$W$200,MATCH($D361,PowerPaths!$A$4:$A$200,0),MATCH(AX$4,PowerPaths!$E$3:$W$3,0))</f>
        <v/>
      </c>
      <c r="AY361" s="37">
        <f>INDEX(PowerPaths!$E$4:$W$200,MATCH($D361,PowerPaths!$A$4:$A$200,0),MATCH(AY$4,PowerPaths!$E$3:$W$3,0))</f>
        <v/>
      </c>
    </row>
    <row r="362" hidden="1" outlineLevel="1">
      <c r="A362" s="14" t="inlineStr">
        <is>
          <t>tcf</t>
        </is>
      </c>
      <c r="B362" s="14" t="inlineStr">
        <is>
          <t>oop</t>
        </is>
      </c>
      <c r="C362" s="14" t="inlineStr">
        <is>
          <t>pow</t>
        </is>
      </c>
      <c r="D362" s="14">
        <f>$A362&amp;"|"&amp;$B362</f>
        <v/>
      </c>
      <c r="E362" s="36" t="n"/>
      <c r="F362" s="36" t="n"/>
      <c r="G362" s="36" t="n"/>
      <c r="H362" s="14">
        <f>INDEX(Variables!$B$5:$B$205,MATCH($A362,Variables!$A$5:$A$205,0))&amp;IF($C362="",""," | "&amp;INDEX(Mapping!$B$5:$B$26,MATCH($C362,Mapping!$A$5:$A$26,0))&amp;" | "&amp;INDEX(Mapping!$B$30:$B$46,MATCH($B362,Mapping!$A$30:$A$46,0)))</f>
        <v/>
      </c>
      <c r="I362" s="14">
        <f>INDEX(Variables!$C$5:$C$205,MATCH($A362,Variables!$A$5:$A$205,0))</f>
        <v/>
      </c>
      <c r="J362" s="14">
        <f>INDEX(Variables!$E$5:$E$205,MATCH($A362,Variables!$A$5:$A$205,0))</f>
        <v/>
      </c>
      <c r="K362" s="11">
        <f>LOWER(Settings!$C$4)&amp;".mit."&amp;$A362&amp;IF($C362="","","."&amp;$C362&amp;"."&amp;$B362)&amp;IF(INDEX(Variables!$D$5:$D$205,MATCH($A362,Variables!$A$5:$A$205,0))="","","."&amp;INDEX(Variables!$D$5:$D$205,MATCH($A362,Variables!$A$5:$A$205,0)))&amp;"."&amp;K$5</f>
        <v/>
      </c>
      <c r="L362" s="38">
        <f>INDEX(PowerPaths!$E$4:$W$200,MATCH($D362,PowerPaths!$A$4:$A$200,0),MATCH(L$4,PowerPaths!$E$3:$W$3,0))</f>
        <v/>
      </c>
      <c r="M362" s="37">
        <f>INDEX(PowerPaths!$E$4:$W$200,MATCH($D362,PowerPaths!$A$4:$A$200,0),MATCH(M$4,PowerPaths!$E$3:$W$3,0))</f>
        <v/>
      </c>
      <c r="N362" s="37">
        <f>INDEX(PowerPaths!$E$4:$W$200,MATCH($D362,PowerPaths!$A$4:$A$200,0),MATCH(N$4,PowerPaths!$E$3:$W$3,0))</f>
        <v/>
      </c>
      <c r="O362" s="37">
        <f>INDEX(PowerPaths!$E$4:$W$200,MATCH($D362,PowerPaths!$A$4:$A$200,0),MATCH(O$4,PowerPaths!$E$3:$W$3,0))</f>
        <v/>
      </c>
      <c r="P362" s="37">
        <f>INDEX(PowerPaths!$E$4:$W$200,MATCH($D362,PowerPaths!$A$4:$A$200,0),MATCH(P$4,PowerPaths!$E$3:$W$3,0))</f>
        <v/>
      </c>
      <c r="Q362" s="37">
        <f>INDEX(PowerPaths!$E$4:$W$200,MATCH($D362,PowerPaths!$A$4:$A$200,0),MATCH(Q$4,PowerPaths!$E$3:$W$3,0))</f>
        <v/>
      </c>
      <c r="R362" s="37">
        <f>INDEX(PowerPaths!$E$4:$W$200,MATCH($D362,PowerPaths!$A$4:$A$200,0),MATCH(R$4,PowerPaths!$E$3:$W$3,0))</f>
        <v/>
      </c>
      <c r="S362" s="37">
        <f>INDEX(PowerPaths!$E$4:$W$200,MATCH($D362,PowerPaths!$A$4:$A$200,0),MATCH(S$4,PowerPaths!$E$3:$W$3,0))</f>
        <v/>
      </c>
      <c r="T362" s="37">
        <f>INDEX(PowerPaths!$E$4:$W$200,MATCH($D362,PowerPaths!$A$4:$A$200,0),MATCH(T$4,PowerPaths!$E$3:$W$3,0))</f>
        <v/>
      </c>
      <c r="U362" s="37">
        <f>INDEX(PowerPaths!$E$4:$W$200,MATCH($D362,PowerPaths!$A$4:$A$200,0),MATCH(U$4,PowerPaths!$E$3:$W$3,0))</f>
        <v/>
      </c>
      <c r="V362" s="37">
        <f>INDEX(PowerPaths!$E$4:$W$200,MATCH($D362,PowerPaths!$A$4:$A$200,0),MATCH(V$4,PowerPaths!$E$3:$W$3,0))</f>
        <v/>
      </c>
      <c r="W362" s="37">
        <f>INDEX(PowerPaths!$E$4:$W$200,MATCH($D362,PowerPaths!$A$4:$A$200,0),MATCH(W$4,PowerPaths!$E$3:$W$3,0))</f>
        <v/>
      </c>
      <c r="X362" s="37">
        <f>INDEX(PowerPaths!$E$4:$W$200,MATCH($D362,PowerPaths!$A$4:$A$200,0),MATCH(X$4,PowerPaths!$E$3:$W$3,0))</f>
        <v/>
      </c>
      <c r="Y362" s="37">
        <f>INDEX(PowerPaths!$E$4:$W$200,MATCH($D362,PowerPaths!$A$4:$A$200,0),MATCH(Y$4,PowerPaths!$E$3:$W$3,0))</f>
        <v/>
      </c>
      <c r="Z362" s="37">
        <f>INDEX(PowerPaths!$E$4:$W$200,MATCH($D362,PowerPaths!$A$4:$A$200,0),MATCH(Z$4,PowerPaths!$E$3:$W$3,0))</f>
        <v/>
      </c>
      <c r="AA362" s="37">
        <f>INDEX(PowerPaths!$E$4:$W$200,MATCH($D362,PowerPaths!$A$4:$A$200,0),MATCH(AA$4,PowerPaths!$E$3:$W$3,0))</f>
        <v/>
      </c>
      <c r="AB362" s="37">
        <f>INDEX(PowerPaths!$E$4:$W$200,MATCH($D362,PowerPaths!$A$4:$A$200,0),MATCH(AB$4,PowerPaths!$E$3:$W$3,0))</f>
        <v/>
      </c>
      <c r="AC362" s="37">
        <f>INDEX(PowerPaths!$E$4:$W$200,MATCH($D362,PowerPaths!$A$4:$A$200,0),MATCH(AC$4,PowerPaths!$E$3:$W$3,0))</f>
        <v/>
      </c>
      <c r="AD362" s="37">
        <f>INDEX(PowerPaths!$E$4:$W$200,MATCH($D362,PowerPaths!$A$4:$A$200,0),MATCH(AD$4,PowerPaths!$E$3:$W$3,0))</f>
        <v/>
      </c>
      <c r="AF362" s="11">
        <f>LOWER(Settings!$C$4)&amp;".mit."&amp;$A362&amp;IF($C362="","","."&amp;$C362&amp;"."&amp;$B362)&amp;IF(INDEX(Variables!$D$5:$D$205,MATCH($A362,Variables!$A$5:$A$205,0))="","","."&amp;INDEX(Variables!$D$5:$D$205,MATCH($A362,Variables!$A$5:$A$205,0)))&amp;"."&amp;AF$5</f>
        <v/>
      </c>
      <c r="AG362" s="38">
        <f>INDEX(PowerPaths!$E$4:$W$200,MATCH($D362,PowerPaths!$A$4:$A$200,0),MATCH(AG$4,PowerPaths!$E$3:$W$3,0))</f>
        <v/>
      </c>
      <c r="AH362" s="37">
        <f>INDEX(PowerPaths!$E$4:$W$200,MATCH($D362,PowerPaths!$A$4:$A$200,0),MATCH(AH$4,PowerPaths!$E$3:$W$3,0))</f>
        <v/>
      </c>
      <c r="AI362" s="37">
        <f>INDEX(PowerPaths!$E$4:$W$200,MATCH($D362,PowerPaths!$A$4:$A$200,0),MATCH(AI$4,PowerPaths!$E$3:$W$3,0))</f>
        <v/>
      </c>
      <c r="AJ362" s="37">
        <f>INDEX(PowerPaths!$E$4:$W$200,MATCH($D362,PowerPaths!$A$4:$A$200,0),MATCH(AJ$4,PowerPaths!$E$3:$W$3,0))</f>
        <v/>
      </c>
      <c r="AK362" s="37">
        <f>INDEX(PowerPaths!$E$4:$W$200,MATCH($D362,PowerPaths!$A$4:$A$200,0),MATCH(AK$4,PowerPaths!$E$3:$W$3,0))</f>
        <v/>
      </c>
      <c r="AL362" s="37">
        <f>INDEX(PowerPaths!$E$4:$W$200,MATCH($D362,PowerPaths!$A$4:$A$200,0),MATCH(AL$4,PowerPaths!$E$3:$W$3,0))</f>
        <v/>
      </c>
      <c r="AM362" s="37">
        <f>INDEX(PowerPaths!$E$4:$W$200,MATCH($D362,PowerPaths!$A$4:$A$200,0),MATCH(AM$4,PowerPaths!$E$3:$W$3,0))</f>
        <v/>
      </c>
      <c r="AN362" s="37">
        <f>INDEX(PowerPaths!$E$4:$W$200,MATCH($D362,PowerPaths!$A$4:$A$200,0),MATCH(AN$4,PowerPaths!$E$3:$W$3,0))</f>
        <v/>
      </c>
      <c r="AO362" s="37">
        <f>INDEX(PowerPaths!$E$4:$W$200,MATCH($D362,PowerPaths!$A$4:$A$200,0),MATCH(AO$4,PowerPaths!$E$3:$W$3,0))</f>
        <v/>
      </c>
      <c r="AP362" s="37">
        <f>INDEX(PowerPaths!$E$4:$W$200,MATCH($D362,PowerPaths!$A$4:$A$200,0),MATCH(AP$4,PowerPaths!$E$3:$W$3,0))</f>
        <v/>
      </c>
      <c r="AQ362" s="37">
        <f>INDEX(PowerPaths!$E$4:$W$200,MATCH($D362,PowerPaths!$A$4:$A$200,0),MATCH(AQ$4,PowerPaths!$E$3:$W$3,0))</f>
        <v/>
      </c>
      <c r="AR362" s="37">
        <f>INDEX(PowerPaths!$E$4:$W$200,MATCH($D362,PowerPaths!$A$4:$A$200,0),MATCH(AR$4,PowerPaths!$E$3:$W$3,0))</f>
        <v/>
      </c>
      <c r="AS362" s="37">
        <f>INDEX(PowerPaths!$E$4:$W$200,MATCH($D362,PowerPaths!$A$4:$A$200,0),MATCH(AS$4,PowerPaths!$E$3:$W$3,0))</f>
        <v/>
      </c>
      <c r="AT362" s="37">
        <f>INDEX(PowerPaths!$E$4:$W$200,MATCH($D362,PowerPaths!$A$4:$A$200,0),MATCH(AT$4,PowerPaths!$E$3:$W$3,0))</f>
        <v/>
      </c>
      <c r="AU362" s="37">
        <f>INDEX(PowerPaths!$E$4:$W$200,MATCH($D362,PowerPaths!$A$4:$A$200,0),MATCH(AU$4,PowerPaths!$E$3:$W$3,0))</f>
        <v/>
      </c>
      <c r="AV362" s="37">
        <f>INDEX(PowerPaths!$E$4:$W$200,MATCH($D362,PowerPaths!$A$4:$A$200,0),MATCH(AV$4,PowerPaths!$E$3:$W$3,0))</f>
        <v/>
      </c>
      <c r="AW362" s="37">
        <f>INDEX(PowerPaths!$E$4:$W$200,MATCH($D362,PowerPaths!$A$4:$A$200,0),MATCH(AW$4,PowerPaths!$E$3:$W$3,0))</f>
        <v/>
      </c>
      <c r="AX362" s="37">
        <f>INDEX(PowerPaths!$E$4:$W$200,MATCH($D362,PowerPaths!$A$4:$A$200,0),MATCH(AX$4,PowerPaths!$E$3:$W$3,0))</f>
        <v/>
      </c>
      <c r="AY362" s="37">
        <f>INDEX(PowerPaths!$E$4:$W$200,MATCH($D362,PowerPaths!$A$4:$A$200,0),MATCH(AY$4,PowerPaths!$E$3:$W$3,0))</f>
        <v/>
      </c>
    </row>
    <row r="363" hidden="1" outlineLevel="1">
      <c r="A363" s="14" t="inlineStr">
        <is>
          <t>tcf</t>
        </is>
      </c>
      <c r="B363" s="14" t="inlineStr">
        <is>
          <t>nuc</t>
        </is>
      </c>
      <c r="C363" s="14" t="inlineStr">
        <is>
          <t>pow</t>
        </is>
      </c>
      <c r="D363" s="14">
        <f>$A363&amp;"|"&amp;$B363</f>
        <v/>
      </c>
      <c r="E363" s="36" t="n"/>
      <c r="F363" s="36" t="n"/>
      <c r="G363" s="36" t="n"/>
      <c r="H363" s="14">
        <f>INDEX(Variables!$B$5:$B$205,MATCH($A363,Variables!$A$5:$A$205,0))&amp;IF($C363="",""," | "&amp;INDEX(Mapping!$B$5:$B$26,MATCH($C363,Mapping!$A$5:$A$26,0))&amp;" | "&amp;INDEX(Mapping!$B$30:$B$46,MATCH($B363,Mapping!$A$30:$A$46,0)))</f>
        <v/>
      </c>
      <c r="I363" s="14">
        <f>INDEX(Variables!$C$5:$C$205,MATCH($A363,Variables!$A$5:$A$205,0))</f>
        <v/>
      </c>
      <c r="J363" s="14">
        <f>INDEX(Variables!$E$5:$E$205,MATCH($A363,Variables!$A$5:$A$205,0))</f>
        <v/>
      </c>
      <c r="K363" s="11">
        <f>LOWER(Settings!$C$4)&amp;".mit."&amp;$A363&amp;IF($C363="","","."&amp;$C363&amp;"."&amp;$B363)&amp;IF(INDEX(Variables!$D$5:$D$205,MATCH($A363,Variables!$A$5:$A$205,0))="","","."&amp;INDEX(Variables!$D$5:$D$205,MATCH($A363,Variables!$A$5:$A$205,0)))&amp;"."&amp;K$5</f>
        <v/>
      </c>
      <c r="L363" s="38">
        <f>INDEX(PowerPaths!$E$4:$W$200,MATCH($D363,PowerPaths!$A$4:$A$200,0),MATCH(L$4,PowerPaths!$E$3:$W$3,0))</f>
        <v/>
      </c>
      <c r="M363" s="37">
        <f>INDEX(PowerPaths!$E$4:$W$200,MATCH($D363,PowerPaths!$A$4:$A$200,0),MATCH(M$4,PowerPaths!$E$3:$W$3,0))</f>
        <v/>
      </c>
      <c r="N363" s="37">
        <f>INDEX(PowerPaths!$E$4:$W$200,MATCH($D363,PowerPaths!$A$4:$A$200,0),MATCH(N$4,PowerPaths!$E$3:$W$3,0))</f>
        <v/>
      </c>
      <c r="O363" s="37">
        <f>INDEX(PowerPaths!$E$4:$W$200,MATCH($D363,PowerPaths!$A$4:$A$200,0),MATCH(O$4,PowerPaths!$E$3:$W$3,0))</f>
        <v/>
      </c>
      <c r="P363" s="37">
        <f>INDEX(PowerPaths!$E$4:$W$200,MATCH($D363,PowerPaths!$A$4:$A$200,0),MATCH(P$4,PowerPaths!$E$3:$W$3,0))</f>
        <v/>
      </c>
      <c r="Q363" s="37">
        <f>INDEX(PowerPaths!$E$4:$W$200,MATCH($D363,PowerPaths!$A$4:$A$200,0),MATCH(Q$4,PowerPaths!$E$3:$W$3,0))</f>
        <v/>
      </c>
      <c r="R363" s="37">
        <f>INDEX(PowerPaths!$E$4:$W$200,MATCH($D363,PowerPaths!$A$4:$A$200,0),MATCH(R$4,PowerPaths!$E$3:$W$3,0))</f>
        <v/>
      </c>
      <c r="S363" s="37">
        <f>INDEX(PowerPaths!$E$4:$W$200,MATCH($D363,PowerPaths!$A$4:$A$200,0),MATCH(S$4,PowerPaths!$E$3:$W$3,0))</f>
        <v/>
      </c>
      <c r="T363" s="37">
        <f>INDEX(PowerPaths!$E$4:$W$200,MATCH($D363,PowerPaths!$A$4:$A$200,0),MATCH(T$4,PowerPaths!$E$3:$W$3,0))</f>
        <v/>
      </c>
      <c r="U363" s="37">
        <f>INDEX(PowerPaths!$E$4:$W$200,MATCH($D363,PowerPaths!$A$4:$A$200,0),MATCH(U$4,PowerPaths!$E$3:$W$3,0))</f>
        <v/>
      </c>
      <c r="V363" s="37">
        <f>INDEX(PowerPaths!$E$4:$W$200,MATCH($D363,PowerPaths!$A$4:$A$200,0),MATCH(V$4,PowerPaths!$E$3:$W$3,0))</f>
        <v/>
      </c>
      <c r="W363" s="37">
        <f>INDEX(PowerPaths!$E$4:$W$200,MATCH($D363,PowerPaths!$A$4:$A$200,0),MATCH(W$4,PowerPaths!$E$3:$W$3,0))</f>
        <v/>
      </c>
      <c r="X363" s="37">
        <f>INDEX(PowerPaths!$E$4:$W$200,MATCH($D363,PowerPaths!$A$4:$A$200,0),MATCH(X$4,PowerPaths!$E$3:$W$3,0))</f>
        <v/>
      </c>
      <c r="Y363" s="37">
        <f>INDEX(PowerPaths!$E$4:$W$200,MATCH($D363,PowerPaths!$A$4:$A$200,0),MATCH(Y$4,PowerPaths!$E$3:$W$3,0))</f>
        <v/>
      </c>
      <c r="Z363" s="37">
        <f>INDEX(PowerPaths!$E$4:$W$200,MATCH($D363,PowerPaths!$A$4:$A$200,0),MATCH(Z$4,PowerPaths!$E$3:$W$3,0))</f>
        <v/>
      </c>
      <c r="AA363" s="37">
        <f>INDEX(PowerPaths!$E$4:$W$200,MATCH($D363,PowerPaths!$A$4:$A$200,0),MATCH(AA$4,PowerPaths!$E$3:$W$3,0))</f>
        <v/>
      </c>
      <c r="AB363" s="37">
        <f>INDEX(PowerPaths!$E$4:$W$200,MATCH($D363,PowerPaths!$A$4:$A$200,0),MATCH(AB$4,PowerPaths!$E$3:$W$3,0))</f>
        <v/>
      </c>
      <c r="AC363" s="37">
        <f>INDEX(PowerPaths!$E$4:$W$200,MATCH($D363,PowerPaths!$A$4:$A$200,0),MATCH(AC$4,PowerPaths!$E$3:$W$3,0))</f>
        <v/>
      </c>
      <c r="AD363" s="37">
        <f>INDEX(PowerPaths!$E$4:$W$200,MATCH($D363,PowerPaths!$A$4:$A$200,0),MATCH(AD$4,PowerPaths!$E$3:$W$3,0))</f>
        <v/>
      </c>
      <c r="AF363" s="11">
        <f>LOWER(Settings!$C$4)&amp;".mit."&amp;$A363&amp;IF($C363="","","."&amp;$C363&amp;"."&amp;$B363)&amp;IF(INDEX(Variables!$D$5:$D$205,MATCH($A363,Variables!$A$5:$A$205,0))="","","."&amp;INDEX(Variables!$D$5:$D$205,MATCH($A363,Variables!$A$5:$A$205,0)))&amp;"."&amp;AF$5</f>
        <v/>
      </c>
      <c r="AG363" s="38">
        <f>INDEX(PowerPaths!$E$4:$W$200,MATCH($D363,PowerPaths!$A$4:$A$200,0),MATCH(AG$4,PowerPaths!$E$3:$W$3,0))</f>
        <v/>
      </c>
      <c r="AH363" s="37">
        <f>INDEX(PowerPaths!$E$4:$W$200,MATCH($D363,PowerPaths!$A$4:$A$200,0),MATCH(AH$4,PowerPaths!$E$3:$W$3,0))</f>
        <v/>
      </c>
      <c r="AI363" s="37">
        <f>INDEX(PowerPaths!$E$4:$W$200,MATCH($D363,PowerPaths!$A$4:$A$200,0),MATCH(AI$4,PowerPaths!$E$3:$W$3,0))</f>
        <v/>
      </c>
      <c r="AJ363" s="37">
        <f>INDEX(PowerPaths!$E$4:$W$200,MATCH($D363,PowerPaths!$A$4:$A$200,0),MATCH(AJ$4,PowerPaths!$E$3:$W$3,0))</f>
        <v/>
      </c>
      <c r="AK363" s="37">
        <f>INDEX(PowerPaths!$E$4:$W$200,MATCH($D363,PowerPaths!$A$4:$A$200,0),MATCH(AK$4,PowerPaths!$E$3:$W$3,0))</f>
        <v/>
      </c>
      <c r="AL363" s="37">
        <f>INDEX(PowerPaths!$E$4:$W$200,MATCH($D363,PowerPaths!$A$4:$A$200,0),MATCH(AL$4,PowerPaths!$E$3:$W$3,0))</f>
        <v/>
      </c>
      <c r="AM363" s="37">
        <f>INDEX(PowerPaths!$E$4:$W$200,MATCH($D363,PowerPaths!$A$4:$A$200,0),MATCH(AM$4,PowerPaths!$E$3:$W$3,0))</f>
        <v/>
      </c>
      <c r="AN363" s="37">
        <f>INDEX(PowerPaths!$E$4:$W$200,MATCH($D363,PowerPaths!$A$4:$A$200,0),MATCH(AN$4,PowerPaths!$E$3:$W$3,0))</f>
        <v/>
      </c>
      <c r="AO363" s="37">
        <f>INDEX(PowerPaths!$E$4:$W$200,MATCH($D363,PowerPaths!$A$4:$A$200,0),MATCH(AO$4,PowerPaths!$E$3:$W$3,0))</f>
        <v/>
      </c>
      <c r="AP363" s="37">
        <f>INDEX(PowerPaths!$E$4:$W$200,MATCH($D363,PowerPaths!$A$4:$A$200,0),MATCH(AP$4,PowerPaths!$E$3:$W$3,0))</f>
        <v/>
      </c>
      <c r="AQ363" s="37">
        <f>INDEX(PowerPaths!$E$4:$W$200,MATCH($D363,PowerPaths!$A$4:$A$200,0),MATCH(AQ$4,PowerPaths!$E$3:$W$3,0))</f>
        <v/>
      </c>
      <c r="AR363" s="37">
        <f>INDEX(PowerPaths!$E$4:$W$200,MATCH($D363,PowerPaths!$A$4:$A$200,0),MATCH(AR$4,PowerPaths!$E$3:$W$3,0))</f>
        <v/>
      </c>
      <c r="AS363" s="37">
        <f>INDEX(PowerPaths!$E$4:$W$200,MATCH($D363,PowerPaths!$A$4:$A$200,0),MATCH(AS$4,PowerPaths!$E$3:$W$3,0))</f>
        <v/>
      </c>
      <c r="AT363" s="37">
        <f>INDEX(PowerPaths!$E$4:$W$200,MATCH($D363,PowerPaths!$A$4:$A$200,0),MATCH(AT$4,PowerPaths!$E$3:$W$3,0))</f>
        <v/>
      </c>
      <c r="AU363" s="37">
        <f>INDEX(PowerPaths!$E$4:$W$200,MATCH($D363,PowerPaths!$A$4:$A$200,0),MATCH(AU$4,PowerPaths!$E$3:$W$3,0))</f>
        <v/>
      </c>
      <c r="AV363" s="37">
        <f>INDEX(PowerPaths!$E$4:$W$200,MATCH($D363,PowerPaths!$A$4:$A$200,0),MATCH(AV$4,PowerPaths!$E$3:$W$3,0))</f>
        <v/>
      </c>
      <c r="AW363" s="37">
        <f>INDEX(PowerPaths!$E$4:$W$200,MATCH($D363,PowerPaths!$A$4:$A$200,0),MATCH(AW$4,PowerPaths!$E$3:$W$3,0))</f>
        <v/>
      </c>
      <c r="AX363" s="37">
        <f>INDEX(PowerPaths!$E$4:$W$200,MATCH($D363,PowerPaths!$A$4:$A$200,0),MATCH(AX$4,PowerPaths!$E$3:$W$3,0))</f>
        <v/>
      </c>
      <c r="AY363" s="37">
        <f>INDEX(PowerPaths!$E$4:$W$200,MATCH($D363,PowerPaths!$A$4:$A$200,0),MATCH(AY$4,PowerPaths!$E$3:$W$3,0))</f>
        <v/>
      </c>
    </row>
    <row r="364" hidden="1" outlineLevel="1">
      <c r="A364" s="14" t="inlineStr">
        <is>
          <t>tcf</t>
        </is>
      </c>
      <c r="B364" s="14" t="inlineStr">
        <is>
          <t>wnd</t>
        </is>
      </c>
      <c r="C364" s="14" t="inlineStr">
        <is>
          <t>pow</t>
        </is>
      </c>
      <c r="D364" s="14">
        <f>$A364&amp;"|"&amp;$B364</f>
        <v/>
      </c>
      <c r="E364" s="36" t="n"/>
      <c r="F364" s="36" t="n"/>
      <c r="G364" s="36" t="n"/>
      <c r="H364" s="14">
        <f>INDEX(Variables!$B$5:$B$205,MATCH($A364,Variables!$A$5:$A$205,0))&amp;IF($C364="",""," | "&amp;INDEX(Mapping!$B$5:$B$26,MATCH($C364,Mapping!$A$5:$A$26,0))&amp;" | "&amp;INDEX(Mapping!$B$30:$B$46,MATCH($B364,Mapping!$A$30:$A$46,0)))</f>
        <v/>
      </c>
      <c r="I364" s="14">
        <f>INDEX(Variables!$C$5:$C$205,MATCH($A364,Variables!$A$5:$A$205,0))</f>
        <v/>
      </c>
      <c r="J364" s="14">
        <f>INDEX(Variables!$E$5:$E$205,MATCH($A364,Variables!$A$5:$A$205,0))</f>
        <v/>
      </c>
      <c r="K364" s="11">
        <f>LOWER(Settings!$C$4)&amp;".mit."&amp;$A364&amp;IF($C364="","","."&amp;$C364&amp;"."&amp;$B364)&amp;IF(INDEX(Variables!$D$5:$D$205,MATCH($A364,Variables!$A$5:$A$205,0))="","","."&amp;INDEX(Variables!$D$5:$D$205,MATCH($A364,Variables!$A$5:$A$205,0)))&amp;"."&amp;K$5</f>
        <v/>
      </c>
      <c r="L364" s="38">
        <f>INDEX(PowerPaths!$E$4:$W$200,MATCH($D364,PowerPaths!$A$4:$A$200,0),MATCH(L$4,PowerPaths!$E$3:$W$3,0))</f>
        <v/>
      </c>
      <c r="M364" s="37">
        <f>INDEX(PowerPaths!$E$4:$W$200,MATCH($D364,PowerPaths!$A$4:$A$200,0),MATCH(M$4,PowerPaths!$E$3:$W$3,0))</f>
        <v/>
      </c>
      <c r="N364" s="37">
        <f>INDEX(PowerPaths!$E$4:$W$200,MATCH($D364,PowerPaths!$A$4:$A$200,0),MATCH(N$4,PowerPaths!$E$3:$W$3,0))</f>
        <v/>
      </c>
      <c r="O364" s="37">
        <f>INDEX(PowerPaths!$E$4:$W$200,MATCH($D364,PowerPaths!$A$4:$A$200,0),MATCH(O$4,PowerPaths!$E$3:$W$3,0))</f>
        <v/>
      </c>
      <c r="P364" s="37">
        <f>INDEX(PowerPaths!$E$4:$W$200,MATCH($D364,PowerPaths!$A$4:$A$200,0),MATCH(P$4,PowerPaths!$E$3:$W$3,0))</f>
        <v/>
      </c>
      <c r="Q364" s="37">
        <f>INDEX(PowerPaths!$E$4:$W$200,MATCH($D364,PowerPaths!$A$4:$A$200,0),MATCH(Q$4,PowerPaths!$E$3:$W$3,0))</f>
        <v/>
      </c>
      <c r="R364" s="37">
        <f>INDEX(PowerPaths!$E$4:$W$200,MATCH($D364,PowerPaths!$A$4:$A$200,0),MATCH(R$4,PowerPaths!$E$3:$W$3,0))</f>
        <v/>
      </c>
      <c r="S364" s="37">
        <f>INDEX(PowerPaths!$E$4:$W$200,MATCH($D364,PowerPaths!$A$4:$A$200,0),MATCH(S$4,PowerPaths!$E$3:$W$3,0))</f>
        <v/>
      </c>
      <c r="T364" s="37">
        <f>INDEX(PowerPaths!$E$4:$W$200,MATCH($D364,PowerPaths!$A$4:$A$200,0),MATCH(T$4,PowerPaths!$E$3:$W$3,0))</f>
        <v/>
      </c>
      <c r="U364" s="37">
        <f>INDEX(PowerPaths!$E$4:$W$200,MATCH($D364,PowerPaths!$A$4:$A$200,0),MATCH(U$4,PowerPaths!$E$3:$W$3,0))</f>
        <v/>
      </c>
      <c r="V364" s="37">
        <f>INDEX(PowerPaths!$E$4:$W$200,MATCH($D364,PowerPaths!$A$4:$A$200,0),MATCH(V$4,PowerPaths!$E$3:$W$3,0))</f>
        <v/>
      </c>
      <c r="W364" s="37">
        <f>INDEX(PowerPaths!$E$4:$W$200,MATCH($D364,PowerPaths!$A$4:$A$200,0),MATCH(W$4,PowerPaths!$E$3:$W$3,0))</f>
        <v/>
      </c>
      <c r="X364" s="37">
        <f>INDEX(PowerPaths!$E$4:$W$200,MATCH($D364,PowerPaths!$A$4:$A$200,0),MATCH(X$4,PowerPaths!$E$3:$W$3,0))</f>
        <v/>
      </c>
      <c r="Y364" s="37">
        <f>INDEX(PowerPaths!$E$4:$W$200,MATCH($D364,PowerPaths!$A$4:$A$200,0),MATCH(Y$4,PowerPaths!$E$3:$W$3,0))</f>
        <v/>
      </c>
      <c r="Z364" s="37">
        <f>INDEX(PowerPaths!$E$4:$W$200,MATCH($D364,PowerPaths!$A$4:$A$200,0),MATCH(Z$4,PowerPaths!$E$3:$W$3,0))</f>
        <v/>
      </c>
      <c r="AA364" s="37">
        <f>INDEX(PowerPaths!$E$4:$W$200,MATCH($D364,PowerPaths!$A$4:$A$200,0),MATCH(AA$4,PowerPaths!$E$3:$W$3,0))</f>
        <v/>
      </c>
      <c r="AB364" s="37">
        <f>INDEX(PowerPaths!$E$4:$W$200,MATCH($D364,PowerPaths!$A$4:$A$200,0),MATCH(AB$4,PowerPaths!$E$3:$W$3,0))</f>
        <v/>
      </c>
      <c r="AC364" s="37">
        <f>INDEX(PowerPaths!$E$4:$W$200,MATCH($D364,PowerPaths!$A$4:$A$200,0),MATCH(AC$4,PowerPaths!$E$3:$W$3,0))</f>
        <v/>
      </c>
      <c r="AD364" s="37">
        <f>INDEX(PowerPaths!$E$4:$W$200,MATCH($D364,PowerPaths!$A$4:$A$200,0),MATCH(AD$4,PowerPaths!$E$3:$W$3,0))</f>
        <v/>
      </c>
      <c r="AF364" s="11">
        <f>LOWER(Settings!$C$4)&amp;".mit."&amp;$A364&amp;IF($C364="","","."&amp;$C364&amp;"."&amp;$B364)&amp;IF(INDEX(Variables!$D$5:$D$205,MATCH($A364,Variables!$A$5:$A$205,0))="","","."&amp;INDEX(Variables!$D$5:$D$205,MATCH($A364,Variables!$A$5:$A$205,0)))&amp;"."&amp;AF$5</f>
        <v/>
      </c>
      <c r="AG364" s="38">
        <f>INDEX(PowerPaths!$E$4:$W$200,MATCH($D364,PowerPaths!$A$4:$A$200,0),MATCH(AG$4,PowerPaths!$E$3:$W$3,0))</f>
        <v/>
      </c>
      <c r="AH364" s="37">
        <f>INDEX(PowerPaths!$E$4:$W$200,MATCH($D364,PowerPaths!$A$4:$A$200,0),MATCH(AH$4,PowerPaths!$E$3:$W$3,0))</f>
        <v/>
      </c>
      <c r="AI364" s="37">
        <f>INDEX(PowerPaths!$E$4:$W$200,MATCH($D364,PowerPaths!$A$4:$A$200,0),MATCH(AI$4,PowerPaths!$E$3:$W$3,0))</f>
        <v/>
      </c>
      <c r="AJ364" s="37">
        <f>INDEX(PowerPaths!$E$4:$W$200,MATCH($D364,PowerPaths!$A$4:$A$200,0),MATCH(AJ$4,PowerPaths!$E$3:$W$3,0))</f>
        <v/>
      </c>
      <c r="AK364" s="37">
        <f>INDEX(PowerPaths!$E$4:$W$200,MATCH($D364,PowerPaths!$A$4:$A$200,0),MATCH(AK$4,PowerPaths!$E$3:$W$3,0))</f>
        <v/>
      </c>
      <c r="AL364" s="37">
        <f>INDEX(PowerPaths!$E$4:$W$200,MATCH($D364,PowerPaths!$A$4:$A$200,0),MATCH(AL$4,PowerPaths!$E$3:$W$3,0))</f>
        <v/>
      </c>
      <c r="AM364" s="37">
        <f>INDEX(PowerPaths!$E$4:$W$200,MATCH($D364,PowerPaths!$A$4:$A$200,0),MATCH(AM$4,PowerPaths!$E$3:$W$3,0))</f>
        <v/>
      </c>
      <c r="AN364" s="37">
        <f>INDEX(PowerPaths!$E$4:$W$200,MATCH($D364,PowerPaths!$A$4:$A$200,0),MATCH(AN$4,PowerPaths!$E$3:$W$3,0))</f>
        <v/>
      </c>
      <c r="AO364" s="37">
        <f>INDEX(PowerPaths!$E$4:$W$200,MATCH($D364,PowerPaths!$A$4:$A$200,0),MATCH(AO$4,PowerPaths!$E$3:$W$3,0))</f>
        <v/>
      </c>
      <c r="AP364" s="37">
        <f>INDEX(PowerPaths!$E$4:$W$200,MATCH($D364,PowerPaths!$A$4:$A$200,0),MATCH(AP$4,PowerPaths!$E$3:$W$3,0))</f>
        <v/>
      </c>
      <c r="AQ364" s="37">
        <f>INDEX(PowerPaths!$E$4:$W$200,MATCH($D364,PowerPaths!$A$4:$A$200,0),MATCH(AQ$4,PowerPaths!$E$3:$W$3,0))</f>
        <v/>
      </c>
      <c r="AR364" s="37">
        <f>INDEX(PowerPaths!$E$4:$W$200,MATCH($D364,PowerPaths!$A$4:$A$200,0),MATCH(AR$4,PowerPaths!$E$3:$W$3,0))</f>
        <v/>
      </c>
      <c r="AS364" s="37">
        <f>INDEX(PowerPaths!$E$4:$W$200,MATCH($D364,PowerPaths!$A$4:$A$200,0),MATCH(AS$4,PowerPaths!$E$3:$W$3,0))</f>
        <v/>
      </c>
      <c r="AT364" s="37">
        <f>INDEX(PowerPaths!$E$4:$W$200,MATCH($D364,PowerPaths!$A$4:$A$200,0),MATCH(AT$4,PowerPaths!$E$3:$W$3,0))</f>
        <v/>
      </c>
      <c r="AU364" s="37">
        <f>INDEX(PowerPaths!$E$4:$W$200,MATCH($D364,PowerPaths!$A$4:$A$200,0),MATCH(AU$4,PowerPaths!$E$3:$W$3,0))</f>
        <v/>
      </c>
      <c r="AV364" s="37">
        <f>INDEX(PowerPaths!$E$4:$W$200,MATCH($D364,PowerPaths!$A$4:$A$200,0),MATCH(AV$4,PowerPaths!$E$3:$W$3,0))</f>
        <v/>
      </c>
      <c r="AW364" s="37">
        <f>INDEX(PowerPaths!$E$4:$W$200,MATCH($D364,PowerPaths!$A$4:$A$200,0),MATCH(AW$4,PowerPaths!$E$3:$W$3,0))</f>
        <v/>
      </c>
      <c r="AX364" s="37">
        <f>INDEX(PowerPaths!$E$4:$W$200,MATCH($D364,PowerPaths!$A$4:$A$200,0),MATCH(AX$4,PowerPaths!$E$3:$W$3,0))</f>
        <v/>
      </c>
      <c r="AY364" s="37">
        <f>INDEX(PowerPaths!$E$4:$W$200,MATCH($D364,PowerPaths!$A$4:$A$200,0),MATCH(AY$4,PowerPaths!$E$3:$W$3,0))</f>
        <v/>
      </c>
    </row>
    <row r="365" hidden="1" outlineLevel="1">
      <c r="A365" s="14" t="inlineStr">
        <is>
          <t>tcf</t>
        </is>
      </c>
      <c r="B365" s="14" t="inlineStr">
        <is>
          <t>sol</t>
        </is>
      </c>
      <c r="C365" s="14" t="inlineStr">
        <is>
          <t>pow</t>
        </is>
      </c>
      <c r="D365" s="14">
        <f>$A365&amp;"|"&amp;$B365</f>
        <v/>
      </c>
      <c r="E365" s="36" t="n"/>
      <c r="F365" s="36" t="n"/>
      <c r="G365" s="36" t="n"/>
      <c r="H365" s="14">
        <f>INDEX(Variables!$B$5:$B$205,MATCH($A365,Variables!$A$5:$A$205,0))&amp;IF($C365="",""," | "&amp;INDEX(Mapping!$B$5:$B$26,MATCH($C365,Mapping!$A$5:$A$26,0))&amp;" | "&amp;INDEX(Mapping!$B$30:$B$46,MATCH($B365,Mapping!$A$30:$A$46,0)))</f>
        <v/>
      </c>
      <c r="I365" s="14">
        <f>INDEX(Variables!$C$5:$C$205,MATCH($A365,Variables!$A$5:$A$205,0))</f>
        <v/>
      </c>
      <c r="J365" s="14">
        <f>INDEX(Variables!$E$5:$E$205,MATCH($A365,Variables!$A$5:$A$205,0))</f>
        <v/>
      </c>
      <c r="K365" s="11">
        <f>LOWER(Settings!$C$4)&amp;".mit."&amp;$A365&amp;IF($C365="","","."&amp;$C365&amp;"."&amp;$B365)&amp;IF(INDEX(Variables!$D$5:$D$205,MATCH($A365,Variables!$A$5:$A$205,0))="","","."&amp;INDEX(Variables!$D$5:$D$205,MATCH($A365,Variables!$A$5:$A$205,0)))&amp;"."&amp;K$5</f>
        <v/>
      </c>
      <c r="L365" s="38">
        <f>INDEX(PowerPaths!$E$4:$W$200,MATCH($D365,PowerPaths!$A$4:$A$200,0),MATCH(L$4,PowerPaths!$E$3:$W$3,0))</f>
        <v/>
      </c>
      <c r="M365" s="37">
        <f>INDEX(PowerPaths!$E$4:$W$200,MATCH($D365,PowerPaths!$A$4:$A$200,0),MATCH(M$4,PowerPaths!$E$3:$W$3,0))</f>
        <v/>
      </c>
      <c r="N365" s="37">
        <f>INDEX(PowerPaths!$E$4:$W$200,MATCH($D365,PowerPaths!$A$4:$A$200,0),MATCH(N$4,PowerPaths!$E$3:$W$3,0))</f>
        <v/>
      </c>
      <c r="O365" s="37">
        <f>INDEX(PowerPaths!$E$4:$W$200,MATCH($D365,PowerPaths!$A$4:$A$200,0),MATCH(O$4,PowerPaths!$E$3:$W$3,0))</f>
        <v/>
      </c>
      <c r="P365" s="37">
        <f>INDEX(PowerPaths!$E$4:$W$200,MATCH($D365,PowerPaths!$A$4:$A$200,0),MATCH(P$4,PowerPaths!$E$3:$W$3,0))</f>
        <v/>
      </c>
      <c r="Q365" s="37">
        <f>INDEX(PowerPaths!$E$4:$W$200,MATCH($D365,PowerPaths!$A$4:$A$200,0),MATCH(Q$4,PowerPaths!$E$3:$W$3,0))</f>
        <v/>
      </c>
      <c r="R365" s="37">
        <f>INDEX(PowerPaths!$E$4:$W$200,MATCH($D365,PowerPaths!$A$4:$A$200,0),MATCH(R$4,PowerPaths!$E$3:$W$3,0))</f>
        <v/>
      </c>
      <c r="S365" s="37">
        <f>INDEX(PowerPaths!$E$4:$W$200,MATCH($D365,PowerPaths!$A$4:$A$200,0),MATCH(S$4,PowerPaths!$E$3:$W$3,0))</f>
        <v/>
      </c>
      <c r="T365" s="37">
        <f>INDEX(PowerPaths!$E$4:$W$200,MATCH($D365,PowerPaths!$A$4:$A$200,0),MATCH(T$4,PowerPaths!$E$3:$W$3,0))</f>
        <v/>
      </c>
      <c r="U365" s="37">
        <f>INDEX(PowerPaths!$E$4:$W$200,MATCH($D365,PowerPaths!$A$4:$A$200,0),MATCH(U$4,PowerPaths!$E$3:$W$3,0))</f>
        <v/>
      </c>
      <c r="V365" s="37">
        <f>INDEX(PowerPaths!$E$4:$W$200,MATCH($D365,PowerPaths!$A$4:$A$200,0),MATCH(V$4,PowerPaths!$E$3:$W$3,0))</f>
        <v/>
      </c>
      <c r="W365" s="37">
        <f>INDEX(PowerPaths!$E$4:$W$200,MATCH($D365,PowerPaths!$A$4:$A$200,0),MATCH(W$4,PowerPaths!$E$3:$W$3,0))</f>
        <v/>
      </c>
      <c r="X365" s="37">
        <f>INDEX(PowerPaths!$E$4:$W$200,MATCH($D365,PowerPaths!$A$4:$A$200,0),MATCH(X$4,PowerPaths!$E$3:$W$3,0))</f>
        <v/>
      </c>
      <c r="Y365" s="37">
        <f>INDEX(PowerPaths!$E$4:$W$200,MATCH($D365,PowerPaths!$A$4:$A$200,0),MATCH(Y$4,PowerPaths!$E$3:$W$3,0))</f>
        <v/>
      </c>
      <c r="Z365" s="37">
        <f>INDEX(PowerPaths!$E$4:$W$200,MATCH($D365,PowerPaths!$A$4:$A$200,0),MATCH(Z$4,PowerPaths!$E$3:$W$3,0))</f>
        <v/>
      </c>
      <c r="AA365" s="37">
        <f>INDEX(PowerPaths!$E$4:$W$200,MATCH($D365,PowerPaths!$A$4:$A$200,0),MATCH(AA$4,PowerPaths!$E$3:$W$3,0))</f>
        <v/>
      </c>
      <c r="AB365" s="37">
        <f>INDEX(PowerPaths!$E$4:$W$200,MATCH($D365,PowerPaths!$A$4:$A$200,0),MATCH(AB$4,PowerPaths!$E$3:$W$3,0))</f>
        <v/>
      </c>
      <c r="AC365" s="37">
        <f>INDEX(PowerPaths!$E$4:$W$200,MATCH($D365,PowerPaths!$A$4:$A$200,0),MATCH(AC$4,PowerPaths!$E$3:$W$3,0))</f>
        <v/>
      </c>
      <c r="AD365" s="37">
        <f>INDEX(PowerPaths!$E$4:$W$200,MATCH($D365,PowerPaths!$A$4:$A$200,0),MATCH(AD$4,PowerPaths!$E$3:$W$3,0))</f>
        <v/>
      </c>
      <c r="AF365" s="11">
        <f>LOWER(Settings!$C$4)&amp;".mit."&amp;$A365&amp;IF($C365="","","."&amp;$C365&amp;"."&amp;$B365)&amp;IF(INDEX(Variables!$D$5:$D$205,MATCH($A365,Variables!$A$5:$A$205,0))="","","."&amp;INDEX(Variables!$D$5:$D$205,MATCH($A365,Variables!$A$5:$A$205,0)))&amp;"."&amp;AF$5</f>
        <v/>
      </c>
      <c r="AG365" s="38">
        <f>INDEX(PowerPaths!$E$4:$W$200,MATCH($D365,PowerPaths!$A$4:$A$200,0),MATCH(AG$4,PowerPaths!$E$3:$W$3,0))</f>
        <v/>
      </c>
      <c r="AH365" s="37">
        <f>INDEX(PowerPaths!$E$4:$W$200,MATCH($D365,PowerPaths!$A$4:$A$200,0),MATCH(AH$4,PowerPaths!$E$3:$W$3,0))</f>
        <v/>
      </c>
      <c r="AI365" s="37">
        <f>INDEX(PowerPaths!$E$4:$W$200,MATCH($D365,PowerPaths!$A$4:$A$200,0),MATCH(AI$4,PowerPaths!$E$3:$W$3,0))</f>
        <v/>
      </c>
      <c r="AJ365" s="37">
        <f>INDEX(PowerPaths!$E$4:$W$200,MATCH($D365,PowerPaths!$A$4:$A$200,0),MATCH(AJ$4,PowerPaths!$E$3:$W$3,0))</f>
        <v/>
      </c>
      <c r="AK365" s="37">
        <f>INDEX(PowerPaths!$E$4:$W$200,MATCH($D365,PowerPaths!$A$4:$A$200,0),MATCH(AK$4,PowerPaths!$E$3:$W$3,0))</f>
        <v/>
      </c>
      <c r="AL365" s="37">
        <f>INDEX(PowerPaths!$E$4:$W$200,MATCH($D365,PowerPaths!$A$4:$A$200,0),MATCH(AL$4,PowerPaths!$E$3:$W$3,0))</f>
        <v/>
      </c>
      <c r="AM365" s="37">
        <f>INDEX(PowerPaths!$E$4:$W$200,MATCH($D365,PowerPaths!$A$4:$A$200,0),MATCH(AM$4,PowerPaths!$E$3:$W$3,0))</f>
        <v/>
      </c>
      <c r="AN365" s="37">
        <f>INDEX(PowerPaths!$E$4:$W$200,MATCH($D365,PowerPaths!$A$4:$A$200,0),MATCH(AN$4,PowerPaths!$E$3:$W$3,0))</f>
        <v/>
      </c>
      <c r="AO365" s="37">
        <f>INDEX(PowerPaths!$E$4:$W$200,MATCH($D365,PowerPaths!$A$4:$A$200,0),MATCH(AO$4,PowerPaths!$E$3:$W$3,0))</f>
        <v/>
      </c>
      <c r="AP365" s="37">
        <f>INDEX(PowerPaths!$E$4:$W$200,MATCH($D365,PowerPaths!$A$4:$A$200,0),MATCH(AP$4,PowerPaths!$E$3:$W$3,0))</f>
        <v/>
      </c>
      <c r="AQ365" s="37">
        <f>INDEX(PowerPaths!$E$4:$W$200,MATCH($D365,PowerPaths!$A$4:$A$200,0),MATCH(AQ$4,PowerPaths!$E$3:$W$3,0))</f>
        <v/>
      </c>
      <c r="AR365" s="37">
        <f>INDEX(PowerPaths!$E$4:$W$200,MATCH($D365,PowerPaths!$A$4:$A$200,0),MATCH(AR$4,PowerPaths!$E$3:$W$3,0))</f>
        <v/>
      </c>
      <c r="AS365" s="37">
        <f>INDEX(PowerPaths!$E$4:$W$200,MATCH($D365,PowerPaths!$A$4:$A$200,0),MATCH(AS$4,PowerPaths!$E$3:$W$3,0))</f>
        <v/>
      </c>
      <c r="AT365" s="37">
        <f>INDEX(PowerPaths!$E$4:$W$200,MATCH($D365,PowerPaths!$A$4:$A$200,0),MATCH(AT$4,PowerPaths!$E$3:$W$3,0))</f>
        <v/>
      </c>
      <c r="AU365" s="37">
        <f>INDEX(PowerPaths!$E$4:$W$200,MATCH($D365,PowerPaths!$A$4:$A$200,0),MATCH(AU$4,PowerPaths!$E$3:$W$3,0))</f>
        <v/>
      </c>
      <c r="AV365" s="37">
        <f>INDEX(PowerPaths!$E$4:$W$200,MATCH($D365,PowerPaths!$A$4:$A$200,0),MATCH(AV$4,PowerPaths!$E$3:$W$3,0))</f>
        <v/>
      </c>
      <c r="AW365" s="37">
        <f>INDEX(PowerPaths!$E$4:$W$200,MATCH($D365,PowerPaths!$A$4:$A$200,0),MATCH(AW$4,PowerPaths!$E$3:$W$3,0))</f>
        <v/>
      </c>
      <c r="AX365" s="37">
        <f>INDEX(PowerPaths!$E$4:$W$200,MATCH($D365,PowerPaths!$A$4:$A$200,0),MATCH(AX$4,PowerPaths!$E$3:$W$3,0))</f>
        <v/>
      </c>
      <c r="AY365" s="37">
        <f>INDEX(PowerPaths!$E$4:$W$200,MATCH($D365,PowerPaths!$A$4:$A$200,0),MATCH(AY$4,PowerPaths!$E$3:$W$3,0))</f>
        <v/>
      </c>
    </row>
    <row r="366" hidden="1" outlineLevel="1">
      <c r="A366" s="14" t="inlineStr">
        <is>
          <t>tcf</t>
        </is>
      </c>
      <c r="B366" s="14" t="inlineStr">
        <is>
          <t>hyd</t>
        </is>
      </c>
      <c r="C366" s="14" t="inlineStr">
        <is>
          <t>pow</t>
        </is>
      </c>
      <c r="D366" s="14">
        <f>$A366&amp;"|"&amp;$B366</f>
        <v/>
      </c>
      <c r="E366" s="36" t="n"/>
      <c r="F366" s="36" t="n"/>
      <c r="G366" s="36" t="n"/>
      <c r="H366" s="14">
        <f>INDEX(Variables!$B$5:$B$205,MATCH($A366,Variables!$A$5:$A$205,0))&amp;IF($C366="",""," | "&amp;INDEX(Mapping!$B$5:$B$26,MATCH($C366,Mapping!$A$5:$A$26,0))&amp;" | "&amp;INDEX(Mapping!$B$30:$B$46,MATCH($B366,Mapping!$A$30:$A$46,0)))</f>
        <v/>
      </c>
      <c r="I366" s="14">
        <f>INDEX(Variables!$C$5:$C$205,MATCH($A366,Variables!$A$5:$A$205,0))</f>
        <v/>
      </c>
      <c r="J366" s="14">
        <f>INDEX(Variables!$E$5:$E$205,MATCH($A366,Variables!$A$5:$A$205,0))</f>
        <v/>
      </c>
      <c r="K366" s="11">
        <f>LOWER(Settings!$C$4)&amp;".mit."&amp;$A366&amp;IF($C366="","","."&amp;$C366&amp;"."&amp;$B366)&amp;IF(INDEX(Variables!$D$5:$D$205,MATCH($A366,Variables!$A$5:$A$205,0))="","","."&amp;INDEX(Variables!$D$5:$D$205,MATCH($A366,Variables!$A$5:$A$205,0)))&amp;"."&amp;K$5</f>
        <v/>
      </c>
      <c r="L366" s="38">
        <f>INDEX(PowerPaths!$E$4:$W$200,MATCH($D366,PowerPaths!$A$4:$A$200,0),MATCH(L$4,PowerPaths!$E$3:$W$3,0))</f>
        <v/>
      </c>
      <c r="M366" s="37">
        <f>INDEX(PowerPaths!$E$4:$W$200,MATCH($D366,PowerPaths!$A$4:$A$200,0),MATCH(M$4,PowerPaths!$E$3:$W$3,0))</f>
        <v/>
      </c>
      <c r="N366" s="37">
        <f>INDEX(PowerPaths!$E$4:$W$200,MATCH($D366,PowerPaths!$A$4:$A$200,0),MATCH(N$4,PowerPaths!$E$3:$W$3,0))</f>
        <v/>
      </c>
      <c r="O366" s="37">
        <f>INDEX(PowerPaths!$E$4:$W$200,MATCH($D366,PowerPaths!$A$4:$A$200,0),MATCH(O$4,PowerPaths!$E$3:$W$3,0))</f>
        <v/>
      </c>
      <c r="P366" s="37">
        <f>INDEX(PowerPaths!$E$4:$W$200,MATCH($D366,PowerPaths!$A$4:$A$200,0),MATCH(P$4,PowerPaths!$E$3:$W$3,0))</f>
        <v/>
      </c>
      <c r="Q366" s="37">
        <f>INDEX(PowerPaths!$E$4:$W$200,MATCH($D366,PowerPaths!$A$4:$A$200,0),MATCH(Q$4,PowerPaths!$E$3:$W$3,0))</f>
        <v/>
      </c>
      <c r="R366" s="37">
        <f>INDEX(PowerPaths!$E$4:$W$200,MATCH($D366,PowerPaths!$A$4:$A$200,0),MATCH(R$4,PowerPaths!$E$3:$W$3,0))</f>
        <v/>
      </c>
      <c r="S366" s="37">
        <f>INDEX(PowerPaths!$E$4:$W$200,MATCH($D366,PowerPaths!$A$4:$A$200,0),MATCH(S$4,PowerPaths!$E$3:$W$3,0))</f>
        <v/>
      </c>
      <c r="T366" s="37">
        <f>INDEX(PowerPaths!$E$4:$W$200,MATCH($D366,PowerPaths!$A$4:$A$200,0),MATCH(T$4,PowerPaths!$E$3:$W$3,0))</f>
        <v/>
      </c>
      <c r="U366" s="37">
        <f>INDEX(PowerPaths!$E$4:$W$200,MATCH($D366,PowerPaths!$A$4:$A$200,0),MATCH(U$4,PowerPaths!$E$3:$W$3,0))</f>
        <v/>
      </c>
      <c r="V366" s="37">
        <f>INDEX(PowerPaths!$E$4:$W$200,MATCH($D366,PowerPaths!$A$4:$A$200,0),MATCH(V$4,PowerPaths!$E$3:$W$3,0))</f>
        <v/>
      </c>
      <c r="W366" s="37">
        <f>INDEX(PowerPaths!$E$4:$W$200,MATCH($D366,PowerPaths!$A$4:$A$200,0),MATCH(W$4,PowerPaths!$E$3:$W$3,0))</f>
        <v/>
      </c>
      <c r="X366" s="37">
        <f>INDEX(PowerPaths!$E$4:$W$200,MATCH($D366,PowerPaths!$A$4:$A$200,0),MATCH(X$4,PowerPaths!$E$3:$W$3,0))</f>
        <v/>
      </c>
      <c r="Y366" s="37">
        <f>INDEX(PowerPaths!$E$4:$W$200,MATCH($D366,PowerPaths!$A$4:$A$200,0),MATCH(Y$4,PowerPaths!$E$3:$W$3,0))</f>
        <v/>
      </c>
      <c r="Z366" s="37">
        <f>INDEX(PowerPaths!$E$4:$W$200,MATCH($D366,PowerPaths!$A$4:$A$200,0),MATCH(Z$4,PowerPaths!$E$3:$W$3,0))</f>
        <v/>
      </c>
      <c r="AA366" s="37">
        <f>INDEX(PowerPaths!$E$4:$W$200,MATCH($D366,PowerPaths!$A$4:$A$200,0),MATCH(AA$4,PowerPaths!$E$3:$W$3,0))</f>
        <v/>
      </c>
      <c r="AB366" s="37">
        <f>INDEX(PowerPaths!$E$4:$W$200,MATCH($D366,PowerPaths!$A$4:$A$200,0),MATCH(AB$4,PowerPaths!$E$3:$W$3,0))</f>
        <v/>
      </c>
      <c r="AC366" s="37">
        <f>INDEX(PowerPaths!$E$4:$W$200,MATCH($D366,PowerPaths!$A$4:$A$200,0),MATCH(AC$4,PowerPaths!$E$3:$W$3,0))</f>
        <v/>
      </c>
      <c r="AD366" s="37">
        <f>INDEX(PowerPaths!$E$4:$W$200,MATCH($D366,PowerPaths!$A$4:$A$200,0),MATCH(AD$4,PowerPaths!$E$3:$W$3,0))</f>
        <v/>
      </c>
      <c r="AF366" s="11">
        <f>LOWER(Settings!$C$4)&amp;".mit."&amp;$A366&amp;IF($C366="","","."&amp;$C366&amp;"."&amp;$B366)&amp;IF(INDEX(Variables!$D$5:$D$205,MATCH($A366,Variables!$A$5:$A$205,0))="","","."&amp;INDEX(Variables!$D$5:$D$205,MATCH($A366,Variables!$A$5:$A$205,0)))&amp;"."&amp;AF$5</f>
        <v/>
      </c>
      <c r="AG366" s="38">
        <f>INDEX(PowerPaths!$E$4:$W$200,MATCH($D366,PowerPaths!$A$4:$A$200,0),MATCH(AG$4,PowerPaths!$E$3:$W$3,0))</f>
        <v/>
      </c>
      <c r="AH366" s="37">
        <f>INDEX(PowerPaths!$E$4:$W$200,MATCH($D366,PowerPaths!$A$4:$A$200,0),MATCH(AH$4,PowerPaths!$E$3:$W$3,0))</f>
        <v/>
      </c>
      <c r="AI366" s="37">
        <f>INDEX(PowerPaths!$E$4:$W$200,MATCH($D366,PowerPaths!$A$4:$A$200,0),MATCH(AI$4,PowerPaths!$E$3:$W$3,0))</f>
        <v/>
      </c>
      <c r="AJ366" s="37">
        <f>INDEX(PowerPaths!$E$4:$W$200,MATCH($D366,PowerPaths!$A$4:$A$200,0),MATCH(AJ$4,PowerPaths!$E$3:$W$3,0))</f>
        <v/>
      </c>
      <c r="AK366" s="37">
        <f>INDEX(PowerPaths!$E$4:$W$200,MATCH($D366,PowerPaths!$A$4:$A$200,0),MATCH(AK$4,PowerPaths!$E$3:$W$3,0))</f>
        <v/>
      </c>
      <c r="AL366" s="37">
        <f>INDEX(PowerPaths!$E$4:$W$200,MATCH($D366,PowerPaths!$A$4:$A$200,0),MATCH(AL$4,PowerPaths!$E$3:$W$3,0))</f>
        <v/>
      </c>
      <c r="AM366" s="37">
        <f>INDEX(PowerPaths!$E$4:$W$200,MATCH($D366,PowerPaths!$A$4:$A$200,0),MATCH(AM$4,PowerPaths!$E$3:$W$3,0))</f>
        <v/>
      </c>
      <c r="AN366" s="37">
        <f>INDEX(PowerPaths!$E$4:$W$200,MATCH($D366,PowerPaths!$A$4:$A$200,0),MATCH(AN$4,PowerPaths!$E$3:$W$3,0))</f>
        <v/>
      </c>
      <c r="AO366" s="37">
        <f>INDEX(PowerPaths!$E$4:$W$200,MATCH($D366,PowerPaths!$A$4:$A$200,0),MATCH(AO$4,PowerPaths!$E$3:$W$3,0))</f>
        <v/>
      </c>
      <c r="AP366" s="37">
        <f>INDEX(PowerPaths!$E$4:$W$200,MATCH($D366,PowerPaths!$A$4:$A$200,0),MATCH(AP$4,PowerPaths!$E$3:$W$3,0))</f>
        <v/>
      </c>
      <c r="AQ366" s="37">
        <f>INDEX(PowerPaths!$E$4:$W$200,MATCH($D366,PowerPaths!$A$4:$A$200,0),MATCH(AQ$4,PowerPaths!$E$3:$W$3,0))</f>
        <v/>
      </c>
      <c r="AR366" s="37">
        <f>INDEX(PowerPaths!$E$4:$W$200,MATCH($D366,PowerPaths!$A$4:$A$200,0),MATCH(AR$4,PowerPaths!$E$3:$W$3,0))</f>
        <v/>
      </c>
      <c r="AS366" s="37">
        <f>INDEX(PowerPaths!$E$4:$W$200,MATCH($D366,PowerPaths!$A$4:$A$200,0),MATCH(AS$4,PowerPaths!$E$3:$W$3,0))</f>
        <v/>
      </c>
      <c r="AT366" s="37">
        <f>INDEX(PowerPaths!$E$4:$W$200,MATCH($D366,PowerPaths!$A$4:$A$200,0),MATCH(AT$4,PowerPaths!$E$3:$W$3,0))</f>
        <v/>
      </c>
      <c r="AU366" s="37">
        <f>INDEX(PowerPaths!$E$4:$W$200,MATCH($D366,PowerPaths!$A$4:$A$200,0),MATCH(AU$4,PowerPaths!$E$3:$W$3,0))</f>
        <v/>
      </c>
      <c r="AV366" s="37">
        <f>INDEX(PowerPaths!$E$4:$W$200,MATCH($D366,PowerPaths!$A$4:$A$200,0),MATCH(AV$4,PowerPaths!$E$3:$W$3,0))</f>
        <v/>
      </c>
      <c r="AW366" s="37">
        <f>INDEX(PowerPaths!$E$4:$W$200,MATCH($D366,PowerPaths!$A$4:$A$200,0),MATCH(AW$4,PowerPaths!$E$3:$W$3,0))</f>
        <v/>
      </c>
      <c r="AX366" s="37">
        <f>INDEX(PowerPaths!$E$4:$W$200,MATCH($D366,PowerPaths!$A$4:$A$200,0),MATCH(AX$4,PowerPaths!$E$3:$W$3,0))</f>
        <v/>
      </c>
      <c r="AY366" s="37">
        <f>INDEX(PowerPaths!$E$4:$W$200,MATCH($D366,PowerPaths!$A$4:$A$200,0),MATCH(AY$4,PowerPaths!$E$3:$W$3,0))</f>
        <v/>
      </c>
    </row>
    <row r="367" hidden="1" outlineLevel="1">
      <c r="A367" s="14" t="inlineStr">
        <is>
          <t>tcf</t>
        </is>
      </c>
      <c r="B367" s="14" t="inlineStr">
        <is>
          <t>ore</t>
        </is>
      </c>
      <c r="C367" s="14" t="inlineStr">
        <is>
          <t>pow</t>
        </is>
      </c>
      <c r="D367" s="14">
        <f>$A367&amp;"|"&amp;$B367</f>
        <v/>
      </c>
      <c r="E367" s="36" t="n"/>
      <c r="F367" s="36" t="n"/>
      <c r="G367" s="36" t="n"/>
      <c r="H367" s="14">
        <f>INDEX(Variables!$B$5:$B$205,MATCH($A367,Variables!$A$5:$A$205,0))&amp;IF($C367="",""," | "&amp;INDEX(Mapping!$B$5:$B$26,MATCH($C367,Mapping!$A$5:$A$26,0))&amp;" | "&amp;INDEX(Mapping!$B$30:$B$46,MATCH($B367,Mapping!$A$30:$A$46,0)))</f>
        <v/>
      </c>
      <c r="I367" s="14">
        <f>INDEX(Variables!$C$5:$C$205,MATCH($A367,Variables!$A$5:$A$205,0))</f>
        <v/>
      </c>
      <c r="J367" s="14">
        <f>INDEX(Variables!$E$5:$E$205,MATCH($A367,Variables!$A$5:$A$205,0))</f>
        <v/>
      </c>
      <c r="K367" s="11">
        <f>LOWER(Settings!$C$4)&amp;".mit."&amp;$A367&amp;IF($C367="","","."&amp;$C367&amp;"."&amp;$B367)&amp;IF(INDEX(Variables!$D$5:$D$205,MATCH($A367,Variables!$A$5:$A$205,0))="","","."&amp;INDEX(Variables!$D$5:$D$205,MATCH($A367,Variables!$A$5:$A$205,0)))&amp;"."&amp;K$5</f>
        <v/>
      </c>
      <c r="L367" s="38">
        <f>INDEX(PowerPaths!$E$4:$W$200,MATCH($D367,PowerPaths!$A$4:$A$200,0),MATCH(L$4,PowerPaths!$E$3:$W$3,0))</f>
        <v/>
      </c>
      <c r="M367" s="37">
        <f>INDEX(PowerPaths!$E$4:$W$200,MATCH($D367,PowerPaths!$A$4:$A$200,0),MATCH(M$4,PowerPaths!$E$3:$W$3,0))</f>
        <v/>
      </c>
      <c r="N367" s="37">
        <f>INDEX(PowerPaths!$E$4:$W$200,MATCH($D367,PowerPaths!$A$4:$A$200,0),MATCH(N$4,PowerPaths!$E$3:$W$3,0))</f>
        <v/>
      </c>
      <c r="O367" s="37">
        <f>INDEX(PowerPaths!$E$4:$W$200,MATCH($D367,PowerPaths!$A$4:$A$200,0),MATCH(O$4,PowerPaths!$E$3:$W$3,0))</f>
        <v/>
      </c>
      <c r="P367" s="37">
        <f>INDEX(PowerPaths!$E$4:$W$200,MATCH($D367,PowerPaths!$A$4:$A$200,0),MATCH(P$4,PowerPaths!$E$3:$W$3,0))</f>
        <v/>
      </c>
      <c r="Q367" s="37">
        <f>INDEX(PowerPaths!$E$4:$W$200,MATCH($D367,PowerPaths!$A$4:$A$200,0),MATCH(Q$4,PowerPaths!$E$3:$W$3,0))</f>
        <v/>
      </c>
      <c r="R367" s="37">
        <f>INDEX(PowerPaths!$E$4:$W$200,MATCH($D367,PowerPaths!$A$4:$A$200,0),MATCH(R$4,PowerPaths!$E$3:$W$3,0))</f>
        <v/>
      </c>
      <c r="S367" s="37">
        <f>INDEX(PowerPaths!$E$4:$W$200,MATCH($D367,PowerPaths!$A$4:$A$200,0),MATCH(S$4,PowerPaths!$E$3:$W$3,0))</f>
        <v/>
      </c>
      <c r="T367" s="37">
        <f>INDEX(PowerPaths!$E$4:$W$200,MATCH($D367,PowerPaths!$A$4:$A$200,0),MATCH(T$4,PowerPaths!$E$3:$W$3,0))</f>
        <v/>
      </c>
      <c r="U367" s="37">
        <f>INDEX(PowerPaths!$E$4:$W$200,MATCH($D367,PowerPaths!$A$4:$A$200,0),MATCH(U$4,PowerPaths!$E$3:$W$3,0))</f>
        <v/>
      </c>
      <c r="V367" s="37">
        <f>INDEX(PowerPaths!$E$4:$W$200,MATCH($D367,PowerPaths!$A$4:$A$200,0),MATCH(V$4,PowerPaths!$E$3:$W$3,0))</f>
        <v/>
      </c>
      <c r="W367" s="37">
        <f>INDEX(PowerPaths!$E$4:$W$200,MATCH($D367,PowerPaths!$A$4:$A$200,0),MATCH(W$4,PowerPaths!$E$3:$W$3,0))</f>
        <v/>
      </c>
      <c r="X367" s="37">
        <f>INDEX(PowerPaths!$E$4:$W$200,MATCH($D367,PowerPaths!$A$4:$A$200,0),MATCH(X$4,PowerPaths!$E$3:$W$3,0))</f>
        <v/>
      </c>
      <c r="Y367" s="37">
        <f>INDEX(PowerPaths!$E$4:$W$200,MATCH($D367,PowerPaths!$A$4:$A$200,0),MATCH(Y$4,PowerPaths!$E$3:$W$3,0))</f>
        <v/>
      </c>
      <c r="Z367" s="37">
        <f>INDEX(PowerPaths!$E$4:$W$200,MATCH($D367,PowerPaths!$A$4:$A$200,0),MATCH(Z$4,PowerPaths!$E$3:$W$3,0))</f>
        <v/>
      </c>
      <c r="AA367" s="37">
        <f>INDEX(PowerPaths!$E$4:$W$200,MATCH($D367,PowerPaths!$A$4:$A$200,0),MATCH(AA$4,PowerPaths!$E$3:$W$3,0))</f>
        <v/>
      </c>
      <c r="AB367" s="37">
        <f>INDEX(PowerPaths!$E$4:$W$200,MATCH($D367,PowerPaths!$A$4:$A$200,0),MATCH(AB$4,PowerPaths!$E$3:$W$3,0))</f>
        <v/>
      </c>
      <c r="AC367" s="37">
        <f>INDEX(PowerPaths!$E$4:$W$200,MATCH($D367,PowerPaths!$A$4:$A$200,0),MATCH(AC$4,PowerPaths!$E$3:$W$3,0))</f>
        <v/>
      </c>
      <c r="AD367" s="37">
        <f>INDEX(PowerPaths!$E$4:$W$200,MATCH($D367,PowerPaths!$A$4:$A$200,0),MATCH(AD$4,PowerPaths!$E$3:$W$3,0))</f>
        <v/>
      </c>
      <c r="AF367" s="11">
        <f>LOWER(Settings!$C$4)&amp;".mit."&amp;$A367&amp;IF($C367="","","."&amp;$C367&amp;"."&amp;$B367)&amp;IF(INDEX(Variables!$D$5:$D$205,MATCH($A367,Variables!$A$5:$A$205,0))="","","."&amp;INDEX(Variables!$D$5:$D$205,MATCH($A367,Variables!$A$5:$A$205,0)))&amp;"."&amp;AF$5</f>
        <v/>
      </c>
      <c r="AG367" s="38">
        <f>INDEX(PowerPaths!$E$4:$W$200,MATCH($D367,PowerPaths!$A$4:$A$200,0),MATCH(AG$4,PowerPaths!$E$3:$W$3,0))</f>
        <v/>
      </c>
      <c r="AH367" s="37">
        <f>INDEX(PowerPaths!$E$4:$W$200,MATCH($D367,PowerPaths!$A$4:$A$200,0),MATCH(AH$4,PowerPaths!$E$3:$W$3,0))</f>
        <v/>
      </c>
      <c r="AI367" s="37">
        <f>INDEX(PowerPaths!$E$4:$W$200,MATCH($D367,PowerPaths!$A$4:$A$200,0),MATCH(AI$4,PowerPaths!$E$3:$W$3,0))</f>
        <v/>
      </c>
      <c r="AJ367" s="37">
        <f>INDEX(PowerPaths!$E$4:$W$200,MATCH($D367,PowerPaths!$A$4:$A$200,0),MATCH(AJ$4,PowerPaths!$E$3:$W$3,0))</f>
        <v/>
      </c>
      <c r="AK367" s="37">
        <f>INDEX(PowerPaths!$E$4:$W$200,MATCH($D367,PowerPaths!$A$4:$A$200,0),MATCH(AK$4,PowerPaths!$E$3:$W$3,0))</f>
        <v/>
      </c>
      <c r="AL367" s="37">
        <f>INDEX(PowerPaths!$E$4:$W$200,MATCH($D367,PowerPaths!$A$4:$A$200,0),MATCH(AL$4,PowerPaths!$E$3:$W$3,0))</f>
        <v/>
      </c>
      <c r="AM367" s="37">
        <f>INDEX(PowerPaths!$E$4:$W$200,MATCH($D367,PowerPaths!$A$4:$A$200,0),MATCH(AM$4,PowerPaths!$E$3:$W$3,0))</f>
        <v/>
      </c>
      <c r="AN367" s="37">
        <f>INDEX(PowerPaths!$E$4:$W$200,MATCH($D367,PowerPaths!$A$4:$A$200,0),MATCH(AN$4,PowerPaths!$E$3:$W$3,0))</f>
        <v/>
      </c>
      <c r="AO367" s="37">
        <f>INDEX(PowerPaths!$E$4:$W$200,MATCH($D367,PowerPaths!$A$4:$A$200,0),MATCH(AO$4,PowerPaths!$E$3:$W$3,0))</f>
        <v/>
      </c>
      <c r="AP367" s="37">
        <f>INDEX(PowerPaths!$E$4:$W$200,MATCH($D367,PowerPaths!$A$4:$A$200,0),MATCH(AP$4,PowerPaths!$E$3:$W$3,0))</f>
        <v/>
      </c>
      <c r="AQ367" s="37">
        <f>INDEX(PowerPaths!$E$4:$W$200,MATCH($D367,PowerPaths!$A$4:$A$200,0),MATCH(AQ$4,PowerPaths!$E$3:$W$3,0))</f>
        <v/>
      </c>
      <c r="AR367" s="37">
        <f>INDEX(PowerPaths!$E$4:$W$200,MATCH($D367,PowerPaths!$A$4:$A$200,0),MATCH(AR$4,PowerPaths!$E$3:$W$3,0))</f>
        <v/>
      </c>
      <c r="AS367" s="37">
        <f>INDEX(PowerPaths!$E$4:$W$200,MATCH($D367,PowerPaths!$A$4:$A$200,0),MATCH(AS$4,PowerPaths!$E$3:$W$3,0))</f>
        <v/>
      </c>
      <c r="AT367" s="37">
        <f>INDEX(PowerPaths!$E$4:$W$200,MATCH($D367,PowerPaths!$A$4:$A$200,0),MATCH(AT$4,PowerPaths!$E$3:$W$3,0))</f>
        <v/>
      </c>
      <c r="AU367" s="37">
        <f>INDEX(PowerPaths!$E$4:$W$200,MATCH($D367,PowerPaths!$A$4:$A$200,0),MATCH(AU$4,PowerPaths!$E$3:$W$3,0))</f>
        <v/>
      </c>
      <c r="AV367" s="37">
        <f>INDEX(PowerPaths!$E$4:$W$200,MATCH($D367,PowerPaths!$A$4:$A$200,0),MATCH(AV$4,PowerPaths!$E$3:$W$3,0))</f>
        <v/>
      </c>
      <c r="AW367" s="37">
        <f>INDEX(PowerPaths!$E$4:$W$200,MATCH($D367,PowerPaths!$A$4:$A$200,0),MATCH(AW$4,PowerPaths!$E$3:$W$3,0))</f>
        <v/>
      </c>
      <c r="AX367" s="37">
        <f>INDEX(PowerPaths!$E$4:$W$200,MATCH($D367,PowerPaths!$A$4:$A$200,0),MATCH(AX$4,PowerPaths!$E$3:$W$3,0))</f>
        <v/>
      </c>
      <c r="AY367" s="37">
        <f>INDEX(PowerPaths!$E$4:$W$200,MATCH($D367,PowerPaths!$A$4:$A$200,0),MATCH(AY$4,PowerPaths!$E$3:$W$3,0))</f>
        <v/>
      </c>
    </row>
    <row r="368" hidden="1" outlineLevel="1">
      <c r="A368" s="14" t="inlineStr">
        <is>
          <t>tcf</t>
        </is>
      </c>
      <c r="B368" s="14" t="inlineStr">
        <is>
          <t>bio</t>
        </is>
      </c>
      <c r="C368" s="14" t="inlineStr">
        <is>
          <t>pow</t>
        </is>
      </c>
      <c r="D368" s="14">
        <f>$A368&amp;"|"&amp;$B368</f>
        <v/>
      </c>
      <c r="E368" s="36" t="n"/>
      <c r="F368" s="36" t="n"/>
      <c r="G368" s="36" t="n"/>
      <c r="H368" s="14">
        <f>INDEX(Variables!$B$5:$B$205,MATCH($A368,Variables!$A$5:$A$205,0))&amp;IF($C368="",""," | "&amp;INDEX(Mapping!$B$5:$B$26,MATCH($C368,Mapping!$A$5:$A$26,0))&amp;" | "&amp;INDEX(Mapping!$B$30:$B$46,MATCH($B368,Mapping!$A$30:$A$46,0)))</f>
        <v/>
      </c>
      <c r="I368" s="14">
        <f>INDEX(Variables!$C$5:$C$205,MATCH($A368,Variables!$A$5:$A$205,0))</f>
        <v/>
      </c>
      <c r="J368" s="14">
        <f>INDEX(Variables!$E$5:$E$205,MATCH($A368,Variables!$A$5:$A$205,0))</f>
        <v/>
      </c>
      <c r="K368" s="11">
        <f>LOWER(Settings!$C$4)&amp;".mit."&amp;$A368&amp;IF($C368="","","."&amp;$C368&amp;"."&amp;$B368)&amp;IF(INDEX(Variables!$D$5:$D$205,MATCH($A368,Variables!$A$5:$A$205,0))="","","."&amp;INDEX(Variables!$D$5:$D$205,MATCH($A368,Variables!$A$5:$A$205,0)))&amp;"."&amp;K$5</f>
        <v/>
      </c>
      <c r="L368" s="38">
        <f>INDEX(PowerPaths!$E$4:$W$200,MATCH($D368,PowerPaths!$A$4:$A$200,0),MATCH(L$4,PowerPaths!$E$3:$W$3,0))</f>
        <v/>
      </c>
      <c r="M368" s="37">
        <f>INDEX(PowerPaths!$E$4:$W$200,MATCH($D368,PowerPaths!$A$4:$A$200,0),MATCH(M$4,PowerPaths!$E$3:$W$3,0))</f>
        <v/>
      </c>
      <c r="N368" s="37">
        <f>INDEX(PowerPaths!$E$4:$W$200,MATCH($D368,PowerPaths!$A$4:$A$200,0),MATCH(N$4,PowerPaths!$E$3:$W$3,0))</f>
        <v/>
      </c>
      <c r="O368" s="37">
        <f>INDEX(PowerPaths!$E$4:$W$200,MATCH($D368,PowerPaths!$A$4:$A$200,0),MATCH(O$4,PowerPaths!$E$3:$W$3,0))</f>
        <v/>
      </c>
      <c r="P368" s="37">
        <f>INDEX(PowerPaths!$E$4:$W$200,MATCH($D368,PowerPaths!$A$4:$A$200,0),MATCH(P$4,PowerPaths!$E$3:$W$3,0))</f>
        <v/>
      </c>
      <c r="Q368" s="37">
        <f>INDEX(PowerPaths!$E$4:$W$200,MATCH($D368,PowerPaths!$A$4:$A$200,0),MATCH(Q$4,PowerPaths!$E$3:$W$3,0))</f>
        <v/>
      </c>
      <c r="R368" s="37">
        <f>INDEX(PowerPaths!$E$4:$W$200,MATCH($D368,PowerPaths!$A$4:$A$200,0),MATCH(R$4,PowerPaths!$E$3:$W$3,0))</f>
        <v/>
      </c>
      <c r="S368" s="37">
        <f>INDEX(PowerPaths!$E$4:$W$200,MATCH($D368,PowerPaths!$A$4:$A$200,0),MATCH(S$4,PowerPaths!$E$3:$W$3,0))</f>
        <v/>
      </c>
      <c r="T368" s="37">
        <f>INDEX(PowerPaths!$E$4:$W$200,MATCH($D368,PowerPaths!$A$4:$A$200,0),MATCH(T$4,PowerPaths!$E$3:$W$3,0))</f>
        <v/>
      </c>
      <c r="U368" s="37">
        <f>INDEX(PowerPaths!$E$4:$W$200,MATCH($D368,PowerPaths!$A$4:$A$200,0),MATCH(U$4,PowerPaths!$E$3:$W$3,0))</f>
        <v/>
      </c>
      <c r="V368" s="37">
        <f>INDEX(PowerPaths!$E$4:$W$200,MATCH($D368,PowerPaths!$A$4:$A$200,0),MATCH(V$4,PowerPaths!$E$3:$W$3,0))</f>
        <v/>
      </c>
      <c r="W368" s="37">
        <f>INDEX(PowerPaths!$E$4:$W$200,MATCH($D368,PowerPaths!$A$4:$A$200,0),MATCH(W$4,PowerPaths!$E$3:$W$3,0))</f>
        <v/>
      </c>
      <c r="X368" s="37">
        <f>INDEX(PowerPaths!$E$4:$W$200,MATCH($D368,PowerPaths!$A$4:$A$200,0),MATCH(X$4,PowerPaths!$E$3:$W$3,0))</f>
        <v/>
      </c>
      <c r="Y368" s="37">
        <f>INDEX(PowerPaths!$E$4:$W$200,MATCH($D368,PowerPaths!$A$4:$A$200,0),MATCH(Y$4,PowerPaths!$E$3:$W$3,0))</f>
        <v/>
      </c>
      <c r="Z368" s="37">
        <f>INDEX(PowerPaths!$E$4:$W$200,MATCH($D368,PowerPaths!$A$4:$A$200,0),MATCH(Z$4,PowerPaths!$E$3:$W$3,0))</f>
        <v/>
      </c>
      <c r="AA368" s="37">
        <f>INDEX(PowerPaths!$E$4:$W$200,MATCH($D368,PowerPaths!$A$4:$A$200,0),MATCH(AA$4,PowerPaths!$E$3:$W$3,0))</f>
        <v/>
      </c>
      <c r="AB368" s="37">
        <f>INDEX(PowerPaths!$E$4:$W$200,MATCH($D368,PowerPaths!$A$4:$A$200,0),MATCH(AB$4,PowerPaths!$E$3:$W$3,0))</f>
        <v/>
      </c>
      <c r="AC368" s="37">
        <f>INDEX(PowerPaths!$E$4:$W$200,MATCH($D368,PowerPaths!$A$4:$A$200,0),MATCH(AC$4,PowerPaths!$E$3:$W$3,0))</f>
        <v/>
      </c>
      <c r="AD368" s="37">
        <f>INDEX(PowerPaths!$E$4:$W$200,MATCH($D368,PowerPaths!$A$4:$A$200,0),MATCH(AD$4,PowerPaths!$E$3:$W$3,0))</f>
        <v/>
      </c>
      <c r="AF368" s="11">
        <f>LOWER(Settings!$C$4)&amp;".mit."&amp;$A368&amp;IF($C368="","","."&amp;$C368&amp;"."&amp;$B368)&amp;IF(INDEX(Variables!$D$5:$D$205,MATCH($A368,Variables!$A$5:$A$205,0))="","","."&amp;INDEX(Variables!$D$5:$D$205,MATCH($A368,Variables!$A$5:$A$205,0)))&amp;"."&amp;AF$5</f>
        <v/>
      </c>
      <c r="AG368" s="38">
        <f>INDEX(PowerPaths!$E$4:$W$200,MATCH($D368,PowerPaths!$A$4:$A$200,0),MATCH(AG$4,PowerPaths!$E$3:$W$3,0))</f>
        <v/>
      </c>
      <c r="AH368" s="37">
        <f>INDEX(PowerPaths!$E$4:$W$200,MATCH($D368,PowerPaths!$A$4:$A$200,0),MATCH(AH$4,PowerPaths!$E$3:$W$3,0))</f>
        <v/>
      </c>
      <c r="AI368" s="37">
        <f>INDEX(PowerPaths!$E$4:$W$200,MATCH($D368,PowerPaths!$A$4:$A$200,0),MATCH(AI$4,PowerPaths!$E$3:$W$3,0))</f>
        <v/>
      </c>
      <c r="AJ368" s="37">
        <f>INDEX(PowerPaths!$E$4:$W$200,MATCH($D368,PowerPaths!$A$4:$A$200,0),MATCH(AJ$4,PowerPaths!$E$3:$W$3,0))</f>
        <v/>
      </c>
      <c r="AK368" s="37">
        <f>INDEX(PowerPaths!$E$4:$W$200,MATCH($D368,PowerPaths!$A$4:$A$200,0),MATCH(AK$4,PowerPaths!$E$3:$W$3,0))</f>
        <v/>
      </c>
      <c r="AL368" s="37">
        <f>INDEX(PowerPaths!$E$4:$W$200,MATCH($D368,PowerPaths!$A$4:$A$200,0),MATCH(AL$4,PowerPaths!$E$3:$W$3,0))</f>
        <v/>
      </c>
      <c r="AM368" s="37">
        <f>INDEX(PowerPaths!$E$4:$W$200,MATCH($D368,PowerPaths!$A$4:$A$200,0),MATCH(AM$4,PowerPaths!$E$3:$W$3,0))</f>
        <v/>
      </c>
      <c r="AN368" s="37">
        <f>INDEX(PowerPaths!$E$4:$W$200,MATCH($D368,PowerPaths!$A$4:$A$200,0),MATCH(AN$4,PowerPaths!$E$3:$W$3,0))</f>
        <v/>
      </c>
      <c r="AO368" s="37">
        <f>INDEX(PowerPaths!$E$4:$W$200,MATCH($D368,PowerPaths!$A$4:$A$200,0),MATCH(AO$4,PowerPaths!$E$3:$W$3,0))</f>
        <v/>
      </c>
      <c r="AP368" s="37">
        <f>INDEX(PowerPaths!$E$4:$W$200,MATCH($D368,PowerPaths!$A$4:$A$200,0),MATCH(AP$4,PowerPaths!$E$3:$W$3,0))</f>
        <v/>
      </c>
      <c r="AQ368" s="37">
        <f>INDEX(PowerPaths!$E$4:$W$200,MATCH($D368,PowerPaths!$A$4:$A$200,0),MATCH(AQ$4,PowerPaths!$E$3:$W$3,0))</f>
        <v/>
      </c>
      <c r="AR368" s="37">
        <f>INDEX(PowerPaths!$E$4:$W$200,MATCH($D368,PowerPaths!$A$4:$A$200,0),MATCH(AR$4,PowerPaths!$E$3:$W$3,0))</f>
        <v/>
      </c>
      <c r="AS368" s="37">
        <f>INDEX(PowerPaths!$E$4:$W$200,MATCH($D368,PowerPaths!$A$4:$A$200,0),MATCH(AS$4,PowerPaths!$E$3:$W$3,0))</f>
        <v/>
      </c>
      <c r="AT368" s="37">
        <f>INDEX(PowerPaths!$E$4:$W$200,MATCH($D368,PowerPaths!$A$4:$A$200,0),MATCH(AT$4,PowerPaths!$E$3:$W$3,0))</f>
        <v/>
      </c>
      <c r="AU368" s="37">
        <f>INDEX(PowerPaths!$E$4:$W$200,MATCH($D368,PowerPaths!$A$4:$A$200,0),MATCH(AU$4,PowerPaths!$E$3:$W$3,0))</f>
        <v/>
      </c>
      <c r="AV368" s="37">
        <f>INDEX(PowerPaths!$E$4:$W$200,MATCH($D368,PowerPaths!$A$4:$A$200,0),MATCH(AV$4,PowerPaths!$E$3:$W$3,0))</f>
        <v/>
      </c>
      <c r="AW368" s="37">
        <f>INDEX(PowerPaths!$E$4:$W$200,MATCH($D368,PowerPaths!$A$4:$A$200,0),MATCH(AW$4,PowerPaths!$E$3:$W$3,0))</f>
        <v/>
      </c>
      <c r="AX368" s="37">
        <f>INDEX(PowerPaths!$E$4:$W$200,MATCH($D368,PowerPaths!$A$4:$A$200,0),MATCH(AX$4,PowerPaths!$E$3:$W$3,0))</f>
        <v/>
      </c>
      <c r="AY368" s="37">
        <f>INDEX(PowerPaths!$E$4:$W$200,MATCH($D368,PowerPaths!$A$4:$A$200,0),MATCH(AY$4,PowerPaths!$E$3:$W$3,0))</f>
        <v/>
      </c>
    </row>
    <row r="369" hidden="1" outlineLevel="1"/>
    <row r="370" hidden="1" outlineLevel="1">
      <c r="A370" s="41" t="inlineStr">
        <is>
          <t>gns</t>
        </is>
      </c>
      <c r="B370" s="41" t="inlineStr">
        <is>
          <t>coa</t>
        </is>
      </c>
      <c r="C370" s="41" t="inlineStr">
        <is>
          <t>pow</t>
        </is>
      </c>
      <c r="D370" s="14">
        <f>$A370&amp;"|"&amp;$B370</f>
        <v/>
      </c>
      <c r="E370" s="42">
        <f>INDEX(Inputs_power!$P$5:$P$13,MATCH($B370,Inputs_power!$A$5:$A$13,0))</f>
        <v/>
      </c>
      <c r="F370" s="36" t="n"/>
      <c r="G370" s="36" t="n"/>
      <c r="H370" s="41">
        <f>INDEX(Variables!$B$5:$B$205,MATCH($A370,Variables!$A$5:$A$205,0))&amp;IF($C370="",""," | "&amp;INDEX(Mapping!$B$5:$B$26,MATCH($C370,Mapping!$A$5:$A$26,0))&amp;" | "&amp;INDEX(Mapping!$B$30:$B$46,MATCH($B370,Mapping!$A$30:$A$46,0)))</f>
        <v/>
      </c>
      <c r="I370" s="41">
        <f>INDEX(Variables!$C$5:$C$205,MATCH($A370,Variables!$A$5:$A$205,0))</f>
        <v/>
      </c>
      <c r="J370" s="41">
        <f>INDEX(Variables!$E$5:$E$205,MATCH($A370,Variables!$A$5:$A$205,0))</f>
        <v/>
      </c>
      <c r="K370" s="43">
        <f>LOWER(Settings!$C$4)&amp;".mit."&amp;$A370&amp;IF($C370="","","."&amp;$C370&amp;"."&amp;$B370)&amp;IF(INDEX(Variables!$D$5:$D$205,MATCH($A370,Variables!$A$5:$A$205,0))="","","."&amp;INDEX(Variables!$D$5:$D$205,MATCH($A370,Variables!$A$5:$A$205,0)))&amp;"."&amp;K$5</f>
        <v/>
      </c>
      <c r="L370" s="44">
        <f>INDEX(PowerPaths!$E$4:$W$200,MATCH($D370,PowerPaths!$A$4:$A$200,0),MATCH(L$4,PowerPaths!$E$3:$W$3,0))</f>
        <v/>
      </c>
      <c r="M370" s="45">
        <f>INDEX(PowerPaths!$E$4:$W$200,MATCH($D370,PowerPaths!$A$4:$A$200,0),MATCH(M$4,PowerPaths!$E$3:$W$3,0))</f>
        <v/>
      </c>
      <c r="N370" s="45">
        <f>INDEX(PowerPaths!$E$4:$W$200,MATCH($D370,PowerPaths!$A$4:$A$200,0),MATCH(N$4,PowerPaths!$E$3:$W$3,0))</f>
        <v/>
      </c>
      <c r="O370" s="45">
        <f>INDEX(PowerPaths!$E$4:$W$200,MATCH($D370,PowerPaths!$A$4:$A$200,0),MATCH(O$4,PowerPaths!$E$3:$W$3,0))</f>
        <v/>
      </c>
      <c r="P370" s="45">
        <f>INDEX(PowerPaths!$E$4:$W$200,MATCH($D370,PowerPaths!$A$4:$A$200,0),MATCH(P$4,PowerPaths!$E$3:$W$3,0))</f>
        <v/>
      </c>
      <c r="Q370" s="45">
        <f>INDEX(PowerPaths!$E$4:$W$200,MATCH($D370,PowerPaths!$A$4:$A$200,0),MATCH(Q$4,PowerPaths!$E$3:$W$3,0))</f>
        <v/>
      </c>
      <c r="R370" s="45">
        <f>INDEX(PowerPaths!$E$4:$W$200,MATCH($D370,PowerPaths!$A$4:$A$200,0),MATCH(R$4,PowerPaths!$E$3:$W$3,0))</f>
        <v/>
      </c>
      <c r="S370" s="45">
        <f>INDEX(PowerPaths!$E$4:$W$200,MATCH($D370,PowerPaths!$A$4:$A$200,0),MATCH(S$4,PowerPaths!$E$3:$W$3,0))</f>
        <v/>
      </c>
      <c r="T370" s="45">
        <f>INDEX(PowerPaths!$E$4:$W$200,MATCH($D370,PowerPaths!$A$4:$A$200,0),MATCH(T$4,PowerPaths!$E$3:$W$3,0))</f>
        <v/>
      </c>
      <c r="U370" s="45">
        <f>INDEX(PowerPaths!$E$4:$W$200,MATCH($D370,PowerPaths!$A$4:$A$200,0),MATCH(U$4,PowerPaths!$E$3:$W$3,0))</f>
        <v/>
      </c>
      <c r="V370" s="45">
        <f>INDEX(PowerPaths!$E$4:$W$200,MATCH($D370,PowerPaths!$A$4:$A$200,0),MATCH(V$4,PowerPaths!$E$3:$W$3,0))</f>
        <v/>
      </c>
      <c r="W370" s="45">
        <f>INDEX(PowerPaths!$E$4:$W$200,MATCH($D370,PowerPaths!$A$4:$A$200,0),MATCH(W$4,PowerPaths!$E$3:$W$3,0))</f>
        <v/>
      </c>
      <c r="X370" s="45">
        <f>INDEX(PowerPaths!$E$4:$W$200,MATCH($D370,PowerPaths!$A$4:$A$200,0),MATCH(X$4,PowerPaths!$E$3:$W$3,0))</f>
        <v/>
      </c>
      <c r="Y370" s="45">
        <f>INDEX(PowerPaths!$E$4:$W$200,MATCH($D370,PowerPaths!$A$4:$A$200,0),MATCH(Y$4,PowerPaths!$E$3:$W$3,0))</f>
        <v/>
      </c>
      <c r="Z370" s="45">
        <f>INDEX(PowerPaths!$E$4:$W$200,MATCH($D370,PowerPaths!$A$4:$A$200,0),MATCH(Z$4,PowerPaths!$E$3:$W$3,0))</f>
        <v/>
      </c>
      <c r="AA370" s="45">
        <f>INDEX(PowerPaths!$E$4:$W$200,MATCH($D370,PowerPaths!$A$4:$A$200,0),MATCH(AA$4,PowerPaths!$E$3:$W$3,0))</f>
        <v/>
      </c>
      <c r="AB370" s="45">
        <f>INDEX(PowerPaths!$E$4:$W$200,MATCH($D370,PowerPaths!$A$4:$A$200,0),MATCH(AB$4,PowerPaths!$E$3:$W$3,0))</f>
        <v/>
      </c>
      <c r="AC370" s="45">
        <f>INDEX(PowerPaths!$E$4:$W$200,MATCH($D370,PowerPaths!$A$4:$A$200,0),MATCH(AC$4,PowerPaths!$E$3:$W$3,0))</f>
        <v/>
      </c>
      <c r="AD370" s="45">
        <f>INDEX(PowerPaths!$E$4:$W$200,MATCH($D370,PowerPaths!$A$4:$A$200,0),MATCH(AD$4,PowerPaths!$E$3:$W$3,0))</f>
        <v/>
      </c>
      <c r="AF370" s="43">
        <f>LOWER(Settings!$C$4)&amp;".mit."&amp;$A370&amp;IF($C370="","","."&amp;$C370&amp;"."&amp;$B370)&amp;IF(INDEX(Variables!$D$5:$D$205,MATCH($A370,Variables!$A$5:$A$205,0))="","","."&amp;INDEX(Variables!$D$5:$D$205,MATCH($A370,Variables!$A$5:$A$205,0)))&amp;"."&amp;AF$5</f>
        <v/>
      </c>
      <c r="AG370" s="44">
        <f>INDEX(PowerPaths!$E$4:$W$200,MATCH($D370,PowerPaths!$A$4:$A$200,0),MATCH(AG$4,PowerPaths!$E$3:$W$3,0))</f>
        <v/>
      </c>
      <c r="AH370" s="45">
        <f>INDEX(PowerPaths!$E$4:$W$200,MATCH($D370,PowerPaths!$A$4:$A$200,0),MATCH(AH$4,PowerPaths!$E$3:$W$3,0))</f>
        <v/>
      </c>
      <c r="AI370" s="45">
        <f>INDEX(PowerPaths!$E$4:$W$200,MATCH($D370,PowerPaths!$A$4:$A$200,0),MATCH(AI$4,PowerPaths!$E$3:$W$3,0))</f>
        <v/>
      </c>
      <c r="AJ370" s="45">
        <f>INDEX(PowerPaths!$E$4:$W$200,MATCH($D370,PowerPaths!$A$4:$A$200,0),MATCH(AJ$4,PowerPaths!$E$3:$W$3,0))</f>
        <v/>
      </c>
      <c r="AK370" s="45">
        <f>INDEX(PowerPaths!$E$4:$W$200,MATCH($D370,PowerPaths!$A$4:$A$200,0),MATCH(AK$4,PowerPaths!$E$3:$W$3,0))</f>
        <v/>
      </c>
      <c r="AL370" s="45">
        <f>INDEX(PowerPaths!$E$4:$W$200,MATCH($D370,PowerPaths!$A$4:$A$200,0),MATCH(AL$4,PowerPaths!$E$3:$W$3,0))</f>
        <v/>
      </c>
      <c r="AM370" s="45">
        <f>INDEX(PowerPaths!$E$4:$W$200,MATCH($D370,PowerPaths!$A$4:$A$200,0),MATCH(AM$4,PowerPaths!$E$3:$W$3,0))</f>
        <v/>
      </c>
      <c r="AN370" s="45">
        <f>INDEX(PowerPaths!$E$4:$W$200,MATCH($D370,PowerPaths!$A$4:$A$200,0),MATCH(AN$4,PowerPaths!$E$3:$W$3,0))</f>
        <v/>
      </c>
      <c r="AO370" s="45">
        <f>INDEX(PowerPaths!$E$4:$W$200,MATCH($D370,PowerPaths!$A$4:$A$200,0),MATCH(AO$4,PowerPaths!$E$3:$W$3,0))</f>
        <v/>
      </c>
      <c r="AP370" s="45">
        <f>INDEX(PowerPaths!$E$4:$W$200,MATCH($D370,PowerPaths!$A$4:$A$200,0),MATCH(AP$4,PowerPaths!$E$3:$W$3,0))</f>
        <v/>
      </c>
      <c r="AQ370" s="45">
        <f>INDEX(PowerPaths!$E$4:$W$200,MATCH($D370,PowerPaths!$A$4:$A$200,0),MATCH(AQ$4,PowerPaths!$E$3:$W$3,0))</f>
        <v/>
      </c>
      <c r="AR370" s="45">
        <f>INDEX(PowerPaths!$E$4:$W$200,MATCH($D370,PowerPaths!$A$4:$A$200,0),MATCH(AR$4,PowerPaths!$E$3:$W$3,0))</f>
        <v/>
      </c>
      <c r="AS370" s="45">
        <f>INDEX(PowerPaths!$E$4:$W$200,MATCH($D370,PowerPaths!$A$4:$A$200,0),MATCH(AS$4,PowerPaths!$E$3:$W$3,0))</f>
        <v/>
      </c>
      <c r="AT370" s="45">
        <f>INDEX(PowerPaths!$E$4:$W$200,MATCH($D370,PowerPaths!$A$4:$A$200,0),MATCH(AT$4,PowerPaths!$E$3:$W$3,0))</f>
        <v/>
      </c>
      <c r="AU370" s="45">
        <f>INDEX(PowerPaths!$E$4:$W$200,MATCH($D370,PowerPaths!$A$4:$A$200,0),MATCH(AU$4,PowerPaths!$E$3:$W$3,0))</f>
        <v/>
      </c>
      <c r="AV370" s="45">
        <f>INDEX(PowerPaths!$E$4:$W$200,MATCH($D370,PowerPaths!$A$4:$A$200,0),MATCH(AV$4,PowerPaths!$E$3:$W$3,0))</f>
        <v/>
      </c>
      <c r="AW370" s="45">
        <f>INDEX(PowerPaths!$E$4:$W$200,MATCH($D370,PowerPaths!$A$4:$A$200,0),MATCH(AW$4,PowerPaths!$E$3:$W$3,0))</f>
        <v/>
      </c>
      <c r="AX370" s="45">
        <f>INDEX(PowerPaths!$E$4:$W$200,MATCH($D370,PowerPaths!$A$4:$A$200,0),MATCH(AX$4,PowerPaths!$E$3:$W$3,0))</f>
        <v/>
      </c>
      <c r="AY370" s="45">
        <f>INDEX(PowerPaths!$E$4:$W$200,MATCH($D370,PowerPaths!$A$4:$A$200,0),MATCH(AY$4,PowerPaths!$E$3:$W$3,0))</f>
        <v/>
      </c>
    </row>
    <row r="371" hidden="1" outlineLevel="1">
      <c r="A371" s="41" t="inlineStr">
        <is>
          <t>gns</t>
        </is>
      </c>
      <c r="B371" s="41" t="inlineStr">
        <is>
          <t>nga</t>
        </is>
      </c>
      <c r="C371" s="41" t="inlineStr">
        <is>
          <t>pow</t>
        </is>
      </c>
      <c r="D371" s="14">
        <f>$A371&amp;"|"&amp;$B371</f>
        <v/>
      </c>
      <c r="E371" s="42">
        <f>INDEX(Inputs_power!$P$5:$P$13,MATCH($B371,Inputs_power!$A$5:$A$13,0))</f>
        <v/>
      </c>
      <c r="F371" s="36" t="n"/>
      <c r="G371" s="36" t="n"/>
      <c r="H371" s="41">
        <f>INDEX(Variables!$B$5:$B$205,MATCH($A371,Variables!$A$5:$A$205,0))&amp;IF($C371="",""," | "&amp;INDEX(Mapping!$B$5:$B$26,MATCH($C371,Mapping!$A$5:$A$26,0))&amp;" | "&amp;INDEX(Mapping!$B$30:$B$46,MATCH($B371,Mapping!$A$30:$A$46,0)))</f>
        <v/>
      </c>
      <c r="I371" s="41">
        <f>INDEX(Variables!$C$5:$C$205,MATCH($A371,Variables!$A$5:$A$205,0))</f>
        <v/>
      </c>
      <c r="J371" s="41">
        <f>INDEX(Variables!$E$5:$E$205,MATCH($A371,Variables!$A$5:$A$205,0))</f>
        <v/>
      </c>
      <c r="K371" s="43">
        <f>LOWER(Settings!$C$4)&amp;".mit."&amp;$A371&amp;IF($C371="","","."&amp;$C371&amp;"."&amp;$B371)&amp;IF(INDEX(Variables!$D$5:$D$205,MATCH($A371,Variables!$A$5:$A$205,0))="","","."&amp;INDEX(Variables!$D$5:$D$205,MATCH($A371,Variables!$A$5:$A$205,0)))&amp;"."&amp;K$5</f>
        <v/>
      </c>
      <c r="L371" s="44">
        <f>INDEX(PowerPaths!$E$4:$W$200,MATCH($D371,PowerPaths!$A$4:$A$200,0),MATCH(L$4,PowerPaths!$E$3:$W$3,0))</f>
        <v/>
      </c>
      <c r="M371" s="45">
        <f>INDEX(PowerPaths!$E$4:$W$200,MATCH($D371,PowerPaths!$A$4:$A$200,0),MATCH(M$4,PowerPaths!$E$3:$W$3,0))</f>
        <v/>
      </c>
      <c r="N371" s="45">
        <f>INDEX(PowerPaths!$E$4:$W$200,MATCH($D371,PowerPaths!$A$4:$A$200,0),MATCH(N$4,PowerPaths!$E$3:$W$3,0))</f>
        <v/>
      </c>
      <c r="O371" s="45">
        <f>INDEX(PowerPaths!$E$4:$W$200,MATCH($D371,PowerPaths!$A$4:$A$200,0),MATCH(O$4,PowerPaths!$E$3:$W$3,0))</f>
        <v/>
      </c>
      <c r="P371" s="45">
        <f>INDEX(PowerPaths!$E$4:$W$200,MATCH($D371,PowerPaths!$A$4:$A$200,0),MATCH(P$4,PowerPaths!$E$3:$W$3,0))</f>
        <v/>
      </c>
      <c r="Q371" s="45">
        <f>INDEX(PowerPaths!$E$4:$W$200,MATCH($D371,PowerPaths!$A$4:$A$200,0),MATCH(Q$4,PowerPaths!$E$3:$W$3,0))</f>
        <v/>
      </c>
      <c r="R371" s="45">
        <f>INDEX(PowerPaths!$E$4:$W$200,MATCH($D371,PowerPaths!$A$4:$A$200,0),MATCH(R$4,PowerPaths!$E$3:$W$3,0))</f>
        <v/>
      </c>
      <c r="S371" s="45">
        <f>INDEX(PowerPaths!$E$4:$W$200,MATCH($D371,PowerPaths!$A$4:$A$200,0),MATCH(S$4,PowerPaths!$E$3:$W$3,0))</f>
        <v/>
      </c>
      <c r="T371" s="45">
        <f>INDEX(PowerPaths!$E$4:$W$200,MATCH($D371,PowerPaths!$A$4:$A$200,0),MATCH(T$4,PowerPaths!$E$3:$W$3,0))</f>
        <v/>
      </c>
      <c r="U371" s="45">
        <f>INDEX(PowerPaths!$E$4:$W$200,MATCH($D371,PowerPaths!$A$4:$A$200,0),MATCH(U$4,PowerPaths!$E$3:$W$3,0))</f>
        <v/>
      </c>
      <c r="V371" s="45">
        <f>INDEX(PowerPaths!$E$4:$W$200,MATCH($D371,PowerPaths!$A$4:$A$200,0),MATCH(V$4,PowerPaths!$E$3:$W$3,0))</f>
        <v/>
      </c>
      <c r="W371" s="45">
        <f>INDEX(PowerPaths!$E$4:$W$200,MATCH($D371,PowerPaths!$A$4:$A$200,0),MATCH(W$4,PowerPaths!$E$3:$W$3,0))</f>
        <v/>
      </c>
      <c r="X371" s="45">
        <f>INDEX(PowerPaths!$E$4:$W$200,MATCH($D371,PowerPaths!$A$4:$A$200,0),MATCH(X$4,PowerPaths!$E$3:$W$3,0))</f>
        <v/>
      </c>
      <c r="Y371" s="45">
        <f>INDEX(PowerPaths!$E$4:$W$200,MATCH($D371,PowerPaths!$A$4:$A$200,0),MATCH(Y$4,PowerPaths!$E$3:$W$3,0))</f>
        <v/>
      </c>
      <c r="Z371" s="45">
        <f>INDEX(PowerPaths!$E$4:$W$200,MATCH($D371,PowerPaths!$A$4:$A$200,0),MATCH(Z$4,PowerPaths!$E$3:$W$3,0))</f>
        <v/>
      </c>
      <c r="AA371" s="45">
        <f>INDEX(PowerPaths!$E$4:$W$200,MATCH($D371,PowerPaths!$A$4:$A$200,0),MATCH(AA$4,PowerPaths!$E$3:$W$3,0))</f>
        <v/>
      </c>
      <c r="AB371" s="45">
        <f>INDEX(PowerPaths!$E$4:$W$200,MATCH($D371,PowerPaths!$A$4:$A$200,0),MATCH(AB$4,PowerPaths!$E$3:$W$3,0))</f>
        <v/>
      </c>
      <c r="AC371" s="45">
        <f>INDEX(PowerPaths!$E$4:$W$200,MATCH($D371,PowerPaths!$A$4:$A$200,0),MATCH(AC$4,PowerPaths!$E$3:$W$3,0))</f>
        <v/>
      </c>
      <c r="AD371" s="45">
        <f>INDEX(PowerPaths!$E$4:$W$200,MATCH($D371,PowerPaths!$A$4:$A$200,0),MATCH(AD$4,PowerPaths!$E$3:$W$3,0))</f>
        <v/>
      </c>
      <c r="AF371" s="43">
        <f>LOWER(Settings!$C$4)&amp;".mit."&amp;$A371&amp;IF($C371="","","."&amp;$C371&amp;"."&amp;$B371)&amp;IF(INDEX(Variables!$D$5:$D$205,MATCH($A371,Variables!$A$5:$A$205,0))="","","."&amp;INDEX(Variables!$D$5:$D$205,MATCH($A371,Variables!$A$5:$A$205,0)))&amp;"."&amp;AF$5</f>
        <v/>
      </c>
      <c r="AG371" s="44">
        <f>INDEX(PowerPaths!$E$4:$W$200,MATCH($D371,PowerPaths!$A$4:$A$200,0),MATCH(AG$4,PowerPaths!$E$3:$W$3,0))</f>
        <v/>
      </c>
      <c r="AH371" s="45">
        <f>INDEX(PowerPaths!$E$4:$W$200,MATCH($D371,PowerPaths!$A$4:$A$200,0),MATCH(AH$4,PowerPaths!$E$3:$W$3,0))</f>
        <v/>
      </c>
      <c r="AI371" s="45">
        <f>INDEX(PowerPaths!$E$4:$W$200,MATCH($D371,PowerPaths!$A$4:$A$200,0),MATCH(AI$4,PowerPaths!$E$3:$W$3,0))</f>
        <v/>
      </c>
      <c r="AJ371" s="45">
        <f>INDEX(PowerPaths!$E$4:$W$200,MATCH($D371,PowerPaths!$A$4:$A$200,0),MATCH(AJ$4,PowerPaths!$E$3:$W$3,0))</f>
        <v/>
      </c>
      <c r="AK371" s="45">
        <f>INDEX(PowerPaths!$E$4:$W$200,MATCH($D371,PowerPaths!$A$4:$A$200,0),MATCH(AK$4,PowerPaths!$E$3:$W$3,0))</f>
        <v/>
      </c>
      <c r="AL371" s="45">
        <f>INDEX(PowerPaths!$E$4:$W$200,MATCH($D371,PowerPaths!$A$4:$A$200,0),MATCH(AL$4,PowerPaths!$E$3:$W$3,0))</f>
        <v/>
      </c>
      <c r="AM371" s="45">
        <f>INDEX(PowerPaths!$E$4:$W$200,MATCH($D371,PowerPaths!$A$4:$A$200,0),MATCH(AM$4,PowerPaths!$E$3:$W$3,0))</f>
        <v/>
      </c>
      <c r="AN371" s="45">
        <f>INDEX(PowerPaths!$E$4:$W$200,MATCH($D371,PowerPaths!$A$4:$A$200,0),MATCH(AN$4,PowerPaths!$E$3:$W$3,0))</f>
        <v/>
      </c>
      <c r="AO371" s="45">
        <f>INDEX(PowerPaths!$E$4:$W$200,MATCH($D371,PowerPaths!$A$4:$A$200,0),MATCH(AO$4,PowerPaths!$E$3:$W$3,0))</f>
        <v/>
      </c>
      <c r="AP371" s="45">
        <f>INDEX(PowerPaths!$E$4:$W$200,MATCH($D371,PowerPaths!$A$4:$A$200,0),MATCH(AP$4,PowerPaths!$E$3:$W$3,0))</f>
        <v/>
      </c>
      <c r="AQ371" s="45">
        <f>INDEX(PowerPaths!$E$4:$W$200,MATCH($D371,PowerPaths!$A$4:$A$200,0),MATCH(AQ$4,PowerPaths!$E$3:$W$3,0))</f>
        <v/>
      </c>
      <c r="AR371" s="45">
        <f>INDEX(PowerPaths!$E$4:$W$200,MATCH($D371,PowerPaths!$A$4:$A$200,0),MATCH(AR$4,PowerPaths!$E$3:$W$3,0))</f>
        <v/>
      </c>
      <c r="AS371" s="45">
        <f>INDEX(PowerPaths!$E$4:$W$200,MATCH($D371,PowerPaths!$A$4:$A$200,0),MATCH(AS$4,PowerPaths!$E$3:$W$3,0))</f>
        <v/>
      </c>
      <c r="AT371" s="45">
        <f>INDEX(PowerPaths!$E$4:$W$200,MATCH($D371,PowerPaths!$A$4:$A$200,0),MATCH(AT$4,PowerPaths!$E$3:$W$3,0))</f>
        <v/>
      </c>
      <c r="AU371" s="45">
        <f>INDEX(PowerPaths!$E$4:$W$200,MATCH($D371,PowerPaths!$A$4:$A$200,0),MATCH(AU$4,PowerPaths!$E$3:$W$3,0))</f>
        <v/>
      </c>
      <c r="AV371" s="45">
        <f>INDEX(PowerPaths!$E$4:$W$200,MATCH($D371,PowerPaths!$A$4:$A$200,0),MATCH(AV$4,PowerPaths!$E$3:$W$3,0))</f>
        <v/>
      </c>
      <c r="AW371" s="45">
        <f>INDEX(PowerPaths!$E$4:$W$200,MATCH($D371,PowerPaths!$A$4:$A$200,0),MATCH(AW$4,PowerPaths!$E$3:$W$3,0))</f>
        <v/>
      </c>
      <c r="AX371" s="45">
        <f>INDEX(PowerPaths!$E$4:$W$200,MATCH($D371,PowerPaths!$A$4:$A$200,0),MATCH(AX$4,PowerPaths!$E$3:$W$3,0))</f>
        <v/>
      </c>
      <c r="AY371" s="45">
        <f>INDEX(PowerPaths!$E$4:$W$200,MATCH($D371,PowerPaths!$A$4:$A$200,0),MATCH(AY$4,PowerPaths!$E$3:$W$3,0))</f>
        <v/>
      </c>
    </row>
    <row r="372" hidden="1" outlineLevel="1">
      <c r="A372" s="41" t="inlineStr">
        <is>
          <t>gns</t>
        </is>
      </c>
      <c r="B372" s="41" t="inlineStr">
        <is>
          <t>oop</t>
        </is>
      </c>
      <c r="C372" s="41" t="inlineStr">
        <is>
          <t>pow</t>
        </is>
      </c>
      <c r="D372" s="14">
        <f>$A372&amp;"|"&amp;$B372</f>
        <v/>
      </c>
      <c r="E372" s="42">
        <f>INDEX(Inputs_power!$P$5:$P$13,MATCH($B372,Inputs_power!$A$5:$A$13,0))</f>
        <v/>
      </c>
      <c r="F372" s="36" t="n"/>
      <c r="G372" s="36" t="n"/>
      <c r="H372" s="41">
        <f>INDEX(Variables!$B$5:$B$205,MATCH($A372,Variables!$A$5:$A$205,0))&amp;IF($C372="",""," | "&amp;INDEX(Mapping!$B$5:$B$26,MATCH($C372,Mapping!$A$5:$A$26,0))&amp;" | "&amp;INDEX(Mapping!$B$30:$B$46,MATCH($B372,Mapping!$A$30:$A$46,0)))</f>
        <v/>
      </c>
      <c r="I372" s="41">
        <f>INDEX(Variables!$C$5:$C$205,MATCH($A372,Variables!$A$5:$A$205,0))</f>
        <v/>
      </c>
      <c r="J372" s="41">
        <f>INDEX(Variables!$E$5:$E$205,MATCH($A372,Variables!$A$5:$A$205,0))</f>
        <v/>
      </c>
      <c r="K372" s="43">
        <f>LOWER(Settings!$C$4)&amp;".mit."&amp;$A372&amp;IF($C372="","","."&amp;$C372&amp;"."&amp;$B372)&amp;IF(INDEX(Variables!$D$5:$D$205,MATCH($A372,Variables!$A$5:$A$205,0))="","","."&amp;INDEX(Variables!$D$5:$D$205,MATCH($A372,Variables!$A$5:$A$205,0)))&amp;"."&amp;K$5</f>
        <v/>
      </c>
      <c r="L372" s="44">
        <f>INDEX(PowerPaths!$E$4:$W$200,MATCH($D372,PowerPaths!$A$4:$A$200,0),MATCH(L$4,PowerPaths!$E$3:$W$3,0))</f>
        <v/>
      </c>
      <c r="M372" s="45">
        <f>INDEX(PowerPaths!$E$4:$W$200,MATCH($D372,PowerPaths!$A$4:$A$200,0),MATCH(M$4,PowerPaths!$E$3:$W$3,0))</f>
        <v/>
      </c>
      <c r="N372" s="45">
        <f>INDEX(PowerPaths!$E$4:$W$200,MATCH($D372,PowerPaths!$A$4:$A$200,0),MATCH(N$4,PowerPaths!$E$3:$W$3,0))</f>
        <v/>
      </c>
      <c r="O372" s="45">
        <f>INDEX(PowerPaths!$E$4:$W$200,MATCH($D372,PowerPaths!$A$4:$A$200,0),MATCH(O$4,PowerPaths!$E$3:$W$3,0))</f>
        <v/>
      </c>
      <c r="P372" s="45">
        <f>INDEX(PowerPaths!$E$4:$W$200,MATCH($D372,PowerPaths!$A$4:$A$200,0),MATCH(P$4,PowerPaths!$E$3:$W$3,0))</f>
        <v/>
      </c>
      <c r="Q372" s="45">
        <f>INDEX(PowerPaths!$E$4:$W$200,MATCH($D372,PowerPaths!$A$4:$A$200,0),MATCH(Q$4,PowerPaths!$E$3:$W$3,0))</f>
        <v/>
      </c>
      <c r="R372" s="45">
        <f>INDEX(PowerPaths!$E$4:$W$200,MATCH($D372,PowerPaths!$A$4:$A$200,0),MATCH(R$4,PowerPaths!$E$3:$W$3,0))</f>
        <v/>
      </c>
      <c r="S372" s="45">
        <f>INDEX(PowerPaths!$E$4:$W$200,MATCH($D372,PowerPaths!$A$4:$A$200,0),MATCH(S$4,PowerPaths!$E$3:$W$3,0))</f>
        <v/>
      </c>
      <c r="T372" s="45">
        <f>INDEX(PowerPaths!$E$4:$W$200,MATCH($D372,PowerPaths!$A$4:$A$200,0),MATCH(T$4,PowerPaths!$E$3:$W$3,0))</f>
        <v/>
      </c>
      <c r="U372" s="45">
        <f>INDEX(PowerPaths!$E$4:$W$200,MATCH($D372,PowerPaths!$A$4:$A$200,0),MATCH(U$4,PowerPaths!$E$3:$W$3,0))</f>
        <v/>
      </c>
      <c r="V372" s="45">
        <f>INDEX(PowerPaths!$E$4:$W$200,MATCH($D372,PowerPaths!$A$4:$A$200,0),MATCH(V$4,PowerPaths!$E$3:$W$3,0))</f>
        <v/>
      </c>
      <c r="W372" s="45">
        <f>INDEX(PowerPaths!$E$4:$W$200,MATCH($D372,PowerPaths!$A$4:$A$200,0),MATCH(W$4,PowerPaths!$E$3:$W$3,0))</f>
        <v/>
      </c>
      <c r="X372" s="45">
        <f>INDEX(PowerPaths!$E$4:$W$200,MATCH($D372,PowerPaths!$A$4:$A$200,0),MATCH(X$4,PowerPaths!$E$3:$W$3,0))</f>
        <v/>
      </c>
      <c r="Y372" s="45">
        <f>INDEX(PowerPaths!$E$4:$W$200,MATCH($D372,PowerPaths!$A$4:$A$200,0),MATCH(Y$4,PowerPaths!$E$3:$W$3,0))</f>
        <v/>
      </c>
      <c r="Z372" s="45">
        <f>INDEX(PowerPaths!$E$4:$W$200,MATCH($D372,PowerPaths!$A$4:$A$200,0),MATCH(Z$4,PowerPaths!$E$3:$W$3,0))</f>
        <v/>
      </c>
      <c r="AA372" s="45">
        <f>INDEX(PowerPaths!$E$4:$W$200,MATCH($D372,PowerPaths!$A$4:$A$200,0),MATCH(AA$4,PowerPaths!$E$3:$W$3,0))</f>
        <v/>
      </c>
      <c r="AB372" s="45">
        <f>INDEX(PowerPaths!$E$4:$W$200,MATCH($D372,PowerPaths!$A$4:$A$200,0),MATCH(AB$4,PowerPaths!$E$3:$W$3,0))</f>
        <v/>
      </c>
      <c r="AC372" s="45">
        <f>INDEX(PowerPaths!$E$4:$W$200,MATCH($D372,PowerPaths!$A$4:$A$200,0),MATCH(AC$4,PowerPaths!$E$3:$W$3,0))</f>
        <v/>
      </c>
      <c r="AD372" s="45">
        <f>INDEX(PowerPaths!$E$4:$W$200,MATCH($D372,PowerPaths!$A$4:$A$200,0),MATCH(AD$4,PowerPaths!$E$3:$W$3,0))</f>
        <v/>
      </c>
      <c r="AF372" s="43">
        <f>LOWER(Settings!$C$4)&amp;".mit."&amp;$A372&amp;IF($C372="","","."&amp;$C372&amp;"."&amp;$B372)&amp;IF(INDEX(Variables!$D$5:$D$205,MATCH($A372,Variables!$A$5:$A$205,0))="","","."&amp;INDEX(Variables!$D$5:$D$205,MATCH($A372,Variables!$A$5:$A$205,0)))&amp;"."&amp;AF$5</f>
        <v/>
      </c>
      <c r="AG372" s="44">
        <f>INDEX(PowerPaths!$E$4:$W$200,MATCH($D372,PowerPaths!$A$4:$A$200,0),MATCH(AG$4,PowerPaths!$E$3:$W$3,0))</f>
        <v/>
      </c>
      <c r="AH372" s="45">
        <f>INDEX(PowerPaths!$E$4:$W$200,MATCH($D372,PowerPaths!$A$4:$A$200,0),MATCH(AH$4,PowerPaths!$E$3:$W$3,0))</f>
        <v/>
      </c>
      <c r="AI372" s="45">
        <f>INDEX(PowerPaths!$E$4:$W$200,MATCH($D372,PowerPaths!$A$4:$A$200,0),MATCH(AI$4,PowerPaths!$E$3:$W$3,0))</f>
        <v/>
      </c>
      <c r="AJ372" s="45">
        <f>INDEX(PowerPaths!$E$4:$W$200,MATCH($D372,PowerPaths!$A$4:$A$200,0),MATCH(AJ$4,PowerPaths!$E$3:$W$3,0))</f>
        <v/>
      </c>
      <c r="AK372" s="45">
        <f>INDEX(PowerPaths!$E$4:$W$200,MATCH($D372,PowerPaths!$A$4:$A$200,0),MATCH(AK$4,PowerPaths!$E$3:$W$3,0))</f>
        <v/>
      </c>
      <c r="AL372" s="45">
        <f>INDEX(PowerPaths!$E$4:$W$200,MATCH($D372,PowerPaths!$A$4:$A$200,0),MATCH(AL$4,PowerPaths!$E$3:$W$3,0))</f>
        <v/>
      </c>
      <c r="AM372" s="45">
        <f>INDEX(PowerPaths!$E$4:$W$200,MATCH($D372,PowerPaths!$A$4:$A$200,0),MATCH(AM$4,PowerPaths!$E$3:$W$3,0))</f>
        <v/>
      </c>
      <c r="AN372" s="45">
        <f>INDEX(PowerPaths!$E$4:$W$200,MATCH($D372,PowerPaths!$A$4:$A$200,0),MATCH(AN$4,PowerPaths!$E$3:$W$3,0))</f>
        <v/>
      </c>
      <c r="AO372" s="45">
        <f>INDEX(PowerPaths!$E$4:$W$200,MATCH($D372,PowerPaths!$A$4:$A$200,0),MATCH(AO$4,PowerPaths!$E$3:$W$3,0))</f>
        <v/>
      </c>
      <c r="AP372" s="45">
        <f>INDEX(PowerPaths!$E$4:$W$200,MATCH($D372,PowerPaths!$A$4:$A$200,0),MATCH(AP$4,PowerPaths!$E$3:$W$3,0))</f>
        <v/>
      </c>
      <c r="AQ372" s="45">
        <f>INDEX(PowerPaths!$E$4:$W$200,MATCH($D372,PowerPaths!$A$4:$A$200,0),MATCH(AQ$4,PowerPaths!$E$3:$W$3,0))</f>
        <v/>
      </c>
      <c r="AR372" s="45">
        <f>INDEX(PowerPaths!$E$4:$W$200,MATCH($D372,PowerPaths!$A$4:$A$200,0),MATCH(AR$4,PowerPaths!$E$3:$W$3,0))</f>
        <v/>
      </c>
      <c r="AS372" s="45">
        <f>INDEX(PowerPaths!$E$4:$W$200,MATCH($D372,PowerPaths!$A$4:$A$200,0),MATCH(AS$4,PowerPaths!$E$3:$W$3,0))</f>
        <v/>
      </c>
      <c r="AT372" s="45">
        <f>INDEX(PowerPaths!$E$4:$W$200,MATCH($D372,PowerPaths!$A$4:$A$200,0),MATCH(AT$4,PowerPaths!$E$3:$W$3,0))</f>
        <v/>
      </c>
      <c r="AU372" s="45">
        <f>INDEX(PowerPaths!$E$4:$W$200,MATCH($D372,PowerPaths!$A$4:$A$200,0),MATCH(AU$4,PowerPaths!$E$3:$W$3,0))</f>
        <v/>
      </c>
      <c r="AV372" s="45">
        <f>INDEX(PowerPaths!$E$4:$W$200,MATCH($D372,PowerPaths!$A$4:$A$200,0),MATCH(AV$4,PowerPaths!$E$3:$W$3,0))</f>
        <v/>
      </c>
      <c r="AW372" s="45">
        <f>INDEX(PowerPaths!$E$4:$W$200,MATCH($D372,PowerPaths!$A$4:$A$200,0),MATCH(AW$4,PowerPaths!$E$3:$W$3,0))</f>
        <v/>
      </c>
      <c r="AX372" s="45">
        <f>INDEX(PowerPaths!$E$4:$W$200,MATCH($D372,PowerPaths!$A$4:$A$200,0),MATCH(AX$4,PowerPaths!$E$3:$W$3,0))</f>
        <v/>
      </c>
      <c r="AY372" s="45">
        <f>INDEX(PowerPaths!$E$4:$W$200,MATCH($D372,PowerPaths!$A$4:$A$200,0),MATCH(AY$4,PowerPaths!$E$3:$W$3,0))</f>
        <v/>
      </c>
    </row>
    <row r="373" hidden="1" outlineLevel="1">
      <c r="A373" s="41" t="inlineStr">
        <is>
          <t>gns</t>
        </is>
      </c>
      <c r="B373" s="41" t="inlineStr">
        <is>
          <t>nuc</t>
        </is>
      </c>
      <c r="C373" s="41" t="inlineStr">
        <is>
          <t>pow</t>
        </is>
      </c>
      <c r="D373" s="14">
        <f>$A373&amp;"|"&amp;$B373</f>
        <v/>
      </c>
      <c r="E373" s="42">
        <f>INDEX(Inputs_power!$P$5:$P$13,MATCH($B373,Inputs_power!$A$5:$A$13,0))</f>
        <v/>
      </c>
      <c r="F373" s="36" t="n"/>
      <c r="G373" s="36" t="n"/>
      <c r="H373" s="41">
        <f>INDEX(Variables!$B$5:$B$205,MATCH($A373,Variables!$A$5:$A$205,0))&amp;IF($C373="",""," | "&amp;INDEX(Mapping!$B$5:$B$26,MATCH($C373,Mapping!$A$5:$A$26,0))&amp;" | "&amp;INDEX(Mapping!$B$30:$B$46,MATCH($B373,Mapping!$A$30:$A$46,0)))</f>
        <v/>
      </c>
      <c r="I373" s="41">
        <f>INDEX(Variables!$C$5:$C$205,MATCH($A373,Variables!$A$5:$A$205,0))</f>
        <v/>
      </c>
      <c r="J373" s="41">
        <f>INDEX(Variables!$E$5:$E$205,MATCH($A373,Variables!$A$5:$A$205,0))</f>
        <v/>
      </c>
      <c r="K373" s="43">
        <f>LOWER(Settings!$C$4)&amp;".mit."&amp;$A373&amp;IF($C373="","","."&amp;$C373&amp;"."&amp;$B373)&amp;IF(INDEX(Variables!$D$5:$D$205,MATCH($A373,Variables!$A$5:$A$205,0))="","","."&amp;INDEX(Variables!$D$5:$D$205,MATCH($A373,Variables!$A$5:$A$205,0)))&amp;"."&amp;K$5</f>
        <v/>
      </c>
      <c r="L373" s="44">
        <f>INDEX(PowerPaths!$E$4:$W$200,MATCH($D373,PowerPaths!$A$4:$A$200,0),MATCH(L$4,PowerPaths!$E$3:$W$3,0))</f>
        <v/>
      </c>
      <c r="M373" s="45">
        <f>INDEX(PowerPaths!$E$4:$W$200,MATCH($D373,PowerPaths!$A$4:$A$200,0),MATCH(M$4,PowerPaths!$E$3:$W$3,0))</f>
        <v/>
      </c>
      <c r="N373" s="45">
        <f>INDEX(PowerPaths!$E$4:$W$200,MATCH($D373,PowerPaths!$A$4:$A$200,0),MATCH(N$4,PowerPaths!$E$3:$W$3,0))</f>
        <v/>
      </c>
      <c r="O373" s="45">
        <f>INDEX(PowerPaths!$E$4:$W$200,MATCH($D373,PowerPaths!$A$4:$A$200,0),MATCH(O$4,PowerPaths!$E$3:$W$3,0))</f>
        <v/>
      </c>
      <c r="P373" s="45">
        <f>INDEX(PowerPaths!$E$4:$W$200,MATCH($D373,PowerPaths!$A$4:$A$200,0),MATCH(P$4,PowerPaths!$E$3:$W$3,0))</f>
        <v/>
      </c>
      <c r="Q373" s="45">
        <f>INDEX(PowerPaths!$E$4:$W$200,MATCH($D373,PowerPaths!$A$4:$A$200,0),MATCH(Q$4,PowerPaths!$E$3:$W$3,0))</f>
        <v/>
      </c>
      <c r="R373" s="45">
        <f>INDEX(PowerPaths!$E$4:$W$200,MATCH($D373,PowerPaths!$A$4:$A$200,0),MATCH(R$4,PowerPaths!$E$3:$W$3,0))</f>
        <v/>
      </c>
      <c r="S373" s="45">
        <f>INDEX(PowerPaths!$E$4:$W$200,MATCH($D373,PowerPaths!$A$4:$A$200,0),MATCH(S$4,PowerPaths!$E$3:$W$3,0))</f>
        <v/>
      </c>
      <c r="T373" s="45">
        <f>INDEX(PowerPaths!$E$4:$W$200,MATCH($D373,PowerPaths!$A$4:$A$200,0),MATCH(T$4,PowerPaths!$E$3:$W$3,0))</f>
        <v/>
      </c>
      <c r="U373" s="45">
        <f>INDEX(PowerPaths!$E$4:$W$200,MATCH($D373,PowerPaths!$A$4:$A$200,0),MATCH(U$4,PowerPaths!$E$3:$W$3,0))</f>
        <v/>
      </c>
      <c r="V373" s="45">
        <f>INDEX(PowerPaths!$E$4:$W$200,MATCH($D373,PowerPaths!$A$4:$A$200,0),MATCH(V$4,PowerPaths!$E$3:$W$3,0))</f>
        <v/>
      </c>
      <c r="W373" s="45">
        <f>INDEX(PowerPaths!$E$4:$W$200,MATCH($D373,PowerPaths!$A$4:$A$200,0),MATCH(W$4,PowerPaths!$E$3:$W$3,0))</f>
        <v/>
      </c>
      <c r="X373" s="45">
        <f>INDEX(PowerPaths!$E$4:$W$200,MATCH($D373,PowerPaths!$A$4:$A$200,0),MATCH(X$4,PowerPaths!$E$3:$W$3,0))</f>
        <v/>
      </c>
      <c r="Y373" s="45">
        <f>INDEX(PowerPaths!$E$4:$W$200,MATCH($D373,PowerPaths!$A$4:$A$200,0),MATCH(Y$4,PowerPaths!$E$3:$W$3,0))</f>
        <v/>
      </c>
      <c r="Z373" s="45">
        <f>INDEX(PowerPaths!$E$4:$W$200,MATCH($D373,PowerPaths!$A$4:$A$200,0),MATCH(Z$4,PowerPaths!$E$3:$W$3,0))</f>
        <v/>
      </c>
      <c r="AA373" s="45">
        <f>INDEX(PowerPaths!$E$4:$W$200,MATCH($D373,PowerPaths!$A$4:$A$200,0),MATCH(AA$4,PowerPaths!$E$3:$W$3,0))</f>
        <v/>
      </c>
      <c r="AB373" s="45">
        <f>INDEX(PowerPaths!$E$4:$W$200,MATCH($D373,PowerPaths!$A$4:$A$200,0),MATCH(AB$4,PowerPaths!$E$3:$W$3,0))</f>
        <v/>
      </c>
      <c r="AC373" s="45">
        <f>INDEX(PowerPaths!$E$4:$W$200,MATCH($D373,PowerPaths!$A$4:$A$200,0),MATCH(AC$4,PowerPaths!$E$3:$W$3,0))</f>
        <v/>
      </c>
      <c r="AD373" s="45">
        <f>INDEX(PowerPaths!$E$4:$W$200,MATCH($D373,PowerPaths!$A$4:$A$200,0),MATCH(AD$4,PowerPaths!$E$3:$W$3,0))</f>
        <v/>
      </c>
      <c r="AF373" s="43">
        <f>LOWER(Settings!$C$4)&amp;".mit."&amp;$A373&amp;IF($C373="","","."&amp;$C373&amp;"."&amp;$B373)&amp;IF(INDEX(Variables!$D$5:$D$205,MATCH($A373,Variables!$A$5:$A$205,0))="","","."&amp;INDEX(Variables!$D$5:$D$205,MATCH($A373,Variables!$A$5:$A$205,0)))&amp;"."&amp;AF$5</f>
        <v/>
      </c>
      <c r="AG373" s="44">
        <f>INDEX(PowerPaths!$E$4:$W$200,MATCH($D373,PowerPaths!$A$4:$A$200,0),MATCH(AG$4,PowerPaths!$E$3:$W$3,0))</f>
        <v/>
      </c>
      <c r="AH373" s="45">
        <f>INDEX(PowerPaths!$E$4:$W$200,MATCH($D373,PowerPaths!$A$4:$A$200,0),MATCH(AH$4,PowerPaths!$E$3:$W$3,0))</f>
        <v/>
      </c>
      <c r="AI373" s="45">
        <f>INDEX(PowerPaths!$E$4:$W$200,MATCH($D373,PowerPaths!$A$4:$A$200,0),MATCH(AI$4,PowerPaths!$E$3:$W$3,0))</f>
        <v/>
      </c>
      <c r="AJ373" s="45">
        <f>INDEX(PowerPaths!$E$4:$W$200,MATCH($D373,PowerPaths!$A$4:$A$200,0),MATCH(AJ$4,PowerPaths!$E$3:$W$3,0))</f>
        <v/>
      </c>
      <c r="AK373" s="45">
        <f>INDEX(PowerPaths!$E$4:$W$200,MATCH($D373,PowerPaths!$A$4:$A$200,0),MATCH(AK$4,PowerPaths!$E$3:$W$3,0))</f>
        <v/>
      </c>
      <c r="AL373" s="45">
        <f>INDEX(PowerPaths!$E$4:$W$200,MATCH($D373,PowerPaths!$A$4:$A$200,0),MATCH(AL$4,PowerPaths!$E$3:$W$3,0))</f>
        <v/>
      </c>
      <c r="AM373" s="45">
        <f>INDEX(PowerPaths!$E$4:$W$200,MATCH($D373,PowerPaths!$A$4:$A$200,0),MATCH(AM$4,PowerPaths!$E$3:$W$3,0))</f>
        <v/>
      </c>
      <c r="AN373" s="45">
        <f>INDEX(PowerPaths!$E$4:$W$200,MATCH($D373,PowerPaths!$A$4:$A$200,0),MATCH(AN$4,PowerPaths!$E$3:$W$3,0))</f>
        <v/>
      </c>
      <c r="AO373" s="45">
        <f>INDEX(PowerPaths!$E$4:$W$200,MATCH($D373,PowerPaths!$A$4:$A$200,0),MATCH(AO$4,PowerPaths!$E$3:$W$3,0))</f>
        <v/>
      </c>
      <c r="AP373" s="45">
        <f>INDEX(PowerPaths!$E$4:$W$200,MATCH($D373,PowerPaths!$A$4:$A$200,0),MATCH(AP$4,PowerPaths!$E$3:$W$3,0))</f>
        <v/>
      </c>
      <c r="AQ373" s="45">
        <f>INDEX(PowerPaths!$E$4:$W$200,MATCH($D373,PowerPaths!$A$4:$A$200,0),MATCH(AQ$4,PowerPaths!$E$3:$W$3,0))</f>
        <v/>
      </c>
      <c r="AR373" s="45">
        <f>INDEX(PowerPaths!$E$4:$W$200,MATCH($D373,PowerPaths!$A$4:$A$200,0),MATCH(AR$4,PowerPaths!$E$3:$W$3,0))</f>
        <v/>
      </c>
      <c r="AS373" s="45">
        <f>INDEX(PowerPaths!$E$4:$W$200,MATCH($D373,PowerPaths!$A$4:$A$200,0),MATCH(AS$4,PowerPaths!$E$3:$W$3,0))</f>
        <v/>
      </c>
      <c r="AT373" s="45">
        <f>INDEX(PowerPaths!$E$4:$W$200,MATCH($D373,PowerPaths!$A$4:$A$200,0),MATCH(AT$4,PowerPaths!$E$3:$W$3,0))</f>
        <v/>
      </c>
      <c r="AU373" s="45">
        <f>INDEX(PowerPaths!$E$4:$W$200,MATCH($D373,PowerPaths!$A$4:$A$200,0),MATCH(AU$4,PowerPaths!$E$3:$W$3,0))</f>
        <v/>
      </c>
      <c r="AV373" s="45">
        <f>INDEX(PowerPaths!$E$4:$W$200,MATCH($D373,PowerPaths!$A$4:$A$200,0),MATCH(AV$4,PowerPaths!$E$3:$W$3,0))</f>
        <v/>
      </c>
      <c r="AW373" s="45">
        <f>INDEX(PowerPaths!$E$4:$W$200,MATCH($D373,PowerPaths!$A$4:$A$200,0),MATCH(AW$4,PowerPaths!$E$3:$W$3,0))</f>
        <v/>
      </c>
      <c r="AX373" s="45">
        <f>INDEX(PowerPaths!$E$4:$W$200,MATCH($D373,PowerPaths!$A$4:$A$200,0),MATCH(AX$4,PowerPaths!$E$3:$W$3,0))</f>
        <v/>
      </c>
      <c r="AY373" s="45">
        <f>INDEX(PowerPaths!$E$4:$W$200,MATCH($D373,PowerPaths!$A$4:$A$200,0),MATCH(AY$4,PowerPaths!$E$3:$W$3,0))</f>
        <v/>
      </c>
    </row>
    <row r="374" hidden="1" outlineLevel="1">
      <c r="A374" s="41" t="inlineStr">
        <is>
          <t>gns</t>
        </is>
      </c>
      <c r="B374" s="41" t="inlineStr">
        <is>
          <t>wnd</t>
        </is>
      </c>
      <c r="C374" s="41" t="inlineStr">
        <is>
          <t>pow</t>
        </is>
      </c>
      <c r="D374" s="14">
        <f>$A374&amp;"|"&amp;$B374</f>
        <v/>
      </c>
      <c r="E374" s="42">
        <f>INDEX(Inputs_power!$P$5:$P$13,MATCH($B374,Inputs_power!$A$5:$A$13,0))</f>
        <v/>
      </c>
      <c r="F374" s="36" t="n"/>
      <c r="G374" s="36" t="n"/>
      <c r="H374" s="41">
        <f>INDEX(Variables!$B$5:$B$205,MATCH($A374,Variables!$A$5:$A$205,0))&amp;IF($C374="",""," | "&amp;INDEX(Mapping!$B$5:$B$26,MATCH($C374,Mapping!$A$5:$A$26,0))&amp;" | "&amp;INDEX(Mapping!$B$30:$B$46,MATCH($B374,Mapping!$A$30:$A$46,0)))</f>
        <v/>
      </c>
      <c r="I374" s="41">
        <f>INDEX(Variables!$C$5:$C$205,MATCH($A374,Variables!$A$5:$A$205,0))</f>
        <v/>
      </c>
      <c r="J374" s="41">
        <f>INDEX(Variables!$E$5:$E$205,MATCH($A374,Variables!$A$5:$A$205,0))</f>
        <v/>
      </c>
      <c r="K374" s="43">
        <f>LOWER(Settings!$C$4)&amp;".mit."&amp;$A374&amp;IF($C374="","","."&amp;$C374&amp;"."&amp;$B374)&amp;IF(INDEX(Variables!$D$5:$D$205,MATCH($A374,Variables!$A$5:$A$205,0))="","","."&amp;INDEX(Variables!$D$5:$D$205,MATCH($A374,Variables!$A$5:$A$205,0)))&amp;"."&amp;K$5</f>
        <v/>
      </c>
      <c r="L374" s="44">
        <f>INDEX(PowerPaths!$E$4:$W$200,MATCH($D374,PowerPaths!$A$4:$A$200,0),MATCH(L$4,PowerPaths!$E$3:$W$3,0))</f>
        <v/>
      </c>
      <c r="M374" s="45">
        <f>INDEX(PowerPaths!$E$4:$W$200,MATCH($D374,PowerPaths!$A$4:$A$200,0),MATCH(M$4,PowerPaths!$E$3:$W$3,0))</f>
        <v/>
      </c>
      <c r="N374" s="45">
        <f>INDEX(PowerPaths!$E$4:$W$200,MATCH($D374,PowerPaths!$A$4:$A$200,0),MATCH(N$4,PowerPaths!$E$3:$W$3,0))</f>
        <v/>
      </c>
      <c r="O374" s="45">
        <f>INDEX(PowerPaths!$E$4:$W$200,MATCH($D374,PowerPaths!$A$4:$A$200,0),MATCH(O$4,PowerPaths!$E$3:$W$3,0))</f>
        <v/>
      </c>
      <c r="P374" s="45">
        <f>INDEX(PowerPaths!$E$4:$W$200,MATCH($D374,PowerPaths!$A$4:$A$200,0),MATCH(P$4,PowerPaths!$E$3:$W$3,0))</f>
        <v/>
      </c>
      <c r="Q374" s="45">
        <f>INDEX(PowerPaths!$E$4:$W$200,MATCH($D374,PowerPaths!$A$4:$A$200,0),MATCH(Q$4,PowerPaths!$E$3:$W$3,0))</f>
        <v/>
      </c>
      <c r="R374" s="45">
        <f>INDEX(PowerPaths!$E$4:$W$200,MATCH($D374,PowerPaths!$A$4:$A$200,0),MATCH(R$4,PowerPaths!$E$3:$W$3,0))</f>
        <v/>
      </c>
      <c r="S374" s="45">
        <f>INDEX(PowerPaths!$E$4:$W$200,MATCH($D374,PowerPaths!$A$4:$A$200,0),MATCH(S$4,PowerPaths!$E$3:$W$3,0))</f>
        <v/>
      </c>
      <c r="T374" s="45">
        <f>INDEX(PowerPaths!$E$4:$W$200,MATCH($D374,PowerPaths!$A$4:$A$200,0),MATCH(T$4,PowerPaths!$E$3:$W$3,0))</f>
        <v/>
      </c>
      <c r="U374" s="45">
        <f>INDEX(PowerPaths!$E$4:$W$200,MATCH($D374,PowerPaths!$A$4:$A$200,0),MATCH(U$4,PowerPaths!$E$3:$W$3,0))</f>
        <v/>
      </c>
      <c r="V374" s="45">
        <f>INDEX(PowerPaths!$E$4:$W$200,MATCH($D374,PowerPaths!$A$4:$A$200,0),MATCH(V$4,PowerPaths!$E$3:$W$3,0))</f>
        <v/>
      </c>
      <c r="W374" s="45">
        <f>INDEX(PowerPaths!$E$4:$W$200,MATCH($D374,PowerPaths!$A$4:$A$200,0),MATCH(W$4,PowerPaths!$E$3:$W$3,0))</f>
        <v/>
      </c>
      <c r="X374" s="45">
        <f>INDEX(PowerPaths!$E$4:$W$200,MATCH($D374,PowerPaths!$A$4:$A$200,0),MATCH(X$4,PowerPaths!$E$3:$W$3,0))</f>
        <v/>
      </c>
      <c r="Y374" s="45">
        <f>INDEX(PowerPaths!$E$4:$W$200,MATCH($D374,PowerPaths!$A$4:$A$200,0),MATCH(Y$4,PowerPaths!$E$3:$W$3,0))</f>
        <v/>
      </c>
      <c r="Z374" s="45">
        <f>INDEX(PowerPaths!$E$4:$W$200,MATCH($D374,PowerPaths!$A$4:$A$200,0),MATCH(Z$4,PowerPaths!$E$3:$W$3,0))</f>
        <v/>
      </c>
      <c r="AA374" s="45">
        <f>INDEX(PowerPaths!$E$4:$W$200,MATCH($D374,PowerPaths!$A$4:$A$200,0),MATCH(AA$4,PowerPaths!$E$3:$W$3,0))</f>
        <v/>
      </c>
      <c r="AB374" s="45">
        <f>INDEX(PowerPaths!$E$4:$W$200,MATCH($D374,PowerPaths!$A$4:$A$200,0),MATCH(AB$4,PowerPaths!$E$3:$W$3,0))</f>
        <v/>
      </c>
      <c r="AC374" s="45">
        <f>INDEX(PowerPaths!$E$4:$W$200,MATCH($D374,PowerPaths!$A$4:$A$200,0),MATCH(AC$4,PowerPaths!$E$3:$W$3,0))</f>
        <v/>
      </c>
      <c r="AD374" s="45">
        <f>INDEX(PowerPaths!$E$4:$W$200,MATCH($D374,PowerPaths!$A$4:$A$200,0),MATCH(AD$4,PowerPaths!$E$3:$W$3,0))</f>
        <v/>
      </c>
      <c r="AF374" s="43">
        <f>LOWER(Settings!$C$4)&amp;".mit."&amp;$A374&amp;IF($C374="","","."&amp;$C374&amp;"."&amp;$B374)&amp;IF(INDEX(Variables!$D$5:$D$205,MATCH($A374,Variables!$A$5:$A$205,0))="","","."&amp;INDEX(Variables!$D$5:$D$205,MATCH($A374,Variables!$A$5:$A$205,0)))&amp;"."&amp;AF$5</f>
        <v/>
      </c>
      <c r="AG374" s="44">
        <f>INDEX(PowerPaths!$E$4:$W$200,MATCH($D374,PowerPaths!$A$4:$A$200,0),MATCH(AG$4,PowerPaths!$E$3:$W$3,0))</f>
        <v/>
      </c>
      <c r="AH374" s="45">
        <f>INDEX(PowerPaths!$E$4:$W$200,MATCH($D374,PowerPaths!$A$4:$A$200,0),MATCH(AH$4,PowerPaths!$E$3:$W$3,0))</f>
        <v/>
      </c>
      <c r="AI374" s="45">
        <f>INDEX(PowerPaths!$E$4:$W$200,MATCH($D374,PowerPaths!$A$4:$A$200,0),MATCH(AI$4,PowerPaths!$E$3:$W$3,0))</f>
        <v/>
      </c>
      <c r="AJ374" s="45">
        <f>INDEX(PowerPaths!$E$4:$W$200,MATCH($D374,PowerPaths!$A$4:$A$200,0),MATCH(AJ$4,PowerPaths!$E$3:$W$3,0))</f>
        <v/>
      </c>
      <c r="AK374" s="45">
        <f>INDEX(PowerPaths!$E$4:$W$200,MATCH($D374,PowerPaths!$A$4:$A$200,0),MATCH(AK$4,PowerPaths!$E$3:$W$3,0))</f>
        <v/>
      </c>
      <c r="AL374" s="45">
        <f>INDEX(PowerPaths!$E$4:$W$200,MATCH($D374,PowerPaths!$A$4:$A$200,0),MATCH(AL$4,PowerPaths!$E$3:$W$3,0))</f>
        <v/>
      </c>
      <c r="AM374" s="45">
        <f>INDEX(PowerPaths!$E$4:$W$200,MATCH($D374,PowerPaths!$A$4:$A$200,0),MATCH(AM$4,PowerPaths!$E$3:$W$3,0))</f>
        <v/>
      </c>
      <c r="AN374" s="45">
        <f>INDEX(PowerPaths!$E$4:$W$200,MATCH($D374,PowerPaths!$A$4:$A$200,0),MATCH(AN$4,PowerPaths!$E$3:$W$3,0))</f>
        <v/>
      </c>
      <c r="AO374" s="45">
        <f>INDEX(PowerPaths!$E$4:$W$200,MATCH($D374,PowerPaths!$A$4:$A$200,0),MATCH(AO$4,PowerPaths!$E$3:$W$3,0))</f>
        <v/>
      </c>
      <c r="AP374" s="45">
        <f>INDEX(PowerPaths!$E$4:$W$200,MATCH($D374,PowerPaths!$A$4:$A$200,0),MATCH(AP$4,PowerPaths!$E$3:$W$3,0))</f>
        <v/>
      </c>
      <c r="AQ374" s="45">
        <f>INDEX(PowerPaths!$E$4:$W$200,MATCH($D374,PowerPaths!$A$4:$A$200,0),MATCH(AQ$4,PowerPaths!$E$3:$W$3,0))</f>
        <v/>
      </c>
      <c r="AR374" s="45">
        <f>INDEX(PowerPaths!$E$4:$W$200,MATCH($D374,PowerPaths!$A$4:$A$200,0),MATCH(AR$4,PowerPaths!$E$3:$W$3,0))</f>
        <v/>
      </c>
      <c r="AS374" s="45">
        <f>INDEX(PowerPaths!$E$4:$W$200,MATCH($D374,PowerPaths!$A$4:$A$200,0),MATCH(AS$4,PowerPaths!$E$3:$W$3,0))</f>
        <v/>
      </c>
      <c r="AT374" s="45">
        <f>INDEX(PowerPaths!$E$4:$W$200,MATCH($D374,PowerPaths!$A$4:$A$200,0),MATCH(AT$4,PowerPaths!$E$3:$W$3,0))</f>
        <v/>
      </c>
      <c r="AU374" s="45">
        <f>INDEX(PowerPaths!$E$4:$W$200,MATCH($D374,PowerPaths!$A$4:$A$200,0),MATCH(AU$4,PowerPaths!$E$3:$W$3,0))</f>
        <v/>
      </c>
      <c r="AV374" s="45">
        <f>INDEX(PowerPaths!$E$4:$W$200,MATCH($D374,PowerPaths!$A$4:$A$200,0),MATCH(AV$4,PowerPaths!$E$3:$W$3,0))</f>
        <v/>
      </c>
      <c r="AW374" s="45">
        <f>INDEX(PowerPaths!$E$4:$W$200,MATCH($D374,PowerPaths!$A$4:$A$200,0),MATCH(AW$4,PowerPaths!$E$3:$W$3,0))</f>
        <v/>
      </c>
      <c r="AX374" s="45">
        <f>INDEX(PowerPaths!$E$4:$W$200,MATCH($D374,PowerPaths!$A$4:$A$200,0),MATCH(AX$4,PowerPaths!$E$3:$W$3,0))</f>
        <v/>
      </c>
      <c r="AY374" s="45">
        <f>INDEX(PowerPaths!$E$4:$W$200,MATCH($D374,PowerPaths!$A$4:$A$200,0),MATCH(AY$4,PowerPaths!$E$3:$W$3,0))</f>
        <v/>
      </c>
    </row>
    <row r="375" hidden="1" outlineLevel="1">
      <c r="A375" s="41" t="inlineStr">
        <is>
          <t>gns</t>
        </is>
      </c>
      <c r="B375" s="41" t="inlineStr">
        <is>
          <t>sol</t>
        </is>
      </c>
      <c r="C375" s="41" t="inlineStr">
        <is>
          <t>pow</t>
        </is>
      </c>
      <c r="D375" s="14">
        <f>$A375&amp;"|"&amp;$B375</f>
        <v/>
      </c>
      <c r="E375" s="42">
        <f>INDEX(Inputs_power!$P$5:$P$13,MATCH($B375,Inputs_power!$A$5:$A$13,0))</f>
        <v/>
      </c>
      <c r="F375" s="36" t="n"/>
      <c r="G375" s="36" t="n"/>
      <c r="H375" s="41">
        <f>INDEX(Variables!$B$5:$B$205,MATCH($A375,Variables!$A$5:$A$205,0))&amp;IF($C375="",""," | "&amp;INDEX(Mapping!$B$5:$B$26,MATCH($C375,Mapping!$A$5:$A$26,0))&amp;" | "&amp;INDEX(Mapping!$B$30:$B$46,MATCH($B375,Mapping!$A$30:$A$46,0)))</f>
        <v/>
      </c>
      <c r="I375" s="41">
        <f>INDEX(Variables!$C$5:$C$205,MATCH($A375,Variables!$A$5:$A$205,0))</f>
        <v/>
      </c>
      <c r="J375" s="41">
        <f>INDEX(Variables!$E$5:$E$205,MATCH($A375,Variables!$A$5:$A$205,0))</f>
        <v/>
      </c>
      <c r="K375" s="43">
        <f>LOWER(Settings!$C$4)&amp;".mit."&amp;$A375&amp;IF($C375="","","."&amp;$C375&amp;"."&amp;$B375)&amp;IF(INDEX(Variables!$D$5:$D$205,MATCH($A375,Variables!$A$5:$A$205,0))="","","."&amp;INDEX(Variables!$D$5:$D$205,MATCH($A375,Variables!$A$5:$A$205,0)))&amp;"."&amp;K$5</f>
        <v/>
      </c>
      <c r="L375" s="44">
        <f>INDEX(PowerPaths!$E$4:$W$200,MATCH($D375,PowerPaths!$A$4:$A$200,0),MATCH(L$4,PowerPaths!$E$3:$W$3,0))</f>
        <v/>
      </c>
      <c r="M375" s="45">
        <f>INDEX(PowerPaths!$E$4:$W$200,MATCH($D375,PowerPaths!$A$4:$A$200,0),MATCH(M$4,PowerPaths!$E$3:$W$3,0))</f>
        <v/>
      </c>
      <c r="N375" s="45">
        <f>INDEX(PowerPaths!$E$4:$W$200,MATCH($D375,PowerPaths!$A$4:$A$200,0),MATCH(N$4,PowerPaths!$E$3:$W$3,0))</f>
        <v/>
      </c>
      <c r="O375" s="45">
        <f>INDEX(PowerPaths!$E$4:$W$200,MATCH($D375,PowerPaths!$A$4:$A$200,0),MATCH(O$4,PowerPaths!$E$3:$W$3,0))</f>
        <v/>
      </c>
      <c r="P375" s="45">
        <f>INDEX(PowerPaths!$E$4:$W$200,MATCH($D375,PowerPaths!$A$4:$A$200,0),MATCH(P$4,PowerPaths!$E$3:$W$3,0))</f>
        <v/>
      </c>
      <c r="Q375" s="45">
        <f>INDEX(PowerPaths!$E$4:$W$200,MATCH($D375,PowerPaths!$A$4:$A$200,0),MATCH(Q$4,PowerPaths!$E$3:$W$3,0))</f>
        <v/>
      </c>
      <c r="R375" s="45">
        <f>INDEX(PowerPaths!$E$4:$W$200,MATCH($D375,PowerPaths!$A$4:$A$200,0),MATCH(R$4,PowerPaths!$E$3:$W$3,0))</f>
        <v/>
      </c>
      <c r="S375" s="45">
        <f>INDEX(PowerPaths!$E$4:$W$200,MATCH($D375,PowerPaths!$A$4:$A$200,0),MATCH(S$4,PowerPaths!$E$3:$W$3,0))</f>
        <v/>
      </c>
      <c r="T375" s="45">
        <f>INDEX(PowerPaths!$E$4:$W$200,MATCH($D375,PowerPaths!$A$4:$A$200,0),MATCH(T$4,PowerPaths!$E$3:$W$3,0))</f>
        <v/>
      </c>
      <c r="U375" s="45">
        <f>INDEX(PowerPaths!$E$4:$W$200,MATCH($D375,PowerPaths!$A$4:$A$200,0),MATCH(U$4,PowerPaths!$E$3:$W$3,0))</f>
        <v/>
      </c>
      <c r="V375" s="45">
        <f>INDEX(PowerPaths!$E$4:$W$200,MATCH($D375,PowerPaths!$A$4:$A$200,0),MATCH(V$4,PowerPaths!$E$3:$W$3,0))</f>
        <v/>
      </c>
      <c r="W375" s="45">
        <f>INDEX(PowerPaths!$E$4:$W$200,MATCH($D375,PowerPaths!$A$4:$A$200,0),MATCH(W$4,PowerPaths!$E$3:$W$3,0))</f>
        <v/>
      </c>
      <c r="X375" s="45">
        <f>INDEX(PowerPaths!$E$4:$W$200,MATCH($D375,PowerPaths!$A$4:$A$200,0),MATCH(X$4,PowerPaths!$E$3:$W$3,0))</f>
        <v/>
      </c>
      <c r="Y375" s="45">
        <f>INDEX(PowerPaths!$E$4:$W$200,MATCH($D375,PowerPaths!$A$4:$A$200,0),MATCH(Y$4,PowerPaths!$E$3:$W$3,0))</f>
        <v/>
      </c>
      <c r="Z375" s="45">
        <f>INDEX(PowerPaths!$E$4:$W$200,MATCH($D375,PowerPaths!$A$4:$A$200,0),MATCH(Z$4,PowerPaths!$E$3:$W$3,0))</f>
        <v/>
      </c>
      <c r="AA375" s="45">
        <f>INDEX(PowerPaths!$E$4:$W$200,MATCH($D375,PowerPaths!$A$4:$A$200,0),MATCH(AA$4,PowerPaths!$E$3:$W$3,0))</f>
        <v/>
      </c>
      <c r="AB375" s="45">
        <f>INDEX(PowerPaths!$E$4:$W$200,MATCH($D375,PowerPaths!$A$4:$A$200,0),MATCH(AB$4,PowerPaths!$E$3:$W$3,0))</f>
        <v/>
      </c>
      <c r="AC375" s="45">
        <f>INDEX(PowerPaths!$E$4:$W$200,MATCH($D375,PowerPaths!$A$4:$A$200,0),MATCH(AC$4,PowerPaths!$E$3:$W$3,0))</f>
        <v/>
      </c>
      <c r="AD375" s="45">
        <f>INDEX(PowerPaths!$E$4:$W$200,MATCH($D375,PowerPaths!$A$4:$A$200,0),MATCH(AD$4,PowerPaths!$E$3:$W$3,0))</f>
        <v/>
      </c>
      <c r="AF375" s="43">
        <f>LOWER(Settings!$C$4)&amp;".mit."&amp;$A375&amp;IF($C375="","","."&amp;$C375&amp;"."&amp;$B375)&amp;IF(INDEX(Variables!$D$5:$D$205,MATCH($A375,Variables!$A$5:$A$205,0))="","","."&amp;INDEX(Variables!$D$5:$D$205,MATCH($A375,Variables!$A$5:$A$205,0)))&amp;"."&amp;AF$5</f>
        <v/>
      </c>
      <c r="AG375" s="44">
        <f>INDEX(PowerPaths!$E$4:$W$200,MATCH($D375,PowerPaths!$A$4:$A$200,0),MATCH(AG$4,PowerPaths!$E$3:$W$3,0))</f>
        <v/>
      </c>
      <c r="AH375" s="45">
        <f>INDEX(PowerPaths!$E$4:$W$200,MATCH($D375,PowerPaths!$A$4:$A$200,0),MATCH(AH$4,PowerPaths!$E$3:$W$3,0))</f>
        <v/>
      </c>
      <c r="AI375" s="45">
        <f>INDEX(PowerPaths!$E$4:$W$200,MATCH($D375,PowerPaths!$A$4:$A$200,0),MATCH(AI$4,PowerPaths!$E$3:$W$3,0))</f>
        <v/>
      </c>
      <c r="AJ375" s="45">
        <f>INDEX(PowerPaths!$E$4:$W$200,MATCH($D375,PowerPaths!$A$4:$A$200,0),MATCH(AJ$4,PowerPaths!$E$3:$W$3,0))</f>
        <v/>
      </c>
      <c r="AK375" s="45">
        <f>INDEX(PowerPaths!$E$4:$W$200,MATCH($D375,PowerPaths!$A$4:$A$200,0),MATCH(AK$4,PowerPaths!$E$3:$W$3,0))</f>
        <v/>
      </c>
      <c r="AL375" s="45">
        <f>INDEX(PowerPaths!$E$4:$W$200,MATCH($D375,PowerPaths!$A$4:$A$200,0),MATCH(AL$4,PowerPaths!$E$3:$W$3,0))</f>
        <v/>
      </c>
      <c r="AM375" s="45">
        <f>INDEX(PowerPaths!$E$4:$W$200,MATCH($D375,PowerPaths!$A$4:$A$200,0),MATCH(AM$4,PowerPaths!$E$3:$W$3,0))</f>
        <v/>
      </c>
      <c r="AN375" s="45">
        <f>INDEX(PowerPaths!$E$4:$W$200,MATCH($D375,PowerPaths!$A$4:$A$200,0),MATCH(AN$4,PowerPaths!$E$3:$W$3,0))</f>
        <v/>
      </c>
      <c r="AO375" s="45">
        <f>INDEX(PowerPaths!$E$4:$W$200,MATCH($D375,PowerPaths!$A$4:$A$200,0),MATCH(AO$4,PowerPaths!$E$3:$W$3,0))</f>
        <v/>
      </c>
      <c r="AP375" s="45">
        <f>INDEX(PowerPaths!$E$4:$W$200,MATCH($D375,PowerPaths!$A$4:$A$200,0),MATCH(AP$4,PowerPaths!$E$3:$W$3,0))</f>
        <v/>
      </c>
      <c r="AQ375" s="45">
        <f>INDEX(PowerPaths!$E$4:$W$200,MATCH($D375,PowerPaths!$A$4:$A$200,0),MATCH(AQ$4,PowerPaths!$E$3:$W$3,0))</f>
        <v/>
      </c>
      <c r="AR375" s="45">
        <f>INDEX(PowerPaths!$E$4:$W$200,MATCH($D375,PowerPaths!$A$4:$A$200,0),MATCH(AR$4,PowerPaths!$E$3:$W$3,0))</f>
        <v/>
      </c>
      <c r="AS375" s="45">
        <f>INDEX(PowerPaths!$E$4:$W$200,MATCH($D375,PowerPaths!$A$4:$A$200,0),MATCH(AS$4,PowerPaths!$E$3:$W$3,0))</f>
        <v/>
      </c>
      <c r="AT375" s="45">
        <f>INDEX(PowerPaths!$E$4:$W$200,MATCH($D375,PowerPaths!$A$4:$A$200,0),MATCH(AT$4,PowerPaths!$E$3:$W$3,0))</f>
        <v/>
      </c>
      <c r="AU375" s="45">
        <f>INDEX(PowerPaths!$E$4:$W$200,MATCH($D375,PowerPaths!$A$4:$A$200,0),MATCH(AU$4,PowerPaths!$E$3:$W$3,0))</f>
        <v/>
      </c>
      <c r="AV375" s="45">
        <f>INDEX(PowerPaths!$E$4:$W$200,MATCH($D375,PowerPaths!$A$4:$A$200,0),MATCH(AV$4,PowerPaths!$E$3:$W$3,0))</f>
        <v/>
      </c>
      <c r="AW375" s="45">
        <f>INDEX(PowerPaths!$E$4:$W$200,MATCH($D375,PowerPaths!$A$4:$A$200,0),MATCH(AW$4,PowerPaths!$E$3:$W$3,0))</f>
        <v/>
      </c>
      <c r="AX375" s="45">
        <f>INDEX(PowerPaths!$E$4:$W$200,MATCH($D375,PowerPaths!$A$4:$A$200,0),MATCH(AX$4,PowerPaths!$E$3:$W$3,0))</f>
        <v/>
      </c>
      <c r="AY375" s="45">
        <f>INDEX(PowerPaths!$E$4:$W$200,MATCH($D375,PowerPaths!$A$4:$A$200,0),MATCH(AY$4,PowerPaths!$E$3:$W$3,0))</f>
        <v/>
      </c>
    </row>
    <row r="376" hidden="1" outlineLevel="1">
      <c r="A376" s="41" t="inlineStr">
        <is>
          <t>gns</t>
        </is>
      </c>
      <c r="B376" s="41" t="inlineStr">
        <is>
          <t>hyd</t>
        </is>
      </c>
      <c r="C376" s="41" t="inlineStr">
        <is>
          <t>pow</t>
        </is>
      </c>
      <c r="D376" s="14">
        <f>$A376&amp;"|"&amp;$B376</f>
        <v/>
      </c>
      <c r="E376" s="42">
        <f>INDEX(Inputs_power!$P$5:$P$13,MATCH($B376,Inputs_power!$A$5:$A$13,0))</f>
        <v/>
      </c>
      <c r="F376" s="36" t="n"/>
      <c r="G376" s="36" t="n"/>
      <c r="H376" s="41">
        <f>INDEX(Variables!$B$5:$B$205,MATCH($A376,Variables!$A$5:$A$205,0))&amp;IF($C376="",""," | "&amp;INDEX(Mapping!$B$5:$B$26,MATCH($C376,Mapping!$A$5:$A$26,0))&amp;" | "&amp;INDEX(Mapping!$B$30:$B$46,MATCH($B376,Mapping!$A$30:$A$46,0)))</f>
        <v/>
      </c>
      <c r="I376" s="41">
        <f>INDEX(Variables!$C$5:$C$205,MATCH($A376,Variables!$A$5:$A$205,0))</f>
        <v/>
      </c>
      <c r="J376" s="41">
        <f>INDEX(Variables!$E$5:$E$205,MATCH($A376,Variables!$A$5:$A$205,0))</f>
        <v/>
      </c>
      <c r="K376" s="43">
        <f>LOWER(Settings!$C$4)&amp;".mit."&amp;$A376&amp;IF($C376="","","."&amp;$C376&amp;"."&amp;$B376)&amp;IF(INDEX(Variables!$D$5:$D$205,MATCH($A376,Variables!$A$5:$A$205,0))="","","."&amp;INDEX(Variables!$D$5:$D$205,MATCH($A376,Variables!$A$5:$A$205,0)))&amp;"."&amp;K$5</f>
        <v/>
      </c>
      <c r="L376" s="44">
        <f>INDEX(PowerPaths!$E$4:$W$200,MATCH($D376,PowerPaths!$A$4:$A$200,0),MATCH(L$4,PowerPaths!$E$3:$W$3,0))</f>
        <v/>
      </c>
      <c r="M376" s="45">
        <f>INDEX(PowerPaths!$E$4:$W$200,MATCH($D376,PowerPaths!$A$4:$A$200,0),MATCH(M$4,PowerPaths!$E$3:$W$3,0))</f>
        <v/>
      </c>
      <c r="N376" s="45">
        <f>INDEX(PowerPaths!$E$4:$W$200,MATCH($D376,PowerPaths!$A$4:$A$200,0),MATCH(N$4,PowerPaths!$E$3:$W$3,0))</f>
        <v/>
      </c>
      <c r="O376" s="45">
        <f>INDEX(PowerPaths!$E$4:$W$200,MATCH($D376,PowerPaths!$A$4:$A$200,0),MATCH(O$4,PowerPaths!$E$3:$W$3,0))</f>
        <v/>
      </c>
      <c r="P376" s="45">
        <f>INDEX(PowerPaths!$E$4:$W$200,MATCH($D376,PowerPaths!$A$4:$A$200,0),MATCH(P$4,PowerPaths!$E$3:$W$3,0))</f>
        <v/>
      </c>
      <c r="Q376" s="45">
        <f>INDEX(PowerPaths!$E$4:$W$200,MATCH($D376,PowerPaths!$A$4:$A$200,0),MATCH(Q$4,PowerPaths!$E$3:$W$3,0))</f>
        <v/>
      </c>
      <c r="R376" s="45">
        <f>INDEX(PowerPaths!$E$4:$W$200,MATCH($D376,PowerPaths!$A$4:$A$200,0),MATCH(R$4,PowerPaths!$E$3:$W$3,0))</f>
        <v/>
      </c>
      <c r="S376" s="45">
        <f>INDEX(PowerPaths!$E$4:$W$200,MATCH($D376,PowerPaths!$A$4:$A$200,0),MATCH(S$4,PowerPaths!$E$3:$W$3,0))</f>
        <v/>
      </c>
      <c r="T376" s="45">
        <f>INDEX(PowerPaths!$E$4:$W$200,MATCH($D376,PowerPaths!$A$4:$A$200,0),MATCH(T$4,PowerPaths!$E$3:$W$3,0))</f>
        <v/>
      </c>
      <c r="U376" s="45">
        <f>INDEX(PowerPaths!$E$4:$W$200,MATCH($D376,PowerPaths!$A$4:$A$200,0),MATCH(U$4,PowerPaths!$E$3:$W$3,0))</f>
        <v/>
      </c>
      <c r="V376" s="45">
        <f>INDEX(PowerPaths!$E$4:$W$200,MATCH($D376,PowerPaths!$A$4:$A$200,0),MATCH(V$4,PowerPaths!$E$3:$W$3,0))</f>
        <v/>
      </c>
      <c r="W376" s="45">
        <f>INDEX(PowerPaths!$E$4:$W$200,MATCH($D376,PowerPaths!$A$4:$A$200,0),MATCH(W$4,PowerPaths!$E$3:$W$3,0))</f>
        <v/>
      </c>
      <c r="X376" s="45">
        <f>INDEX(PowerPaths!$E$4:$W$200,MATCH($D376,PowerPaths!$A$4:$A$200,0),MATCH(X$4,PowerPaths!$E$3:$W$3,0))</f>
        <v/>
      </c>
      <c r="Y376" s="45">
        <f>INDEX(PowerPaths!$E$4:$W$200,MATCH($D376,PowerPaths!$A$4:$A$200,0),MATCH(Y$4,PowerPaths!$E$3:$W$3,0))</f>
        <v/>
      </c>
      <c r="Z376" s="45">
        <f>INDEX(PowerPaths!$E$4:$W$200,MATCH($D376,PowerPaths!$A$4:$A$200,0),MATCH(Z$4,PowerPaths!$E$3:$W$3,0))</f>
        <v/>
      </c>
      <c r="AA376" s="45">
        <f>INDEX(PowerPaths!$E$4:$W$200,MATCH($D376,PowerPaths!$A$4:$A$200,0),MATCH(AA$4,PowerPaths!$E$3:$W$3,0))</f>
        <v/>
      </c>
      <c r="AB376" s="45">
        <f>INDEX(PowerPaths!$E$4:$W$200,MATCH($D376,PowerPaths!$A$4:$A$200,0),MATCH(AB$4,PowerPaths!$E$3:$W$3,0))</f>
        <v/>
      </c>
      <c r="AC376" s="45">
        <f>INDEX(PowerPaths!$E$4:$W$200,MATCH($D376,PowerPaths!$A$4:$A$200,0),MATCH(AC$4,PowerPaths!$E$3:$W$3,0))</f>
        <v/>
      </c>
      <c r="AD376" s="45">
        <f>INDEX(PowerPaths!$E$4:$W$200,MATCH($D376,PowerPaths!$A$4:$A$200,0),MATCH(AD$4,PowerPaths!$E$3:$W$3,0))</f>
        <v/>
      </c>
      <c r="AF376" s="43">
        <f>LOWER(Settings!$C$4)&amp;".mit."&amp;$A376&amp;IF($C376="","","."&amp;$C376&amp;"."&amp;$B376)&amp;IF(INDEX(Variables!$D$5:$D$205,MATCH($A376,Variables!$A$5:$A$205,0))="","","."&amp;INDEX(Variables!$D$5:$D$205,MATCH($A376,Variables!$A$5:$A$205,0)))&amp;"."&amp;AF$5</f>
        <v/>
      </c>
      <c r="AG376" s="44">
        <f>INDEX(PowerPaths!$E$4:$W$200,MATCH($D376,PowerPaths!$A$4:$A$200,0),MATCH(AG$4,PowerPaths!$E$3:$W$3,0))</f>
        <v/>
      </c>
      <c r="AH376" s="45">
        <f>INDEX(PowerPaths!$E$4:$W$200,MATCH($D376,PowerPaths!$A$4:$A$200,0),MATCH(AH$4,PowerPaths!$E$3:$W$3,0))</f>
        <v/>
      </c>
      <c r="AI376" s="45">
        <f>INDEX(PowerPaths!$E$4:$W$200,MATCH($D376,PowerPaths!$A$4:$A$200,0),MATCH(AI$4,PowerPaths!$E$3:$W$3,0))</f>
        <v/>
      </c>
      <c r="AJ376" s="45">
        <f>INDEX(PowerPaths!$E$4:$W$200,MATCH($D376,PowerPaths!$A$4:$A$200,0),MATCH(AJ$4,PowerPaths!$E$3:$W$3,0))</f>
        <v/>
      </c>
      <c r="AK376" s="45">
        <f>INDEX(PowerPaths!$E$4:$W$200,MATCH($D376,PowerPaths!$A$4:$A$200,0),MATCH(AK$4,PowerPaths!$E$3:$W$3,0))</f>
        <v/>
      </c>
      <c r="AL376" s="45">
        <f>INDEX(PowerPaths!$E$4:$W$200,MATCH($D376,PowerPaths!$A$4:$A$200,0),MATCH(AL$4,PowerPaths!$E$3:$W$3,0))</f>
        <v/>
      </c>
      <c r="AM376" s="45">
        <f>INDEX(PowerPaths!$E$4:$W$200,MATCH($D376,PowerPaths!$A$4:$A$200,0),MATCH(AM$4,PowerPaths!$E$3:$W$3,0))</f>
        <v/>
      </c>
      <c r="AN376" s="45">
        <f>INDEX(PowerPaths!$E$4:$W$200,MATCH($D376,PowerPaths!$A$4:$A$200,0),MATCH(AN$4,PowerPaths!$E$3:$W$3,0))</f>
        <v/>
      </c>
      <c r="AO376" s="45">
        <f>INDEX(PowerPaths!$E$4:$W$200,MATCH($D376,PowerPaths!$A$4:$A$200,0),MATCH(AO$4,PowerPaths!$E$3:$W$3,0))</f>
        <v/>
      </c>
      <c r="AP376" s="45">
        <f>INDEX(PowerPaths!$E$4:$W$200,MATCH($D376,PowerPaths!$A$4:$A$200,0),MATCH(AP$4,PowerPaths!$E$3:$W$3,0))</f>
        <v/>
      </c>
      <c r="AQ376" s="45">
        <f>INDEX(PowerPaths!$E$4:$W$200,MATCH($D376,PowerPaths!$A$4:$A$200,0),MATCH(AQ$4,PowerPaths!$E$3:$W$3,0))</f>
        <v/>
      </c>
      <c r="AR376" s="45">
        <f>INDEX(PowerPaths!$E$4:$W$200,MATCH($D376,PowerPaths!$A$4:$A$200,0),MATCH(AR$4,PowerPaths!$E$3:$W$3,0))</f>
        <v/>
      </c>
      <c r="AS376" s="45">
        <f>INDEX(PowerPaths!$E$4:$W$200,MATCH($D376,PowerPaths!$A$4:$A$200,0),MATCH(AS$4,PowerPaths!$E$3:$W$3,0))</f>
        <v/>
      </c>
      <c r="AT376" s="45">
        <f>INDEX(PowerPaths!$E$4:$W$200,MATCH($D376,PowerPaths!$A$4:$A$200,0),MATCH(AT$4,PowerPaths!$E$3:$W$3,0))</f>
        <v/>
      </c>
      <c r="AU376" s="45">
        <f>INDEX(PowerPaths!$E$4:$W$200,MATCH($D376,PowerPaths!$A$4:$A$200,0),MATCH(AU$4,PowerPaths!$E$3:$W$3,0))</f>
        <v/>
      </c>
      <c r="AV376" s="45">
        <f>INDEX(PowerPaths!$E$4:$W$200,MATCH($D376,PowerPaths!$A$4:$A$200,0),MATCH(AV$4,PowerPaths!$E$3:$W$3,0))</f>
        <v/>
      </c>
      <c r="AW376" s="45">
        <f>INDEX(PowerPaths!$E$4:$W$200,MATCH($D376,PowerPaths!$A$4:$A$200,0),MATCH(AW$4,PowerPaths!$E$3:$W$3,0))</f>
        <v/>
      </c>
      <c r="AX376" s="45">
        <f>INDEX(PowerPaths!$E$4:$W$200,MATCH($D376,PowerPaths!$A$4:$A$200,0),MATCH(AX$4,PowerPaths!$E$3:$W$3,0))</f>
        <v/>
      </c>
      <c r="AY376" s="45">
        <f>INDEX(PowerPaths!$E$4:$W$200,MATCH($D376,PowerPaths!$A$4:$A$200,0),MATCH(AY$4,PowerPaths!$E$3:$W$3,0))</f>
        <v/>
      </c>
    </row>
    <row r="377" hidden="1" outlineLevel="1">
      <c r="A377" s="41" t="inlineStr">
        <is>
          <t>gns</t>
        </is>
      </c>
      <c r="B377" s="41" t="inlineStr">
        <is>
          <t>ore</t>
        </is>
      </c>
      <c r="C377" s="41" t="inlineStr">
        <is>
          <t>pow</t>
        </is>
      </c>
      <c r="D377" s="14">
        <f>$A377&amp;"|"&amp;$B377</f>
        <v/>
      </c>
      <c r="E377" s="42">
        <f>INDEX(Inputs_power!$P$5:$P$13,MATCH($B377,Inputs_power!$A$5:$A$13,0))</f>
        <v/>
      </c>
      <c r="F377" s="36" t="n"/>
      <c r="G377" s="36" t="n"/>
      <c r="H377" s="41">
        <f>INDEX(Variables!$B$5:$B$205,MATCH($A377,Variables!$A$5:$A$205,0))&amp;IF($C377="",""," | "&amp;INDEX(Mapping!$B$5:$B$26,MATCH($C377,Mapping!$A$5:$A$26,0))&amp;" | "&amp;INDEX(Mapping!$B$30:$B$46,MATCH($B377,Mapping!$A$30:$A$46,0)))</f>
        <v/>
      </c>
      <c r="I377" s="41">
        <f>INDEX(Variables!$C$5:$C$205,MATCH($A377,Variables!$A$5:$A$205,0))</f>
        <v/>
      </c>
      <c r="J377" s="41">
        <f>INDEX(Variables!$E$5:$E$205,MATCH($A377,Variables!$A$5:$A$205,0))</f>
        <v/>
      </c>
      <c r="K377" s="43">
        <f>LOWER(Settings!$C$4)&amp;".mit."&amp;$A377&amp;IF($C377="","","."&amp;$C377&amp;"."&amp;$B377)&amp;IF(INDEX(Variables!$D$5:$D$205,MATCH($A377,Variables!$A$5:$A$205,0))="","","."&amp;INDEX(Variables!$D$5:$D$205,MATCH($A377,Variables!$A$5:$A$205,0)))&amp;"."&amp;K$5</f>
        <v/>
      </c>
      <c r="L377" s="44">
        <f>INDEX(PowerPaths!$E$4:$W$200,MATCH($D377,PowerPaths!$A$4:$A$200,0),MATCH(L$4,PowerPaths!$E$3:$W$3,0))</f>
        <v/>
      </c>
      <c r="M377" s="45">
        <f>INDEX(PowerPaths!$E$4:$W$200,MATCH($D377,PowerPaths!$A$4:$A$200,0),MATCH(M$4,PowerPaths!$E$3:$W$3,0))</f>
        <v/>
      </c>
      <c r="N377" s="45">
        <f>INDEX(PowerPaths!$E$4:$W$200,MATCH($D377,PowerPaths!$A$4:$A$200,0),MATCH(N$4,PowerPaths!$E$3:$W$3,0))</f>
        <v/>
      </c>
      <c r="O377" s="45">
        <f>INDEX(PowerPaths!$E$4:$W$200,MATCH($D377,PowerPaths!$A$4:$A$200,0),MATCH(O$4,PowerPaths!$E$3:$W$3,0))</f>
        <v/>
      </c>
      <c r="P377" s="45">
        <f>INDEX(PowerPaths!$E$4:$W$200,MATCH($D377,PowerPaths!$A$4:$A$200,0),MATCH(P$4,PowerPaths!$E$3:$W$3,0))</f>
        <v/>
      </c>
      <c r="Q377" s="45">
        <f>INDEX(PowerPaths!$E$4:$W$200,MATCH($D377,PowerPaths!$A$4:$A$200,0),MATCH(Q$4,PowerPaths!$E$3:$W$3,0))</f>
        <v/>
      </c>
      <c r="R377" s="45">
        <f>INDEX(PowerPaths!$E$4:$W$200,MATCH($D377,PowerPaths!$A$4:$A$200,0),MATCH(R$4,PowerPaths!$E$3:$W$3,0))</f>
        <v/>
      </c>
      <c r="S377" s="45">
        <f>INDEX(PowerPaths!$E$4:$W$200,MATCH($D377,PowerPaths!$A$4:$A$200,0),MATCH(S$4,PowerPaths!$E$3:$W$3,0))</f>
        <v/>
      </c>
      <c r="T377" s="45">
        <f>INDEX(PowerPaths!$E$4:$W$200,MATCH($D377,PowerPaths!$A$4:$A$200,0),MATCH(T$4,PowerPaths!$E$3:$W$3,0))</f>
        <v/>
      </c>
      <c r="U377" s="45">
        <f>INDEX(PowerPaths!$E$4:$W$200,MATCH($D377,PowerPaths!$A$4:$A$200,0),MATCH(U$4,PowerPaths!$E$3:$W$3,0))</f>
        <v/>
      </c>
      <c r="V377" s="45">
        <f>INDEX(PowerPaths!$E$4:$W$200,MATCH($D377,PowerPaths!$A$4:$A$200,0),MATCH(V$4,PowerPaths!$E$3:$W$3,0))</f>
        <v/>
      </c>
      <c r="W377" s="45">
        <f>INDEX(PowerPaths!$E$4:$W$200,MATCH($D377,PowerPaths!$A$4:$A$200,0),MATCH(W$4,PowerPaths!$E$3:$W$3,0))</f>
        <v/>
      </c>
      <c r="X377" s="45">
        <f>INDEX(PowerPaths!$E$4:$W$200,MATCH($D377,PowerPaths!$A$4:$A$200,0),MATCH(X$4,PowerPaths!$E$3:$W$3,0))</f>
        <v/>
      </c>
      <c r="Y377" s="45">
        <f>INDEX(PowerPaths!$E$4:$W$200,MATCH($D377,PowerPaths!$A$4:$A$200,0),MATCH(Y$4,PowerPaths!$E$3:$W$3,0))</f>
        <v/>
      </c>
      <c r="Z377" s="45">
        <f>INDEX(PowerPaths!$E$4:$W$200,MATCH($D377,PowerPaths!$A$4:$A$200,0),MATCH(Z$4,PowerPaths!$E$3:$W$3,0))</f>
        <v/>
      </c>
      <c r="AA377" s="45">
        <f>INDEX(PowerPaths!$E$4:$W$200,MATCH($D377,PowerPaths!$A$4:$A$200,0),MATCH(AA$4,PowerPaths!$E$3:$W$3,0))</f>
        <v/>
      </c>
      <c r="AB377" s="45">
        <f>INDEX(PowerPaths!$E$4:$W$200,MATCH($D377,PowerPaths!$A$4:$A$200,0),MATCH(AB$4,PowerPaths!$E$3:$W$3,0))</f>
        <v/>
      </c>
      <c r="AC377" s="45">
        <f>INDEX(PowerPaths!$E$4:$W$200,MATCH($D377,PowerPaths!$A$4:$A$200,0),MATCH(AC$4,PowerPaths!$E$3:$W$3,0))</f>
        <v/>
      </c>
      <c r="AD377" s="45">
        <f>INDEX(PowerPaths!$E$4:$W$200,MATCH($D377,PowerPaths!$A$4:$A$200,0),MATCH(AD$4,PowerPaths!$E$3:$W$3,0))</f>
        <v/>
      </c>
      <c r="AF377" s="43">
        <f>LOWER(Settings!$C$4)&amp;".mit."&amp;$A377&amp;IF($C377="","","."&amp;$C377&amp;"."&amp;$B377)&amp;IF(INDEX(Variables!$D$5:$D$205,MATCH($A377,Variables!$A$5:$A$205,0))="","","."&amp;INDEX(Variables!$D$5:$D$205,MATCH($A377,Variables!$A$5:$A$205,0)))&amp;"."&amp;AF$5</f>
        <v/>
      </c>
      <c r="AG377" s="44">
        <f>INDEX(PowerPaths!$E$4:$W$200,MATCH($D377,PowerPaths!$A$4:$A$200,0),MATCH(AG$4,PowerPaths!$E$3:$W$3,0))</f>
        <v/>
      </c>
      <c r="AH377" s="45">
        <f>INDEX(PowerPaths!$E$4:$W$200,MATCH($D377,PowerPaths!$A$4:$A$200,0),MATCH(AH$4,PowerPaths!$E$3:$W$3,0))</f>
        <v/>
      </c>
      <c r="AI377" s="45">
        <f>INDEX(PowerPaths!$E$4:$W$200,MATCH($D377,PowerPaths!$A$4:$A$200,0),MATCH(AI$4,PowerPaths!$E$3:$W$3,0))</f>
        <v/>
      </c>
      <c r="AJ377" s="45">
        <f>INDEX(PowerPaths!$E$4:$W$200,MATCH($D377,PowerPaths!$A$4:$A$200,0),MATCH(AJ$4,PowerPaths!$E$3:$W$3,0))</f>
        <v/>
      </c>
      <c r="AK377" s="45">
        <f>INDEX(PowerPaths!$E$4:$W$200,MATCH($D377,PowerPaths!$A$4:$A$200,0),MATCH(AK$4,PowerPaths!$E$3:$W$3,0))</f>
        <v/>
      </c>
      <c r="AL377" s="45">
        <f>INDEX(PowerPaths!$E$4:$W$200,MATCH($D377,PowerPaths!$A$4:$A$200,0),MATCH(AL$4,PowerPaths!$E$3:$W$3,0))</f>
        <v/>
      </c>
      <c r="AM377" s="45">
        <f>INDEX(PowerPaths!$E$4:$W$200,MATCH($D377,PowerPaths!$A$4:$A$200,0),MATCH(AM$4,PowerPaths!$E$3:$W$3,0))</f>
        <v/>
      </c>
      <c r="AN377" s="45">
        <f>INDEX(PowerPaths!$E$4:$W$200,MATCH($D377,PowerPaths!$A$4:$A$200,0),MATCH(AN$4,PowerPaths!$E$3:$W$3,0))</f>
        <v/>
      </c>
      <c r="AO377" s="45">
        <f>INDEX(PowerPaths!$E$4:$W$200,MATCH($D377,PowerPaths!$A$4:$A$200,0),MATCH(AO$4,PowerPaths!$E$3:$W$3,0))</f>
        <v/>
      </c>
      <c r="AP377" s="45">
        <f>INDEX(PowerPaths!$E$4:$W$200,MATCH($D377,PowerPaths!$A$4:$A$200,0),MATCH(AP$4,PowerPaths!$E$3:$W$3,0))</f>
        <v/>
      </c>
      <c r="AQ377" s="45">
        <f>INDEX(PowerPaths!$E$4:$W$200,MATCH($D377,PowerPaths!$A$4:$A$200,0),MATCH(AQ$4,PowerPaths!$E$3:$W$3,0))</f>
        <v/>
      </c>
      <c r="AR377" s="45">
        <f>INDEX(PowerPaths!$E$4:$W$200,MATCH($D377,PowerPaths!$A$4:$A$200,0),MATCH(AR$4,PowerPaths!$E$3:$W$3,0))</f>
        <v/>
      </c>
      <c r="AS377" s="45">
        <f>INDEX(PowerPaths!$E$4:$W$200,MATCH($D377,PowerPaths!$A$4:$A$200,0),MATCH(AS$4,PowerPaths!$E$3:$W$3,0))</f>
        <v/>
      </c>
      <c r="AT377" s="45">
        <f>INDEX(PowerPaths!$E$4:$W$200,MATCH($D377,PowerPaths!$A$4:$A$200,0),MATCH(AT$4,PowerPaths!$E$3:$W$3,0))</f>
        <v/>
      </c>
      <c r="AU377" s="45">
        <f>INDEX(PowerPaths!$E$4:$W$200,MATCH($D377,PowerPaths!$A$4:$A$200,0),MATCH(AU$4,PowerPaths!$E$3:$W$3,0))</f>
        <v/>
      </c>
      <c r="AV377" s="45">
        <f>INDEX(PowerPaths!$E$4:$W$200,MATCH($D377,PowerPaths!$A$4:$A$200,0),MATCH(AV$4,PowerPaths!$E$3:$W$3,0))</f>
        <v/>
      </c>
      <c r="AW377" s="45">
        <f>INDEX(PowerPaths!$E$4:$W$200,MATCH($D377,PowerPaths!$A$4:$A$200,0),MATCH(AW$4,PowerPaths!$E$3:$W$3,0))</f>
        <v/>
      </c>
      <c r="AX377" s="45">
        <f>INDEX(PowerPaths!$E$4:$W$200,MATCH($D377,PowerPaths!$A$4:$A$200,0),MATCH(AX$4,PowerPaths!$E$3:$W$3,0))</f>
        <v/>
      </c>
      <c r="AY377" s="45">
        <f>INDEX(PowerPaths!$E$4:$W$200,MATCH($D377,PowerPaths!$A$4:$A$200,0),MATCH(AY$4,PowerPaths!$E$3:$W$3,0))</f>
        <v/>
      </c>
    </row>
    <row r="378" hidden="1" outlineLevel="1">
      <c r="A378" s="41" t="inlineStr">
        <is>
          <t>gns</t>
        </is>
      </c>
      <c r="B378" s="41" t="inlineStr">
        <is>
          <t>bio</t>
        </is>
      </c>
      <c r="C378" s="41" t="inlineStr">
        <is>
          <t>pow</t>
        </is>
      </c>
      <c r="D378" s="14">
        <f>$A378&amp;"|"&amp;$B378</f>
        <v/>
      </c>
      <c r="E378" s="42">
        <f>INDEX(Inputs_power!$P$5:$P$13,MATCH($B378,Inputs_power!$A$5:$A$13,0))</f>
        <v/>
      </c>
      <c r="F378" s="36" t="n"/>
      <c r="G378" s="36" t="n"/>
      <c r="H378" s="41">
        <f>INDEX(Variables!$B$5:$B$205,MATCH($A378,Variables!$A$5:$A$205,0))&amp;IF($C378="",""," | "&amp;INDEX(Mapping!$B$5:$B$26,MATCH($C378,Mapping!$A$5:$A$26,0))&amp;" | "&amp;INDEX(Mapping!$B$30:$B$46,MATCH($B378,Mapping!$A$30:$A$46,0)))</f>
        <v/>
      </c>
      <c r="I378" s="41">
        <f>INDEX(Variables!$C$5:$C$205,MATCH($A378,Variables!$A$5:$A$205,0))</f>
        <v/>
      </c>
      <c r="J378" s="41">
        <f>INDEX(Variables!$E$5:$E$205,MATCH($A378,Variables!$A$5:$A$205,0))</f>
        <v/>
      </c>
      <c r="K378" s="43">
        <f>LOWER(Settings!$C$4)&amp;".mit."&amp;$A378&amp;IF($C378="","","."&amp;$C378&amp;"."&amp;$B378)&amp;IF(INDEX(Variables!$D$5:$D$205,MATCH($A378,Variables!$A$5:$A$205,0))="","","."&amp;INDEX(Variables!$D$5:$D$205,MATCH($A378,Variables!$A$5:$A$205,0)))&amp;"."&amp;K$5</f>
        <v/>
      </c>
      <c r="L378" s="44">
        <f>INDEX(PowerPaths!$E$4:$W$200,MATCH($D378,PowerPaths!$A$4:$A$200,0),MATCH(L$4,PowerPaths!$E$3:$W$3,0))</f>
        <v/>
      </c>
      <c r="M378" s="45">
        <f>INDEX(PowerPaths!$E$4:$W$200,MATCH($D378,PowerPaths!$A$4:$A$200,0),MATCH(M$4,PowerPaths!$E$3:$W$3,0))</f>
        <v/>
      </c>
      <c r="N378" s="45">
        <f>INDEX(PowerPaths!$E$4:$W$200,MATCH($D378,PowerPaths!$A$4:$A$200,0),MATCH(N$4,PowerPaths!$E$3:$W$3,0))</f>
        <v/>
      </c>
      <c r="O378" s="45">
        <f>INDEX(PowerPaths!$E$4:$W$200,MATCH($D378,PowerPaths!$A$4:$A$200,0),MATCH(O$4,PowerPaths!$E$3:$W$3,0))</f>
        <v/>
      </c>
      <c r="P378" s="45">
        <f>INDEX(PowerPaths!$E$4:$W$200,MATCH($D378,PowerPaths!$A$4:$A$200,0),MATCH(P$4,PowerPaths!$E$3:$W$3,0))</f>
        <v/>
      </c>
      <c r="Q378" s="45">
        <f>INDEX(PowerPaths!$E$4:$W$200,MATCH($D378,PowerPaths!$A$4:$A$200,0),MATCH(Q$4,PowerPaths!$E$3:$W$3,0))</f>
        <v/>
      </c>
      <c r="R378" s="45">
        <f>INDEX(PowerPaths!$E$4:$W$200,MATCH($D378,PowerPaths!$A$4:$A$200,0),MATCH(R$4,PowerPaths!$E$3:$W$3,0))</f>
        <v/>
      </c>
      <c r="S378" s="45">
        <f>INDEX(PowerPaths!$E$4:$W$200,MATCH($D378,PowerPaths!$A$4:$A$200,0),MATCH(S$4,PowerPaths!$E$3:$W$3,0))</f>
        <v/>
      </c>
      <c r="T378" s="45">
        <f>INDEX(PowerPaths!$E$4:$W$200,MATCH($D378,PowerPaths!$A$4:$A$200,0),MATCH(T$4,PowerPaths!$E$3:$W$3,0))</f>
        <v/>
      </c>
      <c r="U378" s="45">
        <f>INDEX(PowerPaths!$E$4:$W$200,MATCH($D378,PowerPaths!$A$4:$A$200,0),MATCH(U$4,PowerPaths!$E$3:$W$3,0))</f>
        <v/>
      </c>
      <c r="V378" s="45">
        <f>INDEX(PowerPaths!$E$4:$W$200,MATCH($D378,PowerPaths!$A$4:$A$200,0),MATCH(V$4,PowerPaths!$E$3:$W$3,0))</f>
        <v/>
      </c>
      <c r="W378" s="45">
        <f>INDEX(PowerPaths!$E$4:$W$200,MATCH($D378,PowerPaths!$A$4:$A$200,0),MATCH(W$4,PowerPaths!$E$3:$W$3,0))</f>
        <v/>
      </c>
      <c r="X378" s="45">
        <f>INDEX(PowerPaths!$E$4:$W$200,MATCH($D378,PowerPaths!$A$4:$A$200,0),MATCH(X$4,PowerPaths!$E$3:$W$3,0))</f>
        <v/>
      </c>
      <c r="Y378" s="45">
        <f>INDEX(PowerPaths!$E$4:$W$200,MATCH($D378,PowerPaths!$A$4:$A$200,0),MATCH(Y$4,PowerPaths!$E$3:$W$3,0))</f>
        <v/>
      </c>
      <c r="Z378" s="45">
        <f>INDEX(PowerPaths!$E$4:$W$200,MATCH($D378,PowerPaths!$A$4:$A$200,0),MATCH(Z$4,PowerPaths!$E$3:$W$3,0))</f>
        <v/>
      </c>
      <c r="AA378" s="45">
        <f>INDEX(PowerPaths!$E$4:$W$200,MATCH($D378,PowerPaths!$A$4:$A$200,0),MATCH(AA$4,PowerPaths!$E$3:$W$3,0))</f>
        <v/>
      </c>
      <c r="AB378" s="45">
        <f>INDEX(PowerPaths!$E$4:$W$200,MATCH($D378,PowerPaths!$A$4:$A$200,0),MATCH(AB$4,PowerPaths!$E$3:$W$3,0))</f>
        <v/>
      </c>
      <c r="AC378" s="45">
        <f>INDEX(PowerPaths!$E$4:$W$200,MATCH($D378,PowerPaths!$A$4:$A$200,0),MATCH(AC$4,PowerPaths!$E$3:$W$3,0))</f>
        <v/>
      </c>
      <c r="AD378" s="45">
        <f>INDEX(PowerPaths!$E$4:$W$200,MATCH($D378,PowerPaths!$A$4:$A$200,0),MATCH(AD$4,PowerPaths!$E$3:$W$3,0))</f>
        <v/>
      </c>
      <c r="AF378" s="43">
        <f>LOWER(Settings!$C$4)&amp;".mit."&amp;$A378&amp;IF($C378="","","."&amp;$C378&amp;"."&amp;$B378)&amp;IF(INDEX(Variables!$D$5:$D$205,MATCH($A378,Variables!$A$5:$A$205,0))="","","."&amp;INDEX(Variables!$D$5:$D$205,MATCH($A378,Variables!$A$5:$A$205,0)))&amp;"."&amp;AF$5</f>
        <v/>
      </c>
      <c r="AG378" s="44">
        <f>INDEX(PowerPaths!$E$4:$W$200,MATCH($D378,PowerPaths!$A$4:$A$200,0),MATCH(AG$4,PowerPaths!$E$3:$W$3,0))</f>
        <v/>
      </c>
      <c r="AH378" s="45">
        <f>INDEX(PowerPaths!$E$4:$W$200,MATCH($D378,PowerPaths!$A$4:$A$200,0),MATCH(AH$4,PowerPaths!$E$3:$W$3,0))</f>
        <v/>
      </c>
      <c r="AI378" s="45">
        <f>INDEX(PowerPaths!$E$4:$W$200,MATCH($D378,PowerPaths!$A$4:$A$200,0),MATCH(AI$4,PowerPaths!$E$3:$W$3,0))</f>
        <v/>
      </c>
      <c r="AJ378" s="45">
        <f>INDEX(PowerPaths!$E$4:$W$200,MATCH($D378,PowerPaths!$A$4:$A$200,0),MATCH(AJ$4,PowerPaths!$E$3:$W$3,0))</f>
        <v/>
      </c>
      <c r="AK378" s="45">
        <f>INDEX(PowerPaths!$E$4:$W$200,MATCH($D378,PowerPaths!$A$4:$A$200,0),MATCH(AK$4,PowerPaths!$E$3:$W$3,0))</f>
        <v/>
      </c>
      <c r="AL378" s="45">
        <f>INDEX(PowerPaths!$E$4:$W$200,MATCH($D378,PowerPaths!$A$4:$A$200,0),MATCH(AL$4,PowerPaths!$E$3:$W$3,0))</f>
        <v/>
      </c>
      <c r="AM378" s="45">
        <f>INDEX(PowerPaths!$E$4:$W$200,MATCH($D378,PowerPaths!$A$4:$A$200,0),MATCH(AM$4,PowerPaths!$E$3:$W$3,0))</f>
        <v/>
      </c>
      <c r="AN378" s="45">
        <f>INDEX(PowerPaths!$E$4:$W$200,MATCH($D378,PowerPaths!$A$4:$A$200,0),MATCH(AN$4,PowerPaths!$E$3:$W$3,0))</f>
        <v/>
      </c>
      <c r="AO378" s="45">
        <f>INDEX(PowerPaths!$E$4:$W$200,MATCH($D378,PowerPaths!$A$4:$A$200,0),MATCH(AO$4,PowerPaths!$E$3:$W$3,0))</f>
        <v/>
      </c>
      <c r="AP378" s="45">
        <f>INDEX(PowerPaths!$E$4:$W$200,MATCH($D378,PowerPaths!$A$4:$A$200,0),MATCH(AP$4,PowerPaths!$E$3:$W$3,0))</f>
        <v/>
      </c>
      <c r="AQ378" s="45">
        <f>INDEX(PowerPaths!$E$4:$W$200,MATCH($D378,PowerPaths!$A$4:$A$200,0),MATCH(AQ$4,PowerPaths!$E$3:$W$3,0))</f>
        <v/>
      </c>
      <c r="AR378" s="45">
        <f>INDEX(PowerPaths!$E$4:$W$200,MATCH($D378,PowerPaths!$A$4:$A$200,0),MATCH(AR$4,PowerPaths!$E$3:$W$3,0))</f>
        <v/>
      </c>
      <c r="AS378" s="45">
        <f>INDEX(PowerPaths!$E$4:$W$200,MATCH($D378,PowerPaths!$A$4:$A$200,0),MATCH(AS$4,PowerPaths!$E$3:$W$3,0))</f>
        <v/>
      </c>
      <c r="AT378" s="45">
        <f>INDEX(PowerPaths!$E$4:$W$200,MATCH($D378,PowerPaths!$A$4:$A$200,0),MATCH(AT$4,PowerPaths!$E$3:$W$3,0))</f>
        <v/>
      </c>
      <c r="AU378" s="45">
        <f>INDEX(PowerPaths!$E$4:$W$200,MATCH($D378,PowerPaths!$A$4:$A$200,0),MATCH(AU$4,PowerPaths!$E$3:$W$3,0))</f>
        <v/>
      </c>
      <c r="AV378" s="45">
        <f>INDEX(PowerPaths!$E$4:$W$200,MATCH($D378,PowerPaths!$A$4:$A$200,0),MATCH(AV$4,PowerPaths!$E$3:$W$3,0))</f>
        <v/>
      </c>
      <c r="AW378" s="45">
        <f>INDEX(PowerPaths!$E$4:$W$200,MATCH($D378,PowerPaths!$A$4:$A$200,0),MATCH(AW$4,PowerPaths!$E$3:$W$3,0))</f>
        <v/>
      </c>
      <c r="AX378" s="45">
        <f>INDEX(PowerPaths!$E$4:$W$200,MATCH($D378,PowerPaths!$A$4:$A$200,0),MATCH(AX$4,PowerPaths!$E$3:$W$3,0))</f>
        <v/>
      </c>
      <c r="AY378" s="45">
        <f>INDEX(PowerPaths!$E$4:$W$200,MATCH($D378,PowerPaths!$A$4:$A$200,0),MATCH(AY$4,PowerPaths!$E$3:$W$3,0))</f>
        <v/>
      </c>
    </row>
    <row r="379" hidden="1" outlineLevel="1"/>
    <row r="380" hidden="1" outlineLevel="1">
      <c r="A380" s="41" t="inlineStr">
        <is>
          <t>phi</t>
        </is>
      </c>
      <c r="B380" s="41" t="inlineStr">
        <is>
          <t>coa</t>
        </is>
      </c>
      <c r="C380" s="41" t="inlineStr">
        <is>
          <t>pow</t>
        </is>
      </c>
      <c r="D380" s="14">
        <f>$A380&amp;"|"&amp;$B380</f>
        <v/>
      </c>
      <c r="E380" s="36" t="n"/>
      <c r="F380" s="36" t="n"/>
      <c r="G380" s="36" t="n"/>
      <c r="H380" s="41">
        <f>INDEX(Variables!$B$5:$B$205,MATCH($A380,Variables!$A$5:$A$205,0))&amp;IF($C380="",""," | "&amp;INDEX(Mapping!$B$5:$B$26,MATCH($C380,Mapping!$A$5:$A$26,0))&amp;" | "&amp;INDEX(Mapping!$B$30:$B$46,MATCH($B380,Mapping!$A$30:$A$46,0)))</f>
        <v/>
      </c>
      <c r="I380" s="41">
        <f>INDEX(Variables!$C$5:$C$205,MATCH($A380,Variables!$A$5:$A$205,0))</f>
        <v/>
      </c>
      <c r="J380" s="41">
        <f>INDEX(Variables!$E$5:$E$205,MATCH($A380,Variables!$A$5:$A$205,0))</f>
        <v/>
      </c>
      <c r="K380" s="43">
        <f>LOWER(Settings!$C$4)&amp;".mit."&amp;$A380&amp;IF($C380="","","."&amp;$C380&amp;"."&amp;$B380)&amp;IF(INDEX(Variables!$D$5:$D$205,MATCH($A380,Variables!$A$5:$A$205,0))="","","."&amp;INDEX(Variables!$D$5:$D$205,MATCH($A380,Variables!$A$5:$A$205,0)))&amp;"."&amp;K$5</f>
        <v/>
      </c>
      <c r="L380" s="44">
        <f>INDEX(PowerPaths!$E$4:$W$200,MATCH($D380,PowerPaths!$A$4:$A$200,0),MATCH(L$4,PowerPaths!$E$3:$W$3,0))</f>
        <v/>
      </c>
      <c r="M380" s="45">
        <f>INDEX(PowerPaths!$E$4:$W$200,MATCH($D380,PowerPaths!$A$4:$A$200,0),MATCH(M$4,PowerPaths!$E$3:$W$3,0))</f>
        <v/>
      </c>
      <c r="N380" s="45">
        <f>INDEX(PowerPaths!$E$4:$W$200,MATCH($D380,PowerPaths!$A$4:$A$200,0),MATCH(N$4,PowerPaths!$E$3:$W$3,0))</f>
        <v/>
      </c>
      <c r="O380" s="45">
        <f>INDEX(PowerPaths!$E$4:$W$200,MATCH($D380,PowerPaths!$A$4:$A$200,0),MATCH(O$4,PowerPaths!$E$3:$W$3,0))</f>
        <v/>
      </c>
      <c r="P380" s="45">
        <f>INDEX(PowerPaths!$E$4:$W$200,MATCH($D380,PowerPaths!$A$4:$A$200,0),MATCH(P$4,PowerPaths!$E$3:$W$3,0))</f>
        <v/>
      </c>
      <c r="Q380" s="45">
        <f>INDEX(PowerPaths!$E$4:$W$200,MATCH($D380,PowerPaths!$A$4:$A$200,0),MATCH(Q$4,PowerPaths!$E$3:$W$3,0))</f>
        <v/>
      </c>
      <c r="R380" s="45">
        <f>INDEX(PowerPaths!$E$4:$W$200,MATCH($D380,PowerPaths!$A$4:$A$200,0),MATCH(R$4,PowerPaths!$E$3:$W$3,0))</f>
        <v/>
      </c>
      <c r="S380" s="45">
        <f>INDEX(PowerPaths!$E$4:$W$200,MATCH($D380,PowerPaths!$A$4:$A$200,0),MATCH(S$4,PowerPaths!$E$3:$W$3,0))</f>
        <v/>
      </c>
      <c r="T380" s="45">
        <f>INDEX(PowerPaths!$E$4:$W$200,MATCH($D380,PowerPaths!$A$4:$A$200,0),MATCH(T$4,PowerPaths!$E$3:$W$3,0))</f>
        <v/>
      </c>
      <c r="U380" s="45">
        <f>INDEX(PowerPaths!$E$4:$W$200,MATCH($D380,PowerPaths!$A$4:$A$200,0),MATCH(U$4,PowerPaths!$E$3:$W$3,0))</f>
        <v/>
      </c>
      <c r="V380" s="45">
        <f>INDEX(PowerPaths!$E$4:$W$200,MATCH($D380,PowerPaths!$A$4:$A$200,0),MATCH(V$4,PowerPaths!$E$3:$W$3,0))</f>
        <v/>
      </c>
      <c r="W380" s="45">
        <f>INDEX(PowerPaths!$E$4:$W$200,MATCH($D380,PowerPaths!$A$4:$A$200,0),MATCH(W$4,PowerPaths!$E$3:$W$3,0))</f>
        <v/>
      </c>
      <c r="X380" s="45">
        <f>INDEX(PowerPaths!$E$4:$W$200,MATCH($D380,PowerPaths!$A$4:$A$200,0),MATCH(X$4,PowerPaths!$E$3:$W$3,0))</f>
        <v/>
      </c>
      <c r="Y380" s="45">
        <f>INDEX(PowerPaths!$E$4:$W$200,MATCH($D380,PowerPaths!$A$4:$A$200,0),MATCH(Y$4,PowerPaths!$E$3:$W$3,0))</f>
        <v/>
      </c>
      <c r="Z380" s="45">
        <f>INDEX(PowerPaths!$E$4:$W$200,MATCH($D380,PowerPaths!$A$4:$A$200,0),MATCH(Z$4,PowerPaths!$E$3:$W$3,0))</f>
        <v/>
      </c>
      <c r="AA380" s="45">
        <f>INDEX(PowerPaths!$E$4:$W$200,MATCH($D380,PowerPaths!$A$4:$A$200,0),MATCH(AA$4,PowerPaths!$E$3:$W$3,0))</f>
        <v/>
      </c>
      <c r="AB380" s="45">
        <f>INDEX(PowerPaths!$E$4:$W$200,MATCH($D380,PowerPaths!$A$4:$A$200,0),MATCH(AB$4,PowerPaths!$E$3:$W$3,0))</f>
        <v/>
      </c>
      <c r="AC380" s="45">
        <f>INDEX(PowerPaths!$E$4:$W$200,MATCH($D380,PowerPaths!$A$4:$A$200,0),MATCH(AC$4,PowerPaths!$E$3:$W$3,0))</f>
        <v/>
      </c>
      <c r="AD380" s="45">
        <f>INDEX(PowerPaths!$E$4:$W$200,MATCH($D380,PowerPaths!$A$4:$A$200,0),MATCH(AD$4,PowerPaths!$E$3:$W$3,0))</f>
        <v/>
      </c>
      <c r="AF380" s="43">
        <f>LOWER(Settings!$C$4)&amp;".mit."&amp;$A380&amp;IF($C380="","","."&amp;$C380&amp;"."&amp;$B380)&amp;IF(INDEX(Variables!$D$5:$D$205,MATCH($A380,Variables!$A$5:$A$205,0))="","","."&amp;INDEX(Variables!$D$5:$D$205,MATCH($A380,Variables!$A$5:$A$205,0)))&amp;"."&amp;AF$5</f>
        <v/>
      </c>
      <c r="AG380" s="44">
        <f>INDEX(PowerPaths!$E$4:$W$200,MATCH($D380,PowerPaths!$A$4:$A$200,0),MATCH(AG$4,PowerPaths!$E$3:$W$3,0))</f>
        <v/>
      </c>
      <c r="AH380" s="45">
        <f>INDEX(PowerPaths!$E$4:$W$200,MATCH($D380,PowerPaths!$A$4:$A$200,0),MATCH(AH$4,PowerPaths!$E$3:$W$3,0))</f>
        <v/>
      </c>
      <c r="AI380" s="45">
        <f>INDEX(PowerPaths!$E$4:$W$200,MATCH($D380,PowerPaths!$A$4:$A$200,0),MATCH(AI$4,PowerPaths!$E$3:$W$3,0))</f>
        <v/>
      </c>
      <c r="AJ380" s="45">
        <f>INDEX(PowerPaths!$E$4:$W$200,MATCH($D380,PowerPaths!$A$4:$A$200,0),MATCH(AJ$4,PowerPaths!$E$3:$W$3,0))</f>
        <v/>
      </c>
      <c r="AK380" s="45">
        <f>INDEX(PowerPaths!$E$4:$W$200,MATCH($D380,PowerPaths!$A$4:$A$200,0),MATCH(AK$4,PowerPaths!$E$3:$W$3,0))</f>
        <v/>
      </c>
      <c r="AL380" s="45">
        <f>INDEX(PowerPaths!$E$4:$W$200,MATCH($D380,PowerPaths!$A$4:$A$200,0),MATCH(AL$4,PowerPaths!$E$3:$W$3,0))</f>
        <v/>
      </c>
      <c r="AM380" s="45">
        <f>INDEX(PowerPaths!$E$4:$W$200,MATCH($D380,PowerPaths!$A$4:$A$200,0),MATCH(AM$4,PowerPaths!$E$3:$W$3,0))</f>
        <v/>
      </c>
      <c r="AN380" s="45">
        <f>INDEX(PowerPaths!$E$4:$W$200,MATCH($D380,PowerPaths!$A$4:$A$200,0),MATCH(AN$4,PowerPaths!$E$3:$W$3,0))</f>
        <v/>
      </c>
      <c r="AO380" s="45">
        <f>INDEX(PowerPaths!$E$4:$W$200,MATCH($D380,PowerPaths!$A$4:$A$200,0),MATCH(AO$4,PowerPaths!$E$3:$W$3,0))</f>
        <v/>
      </c>
      <c r="AP380" s="45">
        <f>INDEX(PowerPaths!$E$4:$W$200,MATCH($D380,PowerPaths!$A$4:$A$200,0),MATCH(AP$4,PowerPaths!$E$3:$W$3,0))</f>
        <v/>
      </c>
      <c r="AQ380" s="45">
        <f>INDEX(PowerPaths!$E$4:$W$200,MATCH($D380,PowerPaths!$A$4:$A$200,0),MATCH(AQ$4,PowerPaths!$E$3:$W$3,0))</f>
        <v/>
      </c>
      <c r="AR380" s="45">
        <f>INDEX(PowerPaths!$E$4:$W$200,MATCH($D380,PowerPaths!$A$4:$A$200,0),MATCH(AR$4,PowerPaths!$E$3:$W$3,0))</f>
        <v/>
      </c>
      <c r="AS380" s="45">
        <f>INDEX(PowerPaths!$E$4:$W$200,MATCH($D380,PowerPaths!$A$4:$A$200,0),MATCH(AS$4,PowerPaths!$E$3:$W$3,0))</f>
        <v/>
      </c>
      <c r="AT380" s="45">
        <f>INDEX(PowerPaths!$E$4:$W$200,MATCH($D380,PowerPaths!$A$4:$A$200,0),MATCH(AT$4,PowerPaths!$E$3:$W$3,0))</f>
        <v/>
      </c>
      <c r="AU380" s="45">
        <f>INDEX(PowerPaths!$E$4:$W$200,MATCH($D380,PowerPaths!$A$4:$A$200,0),MATCH(AU$4,PowerPaths!$E$3:$W$3,0))</f>
        <v/>
      </c>
      <c r="AV380" s="45">
        <f>INDEX(PowerPaths!$E$4:$W$200,MATCH($D380,PowerPaths!$A$4:$A$200,0),MATCH(AV$4,PowerPaths!$E$3:$W$3,0))</f>
        <v/>
      </c>
      <c r="AW380" s="45">
        <f>INDEX(PowerPaths!$E$4:$W$200,MATCH($D380,PowerPaths!$A$4:$A$200,0),MATCH(AW$4,PowerPaths!$E$3:$W$3,0))</f>
        <v/>
      </c>
      <c r="AX380" s="45">
        <f>INDEX(PowerPaths!$E$4:$W$200,MATCH($D380,PowerPaths!$A$4:$A$200,0),MATCH(AX$4,PowerPaths!$E$3:$W$3,0))</f>
        <v/>
      </c>
      <c r="AY380" s="45">
        <f>INDEX(PowerPaths!$E$4:$W$200,MATCH($D380,PowerPaths!$A$4:$A$200,0),MATCH(AY$4,PowerPaths!$E$3:$W$3,0))</f>
        <v/>
      </c>
    </row>
    <row r="381" hidden="1" outlineLevel="1">
      <c r="A381" s="41" t="inlineStr">
        <is>
          <t>phi</t>
        </is>
      </c>
      <c r="B381" s="41" t="inlineStr">
        <is>
          <t>nga</t>
        </is>
      </c>
      <c r="C381" s="41" t="inlineStr">
        <is>
          <t>pow</t>
        </is>
      </c>
      <c r="D381" s="14">
        <f>$A381&amp;"|"&amp;$B381</f>
        <v/>
      </c>
      <c r="E381" s="36" t="n"/>
      <c r="F381" s="36" t="n"/>
      <c r="G381" s="36" t="n"/>
      <c r="H381" s="41">
        <f>INDEX(Variables!$B$5:$B$205,MATCH($A381,Variables!$A$5:$A$205,0))&amp;IF($C381="",""," | "&amp;INDEX(Mapping!$B$5:$B$26,MATCH($C381,Mapping!$A$5:$A$26,0))&amp;" | "&amp;INDEX(Mapping!$B$30:$B$46,MATCH($B381,Mapping!$A$30:$A$46,0)))</f>
        <v/>
      </c>
      <c r="I381" s="41">
        <f>INDEX(Variables!$C$5:$C$205,MATCH($A381,Variables!$A$5:$A$205,0))</f>
        <v/>
      </c>
      <c r="J381" s="41">
        <f>INDEX(Variables!$E$5:$E$205,MATCH($A381,Variables!$A$5:$A$205,0))</f>
        <v/>
      </c>
      <c r="K381" s="43">
        <f>LOWER(Settings!$C$4)&amp;".mit."&amp;$A381&amp;IF($C381="","","."&amp;$C381&amp;"."&amp;$B381)&amp;IF(INDEX(Variables!$D$5:$D$205,MATCH($A381,Variables!$A$5:$A$205,0))="","","."&amp;INDEX(Variables!$D$5:$D$205,MATCH($A381,Variables!$A$5:$A$205,0)))&amp;"."&amp;K$5</f>
        <v/>
      </c>
      <c r="L381" s="44">
        <f>INDEX(PowerPaths!$E$4:$W$200,MATCH($D381,PowerPaths!$A$4:$A$200,0),MATCH(L$4,PowerPaths!$E$3:$W$3,0))</f>
        <v/>
      </c>
      <c r="M381" s="45">
        <f>INDEX(PowerPaths!$E$4:$W$200,MATCH($D381,PowerPaths!$A$4:$A$200,0),MATCH(M$4,PowerPaths!$E$3:$W$3,0))</f>
        <v/>
      </c>
      <c r="N381" s="45">
        <f>INDEX(PowerPaths!$E$4:$W$200,MATCH($D381,PowerPaths!$A$4:$A$200,0),MATCH(N$4,PowerPaths!$E$3:$W$3,0))</f>
        <v/>
      </c>
      <c r="O381" s="45">
        <f>INDEX(PowerPaths!$E$4:$W$200,MATCH($D381,PowerPaths!$A$4:$A$200,0),MATCH(O$4,PowerPaths!$E$3:$W$3,0))</f>
        <v/>
      </c>
      <c r="P381" s="45">
        <f>INDEX(PowerPaths!$E$4:$W$200,MATCH($D381,PowerPaths!$A$4:$A$200,0),MATCH(P$4,PowerPaths!$E$3:$W$3,0))</f>
        <v/>
      </c>
      <c r="Q381" s="45">
        <f>INDEX(PowerPaths!$E$4:$W$200,MATCH($D381,PowerPaths!$A$4:$A$200,0),MATCH(Q$4,PowerPaths!$E$3:$W$3,0))</f>
        <v/>
      </c>
      <c r="R381" s="45">
        <f>INDEX(PowerPaths!$E$4:$W$200,MATCH($D381,PowerPaths!$A$4:$A$200,0),MATCH(R$4,PowerPaths!$E$3:$W$3,0))</f>
        <v/>
      </c>
      <c r="S381" s="45">
        <f>INDEX(PowerPaths!$E$4:$W$200,MATCH($D381,PowerPaths!$A$4:$A$200,0),MATCH(S$4,PowerPaths!$E$3:$W$3,0))</f>
        <v/>
      </c>
      <c r="T381" s="45">
        <f>INDEX(PowerPaths!$E$4:$W$200,MATCH($D381,PowerPaths!$A$4:$A$200,0),MATCH(T$4,PowerPaths!$E$3:$W$3,0))</f>
        <v/>
      </c>
      <c r="U381" s="45">
        <f>INDEX(PowerPaths!$E$4:$W$200,MATCH($D381,PowerPaths!$A$4:$A$200,0),MATCH(U$4,PowerPaths!$E$3:$W$3,0))</f>
        <v/>
      </c>
      <c r="V381" s="45">
        <f>INDEX(PowerPaths!$E$4:$W$200,MATCH($D381,PowerPaths!$A$4:$A$200,0),MATCH(V$4,PowerPaths!$E$3:$W$3,0))</f>
        <v/>
      </c>
      <c r="W381" s="45">
        <f>INDEX(PowerPaths!$E$4:$W$200,MATCH($D381,PowerPaths!$A$4:$A$200,0),MATCH(W$4,PowerPaths!$E$3:$W$3,0))</f>
        <v/>
      </c>
      <c r="X381" s="45">
        <f>INDEX(PowerPaths!$E$4:$W$200,MATCH($D381,PowerPaths!$A$4:$A$200,0),MATCH(X$4,PowerPaths!$E$3:$W$3,0))</f>
        <v/>
      </c>
      <c r="Y381" s="45">
        <f>INDEX(PowerPaths!$E$4:$W$200,MATCH($D381,PowerPaths!$A$4:$A$200,0),MATCH(Y$4,PowerPaths!$E$3:$W$3,0))</f>
        <v/>
      </c>
      <c r="Z381" s="45">
        <f>INDEX(PowerPaths!$E$4:$W$200,MATCH($D381,PowerPaths!$A$4:$A$200,0),MATCH(Z$4,PowerPaths!$E$3:$W$3,0))</f>
        <v/>
      </c>
      <c r="AA381" s="45">
        <f>INDEX(PowerPaths!$E$4:$W$200,MATCH($D381,PowerPaths!$A$4:$A$200,0),MATCH(AA$4,PowerPaths!$E$3:$W$3,0))</f>
        <v/>
      </c>
      <c r="AB381" s="45">
        <f>INDEX(PowerPaths!$E$4:$W$200,MATCH($D381,PowerPaths!$A$4:$A$200,0),MATCH(AB$4,PowerPaths!$E$3:$W$3,0))</f>
        <v/>
      </c>
      <c r="AC381" s="45">
        <f>INDEX(PowerPaths!$E$4:$W$200,MATCH($D381,PowerPaths!$A$4:$A$200,0),MATCH(AC$4,PowerPaths!$E$3:$W$3,0))</f>
        <v/>
      </c>
      <c r="AD381" s="45">
        <f>INDEX(PowerPaths!$E$4:$W$200,MATCH($D381,PowerPaths!$A$4:$A$200,0),MATCH(AD$4,PowerPaths!$E$3:$W$3,0))</f>
        <v/>
      </c>
      <c r="AF381" s="43">
        <f>LOWER(Settings!$C$4)&amp;".mit."&amp;$A381&amp;IF($C381="","","."&amp;$C381&amp;"."&amp;$B381)&amp;IF(INDEX(Variables!$D$5:$D$205,MATCH($A381,Variables!$A$5:$A$205,0))="","","."&amp;INDEX(Variables!$D$5:$D$205,MATCH($A381,Variables!$A$5:$A$205,0)))&amp;"."&amp;AF$5</f>
        <v/>
      </c>
      <c r="AG381" s="44">
        <f>INDEX(PowerPaths!$E$4:$W$200,MATCH($D381,PowerPaths!$A$4:$A$200,0),MATCH(AG$4,PowerPaths!$E$3:$W$3,0))</f>
        <v/>
      </c>
      <c r="AH381" s="45">
        <f>INDEX(PowerPaths!$E$4:$W$200,MATCH($D381,PowerPaths!$A$4:$A$200,0),MATCH(AH$4,PowerPaths!$E$3:$W$3,0))</f>
        <v/>
      </c>
      <c r="AI381" s="45">
        <f>INDEX(PowerPaths!$E$4:$W$200,MATCH($D381,PowerPaths!$A$4:$A$200,0),MATCH(AI$4,PowerPaths!$E$3:$W$3,0))</f>
        <v/>
      </c>
      <c r="AJ381" s="45">
        <f>INDEX(PowerPaths!$E$4:$W$200,MATCH($D381,PowerPaths!$A$4:$A$200,0),MATCH(AJ$4,PowerPaths!$E$3:$W$3,0))</f>
        <v/>
      </c>
      <c r="AK381" s="45">
        <f>INDEX(PowerPaths!$E$4:$W$200,MATCH($D381,PowerPaths!$A$4:$A$200,0),MATCH(AK$4,PowerPaths!$E$3:$W$3,0))</f>
        <v/>
      </c>
      <c r="AL381" s="45">
        <f>INDEX(PowerPaths!$E$4:$W$200,MATCH($D381,PowerPaths!$A$4:$A$200,0),MATCH(AL$4,PowerPaths!$E$3:$W$3,0))</f>
        <v/>
      </c>
      <c r="AM381" s="45">
        <f>INDEX(PowerPaths!$E$4:$W$200,MATCH($D381,PowerPaths!$A$4:$A$200,0),MATCH(AM$4,PowerPaths!$E$3:$W$3,0))</f>
        <v/>
      </c>
      <c r="AN381" s="45">
        <f>INDEX(PowerPaths!$E$4:$W$200,MATCH($D381,PowerPaths!$A$4:$A$200,0),MATCH(AN$4,PowerPaths!$E$3:$W$3,0))</f>
        <v/>
      </c>
      <c r="AO381" s="45">
        <f>INDEX(PowerPaths!$E$4:$W$200,MATCH($D381,PowerPaths!$A$4:$A$200,0),MATCH(AO$4,PowerPaths!$E$3:$W$3,0))</f>
        <v/>
      </c>
      <c r="AP381" s="45">
        <f>INDEX(PowerPaths!$E$4:$W$200,MATCH($D381,PowerPaths!$A$4:$A$200,0),MATCH(AP$4,PowerPaths!$E$3:$W$3,0))</f>
        <v/>
      </c>
      <c r="AQ381" s="45">
        <f>INDEX(PowerPaths!$E$4:$W$200,MATCH($D381,PowerPaths!$A$4:$A$200,0),MATCH(AQ$4,PowerPaths!$E$3:$W$3,0))</f>
        <v/>
      </c>
      <c r="AR381" s="45">
        <f>INDEX(PowerPaths!$E$4:$W$200,MATCH($D381,PowerPaths!$A$4:$A$200,0),MATCH(AR$4,PowerPaths!$E$3:$W$3,0))</f>
        <v/>
      </c>
      <c r="AS381" s="45">
        <f>INDEX(PowerPaths!$E$4:$W$200,MATCH($D381,PowerPaths!$A$4:$A$200,0),MATCH(AS$4,PowerPaths!$E$3:$W$3,0))</f>
        <v/>
      </c>
      <c r="AT381" s="45">
        <f>INDEX(PowerPaths!$E$4:$W$200,MATCH($D381,PowerPaths!$A$4:$A$200,0),MATCH(AT$4,PowerPaths!$E$3:$W$3,0))</f>
        <v/>
      </c>
      <c r="AU381" s="45">
        <f>INDEX(PowerPaths!$E$4:$W$200,MATCH($D381,PowerPaths!$A$4:$A$200,0),MATCH(AU$4,PowerPaths!$E$3:$W$3,0))</f>
        <v/>
      </c>
      <c r="AV381" s="45">
        <f>INDEX(PowerPaths!$E$4:$W$200,MATCH($D381,PowerPaths!$A$4:$A$200,0),MATCH(AV$4,PowerPaths!$E$3:$W$3,0))</f>
        <v/>
      </c>
      <c r="AW381" s="45">
        <f>INDEX(PowerPaths!$E$4:$W$200,MATCH($D381,PowerPaths!$A$4:$A$200,0),MATCH(AW$4,PowerPaths!$E$3:$W$3,0))</f>
        <v/>
      </c>
      <c r="AX381" s="45">
        <f>INDEX(PowerPaths!$E$4:$W$200,MATCH($D381,PowerPaths!$A$4:$A$200,0),MATCH(AX$4,PowerPaths!$E$3:$W$3,0))</f>
        <v/>
      </c>
      <c r="AY381" s="45">
        <f>INDEX(PowerPaths!$E$4:$W$200,MATCH($D381,PowerPaths!$A$4:$A$200,0),MATCH(AY$4,PowerPaths!$E$3:$W$3,0))</f>
        <v/>
      </c>
    </row>
    <row r="382" hidden="1" outlineLevel="1">
      <c r="A382" s="41" t="inlineStr">
        <is>
          <t>phi</t>
        </is>
      </c>
      <c r="B382" s="41" t="inlineStr">
        <is>
          <t>oop</t>
        </is>
      </c>
      <c r="C382" s="41" t="inlineStr">
        <is>
          <t>pow</t>
        </is>
      </c>
      <c r="D382" s="14">
        <f>$A382&amp;"|"&amp;$B382</f>
        <v/>
      </c>
      <c r="E382" s="36" t="n"/>
      <c r="F382" s="36" t="n"/>
      <c r="G382" s="36" t="n"/>
      <c r="H382" s="41">
        <f>INDEX(Variables!$B$5:$B$205,MATCH($A382,Variables!$A$5:$A$205,0))&amp;IF($C382="",""," | "&amp;INDEX(Mapping!$B$5:$B$26,MATCH($C382,Mapping!$A$5:$A$26,0))&amp;" | "&amp;INDEX(Mapping!$B$30:$B$46,MATCH($B382,Mapping!$A$30:$A$46,0)))</f>
        <v/>
      </c>
      <c r="I382" s="41">
        <f>INDEX(Variables!$C$5:$C$205,MATCH($A382,Variables!$A$5:$A$205,0))</f>
        <v/>
      </c>
      <c r="J382" s="41">
        <f>INDEX(Variables!$E$5:$E$205,MATCH($A382,Variables!$A$5:$A$205,0))</f>
        <v/>
      </c>
      <c r="K382" s="43">
        <f>LOWER(Settings!$C$4)&amp;".mit."&amp;$A382&amp;IF($C382="","","."&amp;$C382&amp;"."&amp;$B382)&amp;IF(INDEX(Variables!$D$5:$D$205,MATCH($A382,Variables!$A$5:$A$205,0))="","","."&amp;INDEX(Variables!$D$5:$D$205,MATCH($A382,Variables!$A$5:$A$205,0)))&amp;"."&amp;K$5</f>
        <v/>
      </c>
      <c r="L382" s="44">
        <f>INDEX(PowerPaths!$E$4:$W$200,MATCH($D382,PowerPaths!$A$4:$A$200,0),MATCH(L$4,PowerPaths!$E$3:$W$3,0))</f>
        <v/>
      </c>
      <c r="M382" s="45">
        <f>INDEX(PowerPaths!$E$4:$W$200,MATCH($D382,PowerPaths!$A$4:$A$200,0),MATCH(M$4,PowerPaths!$E$3:$W$3,0))</f>
        <v/>
      </c>
      <c r="N382" s="45">
        <f>INDEX(PowerPaths!$E$4:$W$200,MATCH($D382,PowerPaths!$A$4:$A$200,0),MATCH(N$4,PowerPaths!$E$3:$W$3,0))</f>
        <v/>
      </c>
      <c r="O382" s="45">
        <f>INDEX(PowerPaths!$E$4:$W$200,MATCH($D382,PowerPaths!$A$4:$A$200,0),MATCH(O$4,PowerPaths!$E$3:$W$3,0))</f>
        <v/>
      </c>
      <c r="P382" s="45">
        <f>INDEX(PowerPaths!$E$4:$W$200,MATCH($D382,PowerPaths!$A$4:$A$200,0),MATCH(P$4,PowerPaths!$E$3:$W$3,0))</f>
        <v/>
      </c>
      <c r="Q382" s="45">
        <f>INDEX(PowerPaths!$E$4:$W$200,MATCH($D382,PowerPaths!$A$4:$A$200,0),MATCH(Q$4,PowerPaths!$E$3:$W$3,0))</f>
        <v/>
      </c>
      <c r="R382" s="45">
        <f>INDEX(PowerPaths!$E$4:$W$200,MATCH($D382,PowerPaths!$A$4:$A$200,0),MATCH(R$4,PowerPaths!$E$3:$W$3,0))</f>
        <v/>
      </c>
      <c r="S382" s="45">
        <f>INDEX(PowerPaths!$E$4:$W$200,MATCH($D382,PowerPaths!$A$4:$A$200,0),MATCH(S$4,PowerPaths!$E$3:$W$3,0))</f>
        <v/>
      </c>
      <c r="T382" s="45">
        <f>INDEX(PowerPaths!$E$4:$W$200,MATCH($D382,PowerPaths!$A$4:$A$200,0),MATCH(T$4,PowerPaths!$E$3:$W$3,0))</f>
        <v/>
      </c>
      <c r="U382" s="45">
        <f>INDEX(PowerPaths!$E$4:$W$200,MATCH($D382,PowerPaths!$A$4:$A$200,0),MATCH(U$4,PowerPaths!$E$3:$W$3,0))</f>
        <v/>
      </c>
      <c r="V382" s="45">
        <f>INDEX(PowerPaths!$E$4:$W$200,MATCH($D382,PowerPaths!$A$4:$A$200,0),MATCH(V$4,PowerPaths!$E$3:$W$3,0))</f>
        <v/>
      </c>
      <c r="W382" s="45">
        <f>INDEX(PowerPaths!$E$4:$W$200,MATCH($D382,PowerPaths!$A$4:$A$200,0),MATCH(W$4,PowerPaths!$E$3:$W$3,0))</f>
        <v/>
      </c>
      <c r="X382" s="45">
        <f>INDEX(PowerPaths!$E$4:$W$200,MATCH($D382,PowerPaths!$A$4:$A$200,0),MATCH(X$4,PowerPaths!$E$3:$W$3,0))</f>
        <v/>
      </c>
      <c r="Y382" s="45">
        <f>INDEX(PowerPaths!$E$4:$W$200,MATCH($D382,PowerPaths!$A$4:$A$200,0),MATCH(Y$4,PowerPaths!$E$3:$W$3,0))</f>
        <v/>
      </c>
      <c r="Z382" s="45">
        <f>INDEX(PowerPaths!$E$4:$W$200,MATCH($D382,PowerPaths!$A$4:$A$200,0),MATCH(Z$4,PowerPaths!$E$3:$W$3,0))</f>
        <v/>
      </c>
      <c r="AA382" s="45">
        <f>INDEX(PowerPaths!$E$4:$W$200,MATCH($D382,PowerPaths!$A$4:$A$200,0),MATCH(AA$4,PowerPaths!$E$3:$W$3,0))</f>
        <v/>
      </c>
      <c r="AB382" s="45">
        <f>INDEX(PowerPaths!$E$4:$W$200,MATCH($D382,PowerPaths!$A$4:$A$200,0),MATCH(AB$4,PowerPaths!$E$3:$W$3,0))</f>
        <v/>
      </c>
      <c r="AC382" s="45">
        <f>INDEX(PowerPaths!$E$4:$W$200,MATCH($D382,PowerPaths!$A$4:$A$200,0),MATCH(AC$4,PowerPaths!$E$3:$W$3,0))</f>
        <v/>
      </c>
      <c r="AD382" s="45">
        <f>INDEX(PowerPaths!$E$4:$W$200,MATCH($D382,PowerPaths!$A$4:$A$200,0),MATCH(AD$4,PowerPaths!$E$3:$W$3,0))</f>
        <v/>
      </c>
      <c r="AF382" s="43">
        <f>LOWER(Settings!$C$4)&amp;".mit."&amp;$A382&amp;IF($C382="","","."&amp;$C382&amp;"."&amp;$B382)&amp;IF(INDEX(Variables!$D$5:$D$205,MATCH($A382,Variables!$A$5:$A$205,0))="","","."&amp;INDEX(Variables!$D$5:$D$205,MATCH($A382,Variables!$A$5:$A$205,0)))&amp;"."&amp;AF$5</f>
        <v/>
      </c>
      <c r="AG382" s="44">
        <f>INDEX(PowerPaths!$E$4:$W$200,MATCH($D382,PowerPaths!$A$4:$A$200,0),MATCH(AG$4,PowerPaths!$E$3:$W$3,0))</f>
        <v/>
      </c>
      <c r="AH382" s="45">
        <f>INDEX(PowerPaths!$E$4:$W$200,MATCH($D382,PowerPaths!$A$4:$A$200,0),MATCH(AH$4,PowerPaths!$E$3:$W$3,0))</f>
        <v/>
      </c>
      <c r="AI382" s="45">
        <f>INDEX(PowerPaths!$E$4:$W$200,MATCH($D382,PowerPaths!$A$4:$A$200,0),MATCH(AI$4,PowerPaths!$E$3:$W$3,0))</f>
        <v/>
      </c>
      <c r="AJ382" s="45">
        <f>INDEX(PowerPaths!$E$4:$W$200,MATCH($D382,PowerPaths!$A$4:$A$200,0),MATCH(AJ$4,PowerPaths!$E$3:$W$3,0))</f>
        <v/>
      </c>
      <c r="AK382" s="45">
        <f>INDEX(PowerPaths!$E$4:$W$200,MATCH($D382,PowerPaths!$A$4:$A$200,0),MATCH(AK$4,PowerPaths!$E$3:$W$3,0))</f>
        <v/>
      </c>
      <c r="AL382" s="45">
        <f>INDEX(PowerPaths!$E$4:$W$200,MATCH($D382,PowerPaths!$A$4:$A$200,0),MATCH(AL$4,PowerPaths!$E$3:$W$3,0))</f>
        <v/>
      </c>
      <c r="AM382" s="45">
        <f>INDEX(PowerPaths!$E$4:$W$200,MATCH($D382,PowerPaths!$A$4:$A$200,0),MATCH(AM$4,PowerPaths!$E$3:$W$3,0))</f>
        <v/>
      </c>
      <c r="AN382" s="45">
        <f>INDEX(PowerPaths!$E$4:$W$200,MATCH($D382,PowerPaths!$A$4:$A$200,0),MATCH(AN$4,PowerPaths!$E$3:$W$3,0))</f>
        <v/>
      </c>
      <c r="AO382" s="45">
        <f>INDEX(PowerPaths!$E$4:$W$200,MATCH($D382,PowerPaths!$A$4:$A$200,0),MATCH(AO$4,PowerPaths!$E$3:$W$3,0))</f>
        <v/>
      </c>
      <c r="AP382" s="45">
        <f>INDEX(PowerPaths!$E$4:$W$200,MATCH($D382,PowerPaths!$A$4:$A$200,0),MATCH(AP$4,PowerPaths!$E$3:$W$3,0))</f>
        <v/>
      </c>
      <c r="AQ382" s="45">
        <f>INDEX(PowerPaths!$E$4:$W$200,MATCH($D382,PowerPaths!$A$4:$A$200,0),MATCH(AQ$4,PowerPaths!$E$3:$W$3,0))</f>
        <v/>
      </c>
      <c r="AR382" s="45">
        <f>INDEX(PowerPaths!$E$4:$W$200,MATCH($D382,PowerPaths!$A$4:$A$200,0),MATCH(AR$4,PowerPaths!$E$3:$W$3,0))</f>
        <v/>
      </c>
      <c r="AS382" s="45">
        <f>INDEX(PowerPaths!$E$4:$W$200,MATCH($D382,PowerPaths!$A$4:$A$200,0),MATCH(AS$4,PowerPaths!$E$3:$W$3,0))</f>
        <v/>
      </c>
      <c r="AT382" s="45">
        <f>INDEX(PowerPaths!$E$4:$W$200,MATCH($D382,PowerPaths!$A$4:$A$200,0),MATCH(AT$4,PowerPaths!$E$3:$W$3,0))</f>
        <v/>
      </c>
      <c r="AU382" s="45">
        <f>INDEX(PowerPaths!$E$4:$W$200,MATCH($D382,PowerPaths!$A$4:$A$200,0),MATCH(AU$4,PowerPaths!$E$3:$W$3,0))</f>
        <v/>
      </c>
      <c r="AV382" s="45">
        <f>INDEX(PowerPaths!$E$4:$W$200,MATCH($D382,PowerPaths!$A$4:$A$200,0),MATCH(AV$4,PowerPaths!$E$3:$W$3,0))</f>
        <v/>
      </c>
      <c r="AW382" s="45">
        <f>INDEX(PowerPaths!$E$4:$W$200,MATCH($D382,PowerPaths!$A$4:$A$200,0),MATCH(AW$4,PowerPaths!$E$3:$W$3,0))</f>
        <v/>
      </c>
      <c r="AX382" s="45">
        <f>INDEX(PowerPaths!$E$4:$W$200,MATCH($D382,PowerPaths!$A$4:$A$200,0),MATCH(AX$4,PowerPaths!$E$3:$W$3,0))</f>
        <v/>
      </c>
      <c r="AY382" s="45">
        <f>INDEX(PowerPaths!$E$4:$W$200,MATCH($D382,PowerPaths!$A$4:$A$200,0),MATCH(AY$4,PowerPaths!$E$3:$W$3,0))</f>
        <v/>
      </c>
    </row>
    <row r="383" hidden="1" outlineLevel="1">
      <c r="A383" s="41" t="inlineStr">
        <is>
          <t>phi</t>
        </is>
      </c>
      <c r="B383" s="41" t="inlineStr">
        <is>
          <t>nuc</t>
        </is>
      </c>
      <c r="C383" s="41" t="inlineStr">
        <is>
          <t>pow</t>
        </is>
      </c>
      <c r="D383" s="14">
        <f>$A383&amp;"|"&amp;$B383</f>
        <v/>
      </c>
      <c r="E383" s="36" t="n"/>
      <c r="F383" s="36" t="n"/>
      <c r="G383" s="36" t="n"/>
      <c r="H383" s="41">
        <f>INDEX(Variables!$B$5:$B$205,MATCH($A383,Variables!$A$5:$A$205,0))&amp;IF($C383="",""," | "&amp;INDEX(Mapping!$B$5:$B$26,MATCH($C383,Mapping!$A$5:$A$26,0))&amp;" | "&amp;INDEX(Mapping!$B$30:$B$46,MATCH($B383,Mapping!$A$30:$A$46,0)))</f>
        <v/>
      </c>
      <c r="I383" s="41">
        <f>INDEX(Variables!$C$5:$C$205,MATCH($A383,Variables!$A$5:$A$205,0))</f>
        <v/>
      </c>
      <c r="J383" s="41">
        <f>INDEX(Variables!$E$5:$E$205,MATCH($A383,Variables!$A$5:$A$205,0))</f>
        <v/>
      </c>
      <c r="K383" s="43">
        <f>LOWER(Settings!$C$4)&amp;".mit."&amp;$A383&amp;IF($C383="","","."&amp;$C383&amp;"."&amp;$B383)&amp;IF(INDEX(Variables!$D$5:$D$205,MATCH($A383,Variables!$A$5:$A$205,0))="","","."&amp;INDEX(Variables!$D$5:$D$205,MATCH($A383,Variables!$A$5:$A$205,0)))&amp;"."&amp;K$5</f>
        <v/>
      </c>
      <c r="L383" s="44">
        <f>INDEX(PowerPaths!$E$4:$W$200,MATCH($D383,PowerPaths!$A$4:$A$200,0),MATCH(L$4,PowerPaths!$E$3:$W$3,0))</f>
        <v/>
      </c>
      <c r="M383" s="45">
        <f>INDEX(PowerPaths!$E$4:$W$200,MATCH($D383,PowerPaths!$A$4:$A$200,0),MATCH(M$4,PowerPaths!$E$3:$W$3,0))</f>
        <v/>
      </c>
      <c r="N383" s="45">
        <f>INDEX(PowerPaths!$E$4:$W$200,MATCH($D383,PowerPaths!$A$4:$A$200,0),MATCH(N$4,PowerPaths!$E$3:$W$3,0))</f>
        <v/>
      </c>
      <c r="O383" s="45">
        <f>INDEX(PowerPaths!$E$4:$W$200,MATCH($D383,PowerPaths!$A$4:$A$200,0),MATCH(O$4,PowerPaths!$E$3:$W$3,0))</f>
        <v/>
      </c>
      <c r="P383" s="45">
        <f>INDEX(PowerPaths!$E$4:$W$200,MATCH($D383,PowerPaths!$A$4:$A$200,0),MATCH(P$4,PowerPaths!$E$3:$W$3,0))</f>
        <v/>
      </c>
      <c r="Q383" s="45">
        <f>INDEX(PowerPaths!$E$4:$W$200,MATCH($D383,PowerPaths!$A$4:$A$200,0),MATCH(Q$4,PowerPaths!$E$3:$W$3,0))</f>
        <v/>
      </c>
      <c r="R383" s="45">
        <f>INDEX(PowerPaths!$E$4:$W$200,MATCH($D383,PowerPaths!$A$4:$A$200,0),MATCH(R$4,PowerPaths!$E$3:$W$3,0))</f>
        <v/>
      </c>
      <c r="S383" s="45">
        <f>INDEX(PowerPaths!$E$4:$W$200,MATCH($D383,PowerPaths!$A$4:$A$200,0),MATCH(S$4,PowerPaths!$E$3:$W$3,0))</f>
        <v/>
      </c>
      <c r="T383" s="45">
        <f>INDEX(PowerPaths!$E$4:$W$200,MATCH($D383,PowerPaths!$A$4:$A$200,0),MATCH(T$4,PowerPaths!$E$3:$W$3,0))</f>
        <v/>
      </c>
      <c r="U383" s="45">
        <f>INDEX(PowerPaths!$E$4:$W$200,MATCH($D383,PowerPaths!$A$4:$A$200,0),MATCH(U$4,PowerPaths!$E$3:$W$3,0))</f>
        <v/>
      </c>
      <c r="V383" s="45">
        <f>INDEX(PowerPaths!$E$4:$W$200,MATCH($D383,PowerPaths!$A$4:$A$200,0),MATCH(V$4,PowerPaths!$E$3:$W$3,0))</f>
        <v/>
      </c>
      <c r="W383" s="45">
        <f>INDEX(PowerPaths!$E$4:$W$200,MATCH($D383,PowerPaths!$A$4:$A$200,0),MATCH(W$4,PowerPaths!$E$3:$W$3,0))</f>
        <v/>
      </c>
      <c r="X383" s="45">
        <f>INDEX(PowerPaths!$E$4:$W$200,MATCH($D383,PowerPaths!$A$4:$A$200,0),MATCH(X$4,PowerPaths!$E$3:$W$3,0))</f>
        <v/>
      </c>
      <c r="Y383" s="45">
        <f>INDEX(PowerPaths!$E$4:$W$200,MATCH($D383,PowerPaths!$A$4:$A$200,0),MATCH(Y$4,PowerPaths!$E$3:$W$3,0))</f>
        <v/>
      </c>
      <c r="Z383" s="45">
        <f>INDEX(PowerPaths!$E$4:$W$200,MATCH($D383,PowerPaths!$A$4:$A$200,0),MATCH(Z$4,PowerPaths!$E$3:$W$3,0))</f>
        <v/>
      </c>
      <c r="AA383" s="45">
        <f>INDEX(PowerPaths!$E$4:$W$200,MATCH($D383,PowerPaths!$A$4:$A$200,0),MATCH(AA$4,PowerPaths!$E$3:$W$3,0))</f>
        <v/>
      </c>
      <c r="AB383" s="45">
        <f>INDEX(PowerPaths!$E$4:$W$200,MATCH($D383,PowerPaths!$A$4:$A$200,0),MATCH(AB$4,PowerPaths!$E$3:$W$3,0))</f>
        <v/>
      </c>
      <c r="AC383" s="45">
        <f>INDEX(PowerPaths!$E$4:$W$200,MATCH($D383,PowerPaths!$A$4:$A$200,0),MATCH(AC$4,PowerPaths!$E$3:$W$3,0))</f>
        <v/>
      </c>
      <c r="AD383" s="45">
        <f>INDEX(PowerPaths!$E$4:$W$200,MATCH($D383,PowerPaths!$A$4:$A$200,0),MATCH(AD$4,PowerPaths!$E$3:$W$3,0))</f>
        <v/>
      </c>
      <c r="AF383" s="43">
        <f>LOWER(Settings!$C$4)&amp;".mit."&amp;$A383&amp;IF($C383="","","."&amp;$C383&amp;"."&amp;$B383)&amp;IF(INDEX(Variables!$D$5:$D$205,MATCH($A383,Variables!$A$5:$A$205,0))="","","."&amp;INDEX(Variables!$D$5:$D$205,MATCH($A383,Variables!$A$5:$A$205,0)))&amp;"."&amp;AF$5</f>
        <v/>
      </c>
      <c r="AG383" s="44">
        <f>INDEX(PowerPaths!$E$4:$W$200,MATCH($D383,PowerPaths!$A$4:$A$200,0),MATCH(AG$4,PowerPaths!$E$3:$W$3,0))</f>
        <v/>
      </c>
      <c r="AH383" s="45">
        <f>INDEX(PowerPaths!$E$4:$W$200,MATCH($D383,PowerPaths!$A$4:$A$200,0),MATCH(AH$4,PowerPaths!$E$3:$W$3,0))</f>
        <v/>
      </c>
      <c r="AI383" s="45">
        <f>INDEX(PowerPaths!$E$4:$W$200,MATCH($D383,PowerPaths!$A$4:$A$200,0),MATCH(AI$4,PowerPaths!$E$3:$W$3,0))</f>
        <v/>
      </c>
      <c r="AJ383" s="45">
        <f>INDEX(PowerPaths!$E$4:$W$200,MATCH($D383,PowerPaths!$A$4:$A$200,0),MATCH(AJ$4,PowerPaths!$E$3:$W$3,0))</f>
        <v/>
      </c>
      <c r="AK383" s="45">
        <f>INDEX(PowerPaths!$E$4:$W$200,MATCH($D383,PowerPaths!$A$4:$A$200,0),MATCH(AK$4,PowerPaths!$E$3:$W$3,0))</f>
        <v/>
      </c>
      <c r="AL383" s="45">
        <f>INDEX(PowerPaths!$E$4:$W$200,MATCH($D383,PowerPaths!$A$4:$A$200,0),MATCH(AL$4,PowerPaths!$E$3:$W$3,0))</f>
        <v/>
      </c>
      <c r="AM383" s="45">
        <f>INDEX(PowerPaths!$E$4:$W$200,MATCH($D383,PowerPaths!$A$4:$A$200,0),MATCH(AM$4,PowerPaths!$E$3:$W$3,0))</f>
        <v/>
      </c>
      <c r="AN383" s="45">
        <f>INDEX(PowerPaths!$E$4:$W$200,MATCH($D383,PowerPaths!$A$4:$A$200,0),MATCH(AN$4,PowerPaths!$E$3:$W$3,0))</f>
        <v/>
      </c>
      <c r="AO383" s="45">
        <f>INDEX(PowerPaths!$E$4:$W$200,MATCH($D383,PowerPaths!$A$4:$A$200,0),MATCH(AO$4,PowerPaths!$E$3:$W$3,0))</f>
        <v/>
      </c>
      <c r="AP383" s="45">
        <f>INDEX(PowerPaths!$E$4:$W$200,MATCH($D383,PowerPaths!$A$4:$A$200,0),MATCH(AP$4,PowerPaths!$E$3:$W$3,0))</f>
        <v/>
      </c>
      <c r="AQ383" s="45">
        <f>INDEX(PowerPaths!$E$4:$W$200,MATCH($D383,PowerPaths!$A$4:$A$200,0),MATCH(AQ$4,PowerPaths!$E$3:$W$3,0))</f>
        <v/>
      </c>
      <c r="AR383" s="45">
        <f>INDEX(PowerPaths!$E$4:$W$200,MATCH($D383,PowerPaths!$A$4:$A$200,0),MATCH(AR$4,PowerPaths!$E$3:$W$3,0))</f>
        <v/>
      </c>
      <c r="AS383" s="45">
        <f>INDEX(PowerPaths!$E$4:$W$200,MATCH($D383,PowerPaths!$A$4:$A$200,0),MATCH(AS$4,PowerPaths!$E$3:$W$3,0))</f>
        <v/>
      </c>
      <c r="AT383" s="45">
        <f>INDEX(PowerPaths!$E$4:$W$200,MATCH($D383,PowerPaths!$A$4:$A$200,0),MATCH(AT$4,PowerPaths!$E$3:$W$3,0))</f>
        <v/>
      </c>
      <c r="AU383" s="45">
        <f>INDEX(PowerPaths!$E$4:$W$200,MATCH($D383,PowerPaths!$A$4:$A$200,0),MATCH(AU$4,PowerPaths!$E$3:$W$3,0))</f>
        <v/>
      </c>
      <c r="AV383" s="45">
        <f>INDEX(PowerPaths!$E$4:$W$200,MATCH($D383,PowerPaths!$A$4:$A$200,0),MATCH(AV$4,PowerPaths!$E$3:$W$3,0))</f>
        <v/>
      </c>
      <c r="AW383" s="45">
        <f>INDEX(PowerPaths!$E$4:$W$200,MATCH($D383,PowerPaths!$A$4:$A$200,0),MATCH(AW$4,PowerPaths!$E$3:$W$3,0))</f>
        <v/>
      </c>
      <c r="AX383" s="45">
        <f>INDEX(PowerPaths!$E$4:$W$200,MATCH($D383,PowerPaths!$A$4:$A$200,0),MATCH(AX$4,PowerPaths!$E$3:$W$3,0))</f>
        <v/>
      </c>
      <c r="AY383" s="45">
        <f>INDEX(PowerPaths!$E$4:$W$200,MATCH($D383,PowerPaths!$A$4:$A$200,0),MATCH(AY$4,PowerPaths!$E$3:$W$3,0))</f>
        <v/>
      </c>
    </row>
    <row r="384" hidden="1" outlineLevel="1">
      <c r="A384" s="41" t="inlineStr">
        <is>
          <t>phi</t>
        </is>
      </c>
      <c r="B384" s="41" t="inlineStr">
        <is>
          <t>wnd</t>
        </is>
      </c>
      <c r="C384" s="41" t="inlineStr">
        <is>
          <t>pow</t>
        </is>
      </c>
      <c r="D384" s="14">
        <f>$A384&amp;"|"&amp;$B384</f>
        <v/>
      </c>
      <c r="E384" s="36" t="n"/>
      <c r="F384" s="36" t="n"/>
      <c r="G384" s="36" t="n"/>
      <c r="H384" s="41">
        <f>INDEX(Variables!$B$5:$B$205,MATCH($A384,Variables!$A$5:$A$205,0))&amp;IF($C384="",""," | "&amp;INDEX(Mapping!$B$5:$B$26,MATCH($C384,Mapping!$A$5:$A$26,0))&amp;" | "&amp;INDEX(Mapping!$B$30:$B$46,MATCH($B384,Mapping!$A$30:$A$46,0)))</f>
        <v/>
      </c>
      <c r="I384" s="41">
        <f>INDEX(Variables!$C$5:$C$205,MATCH($A384,Variables!$A$5:$A$205,0))</f>
        <v/>
      </c>
      <c r="J384" s="41">
        <f>INDEX(Variables!$E$5:$E$205,MATCH($A384,Variables!$A$5:$A$205,0))</f>
        <v/>
      </c>
      <c r="K384" s="43">
        <f>LOWER(Settings!$C$4)&amp;".mit."&amp;$A384&amp;IF($C384="","","."&amp;$C384&amp;"."&amp;$B384)&amp;IF(INDEX(Variables!$D$5:$D$205,MATCH($A384,Variables!$A$5:$A$205,0))="","","."&amp;INDEX(Variables!$D$5:$D$205,MATCH($A384,Variables!$A$5:$A$205,0)))&amp;"."&amp;K$5</f>
        <v/>
      </c>
      <c r="L384" s="44">
        <f>INDEX(PowerPaths!$E$4:$W$200,MATCH($D384,PowerPaths!$A$4:$A$200,0),MATCH(L$4,PowerPaths!$E$3:$W$3,0))</f>
        <v/>
      </c>
      <c r="M384" s="45">
        <f>INDEX(PowerPaths!$E$4:$W$200,MATCH($D384,PowerPaths!$A$4:$A$200,0),MATCH(M$4,PowerPaths!$E$3:$W$3,0))</f>
        <v/>
      </c>
      <c r="N384" s="45">
        <f>INDEX(PowerPaths!$E$4:$W$200,MATCH($D384,PowerPaths!$A$4:$A$200,0),MATCH(N$4,PowerPaths!$E$3:$W$3,0))</f>
        <v/>
      </c>
      <c r="O384" s="45">
        <f>INDEX(PowerPaths!$E$4:$W$200,MATCH($D384,PowerPaths!$A$4:$A$200,0),MATCH(O$4,PowerPaths!$E$3:$W$3,0))</f>
        <v/>
      </c>
      <c r="P384" s="45">
        <f>INDEX(PowerPaths!$E$4:$W$200,MATCH($D384,PowerPaths!$A$4:$A$200,0),MATCH(P$4,PowerPaths!$E$3:$W$3,0))</f>
        <v/>
      </c>
      <c r="Q384" s="45">
        <f>INDEX(PowerPaths!$E$4:$W$200,MATCH($D384,PowerPaths!$A$4:$A$200,0),MATCH(Q$4,PowerPaths!$E$3:$W$3,0))</f>
        <v/>
      </c>
      <c r="R384" s="45">
        <f>INDEX(PowerPaths!$E$4:$W$200,MATCH($D384,PowerPaths!$A$4:$A$200,0),MATCH(R$4,PowerPaths!$E$3:$W$3,0))</f>
        <v/>
      </c>
      <c r="S384" s="45">
        <f>INDEX(PowerPaths!$E$4:$W$200,MATCH($D384,PowerPaths!$A$4:$A$200,0),MATCH(S$4,PowerPaths!$E$3:$W$3,0))</f>
        <v/>
      </c>
      <c r="T384" s="45">
        <f>INDEX(PowerPaths!$E$4:$W$200,MATCH($D384,PowerPaths!$A$4:$A$200,0),MATCH(T$4,PowerPaths!$E$3:$W$3,0))</f>
        <v/>
      </c>
      <c r="U384" s="45">
        <f>INDEX(PowerPaths!$E$4:$W$200,MATCH($D384,PowerPaths!$A$4:$A$200,0),MATCH(U$4,PowerPaths!$E$3:$W$3,0))</f>
        <v/>
      </c>
      <c r="V384" s="45">
        <f>INDEX(PowerPaths!$E$4:$W$200,MATCH($D384,PowerPaths!$A$4:$A$200,0),MATCH(V$4,PowerPaths!$E$3:$W$3,0))</f>
        <v/>
      </c>
      <c r="W384" s="45">
        <f>INDEX(PowerPaths!$E$4:$W$200,MATCH($D384,PowerPaths!$A$4:$A$200,0),MATCH(W$4,PowerPaths!$E$3:$W$3,0))</f>
        <v/>
      </c>
      <c r="X384" s="45">
        <f>INDEX(PowerPaths!$E$4:$W$200,MATCH($D384,PowerPaths!$A$4:$A$200,0),MATCH(X$4,PowerPaths!$E$3:$W$3,0))</f>
        <v/>
      </c>
      <c r="Y384" s="45">
        <f>INDEX(PowerPaths!$E$4:$W$200,MATCH($D384,PowerPaths!$A$4:$A$200,0),MATCH(Y$4,PowerPaths!$E$3:$W$3,0))</f>
        <v/>
      </c>
      <c r="Z384" s="45">
        <f>INDEX(PowerPaths!$E$4:$W$200,MATCH($D384,PowerPaths!$A$4:$A$200,0),MATCH(Z$4,PowerPaths!$E$3:$W$3,0))</f>
        <v/>
      </c>
      <c r="AA384" s="45">
        <f>INDEX(PowerPaths!$E$4:$W$200,MATCH($D384,PowerPaths!$A$4:$A$200,0),MATCH(AA$4,PowerPaths!$E$3:$W$3,0))</f>
        <v/>
      </c>
      <c r="AB384" s="45">
        <f>INDEX(PowerPaths!$E$4:$W$200,MATCH($D384,PowerPaths!$A$4:$A$200,0),MATCH(AB$4,PowerPaths!$E$3:$W$3,0))</f>
        <v/>
      </c>
      <c r="AC384" s="45">
        <f>INDEX(PowerPaths!$E$4:$W$200,MATCH($D384,PowerPaths!$A$4:$A$200,0),MATCH(AC$4,PowerPaths!$E$3:$W$3,0))</f>
        <v/>
      </c>
      <c r="AD384" s="45">
        <f>INDEX(PowerPaths!$E$4:$W$200,MATCH($D384,PowerPaths!$A$4:$A$200,0),MATCH(AD$4,PowerPaths!$E$3:$W$3,0))</f>
        <v/>
      </c>
      <c r="AF384" s="43">
        <f>LOWER(Settings!$C$4)&amp;".mit."&amp;$A384&amp;IF($C384="","","."&amp;$C384&amp;"."&amp;$B384)&amp;IF(INDEX(Variables!$D$5:$D$205,MATCH($A384,Variables!$A$5:$A$205,0))="","","."&amp;INDEX(Variables!$D$5:$D$205,MATCH($A384,Variables!$A$5:$A$205,0)))&amp;"."&amp;AF$5</f>
        <v/>
      </c>
      <c r="AG384" s="44">
        <f>INDEX(PowerPaths!$E$4:$W$200,MATCH($D384,PowerPaths!$A$4:$A$200,0),MATCH(AG$4,PowerPaths!$E$3:$W$3,0))</f>
        <v/>
      </c>
      <c r="AH384" s="45">
        <f>INDEX(PowerPaths!$E$4:$W$200,MATCH($D384,PowerPaths!$A$4:$A$200,0),MATCH(AH$4,PowerPaths!$E$3:$W$3,0))</f>
        <v/>
      </c>
      <c r="AI384" s="45">
        <f>INDEX(PowerPaths!$E$4:$W$200,MATCH($D384,PowerPaths!$A$4:$A$200,0),MATCH(AI$4,PowerPaths!$E$3:$W$3,0))</f>
        <v/>
      </c>
      <c r="AJ384" s="45">
        <f>INDEX(PowerPaths!$E$4:$W$200,MATCH($D384,PowerPaths!$A$4:$A$200,0),MATCH(AJ$4,PowerPaths!$E$3:$W$3,0))</f>
        <v/>
      </c>
      <c r="AK384" s="45">
        <f>INDEX(PowerPaths!$E$4:$W$200,MATCH($D384,PowerPaths!$A$4:$A$200,0),MATCH(AK$4,PowerPaths!$E$3:$W$3,0))</f>
        <v/>
      </c>
      <c r="AL384" s="45">
        <f>INDEX(PowerPaths!$E$4:$W$200,MATCH($D384,PowerPaths!$A$4:$A$200,0),MATCH(AL$4,PowerPaths!$E$3:$W$3,0))</f>
        <v/>
      </c>
      <c r="AM384" s="45">
        <f>INDEX(PowerPaths!$E$4:$W$200,MATCH($D384,PowerPaths!$A$4:$A$200,0),MATCH(AM$4,PowerPaths!$E$3:$W$3,0))</f>
        <v/>
      </c>
      <c r="AN384" s="45">
        <f>INDEX(PowerPaths!$E$4:$W$200,MATCH($D384,PowerPaths!$A$4:$A$200,0),MATCH(AN$4,PowerPaths!$E$3:$W$3,0))</f>
        <v/>
      </c>
      <c r="AO384" s="45">
        <f>INDEX(PowerPaths!$E$4:$W$200,MATCH($D384,PowerPaths!$A$4:$A$200,0),MATCH(AO$4,PowerPaths!$E$3:$W$3,0))</f>
        <v/>
      </c>
      <c r="AP384" s="45">
        <f>INDEX(PowerPaths!$E$4:$W$200,MATCH($D384,PowerPaths!$A$4:$A$200,0),MATCH(AP$4,PowerPaths!$E$3:$W$3,0))</f>
        <v/>
      </c>
      <c r="AQ384" s="45">
        <f>INDEX(PowerPaths!$E$4:$W$200,MATCH($D384,PowerPaths!$A$4:$A$200,0),MATCH(AQ$4,PowerPaths!$E$3:$W$3,0))</f>
        <v/>
      </c>
      <c r="AR384" s="45">
        <f>INDEX(PowerPaths!$E$4:$W$200,MATCH($D384,PowerPaths!$A$4:$A$200,0),MATCH(AR$4,PowerPaths!$E$3:$W$3,0))</f>
        <v/>
      </c>
      <c r="AS384" s="45">
        <f>INDEX(PowerPaths!$E$4:$W$200,MATCH($D384,PowerPaths!$A$4:$A$200,0),MATCH(AS$4,PowerPaths!$E$3:$W$3,0))</f>
        <v/>
      </c>
      <c r="AT384" s="45">
        <f>INDEX(PowerPaths!$E$4:$W$200,MATCH($D384,PowerPaths!$A$4:$A$200,0),MATCH(AT$4,PowerPaths!$E$3:$W$3,0))</f>
        <v/>
      </c>
      <c r="AU384" s="45">
        <f>INDEX(PowerPaths!$E$4:$W$200,MATCH($D384,PowerPaths!$A$4:$A$200,0),MATCH(AU$4,PowerPaths!$E$3:$W$3,0))</f>
        <v/>
      </c>
      <c r="AV384" s="45">
        <f>INDEX(PowerPaths!$E$4:$W$200,MATCH($D384,PowerPaths!$A$4:$A$200,0),MATCH(AV$4,PowerPaths!$E$3:$W$3,0))</f>
        <v/>
      </c>
      <c r="AW384" s="45">
        <f>INDEX(PowerPaths!$E$4:$W$200,MATCH($D384,PowerPaths!$A$4:$A$200,0),MATCH(AW$4,PowerPaths!$E$3:$W$3,0))</f>
        <v/>
      </c>
      <c r="AX384" s="45">
        <f>INDEX(PowerPaths!$E$4:$W$200,MATCH($D384,PowerPaths!$A$4:$A$200,0),MATCH(AX$4,PowerPaths!$E$3:$W$3,0))</f>
        <v/>
      </c>
      <c r="AY384" s="45">
        <f>INDEX(PowerPaths!$E$4:$W$200,MATCH($D384,PowerPaths!$A$4:$A$200,0),MATCH(AY$4,PowerPaths!$E$3:$W$3,0))</f>
        <v/>
      </c>
    </row>
    <row r="385" hidden="1" outlineLevel="1">
      <c r="A385" s="41" t="inlineStr">
        <is>
          <t>phi</t>
        </is>
      </c>
      <c r="B385" s="41" t="inlineStr">
        <is>
          <t>sol</t>
        </is>
      </c>
      <c r="C385" s="41" t="inlineStr">
        <is>
          <t>pow</t>
        </is>
      </c>
      <c r="D385" s="14">
        <f>$A385&amp;"|"&amp;$B385</f>
        <v/>
      </c>
      <c r="E385" s="36" t="n"/>
      <c r="F385" s="36" t="n"/>
      <c r="G385" s="36" t="n"/>
      <c r="H385" s="41">
        <f>INDEX(Variables!$B$5:$B$205,MATCH($A385,Variables!$A$5:$A$205,0))&amp;IF($C385="",""," | "&amp;INDEX(Mapping!$B$5:$B$26,MATCH($C385,Mapping!$A$5:$A$26,0))&amp;" | "&amp;INDEX(Mapping!$B$30:$B$46,MATCH($B385,Mapping!$A$30:$A$46,0)))</f>
        <v/>
      </c>
      <c r="I385" s="41">
        <f>INDEX(Variables!$C$5:$C$205,MATCH($A385,Variables!$A$5:$A$205,0))</f>
        <v/>
      </c>
      <c r="J385" s="41">
        <f>INDEX(Variables!$E$5:$E$205,MATCH($A385,Variables!$A$5:$A$205,0))</f>
        <v/>
      </c>
      <c r="K385" s="43">
        <f>LOWER(Settings!$C$4)&amp;".mit."&amp;$A385&amp;IF($C385="","","."&amp;$C385&amp;"."&amp;$B385)&amp;IF(INDEX(Variables!$D$5:$D$205,MATCH($A385,Variables!$A$5:$A$205,0))="","","."&amp;INDEX(Variables!$D$5:$D$205,MATCH($A385,Variables!$A$5:$A$205,0)))&amp;"."&amp;K$5</f>
        <v/>
      </c>
      <c r="L385" s="44">
        <f>INDEX(PowerPaths!$E$4:$W$200,MATCH($D385,PowerPaths!$A$4:$A$200,0),MATCH(L$4,PowerPaths!$E$3:$W$3,0))</f>
        <v/>
      </c>
      <c r="M385" s="45">
        <f>INDEX(PowerPaths!$E$4:$W$200,MATCH($D385,PowerPaths!$A$4:$A$200,0),MATCH(M$4,PowerPaths!$E$3:$W$3,0))</f>
        <v/>
      </c>
      <c r="N385" s="45">
        <f>INDEX(PowerPaths!$E$4:$W$200,MATCH($D385,PowerPaths!$A$4:$A$200,0),MATCH(N$4,PowerPaths!$E$3:$W$3,0))</f>
        <v/>
      </c>
      <c r="O385" s="45">
        <f>INDEX(PowerPaths!$E$4:$W$200,MATCH($D385,PowerPaths!$A$4:$A$200,0),MATCH(O$4,PowerPaths!$E$3:$W$3,0))</f>
        <v/>
      </c>
      <c r="P385" s="45">
        <f>INDEX(PowerPaths!$E$4:$W$200,MATCH($D385,PowerPaths!$A$4:$A$200,0),MATCH(P$4,PowerPaths!$E$3:$W$3,0))</f>
        <v/>
      </c>
      <c r="Q385" s="45">
        <f>INDEX(PowerPaths!$E$4:$W$200,MATCH($D385,PowerPaths!$A$4:$A$200,0),MATCH(Q$4,PowerPaths!$E$3:$W$3,0))</f>
        <v/>
      </c>
      <c r="R385" s="45">
        <f>INDEX(PowerPaths!$E$4:$W$200,MATCH($D385,PowerPaths!$A$4:$A$200,0),MATCH(R$4,PowerPaths!$E$3:$W$3,0))</f>
        <v/>
      </c>
      <c r="S385" s="45">
        <f>INDEX(PowerPaths!$E$4:$W$200,MATCH($D385,PowerPaths!$A$4:$A$200,0),MATCH(S$4,PowerPaths!$E$3:$W$3,0))</f>
        <v/>
      </c>
      <c r="T385" s="45">
        <f>INDEX(PowerPaths!$E$4:$W$200,MATCH($D385,PowerPaths!$A$4:$A$200,0),MATCH(T$4,PowerPaths!$E$3:$W$3,0))</f>
        <v/>
      </c>
      <c r="U385" s="45">
        <f>INDEX(PowerPaths!$E$4:$W$200,MATCH($D385,PowerPaths!$A$4:$A$200,0),MATCH(U$4,PowerPaths!$E$3:$W$3,0))</f>
        <v/>
      </c>
      <c r="V385" s="45">
        <f>INDEX(PowerPaths!$E$4:$W$200,MATCH($D385,PowerPaths!$A$4:$A$200,0),MATCH(V$4,PowerPaths!$E$3:$W$3,0))</f>
        <v/>
      </c>
      <c r="W385" s="45">
        <f>INDEX(PowerPaths!$E$4:$W$200,MATCH($D385,PowerPaths!$A$4:$A$200,0),MATCH(W$4,PowerPaths!$E$3:$W$3,0))</f>
        <v/>
      </c>
      <c r="X385" s="45">
        <f>INDEX(PowerPaths!$E$4:$W$200,MATCH($D385,PowerPaths!$A$4:$A$200,0),MATCH(X$4,PowerPaths!$E$3:$W$3,0))</f>
        <v/>
      </c>
      <c r="Y385" s="45">
        <f>INDEX(PowerPaths!$E$4:$W$200,MATCH($D385,PowerPaths!$A$4:$A$200,0),MATCH(Y$4,PowerPaths!$E$3:$W$3,0))</f>
        <v/>
      </c>
      <c r="Z385" s="45">
        <f>INDEX(PowerPaths!$E$4:$W$200,MATCH($D385,PowerPaths!$A$4:$A$200,0),MATCH(Z$4,PowerPaths!$E$3:$W$3,0))</f>
        <v/>
      </c>
      <c r="AA385" s="45">
        <f>INDEX(PowerPaths!$E$4:$W$200,MATCH($D385,PowerPaths!$A$4:$A$200,0),MATCH(AA$4,PowerPaths!$E$3:$W$3,0))</f>
        <v/>
      </c>
      <c r="AB385" s="45">
        <f>INDEX(PowerPaths!$E$4:$W$200,MATCH($D385,PowerPaths!$A$4:$A$200,0),MATCH(AB$4,PowerPaths!$E$3:$W$3,0))</f>
        <v/>
      </c>
      <c r="AC385" s="45">
        <f>INDEX(PowerPaths!$E$4:$W$200,MATCH($D385,PowerPaths!$A$4:$A$200,0),MATCH(AC$4,PowerPaths!$E$3:$W$3,0))</f>
        <v/>
      </c>
      <c r="AD385" s="45">
        <f>INDEX(PowerPaths!$E$4:$W$200,MATCH($D385,PowerPaths!$A$4:$A$200,0),MATCH(AD$4,PowerPaths!$E$3:$W$3,0))</f>
        <v/>
      </c>
      <c r="AF385" s="43">
        <f>LOWER(Settings!$C$4)&amp;".mit."&amp;$A385&amp;IF($C385="","","."&amp;$C385&amp;"."&amp;$B385)&amp;IF(INDEX(Variables!$D$5:$D$205,MATCH($A385,Variables!$A$5:$A$205,0))="","","."&amp;INDEX(Variables!$D$5:$D$205,MATCH($A385,Variables!$A$5:$A$205,0)))&amp;"."&amp;AF$5</f>
        <v/>
      </c>
      <c r="AG385" s="44">
        <f>INDEX(PowerPaths!$E$4:$W$200,MATCH($D385,PowerPaths!$A$4:$A$200,0),MATCH(AG$4,PowerPaths!$E$3:$W$3,0))</f>
        <v/>
      </c>
      <c r="AH385" s="45">
        <f>INDEX(PowerPaths!$E$4:$W$200,MATCH($D385,PowerPaths!$A$4:$A$200,0),MATCH(AH$4,PowerPaths!$E$3:$W$3,0))</f>
        <v/>
      </c>
      <c r="AI385" s="45">
        <f>INDEX(PowerPaths!$E$4:$W$200,MATCH($D385,PowerPaths!$A$4:$A$200,0),MATCH(AI$4,PowerPaths!$E$3:$W$3,0))</f>
        <v/>
      </c>
      <c r="AJ385" s="45">
        <f>INDEX(PowerPaths!$E$4:$W$200,MATCH($D385,PowerPaths!$A$4:$A$200,0),MATCH(AJ$4,PowerPaths!$E$3:$W$3,0))</f>
        <v/>
      </c>
      <c r="AK385" s="45">
        <f>INDEX(PowerPaths!$E$4:$W$200,MATCH($D385,PowerPaths!$A$4:$A$200,0),MATCH(AK$4,PowerPaths!$E$3:$W$3,0))</f>
        <v/>
      </c>
      <c r="AL385" s="45">
        <f>INDEX(PowerPaths!$E$4:$W$200,MATCH($D385,PowerPaths!$A$4:$A$200,0),MATCH(AL$4,PowerPaths!$E$3:$W$3,0))</f>
        <v/>
      </c>
      <c r="AM385" s="45">
        <f>INDEX(PowerPaths!$E$4:$W$200,MATCH($D385,PowerPaths!$A$4:$A$200,0),MATCH(AM$4,PowerPaths!$E$3:$W$3,0))</f>
        <v/>
      </c>
      <c r="AN385" s="45">
        <f>INDEX(PowerPaths!$E$4:$W$200,MATCH($D385,PowerPaths!$A$4:$A$200,0),MATCH(AN$4,PowerPaths!$E$3:$W$3,0))</f>
        <v/>
      </c>
      <c r="AO385" s="45">
        <f>INDEX(PowerPaths!$E$4:$W$200,MATCH($D385,PowerPaths!$A$4:$A$200,0),MATCH(AO$4,PowerPaths!$E$3:$W$3,0))</f>
        <v/>
      </c>
      <c r="AP385" s="45">
        <f>INDEX(PowerPaths!$E$4:$W$200,MATCH($D385,PowerPaths!$A$4:$A$200,0),MATCH(AP$4,PowerPaths!$E$3:$W$3,0))</f>
        <v/>
      </c>
      <c r="AQ385" s="45">
        <f>INDEX(PowerPaths!$E$4:$W$200,MATCH($D385,PowerPaths!$A$4:$A$200,0),MATCH(AQ$4,PowerPaths!$E$3:$W$3,0))</f>
        <v/>
      </c>
      <c r="AR385" s="45">
        <f>INDEX(PowerPaths!$E$4:$W$200,MATCH($D385,PowerPaths!$A$4:$A$200,0),MATCH(AR$4,PowerPaths!$E$3:$W$3,0))</f>
        <v/>
      </c>
      <c r="AS385" s="45">
        <f>INDEX(PowerPaths!$E$4:$W$200,MATCH($D385,PowerPaths!$A$4:$A$200,0),MATCH(AS$4,PowerPaths!$E$3:$W$3,0))</f>
        <v/>
      </c>
      <c r="AT385" s="45">
        <f>INDEX(PowerPaths!$E$4:$W$200,MATCH($D385,PowerPaths!$A$4:$A$200,0),MATCH(AT$4,PowerPaths!$E$3:$W$3,0))</f>
        <v/>
      </c>
      <c r="AU385" s="45">
        <f>INDEX(PowerPaths!$E$4:$W$200,MATCH($D385,PowerPaths!$A$4:$A$200,0),MATCH(AU$4,PowerPaths!$E$3:$W$3,0))</f>
        <v/>
      </c>
      <c r="AV385" s="45">
        <f>INDEX(PowerPaths!$E$4:$W$200,MATCH($D385,PowerPaths!$A$4:$A$200,0),MATCH(AV$4,PowerPaths!$E$3:$W$3,0))</f>
        <v/>
      </c>
      <c r="AW385" s="45">
        <f>INDEX(PowerPaths!$E$4:$W$200,MATCH($D385,PowerPaths!$A$4:$A$200,0),MATCH(AW$4,PowerPaths!$E$3:$W$3,0))</f>
        <v/>
      </c>
      <c r="AX385" s="45">
        <f>INDEX(PowerPaths!$E$4:$W$200,MATCH($D385,PowerPaths!$A$4:$A$200,0),MATCH(AX$4,PowerPaths!$E$3:$W$3,0))</f>
        <v/>
      </c>
      <c r="AY385" s="45">
        <f>INDEX(PowerPaths!$E$4:$W$200,MATCH($D385,PowerPaths!$A$4:$A$200,0),MATCH(AY$4,PowerPaths!$E$3:$W$3,0))</f>
        <v/>
      </c>
    </row>
    <row r="386" hidden="1" outlineLevel="1">
      <c r="A386" s="41" t="inlineStr">
        <is>
          <t>phi</t>
        </is>
      </c>
      <c r="B386" s="41" t="inlineStr">
        <is>
          <t>hyd</t>
        </is>
      </c>
      <c r="C386" s="41" t="inlineStr">
        <is>
          <t>pow</t>
        </is>
      </c>
      <c r="D386" s="14">
        <f>$A386&amp;"|"&amp;$B386</f>
        <v/>
      </c>
      <c r="E386" s="36" t="n"/>
      <c r="F386" s="36" t="n"/>
      <c r="G386" s="36" t="n"/>
      <c r="H386" s="41">
        <f>INDEX(Variables!$B$5:$B$205,MATCH($A386,Variables!$A$5:$A$205,0))&amp;IF($C386="",""," | "&amp;INDEX(Mapping!$B$5:$B$26,MATCH($C386,Mapping!$A$5:$A$26,0))&amp;" | "&amp;INDEX(Mapping!$B$30:$B$46,MATCH($B386,Mapping!$A$30:$A$46,0)))</f>
        <v/>
      </c>
      <c r="I386" s="41">
        <f>INDEX(Variables!$C$5:$C$205,MATCH($A386,Variables!$A$5:$A$205,0))</f>
        <v/>
      </c>
      <c r="J386" s="41">
        <f>INDEX(Variables!$E$5:$E$205,MATCH($A386,Variables!$A$5:$A$205,0))</f>
        <v/>
      </c>
      <c r="K386" s="43">
        <f>LOWER(Settings!$C$4)&amp;".mit."&amp;$A386&amp;IF($C386="","","."&amp;$C386&amp;"."&amp;$B386)&amp;IF(INDEX(Variables!$D$5:$D$205,MATCH($A386,Variables!$A$5:$A$205,0))="","","."&amp;INDEX(Variables!$D$5:$D$205,MATCH($A386,Variables!$A$5:$A$205,0)))&amp;"."&amp;K$5</f>
        <v/>
      </c>
      <c r="L386" s="44">
        <f>INDEX(PowerPaths!$E$4:$W$200,MATCH($D386,PowerPaths!$A$4:$A$200,0),MATCH(L$4,PowerPaths!$E$3:$W$3,0))</f>
        <v/>
      </c>
      <c r="M386" s="45">
        <f>INDEX(PowerPaths!$E$4:$W$200,MATCH($D386,PowerPaths!$A$4:$A$200,0),MATCH(M$4,PowerPaths!$E$3:$W$3,0))</f>
        <v/>
      </c>
      <c r="N386" s="45">
        <f>INDEX(PowerPaths!$E$4:$W$200,MATCH($D386,PowerPaths!$A$4:$A$200,0),MATCH(N$4,PowerPaths!$E$3:$W$3,0))</f>
        <v/>
      </c>
      <c r="O386" s="45">
        <f>INDEX(PowerPaths!$E$4:$W$200,MATCH($D386,PowerPaths!$A$4:$A$200,0),MATCH(O$4,PowerPaths!$E$3:$W$3,0))</f>
        <v/>
      </c>
      <c r="P386" s="45">
        <f>INDEX(PowerPaths!$E$4:$W$200,MATCH($D386,PowerPaths!$A$4:$A$200,0),MATCH(P$4,PowerPaths!$E$3:$W$3,0))</f>
        <v/>
      </c>
      <c r="Q386" s="45">
        <f>INDEX(PowerPaths!$E$4:$W$200,MATCH($D386,PowerPaths!$A$4:$A$200,0),MATCH(Q$4,PowerPaths!$E$3:$W$3,0))</f>
        <v/>
      </c>
      <c r="R386" s="45">
        <f>INDEX(PowerPaths!$E$4:$W$200,MATCH($D386,PowerPaths!$A$4:$A$200,0),MATCH(R$4,PowerPaths!$E$3:$W$3,0))</f>
        <v/>
      </c>
      <c r="S386" s="45">
        <f>INDEX(PowerPaths!$E$4:$W$200,MATCH($D386,PowerPaths!$A$4:$A$200,0),MATCH(S$4,PowerPaths!$E$3:$W$3,0))</f>
        <v/>
      </c>
      <c r="T386" s="45">
        <f>INDEX(PowerPaths!$E$4:$W$200,MATCH($D386,PowerPaths!$A$4:$A$200,0),MATCH(T$4,PowerPaths!$E$3:$W$3,0))</f>
        <v/>
      </c>
      <c r="U386" s="45">
        <f>INDEX(PowerPaths!$E$4:$W$200,MATCH($D386,PowerPaths!$A$4:$A$200,0),MATCH(U$4,PowerPaths!$E$3:$W$3,0))</f>
        <v/>
      </c>
      <c r="V386" s="45">
        <f>INDEX(PowerPaths!$E$4:$W$200,MATCH($D386,PowerPaths!$A$4:$A$200,0),MATCH(V$4,PowerPaths!$E$3:$W$3,0))</f>
        <v/>
      </c>
      <c r="W386" s="45">
        <f>INDEX(PowerPaths!$E$4:$W$200,MATCH($D386,PowerPaths!$A$4:$A$200,0),MATCH(W$4,PowerPaths!$E$3:$W$3,0))</f>
        <v/>
      </c>
      <c r="X386" s="45">
        <f>INDEX(PowerPaths!$E$4:$W$200,MATCH($D386,PowerPaths!$A$4:$A$200,0),MATCH(X$4,PowerPaths!$E$3:$W$3,0))</f>
        <v/>
      </c>
      <c r="Y386" s="45">
        <f>INDEX(PowerPaths!$E$4:$W$200,MATCH($D386,PowerPaths!$A$4:$A$200,0),MATCH(Y$4,PowerPaths!$E$3:$W$3,0))</f>
        <v/>
      </c>
      <c r="Z386" s="45">
        <f>INDEX(PowerPaths!$E$4:$W$200,MATCH($D386,PowerPaths!$A$4:$A$200,0),MATCH(Z$4,PowerPaths!$E$3:$W$3,0))</f>
        <v/>
      </c>
      <c r="AA386" s="45">
        <f>INDEX(PowerPaths!$E$4:$W$200,MATCH($D386,PowerPaths!$A$4:$A$200,0),MATCH(AA$4,PowerPaths!$E$3:$W$3,0))</f>
        <v/>
      </c>
      <c r="AB386" s="45">
        <f>INDEX(PowerPaths!$E$4:$W$200,MATCH($D386,PowerPaths!$A$4:$A$200,0),MATCH(AB$4,PowerPaths!$E$3:$W$3,0))</f>
        <v/>
      </c>
      <c r="AC386" s="45">
        <f>INDEX(PowerPaths!$E$4:$W$200,MATCH($D386,PowerPaths!$A$4:$A$200,0),MATCH(AC$4,PowerPaths!$E$3:$W$3,0))</f>
        <v/>
      </c>
      <c r="AD386" s="45">
        <f>INDEX(PowerPaths!$E$4:$W$200,MATCH($D386,PowerPaths!$A$4:$A$200,0),MATCH(AD$4,PowerPaths!$E$3:$W$3,0))</f>
        <v/>
      </c>
      <c r="AF386" s="43">
        <f>LOWER(Settings!$C$4)&amp;".mit."&amp;$A386&amp;IF($C386="","","."&amp;$C386&amp;"."&amp;$B386)&amp;IF(INDEX(Variables!$D$5:$D$205,MATCH($A386,Variables!$A$5:$A$205,0))="","","."&amp;INDEX(Variables!$D$5:$D$205,MATCH($A386,Variables!$A$5:$A$205,0)))&amp;"."&amp;AF$5</f>
        <v/>
      </c>
      <c r="AG386" s="44">
        <f>INDEX(PowerPaths!$E$4:$W$200,MATCH($D386,PowerPaths!$A$4:$A$200,0),MATCH(AG$4,PowerPaths!$E$3:$W$3,0))</f>
        <v/>
      </c>
      <c r="AH386" s="45">
        <f>INDEX(PowerPaths!$E$4:$W$200,MATCH($D386,PowerPaths!$A$4:$A$200,0),MATCH(AH$4,PowerPaths!$E$3:$W$3,0))</f>
        <v/>
      </c>
      <c r="AI386" s="45">
        <f>INDEX(PowerPaths!$E$4:$W$200,MATCH($D386,PowerPaths!$A$4:$A$200,0),MATCH(AI$4,PowerPaths!$E$3:$W$3,0))</f>
        <v/>
      </c>
      <c r="AJ386" s="45">
        <f>INDEX(PowerPaths!$E$4:$W$200,MATCH($D386,PowerPaths!$A$4:$A$200,0),MATCH(AJ$4,PowerPaths!$E$3:$W$3,0))</f>
        <v/>
      </c>
      <c r="AK386" s="45">
        <f>INDEX(PowerPaths!$E$4:$W$200,MATCH($D386,PowerPaths!$A$4:$A$200,0),MATCH(AK$4,PowerPaths!$E$3:$W$3,0))</f>
        <v/>
      </c>
      <c r="AL386" s="45">
        <f>INDEX(PowerPaths!$E$4:$W$200,MATCH($D386,PowerPaths!$A$4:$A$200,0),MATCH(AL$4,PowerPaths!$E$3:$W$3,0))</f>
        <v/>
      </c>
      <c r="AM386" s="45">
        <f>INDEX(PowerPaths!$E$4:$W$200,MATCH($D386,PowerPaths!$A$4:$A$200,0),MATCH(AM$4,PowerPaths!$E$3:$W$3,0))</f>
        <v/>
      </c>
      <c r="AN386" s="45">
        <f>INDEX(PowerPaths!$E$4:$W$200,MATCH($D386,PowerPaths!$A$4:$A$200,0),MATCH(AN$4,PowerPaths!$E$3:$W$3,0))</f>
        <v/>
      </c>
      <c r="AO386" s="45">
        <f>INDEX(PowerPaths!$E$4:$W$200,MATCH($D386,PowerPaths!$A$4:$A$200,0),MATCH(AO$4,PowerPaths!$E$3:$W$3,0))</f>
        <v/>
      </c>
      <c r="AP386" s="45">
        <f>INDEX(PowerPaths!$E$4:$W$200,MATCH($D386,PowerPaths!$A$4:$A$200,0),MATCH(AP$4,PowerPaths!$E$3:$W$3,0))</f>
        <v/>
      </c>
      <c r="AQ386" s="45">
        <f>INDEX(PowerPaths!$E$4:$W$200,MATCH($D386,PowerPaths!$A$4:$A$200,0),MATCH(AQ$4,PowerPaths!$E$3:$W$3,0))</f>
        <v/>
      </c>
      <c r="AR386" s="45">
        <f>INDEX(PowerPaths!$E$4:$W$200,MATCH($D386,PowerPaths!$A$4:$A$200,0),MATCH(AR$4,PowerPaths!$E$3:$W$3,0))</f>
        <v/>
      </c>
      <c r="AS386" s="45">
        <f>INDEX(PowerPaths!$E$4:$W$200,MATCH($D386,PowerPaths!$A$4:$A$200,0),MATCH(AS$4,PowerPaths!$E$3:$W$3,0))</f>
        <v/>
      </c>
      <c r="AT386" s="45">
        <f>INDEX(PowerPaths!$E$4:$W$200,MATCH($D386,PowerPaths!$A$4:$A$200,0),MATCH(AT$4,PowerPaths!$E$3:$W$3,0))</f>
        <v/>
      </c>
      <c r="AU386" s="45">
        <f>INDEX(PowerPaths!$E$4:$W$200,MATCH($D386,PowerPaths!$A$4:$A$200,0),MATCH(AU$4,PowerPaths!$E$3:$W$3,0))</f>
        <v/>
      </c>
      <c r="AV386" s="45">
        <f>INDEX(PowerPaths!$E$4:$W$200,MATCH($D386,PowerPaths!$A$4:$A$200,0),MATCH(AV$4,PowerPaths!$E$3:$W$3,0))</f>
        <v/>
      </c>
      <c r="AW386" s="45">
        <f>INDEX(PowerPaths!$E$4:$W$200,MATCH($D386,PowerPaths!$A$4:$A$200,0),MATCH(AW$4,PowerPaths!$E$3:$W$3,0))</f>
        <v/>
      </c>
      <c r="AX386" s="45">
        <f>INDEX(PowerPaths!$E$4:$W$200,MATCH($D386,PowerPaths!$A$4:$A$200,0),MATCH(AX$4,PowerPaths!$E$3:$W$3,0))</f>
        <v/>
      </c>
      <c r="AY386" s="45">
        <f>INDEX(PowerPaths!$E$4:$W$200,MATCH($D386,PowerPaths!$A$4:$A$200,0),MATCH(AY$4,PowerPaths!$E$3:$W$3,0))</f>
        <v/>
      </c>
    </row>
    <row r="387" hidden="1" outlineLevel="1">
      <c r="A387" s="41" t="inlineStr">
        <is>
          <t>phi</t>
        </is>
      </c>
      <c r="B387" s="41" t="inlineStr">
        <is>
          <t>ore</t>
        </is>
      </c>
      <c r="C387" s="41" t="inlineStr">
        <is>
          <t>pow</t>
        </is>
      </c>
      <c r="D387" s="14">
        <f>$A387&amp;"|"&amp;$B387</f>
        <v/>
      </c>
      <c r="E387" s="36" t="n"/>
      <c r="F387" s="36" t="n"/>
      <c r="G387" s="36" t="n"/>
      <c r="H387" s="41">
        <f>INDEX(Variables!$B$5:$B$205,MATCH($A387,Variables!$A$5:$A$205,0))&amp;IF($C387="",""," | "&amp;INDEX(Mapping!$B$5:$B$26,MATCH($C387,Mapping!$A$5:$A$26,0))&amp;" | "&amp;INDEX(Mapping!$B$30:$B$46,MATCH($B387,Mapping!$A$30:$A$46,0)))</f>
        <v/>
      </c>
      <c r="I387" s="41">
        <f>INDEX(Variables!$C$5:$C$205,MATCH($A387,Variables!$A$5:$A$205,0))</f>
        <v/>
      </c>
      <c r="J387" s="41">
        <f>INDEX(Variables!$E$5:$E$205,MATCH($A387,Variables!$A$5:$A$205,0))</f>
        <v/>
      </c>
      <c r="K387" s="43">
        <f>LOWER(Settings!$C$4)&amp;".mit."&amp;$A387&amp;IF($C387="","","."&amp;$C387&amp;"."&amp;$B387)&amp;IF(INDEX(Variables!$D$5:$D$205,MATCH($A387,Variables!$A$5:$A$205,0))="","","."&amp;INDEX(Variables!$D$5:$D$205,MATCH($A387,Variables!$A$5:$A$205,0)))&amp;"."&amp;K$5</f>
        <v/>
      </c>
      <c r="L387" s="44">
        <f>INDEX(PowerPaths!$E$4:$W$200,MATCH($D387,PowerPaths!$A$4:$A$200,0),MATCH(L$4,PowerPaths!$E$3:$W$3,0))</f>
        <v/>
      </c>
      <c r="M387" s="45">
        <f>INDEX(PowerPaths!$E$4:$W$200,MATCH($D387,PowerPaths!$A$4:$A$200,0),MATCH(M$4,PowerPaths!$E$3:$W$3,0))</f>
        <v/>
      </c>
      <c r="N387" s="45">
        <f>INDEX(PowerPaths!$E$4:$W$200,MATCH($D387,PowerPaths!$A$4:$A$200,0),MATCH(N$4,PowerPaths!$E$3:$W$3,0))</f>
        <v/>
      </c>
      <c r="O387" s="45">
        <f>INDEX(PowerPaths!$E$4:$W$200,MATCH($D387,PowerPaths!$A$4:$A$200,0),MATCH(O$4,PowerPaths!$E$3:$W$3,0))</f>
        <v/>
      </c>
      <c r="P387" s="45">
        <f>INDEX(PowerPaths!$E$4:$W$200,MATCH($D387,PowerPaths!$A$4:$A$200,0),MATCH(P$4,PowerPaths!$E$3:$W$3,0))</f>
        <v/>
      </c>
      <c r="Q387" s="45">
        <f>INDEX(PowerPaths!$E$4:$W$200,MATCH($D387,PowerPaths!$A$4:$A$200,0),MATCH(Q$4,PowerPaths!$E$3:$W$3,0))</f>
        <v/>
      </c>
      <c r="R387" s="45">
        <f>INDEX(PowerPaths!$E$4:$W$200,MATCH($D387,PowerPaths!$A$4:$A$200,0),MATCH(R$4,PowerPaths!$E$3:$W$3,0))</f>
        <v/>
      </c>
      <c r="S387" s="45">
        <f>INDEX(PowerPaths!$E$4:$W$200,MATCH($D387,PowerPaths!$A$4:$A$200,0),MATCH(S$4,PowerPaths!$E$3:$W$3,0))</f>
        <v/>
      </c>
      <c r="T387" s="45">
        <f>INDEX(PowerPaths!$E$4:$W$200,MATCH($D387,PowerPaths!$A$4:$A$200,0),MATCH(T$4,PowerPaths!$E$3:$W$3,0))</f>
        <v/>
      </c>
      <c r="U387" s="45">
        <f>INDEX(PowerPaths!$E$4:$W$200,MATCH($D387,PowerPaths!$A$4:$A$200,0),MATCH(U$4,PowerPaths!$E$3:$W$3,0))</f>
        <v/>
      </c>
      <c r="V387" s="45">
        <f>INDEX(PowerPaths!$E$4:$W$200,MATCH($D387,PowerPaths!$A$4:$A$200,0),MATCH(V$4,PowerPaths!$E$3:$W$3,0))</f>
        <v/>
      </c>
      <c r="W387" s="45">
        <f>INDEX(PowerPaths!$E$4:$W$200,MATCH($D387,PowerPaths!$A$4:$A$200,0),MATCH(W$4,PowerPaths!$E$3:$W$3,0))</f>
        <v/>
      </c>
      <c r="X387" s="45">
        <f>INDEX(PowerPaths!$E$4:$W$200,MATCH($D387,PowerPaths!$A$4:$A$200,0),MATCH(X$4,PowerPaths!$E$3:$W$3,0))</f>
        <v/>
      </c>
      <c r="Y387" s="45">
        <f>INDEX(PowerPaths!$E$4:$W$200,MATCH($D387,PowerPaths!$A$4:$A$200,0),MATCH(Y$4,PowerPaths!$E$3:$W$3,0))</f>
        <v/>
      </c>
      <c r="Z387" s="45">
        <f>INDEX(PowerPaths!$E$4:$W$200,MATCH($D387,PowerPaths!$A$4:$A$200,0),MATCH(Z$4,PowerPaths!$E$3:$W$3,0))</f>
        <v/>
      </c>
      <c r="AA387" s="45">
        <f>INDEX(PowerPaths!$E$4:$W$200,MATCH($D387,PowerPaths!$A$4:$A$200,0),MATCH(AA$4,PowerPaths!$E$3:$W$3,0))</f>
        <v/>
      </c>
      <c r="AB387" s="45">
        <f>INDEX(PowerPaths!$E$4:$W$200,MATCH($D387,PowerPaths!$A$4:$A$200,0),MATCH(AB$4,PowerPaths!$E$3:$W$3,0))</f>
        <v/>
      </c>
      <c r="AC387" s="45">
        <f>INDEX(PowerPaths!$E$4:$W$200,MATCH($D387,PowerPaths!$A$4:$A$200,0),MATCH(AC$4,PowerPaths!$E$3:$W$3,0))</f>
        <v/>
      </c>
      <c r="AD387" s="45">
        <f>INDEX(PowerPaths!$E$4:$W$200,MATCH($D387,PowerPaths!$A$4:$A$200,0),MATCH(AD$4,PowerPaths!$E$3:$W$3,0))</f>
        <v/>
      </c>
      <c r="AF387" s="43">
        <f>LOWER(Settings!$C$4)&amp;".mit."&amp;$A387&amp;IF($C387="","","."&amp;$C387&amp;"."&amp;$B387)&amp;IF(INDEX(Variables!$D$5:$D$205,MATCH($A387,Variables!$A$5:$A$205,0))="","","."&amp;INDEX(Variables!$D$5:$D$205,MATCH($A387,Variables!$A$5:$A$205,0)))&amp;"."&amp;AF$5</f>
        <v/>
      </c>
      <c r="AG387" s="44">
        <f>INDEX(PowerPaths!$E$4:$W$200,MATCH($D387,PowerPaths!$A$4:$A$200,0),MATCH(AG$4,PowerPaths!$E$3:$W$3,0))</f>
        <v/>
      </c>
      <c r="AH387" s="45">
        <f>INDEX(PowerPaths!$E$4:$W$200,MATCH($D387,PowerPaths!$A$4:$A$200,0),MATCH(AH$4,PowerPaths!$E$3:$W$3,0))</f>
        <v/>
      </c>
      <c r="AI387" s="45">
        <f>INDEX(PowerPaths!$E$4:$W$200,MATCH($D387,PowerPaths!$A$4:$A$200,0),MATCH(AI$4,PowerPaths!$E$3:$W$3,0))</f>
        <v/>
      </c>
      <c r="AJ387" s="45">
        <f>INDEX(PowerPaths!$E$4:$W$200,MATCH($D387,PowerPaths!$A$4:$A$200,0),MATCH(AJ$4,PowerPaths!$E$3:$W$3,0))</f>
        <v/>
      </c>
      <c r="AK387" s="45">
        <f>INDEX(PowerPaths!$E$4:$W$200,MATCH($D387,PowerPaths!$A$4:$A$200,0),MATCH(AK$4,PowerPaths!$E$3:$W$3,0))</f>
        <v/>
      </c>
      <c r="AL387" s="45">
        <f>INDEX(PowerPaths!$E$4:$W$200,MATCH($D387,PowerPaths!$A$4:$A$200,0),MATCH(AL$4,PowerPaths!$E$3:$W$3,0))</f>
        <v/>
      </c>
      <c r="AM387" s="45">
        <f>INDEX(PowerPaths!$E$4:$W$200,MATCH($D387,PowerPaths!$A$4:$A$200,0),MATCH(AM$4,PowerPaths!$E$3:$W$3,0))</f>
        <v/>
      </c>
      <c r="AN387" s="45">
        <f>INDEX(PowerPaths!$E$4:$W$200,MATCH($D387,PowerPaths!$A$4:$A$200,0),MATCH(AN$4,PowerPaths!$E$3:$W$3,0))</f>
        <v/>
      </c>
      <c r="AO387" s="45">
        <f>INDEX(PowerPaths!$E$4:$W$200,MATCH($D387,PowerPaths!$A$4:$A$200,0),MATCH(AO$4,PowerPaths!$E$3:$W$3,0))</f>
        <v/>
      </c>
      <c r="AP387" s="45">
        <f>INDEX(PowerPaths!$E$4:$W$200,MATCH($D387,PowerPaths!$A$4:$A$200,0),MATCH(AP$4,PowerPaths!$E$3:$W$3,0))</f>
        <v/>
      </c>
      <c r="AQ387" s="45">
        <f>INDEX(PowerPaths!$E$4:$W$200,MATCH($D387,PowerPaths!$A$4:$A$200,0),MATCH(AQ$4,PowerPaths!$E$3:$W$3,0))</f>
        <v/>
      </c>
      <c r="AR387" s="45">
        <f>INDEX(PowerPaths!$E$4:$W$200,MATCH($D387,PowerPaths!$A$4:$A$200,0),MATCH(AR$4,PowerPaths!$E$3:$W$3,0))</f>
        <v/>
      </c>
      <c r="AS387" s="45">
        <f>INDEX(PowerPaths!$E$4:$W$200,MATCH($D387,PowerPaths!$A$4:$A$200,0),MATCH(AS$4,PowerPaths!$E$3:$W$3,0))</f>
        <v/>
      </c>
      <c r="AT387" s="45">
        <f>INDEX(PowerPaths!$E$4:$W$200,MATCH($D387,PowerPaths!$A$4:$A$200,0),MATCH(AT$4,PowerPaths!$E$3:$W$3,0))</f>
        <v/>
      </c>
      <c r="AU387" s="45">
        <f>INDEX(PowerPaths!$E$4:$W$200,MATCH($D387,PowerPaths!$A$4:$A$200,0),MATCH(AU$4,PowerPaths!$E$3:$W$3,0))</f>
        <v/>
      </c>
      <c r="AV387" s="45">
        <f>INDEX(PowerPaths!$E$4:$W$200,MATCH($D387,PowerPaths!$A$4:$A$200,0),MATCH(AV$4,PowerPaths!$E$3:$W$3,0))</f>
        <v/>
      </c>
      <c r="AW387" s="45">
        <f>INDEX(PowerPaths!$E$4:$W$200,MATCH($D387,PowerPaths!$A$4:$A$200,0),MATCH(AW$4,PowerPaths!$E$3:$W$3,0))</f>
        <v/>
      </c>
      <c r="AX387" s="45">
        <f>INDEX(PowerPaths!$E$4:$W$200,MATCH($D387,PowerPaths!$A$4:$A$200,0),MATCH(AX$4,PowerPaths!$E$3:$W$3,0))</f>
        <v/>
      </c>
      <c r="AY387" s="45">
        <f>INDEX(PowerPaths!$E$4:$W$200,MATCH($D387,PowerPaths!$A$4:$A$200,0),MATCH(AY$4,PowerPaths!$E$3:$W$3,0))</f>
        <v/>
      </c>
    </row>
    <row r="388" hidden="1" outlineLevel="1">
      <c r="A388" s="41" t="inlineStr">
        <is>
          <t>phi</t>
        </is>
      </c>
      <c r="B388" s="41" t="inlineStr">
        <is>
          <t>bio</t>
        </is>
      </c>
      <c r="C388" s="41" t="inlineStr">
        <is>
          <t>pow</t>
        </is>
      </c>
      <c r="D388" s="14">
        <f>$A388&amp;"|"&amp;$B388</f>
        <v/>
      </c>
      <c r="E388" s="36" t="n"/>
      <c r="F388" s="36" t="n"/>
      <c r="G388" s="36" t="n"/>
      <c r="H388" s="41">
        <f>INDEX(Variables!$B$5:$B$205,MATCH($A388,Variables!$A$5:$A$205,0))&amp;IF($C388="",""," | "&amp;INDEX(Mapping!$B$5:$B$26,MATCH($C388,Mapping!$A$5:$A$26,0))&amp;" | "&amp;INDEX(Mapping!$B$30:$B$46,MATCH($B388,Mapping!$A$30:$A$46,0)))</f>
        <v/>
      </c>
      <c r="I388" s="41">
        <f>INDEX(Variables!$C$5:$C$205,MATCH($A388,Variables!$A$5:$A$205,0))</f>
        <v/>
      </c>
      <c r="J388" s="41">
        <f>INDEX(Variables!$E$5:$E$205,MATCH($A388,Variables!$A$5:$A$205,0))</f>
        <v/>
      </c>
      <c r="K388" s="43">
        <f>LOWER(Settings!$C$4)&amp;".mit."&amp;$A388&amp;IF($C388="","","."&amp;$C388&amp;"."&amp;$B388)&amp;IF(INDEX(Variables!$D$5:$D$205,MATCH($A388,Variables!$A$5:$A$205,0))="","","."&amp;INDEX(Variables!$D$5:$D$205,MATCH($A388,Variables!$A$5:$A$205,0)))&amp;"."&amp;K$5</f>
        <v/>
      </c>
      <c r="L388" s="44">
        <f>INDEX(PowerPaths!$E$4:$W$200,MATCH($D388,PowerPaths!$A$4:$A$200,0),MATCH(L$4,PowerPaths!$E$3:$W$3,0))</f>
        <v/>
      </c>
      <c r="M388" s="45">
        <f>INDEX(PowerPaths!$E$4:$W$200,MATCH($D388,PowerPaths!$A$4:$A$200,0),MATCH(M$4,PowerPaths!$E$3:$W$3,0))</f>
        <v/>
      </c>
      <c r="N388" s="45">
        <f>INDEX(PowerPaths!$E$4:$W$200,MATCH($D388,PowerPaths!$A$4:$A$200,0),MATCH(N$4,PowerPaths!$E$3:$W$3,0))</f>
        <v/>
      </c>
      <c r="O388" s="45">
        <f>INDEX(PowerPaths!$E$4:$W$200,MATCH($D388,PowerPaths!$A$4:$A$200,0),MATCH(O$4,PowerPaths!$E$3:$W$3,0))</f>
        <v/>
      </c>
      <c r="P388" s="45">
        <f>INDEX(PowerPaths!$E$4:$W$200,MATCH($D388,PowerPaths!$A$4:$A$200,0),MATCH(P$4,PowerPaths!$E$3:$W$3,0))</f>
        <v/>
      </c>
      <c r="Q388" s="45">
        <f>INDEX(PowerPaths!$E$4:$W$200,MATCH($D388,PowerPaths!$A$4:$A$200,0),MATCH(Q$4,PowerPaths!$E$3:$W$3,0))</f>
        <v/>
      </c>
      <c r="R388" s="45">
        <f>INDEX(PowerPaths!$E$4:$W$200,MATCH($D388,PowerPaths!$A$4:$A$200,0),MATCH(R$4,PowerPaths!$E$3:$W$3,0))</f>
        <v/>
      </c>
      <c r="S388" s="45">
        <f>INDEX(PowerPaths!$E$4:$W$200,MATCH($D388,PowerPaths!$A$4:$A$200,0),MATCH(S$4,PowerPaths!$E$3:$W$3,0))</f>
        <v/>
      </c>
      <c r="T388" s="45">
        <f>INDEX(PowerPaths!$E$4:$W$200,MATCH($D388,PowerPaths!$A$4:$A$200,0),MATCH(T$4,PowerPaths!$E$3:$W$3,0))</f>
        <v/>
      </c>
      <c r="U388" s="45">
        <f>INDEX(PowerPaths!$E$4:$W$200,MATCH($D388,PowerPaths!$A$4:$A$200,0),MATCH(U$4,PowerPaths!$E$3:$W$3,0))</f>
        <v/>
      </c>
      <c r="V388" s="45">
        <f>INDEX(PowerPaths!$E$4:$W$200,MATCH($D388,PowerPaths!$A$4:$A$200,0),MATCH(V$4,PowerPaths!$E$3:$W$3,0))</f>
        <v/>
      </c>
      <c r="W388" s="45">
        <f>INDEX(PowerPaths!$E$4:$W$200,MATCH($D388,PowerPaths!$A$4:$A$200,0),MATCH(W$4,PowerPaths!$E$3:$W$3,0))</f>
        <v/>
      </c>
      <c r="X388" s="45">
        <f>INDEX(PowerPaths!$E$4:$W$200,MATCH($D388,PowerPaths!$A$4:$A$200,0),MATCH(X$4,PowerPaths!$E$3:$W$3,0))</f>
        <v/>
      </c>
      <c r="Y388" s="45">
        <f>INDEX(PowerPaths!$E$4:$W$200,MATCH($D388,PowerPaths!$A$4:$A$200,0),MATCH(Y$4,PowerPaths!$E$3:$W$3,0))</f>
        <v/>
      </c>
      <c r="Z388" s="45">
        <f>INDEX(PowerPaths!$E$4:$W$200,MATCH($D388,PowerPaths!$A$4:$A$200,0),MATCH(Z$4,PowerPaths!$E$3:$W$3,0))</f>
        <v/>
      </c>
      <c r="AA388" s="45">
        <f>INDEX(PowerPaths!$E$4:$W$200,MATCH($D388,PowerPaths!$A$4:$A$200,0),MATCH(AA$4,PowerPaths!$E$3:$W$3,0))</f>
        <v/>
      </c>
      <c r="AB388" s="45">
        <f>INDEX(PowerPaths!$E$4:$W$200,MATCH($D388,PowerPaths!$A$4:$A$200,0),MATCH(AB$4,PowerPaths!$E$3:$W$3,0))</f>
        <v/>
      </c>
      <c r="AC388" s="45">
        <f>INDEX(PowerPaths!$E$4:$W$200,MATCH($D388,PowerPaths!$A$4:$A$200,0),MATCH(AC$4,PowerPaths!$E$3:$W$3,0))</f>
        <v/>
      </c>
      <c r="AD388" s="45">
        <f>INDEX(PowerPaths!$E$4:$W$200,MATCH($D388,PowerPaths!$A$4:$A$200,0),MATCH(AD$4,PowerPaths!$E$3:$W$3,0))</f>
        <v/>
      </c>
      <c r="AF388" s="43">
        <f>LOWER(Settings!$C$4)&amp;".mit."&amp;$A388&amp;IF($C388="","","."&amp;$C388&amp;"."&amp;$B388)&amp;IF(INDEX(Variables!$D$5:$D$205,MATCH($A388,Variables!$A$5:$A$205,0))="","","."&amp;INDEX(Variables!$D$5:$D$205,MATCH($A388,Variables!$A$5:$A$205,0)))&amp;"."&amp;AF$5</f>
        <v/>
      </c>
      <c r="AG388" s="44">
        <f>INDEX(PowerPaths!$E$4:$W$200,MATCH($D388,PowerPaths!$A$4:$A$200,0),MATCH(AG$4,PowerPaths!$E$3:$W$3,0))</f>
        <v/>
      </c>
      <c r="AH388" s="45">
        <f>INDEX(PowerPaths!$E$4:$W$200,MATCH($D388,PowerPaths!$A$4:$A$200,0),MATCH(AH$4,PowerPaths!$E$3:$W$3,0))</f>
        <v/>
      </c>
      <c r="AI388" s="45">
        <f>INDEX(PowerPaths!$E$4:$W$200,MATCH($D388,PowerPaths!$A$4:$A$200,0),MATCH(AI$4,PowerPaths!$E$3:$W$3,0))</f>
        <v/>
      </c>
      <c r="AJ388" s="45">
        <f>INDEX(PowerPaths!$E$4:$W$200,MATCH($D388,PowerPaths!$A$4:$A$200,0),MATCH(AJ$4,PowerPaths!$E$3:$W$3,0))</f>
        <v/>
      </c>
      <c r="AK388" s="45">
        <f>INDEX(PowerPaths!$E$4:$W$200,MATCH($D388,PowerPaths!$A$4:$A$200,0),MATCH(AK$4,PowerPaths!$E$3:$W$3,0))</f>
        <v/>
      </c>
      <c r="AL388" s="45">
        <f>INDEX(PowerPaths!$E$4:$W$200,MATCH($D388,PowerPaths!$A$4:$A$200,0),MATCH(AL$4,PowerPaths!$E$3:$W$3,0))</f>
        <v/>
      </c>
      <c r="AM388" s="45">
        <f>INDEX(PowerPaths!$E$4:$W$200,MATCH($D388,PowerPaths!$A$4:$A$200,0),MATCH(AM$4,PowerPaths!$E$3:$W$3,0))</f>
        <v/>
      </c>
      <c r="AN388" s="45">
        <f>INDEX(PowerPaths!$E$4:$W$200,MATCH($D388,PowerPaths!$A$4:$A$200,0),MATCH(AN$4,PowerPaths!$E$3:$W$3,0))</f>
        <v/>
      </c>
      <c r="AO388" s="45">
        <f>INDEX(PowerPaths!$E$4:$W$200,MATCH($D388,PowerPaths!$A$4:$A$200,0),MATCH(AO$4,PowerPaths!$E$3:$W$3,0))</f>
        <v/>
      </c>
      <c r="AP388" s="45">
        <f>INDEX(PowerPaths!$E$4:$W$200,MATCH($D388,PowerPaths!$A$4:$A$200,0),MATCH(AP$4,PowerPaths!$E$3:$W$3,0))</f>
        <v/>
      </c>
      <c r="AQ388" s="45">
        <f>INDEX(PowerPaths!$E$4:$W$200,MATCH($D388,PowerPaths!$A$4:$A$200,0),MATCH(AQ$4,PowerPaths!$E$3:$W$3,0))</f>
        <v/>
      </c>
      <c r="AR388" s="45">
        <f>INDEX(PowerPaths!$E$4:$W$200,MATCH($D388,PowerPaths!$A$4:$A$200,0),MATCH(AR$4,PowerPaths!$E$3:$W$3,0))</f>
        <v/>
      </c>
      <c r="AS388" s="45">
        <f>INDEX(PowerPaths!$E$4:$W$200,MATCH($D388,PowerPaths!$A$4:$A$200,0),MATCH(AS$4,PowerPaths!$E$3:$W$3,0))</f>
        <v/>
      </c>
      <c r="AT388" s="45">
        <f>INDEX(PowerPaths!$E$4:$W$200,MATCH($D388,PowerPaths!$A$4:$A$200,0),MATCH(AT$4,PowerPaths!$E$3:$W$3,0))</f>
        <v/>
      </c>
      <c r="AU388" s="45">
        <f>INDEX(PowerPaths!$E$4:$W$200,MATCH($D388,PowerPaths!$A$4:$A$200,0),MATCH(AU$4,PowerPaths!$E$3:$W$3,0))</f>
        <v/>
      </c>
      <c r="AV388" s="45">
        <f>INDEX(PowerPaths!$E$4:$W$200,MATCH($D388,PowerPaths!$A$4:$A$200,0),MATCH(AV$4,PowerPaths!$E$3:$W$3,0))</f>
        <v/>
      </c>
      <c r="AW388" s="45">
        <f>INDEX(PowerPaths!$E$4:$W$200,MATCH($D388,PowerPaths!$A$4:$A$200,0),MATCH(AW$4,PowerPaths!$E$3:$W$3,0))</f>
        <v/>
      </c>
      <c r="AX388" s="45">
        <f>INDEX(PowerPaths!$E$4:$W$200,MATCH($D388,PowerPaths!$A$4:$A$200,0),MATCH(AX$4,PowerPaths!$E$3:$W$3,0))</f>
        <v/>
      </c>
      <c r="AY388" s="45">
        <f>INDEX(PowerPaths!$E$4:$W$200,MATCH($D388,PowerPaths!$A$4:$A$200,0),MATCH(AY$4,PowerPaths!$E$3:$W$3,0))</f>
        <v/>
      </c>
    </row>
    <row r="389" hidden="1" outlineLevel="1"/>
    <row r="390" hidden="1" outlineLevel="1">
      <c r="A390" s="14" t="inlineStr">
        <is>
          <t>cbat</t>
        </is>
      </c>
      <c r="B390" s="14" t="inlineStr"/>
      <c r="C390" s="14" t="inlineStr"/>
      <c r="D390" s="14">
        <f>$A390</f>
        <v/>
      </c>
      <c r="E390" s="36" t="n"/>
      <c r="F390" s="36" t="n"/>
      <c r="G390" s="36" t="n"/>
      <c r="H390" s="14">
        <f>INDEX(Variables!$B$5:$B$205,MATCH($A390,Variables!$A$5:$A$205,0))&amp;IF($C390="",""," | "&amp;INDEX(Mapping!$B$5:$B$26,MATCH($C390,Mapping!$A$5:$A$26,0))&amp;" | "&amp;INDEX(Mapping!$B$30:$B$46,MATCH($B390,Mapping!$A$30:$A$46,0)))</f>
        <v/>
      </c>
      <c r="I390" s="14">
        <f>INDEX(Variables!$C$5:$C$205,MATCH($A390,Variables!$A$5:$A$205,0))</f>
        <v/>
      </c>
      <c r="J390" s="14">
        <f>INDEX(Variables!$E$5:$E$205,MATCH($A390,Variables!$A$5:$A$205,0))</f>
        <v/>
      </c>
      <c r="K390" s="11">
        <f>LOWER(Settings!$C$4)&amp;".mit."&amp;$A390&amp;IF($C390="","","."&amp;$C390&amp;"."&amp;$B390)&amp;IF(INDEX(Variables!$D$5:$D$205,MATCH($A390,Variables!$A$5:$A$205,0))="","","."&amp;INDEX(Variables!$D$5:$D$205,MATCH($A390,Variables!$A$5:$A$205,0)))&amp;"."&amp;K$5</f>
        <v/>
      </c>
      <c r="L390" s="46">
        <f>INDEX(PowerPaths!$E$4:$W$200,MATCH($D390,PowerPaths!$A$4:$A$200,0),MATCH(L$4,PowerPaths!$E$3:$W$3,0))</f>
        <v/>
      </c>
      <c r="M390" s="47">
        <f>INDEX(PowerPaths!$E$4:$W$200,MATCH($D390,PowerPaths!$A$4:$A$200,0),MATCH(M$4,PowerPaths!$E$3:$W$3,0))</f>
        <v/>
      </c>
      <c r="N390" s="47">
        <f>INDEX(PowerPaths!$E$4:$W$200,MATCH($D390,PowerPaths!$A$4:$A$200,0),MATCH(N$4,PowerPaths!$E$3:$W$3,0))</f>
        <v/>
      </c>
      <c r="O390" s="47">
        <f>INDEX(PowerPaths!$E$4:$W$200,MATCH($D390,PowerPaths!$A$4:$A$200,0),MATCH(O$4,PowerPaths!$E$3:$W$3,0))</f>
        <v/>
      </c>
      <c r="P390" s="47">
        <f>INDEX(PowerPaths!$E$4:$W$200,MATCH($D390,PowerPaths!$A$4:$A$200,0),MATCH(P$4,PowerPaths!$E$3:$W$3,0))</f>
        <v/>
      </c>
      <c r="Q390" s="47">
        <f>INDEX(PowerPaths!$E$4:$W$200,MATCH($D390,PowerPaths!$A$4:$A$200,0),MATCH(Q$4,PowerPaths!$E$3:$W$3,0))</f>
        <v/>
      </c>
      <c r="R390" s="47">
        <f>INDEX(PowerPaths!$E$4:$W$200,MATCH($D390,PowerPaths!$A$4:$A$200,0),MATCH(R$4,PowerPaths!$E$3:$W$3,0))</f>
        <v/>
      </c>
      <c r="S390" s="47">
        <f>INDEX(PowerPaths!$E$4:$W$200,MATCH($D390,PowerPaths!$A$4:$A$200,0),MATCH(S$4,PowerPaths!$E$3:$W$3,0))</f>
        <v/>
      </c>
      <c r="T390" s="47">
        <f>INDEX(PowerPaths!$E$4:$W$200,MATCH($D390,PowerPaths!$A$4:$A$200,0),MATCH(T$4,PowerPaths!$E$3:$W$3,0))</f>
        <v/>
      </c>
      <c r="U390" s="47">
        <f>INDEX(PowerPaths!$E$4:$W$200,MATCH($D390,PowerPaths!$A$4:$A$200,0),MATCH(U$4,PowerPaths!$E$3:$W$3,0))</f>
        <v/>
      </c>
      <c r="V390" s="47">
        <f>INDEX(PowerPaths!$E$4:$W$200,MATCH($D390,PowerPaths!$A$4:$A$200,0),MATCH(V$4,PowerPaths!$E$3:$W$3,0))</f>
        <v/>
      </c>
      <c r="W390" s="47">
        <f>INDEX(PowerPaths!$E$4:$W$200,MATCH($D390,PowerPaths!$A$4:$A$200,0),MATCH(W$4,PowerPaths!$E$3:$W$3,0))</f>
        <v/>
      </c>
      <c r="X390" s="47">
        <f>INDEX(PowerPaths!$E$4:$W$200,MATCH($D390,PowerPaths!$A$4:$A$200,0),MATCH(X$4,PowerPaths!$E$3:$W$3,0))</f>
        <v/>
      </c>
      <c r="Y390" s="47">
        <f>INDEX(PowerPaths!$E$4:$W$200,MATCH($D390,PowerPaths!$A$4:$A$200,0),MATCH(Y$4,PowerPaths!$E$3:$W$3,0))</f>
        <v/>
      </c>
      <c r="Z390" s="47">
        <f>INDEX(PowerPaths!$E$4:$W$200,MATCH($D390,PowerPaths!$A$4:$A$200,0),MATCH(Z$4,PowerPaths!$E$3:$W$3,0))</f>
        <v/>
      </c>
      <c r="AA390" s="47">
        <f>INDEX(PowerPaths!$E$4:$W$200,MATCH($D390,PowerPaths!$A$4:$A$200,0),MATCH(AA$4,PowerPaths!$E$3:$W$3,0))</f>
        <v/>
      </c>
      <c r="AB390" s="47">
        <f>INDEX(PowerPaths!$E$4:$W$200,MATCH($D390,PowerPaths!$A$4:$A$200,0),MATCH(AB$4,PowerPaths!$E$3:$W$3,0))</f>
        <v/>
      </c>
      <c r="AC390" s="47">
        <f>INDEX(PowerPaths!$E$4:$W$200,MATCH($D390,PowerPaths!$A$4:$A$200,0),MATCH(AC$4,PowerPaths!$E$3:$W$3,0))</f>
        <v/>
      </c>
      <c r="AD390" s="47">
        <f>INDEX(PowerPaths!$E$4:$W$200,MATCH($D390,PowerPaths!$A$4:$A$200,0),MATCH(AD$4,PowerPaths!$E$3:$W$3,0))</f>
        <v/>
      </c>
      <c r="AF390" s="11">
        <f>LOWER(Settings!$C$4)&amp;".mit."&amp;$A390&amp;IF($C390="","","."&amp;$C390&amp;"."&amp;$B390)&amp;IF(INDEX(Variables!$D$5:$D$205,MATCH($A390,Variables!$A$5:$A$205,0))="","","."&amp;INDEX(Variables!$D$5:$D$205,MATCH($A390,Variables!$A$5:$A$205,0)))&amp;"."&amp;AF$5</f>
        <v/>
      </c>
      <c r="AG390" s="46">
        <f>INDEX(PowerPaths!$E$4:$W$200,MATCH($D390,PowerPaths!$A$4:$A$200,0),MATCH(AG$4,PowerPaths!$E$3:$W$3,0))</f>
        <v/>
      </c>
      <c r="AH390" s="47">
        <f>INDEX(PowerPaths!$E$4:$W$200,MATCH($D390,PowerPaths!$A$4:$A$200,0),MATCH(AH$4,PowerPaths!$E$3:$W$3,0))</f>
        <v/>
      </c>
      <c r="AI390" s="47">
        <f>INDEX(PowerPaths!$E$4:$W$200,MATCH($D390,PowerPaths!$A$4:$A$200,0),MATCH(AI$4,PowerPaths!$E$3:$W$3,0))</f>
        <v/>
      </c>
      <c r="AJ390" s="47">
        <f>INDEX(PowerPaths!$E$4:$W$200,MATCH($D390,PowerPaths!$A$4:$A$200,0),MATCH(AJ$4,PowerPaths!$E$3:$W$3,0))</f>
        <v/>
      </c>
      <c r="AK390" s="47">
        <f>INDEX(PowerPaths!$E$4:$W$200,MATCH($D390,PowerPaths!$A$4:$A$200,0),MATCH(AK$4,PowerPaths!$E$3:$W$3,0))</f>
        <v/>
      </c>
      <c r="AL390" s="47">
        <f>INDEX(PowerPaths!$E$4:$W$200,MATCH($D390,PowerPaths!$A$4:$A$200,0),MATCH(AL$4,PowerPaths!$E$3:$W$3,0))</f>
        <v/>
      </c>
      <c r="AM390" s="47">
        <f>INDEX(PowerPaths!$E$4:$W$200,MATCH($D390,PowerPaths!$A$4:$A$200,0),MATCH(AM$4,PowerPaths!$E$3:$W$3,0))</f>
        <v/>
      </c>
      <c r="AN390" s="47">
        <f>INDEX(PowerPaths!$E$4:$W$200,MATCH($D390,PowerPaths!$A$4:$A$200,0),MATCH(AN$4,PowerPaths!$E$3:$W$3,0))</f>
        <v/>
      </c>
      <c r="AO390" s="47">
        <f>INDEX(PowerPaths!$E$4:$W$200,MATCH($D390,PowerPaths!$A$4:$A$200,0),MATCH(AO$4,PowerPaths!$E$3:$W$3,0))</f>
        <v/>
      </c>
      <c r="AP390" s="47">
        <f>INDEX(PowerPaths!$E$4:$W$200,MATCH($D390,PowerPaths!$A$4:$A$200,0),MATCH(AP$4,PowerPaths!$E$3:$W$3,0))</f>
        <v/>
      </c>
      <c r="AQ390" s="47">
        <f>INDEX(PowerPaths!$E$4:$W$200,MATCH($D390,PowerPaths!$A$4:$A$200,0),MATCH(AQ$4,PowerPaths!$E$3:$W$3,0))</f>
        <v/>
      </c>
      <c r="AR390" s="47">
        <f>INDEX(PowerPaths!$E$4:$W$200,MATCH($D390,PowerPaths!$A$4:$A$200,0),MATCH(AR$4,PowerPaths!$E$3:$W$3,0))</f>
        <v/>
      </c>
      <c r="AS390" s="47">
        <f>INDEX(PowerPaths!$E$4:$W$200,MATCH($D390,PowerPaths!$A$4:$A$200,0),MATCH(AS$4,PowerPaths!$E$3:$W$3,0))</f>
        <v/>
      </c>
      <c r="AT390" s="47">
        <f>INDEX(PowerPaths!$E$4:$W$200,MATCH($D390,PowerPaths!$A$4:$A$200,0),MATCH(AT$4,PowerPaths!$E$3:$W$3,0))</f>
        <v/>
      </c>
      <c r="AU390" s="47">
        <f>INDEX(PowerPaths!$E$4:$W$200,MATCH($D390,PowerPaths!$A$4:$A$200,0),MATCH(AU$4,PowerPaths!$E$3:$W$3,0))</f>
        <v/>
      </c>
      <c r="AV390" s="47">
        <f>INDEX(PowerPaths!$E$4:$W$200,MATCH($D390,PowerPaths!$A$4:$A$200,0),MATCH(AV$4,PowerPaths!$E$3:$W$3,0))</f>
        <v/>
      </c>
      <c r="AW390" s="47">
        <f>INDEX(PowerPaths!$E$4:$W$200,MATCH($D390,PowerPaths!$A$4:$A$200,0),MATCH(AW$4,PowerPaths!$E$3:$W$3,0))</f>
        <v/>
      </c>
      <c r="AX390" s="47">
        <f>INDEX(PowerPaths!$E$4:$W$200,MATCH($D390,PowerPaths!$A$4:$A$200,0),MATCH(AX$4,PowerPaths!$E$3:$W$3,0))</f>
        <v/>
      </c>
      <c r="AY390" s="47">
        <f>INDEX(PowerPaths!$E$4:$W$200,MATCH($D390,PowerPaths!$A$4:$A$200,0),MATCH(AY$4,PowerPaths!$E$3:$W$3,0))</f>
        <v/>
      </c>
    </row>
    <row r="391" hidden="1" outlineLevel="1">
      <c r="A391" s="14" t="inlineStr">
        <is>
          <t>cint</t>
        </is>
      </c>
      <c r="B391" s="14" t="inlineStr"/>
      <c r="C391" s="14" t="inlineStr"/>
      <c r="D391" s="14">
        <f>$A391</f>
        <v/>
      </c>
      <c r="E391" s="36" t="n"/>
      <c r="F391" s="36" t="n"/>
      <c r="G391" s="36" t="n"/>
      <c r="H391" s="14">
        <f>INDEX(Variables!$B$5:$B$205,MATCH($A391,Variables!$A$5:$A$205,0))&amp;IF($C391="",""," | "&amp;INDEX(Mapping!$B$5:$B$26,MATCH($C391,Mapping!$A$5:$A$26,0))&amp;" | "&amp;INDEX(Mapping!$B$30:$B$46,MATCH($B391,Mapping!$A$30:$A$46,0)))</f>
        <v/>
      </c>
      <c r="I391" s="14">
        <f>INDEX(Variables!$C$5:$C$205,MATCH($A391,Variables!$A$5:$A$205,0))</f>
        <v/>
      </c>
      <c r="J391" s="14">
        <f>INDEX(Variables!$E$5:$E$205,MATCH($A391,Variables!$A$5:$A$205,0))</f>
        <v/>
      </c>
      <c r="K391" s="11">
        <f>LOWER(Settings!$C$4)&amp;".mit."&amp;$A391&amp;IF($C391="","","."&amp;$C391&amp;"."&amp;$B391)&amp;IF(INDEX(Variables!$D$5:$D$205,MATCH($A391,Variables!$A$5:$A$205,0))="","","."&amp;INDEX(Variables!$D$5:$D$205,MATCH($A391,Variables!$A$5:$A$205,0)))&amp;"."&amp;K$5</f>
        <v/>
      </c>
      <c r="L391" s="46">
        <f>INDEX(PowerPaths!$E$4:$W$200,MATCH($D391,PowerPaths!$A$4:$A$200,0),MATCH(L$4,PowerPaths!$E$3:$W$3,0))</f>
        <v/>
      </c>
      <c r="M391" s="47">
        <f>INDEX(PowerPaths!$E$4:$W$200,MATCH($D391,PowerPaths!$A$4:$A$200,0),MATCH(M$4,PowerPaths!$E$3:$W$3,0))</f>
        <v/>
      </c>
      <c r="N391" s="47">
        <f>INDEX(PowerPaths!$E$4:$W$200,MATCH($D391,PowerPaths!$A$4:$A$200,0),MATCH(N$4,PowerPaths!$E$3:$W$3,0))</f>
        <v/>
      </c>
      <c r="O391" s="47">
        <f>INDEX(PowerPaths!$E$4:$W$200,MATCH($D391,PowerPaths!$A$4:$A$200,0),MATCH(O$4,PowerPaths!$E$3:$W$3,0))</f>
        <v/>
      </c>
      <c r="P391" s="47">
        <f>INDEX(PowerPaths!$E$4:$W$200,MATCH($D391,PowerPaths!$A$4:$A$200,0),MATCH(P$4,PowerPaths!$E$3:$W$3,0))</f>
        <v/>
      </c>
      <c r="Q391" s="47">
        <f>INDEX(PowerPaths!$E$4:$W$200,MATCH($D391,PowerPaths!$A$4:$A$200,0),MATCH(Q$4,PowerPaths!$E$3:$W$3,0))</f>
        <v/>
      </c>
      <c r="R391" s="47">
        <f>INDEX(PowerPaths!$E$4:$W$200,MATCH($D391,PowerPaths!$A$4:$A$200,0),MATCH(R$4,PowerPaths!$E$3:$W$3,0))</f>
        <v/>
      </c>
      <c r="S391" s="47">
        <f>INDEX(PowerPaths!$E$4:$W$200,MATCH($D391,PowerPaths!$A$4:$A$200,0),MATCH(S$4,PowerPaths!$E$3:$W$3,0))</f>
        <v/>
      </c>
      <c r="T391" s="47">
        <f>INDEX(PowerPaths!$E$4:$W$200,MATCH($D391,PowerPaths!$A$4:$A$200,0),MATCH(T$4,PowerPaths!$E$3:$W$3,0))</f>
        <v/>
      </c>
      <c r="U391" s="47">
        <f>INDEX(PowerPaths!$E$4:$W$200,MATCH($D391,PowerPaths!$A$4:$A$200,0),MATCH(U$4,PowerPaths!$E$3:$W$3,0))</f>
        <v/>
      </c>
      <c r="V391" s="47">
        <f>INDEX(PowerPaths!$E$4:$W$200,MATCH($D391,PowerPaths!$A$4:$A$200,0),MATCH(V$4,PowerPaths!$E$3:$W$3,0))</f>
        <v/>
      </c>
      <c r="W391" s="47">
        <f>INDEX(PowerPaths!$E$4:$W$200,MATCH($D391,PowerPaths!$A$4:$A$200,0),MATCH(W$4,PowerPaths!$E$3:$W$3,0))</f>
        <v/>
      </c>
      <c r="X391" s="47">
        <f>INDEX(PowerPaths!$E$4:$W$200,MATCH($D391,PowerPaths!$A$4:$A$200,0),MATCH(X$4,PowerPaths!$E$3:$W$3,0))</f>
        <v/>
      </c>
      <c r="Y391" s="47">
        <f>INDEX(PowerPaths!$E$4:$W$200,MATCH($D391,PowerPaths!$A$4:$A$200,0),MATCH(Y$4,PowerPaths!$E$3:$W$3,0))</f>
        <v/>
      </c>
      <c r="Z391" s="47">
        <f>INDEX(PowerPaths!$E$4:$W$200,MATCH($D391,PowerPaths!$A$4:$A$200,0),MATCH(Z$4,PowerPaths!$E$3:$W$3,0))</f>
        <v/>
      </c>
      <c r="AA391" s="47">
        <f>INDEX(PowerPaths!$E$4:$W$200,MATCH($D391,PowerPaths!$A$4:$A$200,0),MATCH(AA$4,PowerPaths!$E$3:$W$3,0))</f>
        <v/>
      </c>
      <c r="AB391" s="47">
        <f>INDEX(PowerPaths!$E$4:$W$200,MATCH($D391,PowerPaths!$A$4:$A$200,0),MATCH(AB$4,PowerPaths!$E$3:$W$3,0))</f>
        <v/>
      </c>
      <c r="AC391" s="47">
        <f>INDEX(PowerPaths!$E$4:$W$200,MATCH($D391,PowerPaths!$A$4:$A$200,0),MATCH(AC$4,PowerPaths!$E$3:$W$3,0))</f>
        <v/>
      </c>
      <c r="AD391" s="47">
        <f>INDEX(PowerPaths!$E$4:$W$200,MATCH($D391,PowerPaths!$A$4:$A$200,0),MATCH(AD$4,PowerPaths!$E$3:$W$3,0))</f>
        <v/>
      </c>
      <c r="AF391" s="11">
        <f>LOWER(Settings!$C$4)&amp;".mit."&amp;$A391&amp;IF($C391="","","."&amp;$C391&amp;"."&amp;$B391)&amp;IF(INDEX(Variables!$D$5:$D$205,MATCH($A391,Variables!$A$5:$A$205,0))="","","."&amp;INDEX(Variables!$D$5:$D$205,MATCH($A391,Variables!$A$5:$A$205,0)))&amp;"."&amp;AF$5</f>
        <v/>
      </c>
      <c r="AG391" s="46">
        <f>INDEX(PowerPaths!$E$4:$W$200,MATCH($D391,PowerPaths!$A$4:$A$200,0),MATCH(AG$4,PowerPaths!$E$3:$W$3,0))</f>
        <v/>
      </c>
      <c r="AH391" s="47">
        <f>INDEX(PowerPaths!$E$4:$W$200,MATCH($D391,PowerPaths!$A$4:$A$200,0),MATCH(AH$4,PowerPaths!$E$3:$W$3,0))</f>
        <v/>
      </c>
      <c r="AI391" s="47">
        <f>INDEX(PowerPaths!$E$4:$W$200,MATCH($D391,PowerPaths!$A$4:$A$200,0),MATCH(AI$4,PowerPaths!$E$3:$W$3,0))</f>
        <v/>
      </c>
      <c r="AJ391" s="47">
        <f>INDEX(PowerPaths!$E$4:$W$200,MATCH($D391,PowerPaths!$A$4:$A$200,0),MATCH(AJ$4,PowerPaths!$E$3:$W$3,0))</f>
        <v/>
      </c>
      <c r="AK391" s="47">
        <f>INDEX(PowerPaths!$E$4:$W$200,MATCH($D391,PowerPaths!$A$4:$A$200,0),MATCH(AK$4,PowerPaths!$E$3:$W$3,0))</f>
        <v/>
      </c>
      <c r="AL391" s="47">
        <f>INDEX(PowerPaths!$E$4:$W$200,MATCH($D391,PowerPaths!$A$4:$A$200,0),MATCH(AL$4,PowerPaths!$E$3:$W$3,0))</f>
        <v/>
      </c>
      <c r="AM391" s="47">
        <f>INDEX(PowerPaths!$E$4:$W$200,MATCH($D391,PowerPaths!$A$4:$A$200,0),MATCH(AM$4,PowerPaths!$E$3:$W$3,0))</f>
        <v/>
      </c>
      <c r="AN391" s="47">
        <f>INDEX(PowerPaths!$E$4:$W$200,MATCH($D391,PowerPaths!$A$4:$A$200,0),MATCH(AN$4,PowerPaths!$E$3:$W$3,0))</f>
        <v/>
      </c>
      <c r="AO391" s="47">
        <f>INDEX(PowerPaths!$E$4:$W$200,MATCH($D391,PowerPaths!$A$4:$A$200,0),MATCH(AO$4,PowerPaths!$E$3:$W$3,0))</f>
        <v/>
      </c>
      <c r="AP391" s="47">
        <f>INDEX(PowerPaths!$E$4:$W$200,MATCH($D391,PowerPaths!$A$4:$A$200,0),MATCH(AP$4,PowerPaths!$E$3:$W$3,0))</f>
        <v/>
      </c>
      <c r="AQ391" s="47">
        <f>INDEX(PowerPaths!$E$4:$W$200,MATCH($D391,PowerPaths!$A$4:$A$200,0),MATCH(AQ$4,PowerPaths!$E$3:$W$3,0))</f>
        <v/>
      </c>
      <c r="AR391" s="47">
        <f>INDEX(PowerPaths!$E$4:$W$200,MATCH($D391,PowerPaths!$A$4:$A$200,0),MATCH(AR$4,PowerPaths!$E$3:$W$3,0))</f>
        <v/>
      </c>
      <c r="AS391" s="47">
        <f>INDEX(PowerPaths!$E$4:$W$200,MATCH($D391,PowerPaths!$A$4:$A$200,0),MATCH(AS$4,PowerPaths!$E$3:$W$3,0))</f>
        <v/>
      </c>
      <c r="AT391" s="47">
        <f>INDEX(PowerPaths!$E$4:$W$200,MATCH($D391,PowerPaths!$A$4:$A$200,0),MATCH(AT$4,PowerPaths!$E$3:$W$3,0))</f>
        <v/>
      </c>
      <c r="AU391" s="47">
        <f>INDEX(PowerPaths!$E$4:$W$200,MATCH($D391,PowerPaths!$A$4:$A$200,0),MATCH(AU$4,PowerPaths!$E$3:$W$3,0))</f>
        <v/>
      </c>
      <c r="AV391" s="47">
        <f>INDEX(PowerPaths!$E$4:$W$200,MATCH($D391,PowerPaths!$A$4:$A$200,0),MATCH(AV$4,PowerPaths!$E$3:$W$3,0))</f>
        <v/>
      </c>
      <c r="AW391" s="47">
        <f>INDEX(PowerPaths!$E$4:$W$200,MATCH($D391,PowerPaths!$A$4:$A$200,0),MATCH(AW$4,PowerPaths!$E$3:$W$3,0))</f>
        <v/>
      </c>
      <c r="AX391" s="47">
        <f>INDEX(PowerPaths!$E$4:$W$200,MATCH($D391,PowerPaths!$A$4:$A$200,0),MATCH(AX$4,PowerPaths!$E$3:$W$3,0))</f>
        <v/>
      </c>
      <c r="AY391" s="47">
        <f>INDEX(PowerPaths!$E$4:$W$200,MATCH($D391,PowerPaths!$A$4:$A$200,0),MATCH(AY$4,PowerPaths!$E$3:$W$3,0))</f>
        <v/>
      </c>
    </row>
    <row r="392" hidden="1" outlineLevel="1">
      <c r="A392" s="14" t="inlineStr">
        <is>
          <t>obat</t>
        </is>
      </c>
      <c r="B392" s="14" t="inlineStr"/>
      <c r="C392" s="14" t="inlineStr"/>
      <c r="D392" s="14">
        <f>$A392</f>
        <v/>
      </c>
      <c r="E392" s="36" t="n"/>
      <c r="F392" s="36" t="n"/>
      <c r="G392" s="36" t="n"/>
      <c r="H392" s="14">
        <f>INDEX(Variables!$B$5:$B$205,MATCH($A392,Variables!$A$5:$A$205,0))&amp;IF($C392="",""," | "&amp;INDEX(Mapping!$B$5:$B$26,MATCH($C392,Mapping!$A$5:$A$26,0))&amp;" | "&amp;INDEX(Mapping!$B$30:$B$46,MATCH($B392,Mapping!$A$30:$A$46,0)))</f>
        <v/>
      </c>
      <c r="I392" s="14">
        <f>INDEX(Variables!$C$5:$C$205,MATCH($A392,Variables!$A$5:$A$205,0))</f>
        <v/>
      </c>
      <c r="J392" s="14">
        <f>INDEX(Variables!$E$5:$E$205,MATCH($A392,Variables!$A$5:$A$205,0))</f>
        <v/>
      </c>
      <c r="K392" s="11">
        <f>LOWER(Settings!$C$4)&amp;".mit."&amp;$A392&amp;IF($C392="","","."&amp;$C392&amp;"."&amp;$B392)&amp;IF(INDEX(Variables!$D$5:$D$205,MATCH($A392,Variables!$A$5:$A$205,0))="","","."&amp;INDEX(Variables!$D$5:$D$205,MATCH($A392,Variables!$A$5:$A$205,0)))&amp;"."&amp;K$5</f>
        <v/>
      </c>
      <c r="L392" s="23">
        <f>INDEX(PowerPaths!$E$4:$W$200,MATCH($D392,PowerPaths!$A$4:$A$200,0),MATCH(L$4,PowerPaths!$E$3:$W$3,0))</f>
        <v/>
      </c>
      <c r="M392" s="24">
        <f>INDEX(PowerPaths!$E$4:$W$200,MATCH($D392,PowerPaths!$A$4:$A$200,0),MATCH(M$4,PowerPaths!$E$3:$W$3,0))</f>
        <v/>
      </c>
      <c r="N392" s="24">
        <f>INDEX(PowerPaths!$E$4:$W$200,MATCH($D392,PowerPaths!$A$4:$A$200,0),MATCH(N$4,PowerPaths!$E$3:$W$3,0))</f>
        <v/>
      </c>
      <c r="O392" s="24">
        <f>INDEX(PowerPaths!$E$4:$W$200,MATCH($D392,PowerPaths!$A$4:$A$200,0),MATCH(O$4,PowerPaths!$E$3:$W$3,0))</f>
        <v/>
      </c>
      <c r="P392" s="24">
        <f>INDEX(PowerPaths!$E$4:$W$200,MATCH($D392,PowerPaths!$A$4:$A$200,0),MATCH(P$4,PowerPaths!$E$3:$W$3,0))</f>
        <v/>
      </c>
      <c r="Q392" s="24">
        <f>INDEX(PowerPaths!$E$4:$W$200,MATCH($D392,PowerPaths!$A$4:$A$200,0),MATCH(Q$4,PowerPaths!$E$3:$W$3,0))</f>
        <v/>
      </c>
      <c r="R392" s="24">
        <f>INDEX(PowerPaths!$E$4:$W$200,MATCH($D392,PowerPaths!$A$4:$A$200,0),MATCH(R$4,PowerPaths!$E$3:$W$3,0))</f>
        <v/>
      </c>
      <c r="S392" s="24">
        <f>INDEX(PowerPaths!$E$4:$W$200,MATCH($D392,PowerPaths!$A$4:$A$200,0),MATCH(S$4,PowerPaths!$E$3:$W$3,0))</f>
        <v/>
      </c>
      <c r="T392" s="24">
        <f>INDEX(PowerPaths!$E$4:$W$200,MATCH($D392,PowerPaths!$A$4:$A$200,0),MATCH(T$4,PowerPaths!$E$3:$W$3,0))</f>
        <v/>
      </c>
      <c r="U392" s="24">
        <f>INDEX(PowerPaths!$E$4:$W$200,MATCH($D392,PowerPaths!$A$4:$A$200,0),MATCH(U$4,PowerPaths!$E$3:$W$3,0))</f>
        <v/>
      </c>
      <c r="V392" s="24">
        <f>INDEX(PowerPaths!$E$4:$W$200,MATCH($D392,PowerPaths!$A$4:$A$200,0),MATCH(V$4,PowerPaths!$E$3:$W$3,0))</f>
        <v/>
      </c>
      <c r="W392" s="24">
        <f>INDEX(PowerPaths!$E$4:$W$200,MATCH($D392,PowerPaths!$A$4:$A$200,0),MATCH(W$4,PowerPaths!$E$3:$W$3,0))</f>
        <v/>
      </c>
      <c r="X392" s="24">
        <f>INDEX(PowerPaths!$E$4:$W$200,MATCH($D392,PowerPaths!$A$4:$A$200,0),MATCH(X$4,PowerPaths!$E$3:$W$3,0))</f>
        <v/>
      </c>
      <c r="Y392" s="24">
        <f>INDEX(PowerPaths!$E$4:$W$200,MATCH($D392,PowerPaths!$A$4:$A$200,0),MATCH(Y$4,PowerPaths!$E$3:$W$3,0))</f>
        <v/>
      </c>
      <c r="Z392" s="24">
        <f>INDEX(PowerPaths!$E$4:$W$200,MATCH($D392,PowerPaths!$A$4:$A$200,0),MATCH(Z$4,PowerPaths!$E$3:$W$3,0))</f>
        <v/>
      </c>
      <c r="AA392" s="24">
        <f>INDEX(PowerPaths!$E$4:$W$200,MATCH($D392,PowerPaths!$A$4:$A$200,0),MATCH(AA$4,PowerPaths!$E$3:$W$3,0))</f>
        <v/>
      </c>
      <c r="AB392" s="24">
        <f>INDEX(PowerPaths!$E$4:$W$200,MATCH($D392,PowerPaths!$A$4:$A$200,0),MATCH(AB$4,PowerPaths!$E$3:$W$3,0))</f>
        <v/>
      </c>
      <c r="AC392" s="24">
        <f>INDEX(PowerPaths!$E$4:$W$200,MATCH($D392,PowerPaths!$A$4:$A$200,0),MATCH(AC$4,PowerPaths!$E$3:$W$3,0))</f>
        <v/>
      </c>
      <c r="AD392" s="24">
        <f>INDEX(PowerPaths!$E$4:$W$200,MATCH($D392,PowerPaths!$A$4:$A$200,0),MATCH(AD$4,PowerPaths!$E$3:$W$3,0))</f>
        <v/>
      </c>
      <c r="AF392" s="11">
        <f>LOWER(Settings!$C$4)&amp;".mit."&amp;$A392&amp;IF($C392="","","."&amp;$C392&amp;"."&amp;$B392)&amp;IF(INDEX(Variables!$D$5:$D$205,MATCH($A392,Variables!$A$5:$A$205,0))="","","."&amp;INDEX(Variables!$D$5:$D$205,MATCH($A392,Variables!$A$5:$A$205,0)))&amp;"."&amp;AF$5</f>
        <v/>
      </c>
      <c r="AG392" s="23">
        <f>INDEX(PowerPaths!$E$4:$W$200,MATCH($D392,PowerPaths!$A$4:$A$200,0),MATCH(AG$4,PowerPaths!$E$3:$W$3,0))</f>
        <v/>
      </c>
      <c r="AH392" s="24">
        <f>INDEX(PowerPaths!$E$4:$W$200,MATCH($D392,PowerPaths!$A$4:$A$200,0),MATCH(AH$4,PowerPaths!$E$3:$W$3,0))</f>
        <v/>
      </c>
      <c r="AI392" s="24">
        <f>INDEX(PowerPaths!$E$4:$W$200,MATCH($D392,PowerPaths!$A$4:$A$200,0),MATCH(AI$4,PowerPaths!$E$3:$W$3,0))</f>
        <v/>
      </c>
      <c r="AJ392" s="24">
        <f>INDEX(PowerPaths!$E$4:$W$200,MATCH($D392,PowerPaths!$A$4:$A$200,0),MATCH(AJ$4,PowerPaths!$E$3:$W$3,0))</f>
        <v/>
      </c>
      <c r="AK392" s="24">
        <f>INDEX(PowerPaths!$E$4:$W$200,MATCH($D392,PowerPaths!$A$4:$A$200,0),MATCH(AK$4,PowerPaths!$E$3:$W$3,0))</f>
        <v/>
      </c>
      <c r="AL392" s="24">
        <f>INDEX(PowerPaths!$E$4:$W$200,MATCH($D392,PowerPaths!$A$4:$A$200,0),MATCH(AL$4,PowerPaths!$E$3:$W$3,0))</f>
        <v/>
      </c>
      <c r="AM392" s="24">
        <f>INDEX(PowerPaths!$E$4:$W$200,MATCH($D392,PowerPaths!$A$4:$A$200,0),MATCH(AM$4,PowerPaths!$E$3:$W$3,0))</f>
        <v/>
      </c>
      <c r="AN392" s="24">
        <f>INDEX(PowerPaths!$E$4:$W$200,MATCH($D392,PowerPaths!$A$4:$A$200,0),MATCH(AN$4,PowerPaths!$E$3:$W$3,0))</f>
        <v/>
      </c>
      <c r="AO392" s="24">
        <f>INDEX(PowerPaths!$E$4:$W$200,MATCH($D392,PowerPaths!$A$4:$A$200,0),MATCH(AO$4,PowerPaths!$E$3:$W$3,0))</f>
        <v/>
      </c>
      <c r="AP392" s="24">
        <f>INDEX(PowerPaths!$E$4:$W$200,MATCH($D392,PowerPaths!$A$4:$A$200,0),MATCH(AP$4,PowerPaths!$E$3:$W$3,0))</f>
        <v/>
      </c>
      <c r="AQ392" s="24">
        <f>INDEX(PowerPaths!$E$4:$W$200,MATCH($D392,PowerPaths!$A$4:$A$200,0),MATCH(AQ$4,PowerPaths!$E$3:$W$3,0))</f>
        <v/>
      </c>
      <c r="AR392" s="24">
        <f>INDEX(PowerPaths!$E$4:$W$200,MATCH($D392,PowerPaths!$A$4:$A$200,0),MATCH(AR$4,PowerPaths!$E$3:$W$3,0))</f>
        <v/>
      </c>
      <c r="AS392" s="24">
        <f>INDEX(PowerPaths!$E$4:$W$200,MATCH($D392,PowerPaths!$A$4:$A$200,0),MATCH(AS$4,PowerPaths!$E$3:$W$3,0))</f>
        <v/>
      </c>
      <c r="AT392" s="24">
        <f>INDEX(PowerPaths!$E$4:$W$200,MATCH($D392,PowerPaths!$A$4:$A$200,0),MATCH(AT$4,PowerPaths!$E$3:$W$3,0))</f>
        <v/>
      </c>
      <c r="AU392" s="24">
        <f>INDEX(PowerPaths!$E$4:$W$200,MATCH($D392,PowerPaths!$A$4:$A$200,0),MATCH(AU$4,PowerPaths!$E$3:$W$3,0))</f>
        <v/>
      </c>
      <c r="AV392" s="24">
        <f>INDEX(PowerPaths!$E$4:$W$200,MATCH($D392,PowerPaths!$A$4:$A$200,0),MATCH(AV$4,PowerPaths!$E$3:$W$3,0))</f>
        <v/>
      </c>
      <c r="AW392" s="24">
        <f>INDEX(PowerPaths!$E$4:$W$200,MATCH($D392,PowerPaths!$A$4:$A$200,0),MATCH(AW$4,PowerPaths!$E$3:$W$3,0))</f>
        <v/>
      </c>
      <c r="AX392" s="24">
        <f>INDEX(PowerPaths!$E$4:$W$200,MATCH($D392,PowerPaths!$A$4:$A$200,0),MATCH(AX$4,PowerPaths!$E$3:$W$3,0))</f>
        <v/>
      </c>
      <c r="AY392" s="24">
        <f>INDEX(PowerPaths!$E$4:$W$200,MATCH($D392,PowerPaths!$A$4:$A$200,0),MATCH(AY$4,PowerPaths!$E$3:$W$3,0))</f>
        <v/>
      </c>
    </row>
    <row r="393" hidden="1" outlineLevel="1">
      <c r="A393" s="14" t="inlineStr">
        <is>
          <t>cel</t>
        </is>
      </c>
      <c r="B393" s="14" t="inlineStr"/>
      <c r="C393" s="14" t="inlineStr"/>
      <c r="D393" s="14">
        <f>$A393</f>
        <v/>
      </c>
      <c r="E393" s="36" t="n"/>
      <c r="F393" s="36" t="n"/>
      <c r="G393" s="36" t="n"/>
      <c r="H393" s="14">
        <f>INDEX(Variables!$B$5:$B$205,MATCH($A393,Variables!$A$5:$A$205,0))&amp;IF($C393="",""," | "&amp;INDEX(Mapping!$B$5:$B$26,MATCH($C393,Mapping!$A$5:$A$26,0))&amp;" | "&amp;INDEX(Mapping!$B$30:$B$46,MATCH($B393,Mapping!$A$30:$A$46,0)))</f>
        <v/>
      </c>
      <c r="I393" s="14">
        <f>INDEX(Variables!$C$5:$C$205,MATCH($A393,Variables!$A$5:$A$205,0))</f>
        <v/>
      </c>
      <c r="J393" s="14">
        <f>INDEX(Variables!$E$5:$E$205,MATCH($A393,Variables!$A$5:$A$205,0))</f>
        <v/>
      </c>
      <c r="K393" s="11">
        <f>LOWER(Settings!$C$4)&amp;".mit."&amp;$A393&amp;IF($C393="","","."&amp;$C393&amp;"."&amp;$B393)&amp;IF(INDEX(Variables!$D$5:$D$205,MATCH($A393,Variables!$A$5:$A$205,0))="","","."&amp;INDEX(Variables!$D$5:$D$205,MATCH($A393,Variables!$A$5:$A$205,0)))&amp;"."&amp;K$5</f>
        <v/>
      </c>
      <c r="L393" s="15">
        <f>INDEX(PowerPaths!$E$4:$W$200,MATCH($D393,PowerPaths!$A$4:$A$200,0),MATCH(L$4,PowerPaths!$E$3:$W$3,0))</f>
        <v/>
      </c>
      <c r="M393" s="16">
        <f>INDEX(PowerPaths!$E$4:$W$200,MATCH($D393,PowerPaths!$A$4:$A$200,0),MATCH(M$4,PowerPaths!$E$3:$W$3,0))</f>
        <v/>
      </c>
      <c r="N393" s="16">
        <f>INDEX(PowerPaths!$E$4:$W$200,MATCH($D393,PowerPaths!$A$4:$A$200,0),MATCH(N$4,PowerPaths!$E$3:$W$3,0))</f>
        <v/>
      </c>
      <c r="O393" s="16">
        <f>INDEX(PowerPaths!$E$4:$W$200,MATCH($D393,PowerPaths!$A$4:$A$200,0),MATCH(O$4,PowerPaths!$E$3:$W$3,0))</f>
        <v/>
      </c>
      <c r="P393" s="16">
        <f>INDEX(PowerPaths!$E$4:$W$200,MATCH($D393,PowerPaths!$A$4:$A$200,0),MATCH(P$4,PowerPaths!$E$3:$W$3,0))</f>
        <v/>
      </c>
      <c r="Q393" s="16">
        <f>INDEX(PowerPaths!$E$4:$W$200,MATCH($D393,PowerPaths!$A$4:$A$200,0),MATCH(Q$4,PowerPaths!$E$3:$W$3,0))</f>
        <v/>
      </c>
      <c r="R393" s="16">
        <f>INDEX(PowerPaths!$E$4:$W$200,MATCH($D393,PowerPaths!$A$4:$A$200,0),MATCH(R$4,PowerPaths!$E$3:$W$3,0))</f>
        <v/>
      </c>
      <c r="S393" s="16">
        <f>INDEX(PowerPaths!$E$4:$W$200,MATCH($D393,PowerPaths!$A$4:$A$200,0),MATCH(S$4,PowerPaths!$E$3:$W$3,0))</f>
        <v/>
      </c>
      <c r="T393" s="16">
        <f>INDEX(PowerPaths!$E$4:$W$200,MATCH($D393,PowerPaths!$A$4:$A$200,0),MATCH(T$4,PowerPaths!$E$3:$W$3,0))</f>
        <v/>
      </c>
      <c r="U393" s="16">
        <f>INDEX(PowerPaths!$E$4:$W$200,MATCH($D393,PowerPaths!$A$4:$A$200,0),MATCH(U$4,PowerPaths!$E$3:$W$3,0))</f>
        <v/>
      </c>
      <c r="V393" s="16">
        <f>INDEX(PowerPaths!$E$4:$W$200,MATCH($D393,PowerPaths!$A$4:$A$200,0),MATCH(V$4,PowerPaths!$E$3:$W$3,0))</f>
        <v/>
      </c>
      <c r="W393" s="16">
        <f>INDEX(PowerPaths!$E$4:$W$200,MATCH($D393,PowerPaths!$A$4:$A$200,0),MATCH(W$4,PowerPaths!$E$3:$W$3,0))</f>
        <v/>
      </c>
      <c r="X393" s="16">
        <f>INDEX(PowerPaths!$E$4:$W$200,MATCH($D393,PowerPaths!$A$4:$A$200,0),MATCH(X$4,PowerPaths!$E$3:$W$3,0))</f>
        <v/>
      </c>
      <c r="Y393" s="16">
        <f>INDEX(PowerPaths!$E$4:$W$200,MATCH($D393,PowerPaths!$A$4:$A$200,0),MATCH(Y$4,PowerPaths!$E$3:$W$3,0))</f>
        <v/>
      </c>
      <c r="Z393" s="16">
        <f>INDEX(PowerPaths!$E$4:$W$200,MATCH($D393,PowerPaths!$A$4:$A$200,0),MATCH(Z$4,PowerPaths!$E$3:$W$3,0))</f>
        <v/>
      </c>
      <c r="AA393" s="16">
        <f>INDEX(PowerPaths!$E$4:$W$200,MATCH($D393,PowerPaths!$A$4:$A$200,0),MATCH(AA$4,PowerPaths!$E$3:$W$3,0))</f>
        <v/>
      </c>
      <c r="AB393" s="16">
        <f>INDEX(PowerPaths!$E$4:$W$200,MATCH($D393,PowerPaths!$A$4:$A$200,0),MATCH(AB$4,PowerPaths!$E$3:$W$3,0))</f>
        <v/>
      </c>
      <c r="AC393" s="16">
        <f>INDEX(PowerPaths!$E$4:$W$200,MATCH($D393,PowerPaths!$A$4:$A$200,0),MATCH(AC$4,PowerPaths!$E$3:$W$3,0))</f>
        <v/>
      </c>
      <c r="AD393" s="16">
        <f>INDEX(PowerPaths!$E$4:$W$200,MATCH($D393,PowerPaths!$A$4:$A$200,0),MATCH(AD$4,PowerPaths!$E$3:$W$3,0))</f>
        <v/>
      </c>
      <c r="AF393" s="11">
        <f>LOWER(Settings!$C$4)&amp;".mit."&amp;$A393&amp;IF($C393="","","."&amp;$C393&amp;"."&amp;$B393)&amp;IF(INDEX(Variables!$D$5:$D$205,MATCH($A393,Variables!$A$5:$A$205,0))="","","."&amp;INDEX(Variables!$D$5:$D$205,MATCH($A393,Variables!$A$5:$A$205,0)))&amp;"."&amp;AF$5</f>
        <v/>
      </c>
      <c r="AG393" s="15">
        <f>INDEX(PowerPaths!$E$4:$W$200,MATCH($D393,PowerPaths!$A$4:$A$200,0),MATCH(AG$4,PowerPaths!$E$3:$W$3,0))</f>
        <v/>
      </c>
      <c r="AH393" s="16">
        <f>INDEX(PowerPaths!$E$4:$W$200,MATCH($D393,PowerPaths!$A$4:$A$200,0),MATCH(AH$4,PowerPaths!$E$3:$W$3,0))</f>
        <v/>
      </c>
      <c r="AI393" s="16">
        <f>INDEX(PowerPaths!$E$4:$W$200,MATCH($D393,PowerPaths!$A$4:$A$200,0),MATCH(AI$4,PowerPaths!$E$3:$W$3,0))</f>
        <v/>
      </c>
      <c r="AJ393" s="16">
        <f>INDEX(PowerPaths!$E$4:$W$200,MATCH($D393,PowerPaths!$A$4:$A$200,0),MATCH(AJ$4,PowerPaths!$E$3:$W$3,0))</f>
        <v/>
      </c>
      <c r="AK393" s="16">
        <f>INDEX(PowerPaths!$E$4:$W$200,MATCH($D393,PowerPaths!$A$4:$A$200,0),MATCH(AK$4,PowerPaths!$E$3:$W$3,0))</f>
        <v/>
      </c>
      <c r="AL393" s="16">
        <f>INDEX(PowerPaths!$E$4:$W$200,MATCH($D393,PowerPaths!$A$4:$A$200,0),MATCH(AL$4,PowerPaths!$E$3:$W$3,0))</f>
        <v/>
      </c>
      <c r="AM393" s="16">
        <f>INDEX(PowerPaths!$E$4:$W$200,MATCH($D393,PowerPaths!$A$4:$A$200,0),MATCH(AM$4,PowerPaths!$E$3:$W$3,0))</f>
        <v/>
      </c>
      <c r="AN393" s="16">
        <f>INDEX(PowerPaths!$E$4:$W$200,MATCH($D393,PowerPaths!$A$4:$A$200,0),MATCH(AN$4,PowerPaths!$E$3:$W$3,0))</f>
        <v/>
      </c>
      <c r="AO393" s="16">
        <f>INDEX(PowerPaths!$E$4:$W$200,MATCH($D393,PowerPaths!$A$4:$A$200,0),MATCH(AO$4,PowerPaths!$E$3:$W$3,0))</f>
        <v/>
      </c>
      <c r="AP393" s="16">
        <f>INDEX(PowerPaths!$E$4:$W$200,MATCH($D393,PowerPaths!$A$4:$A$200,0),MATCH(AP$4,PowerPaths!$E$3:$W$3,0))</f>
        <v/>
      </c>
      <c r="AQ393" s="16">
        <f>INDEX(PowerPaths!$E$4:$W$200,MATCH($D393,PowerPaths!$A$4:$A$200,0),MATCH(AQ$4,PowerPaths!$E$3:$W$3,0))</f>
        <v/>
      </c>
      <c r="AR393" s="16">
        <f>INDEX(PowerPaths!$E$4:$W$200,MATCH($D393,PowerPaths!$A$4:$A$200,0),MATCH(AR$4,PowerPaths!$E$3:$W$3,0))</f>
        <v/>
      </c>
      <c r="AS393" s="16">
        <f>INDEX(PowerPaths!$E$4:$W$200,MATCH($D393,PowerPaths!$A$4:$A$200,0),MATCH(AS$4,PowerPaths!$E$3:$W$3,0))</f>
        <v/>
      </c>
      <c r="AT393" s="16">
        <f>INDEX(PowerPaths!$E$4:$W$200,MATCH($D393,PowerPaths!$A$4:$A$200,0),MATCH(AT$4,PowerPaths!$E$3:$W$3,0))</f>
        <v/>
      </c>
      <c r="AU393" s="16">
        <f>INDEX(PowerPaths!$E$4:$W$200,MATCH($D393,PowerPaths!$A$4:$A$200,0),MATCH(AU$4,PowerPaths!$E$3:$W$3,0))</f>
        <v/>
      </c>
      <c r="AV393" s="16">
        <f>INDEX(PowerPaths!$E$4:$W$200,MATCH($D393,PowerPaths!$A$4:$A$200,0),MATCH(AV$4,PowerPaths!$E$3:$W$3,0))</f>
        <v/>
      </c>
      <c r="AW393" s="16">
        <f>INDEX(PowerPaths!$E$4:$W$200,MATCH($D393,PowerPaths!$A$4:$A$200,0),MATCH(AW$4,PowerPaths!$E$3:$W$3,0))</f>
        <v/>
      </c>
      <c r="AX393" s="16">
        <f>INDEX(PowerPaths!$E$4:$W$200,MATCH($D393,PowerPaths!$A$4:$A$200,0),MATCH(AX$4,PowerPaths!$E$3:$W$3,0))</f>
        <v/>
      </c>
      <c r="AY393" s="16">
        <f>INDEX(PowerPaths!$E$4:$W$200,MATCH($D393,PowerPaths!$A$4:$A$200,0),MATCH(AY$4,PowerPaths!$E$3:$W$3,0))</f>
        <v/>
      </c>
    </row>
    <row r="394" hidden="1" outlineLevel="1"/>
    <row r="395" hidden="1" outlineLevel="1">
      <c r="H395" s="21" t="inlineStr">
        <is>
          <t>B. Amortised fixed costs of the existing stock ($/kWh): capital cost, vintage averages of capital and storage cost (Phi of the previous year)</t>
        </is>
      </c>
    </row>
    <row r="396" hidden="1" outlineLevel="1">
      <c r="A396" s="14" t="inlineStr">
        <is>
          <t>cax</t>
        </is>
      </c>
      <c r="B396" s="14" t="inlineStr">
        <is>
          <t>coa</t>
        </is>
      </c>
      <c r="C396" s="14" t="inlineStr">
        <is>
          <t>pow</t>
        </is>
      </c>
      <c r="D396" s="42">
        <f>INDEX(Inputs_power!$C$5:$C$13,MATCH($B396,Inputs_power!$A$5:$A$13,0))</f>
        <v/>
      </c>
      <c r="E396" s="36" t="n"/>
      <c r="F396" s="36" t="n"/>
      <c r="G396" s="36" t="n"/>
      <c r="H396" s="14">
        <f>INDEX(Variables!$B$5:$B$205,MATCH($A396,Variables!$A$5:$A$205,0))&amp;IF($C396="",""," | "&amp;INDEX(Mapping!$B$5:$B$26,MATCH($C396,Mapping!$A$5:$A$26,0))&amp;" | "&amp;INDEX(Mapping!$B$30:$B$46,MATCH($B396,Mapping!$A$30:$A$46,0)))</f>
        <v/>
      </c>
      <c r="I396" s="14">
        <f>INDEX(Variables!$C$5:$C$205,MATCH($A396,Variables!$A$5:$A$205,0))</f>
        <v/>
      </c>
      <c r="J396" s="14">
        <f>INDEX(Variables!$E$5:$E$205,MATCH($A396,Variables!$A$5:$A$205,0))</f>
        <v/>
      </c>
      <c r="K396" s="11">
        <f>LOWER(Settings!$C$4)&amp;".mit."&amp;$A396&amp;IF($C396="","","."&amp;$C396&amp;"."&amp;$B396)&amp;IF(INDEX(Variables!$D$5:$D$205,MATCH($A396,Variables!$A$5:$A$205,0))="","","."&amp;INDEX(Variables!$D$5:$D$205,MATCH($A396,Variables!$A$5:$A$205,0)))&amp;"."&amp;K$5</f>
        <v/>
      </c>
      <c r="L396" s="48">
        <f>$D396*L360</f>
        <v/>
      </c>
      <c r="M396" s="49">
        <f>$D396*M360</f>
        <v/>
      </c>
      <c r="N396" s="49">
        <f>$D396*N360</f>
        <v/>
      </c>
      <c r="O396" s="49">
        <f>$D396*O360</f>
        <v/>
      </c>
      <c r="P396" s="49">
        <f>$D396*P360</f>
        <v/>
      </c>
      <c r="Q396" s="49">
        <f>$D396*Q360</f>
        <v/>
      </c>
      <c r="R396" s="49">
        <f>$D396*R360</f>
        <v/>
      </c>
      <c r="S396" s="49">
        <f>$D396*S360</f>
        <v/>
      </c>
      <c r="T396" s="49">
        <f>$D396*T360</f>
        <v/>
      </c>
      <c r="U396" s="49">
        <f>$D396*U360</f>
        <v/>
      </c>
      <c r="V396" s="49">
        <f>$D396*V360</f>
        <v/>
      </c>
      <c r="W396" s="49">
        <f>$D396*W360</f>
        <v/>
      </c>
      <c r="X396" s="49">
        <f>$D396*X360</f>
        <v/>
      </c>
      <c r="Y396" s="49">
        <f>$D396*Y360</f>
        <v/>
      </c>
      <c r="Z396" s="49">
        <f>$D396*Z360</f>
        <v/>
      </c>
      <c r="AA396" s="49">
        <f>$D396*AA360</f>
        <v/>
      </c>
      <c r="AB396" s="49">
        <f>$D396*AB360</f>
        <v/>
      </c>
      <c r="AC396" s="49">
        <f>$D396*AC360</f>
        <v/>
      </c>
      <c r="AD396" s="50">
        <f>CAPEX($D396,AD360)</f>
        <v/>
      </c>
      <c r="AF396" s="11">
        <f>LOWER(Settings!$C$4)&amp;".mit."&amp;$A396&amp;IF($C396="","","."&amp;$C396&amp;"."&amp;$B396)&amp;IF(INDEX(Variables!$D$5:$D$205,MATCH($A396,Variables!$A$5:$A$205,0))="","","."&amp;INDEX(Variables!$D$5:$D$205,MATCH($A396,Variables!$A$5:$A$205,0)))&amp;"."&amp;AF$5</f>
        <v/>
      </c>
      <c r="AG396" s="48">
        <f>$D396*AG360</f>
        <v/>
      </c>
      <c r="AH396" s="49">
        <f>$D396*AH360</f>
        <v/>
      </c>
      <c r="AI396" s="49">
        <f>$D396*AI360</f>
        <v/>
      </c>
      <c r="AJ396" s="49">
        <f>$D396*AJ360</f>
        <v/>
      </c>
      <c r="AK396" s="49">
        <f>$D396*AK360</f>
        <v/>
      </c>
      <c r="AL396" s="49">
        <f>$D396*AL360</f>
        <v/>
      </c>
      <c r="AM396" s="49">
        <f>$D396*AM360</f>
        <v/>
      </c>
      <c r="AN396" s="49">
        <f>$D396*AN360</f>
        <v/>
      </c>
      <c r="AO396" s="49">
        <f>$D396*AO360</f>
        <v/>
      </c>
      <c r="AP396" s="49">
        <f>$D396*AP360</f>
        <v/>
      </c>
      <c r="AQ396" s="49">
        <f>$D396*AQ360</f>
        <v/>
      </c>
      <c r="AR396" s="49">
        <f>$D396*AR360</f>
        <v/>
      </c>
      <c r="AS396" s="49">
        <f>$D396*AS360</f>
        <v/>
      </c>
      <c r="AT396" s="49">
        <f>$D396*AT360</f>
        <v/>
      </c>
      <c r="AU396" s="49">
        <f>$D396*AU360</f>
        <v/>
      </c>
      <c r="AV396" s="49">
        <f>$D396*AV360</f>
        <v/>
      </c>
      <c r="AW396" s="49">
        <f>$D396*AW360</f>
        <v/>
      </c>
      <c r="AX396" s="49">
        <f>$D396*AX360</f>
        <v/>
      </c>
      <c r="AY396" s="50">
        <f>CAPEX($D396,AY360)</f>
        <v/>
      </c>
    </row>
    <row r="397" hidden="1" outlineLevel="1">
      <c r="A397" s="14" t="inlineStr">
        <is>
          <t>cax</t>
        </is>
      </c>
      <c r="B397" s="14" t="inlineStr">
        <is>
          <t>nga</t>
        </is>
      </c>
      <c r="C397" s="14" t="inlineStr">
        <is>
          <t>pow</t>
        </is>
      </c>
      <c r="D397" s="42">
        <f>INDEX(Inputs_power!$C$5:$C$13,MATCH($B397,Inputs_power!$A$5:$A$13,0))</f>
        <v/>
      </c>
      <c r="E397" s="36" t="n"/>
      <c r="F397" s="36" t="n"/>
      <c r="G397" s="36" t="n"/>
      <c r="H397" s="14">
        <f>INDEX(Variables!$B$5:$B$205,MATCH($A397,Variables!$A$5:$A$205,0))&amp;IF($C397="",""," | "&amp;INDEX(Mapping!$B$5:$B$26,MATCH($C397,Mapping!$A$5:$A$26,0))&amp;" | "&amp;INDEX(Mapping!$B$30:$B$46,MATCH($B397,Mapping!$A$30:$A$46,0)))</f>
        <v/>
      </c>
      <c r="I397" s="14">
        <f>INDEX(Variables!$C$5:$C$205,MATCH($A397,Variables!$A$5:$A$205,0))</f>
        <v/>
      </c>
      <c r="J397" s="14">
        <f>INDEX(Variables!$E$5:$E$205,MATCH($A397,Variables!$A$5:$A$205,0))</f>
        <v/>
      </c>
      <c r="K397" s="11">
        <f>LOWER(Settings!$C$4)&amp;".mit."&amp;$A397&amp;IF($C397="","","."&amp;$C397&amp;"."&amp;$B397)&amp;IF(INDEX(Variables!$D$5:$D$205,MATCH($A397,Variables!$A$5:$A$205,0))="","","."&amp;INDEX(Variables!$D$5:$D$205,MATCH($A397,Variables!$A$5:$A$205,0)))&amp;"."&amp;K$5</f>
        <v/>
      </c>
      <c r="L397" s="48">
        <f>$D397*L361</f>
        <v/>
      </c>
      <c r="M397" s="49">
        <f>$D397*M361</f>
        <v/>
      </c>
      <c r="N397" s="49">
        <f>$D397*N361</f>
        <v/>
      </c>
      <c r="O397" s="49">
        <f>$D397*O361</f>
        <v/>
      </c>
      <c r="P397" s="49">
        <f>$D397*P361</f>
        <v/>
      </c>
      <c r="Q397" s="49">
        <f>$D397*Q361</f>
        <v/>
      </c>
      <c r="R397" s="49">
        <f>$D397*R361</f>
        <v/>
      </c>
      <c r="S397" s="49">
        <f>$D397*S361</f>
        <v/>
      </c>
      <c r="T397" s="49">
        <f>$D397*T361</f>
        <v/>
      </c>
      <c r="U397" s="49">
        <f>$D397*U361</f>
        <v/>
      </c>
      <c r="V397" s="49">
        <f>$D397*V361</f>
        <v/>
      </c>
      <c r="W397" s="49">
        <f>$D397*W361</f>
        <v/>
      </c>
      <c r="X397" s="49">
        <f>$D397*X361</f>
        <v/>
      </c>
      <c r="Y397" s="49">
        <f>$D397*Y361</f>
        <v/>
      </c>
      <c r="Z397" s="49">
        <f>$D397*Z361</f>
        <v/>
      </c>
      <c r="AA397" s="49">
        <f>$D397*AA361</f>
        <v/>
      </c>
      <c r="AB397" s="49">
        <f>$D397*AB361</f>
        <v/>
      </c>
      <c r="AC397" s="49">
        <f>$D397*AC361</f>
        <v/>
      </c>
      <c r="AD397" s="50">
        <f>CAPEX($D397,AD361)</f>
        <v/>
      </c>
      <c r="AF397" s="11">
        <f>LOWER(Settings!$C$4)&amp;".mit."&amp;$A397&amp;IF($C397="","","."&amp;$C397&amp;"."&amp;$B397)&amp;IF(INDEX(Variables!$D$5:$D$205,MATCH($A397,Variables!$A$5:$A$205,0))="","","."&amp;INDEX(Variables!$D$5:$D$205,MATCH($A397,Variables!$A$5:$A$205,0)))&amp;"."&amp;AF$5</f>
        <v/>
      </c>
      <c r="AG397" s="48">
        <f>$D397*AG361</f>
        <v/>
      </c>
      <c r="AH397" s="49">
        <f>$D397*AH361</f>
        <v/>
      </c>
      <c r="AI397" s="49">
        <f>$D397*AI361</f>
        <v/>
      </c>
      <c r="AJ397" s="49">
        <f>$D397*AJ361</f>
        <v/>
      </c>
      <c r="AK397" s="49">
        <f>$D397*AK361</f>
        <v/>
      </c>
      <c r="AL397" s="49">
        <f>$D397*AL361</f>
        <v/>
      </c>
      <c r="AM397" s="49">
        <f>$D397*AM361</f>
        <v/>
      </c>
      <c r="AN397" s="49">
        <f>$D397*AN361</f>
        <v/>
      </c>
      <c r="AO397" s="49">
        <f>$D397*AO361</f>
        <v/>
      </c>
      <c r="AP397" s="49">
        <f>$D397*AP361</f>
        <v/>
      </c>
      <c r="AQ397" s="49">
        <f>$D397*AQ361</f>
        <v/>
      </c>
      <c r="AR397" s="49">
        <f>$D397*AR361</f>
        <v/>
      </c>
      <c r="AS397" s="49">
        <f>$D397*AS361</f>
        <v/>
      </c>
      <c r="AT397" s="49">
        <f>$D397*AT361</f>
        <v/>
      </c>
      <c r="AU397" s="49">
        <f>$D397*AU361</f>
        <v/>
      </c>
      <c r="AV397" s="49">
        <f>$D397*AV361</f>
        <v/>
      </c>
      <c r="AW397" s="49">
        <f>$D397*AW361</f>
        <v/>
      </c>
      <c r="AX397" s="49">
        <f>$D397*AX361</f>
        <v/>
      </c>
      <c r="AY397" s="50">
        <f>CAPEX($D397,AY361)</f>
        <v/>
      </c>
    </row>
    <row r="398" hidden="1" outlineLevel="1">
      <c r="A398" s="14" t="inlineStr">
        <is>
          <t>cax</t>
        </is>
      </c>
      <c r="B398" s="14" t="inlineStr">
        <is>
          <t>oop</t>
        </is>
      </c>
      <c r="C398" s="14" t="inlineStr">
        <is>
          <t>pow</t>
        </is>
      </c>
      <c r="D398" s="42">
        <f>INDEX(Inputs_power!$C$5:$C$13,MATCH($B398,Inputs_power!$A$5:$A$13,0))</f>
        <v/>
      </c>
      <c r="E398" s="36" t="n"/>
      <c r="F398" s="36" t="n"/>
      <c r="G398" s="36" t="n"/>
      <c r="H398" s="14">
        <f>INDEX(Variables!$B$5:$B$205,MATCH($A398,Variables!$A$5:$A$205,0))&amp;IF($C398="",""," | "&amp;INDEX(Mapping!$B$5:$B$26,MATCH($C398,Mapping!$A$5:$A$26,0))&amp;" | "&amp;INDEX(Mapping!$B$30:$B$46,MATCH($B398,Mapping!$A$30:$A$46,0)))</f>
        <v/>
      </c>
      <c r="I398" s="14">
        <f>INDEX(Variables!$C$5:$C$205,MATCH($A398,Variables!$A$5:$A$205,0))</f>
        <v/>
      </c>
      <c r="J398" s="14">
        <f>INDEX(Variables!$E$5:$E$205,MATCH($A398,Variables!$A$5:$A$205,0))</f>
        <v/>
      </c>
      <c r="K398" s="11">
        <f>LOWER(Settings!$C$4)&amp;".mit."&amp;$A398&amp;IF($C398="","","."&amp;$C398&amp;"."&amp;$B398)&amp;IF(INDEX(Variables!$D$5:$D$205,MATCH($A398,Variables!$A$5:$A$205,0))="","","."&amp;INDEX(Variables!$D$5:$D$205,MATCH($A398,Variables!$A$5:$A$205,0)))&amp;"."&amp;K$5</f>
        <v/>
      </c>
      <c r="L398" s="48">
        <f>$D398*L362</f>
        <v/>
      </c>
      <c r="M398" s="49">
        <f>$D398*M362</f>
        <v/>
      </c>
      <c r="N398" s="49">
        <f>$D398*N362</f>
        <v/>
      </c>
      <c r="O398" s="49">
        <f>$D398*O362</f>
        <v/>
      </c>
      <c r="P398" s="49">
        <f>$D398*P362</f>
        <v/>
      </c>
      <c r="Q398" s="49">
        <f>$D398*Q362</f>
        <v/>
      </c>
      <c r="R398" s="49">
        <f>$D398*R362</f>
        <v/>
      </c>
      <c r="S398" s="49">
        <f>$D398*S362</f>
        <v/>
      </c>
      <c r="T398" s="49">
        <f>$D398*T362</f>
        <v/>
      </c>
      <c r="U398" s="49">
        <f>$D398*U362</f>
        <v/>
      </c>
      <c r="V398" s="49">
        <f>$D398*V362</f>
        <v/>
      </c>
      <c r="W398" s="49">
        <f>$D398*W362</f>
        <v/>
      </c>
      <c r="X398" s="49">
        <f>$D398*X362</f>
        <v/>
      </c>
      <c r="Y398" s="49">
        <f>$D398*Y362</f>
        <v/>
      </c>
      <c r="Z398" s="49">
        <f>$D398*Z362</f>
        <v/>
      </c>
      <c r="AA398" s="49">
        <f>$D398*AA362</f>
        <v/>
      </c>
      <c r="AB398" s="49">
        <f>$D398*AB362</f>
        <v/>
      </c>
      <c r="AC398" s="49">
        <f>$D398*AC362</f>
        <v/>
      </c>
      <c r="AD398" s="50">
        <f>CAPEX($D398,AD362)</f>
        <v/>
      </c>
      <c r="AF398" s="11">
        <f>LOWER(Settings!$C$4)&amp;".mit."&amp;$A398&amp;IF($C398="","","."&amp;$C398&amp;"."&amp;$B398)&amp;IF(INDEX(Variables!$D$5:$D$205,MATCH($A398,Variables!$A$5:$A$205,0))="","","."&amp;INDEX(Variables!$D$5:$D$205,MATCH($A398,Variables!$A$5:$A$205,0)))&amp;"."&amp;AF$5</f>
        <v/>
      </c>
      <c r="AG398" s="48">
        <f>$D398*AG362</f>
        <v/>
      </c>
      <c r="AH398" s="49">
        <f>$D398*AH362</f>
        <v/>
      </c>
      <c r="AI398" s="49">
        <f>$D398*AI362</f>
        <v/>
      </c>
      <c r="AJ398" s="49">
        <f>$D398*AJ362</f>
        <v/>
      </c>
      <c r="AK398" s="49">
        <f>$D398*AK362</f>
        <v/>
      </c>
      <c r="AL398" s="49">
        <f>$D398*AL362</f>
        <v/>
      </c>
      <c r="AM398" s="49">
        <f>$D398*AM362</f>
        <v/>
      </c>
      <c r="AN398" s="49">
        <f>$D398*AN362</f>
        <v/>
      </c>
      <c r="AO398" s="49">
        <f>$D398*AO362</f>
        <v/>
      </c>
      <c r="AP398" s="49">
        <f>$D398*AP362</f>
        <v/>
      </c>
      <c r="AQ398" s="49">
        <f>$D398*AQ362</f>
        <v/>
      </c>
      <c r="AR398" s="49">
        <f>$D398*AR362</f>
        <v/>
      </c>
      <c r="AS398" s="49">
        <f>$D398*AS362</f>
        <v/>
      </c>
      <c r="AT398" s="49">
        <f>$D398*AT362</f>
        <v/>
      </c>
      <c r="AU398" s="49">
        <f>$D398*AU362</f>
        <v/>
      </c>
      <c r="AV398" s="49">
        <f>$D398*AV362</f>
        <v/>
      </c>
      <c r="AW398" s="49">
        <f>$D398*AW362</f>
        <v/>
      </c>
      <c r="AX398" s="49">
        <f>$D398*AX362</f>
        <v/>
      </c>
      <c r="AY398" s="50">
        <f>CAPEX($D398,AY362)</f>
        <v/>
      </c>
    </row>
    <row r="399" hidden="1" outlineLevel="1">
      <c r="A399" s="14" t="inlineStr">
        <is>
          <t>cax</t>
        </is>
      </c>
      <c r="B399" s="14" t="inlineStr">
        <is>
          <t>nuc</t>
        </is>
      </c>
      <c r="C399" s="14" t="inlineStr">
        <is>
          <t>pow</t>
        </is>
      </c>
      <c r="D399" s="42">
        <f>INDEX(Inputs_power!$C$5:$C$13,MATCH($B399,Inputs_power!$A$5:$A$13,0))</f>
        <v/>
      </c>
      <c r="E399" s="36" t="n"/>
      <c r="F399" s="36" t="n"/>
      <c r="G399" s="36" t="n"/>
      <c r="H399" s="14">
        <f>INDEX(Variables!$B$5:$B$205,MATCH($A399,Variables!$A$5:$A$205,0))&amp;IF($C399="",""," | "&amp;INDEX(Mapping!$B$5:$B$26,MATCH($C399,Mapping!$A$5:$A$26,0))&amp;" | "&amp;INDEX(Mapping!$B$30:$B$46,MATCH($B399,Mapping!$A$30:$A$46,0)))</f>
        <v/>
      </c>
      <c r="I399" s="14">
        <f>INDEX(Variables!$C$5:$C$205,MATCH($A399,Variables!$A$5:$A$205,0))</f>
        <v/>
      </c>
      <c r="J399" s="14">
        <f>INDEX(Variables!$E$5:$E$205,MATCH($A399,Variables!$A$5:$A$205,0))</f>
        <v/>
      </c>
      <c r="K399" s="11">
        <f>LOWER(Settings!$C$4)&amp;".mit."&amp;$A399&amp;IF($C399="","","."&amp;$C399&amp;"."&amp;$B399)&amp;IF(INDEX(Variables!$D$5:$D$205,MATCH($A399,Variables!$A$5:$A$205,0))="","","."&amp;INDEX(Variables!$D$5:$D$205,MATCH($A399,Variables!$A$5:$A$205,0)))&amp;"."&amp;K$5</f>
        <v/>
      </c>
      <c r="L399" s="48">
        <f>$D399*L363</f>
        <v/>
      </c>
      <c r="M399" s="49">
        <f>$D399*M363</f>
        <v/>
      </c>
      <c r="N399" s="49">
        <f>$D399*N363</f>
        <v/>
      </c>
      <c r="O399" s="49">
        <f>$D399*O363</f>
        <v/>
      </c>
      <c r="P399" s="49">
        <f>$D399*P363</f>
        <v/>
      </c>
      <c r="Q399" s="49">
        <f>$D399*Q363</f>
        <v/>
      </c>
      <c r="R399" s="49">
        <f>$D399*R363</f>
        <v/>
      </c>
      <c r="S399" s="49">
        <f>$D399*S363</f>
        <v/>
      </c>
      <c r="T399" s="49">
        <f>$D399*T363</f>
        <v/>
      </c>
      <c r="U399" s="49">
        <f>$D399*U363</f>
        <v/>
      </c>
      <c r="V399" s="49">
        <f>$D399*V363</f>
        <v/>
      </c>
      <c r="W399" s="49">
        <f>$D399*W363</f>
        <v/>
      </c>
      <c r="X399" s="49">
        <f>$D399*X363</f>
        <v/>
      </c>
      <c r="Y399" s="49">
        <f>$D399*Y363</f>
        <v/>
      </c>
      <c r="Z399" s="49">
        <f>$D399*Z363</f>
        <v/>
      </c>
      <c r="AA399" s="49">
        <f>$D399*AA363</f>
        <v/>
      </c>
      <c r="AB399" s="49">
        <f>$D399*AB363</f>
        <v/>
      </c>
      <c r="AC399" s="49">
        <f>$D399*AC363</f>
        <v/>
      </c>
      <c r="AD399" s="50">
        <f>CAPEX($D399,AD363)</f>
        <v/>
      </c>
      <c r="AF399" s="11">
        <f>LOWER(Settings!$C$4)&amp;".mit."&amp;$A399&amp;IF($C399="","","."&amp;$C399&amp;"."&amp;$B399)&amp;IF(INDEX(Variables!$D$5:$D$205,MATCH($A399,Variables!$A$5:$A$205,0))="","","."&amp;INDEX(Variables!$D$5:$D$205,MATCH($A399,Variables!$A$5:$A$205,0)))&amp;"."&amp;AF$5</f>
        <v/>
      </c>
      <c r="AG399" s="48">
        <f>$D399*AG363</f>
        <v/>
      </c>
      <c r="AH399" s="49">
        <f>$D399*AH363</f>
        <v/>
      </c>
      <c r="AI399" s="49">
        <f>$D399*AI363</f>
        <v/>
      </c>
      <c r="AJ399" s="49">
        <f>$D399*AJ363</f>
        <v/>
      </c>
      <c r="AK399" s="49">
        <f>$D399*AK363</f>
        <v/>
      </c>
      <c r="AL399" s="49">
        <f>$D399*AL363</f>
        <v/>
      </c>
      <c r="AM399" s="49">
        <f>$D399*AM363</f>
        <v/>
      </c>
      <c r="AN399" s="49">
        <f>$D399*AN363</f>
        <v/>
      </c>
      <c r="AO399" s="49">
        <f>$D399*AO363</f>
        <v/>
      </c>
      <c r="AP399" s="49">
        <f>$D399*AP363</f>
        <v/>
      </c>
      <c r="AQ399" s="49">
        <f>$D399*AQ363</f>
        <v/>
      </c>
      <c r="AR399" s="49">
        <f>$D399*AR363</f>
        <v/>
      </c>
      <c r="AS399" s="49">
        <f>$D399*AS363</f>
        <v/>
      </c>
      <c r="AT399" s="49">
        <f>$D399*AT363</f>
        <v/>
      </c>
      <c r="AU399" s="49">
        <f>$D399*AU363</f>
        <v/>
      </c>
      <c r="AV399" s="49">
        <f>$D399*AV363</f>
        <v/>
      </c>
      <c r="AW399" s="49">
        <f>$D399*AW363</f>
        <v/>
      </c>
      <c r="AX399" s="49">
        <f>$D399*AX363</f>
        <v/>
      </c>
      <c r="AY399" s="50">
        <f>CAPEX($D399,AY363)</f>
        <v/>
      </c>
    </row>
    <row r="400" hidden="1" outlineLevel="1">
      <c r="A400" s="14" t="inlineStr">
        <is>
          <t>cax</t>
        </is>
      </c>
      <c r="B400" s="14" t="inlineStr">
        <is>
          <t>wnd</t>
        </is>
      </c>
      <c r="C400" s="14" t="inlineStr">
        <is>
          <t>pow</t>
        </is>
      </c>
      <c r="D400" s="42">
        <f>INDEX(Inputs_power!$C$5:$C$13,MATCH($B400,Inputs_power!$A$5:$A$13,0))</f>
        <v/>
      </c>
      <c r="E400" s="36" t="n"/>
      <c r="F400" s="36" t="n"/>
      <c r="G400" s="36" t="n"/>
      <c r="H400" s="14">
        <f>INDEX(Variables!$B$5:$B$205,MATCH($A400,Variables!$A$5:$A$205,0))&amp;IF($C400="",""," | "&amp;INDEX(Mapping!$B$5:$B$26,MATCH($C400,Mapping!$A$5:$A$26,0))&amp;" | "&amp;INDEX(Mapping!$B$30:$B$46,MATCH($B400,Mapping!$A$30:$A$46,0)))</f>
        <v/>
      </c>
      <c r="I400" s="14">
        <f>INDEX(Variables!$C$5:$C$205,MATCH($A400,Variables!$A$5:$A$205,0))</f>
        <v/>
      </c>
      <c r="J400" s="14">
        <f>INDEX(Variables!$E$5:$E$205,MATCH($A400,Variables!$A$5:$A$205,0))</f>
        <v/>
      </c>
      <c r="K400" s="11">
        <f>LOWER(Settings!$C$4)&amp;".mit."&amp;$A400&amp;IF($C400="","","."&amp;$C400&amp;"."&amp;$B400)&amp;IF(INDEX(Variables!$D$5:$D$205,MATCH($A400,Variables!$A$5:$A$205,0))="","","."&amp;INDEX(Variables!$D$5:$D$205,MATCH($A400,Variables!$A$5:$A$205,0)))&amp;"."&amp;K$5</f>
        <v/>
      </c>
      <c r="L400" s="48">
        <f>$D400*L364</f>
        <v/>
      </c>
      <c r="M400" s="49">
        <f>$D400*M364</f>
        <v/>
      </c>
      <c r="N400" s="49">
        <f>$D400*N364</f>
        <v/>
      </c>
      <c r="O400" s="49">
        <f>$D400*O364</f>
        <v/>
      </c>
      <c r="P400" s="49">
        <f>$D400*P364</f>
        <v/>
      </c>
      <c r="Q400" s="49">
        <f>$D400*Q364</f>
        <v/>
      </c>
      <c r="R400" s="49">
        <f>$D400*R364</f>
        <v/>
      </c>
      <c r="S400" s="49">
        <f>$D400*S364</f>
        <v/>
      </c>
      <c r="T400" s="49">
        <f>$D400*T364</f>
        <v/>
      </c>
      <c r="U400" s="49">
        <f>$D400*U364</f>
        <v/>
      </c>
      <c r="V400" s="49">
        <f>$D400*V364</f>
        <v/>
      </c>
      <c r="W400" s="49">
        <f>$D400*W364</f>
        <v/>
      </c>
      <c r="X400" s="49">
        <f>$D400*X364</f>
        <v/>
      </c>
      <c r="Y400" s="49">
        <f>$D400*Y364</f>
        <v/>
      </c>
      <c r="Z400" s="49">
        <f>$D400*Z364</f>
        <v/>
      </c>
      <c r="AA400" s="49">
        <f>$D400*AA364</f>
        <v/>
      </c>
      <c r="AB400" s="49">
        <f>$D400*AB364</f>
        <v/>
      </c>
      <c r="AC400" s="49">
        <f>$D400*AC364</f>
        <v/>
      </c>
      <c r="AD400" s="50">
        <f>CAPEX($D400,AD364)</f>
        <v/>
      </c>
      <c r="AF400" s="11">
        <f>LOWER(Settings!$C$4)&amp;".mit."&amp;$A400&amp;IF($C400="","","."&amp;$C400&amp;"."&amp;$B400)&amp;IF(INDEX(Variables!$D$5:$D$205,MATCH($A400,Variables!$A$5:$A$205,0))="","","."&amp;INDEX(Variables!$D$5:$D$205,MATCH($A400,Variables!$A$5:$A$205,0)))&amp;"."&amp;AF$5</f>
        <v/>
      </c>
      <c r="AG400" s="48">
        <f>$D400*AG364</f>
        <v/>
      </c>
      <c r="AH400" s="49">
        <f>$D400*AH364</f>
        <v/>
      </c>
      <c r="AI400" s="49">
        <f>$D400*AI364</f>
        <v/>
      </c>
      <c r="AJ400" s="49">
        <f>$D400*AJ364</f>
        <v/>
      </c>
      <c r="AK400" s="49">
        <f>$D400*AK364</f>
        <v/>
      </c>
      <c r="AL400" s="49">
        <f>$D400*AL364</f>
        <v/>
      </c>
      <c r="AM400" s="49">
        <f>$D400*AM364</f>
        <v/>
      </c>
      <c r="AN400" s="49">
        <f>$D400*AN364</f>
        <v/>
      </c>
      <c r="AO400" s="49">
        <f>$D400*AO364</f>
        <v/>
      </c>
      <c r="AP400" s="49">
        <f>$D400*AP364</f>
        <v/>
      </c>
      <c r="AQ400" s="49">
        <f>$D400*AQ364</f>
        <v/>
      </c>
      <c r="AR400" s="49">
        <f>$D400*AR364</f>
        <v/>
      </c>
      <c r="AS400" s="49">
        <f>$D400*AS364</f>
        <v/>
      </c>
      <c r="AT400" s="49">
        <f>$D400*AT364</f>
        <v/>
      </c>
      <c r="AU400" s="49">
        <f>$D400*AU364</f>
        <v/>
      </c>
      <c r="AV400" s="49">
        <f>$D400*AV364</f>
        <v/>
      </c>
      <c r="AW400" s="49">
        <f>$D400*AW364</f>
        <v/>
      </c>
      <c r="AX400" s="49">
        <f>$D400*AX364</f>
        <v/>
      </c>
      <c r="AY400" s="50">
        <f>CAPEX($D400,AY364)</f>
        <v/>
      </c>
    </row>
    <row r="401" hidden="1" outlineLevel="1">
      <c r="A401" s="14" t="inlineStr">
        <is>
          <t>cax</t>
        </is>
      </c>
      <c r="B401" s="14" t="inlineStr">
        <is>
          <t>sol</t>
        </is>
      </c>
      <c r="C401" s="14" t="inlineStr">
        <is>
          <t>pow</t>
        </is>
      </c>
      <c r="D401" s="42">
        <f>INDEX(Inputs_power!$C$5:$C$13,MATCH($B401,Inputs_power!$A$5:$A$13,0))</f>
        <v/>
      </c>
      <c r="E401" s="36" t="n"/>
      <c r="F401" s="36" t="n"/>
      <c r="G401" s="36" t="n"/>
      <c r="H401" s="14">
        <f>INDEX(Variables!$B$5:$B$205,MATCH($A401,Variables!$A$5:$A$205,0))&amp;IF($C401="",""," | "&amp;INDEX(Mapping!$B$5:$B$26,MATCH($C401,Mapping!$A$5:$A$26,0))&amp;" | "&amp;INDEX(Mapping!$B$30:$B$46,MATCH($B401,Mapping!$A$30:$A$46,0)))</f>
        <v/>
      </c>
      <c r="I401" s="14">
        <f>INDEX(Variables!$C$5:$C$205,MATCH($A401,Variables!$A$5:$A$205,0))</f>
        <v/>
      </c>
      <c r="J401" s="14">
        <f>INDEX(Variables!$E$5:$E$205,MATCH($A401,Variables!$A$5:$A$205,0))</f>
        <v/>
      </c>
      <c r="K401" s="11">
        <f>LOWER(Settings!$C$4)&amp;".mit."&amp;$A401&amp;IF($C401="","","."&amp;$C401&amp;"."&amp;$B401)&amp;IF(INDEX(Variables!$D$5:$D$205,MATCH($A401,Variables!$A$5:$A$205,0))="","","."&amp;INDEX(Variables!$D$5:$D$205,MATCH($A401,Variables!$A$5:$A$205,0)))&amp;"."&amp;K$5</f>
        <v/>
      </c>
      <c r="L401" s="48">
        <f>$D401*L365</f>
        <v/>
      </c>
      <c r="M401" s="49">
        <f>$D401*M365</f>
        <v/>
      </c>
      <c r="N401" s="49">
        <f>$D401*N365</f>
        <v/>
      </c>
      <c r="O401" s="49">
        <f>$D401*O365</f>
        <v/>
      </c>
      <c r="P401" s="49">
        <f>$D401*P365</f>
        <v/>
      </c>
      <c r="Q401" s="49">
        <f>$D401*Q365</f>
        <v/>
      </c>
      <c r="R401" s="49">
        <f>$D401*R365</f>
        <v/>
      </c>
      <c r="S401" s="49">
        <f>$D401*S365</f>
        <v/>
      </c>
      <c r="T401" s="49">
        <f>$D401*T365</f>
        <v/>
      </c>
      <c r="U401" s="49">
        <f>$D401*U365</f>
        <v/>
      </c>
      <c r="V401" s="49">
        <f>$D401*V365</f>
        <v/>
      </c>
      <c r="W401" s="49">
        <f>$D401*W365</f>
        <v/>
      </c>
      <c r="X401" s="49">
        <f>$D401*X365</f>
        <v/>
      </c>
      <c r="Y401" s="49">
        <f>$D401*Y365</f>
        <v/>
      </c>
      <c r="Z401" s="49">
        <f>$D401*Z365</f>
        <v/>
      </c>
      <c r="AA401" s="49">
        <f>$D401*AA365</f>
        <v/>
      </c>
      <c r="AB401" s="49">
        <f>$D401*AB365</f>
        <v/>
      </c>
      <c r="AC401" s="49">
        <f>$D401*AC365</f>
        <v/>
      </c>
      <c r="AD401" s="50">
        <f>CAPEX($D401,AD365)</f>
        <v/>
      </c>
      <c r="AF401" s="11">
        <f>LOWER(Settings!$C$4)&amp;".mit."&amp;$A401&amp;IF($C401="","","."&amp;$C401&amp;"."&amp;$B401)&amp;IF(INDEX(Variables!$D$5:$D$205,MATCH($A401,Variables!$A$5:$A$205,0))="","","."&amp;INDEX(Variables!$D$5:$D$205,MATCH($A401,Variables!$A$5:$A$205,0)))&amp;"."&amp;AF$5</f>
        <v/>
      </c>
      <c r="AG401" s="48">
        <f>$D401*AG365</f>
        <v/>
      </c>
      <c r="AH401" s="49">
        <f>$D401*AH365</f>
        <v/>
      </c>
      <c r="AI401" s="49">
        <f>$D401*AI365</f>
        <v/>
      </c>
      <c r="AJ401" s="49">
        <f>$D401*AJ365</f>
        <v/>
      </c>
      <c r="AK401" s="49">
        <f>$D401*AK365</f>
        <v/>
      </c>
      <c r="AL401" s="49">
        <f>$D401*AL365</f>
        <v/>
      </c>
      <c r="AM401" s="49">
        <f>$D401*AM365</f>
        <v/>
      </c>
      <c r="AN401" s="49">
        <f>$D401*AN365</f>
        <v/>
      </c>
      <c r="AO401" s="49">
        <f>$D401*AO365</f>
        <v/>
      </c>
      <c r="AP401" s="49">
        <f>$D401*AP365</f>
        <v/>
      </c>
      <c r="AQ401" s="49">
        <f>$D401*AQ365</f>
        <v/>
      </c>
      <c r="AR401" s="49">
        <f>$D401*AR365</f>
        <v/>
      </c>
      <c r="AS401" s="49">
        <f>$D401*AS365</f>
        <v/>
      </c>
      <c r="AT401" s="49">
        <f>$D401*AT365</f>
        <v/>
      </c>
      <c r="AU401" s="49">
        <f>$D401*AU365</f>
        <v/>
      </c>
      <c r="AV401" s="49">
        <f>$D401*AV365</f>
        <v/>
      </c>
      <c r="AW401" s="49">
        <f>$D401*AW365</f>
        <v/>
      </c>
      <c r="AX401" s="49">
        <f>$D401*AX365</f>
        <v/>
      </c>
      <c r="AY401" s="50">
        <f>CAPEX($D401,AY365)</f>
        <v/>
      </c>
    </row>
    <row r="402" hidden="1" outlineLevel="1">
      <c r="A402" s="14" t="inlineStr">
        <is>
          <t>cax</t>
        </is>
      </c>
      <c r="B402" s="14" t="inlineStr">
        <is>
          <t>hyd</t>
        </is>
      </c>
      <c r="C402" s="14" t="inlineStr">
        <is>
          <t>pow</t>
        </is>
      </c>
      <c r="D402" s="42">
        <f>INDEX(Inputs_power!$C$5:$C$13,MATCH($B402,Inputs_power!$A$5:$A$13,0))</f>
        <v/>
      </c>
      <c r="E402" s="36" t="n"/>
      <c r="F402" s="36" t="n"/>
      <c r="G402" s="36" t="n"/>
      <c r="H402" s="14">
        <f>INDEX(Variables!$B$5:$B$205,MATCH($A402,Variables!$A$5:$A$205,0))&amp;IF($C402="",""," | "&amp;INDEX(Mapping!$B$5:$B$26,MATCH($C402,Mapping!$A$5:$A$26,0))&amp;" | "&amp;INDEX(Mapping!$B$30:$B$46,MATCH($B402,Mapping!$A$30:$A$46,0)))</f>
        <v/>
      </c>
      <c r="I402" s="14">
        <f>INDEX(Variables!$C$5:$C$205,MATCH($A402,Variables!$A$5:$A$205,0))</f>
        <v/>
      </c>
      <c r="J402" s="14">
        <f>INDEX(Variables!$E$5:$E$205,MATCH($A402,Variables!$A$5:$A$205,0))</f>
        <v/>
      </c>
      <c r="K402" s="11">
        <f>LOWER(Settings!$C$4)&amp;".mit."&amp;$A402&amp;IF($C402="","","."&amp;$C402&amp;"."&amp;$B402)&amp;IF(INDEX(Variables!$D$5:$D$205,MATCH($A402,Variables!$A$5:$A$205,0))="","","."&amp;INDEX(Variables!$D$5:$D$205,MATCH($A402,Variables!$A$5:$A$205,0)))&amp;"."&amp;K$5</f>
        <v/>
      </c>
      <c r="L402" s="48">
        <f>$D402*L366</f>
        <v/>
      </c>
      <c r="M402" s="49">
        <f>$D402*M366</f>
        <v/>
      </c>
      <c r="N402" s="49">
        <f>$D402*N366</f>
        <v/>
      </c>
      <c r="O402" s="49">
        <f>$D402*O366</f>
        <v/>
      </c>
      <c r="P402" s="49">
        <f>$D402*P366</f>
        <v/>
      </c>
      <c r="Q402" s="49">
        <f>$D402*Q366</f>
        <v/>
      </c>
      <c r="R402" s="49">
        <f>$D402*R366</f>
        <v/>
      </c>
      <c r="S402" s="49">
        <f>$D402*S366</f>
        <v/>
      </c>
      <c r="T402" s="49">
        <f>$D402*T366</f>
        <v/>
      </c>
      <c r="U402" s="49">
        <f>$D402*U366</f>
        <v/>
      </c>
      <c r="V402" s="49">
        <f>$D402*V366</f>
        <v/>
      </c>
      <c r="W402" s="49">
        <f>$D402*W366</f>
        <v/>
      </c>
      <c r="X402" s="49">
        <f>$D402*X366</f>
        <v/>
      </c>
      <c r="Y402" s="49">
        <f>$D402*Y366</f>
        <v/>
      </c>
      <c r="Z402" s="49">
        <f>$D402*Z366</f>
        <v/>
      </c>
      <c r="AA402" s="49">
        <f>$D402*AA366</f>
        <v/>
      </c>
      <c r="AB402" s="49">
        <f>$D402*AB366</f>
        <v/>
      </c>
      <c r="AC402" s="49">
        <f>$D402*AC366</f>
        <v/>
      </c>
      <c r="AD402" s="50">
        <f>CAPEX($D402,AD366)</f>
        <v/>
      </c>
      <c r="AF402" s="11">
        <f>LOWER(Settings!$C$4)&amp;".mit."&amp;$A402&amp;IF($C402="","","."&amp;$C402&amp;"."&amp;$B402)&amp;IF(INDEX(Variables!$D$5:$D$205,MATCH($A402,Variables!$A$5:$A$205,0))="","","."&amp;INDEX(Variables!$D$5:$D$205,MATCH($A402,Variables!$A$5:$A$205,0)))&amp;"."&amp;AF$5</f>
        <v/>
      </c>
      <c r="AG402" s="48">
        <f>$D402*AG366</f>
        <v/>
      </c>
      <c r="AH402" s="49">
        <f>$D402*AH366</f>
        <v/>
      </c>
      <c r="AI402" s="49">
        <f>$D402*AI366</f>
        <v/>
      </c>
      <c r="AJ402" s="49">
        <f>$D402*AJ366</f>
        <v/>
      </c>
      <c r="AK402" s="49">
        <f>$D402*AK366</f>
        <v/>
      </c>
      <c r="AL402" s="49">
        <f>$D402*AL366</f>
        <v/>
      </c>
      <c r="AM402" s="49">
        <f>$D402*AM366</f>
        <v/>
      </c>
      <c r="AN402" s="49">
        <f>$D402*AN366</f>
        <v/>
      </c>
      <c r="AO402" s="49">
        <f>$D402*AO366</f>
        <v/>
      </c>
      <c r="AP402" s="49">
        <f>$D402*AP366</f>
        <v/>
      </c>
      <c r="AQ402" s="49">
        <f>$D402*AQ366</f>
        <v/>
      </c>
      <c r="AR402" s="49">
        <f>$D402*AR366</f>
        <v/>
      </c>
      <c r="AS402" s="49">
        <f>$D402*AS366</f>
        <v/>
      </c>
      <c r="AT402" s="49">
        <f>$D402*AT366</f>
        <v/>
      </c>
      <c r="AU402" s="49">
        <f>$D402*AU366</f>
        <v/>
      </c>
      <c r="AV402" s="49">
        <f>$D402*AV366</f>
        <v/>
      </c>
      <c r="AW402" s="49">
        <f>$D402*AW366</f>
        <v/>
      </c>
      <c r="AX402" s="49">
        <f>$D402*AX366</f>
        <v/>
      </c>
      <c r="AY402" s="50">
        <f>CAPEX($D402,AY366)</f>
        <v/>
      </c>
    </row>
    <row r="403" hidden="1" outlineLevel="1">
      <c r="A403" s="14" t="inlineStr">
        <is>
          <t>cax</t>
        </is>
      </c>
      <c r="B403" s="14" t="inlineStr">
        <is>
          <t>ore</t>
        </is>
      </c>
      <c r="C403" s="14" t="inlineStr">
        <is>
          <t>pow</t>
        </is>
      </c>
      <c r="D403" s="42">
        <f>INDEX(Inputs_power!$C$5:$C$13,MATCH($B403,Inputs_power!$A$5:$A$13,0))</f>
        <v/>
      </c>
      <c r="E403" s="36" t="n"/>
      <c r="F403" s="36" t="n"/>
      <c r="G403" s="36" t="n"/>
      <c r="H403" s="14">
        <f>INDEX(Variables!$B$5:$B$205,MATCH($A403,Variables!$A$5:$A$205,0))&amp;IF($C403="",""," | "&amp;INDEX(Mapping!$B$5:$B$26,MATCH($C403,Mapping!$A$5:$A$26,0))&amp;" | "&amp;INDEX(Mapping!$B$30:$B$46,MATCH($B403,Mapping!$A$30:$A$46,0)))</f>
        <v/>
      </c>
      <c r="I403" s="14">
        <f>INDEX(Variables!$C$5:$C$205,MATCH($A403,Variables!$A$5:$A$205,0))</f>
        <v/>
      </c>
      <c r="J403" s="14">
        <f>INDEX(Variables!$E$5:$E$205,MATCH($A403,Variables!$A$5:$A$205,0))</f>
        <v/>
      </c>
      <c r="K403" s="11">
        <f>LOWER(Settings!$C$4)&amp;".mit."&amp;$A403&amp;IF($C403="","","."&amp;$C403&amp;"."&amp;$B403)&amp;IF(INDEX(Variables!$D$5:$D$205,MATCH($A403,Variables!$A$5:$A$205,0))="","","."&amp;INDEX(Variables!$D$5:$D$205,MATCH($A403,Variables!$A$5:$A$205,0)))&amp;"."&amp;K$5</f>
        <v/>
      </c>
      <c r="L403" s="48">
        <f>$D403*L367</f>
        <v/>
      </c>
      <c r="M403" s="49">
        <f>$D403*M367</f>
        <v/>
      </c>
      <c r="N403" s="49">
        <f>$D403*N367</f>
        <v/>
      </c>
      <c r="O403" s="49">
        <f>$D403*O367</f>
        <v/>
      </c>
      <c r="P403" s="49">
        <f>$D403*P367</f>
        <v/>
      </c>
      <c r="Q403" s="49">
        <f>$D403*Q367</f>
        <v/>
      </c>
      <c r="R403" s="49">
        <f>$D403*R367</f>
        <v/>
      </c>
      <c r="S403" s="49">
        <f>$D403*S367</f>
        <v/>
      </c>
      <c r="T403" s="49">
        <f>$D403*T367</f>
        <v/>
      </c>
      <c r="U403" s="49">
        <f>$D403*U367</f>
        <v/>
      </c>
      <c r="V403" s="49">
        <f>$D403*V367</f>
        <v/>
      </c>
      <c r="W403" s="49">
        <f>$D403*W367</f>
        <v/>
      </c>
      <c r="X403" s="49">
        <f>$D403*X367</f>
        <v/>
      </c>
      <c r="Y403" s="49">
        <f>$D403*Y367</f>
        <v/>
      </c>
      <c r="Z403" s="49">
        <f>$D403*Z367</f>
        <v/>
      </c>
      <c r="AA403" s="49">
        <f>$D403*AA367</f>
        <v/>
      </c>
      <c r="AB403" s="49">
        <f>$D403*AB367</f>
        <v/>
      </c>
      <c r="AC403" s="49">
        <f>$D403*AC367</f>
        <v/>
      </c>
      <c r="AD403" s="50">
        <f>CAPEX($D403,AD367)</f>
        <v/>
      </c>
      <c r="AF403" s="11">
        <f>LOWER(Settings!$C$4)&amp;".mit."&amp;$A403&amp;IF($C403="","","."&amp;$C403&amp;"."&amp;$B403)&amp;IF(INDEX(Variables!$D$5:$D$205,MATCH($A403,Variables!$A$5:$A$205,0))="","","."&amp;INDEX(Variables!$D$5:$D$205,MATCH($A403,Variables!$A$5:$A$205,0)))&amp;"."&amp;AF$5</f>
        <v/>
      </c>
      <c r="AG403" s="48">
        <f>$D403*AG367</f>
        <v/>
      </c>
      <c r="AH403" s="49">
        <f>$D403*AH367</f>
        <v/>
      </c>
      <c r="AI403" s="49">
        <f>$D403*AI367</f>
        <v/>
      </c>
      <c r="AJ403" s="49">
        <f>$D403*AJ367</f>
        <v/>
      </c>
      <c r="AK403" s="49">
        <f>$D403*AK367</f>
        <v/>
      </c>
      <c r="AL403" s="49">
        <f>$D403*AL367</f>
        <v/>
      </c>
      <c r="AM403" s="49">
        <f>$D403*AM367</f>
        <v/>
      </c>
      <c r="AN403" s="49">
        <f>$D403*AN367</f>
        <v/>
      </c>
      <c r="AO403" s="49">
        <f>$D403*AO367</f>
        <v/>
      </c>
      <c r="AP403" s="49">
        <f>$D403*AP367</f>
        <v/>
      </c>
      <c r="AQ403" s="49">
        <f>$D403*AQ367</f>
        <v/>
      </c>
      <c r="AR403" s="49">
        <f>$D403*AR367</f>
        <v/>
      </c>
      <c r="AS403" s="49">
        <f>$D403*AS367</f>
        <v/>
      </c>
      <c r="AT403" s="49">
        <f>$D403*AT367</f>
        <v/>
      </c>
      <c r="AU403" s="49">
        <f>$D403*AU367</f>
        <v/>
      </c>
      <c r="AV403" s="49">
        <f>$D403*AV367</f>
        <v/>
      </c>
      <c r="AW403" s="49">
        <f>$D403*AW367</f>
        <v/>
      </c>
      <c r="AX403" s="49">
        <f>$D403*AX367</f>
        <v/>
      </c>
      <c r="AY403" s="50">
        <f>CAPEX($D403,AY367)</f>
        <v/>
      </c>
    </row>
    <row r="404" hidden="1" outlineLevel="1">
      <c r="A404" s="14" t="inlineStr">
        <is>
          <t>cax</t>
        </is>
      </c>
      <c r="B404" s="14" t="inlineStr">
        <is>
          <t>bio</t>
        </is>
      </c>
      <c r="C404" s="14" t="inlineStr">
        <is>
          <t>pow</t>
        </is>
      </c>
      <c r="D404" s="42">
        <f>INDEX(Inputs_power!$C$5:$C$13,MATCH($B404,Inputs_power!$A$5:$A$13,0))</f>
        <v/>
      </c>
      <c r="E404" s="36" t="n"/>
      <c r="F404" s="36" t="n"/>
      <c r="G404" s="36" t="n"/>
      <c r="H404" s="14">
        <f>INDEX(Variables!$B$5:$B$205,MATCH($A404,Variables!$A$5:$A$205,0))&amp;IF($C404="",""," | "&amp;INDEX(Mapping!$B$5:$B$26,MATCH($C404,Mapping!$A$5:$A$26,0))&amp;" | "&amp;INDEX(Mapping!$B$30:$B$46,MATCH($B404,Mapping!$A$30:$A$46,0)))</f>
        <v/>
      </c>
      <c r="I404" s="14">
        <f>INDEX(Variables!$C$5:$C$205,MATCH($A404,Variables!$A$5:$A$205,0))</f>
        <v/>
      </c>
      <c r="J404" s="14">
        <f>INDEX(Variables!$E$5:$E$205,MATCH($A404,Variables!$A$5:$A$205,0))</f>
        <v/>
      </c>
      <c r="K404" s="11">
        <f>LOWER(Settings!$C$4)&amp;".mit."&amp;$A404&amp;IF($C404="","","."&amp;$C404&amp;"."&amp;$B404)&amp;IF(INDEX(Variables!$D$5:$D$205,MATCH($A404,Variables!$A$5:$A$205,0))="","","."&amp;INDEX(Variables!$D$5:$D$205,MATCH($A404,Variables!$A$5:$A$205,0)))&amp;"."&amp;K$5</f>
        <v/>
      </c>
      <c r="L404" s="48">
        <f>$D404*L368</f>
        <v/>
      </c>
      <c r="M404" s="49">
        <f>$D404*M368</f>
        <v/>
      </c>
      <c r="N404" s="49">
        <f>$D404*N368</f>
        <v/>
      </c>
      <c r="O404" s="49">
        <f>$D404*O368</f>
        <v/>
      </c>
      <c r="P404" s="49">
        <f>$D404*P368</f>
        <v/>
      </c>
      <c r="Q404" s="49">
        <f>$D404*Q368</f>
        <v/>
      </c>
      <c r="R404" s="49">
        <f>$D404*R368</f>
        <v/>
      </c>
      <c r="S404" s="49">
        <f>$D404*S368</f>
        <v/>
      </c>
      <c r="T404" s="49">
        <f>$D404*T368</f>
        <v/>
      </c>
      <c r="U404" s="49">
        <f>$D404*U368</f>
        <v/>
      </c>
      <c r="V404" s="49">
        <f>$D404*V368</f>
        <v/>
      </c>
      <c r="W404" s="49">
        <f>$D404*W368</f>
        <v/>
      </c>
      <c r="X404" s="49">
        <f>$D404*X368</f>
        <v/>
      </c>
      <c r="Y404" s="49">
        <f>$D404*Y368</f>
        <v/>
      </c>
      <c r="Z404" s="49">
        <f>$D404*Z368</f>
        <v/>
      </c>
      <c r="AA404" s="49">
        <f>$D404*AA368</f>
        <v/>
      </c>
      <c r="AB404" s="49">
        <f>$D404*AB368</f>
        <v/>
      </c>
      <c r="AC404" s="49">
        <f>$D404*AC368</f>
        <v/>
      </c>
      <c r="AD404" s="50">
        <f>CAPEX($D404,AD368)</f>
        <v/>
      </c>
      <c r="AF404" s="11">
        <f>LOWER(Settings!$C$4)&amp;".mit."&amp;$A404&amp;IF($C404="","","."&amp;$C404&amp;"."&amp;$B404)&amp;IF(INDEX(Variables!$D$5:$D$205,MATCH($A404,Variables!$A$5:$A$205,0))="","","."&amp;INDEX(Variables!$D$5:$D$205,MATCH($A404,Variables!$A$5:$A$205,0)))&amp;"."&amp;AF$5</f>
        <v/>
      </c>
      <c r="AG404" s="48">
        <f>$D404*AG368</f>
        <v/>
      </c>
      <c r="AH404" s="49">
        <f>$D404*AH368</f>
        <v/>
      </c>
      <c r="AI404" s="49">
        <f>$D404*AI368</f>
        <v/>
      </c>
      <c r="AJ404" s="49">
        <f>$D404*AJ368</f>
        <v/>
      </c>
      <c r="AK404" s="49">
        <f>$D404*AK368</f>
        <v/>
      </c>
      <c r="AL404" s="49">
        <f>$D404*AL368</f>
        <v/>
      </c>
      <c r="AM404" s="49">
        <f>$D404*AM368</f>
        <v/>
      </c>
      <c r="AN404" s="49">
        <f>$D404*AN368</f>
        <v/>
      </c>
      <c r="AO404" s="49">
        <f>$D404*AO368</f>
        <v/>
      </c>
      <c r="AP404" s="49">
        <f>$D404*AP368</f>
        <v/>
      </c>
      <c r="AQ404" s="49">
        <f>$D404*AQ368</f>
        <v/>
      </c>
      <c r="AR404" s="49">
        <f>$D404*AR368</f>
        <v/>
      </c>
      <c r="AS404" s="49">
        <f>$D404*AS368</f>
        <v/>
      </c>
      <c r="AT404" s="49">
        <f>$D404*AT368</f>
        <v/>
      </c>
      <c r="AU404" s="49">
        <f>$D404*AU368</f>
        <v/>
      </c>
      <c r="AV404" s="49">
        <f>$D404*AV368</f>
        <v/>
      </c>
      <c r="AW404" s="49">
        <f>$D404*AW368</f>
        <v/>
      </c>
      <c r="AX404" s="49">
        <f>$D404*AX368</f>
        <v/>
      </c>
      <c r="AY404" s="50">
        <f>CAPEX($D404,AY368)</f>
        <v/>
      </c>
    </row>
    <row r="405" hidden="1" outlineLevel="1"/>
    <row r="406" hidden="1" outlineLevel="1">
      <c r="A406" s="14" t="inlineStr">
        <is>
          <t>caxav</t>
        </is>
      </c>
      <c r="B406" s="14" t="inlineStr">
        <is>
          <t>coa</t>
        </is>
      </c>
      <c r="C406" s="14" t="inlineStr">
        <is>
          <t>pow</t>
        </is>
      </c>
      <c r="D406" s="36" t="n"/>
      <c r="E406" s="36" t="n"/>
      <c r="F406" s="36" t="n"/>
      <c r="G406" s="36" t="n"/>
      <c r="H406" s="14">
        <f>INDEX(Variables!$B$5:$B$205,MATCH($A406,Variables!$A$5:$A$205,0))&amp;IF($C406="",""," | "&amp;INDEX(Mapping!$B$5:$B$26,MATCH($C406,Mapping!$A$5:$A$26,0))&amp;" | "&amp;INDEX(Mapping!$B$30:$B$46,MATCH($B406,Mapping!$A$30:$A$46,0)))</f>
        <v/>
      </c>
      <c r="I406" s="14">
        <f>INDEX(Variables!$C$5:$C$205,MATCH($A406,Variables!$A$5:$A$205,0))</f>
        <v/>
      </c>
      <c r="J406" s="14">
        <f>INDEX(Variables!$E$5:$E$205,MATCH($A406,Variables!$A$5:$A$205,0))</f>
        <v/>
      </c>
      <c r="K406" s="11">
        <f>LOWER(Settings!$C$4)&amp;".mit."&amp;$A406&amp;IF($C406="","","."&amp;$C406&amp;"."&amp;$B406)&amp;IF(INDEX(Variables!$D$5:$D$205,MATCH($A406,Variables!$A$5:$A$205,0))="","","."&amp;INDEX(Variables!$D$5:$D$205,MATCH($A406,Variables!$A$5:$A$205,0)))&amp;"."&amp;K$5</f>
        <v/>
      </c>
      <c r="L406" s="48">
        <f>L396</f>
        <v/>
      </c>
      <c r="M406" s="49">
        <f>L406*(1-L380)+L396*L380</f>
        <v/>
      </c>
      <c r="N406" s="49">
        <f>M406*(1-M380)+M396*M380</f>
        <v/>
      </c>
      <c r="O406" s="49">
        <f>N406*(1-N380)+N396*N380</f>
        <v/>
      </c>
      <c r="P406" s="49">
        <f>O406*(1-O380)+O396*O380</f>
        <v/>
      </c>
      <c r="Q406" s="49">
        <f>P406*(1-P380)+P396*P380</f>
        <v/>
      </c>
      <c r="R406" s="49">
        <f>Q406*(1-Q380)+Q396*Q380</f>
        <v/>
      </c>
      <c r="S406" s="49">
        <f>R406*(1-R380)+R396*R380</f>
        <v/>
      </c>
      <c r="T406" s="49">
        <f>S406*(1-S380)+S396*S380</f>
        <v/>
      </c>
      <c r="U406" s="49">
        <f>T406*(1-T380)+T396*T380</f>
        <v/>
      </c>
      <c r="V406" s="49">
        <f>U406*(1-U380)+U396*U380</f>
        <v/>
      </c>
      <c r="W406" s="49">
        <f>V406*(1-V380)+V396*V380</f>
        <v/>
      </c>
      <c r="X406" s="49">
        <f>W406*(1-W380)+W396*W380</f>
        <v/>
      </c>
      <c r="Y406" s="49">
        <f>X406*(1-X380)+X396*X380</f>
        <v/>
      </c>
      <c r="Z406" s="49">
        <f>Y406*(1-Y380)+Y396*Y380</f>
        <v/>
      </c>
      <c r="AA406" s="49">
        <f>Z406*(1-Z380)+Z396*Z380</f>
        <v/>
      </c>
      <c r="AB406" s="49">
        <f>AA406*(1-AA380)+AA396*AA380</f>
        <v/>
      </c>
      <c r="AC406" s="49">
        <f>AB406*(1-AB380)+AB396*AB380</f>
        <v/>
      </c>
      <c r="AD406" s="50">
        <f>VINTAGE(AC406,AC396,AC380)</f>
        <v/>
      </c>
      <c r="AF406" s="11">
        <f>LOWER(Settings!$C$4)&amp;".mit."&amp;$A406&amp;IF($C406="","","."&amp;$C406&amp;"."&amp;$B406)&amp;IF(INDEX(Variables!$D$5:$D$205,MATCH($A406,Variables!$A$5:$A$205,0))="","","."&amp;INDEX(Variables!$D$5:$D$205,MATCH($A406,Variables!$A$5:$A$205,0)))&amp;"."&amp;AF$5</f>
        <v/>
      </c>
      <c r="AG406" s="48">
        <f>AG396</f>
        <v/>
      </c>
      <c r="AH406" s="49">
        <f>AG406*(1-AG380)+AG396*AG380</f>
        <v/>
      </c>
      <c r="AI406" s="49">
        <f>AH406*(1-AH380)+AH396*AH380</f>
        <v/>
      </c>
      <c r="AJ406" s="49">
        <f>AI406*(1-AI380)+AI396*AI380</f>
        <v/>
      </c>
      <c r="AK406" s="49">
        <f>AJ406*(1-AJ380)+AJ396*AJ380</f>
        <v/>
      </c>
      <c r="AL406" s="49">
        <f>AK406*(1-AK380)+AK396*AK380</f>
        <v/>
      </c>
      <c r="AM406" s="49">
        <f>AL406*(1-AL380)+AL396*AL380</f>
        <v/>
      </c>
      <c r="AN406" s="49">
        <f>AM406*(1-AM380)+AM396*AM380</f>
        <v/>
      </c>
      <c r="AO406" s="49">
        <f>AN406*(1-AN380)+AN396*AN380</f>
        <v/>
      </c>
      <c r="AP406" s="49">
        <f>AO406*(1-AO380)+AO396*AO380</f>
        <v/>
      </c>
      <c r="AQ406" s="49">
        <f>AP406*(1-AP380)+AP396*AP380</f>
        <v/>
      </c>
      <c r="AR406" s="49">
        <f>AQ406*(1-AQ380)+AQ396*AQ380</f>
        <v/>
      </c>
      <c r="AS406" s="49">
        <f>AR406*(1-AR380)+AR396*AR380</f>
        <v/>
      </c>
      <c r="AT406" s="49">
        <f>AS406*(1-AS380)+AS396*AS380</f>
        <v/>
      </c>
      <c r="AU406" s="49">
        <f>AT406*(1-AT380)+AT396*AT380</f>
        <v/>
      </c>
      <c r="AV406" s="49">
        <f>AU406*(1-AU380)+AU396*AU380</f>
        <v/>
      </c>
      <c r="AW406" s="49">
        <f>AV406*(1-AV380)+AV396*AV380</f>
        <v/>
      </c>
      <c r="AX406" s="49">
        <f>AW406*(1-AW380)+AW396*AW380</f>
        <v/>
      </c>
      <c r="AY406" s="50">
        <f>VINTAGE(AX406,AX396,AX380)</f>
        <v/>
      </c>
    </row>
    <row r="407" hidden="1" outlineLevel="1">
      <c r="A407" s="14" t="inlineStr">
        <is>
          <t>caxav</t>
        </is>
      </c>
      <c r="B407" s="14" t="inlineStr">
        <is>
          <t>nga</t>
        </is>
      </c>
      <c r="C407" s="14" t="inlineStr">
        <is>
          <t>pow</t>
        </is>
      </c>
      <c r="D407" s="36" t="n"/>
      <c r="E407" s="36" t="n"/>
      <c r="F407" s="36" t="n"/>
      <c r="G407" s="36" t="n"/>
      <c r="H407" s="14">
        <f>INDEX(Variables!$B$5:$B$205,MATCH($A407,Variables!$A$5:$A$205,0))&amp;IF($C407="",""," | "&amp;INDEX(Mapping!$B$5:$B$26,MATCH($C407,Mapping!$A$5:$A$26,0))&amp;" | "&amp;INDEX(Mapping!$B$30:$B$46,MATCH($B407,Mapping!$A$30:$A$46,0)))</f>
        <v/>
      </c>
      <c r="I407" s="14">
        <f>INDEX(Variables!$C$5:$C$205,MATCH($A407,Variables!$A$5:$A$205,0))</f>
        <v/>
      </c>
      <c r="J407" s="14">
        <f>INDEX(Variables!$E$5:$E$205,MATCH($A407,Variables!$A$5:$A$205,0))</f>
        <v/>
      </c>
      <c r="K407" s="11">
        <f>LOWER(Settings!$C$4)&amp;".mit."&amp;$A407&amp;IF($C407="","","."&amp;$C407&amp;"."&amp;$B407)&amp;IF(INDEX(Variables!$D$5:$D$205,MATCH($A407,Variables!$A$5:$A$205,0))="","","."&amp;INDEX(Variables!$D$5:$D$205,MATCH($A407,Variables!$A$5:$A$205,0)))&amp;"."&amp;K$5</f>
        <v/>
      </c>
      <c r="L407" s="48">
        <f>L397</f>
        <v/>
      </c>
      <c r="M407" s="49">
        <f>L407*(1-L381)+L397*L381</f>
        <v/>
      </c>
      <c r="N407" s="49">
        <f>M407*(1-M381)+M397*M381</f>
        <v/>
      </c>
      <c r="O407" s="49">
        <f>N407*(1-N381)+N397*N381</f>
        <v/>
      </c>
      <c r="P407" s="49">
        <f>O407*(1-O381)+O397*O381</f>
        <v/>
      </c>
      <c r="Q407" s="49">
        <f>P407*(1-P381)+P397*P381</f>
        <v/>
      </c>
      <c r="R407" s="49">
        <f>Q407*(1-Q381)+Q397*Q381</f>
        <v/>
      </c>
      <c r="S407" s="49">
        <f>R407*(1-R381)+R397*R381</f>
        <v/>
      </c>
      <c r="T407" s="49">
        <f>S407*(1-S381)+S397*S381</f>
        <v/>
      </c>
      <c r="U407" s="49">
        <f>T407*(1-T381)+T397*T381</f>
        <v/>
      </c>
      <c r="V407" s="49">
        <f>U407*(1-U381)+U397*U381</f>
        <v/>
      </c>
      <c r="W407" s="49">
        <f>V407*(1-V381)+V397*V381</f>
        <v/>
      </c>
      <c r="X407" s="49">
        <f>W407*(1-W381)+W397*W381</f>
        <v/>
      </c>
      <c r="Y407" s="49">
        <f>X407*(1-X381)+X397*X381</f>
        <v/>
      </c>
      <c r="Z407" s="49">
        <f>Y407*(1-Y381)+Y397*Y381</f>
        <v/>
      </c>
      <c r="AA407" s="49">
        <f>Z407*(1-Z381)+Z397*Z381</f>
        <v/>
      </c>
      <c r="AB407" s="49">
        <f>AA407*(1-AA381)+AA397*AA381</f>
        <v/>
      </c>
      <c r="AC407" s="49">
        <f>AB407*(1-AB381)+AB397*AB381</f>
        <v/>
      </c>
      <c r="AD407" s="50">
        <f>VINTAGE(AC407,AC397,AC381)</f>
        <v/>
      </c>
      <c r="AF407" s="11">
        <f>LOWER(Settings!$C$4)&amp;".mit."&amp;$A407&amp;IF($C407="","","."&amp;$C407&amp;"."&amp;$B407)&amp;IF(INDEX(Variables!$D$5:$D$205,MATCH($A407,Variables!$A$5:$A$205,0))="","","."&amp;INDEX(Variables!$D$5:$D$205,MATCH($A407,Variables!$A$5:$A$205,0)))&amp;"."&amp;AF$5</f>
        <v/>
      </c>
      <c r="AG407" s="48">
        <f>AG397</f>
        <v/>
      </c>
      <c r="AH407" s="49">
        <f>AG407*(1-AG381)+AG397*AG381</f>
        <v/>
      </c>
      <c r="AI407" s="49">
        <f>AH407*(1-AH381)+AH397*AH381</f>
        <v/>
      </c>
      <c r="AJ407" s="49">
        <f>AI407*(1-AI381)+AI397*AI381</f>
        <v/>
      </c>
      <c r="AK407" s="49">
        <f>AJ407*(1-AJ381)+AJ397*AJ381</f>
        <v/>
      </c>
      <c r="AL407" s="49">
        <f>AK407*(1-AK381)+AK397*AK381</f>
        <v/>
      </c>
      <c r="AM407" s="49">
        <f>AL407*(1-AL381)+AL397*AL381</f>
        <v/>
      </c>
      <c r="AN407" s="49">
        <f>AM407*(1-AM381)+AM397*AM381</f>
        <v/>
      </c>
      <c r="AO407" s="49">
        <f>AN407*(1-AN381)+AN397*AN381</f>
        <v/>
      </c>
      <c r="AP407" s="49">
        <f>AO407*(1-AO381)+AO397*AO381</f>
        <v/>
      </c>
      <c r="AQ407" s="49">
        <f>AP407*(1-AP381)+AP397*AP381</f>
        <v/>
      </c>
      <c r="AR407" s="49">
        <f>AQ407*(1-AQ381)+AQ397*AQ381</f>
        <v/>
      </c>
      <c r="AS407" s="49">
        <f>AR407*(1-AR381)+AR397*AR381</f>
        <v/>
      </c>
      <c r="AT407" s="49">
        <f>AS407*(1-AS381)+AS397*AS381</f>
        <v/>
      </c>
      <c r="AU407" s="49">
        <f>AT407*(1-AT381)+AT397*AT381</f>
        <v/>
      </c>
      <c r="AV407" s="49">
        <f>AU407*(1-AU381)+AU397*AU381</f>
        <v/>
      </c>
      <c r="AW407" s="49">
        <f>AV407*(1-AV381)+AV397*AV381</f>
        <v/>
      </c>
      <c r="AX407" s="49">
        <f>AW407*(1-AW381)+AW397*AW381</f>
        <v/>
      </c>
      <c r="AY407" s="50">
        <f>VINTAGE(AX407,AX397,AX381)</f>
        <v/>
      </c>
    </row>
    <row r="408" hidden="1" outlineLevel="1">
      <c r="A408" s="14" t="inlineStr">
        <is>
          <t>caxav</t>
        </is>
      </c>
      <c r="B408" s="14" t="inlineStr">
        <is>
          <t>oop</t>
        </is>
      </c>
      <c r="C408" s="14" t="inlineStr">
        <is>
          <t>pow</t>
        </is>
      </c>
      <c r="D408" s="36" t="n"/>
      <c r="E408" s="36" t="n"/>
      <c r="F408" s="36" t="n"/>
      <c r="G408" s="36" t="n"/>
      <c r="H408" s="14">
        <f>INDEX(Variables!$B$5:$B$205,MATCH($A408,Variables!$A$5:$A$205,0))&amp;IF($C408="",""," | "&amp;INDEX(Mapping!$B$5:$B$26,MATCH($C408,Mapping!$A$5:$A$26,0))&amp;" | "&amp;INDEX(Mapping!$B$30:$B$46,MATCH($B408,Mapping!$A$30:$A$46,0)))</f>
        <v/>
      </c>
      <c r="I408" s="14">
        <f>INDEX(Variables!$C$5:$C$205,MATCH($A408,Variables!$A$5:$A$205,0))</f>
        <v/>
      </c>
      <c r="J408" s="14">
        <f>INDEX(Variables!$E$5:$E$205,MATCH($A408,Variables!$A$5:$A$205,0))</f>
        <v/>
      </c>
      <c r="K408" s="11">
        <f>LOWER(Settings!$C$4)&amp;".mit."&amp;$A408&amp;IF($C408="","","."&amp;$C408&amp;"."&amp;$B408)&amp;IF(INDEX(Variables!$D$5:$D$205,MATCH($A408,Variables!$A$5:$A$205,0))="","","."&amp;INDEX(Variables!$D$5:$D$205,MATCH($A408,Variables!$A$5:$A$205,0)))&amp;"."&amp;K$5</f>
        <v/>
      </c>
      <c r="L408" s="48">
        <f>L398</f>
        <v/>
      </c>
      <c r="M408" s="49">
        <f>L408*(1-L382)+L398*L382</f>
        <v/>
      </c>
      <c r="N408" s="49">
        <f>M408*(1-M382)+M398*M382</f>
        <v/>
      </c>
      <c r="O408" s="49">
        <f>N408*(1-N382)+N398*N382</f>
        <v/>
      </c>
      <c r="P408" s="49">
        <f>O408*(1-O382)+O398*O382</f>
        <v/>
      </c>
      <c r="Q408" s="49">
        <f>P408*(1-P382)+P398*P382</f>
        <v/>
      </c>
      <c r="R408" s="49">
        <f>Q408*(1-Q382)+Q398*Q382</f>
        <v/>
      </c>
      <c r="S408" s="49">
        <f>R408*(1-R382)+R398*R382</f>
        <v/>
      </c>
      <c r="T408" s="49">
        <f>S408*(1-S382)+S398*S382</f>
        <v/>
      </c>
      <c r="U408" s="49">
        <f>T408*(1-T382)+T398*T382</f>
        <v/>
      </c>
      <c r="V408" s="49">
        <f>U408*(1-U382)+U398*U382</f>
        <v/>
      </c>
      <c r="W408" s="49">
        <f>V408*(1-V382)+V398*V382</f>
        <v/>
      </c>
      <c r="X408" s="49">
        <f>W408*(1-W382)+W398*W382</f>
        <v/>
      </c>
      <c r="Y408" s="49">
        <f>X408*(1-X382)+X398*X382</f>
        <v/>
      </c>
      <c r="Z408" s="49">
        <f>Y408*(1-Y382)+Y398*Y382</f>
        <v/>
      </c>
      <c r="AA408" s="49">
        <f>Z408*(1-Z382)+Z398*Z382</f>
        <v/>
      </c>
      <c r="AB408" s="49">
        <f>AA408*(1-AA382)+AA398*AA382</f>
        <v/>
      </c>
      <c r="AC408" s="49">
        <f>AB408*(1-AB382)+AB398*AB382</f>
        <v/>
      </c>
      <c r="AD408" s="50">
        <f>VINTAGE(AC408,AC398,AC382)</f>
        <v/>
      </c>
      <c r="AF408" s="11">
        <f>LOWER(Settings!$C$4)&amp;".mit."&amp;$A408&amp;IF($C408="","","."&amp;$C408&amp;"."&amp;$B408)&amp;IF(INDEX(Variables!$D$5:$D$205,MATCH($A408,Variables!$A$5:$A$205,0))="","","."&amp;INDEX(Variables!$D$5:$D$205,MATCH($A408,Variables!$A$5:$A$205,0)))&amp;"."&amp;AF$5</f>
        <v/>
      </c>
      <c r="AG408" s="48">
        <f>AG398</f>
        <v/>
      </c>
      <c r="AH408" s="49">
        <f>AG408*(1-AG382)+AG398*AG382</f>
        <v/>
      </c>
      <c r="AI408" s="49">
        <f>AH408*(1-AH382)+AH398*AH382</f>
        <v/>
      </c>
      <c r="AJ408" s="49">
        <f>AI408*(1-AI382)+AI398*AI382</f>
        <v/>
      </c>
      <c r="AK408" s="49">
        <f>AJ408*(1-AJ382)+AJ398*AJ382</f>
        <v/>
      </c>
      <c r="AL408" s="49">
        <f>AK408*(1-AK382)+AK398*AK382</f>
        <v/>
      </c>
      <c r="AM408" s="49">
        <f>AL408*(1-AL382)+AL398*AL382</f>
        <v/>
      </c>
      <c r="AN408" s="49">
        <f>AM408*(1-AM382)+AM398*AM382</f>
        <v/>
      </c>
      <c r="AO408" s="49">
        <f>AN408*(1-AN382)+AN398*AN382</f>
        <v/>
      </c>
      <c r="AP408" s="49">
        <f>AO408*(1-AO382)+AO398*AO382</f>
        <v/>
      </c>
      <c r="AQ408" s="49">
        <f>AP408*(1-AP382)+AP398*AP382</f>
        <v/>
      </c>
      <c r="AR408" s="49">
        <f>AQ408*(1-AQ382)+AQ398*AQ382</f>
        <v/>
      </c>
      <c r="AS408" s="49">
        <f>AR408*(1-AR382)+AR398*AR382</f>
        <v/>
      </c>
      <c r="AT408" s="49">
        <f>AS408*(1-AS382)+AS398*AS382</f>
        <v/>
      </c>
      <c r="AU408" s="49">
        <f>AT408*(1-AT382)+AT398*AT382</f>
        <v/>
      </c>
      <c r="AV408" s="49">
        <f>AU408*(1-AU382)+AU398*AU382</f>
        <v/>
      </c>
      <c r="AW408" s="49">
        <f>AV408*(1-AV382)+AV398*AV382</f>
        <v/>
      </c>
      <c r="AX408" s="49">
        <f>AW408*(1-AW382)+AW398*AW382</f>
        <v/>
      </c>
      <c r="AY408" s="50">
        <f>VINTAGE(AX408,AX398,AX382)</f>
        <v/>
      </c>
    </row>
    <row r="409" hidden="1" outlineLevel="1">
      <c r="A409" s="14" t="inlineStr">
        <is>
          <t>caxav</t>
        </is>
      </c>
      <c r="B409" s="14" t="inlineStr">
        <is>
          <t>nuc</t>
        </is>
      </c>
      <c r="C409" s="14" t="inlineStr">
        <is>
          <t>pow</t>
        </is>
      </c>
      <c r="D409" s="36" t="n"/>
      <c r="E409" s="36" t="n"/>
      <c r="F409" s="36" t="n"/>
      <c r="G409" s="36" t="n"/>
      <c r="H409" s="14">
        <f>INDEX(Variables!$B$5:$B$205,MATCH($A409,Variables!$A$5:$A$205,0))&amp;IF($C409="",""," | "&amp;INDEX(Mapping!$B$5:$B$26,MATCH($C409,Mapping!$A$5:$A$26,0))&amp;" | "&amp;INDEX(Mapping!$B$30:$B$46,MATCH($B409,Mapping!$A$30:$A$46,0)))</f>
        <v/>
      </c>
      <c r="I409" s="14">
        <f>INDEX(Variables!$C$5:$C$205,MATCH($A409,Variables!$A$5:$A$205,0))</f>
        <v/>
      </c>
      <c r="J409" s="14">
        <f>INDEX(Variables!$E$5:$E$205,MATCH($A409,Variables!$A$5:$A$205,0))</f>
        <v/>
      </c>
      <c r="K409" s="11">
        <f>LOWER(Settings!$C$4)&amp;".mit."&amp;$A409&amp;IF($C409="","","."&amp;$C409&amp;"."&amp;$B409)&amp;IF(INDEX(Variables!$D$5:$D$205,MATCH($A409,Variables!$A$5:$A$205,0))="","","."&amp;INDEX(Variables!$D$5:$D$205,MATCH($A409,Variables!$A$5:$A$205,0)))&amp;"."&amp;K$5</f>
        <v/>
      </c>
      <c r="L409" s="48">
        <f>L399</f>
        <v/>
      </c>
      <c r="M409" s="49">
        <f>L409*(1-L383)+L399*L383</f>
        <v/>
      </c>
      <c r="N409" s="49">
        <f>M409*(1-M383)+M399*M383</f>
        <v/>
      </c>
      <c r="O409" s="49">
        <f>N409*(1-N383)+N399*N383</f>
        <v/>
      </c>
      <c r="P409" s="49">
        <f>O409*(1-O383)+O399*O383</f>
        <v/>
      </c>
      <c r="Q409" s="49">
        <f>P409*(1-P383)+P399*P383</f>
        <v/>
      </c>
      <c r="R409" s="49">
        <f>Q409*(1-Q383)+Q399*Q383</f>
        <v/>
      </c>
      <c r="S409" s="49">
        <f>R409*(1-R383)+R399*R383</f>
        <v/>
      </c>
      <c r="T409" s="49">
        <f>S409*(1-S383)+S399*S383</f>
        <v/>
      </c>
      <c r="U409" s="49">
        <f>T409*(1-T383)+T399*T383</f>
        <v/>
      </c>
      <c r="V409" s="49">
        <f>U409*(1-U383)+U399*U383</f>
        <v/>
      </c>
      <c r="W409" s="49">
        <f>V409*(1-V383)+V399*V383</f>
        <v/>
      </c>
      <c r="X409" s="49">
        <f>W409*(1-W383)+W399*W383</f>
        <v/>
      </c>
      <c r="Y409" s="49">
        <f>X409*(1-X383)+X399*X383</f>
        <v/>
      </c>
      <c r="Z409" s="49">
        <f>Y409*(1-Y383)+Y399*Y383</f>
        <v/>
      </c>
      <c r="AA409" s="49">
        <f>Z409*(1-Z383)+Z399*Z383</f>
        <v/>
      </c>
      <c r="AB409" s="49">
        <f>AA409*(1-AA383)+AA399*AA383</f>
        <v/>
      </c>
      <c r="AC409" s="49">
        <f>AB409*(1-AB383)+AB399*AB383</f>
        <v/>
      </c>
      <c r="AD409" s="50">
        <f>VINTAGE(AC409,AC399,AC383)</f>
        <v/>
      </c>
      <c r="AF409" s="11">
        <f>LOWER(Settings!$C$4)&amp;".mit."&amp;$A409&amp;IF($C409="","","."&amp;$C409&amp;"."&amp;$B409)&amp;IF(INDEX(Variables!$D$5:$D$205,MATCH($A409,Variables!$A$5:$A$205,0))="","","."&amp;INDEX(Variables!$D$5:$D$205,MATCH($A409,Variables!$A$5:$A$205,0)))&amp;"."&amp;AF$5</f>
        <v/>
      </c>
      <c r="AG409" s="48">
        <f>AG399</f>
        <v/>
      </c>
      <c r="AH409" s="49">
        <f>AG409*(1-AG383)+AG399*AG383</f>
        <v/>
      </c>
      <c r="AI409" s="49">
        <f>AH409*(1-AH383)+AH399*AH383</f>
        <v/>
      </c>
      <c r="AJ409" s="49">
        <f>AI409*(1-AI383)+AI399*AI383</f>
        <v/>
      </c>
      <c r="AK409" s="49">
        <f>AJ409*(1-AJ383)+AJ399*AJ383</f>
        <v/>
      </c>
      <c r="AL409" s="49">
        <f>AK409*(1-AK383)+AK399*AK383</f>
        <v/>
      </c>
      <c r="AM409" s="49">
        <f>AL409*(1-AL383)+AL399*AL383</f>
        <v/>
      </c>
      <c r="AN409" s="49">
        <f>AM409*(1-AM383)+AM399*AM383</f>
        <v/>
      </c>
      <c r="AO409" s="49">
        <f>AN409*(1-AN383)+AN399*AN383</f>
        <v/>
      </c>
      <c r="AP409" s="49">
        <f>AO409*(1-AO383)+AO399*AO383</f>
        <v/>
      </c>
      <c r="AQ409" s="49">
        <f>AP409*(1-AP383)+AP399*AP383</f>
        <v/>
      </c>
      <c r="AR409" s="49">
        <f>AQ409*(1-AQ383)+AQ399*AQ383</f>
        <v/>
      </c>
      <c r="AS409" s="49">
        <f>AR409*(1-AR383)+AR399*AR383</f>
        <v/>
      </c>
      <c r="AT409" s="49">
        <f>AS409*(1-AS383)+AS399*AS383</f>
        <v/>
      </c>
      <c r="AU409" s="49">
        <f>AT409*(1-AT383)+AT399*AT383</f>
        <v/>
      </c>
      <c r="AV409" s="49">
        <f>AU409*(1-AU383)+AU399*AU383</f>
        <v/>
      </c>
      <c r="AW409" s="49">
        <f>AV409*(1-AV383)+AV399*AV383</f>
        <v/>
      </c>
      <c r="AX409" s="49">
        <f>AW409*(1-AW383)+AW399*AW383</f>
        <v/>
      </c>
      <c r="AY409" s="50">
        <f>VINTAGE(AX409,AX399,AX383)</f>
        <v/>
      </c>
    </row>
    <row r="410" hidden="1" outlineLevel="1">
      <c r="A410" s="14" t="inlineStr">
        <is>
          <t>caxav</t>
        </is>
      </c>
      <c r="B410" s="14" t="inlineStr">
        <is>
          <t>wnd</t>
        </is>
      </c>
      <c r="C410" s="14" t="inlineStr">
        <is>
          <t>pow</t>
        </is>
      </c>
      <c r="D410" s="36" t="n"/>
      <c r="E410" s="36" t="n"/>
      <c r="F410" s="36" t="n"/>
      <c r="G410" s="36" t="n"/>
      <c r="H410" s="14">
        <f>INDEX(Variables!$B$5:$B$205,MATCH($A410,Variables!$A$5:$A$205,0))&amp;IF($C410="",""," | "&amp;INDEX(Mapping!$B$5:$B$26,MATCH($C410,Mapping!$A$5:$A$26,0))&amp;" | "&amp;INDEX(Mapping!$B$30:$B$46,MATCH($B410,Mapping!$A$30:$A$46,0)))</f>
        <v/>
      </c>
      <c r="I410" s="14">
        <f>INDEX(Variables!$C$5:$C$205,MATCH($A410,Variables!$A$5:$A$205,0))</f>
        <v/>
      </c>
      <c r="J410" s="14">
        <f>INDEX(Variables!$E$5:$E$205,MATCH($A410,Variables!$A$5:$A$205,0))</f>
        <v/>
      </c>
      <c r="K410" s="11">
        <f>LOWER(Settings!$C$4)&amp;".mit."&amp;$A410&amp;IF($C410="","","."&amp;$C410&amp;"."&amp;$B410)&amp;IF(INDEX(Variables!$D$5:$D$205,MATCH($A410,Variables!$A$5:$A$205,0))="","","."&amp;INDEX(Variables!$D$5:$D$205,MATCH($A410,Variables!$A$5:$A$205,0)))&amp;"."&amp;K$5</f>
        <v/>
      </c>
      <c r="L410" s="48">
        <f>L400</f>
        <v/>
      </c>
      <c r="M410" s="49">
        <f>L410*(1-L384)+L400*L384</f>
        <v/>
      </c>
      <c r="N410" s="49">
        <f>M410*(1-M384)+M400*M384</f>
        <v/>
      </c>
      <c r="O410" s="49">
        <f>N410*(1-N384)+N400*N384</f>
        <v/>
      </c>
      <c r="P410" s="49">
        <f>O410*(1-O384)+O400*O384</f>
        <v/>
      </c>
      <c r="Q410" s="49">
        <f>P410*(1-P384)+P400*P384</f>
        <v/>
      </c>
      <c r="R410" s="49">
        <f>Q410*(1-Q384)+Q400*Q384</f>
        <v/>
      </c>
      <c r="S410" s="49">
        <f>R410*(1-R384)+R400*R384</f>
        <v/>
      </c>
      <c r="T410" s="49">
        <f>S410*(1-S384)+S400*S384</f>
        <v/>
      </c>
      <c r="U410" s="49">
        <f>T410*(1-T384)+T400*T384</f>
        <v/>
      </c>
      <c r="V410" s="49">
        <f>U410*(1-U384)+U400*U384</f>
        <v/>
      </c>
      <c r="W410" s="49">
        <f>V410*(1-V384)+V400*V384</f>
        <v/>
      </c>
      <c r="X410" s="49">
        <f>W410*(1-W384)+W400*W384</f>
        <v/>
      </c>
      <c r="Y410" s="49">
        <f>X410*(1-X384)+X400*X384</f>
        <v/>
      </c>
      <c r="Z410" s="49">
        <f>Y410*(1-Y384)+Y400*Y384</f>
        <v/>
      </c>
      <c r="AA410" s="49">
        <f>Z410*(1-Z384)+Z400*Z384</f>
        <v/>
      </c>
      <c r="AB410" s="49">
        <f>AA410*(1-AA384)+AA400*AA384</f>
        <v/>
      </c>
      <c r="AC410" s="49">
        <f>AB410*(1-AB384)+AB400*AB384</f>
        <v/>
      </c>
      <c r="AD410" s="50">
        <f>VINTAGE(AC410,AC400,AC384)</f>
        <v/>
      </c>
      <c r="AF410" s="11">
        <f>LOWER(Settings!$C$4)&amp;".mit."&amp;$A410&amp;IF($C410="","","."&amp;$C410&amp;"."&amp;$B410)&amp;IF(INDEX(Variables!$D$5:$D$205,MATCH($A410,Variables!$A$5:$A$205,0))="","","."&amp;INDEX(Variables!$D$5:$D$205,MATCH($A410,Variables!$A$5:$A$205,0)))&amp;"."&amp;AF$5</f>
        <v/>
      </c>
      <c r="AG410" s="48">
        <f>AG400</f>
        <v/>
      </c>
      <c r="AH410" s="49">
        <f>AG410*(1-AG384)+AG400*AG384</f>
        <v/>
      </c>
      <c r="AI410" s="49">
        <f>AH410*(1-AH384)+AH400*AH384</f>
        <v/>
      </c>
      <c r="AJ410" s="49">
        <f>AI410*(1-AI384)+AI400*AI384</f>
        <v/>
      </c>
      <c r="AK410" s="49">
        <f>AJ410*(1-AJ384)+AJ400*AJ384</f>
        <v/>
      </c>
      <c r="AL410" s="49">
        <f>AK410*(1-AK384)+AK400*AK384</f>
        <v/>
      </c>
      <c r="AM410" s="49">
        <f>AL410*(1-AL384)+AL400*AL384</f>
        <v/>
      </c>
      <c r="AN410" s="49">
        <f>AM410*(1-AM384)+AM400*AM384</f>
        <v/>
      </c>
      <c r="AO410" s="49">
        <f>AN410*(1-AN384)+AN400*AN384</f>
        <v/>
      </c>
      <c r="AP410" s="49">
        <f>AO410*(1-AO384)+AO400*AO384</f>
        <v/>
      </c>
      <c r="AQ410" s="49">
        <f>AP410*(1-AP384)+AP400*AP384</f>
        <v/>
      </c>
      <c r="AR410" s="49">
        <f>AQ410*(1-AQ384)+AQ400*AQ384</f>
        <v/>
      </c>
      <c r="AS410" s="49">
        <f>AR410*(1-AR384)+AR400*AR384</f>
        <v/>
      </c>
      <c r="AT410" s="49">
        <f>AS410*(1-AS384)+AS400*AS384</f>
        <v/>
      </c>
      <c r="AU410" s="49">
        <f>AT410*(1-AT384)+AT400*AT384</f>
        <v/>
      </c>
      <c r="AV410" s="49">
        <f>AU410*(1-AU384)+AU400*AU384</f>
        <v/>
      </c>
      <c r="AW410" s="49">
        <f>AV410*(1-AV384)+AV400*AV384</f>
        <v/>
      </c>
      <c r="AX410" s="49">
        <f>AW410*(1-AW384)+AW400*AW384</f>
        <v/>
      </c>
      <c r="AY410" s="50">
        <f>VINTAGE(AX410,AX400,AX384)</f>
        <v/>
      </c>
    </row>
    <row r="411" hidden="1" outlineLevel="1">
      <c r="A411" s="14" t="inlineStr">
        <is>
          <t>caxav</t>
        </is>
      </c>
      <c r="B411" s="14" t="inlineStr">
        <is>
          <t>sol</t>
        </is>
      </c>
      <c r="C411" s="14" t="inlineStr">
        <is>
          <t>pow</t>
        </is>
      </c>
      <c r="D411" s="36" t="n"/>
      <c r="E411" s="36" t="n"/>
      <c r="F411" s="36" t="n"/>
      <c r="G411" s="36" t="n"/>
      <c r="H411" s="14">
        <f>INDEX(Variables!$B$5:$B$205,MATCH($A411,Variables!$A$5:$A$205,0))&amp;IF($C411="",""," | "&amp;INDEX(Mapping!$B$5:$B$26,MATCH($C411,Mapping!$A$5:$A$26,0))&amp;" | "&amp;INDEX(Mapping!$B$30:$B$46,MATCH($B411,Mapping!$A$30:$A$46,0)))</f>
        <v/>
      </c>
      <c r="I411" s="14">
        <f>INDEX(Variables!$C$5:$C$205,MATCH($A411,Variables!$A$5:$A$205,0))</f>
        <v/>
      </c>
      <c r="J411" s="14">
        <f>INDEX(Variables!$E$5:$E$205,MATCH($A411,Variables!$A$5:$A$205,0))</f>
        <v/>
      </c>
      <c r="K411" s="11">
        <f>LOWER(Settings!$C$4)&amp;".mit."&amp;$A411&amp;IF($C411="","","."&amp;$C411&amp;"."&amp;$B411)&amp;IF(INDEX(Variables!$D$5:$D$205,MATCH($A411,Variables!$A$5:$A$205,0))="","","."&amp;INDEX(Variables!$D$5:$D$205,MATCH($A411,Variables!$A$5:$A$205,0)))&amp;"."&amp;K$5</f>
        <v/>
      </c>
      <c r="L411" s="48">
        <f>L401</f>
        <v/>
      </c>
      <c r="M411" s="49">
        <f>L411*(1-L385)+L401*L385</f>
        <v/>
      </c>
      <c r="N411" s="49">
        <f>M411*(1-M385)+M401*M385</f>
        <v/>
      </c>
      <c r="O411" s="49">
        <f>N411*(1-N385)+N401*N385</f>
        <v/>
      </c>
      <c r="P411" s="49">
        <f>O411*(1-O385)+O401*O385</f>
        <v/>
      </c>
      <c r="Q411" s="49">
        <f>P411*(1-P385)+P401*P385</f>
        <v/>
      </c>
      <c r="R411" s="49">
        <f>Q411*(1-Q385)+Q401*Q385</f>
        <v/>
      </c>
      <c r="S411" s="49">
        <f>R411*(1-R385)+R401*R385</f>
        <v/>
      </c>
      <c r="T411" s="49">
        <f>S411*(1-S385)+S401*S385</f>
        <v/>
      </c>
      <c r="U411" s="49">
        <f>T411*(1-T385)+T401*T385</f>
        <v/>
      </c>
      <c r="V411" s="49">
        <f>U411*(1-U385)+U401*U385</f>
        <v/>
      </c>
      <c r="W411" s="49">
        <f>V411*(1-V385)+V401*V385</f>
        <v/>
      </c>
      <c r="X411" s="49">
        <f>W411*(1-W385)+W401*W385</f>
        <v/>
      </c>
      <c r="Y411" s="49">
        <f>X411*(1-X385)+X401*X385</f>
        <v/>
      </c>
      <c r="Z411" s="49">
        <f>Y411*(1-Y385)+Y401*Y385</f>
        <v/>
      </c>
      <c r="AA411" s="49">
        <f>Z411*(1-Z385)+Z401*Z385</f>
        <v/>
      </c>
      <c r="AB411" s="49">
        <f>AA411*(1-AA385)+AA401*AA385</f>
        <v/>
      </c>
      <c r="AC411" s="49">
        <f>AB411*(1-AB385)+AB401*AB385</f>
        <v/>
      </c>
      <c r="AD411" s="50">
        <f>VINTAGE(AC411,AC401,AC385)</f>
        <v/>
      </c>
      <c r="AF411" s="11">
        <f>LOWER(Settings!$C$4)&amp;".mit."&amp;$A411&amp;IF($C411="","","."&amp;$C411&amp;"."&amp;$B411)&amp;IF(INDEX(Variables!$D$5:$D$205,MATCH($A411,Variables!$A$5:$A$205,0))="","","."&amp;INDEX(Variables!$D$5:$D$205,MATCH($A411,Variables!$A$5:$A$205,0)))&amp;"."&amp;AF$5</f>
        <v/>
      </c>
      <c r="AG411" s="48">
        <f>AG401</f>
        <v/>
      </c>
      <c r="AH411" s="49">
        <f>AG411*(1-AG385)+AG401*AG385</f>
        <v/>
      </c>
      <c r="AI411" s="49">
        <f>AH411*(1-AH385)+AH401*AH385</f>
        <v/>
      </c>
      <c r="AJ411" s="49">
        <f>AI411*(1-AI385)+AI401*AI385</f>
        <v/>
      </c>
      <c r="AK411" s="49">
        <f>AJ411*(1-AJ385)+AJ401*AJ385</f>
        <v/>
      </c>
      <c r="AL411" s="49">
        <f>AK411*(1-AK385)+AK401*AK385</f>
        <v/>
      </c>
      <c r="AM411" s="49">
        <f>AL411*(1-AL385)+AL401*AL385</f>
        <v/>
      </c>
      <c r="AN411" s="49">
        <f>AM411*(1-AM385)+AM401*AM385</f>
        <v/>
      </c>
      <c r="AO411" s="49">
        <f>AN411*(1-AN385)+AN401*AN385</f>
        <v/>
      </c>
      <c r="AP411" s="49">
        <f>AO411*(1-AO385)+AO401*AO385</f>
        <v/>
      </c>
      <c r="AQ411" s="49">
        <f>AP411*(1-AP385)+AP401*AP385</f>
        <v/>
      </c>
      <c r="AR411" s="49">
        <f>AQ411*(1-AQ385)+AQ401*AQ385</f>
        <v/>
      </c>
      <c r="AS411" s="49">
        <f>AR411*(1-AR385)+AR401*AR385</f>
        <v/>
      </c>
      <c r="AT411" s="49">
        <f>AS411*(1-AS385)+AS401*AS385</f>
        <v/>
      </c>
      <c r="AU411" s="49">
        <f>AT411*(1-AT385)+AT401*AT385</f>
        <v/>
      </c>
      <c r="AV411" s="49">
        <f>AU411*(1-AU385)+AU401*AU385</f>
        <v/>
      </c>
      <c r="AW411" s="49">
        <f>AV411*(1-AV385)+AV401*AV385</f>
        <v/>
      </c>
      <c r="AX411" s="49">
        <f>AW411*(1-AW385)+AW401*AW385</f>
        <v/>
      </c>
      <c r="AY411" s="50">
        <f>VINTAGE(AX411,AX401,AX385)</f>
        <v/>
      </c>
    </row>
    <row r="412" hidden="1" outlineLevel="1">
      <c r="A412" s="14" t="inlineStr">
        <is>
          <t>caxav</t>
        </is>
      </c>
      <c r="B412" s="14" t="inlineStr">
        <is>
          <t>hyd</t>
        </is>
      </c>
      <c r="C412" s="14" t="inlineStr">
        <is>
          <t>pow</t>
        </is>
      </c>
      <c r="D412" s="36" t="n"/>
      <c r="E412" s="36" t="n"/>
      <c r="F412" s="36" t="n"/>
      <c r="G412" s="36" t="n"/>
      <c r="H412" s="14">
        <f>INDEX(Variables!$B$5:$B$205,MATCH($A412,Variables!$A$5:$A$205,0))&amp;IF($C412="",""," | "&amp;INDEX(Mapping!$B$5:$B$26,MATCH($C412,Mapping!$A$5:$A$26,0))&amp;" | "&amp;INDEX(Mapping!$B$30:$B$46,MATCH($B412,Mapping!$A$30:$A$46,0)))</f>
        <v/>
      </c>
      <c r="I412" s="14">
        <f>INDEX(Variables!$C$5:$C$205,MATCH($A412,Variables!$A$5:$A$205,0))</f>
        <v/>
      </c>
      <c r="J412" s="14">
        <f>INDEX(Variables!$E$5:$E$205,MATCH($A412,Variables!$A$5:$A$205,0))</f>
        <v/>
      </c>
      <c r="K412" s="11">
        <f>LOWER(Settings!$C$4)&amp;".mit."&amp;$A412&amp;IF($C412="","","."&amp;$C412&amp;"."&amp;$B412)&amp;IF(INDEX(Variables!$D$5:$D$205,MATCH($A412,Variables!$A$5:$A$205,0))="","","."&amp;INDEX(Variables!$D$5:$D$205,MATCH($A412,Variables!$A$5:$A$205,0)))&amp;"."&amp;K$5</f>
        <v/>
      </c>
      <c r="L412" s="48">
        <f>L402</f>
        <v/>
      </c>
      <c r="M412" s="49">
        <f>L412*(1-L386)+L402*L386</f>
        <v/>
      </c>
      <c r="N412" s="49">
        <f>M412*(1-M386)+M402*M386</f>
        <v/>
      </c>
      <c r="O412" s="49">
        <f>N412*(1-N386)+N402*N386</f>
        <v/>
      </c>
      <c r="P412" s="49">
        <f>O412*(1-O386)+O402*O386</f>
        <v/>
      </c>
      <c r="Q412" s="49">
        <f>P412*(1-P386)+P402*P386</f>
        <v/>
      </c>
      <c r="R412" s="49">
        <f>Q412*(1-Q386)+Q402*Q386</f>
        <v/>
      </c>
      <c r="S412" s="49">
        <f>R412*(1-R386)+R402*R386</f>
        <v/>
      </c>
      <c r="T412" s="49">
        <f>S412*(1-S386)+S402*S386</f>
        <v/>
      </c>
      <c r="U412" s="49">
        <f>T412*(1-T386)+T402*T386</f>
        <v/>
      </c>
      <c r="V412" s="49">
        <f>U412*(1-U386)+U402*U386</f>
        <v/>
      </c>
      <c r="W412" s="49">
        <f>V412*(1-V386)+V402*V386</f>
        <v/>
      </c>
      <c r="X412" s="49">
        <f>W412*(1-W386)+W402*W386</f>
        <v/>
      </c>
      <c r="Y412" s="49">
        <f>X412*(1-X386)+X402*X386</f>
        <v/>
      </c>
      <c r="Z412" s="49">
        <f>Y412*(1-Y386)+Y402*Y386</f>
        <v/>
      </c>
      <c r="AA412" s="49">
        <f>Z412*(1-Z386)+Z402*Z386</f>
        <v/>
      </c>
      <c r="AB412" s="49">
        <f>AA412*(1-AA386)+AA402*AA386</f>
        <v/>
      </c>
      <c r="AC412" s="49">
        <f>AB412*(1-AB386)+AB402*AB386</f>
        <v/>
      </c>
      <c r="AD412" s="50">
        <f>VINTAGE(AC412,AC402,AC386)</f>
        <v/>
      </c>
      <c r="AF412" s="11">
        <f>LOWER(Settings!$C$4)&amp;".mit."&amp;$A412&amp;IF($C412="","","."&amp;$C412&amp;"."&amp;$B412)&amp;IF(INDEX(Variables!$D$5:$D$205,MATCH($A412,Variables!$A$5:$A$205,0))="","","."&amp;INDEX(Variables!$D$5:$D$205,MATCH($A412,Variables!$A$5:$A$205,0)))&amp;"."&amp;AF$5</f>
        <v/>
      </c>
      <c r="AG412" s="48">
        <f>AG402</f>
        <v/>
      </c>
      <c r="AH412" s="49">
        <f>AG412*(1-AG386)+AG402*AG386</f>
        <v/>
      </c>
      <c r="AI412" s="49">
        <f>AH412*(1-AH386)+AH402*AH386</f>
        <v/>
      </c>
      <c r="AJ412" s="49">
        <f>AI412*(1-AI386)+AI402*AI386</f>
        <v/>
      </c>
      <c r="AK412" s="49">
        <f>AJ412*(1-AJ386)+AJ402*AJ386</f>
        <v/>
      </c>
      <c r="AL412" s="49">
        <f>AK412*(1-AK386)+AK402*AK386</f>
        <v/>
      </c>
      <c r="AM412" s="49">
        <f>AL412*(1-AL386)+AL402*AL386</f>
        <v/>
      </c>
      <c r="AN412" s="49">
        <f>AM412*(1-AM386)+AM402*AM386</f>
        <v/>
      </c>
      <c r="AO412" s="49">
        <f>AN412*(1-AN386)+AN402*AN386</f>
        <v/>
      </c>
      <c r="AP412" s="49">
        <f>AO412*(1-AO386)+AO402*AO386</f>
        <v/>
      </c>
      <c r="AQ412" s="49">
        <f>AP412*(1-AP386)+AP402*AP386</f>
        <v/>
      </c>
      <c r="AR412" s="49">
        <f>AQ412*(1-AQ386)+AQ402*AQ386</f>
        <v/>
      </c>
      <c r="AS412" s="49">
        <f>AR412*(1-AR386)+AR402*AR386</f>
        <v/>
      </c>
      <c r="AT412" s="49">
        <f>AS412*(1-AS386)+AS402*AS386</f>
        <v/>
      </c>
      <c r="AU412" s="49">
        <f>AT412*(1-AT386)+AT402*AT386</f>
        <v/>
      </c>
      <c r="AV412" s="49">
        <f>AU412*(1-AU386)+AU402*AU386</f>
        <v/>
      </c>
      <c r="AW412" s="49">
        <f>AV412*(1-AV386)+AV402*AV386</f>
        <v/>
      </c>
      <c r="AX412" s="49">
        <f>AW412*(1-AW386)+AW402*AW386</f>
        <v/>
      </c>
      <c r="AY412" s="50">
        <f>VINTAGE(AX412,AX402,AX386)</f>
        <v/>
      </c>
    </row>
    <row r="413" hidden="1" outlineLevel="1">
      <c r="A413" s="14" t="inlineStr">
        <is>
          <t>caxav</t>
        </is>
      </c>
      <c r="B413" s="14" t="inlineStr">
        <is>
          <t>ore</t>
        </is>
      </c>
      <c r="C413" s="14" t="inlineStr">
        <is>
          <t>pow</t>
        </is>
      </c>
      <c r="D413" s="36" t="n"/>
      <c r="E413" s="36" t="n"/>
      <c r="F413" s="36" t="n"/>
      <c r="G413" s="36" t="n"/>
      <c r="H413" s="14">
        <f>INDEX(Variables!$B$5:$B$205,MATCH($A413,Variables!$A$5:$A$205,0))&amp;IF($C413="",""," | "&amp;INDEX(Mapping!$B$5:$B$26,MATCH($C413,Mapping!$A$5:$A$26,0))&amp;" | "&amp;INDEX(Mapping!$B$30:$B$46,MATCH($B413,Mapping!$A$30:$A$46,0)))</f>
        <v/>
      </c>
      <c r="I413" s="14">
        <f>INDEX(Variables!$C$5:$C$205,MATCH($A413,Variables!$A$5:$A$205,0))</f>
        <v/>
      </c>
      <c r="J413" s="14">
        <f>INDEX(Variables!$E$5:$E$205,MATCH($A413,Variables!$A$5:$A$205,0))</f>
        <v/>
      </c>
      <c r="K413" s="11">
        <f>LOWER(Settings!$C$4)&amp;".mit."&amp;$A413&amp;IF($C413="","","."&amp;$C413&amp;"."&amp;$B413)&amp;IF(INDEX(Variables!$D$5:$D$205,MATCH($A413,Variables!$A$5:$A$205,0))="","","."&amp;INDEX(Variables!$D$5:$D$205,MATCH($A413,Variables!$A$5:$A$205,0)))&amp;"."&amp;K$5</f>
        <v/>
      </c>
      <c r="L413" s="48">
        <f>L403</f>
        <v/>
      </c>
      <c r="M413" s="49">
        <f>L413*(1-L387)+L403*L387</f>
        <v/>
      </c>
      <c r="N413" s="49">
        <f>M413*(1-M387)+M403*M387</f>
        <v/>
      </c>
      <c r="O413" s="49">
        <f>N413*(1-N387)+N403*N387</f>
        <v/>
      </c>
      <c r="P413" s="49">
        <f>O413*(1-O387)+O403*O387</f>
        <v/>
      </c>
      <c r="Q413" s="49">
        <f>P413*(1-P387)+P403*P387</f>
        <v/>
      </c>
      <c r="R413" s="49">
        <f>Q413*(1-Q387)+Q403*Q387</f>
        <v/>
      </c>
      <c r="S413" s="49">
        <f>R413*(1-R387)+R403*R387</f>
        <v/>
      </c>
      <c r="T413" s="49">
        <f>S413*(1-S387)+S403*S387</f>
        <v/>
      </c>
      <c r="U413" s="49">
        <f>T413*(1-T387)+T403*T387</f>
        <v/>
      </c>
      <c r="V413" s="49">
        <f>U413*(1-U387)+U403*U387</f>
        <v/>
      </c>
      <c r="W413" s="49">
        <f>V413*(1-V387)+V403*V387</f>
        <v/>
      </c>
      <c r="X413" s="49">
        <f>W413*(1-W387)+W403*W387</f>
        <v/>
      </c>
      <c r="Y413" s="49">
        <f>X413*(1-X387)+X403*X387</f>
        <v/>
      </c>
      <c r="Z413" s="49">
        <f>Y413*(1-Y387)+Y403*Y387</f>
        <v/>
      </c>
      <c r="AA413" s="49">
        <f>Z413*(1-Z387)+Z403*Z387</f>
        <v/>
      </c>
      <c r="AB413" s="49">
        <f>AA413*(1-AA387)+AA403*AA387</f>
        <v/>
      </c>
      <c r="AC413" s="49">
        <f>AB413*(1-AB387)+AB403*AB387</f>
        <v/>
      </c>
      <c r="AD413" s="50">
        <f>VINTAGE(AC413,AC403,AC387)</f>
        <v/>
      </c>
      <c r="AF413" s="11">
        <f>LOWER(Settings!$C$4)&amp;".mit."&amp;$A413&amp;IF($C413="","","."&amp;$C413&amp;"."&amp;$B413)&amp;IF(INDEX(Variables!$D$5:$D$205,MATCH($A413,Variables!$A$5:$A$205,0))="","","."&amp;INDEX(Variables!$D$5:$D$205,MATCH($A413,Variables!$A$5:$A$205,0)))&amp;"."&amp;AF$5</f>
        <v/>
      </c>
      <c r="AG413" s="48">
        <f>AG403</f>
        <v/>
      </c>
      <c r="AH413" s="49">
        <f>AG413*(1-AG387)+AG403*AG387</f>
        <v/>
      </c>
      <c r="AI413" s="49">
        <f>AH413*(1-AH387)+AH403*AH387</f>
        <v/>
      </c>
      <c r="AJ413" s="49">
        <f>AI413*(1-AI387)+AI403*AI387</f>
        <v/>
      </c>
      <c r="AK413" s="49">
        <f>AJ413*(1-AJ387)+AJ403*AJ387</f>
        <v/>
      </c>
      <c r="AL413" s="49">
        <f>AK413*(1-AK387)+AK403*AK387</f>
        <v/>
      </c>
      <c r="AM413" s="49">
        <f>AL413*(1-AL387)+AL403*AL387</f>
        <v/>
      </c>
      <c r="AN413" s="49">
        <f>AM413*(1-AM387)+AM403*AM387</f>
        <v/>
      </c>
      <c r="AO413" s="49">
        <f>AN413*(1-AN387)+AN403*AN387</f>
        <v/>
      </c>
      <c r="AP413" s="49">
        <f>AO413*(1-AO387)+AO403*AO387</f>
        <v/>
      </c>
      <c r="AQ413" s="49">
        <f>AP413*(1-AP387)+AP403*AP387</f>
        <v/>
      </c>
      <c r="AR413" s="49">
        <f>AQ413*(1-AQ387)+AQ403*AQ387</f>
        <v/>
      </c>
      <c r="AS413" s="49">
        <f>AR413*(1-AR387)+AR403*AR387</f>
        <v/>
      </c>
      <c r="AT413" s="49">
        <f>AS413*(1-AS387)+AS403*AS387</f>
        <v/>
      </c>
      <c r="AU413" s="49">
        <f>AT413*(1-AT387)+AT403*AT387</f>
        <v/>
      </c>
      <c r="AV413" s="49">
        <f>AU413*(1-AU387)+AU403*AU387</f>
        <v/>
      </c>
      <c r="AW413" s="49">
        <f>AV413*(1-AV387)+AV403*AV387</f>
        <v/>
      </c>
      <c r="AX413" s="49">
        <f>AW413*(1-AW387)+AW403*AW387</f>
        <v/>
      </c>
      <c r="AY413" s="50">
        <f>VINTAGE(AX413,AX403,AX387)</f>
        <v/>
      </c>
    </row>
    <row r="414" hidden="1" outlineLevel="1">
      <c r="A414" s="14" t="inlineStr">
        <is>
          <t>caxav</t>
        </is>
      </c>
      <c r="B414" s="14" t="inlineStr">
        <is>
          <t>bio</t>
        </is>
      </c>
      <c r="C414" s="14" t="inlineStr">
        <is>
          <t>pow</t>
        </is>
      </c>
      <c r="D414" s="36" t="n"/>
      <c r="E414" s="36" t="n"/>
      <c r="F414" s="36" t="n"/>
      <c r="G414" s="36" t="n"/>
      <c r="H414" s="14">
        <f>INDEX(Variables!$B$5:$B$205,MATCH($A414,Variables!$A$5:$A$205,0))&amp;IF($C414="",""," | "&amp;INDEX(Mapping!$B$5:$B$26,MATCH($C414,Mapping!$A$5:$A$26,0))&amp;" | "&amp;INDEX(Mapping!$B$30:$B$46,MATCH($B414,Mapping!$A$30:$A$46,0)))</f>
        <v/>
      </c>
      <c r="I414" s="14">
        <f>INDEX(Variables!$C$5:$C$205,MATCH($A414,Variables!$A$5:$A$205,0))</f>
        <v/>
      </c>
      <c r="J414" s="14">
        <f>INDEX(Variables!$E$5:$E$205,MATCH($A414,Variables!$A$5:$A$205,0))</f>
        <v/>
      </c>
      <c r="K414" s="11">
        <f>LOWER(Settings!$C$4)&amp;".mit."&amp;$A414&amp;IF($C414="","","."&amp;$C414&amp;"."&amp;$B414)&amp;IF(INDEX(Variables!$D$5:$D$205,MATCH($A414,Variables!$A$5:$A$205,0))="","","."&amp;INDEX(Variables!$D$5:$D$205,MATCH($A414,Variables!$A$5:$A$205,0)))&amp;"."&amp;K$5</f>
        <v/>
      </c>
      <c r="L414" s="48">
        <f>L404</f>
        <v/>
      </c>
      <c r="M414" s="49">
        <f>L414*(1-L388)+L404*L388</f>
        <v/>
      </c>
      <c r="N414" s="49">
        <f>M414*(1-M388)+M404*M388</f>
        <v/>
      </c>
      <c r="O414" s="49">
        <f>N414*(1-N388)+N404*N388</f>
        <v/>
      </c>
      <c r="P414" s="49">
        <f>O414*(1-O388)+O404*O388</f>
        <v/>
      </c>
      <c r="Q414" s="49">
        <f>P414*(1-P388)+P404*P388</f>
        <v/>
      </c>
      <c r="R414" s="49">
        <f>Q414*(1-Q388)+Q404*Q388</f>
        <v/>
      </c>
      <c r="S414" s="49">
        <f>R414*(1-R388)+R404*R388</f>
        <v/>
      </c>
      <c r="T414" s="49">
        <f>S414*(1-S388)+S404*S388</f>
        <v/>
      </c>
      <c r="U414" s="49">
        <f>T414*(1-T388)+T404*T388</f>
        <v/>
      </c>
      <c r="V414" s="49">
        <f>U414*(1-U388)+U404*U388</f>
        <v/>
      </c>
      <c r="W414" s="49">
        <f>V414*(1-V388)+V404*V388</f>
        <v/>
      </c>
      <c r="X414" s="49">
        <f>W414*(1-W388)+W404*W388</f>
        <v/>
      </c>
      <c r="Y414" s="49">
        <f>X414*(1-X388)+X404*X388</f>
        <v/>
      </c>
      <c r="Z414" s="49">
        <f>Y414*(1-Y388)+Y404*Y388</f>
        <v/>
      </c>
      <c r="AA414" s="49">
        <f>Z414*(1-Z388)+Z404*Z388</f>
        <v/>
      </c>
      <c r="AB414" s="49">
        <f>AA414*(1-AA388)+AA404*AA388</f>
        <v/>
      </c>
      <c r="AC414" s="49">
        <f>AB414*(1-AB388)+AB404*AB388</f>
        <v/>
      </c>
      <c r="AD414" s="50">
        <f>VINTAGE(AC414,AC404,AC388)</f>
        <v/>
      </c>
      <c r="AF414" s="11">
        <f>LOWER(Settings!$C$4)&amp;".mit."&amp;$A414&amp;IF($C414="","","."&amp;$C414&amp;"."&amp;$B414)&amp;IF(INDEX(Variables!$D$5:$D$205,MATCH($A414,Variables!$A$5:$A$205,0))="","","."&amp;INDEX(Variables!$D$5:$D$205,MATCH($A414,Variables!$A$5:$A$205,0)))&amp;"."&amp;AF$5</f>
        <v/>
      </c>
      <c r="AG414" s="48">
        <f>AG404</f>
        <v/>
      </c>
      <c r="AH414" s="49">
        <f>AG414*(1-AG388)+AG404*AG388</f>
        <v/>
      </c>
      <c r="AI414" s="49">
        <f>AH414*(1-AH388)+AH404*AH388</f>
        <v/>
      </c>
      <c r="AJ414" s="49">
        <f>AI414*(1-AI388)+AI404*AI388</f>
        <v/>
      </c>
      <c r="AK414" s="49">
        <f>AJ414*(1-AJ388)+AJ404*AJ388</f>
        <v/>
      </c>
      <c r="AL414" s="49">
        <f>AK414*(1-AK388)+AK404*AK388</f>
        <v/>
      </c>
      <c r="AM414" s="49">
        <f>AL414*(1-AL388)+AL404*AL388</f>
        <v/>
      </c>
      <c r="AN414" s="49">
        <f>AM414*(1-AM388)+AM404*AM388</f>
        <v/>
      </c>
      <c r="AO414" s="49">
        <f>AN414*(1-AN388)+AN404*AN388</f>
        <v/>
      </c>
      <c r="AP414" s="49">
        <f>AO414*(1-AO388)+AO404*AO388</f>
        <v/>
      </c>
      <c r="AQ414" s="49">
        <f>AP414*(1-AP388)+AP404*AP388</f>
        <v/>
      </c>
      <c r="AR414" s="49">
        <f>AQ414*(1-AQ388)+AQ404*AQ388</f>
        <v/>
      </c>
      <c r="AS414" s="49">
        <f>AR414*(1-AR388)+AR404*AR388</f>
        <v/>
      </c>
      <c r="AT414" s="49">
        <f>AS414*(1-AS388)+AS404*AS388</f>
        <v/>
      </c>
      <c r="AU414" s="49">
        <f>AT414*(1-AT388)+AT404*AT388</f>
        <v/>
      </c>
      <c r="AV414" s="49">
        <f>AU414*(1-AU388)+AU404*AU388</f>
        <v/>
      </c>
      <c r="AW414" s="49">
        <f>AV414*(1-AV388)+AV404*AV388</f>
        <v/>
      </c>
      <c r="AX414" s="49">
        <f>AW414*(1-AW388)+AW404*AW388</f>
        <v/>
      </c>
      <c r="AY414" s="50">
        <f>VINTAGE(AX414,AX404,AX388)</f>
        <v/>
      </c>
    </row>
    <row r="415" hidden="1" outlineLevel="1"/>
    <row r="416" hidden="1" outlineLevel="1">
      <c r="A416" s="14" t="inlineStr">
        <is>
          <t>stoav</t>
        </is>
      </c>
      <c r="B416" s="14" t="inlineStr">
        <is>
          <t>coa</t>
        </is>
      </c>
      <c r="C416" s="14" t="inlineStr">
        <is>
          <t>pow</t>
        </is>
      </c>
      <c r="D416" s="42">
        <f>INDEX(Inputs_power!$O$5:$O$13,MATCH($B416,Inputs_power!$A$5:$A$13,0))</f>
        <v/>
      </c>
      <c r="E416" s="36" t="n"/>
      <c r="F416" s="36" t="n"/>
      <c r="G416" s="36" t="n"/>
      <c r="H416" s="14">
        <f>INDEX(Variables!$B$5:$B$205,MATCH($A416,Variables!$A$5:$A$205,0))&amp;IF($C416="",""," | "&amp;INDEX(Mapping!$B$5:$B$26,MATCH($C416,Mapping!$A$5:$A$26,0))&amp;" | "&amp;INDEX(Mapping!$B$30:$B$46,MATCH($B416,Mapping!$A$30:$A$46,0)))</f>
        <v/>
      </c>
      <c r="I416" s="14">
        <f>INDEX(Variables!$C$5:$C$205,MATCH($A416,Variables!$A$5:$A$205,0))</f>
        <v/>
      </c>
      <c r="J416" s="14">
        <f>INDEX(Variables!$E$5:$E$205,MATCH($A416,Variables!$A$5:$A$205,0))</f>
        <v/>
      </c>
      <c r="K416" s="11">
        <f>LOWER(Settings!$C$4)&amp;".mit."&amp;$A416&amp;IF($C416="","","."&amp;$C416&amp;"."&amp;$B416)&amp;IF(INDEX(Variables!$D$5:$D$205,MATCH($A416,Variables!$A$5:$A$205,0))="","","."&amp;INDEX(Variables!$D$5:$D$205,MATCH($A416,Variables!$A$5:$A$205,0)))&amp;"."&amp;K$5</f>
        <v/>
      </c>
      <c r="L416" s="15">
        <f>$D416*L$510</f>
        <v/>
      </c>
      <c r="M416" s="16">
        <f>L416*(1-L380)+$D416*M$510*L380</f>
        <v/>
      </c>
      <c r="N416" s="16">
        <f>M416*(1-M380)+$D416*N$510*M380</f>
        <v/>
      </c>
      <c r="O416" s="16">
        <f>N416*(1-N380)+$D416*O$510*N380</f>
        <v/>
      </c>
      <c r="P416" s="16">
        <f>O416*(1-O380)+$D416*P$510*O380</f>
        <v/>
      </c>
      <c r="Q416" s="16">
        <f>P416*(1-P380)+$D416*Q$510*P380</f>
        <v/>
      </c>
      <c r="R416" s="16">
        <f>Q416*(1-Q380)+$D416*R$510*Q380</f>
        <v/>
      </c>
      <c r="S416" s="16">
        <f>R416*(1-R380)+$D416*S$510*R380</f>
        <v/>
      </c>
      <c r="T416" s="16">
        <f>S416*(1-S380)+$D416*T$510*S380</f>
        <v/>
      </c>
      <c r="U416" s="16">
        <f>T416*(1-T380)+$D416*U$510*T380</f>
        <v/>
      </c>
      <c r="V416" s="16">
        <f>U416*(1-U380)+$D416*V$510*U380</f>
        <v/>
      </c>
      <c r="W416" s="16">
        <f>V416*(1-V380)+$D416*W$510*V380</f>
        <v/>
      </c>
      <c r="X416" s="16">
        <f>W416*(1-W380)+$D416*X$510*W380</f>
        <v/>
      </c>
      <c r="Y416" s="16">
        <f>X416*(1-X380)+$D416*Y$510*X380</f>
        <v/>
      </c>
      <c r="Z416" s="16">
        <f>Y416*(1-Y380)+$D416*Z$510*Y380</f>
        <v/>
      </c>
      <c r="AA416" s="16">
        <f>Z416*(1-Z380)+$D416*AA$510*Z380</f>
        <v/>
      </c>
      <c r="AB416" s="16">
        <f>AA416*(1-AA380)+$D416*AB$510*AA380</f>
        <v/>
      </c>
      <c r="AC416" s="16">
        <f>AB416*(1-AB380)+$D416*AC$510*AB380</f>
        <v/>
      </c>
      <c r="AD416" s="51">
        <f>VINTAGE(AC416,$D416*AD$510,AC380)</f>
        <v/>
      </c>
      <c r="AF416" s="11">
        <f>LOWER(Settings!$C$4)&amp;".mit."&amp;$A416&amp;IF($C416="","","."&amp;$C416&amp;"."&amp;$B416)&amp;IF(INDEX(Variables!$D$5:$D$205,MATCH($A416,Variables!$A$5:$A$205,0))="","","."&amp;INDEX(Variables!$D$5:$D$205,MATCH($A416,Variables!$A$5:$A$205,0)))&amp;"."&amp;AF$5</f>
        <v/>
      </c>
      <c r="AG416" s="15">
        <f>$D416*AG$510</f>
        <v/>
      </c>
      <c r="AH416" s="16">
        <f>AG416*(1-AG380)+$D416*AH$510*AG380</f>
        <v/>
      </c>
      <c r="AI416" s="16">
        <f>AH416*(1-AH380)+$D416*AI$510*AH380</f>
        <v/>
      </c>
      <c r="AJ416" s="16">
        <f>AI416*(1-AI380)+$D416*AJ$510*AI380</f>
        <v/>
      </c>
      <c r="AK416" s="16">
        <f>AJ416*(1-AJ380)+$D416*AK$510*AJ380</f>
        <v/>
      </c>
      <c r="AL416" s="16">
        <f>AK416*(1-AK380)+$D416*AL$510*AK380</f>
        <v/>
      </c>
      <c r="AM416" s="16">
        <f>AL416*(1-AL380)+$D416*AM$510*AL380</f>
        <v/>
      </c>
      <c r="AN416" s="16">
        <f>AM416*(1-AM380)+$D416*AN$510*AM380</f>
        <v/>
      </c>
      <c r="AO416" s="16">
        <f>AN416*(1-AN380)+$D416*AO$510*AN380</f>
        <v/>
      </c>
      <c r="AP416" s="16">
        <f>AO416*(1-AO380)+$D416*AP$510*AO380</f>
        <v/>
      </c>
      <c r="AQ416" s="16">
        <f>AP416*(1-AP380)+$D416*AQ$510*AP380</f>
        <v/>
      </c>
      <c r="AR416" s="16">
        <f>AQ416*(1-AQ380)+$D416*AR$510*AQ380</f>
        <v/>
      </c>
      <c r="AS416" s="16">
        <f>AR416*(1-AR380)+$D416*AS$510*AR380</f>
        <v/>
      </c>
      <c r="AT416" s="16">
        <f>AS416*(1-AS380)+$D416*AT$510*AS380</f>
        <v/>
      </c>
      <c r="AU416" s="16">
        <f>AT416*(1-AT380)+$D416*AU$510*AT380</f>
        <v/>
      </c>
      <c r="AV416" s="16">
        <f>AU416*(1-AU380)+$D416*AV$510*AU380</f>
        <v/>
      </c>
      <c r="AW416" s="16">
        <f>AV416*(1-AV380)+$D416*AW$510*AV380</f>
        <v/>
      </c>
      <c r="AX416" s="16">
        <f>AW416*(1-AW380)+$D416*AX$510*AW380</f>
        <v/>
      </c>
      <c r="AY416" s="51">
        <f>VINTAGE(AX416,$D416*AY$510,AX380)</f>
        <v/>
      </c>
    </row>
    <row r="417" hidden="1" outlineLevel="1">
      <c r="A417" s="14" t="inlineStr">
        <is>
          <t>stoav</t>
        </is>
      </c>
      <c r="B417" s="14" t="inlineStr">
        <is>
          <t>nga</t>
        </is>
      </c>
      <c r="C417" s="14" t="inlineStr">
        <is>
          <t>pow</t>
        </is>
      </c>
      <c r="D417" s="42">
        <f>INDEX(Inputs_power!$O$5:$O$13,MATCH($B417,Inputs_power!$A$5:$A$13,0))</f>
        <v/>
      </c>
      <c r="E417" s="36" t="n"/>
      <c r="F417" s="36" t="n"/>
      <c r="G417" s="36" t="n"/>
      <c r="H417" s="14">
        <f>INDEX(Variables!$B$5:$B$205,MATCH($A417,Variables!$A$5:$A$205,0))&amp;IF($C417="",""," | "&amp;INDEX(Mapping!$B$5:$B$26,MATCH($C417,Mapping!$A$5:$A$26,0))&amp;" | "&amp;INDEX(Mapping!$B$30:$B$46,MATCH($B417,Mapping!$A$30:$A$46,0)))</f>
        <v/>
      </c>
      <c r="I417" s="14">
        <f>INDEX(Variables!$C$5:$C$205,MATCH($A417,Variables!$A$5:$A$205,0))</f>
        <v/>
      </c>
      <c r="J417" s="14">
        <f>INDEX(Variables!$E$5:$E$205,MATCH($A417,Variables!$A$5:$A$205,0))</f>
        <v/>
      </c>
      <c r="K417" s="11">
        <f>LOWER(Settings!$C$4)&amp;".mit."&amp;$A417&amp;IF($C417="","","."&amp;$C417&amp;"."&amp;$B417)&amp;IF(INDEX(Variables!$D$5:$D$205,MATCH($A417,Variables!$A$5:$A$205,0))="","","."&amp;INDEX(Variables!$D$5:$D$205,MATCH($A417,Variables!$A$5:$A$205,0)))&amp;"."&amp;K$5</f>
        <v/>
      </c>
      <c r="L417" s="15">
        <f>$D417*L$510</f>
        <v/>
      </c>
      <c r="M417" s="16">
        <f>L417*(1-L381)+$D417*M$510*L381</f>
        <v/>
      </c>
      <c r="N417" s="16">
        <f>M417*(1-M381)+$D417*N$510*M381</f>
        <v/>
      </c>
      <c r="O417" s="16">
        <f>N417*(1-N381)+$D417*O$510*N381</f>
        <v/>
      </c>
      <c r="P417" s="16">
        <f>O417*(1-O381)+$D417*P$510*O381</f>
        <v/>
      </c>
      <c r="Q417" s="16">
        <f>P417*(1-P381)+$D417*Q$510*P381</f>
        <v/>
      </c>
      <c r="R417" s="16">
        <f>Q417*(1-Q381)+$D417*R$510*Q381</f>
        <v/>
      </c>
      <c r="S417" s="16">
        <f>R417*(1-R381)+$D417*S$510*R381</f>
        <v/>
      </c>
      <c r="T417" s="16">
        <f>S417*(1-S381)+$D417*T$510*S381</f>
        <v/>
      </c>
      <c r="U417" s="16">
        <f>T417*(1-T381)+$D417*U$510*T381</f>
        <v/>
      </c>
      <c r="V417" s="16">
        <f>U417*(1-U381)+$D417*V$510*U381</f>
        <v/>
      </c>
      <c r="W417" s="16">
        <f>V417*(1-V381)+$D417*W$510*V381</f>
        <v/>
      </c>
      <c r="X417" s="16">
        <f>W417*(1-W381)+$D417*X$510*W381</f>
        <v/>
      </c>
      <c r="Y417" s="16">
        <f>X417*(1-X381)+$D417*Y$510*X381</f>
        <v/>
      </c>
      <c r="Z417" s="16">
        <f>Y417*(1-Y381)+$D417*Z$510*Y381</f>
        <v/>
      </c>
      <c r="AA417" s="16">
        <f>Z417*(1-Z381)+$D417*AA$510*Z381</f>
        <v/>
      </c>
      <c r="AB417" s="16">
        <f>AA417*(1-AA381)+$D417*AB$510*AA381</f>
        <v/>
      </c>
      <c r="AC417" s="16">
        <f>AB417*(1-AB381)+$D417*AC$510*AB381</f>
        <v/>
      </c>
      <c r="AD417" s="51">
        <f>VINTAGE(AC417,$D417*AD$510,AC381)</f>
        <v/>
      </c>
      <c r="AF417" s="11">
        <f>LOWER(Settings!$C$4)&amp;".mit."&amp;$A417&amp;IF($C417="","","."&amp;$C417&amp;"."&amp;$B417)&amp;IF(INDEX(Variables!$D$5:$D$205,MATCH($A417,Variables!$A$5:$A$205,0))="","","."&amp;INDEX(Variables!$D$5:$D$205,MATCH($A417,Variables!$A$5:$A$205,0)))&amp;"."&amp;AF$5</f>
        <v/>
      </c>
      <c r="AG417" s="15">
        <f>$D417*AG$510</f>
        <v/>
      </c>
      <c r="AH417" s="16">
        <f>AG417*(1-AG381)+$D417*AH$510*AG381</f>
        <v/>
      </c>
      <c r="AI417" s="16">
        <f>AH417*(1-AH381)+$D417*AI$510*AH381</f>
        <v/>
      </c>
      <c r="AJ417" s="16">
        <f>AI417*(1-AI381)+$D417*AJ$510*AI381</f>
        <v/>
      </c>
      <c r="AK417" s="16">
        <f>AJ417*(1-AJ381)+$D417*AK$510*AJ381</f>
        <v/>
      </c>
      <c r="AL417" s="16">
        <f>AK417*(1-AK381)+$D417*AL$510*AK381</f>
        <v/>
      </c>
      <c r="AM417" s="16">
        <f>AL417*(1-AL381)+$D417*AM$510*AL381</f>
        <v/>
      </c>
      <c r="AN417" s="16">
        <f>AM417*(1-AM381)+$D417*AN$510*AM381</f>
        <v/>
      </c>
      <c r="AO417" s="16">
        <f>AN417*(1-AN381)+$D417*AO$510*AN381</f>
        <v/>
      </c>
      <c r="AP417" s="16">
        <f>AO417*(1-AO381)+$D417*AP$510*AO381</f>
        <v/>
      </c>
      <c r="AQ417" s="16">
        <f>AP417*(1-AP381)+$D417*AQ$510*AP381</f>
        <v/>
      </c>
      <c r="AR417" s="16">
        <f>AQ417*(1-AQ381)+$D417*AR$510*AQ381</f>
        <v/>
      </c>
      <c r="AS417" s="16">
        <f>AR417*(1-AR381)+$D417*AS$510*AR381</f>
        <v/>
      </c>
      <c r="AT417" s="16">
        <f>AS417*(1-AS381)+$D417*AT$510*AS381</f>
        <v/>
      </c>
      <c r="AU417" s="16">
        <f>AT417*(1-AT381)+$D417*AU$510*AT381</f>
        <v/>
      </c>
      <c r="AV417" s="16">
        <f>AU417*(1-AU381)+$D417*AV$510*AU381</f>
        <v/>
      </c>
      <c r="AW417" s="16">
        <f>AV417*(1-AV381)+$D417*AW$510*AV381</f>
        <v/>
      </c>
      <c r="AX417" s="16">
        <f>AW417*(1-AW381)+$D417*AX$510*AW381</f>
        <v/>
      </c>
      <c r="AY417" s="51">
        <f>VINTAGE(AX417,$D417*AY$510,AX381)</f>
        <v/>
      </c>
    </row>
    <row r="418" hidden="1" outlineLevel="1">
      <c r="A418" s="14" t="inlineStr">
        <is>
          <t>stoav</t>
        </is>
      </c>
      <c r="B418" s="14" t="inlineStr">
        <is>
          <t>oop</t>
        </is>
      </c>
      <c r="C418" s="14" t="inlineStr">
        <is>
          <t>pow</t>
        </is>
      </c>
      <c r="D418" s="42">
        <f>INDEX(Inputs_power!$O$5:$O$13,MATCH($B418,Inputs_power!$A$5:$A$13,0))</f>
        <v/>
      </c>
      <c r="E418" s="36" t="n"/>
      <c r="F418" s="36" t="n"/>
      <c r="G418" s="36" t="n"/>
      <c r="H418" s="14">
        <f>INDEX(Variables!$B$5:$B$205,MATCH($A418,Variables!$A$5:$A$205,0))&amp;IF($C418="",""," | "&amp;INDEX(Mapping!$B$5:$B$26,MATCH($C418,Mapping!$A$5:$A$26,0))&amp;" | "&amp;INDEX(Mapping!$B$30:$B$46,MATCH($B418,Mapping!$A$30:$A$46,0)))</f>
        <v/>
      </c>
      <c r="I418" s="14">
        <f>INDEX(Variables!$C$5:$C$205,MATCH($A418,Variables!$A$5:$A$205,0))</f>
        <v/>
      </c>
      <c r="J418" s="14">
        <f>INDEX(Variables!$E$5:$E$205,MATCH($A418,Variables!$A$5:$A$205,0))</f>
        <v/>
      </c>
      <c r="K418" s="11">
        <f>LOWER(Settings!$C$4)&amp;".mit."&amp;$A418&amp;IF($C418="","","."&amp;$C418&amp;"."&amp;$B418)&amp;IF(INDEX(Variables!$D$5:$D$205,MATCH($A418,Variables!$A$5:$A$205,0))="","","."&amp;INDEX(Variables!$D$5:$D$205,MATCH($A418,Variables!$A$5:$A$205,0)))&amp;"."&amp;K$5</f>
        <v/>
      </c>
      <c r="L418" s="15">
        <f>$D418*L$510</f>
        <v/>
      </c>
      <c r="M418" s="16">
        <f>L418*(1-L382)+$D418*M$510*L382</f>
        <v/>
      </c>
      <c r="N418" s="16">
        <f>M418*(1-M382)+$D418*N$510*M382</f>
        <v/>
      </c>
      <c r="O418" s="16">
        <f>N418*(1-N382)+$D418*O$510*N382</f>
        <v/>
      </c>
      <c r="P418" s="16">
        <f>O418*(1-O382)+$D418*P$510*O382</f>
        <v/>
      </c>
      <c r="Q418" s="16">
        <f>P418*(1-P382)+$D418*Q$510*P382</f>
        <v/>
      </c>
      <c r="R418" s="16">
        <f>Q418*(1-Q382)+$D418*R$510*Q382</f>
        <v/>
      </c>
      <c r="S418" s="16">
        <f>R418*(1-R382)+$D418*S$510*R382</f>
        <v/>
      </c>
      <c r="T418" s="16">
        <f>S418*(1-S382)+$D418*T$510*S382</f>
        <v/>
      </c>
      <c r="U418" s="16">
        <f>T418*(1-T382)+$D418*U$510*T382</f>
        <v/>
      </c>
      <c r="V418" s="16">
        <f>U418*(1-U382)+$D418*V$510*U382</f>
        <v/>
      </c>
      <c r="W418" s="16">
        <f>V418*(1-V382)+$D418*W$510*V382</f>
        <v/>
      </c>
      <c r="X418" s="16">
        <f>W418*(1-W382)+$D418*X$510*W382</f>
        <v/>
      </c>
      <c r="Y418" s="16">
        <f>X418*(1-X382)+$D418*Y$510*X382</f>
        <v/>
      </c>
      <c r="Z418" s="16">
        <f>Y418*(1-Y382)+$D418*Z$510*Y382</f>
        <v/>
      </c>
      <c r="AA418" s="16">
        <f>Z418*(1-Z382)+$D418*AA$510*Z382</f>
        <v/>
      </c>
      <c r="AB418" s="16">
        <f>AA418*(1-AA382)+$D418*AB$510*AA382</f>
        <v/>
      </c>
      <c r="AC418" s="16">
        <f>AB418*(1-AB382)+$D418*AC$510*AB382</f>
        <v/>
      </c>
      <c r="AD418" s="51">
        <f>VINTAGE(AC418,$D418*AD$510,AC382)</f>
        <v/>
      </c>
      <c r="AF418" s="11">
        <f>LOWER(Settings!$C$4)&amp;".mit."&amp;$A418&amp;IF($C418="","","."&amp;$C418&amp;"."&amp;$B418)&amp;IF(INDEX(Variables!$D$5:$D$205,MATCH($A418,Variables!$A$5:$A$205,0))="","","."&amp;INDEX(Variables!$D$5:$D$205,MATCH($A418,Variables!$A$5:$A$205,0)))&amp;"."&amp;AF$5</f>
        <v/>
      </c>
      <c r="AG418" s="15">
        <f>$D418*AG$510</f>
        <v/>
      </c>
      <c r="AH418" s="16">
        <f>AG418*(1-AG382)+$D418*AH$510*AG382</f>
        <v/>
      </c>
      <c r="AI418" s="16">
        <f>AH418*(1-AH382)+$D418*AI$510*AH382</f>
        <v/>
      </c>
      <c r="AJ418" s="16">
        <f>AI418*(1-AI382)+$D418*AJ$510*AI382</f>
        <v/>
      </c>
      <c r="AK418" s="16">
        <f>AJ418*(1-AJ382)+$D418*AK$510*AJ382</f>
        <v/>
      </c>
      <c r="AL418" s="16">
        <f>AK418*(1-AK382)+$D418*AL$510*AK382</f>
        <v/>
      </c>
      <c r="AM418" s="16">
        <f>AL418*(1-AL382)+$D418*AM$510*AL382</f>
        <v/>
      </c>
      <c r="AN418" s="16">
        <f>AM418*(1-AM382)+$D418*AN$510*AM382</f>
        <v/>
      </c>
      <c r="AO418" s="16">
        <f>AN418*(1-AN382)+$D418*AO$510*AN382</f>
        <v/>
      </c>
      <c r="AP418" s="16">
        <f>AO418*(1-AO382)+$D418*AP$510*AO382</f>
        <v/>
      </c>
      <c r="AQ418" s="16">
        <f>AP418*(1-AP382)+$D418*AQ$510*AP382</f>
        <v/>
      </c>
      <c r="AR418" s="16">
        <f>AQ418*(1-AQ382)+$D418*AR$510*AQ382</f>
        <v/>
      </c>
      <c r="AS418" s="16">
        <f>AR418*(1-AR382)+$D418*AS$510*AR382</f>
        <v/>
      </c>
      <c r="AT418" s="16">
        <f>AS418*(1-AS382)+$D418*AT$510*AS382</f>
        <v/>
      </c>
      <c r="AU418" s="16">
        <f>AT418*(1-AT382)+$D418*AU$510*AT382</f>
        <v/>
      </c>
      <c r="AV418" s="16">
        <f>AU418*(1-AU382)+$D418*AV$510*AU382</f>
        <v/>
      </c>
      <c r="AW418" s="16">
        <f>AV418*(1-AV382)+$D418*AW$510*AV382</f>
        <v/>
      </c>
      <c r="AX418" s="16">
        <f>AW418*(1-AW382)+$D418*AX$510*AW382</f>
        <v/>
      </c>
      <c r="AY418" s="51">
        <f>VINTAGE(AX418,$D418*AY$510,AX382)</f>
        <v/>
      </c>
    </row>
    <row r="419" hidden="1" outlineLevel="1">
      <c r="A419" s="14" t="inlineStr">
        <is>
          <t>stoav</t>
        </is>
      </c>
      <c r="B419" s="14" t="inlineStr">
        <is>
          <t>nuc</t>
        </is>
      </c>
      <c r="C419" s="14" t="inlineStr">
        <is>
          <t>pow</t>
        </is>
      </c>
      <c r="D419" s="42">
        <f>INDEX(Inputs_power!$O$5:$O$13,MATCH($B419,Inputs_power!$A$5:$A$13,0))</f>
        <v/>
      </c>
      <c r="E419" s="36" t="n"/>
      <c r="F419" s="36" t="n"/>
      <c r="G419" s="36" t="n"/>
      <c r="H419" s="14">
        <f>INDEX(Variables!$B$5:$B$205,MATCH($A419,Variables!$A$5:$A$205,0))&amp;IF($C419="",""," | "&amp;INDEX(Mapping!$B$5:$B$26,MATCH($C419,Mapping!$A$5:$A$26,0))&amp;" | "&amp;INDEX(Mapping!$B$30:$B$46,MATCH($B419,Mapping!$A$30:$A$46,0)))</f>
        <v/>
      </c>
      <c r="I419" s="14">
        <f>INDEX(Variables!$C$5:$C$205,MATCH($A419,Variables!$A$5:$A$205,0))</f>
        <v/>
      </c>
      <c r="J419" s="14">
        <f>INDEX(Variables!$E$5:$E$205,MATCH($A419,Variables!$A$5:$A$205,0))</f>
        <v/>
      </c>
      <c r="K419" s="11">
        <f>LOWER(Settings!$C$4)&amp;".mit."&amp;$A419&amp;IF($C419="","","."&amp;$C419&amp;"."&amp;$B419)&amp;IF(INDEX(Variables!$D$5:$D$205,MATCH($A419,Variables!$A$5:$A$205,0))="","","."&amp;INDEX(Variables!$D$5:$D$205,MATCH($A419,Variables!$A$5:$A$205,0)))&amp;"."&amp;K$5</f>
        <v/>
      </c>
      <c r="L419" s="15">
        <f>$D419*L$510</f>
        <v/>
      </c>
      <c r="M419" s="16">
        <f>L419*(1-L383)+$D419*M$510*L383</f>
        <v/>
      </c>
      <c r="N419" s="16">
        <f>M419*(1-M383)+$D419*N$510*M383</f>
        <v/>
      </c>
      <c r="O419" s="16">
        <f>N419*(1-N383)+$D419*O$510*N383</f>
        <v/>
      </c>
      <c r="P419" s="16">
        <f>O419*(1-O383)+$D419*P$510*O383</f>
        <v/>
      </c>
      <c r="Q419" s="16">
        <f>P419*(1-P383)+$D419*Q$510*P383</f>
        <v/>
      </c>
      <c r="R419" s="16">
        <f>Q419*(1-Q383)+$D419*R$510*Q383</f>
        <v/>
      </c>
      <c r="S419" s="16">
        <f>R419*(1-R383)+$D419*S$510*R383</f>
        <v/>
      </c>
      <c r="T419" s="16">
        <f>S419*(1-S383)+$D419*T$510*S383</f>
        <v/>
      </c>
      <c r="U419" s="16">
        <f>T419*(1-T383)+$D419*U$510*T383</f>
        <v/>
      </c>
      <c r="V419" s="16">
        <f>U419*(1-U383)+$D419*V$510*U383</f>
        <v/>
      </c>
      <c r="W419" s="16">
        <f>V419*(1-V383)+$D419*W$510*V383</f>
        <v/>
      </c>
      <c r="X419" s="16">
        <f>W419*(1-W383)+$D419*X$510*W383</f>
        <v/>
      </c>
      <c r="Y419" s="16">
        <f>X419*(1-X383)+$D419*Y$510*X383</f>
        <v/>
      </c>
      <c r="Z419" s="16">
        <f>Y419*(1-Y383)+$D419*Z$510*Y383</f>
        <v/>
      </c>
      <c r="AA419" s="16">
        <f>Z419*(1-Z383)+$D419*AA$510*Z383</f>
        <v/>
      </c>
      <c r="AB419" s="16">
        <f>AA419*(1-AA383)+$D419*AB$510*AA383</f>
        <v/>
      </c>
      <c r="AC419" s="16">
        <f>AB419*(1-AB383)+$D419*AC$510*AB383</f>
        <v/>
      </c>
      <c r="AD419" s="51">
        <f>VINTAGE(AC419,$D419*AD$510,AC383)</f>
        <v/>
      </c>
      <c r="AF419" s="11">
        <f>LOWER(Settings!$C$4)&amp;".mit."&amp;$A419&amp;IF($C419="","","."&amp;$C419&amp;"."&amp;$B419)&amp;IF(INDEX(Variables!$D$5:$D$205,MATCH($A419,Variables!$A$5:$A$205,0))="","","."&amp;INDEX(Variables!$D$5:$D$205,MATCH($A419,Variables!$A$5:$A$205,0)))&amp;"."&amp;AF$5</f>
        <v/>
      </c>
      <c r="AG419" s="15">
        <f>$D419*AG$510</f>
        <v/>
      </c>
      <c r="AH419" s="16">
        <f>AG419*(1-AG383)+$D419*AH$510*AG383</f>
        <v/>
      </c>
      <c r="AI419" s="16">
        <f>AH419*(1-AH383)+$D419*AI$510*AH383</f>
        <v/>
      </c>
      <c r="AJ419" s="16">
        <f>AI419*(1-AI383)+$D419*AJ$510*AI383</f>
        <v/>
      </c>
      <c r="AK419" s="16">
        <f>AJ419*(1-AJ383)+$D419*AK$510*AJ383</f>
        <v/>
      </c>
      <c r="AL419" s="16">
        <f>AK419*(1-AK383)+$D419*AL$510*AK383</f>
        <v/>
      </c>
      <c r="AM419" s="16">
        <f>AL419*(1-AL383)+$D419*AM$510*AL383</f>
        <v/>
      </c>
      <c r="AN419" s="16">
        <f>AM419*(1-AM383)+$D419*AN$510*AM383</f>
        <v/>
      </c>
      <c r="AO419" s="16">
        <f>AN419*(1-AN383)+$D419*AO$510*AN383</f>
        <v/>
      </c>
      <c r="AP419" s="16">
        <f>AO419*(1-AO383)+$D419*AP$510*AO383</f>
        <v/>
      </c>
      <c r="AQ419" s="16">
        <f>AP419*(1-AP383)+$D419*AQ$510*AP383</f>
        <v/>
      </c>
      <c r="AR419" s="16">
        <f>AQ419*(1-AQ383)+$D419*AR$510*AQ383</f>
        <v/>
      </c>
      <c r="AS419" s="16">
        <f>AR419*(1-AR383)+$D419*AS$510*AR383</f>
        <v/>
      </c>
      <c r="AT419" s="16">
        <f>AS419*(1-AS383)+$D419*AT$510*AS383</f>
        <v/>
      </c>
      <c r="AU419" s="16">
        <f>AT419*(1-AT383)+$D419*AU$510*AT383</f>
        <v/>
      </c>
      <c r="AV419" s="16">
        <f>AU419*(1-AU383)+$D419*AV$510*AU383</f>
        <v/>
      </c>
      <c r="AW419" s="16">
        <f>AV419*(1-AV383)+$D419*AW$510*AV383</f>
        <v/>
      </c>
      <c r="AX419" s="16">
        <f>AW419*(1-AW383)+$D419*AX$510*AW383</f>
        <v/>
      </c>
      <c r="AY419" s="51">
        <f>VINTAGE(AX419,$D419*AY$510,AX383)</f>
        <v/>
      </c>
    </row>
    <row r="420" hidden="1" outlineLevel="1">
      <c r="A420" s="14" t="inlineStr">
        <is>
          <t>stoav</t>
        </is>
      </c>
      <c r="B420" s="14" t="inlineStr">
        <is>
          <t>wnd</t>
        </is>
      </c>
      <c r="C420" s="14" t="inlineStr">
        <is>
          <t>pow</t>
        </is>
      </c>
      <c r="D420" s="42">
        <f>INDEX(Inputs_power!$O$5:$O$13,MATCH($B420,Inputs_power!$A$5:$A$13,0))</f>
        <v/>
      </c>
      <c r="E420" s="36" t="n"/>
      <c r="F420" s="36" t="n"/>
      <c r="G420" s="36" t="n"/>
      <c r="H420" s="14">
        <f>INDEX(Variables!$B$5:$B$205,MATCH($A420,Variables!$A$5:$A$205,0))&amp;IF($C420="",""," | "&amp;INDEX(Mapping!$B$5:$B$26,MATCH($C420,Mapping!$A$5:$A$26,0))&amp;" | "&amp;INDEX(Mapping!$B$30:$B$46,MATCH($B420,Mapping!$A$30:$A$46,0)))</f>
        <v/>
      </c>
      <c r="I420" s="14">
        <f>INDEX(Variables!$C$5:$C$205,MATCH($A420,Variables!$A$5:$A$205,0))</f>
        <v/>
      </c>
      <c r="J420" s="14">
        <f>INDEX(Variables!$E$5:$E$205,MATCH($A420,Variables!$A$5:$A$205,0))</f>
        <v/>
      </c>
      <c r="K420" s="11">
        <f>LOWER(Settings!$C$4)&amp;".mit."&amp;$A420&amp;IF($C420="","","."&amp;$C420&amp;"."&amp;$B420)&amp;IF(INDEX(Variables!$D$5:$D$205,MATCH($A420,Variables!$A$5:$A$205,0))="","","."&amp;INDEX(Variables!$D$5:$D$205,MATCH($A420,Variables!$A$5:$A$205,0)))&amp;"."&amp;K$5</f>
        <v/>
      </c>
      <c r="L420" s="15">
        <f>$D420*L$510</f>
        <v/>
      </c>
      <c r="M420" s="16">
        <f>L420*(1-L384)+$D420*M$510*L384</f>
        <v/>
      </c>
      <c r="N420" s="16">
        <f>M420*(1-M384)+$D420*N$510*M384</f>
        <v/>
      </c>
      <c r="O420" s="16">
        <f>N420*(1-N384)+$D420*O$510*N384</f>
        <v/>
      </c>
      <c r="P420" s="16">
        <f>O420*(1-O384)+$D420*P$510*O384</f>
        <v/>
      </c>
      <c r="Q420" s="16">
        <f>P420*(1-P384)+$D420*Q$510*P384</f>
        <v/>
      </c>
      <c r="R420" s="16">
        <f>Q420*(1-Q384)+$D420*R$510*Q384</f>
        <v/>
      </c>
      <c r="S420" s="16">
        <f>R420*(1-R384)+$D420*S$510*R384</f>
        <v/>
      </c>
      <c r="T420" s="16">
        <f>S420*(1-S384)+$D420*T$510*S384</f>
        <v/>
      </c>
      <c r="U420" s="16">
        <f>T420*(1-T384)+$D420*U$510*T384</f>
        <v/>
      </c>
      <c r="V420" s="16">
        <f>U420*(1-U384)+$D420*V$510*U384</f>
        <v/>
      </c>
      <c r="W420" s="16">
        <f>V420*(1-V384)+$D420*W$510*V384</f>
        <v/>
      </c>
      <c r="X420" s="16">
        <f>W420*(1-W384)+$D420*X$510*W384</f>
        <v/>
      </c>
      <c r="Y420" s="16">
        <f>X420*(1-X384)+$D420*Y$510*X384</f>
        <v/>
      </c>
      <c r="Z420" s="16">
        <f>Y420*(1-Y384)+$D420*Z$510*Y384</f>
        <v/>
      </c>
      <c r="AA420" s="16">
        <f>Z420*(1-Z384)+$D420*AA$510*Z384</f>
        <v/>
      </c>
      <c r="AB420" s="16">
        <f>AA420*(1-AA384)+$D420*AB$510*AA384</f>
        <v/>
      </c>
      <c r="AC420" s="16">
        <f>AB420*(1-AB384)+$D420*AC$510*AB384</f>
        <v/>
      </c>
      <c r="AD420" s="51">
        <f>VINTAGE(AC420,$D420*AD$510,AC384)</f>
        <v/>
      </c>
      <c r="AF420" s="11">
        <f>LOWER(Settings!$C$4)&amp;".mit."&amp;$A420&amp;IF($C420="","","."&amp;$C420&amp;"."&amp;$B420)&amp;IF(INDEX(Variables!$D$5:$D$205,MATCH($A420,Variables!$A$5:$A$205,0))="","","."&amp;INDEX(Variables!$D$5:$D$205,MATCH($A420,Variables!$A$5:$A$205,0)))&amp;"."&amp;AF$5</f>
        <v/>
      </c>
      <c r="AG420" s="15">
        <f>$D420*AG$510</f>
        <v/>
      </c>
      <c r="AH420" s="16">
        <f>AG420*(1-AG384)+$D420*AH$510*AG384</f>
        <v/>
      </c>
      <c r="AI420" s="16">
        <f>AH420*(1-AH384)+$D420*AI$510*AH384</f>
        <v/>
      </c>
      <c r="AJ420" s="16">
        <f>AI420*(1-AI384)+$D420*AJ$510*AI384</f>
        <v/>
      </c>
      <c r="AK420" s="16">
        <f>AJ420*(1-AJ384)+$D420*AK$510*AJ384</f>
        <v/>
      </c>
      <c r="AL420" s="16">
        <f>AK420*(1-AK384)+$D420*AL$510*AK384</f>
        <v/>
      </c>
      <c r="AM420" s="16">
        <f>AL420*(1-AL384)+$D420*AM$510*AL384</f>
        <v/>
      </c>
      <c r="AN420" s="16">
        <f>AM420*(1-AM384)+$D420*AN$510*AM384</f>
        <v/>
      </c>
      <c r="AO420" s="16">
        <f>AN420*(1-AN384)+$D420*AO$510*AN384</f>
        <v/>
      </c>
      <c r="AP420" s="16">
        <f>AO420*(1-AO384)+$D420*AP$510*AO384</f>
        <v/>
      </c>
      <c r="AQ420" s="16">
        <f>AP420*(1-AP384)+$D420*AQ$510*AP384</f>
        <v/>
      </c>
      <c r="AR420" s="16">
        <f>AQ420*(1-AQ384)+$D420*AR$510*AQ384</f>
        <v/>
      </c>
      <c r="AS420" s="16">
        <f>AR420*(1-AR384)+$D420*AS$510*AR384</f>
        <v/>
      </c>
      <c r="AT420" s="16">
        <f>AS420*(1-AS384)+$D420*AT$510*AS384</f>
        <v/>
      </c>
      <c r="AU420" s="16">
        <f>AT420*(1-AT384)+$D420*AU$510*AT384</f>
        <v/>
      </c>
      <c r="AV420" s="16">
        <f>AU420*(1-AU384)+$D420*AV$510*AU384</f>
        <v/>
      </c>
      <c r="AW420" s="16">
        <f>AV420*(1-AV384)+$D420*AW$510*AV384</f>
        <v/>
      </c>
      <c r="AX420" s="16">
        <f>AW420*(1-AW384)+$D420*AX$510*AW384</f>
        <v/>
      </c>
      <c r="AY420" s="51">
        <f>VINTAGE(AX420,$D420*AY$510,AX384)</f>
        <v/>
      </c>
    </row>
    <row r="421" hidden="1" outlineLevel="1">
      <c r="A421" s="14" t="inlineStr">
        <is>
          <t>stoav</t>
        </is>
      </c>
      <c r="B421" s="14" t="inlineStr">
        <is>
          <t>sol</t>
        </is>
      </c>
      <c r="C421" s="14" t="inlineStr">
        <is>
          <t>pow</t>
        </is>
      </c>
      <c r="D421" s="42">
        <f>INDEX(Inputs_power!$O$5:$O$13,MATCH($B421,Inputs_power!$A$5:$A$13,0))</f>
        <v/>
      </c>
      <c r="E421" s="36" t="n"/>
      <c r="F421" s="36" t="n"/>
      <c r="G421" s="36" t="n"/>
      <c r="H421" s="14">
        <f>INDEX(Variables!$B$5:$B$205,MATCH($A421,Variables!$A$5:$A$205,0))&amp;IF($C421="",""," | "&amp;INDEX(Mapping!$B$5:$B$26,MATCH($C421,Mapping!$A$5:$A$26,0))&amp;" | "&amp;INDEX(Mapping!$B$30:$B$46,MATCH($B421,Mapping!$A$30:$A$46,0)))</f>
        <v/>
      </c>
      <c r="I421" s="14">
        <f>INDEX(Variables!$C$5:$C$205,MATCH($A421,Variables!$A$5:$A$205,0))</f>
        <v/>
      </c>
      <c r="J421" s="14">
        <f>INDEX(Variables!$E$5:$E$205,MATCH($A421,Variables!$A$5:$A$205,0))</f>
        <v/>
      </c>
      <c r="K421" s="11">
        <f>LOWER(Settings!$C$4)&amp;".mit."&amp;$A421&amp;IF($C421="","","."&amp;$C421&amp;"."&amp;$B421)&amp;IF(INDEX(Variables!$D$5:$D$205,MATCH($A421,Variables!$A$5:$A$205,0))="","","."&amp;INDEX(Variables!$D$5:$D$205,MATCH($A421,Variables!$A$5:$A$205,0)))&amp;"."&amp;K$5</f>
        <v/>
      </c>
      <c r="L421" s="15">
        <f>$D421*L$510</f>
        <v/>
      </c>
      <c r="M421" s="16">
        <f>L421*(1-L385)+$D421*M$510*L385</f>
        <v/>
      </c>
      <c r="N421" s="16">
        <f>M421*(1-M385)+$D421*N$510*M385</f>
        <v/>
      </c>
      <c r="O421" s="16">
        <f>N421*(1-N385)+$D421*O$510*N385</f>
        <v/>
      </c>
      <c r="P421" s="16">
        <f>O421*(1-O385)+$D421*P$510*O385</f>
        <v/>
      </c>
      <c r="Q421" s="16">
        <f>P421*(1-P385)+$D421*Q$510*P385</f>
        <v/>
      </c>
      <c r="R421" s="16">
        <f>Q421*(1-Q385)+$D421*R$510*Q385</f>
        <v/>
      </c>
      <c r="S421" s="16">
        <f>R421*(1-R385)+$D421*S$510*R385</f>
        <v/>
      </c>
      <c r="T421" s="16">
        <f>S421*(1-S385)+$D421*T$510*S385</f>
        <v/>
      </c>
      <c r="U421" s="16">
        <f>T421*(1-T385)+$D421*U$510*T385</f>
        <v/>
      </c>
      <c r="V421" s="16">
        <f>U421*(1-U385)+$D421*V$510*U385</f>
        <v/>
      </c>
      <c r="W421" s="16">
        <f>V421*(1-V385)+$D421*W$510*V385</f>
        <v/>
      </c>
      <c r="X421" s="16">
        <f>W421*(1-W385)+$D421*X$510*W385</f>
        <v/>
      </c>
      <c r="Y421" s="16">
        <f>X421*(1-X385)+$D421*Y$510*X385</f>
        <v/>
      </c>
      <c r="Z421" s="16">
        <f>Y421*(1-Y385)+$D421*Z$510*Y385</f>
        <v/>
      </c>
      <c r="AA421" s="16">
        <f>Z421*(1-Z385)+$D421*AA$510*Z385</f>
        <v/>
      </c>
      <c r="AB421" s="16">
        <f>AA421*(1-AA385)+$D421*AB$510*AA385</f>
        <v/>
      </c>
      <c r="AC421" s="16">
        <f>AB421*(1-AB385)+$D421*AC$510*AB385</f>
        <v/>
      </c>
      <c r="AD421" s="51">
        <f>VINTAGE(AC421,$D421*AD$510,AC385)</f>
        <v/>
      </c>
      <c r="AF421" s="11">
        <f>LOWER(Settings!$C$4)&amp;".mit."&amp;$A421&amp;IF($C421="","","."&amp;$C421&amp;"."&amp;$B421)&amp;IF(INDEX(Variables!$D$5:$D$205,MATCH($A421,Variables!$A$5:$A$205,0))="","","."&amp;INDEX(Variables!$D$5:$D$205,MATCH($A421,Variables!$A$5:$A$205,0)))&amp;"."&amp;AF$5</f>
        <v/>
      </c>
      <c r="AG421" s="15">
        <f>$D421*AG$510</f>
        <v/>
      </c>
      <c r="AH421" s="16">
        <f>AG421*(1-AG385)+$D421*AH$510*AG385</f>
        <v/>
      </c>
      <c r="AI421" s="16">
        <f>AH421*(1-AH385)+$D421*AI$510*AH385</f>
        <v/>
      </c>
      <c r="AJ421" s="16">
        <f>AI421*(1-AI385)+$D421*AJ$510*AI385</f>
        <v/>
      </c>
      <c r="AK421" s="16">
        <f>AJ421*(1-AJ385)+$D421*AK$510*AJ385</f>
        <v/>
      </c>
      <c r="AL421" s="16">
        <f>AK421*(1-AK385)+$D421*AL$510*AK385</f>
        <v/>
      </c>
      <c r="AM421" s="16">
        <f>AL421*(1-AL385)+$D421*AM$510*AL385</f>
        <v/>
      </c>
      <c r="AN421" s="16">
        <f>AM421*(1-AM385)+$D421*AN$510*AM385</f>
        <v/>
      </c>
      <c r="AO421" s="16">
        <f>AN421*(1-AN385)+$D421*AO$510*AN385</f>
        <v/>
      </c>
      <c r="AP421" s="16">
        <f>AO421*(1-AO385)+$D421*AP$510*AO385</f>
        <v/>
      </c>
      <c r="AQ421" s="16">
        <f>AP421*(1-AP385)+$D421*AQ$510*AP385</f>
        <v/>
      </c>
      <c r="AR421" s="16">
        <f>AQ421*(1-AQ385)+$D421*AR$510*AQ385</f>
        <v/>
      </c>
      <c r="AS421" s="16">
        <f>AR421*(1-AR385)+$D421*AS$510*AR385</f>
        <v/>
      </c>
      <c r="AT421" s="16">
        <f>AS421*(1-AS385)+$D421*AT$510*AS385</f>
        <v/>
      </c>
      <c r="AU421" s="16">
        <f>AT421*(1-AT385)+$D421*AU$510*AT385</f>
        <v/>
      </c>
      <c r="AV421" s="16">
        <f>AU421*(1-AU385)+$D421*AV$510*AU385</f>
        <v/>
      </c>
      <c r="AW421" s="16">
        <f>AV421*(1-AV385)+$D421*AW$510*AV385</f>
        <v/>
      </c>
      <c r="AX421" s="16">
        <f>AW421*(1-AW385)+$D421*AX$510*AW385</f>
        <v/>
      </c>
      <c r="AY421" s="51">
        <f>VINTAGE(AX421,$D421*AY$510,AX385)</f>
        <v/>
      </c>
    </row>
    <row r="422" hidden="1" outlineLevel="1">
      <c r="A422" s="14" t="inlineStr">
        <is>
          <t>stoav</t>
        </is>
      </c>
      <c r="B422" s="14" t="inlineStr">
        <is>
          <t>hyd</t>
        </is>
      </c>
      <c r="C422" s="14" t="inlineStr">
        <is>
          <t>pow</t>
        </is>
      </c>
      <c r="D422" s="42">
        <f>INDEX(Inputs_power!$O$5:$O$13,MATCH($B422,Inputs_power!$A$5:$A$13,0))</f>
        <v/>
      </c>
      <c r="E422" s="36" t="n"/>
      <c r="F422" s="36" t="n"/>
      <c r="G422" s="36" t="n"/>
      <c r="H422" s="14">
        <f>INDEX(Variables!$B$5:$B$205,MATCH($A422,Variables!$A$5:$A$205,0))&amp;IF($C422="",""," | "&amp;INDEX(Mapping!$B$5:$B$26,MATCH($C422,Mapping!$A$5:$A$26,0))&amp;" | "&amp;INDEX(Mapping!$B$30:$B$46,MATCH($B422,Mapping!$A$30:$A$46,0)))</f>
        <v/>
      </c>
      <c r="I422" s="14">
        <f>INDEX(Variables!$C$5:$C$205,MATCH($A422,Variables!$A$5:$A$205,0))</f>
        <v/>
      </c>
      <c r="J422" s="14">
        <f>INDEX(Variables!$E$5:$E$205,MATCH($A422,Variables!$A$5:$A$205,0))</f>
        <v/>
      </c>
      <c r="K422" s="11">
        <f>LOWER(Settings!$C$4)&amp;".mit."&amp;$A422&amp;IF($C422="","","."&amp;$C422&amp;"."&amp;$B422)&amp;IF(INDEX(Variables!$D$5:$D$205,MATCH($A422,Variables!$A$5:$A$205,0))="","","."&amp;INDEX(Variables!$D$5:$D$205,MATCH($A422,Variables!$A$5:$A$205,0)))&amp;"."&amp;K$5</f>
        <v/>
      </c>
      <c r="L422" s="15">
        <f>$D422*L$510</f>
        <v/>
      </c>
      <c r="M422" s="16">
        <f>L422*(1-L386)+$D422*M$510*L386</f>
        <v/>
      </c>
      <c r="N422" s="16">
        <f>M422*(1-M386)+$D422*N$510*M386</f>
        <v/>
      </c>
      <c r="O422" s="16">
        <f>N422*(1-N386)+$D422*O$510*N386</f>
        <v/>
      </c>
      <c r="P422" s="16">
        <f>O422*(1-O386)+$D422*P$510*O386</f>
        <v/>
      </c>
      <c r="Q422" s="16">
        <f>P422*(1-P386)+$D422*Q$510*P386</f>
        <v/>
      </c>
      <c r="R422" s="16">
        <f>Q422*(1-Q386)+$D422*R$510*Q386</f>
        <v/>
      </c>
      <c r="S422" s="16">
        <f>R422*(1-R386)+$D422*S$510*R386</f>
        <v/>
      </c>
      <c r="T422" s="16">
        <f>S422*(1-S386)+$D422*T$510*S386</f>
        <v/>
      </c>
      <c r="U422" s="16">
        <f>T422*(1-T386)+$D422*U$510*T386</f>
        <v/>
      </c>
      <c r="V422" s="16">
        <f>U422*(1-U386)+$D422*V$510*U386</f>
        <v/>
      </c>
      <c r="W422" s="16">
        <f>V422*(1-V386)+$D422*W$510*V386</f>
        <v/>
      </c>
      <c r="X422" s="16">
        <f>W422*(1-W386)+$D422*X$510*W386</f>
        <v/>
      </c>
      <c r="Y422" s="16">
        <f>X422*(1-X386)+$D422*Y$510*X386</f>
        <v/>
      </c>
      <c r="Z422" s="16">
        <f>Y422*(1-Y386)+$D422*Z$510*Y386</f>
        <v/>
      </c>
      <c r="AA422" s="16">
        <f>Z422*(1-Z386)+$D422*AA$510*Z386</f>
        <v/>
      </c>
      <c r="AB422" s="16">
        <f>AA422*(1-AA386)+$D422*AB$510*AA386</f>
        <v/>
      </c>
      <c r="AC422" s="16">
        <f>AB422*(1-AB386)+$D422*AC$510*AB386</f>
        <v/>
      </c>
      <c r="AD422" s="51">
        <f>VINTAGE(AC422,$D422*AD$510,AC386)</f>
        <v/>
      </c>
      <c r="AF422" s="11">
        <f>LOWER(Settings!$C$4)&amp;".mit."&amp;$A422&amp;IF($C422="","","."&amp;$C422&amp;"."&amp;$B422)&amp;IF(INDEX(Variables!$D$5:$D$205,MATCH($A422,Variables!$A$5:$A$205,0))="","","."&amp;INDEX(Variables!$D$5:$D$205,MATCH($A422,Variables!$A$5:$A$205,0)))&amp;"."&amp;AF$5</f>
        <v/>
      </c>
      <c r="AG422" s="15">
        <f>$D422*AG$510</f>
        <v/>
      </c>
      <c r="AH422" s="16">
        <f>AG422*(1-AG386)+$D422*AH$510*AG386</f>
        <v/>
      </c>
      <c r="AI422" s="16">
        <f>AH422*(1-AH386)+$D422*AI$510*AH386</f>
        <v/>
      </c>
      <c r="AJ422" s="16">
        <f>AI422*(1-AI386)+$D422*AJ$510*AI386</f>
        <v/>
      </c>
      <c r="AK422" s="16">
        <f>AJ422*(1-AJ386)+$D422*AK$510*AJ386</f>
        <v/>
      </c>
      <c r="AL422" s="16">
        <f>AK422*(1-AK386)+$D422*AL$510*AK386</f>
        <v/>
      </c>
      <c r="AM422" s="16">
        <f>AL422*(1-AL386)+$D422*AM$510*AL386</f>
        <v/>
      </c>
      <c r="AN422" s="16">
        <f>AM422*(1-AM386)+$D422*AN$510*AM386</f>
        <v/>
      </c>
      <c r="AO422" s="16">
        <f>AN422*(1-AN386)+$D422*AO$510*AN386</f>
        <v/>
      </c>
      <c r="AP422" s="16">
        <f>AO422*(1-AO386)+$D422*AP$510*AO386</f>
        <v/>
      </c>
      <c r="AQ422" s="16">
        <f>AP422*(1-AP386)+$D422*AQ$510*AP386</f>
        <v/>
      </c>
      <c r="AR422" s="16">
        <f>AQ422*(1-AQ386)+$D422*AR$510*AQ386</f>
        <v/>
      </c>
      <c r="AS422" s="16">
        <f>AR422*(1-AR386)+$D422*AS$510*AR386</f>
        <v/>
      </c>
      <c r="AT422" s="16">
        <f>AS422*(1-AS386)+$D422*AT$510*AS386</f>
        <v/>
      </c>
      <c r="AU422" s="16">
        <f>AT422*(1-AT386)+$D422*AU$510*AT386</f>
        <v/>
      </c>
      <c r="AV422" s="16">
        <f>AU422*(1-AU386)+$D422*AV$510*AU386</f>
        <v/>
      </c>
      <c r="AW422" s="16">
        <f>AV422*(1-AV386)+$D422*AW$510*AV386</f>
        <v/>
      </c>
      <c r="AX422" s="16">
        <f>AW422*(1-AW386)+$D422*AX$510*AW386</f>
        <v/>
      </c>
      <c r="AY422" s="51">
        <f>VINTAGE(AX422,$D422*AY$510,AX386)</f>
        <v/>
      </c>
    </row>
    <row r="423" hidden="1" outlineLevel="1">
      <c r="A423" s="14" t="inlineStr">
        <is>
          <t>stoav</t>
        </is>
      </c>
      <c r="B423" s="14" t="inlineStr">
        <is>
          <t>ore</t>
        </is>
      </c>
      <c r="C423" s="14" t="inlineStr">
        <is>
          <t>pow</t>
        </is>
      </c>
      <c r="D423" s="42">
        <f>INDEX(Inputs_power!$O$5:$O$13,MATCH($B423,Inputs_power!$A$5:$A$13,0))</f>
        <v/>
      </c>
      <c r="E423" s="36" t="n"/>
      <c r="F423" s="36" t="n"/>
      <c r="G423" s="36" t="n"/>
      <c r="H423" s="14">
        <f>INDEX(Variables!$B$5:$B$205,MATCH($A423,Variables!$A$5:$A$205,0))&amp;IF($C423="",""," | "&amp;INDEX(Mapping!$B$5:$B$26,MATCH($C423,Mapping!$A$5:$A$26,0))&amp;" | "&amp;INDEX(Mapping!$B$30:$B$46,MATCH($B423,Mapping!$A$30:$A$46,0)))</f>
        <v/>
      </c>
      <c r="I423" s="14">
        <f>INDEX(Variables!$C$5:$C$205,MATCH($A423,Variables!$A$5:$A$205,0))</f>
        <v/>
      </c>
      <c r="J423" s="14">
        <f>INDEX(Variables!$E$5:$E$205,MATCH($A423,Variables!$A$5:$A$205,0))</f>
        <v/>
      </c>
      <c r="K423" s="11">
        <f>LOWER(Settings!$C$4)&amp;".mit."&amp;$A423&amp;IF($C423="","","."&amp;$C423&amp;"."&amp;$B423)&amp;IF(INDEX(Variables!$D$5:$D$205,MATCH($A423,Variables!$A$5:$A$205,0))="","","."&amp;INDEX(Variables!$D$5:$D$205,MATCH($A423,Variables!$A$5:$A$205,0)))&amp;"."&amp;K$5</f>
        <v/>
      </c>
      <c r="L423" s="15">
        <f>$D423*L$510</f>
        <v/>
      </c>
      <c r="M423" s="16">
        <f>L423*(1-L387)+$D423*M$510*L387</f>
        <v/>
      </c>
      <c r="N423" s="16">
        <f>M423*(1-M387)+$D423*N$510*M387</f>
        <v/>
      </c>
      <c r="O423" s="16">
        <f>N423*(1-N387)+$D423*O$510*N387</f>
        <v/>
      </c>
      <c r="P423" s="16">
        <f>O423*(1-O387)+$D423*P$510*O387</f>
        <v/>
      </c>
      <c r="Q423" s="16">
        <f>P423*(1-P387)+$D423*Q$510*P387</f>
        <v/>
      </c>
      <c r="R423" s="16">
        <f>Q423*(1-Q387)+$D423*R$510*Q387</f>
        <v/>
      </c>
      <c r="S423" s="16">
        <f>R423*(1-R387)+$D423*S$510*R387</f>
        <v/>
      </c>
      <c r="T423" s="16">
        <f>S423*(1-S387)+$D423*T$510*S387</f>
        <v/>
      </c>
      <c r="U423" s="16">
        <f>T423*(1-T387)+$D423*U$510*T387</f>
        <v/>
      </c>
      <c r="V423" s="16">
        <f>U423*(1-U387)+$D423*V$510*U387</f>
        <v/>
      </c>
      <c r="W423" s="16">
        <f>V423*(1-V387)+$D423*W$510*V387</f>
        <v/>
      </c>
      <c r="X423" s="16">
        <f>W423*(1-W387)+$D423*X$510*W387</f>
        <v/>
      </c>
      <c r="Y423" s="16">
        <f>X423*(1-X387)+$D423*Y$510*X387</f>
        <v/>
      </c>
      <c r="Z423" s="16">
        <f>Y423*(1-Y387)+$D423*Z$510*Y387</f>
        <v/>
      </c>
      <c r="AA423" s="16">
        <f>Z423*(1-Z387)+$D423*AA$510*Z387</f>
        <v/>
      </c>
      <c r="AB423" s="16">
        <f>AA423*(1-AA387)+$D423*AB$510*AA387</f>
        <v/>
      </c>
      <c r="AC423" s="16">
        <f>AB423*(1-AB387)+$D423*AC$510*AB387</f>
        <v/>
      </c>
      <c r="AD423" s="51">
        <f>VINTAGE(AC423,$D423*AD$510,AC387)</f>
        <v/>
      </c>
      <c r="AF423" s="11">
        <f>LOWER(Settings!$C$4)&amp;".mit."&amp;$A423&amp;IF($C423="","","."&amp;$C423&amp;"."&amp;$B423)&amp;IF(INDEX(Variables!$D$5:$D$205,MATCH($A423,Variables!$A$5:$A$205,0))="","","."&amp;INDEX(Variables!$D$5:$D$205,MATCH($A423,Variables!$A$5:$A$205,0)))&amp;"."&amp;AF$5</f>
        <v/>
      </c>
      <c r="AG423" s="15">
        <f>$D423*AG$510</f>
        <v/>
      </c>
      <c r="AH423" s="16">
        <f>AG423*(1-AG387)+$D423*AH$510*AG387</f>
        <v/>
      </c>
      <c r="AI423" s="16">
        <f>AH423*(1-AH387)+$D423*AI$510*AH387</f>
        <v/>
      </c>
      <c r="AJ423" s="16">
        <f>AI423*(1-AI387)+$D423*AJ$510*AI387</f>
        <v/>
      </c>
      <c r="AK423" s="16">
        <f>AJ423*(1-AJ387)+$D423*AK$510*AJ387</f>
        <v/>
      </c>
      <c r="AL423" s="16">
        <f>AK423*(1-AK387)+$D423*AL$510*AK387</f>
        <v/>
      </c>
      <c r="AM423" s="16">
        <f>AL423*(1-AL387)+$D423*AM$510*AL387</f>
        <v/>
      </c>
      <c r="AN423" s="16">
        <f>AM423*(1-AM387)+$D423*AN$510*AM387</f>
        <v/>
      </c>
      <c r="AO423" s="16">
        <f>AN423*(1-AN387)+$D423*AO$510*AN387</f>
        <v/>
      </c>
      <c r="AP423" s="16">
        <f>AO423*(1-AO387)+$D423*AP$510*AO387</f>
        <v/>
      </c>
      <c r="AQ423" s="16">
        <f>AP423*(1-AP387)+$D423*AQ$510*AP387</f>
        <v/>
      </c>
      <c r="AR423" s="16">
        <f>AQ423*(1-AQ387)+$D423*AR$510*AQ387</f>
        <v/>
      </c>
      <c r="AS423" s="16">
        <f>AR423*(1-AR387)+$D423*AS$510*AR387</f>
        <v/>
      </c>
      <c r="AT423" s="16">
        <f>AS423*(1-AS387)+$D423*AT$510*AS387</f>
        <v/>
      </c>
      <c r="AU423" s="16">
        <f>AT423*(1-AT387)+$D423*AU$510*AT387</f>
        <v/>
      </c>
      <c r="AV423" s="16">
        <f>AU423*(1-AU387)+$D423*AV$510*AU387</f>
        <v/>
      </c>
      <c r="AW423" s="16">
        <f>AV423*(1-AV387)+$D423*AW$510*AV387</f>
        <v/>
      </c>
      <c r="AX423" s="16">
        <f>AW423*(1-AW387)+$D423*AX$510*AW387</f>
        <v/>
      </c>
      <c r="AY423" s="51">
        <f>VINTAGE(AX423,$D423*AY$510,AX387)</f>
        <v/>
      </c>
    </row>
    <row r="424" hidden="1" outlineLevel="1">
      <c r="A424" s="14" t="inlineStr">
        <is>
          <t>stoav</t>
        </is>
      </c>
      <c r="B424" s="14" t="inlineStr">
        <is>
          <t>bio</t>
        </is>
      </c>
      <c r="C424" s="14" t="inlineStr">
        <is>
          <t>pow</t>
        </is>
      </c>
      <c r="D424" s="42">
        <f>INDEX(Inputs_power!$O$5:$O$13,MATCH($B424,Inputs_power!$A$5:$A$13,0))</f>
        <v/>
      </c>
      <c r="E424" s="36" t="n"/>
      <c r="F424" s="36" t="n"/>
      <c r="G424" s="36" t="n"/>
      <c r="H424" s="14">
        <f>INDEX(Variables!$B$5:$B$205,MATCH($A424,Variables!$A$5:$A$205,0))&amp;IF($C424="",""," | "&amp;INDEX(Mapping!$B$5:$B$26,MATCH($C424,Mapping!$A$5:$A$26,0))&amp;" | "&amp;INDEX(Mapping!$B$30:$B$46,MATCH($B424,Mapping!$A$30:$A$46,0)))</f>
        <v/>
      </c>
      <c r="I424" s="14">
        <f>INDEX(Variables!$C$5:$C$205,MATCH($A424,Variables!$A$5:$A$205,0))</f>
        <v/>
      </c>
      <c r="J424" s="14">
        <f>INDEX(Variables!$E$5:$E$205,MATCH($A424,Variables!$A$5:$A$205,0))</f>
        <v/>
      </c>
      <c r="K424" s="11">
        <f>LOWER(Settings!$C$4)&amp;".mit."&amp;$A424&amp;IF($C424="","","."&amp;$C424&amp;"."&amp;$B424)&amp;IF(INDEX(Variables!$D$5:$D$205,MATCH($A424,Variables!$A$5:$A$205,0))="","","."&amp;INDEX(Variables!$D$5:$D$205,MATCH($A424,Variables!$A$5:$A$205,0)))&amp;"."&amp;K$5</f>
        <v/>
      </c>
      <c r="L424" s="15">
        <f>$D424*L$510</f>
        <v/>
      </c>
      <c r="M424" s="16">
        <f>L424*(1-L388)+$D424*M$510*L388</f>
        <v/>
      </c>
      <c r="N424" s="16">
        <f>M424*(1-M388)+$D424*N$510*M388</f>
        <v/>
      </c>
      <c r="O424" s="16">
        <f>N424*(1-N388)+$D424*O$510*N388</f>
        <v/>
      </c>
      <c r="P424" s="16">
        <f>O424*(1-O388)+$D424*P$510*O388</f>
        <v/>
      </c>
      <c r="Q424" s="16">
        <f>P424*(1-P388)+$D424*Q$510*P388</f>
        <v/>
      </c>
      <c r="R424" s="16">
        <f>Q424*(1-Q388)+$D424*R$510*Q388</f>
        <v/>
      </c>
      <c r="S424" s="16">
        <f>R424*(1-R388)+$D424*S$510*R388</f>
        <v/>
      </c>
      <c r="T424" s="16">
        <f>S424*(1-S388)+$D424*T$510*S388</f>
        <v/>
      </c>
      <c r="U424" s="16">
        <f>T424*(1-T388)+$D424*U$510*T388</f>
        <v/>
      </c>
      <c r="V424" s="16">
        <f>U424*(1-U388)+$D424*V$510*U388</f>
        <v/>
      </c>
      <c r="W424" s="16">
        <f>V424*(1-V388)+$D424*W$510*V388</f>
        <v/>
      </c>
      <c r="X424" s="16">
        <f>W424*(1-W388)+$D424*X$510*W388</f>
        <v/>
      </c>
      <c r="Y424" s="16">
        <f>X424*(1-X388)+$D424*Y$510*X388</f>
        <v/>
      </c>
      <c r="Z424" s="16">
        <f>Y424*(1-Y388)+$D424*Z$510*Y388</f>
        <v/>
      </c>
      <c r="AA424" s="16">
        <f>Z424*(1-Z388)+$D424*AA$510*Z388</f>
        <v/>
      </c>
      <c r="AB424" s="16">
        <f>AA424*(1-AA388)+$D424*AB$510*AA388</f>
        <v/>
      </c>
      <c r="AC424" s="16">
        <f>AB424*(1-AB388)+$D424*AC$510*AB388</f>
        <v/>
      </c>
      <c r="AD424" s="51">
        <f>VINTAGE(AC424,$D424*AD$510,AC388)</f>
        <v/>
      </c>
      <c r="AF424" s="11">
        <f>LOWER(Settings!$C$4)&amp;".mit."&amp;$A424&amp;IF($C424="","","."&amp;$C424&amp;"."&amp;$B424)&amp;IF(INDEX(Variables!$D$5:$D$205,MATCH($A424,Variables!$A$5:$A$205,0))="","","."&amp;INDEX(Variables!$D$5:$D$205,MATCH($A424,Variables!$A$5:$A$205,0)))&amp;"."&amp;AF$5</f>
        <v/>
      </c>
      <c r="AG424" s="15">
        <f>$D424*AG$510</f>
        <v/>
      </c>
      <c r="AH424" s="16">
        <f>AG424*(1-AG388)+$D424*AH$510*AG388</f>
        <v/>
      </c>
      <c r="AI424" s="16">
        <f>AH424*(1-AH388)+$D424*AI$510*AH388</f>
        <v/>
      </c>
      <c r="AJ424" s="16">
        <f>AI424*(1-AI388)+$D424*AJ$510*AI388</f>
        <v/>
      </c>
      <c r="AK424" s="16">
        <f>AJ424*(1-AJ388)+$D424*AK$510*AJ388</f>
        <v/>
      </c>
      <c r="AL424" s="16">
        <f>AK424*(1-AK388)+$D424*AL$510*AK388</f>
        <v/>
      </c>
      <c r="AM424" s="16">
        <f>AL424*(1-AL388)+$D424*AM$510*AL388</f>
        <v/>
      </c>
      <c r="AN424" s="16">
        <f>AM424*(1-AM388)+$D424*AN$510*AM388</f>
        <v/>
      </c>
      <c r="AO424" s="16">
        <f>AN424*(1-AN388)+$D424*AO$510*AN388</f>
        <v/>
      </c>
      <c r="AP424" s="16">
        <f>AO424*(1-AO388)+$D424*AP$510*AO388</f>
        <v/>
      </c>
      <c r="AQ424" s="16">
        <f>AP424*(1-AP388)+$D424*AQ$510*AP388</f>
        <v/>
      </c>
      <c r="AR424" s="16">
        <f>AQ424*(1-AQ388)+$D424*AR$510*AQ388</f>
        <v/>
      </c>
      <c r="AS424" s="16">
        <f>AR424*(1-AR388)+$D424*AS$510*AR388</f>
        <v/>
      </c>
      <c r="AT424" s="16">
        <f>AS424*(1-AS388)+$D424*AT$510*AS388</f>
        <v/>
      </c>
      <c r="AU424" s="16">
        <f>AT424*(1-AT388)+$D424*AU$510*AT388</f>
        <v/>
      </c>
      <c r="AV424" s="16">
        <f>AU424*(1-AU388)+$D424*AV$510*AU388</f>
        <v/>
      </c>
      <c r="AW424" s="16">
        <f>AV424*(1-AV388)+$D424*AW$510*AV388</f>
        <v/>
      </c>
      <c r="AX424" s="16">
        <f>AW424*(1-AW388)+$D424*AX$510*AW388</f>
        <v/>
      </c>
      <c r="AY424" s="51">
        <f>VINTAGE(AX424,$D424*AY$510,AX388)</f>
        <v/>
      </c>
    </row>
    <row r="425" hidden="1" outlineLevel="1"/>
    <row r="426" hidden="1" outlineLevel="1">
      <c r="A426" s="14" t="inlineStr">
        <is>
          <t>fix</t>
        </is>
      </c>
      <c r="B426" s="14" t="inlineStr">
        <is>
          <t>coa</t>
        </is>
      </c>
      <c r="C426" s="14" t="inlineStr">
        <is>
          <t>pow</t>
        </is>
      </c>
      <c r="D426" s="42">
        <f>INDEX(Inputs_power!$R$5:$R$13,MATCH($B426,Inputs_power!$A$5:$A$13,0))</f>
        <v/>
      </c>
      <c r="E426" s="42">
        <f>INDEX(Inputs_power!$S$5:$S$13,MATCH($B426,Inputs_power!$A$5:$A$13,0))</f>
        <v/>
      </c>
      <c r="F426" s="36" t="n"/>
      <c r="G426" s="36" t="n"/>
      <c r="H426" s="14">
        <f>INDEX(Variables!$B$5:$B$205,MATCH($A426,Variables!$A$5:$A$205,0))&amp;IF($C426="",""," | "&amp;INDEX(Mapping!$B$5:$B$26,MATCH($C426,Mapping!$A$5:$A$26,0))&amp;" | "&amp;INDEX(Mapping!$B$30:$B$46,MATCH($B426,Mapping!$A$30:$A$46,0)))</f>
        <v/>
      </c>
      <c r="I426" s="14">
        <f>INDEX(Variables!$C$5:$C$205,MATCH($A426,Variables!$A$5:$A$205,0))</f>
        <v/>
      </c>
      <c r="J426" s="14">
        <f>INDEX(Variables!$E$5:$E$205,MATCH($A426,Variables!$A$5:$A$205,0))</f>
        <v/>
      </c>
      <c r="K426" s="11">
        <f>LOWER(Settings!$C$4)&amp;".mit."&amp;$A426&amp;IF($C426="","","."&amp;$C426&amp;"."&amp;$B426)&amp;IF(INDEX(Variables!$D$5:$D$205,MATCH($A426,Variables!$A$5:$A$205,0))="","","."&amp;INDEX(Variables!$D$5:$D$205,MATCH($A426,Variables!$A$5:$A$205,0)))&amp;"."&amp;K$5</f>
        <v/>
      </c>
      <c r="L426" s="15">
        <f>L406*$D426+$E426+L416</f>
        <v/>
      </c>
      <c r="M426" s="16">
        <f>M406*$D426+$E426+M416</f>
        <v/>
      </c>
      <c r="N426" s="16">
        <f>N406*$D426+$E426+N416</f>
        <v/>
      </c>
      <c r="O426" s="16">
        <f>O406*$D426+$E426+O416</f>
        <v/>
      </c>
      <c r="P426" s="16">
        <f>P406*$D426+$E426+P416</f>
        <v/>
      </c>
      <c r="Q426" s="16">
        <f>Q406*$D426+$E426+Q416</f>
        <v/>
      </c>
      <c r="R426" s="16">
        <f>R406*$D426+$E426+R416</f>
        <v/>
      </c>
      <c r="S426" s="16">
        <f>S406*$D426+$E426+S416</f>
        <v/>
      </c>
      <c r="T426" s="16">
        <f>T406*$D426+$E426+T416</f>
        <v/>
      </c>
      <c r="U426" s="16">
        <f>U406*$D426+$E426+U416</f>
        <v/>
      </c>
      <c r="V426" s="16">
        <f>V406*$D426+$E426+V416</f>
        <v/>
      </c>
      <c r="W426" s="16">
        <f>W406*$D426+$E426+W416</f>
        <v/>
      </c>
      <c r="X426" s="16">
        <f>X406*$D426+$E426+X416</f>
        <v/>
      </c>
      <c r="Y426" s="16">
        <f>Y406*$D426+$E426+Y416</f>
        <v/>
      </c>
      <c r="Z426" s="16">
        <f>Z406*$D426+$E426+Z416</f>
        <v/>
      </c>
      <c r="AA426" s="16">
        <f>AA406*$D426+$E426+AA416</f>
        <v/>
      </c>
      <c r="AB426" s="16">
        <f>AB406*$D426+$E426+AB416</f>
        <v/>
      </c>
      <c r="AC426" s="16">
        <f>AC406*$D426+$E426+AC416</f>
        <v/>
      </c>
      <c r="AD426" s="51">
        <f>AMORTISED(AD406,$D426,$E426,AD416)</f>
        <v/>
      </c>
      <c r="AF426" s="11">
        <f>LOWER(Settings!$C$4)&amp;".mit."&amp;$A426&amp;IF($C426="","","."&amp;$C426&amp;"."&amp;$B426)&amp;IF(INDEX(Variables!$D$5:$D$205,MATCH($A426,Variables!$A$5:$A$205,0))="","","."&amp;INDEX(Variables!$D$5:$D$205,MATCH($A426,Variables!$A$5:$A$205,0)))&amp;"."&amp;AF$5</f>
        <v/>
      </c>
      <c r="AG426" s="15">
        <f>AG406*$D426+$E426+AG416</f>
        <v/>
      </c>
      <c r="AH426" s="16">
        <f>AH406*$D426+$E426+AH416</f>
        <v/>
      </c>
      <c r="AI426" s="16">
        <f>AI406*$D426+$E426+AI416</f>
        <v/>
      </c>
      <c r="AJ426" s="16">
        <f>AJ406*$D426+$E426+AJ416</f>
        <v/>
      </c>
      <c r="AK426" s="16">
        <f>AK406*$D426+$E426+AK416</f>
        <v/>
      </c>
      <c r="AL426" s="16">
        <f>AL406*$D426+$E426+AL416</f>
        <v/>
      </c>
      <c r="AM426" s="16">
        <f>AM406*$D426+$E426+AM416</f>
        <v/>
      </c>
      <c r="AN426" s="16">
        <f>AN406*$D426+$E426+AN416</f>
        <v/>
      </c>
      <c r="AO426" s="16">
        <f>AO406*$D426+$E426+AO416</f>
        <v/>
      </c>
      <c r="AP426" s="16">
        <f>AP406*$D426+$E426+AP416</f>
        <v/>
      </c>
      <c r="AQ426" s="16">
        <f>AQ406*$D426+$E426+AQ416</f>
        <v/>
      </c>
      <c r="AR426" s="16">
        <f>AR406*$D426+$E426+AR416</f>
        <v/>
      </c>
      <c r="AS426" s="16">
        <f>AS406*$D426+$E426+AS416</f>
        <v/>
      </c>
      <c r="AT426" s="16">
        <f>AT406*$D426+$E426+AT416</f>
        <v/>
      </c>
      <c r="AU426" s="16">
        <f>AU406*$D426+$E426+AU416</f>
        <v/>
      </c>
      <c r="AV426" s="16">
        <f>AV406*$D426+$E426+AV416</f>
        <v/>
      </c>
      <c r="AW426" s="16">
        <f>AW406*$D426+$E426+AW416</f>
        <v/>
      </c>
      <c r="AX426" s="16">
        <f>AX406*$D426+$E426+AX416</f>
        <v/>
      </c>
      <c r="AY426" s="51">
        <f>AMORTISED(AY406,$D426,$E426,AY416)</f>
        <v/>
      </c>
    </row>
    <row r="427" hidden="1" outlineLevel="1">
      <c r="A427" s="14" t="inlineStr">
        <is>
          <t>fix</t>
        </is>
      </c>
      <c r="B427" s="14" t="inlineStr">
        <is>
          <t>nga</t>
        </is>
      </c>
      <c r="C427" s="14" t="inlineStr">
        <is>
          <t>pow</t>
        </is>
      </c>
      <c r="D427" s="42">
        <f>INDEX(Inputs_power!$R$5:$R$13,MATCH($B427,Inputs_power!$A$5:$A$13,0))</f>
        <v/>
      </c>
      <c r="E427" s="42">
        <f>INDEX(Inputs_power!$S$5:$S$13,MATCH($B427,Inputs_power!$A$5:$A$13,0))</f>
        <v/>
      </c>
      <c r="F427" s="36" t="n"/>
      <c r="G427" s="36" t="n"/>
      <c r="H427" s="14">
        <f>INDEX(Variables!$B$5:$B$205,MATCH($A427,Variables!$A$5:$A$205,0))&amp;IF($C427="",""," | "&amp;INDEX(Mapping!$B$5:$B$26,MATCH($C427,Mapping!$A$5:$A$26,0))&amp;" | "&amp;INDEX(Mapping!$B$30:$B$46,MATCH($B427,Mapping!$A$30:$A$46,0)))</f>
        <v/>
      </c>
      <c r="I427" s="14">
        <f>INDEX(Variables!$C$5:$C$205,MATCH($A427,Variables!$A$5:$A$205,0))</f>
        <v/>
      </c>
      <c r="J427" s="14">
        <f>INDEX(Variables!$E$5:$E$205,MATCH($A427,Variables!$A$5:$A$205,0))</f>
        <v/>
      </c>
      <c r="K427" s="11">
        <f>LOWER(Settings!$C$4)&amp;".mit."&amp;$A427&amp;IF($C427="","","."&amp;$C427&amp;"."&amp;$B427)&amp;IF(INDEX(Variables!$D$5:$D$205,MATCH($A427,Variables!$A$5:$A$205,0))="","","."&amp;INDEX(Variables!$D$5:$D$205,MATCH($A427,Variables!$A$5:$A$205,0)))&amp;"."&amp;K$5</f>
        <v/>
      </c>
      <c r="L427" s="15">
        <f>L407*$D427+$E427+L417</f>
        <v/>
      </c>
      <c r="M427" s="16">
        <f>M407*$D427+$E427+M417</f>
        <v/>
      </c>
      <c r="N427" s="16">
        <f>N407*$D427+$E427+N417</f>
        <v/>
      </c>
      <c r="O427" s="16">
        <f>O407*$D427+$E427+O417</f>
        <v/>
      </c>
      <c r="P427" s="16">
        <f>P407*$D427+$E427+P417</f>
        <v/>
      </c>
      <c r="Q427" s="16">
        <f>Q407*$D427+$E427+Q417</f>
        <v/>
      </c>
      <c r="R427" s="16">
        <f>R407*$D427+$E427+R417</f>
        <v/>
      </c>
      <c r="S427" s="16">
        <f>S407*$D427+$E427+S417</f>
        <v/>
      </c>
      <c r="T427" s="16">
        <f>T407*$D427+$E427+T417</f>
        <v/>
      </c>
      <c r="U427" s="16">
        <f>U407*$D427+$E427+U417</f>
        <v/>
      </c>
      <c r="V427" s="16">
        <f>V407*$D427+$E427+V417</f>
        <v/>
      </c>
      <c r="W427" s="16">
        <f>W407*$D427+$E427+W417</f>
        <v/>
      </c>
      <c r="X427" s="16">
        <f>X407*$D427+$E427+X417</f>
        <v/>
      </c>
      <c r="Y427" s="16">
        <f>Y407*$D427+$E427+Y417</f>
        <v/>
      </c>
      <c r="Z427" s="16">
        <f>Z407*$D427+$E427+Z417</f>
        <v/>
      </c>
      <c r="AA427" s="16">
        <f>AA407*$D427+$E427+AA417</f>
        <v/>
      </c>
      <c r="AB427" s="16">
        <f>AB407*$D427+$E427+AB417</f>
        <v/>
      </c>
      <c r="AC427" s="16">
        <f>AC407*$D427+$E427+AC417</f>
        <v/>
      </c>
      <c r="AD427" s="51">
        <f>AMORTISED(AD407,$D427,$E427,AD417)</f>
        <v/>
      </c>
      <c r="AF427" s="11">
        <f>LOWER(Settings!$C$4)&amp;".mit."&amp;$A427&amp;IF($C427="","","."&amp;$C427&amp;"."&amp;$B427)&amp;IF(INDEX(Variables!$D$5:$D$205,MATCH($A427,Variables!$A$5:$A$205,0))="","","."&amp;INDEX(Variables!$D$5:$D$205,MATCH($A427,Variables!$A$5:$A$205,0)))&amp;"."&amp;AF$5</f>
        <v/>
      </c>
      <c r="AG427" s="15">
        <f>AG407*$D427+$E427+AG417</f>
        <v/>
      </c>
      <c r="AH427" s="16">
        <f>AH407*$D427+$E427+AH417</f>
        <v/>
      </c>
      <c r="AI427" s="16">
        <f>AI407*$D427+$E427+AI417</f>
        <v/>
      </c>
      <c r="AJ427" s="16">
        <f>AJ407*$D427+$E427+AJ417</f>
        <v/>
      </c>
      <c r="AK427" s="16">
        <f>AK407*$D427+$E427+AK417</f>
        <v/>
      </c>
      <c r="AL427" s="16">
        <f>AL407*$D427+$E427+AL417</f>
        <v/>
      </c>
      <c r="AM427" s="16">
        <f>AM407*$D427+$E427+AM417</f>
        <v/>
      </c>
      <c r="AN427" s="16">
        <f>AN407*$D427+$E427+AN417</f>
        <v/>
      </c>
      <c r="AO427" s="16">
        <f>AO407*$D427+$E427+AO417</f>
        <v/>
      </c>
      <c r="AP427" s="16">
        <f>AP407*$D427+$E427+AP417</f>
        <v/>
      </c>
      <c r="AQ427" s="16">
        <f>AQ407*$D427+$E427+AQ417</f>
        <v/>
      </c>
      <c r="AR427" s="16">
        <f>AR407*$D427+$E427+AR417</f>
        <v/>
      </c>
      <c r="AS427" s="16">
        <f>AS407*$D427+$E427+AS417</f>
        <v/>
      </c>
      <c r="AT427" s="16">
        <f>AT407*$D427+$E427+AT417</f>
        <v/>
      </c>
      <c r="AU427" s="16">
        <f>AU407*$D427+$E427+AU417</f>
        <v/>
      </c>
      <c r="AV427" s="16">
        <f>AV407*$D427+$E427+AV417</f>
        <v/>
      </c>
      <c r="AW427" s="16">
        <f>AW407*$D427+$E427+AW417</f>
        <v/>
      </c>
      <c r="AX427" s="16">
        <f>AX407*$D427+$E427+AX417</f>
        <v/>
      </c>
      <c r="AY427" s="51">
        <f>AMORTISED(AY407,$D427,$E427,AY417)</f>
        <v/>
      </c>
    </row>
    <row r="428" hidden="1" outlineLevel="1">
      <c r="A428" s="14" t="inlineStr">
        <is>
          <t>fix</t>
        </is>
      </c>
      <c r="B428" s="14" t="inlineStr">
        <is>
          <t>oop</t>
        </is>
      </c>
      <c r="C428" s="14" t="inlineStr">
        <is>
          <t>pow</t>
        </is>
      </c>
      <c r="D428" s="42">
        <f>INDEX(Inputs_power!$R$5:$R$13,MATCH($B428,Inputs_power!$A$5:$A$13,0))</f>
        <v/>
      </c>
      <c r="E428" s="42">
        <f>INDEX(Inputs_power!$S$5:$S$13,MATCH($B428,Inputs_power!$A$5:$A$13,0))</f>
        <v/>
      </c>
      <c r="F428" s="36" t="n"/>
      <c r="G428" s="36" t="n"/>
      <c r="H428" s="14">
        <f>INDEX(Variables!$B$5:$B$205,MATCH($A428,Variables!$A$5:$A$205,0))&amp;IF($C428="",""," | "&amp;INDEX(Mapping!$B$5:$B$26,MATCH($C428,Mapping!$A$5:$A$26,0))&amp;" | "&amp;INDEX(Mapping!$B$30:$B$46,MATCH($B428,Mapping!$A$30:$A$46,0)))</f>
        <v/>
      </c>
      <c r="I428" s="14">
        <f>INDEX(Variables!$C$5:$C$205,MATCH($A428,Variables!$A$5:$A$205,0))</f>
        <v/>
      </c>
      <c r="J428" s="14">
        <f>INDEX(Variables!$E$5:$E$205,MATCH($A428,Variables!$A$5:$A$205,0))</f>
        <v/>
      </c>
      <c r="K428" s="11">
        <f>LOWER(Settings!$C$4)&amp;".mit."&amp;$A428&amp;IF($C428="","","."&amp;$C428&amp;"."&amp;$B428)&amp;IF(INDEX(Variables!$D$5:$D$205,MATCH($A428,Variables!$A$5:$A$205,0))="","","."&amp;INDEX(Variables!$D$5:$D$205,MATCH($A428,Variables!$A$5:$A$205,0)))&amp;"."&amp;K$5</f>
        <v/>
      </c>
      <c r="L428" s="15">
        <f>L408*$D428+$E428+L418</f>
        <v/>
      </c>
      <c r="M428" s="16">
        <f>M408*$D428+$E428+M418</f>
        <v/>
      </c>
      <c r="N428" s="16">
        <f>N408*$D428+$E428+N418</f>
        <v/>
      </c>
      <c r="O428" s="16">
        <f>O408*$D428+$E428+O418</f>
        <v/>
      </c>
      <c r="P428" s="16">
        <f>P408*$D428+$E428+P418</f>
        <v/>
      </c>
      <c r="Q428" s="16">
        <f>Q408*$D428+$E428+Q418</f>
        <v/>
      </c>
      <c r="R428" s="16">
        <f>R408*$D428+$E428+R418</f>
        <v/>
      </c>
      <c r="S428" s="16">
        <f>S408*$D428+$E428+S418</f>
        <v/>
      </c>
      <c r="T428" s="16">
        <f>T408*$D428+$E428+T418</f>
        <v/>
      </c>
      <c r="U428" s="16">
        <f>U408*$D428+$E428+U418</f>
        <v/>
      </c>
      <c r="V428" s="16">
        <f>V408*$D428+$E428+V418</f>
        <v/>
      </c>
      <c r="W428" s="16">
        <f>W408*$D428+$E428+W418</f>
        <v/>
      </c>
      <c r="X428" s="16">
        <f>X408*$D428+$E428+X418</f>
        <v/>
      </c>
      <c r="Y428" s="16">
        <f>Y408*$D428+$E428+Y418</f>
        <v/>
      </c>
      <c r="Z428" s="16">
        <f>Z408*$D428+$E428+Z418</f>
        <v/>
      </c>
      <c r="AA428" s="16">
        <f>AA408*$D428+$E428+AA418</f>
        <v/>
      </c>
      <c r="AB428" s="16">
        <f>AB408*$D428+$E428+AB418</f>
        <v/>
      </c>
      <c r="AC428" s="16">
        <f>AC408*$D428+$E428+AC418</f>
        <v/>
      </c>
      <c r="AD428" s="51">
        <f>AMORTISED(AD408,$D428,$E428,AD418)</f>
        <v/>
      </c>
      <c r="AF428" s="11">
        <f>LOWER(Settings!$C$4)&amp;".mit."&amp;$A428&amp;IF($C428="","","."&amp;$C428&amp;"."&amp;$B428)&amp;IF(INDEX(Variables!$D$5:$D$205,MATCH($A428,Variables!$A$5:$A$205,0))="","","."&amp;INDEX(Variables!$D$5:$D$205,MATCH($A428,Variables!$A$5:$A$205,0)))&amp;"."&amp;AF$5</f>
        <v/>
      </c>
      <c r="AG428" s="15">
        <f>AG408*$D428+$E428+AG418</f>
        <v/>
      </c>
      <c r="AH428" s="16">
        <f>AH408*$D428+$E428+AH418</f>
        <v/>
      </c>
      <c r="AI428" s="16">
        <f>AI408*$D428+$E428+AI418</f>
        <v/>
      </c>
      <c r="AJ428" s="16">
        <f>AJ408*$D428+$E428+AJ418</f>
        <v/>
      </c>
      <c r="AK428" s="16">
        <f>AK408*$D428+$E428+AK418</f>
        <v/>
      </c>
      <c r="AL428" s="16">
        <f>AL408*$D428+$E428+AL418</f>
        <v/>
      </c>
      <c r="AM428" s="16">
        <f>AM408*$D428+$E428+AM418</f>
        <v/>
      </c>
      <c r="AN428" s="16">
        <f>AN408*$D428+$E428+AN418</f>
        <v/>
      </c>
      <c r="AO428" s="16">
        <f>AO408*$D428+$E428+AO418</f>
        <v/>
      </c>
      <c r="AP428" s="16">
        <f>AP408*$D428+$E428+AP418</f>
        <v/>
      </c>
      <c r="AQ428" s="16">
        <f>AQ408*$D428+$E428+AQ418</f>
        <v/>
      </c>
      <c r="AR428" s="16">
        <f>AR408*$D428+$E428+AR418</f>
        <v/>
      </c>
      <c r="AS428" s="16">
        <f>AS408*$D428+$E428+AS418</f>
        <v/>
      </c>
      <c r="AT428" s="16">
        <f>AT408*$D428+$E428+AT418</f>
        <v/>
      </c>
      <c r="AU428" s="16">
        <f>AU408*$D428+$E428+AU418</f>
        <v/>
      </c>
      <c r="AV428" s="16">
        <f>AV408*$D428+$E428+AV418</f>
        <v/>
      </c>
      <c r="AW428" s="16">
        <f>AW408*$D428+$E428+AW418</f>
        <v/>
      </c>
      <c r="AX428" s="16">
        <f>AX408*$D428+$E428+AX418</f>
        <v/>
      </c>
      <c r="AY428" s="51">
        <f>AMORTISED(AY408,$D428,$E428,AY418)</f>
        <v/>
      </c>
    </row>
    <row r="429" hidden="1" outlineLevel="1">
      <c r="A429" s="14" t="inlineStr">
        <is>
          <t>fix</t>
        </is>
      </c>
      <c r="B429" s="14" t="inlineStr">
        <is>
          <t>nuc</t>
        </is>
      </c>
      <c r="C429" s="14" t="inlineStr">
        <is>
          <t>pow</t>
        </is>
      </c>
      <c r="D429" s="42">
        <f>INDEX(Inputs_power!$R$5:$R$13,MATCH($B429,Inputs_power!$A$5:$A$13,0))</f>
        <v/>
      </c>
      <c r="E429" s="42">
        <f>INDEX(Inputs_power!$S$5:$S$13,MATCH($B429,Inputs_power!$A$5:$A$13,0))</f>
        <v/>
      </c>
      <c r="F429" s="36" t="n"/>
      <c r="G429" s="36" t="n"/>
      <c r="H429" s="14">
        <f>INDEX(Variables!$B$5:$B$205,MATCH($A429,Variables!$A$5:$A$205,0))&amp;IF($C429="",""," | "&amp;INDEX(Mapping!$B$5:$B$26,MATCH($C429,Mapping!$A$5:$A$26,0))&amp;" | "&amp;INDEX(Mapping!$B$30:$B$46,MATCH($B429,Mapping!$A$30:$A$46,0)))</f>
        <v/>
      </c>
      <c r="I429" s="14">
        <f>INDEX(Variables!$C$5:$C$205,MATCH($A429,Variables!$A$5:$A$205,0))</f>
        <v/>
      </c>
      <c r="J429" s="14">
        <f>INDEX(Variables!$E$5:$E$205,MATCH($A429,Variables!$A$5:$A$205,0))</f>
        <v/>
      </c>
      <c r="K429" s="11">
        <f>LOWER(Settings!$C$4)&amp;".mit."&amp;$A429&amp;IF($C429="","","."&amp;$C429&amp;"."&amp;$B429)&amp;IF(INDEX(Variables!$D$5:$D$205,MATCH($A429,Variables!$A$5:$A$205,0))="","","."&amp;INDEX(Variables!$D$5:$D$205,MATCH($A429,Variables!$A$5:$A$205,0)))&amp;"."&amp;K$5</f>
        <v/>
      </c>
      <c r="L429" s="15">
        <f>L409*$D429+$E429+L419</f>
        <v/>
      </c>
      <c r="M429" s="16">
        <f>M409*$D429+$E429+M419</f>
        <v/>
      </c>
      <c r="N429" s="16">
        <f>N409*$D429+$E429+N419</f>
        <v/>
      </c>
      <c r="O429" s="16">
        <f>O409*$D429+$E429+O419</f>
        <v/>
      </c>
      <c r="P429" s="16">
        <f>P409*$D429+$E429+P419</f>
        <v/>
      </c>
      <c r="Q429" s="16">
        <f>Q409*$D429+$E429+Q419</f>
        <v/>
      </c>
      <c r="R429" s="16">
        <f>R409*$D429+$E429+R419</f>
        <v/>
      </c>
      <c r="S429" s="16">
        <f>S409*$D429+$E429+S419</f>
        <v/>
      </c>
      <c r="T429" s="16">
        <f>T409*$D429+$E429+T419</f>
        <v/>
      </c>
      <c r="U429" s="16">
        <f>U409*$D429+$E429+U419</f>
        <v/>
      </c>
      <c r="V429" s="16">
        <f>V409*$D429+$E429+V419</f>
        <v/>
      </c>
      <c r="W429" s="16">
        <f>W409*$D429+$E429+W419</f>
        <v/>
      </c>
      <c r="X429" s="16">
        <f>X409*$D429+$E429+X419</f>
        <v/>
      </c>
      <c r="Y429" s="16">
        <f>Y409*$D429+$E429+Y419</f>
        <v/>
      </c>
      <c r="Z429" s="16">
        <f>Z409*$D429+$E429+Z419</f>
        <v/>
      </c>
      <c r="AA429" s="16">
        <f>AA409*$D429+$E429+AA419</f>
        <v/>
      </c>
      <c r="AB429" s="16">
        <f>AB409*$D429+$E429+AB419</f>
        <v/>
      </c>
      <c r="AC429" s="16">
        <f>AC409*$D429+$E429+AC419</f>
        <v/>
      </c>
      <c r="AD429" s="51">
        <f>AMORTISED(AD409,$D429,$E429,AD419)</f>
        <v/>
      </c>
      <c r="AF429" s="11">
        <f>LOWER(Settings!$C$4)&amp;".mit."&amp;$A429&amp;IF($C429="","","."&amp;$C429&amp;"."&amp;$B429)&amp;IF(INDEX(Variables!$D$5:$D$205,MATCH($A429,Variables!$A$5:$A$205,0))="","","."&amp;INDEX(Variables!$D$5:$D$205,MATCH($A429,Variables!$A$5:$A$205,0)))&amp;"."&amp;AF$5</f>
        <v/>
      </c>
      <c r="AG429" s="15">
        <f>AG409*$D429+$E429+AG419</f>
        <v/>
      </c>
      <c r="AH429" s="16">
        <f>AH409*$D429+$E429+AH419</f>
        <v/>
      </c>
      <c r="AI429" s="16">
        <f>AI409*$D429+$E429+AI419</f>
        <v/>
      </c>
      <c r="AJ429" s="16">
        <f>AJ409*$D429+$E429+AJ419</f>
        <v/>
      </c>
      <c r="AK429" s="16">
        <f>AK409*$D429+$E429+AK419</f>
        <v/>
      </c>
      <c r="AL429" s="16">
        <f>AL409*$D429+$E429+AL419</f>
        <v/>
      </c>
      <c r="AM429" s="16">
        <f>AM409*$D429+$E429+AM419</f>
        <v/>
      </c>
      <c r="AN429" s="16">
        <f>AN409*$D429+$E429+AN419</f>
        <v/>
      </c>
      <c r="AO429" s="16">
        <f>AO409*$D429+$E429+AO419</f>
        <v/>
      </c>
      <c r="AP429" s="16">
        <f>AP409*$D429+$E429+AP419</f>
        <v/>
      </c>
      <c r="AQ429" s="16">
        <f>AQ409*$D429+$E429+AQ419</f>
        <v/>
      </c>
      <c r="AR429" s="16">
        <f>AR409*$D429+$E429+AR419</f>
        <v/>
      </c>
      <c r="AS429" s="16">
        <f>AS409*$D429+$E429+AS419</f>
        <v/>
      </c>
      <c r="AT429" s="16">
        <f>AT409*$D429+$E429+AT419</f>
        <v/>
      </c>
      <c r="AU429" s="16">
        <f>AU409*$D429+$E429+AU419</f>
        <v/>
      </c>
      <c r="AV429" s="16">
        <f>AV409*$D429+$E429+AV419</f>
        <v/>
      </c>
      <c r="AW429" s="16">
        <f>AW409*$D429+$E429+AW419</f>
        <v/>
      </c>
      <c r="AX429" s="16">
        <f>AX409*$D429+$E429+AX419</f>
        <v/>
      </c>
      <c r="AY429" s="51">
        <f>AMORTISED(AY409,$D429,$E429,AY419)</f>
        <v/>
      </c>
    </row>
    <row r="430" hidden="1" outlineLevel="1">
      <c r="A430" s="14" t="inlineStr">
        <is>
          <t>fix</t>
        </is>
      </c>
      <c r="B430" s="14" t="inlineStr">
        <is>
          <t>wnd</t>
        </is>
      </c>
      <c r="C430" s="14" t="inlineStr">
        <is>
          <t>pow</t>
        </is>
      </c>
      <c r="D430" s="42">
        <f>INDEX(Inputs_power!$R$5:$R$13,MATCH($B430,Inputs_power!$A$5:$A$13,0))</f>
        <v/>
      </c>
      <c r="E430" s="42">
        <f>INDEX(Inputs_power!$S$5:$S$13,MATCH($B430,Inputs_power!$A$5:$A$13,0))</f>
        <v/>
      </c>
      <c r="F430" s="36" t="n"/>
      <c r="G430" s="36" t="n"/>
      <c r="H430" s="14">
        <f>INDEX(Variables!$B$5:$B$205,MATCH($A430,Variables!$A$5:$A$205,0))&amp;IF($C430="",""," | "&amp;INDEX(Mapping!$B$5:$B$26,MATCH($C430,Mapping!$A$5:$A$26,0))&amp;" | "&amp;INDEX(Mapping!$B$30:$B$46,MATCH($B430,Mapping!$A$30:$A$46,0)))</f>
        <v/>
      </c>
      <c r="I430" s="14">
        <f>INDEX(Variables!$C$5:$C$205,MATCH($A430,Variables!$A$5:$A$205,0))</f>
        <v/>
      </c>
      <c r="J430" s="14">
        <f>INDEX(Variables!$E$5:$E$205,MATCH($A430,Variables!$A$5:$A$205,0))</f>
        <v/>
      </c>
      <c r="K430" s="11">
        <f>LOWER(Settings!$C$4)&amp;".mit."&amp;$A430&amp;IF($C430="","","."&amp;$C430&amp;"."&amp;$B430)&amp;IF(INDEX(Variables!$D$5:$D$205,MATCH($A430,Variables!$A$5:$A$205,0))="","","."&amp;INDEX(Variables!$D$5:$D$205,MATCH($A430,Variables!$A$5:$A$205,0)))&amp;"."&amp;K$5</f>
        <v/>
      </c>
      <c r="L430" s="15">
        <f>L410*$D430+$E430+L420</f>
        <v/>
      </c>
      <c r="M430" s="16">
        <f>M410*$D430+$E430+M420</f>
        <v/>
      </c>
      <c r="N430" s="16">
        <f>N410*$D430+$E430+N420</f>
        <v/>
      </c>
      <c r="O430" s="16">
        <f>O410*$D430+$E430+O420</f>
        <v/>
      </c>
      <c r="P430" s="16">
        <f>P410*$D430+$E430+P420</f>
        <v/>
      </c>
      <c r="Q430" s="16">
        <f>Q410*$D430+$E430+Q420</f>
        <v/>
      </c>
      <c r="R430" s="16">
        <f>R410*$D430+$E430+R420</f>
        <v/>
      </c>
      <c r="S430" s="16">
        <f>S410*$D430+$E430+S420</f>
        <v/>
      </c>
      <c r="T430" s="16">
        <f>T410*$D430+$E430+T420</f>
        <v/>
      </c>
      <c r="U430" s="16">
        <f>U410*$D430+$E430+U420</f>
        <v/>
      </c>
      <c r="V430" s="16">
        <f>V410*$D430+$E430+V420</f>
        <v/>
      </c>
      <c r="W430" s="16">
        <f>W410*$D430+$E430+W420</f>
        <v/>
      </c>
      <c r="X430" s="16">
        <f>X410*$D430+$E430+X420</f>
        <v/>
      </c>
      <c r="Y430" s="16">
        <f>Y410*$D430+$E430+Y420</f>
        <v/>
      </c>
      <c r="Z430" s="16">
        <f>Z410*$D430+$E430+Z420</f>
        <v/>
      </c>
      <c r="AA430" s="16">
        <f>AA410*$D430+$E430+AA420</f>
        <v/>
      </c>
      <c r="AB430" s="16">
        <f>AB410*$D430+$E430+AB420</f>
        <v/>
      </c>
      <c r="AC430" s="16">
        <f>AC410*$D430+$E430+AC420</f>
        <v/>
      </c>
      <c r="AD430" s="51">
        <f>AMORTISED(AD410,$D430,$E430,AD420)</f>
        <v/>
      </c>
      <c r="AF430" s="11">
        <f>LOWER(Settings!$C$4)&amp;".mit."&amp;$A430&amp;IF($C430="","","."&amp;$C430&amp;"."&amp;$B430)&amp;IF(INDEX(Variables!$D$5:$D$205,MATCH($A430,Variables!$A$5:$A$205,0))="","","."&amp;INDEX(Variables!$D$5:$D$205,MATCH($A430,Variables!$A$5:$A$205,0)))&amp;"."&amp;AF$5</f>
        <v/>
      </c>
      <c r="AG430" s="15">
        <f>AG410*$D430+$E430+AG420</f>
        <v/>
      </c>
      <c r="AH430" s="16">
        <f>AH410*$D430+$E430+AH420</f>
        <v/>
      </c>
      <c r="AI430" s="16">
        <f>AI410*$D430+$E430+AI420</f>
        <v/>
      </c>
      <c r="AJ430" s="16">
        <f>AJ410*$D430+$E430+AJ420</f>
        <v/>
      </c>
      <c r="AK430" s="16">
        <f>AK410*$D430+$E430+AK420</f>
        <v/>
      </c>
      <c r="AL430" s="16">
        <f>AL410*$D430+$E430+AL420</f>
        <v/>
      </c>
      <c r="AM430" s="16">
        <f>AM410*$D430+$E430+AM420</f>
        <v/>
      </c>
      <c r="AN430" s="16">
        <f>AN410*$D430+$E430+AN420</f>
        <v/>
      </c>
      <c r="AO430" s="16">
        <f>AO410*$D430+$E430+AO420</f>
        <v/>
      </c>
      <c r="AP430" s="16">
        <f>AP410*$D430+$E430+AP420</f>
        <v/>
      </c>
      <c r="AQ430" s="16">
        <f>AQ410*$D430+$E430+AQ420</f>
        <v/>
      </c>
      <c r="AR430" s="16">
        <f>AR410*$D430+$E430+AR420</f>
        <v/>
      </c>
      <c r="AS430" s="16">
        <f>AS410*$D430+$E430+AS420</f>
        <v/>
      </c>
      <c r="AT430" s="16">
        <f>AT410*$D430+$E430+AT420</f>
        <v/>
      </c>
      <c r="AU430" s="16">
        <f>AU410*$D430+$E430+AU420</f>
        <v/>
      </c>
      <c r="AV430" s="16">
        <f>AV410*$D430+$E430+AV420</f>
        <v/>
      </c>
      <c r="AW430" s="16">
        <f>AW410*$D430+$E430+AW420</f>
        <v/>
      </c>
      <c r="AX430" s="16">
        <f>AX410*$D430+$E430+AX420</f>
        <v/>
      </c>
      <c r="AY430" s="51">
        <f>AMORTISED(AY410,$D430,$E430,AY420)</f>
        <v/>
      </c>
    </row>
    <row r="431" hidden="1" outlineLevel="1">
      <c r="A431" s="14" t="inlineStr">
        <is>
          <t>fix</t>
        </is>
      </c>
      <c r="B431" s="14" t="inlineStr">
        <is>
          <t>sol</t>
        </is>
      </c>
      <c r="C431" s="14" t="inlineStr">
        <is>
          <t>pow</t>
        </is>
      </c>
      <c r="D431" s="42">
        <f>INDEX(Inputs_power!$R$5:$R$13,MATCH($B431,Inputs_power!$A$5:$A$13,0))</f>
        <v/>
      </c>
      <c r="E431" s="42">
        <f>INDEX(Inputs_power!$S$5:$S$13,MATCH($B431,Inputs_power!$A$5:$A$13,0))</f>
        <v/>
      </c>
      <c r="F431" s="36" t="n"/>
      <c r="G431" s="36" t="n"/>
      <c r="H431" s="14">
        <f>INDEX(Variables!$B$5:$B$205,MATCH($A431,Variables!$A$5:$A$205,0))&amp;IF($C431="",""," | "&amp;INDEX(Mapping!$B$5:$B$26,MATCH($C431,Mapping!$A$5:$A$26,0))&amp;" | "&amp;INDEX(Mapping!$B$30:$B$46,MATCH($B431,Mapping!$A$30:$A$46,0)))</f>
        <v/>
      </c>
      <c r="I431" s="14">
        <f>INDEX(Variables!$C$5:$C$205,MATCH($A431,Variables!$A$5:$A$205,0))</f>
        <v/>
      </c>
      <c r="J431" s="14">
        <f>INDEX(Variables!$E$5:$E$205,MATCH($A431,Variables!$A$5:$A$205,0))</f>
        <v/>
      </c>
      <c r="K431" s="11">
        <f>LOWER(Settings!$C$4)&amp;".mit."&amp;$A431&amp;IF($C431="","","."&amp;$C431&amp;"."&amp;$B431)&amp;IF(INDEX(Variables!$D$5:$D$205,MATCH($A431,Variables!$A$5:$A$205,0))="","","."&amp;INDEX(Variables!$D$5:$D$205,MATCH($A431,Variables!$A$5:$A$205,0)))&amp;"."&amp;K$5</f>
        <v/>
      </c>
      <c r="L431" s="15">
        <f>L411*$D431+$E431+L421</f>
        <v/>
      </c>
      <c r="M431" s="16">
        <f>M411*$D431+$E431+M421</f>
        <v/>
      </c>
      <c r="N431" s="16">
        <f>N411*$D431+$E431+N421</f>
        <v/>
      </c>
      <c r="O431" s="16">
        <f>O411*$D431+$E431+O421</f>
        <v/>
      </c>
      <c r="P431" s="16">
        <f>P411*$D431+$E431+P421</f>
        <v/>
      </c>
      <c r="Q431" s="16">
        <f>Q411*$D431+$E431+Q421</f>
        <v/>
      </c>
      <c r="R431" s="16">
        <f>R411*$D431+$E431+R421</f>
        <v/>
      </c>
      <c r="S431" s="16">
        <f>S411*$D431+$E431+S421</f>
        <v/>
      </c>
      <c r="T431" s="16">
        <f>T411*$D431+$E431+T421</f>
        <v/>
      </c>
      <c r="U431" s="16">
        <f>U411*$D431+$E431+U421</f>
        <v/>
      </c>
      <c r="V431" s="16">
        <f>V411*$D431+$E431+V421</f>
        <v/>
      </c>
      <c r="W431" s="16">
        <f>W411*$D431+$E431+W421</f>
        <v/>
      </c>
      <c r="X431" s="16">
        <f>X411*$D431+$E431+X421</f>
        <v/>
      </c>
      <c r="Y431" s="16">
        <f>Y411*$D431+$E431+Y421</f>
        <v/>
      </c>
      <c r="Z431" s="16">
        <f>Z411*$D431+$E431+Z421</f>
        <v/>
      </c>
      <c r="AA431" s="16">
        <f>AA411*$D431+$E431+AA421</f>
        <v/>
      </c>
      <c r="AB431" s="16">
        <f>AB411*$D431+$E431+AB421</f>
        <v/>
      </c>
      <c r="AC431" s="16">
        <f>AC411*$D431+$E431+AC421</f>
        <v/>
      </c>
      <c r="AD431" s="51">
        <f>AMORTISED(AD411,$D431,$E431,AD421)</f>
        <v/>
      </c>
      <c r="AF431" s="11">
        <f>LOWER(Settings!$C$4)&amp;".mit."&amp;$A431&amp;IF($C431="","","."&amp;$C431&amp;"."&amp;$B431)&amp;IF(INDEX(Variables!$D$5:$D$205,MATCH($A431,Variables!$A$5:$A$205,0))="","","."&amp;INDEX(Variables!$D$5:$D$205,MATCH($A431,Variables!$A$5:$A$205,0)))&amp;"."&amp;AF$5</f>
        <v/>
      </c>
      <c r="AG431" s="15">
        <f>AG411*$D431+$E431+AG421</f>
        <v/>
      </c>
      <c r="AH431" s="16">
        <f>AH411*$D431+$E431+AH421</f>
        <v/>
      </c>
      <c r="AI431" s="16">
        <f>AI411*$D431+$E431+AI421</f>
        <v/>
      </c>
      <c r="AJ431" s="16">
        <f>AJ411*$D431+$E431+AJ421</f>
        <v/>
      </c>
      <c r="AK431" s="16">
        <f>AK411*$D431+$E431+AK421</f>
        <v/>
      </c>
      <c r="AL431" s="16">
        <f>AL411*$D431+$E431+AL421</f>
        <v/>
      </c>
      <c r="AM431" s="16">
        <f>AM411*$D431+$E431+AM421</f>
        <v/>
      </c>
      <c r="AN431" s="16">
        <f>AN411*$D431+$E431+AN421</f>
        <v/>
      </c>
      <c r="AO431" s="16">
        <f>AO411*$D431+$E431+AO421</f>
        <v/>
      </c>
      <c r="AP431" s="16">
        <f>AP411*$D431+$E431+AP421</f>
        <v/>
      </c>
      <c r="AQ431" s="16">
        <f>AQ411*$D431+$E431+AQ421</f>
        <v/>
      </c>
      <c r="AR431" s="16">
        <f>AR411*$D431+$E431+AR421</f>
        <v/>
      </c>
      <c r="AS431" s="16">
        <f>AS411*$D431+$E431+AS421</f>
        <v/>
      </c>
      <c r="AT431" s="16">
        <f>AT411*$D431+$E431+AT421</f>
        <v/>
      </c>
      <c r="AU431" s="16">
        <f>AU411*$D431+$E431+AU421</f>
        <v/>
      </c>
      <c r="AV431" s="16">
        <f>AV411*$D431+$E431+AV421</f>
        <v/>
      </c>
      <c r="AW431" s="16">
        <f>AW411*$D431+$E431+AW421</f>
        <v/>
      </c>
      <c r="AX431" s="16">
        <f>AX411*$D431+$E431+AX421</f>
        <v/>
      </c>
      <c r="AY431" s="51">
        <f>AMORTISED(AY411,$D431,$E431,AY421)</f>
        <v/>
      </c>
    </row>
    <row r="432" hidden="1" outlineLevel="1">
      <c r="A432" s="14" t="inlineStr">
        <is>
          <t>fix</t>
        </is>
      </c>
      <c r="B432" s="14" t="inlineStr">
        <is>
          <t>hyd</t>
        </is>
      </c>
      <c r="C432" s="14" t="inlineStr">
        <is>
          <t>pow</t>
        </is>
      </c>
      <c r="D432" s="42">
        <f>INDEX(Inputs_power!$R$5:$R$13,MATCH($B432,Inputs_power!$A$5:$A$13,0))</f>
        <v/>
      </c>
      <c r="E432" s="42">
        <f>INDEX(Inputs_power!$S$5:$S$13,MATCH($B432,Inputs_power!$A$5:$A$13,0))</f>
        <v/>
      </c>
      <c r="F432" s="36" t="n"/>
      <c r="G432" s="36" t="n"/>
      <c r="H432" s="14">
        <f>INDEX(Variables!$B$5:$B$205,MATCH($A432,Variables!$A$5:$A$205,0))&amp;IF($C432="",""," | "&amp;INDEX(Mapping!$B$5:$B$26,MATCH($C432,Mapping!$A$5:$A$26,0))&amp;" | "&amp;INDEX(Mapping!$B$30:$B$46,MATCH($B432,Mapping!$A$30:$A$46,0)))</f>
        <v/>
      </c>
      <c r="I432" s="14">
        <f>INDEX(Variables!$C$5:$C$205,MATCH($A432,Variables!$A$5:$A$205,0))</f>
        <v/>
      </c>
      <c r="J432" s="14">
        <f>INDEX(Variables!$E$5:$E$205,MATCH($A432,Variables!$A$5:$A$205,0))</f>
        <v/>
      </c>
      <c r="K432" s="11">
        <f>LOWER(Settings!$C$4)&amp;".mit."&amp;$A432&amp;IF($C432="","","."&amp;$C432&amp;"."&amp;$B432)&amp;IF(INDEX(Variables!$D$5:$D$205,MATCH($A432,Variables!$A$5:$A$205,0))="","","."&amp;INDEX(Variables!$D$5:$D$205,MATCH($A432,Variables!$A$5:$A$205,0)))&amp;"."&amp;K$5</f>
        <v/>
      </c>
      <c r="L432" s="15">
        <f>L412*$D432+$E432+L422</f>
        <v/>
      </c>
      <c r="M432" s="16">
        <f>M412*$D432+$E432+M422</f>
        <v/>
      </c>
      <c r="N432" s="16">
        <f>N412*$D432+$E432+N422</f>
        <v/>
      </c>
      <c r="O432" s="16">
        <f>O412*$D432+$E432+O422</f>
        <v/>
      </c>
      <c r="P432" s="16">
        <f>P412*$D432+$E432+P422</f>
        <v/>
      </c>
      <c r="Q432" s="16">
        <f>Q412*$D432+$E432+Q422</f>
        <v/>
      </c>
      <c r="R432" s="16">
        <f>R412*$D432+$E432+R422</f>
        <v/>
      </c>
      <c r="S432" s="16">
        <f>S412*$D432+$E432+S422</f>
        <v/>
      </c>
      <c r="T432" s="16">
        <f>T412*$D432+$E432+T422</f>
        <v/>
      </c>
      <c r="U432" s="16">
        <f>U412*$D432+$E432+U422</f>
        <v/>
      </c>
      <c r="V432" s="16">
        <f>V412*$D432+$E432+V422</f>
        <v/>
      </c>
      <c r="W432" s="16">
        <f>W412*$D432+$E432+W422</f>
        <v/>
      </c>
      <c r="X432" s="16">
        <f>X412*$D432+$E432+X422</f>
        <v/>
      </c>
      <c r="Y432" s="16">
        <f>Y412*$D432+$E432+Y422</f>
        <v/>
      </c>
      <c r="Z432" s="16">
        <f>Z412*$D432+$E432+Z422</f>
        <v/>
      </c>
      <c r="AA432" s="16">
        <f>AA412*$D432+$E432+AA422</f>
        <v/>
      </c>
      <c r="AB432" s="16">
        <f>AB412*$D432+$E432+AB422</f>
        <v/>
      </c>
      <c r="AC432" s="16">
        <f>AC412*$D432+$E432+AC422</f>
        <v/>
      </c>
      <c r="AD432" s="51">
        <f>AMORTISED(AD412,$D432,$E432,AD422)</f>
        <v/>
      </c>
      <c r="AF432" s="11">
        <f>LOWER(Settings!$C$4)&amp;".mit."&amp;$A432&amp;IF($C432="","","."&amp;$C432&amp;"."&amp;$B432)&amp;IF(INDEX(Variables!$D$5:$D$205,MATCH($A432,Variables!$A$5:$A$205,0))="","","."&amp;INDEX(Variables!$D$5:$D$205,MATCH($A432,Variables!$A$5:$A$205,0)))&amp;"."&amp;AF$5</f>
        <v/>
      </c>
      <c r="AG432" s="15">
        <f>AG412*$D432+$E432+AG422</f>
        <v/>
      </c>
      <c r="AH432" s="16">
        <f>AH412*$D432+$E432+AH422</f>
        <v/>
      </c>
      <c r="AI432" s="16">
        <f>AI412*$D432+$E432+AI422</f>
        <v/>
      </c>
      <c r="AJ432" s="16">
        <f>AJ412*$D432+$E432+AJ422</f>
        <v/>
      </c>
      <c r="AK432" s="16">
        <f>AK412*$D432+$E432+AK422</f>
        <v/>
      </c>
      <c r="AL432" s="16">
        <f>AL412*$D432+$E432+AL422</f>
        <v/>
      </c>
      <c r="AM432" s="16">
        <f>AM412*$D432+$E432+AM422</f>
        <v/>
      </c>
      <c r="AN432" s="16">
        <f>AN412*$D432+$E432+AN422</f>
        <v/>
      </c>
      <c r="AO432" s="16">
        <f>AO412*$D432+$E432+AO422</f>
        <v/>
      </c>
      <c r="AP432" s="16">
        <f>AP412*$D432+$E432+AP422</f>
        <v/>
      </c>
      <c r="AQ432" s="16">
        <f>AQ412*$D432+$E432+AQ422</f>
        <v/>
      </c>
      <c r="AR432" s="16">
        <f>AR412*$D432+$E432+AR422</f>
        <v/>
      </c>
      <c r="AS432" s="16">
        <f>AS412*$D432+$E432+AS422</f>
        <v/>
      </c>
      <c r="AT432" s="16">
        <f>AT412*$D432+$E432+AT422</f>
        <v/>
      </c>
      <c r="AU432" s="16">
        <f>AU412*$D432+$E432+AU422</f>
        <v/>
      </c>
      <c r="AV432" s="16">
        <f>AV412*$D432+$E432+AV422</f>
        <v/>
      </c>
      <c r="AW432" s="16">
        <f>AW412*$D432+$E432+AW422</f>
        <v/>
      </c>
      <c r="AX432" s="16">
        <f>AX412*$D432+$E432+AX422</f>
        <v/>
      </c>
      <c r="AY432" s="51">
        <f>AMORTISED(AY412,$D432,$E432,AY422)</f>
        <v/>
      </c>
    </row>
    <row r="433" hidden="1" outlineLevel="1">
      <c r="A433" s="14" t="inlineStr">
        <is>
          <t>fix</t>
        </is>
      </c>
      <c r="B433" s="14" t="inlineStr">
        <is>
          <t>ore</t>
        </is>
      </c>
      <c r="C433" s="14" t="inlineStr">
        <is>
          <t>pow</t>
        </is>
      </c>
      <c r="D433" s="42">
        <f>INDEX(Inputs_power!$R$5:$R$13,MATCH($B433,Inputs_power!$A$5:$A$13,0))</f>
        <v/>
      </c>
      <c r="E433" s="42">
        <f>INDEX(Inputs_power!$S$5:$S$13,MATCH($B433,Inputs_power!$A$5:$A$13,0))</f>
        <v/>
      </c>
      <c r="F433" s="36" t="n"/>
      <c r="G433" s="36" t="n"/>
      <c r="H433" s="14">
        <f>INDEX(Variables!$B$5:$B$205,MATCH($A433,Variables!$A$5:$A$205,0))&amp;IF($C433="",""," | "&amp;INDEX(Mapping!$B$5:$B$26,MATCH($C433,Mapping!$A$5:$A$26,0))&amp;" | "&amp;INDEX(Mapping!$B$30:$B$46,MATCH($B433,Mapping!$A$30:$A$46,0)))</f>
        <v/>
      </c>
      <c r="I433" s="14">
        <f>INDEX(Variables!$C$5:$C$205,MATCH($A433,Variables!$A$5:$A$205,0))</f>
        <v/>
      </c>
      <c r="J433" s="14">
        <f>INDEX(Variables!$E$5:$E$205,MATCH($A433,Variables!$A$5:$A$205,0))</f>
        <v/>
      </c>
      <c r="K433" s="11">
        <f>LOWER(Settings!$C$4)&amp;".mit."&amp;$A433&amp;IF($C433="","","."&amp;$C433&amp;"."&amp;$B433)&amp;IF(INDEX(Variables!$D$5:$D$205,MATCH($A433,Variables!$A$5:$A$205,0))="","","."&amp;INDEX(Variables!$D$5:$D$205,MATCH($A433,Variables!$A$5:$A$205,0)))&amp;"."&amp;K$5</f>
        <v/>
      </c>
      <c r="L433" s="15">
        <f>L413*$D433+$E433+L423</f>
        <v/>
      </c>
      <c r="M433" s="16">
        <f>M413*$D433+$E433+M423</f>
        <v/>
      </c>
      <c r="N433" s="16">
        <f>N413*$D433+$E433+N423</f>
        <v/>
      </c>
      <c r="O433" s="16">
        <f>O413*$D433+$E433+O423</f>
        <v/>
      </c>
      <c r="P433" s="16">
        <f>P413*$D433+$E433+P423</f>
        <v/>
      </c>
      <c r="Q433" s="16">
        <f>Q413*$D433+$E433+Q423</f>
        <v/>
      </c>
      <c r="R433" s="16">
        <f>R413*$D433+$E433+R423</f>
        <v/>
      </c>
      <c r="S433" s="16">
        <f>S413*$D433+$E433+S423</f>
        <v/>
      </c>
      <c r="T433" s="16">
        <f>T413*$D433+$E433+T423</f>
        <v/>
      </c>
      <c r="U433" s="16">
        <f>U413*$D433+$E433+U423</f>
        <v/>
      </c>
      <c r="V433" s="16">
        <f>V413*$D433+$E433+V423</f>
        <v/>
      </c>
      <c r="W433" s="16">
        <f>W413*$D433+$E433+W423</f>
        <v/>
      </c>
      <c r="X433" s="16">
        <f>X413*$D433+$E433+X423</f>
        <v/>
      </c>
      <c r="Y433" s="16">
        <f>Y413*$D433+$E433+Y423</f>
        <v/>
      </c>
      <c r="Z433" s="16">
        <f>Z413*$D433+$E433+Z423</f>
        <v/>
      </c>
      <c r="AA433" s="16">
        <f>AA413*$D433+$E433+AA423</f>
        <v/>
      </c>
      <c r="AB433" s="16">
        <f>AB413*$D433+$E433+AB423</f>
        <v/>
      </c>
      <c r="AC433" s="16">
        <f>AC413*$D433+$E433+AC423</f>
        <v/>
      </c>
      <c r="AD433" s="51">
        <f>AMORTISED(AD413,$D433,$E433,AD423)</f>
        <v/>
      </c>
      <c r="AF433" s="11">
        <f>LOWER(Settings!$C$4)&amp;".mit."&amp;$A433&amp;IF($C433="","","."&amp;$C433&amp;"."&amp;$B433)&amp;IF(INDEX(Variables!$D$5:$D$205,MATCH($A433,Variables!$A$5:$A$205,0))="","","."&amp;INDEX(Variables!$D$5:$D$205,MATCH($A433,Variables!$A$5:$A$205,0)))&amp;"."&amp;AF$5</f>
        <v/>
      </c>
      <c r="AG433" s="15">
        <f>AG413*$D433+$E433+AG423</f>
        <v/>
      </c>
      <c r="AH433" s="16">
        <f>AH413*$D433+$E433+AH423</f>
        <v/>
      </c>
      <c r="AI433" s="16">
        <f>AI413*$D433+$E433+AI423</f>
        <v/>
      </c>
      <c r="AJ433" s="16">
        <f>AJ413*$D433+$E433+AJ423</f>
        <v/>
      </c>
      <c r="AK433" s="16">
        <f>AK413*$D433+$E433+AK423</f>
        <v/>
      </c>
      <c r="AL433" s="16">
        <f>AL413*$D433+$E433+AL423</f>
        <v/>
      </c>
      <c r="AM433" s="16">
        <f>AM413*$D433+$E433+AM423</f>
        <v/>
      </c>
      <c r="AN433" s="16">
        <f>AN413*$D433+$E433+AN423</f>
        <v/>
      </c>
      <c r="AO433" s="16">
        <f>AO413*$D433+$E433+AO423</f>
        <v/>
      </c>
      <c r="AP433" s="16">
        <f>AP413*$D433+$E433+AP423</f>
        <v/>
      </c>
      <c r="AQ433" s="16">
        <f>AQ413*$D433+$E433+AQ423</f>
        <v/>
      </c>
      <c r="AR433" s="16">
        <f>AR413*$D433+$E433+AR423</f>
        <v/>
      </c>
      <c r="AS433" s="16">
        <f>AS413*$D433+$E433+AS423</f>
        <v/>
      </c>
      <c r="AT433" s="16">
        <f>AT413*$D433+$E433+AT423</f>
        <v/>
      </c>
      <c r="AU433" s="16">
        <f>AU413*$D433+$E433+AU423</f>
        <v/>
      </c>
      <c r="AV433" s="16">
        <f>AV413*$D433+$E433+AV423</f>
        <v/>
      </c>
      <c r="AW433" s="16">
        <f>AW413*$D433+$E433+AW423</f>
        <v/>
      </c>
      <c r="AX433" s="16">
        <f>AX413*$D433+$E433+AX423</f>
        <v/>
      </c>
      <c r="AY433" s="51">
        <f>AMORTISED(AY413,$D433,$E433,AY423)</f>
        <v/>
      </c>
    </row>
    <row r="434" hidden="1" outlineLevel="1">
      <c r="A434" s="14" t="inlineStr">
        <is>
          <t>fix</t>
        </is>
      </c>
      <c r="B434" s="14" t="inlineStr">
        <is>
          <t>bio</t>
        </is>
      </c>
      <c r="C434" s="14" t="inlineStr">
        <is>
          <t>pow</t>
        </is>
      </c>
      <c r="D434" s="42">
        <f>INDEX(Inputs_power!$R$5:$R$13,MATCH($B434,Inputs_power!$A$5:$A$13,0))</f>
        <v/>
      </c>
      <c r="E434" s="42">
        <f>INDEX(Inputs_power!$S$5:$S$13,MATCH($B434,Inputs_power!$A$5:$A$13,0))</f>
        <v/>
      </c>
      <c r="F434" s="36" t="n"/>
      <c r="G434" s="36" t="n"/>
      <c r="H434" s="14">
        <f>INDEX(Variables!$B$5:$B$205,MATCH($A434,Variables!$A$5:$A$205,0))&amp;IF($C434="",""," | "&amp;INDEX(Mapping!$B$5:$B$26,MATCH($C434,Mapping!$A$5:$A$26,0))&amp;" | "&amp;INDEX(Mapping!$B$30:$B$46,MATCH($B434,Mapping!$A$30:$A$46,0)))</f>
        <v/>
      </c>
      <c r="I434" s="14">
        <f>INDEX(Variables!$C$5:$C$205,MATCH($A434,Variables!$A$5:$A$205,0))</f>
        <v/>
      </c>
      <c r="J434" s="14">
        <f>INDEX(Variables!$E$5:$E$205,MATCH($A434,Variables!$A$5:$A$205,0))</f>
        <v/>
      </c>
      <c r="K434" s="11">
        <f>LOWER(Settings!$C$4)&amp;".mit."&amp;$A434&amp;IF($C434="","","."&amp;$C434&amp;"."&amp;$B434)&amp;IF(INDEX(Variables!$D$5:$D$205,MATCH($A434,Variables!$A$5:$A$205,0))="","","."&amp;INDEX(Variables!$D$5:$D$205,MATCH($A434,Variables!$A$5:$A$205,0)))&amp;"."&amp;K$5</f>
        <v/>
      </c>
      <c r="L434" s="15">
        <f>L414*$D434+$E434+L424</f>
        <v/>
      </c>
      <c r="M434" s="16">
        <f>M414*$D434+$E434+M424</f>
        <v/>
      </c>
      <c r="N434" s="16">
        <f>N414*$D434+$E434+N424</f>
        <v/>
      </c>
      <c r="O434" s="16">
        <f>O414*$D434+$E434+O424</f>
        <v/>
      </c>
      <c r="P434" s="16">
        <f>P414*$D434+$E434+P424</f>
        <v/>
      </c>
      <c r="Q434" s="16">
        <f>Q414*$D434+$E434+Q424</f>
        <v/>
      </c>
      <c r="R434" s="16">
        <f>R414*$D434+$E434+R424</f>
        <v/>
      </c>
      <c r="S434" s="16">
        <f>S414*$D434+$E434+S424</f>
        <v/>
      </c>
      <c r="T434" s="16">
        <f>T414*$D434+$E434+T424</f>
        <v/>
      </c>
      <c r="U434" s="16">
        <f>U414*$D434+$E434+U424</f>
        <v/>
      </c>
      <c r="V434" s="16">
        <f>V414*$D434+$E434+V424</f>
        <v/>
      </c>
      <c r="W434" s="16">
        <f>W414*$D434+$E434+W424</f>
        <v/>
      </c>
      <c r="X434" s="16">
        <f>X414*$D434+$E434+X424</f>
        <v/>
      </c>
      <c r="Y434" s="16">
        <f>Y414*$D434+$E434+Y424</f>
        <v/>
      </c>
      <c r="Z434" s="16">
        <f>Z414*$D434+$E434+Z424</f>
        <v/>
      </c>
      <c r="AA434" s="16">
        <f>AA414*$D434+$E434+AA424</f>
        <v/>
      </c>
      <c r="AB434" s="16">
        <f>AB414*$D434+$E434+AB424</f>
        <v/>
      </c>
      <c r="AC434" s="16">
        <f>AC414*$D434+$E434+AC424</f>
        <v/>
      </c>
      <c r="AD434" s="51">
        <f>AMORTISED(AD414,$D434,$E434,AD424)</f>
        <v/>
      </c>
      <c r="AF434" s="11">
        <f>LOWER(Settings!$C$4)&amp;".mit."&amp;$A434&amp;IF($C434="","","."&amp;$C434&amp;"."&amp;$B434)&amp;IF(INDEX(Variables!$D$5:$D$205,MATCH($A434,Variables!$A$5:$A$205,0))="","","."&amp;INDEX(Variables!$D$5:$D$205,MATCH($A434,Variables!$A$5:$A$205,0)))&amp;"."&amp;AF$5</f>
        <v/>
      </c>
      <c r="AG434" s="15">
        <f>AG414*$D434+$E434+AG424</f>
        <v/>
      </c>
      <c r="AH434" s="16">
        <f>AH414*$D434+$E434+AH424</f>
        <v/>
      </c>
      <c r="AI434" s="16">
        <f>AI414*$D434+$E434+AI424</f>
        <v/>
      </c>
      <c r="AJ434" s="16">
        <f>AJ414*$D434+$E434+AJ424</f>
        <v/>
      </c>
      <c r="AK434" s="16">
        <f>AK414*$D434+$E434+AK424</f>
        <v/>
      </c>
      <c r="AL434" s="16">
        <f>AL414*$D434+$E434+AL424</f>
        <v/>
      </c>
      <c r="AM434" s="16">
        <f>AM414*$D434+$E434+AM424</f>
        <v/>
      </c>
      <c r="AN434" s="16">
        <f>AN414*$D434+$E434+AN424</f>
        <v/>
      </c>
      <c r="AO434" s="16">
        <f>AO414*$D434+$E434+AO424</f>
        <v/>
      </c>
      <c r="AP434" s="16">
        <f>AP414*$D434+$E434+AP424</f>
        <v/>
      </c>
      <c r="AQ434" s="16">
        <f>AQ414*$D434+$E434+AQ424</f>
        <v/>
      </c>
      <c r="AR434" s="16">
        <f>AR414*$D434+$E434+AR424</f>
        <v/>
      </c>
      <c r="AS434" s="16">
        <f>AS414*$D434+$E434+AS424</f>
        <v/>
      </c>
      <c r="AT434" s="16">
        <f>AT414*$D434+$E434+AT424</f>
        <v/>
      </c>
      <c r="AU434" s="16">
        <f>AU414*$D434+$E434+AU424</f>
        <v/>
      </c>
      <c r="AV434" s="16">
        <f>AV414*$D434+$E434+AV424</f>
        <v/>
      </c>
      <c r="AW434" s="16">
        <f>AW414*$D434+$E434+AW424</f>
        <v/>
      </c>
      <c r="AX434" s="16">
        <f>AX414*$D434+$E434+AX424</f>
        <v/>
      </c>
      <c r="AY434" s="51">
        <f>AMORTISED(AY414,$D434,$E434,AY424)</f>
        <v/>
      </c>
    </row>
    <row r="435" hidden="1" outlineLevel="1"/>
    <row r="436" hidden="1" outlineLevel="1">
      <c r="H436" s="21" t="inlineStr">
        <is>
          <t>C. Levelised fixed costs of new plants ($/kWh; for investment decisions, not for prices)</t>
        </is>
      </c>
    </row>
    <row r="437" hidden="1" outlineLevel="1">
      <c r="A437" s="14" t="inlineStr">
        <is>
          <t>lfx</t>
        </is>
      </c>
      <c r="B437" s="14" t="inlineStr">
        <is>
          <t>coa</t>
        </is>
      </c>
      <c r="C437" s="14" t="inlineStr">
        <is>
          <t>pow</t>
        </is>
      </c>
      <c r="D437" s="42">
        <f>INDEX(Inputs_power!$T$5:$T$13,MATCH($B437,Inputs_power!$A$5:$A$13,0))</f>
        <v/>
      </c>
      <c r="E437" s="42">
        <f>INDEX(Inputs_power!$U$5:$U$13,MATCH($B437,Inputs_power!$A$5:$A$13,0))</f>
        <v/>
      </c>
      <c r="F437" s="42">
        <f>INDEX(Inputs_power!$O$5:$O$13,MATCH($B437,Inputs_power!$A$5:$A$13,0))</f>
        <v/>
      </c>
      <c r="G437" s="36" t="n"/>
      <c r="H437" s="14">
        <f>INDEX(Variables!$B$5:$B$205,MATCH($A437,Variables!$A$5:$A$205,0))&amp;IF($C437="",""," | "&amp;INDEX(Mapping!$B$5:$B$26,MATCH($C437,Mapping!$A$5:$A$26,0))&amp;" | "&amp;INDEX(Mapping!$B$30:$B$46,MATCH($B437,Mapping!$A$30:$A$46,0)))</f>
        <v/>
      </c>
      <c r="I437" s="14">
        <f>INDEX(Variables!$C$5:$C$205,MATCH($A437,Variables!$A$5:$A$205,0))</f>
        <v/>
      </c>
      <c r="J437" s="14">
        <f>INDEX(Variables!$E$5:$E$205,MATCH($A437,Variables!$A$5:$A$205,0))</f>
        <v/>
      </c>
      <c r="K437" s="11">
        <f>LOWER(Settings!$C$4)&amp;".mit."&amp;$A437&amp;IF($C437="","","."&amp;$C437&amp;"."&amp;$B437)&amp;IF(INDEX(Variables!$D$5:$D$205,MATCH($A437,Variables!$A$5:$A$205,0))="","","."&amp;INDEX(Variables!$D$5:$D$205,MATCH($A437,Variables!$A$5:$A$205,0)))&amp;"."&amp;K$5</f>
        <v/>
      </c>
      <c r="L437" s="15">
        <f>L396*$D437+$E437+$F437*L$510</f>
        <v/>
      </c>
      <c r="M437" s="16">
        <f>M396*$D437+$E437+$F437*M$510</f>
        <v/>
      </c>
      <c r="N437" s="16">
        <f>N396*$D437+$E437+$F437*N$510</f>
        <v/>
      </c>
      <c r="O437" s="16">
        <f>O396*$D437+$E437+$F437*O$510</f>
        <v/>
      </c>
      <c r="P437" s="16">
        <f>P396*$D437+$E437+$F437*P$510</f>
        <v/>
      </c>
      <c r="Q437" s="16">
        <f>Q396*$D437+$E437+$F437*Q$510</f>
        <v/>
      </c>
      <c r="R437" s="16">
        <f>R396*$D437+$E437+$F437*R$510</f>
        <v/>
      </c>
      <c r="S437" s="16">
        <f>S396*$D437+$E437+$F437*S$510</f>
        <v/>
      </c>
      <c r="T437" s="16">
        <f>T396*$D437+$E437+$F437*T$510</f>
        <v/>
      </c>
      <c r="U437" s="16">
        <f>U396*$D437+$E437+$F437*U$510</f>
        <v/>
      </c>
      <c r="V437" s="16">
        <f>V396*$D437+$E437+$F437*V$510</f>
        <v/>
      </c>
      <c r="W437" s="16">
        <f>W396*$D437+$E437+$F437*W$510</f>
        <v/>
      </c>
      <c r="X437" s="16">
        <f>X396*$D437+$E437+$F437*X$510</f>
        <v/>
      </c>
      <c r="Y437" s="16">
        <f>Y396*$D437+$E437+$F437*Y$510</f>
        <v/>
      </c>
      <c r="Z437" s="16">
        <f>Z396*$D437+$E437+$F437*Z$510</f>
        <v/>
      </c>
      <c r="AA437" s="16">
        <f>AA396*$D437+$E437+$F437*AA$510</f>
        <v/>
      </c>
      <c r="AB437" s="16">
        <f>AB396*$D437+$E437+$F437*AB$510</f>
        <v/>
      </c>
      <c r="AC437" s="16">
        <f>AC396*$D437+$E437+$F437*AC$510</f>
        <v/>
      </c>
      <c r="AD437" s="51">
        <f>LEVELISED(AD396,$D437,$E437,$F437,AD$510)</f>
        <v/>
      </c>
      <c r="AF437" s="11">
        <f>LOWER(Settings!$C$4)&amp;".mit."&amp;$A437&amp;IF($C437="","","."&amp;$C437&amp;"."&amp;$B437)&amp;IF(INDEX(Variables!$D$5:$D$205,MATCH($A437,Variables!$A$5:$A$205,0))="","","."&amp;INDEX(Variables!$D$5:$D$205,MATCH($A437,Variables!$A$5:$A$205,0)))&amp;"."&amp;AF$5</f>
        <v/>
      </c>
      <c r="AG437" s="15">
        <f>AG396*$D437+$E437+$F437*AG$510</f>
        <v/>
      </c>
      <c r="AH437" s="16">
        <f>AH396*$D437+$E437+$F437*AH$510</f>
        <v/>
      </c>
      <c r="AI437" s="16">
        <f>AI396*$D437+$E437+$F437*AI$510</f>
        <v/>
      </c>
      <c r="AJ437" s="16">
        <f>AJ396*$D437+$E437+$F437*AJ$510</f>
        <v/>
      </c>
      <c r="AK437" s="16">
        <f>AK396*$D437+$E437+$F437*AK$510</f>
        <v/>
      </c>
      <c r="AL437" s="16">
        <f>AL396*$D437+$E437+$F437*AL$510</f>
        <v/>
      </c>
      <c r="AM437" s="16">
        <f>AM396*$D437+$E437+$F437*AM$510</f>
        <v/>
      </c>
      <c r="AN437" s="16">
        <f>AN396*$D437+$E437+$F437*AN$510</f>
        <v/>
      </c>
      <c r="AO437" s="16">
        <f>AO396*$D437+$E437+$F437*AO$510</f>
        <v/>
      </c>
      <c r="AP437" s="16">
        <f>AP396*$D437+$E437+$F437*AP$510</f>
        <v/>
      </c>
      <c r="AQ437" s="16">
        <f>AQ396*$D437+$E437+$F437*AQ$510</f>
        <v/>
      </c>
      <c r="AR437" s="16">
        <f>AR396*$D437+$E437+$F437*AR$510</f>
        <v/>
      </c>
      <c r="AS437" s="16">
        <f>AS396*$D437+$E437+$F437*AS$510</f>
        <v/>
      </c>
      <c r="AT437" s="16">
        <f>AT396*$D437+$E437+$F437*AT$510</f>
        <v/>
      </c>
      <c r="AU437" s="16">
        <f>AU396*$D437+$E437+$F437*AU$510</f>
        <v/>
      </c>
      <c r="AV437" s="16">
        <f>AV396*$D437+$E437+$F437*AV$510</f>
        <v/>
      </c>
      <c r="AW437" s="16">
        <f>AW396*$D437+$E437+$F437*AW$510</f>
        <v/>
      </c>
      <c r="AX437" s="16">
        <f>AX396*$D437+$E437+$F437*AX$510</f>
        <v/>
      </c>
      <c r="AY437" s="51">
        <f>LEVELISED(AY396,$D437,$E437,$F437,AY$510)</f>
        <v/>
      </c>
    </row>
    <row r="438" hidden="1" outlineLevel="1">
      <c r="A438" s="14" t="inlineStr">
        <is>
          <t>lfx</t>
        </is>
      </c>
      <c r="B438" s="14" t="inlineStr">
        <is>
          <t>nga</t>
        </is>
      </c>
      <c r="C438" s="14" t="inlineStr">
        <is>
          <t>pow</t>
        </is>
      </c>
      <c r="D438" s="42">
        <f>INDEX(Inputs_power!$T$5:$T$13,MATCH($B438,Inputs_power!$A$5:$A$13,0))</f>
        <v/>
      </c>
      <c r="E438" s="42">
        <f>INDEX(Inputs_power!$U$5:$U$13,MATCH($B438,Inputs_power!$A$5:$A$13,0))</f>
        <v/>
      </c>
      <c r="F438" s="42">
        <f>INDEX(Inputs_power!$O$5:$O$13,MATCH($B438,Inputs_power!$A$5:$A$13,0))</f>
        <v/>
      </c>
      <c r="G438" s="36" t="n"/>
      <c r="H438" s="14">
        <f>INDEX(Variables!$B$5:$B$205,MATCH($A438,Variables!$A$5:$A$205,0))&amp;IF($C438="",""," | "&amp;INDEX(Mapping!$B$5:$B$26,MATCH($C438,Mapping!$A$5:$A$26,0))&amp;" | "&amp;INDEX(Mapping!$B$30:$B$46,MATCH($B438,Mapping!$A$30:$A$46,0)))</f>
        <v/>
      </c>
      <c r="I438" s="14">
        <f>INDEX(Variables!$C$5:$C$205,MATCH($A438,Variables!$A$5:$A$205,0))</f>
        <v/>
      </c>
      <c r="J438" s="14">
        <f>INDEX(Variables!$E$5:$E$205,MATCH($A438,Variables!$A$5:$A$205,0))</f>
        <v/>
      </c>
      <c r="K438" s="11">
        <f>LOWER(Settings!$C$4)&amp;".mit."&amp;$A438&amp;IF($C438="","","."&amp;$C438&amp;"."&amp;$B438)&amp;IF(INDEX(Variables!$D$5:$D$205,MATCH($A438,Variables!$A$5:$A$205,0))="","","."&amp;INDEX(Variables!$D$5:$D$205,MATCH($A438,Variables!$A$5:$A$205,0)))&amp;"."&amp;K$5</f>
        <v/>
      </c>
      <c r="L438" s="15">
        <f>L397*$D438+$E438+$F438*L$510</f>
        <v/>
      </c>
      <c r="M438" s="16">
        <f>M397*$D438+$E438+$F438*M$510</f>
        <v/>
      </c>
      <c r="N438" s="16">
        <f>N397*$D438+$E438+$F438*N$510</f>
        <v/>
      </c>
      <c r="O438" s="16">
        <f>O397*$D438+$E438+$F438*O$510</f>
        <v/>
      </c>
      <c r="P438" s="16">
        <f>P397*$D438+$E438+$F438*P$510</f>
        <v/>
      </c>
      <c r="Q438" s="16">
        <f>Q397*$D438+$E438+$F438*Q$510</f>
        <v/>
      </c>
      <c r="R438" s="16">
        <f>R397*$D438+$E438+$F438*R$510</f>
        <v/>
      </c>
      <c r="S438" s="16">
        <f>S397*$D438+$E438+$F438*S$510</f>
        <v/>
      </c>
      <c r="T438" s="16">
        <f>T397*$D438+$E438+$F438*T$510</f>
        <v/>
      </c>
      <c r="U438" s="16">
        <f>U397*$D438+$E438+$F438*U$510</f>
        <v/>
      </c>
      <c r="V438" s="16">
        <f>V397*$D438+$E438+$F438*V$510</f>
        <v/>
      </c>
      <c r="W438" s="16">
        <f>W397*$D438+$E438+$F438*W$510</f>
        <v/>
      </c>
      <c r="X438" s="16">
        <f>X397*$D438+$E438+$F438*X$510</f>
        <v/>
      </c>
      <c r="Y438" s="16">
        <f>Y397*$D438+$E438+$F438*Y$510</f>
        <v/>
      </c>
      <c r="Z438" s="16">
        <f>Z397*$D438+$E438+$F438*Z$510</f>
        <v/>
      </c>
      <c r="AA438" s="16">
        <f>AA397*$D438+$E438+$F438*AA$510</f>
        <v/>
      </c>
      <c r="AB438" s="16">
        <f>AB397*$D438+$E438+$F438*AB$510</f>
        <v/>
      </c>
      <c r="AC438" s="16">
        <f>AC397*$D438+$E438+$F438*AC$510</f>
        <v/>
      </c>
      <c r="AD438" s="51">
        <f>LEVELISED(AD397,$D438,$E438,$F438,AD$510)</f>
        <v/>
      </c>
      <c r="AF438" s="11">
        <f>LOWER(Settings!$C$4)&amp;".mit."&amp;$A438&amp;IF($C438="","","."&amp;$C438&amp;"."&amp;$B438)&amp;IF(INDEX(Variables!$D$5:$D$205,MATCH($A438,Variables!$A$5:$A$205,0))="","","."&amp;INDEX(Variables!$D$5:$D$205,MATCH($A438,Variables!$A$5:$A$205,0)))&amp;"."&amp;AF$5</f>
        <v/>
      </c>
      <c r="AG438" s="15">
        <f>AG397*$D438+$E438+$F438*AG$510</f>
        <v/>
      </c>
      <c r="AH438" s="16">
        <f>AH397*$D438+$E438+$F438*AH$510</f>
        <v/>
      </c>
      <c r="AI438" s="16">
        <f>AI397*$D438+$E438+$F438*AI$510</f>
        <v/>
      </c>
      <c r="AJ438" s="16">
        <f>AJ397*$D438+$E438+$F438*AJ$510</f>
        <v/>
      </c>
      <c r="AK438" s="16">
        <f>AK397*$D438+$E438+$F438*AK$510</f>
        <v/>
      </c>
      <c r="AL438" s="16">
        <f>AL397*$D438+$E438+$F438*AL$510</f>
        <v/>
      </c>
      <c r="AM438" s="16">
        <f>AM397*$D438+$E438+$F438*AM$510</f>
        <v/>
      </c>
      <c r="AN438" s="16">
        <f>AN397*$D438+$E438+$F438*AN$510</f>
        <v/>
      </c>
      <c r="AO438" s="16">
        <f>AO397*$D438+$E438+$F438*AO$510</f>
        <v/>
      </c>
      <c r="AP438" s="16">
        <f>AP397*$D438+$E438+$F438*AP$510</f>
        <v/>
      </c>
      <c r="AQ438" s="16">
        <f>AQ397*$D438+$E438+$F438*AQ$510</f>
        <v/>
      </c>
      <c r="AR438" s="16">
        <f>AR397*$D438+$E438+$F438*AR$510</f>
        <v/>
      </c>
      <c r="AS438" s="16">
        <f>AS397*$D438+$E438+$F438*AS$510</f>
        <v/>
      </c>
      <c r="AT438" s="16">
        <f>AT397*$D438+$E438+$F438*AT$510</f>
        <v/>
      </c>
      <c r="AU438" s="16">
        <f>AU397*$D438+$E438+$F438*AU$510</f>
        <v/>
      </c>
      <c r="AV438" s="16">
        <f>AV397*$D438+$E438+$F438*AV$510</f>
        <v/>
      </c>
      <c r="AW438" s="16">
        <f>AW397*$D438+$E438+$F438*AW$510</f>
        <v/>
      </c>
      <c r="AX438" s="16">
        <f>AX397*$D438+$E438+$F438*AX$510</f>
        <v/>
      </c>
      <c r="AY438" s="51">
        <f>LEVELISED(AY397,$D438,$E438,$F438,AY$510)</f>
        <v/>
      </c>
    </row>
    <row r="439" hidden="1" outlineLevel="1">
      <c r="A439" s="14" t="inlineStr">
        <is>
          <t>lfx</t>
        </is>
      </c>
      <c r="B439" s="14" t="inlineStr">
        <is>
          <t>oop</t>
        </is>
      </c>
      <c r="C439" s="14" t="inlineStr">
        <is>
          <t>pow</t>
        </is>
      </c>
      <c r="D439" s="42">
        <f>INDEX(Inputs_power!$T$5:$T$13,MATCH($B439,Inputs_power!$A$5:$A$13,0))</f>
        <v/>
      </c>
      <c r="E439" s="42">
        <f>INDEX(Inputs_power!$U$5:$U$13,MATCH($B439,Inputs_power!$A$5:$A$13,0))</f>
        <v/>
      </c>
      <c r="F439" s="42">
        <f>INDEX(Inputs_power!$O$5:$O$13,MATCH($B439,Inputs_power!$A$5:$A$13,0))</f>
        <v/>
      </c>
      <c r="G439" s="36" t="n"/>
      <c r="H439" s="14">
        <f>INDEX(Variables!$B$5:$B$205,MATCH($A439,Variables!$A$5:$A$205,0))&amp;IF($C439="",""," | "&amp;INDEX(Mapping!$B$5:$B$26,MATCH($C439,Mapping!$A$5:$A$26,0))&amp;" | "&amp;INDEX(Mapping!$B$30:$B$46,MATCH($B439,Mapping!$A$30:$A$46,0)))</f>
        <v/>
      </c>
      <c r="I439" s="14">
        <f>INDEX(Variables!$C$5:$C$205,MATCH($A439,Variables!$A$5:$A$205,0))</f>
        <v/>
      </c>
      <c r="J439" s="14">
        <f>INDEX(Variables!$E$5:$E$205,MATCH($A439,Variables!$A$5:$A$205,0))</f>
        <v/>
      </c>
      <c r="K439" s="11">
        <f>LOWER(Settings!$C$4)&amp;".mit."&amp;$A439&amp;IF($C439="","","."&amp;$C439&amp;"."&amp;$B439)&amp;IF(INDEX(Variables!$D$5:$D$205,MATCH($A439,Variables!$A$5:$A$205,0))="","","."&amp;INDEX(Variables!$D$5:$D$205,MATCH($A439,Variables!$A$5:$A$205,0)))&amp;"."&amp;K$5</f>
        <v/>
      </c>
      <c r="L439" s="15">
        <f>L398*$D439+$E439+$F439*L$510</f>
        <v/>
      </c>
      <c r="M439" s="16">
        <f>M398*$D439+$E439+$F439*M$510</f>
        <v/>
      </c>
      <c r="N439" s="16">
        <f>N398*$D439+$E439+$F439*N$510</f>
        <v/>
      </c>
      <c r="O439" s="16">
        <f>O398*$D439+$E439+$F439*O$510</f>
        <v/>
      </c>
      <c r="P439" s="16">
        <f>P398*$D439+$E439+$F439*P$510</f>
        <v/>
      </c>
      <c r="Q439" s="16">
        <f>Q398*$D439+$E439+$F439*Q$510</f>
        <v/>
      </c>
      <c r="R439" s="16">
        <f>R398*$D439+$E439+$F439*R$510</f>
        <v/>
      </c>
      <c r="S439" s="16">
        <f>S398*$D439+$E439+$F439*S$510</f>
        <v/>
      </c>
      <c r="T439" s="16">
        <f>T398*$D439+$E439+$F439*T$510</f>
        <v/>
      </c>
      <c r="U439" s="16">
        <f>U398*$D439+$E439+$F439*U$510</f>
        <v/>
      </c>
      <c r="V439" s="16">
        <f>V398*$D439+$E439+$F439*V$510</f>
        <v/>
      </c>
      <c r="W439" s="16">
        <f>W398*$D439+$E439+$F439*W$510</f>
        <v/>
      </c>
      <c r="X439" s="16">
        <f>X398*$D439+$E439+$F439*X$510</f>
        <v/>
      </c>
      <c r="Y439" s="16">
        <f>Y398*$D439+$E439+$F439*Y$510</f>
        <v/>
      </c>
      <c r="Z439" s="16">
        <f>Z398*$D439+$E439+$F439*Z$510</f>
        <v/>
      </c>
      <c r="AA439" s="16">
        <f>AA398*$D439+$E439+$F439*AA$510</f>
        <v/>
      </c>
      <c r="AB439" s="16">
        <f>AB398*$D439+$E439+$F439*AB$510</f>
        <v/>
      </c>
      <c r="AC439" s="16">
        <f>AC398*$D439+$E439+$F439*AC$510</f>
        <v/>
      </c>
      <c r="AD439" s="51">
        <f>LEVELISED(AD398,$D439,$E439,$F439,AD$510)</f>
        <v/>
      </c>
      <c r="AF439" s="11">
        <f>LOWER(Settings!$C$4)&amp;".mit."&amp;$A439&amp;IF($C439="","","."&amp;$C439&amp;"."&amp;$B439)&amp;IF(INDEX(Variables!$D$5:$D$205,MATCH($A439,Variables!$A$5:$A$205,0))="","","."&amp;INDEX(Variables!$D$5:$D$205,MATCH($A439,Variables!$A$5:$A$205,0)))&amp;"."&amp;AF$5</f>
        <v/>
      </c>
      <c r="AG439" s="15">
        <f>AG398*$D439+$E439+$F439*AG$510</f>
        <v/>
      </c>
      <c r="AH439" s="16">
        <f>AH398*$D439+$E439+$F439*AH$510</f>
        <v/>
      </c>
      <c r="AI439" s="16">
        <f>AI398*$D439+$E439+$F439*AI$510</f>
        <v/>
      </c>
      <c r="AJ439" s="16">
        <f>AJ398*$D439+$E439+$F439*AJ$510</f>
        <v/>
      </c>
      <c r="AK439" s="16">
        <f>AK398*$D439+$E439+$F439*AK$510</f>
        <v/>
      </c>
      <c r="AL439" s="16">
        <f>AL398*$D439+$E439+$F439*AL$510</f>
        <v/>
      </c>
      <c r="AM439" s="16">
        <f>AM398*$D439+$E439+$F439*AM$510</f>
        <v/>
      </c>
      <c r="AN439" s="16">
        <f>AN398*$D439+$E439+$F439*AN$510</f>
        <v/>
      </c>
      <c r="AO439" s="16">
        <f>AO398*$D439+$E439+$F439*AO$510</f>
        <v/>
      </c>
      <c r="AP439" s="16">
        <f>AP398*$D439+$E439+$F439*AP$510</f>
        <v/>
      </c>
      <c r="AQ439" s="16">
        <f>AQ398*$D439+$E439+$F439*AQ$510</f>
        <v/>
      </c>
      <c r="AR439" s="16">
        <f>AR398*$D439+$E439+$F439*AR$510</f>
        <v/>
      </c>
      <c r="AS439" s="16">
        <f>AS398*$D439+$E439+$F439*AS$510</f>
        <v/>
      </c>
      <c r="AT439" s="16">
        <f>AT398*$D439+$E439+$F439*AT$510</f>
        <v/>
      </c>
      <c r="AU439" s="16">
        <f>AU398*$D439+$E439+$F439*AU$510</f>
        <v/>
      </c>
      <c r="AV439" s="16">
        <f>AV398*$D439+$E439+$F439*AV$510</f>
        <v/>
      </c>
      <c r="AW439" s="16">
        <f>AW398*$D439+$E439+$F439*AW$510</f>
        <v/>
      </c>
      <c r="AX439" s="16">
        <f>AX398*$D439+$E439+$F439*AX$510</f>
        <v/>
      </c>
      <c r="AY439" s="51">
        <f>LEVELISED(AY398,$D439,$E439,$F439,AY$510)</f>
        <v/>
      </c>
    </row>
    <row r="440" hidden="1" outlineLevel="1">
      <c r="A440" s="14" t="inlineStr">
        <is>
          <t>lfx</t>
        </is>
      </c>
      <c r="B440" s="14" t="inlineStr">
        <is>
          <t>nuc</t>
        </is>
      </c>
      <c r="C440" s="14" t="inlineStr">
        <is>
          <t>pow</t>
        </is>
      </c>
      <c r="D440" s="42">
        <f>INDEX(Inputs_power!$T$5:$T$13,MATCH($B440,Inputs_power!$A$5:$A$13,0))</f>
        <v/>
      </c>
      <c r="E440" s="42">
        <f>INDEX(Inputs_power!$U$5:$U$13,MATCH($B440,Inputs_power!$A$5:$A$13,0))</f>
        <v/>
      </c>
      <c r="F440" s="42">
        <f>INDEX(Inputs_power!$O$5:$O$13,MATCH($B440,Inputs_power!$A$5:$A$13,0))</f>
        <v/>
      </c>
      <c r="G440" s="36" t="n"/>
      <c r="H440" s="14">
        <f>INDEX(Variables!$B$5:$B$205,MATCH($A440,Variables!$A$5:$A$205,0))&amp;IF($C440="",""," | "&amp;INDEX(Mapping!$B$5:$B$26,MATCH($C440,Mapping!$A$5:$A$26,0))&amp;" | "&amp;INDEX(Mapping!$B$30:$B$46,MATCH($B440,Mapping!$A$30:$A$46,0)))</f>
        <v/>
      </c>
      <c r="I440" s="14">
        <f>INDEX(Variables!$C$5:$C$205,MATCH($A440,Variables!$A$5:$A$205,0))</f>
        <v/>
      </c>
      <c r="J440" s="14">
        <f>INDEX(Variables!$E$5:$E$205,MATCH($A440,Variables!$A$5:$A$205,0))</f>
        <v/>
      </c>
      <c r="K440" s="11">
        <f>LOWER(Settings!$C$4)&amp;".mit."&amp;$A440&amp;IF($C440="","","."&amp;$C440&amp;"."&amp;$B440)&amp;IF(INDEX(Variables!$D$5:$D$205,MATCH($A440,Variables!$A$5:$A$205,0))="","","."&amp;INDEX(Variables!$D$5:$D$205,MATCH($A440,Variables!$A$5:$A$205,0)))&amp;"."&amp;K$5</f>
        <v/>
      </c>
      <c r="L440" s="15">
        <f>L399*$D440+$E440+$F440*L$510</f>
        <v/>
      </c>
      <c r="M440" s="16">
        <f>M399*$D440+$E440+$F440*M$510</f>
        <v/>
      </c>
      <c r="N440" s="16">
        <f>N399*$D440+$E440+$F440*N$510</f>
        <v/>
      </c>
      <c r="O440" s="16">
        <f>O399*$D440+$E440+$F440*O$510</f>
        <v/>
      </c>
      <c r="P440" s="16">
        <f>P399*$D440+$E440+$F440*P$510</f>
        <v/>
      </c>
      <c r="Q440" s="16">
        <f>Q399*$D440+$E440+$F440*Q$510</f>
        <v/>
      </c>
      <c r="R440" s="16">
        <f>R399*$D440+$E440+$F440*R$510</f>
        <v/>
      </c>
      <c r="S440" s="16">
        <f>S399*$D440+$E440+$F440*S$510</f>
        <v/>
      </c>
      <c r="T440" s="16">
        <f>T399*$D440+$E440+$F440*T$510</f>
        <v/>
      </c>
      <c r="U440" s="16">
        <f>U399*$D440+$E440+$F440*U$510</f>
        <v/>
      </c>
      <c r="V440" s="16">
        <f>V399*$D440+$E440+$F440*V$510</f>
        <v/>
      </c>
      <c r="W440" s="16">
        <f>W399*$D440+$E440+$F440*W$510</f>
        <v/>
      </c>
      <c r="X440" s="16">
        <f>X399*$D440+$E440+$F440*X$510</f>
        <v/>
      </c>
      <c r="Y440" s="16">
        <f>Y399*$D440+$E440+$F440*Y$510</f>
        <v/>
      </c>
      <c r="Z440" s="16">
        <f>Z399*$D440+$E440+$F440*Z$510</f>
        <v/>
      </c>
      <c r="AA440" s="16">
        <f>AA399*$D440+$E440+$F440*AA$510</f>
        <v/>
      </c>
      <c r="AB440" s="16">
        <f>AB399*$D440+$E440+$F440*AB$510</f>
        <v/>
      </c>
      <c r="AC440" s="16">
        <f>AC399*$D440+$E440+$F440*AC$510</f>
        <v/>
      </c>
      <c r="AD440" s="51">
        <f>LEVELISED(AD399,$D440,$E440,$F440,AD$510)</f>
        <v/>
      </c>
      <c r="AF440" s="11">
        <f>LOWER(Settings!$C$4)&amp;".mit."&amp;$A440&amp;IF($C440="","","."&amp;$C440&amp;"."&amp;$B440)&amp;IF(INDEX(Variables!$D$5:$D$205,MATCH($A440,Variables!$A$5:$A$205,0))="","","."&amp;INDEX(Variables!$D$5:$D$205,MATCH($A440,Variables!$A$5:$A$205,0)))&amp;"."&amp;AF$5</f>
        <v/>
      </c>
      <c r="AG440" s="15">
        <f>AG399*$D440+$E440+$F440*AG$510</f>
        <v/>
      </c>
      <c r="AH440" s="16">
        <f>AH399*$D440+$E440+$F440*AH$510</f>
        <v/>
      </c>
      <c r="AI440" s="16">
        <f>AI399*$D440+$E440+$F440*AI$510</f>
        <v/>
      </c>
      <c r="AJ440" s="16">
        <f>AJ399*$D440+$E440+$F440*AJ$510</f>
        <v/>
      </c>
      <c r="AK440" s="16">
        <f>AK399*$D440+$E440+$F440*AK$510</f>
        <v/>
      </c>
      <c r="AL440" s="16">
        <f>AL399*$D440+$E440+$F440*AL$510</f>
        <v/>
      </c>
      <c r="AM440" s="16">
        <f>AM399*$D440+$E440+$F440*AM$510</f>
        <v/>
      </c>
      <c r="AN440" s="16">
        <f>AN399*$D440+$E440+$F440*AN$510</f>
        <v/>
      </c>
      <c r="AO440" s="16">
        <f>AO399*$D440+$E440+$F440*AO$510</f>
        <v/>
      </c>
      <c r="AP440" s="16">
        <f>AP399*$D440+$E440+$F440*AP$510</f>
        <v/>
      </c>
      <c r="AQ440" s="16">
        <f>AQ399*$D440+$E440+$F440*AQ$510</f>
        <v/>
      </c>
      <c r="AR440" s="16">
        <f>AR399*$D440+$E440+$F440*AR$510</f>
        <v/>
      </c>
      <c r="AS440" s="16">
        <f>AS399*$D440+$E440+$F440*AS$510</f>
        <v/>
      </c>
      <c r="AT440" s="16">
        <f>AT399*$D440+$E440+$F440*AT$510</f>
        <v/>
      </c>
      <c r="AU440" s="16">
        <f>AU399*$D440+$E440+$F440*AU$510</f>
        <v/>
      </c>
      <c r="AV440" s="16">
        <f>AV399*$D440+$E440+$F440*AV$510</f>
        <v/>
      </c>
      <c r="AW440" s="16">
        <f>AW399*$D440+$E440+$F440*AW$510</f>
        <v/>
      </c>
      <c r="AX440" s="16">
        <f>AX399*$D440+$E440+$F440*AX$510</f>
        <v/>
      </c>
      <c r="AY440" s="51">
        <f>LEVELISED(AY399,$D440,$E440,$F440,AY$510)</f>
        <v/>
      </c>
    </row>
    <row r="441" hidden="1" outlineLevel="1">
      <c r="A441" s="14" t="inlineStr">
        <is>
          <t>lfx</t>
        </is>
      </c>
      <c r="B441" s="14" t="inlineStr">
        <is>
          <t>wnd</t>
        </is>
      </c>
      <c r="C441" s="14" t="inlineStr">
        <is>
          <t>pow</t>
        </is>
      </c>
      <c r="D441" s="42">
        <f>INDEX(Inputs_power!$T$5:$T$13,MATCH($B441,Inputs_power!$A$5:$A$13,0))</f>
        <v/>
      </c>
      <c r="E441" s="42">
        <f>INDEX(Inputs_power!$U$5:$U$13,MATCH($B441,Inputs_power!$A$5:$A$13,0))</f>
        <v/>
      </c>
      <c r="F441" s="42">
        <f>INDEX(Inputs_power!$O$5:$O$13,MATCH($B441,Inputs_power!$A$5:$A$13,0))</f>
        <v/>
      </c>
      <c r="G441" s="36" t="n"/>
      <c r="H441" s="14">
        <f>INDEX(Variables!$B$5:$B$205,MATCH($A441,Variables!$A$5:$A$205,0))&amp;IF($C441="",""," | "&amp;INDEX(Mapping!$B$5:$B$26,MATCH($C441,Mapping!$A$5:$A$26,0))&amp;" | "&amp;INDEX(Mapping!$B$30:$B$46,MATCH($B441,Mapping!$A$30:$A$46,0)))</f>
        <v/>
      </c>
      <c r="I441" s="14">
        <f>INDEX(Variables!$C$5:$C$205,MATCH($A441,Variables!$A$5:$A$205,0))</f>
        <v/>
      </c>
      <c r="J441" s="14">
        <f>INDEX(Variables!$E$5:$E$205,MATCH($A441,Variables!$A$5:$A$205,0))</f>
        <v/>
      </c>
      <c r="K441" s="11">
        <f>LOWER(Settings!$C$4)&amp;".mit."&amp;$A441&amp;IF($C441="","","."&amp;$C441&amp;"."&amp;$B441)&amp;IF(INDEX(Variables!$D$5:$D$205,MATCH($A441,Variables!$A$5:$A$205,0))="","","."&amp;INDEX(Variables!$D$5:$D$205,MATCH($A441,Variables!$A$5:$A$205,0)))&amp;"."&amp;K$5</f>
        <v/>
      </c>
      <c r="L441" s="15">
        <f>L400*$D441+$E441+$F441*L$510</f>
        <v/>
      </c>
      <c r="M441" s="16">
        <f>M400*$D441+$E441+$F441*M$510</f>
        <v/>
      </c>
      <c r="N441" s="16">
        <f>N400*$D441+$E441+$F441*N$510</f>
        <v/>
      </c>
      <c r="O441" s="16">
        <f>O400*$D441+$E441+$F441*O$510</f>
        <v/>
      </c>
      <c r="P441" s="16">
        <f>P400*$D441+$E441+$F441*P$510</f>
        <v/>
      </c>
      <c r="Q441" s="16">
        <f>Q400*$D441+$E441+$F441*Q$510</f>
        <v/>
      </c>
      <c r="R441" s="16">
        <f>R400*$D441+$E441+$F441*R$510</f>
        <v/>
      </c>
      <c r="S441" s="16">
        <f>S400*$D441+$E441+$F441*S$510</f>
        <v/>
      </c>
      <c r="T441" s="16">
        <f>T400*$D441+$E441+$F441*T$510</f>
        <v/>
      </c>
      <c r="U441" s="16">
        <f>U400*$D441+$E441+$F441*U$510</f>
        <v/>
      </c>
      <c r="V441" s="16">
        <f>V400*$D441+$E441+$F441*V$510</f>
        <v/>
      </c>
      <c r="W441" s="16">
        <f>W400*$D441+$E441+$F441*W$510</f>
        <v/>
      </c>
      <c r="X441" s="16">
        <f>X400*$D441+$E441+$F441*X$510</f>
        <v/>
      </c>
      <c r="Y441" s="16">
        <f>Y400*$D441+$E441+$F441*Y$510</f>
        <v/>
      </c>
      <c r="Z441" s="16">
        <f>Z400*$D441+$E441+$F441*Z$510</f>
        <v/>
      </c>
      <c r="AA441" s="16">
        <f>AA400*$D441+$E441+$F441*AA$510</f>
        <v/>
      </c>
      <c r="AB441" s="16">
        <f>AB400*$D441+$E441+$F441*AB$510</f>
        <v/>
      </c>
      <c r="AC441" s="16">
        <f>AC400*$D441+$E441+$F441*AC$510</f>
        <v/>
      </c>
      <c r="AD441" s="51">
        <f>LEVELISED(AD400,$D441,$E441,$F441,AD$510)</f>
        <v/>
      </c>
      <c r="AF441" s="11">
        <f>LOWER(Settings!$C$4)&amp;".mit."&amp;$A441&amp;IF($C441="","","."&amp;$C441&amp;"."&amp;$B441)&amp;IF(INDEX(Variables!$D$5:$D$205,MATCH($A441,Variables!$A$5:$A$205,0))="","","."&amp;INDEX(Variables!$D$5:$D$205,MATCH($A441,Variables!$A$5:$A$205,0)))&amp;"."&amp;AF$5</f>
        <v/>
      </c>
      <c r="AG441" s="15">
        <f>AG400*$D441+$E441+$F441*AG$510</f>
        <v/>
      </c>
      <c r="AH441" s="16">
        <f>AH400*$D441+$E441+$F441*AH$510</f>
        <v/>
      </c>
      <c r="AI441" s="16">
        <f>AI400*$D441+$E441+$F441*AI$510</f>
        <v/>
      </c>
      <c r="AJ441" s="16">
        <f>AJ400*$D441+$E441+$F441*AJ$510</f>
        <v/>
      </c>
      <c r="AK441" s="16">
        <f>AK400*$D441+$E441+$F441*AK$510</f>
        <v/>
      </c>
      <c r="AL441" s="16">
        <f>AL400*$D441+$E441+$F441*AL$510</f>
        <v/>
      </c>
      <c r="AM441" s="16">
        <f>AM400*$D441+$E441+$F441*AM$510</f>
        <v/>
      </c>
      <c r="AN441" s="16">
        <f>AN400*$D441+$E441+$F441*AN$510</f>
        <v/>
      </c>
      <c r="AO441" s="16">
        <f>AO400*$D441+$E441+$F441*AO$510</f>
        <v/>
      </c>
      <c r="AP441" s="16">
        <f>AP400*$D441+$E441+$F441*AP$510</f>
        <v/>
      </c>
      <c r="AQ441" s="16">
        <f>AQ400*$D441+$E441+$F441*AQ$510</f>
        <v/>
      </c>
      <c r="AR441" s="16">
        <f>AR400*$D441+$E441+$F441*AR$510</f>
        <v/>
      </c>
      <c r="AS441" s="16">
        <f>AS400*$D441+$E441+$F441*AS$510</f>
        <v/>
      </c>
      <c r="AT441" s="16">
        <f>AT400*$D441+$E441+$F441*AT$510</f>
        <v/>
      </c>
      <c r="AU441" s="16">
        <f>AU400*$D441+$E441+$F441*AU$510</f>
        <v/>
      </c>
      <c r="AV441" s="16">
        <f>AV400*$D441+$E441+$F441*AV$510</f>
        <v/>
      </c>
      <c r="AW441" s="16">
        <f>AW400*$D441+$E441+$F441*AW$510</f>
        <v/>
      </c>
      <c r="AX441" s="16">
        <f>AX400*$D441+$E441+$F441*AX$510</f>
        <v/>
      </c>
      <c r="AY441" s="51">
        <f>LEVELISED(AY400,$D441,$E441,$F441,AY$510)</f>
        <v/>
      </c>
    </row>
    <row r="442" hidden="1" outlineLevel="1">
      <c r="A442" s="14" t="inlineStr">
        <is>
          <t>lfx</t>
        </is>
      </c>
      <c r="B442" s="14" t="inlineStr">
        <is>
          <t>sol</t>
        </is>
      </c>
      <c r="C442" s="14" t="inlineStr">
        <is>
          <t>pow</t>
        </is>
      </c>
      <c r="D442" s="42">
        <f>INDEX(Inputs_power!$T$5:$T$13,MATCH($B442,Inputs_power!$A$5:$A$13,0))</f>
        <v/>
      </c>
      <c r="E442" s="42">
        <f>INDEX(Inputs_power!$U$5:$U$13,MATCH($B442,Inputs_power!$A$5:$A$13,0))</f>
        <v/>
      </c>
      <c r="F442" s="42">
        <f>INDEX(Inputs_power!$O$5:$O$13,MATCH($B442,Inputs_power!$A$5:$A$13,0))</f>
        <v/>
      </c>
      <c r="G442" s="36" t="n"/>
      <c r="H442" s="14">
        <f>INDEX(Variables!$B$5:$B$205,MATCH($A442,Variables!$A$5:$A$205,0))&amp;IF($C442="",""," | "&amp;INDEX(Mapping!$B$5:$B$26,MATCH($C442,Mapping!$A$5:$A$26,0))&amp;" | "&amp;INDEX(Mapping!$B$30:$B$46,MATCH($B442,Mapping!$A$30:$A$46,0)))</f>
        <v/>
      </c>
      <c r="I442" s="14">
        <f>INDEX(Variables!$C$5:$C$205,MATCH($A442,Variables!$A$5:$A$205,0))</f>
        <v/>
      </c>
      <c r="J442" s="14">
        <f>INDEX(Variables!$E$5:$E$205,MATCH($A442,Variables!$A$5:$A$205,0))</f>
        <v/>
      </c>
      <c r="K442" s="11">
        <f>LOWER(Settings!$C$4)&amp;".mit."&amp;$A442&amp;IF($C442="","","."&amp;$C442&amp;"."&amp;$B442)&amp;IF(INDEX(Variables!$D$5:$D$205,MATCH($A442,Variables!$A$5:$A$205,0))="","","."&amp;INDEX(Variables!$D$5:$D$205,MATCH($A442,Variables!$A$5:$A$205,0)))&amp;"."&amp;K$5</f>
        <v/>
      </c>
      <c r="L442" s="15">
        <f>L401*$D442+$E442+$F442*L$510</f>
        <v/>
      </c>
      <c r="M442" s="16">
        <f>M401*$D442+$E442+$F442*M$510</f>
        <v/>
      </c>
      <c r="N442" s="16">
        <f>N401*$D442+$E442+$F442*N$510</f>
        <v/>
      </c>
      <c r="O442" s="16">
        <f>O401*$D442+$E442+$F442*O$510</f>
        <v/>
      </c>
      <c r="P442" s="16">
        <f>P401*$D442+$E442+$F442*P$510</f>
        <v/>
      </c>
      <c r="Q442" s="16">
        <f>Q401*$D442+$E442+$F442*Q$510</f>
        <v/>
      </c>
      <c r="R442" s="16">
        <f>R401*$D442+$E442+$F442*R$510</f>
        <v/>
      </c>
      <c r="S442" s="16">
        <f>S401*$D442+$E442+$F442*S$510</f>
        <v/>
      </c>
      <c r="T442" s="16">
        <f>T401*$D442+$E442+$F442*T$510</f>
        <v/>
      </c>
      <c r="U442" s="16">
        <f>U401*$D442+$E442+$F442*U$510</f>
        <v/>
      </c>
      <c r="V442" s="16">
        <f>V401*$D442+$E442+$F442*V$510</f>
        <v/>
      </c>
      <c r="W442" s="16">
        <f>W401*$D442+$E442+$F442*W$510</f>
        <v/>
      </c>
      <c r="X442" s="16">
        <f>X401*$D442+$E442+$F442*X$510</f>
        <v/>
      </c>
      <c r="Y442" s="16">
        <f>Y401*$D442+$E442+$F442*Y$510</f>
        <v/>
      </c>
      <c r="Z442" s="16">
        <f>Z401*$D442+$E442+$F442*Z$510</f>
        <v/>
      </c>
      <c r="AA442" s="16">
        <f>AA401*$D442+$E442+$F442*AA$510</f>
        <v/>
      </c>
      <c r="AB442" s="16">
        <f>AB401*$D442+$E442+$F442*AB$510</f>
        <v/>
      </c>
      <c r="AC442" s="16">
        <f>AC401*$D442+$E442+$F442*AC$510</f>
        <v/>
      </c>
      <c r="AD442" s="51">
        <f>LEVELISED(AD401,$D442,$E442,$F442,AD$510)</f>
        <v/>
      </c>
      <c r="AF442" s="11">
        <f>LOWER(Settings!$C$4)&amp;".mit."&amp;$A442&amp;IF($C442="","","."&amp;$C442&amp;"."&amp;$B442)&amp;IF(INDEX(Variables!$D$5:$D$205,MATCH($A442,Variables!$A$5:$A$205,0))="","","."&amp;INDEX(Variables!$D$5:$D$205,MATCH($A442,Variables!$A$5:$A$205,0)))&amp;"."&amp;AF$5</f>
        <v/>
      </c>
      <c r="AG442" s="15">
        <f>AG401*$D442+$E442+$F442*AG$510</f>
        <v/>
      </c>
      <c r="AH442" s="16">
        <f>AH401*$D442+$E442+$F442*AH$510</f>
        <v/>
      </c>
      <c r="AI442" s="16">
        <f>AI401*$D442+$E442+$F442*AI$510</f>
        <v/>
      </c>
      <c r="AJ442" s="16">
        <f>AJ401*$D442+$E442+$F442*AJ$510</f>
        <v/>
      </c>
      <c r="AK442" s="16">
        <f>AK401*$D442+$E442+$F442*AK$510</f>
        <v/>
      </c>
      <c r="AL442" s="16">
        <f>AL401*$D442+$E442+$F442*AL$510</f>
        <v/>
      </c>
      <c r="AM442" s="16">
        <f>AM401*$D442+$E442+$F442*AM$510</f>
        <v/>
      </c>
      <c r="AN442" s="16">
        <f>AN401*$D442+$E442+$F442*AN$510</f>
        <v/>
      </c>
      <c r="AO442" s="16">
        <f>AO401*$D442+$E442+$F442*AO$510</f>
        <v/>
      </c>
      <c r="AP442" s="16">
        <f>AP401*$D442+$E442+$F442*AP$510</f>
        <v/>
      </c>
      <c r="AQ442" s="16">
        <f>AQ401*$D442+$E442+$F442*AQ$510</f>
        <v/>
      </c>
      <c r="AR442" s="16">
        <f>AR401*$D442+$E442+$F442*AR$510</f>
        <v/>
      </c>
      <c r="AS442" s="16">
        <f>AS401*$D442+$E442+$F442*AS$510</f>
        <v/>
      </c>
      <c r="AT442" s="16">
        <f>AT401*$D442+$E442+$F442*AT$510</f>
        <v/>
      </c>
      <c r="AU442" s="16">
        <f>AU401*$D442+$E442+$F442*AU$510</f>
        <v/>
      </c>
      <c r="AV442" s="16">
        <f>AV401*$D442+$E442+$F442*AV$510</f>
        <v/>
      </c>
      <c r="AW442" s="16">
        <f>AW401*$D442+$E442+$F442*AW$510</f>
        <v/>
      </c>
      <c r="AX442" s="16">
        <f>AX401*$D442+$E442+$F442*AX$510</f>
        <v/>
      </c>
      <c r="AY442" s="51">
        <f>LEVELISED(AY401,$D442,$E442,$F442,AY$510)</f>
        <v/>
      </c>
    </row>
    <row r="443" hidden="1" outlineLevel="1">
      <c r="A443" s="14" t="inlineStr">
        <is>
          <t>lfx</t>
        </is>
      </c>
      <c r="B443" s="14" t="inlineStr">
        <is>
          <t>hyd</t>
        </is>
      </c>
      <c r="C443" s="14" t="inlineStr">
        <is>
          <t>pow</t>
        </is>
      </c>
      <c r="D443" s="42">
        <f>INDEX(Inputs_power!$T$5:$T$13,MATCH($B443,Inputs_power!$A$5:$A$13,0))</f>
        <v/>
      </c>
      <c r="E443" s="42">
        <f>INDEX(Inputs_power!$U$5:$U$13,MATCH($B443,Inputs_power!$A$5:$A$13,0))</f>
        <v/>
      </c>
      <c r="F443" s="42">
        <f>INDEX(Inputs_power!$O$5:$O$13,MATCH($B443,Inputs_power!$A$5:$A$13,0))</f>
        <v/>
      </c>
      <c r="G443" s="36" t="n"/>
      <c r="H443" s="14">
        <f>INDEX(Variables!$B$5:$B$205,MATCH($A443,Variables!$A$5:$A$205,0))&amp;IF($C443="",""," | "&amp;INDEX(Mapping!$B$5:$B$26,MATCH($C443,Mapping!$A$5:$A$26,0))&amp;" | "&amp;INDEX(Mapping!$B$30:$B$46,MATCH($B443,Mapping!$A$30:$A$46,0)))</f>
        <v/>
      </c>
      <c r="I443" s="14">
        <f>INDEX(Variables!$C$5:$C$205,MATCH($A443,Variables!$A$5:$A$205,0))</f>
        <v/>
      </c>
      <c r="J443" s="14">
        <f>INDEX(Variables!$E$5:$E$205,MATCH($A443,Variables!$A$5:$A$205,0))</f>
        <v/>
      </c>
      <c r="K443" s="11">
        <f>LOWER(Settings!$C$4)&amp;".mit."&amp;$A443&amp;IF($C443="","","."&amp;$C443&amp;"."&amp;$B443)&amp;IF(INDEX(Variables!$D$5:$D$205,MATCH($A443,Variables!$A$5:$A$205,0))="","","."&amp;INDEX(Variables!$D$5:$D$205,MATCH($A443,Variables!$A$5:$A$205,0)))&amp;"."&amp;K$5</f>
        <v/>
      </c>
      <c r="L443" s="15">
        <f>L402*$D443+$E443+$F443*L$510</f>
        <v/>
      </c>
      <c r="M443" s="16">
        <f>M402*$D443+$E443+$F443*M$510</f>
        <v/>
      </c>
      <c r="N443" s="16">
        <f>N402*$D443+$E443+$F443*N$510</f>
        <v/>
      </c>
      <c r="O443" s="16">
        <f>O402*$D443+$E443+$F443*O$510</f>
        <v/>
      </c>
      <c r="P443" s="16">
        <f>P402*$D443+$E443+$F443*P$510</f>
        <v/>
      </c>
      <c r="Q443" s="16">
        <f>Q402*$D443+$E443+$F443*Q$510</f>
        <v/>
      </c>
      <c r="R443" s="16">
        <f>R402*$D443+$E443+$F443*R$510</f>
        <v/>
      </c>
      <c r="S443" s="16">
        <f>S402*$D443+$E443+$F443*S$510</f>
        <v/>
      </c>
      <c r="T443" s="16">
        <f>T402*$D443+$E443+$F443*T$510</f>
        <v/>
      </c>
      <c r="U443" s="16">
        <f>U402*$D443+$E443+$F443*U$510</f>
        <v/>
      </c>
      <c r="V443" s="16">
        <f>V402*$D443+$E443+$F443*V$510</f>
        <v/>
      </c>
      <c r="W443" s="16">
        <f>W402*$D443+$E443+$F443*W$510</f>
        <v/>
      </c>
      <c r="X443" s="16">
        <f>X402*$D443+$E443+$F443*X$510</f>
        <v/>
      </c>
      <c r="Y443" s="16">
        <f>Y402*$D443+$E443+$F443*Y$510</f>
        <v/>
      </c>
      <c r="Z443" s="16">
        <f>Z402*$D443+$E443+$F443*Z$510</f>
        <v/>
      </c>
      <c r="AA443" s="16">
        <f>AA402*$D443+$E443+$F443*AA$510</f>
        <v/>
      </c>
      <c r="AB443" s="16">
        <f>AB402*$D443+$E443+$F443*AB$510</f>
        <v/>
      </c>
      <c r="AC443" s="16">
        <f>AC402*$D443+$E443+$F443*AC$510</f>
        <v/>
      </c>
      <c r="AD443" s="51">
        <f>LEVELISED(AD402,$D443,$E443,$F443,AD$510)</f>
        <v/>
      </c>
      <c r="AF443" s="11">
        <f>LOWER(Settings!$C$4)&amp;".mit."&amp;$A443&amp;IF($C443="","","."&amp;$C443&amp;"."&amp;$B443)&amp;IF(INDEX(Variables!$D$5:$D$205,MATCH($A443,Variables!$A$5:$A$205,0))="","","."&amp;INDEX(Variables!$D$5:$D$205,MATCH($A443,Variables!$A$5:$A$205,0)))&amp;"."&amp;AF$5</f>
        <v/>
      </c>
      <c r="AG443" s="15">
        <f>AG402*$D443+$E443+$F443*AG$510</f>
        <v/>
      </c>
      <c r="AH443" s="16">
        <f>AH402*$D443+$E443+$F443*AH$510</f>
        <v/>
      </c>
      <c r="AI443" s="16">
        <f>AI402*$D443+$E443+$F443*AI$510</f>
        <v/>
      </c>
      <c r="AJ443" s="16">
        <f>AJ402*$D443+$E443+$F443*AJ$510</f>
        <v/>
      </c>
      <c r="AK443" s="16">
        <f>AK402*$D443+$E443+$F443*AK$510</f>
        <v/>
      </c>
      <c r="AL443" s="16">
        <f>AL402*$D443+$E443+$F443*AL$510</f>
        <v/>
      </c>
      <c r="AM443" s="16">
        <f>AM402*$D443+$E443+$F443*AM$510</f>
        <v/>
      </c>
      <c r="AN443" s="16">
        <f>AN402*$D443+$E443+$F443*AN$510</f>
        <v/>
      </c>
      <c r="AO443" s="16">
        <f>AO402*$D443+$E443+$F443*AO$510</f>
        <v/>
      </c>
      <c r="AP443" s="16">
        <f>AP402*$D443+$E443+$F443*AP$510</f>
        <v/>
      </c>
      <c r="AQ443" s="16">
        <f>AQ402*$D443+$E443+$F443*AQ$510</f>
        <v/>
      </c>
      <c r="AR443" s="16">
        <f>AR402*$D443+$E443+$F443*AR$510</f>
        <v/>
      </c>
      <c r="AS443" s="16">
        <f>AS402*$D443+$E443+$F443*AS$510</f>
        <v/>
      </c>
      <c r="AT443" s="16">
        <f>AT402*$D443+$E443+$F443*AT$510</f>
        <v/>
      </c>
      <c r="AU443" s="16">
        <f>AU402*$D443+$E443+$F443*AU$510</f>
        <v/>
      </c>
      <c r="AV443" s="16">
        <f>AV402*$D443+$E443+$F443*AV$510</f>
        <v/>
      </c>
      <c r="AW443" s="16">
        <f>AW402*$D443+$E443+$F443*AW$510</f>
        <v/>
      </c>
      <c r="AX443" s="16">
        <f>AX402*$D443+$E443+$F443*AX$510</f>
        <v/>
      </c>
      <c r="AY443" s="51">
        <f>LEVELISED(AY402,$D443,$E443,$F443,AY$510)</f>
        <v/>
      </c>
    </row>
    <row r="444" hidden="1" outlineLevel="1">
      <c r="A444" s="14" t="inlineStr">
        <is>
          <t>lfx</t>
        </is>
      </c>
      <c r="B444" s="14" t="inlineStr">
        <is>
          <t>ore</t>
        </is>
      </c>
      <c r="C444" s="14" t="inlineStr">
        <is>
          <t>pow</t>
        </is>
      </c>
      <c r="D444" s="42">
        <f>INDEX(Inputs_power!$T$5:$T$13,MATCH($B444,Inputs_power!$A$5:$A$13,0))</f>
        <v/>
      </c>
      <c r="E444" s="42">
        <f>INDEX(Inputs_power!$U$5:$U$13,MATCH($B444,Inputs_power!$A$5:$A$13,0))</f>
        <v/>
      </c>
      <c r="F444" s="42">
        <f>INDEX(Inputs_power!$O$5:$O$13,MATCH($B444,Inputs_power!$A$5:$A$13,0))</f>
        <v/>
      </c>
      <c r="G444" s="36" t="n"/>
      <c r="H444" s="14">
        <f>INDEX(Variables!$B$5:$B$205,MATCH($A444,Variables!$A$5:$A$205,0))&amp;IF($C444="",""," | "&amp;INDEX(Mapping!$B$5:$B$26,MATCH($C444,Mapping!$A$5:$A$26,0))&amp;" | "&amp;INDEX(Mapping!$B$30:$B$46,MATCH($B444,Mapping!$A$30:$A$46,0)))</f>
        <v/>
      </c>
      <c r="I444" s="14">
        <f>INDEX(Variables!$C$5:$C$205,MATCH($A444,Variables!$A$5:$A$205,0))</f>
        <v/>
      </c>
      <c r="J444" s="14">
        <f>INDEX(Variables!$E$5:$E$205,MATCH($A444,Variables!$A$5:$A$205,0))</f>
        <v/>
      </c>
      <c r="K444" s="11">
        <f>LOWER(Settings!$C$4)&amp;".mit."&amp;$A444&amp;IF($C444="","","."&amp;$C444&amp;"."&amp;$B444)&amp;IF(INDEX(Variables!$D$5:$D$205,MATCH($A444,Variables!$A$5:$A$205,0))="","","."&amp;INDEX(Variables!$D$5:$D$205,MATCH($A444,Variables!$A$5:$A$205,0)))&amp;"."&amp;K$5</f>
        <v/>
      </c>
      <c r="L444" s="15">
        <f>L403*$D444+$E444+$F444*L$510</f>
        <v/>
      </c>
      <c r="M444" s="16">
        <f>M403*$D444+$E444+$F444*M$510</f>
        <v/>
      </c>
      <c r="N444" s="16">
        <f>N403*$D444+$E444+$F444*N$510</f>
        <v/>
      </c>
      <c r="O444" s="16">
        <f>O403*$D444+$E444+$F444*O$510</f>
        <v/>
      </c>
      <c r="P444" s="16">
        <f>P403*$D444+$E444+$F444*P$510</f>
        <v/>
      </c>
      <c r="Q444" s="16">
        <f>Q403*$D444+$E444+$F444*Q$510</f>
        <v/>
      </c>
      <c r="R444" s="16">
        <f>R403*$D444+$E444+$F444*R$510</f>
        <v/>
      </c>
      <c r="S444" s="16">
        <f>S403*$D444+$E444+$F444*S$510</f>
        <v/>
      </c>
      <c r="T444" s="16">
        <f>T403*$D444+$E444+$F444*T$510</f>
        <v/>
      </c>
      <c r="U444" s="16">
        <f>U403*$D444+$E444+$F444*U$510</f>
        <v/>
      </c>
      <c r="V444" s="16">
        <f>V403*$D444+$E444+$F444*V$510</f>
        <v/>
      </c>
      <c r="W444" s="16">
        <f>W403*$D444+$E444+$F444*W$510</f>
        <v/>
      </c>
      <c r="X444" s="16">
        <f>X403*$D444+$E444+$F444*X$510</f>
        <v/>
      </c>
      <c r="Y444" s="16">
        <f>Y403*$D444+$E444+$F444*Y$510</f>
        <v/>
      </c>
      <c r="Z444" s="16">
        <f>Z403*$D444+$E444+$F444*Z$510</f>
        <v/>
      </c>
      <c r="AA444" s="16">
        <f>AA403*$D444+$E444+$F444*AA$510</f>
        <v/>
      </c>
      <c r="AB444" s="16">
        <f>AB403*$D444+$E444+$F444*AB$510</f>
        <v/>
      </c>
      <c r="AC444" s="16">
        <f>AC403*$D444+$E444+$F444*AC$510</f>
        <v/>
      </c>
      <c r="AD444" s="51">
        <f>LEVELISED(AD403,$D444,$E444,$F444,AD$510)</f>
        <v/>
      </c>
      <c r="AF444" s="11">
        <f>LOWER(Settings!$C$4)&amp;".mit."&amp;$A444&amp;IF($C444="","","."&amp;$C444&amp;"."&amp;$B444)&amp;IF(INDEX(Variables!$D$5:$D$205,MATCH($A444,Variables!$A$5:$A$205,0))="","","."&amp;INDEX(Variables!$D$5:$D$205,MATCH($A444,Variables!$A$5:$A$205,0)))&amp;"."&amp;AF$5</f>
        <v/>
      </c>
      <c r="AG444" s="15">
        <f>AG403*$D444+$E444+$F444*AG$510</f>
        <v/>
      </c>
      <c r="AH444" s="16">
        <f>AH403*$D444+$E444+$F444*AH$510</f>
        <v/>
      </c>
      <c r="AI444" s="16">
        <f>AI403*$D444+$E444+$F444*AI$510</f>
        <v/>
      </c>
      <c r="AJ444" s="16">
        <f>AJ403*$D444+$E444+$F444*AJ$510</f>
        <v/>
      </c>
      <c r="AK444" s="16">
        <f>AK403*$D444+$E444+$F444*AK$510</f>
        <v/>
      </c>
      <c r="AL444" s="16">
        <f>AL403*$D444+$E444+$F444*AL$510</f>
        <v/>
      </c>
      <c r="AM444" s="16">
        <f>AM403*$D444+$E444+$F444*AM$510</f>
        <v/>
      </c>
      <c r="AN444" s="16">
        <f>AN403*$D444+$E444+$F444*AN$510</f>
        <v/>
      </c>
      <c r="AO444" s="16">
        <f>AO403*$D444+$E444+$F444*AO$510</f>
        <v/>
      </c>
      <c r="AP444" s="16">
        <f>AP403*$D444+$E444+$F444*AP$510</f>
        <v/>
      </c>
      <c r="AQ444" s="16">
        <f>AQ403*$D444+$E444+$F444*AQ$510</f>
        <v/>
      </c>
      <c r="AR444" s="16">
        <f>AR403*$D444+$E444+$F444*AR$510</f>
        <v/>
      </c>
      <c r="AS444" s="16">
        <f>AS403*$D444+$E444+$F444*AS$510</f>
        <v/>
      </c>
      <c r="AT444" s="16">
        <f>AT403*$D444+$E444+$F444*AT$510</f>
        <v/>
      </c>
      <c r="AU444" s="16">
        <f>AU403*$D444+$E444+$F444*AU$510</f>
        <v/>
      </c>
      <c r="AV444" s="16">
        <f>AV403*$D444+$E444+$F444*AV$510</f>
        <v/>
      </c>
      <c r="AW444" s="16">
        <f>AW403*$D444+$E444+$F444*AW$510</f>
        <v/>
      </c>
      <c r="AX444" s="16">
        <f>AX403*$D444+$E444+$F444*AX$510</f>
        <v/>
      </c>
      <c r="AY444" s="51">
        <f>LEVELISED(AY403,$D444,$E444,$F444,AY$510)</f>
        <v/>
      </c>
    </row>
    <row r="445" hidden="1" outlineLevel="1">
      <c r="A445" s="14" t="inlineStr">
        <is>
          <t>lfx</t>
        </is>
      </c>
      <c r="B445" s="14" t="inlineStr">
        <is>
          <t>bio</t>
        </is>
      </c>
      <c r="C445" s="14" t="inlineStr">
        <is>
          <t>pow</t>
        </is>
      </c>
      <c r="D445" s="42">
        <f>INDEX(Inputs_power!$T$5:$T$13,MATCH($B445,Inputs_power!$A$5:$A$13,0))</f>
        <v/>
      </c>
      <c r="E445" s="42">
        <f>INDEX(Inputs_power!$U$5:$U$13,MATCH($B445,Inputs_power!$A$5:$A$13,0))</f>
        <v/>
      </c>
      <c r="F445" s="42">
        <f>INDEX(Inputs_power!$O$5:$O$13,MATCH($B445,Inputs_power!$A$5:$A$13,0))</f>
        <v/>
      </c>
      <c r="G445" s="36" t="n"/>
      <c r="H445" s="14">
        <f>INDEX(Variables!$B$5:$B$205,MATCH($A445,Variables!$A$5:$A$205,0))&amp;IF($C445="",""," | "&amp;INDEX(Mapping!$B$5:$B$26,MATCH($C445,Mapping!$A$5:$A$26,0))&amp;" | "&amp;INDEX(Mapping!$B$30:$B$46,MATCH($B445,Mapping!$A$30:$A$46,0)))</f>
        <v/>
      </c>
      <c r="I445" s="14">
        <f>INDEX(Variables!$C$5:$C$205,MATCH($A445,Variables!$A$5:$A$205,0))</f>
        <v/>
      </c>
      <c r="J445" s="14">
        <f>INDEX(Variables!$E$5:$E$205,MATCH($A445,Variables!$A$5:$A$205,0))</f>
        <v/>
      </c>
      <c r="K445" s="11">
        <f>LOWER(Settings!$C$4)&amp;".mit."&amp;$A445&amp;IF($C445="","","."&amp;$C445&amp;"."&amp;$B445)&amp;IF(INDEX(Variables!$D$5:$D$205,MATCH($A445,Variables!$A$5:$A$205,0))="","","."&amp;INDEX(Variables!$D$5:$D$205,MATCH($A445,Variables!$A$5:$A$205,0)))&amp;"."&amp;K$5</f>
        <v/>
      </c>
      <c r="L445" s="15">
        <f>L404*$D445+$E445+$F445*L$510</f>
        <v/>
      </c>
      <c r="M445" s="16">
        <f>M404*$D445+$E445+$F445*M$510</f>
        <v/>
      </c>
      <c r="N445" s="16">
        <f>N404*$D445+$E445+$F445*N$510</f>
        <v/>
      </c>
      <c r="O445" s="16">
        <f>O404*$D445+$E445+$F445*O$510</f>
        <v/>
      </c>
      <c r="P445" s="16">
        <f>P404*$D445+$E445+$F445*P$510</f>
        <v/>
      </c>
      <c r="Q445" s="16">
        <f>Q404*$D445+$E445+$F445*Q$510</f>
        <v/>
      </c>
      <c r="R445" s="16">
        <f>R404*$D445+$E445+$F445*R$510</f>
        <v/>
      </c>
      <c r="S445" s="16">
        <f>S404*$D445+$E445+$F445*S$510</f>
        <v/>
      </c>
      <c r="T445" s="16">
        <f>T404*$D445+$E445+$F445*T$510</f>
        <v/>
      </c>
      <c r="U445" s="16">
        <f>U404*$D445+$E445+$F445*U$510</f>
        <v/>
      </c>
      <c r="V445" s="16">
        <f>V404*$D445+$E445+$F445*V$510</f>
        <v/>
      </c>
      <c r="W445" s="16">
        <f>W404*$D445+$E445+$F445*W$510</f>
        <v/>
      </c>
      <c r="X445" s="16">
        <f>X404*$D445+$E445+$F445*X$510</f>
        <v/>
      </c>
      <c r="Y445" s="16">
        <f>Y404*$D445+$E445+$F445*Y$510</f>
        <v/>
      </c>
      <c r="Z445" s="16">
        <f>Z404*$D445+$E445+$F445*Z$510</f>
        <v/>
      </c>
      <c r="AA445" s="16">
        <f>AA404*$D445+$E445+$F445*AA$510</f>
        <v/>
      </c>
      <c r="AB445" s="16">
        <f>AB404*$D445+$E445+$F445*AB$510</f>
        <v/>
      </c>
      <c r="AC445" s="16">
        <f>AC404*$D445+$E445+$F445*AC$510</f>
        <v/>
      </c>
      <c r="AD445" s="51">
        <f>LEVELISED(AD404,$D445,$E445,$F445,AD$510)</f>
        <v/>
      </c>
      <c r="AF445" s="11">
        <f>LOWER(Settings!$C$4)&amp;".mit."&amp;$A445&amp;IF($C445="","","."&amp;$C445&amp;"."&amp;$B445)&amp;IF(INDEX(Variables!$D$5:$D$205,MATCH($A445,Variables!$A$5:$A$205,0))="","","."&amp;INDEX(Variables!$D$5:$D$205,MATCH($A445,Variables!$A$5:$A$205,0)))&amp;"."&amp;AF$5</f>
        <v/>
      </c>
      <c r="AG445" s="15">
        <f>AG404*$D445+$E445+$F445*AG$510</f>
        <v/>
      </c>
      <c r="AH445" s="16">
        <f>AH404*$D445+$E445+$F445*AH$510</f>
        <v/>
      </c>
      <c r="AI445" s="16">
        <f>AI404*$D445+$E445+$F445*AI$510</f>
        <v/>
      </c>
      <c r="AJ445" s="16">
        <f>AJ404*$D445+$E445+$F445*AJ$510</f>
        <v/>
      </c>
      <c r="AK445" s="16">
        <f>AK404*$D445+$E445+$F445*AK$510</f>
        <v/>
      </c>
      <c r="AL445" s="16">
        <f>AL404*$D445+$E445+$F445*AL$510</f>
        <v/>
      </c>
      <c r="AM445" s="16">
        <f>AM404*$D445+$E445+$F445*AM$510</f>
        <v/>
      </c>
      <c r="AN445" s="16">
        <f>AN404*$D445+$E445+$F445*AN$510</f>
        <v/>
      </c>
      <c r="AO445" s="16">
        <f>AO404*$D445+$E445+$F445*AO$510</f>
        <v/>
      </c>
      <c r="AP445" s="16">
        <f>AP404*$D445+$E445+$F445*AP$510</f>
        <v/>
      </c>
      <c r="AQ445" s="16">
        <f>AQ404*$D445+$E445+$F445*AQ$510</f>
        <v/>
      </c>
      <c r="AR445" s="16">
        <f>AR404*$D445+$E445+$F445*AR$510</f>
        <v/>
      </c>
      <c r="AS445" s="16">
        <f>AS404*$D445+$E445+$F445*AS$510</f>
        <v/>
      </c>
      <c r="AT445" s="16">
        <f>AT404*$D445+$E445+$F445*AT$510</f>
        <v/>
      </c>
      <c r="AU445" s="16">
        <f>AU404*$D445+$E445+$F445*AU$510</f>
        <v/>
      </c>
      <c r="AV445" s="16">
        <f>AV404*$D445+$E445+$F445*AV$510</f>
        <v/>
      </c>
      <c r="AW445" s="16">
        <f>AW404*$D445+$E445+$F445*AW$510</f>
        <v/>
      </c>
      <c r="AX445" s="16">
        <f>AX404*$D445+$E445+$F445*AX$510</f>
        <v/>
      </c>
      <c r="AY445" s="51">
        <f>LEVELISED(AY404,$D445,$E445,$F445,AY$510)</f>
        <v/>
      </c>
    </row>
    <row r="446" hidden="1" outlineLevel="1"/>
    <row r="447" hidden="1" outlineLevel="1">
      <c r="H447" s="21" t="inlineStr">
        <is>
          <t>D. Variable costs before new policies, and new policy cost per kWh generated ($/kWh)</t>
        </is>
      </c>
    </row>
    <row r="448" hidden="1" outlineLevel="1">
      <c r="A448" s="14" t="inlineStr">
        <is>
          <t>vbc</t>
        </is>
      </c>
      <c r="B448" s="14" t="inlineStr">
        <is>
          <t>coa</t>
        </is>
      </c>
      <c r="C448" s="14" t="inlineStr">
        <is>
          <t>pow</t>
        </is>
      </c>
      <c r="D448" s="42">
        <f>INDEX(Inputs_power!$V$5:$V$13,MATCH($B448,Inputs_power!$A$5:$A$13,0))</f>
        <v/>
      </c>
      <c r="E448" s="42">
        <f>INDEX(Inputs_power!$X$5:$X$13,MATCH($B448,Inputs_power!$A$5:$A$13,0))</f>
        <v/>
      </c>
      <c r="F448" s="42">
        <f>INDEX(Inputs_power!$W$5:$W$13,MATCH($B448,Inputs_power!$A$5:$A$13,0))</f>
        <v/>
      </c>
      <c r="G448" s="36" t="n"/>
      <c r="H448" s="14">
        <f>INDEX(Variables!$B$5:$B$205,MATCH($A448,Variables!$A$5:$A$205,0))&amp;IF($C448="",""," | "&amp;INDEX(Mapping!$B$5:$B$26,MATCH($C448,Mapping!$A$5:$A$26,0))&amp;" | "&amp;INDEX(Mapping!$B$30:$B$46,MATCH($B448,Mapping!$A$30:$A$46,0)))</f>
        <v/>
      </c>
      <c r="I448" s="14">
        <f>INDEX(Variables!$C$5:$C$205,MATCH($A448,Variables!$A$5:$A$205,0))</f>
        <v/>
      </c>
      <c r="J448" s="14">
        <f>INDEX(Variables!$E$5:$E$205,MATCH($A448,Variables!$A$5:$A$205,0))</f>
        <v/>
      </c>
      <c r="K448" s="11">
        <f>LOWER(Settings!$C$4)&amp;".mit."&amp;$A448&amp;IF($C448="","","."&amp;$C448&amp;"."&amp;$B448)&amp;IF(INDEX(Variables!$D$5:$D$205,MATCH($A448,Variables!$A$5:$A$205,0))="","","."&amp;INDEX(Variables!$D$5:$D$205,MATCH($A448,Variables!$A$5:$A$205,0)))&amp;"."&amp;K$5</f>
        <v/>
      </c>
      <c r="L448" s="15">
        <f>$D448+INDEX(L$292:L$303,$E448)*$F448</f>
        <v/>
      </c>
      <c r="M448" s="16">
        <f>$D448+INDEX(M$292:M$303,$E448)*$F448</f>
        <v/>
      </c>
      <c r="N448" s="16">
        <f>$D448+INDEX(N$292:N$303,$E448)*$F448</f>
        <v/>
      </c>
      <c r="O448" s="16">
        <f>$D448+INDEX(O$292:O$303,$E448)*$F448</f>
        <v/>
      </c>
      <c r="P448" s="16">
        <f>$D448+INDEX(P$292:P$303,$E448)*$F448</f>
        <v/>
      </c>
      <c r="Q448" s="16">
        <f>$D448+INDEX(Q$292:Q$303,$E448)*$F448</f>
        <v/>
      </c>
      <c r="R448" s="16">
        <f>$D448+INDEX(R$292:R$303,$E448)*$F448</f>
        <v/>
      </c>
      <c r="S448" s="16">
        <f>$D448+INDEX(S$292:S$303,$E448)*$F448</f>
        <v/>
      </c>
      <c r="T448" s="16">
        <f>$D448+INDEX(T$292:T$303,$E448)*$F448</f>
        <v/>
      </c>
      <c r="U448" s="16">
        <f>$D448+INDEX(U$292:U$303,$E448)*$F448</f>
        <v/>
      </c>
      <c r="V448" s="16">
        <f>$D448+INDEX(V$292:V$303,$E448)*$F448</f>
        <v/>
      </c>
      <c r="W448" s="16">
        <f>$D448+INDEX(W$292:W$303,$E448)*$F448</f>
        <v/>
      </c>
      <c r="X448" s="16">
        <f>$D448+INDEX(X$292:X$303,$E448)*$F448</f>
        <v/>
      </c>
      <c r="Y448" s="16">
        <f>$D448+INDEX(Y$292:Y$303,$E448)*$F448</f>
        <v/>
      </c>
      <c r="Z448" s="16">
        <f>$D448+INDEX(Z$292:Z$303,$E448)*$F448</f>
        <v/>
      </c>
      <c r="AA448" s="16">
        <f>$D448+INDEX(AA$292:AA$303,$E448)*$F448</f>
        <v/>
      </c>
      <c r="AB448" s="16">
        <f>$D448+INDEX(AB$292:AB$303,$E448)*$F448</f>
        <v/>
      </c>
      <c r="AC448" s="16">
        <f>$D448+INDEX(AC$292:AC$303,$E448)*$F448</f>
        <v/>
      </c>
      <c r="AD448" s="51">
        <f>VARCOST($D448,INDEX(AD$292:AD$303,$E448),$F448)</f>
        <v/>
      </c>
      <c r="AF448" s="11">
        <f>LOWER(Settings!$C$4)&amp;".mit."&amp;$A448&amp;IF($C448="","","."&amp;$C448&amp;"."&amp;$B448)&amp;IF(INDEX(Variables!$D$5:$D$205,MATCH($A448,Variables!$A$5:$A$205,0))="","","."&amp;INDEX(Variables!$D$5:$D$205,MATCH($A448,Variables!$A$5:$A$205,0)))&amp;"."&amp;AF$5</f>
        <v/>
      </c>
      <c r="AG448" s="15">
        <f>$D448+INDEX(AG$292:AG$303,$E448)*$F448</f>
        <v/>
      </c>
      <c r="AH448" s="16">
        <f>$D448+INDEX(AH$292:AH$303,$E448)*$F448</f>
        <v/>
      </c>
      <c r="AI448" s="16">
        <f>$D448+INDEX(AI$292:AI$303,$E448)*$F448</f>
        <v/>
      </c>
      <c r="AJ448" s="16">
        <f>$D448+INDEX(AJ$292:AJ$303,$E448)*$F448</f>
        <v/>
      </c>
      <c r="AK448" s="16">
        <f>$D448+INDEX(AK$292:AK$303,$E448)*$F448</f>
        <v/>
      </c>
      <c r="AL448" s="16">
        <f>$D448+INDEX(AL$292:AL$303,$E448)*$F448</f>
        <v/>
      </c>
      <c r="AM448" s="16">
        <f>$D448+INDEX(AM$292:AM$303,$E448)*$F448</f>
        <v/>
      </c>
      <c r="AN448" s="16">
        <f>$D448+INDEX(AN$292:AN$303,$E448)*$F448</f>
        <v/>
      </c>
      <c r="AO448" s="16">
        <f>$D448+INDEX(AO$292:AO$303,$E448)*$F448</f>
        <v/>
      </c>
      <c r="AP448" s="16">
        <f>$D448+INDEX(AP$292:AP$303,$E448)*$F448</f>
        <v/>
      </c>
      <c r="AQ448" s="16">
        <f>$D448+INDEX(AQ$292:AQ$303,$E448)*$F448</f>
        <v/>
      </c>
      <c r="AR448" s="16">
        <f>$D448+INDEX(AR$292:AR$303,$E448)*$F448</f>
        <v/>
      </c>
      <c r="AS448" s="16">
        <f>$D448+INDEX(AS$292:AS$303,$E448)*$F448</f>
        <v/>
      </c>
      <c r="AT448" s="16">
        <f>$D448+INDEX(AT$292:AT$303,$E448)*$F448</f>
        <v/>
      </c>
      <c r="AU448" s="16">
        <f>$D448+INDEX(AU$292:AU$303,$E448)*$F448</f>
        <v/>
      </c>
      <c r="AV448" s="16">
        <f>$D448+INDEX(AV$292:AV$303,$E448)*$F448</f>
        <v/>
      </c>
      <c r="AW448" s="16">
        <f>$D448+INDEX(AW$292:AW$303,$E448)*$F448</f>
        <v/>
      </c>
      <c r="AX448" s="16">
        <f>$D448+INDEX(AX$292:AX$303,$E448)*$F448</f>
        <v/>
      </c>
      <c r="AY448" s="51">
        <f>VARCOST($D448,INDEX(AY$292:AY$303,$E448),$F448)</f>
        <v/>
      </c>
    </row>
    <row r="449" hidden="1" outlineLevel="1">
      <c r="A449" s="14" t="inlineStr">
        <is>
          <t>vbc</t>
        </is>
      </c>
      <c r="B449" s="14" t="inlineStr">
        <is>
          <t>nga</t>
        </is>
      </c>
      <c r="C449" s="14" t="inlineStr">
        <is>
          <t>pow</t>
        </is>
      </c>
      <c r="D449" s="42">
        <f>INDEX(Inputs_power!$V$5:$V$13,MATCH($B449,Inputs_power!$A$5:$A$13,0))</f>
        <v/>
      </c>
      <c r="E449" s="42">
        <f>INDEX(Inputs_power!$X$5:$X$13,MATCH($B449,Inputs_power!$A$5:$A$13,0))</f>
        <v/>
      </c>
      <c r="F449" s="42">
        <f>INDEX(Inputs_power!$W$5:$W$13,MATCH($B449,Inputs_power!$A$5:$A$13,0))</f>
        <v/>
      </c>
      <c r="G449" s="36" t="n"/>
      <c r="H449" s="14">
        <f>INDEX(Variables!$B$5:$B$205,MATCH($A449,Variables!$A$5:$A$205,0))&amp;IF($C449="",""," | "&amp;INDEX(Mapping!$B$5:$B$26,MATCH($C449,Mapping!$A$5:$A$26,0))&amp;" | "&amp;INDEX(Mapping!$B$30:$B$46,MATCH($B449,Mapping!$A$30:$A$46,0)))</f>
        <v/>
      </c>
      <c r="I449" s="14">
        <f>INDEX(Variables!$C$5:$C$205,MATCH($A449,Variables!$A$5:$A$205,0))</f>
        <v/>
      </c>
      <c r="J449" s="14">
        <f>INDEX(Variables!$E$5:$E$205,MATCH($A449,Variables!$A$5:$A$205,0))</f>
        <v/>
      </c>
      <c r="K449" s="11">
        <f>LOWER(Settings!$C$4)&amp;".mit."&amp;$A449&amp;IF($C449="","","."&amp;$C449&amp;"."&amp;$B449)&amp;IF(INDEX(Variables!$D$5:$D$205,MATCH($A449,Variables!$A$5:$A$205,0))="","","."&amp;INDEX(Variables!$D$5:$D$205,MATCH($A449,Variables!$A$5:$A$205,0)))&amp;"."&amp;K$5</f>
        <v/>
      </c>
      <c r="L449" s="15">
        <f>$D449+INDEX(L$292:L$303,$E449)*$F449</f>
        <v/>
      </c>
      <c r="M449" s="16">
        <f>$D449+INDEX(M$292:M$303,$E449)*$F449</f>
        <v/>
      </c>
      <c r="N449" s="16">
        <f>$D449+INDEX(N$292:N$303,$E449)*$F449</f>
        <v/>
      </c>
      <c r="O449" s="16">
        <f>$D449+INDEX(O$292:O$303,$E449)*$F449</f>
        <v/>
      </c>
      <c r="P449" s="16">
        <f>$D449+INDEX(P$292:P$303,$E449)*$F449</f>
        <v/>
      </c>
      <c r="Q449" s="16">
        <f>$D449+INDEX(Q$292:Q$303,$E449)*$F449</f>
        <v/>
      </c>
      <c r="R449" s="16">
        <f>$D449+INDEX(R$292:R$303,$E449)*$F449</f>
        <v/>
      </c>
      <c r="S449" s="16">
        <f>$D449+INDEX(S$292:S$303,$E449)*$F449</f>
        <v/>
      </c>
      <c r="T449" s="16">
        <f>$D449+INDEX(T$292:T$303,$E449)*$F449</f>
        <v/>
      </c>
      <c r="U449" s="16">
        <f>$D449+INDEX(U$292:U$303,$E449)*$F449</f>
        <v/>
      </c>
      <c r="V449" s="16">
        <f>$D449+INDEX(V$292:V$303,$E449)*$F449</f>
        <v/>
      </c>
      <c r="W449" s="16">
        <f>$D449+INDEX(W$292:W$303,$E449)*$F449</f>
        <v/>
      </c>
      <c r="X449" s="16">
        <f>$D449+INDEX(X$292:X$303,$E449)*$F449</f>
        <v/>
      </c>
      <c r="Y449" s="16">
        <f>$D449+INDEX(Y$292:Y$303,$E449)*$F449</f>
        <v/>
      </c>
      <c r="Z449" s="16">
        <f>$D449+INDEX(Z$292:Z$303,$E449)*$F449</f>
        <v/>
      </c>
      <c r="AA449" s="16">
        <f>$D449+INDEX(AA$292:AA$303,$E449)*$F449</f>
        <v/>
      </c>
      <c r="AB449" s="16">
        <f>$D449+INDEX(AB$292:AB$303,$E449)*$F449</f>
        <v/>
      </c>
      <c r="AC449" s="16">
        <f>$D449+INDEX(AC$292:AC$303,$E449)*$F449</f>
        <v/>
      </c>
      <c r="AD449" s="51">
        <f>VARCOST($D449,INDEX(AD$292:AD$303,$E449),$F449)</f>
        <v/>
      </c>
      <c r="AF449" s="11">
        <f>LOWER(Settings!$C$4)&amp;".mit."&amp;$A449&amp;IF($C449="","","."&amp;$C449&amp;"."&amp;$B449)&amp;IF(INDEX(Variables!$D$5:$D$205,MATCH($A449,Variables!$A$5:$A$205,0))="","","."&amp;INDEX(Variables!$D$5:$D$205,MATCH($A449,Variables!$A$5:$A$205,0)))&amp;"."&amp;AF$5</f>
        <v/>
      </c>
      <c r="AG449" s="15">
        <f>$D449+INDEX(AG$292:AG$303,$E449)*$F449</f>
        <v/>
      </c>
      <c r="AH449" s="16">
        <f>$D449+INDEX(AH$292:AH$303,$E449)*$F449</f>
        <v/>
      </c>
      <c r="AI449" s="16">
        <f>$D449+INDEX(AI$292:AI$303,$E449)*$F449</f>
        <v/>
      </c>
      <c r="AJ449" s="16">
        <f>$D449+INDEX(AJ$292:AJ$303,$E449)*$F449</f>
        <v/>
      </c>
      <c r="AK449" s="16">
        <f>$D449+INDEX(AK$292:AK$303,$E449)*$F449</f>
        <v/>
      </c>
      <c r="AL449" s="16">
        <f>$D449+INDEX(AL$292:AL$303,$E449)*$F449</f>
        <v/>
      </c>
      <c r="AM449" s="16">
        <f>$D449+INDEX(AM$292:AM$303,$E449)*$F449</f>
        <v/>
      </c>
      <c r="AN449" s="16">
        <f>$D449+INDEX(AN$292:AN$303,$E449)*$F449</f>
        <v/>
      </c>
      <c r="AO449" s="16">
        <f>$D449+INDEX(AO$292:AO$303,$E449)*$F449</f>
        <v/>
      </c>
      <c r="AP449" s="16">
        <f>$D449+INDEX(AP$292:AP$303,$E449)*$F449</f>
        <v/>
      </c>
      <c r="AQ449" s="16">
        <f>$D449+INDEX(AQ$292:AQ$303,$E449)*$F449</f>
        <v/>
      </c>
      <c r="AR449" s="16">
        <f>$D449+INDEX(AR$292:AR$303,$E449)*$F449</f>
        <v/>
      </c>
      <c r="AS449" s="16">
        <f>$D449+INDEX(AS$292:AS$303,$E449)*$F449</f>
        <v/>
      </c>
      <c r="AT449" s="16">
        <f>$D449+INDEX(AT$292:AT$303,$E449)*$F449</f>
        <v/>
      </c>
      <c r="AU449" s="16">
        <f>$D449+INDEX(AU$292:AU$303,$E449)*$F449</f>
        <v/>
      </c>
      <c r="AV449" s="16">
        <f>$D449+INDEX(AV$292:AV$303,$E449)*$F449</f>
        <v/>
      </c>
      <c r="AW449" s="16">
        <f>$D449+INDEX(AW$292:AW$303,$E449)*$F449</f>
        <v/>
      </c>
      <c r="AX449" s="16">
        <f>$D449+INDEX(AX$292:AX$303,$E449)*$F449</f>
        <v/>
      </c>
      <c r="AY449" s="51">
        <f>VARCOST($D449,INDEX(AY$292:AY$303,$E449),$F449)</f>
        <v/>
      </c>
    </row>
    <row r="450" hidden="1" outlineLevel="1">
      <c r="A450" s="14" t="inlineStr">
        <is>
          <t>vbc</t>
        </is>
      </c>
      <c r="B450" s="14" t="inlineStr">
        <is>
          <t>oop</t>
        </is>
      </c>
      <c r="C450" s="14" t="inlineStr">
        <is>
          <t>pow</t>
        </is>
      </c>
      <c r="D450" s="42">
        <f>INDEX(Inputs_power!$V$5:$V$13,MATCH($B450,Inputs_power!$A$5:$A$13,0))</f>
        <v/>
      </c>
      <c r="E450" s="42">
        <f>INDEX(Inputs_power!$X$5:$X$13,MATCH($B450,Inputs_power!$A$5:$A$13,0))</f>
        <v/>
      </c>
      <c r="F450" s="42">
        <f>INDEX(Inputs_power!$W$5:$W$13,MATCH($B450,Inputs_power!$A$5:$A$13,0))</f>
        <v/>
      </c>
      <c r="G450" s="36" t="n"/>
      <c r="H450" s="14">
        <f>INDEX(Variables!$B$5:$B$205,MATCH($A450,Variables!$A$5:$A$205,0))&amp;IF($C450="",""," | "&amp;INDEX(Mapping!$B$5:$B$26,MATCH($C450,Mapping!$A$5:$A$26,0))&amp;" | "&amp;INDEX(Mapping!$B$30:$B$46,MATCH($B450,Mapping!$A$30:$A$46,0)))</f>
        <v/>
      </c>
      <c r="I450" s="14">
        <f>INDEX(Variables!$C$5:$C$205,MATCH($A450,Variables!$A$5:$A$205,0))</f>
        <v/>
      </c>
      <c r="J450" s="14">
        <f>INDEX(Variables!$E$5:$E$205,MATCH($A450,Variables!$A$5:$A$205,0))</f>
        <v/>
      </c>
      <c r="K450" s="11">
        <f>LOWER(Settings!$C$4)&amp;".mit."&amp;$A450&amp;IF($C450="","","."&amp;$C450&amp;"."&amp;$B450)&amp;IF(INDEX(Variables!$D$5:$D$205,MATCH($A450,Variables!$A$5:$A$205,0))="","","."&amp;INDEX(Variables!$D$5:$D$205,MATCH($A450,Variables!$A$5:$A$205,0)))&amp;"."&amp;K$5</f>
        <v/>
      </c>
      <c r="L450" s="15">
        <f>$D450+INDEX(L$292:L$303,$E450)*$F450</f>
        <v/>
      </c>
      <c r="M450" s="16">
        <f>$D450+INDEX(M$292:M$303,$E450)*$F450</f>
        <v/>
      </c>
      <c r="N450" s="16">
        <f>$D450+INDEX(N$292:N$303,$E450)*$F450</f>
        <v/>
      </c>
      <c r="O450" s="16">
        <f>$D450+INDEX(O$292:O$303,$E450)*$F450</f>
        <v/>
      </c>
      <c r="P450" s="16">
        <f>$D450+INDEX(P$292:P$303,$E450)*$F450</f>
        <v/>
      </c>
      <c r="Q450" s="16">
        <f>$D450+INDEX(Q$292:Q$303,$E450)*$F450</f>
        <v/>
      </c>
      <c r="R450" s="16">
        <f>$D450+INDEX(R$292:R$303,$E450)*$F450</f>
        <v/>
      </c>
      <c r="S450" s="16">
        <f>$D450+INDEX(S$292:S$303,$E450)*$F450</f>
        <v/>
      </c>
      <c r="T450" s="16">
        <f>$D450+INDEX(T$292:T$303,$E450)*$F450</f>
        <v/>
      </c>
      <c r="U450" s="16">
        <f>$D450+INDEX(U$292:U$303,$E450)*$F450</f>
        <v/>
      </c>
      <c r="V450" s="16">
        <f>$D450+INDEX(V$292:V$303,$E450)*$F450</f>
        <v/>
      </c>
      <c r="W450" s="16">
        <f>$D450+INDEX(W$292:W$303,$E450)*$F450</f>
        <v/>
      </c>
      <c r="X450" s="16">
        <f>$D450+INDEX(X$292:X$303,$E450)*$F450</f>
        <v/>
      </c>
      <c r="Y450" s="16">
        <f>$D450+INDEX(Y$292:Y$303,$E450)*$F450</f>
        <v/>
      </c>
      <c r="Z450" s="16">
        <f>$D450+INDEX(Z$292:Z$303,$E450)*$F450</f>
        <v/>
      </c>
      <c r="AA450" s="16">
        <f>$D450+INDEX(AA$292:AA$303,$E450)*$F450</f>
        <v/>
      </c>
      <c r="AB450" s="16">
        <f>$D450+INDEX(AB$292:AB$303,$E450)*$F450</f>
        <v/>
      </c>
      <c r="AC450" s="16">
        <f>$D450+INDEX(AC$292:AC$303,$E450)*$F450</f>
        <v/>
      </c>
      <c r="AD450" s="51">
        <f>VARCOST($D450,INDEX(AD$292:AD$303,$E450),$F450)</f>
        <v/>
      </c>
      <c r="AF450" s="11">
        <f>LOWER(Settings!$C$4)&amp;".mit."&amp;$A450&amp;IF($C450="","","."&amp;$C450&amp;"."&amp;$B450)&amp;IF(INDEX(Variables!$D$5:$D$205,MATCH($A450,Variables!$A$5:$A$205,0))="","","."&amp;INDEX(Variables!$D$5:$D$205,MATCH($A450,Variables!$A$5:$A$205,0)))&amp;"."&amp;AF$5</f>
        <v/>
      </c>
      <c r="AG450" s="15">
        <f>$D450+INDEX(AG$292:AG$303,$E450)*$F450</f>
        <v/>
      </c>
      <c r="AH450" s="16">
        <f>$D450+INDEX(AH$292:AH$303,$E450)*$F450</f>
        <v/>
      </c>
      <c r="AI450" s="16">
        <f>$D450+INDEX(AI$292:AI$303,$E450)*$F450</f>
        <v/>
      </c>
      <c r="AJ450" s="16">
        <f>$D450+INDEX(AJ$292:AJ$303,$E450)*$F450</f>
        <v/>
      </c>
      <c r="AK450" s="16">
        <f>$D450+INDEX(AK$292:AK$303,$E450)*$F450</f>
        <v/>
      </c>
      <c r="AL450" s="16">
        <f>$D450+INDEX(AL$292:AL$303,$E450)*$F450</f>
        <v/>
      </c>
      <c r="AM450" s="16">
        <f>$D450+INDEX(AM$292:AM$303,$E450)*$F450</f>
        <v/>
      </c>
      <c r="AN450" s="16">
        <f>$D450+INDEX(AN$292:AN$303,$E450)*$F450</f>
        <v/>
      </c>
      <c r="AO450" s="16">
        <f>$D450+INDEX(AO$292:AO$303,$E450)*$F450</f>
        <v/>
      </c>
      <c r="AP450" s="16">
        <f>$D450+INDEX(AP$292:AP$303,$E450)*$F450</f>
        <v/>
      </c>
      <c r="AQ450" s="16">
        <f>$D450+INDEX(AQ$292:AQ$303,$E450)*$F450</f>
        <v/>
      </c>
      <c r="AR450" s="16">
        <f>$D450+INDEX(AR$292:AR$303,$E450)*$F450</f>
        <v/>
      </c>
      <c r="AS450" s="16">
        <f>$D450+INDEX(AS$292:AS$303,$E450)*$F450</f>
        <v/>
      </c>
      <c r="AT450" s="16">
        <f>$D450+INDEX(AT$292:AT$303,$E450)*$F450</f>
        <v/>
      </c>
      <c r="AU450" s="16">
        <f>$D450+INDEX(AU$292:AU$303,$E450)*$F450</f>
        <v/>
      </c>
      <c r="AV450" s="16">
        <f>$D450+INDEX(AV$292:AV$303,$E450)*$F450</f>
        <v/>
      </c>
      <c r="AW450" s="16">
        <f>$D450+INDEX(AW$292:AW$303,$E450)*$F450</f>
        <v/>
      </c>
      <c r="AX450" s="16">
        <f>$D450+INDEX(AX$292:AX$303,$E450)*$F450</f>
        <v/>
      </c>
      <c r="AY450" s="51">
        <f>VARCOST($D450,INDEX(AY$292:AY$303,$E450),$F450)</f>
        <v/>
      </c>
    </row>
    <row r="451" hidden="1" outlineLevel="1">
      <c r="A451" s="14" t="inlineStr">
        <is>
          <t>vbc</t>
        </is>
      </c>
      <c r="B451" s="14" t="inlineStr">
        <is>
          <t>nuc</t>
        </is>
      </c>
      <c r="C451" s="14" t="inlineStr">
        <is>
          <t>pow</t>
        </is>
      </c>
      <c r="D451" s="42">
        <f>INDEX(Inputs_power!$V$5:$V$13,MATCH($B451,Inputs_power!$A$5:$A$13,0))</f>
        <v/>
      </c>
      <c r="E451" s="42">
        <f>INDEX(Inputs_power!$X$5:$X$13,MATCH($B451,Inputs_power!$A$5:$A$13,0))</f>
        <v/>
      </c>
      <c r="F451" s="42">
        <f>INDEX(Inputs_power!$W$5:$W$13,MATCH($B451,Inputs_power!$A$5:$A$13,0))</f>
        <v/>
      </c>
      <c r="G451" s="36" t="n"/>
      <c r="H451" s="14">
        <f>INDEX(Variables!$B$5:$B$205,MATCH($A451,Variables!$A$5:$A$205,0))&amp;IF($C451="",""," | "&amp;INDEX(Mapping!$B$5:$B$26,MATCH($C451,Mapping!$A$5:$A$26,0))&amp;" | "&amp;INDEX(Mapping!$B$30:$B$46,MATCH($B451,Mapping!$A$30:$A$46,0)))</f>
        <v/>
      </c>
      <c r="I451" s="14">
        <f>INDEX(Variables!$C$5:$C$205,MATCH($A451,Variables!$A$5:$A$205,0))</f>
        <v/>
      </c>
      <c r="J451" s="14">
        <f>INDEX(Variables!$E$5:$E$205,MATCH($A451,Variables!$A$5:$A$205,0))</f>
        <v/>
      </c>
      <c r="K451" s="11">
        <f>LOWER(Settings!$C$4)&amp;".mit."&amp;$A451&amp;IF($C451="","","."&amp;$C451&amp;"."&amp;$B451)&amp;IF(INDEX(Variables!$D$5:$D$205,MATCH($A451,Variables!$A$5:$A$205,0))="","","."&amp;INDEX(Variables!$D$5:$D$205,MATCH($A451,Variables!$A$5:$A$205,0)))&amp;"."&amp;K$5</f>
        <v/>
      </c>
      <c r="L451" s="15">
        <f>$D451+INDEX(L$292:L$303,$E451)*$F451</f>
        <v/>
      </c>
      <c r="M451" s="16">
        <f>$D451+INDEX(M$292:M$303,$E451)*$F451</f>
        <v/>
      </c>
      <c r="N451" s="16">
        <f>$D451+INDEX(N$292:N$303,$E451)*$F451</f>
        <v/>
      </c>
      <c r="O451" s="16">
        <f>$D451+INDEX(O$292:O$303,$E451)*$F451</f>
        <v/>
      </c>
      <c r="P451" s="16">
        <f>$D451+INDEX(P$292:P$303,$E451)*$F451</f>
        <v/>
      </c>
      <c r="Q451" s="16">
        <f>$D451+INDEX(Q$292:Q$303,$E451)*$F451</f>
        <v/>
      </c>
      <c r="R451" s="16">
        <f>$D451+INDEX(R$292:R$303,$E451)*$F451</f>
        <v/>
      </c>
      <c r="S451" s="16">
        <f>$D451+INDEX(S$292:S$303,$E451)*$F451</f>
        <v/>
      </c>
      <c r="T451" s="16">
        <f>$D451+INDEX(T$292:T$303,$E451)*$F451</f>
        <v/>
      </c>
      <c r="U451" s="16">
        <f>$D451+INDEX(U$292:U$303,$E451)*$F451</f>
        <v/>
      </c>
      <c r="V451" s="16">
        <f>$D451+INDEX(V$292:V$303,$E451)*$F451</f>
        <v/>
      </c>
      <c r="W451" s="16">
        <f>$D451+INDEX(W$292:W$303,$E451)*$F451</f>
        <v/>
      </c>
      <c r="X451" s="16">
        <f>$D451+INDEX(X$292:X$303,$E451)*$F451</f>
        <v/>
      </c>
      <c r="Y451" s="16">
        <f>$D451+INDEX(Y$292:Y$303,$E451)*$F451</f>
        <v/>
      </c>
      <c r="Z451" s="16">
        <f>$D451+INDEX(Z$292:Z$303,$E451)*$F451</f>
        <v/>
      </c>
      <c r="AA451" s="16">
        <f>$D451+INDEX(AA$292:AA$303,$E451)*$F451</f>
        <v/>
      </c>
      <c r="AB451" s="16">
        <f>$D451+INDEX(AB$292:AB$303,$E451)*$F451</f>
        <v/>
      </c>
      <c r="AC451" s="16">
        <f>$D451+INDEX(AC$292:AC$303,$E451)*$F451</f>
        <v/>
      </c>
      <c r="AD451" s="51">
        <f>VARCOST($D451,INDEX(AD$292:AD$303,$E451),$F451)</f>
        <v/>
      </c>
      <c r="AF451" s="11">
        <f>LOWER(Settings!$C$4)&amp;".mit."&amp;$A451&amp;IF($C451="","","."&amp;$C451&amp;"."&amp;$B451)&amp;IF(INDEX(Variables!$D$5:$D$205,MATCH($A451,Variables!$A$5:$A$205,0))="","","."&amp;INDEX(Variables!$D$5:$D$205,MATCH($A451,Variables!$A$5:$A$205,0)))&amp;"."&amp;AF$5</f>
        <v/>
      </c>
      <c r="AG451" s="15">
        <f>$D451+INDEX(AG$292:AG$303,$E451)*$F451</f>
        <v/>
      </c>
      <c r="AH451" s="16">
        <f>$D451+INDEX(AH$292:AH$303,$E451)*$F451</f>
        <v/>
      </c>
      <c r="AI451" s="16">
        <f>$D451+INDEX(AI$292:AI$303,$E451)*$F451</f>
        <v/>
      </c>
      <c r="AJ451" s="16">
        <f>$D451+INDEX(AJ$292:AJ$303,$E451)*$F451</f>
        <v/>
      </c>
      <c r="AK451" s="16">
        <f>$D451+INDEX(AK$292:AK$303,$E451)*$F451</f>
        <v/>
      </c>
      <c r="AL451" s="16">
        <f>$D451+INDEX(AL$292:AL$303,$E451)*$F451</f>
        <v/>
      </c>
      <c r="AM451" s="16">
        <f>$D451+INDEX(AM$292:AM$303,$E451)*$F451</f>
        <v/>
      </c>
      <c r="AN451" s="16">
        <f>$D451+INDEX(AN$292:AN$303,$E451)*$F451</f>
        <v/>
      </c>
      <c r="AO451" s="16">
        <f>$D451+INDEX(AO$292:AO$303,$E451)*$F451</f>
        <v/>
      </c>
      <c r="AP451" s="16">
        <f>$D451+INDEX(AP$292:AP$303,$E451)*$F451</f>
        <v/>
      </c>
      <c r="AQ451" s="16">
        <f>$D451+INDEX(AQ$292:AQ$303,$E451)*$F451</f>
        <v/>
      </c>
      <c r="AR451" s="16">
        <f>$D451+INDEX(AR$292:AR$303,$E451)*$F451</f>
        <v/>
      </c>
      <c r="AS451" s="16">
        <f>$D451+INDEX(AS$292:AS$303,$E451)*$F451</f>
        <v/>
      </c>
      <c r="AT451" s="16">
        <f>$D451+INDEX(AT$292:AT$303,$E451)*$F451</f>
        <v/>
      </c>
      <c r="AU451" s="16">
        <f>$D451+INDEX(AU$292:AU$303,$E451)*$F451</f>
        <v/>
      </c>
      <c r="AV451" s="16">
        <f>$D451+INDEX(AV$292:AV$303,$E451)*$F451</f>
        <v/>
      </c>
      <c r="AW451" s="16">
        <f>$D451+INDEX(AW$292:AW$303,$E451)*$F451</f>
        <v/>
      </c>
      <c r="AX451" s="16">
        <f>$D451+INDEX(AX$292:AX$303,$E451)*$F451</f>
        <v/>
      </c>
      <c r="AY451" s="51">
        <f>VARCOST($D451,INDEX(AY$292:AY$303,$E451),$F451)</f>
        <v/>
      </c>
    </row>
    <row r="452" hidden="1" outlineLevel="1">
      <c r="A452" s="14" t="inlineStr">
        <is>
          <t>vbc</t>
        </is>
      </c>
      <c r="B452" s="14" t="inlineStr">
        <is>
          <t>wnd</t>
        </is>
      </c>
      <c r="C452" s="14" t="inlineStr">
        <is>
          <t>pow</t>
        </is>
      </c>
      <c r="D452" s="42">
        <f>INDEX(Inputs_power!$V$5:$V$13,MATCH($B452,Inputs_power!$A$5:$A$13,0))</f>
        <v/>
      </c>
      <c r="E452" s="42">
        <f>INDEX(Inputs_power!$X$5:$X$13,MATCH($B452,Inputs_power!$A$5:$A$13,0))</f>
        <v/>
      </c>
      <c r="F452" s="42">
        <f>INDEX(Inputs_power!$W$5:$W$13,MATCH($B452,Inputs_power!$A$5:$A$13,0))</f>
        <v/>
      </c>
      <c r="G452" s="36" t="n"/>
      <c r="H452" s="14">
        <f>INDEX(Variables!$B$5:$B$205,MATCH($A452,Variables!$A$5:$A$205,0))&amp;IF($C452="",""," | "&amp;INDEX(Mapping!$B$5:$B$26,MATCH($C452,Mapping!$A$5:$A$26,0))&amp;" | "&amp;INDEX(Mapping!$B$30:$B$46,MATCH($B452,Mapping!$A$30:$A$46,0)))</f>
        <v/>
      </c>
      <c r="I452" s="14">
        <f>INDEX(Variables!$C$5:$C$205,MATCH($A452,Variables!$A$5:$A$205,0))</f>
        <v/>
      </c>
      <c r="J452" s="14">
        <f>INDEX(Variables!$E$5:$E$205,MATCH($A452,Variables!$A$5:$A$205,0))</f>
        <v/>
      </c>
      <c r="K452" s="11">
        <f>LOWER(Settings!$C$4)&amp;".mit."&amp;$A452&amp;IF($C452="","","."&amp;$C452&amp;"."&amp;$B452)&amp;IF(INDEX(Variables!$D$5:$D$205,MATCH($A452,Variables!$A$5:$A$205,0))="","","."&amp;INDEX(Variables!$D$5:$D$205,MATCH($A452,Variables!$A$5:$A$205,0)))&amp;"."&amp;K$5</f>
        <v/>
      </c>
      <c r="L452" s="15">
        <f>$D452+INDEX(L$292:L$303,$E452)*$F452</f>
        <v/>
      </c>
      <c r="M452" s="16">
        <f>$D452+INDEX(M$292:M$303,$E452)*$F452</f>
        <v/>
      </c>
      <c r="N452" s="16">
        <f>$D452+INDEX(N$292:N$303,$E452)*$F452</f>
        <v/>
      </c>
      <c r="O452" s="16">
        <f>$D452+INDEX(O$292:O$303,$E452)*$F452</f>
        <v/>
      </c>
      <c r="P452" s="16">
        <f>$D452+INDEX(P$292:P$303,$E452)*$F452</f>
        <v/>
      </c>
      <c r="Q452" s="16">
        <f>$D452+INDEX(Q$292:Q$303,$E452)*$F452</f>
        <v/>
      </c>
      <c r="R452" s="16">
        <f>$D452+INDEX(R$292:R$303,$E452)*$F452</f>
        <v/>
      </c>
      <c r="S452" s="16">
        <f>$D452+INDEX(S$292:S$303,$E452)*$F452</f>
        <v/>
      </c>
      <c r="T452" s="16">
        <f>$D452+INDEX(T$292:T$303,$E452)*$F452</f>
        <v/>
      </c>
      <c r="U452" s="16">
        <f>$D452+INDEX(U$292:U$303,$E452)*$F452</f>
        <v/>
      </c>
      <c r="V452" s="16">
        <f>$D452+INDEX(V$292:V$303,$E452)*$F452</f>
        <v/>
      </c>
      <c r="W452" s="16">
        <f>$D452+INDEX(W$292:W$303,$E452)*$F452</f>
        <v/>
      </c>
      <c r="X452" s="16">
        <f>$D452+INDEX(X$292:X$303,$E452)*$F452</f>
        <v/>
      </c>
      <c r="Y452" s="16">
        <f>$D452+INDEX(Y$292:Y$303,$E452)*$F452</f>
        <v/>
      </c>
      <c r="Z452" s="16">
        <f>$D452+INDEX(Z$292:Z$303,$E452)*$F452</f>
        <v/>
      </c>
      <c r="AA452" s="16">
        <f>$D452+INDEX(AA$292:AA$303,$E452)*$F452</f>
        <v/>
      </c>
      <c r="AB452" s="16">
        <f>$D452+INDEX(AB$292:AB$303,$E452)*$F452</f>
        <v/>
      </c>
      <c r="AC452" s="16">
        <f>$D452+INDEX(AC$292:AC$303,$E452)*$F452</f>
        <v/>
      </c>
      <c r="AD452" s="51">
        <f>VARCOST($D452,INDEX(AD$292:AD$303,$E452),$F452)</f>
        <v/>
      </c>
      <c r="AF452" s="11">
        <f>LOWER(Settings!$C$4)&amp;".mit."&amp;$A452&amp;IF($C452="","","."&amp;$C452&amp;"."&amp;$B452)&amp;IF(INDEX(Variables!$D$5:$D$205,MATCH($A452,Variables!$A$5:$A$205,0))="","","."&amp;INDEX(Variables!$D$5:$D$205,MATCH($A452,Variables!$A$5:$A$205,0)))&amp;"."&amp;AF$5</f>
        <v/>
      </c>
      <c r="AG452" s="15">
        <f>$D452+INDEX(AG$292:AG$303,$E452)*$F452</f>
        <v/>
      </c>
      <c r="AH452" s="16">
        <f>$D452+INDEX(AH$292:AH$303,$E452)*$F452</f>
        <v/>
      </c>
      <c r="AI452" s="16">
        <f>$D452+INDEX(AI$292:AI$303,$E452)*$F452</f>
        <v/>
      </c>
      <c r="AJ452" s="16">
        <f>$D452+INDEX(AJ$292:AJ$303,$E452)*$F452</f>
        <v/>
      </c>
      <c r="AK452" s="16">
        <f>$D452+INDEX(AK$292:AK$303,$E452)*$F452</f>
        <v/>
      </c>
      <c r="AL452" s="16">
        <f>$D452+INDEX(AL$292:AL$303,$E452)*$F452</f>
        <v/>
      </c>
      <c r="AM452" s="16">
        <f>$D452+INDEX(AM$292:AM$303,$E452)*$F452</f>
        <v/>
      </c>
      <c r="AN452" s="16">
        <f>$D452+INDEX(AN$292:AN$303,$E452)*$F452</f>
        <v/>
      </c>
      <c r="AO452" s="16">
        <f>$D452+INDEX(AO$292:AO$303,$E452)*$F452</f>
        <v/>
      </c>
      <c r="AP452" s="16">
        <f>$D452+INDEX(AP$292:AP$303,$E452)*$F452</f>
        <v/>
      </c>
      <c r="AQ452" s="16">
        <f>$D452+INDEX(AQ$292:AQ$303,$E452)*$F452</f>
        <v/>
      </c>
      <c r="AR452" s="16">
        <f>$D452+INDEX(AR$292:AR$303,$E452)*$F452</f>
        <v/>
      </c>
      <c r="AS452" s="16">
        <f>$D452+INDEX(AS$292:AS$303,$E452)*$F452</f>
        <v/>
      </c>
      <c r="AT452" s="16">
        <f>$D452+INDEX(AT$292:AT$303,$E452)*$F452</f>
        <v/>
      </c>
      <c r="AU452" s="16">
        <f>$D452+INDEX(AU$292:AU$303,$E452)*$F452</f>
        <v/>
      </c>
      <c r="AV452" s="16">
        <f>$D452+INDEX(AV$292:AV$303,$E452)*$F452</f>
        <v/>
      </c>
      <c r="AW452" s="16">
        <f>$D452+INDEX(AW$292:AW$303,$E452)*$F452</f>
        <v/>
      </c>
      <c r="AX452" s="16">
        <f>$D452+INDEX(AX$292:AX$303,$E452)*$F452</f>
        <v/>
      </c>
      <c r="AY452" s="51">
        <f>VARCOST($D452,INDEX(AY$292:AY$303,$E452),$F452)</f>
        <v/>
      </c>
    </row>
    <row r="453" hidden="1" outlineLevel="1">
      <c r="A453" s="14" t="inlineStr">
        <is>
          <t>vbc</t>
        </is>
      </c>
      <c r="B453" s="14" t="inlineStr">
        <is>
          <t>sol</t>
        </is>
      </c>
      <c r="C453" s="14" t="inlineStr">
        <is>
          <t>pow</t>
        </is>
      </c>
      <c r="D453" s="42">
        <f>INDEX(Inputs_power!$V$5:$V$13,MATCH($B453,Inputs_power!$A$5:$A$13,0))</f>
        <v/>
      </c>
      <c r="E453" s="42">
        <f>INDEX(Inputs_power!$X$5:$X$13,MATCH($B453,Inputs_power!$A$5:$A$13,0))</f>
        <v/>
      </c>
      <c r="F453" s="42">
        <f>INDEX(Inputs_power!$W$5:$W$13,MATCH($B453,Inputs_power!$A$5:$A$13,0))</f>
        <v/>
      </c>
      <c r="G453" s="36" t="n"/>
      <c r="H453" s="14">
        <f>INDEX(Variables!$B$5:$B$205,MATCH($A453,Variables!$A$5:$A$205,0))&amp;IF($C453="",""," | "&amp;INDEX(Mapping!$B$5:$B$26,MATCH($C453,Mapping!$A$5:$A$26,0))&amp;" | "&amp;INDEX(Mapping!$B$30:$B$46,MATCH($B453,Mapping!$A$30:$A$46,0)))</f>
        <v/>
      </c>
      <c r="I453" s="14">
        <f>INDEX(Variables!$C$5:$C$205,MATCH($A453,Variables!$A$5:$A$205,0))</f>
        <v/>
      </c>
      <c r="J453" s="14">
        <f>INDEX(Variables!$E$5:$E$205,MATCH($A453,Variables!$A$5:$A$205,0))</f>
        <v/>
      </c>
      <c r="K453" s="11">
        <f>LOWER(Settings!$C$4)&amp;".mit."&amp;$A453&amp;IF($C453="","","."&amp;$C453&amp;"."&amp;$B453)&amp;IF(INDEX(Variables!$D$5:$D$205,MATCH($A453,Variables!$A$5:$A$205,0))="","","."&amp;INDEX(Variables!$D$5:$D$205,MATCH($A453,Variables!$A$5:$A$205,0)))&amp;"."&amp;K$5</f>
        <v/>
      </c>
      <c r="L453" s="15">
        <f>$D453+INDEX(L$292:L$303,$E453)*$F453</f>
        <v/>
      </c>
      <c r="M453" s="16">
        <f>$D453+INDEX(M$292:M$303,$E453)*$F453</f>
        <v/>
      </c>
      <c r="N453" s="16">
        <f>$D453+INDEX(N$292:N$303,$E453)*$F453</f>
        <v/>
      </c>
      <c r="O453" s="16">
        <f>$D453+INDEX(O$292:O$303,$E453)*$F453</f>
        <v/>
      </c>
      <c r="P453" s="16">
        <f>$D453+INDEX(P$292:P$303,$E453)*$F453</f>
        <v/>
      </c>
      <c r="Q453" s="16">
        <f>$D453+INDEX(Q$292:Q$303,$E453)*$F453</f>
        <v/>
      </c>
      <c r="R453" s="16">
        <f>$D453+INDEX(R$292:R$303,$E453)*$F453</f>
        <v/>
      </c>
      <c r="S453" s="16">
        <f>$D453+INDEX(S$292:S$303,$E453)*$F453</f>
        <v/>
      </c>
      <c r="T453" s="16">
        <f>$D453+INDEX(T$292:T$303,$E453)*$F453</f>
        <v/>
      </c>
      <c r="U453" s="16">
        <f>$D453+INDEX(U$292:U$303,$E453)*$F453</f>
        <v/>
      </c>
      <c r="V453" s="16">
        <f>$D453+INDEX(V$292:V$303,$E453)*$F453</f>
        <v/>
      </c>
      <c r="W453" s="16">
        <f>$D453+INDEX(W$292:W$303,$E453)*$F453</f>
        <v/>
      </c>
      <c r="X453" s="16">
        <f>$D453+INDEX(X$292:X$303,$E453)*$F453</f>
        <v/>
      </c>
      <c r="Y453" s="16">
        <f>$D453+INDEX(Y$292:Y$303,$E453)*$F453</f>
        <v/>
      </c>
      <c r="Z453" s="16">
        <f>$D453+INDEX(Z$292:Z$303,$E453)*$F453</f>
        <v/>
      </c>
      <c r="AA453" s="16">
        <f>$D453+INDEX(AA$292:AA$303,$E453)*$F453</f>
        <v/>
      </c>
      <c r="AB453" s="16">
        <f>$D453+INDEX(AB$292:AB$303,$E453)*$F453</f>
        <v/>
      </c>
      <c r="AC453" s="16">
        <f>$D453+INDEX(AC$292:AC$303,$E453)*$F453</f>
        <v/>
      </c>
      <c r="AD453" s="51">
        <f>VARCOST($D453,INDEX(AD$292:AD$303,$E453),$F453)</f>
        <v/>
      </c>
      <c r="AF453" s="11">
        <f>LOWER(Settings!$C$4)&amp;".mit."&amp;$A453&amp;IF($C453="","","."&amp;$C453&amp;"."&amp;$B453)&amp;IF(INDEX(Variables!$D$5:$D$205,MATCH($A453,Variables!$A$5:$A$205,0))="","","."&amp;INDEX(Variables!$D$5:$D$205,MATCH($A453,Variables!$A$5:$A$205,0)))&amp;"."&amp;AF$5</f>
        <v/>
      </c>
      <c r="AG453" s="15">
        <f>$D453+INDEX(AG$292:AG$303,$E453)*$F453</f>
        <v/>
      </c>
      <c r="AH453" s="16">
        <f>$D453+INDEX(AH$292:AH$303,$E453)*$F453</f>
        <v/>
      </c>
      <c r="AI453" s="16">
        <f>$D453+INDEX(AI$292:AI$303,$E453)*$F453</f>
        <v/>
      </c>
      <c r="AJ453" s="16">
        <f>$D453+INDEX(AJ$292:AJ$303,$E453)*$F453</f>
        <v/>
      </c>
      <c r="AK453" s="16">
        <f>$D453+INDEX(AK$292:AK$303,$E453)*$F453</f>
        <v/>
      </c>
      <c r="AL453" s="16">
        <f>$D453+INDEX(AL$292:AL$303,$E453)*$F453</f>
        <v/>
      </c>
      <c r="AM453" s="16">
        <f>$D453+INDEX(AM$292:AM$303,$E453)*$F453</f>
        <v/>
      </c>
      <c r="AN453" s="16">
        <f>$D453+INDEX(AN$292:AN$303,$E453)*$F453</f>
        <v/>
      </c>
      <c r="AO453" s="16">
        <f>$D453+INDEX(AO$292:AO$303,$E453)*$F453</f>
        <v/>
      </c>
      <c r="AP453" s="16">
        <f>$D453+INDEX(AP$292:AP$303,$E453)*$F453</f>
        <v/>
      </c>
      <c r="AQ453" s="16">
        <f>$D453+INDEX(AQ$292:AQ$303,$E453)*$F453</f>
        <v/>
      </c>
      <c r="AR453" s="16">
        <f>$D453+INDEX(AR$292:AR$303,$E453)*$F453</f>
        <v/>
      </c>
      <c r="AS453" s="16">
        <f>$D453+INDEX(AS$292:AS$303,$E453)*$F453</f>
        <v/>
      </c>
      <c r="AT453" s="16">
        <f>$D453+INDEX(AT$292:AT$303,$E453)*$F453</f>
        <v/>
      </c>
      <c r="AU453" s="16">
        <f>$D453+INDEX(AU$292:AU$303,$E453)*$F453</f>
        <v/>
      </c>
      <c r="AV453" s="16">
        <f>$D453+INDEX(AV$292:AV$303,$E453)*$F453</f>
        <v/>
      </c>
      <c r="AW453" s="16">
        <f>$D453+INDEX(AW$292:AW$303,$E453)*$F453</f>
        <v/>
      </c>
      <c r="AX453" s="16">
        <f>$D453+INDEX(AX$292:AX$303,$E453)*$F453</f>
        <v/>
      </c>
      <c r="AY453" s="51">
        <f>VARCOST($D453,INDEX(AY$292:AY$303,$E453),$F453)</f>
        <v/>
      </c>
    </row>
    <row r="454" hidden="1" outlineLevel="1">
      <c r="A454" s="14" t="inlineStr">
        <is>
          <t>vbc</t>
        </is>
      </c>
      <c r="B454" s="14" t="inlineStr">
        <is>
          <t>hyd</t>
        </is>
      </c>
      <c r="C454" s="14" t="inlineStr">
        <is>
          <t>pow</t>
        </is>
      </c>
      <c r="D454" s="42">
        <f>INDEX(Inputs_power!$V$5:$V$13,MATCH($B454,Inputs_power!$A$5:$A$13,0))</f>
        <v/>
      </c>
      <c r="E454" s="42">
        <f>INDEX(Inputs_power!$X$5:$X$13,MATCH($B454,Inputs_power!$A$5:$A$13,0))</f>
        <v/>
      </c>
      <c r="F454" s="42">
        <f>INDEX(Inputs_power!$W$5:$W$13,MATCH($B454,Inputs_power!$A$5:$A$13,0))</f>
        <v/>
      </c>
      <c r="G454" s="36" t="n"/>
      <c r="H454" s="14">
        <f>INDEX(Variables!$B$5:$B$205,MATCH($A454,Variables!$A$5:$A$205,0))&amp;IF($C454="",""," | "&amp;INDEX(Mapping!$B$5:$B$26,MATCH($C454,Mapping!$A$5:$A$26,0))&amp;" | "&amp;INDEX(Mapping!$B$30:$B$46,MATCH($B454,Mapping!$A$30:$A$46,0)))</f>
        <v/>
      </c>
      <c r="I454" s="14">
        <f>INDEX(Variables!$C$5:$C$205,MATCH($A454,Variables!$A$5:$A$205,0))</f>
        <v/>
      </c>
      <c r="J454" s="14">
        <f>INDEX(Variables!$E$5:$E$205,MATCH($A454,Variables!$A$5:$A$205,0))</f>
        <v/>
      </c>
      <c r="K454" s="11">
        <f>LOWER(Settings!$C$4)&amp;".mit."&amp;$A454&amp;IF($C454="","","."&amp;$C454&amp;"."&amp;$B454)&amp;IF(INDEX(Variables!$D$5:$D$205,MATCH($A454,Variables!$A$5:$A$205,0))="","","."&amp;INDEX(Variables!$D$5:$D$205,MATCH($A454,Variables!$A$5:$A$205,0)))&amp;"."&amp;K$5</f>
        <v/>
      </c>
      <c r="L454" s="15">
        <f>$D454+INDEX(L$292:L$303,$E454)*$F454</f>
        <v/>
      </c>
      <c r="M454" s="16">
        <f>$D454+INDEX(M$292:M$303,$E454)*$F454</f>
        <v/>
      </c>
      <c r="N454" s="16">
        <f>$D454+INDEX(N$292:N$303,$E454)*$F454</f>
        <v/>
      </c>
      <c r="O454" s="16">
        <f>$D454+INDEX(O$292:O$303,$E454)*$F454</f>
        <v/>
      </c>
      <c r="P454" s="16">
        <f>$D454+INDEX(P$292:P$303,$E454)*$F454</f>
        <v/>
      </c>
      <c r="Q454" s="16">
        <f>$D454+INDEX(Q$292:Q$303,$E454)*$F454</f>
        <v/>
      </c>
      <c r="R454" s="16">
        <f>$D454+INDEX(R$292:R$303,$E454)*$F454</f>
        <v/>
      </c>
      <c r="S454" s="16">
        <f>$D454+INDEX(S$292:S$303,$E454)*$F454</f>
        <v/>
      </c>
      <c r="T454" s="16">
        <f>$D454+INDEX(T$292:T$303,$E454)*$F454</f>
        <v/>
      </c>
      <c r="U454" s="16">
        <f>$D454+INDEX(U$292:U$303,$E454)*$F454</f>
        <v/>
      </c>
      <c r="V454" s="16">
        <f>$D454+INDEX(V$292:V$303,$E454)*$F454</f>
        <v/>
      </c>
      <c r="W454" s="16">
        <f>$D454+INDEX(W$292:W$303,$E454)*$F454</f>
        <v/>
      </c>
      <c r="X454" s="16">
        <f>$D454+INDEX(X$292:X$303,$E454)*$F454</f>
        <v/>
      </c>
      <c r="Y454" s="16">
        <f>$D454+INDEX(Y$292:Y$303,$E454)*$F454</f>
        <v/>
      </c>
      <c r="Z454" s="16">
        <f>$D454+INDEX(Z$292:Z$303,$E454)*$F454</f>
        <v/>
      </c>
      <c r="AA454" s="16">
        <f>$D454+INDEX(AA$292:AA$303,$E454)*$F454</f>
        <v/>
      </c>
      <c r="AB454" s="16">
        <f>$D454+INDEX(AB$292:AB$303,$E454)*$F454</f>
        <v/>
      </c>
      <c r="AC454" s="16">
        <f>$D454+INDEX(AC$292:AC$303,$E454)*$F454</f>
        <v/>
      </c>
      <c r="AD454" s="51">
        <f>VARCOST($D454,INDEX(AD$292:AD$303,$E454),$F454)</f>
        <v/>
      </c>
      <c r="AF454" s="11">
        <f>LOWER(Settings!$C$4)&amp;".mit."&amp;$A454&amp;IF($C454="","","."&amp;$C454&amp;"."&amp;$B454)&amp;IF(INDEX(Variables!$D$5:$D$205,MATCH($A454,Variables!$A$5:$A$205,0))="","","."&amp;INDEX(Variables!$D$5:$D$205,MATCH($A454,Variables!$A$5:$A$205,0)))&amp;"."&amp;AF$5</f>
        <v/>
      </c>
      <c r="AG454" s="15">
        <f>$D454+INDEX(AG$292:AG$303,$E454)*$F454</f>
        <v/>
      </c>
      <c r="AH454" s="16">
        <f>$D454+INDEX(AH$292:AH$303,$E454)*$F454</f>
        <v/>
      </c>
      <c r="AI454" s="16">
        <f>$D454+INDEX(AI$292:AI$303,$E454)*$F454</f>
        <v/>
      </c>
      <c r="AJ454" s="16">
        <f>$D454+INDEX(AJ$292:AJ$303,$E454)*$F454</f>
        <v/>
      </c>
      <c r="AK454" s="16">
        <f>$D454+INDEX(AK$292:AK$303,$E454)*$F454</f>
        <v/>
      </c>
      <c r="AL454" s="16">
        <f>$D454+INDEX(AL$292:AL$303,$E454)*$F454</f>
        <v/>
      </c>
      <c r="AM454" s="16">
        <f>$D454+INDEX(AM$292:AM$303,$E454)*$F454</f>
        <v/>
      </c>
      <c r="AN454" s="16">
        <f>$D454+INDEX(AN$292:AN$303,$E454)*$F454</f>
        <v/>
      </c>
      <c r="AO454" s="16">
        <f>$D454+INDEX(AO$292:AO$303,$E454)*$F454</f>
        <v/>
      </c>
      <c r="AP454" s="16">
        <f>$D454+INDEX(AP$292:AP$303,$E454)*$F454</f>
        <v/>
      </c>
      <c r="AQ454" s="16">
        <f>$D454+INDEX(AQ$292:AQ$303,$E454)*$F454</f>
        <v/>
      </c>
      <c r="AR454" s="16">
        <f>$D454+INDEX(AR$292:AR$303,$E454)*$F454</f>
        <v/>
      </c>
      <c r="AS454" s="16">
        <f>$D454+INDEX(AS$292:AS$303,$E454)*$F454</f>
        <v/>
      </c>
      <c r="AT454" s="16">
        <f>$D454+INDEX(AT$292:AT$303,$E454)*$F454</f>
        <v/>
      </c>
      <c r="AU454" s="16">
        <f>$D454+INDEX(AU$292:AU$303,$E454)*$F454</f>
        <v/>
      </c>
      <c r="AV454" s="16">
        <f>$D454+INDEX(AV$292:AV$303,$E454)*$F454</f>
        <v/>
      </c>
      <c r="AW454" s="16">
        <f>$D454+INDEX(AW$292:AW$303,$E454)*$F454</f>
        <v/>
      </c>
      <c r="AX454" s="16">
        <f>$D454+INDEX(AX$292:AX$303,$E454)*$F454</f>
        <v/>
      </c>
      <c r="AY454" s="51">
        <f>VARCOST($D454,INDEX(AY$292:AY$303,$E454),$F454)</f>
        <v/>
      </c>
    </row>
    <row r="455" hidden="1" outlineLevel="1">
      <c r="A455" s="14" t="inlineStr">
        <is>
          <t>vbc</t>
        </is>
      </c>
      <c r="B455" s="14" t="inlineStr">
        <is>
          <t>ore</t>
        </is>
      </c>
      <c r="C455" s="14" t="inlineStr">
        <is>
          <t>pow</t>
        </is>
      </c>
      <c r="D455" s="42">
        <f>INDEX(Inputs_power!$V$5:$V$13,MATCH($B455,Inputs_power!$A$5:$A$13,0))</f>
        <v/>
      </c>
      <c r="E455" s="42">
        <f>INDEX(Inputs_power!$X$5:$X$13,MATCH($B455,Inputs_power!$A$5:$A$13,0))</f>
        <v/>
      </c>
      <c r="F455" s="42">
        <f>INDEX(Inputs_power!$W$5:$W$13,MATCH($B455,Inputs_power!$A$5:$A$13,0))</f>
        <v/>
      </c>
      <c r="G455" s="36" t="n"/>
      <c r="H455" s="14">
        <f>INDEX(Variables!$B$5:$B$205,MATCH($A455,Variables!$A$5:$A$205,0))&amp;IF($C455="",""," | "&amp;INDEX(Mapping!$B$5:$B$26,MATCH($C455,Mapping!$A$5:$A$26,0))&amp;" | "&amp;INDEX(Mapping!$B$30:$B$46,MATCH($B455,Mapping!$A$30:$A$46,0)))</f>
        <v/>
      </c>
      <c r="I455" s="14">
        <f>INDEX(Variables!$C$5:$C$205,MATCH($A455,Variables!$A$5:$A$205,0))</f>
        <v/>
      </c>
      <c r="J455" s="14">
        <f>INDEX(Variables!$E$5:$E$205,MATCH($A455,Variables!$A$5:$A$205,0))</f>
        <v/>
      </c>
      <c r="K455" s="11">
        <f>LOWER(Settings!$C$4)&amp;".mit."&amp;$A455&amp;IF($C455="","","."&amp;$C455&amp;"."&amp;$B455)&amp;IF(INDEX(Variables!$D$5:$D$205,MATCH($A455,Variables!$A$5:$A$205,0))="","","."&amp;INDEX(Variables!$D$5:$D$205,MATCH($A455,Variables!$A$5:$A$205,0)))&amp;"."&amp;K$5</f>
        <v/>
      </c>
      <c r="L455" s="15">
        <f>$D455+INDEX(L$292:L$303,$E455)*$F455</f>
        <v/>
      </c>
      <c r="M455" s="16">
        <f>$D455+INDEX(M$292:M$303,$E455)*$F455</f>
        <v/>
      </c>
      <c r="N455" s="16">
        <f>$D455+INDEX(N$292:N$303,$E455)*$F455</f>
        <v/>
      </c>
      <c r="O455" s="16">
        <f>$D455+INDEX(O$292:O$303,$E455)*$F455</f>
        <v/>
      </c>
      <c r="P455" s="16">
        <f>$D455+INDEX(P$292:P$303,$E455)*$F455</f>
        <v/>
      </c>
      <c r="Q455" s="16">
        <f>$D455+INDEX(Q$292:Q$303,$E455)*$F455</f>
        <v/>
      </c>
      <c r="R455" s="16">
        <f>$D455+INDEX(R$292:R$303,$E455)*$F455</f>
        <v/>
      </c>
      <c r="S455" s="16">
        <f>$D455+INDEX(S$292:S$303,$E455)*$F455</f>
        <v/>
      </c>
      <c r="T455" s="16">
        <f>$D455+INDEX(T$292:T$303,$E455)*$F455</f>
        <v/>
      </c>
      <c r="U455" s="16">
        <f>$D455+INDEX(U$292:U$303,$E455)*$F455</f>
        <v/>
      </c>
      <c r="V455" s="16">
        <f>$D455+INDEX(V$292:V$303,$E455)*$F455</f>
        <v/>
      </c>
      <c r="W455" s="16">
        <f>$D455+INDEX(W$292:W$303,$E455)*$F455</f>
        <v/>
      </c>
      <c r="X455" s="16">
        <f>$D455+INDEX(X$292:X$303,$E455)*$F455</f>
        <v/>
      </c>
      <c r="Y455" s="16">
        <f>$D455+INDEX(Y$292:Y$303,$E455)*$F455</f>
        <v/>
      </c>
      <c r="Z455" s="16">
        <f>$D455+INDEX(Z$292:Z$303,$E455)*$F455</f>
        <v/>
      </c>
      <c r="AA455" s="16">
        <f>$D455+INDEX(AA$292:AA$303,$E455)*$F455</f>
        <v/>
      </c>
      <c r="AB455" s="16">
        <f>$D455+INDEX(AB$292:AB$303,$E455)*$F455</f>
        <v/>
      </c>
      <c r="AC455" s="16">
        <f>$D455+INDEX(AC$292:AC$303,$E455)*$F455</f>
        <v/>
      </c>
      <c r="AD455" s="51">
        <f>VARCOST($D455,INDEX(AD$292:AD$303,$E455),$F455)</f>
        <v/>
      </c>
      <c r="AF455" s="11">
        <f>LOWER(Settings!$C$4)&amp;".mit."&amp;$A455&amp;IF($C455="","","."&amp;$C455&amp;"."&amp;$B455)&amp;IF(INDEX(Variables!$D$5:$D$205,MATCH($A455,Variables!$A$5:$A$205,0))="","","."&amp;INDEX(Variables!$D$5:$D$205,MATCH($A455,Variables!$A$5:$A$205,0)))&amp;"."&amp;AF$5</f>
        <v/>
      </c>
      <c r="AG455" s="15">
        <f>$D455+INDEX(AG$292:AG$303,$E455)*$F455</f>
        <v/>
      </c>
      <c r="AH455" s="16">
        <f>$D455+INDEX(AH$292:AH$303,$E455)*$F455</f>
        <v/>
      </c>
      <c r="AI455" s="16">
        <f>$D455+INDEX(AI$292:AI$303,$E455)*$F455</f>
        <v/>
      </c>
      <c r="AJ455" s="16">
        <f>$D455+INDEX(AJ$292:AJ$303,$E455)*$F455</f>
        <v/>
      </c>
      <c r="AK455" s="16">
        <f>$D455+INDEX(AK$292:AK$303,$E455)*$F455</f>
        <v/>
      </c>
      <c r="AL455" s="16">
        <f>$D455+INDEX(AL$292:AL$303,$E455)*$F455</f>
        <v/>
      </c>
      <c r="AM455" s="16">
        <f>$D455+INDEX(AM$292:AM$303,$E455)*$F455</f>
        <v/>
      </c>
      <c r="AN455" s="16">
        <f>$D455+INDEX(AN$292:AN$303,$E455)*$F455</f>
        <v/>
      </c>
      <c r="AO455" s="16">
        <f>$D455+INDEX(AO$292:AO$303,$E455)*$F455</f>
        <v/>
      </c>
      <c r="AP455" s="16">
        <f>$D455+INDEX(AP$292:AP$303,$E455)*$F455</f>
        <v/>
      </c>
      <c r="AQ455" s="16">
        <f>$D455+INDEX(AQ$292:AQ$303,$E455)*$F455</f>
        <v/>
      </c>
      <c r="AR455" s="16">
        <f>$D455+INDEX(AR$292:AR$303,$E455)*$F455</f>
        <v/>
      </c>
      <c r="AS455" s="16">
        <f>$D455+INDEX(AS$292:AS$303,$E455)*$F455</f>
        <v/>
      </c>
      <c r="AT455" s="16">
        <f>$D455+INDEX(AT$292:AT$303,$E455)*$F455</f>
        <v/>
      </c>
      <c r="AU455" s="16">
        <f>$D455+INDEX(AU$292:AU$303,$E455)*$F455</f>
        <v/>
      </c>
      <c r="AV455" s="16">
        <f>$D455+INDEX(AV$292:AV$303,$E455)*$F455</f>
        <v/>
      </c>
      <c r="AW455" s="16">
        <f>$D455+INDEX(AW$292:AW$303,$E455)*$F455</f>
        <v/>
      </c>
      <c r="AX455" s="16">
        <f>$D455+INDEX(AX$292:AX$303,$E455)*$F455</f>
        <v/>
      </c>
      <c r="AY455" s="51">
        <f>VARCOST($D455,INDEX(AY$292:AY$303,$E455),$F455)</f>
        <v/>
      </c>
    </row>
    <row r="456" hidden="1" outlineLevel="1">
      <c r="A456" s="14" t="inlineStr">
        <is>
          <t>vbc</t>
        </is>
      </c>
      <c r="B456" s="14" t="inlineStr">
        <is>
          <t>bio</t>
        </is>
      </c>
      <c r="C456" s="14" t="inlineStr">
        <is>
          <t>pow</t>
        </is>
      </c>
      <c r="D456" s="42">
        <f>INDEX(Inputs_power!$V$5:$V$13,MATCH($B456,Inputs_power!$A$5:$A$13,0))</f>
        <v/>
      </c>
      <c r="E456" s="42">
        <f>INDEX(Inputs_power!$X$5:$X$13,MATCH($B456,Inputs_power!$A$5:$A$13,0))</f>
        <v/>
      </c>
      <c r="F456" s="42">
        <f>INDEX(Inputs_power!$W$5:$W$13,MATCH($B456,Inputs_power!$A$5:$A$13,0))</f>
        <v/>
      </c>
      <c r="G456" s="36" t="n"/>
      <c r="H456" s="14">
        <f>INDEX(Variables!$B$5:$B$205,MATCH($A456,Variables!$A$5:$A$205,0))&amp;IF($C456="",""," | "&amp;INDEX(Mapping!$B$5:$B$26,MATCH($C456,Mapping!$A$5:$A$26,0))&amp;" | "&amp;INDEX(Mapping!$B$30:$B$46,MATCH($B456,Mapping!$A$30:$A$46,0)))</f>
        <v/>
      </c>
      <c r="I456" s="14">
        <f>INDEX(Variables!$C$5:$C$205,MATCH($A456,Variables!$A$5:$A$205,0))</f>
        <v/>
      </c>
      <c r="J456" s="14">
        <f>INDEX(Variables!$E$5:$E$205,MATCH($A456,Variables!$A$5:$A$205,0))</f>
        <v/>
      </c>
      <c r="K456" s="11">
        <f>LOWER(Settings!$C$4)&amp;".mit."&amp;$A456&amp;IF($C456="","","."&amp;$C456&amp;"."&amp;$B456)&amp;IF(INDEX(Variables!$D$5:$D$205,MATCH($A456,Variables!$A$5:$A$205,0))="","","."&amp;INDEX(Variables!$D$5:$D$205,MATCH($A456,Variables!$A$5:$A$205,0)))&amp;"."&amp;K$5</f>
        <v/>
      </c>
      <c r="L456" s="15">
        <f>$D456+INDEX(L$292:L$303,$E456)*$F456</f>
        <v/>
      </c>
      <c r="M456" s="16">
        <f>$D456+INDEX(M$292:M$303,$E456)*$F456</f>
        <v/>
      </c>
      <c r="N456" s="16">
        <f>$D456+INDEX(N$292:N$303,$E456)*$F456</f>
        <v/>
      </c>
      <c r="O456" s="16">
        <f>$D456+INDEX(O$292:O$303,$E456)*$F456</f>
        <v/>
      </c>
      <c r="P456" s="16">
        <f>$D456+INDEX(P$292:P$303,$E456)*$F456</f>
        <v/>
      </c>
      <c r="Q456" s="16">
        <f>$D456+INDEX(Q$292:Q$303,$E456)*$F456</f>
        <v/>
      </c>
      <c r="R456" s="16">
        <f>$D456+INDEX(R$292:R$303,$E456)*$F456</f>
        <v/>
      </c>
      <c r="S456" s="16">
        <f>$D456+INDEX(S$292:S$303,$E456)*$F456</f>
        <v/>
      </c>
      <c r="T456" s="16">
        <f>$D456+INDEX(T$292:T$303,$E456)*$F456</f>
        <v/>
      </c>
      <c r="U456" s="16">
        <f>$D456+INDEX(U$292:U$303,$E456)*$F456</f>
        <v/>
      </c>
      <c r="V456" s="16">
        <f>$D456+INDEX(V$292:V$303,$E456)*$F456</f>
        <v/>
      </c>
      <c r="W456" s="16">
        <f>$D456+INDEX(W$292:W$303,$E456)*$F456</f>
        <v/>
      </c>
      <c r="X456" s="16">
        <f>$D456+INDEX(X$292:X$303,$E456)*$F456</f>
        <v/>
      </c>
      <c r="Y456" s="16">
        <f>$D456+INDEX(Y$292:Y$303,$E456)*$F456</f>
        <v/>
      </c>
      <c r="Z456" s="16">
        <f>$D456+INDEX(Z$292:Z$303,$E456)*$F456</f>
        <v/>
      </c>
      <c r="AA456" s="16">
        <f>$D456+INDEX(AA$292:AA$303,$E456)*$F456</f>
        <v/>
      </c>
      <c r="AB456" s="16">
        <f>$D456+INDEX(AB$292:AB$303,$E456)*$F456</f>
        <v/>
      </c>
      <c r="AC456" s="16">
        <f>$D456+INDEX(AC$292:AC$303,$E456)*$F456</f>
        <v/>
      </c>
      <c r="AD456" s="51">
        <f>VARCOST($D456,INDEX(AD$292:AD$303,$E456),$F456)</f>
        <v/>
      </c>
      <c r="AF456" s="11">
        <f>LOWER(Settings!$C$4)&amp;".mit."&amp;$A456&amp;IF($C456="","","."&amp;$C456&amp;"."&amp;$B456)&amp;IF(INDEX(Variables!$D$5:$D$205,MATCH($A456,Variables!$A$5:$A$205,0))="","","."&amp;INDEX(Variables!$D$5:$D$205,MATCH($A456,Variables!$A$5:$A$205,0)))&amp;"."&amp;AF$5</f>
        <v/>
      </c>
      <c r="AG456" s="15">
        <f>$D456+INDEX(AG$292:AG$303,$E456)*$F456</f>
        <v/>
      </c>
      <c r="AH456" s="16">
        <f>$D456+INDEX(AH$292:AH$303,$E456)*$F456</f>
        <v/>
      </c>
      <c r="AI456" s="16">
        <f>$D456+INDEX(AI$292:AI$303,$E456)*$F456</f>
        <v/>
      </c>
      <c r="AJ456" s="16">
        <f>$D456+INDEX(AJ$292:AJ$303,$E456)*$F456</f>
        <v/>
      </c>
      <c r="AK456" s="16">
        <f>$D456+INDEX(AK$292:AK$303,$E456)*$F456</f>
        <v/>
      </c>
      <c r="AL456" s="16">
        <f>$D456+INDEX(AL$292:AL$303,$E456)*$F456</f>
        <v/>
      </c>
      <c r="AM456" s="16">
        <f>$D456+INDEX(AM$292:AM$303,$E456)*$F456</f>
        <v/>
      </c>
      <c r="AN456" s="16">
        <f>$D456+INDEX(AN$292:AN$303,$E456)*$F456</f>
        <v/>
      </c>
      <c r="AO456" s="16">
        <f>$D456+INDEX(AO$292:AO$303,$E456)*$F456</f>
        <v/>
      </c>
      <c r="AP456" s="16">
        <f>$D456+INDEX(AP$292:AP$303,$E456)*$F456</f>
        <v/>
      </c>
      <c r="AQ456" s="16">
        <f>$D456+INDEX(AQ$292:AQ$303,$E456)*$F456</f>
        <v/>
      </c>
      <c r="AR456" s="16">
        <f>$D456+INDEX(AR$292:AR$303,$E456)*$F456</f>
        <v/>
      </c>
      <c r="AS456" s="16">
        <f>$D456+INDEX(AS$292:AS$303,$E456)*$F456</f>
        <v/>
      </c>
      <c r="AT456" s="16">
        <f>$D456+INDEX(AT$292:AT$303,$E456)*$F456</f>
        <v/>
      </c>
      <c r="AU456" s="16">
        <f>$D456+INDEX(AU$292:AU$303,$E456)*$F456</f>
        <v/>
      </c>
      <c r="AV456" s="16">
        <f>$D456+INDEX(AV$292:AV$303,$E456)*$F456</f>
        <v/>
      </c>
      <c r="AW456" s="16">
        <f>$D456+INDEX(AW$292:AW$303,$E456)*$F456</f>
        <v/>
      </c>
      <c r="AX456" s="16">
        <f>$D456+INDEX(AX$292:AX$303,$E456)*$F456</f>
        <v/>
      </c>
      <c r="AY456" s="51">
        <f>VARCOST($D456,INDEX(AY$292:AY$303,$E456),$F456)</f>
        <v/>
      </c>
    </row>
    <row r="457" hidden="1" outlineLevel="1"/>
    <row r="458" hidden="1" outlineLevel="1">
      <c r="A458" s="14" t="inlineStr">
        <is>
          <t>ccp</t>
        </is>
      </c>
      <c r="B458" s="14" t="inlineStr">
        <is>
          <t>coa</t>
        </is>
      </c>
      <c r="C458" s="14" t="inlineStr">
        <is>
          <t>pow</t>
        </is>
      </c>
      <c r="D458" s="42">
        <f>INDEX(Inputs_power!$Z$5:$Z$13,MATCH($B458,Inputs_power!$A$5:$A$13,0))</f>
        <v/>
      </c>
      <c r="E458" s="42">
        <f>INDEX(Inputs_power!$AA$5:$AA$13,MATCH($B458,Inputs_power!$A$5:$A$13,0))</f>
        <v/>
      </c>
      <c r="F458" s="42">
        <f>INDEX(Inputs_power!$AB$5:$AB$13,MATCH($B458,Inputs_power!$A$5:$A$13,0))</f>
        <v/>
      </c>
      <c r="G458" s="42">
        <f>INDEX(Inputs_power!$AD$5:$AD$13,MATCH($B458,Inputs_power!$A$5:$A$13,0))</f>
        <v/>
      </c>
      <c r="H458" s="14">
        <f>INDEX(Variables!$B$5:$B$205,MATCH($A458,Variables!$A$5:$A$205,0))&amp;IF($C458="",""," | "&amp;INDEX(Mapping!$B$5:$B$26,MATCH($C458,Mapping!$A$5:$A$26,0))&amp;" | "&amp;INDEX(Mapping!$B$30:$B$46,MATCH($B458,Mapping!$A$30:$A$46,0)))</f>
        <v/>
      </c>
      <c r="I458" s="14">
        <f>INDEX(Variables!$C$5:$C$205,MATCH($A458,Variables!$A$5:$A$205,0))</f>
        <v/>
      </c>
      <c r="J458" s="14">
        <f>INDEX(Variables!$E$5:$E$205,MATCH($A458,Variables!$A$5:$A$205,0))</f>
        <v/>
      </c>
      <c r="K458" s="11">
        <f>LOWER(Settings!$C$4)&amp;".mit."&amp;$A458&amp;IF($C458="","","."&amp;$C458&amp;"."&amp;$B458)&amp;IF(INDEX(Variables!$D$5:$D$205,MATCH($A458,Variables!$A$5:$A$205,0))="","","."&amp;INDEX(Variables!$D$5:$D$205,MATCH($A458,Variables!$A$5:$A$205,0)))&amp;"."&amp;K$5</f>
        <v/>
      </c>
      <c r="L458" s="15">
        <f>L$12*$D458*INDEX(L$21:L$28,$E458)*L$30*(1-L$121)+L$194*$D458*L$121*(1-L$151)+INDEX(L$78:L$91,$F458)*$G458</f>
        <v/>
      </c>
      <c r="M458" s="16">
        <f>M$12*$D458*INDEX(M$21:M$28,$E458)*M$30*(1-M$121)+M$194*$D458*M$121*(1-M$151)+INDEX(M$78:M$91,$F458)*$G458</f>
        <v/>
      </c>
      <c r="N458" s="16">
        <f>N$12*$D458*INDEX(N$21:N$28,$E458)*N$30*(1-N$121)+N$194*$D458*N$121*(1-N$151)+INDEX(N$78:N$91,$F458)*$G458</f>
        <v/>
      </c>
      <c r="O458" s="16">
        <f>O$12*$D458*INDEX(O$21:O$28,$E458)*O$30*(1-O$121)+O$194*$D458*O$121*(1-O$151)+INDEX(O$78:O$91,$F458)*$G458</f>
        <v/>
      </c>
      <c r="P458" s="16">
        <f>P$12*$D458*INDEX(P$21:P$28,$E458)*P$30*(1-P$121)+P$194*$D458*P$121*(1-P$151)+INDEX(P$78:P$91,$F458)*$G458</f>
        <v/>
      </c>
      <c r="Q458" s="16">
        <f>Q$12*$D458*INDEX(Q$21:Q$28,$E458)*Q$30*(1-Q$121)+Q$194*$D458*Q$121*(1-Q$151)+INDEX(Q$78:Q$91,$F458)*$G458</f>
        <v/>
      </c>
      <c r="R458" s="16">
        <f>R$12*$D458*INDEX(R$21:R$28,$E458)*R$30*(1-R$121)+R$194*$D458*R$121*(1-R$151)+INDEX(R$78:R$91,$F458)*$G458</f>
        <v/>
      </c>
      <c r="S458" s="16">
        <f>S$12*$D458*INDEX(S$21:S$28,$E458)*S$30*(1-S$121)+S$194*$D458*S$121*(1-S$151)+INDEX(S$78:S$91,$F458)*$G458</f>
        <v/>
      </c>
      <c r="T458" s="16">
        <f>T$12*$D458*INDEX(T$21:T$28,$E458)*T$30*(1-T$121)+T$194*$D458*T$121*(1-T$151)+INDEX(T$78:T$91,$F458)*$G458</f>
        <v/>
      </c>
      <c r="U458" s="16">
        <f>U$12*$D458*INDEX(U$21:U$28,$E458)*U$30*(1-U$121)+U$194*$D458*U$121*(1-U$151)+INDEX(U$78:U$91,$F458)*$G458</f>
        <v/>
      </c>
      <c r="V458" s="16">
        <f>V$12*$D458*INDEX(V$21:V$28,$E458)*V$30*(1-V$121)+V$194*$D458*V$121*(1-V$151)+INDEX(V$78:V$91,$F458)*$G458</f>
        <v/>
      </c>
      <c r="W458" s="16">
        <f>W$12*$D458*INDEX(W$21:W$28,$E458)*W$30*(1-W$121)+W$194*$D458*W$121*(1-W$151)+INDEX(W$78:W$91,$F458)*$G458</f>
        <v/>
      </c>
      <c r="X458" s="16">
        <f>X$12*$D458*INDEX(X$21:X$28,$E458)*X$30*(1-X$121)+X$194*$D458*X$121*(1-X$151)+INDEX(X$78:X$91,$F458)*$G458</f>
        <v/>
      </c>
      <c r="Y458" s="16">
        <f>Y$12*$D458*INDEX(Y$21:Y$28,$E458)*Y$30*(1-Y$121)+Y$194*$D458*Y$121*(1-Y$151)+INDEX(Y$78:Y$91,$F458)*$G458</f>
        <v/>
      </c>
      <c r="Z458" s="16">
        <f>Z$12*$D458*INDEX(Z$21:Z$28,$E458)*Z$30*(1-Z$121)+Z$194*$D458*Z$121*(1-Z$151)+INDEX(Z$78:Z$91,$F458)*$G458</f>
        <v/>
      </c>
      <c r="AA458" s="16">
        <f>AA$12*$D458*INDEX(AA$21:AA$28,$E458)*AA$30*(1-AA$121)+AA$194*$D458*AA$121*(1-AA$151)+INDEX(AA$78:AA$91,$F458)*$G458</f>
        <v/>
      </c>
      <c r="AB458" s="16">
        <f>AB$12*$D458*INDEX(AB$21:AB$28,$E458)*AB$30*(1-AB$121)+AB$194*$D458*AB$121*(1-AB$151)+INDEX(AB$78:AB$91,$F458)*$G458</f>
        <v/>
      </c>
      <c r="AC458" s="16">
        <f>AC$12*$D458*INDEX(AC$21:AC$28,$E458)*AC$30*(1-AC$121)+AC$194*$D458*AC$121*(1-AC$151)+INDEX(AC$78:AC$91,$F458)*$G458</f>
        <v/>
      </c>
      <c r="AD458" s="51">
        <f>NEWPOLICY(CARBONTAX(AD$12,$D458,INDEX(AD$21:AD$28,$E458),AD$30,AD$121),ETSCOST(AD$194,$D458,AD$121,AD$151),INDEX(AD$78:AD$91,$F458)*$G458)</f>
        <v/>
      </c>
      <c r="AF458" s="11">
        <f>LOWER(Settings!$C$4)&amp;".mit."&amp;$A458&amp;IF($C458="","","."&amp;$C458&amp;"."&amp;$B458)&amp;IF(INDEX(Variables!$D$5:$D$205,MATCH($A458,Variables!$A$5:$A$205,0))="","","."&amp;INDEX(Variables!$D$5:$D$205,MATCH($A458,Variables!$A$5:$A$205,0)))&amp;"."&amp;AF$5</f>
        <v/>
      </c>
      <c r="AG458" s="15">
        <f>AG$12*$D458*INDEX(AG$21:AG$28,$E458)*AG$30*(1-AG$121)+AG$194*$D458*AG$121*(1-AG$151)+INDEX(AG$78:AG$91,$F458)*$G458</f>
        <v/>
      </c>
      <c r="AH458" s="16">
        <f>AH$12*$D458*INDEX(AH$21:AH$28,$E458)*AH$30*(1-AH$121)+AH$194*$D458*AH$121*(1-AH$151)+INDEX(AH$78:AH$91,$F458)*$G458</f>
        <v/>
      </c>
      <c r="AI458" s="16">
        <f>AI$12*$D458*INDEX(AI$21:AI$28,$E458)*AI$30*(1-AI$121)+AI$194*$D458*AI$121*(1-AI$151)+INDEX(AI$78:AI$91,$F458)*$G458</f>
        <v/>
      </c>
      <c r="AJ458" s="16">
        <f>AJ$12*$D458*INDEX(AJ$21:AJ$28,$E458)*AJ$30*(1-AJ$121)+AJ$194*$D458*AJ$121*(1-AJ$151)+INDEX(AJ$78:AJ$91,$F458)*$G458</f>
        <v/>
      </c>
      <c r="AK458" s="16">
        <f>AK$12*$D458*INDEX(AK$21:AK$28,$E458)*AK$30*(1-AK$121)+AK$194*$D458*AK$121*(1-AK$151)+INDEX(AK$78:AK$91,$F458)*$G458</f>
        <v/>
      </c>
      <c r="AL458" s="16">
        <f>AL$12*$D458*INDEX(AL$21:AL$28,$E458)*AL$30*(1-AL$121)+AL$194*$D458*AL$121*(1-AL$151)+INDEX(AL$78:AL$91,$F458)*$G458</f>
        <v/>
      </c>
      <c r="AM458" s="16">
        <f>AM$12*$D458*INDEX(AM$21:AM$28,$E458)*AM$30*(1-AM$121)+AM$194*$D458*AM$121*(1-AM$151)+INDEX(AM$78:AM$91,$F458)*$G458</f>
        <v/>
      </c>
      <c r="AN458" s="16">
        <f>AN$12*$D458*INDEX(AN$21:AN$28,$E458)*AN$30*(1-AN$121)+AN$194*$D458*AN$121*(1-AN$151)+INDEX(AN$78:AN$91,$F458)*$G458</f>
        <v/>
      </c>
      <c r="AO458" s="16">
        <f>AO$12*$D458*INDEX(AO$21:AO$28,$E458)*AO$30*(1-AO$121)+AO$194*$D458*AO$121*(1-AO$151)+INDEX(AO$78:AO$91,$F458)*$G458</f>
        <v/>
      </c>
      <c r="AP458" s="16">
        <f>AP$12*$D458*INDEX(AP$21:AP$28,$E458)*AP$30*(1-AP$121)+AP$194*$D458*AP$121*(1-AP$151)+INDEX(AP$78:AP$91,$F458)*$G458</f>
        <v/>
      </c>
      <c r="AQ458" s="16">
        <f>AQ$12*$D458*INDEX(AQ$21:AQ$28,$E458)*AQ$30*(1-AQ$121)+AQ$194*$D458*AQ$121*(1-AQ$151)+INDEX(AQ$78:AQ$91,$F458)*$G458</f>
        <v/>
      </c>
      <c r="AR458" s="16">
        <f>AR$12*$D458*INDEX(AR$21:AR$28,$E458)*AR$30*(1-AR$121)+AR$194*$D458*AR$121*(1-AR$151)+INDEX(AR$78:AR$91,$F458)*$G458</f>
        <v/>
      </c>
      <c r="AS458" s="16">
        <f>AS$12*$D458*INDEX(AS$21:AS$28,$E458)*AS$30*(1-AS$121)+AS$194*$D458*AS$121*(1-AS$151)+INDEX(AS$78:AS$91,$F458)*$G458</f>
        <v/>
      </c>
      <c r="AT458" s="16">
        <f>AT$12*$D458*INDEX(AT$21:AT$28,$E458)*AT$30*(1-AT$121)+AT$194*$D458*AT$121*(1-AT$151)+INDEX(AT$78:AT$91,$F458)*$G458</f>
        <v/>
      </c>
      <c r="AU458" s="16">
        <f>AU$12*$D458*INDEX(AU$21:AU$28,$E458)*AU$30*(1-AU$121)+AU$194*$D458*AU$121*(1-AU$151)+INDEX(AU$78:AU$91,$F458)*$G458</f>
        <v/>
      </c>
      <c r="AV458" s="16">
        <f>AV$12*$D458*INDEX(AV$21:AV$28,$E458)*AV$30*(1-AV$121)+AV$194*$D458*AV$121*(1-AV$151)+INDEX(AV$78:AV$91,$F458)*$G458</f>
        <v/>
      </c>
      <c r="AW458" s="16">
        <f>AW$12*$D458*INDEX(AW$21:AW$28,$E458)*AW$30*(1-AW$121)+AW$194*$D458*AW$121*(1-AW$151)+INDEX(AW$78:AW$91,$F458)*$G458</f>
        <v/>
      </c>
      <c r="AX458" s="16">
        <f>AX$12*$D458*INDEX(AX$21:AX$28,$E458)*AX$30*(1-AX$121)+AX$194*$D458*AX$121*(1-AX$151)+INDEX(AX$78:AX$91,$F458)*$G458</f>
        <v/>
      </c>
      <c r="AY458" s="51">
        <f>NEWPOLICY(CARBONTAX(AY$12,$D458,INDEX(AY$21:AY$28,$E458),AY$30,AY$121),ETSCOST(AY$194,$D458,AY$121,AY$151),INDEX(AY$78:AY$91,$F458)*$G458)</f>
        <v/>
      </c>
    </row>
    <row r="459" hidden="1" outlineLevel="1">
      <c r="A459" s="14" t="inlineStr">
        <is>
          <t>ccp</t>
        </is>
      </c>
      <c r="B459" s="14" t="inlineStr">
        <is>
          <t>nga</t>
        </is>
      </c>
      <c r="C459" s="14" t="inlineStr">
        <is>
          <t>pow</t>
        </is>
      </c>
      <c r="D459" s="42">
        <f>INDEX(Inputs_power!$Z$5:$Z$13,MATCH($B459,Inputs_power!$A$5:$A$13,0))</f>
        <v/>
      </c>
      <c r="E459" s="42">
        <f>INDEX(Inputs_power!$AA$5:$AA$13,MATCH($B459,Inputs_power!$A$5:$A$13,0))</f>
        <v/>
      </c>
      <c r="F459" s="42">
        <f>INDEX(Inputs_power!$AB$5:$AB$13,MATCH($B459,Inputs_power!$A$5:$A$13,0))</f>
        <v/>
      </c>
      <c r="G459" s="42">
        <f>INDEX(Inputs_power!$AD$5:$AD$13,MATCH($B459,Inputs_power!$A$5:$A$13,0))</f>
        <v/>
      </c>
      <c r="H459" s="14">
        <f>INDEX(Variables!$B$5:$B$205,MATCH($A459,Variables!$A$5:$A$205,0))&amp;IF($C459="",""," | "&amp;INDEX(Mapping!$B$5:$B$26,MATCH($C459,Mapping!$A$5:$A$26,0))&amp;" | "&amp;INDEX(Mapping!$B$30:$B$46,MATCH($B459,Mapping!$A$30:$A$46,0)))</f>
        <v/>
      </c>
      <c r="I459" s="14">
        <f>INDEX(Variables!$C$5:$C$205,MATCH($A459,Variables!$A$5:$A$205,0))</f>
        <v/>
      </c>
      <c r="J459" s="14">
        <f>INDEX(Variables!$E$5:$E$205,MATCH($A459,Variables!$A$5:$A$205,0))</f>
        <v/>
      </c>
      <c r="K459" s="11">
        <f>LOWER(Settings!$C$4)&amp;".mit."&amp;$A459&amp;IF($C459="","","."&amp;$C459&amp;"."&amp;$B459)&amp;IF(INDEX(Variables!$D$5:$D$205,MATCH($A459,Variables!$A$5:$A$205,0))="","","."&amp;INDEX(Variables!$D$5:$D$205,MATCH($A459,Variables!$A$5:$A$205,0)))&amp;"."&amp;K$5</f>
        <v/>
      </c>
      <c r="L459" s="15">
        <f>L$12*$D459*INDEX(L$21:L$28,$E459)*L$30*(1-L$121)+L$194*$D459*L$121*(1-L$151)+INDEX(L$78:L$91,$F459)*$G459</f>
        <v/>
      </c>
      <c r="M459" s="16">
        <f>M$12*$D459*INDEX(M$21:M$28,$E459)*M$30*(1-M$121)+M$194*$D459*M$121*(1-M$151)+INDEX(M$78:M$91,$F459)*$G459</f>
        <v/>
      </c>
      <c r="N459" s="16">
        <f>N$12*$D459*INDEX(N$21:N$28,$E459)*N$30*(1-N$121)+N$194*$D459*N$121*(1-N$151)+INDEX(N$78:N$91,$F459)*$G459</f>
        <v/>
      </c>
      <c r="O459" s="16">
        <f>O$12*$D459*INDEX(O$21:O$28,$E459)*O$30*(1-O$121)+O$194*$D459*O$121*(1-O$151)+INDEX(O$78:O$91,$F459)*$G459</f>
        <v/>
      </c>
      <c r="P459" s="16">
        <f>P$12*$D459*INDEX(P$21:P$28,$E459)*P$30*(1-P$121)+P$194*$D459*P$121*(1-P$151)+INDEX(P$78:P$91,$F459)*$G459</f>
        <v/>
      </c>
      <c r="Q459" s="16">
        <f>Q$12*$D459*INDEX(Q$21:Q$28,$E459)*Q$30*(1-Q$121)+Q$194*$D459*Q$121*(1-Q$151)+INDEX(Q$78:Q$91,$F459)*$G459</f>
        <v/>
      </c>
      <c r="R459" s="16">
        <f>R$12*$D459*INDEX(R$21:R$28,$E459)*R$30*(1-R$121)+R$194*$D459*R$121*(1-R$151)+INDEX(R$78:R$91,$F459)*$G459</f>
        <v/>
      </c>
      <c r="S459" s="16">
        <f>S$12*$D459*INDEX(S$21:S$28,$E459)*S$30*(1-S$121)+S$194*$D459*S$121*(1-S$151)+INDEX(S$78:S$91,$F459)*$G459</f>
        <v/>
      </c>
      <c r="T459" s="16">
        <f>T$12*$D459*INDEX(T$21:T$28,$E459)*T$30*(1-T$121)+T$194*$D459*T$121*(1-T$151)+INDEX(T$78:T$91,$F459)*$G459</f>
        <v/>
      </c>
      <c r="U459" s="16">
        <f>U$12*$D459*INDEX(U$21:U$28,$E459)*U$30*(1-U$121)+U$194*$D459*U$121*(1-U$151)+INDEX(U$78:U$91,$F459)*$G459</f>
        <v/>
      </c>
      <c r="V459" s="16">
        <f>V$12*$D459*INDEX(V$21:V$28,$E459)*V$30*(1-V$121)+V$194*$D459*V$121*(1-V$151)+INDEX(V$78:V$91,$F459)*$G459</f>
        <v/>
      </c>
      <c r="W459" s="16">
        <f>W$12*$D459*INDEX(W$21:W$28,$E459)*W$30*(1-W$121)+W$194*$D459*W$121*(1-W$151)+INDEX(W$78:W$91,$F459)*$G459</f>
        <v/>
      </c>
      <c r="X459" s="16">
        <f>X$12*$D459*INDEX(X$21:X$28,$E459)*X$30*(1-X$121)+X$194*$D459*X$121*(1-X$151)+INDEX(X$78:X$91,$F459)*$G459</f>
        <v/>
      </c>
      <c r="Y459" s="16">
        <f>Y$12*$D459*INDEX(Y$21:Y$28,$E459)*Y$30*(1-Y$121)+Y$194*$D459*Y$121*(1-Y$151)+INDEX(Y$78:Y$91,$F459)*$G459</f>
        <v/>
      </c>
      <c r="Z459" s="16">
        <f>Z$12*$D459*INDEX(Z$21:Z$28,$E459)*Z$30*(1-Z$121)+Z$194*$D459*Z$121*(1-Z$151)+INDEX(Z$78:Z$91,$F459)*$G459</f>
        <v/>
      </c>
      <c r="AA459" s="16">
        <f>AA$12*$D459*INDEX(AA$21:AA$28,$E459)*AA$30*(1-AA$121)+AA$194*$D459*AA$121*(1-AA$151)+INDEX(AA$78:AA$91,$F459)*$G459</f>
        <v/>
      </c>
      <c r="AB459" s="16">
        <f>AB$12*$D459*INDEX(AB$21:AB$28,$E459)*AB$30*(1-AB$121)+AB$194*$D459*AB$121*(1-AB$151)+INDEX(AB$78:AB$91,$F459)*$G459</f>
        <v/>
      </c>
      <c r="AC459" s="16">
        <f>AC$12*$D459*INDEX(AC$21:AC$28,$E459)*AC$30*(1-AC$121)+AC$194*$D459*AC$121*(1-AC$151)+INDEX(AC$78:AC$91,$F459)*$G459</f>
        <v/>
      </c>
      <c r="AD459" s="51">
        <f>NEWPOLICY(CARBONTAX(AD$12,$D459,INDEX(AD$21:AD$28,$E459),AD$30,AD$121),ETSCOST(AD$194,$D459,AD$121,AD$151),INDEX(AD$78:AD$91,$F459)*$G459)</f>
        <v/>
      </c>
      <c r="AF459" s="11">
        <f>LOWER(Settings!$C$4)&amp;".mit."&amp;$A459&amp;IF($C459="","","."&amp;$C459&amp;"."&amp;$B459)&amp;IF(INDEX(Variables!$D$5:$D$205,MATCH($A459,Variables!$A$5:$A$205,0))="","","."&amp;INDEX(Variables!$D$5:$D$205,MATCH($A459,Variables!$A$5:$A$205,0)))&amp;"."&amp;AF$5</f>
        <v/>
      </c>
      <c r="AG459" s="15">
        <f>AG$12*$D459*INDEX(AG$21:AG$28,$E459)*AG$30*(1-AG$121)+AG$194*$D459*AG$121*(1-AG$151)+INDEX(AG$78:AG$91,$F459)*$G459</f>
        <v/>
      </c>
      <c r="AH459" s="16">
        <f>AH$12*$D459*INDEX(AH$21:AH$28,$E459)*AH$30*(1-AH$121)+AH$194*$D459*AH$121*(1-AH$151)+INDEX(AH$78:AH$91,$F459)*$G459</f>
        <v/>
      </c>
      <c r="AI459" s="16">
        <f>AI$12*$D459*INDEX(AI$21:AI$28,$E459)*AI$30*(1-AI$121)+AI$194*$D459*AI$121*(1-AI$151)+INDEX(AI$78:AI$91,$F459)*$G459</f>
        <v/>
      </c>
      <c r="AJ459" s="16">
        <f>AJ$12*$D459*INDEX(AJ$21:AJ$28,$E459)*AJ$30*(1-AJ$121)+AJ$194*$D459*AJ$121*(1-AJ$151)+INDEX(AJ$78:AJ$91,$F459)*$G459</f>
        <v/>
      </c>
      <c r="AK459" s="16">
        <f>AK$12*$D459*INDEX(AK$21:AK$28,$E459)*AK$30*(1-AK$121)+AK$194*$D459*AK$121*(1-AK$151)+INDEX(AK$78:AK$91,$F459)*$G459</f>
        <v/>
      </c>
      <c r="AL459" s="16">
        <f>AL$12*$D459*INDEX(AL$21:AL$28,$E459)*AL$30*(1-AL$121)+AL$194*$D459*AL$121*(1-AL$151)+INDEX(AL$78:AL$91,$F459)*$G459</f>
        <v/>
      </c>
      <c r="AM459" s="16">
        <f>AM$12*$D459*INDEX(AM$21:AM$28,$E459)*AM$30*(1-AM$121)+AM$194*$D459*AM$121*(1-AM$151)+INDEX(AM$78:AM$91,$F459)*$G459</f>
        <v/>
      </c>
      <c r="AN459" s="16">
        <f>AN$12*$D459*INDEX(AN$21:AN$28,$E459)*AN$30*(1-AN$121)+AN$194*$D459*AN$121*(1-AN$151)+INDEX(AN$78:AN$91,$F459)*$G459</f>
        <v/>
      </c>
      <c r="AO459" s="16">
        <f>AO$12*$D459*INDEX(AO$21:AO$28,$E459)*AO$30*(1-AO$121)+AO$194*$D459*AO$121*(1-AO$151)+INDEX(AO$78:AO$91,$F459)*$G459</f>
        <v/>
      </c>
      <c r="AP459" s="16">
        <f>AP$12*$D459*INDEX(AP$21:AP$28,$E459)*AP$30*(1-AP$121)+AP$194*$D459*AP$121*(1-AP$151)+INDEX(AP$78:AP$91,$F459)*$G459</f>
        <v/>
      </c>
      <c r="AQ459" s="16">
        <f>AQ$12*$D459*INDEX(AQ$21:AQ$28,$E459)*AQ$30*(1-AQ$121)+AQ$194*$D459*AQ$121*(1-AQ$151)+INDEX(AQ$78:AQ$91,$F459)*$G459</f>
        <v/>
      </c>
      <c r="AR459" s="16">
        <f>AR$12*$D459*INDEX(AR$21:AR$28,$E459)*AR$30*(1-AR$121)+AR$194*$D459*AR$121*(1-AR$151)+INDEX(AR$78:AR$91,$F459)*$G459</f>
        <v/>
      </c>
      <c r="AS459" s="16">
        <f>AS$12*$D459*INDEX(AS$21:AS$28,$E459)*AS$30*(1-AS$121)+AS$194*$D459*AS$121*(1-AS$151)+INDEX(AS$78:AS$91,$F459)*$G459</f>
        <v/>
      </c>
      <c r="AT459" s="16">
        <f>AT$12*$D459*INDEX(AT$21:AT$28,$E459)*AT$30*(1-AT$121)+AT$194*$D459*AT$121*(1-AT$151)+INDEX(AT$78:AT$91,$F459)*$G459</f>
        <v/>
      </c>
      <c r="AU459" s="16">
        <f>AU$12*$D459*INDEX(AU$21:AU$28,$E459)*AU$30*(1-AU$121)+AU$194*$D459*AU$121*(1-AU$151)+INDEX(AU$78:AU$91,$F459)*$G459</f>
        <v/>
      </c>
      <c r="AV459" s="16">
        <f>AV$12*$D459*INDEX(AV$21:AV$28,$E459)*AV$30*(1-AV$121)+AV$194*$D459*AV$121*(1-AV$151)+INDEX(AV$78:AV$91,$F459)*$G459</f>
        <v/>
      </c>
      <c r="AW459" s="16">
        <f>AW$12*$D459*INDEX(AW$21:AW$28,$E459)*AW$30*(1-AW$121)+AW$194*$D459*AW$121*(1-AW$151)+INDEX(AW$78:AW$91,$F459)*$G459</f>
        <v/>
      </c>
      <c r="AX459" s="16">
        <f>AX$12*$D459*INDEX(AX$21:AX$28,$E459)*AX$30*(1-AX$121)+AX$194*$D459*AX$121*(1-AX$151)+INDEX(AX$78:AX$91,$F459)*$G459</f>
        <v/>
      </c>
      <c r="AY459" s="51">
        <f>NEWPOLICY(CARBONTAX(AY$12,$D459,INDEX(AY$21:AY$28,$E459),AY$30,AY$121),ETSCOST(AY$194,$D459,AY$121,AY$151),INDEX(AY$78:AY$91,$F459)*$G459)</f>
        <v/>
      </c>
    </row>
    <row r="460" hidden="1" outlineLevel="1">
      <c r="A460" s="14" t="inlineStr">
        <is>
          <t>ccp</t>
        </is>
      </c>
      <c r="B460" s="14" t="inlineStr">
        <is>
          <t>oop</t>
        </is>
      </c>
      <c r="C460" s="14" t="inlineStr">
        <is>
          <t>pow</t>
        </is>
      </c>
      <c r="D460" s="42">
        <f>INDEX(Inputs_power!$Z$5:$Z$13,MATCH($B460,Inputs_power!$A$5:$A$13,0))</f>
        <v/>
      </c>
      <c r="E460" s="42">
        <f>INDEX(Inputs_power!$AA$5:$AA$13,MATCH($B460,Inputs_power!$A$5:$A$13,0))</f>
        <v/>
      </c>
      <c r="F460" s="42">
        <f>INDEX(Inputs_power!$AB$5:$AB$13,MATCH($B460,Inputs_power!$A$5:$A$13,0))</f>
        <v/>
      </c>
      <c r="G460" s="42">
        <f>INDEX(Inputs_power!$AD$5:$AD$13,MATCH($B460,Inputs_power!$A$5:$A$13,0))</f>
        <v/>
      </c>
      <c r="H460" s="14">
        <f>INDEX(Variables!$B$5:$B$205,MATCH($A460,Variables!$A$5:$A$205,0))&amp;IF($C460="",""," | "&amp;INDEX(Mapping!$B$5:$B$26,MATCH($C460,Mapping!$A$5:$A$26,0))&amp;" | "&amp;INDEX(Mapping!$B$30:$B$46,MATCH($B460,Mapping!$A$30:$A$46,0)))</f>
        <v/>
      </c>
      <c r="I460" s="14">
        <f>INDEX(Variables!$C$5:$C$205,MATCH($A460,Variables!$A$5:$A$205,0))</f>
        <v/>
      </c>
      <c r="J460" s="14">
        <f>INDEX(Variables!$E$5:$E$205,MATCH($A460,Variables!$A$5:$A$205,0))</f>
        <v/>
      </c>
      <c r="K460" s="11">
        <f>LOWER(Settings!$C$4)&amp;".mit."&amp;$A460&amp;IF($C460="","","."&amp;$C460&amp;"."&amp;$B460)&amp;IF(INDEX(Variables!$D$5:$D$205,MATCH($A460,Variables!$A$5:$A$205,0))="","","."&amp;INDEX(Variables!$D$5:$D$205,MATCH($A460,Variables!$A$5:$A$205,0)))&amp;"."&amp;K$5</f>
        <v/>
      </c>
      <c r="L460" s="15">
        <f>L$12*$D460*INDEX(L$21:L$28,$E460)*L$30*(1-L$121)+L$194*$D460*L$121*(1-L$151)+INDEX(L$78:L$91,$F460)*$G460</f>
        <v/>
      </c>
      <c r="M460" s="16">
        <f>M$12*$D460*INDEX(M$21:M$28,$E460)*M$30*(1-M$121)+M$194*$D460*M$121*(1-M$151)+INDEX(M$78:M$91,$F460)*$G460</f>
        <v/>
      </c>
      <c r="N460" s="16">
        <f>N$12*$D460*INDEX(N$21:N$28,$E460)*N$30*(1-N$121)+N$194*$D460*N$121*(1-N$151)+INDEX(N$78:N$91,$F460)*$G460</f>
        <v/>
      </c>
      <c r="O460" s="16">
        <f>O$12*$D460*INDEX(O$21:O$28,$E460)*O$30*(1-O$121)+O$194*$D460*O$121*(1-O$151)+INDEX(O$78:O$91,$F460)*$G460</f>
        <v/>
      </c>
      <c r="P460" s="16">
        <f>P$12*$D460*INDEX(P$21:P$28,$E460)*P$30*(1-P$121)+P$194*$D460*P$121*(1-P$151)+INDEX(P$78:P$91,$F460)*$G460</f>
        <v/>
      </c>
      <c r="Q460" s="16">
        <f>Q$12*$D460*INDEX(Q$21:Q$28,$E460)*Q$30*(1-Q$121)+Q$194*$D460*Q$121*(1-Q$151)+INDEX(Q$78:Q$91,$F460)*$G460</f>
        <v/>
      </c>
      <c r="R460" s="16">
        <f>R$12*$D460*INDEX(R$21:R$28,$E460)*R$30*(1-R$121)+R$194*$D460*R$121*(1-R$151)+INDEX(R$78:R$91,$F460)*$G460</f>
        <v/>
      </c>
      <c r="S460" s="16">
        <f>S$12*$D460*INDEX(S$21:S$28,$E460)*S$30*(1-S$121)+S$194*$D460*S$121*(1-S$151)+INDEX(S$78:S$91,$F460)*$G460</f>
        <v/>
      </c>
      <c r="T460" s="16">
        <f>T$12*$D460*INDEX(T$21:T$28,$E460)*T$30*(1-T$121)+T$194*$D460*T$121*(1-T$151)+INDEX(T$78:T$91,$F460)*$G460</f>
        <v/>
      </c>
      <c r="U460" s="16">
        <f>U$12*$D460*INDEX(U$21:U$28,$E460)*U$30*(1-U$121)+U$194*$D460*U$121*(1-U$151)+INDEX(U$78:U$91,$F460)*$G460</f>
        <v/>
      </c>
      <c r="V460" s="16">
        <f>V$12*$D460*INDEX(V$21:V$28,$E460)*V$30*(1-V$121)+V$194*$D460*V$121*(1-V$151)+INDEX(V$78:V$91,$F460)*$G460</f>
        <v/>
      </c>
      <c r="W460" s="16">
        <f>W$12*$D460*INDEX(W$21:W$28,$E460)*W$30*(1-W$121)+W$194*$D460*W$121*(1-W$151)+INDEX(W$78:W$91,$F460)*$G460</f>
        <v/>
      </c>
      <c r="X460" s="16">
        <f>X$12*$D460*INDEX(X$21:X$28,$E460)*X$30*(1-X$121)+X$194*$D460*X$121*(1-X$151)+INDEX(X$78:X$91,$F460)*$G460</f>
        <v/>
      </c>
      <c r="Y460" s="16">
        <f>Y$12*$D460*INDEX(Y$21:Y$28,$E460)*Y$30*(1-Y$121)+Y$194*$D460*Y$121*(1-Y$151)+INDEX(Y$78:Y$91,$F460)*$G460</f>
        <v/>
      </c>
      <c r="Z460" s="16">
        <f>Z$12*$D460*INDEX(Z$21:Z$28,$E460)*Z$30*(1-Z$121)+Z$194*$D460*Z$121*(1-Z$151)+INDEX(Z$78:Z$91,$F460)*$G460</f>
        <v/>
      </c>
      <c r="AA460" s="16">
        <f>AA$12*$D460*INDEX(AA$21:AA$28,$E460)*AA$30*(1-AA$121)+AA$194*$D460*AA$121*(1-AA$151)+INDEX(AA$78:AA$91,$F460)*$G460</f>
        <v/>
      </c>
      <c r="AB460" s="16">
        <f>AB$12*$D460*INDEX(AB$21:AB$28,$E460)*AB$30*(1-AB$121)+AB$194*$D460*AB$121*(1-AB$151)+INDEX(AB$78:AB$91,$F460)*$G460</f>
        <v/>
      </c>
      <c r="AC460" s="16">
        <f>AC$12*$D460*INDEX(AC$21:AC$28,$E460)*AC$30*(1-AC$121)+AC$194*$D460*AC$121*(1-AC$151)+INDEX(AC$78:AC$91,$F460)*$G460</f>
        <v/>
      </c>
      <c r="AD460" s="51">
        <f>NEWPOLICY(CARBONTAX(AD$12,$D460,INDEX(AD$21:AD$28,$E460),AD$30,AD$121),ETSCOST(AD$194,$D460,AD$121,AD$151),INDEX(AD$78:AD$91,$F460)*$G460)</f>
        <v/>
      </c>
      <c r="AF460" s="11">
        <f>LOWER(Settings!$C$4)&amp;".mit."&amp;$A460&amp;IF($C460="","","."&amp;$C460&amp;"."&amp;$B460)&amp;IF(INDEX(Variables!$D$5:$D$205,MATCH($A460,Variables!$A$5:$A$205,0))="","","."&amp;INDEX(Variables!$D$5:$D$205,MATCH($A460,Variables!$A$5:$A$205,0)))&amp;"."&amp;AF$5</f>
        <v/>
      </c>
      <c r="AG460" s="15">
        <f>AG$12*$D460*INDEX(AG$21:AG$28,$E460)*AG$30*(1-AG$121)+AG$194*$D460*AG$121*(1-AG$151)+INDEX(AG$78:AG$91,$F460)*$G460</f>
        <v/>
      </c>
      <c r="AH460" s="16">
        <f>AH$12*$D460*INDEX(AH$21:AH$28,$E460)*AH$30*(1-AH$121)+AH$194*$D460*AH$121*(1-AH$151)+INDEX(AH$78:AH$91,$F460)*$G460</f>
        <v/>
      </c>
      <c r="AI460" s="16">
        <f>AI$12*$D460*INDEX(AI$21:AI$28,$E460)*AI$30*(1-AI$121)+AI$194*$D460*AI$121*(1-AI$151)+INDEX(AI$78:AI$91,$F460)*$G460</f>
        <v/>
      </c>
      <c r="AJ460" s="16">
        <f>AJ$12*$D460*INDEX(AJ$21:AJ$28,$E460)*AJ$30*(1-AJ$121)+AJ$194*$D460*AJ$121*(1-AJ$151)+INDEX(AJ$78:AJ$91,$F460)*$G460</f>
        <v/>
      </c>
      <c r="AK460" s="16">
        <f>AK$12*$D460*INDEX(AK$21:AK$28,$E460)*AK$30*(1-AK$121)+AK$194*$D460*AK$121*(1-AK$151)+INDEX(AK$78:AK$91,$F460)*$G460</f>
        <v/>
      </c>
      <c r="AL460" s="16">
        <f>AL$12*$D460*INDEX(AL$21:AL$28,$E460)*AL$30*(1-AL$121)+AL$194*$D460*AL$121*(1-AL$151)+INDEX(AL$78:AL$91,$F460)*$G460</f>
        <v/>
      </c>
      <c r="AM460" s="16">
        <f>AM$12*$D460*INDEX(AM$21:AM$28,$E460)*AM$30*(1-AM$121)+AM$194*$D460*AM$121*(1-AM$151)+INDEX(AM$78:AM$91,$F460)*$G460</f>
        <v/>
      </c>
      <c r="AN460" s="16">
        <f>AN$12*$D460*INDEX(AN$21:AN$28,$E460)*AN$30*(1-AN$121)+AN$194*$D460*AN$121*(1-AN$151)+INDEX(AN$78:AN$91,$F460)*$G460</f>
        <v/>
      </c>
      <c r="AO460" s="16">
        <f>AO$12*$D460*INDEX(AO$21:AO$28,$E460)*AO$30*(1-AO$121)+AO$194*$D460*AO$121*(1-AO$151)+INDEX(AO$78:AO$91,$F460)*$G460</f>
        <v/>
      </c>
      <c r="AP460" s="16">
        <f>AP$12*$D460*INDEX(AP$21:AP$28,$E460)*AP$30*(1-AP$121)+AP$194*$D460*AP$121*(1-AP$151)+INDEX(AP$78:AP$91,$F460)*$G460</f>
        <v/>
      </c>
      <c r="AQ460" s="16">
        <f>AQ$12*$D460*INDEX(AQ$21:AQ$28,$E460)*AQ$30*(1-AQ$121)+AQ$194*$D460*AQ$121*(1-AQ$151)+INDEX(AQ$78:AQ$91,$F460)*$G460</f>
        <v/>
      </c>
      <c r="AR460" s="16">
        <f>AR$12*$D460*INDEX(AR$21:AR$28,$E460)*AR$30*(1-AR$121)+AR$194*$D460*AR$121*(1-AR$151)+INDEX(AR$78:AR$91,$F460)*$G460</f>
        <v/>
      </c>
      <c r="AS460" s="16">
        <f>AS$12*$D460*INDEX(AS$21:AS$28,$E460)*AS$30*(1-AS$121)+AS$194*$D460*AS$121*(1-AS$151)+INDEX(AS$78:AS$91,$F460)*$G460</f>
        <v/>
      </c>
      <c r="AT460" s="16">
        <f>AT$12*$D460*INDEX(AT$21:AT$28,$E460)*AT$30*(1-AT$121)+AT$194*$D460*AT$121*(1-AT$151)+INDEX(AT$78:AT$91,$F460)*$G460</f>
        <v/>
      </c>
      <c r="AU460" s="16">
        <f>AU$12*$D460*INDEX(AU$21:AU$28,$E460)*AU$30*(1-AU$121)+AU$194*$D460*AU$121*(1-AU$151)+INDEX(AU$78:AU$91,$F460)*$G460</f>
        <v/>
      </c>
      <c r="AV460" s="16">
        <f>AV$12*$D460*INDEX(AV$21:AV$28,$E460)*AV$30*(1-AV$121)+AV$194*$D460*AV$121*(1-AV$151)+INDEX(AV$78:AV$91,$F460)*$G460</f>
        <v/>
      </c>
      <c r="AW460" s="16">
        <f>AW$12*$D460*INDEX(AW$21:AW$28,$E460)*AW$30*(1-AW$121)+AW$194*$D460*AW$121*(1-AW$151)+INDEX(AW$78:AW$91,$F460)*$G460</f>
        <v/>
      </c>
      <c r="AX460" s="16">
        <f>AX$12*$D460*INDEX(AX$21:AX$28,$E460)*AX$30*(1-AX$121)+AX$194*$D460*AX$121*(1-AX$151)+INDEX(AX$78:AX$91,$F460)*$G460</f>
        <v/>
      </c>
      <c r="AY460" s="51">
        <f>NEWPOLICY(CARBONTAX(AY$12,$D460,INDEX(AY$21:AY$28,$E460),AY$30,AY$121),ETSCOST(AY$194,$D460,AY$121,AY$151),INDEX(AY$78:AY$91,$F460)*$G460)</f>
        <v/>
      </c>
    </row>
    <row r="461" hidden="1" outlineLevel="1">
      <c r="A461" s="14" t="inlineStr">
        <is>
          <t>ccp</t>
        </is>
      </c>
      <c r="B461" s="14" t="inlineStr">
        <is>
          <t>nuc</t>
        </is>
      </c>
      <c r="C461" s="14" t="inlineStr">
        <is>
          <t>pow</t>
        </is>
      </c>
      <c r="D461" s="42">
        <f>INDEX(Inputs_power!$Z$5:$Z$13,MATCH($B461,Inputs_power!$A$5:$A$13,0))</f>
        <v/>
      </c>
      <c r="E461" s="42">
        <f>INDEX(Inputs_power!$AA$5:$AA$13,MATCH($B461,Inputs_power!$A$5:$A$13,0))</f>
        <v/>
      </c>
      <c r="F461" s="42">
        <f>INDEX(Inputs_power!$AB$5:$AB$13,MATCH($B461,Inputs_power!$A$5:$A$13,0))</f>
        <v/>
      </c>
      <c r="G461" s="42">
        <f>INDEX(Inputs_power!$AD$5:$AD$13,MATCH($B461,Inputs_power!$A$5:$A$13,0))</f>
        <v/>
      </c>
      <c r="H461" s="14">
        <f>INDEX(Variables!$B$5:$B$205,MATCH($A461,Variables!$A$5:$A$205,0))&amp;IF($C461="",""," | "&amp;INDEX(Mapping!$B$5:$B$26,MATCH($C461,Mapping!$A$5:$A$26,0))&amp;" | "&amp;INDEX(Mapping!$B$30:$B$46,MATCH($B461,Mapping!$A$30:$A$46,0)))</f>
        <v/>
      </c>
      <c r="I461" s="14">
        <f>INDEX(Variables!$C$5:$C$205,MATCH($A461,Variables!$A$5:$A$205,0))</f>
        <v/>
      </c>
      <c r="J461" s="14">
        <f>INDEX(Variables!$E$5:$E$205,MATCH($A461,Variables!$A$5:$A$205,0))</f>
        <v/>
      </c>
      <c r="K461" s="11">
        <f>LOWER(Settings!$C$4)&amp;".mit."&amp;$A461&amp;IF($C461="","","."&amp;$C461&amp;"."&amp;$B461)&amp;IF(INDEX(Variables!$D$5:$D$205,MATCH($A461,Variables!$A$5:$A$205,0))="","","."&amp;INDEX(Variables!$D$5:$D$205,MATCH($A461,Variables!$A$5:$A$205,0)))&amp;"."&amp;K$5</f>
        <v/>
      </c>
      <c r="L461" s="15">
        <f>L$12*$D461*INDEX(L$21:L$28,$E461)*L$30*(1-L$121)+L$194*$D461*L$121*(1-L$151)+INDEX(L$78:L$91,$F461)*$G461</f>
        <v/>
      </c>
      <c r="M461" s="16">
        <f>M$12*$D461*INDEX(M$21:M$28,$E461)*M$30*(1-M$121)+M$194*$D461*M$121*(1-M$151)+INDEX(M$78:M$91,$F461)*$G461</f>
        <v/>
      </c>
      <c r="N461" s="16">
        <f>N$12*$D461*INDEX(N$21:N$28,$E461)*N$30*(1-N$121)+N$194*$D461*N$121*(1-N$151)+INDEX(N$78:N$91,$F461)*$G461</f>
        <v/>
      </c>
      <c r="O461" s="16">
        <f>O$12*$D461*INDEX(O$21:O$28,$E461)*O$30*(1-O$121)+O$194*$D461*O$121*(1-O$151)+INDEX(O$78:O$91,$F461)*$G461</f>
        <v/>
      </c>
      <c r="P461" s="16">
        <f>P$12*$D461*INDEX(P$21:P$28,$E461)*P$30*(1-P$121)+P$194*$D461*P$121*(1-P$151)+INDEX(P$78:P$91,$F461)*$G461</f>
        <v/>
      </c>
      <c r="Q461" s="16">
        <f>Q$12*$D461*INDEX(Q$21:Q$28,$E461)*Q$30*(1-Q$121)+Q$194*$D461*Q$121*(1-Q$151)+INDEX(Q$78:Q$91,$F461)*$G461</f>
        <v/>
      </c>
      <c r="R461" s="16">
        <f>R$12*$D461*INDEX(R$21:R$28,$E461)*R$30*(1-R$121)+R$194*$D461*R$121*(1-R$151)+INDEX(R$78:R$91,$F461)*$G461</f>
        <v/>
      </c>
      <c r="S461" s="16">
        <f>S$12*$D461*INDEX(S$21:S$28,$E461)*S$30*(1-S$121)+S$194*$D461*S$121*(1-S$151)+INDEX(S$78:S$91,$F461)*$G461</f>
        <v/>
      </c>
      <c r="T461" s="16">
        <f>T$12*$D461*INDEX(T$21:T$28,$E461)*T$30*(1-T$121)+T$194*$D461*T$121*(1-T$151)+INDEX(T$78:T$91,$F461)*$G461</f>
        <v/>
      </c>
      <c r="U461" s="16">
        <f>U$12*$D461*INDEX(U$21:U$28,$E461)*U$30*(1-U$121)+U$194*$D461*U$121*(1-U$151)+INDEX(U$78:U$91,$F461)*$G461</f>
        <v/>
      </c>
      <c r="V461" s="16">
        <f>V$12*$D461*INDEX(V$21:V$28,$E461)*V$30*(1-V$121)+V$194*$D461*V$121*(1-V$151)+INDEX(V$78:V$91,$F461)*$G461</f>
        <v/>
      </c>
      <c r="W461" s="16">
        <f>W$12*$D461*INDEX(W$21:W$28,$E461)*W$30*(1-W$121)+W$194*$D461*W$121*(1-W$151)+INDEX(W$78:W$91,$F461)*$G461</f>
        <v/>
      </c>
      <c r="X461" s="16">
        <f>X$12*$D461*INDEX(X$21:X$28,$E461)*X$30*(1-X$121)+X$194*$D461*X$121*(1-X$151)+INDEX(X$78:X$91,$F461)*$G461</f>
        <v/>
      </c>
      <c r="Y461" s="16">
        <f>Y$12*$D461*INDEX(Y$21:Y$28,$E461)*Y$30*(1-Y$121)+Y$194*$D461*Y$121*(1-Y$151)+INDEX(Y$78:Y$91,$F461)*$G461</f>
        <v/>
      </c>
      <c r="Z461" s="16">
        <f>Z$12*$D461*INDEX(Z$21:Z$28,$E461)*Z$30*(1-Z$121)+Z$194*$D461*Z$121*(1-Z$151)+INDEX(Z$78:Z$91,$F461)*$G461</f>
        <v/>
      </c>
      <c r="AA461" s="16">
        <f>AA$12*$D461*INDEX(AA$21:AA$28,$E461)*AA$30*(1-AA$121)+AA$194*$D461*AA$121*(1-AA$151)+INDEX(AA$78:AA$91,$F461)*$G461</f>
        <v/>
      </c>
      <c r="AB461" s="16">
        <f>AB$12*$D461*INDEX(AB$21:AB$28,$E461)*AB$30*(1-AB$121)+AB$194*$D461*AB$121*(1-AB$151)+INDEX(AB$78:AB$91,$F461)*$G461</f>
        <v/>
      </c>
      <c r="AC461" s="16">
        <f>AC$12*$D461*INDEX(AC$21:AC$28,$E461)*AC$30*(1-AC$121)+AC$194*$D461*AC$121*(1-AC$151)+INDEX(AC$78:AC$91,$F461)*$G461</f>
        <v/>
      </c>
      <c r="AD461" s="51">
        <f>NEWPOLICY(CARBONTAX(AD$12,$D461,INDEX(AD$21:AD$28,$E461),AD$30,AD$121),ETSCOST(AD$194,$D461,AD$121,AD$151),INDEX(AD$78:AD$91,$F461)*$G461)</f>
        <v/>
      </c>
      <c r="AF461" s="11">
        <f>LOWER(Settings!$C$4)&amp;".mit."&amp;$A461&amp;IF($C461="","","."&amp;$C461&amp;"."&amp;$B461)&amp;IF(INDEX(Variables!$D$5:$D$205,MATCH($A461,Variables!$A$5:$A$205,0))="","","."&amp;INDEX(Variables!$D$5:$D$205,MATCH($A461,Variables!$A$5:$A$205,0)))&amp;"."&amp;AF$5</f>
        <v/>
      </c>
      <c r="AG461" s="15">
        <f>AG$12*$D461*INDEX(AG$21:AG$28,$E461)*AG$30*(1-AG$121)+AG$194*$D461*AG$121*(1-AG$151)+INDEX(AG$78:AG$91,$F461)*$G461</f>
        <v/>
      </c>
      <c r="AH461" s="16">
        <f>AH$12*$D461*INDEX(AH$21:AH$28,$E461)*AH$30*(1-AH$121)+AH$194*$D461*AH$121*(1-AH$151)+INDEX(AH$78:AH$91,$F461)*$G461</f>
        <v/>
      </c>
      <c r="AI461" s="16">
        <f>AI$12*$D461*INDEX(AI$21:AI$28,$E461)*AI$30*(1-AI$121)+AI$194*$D461*AI$121*(1-AI$151)+INDEX(AI$78:AI$91,$F461)*$G461</f>
        <v/>
      </c>
      <c r="AJ461" s="16">
        <f>AJ$12*$D461*INDEX(AJ$21:AJ$28,$E461)*AJ$30*(1-AJ$121)+AJ$194*$D461*AJ$121*(1-AJ$151)+INDEX(AJ$78:AJ$91,$F461)*$G461</f>
        <v/>
      </c>
      <c r="AK461" s="16">
        <f>AK$12*$D461*INDEX(AK$21:AK$28,$E461)*AK$30*(1-AK$121)+AK$194*$D461*AK$121*(1-AK$151)+INDEX(AK$78:AK$91,$F461)*$G461</f>
        <v/>
      </c>
      <c r="AL461" s="16">
        <f>AL$12*$D461*INDEX(AL$21:AL$28,$E461)*AL$30*(1-AL$121)+AL$194*$D461*AL$121*(1-AL$151)+INDEX(AL$78:AL$91,$F461)*$G461</f>
        <v/>
      </c>
      <c r="AM461" s="16">
        <f>AM$12*$D461*INDEX(AM$21:AM$28,$E461)*AM$30*(1-AM$121)+AM$194*$D461*AM$121*(1-AM$151)+INDEX(AM$78:AM$91,$F461)*$G461</f>
        <v/>
      </c>
      <c r="AN461" s="16">
        <f>AN$12*$D461*INDEX(AN$21:AN$28,$E461)*AN$30*(1-AN$121)+AN$194*$D461*AN$121*(1-AN$151)+INDEX(AN$78:AN$91,$F461)*$G461</f>
        <v/>
      </c>
      <c r="AO461" s="16">
        <f>AO$12*$D461*INDEX(AO$21:AO$28,$E461)*AO$30*(1-AO$121)+AO$194*$D461*AO$121*(1-AO$151)+INDEX(AO$78:AO$91,$F461)*$G461</f>
        <v/>
      </c>
      <c r="AP461" s="16">
        <f>AP$12*$D461*INDEX(AP$21:AP$28,$E461)*AP$30*(1-AP$121)+AP$194*$D461*AP$121*(1-AP$151)+INDEX(AP$78:AP$91,$F461)*$G461</f>
        <v/>
      </c>
      <c r="AQ461" s="16">
        <f>AQ$12*$D461*INDEX(AQ$21:AQ$28,$E461)*AQ$30*(1-AQ$121)+AQ$194*$D461*AQ$121*(1-AQ$151)+INDEX(AQ$78:AQ$91,$F461)*$G461</f>
        <v/>
      </c>
      <c r="AR461" s="16">
        <f>AR$12*$D461*INDEX(AR$21:AR$28,$E461)*AR$30*(1-AR$121)+AR$194*$D461*AR$121*(1-AR$151)+INDEX(AR$78:AR$91,$F461)*$G461</f>
        <v/>
      </c>
      <c r="AS461" s="16">
        <f>AS$12*$D461*INDEX(AS$21:AS$28,$E461)*AS$30*(1-AS$121)+AS$194*$D461*AS$121*(1-AS$151)+INDEX(AS$78:AS$91,$F461)*$G461</f>
        <v/>
      </c>
      <c r="AT461" s="16">
        <f>AT$12*$D461*INDEX(AT$21:AT$28,$E461)*AT$30*(1-AT$121)+AT$194*$D461*AT$121*(1-AT$151)+INDEX(AT$78:AT$91,$F461)*$G461</f>
        <v/>
      </c>
      <c r="AU461" s="16">
        <f>AU$12*$D461*INDEX(AU$21:AU$28,$E461)*AU$30*(1-AU$121)+AU$194*$D461*AU$121*(1-AU$151)+INDEX(AU$78:AU$91,$F461)*$G461</f>
        <v/>
      </c>
      <c r="AV461" s="16">
        <f>AV$12*$D461*INDEX(AV$21:AV$28,$E461)*AV$30*(1-AV$121)+AV$194*$D461*AV$121*(1-AV$151)+INDEX(AV$78:AV$91,$F461)*$G461</f>
        <v/>
      </c>
      <c r="AW461" s="16">
        <f>AW$12*$D461*INDEX(AW$21:AW$28,$E461)*AW$30*(1-AW$121)+AW$194*$D461*AW$121*(1-AW$151)+INDEX(AW$78:AW$91,$F461)*$G461</f>
        <v/>
      </c>
      <c r="AX461" s="16">
        <f>AX$12*$D461*INDEX(AX$21:AX$28,$E461)*AX$30*(1-AX$121)+AX$194*$D461*AX$121*(1-AX$151)+INDEX(AX$78:AX$91,$F461)*$G461</f>
        <v/>
      </c>
      <c r="AY461" s="51">
        <f>NEWPOLICY(CARBONTAX(AY$12,$D461,INDEX(AY$21:AY$28,$E461),AY$30,AY$121),ETSCOST(AY$194,$D461,AY$121,AY$151),INDEX(AY$78:AY$91,$F461)*$G461)</f>
        <v/>
      </c>
    </row>
    <row r="462" hidden="1" outlineLevel="1">
      <c r="A462" s="14" t="inlineStr">
        <is>
          <t>ccp</t>
        </is>
      </c>
      <c r="B462" s="14" t="inlineStr">
        <is>
          <t>wnd</t>
        </is>
      </c>
      <c r="C462" s="14" t="inlineStr">
        <is>
          <t>pow</t>
        </is>
      </c>
      <c r="D462" s="42">
        <f>INDEX(Inputs_power!$Z$5:$Z$13,MATCH($B462,Inputs_power!$A$5:$A$13,0))</f>
        <v/>
      </c>
      <c r="E462" s="42">
        <f>INDEX(Inputs_power!$AA$5:$AA$13,MATCH($B462,Inputs_power!$A$5:$A$13,0))</f>
        <v/>
      </c>
      <c r="F462" s="42">
        <f>INDEX(Inputs_power!$AB$5:$AB$13,MATCH($B462,Inputs_power!$A$5:$A$13,0))</f>
        <v/>
      </c>
      <c r="G462" s="42">
        <f>INDEX(Inputs_power!$AD$5:$AD$13,MATCH($B462,Inputs_power!$A$5:$A$13,0))</f>
        <v/>
      </c>
      <c r="H462" s="14">
        <f>INDEX(Variables!$B$5:$B$205,MATCH($A462,Variables!$A$5:$A$205,0))&amp;IF($C462="",""," | "&amp;INDEX(Mapping!$B$5:$B$26,MATCH($C462,Mapping!$A$5:$A$26,0))&amp;" | "&amp;INDEX(Mapping!$B$30:$B$46,MATCH($B462,Mapping!$A$30:$A$46,0)))</f>
        <v/>
      </c>
      <c r="I462" s="14">
        <f>INDEX(Variables!$C$5:$C$205,MATCH($A462,Variables!$A$5:$A$205,0))</f>
        <v/>
      </c>
      <c r="J462" s="14">
        <f>INDEX(Variables!$E$5:$E$205,MATCH($A462,Variables!$A$5:$A$205,0))</f>
        <v/>
      </c>
      <c r="K462" s="11">
        <f>LOWER(Settings!$C$4)&amp;".mit."&amp;$A462&amp;IF($C462="","","."&amp;$C462&amp;"."&amp;$B462)&amp;IF(INDEX(Variables!$D$5:$D$205,MATCH($A462,Variables!$A$5:$A$205,0))="","","."&amp;INDEX(Variables!$D$5:$D$205,MATCH($A462,Variables!$A$5:$A$205,0)))&amp;"."&amp;K$5</f>
        <v/>
      </c>
      <c r="L462" s="15">
        <f>L$12*$D462*INDEX(L$21:L$28,$E462)*L$30*(1-L$121)+L$194*$D462*L$121*(1-L$151)+INDEX(L$78:L$91,$F462)*$G462</f>
        <v/>
      </c>
      <c r="M462" s="16">
        <f>M$12*$D462*INDEX(M$21:M$28,$E462)*M$30*(1-M$121)+M$194*$D462*M$121*(1-M$151)+INDEX(M$78:M$91,$F462)*$G462</f>
        <v/>
      </c>
      <c r="N462" s="16">
        <f>N$12*$D462*INDEX(N$21:N$28,$E462)*N$30*(1-N$121)+N$194*$D462*N$121*(1-N$151)+INDEX(N$78:N$91,$F462)*$G462</f>
        <v/>
      </c>
      <c r="O462" s="16">
        <f>O$12*$D462*INDEX(O$21:O$28,$E462)*O$30*(1-O$121)+O$194*$D462*O$121*(1-O$151)+INDEX(O$78:O$91,$F462)*$G462</f>
        <v/>
      </c>
      <c r="P462" s="16">
        <f>P$12*$D462*INDEX(P$21:P$28,$E462)*P$30*(1-P$121)+P$194*$D462*P$121*(1-P$151)+INDEX(P$78:P$91,$F462)*$G462</f>
        <v/>
      </c>
      <c r="Q462" s="16">
        <f>Q$12*$D462*INDEX(Q$21:Q$28,$E462)*Q$30*(1-Q$121)+Q$194*$D462*Q$121*(1-Q$151)+INDEX(Q$78:Q$91,$F462)*$G462</f>
        <v/>
      </c>
      <c r="R462" s="16">
        <f>R$12*$D462*INDEX(R$21:R$28,$E462)*R$30*(1-R$121)+R$194*$D462*R$121*(1-R$151)+INDEX(R$78:R$91,$F462)*$G462</f>
        <v/>
      </c>
      <c r="S462" s="16">
        <f>S$12*$D462*INDEX(S$21:S$28,$E462)*S$30*(1-S$121)+S$194*$D462*S$121*(1-S$151)+INDEX(S$78:S$91,$F462)*$G462</f>
        <v/>
      </c>
      <c r="T462" s="16">
        <f>T$12*$D462*INDEX(T$21:T$28,$E462)*T$30*(1-T$121)+T$194*$D462*T$121*(1-T$151)+INDEX(T$78:T$91,$F462)*$G462</f>
        <v/>
      </c>
      <c r="U462" s="16">
        <f>U$12*$D462*INDEX(U$21:U$28,$E462)*U$30*(1-U$121)+U$194*$D462*U$121*(1-U$151)+INDEX(U$78:U$91,$F462)*$G462</f>
        <v/>
      </c>
      <c r="V462" s="16">
        <f>V$12*$D462*INDEX(V$21:V$28,$E462)*V$30*(1-V$121)+V$194*$D462*V$121*(1-V$151)+INDEX(V$78:V$91,$F462)*$G462</f>
        <v/>
      </c>
      <c r="W462" s="16">
        <f>W$12*$D462*INDEX(W$21:W$28,$E462)*W$30*(1-W$121)+W$194*$D462*W$121*(1-W$151)+INDEX(W$78:W$91,$F462)*$G462</f>
        <v/>
      </c>
      <c r="X462" s="16">
        <f>X$12*$D462*INDEX(X$21:X$28,$E462)*X$30*(1-X$121)+X$194*$D462*X$121*(1-X$151)+INDEX(X$78:X$91,$F462)*$G462</f>
        <v/>
      </c>
      <c r="Y462" s="16">
        <f>Y$12*$D462*INDEX(Y$21:Y$28,$E462)*Y$30*(1-Y$121)+Y$194*$D462*Y$121*(1-Y$151)+INDEX(Y$78:Y$91,$F462)*$G462</f>
        <v/>
      </c>
      <c r="Z462" s="16">
        <f>Z$12*$D462*INDEX(Z$21:Z$28,$E462)*Z$30*(1-Z$121)+Z$194*$D462*Z$121*(1-Z$151)+INDEX(Z$78:Z$91,$F462)*$G462</f>
        <v/>
      </c>
      <c r="AA462" s="16">
        <f>AA$12*$D462*INDEX(AA$21:AA$28,$E462)*AA$30*(1-AA$121)+AA$194*$D462*AA$121*(1-AA$151)+INDEX(AA$78:AA$91,$F462)*$G462</f>
        <v/>
      </c>
      <c r="AB462" s="16">
        <f>AB$12*$D462*INDEX(AB$21:AB$28,$E462)*AB$30*(1-AB$121)+AB$194*$D462*AB$121*(1-AB$151)+INDEX(AB$78:AB$91,$F462)*$G462</f>
        <v/>
      </c>
      <c r="AC462" s="16">
        <f>AC$12*$D462*INDEX(AC$21:AC$28,$E462)*AC$30*(1-AC$121)+AC$194*$D462*AC$121*(1-AC$151)+INDEX(AC$78:AC$91,$F462)*$G462</f>
        <v/>
      </c>
      <c r="AD462" s="51">
        <f>NEWPOLICY(CARBONTAX(AD$12,$D462,INDEX(AD$21:AD$28,$E462),AD$30,AD$121),ETSCOST(AD$194,$D462,AD$121,AD$151),INDEX(AD$78:AD$91,$F462)*$G462)</f>
        <v/>
      </c>
      <c r="AF462" s="11">
        <f>LOWER(Settings!$C$4)&amp;".mit."&amp;$A462&amp;IF($C462="","","."&amp;$C462&amp;"."&amp;$B462)&amp;IF(INDEX(Variables!$D$5:$D$205,MATCH($A462,Variables!$A$5:$A$205,0))="","","."&amp;INDEX(Variables!$D$5:$D$205,MATCH($A462,Variables!$A$5:$A$205,0)))&amp;"."&amp;AF$5</f>
        <v/>
      </c>
      <c r="AG462" s="15">
        <f>AG$12*$D462*INDEX(AG$21:AG$28,$E462)*AG$30*(1-AG$121)+AG$194*$D462*AG$121*(1-AG$151)+INDEX(AG$78:AG$91,$F462)*$G462</f>
        <v/>
      </c>
      <c r="AH462" s="16">
        <f>AH$12*$D462*INDEX(AH$21:AH$28,$E462)*AH$30*(1-AH$121)+AH$194*$D462*AH$121*(1-AH$151)+INDEX(AH$78:AH$91,$F462)*$G462</f>
        <v/>
      </c>
      <c r="AI462" s="16">
        <f>AI$12*$D462*INDEX(AI$21:AI$28,$E462)*AI$30*(1-AI$121)+AI$194*$D462*AI$121*(1-AI$151)+INDEX(AI$78:AI$91,$F462)*$G462</f>
        <v/>
      </c>
      <c r="AJ462" s="16">
        <f>AJ$12*$D462*INDEX(AJ$21:AJ$28,$E462)*AJ$30*(1-AJ$121)+AJ$194*$D462*AJ$121*(1-AJ$151)+INDEX(AJ$78:AJ$91,$F462)*$G462</f>
        <v/>
      </c>
      <c r="AK462" s="16">
        <f>AK$12*$D462*INDEX(AK$21:AK$28,$E462)*AK$30*(1-AK$121)+AK$194*$D462*AK$121*(1-AK$151)+INDEX(AK$78:AK$91,$F462)*$G462</f>
        <v/>
      </c>
      <c r="AL462" s="16">
        <f>AL$12*$D462*INDEX(AL$21:AL$28,$E462)*AL$30*(1-AL$121)+AL$194*$D462*AL$121*(1-AL$151)+INDEX(AL$78:AL$91,$F462)*$G462</f>
        <v/>
      </c>
      <c r="AM462" s="16">
        <f>AM$12*$D462*INDEX(AM$21:AM$28,$E462)*AM$30*(1-AM$121)+AM$194*$D462*AM$121*(1-AM$151)+INDEX(AM$78:AM$91,$F462)*$G462</f>
        <v/>
      </c>
      <c r="AN462" s="16">
        <f>AN$12*$D462*INDEX(AN$21:AN$28,$E462)*AN$30*(1-AN$121)+AN$194*$D462*AN$121*(1-AN$151)+INDEX(AN$78:AN$91,$F462)*$G462</f>
        <v/>
      </c>
      <c r="AO462" s="16">
        <f>AO$12*$D462*INDEX(AO$21:AO$28,$E462)*AO$30*(1-AO$121)+AO$194*$D462*AO$121*(1-AO$151)+INDEX(AO$78:AO$91,$F462)*$G462</f>
        <v/>
      </c>
      <c r="AP462" s="16">
        <f>AP$12*$D462*INDEX(AP$21:AP$28,$E462)*AP$30*(1-AP$121)+AP$194*$D462*AP$121*(1-AP$151)+INDEX(AP$78:AP$91,$F462)*$G462</f>
        <v/>
      </c>
      <c r="AQ462" s="16">
        <f>AQ$12*$D462*INDEX(AQ$21:AQ$28,$E462)*AQ$30*(1-AQ$121)+AQ$194*$D462*AQ$121*(1-AQ$151)+INDEX(AQ$78:AQ$91,$F462)*$G462</f>
        <v/>
      </c>
      <c r="AR462" s="16">
        <f>AR$12*$D462*INDEX(AR$21:AR$28,$E462)*AR$30*(1-AR$121)+AR$194*$D462*AR$121*(1-AR$151)+INDEX(AR$78:AR$91,$F462)*$G462</f>
        <v/>
      </c>
      <c r="AS462" s="16">
        <f>AS$12*$D462*INDEX(AS$21:AS$28,$E462)*AS$30*(1-AS$121)+AS$194*$D462*AS$121*(1-AS$151)+INDEX(AS$78:AS$91,$F462)*$G462</f>
        <v/>
      </c>
      <c r="AT462" s="16">
        <f>AT$12*$D462*INDEX(AT$21:AT$28,$E462)*AT$30*(1-AT$121)+AT$194*$D462*AT$121*(1-AT$151)+INDEX(AT$78:AT$91,$F462)*$G462</f>
        <v/>
      </c>
      <c r="AU462" s="16">
        <f>AU$12*$D462*INDEX(AU$21:AU$28,$E462)*AU$30*(1-AU$121)+AU$194*$D462*AU$121*(1-AU$151)+INDEX(AU$78:AU$91,$F462)*$G462</f>
        <v/>
      </c>
      <c r="AV462" s="16">
        <f>AV$12*$D462*INDEX(AV$21:AV$28,$E462)*AV$30*(1-AV$121)+AV$194*$D462*AV$121*(1-AV$151)+INDEX(AV$78:AV$91,$F462)*$G462</f>
        <v/>
      </c>
      <c r="AW462" s="16">
        <f>AW$12*$D462*INDEX(AW$21:AW$28,$E462)*AW$30*(1-AW$121)+AW$194*$D462*AW$121*(1-AW$151)+INDEX(AW$78:AW$91,$F462)*$G462</f>
        <v/>
      </c>
      <c r="AX462" s="16">
        <f>AX$12*$D462*INDEX(AX$21:AX$28,$E462)*AX$30*(1-AX$121)+AX$194*$D462*AX$121*(1-AX$151)+INDEX(AX$78:AX$91,$F462)*$G462</f>
        <v/>
      </c>
      <c r="AY462" s="51">
        <f>NEWPOLICY(CARBONTAX(AY$12,$D462,INDEX(AY$21:AY$28,$E462),AY$30,AY$121),ETSCOST(AY$194,$D462,AY$121,AY$151),INDEX(AY$78:AY$91,$F462)*$G462)</f>
        <v/>
      </c>
    </row>
    <row r="463" hidden="1" outlineLevel="1">
      <c r="A463" s="14" t="inlineStr">
        <is>
          <t>ccp</t>
        </is>
      </c>
      <c r="B463" s="14" t="inlineStr">
        <is>
          <t>sol</t>
        </is>
      </c>
      <c r="C463" s="14" t="inlineStr">
        <is>
          <t>pow</t>
        </is>
      </c>
      <c r="D463" s="42">
        <f>INDEX(Inputs_power!$Z$5:$Z$13,MATCH($B463,Inputs_power!$A$5:$A$13,0))</f>
        <v/>
      </c>
      <c r="E463" s="42">
        <f>INDEX(Inputs_power!$AA$5:$AA$13,MATCH($B463,Inputs_power!$A$5:$A$13,0))</f>
        <v/>
      </c>
      <c r="F463" s="42">
        <f>INDEX(Inputs_power!$AB$5:$AB$13,MATCH($B463,Inputs_power!$A$5:$A$13,0))</f>
        <v/>
      </c>
      <c r="G463" s="42">
        <f>INDEX(Inputs_power!$AD$5:$AD$13,MATCH($B463,Inputs_power!$A$5:$A$13,0))</f>
        <v/>
      </c>
      <c r="H463" s="14">
        <f>INDEX(Variables!$B$5:$B$205,MATCH($A463,Variables!$A$5:$A$205,0))&amp;IF($C463="",""," | "&amp;INDEX(Mapping!$B$5:$B$26,MATCH($C463,Mapping!$A$5:$A$26,0))&amp;" | "&amp;INDEX(Mapping!$B$30:$B$46,MATCH($B463,Mapping!$A$30:$A$46,0)))</f>
        <v/>
      </c>
      <c r="I463" s="14">
        <f>INDEX(Variables!$C$5:$C$205,MATCH($A463,Variables!$A$5:$A$205,0))</f>
        <v/>
      </c>
      <c r="J463" s="14">
        <f>INDEX(Variables!$E$5:$E$205,MATCH($A463,Variables!$A$5:$A$205,0))</f>
        <v/>
      </c>
      <c r="K463" s="11">
        <f>LOWER(Settings!$C$4)&amp;".mit."&amp;$A463&amp;IF($C463="","","."&amp;$C463&amp;"."&amp;$B463)&amp;IF(INDEX(Variables!$D$5:$D$205,MATCH($A463,Variables!$A$5:$A$205,0))="","","."&amp;INDEX(Variables!$D$5:$D$205,MATCH($A463,Variables!$A$5:$A$205,0)))&amp;"."&amp;K$5</f>
        <v/>
      </c>
      <c r="L463" s="15">
        <f>L$12*$D463*INDEX(L$21:L$28,$E463)*L$30*(1-L$121)+L$194*$D463*L$121*(1-L$151)+INDEX(L$78:L$91,$F463)*$G463</f>
        <v/>
      </c>
      <c r="M463" s="16">
        <f>M$12*$D463*INDEX(M$21:M$28,$E463)*M$30*(1-M$121)+M$194*$D463*M$121*(1-M$151)+INDEX(M$78:M$91,$F463)*$G463</f>
        <v/>
      </c>
      <c r="N463" s="16">
        <f>N$12*$D463*INDEX(N$21:N$28,$E463)*N$30*(1-N$121)+N$194*$D463*N$121*(1-N$151)+INDEX(N$78:N$91,$F463)*$G463</f>
        <v/>
      </c>
      <c r="O463" s="16">
        <f>O$12*$D463*INDEX(O$21:O$28,$E463)*O$30*(1-O$121)+O$194*$D463*O$121*(1-O$151)+INDEX(O$78:O$91,$F463)*$G463</f>
        <v/>
      </c>
      <c r="P463" s="16">
        <f>P$12*$D463*INDEX(P$21:P$28,$E463)*P$30*(1-P$121)+P$194*$D463*P$121*(1-P$151)+INDEX(P$78:P$91,$F463)*$G463</f>
        <v/>
      </c>
      <c r="Q463" s="16">
        <f>Q$12*$D463*INDEX(Q$21:Q$28,$E463)*Q$30*(1-Q$121)+Q$194*$D463*Q$121*(1-Q$151)+INDEX(Q$78:Q$91,$F463)*$G463</f>
        <v/>
      </c>
      <c r="R463" s="16">
        <f>R$12*$D463*INDEX(R$21:R$28,$E463)*R$30*(1-R$121)+R$194*$D463*R$121*(1-R$151)+INDEX(R$78:R$91,$F463)*$G463</f>
        <v/>
      </c>
      <c r="S463" s="16">
        <f>S$12*$D463*INDEX(S$21:S$28,$E463)*S$30*(1-S$121)+S$194*$D463*S$121*(1-S$151)+INDEX(S$78:S$91,$F463)*$G463</f>
        <v/>
      </c>
      <c r="T463" s="16">
        <f>T$12*$D463*INDEX(T$21:T$28,$E463)*T$30*(1-T$121)+T$194*$D463*T$121*(1-T$151)+INDEX(T$78:T$91,$F463)*$G463</f>
        <v/>
      </c>
      <c r="U463" s="16">
        <f>U$12*$D463*INDEX(U$21:U$28,$E463)*U$30*(1-U$121)+U$194*$D463*U$121*(1-U$151)+INDEX(U$78:U$91,$F463)*$G463</f>
        <v/>
      </c>
      <c r="V463" s="16">
        <f>V$12*$D463*INDEX(V$21:V$28,$E463)*V$30*(1-V$121)+V$194*$D463*V$121*(1-V$151)+INDEX(V$78:V$91,$F463)*$G463</f>
        <v/>
      </c>
      <c r="W463" s="16">
        <f>W$12*$D463*INDEX(W$21:W$28,$E463)*W$30*(1-W$121)+W$194*$D463*W$121*(1-W$151)+INDEX(W$78:W$91,$F463)*$G463</f>
        <v/>
      </c>
      <c r="X463" s="16">
        <f>X$12*$D463*INDEX(X$21:X$28,$E463)*X$30*(1-X$121)+X$194*$D463*X$121*(1-X$151)+INDEX(X$78:X$91,$F463)*$G463</f>
        <v/>
      </c>
      <c r="Y463" s="16">
        <f>Y$12*$D463*INDEX(Y$21:Y$28,$E463)*Y$30*(1-Y$121)+Y$194*$D463*Y$121*(1-Y$151)+INDEX(Y$78:Y$91,$F463)*$G463</f>
        <v/>
      </c>
      <c r="Z463" s="16">
        <f>Z$12*$D463*INDEX(Z$21:Z$28,$E463)*Z$30*(1-Z$121)+Z$194*$D463*Z$121*(1-Z$151)+INDEX(Z$78:Z$91,$F463)*$G463</f>
        <v/>
      </c>
      <c r="AA463" s="16">
        <f>AA$12*$D463*INDEX(AA$21:AA$28,$E463)*AA$30*(1-AA$121)+AA$194*$D463*AA$121*(1-AA$151)+INDEX(AA$78:AA$91,$F463)*$G463</f>
        <v/>
      </c>
      <c r="AB463" s="16">
        <f>AB$12*$D463*INDEX(AB$21:AB$28,$E463)*AB$30*(1-AB$121)+AB$194*$D463*AB$121*(1-AB$151)+INDEX(AB$78:AB$91,$F463)*$G463</f>
        <v/>
      </c>
      <c r="AC463" s="16">
        <f>AC$12*$D463*INDEX(AC$21:AC$28,$E463)*AC$30*(1-AC$121)+AC$194*$D463*AC$121*(1-AC$151)+INDEX(AC$78:AC$91,$F463)*$G463</f>
        <v/>
      </c>
      <c r="AD463" s="51">
        <f>NEWPOLICY(CARBONTAX(AD$12,$D463,INDEX(AD$21:AD$28,$E463),AD$30,AD$121),ETSCOST(AD$194,$D463,AD$121,AD$151),INDEX(AD$78:AD$91,$F463)*$G463)</f>
        <v/>
      </c>
      <c r="AF463" s="11">
        <f>LOWER(Settings!$C$4)&amp;".mit."&amp;$A463&amp;IF($C463="","","."&amp;$C463&amp;"."&amp;$B463)&amp;IF(INDEX(Variables!$D$5:$D$205,MATCH($A463,Variables!$A$5:$A$205,0))="","","."&amp;INDEX(Variables!$D$5:$D$205,MATCH($A463,Variables!$A$5:$A$205,0)))&amp;"."&amp;AF$5</f>
        <v/>
      </c>
      <c r="AG463" s="15">
        <f>AG$12*$D463*INDEX(AG$21:AG$28,$E463)*AG$30*(1-AG$121)+AG$194*$D463*AG$121*(1-AG$151)+INDEX(AG$78:AG$91,$F463)*$G463</f>
        <v/>
      </c>
      <c r="AH463" s="16">
        <f>AH$12*$D463*INDEX(AH$21:AH$28,$E463)*AH$30*(1-AH$121)+AH$194*$D463*AH$121*(1-AH$151)+INDEX(AH$78:AH$91,$F463)*$G463</f>
        <v/>
      </c>
      <c r="AI463" s="16">
        <f>AI$12*$D463*INDEX(AI$21:AI$28,$E463)*AI$30*(1-AI$121)+AI$194*$D463*AI$121*(1-AI$151)+INDEX(AI$78:AI$91,$F463)*$G463</f>
        <v/>
      </c>
      <c r="AJ463" s="16">
        <f>AJ$12*$D463*INDEX(AJ$21:AJ$28,$E463)*AJ$30*(1-AJ$121)+AJ$194*$D463*AJ$121*(1-AJ$151)+INDEX(AJ$78:AJ$91,$F463)*$G463</f>
        <v/>
      </c>
      <c r="AK463" s="16">
        <f>AK$12*$D463*INDEX(AK$21:AK$28,$E463)*AK$30*(1-AK$121)+AK$194*$D463*AK$121*(1-AK$151)+INDEX(AK$78:AK$91,$F463)*$G463</f>
        <v/>
      </c>
      <c r="AL463" s="16">
        <f>AL$12*$D463*INDEX(AL$21:AL$28,$E463)*AL$30*(1-AL$121)+AL$194*$D463*AL$121*(1-AL$151)+INDEX(AL$78:AL$91,$F463)*$G463</f>
        <v/>
      </c>
      <c r="AM463" s="16">
        <f>AM$12*$D463*INDEX(AM$21:AM$28,$E463)*AM$30*(1-AM$121)+AM$194*$D463*AM$121*(1-AM$151)+INDEX(AM$78:AM$91,$F463)*$G463</f>
        <v/>
      </c>
      <c r="AN463" s="16">
        <f>AN$12*$D463*INDEX(AN$21:AN$28,$E463)*AN$30*(1-AN$121)+AN$194*$D463*AN$121*(1-AN$151)+INDEX(AN$78:AN$91,$F463)*$G463</f>
        <v/>
      </c>
      <c r="AO463" s="16">
        <f>AO$12*$D463*INDEX(AO$21:AO$28,$E463)*AO$30*(1-AO$121)+AO$194*$D463*AO$121*(1-AO$151)+INDEX(AO$78:AO$91,$F463)*$G463</f>
        <v/>
      </c>
      <c r="AP463" s="16">
        <f>AP$12*$D463*INDEX(AP$21:AP$28,$E463)*AP$30*(1-AP$121)+AP$194*$D463*AP$121*(1-AP$151)+INDEX(AP$78:AP$91,$F463)*$G463</f>
        <v/>
      </c>
      <c r="AQ463" s="16">
        <f>AQ$12*$D463*INDEX(AQ$21:AQ$28,$E463)*AQ$30*(1-AQ$121)+AQ$194*$D463*AQ$121*(1-AQ$151)+INDEX(AQ$78:AQ$91,$F463)*$G463</f>
        <v/>
      </c>
      <c r="AR463" s="16">
        <f>AR$12*$D463*INDEX(AR$21:AR$28,$E463)*AR$30*(1-AR$121)+AR$194*$D463*AR$121*(1-AR$151)+INDEX(AR$78:AR$91,$F463)*$G463</f>
        <v/>
      </c>
      <c r="AS463" s="16">
        <f>AS$12*$D463*INDEX(AS$21:AS$28,$E463)*AS$30*(1-AS$121)+AS$194*$D463*AS$121*(1-AS$151)+INDEX(AS$78:AS$91,$F463)*$G463</f>
        <v/>
      </c>
      <c r="AT463" s="16">
        <f>AT$12*$D463*INDEX(AT$21:AT$28,$E463)*AT$30*(1-AT$121)+AT$194*$D463*AT$121*(1-AT$151)+INDEX(AT$78:AT$91,$F463)*$G463</f>
        <v/>
      </c>
      <c r="AU463" s="16">
        <f>AU$12*$D463*INDEX(AU$21:AU$28,$E463)*AU$30*(1-AU$121)+AU$194*$D463*AU$121*(1-AU$151)+INDEX(AU$78:AU$91,$F463)*$G463</f>
        <v/>
      </c>
      <c r="AV463" s="16">
        <f>AV$12*$D463*INDEX(AV$21:AV$28,$E463)*AV$30*(1-AV$121)+AV$194*$D463*AV$121*(1-AV$151)+INDEX(AV$78:AV$91,$F463)*$G463</f>
        <v/>
      </c>
      <c r="AW463" s="16">
        <f>AW$12*$D463*INDEX(AW$21:AW$28,$E463)*AW$30*(1-AW$121)+AW$194*$D463*AW$121*(1-AW$151)+INDEX(AW$78:AW$91,$F463)*$G463</f>
        <v/>
      </c>
      <c r="AX463" s="16">
        <f>AX$12*$D463*INDEX(AX$21:AX$28,$E463)*AX$30*(1-AX$121)+AX$194*$D463*AX$121*(1-AX$151)+INDEX(AX$78:AX$91,$F463)*$G463</f>
        <v/>
      </c>
      <c r="AY463" s="51">
        <f>NEWPOLICY(CARBONTAX(AY$12,$D463,INDEX(AY$21:AY$28,$E463),AY$30,AY$121),ETSCOST(AY$194,$D463,AY$121,AY$151),INDEX(AY$78:AY$91,$F463)*$G463)</f>
        <v/>
      </c>
    </row>
    <row r="464" hidden="1" outlineLevel="1">
      <c r="A464" s="14" t="inlineStr">
        <is>
          <t>ccp</t>
        </is>
      </c>
      <c r="B464" s="14" t="inlineStr">
        <is>
          <t>hyd</t>
        </is>
      </c>
      <c r="C464" s="14" t="inlineStr">
        <is>
          <t>pow</t>
        </is>
      </c>
      <c r="D464" s="42">
        <f>INDEX(Inputs_power!$Z$5:$Z$13,MATCH($B464,Inputs_power!$A$5:$A$13,0))</f>
        <v/>
      </c>
      <c r="E464" s="42">
        <f>INDEX(Inputs_power!$AA$5:$AA$13,MATCH($B464,Inputs_power!$A$5:$A$13,0))</f>
        <v/>
      </c>
      <c r="F464" s="42">
        <f>INDEX(Inputs_power!$AB$5:$AB$13,MATCH($B464,Inputs_power!$A$5:$A$13,0))</f>
        <v/>
      </c>
      <c r="G464" s="42">
        <f>INDEX(Inputs_power!$AD$5:$AD$13,MATCH($B464,Inputs_power!$A$5:$A$13,0))</f>
        <v/>
      </c>
      <c r="H464" s="14">
        <f>INDEX(Variables!$B$5:$B$205,MATCH($A464,Variables!$A$5:$A$205,0))&amp;IF($C464="",""," | "&amp;INDEX(Mapping!$B$5:$B$26,MATCH($C464,Mapping!$A$5:$A$26,0))&amp;" | "&amp;INDEX(Mapping!$B$30:$B$46,MATCH($B464,Mapping!$A$30:$A$46,0)))</f>
        <v/>
      </c>
      <c r="I464" s="14">
        <f>INDEX(Variables!$C$5:$C$205,MATCH($A464,Variables!$A$5:$A$205,0))</f>
        <v/>
      </c>
      <c r="J464" s="14">
        <f>INDEX(Variables!$E$5:$E$205,MATCH($A464,Variables!$A$5:$A$205,0))</f>
        <v/>
      </c>
      <c r="K464" s="11">
        <f>LOWER(Settings!$C$4)&amp;".mit."&amp;$A464&amp;IF($C464="","","."&amp;$C464&amp;"."&amp;$B464)&amp;IF(INDEX(Variables!$D$5:$D$205,MATCH($A464,Variables!$A$5:$A$205,0))="","","."&amp;INDEX(Variables!$D$5:$D$205,MATCH($A464,Variables!$A$5:$A$205,0)))&amp;"."&amp;K$5</f>
        <v/>
      </c>
      <c r="L464" s="15">
        <f>L$12*$D464*INDEX(L$21:L$28,$E464)*L$30*(1-L$121)+L$194*$D464*L$121*(1-L$151)+INDEX(L$78:L$91,$F464)*$G464</f>
        <v/>
      </c>
      <c r="M464" s="16">
        <f>M$12*$D464*INDEX(M$21:M$28,$E464)*M$30*(1-M$121)+M$194*$D464*M$121*(1-M$151)+INDEX(M$78:M$91,$F464)*$G464</f>
        <v/>
      </c>
      <c r="N464" s="16">
        <f>N$12*$D464*INDEX(N$21:N$28,$E464)*N$30*(1-N$121)+N$194*$D464*N$121*(1-N$151)+INDEX(N$78:N$91,$F464)*$G464</f>
        <v/>
      </c>
      <c r="O464" s="16">
        <f>O$12*$D464*INDEX(O$21:O$28,$E464)*O$30*(1-O$121)+O$194*$D464*O$121*(1-O$151)+INDEX(O$78:O$91,$F464)*$G464</f>
        <v/>
      </c>
      <c r="P464" s="16">
        <f>P$12*$D464*INDEX(P$21:P$28,$E464)*P$30*(1-P$121)+P$194*$D464*P$121*(1-P$151)+INDEX(P$78:P$91,$F464)*$G464</f>
        <v/>
      </c>
      <c r="Q464" s="16">
        <f>Q$12*$D464*INDEX(Q$21:Q$28,$E464)*Q$30*(1-Q$121)+Q$194*$D464*Q$121*(1-Q$151)+INDEX(Q$78:Q$91,$F464)*$G464</f>
        <v/>
      </c>
      <c r="R464" s="16">
        <f>R$12*$D464*INDEX(R$21:R$28,$E464)*R$30*(1-R$121)+R$194*$D464*R$121*(1-R$151)+INDEX(R$78:R$91,$F464)*$G464</f>
        <v/>
      </c>
      <c r="S464" s="16">
        <f>S$12*$D464*INDEX(S$21:S$28,$E464)*S$30*(1-S$121)+S$194*$D464*S$121*(1-S$151)+INDEX(S$78:S$91,$F464)*$G464</f>
        <v/>
      </c>
      <c r="T464" s="16">
        <f>T$12*$D464*INDEX(T$21:T$28,$E464)*T$30*(1-T$121)+T$194*$D464*T$121*(1-T$151)+INDEX(T$78:T$91,$F464)*$G464</f>
        <v/>
      </c>
      <c r="U464" s="16">
        <f>U$12*$D464*INDEX(U$21:U$28,$E464)*U$30*(1-U$121)+U$194*$D464*U$121*(1-U$151)+INDEX(U$78:U$91,$F464)*$G464</f>
        <v/>
      </c>
      <c r="V464" s="16">
        <f>V$12*$D464*INDEX(V$21:V$28,$E464)*V$30*(1-V$121)+V$194*$D464*V$121*(1-V$151)+INDEX(V$78:V$91,$F464)*$G464</f>
        <v/>
      </c>
      <c r="W464" s="16">
        <f>W$12*$D464*INDEX(W$21:W$28,$E464)*W$30*(1-W$121)+W$194*$D464*W$121*(1-W$151)+INDEX(W$78:W$91,$F464)*$G464</f>
        <v/>
      </c>
      <c r="X464" s="16">
        <f>X$12*$D464*INDEX(X$21:X$28,$E464)*X$30*(1-X$121)+X$194*$D464*X$121*(1-X$151)+INDEX(X$78:X$91,$F464)*$G464</f>
        <v/>
      </c>
      <c r="Y464" s="16">
        <f>Y$12*$D464*INDEX(Y$21:Y$28,$E464)*Y$30*(1-Y$121)+Y$194*$D464*Y$121*(1-Y$151)+INDEX(Y$78:Y$91,$F464)*$G464</f>
        <v/>
      </c>
      <c r="Z464" s="16">
        <f>Z$12*$D464*INDEX(Z$21:Z$28,$E464)*Z$30*(1-Z$121)+Z$194*$D464*Z$121*(1-Z$151)+INDEX(Z$78:Z$91,$F464)*$G464</f>
        <v/>
      </c>
      <c r="AA464" s="16">
        <f>AA$12*$D464*INDEX(AA$21:AA$28,$E464)*AA$30*(1-AA$121)+AA$194*$D464*AA$121*(1-AA$151)+INDEX(AA$78:AA$91,$F464)*$G464</f>
        <v/>
      </c>
      <c r="AB464" s="16">
        <f>AB$12*$D464*INDEX(AB$21:AB$28,$E464)*AB$30*(1-AB$121)+AB$194*$D464*AB$121*(1-AB$151)+INDEX(AB$78:AB$91,$F464)*$G464</f>
        <v/>
      </c>
      <c r="AC464" s="16">
        <f>AC$12*$D464*INDEX(AC$21:AC$28,$E464)*AC$30*(1-AC$121)+AC$194*$D464*AC$121*(1-AC$151)+INDEX(AC$78:AC$91,$F464)*$G464</f>
        <v/>
      </c>
      <c r="AD464" s="51">
        <f>NEWPOLICY(CARBONTAX(AD$12,$D464,INDEX(AD$21:AD$28,$E464),AD$30,AD$121),ETSCOST(AD$194,$D464,AD$121,AD$151),INDEX(AD$78:AD$91,$F464)*$G464)</f>
        <v/>
      </c>
      <c r="AF464" s="11">
        <f>LOWER(Settings!$C$4)&amp;".mit."&amp;$A464&amp;IF($C464="","","."&amp;$C464&amp;"."&amp;$B464)&amp;IF(INDEX(Variables!$D$5:$D$205,MATCH($A464,Variables!$A$5:$A$205,0))="","","."&amp;INDEX(Variables!$D$5:$D$205,MATCH($A464,Variables!$A$5:$A$205,0)))&amp;"."&amp;AF$5</f>
        <v/>
      </c>
      <c r="AG464" s="15">
        <f>AG$12*$D464*INDEX(AG$21:AG$28,$E464)*AG$30*(1-AG$121)+AG$194*$D464*AG$121*(1-AG$151)+INDEX(AG$78:AG$91,$F464)*$G464</f>
        <v/>
      </c>
      <c r="AH464" s="16">
        <f>AH$12*$D464*INDEX(AH$21:AH$28,$E464)*AH$30*(1-AH$121)+AH$194*$D464*AH$121*(1-AH$151)+INDEX(AH$78:AH$91,$F464)*$G464</f>
        <v/>
      </c>
      <c r="AI464" s="16">
        <f>AI$12*$D464*INDEX(AI$21:AI$28,$E464)*AI$30*(1-AI$121)+AI$194*$D464*AI$121*(1-AI$151)+INDEX(AI$78:AI$91,$F464)*$G464</f>
        <v/>
      </c>
      <c r="AJ464" s="16">
        <f>AJ$12*$D464*INDEX(AJ$21:AJ$28,$E464)*AJ$30*(1-AJ$121)+AJ$194*$D464*AJ$121*(1-AJ$151)+INDEX(AJ$78:AJ$91,$F464)*$G464</f>
        <v/>
      </c>
      <c r="AK464" s="16">
        <f>AK$12*$D464*INDEX(AK$21:AK$28,$E464)*AK$30*(1-AK$121)+AK$194*$D464*AK$121*(1-AK$151)+INDEX(AK$78:AK$91,$F464)*$G464</f>
        <v/>
      </c>
      <c r="AL464" s="16">
        <f>AL$12*$D464*INDEX(AL$21:AL$28,$E464)*AL$30*(1-AL$121)+AL$194*$D464*AL$121*(1-AL$151)+INDEX(AL$78:AL$91,$F464)*$G464</f>
        <v/>
      </c>
      <c r="AM464" s="16">
        <f>AM$12*$D464*INDEX(AM$21:AM$28,$E464)*AM$30*(1-AM$121)+AM$194*$D464*AM$121*(1-AM$151)+INDEX(AM$78:AM$91,$F464)*$G464</f>
        <v/>
      </c>
      <c r="AN464" s="16">
        <f>AN$12*$D464*INDEX(AN$21:AN$28,$E464)*AN$30*(1-AN$121)+AN$194*$D464*AN$121*(1-AN$151)+INDEX(AN$78:AN$91,$F464)*$G464</f>
        <v/>
      </c>
      <c r="AO464" s="16">
        <f>AO$12*$D464*INDEX(AO$21:AO$28,$E464)*AO$30*(1-AO$121)+AO$194*$D464*AO$121*(1-AO$151)+INDEX(AO$78:AO$91,$F464)*$G464</f>
        <v/>
      </c>
      <c r="AP464" s="16">
        <f>AP$12*$D464*INDEX(AP$21:AP$28,$E464)*AP$30*(1-AP$121)+AP$194*$D464*AP$121*(1-AP$151)+INDEX(AP$78:AP$91,$F464)*$G464</f>
        <v/>
      </c>
      <c r="AQ464" s="16">
        <f>AQ$12*$D464*INDEX(AQ$21:AQ$28,$E464)*AQ$30*(1-AQ$121)+AQ$194*$D464*AQ$121*(1-AQ$151)+INDEX(AQ$78:AQ$91,$F464)*$G464</f>
        <v/>
      </c>
      <c r="AR464" s="16">
        <f>AR$12*$D464*INDEX(AR$21:AR$28,$E464)*AR$30*(1-AR$121)+AR$194*$D464*AR$121*(1-AR$151)+INDEX(AR$78:AR$91,$F464)*$G464</f>
        <v/>
      </c>
      <c r="AS464" s="16">
        <f>AS$12*$D464*INDEX(AS$21:AS$28,$E464)*AS$30*(1-AS$121)+AS$194*$D464*AS$121*(1-AS$151)+INDEX(AS$78:AS$91,$F464)*$G464</f>
        <v/>
      </c>
      <c r="AT464" s="16">
        <f>AT$12*$D464*INDEX(AT$21:AT$28,$E464)*AT$30*(1-AT$121)+AT$194*$D464*AT$121*(1-AT$151)+INDEX(AT$78:AT$91,$F464)*$G464</f>
        <v/>
      </c>
      <c r="AU464" s="16">
        <f>AU$12*$D464*INDEX(AU$21:AU$28,$E464)*AU$30*(1-AU$121)+AU$194*$D464*AU$121*(1-AU$151)+INDEX(AU$78:AU$91,$F464)*$G464</f>
        <v/>
      </c>
      <c r="AV464" s="16">
        <f>AV$12*$D464*INDEX(AV$21:AV$28,$E464)*AV$30*(1-AV$121)+AV$194*$D464*AV$121*(1-AV$151)+INDEX(AV$78:AV$91,$F464)*$G464</f>
        <v/>
      </c>
      <c r="AW464" s="16">
        <f>AW$12*$D464*INDEX(AW$21:AW$28,$E464)*AW$30*(1-AW$121)+AW$194*$D464*AW$121*(1-AW$151)+INDEX(AW$78:AW$91,$F464)*$G464</f>
        <v/>
      </c>
      <c r="AX464" s="16">
        <f>AX$12*$D464*INDEX(AX$21:AX$28,$E464)*AX$30*(1-AX$121)+AX$194*$D464*AX$121*(1-AX$151)+INDEX(AX$78:AX$91,$F464)*$G464</f>
        <v/>
      </c>
      <c r="AY464" s="51">
        <f>NEWPOLICY(CARBONTAX(AY$12,$D464,INDEX(AY$21:AY$28,$E464),AY$30,AY$121),ETSCOST(AY$194,$D464,AY$121,AY$151),INDEX(AY$78:AY$91,$F464)*$G464)</f>
        <v/>
      </c>
    </row>
    <row r="465" hidden="1" outlineLevel="1">
      <c r="A465" s="14" t="inlineStr">
        <is>
          <t>ccp</t>
        </is>
      </c>
      <c r="B465" s="14" t="inlineStr">
        <is>
          <t>ore</t>
        </is>
      </c>
      <c r="C465" s="14" t="inlineStr">
        <is>
          <t>pow</t>
        </is>
      </c>
      <c r="D465" s="42">
        <f>INDEX(Inputs_power!$Z$5:$Z$13,MATCH($B465,Inputs_power!$A$5:$A$13,0))</f>
        <v/>
      </c>
      <c r="E465" s="42">
        <f>INDEX(Inputs_power!$AA$5:$AA$13,MATCH($B465,Inputs_power!$A$5:$A$13,0))</f>
        <v/>
      </c>
      <c r="F465" s="42">
        <f>INDEX(Inputs_power!$AB$5:$AB$13,MATCH($B465,Inputs_power!$A$5:$A$13,0))</f>
        <v/>
      </c>
      <c r="G465" s="42">
        <f>INDEX(Inputs_power!$AD$5:$AD$13,MATCH($B465,Inputs_power!$A$5:$A$13,0))</f>
        <v/>
      </c>
      <c r="H465" s="14">
        <f>INDEX(Variables!$B$5:$B$205,MATCH($A465,Variables!$A$5:$A$205,0))&amp;IF($C465="",""," | "&amp;INDEX(Mapping!$B$5:$B$26,MATCH($C465,Mapping!$A$5:$A$26,0))&amp;" | "&amp;INDEX(Mapping!$B$30:$B$46,MATCH($B465,Mapping!$A$30:$A$46,0)))</f>
        <v/>
      </c>
      <c r="I465" s="14">
        <f>INDEX(Variables!$C$5:$C$205,MATCH($A465,Variables!$A$5:$A$205,0))</f>
        <v/>
      </c>
      <c r="J465" s="14">
        <f>INDEX(Variables!$E$5:$E$205,MATCH($A465,Variables!$A$5:$A$205,0))</f>
        <v/>
      </c>
      <c r="K465" s="11">
        <f>LOWER(Settings!$C$4)&amp;".mit."&amp;$A465&amp;IF($C465="","","."&amp;$C465&amp;"."&amp;$B465)&amp;IF(INDEX(Variables!$D$5:$D$205,MATCH($A465,Variables!$A$5:$A$205,0))="","","."&amp;INDEX(Variables!$D$5:$D$205,MATCH($A465,Variables!$A$5:$A$205,0)))&amp;"."&amp;K$5</f>
        <v/>
      </c>
      <c r="L465" s="15">
        <f>L$12*$D465*INDEX(L$21:L$28,$E465)*L$30*(1-L$121)+L$194*$D465*L$121*(1-L$151)+INDEX(L$78:L$91,$F465)*$G465</f>
        <v/>
      </c>
      <c r="M465" s="16">
        <f>M$12*$D465*INDEX(M$21:M$28,$E465)*M$30*(1-M$121)+M$194*$D465*M$121*(1-M$151)+INDEX(M$78:M$91,$F465)*$G465</f>
        <v/>
      </c>
      <c r="N465" s="16">
        <f>N$12*$D465*INDEX(N$21:N$28,$E465)*N$30*(1-N$121)+N$194*$D465*N$121*(1-N$151)+INDEX(N$78:N$91,$F465)*$G465</f>
        <v/>
      </c>
      <c r="O465" s="16">
        <f>O$12*$D465*INDEX(O$21:O$28,$E465)*O$30*(1-O$121)+O$194*$D465*O$121*(1-O$151)+INDEX(O$78:O$91,$F465)*$G465</f>
        <v/>
      </c>
      <c r="P465" s="16">
        <f>P$12*$D465*INDEX(P$21:P$28,$E465)*P$30*(1-P$121)+P$194*$D465*P$121*(1-P$151)+INDEX(P$78:P$91,$F465)*$G465</f>
        <v/>
      </c>
      <c r="Q465" s="16">
        <f>Q$12*$D465*INDEX(Q$21:Q$28,$E465)*Q$30*(1-Q$121)+Q$194*$D465*Q$121*(1-Q$151)+INDEX(Q$78:Q$91,$F465)*$G465</f>
        <v/>
      </c>
      <c r="R465" s="16">
        <f>R$12*$D465*INDEX(R$21:R$28,$E465)*R$30*(1-R$121)+R$194*$D465*R$121*(1-R$151)+INDEX(R$78:R$91,$F465)*$G465</f>
        <v/>
      </c>
      <c r="S465" s="16">
        <f>S$12*$D465*INDEX(S$21:S$28,$E465)*S$30*(1-S$121)+S$194*$D465*S$121*(1-S$151)+INDEX(S$78:S$91,$F465)*$G465</f>
        <v/>
      </c>
      <c r="T465" s="16">
        <f>T$12*$D465*INDEX(T$21:T$28,$E465)*T$30*(1-T$121)+T$194*$D465*T$121*(1-T$151)+INDEX(T$78:T$91,$F465)*$G465</f>
        <v/>
      </c>
      <c r="U465" s="16">
        <f>U$12*$D465*INDEX(U$21:U$28,$E465)*U$30*(1-U$121)+U$194*$D465*U$121*(1-U$151)+INDEX(U$78:U$91,$F465)*$G465</f>
        <v/>
      </c>
      <c r="V465" s="16">
        <f>V$12*$D465*INDEX(V$21:V$28,$E465)*V$30*(1-V$121)+V$194*$D465*V$121*(1-V$151)+INDEX(V$78:V$91,$F465)*$G465</f>
        <v/>
      </c>
      <c r="W465" s="16">
        <f>W$12*$D465*INDEX(W$21:W$28,$E465)*W$30*(1-W$121)+W$194*$D465*W$121*(1-W$151)+INDEX(W$78:W$91,$F465)*$G465</f>
        <v/>
      </c>
      <c r="X465" s="16">
        <f>X$12*$D465*INDEX(X$21:X$28,$E465)*X$30*(1-X$121)+X$194*$D465*X$121*(1-X$151)+INDEX(X$78:X$91,$F465)*$G465</f>
        <v/>
      </c>
      <c r="Y465" s="16">
        <f>Y$12*$D465*INDEX(Y$21:Y$28,$E465)*Y$30*(1-Y$121)+Y$194*$D465*Y$121*(1-Y$151)+INDEX(Y$78:Y$91,$F465)*$G465</f>
        <v/>
      </c>
      <c r="Z465" s="16">
        <f>Z$12*$D465*INDEX(Z$21:Z$28,$E465)*Z$30*(1-Z$121)+Z$194*$D465*Z$121*(1-Z$151)+INDEX(Z$78:Z$91,$F465)*$G465</f>
        <v/>
      </c>
      <c r="AA465" s="16">
        <f>AA$12*$D465*INDEX(AA$21:AA$28,$E465)*AA$30*(1-AA$121)+AA$194*$D465*AA$121*(1-AA$151)+INDEX(AA$78:AA$91,$F465)*$G465</f>
        <v/>
      </c>
      <c r="AB465" s="16">
        <f>AB$12*$D465*INDEX(AB$21:AB$28,$E465)*AB$30*(1-AB$121)+AB$194*$D465*AB$121*(1-AB$151)+INDEX(AB$78:AB$91,$F465)*$G465</f>
        <v/>
      </c>
      <c r="AC465" s="16">
        <f>AC$12*$D465*INDEX(AC$21:AC$28,$E465)*AC$30*(1-AC$121)+AC$194*$D465*AC$121*(1-AC$151)+INDEX(AC$78:AC$91,$F465)*$G465</f>
        <v/>
      </c>
      <c r="AD465" s="51">
        <f>NEWPOLICY(CARBONTAX(AD$12,$D465,INDEX(AD$21:AD$28,$E465),AD$30,AD$121),ETSCOST(AD$194,$D465,AD$121,AD$151),INDEX(AD$78:AD$91,$F465)*$G465)</f>
        <v/>
      </c>
      <c r="AF465" s="11">
        <f>LOWER(Settings!$C$4)&amp;".mit."&amp;$A465&amp;IF($C465="","","."&amp;$C465&amp;"."&amp;$B465)&amp;IF(INDEX(Variables!$D$5:$D$205,MATCH($A465,Variables!$A$5:$A$205,0))="","","."&amp;INDEX(Variables!$D$5:$D$205,MATCH($A465,Variables!$A$5:$A$205,0)))&amp;"."&amp;AF$5</f>
        <v/>
      </c>
      <c r="AG465" s="15">
        <f>AG$12*$D465*INDEX(AG$21:AG$28,$E465)*AG$30*(1-AG$121)+AG$194*$D465*AG$121*(1-AG$151)+INDEX(AG$78:AG$91,$F465)*$G465</f>
        <v/>
      </c>
      <c r="AH465" s="16">
        <f>AH$12*$D465*INDEX(AH$21:AH$28,$E465)*AH$30*(1-AH$121)+AH$194*$D465*AH$121*(1-AH$151)+INDEX(AH$78:AH$91,$F465)*$G465</f>
        <v/>
      </c>
      <c r="AI465" s="16">
        <f>AI$12*$D465*INDEX(AI$21:AI$28,$E465)*AI$30*(1-AI$121)+AI$194*$D465*AI$121*(1-AI$151)+INDEX(AI$78:AI$91,$F465)*$G465</f>
        <v/>
      </c>
      <c r="AJ465" s="16">
        <f>AJ$12*$D465*INDEX(AJ$21:AJ$28,$E465)*AJ$30*(1-AJ$121)+AJ$194*$D465*AJ$121*(1-AJ$151)+INDEX(AJ$78:AJ$91,$F465)*$G465</f>
        <v/>
      </c>
      <c r="AK465" s="16">
        <f>AK$12*$D465*INDEX(AK$21:AK$28,$E465)*AK$30*(1-AK$121)+AK$194*$D465*AK$121*(1-AK$151)+INDEX(AK$78:AK$91,$F465)*$G465</f>
        <v/>
      </c>
      <c r="AL465" s="16">
        <f>AL$12*$D465*INDEX(AL$21:AL$28,$E465)*AL$30*(1-AL$121)+AL$194*$D465*AL$121*(1-AL$151)+INDEX(AL$78:AL$91,$F465)*$G465</f>
        <v/>
      </c>
      <c r="AM465" s="16">
        <f>AM$12*$D465*INDEX(AM$21:AM$28,$E465)*AM$30*(1-AM$121)+AM$194*$D465*AM$121*(1-AM$151)+INDEX(AM$78:AM$91,$F465)*$G465</f>
        <v/>
      </c>
      <c r="AN465" s="16">
        <f>AN$12*$D465*INDEX(AN$21:AN$28,$E465)*AN$30*(1-AN$121)+AN$194*$D465*AN$121*(1-AN$151)+INDEX(AN$78:AN$91,$F465)*$G465</f>
        <v/>
      </c>
      <c r="AO465" s="16">
        <f>AO$12*$D465*INDEX(AO$21:AO$28,$E465)*AO$30*(1-AO$121)+AO$194*$D465*AO$121*(1-AO$151)+INDEX(AO$78:AO$91,$F465)*$G465</f>
        <v/>
      </c>
      <c r="AP465" s="16">
        <f>AP$12*$D465*INDEX(AP$21:AP$28,$E465)*AP$30*(1-AP$121)+AP$194*$D465*AP$121*(1-AP$151)+INDEX(AP$78:AP$91,$F465)*$G465</f>
        <v/>
      </c>
      <c r="AQ465" s="16">
        <f>AQ$12*$D465*INDEX(AQ$21:AQ$28,$E465)*AQ$30*(1-AQ$121)+AQ$194*$D465*AQ$121*(1-AQ$151)+INDEX(AQ$78:AQ$91,$F465)*$G465</f>
        <v/>
      </c>
      <c r="AR465" s="16">
        <f>AR$12*$D465*INDEX(AR$21:AR$28,$E465)*AR$30*(1-AR$121)+AR$194*$D465*AR$121*(1-AR$151)+INDEX(AR$78:AR$91,$F465)*$G465</f>
        <v/>
      </c>
      <c r="AS465" s="16">
        <f>AS$12*$D465*INDEX(AS$21:AS$28,$E465)*AS$30*(1-AS$121)+AS$194*$D465*AS$121*(1-AS$151)+INDEX(AS$78:AS$91,$F465)*$G465</f>
        <v/>
      </c>
      <c r="AT465" s="16">
        <f>AT$12*$D465*INDEX(AT$21:AT$28,$E465)*AT$30*(1-AT$121)+AT$194*$D465*AT$121*(1-AT$151)+INDEX(AT$78:AT$91,$F465)*$G465</f>
        <v/>
      </c>
      <c r="AU465" s="16">
        <f>AU$12*$D465*INDEX(AU$21:AU$28,$E465)*AU$30*(1-AU$121)+AU$194*$D465*AU$121*(1-AU$151)+INDEX(AU$78:AU$91,$F465)*$G465</f>
        <v/>
      </c>
      <c r="AV465" s="16">
        <f>AV$12*$D465*INDEX(AV$21:AV$28,$E465)*AV$30*(1-AV$121)+AV$194*$D465*AV$121*(1-AV$151)+INDEX(AV$78:AV$91,$F465)*$G465</f>
        <v/>
      </c>
      <c r="AW465" s="16">
        <f>AW$12*$D465*INDEX(AW$21:AW$28,$E465)*AW$30*(1-AW$121)+AW$194*$D465*AW$121*(1-AW$151)+INDEX(AW$78:AW$91,$F465)*$G465</f>
        <v/>
      </c>
      <c r="AX465" s="16">
        <f>AX$12*$D465*INDEX(AX$21:AX$28,$E465)*AX$30*(1-AX$121)+AX$194*$D465*AX$121*(1-AX$151)+INDEX(AX$78:AX$91,$F465)*$G465</f>
        <v/>
      </c>
      <c r="AY465" s="51">
        <f>NEWPOLICY(CARBONTAX(AY$12,$D465,INDEX(AY$21:AY$28,$E465),AY$30,AY$121),ETSCOST(AY$194,$D465,AY$121,AY$151),INDEX(AY$78:AY$91,$F465)*$G465)</f>
        <v/>
      </c>
    </row>
    <row r="466" hidden="1" outlineLevel="1">
      <c r="A466" s="14" t="inlineStr">
        <is>
          <t>ccp</t>
        </is>
      </c>
      <c r="B466" s="14" t="inlineStr">
        <is>
          <t>bio</t>
        </is>
      </c>
      <c r="C466" s="14" t="inlineStr">
        <is>
          <t>pow</t>
        </is>
      </c>
      <c r="D466" s="42">
        <f>INDEX(Inputs_power!$Z$5:$Z$13,MATCH($B466,Inputs_power!$A$5:$A$13,0))</f>
        <v/>
      </c>
      <c r="E466" s="42">
        <f>INDEX(Inputs_power!$AA$5:$AA$13,MATCH($B466,Inputs_power!$A$5:$A$13,0))</f>
        <v/>
      </c>
      <c r="F466" s="42">
        <f>INDEX(Inputs_power!$AB$5:$AB$13,MATCH($B466,Inputs_power!$A$5:$A$13,0))</f>
        <v/>
      </c>
      <c r="G466" s="42">
        <f>INDEX(Inputs_power!$AD$5:$AD$13,MATCH($B466,Inputs_power!$A$5:$A$13,0))</f>
        <v/>
      </c>
      <c r="H466" s="14">
        <f>INDEX(Variables!$B$5:$B$205,MATCH($A466,Variables!$A$5:$A$205,0))&amp;IF($C466="",""," | "&amp;INDEX(Mapping!$B$5:$B$26,MATCH($C466,Mapping!$A$5:$A$26,0))&amp;" | "&amp;INDEX(Mapping!$B$30:$B$46,MATCH($B466,Mapping!$A$30:$A$46,0)))</f>
        <v/>
      </c>
      <c r="I466" s="14">
        <f>INDEX(Variables!$C$5:$C$205,MATCH($A466,Variables!$A$5:$A$205,0))</f>
        <v/>
      </c>
      <c r="J466" s="14">
        <f>INDEX(Variables!$E$5:$E$205,MATCH($A466,Variables!$A$5:$A$205,0))</f>
        <v/>
      </c>
      <c r="K466" s="11">
        <f>LOWER(Settings!$C$4)&amp;".mit."&amp;$A466&amp;IF($C466="","","."&amp;$C466&amp;"."&amp;$B466)&amp;IF(INDEX(Variables!$D$5:$D$205,MATCH($A466,Variables!$A$5:$A$205,0))="","","."&amp;INDEX(Variables!$D$5:$D$205,MATCH($A466,Variables!$A$5:$A$205,0)))&amp;"."&amp;K$5</f>
        <v/>
      </c>
      <c r="L466" s="15">
        <f>L$12*$D466*INDEX(L$21:L$28,$E466)*L$30*(1-L$121)+L$194*$D466*L$121*(1-L$151)+INDEX(L$78:L$91,$F466)*$G466</f>
        <v/>
      </c>
      <c r="M466" s="16">
        <f>M$12*$D466*INDEX(M$21:M$28,$E466)*M$30*(1-M$121)+M$194*$D466*M$121*(1-M$151)+INDEX(M$78:M$91,$F466)*$G466</f>
        <v/>
      </c>
      <c r="N466" s="16">
        <f>N$12*$D466*INDEX(N$21:N$28,$E466)*N$30*(1-N$121)+N$194*$D466*N$121*(1-N$151)+INDEX(N$78:N$91,$F466)*$G466</f>
        <v/>
      </c>
      <c r="O466" s="16">
        <f>O$12*$D466*INDEX(O$21:O$28,$E466)*O$30*(1-O$121)+O$194*$D466*O$121*(1-O$151)+INDEX(O$78:O$91,$F466)*$G466</f>
        <v/>
      </c>
      <c r="P466" s="16">
        <f>P$12*$D466*INDEX(P$21:P$28,$E466)*P$30*(1-P$121)+P$194*$D466*P$121*(1-P$151)+INDEX(P$78:P$91,$F466)*$G466</f>
        <v/>
      </c>
      <c r="Q466" s="16">
        <f>Q$12*$D466*INDEX(Q$21:Q$28,$E466)*Q$30*(1-Q$121)+Q$194*$D466*Q$121*(1-Q$151)+INDEX(Q$78:Q$91,$F466)*$G466</f>
        <v/>
      </c>
      <c r="R466" s="16">
        <f>R$12*$D466*INDEX(R$21:R$28,$E466)*R$30*(1-R$121)+R$194*$D466*R$121*(1-R$151)+INDEX(R$78:R$91,$F466)*$G466</f>
        <v/>
      </c>
      <c r="S466" s="16">
        <f>S$12*$D466*INDEX(S$21:S$28,$E466)*S$30*(1-S$121)+S$194*$D466*S$121*(1-S$151)+INDEX(S$78:S$91,$F466)*$G466</f>
        <v/>
      </c>
      <c r="T466" s="16">
        <f>T$12*$D466*INDEX(T$21:T$28,$E466)*T$30*(1-T$121)+T$194*$D466*T$121*(1-T$151)+INDEX(T$78:T$91,$F466)*$G466</f>
        <v/>
      </c>
      <c r="U466" s="16">
        <f>U$12*$D466*INDEX(U$21:U$28,$E466)*U$30*(1-U$121)+U$194*$D466*U$121*(1-U$151)+INDEX(U$78:U$91,$F466)*$G466</f>
        <v/>
      </c>
      <c r="V466" s="16">
        <f>V$12*$D466*INDEX(V$21:V$28,$E466)*V$30*(1-V$121)+V$194*$D466*V$121*(1-V$151)+INDEX(V$78:V$91,$F466)*$G466</f>
        <v/>
      </c>
      <c r="W466" s="16">
        <f>W$12*$D466*INDEX(W$21:W$28,$E466)*W$30*(1-W$121)+W$194*$D466*W$121*(1-W$151)+INDEX(W$78:W$91,$F466)*$G466</f>
        <v/>
      </c>
      <c r="X466" s="16">
        <f>X$12*$D466*INDEX(X$21:X$28,$E466)*X$30*(1-X$121)+X$194*$D466*X$121*(1-X$151)+INDEX(X$78:X$91,$F466)*$G466</f>
        <v/>
      </c>
      <c r="Y466" s="16">
        <f>Y$12*$D466*INDEX(Y$21:Y$28,$E466)*Y$30*(1-Y$121)+Y$194*$D466*Y$121*(1-Y$151)+INDEX(Y$78:Y$91,$F466)*$G466</f>
        <v/>
      </c>
      <c r="Z466" s="16">
        <f>Z$12*$D466*INDEX(Z$21:Z$28,$E466)*Z$30*(1-Z$121)+Z$194*$D466*Z$121*(1-Z$151)+INDEX(Z$78:Z$91,$F466)*$G466</f>
        <v/>
      </c>
      <c r="AA466" s="16">
        <f>AA$12*$D466*INDEX(AA$21:AA$28,$E466)*AA$30*(1-AA$121)+AA$194*$D466*AA$121*(1-AA$151)+INDEX(AA$78:AA$91,$F466)*$G466</f>
        <v/>
      </c>
      <c r="AB466" s="16">
        <f>AB$12*$D466*INDEX(AB$21:AB$28,$E466)*AB$30*(1-AB$121)+AB$194*$D466*AB$121*(1-AB$151)+INDEX(AB$78:AB$91,$F466)*$G466</f>
        <v/>
      </c>
      <c r="AC466" s="16">
        <f>AC$12*$D466*INDEX(AC$21:AC$28,$E466)*AC$30*(1-AC$121)+AC$194*$D466*AC$121*(1-AC$151)+INDEX(AC$78:AC$91,$F466)*$G466</f>
        <v/>
      </c>
      <c r="AD466" s="51">
        <f>NEWPOLICY(CARBONTAX(AD$12,$D466,INDEX(AD$21:AD$28,$E466),AD$30,AD$121),ETSCOST(AD$194,$D466,AD$121,AD$151),INDEX(AD$78:AD$91,$F466)*$G466)</f>
        <v/>
      </c>
      <c r="AF466" s="11">
        <f>LOWER(Settings!$C$4)&amp;".mit."&amp;$A466&amp;IF($C466="","","."&amp;$C466&amp;"."&amp;$B466)&amp;IF(INDEX(Variables!$D$5:$D$205,MATCH($A466,Variables!$A$5:$A$205,0))="","","."&amp;INDEX(Variables!$D$5:$D$205,MATCH($A466,Variables!$A$5:$A$205,0)))&amp;"."&amp;AF$5</f>
        <v/>
      </c>
      <c r="AG466" s="15">
        <f>AG$12*$D466*INDEX(AG$21:AG$28,$E466)*AG$30*(1-AG$121)+AG$194*$D466*AG$121*(1-AG$151)+INDEX(AG$78:AG$91,$F466)*$G466</f>
        <v/>
      </c>
      <c r="AH466" s="16">
        <f>AH$12*$D466*INDEX(AH$21:AH$28,$E466)*AH$30*(1-AH$121)+AH$194*$D466*AH$121*(1-AH$151)+INDEX(AH$78:AH$91,$F466)*$G466</f>
        <v/>
      </c>
      <c r="AI466" s="16">
        <f>AI$12*$D466*INDEX(AI$21:AI$28,$E466)*AI$30*(1-AI$121)+AI$194*$D466*AI$121*(1-AI$151)+INDEX(AI$78:AI$91,$F466)*$G466</f>
        <v/>
      </c>
      <c r="AJ466" s="16">
        <f>AJ$12*$D466*INDEX(AJ$21:AJ$28,$E466)*AJ$30*(1-AJ$121)+AJ$194*$D466*AJ$121*(1-AJ$151)+INDEX(AJ$78:AJ$91,$F466)*$G466</f>
        <v/>
      </c>
      <c r="AK466" s="16">
        <f>AK$12*$D466*INDEX(AK$21:AK$28,$E466)*AK$30*(1-AK$121)+AK$194*$D466*AK$121*(1-AK$151)+INDEX(AK$78:AK$91,$F466)*$G466</f>
        <v/>
      </c>
      <c r="AL466" s="16">
        <f>AL$12*$D466*INDEX(AL$21:AL$28,$E466)*AL$30*(1-AL$121)+AL$194*$D466*AL$121*(1-AL$151)+INDEX(AL$78:AL$91,$F466)*$G466</f>
        <v/>
      </c>
      <c r="AM466" s="16">
        <f>AM$12*$D466*INDEX(AM$21:AM$28,$E466)*AM$30*(1-AM$121)+AM$194*$D466*AM$121*(1-AM$151)+INDEX(AM$78:AM$91,$F466)*$G466</f>
        <v/>
      </c>
      <c r="AN466" s="16">
        <f>AN$12*$D466*INDEX(AN$21:AN$28,$E466)*AN$30*(1-AN$121)+AN$194*$D466*AN$121*(1-AN$151)+INDEX(AN$78:AN$91,$F466)*$G466</f>
        <v/>
      </c>
      <c r="AO466" s="16">
        <f>AO$12*$D466*INDEX(AO$21:AO$28,$E466)*AO$30*(1-AO$121)+AO$194*$D466*AO$121*(1-AO$151)+INDEX(AO$78:AO$91,$F466)*$G466</f>
        <v/>
      </c>
      <c r="AP466" s="16">
        <f>AP$12*$D466*INDEX(AP$21:AP$28,$E466)*AP$30*(1-AP$121)+AP$194*$D466*AP$121*(1-AP$151)+INDEX(AP$78:AP$91,$F466)*$G466</f>
        <v/>
      </c>
      <c r="AQ466" s="16">
        <f>AQ$12*$D466*INDEX(AQ$21:AQ$28,$E466)*AQ$30*(1-AQ$121)+AQ$194*$D466*AQ$121*(1-AQ$151)+INDEX(AQ$78:AQ$91,$F466)*$G466</f>
        <v/>
      </c>
      <c r="AR466" s="16">
        <f>AR$12*$D466*INDEX(AR$21:AR$28,$E466)*AR$30*(1-AR$121)+AR$194*$D466*AR$121*(1-AR$151)+INDEX(AR$78:AR$91,$F466)*$G466</f>
        <v/>
      </c>
      <c r="AS466" s="16">
        <f>AS$12*$D466*INDEX(AS$21:AS$28,$E466)*AS$30*(1-AS$121)+AS$194*$D466*AS$121*(1-AS$151)+INDEX(AS$78:AS$91,$F466)*$G466</f>
        <v/>
      </c>
      <c r="AT466" s="16">
        <f>AT$12*$D466*INDEX(AT$21:AT$28,$E466)*AT$30*(1-AT$121)+AT$194*$D466*AT$121*(1-AT$151)+INDEX(AT$78:AT$91,$F466)*$G466</f>
        <v/>
      </c>
      <c r="AU466" s="16">
        <f>AU$12*$D466*INDEX(AU$21:AU$28,$E466)*AU$30*(1-AU$121)+AU$194*$D466*AU$121*(1-AU$151)+INDEX(AU$78:AU$91,$F466)*$G466</f>
        <v/>
      </c>
      <c r="AV466" s="16">
        <f>AV$12*$D466*INDEX(AV$21:AV$28,$E466)*AV$30*(1-AV$121)+AV$194*$D466*AV$121*(1-AV$151)+INDEX(AV$78:AV$91,$F466)*$G466</f>
        <v/>
      </c>
      <c r="AW466" s="16">
        <f>AW$12*$D466*INDEX(AW$21:AW$28,$E466)*AW$30*(1-AW$121)+AW$194*$D466*AW$121*(1-AW$151)+INDEX(AW$78:AW$91,$F466)*$G466</f>
        <v/>
      </c>
      <c r="AX466" s="16">
        <f>AX$12*$D466*INDEX(AX$21:AX$28,$E466)*AX$30*(1-AX$121)+AX$194*$D466*AX$121*(1-AX$151)+INDEX(AX$78:AX$91,$F466)*$G466</f>
        <v/>
      </c>
      <c r="AY466" s="51">
        <f>NEWPOLICY(CARBONTAX(AY$12,$D466,INDEX(AY$21:AY$28,$E466),AY$30,AY$121),ETSCOST(AY$194,$D466,AY$121,AY$151),INDEX(AY$78:AY$91,$F466)*$G466)</f>
        <v/>
      </c>
    </row>
    <row r="467" hidden="1" outlineLevel="1"/>
    <row r="468" hidden="1" outlineLevel="1">
      <c r="H468" s="21" t="inlineStr">
        <is>
          <t>E. Total costs: generation cost by type, average generation cost, average new policy cost per kWh consumed ($/kWh)</t>
        </is>
      </c>
    </row>
    <row r="469" hidden="1" outlineLevel="1">
      <c r="A469" s="14" t="inlineStr">
        <is>
          <t>gnc</t>
        </is>
      </c>
      <c r="B469" s="14" t="inlineStr">
        <is>
          <t>coa</t>
        </is>
      </c>
      <c r="C469" s="14" t="inlineStr">
        <is>
          <t>pow</t>
        </is>
      </c>
      <c r="D469" s="36" t="n"/>
      <c r="E469" s="36" t="n"/>
      <c r="F469" s="36" t="n"/>
      <c r="G469" s="36" t="n"/>
      <c r="H469" s="14">
        <f>INDEX(Variables!$B$5:$B$205,MATCH($A469,Variables!$A$5:$A$205,0))&amp;IF($C469="",""," | "&amp;INDEX(Mapping!$B$5:$B$26,MATCH($C469,Mapping!$A$5:$A$26,0))&amp;" | "&amp;INDEX(Mapping!$B$30:$B$46,MATCH($B469,Mapping!$A$30:$A$46,0)))</f>
        <v/>
      </c>
      <c r="I469" s="14">
        <f>INDEX(Variables!$C$5:$C$205,MATCH($A469,Variables!$A$5:$A$205,0))</f>
        <v/>
      </c>
      <c r="J469" s="14">
        <f>INDEX(Variables!$E$5:$E$205,MATCH($A469,Variables!$A$5:$A$205,0))</f>
        <v/>
      </c>
      <c r="K469" s="11">
        <f>LOWER(Settings!$C$4)&amp;".mit."&amp;$A469&amp;IF($C469="","","."&amp;$C469&amp;"."&amp;$B469)&amp;IF(INDEX(Variables!$D$5:$D$205,MATCH($A469,Variables!$A$5:$A$205,0))="","","."&amp;INDEX(Variables!$D$5:$D$205,MATCH($A469,Variables!$A$5:$A$205,0)))&amp;"."&amp;K$5</f>
        <v/>
      </c>
      <c r="L469" s="15">
        <f>L426+L448</f>
        <v/>
      </c>
      <c r="M469" s="16">
        <f>M426+M448</f>
        <v/>
      </c>
      <c r="N469" s="16">
        <f>N426+N448</f>
        <v/>
      </c>
      <c r="O469" s="16">
        <f>O426+O448</f>
        <v/>
      </c>
      <c r="P469" s="16">
        <f>P426+P448</f>
        <v/>
      </c>
      <c r="Q469" s="16">
        <f>Q426+Q448</f>
        <v/>
      </c>
      <c r="R469" s="16">
        <f>R426+R448</f>
        <v/>
      </c>
      <c r="S469" s="16">
        <f>S426+S448</f>
        <v/>
      </c>
      <c r="T469" s="16">
        <f>T426+T448</f>
        <v/>
      </c>
      <c r="U469" s="16">
        <f>U426+U448</f>
        <v/>
      </c>
      <c r="V469" s="16">
        <f>V426+V448</f>
        <v/>
      </c>
      <c r="W469" s="16">
        <f>W426+W448</f>
        <v/>
      </c>
      <c r="X469" s="16">
        <f>X426+X448</f>
        <v/>
      </c>
      <c r="Y469" s="16">
        <f>Y426+Y448</f>
        <v/>
      </c>
      <c r="Z469" s="16">
        <f>Z426+Z448</f>
        <v/>
      </c>
      <c r="AA469" s="16">
        <f>AA426+AA448</f>
        <v/>
      </c>
      <c r="AB469" s="16">
        <f>AB426+AB448</f>
        <v/>
      </c>
      <c r="AC469" s="16">
        <f>AC426+AC448</f>
        <v/>
      </c>
      <c r="AD469" s="51">
        <f>GENCOST(AD426,AD448)</f>
        <v/>
      </c>
      <c r="AF469" s="11">
        <f>LOWER(Settings!$C$4)&amp;".mit."&amp;$A469&amp;IF($C469="","","."&amp;$C469&amp;"."&amp;$B469)&amp;IF(INDEX(Variables!$D$5:$D$205,MATCH($A469,Variables!$A$5:$A$205,0))="","","."&amp;INDEX(Variables!$D$5:$D$205,MATCH($A469,Variables!$A$5:$A$205,0)))&amp;"."&amp;AF$5</f>
        <v/>
      </c>
      <c r="AG469" s="15">
        <f>AG426+AG448</f>
        <v/>
      </c>
      <c r="AH469" s="16">
        <f>AH426+AH448</f>
        <v/>
      </c>
      <c r="AI469" s="16">
        <f>AI426+AI448</f>
        <v/>
      </c>
      <c r="AJ469" s="16">
        <f>AJ426+AJ448</f>
        <v/>
      </c>
      <c r="AK469" s="16">
        <f>AK426+AK448</f>
        <v/>
      </c>
      <c r="AL469" s="16">
        <f>AL426+AL448</f>
        <v/>
      </c>
      <c r="AM469" s="16">
        <f>AM426+AM448</f>
        <v/>
      </c>
      <c r="AN469" s="16">
        <f>AN426+AN448</f>
        <v/>
      </c>
      <c r="AO469" s="16">
        <f>AO426+AO448</f>
        <v/>
      </c>
      <c r="AP469" s="16">
        <f>AP426+AP448</f>
        <v/>
      </c>
      <c r="AQ469" s="16">
        <f>AQ426+AQ448</f>
        <v/>
      </c>
      <c r="AR469" s="16">
        <f>AR426+AR448</f>
        <v/>
      </c>
      <c r="AS469" s="16">
        <f>AS426+AS448</f>
        <v/>
      </c>
      <c r="AT469" s="16">
        <f>AT426+AT448</f>
        <v/>
      </c>
      <c r="AU469" s="16">
        <f>AU426+AU448</f>
        <v/>
      </c>
      <c r="AV469" s="16">
        <f>AV426+AV448</f>
        <v/>
      </c>
      <c r="AW469" s="16">
        <f>AW426+AW448</f>
        <v/>
      </c>
      <c r="AX469" s="16">
        <f>AX426+AX448</f>
        <v/>
      </c>
      <c r="AY469" s="51">
        <f>GENCOST(AY426,AY448)</f>
        <v/>
      </c>
    </row>
    <row r="470" hidden="1" outlineLevel="1">
      <c r="A470" s="14" t="inlineStr">
        <is>
          <t>gnc</t>
        </is>
      </c>
      <c r="B470" s="14" t="inlineStr">
        <is>
          <t>nga</t>
        </is>
      </c>
      <c r="C470" s="14" t="inlineStr">
        <is>
          <t>pow</t>
        </is>
      </c>
      <c r="D470" s="36" t="n"/>
      <c r="E470" s="36" t="n"/>
      <c r="F470" s="36" t="n"/>
      <c r="G470" s="36" t="n"/>
      <c r="H470" s="14">
        <f>INDEX(Variables!$B$5:$B$205,MATCH($A470,Variables!$A$5:$A$205,0))&amp;IF($C470="",""," | "&amp;INDEX(Mapping!$B$5:$B$26,MATCH($C470,Mapping!$A$5:$A$26,0))&amp;" | "&amp;INDEX(Mapping!$B$30:$B$46,MATCH($B470,Mapping!$A$30:$A$46,0)))</f>
        <v/>
      </c>
      <c r="I470" s="14">
        <f>INDEX(Variables!$C$5:$C$205,MATCH($A470,Variables!$A$5:$A$205,0))</f>
        <v/>
      </c>
      <c r="J470" s="14">
        <f>INDEX(Variables!$E$5:$E$205,MATCH($A470,Variables!$A$5:$A$205,0))</f>
        <v/>
      </c>
      <c r="K470" s="11">
        <f>LOWER(Settings!$C$4)&amp;".mit."&amp;$A470&amp;IF($C470="","","."&amp;$C470&amp;"."&amp;$B470)&amp;IF(INDEX(Variables!$D$5:$D$205,MATCH($A470,Variables!$A$5:$A$205,0))="","","."&amp;INDEX(Variables!$D$5:$D$205,MATCH($A470,Variables!$A$5:$A$205,0)))&amp;"."&amp;K$5</f>
        <v/>
      </c>
      <c r="L470" s="15">
        <f>L427+L449</f>
        <v/>
      </c>
      <c r="M470" s="16">
        <f>M427+M449</f>
        <v/>
      </c>
      <c r="N470" s="16">
        <f>N427+N449</f>
        <v/>
      </c>
      <c r="O470" s="16">
        <f>O427+O449</f>
        <v/>
      </c>
      <c r="P470" s="16">
        <f>P427+P449</f>
        <v/>
      </c>
      <c r="Q470" s="16">
        <f>Q427+Q449</f>
        <v/>
      </c>
      <c r="R470" s="16">
        <f>R427+R449</f>
        <v/>
      </c>
      <c r="S470" s="16">
        <f>S427+S449</f>
        <v/>
      </c>
      <c r="T470" s="16">
        <f>T427+T449</f>
        <v/>
      </c>
      <c r="U470" s="16">
        <f>U427+U449</f>
        <v/>
      </c>
      <c r="V470" s="16">
        <f>V427+V449</f>
        <v/>
      </c>
      <c r="W470" s="16">
        <f>W427+W449</f>
        <v/>
      </c>
      <c r="X470" s="16">
        <f>X427+X449</f>
        <v/>
      </c>
      <c r="Y470" s="16">
        <f>Y427+Y449</f>
        <v/>
      </c>
      <c r="Z470" s="16">
        <f>Z427+Z449</f>
        <v/>
      </c>
      <c r="AA470" s="16">
        <f>AA427+AA449</f>
        <v/>
      </c>
      <c r="AB470" s="16">
        <f>AB427+AB449</f>
        <v/>
      </c>
      <c r="AC470" s="16">
        <f>AC427+AC449</f>
        <v/>
      </c>
      <c r="AD470" s="51">
        <f>GENCOST(AD427,AD449)</f>
        <v/>
      </c>
      <c r="AF470" s="11">
        <f>LOWER(Settings!$C$4)&amp;".mit."&amp;$A470&amp;IF($C470="","","."&amp;$C470&amp;"."&amp;$B470)&amp;IF(INDEX(Variables!$D$5:$D$205,MATCH($A470,Variables!$A$5:$A$205,0))="","","."&amp;INDEX(Variables!$D$5:$D$205,MATCH($A470,Variables!$A$5:$A$205,0)))&amp;"."&amp;AF$5</f>
        <v/>
      </c>
      <c r="AG470" s="15">
        <f>AG427+AG449</f>
        <v/>
      </c>
      <c r="AH470" s="16">
        <f>AH427+AH449</f>
        <v/>
      </c>
      <c r="AI470" s="16">
        <f>AI427+AI449</f>
        <v/>
      </c>
      <c r="AJ470" s="16">
        <f>AJ427+AJ449</f>
        <v/>
      </c>
      <c r="AK470" s="16">
        <f>AK427+AK449</f>
        <v/>
      </c>
      <c r="AL470" s="16">
        <f>AL427+AL449</f>
        <v/>
      </c>
      <c r="AM470" s="16">
        <f>AM427+AM449</f>
        <v/>
      </c>
      <c r="AN470" s="16">
        <f>AN427+AN449</f>
        <v/>
      </c>
      <c r="AO470" s="16">
        <f>AO427+AO449</f>
        <v/>
      </c>
      <c r="AP470" s="16">
        <f>AP427+AP449</f>
        <v/>
      </c>
      <c r="AQ470" s="16">
        <f>AQ427+AQ449</f>
        <v/>
      </c>
      <c r="AR470" s="16">
        <f>AR427+AR449</f>
        <v/>
      </c>
      <c r="AS470" s="16">
        <f>AS427+AS449</f>
        <v/>
      </c>
      <c r="AT470" s="16">
        <f>AT427+AT449</f>
        <v/>
      </c>
      <c r="AU470" s="16">
        <f>AU427+AU449</f>
        <v/>
      </c>
      <c r="AV470" s="16">
        <f>AV427+AV449</f>
        <v/>
      </c>
      <c r="AW470" s="16">
        <f>AW427+AW449</f>
        <v/>
      </c>
      <c r="AX470" s="16">
        <f>AX427+AX449</f>
        <v/>
      </c>
      <c r="AY470" s="51">
        <f>GENCOST(AY427,AY449)</f>
        <v/>
      </c>
    </row>
    <row r="471" hidden="1" outlineLevel="1">
      <c r="A471" s="14" t="inlineStr">
        <is>
          <t>gnc</t>
        </is>
      </c>
      <c r="B471" s="14" t="inlineStr">
        <is>
          <t>oop</t>
        </is>
      </c>
      <c r="C471" s="14" t="inlineStr">
        <is>
          <t>pow</t>
        </is>
      </c>
      <c r="D471" s="36" t="n"/>
      <c r="E471" s="36" t="n"/>
      <c r="F471" s="36" t="n"/>
      <c r="G471" s="36" t="n"/>
      <c r="H471" s="14">
        <f>INDEX(Variables!$B$5:$B$205,MATCH($A471,Variables!$A$5:$A$205,0))&amp;IF($C471="",""," | "&amp;INDEX(Mapping!$B$5:$B$26,MATCH($C471,Mapping!$A$5:$A$26,0))&amp;" | "&amp;INDEX(Mapping!$B$30:$B$46,MATCH($B471,Mapping!$A$30:$A$46,0)))</f>
        <v/>
      </c>
      <c r="I471" s="14">
        <f>INDEX(Variables!$C$5:$C$205,MATCH($A471,Variables!$A$5:$A$205,0))</f>
        <v/>
      </c>
      <c r="J471" s="14">
        <f>INDEX(Variables!$E$5:$E$205,MATCH($A471,Variables!$A$5:$A$205,0))</f>
        <v/>
      </c>
      <c r="K471" s="11">
        <f>LOWER(Settings!$C$4)&amp;".mit."&amp;$A471&amp;IF($C471="","","."&amp;$C471&amp;"."&amp;$B471)&amp;IF(INDEX(Variables!$D$5:$D$205,MATCH($A471,Variables!$A$5:$A$205,0))="","","."&amp;INDEX(Variables!$D$5:$D$205,MATCH($A471,Variables!$A$5:$A$205,0)))&amp;"."&amp;K$5</f>
        <v/>
      </c>
      <c r="L471" s="15">
        <f>L428+L450</f>
        <v/>
      </c>
      <c r="M471" s="16">
        <f>M428+M450</f>
        <v/>
      </c>
      <c r="N471" s="16">
        <f>N428+N450</f>
        <v/>
      </c>
      <c r="O471" s="16">
        <f>O428+O450</f>
        <v/>
      </c>
      <c r="P471" s="16">
        <f>P428+P450</f>
        <v/>
      </c>
      <c r="Q471" s="16">
        <f>Q428+Q450</f>
        <v/>
      </c>
      <c r="R471" s="16">
        <f>R428+R450</f>
        <v/>
      </c>
      <c r="S471" s="16">
        <f>S428+S450</f>
        <v/>
      </c>
      <c r="T471" s="16">
        <f>T428+T450</f>
        <v/>
      </c>
      <c r="U471" s="16">
        <f>U428+U450</f>
        <v/>
      </c>
      <c r="V471" s="16">
        <f>V428+V450</f>
        <v/>
      </c>
      <c r="W471" s="16">
        <f>W428+W450</f>
        <v/>
      </c>
      <c r="X471" s="16">
        <f>X428+X450</f>
        <v/>
      </c>
      <c r="Y471" s="16">
        <f>Y428+Y450</f>
        <v/>
      </c>
      <c r="Z471" s="16">
        <f>Z428+Z450</f>
        <v/>
      </c>
      <c r="AA471" s="16">
        <f>AA428+AA450</f>
        <v/>
      </c>
      <c r="AB471" s="16">
        <f>AB428+AB450</f>
        <v/>
      </c>
      <c r="AC471" s="16">
        <f>AC428+AC450</f>
        <v/>
      </c>
      <c r="AD471" s="51">
        <f>GENCOST(AD428,AD450)</f>
        <v/>
      </c>
      <c r="AF471" s="11">
        <f>LOWER(Settings!$C$4)&amp;".mit."&amp;$A471&amp;IF($C471="","","."&amp;$C471&amp;"."&amp;$B471)&amp;IF(INDEX(Variables!$D$5:$D$205,MATCH($A471,Variables!$A$5:$A$205,0))="","","."&amp;INDEX(Variables!$D$5:$D$205,MATCH($A471,Variables!$A$5:$A$205,0)))&amp;"."&amp;AF$5</f>
        <v/>
      </c>
      <c r="AG471" s="15">
        <f>AG428+AG450</f>
        <v/>
      </c>
      <c r="AH471" s="16">
        <f>AH428+AH450</f>
        <v/>
      </c>
      <c r="AI471" s="16">
        <f>AI428+AI450</f>
        <v/>
      </c>
      <c r="AJ471" s="16">
        <f>AJ428+AJ450</f>
        <v/>
      </c>
      <c r="AK471" s="16">
        <f>AK428+AK450</f>
        <v/>
      </c>
      <c r="AL471" s="16">
        <f>AL428+AL450</f>
        <v/>
      </c>
      <c r="AM471" s="16">
        <f>AM428+AM450</f>
        <v/>
      </c>
      <c r="AN471" s="16">
        <f>AN428+AN450</f>
        <v/>
      </c>
      <c r="AO471" s="16">
        <f>AO428+AO450</f>
        <v/>
      </c>
      <c r="AP471" s="16">
        <f>AP428+AP450</f>
        <v/>
      </c>
      <c r="AQ471" s="16">
        <f>AQ428+AQ450</f>
        <v/>
      </c>
      <c r="AR471" s="16">
        <f>AR428+AR450</f>
        <v/>
      </c>
      <c r="AS471" s="16">
        <f>AS428+AS450</f>
        <v/>
      </c>
      <c r="AT471" s="16">
        <f>AT428+AT450</f>
        <v/>
      </c>
      <c r="AU471" s="16">
        <f>AU428+AU450</f>
        <v/>
      </c>
      <c r="AV471" s="16">
        <f>AV428+AV450</f>
        <v/>
      </c>
      <c r="AW471" s="16">
        <f>AW428+AW450</f>
        <v/>
      </c>
      <c r="AX471" s="16">
        <f>AX428+AX450</f>
        <v/>
      </c>
      <c r="AY471" s="51">
        <f>GENCOST(AY428,AY450)</f>
        <v/>
      </c>
    </row>
    <row r="472" hidden="1" outlineLevel="1">
      <c r="A472" s="14" t="inlineStr">
        <is>
          <t>gnc</t>
        </is>
      </c>
      <c r="B472" s="14" t="inlineStr">
        <is>
          <t>nuc</t>
        </is>
      </c>
      <c r="C472" s="14" t="inlineStr">
        <is>
          <t>pow</t>
        </is>
      </c>
      <c r="D472" s="36" t="n"/>
      <c r="E472" s="36" t="n"/>
      <c r="F472" s="36" t="n"/>
      <c r="G472" s="36" t="n"/>
      <c r="H472" s="14">
        <f>INDEX(Variables!$B$5:$B$205,MATCH($A472,Variables!$A$5:$A$205,0))&amp;IF($C472="",""," | "&amp;INDEX(Mapping!$B$5:$B$26,MATCH($C472,Mapping!$A$5:$A$26,0))&amp;" | "&amp;INDEX(Mapping!$B$30:$B$46,MATCH($B472,Mapping!$A$30:$A$46,0)))</f>
        <v/>
      </c>
      <c r="I472" s="14">
        <f>INDEX(Variables!$C$5:$C$205,MATCH($A472,Variables!$A$5:$A$205,0))</f>
        <v/>
      </c>
      <c r="J472" s="14">
        <f>INDEX(Variables!$E$5:$E$205,MATCH($A472,Variables!$A$5:$A$205,0))</f>
        <v/>
      </c>
      <c r="K472" s="11">
        <f>LOWER(Settings!$C$4)&amp;".mit."&amp;$A472&amp;IF($C472="","","."&amp;$C472&amp;"."&amp;$B472)&amp;IF(INDEX(Variables!$D$5:$D$205,MATCH($A472,Variables!$A$5:$A$205,0))="","","."&amp;INDEX(Variables!$D$5:$D$205,MATCH($A472,Variables!$A$5:$A$205,0)))&amp;"."&amp;K$5</f>
        <v/>
      </c>
      <c r="L472" s="15">
        <f>L429+L451</f>
        <v/>
      </c>
      <c r="M472" s="16">
        <f>M429+M451</f>
        <v/>
      </c>
      <c r="N472" s="16">
        <f>N429+N451</f>
        <v/>
      </c>
      <c r="O472" s="16">
        <f>O429+O451</f>
        <v/>
      </c>
      <c r="P472" s="16">
        <f>P429+P451</f>
        <v/>
      </c>
      <c r="Q472" s="16">
        <f>Q429+Q451</f>
        <v/>
      </c>
      <c r="R472" s="16">
        <f>R429+R451</f>
        <v/>
      </c>
      <c r="S472" s="16">
        <f>S429+S451</f>
        <v/>
      </c>
      <c r="T472" s="16">
        <f>T429+T451</f>
        <v/>
      </c>
      <c r="U472" s="16">
        <f>U429+U451</f>
        <v/>
      </c>
      <c r="V472" s="16">
        <f>V429+V451</f>
        <v/>
      </c>
      <c r="W472" s="16">
        <f>W429+W451</f>
        <v/>
      </c>
      <c r="X472" s="16">
        <f>X429+X451</f>
        <v/>
      </c>
      <c r="Y472" s="16">
        <f>Y429+Y451</f>
        <v/>
      </c>
      <c r="Z472" s="16">
        <f>Z429+Z451</f>
        <v/>
      </c>
      <c r="AA472" s="16">
        <f>AA429+AA451</f>
        <v/>
      </c>
      <c r="AB472" s="16">
        <f>AB429+AB451</f>
        <v/>
      </c>
      <c r="AC472" s="16">
        <f>AC429+AC451</f>
        <v/>
      </c>
      <c r="AD472" s="51">
        <f>GENCOST(AD429,AD451)</f>
        <v/>
      </c>
      <c r="AF472" s="11">
        <f>LOWER(Settings!$C$4)&amp;".mit."&amp;$A472&amp;IF($C472="","","."&amp;$C472&amp;"."&amp;$B472)&amp;IF(INDEX(Variables!$D$5:$D$205,MATCH($A472,Variables!$A$5:$A$205,0))="","","."&amp;INDEX(Variables!$D$5:$D$205,MATCH($A472,Variables!$A$5:$A$205,0)))&amp;"."&amp;AF$5</f>
        <v/>
      </c>
      <c r="AG472" s="15">
        <f>AG429+AG451</f>
        <v/>
      </c>
      <c r="AH472" s="16">
        <f>AH429+AH451</f>
        <v/>
      </c>
      <c r="AI472" s="16">
        <f>AI429+AI451</f>
        <v/>
      </c>
      <c r="AJ472" s="16">
        <f>AJ429+AJ451</f>
        <v/>
      </c>
      <c r="AK472" s="16">
        <f>AK429+AK451</f>
        <v/>
      </c>
      <c r="AL472" s="16">
        <f>AL429+AL451</f>
        <v/>
      </c>
      <c r="AM472" s="16">
        <f>AM429+AM451</f>
        <v/>
      </c>
      <c r="AN472" s="16">
        <f>AN429+AN451</f>
        <v/>
      </c>
      <c r="AO472" s="16">
        <f>AO429+AO451</f>
        <v/>
      </c>
      <c r="AP472" s="16">
        <f>AP429+AP451</f>
        <v/>
      </c>
      <c r="AQ472" s="16">
        <f>AQ429+AQ451</f>
        <v/>
      </c>
      <c r="AR472" s="16">
        <f>AR429+AR451</f>
        <v/>
      </c>
      <c r="AS472" s="16">
        <f>AS429+AS451</f>
        <v/>
      </c>
      <c r="AT472" s="16">
        <f>AT429+AT451</f>
        <v/>
      </c>
      <c r="AU472" s="16">
        <f>AU429+AU451</f>
        <v/>
      </c>
      <c r="AV472" s="16">
        <f>AV429+AV451</f>
        <v/>
      </c>
      <c r="AW472" s="16">
        <f>AW429+AW451</f>
        <v/>
      </c>
      <c r="AX472" s="16">
        <f>AX429+AX451</f>
        <v/>
      </c>
      <c r="AY472" s="51">
        <f>GENCOST(AY429,AY451)</f>
        <v/>
      </c>
    </row>
    <row r="473" hidden="1" outlineLevel="1">
      <c r="A473" s="14" t="inlineStr">
        <is>
          <t>gnc</t>
        </is>
      </c>
      <c r="B473" s="14" t="inlineStr">
        <is>
          <t>wnd</t>
        </is>
      </c>
      <c r="C473" s="14" t="inlineStr">
        <is>
          <t>pow</t>
        </is>
      </c>
      <c r="D473" s="36" t="n"/>
      <c r="E473" s="36" t="n"/>
      <c r="F473" s="36" t="n"/>
      <c r="G473" s="36" t="n"/>
      <c r="H473" s="14">
        <f>INDEX(Variables!$B$5:$B$205,MATCH($A473,Variables!$A$5:$A$205,0))&amp;IF($C473="",""," | "&amp;INDEX(Mapping!$B$5:$B$26,MATCH($C473,Mapping!$A$5:$A$26,0))&amp;" | "&amp;INDEX(Mapping!$B$30:$B$46,MATCH($B473,Mapping!$A$30:$A$46,0)))</f>
        <v/>
      </c>
      <c r="I473" s="14">
        <f>INDEX(Variables!$C$5:$C$205,MATCH($A473,Variables!$A$5:$A$205,0))</f>
        <v/>
      </c>
      <c r="J473" s="14">
        <f>INDEX(Variables!$E$5:$E$205,MATCH($A473,Variables!$A$5:$A$205,0))</f>
        <v/>
      </c>
      <c r="K473" s="11">
        <f>LOWER(Settings!$C$4)&amp;".mit."&amp;$A473&amp;IF($C473="","","."&amp;$C473&amp;"."&amp;$B473)&amp;IF(INDEX(Variables!$D$5:$D$205,MATCH($A473,Variables!$A$5:$A$205,0))="","","."&amp;INDEX(Variables!$D$5:$D$205,MATCH($A473,Variables!$A$5:$A$205,0)))&amp;"."&amp;K$5</f>
        <v/>
      </c>
      <c r="L473" s="15">
        <f>L430+L452</f>
        <v/>
      </c>
      <c r="M473" s="16">
        <f>M430+M452</f>
        <v/>
      </c>
      <c r="N473" s="16">
        <f>N430+N452</f>
        <v/>
      </c>
      <c r="O473" s="16">
        <f>O430+O452</f>
        <v/>
      </c>
      <c r="P473" s="16">
        <f>P430+P452</f>
        <v/>
      </c>
      <c r="Q473" s="16">
        <f>Q430+Q452</f>
        <v/>
      </c>
      <c r="R473" s="16">
        <f>R430+R452</f>
        <v/>
      </c>
      <c r="S473" s="16">
        <f>S430+S452</f>
        <v/>
      </c>
      <c r="T473" s="16">
        <f>T430+T452</f>
        <v/>
      </c>
      <c r="U473" s="16">
        <f>U430+U452</f>
        <v/>
      </c>
      <c r="V473" s="16">
        <f>V430+V452</f>
        <v/>
      </c>
      <c r="W473" s="16">
        <f>W430+W452</f>
        <v/>
      </c>
      <c r="X473" s="16">
        <f>X430+X452</f>
        <v/>
      </c>
      <c r="Y473" s="16">
        <f>Y430+Y452</f>
        <v/>
      </c>
      <c r="Z473" s="16">
        <f>Z430+Z452</f>
        <v/>
      </c>
      <c r="AA473" s="16">
        <f>AA430+AA452</f>
        <v/>
      </c>
      <c r="AB473" s="16">
        <f>AB430+AB452</f>
        <v/>
      </c>
      <c r="AC473" s="16">
        <f>AC430+AC452</f>
        <v/>
      </c>
      <c r="AD473" s="51">
        <f>GENCOST(AD430,AD452)</f>
        <v/>
      </c>
      <c r="AF473" s="11">
        <f>LOWER(Settings!$C$4)&amp;".mit."&amp;$A473&amp;IF($C473="","","."&amp;$C473&amp;"."&amp;$B473)&amp;IF(INDEX(Variables!$D$5:$D$205,MATCH($A473,Variables!$A$5:$A$205,0))="","","."&amp;INDEX(Variables!$D$5:$D$205,MATCH($A473,Variables!$A$5:$A$205,0)))&amp;"."&amp;AF$5</f>
        <v/>
      </c>
      <c r="AG473" s="15">
        <f>AG430+AG452</f>
        <v/>
      </c>
      <c r="AH473" s="16">
        <f>AH430+AH452</f>
        <v/>
      </c>
      <c r="AI473" s="16">
        <f>AI430+AI452</f>
        <v/>
      </c>
      <c r="AJ473" s="16">
        <f>AJ430+AJ452</f>
        <v/>
      </c>
      <c r="AK473" s="16">
        <f>AK430+AK452</f>
        <v/>
      </c>
      <c r="AL473" s="16">
        <f>AL430+AL452</f>
        <v/>
      </c>
      <c r="AM473" s="16">
        <f>AM430+AM452</f>
        <v/>
      </c>
      <c r="AN473" s="16">
        <f>AN430+AN452</f>
        <v/>
      </c>
      <c r="AO473" s="16">
        <f>AO430+AO452</f>
        <v/>
      </c>
      <c r="AP473" s="16">
        <f>AP430+AP452</f>
        <v/>
      </c>
      <c r="AQ473" s="16">
        <f>AQ430+AQ452</f>
        <v/>
      </c>
      <c r="AR473" s="16">
        <f>AR430+AR452</f>
        <v/>
      </c>
      <c r="AS473" s="16">
        <f>AS430+AS452</f>
        <v/>
      </c>
      <c r="AT473" s="16">
        <f>AT430+AT452</f>
        <v/>
      </c>
      <c r="AU473" s="16">
        <f>AU430+AU452</f>
        <v/>
      </c>
      <c r="AV473" s="16">
        <f>AV430+AV452</f>
        <v/>
      </c>
      <c r="AW473" s="16">
        <f>AW430+AW452</f>
        <v/>
      </c>
      <c r="AX473" s="16">
        <f>AX430+AX452</f>
        <v/>
      </c>
      <c r="AY473" s="51">
        <f>GENCOST(AY430,AY452)</f>
        <v/>
      </c>
    </row>
    <row r="474" hidden="1" outlineLevel="1">
      <c r="A474" s="14" t="inlineStr">
        <is>
          <t>gnc</t>
        </is>
      </c>
      <c r="B474" s="14" t="inlineStr">
        <is>
          <t>sol</t>
        </is>
      </c>
      <c r="C474" s="14" t="inlineStr">
        <is>
          <t>pow</t>
        </is>
      </c>
      <c r="D474" s="36" t="n"/>
      <c r="E474" s="36" t="n"/>
      <c r="F474" s="36" t="n"/>
      <c r="G474" s="36" t="n"/>
      <c r="H474" s="14">
        <f>INDEX(Variables!$B$5:$B$205,MATCH($A474,Variables!$A$5:$A$205,0))&amp;IF($C474="",""," | "&amp;INDEX(Mapping!$B$5:$B$26,MATCH($C474,Mapping!$A$5:$A$26,0))&amp;" | "&amp;INDEX(Mapping!$B$30:$B$46,MATCH($B474,Mapping!$A$30:$A$46,0)))</f>
        <v/>
      </c>
      <c r="I474" s="14">
        <f>INDEX(Variables!$C$5:$C$205,MATCH($A474,Variables!$A$5:$A$205,0))</f>
        <v/>
      </c>
      <c r="J474" s="14">
        <f>INDEX(Variables!$E$5:$E$205,MATCH($A474,Variables!$A$5:$A$205,0))</f>
        <v/>
      </c>
      <c r="K474" s="11">
        <f>LOWER(Settings!$C$4)&amp;".mit."&amp;$A474&amp;IF($C474="","","."&amp;$C474&amp;"."&amp;$B474)&amp;IF(INDEX(Variables!$D$5:$D$205,MATCH($A474,Variables!$A$5:$A$205,0))="","","."&amp;INDEX(Variables!$D$5:$D$205,MATCH($A474,Variables!$A$5:$A$205,0)))&amp;"."&amp;K$5</f>
        <v/>
      </c>
      <c r="L474" s="15">
        <f>L431+L453</f>
        <v/>
      </c>
      <c r="M474" s="16">
        <f>M431+M453</f>
        <v/>
      </c>
      <c r="N474" s="16">
        <f>N431+N453</f>
        <v/>
      </c>
      <c r="O474" s="16">
        <f>O431+O453</f>
        <v/>
      </c>
      <c r="P474" s="16">
        <f>P431+P453</f>
        <v/>
      </c>
      <c r="Q474" s="16">
        <f>Q431+Q453</f>
        <v/>
      </c>
      <c r="R474" s="16">
        <f>R431+R453</f>
        <v/>
      </c>
      <c r="S474" s="16">
        <f>S431+S453</f>
        <v/>
      </c>
      <c r="T474" s="16">
        <f>T431+T453</f>
        <v/>
      </c>
      <c r="U474" s="16">
        <f>U431+U453</f>
        <v/>
      </c>
      <c r="V474" s="16">
        <f>V431+V453</f>
        <v/>
      </c>
      <c r="W474" s="16">
        <f>W431+W453</f>
        <v/>
      </c>
      <c r="X474" s="16">
        <f>X431+X453</f>
        <v/>
      </c>
      <c r="Y474" s="16">
        <f>Y431+Y453</f>
        <v/>
      </c>
      <c r="Z474" s="16">
        <f>Z431+Z453</f>
        <v/>
      </c>
      <c r="AA474" s="16">
        <f>AA431+AA453</f>
        <v/>
      </c>
      <c r="AB474" s="16">
        <f>AB431+AB453</f>
        <v/>
      </c>
      <c r="AC474" s="16">
        <f>AC431+AC453</f>
        <v/>
      </c>
      <c r="AD474" s="51">
        <f>GENCOST(AD431,AD453)</f>
        <v/>
      </c>
      <c r="AF474" s="11">
        <f>LOWER(Settings!$C$4)&amp;".mit."&amp;$A474&amp;IF($C474="","","."&amp;$C474&amp;"."&amp;$B474)&amp;IF(INDEX(Variables!$D$5:$D$205,MATCH($A474,Variables!$A$5:$A$205,0))="","","."&amp;INDEX(Variables!$D$5:$D$205,MATCH($A474,Variables!$A$5:$A$205,0)))&amp;"."&amp;AF$5</f>
        <v/>
      </c>
      <c r="AG474" s="15">
        <f>AG431+AG453</f>
        <v/>
      </c>
      <c r="AH474" s="16">
        <f>AH431+AH453</f>
        <v/>
      </c>
      <c r="AI474" s="16">
        <f>AI431+AI453</f>
        <v/>
      </c>
      <c r="AJ474" s="16">
        <f>AJ431+AJ453</f>
        <v/>
      </c>
      <c r="AK474" s="16">
        <f>AK431+AK453</f>
        <v/>
      </c>
      <c r="AL474" s="16">
        <f>AL431+AL453</f>
        <v/>
      </c>
      <c r="AM474" s="16">
        <f>AM431+AM453</f>
        <v/>
      </c>
      <c r="AN474" s="16">
        <f>AN431+AN453</f>
        <v/>
      </c>
      <c r="AO474" s="16">
        <f>AO431+AO453</f>
        <v/>
      </c>
      <c r="AP474" s="16">
        <f>AP431+AP453</f>
        <v/>
      </c>
      <c r="AQ474" s="16">
        <f>AQ431+AQ453</f>
        <v/>
      </c>
      <c r="AR474" s="16">
        <f>AR431+AR453</f>
        <v/>
      </c>
      <c r="AS474" s="16">
        <f>AS431+AS453</f>
        <v/>
      </c>
      <c r="AT474" s="16">
        <f>AT431+AT453</f>
        <v/>
      </c>
      <c r="AU474" s="16">
        <f>AU431+AU453</f>
        <v/>
      </c>
      <c r="AV474" s="16">
        <f>AV431+AV453</f>
        <v/>
      </c>
      <c r="AW474" s="16">
        <f>AW431+AW453</f>
        <v/>
      </c>
      <c r="AX474" s="16">
        <f>AX431+AX453</f>
        <v/>
      </c>
      <c r="AY474" s="51">
        <f>GENCOST(AY431,AY453)</f>
        <v/>
      </c>
    </row>
    <row r="475" hidden="1" outlineLevel="1">
      <c r="A475" s="14" t="inlineStr">
        <is>
          <t>gnc</t>
        </is>
      </c>
      <c r="B475" s="14" t="inlineStr">
        <is>
          <t>hyd</t>
        </is>
      </c>
      <c r="C475" s="14" t="inlineStr">
        <is>
          <t>pow</t>
        </is>
      </c>
      <c r="D475" s="36" t="n"/>
      <c r="E475" s="36" t="n"/>
      <c r="F475" s="36" t="n"/>
      <c r="G475" s="36" t="n"/>
      <c r="H475" s="14">
        <f>INDEX(Variables!$B$5:$B$205,MATCH($A475,Variables!$A$5:$A$205,0))&amp;IF($C475="",""," | "&amp;INDEX(Mapping!$B$5:$B$26,MATCH($C475,Mapping!$A$5:$A$26,0))&amp;" | "&amp;INDEX(Mapping!$B$30:$B$46,MATCH($B475,Mapping!$A$30:$A$46,0)))</f>
        <v/>
      </c>
      <c r="I475" s="14">
        <f>INDEX(Variables!$C$5:$C$205,MATCH($A475,Variables!$A$5:$A$205,0))</f>
        <v/>
      </c>
      <c r="J475" s="14">
        <f>INDEX(Variables!$E$5:$E$205,MATCH($A475,Variables!$A$5:$A$205,0))</f>
        <v/>
      </c>
      <c r="K475" s="11">
        <f>LOWER(Settings!$C$4)&amp;".mit."&amp;$A475&amp;IF($C475="","","."&amp;$C475&amp;"."&amp;$B475)&amp;IF(INDEX(Variables!$D$5:$D$205,MATCH($A475,Variables!$A$5:$A$205,0))="","","."&amp;INDEX(Variables!$D$5:$D$205,MATCH($A475,Variables!$A$5:$A$205,0)))&amp;"."&amp;K$5</f>
        <v/>
      </c>
      <c r="L475" s="15">
        <f>L432+L454</f>
        <v/>
      </c>
      <c r="M475" s="16">
        <f>M432+M454</f>
        <v/>
      </c>
      <c r="N475" s="16">
        <f>N432+N454</f>
        <v/>
      </c>
      <c r="O475" s="16">
        <f>O432+O454</f>
        <v/>
      </c>
      <c r="P475" s="16">
        <f>P432+P454</f>
        <v/>
      </c>
      <c r="Q475" s="16">
        <f>Q432+Q454</f>
        <v/>
      </c>
      <c r="R475" s="16">
        <f>R432+R454</f>
        <v/>
      </c>
      <c r="S475" s="16">
        <f>S432+S454</f>
        <v/>
      </c>
      <c r="T475" s="16">
        <f>T432+T454</f>
        <v/>
      </c>
      <c r="U475" s="16">
        <f>U432+U454</f>
        <v/>
      </c>
      <c r="V475" s="16">
        <f>V432+V454</f>
        <v/>
      </c>
      <c r="W475" s="16">
        <f>W432+W454</f>
        <v/>
      </c>
      <c r="X475" s="16">
        <f>X432+X454</f>
        <v/>
      </c>
      <c r="Y475" s="16">
        <f>Y432+Y454</f>
        <v/>
      </c>
      <c r="Z475" s="16">
        <f>Z432+Z454</f>
        <v/>
      </c>
      <c r="AA475" s="16">
        <f>AA432+AA454</f>
        <v/>
      </c>
      <c r="AB475" s="16">
        <f>AB432+AB454</f>
        <v/>
      </c>
      <c r="AC475" s="16">
        <f>AC432+AC454</f>
        <v/>
      </c>
      <c r="AD475" s="51">
        <f>GENCOST(AD432,AD454)</f>
        <v/>
      </c>
      <c r="AF475" s="11">
        <f>LOWER(Settings!$C$4)&amp;".mit."&amp;$A475&amp;IF($C475="","","."&amp;$C475&amp;"."&amp;$B475)&amp;IF(INDEX(Variables!$D$5:$D$205,MATCH($A475,Variables!$A$5:$A$205,0))="","","."&amp;INDEX(Variables!$D$5:$D$205,MATCH($A475,Variables!$A$5:$A$205,0)))&amp;"."&amp;AF$5</f>
        <v/>
      </c>
      <c r="AG475" s="15">
        <f>AG432+AG454</f>
        <v/>
      </c>
      <c r="AH475" s="16">
        <f>AH432+AH454</f>
        <v/>
      </c>
      <c r="AI475" s="16">
        <f>AI432+AI454</f>
        <v/>
      </c>
      <c r="AJ475" s="16">
        <f>AJ432+AJ454</f>
        <v/>
      </c>
      <c r="AK475" s="16">
        <f>AK432+AK454</f>
        <v/>
      </c>
      <c r="AL475" s="16">
        <f>AL432+AL454</f>
        <v/>
      </c>
      <c r="AM475" s="16">
        <f>AM432+AM454</f>
        <v/>
      </c>
      <c r="AN475" s="16">
        <f>AN432+AN454</f>
        <v/>
      </c>
      <c r="AO475" s="16">
        <f>AO432+AO454</f>
        <v/>
      </c>
      <c r="AP475" s="16">
        <f>AP432+AP454</f>
        <v/>
      </c>
      <c r="AQ475" s="16">
        <f>AQ432+AQ454</f>
        <v/>
      </c>
      <c r="AR475" s="16">
        <f>AR432+AR454</f>
        <v/>
      </c>
      <c r="AS475" s="16">
        <f>AS432+AS454</f>
        <v/>
      </c>
      <c r="AT475" s="16">
        <f>AT432+AT454</f>
        <v/>
      </c>
      <c r="AU475" s="16">
        <f>AU432+AU454</f>
        <v/>
      </c>
      <c r="AV475" s="16">
        <f>AV432+AV454</f>
        <v/>
      </c>
      <c r="AW475" s="16">
        <f>AW432+AW454</f>
        <v/>
      </c>
      <c r="AX475" s="16">
        <f>AX432+AX454</f>
        <v/>
      </c>
      <c r="AY475" s="51">
        <f>GENCOST(AY432,AY454)</f>
        <v/>
      </c>
    </row>
    <row r="476" hidden="1" outlineLevel="1">
      <c r="A476" s="14" t="inlineStr">
        <is>
          <t>gnc</t>
        </is>
      </c>
      <c r="B476" s="14" t="inlineStr">
        <is>
          <t>ore</t>
        </is>
      </c>
      <c r="C476" s="14" t="inlineStr">
        <is>
          <t>pow</t>
        </is>
      </c>
      <c r="D476" s="36" t="n"/>
      <c r="E476" s="36" t="n"/>
      <c r="F476" s="36" t="n"/>
      <c r="G476" s="36" t="n"/>
      <c r="H476" s="14">
        <f>INDEX(Variables!$B$5:$B$205,MATCH($A476,Variables!$A$5:$A$205,0))&amp;IF($C476="",""," | "&amp;INDEX(Mapping!$B$5:$B$26,MATCH($C476,Mapping!$A$5:$A$26,0))&amp;" | "&amp;INDEX(Mapping!$B$30:$B$46,MATCH($B476,Mapping!$A$30:$A$46,0)))</f>
        <v/>
      </c>
      <c r="I476" s="14">
        <f>INDEX(Variables!$C$5:$C$205,MATCH($A476,Variables!$A$5:$A$205,0))</f>
        <v/>
      </c>
      <c r="J476" s="14">
        <f>INDEX(Variables!$E$5:$E$205,MATCH($A476,Variables!$A$5:$A$205,0))</f>
        <v/>
      </c>
      <c r="K476" s="11">
        <f>LOWER(Settings!$C$4)&amp;".mit."&amp;$A476&amp;IF($C476="","","."&amp;$C476&amp;"."&amp;$B476)&amp;IF(INDEX(Variables!$D$5:$D$205,MATCH($A476,Variables!$A$5:$A$205,0))="","","."&amp;INDEX(Variables!$D$5:$D$205,MATCH($A476,Variables!$A$5:$A$205,0)))&amp;"."&amp;K$5</f>
        <v/>
      </c>
      <c r="L476" s="15">
        <f>L433+L455</f>
        <v/>
      </c>
      <c r="M476" s="16">
        <f>M433+M455</f>
        <v/>
      </c>
      <c r="N476" s="16">
        <f>N433+N455</f>
        <v/>
      </c>
      <c r="O476" s="16">
        <f>O433+O455</f>
        <v/>
      </c>
      <c r="P476" s="16">
        <f>P433+P455</f>
        <v/>
      </c>
      <c r="Q476" s="16">
        <f>Q433+Q455</f>
        <v/>
      </c>
      <c r="R476" s="16">
        <f>R433+R455</f>
        <v/>
      </c>
      <c r="S476" s="16">
        <f>S433+S455</f>
        <v/>
      </c>
      <c r="T476" s="16">
        <f>T433+T455</f>
        <v/>
      </c>
      <c r="U476" s="16">
        <f>U433+U455</f>
        <v/>
      </c>
      <c r="V476" s="16">
        <f>V433+V455</f>
        <v/>
      </c>
      <c r="W476" s="16">
        <f>W433+W455</f>
        <v/>
      </c>
      <c r="X476" s="16">
        <f>X433+X455</f>
        <v/>
      </c>
      <c r="Y476" s="16">
        <f>Y433+Y455</f>
        <v/>
      </c>
      <c r="Z476" s="16">
        <f>Z433+Z455</f>
        <v/>
      </c>
      <c r="AA476" s="16">
        <f>AA433+AA455</f>
        <v/>
      </c>
      <c r="AB476" s="16">
        <f>AB433+AB455</f>
        <v/>
      </c>
      <c r="AC476" s="16">
        <f>AC433+AC455</f>
        <v/>
      </c>
      <c r="AD476" s="51">
        <f>GENCOST(AD433,AD455)</f>
        <v/>
      </c>
      <c r="AF476" s="11">
        <f>LOWER(Settings!$C$4)&amp;".mit."&amp;$A476&amp;IF($C476="","","."&amp;$C476&amp;"."&amp;$B476)&amp;IF(INDEX(Variables!$D$5:$D$205,MATCH($A476,Variables!$A$5:$A$205,0))="","","."&amp;INDEX(Variables!$D$5:$D$205,MATCH($A476,Variables!$A$5:$A$205,0)))&amp;"."&amp;AF$5</f>
        <v/>
      </c>
      <c r="AG476" s="15">
        <f>AG433+AG455</f>
        <v/>
      </c>
      <c r="AH476" s="16">
        <f>AH433+AH455</f>
        <v/>
      </c>
      <c r="AI476" s="16">
        <f>AI433+AI455</f>
        <v/>
      </c>
      <c r="AJ476" s="16">
        <f>AJ433+AJ455</f>
        <v/>
      </c>
      <c r="AK476" s="16">
        <f>AK433+AK455</f>
        <v/>
      </c>
      <c r="AL476" s="16">
        <f>AL433+AL455</f>
        <v/>
      </c>
      <c r="AM476" s="16">
        <f>AM433+AM455</f>
        <v/>
      </c>
      <c r="AN476" s="16">
        <f>AN433+AN455</f>
        <v/>
      </c>
      <c r="AO476" s="16">
        <f>AO433+AO455</f>
        <v/>
      </c>
      <c r="AP476" s="16">
        <f>AP433+AP455</f>
        <v/>
      </c>
      <c r="AQ476" s="16">
        <f>AQ433+AQ455</f>
        <v/>
      </c>
      <c r="AR476" s="16">
        <f>AR433+AR455</f>
        <v/>
      </c>
      <c r="AS476" s="16">
        <f>AS433+AS455</f>
        <v/>
      </c>
      <c r="AT476" s="16">
        <f>AT433+AT455</f>
        <v/>
      </c>
      <c r="AU476" s="16">
        <f>AU433+AU455</f>
        <v/>
      </c>
      <c r="AV476" s="16">
        <f>AV433+AV455</f>
        <v/>
      </c>
      <c r="AW476" s="16">
        <f>AW433+AW455</f>
        <v/>
      </c>
      <c r="AX476" s="16">
        <f>AX433+AX455</f>
        <v/>
      </c>
      <c r="AY476" s="51">
        <f>GENCOST(AY433,AY455)</f>
        <v/>
      </c>
    </row>
    <row r="477" hidden="1" outlineLevel="1">
      <c r="A477" s="14" t="inlineStr">
        <is>
          <t>gnc</t>
        </is>
      </c>
      <c r="B477" s="14" t="inlineStr">
        <is>
          <t>bio</t>
        </is>
      </c>
      <c r="C477" s="14" t="inlineStr">
        <is>
          <t>pow</t>
        </is>
      </c>
      <c r="D477" s="36" t="n"/>
      <c r="E477" s="36" t="n"/>
      <c r="F477" s="36" t="n"/>
      <c r="G477" s="36" t="n"/>
      <c r="H477" s="14">
        <f>INDEX(Variables!$B$5:$B$205,MATCH($A477,Variables!$A$5:$A$205,0))&amp;IF($C477="",""," | "&amp;INDEX(Mapping!$B$5:$B$26,MATCH($C477,Mapping!$A$5:$A$26,0))&amp;" | "&amp;INDEX(Mapping!$B$30:$B$46,MATCH($B477,Mapping!$A$30:$A$46,0)))</f>
        <v/>
      </c>
      <c r="I477" s="14">
        <f>INDEX(Variables!$C$5:$C$205,MATCH($A477,Variables!$A$5:$A$205,0))</f>
        <v/>
      </c>
      <c r="J477" s="14">
        <f>INDEX(Variables!$E$5:$E$205,MATCH($A477,Variables!$A$5:$A$205,0))</f>
        <v/>
      </c>
      <c r="K477" s="11">
        <f>LOWER(Settings!$C$4)&amp;".mit."&amp;$A477&amp;IF($C477="","","."&amp;$C477&amp;"."&amp;$B477)&amp;IF(INDEX(Variables!$D$5:$D$205,MATCH($A477,Variables!$A$5:$A$205,0))="","","."&amp;INDEX(Variables!$D$5:$D$205,MATCH($A477,Variables!$A$5:$A$205,0)))&amp;"."&amp;K$5</f>
        <v/>
      </c>
      <c r="L477" s="15">
        <f>L434+L456</f>
        <v/>
      </c>
      <c r="M477" s="16">
        <f>M434+M456</f>
        <v/>
      </c>
      <c r="N477" s="16">
        <f>N434+N456</f>
        <v/>
      </c>
      <c r="O477" s="16">
        <f>O434+O456</f>
        <v/>
      </c>
      <c r="P477" s="16">
        <f>P434+P456</f>
        <v/>
      </c>
      <c r="Q477" s="16">
        <f>Q434+Q456</f>
        <v/>
      </c>
      <c r="R477" s="16">
        <f>R434+R456</f>
        <v/>
      </c>
      <c r="S477" s="16">
        <f>S434+S456</f>
        <v/>
      </c>
      <c r="T477" s="16">
        <f>T434+T456</f>
        <v/>
      </c>
      <c r="U477" s="16">
        <f>U434+U456</f>
        <v/>
      </c>
      <c r="V477" s="16">
        <f>V434+V456</f>
        <v/>
      </c>
      <c r="W477" s="16">
        <f>W434+W456</f>
        <v/>
      </c>
      <c r="X477" s="16">
        <f>X434+X456</f>
        <v/>
      </c>
      <c r="Y477" s="16">
        <f>Y434+Y456</f>
        <v/>
      </c>
      <c r="Z477" s="16">
        <f>Z434+Z456</f>
        <v/>
      </c>
      <c r="AA477" s="16">
        <f>AA434+AA456</f>
        <v/>
      </c>
      <c r="AB477" s="16">
        <f>AB434+AB456</f>
        <v/>
      </c>
      <c r="AC477" s="16">
        <f>AC434+AC456</f>
        <v/>
      </c>
      <c r="AD477" s="51">
        <f>GENCOST(AD434,AD456)</f>
        <v/>
      </c>
      <c r="AF477" s="11">
        <f>LOWER(Settings!$C$4)&amp;".mit."&amp;$A477&amp;IF($C477="","","."&amp;$C477&amp;"."&amp;$B477)&amp;IF(INDEX(Variables!$D$5:$D$205,MATCH($A477,Variables!$A$5:$A$205,0))="","","."&amp;INDEX(Variables!$D$5:$D$205,MATCH($A477,Variables!$A$5:$A$205,0)))&amp;"."&amp;AF$5</f>
        <v/>
      </c>
      <c r="AG477" s="15">
        <f>AG434+AG456</f>
        <v/>
      </c>
      <c r="AH477" s="16">
        <f>AH434+AH456</f>
        <v/>
      </c>
      <c r="AI477" s="16">
        <f>AI434+AI456</f>
        <v/>
      </c>
      <c r="AJ477" s="16">
        <f>AJ434+AJ456</f>
        <v/>
      </c>
      <c r="AK477" s="16">
        <f>AK434+AK456</f>
        <v/>
      </c>
      <c r="AL477" s="16">
        <f>AL434+AL456</f>
        <v/>
      </c>
      <c r="AM477" s="16">
        <f>AM434+AM456</f>
        <v/>
      </c>
      <c r="AN477" s="16">
        <f>AN434+AN456</f>
        <v/>
      </c>
      <c r="AO477" s="16">
        <f>AO434+AO456</f>
        <v/>
      </c>
      <c r="AP477" s="16">
        <f>AP434+AP456</f>
        <v/>
      </c>
      <c r="AQ477" s="16">
        <f>AQ434+AQ456</f>
        <v/>
      </c>
      <c r="AR477" s="16">
        <f>AR434+AR456</f>
        <v/>
      </c>
      <c r="AS477" s="16">
        <f>AS434+AS456</f>
        <v/>
      </c>
      <c r="AT477" s="16">
        <f>AT434+AT456</f>
        <v/>
      </c>
      <c r="AU477" s="16">
        <f>AU434+AU456</f>
        <v/>
      </c>
      <c r="AV477" s="16">
        <f>AV434+AV456</f>
        <v/>
      </c>
      <c r="AW477" s="16">
        <f>AW434+AW456</f>
        <v/>
      </c>
      <c r="AX477" s="16">
        <f>AX434+AX456</f>
        <v/>
      </c>
      <c r="AY477" s="51">
        <f>GENCOST(AY434,AY456)</f>
        <v/>
      </c>
    </row>
    <row r="478" hidden="1" outlineLevel="1"/>
    <row r="479" collapsed="1">
      <c r="A479" s="1" t="inlineStr">
        <is>
          <t>gncav</t>
        </is>
      </c>
      <c r="B479" s="1" t="inlineStr"/>
      <c r="C479" s="1" t="inlineStr"/>
      <c r="D479" s="52" t="n">
        <v>1</v>
      </c>
      <c r="E479" s="36" t="n"/>
      <c r="F479" s="36" t="n"/>
      <c r="G479" s="36" t="n"/>
      <c r="H479" s="1">
        <f>INDEX(Variables!$B$5:$B$205,MATCH($A479,Variables!$A$5:$A$205,0))&amp;IF($C479="",""," | "&amp;INDEX(Mapping!$B$5:$B$26,MATCH($C479,Mapping!$A$5:$A$26,0))&amp;" | "&amp;INDEX(Mapping!$B$30:$B$46,MATCH($B479,Mapping!$A$30:$A$46,0)))</f>
        <v/>
      </c>
      <c r="I479" s="1">
        <f>INDEX(Variables!$C$5:$C$205,MATCH($A479,Variables!$A$5:$A$205,0))</f>
        <v/>
      </c>
      <c r="J479" s="1">
        <f>INDEX(Variables!$E$5:$E$205,MATCH($A479,Variables!$A$5:$A$205,0))</f>
        <v/>
      </c>
      <c r="K479" s="17">
        <f>LOWER(Settings!$C$4)&amp;".mit."&amp;$A479&amp;IF($C479="","","."&amp;$C479&amp;"."&amp;$B479)&amp;IF(INDEX(Variables!$D$5:$D$205,MATCH($A479,Variables!$A$5:$A$205,0))="","","."&amp;INDEX(Variables!$D$5:$D$205,MATCH($A479,Variables!$A$5:$A$205,0)))&amp;"."&amp;K$5</f>
        <v/>
      </c>
      <c r="L479" s="53">
        <f>SUMPRODUCT(L$370:L$378,L$469:L$477)*$D479</f>
        <v/>
      </c>
      <c r="M479" s="54">
        <f>SUMPRODUCT(M$370:M$378,M$469:M$477)*$D479</f>
        <v/>
      </c>
      <c r="N479" s="54">
        <f>SUMPRODUCT(N$370:N$378,N$469:N$477)*$D479</f>
        <v/>
      </c>
      <c r="O479" s="54">
        <f>SUMPRODUCT(O$370:O$378,O$469:O$477)*$D479</f>
        <v/>
      </c>
      <c r="P479" s="54">
        <f>SUMPRODUCT(P$370:P$378,P$469:P$477)*$D479</f>
        <v/>
      </c>
      <c r="Q479" s="54">
        <f>SUMPRODUCT(Q$370:Q$378,Q$469:Q$477)*$D479</f>
        <v/>
      </c>
      <c r="R479" s="54">
        <f>SUMPRODUCT(R$370:R$378,R$469:R$477)*$D479</f>
        <v/>
      </c>
      <c r="S479" s="54">
        <f>SUMPRODUCT(S$370:S$378,S$469:S$477)*$D479</f>
        <v/>
      </c>
      <c r="T479" s="54">
        <f>SUMPRODUCT(T$370:T$378,T$469:T$477)*$D479</f>
        <v/>
      </c>
      <c r="U479" s="54">
        <f>SUMPRODUCT(U$370:U$378,U$469:U$477)*$D479</f>
        <v/>
      </c>
      <c r="V479" s="54">
        <f>SUMPRODUCT(V$370:V$378,V$469:V$477)*$D479</f>
        <v/>
      </c>
      <c r="W479" s="54">
        <f>SUMPRODUCT(W$370:W$378,W$469:W$477)*$D479</f>
        <v/>
      </c>
      <c r="X479" s="54">
        <f>SUMPRODUCT(X$370:X$378,X$469:X$477)*$D479</f>
        <v/>
      </c>
      <c r="Y479" s="54">
        <f>SUMPRODUCT(Y$370:Y$378,Y$469:Y$477)*$D479</f>
        <v/>
      </c>
      <c r="Z479" s="54">
        <f>SUMPRODUCT(Z$370:Z$378,Z$469:Z$477)*$D479</f>
        <v/>
      </c>
      <c r="AA479" s="54">
        <f>SUMPRODUCT(AA$370:AA$378,AA$469:AA$477)*$D479</f>
        <v/>
      </c>
      <c r="AB479" s="54">
        <f>SUMPRODUCT(AB$370:AB$378,AB$469:AB$477)*$D479</f>
        <v/>
      </c>
      <c r="AC479" s="54">
        <f>SUMPRODUCT(AC$370:AC$378,AC$469:AC$477)*$D479</f>
        <v/>
      </c>
      <c r="AD479" s="51">
        <f>WEIGHTED(AD$370:AD$378,AD$469:AD$477,$D479)</f>
        <v/>
      </c>
      <c r="AF479" s="17">
        <f>LOWER(Settings!$C$4)&amp;".mit."&amp;$A479&amp;IF($C479="","","."&amp;$C479&amp;"."&amp;$B479)&amp;IF(INDEX(Variables!$D$5:$D$205,MATCH($A479,Variables!$A$5:$A$205,0))="","","."&amp;INDEX(Variables!$D$5:$D$205,MATCH($A479,Variables!$A$5:$A$205,0)))&amp;"."&amp;AF$5</f>
        <v/>
      </c>
      <c r="AG479" s="53">
        <f>SUMPRODUCT(AG$370:AG$378,AG$469:AG$477)*$D479</f>
        <v/>
      </c>
      <c r="AH479" s="54">
        <f>SUMPRODUCT(AH$370:AH$378,AH$469:AH$477)*$D479</f>
        <v/>
      </c>
      <c r="AI479" s="54">
        <f>SUMPRODUCT(AI$370:AI$378,AI$469:AI$477)*$D479</f>
        <v/>
      </c>
      <c r="AJ479" s="54">
        <f>SUMPRODUCT(AJ$370:AJ$378,AJ$469:AJ$477)*$D479</f>
        <v/>
      </c>
      <c r="AK479" s="54">
        <f>SUMPRODUCT(AK$370:AK$378,AK$469:AK$477)*$D479</f>
        <v/>
      </c>
      <c r="AL479" s="54">
        <f>SUMPRODUCT(AL$370:AL$378,AL$469:AL$477)*$D479</f>
        <v/>
      </c>
      <c r="AM479" s="54">
        <f>SUMPRODUCT(AM$370:AM$378,AM$469:AM$477)*$D479</f>
        <v/>
      </c>
      <c r="AN479" s="54">
        <f>SUMPRODUCT(AN$370:AN$378,AN$469:AN$477)*$D479</f>
        <v/>
      </c>
      <c r="AO479" s="54">
        <f>SUMPRODUCT(AO$370:AO$378,AO$469:AO$477)*$D479</f>
        <v/>
      </c>
      <c r="AP479" s="54">
        <f>SUMPRODUCT(AP$370:AP$378,AP$469:AP$477)*$D479</f>
        <v/>
      </c>
      <c r="AQ479" s="54">
        <f>SUMPRODUCT(AQ$370:AQ$378,AQ$469:AQ$477)*$D479</f>
        <v/>
      </c>
      <c r="AR479" s="54">
        <f>SUMPRODUCT(AR$370:AR$378,AR$469:AR$477)*$D479</f>
        <v/>
      </c>
      <c r="AS479" s="54">
        <f>SUMPRODUCT(AS$370:AS$378,AS$469:AS$477)*$D479</f>
        <v/>
      </c>
      <c r="AT479" s="54">
        <f>SUMPRODUCT(AT$370:AT$378,AT$469:AT$477)*$D479</f>
        <v/>
      </c>
      <c r="AU479" s="54">
        <f>SUMPRODUCT(AU$370:AU$378,AU$469:AU$477)*$D479</f>
        <v/>
      </c>
      <c r="AV479" s="54">
        <f>SUMPRODUCT(AV$370:AV$378,AV$469:AV$477)*$D479</f>
        <v/>
      </c>
      <c r="AW479" s="54">
        <f>SUMPRODUCT(AW$370:AW$378,AW$469:AW$477)*$D479</f>
        <v/>
      </c>
      <c r="AX479" s="54">
        <f>SUMPRODUCT(AX$370:AX$378,AX$469:AX$477)*$D479</f>
        <v/>
      </c>
      <c r="AY479" s="51">
        <f>WEIGHTED(AY$370:AY$378,AY$469:AY$477,$D479)</f>
        <v/>
      </c>
    </row>
    <row r="480" hidden="1" outlineLevel="1">
      <c r="A480" s="14" t="inlineStr">
        <is>
          <t>ccpav</t>
        </is>
      </c>
      <c r="B480" s="14" t="inlineStr"/>
      <c r="C480" s="14" t="inlineStr"/>
      <c r="D480" s="42">
        <f>INDEX(PowerParams!$B$4:$B$50,MATCH("gen_per_cons",PowerParams!$A$4:$A$50,0))</f>
        <v/>
      </c>
      <c r="E480" s="36" t="n"/>
      <c r="F480" s="36" t="n"/>
      <c r="G480" s="36" t="n"/>
      <c r="H480" s="14">
        <f>INDEX(Variables!$B$5:$B$205,MATCH($A480,Variables!$A$5:$A$205,0))&amp;IF($C480="",""," | "&amp;INDEX(Mapping!$B$5:$B$26,MATCH($C480,Mapping!$A$5:$A$26,0))&amp;" | "&amp;INDEX(Mapping!$B$30:$B$46,MATCH($B480,Mapping!$A$30:$A$46,0)))</f>
        <v/>
      </c>
      <c r="I480" s="14">
        <f>INDEX(Variables!$C$5:$C$205,MATCH($A480,Variables!$A$5:$A$205,0))</f>
        <v/>
      </c>
      <c r="J480" s="14">
        <f>INDEX(Variables!$E$5:$E$205,MATCH($A480,Variables!$A$5:$A$205,0))</f>
        <v/>
      </c>
      <c r="K480" s="11">
        <f>LOWER(Settings!$C$4)&amp;".mit."&amp;$A480&amp;IF($C480="","","."&amp;$C480&amp;"."&amp;$B480)&amp;IF(INDEX(Variables!$D$5:$D$205,MATCH($A480,Variables!$A$5:$A$205,0))="","","."&amp;INDEX(Variables!$D$5:$D$205,MATCH($A480,Variables!$A$5:$A$205,0)))&amp;"."&amp;K$5</f>
        <v/>
      </c>
      <c r="L480" s="15">
        <f>SUMPRODUCT(L$370:L$378,L$458:L$466)*$D480</f>
        <v/>
      </c>
      <c r="M480" s="16">
        <f>SUMPRODUCT(M$370:M$378,M$458:M$466)*$D480</f>
        <v/>
      </c>
      <c r="N480" s="16">
        <f>SUMPRODUCT(N$370:N$378,N$458:N$466)*$D480</f>
        <v/>
      </c>
      <c r="O480" s="16">
        <f>SUMPRODUCT(O$370:O$378,O$458:O$466)*$D480</f>
        <v/>
      </c>
      <c r="P480" s="16">
        <f>SUMPRODUCT(P$370:P$378,P$458:P$466)*$D480</f>
        <v/>
      </c>
      <c r="Q480" s="16">
        <f>SUMPRODUCT(Q$370:Q$378,Q$458:Q$466)*$D480</f>
        <v/>
      </c>
      <c r="R480" s="16">
        <f>SUMPRODUCT(R$370:R$378,R$458:R$466)*$D480</f>
        <v/>
      </c>
      <c r="S480" s="16">
        <f>SUMPRODUCT(S$370:S$378,S$458:S$466)*$D480</f>
        <v/>
      </c>
      <c r="T480" s="16">
        <f>SUMPRODUCT(T$370:T$378,T$458:T$466)*$D480</f>
        <v/>
      </c>
      <c r="U480" s="16">
        <f>SUMPRODUCT(U$370:U$378,U$458:U$466)*$D480</f>
        <v/>
      </c>
      <c r="V480" s="16">
        <f>SUMPRODUCT(V$370:V$378,V$458:V$466)*$D480</f>
        <v/>
      </c>
      <c r="W480" s="16">
        <f>SUMPRODUCT(W$370:W$378,W$458:W$466)*$D480</f>
        <v/>
      </c>
      <c r="X480" s="16">
        <f>SUMPRODUCT(X$370:X$378,X$458:X$466)*$D480</f>
        <v/>
      </c>
      <c r="Y480" s="16">
        <f>SUMPRODUCT(Y$370:Y$378,Y$458:Y$466)*$D480</f>
        <v/>
      </c>
      <c r="Z480" s="16">
        <f>SUMPRODUCT(Z$370:Z$378,Z$458:Z$466)*$D480</f>
        <v/>
      </c>
      <c r="AA480" s="16">
        <f>SUMPRODUCT(AA$370:AA$378,AA$458:AA$466)*$D480</f>
        <v/>
      </c>
      <c r="AB480" s="16">
        <f>SUMPRODUCT(AB$370:AB$378,AB$458:AB$466)*$D480</f>
        <v/>
      </c>
      <c r="AC480" s="16">
        <f>SUMPRODUCT(AC$370:AC$378,AC$458:AC$466)*$D480</f>
        <v/>
      </c>
      <c r="AD480" s="51">
        <f>WEIGHTED(AD$370:AD$378,AD$458:AD$466,$D480)</f>
        <v/>
      </c>
      <c r="AF480" s="11">
        <f>LOWER(Settings!$C$4)&amp;".mit."&amp;$A480&amp;IF($C480="","","."&amp;$C480&amp;"."&amp;$B480)&amp;IF(INDEX(Variables!$D$5:$D$205,MATCH($A480,Variables!$A$5:$A$205,0))="","","."&amp;INDEX(Variables!$D$5:$D$205,MATCH($A480,Variables!$A$5:$A$205,0)))&amp;"."&amp;AF$5</f>
        <v/>
      </c>
      <c r="AG480" s="15">
        <f>SUMPRODUCT(AG$370:AG$378,AG$458:AG$466)*$D480</f>
        <v/>
      </c>
      <c r="AH480" s="16">
        <f>SUMPRODUCT(AH$370:AH$378,AH$458:AH$466)*$D480</f>
        <v/>
      </c>
      <c r="AI480" s="16">
        <f>SUMPRODUCT(AI$370:AI$378,AI$458:AI$466)*$D480</f>
        <v/>
      </c>
      <c r="AJ480" s="16">
        <f>SUMPRODUCT(AJ$370:AJ$378,AJ$458:AJ$466)*$D480</f>
        <v/>
      </c>
      <c r="AK480" s="16">
        <f>SUMPRODUCT(AK$370:AK$378,AK$458:AK$466)*$D480</f>
        <v/>
      </c>
      <c r="AL480" s="16">
        <f>SUMPRODUCT(AL$370:AL$378,AL$458:AL$466)*$D480</f>
        <v/>
      </c>
      <c r="AM480" s="16">
        <f>SUMPRODUCT(AM$370:AM$378,AM$458:AM$466)*$D480</f>
        <v/>
      </c>
      <c r="AN480" s="16">
        <f>SUMPRODUCT(AN$370:AN$378,AN$458:AN$466)*$D480</f>
        <v/>
      </c>
      <c r="AO480" s="16">
        <f>SUMPRODUCT(AO$370:AO$378,AO$458:AO$466)*$D480</f>
        <v/>
      </c>
      <c r="AP480" s="16">
        <f>SUMPRODUCT(AP$370:AP$378,AP$458:AP$466)*$D480</f>
        <v/>
      </c>
      <c r="AQ480" s="16">
        <f>SUMPRODUCT(AQ$370:AQ$378,AQ$458:AQ$466)*$D480</f>
        <v/>
      </c>
      <c r="AR480" s="16">
        <f>SUMPRODUCT(AR$370:AR$378,AR$458:AR$466)*$D480</f>
        <v/>
      </c>
      <c r="AS480" s="16">
        <f>SUMPRODUCT(AS$370:AS$378,AS$458:AS$466)*$D480</f>
        <v/>
      </c>
      <c r="AT480" s="16">
        <f>SUMPRODUCT(AT$370:AT$378,AT$458:AT$466)*$D480</f>
        <v/>
      </c>
      <c r="AU480" s="16">
        <f>SUMPRODUCT(AU$370:AU$378,AU$458:AU$466)*$D480</f>
        <v/>
      </c>
      <c r="AV480" s="16">
        <f>SUMPRODUCT(AV$370:AV$378,AV$458:AV$466)*$D480</f>
        <v/>
      </c>
      <c r="AW480" s="16">
        <f>SUMPRODUCT(AW$370:AW$378,AW$458:AW$466)*$D480</f>
        <v/>
      </c>
      <c r="AX480" s="16">
        <f>SUMPRODUCT(AX$370:AX$378,AX$458:AX$466)*$D480</f>
        <v/>
      </c>
      <c r="AY480" s="51">
        <f>WEIGHTED(AY$370:AY$378,AY$458:AY$466,$D480)</f>
        <v/>
      </c>
    </row>
    <row r="481" hidden="1" outlineLevel="1"/>
    <row r="482" hidden="1" outlineLevel="1">
      <c r="H482" s="21" t="inlineStr">
        <is>
          <t>G. End-user electricity prices (real $/kWh; supply cost lagged one year) and power revenues (USD million; consumption INTERIM data)</t>
        </is>
      </c>
    </row>
    <row r="483" hidden="1" outlineLevel="1">
      <c r="A483" s="41" t="inlineStr">
        <is>
          <t>cons</t>
        </is>
      </c>
      <c r="B483" s="41" t="inlineStr">
        <is>
          <t>ecy</t>
        </is>
      </c>
      <c r="C483" s="41" t="inlineStr">
        <is>
          <t>res</t>
        </is>
      </c>
      <c r="D483" s="14">
        <f>$A483&amp;"|"&amp;$C483</f>
        <v/>
      </c>
      <c r="E483" s="36" t="n"/>
      <c r="F483" s="36" t="n"/>
      <c r="G483" s="36" t="n"/>
      <c r="H483" s="41">
        <f>INDEX(Variables!$B$5:$B$205,MATCH($A483,Variables!$A$5:$A$205,0))&amp;IF($C483="",""," | "&amp;INDEX(Mapping!$B$5:$B$26,MATCH($C483,Mapping!$A$5:$A$26,0))&amp;" | "&amp;INDEX(Mapping!$B$30:$B$46,MATCH($B483,Mapping!$A$30:$A$46,0)))</f>
        <v/>
      </c>
      <c r="I483" s="41">
        <f>INDEX(Variables!$C$5:$C$205,MATCH($A483,Variables!$A$5:$A$205,0))</f>
        <v/>
      </c>
      <c r="J483" s="41">
        <f>INDEX(Variables!$E$5:$E$205,MATCH($A483,Variables!$A$5:$A$205,0))</f>
        <v/>
      </c>
      <c r="K483" s="43">
        <f>LOWER(Settings!$C$4)&amp;".mit."&amp;$A483&amp;IF($C483="","","."&amp;$C483&amp;"."&amp;$B483)&amp;IF(INDEX(Variables!$D$5:$D$205,MATCH($A483,Variables!$A$5:$A$205,0))="","","."&amp;INDEX(Variables!$D$5:$D$205,MATCH($A483,Variables!$A$5:$A$205,0)))&amp;"."&amp;K$5</f>
        <v/>
      </c>
      <c r="L483" s="55">
        <f>INDEX(PowerPaths!$E$4:$W$200,MATCH($D483,PowerPaths!$A$4:$A$200,0),MATCH(L$4,PowerPaths!$E$3:$W$3,0))</f>
        <v/>
      </c>
      <c r="M483" s="56">
        <f>INDEX(PowerPaths!$E$4:$W$200,MATCH($D483,PowerPaths!$A$4:$A$200,0),MATCH(M$4,PowerPaths!$E$3:$W$3,0))</f>
        <v/>
      </c>
      <c r="N483" s="56">
        <f>INDEX(PowerPaths!$E$4:$W$200,MATCH($D483,PowerPaths!$A$4:$A$200,0),MATCH(N$4,PowerPaths!$E$3:$W$3,0))</f>
        <v/>
      </c>
      <c r="O483" s="56">
        <f>INDEX(PowerPaths!$E$4:$W$200,MATCH($D483,PowerPaths!$A$4:$A$200,0),MATCH(O$4,PowerPaths!$E$3:$W$3,0))</f>
        <v/>
      </c>
      <c r="P483" s="56">
        <f>INDEX(PowerPaths!$E$4:$W$200,MATCH($D483,PowerPaths!$A$4:$A$200,0),MATCH(P$4,PowerPaths!$E$3:$W$3,0))</f>
        <v/>
      </c>
      <c r="Q483" s="56">
        <f>INDEX(PowerPaths!$E$4:$W$200,MATCH($D483,PowerPaths!$A$4:$A$200,0),MATCH(Q$4,PowerPaths!$E$3:$W$3,0))</f>
        <v/>
      </c>
      <c r="R483" s="56">
        <f>INDEX(PowerPaths!$E$4:$W$200,MATCH($D483,PowerPaths!$A$4:$A$200,0),MATCH(R$4,PowerPaths!$E$3:$W$3,0))</f>
        <v/>
      </c>
      <c r="S483" s="56">
        <f>INDEX(PowerPaths!$E$4:$W$200,MATCH($D483,PowerPaths!$A$4:$A$200,0),MATCH(S$4,PowerPaths!$E$3:$W$3,0))</f>
        <v/>
      </c>
      <c r="T483" s="56">
        <f>INDEX(PowerPaths!$E$4:$W$200,MATCH($D483,PowerPaths!$A$4:$A$200,0),MATCH(T$4,PowerPaths!$E$3:$W$3,0))</f>
        <v/>
      </c>
      <c r="U483" s="56">
        <f>INDEX(PowerPaths!$E$4:$W$200,MATCH($D483,PowerPaths!$A$4:$A$200,0),MATCH(U$4,PowerPaths!$E$3:$W$3,0))</f>
        <v/>
      </c>
      <c r="V483" s="56">
        <f>INDEX(PowerPaths!$E$4:$W$200,MATCH($D483,PowerPaths!$A$4:$A$200,0),MATCH(V$4,PowerPaths!$E$3:$W$3,0))</f>
        <v/>
      </c>
      <c r="W483" s="56">
        <f>INDEX(PowerPaths!$E$4:$W$200,MATCH($D483,PowerPaths!$A$4:$A$200,0),MATCH(W$4,PowerPaths!$E$3:$W$3,0))</f>
        <v/>
      </c>
      <c r="X483" s="56">
        <f>INDEX(PowerPaths!$E$4:$W$200,MATCH($D483,PowerPaths!$A$4:$A$200,0),MATCH(X$4,PowerPaths!$E$3:$W$3,0))</f>
        <v/>
      </c>
      <c r="Y483" s="56">
        <f>INDEX(PowerPaths!$E$4:$W$200,MATCH($D483,PowerPaths!$A$4:$A$200,0),MATCH(Y$4,PowerPaths!$E$3:$W$3,0))</f>
        <v/>
      </c>
      <c r="Z483" s="56">
        <f>INDEX(PowerPaths!$E$4:$W$200,MATCH($D483,PowerPaths!$A$4:$A$200,0),MATCH(Z$4,PowerPaths!$E$3:$W$3,0))</f>
        <v/>
      </c>
      <c r="AA483" s="56">
        <f>INDEX(PowerPaths!$E$4:$W$200,MATCH($D483,PowerPaths!$A$4:$A$200,0),MATCH(AA$4,PowerPaths!$E$3:$W$3,0))</f>
        <v/>
      </c>
      <c r="AB483" s="56">
        <f>INDEX(PowerPaths!$E$4:$W$200,MATCH($D483,PowerPaths!$A$4:$A$200,0),MATCH(AB$4,PowerPaths!$E$3:$W$3,0))</f>
        <v/>
      </c>
      <c r="AC483" s="56">
        <f>INDEX(PowerPaths!$E$4:$W$200,MATCH($D483,PowerPaths!$A$4:$A$200,0),MATCH(AC$4,PowerPaths!$E$3:$W$3,0))</f>
        <v/>
      </c>
      <c r="AD483" s="56">
        <f>INDEX(PowerPaths!$E$4:$W$200,MATCH($D483,PowerPaths!$A$4:$A$200,0),MATCH(AD$4,PowerPaths!$E$3:$W$3,0))</f>
        <v/>
      </c>
      <c r="AF483" s="43">
        <f>LOWER(Settings!$C$4)&amp;".mit."&amp;$A483&amp;IF($C483="","","."&amp;$C483&amp;"."&amp;$B483)&amp;IF(INDEX(Variables!$D$5:$D$205,MATCH($A483,Variables!$A$5:$A$205,0))="","","."&amp;INDEX(Variables!$D$5:$D$205,MATCH($A483,Variables!$A$5:$A$205,0)))&amp;"."&amp;AF$5</f>
        <v/>
      </c>
      <c r="AG483" s="55">
        <f>INDEX(PowerPaths!$E$4:$W$200,MATCH($D483,PowerPaths!$A$4:$A$200,0),MATCH(AG$4,PowerPaths!$E$3:$W$3,0))</f>
        <v/>
      </c>
      <c r="AH483" s="56">
        <f>INDEX(PowerPaths!$E$4:$W$200,MATCH($D483,PowerPaths!$A$4:$A$200,0),MATCH(AH$4,PowerPaths!$E$3:$W$3,0))</f>
        <v/>
      </c>
      <c r="AI483" s="56">
        <f>INDEX(PowerPaths!$E$4:$W$200,MATCH($D483,PowerPaths!$A$4:$A$200,0),MATCH(AI$4,PowerPaths!$E$3:$W$3,0))</f>
        <v/>
      </c>
      <c r="AJ483" s="56">
        <f>INDEX(PowerPaths!$E$4:$W$200,MATCH($D483,PowerPaths!$A$4:$A$200,0),MATCH(AJ$4,PowerPaths!$E$3:$W$3,0))</f>
        <v/>
      </c>
      <c r="AK483" s="56">
        <f>INDEX(PowerPaths!$E$4:$W$200,MATCH($D483,PowerPaths!$A$4:$A$200,0),MATCH(AK$4,PowerPaths!$E$3:$W$3,0))</f>
        <v/>
      </c>
      <c r="AL483" s="56">
        <f>INDEX(PowerPaths!$E$4:$W$200,MATCH($D483,PowerPaths!$A$4:$A$200,0),MATCH(AL$4,PowerPaths!$E$3:$W$3,0))</f>
        <v/>
      </c>
      <c r="AM483" s="56">
        <f>INDEX(PowerPaths!$E$4:$W$200,MATCH($D483,PowerPaths!$A$4:$A$200,0),MATCH(AM$4,PowerPaths!$E$3:$W$3,0))</f>
        <v/>
      </c>
      <c r="AN483" s="56">
        <f>INDEX(PowerPaths!$E$4:$W$200,MATCH($D483,PowerPaths!$A$4:$A$200,0),MATCH(AN$4,PowerPaths!$E$3:$W$3,0))</f>
        <v/>
      </c>
      <c r="AO483" s="56">
        <f>INDEX(PowerPaths!$E$4:$W$200,MATCH($D483,PowerPaths!$A$4:$A$200,0),MATCH(AO$4,PowerPaths!$E$3:$W$3,0))</f>
        <v/>
      </c>
      <c r="AP483" s="56">
        <f>INDEX(PowerPaths!$E$4:$W$200,MATCH($D483,PowerPaths!$A$4:$A$200,0),MATCH(AP$4,PowerPaths!$E$3:$W$3,0))</f>
        <v/>
      </c>
      <c r="AQ483" s="56">
        <f>INDEX(PowerPaths!$E$4:$W$200,MATCH($D483,PowerPaths!$A$4:$A$200,0),MATCH(AQ$4,PowerPaths!$E$3:$W$3,0))</f>
        <v/>
      </c>
      <c r="AR483" s="56">
        <f>INDEX(PowerPaths!$E$4:$W$200,MATCH($D483,PowerPaths!$A$4:$A$200,0),MATCH(AR$4,PowerPaths!$E$3:$W$3,0))</f>
        <v/>
      </c>
      <c r="AS483" s="56">
        <f>INDEX(PowerPaths!$E$4:$W$200,MATCH($D483,PowerPaths!$A$4:$A$200,0),MATCH(AS$4,PowerPaths!$E$3:$W$3,0))</f>
        <v/>
      </c>
      <c r="AT483" s="56">
        <f>INDEX(PowerPaths!$E$4:$W$200,MATCH($D483,PowerPaths!$A$4:$A$200,0),MATCH(AT$4,PowerPaths!$E$3:$W$3,0))</f>
        <v/>
      </c>
      <c r="AU483" s="56">
        <f>INDEX(PowerPaths!$E$4:$W$200,MATCH($D483,PowerPaths!$A$4:$A$200,0),MATCH(AU$4,PowerPaths!$E$3:$W$3,0))</f>
        <v/>
      </c>
      <c r="AV483" s="56">
        <f>INDEX(PowerPaths!$E$4:$W$200,MATCH($D483,PowerPaths!$A$4:$A$200,0),MATCH(AV$4,PowerPaths!$E$3:$W$3,0))</f>
        <v/>
      </c>
      <c r="AW483" s="56">
        <f>INDEX(PowerPaths!$E$4:$W$200,MATCH($D483,PowerPaths!$A$4:$A$200,0),MATCH(AW$4,PowerPaths!$E$3:$W$3,0))</f>
        <v/>
      </c>
      <c r="AX483" s="56">
        <f>INDEX(PowerPaths!$E$4:$W$200,MATCH($D483,PowerPaths!$A$4:$A$200,0),MATCH(AX$4,PowerPaths!$E$3:$W$3,0))</f>
        <v/>
      </c>
      <c r="AY483" s="56">
        <f>INDEX(PowerPaths!$E$4:$W$200,MATCH($D483,PowerPaths!$A$4:$A$200,0),MATCH(AY$4,PowerPaths!$E$3:$W$3,0))</f>
        <v/>
      </c>
    </row>
    <row r="484" hidden="1" outlineLevel="1">
      <c r="A484" s="41" t="inlineStr">
        <is>
          <t>cons</t>
        </is>
      </c>
      <c r="B484" s="41" t="inlineStr">
        <is>
          <t>ecy</t>
        </is>
      </c>
      <c r="C484" s="41" t="inlineStr">
        <is>
          <t>ind</t>
        </is>
      </c>
      <c r="D484" s="14">
        <f>$A484&amp;"|"&amp;$C484</f>
        <v/>
      </c>
      <c r="E484" s="36" t="n"/>
      <c r="F484" s="36" t="n"/>
      <c r="G484" s="36" t="n"/>
      <c r="H484" s="41">
        <f>INDEX(Variables!$B$5:$B$205,MATCH($A484,Variables!$A$5:$A$205,0))&amp;IF($C484="",""," | "&amp;INDEX(Mapping!$B$5:$B$26,MATCH($C484,Mapping!$A$5:$A$26,0))&amp;" | "&amp;INDEX(Mapping!$B$30:$B$46,MATCH($B484,Mapping!$A$30:$A$46,0)))</f>
        <v/>
      </c>
      <c r="I484" s="41">
        <f>INDEX(Variables!$C$5:$C$205,MATCH($A484,Variables!$A$5:$A$205,0))</f>
        <v/>
      </c>
      <c r="J484" s="41">
        <f>INDEX(Variables!$E$5:$E$205,MATCH($A484,Variables!$A$5:$A$205,0))</f>
        <v/>
      </c>
      <c r="K484" s="43">
        <f>LOWER(Settings!$C$4)&amp;".mit."&amp;$A484&amp;IF($C484="","","."&amp;$C484&amp;"."&amp;$B484)&amp;IF(INDEX(Variables!$D$5:$D$205,MATCH($A484,Variables!$A$5:$A$205,0))="","","."&amp;INDEX(Variables!$D$5:$D$205,MATCH($A484,Variables!$A$5:$A$205,0)))&amp;"."&amp;K$5</f>
        <v/>
      </c>
      <c r="L484" s="55">
        <f>INDEX(PowerPaths!$E$4:$W$200,MATCH($D484,PowerPaths!$A$4:$A$200,0),MATCH(L$4,PowerPaths!$E$3:$W$3,0))</f>
        <v/>
      </c>
      <c r="M484" s="56">
        <f>INDEX(PowerPaths!$E$4:$W$200,MATCH($D484,PowerPaths!$A$4:$A$200,0),MATCH(M$4,PowerPaths!$E$3:$W$3,0))</f>
        <v/>
      </c>
      <c r="N484" s="56">
        <f>INDEX(PowerPaths!$E$4:$W$200,MATCH($D484,PowerPaths!$A$4:$A$200,0),MATCH(N$4,PowerPaths!$E$3:$W$3,0))</f>
        <v/>
      </c>
      <c r="O484" s="56">
        <f>INDEX(PowerPaths!$E$4:$W$200,MATCH($D484,PowerPaths!$A$4:$A$200,0),MATCH(O$4,PowerPaths!$E$3:$W$3,0))</f>
        <v/>
      </c>
      <c r="P484" s="56">
        <f>INDEX(PowerPaths!$E$4:$W$200,MATCH($D484,PowerPaths!$A$4:$A$200,0),MATCH(P$4,PowerPaths!$E$3:$W$3,0))</f>
        <v/>
      </c>
      <c r="Q484" s="56">
        <f>INDEX(PowerPaths!$E$4:$W$200,MATCH($D484,PowerPaths!$A$4:$A$200,0),MATCH(Q$4,PowerPaths!$E$3:$W$3,0))</f>
        <v/>
      </c>
      <c r="R484" s="56">
        <f>INDEX(PowerPaths!$E$4:$W$200,MATCH($D484,PowerPaths!$A$4:$A$200,0),MATCH(R$4,PowerPaths!$E$3:$W$3,0))</f>
        <v/>
      </c>
      <c r="S484" s="56">
        <f>INDEX(PowerPaths!$E$4:$W$200,MATCH($D484,PowerPaths!$A$4:$A$200,0),MATCH(S$4,PowerPaths!$E$3:$W$3,0))</f>
        <v/>
      </c>
      <c r="T484" s="56">
        <f>INDEX(PowerPaths!$E$4:$W$200,MATCH($D484,PowerPaths!$A$4:$A$200,0),MATCH(T$4,PowerPaths!$E$3:$W$3,0))</f>
        <v/>
      </c>
      <c r="U484" s="56">
        <f>INDEX(PowerPaths!$E$4:$W$200,MATCH($D484,PowerPaths!$A$4:$A$200,0),MATCH(U$4,PowerPaths!$E$3:$W$3,0))</f>
        <v/>
      </c>
      <c r="V484" s="56">
        <f>INDEX(PowerPaths!$E$4:$W$200,MATCH($D484,PowerPaths!$A$4:$A$200,0),MATCH(V$4,PowerPaths!$E$3:$W$3,0))</f>
        <v/>
      </c>
      <c r="W484" s="56">
        <f>INDEX(PowerPaths!$E$4:$W$200,MATCH($D484,PowerPaths!$A$4:$A$200,0),MATCH(W$4,PowerPaths!$E$3:$W$3,0))</f>
        <v/>
      </c>
      <c r="X484" s="56">
        <f>INDEX(PowerPaths!$E$4:$W$200,MATCH($D484,PowerPaths!$A$4:$A$200,0),MATCH(X$4,PowerPaths!$E$3:$W$3,0))</f>
        <v/>
      </c>
      <c r="Y484" s="56">
        <f>INDEX(PowerPaths!$E$4:$W$200,MATCH($D484,PowerPaths!$A$4:$A$200,0),MATCH(Y$4,PowerPaths!$E$3:$W$3,0))</f>
        <v/>
      </c>
      <c r="Z484" s="56">
        <f>INDEX(PowerPaths!$E$4:$W$200,MATCH($D484,PowerPaths!$A$4:$A$200,0),MATCH(Z$4,PowerPaths!$E$3:$W$3,0))</f>
        <v/>
      </c>
      <c r="AA484" s="56">
        <f>INDEX(PowerPaths!$E$4:$W$200,MATCH($D484,PowerPaths!$A$4:$A$200,0),MATCH(AA$4,PowerPaths!$E$3:$W$3,0))</f>
        <v/>
      </c>
      <c r="AB484" s="56">
        <f>INDEX(PowerPaths!$E$4:$W$200,MATCH($D484,PowerPaths!$A$4:$A$200,0),MATCH(AB$4,PowerPaths!$E$3:$W$3,0))</f>
        <v/>
      </c>
      <c r="AC484" s="56">
        <f>INDEX(PowerPaths!$E$4:$W$200,MATCH($D484,PowerPaths!$A$4:$A$200,0),MATCH(AC$4,PowerPaths!$E$3:$W$3,0))</f>
        <v/>
      </c>
      <c r="AD484" s="56">
        <f>INDEX(PowerPaths!$E$4:$W$200,MATCH($D484,PowerPaths!$A$4:$A$200,0),MATCH(AD$4,PowerPaths!$E$3:$W$3,0))</f>
        <v/>
      </c>
      <c r="AF484" s="43">
        <f>LOWER(Settings!$C$4)&amp;".mit."&amp;$A484&amp;IF($C484="","","."&amp;$C484&amp;"."&amp;$B484)&amp;IF(INDEX(Variables!$D$5:$D$205,MATCH($A484,Variables!$A$5:$A$205,0))="","","."&amp;INDEX(Variables!$D$5:$D$205,MATCH($A484,Variables!$A$5:$A$205,0)))&amp;"."&amp;AF$5</f>
        <v/>
      </c>
      <c r="AG484" s="55">
        <f>INDEX(PowerPaths!$E$4:$W$200,MATCH($D484,PowerPaths!$A$4:$A$200,0),MATCH(AG$4,PowerPaths!$E$3:$W$3,0))</f>
        <v/>
      </c>
      <c r="AH484" s="56">
        <f>INDEX(PowerPaths!$E$4:$W$200,MATCH($D484,PowerPaths!$A$4:$A$200,0),MATCH(AH$4,PowerPaths!$E$3:$W$3,0))</f>
        <v/>
      </c>
      <c r="AI484" s="56">
        <f>INDEX(PowerPaths!$E$4:$W$200,MATCH($D484,PowerPaths!$A$4:$A$200,0),MATCH(AI$4,PowerPaths!$E$3:$W$3,0))</f>
        <v/>
      </c>
      <c r="AJ484" s="56">
        <f>INDEX(PowerPaths!$E$4:$W$200,MATCH($D484,PowerPaths!$A$4:$A$200,0),MATCH(AJ$4,PowerPaths!$E$3:$W$3,0))</f>
        <v/>
      </c>
      <c r="AK484" s="56">
        <f>INDEX(PowerPaths!$E$4:$W$200,MATCH($D484,PowerPaths!$A$4:$A$200,0),MATCH(AK$4,PowerPaths!$E$3:$W$3,0))</f>
        <v/>
      </c>
      <c r="AL484" s="56">
        <f>INDEX(PowerPaths!$E$4:$W$200,MATCH($D484,PowerPaths!$A$4:$A$200,0),MATCH(AL$4,PowerPaths!$E$3:$W$3,0))</f>
        <v/>
      </c>
      <c r="AM484" s="56">
        <f>INDEX(PowerPaths!$E$4:$W$200,MATCH($D484,PowerPaths!$A$4:$A$200,0),MATCH(AM$4,PowerPaths!$E$3:$W$3,0))</f>
        <v/>
      </c>
      <c r="AN484" s="56">
        <f>INDEX(PowerPaths!$E$4:$W$200,MATCH($D484,PowerPaths!$A$4:$A$200,0),MATCH(AN$4,PowerPaths!$E$3:$W$3,0))</f>
        <v/>
      </c>
      <c r="AO484" s="56">
        <f>INDEX(PowerPaths!$E$4:$W$200,MATCH($D484,PowerPaths!$A$4:$A$200,0),MATCH(AO$4,PowerPaths!$E$3:$W$3,0))</f>
        <v/>
      </c>
      <c r="AP484" s="56">
        <f>INDEX(PowerPaths!$E$4:$W$200,MATCH($D484,PowerPaths!$A$4:$A$200,0),MATCH(AP$4,PowerPaths!$E$3:$W$3,0))</f>
        <v/>
      </c>
      <c r="AQ484" s="56">
        <f>INDEX(PowerPaths!$E$4:$W$200,MATCH($D484,PowerPaths!$A$4:$A$200,0),MATCH(AQ$4,PowerPaths!$E$3:$W$3,0))</f>
        <v/>
      </c>
      <c r="AR484" s="56">
        <f>INDEX(PowerPaths!$E$4:$W$200,MATCH($D484,PowerPaths!$A$4:$A$200,0),MATCH(AR$4,PowerPaths!$E$3:$W$3,0))</f>
        <v/>
      </c>
      <c r="AS484" s="56">
        <f>INDEX(PowerPaths!$E$4:$W$200,MATCH($D484,PowerPaths!$A$4:$A$200,0),MATCH(AS$4,PowerPaths!$E$3:$W$3,0))</f>
        <v/>
      </c>
      <c r="AT484" s="56">
        <f>INDEX(PowerPaths!$E$4:$W$200,MATCH($D484,PowerPaths!$A$4:$A$200,0),MATCH(AT$4,PowerPaths!$E$3:$W$3,0))</f>
        <v/>
      </c>
      <c r="AU484" s="56">
        <f>INDEX(PowerPaths!$E$4:$W$200,MATCH($D484,PowerPaths!$A$4:$A$200,0),MATCH(AU$4,PowerPaths!$E$3:$W$3,0))</f>
        <v/>
      </c>
      <c r="AV484" s="56">
        <f>INDEX(PowerPaths!$E$4:$W$200,MATCH($D484,PowerPaths!$A$4:$A$200,0),MATCH(AV$4,PowerPaths!$E$3:$W$3,0))</f>
        <v/>
      </c>
      <c r="AW484" s="56">
        <f>INDEX(PowerPaths!$E$4:$W$200,MATCH($D484,PowerPaths!$A$4:$A$200,0),MATCH(AW$4,PowerPaths!$E$3:$W$3,0))</f>
        <v/>
      </c>
      <c r="AX484" s="56">
        <f>INDEX(PowerPaths!$E$4:$W$200,MATCH($D484,PowerPaths!$A$4:$A$200,0),MATCH(AX$4,PowerPaths!$E$3:$W$3,0))</f>
        <v/>
      </c>
      <c r="AY484" s="56">
        <f>INDEX(PowerPaths!$E$4:$W$200,MATCH($D484,PowerPaths!$A$4:$A$200,0),MATCH(AY$4,PowerPaths!$E$3:$W$3,0))</f>
        <v/>
      </c>
    </row>
    <row r="485" hidden="1" outlineLevel="1"/>
    <row r="486" hidden="1" outlineLevel="1">
      <c r="A486" s="14" t="inlineStr">
        <is>
          <t>sc</t>
        </is>
      </c>
      <c r="B486" s="14" t="inlineStr">
        <is>
          <t>ecy</t>
        </is>
      </c>
      <c r="C486" s="14" t="inlineStr">
        <is>
          <t>res</t>
        </is>
      </c>
      <c r="D486" s="42">
        <f>INDEX(Inputs_power!$D$18:$D$19,MATCH($C486,Inputs_power!$A$18:$A$19,0))</f>
        <v/>
      </c>
      <c r="E486" s="36" t="n"/>
      <c r="F486" s="36" t="n"/>
      <c r="G486" s="36" t="n"/>
      <c r="H486" s="14">
        <f>INDEX(Variables!$B$5:$B$205,MATCH($A486,Variables!$A$5:$A$205,0))&amp;IF($C486="",""," | "&amp;INDEX(Mapping!$B$5:$B$26,MATCH($C486,Mapping!$A$5:$A$26,0))&amp;" | "&amp;INDEX(Mapping!$B$30:$B$46,MATCH($B486,Mapping!$A$30:$A$46,0)))</f>
        <v/>
      </c>
      <c r="I486" s="14">
        <f>INDEX(Variables!$C$5:$C$205,MATCH($A486,Variables!$A$5:$A$205,0))</f>
        <v/>
      </c>
      <c r="J486" s="14">
        <f>INDEX(Variables!$E$5:$E$205,MATCH($A486,Variables!$A$5:$A$205,0))</f>
        <v/>
      </c>
      <c r="K486" s="11">
        <f>LOWER(Settings!$C$4)&amp;".mit."&amp;$A486&amp;IF($C486="","","."&amp;$C486&amp;"."&amp;$B486)&amp;IF(INDEX(Variables!$D$5:$D$205,MATCH($A486,Variables!$A$5:$A$205,0))="","","."&amp;INDEX(Variables!$D$5:$D$205,MATCH($A486,Variables!$A$5:$A$205,0)))&amp;"."&amp;K$5</f>
        <v/>
      </c>
      <c r="L486" s="15">
        <f>L$479+$D486</f>
        <v/>
      </c>
      <c r="M486" s="16">
        <f>L$479+$D486</f>
        <v/>
      </c>
      <c r="N486" s="16">
        <f>M$479+$D486</f>
        <v/>
      </c>
      <c r="O486" s="16">
        <f>N$479+$D486</f>
        <v/>
      </c>
      <c r="P486" s="16">
        <f>O$479+$D486</f>
        <v/>
      </c>
      <c r="Q486" s="16">
        <f>P$479+$D486</f>
        <v/>
      </c>
      <c r="R486" s="16">
        <f>Q$479+$D486</f>
        <v/>
      </c>
      <c r="S486" s="16">
        <f>R$479+$D486</f>
        <v/>
      </c>
      <c r="T486" s="16">
        <f>S$479+$D486</f>
        <v/>
      </c>
      <c r="U486" s="16">
        <f>T$479+$D486</f>
        <v/>
      </c>
      <c r="V486" s="16">
        <f>U$479+$D486</f>
        <v/>
      </c>
      <c r="W486" s="16">
        <f>V$479+$D486</f>
        <v/>
      </c>
      <c r="X486" s="16">
        <f>W$479+$D486</f>
        <v/>
      </c>
      <c r="Y486" s="16">
        <f>X$479+$D486</f>
        <v/>
      </c>
      <c r="Z486" s="16">
        <f>Y$479+$D486</f>
        <v/>
      </c>
      <c r="AA486" s="16">
        <f>Z$479+$D486</f>
        <v/>
      </c>
      <c r="AB486" s="16">
        <f>AA$479+$D486</f>
        <v/>
      </c>
      <c r="AC486" s="16">
        <f>AB$479+$D486</f>
        <v/>
      </c>
      <c r="AD486" s="51">
        <f>POWERSUPPLY(AC$479,$D486)</f>
        <v/>
      </c>
      <c r="AF486" s="11">
        <f>LOWER(Settings!$C$4)&amp;".mit."&amp;$A486&amp;IF($C486="","","."&amp;$C486&amp;"."&amp;$B486)&amp;IF(INDEX(Variables!$D$5:$D$205,MATCH($A486,Variables!$A$5:$A$205,0))="","","."&amp;INDEX(Variables!$D$5:$D$205,MATCH($A486,Variables!$A$5:$A$205,0)))&amp;"."&amp;AF$5</f>
        <v/>
      </c>
      <c r="AG486" s="15">
        <f>AG$479+$D486</f>
        <v/>
      </c>
      <c r="AH486" s="16">
        <f>AG$479+$D486</f>
        <v/>
      </c>
      <c r="AI486" s="16">
        <f>AH$479+$D486</f>
        <v/>
      </c>
      <c r="AJ486" s="16">
        <f>AI$479+$D486</f>
        <v/>
      </c>
      <c r="AK486" s="16">
        <f>AJ$479+$D486</f>
        <v/>
      </c>
      <c r="AL486" s="16">
        <f>AK$479+$D486</f>
        <v/>
      </c>
      <c r="AM486" s="16">
        <f>AL$479+$D486</f>
        <v/>
      </c>
      <c r="AN486" s="16">
        <f>AM$479+$D486</f>
        <v/>
      </c>
      <c r="AO486" s="16">
        <f>AN$479+$D486</f>
        <v/>
      </c>
      <c r="AP486" s="16">
        <f>AO$479+$D486</f>
        <v/>
      </c>
      <c r="AQ486" s="16">
        <f>AP$479+$D486</f>
        <v/>
      </c>
      <c r="AR486" s="16">
        <f>AQ$479+$D486</f>
        <v/>
      </c>
      <c r="AS486" s="16">
        <f>AR$479+$D486</f>
        <v/>
      </c>
      <c r="AT486" s="16">
        <f>AS$479+$D486</f>
        <v/>
      </c>
      <c r="AU486" s="16">
        <f>AT$479+$D486</f>
        <v/>
      </c>
      <c r="AV486" s="16">
        <f>AU$479+$D486</f>
        <v/>
      </c>
      <c r="AW486" s="16">
        <f>AV$479+$D486</f>
        <v/>
      </c>
      <c r="AX486" s="16">
        <f>AW$479+$D486</f>
        <v/>
      </c>
      <c r="AY486" s="51">
        <f>POWERSUPPLY(AX$479,$D486)</f>
        <v/>
      </c>
    </row>
    <row r="487" hidden="1" outlineLevel="1">
      <c r="A487" s="14" t="inlineStr">
        <is>
          <t>sc</t>
        </is>
      </c>
      <c r="B487" s="14" t="inlineStr">
        <is>
          <t>ecy</t>
        </is>
      </c>
      <c r="C487" s="14" t="inlineStr">
        <is>
          <t>ind</t>
        </is>
      </c>
      <c r="D487" s="42">
        <f>INDEX(Inputs_power!$D$18:$D$19,MATCH($C487,Inputs_power!$A$18:$A$19,0))</f>
        <v/>
      </c>
      <c r="E487" s="36" t="n"/>
      <c r="F487" s="36" t="n"/>
      <c r="G487" s="36" t="n"/>
      <c r="H487" s="14">
        <f>INDEX(Variables!$B$5:$B$205,MATCH($A487,Variables!$A$5:$A$205,0))&amp;IF($C487="",""," | "&amp;INDEX(Mapping!$B$5:$B$26,MATCH($C487,Mapping!$A$5:$A$26,0))&amp;" | "&amp;INDEX(Mapping!$B$30:$B$46,MATCH($B487,Mapping!$A$30:$A$46,0)))</f>
        <v/>
      </c>
      <c r="I487" s="14">
        <f>INDEX(Variables!$C$5:$C$205,MATCH($A487,Variables!$A$5:$A$205,0))</f>
        <v/>
      </c>
      <c r="J487" s="14">
        <f>INDEX(Variables!$E$5:$E$205,MATCH($A487,Variables!$A$5:$A$205,0))</f>
        <v/>
      </c>
      <c r="K487" s="11">
        <f>LOWER(Settings!$C$4)&amp;".mit."&amp;$A487&amp;IF($C487="","","."&amp;$C487&amp;"."&amp;$B487)&amp;IF(INDEX(Variables!$D$5:$D$205,MATCH($A487,Variables!$A$5:$A$205,0))="","","."&amp;INDEX(Variables!$D$5:$D$205,MATCH($A487,Variables!$A$5:$A$205,0)))&amp;"."&amp;K$5</f>
        <v/>
      </c>
      <c r="L487" s="15">
        <f>L$479+$D487</f>
        <v/>
      </c>
      <c r="M487" s="16">
        <f>L$479+$D487</f>
        <v/>
      </c>
      <c r="N487" s="16">
        <f>M$479+$D487</f>
        <v/>
      </c>
      <c r="O487" s="16">
        <f>N$479+$D487</f>
        <v/>
      </c>
      <c r="P487" s="16">
        <f>O$479+$D487</f>
        <v/>
      </c>
      <c r="Q487" s="16">
        <f>P$479+$D487</f>
        <v/>
      </c>
      <c r="R487" s="16">
        <f>Q$479+$D487</f>
        <v/>
      </c>
      <c r="S487" s="16">
        <f>R$479+$D487</f>
        <v/>
      </c>
      <c r="T487" s="16">
        <f>S$479+$D487</f>
        <v/>
      </c>
      <c r="U487" s="16">
        <f>T$479+$D487</f>
        <v/>
      </c>
      <c r="V487" s="16">
        <f>U$479+$D487</f>
        <v/>
      </c>
      <c r="W487" s="16">
        <f>V$479+$D487</f>
        <v/>
      </c>
      <c r="X487" s="16">
        <f>W$479+$D487</f>
        <v/>
      </c>
      <c r="Y487" s="16">
        <f>X$479+$D487</f>
        <v/>
      </c>
      <c r="Z487" s="16">
        <f>Y$479+$D487</f>
        <v/>
      </c>
      <c r="AA487" s="16">
        <f>Z$479+$D487</f>
        <v/>
      </c>
      <c r="AB487" s="16">
        <f>AA$479+$D487</f>
        <v/>
      </c>
      <c r="AC487" s="16">
        <f>AB$479+$D487</f>
        <v/>
      </c>
      <c r="AD487" s="51">
        <f>POWERSUPPLY(AC$479,$D487)</f>
        <v/>
      </c>
      <c r="AF487" s="11">
        <f>LOWER(Settings!$C$4)&amp;".mit."&amp;$A487&amp;IF($C487="","","."&amp;$C487&amp;"."&amp;$B487)&amp;IF(INDEX(Variables!$D$5:$D$205,MATCH($A487,Variables!$A$5:$A$205,0))="","","."&amp;INDEX(Variables!$D$5:$D$205,MATCH($A487,Variables!$A$5:$A$205,0)))&amp;"."&amp;AF$5</f>
        <v/>
      </c>
      <c r="AG487" s="15">
        <f>AG$479+$D487</f>
        <v/>
      </c>
      <c r="AH487" s="16">
        <f>AG$479+$D487</f>
        <v/>
      </c>
      <c r="AI487" s="16">
        <f>AH$479+$D487</f>
        <v/>
      </c>
      <c r="AJ487" s="16">
        <f>AI$479+$D487</f>
        <v/>
      </c>
      <c r="AK487" s="16">
        <f>AJ$479+$D487</f>
        <v/>
      </c>
      <c r="AL487" s="16">
        <f>AK$479+$D487</f>
        <v/>
      </c>
      <c r="AM487" s="16">
        <f>AL$479+$D487</f>
        <v/>
      </c>
      <c r="AN487" s="16">
        <f>AM$479+$D487</f>
        <v/>
      </c>
      <c r="AO487" s="16">
        <f>AN$479+$D487</f>
        <v/>
      </c>
      <c r="AP487" s="16">
        <f>AO$479+$D487</f>
        <v/>
      </c>
      <c r="AQ487" s="16">
        <f>AP$479+$D487</f>
        <v/>
      </c>
      <c r="AR487" s="16">
        <f>AQ$479+$D487</f>
        <v/>
      </c>
      <c r="AS487" s="16">
        <f>AR$479+$D487</f>
        <v/>
      </c>
      <c r="AT487" s="16">
        <f>AS$479+$D487</f>
        <v/>
      </c>
      <c r="AU487" s="16">
        <f>AT$479+$D487</f>
        <v/>
      </c>
      <c r="AV487" s="16">
        <f>AU$479+$D487</f>
        <v/>
      </c>
      <c r="AW487" s="16">
        <f>AV$479+$D487</f>
        <v/>
      </c>
      <c r="AX487" s="16">
        <f>AW$479+$D487</f>
        <v/>
      </c>
      <c r="AY487" s="51">
        <f>POWERSUPPLY(AX$479,$D487)</f>
        <v/>
      </c>
    </row>
    <row r="488" hidden="1" outlineLevel="1"/>
    <row r="489" hidden="1" outlineLevel="1">
      <c r="A489" s="14" t="inlineStr">
        <is>
          <t>rppre</t>
        </is>
      </c>
      <c r="B489" s="14" t="inlineStr">
        <is>
          <t>ecy</t>
        </is>
      </c>
      <c r="C489" s="14" t="inlineStr">
        <is>
          <t>res</t>
        </is>
      </c>
      <c r="D489" s="42">
        <f>INDEX(Inputs_power!$E$18:$E$19,MATCH($C489,Inputs_power!$A$18:$A$19,0))</f>
        <v/>
      </c>
      <c r="E489" s="42">
        <f>INDEX(Inputs_power!$C$18:$C$19,MATCH($C489,Inputs_power!$A$18:$A$19,0))</f>
        <v/>
      </c>
      <c r="F489" s="42">
        <f>INDEX(Inputs_power!$F$18:$F$19,MATCH($C489,Inputs_power!$A$18:$A$19,0))</f>
        <v/>
      </c>
      <c r="G489" s="36" t="n"/>
      <c r="H489" s="14">
        <f>INDEX(Variables!$B$5:$B$205,MATCH($A489,Variables!$A$5:$A$205,0))&amp;IF($C489="",""," | "&amp;INDEX(Mapping!$B$5:$B$26,MATCH($C489,Mapping!$A$5:$A$26,0))&amp;" | "&amp;INDEX(Mapping!$B$30:$B$46,MATCH($B489,Mapping!$A$30:$A$46,0)))</f>
        <v/>
      </c>
      <c r="I489" s="14">
        <f>INDEX(Variables!$C$5:$C$205,MATCH($A489,Variables!$A$5:$A$205,0))</f>
        <v/>
      </c>
      <c r="J489" s="14">
        <f>INDEX(Variables!$E$5:$E$205,MATCH($A489,Variables!$A$5:$A$205,0))</f>
        <v/>
      </c>
      <c r="K489" s="11">
        <f>LOWER(Settings!$C$4)&amp;".mit."&amp;$A489&amp;IF($C489="","","."&amp;$C489&amp;"."&amp;$B489)&amp;IF(INDEX(Variables!$D$5:$D$205,MATCH($A489,Variables!$A$5:$A$205,0))="","","."&amp;INDEX(Variables!$D$5:$D$205,MATCH($A489,Variables!$A$5:$A$205,0)))&amp;"."&amp;K$5</f>
        <v/>
      </c>
      <c r="L489" s="15">
        <f>INDEX(Inputs_power!$H$18:$K$19,$E489,MATCH(L$4,Inputs_power!$H$17:$K$17,0))</f>
        <v/>
      </c>
      <c r="M489" s="57">
        <f>INDEX(Inputs_power!$H$18:$K$19,$E489,MATCH(M$4,Inputs_power!$H$17:$K$17,0))</f>
        <v/>
      </c>
      <c r="N489" s="57">
        <f>INDEX(Inputs_power!$H$18:$K$19,$E489,MATCH(N$4,Inputs_power!$H$17:$K$17,0))</f>
        <v/>
      </c>
      <c r="O489" s="16">
        <f>N489+$D489*(O486-N486)*(1+$F489)</f>
        <v/>
      </c>
      <c r="P489" s="16">
        <f>O489+$D489*(P486-O486)*(1+$F489)</f>
        <v/>
      </c>
      <c r="Q489" s="16">
        <f>P489+$D489*(Q486-P486)*(1+$F489)</f>
        <v/>
      </c>
      <c r="R489" s="16">
        <f>Q489+$D489*(R486-Q486)*(1+$F489)</f>
        <v/>
      </c>
      <c r="S489" s="16">
        <f>R489+$D489*(S486-R486)*(1+$F489)</f>
        <v/>
      </c>
      <c r="T489" s="16">
        <f>S489+$D489*(T486-S486)*(1+$F489)</f>
        <v/>
      </c>
      <c r="U489" s="16">
        <f>T489+$D489*(U486-T486)*(1+$F489)</f>
        <v/>
      </c>
      <c r="V489" s="16">
        <f>U489+$D489*(V486-U486)*(1+$F489)</f>
        <v/>
      </c>
      <c r="W489" s="16">
        <f>V489+$D489*(W486-V486)*(1+$F489)</f>
        <v/>
      </c>
      <c r="X489" s="16">
        <f>W489+$D489*(X486-W486)*(1+$F489)</f>
        <v/>
      </c>
      <c r="Y489" s="16">
        <f>X489+$D489*(Y486-X486)*(1+$F489)</f>
        <v/>
      </c>
      <c r="Z489" s="16">
        <f>Y489+$D489*(Z486-Y486)*(1+$F489)</f>
        <v/>
      </c>
      <c r="AA489" s="16">
        <f>Z489+$D489*(AA486-Z486)*(1+$F489)</f>
        <v/>
      </c>
      <c r="AB489" s="16">
        <f>AA489+$D489*(AB486-AA486)*(1+$F489)</f>
        <v/>
      </c>
      <c r="AC489" s="16">
        <f>AB489+$D489*(AC486-AB486)*(1+$F489)</f>
        <v/>
      </c>
      <c r="AD489" s="51">
        <f>POWERPRICE(AD$4,Settings!$C$10,IFERROR(INDEX(Inputs_power!$H$18:$K$19,$E489,MATCH(AD$4,Inputs_power!$H$17:$K$17,0)),0),AC489,$D489,AD486,AC486,$F489)</f>
        <v/>
      </c>
      <c r="AF489" s="11">
        <f>LOWER(Settings!$C$4)&amp;".mit."&amp;$A489&amp;IF($C489="","","."&amp;$C489&amp;"."&amp;$B489)&amp;IF(INDEX(Variables!$D$5:$D$205,MATCH($A489,Variables!$A$5:$A$205,0))="","","."&amp;INDEX(Variables!$D$5:$D$205,MATCH($A489,Variables!$A$5:$A$205,0)))&amp;"."&amp;AF$5</f>
        <v/>
      </c>
      <c r="AG489" s="15">
        <f>INDEX(Inputs_power!$H$18:$K$19,$E489,MATCH(AG$4,Inputs_power!$H$17:$K$17,0))</f>
        <v/>
      </c>
      <c r="AH489" s="57">
        <f>INDEX(Inputs_power!$H$18:$K$19,$E489,MATCH(AH$4,Inputs_power!$H$17:$K$17,0))</f>
        <v/>
      </c>
      <c r="AI489" s="57">
        <f>INDEX(Inputs_power!$H$18:$K$19,$E489,MATCH(AI$4,Inputs_power!$H$17:$K$17,0))</f>
        <v/>
      </c>
      <c r="AJ489" s="16">
        <f>AI489+$D489*(AJ486-AI486)*(1+$F489)</f>
        <v/>
      </c>
      <c r="AK489" s="16">
        <f>AJ489+$D489*(AK486-AJ486)*(1+$F489)</f>
        <v/>
      </c>
      <c r="AL489" s="16">
        <f>AK489+$D489*(AL486-AK486)*(1+$F489)</f>
        <v/>
      </c>
      <c r="AM489" s="16">
        <f>AL489+$D489*(AM486-AL486)*(1+$F489)</f>
        <v/>
      </c>
      <c r="AN489" s="16">
        <f>AM489+$D489*(AN486-AM486)*(1+$F489)</f>
        <v/>
      </c>
      <c r="AO489" s="16">
        <f>AN489+$D489*(AO486-AN486)*(1+$F489)</f>
        <v/>
      </c>
      <c r="AP489" s="16">
        <f>AO489+$D489*(AP486-AO486)*(1+$F489)</f>
        <v/>
      </c>
      <c r="AQ489" s="16">
        <f>AP489+$D489*(AQ486-AP486)*(1+$F489)</f>
        <v/>
      </c>
      <c r="AR489" s="16">
        <f>AQ489+$D489*(AR486-AQ486)*(1+$F489)</f>
        <v/>
      </c>
      <c r="AS489" s="16">
        <f>AR489+$D489*(AS486-AR486)*(1+$F489)</f>
        <v/>
      </c>
      <c r="AT489" s="16">
        <f>AS489+$D489*(AT486-AS486)*(1+$F489)</f>
        <v/>
      </c>
      <c r="AU489" s="16">
        <f>AT489+$D489*(AU486-AT486)*(1+$F489)</f>
        <v/>
      </c>
      <c r="AV489" s="16">
        <f>AU489+$D489*(AV486-AU486)*(1+$F489)</f>
        <v/>
      </c>
      <c r="AW489" s="16">
        <f>AV489+$D489*(AW486-AV486)*(1+$F489)</f>
        <v/>
      </c>
      <c r="AX489" s="16">
        <f>AW489+$D489*(AX486-AW486)*(1+$F489)</f>
        <v/>
      </c>
      <c r="AY489" s="51">
        <f>POWERPRICE(AY$4,Settings!$C$10,IFERROR(INDEX(Inputs_power!$H$18:$K$19,$E489,MATCH(AY$4,Inputs_power!$H$17:$K$17,0)),0),AX489,$D489,AY486,AX486,$F489)</f>
        <v/>
      </c>
    </row>
    <row r="490" hidden="1" outlineLevel="1">
      <c r="A490" s="14" t="inlineStr">
        <is>
          <t>rppre</t>
        </is>
      </c>
      <c r="B490" s="14" t="inlineStr">
        <is>
          <t>ecy</t>
        </is>
      </c>
      <c r="C490" s="14" t="inlineStr">
        <is>
          <t>ind</t>
        </is>
      </c>
      <c r="D490" s="42">
        <f>INDEX(Inputs_power!$E$18:$E$19,MATCH($C490,Inputs_power!$A$18:$A$19,0))</f>
        <v/>
      </c>
      <c r="E490" s="42">
        <f>INDEX(Inputs_power!$C$18:$C$19,MATCH($C490,Inputs_power!$A$18:$A$19,0))</f>
        <v/>
      </c>
      <c r="F490" s="42">
        <f>INDEX(Inputs_power!$F$18:$F$19,MATCH($C490,Inputs_power!$A$18:$A$19,0))</f>
        <v/>
      </c>
      <c r="G490" s="36" t="n"/>
      <c r="H490" s="14">
        <f>INDEX(Variables!$B$5:$B$205,MATCH($A490,Variables!$A$5:$A$205,0))&amp;IF($C490="",""," | "&amp;INDEX(Mapping!$B$5:$B$26,MATCH($C490,Mapping!$A$5:$A$26,0))&amp;" | "&amp;INDEX(Mapping!$B$30:$B$46,MATCH($B490,Mapping!$A$30:$A$46,0)))</f>
        <v/>
      </c>
      <c r="I490" s="14">
        <f>INDEX(Variables!$C$5:$C$205,MATCH($A490,Variables!$A$5:$A$205,0))</f>
        <v/>
      </c>
      <c r="J490" s="14">
        <f>INDEX(Variables!$E$5:$E$205,MATCH($A490,Variables!$A$5:$A$205,0))</f>
        <v/>
      </c>
      <c r="K490" s="11">
        <f>LOWER(Settings!$C$4)&amp;".mit."&amp;$A490&amp;IF($C490="","","."&amp;$C490&amp;"."&amp;$B490)&amp;IF(INDEX(Variables!$D$5:$D$205,MATCH($A490,Variables!$A$5:$A$205,0))="","","."&amp;INDEX(Variables!$D$5:$D$205,MATCH($A490,Variables!$A$5:$A$205,0)))&amp;"."&amp;K$5</f>
        <v/>
      </c>
      <c r="L490" s="15">
        <f>INDEX(Inputs_power!$H$18:$K$19,$E490,MATCH(L$4,Inputs_power!$H$17:$K$17,0))</f>
        <v/>
      </c>
      <c r="M490" s="57">
        <f>INDEX(Inputs_power!$H$18:$K$19,$E490,MATCH(M$4,Inputs_power!$H$17:$K$17,0))</f>
        <v/>
      </c>
      <c r="N490" s="57">
        <f>INDEX(Inputs_power!$H$18:$K$19,$E490,MATCH(N$4,Inputs_power!$H$17:$K$17,0))</f>
        <v/>
      </c>
      <c r="O490" s="16">
        <f>N490+$D490*(O487-N487)*(1+$F490)</f>
        <v/>
      </c>
      <c r="P490" s="16">
        <f>O490+$D490*(P487-O487)*(1+$F490)</f>
        <v/>
      </c>
      <c r="Q490" s="16">
        <f>P490+$D490*(Q487-P487)*(1+$F490)</f>
        <v/>
      </c>
      <c r="R490" s="16">
        <f>Q490+$D490*(R487-Q487)*(1+$F490)</f>
        <v/>
      </c>
      <c r="S490" s="16">
        <f>R490+$D490*(S487-R487)*(1+$F490)</f>
        <v/>
      </c>
      <c r="T490" s="16">
        <f>S490+$D490*(T487-S487)*(1+$F490)</f>
        <v/>
      </c>
      <c r="U490" s="16">
        <f>T490+$D490*(U487-T487)*(1+$F490)</f>
        <v/>
      </c>
      <c r="V490" s="16">
        <f>U490+$D490*(V487-U487)*(1+$F490)</f>
        <v/>
      </c>
      <c r="W490" s="16">
        <f>V490+$D490*(W487-V487)*(1+$F490)</f>
        <v/>
      </c>
      <c r="X490" s="16">
        <f>W490+$D490*(X487-W487)*(1+$F490)</f>
        <v/>
      </c>
      <c r="Y490" s="16">
        <f>X490+$D490*(Y487-X487)*(1+$F490)</f>
        <v/>
      </c>
      <c r="Z490" s="16">
        <f>Y490+$D490*(Z487-Y487)*(1+$F490)</f>
        <v/>
      </c>
      <c r="AA490" s="16">
        <f>Z490+$D490*(AA487-Z487)*(1+$F490)</f>
        <v/>
      </c>
      <c r="AB490" s="16">
        <f>AA490+$D490*(AB487-AA487)*(1+$F490)</f>
        <v/>
      </c>
      <c r="AC490" s="16">
        <f>AB490+$D490*(AC487-AB487)*(1+$F490)</f>
        <v/>
      </c>
      <c r="AD490" s="51">
        <f>POWERPRICE(AD$4,Settings!$C$10,IFERROR(INDEX(Inputs_power!$H$18:$K$19,$E490,MATCH(AD$4,Inputs_power!$H$17:$K$17,0)),0),AC490,$D490,AD487,AC487,$F490)</f>
        <v/>
      </c>
      <c r="AF490" s="11">
        <f>LOWER(Settings!$C$4)&amp;".mit."&amp;$A490&amp;IF($C490="","","."&amp;$C490&amp;"."&amp;$B490)&amp;IF(INDEX(Variables!$D$5:$D$205,MATCH($A490,Variables!$A$5:$A$205,0))="","","."&amp;INDEX(Variables!$D$5:$D$205,MATCH($A490,Variables!$A$5:$A$205,0)))&amp;"."&amp;AF$5</f>
        <v/>
      </c>
      <c r="AG490" s="15">
        <f>INDEX(Inputs_power!$H$18:$K$19,$E490,MATCH(AG$4,Inputs_power!$H$17:$K$17,0))</f>
        <v/>
      </c>
      <c r="AH490" s="57">
        <f>INDEX(Inputs_power!$H$18:$K$19,$E490,MATCH(AH$4,Inputs_power!$H$17:$K$17,0))</f>
        <v/>
      </c>
      <c r="AI490" s="57">
        <f>INDEX(Inputs_power!$H$18:$K$19,$E490,MATCH(AI$4,Inputs_power!$H$17:$K$17,0))</f>
        <v/>
      </c>
      <c r="AJ490" s="16">
        <f>AI490+$D490*(AJ487-AI487)*(1+$F490)</f>
        <v/>
      </c>
      <c r="AK490" s="16">
        <f>AJ490+$D490*(AK487-AJ487)*(1+$F490)</f>
        <v/>
      </c>
      <c r="AL490" s="16">
        <f>AK490+$D490*(AL487-AK487)*(1+$F490)</f>
        <v/>
      </c>
      <c r="AM490" s="16">
        <f>AL490+$D490*(AM487-AL487)*(1+$F490)</f>
        <v/>
      </c>
      <c r="AN490" s="16">
        <f>AM490+$D490*(AN487-AM487)*(1+$F490)</f>
        <v/>
      </c>
      <c r="AO490" s="16">
        <f>AN490+$D490*(AO487-AN487)*(1+$F490)</f>
        <v/>
      </c>
      <c r="AP490" s="16">
        <f>AO490+$D490*(AP487-AO487)*(1+$F490)</f>
        <v/>
      </c>
      <c r="AQ490" s="16">
        <f>AP490+$D490*(AQ487-AP487)*(1+$F490)</f>
        <v/>
      </c>
      <c r="AR490" s="16">
        <f>AQ490+$D490*(AR487-AQ487)*(1+$F490)</f>
        <v/>
      </c>
      <c r="AS490" s="16">
        <f>AR490+$D490*(AS487-AR487)*(1+$F490)</f>
        <v/>
      </c>
      <c r="AT490" s="16">
        <f>AS490+$D490*(AT487-AS487)*(1+$F490)</f>
        <v/>
      </c>
      <c r="AU490" s="16">
        <f>AT490+$D490*(AU487-AT487)*(1+$F490)</f>
        <v/>
      </c>
      <c r="AV490" s="16">
        <f>AU490+$D490*(AV487-AU487)*(1+$F490)</f>
        <v/>
      </c>
      <c r="AW490" s="16">
        <f>AV490+$D490*(AW487-AV487)*(1+$F490)</f>
        <v/>
      </c>
      <c r="AX490" s="16">
        <f>AW490+$D490*(AX487-AW487)*(1+$F490)</f>
        <v/>
      </c>
      <c r="AY490" s="51">
        <f>POWERPRICE(AY$4,Settings!$C$10,IFERROR(INDEX(Inputs_power!$H$18:$K$19,$E490,MATCH(AY$4,Inputs_power!$H$17:$K$17,0)),0),AX490,$D490,AY487,AX487,$F490)</f>
        <v/>
      </c>
    </row>
    <row r="491" hidden="1" outlineLevel="1"/>
    <row r="492" collapsed="1">
      <c r="A492" s="1" t="inlineStr">
        <is>
          <t>rp</t>
        </is>
      </c>
      <c r="B492" s="1" t="inlineStr">
        <is>
          <t>ecy</t>
        </is>
      </c>
      <c r="C492" s="1" t="inlineStr">
        <is>
          <t>res</t>
        </is>
      </c>
      <c r="D492" s="36" t="n"/>
      <c r="E492" s="36" t="n"/>
      <c r="F492" s="36" t="n"/>
      <c r="G492" s="36" t="n"/>
      <c r="H492" s="1">
        <f>INDEX(Variables!$B$5:$B$205,MATCH($A492,Variables!$A$5:$A$205,0))&amp;IF($C492="",""," | "&amp;INDEX(Mapping!$B$5:$B$26,MATCH($C492,Mapping!$A$5:$A$26,0))&amp;" | "&amp;INDEX(Mapping!$B$30:$B$46,MATCH($B492,Mapping!$A$30:$A$46,0)))</f>
        <v/>
      </c>
      <c r="I492" s="1">
        <f>INDEX(Variables!$C$5:$C$205,MATCH($A492,Variables!$A$5:$A$205,0))</f>
        <v/>
      </c>
      <c r="J492" s="1">
        <f>INDEX(Variables!$E$5:$E$205,MATCH($A492,Variables!$A$5:$A$205,0))</f>
        <v/>
      </c>
      <c r="K492" s="17">
        <f>LOWER(Settings!$C$4)&amp;".mit."&amp;$A492&amp;IF($C492="","","."&amp;$C492&amp;"."&amp;$B492)&amp;IF(INDEX(Variables!$D$5:$D$205,MATCH($A492,Variables!$A$5:$A$205,0))="","","."&amp;INDEX(Variables!$D$5:$D$205,MATCH($A492,Variables!$A$5:$A$205,0)))&amp;"."&amp;K$5</f>
        <v/>
      </c>
      <c r="L492" s="53">
        <f>L489+L$480</f>
        <v/>
      </c>
      <c r="M492" s="54">
        <f>M489+M$480</f>
        <v/>
      </c>
      <c r="N492" s="54">
        <f>N489+N$480</f>
        <v/>
      </c>
      <c r="O492" s="54">
        <f>O489+O$480</f>
        <v/>
      </c>
      <c r="P492" s="54">
        <f>P489+P$480</f>
        <v/>
      </c>
      <c r="Q492" s="54">
        <f>Q489+Q$480</f>
        <v/>
      </c>
      <c r="R492" s="54">
        <f>R489+R$480</f>
        <v/>
      </c>
      <c r="S492" s="54">
        <f>S489+S$480</f>
        <v/>
      </c>
      <c r="T492" s="54">
        <f>T489+T$480</f>
        <v/>
      </c>
      <c r="U492" s="54">
        <f>U489+U$480</f>
        <v/>
      </c>
      <c r="V492" s="54">
        <f>V489+V$480</f>
        <v/>
      </c>
      <c r="W492" s="54">
        <f>W489+W$480</f>
        <v/>
      </c>
      <c r="X492" s="54">
        <f>X489+X$480</f>
        <v/>
      </c>
      <c r="Y492" s="54">
        <f>Y489+Y$480</f>
        <v/>
      </c>
      <c r="Z492" s="54">
        <f>Z489+Z$480</f>
        <v/>
      </c>
      <c r="AA492" s="54">
        <f>AA489+AA$480</f>
        <v/>
      </c>
      <c r="AB492" s="54">
        <f>AB489+AB$480</f>
        <v/>
      </c>
      <c r="AC492" s="54">
        <f>AC489+AC$480</f>
        <v/>
      </c>
      <c r="AD492" s="51">
        <f>ENDUSERPOWER(AD489,AD$480)</f>
        <v/>
      </c>
      <c r="AF492" s="17">
        <f>LOWER(Settings!$C$4)&amp;".mit."&amp;$A492&amp;IF($C492="","","."&amp;$C492&amp;"."&amp;$B492)&amp;IF(INDEX(Variables!$D$5:$D$205,MATCH($A492,Variables!$A$5:$A$205,0))="","","."&amp;INDEX(Variables!$D$5:$D$205,MATCH($A492,Variables!$A$5:$A$205,0)))&amp;"."&amp;AF$5</f>
        <v/>
      </c>
      <c r="AG492" s="53">
        <f>AG489+AG$480</f>
        <v/>
      </c>
      <c r="AH492" s="54">
        <f>AH489+AH$480</f>
        <v/>
      </c>
      <c r="AI492" s="54">
        <f>AI489+AI$480</f>
        <v/>
      </c>
      <c r="AJ492" s="54">
        <f>AJ489+AJ$480</f>
        <v/>
      </c>
      <c r="AK492" s="54">
        <f>AK489+AK$480</f>
        <v/>
      </c>
      <c r="AL492" s="54">
        <f>AL489+AL$480</f>
        <v/>
      </c>
      <c r="AM492" s="54">
        <f>AM489+AM$480</f>
        <v/>
      </c>
      <c r="AN492" s="54">
        <f>AN489+AN$480</f>
        <v/>
      </c>
      <c r="AO492" s="54">
        <f>AO489+AO$480</f>
        <v/>
      </c>
      <c r="AP492" s="54">
        <f>AP489+AP$480</f>
        <v/>
      </c>
      <c r="AQ492" s="54">
        <f>AQ489+AQ$480</f>
        <v/>
      </c>
      <c r="AR492" s="54">
        <f>AR489+AR$480</f>
        <v/>
      </c>
      <c r="AS492" s="54">
        <f>AS489+AS$480</f>
        <v/>
      </c>
      <c r="AT492" s="54">
        <f>AT489+AT$480</f>
        <v/>
      </c>
      <c r="AU492" s="54">
        <f>AU489+AU$480</f>
        <v/>
      </c>
      <c r="AV492" s="54">
        <f>AV489+AV$480</f>
        <v/>
      </c>
      <c r="AW492" s="54">
        <f>AW489+AW$480</f>
        <v/>
      </c>
      <c r="AX492" s="54">
        <f>AX489+AX$480</f>
        <v/>
      </c>
      <c r="AY492" s="51">
        <f>ENDUSERPOWER(AY489,AY$480)</f>
        <v/>
      </c>
    </row>
    <row r="493">
      <c r="A493" s="1" t="inlineStr">
        <is>
          <t>rp</t>
        </is>
      </c>
      <c r="B493" s="1" t="inlineStr">
        <is>
          <t>ecy</t>
        </is>
      </c>
      <c r="C493" s="1" t="inlineStr">
        <is>
          <t>ind</t>
        </is>
      </c>
      <c r="D493" s="36" t="n"/>
      <c r="E493" s="36" t="n"/>
      <c r="F493" s="36" t="n"/>
      <c r="G493" s="36" t="n"/>
      <c r="H493" s="1">
        <f>INDEX(Variables!$B$5:$B$205,MATCH($A493,Variables!$A$5:$A$205,0))&amp;IF($C493="",""," | "&amp;INDEX(Mapping!$B$5:$B$26,MATCH($C493,Mapping!$A$5:$A$26,0))&amp;" | "&amp;INDEX(Mapping!$B$30:$B$46,MATCH($B493,Mapping!$A$30:$A$46,0)))</f>
        <v/>
      </c>
      <c r="I493" s="1">
        <f>INDEX(Variables!$C$5:$C$205,MATCH($A493,Variables!$A$5:$A$205,0))</f>
        <v/>
      </c>
      <c r="J493" s="1">
        <f>INDEX(Variables!$E$5:$E$205,MATCH($A493,Variables!$A$5:$A$205,0))</f>
        <v/>
      </c>
      <c r="K493" s="17">
        <f>LOWER(Settings!$C$4)&amp;".mit."&amp;$A493&amp;IF($C493="","","."&amp;$C493&amp;"."&amp;$B493)&amp;IF(INDEX(Variables!$D$5:$D$205,MATCH($A493,Variables!$A$5:$A$205,0))="","","."&amp;INDEX(Variables!$D$5:$D$205,MATCH($A493,Variables!$A$5:$A$205,0)))&amp;"."&amp;K$5</f>
        <v/>
      </c>
      <c r="L493" s="53">
        <f>L490+L$480</f>
        <v/>
      </c>
      <c r="M493" s="54">
        <f>M490+M$480</f>
        <v/>
      </c>
      <c r="N493" s="54">
        <f>N490+N$480</f>
        <v/>
      </c>
      <c r="O493" s="54">
        <f>O490+O$480</f>
        <v/>
      </c>
      <c r="P493" s="54">
        <f>P490+P$480</f>
        <v/>
      </c>
      <c r="Q493" s="54">
        <f>Q490+Q$480</f>
        <v/>
      </c>
      <c r="R493" s="54">
        <f>R490+R$480</f>
        <v/>
      </c>
      <c r="S493" s="54">
        <f>S490+S$480</f>
        <v/>
      </c>
      <c r="T493" s="54">
        <f>T490+T$480</f>
        <v/>
      </c>
      <c r="U493" s="54">
        <f>U490+U$480</f>
        <v/>
      </c>
      <c r="V493" s="54">
        <f>V490+V$480</f>
        <v/>
      </c>
      <c r="W493" s="54">
        <f>W490+W$480</f>
        <v/>
      </c>
      <c r="X493" s="54">
        <f>X490+X$480</f>
        <v/>
      </c>
      <c r="Y493" s="54">
        <f>Y490+Y$480</f>
        <v/>
      </c>
      <c r="Z493" s="54">
        <f>Z490+Z$480</f>
        <v/>
      </c>
      <c r="AA493" s="54">
        <f>AA490+AA$480</f>
        <v/>
      </c>
      <c r="AB493" s="54">
        <f>AB490+AB$480</f>
        <v/>
      </c>
      <c r="AC493" s="54">
        <f>AC490+AC$480</f>
        <v/>
      </c>
      <c r="AD493" s="51">
        <f>ENDUSERPOWER(AD490,AD$480)</f>
        <v/>
      </c>
      <c r="AF493" s="17">
        <f>LOWER(Settings!$C$4)&amp;".mit."&amp;$A493&amp;IF($C493="","","."&amp;$C493&amp;"."&amp;$B493)&amp;IF(INDEX(Variables!$D$5:$D$205,MATCH($A493,Variables!$A$5:$A$205,0))="","","."&amp;INDEX(Variables!$D$5:$D$205,MATCH($A493,Variables!$A$5:$A$205,0)))&amp;"."&amp;AF$5</f>
        <v/>
      </c>
      <c r="AG493" s="53">
        <f>AG490+AG$480</f>
        <v/>
      </c>
      <c r="AH493" s="54">
        <f>AH490+AH$480</f>
        <v/>
      </c>
      <c r="AI493" s="54">
        <f>AI490+AI$480</f>
        <v/>
      </c>
      <c r="AJ493" s="54">
        <f>AJ490+AJ$480</f>
        <v/>
      </c>
      <c r="AK493" s="54">
        <f>AK490+AK$480</f>
        <v/>
      </c>
      <c r="AL493" s="54">
        <f>AL490+AL$480</f>
        <v/>
      </c>
      <c r="AM493" s="54">
        <f>AM490+AM$480</f>
        <v/>
      </c>
      <c r="AN493" s="54">
        <f>AN490+AN$480</f>
        <v/>
      </c>
      <c r="AO493" s="54">
        <f>AO490+AO$480</f>
        <v/>
      </c>
      <c r="AP493" s="54">
        <f>AP490+AP$480</f>
        <v/>
      </c>
      <c r="AQ493" s="54">
        <f>AQ490+AQ$480</f>
        <v/>
      </c>
      <c r="AR493" s="54">
        <f>AR490+AR$480</f>
        <v/>
      </c>
      <c r="AS493" s="54">
        <f>AS490+AS$480</f>
        <v/>
      </c>
      <c r="AT493" s="54">
        <f>AT490+AT$480</f>
        <v/>
      </c>
      <c r="AU493" s="54">
        <f>AU490+AU$480</f>
        <v/>
      </c>
      <c r="AV493" s="54">
        <f>AV490+AV$480</f>
        <v/>
      </c>
      <c r="AW493" s="54">
        <f>AW490+AW$480</f>
        <v/>
      </c>
      <c r="AX493" s="54">
        <f>AX490+AX$480</f>
        <v/>
      </c>
      <c r="AY493" s="51">
        <f>ENDUSERPOWER(AY490,AY$480)</f>
        <v/>
      </c>
    </row>
    <row r="494" hidden="1" outlineLevel="1"/>
    <row r="495" hidden="1" outlineLevel="1">
      <c r="A495" s="14" t="inlineStr">
        <is>
          <t>sgap</t>
        </is>
      </c>
      <c r="B495" s="14" t="inlineStr">
        <is>
          <t>ecy</t>
        </is>
      </c>
      <c r="C495" s="14" t="inlineStr">
        <is>
          <t>res</t>
        </is>
      </c>
      <c r="D495" s="42">
        <f>INDEX(Inputs_power!$F$18:$F$19,MATCH($C495,Inputs_power!$A$18:$A$19,0))</f>
        <v/>
      </c>
      <c r="E495" s="36" t="n"/>
      <c r="F495" s="36" t="n"/>
      <c r="G495" s="36" t="n"/>
      <c r="H495" s="14">
        <f>INDEX(Variables!$B$5:$B$205,MATCH($A495,Variables!$A$5:$A$205,0))&amp;IF($C495="",""," | "&amp;INDEX(Mapping!$B$5:$B$26,MATCH($C495,Mapping!$A$5:$A$26,0))&amp;" | "&amp;INDEX(Mapping!$B$30:$B$46,MATCH($B495,Mapping!$A$30:$A$46,0)))</f>
        <v/>
      </c>
      <c r="I495" s="14">
        <f>INDEX(Variables!$C$5:$C$205,MATCH($A495,Variables!$A$5:$A$205,0))</f>
        <v/>
      </c>
      <c r="J495" s="14">
        <f>INDEX(Variables!$E$5:$E$205,MATCH($A495,Variables!$A$5:$A$205,0))</f>
        <v/>
      </c>
      <c r="K495" s="11">
        <f>LOWER(Settings!$C$4)&amp;".mit."&amp;$A495&amp;IF($C495="","","."&amp;$C495&amp;"."&amp;$B495)&amp;IF(INDEX(Variables!$D$5:$D$205,MATCH($A495,Variables!$A$5:$A$205,0))="","","."&amp;INDEX(Variables!$D$5:$D$205,MATCH($A495,Variables!$A$5:$A$205,0)))&amp;"."&amp;K$5</f>
        <v/>
      </c>
      <c r="L495" s="15">
        <f>L486-L489/(1+$D495)</f>
        <v/>
      </c>
      <c r="M495" s="16">
        <f>M486-M489/(1+$D495)</f>
        <v/>
      </c>
      <c r="N495" s="16">
        <f>N486-N489/(1+$D495)</f>
        <v/>
      </c>
      <c r="O495" s="16">
        <f>O486-O489/(1+$D495)</f>
        <v/>
      </c>
      <c r="P495" s="16">
        <f>P486-P489/(1+$D495)</f>
        <v/>
      </c>
      <c r="Q495" s="16">
        <f>Q486-Q489/(1+$D495)</f>
        <v/>
      </c>
      <c r="R495" s="16">
        <f>R486-R489/(1+$D495)</f>
        <v/>
      </c>
      <c r="S495" s="16">
        <f>S486-S489/(1+$D495)</f>
        <v/>
      </c>
      <c r="T495" s="16">
        <f>T486-T489/(1+$D495)</f>
        <v/>
      </c>
      <c r="U495" s="16">
        <f>U486-U489/(1+$D495)</f>
        <v/>
      </c>
      <c r="V495" s="16">
        <f>V486-V489/(1+$D495)</f>
        <v/>
      </c>
      <c r="W495" s="16">
        <f>W486-W489/(1+$D495)</f>
        <v/>
      </c>
      <c r="X495" s="16">
        <f>X486-X489/(1+$D495)</f>
        <v/>
      </c>
      <c r="Y495" s="16">
        <f>Y486-Y489/(1+$D495)</f>
        <v/>
      </c>
      <c r="Z495" s="16">
        <f>Z486-Z489/(1+$D495)</f>
        <v/>
      </c>
      <c r="AA495" s="16">
        <f>AA486-AA489/(1+$D495)</f>
        <v/>
      </c>
      <c r="AB495" s="16">
        <f>AB486-AB489/(1+$D495)</f>
        <v/>
      </c>
      <c r="AC495" s="16">
        <f>AC486-AC489/(1+$D495)</f>
        <v/>
      </c>
      <c r="AD495" s="51">
        <f>SUBSIDYGAP(AD486,AD489,$D495)</f>
        <v/>
      </c>
      <c r="AF495" s="11">
        <f>LOWER(Settings!$C$4)&amp;".mit."&amp;$A495&amp;IF($C495="","","."&amp;$C495&amp;"."&amp;$B495)&amp;IF(INDEX(Variables!$D$5:$D$205,MATCH($A495,Variables!$A$5:$A$205,0))="","","."&amp;INDEX(Variables!$D$5:$D$205,MATCH($A495,Variables!$A$5:$A$205,0)))&amp;"."&amp;AF$5</f>
        <v/>
      </c>
      <c r="AG495" s="15">
        <f>AG486-AG489/(1+$D495)</f>
        <v/>
      </c>
      <c r="AH495" s="16">
        <f>AH486-AH489/(1+$D495)</f>
        <v/>
      </c>
      <c r="AI495" s="16">
        <f>AI486-AI489/(1+$D495)</f>
        <v/>
      </c>
      <c r="AJ495" s="16">
        <f>AJ486-AJ489/(1+$D495)</f>
        <v/>
      </c>
      <c r="AK495" s="16">
        <f>AK486-AK489/(1+$D495)</f>
        <v/>
      </c>
      <c r="AL495" s="16">
        <f>AL486-AL489/(1+$D495)</f>
        <v/>
      </c>
      <c r="AM495" s="16">
        <f>AM486-AM489/(1+$D495)</f>
        <v/>
      </c>
      <c r="AN495" s="16">
        <f>AN486-AN489/(1+$D495)</f>
        <v/>
      </c>
      <c r="AO495" s="16">
        <f>AO486-AO489/(1+$D495)</f>
        <v/>
      </c>
      <c r="AP495" s="16">
        <f>AP486-AP489/(1+$D495)</f>
        <v/>
      </c>
      <c r="AQ495" s="16">
        <f>AQ486-AQ489/(1+$D495)</f>
        <v/>
      </c>
      <c r="AR495" s="16">
        <f>AR486-AR489/(1+$D495)</f>
        <v/>
      </c>
      <c r="AS495" s="16">
        <f>AS486-AS489/(1+$D495)</f>
        <v/>
      </c>
      <c r="AT495" s="16">
        <f>AT486-AT489/(1+$D495)</f>
        <v/>
      </c>
      <c r="AU495" s="16">
        <f>AU486-AU489/(1+$D495)</f>
        <v/>
      </c>
      <c r="AV495" s="16">
        <f>AV486-AV489/(1+$D495)</f>
        <v/>
      </c>
      <c r="AW495" s="16">
        <f>AW486-AW489/(1+$D495)</f>
        <v/>
      </c>
      <c r="AX495" s="16">
        <f>AX486-AX489/(1+$D495)</f>
        <v/>
      </c>
      <c r="AY495" s="51">
        <f>SUBSIDYGAP(AY486,AY489,$D495)</f>
        <v/>
      </c>
    </row>
    <row r="496" hidden="1" outlineLevel="1">
      <c r="A496" s="14" t="inlineStr">
        <is>
          <t>sgap</t>
        </is>
      </c>
      <c r="B496" s="14" t="inlineStr">
        <is>
          <t>ecy</t>
        </is>
      </c>
      <c r="C496" s="14" t="inlineStr">
        <is>
          <t>ind</t>
        </is>
      </c>
      <c r="D496" s="42">
        <f>INDEX(Inputs_power!$F$18:$F$19,MATCH($C496,Inputs_power!$A$18:$A$19,0))</f>
        <v/>
      </c>
      <c r="E496" s="36" t="n"/>
      <c r="F496" s="36" t="n"/>
      <c r="G496" s="36" t="n"/>
      <c r="H496" s="14">
        <f>INDEX(Variables!$B$5:$B$205,MATCH($A496,Variables!$A$5:$A$205,0))&amp;IF($C496="",""," | "&amp;INDEX(Mapping!$B$5:$B$26,MATCH($C496,Mapping!$A$5:$A$26,0))&amp;" | "&amp;INDEX(Mapping!$B$30:$B$46,MATCH($B496,Mapping!$A$30:$A$46,0)))</f>
        <v/>
      </c>
      <c r="I496" s="14">
        <f>INDEX(Variables!$C$5:$C$205,MATCH($A496,Variables!$A$5:$A$205,0))</f>
        <v/>
      </c>
      <c r="J496" s="14">
        <f>INDEX(Variables!$E$5:$E$205,MATCH($A496,Variables!$A$5:$A$205,0))</f>
        <v/>
      </c>
      <c r="K496" s="11">
        <f>LOWER(Settings!$C$4)&amp;".mit."&amp;$A496&amp;IF($C496="","","."&amp;$C496&amp;"."&amp;$B496)&amp;IF(INDEX(Variables!$D$5:$D$205,MATCH($A496,Variables!$A$5:$A$205,0))="","","."&amp;INDEX(Variables!$D$5:$D$205,MATCH($A496,Variables!$A$5:$A$205,0)))&amp;"."&amp;K$5</f>
        <v/>
      </c>
      <c r="L496" s="15">
        <f>L487-L490/(1+$D496)</f>
        <v/>
      </c>
      <c r="M496" s="16">
        <f>M487-M490/(1+$D496)</f>
        <v/>
      </c>
      <c r="N496" s="16">
        <f>N487-N490/(1+$D496)</f>
        <v/>
      </c>
      <c r="O496" s="16">
        <f>O487-O490/(1+$D496)</f>
        <v/>
      </c>
      <c r="P496" s="16">
        <f>P487-P490/(1+$D496)</f>
        <v/>
      </c>
      <c r="Q496" s="16">
        <f>Q487-Q490/(1+$D496)</f>
        <v/>
      </c>
      <c r="R496" s="16">
        <f>R487-R490/(1+$D496)</f>
        <v/>
      </c>
      <c r="S496" s="16">
        <f>S487-S490/(1+$D496)</f>
        <v/>
      </c>
      <c r="T496" s="16">
        <f>T487-T490/(1+$D496)</f>
        <v/>
      </c>
      <c r="U496" s="16">
        <f>U487-U490/(1+$D496)</f>
        <v/>
      </c>
      <c r="V496" s="16">
        <f>V487-V490/(1+$D496)</f>
        <v/>
      </c>
      <c r="W496" s="16">
        <f>W487-W490/(1+$D496)</f>
        <v/>
      </c>
      <c r="X496" s="16">
        <f>X487-X490/(1+$D496)</f>
        <v/>
      </c>
      <c r="Y496" s="16">
        <f>Y487-Y490/(1+$D496)</f>
        <v/>
      </c>
      <c r="Z496" s="16">
        <f>Z487-Z490/(1+$D496)</f>
        <v/>
      </c>
      <c r="AA496" s="16">
        <f>AA487-AA490/(1+$D496)</f>
        <v/>
      </c>
      <c r="AB496" s="16">
        <f>AB487-AB490/(1+$D496)</f>
        <v/>
      </c>
      <c r="AC496" s="16">
        <f>AC487-AC490/(1+$D496)</f>
        <v/>
      </c>
      <c r="AD496" s="51">
        <f>SUBSIDYGAP(AD487,AD490,$D496)</f>
        <v/>
      </c>
      <c r="AF496" s="11">
        <f>LOWER(Settings!$C$4)&amp;".mit."&amp;$A496&amp;IF($C496="","","."&amp;$C496&amp;"."&amp;$B496)&amp;IF(INDEX(Variables!$D$5:$D$205,MATCH($A496,Variables!$A$5:$A$205,0))="","","."&amp;INDEX(Variables!$D$5:$D$205,MATCH($A496,Variables!$A$5:$A$205,0)))&amp;"."&amp;AF$5</f>
        <v/>
      </c>
      <c r="AG496" s="15">
        <f>AG487-AG490/(1+$D496)</f>
        <v/>
      </c>
      <c r="AH496" s="16">
        <f>AH487-AH490/(1+$D496)</f>
        <v/>
      </c>
      <c r="AI496" s="16">
        <f>AI487-AI490/(1+$D496)</f>
        <v/>
      </c>
      <c r="AJ496" s="16">
        <f>AJ487-AJ490/(1+$D496)</f>
        <v/>
      </c>
      <c r="AK496" s="16">
        <f>AK487-AK490/(1+$D496)</f>
        <v/>
      </c>
      <c r="AL496" s="16">
        <f>AL487-AL490/(1+$D496)</f>
        <v/>
      </c>
      <c r="AM496" s="16">
        <f>AM487-AM490/(1+$D496)</f>
        <v/>
      </c>
      <c r="AN496" s="16">
        <f>AN487-AN490/(1+$D496)</f>
        <v/>
      </c>
      <c r="AO496" s="16">
        <f>AO487-AO490/(1+$D496)</f>
        <v/>
      </c>
      <c r="AP496" s="16">
        <f>AP487-AP490/(1+$D496)</f>
        <v/>
      </c>
      <c r="AQ496" s="16">
        <f>AQ487-AQ490/(1+$D496)</f>
        <v/>
      </c>
      <c r="AR496" s="16">
        <f>AR487-AR490/(1+$D496)</f>
        <v/>
      </c>
      <c r="AS496" s="16">
        <f>AS487-AS490/(1+$D496)</f>
        <v/>
      </c>
      <c r="AT496" s="16">
        <f>AT487-AT490/(1+$D496)</f>
        <v/>
      </c>
      <c r="AU496" s="16">
        <f>AU487-AU490/(1+$D496)</f>
        <v/>
      </c>
      <c r="AV496" s="16">
        <f>AV487-AV490/(1+$D496)</f>
        <v/>
      </c>
      <c r="AW496" s="16">
        <f>AW487-AW490/(1+$D496)</f>
        <v/>
      </c>
      <c r="AX496" s="16">
        <f>AX487-AX490/(1+$D496)</f>
        <v/>
      </c>
      <c r="AY496" s="51">
        <f>SUBSIDYGAP(AY487,AY490,$D496)</f>
        <v/>
      </c>
    </row>
    <row r="497" hidden="1" outlineLevel="1"/>
    <row r="498" hidden="1" outlineLevel="1">
      <c r="A498" s="14" t="inlineStr">
        <is>
          <t>rvat</t>
        </is>
      </c>
      <c r="B498" s="14" t="inlineStr">
        <is>
          <t>ecy</t>
        </is>
      </c>
      <c r="C498" s="14" t="inlineStr">
        <is>
          <t>res</t>
        </is>
      </c>
      <c r="D498" s="42">
        <f>INDEX(Inputs_power!$G$18:$G$19,MATCH($C498,Inputs_power!$A$18:$A$19,0))</f>
        <v/>
      </c>
      <c r="E498" s="36" t="n"/>
      <c r="F498" s="36" t="n"/>
      <c r="G498" s="36" t="n"/>
      <c r="H498" s="14">
        <f>INDEX(Variables!$B$5:$B$205,MATCH($A498,Variables!$A$5:$A$205,0))&amp;IF($C498="",""," | "&amp;INDEX(Mapping!$B$5:$B$26,MATCH($C498,Mapping!$A$5:$A$26,0))&amp;" | "&amp;INDEX(Mapping!$B$30:$B$46,MATCH($B498,Mapping!$A$30:$A$46,0)))</f>
        <v/>
      </c>
      <c r="I498" s="14">
        <f>INDEX(Variables!$C$5:$C$205,MATCH($A498,Variables!$A$5:$A$205,0))</f>
        <v/>
      </c>
      <c r="J498" s="14">
        <f>INDEX(Variables!$E$5:$E$205,MATCH($A498,Variables!$A$5:$A$205,0))</f>
        <v/>
      </c>
      <c r="K498" s="11">
        <f>LOWER(Settings!$C$4)&amp;".mit."&amp;$A498&amp;IF($C498="","","."&amp;$C498&amp;"."&amp;$B498)&amp;IF(INDEX(Variables!$D$5:$D$205,MATCH($A498,Variables!$A$5:$A$205,0))="","","."&amp;INDEX(Variables!$D$5:$D$205,MATCH($A498,Variables!$A$5:$A$205,0)))&amp;"."&amp;K$5</f>
        <v/>
      </c>
      <c r="L498" s="46">
        <f>L489*$D498*L483</f>
        <v/>
      </c>
      <c r="M498" s="47">
        <f>M489*$D498*M483</f>
        <v/>
      </c>
      <c r="N498" s="47">
        <f>N489*$D498*N483</f>
        <v/>
      </c>
      <c r="O498" s="47">
        <f>O489*$D498*O483</f>
        <v/>
      </c>
      <c r="P498" s="47">
        <f>P489*$D498*P483</f>
        <v/>
      </c>
      <c r="Q498" s="47">
        <f>Q489*$D498*Q483</f>
        <v/>
      </c>
      <c r="R498" s="47">
        <f>R489*$D498*R483</f>
        <v/>
      </c>
      <c r="S498" s="47">
        <f>S489*$D498*S483</f>
        <v/>
      </c>
      <c r="T498" s="47">
        <f>T489*$D498*T483</f>
        <v/>
      </c>
      <c r="U498" s="47">
        <f>U489*$D498*U483</f>
        <v/>
      </c>
      <c r="V498" s="47">
        <f>V489*$D498*V483</f>
        <v/>
      </c>
      <c r="W498" s="47">
        <f>W489*$D498*W483</f>
        <v/>
      </c>
      <c r="X498" s="47">
        <f>X489*$D498*X483</f>
        <v/>
      </c>
      <c r="Y498" s="47">
        <f>Y489*$D498*Y483</f>
        <v/>
      </c>
      <c r="Z498" s="47">
        <f>Z489*$D498*Z483</f>
        <v/>
      </c>
      <c r="AA498" s="47">
        <f>AA489*$D498*AA483</f>
        <v/>
      </c>
      <c r="AB498" s="47">
        <f>AB489*$D498*AB483</f>
        <v/>
      </c>
      <c r="AC498" s="47">
        <f>AC489*$D498*AC483</f>
        <v/>
      </c>
      <c r="AD498" s="58">
        <f>POWERREV(AD489,$D498,AD483)</f>
        <v/>
      </c>
      <c r="AF498" s="11">
        <f>LOWER(Settings!$C$4)&amp;".mit."&amp;$A498&amp;IF($C498="","","."&amp;$C498&amp;"."&amp;$B498)&amp;IF(INDEX(Variables!$D$5:$D$205,MATCH($A498,Variables!$A$5:$A$205,0))="","","."&amp;INDEX(Variables!$D$5:$D$205,MATCH($A498,Variables!$A$5:$A$205,0)))&amp;"."&amp;AF$5</f>
        <v/>
      </c>
      <c r="AG498" s="46">
        <f>AG489*$D498*AG483</f>
        <v/>
      </c>
      <c r="AH498" s="47">
        <f>AH489*$D498*AH483</f>
        <v/>
      </c>
      <c r="AI498" s="47">
        <f>AI489*$D498*AI483</f>
        <v/>
      </c>
      <c r="AJ498" s="47">
        <f>AJ489*$D498*AJ483</f>
        <v/>
      </c>
      <c r="AK498" s="47">
        <f>AK489*$D498*AK483</f>
        <v/>
      </c>
      <c r="AL498" s="47">
        <f>AL489*$D498*AL483</f>
        <v/>
      </c>
      <c r="AM498" s="47">
        <f>AM489*$D498*AM483</f>
        <v/>
      </c>
      <c r="AN498" s="47">
        <f>AN489*$D498*AN483</f>
        <v/>
      </c>
      <c r="AO498" s="47">
        <f>AO489*$D498*AO483</f>
        <v/>
      </c>
      <c r="AP498" s="47">
        <f>AP489*$D498*AP483</f>
        <v/>
      </c>
      <c r="AQ498" s="47">
        <f>AQ489*$D498*AQ483</f>
        <v/>
      </c>
      <c r="AR498" s="47">
        <f>AR489*$D498*AR483</f>
        <v/>
      </c>
      <c r="AS498" s="47">
        <f>AS489*$D498*AS483</f>
        <v/>
      </c>
      <c r="AT498" s="47">
        <f>AT489*$D498*AT483</f>
        <v/>
      </c>
      <c r="AU498" s="47">
        <f>AU489*$D498*AU483</f>
        <v/>
      </c>
      <c r="AV498" s="47">
        <f>AV489*$D498*AV483</f>
        <v/>
      </c>
      <c r="AW498" s="47">
        <f>AW489*$D498*AW483</f>
        <v/>
      </c>
      <c r="AX498" s="47">
        <f>AX489*$D498*AX483</f>
        <v/>
      </c>
      <c r="AY498" s="58">
        <f>POWERREV(AY489,$D498,AY483)</f>
        <v/>
      </c>
    </row>
    <row r="499" hidden="1" outlineLevel="1">
      <c r="A499" s="14" t="inlineStr">
        <is>
          <t>rvat</t>
        </is>
      </c>
      <c r="B499" s="14" t="inlineStr">
        <is>
          <t>ecy</t>
        </is>
      </c>
      <c r="C499" s="14" t="inlineStr">
        <is>
          <t>ind</t>
        </is>
      </c>
      <c r="D499" s="42">
        <f>INDEX(Inputs_power!$G$18:$G$19,MATCH($C499,Inputs_power!$A$18:$A$19,0))</f>
        <v/>
      </c>
      <c r="E499" s="36" t="n"/>
      <c r="F499" s="36" t="n"/>
      <c r="G499" s="36" t="n"/>
      <c r="H499" s="14">
        <f>INDEX(Variables!$B$5:$B$205,MATCH($A499,Variables!$A$5:$A$205,0))&amp;IF($C499="",""," | "&amp;INDEX(Mapping!$B$5:$B$26,MATCH($C499,Mapping!$A$5:$A$26,0))&amp;" | "&amp;INDEX(Mapping!$B$30:$B$46,MATCH($B499,Mapping!$A$30:$A$46,0)))</f>
        <v/>
      </c>
      <c r="I499" s="14">
        <f>INDEX(Variables!$C$5:$C$205,MATCH($A499,Variables!$A$5:$A$205,0))</f>
        <v/>
      </c>
      <c r="J499" s="14">
        <f>INDEX(Variables!$E$5:$E$205,MATCH($A499,Variables!$A$5:$A$205,0))</f>
        <v/>
      </c>
      <c r="K499" s="11">
        <f>LOWER(Settings!$C$4)&amp;".mit."&amp;$A499&amp;IF($C499="","","."&amp;$C499&amp;"."&amp;$B499)&amp;IF(INDEX(Variables!$D$5:$D$205,MATCH($A499,Variables!$A$5:$A$205,0))="","","."&amp;INDEX(Variables!$D$5:$D$205,MATCH($A499,Variables!$A$5:$A$205,0)))&amp;"."&amp;K$5</f>
        <v/>
      </c>
      <c r="L499" s="46">
        <f>L490*$D499*L484</f>
        <v/>
      </c>
      <c r="M499" s="47">
        <f>M490*$D499*M484</f>
        <v/>
      </c>
      <c r="N499" s="47">
        <f>N490*$D499*N484</f>
        <v/>
      </c>
      <c r="O499" s="47">
        <f>O490*$D499*O484</f>
        <v/>
      </c>
      <c r="P499" s="47">
        <f>P490*$D499*P484</f>
        <v/>
      </c>
      <c r="Q499" s="47">
        <f>Q490*$D499*Q484</f>
        <v/>
      </c>
      <c r="R499" s="47">
        <f>R490*$D499*R484</f>
        <v/>
      </c>
      <c r="S499" s="47">
        <f>S490*$D499*S484</f>
        <v/>
      </c>
      <c r="T499" s="47">
        <f>T490*$D499*T484</f>
        <v/>
      </c>
      <c r="U499" s="47">
        <f>U490*$D499*U484</f>
        <v/>
      </c>
      <c r="V499" s="47">
        <f>V490*$D499*V484</f>
        <v/>
      </c>
      <c r="W499" s="47">
        <f>W490*$D499*W484</f>
        <v/>
      </c>
      <c r="X499" s="47">
        <f>X490*$D499*X484</f>
        <v/>
      </c>
      <c r="Y499" s="47">
        <f>Y490*$D499*Y484</f>
        <v/>
      </c>
      <c r="Z499" s="47">
        <f>Z490*$D499*Z484</f>
        <v/>
      </c>
      <c r="AA499" s="47">
        <f>AA490*$D499*AA484</f>
        <v/>
      </c>
      <c r="AB499" s="47">
        <f>AB490*$D499*AB484</f>
        <v/>
      </c>
      <c r="AC499" s="47">
        <f>AC490*$D499*AC484</f>
        <v/>
      </c>
      <c r="AD499" s="58">
        <f>POWERREV(AD490,$D499,AD484)</f>
        <v/>
      </c>
      <c r="AF499" s="11">
        <f>LOWER(Settings!$C$4)&amp;".mit."&amp;$A499&amp;IF($C499="","","."&amp;$C499&amp;"."&amp;$B499)&amp;IF(INDEX(Variables!$D$5:$D$205,MATCH($A499,Variables!$A$5:$A$205,0))="","","."&amp;INDEX(Variables!$D$5:$D$205,MATCH($A499,Variables!$A$5:$A$205,0)))&amp;"."&amp;AF$5</f>
        <v/>
      </c>
      <c r="AG499" s="46">
        <f>AG490*$D499*AG484</f>
        <v/>
      </c>
      <c r="AH499" s="47">
        <f>AH490*$D499*AH484</f>
        <v/>
      </c>
      <c r="AI499" s="47">
        <f>AI490*$D499*AI484</f>
        <v/>
      </c>
      <c r="AJ499" s="47">
        <f>AJ490*$D499*AJ484</f>
        <v/>
      </c>
      <c r="AK499" s="47">
        <f>AK490*$D499*AK484</f>
        <v/>
      </c>
      <c r="AL499" s="47">
        <f>AL490*$D499*AL484</f>
        <v/>
      </c>
      <c r="AM499" s="47">
        <f>AM490*$D499*AM484</f>
        <v/>
      </c>
      <c r="AN499" s="47">
        <f>AN490*$D499*AN484</f>
        <v/>
      </c>
      <c r="AO499" s="47">
        <f>AO490*$D499*AO484</f>
        <v/>
      </c>
      <c r="AP499" s="47">
        <f>AP490*$D499*AP484</f>
        <v/>
      </c>
      <c r="AQ499" s="47">
        <f>AQ490*$D499*AQ484</f>
        <v/>
      </c>
      <c r="AR499" s="47">
        <f>AR490*$D499*AR484</f>
        <v/>
      </c>
      <c r="AS499" s="47">
        <f>AS490*$D499*AS484</f>
        <v/>
      </c>
      <c r="AT499" s="47">
        <f>AT490*$D499*AT484</f>
        <v/>
      </c>
      <c r="AU499" s="47">
        <f>AU490*$D499*AU484</f>
        <v/>
      </c>
      <c r="AV499" s="47">
        <f>AV490*$D499*AV484</f>
        <v/>
      </c>
      <c r="AW499" s="47">
        <f>AW490*$D499*AW484</f>
        <v/>
      </c>
      <c r="AX499" s="47">
        <f>AX490*$D499*AX484</f>
        <v/>
      </c>
      <c r="AY499" s="58">
        <f>POWERREV(AY490,$D499,AY484)</f>
        <v/>
      </c>
    </row>
    <row r="500" hidden="1" outlineLevel="1"/>
    <row r="501" hidden="1" outlineLevel="1">
      <c r="A501" s="14" t="inlineStr">
        <is>
          <t>rcarb</t>
        </is>
      </c>
      <c r="B501" s="14" t="inlineStr">
        <is>
          <t>ecy</t>
        </is>
      </c>
      <c r="C501" s="14" t="inlineStr">
        <is>
          <t>res</t>
        </is>
      </c>
      <c r="D501" s="52" t="n">
        <v>1</v>
      </c>
      <c r="E501" s="36" t="n"/>
      <c r="F501" s="36" t="n"/>
      <c r="G501" s="36" t="n"/>
      <c r="H501" s="14">
        <f>INDEX(Variables!$B$5:$B$205,MATCH($A501,Variables!$A$5:$A$205,0))&amp;IF($C501="",""," | "&amp;INDEX(Mapping!$B$5:$B$26,MATCH($C501,Mapping!$A$5:$A$26,0))&amp;" | "&amp;INDEX(Mapping!$B$30:$B$46,MATCH($B501,Mapping!$A$30:$A$46,0)))</f>
        <v/>
      </c>
      <c r="I501" s="14">
        <f>INDEX(Variables!$C$5:$C$205,MATCH($A501,Variables!$A$5:$A$205,0))</f>
        <v/>
      </c>
      <c r="J501" s="14">
        <f>INDEX(Variables!$E$5:$E$205,MATCH($A501,Variables!$A$5:$A$205,0))</f>
        <v/>
      </c>
      <c r="K501" s="11">
        <f>LOWER(Settings!$C$4)&amp;".mit."&amp;$A501&amp;IF($C501="","","."&amp;$C501&amp;"."&amp;$B501)&amp;IF(INDEX(Variables!$D$5:$D$205,MATCH($A501,Variables!$A$5:$A$205,0))="","","."&amp;INDEX(Variables!$D$5:$D$205,MATCH($A501,Variables!$A$5:$A$205,0)))&amp;"."&amp;K$5</f>
        <v/>
      </c>
      <c r="L501" s="46">
        <f>L$480*$D501*L483</f>
        <v/>
      </c>
      <c r="M501" s="47">
        <f>M$480*$D501*M483</f>
        <v/>
      </c>
      <c r="N501" s="47">
        <f>N$480*$D501*N483</f>
        <v/>
      </c>
      <c r="O501" s="47">
        <f>O$480*$D501*O483</f>
        <v/>
      </c>
      <c r="P501" s="47">
        <f>P$480*$D501*P483</f>
        <v/>
      </c>
      <c r="Q501" s="47">
        <f>Q$480*$D501*Q483</f>
        <v/>
      </c>
      <c r="R501" s="47">
        <f>R$480*$D501*R483</f>
        <v/>
      </c>
      <c r="S501" s="47">
        <f>S$480*$D501*S483</f>
        <v/>
      </c>
      <c r="T501" s="47">
        <f>T$480*$D501*T483</f>
        <v/>
      </c>
      <c r="U501" s="47">
        <f>U$480*$D501*U483</f>
        <v/>
      </c>
      <c r="V501" s="47">
        <f>V$480*$D501*V483</f>
        <v/>
      </c>
      <c r="W501" s="47">
        <f>W$480*$D501*W483</f>
        <v/>
      </c>
      <c r="X501" s="47">
        <f>X$480*$D501*X483</f>
        <v/>
      </c>
      <c r="Y501" s="47">
        <f>Y$480*$D501*Y483</f>
        <v/>
      </c>
      <c r="Z501" s="47">
        <f>Z$480*$D501*Z483</f>
        <v/>
      </c>
      <c r="AA501" s="47">
        <f>AA$480*$D501*AA483</f>
        <v/>
      </c>
      <c r="AB501" s="47">
        <f>AB$480*$D501*AB483</f>
        <v/>
      </c>
      <c r="AC501" s="47">
        <f>AC$480*$D501*AC483</f>
        <v/>
      </c>
      <c r="AD501" s="58">
        <f>POWERREV(AD$480,$D501,AD483)</f>
        <v/>
      </c>
      <c r="AF501" s="11">
        <f>LOWER(Settings!$C$4)&amp;".mit."&amp;$A501&amp;IF($C501="","","."&amp;$C501&amp;"."&amp;$B501)&amp;IF(INDEX(Variables!$D$5:$D$205,MATCH($A501,Variables!$A$5:$A$205,0))="","","."&amp;INDEX(Variables!$D$5:$D$205,MATCH($A501,Variables!$A$5:$A$205,0)))&amp;"."&amp;AF$5</f>
        <v/>
      </c>
      <c r="AG501" s="46">
        <f>AG$480*$D501*AG483</f>
        <v/>
      </c>
      <c r="AH501" s="47">
        <f>AH$480*$D501*AH483</f>
        <v/>
      </c>
      <c r="AI501" s="47">
        <f>AI$480*$D501*AI483</f>
        <v/>
      </c>
      <c r="AJ501" s="47">
        <f>AJ$480*$D501*AJ483</f>
        <v/>
      </c>
      <c r="AK501" s="47">
        <f>AK$480*$D501*AK483</f>
        <v/>
      </c>
      <c r="AL501" s="47">
        <f>AL$480*$D501*AL483</f>
        <v/>
      </c>
      <c r="AM501" s="47">
        <f>AM$480*$D501*AM483</f>
        <v/>
      </c>
      <c r="AN501" s="47">
        <f>AN$480*$D501*AN483</f>
        <v/>
      </c>
      <c r="AO501" s="47">
        <f>AO$480*$D501*AO483</f>
        <v/>
      </c>
      <c r="AP501" s="47">
        <f>AP$480*$D501*AP483</f>
        <v/>
      </c>
      <c r="AQ501" s="47">
        <f>AQ$480*$D501*AQ483</f>
        <v/>
      </c>
      <c r="AR501" s="47">
        <f>AR$480*$D501*AR483</f>
        <v/>
      </c>
      <c r="AS501" s="47">
        <f>AS$480*$D501*AS483</f>
        <v/>
      </c>
      <c r="AT501" s="47">
        <f>AT$480*$D501*AT483</f>
        <v/>
      </c>
      <c r="AU501" s="47">
        <f>AU$480*$D501*AU483</f>
        <v/>
      </c>
      <c r="AV501" s="47">
        <f>AV$480*$D501*AV483</f>
        <v/>
      </c>
      <c r="AW501" s="47">
        <f>AW$480*$D501*AW483</f>
        <v/>
      </c>
      <c r="AX501" s="47">
        <f>AX$480*$D501*AX483</f>
        <v/>
      </c>
      <c r="AY501" s="58">
        <f>POWERREV(AY$480,$D501,AY483)</f>
        <v/>
      </c>
    </row>
    <row r="502" hidden="1" outlineLevel="1">
      <c r="A502" s="14" t="inlineStr">
        <is>
          <t>rcarb</t>
        </is>
      </c>
      <c r="B502" s="14" t="inlineStr">
        <is>
          <t>ecy</t>
        </is>
      </c>
      <c r="C502" s="14" t="inlineStr">
        <is>
          <t>ind</t>
        </is>
      </c>
      <c r="D502" s="52" t="n">
        <v>1</v>
      </c>
      <c r="E502" s="36" t="n"/>
      <c r="F502" s="36" t="n"/>
      <c r="G502" s="36" t="n"/>
      <c r="H502" s="14">
        <f>INDEX(Variables!$B$5:$B$205,MATCH($A502,Variables!$A$5:$A$205,0))&amp;IF($C502="",""," | "&amp;INDEX(Mapping!$B$5:$B$26,MATCH($C502,Mapping!$A$5:$A$26,0))&amp;" | "&amp;INDEX(Mapping!$B$30:$B$46,MATCH($B502,Mapping!$A$30:$A$46,0)))</f>
        <v/>
      </c>
      <c r="I502" s="14">
        <f>INDEX(Variables!$C$5:$C$205,MATCH($A502,Variables!$A$5:$A$205,0))</f>
        <v/>
      </c>
      <c r="J502" s="14">
        <f>INDEX(Variables!$E$5:$E$205,MATCH($A502,Variables!$A$5:$A$205,0))</f>
        <v/>
      </c>
      <c r="K502" s="11">
        <f>LOWER(Settings!$C$4)&amp;".mit."&amp;$A502&amp;IF($C502="","","."&amp;$C502&amp;"."&amp;$B502)&amp;IF(INDEX(Variables!$D$5:$D$205,MATCH($A502,Variables!$A$5:$A$205,0))="","","."&amp;INDEX(Variables!$D$5:$D$205,MATCH($A502,Variables!$A$5:$A$205,0)))&amp;"."&amp;K$5</f>
        <v/>
      </c>
      <c r="L502" s="46">
        <f>L$480*$D502*L484</f>
        <v/>
      </c>
      <c r="M502" s="47">
        <f>M$480*$D502*M484</f>
        <v/>
      </c>
      <c r="N502" s="47">
        <f>N$480*$D502*N484</f>
        <v/>
      </c>
      <c r="O502" s="47">
        <f>O$480*$D502*O484</f>
        <v/>
      </c>
      <c r="P502" s="47">
        <f>P$480*$D502*P484</f>
        <v/>
      </c>
      <c r="Q502" s="47">
        <f>Q$480*$D502*Q484</f>
        <v/>
      </c>
      <c r="R502" s="47">
        <f>R$480*$D502*R484</f>
        <v/>
      </c>
      <c r="S502" s="47">
        <f>S$480*$D502*S484</f>
        <v/>
      </c>
      <c r="T502" s="47">
        <f>T$480*$D502*T484</f>
        <v/>
      </c>
      <c r="U502" s="47">
        <f>U$480*$D502*U484</f>
        <v/>
      </c>
      <c r="V502" s="47">
        <f>V$480*$D502*V484</f>
        <v/>
      </c>
      <c r="W502" s="47">
        <f>W$480*$D502*W484</f>
        <v/>
      </c>
      <c r="X502" s="47">
        <f>X$480*$D502*X484</f>
        <v/>
      </c>
      <c r="Y502" s="47">
        <f>Y$480*$D502*Y484</f>
        <v/>
      </c>
      <c r="Z502" s="47">
        <f>Z$480*$D502*Z484</f>
        <v/>
      </c>
      <c r="AA502" s="47">
        <f>AA$480*$D502*AA484</f>
        <v/>
      </c>
      <c r="AB502" s="47">
        <f>AB$480*$D502*AB484</f>
        <v/>
      </c>
      <c r="AC502" s="47">
        <f>AC$480*$D502*AC484</f>
        <v/>
      </c>
      <c r="AD502" s="58">
        <f>POWERREV(AD$480,$D502,AD484)</f>
        <v/>
      </c>
      <c r="AF502" s="11">
        <f>LOWER(Settings!$C$4)&amp;".mit."&amp;$A502&amp;IF($C502="","","."&amp;$C502&amp;"."&amp;$B502)&amp;IF(INDEX(Variables!$D$5:$D$205,MATCH($A502,Variables!$A$5:$A$205,0))="","","."&amp;INDEX(Variables!$D$5:$D$205,MATCH($A502,Variables!$A$5:$A$205,0)))&amp;"."&amp;AF$5</f>
        <v/>
      </c>
      <c r="AG502" s="46">
        <f>AG$480*$D502*AG484</f>
        <v/>
      </c>
      <c r="AH502" s="47">
        <f>AH$480*$D502*AH484</f>
        <v/>
      </c>
      <c r="AI502" s="47">
        <f>AI$480*$D502*AI484</f>
        <v/>
      </c>
      <c r="AJ502" s="47">
        <f>AJ$480*$D502*AJ484</f>
        <v/>
      </c>
      <c r="AK502" s="47">
        <f>AK$480*$D502*AK484</f>
        <v/>
      </c>
      <c r="AL502" s="47">
        <f>AL$480*$D502*AL484</f>
        <v/>
      </c>
      <c r="AM502" s="47">
        <f>AM$480*$D502*AM484</f>
        <v/>
      </c>
      <c r="AN502" s="47">
        <f>AN$480*$D502*AN484</f>
        <v/>
      </c>
      <c r="AO502" s="47">
        <f>AO$480*$D502*AO484</f>
        <v/>
      </c>
      <c r="AP502" s="47">
        <f>AP$480*$D502*AP484</f>
        <v/>
      </c>
      <c r="AQ502" s="47">
        <f>AQ$480*$D502*AQ484</f>
        <v/>
      </c>
      <c r="AR502" s="47">
        <f>AR$480*$D502*AR484</f>
        <v/>
      </c>
      <c r="AS502" s="47">
        <f>AS$480*$D502*AS484</f>
        <v/>
      </c>
      <c r="AT502" s="47">
        <f>AT$480*$D502*AT484</f>
        <v/>
      </c>
      <c r="AU502" s="47">
        <f>AU$480*$D502*AU484</f>
        <v/>
      </c>
      <c r="AV502" s="47">
        <f>AV$480*$D502*AV484</f>
        <v/>
      </c>
      <c r="AW502" s="47">
        <f>AW$480*$D502*AW484</f>
        <v/>
      </c>
      <c r="AX502" s="47">
        <f>AX$480*$D502*AX484</f>
        <v/>
      </c>
      <c r="AY502" s="58">
        <f>POWERREV(AY$480,$D502,AY484)</f>
        <v/>
      </c>
    </row>
    <row r="503" hidden="1" outlineLevel="1"/>
    <row r="504" hidden="1" outlineLevel="1">
      <c r="A504" s="14" t="inlineStr">
        <is>
          <t>rgap</t>
        </is>
      </c>
      <c r="B504" s="14" t="inlineStr">
        <is>
          <t>ecy</t>
        </is>
      </c>
      <c r="C504" s="14" t="inlineStr">
        <is>
          <t>res</t>
        </is>
      </c>
      <c r="D504" s="52" t="n">
        <v>1</v>
      </c>
      <c r="E504" s="36" t="n"/>
      <c r="F504" s="36" t="n"/>
      <c r="G504" s="36" t="n"/>
      <c r="H504" s="14">
        <f>INDEX(Variables!$B$5:$B$205,MATCH($A504,Variables!$A$5:$A$205,0))&amp;IF($C504="",""," | "&amp;INDEX(Mapping!$B$5:$B$26,MATCH($C504,Mapping!$A$5:$A$26,0))&amp;" | "&amp;INDEX(Mapping!$B$30:$B$46,MATCH($B504,Mapping!$A$30:$A$46,0)))</f>
        <v/>
      </c>
      <c r="I504" s="14">
        <f>INDEX(Variables!$C$5:$C$205,MATCH($A504,Variables!$A$5:$A$205,0))</f>
        <v/>
      </c>
      <c r="J504" s="14">
        <f>INDEX(Variables!$E$5:$E$205,MATCH($A504,Variables!$A$5:$A$205,0))</f>
        <v/>
      </c>
      <c r="K504" s="11">
        <f>LOWER(Settings!$C$4)&amp;".mit."&amp;$A504&amp;IF($C504="","","."&amp;$C504&amp;"."&amp;$B504)&amp;IF(INDEX(Variables!$D$5:$D$205,MATCH($A504,Variables!$A$5:$A$205,0))="","","."&amp;INDEX(Variables!$D$5:$D$205,MATCH($A504,Variables!$A$5:$A$205,0)))&amp;"."&amp;K$5</f>
        <v/>
      </c>
      <c r="L504" s="46">
        <f>L495*$D504*L483</f>
        <v/>
      </c>
      <c r="M504" s="47">
        <f>M495*$D504*M483</f>
        <v/>
      </c>
      <c r="N504" s="47">
        <f>N495*$D504*N483</f>
        <v/>
      </c>
      <c r="O504" s="47">
        <f>O495*$D504*O483</f>
        <v/>
      </c>
      <c r="P504" s="47">
        <f>P495*$D504*P483</f>
        <v/>
      </c>
      <c r="Q504" s="47">
        <f>Q495*$D504*Q483</f>
        <v/>
      </c>
      <c r="R504" s="47">
        <f>R495*$D504*R483</f>
        <v/>
      </c>
      <c r="S504" s="47">
        <f>S495*$D504*S483</f>
        <v/>
      </c>
      <c r="T504" s="47">
        <f>T495*$D504*T483</f>
        <v/>
      </c>
      <c r="U504" s="47">
        <f>U495*$D504*U483</f>
        <v/>
      </c>
      <c r="V504" s="47">
        <f>V495*$D504*V483</f>
        <v/>
      </c>
      <c r="W504" s="47">
        <f>W495*$D504*W483</f>
        <v/>
      </c>
      <c r="X504" s="47">
        <f>X495*$D504*X483</f>
        <v/>
      </c>
      <c r="Y504" s="47">
        <f>Y495*$D504*Y483</f>
        <v/>
      </c>
      <c r="Z504" s="47">
        <f>Z495*$D504*Z483</f>
        <v/>
      </c>
      <c r="AA504" s="47">
        <f>AA495*$D504*AA483</f>
        <v/>
      </c>
      <c r="AB504" s="47">
        <f>AB495*$D504*AB483</f>
        <v/>
      </c>
      <c r="AC504" s="47">
        <f>AC495*$D504*AC483</f>
        <v/>
      </c>
      <c r="AD504" s="58">
        <f>POWERREV(AD495,$D504,AD483)</f>
        <v/>
      </c>
      <c r="AF504" s="11">
        <f>LOWER(Settings!$C$4)&amp;".mit."&amp;$A504&amp;IF($C504="","","."&amp;$C504&amp;"."&amp;$B504)&amp;IF(INDEX(Variables!$D$5:$D$205,MATCH($A504,Variables!$A$5:$A$205,0))="","","."&amp;INDEX(Variables!$D$5:$D$205,MATCH($A504,Variables!$A$5:$A$205,0)))&amp;"."&amp;AF$5</f>
        <v/>
      </c>
      <c r="AG504" s="46">
        <f>AG495*$D504*AG483</f>
        <v/>
      </c>
      <c r="AH504" s="47">
        <f>AH495*$D504*AH483</f>
        <v/>
      </c>
      <c r="AI504" s="47">
        <f>AI495*$D504*AI483</f>
        <v/>
      </c>
      <c r="AJ504" s="47">
        <f>AJ495*$D504*AJ483</f>
        <v/>
      </c>
      <c r="AK504" s="47">
        <f>AK495*$D504*AK483</f>
        <v/>
      </c>
      <c r="AL504" s="47">
        <f>AL495*$D504*AL483</f>
        <v/>
      </c>
      <c r="AM504" s="47">
        <f>AM495*$D504*AM483</f>
        <v/>
      </c>
      <c r="AN504" s="47">
        <f>AN495*$D504*AN483</f>
        <v/>
      </c>
      <c r="AO504" s="47">
        <f>AO495*$D504*AO483</f>
        <v/>
      </c>
      <c r="AP504" s="47">
        <f>AP495*$D504*AP483</f>
        <v/>
      </c>
      <c r="AQ504" s="47">
        <f>AQ495*$D504*AQ483</f>
        <v/>
      </c>
      <c r="AR504" s="47">
        <f>AR495*$D504*AR483</f>
        <v/>
      </c>
      <c r="AS504" s="47">
        <f>AS495*$D504*AS483</f>
        <v/>
      </c>
      <c r="AT504" s="47">
        <f>AT495*$D504*AT483</f>
        <v/>
      </c>
      <c r="AU504" s="47">
        <f>AU495*$D504*AU483</f>
        <v/>
      </c>
      <c r="AV504" s="47">
        <f>AV495*$D504*AV483</f>
        <v/>
      </c>
      <c r="AW504" s="47">
        <f>AW495*$D504*AW483</f>
        <v/>
      </c>
      <c r="AX504" s="47">
        <f>AX495*$D504*AX483</f>
        <v/>
      </c>
      <c r="AY504" s="58">
        <f>POWERREV(AY495,$D504,AY483)</f>
        <v/>
      </c>
    </row>
    <row r="505" hidden="1" outlineLevel="1">
      <c r="A505" s="14" t="inlineStr">
        <is>
          <t>rgap</t>
        </is>
      </c>
      <c r="B505" s="14" t="inlineStr">
        <is>
          <t>ecy</t>
        </is>
      </c>
      <c r="C505" s="14" t="inlineStr">
        <is>
          <t>ind</t>
        </is>
      </c>
      <c r="D505" s="52" t="n">
        <v>1</v>
      </c>
      <c r="E505" s="36" t="n"/>
      <c r="F505" s="36" t="n"/>
      <c r="G505" s="36" t="n"/>
      <c r="H505" s="14">
        <f>INDEX(Variables!$B$5:$B$205,MATCH($A505,Variables!$A$5:$A$205,0))&amp;IF($C505="",""," | "&amp;INDEX(Mapping!$B$5:$B$26,MATCH($C505,Mapping!$A$5:$A$26,0))&amp;" | "&amp;INDEX(Mapping!$B$30:$B$46,MATCH($B505,Mapping!$A$30:$A$46,0)))</f>
        <v/>
      </c>
      <c r="I505" s="14">
        <f>INDEX(Variables!$C$5:$C$205,MATCH($A505,Variables!$A$5:$A$205,0))</f>
        <v/>
      </c>
      <c r="J505" s="14">
        <f>INDEX(Variables!$E$5:$E$205,MATCH($A505,Variables!$A$5:$A$205,0))</f>
        <v/>
      </c>
      <c r="K505" s="11">
        <f>LOWER(Settings!$C$4)&amp;".mit."&amp;$A505&amp;IF($C505="","","."&amp;$C505&amp;"."&amp;$B505)&amp;IF(INDEX(Variables!$D$5:$D$205,MATCH($A505,Variables!$A$5:$A$205,0))="","","."&amp;INDEX(Variables!$D$5:$D$205,MATCH($A505,Variables!$A$5:$A$205,0)))&amp;"."&amp;K$5</f>
        <v/>
      </c>
      <c r="L505" s="46">
        <f>L496*$D505*L484</f>
        <v/>
      </c>
      <c r="M505" s="47">
        <f>M496*$D505*M484</f>
        <v/>
      </c>
      <c r="N505" s="47">
        <f>N496*$D505*N484</f>
        <v/>
      </c>
      <c r="O505" s="47">
        <f>O496*$D505*O484</f>
        <v/>
      </c>
      <c r="P505" s="47">
        <f>P496*$D505*P484</f>
        <v/>
      </c>
      <c r="Q505" s="47">
        <f>Q496*$D505*Q484</f>
        <v/>
      </c>
      <c r="R505" s="47">
        <f>R496*$D505*R484</f>
        <v/>
      </c>
      <c r="S505" s="47">
        <f>S496*$D505*S484</f>
        <v/>
      </c>
      <c r="T505" s="47">
        <f>T496*$D505*T484</f>
        <v/>
      </c>
      <c r="U505" s="47">
        <f>U496*$D505*U484</f>
        <v/>
      </c>
      <c r="V505" s="47">
        <f>V496*$D505*V484</f>
        <v/>
      </c>
      <c r="W505" s="47">
        <f>W496*$D505*W484</f>
        <v/>
      </c>
      <c r="X505" s="47">
        <f>X496*$D505*X484</f>
        <v/>
      </c>
      <c r="Y505" s="47">
        <f>Y496*$D505*Y484</f>
        <v/>
      </c>
      <c r="Z505" s="47">
        <f>Z496*$D505*Z484</f>
        <v/>
      </c>
      <c r="AA505" s="47">
        <f>AA496*$D505*AA484</f>
        <v/>
      </c>
      <c r="AB505" s="47">
        <f>AB496*$D505*AB484</f>
        <v/>
      </c>
      <c r="AC505" s="47">
        <f>AC496*$D505*AC484</f>
        <v/>
      </c>
      <c r="AD505" s="58">
        <f>POWERREV(AD496,$D505,AD484)</f>
        <v/>
      </c>
      <c r="AF505" s="11">
        <f>LOWER(Settings!$C$4)&amp;".mit."&amp;$A505&amp;IF($C505="","","."&amp;$C505&amp;"."&amp;$B505)&amp;IF(INDEX(Variables!$D$5:$D$205,MATCH($A505,Variables!$A$5:$A$205,0))="","","."&amp;INDEX(Variables!$D$5:$D$205,MATCH($A505,Variables!$A$5:$A$205,0)))&amp;"."&amp;AF$5</f>
        <v/>
      </c>
      <c r="AG505" s="46">
        <f>AG496*$D505*AG484</f>
        <v/>
      </c>
      <c r="AH505" s="47">
        <f>AH496*$D505*AH484</f>
        <v/>
      </c>
      <c r="AI505" s="47">
        <f>AI496*$D505*AI484</f>
        <v/>
      </c>
      <c r="AJ505" s="47">
        <f>AJ496*$D505*AJ484</f>
        <v/>
      </c>
      <c r="AK505" s="47">
        <f>AK496*$D505*AK484</f>
        <v/>
      </c>
      <c r="AL505" s="47">
        <f>AL496*$D505*AL484</f>
        <v/>
      </c>
      <c r="AM505" s="47">
        <f>AM496*$D505*AM484</f>
        <v/>
      </c>
      <c r="AN505" s="47">
        <f>AN496*$D505*AN484</f>
        <v/>
      </c>
      <c r="AO505" s="47">
        <f>AO496*$D505*AO484</f>
        <v/>
      </c>
      <c r="AP505" s="47">
        <f>AP496*$D505*AP484</f>
        <v/>
      </c>
      <c r="AQ505" s="47">
        <f>AQ496*$D505*AQ484</f>
        <v/>
      </c>
      <c r="AR505" s="47">
        <f>AR496*$D505*AR484</f>
        <v/>
      </c>
      <c r="AS505" s="47">
        <f>AS496*$D505*AS484</f>
        <v/>
      </c>
      <c r="AT505" s="47">
        <f>AT496*$D505*AT484</f>
        <v/>
      </c>
      <c r="AU505" s="47">
        <f>AU496*$D505*AU484</f>
        <v/>
      </c>
      <c r="AV505" s="47">
        <f>AV496*$D505*AV484</f>
        <v/>
      </c>
      <c r="AW505" s="47">
        <f>AW496*$D505*AW484</f>
        <v/>
      </c>
      <c r="AX505" s="47">
        <f>AX496*$D505*AX484</f>
        <v/>
      </c>
      <c r="AY505" s="58">
        <f>POWERREV(AY496,$D505,AY484)</f>
        <v/>
      </c>
    </row>
    <row r="506" hidden="1" outlineLevel="1"/>
    <row r="507" hidden="1" outlineLevel="1">
      <c r="H507" s="21" t="inlineStr">
        <is>
          <t>J. Systems integration cost of variable renewables: storage ($/kWh)</t>
        </is>
      </c>
    </row>
    <row r="508" hidden="1" outlineLevel="1">
      <c r="A508" s="14" t="inlineStr">
        <is>
          <t>vre</t>
        </is>
      </c>
      <c r="B508" s="14" t="inlineStr"/>
      <c r="C508" s="14" t="inlineStr"/>
      <c r="D508" s="52" t="n">
        <v>1</v>
      </c>
      <c r="E508" s="36" t="n"/>
      <c r="F508" s="36" t="n"/>
      <c r="G508" s="36" t="n"/>
      <c r="H508" s="14">
        <f>INDEX(Variables!$B$5:$B$205,MATCH($A508,Variables!$A$5:$A$205,0))&amp;IF($C508="",""," | "&amp;INDEX(Mapping!$B$5:$B$26,MATCH($C508,Mapping!$A$5:$A$26,0))&amp;" | "&amp;INDEX(Mapping!$B$30:$B$46,MATCH($B508,Mapping!$A$30:$A$46,0)))</f>
        <v/>
      </c>
      <c r="I508" s="14">
        <f>INDEX(Variables!$C$5:$C$205,MATCH($A508,Variables!$A$5:$A$205,0))</f>
        <v/>
      </c>
      <c r="J508" s="14">
        <f>INDEX(Variables!$E$5:$E$205,MATCH($A508,Variables!$A$5:$A$205,0))</f>
        <v/>
      </c>
      <c r="K508" s="11">
        <f>LOWER(Settings!$C$4)&amp;".mit."&amp;$A508&amp;IF($C508="","","."&amp;$C508&amp;"."&amp;$B508)&amp;IF(INDEX(Variables!$D$5:$D$205,MATCH($A508,Variables!$A$5:$A$205,0))="","","."&amp;INDEX(Variables!$D$5:$D$205,MATCH($A508,Variables!$A$5:$A$205,0)))&amp;"."&amp;K$5</f>
        <v/>
      </c>
      <c r="L508" s="38">
        <f>SUMPRODUCT(L$370:L$378,$E$370:$E$378)*$D508</f>
        <v/>
      </c>
      <c r="M508" s="37">
        <f>SUMPRODUCT(M$370:M$378,$E$370:$E$378)*$D508</f>
        <v/>
      </c>
      <c r="N508" s="37">
        <f>SUMPRODUCT(N$370:N$378,$E$370:$E$378)*$D508</f>
        <v/>
      </c>
      <c r="O508" s="37">
        <f>SUMPRODUCT(O$370:O$378,$E$370:$E$378)*$D508</f>
        <v/>
      </c>
      <c r="P508" s="37">
        <f>SUMPRODUCT(P$370:P$378,$E$370:$E$378)*$D508</f>
        <v/>
      </c>
      <c r="Q508" s="37">
        <f>SUMPRODUCT(Q$370:Q$378,$E$370:$E$378)*$D508</f>
        <v/>
      </c>
      <c r="R508" s="37">
        <f>SUMPRODUCT(R$370:R$378,$E$370:$E$378)*$D508</f>
        <v/>
      </c>
      <c r="S508" s="37">
        <f>SUMPRODUCT(S$370:S$378,$E$370:$E$378)*$D508</f>
        <v/>
      </c>
      <c r="T508" s="37">
        <f>SUMPRODUCT(T$370:T$378,$E$370:$E$378)*$D508</f>
        <v/>
      </c>
      <c r="U508" s="37">
        <f>SUMPRODUCT(U$370:U$378,$E$370:$E$378)*$D508</f>
        <v/>
      </c>
      <c r="V508" s="37">
        <f>SUMPRODUCT(V$370:V$378,$E$370:$E$378)*$D508</f>
        <v/>
      </c>
      <c r="W508" s="37">
        <f>SUMPRODUCT(W$370:W$378,$E$370:$E$378)*$D508</f>
        <v/>
      </c>
      <c r="X508" s="37">
        <f>SUMPRODUCT(X$370:X$378,$E$370:$E$378)*$D508</f>
        <v/>
      </c>
      <c r="Y508" s="37">
        <f>SUMPRODUCT(Y$370:Y$378,$E$370:$E$378)*$D508</f>
        <v/>
      </c>
      <c r="Z508" s="37">
        <f>SUMPRODUCT(Z$370:Z$378,$E$370:$E$378)*$D508</f>
        <v/>
      </c>
      <c r="AA508" s="37">
        <f>SUMPRODUCT(AA$370:AA$378,$E$370:$E$378)*$D508</f>
        <v/>
      </c>
      <c r="AB508" s="37">
        <f>SUMPRODUCT(AB$370:AB$378,$E$370:$E$378)*$D508</f>
        <v/>
      </c>
      <c r="AC508" s="37">
        <f>SUMPRODUCT(AC$370:AC$378,$E$370:$E$378)*$D508</f>
        <v/>
      </c>
      <c r="AD508" s="40">
        <f>WEIGHTED(AD$370:AD$378,$E$370:$E$378,$D508)</f>
        <v/>
      </c>
      <c r="AF508" s="11">
        <f>LOWER(Settings!$C$4)&amp;".mit."&amp;$A508&amp;IF($C508="","","."&amp;$C508&amp;"."&amp;$B508)&amp;IF(INDEX(Variables!$D$5:$D$205,MATCH($A508,Variables!$A$5:$A$205,0))="","","."&amp;INDEX(Variables!$D$5:$D$205,MATCH($A508,Variables!$A$5:$A$205,0)))&amp;"."&amp;AF$5</f>
        <v/>
      </c>
      <c r="AG508" s="38">
        <f>SUMPRODUCT(AG$370:AG$378,$E$370:$E$378)*$D508</f>
        <v/>
      </c>
      <c r="AH508" s="37">
        <f>SUMPRODUCT(AH$370:AH$378,$E$370:$E$378)*$D508</f>
        <v/>
      </c>
      <c r="AI508" s="37">
        <f>SUMPRODUCT(AI$370:AI$378,$E$370:$E$378)*$D508</f>
        <v/>
      </c>
      <c r="AJ508" s="37">
        <f>SUMPRODUCT(AJ$370:AJ$378,$E$370:$E$378)*$D508</f>
        <v/>
      </c>
      <c r="AK508" s="37">
        <f>SUMPRODUCT(AK$370:AK$378,$E$370:$E$378)*$D508</f>
        <v/>
      </c>
      <c r="AL508" s="37">
        <f>SUMPRODUCT(AL$370:AL$378,$E$370:$E$378)*$D508</f>
        <v/>
      </c>
      <c r="AM508" s="37">
        <f>SUMPRODUCT(AM$370:AM$378,$E$370:$E$378)*$D508</f>
        <v/>
      </c>
      <c r="AN508" s="37">
        <f>SUMPRODUCT(AN$370:AN$378,$E$370:$E$378)*$D508</f>
        <v/>
      </c>
      <c r="AO508" s="37">
        <f>SUMPRODUCT(AO$370:AO$378,$E$370:$E$378)*$D508</f>
        <v/>
      </c>
      <c r="AP508" s="37">
        <f>SUMPRODUCT(AP$370:AP$378,$E$370:$E$378)*$D508</f>
        <v/>
      </c>
      <c r="AQ508" s="37">
        <f>SUMPRODUCT(AQ$370:AQ$378,$E$370:$E$378)*$D508</f>
        <v/>
      </c>
      <c r="AR508" s="37">
        <f>SUMPRODUCT(AR$370:AR$378,$E$370:$E$378)*$D508</f>
        <v/>
      </c>
      <c r="AS508" s="37">
        <f>SUMPRODUCT(AS$370:AS$378,$E$370:$E$378)*$D508</f>
        <v/>
      </c>
      <c r="AT508" s="37">
        <f>SUMPRODUCT(AT$370:AT$378,$E$370:$E$378)*$D508</f>
        <v/>
      </c>
      <c r="AU508" s="37">
        <f>SUMPRODUCT(AU$370:AU$378,$E$370:$E$378)*$D508</f>
        <v/>
      </c>
      <c r="AV508" s="37">
        <f>SUMPRODUCT(AV$370:AV$378,$E$370:$E$378)*$D508</f>
        <v/>
      </c>
      <c r="AW508" s="37">
        <f>SUMPRODUCT(AW$370:AW$378,$E$370:$E$378)*$D508</f>
        <v/>
      </c>
      <c r="AX508" s="37">
        <f>SUMPRODUCT(AX$370:AX$378,$E$370:$E$378)*$D508</f>
        <v/>
      </c>
      <c r="AY508" s="40">
        <f>WEIGHTED(AY$370:AY$378,$E$370:$E$378,$D508)</f>
        <v/>
      </c>
    </row>
    <row r="509" hidden="1" outlineLevel="1">
      <c r="A509" s="14" t="inlineStr">
        <is>
          <t>cph</t>
        </is>
      </c>
      <c r="B509" s="14" t="inlineStr"/>
      <c r="C509" s="14" t="inlineStr"/>
      <c r="D509" s="42">
        <f>INDEX(PowerParams!$B$4:$B$50,MATCH("st_ratio",PowerParams!$A$4:$A$50,0))</f>
        <v/>
      </c>
      <c r="E509" s="42">
        <f>INDEX(PowerParams!$B$4:$B$50,MATCH("dlf_ren",PowerParams!$A$4:$A$50,0))</f>
        <v/>
      </c>
      <c r="F509" s="36" t="n"/>
      <c r="G509" s="36" t="n"/>
      <c r="H509" s="14">
        <f>INDEX(Variables!$B$5:$B$205,MATCH($A509,Variables!$A$5:$A$205,0))&amp;IF($C509="",""," | "&amp;INDEX(Mapping!$B$5:$B$26,MATCH($C509,Mapping!$A$5:$A$26,0))&amp;" | "&amp;INDEX(Mapping!$B$30:$B$46,MATCH($B509,Mapping!$A$30:$A$46,0)))</f>
        <v/>
      </c>
      <c r="I509" s="14">
        <f>INDEX(Variables!$C$5:$C$205,MATCH($A509,Variables!$A$5:$A$205,0))</f>
        <v/>
      </c>
      <c r="J509" s="14">
        <f>INDEX(Variables!$E$5:$E$205,MATCH($A509,Variables!$A$5:$A$205,0))</f>
        <v/>
      </c>
      <c r="K509" s="11">
        <f>LOWER(Settings!$C$4)&amp;".mit."&amp;$A509&amp;IF($C509="","","."&amp;$C509&amp;"."&amp;$B509)&amp;IF(INDEX(Variables!$D$5:$D$205,MATCH($A509,Variables!$A$5:$A$205,0))="","","."&amp;INDEX(Variables!$D$5:$D$205,MATCH($A509,Variables!$A$5:$A$205,0)))&amp;"."&amp;K$5</f>
        <v/>
      </c>
      <c r="L509" s="15">
        <f>(L$390+L$391/$D509)/($E509*8760)+L$392/8760</f>
        <v/>
      </c>
      <c r="M509" s="16">
        <f>(M$390+M$391/$D509)/($E509*8760)+M$392/8760</f>
        <v/>
      </c>
      <c r="N509" s="16">
        <f>(N$390+N$391/$D509)/($E509*8760)+N$392/8760</f>
        <v/>
      </c>
      <c r="O509" s="16">
        <f>(O$390+O$391/$D509)/($E509*8760)+O$392/8760</f>
        <v/>
      </c>
      <c r="P509" s="16">
        <f>(P$390+P$391/$D509)/($E509*8760)+P$392/8760</f>
        <v/>
      </c>
      <c r="Q509" s="16">
        <f>(Q$390+Q$391/$D509)/($E509*8760)+Q$392/8760</f>
        <v/>
      </c>
      <c r="R509" s="16">
        <f>(R$390+R$391/$D509)/($E509*8760)+R$392/8760</f>
        <v/>
      </c>
      <c r="S509" s="16">
        <f>(S$390+S$391/$D509)/($E509*8760)+S$392/8760</f>
        <v/>
      </c>
      <c r="T509" s="16">
        <f>(T$390+T$391/$D509)/($E509*8760)+T$392/8760</f>
        <v/>
      </c>
      <c r="U509" s="16">
        <f>(U$390+U$391/$D509)/($E509*8760)+U$392/8760</f>
        <v/>
      </c>
      <c r="V509" s="16">
        <f>(V$390+V$391/$D509)/($E509*8760)+V$392/8760</f>
        <v/>
      </c>
      <c r="W509" s="16">
        <f>(W$390+W$391/$D509)/($E509*8760)+W$392/8760</f>
        <v/>
      </c>
      <c r="X509" s="16">
        <f>(X$390+X$391/$D509)/($E509*8760)+X$392/8760</f>
        <v/>
      </c>
      <c r="Y509" s="16">
        <f>(Y$390+Y$391/$D509)/($E509*8760)+Y$392/8760</f>
        <v/>
      </c>
      <c r="Z509" s="16">
        <f>(Z$390+Z$391/$D509)/($E509*8760)+Z$392/8760</f>
        <v/>
      </c>
      <c r="AA509" s="16">
        <f>(AA$390+AA$391/$D509)/($E509*8760)+AA$392/8760</f>
        <v/>
      </c>
      <c r="AB509" s="16">
        <f>(AB$390+AB$391/$D509)/($E509*8760)+AB$392/8760</f>
        <v/>
      </c>
      <c r="AC509" s="16">
        <f>(AC$390+AC$391/$D509)/($E509*8760)+AC$392/8760</f>
        <v/>
      </c>
      <c r="AD509" s="51">
        <f>STORAGEHOUR(AD$390,AD$391,AD$392,$D509,$E509)</f>
        <v/>
      </c>
      <c r="AF509" s="11">
        <f>LOWER(Settings!$C$4)&amp;".mit."&amp;$A509&amp;IF($C509="","","."&amp;$C509&amp;"."&amp;$B509)&amp;IF(INDEX(Variables!$D$5:$D$205,MATCH($A509,Variables!$A$5:$A$205,0))="","","."&amp;INDEX(Variables!$D$5:$D$205,MATCH($A509,Variables!$A$5:$A$205,0)))&amp;"."&amp;AF$5</f>
        <v/>
      </c>
      <c r="AG509" s="15">
        <f>(AG$390+AG$391/$D509)/($E509*8760)+AG$392/8760</f>
        <v/>
      </c>
      <c r="AH509" s="16">
        <f>(AH$390+AH$391/$D509)/($E509*8760)+AH$392/8760</f>
        <v/>
      </c>
      <c r="AI509" s="16">
        <f>(AI$390+AI$391/$D509)/($E509*8760)+AI$392/8760</f>
        <v/>
      </c>
      <c r="AJ509" s="16">
        <f>(AJ$390+AJ$391/$D509)/($E509*8760)+AJ$392/8760</f>
        <v/>
      </c>
      <c r="AK509" s="16">
        <f>(AK$390+AK$391/$D509)/($E509*8760)+AK$392/8760</f>
        <v/>
      </c>
      <c r="AL509" s="16">
        <f>(AL$390+AL$391/$D509)/($E509*8760)+AL$392/8760</f>
        <v/>
      </c>
      <c r="AM509" s="16">
        <f>(AM$390+AM$391/$D509)/($E509*8760)+AM$392/8760</f>
        <v/>
      </c>
      <c r="AN509" s="16">
        <f>(AN$390+AN$391/$D509)/($E509*8760)+AN$392/8760</f>
        <v/>
      </c>
      <c r="AO509" s="16">
        <f>(AO$390+AO$391/$D509)/($E509*8760)+AO$392/8760</f>
        <v/>
      </c>
      <c r="AP509" s="16">
        <f>(AP$390+AP$391/$D509)/($E509*8760)+AP$392/8760</f>
        <v/>
      </c>
      <c r="AQ509" s="16">
        <f>(AQ$390+AQ$391/$D509)/($E509*8760)+AQ$392/8760</f>
        <v/>
      </c>
      <c r="AR509" s="16">
        <f>(AR$390+AR$391/$D509)/($E509*8760)+AR$392/8760</f>
        <v/>
      </c>
      <c r="AS509" s="16">
        <f>(AS$390+AS$391/$D509)/($E509*8760)+AS$392/8760</f>
        <v/>
      </c>
      <c r="AT509" s="16">
        <f>(AT$390+AT$391/$D509)/($E509*8760)+AT$392/8760</f>
        <v/>
      </c>
      <c r="AU509" s="16">
        <f>(AU$390+AU$391/$D509)/($E509*8760)+AU$392/8760</f>
        <v/>
      </c>
      <c r="AV509" s="16">
        <f>(AV$390+AV$391/$D509)/($E509*8760)+AV$392/8760</f>
        <v/>
      </c>
      <c r="AW509" s="16">
        <f>(AW$390+AW$391/$D509)/($E509*8760)+AW$392/8760</f>
        <v/>
      </c>
      <c r="AX509" s="16">
        <f>(AX$390+AX$391/$D509)/($E509*8760)+AX$392/8760</f>
        <v/>
      </c>
      <c r="AY509" s="51">
        <f>STORAGEHOUR(AY$390,AY$391,AY$392,$D509,$E509)</f>
        <v/>
      </c>
    </row>
    <row r="510" hidden="1" outlineLevel="1">
      <c r="A510" s="14" t="inlineStr">
        <is>
          <t>msc</t>
        </is>
      </c>
      <c r="B510" s="14" t="inlineStr"/>
      <c r="C510" s="14" t="inlineStr"/>
      <c r="D510" s="42">
        <f>INDEX(PowerParams!$B$4:$B$50,MATCH("st_alloc",PowerParams!$A$4:$A$50,0))</f>
        <v/>
      </c>
      <c r="E510" s="42">
        <f>INDEX(PowerParams!$B$4:$B$50,MATCH("st_marg_hours",PowerParams!$A$4:$A$50,0))</f>
        <v/>
      </c>
      <c r="F510" s="42">
        <f>INDEX(PowerParams!$B$4:$B$50,MATCH("lt_start",PowerParams!$A$4:$A$50,0))</f>
        <v/>
      </c>
      <c r="G510" s="36" t="n"/>
      <c r="H510" s="14">
        <f>INDEX(Variables!$B$5:$B$205,MATCH($A510,Variables!$A$5:$A$205,0))&amp;IF($C510="",""," | "&amp;INDEX(Mapping!$B$5:$B$26,MATCH($C510,Mapping!$A$5:$A$26,0))&amp;" | "&amp;INDEX(Mapping!$B$30:$B$46,MATCH($B510,Mapping!$A$30:$A$46,0)))</f>
        <v/>
      </c>
      <c r="I510" s="14">
        <f>INDEX(Variables!$C$5:$C$205,MATCH($A510,Variables!$A$5:$A$205,0))</f>
        <v/>
      </c>
      <c r="J510" s="14">
        <f>INDEX(Variables!$E$5:$E$205,MATCH($A510,Variables!$A$5:$A$205,0))</f>
        <v/>
      </c>
      <c r="K510" s="11">
        <f>LOWER(Settings!$C$4)&amp;".mit."&amp;$A510&amp;IF($C510="","","."&amp;$C510&amp;"."&amp;$B510)&amp;IF(INDEX(Variables!$D$5:$D$205,MATCH($A510,Variables!$A$5:$A$205,0))="","","."&amp;INDEX(Variables!$D$5:$D$205,MATCH($A510,Variables!$A$5:$A$205,0)))&amp;"."&amp;K$5</f>
        <v/>
      </c>
      <c r="L510" s="15">
        <f>$D510*$E510*L$508*L$509+2*MAX(0,L$508-$F510)/(1-$F510)^2*L$393</f>
        <v/>
      </c>
      <c r="M510" s="16">
        <f>$D510*$E510*M$508*M$509+2*MAX(0,M$508-$F510)/(1-$F510)^2*M$393</f>
        <v/>
      </c>
      <c r="N510" s="16">
        <f>$D510*$E510*N$508*N$509+2*MAX(0,N$508-$F510)/(1-$F510)^2*N$393</f>
        <v/>
      </c>
      <c r="O510" s="16">
        <f>$D510*$E510*O$508*O$509+2*MAX(0,O$508-$F510)/(1-$F510)^2*O$393</f>
        <v/>
      </c>
      <c r="P510" s="16">
        <f>$D510*$E510*P$508*P$509+2*MAX(0,P$508-$F510)/(1-$F510)^2*P$393</f>
        <v/>
      </c>
      <c r="Q510" s="16">
        <f>$D510*$E510*Q$508*Q$509+2*MAX(0,Q$508-$F510)/(1-$F510)^2*Q$393</f>
        <v/>
      </c>
      <c r="R510" s="16">
        <f>$D510*$E510*R$508*R$509+2*MAX(0,R$508-$F510)/(1-$F510)^2*R$393</f>
        <v/>
      </c>
      <c r="S510" s="16">
        <f>$D510*$E510*S$508*S$509+2*MAX(0,S$508-$F510)/(1-$F510)^2*S$393</f>
        <v/>
      </c>
      <c r="T510" s="16">
        <f>$D510*$E510*T$508*T$509+2*MAX(0,T$508-$F510)/(1-$F510)^2*T$393</f>
        <v/>
      </c>
      <c r="U510" s="16">
        <f>$D510*$E510*U$508*U$509+2*MAX(0,U$508-$F510)/(1-$F510)^2*U$393</f>
        <v/>
      </c>
      <c r="V510" s="16">
        <f>$D510*$E510*V$508*V$509+2*MAX(0,V$508-$F510)/(1-$F510)^2*V$393</f>
        <v/>
      </c>
      <c r="W510" s="16">
        <f>$D510*$E510*W$508*W$509+2*MAX(0,W$508-$F510)/(1-$F510)^2*W$393</f>
        <v/>
      </c>
      <c r="X510" s="16">
        <f>$D510*$E510*X$508*X$509+2*MAX(0,X$508-$F510)/(1-$F510)^2*X$393</f>
        <v/>
      </c>
      <c r="Y510" s="16">
        <f>$D510*$E510*Y$508*Y$509+2*MAX(0,Y$508-$F510)/(1-$F510)^2*Y$393</f>
        <v/>
      </c>
      <c r="Z510" s="16">
        <f>$D510*$E510*Z$508*Z$509+2*MAX(0,Z$508-$F510)/(1-$F510)^2*Z$393</f>
        <v/>
      </c>
      <c r="AA510" s="16">
        <f>$D510*$E510*AA$508*AA$509+2*MAX(0,AA$508-$F510)/(1-$F510)^2*AA$393</f>
        <v/>
      </c>
      <c r="AB510" s="16">
        <f>$D510*$E510*AB$508*AB$509+2*MAX(0,AB$508-$F510)/(1-$F510)^2*AB$393</f>
        <v/>
      </c>
      <c r="AC510" s="16">
        <f>$D510*$E510*AC$508*AC$509+2*MAX(0,AC$508-$F510)/(1-$F510)^2*AC$393</f>
        <v/>
      </c>
      <c r="AD510" s="51">
        <f>STORAGECOST($D510,$E510,AD$508,AD$509,$F510,AD$393)</f>
        <v/>
      </c>
      <c r="AF510" s="11">
        <f>LOWER(Settings!$C$4)&amp;".mit."&amp;$A510&amp;IF($C510="","","."&amp;$C510&amp;"."&amp;$B510)&amp;IF(INDEX(Variables!$D$5:$D$205,MATCH($A510,Variables!$A$5:$A$205,0))="","","."&amp;INDEX(Variables!$D$5:$D$205,MATCH($A510,Variables!$A$5:$A$205,0)))&amp;"."&amp;AF$5</f>
        <v/>
      </c>
      <c r="AG510" s="15">
        <f>$D510*$E510*AG$508*AG$509+2*MAX(0,AG$508-$F510)/(1-$F510)^2*AG$393</f>
        <v/>
      </c>
      <c r="AH510" s="16">
        <f>$D510*$E510*AH$508*AH$509+2*MAX(0,AH$508-$F510)/(1-$F510)^2*AH$393</f>
        <v/>
      </c>
      <c r="AI510" s="16">
        <f>$D510*$E510*AI$508*AI$509+2*MAX(0,AI$508-$F510)/(1-$F510)^2*AI$393</f>
        <v/>
      </c>
      <c r="AJ510" s="16">
        <f>$D510*$E510*AJ$508*AJ$509+2*MAX(0,AJ$508-$F510)/(1-$F510)^2*AJ$393</f>
        <v/>
      </c>
      <c r="AK510" s="16">
        <f>$D510*$E510*AK$508*AK$509+2*MAX(0,AK$508-$F510)/(1-$F510)^2*AK$393</f>
        <v/>
      </c>
      <c r="AL510" s="16">
        <f>$D510*$E510*AL$508*AL$509+2*MAX(0,AL$508-$F510)/(1-$F510)^2*AL$393</f>
        <v/>
      </c>
      <c r="AM510" s="16">
        <f>$D510*$E510*AM$508*AM$509+2*MAX(0,AM$508-$F510)/(1-$F510)^2*AM$393</f>
        <v/>
      </c>
      <c r="AN510" s="16">
        <f>$D510*$E510*AN$508*AN$509+2*MAX(0,AN$508-$F510)/(1-$F510)^2*AN$393</f>
        <v/>
      </c>
      <c r="AO510" s="16">
        <f>$D510*$E510*AO$508*AO$509+2*MAX(0,AO$508-$F510)/(1-$F510)^2*AO$393</f>
        <v/>
      </c>
      <c r="AP510" s="16">
        <f>$D510*$E510*AP$508*AP$509+2*MAX(0,AP$508-$F510)/(1-$F510)^2*AP$393</f>
        <v/>
      </c>
      <c r="AQ510" s="16">
        <f>$D510*$E510*AQ$508*AQ$509+2*MAX(0,AQ$508-$F510)/(1-$F510)^2*AQ$393</f>
        <v/>
      </c>
      <c r="AR510" s="16">
        <f>$D510*$E510*AR$508*AR$509+2*MAX(0,AR$508-$F510)/(1-$F510)^2*AR$393</f>
        <v/>
      </c>
      <c r="AS510" s="16">
        <f>$D510*$E510*AS$508*AS$509+2*MAX(0,AS$508-$F510)/(1-$F510)^2*AS$393</f>
        <v/>
      </c>
      <c r="AT510" s="16">
        <f>$D510*$E510*AT$508*AT$509+2*MAX(0,AT$508-$F510)/(1-$F510)^2*AT$393</f>
        <v/>
      </c>
      <c r="AU510" s="16">
        <f>$D510*$E510*AU$508*AU$509+2*MAX(0,AU$508-$F510)/(1-$F510)^2*AU$393</f>
        <v/>
      </c>
      <c r="AV510" s="16">
        <f>$D510*$E510*AV$508*AV$509+2*MAX(0,AV$508-$F510)/(1-$F510)^2*AV$393</f>
        <v/>
      </c>
      <c r="AW510" s="16">
        <f>$D510*$E510*AW$508*AW$509+2*MAX(0,AW$508-$F510)/(1-$F510)^2*AW$393</f>
        <v/>
      </c>
      <c r="AX510" s="16">
        <f>$D510*$E510*AX$508*AX$509+2*MAX(0,AX$508-$F510)/(1-$F510)^2*AX$393</f>
        <v/>
      </c>
      <c r="AY510" s="51">
        <f>STORAGECOST($D510,$E510,AY$508,AY$509,$F510,AY$393)</f>
        <v/>
      </c>
    </row>
    <row r="511" hidden="1" outlineLevel="1"/>
    <row r="512" hidden="1" outlineLevel="1">
      <c r="H512" s="59" t="inlineStr">
        <is>
          <t>Interim data (orange italic): generation shares gns, investment shares phi and consumption cons are the legacy baseline run until the engineer model and electricity demand are built, so a scenario changes power costs and prices through fuel and carbon costs but not yet through its own generation mix.</t>
        </is>
      </c>
    </row>
    <row r="513" hidden="1" outlineLevel="1">
      <c r="H513" s="59" t="inlineStr">
        <is>
          <t>Interactions: section 2 fuel prices -&gt; D; section 1 policies -&gt; D (ccp) -&gt; E (ccpav) -&gt; G (rp); generation mix -&gt; E and J (VRE share -&gt; storage cost -&gt; B and C); E -&gt; G with a one-year lag (sc uses gncav of the previous year). C (levelised) feeds investment only. Power results are not yet in the totals of sections 11-13.</t>
        </is>
      </c>
    </row>
    <row r="514" collapsed="1"/>
    <row r="515">
      <c r="A515" s="4" t="inlineStr">
        <is>
          <t>5. Transport sector</t>
        </is>
      </c>
      <c r="B515" s="5" t="n"/>
      <c r="C515" s="5" t="n"/>
      <c r="D515" s="5" t="n"/>
      <c r="E515" s="5" t="n"/>
      <c r="F515" s="5" t="n"/>
      <c r="G515" s="5" t="n"/>
      <c r="H515" s="5" t="n"/>
      <c r="I515" s="5" t="n"/>
      <c r="J515" s="5" t="n"/>
      <c r="K515" s="5" t="n"/>
      <c r="L515" s="5" t="n"/>
      <c r="M515" s="5" t="n"/>
      <c r="N515" s="5" t="n"/>
      <c r="O515" s="5" t="n"/>
      <c r="P515" s="5" t="n"/>
      <c r="Q515" s="5" t="n"/>
      <c r="R515" s="5" t="n"/>
      <c r="S515" s="5" t="n"/>
      <c r="T515" s="5" t="n"/>
      <c r="U515" s="5" t="n"/>
      <c r="V515" s="5" t="n"/>
      <c r="W515" s="5" t="n"/>
      <c r="X515" s="5" t="n"/>
      <c r="Y515" s="5" t="n"/>
      <c r="Z515" s="5" t="n"/>
      <c r="AA515" s="5" t="n"/>
      <c r="AB515" s="5" t="n"/>
      <c r="AC515" s="5" t="n"/>
      <c r="AD515" s="5" t="n"/>
      <c r="AE515" s="5" t="n"/>
      <c r="AF515" s="5" t="n"/>
      <c r="AG515" s="5" t="n"/>
      <c r="AH515" s="5" t="n"/>
      <c r="AI515" s="5" t="n"/>
      <c r="AJ515" s="5" t="n"/>
      <c r="AK515" s="5" t="n"/>
      <c r="AL515" s="5" t="n"/>
      <c r="AM515" s="5" t="n"/>
      <c r="AN515" s="5" t="n"/>
      <c r="AO515" s="5" t="n"/>
      <c r="AP515" s="5" t="n"/>
      <c r="AQ515" s="5" t="n"/>
      <c r="AR515" s="5" t="n"/>
      <c r="AS515" s="5" t="n"/>
      <c r="AT515" s="5" t="n"/>
      <c r="AU515" s="5" t="n"/>
      <c r="AV515" s="5" t="n"/>
      <c r="AW515" s="5" t="n"/>
      <c r="AX515" s="5" t="n"/>
      <c r="AY515" s="5" t="n"/>
      <c r="AZ515" s="5" t="n"/>
    </row>
    <row r="516">
      <c r="A516" s="1" t="inlineStr">
        <is>
          <t>ener</t>
        </is>
      </c>
      <c r="B516" s="1" t="inlineStr">
        <is>
          <t>all</t>
        </is>
      </c>
      <c r="C516" s="1" t="inlineStr">
        <is>
          <t>tra</t>
        </is>
      </c>
      <c r="H516" s="1">
        <f>INDEX(Variables!$B$5:$B$205,MATCH($A516,Variables!$A$5:$A$205,0))&amp;IF($C516="",""," | "&amp;INDEX(Mapping!$B$5:$B$26,MATCH($C516,Mapping!$A$5:$A$26,0))&amp;" | "&amp;INDEX(Mapping!$B$30:$B$46,MATCH($B516,Mapping!$A$30:$A$46,0)))</f>
        <v/>
      </c>
      <c r="I516" s="1">
        <f>INDEX(Variables!$C$5:$C$205,MATCH($A516,Variables!$A$5:$A$205,0))</f>
        <v/>
      </c>
      <c r="J516" s="1">
        <f>INDEX(Variables!$E$5:$E$205,MATCH($A516,Variables!$A$5:$A$205,0))</f>
        <v/>
      </c>
      <c r="K516" s="17">
        <f>LOWER(Settings!$C$4)&amp;".mit."&amp;$A516&amp;IF($C516="","","."&amp;$C516&amp;"."&amp;$B516)&amp;IF(INDEX(Variables!$D$5:$D$205,MATCH($A516,Variables!$A$5:$A$205,0))="","","."&amp;INDEX(Variables!$D$5:$D$205,MATCH($A516,Variables!$A$5:$A$205,0)))&amp;"."&amp;K$5</f>
        <v/>
      </c>
      <c r="L516" s="60">
        <f>SUMIFS(L517:L916,$A517:$A916,"ener",$B517:$B916,"&lt;&gt;all")</f>
        <v/>
      </c>
      <c r="M516" s="61">
        <f>SUMIFS(M517:M916,$A517:$A916,"ener",$B517:$B916,"&lt;&gt;all")</f>
        <v/>
      </c>
      <c r="N516" s="61">
        <f>SUMIFS(N517:N916,$A517:$A916,"ener",$B517:$B916,"&lt;&gt;all")</f>
        <v/>
      </c>
      <c r="O516" s="61">
        <f>SUMIFS(O517:O916,$A517:$A916,"ener",$B517:$B916,"&lt;&gt;all")</f>
        <v/>
      </c>
      <c r="P516" s="61">
        <f>SUMIFS(P517:P916,$A517:$A916,"ener",$B517:$B916,"&lt;&gt;all")</f>
        <v/>
      </c>
      <c r="Q516" s="61">
        <f>SUMIFS(Q517:Q916,$A517:$A916,"ener",$B517:$B916,"&lt;&gt;all")</f>
        <v/>
      </c>
      <c r="R516" s="61">
        <f>SUMIFS(R517:R916,$A517:$A916,"ener",$B517:$B916,"&lt;&gt;all")</f>
        <v/>
      </c>
      <c r="S516" s="61">
        <f>SUMIFS(S517:S916,$A517:$A916,"ener",$B517:$B916,"&lt;&gt;all")</f>
        <v/>
      </c>
      <c r="T516" s="61">
        <f>SUMIFS(T517:T916,$A517:$A916,"ener",$B517:$B916,"&lt;&gt;all")</f>
        <v/>
      </c>
      <c r="U516" s="61">
        <f>SUMIFS(U517:U916,$A517:$A916,"ener",$B517:$B916,"&lt;&gt;all")</f>
        <v/>
      </c>
      <c r="V516" s="61">
        <f>SUMIFS(V517:V916,$A517:$A916,"ener",$B517:$B916,"&lt;&gt;all")</f>
        <v/>
      </c>
      <c r="W516" s="61">
        <f>SUMIFS(W517:W916,$A517:$A916,"ener",$B517:$B916,"&lt;&gt;all")</f>
        <v/>
      </c>
      <c r="X516" s="61">
        <f>SUMIFS(X517:X916,$A517:$A916,"ener",$B517:$B916,"&lt;&gt;all")</f>
        <v/>
      </c>
      <c r="Y516" s="61">
        <f>SUMIFS(Y517:Y916,$A517:$A916,"ener",$B517:$B916,"&lt;&gt;all")</f>
        <v/>
      </c>
      <c r="Z516" s="61">
        <f>SUMIFS(Z517:Z916,$A517:$A916,"ener",$B517:$B916,"&lt;&gt;all")</f>
        <v/>
      </c>
      <c r="AA516" s="61">
        <f>SUMIFS(AA517:AA916,$A517:$A916,"ener",$B517:$B916,"&lt;&gt;all")</f>
        <v/>
      </c>
      <c r="AB516" s="61">
        <f>SUMIFS(AB517:AB916,$A517:$A916,"ener",$B517:$B916,"&lt;&gt;all")</f>
        <v/>
      </c>
      <c r="AC516" s="61">
        <f>SUMIFS(AC517:AC916,$A517:$A916,"ener",$B517:$B916,"&lt;&gt;all")</f>
        <v/>
      </c>
      <c r="AD516" s="61">
        <f>SUMIFS(AD517:AD916,$A517:$A916,"ener",$B517:$B916,"&lt;&gt;all")</f>
        <v/>
      </c>
      <c r="AF516" s="17">
        <f>LOWER(Settings!$C$4)&amp;".mit."&amp;$A516&amp;IF($C516="","","."&amp;$C516&amp;"."&amp;$B516)&amp;IF(INDEX(Variables!$D$5:$D$205,MATCH($A516,Variables!$A$5:$A$205,0))="","","."&amp;INDEX(Variables!$D$5:$D$205,MATCH($A516,Variables!$A$5:$A$205,0)))&amp;"."&amp;AF$5</f>
        <v/>
      </c>
      <c r="AG516" s="60">
        <f>SUMIFS(AG517:AG916,$A517:$A916,"ener",$B517:$B916,"&lt;&gt;all")</f>
        <v/>
      </c>
      <c r="AH516" s="61">
        <f>SUMIFS(AH517:AH916,$A517:$A916,"ener",$B517:$B916,"&lt;&gt;all")</f>
        <v/>
      </c>
      <c r="AI516" s="61">
        <f>SUMIFS(AI517:AI916,$A517:$A916,"ener",$B517:$B916,"&lt;&gt;all")</f>
        <v/>
      </c>
      <c r="AJ516" s="61">
        <f>SUMIFS(AJ517:AJ916,$A517:$A916,"ener",$B517:$B916,"&lt;&gt;all")</f>
        <v/>
      </c>
      <c r="AK516" s="61">
        <f>SUMIFS(AK517:AK916,$A517:$A916,"ener",$B517:$B916,"&lt;&gt;all")</f>
        <v/>
      </c>
      <c r="AL516" s="61">
        <f>SUMIFS(AL517:AL916,$A517:$A916,"ener",$B517:$B916,"&lt;&gt;all")</f>
        <v/>
      </c>
      <c r="AM516" s="61">
        <f>SUMIFS(AM517:AM916,$A517:$A916,"ener",$B517:$B916,"&lt;&gt;all")</f>
        <v/>
      </c>
      <c r="AN516" s="61">
        <f>SUMIFS(AN517:AN916,$A517:$A916,"ener",$B517:$B916,"&lt;&gt;all")</f>
        <v/>
      </c>
      <c r="AO516" s="61">
        <f>SUMIFS(AO517:AO916,$A517:$A916,"ener",$B517:$B916,"&lt;&gt;all")</f>
        <v/>
      </c>
      <c r="AP516" s="61">
        <f>SUMIFS(AP517:AP916,$A517:$A916,"ener",$B517:$B916,"&lt;&gt;all")</f>
        <v/>
      </c>
      <c r="AQ516" s="61">
        <f>SUMIFS(AQ517:AQ916,$A517:$A916,"ener",$B517:$B916,"&lt;&gt;all")</f>
        <v/>
      </c>
      <c r="AR516" s="61">
        <f>SUMIFS(AR517:AR916,$A517:$A916,"ener",$B517:$B916,"&lt;&gt;all")</f>
        <v/>
      </c>
      <c r="AS516" s="61">
        <f>SUMIFS(AS517:AS916,$A517:$A916,"ener",$B517:$B916,"&lt;&gt;all")</f>
        <v/>
      </c>
      <c r="AT516" s="61">
        <f>SUMIFS(AT517:AT916,$A517:$A916,"ener",$B517:$B916,"&lt;&gt;all")</f>
        <v/>
      </c>
      <c r="AU516" s="61">
        <f>SUMIFS(AU517:AU916,$A517:$A916,"ener",$B517:$B916,"&lt;&gt;all")</f>
        <v/>
      </c>
      <c r="AV516" s="61">
        <f>SUMIFS(AV517:AV916,$A517:$A916,"ener",$B517:$B916,"&lt;&gt;all")</f>
        <v/>
      </c>
      <c r="AW516" s="61">
        <f>SUMIFS(AW517:AW916,$A517:$A916,"ener",$B517:$B916,"&lt;&gt;all")</f>
        <v/>
      </c>
      <c r="AX516" s="61">
        <f>SUMIFS(AX517:AX916,$A517:$A916,"ener",$B517:$B916,"&lt;&gt;all")</f>
        <v/>
      </c>
      <c r="AY516" s="61">
        <f>SUMIFS(AY517:AY916,$A517:$A916,"ener",$B517:$B916,"&lt;&gt;all")</f>
        <v/>
      </c>
    </row>
    <row r="517" hidden="1" outlineLevel="1">
      <c r="A517" s="1" t="inlineStr">
        <is>
          <t>ener</t>
        </is>
      </c>
      <c r="B517" s="1" t="inlineStr">
        <is>
          <t>all</t>
        </is>
      </c>
      <c r="C517" s="1" t="inlineStr">
        <is>
          <t>rod</t>
        </is>
      </c>
      <c r="H517" s="1">
        <f>INDEX(Variables!$B$5:$B$205,MATCH($A517,Variables!$A$5:$A$205,0))&amp;IF($C517="",""," | "&amp;INDEX(Mapping!$B$5:$B$26,MATCH($C517,Mapping!$A$5:$A$26,0))&amp;" | "&amp;INDEX(Mapping!$B$30:$B$46,MATCH($B517,Mapping!$A$30:$A$46,0)))</f>
        <v/>
      </c>
      <c r="I517" s="1">
        <f>INDEX(Variables!$C$5:$C$205,MATCH($A517,Variables!$A$5:$A$205,0))</f>
        <v/>
      </c>
      <c r="J517" s="1">
        <f>INDEX(Variables!$E$5:$E$205,MATCH($A517,Variables!$A$5:$A$205,0))</f>
        <v/>
      </c>
      <c r="K517" s="17">
        <f>LOWER(Settings!$C$4)&amp;".mit."&amp;$A517&amp;IF($C517="","","."&amp;$C517&amp;"."&amp;$B517)&amp;IF(INDEX(Variables!$D$5:$D$205,MATCH($A517,Variables!$A$5:$A$205,0))="","","."&amp;INDEX(Variables!$D$5:$D$205,MATCH($A517,Variables!$A$5:$A$205,0)))&amp;"."&amp;K$5</f>
        <v/>
      </c>
      <c r="L517" s="60">
        <f>SUM(L572:L579)</f>
        <v/>
      </c>
      <c r="M517" s="61">
        <f>SUM(M572:M579)</f>
        <v/>
      </c>
      <c r="N517" s="61">
        <f>SUM(N572:N579)</f>
        <v/>
      </c>
      <c r="O517" s="61">
        <f>SUM(O572:O579)</f>
        <v/>
      </c>
      <c r="P517" s="61">
        <f>SUM(P572:P579)</f>
        <v/>
      </c>
      <c r="Q517" s="61">
        <f>SUM(Q572:Q579)</f>
        <v/>
      </c>
      <c r="R517" s="61">
        <f>SUM(R572:R579)</f>
        <v/>
      </c>
      <c r="S517" s="61">
        <f>SUM(S572:S579)</f>
        <v/>
      </c>
      <c r="T517" s="61">
        <f>SUM(T572:T579)</f>
        <v/>
      </c>
      <c r="U517" s="61">
        <f>SUM(U572:U579)</f>
        <v/>
      </c>
      <c r="V517" s="61">
        <f>SUM(V572:V579)</f>
        <v/>
      </c>
      <c r="W517" s="61">
        <f>SUM(W572:W579)</f>
        <v/>
      </c>
      <c r="X517" s="61">
        <f>SUM(X572:X579)</f>
        <v/>
      </c>
      <c r="Y517" s="61">
        <f>SUM(Y572:Y579)</f>
        <v/>
      </c>
      <c r="Z517" s="61">
        <f>SUM(Z572:Z579)</f>
        <v/>
      </c>
      <c r="AA517" s="61">
        <f>SUM(AA572:AA579)</f>
        <v/>
      </c>
      <c r="AB517" s="61">
        <f>SUM(AB572:AB579)</f>
        <v/>
      </c>
      <c r="AC517" s="61">
        <f>SUM(AC572:AC579)</f>
        <v/>
      </c>
      <c r="AD517" s="61">
        <f>SUM(AD572:AD579)</f>
        <v/>
      </c>
      <c r="AF517" s="17">
        <f>LOWER(Settings!$C$4)&amp;".mit."&amp;$A517&amp;IF($C517="","","."&amp;$C517&amp;"."&amp;$B517)&amp;IF(INDEX(Variables!$D$5:$D$205,MATCH($A517,Variables!$A$5:$A$205,0))="","","."&amp;INDEX(Variables!$D$5:$D$205,MATCH($A517,Variables!$A$5:$A$205,0)))&amp;"."&amp;AF$5</f>
        <v/>
      </c>
      <c r="AG517" s="60">
        <f>SUM(AG572:AG579)</f>
        <v/>
      </c>
      <c r="AH517" s="61">
        <f>SUM(AH572:AH579)</f>
        <v/>
      </c>
      <c r="AI517" s="61">
        <f>SUM(AI572:AI579)</f>
        <v/>
      </c>
      <c r="AJ517" s="61">
        <f>SUM(AJ572:AJ579)</f>
        <v/>
      </c>
      <c r="AK517" s="61">
        <f>SUM(AK572:AK579)</f>
        <v/>
      </c>
      <c r="AL517" s="61">
        <f>SUM(AL572:AL579)</f>
        <v/>
      </c>
      <c r="AM517" s="61">
        <f>SUM(AM572:AM579)</f>
        <v/>
      </c>
      <c r="AN517" s="61">
        <f>SUM(AN572:AN579)</f>
        <v/>
      </c>
      <c r="AO517" s="61">
        <f>SUM(AO572:AO579)</f>
        <v/>
      </c>
      <c r="AP517" s="61">
        <f>SUM(AP572:AP579)</f>
        <v/>
      </c>
      <c r="AQ517" s="61">
        <f>SUM(AQ572:AQ579)</f>
        <v/>
      </c>
      <c r="AR517" s="61">
        <f>SUM(AR572:AR579)</f>
        <v/>
      </c>
      <c r="AS517" s="61">
        <f>SUM(AS572:AS579)</f>
        <v/>
      </c>
      <c r="AT517" s="61">
        <f>SUM(AT572:AT579)</f>
        <v/>
      </c>
      <c r="AU517" s="61">
        <f>SUM(AU572:AU579)</f>
        <v/>
      </c>
      <c r="AV517" s="61">
        <f>SUM(AV572:AV579)</f>
        <v/>
      </c>
      <c r="AW517" s="61">
        <f>SUM(AW572:AW579)</f>
        <v/>
      </c>
      <c r="AX517" s="61">
        <f>SUM(AX572:AX579)</f>
        <v/>
      </c>
      <c r="AY517" s="61">
        <f>SUM(AY572:AY579)</f>
        <v/>
      </c>
    </row>
    <row r="518" hidden="1" outlineLevel="2">
      <c r="A518" s="14" t="inlineStr">
        <is>
          <t>ctxnew</t>
        </is>
      </c>
      <c r="B518" s="14" t="inlineStr">
        <is>
          <t>coa</t>
        </is>
      </c>
      <c r="C518" s="14" t="inlineStr">
        <is>
          <t>rod</t>
        </is>
      </c>
      <c r="D518" s="37">
        <f>INDEX(Inputs!$T$5:$T$132,MATCH($B518&amp;"|"&amp;$C518,Inputs!$A$5:$A$132,0))</f>
        <v/>
      </c>
      <c r="E518" s="37">
        <f>INDEX(Inputs!$J$5:$J$132,MATCH($B518&amp;"|"&amp;$C518,Inputs!$A$5:$A$132,0))</f>
        <v/>
      </c>
      <c r="F518" s="37">
        <f>INDEX(Inputs!$K$5:$K$132,MATCH($B518&amp;"|"&amp;$C518,Inputs!$A$5:$A$132,0))</f>
        <v/>
      </c>
      <c r="G518" s="36" t="n"/>
      <c r="H518" s="14">
        <f>INDEX(Variables!$B$5:$B$205,MATCH($A518,Variables!$A$5:$A$205,0))&amp;IF($C518="",""," | "&amp;INDEX(Mapping!$B$5:$B$26,MATCH($C518,Mapping!$A$5:$A$26,0))&amp;" | "&amp;INDEX(Mapping!$B$30:$B$46,MATCH($B518,Mapping!$A$30:$A$46,0)))</f>
        <v/>
      </c>
      <c r="I518" s="14">
        <f>INDEX(Variables!$C$5:$C$205,MATCH($A518,Variables!$A$5:$A$205,0))</f>
        <v/>
      </c>
      <c r="J518" s="14">
        <f>INDEX(Variables!$E$5:$E$205,MATCH($A518,Variables!$A$5:$A$205,0))</f>
        <v/>
      </c>
      <c r="K518" s="11">
        <f>LOWER(Settings!$C$4)&amp;".mit."&amp;$A518&amp;IF($C518="","","."&amp;$C518&amp;"."&amp;$B518)&amp;IF(INDEX(Variables!$D$5:$D$205,MATCH($A518,Variables!$A$5:$A$205,0))="","","."&amp;INDEX(Variables!$D$5:$D$205,MATCH($A518,Variables!$A$5:$A$205,0)))&amp;"."&amp;K$5</f>
        <v/>
      </c>
      <c r="L518" s="38">
        <f>L$12*$D518*INDEX(L$21:L$28,$E518)*INDEX(L$30:L$46,$F518)*(1-INDEX(L$121:L$137,$F518))</f>
        <v/>
      </c>
      <c r="M518" s="37">
        <f>M$12*$D518*INDEX(M$21:M$28,$E518)*INDEX(M$30:M$46,$F518)*(1-INDEX(M$121:M$137,$F518))</f>
        <v/>
      </c>
      <c r="N518" s="37">
        <f>N$12*$D518*INDEX(N$21:N$28,$E518)*INDEX(N$30:N$46,$F518)*(1-INDEX(N$121:N$137,$F518))</f>
        <v/>
      </c>
      <c r="O518" s="37">
        <f>O$12*$D518*INDEX(O$21:O$28,$E518)*INDEX(O$30:O$46,$F518)*(1-INDEX(O$121:O$137,$F518))</f>
        <v/>
      </c>
      <c r="P518" s="37">
        <f>P$12*$D518*INDEX(P$21:P$28,$E518)*INDEX(P$30:P$46,$F518)*(1-INDEX(P$121:P$137,$F518))</f>
        <v/>
      </c>
      <c r="Q518" s="37">
        <f>Q$12*$D518*INDEX(Q$21:Q$28,$E518)*INDEX(Q$30:Q$46,$F518)*(1-INDEX(Q$121:Q$137,$F518))</f>
        <v/>
      </c>
      <c r="R518" s="37">
        <f>R$12*$D518*INDEX(R$21:R$28,$E518)*INDEX(R$30:R$46,$F518)*(1-INDEX(R$121:R$137,$F518))</f>
        <v/>
      </c>
      <c r="S518" s="37">
        <f>S$12*$D518*INDEX(S$21:S$28,$E518)*INDEX(S$30:S$46,$F518)*(1-INDEX(S$121:S$137,$F518))</f>
        <v/>
      </c>
      <c r="T518" s="37">
        <f>T$12*$D518*INDEX(T$21:T$28,$E518)*INDEX(T$30:T$46,$F518)*(1-INDEX(T$121:T$137,$F518))</f>
        <v/>
      </c>
      <c r="U518" s="37">
        <f>U$12*$D518*INDEX(U$21:U$28,$E518)*INDEX(U$30:U$46,$F518)*(1-INDEX(U$121:U$137,$F518))</f>
        <v/>
      </c>
      <c r="V518" s="37">
        <f>V$12*$D518*INDEX(V$21:V$28,$E518)*INDEX(V$30:V$46,$F518)*(1-INDEX(V$121:V$137,$F518))</f>
        <v/>
      </c>
      <c r="W518" s="37">
        <f>W$12*$D518*INDEX(W$21:W$28,$E518)*INDEX(W$30:W$46,$F518)*(1-INDEX(W$121:W$137,$F518))</f>
        <v/>
      </c>
      <c r="X518" s="37">
        <f>X$12*$D518*INDEX(X$21:X$28,$E518)*INDEX(X$30:X$46,$F518)*(1-INDEX(X$121:X$137,$F518))</f>
        <v/>
      </c>
      <c r="Y518" s="37">
        <f>Y$12*$D518*INDEX(Y$21:Y$28,$E518)*INDEX(Y$30:Y$46,$F518)*(1-INDEX(Y$121:Y$137,$F518))</f>
        <v/>
      </c>
      <c r="Z518" s="37">
        <f>Z$12*$D518*INDEX(Z$21:Z$28,$E518)*INDEX(Z$30:Z$46,$F518)*(1-INDEX(Z$121:Z$137,$F518))</f>
        <v/>
      </c>
      <c r="AA518" s="37">
        <f>AA$12*$D518*INDEX(AA$21:AA$28,$E518)*INDEX(AA$30:AA$46,$F518)*(1-INDEX(AA$121:AA$137,$F518))</f>
        <v/>
      </c>
      <c r="AB518" s="37">
        <f>AB$12*$D518*INDEX(AB$21:AB$28,$E518)*INDEX(AB$30:AB$46,$F518)*(1-INDEX(AB$121:AB$137,$F518))</f>
        <v/>
      </c>
      <c r="AC518" s="37">
        <f>AC$12*$D518*INDEX(AC$21:AC$28,$E518)*INDEX(AC$30:AC$46,$F518)*(1-INDEX(AC$121:AC$137,$F518))</f>
        <v/>
      </c>
      <c r="AD518" s="40">
        <f>CARBONTAX(AD$12,$D518,INDEX(AD$21:AD$28,$E518),INDEX(AD$30:AD$46,$F518),INDEX(AD$121:AD$137,$F518))</f>
        <v/>
      </c>
      <c r="AF518" s="11">
        <f>LOWER(Settings!$C$4)&amp;".mit."&amp;$A518&amp;IF($C518="","","."&amp;$C518&amp;"."&amp;$B518)&amp;IF(INDEX(Variables!$D$5:$D$205,MATCH($A518,Variables!$A$5:$A$205,0))="","","."&amp;INDEX(Variables!$D$5:$D$205,MATCH($A518,Variables!$A$5:$A$205,0)))&amp;"."&amp;AF$5</f>
        <v/>
      </c>
      <c r="AG518" s="38">
        <f>AG$12*$D518*INDEX(AG$21:AG$28,$E518)*INDEX(AG$30:AG$46,$F518)*(1-INDEX(AG$121:AG$137,$F518))</f>
        <v/>
      </c>
      <c r="AH518" s="37">
        <f>AH$12*$D518*INDEX(AH$21:AH$28,$E518)*INDEX(AH$30:AH$46,$F518)*(1-INDEX(AH$121:AH$137,$F518))</f>
        <v/>
      </c>
      <c r="AI518" s="37">
        <f>AI$12*$D518*INDEX(AI$21:AI$28,$E518)*INDEX(AI$30:AI$46,$F518)*(1-INDEX(AI$121:AI$137,$F518))</f>
        <v/>
      </c>
      <c r="AJ518" s="37">
        <f>AJ$12*$D518*INDEX(AJ$21:AJ$28,$E518)*INDEX(AJ$30:AJ$46,$F518)*(1-INDEX(AJ$121:AJ$137,$F518))</f>
        <v/>
      </c>
      <c r="AK518" s="37">
        <f>AK$12*$D518*INDEX(AK$21:AK$28,$E518)*INDEX(AK$30:AK$46,$F518)*(1-INDEX(AK$121:AK$137,$F518))</f>
        <v/>
      </c>
      <c r="AL518" s="37">
        <f>AL$12*$D518*INDEX(AL$21:AL$28,$E518)*INDEX(AL$30:AL$46,$F518)*(1-INDEX(AL$121:AL$137,$F518))</f>
        <v/>
      </c>
      <c r="AM518" s="37">
        <f>AM$12*$D518*INDEX(AM$21:AM$28,$E518)*INDEX(AM$30:AM$46,$F518)*(1-INDEX(AM$121:AM$137,$F518))</f>
        <v/>
      </c>
      <c r="AN518" s="37">
        <f>AN$12*$D518*INDEX(AN$21:AN$28,$E518)*INDEX(AN$30:AN$46,$F518)*(1-INDEX(AN$121:AN$137,$F518))</f>
        <v/>
      </c>
      <c r="AO518" s="37">
        <f>AO$12*$D518*INDEX(AO$21:AO$28,$E518)*INDEX(AO$30:AO$46,$F518)*(1-INDEX(AO$121:AO$137,$F518))</f>
        <v/>
      </c>
      <c r="AP518" s="37">
        <f>AP$12*$D518*INDEX(AP$21:AP$28,$E518)*INDEX(AP$30:AP$46,$F518)*(1-INDEX(AP$121:AP$137,$F518))</f>
        <v/>
      </c>
      <c r="AQ518" s="37">
        <f>AQ$12*$D518*INDEX(AQ$21:AQ$28,$E518)*INDEX(AQ$30:AQ$46,$F518)*(1-INDEX(AQ$121:AQ$137,$F518))</f>
        <v/>
      </c>
      <c r="AR518" s="37">
        <f>AR$12*$D518*INDEX(AR$21:AR$28,$E518)*INDEX(AR$30:AR$46,$F518)*(1-INDEX(AR$121:AR$137,$F518))</f>
        <v/>
      </c>
      <c r="AS518" s="37">
        <f>AS$12*$D518*INDEX(AS$21:AS$28,$E518)*INDEX(AS$30:AS$46,$F518)*(1-INDEX(AS$121:AS$137,$F518))</f>
        <v/>
      </c>
      <c r="AT518" s="37">
        <f>AT$12*$D518*INDEX(AT$21:AT$28,$E518)*INDEX(AT$30:AT$46,$F518)*(1-INDEX(AT$121:AT$137,$F518))</f>
        <v/>
      </c>
      <c r="AU518" s="37">
        <f>AU$12*$D518*INDEX(AU$21:AU$28,$E518)*INDEX(AU$30:AU$46,$F518)*(1-INDEX(AU$121:AU$137,$F518))</f>
        <v/>
      </c>
      <c r="AV518" s="37">
        <f>AV$12*$D518*INDEX(AV$21:AV$28,$E518)*INDEX(AV$30:AV$46,$F518)*(1-INDEX(AV$121:AV$137,$F518))</f>
        <v/>
      </c>
      <c r="AW518" s="37">
        <f>AW$12*$D518*INDEX(AW$21:AW$28,$E518)*INDEX(AW$30:AW$46,$F518)*(1-INDEX(AW$121:AW$137,$F518))</f>
        <v/>
      </c>
      <c r="AX518" s="37">
        <f>AX$12*$D518*INDEX(AX$21:AX$28,$E518)*INDEX(AX$30:AX$46,$F518)*(1-INDEX(AX$121:AX$137,$F518))</f>
        <v/>
      </c>
      <c r="AY518" s="40">
        <f>CARBONTAX(AY$12,$D518,INDEX(AY$21:AY$28,$E518),INDEX(AY$30:AY$46,$F518),INDEX(AY$121:AY$137,$F518))</f>
        <v/>
      </c>
    </row>
    <row r="519" hidden="1" outlineLevel="2">
      <c r="A519" s="14" t="inlineStr">
        <is>
          <t>ctxnew</t>
        </is>
      </c>
      <c r="B519" s="14" t="inlineStr">
        <is>
          <t>nga</t>
        </is>
      </c>
      <c r="C519" s="14" t="inlineStr">
        <is>
          <t>rod</t>
        </is>
      </c>
      <c r="D519" s="37">
        <f>INDEX(Inputs!$T$5:$T$132,MATCH($B519&amp;"|"&amp;$C519,Inputs!$A$5:$A$132,0))</f>
        <v/>
      </c>
      <c r="E519" s="37">
        <f>INDEX(Inputs!$J$5:$J$132,MATCH($B519&amp;"|"&amp;$C519,Inputs!$A$5:$A$132,0))</f>
        <v/>
      </c>
      <c r="F519" s="37">
        <f>INDEX(Inputs!$K$5:$K$132,MATCH($B519&amp;"|"&amp;$C519,Inputs!$A$5:$A$132,0))</f>
        <v/>
      </c>
      <c r="G519" s="36" t="n"/>
      <c r="H519" s="14">
        <f>INDEX(Variables!$B$5:$B$205,MATCH($A519,Variables!$A$5:$A$205,0))&amp;IF($C519="",""," | "&amp;INDEX(Mapping!$B$5:$B$26,MATCH($C519,Mapping!$A$5:$A$26,0))&amp;" | "&amp;INDEX(Mapping!$B$30:$B$46,MATCH($B519,Mapping!$A$30:$A$46,0)))</f>
        <v/>
      </c>
      <c r="I519" s="14">
        <f>INDEX(Variables!$C$5:$C$205,MATCH($A519,Variables!$A$5:$A$205,0))</f>
        <v/>
      </c>
      <c r="J519" s="14">
        <f>INDEX(Variables!$E$5:$E$205,MATCH($A519,Variables!$A$5:$A$205,0))</f>
        <v/>
      </c>
      <c r="K519" s="11">
        <f>LOWER(Settings!$C$4)&amp;".mit."&amp;$A519&amp;IF($C519="","","."&amp;$C519&amp;"."&amp;$B519)&amp;IF(INDEX(Variables!$D$5:$D$205,MATCH($A519,Variables!$A$5:$A$205,0))="","","."&amp;INDEX(Variables!$D$5:$D$205,MATCH($A519,Variables!$A$5:$A$205,0)))&amp;"."&amp;K$5</f>
        <v/>
      </c>
      <c r="L519" s="38">
        <f>L$12*$D519*INDEX(L$21:L$28,$E519)*INDEX(L$30:L$46,$F519)*(1-INDEX(L$121:L$137,$F519))</f>
        <v/>
      </c>
      <c r="M519" s="37">
        <f>M$12*$D519*INDEX(M$21:M$28,$E519)*INDEX(M$30:M$46,$F519)*(1-INDEX(M$121:M$137,$F519))</f>
        <v/>
      </c>
      <c r="N519" s="37">
        <f>N$12*$D519*INDEX(N$21:N$28,$E519)*INDEX(N$30:N$46,$F519)*(1-INDEX(N$121:N$137,$F519))</f>
        <v/>
      </c>
      <c r="O519" s="37">
        <f>O$12*$D519*INDEX(O$21:O$28,$E519)*INDEX(O$30:O$46,$F519)*(1-INDEX(O$121:O$137,$F519))</f>
        <v/>
      </c>
      <c r="P519" s="37">
        <f>P$12*$D519*INDEX(P$21:P$28,$E519)*INDEX(P$30:P$46,$F519)*(1-INDEX(P$121:P$137,$F519))</f>
        <v/>
      </c>
      <c r="Q519" s="37">
        <f>Q$12*$D519*INDEX(Q$21:Q$28,$E519)*INDEX(Q$30:Q$46,$F519)*(1-INDEX(Q$121:Q$137,$F519))</f>
        <v/>
      </c>
      <c r="R519" s="37">
        <f>R$12*$D519*INDEX(R$21:R$28,$E519)*INDEX(R$30:R$46,$F519)*(1-INDEX(R$121:R$137,$F519))</f>
        <v/>
      </c>
      <c r="S519" s="37">
        <f>S$12*$D519*INDEX(S$21:S$28,$E519)*INDEX(S$30:S$46,$F519)*(1-INDEX(S$121:S$137,$F519))</f>
        <v/>
      </c>
      <c r="T519" s="37">
        <f>T$12*$D519*INDEX(T$21:T$28,$E519)*INDEX(T$30:T$46,$F519)*(1-INDEX(T$121:T$137,$F519))</f>
        <v/>
      </c>
      <c r="U519" s="37">
        <f>U$12*$D519*INDEX(U$21:U$28,$E519)*INDEX(U$30:U$46,$F519)*(1-INDEX(U$121:U$137,$F519))</f>
        <v/>
      </c>
      <c r="V519" s="37">
        <f>V$12*$D519*INDEX(V$21:V$28,$E519)*INDEX(V$30:V$46,$F519)*(1-INDEX(V$121:V$137,$F519))</f>
        <v/>
      </c>
      <c r="W519" s="37">
        <f>W$12*$D519*INDEX(W$21:W$28,$E519)*INDEX(W$30:W$46,$F519)*(1-INDEX(W$121:W$137,$F519))</f>
        <v/>
      </c>
      <c r="X519" s="37">
        <f>X$12*$D519*INDEX(X$21:X$28,$E519)*INDEX(X$30:X$46,$F519)*(1-INDEX(X$121:X$137,$F519))</f>
        <v/>
      </c>
      <c r="Y519" s="37">
        <f>Y$12*$D519*INDEX(Y$21:Y$28,$E519)*INDEX(Y$30:Y$46,$F519)*(1-INDEX(Y$121:Y$137,$F519))</f>
        <v/>
      </c>
      <c r="Z519" s="37">
        <f>Z$12*$D519*INDEX(Z$21:Z$28,$E519)*INDEX(Z$30:Z$46,$F519)*(1-INDEX(Z$121:Z$137,$F519))</f>
        <v/>
      </c>
      <c r="AA519" s="37">
        <f>AA$12*$D519*INDEX(AA$21:AA$28,$E519)*INDEX(AA$30:AA$46,$F519)*(1-INDEX(AA$121:AA$137,$F519))</f>
        <v/>
      </c>
      <c r="AB519" s="37">
        <f>AB$12*$D519*INDEX(AB$21:AB$28,$E519)*INDEX(AB$30:AB$46,$F519)*(1-INDEX(AB$121:AB$137,$F519))</f>
        <v/>
      </c>
      <c r="AC519" s="37">
        <f>AC$12*$D519*INDEX(AC$21:AC$28,$E519)*INDEX(AC$30:AC$46,$F519)*(1-INDEX(AC$121:AC$137,$F519))</f>
        <v/>
      </c>
      <c r="AD519" s="40">
        <f>CARBONTAX(AD$12,$D519,INDEX(AD$21:AD$28,$E519),INDEX(AD$30:AD$46,$F519),INDEX(AD$121:AD$137,$F519))</f>
        <v/>
      </c>
      <c r="AF519" s="11">
        <f>LOWER(Settings!$C$4)&amp;".mit."&amp;$A519&amp;IF($C519="","","."&amp;$C519&amp;"."&amp;$B519)&amp;IF(INDEX(Variables!$D$5:$D$205,MATCH($A519,Variables!$A$5:$A$205,0))="","","."&amp;INDEX(Variables!$D$5:$D$205,MATCH($A519,Variables!$A$5:$A$205,0)))&amp;"."&amp;AF$5</f>
        <v/>
      </c>
      <c r="AG519" s="38">
        <f>AG$12*$D519*INDEX(AG$21:AG$28,$E519)*INDEX(AG$30:AG$46,$F519)*(1-INDEX(AG$121:AG$137,$F519))</f>
        <v/>
      </c>
      <c r="AH519" s="37">
        <f>AH$12*$D519*INDEX(AH$21:AH$28,$E519)*INDEX(AH$30:AH$46,$F519)*(1-INDEX(AH$121:AH$137,$F519))</f>
        <v/>
      </c>
      <c r="AI519" s="37">
        <f>AI$12*$D519*INDEX(AI$21:AI$28,$E519)*INDEX(AI$30:AI$46,$F519)*(1-INDEX(AI$121:AI$137,$F519))</f>
        <v/>
      </c>
      <c r="AJ519" s="37">
        <f>AJ$12*$D519*INDEX(AJ$21:AJ$28,$E519)*INDEX(AJ$30:AJ$46,$F519)*(1-INDEX(AJ$121:AJ$137,$F519))</f>
        <v/>
      </c>
      <c r="AK519" s="37">
        <f>AK$12*$D519*INDEX(AK$21:AK$28,$E519)*INDEX(AK$30:AK$46,$F519)*(1-INDEX(AK$121:AK$137,$F519))</f>
        <v/>
      </c>
      <c r="AL519" s="37">
        <f>AL$12*$D519*INDEX(AL$21:AL$28,$E519)*INDEX(AL$30:AL$46,$F519)*(1-INDEX(AL$121:AL$137,$F519))</f>
        <v/>
      </c>
      <c r="AM519" s="37">
        <f>AM$12*$D519*INDEX(AM$21:AM$28,$E519)*INDEX(AM$30:AM$46,$F519)*(1-INDEX(AM$121:AM$137,$F519))</f>
        <v/>
      </c>
      <c r="AN519" s="37">
        <f>AN$12*$D519*INDEX(AN$21:AN$28,$E519)*INDEX(AN$30:AN$46,$F519)*(1-INDEX(AN$121:AN$137,$F519))</f>
        <v/>
      </c>
      <c r="AO519" s="37">
        <f>AO$12*$D519*INDEX(AO$21:AO$28,$E519)*INDEX(AO$30:AO$46,$F519)*(1-INDEX(AO$121:AO$137,$F519))</f>
        <v/>
      </c>
      <c r="AP519" s="37">
        <f>AP$12*$D519*INDEX(AP$21:AP$28,$E519)*INDEX(AP$30:AP$46,$F519)*(1-INDEX(AP$121:AP$137,$F519))</f>
        <v/>
      </c>
      <c r="AQ519" s="37">
        <f>AQ$12*$D519*INDEX(AQ$21:AQ$28,$E519)*INDEX(AQ$30:AQ$46,$F519)*(1-INDEX(AQ$121:AQ$137,$F519))</f>
        <v/>
      </c>
      <c r="AR519" s="37">
        <f>AR$12*$D519*INDEX(AR$21:AR$28,$E519)*INDEX(AR$30:AR$46,$F519)*(1-INDEX(AR$121:AR$137,$F519))</f>
        <v/>
      </c>
      <c r="AS519" s="37">
        <f>AS$12*$D519*INDEX(AS$21:AS$28,$E519)*INDEX(AS$30:AS$46,$F519)*(1-INDEX(AS$121:AS$137,$F519))</f>
        <v/>
      </c>
      <c r="AT519" s="37">
        <f>AT$12*$D519*INDEX(AT$21:AT$28,$E519)*INDEX(AT$30:AT$46,$F519)*(1-INDEX(AT$121:AT$137,$F519))</f>
        <v/>
      </c>
      <c r="AU519" s="37">
        <f>AU$12*$D519*INDEX(AU$21:AU$28,$E519)*INDEX(AU$30:AU$46,$F519)*(1-INDEX(AU$121:AU$137,$F519))</f>
        <v/>
      </c>
      <c r="AV519" s="37">
        <f>AV$12*$D519*INDEX(AV$21:AV$28,$E519)*INDEX(AV$30:AV$46,$F519)*(1-INDEX(AV$121:AV$137,$F519))</f>
        <v/>
      </c>
      <c r="AW519" s="37">
        <f>AW$12*$D519*INDEX(AW$21:AW$28,$E519)*INDEX(AW$30:AW$46,$F519)*(1-INDEX(AW$121:AW$137,$F519))</f>
        <v/>
      </c>
      <c r="AX519" s="37">
        <f>AX$12*$D519*INDEX(AX$21:AX$28,$E519)*INDEX(AX$30:AX$46,$F519)*(1-INDEX(AX$121:AX$137,$F519))</f>
        <v/>
      </c>
      <c r="AY519" s="40">
        <f>CARBONTAX(AY$12,$D519,INDEX(AY$21:AY$28,$E519),INDEX(AY$30:AY$46,$F519),INDEX(AY$121:AY$137,$F519))</f>
        <v/>
      </c>
    </row>
    <row r="520" hidden="1" outlineLevel="2">
      <c r="A520" s="14" t="inlineStr">
        <is>
          <t>ctxnew</t>
        </is>
      </c>
      <c r="B520" s="14" t="inlineStr">
        <is>
          <t>gso</t>
        </is>
      </c>
      <c r="C520" s="14" t="inlineStr">
        <is>
          <t>rod</t>
        </is>
      </c>
      <c r="D520" s="37">
        <f>INDEX(Inputs!$T$5:$T$132,MATCH($B520&amp;"|"&amp;$C520,Inputs!$A$5:$A$132,0))</f>
        <v/>
      </c>
      <c r="E520" s="37">
        <f>INDEX(Inputs!$J$5:$J$132,MATCH($B520&amp;"|"&amp;$C520,Inputs!$A$5:$A$132,0))</f>
        <v/>
      </c>
      <c r="F520" s="37">
        <f>INDEX(Inputs!$K$5:$K$132,MATCH($B520&amp;"|"&amp;$C520,Inputs!$A$5:$A$132,0))</f>
        <v/>
      </c>
      <c r="G520" s="36" t="n"/>
      <c r="H520" s="14">
        <f>INDEX(Variables!$B$5:$B$205,MATCH($A520,Variables!$A$5:$A$205,0))&amp;IF($C520="",""," | "&amp;INDEX(Mapping!$B$5:$B$26,MATCH($C520,Mapping!$A$5:$A$26,0))&amp;" | "&amp;INDEX(Mapping!$B$30:$B$46,MATCH($B520,Mapping!$A$30:$A$46,0)))</f>
        <v/>
      </c>
      <c r="I520" s="14">
        <f>INDEX(Variables!$C$5:$C$205,MATCH($A520,Variables!$A$5:$A$205,0))</f>
        <v/>
      </c>
      <c r="J520" s="14">
        <f>INDEX(Variables!$E$5:$E$205,MATCH($A520,Variables!$A$5:$A$205,0))</f>
        <v/>
      </c>
      <c r="K520" s="11">
        <f>LOWER(Settings!$C$4)&amp;".mit."&amp;$A520&amp;IF($C520="","","."&amp;$C520&amp;"."&amp;$B520)&amp;IF(INDEX(Variables!$D$5:$D$205,MATCH($A520,Variables!$A$5:$A$205,0))="","","."&amp;INDEX(Variables!$D$5:$D$205,MATCH($A520,Variables!$A$5:$A$205,0)))&amp;"."&amp;K$5</f>
        <v/>
      </c>
      <c r="L520" s="38">
        <f>L$12*$D520*INDEX(L$21:L$28,$E520)*INDEX(L$30:L$46,$F520)*(1-INDEX(L$121:L$137,$F520))</f>
        <v/>
      </c>
      <c r="M520" s="37">
        <f>M$12*$D520*INDEX(M$21:M$28,$E520)*INDEX(M$30:M$46,$F520)*(1-INDEX(M$121:M$137,$F520))</f>
        <v/>
      </c>
      <c r="N520" s="37">
        <f>N$12*$D520*INDEX(N$21:N$28,$E520)*INDEX(N$30:N$46,$F520)*(1-INDEX(N$121:N$137,$F520))</f>
        <v/>
      </c>
      <c r="O520" s="37">
        <f>O$12*$D520*INDEX(O$21:O$28,$E520)*INDEX(O$30:O$46,$F520)*(1-INDEX(O$121:O$137,$F520))</f>
        <v/>
      </c>
      <c r="P520" s="37">
        <f>P$12*$D520*INDEX(P$21:P$28,$E520)*INDEX(P$30:P$46,$F520)*(1-INDEX(P$121:P$137,$F520))</f>
        <v/>
      </c>
      <c r="Q520" s="37">
        <f>Q$12*$D520*INDEX(Q$21:Q$28,$E520)*INDEX(Q$30:Q$46,$F520)*(1-INDEX(Q$121:Q$137,$F520))</f>
        <v/>
      </c>
      <c r="R520" s="37">
        <f>R$12*$D520*INDEX(R$21:R$28,$E520)*INDEX(R$30:R$46,$F520)*(1-INDEX(R$121:R$137,$F520))</f>
        <v/>
      </c>
      <c r="S520" s="37">
        <f>S$12*$D520*INDEX(S$21:S$28,$E520)*INDEX(S$30:S$46,$F520)*(1-INDEX(S$121:S$137,$F520))</f>
        <v/>
      </c>
      <c r="T520" s="37">
        <f>T$12*$D520*INDEX(T$21:T$28,$E520)*INDEX(T$30:T$46,$F520)*(1-INDEX(T$121:T$137,$F520))</f>
        <v/>
      </c>
      <c r="U520" s="37">
        <f>U$12*$D520*INDEX(U$21:U$28,$E520)*INDEX(U$30:U$46,$F520)*(1-INDEX(U$121:U$137,$F520))</f>
        <v/>
      </c>
      <c r="V520" s="37">
        <f>V$12*$D520*INDEX(V$21:V$28,$E520)*INDEX(V$30:V$46,$F520)*(1-INDEX(V$121:V$137,$F520))</f>
        <v/>
      </c>
      <c r="W520" s="37">
        <f>W$12*$D520*INDEX(W$21:W$28,$E520)*INDEX(W$30:W$46,$F520)*(1-INDEX(W$121:W$137,$F520))</f>
        <v/>
      </c>
      <c r="X520" s="37">
        <f>X$12*$D520*INDEX(X$21:X$28,$E520)*INDEX(X$30:X$46,$F520)*(1-INDEX(X$121:X$137,$F520))</f>
        <v/>
      </c>
      <c r="Y520" s="37">
        <f>Y$12*$D520*INDEX(Y$21:Y$28,$E520)*INDEX(Y$30:Y$46,$F520)*(1-INDEX(Y$121:Y$137,$F520))</f>
        <v/>
      </c>
      <c r="Z520" s="37">
        <f>Z$12*$D520*INDEX(Z$21:Z$28,$E520)*INDEX(Z$30:Z$46,$F520)*(1-INDEX(Z$121:Z$137,$F520))</f>
        <v/>
      </c>
      <c r="AA520" s="37">
        <f>AA$12*$D520*INDEX(AA$21:AA$28,$E520)*INDEX(AA$30:AA$46,$F520)*(1-INDEX(AA$121:AA$137,$F520))</f>
        <v/>
      </c>
      <c r="AB520" s="37">
        <f>AB$12*$D520*INDEX(AB$21:AB$28,$E520)*INDEX(AB$30:AB$46,$F520)*(1-INDEX(AB$121:AB$137,$F520))</f>
        <v/>
      </c>
      <c r="AC520" s="37">
        <f>AC$12*$D520*INDEX(AC$21:AC$28,$E520)*INDEX(AC$30:AC$46,$F520)*(1-INDEX(AC$121:AC$137,$F520))</f>
        <v/>
      </c>
      <c r="AD520" s="40">
        <f>CARBONTAX(AD$12,$D520,INDEX(AD$21:AD$28,$E520),INDEX(AD$30:AD$46,$F520),INDEX(AD$121:AD$137,$F520))</f>
        <v/>
      </c>
      <c r="AF520" s="11">
        <f>LOWER(Settings!$C$4)&amp;".mit."&amp;$A520&amp;IF($C520="","","."&amp;$C520&amp;"."&amp;$B520)&amp;IF(INDEX(Variables!$D$5:$D$205,MATCH($A520,Variables!$A$5:$A$205,0))="","","."&amp;INDEX(Variables!$D$5:$D$205,MATCH($A520,Variables!$A$5:$A$205,0)))&amp;"."&amp;AF$5</f>
        <v/>
      </c>
      <c r="AG520" s="38">
        <f>AG$12*$D520*INDEX(AG$21:AG$28,$E520)*INDEX(AG$30:AG$46,$F520)*(1-INDEX(AG$121:AG$137,$F520))</f>
        <v/>
      </c>
      <c r="AH520" s="37">
        <f>AH$12*$D520*INDEX(AH$21:AH$28,$E520)*INDEX(AH$30:AH$46,$F520)*(1-INDEX(AH$121:AH$137,$F520))</f>
        <v/>
      </c>
      <c r="AI520" s="37">
        <f>AI$12*$D520*INDEX(AI$21:AI$28,$E520)*INDEX(AI$30:AI$46,$F520)*(1-INDEX(AI$121:AI$137,$F520))</f>
        <v/>
      </c>
      <c r="AJ520" s="37">
        <f>AJ$12*$D520*INDEX(AJ$21:AJ$28,$E520)*INDEX(AJ$30:AJ$46,$F520)*(1-INDEX(AJ$121:AJ$137,$F520))</f>
        <v/>
      </c>
      <c r="AK520" s="37">
        <f>AK$12*$D520*INDEX(AK$21:AK$28,$E520)*INDEX(AK$30:AK$46,$F520)*(1-INDEX(AK$121:AK$137,$F520))</f>
        <v/>
      </c>
      <c r="AL520" s="37">
        <f>AL$12*$D520*INDEX(AL$21:AL$28,$E520)*INDEX(AL$30:AL$46,$F520)*(1-INDEX(AL$121:AL$137,$F520))</f>
        <v/>
      </c>
      <c r="AM520" s="37">
        <f>AM$12*$D520*INDEX(AM$21:AM$28,$E520)*INDEX(AM$30:AM$46,$F520)*(1-INDEX(AM$121:AM$137,$F520))</f>
        <v/>
      </c>
      <c r="AN520" s="37">
        <f>AN$12*$D520*INDEX(AN$21:AN$28,$E520)*INDEX(AN$30:AN$46,$F520)*(1-INDEX(AN$121:AN$137,$F520))</f>
        <v/>
      </c>
      <c r="AO520" s="37">
        <f>AO$12*$D520*INDEX(AO$21:AO$28,$E520)*INDEX(AO$30:AO$46,$F520)*(1-INDEX(AO$121:AO$137,$F520))</f>
        <v/>
      </c>
      <c r="AP520" s="37">
        <f>AP$12*$D520*INDEX(AP$21:AP$28,$E520)*INDEX(AP$30:AP$46,$F520)*(1-INDEX(AP$121:AP$137,$F520))</f>
        <v/>
      </c>
      <c r="AQ520" s="37">
        <f>AQ$12*$D520*INDEX(AQ$21:AQ$28,$E520)*INDEX(AQ$30:AQ$46,$F520)*(1-INDEX(AQ$121:AQ$137,$F520))</f>
        <v/>
      </c>
      <c r="AR520" s="37">
        <f>AR$12*$D520*INDEX(AR$21:AR$28,$E520)*INDEX(AR$30:AR$46,$F520)*(1-INDEX(AR$121:AR$137,$F520))</f>
        <v/>
      </c>
      <c r="AS520" s="37">
        <f>AS$12*$D520*INDEX(AS$21:AS$28,$E520)*INDEX(AS$30:AS$46,$F520)*(1-INDEX(AS$121:AS$137,$F520))</f>
        <v/>
      </c>
      <c r="AT520" s="37">
        <f>AT$12*$D520*INDEX(AT$21:AT$28,$E520)*INDEX(AT$30:AT$46,$F520)*(1-INDEX(AT$121:AT$137,$F520))</f>
        <v/>
      </c>
      <c r="AU520" s="37">
        <f>AU$12*$D520*INDEX(AU$21:AU$28,$E520)*INDEX(AU$30:AU$46,$F520)*(1-INDEX(AU$121:AU$137,$F520))</f>
        <v/>
      </c>
      <c r="AV520" s="37">
        <f>AV$12*$D520*INDEX(AV$21:AV$28,$E520)*INDEX(AV$30:AV$46,$F520)*(1-INDEX(AV$121:AV$137,$F520))</f>
        <v/>
      </c>
      <c r="AW520" s="37">
        <f>AW$12*$D520*INDEX(AW$21:AW$28,$E520)*INDEX(AW$30:AW$46,$F520)*(1-INDEX(AW$121:AW$137,$F520))</f>
        <v/>
      </c>
      <c r="AX520" s="37">
        <f>AX$12*$D520*INDEX(AX$21:AX$28,$E520)*INDEX(AX$30:AX$46,$F520)*(1-INDEX(AX$121:AX$137,$F520))</f>
        <v/>
      </c>
      <c r="AY520" s="40">
        <f>CARBONTAX(AY$12,$D520,INDEX(AY$21:AY$28,$E520),INDEX(AY$30:AY$46,$F520),INDEX(AY$121:AY$137,$F520))</f>
        <v/>
      </c>
    </row>
    <row r="521" hidden="1" outlineLevel="2">
      <c r="A521" s="14" t="inlineStr">
        <is>
          <t>ctxnew</t>
        </is>
      </c>
      <c r="B521" s="14" t="inlineStr">
        <is>
          <t>die</t>
        </is>
      </c>
      <c r="C521" s="14" t="inlineStr">
        <is>
          <t>rod</t>
        </is>
      </c>
      <c r="D521" s="37">
        <f>INDEX(Inputs!$T$5:$T$132,MATCH($B521&amp;"|"&amp;$C521,Inputs!$A$5:$A$132,0))</f>
        <v/>
      </c>
      <c r="E521" s="37">
        <f>INDEX(Inputs!$J$5:$J$132,MATCH($B521&amp;"|"&amp;$C521,Inputs!$A$5:$A$132,0))</f>
        <v/>
      </c>
      <c r="F521" s="37">
        <f>INDEX(Inputs!$K$5:$K$132,MATCH($B521&amp;"|"&amp;$C521,Inputs!$A$5:$A$132,0))</f>
        <v/>
      </c>
      <c r="G521" s="36" t="n"/>
      <c r="H521" s="14">
        <f>INDEX(Variables!$B$5:$B$205,MATCH($A521,Variables!$A$5:$A$205,0))&amp;IF($C521="",""," | "&amp;INDEX(Mapping!$B$5:$B$26,MATCH($C521,Mapping!$A$5:$A$26,0))&amp;" | "&amp;INDEX(Mapping!$B$30:$B$46,MATCH($B521,Mapping!$A$30:$A$46,0)))</f>
        <v/>
      </c>
      <c r="I521" s="14">
        <f>INDEX(Variables!$C$5:$C$205,MATCH($A521,Variables!$A$5:$A$205,0))</f>
        <v/>
      </c>
      <c r="J521" s="14">
        <f>INDEX(Variables!$E$5:$E$205,MATCH($A521,Variables!$A$5:$A$205,0))</f>
        <v/>
      </c>
      <c r="K521" s="11">
        <f>LOWER(Settings!$C$4)&amp;".mit."&amp;$A521&amp;IF($C521="","","."&amp;$C521&amp;"."&amp;$B521)&amp;IF(INDEX(Variables!$D$5:$D$205,MATCH($A521,Variables!$A$5:$A$205,0))="","","."&amp;INDEX(Variables!$D$5:$D$205,MATCH($A521,Variables!$A$5:$A$205,0)))&amp;"."&amp;K$5</f>
        <v/>
      </c>
      <c r="L521" s="38">
        <f>L$12*$D521*INDEX(L$21:L$28,$E521)*INDEX(L$30:L$46,$F521)*(1-INDEX(L$121:L$137,$F521))</f>
        <v/>
      </c>
      <c r="M521" s="37">
        <f>M$12*$D521*INDEX(M$21:M$28,$E521)*INDEX(M$30:M$46,$F521)*(1-INDEX(M$121:M$137,$F521))</f>
        <v/>
      </c>
      <c r="N521" s="37">
        <f>N$12*$D521*INDEX(N$21:N$28,$E521)*INDEX(N$30:N$46,$F521)*(1-INDEX(N$121:N$137,$F521))</f>
        <v/>
      </c>
      <c r="O521" s="37">
        <f>O$12*$D521*INDEX(O$21:O$28,$E521)*INDEX(O$30:O$46,$F521)*(1-INDEX(O$121:O$137,$F521))</f>
        <v/>
      </c>
      <c r="P521" s="37">
        <f>P$12*$D521*INDEX(P$21:P$28,$E521)*INDEX(P$30:P$46,$F521)*(1-INDEX(P$121:P$137,$F521))</f>
        <v/>
      </c>
      <c r="Q521" s="37">
        <f>Q$12*$D521*INDEX(Q$21:Q$28,$E521)*INDEX(Q$30:Q$46,$F521)*(1-INDEX(Q$121:Q$137,$F521))</f>
        <v/>
      </c>
      <c r="R521" s="37">
        <f>R$12*$D521*INDEX(R$21:R$28,$E521)*INDEX(R$30:R$46,$F521)*(1-INDEX(R$121:R$137,$F521))</f>
        <v/>
      </c>
      <c r="S521" s="37">
        <f>S$12*$D521*INDEX(S$21:S$28,$E521)*INDEX(S$30:S$46,$F521)*(1-INDEX(S$121:S$137,$F521))</f>
        <v/>
      </c>
      <c r="T521" s="37">
        <f>T$12*$D521*INDEX(T$21:T$28,$E521)*INDEX(T$30:T$46,$F521)*(1-INDEX(T$121:T$137,$F521))</f>
        <v/>
      </c>
      <c r="U521" s="37">
        <f>U$12*$D521*INDEX(U$21:U$28,$E521)*INDEX(U$30:U$46,$F521)*(1-INDEX(U$121:U$137,$F521))</f>
        <v/>
      </c>
      <c r="V521" s="37">
        <f>V$12*$D521*INDEX(V$21:V$28,$E521)*INDEX(V$30:V$46,$F521)*(1-INDEX(V$121:V$137,$F521))</f>
        <v/>
      </c>
      <c r="W521" s="37">
        <f>W$12*$D521*INDEX(W$21:W$28,$E521)*INDEX(W$30:W$46,$F521)*(1-INDEX(W$121:W$137,$F521))</f>
        <v/>
      </c>
      <c r="X521" s="37">
        <f>X$12*$D521*INDEX(X$21:X$28,$E521)*INDEX(X$30:X$46,$F521)*(1-INDEX(X$121:X$137,$F521))</f>
        <v/>
      </c>
      <c r="Y521" s="37">
        <f>Y$12*$D521*INDEX(Y$21:Y$28,$E521)*INDEX(Y$30:Y$46,$F521)*(1-INDEX(Y$121:Y$137,$F521))</f>
        <v/>
      </c>
      <c r="Z521" s="37">
        <f>Z$12*$D521*INDEX(Z$21:Z$28,$E521)*INDEX(Z$30:Z$46,$F521)*(1-INDEX(Z$121:Z$137,$F521))</f>
        <v/>
      </c>
      <c r="AA521" s="37">
        <f>AA$12*$D521*INDEX(AA$21:AA$28,$E521)*INDEX(AA$30:AA$46,$F521)*(1-INDEX(AA$121:AA$137,$F521))</f>
        <v/>
      </c>
      <c r="AB521" s="37">
        <f>AB$12*$D521*INDEX(AB$21:AB$28,$E521)*INDEX(AB$30:AB$46,$F521)*(1-INDEX(AB$121:AB$137,$F521))</f>
        <v/>
      </c>
      <c r="AC521" s="37">
        <f>AC$12*$D521*INDEX(AC$21:AC$28,$E521)*INDEX(AC$30:AC$46,$F521)*(1-INDEX(AC$121:AC$137,$F521))</f>
        <v/>
      </c>
      <c r="AD521" s="40">
        <f>CARBONTAX(AD$12,$D521,INDEX(AD$21:AD$28,$E521),INDEX(AD$30:AD$46,$F521),INDEX(AD$121:AD$137,$F521))</f>
        <v/>
      </c>
      <c r="AF521" s="11">
        <f>LOWER(Settings!$C$4)&amp;".mit."&amp;$A521&amp;IF($C521="","","."&amp;$C521&amp;"."&amp;$B521)&amp;IF(INDEX(Variables!$D$5:$D$205,MATCH($A521,Variables!$A$5:$A$205,0))="","","."&amp;INDEX(Variables!$D$5:$D$205,MATCH($A521,Variables!$A$5:$A$205,0)))&amp;"."&amp;AF$5</f>
        <v/>
      </c>
      <c r="AG521" s="38">
        <f>AG$12*$D521*INDEX(AG$21:AG$28,$E521)*INDEX(AG$30:AG$46,$F521)*(1-INDEX(AG$121:AG$137,$F521))</f>
        <v/>
      </c>
      <c r="AH521" s="37">
        <f>AH$12*$D521*INDEX(AH$21:AH$28,$E521)*INDEX(AH$30:AH$46,$F521)*(1-INDEX(AH$121:AH$137,$F521))</f>
        <v/>
      </c>
      <c r="AI521" s="37">
        <f>AI$12*$D521*INDEX(AI$21:AI$28,$E521)*INDEX(AI$30:AI$46,$F521)*(1-INDEX(AI$121:AI$137,$F521))</f>
        <v/>
      </c>
      <c r="AJ521" s="37">
        <f>AJ$12*$D521*INDEX(AJ$21:AJ$28,$E521)*INDEX(AJ$30:AJ$46,$F521)*(1-INDEX(AJ$121:AJ$137,$F521))</f>
        <v/>
      </c>
      <c r="AK521" s="37">
        <f>AK$12*$D521*INDEX(AK$21:AK$28,$E521)*INDEX(AK$30:AK$46,$F521)*(1-INDEX(AK$121:AK$137,$F521))</f>
        <v/>
      </c>
      <c r="AL521" s="37">
        <f>AL$12*$D521*INDEX(AL$21:AL$28,$E521)*INDEX(AL$30:AL$46,$F521)*(1-INDEX(AL$121:AL$137,$F521))</f>
        <v/>
      </c>
      <c r="AM521" s="37">
        <f>AM$12*$D521*INDEX(AM$21:AM$28,$E521)*INDEX(AM$30:AM$46,$F521)*(1-INDEX(AM$121:AM$137,$F521))</f>
        <v/>
      </c>
      <c r="AN521" s="37">
        <f>AN$12*$D521*INDEX(AN$21:AN$28,$E521)*INDEX(AN$30:AN$46,$F521)*(1-INDEX(AN$121:AN$137,$F521))</f>
        <v/>
      </c>
      <c r="AO521" s="37">
        <f>AO$12*$D521*INDEX(AO$21:AO$28,$E521)*INDEX(AO$30:AO$46,$F521)*(1-INDEX(AO$121:AO$137,$F521))</f>
        <v/>
      </c>
      <c r="AP521" s="37">
        <f>AP$12*$D521*INDEX(AP$21:AP$28,$E521)*INDEX(AP$30:AP$46,$F521)*(1-INDEX(AP$121:AP$137,$F521))</f>
        <v/>
      </c>
      <c r="AQ521" s="37">
        <f>AQ$12*$D521*INDEX(AQ$21:AQ$28,$E521)*INDEX(AQ$30:AQ$46,$F521)*(1-INDEX(AQ$121:AQ$137,$F521))</f>
        <v/>
      </c>
      <c r="AR521" s="37">
        <f>AR$12*$D521*INDEX(AR$21:AR$28,$E521)*INDEX(AR$30:AR$46,$F521)*(1-INDEX(AR$121:AR$137,$F521))</f>
        <v/>
      </c>
      <c r="AS521" s="37">
        <f>AS$12*$D521*INDEX(AS$21:AS$28,$E521)*INDEX(AS$30:AS$46,$F521)*(1-INDEX(AS$121:AS$137,$F521))</f>
        <v/>
      </c>
      <c r="AT521" s="37">
        <f>AT$12*$D521*INDEX(AT$21:AT$28,$E521)*INDEX(AT$30:AT$46,$F521)*(1-INDEX(AT$121:AT$137,$F521))</f>
        <v/>
      </c>
      <c r="AU521" s="37">
        <f>AU$12*$D521*INDEX(AU$21:AU$28,$E521)*INDEX(AU$30:AU$46,$F521)*(1-INDEX(AU$121:AU$137,$F521))</f>
        <v/>
      </c>
      <c r="AV521" s="37">
        <f>AV$12*$D521*INDEX(AV$21:AV$28,$E521)*INDEX(AV$30:AV$46,$F521)*(1-INDEX(AV$121:AV$137,$F521))</f>
        <v/>
      </c>
      <c r="AW521" s="37">
        <f>AW$12*$D521*INDEX(AW$21:AW$28,$E521)*INDEX(AW$30:AW$46,$F521)*(1-INDEX(AW$121:AW$137,$F521))</f>
        <v/>
      </c>
      <c r="AX521" s="37">
        <f>AX$12*$D521*INDEX(AX$21:AX$28,$E521)*INDEX(AX$30:AX$46,$F521)*(1-INDEX(AX$121:AX$137,$F521))</f>
        <v/>
      </c>
      <c r="AY521" s="40">
        <f>CARBONTAX(AY$12,$D521,INDEX(AY$21:AY$28,$E521),INDEX(AY$30:AY$46,$F521),INDEX(AY$121:AY$137,$F521))</f>
        <v/>
      </c>
    </row>
    <row r="522" hidden="1" outlineLevel="2">
      <c r="A522" s="14" t="inlineStr">
        <is>
          <t>ctxnew</t>
        </is>
      </c>
      <c r="B522" s="14" t="inlineStr">
        <is>
          <t>lpg</t>
        </is>
      </c>
      <c r="C522" s="14" t="inlineStr">
        <is>
          <t>rod</t>
        </is>
      </c>
      <c r="D522" s="37">
        <f>INDEX(Inputs!$T$5:$T$132,MATCH($B522&amp;"|"&amp;$C522,Inputs!$A$5:$A$132,0))</f>
        <v/>
      </c>
      <c r="E522" s="37">
        <f>INDEX(Inputs!$J$5:$J$132,MATCH($B522&amp;"|"&amp;$C522,Inputs!$A$5:$A$132,0))</f>
        <v/>
      </c>
      <c r="F522" s="37">
        <f>INDEX(Inputs!$K$5:$K$132,MATCH($B522&amp;"|"&amp;$C522,Inputs!$A$5:$A$132,0))</f>
        <v/>
      </c>
      <c r="G522" s="36" t="n"/>
      <c r="H522" s="14">
        <f>INDEX(Variables!$B$5:$B$205,MATCH($A522,Variables!$A$5:$A$205,0))&amp;IF($C522="",""," | "&amp;INDEX(Mapping!$B$5:$B$26,MATCH($C522,Mapping!$A$5:$A$26,0))&amp;" | "&amp;INDEX(Mapping!$B$30:$B$46,MATCH($B522,Mapping!$A$30:$A$46,0)))</f>
        <v/>
      </c>
      <c r="I522" s="14">
        <f>INDEX(Variables!$C$5:$C$205,MATCH($A522,Variables!$A$5:$A$205,0))</f>
        <v/>
      </c>
      <c r="J522" s="14">
        <f>INDEX(Variables!$E$5:$E$205,MATCH($A522,Variables!$A$5:$A$205,0))</f>
        <v/>
      </c>
      <c r="K522" s="11">
        <f>LOWER(Settings!$C$4)&amp;".mit."&amp;$A522&amp;IF($C522="","","."&amp;$C522&amp;"."&amp;$B522)&amp;IF(INDEX(Variables!$D$5:$D$205,MATCH($A522,Variables!$A$5:$A$205,0))="","","."&amp;INDEX(Variables!$D$5:$D$205,MATCH($A522,Variables!$A$5:$A$205,0)))&amp;"."&amp;K$5</f>
        <v/>
      </c>
      <c r="L522" s="38">
        <f>L$12*$D522*INDEX(L$21:L$28,$E522)*INDEX(L$30:L$46,$F522)*(1-INDEX(L$121:L$137,$F522))</f>
        <v/>
      </c>
      <c r="M522" s="37">
        <f>M$12*$D522*INDEX(M$21:M$28,$E522)*INDEX(M$30:M$46,$F522)*(1-INDEX(M$121:M$137,$F522))</f>
        <v/>
      </c>
      <c r="N522" s="37">
        <f>N$12*$D522*INDEX(N$21:N$28,$E522)*INDEX(N$30:N$46,$F522)*(1-INDEX(N$121:N$137,$F522))</f>
        <v/>
      </c>
      <c r="O522" s="37">
        <f>O$12*$D522*INDEX(O$21:O$28,$E522)*INDEX(O$30:O$46,$F522)*(1-INDEX(O$121:O$137,$F522))</f>
        <v/>
      </c>
      <c r="P522" s="37">
        <f>P$12*$D522*INDEX(P$21:P$28,$E522)*INDEX(P$30:P$46,$F522)*(1-INDEX(P$121:P$137,$F522))</f>
        <v/>
      </c>
      <c r="Q522" s="37">
        <f>Q$12*$D522*INDEX(Q$21:Q$28,$E522)*INDEX(Q$30:Q$46,$F522)*(1-INDEX(Q$121:Q$137,$F522))</f>
        <v/>
      </c>
      <c r="R522" s="37">
        <f>R$12*$D522*INDEX(R$21:R$28,$E522)*INDEX(R$30:R$46,$F522)*(1-INDEX(R$121:R$137,$F522))</f>
        <v/>
      </c>
      <c r="S522" s="37">
        <f>S$12*$D522*INDEX(S$21:S$28,$E522)*INDEX(S$30:S$46,$F522)*(1-INDEX(S$121:S$137,$F522))</f>
        <v/>
      </c>
      <c r="T522" s="37">
        <f>T$12*$D522*INDEX(T$21:T$28,$E522)*INDEX(T$30:T$46,$F522)*(1-INDEX(T$121:T$137,$F522))</f>
        <v/>
      </c>
      <c r="U522" s="37">
        <f>U$12*$D522*INDEX(U$21:U$28,$E522)*INDEX(U$30:U$46,$F522)*(1-INDEX(U$121:U$137,$F522))</f>
        <v/>
      </c>
      <c r="V522" s="37">
        <f>V$12*$D522*INDEX(V$21:V$28,$E522)*INDEX(V$30:V$46,$F522)*(1-INDEX(V$121:V$137,$F522))</f>
        <v/>
      </c>
      <c r="W522" s="37">
        <f>W$12*$D522*INDEX(W$21:W$28,$E522)*INDEX(W$30:W$46,$F522)*(1-INDEX(W$121:W$137,$F522))</f>
        <v/>
      </c>
      <c r="X522" s="37">
        <f>X$12*$D522*INDEX(X$21:X$28,$E522)*INDEX(X$30:X$46,$F522)*(1-INDEX(X$121:X$137,$F522))</f>
        <v/>
      </c>
      <c r="Y522" s="37">
        <f>Y$12*$D522*INDEX(Y$21:Y$28,$E522)*INDEX(Y$30:Y$46,$F522)*(1-INDEX(Y$121:Y$137,$F522))</f>
        <v/>
      </c>
      <c r="Z522" s="37">
        <f>Z$12*$D522*INDEX(Z$21:Z$28,$E522)*INDEX(Z$30:Z$46,$F522)*(1-INDEX(Z$121:Z$137,$F522))</f>
        <v/>
      </c>
      <c r="AA522" s="37">
        <f>AA$12*$D522*INDEX(AA$21:AA$28,$E522)*INDEX(AA$30:AA$46,$F522)*(1-INDEX(AA$121:AA$137,$F522))</f>
        <v/>
      </c>
      <c r="AB522" s="37">
        <f>AB$12*$D522*INDEX(AB$21:AB$28,$E522)*INDEX(AB$30:AB$46,$F522)*(1-INDEX(AB$121:AB$137,$F522))</f>
        <v/>
      </c>
      <c r="AC522" s="37">
        <f>AC$12*$D522*INDEX(AC$21:AC$28,$E522)*INDEX(AC$30:AC$46,$F522)*(1-INDEX(AC$121:AC$137,$F522))</f>
        <v/>
      </c>
      <c r="AD522" s="40">
        <f>CARBONTAX(AD$12,$D522,INDEX(AD$21:AD$28,$E522),INDEX(AD$30:AD$46,$F522),INDEX(AD$121:AD$137,$F522))</f>
        <v/>
      </c>
      <c r="AF522" s="11">
        <f>LOWER(Settings!$C$4)&amp;".mit."&amp;$A522&amp;IF($C522="","","."&amp;$C522&amp;"."&amp;$B522)&amp;IF(INDEX(Variables!$D$5:$D$205,MATCH($A522,Variables!$A$5:$A$205,0))="","","."&amp;INDEX(Variables!$D$5:$D$205,MATCH($A522,Variables!$A$5:$A$205,0)))&amp;"."&amp;AF$5</f>
        <v/>
      </c>
      <c r="AG522" s="38">
        <f>AG$12*$D522*INDEX(AG$21:AG$28,$E522)*INDEX(AG$30:AG$46,$F522)*(1-INDEX(AG$121:AG$137,$F522))</f>
        <v/>
      </c>
      <c r="AH522" s="37">
        <f>AH$12*$D522*INDEX(AH$21:AH$28,$E522)*INDEX(AH$30:AH$46,$F522)*(1-INDEX(AH$121:AH$137,$F522))</f>
        <v/>
      </c>
      <c r="AI522" s="37">
        <f>AI$12*$D522*INDEX(AI$21:AI$28,$E522)*INDEX(AI$30:AI$46,$F522)*(1-INDEX(AI$121:AI$137,$F522))</f>
        <v/>
      </c>
      <c r="AJ522" s="37">
        <f>AJ$12*$D522*INDEX(AJ$21:AJ$28,$E522)*INDEX(AJ$30:AJ$46,$F522)*(1-INDEX(AJ$121:AJ$137,$F522))</f>
        <v/>
      </c>
      <c r="AK522" s="37">
        <f>AK$12*$D522*INDEX(AK$21:AK$28,$E522)*INDEX(AK$30:AK$46,$F522)*(1-INDEX(AK$121:AK$137,$F522))</f>
        <v/>
      </c>
      <c r="AL522" s="37">
        <f>AL$12*$D522*INDEX(AL$21:AL$28,$E522)*INDEX(AL$30:AL$46,$F522)*(1-INDEX(AL$121:AL$137,$F522))</f>
        <v/>
      </c>
      <c r="AM522" s="37">
        <f>AM$12*$D522*INDEX(AM$21:AM$28,$E522)*INDEX(AM$30:AM$46,$F522)*(1-INDEX(AM$121:AM$137,$F522))</f>
        <v/>
      </c>
      <c r="AN522" s="37">
        <f>AN$12*$D522*INDEX(AN$21:AN$28,$E522)*INDEX(AN$30:AN$46,$F522)*(1-INDEX(AN$121:AN$137,$F522))</f>
        <v/>
      </c>
      <c r="AO522" s="37">
        <f>AO$12*$D522*INDEX(AO$21:AO$28,$E522)*INDEX(AO$30:AO$46,$F522)*(1-INDEX(AO$121:AO$137,$F522))</f>
        <v/>
      </c>
      <c r="AP522" s="37">
        <f>AP$12*$D522*INDEX(AP$21:AP$28,$E522)*INDEX(AP$30:AP$46,$F522)*(1-INDEX(AP$121:AP$137,$F522))</f>
        <v/>
      </c>
      <c r="AQ522" s="37">
        <f>AQ$12*$D522*INDEX(AQ$21:AQ$28,$E522)*INDEX(AQ$30:AQ$46,$F522)*(1-INDEX(AQ$121:AQ$137,$F522))</f>
        <v/>
      </c>
      <c r="AR522" s="37">
        <f>AR$12*$D522*INDEX(AR$21:AR$28,$E522)*INDEX(AR$30:AR$46,$F522)*(1-INDEX(AR$121:AR$137,$F522))</f>
        <v/>
      </c>
      <c r="AS522" s="37">
        <f>AS$12*$D522*INDEX(AS$21:AS$28,$E522)*INDEX(AS$30:AS$46,$F522)*(1-INDEX(AS$121:AS$137,$F522))</f>
        <v/>
      </c>
      <c r="AT522" s="37">
        <f>AT$12*$D522*INDEX(AT$21:AT$28,$E522)*INDEX(AT$30:AT$46,$F522)*(1-INDEX(AT$121:AT$137,$F522))</f>
        <v/>
      </c>
      <c r="AU522" s="37">
        <f>AU$12*$D522*INDEX(AU$21:AU$28,$E522)*INDEX(AU$30:AU$46,$F522)*(1-INDEX(AU$121:AU$137,$F522))</f>
        <v/>
      </c>
      <c r="AV522" s="37">
        <f>AV$12*$D522*INDEX(AV$21:AV$28,$E522)*INDEX(AV$30:AV$46,$F522)*(1-INDEX(AV$121:AV$137,$F522))</f>
        <v/>
      </c>
      <c r="AW522" s="37">
        <f>AW$12*$D522*INDEX(AW$21:AW$28,$E522)*INDEX(AW$30:AW$46,$F522)*(1-INDEX(AW$121:AW$137,$F522))</f>
        <v/>
      </c>
      <c r="AX522" s="37">
        <f>AX$12*$D522*INDEX(AX$21:AX$28,$E522)*INDEX(AX$30:AX$46,$F522)*(1-INDEX(AX$121:AX$137,$F522))</f>
        <v/>
      </c>
      <c r="AY522" s="40">
        <f>CARBONTAX(AY$12,$D522,INDEX(AY$21:AY$28,$E522),INDEX(AY$30:AY$46,$F522),INDEX(AY$121:AY$137,$F522))</f>
        <v/>
      </c>
    </row>
    <row r="523" hidden="1" outlineLevel="2">
      <c r="A523" s="14" t="inlineStr">
        <is>
          <t>ctxnew</t>
        </is>
      </c>
      <c r="B523" s="14" t="inlineStr">
        <is>
          <t>ker</t>
        </is>
      </c>
      <c r="C523" s="14" t="inlineStr">
        <is>
          <t>rod</t>
        </is>
      </c>
      <c r="D523" s="37">
        <f>INDEX(Inputs!$T$5:$T$132,MATCH($B523&amp;"|"&amp;$C523,Inputs!$A$5:$A$132,0))</f>
        <v/>
      </c>
      <c r="E523" s="37">
        <f>INDEX(Inputs!$J$5:$J$132,MATCH($B523&amp;"|"&amp;$C523,Inputs!$A$5:$A$132,0))</f>
        <v/>
      </c>
      <c r="F523" s="37">
        <f>INDEX(Inputs!$K$5:$K$132,MATCH($B523&amp;"|"&amp;$C523,Inputs!$A$5:$A$132,0))</f>
        <v/>
      </c>
      <c r="G523" s="36" t="n"/>
      <c r="H523" s="14">
        <f>INDEX(Variables!$B$5:$B$205,MATCH($A523,Variables!$A$5:$A$205,0))&amp;IF($C523="",""," | "&amp;INDEX(Mapping!$B$5:$B$26,MATCH($C523,Mapping!$A$5:$A$26,0))&amp;" | "&amp;INDEX(Mapping!$B$30:$B$46,MATCH($B523,Mapping!$A$30:$A$46,0)))</f>
        <v/>
      </c>
      <c r="I523" s="14">
        <f>INDEX(Variables!$C$5:$C$205,MATCH($A523,Variables!$A$5:$A$205,0))</f>
        <v/>
      </c>
      <c r="J523" s="14">
        <f>INDEX(Variables!$E$5:$E$205,MATCH($A523,Variables!$A$5:$A$205,0))</f>
        <v/>
      </c>
      <c r="K523" s="11">
        <f>LOWER(Settings!$C$4)&amp;".mit."&amp;$A523&amp;IF($C523="","","."&amp;$C523&amp;"."&amp;$B523)&amp;IF(INDEX(Variables!$D$5:$D$205,MATCH($A523,Variables!$A$5:$A$205,0))="","","."&amp;INDEX(Variables!$D$5:$D$205,MATCH($A523,Variables!$A$5:$A$205,0)))&amp;"."&amp;K$5</f>
        <v/>
      </c>
      <c r="L523" s="38">
        <f>L$12*$D523*INDEX(L$21:L$28,$E523)*INDEX(L$30:L$46,$F523)*(1-INDEX(L$121:L$137,$F523))</f>
        <v/>
      </c>
      <c r="M523" s="37">
        <f>M$12*$D523*INDEX(M$21:M$28,$E523)*INDEX(M$30:M$46,$F523)*(1-INDEX(M$121:M$137,$F523))</f>
        <v/>
      </c>
      <c r="N523" s="37">
        <f>N$12*$D523*INDEX(N$21:N$28,$E523)*INDEX(N$30:N$46,$F523)*(1-INDEX(N$121:N$137,$F523))</f>
        <v/>
      </c>
      <c r="O523" s="37">
        <f>O$12*$D523*INDEX(O$21:O$28,$E523)*INDEX(O$30:O$46,$F523)*(1-INDEX(O$121:O$137,$F523))</f>
        <v/>
      </c>
      <c r="P523" s="37">
        <f>P$12*$D523*INDEX(P$21:P$28,$E523)*INDEX(P$30:P$46,$F523)*(1-INDEX(P$121:P$137,$F523))</f>
        <v/>
      </c>
      <c r="Q523" s="37">
        <f>Q$12*$D523*INDEX(Q$21:Q$28,$E523)*INDEX(Q$30:Q$46,$F523)*(1-INDEX(Q$121:Q$137,$F523))</f>
        <v/>
      </c>
      <c r="R523" s="37">
        <f>R$12*$D523*INDEX(R$21:R$28,$E523)*INDEX(R$30:R$46,$F523)*(1-INDEX(R$121:R$137,$F523))</f>
        <v/>
      </c>
      <c r="S523" s="37">
        <f>S$12*$D523*INDEX(S$21:S$28,$E523)*INDEX(S$30:S$46,$F523)*(1-INDEX(S$121:S$137,$F523))</f>
        <v/>
      </c>
      <c r="T523" s="37">
        <f>T$12*$D523*INDEX(T$21:T$28,$E523)*INDEX(T$30:T$46,$F523)*(1-INDEX(T$121:T$137,$F523))</f>
        <v/>
      </c>
      <c r="U523" s="37">
        <f>U$12*$D523*INDEX(U$21:U$28,$E523)*INDEX(U$30:U$46,$F523)*(1-INDEX(U$121:U$137,$F523))</f>
        <v/>
      </c>
      <c r="V523" s="37">
        <f>V$12*$D523*INDEX(V$21:V$28,$E523)*INDEX(V$30:V$46,$F523)*(1-INDEX(V$121:V$137,$F523))</f>
        <v/>
      </c>
      <c r="W523" s="37">
        <f>W$12*$D523*INDEX(W$21:W$28,$E523)*INDEX(W$30:W$46,$F523)*(1-INDEX(W$121:W$137,$F523))</f>
        <v/>
      </c>
      <c r="X523" s="37">
        <f>X$12*$D523*INDEX(X$21:X$28,$E523)*INDEX(X$30:X$46,$F523)*(1-INDEX(X$121:X$137,$F523))</f>
        <v/>
      </c>
      <c r="Y523" s="37">
        <f>Y$12*$D523*INDEX(Y$21:Y$28,$E523)*INDEX(Y$30:Y$46,$F523)*(1-INDEX(Y$121:Y$137,$F523))</f>
        <v/>
      </c>
      <c r="Z523" s="37">
        <f>Z$12*$D523*INDEX(Z$21:Z$28,$E523)*INDEX(Z$30:Z$46,$F523)*(1-INDEX(Z$121:Z$137,$F523))</f>
        <v/>
      </c>
      <c r="AA523" s="37">
        <f>AA$12*$D523*INDEX(AA$21:AA$28,$E523)*INDEX(AA$30:AA$46,$F523)*(1-INDEX(AA$121:AA$137,$F523))</f>
        <v/>
      </c>
      <c r="AB523" s="37">
        <f>AB$12*$D523*INDEX(AB$21:AB$28,$E523)*INDEX(AB$30:AB$46,$F523)*(1-INDEX(AB$121:AB$137,$F523))</f>
        <v/>
      </c>
      <c r="AC523" s="37">
        <f>AC$12*$D523*INDEX(AC$21:AC$28,$E523)*INDEX(AC$30:AC$46,$F523)*(1-INDEX(AC$121:AC$137,$F523))</f>
        <v/>
      </c>
      <c r="AD523" s="40">
        <f>CARBONTAX(AD$12,$D523,INDEX(AD$21:AD$28,$E523),INDEX(AD$30:AD$46,$F523),INDEX(AD$121:AD$137,$F523))</f>
        <v/>
      </c>
      <c r="AF523" s="11">
        <f>LOWER(Settings!$C$4)&amp;".mit."&amp;$A523&amp;IF($C523="","","."&amp;$C523&amp;"."&amp;$B523)&amp;IF(INDEX(Variables!$D$5:$D$205,MATCH($A523,Variables!$A$5:$A$205,0))="","","."&amp;INDEX(Variables!$D$5:$D$205,MATCH($A523,Variables!$A$5:$A$205,0)))&amp;"."&amp;AF$5</f>
        <v/>
      </c>
      <c r="AG523" s="38">
        <f>AG$12*$D523*INDEX(AG$21:AG$28,$E523)*INDEX(AG$30:AG$46,$F523)*(1-INDEX(AG$121:AG$137,$F523))</f>
        <v/>
      </c>
      <c r="AH523" s="37">
        <f>AH$12*$D523*INDEX(AH$21:AH$28,$E523)*INDEX(AH$30:AH$46,$F523)*(1-INDEX(AH$121:AH$137,$F523))</f>
        <v/>
      </c>
      <c r="AI523" s="37">
        <f>AI$12*$D523*INDEX(AI$21:AI$28,$E523)*INDEX(AI$30:AI$46,$F523)*(1-INDEX(AI$121:AI$137,$F523))</f>
        <v/>
      </c>
      <c r="AJ523" s="37">
        <f>AJ$12*$D523*INDEX(AJ$21:AJ$28,$E523)*INDEX(AJ$30:AJ$46,$F523)*(1-INDEX(AJ$121:AJ$137,$F523))</f>
        <v/>
      </c>
      <c r="AK523" s="37">
        <f>AK$12*$D523*INDEX(AK$21:AK$28,$E523)*INDEX(AK$30:AK$46,$F523)*(1-INDEX(AK$121:AK$137,$F523))</f>
        <v/>
      </c>
      <c r="AL523" s="37">
        <f>AL$12*$D523*INDEX(AL$21:AL$28,$E523)*INDEX(AL$30:AL$46,$F523)*(1-INDEX(AL$121:AL$137,$F523))</f>
        <v/>
      </c>
      <c r="AM523" s="37">
        <f>AM$12*$D523*INDEX(AM$21:AM$28,$E523)*INDEX(AM$30:AM$46,$F523)*(1-INDEX(AM$121:AM$137,$F523))</f>
        <v/>
      </c>
      <c r="AN523" s="37">
        <f>AN$12*$D523*INDEX(AN$21:AN$28,$E523)*INDEX(AN$30:AN$46,$F523)*(1-INDEX(AN$121:AN$137,$F523))</f>
        <v/>
      </c>
      <c r="AO523" s="37">
        <f>AO$12*$D523*INDEX(AO$21:AO$28,$E523)*INDEX(AO$30:AO$46,$F523)*(1-INDEX(AO$121:AO$137,$F523))</f>
        <v/>
      </c>
      <c r="AP523" s="37">
        <f>AP$12*$D523*INDEX(AP$21:AP$28,$E523)*INDEX(AP$30:AP$46,$F523)*(1-INDEX(AP$121:AP$137,$F523))</f>
        <v/>
      </c>
      <c r="AQ523" s="37">
        <f>AQ$12*$D523*INDEX(AQ$21:AQ$28,$E523)*INDEX(AQ$30:AQ$46,$F523)*(1-INDEX(AQ$121:AQ$137,$F523))</f>
        <v/>
      </c>
      <c r="AR523" s="37">
        <f>AR$12*$D523*INDEX(AR$21:AR$28,$E523)*INDEX(AR$30:AR$46,$F523)*(1-INDEX(AR$121:AR$137,$F523))</f>
        <v/>
      </c>
      <c r="AS523" s="37">
        <f>AS$12*$D523*INDEX(AS$21:AS$28,$E523)*INDEX(AS$30:AS$46,$F523)*(1-INDEX(AS$121:AS$137,$F523))</f>
        <v/>
      </c>
      <c r="AT523" s="37">
        <f>AT$12*$D523*INDEX(AT$21:AT$28,$E523)*INDEX(AT$30:AT$46,$F523)*(1-INDEX(AT$121:AT$137,$F523))</f>
        <v/>
      </c>
      <c r="AU523" s="37">
        <f>AU$12*$D523*INDEX(AU$21:AU$28,$E523)*INDEX(AU$30:AU$46,$F523)*(1-INDEX(AU$121:AU$137,$F523))</f>
        <v/>
      </c>
      <c r="AV523" s="37">
        <f>AV$12*$D523*INDEX(AV$21:AV$28,$E523)*INDEX(AV$30:AV$46,$F523)*(1-INDEX(AV$121:AV$137,$F523))</f>
        <v/>
      </c>
      <c r="AW523" s="37">
        <f>AW$12*$D523*INDEX(AW$21:AW$28,$E523)*INDEX(AW$30:AW$46,$F523)*(1-INDEX(AW$121:AW$137,$F523))</f>
        <v/>
      </c>
      <c r="AX523" s="37">
        <f>AX$12*$D523*INDEX(AX$21:AX$28,$E523)*INDEX(AX$30:AX$46,$F523)*(1-INDEX(AX$121:AX$137,$F523))</f>
        <v/>
      </c>
      <c r="AY523" s="40">
        <f>CARBONTAX(AY$12,$D523,INDEX(AY$21:AY$28,$E523),INDEX(AY$30:AY$46,$F523),INDEX(AY$121:AY$137,$F523))</f>
        <v/>
      </c>
    </row>
    <row r="524" hidden="1" outlineLevel="2">
      <c r="A524" s="14" t="inlineStr">
        <is>
          <t>ctxnew</t>
        </is>
      </c>
      <c r="B524" s="14" t="inlineStr">
        <is>
          <t>oop</t>
        </is>
      </c>
      <c r="C524" s="14" t="inlineStr">
        <is>
          <t>rod</t>
        </is>
      </c>
      <c r="D524" s="37">
        <f>INDEX(Inputs!$T$5:$T$132,MATCH($B524&amp;"|"&amp;$C524,Inputs!$A$5:$A$132,0))</f>
        <v/>
      </c>
      <c r="E524" s="37">
        <f>INDEX(Inputs!$J$5:$J$132,MATCH($B524&amp;"|"&amp;$C524,Inputs!$A$5:$A$132,0))</f>
        <v/>
      </c>
      <c r="F524" s="37">
        <f>INDEX(Inputs!$K$5:$K$132,MATCH($B524&amp;"|"&amp;$C524,Inputs!$A$5:$A$132,0))</f>
        <v/>
      </c>
      <c r="G524" s="36" t="n"/>
      <c r="H524" s="14">
        <f>INDEX(Variables!$B$5:$B$205,MATCH($A524,Variables!$A$5:$A$205,0))&amp;IF($C524="",""," | "&amp;INDEX(Mapping!$B$5:$B$26,MATCH($C524,Mapping!$A$5:$A$26,0))&amp;" | "&amp;INDEX(Mapping!$B$30:$B$46,MATCH($B524,Mapping!$A$30:$A$46,0)))</f>
        <v/>
      </c>
      <c r="I524" s="14">
        <f>INDEX(Variables!$C$5:$C$205,MATCH($A524,Variables!$A$5:$A$205,0))</f>
        <v/>
      </c>
      <c r="J524" s="14">
        <f>INDEX(Variables!$E$5:$E$205,MATCH($A524,Variables!$A$5:$A$205,0))</f>
        <v/>
      </c>
      <c r="K524" s="11">
        <f>LOWER(Settings!$C$4)&amp;".mit."&amp;$A524&amp;IF($C524="","","."&amp;$C524&amp;"."&amp;$B524)&amp;IF(INDEX(Variables!$D$5:$D$205,MATCH($A524,Variables!$A$5:$A$205,0))="","","."&amp;INDEX(Variables!$D$5:$D$205,MATCH($A524,Variables!$A$5:$A$205,0)))&amp;"."&amp;K$5</f>
        <v/>
      </c>
      <c r="L524" s="38">
        <f>L$12*$D524*INDEX(L$21:L$28,$E524)*INDEX(L$30:L$46,$F524)*(1-INDEX(L$121:L$137,$F524))</f>
        <v/>
      </c>
      <c r="M524" s="37">
        <f>M$12*$D524*INDEX(M$21:M$28,$E524)*INDEX(M$30:M$46,$F524)*(1-INDEX(M$121:M$137,$F524))</f>
        <v/>
      </c>
      <c r="N524" s="37">
        <f>N$12*$D524*INDEX(N$21:N$28,$E524)*INDEX(N$30:N$46,$F524)*(1-INDEX(N$121:N$137,$F524))</f>
        <v/>
      </c>
      <c r="O524" s="37">
        <f>O$12*$D524*INDEX(O$21:O$28,$E524)*INDEX(O$30:O$46,$F524)*(1-INDEX(O$121:O$137,$F524))</f>
        <v/>
      </c>
      <c r="P524" s="37">
        <f>P$12*$D524*INDEX(P$21:P$28,$E524)*INDEX(P$30:P$46,$F524)*(1-INDEX(P$121:P$137,$F524))</f>
        <v/>
      </c>
      <c r="Q524" s="37">
        <f>Q$12*$D524*INDEX(Q$21:Q$28,$E524)*INDEX(Q$30:Q$46,$F524)*(1-INDEX(Q$121:Q$137,$F524))</f>
        <v/>
      </c>
      <c r="R524" s="37">
        <f>R$12*$D524*INDEX(R$21:R$28,$E524)*INDEX(R$30:R$46,$F524)*(1-INDEX(R$121:R$137,$F524))</f>
        <v/>
      </c>
      <c r="S524" s="37">
        <f>S$12*$D524*INDEX(S$21:S$28,$E524)*INDEX(S$30:S$46,$F524)*(1-INDEX(S$121:S$137,$F524))</f>
        <v/>
      </c>
      <c r="T524" s="37">
        <f>T$12*$D524*INDEX(T$21:T$28,$E524)*INDEX(T$30:T$46,$F524)*(1-INDEX(T$121:T$137,$F524))</f>
        <v/>
      </c>
      <c r="U524" s="37">
        <f>U$12*$D524*INDEX(U$21:U$28,$E524)*INDEX(U$30:U$46,$F524)*(1-INDEX(U$121:U$137,$F524))</f>
        <v/>
      </c>
      <c r="V524" s="37">
        <f>V$12*$D524*INDEX(V$21:V$28,$E524)*INDEX(V$30:V$46,$F524)*(1-INDEX(V$121:V$137,$F524))</f>
        <v/>
      </c>
      <c r="W524" s="37">
        <f>W$12*$D524*INDEX(W$21:W$28,$E524)*INDEX(W$30:W$46,$F524)*(1-INDEX(W$121:W$137,$F524))</f>
        <v/>
      </c>
      <c r="X524" s="37">
        <f>X$12*$D524*INDEX(X$21:X$28,$E524)*INDEX(X$30:X$46,$F524)*(1-INDEX(X$121:X$137,$F524))</f>
        <v/>
      </c>
      <c r="Y524" s="37">
        <f>Y$12*$D524*INDEX(Y$21:Y$28,$E524)*INDEX(Y$30:Y$46,$F524)*(1-INDEX(Y$121:Y$137,$F524))</f>
        <v/>
      </c>
      <c r="Z524" s="37">
        <f>Z$12*$D524*INDEX(Z$21:Z$28,$E524)*INDEX(Z$30:Z$46,$F524)*(1-INDEX(Z$121:Z$137,$F524))</f>
        <v/>
      </c>
      <c r="AA524" s="37">
        <f>AA$12*$D524*INDEX(AA$21:AA$28,$E524)*INDEX(AA$30:AA$46,$F524)*(1-INDEX(AA$121:AA$137,$F524))</f>
        <v/>
      </c>
      <c r="AB524" s="37">
        <f>AB$12*$D524*INDEX(AB$21:AB$28,$E524)*INDEX(AB$30:AB$46,$F524)*(1-INDEX(AB$121:AB$137,$F524))</f>
        <v/>
      </c>
      <c r="AC524" s="37">
        <f>AC$12*$D524*INDEX(AC$21:AC$28,$E524)*INDEX(AC$30:AC$46,$F524)*(1-INDEX(AC$121:AC$137,$F524))</f>
        <v/>
      </c>
      <c r="AD524" s="40">
        <f>CARBONTAX(AD$12,$D524,INDEX(AD$21:AD$28,$E524),INDEX(AD$30:AD$46,$F524),INDEX(AD$121:AD$137,$F524))</f>
        <v/>
      </c>
      <c r="AF524" s="11">
        <f>LOWER(Settings!$C$4)&amp;".mit."&amp;$A524&amp;IF($C524="","","."&amp;$C524&amp;"."&amp;$B524)&amp;IF(INDEX(Variables!$D$5:$D$205,MATCH($A524,Variables!$A$5:$A$205,0))="","","."&amp;INDEX(Variables!$D$5:$D$205,MATCH($A524,Variables!$A$5:$A$205,0)))&amp;"."&amp;AF$5</f>
        <v/>
      </c>
      <c r="AG524" s="38">
        <f>AG$12*$D524*INDEX(AG$21:AG$28,$E524)*INDEX(AG$30:AG$46,$F524)*(1-INDEX(AG$121:AG$137,$F524))</f>
        <v/>
      </c>
      <c r="AH524" s="37">
        <f>AH$12*$D524*INDEX(AH$21:AH$28,$E524)*INDEX(AH$30:AH$46,$F524)*(1-INDEX(AH$121:AH$137,$F524))</f>
        <v/>
      </c>
      <c r="AI524" s="37">
        <f>AI$12*$D524*INDEX(AI$21:AI$28,$E524)*INDEX(AI$30:AI$46,$F524)*(1-INDEX(AI$121:AI$137,$F524))</f>
        <v/>
      </c>
      <c r="AJ524" s="37">
        <f>AJ$12*$D524*INDEX(AJ$21:AJ$28,$E524)*INDEX(AJ$30:AJ$46,$F524)*(1-INDEX(AJ$121:AJ$137,$F524))</f>
        <v/>
      </c>
      <c r="AK524" s="37">
        <f>AK$12*$D524*INDEX(AK$21:AK$28,$E524)*INDEX(AK$30:AK$46,$F524)*(1-INDEX(AK$121:AK$137,$F524))</f>
        <v/>
      </c>
      <c r="AL524" s="37">
        <f>AL$12*$D524*INDEX(AL$21:AL$28,$E524)*INDEX(AL$30:AL$46,$F524)*(1-INDEX(AL$121:AL$137,$F524))</f>
        <v/>
      </c>
      <c r="AM524" s="37">
        <f>AM$12*$D524*INDEX(AM$21:AM$28,$E524)*INDEX(AM$30:AM$46,$F524)*(1-INDEX(AM$121:AM$137,$F524))</f>
        <v/>
      </c>
      <c r="AN524" s="37">
        <f>AN$12*$D524*INDEX(AN$21:AN$28,$E524)*INDEX(AN$30:AN$46,$F524)*(1-INDEX(AN$121:AN$137,$F524))</f>
        <v/>
      </c>
      <c r="AO524" s="37">
        <f>AO$12*$D524*INDEX(AO$21:AO$28,$E524)*INDEX(AO$30:AO$46,$F524)*(1-INDEX(AO$121:AO$137,$F524))</f>
        <v/>
      </c>
      <c r="AP524" s="37">
        <f>AP$12*$D524*INDEX(AP$21:AP$28,$E524)*INDEX(AP$30:AP$46,$F524)*(1-INDEX(AP$121:AP$137,$F524))</f>
        <v/>
      </c>
      <c r="AQ524" s="37">
        <f>AQ$12*$D524*INDEX(AQ$21:AQ$28,$E524)*INDEX(AQ$30:AQ$46,$F524)*(1-INDEX(AQ$121:AQ$137,$F524))</f>
        <v/>
      </c>
      <c r="AR524" s="37">
        <f>AR$12*$D524*INDEX(AR$21:AR$28,$E524)*INDEX(AR$30:AR$46,$F524)*(1-INDEX(AR$121:AR$137,$F524))</f>
        <v/>
      </c>
      <c r="AS524" s="37">
        <f>AS$12*$D524*INDEX(AS$21:AS$28,$E524)*INDEX(AS$30:AS$46,$F524)*(1-INDEX(AS$121:AS$137,$F524))</f>
        <v/>
      </c>
      <c r="AT524" s="37">
        <f>AT$12*$D524*INDEX(AT$21:AT$28,$E524)*INDEX(AT$30:AT$46,$F524)*(1-INDEX(AT$121:AT$137,$F524))</f>
        <v/>
      </c>
      <c r="AU524" s="37">
        <f>AU$12*$D524*INDEX(AU$21:AU$28,$E524)*INDEX(AU$30:AU$46,$F524)*(1-INDEX(AU$121:AU$137,$F524))</f>
        <v/>
      </c>
      <c r="AV524" s="37">
        <f>AV$12*$D524*INDEX(AV$21:AV$28,$E524)*INDEX(AV$30:AV$46,$F524)*(1-INDEX(AV$121:AV$137,$F524))</f>
        <v/>
      </c>
      <c r="AW524" s="37">
        <f>AW$12*$D524*INDEX(AW$21:AW$28,$E524)*INDEX(AW$30:AW$46,$F524)*(1-INDEX(AW$121:AW$137,$F524))</f>
        <v/>
      </c>
      <c r="AX524" s="37">
        <f>AX$12*$D524*INDEX(AX$21:AX$28,$E524)*INDEX(AX$30:AX$46,$F524)*(1-INDEX(AX$121:AX$137,$F524))</f>
        <v/>
      </c>
      <c r="AY524" s="40">
        <f>CARBONTAX(AY$12,$D524,INDEX(AY$21:AY$28,$E524),INDEX(AY$30:AY$46,$F524),INDEX(AY$121:AY$137,$F524))</f>
        <v/>
      </c>
    </row>
    <row r="525" hidden="1" outlineLevel="2">
      <c r="A525" s="14" t="inlineStr">
        <is>
          <t>ctxnew</t>
        </is>
      </c>
      <c r="B525" s="14" t="inlineStr">
        <is>
          <t>bio</t>
        </is>
      </c>
      <c r="C525" s="14" t="inlineStr">
        <is>
          <t>rod</t>
        </is>
      </c>
      <c r="D525" s="37">
        <f>INDEX(Inputs!$T$5:$T$132,MATCH($B525&amp;"|"&amp;$C525,Inputs!$A$5:$A$132,0))</f>
        <v/>
      </c>
      <c r="E525" s="37">
        <f>INDEX(Inputs!$J$5:$J$132,MATCH($B525&amp;"|"&amp;$C525,Inputs!$A$5:$A$132,0))</f>
        <v/>
      </c>
      <c r="F525" s="37">
        <f>INDEX(Inputs!$K$5:$K$132,MATCH($B525&amp;"|"&amp;$C525,Inputs!$A$5:$A$132,0))</f>
        <v/>
      </c>
      <c r="G525" s="36" t="n"/>
      <c r="H525" s="14">
        <f>INDEX(Variables!$B$5:$B$205,MATCH($A525,Variables!$A$5:$A$205,0))&amp;IF($C525="",""," | "&amp;INDEX(Mapping!$B$5:$B$26,MATCH($C525,Mapping!$A$5:$A$26,0))&amp;" | "&amp;INDEX(Mapping!$B$30:$B$46,MATCH($B525,Mapping!$A$30:$A$46,0)))</f>
        <v/>
      </c>
      <c r="I525" s="14">
        <f>INDEX(Variables!$C$5:$C$205,MATCH($A525,Variables!$A$5:$A$205,0))</f>
        <v/>
      </c>
      <c r="J525" s="14">
        <f>INDEX(Variables!$E$5:$E$205,MATCH($A525,Variables!$A$5:$A$205,0))</f>
        <v/>
      </c>
      <c r="K525" s="11">
        <f>LOWER(Settings!$C$4)&amp;".mit."&amp;$A525&amp;IF($C525="","","."&amp;$C525&amp;"."&amp;$B525)&amp;IF(INDEX(Variables!$D$5:$D$205,MATCH($A525,Variables!$A$5:$A$205,0))="","","."&amp;INDEX(Variables!$D$5:$D$205,MATCH($A525,Variables!$A$5:$A$205,0)))&amp;"."&amp;K$5</f>
        <v/>
      </c>
      <c r="L525" s="38">
        <f>L$12*$D525*INDEX(L$21:L$28,$E525)*INDEX(L$30:L$46,$F525)*(1-INDEX(L$121:L$137,$F525))</f>
        <v/>
      </c>
      <c r="M525" s="37">
        <f>M$12*$D525*INDEX(M$21:M$28,$E525)*INDEX(M$30:M$46,$F525)*(1-INDEX(M$121:M$137,$F525))</f>
        <v/>
      </c>
      <c r="N525" s="37">
        <f>N$12*$D525*INDEX(N$21:N$28,$E525)*INDEX(N$30:N$46,$F525)*(1-INDEX(N$121:N$137,$F525))</f>
        <v/>
      </c>
      <c r="O525" s="37">
        <f>O$12*$D525*INDEX(O$21:O$28,$E525)*INDEX(O$30:O$46,$F525)*(1-INDEX(O$121:O$137,$F525))</f>
        <v/>
      </c>
      <c r="P525" s="37">
        <f>P$12*$D525*INDEX(P$21:P$28,$E525)*INDEX(P$30:P$46,$F525)*(1-INDEX(P$121:P$137,$F525))</f>
        <v/>
      </c>
      <c r="Q525" s="37">
        <f>Q$12*$D525*INDEX(Q$21:Q$28,$E525)*INDEX(Q$30:Q$46,$F525)*(1-INDEX(Q$121:Q$137,$F525))</f>
        <v/>
      </c>
      <c r="R525" s="37">
        <f>R$12*$D525*INDEX(R$21:R$28,$E525)*INDEX(R$30:R$46,$F525)*(1-INDEX(R$121:R$137,$F525))</f>
        <v/>
      </c>
      <c r="S525" s="37">
        <f>S$12*$D525*INDEX(S$21:S$28,$E525)*INDEX(S$30:S$46,$F525)*(1-INDEX(S$121:S$137,$F525))</f>
        <v/>
      </c>
      <c r="T525" s="37">
        <f>T$12*$D525*INDEX(T$21:T$28,$E525)*INDEX(T$30:T$46,$F525)*(1-INDEX(T$121:T$137,$F525))</f>
        <v/>
      </c>
      <c r="U525" s="37">
        <f>U$12*$D525*INDEX(U$21:U$28,$E525)*INDEX(U$30:U$46,$F525)*(1-INDEX(U$121:U$137,$F525))</f>
        <v/>
      </c>
      <c r="V525" s="37">
        <f>V$12*$D525*INDEX(V$21:V$28,$E525)*INDEX(V$30:V$46,$F525)*(1-INDEX(V$121:V$137,$F525))</f>
        <v/>
      </c>
      <c r="W525" s="37">
        <f>W$12*$D525*INDEX(W$21:W$28,$E525)*INDEX(W$30:W$46,$F525)*(1-INDEX(W$121:W$137,$F525))</f>
        <v/>
      </c>
      <c r="X525" s="37">
        <f>X$12*$D525*INDEX(X$21:X$28,$E525)*INDEX(X$30:X$46,$F525)*(1-INDEX(X$121:X$137,$F525))</f>
        <v/>
      </c>
      <c r="Y525" s="37">
        <f>Y$12*$D525*INDEX(Y$21:Y$28,$E525)*INDEX(Y$30:Y$46,$F525)*(1-INDEX(Y$121:Y$137,$F525))</f>
        <v/>
      </c>
      <c r="Z525" s="37">
        <f>Z$12*$D525*INDEX(Z$21:Z$28,$E525)*INDEX(Z$30:Z$46,$F525)*(1-INDEX(Z$121:Z$137,$F525))</f>
        <v/>
      </c>
      <c r="AA525" s="37">
        <f>AA$12*$D525*INDEX(AA$21:AA$28,$E525)*INDEX(AA$30:AA$46,$F525)*(1-INDEX(AA$121:AA$137,$F525))</f>
        <v/>
      </c>
      <c r="AB525" s="37">
        <f>AB$12*$D525*INDEX(AB$21:AB$28,$E525)*INDEX(AB$30:AB$46,$F525)*(1-INDEX(AB$121:AB$137,$F525))</f>
        <v/>
      </c>
      <c r="AC525" s="37">
        <f>AC$12*$D525*INDEX(AC$21:AC$28,$E525)*INDEX(AC$30:AC$46,$F525)*(1-INDEX(AC$121:AC$137,$F525))</f>
        <v/>
      </c>
      <c r="AD525" s="40">
        <f>CARBONTAX(AD$12,$D525,INDEX(AD$21:AD$28,$E525),INDEX(AD$30:AD$46,$F525),INDEX(AD$121:AD$137,$F525))</f>
        <v/>
      </c>
      <c r="AF525" s="11">
        <f>LOWER(Settings!$C$4)&amp;".mit."&amp;$A525&amp;IF($C525="","","."&amp;$C525&amp;"."&amp;$B525)&amp;IF(INDEX(Variables!$D$5:$D$205,MATCH($A525,Variables!$A$5:$A$205,0))="","","."&amp;INDEX(Variables!$D$5:$D$205,MATCH($A525,Variables!$A$5:$A$205,0)))&amp;"."&amp;AF$5</f>
        <v/>
      </c>
      <c r="AG525" s="38">
        <f>AG$12*$D525*INDEX(AG$21:AG$28,$E525)*INDEX(AG$30:AG$46,$F525)*(1-INDEX(AG$121:AG$137,$F525))</f>
        <v/>
      </c>
      <c r="AH525" s="37">
        <f>AH$12*$D525*INDEX(AH$21:AH$28,$E525)*INDEX(AH$30:AH$46,$F525)*(1-INDEX(AH$121:AH$137,$F525))</f>
        <v/>
      </c>
      <c r="AI525" s="37">
        <f>AI$12*$D525*INDEX(AI$21:AI$28,$E525)*INDEX(AI$30:AI$46,$F525)*(1-INDEX(AI$121:AI$137,$F525))</f>
        <v/>
      </c>
      <c r="AJ525" s="37">
        <f>AJ$12*$D525*INDEX(AJ$21:AJ$28,$E525)*INDEX(AJ$30:AJ$46,$F525)*(1-INDEX(AJ$121:AJ$137,$F525))</f>
        <v/>
      </c>
      <c r="AK525" s="37">
        <f>AK$12*$D525*INDEX(AK$21:AK$28,$E525)*INDEX(AK$30:AK$46,$F525)*(1-INDEX(AK$121:AK$137,$F525))</f>
        <v/>
      </c>
      <c r="AL525" s="37">
        <f>AL$12*$D525*INDEX(AL$21:AL$28,$E525)*INDEX(AL$30:AL$46,$F525)*(1-INDEX(AL$121:AL$137,$F525))</f>
        <v/>
      </c>
      <c r="AM525" s="37">
        <f>AM$12*$D525*INDEX(AM$21:AM$28,$E525)*INDEX(AM$30:AM$46,$F525)*(1-INDEX(AM$121:AM$137,$F525))</f>
        <v/>
      </c>
      <c r="AN525" s="37">
        <f>AN$12*$D525*INDEX(AN$21:AN$28,$E525)*INDEX(AN$30:AN$46,$F525)*(1-INDEX(AN$121:AN$137,$F525))</f>
        <v/>
      </c>
      <c r="AO525" s="37">
        <f>AO$12*$D525*INDEX(AO$21:AO$28,$E525)*INDEX(AO$30:AO$46,$F525)*(1-INDEX(AO$121:AO$137,$F525))</f>
        <v/>
      </c>
      <c r="AP525" s="37">
        <f>AP$12*$D525*INDEX(AP$21:AP$28,$E525)*INDEX(AP$30:AP$46,$F525)*(1-INDEX(AP$121:AP$137,$F525))</f>
        <v/>
      </c>
      <c r="AQ525" s="37">
        <f>AQ$12*$D525*INDEX(AQ$21:AQ$28,$E525)*INDEX(AQ$30:AQ$46,$F525)*(1-INDEX(AQ$121:AQ$137,$F525))</f>
        <v/>
      </c>
      <c r="AR525" s="37">
        <f>AR$12*$D525*INDEX(AR$21:AR$28,$E525)*INDEX(AR$30:AR$46,$F525)*(1-INDEX(AR$121:AR$137,$F525))</f>
        <v/>
      </c>
      <c r="AS525" s="37">
        <f>AS$12*$D525*INDEX(AS$21:AS$28,$E525)*INDEX(AS$30:AS$46,$F525)*(1-INDEX(AS$121:AS$137,$F525))</f>
        <v/>
      </c>
      <c r="AT525" s="37">
        <f>AT$12*$D525*INDEX(AT$21:AT$28,$E525)*INDEX(AT$30:AT$46,$F525)*(1-INDEX(AT$121:AT$137,$F525))</f>
        <v/>
      </c>
      <c r="AU525" s="37">
        <f>AU$12*$D525*INDEX(AU$21:AU$28,$E525)*INDEX(AU$30:AU$46,$F525)*(1-INDEX(AU$121:AU$137,$F525))</f>
        <v/>
      </c>
      <c r="AV525" s="37">
        <f>AV$12*$D525*INDEX(AV$21:AV$28,$E525)*INDEX(AV$30:AV$46,$F525)*(1-INDEX(AV$121:AV$137,$F525))</f>
        <v/>
      </c>
      <c r="AW525" s="37">
        <f>AW$12*$D525*INDEX(AW$21:AW$28,$E525)*INDEX(AW$30:AW$46,$F525)*(1-INDEX(AW$121:AW$137,$F525))</f>
        <v/>
      </c>
      <c r="AX525" s="37">
        <f>AX$12*$D525*INDEX(AX$21:AX$28,$E525)*INDEX(AX$30:AX$46,$F525)*(1-INDEX(AX$121:AX$137,$F525))</f>
        <v/>
      </c>
      <c r="AY525" s="40">
        <f>CARBONTAX(AY$12,$D525,INDEX(AY$21:AY$28,$E525),INDEX(AY$30:AY$46,$F525),INDEX(AY$121:AY$137,$F525))</f>
        <v/>
      </c>
    </row>
    <row r="526" hidden="1" outlineLevel="2"/>
    <row r="527" hidden="1" outlineLevel="2">
      <c r="A527" s="14" t="inlineStr">
        <is>
          <t>ets</t>
        </is>
      </c>
      <c r="B527" s="14" t="inlineStr">
        <is>
          <t>coa</t>
        </is>
      </c>
      <c r="C527" s="14" t="inlineStr">
        <is>
          <t>rod</t>
        </is>
      </c>
      <c r="D527" s="37">
        <f>INDEX(Inputs!$T$5:$T$132,MATCH($B527&amp;"|"&amp;$C527,Inputs!$A$5:$A$132,0))</f>
        <v/>
      </c>
      <c r="E527" s="37">
        <f>INDEX(Inputs!$K$5:$K$132,MATCH($B527&amp;"|"&amp;$C527,Inputs!$A$5:$A$132,0))</f>
        <v/>
      </c>
      <c r="F527" s="36" t="n"/>
      <c r="G527" s="36" t="n"/>
      <c r="H527" s="14">
        <f>INDEX(Variables!$B$5:$B$205,MATCH($A527,Variables!$A$5:$A$205,0))&amp;IF($C527="",""," | "&amp;INDEX(Mapping!$B$5:$B$26,MATCH($C527,Mapping!$A$5:$A$26,0))&amp;" | "&amp;INDEX(Mapping!$B$30:$B$46,MATCH($B527,Mapping!$A$30:$A$46,0)))</f>
        <v/>
      </c>
      <c r="I527" s="14">
        <f>INDEX(Variables!$C$5:$C$205,MATCH($A527,Variables!$A$5:$A$205,0))</f>
        <v/>
      </c>
      <c r="J527" s="14">
        <f>INDEX(Variables!$E$5:$E$205,MATCH($A527,Variables!$A$5:$A$205,0))</f>
        <v/>
      </c>
      <c r="K527" s="11">
        <f>LOWER(Settings!$C$4)&amp;".mit."&amp;$A527&amp;IF($C527="","","."&amp;$C527&amp;"."&amp;$B527)&amp;IF(INDEX(Variables!$D$5:$D$205,MATCH($A527,Variables!$A$5:$A$205,0))="","","."&amp;INDEX(Variables!$D$5:$D$205,MATCH($A527,Variables!$A$5:$A$205,0)))&amp;"."&amp;K$5</f>
        <v/>
      </c>
      <c r="L527" s="38">
        <f>L$194*$D527*INDEX(L$121:L$137,$E527)*(1-INDEX(L$151:L$167,$E527))</f>
        <v/>
      </c>
      <c r="M527" s="37">
        <f>M$194*$D527*INDEX(M$121:M$137,$E527)*(1-INDEX(M$151:M$167,$E527))</f>
        <v/>
      </c>
      <c r="N527" s="37">
        <f>N$194*$D527*INDEX(N$121:N$137,$E527)*(1-INDEX(N$151:N$167,$E527))</f>
        <v/>
      </c>
      <c r="O527" s="37">
        <f>O$194*$D527*INDEX(O$121:O$137,$E527)*(1-INDEX(O$151:O$167,$E527))</f>
        <v/>
      </c>
      <c r="P527" s="37">
        <f>P$194*$D527*INDEX(P$121:P$137,$E527)*(1-INDEX(P$151:P$167,$E527))</f>
        <v/>
      </c>
      <c r="Q527" s="37">
        <f>Q$194*$D527*INDEX(Q$121:Q$137,$E527)*(1-INDEX(Q$151:Q$167,$E527))</f>
        <v/>
      </c>
      <c r="R527" s="37">
        <f>R$194*$D527*INDEX(R$121:R$137,$E527)*(1-INDEX(R$151:R$167,$E527))</f>
        <v/>
      </c>
      <c r="S527" s="37">
        <f>S$194*$D527*INDEX(S$121:S$137,$E527)*(1-INDEX(S$151:S$167,$E527))</f>
        <v/>
      </c>
      <c r="T527" s="37">
        <f>T$194*$D527*INDEX(T$121:T$137,$E527)*(1-INDEX(T$151:T$167,$E527))</f>
        <v/>
      </c>
      <c r="U527" s="37">
        <f>U$194*$D527*INDEX(U$121:U$137,$E527)*(1-INDEX(U$151:U$167,$E527))</f>
        <v/>
      </c>
      <c r="V527" s="37">
        <f>V$194*$D527*INDEX(V$121:V$137,$E527)*(1-INDEX(V$151:V$167,$E527))</f>
        <v/>
      </c>
      <c r="W527" s="37">
        <f>W$194*$D527*INDEX(W$121:W$137,$E527)*(1-INDEX(W$151:W$167,$E527))</f>
        <v/>
      </c>
      <c r="X527" s="37">
        <f>X$194*$D527*INDEX(X$121:X$137,$E527)*(1-INDEX(X$151:X$167,$E527))</f>
        <v/>
      </c>
      <c r="Y527" s="37">
        <f>Y$194*$D527*INDEX(Y$121:Y$137,$E527)*(1-INDEX(Y$151:Y$167,$E527))</f>
        <v/>
      </c>
      <c r="Z527" s="37">
        <f>Z$194*$D527*INDEX(Z$121:Z$137,$E527)*(1-INDEX(Z$151:Z$167,$E527))</f>
        <v/>
      </c>
      <c r="AA527" s="37">
        <f>AA$194*$D527*INDEX(AA$121:AA$137,$E527)*(1-INDEX(AA$151:AA$167,$E527))</f>
        <v/>
      </c>
      <c r="AB527" s="37">
        <f>AB$194*$D527*INDEX(AB$121:AB$137,$E527)*(1-INDEX(AB$151:AB$167,$E527))</f>
        <v/>
      </c>
      <c r="AC527" s="37">
        <f>AC$194*$D527*INDEX(AC$121:AC$137,$E527)*(1-INDEX(AC$151:AC$167,$E527))</f>
        <v/>
      </c>
      <c r="AD527" s="40">
        <f>ETSCOST(AD$194,$D527,INDEX(AD$121:AD$137,$E527),INDEX(AD$151:AD$167,$E527))</f>
        <v/>
      </c>
      <c r="AF527" s="11">
        <f>LOWER(Settings!$C$4)&amp;".mit."&amp;$A527&amp;IF($C527="","","."&amp;$C527&amp;"."&amp;$B527)&amp;IF(INDEX(Variables!$D$5:$D$205,MATCH($A527,Variables!$A$5:$A$205,0))="","","."&amp;INDEX(Variables!$D$5:$D$205,MATCH($A527,Variables!$A$5:$A$205,0)))&amp;"."&amp;AF$5</f>
        <v/>
      </c>
      <c r="AG527" s="38">
        <f>AG$194*$D527*INDEX(AG$121:AG$137,$E527)*(1-INDEX(AG$151:AG$167,$E527))</f>
        <v/>
      </c>
      <c r="AH527" s="37">
        <f>AH$194*$D527*INDEX(AH$121:AH$137,$E527)*(1-INDEX(AH$151:AH$167,$E527))</f>
        <v/>
      </c>
      <c r="AI527" s="37">
        <f>AI$194*$D527*INDEX(AI$121:AI$137,$E527)*(1-INDEX(AI$151:AI$167,$E527))</f>
        <v/>
      </c>
      <c r="AJ527" s="37">
        <f>AJ$194*$D527*INDEX(AJ$121:AJ$137,$E527)*(1-INDEX(AJ$151:AJ$167,$E527))</f>
        <v/>
      </c>
      <c r="AK527" s="37">
        <f>AK$194*$D527*INDEX(AK$121:AK$137,$E527)*(1-INDEX(AK$151:AK$167,$E527))</f>
        <v/>
      </c>
      <c r="AL527" s="37">
        <f>AL$194*$D527*INDEX(AL$121:AL$137,$E527)*(1-INDEX(AL$151:AL$167,$E527))</f>
        <v/>
      </c>
      <c r="AM527" s="37">
        <f>AM$194*$D527*INDEX(AM$121:AM$137,$E527)*(1-INDEX(AM$151:AM$167,$E527))</f>
        <v/>
      </c>
      <c r="AN527" s="37">
        <f>AN$194*$D527*INDEX(AN$121:AN$137,$E527)*(1-INDEX(AN$151:AN$167,$E527))</f>
        <v/>
      </c>
      <c r="AO527" s="37">
        <f>AO$194*$D527*INDEX(AO$121:AO$137,$E527)*(1-INDEX(AO$151:AO$167,$E527))</f>
        <v/>
      </c>
      <c r="AP527" s="37">
        <f>AP$194*$D527*INDEX(AP$121:AP$137,$E527)*(1-INDEX(AP$151:AP$167,$E527))</f>
        <v/>
      </c>
      <c r="AQ527" s="37">
        <f>AQ$194*$D527*INDEX(AQ$121:AQ$137,$E527)*(1-INDEX(AQ$151:AQ$167,$E527))</f>
        <v/>
      </c>
      <c r="AR527" s="37">
        <f>AR$194*$D527*INDEX(AR$121:AR$137,$E527)*(1-INDEX(AR$151:AR$167,$E527))</f>
        <v/>
      </c>
      <c r="AS527" s="37">
        <f>AS$194*$D527*INDEX(AS$121:AS$137,$E527)*(1-INDEX(AS$151:AS$167,$E527))</f>
        <v/>
      </c>
      <c r="AT527" s="37">
        <f>AT$194*$D527*INDEX(AT$121:AT$137,$E527)*(1-INDEX(AT$151:AT$167,$E527))</f>
        <v/>
      </c>
      <c r="AU527" s="37">
        <f>AU$194*$D527*INDEX(AU$121:AU$137,$E527)*(1-INDEX(AU$151:AU$167,$E527))</f>
        <v/>
      </c>
      <c r="AV527" s="37">
        <f>AV$194*$D527*INDEX(AV$121:AV$137,$E527)*(1-INDEX(AV$151:AV$167,$E527))</f>
        <v/>
      </c>
      <c r="AW527" s="37">
        <f>AW$194*$D527*INDEX(AW$121:AW$137,$E527)*(1-INDEX(AW$151:AW$167,$E527))</f>
        <v/>
      </c>
      <c r="AX527" s="37">
        <f>AX$194*$D527*INDEX(AX$121:AX$137,$E527)*(1-INDEX(AX$151:AX$167,$E527))</f>
        <v/>
      </c>
      <c r="AY527" s="40">
        <f>ETSCOST(AY$194,$D527,INDEX(AY$121:AY$137,$E527),INDEX(AY$151:AY$167,$E527))</f>
        <v/>
      </c>
    </row>
    <row r="528" hidden="1" outlineLevel="2">
      <c r="A528" s="14" t="inlineStr">
        <is>
          <t>ets</t>
        </is>
      </c>
      <c r="B528" s="14" t="inlineStr">
        <is>
          <t>nga</t>
        </is>
      </c>
      <c r="C528" s="14" t="inlineStr">
        <is>
          <t>rod</t>
        </is>
      </c>
      <c r="D528" s="37">
        <f>INDEX(Inputs!$T$5:$T$132,MATCH($B528&amp;"|"&amp;$C528,Inputs!$A$5:$A$132,0))</f>
        <v/>
      </c>
      <c r="E528" s="37">
        <f>INDEX(Inputs!$K$5:$K$132,MATCH($B528&amp;"|"&amp;$C528,Inputs!$A$5:$A$132,0))</f>
        <v/>
      </c>
      <c r="F528" s="36" t="n"/>
      <c r="G528" s="36" t="n"/>
      <c r="H528" s="14">
        <f>INDEX(Variables!$B$5:$B$205,MATCH($A528,Variables!$A$5:$A$205,0))&amp;IF($C528="",""," | "&amp;INDEX(Mapping!$B$5:$B$26,MATCH($C528,Mapping!$A$5:$A$26,0))&amp;" | "&amp;INDEX(Mapping!$B$30:$B$46,MATCH($B528,Mapping!$A$30:$A$46,0)))</f>
        <v/>
      </c>
      <c r="I528" s="14">
        <f>INDEX(Variables!$C$5:$C$205,MATCH($A528,Variables!$A$5:$A$205,0))</f>
        <v/>
      </c>
      <c r="J528" s="14">
        <f>INDEX(Variables!$E$5:$E$205,MATCH($A528,Variables!$A$5:$A$205,0))</f>
        <v/>
      </c>
      <c r="K528" s="11">
        <f>LOWER(Settings!$C$4)&amp;".mit."&amp;$A528&amp;IF($C528="","","."&amp;$C528&amp;"."&amp;$B528)&amp;IF(INDEX(Variables!$D$5:$D$205,MATCH($A528,Variables!$A$5:$A$205,0))="","","."&amp;INDEX(Variables!$D$5:$D$205,MATCH($A528,Variables!$A$5:$A$205,0)))&amp;"."&amp;K$5</f>
        <v/>
      </c>
      <c r="L528" s="38">
        <f>L$194*$D528*INDEX(L$121:L$137,$E528)*(1-INDEX(L$151:L$167,$E528))</f>
        <v/>
      </c>
      <c r="M528" s="37">
        <f>M$194*$D528*INDEX(M$121:M$137,$E528)*(1-INDEX(M$151:M$167,$E528))</f>
        <v/>
      </c>
      <c r="N528" s="37">
        <f>N$194*$D528*INDEX(N$121:N$137,$E528)*(1-INDEX(N$151:N$167,$E528))</f>
        <v/>
      </c>
      <c r="O528" s="37">
        <f>O$194*$D528*INDEX(O$121:O$137,$E528)*(1-INDEX(O$151:O$167,$E528))</f>
        <v/>
      </c>
      <c r="P528" s="37">
        <f>P$194*$D528*INDEX(P$121:P$137,$E528)*(1-INDEX(P$151:P$167,$E528))</f>
        <v/>
      </c>
      <c r="Q528" s="37">
        <f>Q$194*$D528*INDEX(Q$121:Q$137,$E528)*(1-INDEX(Q$151:Q$167,$E528))</f>
        <v/>
      </c>
      <c r="R528" s="37">
        <f>R$194*$D528*INDEX(R$121:R$137,$E528)*(1-INDEX(R$151:R$167,$E528))</f>
        <v/>
      </c>
      <c r="S528" s="37">
        <f>S$194*$D528*INDEX(S$121:S$137,$E528)*(1-INDEX(S$151:S$167,$E528))</f>
        <v/>
      </c>
      <c r="T528" s="37">
        <f>T$194*$D528*INDEX(T$121:T$137,$E528)*(1-INDEX(T$151:T$167,$E528))</f>
        <v/>
      </c>
      <c r="U528" s="37">
        <f>U$194*$D528*INDEX(U$121:U$137,$E528)*(1-INDEX(U$151:U$167,$E528))</f>
        <v/>
      </c>
      <c r="V528" s="37">
        <f>V$194*$D528*INDEX(V$121:V$137,$E528)*(1-INDEX(V$151:V$167,$E528))</f>
        <v/>
      </c>
      <c r="W528" s="37">
        <f>W$194*$D528*INDEX(W$121:W$137,$E528)*(1-INDEX(W$151:W$167,$E528))</f>
        <v/>
      </c>
      <c r="X528" s="37">
        <f>X$194*$D528*INDEX(X$121:X$137,$E528)*(1-INDEX(X$151:X$167,$E528))</f>
        <v/>
      </c>
      <c r="Y528" s="37">
        <f>Y$194*$D528*INDEX(Y$121:Y$137,$E528)*(1-INDEX(Y$151:Y$167,$E528))</f>
        <v/>
      </c>
      <c r="Z528" s="37">
        <f>Z$194*$D528*INDEX(Z$121:Z$137,$E528)*(1-INDEX(Z$151:Z$167,$E528))</f>
        <v/>
      </c>
      <c r="AA528" s="37">
        <f>AA$194*$D528*INDEX(AA$121:AA$137,$E528)*(1-INDEX(AA$151:AA$167,$E528))</f>
        <v/>
      </c>
      <c r="AB528" s="37">
        <f>AB$194*$D528*INDEX(AB$121:AB$137,$E528)*(1-INDEX(AB$151:AB$167,$E528))</f>
        <v/>
      </c>
      <c r="AC528" s="37">
        <f>AC$194*$D528*INDEX(AC$121:AC$137,$E528)*(1-INDEX(AC$151:AC$167,$E528))</f>
        <v/>
      </c>
      <c r="AD528" s="40">
        <f>ETSCOST(AD$194,$D528,INDEX(AD$121:AD$137,$E528),INDEX(AD$151:AD$167,$E528))</f>
        <v/>
      </c>
      <c r="AF528" s="11">
        <f>LOWER(Settings!$C$4)&amp;".mit."&amp;$A528&amp;IF($C528="","","."&amp;$C528&amp;"."&amp;$B528)&amp;IF(INDEX(Variables!$D$5:$D$205,MATCH($A528,Variables!$A$5:$A$205,0))="","","."&amp;INDEX(Variables!$D$5:$D$205,MATCH($A528,Variables!$A$5:$A$205,0)))&amp;"."&amp;AF$5</f>
        <v/>
      </c>
      <c r="AG528" s="38">
        <f>AG$194*$D528*INDEX(AG$121:AG$137,$E528)*(1-INDEX(AG$151:AG$167,$E528))</f>
        <v/>
      </c>
      <c r="AH528" s="37">
        <f>AH$194*$D528*INDEX(AH$121:AH$137,$E528)*(1-INDEX(AH$151:AH$167,$E528))</f>
        <v/>
      </c>
      <c r="AI528" s="37">
        <f>AI$194*$D528*INDEX(AI$121:AI$137,$E528)*(1-INDEX(AI$151:AI$167,$E528))</f>
        <v/>
      </c>
      <c r="AJ528" s="37">
        <f>AJ$194*$D528*INDEX(AJ$121:AJ$137,$E528)*(1-INDEX(AJ$151:AJ$167,$E528))</f>
        <v/>
      </c>
      <c r="AK528" s="37">
        <f>AK$194*$D528*INDEX(AK$121:AK$137,$E528)*(1-INDEX(AK$151:AK$167,$E528))</f>
        <v/>
      </c>
      <c r="AL528" s="37">
        <f>AL$194*$D528*INDEX(AL$121:AL$137,$E528)*(1-INDEX(AL$151:AL$167,$E528))</f>
        <v/>
      </c>
      <c r="AM528" s="37">
        <f>AM$194*$D528*INDEX(AM$121:AM$137,$E528)*(1-INDEX(AM$151:AM$167,$E528))</f>
        <v/>
      </c>
      <c r="AN528" s="37">
        <f>AN$194*$D528*INDEX(AN$121:AN$137,$E528)*(1-INDEX(AN$151:AN$167,$E528))</f>
        <v/>
      </c>
      <c r="AO528" s="37">
        <f>AO$194*$D528*INDEX(AO$121:AO$137,$E528)*(1-INDEX(AO$151:AO$167,$E528))</f>
        <v/>
      </c>
      <c r="AP528" s="37">
        <f>AP$194*$D528*INDEX(AP$121:AP$137,$E528)*(1-INDEX(AP$151:AP$167,$E528))</f>
        <v/>
      </c>
      <c r="AQ528" s="37">
        <f>AQ$194*$D528*INDEX(AQ$121:AQ$137,$E528)*(1-INDEX(AQ$151:AQ$167,$E528))</f>
        <v/>
      </c>
      <c r="AR528" s="37">
        <f>AR$194*$D528*INDEX(AR$121:AR$137,$E528)*(1-INDEX(AR$151:AR$167,$E528))</f>
        <v/>
      </c>
      <c r="AS528" s="37">
        <f>AS$194*$D528*INDEX(AS$121:AS$137,$E528)*(1-INDEX(AS$151:AS$167,$E528))</f>
        <v/>
      </c>
      <c r="AT528" s="37">
        <f>AT$194*$D528*INDEX(AT$121:AT$137,$E528)*(1-INDEX(AT$151:AT$167,$E528))</f>
        <v/>
      </c>
      <c r="AU528" s="37">
        <f>AU$194*$D528*INDEX(AU$121:AU$137,$E528)*(1-INDEX(AU$151:AU$167,$E528))</f>
        <v/>
      </c>
      <c r="AV528" s="37">
        <f>AV$194*$D528*INDEX(AV$121:AV$137,$E528)*(1-INDEX(AV$151:AV$167,$E528))</f>
        <v/>
      </c>
      <c r="AW528" s="37">
        <f>AW$194*$D528*INDEX(AW$121:AW$137,$E528)*(1-INDEX(AW$151:AW$167,$E528))</f>
        <v/>
      </c>
      <c r="AX528" s="37">
        <f>AX$194*$D528*INDEX(AX$121:AX$137,$E528)*(1-INDEX(AX$151:AX$167,$E528))</f>
        <v/>
      </c>
      <c r="AY528" s="40">
        <f>ETSCOST(AY$194,$D528,INDEX(AY$121:AY$137,$E528),INDEX(AY$151:AY$167,$E528))</f>
        <v/>
      </c>
    </row>
    <row r="529" hidden="1" outlineLevel="2">
      <c r="A529" s="14" t="inlineStr">
        <is>
          <t>ets</t>
        </is>
      </c>
      <c r="B529" s="14" t="inlineStr">
        <is>
          <t>gso</t>
        </is>
      </c>
      <c r="C529" s="14" t="inlineStr">
        <is>
          <t>rod</t>
        </is>
      </c>
      <c r="D529" s="37">
        <f>INDEX(Inputs!$T$5:$T$132,MATCH($B529&amp;"|"&amp;$C529,Inputs!$A$5:$A$132,0))</f>
        <v/>
      </c>
      <c r="E529" s="37">
        <f>INDEX(Inputs!$K$5:$K$132,MATCH($B529&amp;"|"&amp;$C529,Inputs!$A$5:$A$132,0))</f>
        <v/>
      </c>
      <c r="F529" s="36" t="n"/>
      <c r="G529" s="36" t="n"/>
      <c r="H529" s="14">
        <f>INDEX(Variables!$B$5:$B$205,MATCH($A529,Variables!$A$5:$A$205,0))&amp;IF($C529="",""," | "&amp;INDEX(Mapping!$B$5:$B$26,MATCH($C529,Mapping!$A$5:$A$26,0))&amp;" | "&amp;INDEX(Mapping!$B$30:$B$46,MATCH($B529,Mapping!$A$30:$A$46,0)))</f>
        <v/>
      </c>
      <c r="I529" s="14">
        <f>INDEX(Variables!$C$5:$C$205,MATCH($A529,Variables!$A$5:$A$205,0))</f>
        <v/>
      </c>
      <c r="J529" s="14">
        <f>INDEX(Variables!$E$5:$E$205,MATCH($A529,Variables!$A$5:$A$205,0))</f>
        <v/>
      </c>
      <c r="K529" s="11">
        <f>LOWER(Settings!$C$4)&amp;".mit."&amp;$A529&amp;IF($C529="","","."&amp;$C529&amp;"."&amp;$B529)&amp;IF(INDEX(Variables!$D$5:$D$205,MATCH($A529,Variables!$A$5:$A$205,0))="","","."&amp;INDEX(Variables!$D$5:$D$205,MATCH($A529,Variables!$A$5:$A$205,0)))&amp;"."&amp;K$5</f>
        <v/>
      </c>
      <c r="L529" s="38">
        <f>L$194*$D529*INDEX(L$121:L$137,$E529)*(1-INDEX(L$151:L$167,$E529))</f>
        <v/>
      </c>
      <c r="M529" s="37">
        <f>M$194*$D529*INDEX(M$121:M$137,$E529)*(1-INDEX(M$151:M$167,$E529))</f>
        <v/>
      </c>
      <c r="N529" s="37">
        <f>N$194*$D529*INDEX(N$121:N$137,$E529)*(1-INDEX(N$151:N$167,$E529))</f>
        <v/>
      </c>
      <c r="O529" s="37">
        <f>O$194*$D529*INDEX(O$121:O$137,$E529)*(1-INDEX(O$151:O$167,$E529))</f>
        <v/>
      </c>
      <c r="P529" s="37">
        <f>P$194*$D529*INDEX(P$121:P$137,$E529)*(1-INDEX(P$151:P$167,$E529))</f>
        <v/>
      </c>
      <c r="Q529" s="37">
        <f>Q$194*$D529*INDEX(Q$121:Q$137,$E529)*(1-INDEX(Q$151:Q$167,$E529))</f>
        <v/>
      </c>
      <c r="R529" s="37">
        <f>R$194*$D529*INDEX(R$121:R$137,$E529)*(1-INDEX(R$151:R$167,$E529))</f>
        <v/>
      </c>
      <c r="S529" s="37">
        <f>S$194*$D529*INDEX(S$121:S$137,$E529)*(1-INDEX(S$151:S$167,$E529))</f>
        <v/>
      </c>
      <c r="T529" s="37">
        <f>T$194*$D529*INDEX(T$121:T$137,$E529)*(1-INDEX(T$151:T$167,$E529))</f>
        <v/>
      </c>
      <c r="U529" s="37">
        <f>U$194*$D529*INDEX(U$121:U$137,$E529)*(1-INDEX(U$151:U$167,$E529))</f>
        <v/>
      </c>
      <c r="V529" s="37">
        <f>V$194*$D529*INDEX(V$121:V$137,$E529)*(1-INDEX(V$151:V$167,$E529))</f>
        <v/>
      </c>
      <c r="W529" s="37">
        <f>W$194*$D529*INDEX(W$121:W$137,$E529)*(1-INDEX(W$151:W$167,$E529))</f>
        <v/>
      </c>
      <c r="X529" s="37">
        <f>X$194*$D529*INDEX(X$121:X$137,$E529)*(1-INDEX(X$151:X$167,$E529))</f>
        <v/>
      </c>
      <c r="Y529" s="37">
        <f>Y$194*$D529*INDEX(Y$121:Y$137,$E529)*(1-INDEX(Y$151:Y$167,$E529))</f>
        <v/>
      </c>
      <c r="Z529" s="37">
        <f>Z$194*$D529*INDEX(Z$121:Z$137,$E529)*(1-INDEX(Z$151:Z$167,$E529))</f>
        <v/>
      </c>
      <c r="AA529" s="37">
        <f>AA$194*$D529*INDEX(AA$121:AA$137,$E529)*(1-INDEX(AA$151:AA$167,$E529))</f>
        <v/>
      </c>
      <c r="AB529" s="37">
        <f>AB$194*$D529*INDEX(AB$121:AB$137,$E529)*(1-INDEX(AB$151:AB$167,$E529))</f>
        <v/>
      </c>
      <c r="AC529" s="37">
        <f>AC$194*$D529*INDEX(AC$121:AC$137,$E529)*(1-INDEX(AC$151:AC$167,$E529))</f>
        <v/>
      </c>
      <c r="AD529" s="40">
        <f>ETSCOST(AD$194,$D529,INDEX(AD$121:AD$137,$E529),INDEX(AD$151:AD$167,$E529))</f>
        <v/>
      </c>
      <c r="AF529" s="11">
        <f>LOWER(Settings!$C$4)&amp;".mit."&amp;$A529&amp;IF($C529="","","."&amp;$C529&amp;"."&amp;$B529)&amp;IF(INDEX(Variables!$D$5:$D$205,MATCH($A529,Variables!$A$5:$A$205,0))="","","."&amp;INDEX(Variables!$D$5:$D$205,MATCH($A529,Variables!$A$5:$A$205,0)))&amp;"."&amp;AF$5</f>
        <v/>
      </c>
      <c r="AG529" s="38">
        <f>AG$194*$D529*INDEX(AG$121:AG$137,$E529)*(1-INDEX(AG$151:AG$167,$E529))</f>
        <v/>
      </c>
      <c r="AH529" s="37">
        <f>AH$194*$D529*INDEX(AH$121:AH$137,$E529)*(1-INDEX(AH$151:AH$167,$E529))</f>
        <v/>
      </c>
      <c r="AI529" s="37">
        <f>AI$194*$D529*INDEX(AI$121:AI$137,$E529)*(1-INDEX(AI$151:AI$167,$E529))</f>
        <v/>
      </c>
      <c r="AJ529" s="37">
        <f>AJ$194*$D529*INDEX(AJ$121:AJ$137,$E529)*(1-INDEX(AJ$151:AJ$167,$E529))</f>
        <v/>
      </c>
      <c r="AK529" s="37">
        <f>AK$194*$D529*INDEX(AK$121:AK$137,$E529)*(1-INDEX(AK$151:AK$167,$E529))</f>
        <v/>
      </c>
      <c r="AL529" s="37">
        <f>AL$194*$D529*INDEX(AL$121:AL$137,$E529)*(1-INDEX(AL$151:AL$167,$E529))</f>
        <v/>
      </c>
      <c r="AM529" s="37">
        <f>AM$194*$D529*INDEX(AM$121:AM$137,$E529)*(1-INDEX(AM$151:AM$167,$E529))</f>
        <v/>
      </c>
      <c r="AN529" s="37">
        <f>AN$194*$D529*INDEX(AN$121:AN$137,$E529)*(1-INDEX(AN$151:AN$167,$E529))</f>
        <v/>
      </c>
      <c r="AO529" s="37">
        <f>AO$194*$D529*INDEX(AO$121:AO$137,$E529)*(1-INDEX(AO$151:AO$167,$E529))</f>
        <v/>
      </c>
      <c r="AP529" s="37">
        <f>AP$194*$D529*INDEX(AP$121:AP$137,$E529)*(1-INDEX(AP$151:AP$167,$E529))</f>
        <v/>
      </c>
      <c r="AQ529" s="37">
        <f>AQ$194*$D529*INDEX(AQ$121:AQ$137,$E529)*(1-INDEX(AQ$151:AQ$167,$E529))</f>
        <v/>
      </c>
      <c r="AR529" s="37">
        <f>AR$194*$D529*INDEX(AR$121:AR$137,$E529)*(1-INDEX(AR$151:AR$167,$E529))</f>
        <v/>
      </c>
      <c r="AS529" s="37">
        <f>AS$194*$D529*INDEX(AS$121:AS$137,$E529)*(1-INDEX(AS$151:AS$167,$E529))</f>
        <v/>
      </c>
      <c r="AT529" s="37">
        <f>AT$194*$D529*INDEX(AT$121:AT$137,$E529)*(1-INDEX(AT$151:AT$167,$E529))</f>
        <v/>
      </c>
      <c r="AU529" s="37">
        <f>AU$194*$D529*INDEX(AU$121:AU$137,$E529)*(1-INDEX(AU$151:AU$167,$E529))</f>
        <v/>
      </c>
      <c r="AV529" s="37">
        <f>AV$194*$D529*INDEX(AV$121:AV$137,$E529)*(1-INDEX(AV$151:AV$167,$E529))</f>
        <v/>
      </c>
      <c r="AW529" s="37">
        <f>AW$194*$D529*INDEX(AW$121:AW$137,$E529)*(1-INDEX(AW$151:AW$167,$E529))</f>
        <v/>
      </c>
      <c r="AX529" s="37">
        <f>AX$194*$D529*INDEX(AX$121:AX$137,$E529)*(1-INDEX(AX$151:AX$167,$E529))</f>
        <v/>
      </c>
      <c r="AY529" s="40">
        <f>ETSCOST(AY$194,$D529,INDEX(AY$121:AY$137,$E529),INDEX(AY$151:AY$167,$E529))</f>
        <v/>
      </c>
    </row>
    <row r="530" hidden="1" outlineLevel="2">
      <c r="A530" s="14" t="inlineStr">
        <is>
          <t>ets</t>
        </is>
      </c>
      <c r="B530" s="14" t="inlineStr">
        <is>
          <t>die</t>
        </is>
      </c>
      <c r="C530" s="14" t="inlineStr">
        <is>
          <t>rod</t>
        </is>
      </c>
      <c r="D530" s="37">
        <f>INDEX(Inputs!$T$5:$T$132,MATCH($B530&amp;"|"&amp;$C530,Inputs!$A$5:$A$132,0))</f>
        <v/>
      </c>
      <c r="E530" s="37">
        <f>INDEX(Inputs!$K$5:$K$132,MATCH($B530&amp;"|"&amp;$C530,Inputs!$A$5:$A$132,0))</f>
        <v/>
      </c>
      <c r="F530" s="36" t="n"/>
      <c r="G530" s="36" t="n"/>
      <c r="H530" s="14">
        <f>INDEX(Variables!$B$5:$B$205,MATCH($A530,Variables!$A$5:$A$205,0))&amp;IF($C530="",""," | "&amp;INDEX(Mapping!$B$5:$B$26,MATCH($C530,Mapping!$A$5:$A$26,0))&amp;" | "&amp;INDEX(Mapping!$B$30:$B$46,MATCH($B530,Mapping!$A$30:$A$46,0)))</f>
        <v/>
      </c>
      <c r="I530" s="14">
        <f>INDEX(Variables!$C$5:$C$205,MATCH($A530,Variables!$A$5:$A$205,0))</f>
        <v/>
      </c>
      <c r="J530" s="14">
        <f>INDEX(Variables!$E$5:$E$205,MATCH($A530,Variables!$A$5:$A$205,0))</f>
        <v/>
      </c>
      <c r="K530" s="11">
        <f>LOWER(Settings!$C$4)&amp;".mit."&amp;$A530&amp;IF($C530="","","."&amp;$C530&amp;"."&amp;$B530)&amp;IF(INDEX(Variables!$D$5:$D$205,MATCH($A530,Variables!$A$5:$A$205,0))="","","."&amp;INDEX(Variables!$D$5:$D$205,MATCH($A530,Variables!$A$5:$A$205,0)))&amp;"."&amp;K$5</f>
        <v/>
      </c>
      <c r="L530" s="38">
        <f>L$194*$D530*INDEX(L$121:L$137,$E530)*(1-INDEX(L$151:L$167,$E530))</f>
        <v/>
      </c>
      <c r="M530" s="37">
        <f>M$194*$D530*INDEX(M$121:M$137,$E530)*(1-INDEX(M$151:M$167,$E530))</f>
        <v/>
      </c>
      <c r="N530" s="37">
        <f>N$194*$D530*INDEX(N$121:N$137,$E530)*(1-INDEX(N$151:N$167,$E530))</f>
        <v/>
      </c>
      <c r="O530" s="37">
        <f>O$194*$D530*INDEX(O$121:O$137,$E530)*(1-INDEX(O$151:O$167,$E530))</f>
        <v/>
      </c>
      <c r="P530" s="37">
        <f>P$194*$D530*INDEX(P$121:P$137,$E530)*(1-INDEX(P$151:P$167,$E530))</f>
        <v/>
      </c>
      <c r="Q530" s="37">
        <f>Q$194*$D530*INDEX(Q$121:Q$137,$E530)*(1-INDEX(Q$151:Q$167,$E530))</f>
        <v/>
      </c>
      <c r="R530" s="37">
        <f>R$194*$D530*INDEX(R$121:R$137,$E530)*(1-INDEX(R$151:R$167,$E530))</f>
        <v/>
      </c>
      <c r="S530" s="37">
        <f>S$194*$D530*INDEX(S$121:S$137,$E530)*(1-INDEX(S$151:S$167,$E530))</f>
        <v/>
      </c>
      <c r="T530" s="37">
        <f>T$194*$D530*INDEX(T$121:T$137,$E530)*(1-INDEX(T$151:T$167,$E530))</f>
        <v/>
      </c>
      <c r="U530" s="37">
        <f>U$194*$D530*INDEX(U$121:U$137,$E530)*(1-INDEX(U$151:U$167,$E530))</f>
        <v/>
      </c>
      <c r="V530" s="37">
        <f>V$194*$D530*INDEX(V$121:V$137,$E530)*(1-INDEX(V$151:V$167,$E530))</f>
        <v/>
      </c>
      <c r="W530" s="37">
        <f>W$194*$D530*INDEX(W$121:W$137,$E530)*(1-INDEX(W$151:W$167,$E530))</f>
        <v/>
      </c>
      <c r="X530" s="37">
        <f>X$194*$D530*INDEX(X$121:X$137,$E530)*(1-INDEX(X$151:X$167,$E530))</f>
        <v/>
      </c>
      <c r="Y530" s="37">
        <f>Y$194*$D530*INDEX(Y$121:Y$137,$E530)*(1-INDEX(Y$151:Y$167,$E530))</f>
        <v/>
      </c>
      <c r="Z530" s="37">
        <f>Z$194*$D530*INDEX(Z$121:Z$137,$E530)*(1-INDEX(Z$151:Z$167,$E530))</f>
        <v/>
      </c>
      <c r="AA530" s="37">
        <f>AA$194*$D530*INDEX(AA$121:AA$137,$E530)*(1-INDEX(AA$151:AA$167,$E530))</f>
        <v/>
      </c>
      <c r="AB530" s="37">
        <f>AB$194*$D530*INDEX(AB$121:AB$137,$E530)*(1-INDEX(AB$151:AB$167,$E530))</f>
        <v/>
      </c>
      <c r="AC530" s="37">
        <f>AC$194*$D530*INDEX(AC$121:AC$137,$E530)*(1-INDEX(AC$151:AC$167,$E530))</f>
        <v/>
      </c>
      <c r="AD530" s="40">
        <f>ETSCOST(AD$194,$D530,INDEX(AD$121:AD$137,$E530),INDEX(AD$151:AD$167,$E530))</f>
        <v/>
      </c>
      <c r="AF530" s="11">
        <f>LOWER(Settings!$C$4)&amp;".mit."&amp;$A530&amp;IF($C530="","","."&amp;$C530&amp;"."&amp;$B530)&amp;IF(INDEX(Variables!$D$5:$D$205,MATCH($A530,Variables!$A$5:$A$205,0))="","","."&amp;INDEX(Variables!$D$5:$D$205,MATCH($A530,Variables!$A$5:$A$205,0)))&amp;"."&amp;AF$5</f>
        <v/>
      </c>
      <c r="AG530" s="38">
        <f>AG$194*$D530*INDEX(AG$121:AG$137,$E530)*(1-INDEX(AG$151:AG$167,$E530))</f>
        <v/>
      </c>
      <c r="AH530" s="37">
        <f>AH$194*$D530*INDEX(AH$121:AH$137,$E530)*(1-INDEX(AH$151:AH$167,$E530))</f>
        <v/>
      </c>
      <c r="AI530" s="37">
        <f>AI$194*$D530*INDEX(AI$121:AI$137,$E530)*(1-INDEX(AI$151:AI$167,$E530))</f>
        <v/>
      </c>
      <c r="AJ530" s="37">
        <f>AJ$194*$D530*INDEX(AJ$121:AJ$137,$E530)*(1-INDEX(AJ$151:AJ$167,$E530))</f>
        <v/>
      </c>
      <c r="AK530" s="37">
        <f>AK$194*$D530*INDEX(AK$121:AK$137,$E530)*(1-INDEX(AK$151:AK$167,$E530))</f>
        <v/>
      </c>
      <c r="AL530" s="37">
        <f>AL$194*$D530*INDEX(AL$121:AL$137,$E530)*(1-INDEX(AL$151:AL$167,$E530))</f>
        <v/>
      </c>
      <c r="AM530" s="37">
        <f>AM$194*$D530*INDEX(AM$121:AM$137,$E530)*(1-INDEX(AM$151:AM$167,$E530))</f>
        <v/>
      </c>
      <c r="AN530" s="37">
        <f>AN$194*$D530*INDEX(AN$121:AN$137,$E530)*(1-INDEX(AN$151:AN$167,$E530))</f>
        <v/>
      </c>
      <c r="AO530" s="37">
        <f>AO$194*$D530*INDEX(AO$121:AO$137,$E530)*(1-INDEX(AO$151:AO$167,$E530))</f>
        <v/>
      </c>
      <c r="AP530" s="37">
        <f>AP$194*$D530*INDEX(AP$121:AP$137,$E530)*(1-INDEX(AP$151:AP$167,$E530))</f>
        <v/>
      </c>
      <c r="AQ530" s="37">
        <f>AQ$194*$D530*INDEX(AQ$121:AQ$137,$E530)*(1-INDEX(AQ$151:AQ$167,$E530))</f>
        <v/>
      </c>
      <c r="AR530" s="37">
        <f>AR$194*$D530*INDEX(AR$121:AR$137,$E530)*(1-INDEX(AR$151:AR$167,$E530))</f>
        <v/>
      </c>
      <c r="AS530" s="37">
        <f>AS$194*$D530*INDEX(AS$121:AS$137,$E530)*(1-INDEX(AS$151:AS$167,$E530))</f>
        <v/>
      </c>
      <c r="AT530" s="37">
        <f>AT$194*$D530*INDEX(AT$121:AT$137,$E530)*(1-INDEX(AT$151:AT$167,$E530))</f>
        <v/>
      </c>
      <c r="AU530" s="37">
        <f>AU$194*$D530*INDEX(AU$121:AU$137,$E530)*(1-INDEX(AU$151:AU$167,$E530))</f>
        <v/>
      </c>
      <c r="AV530" s="37">
        <f>AV$194*$D530*INDEX(AV$121:AV$137,$E530)*(1-INDEX(AV$151:AV$167,$E530))</f>
        <v/>
      </c>
      <c r="AW530" s="37">
        <f>AW$194*$D530*INDEX(AW$121:AW$137,$E530)*(1-INDEX(AW$151:AW$167,$E530))</f>
        <v/>
      </c>
      <c r="AX530" s="37">
        <f>AX$194*$D530*INDEX(AX$121:AX$137,$E530)*(1-INDEX(AX$151:AX$167,$E530))</f>
        <v/>
      </c>
      <c r="AY530" s="40">
        <f>ETSCOST(AY$194,$D530,INDEX(AY$121:AY$137,$E530),INDEX(AY$151:AY$167,$E530))</f>
        <v/>
      </c>
    </row>
    <row r="531" hidden="1" outlineLevel="2">
      <c r="A531" s="14" t="inlineStr">
        <is>
          <t>ets</t>
        </is>
      </c>
      <c r="B531" s="14" t="inlineStr">
        <is>
          <t>lpg</t>
        </is>
      </c>
      <c r="C531" s="14" t="inlineStr">
        <is>
          <t>rod</t>
        </is>
      </c>
      <c r="D531" s="37">
        <f>INDEX(Inputs!$T$5:$T$132,MATCH($B531&amp;"|"&amp;$C531,Inputs!$A$5:$A$132,0))</f>
        <v/>
      </c>
      <c r="E531" s="37">
        <f>INDEX(Inputs!$K$5:$K$132,MATCH($B531&amp;"|"&amp;$C531,Inputs!$A$5:$A$132,0))</f>
        <v/>
      </c>
      <c r="F531" s="36" t="n"/>
      <c r="G531" s="36" t="n"/>
      <c r="H531" s="14">
        <f>INDEX(Variables!$B$5:$B$205,MATCH($A531,Variables!$A$5:$A$205,0))&amp;IF($C531="",""," | "&amp;INDEX(Mapping!$B$5:$B$26,MATCH($C531,Mapping!$A$5:$A$26,0))&amp;" | "&amp;INDEX(Mapping!$B$30:$B$46,MATCH($B531,Mapping!$A$30:$A$46,0)))</f>
        <v/>
      </c>
      <c r="I531" s="14">
        <f>INDEX(Variables!$C$5:$C$205,MATCH($A531,Variables!$A$5:$A$205,0))</f>
        <v/>
      </c>
      <c r="J531" s="14">
        <f>INDEX(Variables!$E$5:$E$205,MATCH($A531,Variables!$A$5:$A$205,0))</f>
        <v/>
      </c>
      <c r="K531" s="11">
        <f>LOWER(Settings!$C$4)&amp;".mit."&amp;$A531&amp;IF($C531="","","."&amp;$C531&amp;"."&amp;$B531)&amp;IF(INDEX(Variables!$D$5:$D$205,MATCH($A531,Variables!$A$5:$A$205,0))="","","."&amp;INDEX(Variables!$D$5:$D$205,MATCH($A531,Variables!$A$5:$A$205,0)))&amp;"."&amp;K$5</f>
        <v/>
      </c>
      <c r="L531" s="38">
        <f>L$194*$D531*INDEX(L$121:L$137,$E531)*(1-INDEX(L$151:L$167,$E531))</f>
        <v/>
      </c>
      <c r="M531" s="37">
        <f>M$194*$D531*INDEX(M$121:M$137,$E531)*(1-INDEX(M$151:M$167,$E531))</f>
        <v/>
      </c>
      <c r="N531" s="37">
        <f>N$194*$D531*INDEX(N$121:N$137,$E531)*(1-INDEX(N$151:N$167,$E531))</f>
        <v/>
      </c>
      <c r="O531" s="37">
        <f>O$194*$D531*INDEX(O$121:O$137,$E531)*(1-INDEX(O$151:O$167,$E531))</f>
        <v/>
      </c>
      <c r="P531" s="37">
        <f>P$194*$D531*INDEX(P$121:P$137,$E531)*(1-INDEX(P$151:P$167,$E531))</f>
        <v/>
      </c>
      <c r="Q531" s="37">
        <f>Q$194*$D531*INDEX(Q$121:Q$137,$E531)*(1-INDEX(Q$151:Q$167,$E531))</f>
        <v/>
      </c>
      <c r="R531" s="37">
        <f>R$194*$D531*INDEX(R$121:R$137,$E531)*(1-INDEX(R$151:R$167,$E531))</f>
        <v/>
      </c>
      <c r="S531" s="37">
        <f>S$194*$D531*INDEX(S$121:S$137,$E531)*(1-INDEX(S$151:S$167,$E531))</f>
        <v/>
      </c>
      <c r="T531" s="37">
        <f>T$194*$D531*INDEX(T$121:T$137,$E531)*(1-INDEX(T$151:T$167,$E531))</f>
        <v/>
      </c>
      <c r="U531" s="37">
        <f>U$194*$D531*INDEX(U$121:U$137,$E531)*(1-INDEX(U$151:U$167,$E531))</f>
        <v/>
      </c>
      <c r="V531" s="37">
        <f>V$194*$D531*INDEX(V$121:V$137,$E531)*(1-INDEX(V$151:V$167,$E531))</f>
        <v/>
      </c>
      <c r="W531" s="37">
        <f>W$194*$D531*INDEX(W$121:W$137,$E531)*(1-INDEX(W$151:W$167,$E531))</f>
        <v/>
      </c>
      <c r="X531" s="37">
        <f>X$194*$D531*INDEX(X$121:X$137,$E531)*(1-INDEX(X$151:X$167,$E531))</f>
        <v/>
      </c>
      <c r="Y531" s="37">
        <f>Y$194*$D531*INDEX(Y$121:Y$137,$E531)*(1-INDEX(Y$151:Y$167,$E531))</f>
        <v/>
      </c>
      <c r="Z531" s="37">
        <f>Z$194*$D531*INDEX(Z$121:Z$137,$E531)*(1-INDEX(Z$151:Z$167,$E531))</f>
        <v/>
      </c>
      <c r="AA531" s="37">
        <f>AA$194*$D531*INDEX(AA$121:AA$137,$E531)*(1-INDEX(AA$151:AA$167,$E531))</f>
        <v/>
      </c>
      <c r="AB531" s="37">
        <f>AB$194*$D531*INDEX(AB$121:AB$137,$E531)*(1-INDEX(AB$151:AB$167,$E531))</f>
        <v/>
      </c>
      <c r="AC531" s="37">
        <f>AC$194*$D531*INDEX(AC$121:AC$137,$E531)*(1-INDEX(AC$151:AC$167,$E531))</f>
        <v/>
      </c>
      <c r="AD531" s="40">
        <f>ETSCOST(AD$194,$D531,INDEX(AD$121:AD$137,$E531),INDEX(AD$151:AD$167,$E531))</f>
        <v/>
      </c>
      <c r="AF531" s="11">
        <f>LOWER(Settings!$C$4)&amp;".mit."&amp;$A531&amp;IF($C531="","","."&amp;$C531&amp;"."&amp;$B531)&amp;IF(INDEX(Variables!$D$5:$D$205,MATCH($A531,Variables!$A$5:$A$205,0))="","","."&amp;INDEX(Variables!$D$5:$D$205,MATCH($A531,Variables!$A$5:$A$205,0)))&amp;"."&amp;AF$5</f>
        <v/>
      </c>
      <c r="AG531" s="38">
        <f>AG$194*$D531*INDEX(AG$121:AG$137,$E531)*(1-INDEX(AG$151:AG$167,$E531))</f>
        <v/>
      </c>
      <c r="AH531" s="37">
        <f>AH$194*$D531*INDEX(AH$121:AH$137,$E531)*(1-INDEX(AH$151:AH$167,$E531))</f>
        <v/>
      </c>
      <c r="AI531" s="37">
        <f>AI$194*$D531*INDEX(AI$121:AI$137,$E531)*(1-INDEX(AI$151:AI$167,$E531))</f>
        <v/>
      </c>
      <c r="AJ531" s="37">
        <f>AJ$194*$D531*INDEX(AJ$121:AJ$137,$E531)*(1-INDEX(AJ$151:AJ$167,$E531))</f>
        <v/>
      </c>
      <c r="AK531" s="37">
        <f>AK$194*$D531*INDEX(AK$121:AK$137,$E531)*(1-INDEX(AK$151:AK$167,$E531))</f>
        <v/>
      </c>
      <c r="AL531" s="37">
        <f>AL$194*$D531*INDEX(AL$121:AL$137,$E531)*(1-INDEX(AL$151:AL$167,$E531))</f>
        <v/>
      </c>
      <c r="AM531" s="37">
        <f>AM$194*$D531*INDEX(AM$121:AM$137,$E531)*(1-INDEX(AM$151:AM$167,$E531))</f>
        <v/>
      </c>
      <c r="AN531" s="37">
        <f>AN$194*$D531*INDEX(AN$121:AN$137,$E531)*(1-INDEX(AN$151:AN$167,$E531))</f>
        <v/>
      </c>
      <c r="AO531" s="37">
        <f>AO$194*$D531*INDEX(AO$121:AO$137,$E531)*(1-INDEX(AO$151:AO$167,$E531))</f>
        <v/>
      </c>
      <c r="AP531" s="37">
        <f>AP$194*$D531*INDEX(AP$121:AP$137,$E531)*(1-INDEX(AP$151:AP$167,$E531))</f>
        <v/>
      </c>
      <c r="AQ531" s="37">
        <f>AQ$194*$D531*INDEX(AQ$121:AQ$137,$E531)*(1-INDEX(AQ$151:AQ$167,$E531))</f>
        <v/>
      </c>
      <c r="AR531" s="37">
        <f>AR$194*$D531*INDEX(AR$121:AR$137,$E531)*(1-INDEX(AR$151:AR$167,$E531))</f>
        <v/>
      </c>
      <c r="AS531" s="37">
        <f>AS$194*$D531*INDEX(AS$121:AS$137,$E531)*(1-INDEX(AS$151:AS$167,$E531))</f>
        <v/>
      </c>
      <c r="AT531" s="37">
        <f>AT$194*$D531*INDEX(AT$121:AT$137,$E531)*(1-INDEX(AT$151:AT$167,$E531))</f>
        <v/>
      </c>
      <c r="AU531" s="37">
        <f>AU$194*$D531*INDEX(AU$121:AU$137,$E531)*(1-INDEX(AU$151:AU$167,$E531))</f>
        <v/>
      </c>
      <c r="AV531" s="37">
        <f>AV$194*$D531*INDEX(AV$121:AV$137,$E531)*(1-INDEX(AV$151:AV$167,$E531))</f>
        <v/>
      </c>
      <c r="AW531" s="37">
        <f>AW$194*$D531*INDEX(AW$121:AW$137,$E531)*(1-INDEX(AW$151:AW$167,$E531))</f>
        <v/>
      </c>
      <c r="AX531" s="37">
        <f>AX$194*$D531*INDEX(AX$121:AX$137,$E531)*(1-INDEX(AX$151:AX$167,$E531))</f>
        <v/>
      </c>
      <c r="AY531" s="40">
        <f>ETSCOST(AY$194,$D531,INDEX(AY$121:AY$137,$E531),INDEX(AY$151:AY$167,$E531))</f>
        <v/>
      </c>
    </row>
    <row r="532" hidden="1" outlineLevel="2">
      <c r="A532" s="14" t="inlineStr">
        <is>
          <t>ets</t>
        </is>
      </c>
      <c r="B532" s="14" t="inlineStr">
        <is>
          <t>ker</t>
        </is>
      </c>
      <c r="C532" s="14" t="inlineStr">
        <is>
          <t>rod</t>
        </is>
      </c>
      <c r="D532" s="37">
        <f>INDEX(Inputs!$T$5:$T$132,MATCH($B532&amp;"|"&amp;$C532,Inputs!$A$5:$A$132,0))</f>
        <v/>
      </c>
      <c r="E532" s="37">
        <f>INDEX(Inputs!$K$5:$K$132,MATCH($B532&amp;"|"&amp;$C532,Inputs!$A$5:$A$132,0))</f>
        <v/>
      </c>
      <c r="F532" s="36" t="n"/>
      <c r="G532" s="36" t="n"/>
      <c r="H532" s="14">
        <f>INDEX(Variables!$B$5:$B$205,MATCH($A532,Variables!$A$5:$A$205,0))&amp;IF($C532="",""," | "&amp;INDEX(Mapping!$B$5:$B$26,MATCH($C532,Mapping!$A$5:$A$26,0))&amp;" | "&amp;INDEX(Mapping!$B$30:$B$46,MATCH($B532,Mapping!$A$30:$A$46,0)))</f>
        <v/>
      </c>
      <c r="I532" s="14">
        <f>INDEX(Variables!$C$5:$C$205,MATCH($A532,Variables!$A$5:$A$205,0))</f>
        <v/>
      </c>
      <c r="J532" s="14">
        <f>INDEX(Variables!$E$5:$E$205,MATCH($A532,Variables!$A$5:$A$205,0))</f>
        <v/>
      </c>
      <c r="K532" s="11">
        <f>LOWER(Settings!$C$4)&amp;".mit."&amp;$A532&amp;IF($C532="","","."&amp;$C532&amp;"."&amp;$B532)&amp;IF(INDEX(Variables!$D$5:$D$205,MATCH($A532,Variables!$A$5:$A$205,0))="","","."&amp;INDEX(Variables!$D$5:$D$205,MATCH($A532,Variables!$A$5:$A$205,0)))&amp;"."&amp;K$5</f>
        <v/>
      </c>
      <c r="L532" s="38">
        <f>L$194*$D532*INDEX(L$121:L$137,$E532)*(1-INDEX(L$151:L$167,$E532))</f>
        <v/>
      </c>
      <c r="M532" s="37">
        <f>M$194*$D532*INDEX(M$121:M$137,$E532)*(1-INDEX(M$151:M$167,$E532))</f>
        <v/>
      </c>
      <c r="N532" s="37">
        <f>N$194*$D532*INDEX(N$121:N$137,$E532)*(1-INDEX(N$151:N$167,$E532))</f>
        <v/>
      </c>
      <c r="O532" s="37">
        <f>O$194*$D532*INDEX(O$121:O$137,$E532)*(1-INDEX(O$151:O$167,$E532))</f>
        <v/>
      </c>
      <c r="P532" s="37">
        <f>P$194*$D532*INDEX(P$121:P$137,$E532)*(1-INDEX(P$151:P$167,$E532))</f>
        <v/>
      </c>
      <c r="Q532" s="37">
        <f>Q$194*$D532*INDEX(Q$121:Q$137,$E532)*(1-INDEX(Q$151:Q$167,$E532))</f>
        <v/>
      </c>
      <c r="R532" s="37">
        <f>R$194*$D532*INDEX(R$121:R$137,$E532)*(1-INDEX(R$151:R$167,$E532))</f>
        <v/>
      </c>
      <c r="S532" s="37">
        <f>S$194*$D532*INDEX(S$121:S$137,$E532)*(1-INDEX(S$151:S$167,$E532))</f>
        <v/>
      </c>
      <c r="T532" s="37">
        <f>T$194*$D532*INDEX(T$121:T$137,$E532)*(1-INDEX(T$151:T$167,$E532))</f>
        <v/>
      </c>
      <c r="U532" s="37">
        <f>U$194*$D532*INDEX(U$121:U$137,$E532)*(1-INDEX(U$151:U$167,$E532))</f>
        <v/>
      </c>
      <c r="V532" s="37">
        <f>V$194*$D532*INDEX(V$121:V$137,$E532)*(1-INDEX(V$151:V$167,$E532))</f>
        <v/>
      </c>
      <c r="W532" s="37">
        <f>W$194*$D532*INDEX(W$121:W$137,$E532)*(1-INDEX(W$151:W$167,$E532))</f>
        <v/>
      </c>
      <c r="X532" s="37">
        <f>X$194*$D532*INDEX(X$121:X$137,$E532)*(1-INDEX(X$151:X$167,$E532))</f>
        <v/>
      </c>
      <c r="Y532" s="37">
        <f>Y$194*$D532*INDEX(Y$121:Y$137,$E532)*(1-INDEX(Y$151:Y$167,$E532))</f>
        <v/>
      </c>
      <c r="Z532" s="37">
        <f>Z$194*$D532*INDEX(Z$121:Z$137,$E532)*(1-INDEX(Z$151:Z$167,$E532))</f>
        <v/>
      </c>
      <c r="AA532" s="37">
        <f>AA$194*$D532*INDEX(AA$121:AA$137,$E532)*(1-INDEX(AA$151:AA$167,$E532))</f>
        <v/>
      </c>
      <c r="AB532" s="37">
        <f>AB$194*$D532*INDEX(AB$121:AB$137,$E532)*(1-INDEX(AB$151:AB$167,$E532))</f>
        <v/>
      </c>
      <c r="AC532" s="37">
        <f>AC$194*$D532*INDEX(AC$121:AC$137,$E532)*(1-INDEX(AC$151:AC$167,$E532))</f>
        <v/>
      </c>
      <c r="AD532" s="40">
        <f>ETSCOST(AD$194,$D532,INDEX(AD$121:AD$137,$E532),INDEX(AD$151:AD$167,$E532))</f>
        <v/>
      </c>
      <c r="AF532" s="11">
        <f>LOWER(Settings!$C$4)&amp;".mit."&amp;$A532&amp;IF($C532="","","."&amp;$C532&amp;"."&amp;$B532)&amp;IF(INDEX(Variables!$D$5:$D$205,MATCH($A532,Variables!$A$5:$A$205,0))="","","."&amp;INDEX(Variables!$D$5:$D$205,MATCH($A532,Variables!$A$5:$A$205,0)))&amp;"."&amp;AF$5</f>
        <v/>
      </c>
      <c r="AG532" s="38">
        <f>AG$194*$D532*INDEX(AG$121:AG$137,$E532)*(1-INDEX(AG$151:AG$167,$E532))</f>
        <v/>
      </c>
      <c r="AH532" s="37">
        <f>AH$194*$D532*INDEX(AH$121:AH$137,$E532)*(1-INDEX(AH$151:AH$167,$E532))</f>
        <v/>
      </c>
      <c r="AI532" s="37">
        <f>AI$194*$D532*INDEX(AI$121:AI$137,$E532)*(1-INDEX(AI$151:AI$167,$E532))</f>
        <v/>
      </c>
      <c r="AJ532" s="37">
        <f>AJ$194*$D532*INDEX(AJ$121:AJ$137,$E532)*(1-INDEX(AJ$151:AJ$167,$E532))</f>
        <v/>
      </c>
      <c r="AK532" s="37">
        <f>AK$194*$D532*INDEX(AK$121:AK$137,$E532)*(1-INDEX(AK$151:AK$167,$E532))</f>
        <v/>
      </c>
      <c r="AL532" s="37">
        <f>AL$194*$D532*INDEX(AL$121:AL$137,$E532)*(1-INDEX(AL$151:AL$167,$E532))</f>
        <v/>
      </c>
      <c r="AM532" s="37">
        <f>AM$194*$D532*INDEX(AM$121:AM$137,$E532)*(1-INDEX(AM$151:AM$167,$E532))</f>
        <v/>
      </c>
      <c r="AN532" s="37">
        <f>AN$194*$D532*INDEX(AN$121:AN$137,$E532)*(1-INDEX(AN$151:AN$167,$E532))</f>
        <v/>
      </c>
      <c r="AO532" s="37">
        <f>AO$194*$D532*INDEX(AO$121:AO$137,$E532)*(1-INDEX(AO$151:AO$167,$E532))</f>
        <v/>
      </c>
      <c r="AP532" s="37">
        <f>AP$194*$D532*INDEX(AP$121:AP$137,$E532)*(1-INDEX(AP$151:AP$167,$E532))</f>
        <v/>
      </c>
      <c r="AQ532" s="37">
        <f>AQ$194*$D532*INDEX(AQ$121:AQ$137,$E532)*(1-INDEX(AQ$151:AQ$167,$E532))</f>
        <v/>
      </c>
      <c r="AR532" s="37">
        <f>AR$194*$D532*INDEX(AR$121:AR$137,$E532)*(1-INDEX(AR$151:AR$167,$E532))</f>
        <v/>
      </c>
      <c r="AS532" s="37">
        <f>AS$194*$D532*INDEX(AS$121:AS$137,$E532)*(1-INDEX(AS$151:AS$167,$E532))</f>
        <v/>
      </c>
      <c r="AT532" s="37">
        <f>AT$194*$D532*INDEX(AT$121:AT$137,$E532)*(1-INDEX(AT$151:AT$167,$E532))</f>
        <v/>
      </c>
      <c r="AU532" s="37">
        <f>AU$194*$D532*INDEX(AU$121:AU$137,$E532)*(1-INDEX(AU$151:AU$167,$E532))</f>
        <v/>
      </c>
      <c r="AV532" s="37">
        <f>AV$194*$D532*INDEX(AV$121:AV$137,$E532)*(1-INDEX(AV$151:AV$167,$E532))</f>
        <v/>
      </c>
      <c r="AW532" s="37">
        <f>AW$194*$D532*INDEX(AW$121:AW$137,$E532)*(1-INDEX(AW$151:AW$167,$E532))</f>
        <v/>
      </c>
      <c r="AX532" s="37">
        <f>AX$194*$D532*INDEX(AX$121:AX$137,$E532)*(1-INDEX(AX$151:AX$167,$E532))</f>
        <v/>
      </c>
      <c r="AY532" s="40">
        <f>ETSCOST(AY$194,$D532,INDEX(AY$121:AY$137,$E532),INDEX(AY$151:AY$167,$E532))</f>
        <v/>
      </c>
    </row>
    <row r="533" hidden="1" outlineLevel="2">
      <c r="A533" s="14" t="inlineStr">
        <is>
          <t>ets</t>
        </is>
      </c>
      <c r="B533" s="14" t="inlineStr">
        <is>
          <t>oop</t>
        </is>
      </c>
      <c r="C533" s="14" t="inlineStr">
        <is>
          <t>rod</t>
        </is>
      </c>
      <c r="D533" s="37">
        <f>INDEX(Inputs!$T$5:$T$132,MATCH($B533&amp;"|"&amp;$C533,Inputs!$A$5:$A$132,0))</f>
        <v/>
      </c>
      <c r="E533" s="37">
        <f>INDEX(Inputs!$K$5:$K$132,MATCH($B533&amp;"|"&amp;$C533,Inputs!$A$5:$A$132,0))</f>
        <v/>
      </c>
      <c r="F533" s="36" t="n"/>
      <c r="G533" s="36" t="n"/>
      <c r="H533" s="14">
        <f>INDEX(Variables!$B$5:$B$205,MATCH($A533,Variables!$A$5:$A$205,0))&amp;IF($C533="",""," | "&amp;INDEX(Mapping!$B$5:$B$26,MATCH($C533,Mapping!$A$5:$A$26,0))&amp;" | "&amp;INDEX(Mapping!$B$30:$B$46,MATCH($B533,Mapping!$A$30:$A$46,0)))</f>
        <v/>
      </c>
      <c r="I533" s="14">
        <f>INDEX(Variables!$C$5:$C$205,MATCH($A533,Variables!$A$5:$A$205,0))</f>
        <v/>
      </c>
      <c r="J533" s="14">
        <f>INDEX(Variables!$E$5:$E$205,MATCH($A533,Variables!$A$5:$A$205,0))</f>
        <v/>
      </c>
      <c r="K533" s="11">
        <f>LOWER(Settings!$C$4)&amp;".mit."&amp;$A533&amp;IF($C533="","","."&amp;$C533&amp;"."&amp;$B533)&amp;IF(INDEX(Variables!$D$5:$D$205,MATCH($A533,Variables!$A$5:$A$205,0))="","","."&amp;INDEX(Variables!$D$5:$D$205,MATCH($A533,Variables!$A$5:$A$205,0)))&amp;"."&amp;K$5</f>
        <v/>
      </c>
      <c r="L533" s="38">
        <f>L$194*$D533*INDEX(L$121:L$137,$E533)*(1-INDEX(L$151:L$167,$E533))</f>
        <v/>
      </c>
      <c r="M533" s="37">
        <f>M$194*$D533*INDEX(M$121:M$137,$E533)*(1-INDEX(M$151:M$167,$E533))</f>
        <v/>
      </c>
      <c r="N533" s="37">
        <f>N$194*$D533*INDEX(N$121:N$137,$E533)*(1-INDEX(N$151:N$167,$E533))</f>
        <v/>
      </c>
      <c r="O533" s="37">
        <f>O$194*$D533*INDEX(O$121:O$137,$E533)*(1-INDEX(O$151:O$167,$E533))</f>
        <v/>
      </c>
      <c r="P533" s="37">
        <f>P$194*$D533*INDEX(P$121:P$137,$E533)*(1-INDEX(P$151:P$167,$E533))</f>
        <v/>
      </c>
      <c r="Q533" s="37">
        <f>Q$194*$D533*INDEX(Q$121:Q$137,$E533)*(1-INDEX(Q$151:Q$167,$E533))</f>
        <v/>
      </c>
      <c r="R533" s="37">
        <f>R$194*$D533*INDEX(R$121:R$137,$E533)*(1-INDEX(R$151:R$167,$E533))</f>
        <v/>
      </c>
      <c r="S533" s="37">
        <f>S$194*$D533*INDEX(S$121:S$137,$E533)*(1-INDEX(S$151:S$167,$E533))</f>
        <v/>
      </c>
      <c r="T533" s="37">
        <f>T$194*$D533*INDEX(T$121:T$137,$E533)*(1-INDEX(T$151:T$167,$E533))</f>
        <v/>
      </c>
      <c r="U533" s="37">
        <f>U$194*$D533*INDEX(U$121:U$137,$E533)*(1-INDEX(U$151:U$167,$E533))</f>
        <v/>
      </c>
      <c r="V533" s="37">
        <f>V$194*$D533*INDEX(V$121:V$137,$E533)*(1-INDEX(V$151:V$167,$E533))</f>
        <v/>
      </c>
      <c r="W533" s="37">
        <f>W$194*$D533*INDEX(W$121:W$137,$E533)*(1-INDEX(W$151:W$167,$E533))</f>
        <v/>
      </c>
      <c r="X533" s="37">
        <f>X$194*$D533*INDEX(X$121:X$137,$E533)*(1-INDEX(X$151:X$167,$E533))</f>
        <v/>
      </c>
      <c r="Y533" s="37">
        <f>Y$194*$D533*INDEX(Y$121:Y$137,$E533)*(1-INDEX(Y$151:Y$167,$E533))</f>
        <v/>
      </c>
      <c r="Z533" s="37">
        <f>Z$194*$D533*INDEX(Z$121:Z$137,$E533)*(1-INDEX(Z$151:Z$167,$E533))</f>
        <v/>
      </c>
      <c r="AA533" s="37">
        <f>AA$194*$D533*INDEX(AA$121:AA$137,$E533)*(1-INDEX(AA$151:AA$167,$E533))</f>
        <v/>
      </c>
      <c r="AB533" s="37">
        <f>AB$194*$D533*INDEX(AB$121:AB$137,$E533)*(1-INDEX(AB$151:AB$167,$E533))</f>
        <v/>
      </c>
      <c r="AC533" s="37">
        <f>AC$194*$D533*INDEX(AC$121:AC$137,$E533)*(1-INDEX(AC$151:AC$167,$E533))</f>
        <v/>
      </c>
      <c r="AD533" s="40">
        <f>ETSCOST(AD$194,$D533,INDEX(AD$121:AD$137,$E533),INDEX(AD$151:AD$167,$E533))</f>
        <v/>
      </c>
      <c r="AF533" s="11">
        <f>LOWER(Settings!$C$4)&amp;".mit."&amp;$A533&amp;IF($C533="","","."&amp;$C533&amp;"."&amp;$B533)&amp;IF(INDEX(Variables!$D$5:$D$205,MATCH($A533,Variables!$A$5:$A$205,0))="","","."&amp;INDEX(Variables!$D$5:$D$205,MATCH($A533,Variables!$A$5:$A$205,0)))&amp;"."&amp;AF$5</f>
        <v/>
      </c>
      <c r="AG533" s="38">
        <f>AG$194*$D533*INDEX(AG$121:AG$137,$E533)*(1-INDEX(AG$151:AG$167,$E533))</f>
        <v/>
      </c>
      <c r="AH533" s="37">
        <f>AH$194*$D533*INDEX(AH$121:AH$137,$E533)*(1-INDEX(AH$151:AH$167,$E533))</f>
        <v/>
      </c>
      <c r="AI533" s="37">
        <f>AI$194*$D533*INDEX(AI$121:AI$137,$E533)*(1-INDEX(AI$151:AI$167,$E533))</f>
        <v/>
      </c>
      <c r="AJ533" s="37">
        <f>AJ$194*$D533*INDEX(AJ$121:AJ$137,$E533)*(1-INDEX(AJ$151:AJ$167,$E533))</f>
        <v/>
      </c>
      <c r="AK533" s="37">
        <f>AK$194*$D533*INDEX(AK$121:AK$137,$E533)*(1-INDEX(AK$151:AK$167,$E533))</f>
        <v/>
      </c>
      <c r="AL533" s="37">
        <f>AL$194*$D533*INDEX(AL$121:AL$137,$E533)*(1-INDEX(AL$151:AL$167,$E533))</f>
        <v/>
      </c>
      <c r="AM533" s="37">
        <f>AM$194*$D533*INDEX(AM$121:AM$137,$E533)*(1-INDEX(AM$151:AM$167,$E533))</f>
        <v/>
      </c>
      <c r="AN533" s="37">
        <f>AN$194*$D533*INDEX(AN$121:AN$137,$E533)*(1-INDEX(AN$151:AN$167,$E533))</f>
        <v/>
      </c>
      <c r="AO533" s="37">
        <f>AO$194*$D533*INDEX(AO$121:AO$137,$E533)*(1-INDEX(AO$151:AO$167,$E533))</f>
        <v/>
      </c>
      <c r="AP533" s="37">
        <f>AP$194*$D533*INDEX(AP$121:AP$137,$E533)*(1-INDEX(AP$151:AP$167,$E533))</f>
        <v/>
      </c>
      <c r="AQ533" s="37">
        <f>AQ$194*$D533*INDEX(AQ$121:AQ$137,$E533)*(1-INDEX(AQ$151:AQ$167,$E533))</f>
        <v/>
      </c>
      <c r="AR533" s="37">
        <f>AR$194*$D533*INDEX(AR$121:AR$137,$E533)*(1-INDEX(AR$151:AR$167,$E533))</f>
        <v/>
      </c>
      <c r="AS533" s="37">
        <f>AS$194*$D533*INDEX(AS$121:AS$137,$E533)*(1-INDEX(AS$151:AS$167,$E533))</f>
        <v/>
      </c>
      <c r="AT533" s="37">
        <f>AT$194*$D533*INDEX(AT$121:AT$137,$E533)*(1-INDEX(AT$151:AT$167,$E533))</f>
        <v/>
      </c>
      <c r="AU533" s="37">
        <f>AU$194*$D533*INDEX(AU$121:AU$137,$E533)*(1-INDEX(AU$151:AU$167,$E533))</f>
        <v/>
      </c>
      <c r="AV533" s="37">
        <f>AV$194*$D533*INDEX(AV$121:AV$137,$E533)*(1-INDEX(AV$151:AV$167,$E533))</f>
        <v/>
      </c>
      <c r="AW533" s="37">
        <f>AW$194*$D533*INDEX(AW$121:AW$137,$E533)*(1-INDEX(AW$151:AW$167,$E533))</f>
        <v/>
      </c>
      <c r="AX533" s="37">
        <f>AX$194*$D533*INDEX(AX$121:AX$137,$E533)*(1-INDEX(AX$151:AX$167,$E533))</f>
        <v/>
      </c>
      <c r="AY533" s="40">
        <f>ETSCOST(AY$194,$D533,INDEX(AY$121:AY$137,$E533),INDEX(AY$151:AY$167,$E533))</f>
        <v/>
      </c>
    </row>
    <row r="534" hidden="1" outlineLevel="2">
      <c r="A534" s="14" t="inlineStr">
        <is>
          <t>ets</t>
        </is>
      </c>
      <c r="B534" s="14" t="inlineStr">
        <is>
          <t>bio</t>
        </is>
      </c>
      <c r="C534" s="14" t="inlineStr">
        <is>
          <t>rod</t>
        </is>
      </c>
      <c r="D534" s="37">
        <f>INDEX(Inputs!$T$5:$T$132,MATCH($B534&amp;"|"&amp;$C534,Inputs!$A$5:$A$132,0))</f>
        <v/>
      </c>
      <c r="E534" s="37">
        <f>INDEX(Inputs!$K$5:$K$132,MATCH($B534&amp;"|"&amp;$C534,Inputs!$A$5:$A$132,0))</f>
        <v/>
      </c>
      <c r="F534" s="36" t="n"/>
      <c r="G534" s="36" t="n"/>
      <c r="H534" s="14">
        <f>INDEX(Variables!$B$5:$B$205,MATCH($A534,Variables!$A$5:$A$205,0))&amp;IF($C534="",""," | "&amp;INDEX(Mapping!$B$5:$B$26,MATCH($C534,Mapping!$A$5:$A$26,0))&amp;" | "&amp;INDEX(Mapping!$B$30:$B$46,MATCH($B534,Mapping!$A$30:$A$46,0)))</f>
        <v/>
      </c>
      <c r="I534" s="14">
        <f>INDEX(Variables!$C$5:$C$205,MATCH($A534,Variables!$A$5:$A$205,0))</f>
        <v/>
      </c>
      <c r="J534" s="14">
        <f>INDEX(Variables!$E$5:$E$205,MATCH($A534,Variables!$A$5:$A$205,0))</f>
        <v/>
      </c>
      <c r="K534" s="11">
        <f>LOWER(Settings!$C$4)&amp;".mit."&amp;$A534&amp;IF($C534="","","."&amp;$C534&amp;"."&amp;$B534)&amp;IF(INDEX(Variables!$D$5:$D$205,MATCH($A534,Variables!$A$5:$A$205,0))="","","."&amp;INDEX(Variables!$D$5:$D$205,MATCH($A534,Variables!$A$5:$A$205,0)))&amp;"."&amp;K$5</f>
        <v/>
      </c>
      <c r="L534" s="38">
        <f>L$194*$D534*INDEX(L$121:L$137,$E534)*(1-INDEX(L$151:L$167,$E534))</f>
        <v/>
      </c>
      <c r="M534" s="37">
        <f>M$194*$D534*INDEX(M$121:M$137,$E534)*(1-INDEX(M$151:M$167,$E534))</f>
        <v/>
      </c>
      <c r="N534" s="37">
        <f>N$194*$D534*INDEX(N$121:N$137,$E534)*(1-INDEX(N$151:N$167,$E534))</f>
        <v/>
      </c>
      <c r="O534" s="37">
        <f>O$194*$D534*INDEX(O$121:O$137,$E534)*(1-INDEX(O$151:O$167,$E534))</f>
        <v/>
      </c>
      <c r="P534" s="37">
        <f>P$194*$D534*INDEX(P$121:P$137,$E534)*(1-INDEX(P$151:P$167,$E534))</f>
        <v/>
      </c>
      <c r="Q534" s="37">
        <f>Q$194*$D534*INDEX(Q$121:Q$137,$E534)*(1-INDEX(Q$151:Q$167,$E534))</f>
        <v/>
      </c>
      <c r="R534" s="37">
        <f>R$194*$D534*INDEX(R$121:R$137,$E534)*(1-INDEX(R$151:R$167,$E534))</f>
        <v/>
      </c>
      <c r="S534" s="37">
        <f>S$194*$D534*INDEX(S$121:S$137,$E534)*(1-INDEX(S$151:S$167,$E534))</f>
        <v/>
      </c>
      <c r="T534" s="37">
        <f>T$194*$D534*INDEX(T$121:T$137,$E534)*(1-INDEX(T$151:T$167,$E534))</f>
        <v/>
      </c>
      <c r="U534" s="37">
        <f>U$194*$D534*INDEX(U$121:U$137,$E534)*(1-INDEX(U$151:U$167,$E534))</f>
        <v/>
      </c>
      <c r="V534" s="37">
        <f>V$194*$D534*INDEX(V$121:V$137,$E534)*(1-INDEX(V$151:V$167,$E534))</f>
        <v/>
      </c>
      <c r="W534" s="37">
        <f>W$194*$D534*INDEX(W$121:W$137,$E534)*(1-INDEX(W$151:W$167,$E534))</f>
        <v/>
      </c>
      <c r="X534" s="37">
        <f>X$194*$D534*INDEX(X$121:X$137,$E534)*(1-INDEX(X$151:X$167,$E534))</f>
        <v/>
      </c>
      <c r="Y534" s="37">
        <f>Y$194*$D534*INDEX(Y$121:Y$137,$E534)*(1-INDEX(Y$151:Y$167,$E534))</f>
        <v/>
      </c>
      <c r="Z534" s="37">
        <f>Z$194*$D534*INDEX(Z$121:Z$137,$E534)*(1-INDEX(Z$151:Z$167,$E534))</f>
        <v/>
      </c>
      <c r="AA534" s="37">
        <f>AA$194*$D534*INDEX(AA$121:AA$137,$E534)*(1-INDEX(AA$151:AA$167,$E534))</f>
        <v/>
      </c>
      <c r="AB534" s="37">
        <f>AB$194*$D534*INDEX(AB$121:AB$137,$E534)*(1-INDEX(AB$151:AB$167,$E534))</f>
        <v/>
      </c>
      <c r="AC534" s="37">
        <f>AC$194*$D534*INDEX(AC$121:AC$137,$E534)*(1-INDEX(AC$151:AC$167,$E534))</f>
        <v/>
      </c>
      <c r="AD534" s="40">
        <f>ETSCOST(AD$194,$D534,INDEX(AD$121:AD$137,$E534),INDEX(AD$151:AD$167,$E534))</f>
        <v/>
      </c>
      <c r="AF534" s="11">
        <f>LOWER(Settings!$C$4)&amp;".mit."&amp;$A534&amp;IF($C534="","","."&amp;$C534&amp;"."&amp;$B534)&amp;IF(INDEX(Variables!$D$5:$D$205,MATCH($A534,Variables!$A$5:$A$205,0))="","","."&amp;INDEX(Variables!$D$5:$D$205,MATCH($A534,Variables!$A$5:$A$205,0)))&amp;"."&amp;AF$5</f>
        <v/>
      </c>
      <c r="AG534" s="38">
        <f>AG$194*$D534*INDEX(AG$121:AG$137,$E534)*(1-INDEX(AG$151:AG$167,$E534))</f>
        <v/>
      </c>
      <c r="AH534" s="37">
        <f>AH$194*$D534*INDEX(AH$121:AH$137,$E534)*(1-INDEX(AH$151:AH$167,$E534))</f>
        <v/>
      </c>
      <c r="AI534" s="37">
        <f>AI$194*$D534*INDEX(AI$121:AI$137,$E534)*(1-INDEX(AI$151:AI$167,$E534))</f>
        <v/>
      </c>
      <c r="AJ534" s="37">
        <f>AJ$194*$D534*INDEX(AJ$121:AJ$137,$E534)*(1-INDEX(AJ$151:AJ$167,$E534))</f>
        <v/>
      </c>
      <c r="AK534" s="37">
        <f>AK$194*$D534*INDEX(AK$121:AK$137,$E534)*(1-INDEX(AK$151:AK$167,$E534))</f>
        <v/>
      </c>
      <c r="AL534" s="37">
        <f>AL$194*$D534*INDEX(AL$121:AL$137,$E534)*(1-INDEX(AL$151:AL$167,$E534))</f>
        <v/>
      </c>
      <c r="AM534" s="37">
        <f>AM$194*$D534*INDEX(AM$121:AM$137,$E534)*(1-INDEX(AM$151:AM$167,$E534))</f>
        <v/>
      </c>
      <c r="AN534" s="37">
        <f>AN$194*$D534*INDEX(AN$121:AN$137,$E534)*(1-INDEX(AN$151:AN$167,$E534))</f>
        <v/>
      </c>
      <c r="AO534" s="37">
        <f>AO$194*$D534*INDEX(AO$121:AO$137,$E534)*(1-INDEX(AO$151:AO$167,$E534))</f>
        <v/>
      </c>
      <c r="AP534" s="37">
        <f>AP$194*$D534*INDEX(AP$121:AP$137,$E534)*(1-INDEX(AP$151:AP$167,$E534))</f>
        <v/>
      </c>
      <c r="AQ534" s="37">
        <f>AQ$194*$D534*INDEX(AQ$121:AQ$137,$E534)*(1-INDEX(AQ$151:AQ$167,$E534))</f>
        <v/>
      </c>
      <c r="AR534" s="37">
        <f>AR$194*$D534*INDEX(AR$121:AR$137,$E534)*(1-INDEX(AR$151:AR$167,$E534))</f>
        <v/>
      </c>
      <c r="AS534" s="37">
        <f>AS$194*$D534*INDEX(AS$121:AS$137,$E534)*(1-INDEX(AS$151:AS$167,$E534))</f>
        <v/>
      </c>
      <c r="AT534" s="37">
        <f>AT$194*$D534*INDEX(AT$121:AT$137,$E534)*(1-INDEX(AT$151:AT$167,$E534))</f>
        <v/>
      </c>
      <c r="AU534" s="37">
        <f>AU$194*$D534*INDEX(AU$121:AU$137,$E534)*(1-INDEX(AU$151:AU$167,$E534))</f>
        <v/>
      </c>
      <c r="AV534" s="37">
        <f>AV$194*$D534*INDEX(AV$121:AV$137,$E534)*(1-INDEX(AV$151:AV$167,$E534))</f>
        <v/>
      </c>
      <c r="AW534" s="37">
        <f>AW$194*$D534*INDEX(AW$121:AW$137,$E534)*(1-INDEX(AW$151:AW$167,$E534))</f>
        <v/>
      </c>
      <c r="AX534" s="37">
        <f>AX$194*$D534*INDEX(AX$121:AX$137,$E534)*(1-INDEX(AX$151:AX$167,$E534))</f>
        <v/>
      </c>
      <c r="AY534" s="40">
        <f>ETSCOST(AY$194,$D534,INDEX(AY$121:AY$137,$E534),INDEX(AY$151:AY$167,$E534))</f>
        <v/>
      </c>
    </row>
    <row r="535" hidden="1" outlineLevel="2"/>
    <row r="536" hidden="1" outlineLevel="2">
      <c r="A536" s="14" t="inlineStr">
        <is>
          <t>ntx</t>
        </is>
      </c>
      <c r="B536" s="14" t="inlineStr">
        <is>
          <t>coa</t>
        </is>
      </c>
      <c r="C536" s="14" t="inlineStr">
        <is>
          <t>rod</t>
        </is>
      </c>
      <c r="D536" s="37">
        <f>INDEX(Inputs!$L$5:$L$132,MATCH($B536&amp;"|"&amp;$C536,Inputs!$A$5:$A$132,0))</f>
        <v/>
      </c>
      <c r="E536" s="37">
        <f>INDEX(Inputs!$I$5:$I$132,MATCH($B536&amp;"|"&amp;$C536,Inputs!$A$5:$A$132,0))</f>
        <v/>
      </c>
      <c r="F536" s="36" t="n"/>
      <c r="G536" s="36" t="n"/>
      <c r="H536" s="14">
        <f>INDEX(Variables!$B$5:$B$205,MATCH($A536,Variables!$A$5:$A$205,0))&amp;IF($C536="",""," | "&amp;INDEX(Mapping!$B$5:$B$26,MATCH($C536,Mapping!$A$5:$A$26,0))&amp;" | "&amp;INDEX(Mapping!$B$30:$B$46,MATCH($B536,Mapping!$A$30:$A$46,0)))</f>
        <v/>
      </c>
      <c r="I536" s="14">
        <f>INDEX(Variables!$C$5:$C$205,MATCH($A536,Variables!$A$5:$A$205,0))</f>
        <v/>
      </c>
      <c r="J536" s="14">
        <f>INDEX(Variables!$E$5:$E$205,MATCH($A536,Variables!$A$5:$A$205,0))</f>
        <v/>
      </c>
      <c r="K536" s="11">
        <f>LOWER(Settings!$C$4)&amp;".mit."&amp;$A536&amp;IF($C536="","","."&amp;$C536&amp;"."&amp;$B536)&amp;IF(INDEX(Variables!$D$5:$D$205,MATCH($A536,Variables!$A$5:$A$205,0))="","","."&amp;INDEX(Variables!$D$5:$D$205,MATCH($A536,Variables!$A$5:$A$205,0)))&amp;"."&amp;K$5</f>
        <v/>
      </c>
      <c r="L536" s="38">
        <f>INDEX(L$78:L$91,$D536)/$E536</f>
        <v/>
      </c>
      <c r="M536" s="37">
        <f>INDEX(M$78:M$91,$D536)/$E536</f>
        <v/>
      </c>
      <c r="N536" s="37">
        <f>INDEX(N$78:N$91,$D536)/$E536</f>
        <v/>
      </c>
      <c r="O536" s="37">
        <f>INDEX(O$78:O$91,$D536)/$E536</f>
        <v/>
      </c>
      <c r="P536" s="37">
        <f>INDEX(P$78:P$91,$D536)/$E536</f>
        <v/>
      </c>
      <c r="Q536" s="37">
        <f>INDEX(Q$78:Q$91,$D536)/$E536</f>
        <v/>
      </c>
      <c r="R536" s="37">
        <f>INDEX(R$78:R$91,$D536)/$E536</f>
        <v/>
      </c>
      <c r="S536" s="37">
        <f>INDEX(S$78:S$91,$D536)/$E536</f>
        <v/>
      </c>
      <c r="T536" s="37">
        <f>INDEX(T$78:T$91,$D536)/$E536</f>
        <v/>
      </c>
      <c r="U536" s="37">
        <f>INDEX(U$78:U$91,$D536)/$E536</f>
        <v/>
      </c>
      <c r="V536" s="37">
        <f>INDEX(V$78:V$91,$D536)/$E536</f>
        <v/>
      </c>
      <c r="W536" s="37">
        <f>INDEX(W$78:W$91,$D536)/$E536</f>
        <v/>
      </c>
      <c r="X536" s="37">
        <f>INDEX(X$78:X$91,$D536)/$E536</f>
        <v/>
      </c>
      <c r="Y536" s="37">
        <f>INDEX(Y$78:Y$91,$D536)/$E536</f>
        <v/>
      </c>
      <c r="Z536" s="37">
        <f>INDEX(Z$78:Z$91,$D536)/$E536</f>
        <v/>
      </c>
      <c r="AA536" s="37">
        <f>INDEX(AA$78:AA$91,$D536)/$E536</f>
        <v/>
      </c>
      <c r="AB536" s="37">
        <f>INDEX(AB$78:AB$91,$D536)/$E536</f>
        <v/>
      </c>
      <c r="AC536" s="37">
        <f>INDEX(AC$78:AC$91,$D536)/$E536</f>
        <v/>
      </c>
      <c r="AD536" s="40">
        <f>NEWEXCISE(INDEX(AD$78:AD$91,$D536),$E536)</f>
        <v/>
      </c>
      <c r="AF536" s="11">
        <f>LOWER(Settings!$C$4)&amp;".mit."&amp;$A536&amp;IF($C536="","","."&amp;$C536&amp;"."&amp;$B536)&amp;IF(INDEX(Variables!$D$5:$D$205,MATCH($A536,Variables!$A$5:$A$205,0))="","","."&amp;INDEX(Variables!$D$5:$D$205,MATCH($A536,Variables!$A$5:$A$205,0)))&amp;"."&amp;AF$5</f>
        <v/>
      </c>
      <c r="AG536" s="38">
        <f>INDEX(AG$78:AG$91,$D536)/$E536</f>
        <v/>
      </c>
      <c r="AH536" s="37">
        <f>INDEX(AH$78:AH$91,$D536)/$E536</f>
        <v/>
      </c>
      <c r="AI536" s="37">
        <f>INDEX(AI$78:AI$91,$D536)/$E536</f>
        <v/>
      </c>
      <c r="AJ536" s="37">
        <f>INDEX(AJ$78:AJ$91,$D536)/$E536</f>
        <v/>
      </c>
      <c r="AK536" s="37">
        <f>INDEX(AK$78:AK$91,$D536)/$E536</f>
        <v/>
      </c>
      <c r="AL536" s="37">
        <f>INDEX(AL$78:AL$91,$D536)/$E536</f>
        <v/>
      </c>
      <c r="AM536" s="37">
        <f>INDEX(AM$78:AM$91,$D536)/$E536</f>
        <v/>
      </c>
      <c r="AN536" s="37">
        <f>INDEX(AN$78:AN$91,$D536)/$E536</f>
        <v/>
      </c>
      <c r="AO536" s="37">
        <f>INDEX(AO$78:AO$91,$D536)/$E536</f>
        <v/>
      </c>
      <c r="AP536" s="37">
        <f>INDEX(AP$78:AP$91,$D536)/$E536</f>
        <v/>
      </c>
      <c r="AQ536" s="37">
        <f>INDEX(AQ$78:AQ$91,$D536)/$E536</f>
        <v/>
      </c>
      <c r="AR536" s="37">
        <f>INDEX(AR$78:AR$91,$D536)/$E536</f>
        <v/>
      </c>
      <c r="AS536" s="37">
        <f>INDEX(AS$78:AS$91,$D536)/$E536</f>
        <v/>
      </c>
      <c r="AT536" s="37">
        <f>INDEX(AT$78:AT$91,$D536)/$E536</f>
        <v/>
      </c>
      <c r="AU536" s="37">
        <f>INDEX(AU$78:AU$91,$D536)/$E536</f>
        <v/>
      </c>
      <c r="AV536" s="37">
        <f>INDEX(AV$78:AV$91,$D536)/$E536</f>
        <v/>
      </c>
      <c r="AW536" s="37">
        <f>INDEX(AW$78:AW$91,$D536)/$E536</f>
        <v/>
      </c>
      <c r="AX536" s="37">
        <f>INDEX(AX$78:AX$91,$D536)/$E536</f>
        <v/>
      </c>
      <c r="AY536" s="40">
        <f>NEWEXCISE(INDEX(AY$78:AY$91,$D536),$E536)</f>
        <v/>
      </c>
    </row>
    <row r="537" hidden="1" outlineLevel="2">
      <c r="A537" s="14" t="inlineStr">
        <is>
          <t>ntx</t>
        </is>
      </c>
      <c r="B537" s="14" t="inlineStr">
        <is>
          <t>nga</t>
        </is>
      </c>
      <c r="C537" s="14" t="inlineStr">
        <is>
          <t>rod</t>
        </is>
      </c>
      <c r="D537" s="37">
        <f>INDEX(Inputs!$L$5:$L$132,MATCH($B537&amp;"|"&amp;$C537,Inputs!$A$5:$A$132,0))</f>
        <v/>
      </c>
      <c r="E537" s="37">
        <f>INDEX(Inputs!$I$5:$I$132,MATCH($B537&amp;"|"&amp;$C537,Inputs!$A$5:$A$132,0))</f>
        <v/>
      </c>
      <c r="F537" s="36" t="n"/>
      <c r="G537" s="36" t="n"/>
      <c r="H537" s="14">
        <f>INDEX(Variables!$B$5:$B$205,MATCH($A537,Variables!$A$5:$A$205,0))&amp;IF($C537="",""," | "&amp;INDEX(Mapping!$B$5:$B$26,MATCH($C537,Mapping!$A$5:$A$26,0))&amp;" | "&amp;INDEX(Mapping!$B$30:$B$46,MATCH($B537,Mapping!$A$30:$A$46,0)))</f>
        <v/>
      </c>
      <c r="I537" s="14">
        <f>INDEX(Variables!$C$5:$C$205,MATCH($A537,Variables!$A$5:$A$205,0))</f>
        <v/>
      </c>
      <c r="J537" s="14">
        <f>INDEX(Variables!$E$5:$E$205,MATCH($A537,Variables!$A$5:$A$205,0))</f>
        <v/>
      </c>
      <c r="K537" s="11">
        <f>LOWER(Settings!$C$4)&amp;".mit."&amp;$A537&amp;IF($C537="","","."&amp;$C537&amp;"."&amp;$B537)&amp;IF(INDEX(Variables!$D$5:$D$205,MATCH($A537,Variables!$A$5:$A$205,0))="","","."&amp;INDEX(Variables!$D$5:$D$205,MATCH($A537,Variables!$A$5:$A$205,0)))&amp;"."&amp;K$5</f>
        <v/>
      </c>
      <c r="L537" s="38">
        <f>INDEX(L$78:L$91,$D537)/$E537</f>
        <v/>
      </c>
      <c r="M537" s="37">
        <f>INDEX(M$78:M$91,$D537)/$E537</f>
        <v/>
      </c>
      <c r="N537" s="37">
        <f>INDEX(N$78:N$91,$D537)/$E537</f>
        <v/>
      </c>
      <c r="O537" s="37">
        <f>INDEX(O$78:O$91,$D537)/$E537</f>
        <v/>
      </c>
      <c r="P537" s="37">
        <f>INDEX(P$78:P$91,$D537)/$E537</f>
        <v/>
      </c>
      <c r="Q537" s="37">
        <f>INDEX(Q$78:Q$91,$D537)/$E537</f>
        <v/>
      </c>
      <c r="R537" s="37">
        <f>INDEX(R$78:R$91,$D537)/$E537</f>
        <v/>
      </c>
      <c r="S537" s="37">
        <f>INDEX(S$78:S$91,$D537)/$E537</f>
        <v/>
      </c>
      <c r="T537" s="37">
        <f>INDEX(T$78:T$91,$D537)/$E537</f>
        <v/>
      </c>
      <c r="U537" s="37">
        <f>INDEX(U$78:U$91,$D537)/$E537</f>
        <v/>
      </c>
      <c r="V537" s="37">
        <f>INDEX(V$78:V$91,$D537)/$E537</f>
        <v/>
      </c>
      <c r="W537" s="37">
        <f>INDEX(W$78:W$91,$D537)/$E537</f>
        <v/>
      </c>
      <c r="X537" s="37">
        <f>INDEX(X$78:X$91,$D537)/$E537</f>
        <v/>
      </c>
      <c r="Y537" s="37">
        <f>INDEX(Y$78:Y$91,$D537)/$E537</f>
        <v/>
      </c>
      <c r="Z537" s="37">
        <f>INDEX(Z$78:Z$91,$D537)/$E537</f>
        <v/>
      </c>
      <c r="AA537" s="37">
        <f>INDEX(AA$78:AA$91,$D537)/$E537</f>
        <v/>
      </c>
      <c r="AB537" s="37">
        <f>INDEX(AB$78:AB$91,$D537)/$E537</f>
        <v/>
      </c>
      <c r="AC537" s="37">
        <f>INDEX(AC$78:AC$91,$D537)/$E537</f>
        <v/>
      </c>
      <c r="AD537" s="40">
        <f>NEWEXCISE(INDEX(AD$78:AD$91,$D537),$E537)</f>
        <v/>
      </c>
      <c r="AF537" s="11">
        <f>LOWER(Settings!$C$4)&amp;".mit."&amp;$A537&amp;IF($C537="","","."&amp;$C537&amp;"."&amp;$B537)&amp;IF(INDEX(Variables!$D$5:$D$205,MATCH($A537,Variables!$A$5:$A$205,0))="","","."&amp;INDEX(Variables!$D$5:$D$205,MATCH($A537,Variables!$A$5:$A$205,0)))&amp;"."&amp;AF$5</f>
        <v/>
      </c>
      <c r="AG537" s="38">
        <f>INDEX(AG$78:AG$91,$D537)/$E537</f>
        <v/>
      </c>
      <c r="AH537" s="37">
        <f>INDEX(AH$78:AH$91,$D537)/$E537</f>
        <v/>
      </c>
      <c r="AI537" s="37">
        <f>INDEX(AI$78:AI$91,$D537)/$E537</f>
        <v/>
      </c>
      <c r="AJ537" s="37">
        <f>INDEX(AJ$78:AJ$91,$D537)/$E537</f>
        <v/>
      </c>
      <c r="AK537" s="37">
        <f>INDEX(AK$78:AK$91,$D537)/$E537</f>
        <v/>
      </c>
      <c r="AL537" s="37">
        <f>INDEX(AL$78:AL$91,$D537)/$E537</f>
        <v/>
      </c>
      <c r="AM537" s="37">
        <f>INDEX(AM$78:AM$91,$D537)/$E537</f>
        <v/>
      </c>
      <c r="AN537" s="37">
        <f>INDEX(AN$78:AN$91,$D537)/$E537</f>
        <v/>
      </c>
      <c r="AO537" s="37">
        <f>INDEX(AO$78:AO$91,$D537)/$E537</f>
        <v/>
      </c>
      <c r="AP537" s="37">
        <f>INDEX(AP$78:AP$91,$D537)/$E537</f>
        <v/>
      </c>
      <c r="AQ537" s="37">
        <f>INDEX(AQ$78:AQ$91,$D537)/$E537</f>
        <v/>
      </c>
      <c r="AR537" s="37">
        <f>INDEX(AR$78:AR$91,$D537)/$E537</f>
        <v/>
      </c>
      <c r="AS537" s="37">
        <f>INDEX(AS$78:AS$91,$D537)/$E537</f>
        <v/>
      </c>
      <c r="AT537" s="37">
        <f>INDEX(AT$78:AT$91,$D537)/$E537</f>
        <v/>
      </c>
      <c r="AU537" s="37">
        <f>INDEX(AU$78:AU$91,$D537)/$E537</f>
        <v/>
      </c>
      <c r="AV537" s="37">
        <f>INDEX(AV$78:AV$91,$D537)/$E537</f>
        <v/>
      </c>
      <c r="AW537" s="37">
        <f>INDEX(AW$78:AW$91,$D537)/$E537</f>
        <v/>
      </c>
      <c r="AX537" s="37">
        <f>INDEX(AX$78:AX$91,$D537)/$E537</f>
        <v/>
      </c>
      <c r="AY537" s="40">
        <f>NEWEXCISE(INDEX(AY$78:AY$91,$D537),$E537)</f>
        <v/>
      </c>
    </row>
    <row r="538" hidden="1" outlineLevel="2">
      <c r="A538" s="14" t="inlineStr">
        <is>
          <t>ntx</t>
        </is>
      </c>
      <c r="B538" s="14" t="inlineStr">
        <is>
          <t>gso</t>
        </is>
      </c>
      <c r="C538" s="14" t="inlineStr">
        <is>
          <t>rod</t>
        </is>
      </c>
      <c r="D538" s="37">
        <f>INDEX(Inputs!$L$5:$L$132,MATCH($B538&amp;"|"&amp;$C538,Inputs!$A$5:$A$132,0))</f>
        <v/>
      </c>
      <c r="E538" s="37">
        <f>INDEX(Inputs!$I$5:$I$132,MATCH($B538&amp;"|"&amp;$C538,Inputs!$A$5:$A$132,0))</f>
        <v/>
      </c>
      <c r="F538" s="36" t="n"/>
      <c r="G538" s="36" t="n"/>
      <c r="H538" s="14">
        <f>INDEX(Variables!$B$5:$B$205,MATCH($A538,Variables!$A$5:$A$205,0))&amp;IF($C538="",""," | "&amp;INDEX(Mapping!$B$5:$B$26,MATCH($C538,Mapping!$A$5:$A$26,0))&amp;" | "&amp;INDEX(Mapping!$B$30:$B$46,MATCH($B538,Mapping!$A$30:$A$46,0)))</f>
        <v/>
      </c>
      <c r="I538" s="14">
        <f>INDEX(Variables!$C$5:$C$205,MATCH($A538,Variables!$A$5:$A$205,0))</f>
        <v/>
      </c>
      <c r="J538" s="14">
        <f>INDEX(Variables!$E$5:$E$205,MATCH($A538,Variables!$A$5:$A$205,0))</f>
        <v/>
      </c>
      <c r="K538" s="11">
        <f>LOWER(Settings!$C$4)&amp;".mit."&amp;$A538&amp;IF($C538="","","."&amp;$C538&amp;"."&amp;$B538)&amp;IF(INDEX(Variables!$D$5:$D$205,MATCH($A538,Variables!$A$5:$A$205,0))="","","."&amp;INDEX(Variables!$D$5:$D$205,MATCH($A538,Variables!$A$5:$A$205,0)))&amp;"."&amp;K$5</f>
        <v/>
      </c>
      <c r="L538" s="38">
        <f>INDEX(L$78:L$91,$D538)/$E538</f>
        <v/>
      </c>
      <c r="M538" s="37">
        <f>INDEX(M$78:M$91,$D538)/$E538</f>
        <v/>
      </c>
      <c r="N538" s="37">
        <f>INDEX(N$78:N$91,$D538)/$E538</f>
        <v/>
      </c>
      <c r="O538" s="37">
        <f>INDEX(O$78:O$91,$D538)/$E538</f>
        <v/>
      </c>
      <c r="P538" s="37">
        <f>INDEX(P$78:P$91,$D538)/$E538</f>
        <v/>
      </c>
      <c r="Q538" s="37">
        <f>INDEX(Q$78:Q$91,$D538)/$E538</f>
        <v/>
      </c>
      <c r="R538" s="37">
        <f>INDEX(R$78:R$91,$D538)/$E538</f>
        <v/>
      </c>
      <c r="S538" s="37">
        <f>INDEX(S$78:S$91,$D538)/$E538</f>
        <v/>
      </c>
      <c r="T538" s="37">
        <f>INDEX(T$78:T$91,$D538)/$E538</f>
        <v/>
      </c>
      <c r="U538" s="37">
        <f>INDEX(U$78:U$91,$D538)/$E538</f>
        <v/>
      </c>
      <c r="V538" s="37">
        <f>INDEX(V$78:V$91,$D538)/$E538</f>
        <v/>
      </c>
      <c r="W538" s="37">
        <f>INDEX(W$78:W$91,$D538)/$E538</f>
        <v/>
      </c>
      <c r="X538" s="37">
        <f>INDEX(X$78:X$91,$D538)/$E538</f>
        <v/>
      </c>
      <c r="Y538" s="37">
        <f>INDEX(Y$78:Y$91,$D538)/$E538</f>
        <v/>
      </c>
      <c r="Z538" s="37">
        <f>INDEX(Z$78:Z$91,$D538)/$E538</f>
        <v/>
      </c>
      <c r="AA538" s="37">
        <f>INDEX(AA$78:AA$91,$D538)/$E538</f>
        <v/>
      </c>
      <c r="AB538" s="37">
        <f>INDEX(AB$78:AB$91,$D538)/$E538</f>
        <v/>
      </c>
      <c r="AC538" s="37">
        <f>INDEX(AC$78:AC$91,$D538)/$E538</f>
        <v/>
      </c>
      <c r="AD538" s="40">
        <f>NEWEXCISE(INDEX(AD$78:AD$91,$D538),$E538)</f>
        <v/>
      </c>
      <c r="AF538" s="11">
        <f>LOWER(Settings!$C$4)&amp;".mit."&amp;$A538&amp;IF($C538="","","."&amp;$C538&amp;"."&amp;$B538)&amp;IF(INDEX(Variables!$D$5:$D$205,MATCH($A538,Variables!$A$5:$A$205,0))="","","."&amp;INDEX(Variables!$D$5:$D$205,MATCH($A538,Variables!$A$5:$A$205,0)))&amp;"."&amp;AF$5</f>
        <v/>
      </c>
      <c r="AG538" s="38">
        <f>INDEX(AG$78:AG$91,$D538)/$E538</f>
        <v/>
      </c>
      <c r="AH538" s="37">
        <f>INDEX(AH$78:AH$91,$D538)/$E538</f>
        <v/>
      </c>
      <c r="AI538" s="37">
        <f>INDEX(AI$78:AI$91,$D538)/$E538</f>
        <v/>
      </c>
      <c r="AJ538" s="37">
        <f>INDEX(AJ$78:AJ$91,$D538)/$E538</f>
        <v/>
      </c>
      <c r="AK538" s="37">
        <f>INDEX(AK$78:AK$91,$D538)/$E538</f>
        <v/>
      </c>
      <c r="AL538" s="37">
        <f>INDEX(AL$78:AL$91,$D538)/$E538</f>
        <v/>
      </c>
      <c r="AM538" s="37">
        <f>INDEX(AM$78:AM$91,$D538)/$E538</f>
        <v/>
      </c>
      <c r="AN538" s="37">
        <f>INDEX(AN$78:AN$91,$D538)/$E538</f>
        <v/>
      </c>
      <c r="AO538" s="37">
        <f>INDEX(AO$78:AO$91,$D538)/$E538</f>
        <v/>
      </c>
      <c r="AP538" s="37">
        <f>INDEX(AP$78:AP$91,$D538)/$E538</f>
        <v/>
      </c>
      <c r="AQ538" s="37">
        <f>INDEX(AQ$78:AQ$91,$D538)/$E538</f>
        <v/>
      </c>
      <c r="AR538" s="37">
        <f>INDEX(AR$78:AR$91,$D538)/$E538</f>
        <v/>
      </c>
      <c r="AS538" s="37">
        <f>INDEX(AS$78:AS$91,$D538)/$E538</f>
        <v/>
      </c>
      <c r="AT538" s="37">
        <f>INDEX(AT$78:AT$91,$D538)/$E538</f>
        <v/>
      </c>
      <c r="AU538" s="37">
        <f>INDEX(AU$78:AU$91,$D538)/$E538</f>
        <v/>
      </c>
      <c r="AV538" s="37">
        <f>INDEX(AV$78:AV$91,$D538)/$E538</f>
        <v/>
      </c>
      <c r="AW538" s="37">
        <f>INDEX(AW$78:AW$91,$D538)/$E538</f>
        <v/>
      </c>
      <c r="AX538" s="37">
        <f>INDEX(AX$78:AX$91,$D538)/$E538</f>
        <v/>
      </c>
      <c r="AY538" s="40">
        <f>NEWEXCISE(INDEX(AY$78:AY$91,$D538),$E538)</f>
        <v/>
      </c>
    </row>
    <row r="539" hidden="1" outlineLevel="2">
      <c r="A539" s="14" t="inlineStr">
        <is>
          <t>ntx</t>
        </is>
      </c>
      <c r="B539" s="14" t="inlineStr">
        <is>
          <t>die</t>
        </is>
      </c>
      <c r="C539" s="14" t="inlineStr">
        <is>
          <t>rod</t>
        </is>
      </c>
      <c r="D539" s="37">
        <f>INDEX(Inputs!$L$5:$L$132,MATCH($B539&amp;"|"&amp;$C539,Inputs!$A$5:$A$132,0))</f>
        <v/>
      </c>
      <c r="E539" s="37">
        <f>INDEX(Inputs!$I$5:$I$132,MATCH($B539&amp;"|"&amp;$C539,Inputs!$A$5:$A$132,0))</f>
        <v/>
      </c>
      <c r="F539" s="36" t="n"/>
      <c r="G539" s="36" t="n"/>
      <c r="H539" s="14">
        <f>INDEX(Variables!$B$5:$B$205,MATCH($A539,Variables!$A$5:$A$205,0))&amp;IF($C539="",""," | "&amp;INDEX(Mapping!$B$5:$B$26,MATCH($C539,Mapping!$A$5:$A$26,0))&amp;" | "&amp;INDEX(Mapping!$B$30:$B$46,MATCH($B539,Mapping!$A$30:$A$46,0)))</f>
        <v/>
      </c>
      <c r="I539" s="14">
        <f>INDEX(Variables!$C$5:$C$205,MATCH($A539,Variables!$A$5:$A$205,0))</f>
        <v/>
      </c>
      <c r="J539" s="14">
        <f>INDEX(Variables!$E$5:$E$205,MATCH($A539,Variables!$A$5:$A$205,0))</f>
        <v/>
      </c>
      <c r="K539" s="11">
        <f>LOWER(Settings!$C$4)&amp;".mit."&amp;$A539&amp;IF($C539="","","."&amp;$C539&amp;"."&amp;$B539)&amp;IF(INDEX(Variables!$D$5:$D$205,MATCH($A539,Variables!$A$5:$A$205,0))="","","."&amp;INDEX(Variables!$D$5:$D$205,MATCH($A539,Variables!$A$5:$A$205,0)))&amp;"."&amp;K$5</f>
        <v/>
      </c>
      <c r="L539" s="38">
        <f>INDEX(L$78:L$91,$D539)/$E539</f>
        <v/>
      </c>
      <c r="M539" s="37">
        <f>INDEX(M$78:M$91,$D539)/$E539</f>
        <v/>
      </c>
      <c r="N539" s="37">
        <f>INDEX(N$78:N$91,$D539)/$E539</f>
        <v/>
      </c>
      <c r="O539" s="37">
        <f>INDEX(O$78:O$91,$D539)/$E539</f>
        <v/>
      </c>
      <c r="P539" s="37">
        <f>INDEX(P$78:P$91,$D539)/$E539</f>
        <v/>
      </c>
      <c r="Q539" s="37">
        <f>INDEX(Q$78:Q$91,$D539)/$E539</f>
        <v/>
      </c>
      <c r="R539" s="37">
        <f>INDEX(R$78:R$91,$D539)/$E539</f>
        <v/>
      </c>
      <c r="S539" s="37">
        <f>INDEX(S$78:S$91,$D539)/$E539</f>
        <v/>
      </c>
      <c r="T539" s="37">
        <f>INDEX(T$78:T$91,$D539)/$E539</f>
        <v/>
      </c>
      <c r="U539" s="37">
        <f>INDEX(U$78:U$91,$D539)/$E539</f>
        <v/>
      </c>
      <c r="V539" s="37">
        <f>INDEX(V$78:V$91,$D539)/$E539</f>
        <v/>
      </c>
      <c r="W539" s="37">
        <f>INDEX(W$78:W$91,$D539)/$E539</f>
        <v/>
      </c>
      <c r="X539" s="37">
        <f>INDEX(X$78:X$91,$D539)/$E539</f>
        <v/>
      </c>
      <c r="Y539" s="37">
        <f>INDEX(Y$78:Y$91,$D539)/$E539</f>
        <v/>
      </c>
      <c r="Z539" s="37">
        <f>INDEX(Z$78:Z$91,$D539)/$E539</f>
        <v/>
      </c>
      <c r="AA539" s="37">
        <f>INDEX(AA$78:AA$91,$D539)/$E539</f>
        <v/>
      </c>
      <c r="AB539" s="37">
        <f>INDEX(AB$78:AB$91,$D539)/$E539</f>
        <v/>
      </c>
      <c r="AC539" s="37">
        <f>INDEX(AC$78:AC$91,$D539)/$E539</f>
        <v/>
      </c>
      <c r="AD539" s="40">
        <f>NEWEXCISE(INDEX(AD$78:AD$91,$D539),$E539)</f>
        <v/>
      </c>
      <c r="AF539" s="11">
        <f>LOWER(Settings!$C$4)&amp;".mit."&amp;$A539&amp;IF($C539="","","."&amp;$C539&amp;"."&amp;$B539)&amp;IF(INDEX(Variables!$D$5:$D$205,MATCH($A539,Variables!$A$5:$A$205,0))="","","."&amp;INDEX(Variables!$D$5:$D$205,MATCH($A539,Variables!$A$5:$A$205,0)))&amp;"."&amp;AF$5</f>
        <v/>
      </c>
      <c r="AG539" s="38">
        <f>INDEX(AG$78:AG$91,$D539)/$E539</f>
        <v/>
      </c>
      <c r="AH539" s="37">
        <f>INDEX(AH$78:AH$91,$D539)/$E539</f>
        <v/>
      </c>
      <c r="AI539" s="37">
        <f>INDEX(AI$78:AI$91,$D539)/$E539</f>
        <v/>
      </c>
      <c r="AJ539" s="37">
        <f>INDEX(AJ$78:AJ$91,$D539)/$E539</f>
        <v/>
      </c>
      <c r="AK539" s="37">
        <f>INDEX(AK$78:AK$91,$D539)/$E539</f>
        <v/>
      </c>
      <c r="AL539" s="37">
        <f>INDEX(AL$78:AL$91,$D539)/$E539</f>
        <v/>
      </c>
      <c r="AM539" s="37">
        <f>INDEX(AM$78:AM$91,$D539)/$E539</f>
        <v/>
      </c>
      <c r="AN539" s="37">
        <f>INDEX(AN$78:AN$91,$D539)/$E539</f>
        <v/>
      </c>
      <c r="AO539" s="37">
        <f>INDEX(AO$78:AO$91,$D539)/$E539</f>
        <v/>
      </c>
      <c r="AP539" s="37">
        <f>INDEX(AP$78:AP$91,$D539)/$E539</f>
        <v/>
      </c>
      <c r="AQ539" s="37">
        <f>INDEX(AQ$78:AQ$91,$D539)/$E539</f>
        <v/>
      </c>
      <c r="AR539" s="37">
        <f>INDEX(AR$78:AR$91,$D539)/$E539</f>
        <v/>
      </c>
      <c r="AS539" s="37">
        <f>INDEX(AS$78:AS$91,$D539)/$E539</f>
        <v/>
      </c>
      <c r="AT539" s="37">
        <f>INDEX(AT$78:AT$91,$D539)/$E539</f>
        <v/>
      </c>
      <c r="AU539" s="37">
        <f>INDEX(AU$78:AU$91,$D539)/$E539</f>
        <v/>
      </c>
      <c r="AV539" s="37">
        <f>INDEX(AV$78:AV$91,$D539)/$E539</f>
        <v/>
      </c>
      <c r="AW539" s="37">
        <f>INDEX(AW$78:AW$91,$D539)/$E539</f>
        <v/>
      </c>
      <c r="AX539" s="37">
        <f>INDEX(AX$78:AX$91,$D539)/$E539</f>
        <v/>
      </c>
      <c r="AY539" s="40">
        <f>NEWEXCISE(INDEX(AY$78:AY$91,$D539),$E539)</f>
        <v/>
      </c>
    </row>
    <row r="540" hidden="1" outlineLevel="2">
      <c r="A540" s="14" t="inlineStr">
        <is>
          <t>ntx</t>
        </is>
      </c>
      <c r="B540" s="14" t="inlineStr">
        <is>
          <t>lpg</t>
        </is>
      </c>
      <c r="C540" s="14" t="inlineStr">
        <is>
          <t>rod</t>
        </is>
      </c>
      <c r="D540" s="37">
        <f>INDEX(Inputs!$L$5:$L$132,MATCH($B540&amp;"|"&amp;$C540,Inputs!$A$5:$A$132,0))</f>
        <v/>
      </c>
      <c r="E540" s="37">
        <f>INDEX(Inputs!$I$5:$I$132,MATCH($B540&amp;"|"&amp;$C540,Inputs!$A$5:$A$132,0))</f>
        <v/>
      </c>
      <c r="F540" s="36" t="n"/>
      <c r="G540" s="36" t="n"/>
      <c r="H540" s="14">
        <f>INDEX(Variables!$B$5:$B$205,MATCH($A540,Variables!$A$5:$A$205,0))&amp;IF($C540="",""," | "&amp;INDEX(Mapping!$B$5:$B$26,MATCH($C540,Mapping!$A$5:$A$26,0))&amp;" | "&amp;INDEX(Mapping!$B$30:$B$46,MATCH($B540,Mapping!$A$30:$A$46,0)))</f>
        <v/>
      </c>
      <c r="I540" s="14">
        <f>INDEX(Variables!$C$5:$C$205,MATCH($A540,Variables!$A$5:$A$205,0))</f>
        <v/>
      </c>
      <c r="J540" s="14">
        <f>INDEX(Variables!$E$5:$E$205,MATCH($A540,Variables!$A$5:$A$205,0))</f>
        <v/>
      </c>
      <c r="K540" s="11">
        <f>LOWER(Settings!$C$4)&amp;".mit."&amp;$A540&amp;IF($C540="","","."&amp;$C540&amp;"."&amp;$B540)&amp;IF(INDEX(Variables!$D$5:$D$205,MATCH($A540,Variables!$A$5:$A$205,0))="","","."&amp;INDEX(Variables!$D$5:$D$205,MATCH($A540,Variables!$A$5:$A$205,0)))&amp;"."&amp;K$5</f>
        <v/>
      </c>
      <c r="L540" s="38">
        <f>INDEX(L$78:L$91,$D540)/$E540</f>
        <v/>
      </c>
      <c r="M540" s="37">
        <f>INDEX(M$78:M$91,$D540)/$E540</f>
        <v/>
      </c>
      <c r="N540" s="37">
        <f>INDEX(N$78:N$91,$D540)/$E540</f>
        <v/>
      </c>
      <c r="O540" s="37">
        <f>INDEX(O$78:O$91,$D540)/$E540</f>
        <v/>
      </c>
      <c r="P540" s="37">
        <f>INDEX(P$78:P$91,$D540)/$E540</f>
        <v/>
      </c>
      <c r="Q540" s="37">
        <f>INDEX(Q$78:Q$91,$D540)/$E540</f>
        <v/>
      </c>
      <c r="R540" s="37">
        <f>INDEX(R$78:R$91,$D540)/$E540</f>
        <v/>
      </c>
      <c r="S540" s="37">
        <f>INDEX(S$78:S$91,$D540)/$E540</f>
        <v/>
      </c>
      <c r="T540" s="37">
        <f>INDEX(T$78:T$91,$D540)/$E540</f>
        <v/>
      </c>
      <c r="U540" s="37">
        <f>INDEX(U$78:U$91,$D540)/$E540</f>
        <v/>
      </c>
      <c r="V540" s="37">
        <f>INDEX(V$78:V$91,$D540)/$E540</f>
        <v/>
      </c>
      <c r="W540" s="37">
        <f>INDEX(W$78:W$91,$D540)/$E540</f>
        <v/>
      </c>
      <c r="X540" s="37">
        <f>INDEX(X$78:X$91,$D540)/$E540</f>
        <v/>
      </c>
      <c r="Y540" s="37">
        <f>INDEX(Y$78:Y$91,$D540)/$E540</f>
        <v/>
      </c>
      <c r="Z540" s="37">
        <f>INDEX(Z$78:Z$91,$D540)/$E540</f>
        <v/>
      </c>
      <c r="AA540" s="37">
        <f>INDEX(AA$78:AA$91,$D540)/$E540</f>
        <v/>
      </c>
      <c r="AB540" s="37">
        <f>INDEX(AB$78:AB$91,$D540)/$E540</f>
        <v/>
      </c>
      <c r="AC540" s="37">
        <f>INDEX(AC$78:AC$91,$D540)/$E540</f>
        <v/>
      </c>
      <c r="AD540" s="40">
        <f>NEWEXCISE(INDEX(AD$78:AD$91,$D540),$E540)</f>
        <v/>
      </c>
      <c r="AF540" s="11">
        <f>LOWER(Settings!$C$4)&amp;".mit."&amp;$A540&amp;IF($C540="","","."&amp;$C540&amp;"."&amp;$B540)&amp;IF(INDEX(Variables!$D$5:$D$205,MATCH($A540,Variables!$A$5:$A$205,0))="","","."&amp;INDEX(Variables!$D$5:$D$205,MATCH($A540,Variables!$A$5:$A$205,0)))&amp;"."&amp;AF$5</f>
        <v/>
      </c>
      <c r="AG540" s="38">
        <f>INDEX(AG$78:AG$91,$D540)/$E540</f>
        <v/>
      </c>
      <c r="AH540" s="37">
        <f>INDEX(AH$78:AH$91,$D540)/$E540</f>
        <v/>
      </c>
      <c r="AI540" s="37">
        <f>INDEX(AI$78:AI$91,$D540)/$E540</f>
        <v/>
      </c>
      <c r="AJ540" s="37">
        <f>INDEX(AJ$78:AJ$91,$D540)/$E540</f>
        <v/>
      </c>
      <c r="AK540" s="37">
        <f>INDEX(AK$78:AK$91,$D540)/$E540</f>
        <v/>
      </c>
      <c r="AL540" s="37">
        <f>INDEX(AL$78:AL$91,$D540)/$E540</f>
        <v/>
      </c>
      <c r="AM540" s="37">
        <f>INDEX(AM$78:AM$91,$D540)/$E540</f>
        <v/>
      </c>
      <c r="AN540" s="37">
        <f>INDEX(AN$78:AN$91,$D540)/$E540</f>
        <v/>
      </c>
      <c r="AO540" s="37">
        <f>INDEX(AO$78:AO$91,$D540)/$E540</f>
        <v/>
      </c>
      <c r="AP540" s="37">
        <f>INDEX(AP$78:AP$91,$D540)/$E540</f>
        <v/>
      </c>
      <c r="AQ540" s="37">
        <f>INDEX(AQ$78:AQ$91,$D540)/$E540</f>
        <v/>
      </c>
      <c r="AR540" s="37">
        <f>INDEX(AR$78:AR$91,$D540)/$E540</f>
        <v/>
      </c>
      <c r="AS540" s="37">
        <f>INDEX(AS$78:AS$91,$D540)/$E540</f>
        <v/>
      </c>
      <c r="AT540" s="37">
        <f>INDEX(AT$78:AT$91,$D540)/$E540</f>
        <v/>
      </c>
      <c r="AU540" s="37">
        <f>INDEX(AU$78:AU$91,$D540)/$E540</f>
        <v/>
      </c>
      <c r="AV540" s="37">
        <f>INDEX(AV$78:AV$91,$D540)/$E540</f>
        <v/>
      </c>
      <c r="AW540" s="37">
        <f>INDEX(AW$78:AW$91,$D540)/$E540</f>
        <v/>
      </c>
      <c r="AX540" s="37">
        <f>INDEX(AX$78:AX$91,$D540)/$E540</f>
        <v/>
      </c>
      <c r="AY540" s="40">
        <f>NEWEXCISE(INDEX(AY$78:AY$91,$D540),$E540)</f>
        <v/>
      </c>
    </row>
    <row r="541" hidden="1" outlineLevel="2">
      <c r="A541" s="14" t="inlineStr">
        <is>
          <t>ntx</t>
        </is>
      </c>
      <c r="B541" s="14" t="inlineStr">
        <is>
          <t>ker</t>
        </is>
      </c>
      <c r="C541" s="14" t="inlineStr">
        <is>
          <t>rod</t>
        </is>
      </c>
      <c r="D541" s="37">
        <f>INDEX(Inputs!$L$5:$L$132,MATCH($B541&amp;"|"&amp;$C541,Inputs!$A$5:$A$132,0))</f>
        <v/>
      </c>
      <c r="E541" s="37">
        <f>INDEX(Inputs!$I$5:$I$132,MATCH($B541&amp;"|"&amp;$C541,Inputs!$A$5:$A$132,0))</f>
        <v/>
      </c>
      <c r="F541" s="36" t="n"/>
      <c r="G541" s="36" t="n"/>
      <c r="H541" s="14">
        <f>INDEX(Variables!$B$5:$B$205,MATCH($A541,Variables!$A$5:$A$205,0))&amp;IF($C541="",""," | "&amp;INDEX(Mapping!$B$5:$B$26,MATCH($C541,Mapping!$A$5:$A$26,0))&amp;" | "&amp;INDEX(Mapping!$B$30:$B$46,MATCH($B541,Mapping!$A$30:$A$46,0)))</f>
        <v/>
      </c>
      <c r="I541" s="14">
        <f>INDEX(Variables!$C$5:$C$205,MATCH($A541,Variables!$A$5:$A$205,0))</f>
        <v/>
      </c>
      <c r="J541" s="14">
        <f>INDEX(Variables!$E$5:$E$205,MATCH($A541,Variables!$A$5:$A$205,0))</f>
        <v/>
      </c>
      <c r="K541" s="11">
        <f>LOWER(Settings!$C$4)&amp;".mit."&amp;$A541&amp;IF($C541="","","."&amp;$C541&amp;"."&amp;$B541)&amp;IF(INDEX(Variables!$D$5:$D$205,MATCH($A541,Variables!$A$5:$A$205,0))="","","."&amp;INDEX(Variables!$D$5:$D$205,MATCH($A541,Variables!$A$5:$A$205,0)))&amp;"."&amp;K$5</f>
        <v/>
      </c>
      <c r="L541" s="38">
        <f>INDEX(L$78:L$91,$D541)/$E541</f>
        <v/>
      </c>
      <c r="M541" s="37">
        <f>INDEX(M$78:M$91,$D541)/$E541</f>
        <v/>
      </c>
      <c r="N541" s="37">
        <f>INDEX(N$78:N$91,$D541)/$E541</f>
        <v/>
      </c>
      <c r="O541" s="37">
        <f>INDEX(O$78:O$91,$D541)/$E541</f>
        <v/>
      </c>
      <c r="P541" s="37">
        <f>INDEX(P$78:P$91,$D541)/$E541</f>
        <v/>
      </c>
      <c r="Q541" s="37">
        <f>INDEX(Q$78:Q$91,$D541)/$E541</f>
        <v/>
      </c>
      <c r="R541" s="37">
        <f>INDEX(R$78:R$91,$D541)/$E541</f>
        <v/>
      </c>
      <c r="S541" s="37">
        <f>INDEX(S$78:S$91,$D541)/$E541</f>
        <v/>
      </c>
      <c r="T541" s="37">
        <f>INDEX(T$78:T$91,$D541)/$E541</f>
        <v/>
      </c>
      <c r="U541" s="37">
        <f>INDEX(U$78:U$91,$D541)/$E541</f>
        <v/>
      </c>
      <c r="V541" s="37">
        <f>INDEX(V$78:V$91,$D541)/$E541</f>
        <v/>
      </c>
      <c r="W541" s="37">
        <f>INDEX(W$78:W$91,$D541)/$E541</f>
        <v/>
      </c>
      <c r="X541" s="37">
        <f>INDEX(X$78:X$91,$D541)/$E541</f>
        <v/>
      </c>
      <c r="Y541" s="37">
        <f>INDEX(Y$78:Y$91,$D541)/$E541</f>
        <v/>
      </c>
      <c r="Z541" s="37">
        <f>INDEX(Z$78:Z$91,$D541)/$E541</f>
        <v/>
      </c>
      <c r="AA541" s="37">
        <f>INDEX(AA$78:AA$91,$D541)/$E541</f>
        <v/>
      </c>
      <c r="AB541" s="37">
        <f>INDEX(AB$78:AB$91,$D541)/$E541</f>
        <v/>
      </c>
      <c r="AC541" s="37">
        <f>INDEX(AC$78:AC$91,$D541)/$E541</f>
        <v/>
      </c>
      <c r="AD541" s="40">
        <f>NEWEXCISE(INDEX(AD$78:AD$91,$D541),$E541)</f>
        <v/>
      </c>
      <c r="AF541" s="11">
        <f>LOWER(Settings!$C$4)&amp;".mit."&amp;$A541&amp;IF($C541="","","."&amp;$C541&amp;"."&amp;$B541)&amp;IF(INDEX(Variables!$D$5:$D$205,MATCH($A541,Variables!$A$5:$A$205,0))="","","."&amp;INDEX(Variables!$D$5:$D$205,MATCH($A541,Variables!$A$5:$A$205,0)))&amp;"."&amp;AF$5</f>
        <v/>
      </c>
      <c r="AG541" s="38">
        <f>INDEX(AG$78:AG$91,$D541)/$E541</f>
        <v/>
      </c>
      <c r="AH541" s="37">
        <f>INDEX(AH$78:AH$91,$D541)/$E541</f>
        <v/>
      </c>
      <c r="AI541" s="37">
        <f>INDEX(AI$78:AI$91,$D541)/$E541</f>
        <v/>
      </c>
      <c r="AJ541" s="37">
        <f>INDEX(AJ$78:AJ$91,$D541)/$E541</f>
        <v/>
      </c>
      <c r="AK541" s="37">
        <f>INDEX(AK$78:AK$91,$D541)/$E541</f>
        <v/>
      </c>
      <c r="AL541" s="37">
        <f>INDEX(AL$78:AL$91,$D541)/$E541</f>
        <v/>
      </c>
      <c r="AM541" s="37">
        <f>INDEX(AM$78:AM$91,$D541)/$E541</f>
        <v/>
      </c>
      <c r="AN541" s="37">
        <f>INDEX(AN$78:AN$91,$D541)/$E541</f>
        <v/>
      </c>
      <c r="AO541" s="37">
        <f>INDEX(AO$78:AO$91,$D541)/$E541</f>
        <v/>
      </c>
      <c r="AP541" s="37">
        <f>INDEX(AP$78:AP$91,$D541)/$E541</f>
        <v/>
      </c>
      <c r="AQ541" s="37">
        <f>INDEX(AQ$78:AQ$91,$D541)/$E541</f>
        <v/>
      </c>
      <c r="AR541" s="37">
        <f>INDEX(AR$78:AR$91,$D541)/$E541</f>
        <v/>
      </c>
      <c r="AS541" s="37">
        <f>INDEX(AS$78:AS$91,$D541)/$E541</f>
        <v/>
      </c>
      <c r="AT541" s="37">
        <f>INDEX(AT$78:AT$91,$D541)/$E541</f>
        <v/>
      </c>
      <c r="AU541" s="37">
        <f>INDEX(AU$78:AU$91,$D541)/$E541</f>
        <v/>
      </c>
      <c r="AV541" s="37">
        <f>INDEX(AV$78:AV$91,$D541)/$E541</f>
        <v/>
      </c>
      <c r="AW541" s="37">
        <f>INDEX(AW$78:AW$91,$D541)/$E541</f>
        <v/>
      </c>
      <c r="AX541" s="37">
        <f>INDEX(AX$78:AX$91,$D541)/$E541</f>
        <v/>
      </c>
      <c r="AY541" s="40">
        <f>NEWEXCISE(INDEX(AY$78:AY$91,$D541),$E541)</f>
        <v/>
      </c>
    </row>
    <row r="542" hidden="1" outlineLevel="2">
      <c r="A542" s="14" t="inlineStr">
        <is>
          <t>ntx</t>
        </is>
      </c>
      <c r="B542" s="14" t="inlineStr">
        <is>
          <t>oop</t>
        </is>
      </c>
      <c r="C542" s="14" t="inlineStr">
        <is>
          <t>rod</t>
        </is>
      </c>
      <c r="D542" s="37">
        <f>INDEX(Inputs!$L$5:$L$132,MATCH($B542&amp;"|"&amp;$C542,Inputs!$A$5:$A$132,0))</f>
        <v/>
      </c>
      <c r="E542" s="37">
        <f>INDEX(Inputs!$I$5:$I$132,MATCH($B542&amp;"|"&amp;$C542,Inputs!$A$5:$A$132,0))</f>
        <v/>
      </c>
      <c r="F542" s="36" t="n"/>
      <c r="G542" s="36" t="n"/>
      <c r="H542" s="14">
        <f>INDEX(Variables!$B$5:$B$205,MATCH($A542,Variables!$A$5:$A$205,0))&amp;IF($C542="",""," | "&amp;INDEX(Mapping!$B$5:$B$26,MATCH($C542,Mapping!$A$5:$A$26,0))&amp;" | "&amp;INDEX(Mapping!$B$30:$B$46,MATCH($B542,Mapping!$A$30:$A$46,0)))</f>
        <v/>
      </c>
      <c r="I542" s="14">
        <f>INDEX(Variables!$C$5:$C$205,MATCH($A542,Variables!$A$5:$A$205,0))</f>
        <v/>
      </c>
      <c r="J542" s="14">
        <f>INDEX(Variables!$E$5:$E$205,MATCH($A542,Variables!$A$5:$A$205,0))</f>
        <v/>
      </c>
      <c r="K542" s="11">
        <f>LOWER(Settings!$C$4)&amp;".mit."&amp;$A542&amp;IF($C542="","","."&amp;$C542&amp;"."&amp;$B542)&amp;IF(INDEX(Variables!$D$5:$D$205,MATCH($A542,Variables!$A$5:$A$205,0))="","","."&amp;INDEX(Variables!$D$5:$D$205,MATCH($A542,Variables!$A$5:$A$205,0)))&amp;"."&amp;K$5</f>
        <v/>
      </c>
      <c r="L542" s="38">
        <f>INDEX(L$78:L$91,$D542)/$E542</f>
        <v/>
      </c>
      <c r="M542" s="37">
        <f>INDEX(M$78:M$91,$D542)/$E542</f>
        <v/>
      </c>
      <c r="N542" s="37">
        <f>INDEX(N$78:N$91,$D542)/$E542</f>
        <v/>
      </c>
      <c r="O542" s="37">
        <f>INDEX(O$78:O$91,$D542)/$E542</f>
        <v/>
      </c>
      <c r="P542" s="37">
        <f>INDEX(P$78:P$91,$D542)/$E542</f>
        <v/>
      </c>
      <c r="Q542" s="37">
        <f>INDEX(Q$78:Q$91,$D542)/$E542</f>
        <v/>
      </c>
      <c r="R542" s="37">
        <f>INDEX(R$78:R$91,$D542)/$E542</f>
        <v/>
      </c>
      <c r="S542" s="37">
        <f>INDEX(S$78:S$91,$D542)/$E542</f>
        <v/>
      </c>
      <c r="T542" s="37">
        <f>INDEX(T$78:T$91,$D542)/$E542</f>
        <v/>
      </c>
      <c r="U542" s="37">
        <f>INDEX(U$78:U$91,$D542)/$E542</f>
        <v/>
      </c>
      <c r="V542" s="37">
        <f>INDEX(V$78:V$91,$D542)/$E542</f>
        <v/>
      </c>
      <c r="W542" s="37">
        <f>INDEX(W$78:W$91,$D542)/$E542</f>
        <v/>
      </c>
      <c r="X542" s="37">
        <f>INDEX(X$78:X$91,$D542)/$E542</f>
        <v/>
      </c>
      <c r="Y542" s="37">
        <f>INDEX(Y$78:Y$91,$D542)/$E542</f>
        <v/>
      </c>
      <c r="Z542" s="37">
        <f>INDEX(Z$78:Z$91,$D542)/$E542</f>
        <v/>
      </c>
      <c r="AA542" s="37">
        <f>INDEX(AA$78:AA$91,$D542)/$E542</f>
        <v/>
      </c>
      <c r="AB542" s="37">
        <f>INDEX(AB$78:AB$91,$D542)/$E542</f>
        <v/>
      </c>
      <c r="AC542" s="37">
        <f>INDEX(AC$78:AC$91,$D542)/$E542</f>
        <v/>
      </c>
      <c r="AD542" s="40">
        <f>NEWEXCISE(INDEX(AD$78:AD$91,$D542),$E542)</f>
        <v/>
      </c>
      <c r="AF542" s="11">
        <f>LOWER(Settings!$C$4)&amp;".mit."&amp;$A542&amp;IF($C542="","","."&amp;$C542&amp;"."&amp;$B542)&amp;IF(INDEX(Variables!$D$5:$D$205,MATCH($A542,Variables!$A$5:$A$205,0))="","","."&amp;INDEX(Variables!$D$5:$D$205,MATCH($A542,Variables!$A$5:$A$205,0)))&amp;"."&amp;AF$5</f>
        <v/>
      </c>
      <c r="AG542" s="38">
        <f>INDEX(AG$78:AG$91,$D542)/$E542</f>
        <v/>
      </c>
      <c r="AH542" s="37">
        <f>INDEX(AH$78:AH$91,$D542)/$E542</f>
        <v/>
      </c>
      <c r="AI542" s="37">
        <f>INDEX(AI$78:AI$91,$D542)/$E542</f>
        <v/>
      </c>
      <c r="AJ542" s="37">
        <f>INDEX(AJ$78:AJ$91,$D542)/$E542</f>
        <v/>
      </c>
      <c r="AK542" s="37">
        <f>INDEX(AK$78:AK$91,$D542)/$E542</f>
        <v/>
      </c>
      <c r="AL542" s="37">
        <f>INDEX(AL$78:AL$91,$D542)/$E542</f>
        <v/>
      </c>
      <c r="AM542" s="37">
        <f>INDEX(AM$78:AM$91,$D542)/$E542</f>
        <v/>
      </c>
      <c r="AN542" s="37">
        <f>INDEX(AN$78:AN$91,$D542)/$E542</f>
        <v/>
      </c>
      <c r="AO542" s="37">
        <f>INDEX(AO$78:AO$91,$D542)/$E542</f>
        <v/>
      </c>
      <c r="AP542" s="37">
        <f>INDEX(AP$78:AP$91,$D542)/$E542</f>
        <v/>
      </c>
      <c r="AQ542" s="37">
        <f>INDEX(AQ$78:AQ$91,$D542)/$E542</f>
        <v/>
      </c>
      <c r="AR542" s="37">
        <f>INDEX(AR$78:AR$91,$D542)/$E542</f>
        <v/>
      </c>
      <c r="AS542" s="37">
        <f>INDEX(AS$78:AS$91,$D542)/$E542</f>
        <v/>
      </c>
      <c r="AT542" s="37">
        <f>INDEX(AT$78:AT$91,$D542)/$E542</f>
        <v/>
      </c>
      <c r="AU542" s="37">
        <f>INDEX(AU$78:AU$91,$D542)/$E542</f>
        <v/>
      </c>
      <c r="AV542" s="37">
        <f>INDEX(AV$78:AV$91,$D542)/$E542</f>
        <v/>
      </c>
      <c r="AW542" s="37">
        <f>INDEX(AW$78:AW$91,$D542)/$E542</f>
        <v/>
      </c>
      <c r="AX542" s="37">
        <f>INDEX(AX$78:AX$91,$D542)/$E542</f>
        <v/>
      </c>
      <c r="AY542" s="40">
        <f>NEWEXCISE(INDEX(AY$78:AY$91,$D542),$E542)</f>
        <v/>
      </c>
    </row>
    <row r="543" hidden="1" outlineLevel="2">
      <c r="A543" s="14" t="inlineStr">
        <is>
          <t>ntx</t>
        </is>
      </c>
      <c r="B543" s="14" t="inlineStr">
        <is>
          <t>bio</t>
        </is>
      </c>
      <c r="C543" s="14" t="inlineStr">
        <is>
          <t>rod</t>
        </is>
      </c>
      <c r="D543" s="37">
        <f>INDEX(Inputs!$L$5:$L$132,MATCH($B543&amp;"|"&amp;$C543,Inputs!$A$5:$A$132,0))</f>
        <v/>
      </c>
      <c r="E543" s="37">
        <f>INDEX(Inputs!$I$5:$I$132,MATCH($B543&amp;"|"&amp;$C543,Inputs!$A$5:$A$132,0))</f>
        <v/>
      </c>
      <c r="F543" s="36" t="n"/>
      <c r="G543" s="36" t="n"/>
      <c r="H543" s="14">
        <f>INDEX(Variables!$B$5:$B$205,MATCH($A543,Variables!$A$5:$A$205,0))&amp;IF($C543="",""," | "&amp;INDEX(Mapping!$B$5:$B$26,MATCH($C543,Mapping!$A$5:$A$26,0))&amp;" | "&amp;INDEX(Mapping!$B$30:$B$46,MATCH($B543,Mapping!$A$30:$A$46,0)))</f>
        <v/>
      </c>
      <c r="I543" s="14">
        <f>INDEX(Variables!$C$5:$C$205,MATCH($A543,Variables!$A$5:$A$205,0))</f>
        <v/>
      </c>
      <c r="J543" s="14">
        <f>INDEX(Variables!$E$5:$E$205,MATCH($A543,Variables!$A$5:$A$205,0))</f>
        <v/>
      </c>
      <c r="K543" s="11">
        <f>LOWER(Settings!$C$4)&amp;".mit."&amp;$A543&amp;IF($C543="","","."&amp;$C543&amp;"."&amp;$B543)&amp;IF(INDEX(Variables!$D$5:$D$205,MATCH($A543,Variables!$A$5:$A$205,0))="","","."&amp;INDEX(Variables!$D$5:$D$205,MATCH($A543,Variables!$A$5:$A$205,0)))&amp;"."&amp;K$5</f>
        <v/>
      </c>
      <c r="L543" s="38">
        <f>INDEX(L$78:L$91,$D543)/$E543</f>
        <v/>
      </c>
      <c r="M543" s="37">
        <f>INDEX(M$78:M$91,$D543)/$E543</f>
        <v/>
      </c>
      <c r="N543" s="37">
        <f>INDEX(N$78:N$91,$D543)/$E543</f>
        <v/>
      </c>
      <c r="O543" s="37">
        <f>INDEX(O$78:O$91,$D543)/$E543</f>
        <v/>
      </c>
      <c r="P543" s="37">
        <f>INDEX(P$78:P$91,$D543)/$E543</f>
        <v/>
      </c>
      <c r="Q543" s="37">
        <f>INDEX(Q$78:Q$91,$D543)/$E543</f>
        <v/>
      </c>
      <c r="R543" s="37">
        <f>INDEX(R$78:R$91,$D543)/$E543</f>
        <v/>
      </c>
      <c r="S543" s="37">
        <f>INDEX(S$78:S$91,$D543)/$E543</f>
        <v/>
      </c>
      <c r="T543" s="37">
        <f>INDEX(T$78:T$91,$D543)/$E543</f>
        <v/>
      </c>
      <c r="U543" s="37">
        <f>INDEX(U$78:U$91,$D543)/$E543</f>
        <v/>
      </c>
      <c r="V543" s="37">
        <f>INDEX(V$78:V$91,$D543)/$E543</f>
        <v/>
      </c>
      <c r="W543" s="37">
        <f>INDEX(W$78:W$91,$D543)/$E543</f>
        <v/>
      </c>
      <c r="X543" s="37">
        <f>INDEX(X$78:X$91,$D543)/$E543</f>
        <v/>
      </c>
      <c r="Y543" s="37">
        <f>INDEX(Y$78:Y$91,$D543)/$E543</f>
        <v/>
      </c>
      <c r="Z543" s="37">
        <f>INDEX(Z$78:Z$91,$D543)/$E543</f>
        <v/>
      </c>
      <c r="AA543" s="37">
        <f>INDEX(AA$78:AA$91,$D543)/$E543</f>
        <v/>
      </c>
      <c r="AB543" s="37">
        <f>INDEX(AB$78:AB$91,$D543)/$E543</f>
        <v/>
      </c>
      <c r="AC543" s="37">
        <f>INDEX(AC$78:AC$91,$D543)/$E543</f>
        <v/>
      </c>
      <c r="AD543" s="40">
        <f>NEWEXCISE(INDEX(AD$78:AD$91,$D543),$E543)</f>
        <v/>
      </c>
      <c r="AF543" s="11">
        <f>LOWER(Settings!$C$4)&amp;".mit."&amp;$A543&amp;IF($C543="","","."&amp;$C543&amp;"."&amp;$B543)&amp;IF(INDEX(Variables!$D$5:$D$205,MATCH($A543,Variables!$A$5:$A$205,0))="","","."&amp;INDEX(Variables!$D$5:$D$205,MATCH($A543,Variables!$A$5:$A$205,0)))&amp;"."&amp;AF$5</f>
        <v/>
      </c>
      <c r="AG543" s="38">
        <f>INDEX(AG$78:AG$91,$D543)/$E543</f>
        <v/>
      </c>
      <c r="AH543" s="37">
        <f>INDEX(AH$78:AH$91,$D543)/$E543</f>
        <v/>
      </c>
      <c r="AI543" s="37">
        <f>INDEX(AI$78:AI$91,$D543)/$E543</f>
        <v/>
      </c>
      <c r="AJ543" s="37">
        <f>INDEX(AJ$78:AJ$91,$D543)/$E543</f>
        <v/>
      </c>
      <c r="AK543" s="37">
        <f>INDEX(AK$78:AK$91,$D543)/$E543</f>
        <v/>
      </c>
      <c r="AL543" s="37">
        <f>INDEX(AL$78:AL$91,$D543)/$E543</f>
        <v/>
      </c>
      <c r="AM543" s="37">
        <f>INDEX(AM$78:AM$91,$D543)/$E543</f>
        <v/>
      </c>
      <c r="AN543" s="37">
        <f>INDEX(AN$78:AN$91,$D543)/$E543</f>
        <v/>
      </c>
      <c r="AO543" s="37">
        <f>INDEX(AO$78:AO$91,$D543)/$E543</f>
        <v/>
      </c>
      <c r="AP543" s="37">
        <f>INDEX(AP$78:AP$91,$D543)/$E543</f>
        <v/>
      </c>
      <c r="AQ543" s="37">
        <f>INDEX(AQ$78:AQ$91,$D543)/$E543</f>
        <v/>
      </c>
      <c r="AR543" s="37">
        <f>INDEX(AR$78:AR$91,$D543)/$E543</f>
        <v/>
      </c>
      <c r="AS543" s="37">
        <f>INDEX(AS$78:AS$91,$D543)/$E543</f>
        <v/>
      </c>
      <c r="AT543" s="37">
        <f>INDEX(AT$78:AT$91,$D543)/$E543</f>
        <v/>
      </c>
      <c r="AU543" s="37">
        <f>INDEX(AU$78:AU$91,$D543)/$E543</f>
        <v/>
      </c>
      <c r="AV543" s="37">
        <f>INDEX(AV$78:AV$91,$D543)/$E543</f>
        <v/>
      </c>
      <c r="AW543" s="37">
        <f>INDEX(AW$78:AW$91,$D543)/$E543</f>
        <v/>
      </c>
      <c r="AX543" s="37">
        <f>INDEX(AX$78:AX$91,$D543)/$E543</f>
        <v/>
      </c>
      <c r="AY543" s="40">
        <f>NEWEXCISE(INDEX(AY$78:AY$91,$D543),$E543)</f>
        <v/>
      </c>
    </row>
    <row r="544" hidden="1" outlineLevel="2"/>
    <row r="545" hidden="1" outlineLevel="2">
      <c r="A545" s="14" t="inlineStr">
        <is>
          <t>nce</t>
        </is>
      </c>
      <c r="B545" s="14" t="inlineStr">
        <is>
          <t>coa</t>
        </is>
      </c>
      <c r="C545" s="14" t="inlineStr">
        <is>
          <t>rod</t>
        </is>
      </c>
      <c r="D545" s="36" t="n"/>
      <c r="E545" s="36" t="n"/>
      <c r="F545" s="36" t="n"/>
      <c r="G545" s="36" t="n"/>
      <c r="H545" s="14">
        <f>INDEX(Variables!$B$5:$B$205,MATCH($A545,Variables!$A$5:$A$205,0))&amp;IF($C545="",""," | "&amp;INDEX(Mapping!$B$5:$B$26,MATCH($C545,Mapping!$A$5:$A$26,0))&amp;" | "&amp;INDEX(Mapping!$B$30:$B$46,MATCH($B545,Mapping!$A$30:$A$46,0)))</f>
        <v/>
      </c>
      <c r="I545" s="14">
        <f>INDEX(Variables!$C$5:$C$205,MATCH($A545,Variables!$A$5:$A$205,0))</f>
        <v/>
      </c>
      <c r="J545" s="14">
        <f>INDEX(Variables!$E$5:$E$205,MATCH($A545,Variables!$A$5:$A$205,0))</f>
        <v/>
      </c>
      <c r="K545" s="11">
        <f>LOWER(Settings!$C$4)&amp;".mit."&amp;$A545&amp;IF($C545="","","."&amp;$C545&amp;"."&amp;$B545)&amp;IF(INDEX(Variables!$D$5:$D$205,MATCH($A545,Variables!$A$5:$A$205,0))="","","."&amp;INDEX(Variables!$D$5:$D$205,MATCH($A545,Variables!$A$5:$A$205,0)))&amp;"."&amp;K$5</f>
        <v/>
      </c>
      <c r="L545" s="38">
        <f>L518+L527+L536</f>
        <v/>
      </c>
      <c r="M545" s="37">
        <f>M518+M527+M536</f>
        <v/>
      </c>
      <c r="N545" s="37">
        <f>N518+N527+N536</f>
        <v/>
      </c>
      <c r="O545" s="37">
        <f>O518+O527+O536</f>
        <v/>
      </c>
      <c r="P545" s="37">
        <f>P518+P527+P536</f>
        <v/>
      </c>
      <c r="Q545" s="37">
        <f>Q518+Q527+Q536</f>
        <v/>
      </c>
      <c r="R545" s="37">
        <f>R518+R527+R536</f>
        <v/>
      </c>
      <c r="S545" s="37">
        <f>S518+S527+S536</f>
        <v/>
      </c>
      <c r="T545" s="37">
        <f>T518+T527+T536</f>
        <v/>
      </c>
      <c r="U545" s="37">
        <f>U518+U527+U536</f>
        <v/>
      </c>
      <c r="V545" s="37">
        <f>V518+V527+V536</f>
        <v/>
      </c>
      <c r="W545" s="37">
        <f>W518+W527+W536</f>
        <v/>
      </c>
      <c r="X545" s="37">
        <f>X518+X527+X536</f>
        <v/>
      </c>
      <c r="Y545" s="37">
        <f>Y518+Y527+Y536</f>
        <v/>
      </c>
      <c r="Z545" s="37">
        <f>Z518+Z527+Z536</f>
        <v/>
      </c>
      <c r="AA545" s="37">
        <f>AA518+AA527+AA536</f>
        <v/>
      </c>
      <c r="AB545" s="37">
        <f>AB518+AB527+AB536</f>
        <v/>
      </c>
      <c r="AC545" s="37">
        <f>AC518+AC527+AC536</f>
        <v/>
      </c>
      <c r="AD545" s="40">
        <f>NEWPOLICY(AD518,AD527,AD536)</f>
        <v/>
      </c>
      <c r="AF545" s="11">
        <f>LOWER(Settings!$C$4)&amp;".mit."&amp;$A545&amp;IF($C545="","","."&amp;$C545&amp;"."&amp;$B545)&amp;IF(INDEX(Variables!$D$5:$D$205,MATCH($A545,Variables!$A$5:$A$205,0))="","","."&amp;INDEX(Variables!$D$5:$D$205,MATCH($A545,Variables!$A$5:$A$205,0)))&amp;"."&amp;AF$5</f>
        <v/>
      </c>
      <c r="AG545" s="38">
        <f>AG518+AG527+AG536</f>
        <v/>
      </c>
      <c r="AH545" s="37">
        <f>AH518+AH527+AH536</f>
        <v/>
      </c>
      <c r="AI545" s="37">
        <f>AI518+AI527+AI536</f>
        <v/>
      </c>
      <c r="AJ545" s="37">
        <f>AJ518+AJ527+AJ536</f>
        <v/>
      </c>
      <c r="AK545" s="37">
        <f>AK518+AK527+AK536</f>
        <v/>
      </c>
      <c r="AL545" s="37">
        <f>AL518+AL527+AL536</f>
        <v/>
      </c>
      <c r="AM545" s="37">
        <f>AM518+AM527+AM536</f>
        <v/>
      </c>
      <c r="AN545" s="37">
        <f>AN518+AN527+AN536</f>
        <v/>
      </c>
      <c r="AO545" s="37">
        <f>AO518+AO527+AO536</f>
        <v/>
      </c>
      <c r="AP545" s="37">
        <f>AP518+AP527+AP536</f>
        <v/>
      </c>
      <c r="AQ545" s="37">
        <f>AQ518+AQ527+AQ536</f>
        <v/>
      </c>
      <c r="AR545" s="37">
        <f>AR518+AR527+AR536</f>
        <v/>
      </c>
      <c r="AS545" s="37">
        <f>AS518+AS527+AS536</f>
        <v/>
      </c>
      <c r="AT545" s="37">
        <f>AT518+AT527+AT536</f>
        <v/>
      </c>
      <c r="AU545" s="37">
        <f>AU518+AU527+AU536</f>
        <v/>
      </c>
      <c r="AV545" s="37">
        <f>AV518+AV527+AV536</f>
        <v/>
      </c>
      <c r="AW545" s="37">
        <f>AW518+AW527+AW536</f>
        <v/>
      </c>
      <c r="AX545" s="37">
        <f>AX518+AX527+AX536</f>
        <v/>
      </c>
      <c r="AY545" s="40">
        <f>NEWPOLICY(AY518,AY527,AY536)</f>
        <v/>
      </c>
    </row>
    <row r="546" hidden="1" outlineLevel="2">
      <c r="A546" s="14" t="inlineStr">
        <is>
          <t>nce</t>
        </is>
      </c>
      <c r="B546" s="14" t="inlineStr">
        <is>
          <t>nga</t>
        </is>
      </c>
      <c r="C546" s="14" t="inlineStr">
        <is>
          <t>rod</t>
        </is>
      </c>
      <c r="D546" s="36" t="n"/>
      <c r="E546" s="36" t="n"/>
      <c r="F546" s="36" t="n"/>
      <c r="G546" s="36" t="n"/>
      <c r="H546" s="14">
        <f>INDEX(Variables!$B$5:$B$205,MATCH($A546,Variables!$A$5:$A$205,0))&amp;IF($C546="",""," | "&amp;INDEX(Mapping!$B$5:$B$26,MATCH($C546,Mapping!$A$5:$A$26,0))&amp;" | "&amp;INDEX(Mapping!$B$30:$B$46,MATCH($B546,Mapping!$A$30:$A$46,0)))</f>
        <v/>
      </c>
      <c r="I546" s="14">
        <f>INDEX(Variables!$C$5:$C$205,MATCH($A546,Variables!$A$5:$A$205,0))</f>
        <v/>
      </c>
      <c r="J546" s="14">
        <f>INDEX(Variables!$E$5:$E$205,MATCH($A546,Variables!$A$5:$A$205,0))</f>
        <v/>
      </c>
      <c r="K546" s="11">
        <f>LOWER(Settings!$C$4)&amp;".mit."&amp;$A546&amp;IF($C546="","","."&amp;$C546&amp;"."&amp;$B546)&amp;IF(INDEX(Variables!$D$5:$D$205,MATCH($A546,Variables!$A$5:$A$205,0))="","","."&amp;INDEX(Variables!$D$5:$D$205,MATCH($A546,Variables!$A$5:$A$205,0)))&amp;"."&amp;K$5</f>
        <v/>
      </c>
      <c r="L546" s="38">
        <f>L519+L528+L537</f>
        <v/>
      </c>
      <c r="M546" s="37">
        <f>M519+M528+M537</f>
        <v/>
      </c>
      <c r="N546" s="37">
        <f>N519+N528+N537</f>
        <v/>
      </c>
      <c r="O546" s="37">
        <f>O519+O528+O537</f>
        <v/>
      </c>
      <c r="P546" s="37">
        <f>P519+P528+P537</f>
        <v/>
      </c>
      <c r="Q546" s="37">
        <f>Q519+Q528+Q537</f>
        <v/>
      </c>
      <c r="R546" s="37">
        <f>R519+R528+R537</f>
        <v/>
      </c>
      <c r="S546" s="37">
        <f>S519+S528+S537</f>
        <v/>
      </c>
      <c r="T546" s="37">
        <f>T519+T528+T537</f>
        <v/>
      </c>
      <c r="U546" s="37">
        <f>U519+U528+U537</f>
        <v/>
      </c>
      <c r="V546" s="37">
        <f>V519+V528+V537</f>
        <v/>
      </c>
      <c r="W546" s="37">
        <f>W519+W528+W537</f>
        <v/>
      </c>
      <c r="X546" s="37">
        <f>X519+X528+X537</f>
        <v/>
      </c>
      <c r="Y546" s="37">
        <f>Y519+Y528+Y537</f>
        <v/>
      </c>
      <c r="Z546" s="37">
        <f>Z519+Z528+Z537</f>
        <v/>
      </c>
      <c r="AA546" s="37">
        <f>AA519+AA528+AA537</f>
        <v/>
      </c>
      <c r="AB546" s="37">
        <f>AB519+AB528+AB537</f>
        <v/>
      </c>
      <c r="AC546" s="37">
        <f>AC519+AC528+AC537</f>
        <v/>
      </c>
      <c r="AD546" s="40">
        <f>NEWPOLICY(AD519,AD528,AD537)</f>
        <v/>
      </c>
      <c r="AF546" s="11">
        <f>LOWER(Settings!$C$4)&amp;".mit."&amp;$A546&amp;IF($C546="","","."&amp;$C546&amp;"."&amp;$B546)&amp;IF(INDEX(Variables!$D$5:$D$205,MATCH($A546,Variables!$A$5:$A$205,0))="","","."&amp;INDEX(Variables!$D$5:$D$205,MATCH($A546,Variables!$A$5:$A$205,0)))&amp;"."&amp;AF$5</f>
        <v/>
      </c>
      <c r="AG546" s="38">
        <f>AG519+AG528+AG537</f>
        <v/>
      </c>
      <c r="AH546" s="37">
        <f>AH519+AH528+AH537</f>
        <v/>
      </c>
      <c r="AI546" s="37">
        <f>AI519+AI528+AI537</f>
        <v/>
      </c>
      <c r="AJ546" s="37">
        <f>AJ519+AJ528+AJ537</f>
        <v/>
      </c>
      <c r="AK546" s="37">
        <f>AK519+AK528+AK537</f>
        <v/>
      </c>
      <c r="AL546" s="37">
        <f>AL519+AL528+AL537</f>
        <v/>
      </c>
      <c r="AM546" s="37">
        <f>AM519+AM528+AM537</f>
        <v/>
      </c>
      <c r="AN546" s="37">
        <f>AN519+AN528+AN537</f>
        <v/>
      </c>
      <c r="AO546" s="37">
        <f>AO519+AO528+AO537</f>
        <v/>
      </c>
      <c r="AP546" s="37">
        <f>AP519+AP528+AP537</f>
        <v/>
      </c>
      <c r="AQ546" s="37">
        <f>AQ519+AQ528+AQ537</f>
        <v/>
      </c>
      <c r="AR546" s="37">
        <f>AR519+AR528+AR537</f>
        <v/>
      </c>
      <c r="AS546" s="37">
        <f>AS519+AS528+AS537</f>
        <v/>
      </c>
      <c r="AT546" s="37">
        <f>AT519+AT528+AT537</f>
        <v/>
      </c>
      <c r="AU546" s="37">
        <f>AU519+AU528+AU537</f>
        <v/>
      </c>
      <c r="AV546" s="37">
        <f>AV519+AV528+AV537</f>
        <v/>
      </c>
      <c r="AW546" s="37">
        <f>AW519+AW528+AW537</f>
        <v/>
      </c>
      <c r="AX546" s="37">
        <f>AX519+AX528+AX537</f>
        <v/>
      </c>
      <c r="AY546" s="40">
        <f>NEWPOLICY(AY519,AY528,AY537)</f>
        <v/>
      </c>
    </row>
    <row r="547" hidden="1" outlineLevel="2">
      <c r="A547" s="14" t="inlineStr">
        <is>
          <t>nce</t>
        </is>
      </c>
      <c r="B547" s="14" t="inlineStr">
        <is>
          <t>gso</t>
        </is>
      </c>
      <c r="C547" s="14" t="inlineStr">
        <is>
          <t>rod</t>
        </is>
      </c>
      <c r="D547" s="36" t="n"/>
      <c r="E547" s="36" t="n"/>
      <c r="F547" s="36" t="n"/>
      <c r="G547" s="36" t="n"/>
      <c r="H547" s="14">
        <f>INDEX(Variables!$B$5:$B$205,MATCH($A547,Variables!$A$5:$A$205,0))&amp;IF($C547="",""," | "&amp;INDEX(Mapping!$B$5:$B$26,MATCH($C547,Mapping!$A$5:$A$26,0))&amp;" | "&amp;INDEX(Mapping!$B$30:$B$46,MATCH($B547,Mapping!$A$30:$A$46,0)))</f>
        <v/>
      </c>
      <c r="I547" s="14">
        <f>INDEX(Variables!$C$5:$C$205,MATCH($A547,Variables!$A$5:$A$205,0))</f>
        <v/>
      </c>
      <c r="J547" s="14">
        <f>INDEX(Variables!$E$5:$E$205,MATCH($A547,Variables!$A$5:$A$205,0))</f>
        <v/>
      </c>
      <c r="K547" s="11">
        <f>LOWER(Settings!$C$4)&amp;".mit."&amp;$A547&amp;IF($C547="","","."&amp;$C547&amp;"."&amp;$B547)&amp;IF(INDEX(Variables!$D$5:$D$205,MATCH($A547,Variables!$A$5:$A$205,0))="","","."&amp;INDEX(Variables!$D$5:$D$205,MATCH($A547,Variables!$A$5:$A$205,0)))&amp;"."&amp;K$5</f>
        <v/>
      </c>
      <c r="L547" s="38">
        <f>L520+L529+L538</f>
        <v/>
      </c>
      <c r="M547" s="37">
        <f>M520+M529+M538</f>
        <v/>
      </c>
      <c r="N547" s="37">
        <f>N520+N529+N538</f>
        <v/>
      </c>
      <c r="O547" s="37">
        <f>O520+O529+O538</f>
        <v/>
      </c>
      <c r="P547" s="37">
        <f>P520+P529+P538</f>
        <v/>
      </c>
      <c r="Q547" s="37">
        <f>Q520+Q529+Q538</f>
        <v/>
      </c>
      <c r="R547" s="37">
        <f>R520+R529+R538</f>
        <v/>
      </c>
      <c r="S547" s="37">
        <f>S520+S529+S538</f>
        <v/>
      </c>
      <c r="T547" s="37">
        <f>T520+T529+T538</f>
        <v/>
      </c>
      <c r="U547" s="37">
        <f>U520+U529+U538</f>
        <v/>
      </c>
      <c r="V547" s="37">
        <f>V520+V529+V538</f>
        <v/>
      </c>
      <c r="W547" s="37">
        <f>W520+W529+W538</f>
        <v/>
      </c>
      <c r="X547" s="37">
        <f>X520+X529+X538</f>
        <v/>
      </c>
      <c r="Y547" s="37">
        <f>Y520+Y529+Y538</f>
        <v/>
      </c>
      <c r="Z547" s="37">
        <f>Z520+Z529+Z538</f>
        <v/>
      </c>
      <c r="AA547" s="37">
        <f>AA520+AA529+AA538</f>
        <v/>
      </c>
      <c r="AB547" s="37">
        <f>AB520+AB529+AB538</f>
        <v/>
      </c>
      <c r="AC547" s="37">
        <f>AC520+AC529+AC538</f>
        <v/>
      </c>
      <c r="AD547" s="40">
        <f>NEWPOLICY(AD520,AD529,AD538)</f>
        <v/>
      </c>
      <c r="AF547" s="11">
        <f>LOWER(Settings!$C$4)&amp;".mit."&amp;$A547&amp;IF($C547="","","."&amp;$C547&amp;"."&amp;$B547)&amp;IF(INDEX(Variables!$D$5:$D$205,MATCH($A547,Variables!$A$5:$A$205,0))="","","."&amp;INDEX(Variables!$D$5:$D$205,MATCH($A547,Variables!$A$5:$A$205,0)))&amp;"."&amp;AF$5</f>
        <v/>
      </c>
      <c r="AG547" s="38">
        <f>AG520+AG529+AG538</f>
        <v/>
      </c>
      <c r="AH547" s="37">
        <f>AH520+AH529+AH538</f>
        <v/>
      </c>
      <c r="AI547" s="37">
        <f>AI520+AI529+AI538</f>
        <v/>
      </c>
      <c r="AJ547" s="37">
        <f>AJ520+AJ529+AJ538</f>
        <v/>
      </c>
      <c r="AK547" s="37">
        <f>AK520+AK529+AK538</f>
        <v/>
      </c>
      <c r="AL547" s="37">
        <f>AL520+AL529+AL538</f>
        <v/>
      </c>
      <c r="AM547" s="37">
        <f>AM520+AM529+AM538</f>
        <v/>
      </c>
      <c r="AN547" s="37">
        <f>AN520+AN529+AN538</f>
        <v/>
      </c>
      <c r="AO547" s="37">
        <f>AO520+AO529+AO538</f>
        <v/>
      </c>
      <c r="AP547" s="37">
        <f>AP520+AP529+AP538</f>
        <v/>
      </c>
      <c r="AQ547" s="37">
        <f>AQ520+AQ529+AQ538</f>
        <v/>
      </c>
      <c r="AR547" s="37">
        <f>AR520+AR529+AR538</f>
        <v/>
      </c>
      <c r="AS547" s="37">
        <f>AS520+AS529+AS538</f>
        <v/>
      </c>
      <c r="AT547" s="37">
        <f>AT520+AT529+AT538</f>
        <v/>
      </c>
      <c r="AU547" s="37">
        <f>AU520+AU529+AU538</f>
        <v/>
      </c>
      <c r="AV547" s="37">
        <f>AV520+AV529+AV538</f>
        <v/>
      </c>
      <c r="AW547" s="37">
        <f>AW520+AW529+AW538</f>
        <v/>
      </c>
      <c r="AX547" s="37">
        <f>AX520+AX529+AX538</f>
        <v/>
      </c>
      <c r="AY547" s="40">
        <f>NEWPOLICY(AY520,AY529,AY538)</f>
        <v/>
      </c>
    </row>
    <row r="548" hidden="1" outlineLevel="2">
      <c r="A548" s="14" t="inlineStr">
        <is>
          <t>nce</t>
        </is>
      </c>
      <c r="B548" s="14" t="inlineStr">
        <is>
          <t>die</t>
        </is>
      </c>
      <c r="C548" s="14" t="inlineStr">
        <is>
          <t>rod</t>
        </is>
      </c>
      <c r="D548" s="36" t="n"/>
      <c r="E548" s="36" t="n"/>
      <c r="F548" s="36" t="n"/>
      <c r="G548" s="36" t="n"/>
      <c r="H548" s="14">
        <f>INDEX(Variables!$B$5:$B$205,MATCH($A548,Variables!$A$5:$A$205,0))&amp;IF($C548="",""," | "&amp;INDEX(Mapping!$B$5:$B$26,MATCH($C548,Mapping!$A$5:$A$26,0))&amp;" | "&amp;INDEX(Mapping!$B$30:$B$46,MATCH($B548,Mapping!$A$30:$A$46,0)))</f>
        <v/>
      </c>
      <c r="I548" s="14">
        <f>INDEX(Variables!$C$5:$C$205,MATCH($A548,Variables!$A$5:$A$205,0))</f>
        <v/>
      </c>
      <c r="J548" s="14">
        <f>INDEX(Variables!$E$5:$E$205,MATCH($A548,Variables!$A$5:$A$205,0))</f>
        <v/>
      </c>
      <c r="K548" s="11">
        <f>LOWER(Settings!$C$4)&amp;".mit."&amp;$A548&amp;IF($C548="","","."&amp;$C548&amp;"."&amp;$B548)&amp;IF(INDEX(Variables!$D$5:$D$205,MATCH($A548,Variables!$A$5:$A$205,0))="","","."&amp;INDEX(Variables!$D$5:$D$205,MATCH($A548,Variables!$A$5:$A$205,0)))&amp;"."&amp;K$5</f>
        <v/>
      </c>
      <c r="L548" s="38">
        <f>L521+L530+L539</f>
        <v/>
      </c>
      <c r="M548" s="37">
        <f>M521+M530+M539</f>
        <v/>
      </c>
      <c r="N548" s="37">
        <f>N521+N530+N539</f>
        <v/>
      </c>
      <c r="O548" s="37">
        <f>O521+O530+O539</f>
        <v/>
      </c>
      <c r="P548" s="37">
        <f>P521+P530+P539</f>
        <v/>
      </c>
      <c r="Q548" s="37">
        <f>Q521+Q530+Q539</f>
        <v/>
      </c>
      <c r="R548" s="37">
        <f>R521+R530+R539</f>
        <v/>
      </c>
      <c r="S548" s="37">
        <f>S521+S530+S539</f>
        <v/>
      </c>
      <c r="T548" s="37">
        <f>T521+T530+T539</f>
        <v/>
      </c>
      <c r="U548" s="37">
        <f>U521+U530+U539</f>
        <v/>
      </c>
      <c r="V548" s="37">
        <f>V521+V530+V539</f>
        <v/>
      </c>
      <c r="W548" s="37">
        <f>W521+W530+W539</f>
        <v/>
      </c>
      <c r="X548" s="37">
        <f>X521+X530+X539</f>
        <v/>
      </c>
      <c r="Y548" s="37">
        <f>Y521+Y530+Y539</f>
        <v/>
      </c>
      <c r="Z548" s="37">
        <f>Z521+Z530+Z539</f>
        <v/>
      </c>
      <c r="AA548" s="37">
        <f>AA521+AA530+AA539</f>
        <v/>
      </c>
      <c r="AB548" s="37">
        <f>AB521+AB530+AB539</f>
        <v/>
      </c>
      <c r="AC548" s="37">
        <f>AC521+AC530+AC539</f>
        <v/>
      </c>
      <c r="AD548" s="40">
        <f>NEWPOLICY(AD521,AD530,AD539)</f>
        <v/>
      </c>
      <c r="AF548" s="11">
        <f>LOWER(Settings!$C$4)&amp;".mit."&amp;$A548&amp;IF($C548="","","."&amp;$C548&amp;"."&amp;$B548)&amp;IF(INDEX(Variables!$D$5:$D$205,MATCH($A548,Variables!$A$5:$A$205,0))="","","."&amp;INDEX(Variables!$D$5:$D$205,MATCH($A548,Variables!$A$5:$A$205,0)))&amp;"."&amp;AF$5</f>
        <v/>
      </c>
      <c r="AG548" s="38">
        <f>AG521+AG530+AG539</f>
        <v/>
      </c>
      <c r="AH548" s="37">
        <f>AH521+AH530+AH539</f>
        <v/>
      </c>
      <c r="AI548" s="37">
        <f>AI521+AI530+AI539</f>
        <v/>
      </c>
      <c r="AJ548" s="37">
        <f>AJ521+AJ530+AJ539</f>
        <v/>
      </c>
      <c r="AK548" s="37">
        <f>AK521+AK530+AK539</f>
        <v/>
      </c>
      <c r="AL548" s="37">
        <f>AL521+AL530+AL539</f>
        <v/>
      </c>
      <c r="AM548" s="37">
        <f>AM521+AM530+AM539</f>
        <v/>
      </c>
      <c r="AN548" s="37">
        <f>AN521+AN530+AN539</f>
        <v/>
      </c>
      <c r="AO548" s="37">
        <f>AO521+AO530+AO539</f>
        <v/>
      </c>
      <c r="AP548" s="37">
        <f>AP521+AP530+AP539</f>
        <v/>
      </c>
      <c r="AQ548" s="37">
        <f>AQ521+AQ530+AQ539</f>
        <v/>
      </c>
      <c r="AR548" s="37">
        <f>AR521+AR530+AR539</f>
        <v/>
      </c>
      <c r="AS548" s="37">
        <f>AS521+AS530+AS539</f>
        <v/>
      </c>
      <c r="AT548" s="37">
        <f>AT521+AT530+AT539</f>
        <v/>
      </c>
      <c r="AU548" s="37">
        <f>AU521+AU530+AU539</f>
        <v/>
      </c>
      <c r="AV548" s="37">
        <f>AV521+AV530+AV539</f>
        <v/>
      </c>
      <c r="AW548" s="37">
        <f>AW521+AW530+AW539</f>
        <v/>
      </c>
      <c r="AX548" s="37">
        <f>AX521+AX530+AX539</f>
        <v/>
      </c>
      <c r="AY548" s="40">
        <f>NEWPOLICY(AY521,AY530,AY539)</f>
        <v/>
      </c>
    </row>
    <row r="549" hidden="1" outlineLevel="2">
      <c r="A549" s="14" t="inlineStr">
        <is>
          <t>nce</t>
        </is>
      </c>
      <c r="B549" s="14" t="inlineStr">
        <is>
          <t>lpg</t>
        </is>
      </c>
      <c r="C549" s="14" t="inlineStr">
        <is>
          <t>rod</t>
        </is>
      </c>
      <c r="D549" s="36" t="n"/>
      <c r="E549" s="36" t="n"/>
      <c r="F549" s="36" t="n"/>
      <c r="G549" s="36" t="n"/>
      <c r="H549" s="14">
        <f>INDEX(Variables!$B$5:$B$205,MATCH($A549,Variables!$A$5:$A$205,0))&amp;IF($C549="",""," | "&amp;INDEX(Mapping!$B$5:$B$26,MATCH($C549,Mapping!$A$5:$A$26,0))&amp;" | "&amp;INDEX(Mapping!$B$30:$B$46,MATCH($B549,Mapping!$A$30:$A$46,0)))</f>
        <v/>
      </c>
      <c r="I549" s="14">
        <f>INDEX(Variables!$C$5:$C$205,MATCH($A549,Variables!$A$5:$A$205,0))</f>
        <v/>
      </c>
      <c r="J549" s="14">
        <f>INDEX(Variables!$E$5:$E$205,MATCH($A549,Variables!$A$5:$A$205,0))</f>
        <v/>
      </c>
      <c r="K549" s="11">
        <f>LOWER(Settings!$C$4)&amp;".mit."&amp;$A549&amp;IF($C549="","","."&amp;$C549&amp;"."&amp;$B549)&amp;IF(INDEX(Variables!$D$5:$D$205,MATCH($A549,Variables!$A$5:$A$205,0))="","","."&amp;INDEX(Variables!$D$5:$D$205,MATCH($A549,Variables!$A$5:$A$205,0)))&amp;"."&amp;K$5</f>
        <v/>
      </c>
      <c r="L549" s="38">
        <f>L522+L531+L540</f>
        <v/>
      </c>
      <c r="M549" s="37">
        <f>M522+M531+M540</f>
        <v/>
      </c>
      <c r="N549" s="37">
        <f>N522+N531+N540</f>
        <v/>
      </c>
      <c r="O549" s="37">
        <f>O522+O531+O540</f>
        <v/>
      </c>
      <c r="P549" s="37">
        <f>P522+P531+P540</f>
        <v/>
      </c>
      <c r="Q549" s="37">
        <f>Q522+Q531+Q540</f>
        <v/>
      </c>
      <c r="R549" s="37">
        <f>R522+R531+R540</f>
        <v/>
      </c>
      <c r="S549" s="37">
        <f>S522+S531+S540</f>
        <v/>
      </c>
      <c r="T549" s="37">
        <f>T522+T531+T540</f>
        <v/>
      </c>
      <c r="U549" s="37">
        <f>U522+U531+U540</f>
        <v/>
      </c>
      <c r="V549" s="37">
        <f>V522+V531+V540</f>
        <v/>
      </c>
      <c r="W549" s="37">
        <f>W522+W531+W540</f>
        <v/>
      </c>
      <c r="X549" s="37">
        <f>X522+X531+X540</f>
        <v/>
      </c>
      <c r="Y549" s="37">
        <f>Y522+Y531+Y540</f>
        <v/>
      </c>
      <c r="Z549" s="37">
        <f>Z522+Z531+Z540</f>
        <v/>
      </c>
      <c r="AA549" s="37">
        <f>AA522+AA531+AA540</f>
        <v/>
      </c>
      <c r="AB549" s="37">
        <f>AB522+AB531+AB540</f>
        <v/>
      </c>
      <c r="AC549" s="37">
        <f>AC522+AC531+AC540</f>
        <v/>
      </c>
      <c r="AD549" s="40">
        <f>NEWPOLICY(AD522,AD531,AD540)</f>
        <v/>
      </c>
      <c r="AF549" s="11">
        <f>LOWER(Settings!$C$4)&amp;".mit."&amp;$A549&amp;IF($C549="","","."&amp;$C549&amp;"."&amp;$B549)&amp;IF(INDEX(Variables!$D$5:$D$205,MATCH($A549,Variables!$A$5:$A$205,0))="","","."&amp;INDEX(Variables!$D$5:$D$205,MATCH($A549,Variables!$A$5:$A$205,0)))&amp;"."&amp;AF$5</f>
        <v/>
      </c>
      <c r="AG549" s="38">
        <f>AG522+AG531+AG540</f>
        <v/>
      </c>
      <c r="AH549" s="37">
        <f>AH522+AH531+AH540</f>
        <v/>
      </c>
      <c r="AI549" s="37">
        <f>AI522+AI531+AI540</f>
        <v/>
      </c>
      <c r="AJ549" s="37">
        <f>AJ522+AJ531+AJ540</f>
        <v/>
      </c>
      <c r="AK549" s="37">
        <f>AK522+AK531+AK540</f>
        <v/>
      </c>
      <c r="AL549" s="37">
        <f>AL522+AL531+AL540</f>
        <v/>
      </c>
      <c r="AM549" s="37">
        <f>AM522+AM531+AM540</f>
        <v/>
      </c>
      <c r="AN549" s="37">
        <f>AN522+AN531+AN540</f>
        <v/>
      </c>
      <c r="AO549" s="37">
        <f>AO522+AO531+AO540</f>
        <v/>
      </c>
      <c r="AP549" s="37">
        <f>AP522+AP531+AP540</f>
        <v/>
      </c>
      <c r="AQ549" s="37">
        <f>AQ522+AQ531+AQ540</f>
        <v/>
      </c>
      <c r="AR549" s="37">
        <f>AR522+AR531+AR540</f>
        <v/>
      </c>
      <c r="AS549" s="37">
        <f>AS522+AS531+AS540</f>
        <v/>
      </c>
      <c r="AT549" s="37">
        <f>AT522+AT531+AT540</f>
        <v/>
      </c>
      <c r="AU549" s="37">
        <f>AU522+AU531+AU540</f>
        <v/>
      </c>
      <c r="AV549" s="37">
        <f>AV522+AV531+AV540</f>
        <v/>
      </c>
      <c r="AW549" s="37">
        <f>AW522+AW531+AW540</f>
        <v/>
      </c>
      <c r="AX549" s="37">
        <f>AX522+AX531+AX540</f>
        <v/>
      </c>
      <c r="AY549" s="40">
        <f>NEWPOLICY(AY522,AY531,AY540)</f>
        <v/>
      </c>
    </row>
    <row r="550" hidden="1" outlineLevel="2">
      <c r="A550" s="14" t="inlineStr">
        <is>
          <t>nce</t>
        </is>
      </c>
      <c r="B550" s="14" t="inlineStr">
        <is>
          <t>ker</t>
        </is>
      </c>
      <c r="C550" s="14" t="inlineStr">
        <is>
          <t>rod</t>
        </is>
      </c>
      <c r="D550" s="36" t="n"/>
      <c r="E550" s="36" t="n"/>
      <c r="F550" s="36" t="n"/>
      <c r="G550" s="36" t="n"/>
      <c r="H550" s="14">
        <f>INDEX(Variables!$B$5:$B$205,MATCH($A550,Variables!$A$5:$A$205,0))&amp;IF($C550="",""," | "&amp;INDEX(Mapping!$B$5:$B$26,MATCH($C550,Mapping!$A$5:$A$26,0))&amp;" | "&amp;INDEX(Mapping!$B$30:$B$46,MATCH($B550,Mapping!$A$30:$A$46,0)))</f>
        <v/>
      </c>
      <c r="I550" s="14">
        <f>INDEX(Variables!$C$5:$C$205,MATCH($A550,Variables!$A$5:$A$205,0))</f>
        <v/>
      </c>
      <c r="J550" s="14">
        <f>INDEX(Variables!$E$5:$E$205,MATCH($A550,Variables!$A$5:$A$205,0))</f>
        <v/>
      </c>
      <c r="K550" s="11">
        <f>LOWER(Settings!$C$4)&amp;".mit."&amp;$A550&amp;IF($C550="","","."&amp;$C550&amp;"."&amp;$B550)&amp;IF(INDEX(Variables!$D$5:$D$205,MATCH($A550,Variables!$A$5:$A$205,0))="","","."&amp;INDEX(Variables!$D$5:$D$205,MATCH($A550,Variables!$A$5:$A$205,0)))&amp;"."&amp;K$5</f>
        <v/>
      </c>
      <c r="L550" s="38">
        <f>L523+L532+L541</f>
        <v/>
      </c>
      <c r="M550" s="37">
        <f>M523+M532+M541</f>
        <v/>
      </c>
      <c r="N550" s="37">
        <f>N523+N532+N541</f>
        <v/>
      </c>
      <c r="O550" s="37">
        <f>O523+O532+O541</f>
        <v/>
      </c>
      <c r="P550" s="37">
        <f>P523+P532+P541</f>
        <v/>
      </c>
      <c r="Q550" s="37">
        <f>Q523+Q532+Q541</f>
        <v/>
      </c>
      <c r="R550" s="37">
        <f>R523+R532+R541</f>
        <v/>
      </c>
      <c r="S550" s="37">
        <f>S523+S532+S541</f>
        <v/>
      </c>
      <c r="T550" s="37">
        <f>T523+T532+T541</f>
        <v/>
      </c>
      <c r="U550" s="37">
        <f>U523+U532+U541</f>
        <v/>
      </c>
      <c r="V550" s="37">
        <f>V523+V532+V541</f>
        <v/>
      </c>
      <c r="W550" s="37">
        <f>W523+W532+W541</f>
        <v/>
      </c>
      <c r="X550" s="37">
        <f>X523+X532+X541</f>
        <v/>
      </c>
      <c r="Y550" s="37">
        <f>Y523+Y532+Y541</f>
        <v/>
      </c>
      <c r="Z550" s="37">
        <f>Z523+Z532+Z541</f>
        <v/>
      </c>
      <c r="AA550" s="37">
        <f>AA523+AA532+AA541</f>
        <v/>
      </c>
      <c r="AB550" s="37">
        <f>AB523+AB532+AB541</f>
        <v/>
      </c>
      <c r="AC550" s="37">
        <f>AC523+AC532+AC541</f>
        <v/>
      </c>
      <c r="AD550" s="40">
        <f>NEWPOLICY(AD523,AD532,AD541)</f>
        <v/>
      </c>
      <c r="AF550" s="11">
        <f>LOWER(Settings!$C$4)&amp;".mit."&amp;$A550&amp;IF($C550="","","."&amp;$C550&amp;"."&amp;$B550)&amp;IF(INDEX(Variables!$D$5:$D$205,MATCH($A550,Variables!$A$5:$A$205,0))="","","."&amp;INDEX(Variables!$D$5:$D$205,MATCH($A550,Variables!$A$5:$A$205,0)))&amp;"."&amp;AF$5</f>
        <v/>
      </c>
      <c r="AG550" s="38">
        <f>AG523+AG532+AG541</f>
        <v/>
      </c>
      <c r="AH550" s="37">
        <f>AH523+AH532+AH541</f>
        <v/>
      </c>
      <c r="AI550" s="37">
        <f>AI523+AI532+AI541</f>
        <v/>
      </c>
      <c r="AJ550" s="37">
        <f>AJ523+AJ532+AJ541</f>
        <v/>
      </c>
      <c r="AK550" s="37">
        <f>AK523+AK532+AK541</f>
        <v/>
      </c>
      <c r="AL550" s="37">
        <f>AL523+AL532+AL541</f>
        <v/>
      </c>
      <c r="AM550" s="37">
        <f>AM523+AM532+AM541</f>
        <v/>
      </c>
      <c r="AN550" s="37">
        <f>AN523+AN532+AN541</f>
        <v/>
      </c>
      <c r="AO550" s="37">
        <f>AO523+AO532+AO541</f>
        <v/>
      </c>
      <c r="AP550" s="37">
        <f>AP523+AP532+AP541</f>
        <v/>
      </c>
      <c r="AQ550" s="37">
        <f>AQ523+AQ532+AQ541</f>
        <v/>
      </c>
      <c r="AR550" s="37">
        <f>AR523+AR532+AR541</f>
        <v/>
      </c>
      <c r="AS550" s="37">
        <f>AS523+AS532+AS541</f>
        <v/>
      </c>
      <c r="AT550" s="37">
        <f>AT523+AT532+AT541</f>
        <v/>
      </c>
      <c r="AU550" s="37">
        <f>AU523+AU532+AU541</f>
        <v/>
      </c>
      <c r="AV550" s="37">
        <f>AV523+AV532+AV541</f>
        <v/>
      </c>
      <c r="AW550" s="37">
        <f>AW523+AW532+AW541</f>
        <v/>
      </c>
      <c r="AX550" s="37">
        <f>AX523+AX532+AX541</f>
        <v/>
      </c>
      <c r="AY550" s="40">
        <f>NEWPOLICY(AY523,AY532,AY541)</f>
        <v/>
      </c>
    </row>
    <row r="551" hidden="1" outlineLevel="2">
      <c r="A551" s="14" t="inlineStr">
        <is>
          <t>nce</t>
        </is>
      </c>
      <c r="B551" s="14" t="inlineStr">
        <is>
          <t>oop</t>
        </is>
      </c>
      <c r="C551" s="14" t="inlineStr">
        <is>
          <t>rod</t>
        </is>
      </c>
      <c r="D551" s="36" t="n"/>
      <c r="E551" s="36" t="n"/>
      <c r="F551" s="36" t="n"/>
      <c r="G551" s="36" t="n"/>
      <c r="H551" s="14">
        <f>INDEX(Variables!$B$5:$B$205,MATCH($A551,Variables!$A$5:$A$205,0))&amp;IF($C551="",""," | "&amp;INDEX(Mapping!$B$5:$B$26,MATCH($C551,Mapping!$A$5:$A$26,0))&amp;" | "&amp;INDEX(Mapping!$B$30:$B$46,MATCH($B551,Mapping!$A$30:$A$46,0)))</f>
        <v/>
      </c>
      <c r="I551" s="14">
        <f>INDEX(Variables!$C$5:$C$205,MATCH($A551,Variables!$A$5:$A$205,0))</f>
        <v/>
      </c>
      <c r="J551" s="14">
        <f>INDEX(Variables!$E$5:$E$205,MATCH($A551,Variables!$A$5:$A$205,0))</f>
        <v/>
      </c>
      <c r="K551" s="11">
        <f>LOWER(Settings!$C$4)&amp;".mit."&amp;$A551&amp;IF($C551="","","."&amp;$C551&amp;"."&amp;$B551)&amp;IF(INDEX(Variables!$D$5:$D$205,MATCH($A551,Variables!$A$5:$A$205,0))="","","."&amp;INDEX(Variables!$D$5:$D$205,MATCH($A551,Variables!$A$5:$A$205,0)))&amp;"."&amp;K$5</f>
        <v/>
      </c>
      <c r="L551" s="38">
        <f>L524+L533+L542</f>
        <v/>
      </c>
      <c r="M551" s="37">
        <f>M524+M533+M542</f>
        <v/>
      </c>
      <c r="N551" s="37">
        <f>N524+N533+N542</f>
        <v/>
      </c>
      <c r="O551" s="37">
        <f>O524+O533+O542</f>
        <v/>
      </c>
      <c r="P551" s="37">
        <f>P524+P533+P542</f>
        <v/>
      </c>
      <c r="Q551" s="37">
        <f>Q524+Q533+Q542</f>
        <v/>
      </c>
      <c r="R551" s="37">
        <f>R524+R533+R542</f>
        <v/>
      </c>
      <c r="S551" s="37">
        <f>S524+S533+S542</f>
        <v/>
      </c>
      <c r="T551" s="37">
        <f>T524+T533+T542</f>
        <v/>
      </c>
      <c r="U551" s="37">
        <f>U524+U533+U542</f>
        <v/>
      </c>
      <c r="V551" s="37">
        <f>V524+V533+V542</f>
        <v/>
      </c>
      <c r="W551" s="37">
        <f>W524+W533+W542</f>
        <v/>
      </c>
      <c r="X551" s="37">
        <f>X524+X533+X542</f>
        <v/>
      </c>
      <c r="Y551" s="37">
        <f>Y524+Y533+Y542</f>
        <v/>
      </c>
      <c r="Z551" s="37">
        <f>Z524+Z533+Z542</f>
        <v/>
      </c>
      <c r="AA551" s="37">
        <f>AA524+AA533+AA542</f>
        <v/>
      </c>
      <c r="AB551" s="37">
        <f>AB524+AB533+AB542</f>
        <v/>
      </c>
      <c r="AC551" s="37">
        <f>AC524+AC533+AC542</f>
        <v/>
      </c>
      <c r="AD551" s="40">
        <f>NEWPOLICY(AD524,AD533,AD542)</f>
        <v/>
      </c>
      <c r="AF551" s="11">
        <f>LOWER(Settings!$C$4)&amp;".mit."&amp;$A551&amp;IF($C551="","","."&amp;$C551&amp;"."&amp;$B551)&amp;IF(INDEX(Variables!$D$5:$D$205,MATCH($A551,Variables!$A$5:$A$205,0))="","","."&amp;INDEX(Variables!$D$5:$D$205,MATCH($A551,Variables!$A$5:$A$205,0)))&amp;"."&amp;AF$5</f>
        <v/>
      </c>
      <c r="AG551" s="38">
        <f>AG524+AG533+AG542</f>
        <v/>
      </c>
      <c r="AH551" s="37">
        <f>AH524+AH533+AH542</f>
        <v/>
      </c>
      <c r="AI551" s="37">
        <f>AI524+AI533+AI542</f>
        <v/>
      </c>
      <c r="AJ551" s="37">
        <f>AJ524+AJ533+AJ542</f>
        <v/>
      </c>
      <c r="AK551" s="37">
        <f>AK524+AK533+AK542</f>
        <v/>
      </c>
      <c r="AL551" s="37">
        <f>AL524+AL533+AL542</f>
        <v/>
      </c>
      <c r="AM551" s="37">
        <f>AM524+AM533+AM542</f>
        <v/>
      </c>
      <c r="AN551" s="37">
        <f>AN524+AN533+AN542</f>
        <v/>
      </c>
      <c r="AO551" s="37">
        <f>AO524+AO533+AO542</f>
        <v/>
      </c>
      <c r="AP551" s="37">
        <f>AP524+AP533+AP542</f>
        <v/>
      </c>
      <c r="AQ551" s="37">
        <f>AQ524+AQ533+AQ542</f>
        <v/>
      </c>
      <c r="AR551" s="37">
        <f>AR524+AR533+AR542</f>
        <v/>
      </c>
      <c r="AS551" s="37">
        <f>AS524+AS533+AS542</f>
        <v/>
      </c>
      <c r="AT551" s="37">
        <f>AT524+AT533+AT542</f>
        <v/>
      </c>
      <c r="AU551" s="37">
        <f>AU524+AU533+AU542</f>
        <v/>
      </c>
      <c r="AV551" s="37">
        <f>AV524+AV533+AV542</f>
        <v/>
      </c>
      <c r="AW551" s="37">
        <f>AW524+AW533+AW542</f>
        <v/>
      </c>
      <c r="AX551" s="37">
        <f>AX524+AX533+AX542</f>
        <v/>
      </c>
      <c r="AY551" s="40">
        <f>NEWPOLICY(AY524,AY533,AY542)</f>
        <v/>
      </c>
    </row>
    <row r="552" hidden="1" outlineLevel="2">
      <c r="A552" s="14" t="inlineStr">
        <is>
          <t>nce</t>
        </is>
      </c>
      <c r="B552" s="14" t="inlineStr">
        <is>
          <t>bio</t>
        </is>
      </c>
      <c r="C552" s="14" t="inlineStr">
        <is>
          <t>rod</t>
        </is>
      </c>
      <c r="D552" s="36" t="n"/>
      <c r="E552" s="36" t="n"/>
      <c r="F552" s="36" t="n"/>
      <c r="G552" s="36" t="n"/>
      <c r="H552" s="14">
        <f>INDEX(Variables!$B$5:$B$205,MATCH($A552,Variables!$A$5:$A$205,0))&amp;IF($C552="",""," | "&amp;INDEX(Mapping!$B$5:$B$26,MATCH($C552,Mapping!$A$5:$A$26,0))&amp;" | "&amp;INDEX(Mapping!$B$30:$B$46,MATCH($B552,Mapping!$A$30:$A$46,0)))</f>
        <v/>
      </c>
      <c r="I552" s="14">
        <f>INDEX(Variables!$C$5:$C$205,MATCH($A552,Variables!$A$5:$A$205,0))</f>
        <v/>
      </c>
      <c r="J552" s="14">
        <f>INDEX(Variables!$E$5:$E$205,MATCH($A552,Variables!$A$5:$A$205,0))</f>
        <v/>
      </c>
      <c r="K552" s="11">
        <f>LOWER(Settings!$C$4)&amp;".mit."&amp;$A552&amp;IF($C552="","","."&amp;$C552&amp;"."&amp;$B552)&amp;IF(INDEX(Variables!$D$5:$D$205,MATCH($A552,Variables!$A$5:$A$205,0))="","","."&amp;INDEX(Variables!$D$5:$D$205,MATCH($A552,Variables!$A$5:$A$205,0)))&amp;"."&amp;K$5</f>
        <v/>
      </c>
      <c r="L552" s="38">
        <f>L525+L534+L543</f>
        <v/>
      </c>
      <c r="M552" s="37">
        <f>M525+M534+M543</f>
        <v/>
      </c>
      <c r="N552" s="37">
        <f>N525+N534+N543</f>
        <v/>
      </c>
      <c r="O552" s="37">
        <f>O525+O534+O543</f>
        <v/>
      </c>
      <c r="P552" s="37">
        <f>P525+P534+P543</f>
        <v/>
      </c>
      <c r="Q552" s="37">
        <f>Q525+Q534+Q543</f>
        <v/>
      </c>
      <c r="R552" s="37">
        <f>R525+R534+R543</f>
        <v/>
      </c>
      <c r="S552" s="37">
        <f>S525+S534+S543</f>
        <v/>
      </c>
      <c r="T552" s="37">
        <f>T525+T534+T543</f>
        <v/>
      </c>
      <c r="U552" s="37">
        <f>U525+U534+U543</f>
        <v/>
      </c>
      <c r="V552" s="37">
        <f>V525+V534+V543</f>
        <v/>
      </c>
      <c r="W552" s="37">
        <f>W525+W534+W543</f>
        <v/>
      </c>
      <c r="X552" s="37">
        <f>X525+X534+X543</f>
        <v/>
      </c>
      <c r="Y552" s="37">
        <f>Y525+Y534+Y543</f>
        <v/>
      </c>
      <c r="Z552" s="37">
        <f>Z525+Z534+Z543</f>
        <v/>
      </c>
      <c r="AA552" s="37">
        <f>AA525+AA534+AA543</f>
        <v/>
      </c>
      <c r="AB552" s="37">
        <f>AB525+AB534+AB543</f>
        <v/>
      </c>
      <c r="AC552" s="37">
        <f>AC525+AC534+AC543</f>
        <v/>
      </c>
      <c r="AD552" s="40">
        <f>NEWPOLICY(AD525,AD534,AD543)</f>
        <v/>
      </c>
      <c r="AF552" s="11">
        <f>LOWER(Settings!$C$4)&amp;".mit."&amp;$A552&amp;IF($C552="","","."&amp;$C552&amp;"."&amp;$B552)&amp;IF(INDEX(Variables!$D$5:$D$205,MATCH($A552,Variables!$A$5:$A$205,0))="","","."&amp;INDEX(Variables!$D$5:$D$205,MATCH($A552,Variables!$A$5:$A$205,0)))&amp;"."&amp;AF$5</f>
        <v/>
      </c>
      <c r="AG552" s="38">
        <f>AG525+AG534+AG543</f>
        <v/>
      </c>
      <c r="AH552" s="37">
        <f>AH525+AH534+AH543</f>
        <v/>
      </c>
      <c r="AI552" s="37">
        <f>AI525+AI534+AI543</f>
        <v/>
      </c>
      <c r="AJ552" s="37">
        <f>AJ525+AJ534+AJ543</f>
        <v/>
      </c>
      <c r="AK552" s="37">
        <f>AK525+AK534+AK543</f>
        <v/>
      </c>
      <c r="AL552" s="37">
        <f>AL525+AL534+AL543</f>
        <v/>
      </c>
      <c r="AM552" s="37">
        <f>AM525+AM534+AM543</f>
        <v/>
      </c>
      <c r="AN552" s="37">
        <f>AN525+AN534+AN543</f>
        <v/>
      </c>
      <c r="AO552" s="37">
        <f>AO525+AO534+AO543</f>
        <v/>
      </c>
      <c r="AP552" s="37">
        <f>AP525+AP534+AP543</f>
        <v/>
      </c>
      <c r="AQ552" s="37">
        <f>AQ525+AQ534+AQ543</f>
        <v/>
      </c>
      <c r="AR552" s="37">
        <f>AR525+AR534+AR543</f>
        <v/>
      </c>
      <c r="AS552" s="37">
        <f>AS525+AS534+AS543</f>
        <v/>
      </c>
      <c r="AT552" s="37">
        <f>AT525+AT534+AT543</f>
        <v/>
      </c>
      <c r="AU552" s="37">
        <f>AU525+AU534+AU543</f>
        <v/>
      </c>
      <c r="AV552" s="37">
        <f>AV525+AV534+AV543</f>
        <v/>
      </c>
      <c r="AW552" s="37">
        <f>AW525+AW534+AW543</f>
        <v/>
      </c>
      <c r="AX552" s="37">
        <f>AX525+AX534+AX543</f>
        <v/>
      </c>
      <c r="AY552" s="40">
        <f>NEWPOLICY(AY525,AY534,AY543)</f>
        <v/>
      </c>
    </row>
    <row r="553" hidden="1" outlineLevel="2"/>
    <row r="554" hidden="1" outlineLevel="2">
      <c r="A554" s="14" t="inlineStr">
        <is>
          <t>atp</t>
        </is>
      </c>
      <c r="B554" s="14" t="inlineStr">
        <is>
          <t>coa</t>
        </is>
      </c>
      <c r="C554" s="14" t="inlineStr">
        <is>
          <t>rod</t>
        </is>
      </c>
      <c r="D554" s="37">
        <f>INDEX(Inputs!$R$5:$R$132,MATCH($B554&amp;"|"&amp;$C554,Inputs!$A$5:$A$132,0))</f>
        <v/>
      </c>
      <c r="E554" s="37">
        <f>INDEX(Inputs!$S$5:$S$132,MATCH($B554&amp;"|"&amp;$C554,Inputs!$A$5:$A$132,0))</f>
        <v/>
      </c>
      <c r="F554" s="36" t="n"/>
      <c r="G554" s="36" t="n"/>
      <c r="H554" s="14">
        <f>INDEX(Variables!$B$5:$B$205,MATCH($A554,Variables!$A$5:$A$205,0))&amp;IF($C554="",""," | "&amp;INDEX(Mapping!$B$5:$B$26,MATCH($C554,Mapping!$A$5:$A$26,0))&amp;" | "&amp;INDEX(Mapping!$B$30:$B$46,MATCH($B554,Mapping!$A$30:$A$46,0)))</f>
        <v/>
      </c>
      <c r="I554" s="14">
        <f>INDEX(Variables!$C$5:$C$205,MATCH($A554,Variables!$A$5:$A$205,0))</f>
        <v/>
      </c>
      <c r="J554" s="14">
        <f>INDEX(Variables!$E$5:$E$205,MATCH($A554,Variables!$A$5:$A$205,0))</f>
        <v/>
      </c>
      <c r="K554" s="11">
        <f>LOWER(Settings!$C$4)&amp;".mit."&amp;$A554&amp;IF($C554="","","."&amp;$C554&amp;"."&amp;$B554)&amp;IF(INDEX(Variables!$D$5:$D$205,MATCH($A554,Variables!$A$5:$A$205,0))="","","."&amp;INDEX(Variables!$D$5:$D$205,MATCH($A554,Variables!$A$5:$A$205,0)))&amp;"."&amp;K$5</f>
        <v/>
      </c>
      <c r="L554" s="38">
        <f>MAX(INDEX(L$292:L$303,$D554)+L545*(1+$E554),0.01)</f>
        <v/>
      </c>
      <c r="M554" s="37">
        <f>MAX(INDEX(M$292:M$303,$D554)+M545*(1+$E554),0.01)</f>
        <v/>
      </c>
      <c r="N554" s="37">
        <f>MAX(INDEX(N$292:N$303,$D554)+N545*(1+$E554),0.01)</f>
        <v/>
      </c>
      <c r="O554" s="37">
        <f>MAX(INDEX(O$292:O$303,$D554)+O545*(1+$E554),0.01)</f>
        <v/>
      </c>
      <c r="P554" s="37">
        <f>MAX(INDEX(P$292:P$303,$D554)+P545*(1+$E554),0.01)</f>
        <v/>
      </c>
      <c r="Q554" s="37">
        <f>MAX(INDEX(Q$292:Q$303,$D554)+Q545*(1+$E554),0.01)</f>
        <v/>
      </c>
      <c r="R554" s="37">
        <f>MAX(INDEX(R$292:R$303,$D554)+R545*(1+$E554),0.01)</f>
        <v/>
      </c>
      <c r="S554" s="37">
        <f>MAX(INDEX(S$292:S$303,$D554)+S545*(1+$E554),0.01)</f>
        <v/>
      </c>
      <c r="T554" s="37">
        <f>MAX(INDEX(T$292:T$303,$D554)+T545*(1+$E554),0.01)</f>
        <v/>
      </c>
      <c r="U554" s="37">
        <f>MAX(INDEX(U$292:U$303,$D554)+U545*(1+$E554),0.01)</f>
        <v/>
      </c>
      <c r="V554" s="37">
        <f>MAX(INDEX(V$292:V$303,$D554)+V545*(1+$E554),0.01)</f>
        <v/>
      </c>
      <c r="W554" s="37">
        <f>MAX(INDEX(W$292:W$303,$D554)+W545*(1+$E554),0.01)</f>
        <v/>
      </c>
      <c r="X554" s="37">
        <f>MAX(INDEX(X$292:X$303,$D554)+X545*(1+$E554),0.01)</f>
        <v/>
      </c>
      <c r="Y554" s="37">
        <f>MAX(INDEX(Y$292:Y$303,$D554)+Y545*(1+$E554),0.01)</f>
        <v/>
      </c>
      <c r="Z554" s="37">
        <f>MAX(INDEX(Z$292:Z$303,$D554)+Z545*(1+$E554),0.01)</f>
        <v/>
      </c>
      <c r="AA554" s="37">
        <f>MAX(INDEX(AA$292:AA$303,$D554)+AA545*(1+$E554),0.01)</f>
        <v/>
      </c>
      <c r="AB554" s="37">
        <f>MAX(INDEX(AB$292:AB$303,$D554)+AB545*(1+$E554),0.01)</f>
        <v/>
      </c>
      <c r="AC554" s="37">
        <f>MAX(INDEX(AC$292:AC$303,$D554)+AC545*(1+$E554),0.01)</f>
        <v/>
      </c>
      <c r="AD554" s="40">
        <f>POSTTAX(INDEX(AD$292:AD$303,$D554),AD545,$E554)</f>
        <v/>
      </c>
      <c r="AF554" s="11">
        <f>LOWER(Settings!$C$4)&amp;".mit."&amp;$A554&amp;IF($C554="","","."&amp;$C554&amp;"."&amp;$B554)&amp;IF(INDEX(Variables!$D$5:$D$205,MATCH($A554,Variables!$A$5:$A$205,0))="","","."&amp;INDEX(Variables!$D$5:$D$205,MATCH($A554,Variables!$A$5:$A$205,0)))&amp;"."&amp;AF$5</f>
        <v/>
      </c>
      <c r="AG554" s="38">
        <f>MAX(INDEX(AG$292:AG$303,$D554)+AG545*(1+$E554),0.01)</f>
        <v/>
      </c>
      <c r="AH554" s="37">
        <f>MAX(INDEX(AH$292:AH$303,$D554)+AH545*(1+$E554),0.01)</f>
        <v/>
      </c>
      <c r="AI554" s="37">
        <f>MAX(INDEX(AI$292:AI$303,$D554)+AI545*(1+$E554),0.01)</f>
        <v/>
      </c>
      <c r="AJ554" s="37">
        <f>MAX(INDEX(AJ$292:AJ$303,$D554)+AJ545*(1+$E554),0.01)</f>
        <v/>
      </c>
      <c r="AK554" s="37">
        <f>MAX(INDEX(AK$292:AK$303,$D554)+AK545*(1+$E554),0.01)</f>
        <v/>
      </c>
      <c r="AL554" s="37">
        <f>MAX(INDEX(AL$292:AL$303,$D554)+AL545*(1+$E554),0.01)</f>
        <v/>
      </c>
      <c r="AM554" s="37">
        <f>MAX(INDEX(AM$292:AM$303,$D554)+AM545*(1+$E554),0.01)</f>
        <v/>
      </c>
      <c r="AN554" s="37">
        <f>MAX(INDEX(AN$292:AN$303,$D554)+AN545*(1+$E554),0.01)</f>
        <v/>
      </c>
      <c r="AO554" s="37">
        <f>MAX(INDEX(AO$292:AO$303,$D554)+AO545*(1+$E554),0.01)</f>
        <v/>
      </c>
      <c r="AP554" s="37">
        <f>MAX(INDEX(AP$292:AP$303,$D554)+AP545*(1+$E554),0.01)</f>
        <v/>
      </c>
      <c r="AQ554" s="37">
        <f>MAX(INDEX(AQ$292:AQ$303,$D554)+AQ545*(1+$E554),0.01)</f>
        <v/>
      </c>
      <c r="AR554" s="37">
        <f>MAX(INDEX(AR$292:AR$303,$D554)+AR545*(1+$E554),0.01)</f>
        <v/>
      </c>
      <c r="AS554" s="37">
        <f>MAX(INDEX(AS$292:AS$303,$D554)+AS545*(1+$E554),0.01)</f>
        <v/>
      </c>
      <c r="AT554" s="37">
        <f>MAX(INDEX(AT$292:AT$303,$D554)+AT545*(1+$E554),0.01)</f>
        <v/>
      </c>
      <c r="AU554" s="37">
        <f>MAX(INDEX(AU$292:AU$303,$D554)+AU545*(1+$E554),0.01)</f>
        <v/>
      </c>
      <c r="AV554" s="37">
        <f>MAX(INDEX(AV$292:AV$303,$D554)+AV545*(1+$E554),0.01)</f>
        <v/>
      </c>
      <c r="AW554" s="37">
        <f>MAX(INDEX(AW$292:AW$303,$D554)+AW545*(1+$E554),0.01)</f>
        <v/>
      </c>
      <c r="AX554" s="37">
        <f>MAX(INDEX(AX$292:AX$303,$D554)+AX545*(1+$E554),0.01)</f>
        <v/>
      </c>
      <c r="AY554" s="40">
        <f>POSTTAX(INDEX(AY$292:AY$303,$D554),AY545,$E554)</f>
        <v/>
      </c>
    </row>
    <row r="555" hidden="1" outlineLevel="2">
      <c r="A555" s="14" t="inlineStr">
        <is>
          <t>atp</t>
        </is>
      </c>
      <c r="B555" s="14" t="inlineStr">
        <is>
          <t>nga</t>
        </is>
      </c>
      <c r="C555" s="14" t="inlineStr">
        <is>
          <t>rod</t>
        </is>
      </c>
      <c r="D555" s="37">
        <f>INDEX(Inputs!$R$5:$R$132,MATCH($B555&amp;"|"&amp;$C555,Inputs!$A$5:$A$132,0))</f>
        <v/>
      </c>
      <c r="E555" s="37">
        <f>INDEX(Inputs!$S$5:$S$132,MATCH($B555&amp;"|"&amp;$C555,Inputs!$A$5:$A$132,0))</f>
        <v/>
      </c>
      <c r="F555" s="36" t="n"/>
      <c r="G555" s="36" t="n"/>
      <c r="H555" s="14">
        <f>INDEX(Variables!$B$5:$B$205,MATCH($A555,Variables!$A$5:$A$205,0))&amp;IF($C555="",""," | "&amp;INDEX(Mapping!$B$5:$B$26,MATCH($C555,Mapping!$A$5:$A$26,0))&amp;" | "&amp;INDEX(Mapping!$B$30:$B$46,MATCH($B555,Mapping!$A$30:$A$46,0)))</f>
        <v/>
      </c>
      <c r="I555" s="14">
        <f>INDEX(Variables!$C$5:$C$205,MATCH($A555,Variables!$A$5:$A$205,0))</f>
        <v/>
      </c>
      <c r="J555" s="14">
        <f>INDEX(Variables!$E$5:$E$205,MATCH($A555,Variables!$A$5:$A$205,0))</f>
        <v/>
      </c>
      <c r="K555" s="11">
        <f>LOWER(Settings!$C$4)&amp;".mit."&amp;$A555&amp;IF($C555="","","."&amp;$C555&amp;"."&amp;$B555)&amp;IF(INDEX(Variables!$D$5:$D$205,MATCH($A555,Variables!$A$5:$A$205,0))="","","."&amp;INDEX(Variables!$D$5:$D$205,MATCH($A555,Variables!$A$5:$A$205,0)))&amp;"."&amp;K$5</f>
        <v/>
      </c>
      <c r="L555" s="38">
        <f>MAX(INDEX(L$292:L$303,$D555)+L546*(1+$E555),0.01)</f>
        <v/>
      </c>
      <c r="M555" s="37">
        <f>MAX(INDEX(M$292:M$303,$D555)+M546*(1+$E555),0.01)</f>
        <v/>
      </c>
      <c r="N555" s="37">
        <f>MAX(INDEX(N$292:N$303,$D555)+N546*(1+$E555),0.01)</f>
        <v/>
      </c>
      <c r="O555" s="37">
        <f>MAX(INDEX(O$292:O$303,$D555)+O546*(1+$E555),0.01)</f>
        <v/>
      </c>
      <c r="P555" s="37">
        <f>MAX(INDEX(P$292:P$303,$D555)+P546*(1+$E555),0.01)</f>
        <v/>
      </c>
      <c r="Q555" s="37">
        <f>MAX(INDEX(Q$292:Q$303,$D555)+Q546*(1+$E555),0.01)</f>
        <v/>
      </c>
      <c r="R555" s="37">
        <f>MAX(INDEX(R$292:R$303,$D555)+R546*(1+$E555),0.01)</f>
        <v/>
      </c>
      <c r="S555" s="37">
        <f>MAX(INDEX(S$292:S$303,$D555)+S546*(1+$E555),0.01)</f>
        <v/>
      </c>
      <c r="T555" s="37">
        <f>MAX(INDEX(T$292:T$303,$D555)+T546*(1+$E555),0.01)</f>
        <v/>
      </c>
      <c r="U555" s="37">
        <f>MAX(INDEX(U$292:U$303,$D555)+U546*(1+$E555),0.01)</f>
        <v/>
      </c>
      <c r="V555" s="37">
        <f>MAX(INDEX(V$292:V$303,$D555)+V546*(1+$E555),0.01)</f>
        <v/>
      </c>
      <c r="W555" s="37">
        <f>MAX(INDEX(W$292:W$303,$D555)+W546*(1+$E555),0.01)</f>
        <v/>
      </c>
      <c r="X555" s="37">
        <f>MAX(INDEX(X$292:X$303,$D555)+X546*(1+$E555),0.01)</f>
        <v/>
      </c>
      <c r="Y555" s="37">
        <f>MAX(INDEX(Y$292:Y$303,$D555)+Y546*(1+$E555),0.01)</f>
        <v/>
      </c>
      <c r="Z555" s="37">
        <f>MAX(INDEX(Z$292:Z$303,$D555)+Z546*(1+$E555),0.01)</f>
        <v/>
      </c>
      <c r="AA555" s="37">
        <f>MAX(INDEX(AA$292:AA$303,$D555)+AA546*(1+$E555),0.01)</f>
        <v/>
      </c>
      <c r="AB555" s="37">
        <f>MAX(INDEX(AB$292:AB$303,$D555)+AB546*(1+$E555),0.01)</f>
        <v/>
      </c>
      <c r="AC555" s="37">
        <f>MAX(INDEX(AC$292:AC$303,$D555)+AC546*(1+$E555),0.01)</f>
        <v/>
      </c>
      <c r="AD555" s="40">
        <f>POSTTAX(INDEX(AD$292:AD$303,$D555),AD546,$E555)</f>
        <v/>
      </c>
      <c r="AF555" s="11">
        <f>LOWER(Settings!$C$4)&amp;".mit."&amp;$A555&amp;IF($C555="","","."&amp;$C555&amp;"."&amp;$B555)&amp;IF(INDEX(Variables!$D$5:$D$205,MATCH($A555,Variables!$A$5:$A$205,0))="","","."&amp;INDEX(Variables!$D$5:$D$205,MATCH($A555,Variables!$A$5:$A$205,0)))&amp;"."&amp;AF$5</f>
        <v/>
      </c>
      <c r="AG555" s="38">
        <f>MAX(INDEX(AG$292:AG$303,$D555)+AG546*(1+$E555),0.01)</f>
        <v/>
      </c>
      <c r="AH555" s="37">
        <f>MAX(INDEX(AH$292:AH$303,$D555)+AH546*(1+$E555),0.01)</f>
        <v/>
      </c>
      <c r="AI555" s="37">
        <f>MAX(INDEX(AI$292:AI$303,$D555)+AI546*(1+$E555),0.01)</f>
        <v/>
      </c>
      <c r="AJ555" s="37">
        <f>MAX(INDEX(AJ$292:AJ$303,$D555)+AJ546*(1+$E555),0.01)</f>
        <v/>
      </c>
      <c r="AK555" s="37">
        <f>MAX(INDEX(AK$292:AK$303,$D555)+AK546*(1+$E555),0.01)</f>
        <v/>
      </c>
      <c r="AL555" s="37">
        <f>MAX(INDEX(AL$292:AL$303,$D555)+AL546*(1+$E555),0.01)</f>
        <v/>
      </c>
      <c r="AM555" s="37">
        <f>MAX(INDEX(AM$292:AM$303,$D555)+AM546*(1+$E555),0.01)</f>
        <v/>
      </c>
      <c r="AN555" s="37">
        <f>MAX(INDEX(AN$292:AN$303,$D555)+AN546*(1+$E555),0.01)</f>
        <v/>
      </c>
      <c r="AO555" s="37">
        <f>MAX(INDEX(AO$292:AO$303,$D555)+AO546*(1+$E555),0.01)</f>
        <v/>
      </c>
      <c r="AP555" s="37">
        <f>MAX(INDEX(AP$292:AP$303,$D555)+AP546*(1+$E555),0.01)</f>
        <v/>
      </c>
      <c r="AQ555" s="37">
        <f>MAX(INDEX(AQ$292:AQ$303,$D555)+AQ546*(1+$E555),0.01)</f>
        <v/>
      </c>
      <c r="AR555" s="37">
        <f>MAX(INDEX(AR$292:AR$303,$D555)+AR546*(1+$E555),0.01)</f>
        <v/>
      </c>
      <c r="AS555" s="37">
        <f>MAX(INDEX(AS$292:AS$303,$D555)+AS546*(1+$E555),0.01)</f>
        <v/>
      </c>
      <c r="AT555" s="37">
        <f>MAX(INDEX(AT$292:AT$303,$D555)+AT546*(1+$E555),0.01)</f>
        <v/>
      </c>
      <c r="AU555" s="37">
        <f>MAX(INDEX(AU$292:AU$303,$D555)+AU546*(1+$E555),0.01)</f>
        <v/>
      </c>
      <c r="AV555" s="37">
        <f>MAX(INDEX(AV$292:AV$303,$D555)+AV546*(1+$E555),0.01)</f>
        <v/>
      </c>
      <c r="AW555" s="37">
        <f>MAX(INDEX(AW$292:AW$303,$D555)+AW546*(1+$E555),0.01)</f>
        <v/>
      </c>
      <c r="AX555" s="37">
        <f>MAX(INDEX(AX$292:AX$303,$D555)+AX546*(1+$E555),0.01)</f>
        <v/>
      </c>
      <c r="AY555" s="40">
        <f>POSTTAX(INDEX(AY$292:AY$303,$D555),AY546,$E555)</f>
        <v/>
      </c>
    </row>
    <row r="556" hidden="1" outlineLevel="2">
      <c r="A556" s="14" t="inlineStr">
        <is>
          <t>atp</t>
        </is>
      </c>
      <c r="B556" s="14" t="inlineStr">
        <is>
          <t>gso</t>
        </is>
      </c>
      <c r="C556" s="14" t="inlineStr">
        <is>
          <t>rod</t>
        </is>
      </c>
      <c r="D556" s="37">
        <f>INDEX(Inputs!$R$5:$R$132,MATCH($B556&amp;"|"&amp;$C556,Inputs!$A$5:$A$132,0))</f>
        <v/>
      </c>
      <c r="E556" s="37">
        <f>INDEX(Inputs!$S$5:$S$132,MATCH($B556&amp;"|"&amp;$C556,Inputs!$A$5:$A$132,0))</f>
        <v/>
      </c>
      <c r="F556" s="36" t="n"/>
      <c r="G556" s="36" t="n"/>
      <c r="H556" s="14">
        <f>INDEX(Variables!$B$5:$B$205,MATCH($A556,Variables!$A$5:$A$205,0))&amp;IF($C556="",""," | "&amp;INDEX(Mapping!$B$5:$B$26,MATCH($C556,Mapping!$A$5:$A$26,0))&amp;" | "&amp;INDEX(Mapping!$B$30:$B$46,MATCH($B556,Mapping!$A$30:$A$46,0)))</f>
        <v/>
      </c>
      <c r="I556" s="14">
        <f>INDEX(Variables!$C$5:$C$205,MATCH($A556,Variables!$A$5:$A$205,0))</f>
        <v/>
      </c>
      <c r="J556" s="14">
        <f>INDEX(Variables!$E$5:$E$205,MATCH($A556,Variables!$A$5:$A$205,0))</f>
        <v/>
      </c>
      <c r="K556" s="11">
        <f>LOWER(Settings!$C$4)&amp;".mit."&amp;$A556&amp;IF($C556="","","."&amp;$C556&amp;"."&amp;$B556)&amp;IF(INDEX(Variables!$D$5:$D$205,MATCH($A556,Variables!$A$5:$A$205,0))="","","."&amp;INDEX(Variables!$D$5:$D$205,MATCH($A556,Variables!$A$5:$A$205,0)))&amp;"."&amp;K$5</f>
        <v/>
      </c>
      <c r="L556" s="38">
        <f>MAX(INDEX(L$292:L$303,$D556)+L547*(1+$E556),0.01)</f>
        <v/>
      </c>
      <c r="M556" s="37">
        <f>MAX(INDEX(M$292:M$303,$D556)+M547*(1+$E556),0.01)</f>
        <v/>
      </c>
      <c r="N556" s="37">
        <f>MAX(INDEX(N$292:N$303,$D556)+N547*(1+$E556),0.01)</f>
        <v/>
      </c>
      <c r="O556" s="37">
        <f>MAX(INDEX(O$292:O$303,$D556)+O547*(1+$E556),0.01)</f>
        <v/>
      </c>
      <c r="P556" s="37">
        <f>MAX(INDEX(P$292:P$303,$D556)+P547*(1+$E556),0.01)</f>
        <v/>
      </c>
      <c r="Q556" s="37">
        <f>MAX(INDEX(Q$292:Q$303,$D556)+Q547*(1+$E556),0.01)</f>
        <v/>
      </c>
      <c r="R556" s="37">
        <f>MAX(INDEX(R$292:R$303,$D556)+R547*(1+$E556),0.01)</f>
        <v/>
      </c>
      <c r="S556" s="37">
        <f>MAX(INDEX(S$292:S$303,$D556)+S547*(1+$E556),0.01)</f>
        <v/>
      </c>
      <c r="T556" s="37">
        <f>MAX(INDEX(T$292:T$303,$D556)+T547*(1+$E556),0.01)</f>
        <v/>
      </c>
      <c r="U556" s="37">
        <f>MAX(INDEX(U$292:U$303,$D556)+U547*(1+$E556),0.01)</f>
        <v/>
      </c>
      <c r="V556" s="37">
        <f>MAX(INDEX(V$292:V$303,$D556)+V547*(1+$E556),0.01)</f>
        <v/>
      </c>
      <c r="W556" s="37">
        <f>MAX(INDEX(W$292:W$303,$D556)+W547*(1+$E556),0.01)</f>
        <v/>
      </c>
      <c r="X556" s="37">
        <f>MAX(INDEX(X$292:X$303,$D556)+X547*(1+$E556),0.01)</f>
        <v/>
      </c>
      <c r="Y556" s="37">
        <f>MAX(INDEX(Y$292:Y$303,$D556)+Y547*(1+$E556),0.01)</f>
        <v/>
      </c>
      <c r="Z556" s="37">
        <f>MAX(INDEX(Z$292:Z$303,$D556)+Z547*(1+$E556),0.01)</f>
        <v/>
      </c>
      <c r="AA556" s="37">
        <f>MAX(INDEX(AA$292:AA$303,$D556)+AA547*(1+$E556),0.01)</f>
        <v/>
      </c>
      <c r="AB556" s="37">
        <f>MAX(INDEX(AB$292:AB$303,$D556)+AB547*(1+$E556),0.01)</f>
        <v/>
      </c>
      <c r="AC556" s="37">
        <f>MAX(INDEX(AC$292:AC$303,$D556)+AC547*(1+$E556),0.01)</f>
        <v/>
      </c>
      <c r="AD556" s="40">
        <f>POSTTAX(INDEX(AD$292:AD$303,$D556),AD547,$E556)</f>
        <v/>
      </c>
      <c r="AF556" s="11">
        <f>LOWER(Settings!$C$4)&amp;".mit."&amp;$A556&amp;IF($C556="","","."&amp;$C556&amp;"."&amp;$B556)&amp;IF(INDEX(Variables!$D$5:$D$205,MATCH($A556,Variables!$A$5:$A$205,0))="","","."&amp;INDEX(Variables!$D$5:$D$205,MATCH($A556,Variables!$A$5:$A$205,0)))&amp;"."&amp;AF$5</f>
        <v/>
      </c>
      <c r="AG556" s="38">
        <f>MAX(INDEX(AG$292:AG$303,$D556)+AG547*(1+$E556),0.01)</f>
        <v/>
      </c>
      <c r="AH556" s="37">
        <f>MAX(INDEX(AH$292:AH$303,$D556)+AH547*(1+$E556),0.01)</f>
        <v/>
      </c>
      <c r="AI556" s="37">
        <f>MAX(INDEX(AI$292:AI$303,$D556)+AI547*(1+$E556),0.01)</f>
        <v/>
      </c>
      <c r="AJ556" s="37">
        <f>MAX(INDEX(AJ$292:AJ$303,$D556)+AJ547*(1+$E556),0.01)</f>
        <v/>
      </c>
      <c r="AK556" s="37">
        <f>MAX(INDEX(AK$292:AK$303,$D556)+AK547*(1+$E556),0.01)</f>
        <v/>
      </c>
      <c r="AL556" s="37">
        <f>MAX(INDEX(AL$292:AL$303,$D556)+AL547*(1+$E556),0.01)</f>
        <v/>
      </c>
      <c r="AM556" s="37">
        <f>MAX(INDEX(AM$292:AM$303,$D556)+AM547*(1+$E556),0.01)</f>
        <v/>
      </c>
      <c r="AN556" s="37">
        <f>MAX(INDEX(AN$292:AN$303,$D556)+AN547*(1+$E556),0.01)</f>
        <v/>
      </c>
      <c r="AO556" s="37">
        <f>MAX(INDEX(AO$292:AO$303,$D556)+AO547*(1+$E556),0.01)</f>
        <v/>
      </c>
      <c r="AP556" s="37">
        <f>MAX(INDEX(AP$292:AP$303,$D556)+AP547*(1+$E556),0.01)</f>
        <v/>
      </c>
      <c r="AQ556" s="37">
        <f>MAX(INDEX(AQ$292:AQ$303,$D556)+AQ547*(1+$E556),0.01)</f>
        <v/>
      </c>
      <c r="AR556" s="37">
        <f>MAX(INDEX(AR$292:AR$303,$D556)+AR547*(1+$E556),0.01)</f>
        <v/>
      </c>
      <c r="AS556" s="37">
        <f>MAX(INDEX(AS$292:AS$303,$D556)+AS547*(1+$E556),0.01)</f>
        <v/>
      </c>
      <c r="AT556" s="37">
        <f>MAX(INDEX(AT$292:AT$303,$D556)+AT547*(1+$E556),0.01)</f>
        <v/>
      </c>
      <c r="AU556" s="37">
        <f>MAX(INDEX(AU$292:AU$303,$D556)+AU547*(1+$E556),0.01)</f>
        <v/>
      </c>
      <c r="AV556" s="37">
        <f>MAX(INDEX(AV$292:AV$303,$D556)+AV547*(1+$E556),0.01)</f>
        <v/>
      </c>
      <c r="AW556" s="37">
        <f>MAX(INDEX(AW$292:AW$303,$D556)+AW547*(1+$E556),0.01)</f>
        <v/>
      </c>
      <c r="AX556" s="37">
        <f>MAX(INDEX(AX$292:AX$303,$D556)+AX547*(1+$E556),0.01)</f>
        <v/>
      </c>
      <c r="AY556" s="40">
        <f>POSTTAX(INDEX(AY$292:AY$303,$D556),AY547,$E556)</f>
        <v/>
      </c>
    </row>
    <row r="557" hidden="1" outlineLevel="2">
      <c r="A557" s="14" t="inlineStr">
        <is>
          <t>atp</t>
        </is>
      </c>
      <c r="B557" s="14" t="inlineStr">
        <is>
          <t>die</t>
        </is>
      </c>
      <c r="C557" s="14" t="inlineStr">
        <is>
          <t>rod</t>
        </is>
      </c>
      <c r="D557" s="37">
        <f>INDEX(Inputs!$R$5:$R$132,MATCH($B557&amp;"|"&amp;$C557,Inputs!$A$5:$A$132,0))</f>
        <v/>
      </c>
      <c r="E557" s="37">
        <f>INDEX(Inputs!$S$5:$S$132,MATCH($B557&amp;"|"&amp;$C557,Inputs!$A$5:$A$132,0))</f>
        <v/>
      </c>
      <c r="F557" s="36" t="n"/>
      <c r="G557" s="36" t="n"/>
      <c r="H557" s="14">
        <f>INDEX(Variables!$B$5:$B$205,MATCH($A557,Variables!$A$5:$A$205,0))&amp;IF($C557="",""," | "&amp;INDEX(Mapping!$B$5:$B$26,MATCH($C557,Mapping!$A$5:$A$26,0))&amp;" | "&amp;INDEX(Mapping!$B$30:$B$46,MATCH($B557,Mapping!$A$30:$A$46,0)))</f>
        <v/>
      </c>
      <c r="I557" s="14">
        <f>INDEX(Variables!$C$5:$C$205,MATCH($A557,Variables!$A$5:$A$205,0))</f>
        <v/>
      </c>
      <c r="J557" s="14">
        <f>INDEX(Variables!$E$5:$E$205,MATCH($A557,Variables!$A$5:$A$205,0))</f>
        <v/>
      </c>
      <c r="K557" s="11">
        <f>LOWER(Settings!$C$4)&amp;".mit."&amp;$A557&amp;IF($C557="","","."&amp;$C557&amp;"."&amp;$B557)&amp;IF(INDEX(Variables!$D$5:$D$205,MATCH($A557,Variables!$A$5:$A$205,0))="","","."&amp;INDEX(Variables!$D$5:$D$205,MATCH($A557,Variables!$A$5:$A$205,0)))&amp;"."&amp;K$5</f>
        <v/>
      </c>
      <c r="L557" s="38">
        <f>MAX(INDEX(L$292:L$303,$D557)+L548*(1+$E557),0.01)</f>
        <v/>
      </c>
      <c r="M557" s="37">
        <f>MAX(INDEX(M$292:M$303,$D557)+M548*(1+$E557),0.01)</f>
        <v/>
      </c>
      <c r="N557" s="37">
        <f>MAX(INDEX(N$292:N$303,$D557)+N548*(1+$E557),0.01)</f>
        <v/>
      </c>
      <c r="O557" s="37">
        <f>MAX(INDEX(O$292:O$303,$D557)+O548*(1+$E557),0.01)</f>
        <v/>
      </c>
      <c r="P557" s="37">
        <f>MAX(INDEX(P$292:P$303,$D557)+P548*(1+$E557),0.01)</f>
        <v/>
      </c>
      <c r="Q557" s="37">
        <f>MAX(INDEX(Q$292:Q$303,$D557)+Q548*(1+$E557),0.01)</f>
        <v/>
      </c>
      <c r="R557" s="37">
        <f>MAX(INDEX(R$292:R$303,$D557)+R548*(1+$E557),0.01)</f>
        <v/>
      </c>
      <c r="S557" s="37">
        <f>MAX(INDEX(S$292:S$303,$D557)+S548*(1+$E557),0.01)</f>
        <v/>
      </c>
      <c r="T557" s="37">
        <f>MAX(INDEX(T$292:T$303,$D557)+T548*(1+$E557),0.01)</f>
        <v/>
      </c>
      <c r="U557" s="37">
        <f>MAX(INDEX(U$292:U$303,$D557)+U548*(1+$E557),0.01)</f>
        <v/>
      </c>
      <c r="V557" s="37">
        <f>MAX(INDEX(V$292:V$303,$D557)+V548*(1+$E557),0.01)</f>
        <v/>
      </c>
      <c r="W557" s="37">
        <f>MAX(INDEX(W$292:W$303,$D557)+W548*(1+$E557),0.01)</f>
        <v/>
      </c>
      <c r="X557" s="37">
        <f>MAX(INDEX(X$292:X$303,$D557)+X548*(1+$E557),0.01)</f>
        <v/>
      </c>
      <c r="Y557" s="37">
        <f>MAX(INDEX(Y$292:Y$303,$D557)+Y548*(1+$E557),0.01)</f>
        <v/>
      </c>
      <c r="Z557" s="37">
        <f>MAX(INDEX(Z$292:Z$303,$D557)+Z548*(1+$E557),0.01)</f>
        <v/>
      </c>
      <c r="AA557" s="37">
        <f>MAX(INDEX(AA$292:AA$303,$D557)+AA548*(1+$E557),0.01)</f>
        <v/>
      </c>
      <c r="AB557" s="37">
        <f>MAX(INDEX(AB$292:AB$303,$D557)+AB548*(1+$E557),0.01)</f>
        <v/>
      </c>
      <c r="AC557" s="37">
        <f>MAX(INDEX(AC$292:AC$303,$D557)+AC548*(1+$E557),0.01)</f>
        <v/>
      </c>
      <c r="AD557" s="40">
        <f>POSTTAX(INDEX(AD$292:AD$303,$D557),AD548,$E557)</f>
        <v/>
      </c>
      <c r="AF557" s="11">
        <f>LOWER(Settings!$C$4)&amp;".mit."&amp;$A557&amp;IF($C557="","","."&amp;$C557&amp;"."&amp;$B557)&amp;IF(INDEX(Variables!$D$5:$D$205,MATCH($A557,Variables!$A$5:$A$205,0))="","","."&amp;INDEX(Variables!$D$5:$D$205,MATCH($A557,Variables!$A$5:$A$205,0)))&amp;"."&amp;AF$5</f>
        <v/>
      </c>
      <c r="AG557" s="38">
        <f>MAX(INDEX(AG$292:AG$303,$D557)+AG548*(1+$E557),0.01)</f>
        <v/>
      </c>
      <c r="AH557" s="37">
        <f>MAX(INDEX(AH$292:AH$303,$D557)+AH548*(1+$E557),0.01)</f>
        <v/>
      </c>
      <c r="AI557" s="37">
        <f>MAX(INDEX(AI$292:AI$303,$D557)+AI548*(1+$E557),0.01)</f>
        <v/>
      </c>
      <c r="AJ557" s="37">
        <f>MAX(INDEX(AJ$292:AJ$303,$D557)+AJ548*(1+$E557),0.01)</f>
        <v/>
      </c>
      <c r="AK557" s="37">
        <f>MAX(INDEX(AK$292:AK$303,$D557)+AK548*(1+$E557),0.01)</f>
        <v/>
      </c>
      <c r="AL557" s="37">
        <f>MAX(INDEX(AL$292:AL$303,$D557)+AL548*(1+$E557),0.01)</f>
        <v/>
      </c>
      <c r="AM557" s="37">
        <f>MAX(INDEX(AM$292:AM$303,$D557)+AM548*(1+$E557),0.01)</f>
        <v/>
      </c>
      <c r="AN557" s="37">
        <f>MAX(INDEX(AN$292:AN$303,$D557)+AN548*(1+$E557),0.01)</f>
        <v/>
      </c>
      <c r="AO557" s="37">
        <f>MAX(INDEX(AO$292:AO$303,$D557)+AO548*(1+$E557),0.01)</f>
        <v/>
      </c>
      <c r="AP557" s="37">
        <f>MAX(INDEX(AP$292:AP$303,$D557)+AP548*(1+$E557),0.01)</f>
        <v/>
      </c>
      <c r="AQ557" s="37">
        <f>MAX(INDEX(AQ$292:AQ$303,$D557)+AQ548*(1+$E557),0.01)</f>
        <v/>
      </c>
      <c r="AR557" s="37">
        <f>MAX(INDEX(AR$292:AR$303,$D557)+AR548*(1+$E557),0.01)</f>
        <v/>
      </c>
      <c r="AS557" s="37">
        <f>MAX(INDEX(AS$292:AS$303,$D557)+AS548*(1+$E557),0.01)</f>
        <v/>
      </c>
      <c r="AT557" s="37">
        <f>MAX(INDEX(AT$292:AT$303,$D557)+AT548*(1+$E557),0.01)</f>
        <v/>
      </c>
      <c r="AU557" s="37">
        <f>MAX(INDEX(AU$292:AU$303,$D557)+AU548*(1+$E557),0.01)</f>
        <v/>
      </c>
      <c r="AV557" s="37">
        <f>MAX(INDEX(AV$292:AV$303,$D557)+AV548*(1+$E557),0.01)</f>
        <v/>
      </c>
      <c r="AW557" s="37">
        <f>MAX(INDEX(AW$292:AW$303,$D557)+AW548*(1+$E557),0.01)</f>
        <v/>
      </c>
      <c r="AX557" s="37">
        <f>MAX(INDEX(AX$292:AX$303,$D557)+AX548*(1+$E557),0.01)</f>
        <v/>
      </c>
      <c r="AY557" s="40">
        <f>POSTTAX(INDEX(AY$292:AY$303,$D557),AY548,$E557)</f>
        <v/>
      </c>
    </row>
    <row r="558" hidden="1" outlineLevel="2">
      <c r="A558" s="14" t="inlineStr">
        <is>
          <t>atp</t>
        </is>
      </c>
      <c r="B558" s="14" t="inlineStr">
        <is>
          <t>lpg</t>
        </is>
      </c>
      <c r="C558" s="14" t="inlineStr">
        <is>
          <t>rod</t>
        </is>
      </c>
      <c r="D558" s="37">
        <f>INDEX(Inputs!$R$5:$R$132,MATCH($B558&amp;"|"&amp;$C558,Inputs!$A$5:$A$132,0))</f>
        <v/>
      </c>
      <c r="E558" s="37">
        <f>INDEX(Inputs!$S$5:$S$132,MATCH($B558&amp;"|"&amp;$C558,Inputs!$A$5:$A$132,0))</f>
        <v/>
      </c>
      <c r="F558" s="36" t="n"/>
      <c r="G558" s="36" t="n"/>
      <c r="H558" s="14">
        <f>INDEX(Variables!$B$5:$B$205,MATCH($A558,Variables!$A$5:$A$205,0))&amp;IF($C558="",""," | "&amp;INDEX(Mapping!$B$5:$B$26,MATCH($C558,Mapping!$A$5:$A$26,0))&amp;" | "&amp;INDEX(Mapping!$B$30:$B$46,MATCH($B558,Mapping!$A$30:$A$46,0)))</f>
        <v/>
      </c>
      <c r="I558" s="14">
        <f>INDEX(Variables!$C$5:$C$205,MATCH($A558,Variables!$A$5:$A$205,0))</f>
        <v/>
      </c>
      <c r="J558" s="14">
        <f>INDEX(Variables!$E$5:$E$205,MATCH($A558,Variables!$A$5:$A$205,0))</f>
        <v/>
      </c>
      <c r="K558" s="11">
        <f>LOWER(Settings!$C$4)&amp;".mit."&amp;$A558&amp;IF($C558="","","."&amp;$C558&amp;"."&amp;$B558)&amp;IF(INDEX(Variables!$D$5:$D$205,MATCH($A558,Variables!$A$5:$A$205,0))="","","."&amp;INDEX(Variables!$D$5:$D$205,MATCH($A558,Variables!$A$5:$A$205,0)))&amp;"."&amp;K$5</f>
        <v/>
      </c>
      <c r="L558" s="38">
        <f>MAX(INDEX(L$292:L$303,$D558)+L549*(1+$E558),0.01)</f>
        <v/>
      </c>
      <c r="M558" s="37">
        <f>MAX(INDEX(M$292:M$303,$D558)+M549*(1+$E558),0.01)</f>
        <v/>
      </c>
      <c r="N558" s="37">
        <f>MAX(INDEX(N$292:N$303,$D558)+N549*(1+$E558),0.01)</f>
        <v/>
      </c>
      <c r="O558" s="37">
        <f>MAX(INDEX(O$292:O$303,$D558)+O549*(1+$E558),0.01)</f>
        <v/>
      </c>
      <c r="P558" s="37">
        <f>MAX(INDEX(P$292:P$303,$D558)+P549*(1+$E558),0.01)</f>
        <v/>
      </c>
      <c r="Q558" s="37">
        <f>MAX(INDEX(Q$292:Q$303,$D558)+Q549*(1+$E558),0.01)</f>
        <v/>
      </c>
      <c r="R558" s="37">
        <f>MAX(INDEX(R$292:R$303,$D558)+R549*(1+$E558),0.01)</f>
        <v/>
      </c>
      <c r="S558" s="37">
        <f>MAX(INDEX(S$292:S$303,$D558)+S549*(1+$E558),0.01)</f>
        <v/>
      </c>
      <c r="T558" s="37">
        <f>MAX(INDEX(T$292:T$303,$D558)+T549*(1+$E558),0.01)</f>
        <v/>
      </c>
      <c r="U558" s="37">
        <f>MAX(INDEX(U$292:U$303,$D558)+U549*(1+$E558),0.01)</f>
        <v/>
      </c>
      <c r="V558" s="37">
        <f>MAX(INDEX(V$292:V$303,$D558)+V549*(1+$E558),0.01)</f>
        <v/>
      </c>
      <c r="W558" s="37">
        <f>MAX(INDEX(W$292:W$303,$D558)+W549*(1+$E558),0.01)</f>
        <v/>
      </c>
      <c r="X558" s="37">
        <f>MAX(INDEX(X$292:X$303,$D558)+X549*(1+$E558),0.01)</f>
        <v/>
      </c>
      <c r="Y558" s="37">
        <f>MAX(INDEX(Y$292:Y$303,$D558)+Y549*(1+$E558),0.01)</f>
        <v/>
      </c>
      <c r="Z558" s="37">
        <f>MAX(INDEX(Z$292:Z$303,$D558)+Z549*(1+$E558),0.01)</f>
        <v/>
      </c>
      <c r="AA558" s="37">
        <f>MAX(INDEX(AA$292:AA$303,$D558)+AA549*(1+$E558),0.01)</f>
        <v/>
      </c>
      <c r="AB558" s="37">
        <f>MAX(INDEX(AB$292:AB$303,$D558)+AB549*(1+$E558),0.01)</f>
        <v/>
      </c>
      <c r="AC558" s="37">
        <f>MAX(INDEX(AC$292:AC$303,$D558)+AC549*(1+$E558),0.01)</f>
        <v/>
      </c>
      <c r="AD558" s="40">
        <f>POSTTAX(INDEX(AD$292:AD$303,$D558),AD549,$E558)</f>
        <v/>
      </c>
      <c r="AF558" s="11">
        <f>LOWER(Settings!$C$4)&amp;".mit."&amp;$A558&amp;IF($C558="","","."&amp;$C558&amp;"."&amp;$B558)&amp;IF(INDEX(Variables!$D$5:$D$205,MATCH($A558,Variables!$A$5:$A$205,0))="","","."&amp;INDEX(Variables!$D$5:$D$205,MATCH($A558,Variables!$A$5:$A$205,0)))&amp;"."&amp;AF$5</f>
        <v/>
      </c>
      <c r="AG558" s="38">
        <f>MAX(INDEX(AG$292:AG$303,$D558)+AG549*(1+$E558),0.01)</f>
        <v/>
      </c>
      <c r="AH558" s="37">
        <f>MAX(INDEX(AH$292:AH$303,$D558)+AH549*(1+$E558),0.01)</f>
        <v/>
      </c>
      <c r="AI558" s="37">
        <f>MAX(INDEX(AI$292:AI$303,$D558)+AI549*(1+$E558),0.01)</f>
        <v/>
      </c>
      <c r="AJ558" s="37">
        <f>MAX(INDEX(AJ$292:AJ$303,$D558)+AJ549*(1+$E558),0.01)</f>
        <v/>
      </c>
      <c r="AK558" s="37">
        <f>MAX(INDEX(AK$292:AK$303,$D558)+AK549*(1+$E558),0.01)</f>
        <v/>
      </c>
      <c r="AL558" s="37">
        <f>MAX(INDEX(AL$292:AL$303,$D558)+AL549*(1+$E558),0.01)</f>
        <v/>
      </c>
      <c r="AM558" s="37">
        <f>MAX(INDEX(AM$292:AM$303,$D558)+AM549*(1+$E558),0.01)</f>
        <v/>
      </c>
      <c r="AN558" s="37">
        <f>MAX(INDEX(AN$292:AN$303,$D558)+AN549*(1+$E558),0.01)</f>
        <v/>
      </c>
      <c r="AO558" s="37">
        <f>MAX(INDEX(AO$292:AO$303,$D558)+AO549*(1+$E558),0.01)</f>
        <v/>
      </c>
      <c r="AP558" s="37">
        <f>MAX(INDEX(AP$292:AP$303,$D558)+AP549*(1+$E558),0.01)</f>
        <v/>
      </c>
      <c r="AQ558" s="37">
        <f>MAX(INDEX(AQ$292:AQ$303,$D558)+AQ549*(1+$E558),0.01)</f>
        <v/>
      </c>
      <c r="AR558" s="37">
        <f>MAX(INDEX(AR$292:AR$303,$D558)+AR549*(1+$E558),0.01)</f>
        <v/>
      </c>
      <c r="AS558" s="37">
        <f>MAX(INDEX(AS$292:AS$303,$D558)+AS549*(1+$E558),0.01)</f>
        <v/>
      </c>
      <c r="AT558" s="37">
        <f>MAX(INDEX(AT$292:AT$303,$D558)+AT549*(1+$E558),0.01)</f>
        <v/>
      </c>
      <c r="AU558" s="37">
        <f>MAX(INDEX(AU$292:AU$303,$D558)+AU549*(1+$E558),0.01)</f>
        <v/>
      </c>
      <c r="AV558" s="37">
        <f>MAX(INDEX(AV$292:AV$303,$D558)+AV549*(1+$E558),0.01)</f>
        <v/>
      </c>
      <c r="AW558" s="37">
        <f>MAX(INDEX(AW$292:AW$303,$D558)+AW549*(1+$E558),0.01)</f>
        <v/>
      </c>
      <c r="AX558" s="37">
        <f>MAX(INDEX(AX$292:AX$303,$D558)+AX549*(1+$E558),0.01)</f>
        <v/>
      </c>
      <c r="AY558" s="40">
        <f>POSTTAX(INDEX(AY$292:AY$303,$D558),AY549,$E558)</f>
        <v/>
      </c>
    </row>
    <row r="559" hidden="1" outlineLevel="2">
      <c r="A559" s="14" t="inlineStr">
        <is>
          <t>atp</t>
        </is>
      </c>
      <c r="B559" s="14" t="inlineStr">
        <is>
          <t>ker</t>
        </is>
      </c>
      <c r="C559" s="14" t="inlineStr">
        <is>
          <t>rod</t>
        </is>
      </c>
      <c r="D559" s="37">
        <f>INDEX(Inputs!$R$5:$R$132,MATCH($B559&amp;"|"&amp;$C559,Inputs!$A$5:$A$132,0))</f>
        <v/>
      </c>
      <c r="E559" s="37">
        <f>INDEX(Inputs!$S$5:$S$132,MATCH($B559&amp;"|"&amp;$C559,Inputs!$A$5:$A$132,0))</f>
        <v/>
      </c>
      <c r="F559" s="36" t="n"/>
      <c r="G559" s="36" t="n"/>
      <c r="H559" s="14">
        <f>INDEX(Variables!$B$5:$B$205,MATCH($A559,Variables!$A$5:$A$205,0))&amp;IF($C559="",""," | "&amp;INDEX(Mapping!$B$5:$B$26,MATCH($C559,Mapping!$A$5:$A$26,0))&amp;" | "&amp;INDEX(Mapping!$B$30:$B$46,MATCH($B559,Mapping!$A$30:$A$46,0)))</f>
        <v/>
      </c>
      <c r="I559" s="14">
        <f>INDEX(Variables!$C$5:$C$205,MATCH($A559,Variables!$A$5:$A$205,0))</f>
        <v/>
      </c>
      <c r="J559" s="14">
        <f>INDEX(Variables!$E$5:$E$205,MATCH($A559,Variables!$A$5:$A$205,0))</f>
        <v/>
      </c>
      <c r="K559" s="11">
        <f>LOWER(Settings!$C$4)&amp;".mit."&amp;$A559&amp;IF($C559="","","."&amp;$C559&amp;"."&amp;$B559)&amp;IF(INDEX(Variables!$D$5:$D$205,MATCH($A559,Variables!$A$5:$A$205,0))="","","."&amp;INDEX(Variables!$D$5:$D$205,MATCH($A559,Variables!$A$5:$A$205,0)))&amp;"."&amp;K$5</f>
        <v/>
      </c>
      <c r="L559" s="38">
        <f>MAX(INDEX(L$292:L$303,$D559)+L550*(1+$E559),0.01)</f>
        <v/>
      </c>
      <c r="M559" s="37">
        <f>MAX(INDEX(M$292:M$303,$D559)+M550*(1+$E559),0.01)</f>
        <v/>
      </c>
      <c r="N559" s="37">
        <f>MAX(INDEX(N$292:N$303,$D559)+N550*(1+$E559),0.01)</f>
        <v/>
      </c>
      <c r="O559" s="37">
        <f>MAX(INDEX(O$292:O$303,$D559)+O550*(1+$E559),0.01)</f>
        <v/>
      </c>
      <c r="P559" s="37">
        <f>MAX(INDEX(P$292:P$303,$D559)+P550*(1+$E559),0.01)</f>
        <v/>
      </c>
      <c r="Q559" s="37">
        <f>MAX(INDEX(Q$292:Q$303,$D559)+Q550*(1+$E559),0.01)</f>
        <v/>
      </c>
      <c r="R559" s="37">
        <f>MAX(INDEX(R$292:R$303,$D559)+R550*(1+$E559),0.01)</f>
        <v/>
      </c>
      <c r="S559" s="37">
        <f>MAX(INDEX(S$292:S$303,$D559)+S550*(1+$E559),0.01)</f>
        <v/>
      </c>
      <c r="T559" s="37">
        <f>MAX(INDEX(T$292:T$303,$D559)+T550*(1+$E559),0.01)</f>
        <v/>
      </c>
      <c r="U559" s="37">
        <f>MAX(INDEX(U$292:U$303,$D559)+U550*(1+$E559),0.01)</f>
        <v/>
      </c>
      <c r="V559" s="37">
        <f>MAX(INDEX(V$292:V$303,$D559)+V550*(1+$E559),0.01)</f>
        <v/>
      </c>
      <c r="W559" s="37">
        <f>MAX(INDEX(W$292:W$303,$D559)+W550*(1+$E559),0.01)</f>
        <v/>
      </c>
      <c r="X559" s="37">
        <f>MAX(INDEX(X$292:X$303,$D559)+X550*(1+$E559),0.01)</f>
        <v/>
      </c>
      <c r="Y559" s="37">
        <f>MAX(INDEX(Y$292:Y$303,$D559)+Y550*(1+$E559),0.01)</f>
        <v/>
      </c>
      <c r="Z559" s="37">
        <f>MAX(INDEX(Z$292:Z$303,$D559)+Z550*(1+$E559),0.01)</f>
        <v/>
      </c>
      <c r="AA559" s="37">
        <f>MAX(INDEX(AA$292:AA$303,$D559)+AA550*(1+$E559),0.01)</f>
        <v/>
      </c>
      <c r="AB559" s="37">
        <f>MAX(INDEX(AB$292:AB$303,$D559)+AB550*(1+$E559),0.01)</f>
        <v/>
      </c>
      <c r="AC559" s="37">
        <f>MAX(INDEX(AC$292:AC$303,$D559)+AC550*(1+$E559),0.01)</f>
        <v/>
      </c>
      <c r="AD559" s="40">
        <f>POSTTAX(INDEX(AD$292:AD$303,$D559),AD550,$E559)</f>
        <v/>
      </c>
      <c r="AF559" s="11">
        <f>LOWER(Settings!$C$4)&amp;".mit."&amp;$A559&amp;IF($C559="","","."&amp;$C559&amp;"."&amp;$B559)&amp;IF(INDEX(Variables!$D$5:$D$205,MATCH($A559,Variables!$A$5:$A$205,0))="","","."&amp;INDEX(Variables!$D$5:$D$205,MATCH($A559,Variables!$A$5:$A$205,0)))&amp;"."&amp;AF$5</f>
        <v/>
      </c>
      <c r="AG559" s="38">
        <f>MAX(INDEX(AG$292:AG$303,$D559)+AG550*(1+$E559),0.01)</f>
        <v/>
      </c>
      <c r="AH559" s="37">
        <f>MAX(INDEX(AH$292:AH$303,$D559)+AH550*(1+$E559),0.01)</f>
        <v/>
      </c>
      <c r="AI559" s="37">
        <f>MAX(INDEX(AI$292:AI$303,$D559)+AI550*(1+$E559),0.01)</f>
        <v/>
      </c>
      <c r="AJ559" s="37">
        <f>MAX(INDEX(AJ$292:AJ$303,$D559)+AJ550*(1+$E559),0.01)</f>
        <v/>
      </c>
      <c r="AK559" s="37">
        <f>MAX(INDEX(AK$292:AK$303,$D559)+AK550*(1+$E559),0.01)</f>
        <v/>
      </c>
      <c r="AL559" s="37">
        <f>MAX(INDEX(AL$292:AL$303,$D559)+AL550*(1+$E559),0.01)</f>
        <v/>
      </c>
      <c r="AM559" s="37">
        <f>MAX(INDEX(AM$292:AM$303,$D559)+AM550*(1+$E559),0.01)</f>
        <v/>
      </c>
      <c r="AN559" s="37">
        <f>MAX(INDEX(AN$292:AN$303,$D559)+AN550*(1+$E559),0.01)</f>
        <v/>
      </c>
      <c r="AO559" s="37">
        <f>MAX(INDEX(AO$292:AO$303,$D559)+AO550*(1+$E559),0.01)</f>
        <v/>
      </c>
      <c r="AP559" s="37">
        <f>MAX(INDEX(AP$292:AP$303,$D559)+AP550*(1+$E559),0.01)</f>
        <v/>
      </c>
      <c r="AQ559" s="37">
        <f>MAX(INDEX(AQ$292:AQ$303,$D559)+AQ550*(1+$E559),0.01)</f>
        <v/>
      </c>
      <c r="AR559" s="37">
        <f>MAX(INDEX(AR$292:AR$303,$D559)+AR550*(1+$E559),0.01)</f>
        <v/>
      </c>
      <c r="AS559" s="37">
        <f>MAX(INDEX(AS$292:AS$303,$D559)+AS550*(1+$E559),0.01)</f>
        <v/>
      </c>
      <c r="AT559" s="37">
        <f>MAX(INDEX(AT$292:AT$303,$D559)+AT550*(1+$E559),0.01)</f>
        <v/>
      </c>
      <c r="AU559" s="37">
        <f>MAX(INDEX(AU$292:AU$303,$D559)+AU550*(1+$E559),0.01)</f>
        <v/>
      </c>
      <c r="AV559" s="37">
        <f>MAX(INDEX(AV$292:AV$303,$D559)+AV550*(1+$E559),0.01)</f>
        <v/>
      </c>
      <c r="AW559" s="37">
        <f>MAX(INDEX(AW$292:AW$303,$D559)+AW550*(1+$E559),0.01)</f>
        <v/>
      </c>
      <c r="AX559" s="37">
        <f>MAX(INDEX(AX$292:AX$303,$D559)+AX550*(1+$E559),0.01)</f>
        <v/>
      </c>
      <c r="AY559" s="40">
        <f>POSTTAX(INDEX(AY$292:AY$303,$D559),AY550,$E559)</f>
        <v/>
      </c>
    </row>
    <row r="560" hidden="1" outlineLevel="2">
      <c r="A560" s="14" t="inlineStr">
        <is>
          <t>atp</t>
        </is>
      </c>
      <c r="B560" s="14" t="inlineStr">
        <is>
          <t>oop</t>
        </is>
      </c>
      <c r="C560" s="14" t="inlineStr">
        <is>
          <t>rod</t>
        </is>
      </c>
      <c r="D560" s="37">
        <f>INDEX(Inputs!$R$5:$R$132,MATCH($B560&amp;"|"&amp;$C560,Inputs!$A$5:$A$132,0))</f>
        <v/>
      </c>
      <c r="E560" s="37">
        <f>INDEX(Inputs!$S$5:$S$132,MATCH($B560&amp;"|"&amp;$C560,Inputs!$A$5:$A$132,0))</f>
        <v/>
      </c>
      <c r="F560" s="36" t="n"/>
      <c r="G560" s="36" t="n"/>
      <c r="H560" s="14">
        <f>INDEX(Variables!$B$5:$B$205,MATCH($A560,Variables!$A$5:$A$205,0))&amp;IF($C560="",""," | "&amp;INDEX(Mapping!$B$5:$B$26,MATCH($C560,Mapping!$A$5:$A$26,0))&amp;" | "&amp;INDEX(Mapping!$B$30:$B$46,MATCH($B560,Mapping!$A$30:$A$46,0)))</f>
        <v/>
      </c>
      <c r="I560" s="14">
        <f>INDEX(Variables!$C$5:$C$205,MATCH($A560,Variables!$A$5:$A$205,0))</f>
        <v/>
      </c>
      <c r="J560" s="14">
        <f>INDEX(Variables!$E$5:$E$205,MATCH($A560,Variables!$A$5:$A$205,0))</f>
        <v/>
      </c>
      <c r="K560" s="11">
        <f>LOWER(Settings!$C$4)&amp;".mit."&amp;$A560&amp;IF($C560="","","."&amp;$C560&amp;"."&amp;$B560)&amp;IF(INDEX(Variables!$D$5:$D$205,MATCH($A560,Variables!$A$5:$A$205,0))="","","."&amp;INDEX(Variables!$D$5:$D$205,MATCH($A560,Variables!$A$5:$A$205,0)))&amp;"."&amp;K$5</f>
        <v/>
      </c>
      <c r="L560" s="38">
        <f>MAX(INDEX(L$292:L$303,$D560)+L551*(1+$E560),0.01)</f>
        <v/>
      </c>
      <c r="M560" s="37">
        <f>MAX(INDEX(M$292:M$303,$D560)+M551*(1+$E560),0.01)</f>
        <v/>
      </c>
      <c r="N560" s="37">
        <f>MAX(INDEX(N$292:N$303,$D560)+N551*(1+$E560),0.01)</f>
        <v/>
      </c>
      <c r="O560" s="37">
        <f>MAX(INDEX(O$292:O$303,$D560)+O551*(1+$E560),0.01)</f>
        <v/>
      </c>
      <c r="P560" s="37">
        <f>MAX(INDEX(P$292:P$303,$D560)+P551*(1+$E560),0.01)</f>
        <v/>
      </c>
      <c r="Q560" s="37">
        <f>MAX(INDEX(Q$292:Q$303,$D560)+Q551*(1+$E560),0.01)</f>
        <v/>
      </c>
      <c r="R560" s="37">
        <f>MAX(INDEX(R$292:R$303,$D560)+R551*(1+$E560),0.01)</f>
        <v/>
      </c>
      <c r="S560" s="37">
        <f>MAX(INDEX(S$292:S$303,$D560)+S551*(1+$E560),0.01)</f>
        <v/>
      </c>
      <c r="T560" s="37">
        <f>MAX(INDEX(T$292:T$303,$D560)+T551*(1+$E560),0.01)</f>
        <v/>
      </c>
      <c r="U560" s="37">
        <f>MAX(INDEX(U$292:U$303,$D560)+U551*(1+$E560),0.01)</f>
        <v/>
      </c>
      <c r="V560" s="37">
        <f>MAX(INDEX(V$292:V$303,$D560)+V551*(1+$E560),0.01)</f>
        <v/>
      </c>
      <c r="W560" s="37">
        <f>MAX(INDEX(W$292:W$303,$D560)+W551*(1+$E560),0.01)</f>
        <v/>
      </c>
      <c r="X560" s="37">
        <f>MAX(INDEX(X$292:X$303,$D560)+X551*(1+$E560),0.01)</f>
        <v/>
      </c>
      <c r="Y560" s="37">
        <f>MAX(INDEX(Y$292:Y$303,$D560)+Y551*(1+$E560),0.01)</f>
        <v/>
      </c>
      <c r="Z560" s="37">
        <f>MAX(INDEX(Z$292:Z$303,$D560)+Z551*(1+$E560),0.01)</f>
        <v/>
      </c>
      <c r="AA560" s="37">
        <f>MAX(INDEX(AA$292:AA$303,$D560)+AA551*(1+$E560),0.01)</f>
        <v/>
      </c>
      <c r="AB560" s="37">
        <f>MAX(INDEX(AB$292:AB$303,$D560)+AB551*(1+$E560),0.01)</f>
        <v/>
      </c>
      <c r="AC560" s="37">
        <f>MAX(INDEX(AC$292:AC$303,$D560)+AC551*(1+$E560),0.01)</f>
        <v/>
      </c>
      <c r="AD560" s="40">
        <f>POSTTAX(INDEX(AD$292:AD$303,$D560),AD551,$E560)</f>
        <v/>
      </c>
      <c r="AF560" s="11">
        <f>LOWER(Settings!$C$4)&amp;".mit."&amp;$A560&amp;IF($C560="","","."&amp;$C560&amp;"."&amp;$B560)&amp;IF(INDEX(Variables!$D$5:$D$205,MATCH($A560,Variables!$A$5:$A$205,0))="","","."&amp;INDEX(Variables!$D$5:$D$205,MATCH($A560,Variables!$A$5:$A$205,0)))&amp;"."&amp;AF$5</f>
        <v/>
      </c>
      <c r="AG560" s="38">
        <f>MAX(INDEX(AG$292:AG$303,$D560)+AG551*(1+$E560),0.01)</f>
        <v/>
      </c>
      <c r="AH560" s="37">
        <f>MAX(INDEX(AH$292:AH$303,$D560)+AH551*(1+$E560),0.01)</f>
        <v/>
      </c>
      <c r="AI560" s="37">
        <f>MAX(INDEX(AI$292:AI$303,$D560)+AI551*(1+$E560),0.01)</f>
        <v/>
      </c>
      <c r="AJ560" s="37">
        <f>MAX(INDEX(AJ$292:AJ$303,$D560)+AJ551*(1+$E560),0.01)</f>
        <v/>
      </c>
      <c r="AK560" s="37">
        <f>MAX(INDEX(AK$292:AK$303,$D560)+AK551*(1+$E560),0.01)</f>
        <v/>
      </c>
      <c r="AL560" s="37">
        <f>MAX(INDEX(AL$292:AL$303,$D560)+AL551*(1+$E560),0.01)</f>
        <v/>
      </c>
      <c r="AM560" s="37">
        <f>MAX(INDEX(AM$292:AM$303,$D560)+AM551*(1+$E560),0.01)</f>
        <v/>
      </c>
      <c r="AN560" s="37">
        <f>MAX(INDEX(AN$292:AN$303,$D560)+AN551*(1+$E560),0.01)</f>
        <v/>
      </c>
      <c r="AO560" s="37">
        <f>MAX(INDEX(AO$292:AO$303,$D560)+AO551*(1+$E560),0.01)</f>
        <v/>
      </c>
      <c r="AP560" s="37">
        <f>MAX(INDEX(AP$292:AP$303,$D560)+AP551*(1+$E560),0.01)</f>
        <v/>
      </c>
      <c r="AQ560" s="37">
        <f>MAX(INDEX(AQ$292:AQ$303,$D560)+AQ551*(1+$E560),0.01)</f>
        <v/>
      </c>
      <c r="AR560" s="37">
        <f>MAX(INDEX(AR$292:AR$303,$D560)+AR551*(1+$E560),0.01)</f>
        <v/>
      </c>
      <c r="AS560" s="37">
        <f>MAX(INDEX(AS$292:AS$303,$D560)+AS551*(1+$E560),0.01)</f>
        <v/>
      </c>
      <c r="AT560" s="37">
        <f>MAX(INDEX(AT$292:AT$303,$D560)+AT551*(1+$E560),0.01)</f>
        <v/>
      </c>
      <c r="AU560" s="37">
        <f>MAX(INDEX(AU$292:AU$303,$D560)+AU551*(1+$E560),0.01)</f>
        <v/>
      </c>
      <c r="AV560" s="37">
        <f>MAX(INDEX(AV$292:AV$303,$D560)+AV551*(1+$E560),0.01)</f>
        <v/>
      </c>
      <c r="AW560" s="37">
        <f>MAX(INDEX(AW$292:AW$303,$D560)+AW551*(1+$E560),0.01)</f>
        <v/>
      </c>
      <c r="AX560" s="37">
        <f>MAX(INDEX(AX$292:AX$303,$D560)+AX551*(1+$E560),0.01)</f>
        <v/>
      </c>
      <c r="AY560" s="40">
        <f>POSTTAX(INDEX(AY$292:AY$303,$D560),AY551,$E560)</f>
        <v/>
      </c>
    </row>
    <row r="561" hidden="1" outlineLevel="2">
      <c r="A561" s="14" t="inlineStr">
        <is>
          <t>atp</t>
        </is>
      </c>
      <c r="B561" s="14" t="inlineStr">
        <is>
          <t>bio</t>
        </is>
      </c>
      <c r="C561" s="14" t="inlineStr">
        <is>
          <t>rod</t>
        </is>
      </c>
      <c r="D561" s="37">
        <f>INDEX(Inputs!$R$5:$R$132,MATCH($B561&amp;"|"&amp;$C561,Inputs!$A$5:$A$132,0))</f>
        <v/>
      </c>
      <c r="E561" s="37">
        <f>INDEX(Inputs!$S$5:$S$132,MATCH($B561&amp;"|"&amp;$C561,Inputs!$A$5:$A$132,0))</f>
        <v/>
      </c>
      <c r="F561" s="36" t="n"/>
      <c r="G561" s="36" t="n"/>
      <c r="H561" s="14">
        <f>INDEX(Variables!$B$5:$B$205,MATCH($A561,Variables!$A$5:$A$205,0))&amp;IF($C561="",""," | "&amp;INDEX(Mapping!$B$5:$B$26,MATCH($C561,Mapping!$A$5:$A$26,0))&amp;" | "&amp;INDEX(Mapping!$B$30:$B$46,MATCH($B561,Mapping!$A$30:$A$46,0)))</f>
        <v/>
      </c>
      <c r="I561" s="14">
        <f>INDEX(Variables!$C$5:$C$205,MATCH($A561,Variables!$A$5:$A$205,0))</f>
        <v/>
      </c>
      <c r="J561" s="14">
        <f>INDEX(Variables!$E$5:$E$205,MATCH($A561,Variables!$A$5:$A$205,0))</f>
        <v/>
      </c>
      <c r="K561" s="11">
        <f>LOWER(Settings!$C$4)&amp;".mit."&amp;$A561&amp;IF($C561="","","."&amp;$C561&amp;"."&amp;$B561)&amp;IF(INDEX(Variables!$D$5:$D$205,MATCH($A561,Variables!$A$5:$A$205,0))="","","."&amp;INDEX(Variables!$D$5:$D$205,MATCH($A561,Variables!$A$5:$A$205,0)))&amp;"."&amp;K$5</f>
        <v/>
      </c>
      <c r="L561" s="38">
        <f>MAX(INDEX(L$292:L$303,$D561)+L552*(1+$E561),0.01)</f>
        <v/>
      </c>
      <c r="M561" s="37">
        <f>MAX(INDEX(M$292:M$303,$D561)+M552*(1+$E561),0.01)</f>
        <v/>
      </c>
      <c r="N561" s="37">
        <f>MAX(INDEX(N$292:N$303,$D561)+N552*(1+$E561),0.01)</f>
        <v/>
      </c>
      <c r="O561" s="37">
        <f>MAX(INDEX(O$292:O$303,$D561)+O552*(1+$E561),0.01)</f>
        <v/>
      </c>
      <c r="P561" s="37">
        <f>MAX(INDEX(P$292:P$303,$D561)+P552*(1+$E561),0.01)</f>
        <v/>
      </c>
      <c r="Q561" s="37">
        <f>MAX(INDEX(Q$292:Q$303,$D561)+Q552*(1+$E561),0.01)</f>
        <v/>
      </c>
      <c r="R561" s="37">
        <f>MAX(INDEX(R$292:R$303,$D561)+R552*(1+$E561),0.01)</f>
        <v/>
      </c>
      <c r="S561" s="37">
        <f>MAX(INDEX(S$292:S$303,$D561)+S552*(1+$E561),0.01)</f>
        <v/>
      </c>
      <c r="T561" s="37">
        <f>MAX(INDEX(T$292:T$303,$D561)+T552*(1+$E561),0.01)</f>
        <v/>
      </c>
      <c r="U561" s="37">
        <f>MAX(INDEX(U$292:U$303,$D561)+U552*(1+$E561),0.01)</f>
        <v/>
      </c>
      <c r="V561" s="37">
        <f>MAX(INDEX(V$292:V$303,$D561)+V552*(1+$E561),0.01)</f>
        <v/>
      </c>
      <c r="W561" s="37">
        <f>MAX(INDEX(W$292:W$303,$D561)+W552*(1+$E561),0.01)</f>
        <v/>
      </c>
      <c r="X561" s="37">
        <f>MAX(INDEX(X$292:X$303,$D561)+X552*(1+$E561),0.01)</f>
        <v/>
      </c>
      <c r="Y561" s="37">
        <f>MAX(INDEX(Y$292:Y$303,$D561)+Y552*(1+$E561),0.01)</f>
        <v/>
      </c>
      <c r="Z561" s="37">
        <f>MAX(INDEX(Z$292:Z$303,$D561)+Z552*(1+$E561),0.01)</f>
        <v/>
      </c>
      <c r="AA561" s="37">
        <f>MAX(INDEX(AA$292:AA$303,$D561)+AA552*(1+$E561),0.01)</f>
        <v/>
      </c>
      <c r="AB561" s="37">
        <f>MAX(INDEX(AB$292:AB$303,$D561)+AB552*(1+$E561),0.01)</f>
        <v/>
      </c>
      <c r="AC561" s="37">
        <f>MAX(INDEX(AC$292:AC$303,$D561)+AC552*(1+$E561),0.01)</f>
        <v/>
      </c>
      <c r="AD561" s="40">
        <f>POSTTAX(INDEX(AD$292:AD$303,$D561),AD552,$E561)</f>
        <v/>
      </c>
      <c r="AF561" s="11">
        <f>LOWER(Settings!$C$4)&amp;".mit."&amp;$A561&amp;IF($C561="","","."&amp;$C561&amp;"."&amp;$B561)&amp;IF(INDEX(Variables!$D$5:$D$205,MATCH($A561,Variables!$A$5:$A$205,0))="","","."&amp;INDEX(Variables!$D$5:$D$205,MATCH($A561,Variables!$A$5:$A$205,0)))&amp;"."&amp;AF$5</f>
        <v/>
      </c>
      <c r="AG561" s="38">
        <f>MAX(INDEX(AG$292:AG$303,$D561)+AG552*(1+$E561),0.01)</f>
        <v/>
      </c>
      <c r="AH561" s="37">
        <f>MAX(INDEX(AH$292:AH$303,$D561)+AH552*(1+$E561),0.01)</f>
        <v/>
      </c>
      <c r="AI561" s="37">
        <f>MAX(INDEX(AI$292:AI$303,$D561)+AI552*(1+$E561),0.01)</f>
        <v/>
      </c>
      <c r="AJ561" s="37">
        <f>MAX(INDEX(AJ$292:AJ$303,$D561)+AJ552*(1+$E561),0.01)</f>
        <v/>
      </c>
      <c r="AK561" s="37">
        <f>MAX(INDEX(AK$292:AK$303,$D561)+AK552*(1+$E561),0.01)</f>
        <v/>
      </c>
      <c r="AL561" s="37">
        <f>MAX(INDEX(AL$292:AL$303,$D561)+AL552*(1+$E561),0.01)</f>
        <v/>
      </c>
      <c r="AM561" s="37">
        <f>MAX(INDEX(AM$292:AM$303,$D561)+AM552*(1+$E561),0.01)</f>
        <v/>
      </c>
      <c r="AN561" s="37">
        <f>MAX(INDEX(AN$292:AN$303,$D561)+AN552*(1+$E561),0.01)</f>
        <v/>
      </c>
      <c r="AO561" s="37">
        <f>MAX(INDEX(AO$292:AO$303,$D561)+AO552*(1+$E561),0.01)</f>
        <v/>
      </c>
      <c r="AP561" s="37">
        <f>MAX(INDEX(AP$292:AP$303,$D561)+AP552*(1+$E561),0.01)</f>
        <v/>
      </c>
      <c r="AQ561" s="37">
        <f>MAX(INDEX(AQ$292:AQ$303,$D561)+AQ552*(1+$E561),0.01)</f>
        <v/>
      </c>
      <c r="AR561" s="37">
        <f>MAX(INDEX(AR$292:AR$303,$D561)+AR552*(1+$E561),0.01)</f>
        <v/>
      </c>
      <c r="AS561" s="37">
        <f>MAX(INDEX(AS$292:AS$303,$D561)+AS552*(1+$E561),0.01)</f>
        <v/>
      </c>
      <c r="AT561" s="37">
        <f>MAX(INDEX(AT$292:AT$303,$D561)+AT552*(1+$E561),0.01)</f>
        <v/>
      </c>
      <c r="AU561" s="37">
        <f>MAX(INDEX(AU$292:AU$303,$D561)+AU552*(1+$E561),0.01)</f>
        <v/>
      </c>
      <c r="AV561" s="37">
        <f>MAX(INDEX(AV$292:AV$303,$D561)+AV552*(1+$E561),0.01)</f>
        <v/>
      </c>
      <c r="AW561" s="37">
        <f>MAX(INDEX(AW$292:AW$303,$D561)+AW552*(1+$E561),0.01)</f>
        <v/>
      </c>
      <c r="AX561" s="37">
        <f>MAX(INDEX(AX$292:AX$303,$D561)+AX552*(1+$E561),0.01)</f>
        <v/>
      </c>
      <c r="AY561" s="40">
        <f>POSTTAX(INDEX(AY$292:AY$303,$D561),AY552,$E561)</f>
        <v/>
      </c>
    </row>
    <row r="562" hidden="1" outlineLevel="2"/>
    <row r="563" hidden="1" outlineLevel="2">
      <c r="A563" s="14" t="inlineStr">
        <is>
          <t>shp</t>
        </is>
      </c>
      <c r="B563" s="14" t="inlineStr">
        <is>
          <t>coa</t>
        </is>
      </c>
      <c r="C563" s="14" t="inlineStr">
        <is>
          <t>rod</t>
        </is>
      </c>
      <c r="D563" s="37">
        <f>INDEX(Inputs!$M$5:$M$132,MATCH($B563&amp;"|"&amp;$C563,Inputs!$A$5:$A$132,0))</f>
        <v/>
      </c>
      <c r="E563" s="37">
        <f>INDEX(Inputs!$T$5:$T$132,MATCH($B563&amp;"|"&amp;$C563,Inputs!$A$5:$A$132,0))</f>
        <v/>
      </c>
      <c r="F563" s="37">
        <f>INDEX(Inputs!$K$5:$K$132,MATCH($B563&amp;"|"&amp;$C563,Inputs!$A$5:$A$132,0))</f>
        <v/>
      </c>
      <c r="G563" s="36" t="n"/>
      <c r="H563" s="14">
        <f>INDEX(Variables!$B$5:$B$205,MATCH($A563,Variables!$A$5:$A$205,0))&amp;IF($C563="",""," | "&amp;INDEX(Mapping!$B$5:$B$26,MATCH($C563,Mapping!$A$5:$A$26,0))&amp;" | "&amp;INDEX(Mapping!$B$30:$B$46,MATCH($B563,Mapping!$A$30:$A$46,0)))</f>
        <v/>
      </c>
      <c r="I563" s="14">
        <f>INDEX(Variables!$C$5:$C$205,MATCH($A563,Variables!$A$5:$A$205,0))</f>
        <v/>
      </c>
      <c r="J563" s="14">
        <f>INDEX(Variables!$E$5:$E$205,MATCH($A563,Variables!$A$5:$A$205,0))</f>
        <v/>
      </c>
      <c r="K563" s="11">
        <f>LOWER(Settings!$C$4)&amp;".mit."&amp;$A563&amp;IF($C563="","","."&amp;$C563&amp;"."&amp;$B563)&amp;IF(INDEX(Variables!$D$5:$D$205,MATCH($A563,Variables!$A$5:$A$205,0))="","","."&amp;INDEX(Variables!$D$5:$D$205,MATCH($A563,Variables!$A$5:$A$205,0)))&amp;"."&amp;K$5</f>
        <v/>
      </c>
      <c r="L563" s="38">
        <f>(INDEX(L$235:L$238,$D563)*INDEX(L$239:L$255,$F563)+L$194*INDEX(L$121:L$137,$F563)*INDEX(L$151:L$167,$F563))*$E563</f>
        <v/>
      </c>
      <c r="M563" s="37">
        <f>(INDEX(M$235:M$238,$D563)*INDEX(M$239:M$255,$F563)+M$194*INDEX(M$121:M$137,$F563)*INDEX(M$151:M$167,$F563))*$E563</f>
        <v/>
      </c>
      <c r="N563" s="37">
        <f>(INDEX(N$235:N$238,$D563)*INDEX(N$239:N$255,$F563)+N$194*INDEX(N$121:N$137,$F563)*INDEX(N$151:N$167,$F563))*$E563</f>
        <v/>
      </c>
      <c r="O563" s="37">
        <f>(INDEX(O$235:O$238,$D563)*INDEX(O$239:O$255,$F563)+O$194*INDEX(O$121:O$137,$F563)*INDEX(O$151:O$167,$F563))*$E563</f>
        <v/>
      </c>
      <c r="P563" s="37">
        <f>(INDEX(P$235:P$238,$D563)*INDEX(P$239:P$255,$F563)+P$194*INDEX(P$121:P$137,$F563)*INDEX(P$151:P$167,$F563))*$E563</f>
        <v/>
      </c>
      <c r="Q563" s="37">
        <f>(INDEX(Q$235:Q$238,$D563)*INDEX(Q$239:Q$255,$F563)+Q$194*INDEX(Q$121:Q$137,$F563)*INDEX(Q$151:Q$167,$F563))*$E563</f>
        <v/>
      </c>
      <c r="R563" s="37">
        <f>(INDEX(R$235:R$238,$D563)*INDEX(R$239:R$255,$F563)+R$194*INDEX(R$121:R$137,$F563)*INDEX(R$151:R$167,$F563))*$E563</f>
        <v/>
      </c>
      <c r="S563" s="37">
        <f>(INDEX(S$235:S$238,$D563)*INDEX(S$239:S$255,$F563)+S$194*INDEX(S$121:S$137,$F563)*INDEX(S$151:S$167,$F563))*$E563</f>
        <v/>
      </c>
      <c r="T563" s="37">
        <f>(INDEX(T$235:T$238,$D563)*INDEX(T$239:T$255,$F563)+T$194*INDEX(T$121:T$137,$F563)*INDEX(T$151:T$167,$F563))*$E563</f>
        <v/>
      </c>
      <c r="U563" s="37">
        <f>(INDEX(U$235:U$238,$D563)*INDEX(U$239:U$255,$F563)+U$194*INDEX(U$121:U$137,$F563)*INDEX(U$151:U$167,$F563))*$E563</f>
        <v/>
      </c>
      <c r="V563" s="37">
        <f>(INDEX(V$235:V$238,$D563)*INDEX(V$239:V$255,$F563)+V$194*INDEX(V$121:V$137,$F563)*INDEX(V$151:V$167,$F563))*$E563</f>
        <v/>
      </c>
      <c r="W563" s="37">
        <f>(INDEX(W$235:W$238,$D563)*INDEX(W$239:W$255,$F563)+W$194*INDEX(W$121:W$137,$F563)*INDEX(W$151:W$167,$F563))*$E563</f>
        <v/>
      </c>
      <c r="X563" s="37">
        <f>(INDEX(X$235:X$238,$D563)*INDEX(X$239:X$255,$F563)+X$194*INDEX(X$121:X$137,$F563)*INDEX(X$151:X$167,$F563))*$E563</f>
        <v/>
      </c>
      <c r="Y563" s="37">
        <f>(INDEX(Y$235:Y$238,$D563)*INDEX(Y$239:Y$255,$F563)+Y$194*INDEX(Y$121:Y$137,$F563)*INDEX(Y$151:Y$167,$F563))*$E563</f>
        <v/>
      </c>
      <c r="Z563" s="37">
        <f>(INDEX(Z$235:Z$238,$D563)*INDEX(Z$239:Z$255,$F563)+Z$194*INDEX(Z$121:Z$137,$F563)*INDEX(Z$151:Z$167,$F563))*$E563</f>
        <v/>
      </c>
      <c r="AA563" s="37">
        <f>(INDEX(AA$235:AA$238,$D563)*INDEX(AA$239:AA$255,$F563)+AA$194*INDEX(AA$121:AA$137,$F563)*INDEX(AA$151:AA$167,$F563))*$E563</f>
        <v/>
      </c>
      <c r="AB563" s="37">
        <f>(INDEX(AB$235:AB$238,$D563)*INDEX(AB$239:AB$255,$F563)+AB$194*INDEX(AB$121:AB$137,$F563)*INDEX(AB$151:AB$167,$F563))*$E563</f>
        <v/>
      </c>
      <c r="AC563" s="37">
        <f>(INDEX(AC$235:AC$238,$D563)*INDEX(AC$239:AC$255,$F563)+AC$194*INDEX(AC$121:AC$137,$F563)*INDEX(AC$151:AC$167,$F563))*$E563</f>
        <v/>
      </c>
      <c r="AD563" s="40">
        <f>SHADOWEFF(INDEX(AD$235:AD$238,$D563),INDEX(AD$239:AD$255,$F563),AD$194,INDEX(AD$121:AD$137,$F563),INDEX(AD$151:AD$167,$F563),$E563)</f>
        <v/>
      </c>
      <c r="AF563" s="11">
        <f>LOWER(Settings!$C$4)&amp;".mit."&amp;$A563&amp;IF($C563="","","."&amp;$C563&amp;"."&amp;$B563)&amp;IF(INDEX(Variables!$D$5:$D$205,MATCH($A563,Variables!$A$5:$A$205,0))="","","."&amp;INDEX(Variables!$D$5:$D$205,MATCH($A563,Variables!$A$5:$A$205,0)))&amp;"."&amp;AF$5</f>
        <v/>
      </c>
      <c r="AG563" s="38">
        <f>(INDEX(AG$235:AG$238,$D563)*INDEX(AG$239:AG$255,$F563)+AG$194*INDEX(AG$121:AG$137,$F563)*INDEX(AG$151:AG$167,$F563))*$E563</f>
        <v/>
      </c>
      <c r="AH563" s="37">
        <f>(INDEX(AH$235:AH$238,$D563)*INDEX(AH$239:AH$255,$F563)+AH$194*INDEX(AH$121:AH$137,$F563)*INDEX(AH$151:AH$167,$F563))*$E563</f>
        <v/>
      </c>
      <c r="AI563" s="37">
        <f>(INDEX(AI$235:AI$238,$D563)*INDEX(AI$239:AI$255,$F563)+AI$194*INDEX(AI$121:AI$137,$F563)*INDEX(AI$151:AI$167,$F563))*$E563</f>
        <v/>
      </c>
      <c r="AJ563" s="37">
        <f>(INDEX(AJ$235:AJ$238,$D563)*INDEX(AJ$239:AJ$255,$F563)+AJ$194*INDEX(AJ$121:AJ$137,$F563)*INDEX(AJ$151:AJ$167,$F563))*$E563</f>
        <v/>
      </c>
      <c r="AK563" s="37">
        <f>(INDEX(AK$235:AK$238,$D563)*INDEX(AK$239:AK$255,$F563)+AK$194*INDEX(AK$121:AK$137,$F563)*INDEX(AK$151:AK$167,$F563))*$E563</f>
        <v/>
      </c>
      <c r="AL563" s="37">
        <f>(INDEX(AL$235:AL$238,$D563)*INDEX(AL$239:AL$255,$F563)+AL$194*INDEX(AL$121:AL$137,$F563)*INDEX(AL$151:AL$167,$F563))*$E563</f>
        <v/>
      </c>
      <c r="AM563" s="37">
        <f>(INDEX(AM$235:AM$238,$D563)*INDEX(AM$239:AM$255,$F563)+AM$194*INDEX(AM$121:AM$137,$F563)*INDEX(AM$151:AM$167,$F563))*$E563</f>
        <v/>
      </c>
      <c r="AN563" s="37">
        <f>(INDEX(AN$235:AN$238,$D563)*INDEX(AN$239:AN$255,$F563)+AN$194*INDEX(AN$121:AN$137,$F563)*INDEX(AN$151:AN$167,$F563))*$E563</f>
        <v/>
      </c>
      <c r="AO563" s="37">
        <f>(INDEX(AO$235:AO$238,$D563)*INDEX(AO$239:AO$255,$F563)+AO$194*INDEX(AO$121:AO$137,$F563)*INDEX(AO$151:AO$167,$F563))*$E563</f>
        <v/>
      </c>
      <c r="AP563" s="37">
        <f>(INDEX(AP$235:AP$238,$D563)*INDEX(AP$239:AP$255,$F563)+AP$194*INDEX(AP$121:AP$137,$F563)*INDEX(AP$151:AP$167,$F563))*$E563</f>
        <v/>
      </c>
      <c r="AQ563" s="37">
        <f>(INDEX(AQ$235:AQ$238,$D563)*INDEX(AQ$239:AQ$255,$F563)+AQ$194*INDEX(AQ$121:AQ$137,$F563)*INDEX(AQ$151:AQ$167,$F563))*$E563</f>
        <v/>
      </c>
      <c r="AR563" s="37">
        <f>(INDEX(AR$235:AR$238,$D563)*INDEX(AR$239:AR$255,$F563)+AR$194*INDEX(AR$121:AR$137,$F563)*INDEX(AR$151:AR$167,$F563))*$E563</f>
        <v/>
      </c>
      <c r="AS563" s="37">
        <f>(INDEX(AS$235:AS$238,$D563)*INDEX(AS$239:AS$255,$F563)+AS$194*INDEX(AS$121:AS$137,$F563)*INDEX(AS$151:AS$167,$F563))*$E563</f>
        <v/>
      </c>
      <c r="AT563" s="37">
        <f>(INDEX(AT$235:AT$238,$D563)*INDEX(AT$239:AT$255,$F563)+AT$194*INDEX(AT$121:AT$137,$F563)*INDEX(AT$151:AT$167,$F563))*$E563</f>
        <v/>
      </c>
      <c r="AU563" s="37">
        <f>(INDEX(AU$235:AU$238,$D563)*INDEX(AU$239:AU$255,$F563)+AU$194*INDEX(AU$121:AU$137,$F563)*INDEX(AU$151:AU$167,$F563))*$E563</f>
        <v/>
      </c>
      <c r="AV563" s="37">
        <f>(INDEX(AV$235:AV$238,$D563)*INDEX(AV$239:AV$255,$F563)+AV$194*INDEX(AV$121:AV$137,$F563)*INDEX(AV$151:AV$167,$F563))*$E563</f>
        <v/>
      </c>
      <c r="AW563" s="37">
        <f>(INDEX(AW$235:AW$238,$D563)*INDEX(AW$239:AW$255,$F563)+AW$194*INDEX(AW$121:AW$137,$F563)*INDEX(AW$151:AW$167,$F563))*$E563</f>
        <v/>
      </c>
      <c r="AX563" s="37">
        <f>(INDEX(AX$235:AX$238,$D563)*INDEX(AX$239:AX$255,$F563)+AX$194*INDEX(AX$121:AX$137,$F563)*INDEX(AX$151:AX$167,$F563))*$E563</f>
        <v/>
      </c>
      <c r="AY563" s="40">
        <f>SHADOWEFF(INDEX(AY$235:AY$238,$D563),INDEX(AY$239:AY$255,$F563),AY$194,INDEX(AY$121:AY$137,$F563),INDEX(AY$151:AY$167,$F563),$E563)</f>
        <v/>
      </c>
    </row>
    <row r="564" hidden="1" outlineLevel="2">
      <c r="A564" s="14" t="inlineStr">
        <is>
          <t>shp</t>
        </is>
      </c>
      <c r="B564" s="14" t="inlineStr">
        <is>
          <t>nga</t>
        </is>
      </c>
      <c r="C564" s="14" t="inlineStr">
        <is>
          <t>rod</t>
        </is>
      </c>
      <c r="D564" s="37">
        <f>INDEX(Inputs!$M$5:$M$132,MATCH($B564&amp;"|"&amp;$C564,Inputs!$A$5:$A$132,0))</f>
        <v/>
      </c>
      <c r="E564" s="37">
        <f>INDEX(Inputs!$T$5:$T$132,MATCH($B564&amp;"|"&amp;$C564,Inputs!$A$5:$A$132,0))</f>
        <v/>
      </c>
      <c r="F564" s="37">
        <f>INDEX(Inputs!$K$5:$K$132,MATCH($B564&amp;"|"&amp;$C564,Inputs!$A$5:$A$132,0))</f>
        <v/>
      </c>
      <c r="G564" s="36" t="n"/>
      <c r="H564" s="14">
        <f>INDEX(Variables!$B$5:$B$205,MATCH($A564,Variables!$A$5:$A$205,0))&amp;IF($C564="",""," | "&amp;INDEX(Mapping!$B$5:$B$26,MATCH($C564,Mapping!$A$5:$A$26,0))&amp;" | "&amp;INDEX(Mapping!$B$30:$B$46,MATCH($B564,Mapping!$A$30:$A$46,0)))</f>
        <v/>
      </c>
      <c r="I564" s="14">
        <f>INDEX(Variables!$C$5:$C$205,MATCH($A564,Variables!$A$5:$A$205,0))</f>
        <v/>
      </c>
      <c r="J564" s="14">
        <f>INDEX(Variables!$E$5:$E$205,MATCH($A564,Variables!$A$5:$A$205,0))</f>
        <v/>
      </c>
      <c r="K564" s="11">
        <f>LOWER(Settings!$C$4)&amp;".mit."&amp;$A564&amp;IF($C564="","","."&amp;$C564&amp;"."&amp;$B564)&amp;IF(INDEX(Variables!$D$5:$D$205,MATCH($A564,Variables!$A$5:$A$205,0))="","","."&amp;INDEX(Variables!$D$5:$D$205,MATCH($A564,Variables!$A$5:$A$205,0)))&amp;"."&amp;K$5</f>
        <v/>
      </c>
      <c r="L564" s="38">
        <f>(INDEX(L$235:L$238,$D564)*INDEX(L$239:L$255,$F564)+L$194*INDEX(L$121:L$137,$F564)*INDEX(L$151:L$167,$F564))*$E564</f>
        <v/>
      </c>
      <c r="M564" s="37">
        <f>(INDEX(M$235:M$238,$D564)*INDEX(M$239:M$255,$F564)+M$194*INDEX(M$121:M$137,$F564)*INDEX(M$151:M$167,$F564))*$E564</f>
        <v/>
      </c>
      <c r="N564" s="37">
        <f>(INDEX(N$235:N$238,$D564)*INDEX(N$239:N$255,$F564)+N$194*INDEX(N$121:N$137,$F564)*INDEX(N$151:N$167,$F564))*$E564</f>
        <v/>
      </c>
      <c r="O564" s="37">
        <f>(INDEX(O$235:O$238,$D564)*INDEX(O$239:O$255,$F564)+O$194*INDEX(O$121:O$137,$F564)*INDEX(O$151:O$167,$F564))*$E564</f>
        <v/>
      </c>
      <c r="P564" s="37">
        <f>(INDEX(P$235:P$238,$D564)*INDEX(P$239:P$255,$F564)+P$194*INDEX(P$121:P$137,$F564)*INDEX(P$151:P$167,$F564))*$E564</f>
        <v/>
      </c>
      <c r="Q564" s="37">
        <f>(INDEX(Q$235:Q$238,$D564)*INDEX(Q$239:Q$255,$F564)+Q$194*INDEX(Q$121:Q$137,$F564)*INDEX(Q$151:Q$167,$F564))*$E564</f>
        <v/>
      </c>
      <c r="R564" s="37">
        <f>(INDEX(R$235:R$238,$D564)*INDEX(R$239:R$255,$F564)+R$194*INDEX(R$121:R$137,$F564)*INDEX(R$151:R$167,$F564))*$E564</f>
        <v/>
      </c>
      <c r="S564" s="37">
        <f>(INDEX(S$235:S$238,$D564)*INDEX(S$239:S$255,$F564)+S$194*INDEX(S$121:S$137,$F564)*INDEX(S$151:S$167,$F564))*$E564</f>
        <v/>
      </c>
      <c r="T564" s="37">
        <f>(INDEX(T$235:T$238,$D564)*INDEX(T$239:T$255,$F564)+T$194*INDEX(T$121:T$137,$F564)*INDEX(T$151:T$167,$F564))*$E564</f>
        <v/>
      </c>
      <c r="U564" s="37">
        <f>(INDEX(U$235:U$238,$D564)*INDEX(U$239:U$255,$F564)+U$194*INDEX(U$121:U$137,$F564)*INDEX(U$151:U$167,$F564))*$E564</f>
        <v/>
      </c>
      <c r="V564" s="37">
        <f>(INDEX(V$235:V$238,$D564)*INDEX(V$239:V$255,$F564)+V$194*INDEX(V$121:V$137,$F564)*INDEX(V$151:V$167,$F564))*$E564</f>
        <v/>
      </c>
      <c r="W564" s="37">
        <f>(INDEX(W$235:W$238,$D564)*INDEX(W$239:W$255,$F564)+W$194*INDEX(W$121:W$137,$F564)*INDEX(W$151:W$167,$F564))*$E564</f>
        <v/>
      </c>
      <c r="X564" s="37">
        <f>(INDEX(X$235:X$238,$D564)*INDEX(X$239:X$255,$F564)+X$194*INDEX(X$121:X$137,$F564)*INDEX(X$151:X$167,$F564))*$E564</f>
        <v/>
      </c>
      <c r="Y564" s="37">
        <f>(INDEX(Y$235:Y$238,$D564)*INDEX(Y$239:Y$255,$F564)+Y$194*INDEX(Y$121:Y$137,$F564)*INDEX(Y$151:Y$167,$F564))*$E564</f>
        <v/>
      </c>
      <c r="Z564" s="37">
        <f>(INDEX(Z$235:Z$238,$D564)*INDEX(Z$239:Z$255,$F564)+Z$194*INDEX(Z$121:Z$137,$F564)*INDEX(Z$151:Z$167,$F564))*$E564</f>
        <v/>
      </c>
      <c r="AA564" s="37">
        <f>(INDEX(AA$235:AA$238,$D564)*INDEX(AA$239:AA$255,$F564)+AA$194*INDEX(AA$121:AA$137,$F564)*INDEX(AA$151:AA$167,$F564))*$E564</f>
        <v/>
      </c>
      <c r="AB564" s="37">
        <f>(INDEX(AB$235:AB$238,$D564)*INDEX(AB$239:AB$255,$F564)+AB$194*INDEX(AB$121:AB$137,$F564)*INDEX(AB$151:AB$167,$F564))*$E564</f>
        <v/>
      </c>
      <c r="AC564" s="37">
        <f>(INDEX(AC$235:AC$238,$D564)*INDEX(AC$239:AC$255,$F564)+AC$194*INDEX(AC$121:AC$137,$F564)*INDEX(AC$151:AC$167,$F564))*$E564</f>
        <v/>
      </c>
      <c r="AD564" s="40">
        <f>SHADOWEFF(INDEX(AD$235:AD$238,$D564),INDEX(AD$239:AD$255,$F564),AD$194,INDEX(AD$121:AD$137,$F564),INDEX(AD$151:AD$167,$F564),$E564)</f>
        <v/>
      </c>
      <c r="AF564" s="11">
        <f>LOWER(Settings!$C$4)&amp;".mit."&amp;$A564&amp;IF($C564="","","."&amp;$C564&amp;"."&amp;$B564)&amp;IF(INDEX(Variables!$D$5:$D$205,MATCH($A564,Variables!$A$5:$A$205,0))="","","."&amp;INDEX(Variables!$D$5:$D$205,MATCH($A564,Variables!$A$5:$A$205,0)))&amp;"."&amp;AF$5</f>
        <v/>
      </c>
      <c r="AG564" s="38">
        <f>(INDEX(AG$235:AG$238,$D564)*INDEX(AG$239:AG$255,$F564)+AG$194*INDEX(AG$121:AG$137,$F564)*INDEX(AG$151:AG$167,$F564))*$E564</f>
        <v/>
      </c>
      <c r="AH564" s="37">
        <f>(INDEX(AH$235:AH$238,$D564)*INDEX(AH$239:AH$255,$F564)+AH$194*INDEX(AH$121:AH$137,$F564)*INDEX(AH$151:AH$167,$F564))*$E564</f>
        <v/>
      </c>
      <c r="AI564" s="37">
        <f>(INDEX(AI$235:AI$238,$D564)*INDEX(AI$239:AI$255,$F564)+AI$194*INDEX(AI$121:AI$137,$F564)*INDEX(AI$151:AI$167,$F564))*$E564</f>
        <v/>
      </c>
      <c r="AJ564" s="37">
        <f>(INDEX(AJ$235:AJ$238,$D564)*INDEX(AJ$239:AJ$255,$F564)+AJ$194*INDEX(AJ$121:AJ$137,$F564)*INDEX(AJ$151:AJ$167,$F564))*$E564</f>
        <v/>
      </c>
      <c r="AK564" s="37">
        <f>(INDEX(AK$235:AK$238,$D564)*INDEX(AK$239:AK$255,$F564)+AK$194*INDEX(AK$121:AK$137,$F564)*INDEX(AK$151:AK$167,$F564))*$E564</f>
        <v/>
      </c>
      <c r="AL564" s="37">
        <f>(INDEX(AL$235:AL$238,$D564)*INDEX(AL$239:AL$255,$F564)+AL$194*INDEX(AL$121:AL$137,$F564)*INDEX(AL$151:AL$167,$F564))*$E564</f>
        <v/>
      </c>
      <c r="AM564" s="37">
        <f>(INDEX(AM$235:AM$238,$D564)*INDEX(AM$239:AM$255,$F564)+AM$194*INDEX(AM$121:AM$137,$F564)*INDEX(AM$151:AM$167,$F564))*$E564</f>
        <v/>
      </c>
      <c r="AN564" s="37">
        <f>(INDEX(AN$235:AN$238,$D564)*INDEX(AN$239:AN$255,$F564)+AN$194*INDEX(AN$121:AN$137,$F564)*INDEX(AN$151:AN$167,$F564))*$E564</f>
        <v/>
      </c>
      <c r="AO564" s="37">
        <f>(INDEX(AO$235:AO$238,$D564)*INDEX(AO$239:AO$255,$F564)+AO$194*INDEX(AO$121:AO$137,$F564)*INDEX(AO$151:AO$167,$F564))*$E564</f>
        <v/>
      </c>
      <c r="AP564" s="37">
        <f>(INDEX(AP$235:AP$238,$D564)*INDEX(AP$239:AP$255,$F564)+AP$194*INDEX(AP$121:AP$137,$F564)*INDEX(AP$151:AP$167,$F564))*$E564</f>
        <v/>
      </c>
      <c r="AQ564" s="37">
        <f>(INDEX(AQ$235:AQ$238,$D564)*INDEX(AQ$239:AQ$255,$F564)+AQ$194*INDEX(AQ$121:AQ$137,$F564)*INDEX(AQ$151:AQ$167,$F564))*$E564</f>
        <v/>
      </c>
      <c r="AR564" s="37">
        <f>(INDEX(AR$235:AR$238,$D564)*INDEX(AR$239:AR$255,$F564)+AR$194*INDEX(AR$121:AR$137,$F564)*INDEX(AR$151:AR$167,$F564))*$E564</f>
        <v/>
      </c>
      <c r="AS564" s="37">
        <f>(INDEX(AS$235:AS$238,$D564)*INDEX(AS$239:AS$255,$F564)+AS$194*INDEX(AS$121:AS$137,$F564)*INDEX(AS$151:AS$167,$F564))*$E564</f>
        <v/>
      </c>
      <c r="AT564" s="37">
        <f>(INDEX(AT$235:AT$238,$D564)*INDEX(AT$239:AT$255,$F564)+AT$194*INDEX(AT$121:AT$137,$F564)*INDEX(AT$151:AT$167,$F564))*$E564</f>
        <v/>
      </c>
      <c r="AU564" s="37">
        <f>(INDEX(AU$235:AU$238,$D564)*INDEX(AU$239:AU$255,$F564)+AU$194*INDEX(AU$121:AU$137,$F564)*INDEX(AU$151:AU$167,$F564))*$E564</f>
        <v/>
      </c>
      <c r="AV564" s="37">
        <f>(INDEX(AV$235:AV$238,$D564)*INDEX(AV$239:AV$255,$F564)+AV$194*INDEX(AV$121:AV$137,$F564)*INDEX(AV$151:AV$167,$F564))*$E564</f>
        <v/>
      </c>
      <c r="AW564" s="37">
        <f>(INDEX(AW$235:AW$238,$D564)*INDEX(AW$239:AW$255,$F564)+AW$194*INDEX(AW$121:AW$137,$F564)*INDEX(AW$151:AW$167,$F564))*$E564</f>
        <v/>
      </c>
      <c r="AX564" s="37">
        <f>(INDEX(AX$235:AX$238,$D564)*INDEX(AX$239:AX$255,$F564)+AX$194*INDEX(AX$121:AX$137,$F564)*INDEX(AX$151:AX$167,$F564))*$E564</f>
        <v/>
      </c>
      <c r="AY564" s="40">
        <f>SHADOWEFF(INDEX(AY$235:AY$238,$D564),INDEX(AY$239:AY$255,$F564),AY$194,INDEX(AY$121:AY$137,$F564),INDEX(AY$151:AY$167,$F564),$E564)</f>
        <v/>
      </c>
    </row>
    <row r="565" hidden="1" outlineLevel="2">
      <c r="A565" s="14" t="inlineStr">
        <is>
          <t>shp</t>
        </is>
      </c>
      <c r="B565" s="14" t="inlineStr">
        <is>
          <t>gso</t>
        </is>
      </c>
      <c r="C565" s="14" t="inlineStr">
        <is>
          <t>rod</t>
        </is>
      </c>
      <c r="D565" s="37">
        <f>INDEX(Inputs!$M$5:$M$132,MATCH($B565&amp;"|"&amp;$C565,Inputs!$A$5:$A$132,0))</f>
        <v/>
      </c>
      <c r="E565" s="37">
        <f>INDEX(Inputs!$T$5:$T$132,MATCH($B565&amp;"|"&amp;$C565,Inputs!$A$5:$A$132,0))</f>
        <v/>
      </c>
      <c r="F565" s="37">
        <f>INDEX(Inputs!$K$5:$K$132,MATCH($B565&amp;"|"&amp;$C565,Inputs!$A$5:$A$132,0))</f>
        <v/>
      </c>
      <c r="G565" s="36" t="n"/>
      <c r="H565" s="14">
        <f>INDEX(Variables!$B$5:$B$205,MATCH($A565,Variables!$A$5:$A$205,0))&amp;IF($C565="",""," | "&amp;INDEX(Mapping!$B$5:$B$26,MATCH($C565,Mapping!$A$5:$A$26,0))&amp;" | "&amp;INDEX(Mapping!$B$30:$B$46,MATCH($B565,Mapping!$A$30:$A$46,0)))</f>
        <v/>
      </c>
      <c r="I565" s="14">
        <f>INDEX(Variables!$C$5:$C$205,MATCH($A565,Variables!$A$5:$A$205,0))</f>
        <v/>
      </c>
      <c r="J565" s="14">
        <f>INDEX(Variables!$E$5:$E$205,MATCH($A565,Variables!$A$5:$A$205,0))</f>
        <v/>
      </c>
      <c r="K565" s="11">
        <f>LOWER(Settings!$C$4)&amp;".mit."&amp;$A565&amp;IF($C565="","","."&amp;$C565&amp;"."&amp;$B565)&amp;IF(INDEX(Variables!$D$5:$D$205,MATCH($A565,Variables!$A$5:$A$205,0))="","","."&amp;INDEX(Variables!$D$5:$D$205,MATCH($A565,Variables!$A$5:$A$205,0)))&amp;"."&amp;K$5</f>
        <v/>
      </c>
      <c r="L565" s="38">
        <f>(INDEX(L$235:L$238,$D565)*INDEX(L$239:L$255,$F565)+L$194*INDEX(L$121:L$137,$F565)*INDEX(L$151:L$167,$F565))*$E565</f>
        <v/>
      </c>
      <c r="M565" s="37">
        <f>(INDEX(M$235:M$238,$D565)*INDEX(M$239:M$255,$F565)+M$194*INDEX(M$121:M$137,$F565)*INDEX(M$151:M$167,$F565))*$E565</f>
        <v/>
      </c>
      <c r="N565" s="37">
        <f>(INDEX(N$235:N$238,$D565)*INDEX(N$239:N$255,$F565)+N$194*INDEX(N$121:N$137,$F565)*INDEX(N$151:N$167,$F565))*$E565</f>
        <v/>
      </c>
      <c r="O565" s="37">
        <f>(INDEX(O$235:O$238,$D565)*INDEX(O$239:O$255,$F565)+O$194*INDEX(O$121:O$137,$F565)*INDEX(O$151:O$167,$F565))*$E565</f>
        <v/>
      </c>
      <c r="P565" s="37">
        <f>(INDEX(P$235:P$238,$D565)*INDEX(P$239:P$255,$F565)+P$194*INDEX(P$121:P$137,$F565)*INDEX(P$151:P$167,$F565))*$E565</f>
        <v/>
      </c>
      <c r="Q565" s="37">
        <f>(INDEX(Q$235:Q$238,$D565)*INDEX(Q$239:Q$255,$F565)+Q$194*INDEX(Q$121:Q$137,$F565)*INDEX(Q$151:Q$167,$F565))*$E565</f>
        <v/>
      </c>
      <c r="R565" s="37">
        <f>(INDEX(R$235:R$238,$D565)*INDEX(R$239:R$255,$F565)+R$194*INDEX(R$121:R$137,$F565)*INDEX(R$151:R$167,$F565))*$E565</f>
        <v/>
      </c>
      <c r="S565" s="37">
        <f>(INDEX(S$235:S$238,$D565)*INDEX(S$239:S$255,$F565)+S$194*INDEX(S$121:S$137,$F565)*INDEX(S$151:S$167,$F565))*$E565</f>
        <v/>
      </c>
      <c r="T565" s="37">
        <f>(INDEX(T$235:T$238,$D565)*INDEX(T$239:T$255,$F565)+T$194*INDEX(T$121:T$137,$F565)*INDEX(T$151:T$167,$F565))*$E565</f>
        <v/>
      </c>
      <c r="U565" s="37">
        <f>(INDEX(U$235:U$238,$D565)*INDEX(U$239:U$255,$F565)+U$194*INDEX(U$121:U$137,$F565)*INDEX(U$151:U$167,$F565))*$E565</f>
        <v/>
      </c>
      <c r="V565" s="37">
        <f>(INDEX(V$235:V$238,$D565)*INDEX(V$239:V$255,$F565)+V$194*INDEX(V$121:V$137,$F565)*INDEX(V$151:V$167,$F565))*$E565</f>
        <v/>
      </c>
      <c r="W565" s="37">
        <f>(INDEX(W$235:W$238,$D565)*INDEX(W$239:W$255,$F565)+W$194*INDEX(W$121:W$137,$F565)*INDEX(W$151:W$167,$F565))*$E565</f>
        <v/>
      </c>
      <c r="X565" s="37">
        <f>(INDEX(X$235:X$238,$D565)*INDEX(X$239:X$255,$F565)+X$194*INDEX(X$121:X$137,$F565)*INDEX(X$151:X$167,$F565))*$E565</f>
        <v/>
      </c>
      <c r="Y565" s="37">
        <f>(INDEX(Y$235:Y$238,$D565)*INDEX(Y$239:Y$255,$F565)+Y$194*INDEX(Y$121:Y$137,$F565)*INDEX(Y$151:Y$167,$F565))*$E565</f>
        <v/>
      </c>
      <c r="Z565" s="37">
        <f>(INDEX(Z$235:Z$238,$D565)*INDEX(Z$239:Z$255,$F565)+Z$194*INDEX(Z$121:Z$137,$F565)*INDEX(Z$151:Z$167,$F565))*$E565</f>
        <v/>
      </c>
      <c r="AA565" s="37">
        <f>(INDEX(AA$235:AA$238,$D565)*INDEX(AA$239:AA$255,$F565)+AA$194*INDEX(AA$121:AA$137,$F565)*INDEX(AA$151:AA$167,$F565))*$E565</f>
        <v/>
      </c>
      <c r="AB565" s="37">
        <f>(INDEX(AB$235:AB$238,$D565)*INDEX(AB$239:AB$255,$F565)+AB$194*INDEX(AB$121:AB$137,$F565)*INDEX(AB$151:AB$167,$F565))*$E565</f>
        <v/>
      </c>
      <c r="AC565" s="37">
        <f>(INDEX(AC$235:AC$238,$D565)*INDEX(AC$239:AC$255,$F565)+AC$194*INDEX(AC$121:AC$137,$F565)*INDEX(AC$151:AC$167,$F565))*$E565</f>
        <v/>
      </c>
      <c r="AD565" s="40">
        <f>SHADOWEFF(INDEX(AD$235:AD$238,$D565),INDEX(AD$239:AD$255,$F565),AD$194,INDEX(AD$121:AD$137,$F565),INDEX(AD$151:AD$167,$F565),$E565)</f>
        <v/>
      </c>
      <c r="AF565" s="11">
        <f>LOWER(Settings!$C$4)&amp;".mit."&amp;$A565&amp;IF($C565="","","."&amp;$C565&amp;"."&amp;$B565)&amp;IF(INDEX(Variables!$D$5:$D$205,MATCH($A565,Variables!$A$5:$A$205,0))="","","."&amp;INDEX(Variables!$D$5:$D$205,MATCH($A565,Variables!$A$5:$A$205,0)))&amp;"."&amp;AF$5</f>
        <v/>
      </c>
      <c r="AG565" s="38">
        <f>(INDEX(AG$235:AG$238,$D565)*INDEX(AG$239:AG$255,$F565)+AG$194*INDEX(AG$121:AG$137,$F565)*INDEX(AG$151:AG$167,$F565))*$E565</f>
        <v/>
      </c>
      <c r="AH565" s="37">
        <f>(INDEX(AH$235:AH$238,$D565)*INDEX(AH$239:AH$255,$F565)+AH$194*INDEX(AH$121:AH$137,$F565)*INDEX(AH$151:AH$167,$F565))*$E565</f>
        <v/>
      </c>
      <c r="AI565" s="37">
        <f>(INDEX(AI$235:AI$238,$D565)*INDEX(AI$239:AI$255,$F565)+AI$194*INDEX(AI$121:AI$137,$F565)*INDEX(AI$151:AI$167,$F565))*$E565</f>
        <v/>
      </c>
      <c r="AJ565" s="37">
        <f>(INDEX(AJ$235:AJ$238,$D565)*INDEX(AJ$239:AJ$255,$F565)+AJ$194*INDEX(AJ$121:AJ$137,$F565)*INDEX(AJ$151:AJ$167,$F565))*$E565</f>
        <v/>
      </c>
      <c r="AK565" s="37">
        <f>(INDEX(AK$235:AK$238,$D565)*INDEX(AK$239:AK$255,$F565)+AK$194*INDEX(AK$121:AK$137,$F565)*INDEX(AK$151:AK$167,$F565))*$E565</f>
        <v/>
      </c>
      <c r="AL565" s="37">
        <f>(INDEX(AL$235:AL$238,$D565)*INDEX(AL$239:AL$255,$F565)+AL$194*INDEX(AL$121:AL$137,$F565)*INDEX(AL$151:AL$167,$F565))*$E565</f>
        <v/>
      </c>
      <c r="AM565" s="37">
        <f>(INDEX(AM$235:AM$238,$D565)*INDEX(AM$239:AM$255,$F565)+AM$194*INDEX(AM$121:AM$137,$F565)*INDEX(AM$151:AM$167,$F565))*$E565</f>
        <v/>
      </c>
      <c r="AN565" s="37">
        <f>(INDEX(AN$235:AN$238,$D565)*INDEX(AN$239:AN$255,$F565)+AN$194*INDEX(AN$121:AN$137,$F565)*INDEX(AN$151:AN$167,$F565))*$E565</f>
        <v/>
      </c>
      <c r="AO565" s="37">
        <f>(INDEX(AO$235:AO$238,$D565)*INDEX(AO$239:AO$255,$F565)+AO$194*INDEX(AO$121:AO$137,$F565)*INDEX(AO$151:AO$167,$F565))*$E565</f>
        <v/>
      </c>
      <c r="AP565" s="37">
        <f>(INDEX(AP$235:AP$238,$D565)*INDEX(AP$239:AP$255,$F565)+AP$194*INDEX(AP$121:AP$137,$F565)*INDEX(AP$151:AP$167,$F565))*$E565</f>
        <v/>
      </c>
      <c r="AQ565" s="37">
        <f>(INDEX(AQ$235:AQ$238,$D565)*INDEX(AQ$239:AQ$255,$F565)+AQ$194*INDEX(AQ$121:AQ$137,$F565)*INDEX(AQ$151:AQ$167,$F565))*$E565</f>
        <v/>
      </c>
      <c r="AR565" s="37">
        <f>(INDEX(AR$235:AR$238,$D565)*INDEX(AR$239:AR$255,$F565)+AR$194*INDEX(AR$121:AR$137,$F565)*INDEX(AR$151:AR$167,$F565))*$E565</f>
        <v/>
      </c>
      <c r="AS565" s="37">
        <f>(INDEX(AS$235:AS$238,$D565)*INDEX(AS$239:AS$255,$F565)+AS$194*INDEX(AS$121:AS$137,$F565)*INDEX(AS$151:AS$167,$F565))*$E565</f>
        <v/>
      </c>
      <c r="AT565" s="37">
        <f>(INDEX(AT$235:AT$238,$D565)*INDEX(AT$239:AT$255,$F565)+AT$194*INDEX(AT$121:AT$137,$F565)*INDEX(AT$151:AT$167,$F565))*$E565</f>
        <v/>
      </c>
      <c r="AU565" s="37">
        <f>(INDEX(AU$235:AU$238,$D565)*INDEX(AU$239:AU$255,$F565)+AU$194*INDEX(AU$121:AU$137,$F565)*INDEX(AU$151:AU$167,$F565))*$E565</f>
        <v/>
      </c>
      <c r="AV565" s="37">
        <f>(INDEX(AV$235:AV$238,$D565)*INDEX(AV$239:AV$255,$F565)+AV$194*INDEX(AV$121:AV$137,$F565)*INDEX(AV$151:AV$167,$F565))*$E565</f>
        <v/>
      </c>
      <c r="AW565" s="37">
        <f>(INDEX(AW$235:AW$238,$D565)*INDEX(AW$239:AW$255,$F565)+AW$194*INDEX(AW$121:AW$137,$F565)*INDEX(AW$151:AW$167,$F565))*$E565</f>
        <v/>
      </c>
      <c r="AX565" s="37">
        <f>(INDEX(AX$235:AX$238,$D565)*INDEX(AX$239:AX$255,$F565)+AX$194*INDEX(AX$121:AX$137,$F565)*INDEX(AX$151:AX$167,$F565))*$E565</f>
        <v/>
      </c>
      <c r="AY565" s="40">
        <f>SHADOWEFF(INDEX(AY$235:AY$238,$D565),INDEX(AY$239:AY$255,$F565),AY$194,INDEX(AY$121:AY$137,$F565),INDEX(AY$151:AY$167,$F565),$E565)</f>
        <v/>
      </c>
    </row>
    <row r="566" hidden="1" outlineLevel="2">
      <c r="A566" s="14" t="inlineStr">
        <is>
          <t>shp</t>
        </is>
      </c>
      <c r="B566" s="14" t="inlineStr">
        <is>
          <t>die</t>
        </is>
      </c>
      <c r="C566" s="14" t="inlineStr">
        <is>
          <t>rod</t>
        </is>
      </c>
      <c r="D566" s="37">
        <f>INDEX(Inputs!$M$5:$M$132,MATCH($B566&amp;"|"&amp;$C566,Inputs!$A$5:$A$132,0))</f>
        <v/>
      </c>
      <c r="E566" s="37">
        <f>INDEX(Inputs!$T$5:$T$132,MATCH($B566&amp;"|"&amp;$C566,Inputs!$A$5:$A$132,0))</f>
        <v/>
      </c>
      <c r="F566" s="37">
        <f>INDEX(Inputs!$K$5:$K$132,MATCH($B566&amp;"|"&amp;$C566,Inputs!$A$5:$A$132,0))</f>
        <v/>
      </c>
      <c r="G566" s="36" t="n"/>
      <c r="H566" s="14">
        <f>INDEX(Variables!$B$5:$B$205,MATCH($A566,Variables!$A$5:$A$205,0))&amp;IF($C566="",""," | "&amp;INDEX(Mapping!$B$5:$B$26,MATCH($C566,Mapping!$A$5:$A$26,0))&amp;" | "&amp;INDEX(Mapping!$B$30:$B$46,MATCH($B566,Mapping!$A$30:$A$46,0)))</f>
        <v/>
      </c>
      <c r="I566" s="14">
        <f>INDEX(Variables!$C$5:$C$205,MATCH($A566,Variables!$A$5:$A$205,0))</f>
        <v/>
      </c>
      <c r="J566" s="14">
        <f>INDEX(Variables!$E$5:$E$205,MATCH($A566,Variables!$A$5:$A$205,0))</f>
        <v/>
      </c>
      <c r="K566" s="11">
        <f>LOWER(Settings!$C$4)&amp;".mit."&amp;$A566&amp;IF($C566="","","."&amp;$C566&amp;"."&amp;$B566)&amp;IF(INDEX(Variables!$D$5:$D$205,MATCH($A566,Variables!$A$5:$A$205,0))="","","."&amp;INDEX(Variables!$D$5:$D$205,MATCH($A566,Variables!$A$5:$A$205,0)))&amp;"."&amp;K$5</f>
        <v/>
      </c>
      <c r="L566" s="38">
        <f>(INDEX(L$235:L$238,$D566)*INDEX(L$239:L$255,$F566)+L$194*INDEX(L$121:L$137,$F566)*INDEX(L$151:L$167,$F566))*$E566</f>
        <v/>
      </c>
      <c r="M566" s="37">
        <f>(INDEX(M$235:M$238,$D566)*INDEX(M$239:M$255,$F566)+M$194*INDEX(M$121:M$137,$F566)*INDEX(M$151:M$167,$F566))*$E566</f>
        <v/>
      </c>
      <c r="N566" s="37">
        <f>(INDEX(N$235:N$238,$D566)*INDEX(N$239:N$255,$F566)+N$194*INDEX(N$121:N$137,$F566)*INDEX(N$151:N$167,$F566))*$E566</f>
        <v/>
      </c>
      <c r="O566" s="37">
        <f>(INDEX(O$235:O$238,$D566)*INDEX(O$239:O$255,$F566)+O$194*INDEX(O$121:O$137,$F566)*INDEX(O$151:O$167,$F566))*$E566</f>
        <v/>
      </c>
      <c r="P566" s="37">
        <f>(INDEX(P$235:P$238,$D566)*INDEX(P$239:P$255,$F566)+P$194*INDEX(P$121:P$137,$F566)*INDEX(P$151:P$167,$F566))*$E566</f>
        <v/>
      </c>
      <c r="Q566" s="37">
        <f>(INDEX(Q$235:Q$238,$D566)*INDEX(Q$239:Q$255,$F566)+Q$194*INDEX(Q$121:Q$137,$F566)*INDEX(Q$151:Q$167,$F566))*$E566</f>
        <v/>
      </c>
      <c r="R566" s="37">
        <f>(INDEX(R$235:R$238,$D566)*INDEX(R$239:R$255,$F566)+R$194*INDEX(R$121:R$137,$F566)*INDEX(R$151:R$167,$F566))*$E566</f>
        <v/>
      </c>
      <c r="S566" s="37">
        <f>(INDEX(S$235:S$238,$D566)*INDEX(S$239:S$255,$F566)+S$194*INDEX(S$121:S$137,$F566)*INDEX(S$151:S$167,$F566))*$E566</f>
        <v/>
      </c>
      <c r="T566" s="37">
        <f>(INDEX(T$235:T$238,$D566)*INDEX(T$239:T$255,$F566)+T$194*INDEX(T$121:T$137,$F566)*INDEX(T$151:T$167,$F566))*$E566</f>
        <v/>
      </c>
      <c r="U566" s="37">
        <f>(INDEX(U$235:U$238,$D566)*INDEX(U$239:U$255,$F566)+U$194*INDEX(U$121:U$137,$F566)*INDEX(U$151:U$167,$F566))*$E566</f>
        <v/>
      </c>
      <c r="V566" s="37">
        <f>(INDEX(V$235:V$238,$D566)*INDEX(V$239:V$255,$F566)+V$194*INDEX(V$121:V$137,$F566)*INDEX(V$151:V$167,$F566))*$E566</f>
        <v/>
      </c>
      <c r="W566" s="37">
        <f>(INDEX(W$235:W$238,$D566)*INDEX(W$239:W$255,$F566)+W$194*INDEX(W$121:W$137,$F566)*INDEX(W$151:W$167,$F566))*$E566</f>
        <v/>
      </c>
      <c r="X566" s="37">
        <f>(INDEX(X$235:X$238,$D566)*INDEX(X$239:X$255,$F566)+X$194*INDEX(X$121:X$137,$F566)*INDEX(X$151:X$167,$F566))*$E566</f>
        <v/>
      </c>
      <c r="Y566" s="37">
        <f>(INDEX(Y$235:Y$238,$D566)*INDEX(Y$239:Y$255,$F566)+Y$194*INDEX(Y$121:Y$137,$F566)*INDEX(Y$151:Y$167,$F566))*$E566</f>
        <v/>
      </c>
      <c r="Z566" s="37">
        <f>(INDEX(Z$235:Z$238,$D566)*INDEX(Z$239:Z$255,$F566)+Z$194*INDEX(Z$121:Z$137,$F566)*INDEX(Z$151:Z$167,$F566))*$E566</f>
        <v/>
      </c>
      <c r="AA566" s="37">
        <f>(INDEX(AA$235:AA$238,$D566)*INDEX(AA$239:AA$255,$F566)+AA$194*INDEX(AA$121:AA$137,$F566)*INDEX(AA$151:AA$167,$F566))*$E566</f>
        <v/>
      </c>
      <c r="AB566" s="37">
        <f>(INDEX(AB$235:AB$238,$D566)*INDEX(AB$239:AB$255,$F566)+AB$194*INDEX(AB$121:AB$137,$F566)*INDEX(AB$151:AB$167,$F566))*$E566</f>
        <v/>
      </c>
      <c r="AC566" s="37">
        <f>(INDEX(AC$235:AC$238,$D566)*INDEX(AC$239:AC$255,$F566)+AC$194*INDEX(AC$121:AC$137,$F566)*INDEX(AC$151:AC$167,$F566))*$E566</f>
        <v/>
      </c>
      <c r="AD566" s="40">
        <f>SHADOWEFF(INDEX(AD$235:AD$238,$D566),INDEX(AD$239:AD$255,$F566),AD$194,INDEX(AD$121:AD$137,$F566),INDEX(AD$151:AD$167,$F566),$E566)</f>
        <v/>
      </c>
      <c r="AF566" s="11">
        <f>LOWER(Settings!$C$4)&amp;".mit."&amp;$A566&amp;IF($C566="","","."&amp;$C566&amp;"."&amp;$B566)&amp;IF(INDEX(Variables!$D$5:$D$205,MATCH($A566,Variables!$A$5:$A$205,0))="","","."&amp;INDEX(Variables!$D$5:$D$205,MATCH($A566,Variables!$A$5:$A$205,0)))&amp;"."&amp;AF$5</f>
        <v/>
      </c>
      <c r="AG566" s="38">
        <f>(INDEX(AG$235:AG$238,$D566)*INDEX(AG$239:AG$255,$F566)+AG$194*INDEX(AG$121:AG$137,$F566)*INDEX(AG$151:AG$167,$F566))*$E566</f>
        <v/>
      </c>
      <c r="AH566" s="37">
        <f>(INDEX(AH$235:AH$238,$D566)*INDEX(AH$239:AH$255,$F566)+AH$194*INDEX(AH$121:AH$137,$F566)*INDEX(AH$151:AH$167,$F566))*$E566</f>
        <v/>
      </c>
      <c r="AI566" s="37">
        <f>(INDEX(AI$235:AI$238,$D566)*INDEX(AI$239:AI$255,$F566)+AI$194*INDEX(AI$121:AI$137,$F566)*INDEX(AI$151:AI$167,$F566))*$E566</f>
        <v/>
      </c>
      <c r="AJ566" s="37">
        <f>(INDEX(AJ$235:AJ$238,$D566)*INDEX(AJ$239:AJ$255,$F566)+AJ$194*INDEX(AJ$121:AJ$137,$F566)*INDEX(AJ$151:AJ$167,$F566))*$E566</f>
        <v/>
      </c>
      <c r="AK566" s="37">
        <f>(INDEX(AK$235:AK$238,$D566)*INDEX(AK$239:AK$255,$F566)+AK$194*INDEX(AK$121:AK$137,$F566)*INDEX(AK$151:AK$167,$F566))*$E566</f>
        <v/>
      </c>
      <c r="AL566" s="37">
        <f>(INDEX(AL$235:AL$238,$D566)*INDEX(AL$239:AL$255,$F566)+AL$194*INDEX(AL$121:AL$137,$F566)*INDEX(AL$151:AL$167,$F566))*$E566</f>
        <v/>
      </c>
      <c r="AM566" s="37">
        <f>(INDEX(AM$235:AM$238,$D566)*INDEX(AM$239:AM$255,$F566)+AM$194*INDEX(AM$121:AM$137,$F566)*INDEX(AM$151:AM$167,$F566))*$E566</f>
        <v/>
      </c>
      <c r="AN566" s="37">
        <f>(INDEX(AN$235:AN$238,$D566)*INDEX(AN$239:AN$255,$F566)+AN$194*INDEX(AN$121:AN$137,$F566)*INDEX(AN$151:AN$167,$F566))*$E566</f>
        <v/>
      </c>
      <c r="AO566" s="37">
        <f>(INDEX(AO$235:AO$238,$D566)*INDEX(AO$239:AO$255,$F566)+AO$194*INDEX(AO$121:AO$137,$F566)*INDEX(AO$151:AO$167,$F566))*$E566</f>
        <v/>
      </c>
      <c r="AP566" s="37">
        <f>(INDEX(AP$235:AP$238,$D566)*INDEX(AP$239:AP$255,$F566)+AP$194*INDEX(AP$121:AP$137,$F566)*INDEX(AP$151:AP$167,$F566))*$E566</f>
        <v/>
      </c>
      <c r="AQ566" s="37">
        <f>(INDEX(AQ$235:AQ$238,$D566)*INDEX(AQ$239:AQ$255,$F566)+AQ$194*INDEX(AQ$121:AQ$137,$F566)*INDEX(AQ$151:AQ$167,$F566))*$E566</f>
        <v/>
      </c>
      <c r="AR566" s="37">
        <f>(INDEX(AR$235:AR$238,$D566)*INDEX(AR$239:AR$255,$F566)+AR$194*INDEX(AR$121:AR$137,$F566)*INDEX(AR$151:AR$167,$F566))*$E566</f>
        <v/>
      </c>
      <c r="AS566" s="37">
        <f>(INDEX(AS$235:AS$238,$D566)*INDEX(AS$239:AS$255,$F566)+AS$194*INDEX(AS$121:AS$137,$F566)*INDEX(AS$151:AS$167,$F566))*$E566</f>
        <v/>
      </c>
      <c r="AT566" s="37">
        <f>(INDEX(AT$235:AT$238,$D566)*INDEX(AT$239:AT$255,$F566)+AT$194*INDEX(AT$121:AT$137,$F566)*INDEX(AT$151:AT$167,$F566))*$E566</f>
        <v/>
      </c>
      <c r="AU566" s="37">
        <f>(INDEX(AU$235:AU$238,$D566)*INDEX(AU$239:AU$255,$F566)+AU$194*INDEX(AU$121:AU$137,$F566)*INDEX(AU$151:AU$167,$F566))*$E566</f>
        <v/>
      </c>
      <c r="AV566" s="37">
        <f>(INDEX(AV$235:AV$238,$D566)*INDEX(AV$239:AV$255,$F566)+AV$194*INDEX(AV$121:AV$137,$F566)*INDEX(AV$151:AV$167,$F566))*$E566</f>
        <v/>
      </c>
      <c r="AW566" s="37">
        <f>(INDEX(AW$235:AW$238,$D566)*INDEX(AW$239:AW$255,$F566)+AW$194*INDEX(AW$121:AW$137,$F566)*INDEX(AW$151:AW$167,$F566))*$E566</f>
        <v/>
      </c>
      <c r="AX566" s="37">
        <f>(INDEX(AX$235:AX$238,$D566)*INDEX(AX$239:AX$255,$F566)+AX$194*INDEX(AX$121:AX$137,$F566)*INDEX(AX$151:AX$167,$F566))*$E566</f>
        <v/>
      </c>
      <c r="AY566" s="40">
        <f>SHADOWEFF(INDEX(AY$235:AY$238,$D566),INDEX(AY$239:AY$255,$F566),AY$194,INDEX(AY$121:AY$137,$F566),INDEX(AY$151:AY$167,$F566),$E566)</f>
        <v/>
      </c>
    </row>
    <row r="567" hidden="1" outlineLevel="2">
      <c r="A567" s="14" t="inlineStr">
        <is>
          <t>shp</t>
        </is>
      </c>
      <c r="B567" s="14" t="inlineStr">
        <is>
          <t>lpg</t>
        </is>
      </c>
      <c r="C567" s="14" t="inlineStr">
        <is>
          <t>rod</t>
        </is>
      </c>
      <c r="D567" s="37">
        <f>INDEX(Inputs!$M$5:$M$132,MATCH($B567&amp;"|"&amp;$C567,Inputs!$A$5:$A$132,0))</f>
        <v/>
      </c>
      <c r="E567" s="37">
        <f>INDEX(Inputs!$T$5:$T$132,MATCH($B567&amp;"|"&amp;$C567,Inputs!$A$5:$A$132,0))</f>
        <v/>
      </c>
      <c r="F567" s="37">
        <f>INDEX(Inputs!$K$5:$K$132,MATCH($B567&amp;"|"&amp;$C567,Inputs!$A$5:$A$132,0))</f>
        <v/>
      </c>
      <c r="G567" s="36" t="n"/>
      <c r="H567" s="14">
        <f>INDEX(Variables!$B$5:$B$205,MATCH($A567,Variables!$A$5:$A$205,0))&amp;IF($C567="",""," | "&amp;INDEX(Mapping!$B$5:$B$26,MATCH($C567,Mapping!$A$5:$A$26,0))&amp;" | "&amp;INDEX(Mapping!$B$30:$B$46,MATCH($B567,Mapping!$A$30:$A$46,0)))</f>
        <v/>
      </c>
      <c r="I567" s="14">
        <f>INDEX(Variables!$C$5:$C$205,MATCH($A567,Variables!$A$5:$A$205,0))</f>
        <v/>
      </c>
      <c r="J567" s="14">
        <f>INDEX(Variables!$E$5:$E$205,MATCH($A567,Variables!$A$5:$A$205,0))</f>
        <v/>
      </c>
      <c r="K567" s="11">
        <f>LOWER(Settings!$C$4)&amp;".mit."&amp;$A567&amp;IF($C567="","","."&amp;$C567&amp;"."&amp;$B567)&amp;IF(INDEX(Variables!$D$5:$D$205,MATCH($A567,Variables!$A$5:$A$205,0))="","","."&amp;INDEX(Variables!$D$5:$D$205,MATCH($A567,Variables!$A$5:$A$205,0)))&amp;"."&amp;K$5</f>
        <v/>
      </c>
      <c r="L567" s="38">
        <f>(INDEX(L$235:L$238,$D567)*INDEX(L$239:L$255,$F567)+L$194*INDEX(L$121:L$137,$F567)*INDEX(L$151:L$167,$F567))*$E567</f>
        <v/>
      </c>
      <c r="M567" s="37">
        <f>(INDEX(M$235:M$238,$D567)*INDEX(M$239:M$255,$F567)+M$194*INDEX(M$121:M$137,$F567)*INDEX(M$151:M$167,$F567))*$E567</f>
        <v/>
      </c>
      <c r="N567" s="37">
        <f>(INDEX(N$235:N$238,$D567)*INDEX(N$239:N$255,$F567)+N$194*INDEX(N$121:N$137,$F567)*INDEX(N$151:N$167,$F567))*$E567</f>
        <v/>
      </c>
      <c r="O567" s="37">
        <f>(INDEX(O$235:O$238,$D567)*INDEX(O$239:O$255,$F567)+O$194*INDEX(O$121:O$137,$F567)*INDEX(O$151:O$167,$F567))*$E567</f>
        <v/>
      </c>
      <c r="P567" s="37">
        <f>(INDEX(P$235:P$238,$D567)*INDEX(P$239:P$255,$F567)+P$194*INDEX(P$121:P$137,$F567)*INDEX(P$151:P$167,$F567))*$E567</f>
        <v/>
      </c>
      <c r="Q567" s="37">
        <f>(INDEX(Q$235:Q$238,$D567)*INDEX(Q$239:Q$255,$F567)+Q$194*INDEX(Q$121:Q$137,$F567)*INDEX(Q$151:Q$167,$F567))*$E567</f>
        <v/>
      </c>
      <c r="R567" s="37">
        <f>(INDEX(R$235:R$238,$D567)*INDEX(R$239:R$255,$F567)+R$194*INDEX(R$121:R$137,$F567)*INDEX(R$151:R$167,$F567))*$E567</f>
        <v/>
      </c>
      <c r="S567" s="37">
        <f>(INDEX(S$235:S$238,$D567)*INDEX(S$239:S$255,$F567)+S$194*INDEX(S$121:S$137,$F567)*INDEX(S$151:S$167,$F567))*$E567</f>
        <v/>
      </c>
      <c r="T567" s="37">
        <f>(INDEX(T$235:T$238,$D567)*INDEX(T$239:T$255,$F567)+T$194*INDEX(T$121:T$137,$F567)*INDEX(T$151:T$167,$F567))*$E567</f>
        <v/>
      </c>
      <c r="U567" s="37">
        <f>(INDEX(U$235:U$238,$D567)*INDEX(U$239:U$255,$F567)+U$194*INDEX(U$121:U$137,$F567)*INDEX(U$151:U$167,$F567))*$E567</f>
        <v/>
      </c>
      <c r="V567" s="37">
        <f>(INDEX(V$235:V$238,$D567)*INDEX(V$239:V$255,$F567)+V$194*INDEX(V$121:V$137,$F567)*INDEX(V$151:V$167,$F567))*$E567</f>
        <v/>
      </c>
      <c r="W567" s="37">
        <f>(INDEX(W$235:W$238,$D567)*INDEX(W$239:W$255,$F567)+W$194*INDEX(W$121:W$137,$F567)*INDEX(W$151:W$167,$F567))*$E567</f>
        <v/>
      </c>
      <c r="X567" s="37">
        <f>(INDEX(X$235:X$238,$D567)*INDEX(X$239:X$255,$F567)+X$194*INDEX(X$121:X$137,$F567)*INDEX(X$151:X$167,$F567))*$E567</f>
        <v/>
      </c>
      <c r="Y567" s="37">
        <f>(INDEX(Y$235:Y$238,$D567)*INDEX(Y$239:Y$255,$F567)+Y$194*INDEX(Y$121:Y$137,$F567)*INDEX(Y$151:Y$167,$F567))*$E567</f>
        <v/>
      </c>
      <c r="Z567" s="37">
        <f>(INDEX(Z$235:Z$238,$D567)*INDEX(Z$239:Z$255,$F567)+Z$194*INDEX(Z$121:Z$137,$F567)*INDEX(Z$151:Z$167,$F567))*$E567</f>
        <v/>
      </c>
      <c r="AA567" s="37">
        <f>(INDEX(AA$235:AA$238,$D567)*INDEX(AA$239:AA$255,$F567)+AA$194*INDEX(AA$121:AA$137,$F567)*INDEX(AA$151:AA$167,$F567))*$E567</f>
        <v/>
      </c>
      <c r="AB567" s="37">
        <f>(INDEX(AB$235:AB$238,$D567)*INDEX(AB$239:AB$255,$F567)+AB$194*INDEX(AB$121:AB$137,$F567)*INDEX(AB$151:AB$167,$F567))*$E567</f>
        <v/>
      </c>
      <c r="AC567" s="37">
        <f>(INDEX(AC$235:AC$238,$D567)*INDEX(AC$239:AC$255,$F567)+AC$194*INDEX(AC$121:AC$137,$F567)*INDEX(AC$151:AC$167,$F567))*$E567</f>
        <v/>
      </c>
      <c r="AD567" s="40">
        <f>SHADOWEFF(INDEX(AD$235:AD$238,$D567),INDEX(AD$239:AD$255,$F567),AD$194,INDEX(AD$121:AD$137,$F567),INDEX(AD$151:AD$167,$F567),$E567)</f>
        <v/>
      </c>
      <c r="AF567" s="11">
        <f>LOWER(Settings!$C$4)&amp;".mit."&amp;$A567&amp;IF($C567="","","."&amp;$C567&amp;"."&amp;$B567)&amp;IF(INDEX(Variables!$D$5:$D$205,MATCH($A567,Variables!$A$5:$A$205,0))="","","."&amp;INDEX(Variables!$D$5:$D$205,MATCH($A567,Variables!$A$5:$A$205,0)))&amp;"."&amp;AF$5</f>
        <v/>
      </c>
      <c r="AG567" s="38">
        <f>(INDEX(AG$235:AG$238,$D567)*INDEX(AG$239:AG$255,$F567)+AG$194*INDEX(AG$121:AG$137,$F567)*INDEX(AG$151:AG$167,$F567))*$E567</f>
        <v/>
      </c>
      <c r="AH567" s="37">
        <f>(INDEX(AH$235:AH$238,$D567)*INDEX(AH$239:AH$255,$F567)+AH$194*INDEX(AH$121:AH$137,$F567)*INDEX(AH$151:AH$167,$F567))*$E567</f>
        <v/>
      </c>
      <c r="AI567" s="37">
        <f>(INDEX(AI$235:AI$238,$D567)*INDEX(AI$239:AI$255,$F567)+AI$194*INDEX(AI$121:AI$137,$F567)*INDEX(AI$151:AI$167,$F567))*$E567</f>
        <v/>
      </c>
      <c r="AJ567" s="37">
        <f>(INDEX(AJ$235:AJ$238,$D567)*INDEX(AJ$239:AJ$255,$F567)+AJ$194*INDEX(AJ$121:AJ$137,$F567)*INDEX(AJ$151:AJ$167,$F567))*$E567</f>
        <v/>
      </c>
      <c r="AK567" s="37">
        <f>(INDEX(AK$235:AK$238,$D567)*INDEX(AK$239:AK$255,$F567)+AK$194*INDEX(AK$121:AK$137,$F567)*INDEX(AK$151:AK$167,$F567))*$E567</f>
        <v/>
      </c>
      <c r="AL567" s="37">
        <f>(INDEX(AL$235:AL$238,$D567)*INDEX(AL$239:AL$255,$F567)+AL$194*INDEX(AL$121:AL$137,$F567)*INDEX(AL$151:AL$167,$F567))*$E567</f>
        <v/>
      </c>
      <c r="AM567" s="37">
        <f>(INDEX(AM$235:AM$238,$D567)*INDEX(AM$239:AM$255,$F567)+AM$194*INDEX(AM$121:AM$137,$F567)*INDEX(AM$151:AM$167,$F567))*$E567</f>
        <v/>
      </c>
      <c r="AN567" s="37">
        <f>(INDEX(AN$235:AN$238,$D567)*INDEX(AN$239:AN$255,$F567)+AN$194*INDEX(AN$121:AN$137,$F567)*INDEX(AN$151:AN$167,$F567))*$E567</f>
        <v/>
      </c>
      <c r="AO567" s="37">
        <f>(INDEX(AO$235:AO$238,$D567)*INDEX(AO$239:AO$255,$F567)+AO$194*INDEX(AO$121:AO$137,$F567)*INDEX(AO$151:AO$167,$F567))*$E567</f>
        <v/>
      </c>
      <c r="AP567" s="37">
        <f>(INDEX(AP$235:AP$238,$D567)*INDEX(AP$239:AP$255,$F567)+AP$194*INDEX(AP$121:AP$137,$F567)*INDEX(AP$151:AP$167,$F567))*$E567</f>
        <v/>
      </c>
      <c r="AQ567" s="37">
        <f>(INDEX(AQ$235:AQ$238,$D567)*INDEX(AQ$239:AQ$255,$F567)+AQ$194*INDEX(AQ$121:AQ$137,$F567)*INDEX(AQ$151:AQ$167,$F567))*$E567</f>
        <v/>
      </c>
      <c r="AR567" s="37">
        <f>(INDEX(AR$235:AR$238,$D567)*INDEX(AR$239:AR$255,$F567)+AR$194*INDEX(AR$121:AR$137,$F567)*INDEX(AR$151:AR$167,$F567))*$E567</f>
        <v/>
      </c>
      <c r="AS567" s="37">
        <f>(INDEX(AS$235:AS$238,$D567)*INDEX(AS$239:AS$255,$F567)+AS$194*INDEX(AS$121:AS$137,$F567)*INDEX(AS$151:AS$167,$F567))*$E567</f>
        <v/>
      </c>
      <c r="AT567" s="37">
        <f>(INDEX(AT$235:AT$238,$D567)*INDEX(AT$239:AT$255,$F567)+AT$194*INDEX(AT$121:AT$137,$F567)*INDEX(AT$151:AT$167,$F567))*$E567</f>
        <v/>
      </c>
      <c r="AU567" s="37">
        <f>(INDEX(AU$235:AU$238,$D567)*INDEX(AU$239:AU$255,$F567)+AU$194*INDEX(AU$121:AU$137,$F567)*INDEX(AU$151:AU$167,$F567))*$E567</f>
        <v/>
      </c>
      <c r="AV567" s="37">
        <f>(INDEX(AV$235:AV$238,$D567)*INDEX(AV$239:AV$255,$F567)+AV$194*INDEX(AV$121:AV$137,$F567)*INDEX(AV$151:AV$167,$F567))*$E567</f>
        <v/>
      </c>
      <c r="AW567" s="37">
        <f>(INDEX(AW$235:AW$238,$D567)*INDEX(AW$239:AW$255,$F567)+AW$194*INDEX(AW$121:AW$137,$F567)*INDEX(AW$151:AW$167,$F567))*$E567</f>
        <v/>
      </c>
      <c r="AX567" s="37">
        <f>(INDEX(AX$235:AX$238,$D567)*INDEX(AX$239:AX$255,$F567)+AX$194*INDEX(AX$121:AX$137,$F567)*INDEX(AX$151:AX$167,$F567))*$E567</f>
        <v/>
      </c>
      <c r="AY567" s="40">
        <f>SHADOWEFF(INDEX(AY$235:AY$238,$D567),INDEX(AY$239:AY$255,$F567),AY$194,INDEX(AY$121:AY$137,$F567),INDEX(AY$151:AY$167,$F567),$E567)</f>
        <v/>
      </c>
    </row>
    <row r="568" hidden="1" outlineLevel="2">
      <c r="A568" s="14" t="inlineStr">
        <is>
          <t>shp</t>
        </is>
      </c>
      <c r="B568" s="14" t="inlineStr">
        <is>
          <t>ker</t>
        </is>
      </c>
      <c r="C568" s="14" t="inlineStr">
        <is>
          <t>rod</t>
        </is>
      </c>
      <c r="D568" s="37">
        <f>INDEX(Inputs!$M$5:$M$132,MATCH($B568&amp;"|"&amp;$C568,Inputs!$A$5:$A$132,0))</f>
        <v/>
      </c>
      <c r="E568" s="37">
        <f>INDEX(Inputs!$T$5:$T$132,MATCH($B568&amp;"|"&amp;$C568,Inputs!$A$5:$A$132,0))</f>
        <v/>
      </c>
      <c r="F568" s="37">
        <f>INDEX(Inputs!$K$5:$K$132,MATCH($B568&amp;"|"&amp;$C568,Inputs!$A$5:$A$132,0))</f>
        <v/>
      </c>
      <c r="G568" s="36" t="n"/>
      <c r="H568" s="14">
        <f>INDEX(Variables!$B$5:$B$205,MATCH($A568,Variables!$A$5:$A$205,0))&amp;IF($C568="",""," | "&amp;INDEX(Mapping!$B$5:$B$26,MATCH($C568,Mapping!$A$5:$A$26,0))&amp;" | "&amp;INDEX(Mapping!$B$30:$B$46,MATCH($B568,Mapping!$A$30:$A$46,0)))</f>
        <v/>
      </c>
      <c r="I568" s="14">
        <f>INDEX(Variables!$C$5:$C$205,MATCH($A568,Variables!$A$5:$A$205,0))</f>
        <v/>
      </c>
      <c r="J568" s="14">
        <f>INDEX(Variables!$E$5:$E$205,MATCH($A568,Variables!$A$5:$A$205,0))</f>
        <v/>
      </c>
      <c r="K568" s="11">
        <f>LOWER(Settings!$C$4)&amp;".mit."&amp;$A568&amp;IF($C568="","","."&amp;$C568&amp;"."&amp;$B568)&amp;IF(INDEX(Variables!$D$5:$D$205,MATCH($A568,Variables!$A$5:$A$205,0))="","","."&amp;INDEX(Variables!$D$5:$D$205,MATCH($A568,Variables!$A$5:$A$205,0)))&amp;"."&amp;K$5</f>
        <v/>
      </c>
      <c r="L568" s="38">
        <f>(INDEX(L$235:L$238,$D568)*INDEX(L$239:L$255,$F568)+L$194*INDEX(L$121:L$137,$F568)*INDEX(L$151:L$167,$F568))*$E568</f>
        <v/>
      </c>
      <c r="M568" s="37">
        <f>(INDEX(M$235:M$238,$D568)*INDEX(M$239:M$255,$F568)+M$194*INDEX(M$121:M$137,$F568)*INDEX(M$151:M$167,$F568))*$E568</f>
        <v/>
      </c>
      <c r="N568" s="37">
        <f>(INDEX(N$235:N$238,$D568)*INDEX(N$239:N$255,$F568)+N$194*INDEX(N$121:N$137,$F568)*INDEX(N$151:N$167,$F568))*$E568</f>
        <v/>
      </c>
      <c r="O568" s="37">
        <f>(INDEX(O$235:O$238,$D568)*INDEX(O$239:O$255,$F568)+O$194*INDEX(O$121:O$137,$F568)*INDEX(O$151:O$167,$F568))*$E568</f>
        <v/>
      </c>
      <c r="P568" s="37">
        <f>(INDEX(P$235:P$238,$D568)*INDEX(P$239:P$255,$F568)+P$194*INDEX(P$121:P$137,$F568)*INDEX(P$151:P$167,$F568))*$E568</f>
        <v/>
      </c>
      <c r="Q568" s="37">
        <f>(INDEX(Q$235:Q$238,$D568)*INDEX(Q$239:Q$255,$F568)+Q$194*INDEX(Q$121:Q$137,$F568)*INDEX(Q$151:Q$167,$F568))*$E568</f>
        <v/>
      </c>
      <c r="R568" s="37">
        <f>(INDEX(R$235:R$238,$D568)*INDEX(R$239:R$255,$F568)+R$194*INDEX(R$121:R$137,$F568)*INDEX(R$151:R$167,$F568))*$E568</f>
        <v/>
      </c>
      <c r="S568" s="37">
        <f>(INDEX(S$235:S$238,$D568)*INDEX(S$239:S$255,$F568)+S$194*INDEX(S$121:S$137,$F568)*INDEX(S$151:S$167,$F568))*$E568</f>
        <v/>
      </c>
      <c r="T568" s="37">
        <f>(INDEX(T$235:T$238,$D568)*INDEX(T$239:T$255,$F568)+T$194*INDEX(T$121:T$137,$F568)*INDEX(T$151:T$167,$F568))*$E568</f>
        <v/>
      </c>
      <c r="U568" s="37">
        <f>(INDEX(U$235:U$238,$D568)*INDEX(U$239:U$255,$F568)+U$194*INDEX(U$121:U$137,$F568)*INDEX(U$151:U$167,$F568))*$E568</f>
        <v/>
      </c>
      <c r="V568" s="37">
        <f>(INDEX(V$235:V$238,$D568)*INDEX(V$239:V$255,$F568)+V$194*INDEX(V$121:V$137,$F568)*INDEX(V$151:V$167,$F568))*$E568</f>
        <v/>
      </c>
      <c r="W568" s="37">
        <f>(INDEX(W$235:W$238,$D568)*INDEX(W$239:W$255,$F568)+W$194*INDEX(W$121:W$137,$F568)*INDEX(W$151:W$167,$F568))*$E568</f>
        <v/>
      </c>
      <c r="X568" s="37">
        <f>(INDEX(X$235:X$238,$D568)*INDEX(X$239:X$255,$F568)+X$194*INDEX(X$121:X$137,$F568)*INDEX(X$151:X$167,$F568))*$E568</f>
        <v/>
      </c>
      <c r="Y568" s="37">
        <f>(INDEX(Y$235:Y$238,$D568)*INDEX(Y$239:Y$255,$F568)+Y$194*INDEX(Y$121:Y$137,$F568)*INDEX(Y$151:Y$167,$F568))*$E568</f>
        <v/>
      </c>
      <c r="Z568" s="37">
        <f>(INDEX(Z$235:Z$238,$D568)*INDEX(Z$239:Z$255,$F568)+Z$194*INDEX(Z$121:Z$137,$F568)*INDEX(Z$151:Z$167,$F568))*$E568</f>
        <v/>
      </c>
      <c r="AA568" s="37">
        <f>(INDEX(AA$235:AA$238,$D568)*INDEX(AA$239:AA$255,$F568)+AA$194*INDEX(AA$121:AA$137,$F568)*INDEX(AA$151:AA$167,$F568))*$E568</f>
        <v/>
      </c>
      <c r="AB568" s="37">
        <f>(INDEX(AB$235:AB$238,$D568)*INDEX(AB$239:AB$255,$F568)+AB$194*INDEX(AB$121:AB$137,$F568)*INDEX(AB$151:AB$167,$F568))*$E568</f>
        <v/>
      </c>
      <c r="AC568" s="37">
        <f>(INDEX(AC$235:AC$238,$D568)*INDEX(AC$239:AC$255,$F568)+AC$194*INDEX(AC$121:AC$137,$F568)*INDEX(AC$151:AC$167,$F568))*$E568</f>
        <v/>
      </c>
      <c r="AD568" s="40">
        <f>SHADOWEFF(INDEX(AD$235:AD$238,$D568),INDEX(AD$239:AD$255,$F568),AD$194,INDEX(AD$121:AD$137,$F568),INDEX(AD$151:AD$167,$F568),$E568)</f>
        <v/>
      </c>
      <c r="AF568" s="11">
        <f>LOWER(Settings!$C$4)&amp;".mit."&amp;$A568&amp;IF($C568="","","."&amp;$C568&amp;"."&amp;$B568)&amp;IF(INDEX(Variables!$D$5:$D$205,MATCH($A568,Variables!$A$5:$A$205,0))="","","."&amp;INDEX(Variables!$D$5:$D$205,MATCH($A568,Variables!$A$5:$A$205,0)))&amp;"."&amp;AF$5</f>
        <v/>
      </c>
      <c r="AG568" s="38">
        <f>(INDEX(AG$235:AG$238,$D568)*INDEX(AG$239:AG$255,$F568)+AG$194*INDEX(AG$121:AG$137,$F568)*INDEX(AG$151:AG$167,$F568))*$E568</f>
        <v/>
      </c>
      <c r="AH568" s="37">
        <f>(INDEX(AH$235:AH$238,$D568)*INDEX(AH$239:AH$255,$F568)+AH$194*INDEX(AH$121:AH$137,$F568)*INDEX(AH$151:AH$167,$F568))*$E568</f>
        <v/>
      </c>
      <c r="AI568" s="37">
        <f>(INDEX(AI$235:AI$238,$D568)*INDEX(AI$239:AI$255,$F568)+AI$194*INDEX(AI$121:AI$137,$F568)*INDEX(AI$151:AI$167,$F568))*$E568</f>
        <v/>
      </c>
      <c r="AJ568" s="37">
        <f>(INDEX(AJ$235:AJ$238,$D568)*INDEX(AJ$239:AJ$255,$F568)+AJ$194*INDEX(AJ$121:AJ$137,$F568)*INDEX(AJ$151:AJ$167,$F568))*$E568</f>
        <v/>
      </c>
      <c r="AK568" s="37">
        <f>(INDEX(AK$235:AK$238,$D568)*INDEX(AK$239:AK$255,$F568)+AK$194*INDEX(AK$121:AK$137,$F568)*INDEX(AK$151:AK$167,$F568))*$E568</f>
        <v/>
      </c>
      <c r="AL568" s="37">
        <f>(INDEX(AL$235:AL$238,$D568)*INDEX(AL$239:AL$255,$F568)+AL$194*INDEX(AL$121:AL$137,$F568)*INDEX(AL$151:AL$167,$F568))*$E568</f>
        <v/>
      </c>
      <c r="AM568" s="37">
        <f>(INDEX(AM$235:AM$238,$D568)*INDEX(AM$239:AM$255,$F568)+AM$194*INDEX(AM$121:AM$137,$F568)*INDEX(AM$151:AM$167,$F568))*$E568</f>
        <v/>
      </c>
      <c r="AN568" s="37">
        <f>(INDEX(AN$235:AN$238,$D568)*INDEX(AN$239:AN$255,$F568)+AN$194*INDEX(AN$121:AN$137,$F568)*INDEX(AN$151:AN$167,$F568))*$E568</f>
        <v/>
      </c>
      <c r="AO568" s="37">
        <f>(INDEX(AO$235:AO$238,$D568)*INDEX(AO$239:AO$255,$F568)+AO$194*INDEX(AO$121:AO$137,$F568)*INDEX(AO$151:AO$167,$F568))*$E568</f>
        <v/>
      </c>
      <c r="AP568" s="37">
        <f>(INDEX(AP$235:AP$238,$D568)*INDEX(AP$239:AP$255,$F568)+AP$194*INDEX(AP$121:AP$137,$F568)*INDEX(AP$151:AP$167,$F568))*$E568</f>
        <v/>
      </c>
      <c r="AQ568" s="37">
        <f>(INDEX(AQ$235:AQ$238,$D568)*INDEX(AQ$239:AQ$255,$F568)+AQ$194*INDEX(AQ$121:AQ$137,$F568)*INDEX(AQ$151:AQ$167,$F568))*$E568</f>
        <v/>
      </c>
      <c r="AR568" s="37">
        <f>(INDEX(AR$235:AR$238,$D568)*INDEX(AR$239:AR$255,$F568)+AR$194*INDEX(AR$121:AR$137,$F568)*INDEX(AR$151:AR$167,$F568))*$E568</f>
        <v/>
      </c>
      <c r="AS568" s="37">
        <f>(INDEX(AS$235:AS$238,$D568)*INDEX(AS$239:AS$255,$F568)+AS$194*INDEX(AS$121:AS$137,$F568)*INDEX(AS$151:AS$167,$F568))*$E568</f>
        <v/>
      </c>
      <c r="AT568" s="37">
        <f>(INDEX(AT$235:AT$238,$D568)*INDEX(AT$239:AT$255,$F568)+AT$194*INDEX(AT$121:AT$137,$F568)*INDEX(AT$151:AT$167,$F568))*$E568</f>
        <v/>
      </c>
      <c r="AU568" s="37">
        <f>(INDEX(AU$235:AU$238,$D568)*INDEX(AU$239:AU$255,$F568)+AU$194*INDEX(AU$121:AU$137,$F568)*INDEX(AU$151:AU$167,$F568))*$E568</f>
        <v/>
      </c>
      <c r="AV568" s="37">
        <f>(INDEX(AV$235:AV$238,$D568)*INDEX(AV$239:AV$255,$F568)+AV$194*INDEX(AV$121:AV$137,$F568)*INDEX(AV$151:AV$167,$F568))*$E568</f>
        <v/>
      </c>
      <c r="AW568" s="37">
        <f>(INDEX(AW$235:AW$238,$D568)*INDEX(AW$239:AW$255,$F568)+AW$194*INDEX(AW$121:AW$137,$F568)*INDEX(AW$151:AW$167,$F568))*$E568</f>
        <v/>
      </c>
      <c r="AX568" s="37">
        <f>(INDEX(AX$235:AX$238,$D568)*INDEX(AX$239:AX$255,$F568)+AX$194*INDEX(AX$121:AX$137,$F568)*INDEX(AX$151:AX$167,$F568))*$E568</f>
        <v/>
      </c>
      <c r="AY568" s="40">
        <f>SHADOWEFF(INDEX(AY$235:AY$238,$D568),INDEX(AY$239:AY$255,$F568),AY$194,INDEX(AY$121:AY$137,$F568),INDEX(AY$151:AY$167,$F568),$E568)</f>
        <v/>
      </c>
    </row>
    <row r="569" hidden="1" outlineLevel="2">
      <c r="A569" s="14" t="inlineStr">
        <is>
          <t>shp</t>
        </is>
      </c>
      <c r="B569" s="14" t="inlineStr">
        <is>
          <t>oop</t>
        </is>
      </c>
      <c r="C569" s="14" t="inlineStr">
        <is>
          <t>rod</t>
        </is>
      </c>
      <c r="D569" s="37">
        <f>INDEX(Inputs!$M$5:$M$132,MATCH($B569&amp;"|"&amp;$C569,Inputs!$A$5:$A$132,0))</f>
        <v/>
      </c>
      <c r="E569" s="37">
        <f>INDEX(Inputs!$T$5:$T$132,MATCH($B569&amp;"|"&amp;$C569,Inputs!$A$5:$A$132,0))</f>
        <v/>
      </c>
      <c r="F569" s="37">
        <f>INDEX(Inputs!$K$5:$K$132,MATCH($B569&amp;"|"&amp;$C569,Inputs!$A$5:$A$132,0))</f>
        <v/>
      </c>
      <c r="G569" s="36" t="n"/>
      <c r="H569" s="14">
        <f>INDEX(Variables!$B$5:$B$205,MATCH($A569,Variables!$A$5:$A$205,0))&amp;IF($C569="",""," | "&amp;INDEX(Mapping!$B$5:$B$26,MATCH($C569,Mapping!$A$5:$A$26,0))&amp;" | "&amp;INDEX(Mapping!$B$30:$B$46,MATCH($B569,Mapping!$A$30:$A$46,0)))</f>
        <v/>
      </c>
      <c r="I569" s="14">
        <f>INDEX(Variables!$C$5:$C$205,MATCH($A569,Variables!$A$5:$A$205,0))</f>
        <v/>
      </c>
      <c r="J569" s="14">
        <f>INDEX(Variables!$E$5:$E$205,MATCH($A569,Variables!$A$5:$A$205,0))</f>
        <v/>
      </c>
      <c r="K569" s="11">
        <f>LOWER(Settings!$C$4)&amp;".mit."&amp;$A569&amp;IF($C569="","","."&amp;$C569&amp;"."&amp;$B569)&amp;IF(INDEX(Variables!$D$5:$D$205,MATCH($A569,Variables!$A$5:$A$205,0))="","","."&amp;INDEX(Variables!$D$5:$D$205,MATCH($A569,Variables!$A$5:$A$205,0)))&amp;"."&amp;K$5</f>
        <v/>
      </c>
      <c r="L569" s="38">
        <f>(INDEX(L$235:L$238,$D569)*INDEX(L$239:L$255,$F569)+L$194*INDEX(L$121:L$137,$F569)*INDEX(L$151:L$167,$F569))*$E569</f>
        <v/>
      </c>
      <c r="M569" s="37">
        <f>(INDEX(M$235:M$238,$D569)*INDEX(M$239:M$255,$F569)+M$194*INDEX(M$121:M$137,$F569)*INDEX(M$151:M$167,$F569))*$E569</f>
        <v/>
      </c>
      <c r="N569" s="37">
        <f>(INDEX(N$235:N$238,$D569)*INDEX(N$239:N$255,$F569)+N$194*INDEX(N$121:N$137,$F569)*INDEX(N$151:N$167,$F569))*$E569</f>
        <v/>
      </c>
      <c r="O569" s="37">
        <f>(INDEX(O$235:O$238,$D569)*INDEX(O$239:O$255,$F569)+O$194*INDEX(O$121:O$137,$F569)*INDEX(O$151:O$167,$F569))*$E569</f>
        <v/>
      </c>
      <c r="P569" s="37">
        <f>(INDEX(P$235:P$238,$D569)*INDEX(P$239:P$255,$F569)+P$194*INDEX(P$121:P$137,$F569)*INDEX(P$151:P$167,$F569))*$E569</f>
        <v/>
      </c>
      <c r="Q569" s="37">
        <f>(INDEX(Q$235:Q$238,$D569)*INDEX(Q$239:Q$255,$F569)+Q$194*INDEX(Q$121:Q$137,$F569)*INDEX(Q$151:Q$167,$F569))*$E569</f>
        <v/>
      </c>
      <c r="R569" s="37">
        <f>(INDEX(R$235:R$238,$D569)*INDEX(R$239:R$255,$F569)+R$194*INDEX(R$121:R$137,$F569)*INDEX(R$151:R$167,$F569))*$E569</f>
        <v/>
      </c>
      <c r="S569" s="37">
        <f>(INDEX(S$235:S$238,$D569)*INDEX(S$239:S$255,$F569)+S$194*INDEX(S$121:S$137,$F569)*INDEX(S$151:S$167,$F569))*$E569</f>
        <v/>
      </c>
      <c r="T569" s="37">
        <f>(INDEX(T$235:T$238,$D569)*INDEX(T$239:T$255,$F569)+T$194*INDEX(T$121:T$137,$F569)*INDEX(T$151:T$167,$F569))*$E569</f>
        <v/>
      </c>
      <c r="U569" s="37">
        <f>(INDEX(U$235:U$238,$D569)*INDEX(U$239:U$255,$F569)+U$194*INDEX(U$121:U$137,$F569)*INDEX(U$151:U$167,$F569))*$E569</f>
        <v/>
      </c>
      <c r="V569" s="37">
        <f>(INDEX(V$235:V$238,$D569)*INDEX(V$239:V$255,$F569)+V$194*INDEX(V$121:V$137,$F569)*INDEX(V$151:V$167,$F569))*$E569</f>
        <v/>
      </c>
      <c r="W569" s="37">
        <f>(INDEX(W$235:W$238,$D569)*INDEX(W$239:W$255,$F569)+W$194*INDEX(W$121:W$137,$F569)*INDEX(W$151:W$167,$F569))*$E569</f>
        <v/>
      </c>
      <c r="X569" s="37">
        <f>(INDEX(X$235:X$238,$D569)*INDEX(X$239:X$255,$F569)+X$194*INDEX(X$121:X$137,$F569)*INDEX(X$151:X$167,$F569))*$E569</f>
        <v/>
      </c>
      <c r="Y569" s="37">
        <f>(INDEX(Y$235:Y$238,$D569)*INDEX(Y$239:Y$255,$F569)+Y$194*INDEX(Y$121:Y$137,$F569)*INDEX(Y$151:Y$167,$F569))*$E569</f>
        <v/>
      </c>
      <c r="Z569" s="37">
        <f>(INDEX(Z$235:Z$238,$D569)*INDEX(Z$239:Z$255,$F569)+Z$194*INDEX(Z$121:Z$137,$F569)*INDEX(Z$151:Z$167,$F569))*$E569</f>
        <v/>
      </c>
      <c r="AA569" s="37">
        <f>(INDEX(AA$235:AA$238,$D569)*INDEX(AA$239:AA$255,$F569)+AA$194*INDEX(AA$121:AA$137,$F569)*INDEX(AA$151:AA$167,$F569))*$E569</f>
        <v/>
      </c>
      <c r="AB569" s="37">
        <f>(INDEX(AB$235:AB$238,$D569)*INDEX(AB$239:AB$255,$F569)+AB$194*INDEX(AB$121:AB$137,$F569)*INDEX(AB$151:AB$167,$F569))*$E569</f>
        <v/>
      </c>
      <c r="AC569" s="37">
        <f>(INDEX(AC$235:AC$238,$D569)*INDEX(AC$239:AC$255,$F569)+AC$194*INDEX(AC$121:AC$137,$F569)*INDEX(AC$151:AC$167,$F569))*$E569</f>
        <v/>
      </c>
      <c r="AD569" s="40">
        <f>SHADOWEFF(INDEX(AD$235:AD$238,$D569),INDEX(AD$239:AD$255,$F569),AD$194,INDEX(AD$121:AD$137,$F569),INDEX(AD$151:AD$167,$F569),$E569)</f>
        <v/>
      </c>
      <c r="AF569" s="11">
        <f>LOWER(Settings!$C$4)&amp;".mit."&amp;$A569&amp;IF($C569="","","."&amp;$C569&amp;"."&amp;$B569)&amp;IF(INDEX(Variables!$D$5:$D$205,MATCH($A569,Variables!$A$5:$A$205,0))="","","."&amp;INDEX(Variables!$D$5:$D$205,MATCH($A569,Variables!$A$5:$A$205,0)))&amp;"."&amp;AF$5</f>
        <v/>
      </c>
      <c r="AG569" s="38">
        <f>(INDEX(AG$235:AG$238,$D569)*INDEX(AG$239:AG$255,$F569)+AG$194*INDEX(AG$121:AG$137,$F569)*INDEX(AG$151:AG$167,$F569))*$E569</f>
        <v/>
      </c>
      <c r="AH569" s="37">
        <f>(INDEX(AH$235:AH$238,$D569)*INDEX(AH$239:AH$255,$F569)+AH$194*INDEX(AH$121:AH$137,$F569)*INDEX(AH$151:AH$167,$F569))*$E569</f>
        <v/>
      </c>
      <c r="AI569" s="37">
        <f>(INDEX(AI$235:AI$238,$D569)*INDEX(AI$239:AI$255,$F569)+AI$194*INDEX(AI$121:AI$137,$F569)*INDEX(AI$151:AI$167,$F569))*$E569</f>
        <v/>
      </c>
      <c r="AJ569" s="37">
        <f>(INDEX(AJ$235:AJ$238,$D569)*INDEX(AJ$239:AJ$255,$F569)+AJ$194*INDEX(AJ$121:AJ$137,$F569)*INDEX(AJ$151:AJ$167,$F569))*$E569</f>
        <v/>
      </c>
      <c r="AK569" s="37">
        <f>(INDEX(AK$235:AK$238,$D569)*INDEX(AK$239:AK$255,$F569)+AK$194*INDEX(AK$121:AK$137,$F569)*INDEX(AK$151:AK$167,$F569))*$E569</f>
        <v/>
      </c>
      <c r="AL569" s="37">
        <f>(INDEX(AL$235:AL$238,$D569)*INDEX(AL$239:AL$255,$F569)+AL$194*INDEX(AL$121:AL$137,$F569)*INDEX(AL$151:AL$167,$F569))*$E569</f>
        <v/>
      </c>
      <c r="AM569" s="37">
        <f>(INDEX(AM$235:AM$238,$D569)*INDEX(AM$239:AM$255,$F569)+AM$194*INDEX(AM$121:AM$137,$F569)*INDEX(AM$151:AM$167,$F569))*$E569</f>
        <v/>
      </c>
      <c r="AN569" s="37">
        <f>(INDEX(AN$235:AN$238,$D569)*INDEX(AN$239:AN$255,$F569)+AN$194*INDEX(AN$121:AN$137,$F569)*INDEX(AN$151:AN$167,$F569))*$E569</f>
        <v/>
      </c>
      <c r="AO569" s="37">
        <f>(INDEX(AO$235:AO$238,$D569)*INDEX(AO$239:AO$255,$F569)+AO$194*INDEX(AO$121:AO$137,$F569)*INDEX(AO$151:AO$167,$F569))*$E569</f>
        <v/>
      </c>
      <c r="AP569" s="37">
        <f>(INDEX(AP$235:AP$238,$D569)*INDEX(AP$239:AP$255,$F569)+AP$194*INDEX(AP$121:AP$137,$F569)*INDEX(AP$151:AP$167,$F569))*$E569</f>
        <v/>
      </c>
      <c r="AQ569" s="37">
        <f>(INDEX(AQ$235:AQ$238,$D569)*INDEX(AQ$239:AQ$255,$F569)+AQ$194*INDEX(AQ$121:AQ$137,$F569)*INDEX(AQ$151:AQ$167,$F569))*$E569</f>
        <v/>
      </c>
      <c r="AR569" s="37">
        <f>(INDEX(AR$235:AR$238,$D569)*INDEX(AR$239:AR$255,$F569)+AR$194*INDEX(AR$121:AR$137,$F569)*INDEX(AR$151:AR$167,$F569))*$E569</f>
        <v/>
      </c>
      <c r="AS569" s="37">
        <f>(INDEX(AS$235:AS$238,$D569)*INDEX(AS$239:AS$255,$F569)+AS$194*INDEX(AS$121:AS$137,$F569)*INDEX(AS$151:AS$167,$F569))*$E569</f>
        <v/>
      </c>
      <c r="AT569" s="37">
        <f>(INDEX(AT$235:AT$238,$D569)*INDEX(AT$239:AT$255,$F569)+AT$194*INDEX(AT$121:AT$137,$F569)*INDEX(AT$151:AT$167,$F569))*$E569</f>
        <v/>
      </c>
      <c r="AU569" s="37">
        <f>(INDEX(AU$235:AU$238,$D569)*INDEX(AU$239:AU$255,$F569)+AU$194*INDEX(AU$121:AU$137,$F569)*INDEX(AU$151:AU$167,$F569))*$E569</f>
        <v/>
      </c>
      <c r="AV569" s="37">
        <f>(INDEX(AV$235:AV$238,$D569)*INDEX(AV$239:AV$255,$F569)+AV$194*INDEX(AV$121:AV$137,$F569)*INDEX(AV$151:AV$167,$F569))*$E569</f>
        <v/>
      </c>
      <c r="AW569" s="37">
        <f>(INDEX(AW$235:AW$238,$D569)*INDEX(AW$239:AW$255,$F569)+AW$194*INDEX(AW$121:AW$137,$F569)*INDEX(AW$151:AW$167,$F569))*$E569</f>
        <v/>
      </c>
      <c r="AX569" s="37">
        <f>(INDEX(AX$235:AX$238,$D569)*INDEX(AX$239:AX$255,$F569)+AX$194*INDEX(AX$121:AX$137,$F569)*INDEX(AX$151:AX$167,$F569))*$E569</f>
        <v/>
      </c>
      <c r="AY569" s="40">
        <f>SHADOWEFF(INDEX(AY$235:AY$238,$D569),INDEX(AY$239:AY$255,$F569),AY$194,INDEX(AY$121:AY$137,$F569),INDEX(AY$151:AY$167,$F569),$E569)</f>
        <v/>
      </c>
    </row>
    <row r="570" hidden="1" outlineLevel="2">
      <c r="A570" s="14" t="inlineStr">
        <is>
          <t>shp</t>
        </is>
      </c>
      <c r="B570" s="14" t="inlineStr">
        <is>
          <t>bio</t>
        </is>
      </c>
      <c r="C570" s="14" t="inlineStr">
        <is>
          <t>rod</t>
        </is>
      </c>
      <c r="D570" s="37">
        <f>INDEX(Inputs!$M$5:$M$132,MATCH($B570&amp;"|"&amp;$C570,Inputs!$A$5:$A$132,0))</f>
        <v/>
      </c>
      <c r="E570" s="37">
        <f>INDEX(Inputs!$T$5:$T$132,MATCH($B570&amp;"|"&amp;$C570,Inputs!$A$5:$A$132,0))</f>
        <v/>
      </c>
      <c r="F570" s="37">
        <f>INDEX(Inputs!$K$5:$K$132,MATCH($B570&amp;"|"&amp;$C570,Inputs!$A$5:$A$132,0))</f>
        <v/>
      </c>
      <c r="G570" s="36" t="n"/>
      <c r="H570" s="14">
        <f>INDEX(Variables!$B$5:$B$205,MATCH($A570,Variables!$A$5:$A$205,0))&amp;IF($C570="",""," | "&amp;INDEX(Mapping!$B$5:$B$26,MATCH($C570,Mapping!$A$5:$A$26,0))&amp;" | "&amp;INDEX(Mapping!$B$30:$B$46,MATCH($B570,Mapping!$A$30:$A$46,0)))</f>
        <v/>
      </c>
      <c r="I570" s="14">
        <f>INDEX(Variables!$C$5:$C$205,MATCH($A570,Variables!$A$5:$A$205,0))</f>
        <v/>
      </c>
      <c r="J570" s="14">
        <f>INDEX(Variables!$E$5:$E$205,MATCH($A570,Variables!$A$5:$A$205,0))</f>
        <v/>
      </c>
      <c r="K570" s="11">
        <f>LOWER(Settings!$C$4)&amp;".mit."&amp;$A570&amp;IF($C570="","","."&amp;$C570&amp;"."&amp;$B570)&amp;IF(INDEX(Variables!$D$5:$D$205,MATCH($A570,Variables!$A$5:$A$205,0))="","","."&amp;INDEX(Variables!$D$5:$D$205,MATCH($A570,Variables!$A$5:$A$205,0)))&amp;"."&amp;K$5</f>
        <v/>
      </c>
      <c r="L570" s="38">
        <f>(INDEX(L$235:L$238,$D570)*INDEX(L$239:L$255,$F570)+L$194*INDEX(L$121:L$137,$F570)*INDEX(L$151:L$167,$F570))*$E570</f>
        <v/>
      </c>
      <c r="M570" s="37">
        <f>(INDEX(M$235:M$238,$D570)*INDEX(M$239:M$255,$F570)+M$194*INDEX(M$121:M$137,$F570)*INDEX(M$151:M$167,$F570))*$E570</f>
        <v/>
      </c>
      <c r="N570" s="37">
        <f>(INDEX(N$235:N$238,$D570)*INDEX(N$239:N$255,$F570)+N$194*INDEX(N$121:N$137,$F570)*INDEX(N$151:N$167,$F570))*$E570</f>
        <v/>
      </c>
      <c r="O570" s="37">
        <f>(INDEX(O$235:O$238,$D570)*INDEX(O$239:O$255,$F570)+O$194*INDEX(O$121:O$137,$F570)*INDEX(O$151:O$167,$F570))*$E570</f>
        <v/>
      </c>
      <c r="P570" s="37">
        <f>(INDEX(P$235:P$238,$D570)*INDEX(P$239:P$255,$F570)+P$194*INDEX(P$121:P$137,$F570)*INDEX(P$151:P$167,$F570))*$E570</f>
        <v/>
      </c>
      <c r="Q570" s="37">
        <f>(INDEX(Q$235:Q$238,$D570)*INDEX(Q$239:Q$255,$F570)+Q$194*INDEX(Q$121:Q$137,$F570)*INDEX(Q$151:Q$167,$F570))*$E570</f>
        <v/>
      </c>
      <c r="R570" s="37">
        <f>(INDEX(R$235:R$238,$D570)*INDEX(R$239:R$255,$F570)+R$194*INDEX(R$121:R$137,$F570)*INDEX(R$151:R$167,$F570))*$E570</f>
        <v/>
      </c>
      <c r="S570" s="37">
        <f>(INDEX(S$235:S$238,$D570)*INDEX(S$239:S$255,$F570)+S$194*INDEX(S$121:S$137,$F570)*INDEX(S$151:S$167,$F570))*$E570</f>
        <v/>
      </c>
      <c r="T570" s="37">
        <f>(INDEX(T$235:T$238,$D570)*INDEX(T$239:T$255,$F570)+T$194*INDEX(T$121:T$137,$F570)*INDEX(T$151:T$167,$F570))*$E570</f>
        <v/>
      </c>
      <c r="U570" s="37">
        <f>(INDEX(U$235:U$238,$D570)*INDEX(U$239:U$255,$F570)+U$194*INDEX(U$121:U$137,$F570)*INDEX(U$151:U$167,$F570))*$E570</f>
        <v/>
      </c>
      <c r="V570" s="37">
        <f>(INDEX(V$235:V$238,$D570)*INDEX(V$239:V$255,$F570)+V$194*INDEX(V$121:V$137,$F570)*INDEX(V$151:V$167,$F570))*$E570</f>
        <v/>
      </c>
      <c r="W570" s="37">
        <f>(INDEX(W$235:W$238,$D570)*INDEX(W$239:W$255,$F570)+W$194*INDEX(W$121:W$137,$F570)*INDEX(W$151:W$167,$F570))*$E570</f>
        <v/>
      </c>
      <c r="X570" s="37">
        <f>(INDEX(X$235:X$238,$D570)*INDEX(X$239:X$255,$F570)+X$194*INDEX(X$121:X$137,$F570)*INDEX(X$151:X$167,$F570))*$E570</f>
        <v/>
      </c>
      <c r="Y570" s="37">
        <f>(INDEX(Y$235:Y$238,$D570)*INDEX(Y$239:Y$255,$F570)+Y$194*INDEX(Y$121:Y$137,$F570)*INDEX(Y$151:Y$167,$F570))*$E570</f>
        <v/>
      </c>
      <c r="Z570" s="37">
        <f>(INDEX(Z$235:Z$238,$D570)*INDEX(Z$239:Z$255,$F570)+Z$194*INDEX(Z$121:Z$137,$F570)*INDEX(Z$151:Z$167,$F570))*$E570</f>
        <v/>
      </c>
      <c r="AA570" s="37">
        <f>(INDEX(AA$235:AA$238,$D570)*INDEX(AA$239:AA$255,$F570)+AA$194*INDEX(AA$121:AA$137,$F570)*INDEX(AA$151:AA$167,$F570))*$E570</f>
        <v/>
      </c>
      <c r="AB570" s="37">
        <f>(INDEX(AB$235:AB$238,$D570)*INDEX(AB$239:AB$255,$F570)+AB$194*INDEX(AB$121:AB$137,$F570)*INDEX(AB$151:AB$167,$F570))*$E570</f>
        <v/>
      </c>
      <c r="AC570" s="37">
        <f>(INDEX(AC$235:AC$238,$D570)*INDEX(AC$239:AC$255,$F570)+AC$194*INDEX(AC$121:AC$137,$F570)*INDEX(AC$151:AC$167,$F570))*$E570</f>
        <v/>
      </c>
      <c r="AD570" s="40">
        <f>SHADOWEFF(INDEX(AD$235:AD$238,$D570),INDEX(AD$239:AD$255,$F570),AD$194,INDEX(AD$121:AD$137,$F570),INDEX(AD$151:AD$167,$F570),$E570)</f>
        <v/>
      </c>
      <c r="AF570" s="11">
        <f>LOWER(Settings!$C$4)&amp;".mit."&amp;$A570&amp;IF($C570="","","."&amp;$C570&amp;"."&amp;$B570)&amp;IF(INDEX(Variables!$D$5:$D$205,MATCH($A570,Variables!$A$5:$A$205,0))="","","."&amp;INDEX(Variables!$D$5:$D$205,MATCH($A570,Variables!$A$5:$A$205,0)))&amp;"."&amp;AF$5</f>
        <v/>
      </c>
      <c r="AG570" s="38">
        <f>(INDEX(AG$235:AG$238,$D570)*INDEX(AG$239:AG$255,$F570)+AG$194*INDEX(AG$121:AG$137,$F570)*INDEX(AG$151:AG$167,$F570))*$E570</f>
        <v/>
      </c>
      <c r="AH570" s="37">
        <f>(INDEX(AH$235:AH$238,$D570)*INDEX(AH$239:AH$255,$F570)+AH$194*INDEX(AH$121:AH$137,$F570)*INDEX(AH$151:AH$167,$F570))*$E570</f>
        <v/>
      </c>
      <c r="AI570" s="37">
        <f>(INDEX(AI$235:AI$238,$D570)*INDEX(AI$239:AI$255,$F570)+AI$194*INDEX(AI$121:AI$137,$F570)*INDEX(AI$151:AI$167,$F570))*$E570</f>
        <v/>
      </c>
      <c r="AJ570" s="37">
        <f>(INDEX(AJ$235:AJ$238,$D570)*INDEX(AJ$239:AJ$255,$F570)+AJ$194*INDEX(AJ$121:AJ$137,$F570)*INDEX(AJ$151:AJ$167,$F570))*$E570</f>
        <v/>
      </c>
      <c r="AK570" s="37">
        <f>(INDEX(AK$235:AK$238,$D570)*INDEX(AK$239:AK$255,$F570)+AK$194*INDEX(AK$121:AK$137,$F570)*INDEX(AK$151:AK$167,$F570))*$E570</f>
        <v/>
      </c>
      <c r="AL570" s="37">
        <f>(INDEX(AL$235:AL$238,$D570)*INDEX(AL$239:AL$255,$F570)+AL$194*INDEX(AL$121:AL$137,$F570)*INDEX(AL$151:AL$167,$F570))*$E570</f>
        <v/>
      </c>
      <c r="AM570" s="37">
        <f>(INDEX(AM$235:AM$238,$D570)*INDEX(AM$239:AM$255,$F570)+AM$194*INDEX(AM$121:AM$137,$F570)*INDEX(AM$151:AM$167,$F570))*$E570</f>
        <v/>
      </c>
      <c r="AN570" s="37">
        <f>(INDEX(AN$235:AN$238,$D570)*INDEX(AN$239:AN$255,$F570)+AN$194*INDEX(AN$121:AN$137,$F570)*INDEX(AN$151:AN$167,$F570))*$E570</f>
        <v/>
      </c>
      <c r="AO570" s="37">
        <f>(INDEX(AO$235:AO$238,$D570)*INDEX(AO$239:AO$255,$F570)+AO$194*INDEX(AO$121:AO$137,$F570)*INDEX(AO$151:AO$167,$F570))*$E570</f>
        <v/>
      </c>
      <c r="AP570" s="37">
        <f>(INDEX(AP$235:AP$238,$D570)*INDEX(AP$239:AP$255,$F570)+AP$194*INDEX(AP$121:AP$137,$F570)*INDEX(AP$151:AP$167,$F570))*$E570</f>
        <v/>
      </c>
      <c r="AQ570" s="37">
        <f>(INDEX(AQ$235:AQ$238,$D570)*INDEX(AQ$239:AQ$255,$F570)+AQ$194*INDEX(AQ$121:AQ$137,$F570)*INDEX(AQ$151:AQ$167,$F570))*$E570</f>
        <v/>
      </c>
      <c r="AR570" s="37">
        <f>(INDEX(AR$235:AR$238,$D570)*INDEX(AR$239:AR$255,$F570)+AR$194*INDEX(AR$121:AR$137,$F570)*INDEX(AR$151:AR$167,$F570))*$E570</f>
        <v/>
      </c>
      <c r="AS570" s="37">
        <f>(INDEX(AS$235:AS$238,$D570)*INDEX(AS$239:AS$255,$F570)+AS$194*INDEX(AS$121:AS$137,$F570)*INDEX(AS$151:AS$167,$F570))*$E570</f>
        <v/>
      </c>
      <c r="AT570" s="37">
        <f>(INDEX(AT$235:AT$238,$D570)*INDEX(AT$239:AT$255,$F570)+AT$194*INDEX(AT$121:AT$137,$F570)*INDEX(AT$151:AT$167,$F570))*$E570</f>
        <v/>
      </c>
      <c r="AU570" s="37">
        <f>(INDEX(AU$235:AU$238,$D570)*INDEX(AU$239:AU$255,$F570)+AU$194*INDEX(AU$121:AU$137,$F570)*INDEX(AU$151:AU$167,$F570))*$E570</f>
        <v/>
      </c>
      <c r="AV570" s="37">
        <f>(INDEX(AV$235:AV$238,$D570)*INDEX(AV$239:AV$255,$F570)+AV$194*INDEX(AV$121:AV$137,$F570)*INDEX(AV$151:AV$167,$F570))*$E570</f>
        <v/>
      </c>
      <c r="AW570" s="37">
        <f>(INDEX(AW$235:AW$238,$D570)*INDEX(AW$239:AW$255,$F570)+AW$194*INDEX(AW$121:AW$137,$F570)*INDEX(AW$151:AW$167,$F570))*$E570</f>
        <v/>
      </c>
      <c r="AX570" s="37">
        <f>(INDEX(AX$235:AX$238,$D570)*INDEX(AX$239:AX$255,$F570)+AX$194*INDEX(AX$121:AX$137,$F570)*INDEX(AX$151:AX$167,$F570))*$E570</f>
        <v/>
      </c>
      <c r="AY570" s="40">
        <f>SHADOWEFF(INDEX(AY$235:AY$238,$D570),INDEX(AY$239:AY$255,$F570),AY$194,INDEX(AY$121:AY$137,$F570),INDEX(AY$151:AY$167,$F570),$E570)</f>
        <v/>
      </c>
    </row>
    <row r="571" hidden="1" outlineLevel="2"/>
    <row r="572" hidden="1" outlineLevel="2">
      <c r="A572" s="14" t="inlineStr">
        <is>
          <t>ener</t>
        </is>
      </c>
      <c r="B572" s="14" t="inlineStr">
        <is>
          <t>coa</t>
        </is>
      </c>
      <c r="C572" s="14" t="inlineStr">
        <is>
          <t>rod</t>
        </is>
      </c>
      <c r="D572" s="37">
        <f>INDEX(Inputs!$N$5:$N$132,MATCH($B572&amp;"|"&amp;$C572,Inputs!$A$5:$A$132,0))</f>
        <v/>
      </c>
      <c r="E572" s="37">
        <f>INDEX(Inputs!$O$5:$O$132,MATCH($B572&amp;"|"&amp;$C572,Inputs!$A$5:$A$132,0))</f>
        <v/>
      </c>
      <c r="F572" s="37">
        <f>INDEX(Inputs!$P$5:$P$132,MATCH($B572&amp;"|"&amp;$C572,Inputs!$A$5:$A$132,0))</f>
        <v/>
      </c>
      <c r="G572" s="37">
        <f>INDEX(Inputs!$Q$5:$Q$132,MATCH($B572&amp;"|"&amp;$C572,Inputs!$A$5:$A$132,0))</f>
        <v/>
      </c>
      <c r="H572" s="14">
        <f>INDEX(Variables!$B$5:$B$205,MATCH($A572,Variables!$A$5:$A$205,0))&amp;IF($C572="",""," | "&amp;INDEX(Mapping!$B$5:$B$26,MATCH($C572,Mapping!$A$5:$A$26,0))&amp;" | "&amp;INDEX(Mapping!$B$30:$B$46,MATCH($B572,Mapping!$A$30:$A$46,0)))</f>
        <v/>
      </c>
      <c r="I572" s="14">
        <f>INDEX(Variables!$C$5:$C$205,MATCH($A572,Variables!$A$5:$A$205,0))</f>
        <v/>
      </c>
      <c r="J572" s="14">
        <f>INDEX(Variables!$E$5:$E$205,MATCH($A572,Variables!$A$5:$A$205,0))</f>
        <v/>
      </c>
      <c r="K572" s="11">
        <f>LOWER(Settings!$C$4)&amp;".mit."&amp;$A572&amp;IF($C572="","","."&amp;$C572&amp;"."&amp;$B572)&amp;IF(INDEX(Variables!$D$5:$D$205,MATCH($A572,Variables!$A$5:$A$205,0))="","","."&amp;INDEX(Variables!$D$5:$D$205,MATCH($A572,Variables!$A$5:$A$205,0)))&amp;"."&amp;K$5</f>
        <v/>
      </c>
      <c r="L572" s="46">
        <f>INDEX(Inputs!$U$5:$U$132,MATCH($B572&amp;"|"&amp;$C572,Inputs!$A$5:$A$132,0))</f>
        <v/>
      </c>
      <c r="M572" s="47">
        <f>L572*(1/(1+$G572))^(1+$E572)*(1+M$7)^$D572*(M554/L554)^$E572*((M554+M563)/(L554+L563))^($F572*(1+$E572))</f>
        <v/>
      </c>
      <c r="N572" s="47">
        <f>M572*(1/(1+$G572))^(1+$E572)*(1+N$7)^$D572*(N554/M554)^$E572*((N554+N563)/(M554+M563))^($F572*(1+$E572))</f>
        <v/>
      </c>
      <c r="O572" s="47">
        <f>N572*(1/(1+$G572))^(1+$E572)*(1+O$7)^$D572*(O554/N554)^$E572*((O554+O563)/(N554+N563))^($F572*(1+$E572))</f>
        <v/>
      </c>
      <c r="P572" s="47">
        <f>O572*(1/(1+$G572))^(1+$E572)*(1+P$7)^$D572*(P554/O554)^$E572*((P554+P563)/(O554+O563))^($F572*(1+$E572))</f>
        <v/>
      </c>
      <c r="Q572" s="47">
        <f>P572*(1/(1+$G572))^(1+$E572)*(1+Q$7)^$D572*(Q554/P554)^$E572*((Q554+Q563)/(P554+P563))^($F572*(1+$E572))</f>
        <v/>
      </c>
      <c r="R572" s="47">
        <f>Q572*(1/(1+$G572))^(1+$E572)*(1+R$7)^$D572*(R554/Q554)^$E572*((R554+R563)/(Q554+Q563))^($F572*(1+$E572))</f>
        <v/>
      </c>
      <c r="S572" s="47">
        <f>R572*(1/(1+$G572))^(1+$E572)*(1+S$7)^$D572*(S554/R554)^$E572*((S554+S563)/(R554+R563))^($F572*(1+$E572))</f>
        <v/>
      </c>
      <c r="T572" s="47">
        <f>S572*(1/(1+$G572))^(1+$E572)*(1+T$7)^$D572*(T554/S554)^$E572*((T554+T563)/(S554+S563))^($F572*(1+$E572))</f>
        <v/>
      </c>
      <c r="U572" s="47">
        <f>T572*(1/(1+$G572))^(1+$E572)*(1+U$7)^$D572*(U554/T554)^$E572*((U554+U563)/(T554+T563))^($F572*(1+$E572))</f>
        <v/>
      </c>
      <c r="V572" s="47">
        <f>U572*(1/(1+$G572))^(1+$E572)*(1+V$7)^$D572*(V554/U554)^$E572*((V554+V563)/(U554+U563))^($F572*(1+$E572))</f>
        <v/>
      </c>
      <c r="W572" s="47">
        <f>V572*(1/(1+$G572))^(1+$E572)*(1+W$7)^$D572*(W554/V554)^$E572*((W554+W563)/(V554+V563))^($F572*(1+$E572))</f>
        <v/>
      </c>
      <c r="X572" s="47">
        <f>W572*(1/(1+$G572))^(1+$E572)*(1+X$7)^$D572*(X554/W554)^$E572*((X554+X563)/(W554+W563))^($F572*(1+$E572))</f>
        <v/>
      </c>
      <c r="Y572" s="47">
        <f>X572*(1/(1+$G572))^(1+$E572)*(1+Y$7)^$D572*(Y554/X554)^$E572*((Y554+Y563)/(X554+X563))^($F572*(1+$E572))</f>
        <v/>
      </c>
      <c r="Z572" s="47">
        <f>Y572*(1/(1+$G572))^(1+$E572)*(1+Z$7)^$D572*(Z554/Y554)^$E572*((Z554+Z563)/(Y554+Y563))^($F572*(1+$E572))</f>
        <v/>
      </c>
      <c r="AA572" s="47">
        <f>Z572*(1/(1+$G572))^(1+$E572)*(1+AA$7)^$D572*(AA554/Z554)^$E572*((AA554+AA563)/(Z554+Z563))^($F572*(1+$E572))</f>
        <v/>
      </c>
      <c r="AB572" s="47">
        <f>AA572*(1/(1+$G572))^(1+$E572)*(1+AB$7)^$D572*(AB554/AA554)^$E572*((AB554+AB563)/(AA554+AA563))^($F572*(1+$E572))</f>
        <v/>
      </c>
      <c r="AC572" s="47">
        <f>AB572*(1/(1+$G572))^(1+$E572)*(1+AC$7)^$D572*(AC554/AB554)^$E572*((AC554+AC563)/(AB554+AB563))^($F572*(1+$E572))</f>
        <v/>
      </c>
      <c r="AD572" s="58">
        <f>FUELUSE(AC572,AD554,AC554,AD563,AC563,AD$7,$D572,$E572,$F572,$G572)</f>
        <v/>
      </c>
      <c r="AF572" s="11">
        <f>LOWER(Settings!$C$4)&amp;".mit."&amp;$A572&amp;IF($C572="","","."&amp;$C572&amp;"."&amp;$B572)&amp;IF(INDEX(Variables!$D$5:$D$205,MATCH($A572,Variables!$A$5:$A$205,0))="","","."&amp;INDEX(Variables!$D$5:$D$205,MATCH($A572,Variables!$A$5:$A$205,0)))&amp;"."&amp;AF$5</f>
        <v/>
      </c>
      <c r="AG572" s="46">
        <f>INDEX(Inputs!$U$5:$U$132,MATCH($B572&amp;"|"&amp;$C572,Inputs!$A$5:$A$132,0))</f>
        <v/>
      </c>
      <c r="AH572" s="47">
        <f>AG572*(1/(1+$G572))^(1+$E572)*(1+AH$7)^$D572*(AH554/AG554)^$E572*((AH554+AH563)/(AG554+AG563))^($F572*(1+$E572))</f>
        <v/>
      </c>
      <c r="AI572" s="47">
        <f>AH572*(1/(1+$G572))^(1+$E572)*(1+AI$7)^$D572*(AI554/AH554)^$E572*((AI554+AI563)/(AH554+AH563))^($F572*(1+$E572))</f>
        <v/>
      </c>
      <c r="AJ572" s="47">
        <f>AI572*(1/(1+$G572))^(1+$E572)*(1+AJ$7)^$D572*(AJ554/AI554)^$E572*((AJ554+AJ563)/(AI554+AI563))^($F572*(1+$E572))</f>
        <v/>
      </c>
      <c r="AK572" s="47">
        <f>AJ572*(1/(1+$G572))^(1+$E572)*(1+AK$7)^$D572*(AK554/AJ554)^$E572*((AK554+AK563)/(AJ554+AJ563))^($F572*(1+$E572))</f>
        <v/>
      </c>
      <c r="AL572" s="47">
        <f>AK572*(1/(1+$G572))^(1+$E572)*(1+AL$7)^$D572*(AL554/AK554)^$E572*((AL554+AL563)/(AK554+AK563))^($F572*(1+$E572))</f>
        <v/>
      </c>
      <c r="AM572" s="47">
        <f>AL572*(1/(1+$G572))^(1+$E572)*(1+AM$7)^$D572*(AM554/AL554)^$E572*((AM554+AM563)/(AL554+AL563))^($F572*(1+$E572))</f>
        <v/>
      </c>
      <c r="AN572" s="47">
        <f>AM572*(1/(1+$G572))^(1+$E572)*(1+AN$7)^$D572*(AN554/AM554)^$E572*((AN554+AN563)/(AM554+AM563))^($F572*(1+$E572))</f>
        <v/>
      </c>
      <c r="AO572" s="47">
        <f>AN572*(1/(1+$G572))^(1+$E572)*(1+AO$7)^$D572*(AO554/AN554)^$E572*((AO554+AO563)/(AN554+AN563))^($F572*(1+$E572))</f>
        <v/>
      </c>
      <c r="AP572" s="47">
        <f>AO572*(1/(1+$G572))^(1+$E572)*(1+AP$7)^$D572*(AP554/AO554)^$E572*((AP554+AP563)/(AO554+AO563))^($F572*(1+$E572))</f>
        <v/>
      </c>
      <c r="AQ572" s="47">
        <f>AP572*(1/(1+$G572))^(1+$E572)*(1+AQ$7)^$D572*(AQ554/AP554)^$E572*((AQ554+AQ563)/(AP554+AP563))^($F572*(1+$E572))</f>
        <v/>
      </c>
      <c r="AR572" s="47">
        <f>AQ572*(1/(1+$G572))^(1+$E572)*(1+AR$7)^$D572*(AR554/AQ554)^$E572*((AR554+AR563)/(AQ554+AQ563))^($F572*(1+$E572))</f>
        <v/>
      </c>
      <c r="AS572" s="47">
        <f>AR572*(1/(1+$G572))^(1+$E572)*(1+AS$7)^$D572*(AS554/AR554)^$E572*((AS554+AS563)/(AR554+AR563))^($F572*(1+$E572))</f>
        <v/>
      </c>
      <c r="AT572" s="47">
        <f>AS572*(1/(1+$G572))^(1+$E572)*(1+AT$7)^$D572*(AT554/AS554)^$E572*((AT554+AT563)/(AS554+AS563))^($F572*(1+$E572))</f>
        <v/>
      </c>
      <c r="AU572" s="47">
        <f>AT572*(1/(1+$G572))^(1+$E572)*(1+AU$7)^$D572*(AU554/AT554)^$E572*((AU554+AU563)/(AT554+AT563))^($F572*(1+$E572))</f>
        <v/>
      </c>
      <c r="AV572" s="47">
        <f>AU572*(1/(1+$G572))^(1+$E572)*(1+AV$7)^$D572*(AV554/AU554)^$E572*((AV554+AV563)/(AU554+AU563))^($F572*(1+$E572))</f>
        <v/>
      </c>
      <c r="AW572" s="47">
        <f>AV572*(1/(1+$G572))^(1+$E572)*(1+AW$7)^$D572*(AW554/AV554)^$E572*((AW554+AW563)/(AV554+AV563))^($F572*(1+$E572))</f>
        <v/>
      </c>
      <c r="AX572" s="47">
        <f>AW572*(1/(1+$G572))^(1+$E572)*(1+AX$7)^$D572*(AX554/AW554)^$E572*((AX554+AX563)/(AW554+AW563))^($F572*(1+$E572))</f>
        <v/>
      </c>
      <c r="AY572" s="58">
        <f>FUELUSE(AX572,AY554,AX554,AY563,AX563,AY$7,$D572,$E572,$F572,$G572)</f>
        <v/>
      </c>
    </row>
    <row r="573" hidden="1" outlineLevel="2">
      <c r="A573" s="14" t="inlineStr">
        <is>
          <t>ener</t>
        </is>
      </c>
      <c r="B573" s="14" t="inlineStr">
        <is>
          <t>nga</t>
        </is>
      </c>
      <c r="C573" s="14" t="inlineStr">
        <is>
          <t>rod</t>
        </is>
      </c>
      <c r="D573" s="37">
        <f>INDEX(Inputs!$N$5:$N$132,MATCH($B573&amp;"|"&amp;$C573,Inputs!$A$5:$A$132,0))</f>
        <v/>
      </c>
      <c r="E573" s="37">
        <f>INDEX(Inputs!$O$5:$O$132,MATCH($B573&amp;"|"&amp;$C573,Inputs!$A$5:$A$132,0))</f>
        <v/>
      </c>
      <c r="F573" s="37">
        <f>INDEX(Inputs!$P$5:$P$132,MATCH($B573&amp;"|"&amp;$C573,Inputs!$A$5:$A$132,0))</f>
        <v/>
      </c>
      <c r="G573" s="37">
        <f>INDEX(Inputs!$Q$5:$Q$132,MATCH($B573&amp;"|"&amp;$C573,Inputs!$A$5:$A$132,0))</f>
        <v/>
      </c>
      <c r="H573" s="14">
        <f>INDEX(Variables!$B$5:$B$205,MATCH($A573,Variables!$A$5:$A$205,0))&amp;IF($C573="",""," | "&amp;INDEX(Mapping!$B$5:$B$26,MATCH($C573,Mapping!$A$5:$A$26,0))&amp;" | "&amp;INDEX(Mapping!$B$30:$B$46,MATCH($B573,Mapping!$A$30:$A$46,0)))</f>
        <v/>
      </c>
      <c r="I573" s="14">
        <f>INDEX(Variables!$C$5:$C$205,MATCH($A573,Variables!$A$5:$A$205,0))</f>
        <v/>
      </c>
      <c r="J573" s="14">
        <f>INDEX(Variables!$E$5:$E$205,MATCH($A573,Variables!$A$5:$A$205,0))</f>
        <v/>
      </c>
      <c r="K573" s="11">
        <f>LOWER(Settings!$C$4)&amp;".mit."&amp;$A573&amp;IF($C573="","","."&amp;$C573&amp;"."&amp;$B573)&amp;IF(INDEX(Variables!$D$5:$D$205,MATCH($A573,Variables!$A$5:$A$205,0))="","","."&amp;INDEX(Variables!$D$5:$D$205,MATCH($A573,Variables!$A$5:$A$205,0)))&amp;"."&amp;K$5</f>
        <v/>
      </c>
      <c r="L573" s="46">
        <f>INDEX(Inputs!$U$5:$U$132,MATCH($B573&amp;"|"&amp;$C573,Inputs!$A$5:$A$132,0))</f>
        <v/>
      </c>
      <c r="M573" s="47">
        <f>L573*(1/(1+$G573))^(1+$E573)*(1+M$7)^$D573*(M555/L555)^$E573*((M555+M564)/(L555+L564))^($F573*(1+$E573))</f>
        <v/>
      </c>
      <c r="N573" s="47">
        <f>M573*(1/(1+$G573))^(1+$E573)*(1+N$7)^$D573*(N555/M555)^$E573*((N555+N564)/(M555+M564))^($F573*(1+$E573))</f>
        <v/>
      </c>
      <c r="O573" s="47">
        <f>N573*(1/(1+$G573))^(1+$E573)*(1+O$7)^$D573*(O555/N555)^$E573*((O555+O564)/(N555+N564))^($F573*(1+$E573))</f>
        <v/>
      </c>
      <c r="P573" s="47">
        <f>O573*(1/(1+$G573))^(1+$E573)*(1+P$7)^$D573*(P555/O555)^$E573*((P555+P564)/(O555+O564))^($F573*(1+$E573))</f>
        <v/>
      </c>
      <c r="Q573" s="47">
        <f>P573*(1/(1+$G573))^(1+$E573)*(1+Q$7)^$D573*(Q555/P555)^$E573*((Q555+Q564)/(P555+P564))^($F573*(1+$E573))</f>
        <v/>
      </c>
      <c r="R573" s="47">
        <f>Q573*(1/(1+$G573))^(1+$E573)*(1+R$7)^$D573*(R555/Q555)^$E573*((R555+R564)/(Q555+Q564))^($F573*(1+$E573))</f>
        <v/>
      </c>
      <c r="S573" s="47">
        <f>R573*(1/(1+$G573))^(1+$E573)*(1+S$7)^$D573*(S555/R555)^$E573*((S555+S564)/(R555+R564))^($F573*(1+$E573))</f>
        <v/>
      </c>
      <c r="T573" s="47">
        <f>S573*(1/(1+$G573))^(1+$E573)*(1+T$7)^$D573*(T555/S555)^$E573*((T555+T564)/(S555+S564))^($F573*(1+$E573))</f>
        <v/>
      </c>
      <c r="U573" s="47">
        <f>T573*(1/(1+$G573))^(1+$E573)*(1+U$7)^$D573*(U555/T555)^$E573*((U555+U564)/(T555+T564))^($F573*(1+$E573))</f>
        <v/>
      </c>
      <c r="V573" s="47">
        <f>U573*(1/(1+$G573))^(1+$E573)*(1+V$7)^$D573*(V555/U555)^$E573*((V555+V564)/(U555+U564))^($F573*(1+$E573))</f>
        <v/>
      </c>
      <c r="W573" s="47">
        <f>V573*(1/(1+$G573))^(1+$E573)*(1+W$7)^$D573*(W555/V555)^$E573*((W555+W564)/(V555+V564))^($F573*(1+$E573))</f>
        <v/>
      </c>
      <c r="X573" s="47">
        <f>W573*(1/(1+$G573))^(1+$E573)*(1+X$7)^$D573*(X555/W555)^$E573*((X555+X564)/(W555+W564))^($F573*(1+$E573))</f>
        <v/>
      </c>
      <c r="Y573" s="47">
        <f>X573*(1/(1+$G573))^(1+$E573)*(1+Y$7)^$D573*(Y555/X555)^$E573*((Y555+Y564)/(X555+X564))^($F573*(1+$E573))</f>
        <v/>
      </c>
      <c r="Z573" s="47">
        <f>Y573*(1/(1+$G573))^(1+$E573)*(1+Z$7)^$D573*(Z555/Y555)^$E573*((Z555+Z564)/(Y555+Y564))^($F573*(1+$E573))</f>
        <v/>
      </c>
      <c r="AA573" s="47">
        <f>Z573*(1/(1+$G573))^(1+$E573)*(1+AA$7)^$D573*(AA555/Z555)^$E573*((AA555+AA564)/(Z555+Z564))^($F573*(1+$E573))</f>
        <v/>
      </c>
      <c r="AB573" s="47">
        <f>AA573*(1/(1+$G573))^(1+$E573)*(1+AB$7)^$D573*(AB555/AA555)^$E573*((AB555+AB564)/(AA555+AA564))^($F573*(1+$E573))</f>
        <v/>
      </c>
      <c r="AC573" s="47">
        <f>AB573*(1/(1+$G573))^(1+$E573)*(1+AC$7)^$D573*(AC555/AB555)^$E573*((AC555+AC564)/(AB555+AB564))^($F573*(1+$E573))</f>
        <v/>
      </c>
      <c r="AD573" s="58">
        <f>FUELUSE(AC573,AD555,AC555,AD564,AC564,AD$7,$D573,$E573,$F573,$G573)</f>
        <v/>
      </c>
      <c r="AF573" s="11">
        <f>LOWER(Settings!$C$4)&amp;".mit."&amp;$A573&amp;IF($C573="","","."&amp;$C573&amp;"."&amp;$B573)&amp;IF(INDEX(Variables!$D$5:$D$205,MATCH($A573,Variables!$A$5:$A$205,0))="","","."&amp;INDEX(Variables!$D$5:$D$205,MATCH($A573,Variables!$A$5:$A$205,0)))&amp;"."&amp;AF$5</f>
        <v/>
      </c>
      <c r="AG573" s="46">
        <f>INDEX(Inputs!$U$5:$U$132,MATCH($B573&amp;"|"&amp;$C573,Inputs!$A$5:$A$132,0))</f>
        <v/>
      </c>
      <c r="AH573" s="47">
        <f>AG573*(1/(1+$G573))^(1+$E573)*(1+AH$7)^$D573*(AH555/AG555)^$E573*((AH555+AH564)/(AG555+AG564))^($F573*(1+$E573))</f>
        <v/>
      </c>
      <c r="AI573" s="47">
        <f>AH573*(1/(1+$G573))^(1+$E573)*(1+AI$7)^$D573*(AI555/AH555)^$E573*((AI555+AI564)/(AH555+AH564))^($F573*(1+$E573))</f>
        <v/>
      </c>
      <c r="AJ573" s="47">
        <f>AI573*(1/(1+$G573))^(1+$E573)*(1+AJ$7)^$D573*(AJ555/AI555)^$E573*((AJ555+AJ564)/(AI555+AI564))^($F573*(1+$E573))</f>
        <v/>
      </c>
      <c r="AK573" s="47">
        <f>AJ573*(1/(1+$G573))^(1+$E573)*(1+AK$7)^$D573*(AK555/AJ555)^$E573*((AK555+AK564)/(AJ555+AJ564))^($F573*(1+$E573))</f>
        <v/>
      </c>
      <c r="AL573" s="47">
        <f>AK573*(1/(1+$G573))^(1+$E573)*(1+AL$7)^$D573*(AL555/AK555)^$E573*((AL555+AL564)/(AK555+AK564))^($F573*(1+$E573))</f>
        <v/>
      </c>
      <c r="AM573" s="47">
        <f>AL573*(1/(1+$G573))^(1+$E573)*(1+AM$7)^$D573*(AM555/AL555)^$E573*((AM555+AM564)/(AL555+AL564))^($F573*(1+$E573))</f>
        <v/>
      </c>
      <c r="AN573" s="47">
        <f>AM573*(1/(1+$G573))^(1+$E573)*(1+AN$7)^$D573*(AN555/AM555)^$E573*((AN555+AN564)/(AM555+AM564))^($F573*(1+$E573))</f>
        <v/>
      </c>
      <c r="AO573" s="47">
        <f>AN573*(1/(1+$G573))^(1+$E573)*(1+AO$7)^$D573*(AO555/AN555)^$E573*((AO555+AO564)/(AN555+AN564))^($F573*(1+$E573))</f>
        <v/>
      </c>
      <c r="AP573" s="47">
        <f>AO573*(1/(1+$G573))^(1+$E573)*(1+AP$7)^$D573*(AP555/AO555)^$E573*((AP555+AP564)/(AO555+AO564))^($F573*(1+$E573))</f>
        <v/>
      </c>
      <c r="AQ573" s="47">
        <f>AP573*(1/(1+$G573))^(1+$E573)*(1+AQ$7)^$D573*(AQ555/AP555)^$E573*((AQ555+AQ564)/(AP555+AP564))^($F573*(1+$E573))</f>
        <v/>
      </c>
      <c r="AR573" s="47">
        <f>AQ573*(1/(1+$G573))^(1+$E573)*(1+AR$7)^$D573*(AR555/AQ555)^$E573*((AR555+AR564)/(AQ555+AQ564))^($F573*(1+$E573))</f>
        <v/>
      </c>
      <c r="AS573" s="47">
        <f>AR573*(1/(1+$G573))^(1+$E573)*(1+AS$7)^$D573*(AS555/AR555)^$E573*((AS555+AS564)/(AR555+AR564))^($F573*(1+$E573))</f>
        <v/>
      </c>
      <c r="AT573" s="47">
        <f>AS573*(1/(1+$G573))^(1+$E573)*(1+AT$7)^$D573*(AT555/AS555)^$E573*((AT555+AT564)/(AS555+AS564))^($F573*(1+$E573))</f>
        <v/>
      </c>
      <c r="AU573" s="47">
        <f>AT573*(1/(1+$G573))^(1+$E573)*(1+AU$7)^$D573*(AU555/AT555)^$E573*((AU555+AU564)/(AT555+AT564))^($F573*(1+$E573))</f>
        <v/>
      </c>
      <c r="AV573" s="47">
        <f>AU573*(1/(1+$G573))^(1+$E573)*(1+AV$7)^$D573*(AV555/AU555)^$E573*((AV555+AV564)/(AU555+AU564))^($F573*(1+$E573))</f>
        <v/>
      </c>
      <c r="AW573" s="47">
        <f>AV573*(1/(1+$G573))^(1+$E573)*(1+AW$7)^$D573*(AW555/AV555)^$E573*((AW555+AW564)/(AV555+AV564))^($F573*(1+$E573))</f>
        <v/>
      </c>
      <c r="AX573" s="47">
        <f>AW573*(1/(1+$G573))^(1+$E573)*(1+AX$7)^$D573*(AX555/AW555)^$E573*((AX555+AX564)/(AW555+AW564))^($F573*(1+$E573))</f>
        <v/>
      </c>
      <c r="AY573" s="58">
        <f>FUELUSE(AX573,AY555,AX555,AY564,AX564,AY$7,$D573,$E573,$F573,$G573)</f>
        <v/>
      </c>
    </row>
    <row r="574" hidden="1" outlineLevel="2">
      <c r="A574" s="14" t="inlineStr">
        <is>
          <t>ener</t>
        </is>
      </c>
      <c r="B574" s="14" t="inlineStr">
        <is>
          <t>gso</t>
        </is>
      </c>
      <c r="C574" s="14" t="inlineStr">
        <is>
          <t>rod</t>
        </is>
      </c>
      <c r="D574" s="37">
        <f>INDEX(Inputs!$N$5:$N$132,MATCH($B574&amp;"|"&amp;$C574,Inputs!$A$5:$A$132,0))</f>
        <v/>
      </c>
      <c r="E574" s="37">
        <f>INDEX(Inputs!$O$5:$O$132,MATCH($B574&amp;"|"&amp;$C574,Inputs!$A$5:$A$132,0))</f>
        <v/>
      </c>
      <c r="F574" s="37">
        <f>INDEX(Inputs!$P$5:$P$132,MATCH($B574&amp;"|"&amp;$C574,Inputs!$A$5:$A$132,0))</f>
        <v/>
      </c>
      <c r="G574" s="37">
        <f>INDEX(Inputs!$Q$5:$Q$132,MATCH($B574&amp;"|"&amp;$C574,Inputs!$A$5:$A$132,0))</f>
        <v/>
      </c>
      <c r="H574" s="14">
        <f>INDEX(Variables!$B$5:$B$205,MATCH($A574,Variables!$A$5:$A$205,0))&amp;IF($C574="",""," | "&amp;INDEX(Mapping!$B$5:$B$26,MATCH($C574,Mapping!$A$5:$A$26,0))&amp;" | "&amp;INDEX(Mapping!$B$30:$B$46,MATCH($B574,Mapping!$A$30:$A$46,0)))</f>
        <v/>
      </c>
      <c r="I574" s="14">
        <f>INDEX(Variables!$C$5:$C$205,MATCH($A574,Variables!$A$5:$A$205,0))</f>
        <v/>
      </c>
      <c r="J574" s="14">
        <f>INDEX(Variables!$E$5:$E$205,MATCH($A574,Variables!$A$5:$A$205,0))</f>
        <v/>
      </c>
      <c r="K574" s="11">
        <f>LOWER(Settings!$C$4)&amp;".mit."&amp;$A574&amp;IF($C574="","","."&amp;$C574&amp;"."&amp;$B574)&amp;IF(INDEX(Variables!$D$5:$D$205,MATCH($A574,Variables!$A$5:$A$205,0))="","","."&amp;INDEX(Variables!$D$5:$D$205,MATCH($A574,Variables!$A$5:$A$205,0)))&amp;"."&amp;K$5</f>
        <v/>
      </c>
      <c r="L574" s="46">
        <f>INDEX(Inputs!$U$5:$U$132,MATCH($B574&amp;"|"&amp;$C574,Inputs!$A$5:$A$132,0))</f>
        <v/>
      </c>
      <c r="M574" s="47">
        <f>L574*(1/(1+$G574))^(1+$E574)*(1+M$7)^$D574*(M556/L556)^$E574*((M556+M565)/(L556+L565))^($F574*(1+$E574))</f>
        <v/>
      </c>
      <c r="N574" s="47">
        <f>M574*(1/(1+$G574))^(1+$E574)*(1+N$7)^$D574*(N556/M556)^$E574*((N556+N565)/(M556+M565))^($F574*(1+$E574))</f>
        <v/>
      </c>
      <c r="O574" s="47">
        <f>N574*(1/(1+$G574))^(1+$E574)*(1+O$7)^$D574*(O556/N556)^$E574*((O556+O565)/(N556+N565))^($F574*(1+$E574))</f>
        <v/>
      </c>
      <c r="P574" s="47">
        <f>O574*(1/(1+$G574))^(1+$E574)*(1+P$7)^$D574*(P556/O556)^$E574*((P556+P565)/(O556+O565))^($F574*(1+$E574))</f>
        <v/>
      </c>
      <c r="Q574" s="47">
        <f>P574*(1/(1+$G574))^(1+$E574)*(1+Q$7)^$D574*(Q556/P556)^$E574*((Q556+Q565)/(P556+P565))^($F574*(1+$E574))</f>
        <v/>
      </c>
      <c r="R574" s="47">
        <f>Q574*(1/(1+$G574))^(1+$E574)*(1+R$7)^$D574*(R556/Q556)^$E574*((R556+R565)/(Q556+Q565))^($F574*(1+$E574))</f>
        <v/>
      </c>
      <c r="S574" s="47">
        <f>R574*(1/(1+$G574))^(1+$E574)*(1+S$7)^$D574*(S556/R556)^$E574*((S556+S565)/(R556+R565))^($F574*(1+$E574))</f>
        <v/>
      </c>
      <c r="T574" s="47">
        <f>S574*(1/(1+$G574))^(1+$E574)*(1+T$7)^$D574*(T556/S556)^$E574*((T556+T565)/(S556+S565))^($F574*(1+$E574))</f>
        <v/>
      </c>
      <c r="U574" s="47">
        <f>T574*(1/(1+$G574))^(1+$E574)*(1+U$7)^$D574*(U556/T556)^$E574*((U556+U565)/(T556+T565))^($F574*(1+$E574))</f>
        <v/>
      </c>
      <c r="V574" s="47">
        <f>U574*(1/(1+$G574))^(1+$E574)*(1+V$7)^$D574*(V556/U556)^$E574*((V556+V565)/(U556+U565))^($F574*(1+$E574))</f>
        <v/>
      </c>
      <c r="W574" s="47">
        <f>V574*(1/(1+$G574))^(1+$E574)*(1+W$7)^$D574*(W556/V556)^$E574*((W556+W565)/(V556+V565))^($F574*(1+$E574))</f>
        <v/>
      </c>
      <c r="X574" s="47">
        <f>W574*(1/(1+$G574))^(1+$E574)*(1+X$7)^$D574*(X556/W556)^$E574*((X556+X565)/(W556+W565))^($F574*(1+$E574))</f>
        <v/>
      </c>
      <c r="Y574" s="47">
        <f>X574*(1/(1+$G574))^(1+$E574)*(1+Y$7)^$D574*(Y556/X556)^$E574*((Y556+Y565)/(X556+X565))^($F574*(1+$E574))</f>
        <v/>
      </c>
      <c r="Z574" s="47">
        <f>Y574*(1/(1+$G574))^(1+$E574)*(1+Z$7)^$D574*(Z556/Y556)^$E574*((Z556+Z565)/(Y556+Y565))^($F574*(1+$E574))</f>
        <v/>
      </c>
      <c r="AA574" s="47">
        <f>Z574*(1/(1+$G574))^(1+$E574)*(1+AA$7)^$D574*(AA556/Z556)^$E574*((AA556+AA565)/(Z556+Z565))^($F574*(1+$E574))</f>
        <v/>
      </c>
      <c r="AB574" s="47">
        <f>AA574*(1/(1+$G574))^(1+$E574)*(1+AB$7)^$D574*(AB556/AA556)^$E574*((AB556+AB565)/(AA556+AA565))^($F574*(1+$E574))</f>
        <v/>
      </c>
      <c r="AC574" s="47">
        <f>AB574*(1/(1+$G574))^(1+$E574)*(1+AC$7)^$D574*(AC556/AB556)^$E574*((AC556+AC565)/(AB556+AB565))^($F574*(1+$E574))</f>
        <v/>
      </c>
      <c r="AD574" s="58">
        <f>FUELUSE(AC574,AD556,AC556,AD565,AC565,AD$7,$D574,$E574,$F574,$G574)</f>
        <v/>
      </c>
      <c r="AF574" s="11">
        <f>LOWER(Settings!$C$4)&amp;".mit."&amp;$A574&amp;IF($C574="","","."&amp;$C574&amp;"."&amp;$B574)&amp;IF(INDEX(Variables!$D$5:$D$205,MATCH($A574,Variables!$A$5:$A$205,0))="","","."&amp;INDEX(Variables!$D$5:$D$205,MATCH($A574,Variables!$A$5:$A$205,0)))&amp;"."&amp;AF$5</f>
        <v/>
      </c>
      <c r="AG574" s="46">
        <f>INDEX(Inputs!$U$5:$U$132,MATCH($B574&amp;"|"&amp;$C574,Inputs!$A$5:$A$132,0))</f>
        <v/>
      </c>
      <c r="AH574" s="47">
        <f>AG574*(1/(1+$G574))^(1+$E574)*(1+AH$7)^$D574*(AH556/AG556)^$E574*((AH556+AH565)/(AG556+AG565))^($F574*(1+$E574))</f>
        <v/>
      </c>
      <c r="AI574" s="47">
        <f>AH574*(1/(1+$G574))^(1+$E574)*(1+AI$7)^$D574*(AI556/AH556)^$E574*((AI556+AI565)/(AH556+AH565))^($F574*(1+$E574))</f>
        <v/>
      </c>
      <c r="AJ574" s="47">
        <f>AI574*(1/(1+$G574))^(1+$E574)*(1+AJ$7)^$D574*(AJ556/AI556)^$E574*((AJ556+AJ565)/(AI556+AI565))^($F574*(1+$E574))</f>
        <v/>
      </c>
      <c r="AK574" s="47">
        <f>AJ574*(1/(1+$G574))^(1+$E574)*(1+AK$7)^$D574*(AK556/AJ556)^$E574*((AK556+AK565)/(AJ556+AJ565))^($F574*(1+$E574))</f>
        <v/>
      </c>
      <c r="AL574" s="47">
        <f>AK574*(1/(1+$G574))^(1+$E574)*(1+AL$7)^$D574*(AL556/AK556)^$E574*((AL556+AL565)/(AK556+AK565))^($F574*(1+$E574))</f>
        <v/>
      </c>
      <c r="AM574" s="47">
        <f>AL574*(1/(1+$G574))^(1+$E574)*(1+AM$7)^$D574*(AM556/AL556)^$E574*((AM556+AM565)/(AL556+AL565))^($F574*(1+$E574))</f>
        <v/>
      </c>
      <c r="AN574" s="47">
        <f>AM574*(1/(1+$G574))^(1+$E574)*(1+AN$7)^$D574*(AN556/AM556)^$E574*((AN556+AN565)/(AM556+AM565))^($F574*(1+$E574))</f>
        <v/>
      </c>
      <c r="AO574" s="47">
        <f>AN574*(1/(1+$G574))^(1+$E574)*(1+AO$7)^$D574*(AO556/AN556)^$E574*((AO556+AO565)/(AN556+AN565))^($F574*(1+$E574))</f>
        <v/>
      </c>
      <c r="AP574" s="47">
        <f>AO574*(1/(1+$G574))^(1+$E574)*(1+AP$7)^$D574*(AP556/AO556)^$E574*((AP556+AP565)/(AO556+AO565))^($F574*(1+$E574))</f>
        <v/>
      </c>
      <c r="AQ574" s="47">
        <f>AP574*(1/(1+$G574))^(1+$E574)*(1+AQ$7)^$D574*(AQ556/AP556)^$E574*((AQ556+AQ565)/(AP556+AP565))^($F574*(1+$E574))</f>
        <v/>
      </c>
      <c r="AR574" s="47">
        <f>AQ574*(1/(1+$G574))^(1+$E574)*(1+AR$7)^$D574*(AR556/AQ556)^$E574*((AR556+AR565)/(AQ556+AQ565))^($F574*(1+$E574))</f>
        <v/>
      </c>
      <c r="AS574" s="47">
        <f>AR574*(1/(1+$G574))^(1+$E574)*(1+AS$7)^$D574*(AS556/AR556)^$E574*((AS556+AS565)/(AR556+AR565))^($F574*(1+$E574))</f>
        <v/>
      </c>
      <c r="AT574" s="47">
        <f>AS574*(1/(1+$G574))^(1+$E574)*(1+AT$7)^$D574*(AT556/AS556)^$E574*((AT556+AT565)/(AS556+AS565))^($F574*(1+$E574))</f>
        <v/>
      </c>
      <c r="AU574" s="47">
        <f>AT574*(1/(1+$G574))^(1+$E574)*(1+AU$7)^$D574*(AU556/AT556)^$E574*((AU556+AU565)/(AT556+AT565))^($F574*(1+$E574))</f>
        <v/>
      </c>
      <c r="AV574" s="47">
        <f>AU574*(1/(1+$G574))^(1+$E574)*(1+AV$7)^$D574*(AV556/AU556)^$E574*((AV556+AV565)/(AU556+AU565))^($F574*(1+$E574))</f>
        <v/>
      </c>
      <c r="AW574" s="47">
        <f>AV574*(1/(1+$G574))^(1+$E574)*(1+AW$7)^$D574*(AW556/AV556)^$E574*((AW556+AW565)/(AV556+AV565))^($F574*(1+$E574))</f>
        <v/>
      </c>
      <c r="AX574" s="47">
        <f>AW574*(1/(1+$G574))^(1+$E574)*(1+AX$7)^$D574*(AX556/AW556)^$E574*((AX556+AX565)/(AW556+AW565))^($F574*(1+$E574))</f>
        <v/>
      </c>
      <c r="AY574" s="58">
        <f>FUELUSE(AX574,AY556,AX556,AY565,AX565,AY$7,$D574,$E574,$F574,$G574)</f>
        <v/>
      </c>
    </row>
    <row r="575" hidden="1" outlineLevel="2">
      <c r="A575" s="14" t="inlineStr">
        <is>
          <t>ener</t>
        </is>
      </c>
      <c r="B575" s="14" t="inlineStr">
        <is>
          <t>die</t>
        </is>
      </c>
      <c r="C575" s="14" t="inlineStr">
        <is>
          <t>rod</t>
        </is>
      </c>
      <c r="D575" s="37">
        <f>INDEX(Inputs!$N$5:$N$132,MATCH($B575&amp;"|"&amp;$C575,Inputs!$A$5:$A$132,0))</f>
        <v/>
      </c>
      <c r="E575" s="37">
        <f>INDEX(Inputs!$O$5:$O$132,MATCH($B575&amp;"|"&amp;$C575,Inputs!$A$5:$A$132,0))</f>
        <v/>
      </c>
      <c r="F575" s="37">
        <f>INDEX(Inputs!$P$5:$P$132,MATCH($B575&amp;"|"&amp;$C575,Inputs!$A$5:$A$132,0))</f>
        <v/>
      </c>
      <c r="G575" s="37">
        <f>INDEX(Inputs!$Q$5:$Q$132,MATCH($B575&amp;"|"&amp;$C575,Inputs!$A$5:$A$132,0))</f>
        <v/>
      </c>
      <c r="H575" s="14">
        <f>INDEX(Variables!$B$5:$B$205,MATCH($A575,Variables!$A$5:$A$205,0))&amp;IF($C575="",""," | "&amp;INDEX(Mapping!$B$5:$B$26,MATCH($C575,Mapping!$A$5:$A$26,0))&amp;" | "&amp;INDEX(Mapping!$B$30:$B$46,MATCH($B575,Mapping!$A$30:$A$46,0)))</f>
        <v/>
      </c>
      <c r="I575" s="14">
        <f>INDEX(Variables!$C$5:$C$205,MATCH($A575,Variables!$A$5:$A$205,0))</f>
        <v/>
      </c>
      <c r="J575" s="14">
        <f>INDEX(Variables!$E$5:$E$205,MATCH($A575,Variables!$A$5:$A$205,0))</f>
        <v/>
      </c>
      <c r="K575" s="11">
        <f>LOWER(Settings!$C$4)&amp;".mit."&amp;$A575&amp;IF($C575="","","."&amp;$C575&amp;"."&amp;$B575)&amp;IF(INDEX(Variables!$D$5:$D$205,MATCH($A575,Variables!$A$5:$A$205,0))="","","."&amp;INDEX(Variables!$D$5:$D$205,MATCH($A575,Variables!$A$5:$A$205,0)))&amp;"."&amp;K$5</f>
        <v/>
      </c>
      <c r="L575" s="46">
        <f>INDEX(Inputs!$U$5:$U$132,MATCH($B575&amp;"|"&amp;$C575,Inputs!$A$5:$A$132,0))</f>
        <v/>
      </c>
      <c r="M575" s="47">
        <f>L575*(1/(1+$G575))^(1+$E575)*(1+M$7)^$D575*(M557/L557)^$E575*((M557+M566)/(L557+L566))^($F575*(1+$E575))</f>
        <v/>
      </c>
      <c r="N575" s="47">
        <f>M575*(1/(1+$G575))^(1+$E575)*(1+N$7)^$D575*(N557/M557)^$E575*((N557+N566)/(M557+M566))^($F575*(1+$E575))</f>
        <v/>
      </c>
      <c r="O575" s="47">
        <f>N575*(1/(1+$G575))^(1+$E575)*(1+O$7)^$D575*(O557/N557)^$E575*((O557+O566)/(N557+N566))^($F575*(1+$E575))</f>
        <v/>
      </c>
      <c r="P575" s="47">
        <f>O575*(1/(1+$G575))^(1+$E575)*(1+P$7)^$D575*(P557/O557)^$E575*((P557+P566)/(O557+O566))^($F575*(1+$E575))</f>
        <v/>
      </c>
      <c r="Q575" s="47">
        <f>P575*(1/(1+$G575))^(1+$E575)*(1+Q$7)^$D575*(Q557/P557)^$E575*((Q557+Q566)/(P557+P566))^($F575*(1+$E575))</f>
        <v/>
      </c>
      <c r="R575" s="47">
        <f>Q575*(1/(1+$G575))^(1+$E575)*(1+R$7)^$D575*(R557/Q557)^$E575*((R557+R566)/(Q557+Q566))^($F575*(1+$E575))</f>
        <v/>
      </c>
      <c r="S575" s="47">
        <f>R575*(1/(1+$G575))^(1+$E575)*(1+S$7)^$D575*(S557/R557)^$E575*((S557+S566)/(R557+R566))^($F575*(1+$E575))</f>
        <v/>
      </c>
      <c r="T575" s="47">
        <f>S575*(1/(1+$G575))^(1+$E575)*(1+T$7)^$D575*(T557/S557)^$E575*((T557+T566)/(S557+S566))^($F575*(1+$E575))</f>
        <v/>
      </c>
      <c r="U575" s="47">
        <f>T575*(1/(1+$G575))^(1+$E575)*(1+U$7)^$D575*(U557/T557)^$E575*((U557+U566)/(T557+T566))^($F575*(1+$E575))</f>
        <v/>
      </c>
      <c r="V575" s="47">
        <f>U575*(1/(1+$G575))^(1+$E575)*(1+V$7)^$D575*(V557/U557)^$E575*((V557+V566)/(U557+U566))^($F575*(1+$E575))</f>
        <v/>
      </c>
      <c r="W575" s="47">
        <f>V575*(1/(1+$G575))^(1+$E575)*(1+W$7)^$D575*(W557/V557)^$E575*((W557+W566)/(V557+V566))^($F575*(1+$E575))</f>
        <v/>
      </c>
      <c r="X575" s="47">
        <f>W575*(1/(1+$G575))^(1+$E575)*(1+X$7)^$D575*(X557/W557)^$E575*((X557+X566)/(W557+W566))^($F575*(1+$E575))</f>
        <v/>
      </c>
      <c r="Y575" s="47">
        <f>X575*(1/(1+$G575))^(1+$E575)*(1+Y$7)^$D575*(Y557/X557)^$E575*((Y557+Y566)/(X557+X566))^($F575*(1+$E575))</f>
        <v/>
      </c>
      <c r="Z575" s="47">
        <f>Y575*(1/(1+$G575))^(1+$E575)*(1+Z$7)^$D575*(Z557/Y557)^$E575*((Z557+Z566)/(Y557+Y566))^($F575*(1+$E575))</f>
        <v/>
      </c>
      <c r="AA575" s="47">
        <f>Z575*(1/(1+$G575))^(1+$E575)*(1+AA$7)^$D575*(AA557/Z557)^$E575*((AA557+AA566)/(Z557+Z566))^($F575*(1+$E575))</f>
        <v/>
      </c>
      <c r="AB575" s="47">
        <f>AA575*(1/(1+$G575))^(1+$E575)*(1+AB$7)^$D575*(AB557/AA557)^$E575*((AB557+AB566)/(AA557+AA566))^($F575*(1+$E575))</f>
        <v/>
      </c>
      <c r="AC575" s="47">
        <f>AB575*(1/(1+$G575))^(1+$E575)*(1+AC$7)^$D575*(AC557/AB557)^$E575*((AC557+AC566)/(AB557+AB566))^($F575*(1+$E575))</f>
        <v/>
      </c>
      <c r="AD575" s="58">
        <f>FUELUSE(AC575,AD557,AC557,AD566,AC566,AD$7,$D575,$E575,$F575,$G575)</f>
        <v/>
      </c>
      <c r="AF575" s="11">
        <f>LOWER(Settings!$C$4)&amp;".mit."&amp;$A575&amp;IF($C575="","","."&amp;$C575&amp;"."&amp;$B575)&amp;IF(INDEX(Variables!$D$5:$D$205,MATCH($A575,Variables!$A$5:$A$205,0))="","","."&amp;INDEX(Variables!$D$5:$D$205,MATCH($A575,Variables!$A$5:$A$205,0)))&amp;"."&amp;AF$5</f>
        <v/>
      </c>
      <c r="AG575" s="46">
        <f>INDEX(Inputs!$U$5:$U$132,MATCH($B575&amp;"|"&amp;$C575,Inputs!$A$5:$A$132,0))</f>
        <v/>
      </c>
      <c r="AH575" s="47">
        <f>AG575*(1/(1+$G575))^(1+$E575)*(1+AH$7)^$D575*(AH557/AG557)^$E575*((AH557+AH566)/(AG557+AG566))^($F575*(1+$E575))</f>
        <v/>
      </c>
      <c r="AI575" s="47">
        <f>AH575*(1/(1+$G575))^(1+$E575)*(1+AI$7)^$D575*(AI557/AH557)^$E575*((AI557+AI566)/(AH557+AH566))^($F575*(1+$E575))</f>
        <v/>
      </c>
      <c r="AJ575" s="47">
        <f>AI575*(1/(1+$G575))^(1+$E575)*(1+AJ$7)^$D575*(AJ557/AI557)^$E575*((AJ557+AJ566)/(AI557+AI566))^($F575*(1+$E575))</f>
        <v/>
      </c>
      <c r="AK575" s="47">
        <f>AJ575*(1/(1+$G575))^(1+$E575)*(1+AK$7)^$D575*(AK557/AJ557)^$E575*((AK557+AK566)/(AJ557+AJ566))^($F575*(1+$E575))</f>
        <v/>
      </c>
      <c r="AL575" s="47">
        <f>AK575*(1/(1+$G575))^(1+$E575)*(1+AL$7)^$D575*(AL557/AK557)^$E575*((AL557+AL566)/(AK557+AK566))^($F575*(1+$E575))</f>
        <v/>
      </c>
      <c r="AM575" s="47">
        <f>AL575*(1/(1+$G575))^(1+$E575)*(1+AM$7)^$D575*(AM557/AL557)^$E575*((AM557+AM566)/(AL557+AL566))^($F575*(1+$E575))</f>
        <v/>
      </c>
      <c r="AN575" s="47">
        <f>AM575*(1/(1+$G575))^(1+$E575)*(1+AN$7)^$D575*(AN557/AM557)^$E575*((AN557+AN566)/(AM557+AM566))^($F575*(1+$E575))</f>
        <v/>
      </c>
      <c r="AO575" s="47">
        <f>AN575*(1/(1+$G575))^(1+$E575)*(1+AO$7)^$D575*(AO557/AN557)^$E575*((AO557+AO566)/(AN557+AN566))^($F575*(1+$E575))</f>
        <v/>
      </c>
      <c r="AP575" s="47">
        <f>AO575*(1/(1+$G575))^(1+$E575)*(1+AP$7)^$D575*(AP557/AO557)^$E575*((AP557+AP566)/(AO557+AO566))^($F575*(1+$E575))</f>
        <v/>
      </c>
      <c r="AQ575" s="47">
        <f>AP575*(1/(1+$G575))^(1+$E575)*(1+AQ$7)^$D575*(AQ557/AP557)^$E575*((AQ557+AQ566)/(AP557+AP566))^($F575*(1+$E575))</f>
        <v/>
      </c>
      <c r="AR575" s="47">
        <f>AQ575*(1/(1+$G575))^(1+$E575)*(1+AR$7)^$D575*(AR557/AQ557)^$E575*((AR557+AR566)/(AQ557+AQ566))^($F575*(1+$E575))</f>
        <v/>
      </c>
      <c r="AS575" s="47">
        <f>AR575*(1/(1+$G575))^(1+$E575)*(1+AS$7)^$D575*(AS557/AR557)^$E575*((AS557+AS566)/(AR557+AR566))^($F575*(1+$E575))</f>
        <v/>
      </c>
      <c r="AT575" s="47">
        <f>AS575*(1/(1+$G575))^(1+$E575)*(1+AT$7)^$D575*(AT557/AS557)^$E575*((AT557+AT566)/(AS557+AS566))^($F575*(1+$E575))</f>
        <v/>
      </c>
      <c r="AU575" s="47">
        <f>AT575*(1/(1+$G575))^(1+$E575)*(1+AU$7)^$D575*(AU557/AT557)^$E575*((AU557+AU566)/(AT557+AT566))^($F575*(1+$E575))</f>
        <v/>
      </c>
      <c r="AV575" s="47">
        <f>AU575*(1/(1+$G575))^(1+$E575)*(1+AV$7)^$D575*(AV557/AU557)^$E575*((AV557+AV566)/(AU557+AU566))^($F575*(1+$E575))</f>
        <v/>
      </c>
      <c r="AW575" s="47">
        <f>AV575*(1/(1+$G575))^(1+$E575)*(1+AW$7)^$D575*(AW557/AV557)^$E575*((AW557+AW566)/(AV557+AV566))^($F575*(1+$E575))</f>
        <v/>
      </c>
      <c r="AX575" s="47">
        <f>AW575*(1/(1+$G575))^(1+$E575)*(1+AX$7)^$D575*(AX557/AW557)^$E575*((AX557+AX566)/(AW557+AW566))^($F575*(1+$E575))</f>
        <v/>
      </c>
      <c r="AY575" s="58">
        <f>FUELUSE(AX575,AY557,AX557,AY566,AX566,AY$7,$D575,$E575,$F575,$G575)</f>
        <v/>
      </c>
    </row>
    <row r="576" hidden="1" outlineLevel="2">
      <c r="A576" s="14" t="inlineStr">
        <is>
          <t>ener</t>
        </is>
      </c>
      <c r="B576" s="14" t="inlineStr">
        <is>
          <t>lpg</t>
        </is>
      </c>
      <c r="C576" s="14" t="inlineStr">
        <is>
          <t>rod</t>
        </is>
      </c>
      <c r="D576" s="37">
        <f>INDEX(Inputs!$N$5:$N$132,MATCH($B576&amp;"|"&amp;$C576,Inputs!$A$5:$A$132,0))</f>
        <v/>
      </c>
      <c r="E576" s="37">
        <f>INDEX(Inputs!$O$5:$O$132,MATCH($B576&amp;"|"&amp;$C576,Inputs!$A$5:$A$132,0))</f>
        <v/>
      </c>
      <c r="F576" s="37">
        <f>INDEX(Inputs!$P$5:$P$132,MATCH($B576&amp;"|"&amp;$C576,Inputs!$A$5:$A$132,0))</f>
        <v/>
      </c>
      <c r="G576" s="37">
        <f>INDEX(Inputs!$Q$5:$Q$132,MATCH($B576&amp;"|"&amp;$C576,Inputs!$A$5:$A$132,0))</f>
        <v/>
      </c>
      <c r="H576" s="14">
        <f>INDEX(Variables!$B$5:$B$205,MATCH($A576,Variables!$A$5:$A$205,0))&amp;IF($C576="",""," | "&amp;INDEX(Mapping!$B$5:$B$26,MATCH($C576,Mapping!$A$5:$A$26,0))&amp;" | "&amp;INDEX(Mapping!$B$30:$B$46,MATCH($B576,Mapping!$A$30:$A$46,0)))</f>
        <v/>
      </c>
      <c r="I576" s="14">
        <f>INDEX(Variables!$C$5:$C$205,MATCH($A576,Variables!$A$5:$A$205,0))</f>
        <v/>
      </c>
      <c r="J576" s="14">
        <f>INDEX(Variables!$E$5:$E$205,MATCH($A576,Variables!$A$5:$A$205,0))</f>
        <v/>
      </c>
      <c r="K576" s="11">
        <f>LOWER(Settings!$C$4)&amp;".mit."&amp;$A576&amp;IF($C576="","","."&amp;$C576&amp;"."&amp;$B576)&amp;IF(INDEX(Variables!$D$5:$D$205,MATCH($A576,Variables!$A$5:$A$205,0))="","","."&amp;INDEX(Variables!$D$5:$D$205,MATCH($A576,Variables!$A$5:$A$205,0)))&amp;"."&amp;K$5</f>
        <v/>
      </c>
      <c r="L576" s="46">
        <f>INDEX(Inputs!$U$5:$U$132,MATCH($B576&amp;"|"&amp;$C576,Inputs!$A$5:$A$132,0))</f>
        <v/>
      </c>
      <c r="M576" s="47">
        <f>L576*(1/(1+$G576))^(1+$E576)*(1+M$7)^$D576*(M558/L558)^$E576*((M558+M567)/(L558+L567))^($F576*(1+$E576))</f>
        <v/>
      </c>
      <c r="N576" s="47">
        <f>M576*(1/(1+$G576))^(1+$E576)*(1+N$7)^$D576*(N558/M558)^$E576*((N558+N567)/(M558+M567))^($F576*(1+$E576))</f>
        <v/>
      </c>
      <c r="O576" s="47">
        <f>N576*(1/(1+$G576))^(1+$E576)*(1+O$7)^$D576*(O558/N558)^$E576*((O558+O567)/(N558+N567))^($F576*(1+$E576))</f>
        <v/>
      </c>
      <c r="P576" s="47">
        <f>O576*(1/(1+$G576))^(1+$E576)*(1+P$7)^$D576*(P558/O558)^$E576*((P558+P567)/(O558+O567))^($F576*(1+$E576))</f>
        <v/>
      </c>
      <c r="Q576" s="47">
        <f>P576*(1/(1+$G576))^(1+$E576)*(1+Q$7)^$D576*(Q558/P558)^$E576*((Q558+Q567)/(P558+P567))^($F576*(1+$E576))</f>
        <v/>
      </c>
      <c r="R576" s="47">
        <f>Q576*(1/(1+$G576))^(1+$E576)*(1+R$7)^$D576*(R558/Q558)^$E576*((R558+R567)/(Q558+Q567))^($F576*(1+$E576))</f>
        <v/>
      </c>
      <c r="S576" s="47">
        <f>R576*(1/(1+$G576))^(1+$E576)*(1+S$7)^$D576*(S558/R558)^$E576*((S558+S567)/(R558+R567))^($F576*(1+$E576))</f>
        <v/>
      </c>
      <c r="T576" s="47">
        <f>S576*(1/(1+$G576))^(1+$E576)*(1+T$7)^$D576*(T558/S558)^$E576*((T558+T567)/(S558+S567))^($F576*(1+$E576))</f>
        <v/>
      </c>
      <c r="U576" s="47">
        <f>T576*(1/(1+$G576))^(1+$E576)*(1+U$7)^$D576*(U558/T558)^$E576*((U558+U567)/(T558+T567))^($F576*(1+$E576))</f>
        <v/>
      </c>
      <c r="V576" s="47">
        <f>U576*(1/(1+$G576))^(1+$E576)*(1+V$7)^$D576*(V558/U558)^$E576*((V558+V567)/(U558+U567))^($F576*(1+$E576))</f>
        <v/>
      </c>
      <c r="W576" s="47">
        <f>V576*(1/(1+$G576))^(1+$E576)*(1+W$7)^$D576*(W558/V558)^$E576*((W558+W567)/(V558+V567))^($F576*(1+$E576))</f>
        <v/>
      </c>
      <c r="X576" s="47">
        <f>W576*(1/(1+$G576))^(1+$E576)*(1+X$7)^$D576*(X558/W558)^$E576*((X558+X567)/(W558+W567))^($F576*(1+$E576))</f>
        <v/>
      </c>
      <c r="Y576" s="47">
        <f>X576*(1/(1+$G576))^(1+$E576)*(1+Y$7)^$D576*(Y558/X558)^$E576*((Y558+Y567)/(X558+X567))^($F576*(1+$E576))</f>
        <v/>
      </c>
      <c r="Z576" s="47">
        <f>Y576*(1/(1+$G576))^(1+$E576)*(1+Z$7)^$D576*(Z558/Y558)^$E576*((Z558+Z567)/(Y558+Y567))^($F576*(1+$E576))</f>
        <v/>
      </c>
      <c r="AA576" s="47">
        <f>Z576*(1/(1+$G576))^(1+$E576)*(1+AA$7)^$D576*(AA558/Z558)^$E576*((AA558+AA567)/(Z558+Z567))^($F576*(1+$E576))</f>
        <v/>
      </c>
      <c r="AB576" s="47">
        <f>AA576*(1/(1+$G576))^(1+$E576)*(1+AB$7)^$D576*(AB558/AA558)^$E576*((AB558+AB567)/(AA558+AA567))^($F576*(1+$E576))</f>
        <v/>
      </c>
      <c r="AC576" s="47">
        <f>AB576*(1/(1+$G576))^(1+$E576)*(1+AC$7)^$D576*(AC558/AB558)^$E576*((AC558+AC567)/(AB558+AB567))^($F576*(1+$E576))</f>
        <v/>
      </c>
      <c r="AD576" s="58">
        <f>FUELUSE(AC576,AD558,AC558,AD567,AC567,AD$7,$D576,$E576,$F576,$G576)</f>
        <v/>
      </c>
      <c r="AF576" s="11">
        <f>LOWER(Settings!$C$4)&amp;".mit."&amp;$A576&amp;IF($C576="","","."&amp;$C576&amp;"."&amp;$B576)&amp;IF(INDEX(Variables!$D$5:$D$205,MATCH($A576,Variables!$A$5:$A$205,0))="","","."&amp;INDEX(Variables!$D$5:$D$205,MATCH($A576,Variables!$A$5:$A$205,0)))&amp;"."&amp;AF$5</f>
        <v/>
      </c>
      <c r="AG576" s="46">
        <f>INDEX(Inputs!$U$5:$U$132,MATCH($B576&amp;"|"&amp;$C576,Inputs!$A$5:$A$132,0))</f>
        <v/>
      </c>
      <c r="AH576" s="47">
        <f>AG576*(1/(1+$G576))^(1+$E576)*(1+AH$7)^$D576*(AH558/AG558)^$E576*((AH558+AH567)/(AG558+AG567))^($F576*(1+$E576))</f>
        <v/>
      </c>
      <c r="AI576" s="47">
        <f>AH576*(1/(1+$G576))^(1+$E576)*(1+AI$7)^$D576*(AI558/AH558)^$E576*((AI558+AI567)/(AH558+AH567))^($F576*(1+$E576))</f>
        <v/>
      </c>
      <c r="AJ576" s="47">
        <f>AI576*(1/(1+$G576))^(1+$E576)*(1+AJ$7)^$D576*(AJ558/AI558)^$E576*((AJ558+AJ567)/(AI558+AI567))^($F576*(1+$E576))</f>
        <v/>
      </c>
      <c r="AK576" s="47">
        <f>AJ576*(1/(1+$G576))^(1+$E576)*(1+AK$7)^$D576*(AK558/AJ558)^$E576*((AK558+AK567)/(AJ558+AJ567))^($F576*(1+$E576))</f>
        <v/>
      </c>
      <c r="AL576" s="47">
        <f>AK576*(1/(1+$G576))^(1+$E576)*(1+AL$7)^$D576*(AL558/AK558)^$E576*((AL558+AL567)/(AK558+AK567))^($F576*(1+$E576))</f>
        <v/>
      </c>
      <c r="AM576" s="47">
        <f>AL576*(1/(1+$G576))^(1+$E576)*(1+AM$7)^$D576*(AM558/AL558)^$E576*((AM558+AM567)/(AL558+AL567))^($F576*(1+$E576))</f>
        <v/>
      </c>
      <c r="AN576" s="47">
        <f>AM576*(1/(1+$G576))^(1+$E576)*(1+AN$7)^$D576*(AN558/AM558)^$E576*((AN558+AN567)/(AM558+AM567))^($F576*(1+$E576))</f>
        <v/>
      </c>
      <c r="AO576" s="47">
        <f>AN576*(1/(1+$G576))^(1+$E576)*(1+AO$7)^$D576*(AO558/AN558)^$E576*((AO558+AO567)/(AN558+AN567))^($F576*(1+$E576))</f>
        <v/>
      </c>
      <c r="AP576" s="47">
        <f>AO576*(1/(1+$G576))^(1+$E576)*(1+AP$7)^$D576*(AP558/AO558)^$E576*((AP558+AP567)/(AO558+AO567))^($F576*(1+$E576))</f>
        <v/>
      </c>
      <c r="AQ576" s="47">
        <f>AP576*(1/(1+$G576))^(1+$E576)*(1+AQ$7)^$D576*(AQ558/AP558)^$E576*((AQ558+AQ567)/(AP558+AP567))^($F576*(1+$E576))</f>
        <v/>
      </c>
      <c r="AR576" s="47">
        <f>AQ576*(1/(1+$G576))^(1+$E576)*(1+AR$7)^$D576*(AR558/AQ558)^$E576*((AR558+AR567)/(AQ558+AQ567))^($F576*(1+$E576))</f>
        <v/>
      </c>
      <c r="AS576" s="47">
        <f>AR576*(1/(1+$G576))^(1+$E576)*(1+AS$7)^$D576*(AS558/AR558)^$E576*((AS558+AS567)/(AR558+AR567))^($F576*(1+$E576))</f>
        <v/>
      </c>
      <c r="AT576" s="47">
        <f>AS576*(1/(1+$G576))^(1+$E576)*(1+AT$7)^$D576*(AT558/AS558)^$E576*((AT558+AT567)/(AS558+AS567))^($F576*(1+$E576))</f>
        <v/>
      </c>
      <c r="AU576" s="47">
        <f>AT576*(1/(1+$G576))^(1+$E576)*(1+AU$7)^$D576*(AU558/AT558)^$E576*((AU558+AU567)/(AT558+AT567))^($F576*(1+$E576))</f>
        <v/>
      </c>
      <c r="AV576" s="47">
        <f>AU576*(1/(1+$G576))^(1+$E576)*(1+AV$7)^$D576*(AV558/AU558)^$E576*((AV558+AV567)/(AU558+AU567))^($F576*(1+$E576))</f>
        <v/>
      </c>
      <c r="AW576" s="47">
        <f>AV576*(1/(1+$G576))^(1+$E576)*(1+AW$7)^$D576*(AW558/AV558)^$E576*((AW558+AW567)/(AV558+AV567))^($F576*(1+$E576))</f>
        <v/>
      </c>
      <c r="AX576" s="47">
        <f>AW576*(1/(1+$G576))^(1+$E576)*(1+AX$7)^$D576*(AX558/AW558)^$E576*((AX558+AX567)/(AW558+AW567))^($F576*(1+$E576))</f>
        <v/>
      </c>
      <c r="AY576" s="58">
        <f>FUELUSE(AX576,AY558,AX558,AY567,AX567,AY$7,$D576,$E576,$F576,$G576)</f>
        <v/>
      </c>
    </row>
    <row r="577" hidden="1" outlineLevel="2">
      <c r="A577" s="14" t="inlineStr">
        <is>
          <t>ener</t>
        </is>
      </c>
      <c r="B577" s="14" t="inlineStr">
        <is>
          <t>ker</t>
        </is>
      </c>
      <c r="C577" s="14" t="inlineStr">
        <is>
          <t>rod</t>
        </is>
      </c>
      <c r="D577" s="37">
        <f>INDEX(Inputs!$N$5:$N$132,MATCH($B577&amp;"|"&amp;$C577,Inputs!$A$5:$A$132,0))</f>
        <v/>
      </c>
      <c r="E577" s="37">
        <f>INDEX(Inputs!$O$5:$O$132,MATCH($B577&amp;"|"&amp;$C577,Inputs!$A$5:$A$132,0))</f>
        <v/>
      </c>
      <c r="F577" s="37">
        <f>INDEX(Inputs!$P$5:$P$132,MATCH($B577&amp;"|"&amp;$C577,Inputs!$A$5:$A$132,0))</f>
        <v/>
      </c>
      <c r="G577" s="37">
        <f>INDEX(Inputs!$Q$5:$Q$132,MATCH($B577&amp;"|"&amp;$C577,Inputs!$A$5:$A$132,0))</f>
        <v/>
      </c>
      <c r="H577" s="14">
        <f>INDEX(Variables!$B$5:$B$205,MATCH($A577,Variables!$A$5:$A$205,0))&amp;IF($C577="",""," | "&amp;INDEX(Mapping!$B$5:$B$26,MATCH($C577,Mapping!$A$5:$A$26,0))&amp;" | "&amp;INDEX(Mapping!$B$30:$B$46,MATCH($B577,Mapping!$A$30:$A$46,0)))</f>
        <v/>
      </c>
      <c r="I577" s="14">
        <f>INDEX(Variables!$C$5:$C$205,MATCH($A577,Variables!$A$5:$A$205,0))</f>
        <v/>
      </c>
      <c r="J577" s="14">
        <f>INDEX(Variables!$E$5:$E$205,MATCH($A577,Variables!$A$5:$A$205,0))</f>
        <v/>
      </c>
      <c r="K577" s="11">
        <f>LOWER(Settings!$C$4)&amp;".mit."&amp;$A577&amp;IF($C577="","","."&amp;$C577&amp;"."&amp;$B577)&amp;IF(INDEX(Variables!$D$5:$D$205,MATCH($A577,Variables!$A$5:$A$205,0))="","","."&amp;INDEX(Variables!$D$5:$D$205,MATCH($A577,Variables!$A$5:$A$205,0)))&amp;"."&amp;K$5</f>
        <v/>
      </c>
      <c r="L577" s="46">
        <f>INDEX(Inputs!$U$5:$U$132,MATCH($B577&amp;"|"&amp;$C577,Inputs!$A$5:$A$132,0))</f>
        <v/>
      </c>
      <c r="M577" s="47">
        <f>L577*(1/(1+$G577))^(1+$E577)*(1+M$7)^$D577*(M559/L559)^$E577*((M559+M568)/(L559+L568))^($F577*(1+$E577))</f>
        <v/>
      </c>
      <c r="N577" s="47">
        <f>M577*(1/(1+$G577))^(1+$E577)*(1+N$7)^$D577*(N559/M559)^$E577*((N559+N568)/(M559+M568))^($F577*(1+$E577))</f>
        <v/>
      </c>
      <c r="O577" s="47">
        <f>N577*(1/(1+$G577))^(1+$E577)*(1+O$7)^$D577*(O559/N559)^$E577*((O559+O568)/(N559+N568))^($F577*(1+$E577))</f>
        <v/>
      </c>
      <c r="P577" s="47">
        <f>O577*(1/(1+$G577))^(1+$E577)*(1+P$7)^$D577*(P559/O559)^$E577*((P559+P568)/(O559+O568))^($F577*(1+$E577))</f>
        <v/>
      </c>
      <c r="Q577" s="47">
        <f>P577*(1/(1+$G577))^(1+$E577)*(1+Q$7)^$D577*(Q559/P559)^$E577*((Q559+Q568)/(P559+P568))^($F577*(1+$E577))</f>
        <v/>
      </c>
      <c r="R577" s="47">
        <f>Q577*(1/(1+$G577))^(1+$E577)*(1+R$7)^$D577*(R559/Q559)^$E577*((R559+R568)/(Q559+Q568))^($F577*(1+$E577))</f>
        <v/>
      </c>
      <c r="S577" s="47">
        <f>R577*(1/(1+$G577))^(1+$E577)*(1+S$7)^$D577*(S559/R559)^$E577*((S559+S568)/(R559+R568))^($F577*(1+$E577))</f>
        <v/>
      </c>
      <c r="T577" s="47">
        <f>S577*(1/(1+$G577))^(1+$E577)*(1+T$7)^$D577*(T559/S559)^$E577*((T559+T568)/(S559+S568))^($F577*(1+$E577))</f>
        <v/>
      </c>
      <c r="U577" s="47">
        <f>T577*(1/(1+$G577))^(1+$E577)*(1+U$7)^$D577*(U559/T559)^$E577*((U559+U568)/(T559+T568))^($F577*(1+$E577))</f>
        <v/>
      </c>
      <c r="V577" s="47">
        <f>U577*(1/(1+$G577))^(1+$E577)*(1+V$7)^$D577*(V559/U559)^$E577*((V559+V568)/(U559+U568))^($F577*(1+$E577))</f>
        <v/>
      </c>
      <c r="W577" s="47">
        <f>V577*(1/(1+$G577))^(1+$E577)*(1+W$7)^$D577*(W559/V559)^$E577*((W559+W568)/(V559+V568))^($F577*(1+$E577))</f>
        <v/>
      </c>
      <c r="X577" s="47">
        <f>W577*(1/(1+$G577))^(1+$E577)*(1+X$7)^$D577*(X559/W559)^$E577*((X559+X568)/(W559+W568))^($F577*(1+$E577))</f>
        <v/>
      </c>
      <c r="Y577" s="47">
        <f>X577*(1/(1+$G577))^(1+$E577)*(1+Y$7)^$D577*(Y559/X559)^$E577*((Y559+Y568)/(X559+X568))^($F577*(1+$E577))</f>
        <v/>
      </c>
      <c r="Z577" s="47">
        <f>Y577*(1/(1+$G577))^(1+$E577)*(1+Z$7)^$D577*(Z559/Y559)^$E577*((Z559+Z568)/(Y559+Y568))^($F577*(1+$E577))</f>
        <v/>
      </c>
      <c r="AA577" s="47">
        <f>Z577*(1/(1+$G577))^(1+$E577)*(1+AA$7)^$D577*(AA559/Z559)^$E577*((AA559+AA568)/(Z559+Z568))^($F577*(1+$E577))</f>
        <v/>
      </c>
      <c r="AB577" s="47">
        <f>AA577*(1/(1+$G577))^(1+$E577)*(1+AB$7)^$D577*(AB559/AA559)^$E577*((AB559+AB568)/(AA559+AA568))^($F577*(1+$E577))</f>
        <v/>
      </c>
      <c r="AC577" s="47">
        <f>AB577*(1/(1+$G577))^(1+$E577)*(1+AC$7)^$D577*(AC559/AB559)^$E577*((AC559+AC568)/(AB559+AB568))^($F577*(1+$E577))</f>
        <v/>
      </c>
      <c r="AD577" s="58">
        <f>FUELUSE(AC577,AD559,AC559,AD568,AC568,AD$7,$D577,$E577,$F577,$G577)</f>
        <v/>
      </c>
      <c r="AF577" s="11">
        <f>LOWER(Settings!$C$4)&amp;".mit."&amp;$A577&amp;IF($C577="","","."&amp;$C577&amp;"."&amp;$B577)&amp;IF(INDEX(Variables!$D$5:$D$205,MATCH($A577,Variables!$A$5:$A$205,0))="","","."&amp;INDEX(Variables!$D$5:$D$205,MATCH($A577,Variables!$A$5:$A$205,0)))&amp;"."&amp;AF$5</f>
        <v/>
      </c>
      <c r="AG577" s="46">
        <f>INDEX(Inputs!$U$5:$U$132,MATCH($B577&amp;"|"&amp;$C577,Inputs!$A$5:$A$132,0))</f>
        <v/>
      </c>
      <c r="AH577" s="47">
        <f>AG577*(1/(1+$G577))^(1+$E577)*(1+AH$7)^$D577*(AH559/AG559)^$E577*((AH559+AH568)/(AG559+AG568))^($F577*(1+$E577))</f>
        <v/>
      </c>
      <c r="AI577" s="47">
        <f>AH577*(1/(1+$G577))^(1+$E577)*(1+AI$7)^$D577*(AI559/AH559)^$E577*((AI559+AI568)/(AH559+AH568))^($F577*(1+$E577))</f>
        <v/>
      </c>
      <c r="AJ577" s="47">
        <f>AI577*(1/(1+$G577))^(1+$E577)*(1+AJ$7)^$D577*(AJ559/AI559)^$E577*((AJ559+AJ568)/(AI559+AI568))^($F577*(1+$E577))</f>
        <v/>
      </c>
      <c r="AK577" s="47">
        <f>AJ577*(1/(1+$G577))^(1+$E577)*(1+AK$7)^$D577*(AK559/AJ559)^$E577*((AK559+AK568)/(AJ559+AJ568))^($F577*(1+$E577))</f>
        <v/>
      </c>
      <c r="AL577" s="47">
        <f>AK577*(1/(1+$G577))^(1+$E577)*(1+AL$7)^$D577*(AL559/AK559)^$E577*((AL559+AL568)/(AK559+AK568))^($F577*(1+$E577))</f>
        <v/>
      </c>
      <c r="AM577" s="47">
        <f>AL577*(1/(1+$G577))^(1+$E577)*(1+AM$7)^$D577*(AM559/AL559)^$E577*((AM559+AM568)/(AL559+AL568))^($F577*(1+$E577))</f>
        <v/>
      </c>
      <c r="AN577" s="47">
        <f>AM577*(1/(1+$G577))^(1+$E577)*(1+AN$7)^$D577*(AN559/AM559)^$E577*((AN559+AN568)/(AM559+AM568))^($F577*(1+$E577))</f>
        <v/>
      </c>
      <c r="AO577" s="47">
        <f>AN577*(1/(1+$G577))^(1+$E577)*(1+AO$7)^$D577*(AO559/AN559)^$E577*((AO559+AO568)/(AN559+AN568))^($F577*(1+$E577))</f>
        <v/>
      </c>
      <c r="AP577" s="47">
        <f>AO577*(1/(1+$G577))^(1+$E577)*(1+AP$7)^$D577*(AP559/AO559)^$E577*((AP559+AP568)/(AO559+AO568))^($F577*(1+$E577))</f>
        <v/>
      </c>
      <c r="AQ577" s="47">
        <f>AP577*(1/(1+$G577))^(1+$E577)*(1+AQ$7)^$D577*(AQ559/AP559)^$E577*((AQ559+AQ568)/(AP559+AP568))^($F577*(1+$E577))</f>
        <v/>
      </c>
      <c r="AR577" s="47">
        <f>AQ577*(1/(1+$G577))^(1+$E577)*(1+AR$7)^$D577*(AR559/AQ559)^$E577*((AR559+AR568)/(AQ559+AQ568))^($F577*(1+$E577))</f>
        <v/>
      </c>
      <c r="AS577" s="47">
        <f>AR577*(1/(1+$G577))^(1+$E577)*(1+AS$7)^$D577*(AS559/AR559)^$E577*((AS559+AS568)/(AR559+AR568))^($F577*(1+$E577))</f>
        <v/>
      </c>
      <c r="AT577" s="47">
        <f>AS577*(1/(1+$G577))^(1+$E577)*(1+AT$7)^$D577*(AT559/AS559)^$E577*((AT559+AT568)/(AS559+AS568))^($F577*(1+$E577))</f>
        <v/>
      </c>
      <c r="AU577" s="47">
        <f>AT577*(1/(1+$G577))^(1+$E577)*(1+AU$7)^$D577*(AU559/AT559)^$E577*((AU559+AU568)/(AT559+AT568))^($F577*(1+$E577))</f>
        <v/>
      </c>
      <c r="AV577" s="47">
        <f>AU577*(1/(1+$G577))^(1+$E577)*(1+AV$7)^$D577*(AV559/AU559)^$E577*((AV559+AV568)/(AU559+AU568))^($F577*(1+$E577))</f>
        <v/>
      </c>
      <c r="AW577" s="47">
        <f>AV577*(1/(1+$G577))^(1+$E577)*(1+AW$7)^$D577*(AW559/AV559)^$E577*((AW559+AW568)/(AV559+AV568))^($F577*(1+$E577))</f>
        <v/>
      </c>
      <c r="AX577" s="47">
        <f>AW577*(1/(1+$G577))^(1+$E577)*(1+AX$7)^$D577*(AX559/AW559)^$E577*((AX559+AX568)/(AW559+AW568))^($F577*(1+$E577))</f>
        <v/>
      </c>
      <c r="AY577" s="58">
        <f>FUELUSE(AX577,AY559,AX559,AY568,AX568,AY$7,$D577,$E577,$F577,$G577)</f>
        <v/>
      </c>
    </row>
    <row r="578" hidden="1" outlineLevel="2">
      <c r="A578" s="14" t="inlineStr">
        <is>
          <t>ener</t>
        </is>
      </c>
      <c r="B578" s="14" t="inlineStr">
        <is>
          <t>oop</t>
        </is>
      </c>
      <c r="C578" s="14" t="inlineStr">
        <is>
          <t>rod</t>
        </is>
      </c>
      <c r="D578" s="37">
        <f>INDEX(Inputs!$N$5:$N$132,MATCH($B578&amp;"|"&amp;$C578,Inputs!$A$5:$A$132,0))</f>
        <v/>
      </c>
      <c r="E578" s="37">
        <f>INDEX(Inputs!$O$5:$O$132,MATCH($B578&amp;"|"&amp;$C578,Inputs!$A$5:$A$132,0))</f>
        <v/>
      </c>
      <c r="F578" s="37">
        <f>INDEX(Inputs!$P$5:$P$132,MATCH($B578&amp;"|"&amp;$C578,Inputs!$A$5:$A$132,0))</f>
        <v/>
      </c>
      <c r="G578" s="37">
        <f>INDEX(Inputs!$Q$5:$Q$132,MATCH($B578&amp;"|"&amp;$C578,Inputs!$A$5:$A$132,0))</f>
        <v/>
      </c>
      <c r="H578" s="14">
        <f>INDEX(Variables!$B$5:$B$205,MATCH($A578,Variables!$A$5:$A$205,0))&amp;IF($C578="",""," | "&amp;INDEX(Mapping!$B$5:$B$26,MATCH($C578,Mapping!$A$5:$A$26,0))&amp;" | "&amp;INDEX(Mapping!$B$30:$B$46,MATCH($B578,Mapping!$A$30:$A$46,0)))</f>
        <v/>
      </c>
      <c r="I578" s="14">
        <f>INDEX(Variables!$C$5:$C$205,MATCH($A578,Variables!$A$5:$A$205,0))</f>
        <v/>
      </c>
      <c r="J578" s="14">
        <f>INDEX(Variables!$E$5:$E$205,MATCH($A578,Variables!$A$5:$A$205,0))</f>
        <v/>
      </c>
      <c r="K578" s="11">
        <f>LOWER(Settings!$C$4)&amp;".mit."&amp;$A578&amp;IF($C578="","","."&amp;$C578&amp;"."&amp;$B578)&amp;IF(INDEX(Variables!$D$5:$D$205,MATCH($A578,Variables!$A$5:$A$205,0))="","","."&amp;INDEX(Variables!$D$5:$D$205,MATCH($A578,Variables!$A$5:$A$205,0)))&amp;"."&amp;K$5</f>
        <v/>
      </c>
      <c r="L578" s="46">
        <f>INDEX(Inputs!$U$5:$U$132,MATCH($B578&amp;"|"&amp;$C578,Inputs!$A$5:$A$132,0))</f>
        <v/>
      </c>
      <c r="M578" s="47">
        <f>L578*(1/(1+$G578))^(1+$E578)*(1+M$7)^$D578*(M560/L560)^$E578*((M560+M569)/(L560+L569))^($F578*(1+$E578))</f>
        <v/>
      </c>
      <c r="N578" s="47">
        <f>M578*(1/(1+$G578))^(1+$E578)*(1+N$7)^$D578*(N560/M560)^$E578*((N560+N569)/(M560+M569))^($F578*(1+$E578))</f>
        <v/>
      </c>
      <c r="O578" s="47">
        <f>N578*(1/(1+$G578))^(1+$E578)*(1+O$7)^$D578*(O560/N560)^$E578*((O560+O569)/(N560+N569))^($F578*(1+$E578))</f>
        <v/>
      </c>
      <c r="P578" s="47">
        <f>O578*(1/(1+$G578))^(1+$E578)*(1+P$7)^$D578*(P560/O560)^$E578*((P560+P569)/(O560+O569))^($F578*(1+$E578))</f>
        <v/>
      </c>
      <c r="Q578" s="47">
        <f>P578*(1/(1+$G578))^(1+$E578)*(1+Q$7)^$D578*(Q560/P560)^$E578*((Q560+Q569)/(P560+P569))^($F578*(1+$E578))</f>
        <v/>
      </c>
      <c r="R578" s="47">
        <f>Q578*(1/(1+$G578))^(1+$E578)*(1+R$7)^$D578*(R560/Q560)^$E578*((R560+R569)/(Q560+Q569))^($F578*(1+$E578))</f>
        <v/>
      </c>
      <c r="S578" s="47">
        <f>R578*(1/(1+$G578))^(1+$E578)*(1+S$7)^$D578*(S560/R560)^$E578*((S560+S569)/(R560+R569))^($F578*(1+$E578))</f>
        <v/>
      </c>
      <c r="T578" s="47">
        <f>S578*(1/(1+$G578))^(1+$E578)*(1+T$7)^$D578*(T560/S560)^$E578*((T560+T569)/(S560+S569))^($F578*(1+$E578))</f>
        <v/>
      </c>
      <c r="U578" s="47">
        <f>T578*(1/(1+$G578))^(1+$E578)*(1+U$7)^$D578*(U560/T560)^$E578*((U560+U569)/(T560+T569))^($F578*(1+$E578))</f>
        <v/>
      </c>
      <c r="V578" s="47">
        <f>U578*(1/(1+$G578))^(1+$E578)*(1+V$7)^$D578*(V560/U560)^$E578*((V560+V569)/(U560+U569))^($F578*(1+$E578))</f>
        <v/>
      </c>
      <c r="W578" s="47">
        <f>V578*(1/(1+$G578))^(1+$E578)*(1+W$7)^$D578*(W560/V560)^$E578*((W560+W569)/(V560+V569))^($F578*(1+$E578))</f>
        <v/>
      </c>
      <c r="X578" s="47">
        <f>W578*(1/(1+$G578))^(1+$E578)*(1+X$7)^$D578*(X560/W560)^$E578*((X560+X569)/(W560+W569))^($F578*(1+$E578))</f>
        <v/>
      </c>
      <c r="Y578" s="47">
        <f>X578*(1/(1+$G578))^(1+$E578)*(1+Y$7)^$D578*(Y560/X560)^$E578*((Y560+Y569)/(X560+X569))^($F578*(1+$E578))</f>
        <v/>
      </c>
      <c r="Z578" s="47">
        <f>Y578*(1/(1+$G578))^(1+$E578)*(1+Z$7)^$D578*(Z560/Y560)^$E578*((Z560+Z569)/(Y560+Y569))^($F578*(1+$E578))</f>
        <v/>
      </c>
      <c r="AA578" s="47">
        <f>Z578*(1/(1+$G578))^(1+$E578)*(1+AA$7)^$D578*(AA560/Z560)^$E578*((AA560+AA569)/(Z560+Z569))^($F578*(1+$E578))</f>
        <v/>
      </c>
      <c r="AB578" s="47">
        <f>AA578*(1/(1+$G578))^(1+$E578)*(1+AB$7)^$D578*(AB560/AA560)^$E578*((AB560+AB569)/(AA560+AA569))^($F578*(1+$E578))</f>
        <v/>
      </c>
      <c r="AC578" s="47">
        <f>AB578*(1/(1+$G578))^(1+$E578)*(1+AC$7)^$D578*(AC560/AB560)^$E578*((AC560+AC569)/(AB560+AB569))^($F578*(1+$E578))</f>
        <v/>
      </c>
      <c r="AD578" s="58">
        <f>FUELUSE(AC578,AD560,AC560,AD569,AC569,AD$7,$D578,$E578,$F578,$G578)</f>
        <v/>
      </c>
      <c r="AF578" s="11">
        <f>LOWER(Settings!$C$4)&amp;".mit."&amp;$A578&amp;IF($C578="","","."&amp;$C578&amp;"."&amp;$B578)&amp;IF(INDEX(Variables!$D$5:$D$205,MATCH($A578,Variables!$A$5:$A$205,0))="","","."&amp;INDEX(Variables!$D$5:$D$205,MATCH($A578,Variables!$A$5:$A$205,0)))&amp;"."&amp;AF$5</f>
        <v/>
      </c>
      <c r="AG578" s="46">
        <f>INDEX(Inputs!$U$5:$U$132,MATCH($B578&amp;"|"&amp;$C578,Inputs!$A$5:$A$132,0))</f>
        <v/>
      </c>
      <c r="AH578" s="47">
        <f>AG578*(1/(1+$G578))^(1+$E578)*(1+AH$7)^$D578*(AH560/AG560)^$E578*((AH560+AH569)/(AG560+AG569))^($F578*(1+$E578))</f>
        <v/>
      </c>
      <c r="AI578" s="47">
        <f>AH578*(1/(1+$G578))^(1+$E578)*(1+AI$7)^$D578*(AI560/AH560)^$E578*((AI560+AI569)/(AH560+AH569))^($F578*(1+$E578))</f>
        <v/>
      </c>
      <c r="AJ578" s="47">
        <f>AI578*(1/(1+$G578))^(1+$E578)*(1+AJ$7)^$D578*(AJ560/AI560)^$E578*((AJ560+AJ569)/(AI560+AI569))^($F578*(1+$E578))</f>
        <v/>
      </c>
      <c r="AK578" s="47">
        <f>AJ578*(1/(1+$G578))^(1+$E578)*(1+AK$7)^$D578*(AK560/AJ560)^$E578*((AK560+AK569)/(AJ560+AJ569))^($F578*(1+$E578))</f>
        <v/>
      </c>
      <c r="AL578" s="47">
        <f>AK578*(1/(1+$G578))^(1+$E578)*(1+AL$7)^$D578*(AL560/AK560)^$E578*((AL560+AL569)/(AK560+AK569))^($F578*(1+$E578))</f>
        <v/>
      </c>
      <c r="AM578" s="47">
        <f>AL578*(1/(1+$G578))^(1+$E578)*(1+AM$7)^$D578*(AM560/AL560)^$E578*((AM560+AM569)/(AL560+AL569))^($F578*(1+$E578))</f>
        <v/>
      </c>
      <c r="AN578" s="47">
        <f>AM578*(1/(1+$G578))^(1+$E578)*(1+AN$7)^$D578*(AN560/AM560)^$E578*((AN560+AN569)/(AM560+AM569))^($F578*(1+$E578))</f>
        <v/>
      </c>
      <c r="AO578" s="47">
        <f>AN578*(1/(1+$G578))^(1+$E578)*(1+AO$7)^$D578*(AO560/AN560)^$E578*((AO560+AO569)/(AN560+AN569))^($F578*(1+$E578))</f>
        <v/>
      </c>
      <c r="AP578" s="47">
        <f>AO578*(1/(1+$G578))^(1+$E578)*(1+AP$7)^$D578*(AP560/AO560)^$E578*((AP560+AP569)/(AO560+AO569))^($F578*(1+$E578))</f>
        <v/>
      </c>
      <c r="AQ578" s="47">
        <f>AP578*(1/(1+$G578))^(1+$E578)*(1+AQ$7)^$D578*(AQ560/AP560)^$E578*((AQ560+AQ569)/(AP560+AP569))^($F578*(1+$E578))</f>
        <v/>
      </c>
      <c r="AR578" s="47">
        <f>AQ578*(1/(1+$G578))^(1+$E578)*(1+AR$7)^$D578*(AR560/AQ560)^$E578*((AR560+AR569)/(AQ560+AQ569))^($F578*(1+$E578))</f>
        <v/>
      </c>
      <c r="AS578" s="47">
        <f>AR578*(1/(1+$G578))^(1+$E578)*(1+AS$7)^$D578*(AS560/AR560)^$E578*((AS560+AS569)/(AR560+AR569))^($F578*(1+$E578))</f>
        <v/>
      </c>
      <c r="AT578" s="47">
        <f>AS578*(1/(1+$G578))^(1+$E578)*(1+AT$7)^$D578*(AT560/AS560)^$E578*((AT560+AT569)/(AS560+AS569))^($F578*(1+$E578))</f>
        <v/>
      </c>
      <c r="AU578" s="47">
        <f>AT578*(1/(1+$G578))^(1+$E578)*(1+AU$7)^$D578*(AU560/AT560)^$E578*((AU560+AU569)/(AT560+AT569))^($F578*(1+$E578))</f>
        <v/>
      </c>
      <c r="AV578" s="47">
        <f>AU578*(1/(1+$G578))^(1+$E578)*(1+AV$7)^$D578*(AV560/AU560)^$E578*((AV560+AV569)/(AU560+AU569))^($F578*(1+$E578))</f>
        <v/>
      </c>
      <c r="AW578" s="47">
        <f>AV578*(1/(1+$G578))^(1+$E578)*(1+AW$7)^$D578*(AW560/AV560)^$E578*((AW560+AW569)/(AV560+AV569))^($F578*(1+$E578))</f>
        <v/>
      </c>
      <c r="AX578" s="47">
        <f>AW578*(1/(1+$G578))^(1+$E578)*(1+AX$7)^$D578*(AX560/AW560)^$E578*((AX560+AX569)/(AW560+AW569))^($F578*(1+$E578))</f>
        <v/>
      </c>
      <c r="AY578" s="58">
        <f>FUELUSE(AX578,AY560,AX560,AY569,AX569,AY$7,$D578,$E578,$F578,$G578)</f>
        <v/>
      </c>
    </row>
    <row r="579" hidden="1" outlineLevel="2">
      <c r="A579" s="14" t="inlineStr">
        <is>
          <t>ener</t>
        </is>
      </c>
      <c r="B579" s="14" t="inlineStr">
        <is>
          <t>bio</t>
        </is>
      </c>
      <c r="C579" s="14" t="inlineStr">
        <is>
          <t>rod</t>
        </is>
      </c>
      <c r="D579" s="37">
        <f>INDEX(Inputs!$N$5:$N$132,MATCH($B579&amp;"|"&amp;$C579,Inputs!$A$5:$A$132,0))</f>
        <v/>
      </c>
      <c r="E579" s="37">
        <f>INDEX(Inputs!$O$5:$O$132,MATCH($B579&amp;"|"&amp;$C579,Inputs!$A$5:$A$132,0))</f>
        <v/>
      </c>
      <c r="F579" s="37">
        <f>INDEX(Inputs!$P$5:$P$132,MATCH($B579&amp;"|"&amp;$C579,Inputs!$A$5:$A$132,0))</f>
        <v/>
      </c>
      <c r="G579" s="37">
        <f>INDEX(Inputs!$Q$5:$Q$132,MATCH($B579&amp;"|"&amp;$C579,Inputs!$A$5:$A$132,0))</f>
        <v/>
      </c>
      <c r="H579" s="14">
        <f>INDEX(Variables!$B$5:$B$205,MATCH($A579,Variables!$A$5:$A$205,0))&amp;IF($C579="",""," | "&amp;INDEX(Mapping!$B$5:$B$26,MATCH($C579,Mapping!$A$5:$A$26,0))&amp;" | "&amp;INDEX(Mapping!$B$30:$B$46,MATCH($B579,Mapping!$A$30:$A$46,0)))</f>
        <v/>
      </c>
      <c r="I579" s="14">
        <f>INDEX(Variables!$C$5:$C$205,MATCH($A579,Variables!$A$5:$A$205,0))</f>
        <v/>
      </c>
      <c r="J579" s="14">
        <f>INDEX(Variables!$E$5:$E$205,MATCH($A579,Variables!$A$5:$A$205,0))</f>
        <v/>
      </c>
      <c r="K579" s="11">
        <f>LOWER(Settings!$C$4)&amp;".mit."&amp;$A579&amp;IF($C579="","","."&amp;$C579&amp;"."&amp;$B579)&amp;IF(INDEX(Variables!$D$5:$D$205,MATCH($A579,Variables!$A$5:$A$205,0))="","","."&amp;INDEX(Variables!$D$5:$D$205,MATCH($A579,Variables!$A$5:$A$205,0)))&amp;"."&amp;K$5</f>
        <v/>
      </c>
      <c r="L579" s="46">
        <f>INDEX(Inputs!$U$5:$U$132,MATCH($B579&amp;"|"&amp;$C579,Inputs!$A$5:$A$132,0))</f>
        <v/>
      </c>
      <c r="M579" s="47">
        <f>L579*(1/(1+$G579))^(1+$E579)*(1+M$7)^$D579*(M561/L561)^$E579*((M561+M570)/(L561+L570))^($F579*(1+$E579))</f>
        <v/>
      </c>
      <c r="N579" s="47">
        <f>M579*(1/(1+$G579))^(1+$E579)*(1+N$7)^$D579*(N561/M561)^$E579*((N561+N570)/(M561+M570))^($F579*(1+$E579))</f>
        <v/>
      </c>
      <c r="O579" s="47">
        <f>N579*(1/(1+$G579))^(1+$E579)*(1+O$7)^$D579*(O561/N561)^$E579*((O561+O570)/(N561+N570))^($F579*(1+$E579))</f>
        <v/>
      </c>
      <c r="P579" s="47">
        <f>O579*(1/(1+$G579))^(1+$E579)*(1+P$7)^$D579*(P561/O561)^$E579*((P561+P570)/(O561+O570))^($F579*(1+$E579))</f>
        <v/>
      </c>
      <c r="Q579" s="47">
        <f>P579*(1/(1+$G579))^(1+$E579)*(1+Q$7)^$D579*(Q561/P561)^$E579*((Q561+Q570)/(P561+P570))^($F579*(1+$E579))</f>
        <v/>
      </c>
      <c r="R579" s="47">
        <f>Q579*(1/(1+$G579))^(1+$E579)*(1+R$7)^$D579*(R561/Q561)^$E579*((R561+R570)/(Q561+Q570))^($F579*(1+$E579))</f>
        <v/>
      </c>
      <c r="S579" s="47">
        <f>R579*(1/(1+$G579))^(1+$E579)*(1+S$7)^$D579*(S561/R561)^$E579*((S561+S570)/(R561+R570))^($F579*(1+$E579))</f>
        <v/>
      </c>
      <c r="T579" s="47">
        <f>S579*(1/(1+$G579))^(1+$E579)*(1+T$7)^$D579*(T561/S561)^$E579*((T561+T570)/(S561+S570))^($F579*(1+$E579))</f>
        <v/>
      </c>
      <c r="U579" s="47">
        <f>T579*(1/(1+$G579))^(1+$E579)*(1+U$7)^$D579*(U561/T561)^$E579*((U561+U570)/(T561+T570))^($F579*(1+$E579))</f>
        <v/>
      </c>
      <c r="V579" s="47">
        <f>U579*(1/(1+$G579))^(1+$E579)*(1+V$7)^$D579*(V561/U561)^$E579*((V561+V570)/(U561+U570))^($F579*(1+$E579))</f>
        <v/>
      </c>
      <c r="W579" s="47">
        <f>V579*(1/(1+$G579))^(1+$E579)*(1+W$7)^$D579*(W561/V561)^$E579*((W561+W570)/(V561+V570))^($F579*(1+$E579))</f>
        <v/>
      </c>
      <c r="X579" s="47">
        <f>W579*(1/(1+$G579))^(1+$E579)*(1+X$7)^$D579*(X561/W561)^$E579*((X561+X570)/(W561+W570))^($F579*(1+$E579))</f>
        <v/>
      </c>
      <c r="Y579" s="47">
        <f>X579*(1/(1+$G579))^(1+$E579)*(1+Y$7)^$D579*(Y561/X561)^$E579*((Y561+Y570)/(X561+X570))^($F579*(1+$E579))</f>
        <v/>
      </c>
      <c r="Z579" s="47">
        <f>Y579*(1/(1+$G579))^(1+$E579)*(1+Z$7)^$D579*(Z561/Y561)^$E579*((Z561+Z570)/(Y561+Y570))^($F579*(1+$E579))</f>
        <v/>
      </c>
      <c r="AA579" s="47">
        <f>Z579*(1/(1+$G579))^(1+$E579)*(1+AA$7)^$D579*(AA561/Z561)^$E579*((AA561+AA570)/(Z561+Z570))^($F579*(1+$E579))</f>
        <v/>
      </c>
      <c r="AB579" s="47">
        <f>AA579*(1/(1+$G579))^(1+$E579)*(1+AB$7)^$D579*(AB561/AA561)^$E579*((AB561+AB570)/(AA561+AA570))^($F579*(1+$E579))</f>
        <v/>
      </c>
      <c r="AC579" s="47">
        <f>AB579*(1/(1+$G579))^(1+$E579)*(1+AC$7)^$D579*(AC561/AB561)^$E579*((AC561+AC570)/(AB561+AB570))^($F579*(1+$E579))</f>
        <v/>
      </c>
      <c r="AD579" s="58">
        <f>FUELUSE(AC579,AD561,AC561,AD570,AC570,AD$7,$D579,$E579,$F579,$G579)</f>
        <v/>
      </c>
      <c r="AF579" s="11">
        <f>LOWER(Settings!$C$4)&amp;".mit."&amp;$A579&amp;IF($C579="","","."&amp;$C579&amp;"."&amp;$B579)&amp;IF(INDEX(Variables!$D$5:$D$205,MATCH($A579,Variables!$A$5:$A$205,0))="","","."&amp;INDEX(Variables!$D$5:$D$205,MATCH($A579,Variables!$A$5:$A$205,0)))&amp;"."&amp;AF$5</f>
        <v/>
      </c>
      <c r="AG579" s="46">
        <f>INDEX(Inputs!$U$5:$U$132,MATCH($B579&amp;"|"&amp;$C579,Inputs!$A$5:$A$132,0))</f>
        <v/>
      </c>
      <c r="AH579" s="47">
        <f>AG579*(1/(1+$G579))^(1+$E579)*(1+AH$7)^$D579*(AH561/AG561)^$E579*((AH561+AH570)/(AG561+AG570))^($F579*(1+$E579))</f>
        <v/>
      </c>
      <c r="AI579" s="47">
        <f>AH579*(1/(1+$G579))^(1+$E579)*(1+AI$7)^$D579*(AI561/AH561)^$E579*((AI561+AI570)/(AH561+AH570))^($F579*(1+$E579))</f>
        <v/>
      </c>
      <c r="AJ579" s="47">
        <f>AI579*(1/(1+$G579))^(1+$E579)*(1+AJ$7)^$D579*(AJ561/AI561)^$E579*((AJ561+AJ570)/(AI561+AI570))^($F579*(1+$E579))</f>
        <v/>
      </c>
      <c r="AK579" s="47">
        <f>AJ579*(1/(1+$G579))^(1+$E579)*(1+AK$7)^$D579*(AK561/AJ561)^$E579*((AK561+AK570)/(AJ561+AJ570))^($F579*(1+$E579))</f>
        <v/>
      </c>
      <c r="AL579" s="47">
        <f>AK579*(1/(1+$G579))^(1+$E579)*(1+AL$7)^$D579*(AL561/AK561)^$E579*((AL561+AL570)/(AK561+AK570))^($F579*(1+$E579))</f>
        <v/>
      </c>
      <c r="AM579" s="47">
        <f>AL579*(1/(1+$G579))^(1+$E579)*(1+AM$7)^$D579*(AM561/AL561)^$E579*((AM561+AM570)/(AL561+AL570))^($F579*(1+$E579))</f>
        <v/>
      </c>
      <c r="AN579" s="47">
        <f>AM579*(1/(1+$G579))^(1+$E579)*(1+AN$7)^$D579*(AN561/AM561)^$E579*((AN561+AN570)/(AM561+AM570))^($F579*(1+$E579))</f>
        <v/>
      </c>
      <c r="AO579" s="47">
        <f>AN579*(1/(1+$G579))^(1+$E579)*(1+AO$7)^$D579*(AO561/AN561)^$E579*((AO561+AO570)/(AN561+AN570))^($F579*(1+$E579))</f>
        <v/>
      </c>
      <c r="AP579" s="47">
        <f>AO579*(1/(1+$G579))^(1+$E579)*(1+AP$7)^$D579*(AP561/AO561)^$E579*((AP561+AP570)/(AO561+AO570))^($F579*(1+$E579))</f>
        <v/>
      </c>
      <c r="AQ579" s="47">
        <f>AP579*(1/(1+$G579))^(1+$E579)*(1+AQ$7)^$D579*(AQ561/AP561)^$E579*((AQ561+AQ570)/(AP561+AP570))^($F579*(1+$E579))</f>
        <v/>
      </c>
      <c r="AR579" s="47">
        <f>AQ579*(1/(1+$G579))^(1+$E579)*(1+AR$7)^$D579*(AR561/AQ561)^$E579*((AR561+AR570)/(AQ561+AQ570))^($F579*(1+$E579))</f>
        <v/>
      </c>
      <c r="AS579" s="47">
        <f>AR579*(1/(1+$G579))^(1+$E579)*(1+AS$7)^$D579*(AS561/AR561)^$E579*((AS561+AS570)/(AR561+AR570))^($F579*(1+$E579))</f>
        <v/>
      </c>
      <c r="AT579" s="47">
        <f>AS579*(1/(1+$G579))^(1+$E579)*(1+AT$7)^$D579*(AT561/AS561)^$E579*((AT561+AT570)/(AS561+AS570))^($F579*(1+$E579))</f>
        <v/>
      </c>
      <c r="AU579" s="47">
        <f>AT579*(1/(1+$G579))^(1+$E579)*(1+AU$7)^$D579*(AU561/AT561)^$E579*((AU561+AU570)/(AT561+AT570))^($F579*(1+$E579))</f>
        <v/>
      </c>
      <c r="AV579" s="47">
        <f>AU579*(1/(1+$G579))^(1+$E579)*(1+AV$7)^$D579*(AV561/AU561)^$E579*((AV561+AV570)/(AU561+AU570))^($F579*(1+$E579))</f>
        <v/>
      </c>
      <c r="AW579" s="47">
        <f>AV579*(1/(1+$G579))^(1+$E579)*(1+AW$7)^$D579*(AW561/AV561)^$E579*((AW561+AW570)/(AV561+AV570))^($F579*(1+$E579))</f>
        <v/>
      </c>
      <c r="AX579" s="47">
        <f>AW579*(1/(1+$G579))^(1+$E579)*(1+AX$7)^$D579*(AX561/AW561)^$E579*((AX561+AX570)/(AW561+AW570))^($F579*(1+$E579))</f>
        <v/>
      </c>
      <c r="AY579" s="58">
        <f>FUELUSE(AX579,AY561,AX561,AY570,AX570,AY$7,$D579,$E579,$F579,$G579)</f>
        <v/>
      </c>
    </row>
    <row r="580" hidden="1" outlineLevel="2"/>
    <row r="581" hidden="1" outlineLevel="2">
      <c r="A581" s="14" t="inlineStr">
        <is>
          <t>co2</t>
        </is>
      </c>
      <c r="B581" s="14" t="inlineStr">
        <is>
          <t>coa</t>
        </is>
      </c>
      <c r="C581" s="14" t="inlineStr">
        <is>
          <t>rod</t>
        </is>
      </c>
      <c r="D581" s="37">
        <f>INDEX(Inputs!$T$5:$T$132,MATCH($B581&amp;"|"&amp;$C581,Inputs!$A$5:$A$132,0))</f>
        <v/>
      </c>
      <c r="E581" s="36" t="n"/>
      <c r="F581" s="36" t="n"/>
      <c r="G581" s="36" t="n"/>
      <c r="H581" s="14">
        <f>INDEX(Variables!$B$5:$B$205,MATCH($A581,Variables!$A$5:$A$205,0))&amp;IF($C581="",""," | "&amp;INDEX(Mapping!$B$5:$B$26,MATCH($C581,Mapping!$A$5:$A$26,0))&amp;" | "&amp;INDEX(Mapping!$B$30:$B$46,MATCH($B581,Mapping!$A$30:$A$46,0)))</f>
        <v/>
      </c>
      <c r="I581" s="14">
        <f>INDEX(Variables!$C$5:$C$205,MATCH($A581,Variables!$A$5:$A$205,0))</f>
        <v/>
      </c>
      <c r="J581" s="14">
        <f>INDEX(Variables!$E$5:$E$205,MATCH($A581,Variables!$A$5:$A$205,0))</f>
        <v/>
      </c>
      <c r="K581" s="11">
        <f>LOWER(Settings!$C$4)&amp;".mit."&amp;$A581&amp;IF($C581="","","."&amp;$C581&amp;"."&amp;$B581)&amp;IF(INDEX(Variables!$D$5:$D$205,MATCH($A581,Variables!$A$5:$A$205,0))="","","."&amp;INDEX(Variables!$D$5:$D$205,MATCH($A581,Variables!$A$5:$A$205,0)))&amp;"."&amp;K$5</f>
        <v/>
      </c>
      <c r="L581" s="15">
        <f>L572*Settings!$C$13*$D581</f>
        <v/>
      </c>
      <c r="M581" s="16">
        <f>M572*Settings!$C$13*$D581</f>
        <v/>
      </c>
      <c r="N581" s="16">
        <f>N572*Settings!$C$13*$D581</f>
        <v/>
      </c>
      <c r="O581" s="16">
        <f>O572*Settings!$C$13*$D581</f>
        <v/>
      </c>
      <c r="P581" s="16">
        <f>P572*Settings!$C$13*$D581</f>
        <v/>
      </c>
      <c r="Q581" s="16">
        <f>Q572*Settings!$C$13*$D581</f>
        <v/>
      </c>
      <c r="R581" s="16">
        <f>R572*Settings!$C$13*$D581</f>
        <v/>
      </c>
      <c r="S581" s="16">
        <f>S572*Settings!$C$13*$D581</f>
        <v/>
      </c>
      <c r="T581" s="16">
        <f>T572*Settings!$C$13*$D581</f>
        <v/>
      </c>
      <c r="U581" s="16">
        <f>U572*Settings!$C$13*$D581</f>
        <v/>
      </c>
      <c r="V581" s="16">
        <f>V572*Settings!$C$13*$D581</f>
        <v/>
      </c>
      <c r="W581" s="16">
        <f>W572*Settings!$C$13*$D581</f>
        <v/>
      </c>
      <c r="X581" s="16">
        <f>X572*Settings!$C$13*$D581</f>
        <v/>
      </c>
      <c r="Y581" s="16">
        <f>Y572*Settings!$C$13*$D581</f>
        <v/>
      </c>
      <c r="Z581" s="16">
        <f>Z572*Settings!$C$13*$D581</f>
        <v/>
      </c>
      <c r="AA581" s="16">
        <f>AA572*Settings!$C$13*$D581</f>
        <v/>
      </c>
      <c r="AB581" s="16">
        <f>AB572*Settings!$C$13*$D581</f>
        <v/>
      </c>
      <c r="AC581" s="16">
        <f>AC572*Settings!$C$13*$D581</f>
        <v/>
      </c>
      <c r="AD581" s="51">
        <f>EMISSIONS(AD572,Settings!$C$13,$D581)</f>
        <v/>
      </c>
      <c r="AF581" s="11">
        <f>LOWER(Settings!$C$4)&amp;".mit."&amp;$A581&amp;IF($C581="","","."&amp;$C581&amp;"."&amp;$B581)&amp;IF(INDEX(Variables!$D$5:$D$205,MATCH($A581,Variables!$A$5:$A$205,0))="","","."&amp;INDEX(Variables!$D$5:$D$205,MATCH($A581,Variables!$A$5:$A$205,0)))&amp;"."&amp;AF$5</f>
        <v/>
      </c>
      <c r="AG581" s="15">
        <f>AG572*Settings!$C$13*$D581</f>
        <v/>
      </c>
      <c r="AH581" s="16">
        <f>AH572*Settings!$C$13*$D581</f>
        <v/>
      </c>
      <c r="AI581" s="16">
        <f>AI572*Settings!$C$13*$D581</f>
        <v/>
      </c>
      <c r="AJ581" s="16">
        <f>AJ572*Settings!$C$13*$D581</f>
        <v/>
      </c>
      <c r="AK581" s="16">
        <f>AK572*Settings!$C$13*$D581</f>
        <v/>
      </c>
      <c r="AL581" s="16">
        <f>AL572*Settings!$C$13*$D581</f>
        <v/>
      </c>
      <c r="AM581" s="16">
        <f>AM572*Settings!$C$13*$D581</f>
        <v/>
      </c>
      <c r="AN581" s="16">
        <f>AN572*Settings!$C$13*$D581</f>
        <v/>
      </c>
      <c r="AO581" s="16">
        <f>AO572*Settings!$C$13*$D581</f>
        <v/>
      </c>
      <c r="AP581" s="16">
        <f>AP572*Settings!$C$13*$D581</f>
        <v/>
      </c>
      <c r="AQ581" s="16">
        <f>AQ572*Settings!$C$13*$D581</f>
        <v/>
      </c>
      <c r="AR581" s="16">
        <f>AR572*Settings!$C$13*$D581</f>
        <v/>
      </c>
      <c r="AS581" s="16">
        <f>AS572*Settings!$C$13*$D581</f>
        <v/>
      </c>
      <c r="AT581" s="16">
        <f>AT572*Settings!$C$13*$D581</f>
        <v/>
      </c>
      <c r="AU581" s="16">
        <f>AU572*Settings!$C$13*$D581</f>
        <v/>
      </c>
      <c r="AV581" s="16">
        <f>AV572*Settings!$C$13*$D581</f>
        <v/>
      </c>
      <c r="AW581" s="16">
        <f>AW572*Settings!$C$13*$D581</f>
        <v/>
      </c>
      <c r="AX581" s="16">
        <f>AX572*Settings!$C$13*$D581</f>
        <v/>
      </c>
      <c r="AY581" s="51">
        <f>EMISSIONS(AY572,Settings!$C$13,$D581)</f>
        <v/>
      </c>
    </row>
    <row r="582" hidden="1" outlineLevel="2">
      <c r="A582" s="14" t="inlineStr">
        <is>
          <t>co2</t>
        </is>
      </c>
      <c r="B582" s="14" t="inlineStr">
        <is>
          <t>nga</t>
        </is>
      </c>
      <c r="C582" s="14" t="inlineStr">
        <is>
          <t>rod</t>
        </is>
      </c>
      <c r="D582" s="37">
        <f>INDEX(Inputs!$T$5:$T$132,MATCH($B582&amp;"|"&amp;$C582,Inputs!$A$5:$A$132,0))</f>
        <v/>
      </c>
      <c r="E582" s="36" t="n"/>
      <c r="F582" s="36" t="n"/>
      <c r="G582" s="36" t="n"/>
      <c r="H582" s="14">
        <f>INDEX(Variables!$B$5:$B$205,MATCH($A582,Variables!$A$5:$A$205,0))&amp;IF($C582="",""," | "&amp;INDEX(Mapping!$B$5:$B$26,MATCH($C582,Mapping!$A$5:$A$26,0))&amp;" | "&amp;INDEX(Mapping!$B$30:$B$46,MATCH($B582,Mapping!$A$30:$A$46,0)))</f>
        <v/>
      </c>
      <c r="I582" s="14">
        <f>INDEX(Variables!$C$5:$C$205,MATCH($A582,Variables!$A$5:$A$205,0))</f>
        <v/>
      </c>
      <c r="J582" s="14">
        <f>INDEX(Variables!$E$5:$E$205,MATCH($A582,Variables!$A$5:$A$205,0))</f>
        <v/>
      </c>
      <c r="K582" s="11">
        <f>LOWER(Settings!$C$4)&amp;".mit."&amp;$A582&amp;IF($C582="","","."&amp;$C582&amp;"."&amp;$B582)&amp;IF(INDEX(Variables!$D$5:$D$205,MATCH($A582,Variables!$A$5:$A$205,0))="","","."&amp;INDEX(Variables!$D$5:$D$205,MATCH($A582,Variables!$A$5:$A$205,0)))&amp;"."&amp;K$5</f>
        <v/>
      </c>
      <c r="L582" s="15">
        <f>L573*Settings!$C$13*$D582</f>
        <v/>
      </c>
      <c r="M582" s="16">
        <f>M573*Settings!$C$13*$D582</f>
        <v/>
      </c>
      <c r="N582" s="16">
        <f>N573*Settings!$C$13*$D582</f>
        <v/>
      </c>
      <c r="O582" s="16">
        <f>O573*Settings!$C$13*$D582</f>
        <v/>
      </c>
      <c r="P582" s="16">
        <f>P573*Settings!$C$13*$D582</f>
        <v/>
      </c>
      <c r="Q582" s="16">
        <f>Q573*Settings!$C$13*$D582</f>
        <v/>
      </c>
      <c r="R582" s="16">
        <f>R573*Settings!$C$13*$D582</f>
        <v/>
      </c>
      <c r="S582" s="16">
        <f>S573*Settings!$C$13*$D582</f>
        <v/>
      </c>
      <c r="T582" s="16">
        <f>T573*Settings!$C$13*$D582</f>
        <v/>
      </c>
      <c r="U582" s="16">
        <f>U573*Settings!$C$13*$D582</f>
        <v/>
      </c>
      <c r="V582" s="16">
        <f>V573*Settings!$C$13*$D582</f>
        <v/>
      </c>
      <c r="W582" s="16">
        <f>W573*Settings!$C$13*$D582</f>
        <v/>
      </c>
      <c r="X582" s="16">
        <f>X573*Settings!$C$13*$D582</f>
        <v/>
      </c>
      <c r="Y582" s="16">
        <f>Y573*Settings!$C$13*$D582</f>
        <v/>
      </c>
      <c r="Z582" s="16">
        <f>Z573*Settings!$C$13*$D582</f>
        <v/>
      </c>
      <c r="AA582" s="16">
        <f>AA573*Settings!$C$13*$D582</f>
        <v/>
      </c>
      <c r="AB582" s="16">
        <f>AB573*Settings!$C$13*$D582</f>
        <v/>
      </c>
      <c r="AC582" s="16">
        <f>AC573*Settings!$C$13*$D582</f>
        <v/>
      </c>
      <c r="AD582" s="51">
        <f>EMISSIONS(AD573,Settings!$C$13,$D582)</f>
        <v/>
      </c>
      <c r="AF582" s="11">
        <f>LOWER(Settings!$C$4)&amp;".mit."&amp;$A582&amp;IF($C582="","","."&amp;$C582&amp;"."&amp;$B582)&amp;IF(INDEX(Variables!$D$5:$D$205,MATCH($A582,Variables!$A$5:$A$205,0))="","","."&amp;INDEX(Variables!$D$5:$D$205,MATCH($A582,Variables!$A$5:$A$205,0)))&amp;"."&amp;AF$5</f>
        <v/>
      </c>
      <c r="AG582" s="15">
        <f>AG573*Settings!$C$13*$D582</f>
        <v/>
      </c>
      <c r="AH582" s="16">
        <f>AH573*Settings!$C$13*$D582</f>
        <v/>
      </c>
      <c r="AI582" s="16">
        <f>AI573*Settings!$C$13*$D582</f>
        <v/>
      </c>
      <c r="AJ582" s="16">
        <f>AJ573*Settings!$C$13*$D582</f>
        <v/>
      </c>
      <c r="AK582" s="16">
        <f>AK573*Settings!$C$13*$D582</f>
        <v/>
      </c>
      <c r="AL582" s="16">
        <f>AL573*Settings!$C$13*$D582</f>
        <v/>
      </c>
      <c r="AM582" s="16">
        <f>AM573*Settings!$C$13*$D582</f>
        <v/>
      </c>
      <c r="AN582" s="16">
        <f>AN573*Settings!$C$13*$D582</f>
        <v/>
      </c>
      <c r="AO582" s="16">
        <f>AO573*Settings!$C$13*$D582</f>
        <v/>
      </c>
      <c r="AP582" s="16">
        <f>AP573*Settings!$C$13*$D582</f>
        <v/>
      </c>
      <c r="AQ582" s="16">
        <f>AQ573*Settings!$C$13*$D582</f>
        <v/>
      </c>
      <c r="AR582" s="16">
        <f>AR573*Settings!$C$13*$D582</f>
        <v/>
      </c>
      <c r="AS582" s="16">
        <f>AS573*Settings!$C$13*$D582</f>
        <v/>
      </c>
      <c r="AT582" s="16">
        <f>AT573*Settings!$C$13*$D582</f>
        <v/>
      </c>
      <c r="AU582" s="16">
        <f>AU573*Settings!$C$13*$D582</f>
        <v/>
      </c>
      <c r="AV582" s="16">
        <f>AV573*Settings!$C$13*$D582</f>
        <v/>
      </c>
      <c r="AW582" s="16">
        <f>AW573*Settings!$C$13*$D582</f>
        <v/>
      </c>
      <c r="AX582" s="16">
        <f>AX573*Settings!$C$13*$D582</f>
        <v/>
      </c>
      <c r="AY582" s="51">
        <f>EMISSIONS(AY573,Settings!$C$13,$D582)</f>
        <v/>
      </c>
    </row>
    <row r="583" hidden="1" outlineLevel="2">
      <c r="A583" s="14" t="inlineStr">
        <is>
          <t>co2</t>
        </is>
      </c>
      <c r="B583" s="14" t="inlineStr">
        <is>
          <t>gso</t>
        </is>
      </c>
      <c r="C583" s="14" t="inlineStr">
        <is>
          <t>rod</t>
        </is>
      </c>
      <c r="D583" s="37">
        <f>INDEX(Inputs!$T$5:$T$132,MATCH($B583&amp;"|"&amp;$C583,Inputs!$A$5:$A$132,0))</f>
        <v/>
      </c>
      <c r="E583" s="36" t="n"/>
      <c r="F583" s="36" t="n"/>
      <c r="G583" s="36" t="n"/>
      <c r="H583" s="14">
        <f>INDEX(Variables!$B$5:$B$205,MATCH($A583,Variables!$A$5:$A$205,0))&amp;IF($C583="",""," | "&amp;INDEX(Mapping!$B$5:$B$26,MATCH($C583,Mapping!$A$5:$A$26,0))&amp;" | "&amp;INDEX(Mapping!$B$30:$B$46,MATCH($B583,Mapping!$A$30:$A$46,0)))</f>
        <v/>
      </c>
      <c r="I583" s="14">
        <f>INDEX(Variables!$C$5:$C$205,MATCH($A583,Variables!$A$5:$A$205,0))</f>
        <v/>
      </c>
      <c r="J583" s="14">
        <f>INDEX(Variables!$E$5:$E$205,MATCH($A583,Variables!$A$5:$A$205,0))</f>
        <v/>
      </c>
      <c r="K583" s="11">
        <f>LOWER(Settings!$C$4)&amp;".mit."&amp;$A583&amp;IF($C583="","","."&amp;$C583&amp;"."&amp;$B583)&amp;IF(INDEX(Variables!$D$5:$D$205,MATCH($A583,Variables!$A$5:$A$205,0))="","","."&amp;INDEX(Variables!$D$5:$D$205,MATCH($A583,Variables!$A$5:$A$205,0)))&amp;"."&amp;K$5</f>
        <v/>
      </c>
      <c r="L583" s="15">
        <f>L574*Settings!$C$13*$D583</f>
        <v/>
      </c>
      <c r="M583" s="16">
        <f>M574*Settings!$C$13*$D583</f>
        <v/>
      </c>
      <c r="N583" s="16">
        <f>N574*Settings!$C$13*$D583</f>
        <v/>
      </c>
      <c r="O583" s="16">
        <f>O574*Settings!$C$13*$D583</f>
        <v/>
      </c>
      <c r="P583" s="16">
        <f>P574*Settings!$C$13*$D583</f>
        <v/>
      </c>
      <c r="Q583" s="16">
        <f>Q574*Settings!$C$13*$D583</f>
        <v/>
      </c>
      <c r="R583" s="16">
        <f>R574*Settings!$C$13*$D583</f>
        <v/>
      </c>
      <c r="S583" s="16">
        <f>S574*Settings!$C$13*$D583</f>
        <v/>
      </c>
      <c r="T583" s="16">
        <f>T574*Settings!$C$13*$D583</f>
        <v/>
      </c>
      <c r="U583" s="16">
        <f>U574*Settings!$C$13*$D583</f>
        <v/>
      </c>
      <c r="V583" s="16">
        <f>V574*Settings!$C$13*$D583</f>
        <v/>
      </c>
      <c r="W583" s="16">
        <f>W574*Settings!$C$13*$D583</f>
        <v/>
      </c>
      <c r="X583" s="16">
        <f>X574*Settings!$C$13*$D583</f>
        <v/>
      </c>
      <c r="Y583" s="16">
        <f>Y574*Settings!$C$13*$D583</f>
        <v/>
      </c>
      <c r="Z583" s="16">
        <f>Z574*Settings!$C$13*$D583</f>
        <v/>
      </c>
      <c r="AA583" s="16">
        <f>AA574*Settings!$C$13*$D583</f>
        <v/>
      </c>
      <c r="AB583" s="16">
        <f>AB574*Settings!$C$13*$D583</f>
        <v/>
      </c>
      <c r="AC583" s="16">
        <f>AC574*Settings!$C$13*$D583</f>
        <v/>
      </c>
      <c r="AD583" s="51">
        <f>EMISSIONS(AD574,Settings!$C$13,$D583)</f>
        <v/>
      </c>
      <c r="AF583" s="11">
        <f>LOWER(Settings!$C$4)&amp;".mit."&amp;$A583&amp;IF($C583="","","."&amp;$C583&amp;"."&amp;$B583)&amp;IF(INDEX(Variables!$D$5:$D$205,MATCH($A583,Variables!$A$5:$A$205,0))="","","."&amp;INDEX(Variables!$D$5:$D$205,MATCH($A583,Variables!$A$5:$A$205,0)))&amp;"."&amp;AF$5</f>
        <v/>
      </c>
      <c r="AG583" s="15">
        <f>AG574*Settings!$C$13*$D583</f>
        <v/>
      </c>
      <c r="AH583" s="16">
        <f>AH574*Settings!$C$13*$D583</f>
        <v/>
      </c>
      <c r="AI583" s="16">
        <f>AI574*Settings!$C$13*$D583</f>
        <v/>
      </c>
      <c r="AJ583" s="16">
        <f>AJ574*Settings!$C$13*$D583</f>
        <v/>
      </c>
      <c r="AK583" s="16">
        <f>AK574*Settings!$C$13*$D583</f>
        <v/>
      </c>
      <c r="AL583" s="16">
        <f>AL574*Settings!$C$13*$D583</f>
        <v/>
      </c>
      <c r="AM583" s="16">
        <f>AM574*Settings!$C$13*$D583</f>
        <v/>
      </c>
      <c r="AN583" s="16">
        <f>AN574*Settings!$C$13*$D583</f>
        <v/>
      </c>
      <c r="AO583" s="16">
        <f>AO574*Settings!$C$13*$D583</f>
        <v/>
      </c>
      <c r="AP583" s="16">
        <f>AP574*Settings!$C$13*$D583</f>
        <v/>
      </c>
      <c r="AQ583" s="16">
        <f>AQ574*Settings!$C$13*$D583</f>
        <v/>
      </c>
      <c r="AR583" s="16">
        <f>AR574*Settings!$C$13*$D583</f>
        <v/>
      </c>
      <c r="AS583" s="16">
        <f>AS574*Settings!$C$13*$D583</f>
        <v/>
      </c>
      <c r="AT583" s="16">
        <f>AT574*Settings!$C$13*$D583</f>
        <v/>
      </c>
      <c r="AU583" s="16">
        <f>AU574*Settings!$C$13*$D583</f>
        <v/>
      </c>
      <c r="AV583" s="16">
        <f>AV574*Settings!$C$13*$D583</f>
        <v/>
      </c>
      <c r="AW583" s="16">
        <f>AW574*Settings!$C$13*$D583</f>
        <v/>
      </c>
      <c r="AX583" s="16">
        <f>AX574*Settings!$C$13*$D583</f>
        <v/>
      </c>
      <c r="AY583" s="51">
        <f>EMISSIONS(AY574,Settings!$C$13,$D583)</f>
        <v/>
      </c>
    </row>
    <row r="584" hidden="1" outlineLevel="2">
      <c r="A584" s="14" t="inlineStr">
        <is>
          <t>co2</t>
        </is>
      </c>
      <c r="B584" s="14" t="inlineStr">
        <is>
          <t>die</t>
        </is>
      </c>
      <c r="C584" s="14" t="inlineStr">
        <is>
          <t>rod</t>
        </is>
      </c>
      <c r="D584" s="37">
        <f>INDEX(Inputs!$T$5:$T$132,MATCH($B584&amp;"|"&amp;$C584,Inputs!$A$5:$A$132,0))</f>
        <v/>
      </c>
      <c r="E584" s="36" t="n"/>
      <c r="F584" s="36" t="n"/>
      <c r="G584" s="36" t="n"/>
      <c r="H584" s="14">
        <f>INDEX(Variables!$B$5:$B$205,MATCH($A584,Variables!$A$5:$A$205,0))&amp;IF($C584="",""," | "&amp;INDEX(Mapping!$B$5:$B$26,MATCH($C584,Mapping!$A$5:$A$26,0))&amp;" | "&amp;INDEX(Mapping!$B$30:$B$46,MATCH($B584,Mapping!$A$30:$A$46,0)))</f>
        <v/>
      </c>
      <c r="I584" s="14">
        <f>INDEX(Variables!$C$5:$C$205,MATCH($A584,Variables!$A$5:$A$205,0))</f>
        <v/>
      </c>
      <c r="J584" s="14">
        <f>INDEX(Variables!$E$5:$E$205,MATCH($A584,Variables!$A$5:$A$205,0))</f>
        <v/>
      </c>
      <c r="K584" s="11">
        <f>LOWER(Settings!$C$4)&amp;".mit."&amp;$A584&amp;IF($C584="","","."&amp;$C584&amp;"."&amp;$B584)&amp;IF(INDEX(Variables!$D$5:$D$205,MATCH($A584,Variables!$A$5:$A$205,0))="","","."&amp;INDEX(Variables!$D$5:$D$205,MATCH($A584,Variables!$A$5:$A$205,0)))&amp;"."&amp;K$5</f>
        <v/>
      </c>
      <c r="L584" s="15">
        <f>L575*Settings!$C$13*$D584</f>
        <v/>
      </c>
      <c r="M584" s="16">
        <f>M575*Settings!$C$13*$D584</f>
        <v/>
      </c>
      <c r="N584" s="16">
        <f>N575*Settings!$C$13*$D584</f>
        <v/>
      </c>
      <c r="O584" s="16">
        <f>O575*Settings!$C$13*$D584</f>
        <v/>
      </c>
      <c r="P584" s="16">
        <f>P575*Settings!$C$13*$D584</f>
        <v/>
      </c>
      <c r="Q584" s="16">
        <f>Q575*Settings!$C$13*$D584</f>
        <v/>
      </c>
      <c r="R584" s="16">
        <f>R575*Settings!$C$13*$D584</f>
        <v/>
      </c>
      <c r="S584" s="16">
        <f>S575*Settings!$C$13*$D584</f>
        <v/>
      </c>
      <c r="T584" s="16">
        <f>T575*Settings!$C$13*$D584</f>
        <v/>
      </c>
      <c r="U584" s="16">
        <f>U575*Settings!$C$13*$D584</f>
        <v/>
      </c>
      <c r="V584" s="16">
        <f>V575*Settings!$C$13*$D584</f>
        <v/>
      </c>
      <c r="W584" s="16">
        <f>W575*Settings!$C$13*$D584</f>
        <v/>
      </c>
      <c r="X584" s="16">
        <f>X575*Settings!$C$13*$D584</f>
        <v/>
      </c>
      <c r="Y584" s="16">
        <f>Y575*Settings!$C$13*$D584</f>
        <v/>
      </c>
      <c r="Z584" s="16">
        <f>Z575*Settings!$C$13*$D584</f>
        <v/>
      </c>
      <c r="AA584" s="16">
        <f>AA575*Settings!$C$13*$D584</f>
        <v/>
      </c>
      <c r="AB584" s="16">
        <f>AB575*Settings!$C$13*$D584</f>
        <v/>
      </c>
      <c r="AC584" s="16">
        <f>AC575*Settings!$C$13*$D584</f>
        <v/>
      </c>
      <c r="AD584" s="51">
        <f>EMISSIONS(AD575,Settings!$C$13,$D584)</f>
        <v/>
      </c>
      <c r="AF584" s="11">
        <f>LOWER(Settings!$C$4)&amp;".mit."&amp;$A584&amp;IF($C584="","","."&amp;$C584&amp;"."&amp;$B584)&amp;IF(INDEX(Variables!$D$5:$D$205,MATCH($A584,Variables!$A$5:$A$205,0))="","","."&amp;INDEX(Variables!$D$5:$D$205,MATCH($A584,Variables!$A$5:$A$205,0)))&amp;"."&amp;AF$5</f>
        <v/>
      </c>
      <c r="AG584" s="15">
        <f>AG575*Settings!$C$13*$D584</f>
        <v/>
      </c>
      <c r="AH584" s="16">
        <f>AH575*Settings!$C$13*$D584</f>
        <v/>
      </c>
      <c r="AI584" s="16">
        <f>AI575*Settings!$C$13*$D584</f>
        <v/>
      </c>
      <c r="AJ584" s="16">
        <f>AJ575*Settings!$C$13*$D584</f>
        <v/>
      </c>
      <c r="AK584" s="16">
        <f>AK575*Settings!$C$13*$D584</f>
        <v/>
      </c>
      <c r="AL584" s="16">
        <f>AL575*Settings!$C$13*$D584</f>
        <v/>
      </c>
      <c r="AM584" s="16">
        <f>AM575*Settings!$C$13*$D584</f>
        <v/>
      </c>
      <c r="AN584" s="16">
        <f>AN575*Settings!$C$13*$D584</f>
        <v/>
      </c>
      <c r="AO584" s="16">
        <f>AO575*Settings!$C$13*$D584</f>
        <v/>
      </c>
      <c r="AP584" s="16">
        <f>AP575*Settings!$C$13*$D584</f>
        <v/>
      </c>
      <c r="AQ584" s="16">
        <f>AQ575*Settings!$C$13*$D584</f>
        <v/>
      </c>
      <c r="AR584" s="16">
        <f>AR575*Settings!$C$13*$D584</f>
        <v/>
      </c>
      <c r="AS584" s="16">
        <f>AS575*Settings!$C$13*$D584</f>
        <v/>
      </c>
      <c r="AT584" s="16">
        <f>AT575*Settings!$C$13*$D584</f>
        <v/>
      </c>
      <c r="AU584" s="16">
        <f>AU575*Settings!$C$13*$D584</f>
        <v/>
      </c>
      <c r="AV584" s="16">
        <f>AV575*Settings!$C$13*$D584</f>
        <v/>
      </c>
      <c r="AW584" s="16">
        <f>AW575*Settings!$C$13*$D584</f>
        <v/>
      </c>
      <c r="AX584" s="16">
        <f>AX575*Settings!$C$13*$D584</f>
        <v/>
      </c>
      <c r="AY584" s="51">
        <f>EMISSIONS(AY575,Settings!$C$13,$D584)</f>
        <v/>
      </c>
    </row>
    <row r="585" hidden="1" outlineLevel="2">
      <c r="A585" s="14" t="inlineStr">
        <is>
          <t>co2</t>
        </is>
      </c>
      <c r="B585" s="14" t="inlineStr">
        <is>
          <t>lpg</t>
        </is>
      </c>
      <c r="C585" s="14" t="inlineStr">
        <is>
          <t>rod</t>
        </is>
      </c>
      <c r="D585" s="37">
        <f>INDEX(Inputs!$T$5:$T$132,MATCH($B585&amp;"|"&amp;$C585,Inputs!$A$5:$A$132,0))</f>
        <v/>
      </c>
      <c r="E585" s="36" t="n"/>
      <c r="F585" s="36" t="n"/>
      <c r="G585" s="36" t="n"/>
      <c r="H585" s="14">
        <f>INDEX(Variables!$B$5:$B$205,MATCH($A585,Variables!$A$5:$A$205,0))&amp;IF($C585="",""," | "&amp;INDEX(Mapping!$B$5:$B$26,MATCH($C585,Mapping!$A$5:$A$26,0))&amp;" | "&amp;INDEX(Mapping!$B$30:$B$46,MATCH($B585,Mapping!$A$30:$A$46,0)))</f>
        <v/>
      </c>
      <c r="I585" s="14">
        <f>INDEX(Variables!$C$5:$C$205,MATCH($A585,Variables!$A$5:$A$205,0))</f>
        <v/>
      </c>
      <c r="J585" s="14">
        <f>INDEX(Variables!$E$5:$E$205,MATCH($A585,Variables!$A$5:$A$205,0))</f>
        <v/>
      </c>
      <c r="K585" s="11">
        <f>LOWER(Settings!$C$4)&amp;".mit."&amp;$A585&amp;IF($C585="","","."&amp;$C585&amp;"."&amp;$B585)&amp;IF(INDEX(Variables!$D$5:$D$205,MATCH($A585,Variables!$A$5:$A$205,0))="","","."&amp;INDEX(Variables!$D$5:$D$205,MATCH($A585,Variables!$A$5:$A$205,0)))&amp;"."&amp;K$5</f>
        <v/>
      </c>
      <c r="L585" s="15">
        <f>L576*Settings!$C$13*$D585</f>
        <v/>
      </c>
      <c r="M585" s="16">
        <f>M576*Settings!$C$13*$D585</f>
        <v/>
      </c>
      <c r="N585" s="16">
        <f>N576*Settings!$C$13*$D585</f>
        <v/>
      </c>
      <c r="O585" s="16">
        <f>O576*Settings!$C$13*$D585</f>
        <v/>
      </c>
      <c r="P585" s="16">
        <f>P576*Settings!$C$13*$D585</f>
        <v/>
      </c>
      <c r="Q585" s="16">
        <f>Q576*Settings!$C$13*$D585</f>
        <v/>
      </c>
      <c r="R585" s="16">
        <f>R576*Settings!$C$13*$D585</f>
        <v/>
      </c>
      <c r="S585" s="16">
        <f>S576*Settings!$C$13*$D585</f>
        <v/>
      </c>
      <c r="T585" s="16">
        <f>T576*Settings!$C$13*$D585</f>
        <v/>
      </c>
      <c r="U585" s="16">
        <f>U576*Settings!$C$13*$D585</f>
        <v/>
      </c>
      <c r="V585" s="16">
        <f>V576*Settings!$C$13*$D585</f>
        <v/>
      </c>
      <c r="W585" s="16">
        <f>W576*Settings!$C$13*$D585</f>
        <v/>
      </c>
      <c r="X585" s="16">
        <f>X576*Settings!$C$13*$D585</f>
        <v/>
      </c>
      <c r="Y585" s="16">
        <f>Y576*Settings!$C$13*$D585</f>
        <v/>
      </c>
      <c r="Z585" s="16">
        <f>Z576*Settings!$C$13*$D585</f>
        <v/>
      </c>
      <c r="AA585" s="16">
        <f>AA576*Settings!$C$13*$D585</f>
        <v/>
      </c>
      <c r="AB585" s="16">
        <f>AB576*Settings!$C$13*$D585</f>
        <v/>
      </c>
      <c r="AC585" s="16">
        <f>AC576*Settings!$C$13*$D585</f>
        <v/>
      </c>
      <c r="AD585" s="51">
        <f>EMISSIONS(AD576,Settings!$C$13,$D585)</f>
        <v/>
      </c>
      <c r="AF585" s="11">
        <f>LOWER(Settings!$C$4)&amp;".mit."&amp;$A585&amp;IF($C585="","","."&amp;$C585&amp;"."&amp;$B585)&amp;IF(INDEX(Variables!$D$5:$D$205,MATCH($A585,Variables!$A$5:$A$205,0))="","","."&amp;INDEX(Variables!$D$5:$D$205,MATCH($A585,Variables!$A$5:$A$205,0)))&amp;"."&amp;AF$5</f>
        <v/>
      </c>
      <c r="AG585" s="15">
        <f>AG576*Settings!$C$13*$D585</f>
        <v/>
      </c>
      <c r="AH585" s="16">
        <f>AH576*Settings!$C$13*$D585</f>
        <v/>
      </c>
      <c r="AI585" s="16">
        <f>AI576*Settings!$C$13*$D585</f>
        <v/>
      </c>
      <c r="AJ585" s="16">
        <f>AJ576*Settings!$C$13*$D585</f>
        <v/>
      </c>
      <c r="AK585" s="16">
        <f>AK576*Settings!$C$13*$D585</f>
        <v/>
      </c>
      <c r="AL585" s="16">
        <f>AL576*Settings!$C$13*$D585</f>
        <v/>
      </c>
      <c r="AM585" s="16">
        <f>AM576*Settings!$C$13*$D585</f>
        <v/>
      </c>
      <c r="AN585" s="16">
        <f>AN576*Settings!$C$13*$D585</f>
        <v/>
      </c>
      <c r="AO585" s="16">
        <f>AO576*Settings!$C$13*$D585</f>
        <v/>
      </c>
      <c r="AP585" s="16">
        <f>AP576*Settings!$C$13*$D585</f>
        <v/>
      </c>
      <c r="AQ585" s="16">
        <f>AQ576*Settings!$C$13*$D585</f>
        <v/>
      </c>
      <c r="AR585" s="16">
        <f>AR576*Settings!$C$13*$D585</f>
        <v/>
      </c>
      <c r="AS585" s="16">
        <f>AS576*Settings!$C$13*$D585</f>
        <v/>
      </c>
      <c r="AT585" s="16">
        <f>AT576*Settings!$C$13*$D585</f>
        <v/>
      </c>
      <c r="AU585" s="16">
        <f>AU576*Settings!$C$13*$D585</f>
        <v/>
      </c>
      <c r="AV585" s="16">
        <f>AV576*Settings!$C$13*$D585</f>
        <v/>
      </c>
      <c r="AW585" s="16">
        <f>AW576*Settings!$C$13*$D585</f>
        <v/>
      </c>
      <c r="AX585" s="16">
        <f>AX576*Settings!$C$13*$D585</f>
        <v/>
      </c>
      <c r="AY585" s="51">
        <f>EMISSIONS(AY576,Settings!$C$13,$D585)</f>
        <v/>
      </c>
    </row>
    <row r="586" hidden="1" outlineLevel="2">
      <c r="A586" s="14" t="inlineStr">
        <is>
          <t>co2</t>
        </is>
      </c>
      <c r="B586" s="14" t="inlineStr">
        <is>
          <t>ker</t>
        </is>
      </c>
      <c r="C586" s="14" t="inlineStr">
        <is>
          <t>rod</t>
        </is>
      </c>
      <c r="D586" s="37">
        <f>INDEX(Inputs!$T$5:$T$132,MATCH($B586&amp;"|"&amp;$C586,Inputs!$A$5:$A$132,0))</f>
        <v/>
      </c>
      <c r="E586" s="36" t="n"/>
      <c r="F586" s="36" t="n"/>
      <c r="G586" s="36" t="n"/>
      <c r="H586" s="14">
        <f>INDEX(Variables!$B$5:$B$205,MATCH($A586,Variables!$A$5:$A$205,0))&amp;IF($C586="",""," | "&amp;INDEX(Mapping!$B$5:$B$26,MATCH($C586,Mapping!$A$5:$A$26,0))&amp;" | "&amp;INDEX(Mapping!$B$30:$B$46,MATCH($B586,Mapping!$A$30:$A$46,0)))</f>
        <v/>
      </c>
      <c r="I586" s="14">
        <f>INDEX(Variables!$C$5:$C$205,MATCH($A586,Variables!$A$5:$A$205,0))</f>
        <v/>
      </c>
      <c r="J586" s="14">
        <f>INDEX(Variables!$E$5:$E$205,MATCH($A586,Variables!$A$5:$A$205,0))</f>
        <v/>
      </c>
      <c r="K586" s="11">
        <f>LOWER(Settings!$C$4)&amp;".mit."&amp;$A586&amp;IF($C586="","","."&amp;$C586&amp;"."&amp;$B586)&amp;IF(INDEX(Variables!$D$5:$D$205,MATCH($A586,Variables!$A$5:$A$205,0))="","","."&amp;INDEX(Variables!$D$5:$D$205,MATCH($A586,Variables!$A$5:$A$205,0)))&amp;"."&amp;K$5</f>
        <v/>
      </c>
      <c r="L586" s="15">
        <f>L577*Settings!$C$13*$D586</f>
        <v/>
      </c>
      <c r="M586" s="16">
        <f>M577*Settings!$C$13*$D586</f>
        <v/>
      </c>
      <c r="N586" s="16">
        <f>N577*Settings!$C$13*$D586</f>
        <v/>
      </c>
      <c r="O586" s="16">
        <f>O577*Settings!$C$13*$D586</f>
        <v/>
      </c>
      <c r="P586" s="16">
        <f>P577*Settings!$C$13*$D586</f>
        <v/>
      </c>
      <c r="Q586" s="16">
        <f>Q577*Settings!$C$13*$D586</f>
        <v/>
      </c>
      <c r="R586" s="16">
        <f>R577*Settings!$C$13*$D586</f>
        <v/>
      </c>
      <c r="S586" s="16">
        <f>S577*Settings!$C$13*$D586</f>
        <v/>
      </c>
      <c r="T586" s="16">
        <f>T577*Settings!$C$13*$D586</f>
        <v/>
      </c>
      <c r="U586" s="16">
        <f>U577*Settings!$C$13*$D586</f>
        <v/>
      </c>
      <c r="V586" s="16">
        <f>V577*Settings!$C$13*$D586</f>
        <v/>
      </c>
      <c r="W586" s="16">
        <f>W577*Settings!$C$13*$D586</f>
        <v/>
      </c>
      <c r="X586" s="16">
        <f>X577*Settings!$C$13*$D586</f>
        <v/>
      </c>
      <c r="Y586" s="16">
        <f>Y577*Settings!$C$13*$D586</f>
        <v/>
      </c>
      <c r="Z586" s="16">
        <f>Z577*Settings!$C$13*$D586</f>
        <v/>
      </c>
      <c r="AA586" s="16">
        <f>AA577*Settings!$C$13*$D586</f>
        <v/>
      </c>
      <c r="AB586" s="16">
        <f>AB577*Settings!$C$13*$D586</f>
        <v/>
      </c>
      <c r="AC586" s="16">
        <f>AC577*Settings!$C$13*$D586</f>
        <v/>
      </c>
      <c r="AD586" s="51">
        <f>EMISSIONS(AD577,Settings!$C$13,$D586)</f>
        <v/>
      </c>
      <c r="AF586" s="11">
        <f>LOWER(Settings!$C$4)&amp;".mit."&amp;$A586&amp;IF($C586="","","."&amp;$C586&amp;"."&amp;$B586)&amp;IF(INDEX(Variables!$D$5:$D$205,MATCH($A586,Variables!$A$5:$A$205,0))="","","."&amp;INDEX(Variables!$D$5:$D$205,MATCH($A586,Variables!$A$5:$A$205,0)))&amp;"."&amp;AF$5</f>
        <v/>
      </c>
      <c r="AG586" s="15">
        <f>AG577*Settings!$C$13*$D586</f>
        <v/>
      </c>
      <c r="AH586" s="16">
        <f>AH577*Settings!$C$13*$D586</f>
        <v/>
      </c>
      <c r="AI586" s="16">
        <f>AI577*Settings!$C$13*$D586</f>
        <v/>
      </c>
      <c r="AJ586" s="16">
        <f>AJ577*Settings!$C$13*$D586</f>
        <v/>
      </c>
      <c r="AK586" s="16">
        <f>AK577*Settings!$C$13*$D586</f>
        <v/>
      </c>
      <c r="AL586" s="16">
        <f>AL577*Settings!$C$13*$D586</f>
        <v/>
      </c>
      <c r="AM586" s="16">
        <f>AM577*Settings!$C$13*$D586</f>
        <v/>
      </c>
      <c r="AN586" s="16">
        <f>AN577*Settings!$C$13*$D586</f>
        <v/>
      </c>
      <c r="AO586" s="16">
        <f>AO577*Settings!$C$13*$D586</f>
        <v/>
      </c>
      <c r="AP586" s="16">
        <f>AP577*Settings!$C$13*$D586</f>
        <v/>
      </c>
      <c r="AQ586" s="16">
        <f>AQ577*Settings!$C$13*$D586</f>
        <v/>
      </c>
      <c r="AR586" s="16">
        <f>AR577*Settings!$C$13*$D586</f>
        <v/>
      </c>
      <c r="AS586" s="16">
        <f>AS577*Settings!$C$13*$D586</f>
        <v/>
      </c>
      <c r="AT586" s="16">
        <f>AT577*Settings!$C$13*$D586</f>
        <v/>
      </c>
      <c r="AU586" s="16">
        <f>AU577*Settings!$C$13*$D586</f>
        <v/>
      </c>
      <c r="AV586" s="16">
        <f>AV577*Settings!$C$13*$D586</f>
        <v/>
      </c>
      <c r="AW586" s="16">
        <f>AW577*Settings!$C$13*$D586</f>
        <v/>
      </c>
      <c r="AX586" s="16">
        <f>AX577*Settings!$C$13*$D586</f>
        <v/>
      </c>
      <c r="AY586" s="51">
        <f>EMISSIONS(AY577,Settings!$C$13,$D586)</f>
        <v/>
      </c>
    </row>
    <row r="587" hidden="1" outlineLevel="2">
      <c r="A587" s="14" t="inlineStr">
        <is>
          <t>co2</t>
        </is>
      </c>
      <c r="B587" s="14" t="inlineStr">
        <is>
          <t>oop</t>
        </is>
      </c>
      <c r="C587" s="14" t="inlineStr">
        <is>
          <t>rod</t>
        </is>
      </c>
      <c r="D587" s="37">
        <f>INDEX(Inputs!$T$5:$T$132,MATCH($B587&amp;"|"&amp;$C587,Inputs!$A$5:$A$132,0))</f>
        <v/>
      </c>
      <c r="E587" s="36" t="n"/>
      <c r="F587" s="36" t="n"/>
      <c r="G587" s="36" t="n"/>
      <c r="H587" s="14">
        <f>INDEX(Variables!$B$5:$B$205,MATCH($A587,Variables!$A$5:$A$205,0))&amp;IF($C587="",""," | "&amp;INDEX(Mapping!$B$5:$B$26,MATCH($C587,Mapping!$A$5:$A$26,0))&amp;" | "&amp;INDEX(Mapping!$B$30:$B$46,MATCH($B587,Mapping!$A$30:$A$46,0)))</f>
        <v/>
      </c>
      <c r="I587" s="14">
        <f>INDEX(Variables!$C$5:$C$205,MATCH($A587,Variables!$A$5:$A$205,0))</f>
        <v/>
      </c>
      <c r="J587" s="14">
        <f>INDEX(Variables!$E$5:$E$205,MATCH($A587,Variables!$A$5:$A$205,0))</f>
        <v/>
      </c>
      <c r="K587" s="11">
        <f>LOWER(Settings!$C$4)&amp;".mit."&amp;$A587&amp;IF($C587="","","."&amp;$C587&amp;"."&amp;$B587)&amp;IF(INDEX(Variables!$D$5:$D$205,MATCH($A587,Variables!$A$5:$A$205,0))="","","."&amp;INDEX(Variables!$D$5:$D$205,MATCH($A587,Variables!$A$5:$A$205,0)))&amp;"."&amp;K$5</f>
        <v/>
      </c>
      <c r="L587" s="15">
        <f>L578*Settings!$C$13*$D587</f>
        <v/>
      </c>
      <c r="M587" s="16">
        <f>M578*Settings!$C$13*$D587</f>
        <v/>
      </c>
      <c r="N587" s="16">
        <f>N578*Settings!$C$13*$D587</f>
        <v/>
      </c>
      <c r="O587" s="16">
        <f>O578*Settings!$C$13*$D587</f>
        <v/>
      </c>
      <c r="P587" s="16">
        <f>P578*Settings!$C$13*$D587</f>
        <v/>
      </c>
      <c r="Q587" s="16">
        <f>Q578*Settings!$C$13*$D587</f>
        <v/>
      </c>
      <c r="R587" s="16">
        <f>R578*Settings!$C$13*$D587</f>
        <v/>
      </c>
      <c r="S587" s="16">
        <f>S578*Settings!$C$13*$D587</f>
        <v/>
      </c>
      <c r="T587" s="16">
        <f>T578*Settings!$C$13*$D587</f>
        <v/>
      </c>
      <c r="U587" s="16">
        <f>U578*Settings!$C$13*$D587</f>
        <v/>
      </c>
      <c r="V587" s="16">
        <f>V578*Settings!$C$13*$D587</f>
        <v/>
      </c>
      <c r="W587" s="16">
        <f>W578*Settings!$C$13*$D587</f>
        <v/>
      </c>
      <c r="X587" s="16">
        <f>X578*Settings!$C$13*$D587</f>
        <v/>
      </c>
      <c r="Y587" s="16">
        <f>Y578*Settings!$C$13*$D587</f>
        <v/>
      </c>
      <c r="Z587" s="16">
        <f>Z578*Settings!$C$13*$D587</f>
        <v/>
      </c>
      <c r="AA587" s="16">
        <f>AA578*Settings!$C$13*$D587</f>
        <v/>
      </c>
      <c r="AB587" s="16">
        <f>AB578*Settings!$C$13*$D587</f>
        <v/>
      </c>
      <c r="AC587" s="16">
        <f>AC578*Settings!$C$13*$D587</f>
        <v/>
      </c>
      <c r="AD587" s="51">
        <f>EMISSIONS(AD578,Settings!$C$13,$D587)</f>
        <v/>
      </c>
      <c r="AF587" s="11">
        <f>LOWER(Settings!$C$4)&amp;".mit."&amp;$A587&amp;IF($C587="","","."&amp;$C587&amp;"."&amp;$B587)&amp;IF(INDEX(Variables!$D$5:$D$205,MATCH($A587,Variables!$A$5:$A$205,0))="","","."&amp;INDEX(Variables!$D$5:$D$205,MATCH($A587,Variables!$A$5:$A$205,0)))&amp;"."&amp;AF$5</f>
        <v/>
      </c>
      <c r="AG587" s="15">
        <f>AG578*Settings!$C$13*$D587</f>
        <v/>
      </c>
      <c r="AH587" s="16">
        <f>AH578*Settings!$C$13*$D587</f>
        <v/>
      </c>
      <c r="AI587" s="16">
        <f>AI578*Settings!$C$13*$D587</f>
        <v/>
      </c>
      <c r="AJ587" s="16">
        <f>AJ578*Settings!$C$13*$D587</f>
        <v/>
      </c>
      <c r="AK587" s="16">
        <f>AK578*Settings!$C$13*$D587</f>
        <v/>
      </c>
      <c r="AL587" s="16">
        <f>AL578*Settings!$C$13*$D587</f>
        <v/>
      </c>
      <c r="AM587" s="16">
        <f>AM578*Settings!$C$13*$D587</f>
        <v/>
      </c>
      <c r="AN587" s="16">
        <f>AN578*Settings!$C$13*$D587</f>
        <v/>
      </c>
      <c r="AO587" s="16">
        <f>AO578*Settings!$C$13*$D587</f>
        <v/>
      </c>
      <c r="AP587" s="16">
        <f>AP578*Settings!$C$13*$D587</f>
        <v/>
      </c>
      <c r="AQ587" s="16">
        <f>AQ578*Settings!$C$13*$D587</f>
        <v/>
      </c>
      <c r="AR587" s="16">
        <f>AR578*Settings!$C$13*$D587</f>
        <v/>
      </c>
      <c r="AS587" s="16">
        <f>AS578*Settings!$C$13*$D587</f>
        <v/>
      </c>
      <c r="AT587" s="16">
        <f>AT578*Settings!$C$13*$D587</f>
        <v/>
      </c>
      <c r="AU587" s="16">
        <f>AU578*Settings!$C$13*$D587</f>
        <v/>
      </c>
      <c r="AV587" s="16">
        <f>AV578*Settings!$C$13*$D587</f>
        <v/>
      </c>
      <c r="AW587" s="16">
        <f>AW578*Settings!$C$13*$D587</f>
        <v/>
      </c>
      <c r="AX587" s="16">
        <f>AX578*Settings!$C$13*$D587</f>
        <v/>
      </c>
      <c r="AY587" s="51">
        <f>EMISSIONS(AY578,Settings!$C$13,$D587)</f>
        <v/>
      </c>
    </row>
    <row r="588" hidden="1" outlineLevel="2">
      <c r="A588" s="14" t="inlineStr">
        <is>
          <t>co2</t>
        </is>
      </c>
      <c r="B588" s="14" t="inlineStr">
        <is>
          <t>bio</t>
        </is>
      </c>
      <c r="C588" s="14" t="inlineStr">
        <is>
          <t>rod</t>
        </is>
      </c>
      <c r="D588" s="37">
        <f>INDEX(Inputs!$T$5:$T$132,MATCH($B588&amp;"|"&amp;$C588,Inputs!$A$5:$A$132,0))</f>
        <v/>
      </c>
      <c r="E588" s="36" t="n"/>
      <c r="F588" s="36" t="n"/>
      <c r="G588" s="36" t="n"/>
      <c r="H588" s="14">
        <f>INDEX(Variables!$B$5:$B$205,MATCH($A588,Variables!$A$5:$A$205,0))&amp;IF($C588="",""," | "&amp;INDEX(Mapping!$B$5:$B$26,MATCH($C588,Mapping!$A$5:$A$26,0))&amp;" | "&amp;INDEX(Mapping!$B$30:$B$46,MATCH($B588,Mapping!$A$30:$A$46,0)))</f>
        <v/>
      </c>
      <c r="I588" s="14">
        <f>INDEX(Variables!$C$5:$C$205,MATCH($A588,Variables!$A$5:$A$205,0))</f>
        <v/>
      </c>
      <c r="J588" s="14">
        <f>INDEX(Variables!$E$5:$E$205,MATCH($A588,Variables!$A$5:$A$205,0))</f>
        <v/>
      </c>
      <c r="K588" s="11">
        <f>LOWER(Settings!$C$4)&amp;".mit."&amp;$A588&amp;IF($C588="","","."&amp;$C588&amp;"."&amp;$B588)&amp;IF(INDEX(Variables!$D$5:$D$205,MATCH($A588,Variables!$A$5:$A$205,0))="","","."&amp;INDEX(Variables!$D$5:$D$205,MATCH($A588,Variables!$A$5:$A$205,0)))&amp;"."&amp;K$5</f>
        <v/>
      </c>
      <c r="L588" s="15">
        <f>L579*Settings!$C$13*$D588</f>
        <v/>
      </c>
      <c r="M588" s="16">
        <f>M579*Settings!$C$13*$D588</f>
        <v/>
      </c>
      <c r="N588" s="16">
        <f>N579*Settings!$C$13*$D588</f>
        <v/>
      </c>
      <c r="O588" s="16">
        <f>O579*Settings!$C$13*$D588</f>
        <v/>
      </c>
      <c r="P588" s="16">
        <f>P579*Settings!$C$13*$D588</f>
        <v/>
      </c>
      <c r="Q588" s="16">
        <f>Q579*Settings!$C$13*$D588</f>
        <v/>
      </c>
      <c r="R588" s="16">
        <f>R579*Settings!$C$13*$D588</f>
        <v/>
      </c>
      <c r="S588" s="16">
        <f>S579*Settings!$C$13*$D588</f>
        <v/>
      </c>
      <c r="T588" s="16">
        <f>T579*Settings!$C$13*$D588</f>
        <v/>
      </c>
      <c r="U588" s="16">
        <f>U579*Settings!$C$13*$D588</f>
        <v/>
      </c>
      <c r="V588" s="16">
        <f>V579*Settings!$C$13*$D588</f>
        <v/>
      </c>
      <c r="W588" s="16">
        <f>W579*Settings!$C$13*$D588</f>
        <v/>
      </c>
      <c r="X588" s="16">
        <f>X579*Settings!$C$13*$D588</f>
        <v/>
      </c>
      <c r="Y588" s="16">
        <f>Y579*Settings!$C$13*$D588</f>
        <v/>
      </c>
      <c r="Z588" s="16">
        <f>Z579*Settings!$C$13*$D588</f>
        <v/>
      </c>
      <c r="AA588" s="16">
        <f>AA579*Settings!$C$13*$D588</f>
        <v/>
      </c>
      <c r="AB588" s="16">
        <f>AB579*Settings!$C$13*$D588</f>
        <v/>
      </c>
      <c r="AC588" s="16">
        <f>AC579*Settings!$C$13*$D588</f>
        <v/>
      </c>
      <c r="AD588" s="51">
        <f>EMISSIONS(AD579,Settings!$C$13,$D588)</f>
        <v/>
      </c>
      <c r="AF588" s="11">
        <f>LOWER(Settings!$C$4)&amp;".mit."&amp;$A588&amp;IF($C588="","","."&amp;$C588&amp;"."&amp;$B588)&amp;IF(INDEX(Variables!$D$5:$D$205,MATCH($A588,Variables!$A$5:$A$205,0))="","","."&amp;INDEX(Variables!$D$5:$D$205,MATCH($A588,Variables!$A$5:$A$205,0)))&amp;"."&amp;AF$5</f>
        <v/>
      </c>
      <c r="AG588" s="15">
        <f>AG579*Settings!$C$13*$D588</f>
        <v/>
      </c>
      <c r="AH588" s="16">
        <f>AH579*Settings!$C$13*$D588</f>
        <v/>
      </c>
      <c r="AI588" s="16">
        <f>AI579*Settings!$C$13*$D588</f>
        <v/>
      </c>
      <c r="AJ588" s="16">
        <f>AJ579*Settings!$C$13*$D588</f>
        <v/>
      </c>
      <c r="AK588" s="16">
        <f>AK579*Settings!$C$13*$D588</f>
        <v/>
      </c>
      <c r="AL588" s="16">
        <f>AL579*Settings!$C$13*$D588</f>
        <v/>
      </c>
      <c r="AM588" s="16">
        <f>AM579*Settings!$C$13*$D588</f>
        <v/>
      </c>
      <c r="AN588" s="16">
        <f>AN579*Settings!$C$13*$D588</f>
        <v/>
      </c>
      <c r="AO588" s="16">
        <f>AO579*Settings!$C$13*$D588</f>
        <v/>
      </c>
      <c r="AP588" s="16">
        <f>AP579*Settings!$C$13*$D588</f>
        <v/>
      </c>
      <c r="AQ588" s="16">
        <f>AQ579*Settings!$C$13*$D588</f>
        <v/>
      </c>
      <c r="AR588" s="16">
        <f>AR579*Settings!$C$13*$D588</f>
        <v/>
      </c>
      <c r="AS588" s="16">
        <f>AS579*Settings!$C$13*$D588</f>
        <v/>
      </c>
      <c r="AT588" s="16">
        <f>AT579*Settings!$C$13*$D588</f>
        <v/>
      </c>
      <c r="AU588" s="16">
        <f>AU579*Settings!$C$13*$D588</f>
        <v/>
      </c>
      <c r="AV588" s="16">
        <f>AV579*Settings!$C$13*$D588</f>
        <v/>
      </c>
      <c r="AW588" s="16">
        <f>AW579*Settings!$C$13*$D588</f>
        <v/>
      </c>
      <c r="AX588" s="16">
        <f>AX579*Settings!$C$13*$D588</f>
        <v/>
      </c>
      <c r="AY588" s="51">
        <f>EMISSIONS(AY579,Settings!$C$13,$D588)</f>
        <v/>
      </c>
    </row>
    <row r="589" hidden="1" outlineLevel="2"/>
    <row r="590" hidden="1" outlineLevel="2">
      <c r="A590" s="14" t="inlineStr">
        <is>
          <t>rtx</t>
        </is>
      </c>
      <c r="B590" s="14" t="inlineStr">
        <is>
          <t>coa</t>
        </is>
      </c>
      <c r="C590" s="14" t="inlineStr">
        <is>
          <t>rod</t>
        </is>
      </c>
      <c r="D590" s="37">
        <f>INDEX(Inputs!$R$5:$R$132,MATCH($B590&amp;"|"&amp;$C590,Inputs!$A$5:$A$132,0))</f>
        <v/>
      </c>
      <c r="E590" s="36" t="n"/>
      <c r="F590" s="36" t="n"/>
      <c r="G590" s="36" t="n"/>
      <c r="H590" s="14">
        <f>INDEX(Variables!$B$5:$B$205,MATCH($A590,Variables!$A$5:$A$205,0))&amp;IF($C590="",""," | "&amp;INDEX(Mapping!$B$5:$B$26,MATCH($C590,Mapping!$A$5:$A$26,0))&amp;" | "&amp;INDEX(Mapping!$B$30:$B$46,MATCH($B590,Mapping!$A$30:$A$46,0)))</f>
        <v/>
      </c>
      <c r="I590" s="14">
        <f>INDEX(Variables!$C$5:$C$205,MATCH($A590,Variables!$A$5:$A$205,0))</f>
        <v/>
      </c>
      <c r="J590" s="14">
        <f>INDEX(Variables!$E$5:$E$205,MATCH($A590,Variables!$A$5:$A$205,0))</f>
        <v/>
      </c>
      <c r="K590" s="11">
        <f>LOWER(Settings!$C$4)&amp;".mit."&amp;$A590&amp;IF($C590="","","."&amp;$C590&amp;"."&amp;$B590)&amp;IF(INDEX(Variables!$D$5:$D$205,MATCH($A590,Variables!$A$5:$A$205,0))="","","."&amp;INDEX(Variables!$D$5:$D$205,MATCH($A590,Variables!$A$5:$A$205,0)))&amp;"."&amp;K$5</f>
        <v/>
      </c>
      <c r="L590" s="46">
        <f>L572*Settings!$C$13*(INDEX(L$318:L$329,$D590)+INDEX(L$305:L$316,$D590))</f>
        <v/>
      </c>
      <c r="M590" s="47">
        <f>M572*Settings!$C$13*(INDEX(M$318:M$329,$D590)+INDEX(M$305:M$316,$D590))</f>
        <v/>
      </c>
      <c r="N590" s="47">
        <f>N572*Settings!$C$13*(INDEX(N$318:N$329,$D590)+INDEX(N$305:N$316,$D590))</f>
        <v/>
      </c>
      <c r="O590" s="47">
        <f>O572*Settings!$C$13*(INDEX(O$318:O$329,$D590)+INDEX(O$305:O$316,$D590))</f>
        <v/>
      </c>
      <c r="P590" s="47">
        <f>P572*Settings!$C$13*(INDEX(P$318:P$329,$D590)+INDEX(P$305:P$316,$D590))</f>
        <v/>
      </c>
      <c r="Q590" s="47">
        <f>Q572*Settings!$C$13*(INDEX(Q$318:Q$329,$D590)+INDEX(Q$305:Q$316,$D590))</f>
        <v/>
      </c>
      <c r="R590" s="47">
        <f>R572*Settings!$C$13*(INDEX(R$318:R$329,$D590)+INDEX(R$305:R$316,$D590))</f>
        <v/>
      </c>
      <c r="S590" s="47">
        <f>S572*Settings!$C$13*(INDEX(S$318:S$329,$D590)+INDEX(S$305:S$316,$D590))</f>
        <v/>
      </c>
      <c r="T590" s="47">
        <f>T572*Settings!$C$13*(INDEX(T$318:T$329,$D590)+INDEX(T$305:T$316,$D590))</f>
        <v/>
      </c>
      <c r="U590" s="47">
        <f>U572*Settings!$C$13*(INDEX(U$318:U$329,$D590)+INDEX(U$305:U$316,$D590))</f>
        <v/>
      </c>
      <c r="V590" s="47">
        <f>V572*Settings!$C$13*(INDEX(V$318:V$329,$D590)+INDEX(V$305:V$316,$D590))</f>
        <v/>
      </c>
      <c r="W590" s="47">
        <f>W572*Settings!$C$13*(INDEX(W$318:W$329,$D590)+INDEX(W$305:W$316,$D590))</f>
        <v/>
      </c>
      <c r="X590" s="47">
        <f>X572*Settings!$C$13*(INDEX(X$318:X$329,$D590)+INDEX(X$305:X$316,$D590))</f>
        <v/>
      </c>
      <c r="Y590" s="47">
        <f>Y572*Settings!$C$13*(INDEX(Y$318:Y$329,$D590)+INDEX(Y$305:Y$316,$D590))</f>
        <v/>
      </c>
      <c r="Z590" s="47">
        <f>Z572*Settings!$C$13*(INDEX(Z$318:Z$329,$D590)+INDEX(Z$305:Z$316,$D590))</f>
        <v/>
      </c>
      <c r="AA590" s="47">
        <f>AA572*Settings!$C$13*(INDEX(AA$318:AA$329,$D590)+INDEX(AA$305:AA$316,$D590))</f>
        <v/>
      </c>
      <c r="AB590" s="47">
        <f>AB572*Settings!$C$13*(INDEX(AB$318:AB$329,$D590)+INDEX(AB$305:AB$316,$D590))</f>
        <v/>
      </c>
      <c r="AC590" s="47">
        <f>AC572*Settings!$C$13*(INDEX(AC$318:AC$329,$D590)+INDEX(AC$305:AC$316,$D590))</f>
        <v/>
      </c>
      <c r="AD590" s="58">
        <f>REVENUE(AD572,Settings!$C$13,INDEX(AD$318:AD$329,$D590)+INDEX(AD$305:AD$316,$D590))</f>
        <v/>
      </c>
      <c r="AF590" s="11">
        <f>LOWER(Settings!$C$4)&amp;".mit."&amp;$A590&amp;IF($C590="","","."&amp;$C590&amp;"."&amp;$B590)&amp;IF(INDEX(Variables!$D$5:$D$205,MATCH($A590,Variables!$A$5:$A$205,0))="","","."&amp;INDEX(Variables!$D$5:$D$205,MATCH($A590,Variables!$A$5:$A$205,0)))&amp;"."&amp;AF$5</f>
        <v/>
      </c>
      <c r="AG590" s="46">
        <f>AG572*Settings!$C$13*(INDEX(AG$318:AG$329,$D590)+INDEX(AG$305:AG$316,$D590))</f>
        <v/>
      </c>
      <c r="AH590" s="47">
        <f>AH572*Settings!$C$13*(INDEX(AH$318:AH$329,$D590)+INDEX(AH$305:AH$316,$D590))</f>
        <v/>
      </c>
      <c r="AI590" s="47">
        <f>AI572*Settings!$C$13*(INDEX(AI$318:AI$329,$D590)+INDEX(AI$305:AI$316,$D590))</f>
        <v/>
      </c>
      <c r="AJ590" s="47">
        <f>AJ572*Settings!$C$13*(INDEX(AJ$318:AJ$329,$D590)+INDEX(AJ$305:AJ$316,$D590))</f>
        <v/>
      </c>
      <c r="AK590" s="47">
        <f>AK572*Settings!$C$13*(INDEX(AK$318:AK$329,$D590)+INDEX(AK$305:AK$316,$D590))</f>
        <v/>
      </c>
      <c r="AL590" s="47">
        <f>AL572*Settings!$C$13*(INDEX(AL$318:AL$329,$D590)+INDEX(AL$305:AL$316,$D590))</f>
        <v/>
      </c>
      <c r="AM590" s="47">
        <f>AM572*Settings!$C$13*(INDEX(AM$318:AM$329,$D590)+INDEX(AM$305:AM$316,$D590))</f>
        <v/>
      </c>
      <c r="AN590" s="47">
        <f>AN572*Settings!$C$13*(INDEX(AN$318:AN$329,$D590)+INDEX(AN$305:AN$316,$D590))</f>
        <v/>
      </c>
      <c r="AO590" s="47">
        <f>AO572*Settings!$C$13*(INDEX(AO$318:AO$329,$D590)+INDEX(AO$305:AO$316,$D590))</f>
        <v/>
      </c>
      <c r="AP590" s="47">
        <f>AP572*Settings!$C$13*(INDEX(AP$318:AP$329,$D590)+INDEX(AP$305:AP$316,$D590))</f>
        <v/>
      </c>
      <c r="AQ590" s="47">
        <f>AQ572*Settings!$C$13*(INDEX(AQ$318:AQ$329,$D590)+INDEX(AQ$305:AQ$316,$D590))</f>
        <v/>
      </c>
      <c r="AR590" s="47">
        <f>AR572*Settings!$C$13*(INDEX(AR$318:AR$329,$D590)+INDEX(AR$305:AR$316,$D590))</f>
        <v/>
      </c>
      <c r="AS590" s="47">
        <f>AS572*Settings!$C$13*(INDEX(AS$318:AS$329,$D590)+INDEX(AS$305:AS$316,$D590))</f>
        <v/>
      </c>
      <c r="AT590" s="47">
        <f>AT572*Settings!$C$13*(INDEX(AT$318:AT$329,$D590)+INDEX(AT$305:AT$316,$D590))</f>
        <v/>
      </c>
      <c r="AU590" s="47">
        <f>AU572*Settings!$C$13*(INDEX(AU$318:AU$329,$D590)+INDEX(AU$305:AU$316,$D590))</f>
        <v/>
      </c>
      <c r="AV590" s="47">
        <f>AV572*Settings!$C$13*(INDEX(AV$318:AV$329,$D590)+INDEX(AV$305:AV$316,$D590))</f>
        <v/>
      </c>
      <c r="AW590" s="47">
        <f>AW572*Settings!$C$13*(INDEX(AW$318:AW$329,$D590)+INDEX(AW$305:AW$316,$D590))</f>
        <v/>
      </c>
      <c r="AX590" s="47">
        <f>AX572*Settings!$C$13*(INDEX(AX$318:AX$329,$D590)+INDEX(AX$305:AX$316,$D590))</f>
        <v/>
      </c>
      <c r="AY590" s="58">
        <f>REVENUE(AY572,Settings!$C$13,INDEX(AY$318:AY$329,$D590)+INDEX(AY$305:AY$316,$D590))</f>
        <v/>
      </c>
    </row>
    <row r="591" hidden="1" outlineLevel="2">
      <c r="A591" s="14" t="inlineStr">
        <is>
          <t>rtx</t>
        </is>
      </c>
      <c r="B591" s="14" t="inlineStr">
        <is>
          <t>nga</t>
        </is>
      </c>
      <c r="C591" s="14" t="inlineStr">
        <is>
          <t>rod</t>
        </is>
      </c>
      <c r="D591" s="37">
        <f>INDEX(Inputs!$R$5:$R$132,MATCH($B591&amp;"|"&amp;$C591,Inputs!$A$5:$A$132,0))</f>
        <v/>
      </c>
      <c r="E591" s="36" t="n"/>
      <c r="F591" s="36" t="n"/>
      <c r="G591" s="36" t="n"/>
      <c r="H591" s="14">
        <f>INDEX(Variables!$B$5:$B$205,MATCH($A591,Variables!$A$5:$A$205,0))&amp;IF($C591="",""," | "&amp;INDEX(Mapping!$B$5:$B$26,MATCH($C591,Mapping!$A$5:$A$26,0))&amp;" | "&amp;INDEX(Mapping!$B$30:$B$46,MATCH($B591,Mapping!$A$30:$A$46,0)))</f>
        <v/>
      </c>
      <c r="I591" s="14">
        <f>INDEX(Variables!$C$5:$C$205,MATCH($A591,Variables!$A$5:$A$205,0))</f>
        <v/>
      </c>
      <c r="J591" s="14">
        <f>INDEX(Variables!$E$5:$E$205,MATCH($A591,Variables!$A$5:$A$205,0))</f>
        <v/>
      </c>
      <c r="K591" s="11">
        <f>LOWER(Settings!$C$4)&amp;".mit."&amp;$A591&amp;IF($C591="","","."&amp;$C591&amp;"."&amp;$B591)&amp;IF(INDEX(Variables!$D$5:$D$205,MATCH($A591,Variables!$A$5:$A$205,0))="","","."&amp;INDEX(Variables!$D$5:$D$205,MATCH($A591,Variables!$A$5:$A$205,0)))&amp;"."&amp;K$5</f>
        <v/>
      </c>
      <c r="L591" s="46">
        <f>L573*Settings!$C$13*(INDEX(L$318:L$329,$D591)+INDEX(L$305:L$316,$D591))</f>
        <v/>
      </c>
      <c r="M591" s="47">
        <f>M573*Settings!$C$13*(INDEX(M$318:M$329,$D591)+INDEX(M$305:M$316,$D591))</f>
        <v/>
      </c>
      <c r="N591" s="47">
        <f>N573*Settings!$C$13*(INDEX(N$318:N$329,$D591)+INDEX(N$305:N$316,$D591))</f>
        <v/>
      </c>
      <c r="O591" s="47">
        <f>O573*Settings!$C$13*(INDEX(O$318:O$329,$D591)+INDEX(O$305:O$316,$D591))</f>
        <v/>
      </c>
      <c r="P591" s="47">
        <f>P573*Settings!$C$13*(INDEX(P$318:P$329,$D591)+INDEX(P$305:P$316,$D591))</f>
        <v/>
      </c>
      <c r="Q591" s="47">
        <f>Q573*Settings!$C$13*(INDEX(Q$318:Q$329,$D591)+INDEX(Q$305:Q$316,$D591))</f>
        <v/>
      </c>
      <c r="R591" s="47">
        <f>R573*Settings!$C$13*(INDEX(R$318:R$329,$D591)+INDEX(R$305:R$316,$D591))</f>
        <v/>
      </c>
      <c r="S591" s="47">
        <f>S573*Settings!$C$13*(INDEX(S$318:S$329,$D591)+INDEX(S$305:S$316,$D591))</f>
        <v/>
      </c>
      <c r="T591" s="47">
        <f>T573*Settings!$C$13*(INDEX(T$318:T$329,$D591)+INDEX(T$305:T$316,$D591))</f>
        <v/>
      </c>
      <c r="U591" s="47">
        <f>U573*Settings!$C$13*(INDEX(U$318:U$329,$D591)+INDEX(U$305:U$316,$D591))</f>
        <v/>
      </c>
      <c r="V591" s="47">
        <f>V573*Settings!$C$13*(INDEX(V$318:V$329,$D591)+INDEX(V$305:V$316,$D591))</f>
        <v/>
      </c>
      <c r="W591" s="47">
        <f>W573*Settings!$C$13*(INDEX(W$318:W$329,$D591)+INDEX(W$305:W$316,$D591))</f>
        <v/>
      </c>
      <c r="X591" s="47">
        <f>X573*Settings!$C$13*(INDEX(X$318:X$329,$D591)+INDEX(X$305:X$316,$D591))</f>
        <v/>
      </c>
      <c r="Y591" s="47">
        <f>Y573*Settings!$C$13*(INDEX(Y$318:Y$329,$D591)+INDEX(Y$305:Y$316,$D591))</f>
        <v/>
      </c>
      <c r="Z591" s="47">
        <f>Z573*Settings!$C$13*(INDEX(Z$318:Z$329,$D591)+INDEX(Z$305:Z$316,$D591))</f>
        <v/>
      </c>
      <c r="AA591" s="47">
        <f>AA573*Settings!$C$13*(INDEX(AA$318:AA$329,$D591)+INDEX(AA$305:AA$316,$D591))</f>
        <v/>
      </c>
      <c r="AB591" s="47">
        <f>AB573*Settings!$C$13*(INDEX(AB$318:AB$329,$D591)+INDEX(AB$305:AB$316,$D591))</f>
        <v/>
      </c>
      <c r="AC591" s="47">
        <f>AC573*Settings!$C$13*(INDEX(AC$318:AC$329,$D591)+INDEX(AC$305:AC$316,$D591))</f>
        <v/>
      </c>
      <c r="AD591" s="58">
        <f>REVENUE(AD573,Settings!$C$13,INDEX(AD$318:AD$329,$D591)+INDEX(AD$305:AD$316,$D591))</f>
        <v/>
      </c>
      <c r="AF591" s="11">
        <f>LOWER(Settings!$C$4)&amp;".mit."&amp;$A591&amp;IF($C591="","","."&amp;$C591&amp;"."&amp;$B591)&amp;IF(INDEX(Variables!$D$5:$D$205,MATCH($A591,Variables!$A$5:$A$205,0))="","","."&amp;INDEX(Variables!$D$5:$D$205,MATCH($A591,Variables!$A$5:$A$205,0)))&amp;"."&amp;AF$5</f>
        <v/>
      </c>
      <c r="AG591" s="46">
        <f>AG573*Settings!$C$13*(INDEX(AG$318:AG$329,$D591)+INDEX(AG$305:AG$316,$D591))</f>
        <v/>
      </c>
      <c r="AH591" s="47">
        <f>AH573*Settings!$C$13*(INDEX(AH$318:AH$329,$D591)+INDEX(AH$305:AH$316,$D591))</f>
        <v/>
      </c>
      <c r="AI591" s="47">
        <f>AI573*Settings!$C$13*(INDEX(AI$318:AI$329,$D591)+INDEX(AI$305:AI$316,$D591))</f>
        <v/>
      </c>
      <c r="AJ591" s="47">
        <f>AJ573*Settings!$C$13*(INDEX(AJ$318:AJ$329,$D591)+INDEX(AJ$305:AJ$316,$D591))</f>
        <v/>
      </c>
      <c r="AK591" s="47">
        <f>AK573*Settings!$C$13*(INDEX(AK$318:AK$329,$D591)+INDEX(AK$305:AK$316,$D591))</f>
        <v/>
      </c>
      <c r="AL591" s="47">
        <f>AL573*Settings!$C$13*(INDEX(AL$318:AL$329,$D591)+INDEX(AL$305:AL$316,$D591))</f>
        <v/>
      </c>
      <c r="AM591" s="47">
        <f>AM573*Settings!$C$13*(INDEX(AM$318:AM$329,$D591)+INDEX(AM$305:AM$316,$D591))</f>
        <v/>
      </c>
      <c r="AN591" s="47">
        <f>AN573*Settings!$C$13*(INDEX(AN$318:AN$329,$D591)+INDEX(AN$305:AN$316,$D591))</f>
        <v/>
      </c>
      <c r="AO591" s="47">
        <f>AO573*Settings!$C$13*(INDEX(AO$318:AO$329,$D591)+INDEX(AO$305:AO$316,$D591))</f>
        <v/>
      </c>
      <c r="AP591" s="47">
        <f>AP573*Settings!$C$13*(INDEX(AP$318:AP$329,$D591)+INDEX(AP$305:AP$316,$D591))</f>
        <v/>
      </c>
      <c r="AQ591" s="47">
        <f>AQ573*Settings!$C$13*(INDEX(AQ$318:AQ$329,$D591)+INDEX(AQ$305:AQ$316,$D591))</f>
        <v/>
      </c>
      <c r="AR591" s="47">
        <f>AR573*Settings!$C$13*(INDEX(AR$318:AR$329,$D591)+INDEX(AR$305:AR$316,$D591))</f>
        <v/>
      </c>
      <c r="AS591" s="47">
        <f>AS573*Settings!$C$13*(INDEX(AS$318:AS$329,$D591)+INDEX(AS$305:AS$316,$D591))</f>
        <v/>
      </c>
      <c r="AT591" s="47">
        <f>AT573*Settings!$C$13*(INDEX(AT$318:AT$329,$D591)+INDEX(AT$305:AT$316,$D591))</f>
        <v/>
      </c>
      <c r="AU591" s="47">
        <f>AU573*Settings!$C$13*(INDEX(AU$318:AU$329,$D591)+INDEX(AU$305:AU$316,$D591))</f>
        <v/>
      </c>
      <c r="AV591" s="47">
        <f>AV573*Settings!$C$13*(INDEX(AV$318:AV$329,$D591)+INDEX(AV$305:AV$316,$D591))</f>
        <v/>
      </c>
      <c r="AW591" s="47">
        <f>AW573*Settings!$C$13*(INDEX(AW$318:AW$329,$D591)+INDEX(AW$305:AW$316,$D591))</f>
        <v/>
      </c>
      <c r="AX591" s="47">
        <f>AX573*Settings!$C$13*(INDEX(AX$318:AX$329,$D591)+INDEX(AX$305:AX$316,$D591))</f>
        <v/>
      </c>
      <c r="AY591" s="58">
        <f>REVENUE(AY573,Settings!$C$13,INDEX(AY$318:AY$329,$D591)+INDEX(AY$305:AY$316,$D591))</f>
        <v/>
      </c>
    </row>
    <row r="592" hidden="1" outlineLevel="2">
      <c r="A592" s="14" t="inlineStr">
        <is>
          <t>rtx</t>
        </is>
      </c>
      <c r="B592" s="14" t="inlineStr">
        <is>
          <t>gso</t>
        </is>
      </c>
      <c r="C592" s="14" t="inlineStr">
        <is>
          <t>rod</t>
        </is>
      </c>
      <c r="D592" s="37">
        <f>INDEX(Inputs!$R$5:$R$132,MATCH($B592&amp;"|"&amp;$C592,Inputs!$A$5:$A$132,0))</f>
        <v/>
      </c>
      <c r="E592" s="36" t="n"/>
      <c r="F592" s="36" t="n"/>
      <c r="G592" s="36" t="n"/>
      <c r="H592" s="14">
        <f>INDEX(Variables!$B$5:$B$205,MATCH($A592,Variables!$A$5:$A$205,0))&amp;IF($C592="",""," | "&amp;INDEX(Mapping!$B$5:$B$26,MATCH($C592,Mapping!$A$5:$A$26,0))&amp;" | "&amp;INDEX(Mapping!$B$30:$B$46,MATCH($B592,Mapping!$A$30:$A$46,0)))</f>
        <v/>
      </c>
      <c r="I592" s="14">
        <f>INDEX(Variables!$C$5:$C$205,MATCH($A592,Variables!$A$5:$A$205,0))</f>
        <v/>
      </c>
      <c r="J592" s="14">
        <f>INDEX(Variables!$E$5:$E$205,MATCH($A592,Variables!$A$5:$A$205,0))</f>
        <v/>
      </c>
      <c r="K592" s="11">
        <f>LOWER(Settings!$C$4)&amp;".mit."&amp;$A592&amp;IF($C592="","","."&amp;$C592&amp;"."&amp;$B592)&amp;IF(INDEX(Variables!$D$5:$D$205,MATCH($A592,Variables!$A$5:$A$205,0))="","","."&amp;INDEX(Variables!$D$5:$D$205,MATCH($A592,Variables!$A$5:$A$205,0)))&amp;"."&amp;K$5</f>
        <v/>
      </c>
      <c r="L592" s="46">
        <f>L574*Settings!$C$13*(INDEX(L$318:L$329,$D592)+INDEX(L$305:L$316,$D592))</f>
        <v/>
      </c>
      <c r="M592" s="47">
        <f>M574*Settings!$C$13*(INDEX(M$318:M$329,$D592)+INDEX(M$305:M$316,$D592))</f>
        <v/>
      </c>
      <c r="N592" s="47">
        <f>N574*Settings!$C$13*(INDEX(N$318:N$329,$D592)+INDEX(N$305:N$316,$D592))</f>
        <v/>
      </c>
      <c r="O592" s="47">
        <f>O574*Settings!$C$13*(INDEX(O$318:O$329,$D592)+INDEX(O$305:O$316,$D592))</f>
        <v/>
      </c>
      <c r="P592" s="47">
        <f>P574*Settings!$C$13*(INDEX(P$318:P$329,$D592)+INDEX(P$305:P$316,$D592))</f>
        <v/>
      </c>
      <c r="Q592" s="47">
        <f>Q574*Settings!$C$13*(INDEX(Q$318:Q$329,$D592)+INDEX(Q$305:Q$316,$D592))</f>
        <v/>
      </c>
      <c r="R592" s="47">
        <f>R574*Settings!$C$13*(INDEX(R$318:R$329,$D592)+INDEX(R$305:R$316,$D592))</f>
        <v/>
      </c>
      <c r="S592" s="47">
        <f>S574*Settings!$C$13*(INDEX(S$318:S$329,$D592)+INDEX(S$305:S$316,$D592))</f>
        <v/>
      </c>
      <c r="T592" s="47">
        <f>T574*Settings!$C$13*(INDEX(T$318:T$329,$D592)+INDEX(T$305:T$316,$D592))</f>
        <v/>
      </c>
      <c r="U592" s="47">
        <f>U574*Settings!$C$13*(INDEX(U$318:U$329,$D592)+INDEX(U$305:U$316,$D592))</f>
        <v/>
      </c>
      <c r="V592" s="47">
        <f>V574*Settings!$C$13*(INDEX(V$318:V$329,$D592)+INDEX(V$305:V$316,$D592))</f>
        <v/>
      </c>
      <c r="W592" s="47">
        <f>W574*Settings!$C$13*(INDEX(W$318:W$329,$D592)+INDEX(W$305:W$316,$D592))</f>
        <v/>
      </c>
      <c r="X592" s="47">
        <f>X574*Settings!$C$13*(INDEX(X$318:X$329,$D592)+INDEX(X$305:X$316,$D592))</f>
        <v/>
      </c>
      <c r="Y592" s="47">
        <f>Y574*Settings!$C$13*(INDEX(Y$318:Y$329,$D592)+INDEX(Y$305:Y$316,$D592))</f>
        <v/>
      </c>
      <c r="Z592" s="47">
        <f>Z574*Settings!$C$13*(INDEX(Z$318:Z$329,$D592)+INDEX(Z$305:Z$316,$D592))</f>
        <v/>
      </c>
      <c r="AA592" s="47">
        <f>AA574*Settings!$C$13*(INDEX(AA$318:AA$329,$D592)+INDEX(AA$305:AA$316,$D592))</f>
        <v/>
      </c>
      <c r="AB592" s="47">
        <f>AB574*Settings!$C$13*(INDEX(AB$318:AB$329,$D592)+INDEX(AB$305:AB$316,$D592))</f>
        <v/>
      </c>
      <c r="AC592" s="47">
        <f>AC574*Settings!$C$13*(INDEX(AC$318:AC$329,$D592)+INDEX(AC$305:AC$316,$D592))</f>
        <v/>
      </c>
      <c r="AD592" s="58">
        <f>REVENUE(AD574,Settings!$C$13,INDEX(AD$318:AD$329,$D592)+INDEX(AD$305:AD$316,$D592))</f>
        <v/>
      </c>
      <c r="AF592" s="11">
        <f>LOWER(Settings!$C$4)&amp;".mit."&amp;$A592&amp;IF($C592="","","."&amp;$C592&amp;"."&amp;$B592)&amp;IF(INDEX(Variables!$D$5:$D$205,MATCH($A592,Variables!$A$5:$A$205,0))="","","."&amp;INDEX(Variables!$D$5:$D$205,MATCH($A592,Variables!$A$5:$A$205,0)))&amp;"."&amp;AF$5</f>
        <v/>
      </c>
      <c r="AG592" s="46">
        <f>AG574*Settings!$C$13*(INDEX(AG$318:AG$329,$D592)+INDEX(AG$305:AG$316,$D592))</f>
        <v/>
      </c>
      <c r="AH592" s="47">
        <f>AH574*Settings!$C$13*(INDEX(AH$318:AH$329,$D592)+INDEX(AH$305:AH$316,$D592))</f>
        <v/>
      </c>
      <c r="AI592" s="47">
        <f>AI574*Settings!$C$13*(INDEX(AI$318:AI$329,$D592)+INDEX(AI$305:AI$316,$D592))</f>
        <v/>
      </c>
      <c r="AJ592" s="47">
        <f>AJ574*Settings!$C$13*(INDEX(AJ$318:AJ$329,$D592)+INDEX(AJ$305:AJ$316,$D592))</f>
        <v/>
      </c>
      <c r="AK592" s="47">
        <f>AK574*Settings!$C$13*(INDEX(AK$318:AK$329,$D592)+INDEX(AK$305:AK$316,$D592))</f>
        <v/>
      </c>
      <c r="AL592" s="47">
        <f>AL574*Settings!$C$13*(INDEX(AL$318:AL$329,$D592)+INDEX(AL$305:AL$316,$D592))</f>
        <v/>
      </c>
      <c r="AM592" s="47">
        <f>AM574*Settings!$C$13*(INDEX(AM$318:AM$329,$D592)+INDEX(AM$305:AM$316,$D592))</f>
        <v/>
      </c>
      <c r="AN592" s="47">
        <f>AN574*Settings!$C$13*(INDEX(AN$318:AN$329,$D592)+INDEX(AN$305:AN$316,$D592))</f>
        <v/>
      </c>
      <c r="AO592" s="47">
        <f>AO574*Settings!$C$13*(INDEX(AO$318:AO$329,$D592)+INDEX(AO$305:AO$316,$D592))</f>
        <v/>
      </c>
      <c r="AP592" s="47">
        <f>AP574*Settings!$C$13*(INDEX(AP$318:AP$329,$D592)+INDEX(AP$305:AP$316,$D592))</f>
        <v/>
      </c>
      <c r="AQ592" s="47">
        <f>AQ574*Settings!$C$13*(INDEX(AQ$318:AQ$329,$D592)+INDEX(AQ$305:AQ$316,$D592))</f>
        <v/>
      </c>
      <c r="AR592" s="47">
        <f>AR574*Settings!$C$13*(INDEX(AR$318:AR$329,$D592)+INDEX(AR$305:AR$316,$D592))</f>
        <v/>
      </c>
      <c r="AS592" s="47">
        <f>AS574*Settings!$C$13*(INDEX(AS$318:AS$329,$D592)+INDEX(AS$305:AS$316,$D592))</f>
        <v/>
      </c>
      <c r="AT592" s="47">
        <f>AT574*Settings!$C$13*(INDEX(AT$318:AT$329,$D592)+INDEX(AT$305:AT$316,$D592))</f>
        <v/>
      </c>
      <c r="AU592" s="47">
        <f>AU574*Settings!$C$13*(INDEX(AU$318:AU$329,$D592)+INDEX(AU$305:AU$316,$D592))</f>
        <v/>
      </c>
      <c r="AV592" s="47">
        <f>AV574*Settings!$C$13*(INDEX(AV$318:AV$329,$D592)+INDEX(AV$305:AV$316,$D592))</f>
        <v/>
      </c>
      <c r="AW592" s="47">
        <f>AW574*Settings!$C$13*(INDEX(AW$318:AW$329,$D592)+INDEX(AW$305:AW$316,$D592))</f>
        <v/>
      </c>
      <c r="AX592" s="47">
        <f>AX574*Settings!$C$13*(INDEX(AX$318:AX$329,$D592)+INDEX(AX$305:AX$316,$D592))</f>
        <v/>
      </c>
      <c r="AY592" s="58">
        <f>REVENUE(AY574,Settings!$C$13,INDEX(AY$318:AY$329,$D592)+INDEX(AY$305:AY$316,$D592))</f>
        <v/>
      </c>
    </row>
    <row r="593" hidden="1" outlineLevel="2">
      <c r="A593" s="14" t="inlineStr">
        <is>
          <t>rtx</t>
        </is>
      </c>
      <c r="B593" s="14" t="inlineStr">
        <is>
          <t>die</t>
        </is>
      </c>
      <c r="C593" s="14" t="inlineStr">
        <is>
          <t>rod</t>
        </is>
      </c>
      <c r="D593" s="37">
        <f>INDEX(Inputs!$R$5:$R$132,MATCH($B593&amp;"|"&amp;$C593,Inputs!$A$5:$A$132,0))</f>
        <v/>
      </c>
      <c r="E593" s="36" t="n"/>
      <c r="F593" s="36" t="n"/>
      <c r="G593" s="36" t="n"/>
      <c r="H593" s="14">
        <f>INDEX(Variables!$B$5:$B$205,MATCH($A593,Variables!$A$5:$A$205,0))&amp;IF($C593="",""," | "&amp;INDEX(Mapping!$B$5:$B$26,MATCH($C593,Mapping!$A$5:$A$26,0))&amp;" | "&amp;INDEX(Mapping!$B$30:$B$46,MATCH($B593,Mapping!$A$30:$A$46,0)))</f>
        <v/>
      </c>
      <c r="I593" s="14">
        <f>INDEX(Variables!$C$5:$C$205,MATCH($A593,Variables!$A$5:$A$205,0))</f>
        <v/>
      </c>
      <c r="J593" s="14">
        <f>INDEX(Variables!$E$5:$E$205,MATCH($A593,Variables!$A$5:$A$205,0))</f>
        <v/>
      </c>
      <c r="K593" s="11">
        <f>LOWER(Settings!$C$4)&amp;".mit."&amp;$A593&amp;IF($C593="","","."&amp;$C593&amp;"."&amp;$B593)&amp;IF(INDEX(Variables!$D$5:$D$205,MATCH($A593,Variables!$A$5:$A$205,0))="","","."&amp;INDEX(Variables!$D$5:$D$205,MATCH($A593,Variables!$A$5:$A$205,0)))&amp;"."&amp;K$5</f>
        <v/>
      </c>
      <c r="L593" s="46">
        <f>L575*Settings!$C$13*(INDEX(L$318:L$329,$D593)+INDEX(L$305:L$316,$D593))</f>
        <v/>
      </c>
      <c r="M593" s="47">
        <f>M575*Settings!$C$13*(INDEX(M$318:M$329,$D593)+INDEX(M$305:M$316,$D593))</f>
        <v/>
      </c>
      <c r="N593" s="47">
        <f>N575*Settings!$C$13*(INDEX(N$318:N$329,$D593)+INDEX(N$305:N$316,$D593))</f>
        <v/>
      </c>
      <c r="O593" s="47">
        <f>O575*Settings!$C$13*(INDEX(O$318:O$329,$D593)+INDEX(O$305:O$316,$D593))</f>
        <v/>
      </c>
      <c r="P593" s="47">
        <f>P575*Settings!$C$13*(INDEX(P$318:P$329,$D593)+INDEX(P$305:P$316,$D593))</f>
        <v/>
      </c>
      <c r="Q593" s="47">
        <f>Q575*Settings!$C$13*(INDEX(Q$318:Q$329,$D593)+INDEX(Q$305:Q$316,$D593))</f>
        <v/>
      </c>
      <c r="R593" s="47">
        <f>R575*Settings!$C$13*(INDEX(R$318:R$329,$D593)+INDEX(R$305:R$316,$D593))</f>
        <v/>
      </c>
      <c r="S593" s="47">
        <f>S575*Settings!$C$13*(INDEX(S$318:S$329,$D593)+INDEX(S$305:S$316,$D593))</f>
        <v/>
      </c>
      <c r="T593" s="47">
        <f>T575*Settings!$C$13*(INDEX(T$318:T$329,$D593)+INDEX(T$305:T$316,$D593))</f>
        <v/>
      </c>
      <c r="U593" s="47">
        <f>U575*Settings!$C$13*(INDEX(U$318:U$329,$D593)+INDEX(U$305:U$316,$D593))</f>
        <v/>
      </c>
      <c r="V593" s="47">
        <f>V575*Settings!$C$13*(INDEX(V$318:V$329,$D593)+INDEX(V$305:V$316,$D593))</f>
        <v/>
      </c>
      <c r="W593" s="47">
        <f>W575*Settings!$C$13*(INDEX(W$318:W$329,$D593)+INDEX(W$305:W$316,$D593))</f>
        <v/>
      </c>
      <c r="X593" s="47">
        <f>X575*Settings!$C$13*(INDEX(X$318:X$329,$D593)+INDEX(X$305:X$316,$D593))</f>
        <v/>
      </c>
      <c r="Y593" s="47">
        <f>Y575*Settings!$C$13*(INDEX(Y$318:Y$329,$D593)+INDEX(Y$305:Y$316,$D593))</f>
        <v/>
      </c>
      <c r="Z593" s="47">
        <f>Z575*Settings!$C$13*(INDEX(Z$318:Z$329,$D593)+INDEX(Z$305:Z$316,$D593))</f>
        <v/>
      </c>
      <c r="AA593" s="47">
        <f>AA575*Settings!$C$13*(INDEX(AA$318:AA$329,$D593)+INDEX(AA$305:AA$316,$D593))</f>
        <v/>
      </c>
      <c r="AB593" s="47">
        <f>AB575*Settings!$C$13*(INDEX(AB$318:AB$329,$D593)+INDEX(AB$305:AB$316,$D593))</f>
        <v/>
      </c>
      <c r="AC593" s="47">
        <f>AC575*Settings!$C$13*(INDEX(AC$318:AC$329,$D593)+INDEX(AC$305:AC$316,$D593))</f>
        <v/>
      </c>
      <c r="AD593" s="58">
        <f>REVENUE(AD575,Settings!$C$13,INDEX(AD$318:AD$329,$D593)+INDEX(AD$305:AD$316,$D593))</f>
        <v/>
      </c>
      <c r="AF593" s="11">
        <f>LOWER(Settings!$C$4)&amp;".mit."&amp;$A593&amp;IF($C593="","","."&amp;$C593&amp;"."&amp;$B593)&amp;IF(INDEX(Variables!$D$5:$D$205,MATCH($A593,Variables!$A$5:$A$205,0))="","","."&amp;INDEX(Variables!$D$5:$D$205,MATCH($A593,Variables!$A$5:$A$205,0)))&amp;"."&amp;AF$5</f>
        <v/>
      </c>
      <c r="AG593" s="46">
        <f>AG575*Settings!$C$13*(INDEX(AG$318:AG$329,$D593)+INDEX(AG$305:AG$316,$D593))</f>
        <v/>
      </c>
      <c r="AH593" s="47">
        <f>AH575*Settings!$C$13*(INDEX(AH$318:AH$329,$D593)+INDEX(AH$305:AH$316,$D593))</f>
        <v/>
      </c>
      <c r="AI593" s="47">
        <f>AI575*Settings!$C$13*(INDEX(AI$318:AI$329,$D593)+INDEX(AI$305:AI$316,$D593))</f>
        <v/>
      </c>
      <c r="AJ593" s="47">
        <f>AJ575*Settings!$C$13*(INDEX(AJ$318:AJ$329,$D593)+INDEX(AJ$305:AJ$316,$D593))</f>
        <v/>
      </c>
      <c r="AK593" s="47">
        <f>AK575*Settings!$C$13*(INDEX(AK$318:AK$329,$D593)+INDEX(AK$305:AK$316,$D593))</f>
        <v/>
      </c>
      <c r="AL593" s="47">
        <f>AL575*Settings!$C$13*(INDEX(AL$318:AL$329,$D593)+INDEX(AL$305:AL$316,$D593))</f>
        <v/>
      </c>
      <c r="AM593" s="47">
        <f>AM575*Settings!$C$13*(INDEX(AM$318:AM$329,$D593)+INDEX(AM$305:AM$316,$D593))</f>
        <v/>
      </c>
      <c r="AN593" s="47">
        <f>AN575*Settings!$C$13*(INDEX(AN$318:AN$329,$D593)+INDEX(AN$305:AN$316,$D593))</f>
        <v/>
      </c>
      <c r="AO593" s="47">
        <f>AO575*Settings!$C$13*(INDEX(AO$318:AO$329,$D593)+INDEX(AO$305:AO$316,$D593))</f>
        <v/>
      </c>
      <c r="AP593" s="47">
        <f>AP575*Settings!$C$13*(INDEX(AP$318:AP$329,$D593)+INDEX(AP$305:AP$316,$D593))</f>
        <v/>
      </c>
      <c r="AQ593" s="47">
        <f>AQ575*Settings!$C$13*(INDEX(AQ$318:AQ$329,$D593)+INDEX(AQ$305:AQ$316,$D593))</f>
        <v/>
      </c>
      <c r="AR593" s="47">
        <f>AR575*Settings!$C$13*(INDEX(AR$318:AR$329,$D593)+INDEX(AR$305:AR$316,$D593))</f>
        <v/>
      </c>
      <c r="AS593" s="47">
        <f>AS575*Settings!$C$13*(INDEX(AS$318:AS$329,$D593)+INDEX(AS$305:AS$316,$D593))</f>
        <v/>
      </c>
      <c r="AT593" s="47">
        <f>AT575*Settings!$C$13*(INDEX(AT$318:AT$329,$D593)+INDEX(AT$305:AT$316,$D593))</f>
        <v/>
      </c>
      <c r="AU593" s="47">
        <f>AU575*Settings!$C$13*(INDEX(AU$318:AU$329,$D593)+INDEX(AU$305:AU$316,$D593))</f>
        <v/>
      </c>
      <c r="AV593" s="47">
        <f>AV575*Settings!$C$13*(INDEX(AV$318:AV$329,$D593)+INDEX(AV$305:AV$316,$D593))</f>
        <v/>
      </c>
      <c r="AW593" s="47">
        <f>AW575*Settings!$C$13*(INDEX(AW$318:AW$329,$D593)+INDEX(AW$305:AW$316,$D593))</f>
        <v/>
      </c>
      <c r="AX593" s="47">
        <f>AX575*Settings!$C$13*(INDEX(AX$318:AX$329,$D593)+INDEX(AX$305:AX$316,$D593))</f>
        <v/>
      </c>
      <c r="AY593" s="58">
        <f>REVENUE(AY575,Settings!$C$13,INDEX(AY$318:AY$329,$D593)+INDEX(AY$305:AY$316,$D593))</f>
        <v/>
      </c>
    </row>
    <row r="594" hidden="1" outlineLevel="2">
      <c r="A594" s="14" t="inlineStr">
        <is>
          <t>rtx</t>
        </is>
      </c>
      <c r="B594" s="14" t="inlineStr">
        <is>
          <t>lpg</t>
        </is>
      </c>
      <c r="C594" s="14" t="inlineStr">
        <is>
          <t>rod</t>
        </is>
      </c>
      <c r="D594" s="37">
        <f>INDEX(Inputs!$R$5:$R$132,MATCH($B594&amp;"|"&amp;$C594,Inputs!$A$5:$A$132,0))</f>
        <v/>
      </c>
      <c r="E594" s="36" t="n"/>
      <c r="F594" s="36" t="n"/>
      <c r="G594" s="36" t="n"/>
      <c r="H594" s="14">
        <f>INDEX(Variables!$B$5:$B$205,MATCH($A594,Variables!$A$5:$A$205,0))&amp;IF($C594="",""," | "&amp;INDEX(Mapping!$B$5:$B$26,MATCH($C594,Mapping!$A$5:$A$26,0))&amp;" | "&amp;INDEX(Mapping!$B$30:$B$46,MATCH($B594,Mapping!$A$30:$A$46,0)))</f>
        <v/>
      </c>
      <c r="I594" s="14">
        <f>INDEX(Variables!$C$5:$C$205,MATCH($A594,Variables!$A$5:$A$205,0))</f>
        <v/>
      </c>
      <c r="J594" s="14">
        <f>INDEX(Variables!$E$5:$E$205,MATCH($A594,Variables!$A$5:$A$205,0))</f>
        <v/>
      </c>
      <c r="K594" s="11">
        <f>LOWER(Settings!$C$4)&amp;".mit."&amp;$A594&amp;IF($C594="","","."&amp;$C594&amp;"."&amp;$B594)&amp;IF(INDEX(Variables!$D$5:$D$205,MATCH($A594,Variables!$A$5:$A$205,0))="","","."&amp;INDEX(Variables!$D$5:$D$205,MATCH($A594,Variables!$A$5:$A$205,0)))&amp;"."&amp;K$5</f>
        <v/>
      </c>
      <c r="L594" s="46">
        <f>L576*Settings!$C$13*(INDEX(L$318:L$329,$D594)+INDEX(L$305:L$316,$D594))</f>
        <v/>
      </c>
      <c r="M594" s="47">
        <f>M576*Settings!$C$13*(INDEX(M$318:M$329,$D594)+INDEX(M$305:M$316,$D594))</f>
        <v/>
      </c>
      <c r="N594" s="47">
        <f>N576*Settings!$C$13*(INDEX(N$318:N$329,$D594)+INDEX(N$305:N$316,$D594))</f>
        <v/>
      </c>
      <c r="O594" s="47">
        <f>O576*Settings!$C$13*(INDEX(O$318:O$329,$D594)+INDEX(O$305:O$316,$D594))</f>
        <v/>
      </c>
      <c r="P594" s="47">
        <f>P576*Settings!$C$13*(INDEX(P$318:P$329,$D594)+INDEX(P$305:P$316,$D594))</f>
        <v/>
      </c>
      <c r="Q594" s="47">
        <f>Q576*Settings!$C$13*(INDEX(Q$318:Q$329,$D594)+INDEX(Q$305:Q$316,$D594))</f>
        <v/>
      </c>
      <c r="R594" s="47">
        <f>R576*Settings!$C$13*(INDEX(R$318:R$329,$D594)+INDEX(R$305:R$316,$D594))</f>
        <v/>
      </c>
      <c r="S594" s="47">
        <f>S576*Settings!$C$13*(INDEX(S$318:S$329,$D594)+INDEX(S$305:S$316,$D594))</f>
        <v/>
      </c>
      <c r="T594" s="47">
        <f>T576*Settings!$C$13*(INDEX(T$318:T$329,$D594)+INDEX(T$305:T$316,$D594))</f>
        <v/>
      </c>
      <c r="U594" s="47">
        <f>U576*Settings!$C$13*(INDEX(U$318:U$329,$D594)+INDEX(U$305:U$316,$D594))</f>
        <v/>
      </c>
      <c r="V594" s="47">
        <f>V576*Settings!$C$13*(INDEX(V$318:V$329,$D594)+INDEX(V$305:V$316,$D594))</f>
        <v/>
      </c>
      <c r="W594" s="47">
        <f>W576*Settings!$C$13*(INDEX(W$318:W$329,$D594)+INDEX(W$305:W$316,$D594))</f>
        <v/>
      </c>
      <c r="X594" s="47">
        <f>X576*Settings!$C$13*(INDEX(X$318:X$329,$D594)+INDEX(X$305:X$316,$D594))</f>
        <v/>
      </c>
      <c r="Y594" s="47">
        <f>Y576*Settings!$C$13*(INDEX(Y$318:Y$329,$D594)+INDEX(Y$305:Y$316,$D594))</f>
        <v/>
      </c>
      <c r="Z594" s="47">
        <f>Z576*Settings!$C$13*(INDEX(Z$318:Z$329,$D594)+INDEX(Z$305:Z$316,$D594))</f>
        <v/>
      </c>
      <c r="AA594" s="47">
        <f>AA576*Settings!$C$13*(INDEX(AA$318:AA$329,$D594)+INDEX(AA$305:AA$316,$D594))</f>
        <v/>
      </c>
      <c r="AB594" s="47">
        <f>AB576*Settings!$C$13*(INDEX(AB$318:AB$329,$D594)+INDEX(AB$305:AB$316,$D594))</f>
        <v/>
      </c>
      <c r="AC594" s="47">
        <f>AC576*Settings!$C$13*(INDEX(AC$318:AC$329,$D594)+INDEX(AC$305:AC$316,$D594))</f>
        <v/>
      </c>
      <c r="AD594" s="58">
        <f>REVENUE(AD576,Settings!$C$13,INDEX(AD$318:AD$329,$D594)+INDEX(AD$305:AD$316,$D594))</f>
        <v/>
      </c>
      <c r="AF594" s="11">
        <f>LOWER(Settings!$C$4)&amp;".mit."&amp;$A594&amp;IF($C594="","","."&amp;$C594&amp;"."&amp;$B594)&amp;IF(INDEX(Variables!$D$5:$D$205,MATCH($A594,Variables!$A$5:$A$205,0))="","","."&amp;INDEX(Variables!$D$5:$D$205,MATCH($A594,Variables!$A$5:$A$205,0)))&amp;"."&amp;AF$5</f>
        <v/>
      </c>
      <c r="AG594" s="46">
        <f>AG576*Settings!$C$13*(INDEX(AG$318:AG$329,$D594)+INDEX(AG$305:AG$316,$D594))</f>
        <v/>
      </c>
      <c r="AH594" s="47">
        <f>AH576*Settings!$C$13*(INDEX(AH$318:AH$329,$D594)+INDEX(AH$305:AH$316,$D594))</f>
        <v/>
      </c>
      <c r="AI594" s="47">
        <f>AI576*Settings!$C$13*(INDEX(AI$318:AI$329,$D594)+INDEX(AI$305:AI$316,$D594))</f>
        <v/>
      </c>
      <c r="AJ594" s="47">
        <f>AJ576*Settings!$C$13*(INDEX(AJ$318:AJ$329,$D594)+INDEX(AJ$305:AJ$316,$D594))</f>
        <v/>
      </c>
      <c r="AK594" s="47">
        <f>AK576*Settings!$C$13*(INDEX(AK$318:AK$329,$D594)+INDEX(AK$305:AK$316,$D594))</f>
        <v/>
      </c>
      <c r="AL594" s="47">
        <f>AL576*Settings!$C$13*(INDEX(AL$318:AL$329,$D594)+INDEX(AL$305:AL$316,$D594))</f>
        <v/>
      </c>
      <c r="AM594" s="47">
        <f>AM576*Settings!$C$13*(INDEX(AM$318:AM$329,$D594)+INDEX(AM$305:AM$316,$D594))</f>
        <v/>
      </c>
      <c r="AN594" s="47">
        <f>AN576*Settings!$C$13*(INDEX(AN$318:AN$329,$D594)+INDEX(AN$305:AN$316,$D594))</f>
        <v/>
      </c>
      <c r="AO594" s="47">
        <f>AO576*Settings!$C$13*(INDEX(AO$318:AO$329,$D594)+INDEX(AO$305:AO$316,$D594))</f>
        <v/>
      </c>
      <c r="AP594" s="47">
        <f>AP576*Settings!$C$13*(INDEX(AP$318:AP$329,$D594)+INDEX(AP$305:AP$316,$D594))</f>
        <v/>
      </c>
      <c r="AQ594" s="47">
        <f>AQ576*Settings!$C$13*(INDEX(AQ$318:AQ$329,$D594)+INDEX(AQ$305:AQ$316,$D594))</f>
        <v/>
      </c>
      <c r="AR594" s="47">
        <f>AR576*Settings!$C$13*(INDEX(AR$318:AR$329,$D594)+INDEX(AR$305:AR$316,$D594))</f>
        <v/>
      </c>
      <c r="AS594" s="47">
        <f>AS576*Settings!$C$13*(INDEX(AS$318:AS$329,$D594)+INDEX(AS$305:AS$316,$D594))</f>
        <v/>
      </c>
      <c r="AT594" s="47">
        <f>AT576*Settings!$C$13*(INDEX(AT$318:AT$329,$D594)+INDEX(AT$305:AT$316,$D594))</f>
        <v/>
      </c>
      <c r="AU594" s="47">
        <f>AU576*Settings!$C$13*(INDEX(AU$318:AU$329,$D594)+INDEX(AU$305:AU$316,$D594))</f>
        <v/>
      </c>
      <c r="AV594" s="47">
        <f>AV576*Settings!$C$13*(INDEX(AV$318:AV$329,$D594)+INDEX(AV$305:AV$316,$D594))</f>
        <v/>
      </c>
      <c r="AW594" s="47">
        <f>AW576*Settings!$C$13*(INDEX(AW$318:AW$329,$D594)+INDEX(AW$305:AW$316,$D594))</f>
        <v/>
      </c>
      <c r="AX594" s="47">
        <f>AX576*Settings!$C$13*(INDEX(AX$318:AX$329,$D594)+INDEX(AX$305:AX$316,$D594))</f>
        <v/>
      </c>
      <c r="AY594" s="58">
        <f>REVENUE(AY576,Settings!$C$13,INDEX(AY$318:AY$329,$D594)+INDEX(AY$305:AY$316,$D594))</f>
        <v/>
      </c>
    </row>
    <row r="595" hidden="1" outlineLevel="2">
      <c r="A595" s="14" t="inlineStr">
        <is>
          <t>rtx</t>
        </is>
      </c>
      <c r="B595" s="14" t="inlineStr">
        <is>
          <t>ker</t>
        </is>
      </c>
      <c r="C595" s="14" t="inlineStr">
        <is>
          <t>rod</t>
        </is>
      </c>
      <c r="D595" s="37">
        <f>INDEX(Inputs!$R$5:$R$132,MATCH($B595&amp;"|"&amp;$C595,Inputs!$A$5:$A$132,0))</f>
        <v/>
      </c>
      <c r="E595" s="36" t="n"/>
      <c r="F595" s="36" t="n"/>
      <c r="G595" s="36" t="n"/>
      <c r="H595" s="14">
        <f>INDEX(Variables!$B$5:$B$205,MATCH($A595,Variables!$A$5:$A$205,0))&amp;IF($C595="",""," | "&amp;INDEX(Mapping!$B$5:$B$26,MATCH($C595,Mapping!$A$5:$A$26,0))&amp;" | "&amp;INDEX(Mapping!$B$30:$B$46,MATCH($B595,Mapping!$A$30:$A$46,0)))</f>
        <v/>
      </c>
      <c r="I595" s="14">
        <f>INDEX(Variables!$C$5:$C$205,MATCH($A595,Variables!$A$5:$A$205,0))</f>
        <v/>
      </c>
      <c r="J595" s="14">
        <f>INDEX(Variables!$E$5:$E$205,MATCH($A595,Variables!$A$5:$A$205,0))</f>
        <v/>
      </c>
      <c r="K595" s="11">
        <f>LOWER(Settings!$C$4)&amp;".mit."&amp;$A595&amp;IF($C595="","","."&amp;$C595&amp;"."&amp;$B595)&amp;IF(INDEX(Variables!$D$5:$D$205,MATCH($A595,Variables!$A$5:$A$205,0))="","","."&amp;INDEX(Variables!$D$5:$D$205,MATCH($A595,Variables!$A$5:$A$205,0)))&amp;"."&amp;K$5</f>
        <v/>
      </c>
      <c r="L595" s="46">
        <f>L577*Settings!$C$13*(INDEX(L$318:L$329,$D595)+INDEX(L$305:L$316,$D595))</f>
        <v/>
      </c>
      <c r="M595" s="47">
        <f>M577*Settings!$C$13*(INDEX(M$318:M$329,$D595)+INDEX(M$305:M$316,$D595))</f>
        <v/>
      </c>
      <c r="N595" s="47">
        <f>N577*Settings!$C$13*(INDEX(N$318:N$329,$D595)+INDEX(N$305:N$316,$D595))</f>
        <v/>
      </c>
      <c r="O595" s="47">
        <f>O577*Settings!$C$13*(INDEX(O$318:O$329,$D595)+INDEX(O$305:O$316,$D595))</f>
        <v/>
      </c>
      <c r="P595" s="47">
        <f>P577*Settings!$C$13*(INDEX(P$318:P$329,$D595)+INDEX(P$305:P$316,$D595))</f>
        <v/>
      </c>
      <c r="Q595" s="47">
        <f>Q577*Settings!$C$13*(INDEX(Q$318:Q$329,$D595)+INDEX(Q$305:Q$316,$D595))</f>
        <v/>
      </c>
      <c r="R595" s="47">
        <f>R577*Settings!$C$13*(INDEX(R$318:R$329,$D595)+INDEX(R$305:R$316,$D595))</f>
        <v/>
      </c>
      <c r="S595" s="47">
        <f>S577*Settings!$C$13*(INDEX(S$318:S$329,$D595)+INDEX(S$305:S$316,$D595))</f>
        <v/>
      </c>
      <c r="T595" s="47">
        <f>T577*Settings!$C$13*(INDEX(T$318:T$329,$D595)+INDEX(T$305:T$316,$D595))</f>
        <v/>
      </c>
      <c r="U595" s="47">
        <f>U577*Settings!$C$13*(INDEX(U$318:U$329,$D595)+INDEX(U$305:U$316,$D595))</f>
        <v/>
      </c>
      <c r="V595" s="47">
        <f>V577*Settings!$C$13*(INDEX(V$318:V$329,$D595)+INDEX(V$305:V$316,$D595))</f>
        <v/>
      </c>
      <c r="W595" s="47">
        <f>W577*Settings!$C$13*(INDEX(W$318:W$329,$D595)+INDEX(W$305:W$316,$D595))</f>
        <v/>
      </c>
      <c r="X595" s="47">
        <f>X577*Settings!$C$13*(INDEX(X$318:X$329,$D595)+INDEX(X$305:X$316,$D595))</f>
        <v/>
      </c>
      <c r="Y595" s="47">
        <f>Y577*Settings!$C$13*(INDEX(Y$318:Y$329,$D595)+INDEX(Y$305:Y$316,$D595))</f>
        <v/>
      </c>
      <c r="Z595" s="47">
        <f>Z577*Settings!$C$13*(INDEX(Z$318:Z$329,$D595)+INDEX(Z$305:Z$316,$D595))</f>
        <v/>
      </c>
      <c r="AA595" s="47">
        <f>AA577*Settings!$C$13*(INDEX(AA$318:AA$329,$D595)+INDEX(AA$305:AA$316,$D595))</f>
        <v/>
      </c>
      <c r="AB595" s="47">
        <f>AB577*Settings!$C$13*(INDEX(AB$318:AB$329,$D595)+INDEX(AB$305:AB$316,$D595))</f>
        <v/>
      </c>
      <c r="AC595" s="47">
        <f>AC577*Settings!$C$13*(INDEX(AC$318:AC$329,$D595)+INDEX(AC$305:AC$316,$D595))</f>
        <v/>
      </c>
      <c r="AD595" s="58">
        <f>REVENUE(AD577,Settings!$C$13,INDEX(AD$318:AD$329,$D595)+INDEX(AD$305:AD$316,$D595))</f>
        <v/>
      </c>
      <c r="AF595" s="11">
        <f>LOWER(Settings!$C$4)&amp;".mit."&amp;$A595&amp;IF($C595="","","."&amp;$C595&amp;"."&amp;$B595)&amp;IF(INDEX(Variables!$D$5:$D$205,MATCH($A595,Variables!$A$5:$A$205,0))="","","."&amp;INDEX(Variables!$D$5:$D$205,MATCH($A595,Variables!$A$5:$A$205,0)))&amp;"."&amp;AF$5</f>
        <v/>
      </c>
      <c r="AG595" s="46">
        <f>AG577*Settings!$C$13*(INDEX(AG$318:AG$329,$D595)+INDEX(AG$305:AG$316,$D595))</f>
        <v/>
      </c>
      <c r="AH595" s="47">
        <f>AH577*Settings!$C$13*(INDEX(AH$318:AH$329,$D595)+INDEX(AH$305:AH$316,$D595))</f>
        <v/>
      </c>
      <c r="AI595" s="47">
        <f>AI577*Settings!$C$13*(INDEX(AI$318:AI$329,$D595)+INDEX(AI$305:AI$316,$D595))</f>
        <v/>
      </c>
      <c r="AJ595" s="47">
        <f>AJ577*Settings!$C$13*(INDEX(AJ$318:AJ$329,$D595)+INDEX(AJ$305:AJ$316,$D595))</f>
        <v/>
      </c>
      <c r="AK595" s="47">
        <f>AK577*Settings!$C$13*(INDEX(AK$318:AK$329,$D595)+INDEX(AK$305:AK$316,$D595))</f>
        <v/>
      </c>
      <c r="AL595" s="47">
        <f>AL577*Settings!$C$13*(INDEX(AL$318:AL$329,$D595)+INDEX(AL$305:AL$316,$D595))</f>
        <v/>
      </c>
      <c r="AM595" s="47">
        <f>AM577*Settings!$C$13*(INDEX(AM$318:AM$329,$D595)+INDEX(AM$305:AM$316,$D595))</f>
        <v/>
      </c>
      <c r="AN595" s="47">
        <f>AN577*Settings!$C$13*(INDEX(AN$318:AN$329,$D595)+INDEX(AN$305:AN$316,$D595))</f>
        <v/>
      </c>
      <c r="AO595" s="47">
        <f>AO577*Settings!$C$13*(INDEX(AO$318:AO$329,$D595)+INDEX(AO$305:AO$316,$D595))</f>
        <v/>
      </c>
      <c r="AP595" s="47">
        <f>AP577*Settings!$C$13*(INDEX(AP$318:AP$329,$D595)+INDEX(AP$305:AP$316,$D595))</f>
        <v/>
      </c>
      <c r="AQ595" s="47">
        <f>AQ577*Settings!$C$13*(INDEX(AQ$318:AQ$329,$D595)+INDEX(AQ$305:AQ$316,$D595))</f>
        <v/>
      </c>
      <c r="AR595" s="47">
        <f>AR577*Settings!$C$13*(INDEX(AR$318:AR$329,$D595)+INDEX(AR$305:AR$316,$D595))</f>
        <v/>
      </c>
      <c r="AS595" s="47">
        <f>AS577*Settings!$C$13*(INDEX(AS$318:AS$329,$D595)+INDEX(AS$305:AS$316,$D595))</f>
        <v/>
      </c>
      <c r="AT595" s="47">
        <f>AT577*Settings!$C$13*(INDEX(AT$318:AT$329,$D595)+INDEX(AT$305:AT$316,$D595))</f>
        <v/>
      </c>
      <c r="AU595" s="47">
        <f>AU577*Settings!$C$13*(INDEX(AU$318:AU$329,$D595)+INDEX(AU$305:AU$316,$D595))</f>
        <v/>
      </c>
      <c r="AV595" s="47">
        <f>AV577*Settings!$C$13*(INDEX(AV$318:AV$329,$D595)+INDEX(AV$305:AV$316,$D595))</f>
        <v/>
      </c>
      <c r="AW595" s="47">
        <f>AW577*Settings!$C$13*(INDEX(AW$318:AW$329,$D595)+INDEX(AW$305:AW$316,$D595))</f>
        <v/>
      </c>
      <c r="AX595" s="47">
        <f>AX577*Settings!$C$13*(INDEX(AX$318:AX$329,$D595)+INDEX(AX$305:AX$316,$D595))</f>
        <v/>
      </c>
      <c r="AY595" s="58">
        <f>REVENUE(AY577,Settings!$C$13,INDEX(AY$318:AY$329,$D595)+INDEX(AY$305:AY$316,$D595))</f>
        <v/>
      </c>
    </row>
    <row r="596" hidden="1" outlineLevel="2">
      <c r="A596" s="14" t="inlineStr">
        <is>
          <t>rtx</t>
        </is>
      </c>
      <c r="B596" s="14" t="inlineStr">
        <is>
          <t>oop</t>
        </is>
      </c>
      <c r="C596" s="14" t="inlineStr">
        <is>
          <t>rod</t>
        </is>
      </c>
      <c r="D596" s="37">
        <f>INDEX(Inputs!$R$5:$R$132,MATCH($B596&amp;"|"&amp;$C596,Inputs!$A$5:$A$132,0))</f>
        <v/>
      </c>
      <c r="E596" s="36" t="n"/>
      <c r="F596" s="36" t="n"/>
      <c r="G596" s="36" t="n"/>
      <c r="H596" s="14">
        <f>INDEX(Variables!$B$5:$B$205,MATCH($A596,Variables!$A$5:$A$205,0))&amp;IF($C596="",""," | "&amp;INDEX(Mapping!$B$5:$B$26,MATCH($C596,Mapping!$A$5:$A$26,0))&amp;" | "&amp;INDEX(Mapping!$B$30:$B$46,MATCH($B596,Mapping!$A$30:$A$46,0)))</f>
        <v/>
      </c>
      <c r="I596" s="14">
        <f>INDEX(Variables!$C$5:$C$205,MATCH($A596,Variables!$A$5:$A$205,0))</f>
        <v/>
      </c>
      <c r="J596" s="14">
        <f>INDEX(Variables!$E$5:$E$205,MATCH($A596,Variables!$A$5:$A$205,0))</f>
        <v/>
      </c>
      <c r="K596" s="11">
        <f>LOWER(Settings!$C$4)&amp;".mit."&amp;$A596&amp;IF($C596="","","."&amp;$C596&amp;"."&amp;$B596)&amp;IF(INDEX(Variables!$D$5:$D$205,MATCH($A596,Variables!$A$5:$A$205,0))="","","."&amp;INDEX(Variables!$D$5:$D$205,MATCH($A596,Variables!$A$5:$A$205,0)))&amp;"."&amp;K$5</f>
        <v/>
      </c>
      <c r="L596" s="46">
        <f>L578*Settings!$C$13*(INDEX(L$318:L$329,$D596)+INDEX(L$305:L$316,$D596))</f>
        <v/>
      </c>
      <c r="M596" s="47">
        <f>M578*Settings!$C$13*(INDEX(M$318:M$329,$D596)+INDEX(M$305:M$316,$D596))</f>
        <v/>
      </c>
      <c r="N596" s="47">
        <f>N578*Settings!$C$13*(INDEX(N$318:N$329,$D596)+INDEX(N$305:N$316,$D596))</f>
        <v/>
      </c>
      <c r="O596" s="47">
        <f>O578*Settings!$C$13*(INDEX(O$318:O$329,$D596)+INDEX(O$305:O$316,$D596))</f>
        <v/>
      </c>
      <c r="P596" s="47">
        <f>P578*Settings!$C$13*(INDEX(P$318:P$329,$D596)+INDEX(P$305:P$316,$D596))</f>
        <v/>
      </c>
      <c r="Q596" s="47">
        <f>Q578*Settings!$C$13*(INDEX(Q$318:Q$329,$D596)+INDEX(Q$305:Q$316,$D596))</f>
        <v/>
      </c>
      <c r="R596" s="47">
        <f>R578*Settings!$C$13*(INDEX(R$318:R$329,$D596)+INDEX(R$305:R$316,$D596))</f>
        <v/>
      </c>
      <c r="S596" s="47">
        <f>S578*Settings!$C$13*(INDEX(S$318:S$329,$D596)+INDEX(S$305:S$316,$D596))</f>
        <v/>
      </c>
      <c r="T596" s="47">
        <f>T578*Settings!$C$13*(INDEX(T$318:T$329,$D596)+INDEX(T$305:T$316,$D596))</f>
        <v/>
      </c>
      <c r="U596" s="47">
        <f>U578*Settings!$C$13*(INDEX(U$318:U$329,$D596)+INDEX(U$305:U$316,$D596))</f>
        <v/>
      </c>
      <c r="V596" s="47">
        <f>V578*Settings!$C$13*(INDEX(V$318:V$329,$D596)+INDEX(V$305:V$316,$D596))</f>
        <v/>
      </c>
      <c r="W596" s="47">
        <f>W578*Settings!$C$13*(INDEX(W$318:W$329,$D596)+INDEX(W$305:W$316,$D596))</f>
        <v/>
      </c>
      <c r="X596" s="47">
        <f>X578*Settings!$C$13*(INDEX(X$318:X$329,$D596)+INDEX(X$305:X$316,$D596))</f>
        <v/>
      </c>
      <c r="Y596" s="47">
        <f>Y578*Settings!$C$13*(INDEX(Y$318:Y$329,$D596)+INDEX(Y$305:Y$316,$D596))</f>
        <v/>
      </c>
      <c r="Z596" s="47">
        <f>Z578*Settings!$C$13*(INDEX(Z$318:Z$329,$D596)+INDEX(Z$305:Z$316,$D596))</f>
        <v/>
      </c>
      <c r="AA596" s="47">
        <f>AA578*Settings!$C$13*(INDEX(AA$318:AA$329,$D596)+INDEX(AA$305:AA$316,$D596))</f>
        <v/>
      </c>
      <c r="AB596" s="47">
        <f>AB578*Settings!$C$13*(INDEX(AB$318:AB$329,$D596)+INDEX(AB$305:AB$316,$D596))</f>
        <v/>
      </c>
      <c r="AC596" s="47">
        <f>AC578*Settings!$C$13*(INDEX(AC$318:AC$329,$D596)+INDEX(AC$305:AC$316,$D596))</f>
        <v/>
      </c>
      <c r="AD596" s="58">
        <f>REVENUE(AD578,Settings!$C$13,INDEX(AD$318:AD$329,$D596)+INDEX(AD$305:AD$316,$D596))</f>
        <v/>
      </c>
      <c r="AF596" s="11">
        <f>LOWER(Settings!$C$4)&amp;".mit."&amp;$A596&amp;IF($C596="","","."&amp;$C596&amp;"."&amp;$B596)&amp;IF(INDEX(Variables!$D$5:$D$205,MATCH($A596,Variables!$A$5:$A$205,0))="","","."&amp;INDEX(Variables!$D$5:$D$205,MATCH($A596,Variables!$A$5:$A$205,0)))&amp;"."&amp;AF$5</f>
        <v/>
      </c>
      <c r="AG596" s="46">
        <f>AG578*Settings!$C$13*(INDEX(AG$318:AG$329,$D596)+INDEX(AG$305:AG$316,$D596))</f>
        <v/>
      </c>
      <c r="AH596" s="47">
        <f>AH578*Settings!$C$13*(INDEX(AH$318:AH$329,$D596)+INDEX(AH$305:AH$316,$D596))</f>
        <v/>
      </c>
      <c r="AI596" s="47">
        <f>AI578*Settings!$C$13*(INDEX(AI$318:AI$329,$D596)+INDEX(AI$305:AI$316,$D596))</f>
        <v/>
      </c>
      <c r="AJ596" s="47">
        <f>AJ578*Settings!$C$13*(INDEX(AJ$318:AJ$329,$D596)+INDEX(AJ$305:AJ$316,$D596))</f>
        <v/>
      </c>
      <c r="AK596" s="47">
        <f>AK578*Settings!$C$13*(INDEX(AK$318:AK$329,$D596)+INDEX(AK$305:AK$316,$D596))</f>
        <v/>
      </c>
      <c r="AL596" s="47">
        <f>AL578*Settings!$C$13*(INDEX(AL$318:AL$329,$D596)+INDEX(AL$305:AL$316,$D596))</f>
        <v/>
      </c>
      <c r="AM596" s="47">
        <f>AM578*Settings!$C$13*(INDEX(AM$318:AM$329,$D596)+INDEX(AM$305:AM$316,$D596))</f>
        <v/>
      </c>
      <c r="AN596" s="47">
        <f>AN578*Settings!$C$13*(INDEX(AN$318:AN$329,$D596)+INDEX(AN$305:AN$316,$D596))</f>
        <v/>
      </c>
      <c r="AO596" s="47">
        <f>AO578*Settings!$C$13*(INDEX(AO$318:AO$329,$D596)+INDEX(AO$305:AO$316,$D596))</f>
        <v/>
      </c>
      <c r="AP596" s="47">
        <f>AP578*Settings!$C$13*(INDEX(AP$318:AP$329,$D596)+INDEX(AP$305:AP$316,$D596))</f>
        <v/>
      </c>
      <c r="AQ596" s="47">
        <f>AQ578*Settings!$C$13*(INDEX(AQ$318:AQ$329,$D596)+INDEX(AQ$305:AQ$316,$D596))</f>
        <v/>
      </c>
      <c r="AR596" s="47">
        <f>AR578*Settings!$C$13*(INDEX(AR$318:AR$329,$D596)+INDEX(AR$305:AR$316,$D596))</f>
        <v/>
      </c>
      <c r="AS596" s="47">
        <f>AS578*Settings!$C$13*(INDEX(AS$318:AS$329,$D596)+INDEX(AS$305:AS$316,$D596))</f>
        <v/>
      </c>
      <c r="AT596" s="47">
        <f>AT578*Settings!$C$13*(INDEX(AT$318:AT$329,$D596)+INDEX(AT$305:AT$316,$D596))</f>
        <v/>
      </c>
      <c r="AU596" s="47">
        <f>AU578*Settings!$C$13*(INDEX(AU$318:AU$329,$D596)+INDEX(AU$305:AU$316,$D596))</f>
        <v/>
      </c>
      <c r="AV596" s="47">
        <f>AV578*Settings!$C$13*(INDEX(AV$318:AV$329,$D596)+INDEX(AV$305:AV$316,$D596))</f>
        <v/>
      </c>
      <c r="AW596" s="47">
        <f>AW578*Settings!$C$13*(INDEX(AW$318:AW$329,$D596)+INDEX(AW$305:AW$316,$D596))</f>
        <v/>
      </c>
      <c r="AX596" s="47">
        <f>AX578*Settings!$C$13*(INDEX(AX$318:AX$329,$D596)+INDEX(AX$305:AX$316,$D596))</f>
        <v/>
      </c>
      <c r="AY596" s="58">
        <f>REVENUE(AY578,Settings!$C$13,INDEX(AY$318:AY$329,$D596)+INDEX(AY$305:AY$316,$D596))</f>
        <v/>
      </c>
    </row>
    <row r="597" hidden="1" outlineLevel="2">
      <c r="A597" s="14" t="inlineStr">
        <is>
          <t>rtx</t>
        </is>
      </c>
      <c r="B597" s="14" t="inlineStr">
        <is>
          <t>bio</t>
        </is>
      </c>
      <c r="C597" s="14" t="inlineStr">
        <is>
          <t>rod</t>
        </is>
      </c>
      <c r="D597" s="37">
        <f>INDEX(Inputs!$R$5:$R$132,MATCH($B597&amp;"|"&amp;$C597,Inputs!$A$5:$A$132,0))</f>
        <v/>
      </c>
      <c r="E597" s="36" t="n"/>
      <c r="F597" s="36" t="n"/>
      <c r="G597" s="36" t="n"/>
      <c r="H597" s="14">
        <f>INDEX(Variables!$B$5:$B$205,MATCH($A597,Variables!$A$5:$A$205,0))&amp;IF($C597="",""," | "&amp;INDEX(Mapping!$B$5:$B$26,MATCH($C597,Mapping!$A$5:$A$26,0))&amp;" | "&amp;INDEX(Mapping!$B$30:$B$46,MATCH($B597,Mapping!$A$30:$A$46,0)))</f>
        <v/>
      </c>
      <c r="I597" s="14">
        <f>INDEX(Variables!$C$5:$C$205,MATCH($A597,Variables!$A$5:$A$205,0))</f>
        <v/>
      </c>
      <c r="J597" s="14">
        <f>INDEX(Variables!$E$5:$E$205,MATCH($A597,Variables!$A$5:$A$205,0))</f>
        <v/>
      </c>
      <c r="K597" s="11">
        <f>LOWER(Settings!$C$4)&amp;".mit."&amp;$A597&amp;IF($C597="","","."&amp;$C597&amp;"."&amp;$B597)&amp;IF(INDEX(Variables!$D$5:$D$205,MATCH($A597,Variables!$A$5:$A$205,0))="","","."&amp;INDEX(Variables!$D$5:$D$205,MATCH($A597,Variables!$A$5:$A$205,0)))&amp;"."&amp;K$5</f>
        <v/>
      </c>
      <c r="L597" s="46">
        <f>L579*Settings!$C$13*(INDEX(L$318:L$329,$D597)+INDEX(L$305:L$316,$D597))</f>
        <v/>
      </c>
      <c r="M597" s="47">
        <f>M579*Settings!$C$13*(INDEX(M$318:M$329,$D597)+INDEX(M$305:M$316,$D597))</f>
        <v/>
      </c>
      <c r="N597" s="47">
        <f>N579*Settings!$C$13*(INDEX(N$318:N$329,$D597)+INDEX(N$305:N$316,$D597))</f>
        <v/>
      </c>
      <c r="O597" s="47">
        <f>O579*Settings!$C$13*(INDEX(O$318:O$329,$D597)+INDEX(O$305:O$316,$D597))</f>
        <v/>
      </c>
      <c r="P597" s="47">
        <f>P579*Settings!$C$13*(INDEX(P$318:P$329,$D597)+INDEX(P$305:P$316,$D597))</f>
        <v/>
      </c>
      <c r="Q597" s="47">
        <f>Q579*Settings!$C$13*(INDEX(Q$318:Q$329,$D597)+INDEX(Q$305:Q$316,$D597))</f>
        <v/>
      </c>
      <c r="R597" s="47">
        <f>R579*Settings!$C$13*(INDEX(R$318:R$329,$D597)+INDEX(R$305:R$316,$D597))</f>
        <v/>
      </c>
      <c r="S597" s="47">
        <f>S579*Settings!$C$13*(INDEX(S$318:S$329,$D597)+INDEX(S$305:S$316,$D597))</f>
        <v/>
      </c>
      <c r="T597" s="47">
        <f>T579*Settings!$C$13*(INDEX(T$318:T$329,$D597)+INDEX(T$305:T$316,$D597))</f>
        <v/>
      </c>
      <c r="U597" s="47">
        <f>U579*Settings!$C$13*(INDEX(U$318:U$329,$D597)+INDEX(U$305:U$316,$D597))</f>
        <v/>
      </c>
      <c r="V597" s="47">
        <f>V579*Settings!$C$13*(INDEX(V$318:V$329,$D597)+INDEX(V$305:V$316,$D597))</f>
        <v/>
      </c>
      <c r="W597" s="47">
        <f>W579*Settings!$C$13*(INDEX(W$318:W$329,$D597)+INDEX(W$305:W$316,$D597))</f>
        <v/>
      </c>
      <c r="X597" s="47">
        <f>X579*Settings!$C$13*(INDEX(X$318:X$329,$D597)+INDEX(X$305:X$316,$D597))</f>
        <v/>
      </c>
      <c r="Y597" s="47">
        <f>Y579*Settings!$C$13*(INDEX(Y$318:Y$329,$D597)+INDEX(Y$305:Y$316,$D597))</f>
        <v/>
      </c>
      <c r="Z597" s="47">
        <f>Z579*Settings!$C$13*(INDEX(Z$318:Z$329,$D597)+INDEX(Z$305:Z$316,$D597))</f>
        <v/>
      </c>
      <c r="AA597" s="47">
        <f>AA579*Settings!$C$13*(INDEX(AA$318:AA$329,$D597)+INDEX(AA$305:AA$316,$D597))</f>
        <v/>
      </c>
      <c r="AB597" s="47">
        <f>AB579*Settings!$C$13*(INDEX(AB$318:AB$329,$D597)+INDEX(AB$305:AB$316,$D597))</f>
        <v/>
      </c>
      <c r="AC597" s="47">
        <f>AC579*Settings!$C$13*(INDEX(AC$318:AC$329,$D597)+INDEX(AC$305:AC$316,$D597))</f>
        <v/>
      </c>
      <c r="AD597" s="58">
        <f>REVENUE(AD579,Settings!$C$13,INDEX(AD$318:AD$329,$D597)+INDEX(AD$305:AD$316,$D597))</f>
        <v/>
      </c>
      <c r="AF597" s="11">
        <f>LOWER(Settings!$C$4)&amp;".mit."&amp;$A597&amp;IF($C597="","","."&amp;$C597&amp;"."&amp;$B597)&amp;IF(INDEX(Variables!$D$5:$D$205,MATCH($A597,Variables!$A$5:$A$205,0))="","","."&amp;INDEX(Variables!$D$5:$D$205,MATCH($A597,Variables!$A$5:$A$205,0)))&amp;"."&amp;AF$5</f>
        <v/>
      </c>
      <c r="AG597" s="46">
        <f>AG579*Settings!$C$13*(INDEX(AG$318:AG$329,$D597)+INDEX(AG$305:AG$316,$D597))</f>
        <v/>
      </c>
      <c r="AH597" s="47">
        <f>AH579*Settings!$C$13*(INDEX(AH$318:AH$329,$D597)+INDEX(AH$305:AH$316,$D597))</f>
        <v/>
      </c>
      <c r="AI597" s="47">
        <f>AI579*Settings!$C$13*(INDEX(AI$318:AI$329,$D597)+INDEX(AI$305:AI$316,$D597))</f>
        <v/>
      </c>
      <c r="AJ597" s="47">
        <f>AJ579*Settings!$C$13*(INDEX(AJ$318:AJ$329,$D597)+INDEX(AJ$305:AJ$316,$D597))</f>
        <v/>
      </c>
      <c r="AK597" s="47">
        <f>AK579*Settings!$C$13*(INDEX(AK$318:AK$329,$D597)+INDEX(AK$305:AK$316,$D597))</f>
        <v/>
      </c>
      <c r="AL597" s="47">
        <f>AL579*Settings!$C$13*(INDEX(AL$318:AL$329,$D597)+INDEX(AL$305:AL$316,$D597))</f>
        <v/>
      </c>
      <c r="AM597" s="47">
        <f>AM579*Settings!$C$13*(INDEX(AM$318:AM$329,$D597)+INDEX(AM$305:AM$316,$D597))</f>
        <v/>
      </c>
      <c r="AN597" s="47">
        <f>AN579*Settings!$C$13*(INDEX(AN$318:AN$329,$D597)+INDEX(AN$305:AN$316,$D597))</f>
        <v/>
      </c>
      <c r="AO597" s="47">
        <f>AO579*Settings!$C$13*(INDEX(AO$318:AO$329,$D597)+INDEX(AO$305:AO$316,$D597))</f>
        <v/>
      </c>
      <c r="AP597" s="47">
        <f>AP579*Settings!$C$13*(INDEX(AP$318:AP$329,$D597)+INDEX(AP$305:AP$316,$D597))</f>
        <v/>
      </c>
      <c r="AQ597" s="47">
        <f>AQ579*Settings!$C$13*(INDEX(AQ$318:AQ$329,$D597)+INDEX(AQ$305:AQ$316,$D597))</f>
        <v/>
      </c>
      <c r="AR597" s="47">
        <f>AR579*Settings!$C$13*(INDEX(AR$318:AR$329,$D597)+INDEX(AR$305:AR$316,$D597))</f>
        <v/>
      </c>
      <c r="AS597" s="47">
        <f>AS579*Settings!$C$13*(INDEX(AS$318:AS$329,$D597)+INDEX(AS$305:AS$316,$D597))</f>
        <v/>
      </c>
      <c r="AT597" s="47">
        <f>AT579*Settings!$C$13*(INDEX(AT$318:AT$329,$D597)+INDEX(AT$305:AT$316,$D597))</f>
        <v/>
      </c>
      <c r="AU597" s="47">
        <f>AU579*Settings!$C$13*(INDEX(AU$318:AU$329,$D597)+INDEX(AU$305:AU$316,$D597))</f>
        <v/>
      </c>
      <c r="AV597" s="47">
        <f>AV579*Settings!$C$13*(INDEX(AV$318:AV$329,$D597)+INDEX(AV$305:AV$316,$D597))</f>
        <v/>
      </c>
      <c r="AW597" s="47">
        <f>AW579*Settings!$C$13*(INDEX(AW$318:AW$329,$D597)+INDEX(AW$305:AW$316,$D597))</f>
        <v/>
      </c>
      <c r="AX597" s="47">
        <f>AX579*Settings!$C$13*(INDEX(AX$318:AX$329,$D597)+INDEX(AX$305:AX$316,$D597))</f>
        <v/>
      </c>
      <c r="AY597" s="58">
        <f>REVENUE(AY579,Settings!$C$13,INDEX(AY$318:AY$329,$D597)+INDEX(AY$305:AY$316,$D597))</f>
        <v/>
      </c>
    </row>
    <row r="598" hidden="1" outlineLevel="2"/>
    <row r="599" hidden="1" outlineLevel="2">
      <c r="A599" s="14" t="inlineStr">
        <is>
          <t>rsub</t>
        </is>
      </c>
      <c r="B599" s="14" t="inlineStr">
        <is>
          <t>coa</t>
        </is>
      </c>
      <c r="C599" s="14" t="inlineStr">
        <is>
          <t>rod</t>
        </is>
      </c>
      <c r="D599" s="37">
        <f>INDEX(Inputs!$R$5:$R$132,MATCH($B599&amp;"|"&amp;$C599,Inputs!$A$5:$A$132,0))</f>
        <v/>
      </c>
      <c r="E599" s="36" t="n"/>
      <c r="F599" s="36" t="n"/>
      <c r="G599" s="36" t="n"/>
      <c r="H599" s="14">
        <f>INDEX(Variables!$B$5:$B$205,MATCH($A599,Variables!$A$5:$A$205,0))&amp;IF($C599="",""," | "&amp;INDEX(Mapping!$B$5:$B$26,MATCH($C599,Mapping!$A$5:$A$26,0))&amp;" | "&amp;INDEX(Mapping!$B$30:$B$46,MATCH($B599,Mapping!$A$30:$A$46,0)))</f>
        <v/>
      </c>
      <c r="I599" s="14">
        <f>INDEX(Variables!$C$5:$C$205,MATCH($A599,Variables!$A$5:$A$205,0))</f>
        <v/>
      </c>
      <c r="J599" s="14">
        <f>INDEX(Variables!$E$5:$E$205,MATCH($A599,Variables!$A$5:$A$205,0))</f>
        <v/>
      </c>
      <c r="K599" s="11">
        <f>LOWER(Settings!$C$4)&amp;".mit."&amp;$A599&amp;IF($C599="","","."&amp;$C599&amp;"."&amp;$B599)&amp;IF(INDEX(Variables!$D$5:$D$205,MATCH($A599,Variables!$A$5:$A$205,0))="","","."&amp;INDEX(Variables!$D$5:$D$205,MATCH($A599,Variables!$A$5:$A$205,0)))&amp;"."&amp;K$5</f>
        <v/>
      </c>
      <c r="L599" s="46">
        <f>L572*Settings!$C$13*(INDEX(L$331:L$342,$D599))</f>
        <v/>
      </c>
      <c r="M599" s="47">
        <f>M572*Settings!$C$13*(INDEX(M$331:M$342,$D599))</f>
        <v/>
      </c>
      <c r="N599" s="47">
        <f>N572*Settings!$C$13*(INDEX(N$331:N$342,$D599))</f>
        <v/>
      </c>
      <c r="O599" s="47">
        <f>O572*Settings!$C$13*(INDEX(O$331:O$342,$D599))</f>
        <v/>
      </c>
      <c r="P599" s="47">
        <f>P572*Settings!$C$13*(INDEX(P$331:P$342,$D599))</f>
        <v/>
      </c>
      <c r="Q599" s="47">
        <f>Q572*Settings!$C$13*(INDEX(Q$331:Q$342,$D599))</f>
        <v/>
      </c>
      <c r="R599" s="47">
        <f>R572*Settings!$C$13*(INDEX(R$331:R$342,$D599))</f>
        <v/>
      </c>
      <c r="S599" s="47">
        <f>S572*Settings!$C$13*(INDEX(S$331:S$342,$D599))</f>
        <v/>
      </c>
      <c r="T599" s="47">
        <f>T572*Settings!$C$13*(INDEX(T$331:T$342,$D599))</f>
        <v/>
      </c>
      <c r="U599" s="47">
        <f>U572*Settings!$C$13*(INDEX(U$331:U$342,$D599))</f>
        <v/>
      </c>
      <c r="V599" s="47">
        <f>V572*Settings!$C$13*(INDEX(V$331:V$342,$D599))</f>
        <v/>
      </c>
      <c r="W599" s="47">
        <f>W572*Settings!$C$13*(INDEX(W$331:W$342,$D599))</f>
        <v/>
      </c>
      <c r="X599" s="47">
        <f>X572*Settings!$C$13*(INDEX(X$331:X$342,$D599))</f>
        <v/>
      </c>
      <c r="Y599" s="47">
        <f>Y572*Settings!$C$13*(INDEX(Y$331:Y$342,$D599))</f>
        <v/>
      </c>
      <c r="Z599" s="47">
        <f>Z572*Settings!$C$13*(INDEX(Z$331:Z$342,$D599))</f>
        <v/>
      </c>
      <c r="AA599" s="47">
        <f>AA572*Settings!$C$13*(INDEX(AA$331:AA$342,$D599))</f>
        <v/>
      </c>
      <c r="AB599" s="47">
        <f>AB572*Settings!$C$13*(INDEX(AB$331:AB$342,$D599))</f>
        <v/>
      </c>
      <c r="AC599" s="47">
        <f>AC572*Settings!$C$13*(INDEX(AC$331:AC$342,$D599))</f>
        <v/>
      </c>
      <c r="AD599" s="58">
        <f>REVENUE(AD572,Settings!$C$13,INDEX(AD$331:AD$342,$D599))</f>
        <v/>
      </c>
      <c r="AF599" s="11">
        <f>LOWER(Settings!$C$4)&amp;".mit."&amp;$A599&amp;IF($C599="","","."&amp;$C599&amp;"."&amp;$B599)&amp;IF(INDEX(Variables!$D$5:$D$205,MATCH($A599,Variables!$A$5:$A$205,0))="","","."&amp;INDEX(Variables!$D$5:$D$205,MATCH($A599,Variables!$A$5:$A$205,0)))&amp;"."&amp;AF$5</f>
        <v/>
      </c>
      <c r="AG599" s="46">
        <f>AG572*Settings!$C$13*(INDEX(AG$331:AG$342,$D599))</f>
        <v/>
      </c>
      <c r="AH599" s="47">
        <f>AH572*Settings!$C$13*(INDEX(AH$331:AH$342,$D599))</f>
        <v/>
      </c>
      <c r="AI599" s="47">
        <f>AI572*Settings!$C$13*(INDEX(AI$331:AI$342,$D599))</f>
        <v/>
      </c>
      <c r="AJ599" s="47">
        <f>AJ572*Settings!$C$13*(INDEX(AJ$331:AJ$342,$D599))</f>
        <v/>
      </c>
      <c r="AK599" s="47">
        <f>AK572*Settings!$C$13*(INDEX(AK$331:AK$342,$D599))</f>
        <v/>
      </c>
      <c r="AL599" s="47">
        <f>AL572*Settings!$C$13*(INDEX(AL$331:AL$342,$D599))</f>
        <v/>
      </c>
      <c r="AM599" s="47">
        <f>AM572*Settings!$C$13*(INDEX(AM$331:AM$342,$D599))</f>
        <v/>
      </c>
      <c r="AN599" s="47">
        <f>AN572*Settings!$C$13*(INDEX(AN$331:AN$342,$D599))</f>
        <v/>
      </c>
      <c r="AO599" s="47">
        <f>AO572*Settings!$C$13*(INDEX(AO$331:AO$342,$D599))</f>
        <v/>
      </c>
      <c r="AP599" s="47">
        <f>AP572*Settings!$C$13*(INDEX(AP$331:AP$342,$D599))</f>
        <v/>
      </c>
      <c r="AQ599" s="47">
        <f>AQ572*Settings!$C$13*(INDEX(AQ$331:AQ$342,$D599))</f>
        <v/>
      </c>
      <c r="AR599" s="47">
        <f>AR572*Settings!$C$13*(INDEX(AR$331:AR$342,$D599))</f>
        <v/>
      </c>
      <c r="AS599" s="47">
        <f>AS572*Settings!$C$13*(INDEX(AS$331:AS$342,$D599))</f>
        <v/>
      </c>
      <c r="AT599" s="47">
        <f>AT572*Settings!$C$13*(INDEX(AT$331:AT$342,$D599))</f>
        <v/>
      </c>
      <c r="AU599" s="47">
        <f>AU572*Settings!$C$13*(INDEX(AU$331:AU$342,$D599))</f>
        <v/>
      </c>
      <c r="AV599" s="47">
        <f>AV572*Settings!$C$13*(INDEX(AV$331:AV$342,$D599))</f>
        <v/>
      </c>
      <c r="AW599" s="47">
        <f>AW572*Settings!$C$13*(INDEX(AW$331:AW$342,$D599))</f>
        <v/>
      </c>
      <c r="AX599" s="47">
        <f>AX572*Settings!$C$13*(INDEX(AX$331:AX$342,$D599))</f>
        <v/>
      </c>
      <c r="AY599" s="58">
        <f>REVENUE(AY572,Settings!$C$13,INDEX(AY$331:AY$342,$D599))</f>
        <v/>
      </c>
    </row>
    <row r="600" hidden="1" outlineLevel="2">
      <c r="A600" s="14" t="inlineStr">
        <is>
          <t>rsub</t>
        </is>
      </c>
      <c r="B600" s="14" t="inlineStr">
        <is>
          <t>nga</t>
        </is>
      </c>
      <c r="C600" s="14" t="inlineStr">
        <is>
          <t>rod</t>
        </is>
      </c>
      <c r="D600" s="37">
        <f>INDEX(Inputs!$R$5:$R$132,MATCH($B600&amp;"|"&amp;$C600,Inputs!$A$5:$A$132,0))</f>
        <v/>
      </c>
      <c r="E600" s="36" t="n"/>
      <c r="F600" s="36" t="n"/>
      <c r="G600" s="36" t="n"/>
      <c r="H600" s="14">
        <f>INDEX(Variables!$B$5:$B$205,MATCH($A600,Variables!$A$5:$A$205,0))&amp;IF($C600="",""," | "&amp;INDEX(Mapping!$B$5:$B$26,MATCH($C600,Mapping!$A$5:$A$26,0))&amp;" | "&amp;INDEX(Mapping!$B$30:$B$46,MATCH($B600,Mapping!$A$30:$A$46,0)))</f>
        <v/>
      </c>
      <c r="I600" s="14">
        <f>INDEX(Variables!$C$5:$C$205,MATCH($A600,Variables!$A$5:$A$205,0))</f>
        <v/>
      </c>
      <c r="J600" s="14">
        <f>INDEX(Variables!$E$5:$E$205,MATCH($A600,Variables!$A$5:$A$205,0))</f>
        <v/>
      </c>
      <c r="K600" s="11">
        <f>LOWER(Settings!$C$4)&amp;".mit."&amp;$A600&amp;IF($C600="","","."&amp;$C600&amp;"."&amp;$B600)&amp;IF(INDEX(Variables!$D$5:$D$205,MATCH($A600,Variables!$A$5:$A$205,0))="","","."&amp;INDEX(Variables!$D$5:$D$205,MATCH($A600,Variables!$A$5:$A$205,0)))&amp;"."&amp;K$5</f>
        <v/>
      </c>
      <c r="L600" s="46">
        <f>L573*Settings!$C$13*(INDEX(L$331:L$342,$D600))</f>
        <v/>
      </c>
      <c r="M600" s="47">
        <f>M573*Settings!$C$13*(INDEX(M$331:M$342,$D600))</f>
        <v/>
      </c>
      <c r="N600" s="47">
        <f>N573*Settings!$C$13*(INDEX(N$331:N$342,$D600))</f>
        <v/>
      </c>
      <c r="O600" s="47">
        <f>O573*Settings!$C$13*(INDEX(O$331:O$342,$D600))</f>
        <v/>
      </c>
      <c r="P600" s="47">
        <f>P573*Settings!$C$13*(INDEX(P$331:P$342,$D600))</f>
        <v/>
      </c>
      <c r="Q600" s="47">
        <f>Q573*Settings!$C$13*(INDEX(Q$331:Q$342,$D600))</f>
        <v/>
      </c>
      <c r="R600" s="47">
        <f>R573*Settings!$C$13*(INDEX(R$331:R$342,$D600))</f>
        <v/>
      </c>
      <c r="S600" s="47">
        <f>S573*Settings!$C$13*(INDEX(S$331:S$342,$D600))</f>
        <v/>
      </c>
      <c r="T600" s="47">
        <f>T573*Settings!$C$13*(INDEX(T$331:T$342,$D600))</f>
        <v/>
      </c>
      <c r="U600" s="47">
        <f>U573*Settings!$C$13*(INDEX(U$331:U$342,$D600))</f>
        <v/>
      </c>
      <c r="V600" s="47">
        <f>V573*Settings!$C$13*(INDEX(V$331:V$342,$D600))</f>
        <v/>
      </c>
      <c r="W600" s="47">
        <f>W573*Settings!$C$13*(INDEX(W$331:W$342,$D600))</f>
        <v/>
      </c>
      <c r="X600" s="47">
        <f>X573*Settings!$C$13*(INDEX(X$331:X$342,$D600))</f>
        <v/>
      </c>
      <c r="Y600" s="47">
        <f>Y573*Settings!$C$13*(INDEX(Y$331:Y$342,$D600))</f>
        <v/>
      </c>
      <c r="Z600" s="47">
        <f>Z573*Settings!$C$13*(INDEX(Z$331:Z$342,$D600))</f>
        <v/>
      </c>
      <c r="AA600" s="47">
        <f>AA573*Settings!$C$13*(INDEX(AA$331:AA$342,$D600))</f>
        <v/>
      </c>
      <c r="AB600" s="47">
        <f>AB573*Settings!$C$13*(INDEX(AB$331:AB$342,$D600))</f>
        <v/>
      </c>
      <c r="AC600" s="47">
        <f>AC573*Settings!$C$13*(INDEX(AC$331:AC$342,$D600))</f>
        <v/>
      </c>
      <c r="AD600" s="58">
        <f>REVENUE(AD573,Settings!$C$13,INDEX(AD$331:AD$342,$D600))</f>
        <v/>
      </c>
      <c r="AF600" s="11">
        <f>LOWER(Settings!$C$4)&amp;".mit."&amp;$A600&amp;IF($C600="","","."&amp;$C600&amp;"."&amp;$B600)&amp;IF(INDEX(Variables!$D$5:$D$205,MATCH($A600,Variables!$A$5:$A$205,0))="","","."&amp;INDEX(Variables!$D$5:$D$205,MATCH($A600,Variables!$A$5:$A$205,0)))&amp;"."&amp;AF$5</f>
        <v/>
      </c>
      <c r="AG600" s="46">
        <f>AG573*Settings!$C$13*(INDEX(AG$331:AG$342,$D600))</f>
        <v/>
      </c>
      <c r="AH600" s="47">
        <f>AH573*Settings!$C$13*(INDEX(AH$331:AH$342,$D600))</f>
        <v/>
      </c>
      <c r="AI600" s="47">
        <f>AI573*Settings!$C$13*(INDEX(AI$331:AI$342,$D600))</f>
        <v/>
      </c>
      <c r="AJ600" s="47">
        <f>AJ573*Settings!$C$13*(INDEX(AJ$331:AJ$342,$D600))</f>
        <v/>
      </c>
      <c r="AK600" s="47">
        <f>AK573*Settings!$C$13*(INDEX(AK$331:AK$342,$D600))</f>
        <v/>
      </c>
      <c r="AL600" s="47">
        <f>AL573*Settings!$C$13*(INDEX(AL$331:AL$342,$D600))</f>
        <v/>
      </c>
      <c r="AM600" s="47">
        <f>AM573*Settings!$C$13*(INDEX(AM$331:AM$342,$D600))</f>
        <v/>
      </c>
      <c r="AN600" s="47">
        <f>AN573*Settings!$C$13*(INDEX(AN$331:AN$342,$D600))</f>
        <v/>
      </c>
      <c r="AO600" s="47">
        <f>AO573*Settings!$C$13*(INDEX(AO$331:AO$342,$D600))</f>
        <v/>
      </c>
      <c r="AP600" s="47">
        <f>AP573*Settings!$C$13*(INDEX(AP$331:AP$342,$D600))</f>
        <v/>
      </c>
      <c r="AQ600" s="47">
        <f>AQ573*Settings!$C$13*(INDEX(AQ$331:AQ$342,$D600))</f>
        <v/>
      </c>
      <c r="AR600" s="47">
        <f>AR573*Settings!$C$13*(INDEX(AR$331:AR$342,$D600))</f>
        <v/>
      </c>
      <c r="AS600" s="47">
        <f>AS573*Settings!$C$13*(INDEX(AS$331:AS$342,$D600))</f>
        <v/>
      </c>
      <c r="AT600" s="47">
        <f>AT573*Settings!$C$13*(INDEX(AT$331:AT$342,$D600))</f>
        <v/>
      </c>
      <c r="AU600" s="47">
        <f>AU573*Settings!$C$13*(INDEX(AU$331:AU$342,$D600))</f>
        <v/>
      </c>
      <c r="AV600" s="47">
        <f>AV573*Settings!$C$13*(INDEX(AV$331:AV$342,$D600))</f>
        <v/>
      </c>
      <c r="AW600" s="47">
        <f>AW573*Settings!$C$13*(INDEX(AW$331:AW$342,$D600))</f>
        <v/>
      </c>
      <c r="AX600" s="47">
        <f>AX573*Settings!$C$13*(INDEX(AX$331:AX$342,$D600))</f>
        <v/>
      </c>
      <c r="AY600" s="58">
        <f>REVENUE(AY573,Settings!$C$13,INDEX(AY$331:AY$342,$D600))</f>
        <v/>
      </c>
    </row>
    <row r="601" hidden="1" outlineLevel="2">
      <c r="A601" s="14" t="inlineStr">
        <is>
          <t>rsub</t>
        </is>
      </c>
      <c r="B601" s="14" t="inlineStr">
        <is>
          <t>gso</t>
        </is>
      </c>
      <c r="C601" s="14" t="inlineStr">
        <is>
          <t>rod</t>
        </is>
      </c>
      <c r="D601" s="37">
        <f>INDEX(Inputs!$R$5:$R$132,MATCH($B601&amp;"|"&amp;$C601,Inputs!$A$5:$A$132,0))</f>
        <v/>
      </c>
      <c r="E601" s="36" t="n"/>
      <c r="F601" s="36" t="n"/>
      <c r="G601" s="36" t="n"/>
      <c r="H601" s="14">
        <f>INDEX(Variables!$B$5:$B$205,MATCH($A601,Variables!$A$5:$A$205,0))&amp;IF($C601="",""," | "&amp;INDEX(Mapping!$B$5:$B$26,MATCH($C601,Mapping!$A$5:$A$26,0))&amp;" | "&amp;INDEX(Mapping!$B$30:$B$46,MATCH($B601,Mapping!$A$30:$A$46,0)))</f>
        <v/>
      </c>
      <c r="I601" s="14">
        <f>INDEX(Variables!$C$5:$C$205,MATCH($A601,Variables!$A$5:$A$205,0))</f>
        <v/>
      </c>
      <c r="J601" s="14">
        <f>INDEX(Variables!$E$5:$E$205,MATCH($A601,Variables!$A$5:$A$205,0))</f>
        <v/>
      </c>
      <c r="K601" s="11">
        <f>LOWER(Settings!$C$4)&amp;".mit."&amp;$A601&amp;IF($C601="","","."&amp;$C601&amp;"."&amp;$B601)&amp;IF(INDEX(Variables!$D$5:$D$205,MATCH($A601,Variables!$A$5:$A$205,0))="","","."&amp;INDEX(Variables!$D$5:$D$205,MATCH($A601,Variables!$A$5:$A$205,0)))&amp;"."&amp;K$5</f>
        <v/>
      </c>
      <c r="L601" s="46">
        <f>L574*Settings!$C$13*(INDEX(L$331:L$342,$D601))</f>
        <v/>
      </c>
      <c r="M601" s="47">
        <f>M574*Settings!$C$13*(INDEX(M$331:M$342,$D601))</f>
        <v/>
      </c>
      <c r="N601" s="47">
        <f>N574*Settings!$C$13*(INDEX(N$331:N$342,$D601))</f>
        <v/>
      </c>
      <c r="O601" s="47">
        <f>O574*Settings!$C$13*(INDEX(O$331:O$342,$D601))</f>
        <v/>
      </c>
      <c r="P601" s="47">
        <f>P574*Settings!$C$13*(INDEX(P$331:P$342,$D601))</f>
        <v/>
      </c>
      <c r="Q601" s="47">
        <f>Q574*Settings!$C$13*(INDEX(Q$331:Q$342,$D601))</f>
        <v/>
      </c>
      <c r="R601" s="47">
        <f>R574*Settings!$C$13*(INDEX(R$331:R$342,$D601))</f>
        <v/>
      </c>
      <c r="S601" s="47">
        <f>S574*Settings!$C$13*(INDEX(S$331:S$342,$D601))</f>
        <v/>
      </c>
      <c r="T601" s="47">
        <f>T574*Settings!$C$13*(INDEX(T$331:T$342,$D601))</f>
        <v/>
      </c>
      <c r="U601" s="47">
        <f>U574*Settings!$C$13*(INDEX(U$331:U$342,$D601))</f>
        <v/>
      </c>
      <c r="V601" s="47">
        <f>V574*Settings!$C$13*(INDEX(V$331:V$342,$D601))</f>
        <v/>
      </c>
      <c r="W601" s="47">
        <f>W574*Settings!$C$13*(INDEX(W$331:W$342,$D601))</f>
        <v/>
      </c>
      <c r="X601" s="47">
        <f>X574*Settings!$C$13*(INDEX(X$331:X$342,$D601))</f>
        <v/>
      </c>
      <c r="Y601" s="47">
        <f>Y574*Settings!$C$13*(INDEX(Y$331:Y$342,$D601))</f>
        <v/>
      </c>
      <c r="Z601" s="47">
        <f>Z574*Settings!$C$13*(INDEX(Z$331:Z$342,$D601))</f>
        <v/>
      </c>
      <c r="AA601" s="47">
        <f>AA574*Settings!$C$13*(INDEX(AA$331:AA$342,$D601))</f>
        <v/>
      </c>
      <c r="AB601" s="47">
        <f>AB574*Settings!$C$13*(INDEX(AB$331:AB$342,$D601))</f>
        <v/>
      </c>
      <c r="AC601" s="47">
        <f>AC574*Settings!$C$13*(INDEX(AC$331:AC$342,$D601))</f>
        <v/>
      </c>
      <c r="AD601" s="58">
        <f>REVENUE(AD574,Settings!$C$13,INDEX(AD$331:AD$342,$D601))</f>
        <v/>
      </c>
      <c r="AF601" s="11">
        <f>LOWER(Settings!$C$4)&amp;".mit."&amp;$A601&amp;IF($C601="","","."&amp;$C601&amp;"."&amp;$B601)&amp;IF(INDEX(Variables!$D$5:$D$205,MATCH($A601,Variables!$A$5:$A$205,0))="","","."&amp;INDEX(Variables!$D$5:$D$205,MATCH($A601,Variables!$A$5:$A$205,0)))&amp;"."&amp;AF$5</f>
        <v/>
      </c>
      <c r="AG601" s="46">
        <f>AG574*Settings!$C$13*(INDEX(AG$331:AG$342,$D601))</f>
        <v/>
      </c>
      <c r="AH601" s="47">
        <f>AH574*Settings!$C$13*(INDEX(AH$331:AH$342,$D601))</f>
        <v/>
      </c>
      <c r="AI601" s="47">
        <f>AI574*Settings!$C$13*(INDEX(AI$331:AI$342,$D601))</f>
        <v/>
      </c>
      <c r="AJ601" s="47">
        <f>AJ574*Settings!$C$13*(INDEX(AJ$331:AJ$342,$D601))</f>
        <v/>
      </c>
      <c r="AK601" s="47">
        <f>AK574*Settings!$C$13*(INDEX(AK$331:AK$342,$D601))</f>
        <v/>
      </c>
      <c r="AL601" s="47">
        <f>AL574*Settings!$C$13*(INDEX(AL$331:AL$342,$D601))</f>
        <v/>
      </c>
      <c r="AM601" s="47">
        <f>AM574*Settings!$C$13*(INDEX(AM$331:AM$342,$D601))</f>
        <v/>
      </c>
      <c r="AN601" s="47">
        <f>AN574*Settings!$C$13*(INDEX(AN$331:AN$342,$D601))</f>
        <v/>
      </c>
      <c r="AO601" s="47">
        <f>AO574*Settings!$C$13*(INDEX(AO$331:AO$342,$D601))</f>
        <v/>
      </c>
      <c r="AP601" s="47">
        <f>AP574*Settings!$C$13*(INDEX(AP$331:AP$342,$D601))</f>
        <v/>
      </c>
      <c r="AQ601" s="47">
        <f>AQ574*Settings!$C$13*(INDEX(AQ$331:AQ$342,$D601))</f>
        <v/>
      </c>
      <c r="AR601" s="47">
        <f>AR574*Settings!$C$13*(INDEX(AR$331:AR$342,$D601))</f>
        <v/>
      </c>
      <c r="AS601" s="47">
        <f>AS574*Settings!$C$13*(INDEX(AS$331:AS$342,$D601))</f>
        <v/>
      </c>
      <c r="AT601" s="47">
        <f>AT574*Settings!$C$13*(INDEX(AT$331:AT$342,$D601))</f>
        <v/>
      </c>
      <c r="AU601" s="47">
        <f>AU574*Settings!$C$13*(INDEX(AU$331:AU$342,$D601))</f>
        <v/>
      </c>
      <c r="AV601" s="47">
        <f>AV574*Settings!$C$13*(INDEX(AV$331:AV$342,$D601))</f>
        <v/>
      </c>
      <c r="AW601" s="47">
        <f>AW574*Settings!$C$13*(INDEX(AW$331:AW$342,$D601))</f>
        <v/>
      </c>
      <c r="AX601" s="47">
        <f>AX574*Settings!$C$13*(INDEX(AX$331:AX$342,$D601))</f>
        <v/>
      </c>
      <c r="AY601" s="58">
        <f>REVENUE(AY574,Settings!$C$13,INDEX(AY$331:AY$342,$D601))</f>
        <v/>
      </c>
    </row>
    <row r="602" hidden="1" outlineLevel="2">
      <c r="A602" s="14" t="inlineStr">
        <is>
          <t>rsub</t>
        </is>
      </c>
      <c r="B602" s="14" t="inlineStr">
        <is>
          <t>die</t>
        </is>
      </c>
      <c r="C602" s="14" t="inlineStr">
        <is>
          <t>rod</t>
        </is>
      </c>
      <c r="D602" s="37">
        <f>INDEX(Inputs!$R$5:$R$132,MATCH($B602&amp;"|"&amp;$C602,Inputs!$A$5:$A$132,0))</f>
        <v/>
      </c>
      <c r="E602" s="36" t="n"/>
      <c r="F602" s="36" t="n"/>
      <c r="G602" s="36" t="n"/>
      <c r="H602" s="14">
        <f>INDEX(Variables!$B$5:$B$205,MATCH($A602,Variables!$A$5:$A$205,0))&amp;IF($C602="",""," | "&amp;INDEX(Mapping!$B$5:$B$26,MATCH($C602,Mapping!$A$5:$A$26,0))&amp;" | "&amp;INDEX(Mapping!$B$30:$B$46,MATCH($B602,Mapping!$A$30:$A$46,0)))</f>
        <v/>
      </c>
      <c r="I602" s="14">
        <f>INDEX(Variables!$C$5:$C$205,MATCH($A602,Variables!$A$5:$A$205,0))</f>
        <v/>
      </c>
      <c r="J602" s="14">
        <f>INDEX(Variables!$E$5:$E$205,MATCH($A602,Variables!$A$5:$A$205,0))</f>
        <v/>
      </c>
      <c r="K602" s="11">
        <f>LOWER(Settings!$C$4)&amp;".mit."&amp;$A602&amp;IF($C602="","","."&amp;$C602&amp;"."&amp;$B602)&amp;IF(INDEX(Variables!$D$5:$D$205,MATCH($A602,Variables!$A$5:$A$205,0))="","","."&amp;INDEX(Variables!$D$5:$D$205,MATCH($A602,Variables!$A$5:$A$205,0)))&amp;"."&amp;K$5</f>
        <v/>
      </c>
      <c r="L602" s="46">
        <f>L575*Settings!$C$13*(INDEX(L$331:L$342,$D602))</f>
        <v/>
      </c>
      <c r="M602" s="47">
        <f>M575*Settings!$C$13*(INDEX(M$331:M$342,$D602))</f>
        <v/>
      </c>
      <c r="N602" s="47">
        <f>N575*Settings!$C$13*(INDEX(N$331:N$342,$D602))</f>
        <v/>
      </c>
      <c r="O602" s="47">
        <f>O575*Settings!$C$13*(INDEX(O$331:O$342,$D602))</f>
        <v/>
      </c>
      <c r="P602" s="47">
        <f>P575*Settings!$C$13*(INDEX(P$331:P$342,$D602))</f>
        <v/>
      </c>
      <c r="Q602" s="47">
        <f>Q575*Settings!$C$13*(INDEX(Q$331:Q$342,$D602))</f>
        <v/>
      </c>
      <c r="R602" s="47">
        <f>R575*Settings!$C$13*(INDEX(R$331:R$342,$D602))</f>
        <v/>
      </c>
      <c r="S602" s="47">
        <f>S575*Settings!$C$13*(INDEX(S$331:S$342,$D602))</f>
        <v/>
      </c>
      <c r="T602" s="47">
        <f>T575*Settings!$C$13*(INDEX(T$331:T$342,$D602))</f>
        <v/>
      </c>
      <c r="U602" s="47">
        <f>U575*Settings!$C$13*(INDEX(U$331:U$342,$D602))</f>
        <v/>
      </c>
      <c r="V602" s="47">
        <f>V575*Settings!$C$13*(INDEX(V$331:V$342,$D602))</f>
        <v/>
      </c>
      <c r="W602" s="47">
        <f>W575*Settings!$C$13*(INDEX(W$331:W$342,$D602))</f>
        <v/>
      </c>
      <c r="X602" s="47">
        <f>X575*Settings!$C$13*(INDEX(X$331:X$342,$D602))</f>
        <v/>
      </c>
      <c r="Y602" s="47">
        <f>Y575*Settings!$C$13*(INDEX(Y$331:Y$342,$D602))</f>
        <v/>
      </c>
      <c r="Z602" s="47">
        <f>Z575*Settings!$C$13*(INDEX(Z$331:Z$342,$D602))</f>
        <v/>
      </c>
      <c r="AA602" s="47">
        <f>AA575*Settings!$C$13*(INDEX(AA$331:AA$342,$D602))</f>
        <v/>
      </c>
      <c r="AB602" s="47">
        <f>AB575*Settings!$C$13*(INDEX(AB$331:AB$342,$D602))</f>
        <v/>
      </c>
      <c r="AC602" s="47">
        <f>AC575*Settings!$C$13*(INDEX(AC$331:AC$342,$D602))</f>
        <v/>
      </c>
      <c r="AD602" s="58">
        <f>REVENUE(AD575,Settings!$C$13,INDEX(AD$331:AD$342,$D602))</f>
        <v/>
      </c>
      <c r="AF602" s="11">
        <f>LOWER(Settings!$C$4)&amp;".mit."&amp;$A602&amp;IF($C602="","","."&amp;$C602&amp;"."&amp;$B602)&amp;IF(INDEX(Variables!$D$5:$D$205,MATCH($A602,Variables!$A$5:$A$205,0))="","","."&amp;INDEX(Variables!$D$5:$D$205,MATCH($A602,Variables!$A$5:$A$205,0)))&amp;"."&amp;AF$5</f>
        <v/>
      </c>
      <c r="AG602" s="46">
        <f>AG575*Settings!$C$13*(INDEX(AG$331:AG$342,$D602))</f>
        <v/>
      </c>
      <c r="AH602" s="47">
        <f>AH575*Settings!$C$13*(INDEX(AH$331:AH$342,$D602))</f>
        <v/>
      </c>
      <c r="AI602" s="47">
        <f>AI575*Settings!$C$13*(INDEX(AI$331:AI$342,$D602))</f>
        <v/>
      </c>
      <c r="AJ602" s="47">
        <f>AJ575*Settings!$C$13*(INDEX(AJ$331:AJ$342,$D602))</f>
        <v/>
      </c>
      <c r="AK602" s="47">
        <f>AK575*Settings!$C$13*(INDEX(AK$331:AK$342,$D602))</f>
        <v/>
      </c>
      <c r="AL602" s="47">
        <f>AL575*Settings!$C$13*(INDEX(AL$331:AL$342,$D602))</f>
        <v/>
      </c>
      <c r="AM602" s="47">
        <f>AM575*Settings!$C$13*(INDEX(AM$331:AM$342,$D602))</f>
        <v/>
      </c>
      <c r="AN602" s="47">
        <f>AN575*Settings!$C$13*(INDEX(AN$331:AN$342,$D602))</f>
        <v/>
      </c>
      <c r="AO602" s="47">
        <f>AO575*Settings!$C$13*(INDEX(AO$331:AO$342,$D602))</f>
        <v/>
      </c>
      <c r="AP602" s="47">
        <f>AP575*Settings!$C$13*(INDEX(AP$331:AP$342,$D602))</f>
        <v/>
      </c>
      <c r="AQ602" s="47">
        <f>AQ575*Settings!$C$13*(INDEX(AQ$331:AQ$342,$D602))</f>
        <v/>
      </c>
      <c r="AR602" s="47">
        <f>AR575*Settings!$C$13*(INDEX(AR$331:AR$342,$D602))</f>
        <v/>
      </c>
      <c r="AS602" s="47">
        <f>AS575*Settings!$C$13*(INDEX(AS$331:AS$342,$D602))</f>
        <v/>
      </c>
      <c r="AT602" s="47">
        <f>AT575*Settings!$C$13*(INDEX(AT$331:AT$342,$D602))</f>
        <v/>
      </c>
      <c r="AU602" s="47">
        <f>AU575*Settings!$C$13*(INDEX(AU$331:AU$342,$D602))</f>
        <v/>
      </c>
      <c r="AV602" s="47">
        <f>AV575*Settings!$C$13*(INDEX(AV$331:AV$342,$D602))</f>
        <v/>
      </c>
      <c r="AW602" s="47">
        <f>AW575*Settings!$C$13*(INDEX(AW$331:AW$342,$D602))</f>
        <v/>
      </c>
      <c r="AX602" s="47">
        <f>AX575*Settings!$C$13*(INDEX(AX$331:AX$342,$D602))</f>
        <v/>
      </c>
      <c r="AY602" s="58">
        <f>REVENUE(AY575,Settings!$C$13,INDEX(AY$331:AY$342,$D602))</f>
        <v/>
      </c>
    </row>
    <row r="603" hidden="1" outlineLevel="2">
      <c r="A603" s="14" t="inlineStr">
        <is>
          <t>rsub</t>
        </is>
      </c>
      <c r="B603" s="14" t="inlineStr">
        <is>
          <t>lpg</t>
        </is>
      </c>
      <c r="C603" s="14" t="inlineStr">
        <is>
          <t>rod</t>
        </is>
      </c>
      <c r="D603" s="37">
        <f>INDEX(Inputs!$R$5:$R$132,MATCH($B603&amp;"|"&amp;$C603,Inputs!$A$5:$A$132,0))</f>
        <v/>
      </c>
      <c r="E603" s="36" t="n"/>
      <c r="F603" s="36" t="n"/>
      <c r="G603" s="36" t="n"/>
      <c r="H603" s="14">
        <f>INDEX(Variables!$B$5:$B$205,MATCH($A603,Variables!$A$5:$A$205,0))&amp;IF($C603="",""," | "&amp;INDEX(Mapping!$B$5:$B$26,MATCH($C603,Mapping!$A$5:$A$26,0))&amp;" | "&amp;INDEX(Mapping!$B$30:$B$46,MATCH($B603,Mapping!$A$30:$A$46,0)))</f>
        <v/>
      </c>
      <c r="I603" s="14">
        <f>INDEX(Variables!$C$5:$C$205,MATCH($A603,Variables!$A$5:$A$205,0))</f>
        <v/>
      </c>
      <c r="J603" s="14">
        <f>INDEX(Variables!$E$5:$E$205,MATCH($A603,Variables!$A$5:$A$205,0))</f>
        <v/>
      </c>
      <c r="K603" s="11">
        <f>LOWER(Settings!$C$4)&amp;".mit."&amp;$A603&amp;IF($C603="","","."&amp;$C603&amp;"."&amp;$B603)&amp;IF(INDEX(Variables!$D$5:$D$205,MATCH($A603,Variables!$A$5:$A$205,0))="","","."&amp;INDEX(Variables!$D$5:$D$205,MATCH($A603,Variables!$A$5:$A$205,0)))&amp;"."&amp;K$5</f>
        <v/>
      </c>
      <c r="L603" s="46">
        <f>L576*Settings!$C$13*(INDEX(L$331:L$342,$D603))</f>
        <v/>
      </c>
      <c r="M603" s="47">
        <f>M576*Settings!$C$13*(INDEX(M$331:M$342,$D603))</f>
        <v/>
      </c>
      <c r="N603" s="47">
        <f>N576*Settings!$C$13*(INDEX(N$331:N$342,$D603))</f>
        <v/>
      </c>
      <c r="O603" s="47">
        <f>O576*Settings!$C$13*(INDEX(O$331:O$342,$D603))</f>
        <v/>
      </c>
      <c r="P603" s="47">
        <f>P576*Settings!$C$13*(INDEX(P$331:P$342,$D603))</f>
        <v/>
      </c>
      <c r="Q603" s="47">
        <f>Q576*Settings!$C$13*(INDEX(Q$331:Q$342,$D603))</f>
        <v/>
      </c>
      <c r="R603" s="47">
        <f>R576*Settings!$C$13*(INDEX(R$331:R$342,$D603))</f>
        <v/>
      </c>
      <c r="S603" s="47">
        <f>S576*Settings!$C$13*(INDEX(S$331:S$342,$D603))</f>
        <v/>
      </c>
      <c r="T603" s="47">
        <f>T576*Settings!$C$13*(INDEX(T$331:T$342,$D603))</f>
        <v/>
      </c>
      <c r="U603" s="47">
        <f>U576*Settings!$C$13*(INDEX(U$331:U$342,$D603))</f>
        <v/>
      </c>
      <c r="V603" s="47">
        <f>V576*Settings!$C$13*(INDEX(V$331:V$342,$D603))</f>
        <v/>
      </c>
      <c r="W603" s="47">
        <f>W576*Settings!$C$13*(INDEX(W$331:W$342,$D603))</f>
        <v/>
      </c>
      <c r="X603" s="47">
        <f>X576*Settings!$C$13*(INDEX(X$331:X$342,$D603))</f>
        <v/>
      </c>
      <c r="Y603" s="47">
        <f>Y576*Settings!$C$13*(INDEX(Y$331:Y$342,$D603))</f>
        <v/>
      </c>
      <c r="Z603" s="47">
        <f>Z576*Settings!$C$13*(INDEX(Z$331:Z$342,$D603))</f>
        <v/>
      </c>
      <c r="AA603" s="47">
        <f>AA576*Settings!$C$13*(INDEX(AA$331:AA$342,$D603))</f>
        <v/>
      </c>
      <c r="AB603" s="47">
        <f>AB576*Settings!$C$13*(INDEX(AB$331:AB$342,$D603))</f>
        <v/>
      </c>
      <c r="AC603" s="47">
        <f>AC576*Settings!$C$13*(INDEX(AC$331:AC$342,$D603))</f>
        <v/>
      </c>
      <c r="AD603" s="58">
        <f>REVENUE(AD576,Settings!$C$13,INDEX(AD$331:AD$342,$D603))</f>
        <v/>
      </c>
      <c r="AF603" s="11">
        <f>LOWER(Settings!$C$4)&amp;".mit."&amp;$A603&amp;IF($C603="","","."&amp;$C603&amp;"."&amp;$B603)&amp;IF(INDEX(Variables!$D$5:$D$205,MATCH($A603,Variables!$A$5:$A$205,0))="","","."&amp;INDEX(Variables!$D$5:$D$205,MATCH($A603,Variables!$A$5:$A$205,0)))&amp;"."&amp;AF$5</f>
        <v/>
      </c>
      <c r="AG603" s="46">
        <f>AG576*Settings!$C$13*(INDEX(AG$331:AG$342,$D603))</f>
        <v/>
      </c>
      <c r="AH603" s="47">
        <f>AH576*Settings!$C$13*(INDEX(AH$331:AH$342,$D603))</f>
        <v/>
      </c>
      <c r="AI603" s="47">
        <f>AI576*Settings!$C$13*(INDEX(AI$331:AI$342,$D603))</f>
        <v/>
      </c>
      <c r="AJ603" s="47">
        <f>AJ576*Settings!$C$13*(INDEX(AJ$331:AJ$342,$D603))</f>
        <v/>
      </c>
      <c r="AK603" s="47">
        <f>AK576*Settings!$C$13*(INDEX(AK$331:AK$342,$D603))</f>
        <v/>
      </c>
      <c r="AL603" s="47">
        <f>AL576*Settings!$C$13*(INDEX(AL$331:AL$342,$D603))</f>
        <v/>
      </c>
      <c r="AM603" s="47">
        <f>AM576*Settings!$C$13*(INDEX(AM$331:AM$342,$D603))</f>
        <v/>
      </c>
      <c r="AN603" s="47">
        <f>AN576*Settings!$C$13*(INDEX(AN$331:AN$342,$D603))</f>
        <v/>
      </c>
      <c r="AO603" s="47">
        <f>AO576*Settings!$C$13*(INDEX(AO$331:AO$342,$D603))</f>
        <v/>
      </c>
      <c r="AP603" s="47">
        <f>AP576*Settings!$C$13*(INDEX(AP$331:AP$342,$D603))</f>
        <v/>
      </c>
      <c r="AQ603" s="47">
        <f>AQ576*Settings!$C$13*(INDEX(AQ$331:AQ$342,$D603))</f>
        <v/>
      </c>
      <c r="AR603" s="47">
        <f>AR576*Settings!$C$13*(INDEX(AR$331:AR$342,$D603))</f>
        <v/>
      </c>
      <c r="AS603" s="47">
        <f>AS576*Settings!$C$13*(INDEX(AS$331:AS$342,$D603))</f>
        <v/>
      </c>
      <c r="AT603" s="47">
        <f>AT576*Settings!$C$13*(INDEX(AT$331:AT$342,$D603))</f>
        <v/>
      </c>
      <c r="AU603" s="47">
        <f>AU576*Settings!$C$13*(INDEX(AU$331:AU$342,$D603))</f>
        <v/>
      </c>
      <c r="AV603" s="47">
        <f>AV576*Settings!$C$13*(INDEX(AV$331:AV$342,$D603))</f>
        <v/>
      </c>
      <c r="AW603" s="47">
        <f>AW576*Settings!$C$13*(INDEX(AW$331:AW$342,$D603))</f>
        <v/>
      </c>
      <c r="AX603" s="47">
        <f>AX576*Settings!$C$13*(INDEX(AX$331:AX$342,$D603))</f>
        <v/>
      </c>
      <c r="AY603" s="58">
        <f>REVENUE(AY576,Settings!$C$13,INDEX(AY$331:AY$342,$D603))</f>
        <v/>
      </c>
    </row>
    <row r="604" hidden="1" outlineLevel="2">
      <c r="A604" s="14" t="inlineStr">
        <is>
          <t>rsub</t>
        </is>
      </c>
      <c r="B604" s="14" t="inlineStr">
        <is>
          <t>ker</t>
        </is>
      </c>
      <c r="C604" s="14" t="inlineStr">
        <is>
          <t>rod</t>
        </is>
      </c>
      <c r="D604" s="37">
        <f>INDEX(Inputs!$R$5:$R$132,MATCH($B604&amp;"|"&amp;$C604,Inputs!$A$5:$A$132,0))</f>
        <v/>
      </c>
      <c r="E604" s="36" t="n"/>
      <c r="F604" s="36" t="n"/>
      <c r="G604" s="36" t="n"/>
      <c r="H604" s="14">
        <f>INDEX(Variables!$B$5:$B$205,MATCH($A604,Variables!$A$5:$A$205,0))&amp;IF($C604="",""," | "&amp;INDEX(Mapping!$B$5:$B$26,MATCH($C604,Mapping!$A$5:$A$26,0))&amp;" | "&amp;INDEX(Mapping!$B$30:$B$46,MATCH($B604,Mapping!$A$30:$A$46,0)))</f>
        <v/>
      </c>
      <c r="I604" s="14">
        <f>INDEX(Variables!$C$5:$C$205,MATCH($A604,Variables!$A$5:$A$205,0))</f>
        <v/>
      </c>
      <c r="J604" s="14">
        <f>INDEX(Variables!$E$5:$E$205,MATCH($A604,Variables!$A$5:$A$205,0))</f>
        <v/>
      </c>
      <c r="K604" s="11">
        <f>LOWER(Settings!$C$4)&amp;".mit."&amp;$A604&amp;IF($C604="","","."&amp;$C604&amp;"."&amp;$B604)&amp;IF(INDEX(Variables!$D$5:$D$205,MATCH($A604,Variables!$A$5:$A$205,0))="","","."&amp;INDEX(Variables!$D$5:$D$205,MATCH($A604,Variables!$A$5:$A$205,0)))&amp;"."&amp;K$5</f>
        <v/>
      </c>
      <c r="L604" s="46">
        <f>L577*Settings!$C$13*(INDEX(L$331:L$342,$D604))</f>
        <v/>
      </c>
      <c r="M604" s="47">
        <f>M577*Settings!$C$13*(INDEX(M$331:M$342,$D604))</f>
        <v/>
      </c>
      <c r="N604" s="47">
        <f>N577*Settings!$C$13*(INDEX(N$331:N$342,$D604))</f>
        <v/>
      </c>
      <c r="O604" s="47">
        <f>O577*Settings!$C$13*(INDEX(O$331:O$342,$D604))</f>
        <v/>
      </c>
      <c r="P604" s="47">
        <f>P577*Settings!$C$13*(INDEX(P$331:P$342,$D604))</f>
        <v/>
      </c>
      <c r="Q604" s="47">
        <f>Q577*Settings!$C$13*(INDEX(Q$331:Q$342,$D604))</f>
        <v/>
      </c>
      <c r="R604" s="47">
        <f>R577*Settings!$C$13*(INDEX(R$331:R$342,$D604))</f>
        <v/>
      </c>
      <c r="S604" s="47">
        <f>S577*Settings!$C$13*(INDEX(S$331:S$342,$D604))</f>
        <v/>
      </c>
      <c r="T604" s="47">
        <f>T577*Settings!$C$13*(INDEX(T$331:T$342,$D604))</f>
        <v/>
      </c>
      <c r="U604" s="47">
        <f>U577*Settings!$C$13*(INDEX(U$331:U$342,$D604))</f>
        <v/>
      </c>
      <c r="V604" s="47">
        <f>V577*Settings!$C$13*(INDEX(V$331:V$342,$D604))</f>
        <v/>
      </c>
      <c r="W604" s="47">
        <f>W577*Settings!$C$13*(INDEX(W$331:W$342,$D604))</f>
        <v/>
      </c>
      <c r="X604" s="47">
        <f>X577*Settings!$C$13*(INDEX(X$331:X$342,$D604))</f>
        <v/>
      </c>
      <c r="Y604" s="47">
        <f>Y577*Settings!$C$13*(INDEX(Y$331:Y$342,$D604))</f>
        <v/>
      </c>
      <c r="Z604" s="47">
        <f>Z577*Settings!$C$13*(INDEX(Z$331:Z$342,$D604))</f>
        <v/>
      </c>
      <c r="AA604" s="47">
        <f>AA577*Settings!$C$13*(INDEX(AA$331:AA$342,$D604))</f>
        <v/>
      </c>
      <c r="AB604" s="47">
        <f>AB577*Settings!$C$13*(INDEX(AB$331:AB$342,$D604))</f>
        <v/>
      </c>
      <c r="AC604" s="47">
        <f>AC577*Settings!$C$13*(INDEX(AC$331:AC$342,$D604))</f>
        <v/>
      </c>
      <c r="AD604" s="58">
        <f>REVENUE(AD577,Settings!$C$13,INDEX(AD$331:AD$342,$D604))</f>
        <v/>
      </c>
      <c r="AF604" s="11">
        <f>LOWER(Settings!$C$4)&amp;".mit."&amp;$A604&amp;IF($C604="","","."&amp;$C604&amp;"."&amp;$B604)&amp;IF(INDEX(Variables!$D$5:$D$205,MATCH($A604,Variables!$A$5:$A$205,0))="","","."&amp;INDEX(Variables!$D$5:$D$205,MATCH($A604,Variables!$A$5:$A$205,0)))&amp;"."&amp;AF$5</f>
        <v/>
      </c>
      <c r="AG604" s="46">
        <f>AG577*Settings!$C$13*(INDEX(AG$331:AG$342,$D604))</f>
        <v/>
      </c>
      <c r="AH604" s="47">
        <f>AH577*Settings!$C$13*(INDEX(AH$331:AH$342,$D604))</f>
        <v/>
      </c>
      <c r="AI604" s="47">
        <f>AI577*Settings!$C$13*(INDEX(AI$331:AI$342,$D604))</f>
        <v/>
      </c>
      <c r="AJ604" s="47">
        <f>AJ577*Settings!$C$13*(INDEX(AJ$331:AJ$342,$D604))</f>
        <v/>
      </c>
      <c r="AK604" s="47">
        <f>AK577*Settings!$C$13*(INDEX(AK$331:AK$342,$D604))</f>
        <v/>
      </c>
      <c r="AL604" s="47">
        <f>AL577*Settings!$C$13*(INDEX(AL$331:AL$342,$D604))</f>
        <v/>
      </c>
      <c r="AM604" s="47">
        <f>AM577*Settings!$C$13*(INDEX(AM$331:AM$342,$D604))</f>
        <v/>
      </c>
      <c r="AN604" s="47">
        <f>AN577*Settings!$C$13*(INDEX(AN$331:AN$342,$D604))</f>
        <v/>
      </c>
      <c r="AO604" s="47">
        <f>AO577*Settings!$C$13*(INDEX(AO$331:AO$342,$D604))</f>
        <v/>
      </c>
      <c r="AP604" s="47">
        <f>AP577*Settings!$C$13*(INDEX(AP$331:AP$342,$D604))</f>
        <v/>
      </c>
      <c r="AQ604" s="47">
        <f>AQ577*Settings!$C$13*(INDEX(AQ$331:AQ$342,$D604))</f>
        <v/>
      </c>
      <c r="AR604" s="47">
        <f>AR577*Settings!$C$13*(INDEX(AR$331:AR$342,$D604))</f>
        <v/>
      </c>
      <c r="AS604" s="47">
        <f>AS577*Settings!$C$13*(INDEX(AS$331:AS$342,$D604))</f>
        <v/>
      </c>
      <c r="AT604" s="47">
        <f>AT577*Settings!$C$13*(INDEX(AT$331:AT$342,$D604))</f>
        <v/>
      </c>
      <c r="AU604" s="47">
        <f>AU577*Settings!$C$13*(INDEX(AU$331:AU$342,$D604))</f>
        <v/>
      </c>
      <c r="AV604" s="47">
        <f>AV577*Settings!$C$13*(INDEX(AV$331:AV$342,$D604))</f>
        <v/>
      </c>
      <c r="AW604" s="47">
        <f>AW577*Settings!$C$13*(INDEX(AW$331:AW$342,$D604))</f>
        <v/>
      </c>
      <c r="AX604" s="47">
        <f>AX577*Settings!$C$13*(INDEX(AX$331:AX$342,$D604))</f>
        <v/>
      </c>
      <c r="AY604" s="58">
        <f>REVENUE(AY577,Settings!$C$13,INDEX(AY$331:AY$342,$D604))</f>
        <v/>
      </c>
    </row>
    <row r="605" hidden="1" outlineLevel="2">
      <c r="A605" s="14" t="inlineStr">
        <is>
          <t>rsub</t>
        </is>
      </c>
      <c r="B605" s="14" t="inlineStr">
        <is>
          <t>oop</t>
        </is>
      </c>
      <c r="C605" s="14" t="inlineStr">
        <is>
          <t>rod</t>
        </is>
      </c>
      <c r="D605" s="37">
        <f>INDEX(Inputs!$R$5:$R$132,MATCH($B605&amp;"|"&amp;$C605,Inputs!$A$5:$A$132,0))</f>
        <v/>
      </c>
      <c r="E605" s="36" t="n"/>
      <c r="F605" s="36" t="n"/>
      <c r="G605" s="36" t="n"/>
      <c r="H605" s="14">
        <f>INDEX(Variables!$B$5:$B$205,MATCH($A605,Variables!$A$5:$A$205,0))&amp;IF($C605="",""," | "&amp;INDEX(Mapping!$B$5:$B$26,MATCH($C605,Mapping!$A$5:$A$26,0))&amp;" | "&amp;INDEX(Mapping!$B$30:$B$46,MATCH($B605,Mapping!$A$30:$A$46,0)))</f>
        <v/>
      </c>
      <c r="I605" s="14">
        <f>INDEX(Variables!$C$5:$C$205,MATCH($A605,Variables!$A$5:$A$205,0))</f>
        <v/>
      </c>
      <c r="J605" s="14">
        <f>INDEX(Variables!$E$5:$E$205,MATCH($A605,Variables!$A$5:$A$205,0))</f>
        <v/>
      </c>
      <c r="K605" s="11">
        <f>LOWER(Settings!$C$4)&amp;".mit."&amp;$A605&amp;IF($C605="","","."&amp;$C605&amp;"."&amp;$B605)&amp;IF(INDEX(Variables!$D$5:$D$205,MATCH($A605,Variables!$A$5:$A$205,0))="","","."&amp;INDEX(Variables!$D$5:$D$205,MATCH($A605,Variables!$A$5:$A$205,0)))&amp;"."&amp;K$5</f>
        <v/>
      </c>
      <c r="L605" s="46">
        <f>L578*Settings!$C$13*(INDEX(L$331:L$342,$D605))</f>
        <v/>
      </c>
      <c r="M605" s="47">
        <f>M578*Settings!$C$13*(INDEX(M$331:M$342,$D605))</f>
        <v/>
      </c>
      <c r="N605" s="47">
        <f>N578*Settings!$C$13*(INDEX(N$331:N$342,$D605))</f>
        <v/>
      </c>
      <c r="O605" s="47">
        <f>O578*Settings!$C$13*(INDEX(O$331:O$342,$D605))</f>
        <v/>
      </c>
      <c r="P605" s="47">
        <f>P578*Settings!$C$13*(INDEX(P$331:P$342,$D605))</f>
        <v/>
      </c>
      <c r="Q605" s="47">
        <f>Q578*Settings!$C$13*(INDEX(Q$331:Q$342,$D605))</f>
        <v/>
      </c>
      <c r="R605" s="47">
        <f>R578*Settings!$C$13*(INDEX(R$331:R$342,$D605))</f>
        <v/>
      </c>
      <c r="S605" s="47">
        <f>S578*Settings!$C$13*(INDEX(S$331:S$342,$D605))</f>
        <v/>
      </c>
      <c r="T605" s="47">
        <f>T578*Settings!$C$13*(INDEX(T$331:T$342,$D605))</f>
        <v/>
      </c>
      <c r="U605" s="47">
        <f>U578*Settings!$C$13*(INDEX(U$331:U$342,$D605))</f>
        <v/>
      </c>
      <c r="V605" s="47">
        <f>V578*Settings!$C$13*(INDEX(V$331:V$342,$D605))</f>
        <v/>
      </c>
      <c r="W605" s="47">
        <f>W578*Settings!$C$13*(INDEX(W$331:W$342,$D605))</f>
        <v/>
      </c>
      <c r="X605" s="47">
        <f>X578*Settings!$C$13*(INDEX(X$331:X$342,$D605))</f>
        <v/>
      </c>
      <c r="Y605" s="47">
        <f>Y578*Settings!$C$13*(INDEX(Y$331:Y$342,$D605))</f>
        <v/>
      </c>
      <c r="Z605" s="47">
        <f>Z578*Settings!$C$13*(INDEX(Z$331:Z$342,$D605))</f>
        <v/>
      </c>
      <c r="AA605" s="47">
        <f>AA578*Settings!$C$13*(INDEX(AA$331:AA$342,$D605))</f>
        <v/>
      </c>
      <c r="AB605" s="47">
        <f>AB578*Settings!$C$13*(INDEX(AB$331:AB$342,$D605))</f>
        <v/>
      </c>
      <c r="AC605" s="47">
        <f>AC578*Settings!$C$13*(INDEX(AC$331:AC$342,$D605))</f>
        <v/>
      </c>
      <c r="AD605" s="58">
        <f>REVENUE(AD578,Settings!$C$13,INDEX(AD$331:AD$342,$D605))</f>
        <v/>
      </c>
      <c r="AF605" s="11">
        <f>LOWER(Settings!$C$4)&amp;".mit."&amp;$A605&amp;IF($C605="","","."&amp;$C605&amp;"."&amp;$B605)&amp;IF(INDEX(Variables!$D$5:$D$205,MATCH($A605,Variables!$A$5:$A$205,0))="","","."&amp;INDEX(Variables!$D$5:$D$205,MATCH($A605,Variables!$A$5:$A$205,0)))&amp;"."&amp;AF$5</f>
        <v/>
      </c>
      <c r="AG605" s="46">
        <f>AG578*Settings!$C$13*(INDEX(AG$331:AG$342,$D605))</f>
        <v/>
      </c>
      <c r="AH605" s="47">
        <f>AH578*Settings!$C$13*(INDEX(AH$331:AH$342,$D605))</f>
        <v/>
      </c>
      <c r="AI605" s="47">
        <f>AI578*Settings!$C$13*(INDEX(AI$331:AI$342,$D605))</f>
        <v/>
      </c>
      <c r="AJ605" s="47">
        <f>AJ578*Settings!$C$13*(INDEX(AJ$331:AJ$342,$D605))</f>
        <v/>
      </c>
      <c r="AK605" s="47">
        <f>AK578*Settings!$C$13*(INDEX(AK$331:AK$342,$D605))</f>
        <v/>
      </c>
      <c r="AL605" s="47">
        <f>AL578*Settings!$C$13*(INDEX(AL$331:AL$342,$D605))</f>
        <v/>
      </c>
      <c r="AM605" s="47">
        <f>AM578*Settings!$C$13*(INDEX(AM$331:AM$342,$D605))</f>
        <v/>
      </c>
      <c r="AN605" s="47">
        <f>AN578*Settings!$C$13*(INDEX(AN$331:AN$342,$D605))</f>
        <v/>
      </c>
      <c r="AO605" s="47">
        <f>AO578*Settings!$C$13*(INDEX(AO$331:AO$342,$D605))</f>
        <v/>
      </c>
      <c r="AP605" s="47">
        <f>AP578*Settings!$C$13*(INDEX(AP$331:AP$342,$D605))</f>
        <v/>
      </c>
      <c r="AQ605" s="47">
        <f>AQ578*Settings!$C$13*(INDEX(AQ$331:AQ$342,$D605))</f>
        <v/>
      </c>
      <c r="AR605" s="47">
        <f>AR578*Settings!$C$13*(INDEX(AR$331:AR$342,$D605))</f>
        <v/>
      </c>
      <c r="AS605" s="47">
        <f>AS578*Settings!$C$13*(INDEX(AS$331:AS$342,$D605))</f>
        <v/>
      </c>
      <c r="AT605" s="47">
        <f>AT578*Settings!$C$13*(INDEX(AT$331:AT$342,$D605))</f>
        <v/>
      </c>
      <c r="AU605" s="47">
        <f>AU578*Settings!$C$13*(INDEX(AU$331:AU$342,$D605))</f>
        <v/>
      </c>
      <c r="AV605" s="47">
        <f>AV578*Settings!$C$13*(INDEX(AV$331:AV$342,$D605))</f>
        <v/>
      </c>
      <c r="AW605" s="47">
        <f>AW578*Settings!$C$13*(INDEX(AW$331:AW$342,$D605))</f>
        <v/>
      </c>
      <c r="AX605" s="47">
        <f>AX578*Settings!$C$13*(INDEX(AX$331:AX$342,$D605))</f>
        <v/>
      </c>
      <c r="AY605" s="58">
        <f>REVENUE(AY578,Settings!$C$13,INDEX(AY$331:AY$342,$D605))</f>
        <v/>
      </c>
    </row>
    <row r="606" hidden="1" outlineLevel="2">
      <c r="A606" s="14" t="inlineStr">
        <is>
          <t>rsub</t>
        </is>
      </c>
      <c r="B606" s="14" t="inlineStr">
        <is>
          <t>bio</t>
        </is>
      </c>
      <c r="C606" s="14" t="inlineStr">
        <is>
          <t>rod</t>
        </is>
      </c>
      <c r="D606" s="37">
        <f>INDEX(Inputs!$R$5:$R$132,MATCH($B606&amp;"|"&amp;$C606,Inputs!$A$5:$A$132,0))</f>
        <v/>
      </c>
      <c r="E606" s="36" t="n"/>
      <c r="F606" s="36" t="n"/>
      <c r="G606" s="36" t="n"/>
      <c r="H606" s="14">
        <f>INDEX(Variables!$B$5:$B$205,MATCH($A606,Variables!$A$5:$A$205,0))&amp;IF($C606="",""," | "&amp;INDEX(Mapping!$B$5:$B$26,MATCH($C606,Mapping!$A$5:$A$26,0))&amp;" | "&amp;INDEX(Mapping!$B$30:$B$46,MATCH($B606,Mapping!$A$30:$A$46,0)))</f>
        <v/>
      </c>
      <c r="I606" s="14">
        <f>INDEX(Variables!$C$5:$C$205,MATCH($A606,Variables!$A$5:$A$205,0))</f>
        <v/>
      </c>
      <c r="J606" s="14">
        <f>INDEX(Variables!$E$5:$E$205,MATCH($A606,Variables!$A$5:$A$205,0))</f>
        <v/>
      </c>
      <c r="K606" s="11">
        <f>LOWER(Settings!$C$4)&amp;".mit."&amp;$A606&amp;IF($C606="","","."&amp;$C606&amp;"."&amp;$B606)&amp;IF(INDEX(Variables!$D$5:$D$205,MATCH($A606,Variables!$A$5:$A$205,0))="","","."&amp;INDEX(Variables!$D$5:$D$205,MATCH($A606,Variables!$A$5:$A$205,0)))&amp;"."&amp;K$5</f>
        <v/>
      </c>
      <c r="L606" s="46">
        <f>L579*Settings!$C$13*(INDEX(L$331:L$342,$D606))</f>
        <v/>
      </c>
      <c r="M606" s="47">
        <f>M579*Settings!$C$13*(INDEX(M$331:M$342,$D606))</f>
        <v/>
      </c>
      <c r="N606" s="47">
        <f>N579*Settings!$C$13*(INDEX(N$331:N$342,$D606))</f>
        <v/>
      </c>
      <c r="O606" s="47">
        <f>O579*Settings!$C$13*(INDEX(O$331:O$342,$D606))</f>
        <v/>
      </c>
      <c r="P606" s="47">
        <f>P579*Settings!$C$13*(INDEX(P$331:P$342,$D606))</f>
        <v/>
      </c>
      <c r="Q606" s="47">
        <f>Q579*Settings!$C$13*(INDEX(Q$331:Q$342,$D606))</f>
        <v/>
      </c>
      <c r="R606" s="47">
        <f>R579*Settings!$C$13*(INDEX(R$331:R$342,$D606))</f>
        <v/>
      </c>
      <c r="S606" s="47">
        <f>S579*Settings!$C$13*(INDEX(S$331:S$342,$D606))</f>
        <v/>
      </c>
      <c r="T606" s="47">
        <f>T579*Settings!$C$13*(INDEX(T$331:T$342,$D606))</f>
        <v/>
      </c>
      <c r="U606" s="47">
        <f>U579*Settings!$C$13*(INDEX(U$331:U$342,$D606))</f>
        <v/>
      </c>
      <c r="V606" s="47">
        <f>V579*Settings!$C$13*(INDEX(V$331:V$342,$D606))</f>
        <v/>
      </c>
      <c r="W606" s="47">
        <f>W579*Settings!$C$13*(INDEX(W$331:W$342,$D606))</f>
        <v/>
      </c>
      <c r="X606" s="47">
        <f>X579*Settings!$C$13*(INDEX(X$331:X$342,$D606))</f>
        <v/>
      </c>
      <c r="Y606" s="47">
        <f>Y579*Settings!$C$13*(INDEX(Y$331:Y$342,$D606))</f>
        <v/>
      </c>
      <c r="Z606" s="47">
        <f>Z579*Settings!$C$13*(INDEX(Z$331:Z$342,$D606))</f>
        <v/>
      </c>
      <c r="AA606" s="47">
        <f>AA579*Settings!$C$13*(INDEX(AA$331:AA$342,$D606))</f>
        <v/>
      </c>
      <c r="AB606" s="47">
        <f>AB579*Settings!$C$13*(INDEX(AB$331:AB$342,$D606))</f>
        <v/>
      </c>
      <c r="AC606" s="47">
        <f>AC579*Settings!$C$13*(INDEX(AC$331:AC$342,$D606))</f>
        <v/>
      </c>
      <c r="AD606" s="58">
        <f>REVENUE(AD579,Settings!$C$13,INDEX(AD$331:AD$342,$D606))</f>
        <v/>
      </c>
      <c r="AF606" s="11">
        <f>LOWER(Settings!$C$4)&amp;".mit."&amp;$A606&amp;IF($C606="","","."&amp;$C606&amp;"."&amp;$B606)&amp;IF(INDEX(Variables!$D$5:$D$205,MATCH($A606,Variables!$A$5:$A$205,0))="","","."&amp;INDEX(Variables!$D$5:$D$205,MATCH($A606,Variables!$A$5:$A$205,0)))&amp;"."&amp;AF$5</f>
        <v/>
      </c>
      <c r="AG606" s="46">
        <f>AG579*Settings!$C$13*(INDEX(AG$331:AG$342,$D606))</f>
        <v/>
      </c>
      <c r="AH606" s="47">
        <f>AH579*Settings!$C$13*(INDEX(AH$331:AH$342,$D606))</f>
        <v/>
      </c>
      <c r="AI606" s="47">
        <f>AI579*Settings!$C$13*(INDEX(AI$331:AI$342,$D606))</f>
        <v/>
      </c>
      <c r="AJ606" s="47">
        <f>AJ579*Settings!$C$13*(INDEX(AJ$331:AJ$342,$D606))</f>
        <v/>
      </c>
      <c r="AK606" s="47">
        <f>AK579*Settings!$C$13*(INDEX(AK$331:AK$342,$D606))</f>
        <v/>
      </c>
      <c r="AL606" s="47">
        <f>AL579*Settings!$C$13*(INDEX(AL$331:AL$342,$D606))</f>
        <v/>
      </c>
      <c r="AM606" s="47">
        <f>AM579*Settings!$C$13*(INDEX(AM$331:AM$342,$D606))</f>
        <v/>
      </c>
      <c r="AN606" s="47">
        <f>AN579*Settings!$C$13*(INDEX(AN$331:AN$342,$D606))</f>
        <v/>
      </c>
      <c r="AO606" s="47">
        <f>AO579*Settings!$C$13*(INDEX(AO$331:AO$342,$D606))</f>
        <v/>
      </c>
      <c r="AP606" s="47">
        <f>AP579*Settings!$C$13*(INDEX(AP$331:AP$342,$D606))</f>
        <v/>
      </c>
      <c r="AQ606" s="47">
        <f>AQ579*Settings!$C$13*(INDEX(AQ$331:AQ$342,$D606))</f>
        <v/>
      </c>
      <c r="AR606" s="47">
        <f>AR579*Settings!$C$13*(INDEX(AR$331:AR$342,$D606))</f>
        <v/>
      </c>
      <c r="AS606" s="47">
        <f>AS579*Settings!$C$13*(INDEX(AS$331:AS$342,$D606))</f>
        <v/>
      </c>
      <c r="AT606" s="47">
        <f>AT579*Settings!$C$13*(INDEX(AT$331:AT$342,$D606))</f>
        <v/>
      </c>
      <c r="AU606" s="47">
        <f>AU579*Settings!$C$13*(INDEX(AU$331:AU$342,$D606))</f>
        <v/>
      </c>
      <c r="AV606" s="47">
        <f>AV579*Settings!$C$13*(INDEX(AV$331:AV$342,$D606))</f>
        <v/>
      </c>
      <c r="AW606" s="47">
        <f>AW579*Settings!$C$13*(INDEX(AW$331:AW$342,$D606))</f>
        <v/>
      </c>
      <c r="AX606" s="47">
        <f>AX579*Settings!$C$13*(INDEX(AX$331:AX$342,$D606))</f>
        <v/>
      </c>
      <c r="AY606" s="58">
        <f>REVENUE(AY579,Settings!$C$13,INDEX(AY$331:AY$342,$D606))</f>
        <v/>
      </c>
    </row>
    <row r="607" hidden="1" outlineLevel="2"/>
    <row r="608" hidden="1" outlineLevel="2">
      <c r="A608" s="14" t="inlineStr">
        <is>
          <t>rnew</t>
        </is>
      </c>
      <c r="B608" s="14" t="inlineStr">
        <is>
          <t>coa</t>
        </is>
      </c>
      <c r="C608" s="14" t="inlineStr">
        <is>
          <t>rod</t>
        </is>
      </c>
      <c r="D608" s="37">
        <f>INDEX(Inputs!$S$5:$S$132,MATCH($B608&amp;"|"&amp;$C608,Inputs!$A$5:$A$132,0))</f>
        <v/>
      </c>
      <c r="E608" s="36" t="n"/>
      <c r="F608" s="36" t="n"/>
      <c r="G608" s="36" t="n"/>
      <c r="H608" s="14">
        <f>INDEX(Variables!$B$5:$B$205,MATCH($A608,Variables!$A$5:$A$205,0))&amp;IF($C608="",""," | "&amp;INDEX(Mapping!$B$5:$B$26,MATCH($C608,Mapping!$A$5:$A$26,0))&amp;" | "&amp;INDEX(Mapping!$B$30:$B$46,MATCH($B608,Mapping!$A$30:$A$46,0)))</f>
        <v/>
      </c>
      <c r="I608" s="14">
        <f>INDEX(Variables!$C$5:$C$205,MATCH($A608,Variables!$A$5:$A$205,0))</f>
        <v/>
      </c>
      <c r="J608" s="14">
        <f>INDEX(Variables!$E$5:$E$205,MATCH($A608,Variables!$A$5:$A$205,0))</f>
        <v/>
      </c>
      <c r="K608" s="11">
        <f>LOWER(Settings!$C$4)&amp;".mit."&amp;$A608&amp;IF($C608="","","."&amp;$C608&amp;"."&amp;$B608)&amp;IF(INDEX(Variables!$D$5:$D$205,MATCH($A608,Variables!$A$5:$A$205,0))="","","."&amp;INDEX(Variables!$D$5:$D$205,MATCH($A608,Variables!$A$5:$A$205,0)))&amp;"."&amp;K$5</f>
        <v/>
      </c>
      <c r="L608" s="46">
        <f>L572*Settings!$C$13*(L518+L536+L527*L$195+L545*$D608)</f>
        <v/>
      </c>
      <c r="M608" s="47">
        <f>M572*Settings!$C$13*(M518+M536+M527*M$195+M545*$D608)</f>
        <v/>
      </c>
      <c r="N608" s="47">
        <f>N572*Settings!$C$13*(N518+N536+N527*N$195+N545*$D608)</f>
        <v/>
      </c>
      <c r="O608" s="47">
        <f>O572*Settings!$C$13*(O518+O536+O527*O$195+O545*$D608)</f>
        <v/>
      </c>
      <c r="P608" s="47">
        <f>P572*Settings!$C$13*(P518+P536+P527*P$195+P545*$D608)</f>
        <v/>
      </c>
      <c r="Q608" s="47">
        <f>Q572*Settings!$C$13*(Q518+Q536+Q527*Q$195+Q545*$D608)</f>
        <v/>
      </c>
      <c r="R608" s="47">
        <f>R572*Settings!$C$13*(R518+R536+R527*R$195+R545*$D608)</f>
        <v/>
      </c>
      <c r="S608" s="47">
        <f>S572*Settings!$C$13*(S518+S536+S527*S$195+S545*$D608)</f>
        <v/>
      </c>
      <c r="T608" s="47">
        <f>T572*Settings!$C$13*(T518+T536+T527*T$195+T545*$D608)</f>
        <v/>
      </c>
      <c r="U608" s="47">
        <f>U572*Settings!$C$13*(U518+U536+U527*U$195+U545*$D608)</f>
        <v/>
      </c>
      <c r="V608" s="47">
        <f>V572*Settings!$C$13*(V518+V536+V527*V$195+V545*$D608)</f>
        <v/>
      </c>
      <c r="W608" s="47">
        <f>W572*Settings!$C$13*(W518+W536+W527*W$195+W545*$D608)</f>
        <v/>
      </c>
      <c r="X608" s="47">
        <f>X572*Settings!$C$13*(X518+X536+X527*X$195+X545*$D608)</f>
        <v/>
      </c>
      <c r="Y608" s="47">
        <f>Y572*Settings!$C$13*(Y518+Y536+Y527*Y$195+Y545*$D608)</f>
        <v/>
      </c>
      <c r="Z608" s="47">
        <f>Z572*Settings!$C$13*(Z518+Z536+Z527*Z$195+Z545*$D608)</f>
        <v/>
      </c>
      <c r="AA608" s="47">
        <f>AA572*Settings!$C$13*(AA518+AA536+AA527*AA$195+AA545*$D608)</f>
        <v/>
      </c>
      <c r="AB608" s="47">
        <f>AB572*Settings!$C$13*(AB518+AB536+AB527*AB$195+AB545*$D608)</f>
        <v/>
      </c>
      <c r="AC608" s="47">
        <f>AC572*Settings!$C$13*(AC518+AC536+AC527*AC$195+AC545*$D608)</f>
        <v/>
      </c>
      <c r="AD608" s="58">
        <f>REVENUE(AD572,Settings!$C$13,NEWREVRATE(AD518,AD536,AD527,AD$195,AD545,$D608))</f>
        <v/>
      </c>
      <c r="AF608" s="11">
        <f>LOWER(Settings!$C$4)&amp;".mit."&amp;$A608&amp;IF($C608="","","."&amp;$C608&amp;"."&amp;$B608)&amp;IF(INDEX(Variables!$D$5:$D$205,MATCH($A608,Variables!$A$5:$A$205,0))="","","."&amp;INDEX(Variables!$D$5:$D$205,MATCH($A608,Variables!$A$5:$A$205,0)))&amp;"."&amp;AF$5</f>
        <v/>
      </c>
      <c r="AG608" s="46">
        <f>AG572*Settings!$C$13*(AG518+AG536+AG527*AG$195+AG545*$D608)</f>
        <v/>
      </c>
      <c r="AH608" s="47">
        <f>AH572*Settings!$C$13*(AH518+AH536+AH527*AH$195+AH545*$D608)</f>
        <v/>
      </c>
      <c r="AI608" s="47">
        <f>AI572*Settings!$C$13*(AI518+AI536+AI527*AI$195+AI545*$D608)</f>
        <v/>
      </c>
      <c r="AJ608" s="47">
        <f>AJ572*Settings!$C$13*(AJ518+AJ536+AJ527*AJ$195+AJ545*$D608)</f>
        <v/>
      </c>
      <c r="AK608" s="47">
        <f>AK572*Settings!$C$13*(AK518+AK536+AK527*AK$195+AK545*$D608)</f>
        <v/>
      </c>
      <c r="AL608" s="47">
        <f>AL572*Settings!$C$13*(AL518+AL536+AL527*AL$195+AL545*$D608)</f>
        <v/>
      </c>
      <c r="AM608" s="47">
        <f>AM572*Settings!$C$13*(AM518+AM536+AM527*AM$195+AM545*$D608)</f>
        <v/>
      </c>
      <c r="AN608" s="47">
        <f>AN572*Settings!$C$13*(AN518+AN536+AN527*AN$195+AN545*$D608)</f>
        <v/>
      </c>
      <c r="AO608" s="47">
        <f>AO572*Settings!$C$13*(AO518+AO536+AO527*AO$195+AO545*$D608)</f>
        <v/>
      </c>
      <c r="AP608" s="47">
        <f>AP572*Settings!$C$13*(AP518+AP536+AP527*AP$195+AP545*$D608)</f>
        <v/>
      </c>
      <c r="AQ608" s="47">
        <f>AQ572*Settings!$C$13*(AQ518+AQ536+AQ527*AQ$195+AQ545*$D608)</f>
        <v/>
      </c>
      <c r="AR608" s="47">
        <f>AR572*Settings!$C$13*(AR518+AR536+AR527*AR$195+AR545*$D608)</f>
        <v/>
      </c>
      <c r="AS608" s="47">
        <f>AS572*Settings!$C$13*(AS518+AS536+AS527*AS$195+AS545*$D608)</f>
        <v/>
      </c>
      <c r="AT608" s="47">
        <f>AT572*Settings!$C$13*(AT518+AT536+AT527*AT$195+AT545*$D608)</f>
        <v/>
      </c>
      <c r="AU608" s="47">
        <f>AU572*Settings!$C$13*(AU518+AU536+AU527*AU$195+AU545*$D608)</f>
        <v/>
      </c>
      <c r="AV608" s="47">
        <f>AV572*Settings!$C$13*(AV518+AV536+AV527*AV$195+AV545*$D608)</f>
        <v/>
      </c>
      <c r="AW608" s="47">
        <f>AW572*Settings!$C$13*(AW518+AW536+AW527*AW$195+AW545*$D608)</f>
        <v/>
      </c>
      <c r="AX608" s="47">
        <f>AX572*Settings!$C$13*(AX518+AX536+AX527*AX$195+AX545*$D608)</f>
        <v/>
      </c>
      <c r="AY608" s="58">
        <f>REVENUE(AY572,Settings!$C$13,NEWREVRATE(AY518,AY536,AY527,AY$195,AY545,$D608))</f>
        <v/>
      </c>
    </row>
    <row r="609" hidden="1" outlineLevel="2">
      <c r="A609" s="14" t="inlineStr">
        <is>
          <t>rnew</t>
        </is>
      </c>
      <c r="B609" s="14" t="inlineStr">
        <is>
          <t>nga</t>
        </is>
      </c>
      <c r="C609" s="14" t="inlineStr">
        <is>
          <t>rod</t>
        </is>
      </c>
      <c r="D609" s="37">
        <f>INDEX(Inputs!$S$5:$S$132,MATCH($B609&amp;"|"&amp;$C609,Inputs!$A$5:$A$132,0))</f>
        <v/>
      </c>
      <c r="E609" s="36" t="n"/>
      <c r="F609" s="36" t="n"/>
      <c r="G609" s="36" t="n"/>
      <c r="H609" s="14">
        <f>INDEX(Variables!$B$5:$B$205,MATCH($A609,Variables!$A$5:$A$205,0))&amp;IF($C609="",""," | "&amp;INDEX(Mapping!$B$5:$B$26,MATCH($C609,Mapping!$A$5:$A$26,0))&amp;" | "&amp;INDEX(Mapping!$B$30:$B$46,MATCH($B609,Mapping!$A$30:$A$46,0)))</f>
        <v/>
      </c>
      <c r="I609" s="14">
        <f>INDEX(Variables!$C$5:$C$205,MATCH($A609,Variables!$A$5:$A$205,0))</f>
        <v/>
      </c>
      <c r="J609" s="14">
        <f>INDEX(Variables!$E$5:$E$205,MATCH($A609,Variables!$A$5:$A$205,0))</f>
        <v/>
      </c>
      <c r="K609" s="11">
        <f>LOWER(Settings!$C$4)&amp;".mit."&amp;$A609&amp;IF($C609="","","."&amp;$C609&amp;"."&amp;$B609)&amp;IF(INDEX(Variables!$D$5:$D$205,MATCH($A609,Variables!$A$5:$A$205,0))="","","."&amp;INDEX(Variables!$D$5:$D$205,MATCH($A609,Variables!$A$5:$A$205,0)))&amp;"."&amp;K$5</f>
        <v/>
      </c>
      <c r="L609" s="46">
        <f>L573*Settings!$C$13*(L519+L537+L528*L$195+L546*$D609)</f>
        <v/>
      </c>
      <c r="M609" s="47">
        <f>M573*Settings!$C$13*(M519+M537+M528*M$195+M546*$D609)</f>
        <v/>
      </c>
      <c r="N609" s="47">
        <f>N573*Settings!$C$13*(N519+N537+N528*N$195+N546*$D609)</f>
        <v/>
      </c>
      <c r="O609" s="47">
        <f>O573*Settings!$C$13*(O519+O537+O528*O$195+O546*$D609)</f>
        <v/>
      </c>
      <c r="P609" s="47">
        <f>P573*Settings!$C$13*(P519+P537+P528*P$195+P546*$D609)</f>
        <v/>
      </c>
      <c r="Q609" s="47">
        <f>Q573*Settings!$C$13*(Q519+Q537+Q528*Q$195+Q546*$D609)</f>
        <v/>
      </c>
      <c r="R609" s="47">
        <f>R573*Settings!$C$13*(R519+R537+R528*R$195+R546*$D609)</f>
        <v/>
      </c>
      <c r="S609" s="47">
        <f>S573*Settings!$C$13*(S519+S537+S528*S$195+S546*$D609)</f>
        <v/>
      </c>
      <c r="T609" s="47">
        <f>T573*Settings!$C$13*(T519+T537+T528*T$195+T546*$D609)</f>
        <v/>
      </c>
      <c r="U609" s="47">
        <f>U573*Settings!$C$13*(U519+U537+U528*U$195+U546*$D609)</f>
        <v/>
      </c>
      <c r="V609" s="47">
        <f>V573*Settings!$C$13*(V519+V537+V528*V$195+V546*$D609)</f>
        <v/>
      </c>
      <c r="W609" s="47">
        <f>W573*Settings!$C$13*(W519+W537+W528*W$195+W546*$D609)</f>
        <v/>
      </c>
      <c r="X609" s="47">
        <f>X573*Settings!$C$13*(X519+X537+X528*X$195+X546*$D609)</f>
        <v/>
      </c>
      <c r="Y609" s="47">
        <f>Y573*Settings!$C$13*(Y519+Y537+Y528*Y$195+Y546*$D609)</f>
        <v/>
      </c>
      <c r="Z609" s="47">
        <f>Z573*Settings!$C$13*(Z519+Z537+Z528*Z$195+Z546*$D609)</f>
        <v/>
      </c>
      <c r="AA609" s="47">
        <f>AA573*Settings!$C$13*(AA519+AA537+AA528*AA$195+AA546*$D609)</f>
        <v/>
      </c>
      <c r="AB609" s="47">
        <f>AB573*Settings!$C$13*(AB519+AB537+AB528*AB$195+AB546*$D609)</f>
        <v/>
      </c>
      <c r="AC609" s="47">
        <f>AC573*Settings!$C$13*(AC519+AC537+AC528*AC$195+AC546*$D609)</f>
        <v/>
      </c>
      <c r="AD609" s="58">
        <f>REVENUE(AD573,Settings!$C$13,NEWREVRATE(AD519,AD537,AD528,AD$195,AD546,$D609))</f>
        <v/>
      </c>
      <c r="AF609" s="11">
        <f>LOWER(Settings!$C$4)&amp;".mit."&amp;$A609&amp;IF($C609="","","."&amp;$C609&amp;"."&amp;$B609)&amp;IF(INDEX(Variables!$D$5:$D$205,MATCH($A609,Variables!$A$5:$A$205,0))="","","."&amp;INDEX(Variables!$D$5:$D$205,MATCH($A609,Variables!$A$5:$A$205,0)))&amp;"."&amp;AF$5</f>
        <v/>
      </c>
      <c r="AG609" s="46">
        <f>AG573*Settings!$C$13*(AG519+AG537+AG528*AG$195+AG546*$D609)</f>
        <v/>
      </c>
      <c r="AH609" s="47">
        <f>AH573*Settings!$C$13*(AH519+AH537+AH528*AH$195+AH546*$D609)</f>
        <v/>
      </c>
      <c r="AI609" s="47">
        <f>AI573*Settings!$C$13*(AI519+AI537+AI528*AI$195+AI546*$D609)</f>
        <v/>
      </c>
      <c r="AJ609" s="47">
        <f>AJ573*Settings!$C$13*(AJ519+AJ537+AJ528*AJ$195+AJ546*$D609)</f>
        <v/>
      </c>
      <c r="AK609" s="47">
        <f>AK573*Settings!$C$13*(AK519+AK537+AK528*AK$195+AK546*$D609)</f>
        <v/>
      </c>
      <c r="AL609" s="47">
        <f>AL573*Settings!$C$13*(AL519+AL537+AL528*AL$195+AL546*$D609)</f>
        <v/>
      </c>
      <c r="AM609" s="47">
        <f>AM573*Settings!$C$13*(AM519+AM537+AM528*AM$195+AM546*$D609)</f>
        <v/>
      </c>
      <c r="AN609" s="47">
        <f>AN573*Settings!$C$13*(AN519+AN537+AN528*AN$195+AN546*$D609)</f>
        <v/>
      </c>
      <c r="AO609" s="47">
        <f>AO573*Settings!$C$13*(AO519+AO537+AO528*AO$195+AO546*$D609)</f>
        <v/>
      </c>
      <c r="AP609" s="47">
        <f>AP573*Settings!$C$13*(AP519+AP537+AP528*AP$195+AP546*$D609)</f>
        <v/>
      </c>
      <c r="AQ609" s="47">
        <f>AQ573*Settings!$C$13*(AQ519+AQ537+AQ528*AQ$195+AQ546*$D609)</f>
        <v/>
      </c>
      <c r="AR609" s="47">
        <f>AR573*Settings!$C$13*(AR519+AR537+AR528*AR$195+AR546*$D609)</f>
        <v/>
      </c>
      <c r="AS609" s="47">
        <f>AS573*Settings!$C$13*(AS519+AS537+AS528*AS$195+AS546*$D609)</f>
        <v/>
      </c>
      <c r="AT609" s="47">
        <f>AT573*Settings!$C$13*(AT519+AT537+AT528*AT$195+AT546*$D609)</f>
        <v/>
      </c>
      <c r="AU609" s="47">
        <f>AU573*Settings!$C$13*(AU519+AU537+AU528*AU$195+AU546*$D609)</f>
        <v/>
      </c>
      <c r="AV609" s="47">
        <f>AV573*Settings!$C$13*(AV519+AV537+AV528*AV$195+AV546*$D609)</f>
        <v/>
      </c>
      <c r="AW609" s="47">
        <f>AW573*Settings!$C$13*(AW519+AW537+AW528*AW$195+AW546*$D609)</f>
        <v/>
      </c>
      <c r="AX609" s="47">
        <f>AX573*Settings!$C$13*(AX519+AX537+AX528*AX$195+AX546*$D609)</f>
        <v/>
      </c>
      <c r="AY609" s="58">
        <f>REVENUE(AY573,Settings!$C$13,NEWREVRATE(AY519,AY537,AY528,AY$195,AY546,$D609))</f>
        <v/>
      </c>
    </row>
    <row r="610" hidden="1" outlineLevel="2">
      <c r="A610" s="14" t="inlineStr">
        <is>
          <t>rnew</t>
        </is>
      </c>
      <c r="B610" s="14" t="inlineStr">
        <is>
          <t>gso</t>
        </is>
      </c>
      <c r="C610" s="14" t="inlineStr">
        <is>
          <t>rod</t>
        </is>
      </c>
      <c r="D610" s="37">
        <f>INDEX(Inputs!$S$5:$S$132,MATCH($B610&amp;"|"&amp;$C610,Inputs!$A$5:$A$132,0))</f>
        <v/>
      </c>
      <c r="E610" s="36" t="n"/>
      <c r="F610" s="36" t="n"/>
      <c r="G610" s="36" t="n"/>
      <c r="H610" s="14">
        <f>INDEX(Variables!$B$5:$B$205,MATCH($A610,Variables!$A$5:$A$205,0))&amp;IF($C610="",""," | "&amp;INDEX(Mapping!$B$5:$B$26,MATCH($C610,Mapping!$A$5:$A$26,0))&amp;" | "&amp;INDEX(Mapping!$B$30:$B$46,MATCH($B610,Mapping!$A$30:$A$46,0)))</f>
        <v/>
      </c>
      <c r="I610" s="14">
        <f>INDEX(Variables!$C$5:$C$205,MATCH($A610,Variables!$A$5:$A$205,0))</f>
        <v/>
      </c>
      <c r="J610" s="14">
        <f>INDEX(Variables!$E$5:$E$205,MATCH($A610,Variables!$A$5:$A$205,0))</f>
        <v/>
      </c>
      <c r="K610" s="11">
        <f>LOWER(Settings!$C$4)&amp;".mit."&amp;$A610&amp;IF($C610="","","."&amp;$C610&amp;"."&amp;$B610)&amp;IF(INDEX(Variables!$D$5:$D$205,MATCH($A610,Variables!$A$5:$A$205,0))="","","."&amp;INDEX(Variables!$D$5:$D$205,MATCH($A610,Variables!$A$5:$A$205,0)))&amp;"."&amp;K$5</f>
        <v/>
      </c>
      <c r="L610" s="46">
        <f>L574*Settings!$C$13*(L520+L538+L529*L$195+L547*$D610)</f>
        <v/>
      </c>
      <c r="M610" s="47">
        <f>M574*Settings!$C$13*(M520+M538+M529*M$195+M547*$D610)</f>
        <v/>
      </c>
      <c r="N610" s="47">
        <f>N574*Settings!$C$13*(N520+N538+N529*N$195+N547*$D610)</f>
        <v/>
      </c>
      <c r="O610" s="47">
        <f>O574*Settings!$C$13*(O520+O538+O529*O$195+O547*$D610)</f>
        <v/>
      </c>
      <c r="P610" s="47">
        <f>P574*Settings!$C$13*(P520+P538+P529*P$195+P547*$D610)</f>
        <v/>
      </c>
      <c r="Q610" s="47">
        <f>Q574*Settings!$C$13*(Q520+Q538+Q529*Q$195+Q547*$D610)</f>
        <v/>
      </c>
      <c r="R610" s="47">
        <f>R574*Settings!$C$13*(R520+R538+R529*R$195+R547*$D610)</f>
        <v/>
      </c>
      <c r="S610" s="47">
        <f>S574*Settings!$C$13*(S520+S538+S529*S$195+S547*$D610)</f>
        <v/>
      </c>
      <c r="T610" s="47">
        <f>T574*Settings!$C$13*(T520+T538+T529*T$195+T547*$D610)</f>
        <v/>
      </c>
      <c r="U610" s="47">
        <f>U574*Settings!$C$13*(U520+U538+U529*U$195+U547*$D610)</f>
        <v/>
      </c>
      <c r="V610" s="47">
        <f>V574*Settings!$C$13*(V520+V538+V529*V$195+V547*$D610)</f>
        <v/>
      </c>
      <c r="W610" s="47">
        <f>W574*Settings!$C$13*(W520+W538+W529*W$195+W547*$D610)</f>
        <v/>
      </c>
      <c r="X610" s="47">
        <f>X574*Settings!$C$13*(X520+X538+X529*X$195+X547*$D610)</f>
        <v/>
      </c>
      <c r="Y610" s="47">
        <f>Y574*Settings!$C$13*(Y520+Y538+Y529*Y$195+Y547*$D610)</f>
        <v/>
      </c>
      <c r="Z610" s="47">
        <f>Z574*Settings!$C$13*(Z520+Z538+Z529*Z$195+Z547*$D610)</f>
        <v/>
      </c>
      <c r="AA610" s="47">
        <f>AA574*Settings!$C$13*(AA520+AA538+AA529*AA$195+AA547*$D610)</f>
        <v/>
      </c>
      <c r="AB610" s="47">
        <f>AB574*Settings!$C$13*(AB520+AB538+AB529*AB$195+AB547*$D610)</f>
        <v/>
      </c>
      <c r="AC610" s="47">
        <f>AC574*Settings!$C$13*(AC520+AC538+AC529*AC$195+AC547*$D610)</f>
        <v/>
      </c>
      <c r="AD610" s="58">
        <f>REVENUE(AD574,Settings!$C$13,NEWREVRATE(AD520,AD538,AD529,AD$195,AD547,$D610))</f>
        <v/>
      </c>
      <c r="AF610" s="11">
        <f>LOWER(Settings!$C$4)&amp;".mit."&amp;$A610&amp;IF($C610="","","."&amp;$C610&amp;"."&amp;$B610)&amp;IF(INDEX(Variables!$D$5:$D$205,MATCH($A610,Variables!$A$5:$A$205,0))="","","."&amp;INDEX(Variables!$D$5:$D$205,MATCH($A610,Variables!$A$5:$A$205,0)))&amp;"."&amp;AF$5</f>
        <v/>
      </c>
      <c r="AG610" s="46">
        <f>AG574*Settings!$C$13*(AG520+AG538+AG529*AG$195+AG547*$D610)</f>
        <v/>
      </c>
      <c r="AH610" s="47">
        <f>AH574*Settings!$C$13*(AH520+AH538+AH529*AH$195+AH547*$D610)</f>
        <v/>
      </c>
      <c r="AI610" s="47">
        <f>AI574*Settings!$C$13*(AI520+AI538+AI529*AI$195+AI547*$D610)</f>
        <v/>
      </c>
      <c r="AJ610" s="47">
        <f>AJ574*Settings!$C$13*(AJ520+AJ538+AJ529*AJ$195+AJ547*$D610)</f>
        <v/>
      </c>
      <c r="AK610" s="47">
        <f>AK574*Settings!$C$13*(AK520+AK538+AK529*AK$195+AK547*$D610)</f>
        <v/>
      </c>
      <c r="AL610" s="47">
        <f>AL574*Settings!$C$13*(AL520+AL538+AL529*AL$195+AL547*$D610)</f>
        <v/>
      </c>
      <c r="AM610" s="47">
        <f>AM574*Settings!$C$13*(AM520+AM538+AM529*AM$195+AM547*$D610)</f>
        <v/>
      </c>
      <c r="AN610" s="47">
        <f>AN574*Settings!$C$13*(AN520+AN538+AN529*AN$195+AN547*$D610)</f>
        <v/>
      </c>
      <c r="AO610" s="47">
        <f>AO574*Settings!$C$13*(AO520+AO538+AO529*AO$195+AO547*$D610)</f>
        <v/>
      </c>
      <c r="AP610" s="47">
        <f>AP574*Settings!$C$13*(AP520+AP538+AP529*AP$195+AP547*$D610)</f>
        <v/>
      </c>
      <c r="AQ610" s="47">
        <f>AQ574*Settings!$C$13*(AQ520+AQ538+AQ529*AQ$195+AQ547*$D610)</f>
        <v/>
      </c>
      <c r="AR610" s="47">
        <f>AR574*Settings!$C$13*(AR520+AR538+AR529*AR$195+AR547*$D610)</f>
        <v/>
      </c>
      <c r="AS610" s="47">
        <f>AS574*Settings!$C$13*(AS520+AS538+AS529*AS$195+AS547*$D610)</f>
        <v/>
      </c>
      <c r="AT610" s="47">
        <f>AT574*Settings!$C$13*(AT520+AT538+AT529*AT$195+AT547*$D610)</f>
        <v/>
      </c>
      <c r="AU610" s="47">
        <f>AU574*Settings!$C$13*(AU520+AU538+AU529*AU$195+AU547*$D610)</f>
        <v/>
      </c>
      <c r="AV610" s="47">
        <f>AV574*Settings!$C$13*(AV520+AV538+AV529*AV$195+AV547*$D610)</f>
        <v/>
      </c>
      <c r="AW610" s="47">
        <f>AW574*Settings!$C$13*(AW520+AW538+AW529*AW$195+AW547*$D610)</f>
        <v/>
      </c>
      <c r="AX610" s="47">
        <f>AX574*Settings!$C$13*(AX520+AX538+AX529*AX$195+AX547*$D610)</f>
        <v/>
      </c>
      <c r="AY610" s="58">
        <f>REVENUE(AY574,Settings!$C$13,NEWREVRATE(AY520,AY538,AY529,AY$195,AY547,$D610))</f>
        <v/>
      </c>
    </row>
    <row r="611" hidden="1" outlineLevel="2">
      <c r="A611" s="14" t="inlineStr">
        <is>
          <t>rnew</t>
        </is>
      </c>
      <c r="B611" s="14" t="inlineStr">
        <is>
          <t>die</t>
        </is>
      </c>
      <c r="C611" s="14" t="inlineStr">
        <is>
          <t>rod</t>
        </is>
      </c>
      <c r="D611" s="37">
        <f>INDEX(Inputs!$S$5:$S$132,MATCH($B611&amp;"|"&amp;$C611,Inputs!$A$5:$A$132,0))</f>
        <v/>
      </c>
      <c r="E611" s="36" t="n"/>
      <c r="F611" s="36" t="n"/>
      <c r="G611" s="36" t="n"/>
      <c r="H611" s="14">
        <f>INDEX(Variables!$B$5:$B$205,MATCH($A611,Variables!$A$5:$A$205,0))&amp;IF($C611="",""," | "&amp;INDEX(Mapping!$B$5:$B$26,MATCH($C611,Mapping!$A$5:$A$26,0))&amp;" | "&amp;INDEX(Mapping!$B$30:$B$46,MATCH($B611,Mapping!$A$30:$A$46,0)))</f>
        <v/>
      </c>
      <c r="I611" s="14">
        <f>INDEX(Variables!$C$5:$C$205,MATCH($A611,Variables!$A$5:$A$205,0))</f>
        <v/>
      </c>
      <c r="J611" s="14">
        <f>INDEX(Variables!$E$5:$E$205,MATCH($A611,Variables!$A$5:$A$205,0))</f>
        <v/>
      </c>
      <c r="K611" s="11">
        <f>LOWER(Settings!$C$4)&amp;".mit."&amp;$A611&amp;IF($C611="","","."&amp;$C611&amp;"."&amp;$B611)&amp;IF(INDEX(Variables!$D$5:$D$205,MATCH($A611,Variables!$A$5:$A$205,0))="","","."&amp;INDEX(Variables!$D$5:$D$205,MATCH($A611,Variables!$A$5:$A$205,0)))&amp;"."&amp;K$5</f>
        <v/>
      </c>
      <c r="L611" s="46">
        <f>L575*Settings!$C$13*(L521+L539+L530*L$195+L548*$D611)</f>
        <v/>
      </c>
      <c r="M611" s="47">
        <f>M575*Settings!$C$13*(M521+M539+M530*M$195+M548*$D611)</f>
        <v/>
      </c>
      <c r="N611" s="47">
        <f>N575*Settings!$C$13*(N521+N539+N530*N$195+N548*$D611)</f>
        <v/>
      </c>
      <c r="O611" s="47">
        <f>O575*Settings!$C$13*(O521+O539+O530*O$195+O548*$D611)</f>
        <v/>
      </c>
      <c r="P611" s="47">
        <f>P575*Settings!$C$13*(P521+P539+P530*P$195+P548*$D611)</f>
        <v/>
      </c>
      <c r="Q611" s="47">
        <f>Q575*Settings!$C$13*(Q521+Q539+Q530*Q$195+Q548*$D611)</f>
        <v/>
      </c>
      <c r="R611" s="47">
        <f>R575*Settings!$C$13*(R521+R539+R530*R$195+R548*$D611)</f>
        <v/>
      </c>
      <c r="S611" s="47">
        <f>S575*Settings!$C$13*(S521+S539+S530*S$195+S548*$D611)</f>
        <v/>
      </c>
      <c r="T611" s="47">
        <f>T575*Settings!$C$13*(T521+T539+T530*T$195+T548*$D611)</f>
        <v/>
      </c>
      <c r="U611" s="47">
        <f>U575*Settings!$C$13*(U521+U539+U530*U$195+U548*$D611)</f>
        <v/>
      </c>
      <c r="V611" s="47">
        <f>V575*Settings!$C$13*(V521+V539+V530*V$195+V548*$D611)</f>
        <v/>
      </c>
      <c r="W611" s="47">
        <f>W575*Settings!$C$13*(W521+W539+W530*W$195+W548*$D611)</f>
        <v/>
      </c>
      <c r="X611" s="47">
        <f>X575*Settings!$C$13*(X521+X539+X530*X$195+X548*$D611)</f>
        <v/>
      </c>
      <c r="Y611" s="47">
        <f>Y575*Settings!$C$13*(Y521+Y539+Y530*Y$195+Y548*$D611)</f>
        <v/>
      </c>
      <c r="Z611" s="47">
        <f>Z575*Settings!$C$13*(Z521+Z539+Z530*Z$195+Z548*$D611)</f>
        <v/>
      </c>
      <c r="AA611" s="47">
        <f>AA575*Settings!$C$13*(AA521+AA539+AA530*AA$195+AA548*$D611)</f>
        <v/>
      </c>
      <c r="AB611" s="47">
        <f>AB575*Settings!$C$13*(AB521+AB539+AB530*AB$195+AB548*$D611)</f>
        <v/>
      </c>
      <c r="AC611" s="47">
        <f>AC575*Settings!$C$13*(AC521+AC539+AC530*AC$195+AC548*$D611)</f>
        <v/>
      </c>
      <c r="AD611" s="58">
        <f>REVENUE(AD575,Settings!$C$13,NEWREVRATE(AD521,AD539,AD530,AD$195,AD548,$D611))</f>
        <v/>
      </c>
      <c r="AF611" s="11">
        <f>LOWER(Settings!$C$4)&amp;".mit."&amp;$A611&amp;IF($C611="","","."&amp;$C611&amp;"."&amp;$B611)&amp;IF(INDEX(Variables!$D$5:$D$205,MATCH($A611,Variables!$A$5:$A$205,0))="","","."&amp;INDEX(Variables!$D$5:$D$205,MATCH($A611,Variables!$A$5:$A$205,0)))&amp;"."&amp;AF$5</f>
        <v/>
      </c>
      <c r="AG611" s="46">
        <f>AG575*Settings!$C$13*(AG521+AG539+AG530*AG$195+AG548*$D611)</f>
        <v/>
      </c>
      <c r="AH611" s="47">
        <f>AH575*Settings!$C$13*(AH521+AH539+AH530*AH$195+AH548*$D611)</f>
        <v/>
      </c>
      <c r="AI611" s="47">
        <f>AI575*Settings!$C$13*(AI521+AI539+AI530*AI$195+AI548*$D611)</f>
        <v/>
      </c>
      <c r="AJ611" s="47">
        <f>AJ575*Settings!$C$13*(AJ521+AJ539+AJ530*AJ$195+AJ548*$D611)</f>
        <v/>
      </c>
      <c r="AK611" s="47">
        <f>AK575*Settings!$C$13*(AK521+AK539+AK530*AK$195+AK548*$D611)</f>
        <v/>
      </c>
      <c r="AL611" s="47">
        <f>AL575*Settings!$C$13*(AL521+AL539+AL530*AL$195+AL548*$D611)</f>
        <v/>
      </c>
      <c r="AM611" s="47">
        <f>AM575*Settings!$C$13*(AM521+AM539+AM530*AM$195+AM548*$D611)</f>
        <v/>
      </c>
      <c r="AN611" s="47">
        <f>AN575*Settings!$C$13*(AN521+AN539+AN530*AN$195+AN548*$D611)</f>
        <v/>
      </c>
      <c r="AO611" s="47">
        <f>AO575*Settings!$C$13*(AO521+AO539+AO530*AO$195+AO548*$D611)</f>
        <v/>
      </c>
      <c r="AP611" s="47">
        <f>AP575*Settings!$C$13*(AP521+AP539+AP530*AP$195+AP548*$D611)</f>
        <v/>
      </c>
      <c r="AQ611" s="47">
        <f>AQ575*Settings!$C$13*(AQ521+AQ539+AQ530*AQ$195+AQ548*$D611)</f>
        <v/>
      </c>
      <c r="AR611" s="47">
        <f>AR575*Settings!$C$13*(AR521+AR539+AR530*AR$195+AR548*$D611)</f>
        <v/>
      </c>
      <c r="AS611" s="47">
        <f>AS575*Settings!$C$13*(AS521+AS539+AS530*AS$195+AS548*$D611)</f>
        <v/>
      </c>
      <c r="AT611" s="47">
        <f>AT575*Settings!$C$13*(AT521+AT539+AT530*AT$195+AT548*$D611)</f>
        <v/>
      </c>
      <c r="AU611" s="47">
        <f>AU575*Settings!$C$13*(AU521+AU539+AU530*AU$195+AU548*$D611)</f>
        <v/>
      </c>
      <c r="AV611" s="47">
        <f>AV575*Settings!$C$13*(AV521+AV539+AV530*AV$195+AV548*$D611)</f>
        <v/>
      </c>
      <c r="AW611" s="47">
        <f>AW575*Settings!$C$13*(AW521+AW539+AW530*AW$195+AW548*$D611)</f>
        <v/>
      </c>
      <c r="AX611" s="47">
        <f>AX575*Settings!$C$13*(AX521+AX539+AX530*AX$195+AX548*$D611)</f>
        <v/>
      </c>
      <c r="AY611" s="58">
        <f>REVENUE(AY575,Settings!$C$13,NEWREVRATE(AY521,AY539,AY530,AY$195,AY548,$D611))</f>
        <v/>
      </c>
    </row>
    <row r="612" hidden="1" outlineLevel="2">
      <c r="A612" s="14" t="inlineStr">
        <is>
          <t>rnew</t>
        </is>
      </c>
      <c r="B612" s="14" t="inlineStr">
        <is>
          <t>lpg</t>
        </is>
      </c>
      <c r="C612" s="14" t="inlineStr">
        <is>
          <t>rod</t>
        </is>
      </c>
      <c r="D612" s="37">
        <f>INDEX(Inputs!$S$5:$S$132,MATCH($B612&amp;"|"&amp;$C612,Inputs!$A$5:$A$132,0))</f>
        <v/>
      </c>
      <c r="E612" s="36" t="n"/>
      <c r="F612" s="36" t="n"/>
      <c r="G612" s="36" t="n"/>
      <c r="H612" s="14">
        <f>INDEX(Variables!$B$5:$B$205,MATCH($A612,Variables!$A$5:$A$205,0))&amp;IF($C612="",""," | "&amp;INDEX(Mapping!$B$5:$B$26,MATCH($C612,Mapping!$A$5:$A$26,0))&amp;" | "&amp;INDEX(Mapping!$B$30:$B$46,MATCH($B612,Mapping!$A$30:$A$46,0)))</f>
        <v/>
      </c>
      <c r="I612" s="14">
        <f>INDEX(Variables!$C$5:$C$205,MATCH($A612,Variables!$A$5:$A$205,0))</f>
        <v/>
      </c>
      <c r="J612" s="14">
        <f>INDEX(Variables!$E$5:$E$205,MATCH($A612,Variables!$A$5:$A$205,0))</f>
        <v/>
      </c>
      <c r="K612" s="11">
        <f>LOWER(Settings!$C$4)&amp;".mit."&amp;$A612&amp;IF($C612="","","."&amp;$C612&amp;"."&amp;$B612)&amp;IF(INDEX(Variables!$D$5:$D$205,MATCH($A612,Variables!$A$5:$A$205,0))="","","."&amp;INDEX(Variables!$D$5:$D$205,MATCH($A612,Variables!$A$5:$A$205,0)))&amp;"."&amp;K$5</f>
        <v/>
      </c>
      <c r="L612" s="46">
        <f>L576*Settings!$C$13*(L522+L540+L531*L$195+L549*$D612)</f>
        <v/>
      </c>
      <c r="M612" s="47">
        <f>M576*Settings!$C$13*(M522+M540+M531*M$195+M549*$D612)</f>
        <v/>
      </c>
      <c r="N612" s="47">
        <f>N576*Settings!$C$13*(N522+N540+N531*N$195+N549*$D612)</f>
        <v/>
      </c>
      <c r="O612" s="47">
        <f>O576*Settings!$C$13*(O522+O540+O531*O$195+O549*$D612)</f>
        <v/>
      </c>
      <c r="P612" s="47">
        <f>P576*Settings!$C$13*(P522+P540+P531*P$195+P549*$D612)</f>
        <v/>
      </c>
      <c r="Q612" s="47">
        <f>Q576*Settings!$C$13*(Q522+Q540+Q531*Q$195+Q549*$D612)</f>
        <v/>
      </c>
      <c r="R612" s="47">
        <f>R576*Settings!$C$13*(R522+R540+R531*R$195+R549*$D612)</f>
        <v/>
      </c>
      <c r="S612" s="47">
        <f>S576*Settings!$C$13*(S522+S540+S531*S$195+S549*$D612)</f>
        <v/>
      </c>
      <c r="T612" s="47">
        <f>T576*Settings!$C$13*(T522+T540+T531*T$195+T549*$D612)</f>
        <v/>
      </c>
      <c r="U612" s="47">
        <f>U576*Settings!$C$13*(U522+U540+U531*U$195+U549*$D612)</f>
        <v/>
      </c>
      <c r="V612" s="47">
        <f>V576*Settings!$C$13*(V522+V540+V531*V$195+V549*$D612)</f>
        <v/>
      </c>
      <c r="W612" s="47">
        <f>W576*Settings!$C$13*(W522+W540+W531*W$195+W549*$D612)</f>
        <v/>
      </c>
      <c r="X612" s="47">
        <f>X576*Settings!$C$13*(X522+X540+X531*X$195+X549*$D612)</f>
        <v/>
      </c>
      <c r="Y612" s="47">
        <f>Y576*Settings!$C$13*(Y522+Y540+Y531*Y$195+Y549*$D612)</f>
        <v/>
      </c>
      <c r="Z612" s="47">
        <f>Z576*Settings!$C$13*(Z522+Z540+Z531*Z$195+Z549*$D612)</f>
        <v/>
      </c>
      <c r="AA612" s="47">
        <f>AA576*Settings!$C$13*(AA522+AA540+AA531*AA$195+AA549*$D612)</f>
        <v/>
      </c>
      <c r="AB612" s="47">
        <f>AB576*Settings!$C$13*(AB522+AB540+AB531*AB$195+AB549*$D612)</f>
        <v/>
      </c>
      <c r="AC612" s="47">
        <f>AC576*Settings!$C$13*(AC522+AC540+AC531*AC$195+AC549*$D612)</f>
        <v/>
      </c>
      <c r="AD612" s="58">
        <f>REVENUE(AD576,Settings!$C$13,NEWREVRATE(AD522,AD540,AD531,AD$195,AD549,$D612))</f>
        <v/>
      </c>
      <c r="AF612" s="11">
        <f>LOWER(Settings!$C$4)&amp;".mit."&amp;$A612&amp;IF($C612="","","."&amp;$C612&amp;"."&amp;$B612)&amp;IF(INDEX(Variables!$D$5:$D$205,MATCH($A612,Variables!$A$5:$A$205,0))="","","."&amp;INDEX(Variables!$D$5:$D$205,MATCH($A612,Variables!$A$5:$A$205,0)))&amp;"."&amp;AF$5</f>
        <v/>
      </c>
      <c r="AG612" s="46">
        <f>AG576*Settings!$C$13*(AG522+AG540+AG531*AG$195+AG549*$D612)</f>
        <v/>
      </c>
      <c r="AH612" s="47">
        <f>AH576*Settings!$C$13*(AH522+AH540+AH531*AH$195+AH549*$D612)</f>
        <v/>
      </c>
      <c r="AI612" s="47">
        <f>AI576*Settings!$C$13*(AI522+AI540+AI531*AI$195+AI549*$D612)</f>
        <v/>
      </c>
      <c r="AJ612" s="47">
        <f>AJ576*Settings!$C$13*(AJ522+AJ540+AJ531*AJ$195+AJ549*$D612)</f>
        <v/>
      </c>
      <c r="AK612" s="47">
        <f>AK576*Settings!$C$13*(AK522+AK540+AK531*AK$195+AK549*$D612)</f>
        <v/>
      </c>
      <c r="AL612" s="47">
        <f>AL576*Settings!$C$13*(AL522+AL540+AL531*AL$195+AL549*$D612)</f>
        <v/>
      </c>
      <c r="AM612" s="47">
        <f>AM576*Settings!$C$13*(AM522+AM540+AM531*AM$195+AM549*$D612)</f>
        <v/>
      </c>
      <c r="AN612" s="47">
        <f>AN576*Settings!$C$13*(AN522+AN540+AN531*AN$195+AN549*$D612)</f>
        <v/>
      </c>
      <c r="AO612" s="47">
        <f>AO576*Settings!$C$13*(AO522+AO540+AO531*AO$195+AO549*$D612)</f>
        <v/>
      </c>
      <c r="AP612" s="47">
        <f>AP576*Settings!$C$13*(AP522+AP540+AP531*AP$195+AP549*$D612)</f>
        <v/>
      </c>
      <c r="AQ612" s="47">
        <f>AQ576*Settings!$C$13*(AQ522+AQ540+AQ531*AQ$195+AQ549*$D612)</f>
        <v/>
      </c>
      <c r="AR612" s="47">
        <f>AR576*Settings!$C$13*(AR522+AR540+AR531*AR$195+AR549*$D612)</f>
        <v/>
      </c>
      <c r="AS612" s="47">
        <f>AS576*Settings!$C$13*(AS522+AS540+AS531*AS$195+AS549*$D612)</f>
        <v/>
      </c>
      <c r="AT612" s="47">
        <f>AT576*Settings!$C$13*(AT522+AT540+AT531*AT$195+AT549*$D612)</f>
        <v/>
      </c>
      <c r="AU612" s="47">
        <f>AU576*Settings!$C$13*(AU522+AU540+AU531*AU$195+AU549*$D612)</f>
        <v/>
      </c>
      <c r="AV612" s="47">
        <f>AV576*Settings!$C$13*(AV522+AV540+AV531*AV$195+AV549*$D612)</f>
        <v/>
      </c>
      <c r="AW612" s="47">
        <f>AW576*Settings!$C$13*(AW522+AW540+AW531*AW$195+AW549*$D612)</f>
        <v/>
      </c>
      <c r="AX612" s="47">
        <f>AX576*Settings!$C$13*(AX522+AX540+AX531*AX$195+AX549*$D612)</f>
        <v/>
      </c>
      <c r="AY612" s="58">
        <f>REVENUE(AY576,Settings!$C$13,NEWREVRATE(AY522,AY540,AY531,AY$195,AY549,$D612))</f>
        <v/>
      </c>
    </row>
    <row r="613" hidden="1" outlineLevel="2">
      <c r="A613" s="14" t="inlineStr">
        <is>
          <t>rnew</t>
        </is>
      </c>
      <c r="B613" s="14" t="inlineStr">
        <is>
          <t>ker</t>
        </is>
      </c>
      <c r="C613" s="14" t="inlineStr">
        <is>
          <t>rod</t>
        </is>
      </c>
      <c r="D613" s="37">
        <f>INDEX(Inputs!$S$5:$S$132,MATCH($B613&amp;"|"&amp;$C613,Inputs!$A$5:$A$132,0))</f>
        <v/>
      </c>
      <c r="E613" s="36" t="n"/>
      <c r="F613" s="36" t="n"/>
      <c r="G613" s="36" t="n"/>
      <c r="H613" s="14">
        <f>INDEX(Variables!$B$5:$B$205,MATCH($A613,Variables!$A$5:$A$205,0))&amp;IF($C613="",""," | "&amp;INDEX(Mapping!$B$5:$B$26,MATCH($C613,Mapping!$A$5:$A$26,0))&amp;" | "&amp;INDEX(Mapping!$B$30:$B$46,MATCH($B613,Mapping!$A$30:$A$46,0)))</f>
        <v/>
      </c>
      <c r="I613" s="14">
        <f>INDEX(Variables!$C$5:$C$205,MATCH($A613,Variables!$A$5:$A$205,0))</f>
        <v/>
      </c>
      <c r="J613" s="14">
        <f>INDEX(Variables!$E$5:$E$205,MATCH($A613,Variables!$A$5:$A$205,0))</f>
        <v/>
      </c>
      <c r="K613" s="11">
        <f>LOWER(Settings!$C$4)&amp;".mit."&amp;$A613&amp;IF($C613="","","."&amp;$C613&amp;"."&amp;$B613)&amp;IF(INDEX(Variables!$D$5:$D$205,MATCH($A613,Variables!$A$5:$A$205,0))="","","."&amp;INDEX(Variables!$D$5:$D$205,MATCH($A613,Variables!$A$5:$A$205,0)))&amp;"."&amp;K$5</f>
        <v/>
      </c>
      <c r="L613" s="46">
        <f>L577*Settings!$C$13*(L523+L541+L532*L$195+L550*$D613)</f>
        <v/>
      </c>
      <c r="M613" s="47">
        <f>M577*Settings!$C$13*(M523+M541+M532*M$195+M550*$D613)</f>
        <v/>
      </c>
      <c r="N613" s="47">
        <f>N577*Settings!$C$13*(N523+N541+N532*N$195+N550*$D613)</f>
        <v/>
      </c>
      <c r="O613" s="47">
        <f>O577*Settings!$C$13*(O523+O541+O532*O$195+O550*$D613)</f>
        <v/>
      </c>
      <c r="P613" s="47">
        <f>P577*Settings!$C$13*(P523+P541+P532*P$195+P550*$D613)</f>
        <v/>
      </c>
      <c r="Q613" s="47">
        <f>Q577*Settings!$C$13*(Q523+Q541+Q532*Q$195+Q550*$D613)</f>
        <v/>
      </c>
      <c r="R613" s="47">
        <f>R577*Settings!$C$13*(R523+R541+R532*R$195+R550*$D613)</f>
        <v/>
      </c>
      <c r="S613" s="47">
        <f>S577*Settings!$C$13*(S523+S541+S532*S$195+S550*$D613)</f>
        <v/>
      </c>
      <c r="T613" s="47">
        <f>T577*Settings!$C$13*(T523+T541+T532*T$195+T550*$D613)</f>
        <v/>
      </c>
      <c r="U613" s="47">
        <f>U577*Settings!$C$13*(U523+U541+U532*U$195+U550*$D613)</f>
        <v/>
      </c>
      <c r="V613" s="47">
        <f>V577*Settings!$C$13*(V523+V541+V532*V$195+V550*$D613)</f>
        <v/>
      </c>
      <c r="W613" s="47">
        <f>W577*Settings!$C$13*(W523+W541+W532*W$195+W550*$D613)</f>
        <v/>
      </c>
      <c r="X613" s="47">
        <f>X577*Settings!$C$13*(X523+X541+X532*X$195+X550*$D613)</f>
        <v/>
      </c>
      <c r="Y613" s="47">
        <f>Y577*Settings!$C$13*(Y523+Y541+Y532*Y$195+Y550*$D613)</f>
        <v/>
      </c>
      <c r="Z613" s="47">
        <f>Z577*Settings!$C$13*(Z523+Z541+Z532*Z$195+Z550*$D613)</f>
        <v/>
      </c>
      <c r="AA613" s="47">
        <f>AA577*Settings!$C$13*(AA523+AA541+AA532*AA$195+AA550*$D613)</f>
        <v/>
      </c>
      <c r="AB613" s="47">
        <f>AB577*Settings!$C$13*(AB523+AB541+AB532*AB$195+AB550*$D613)</f>
        <v/>
      </c>
      <c r="AC613" s="47">
        <f>AC577*Settings!$C$13*(AC523+AC541+AC532*AC$195+AC550*$D613)</f>
        <v/>
      </c>
      <c r="AD613" s="58">
        <f>REVENUE(AD577,Settings!$C$13,NEWREVRATE(AD523,AD541,AD532,AD$195,AD550,$D613))</f>
        <v/>
      </c>
      <c r="AF613" s="11">
        <f>LOWER(Settings!$C$4)&amp;".mit."&amp;$A613&amp;IF($C613="","","."&amp;$C613&amp;"."&amp;$B613)&amp;IF(INDEX(Variables!$D$5:$D$205,MATCH($A613,Variables!$A$5:$A$205,0))="","","."&amp;INDEX(Variables!$D$5:$D$205,MATCH($A613,Variables!$A$5:$A$205,0)))&amp;"."&amp;AF$5</f>
        <v/>
      </c>
      <c r="AG613" s="46">
        <f>AG577*Settings!$C$13*(AG523+AG541+AG532*AG$195+AG550*$D613)</f>
        <v/>
      </c>
      <c r="AH613" s="47">
        <f>AH577*Settings!$C$13*(AH523+AH541+AH532*AH$195+AH550*$D613)</f>
        <v/>
      </c>
      <c r="AI613" s="47">
        <f>AI577*Settings!$C$13*(AI523+AI541+AI532*AI$195+AI550*$D613)</f>
        <v/>
      </c>
      <c r="AJ613" s="47">
        <f>AJ577*Settings!$C$13*(AJ523+AJ541+AJ532*AJ$195+AJ550*$D613)</f>
        <v/>
      </c>
      <c r="AK613" s="47">
        <f>AK577*Settings!$C$13*(AK523+AK541+AK532*AK$195+AK550*$D613)</f>
        <v/>
      </c>
      <c r="AL613" s="47">
        <f>AL577*Settings!$C$13*(AL523+AL541+AL532*AL$195+AL550*$D613)</f>
        <v/>
      </c>
      <c r="AM613" s="47">
        <f>AM577*Settings!$C$13*(AM523+AM541+AM532*AM$195+AM550*$D613)</f>
        <v/>
      </c>
      <c r="AN613" s="47">
        <f>AN577*Settings!$C$13*(AN523+AN541+AN532*AN$195+AN550*$D613)</f>
        <v/>
      </c>
      <c r="AO613" s="47">
        <f>AO577*Settings!$C$13*(AO523+AO541+AO532*AO$195+AO550*$D613)</f>
        <v/>
      </c>
      <c r="AP613" s="47">
        <f>AP577*Settings!$C$13*(AP523+AP541+AP532*AP$195+AP550*$D613)</f>
        <v/>
      </c>
      <c r="AQ613" s="47">
        <f>AQ577*Settings!$C$13*(AQ523+AQ541+AQ532*AQ$195+AQ550*$D613)</f>
        <v/>
      </c>
      <c r="AR613" s="47">
        <f>AR577*Settings!$C$13*(AR523+AR541+AR532*AR$195+AR550*$D613)</f>
        <v/>
      </c>
      <c r="AS613" s="47">
        <f>AS577*Settings!$C$13*(AS523+AS541+AS532*AS$195+AS550*$D613)</f>
        <v/>
      </c>
      <c r="AT613" s="47">
        <f>AT577*Settings!$C$13*(AT523+AT541+AT532*AT$195+AT550*$D613)</f>
        <v/>
      </c>
      <c r="AU613" s="47">
        <f>AU577*Settings!$C$13*(AU523+AU541+AU532*AU$195+AU550*$D613)</f>
        <v/>
      </c>
      <c r="AV613" s="47">
        <f>AV577*Settings!$C$13*(AV523+AV541+AV532*AV$195+AV550*$D613)</f>
        <v/>
      </c>
      <c r="AW613" s="47">
        <f>AW577*Settings!$C$13*(AW523+AW541+AW532*AW$195+AW550*$D613)</f>
        <v/>
      </c>
      <c r="AX613" s="47">
        <f>AX577*Settings!$C$13*(AX523+AX541+AX532*AX$195+AX550*$D613)</f>
        <v/>
      </c>
      <c r="AY613" s="58">
        <f>REVENUE(AY577,Settings!$C$13,NEWREVRATE(AY523,AY541,AY532,AY$195,AY550,$D613))</f>
        <v/>
      </c>
    </row>
    <row r="614" hidden="1" outlineLevel="2">
      <c r="A614" s="14" t="inlineStr">
        <is>
          <t>rnew</t>
        </is>
      </c>
      <c r="B614" s="14" t="inlineStr">
        <is>
          <t>oop</t>
        </is>
      </c>
      <c r="C614" s="14" t="inlineStr">
        <is>
          <t>rod</t>
        </is>
      </c>
      <c r="D614" s="37">
        <f>INDEX(Inputs!$S$5:$S$132,MATCH($B614&amp;"|"&amp;$C614,Inputs!$A$5:$A$132,0))</f>
        <v/>
      </c>
      <c r="E614" s="36" t="n"/>
      <c r="F614" s="36" t="n"/>
      <c r="G614" s="36" t="n"/>
      <c r="H614" s="14">
        <f>INDEX(Variables!$B$5:$B$205,MATCH($A614,Variables!$A$5:$A$205,0))&amp;IF($C614="",""," | "&amp;INDEX(Mapping!$B$5:$B$26,MATCH($C614,Mapping!$A$5:$A$26,0))&amp;" | "&amp;INDEX(Mapping!$B$30:$B$46,MATCH($B614,Mapping!$A$30:$A$46,0)))</f>
        <v/>
      </c>
      <c r="I614" s="14">
        <f>INDEX(Variables!$C$5:$C$205,MATCH($A614,Variables!$A$5:$A$205,0))</f>
        <v/>
      </c>
      <c r="J614" s="14">
        <f>INDEX(Variables!$E$5:$E$205,MATCH($A614,Variables!$A$5:$A$205,0))</f>
        <v/>
      </c>
      <c r="K614" s="11">
        <f>LOWER(Settings!$C$4)&amp;".mit."&amp;$A614&amp;IF($C614="","","."&amp;$C614&amp;"."&amp;$B614)&amp;IF(INDEX(Variables!$D$5:$D$205,MATCH($A614,Variables!$A$5:$A$205,0))="","","."&amp;INDEX(Variables!$D$5:$D$205,MATCH($A614,Variables!$A$5:$A$205,0)))&amp;"."&amp;K$5</f>
        <v/>
      </c>
      <c r="L614" s="46">
        <f>L578*Settings!$C$13*(L524+L542+L533*L$195+L551*$D614)</f>
        <v/>
      </c>
      <c r="M614" s="47">
        <f>M578*Settings!$C$13*(M524+M542+M533*M$195+M551*$D614)</f>
        <v/>
      </c>
      <c r="N614" s="47">
        <f>N578*Settings!$C$13*(N524+N542+N533*N$195+N551*$D614)</f>
        <v/>
      </c>
      <c r="O614" s="47">
        <f>O578*Settings!$C$13*(O524+O542+O533*O$195+O551*$D614)</f>
        <v/>
      </c>
      <c r="P614" s="47">
        <f>P578*Settings!$C$13*(P524+P542+P533*P$195+P551*$D614)</f>
        <v/>
      </c>
      <c r="Q614" s="47">
        <f>Q578*Settings!$C$13*(Q524+Q542+Q533*Q$195+Q551*$D614)</f>
        <v/>
      </c>
      <c r="R614" s="47">
        <f>R578*Settings!$C$13*(R524+R542+R533*R$195+R551*$D614)</f>
        <v/>
      </c>
      <c r="S614" s="47">
        <f>S578*Settings!$C$13*(S524+S542+S533*S$195+S551*$D614)</f>
        <v/>
      </c>
      <c r="T614" s="47">
        <f>T578*Settings!$C$13*(T524+T542+T533*T$195+T551*$D614)</f>
        <v/>
      </c>
      <c r="U614" s="47">
        <f>U578*Settings!$C$13*(U524+U542+U533*U$195+U551*$D614)</f>
        <v/>
      </c>
      <c r="V614" s="47">
        <f>V578*Settings!$C$13*(V524+V542+V533*V$195+V551*$D614)</f>
        <v/>
      </c>
      <c r="W614" s="47">
        <f>W578*Settings!$C$13*(W524+W542+W533*W$195+W551*$D614)</f>
        <v/>
      </c>
      <c r="X614" s="47">
        <f>X578*Settings!$C$13*(X524+X542+X533*X$195+X551*$D614)</f>
        <v/>
      </c>
      <c r="Y614" s="47">
        <f>Y578*Settings!$C$13*(Y524+Y542+Y533*Y$195+Y551*$D614)</f>
        <v/>
      </c>
      <c r="Z614" s="47">
        <f>Z578*Settings!$C$13*(Z524+Z542+Z533*Z$195+Z551*$D614)</f>
        <v/>
      </c>
      <c r="AA614" s="47">
        <f>AA578*Settings!$C$13*(AA524+AA542+AA533*AA$195+AA551*$D614)</f>
        <v/>
      </c>
      <c r="AB614" s="47">
        <f>AB578*Settings!$C$13*(AB524+AB542+AB533*AB$195+AB551*$D614)</f>
        <v/>
      </c>
      <c r="AC614" s="47">
        <f>AC578*Settings!$C$13*(AC524+AC542+AC533*AC$195+AC551*$D614)</f>
        <v/>
      </c>
      <c r="AD614" s="58">
        <f>REVENUE(AD578,Settings!$C$13,NEWREVRATE(AD524,AD542,AD533,AD$195,AD551,$D614))</f>
        <v/>
      </c>
      <c r="AF614" s="11">
        <f>LOWER(Settings!$C$4)&amp;".mit."&amp;$A614&amp;IF($C614="","","."&amp;$C614&amp;"."&amp;$B614)&amp;IF(INDEX(Variables!$D$5:$D$205,MATCH($A614,Variables!$A$5:$A$205,0))="","","."&amp;INDEX(Variables!$D$5:$D$205,MATCH($A614,Variables!$A$5:$A$205,0)))&amp;"."&amp;AF$5</f>
        <v/>
      </c>
      <c r="AG614" s="46">
        <f>AG578*Settings!$C$13*(AG524+AG542+AG533*AG$195+AG551*$D614)</f>
        <v/>
      </c>
      <c r="AH614" s="47">
        <f>AH578*Settings!$C$13*(AH524+AH542+AH533*AH$195+AH551*$D614)</f>
        <v/>
      </c>
      <c r="AI614" s="47">
        <f>AI578*Settings!$C$13*(AI524+AI542+AI533*AI$195+AI551*$D614)</f>
        <v/>
      </c>
      <c r="AJ614" s="47">
        <f>AJ578*Settings!$C$13*(AJ524+AJ542+AJ533*AJ$195+AJ551*$D614)</f>
        <v/>
      </c>
      <c r="AK614" s="47">
        <f>AK578*Settings!$C$13*(AK524+AK542+AK533*AK$195+AK551*$D614)</f>
        <v/>
      </c>
      <c r="AL614" s="47">
        <f>AL578*Settings!$C$13*(AL524+AL542+AL533*AL$195+AL551*$D614)</f>
        <v/>
      </c>
      <c r="AM614" s="47">
        <f>AM578*Settings!$C$13*(AM524+AM542+AM533*AM$195+AM551*$D614)</f>
        <v/>
      </c>
      <c r="AN614" s="47">
        <f>AN578*Settings!$C$13*(AN524+AN542+AN533*AN$195+AN551*$D614)</f>
        <v/>
      </c>
      <c r="AO614" s="47">
        <f>AO578*Settings!$C$13*(AO524+AO542+AO533*AO$195+AO551*$D614)</f>
        <v/>
      </c>
      <c r="AP614" s="47">
        <f>AP578*Settings!$C$13*(AP524+AP542+AP533*AP$195+AP551*$D614)</f>
        <v/>
      </c>
      <c r="AQ614" s="47">
        <f>AQ578*Settings!$C$13*(AQ524+AQ542+AQ533*AQ$195+AQ551*$D614)</f>
        <v/>
      </c>
      <c r="AR614" s="47">
        <f>AR578*Settings!$C$13*(AR524+AR542+AR533*AR$195+AR551*$D614)</f>
        <v/>
      </c>
      <c r="AS614" s="47">
        <f>AS578*Settings!$C$13*(AS524+AS542+AS533*AS$195+AS551*$D614)</f>
        <v/>
      </c>
      <c r="AT614" s="47">
        <f>AT578*Settings!$C$13*(AT524+AT542+AT533*AT$195+AT551*$D614)</f>
        <v/>
      </c>
      <c r="AU614" s="47">
        <f>AU578*Settings!$C$13*(AU524+AU542+AU533*AU$195+AU551*$D614)</f>
        <v/>
      </c>
      <c r="AV614" s="47">
        <f>AV578*Settings!$C$13*(AV524+AV542+AV533*AV$195+AV551*$D614)</f>
        <v/>
      </c>
      <c r="AW614" s="47">
        <f>AW578*Settings!$C$13*(AW524+AW542+AW533*AW$195+AW551*$D614)</f>
        <v/>
      </c>
      <c r="AX614" s="47">
        <f>AX578*Settings!$C$13*(AX524+AX542+AX533*AX$195+AX551*$D614)</f>
        <v/>
      </c>
      <c r="AY614" s="58">
        <f>REVENUE(AY578,Settings!$C$13,NEWREVRATE(AY524,AY542,AY533,AY$195,AY551,$D614))</f>
        <v/>
      </c>
    </row>
    <row r="615" hidden="1" outlineLevel="2">
      <c r="A615" s="14" t="inlineStr">
        <is>
          <t>rnew</t>
        </is>
      </c>
      <c r="B615" s="14" t="inlineStr">
        <is>
          <t>bio</t>
        </is>
      </c>
      <c r="C615" s="14" t="inlineStr">
        <is>
          <t>rod</t>
        </is>
      </c>
      <c r="D615" s="37">
        <f>INDEX(Inputs!$S$5:$S$132,MATCH($B615&amp;"|"&amp;$C615,Inputs!$A$5:$A$132,0))</f>
        <v/>
      </c>
      <c r="E615" s="36" t="n"/>
      <c r="F615" s="36" t="n"/>
      <c r="G615" s="36" t="n"/>
      <c r="H615" s="14">
        <f>INDEX(Variables!$B$5:$B$205,MATCH($A615,Variables!$A$5:$A$205,0))&amp;IF($C615="",""," | "&amp;INDEX(Mapping!$B$5:$B$26,MATCH($C615,Mapping!$A$5:$A$26,0))&amp;" | "&amp;INDEX(Mapping!$B$30:$B$46,MATCH($B615,Mapping!$A$30:$A$46,0)))</f>
        <v/>
      </c>
      <c r="I615" s="14">
        <f>INDEX(Variables!$C$5:$C$205,MATCH($A615,Variables!$A$5:$A$205,0))</f>
        <v/>
      </c>
      <c r="J615" s="14">
        <f>INDEX(Variables!$E$5:$E$205,MATCH($A615,Variables!$A$5:$A$205,0))</f>
        <v/>
      </c>
      <c r="K615" s="11">
        <f>LOWER(Settings!$C$4)&amp;".mit."&amp;$A615&amp;IF($C615="","","."&amp;$C615&amp;"."&amp;$B615)&amp;IF(INDEX(Variables!$D$5:$D$205,MATCH($A615,Variables!$A$5:$A$205,0))="","","."&amp;INDEX(Variables!$D$5:$D$205,MATCH($A615,Variables!$A$5:$A$205,0)))&amp;"."&amp;K$5</f>
        <v/>
      </c>
      <c r="L615" s="46">
        <f>L579*Settings!$C$13*(L525+L543+L534*L$195+L552*$D615)</f>
        <v/>
      </c>
      <c r="M615" s="47">
        <f>M579*Settings!$C$13*(M525+M543+M534*M$195+M552*$D615)</f>
        <v/>
      </c>
      <c r="N615" s="47">
        <f>N579*Settings!$C$13*(N525+N543+N534*N$195+N552*$D615)</f>
        <v/>
      </c>
      <c r="O615" s="47">
        <f>O579*Settings!$C$13*(O525+O543+O534*O$195+O552*$D615)</f>
        <v/>
      </c>
      <c r="P615" s="47">
        <f>P579*Settings!$C$13*(P525+P543+P534*P$195+P552*$D615)</f>
        <v/>
      </c>
      <c r="Q615" s="47">
        <f>Q579*Settings!$C$13*(Q525+Q543+Q534*Q$195+Q552*$D615)</f>
        <v/>
      </c>
      <c r="R615" s="47">
        <f>R579*Settings!$C$13*(R525+R543+R534*R$195+R552*$D615)</f>
        <v/>
      </c>
      <c r="S615" s="47">
        <f>S579*Settings!$C$13*(S525+S543+S534*S$195+S552*$D615)</f>
        <v/>
      </c>
      <c r="T615" s="47">
        <f>T579*Settings!$C$13*(T525+T543+T534*T$195+T552*$D615)</f>
        <v/>
      </c>
      <c r="U615" s="47">
        <f>U579*Settings!$C$13*(U525+U543+U534*U$195+U552*$D615)</f>
        <v/>
      </c>
      <c r="V615" s="47">
        <f>V579*Settings!$C$13*(V525+V543+V534*V$195+V552*$D615)</f>
        <v/>
      </c>
      <c r="W615" s="47">
        <f>W579*Settings!$C$13*(W525+W543+W534*W$195+W552*$D615)</f>
        <v/>
      </c>
      <c r="X615" s="47">
        <f>X579*Settings!$C$13*(X525+X543+X534*X$195+X552*$D615)</f>
        <v/>
      </c>
      <c r="Y615" s="47">
        <f>Y579*Settings!$C$13*(Y525+Y543+Y534*Y$195+Y552*$D615)</f>
        <v/>
      </c>
      <c r="Z615" s="47">
        <f>Z579*Settings!$C$13*(Z525+Z543+Z534*Z$195+Z552*$D615)</f>
        <v/>
      </c>
      <c r="AA615" s="47">
        <f>AA579*Settings!$C$13*(AA525+AA543+AA534*AA$195+AA552*$D615)</f>
        <v/>
      </c>
      <c r="AB615" s="47">
        <f>AB579*Settings!$C$13*(AB525+AB543+AB534*AB$195+AB552*$D615)</f>
        <v/>
      </c>
      <c r="AC615" s="47">
        <f>AC579*Settings!$C$13*(AC525+AC543+AC534*AC$195+AC552*$D615)</f>
        <v/>
      </c>
      <c r="AD615" s="58">
        <f>REVENUE(AD579,Settings!$C$13,NEWREVRATE(AD525,AD543,AD534,AD$195,AD552,$D615))</f>
        <v/>
      </c>
      <c r="AF615" s="11">
        <f>LOWER(Settings!$C$4)&amp;".mit."&amp;$A615&amp;IF($C615="","","."&amp;$C615&amp;"."&amp;$B615)&amp;IF(INDEX(Variables!$D$5:$D$205,MATCH($A615,Variables!$A$5:$A$205,0))="","","."&amp;INDEX(Variables!$D$5:$D$205,MATCH($A615,Variables!$A$5:$A$205,0)))&amp;"."&amp;AF$5</f>
        <v/>
      </c>
      <c r="AG615" s="46">
        <f>AG579*Settings!$C$13*(AG525+AG543+AG534*AG$195+AG552*$D615)</f>
        <v/>
      </c>
      <c r="AH615" s="47">
        <f>AH579*Settings!$C$13*(AH525+AH543+AH534*AH$195+AH552*$D615)</f>
        <v/>
      </c>
      <c r="AI615" s="47">
        <f>AI579*Settings!$C$13*(AI525+AI543+AI534*AI$195+AI552*$D615)</f>
        <v/>
      </c>
      <c r="AJ615" s="47">
        <f>AJ579*Settings!$C$13*(AJ525+AJ543+AJ534*AJ$195+AJ552*$D615)</f>
        <v/>
      </c>
      <c r="AK615" s="47">
        <f>AK579*Settings!$C$13*(AK525+AK543+AK534*AK$195+AK552*$D615)</f>
        <v/>
      </c>
      <c r="AL615" s="47">
        <f>AL579*Settings!$C$13*(AL525+AL543+AL534*AL$195+AL552*$D615)</f>
        <v/>
      </c>
      <c r="AM615" s="47">
        <f>AM579*Settings!$C$13*(AM525+AM543+AM534*AM$195+AM552*$D615)</f>
        <v/>
      </c>
      <c r="AN615" s="47">
        <f>AN579*Settings!$C$13*(AN525+AN543+AN534*AN$195+AN552*$D615)</f>
        <v/>
      </c>
      <c r="AO615" s="47">
        <f>AO579*Settings!$C$13*(AO525+AO543+AO534*AO$195+AO552*$D615)</f>
        <v/>
      </c>
      <c r="AP615" s="47">
        <f>AP579*Settings!$C$13*(AP525+AP543+AP534*AP$195+AP552*$D615)</f>
        <v/>
      </c>
      <c r="AQ615" s="47">
        <f>AQ579*Settings!$C$13*(AQ525+AQ543+AQ534*AQ$195+AQ552*$D615)</f>
        <v/>
      </c>
      <c r="AR615" s="47">
        <f>AR579*Settings!$C$13*(AR525+AR543+AR534*AR$195+AR552*$D615)</f>
        <v/>
      </c>
      <c r="AS615" s="47">
        <f>AS579*Settings!$C$13*(AS525+AS543+AS534*AS$195+AS552*$D615)</f>
        <v/>
      </c>
      <c r="AT615" s="47">
        <f>AT579*Settings!$C$13*(AT525+AT543+AT534*AT$195+AT552*$D615)</f>
        <v/>
      </c>
      <c r="AU615" s="47">
        <f>AU579*Settings!$C$13*(AU525+AU543+AU534*AU$195+AU552*$D615)</f>
        <v/>
      </c>
      <c r="AV615" s="47">
        <f>AV579*Settings!$C$13*(AV525+AV543+AV534*AV$195+AV552*$D615)</f>
        <v/>
      </c>
      <c r="AW615" s="47">
        <f>AW579*Settings!$C$13*(AW525+AW543+AW534*AW$195+AW552*$D615)</f>
        <v/>
      </c>
      <c r="AX615" s="47">
        <f>AX579*Settings!$C$13*(AX525+AX543+AX534*AX$195+AX552*$D615)</f>
        <v/>
      </c>
      <c r="AY615" s="58">
        <f>REVENUE(AY579,Settings!$C$13,NEWREVRATE(AY525,AY543,AY534,AY$195,AY552,$D615))</f>
        <v/>
      </c>
    </row>
    <row r="616" hidden="1" outlineLevel="2"/>
    <row r="617" hidden="1" outlineLevel="1" collapsed="1">
      <c r="A617" s="1" t="inlineStr">
        <is>
          <t>ener</t>
        </is>
      </c>
      <c r="B617" s="1" t="inlineStr">
        <is>
          <t>all</t>
        </is>
      </c>
      <c r="C617" s="1" t="inlineStr">
        <is>
          <t>ral</t>
        </is>
      </c>
      <c r="H617" s="1">
        <f>INDEX(Variables!$B$5:$B$205,MATCH($A617,Variables!$A$5:$A$205,0))&amp;IF($C617="",""," | "&amp;INDEX(Mapping!$B$5:$B$26,MATCH($C617,Mapping!$A$5:$A$26,0))&amp;" | "&amp;INDEX(Mapping!$B$30:$B$46,MATCH($B617,Mapping!$A$30:$A$46,0)))</f>
        <v/>
      </c>
      <c r="I617" s="1">
        <f>INDEX(Variables!$C$5:$C$205,MATCH($A617,Variables!$A$5:$A$205,0))</f>
        <v/>
      </c>
      <c r="J617" s="1">
        <f>INDEX(Variables!$E$5:$E$205,MATCH($A617,Variables!$A$5:$A$205,0))</f>
        <v/>
      </c>
      <c r="K617" s="17">
        <f>LOWER(Settings!$C$4)&amp;".mit."&amp;$A617&amp;IF($C617="","","."&amp;$C617&amp;"."&amp;$B617)&amp;IF(INDEX(Variables!$D$5:$D$205,MATCH($A617,Variables!$A$5:$A$205,0))="","","."&amp;INDEX(Variables!$D$5:$D$205,MATCH($A617,Variables!$A$5:$A$205,0)))&amp;"."&amp;K$5</f>
        <v/>
      </c>
      <c r="L617" s="60">
        <f>SUM(L672:L679)</f>
        <v/>
      </c>
      <c r="M617" s="61">
        <f>SUM(M672:M679)</f>
        <v/>
      </c>
      <c r="N617" s="61">
        <f>SUM(N672:N679)</f>
        <v/>
      </c>
      <c r="O617" s="61">
        <f>SUM(O672:O679)</f>
        <v/>
      </c>
      <c r="P617" s="61">
        <f>SUM(P672:P679)</f>
        <v/>
      </c>
      <c r="Q617" s="61">
        <f>SUM(Q672:Q679)</f>
        <v/>
      </c>
      <c r="R617" s="61">
        <f>SUM(R672:R679)</f>
        <v/>
      </c>
      <c r="S617" s="61">
        <f>SUM(S672:S679)</f>
        <v/>
      </c>
      <c r="T617" s="61">
        <f>SUM(T672:T679)</f>
        <v/>
      </c>
      <c r="U617" s="61">
        <f>SUM(U672:U679)</f>
        <v/>
      </c>
      <c r="V617" s="61">
        <f>SUM(V672:V679)</f>
        <v/>
      </c>
      <c r="W617" s="61">
        <f>SUM(W672:W679)</f>
        <v/>
      </c>
      <c r="X617" s="61">
        <f>SUM(X672:X679)</f>
        <v/>
      </c>
      <c r="Y617" s="61">
        <f>SUM(Y672:Y679)</f>
        <v/>
      </c>
      <c r="Z617" s="61">
        <f>SUM(Z672:Z679)</f>
        <v/>
      </c>
      <c r="AA617" s="61">
        <f>SUM(AA672:AA679)</f>
        <v/>
      </c>
      <c r="AB617" s="61">
        <f>SUM(AB672:AB679)</f>
        <v/>
      </c>
      <c r="AC617" s="61">
        <f>SUM(AC672:AC679)</f>
        <v/>
      </c>
      <c r="AD617" s="61">
        <f>SUM(AD672:AD679)</f>
        <v/>
      </c>
      <c r="AF617" s="17">
        <f>LOWER(Settings!$C$4)&amp;".mit."&amp;$A617&amp;IF($C617="","","."&amp;$C617&amp;"."&amp;$B617)&amp;IF(INDEX(Variables!$D$5:$D$205,MATCH($A617,Variables!$A$5:$A$205,0))="","","."&amp;INDEX(Variables!$D$5:$D$205,MATCH($A617,Variables!$A$5:$A$205,0)))&amp;"."&amp;AF$5</f>
        <v/>
      </c>
      <c r="AG617" s="60">
        <f>SUM(AG672:AG679)</f>
        <v/>
      </c>
      <c r="AH617" s="61">
        <f>SUM(AH672:AH679)</f>
        <v/>
      </c>
      <c r="AI617" s="61">
        <f>SUM(AI672:AI679)</f>
        <v/>
      </c>
      <c r="AJ617" s="61">
        <f>SUM(AJ672:AJ679)</f>
        <v/>
      </c>
      <c r="AK617" s="61">
        <f>SUM(AK672:AK679)</f>
        <v/>
      </c>
      <c r="AL617" s="61">
        <f>SUM(AL672:AL679)</f>
        <v/>
      </c>
      <c r="AM617" s="61">
        <f>SUM(AM672:AM679)</f>
        <v/>
      </c>
      <c r="AN617" s="61">
        <f>SUM(AN672:AN679)</f>
        <v/>
      </c>
      <c r="AO617" s="61">
        <f>SUM(AO672:AO679)</f>
        <v/>
      </c>
      <c r="AP617" s="61">
        <f>SUM(AP672:AP679)</f>
        <v/>
      </c>
      <c r="AQ617" s="61">
        <f>SUM(AQ672:AQ679)</f>
        <v/>
      </c>
      <c r="AR617" s="61">
        <f>SUM(AR672:AR679)</f>
        <v/>
      </c>
      <c r="AS617" s="61">
        <f>SUM(AS672:AS679)</f>
        <v/>
      </c>
      <c r="AT617" s="61">
        <f>SUM(AT672:AT679)</f>
        <v/>
      </c>
      <c r="AU617" s="61">
        <f>SUM(AU672:AU679)</f>
        <v/>
      </c>
      <c r="AV617" s="61">
        <f>SUM(AV672:AV679)</f>
        <v/>
      </c>
      <c r="AW617" s="61">
        <f>SUM(AW672:AW679)</f>
        <v/>
      </c>
      <c r="AX617" s="61">
        <f>SUM(AX672:AX679)</f>
        <v/>
      </c>
      <c r="AY617" s="61">
        <f>SUM(AY672:AY679)</f>
        <v/>
      </c>
    </row>
    <row r="618" hidden="1" outlineLevel="2">
      <c r="A618" s="14" t="inlineStr">
        <is>
          <t>ctxnew</t>
        </is>
      </c>
      <c r="B618" s="14" t="inlineStr">
        <is>
          <t>coa</t>
        </is>
      </c>
      <c r="C618" s="14" t="inlineStr">
        <is>
          <t>ral</t>
        </is>
      </c>
      <c r="D618" s="37">
        <f>INDEX(Inputs!$T$5:$T$132,MATCH($B618&amp;"|"&amp;$C618,Inputs!$A$5:$A$132,0))</f>
        <v/>
      </c>
      <c r="E618" s="37">
        <f>INDEX(Inputs!$J$5:$J$132,MATCH($B618&amp;"|"&amp;$C618,Inputs!$A$5:$A$132,0))</f>
        <v/>
      </c>
      <c r="F618" s="37">
        <f>INDEX(Inputs!$K$5:$K$132,MATCH($B618&amp;"|"&amp;$C618,Inputs!$A$5:$A$132,0))</f>
        <v/>
      </c>
      <c r="G618" s="36" t="n"/>
      <c r="H618" s="14">
        <f>INDEX(Variables!$B$5:$B$205,MATCH($A618,Variables!$A$5:$A$205,0))&amp;IF($C618="",""," | "&amp;INDEX(Mapping!$B$5:$B$26,MATCH($C618,Mapping!$A$5:$A$26,0))&amp;" | "&amp;INDEX(Mapping!$B$30:$B$46,MATCH($B618,Mapping!$A$30:$A$46,0)))</f>
        <v/>
      </c>
      <c r="I618" s="14">
        <f>INDEX(Variables!$C$5:$C$205,MATCH($A618,Variables!$A$5:$A$205,0))</f>
        <v/>
      </c>
      <c r="J618" s="14">
        <f>INDEX(Variables!$E$5:$E$205,MATCH($A618,Variables!$A$5:$A$205,0))</f>
        <v/>
      </c>
      <c r="K618" s="11">
        <f>LOWER(Settings!$C$4)&amp;".mit."&amp;$A618&amp;IF($C618="","","."&amp;$C618&amp;"."&amp;$B618)&amp;IF(INDEX(Variables!$D$5:$D$205,MATCH($A618,Variables!$A$5:$A$205,0))="","","."&amp;INDEX(Variables!$D$5:$D$205,MATCH($A618,Variables!$A$5:$A$205,0)))&amp;"."&amp;K$5</f>
        <v/>
      </c>
      <c r="L618" s="38">
        <f>L$12*$D618*INDEX(L$21:L$28,$E618)*INDEX(L$30:L$46,$F618)*(1-INDEX(L$121:L$137,$F618))</f>
        <v/>
      </c>
      <c r="M618" s="37">
        <f>M$12*$D618*INDEX(M$21:M$28,$E618)*INDEX(M$30:M$46,$F618)*(1-INDEX(M$121:M$137,$F618))</f>
        <v/>
      </c>
      <c r="N618" s="37">
        <f>N$12*$D618*INDEX(N$21:N$28,$E618)*INDEX(N$30:N$46,$F618)*(1-INDEX(N$121:N$137,$F618))</f>
        <v/>
      </c>
      <c r="O618" s="37">
        <f>O$12*$D618*INDEX(O$21:O$28,$E618)*INDEX(O$30:O$46,$F618)*(1-INDEX(O$121:O$137,$F618))</f>
        <v/>
      </c>
      <c r="P618" s="37">
        <f>P$12*$D618*INDEX(P$21:P$28,$E618)*INDEX(P$30:P$46,$F618)*(1-INDEX(P$121:P$137,$F618))</f>
        <v/>
      </c>
      <c r="Q618" s="37">
        <f>Q$12*$D618*INDEX(Q$21:Q$28,$E618)*INDEX(Q$30:Q$46,$F618)*(1-INDEX(Q$121:Q$137,$F618))</f>
        <v/>
      </c>
      <c r="R618" s="37">
        <f>R$12*$D618*INDEX(R$21:R$28,$E618)*INDEX(R$30:R$46,$F618)*(1-INDEX(R$121:R$137,$F618))</f>
        <v/>
      </c>
      <c r="S618" s="37">
        <f>S$12*$D618*INDEX(S$21:S$28,$E618)*INDEX(S$30:S$46,$F618)*(1-INDEX(S$121:S$137,$F618))</f>
        <v/>
      </c>
      <c r="T618" s="37">
        <f>T$12*$D618*INDEX(T$21:T$28,$E618)*INDEX(T$30:T$46,$F618)*(1-INDEX(T$121:T$137,$F618))</f>
        <v/>
      </c>
      <c r="U618" s="37">
        <f>U$12*$D618*INDEX(U$21:U$28,$E618)*INDEX(U$30:U$46,$F618)*(1-INDEX(U$121:U$137,$F618))</f>
        <v/>
      </c>
      <c r="V618" s="37">
        <f>V$12*$D618*INDEX(V$21:V$28,$E618)*INDEX(V$30:V$46,$F618)*(1-INDEX(V$121:V$137,$F618))</f>
        <v/>
      </c>
      <c r="W618" s="37">
        <f>W$12*$D618*INDEX(W$21:W$28,$E618)*INDEX(W$30:W$46,$F618)*(1-INDEX(W$121:W$137,$F618))</f>
        <v/>
      </c>
      <c r="X618" s="37">
        <f>X$12*$D618*INDEX(X$21:X$28,$E618)*INDEX(X$30:X$46,$F618)*(1-INDEX(X$121:X$137,$F618))</f>
        <v/>
      </c>
      <c r="Y618" s="37">
        <f>Y$12*$D618*INDEX(Y$21:Y$28,$E618)*INDEX(Y$30:Y$46,$F618)*(1-INDEX(Y$121:Y$137,$F618))</f>
        <v/>
      </c>
      <c r="Z618" s="37">
        <f>Z$12*$D618*INDEX(Z$21:Z$28,$E618)*INDEX(Z$30:Z$46,$F618)*(1-INDEX(Z$121:Z$137,$F618))</f>
        <v/>
      </c>
      <c r="AA618" s="37">
        <f>AA$12*$D618*INDEX(AA$21:AA$28,$E618)*INDEX(AA$30:AA$46,$F618)*(1-INDEX(AA$121:AA$137,$F618))</f>
        <v/>
      </c>
      <c r="AB618" s="37">
        <f>AB$12*$D618*INDEX(AB$21:AB$28,$E618)*INDEX(AB$30:AB$46,$F618)*(1-INDEX(AB$121:AB$137,$F618))</f>
        <v/>
      </c>
      <c r="AC618" s="37">
        <f>AC$12*$D618*INDEX(AC$21:AC$28,$E618)*INDEX(AC$30:AC$46,$F618)*(1-INDEX(AC$121:AC$137,$F618))</f>
        <v/>
      </c>
      <c r="AD618" s="40">
        <f>CARBONTAX(AD$12,$D618,INDEX(AD$21:AD$28,$E618),INDEX(AD$30:AD$46,$F618),INDEX(AD$121:AD$137,$F618))</f>
        <v/>
      </c>
      <c r="AF618" s="11">
        <f>LOWER(Settings!$C$4)&amp;".mit."&amp;$A618&amp;IF($C618="","","."&amp;$C618&amp;"."&amp;$B618)&amp;IF(INDEX(Variables!$D$5:$D$205,MATCH($A618,Variables!$A$5:$A$205,0))="","","."&amp;INDEX(Variables!$D$5:$D$205,MATCH($A618,Variables!$A$5:$A$205,0)))&amp;"."&amp;AF$5</f>
        <v/>
      </c>
      <c r="AG618" s="38">
        <f>AG$12*$D618*INDEX(AG$21:AG$28,$E618)*INDEX(AG$30:AG$46,$F618)*(1-INDEX(AG$121:AG$137,$F618))</f>
        <v/>
      </c>
      <c r="AH618" s="37">
        <f>AH$12*$D618*INDEX(AH$21:AH$28,$E618)*INDEX(AH$30:AH$46,$F618)*(1-INDEX(AH$121:AH$137,$F618))</f>
        <v/>
      </c>
      <c r="AI618" s="37">
        <f>AI$12*$D618*INDEX(AI$21:AI$28,$E618)*INDEX(AI$30:AI$46,$F618)*(1-INDEX(AI$121:AI$137,$F618))</f>
        <v/>
      </c>
      <c r="AJ618" s="37">
        <f>AJ$12*$D618*INDEX(AJ$21:AJ$28,$E618)*INDEX(AJ$30:AJ$46,$F618)*(1-INDEX(AJ$121:AJ$137,$F618))</f>
        <v/>
      </c>
      <c r="AK618" s="37">
        <f>AK$12*$D618*INDEX(AK$21:AK$28,$E618)*INDEX(AK$30:AK$46,$F618)*(1-INDEX(AK$121:AK$137,$F618))</f>
        <v/>
      </c>
      <c r="AL618" s="37">
        <f>AL$12*$D618*INDEX(AL$21:AL$28,$E618)*INDEX(AL$30:AL$46,$F618)*(1-INDEX(AL$121:AL$137,$F618))</f>
        <v/>
      </c>
      <c r="AM618" s="37">
        <f>AM$12*$D618*INDEX(AM$21:AM$28,$E618)*INDEX(AM$30:AM$46,$F618)*(1-INDEX(AM$121:AM$137,$F618))</f>
        <v/>
      </c>
      <c r="AN618" s="37">
        <f>AN$12*$D618*INDEX(AN$21:AN$28,$E618)*INDEX(AN$30:AN$46,$F618)*(1-INDEX(AN$121:AN$137,$F618))</f>
        <v/>
      </c>
      <c r="AO618" s="37">
        <f>AO$12*$D618*INDEX(AO$21:AO$28,$E618)*INDEX(AO$30:AO$46,$F618)*(1-INDEX(AO$121:AO$137,$F618))</f>
        <v/>
      </c>
      <c r="AP618" s="37">
        <f>AP$12*$D618*INDEX(AP$21:AP$28,$E618)*INDEX(AP$30:AP$46,$F618)*(1-INDEX(AP$121:AP$137,$F618))</f>
        <v/>
      </c>
      <c r="AQ618" s="37">
        <f>AQ$12*$D618*INDEX(AQ$21:AQ$28,$E618)*INDEX(AQ$30:AQ$46,$F618)*(1-INDEX(AQ$121:AQ$137,$F618))</f>
        <v/>
      </c>
      <c r="AR618" s="37">
        <f>AR$12*$D618*INDEX(AR$21:AR$28,$E618)*INDEX(AR$30:AR$46,$F618)*(1-INDEX(AR$121:AR$137,$F618))</f>
        <v/>
      </c>
      <c r="AS618" s="37">
        <f>AS$12*$D618*INDEX(AS$21:AS$28,$E618)*INDEX(AS$30:AS$46,$F618)*(1-INDEX(AS$121:AS$137,$F618))</f>
        <v/>
      </c>
      <c r="AT618" s="37">
        <f>AT$12*$D618*INDEX(AT$21:AT$28,$E618)*INDEX(AT$30:AT$46,$F618)*(1-INDEX(AT$121:AT$137,$F618))</f>
        <v/>
      </c>
      <c r="AU618" s="37">
        <f>AU$12*$D618*INDEX(AU$21:AU$28,$E618)*INDEX(AU$30:AU$46,$F618)*(1-INDEX(AU$121:AU$137,$F618))</f>
        <v/>
      </c>
      <c r="AV618" s="37">
        <f>AV$12*$D618*INDEX(AV$21:AV$28,$E618)*INDEX(AV$30:AV$46,$F618)*(1-INDEX(AV$121:AV$137,$F618))</f>
        <v/>
      </c>
      <c r="AW618" s="37">
        <f>AW$12*$D618*INDEX(AW$21:AW$28,$E618)*INDEX(AW$30:AW$46,$F618)*(1-INDEX(AW$121:AW$137,$F618))</f>
        <v/>
      </c>
      <c r="AX618" s="37">
        <f>AX$12*$D618*INDEX(AX$21:AX$28,$E618)*INDEX(AX$30:AX$46,$F618)*(1-INDEX(AX$121:AX$137,$F618))</f>
        <v/>
      </c>
      <c r="AY618" s="40">
        <f>CARBONTAX(AY$12,$D618,INDEX(AY$21:AY$28,$E618),INDEX(AY$30:AY$46,$F618),INDEX(AY$121:AY$137,$F618))</f>
        <v/>
      </c>
    </row>
    <row r="619" hidden="1" outlineLevel="2">
      <c r="A619" s="14" t="inlineStr">
        <is>
          <t>ctxnew</t>
        </is>
      </c>
      <c r="B619" s="14" t="inlineStr">
        <is>
          <t>nga</t>
        </is>
      </c>
      <c r="C619" s="14" t="inlineStr">
        <is>
          <t>ral</t>
        </is>
      </c>
      <c r="D619" s="37">
        <f>INDEX(Inputs!$T$5:$T$132,MATCH($B619&amp;"|"&amp;$C619,Inputs!$A$5:$A$132,0))</f>
        <v/>
      </c>
      <c r="E619" s="37">
        <f>INDEX(Inputs!$J$5:$J$132,MATCH($B619&amp;"|"&amp;$C619,Inputs!$A$5:$A$132,0))</f>
        <v/>
      </c>
      <c r="F619" s="37">
        <f>INDEX(Inputs!$K$5:$K$132,MATCH($B619&amp;"|"&amp;$C619,Inputs!$A$5:$A$132,0))</f>
        <v/>
      </c>
      <c r="G619" s="36" t="n"/>
      <c r="H619" s="14">
        <f>INDEX(Variables!$B$5:$B$205,MATCH($A619,Variables!$A$5:$A$205,0))&amp;IF($C619="",""," | "&amp;INDEX(Mapping!$B$5:$B$26,MATCH($C619,Mapping!$A$5:$A$26,0))&amp;" | "&amp;INDEX(Mapping!$B$30:$B$46,MATCH($B619,Mapping!$A$30:$A$46,0)))</f>
        <v/>
      </c>
      <c r="I619" s="14">
        <f>INDEX(Variables!$C$5:$C$205,MATCH($A619,Variables!$A$5:$A$205,0))</f>
        <v/>
      </c>
      <c r="J619" s="14">
        <f>INDEX(Variables!$E$5:$E$205,MATCH($A619,Variables!$A$5:$A$205,0))</f>
        <v/>
      </c>
      <c r="K619" s="11">
        <f>LOWER(Settings!$C$4)&amp;".mit."&amp;$A619&amp;IF($C619="","","."&amp;$C619&amp;"."&amp;$B619)&amp;IF(INDEX(Variables!$D$5:$D$205,MATCH($A619,Variables!$A$5:$A$205,0))="","","."&amp;INDEX(Variables!$D$5:$D$205,MATCH($A619,Variables!$A$5:$A$205,0)))&amp;"."&amp;K$5</f>
        <v/>
      </c>
      <c r="L619" s="38">
        <f>L$12*$D619*INDEX(L$21:L$28,$E619)*INDEX(L$30:L$46,$F619)*(1-INDEX(L$121:L$137,$F619))</f>
        <v/>
      </c>
      <c r="M619" s="37">
        <f>M$12*$D619*INDEX(M$21:M$28,$E619)*INDEX(M$30:M$46,$F619)*(1-INDEX(M$121:M$137,$F619))</f>
        <v/>
      </c>
      <c r="N619" s="37">
        <f>N$12*$D619*INDEX(N$21:N$28,$E619)*INDEX(N$30:N$46,$F619)*(1-INDEX(N$121:N$137,$F619))</f>
        <v/>
      </c>
      <c r="O619" s="37">
        <f>O$12*$D619*INDEX(O$21:O$28,$E619)*INDEX(O$30:O$46,$F619)*(1-INDEX(O$121:O$137,$F619))</f>
        <v/>
      </c>
      <c r="P619" s="37">
        <f>P$12*$D619*INDEX(P$21:P$28,$E619)*INDEX(P$30:P$46,$F619)*(1-INDEX(P$121:P$137,$F619))</f>
        <v/>
      </c>
      <c r="Q619" s="37">
        <f>Q$12*$D619*INDEX(Q$21:Q$28,$E619)*INDEX(Q$30:Q$46,$F619)*(1-INDEX(Q$121:Q$137,$F619))</f>
        <v/>
      </c>
      <c r="R619" s="37">
        <f>R$12*$D619*INDEX(R$21:R$28,$E619)*INDEX(R$30:R$46,$F619)*(1-INDEX(R$121:R$137,$F619))</f>
        <v/>
      </c>
      <c r="S619" s="37">
        <f>S$12*$D619*INDEX(S$21:S$28,$E619)*INDEX(S$30:S$46,$F619)*(1-INDEX(S$121:S$137,$F619))</f>
        <v/>
      </c>
      <c r="T619" s="37">
        <f>T$12*$D619*INDEX(T$21:T$28,$E619)*INDEX(T$30:T$46,$F619)*(1-INDEX(T$121:T$137,$F619))</f>
        <v/>
      </c>
      <c r="U619" s="37">
        <f>U$12*$D619*INDEX(U$21:U$28,$E619)*INDEX(U$30:U$46,$F619)*(1-INDEX(U$121:U$137,$F619))</f>
        <v/>
      </c>
      <c r="V619" s="37">
        <f>V$12*$D619*INDEX(V$21:V$28,$E619)*INDEX(V$30:V$46,$F619)*(1-INDEX(V$121:V$137,$F619))</f>
        <v/>
      </c>
      <c r="W619" s="37">
        <f>W$12*$D619*INDEX(W$21:W$28,$E619)*INDEX(W$30:W$46,$F619)*(1-INDEX(W$121:W$137,$F619))</f>
        <v/>
      </c>
      <c r="X619" s="37">
        <f>X$12*$D619*INDEX(X$21:X$28,$E619)*INDEX(X$30:X$46,$F619)*(1-INDEX(X$121:X$137,$F619))</f>
        <v/>
      </c>
      <c r="Y619" s="37">
        <f>Y$12*$D619*INDEX(Y$21:Y$28,$E619)*INDEX(Y$30:Y$46,$F619)*(1-INDEX(Y$121:Y$137,$F619))</f>
        <v/>
      </c>
      <c r="Z619" s="37">
        <f>Z$12*$D619*INDEX(Z$21:Z$28,$E619)*INDEX(Z$30:Z$46,$F619)*(1-INDEX(Z$121:Z$137,$F619))</f>
        <v/>
      </c>
      <c r="AA619" s="37">
        <f>AA$12*$D619*INDEX(AA$21:AA$28,$E619)*INDEX(AA$30:AA$46,$F619)*(1-INDEX(AA$121:AA$137,$F619))</f>
        <v/>
      </c>
      <c r="AB619" s="37">
        <f>AB$12*$D619*INDEX(AB$21:AB$28,$E619)*INDEX(AB$30:AB$46,$F619)*(1-INDEX(AB$121:AB$137,$F619))</f>
        <v/>
      </c>
      <c r="AC619" s="37">
        <f>AC$12*$D619*INDEX(AC$21:AC$28,$E619)*INDEX(AC$30:AC$46,$F619)*(1-INDEX(AC$121:AC$137,$F619))</f>
        <v/>
      </c>
      <c r="AD619" s="40">
        <f>CARBONTAX(AD$12,$D619,INDEX(AD$21:AD$28,$E619),INDEX(AD$30:AD$46,$F619),INDEX(AD$121:AD$137,$F619))</f>
        <v/>
      </c>
      <c r="AF619" s="11">
        <f>LOWER(Settings!$C$4)&amp;".mit."&amp;$A619&amp;IF($C619="","","."&amp;$C619&amp;"."&amp;$B619)&amp;IF(INDEX(Variables!$D$5:$D$205,MATCH($A619,Variables!$A$5:$A$205,0))="","","."&amp;INDEX(Variables!$D$5:$D$205,MATCH($A619,Variables!$A$5:$A$205,0)))&amp;"."&amp;AF$5</f>
        <v/>
      </c>
      <c r="AG619" s="38">
        <f>AG$12*$D619*INDEX(AG$21:AG$28,$E619)*INDEX(AG$30:AG$46,$F619)*(1-INDEX(AG$121:AG$137,$F619))</f>
        <v/>
      </c>
      <c r="AH619" s="37">
        <f>AH$12*$D619*INDEX(AH$21:AH$28,$E619)*INDEX(AH$30:AH$46,$F619)*(1-INDEX(AH$121:AH$137,$F619))</f>
        <v/>
      </c>
      <c r="AI619" s="37">
        <f>AI$12*$D619*INDEX(AI$21:AI$28,$E619)*INDEX(AI$30:AI$46,$F619)*(1-INDEX(AI$121:AI$137,$F619))</f>
        <v/>
      </c>
      <c r="AJ619" s="37">
        <f>AJ$12*$D619*INDEX(AJ$21:AJ$28,$E619)*INDEX(AJ$30:AJ$46,$F619)*(1-INDEX(AJ$121:AJ$137,$F619))</f>
        <v/>
      </c>
      <c r="AK619" s="37">
        <f>AK$12*$D619*INDEX(AK$21:AK$28,$E619)*INDEX(AK$30:AK$46,$F619)*(1-INDEX(AK$121:AK$137,$F619))</f>
        <v/>
      </c>
      <c r="AL619" s="37">
        <f>AL$12*$D619*INDEX(AL$21:AL$28,$E619)*INDEX(AL$30:AL$46,$F619)*(1-INDEX(AL$121:AL$137,$F619))</f>
        <v/>
      </c>
      <c r="AM619" s="37">
        <f>AM$12*$D619*INDEX(AM$21:AM$28,$E619)*INDEX(AM$30:AM$46,$F619)*(1-INDEX(AM$121:AM$137,$F619))</f>
        <v/>
      </c>
      <c r="AN619" s="37">
        <f>AN$12*$D619*INDEX(AN$21:AN$28,$E619)*INDEX(AN$30:AN$46,$F619)*(1-INDEX(AN$121:AN$137,$F619))</f>
        <v/>
      </c>
      <c r="AO619" s="37">
        <f>AO$12*$D619*INDEX(AO$21:AO$28,$E619)*INDEX(AO$30:AO$46,$F619)*(1-INDEX(AO$121:AO$137,$F619))</f>
        <v/>
      </c>
      <c r="AP619" s="37">
        <f>AP$12*$D619*INDEX(AP$21:AP$28,$E619)*INDEX(AP$30:AP$46,$F619)*(1-INDEX(AP$121:AP$137,$F619))</f>
        <v/>
      </c>
      <c r="AQ619" s="37">
        <f>AQ$12*$D619*INDEX(AQ$21:AQ$28,$E619)*INDEX(AQ$30:AQ$46,$F619)*(1-INDEX(AQ$121:AQ$137,$F619))</f>
        <v/>
      </c>
      <c r="AR619" s="37">
        <f>AR$12*$D619*INDEX(AR$21:AR$28,$E619)*INDEX(AR$30:AR$46,$F619)*(1-INDEX(AR$121:AR$137,$F619))</f>
        <v/>
      </c>
      <c r="AS619" s="37">
        <f>AS$12*$D619*INDEX(AS$21:AS$28,$E619)*INDEX(AS$30:AS$46,$F619)*(1-INDEX(AS$121:AS$137,$F619))</f>
        <v/>
      </c>
      <c r="AT619" s="37">
        <f>AT$12*$D619*INDEX(AT$21:AT$28,$E619)*INDEX(AT$30:AT$46,$F619)*(1-INDEX(AT$121:AT$137,$F619))</f>
        <v/>
      </c>
      <c r="AU619" s="37">
        <f>AU$12*$D619*INDEX(AU$21:AU$28,$E619)*INDEX(AU$30:AU$46,$F619)*(1-INDEX(AU$121:AU$137,$F619))</f>
        <v/>
      </c>
      <c r="AV619" s="37">
        <f>AV$12*$D619*INDEX(AV$21:AV$28,$E619)*INDEX(AV$30:AV$46,$F619)*(1-INDEX(AV$121:AV$137,$F619))</f>
        <v/>
      </c>
      <c r="AW619" s="37">
        <f>AW$12*$D619*INDEX(AW$21:AW$28,$E619)*INDEX(AW$30:AW$46,$F619)*(1-INDEX(AW$121:AW$137,$F619))</f>
        <v/>
      </c>
      <c r="AX619" s="37">
        <f>AX$12*$D619*INDEX(AX$21:AX$28,$E619)*INDEX(AX$30:AX$46,$F619)*(1-INDEX(AX$121:AX$137,$F619))</f>
        <v/>
      </c>
      <c r="AY619" s="40">
        <f>CARBONTAX(AY$12,$D619,INDEX(AY$21:AY$28,$E619),INDEX(AY$30:AY$46,$F619),INDEX(AY$121:AY$137,$F619))</f>
        <v/>
      </c>
    </row>
    <row r="620" hidden="1" outlineLevel="2">
      <c r="A620" s="14" t="inlineStr">
        <is>
          <t>ctxnew</t>
        </is>
      </c>
      <c r="B620" s="14" t="inlineStr">
        <is>
          <t>gso</t>
        </is>
      </c>
      <c r="C620" s="14" t="inlineStr">
        <is>
          <t>ral</t>
        </is>
      </c>
      <c r="D620" s="37">
        <f>INDEX(Inputs!$T$5:$T$132,MATCH($B620&amp;"|"&amp;$C620,Inputs!$A$5:$A$132,0))</f>
        <v/>
      </c>
      <c r="E620" s="37">
        <f>INDEX(Inputs!$J$5:$J$132,MATCH($B620&amp;"|"&amp;$C620,Inputs!$A$5:$A$132,0))</f>
        <v/>
      </c>
      <c r="F620" s="37">
        <f>INDEX(Inputs!$K$5:$K$132,MATCH($B620&amp;"|"&amp;$C620,Inputs!$A$5:$A$132,0))</f>
        <v/>
      </c>
      <c r="G620" s="36" t="n"/>
      <c r="H620" s="14">
        <f>INDEX(Variables!$B$5:$B$205,MATCH($A620,Variables!$A$5:$A$205,0))&amp;IF($C620="",""," | "&amp;INDEX(Mapping!$B$5:$B$26,MATCH($C620,Mapping!$A$5:$A$26,0))&amp;" | "&amp;INDEX(Mapping!$B$30:$B$46,MATCH($B620,Mapping!$A$30:$A$46,0)))</f>
        <v/>
      </c>
      <c r="I620" s="14">
        <f>INDEX(Variables!$C$5:$C$205,MATCH($A620,Variables!$A$5:$A$205,0))</f>
        <v/>
      </c>
      <c r="J620" s="14">
        <f>INDEX(Variables!$E$5:$E$205,MATCH($A620,Variables!$A$5:$A$205,0))</f>
        <v/>
      </c>
      <c r="K620" s="11">
        <f>LOWER(Settings!$C$4)&amp;".mit."&amp;$A620&amp;IF($C620="","","."&amp;$C620&amp;"."&amp;$B620)&amp;IF(INDEX(Variables!$D$5:$D$205,MATCH($A620,Variables!$A$5:$A$205,0))="","","."&amp;INDEX(Variables!$D$5:$D$205,MATCH($A620,Variables!$A$5:$A$205,0)))&amp;"."&amp;K$5</f>
        <v/>
      </c>
      <c r="L620" s="38">
        <f>L$12*$D620*INDEX(L$21:L$28,$E620)*INDEX(L$30:L$46,$F620)*(1-INDEX(L$121:L$137,$F620))</f>
        <v/>
      </c>
      <c r="M620" s="37">
        <f>M$12*$D620*INDEX(M$21:M$28,$E620)*INDEX(M$30:M$46,$F620)*(1-INDEX(M$121:M$137,$F620))</f>
        <v/>
      </c>
      <c r="N620" s="37">
        <f>N$12*$D620*INDEX(N$21:N$28,$E620)*INDEX(N$30:N$46,$F620)*(1-INDEX(N$121:N$137,$F620))</f>
        <v/>
      </c>
      <c r="O620" s="37">
        <f>O$12*$D620*INDEX(O$21:O$28,$E620)*INDEX(O$30:O$46,$F620)*(1-INDEX(O$121:O$137,$F620))</f>
        <v/>
      </c>
      <c r="P620" s="37">
        <f>P$12*$D620*INDEX(P$21:P$28,$E620)*INDEX(P$30:P$46,$F620)*(1-INDEX(P$121:P$137,$F620))</f>
        <v/>
      </c>
      <c r="Q620" s="37">
        <f>Q$12*$D620*INDEX(Q$21:Q$28,$E620)*INDEX(Q$30:Q$46,$F620)*(1-INDEX(Q$121:Q$137,$F620))</f>
        <v/>
      </c>
      <c r="R620" s="37">
        <f>R$12*$D620*INDEX(R$21:R$28,$E620)*INDEX(R$30:R$46,$F620)*(1-INDEX(R$121:R$137,$F620))</f>
        <v/>
      </c>
      <c r="S620" s="37">
        <f>S$12*$D620*INDEX(S$21:S$28,$E620)*INDEX(S$30:S$46,$F620)*(1-INDEX(S$121:S$137,$F620))</f>
        <v/>
      </c>
      <c r="T620" s="37">
        <f>T$12*$D620*INDEX(T$21:T$28,$E620)*INDEX(T$30:T$46,$F620)*(1-INDEX(T$121:T$137,$F620))</f>
        <v/>
      </c>
      <c r="U620" s="37">
        <f>U$12*$D620*INDEX(U$21:U$28,$E620)*INDEX(U$30:U$46,$F620)*(1-INDEX(U$121:U$137,$F620))</f>
        <v/>
      </c>
      <c r="V620" s="37">
        <f>V$12*$D620*INDEX(V$21:V$28,$E620)*INDEX(V$30:V$46,$F620)*(1-INDEX(V$121:V$137,$F620))</f>
        <v/>
      </c>
      <c r="W620" s="37">
        <f>W$12*$D620*INDEX(W$21:W$28,$E620)*INDEX(W$30:W$46,$F620)*(1-INDEX(W$121:W$137,$F620))</f>
        <v/>
      </c>
      <c r="X620" s="37">
        <f>X$12*$D620*INDEX(X$21:X$28,$E620)*INDEX(X$30:X$46,$F620)*(1-INDEX(X$121:X$137,$F620))</f>
        <v/>
      </c>
      <c r="Y620" s="37">
        <f>Y$12*$D620*INDEX(Y$21:Y$28,$E620)*INDEX(Y$30:Y$46,$F620)*(1-INDEX(Y$121:Y$137,$F620))</f>
        <v/>
      </c>
      <c r="Z620" s="37">
        <f>Z$12*$D620*INDEX(Z$21:Z$28,$E620)*INDEX(Z$30:Z$46,$F620)*(1-INDEX(Z$121:Z$137,$F620))</f>
        <v/>
      </c>
      <c r="AA620" s="37">
        <f>AA$12*$D620*INDEX(AA$21:AA$28,$E620)*INDEX(AA$30:AA$46,$F620)*(1-INDEX(AA$121:AA$137,$F620))</f>
        <v/>
      </c>
      <c r="AB620" s="37">
        <f>AB$12*$D620*INDEX(AB$21:AB$28,$E620)*INDEX(AB$30:AB$46,$F620)*(1-INDEX(AB$121:AB$137,$F620))</f>
        <v/>
      </c>
      <c r="AC620" s="37">
        <f>AC$12*$D620*INDEX(AC$21:AC$28,$E620)*INDEX(AC$30:AC$46,$F620)*(1-INDEX(AC$121:AC$137,$F620))</f>
        <v/>
      </c>
      <c r="AD620" s="40">
        <f>CARBONTAX(AD$12,$D620,INDEX(AD$21:AD$28,$E620),INDEX(AD$30:AD$46,$F620),INDEX(AD$121:AD$137,$F620))</f>
        <v/>
      </c>
      <c r="AF620" s="11">
        <f>LOWER(Settings!$C$4)&amp;".mit."&amp;$A620&amp;IF($C620="","","."&amp;$C620&amp;"."&amp;$B620)&amp;IF(INDEX(Variables!$D$5:$D$205,MATCH($A620,Variables!$A$5:$A$205,0))="","","."&amp;INDEX(Variables!$D$5:$D$205,MATCH($A620,Variables!$A$5:$A$205,0)))&amp;"."&amp;AF$5</f>
        <v/>
      </c>
      <c r="AG620" s="38">
        <f>AG$12*$D620*INDEX(AG$21:AG$28,$E620)*INDEX(AG$30:AG$46,$F620)*(1-INDEX(AG$121:AG$137,$F620))</f>
        <v/>
      </c>
      <c r="AH620" s="37">
        <f>AH$12*$D620*INDEX(AH$21:AH$28,$E620)*INDEX(AH$30:AH$46,$F620)*(1-INDEX(AH$121:AH$137,$F620))</f>
        <v/>
      </c>
      <c r="AI620" s="37">
        <f>AI$12*$D620*INDEX(AI$21:AI$28,$E620)*INDEX(AI$30:AI$46,$F620)*(1-INDEX(AI$121:AI$137,$F620))</f>
        <v/>
      </c>
      <c r="AJ620" s="37">
        <f>AJ$12*$D620*INDEX(AJ$21:AJ$28,$E620)*INDEX(AJ$30:AJ$46,$F620)*(1-INDEX(AJ$121:AJ$137,$F620))</f>
        <v/>
      </c>
      <c r="AK620" s="37">
        <f>AK$12*$D620*INDEX(AK$21:AK$28,$E620)*INDEX(AK$30:AK$46,$F620)*(1-INDEX(AK$121:AK$137,$F620))</f>
        <v/>
      </c>
      <c r="AL620" s="37">
        <f>AL$12*$D620*INDEX(AL$21:AL$28,$E620)*INDEX(AL$30:AL$46,$F620)*(1-INDEX(AL$121:AL$137,$F620))</f>
        <v/>
      </c>
      <c r="AM620" s="37">
        <f>AM$12*$D620*INDEX(AM$21:AM$28,$E620)*INDEX(AM$30:AM$46,$F620)*(1-INDEX(AM$121:AM$137,$F620))</f>
        <v/>
      </c>
      <c r="AN620" s="37">
        <f>AN$12*$D620*INDEX(AN$21:AN$28,$E620)*INDEX(AN$30:AN$46,$F620)*(1-INDEX(AN$121:AN$137,$F620))</f>
        <v/>
      </c>
      <c r="AO620" s="37">
        <f>AO$12*$D620*INDEX(AO$21:AO$28,$E620)*INDEX(AO$30:AO$46,$F620)*(1-INDEX(AO$121:AO$137,$F620))</f>
        <v/>
      </c>
      <c r="AP620" s="37">
        <f>AP$12*$D620*INDEX(AP$21:AP$28,$E620)*INDEX(AP$30:AP$46,$F620)*(1-INDEX(AP$121:AP$137,$F620))</f>
        <v/>
      </c>
      <c r="AQ620" s="37">
        <f>AQ$12*$D620*INDEX(AQ$21:AQ$28,$E620)*INDEX(AQ$30:AQ$46,$F620)*(1-INDEX(AQ$121:AQ$137,$F620))</f>
        <v/>
      </c>
      <c r="AR620" s="37">
        <f>AR$12*$D620*INDEX(AR$21:AR$28,$E620)*INDEX(AR$30:AR$46,$F620)*(1-INDEX(AR$121:AR$137,$F620))</f>
        <v/>
      </c>
      <c r="AS620" s="37">
        <f>AS$12*$D620*INDEX(AS$21:AS$28,$E620)*INDEX(AS$30:AS$46,$F620)*(1-INDEX(AS$121:AS$137,$F620))</f>
        <v/>
      </c>
      <c r="AT620" s="37">
        <f>AT$12*$D620*INDEX(AT$21:AT$28,$E620)*INDEX(AT$30:AT$46,$F620)*(1-INDEX(AT$121:AT$137,$F620))</f>
        <v/>
      </c>
      <c r="AU620" s="37">
        <f>AU$12*$D620*INDEX(AU$21:AU$28,$E620)*INDEX(AU$30:AU$46,$F620)*(1-INDEX(AU$121:AU$137,$F620))</f>
        <v/>
      </c>
      <c r="AV620" s="37">
        <f>AV$12*$D620*INDEX(AV$21:AV$28,$E620)*INDEX(AV$30:AV$46,$F620)*(1-INDEX(AV$121:AV$137,$F620))</f>
        <v/>
      </c>
      <c r="AW620" s="37">
        <f>AW$12*$D620*INDEX(AW$21:AW$28,$E620)*INDEX(AW$30:AW$46,$F620)*(1-INDEX(AW$121:AW$137,$F620))</f>
        <v/>
      </c>
      <c r="AX620" s="37">
        <f>AX$12*$D620*INDEX(AX$21:AX$28,$E620)*INDEX(AX$30:AX$46,$F620)*(1-INDEX(AX$121:AX$137,$F620))</f>
        <v/>
      </c>
      <c r="AY620" s="40">
        <f>CARBONTAX(AY$12,$D620,INDEX(AY$21:AY$28,$E620),INDEX(AY$30:AY$46,$F620),INDEX(AY$121:AY$137,$F620))</f>
        <v/>
      </c>
    </row>
    <row r="621" hidden="1" outlineLevel="2">
      <c r="A621" s="14" t="inlineStr">
        <is>
          <t>ctxnew</t>
        </is>
      </c>
      <c r="B621" s="14" t="inlineStr">
        <is>
          <t>die</t>
        </is>
      </c>
      <c r="C621" s="14" t="inlineStr">
        <is>
          <t>ral</t>
        </is>
      </c>
      <c r="D621" s="37">
        <f>INDEX(Inputs!$T$5:$T$132,MATCH($B621&amp;"|"&amp;$C621,Inputs!$A$5:$A$132,0))</f>
        <v/>
      </c>
      <c r="E621" s="37">
        <f>INDEX(Inputs!$J$5:$J$132,MATCH($B621&amp;"|"&amp;$C621,Inputs!$A$5:$A$132,0))</f>
        <v/>
      </c>
      <c r="F621" s="37">
        <f>INDEX(Inputs!$K$5:$K$132,MATCH($B621&amp;"|"&amp;$C621,Inputs!$A$5:$A$132,0))</f>
        <v/>
      </c>
      <c r="G621" s="36" t="n"/>
      <c r="H621" s="14">
        <f>INDEX(Variables!$B$5:$B$205,MATCH($A621,Variables!$A$5:$A$205,0))&amp;IF($C621="",""," | "&amp;INDEX(Mapping!$B$5:$B$26,MATCH($C621,Mapping!$A$5:$A$26,0))&amp;" | "&amp;INDEX(Mapping!$B$30:$B$46,MATCH($B621,Mapping!$A$30:$A$46,0)))</f>
        <v/>
      </c>
      <c r="I621" s="14">
        <f>INDEX(Variables!$C$5:$C$205,MATCH($A621,Variables!$A$5:$A$205,0))</f>
        <v/>
      </c>
      <c r="J621" s="14">
        <f>INDEX(Variables!$E$5:$E$205,MATCH($A621,Variables!$A$5:$A$205,0))</f>
        <v/>
      </c>
      <c r="K621" s="11">
        <f>LOWER(Settings!$C$4)&amp;".mit."&amp;$A621&amp;IF($C621="","","."&amp;$C621&amp;"."&amp;$B621)&amp;IF(INDEX(Variables!$D$5:$D$205,MATCH($A621,Variables!$A$5:$A$205,0))="","","."&amp;INDEX(Variables!$D$5:$D$205,MATCH($A621,Variables!$A$5:$A$205,0)))&amp;"."&amp;K$5</f>
        <v/>
      </c>
      <c r="L621" s="38">
        <f>L$12*$D621*INDEX(L$21:L$28,$E621)*INDEX(L$30:L$46,$F621)*(1-INDEX(L$121:L$137,$F621))</f>
        <v/>
      </c>
      <c r="M621" s="37">
        <f>M$12*$D621*INDEX(M$21:M$28,$E621)*INDEX(M$30:M$46,$F621)*(1-INDEX(M$121:M$137,$F621))</f>
        <v/>
      </c>
      <c r="N621" s="37">
        <f>N$12*$D621*INDEX(N$21:N$28,$E621)*INDEX(N$30:N$46,$F621)*(1-INDEX(N$121:N$137,$F621))</f>
        <v/>
      </c>
      <c r="O621" s="37">
        <f>O$12*$D621*INDEX(O$21:O$28,$E621)*INDEX(O$30:O$46,$F621)*(1-INDEX(O$121:O$137,$F621))</f>
        <v/>
      </c>
      <c r="P621" s="37">
        <f>P$12*$D621*INDEX(P$21:P$28,$E621)*INDEX(P$30:P$46,$F621)*(1-INDEX(P$121:P$137,$F621))</f>
        <v/>
      </c>
      <c r="Q621" s="37">
        <f>Q$12*$D621*INDEX(Q$21:Q$28,$E621)*INDEX(Q$30:Q$46,$F621)*(1-INDEX(Q$121:Q$137,$F621))</f>
        <v/>
      </c>
      <c r="R621" s="37">
        <f>R$12*$D621*INDEX(R$21:R$28,$E621)*INDEX(R$30:R$46,$F621)*(1-INDEX(R$121:R$137,$F621))</f>
        <v/>
      </c>
      <c r="S621" s="37">
        <f>S$12*$D621*INDEX(S$21:S$28,$E621)*INDEX(S$30:S$46,$F621)*(1-INDEX(S$121:S$137,$F621))</f>
        <v/>
      </c>
      <c r="T621" s="37">
        <f>T$12*$D621*INDEX(T$21:T$28,$E621)*INDEX(T$30:T$46,$F621)*(1-INDEX(T$121:T$137,$F621))</f>
        <v/>
      </c>
      <c r="U621" s="37">
        <f>U$12*$D621*INDEX(U$21:U$28,$E621)*INDEX(U$30:U$46,$F621)*(1-INDEX(U$121:U$137,$F621))</f>
        <v/>
      </c>
      <c r="V621" s="37">
        <f>V$12*$D621*INDEX(V$21:V$28,$E621)*INDEX(V$30:V$46,$F621)*(1-INDEX(V$121:V$137,$F621))</f>
        <v/>
      </c>
      <c r="W621" s="37">
        <f>W$12*$D621*INDEX(W$21:W$28,$E621)*INDEX(W$30:W$46,$F621)*(1-INDEX(W$121:W$137,$F621))</f>
        <v/>
      </c>
      <c r="X621" s="37">
        <f>X$12*$D621*INDEX(X$21:X$28,$E621)*INDEX(X$30:X$46,$F621)*(1-INDEX(X$121:X$137,$F621))</f>
        <v/>
      </c>
      <c r="Y621" s="37">
        <f>Y$12*$D621*INDEX(Y$21:Y$28,$E621)*INDEX(Y$30:Y$46,$F621)*(1-INDEX(Y$121:Y$137,$F621))</f>
        <v/>
      </c>
      <c r="Z621" s="37">
        <f>Z$12*$D621*INDEX(Z$21:Z$28,$E621)*INDEX(Z$30:Z$46,$F621)*(1-INDEX(Z$121:Z$137,$F621))</f>
        <v/>
      </c>
      <c r="AA621" s="37">
        <f>AA$12*$D621*INDEX(AA$21:AA$28,$E621)*INDEX(AA$30:AA$46,$F621)*(1-INDEX(AA$121:AA$137,$F621))</f>
        <v/>
      </c>
      <c r="AB621" s="37">
        <f>AB$12*$D621*INDEX(AB$21:AB$28,$E621)*INDEX(AB$30:AB$46,$F621)*(1-INDEX(AB$121:AB$137,$F621))</f>
        <v/>
      </c>
      <c r="AC621" s="37">
        <f>AC$12*$D621*INDEX(AC$21:AC$28,$E621)*INDEX(AC$30:AC$46,$F621)*(1-INDEX(AC$121:AC$137,$F621))</f>
        <v/>
      </c>
      <c r="AD621" s="40">
        <f>CARBONTAX(AD$12,$D621,INDEX(AD$21:AD$28,$E621),INDEX(AD$30:AD$46,$F621),INDEX(AD$121:AD$137,$F621))</f>
        <v/>
      </c>
      <c r="AF621" s="11">
        <f>LOWER(Settings!$C$4)&amp;".mit."&amp;$A621&amp;IF($C621="","","."&amp;$C621&amp;"."&amp;$B621)&amp;IF(INDEX(Variables!$D$5:$D$205,MATCH($A621,Variables!$A$5:$A$205,0))="","","."&amp;INDEX(Variables!$D$5:$D$205,MATCH($A621,Variables!$A$5:$A$205,0)))&amp;"."&amp;AF$5</f>
        <v/>
      </c>
      <c r="AG621" s="38">
        <f>AG$12*$D621*INDEX(AG$21:AG$28,$E621)*INDEX(AG$30:AG$46,$F621)*(1-INDEX(AG$121:AG$137,$F621))</f>
        <v/>
      </c>
      <c r="AH621" s="37">
        <f>AH$12*$D621*INDEX(AH$21:AH$28,$E621)*INDEX(AH$30:AH$46,$F621)*(1-INDEX(AH$121:AH$137,$F621))</f>
        <v/>
      </c>
      <c r="AI621" s="37">
        <f>AI$12*$D621*INDEX(AI$21:AI$28,$E621)*INDEX(AI$30:AI$46,$F621)*(1-INDEX(AI$121:AI$137,$F621))</f>
        <v/>
      </c>
      <c r="AJ621" s="37">
        <f>AJ$12*$D621*INDEX(AJ$21:AJ$28,$E621)*INDEX(AJ$30:AJ$46,$F621)*(1-INDEX(AJ$121:AJ$137,$F621))</f>
        <v/>
      </c>
      <c r="AK621" s="37">
        <f>AK$12*$D621*INDEX(AK$21:AK$28,$E621)*INDEX(AK$30:AK$46,$F621)*(1-INDEX(AK$121:AK$137,$F621))</f>
        <v/>
      </c>
      <c r="AL621" s="37">
        <f>AL$12*$D621*INDEX(AL$21:AL$28,$E621)*INDEX(AL$30:AL$46,$F621)*(1-INDEX(AL$121:AL$137,$F621))</f>
        <v/>
      </c>
      <c r="AM621" s="37">
        <f>AM$12*$D621*INDEX(AM$21:AM$28,$E621)*INDEX(AM$30:AM$46,$F621)*(1-INDEX(AM$121:AM$137,$F621))</f>
        <v/>
      </c>
      <c r="AN621" s="37">
        <f>AN$12*$D621*INDEX(AN$21:AN$28,$E621)*INDEX(AN$30:AN$46,$F621)*(1-INDEX(AN$121:AN$137,$F621))</f>
        <v/>
      </c>
      <c r="AO621" s="37">
        <f>AO$12*$D621*INDEX(AO$21:AO$28,$E621)*INDEX(AO$30:AO$46,$F621)*(1-INDEX(AO$121:AO$137,$F621))</f>
        <v/>
      </c>
      <c r="AP621" s="37">
        <f>AP$12*$D621*INDEX(AP$21:AP$28,$E621)*INDEX(AP$30:AP$46,$F621)*(1-INDEX(AP$121:AP$137,$F621))</f>
        <v/>
      </c>
      <c r="AQ621" s="37">
        <f>AQ$12*$D621*INDEX(AQ$21:AQ$28,$E621)*INDEX(AQ$30:AQ$46,$F621)*(1-INDEX(AQ$121:AQ$137,$F621))</f>
        <v/>
      </c>
      <c r="AR621" s="37">
        <f>AR$12*$D621*INDEX(AR$21:AR$28,$E621)*INDEX(AR$30:AR$46,$F621)*(1-INDEX(AR$121:AR$137,$F621))</f>
        <v/>
      </c>
      <c r="AS621" s="37">
        <f>AS$12*$D621*INDEX(AS$21:AS$28,$E621)*INDEX(AS$30:AS$46,$F621)*(1-INDEX(AS$121:AS$137,$F621))</f>
        <v/>
      </c>
      <c r="AT621" s="37">
        <f>AT$12*$D621*INDEX(AT$21:AT$28,$E621)*INDEX(AT$30:AT$46,$F621)*(1-INDEX(AT$121:AT$137,$F621))</f>
        <v/>
      </c>
      <c r="AU621" s="37">
        <f>AU$12*$D621*INDEX(AU$21:AU$28,$E621)*INDEX(AU$30:AU$46,$F621)*(1-INDEX(AU$121:AU$137,$F621))</f>
        <v/>
      </c>
      <c r="AV621" s="37">
        <f>AV$12*$D621*INDEX(AV$21:AV$28,$E621)*INDEX(AV$30:AV$46,$F621)*(1-INDEX(AV$121:AV$137,$F621))</f>
        <v/>
      </c>
      <c r="AW621" s="37">
        <f>AW$12*$D621*INDEX(AW$21:AW$28,$E621)*INDEX(AW$30:AW$46,$F621)*(1-INDEX(AW$121:AW$137,$F621))</f>
        <v/>
      </c>
      <c r="AX621" s="37">
        <f>AX$12*$D621*INDEX(AX$21:AX$28,$E621)*INDEX(AX$30:AX$46,$F621)*(1-INDEX(AX$121:AX$137,$F621))</f>
        <v/>
      </c>
      <c r="AY621" s="40">
        <f>CARBONTAX(AY$12,$D621,INDEX(AY$21:AY$28,$E621),INDEX(AY$30:AY$46,$F621),INDEX(AY$121:AY$137,$F621))</f>
        <v/>
      </c>
    </row>
    <row r="622" hidden="1" outlineLevel="2">
      <c r="A622" s="14" t="inlineStr">
        <is>
          <t>ctxnew</t>
        </is>
      </c>
      <c r="B622" s="14" t="inlineStr">
        <is>
          <t>lpg</t>
        </is>
      </c>
      <c r="C622" s="14" t="inlineStr">
        <is>
          <t>ral</t>
        </is>
      </c>
      <c r="D622" s="37">
        <f>INDEX(Inputs!$T$5:$T$132,MATCH($B622&amp;"|"&amp;$C622,Inputs!$A$5:$A$132,0))</f>
        <v/>
      </c>
      <c r="E622" s="37">
        <f>INDEX(Inputs!$J$5:$J$132,MATCH($B622&amp;"|"&amp;$C622,Inputs!$A$5:$A$132,0))</f>
        <v/>
      </c>
      <c r="F622" s="37">
        <f>INDEX(Inputs!$K$5:$K$132,MATCH($B622&amp;"|"&amp;$C622,Inputs!$A$5:$A$132,0))</f>
        <v/>
      </c>
      <c r="G622" s="36" t="n"/>
      <c r="H622" s="14">
        <f>INDEX(Variables!$B$5:$B$205,MATCH($A622,Variables!$A$5:$A$205,0))&amp;IF($C622="",""," | "&amp;INDEX(Mapping!$B$5:$B$26,MATCH($C622,Mapping!$A$5:$A$26,0))&amp;" | "&amp;INDEX(Mapping!$B$30:$B$46,MATCH($B622,Mapping!$A$30:$A$46,0)))</f>
        <v/>
      </c>
      <c r="I622" s="14">
        <f>INDEX(Variables!$C$5:$C$205,MATCH($A622,Variables!$A$5:$A$205,0))</f>
        <v/>
      </c>
      <c r="J622" s="14">
        <f>INDEX(Variables!$E$5:$E$205,MATCH($A622,Variables!$A$5:$A$205,0))</f>
        <v/>
      </c>
      <c r="K622" s="11">
        <f>LOWER(Settings!$C$4)&amp;".mit."&amp;$A622&amp;IF($C622="","","."&amp;$C622&amp;"."&amp;$B622)&amp;IF(INDEX(Variables!$D$5:$D$205,MATCH($A622,Variables!$A$5:$A$205,0))="","","."&amp;INDEX(Variables!$D$5:$D$205,MATCH($A622,Variables!$A$5:$A$205,0)))&amp;"."&amp;K$5</f>
        <v/>
      </c>
      <c r="L622" s="38">
        <f>L$12*$D622*INDEX(L$21:L$28,$E622)*INDEX(L$30:L$46,$F622)*(1-INDEX(L$121:L$137,$F622))</f>
        <v/>
      </c>
      <c r="M622" s="37">
        <f>M$12*$D622*INDEX(M$21:M$28,$E622)*INDEX(M$30:M$46,$F622)*(1-INDEX(M$121:M$137,$F622))</f>
        <v/>
      </c>
      <c r="N622" s="37">
        <f>N$12*$D622*INDEX(N$21:N$28,$E622)*INDEX(N$30:N$46,$F622)*(1-INDEX(N$121:N$137,$F622))</f>
        <v/>
      </c>
      <c r="O622" s="37">
        <f>O$12*$D622*INDEX(O$21:O$28,$E622)*INDEX(O$30:O$46,$F622)*(1-INDEX(O$121:O$137,$F622))</f>
        <v/>
      </c>
      <c r="P622" s="37">
        <f>P$12*$D622*INDEX(P$21:P$28,$E622)*INDEX(P$30:P$46,$F622)*(1-INDEX(P$121:P$137,$F622))</f>
        <v/>
      </c>
      <c r="Q622" s="37">
        <f>Q$12*$D622*INDEX(Q$21:Q$28,$E622)*INDEX(Q$30:Q$46,$F622)*(1-INDEX(Q$121:Q$137,$F622))</f>
        <v/>
      </c>
      <c r="R622" s="37">
        <f>R$12*$D622*INDEX(R$21:R$28,$E622)*INDEX(R$30:R$46,$F622)*(1-INDEX(R$121:R$137,$F622))</f>
        <v/>
      </c>
      <c r="S622" s="37">
        <f>S$12*$D622*INDEX(S$21:S$28,$E622)*INDEX(S$30:S$46,$F622)*(1-INDEX(S$121:S$137,$F622))</f>
        <v/>
      </c>
      <c r="T622" s="37">
        <f>T$12*$D622*INDEX(T$21:T$28,$E622)*INDEX(T$30:T$46,$F622)*(1-INDEX(T$121:T$137,$F622))</f>
        <v/>
      </c>
      <c r="U622" s="37">
        <f>U$12*$D622*INDEX(U$21:U$28,$E622)*INDEX(U$30:U$46,$F622)*(1-INDEX(U$121:U$137,$F622))</f>
        <v/>
      </c>
      <c r="V622" s="37">
        <f>V$12*$D622*INDEX(V$21:V$28,$E622)*INDEX(V$30:V$46,$F622)*(1-INDEX(V$121:V$137,$F622))</f>
        <v/>
      </c>
      <c r="W622" s="37">
        <f>W$12*$D622*INDEX(W$21:W$28,$E622)*INDEX(W$30:W$46,$F622)*(1-INDEX(W$121:W$137,$F622))</f>
        <v/>
      </c>
      <c r="X622" s="37">
        <f>X$12*$D622*INDEX(X$21:X$28,$E622)*INDEX(X$30:X$46,$F622)*(1-INDEX(X$121:X$137,$F622))</f>
        <v/>
      </c>
      <c r="Y622" s="37">
        <f>Y$12*$D622*INDEX(Y$21:Y$28,$E622)*INDEX(Y$30:Y$46,$F622)*(1-INDEX(Y$121:Y$137,$F622))</f>
        <v/>
      </c>
      <c r="Z622" s="37">
        <f>Z$12*$D622*INDEX(Z$21:Z$28,$E622)*INDEX(Z$30:Z$46,$F622)*(1-INDEX(Z$121:Z$137,$F622))</f>
        <v/>
      </c>
      <c r="AA622" s="37">
        <f>AA$12*$D622*INDEX(AA$21:AA$28,$E622)*INDEX(AA$30:AA$46,$F622)*(1-INDEX(AA$121:AA$137,$F622))</f>
        <v/>
      </c>
      <c r="AB622" s="37">
        <f>AB$12*$D622*INDEX(AB$21:AB$28,$E622)*INDEX(AB$30:AB$46,$F622)*(1-INDEX(AB$121:AB$137,$F622))</f>
        <v/>
      </c>
      <c r="AC622" s="37">
        <f>AC$12*$D622*INDEX(AC$21:AC$28,$E622)*INDEX(AC$30:AC$46,$F622)*(1-INDEX(AC$121:AC$137,$F622))</f>
        <v/>
      </c>
      <c r="AD622" s="40">
        <f>CARBONTAX(AD$12,$D622,INDEX(AD$21:AD$28,$E622),INDEX(AD$30:AD$46,$F622),INDEX(AD$121:AD$137,$F622))</f>
        <v/>
      </c>
      <c r="AF622" s="11">
        <f>LOWER(Settings!$C$4)&amp;".mit."&amp;$A622&amp;IF($C622="","","."&amp;$C622&amp;"."&amp;$B622)&amp;IF(INDEX(Variables!$D$5:$D$205,MATCH($A622,Variables!$A$5:$A$205,0))="","","."&amp;INDEX(Variables!$D$5:$D$205,MATCH($A622,Variables!$A$5:$A$205,0)))&amp;"."&amp;AF$5</f>
        <v/>
      </c>
      <c r="AG622" s="38">
        <f>AG$12*$D622*INDEX(AG$21:AG$28,$E622)*INDEX(AG$30:AG$46,$F622)*(1-INDEX(AG$121:AG$137,$F622))</f>
        <v/>
      </c>
      <c r="AH622" s="37">
        <f>AH$12*$D622*INDEX(AH$21:AH$28,$E622)*INDEX(AH$30:AH$46,$F622)*(1-INDEX(AH$121:AH$137,$F622))</f>
        <v/>
      </c>
      <c r="AI622" s="37">
        <f>AI$12*$D622*INDEX(AI$21:AI$28,$E622)*INDEX(AI$30:AI$46,$F622)*(1-INDEX(AI$121:AI$137,$F622))</f>
        <v/>
      </c>
      <c r="AJ622" s="37">
        <f>AJ$12*$D622*INDEX(AJ$21:AJ$28,$E622)*INDEX(AJ$30:AJ$46,$F622)*(1-INDEX(AJ$121:AJ$137,$F622))</f>
        <v/>
      </c>
      <c r="AK622" s="37">
        <f>AK$12*$D622*INDEX(AK$21:AK$28,$E622)*INDEX(AK$30:AK$46,$F622)*(1-INDEX(AK$121:AK$137,$F622))</f>
        <v/>
      </c>
      <c r="AL622" s="37">
        <f>AL$12*$D622*INDEX(AL$21:AL$28,$E622)*INDEX(AL$30:AL$46,$F622)*(1-INDEX(AL$121:AL$137,$F622))</f>
        <v/>
      </c>
      <c r="AM622" s="37">
        <f>AM$12*$D622*INDEX(AM$21:AM$28,$E622)*INDEX(AM$30:AM$46,$F622)*(1-INDEX(AM$121:AM$137,$F622))</f>
        <v/>
      </c>
      <c r="AN622" s="37">
        <f>AN$12*$D622*INDEX(AN$21:AN$28,$E622)*INDEX(AN$30:AN$46,$F622)*(1-INDEX(AN$121:AN$137,$F622))</f>
        <v/>
      </c>
      <c r="AO622" s="37">
        <f>AO$12*$D622*INDEX(AO$21:AO$28,$E622)*INDEX(AO$30:AO$46,$F622)*(1-INDEX(AO$121:AO$137,$F622))</f>
        <v/>
      </c>
      <c r="AP622" s="37">
        <f>AP$12*$D622*INDEX(AP$21:AP$28,$E622)*INDEX(AP$30:AP$46,$F622)*(1-INDEX(AP$121:AP$137,$F622))</f>
        <v/>
      </c>
      <c r="AQ622" s="37">
        <f>AQ$12*$D622*INDEX(AQ$21:AQ$28,$E622)*INDEX(AQ$30:AQ$46,$F622)*(1-INDEX(AQ$121:AQ$137,$F622))</f>
        <v/>
      </c>
      <c r="AR622" s="37">
        <f>AR$12*$D622*INDEX(AR$21:AR$28,$E622)*INDEX(AR$30:AR$46,$F622)*(1-INDEX(AR$121:AR$137,$F622))</f>
        <v/>
      </c>
      <c r="AS622" s="37">
        <f>AS$12*$D622*INDEX(AS$21:AS$28,$E622)*INDEX(AS$30:AS$46,$F622)*(1-INDEX(AS$121:AS$137,$F622))</f>
        <v/>
      </c>
      <c r="AT622" s="37">
        <f>AT$12*$D622*INDEX(AT$21:AT$28,$E622)*INDEX(AT$30:AT$46,$F622)*(1-INDEX(AT$121:AT$137,$F622))</f>
        <v/>
      </c>
      <c r="AU622" s="37">
        <f>AU$12*$D622*INDEX(AU$21:AU$28,$E622)*INDEX(AU$30:AU$46,$F622)*(1-INDEX(AU$121:AU$137,$F622))</f>
        <v/>
      </c>
      <c r="AV622" s="37">
        <f>AV$12*$D622*INDEX(AV$21:AV$28,$E622)*INDEX(AV$30:AV$46,$F622)*(1-INDEX(AV$121:AV$137,$F622))</f>
        <v/>
      </c>
      <c r="AW622" s="37">
        <f>AW$12*$D622*INDEX(AW$21:AW$28,$E622)*INDEX(AW$30:AW$46,$F622)*(1-INDEX(AW$121:AW$137,$F622))</f>
        <v/>
      </c>
      <c r="AX622" s="37">
        <f>AX$12*$D622*INDEX(AX$21:AX$28,$E622)*INDEX(AX$30:AX$46,$F622)*(1-INDEX(AX$121:AX$137,$F622))</f>
        <v/>
      </c>
      <c r="AY622" s="40">
        <f>CARBONTAX(AY$12,$D622,INDEX(AY$21:AY$28,$E622),INDEX(AY$30:AY$46,$F622),INDEX(AY$121:AY$137,$F622))</f>
        <v/>
      </c>
    </row>
    <row r="623" hidden="1" outlineLevel="2">
      <c r="A623" s="14" t="inlineStr">
        <is>
          <t>ctxnew</t>
        </is>
      </c>
      <c r="B623" s="14" t="inlineStr">
        <is>
          <t>ker</t>
        </is>
      </c>
      <c r="C623" s="14" t="inlineStr">
        <is>
          <t>ral</t>
        </is>
      </c>
      <c r="D623" s="37">
        <f>INDEX(Inputs!$T$5:$T$132,MATCH($B623&amp;"|"&amp;$C623,Inputs!$A$5:$A$132,0))</f>
        <v/>
      </c>
      <c r="E623" s="37">
        <f>INDEX(Inputs!$J$5:$J$132,MATCH($B623&amp;"|"&amp;$C623,Inputs!$A$5:$A$132,0))</f>
        <v/>
      </c>
      <c r="F623" s="37">
        <f>INDEX(Inputs!$K$5:$K$132,MATCH($B623&amp;"|"&amp;$C623,Inputs!$A$5:$A$132,0))</f>
        <v/>
      </c>
      <c r="G623" s="36" t="n"/>
      <c r="H623" s="14">
        <f>INDEX(Variables!$B$5:$B$205,MATCH($A623,Variables!$A$5:$A$205,0))&amp;IF($C623="",""," | "&amp;INDEX(Mapping!$B$5:$B$26,MATCH($C623,Mapping!$A$5:$A$26,0))&amp;" | "&amp;INDEX(Mapping!$B$30:$B$46,MATCH($B623,Mapping!$A$30:$A$46,0)))</f>
        <v/>
      </c>
      <c r="I623" s="14">
        <f>INDEX(Variables!$C$5:$C$205,MATCH($A623,Variables!$A$5:$A$205,0))</f>
        <v/>
      </c>
      <c r="J623" s="14">
        <f>INDEX(Variables!$E$5:$E$205,MATCH($A623,Variables!$A$5:$A$205,0))</f>
        <v/>
      </c>
      <c r="K623" s="11">
        <f>LOWER(Settings!$C$4)&amp;".mit."&amp;$A623&amp;IF($C623="","","."&amp;$C623&amp;"."&amp;$B623)&amp;IF(INDEX(Variables!$D$5:$D$205,MATCH($A623,Variables!$A$5:$A$205,0))="","","."&amp;INDEX(Variables!$D$5:$D$205,MATCH($A623,Variables!$A$5:$A$205,0)))&amp;"."&amp;K$5</f>
        <v/>
      </c>
      <c r="L623" s="38">
        <f>L$12*$D623*INDEX(L$21:L$28,$E623)*INDEX(L$30:L$46,$F623)*(1-INDEX(L$121:L$137,$F623))</f>
        <v/>
      </c>
      <c r="M623" s="37">
        <f>M$12*$D623*INDEX(M$21:M$28,$E623)*INDEX(M$30:M$46,$F623)*(1-INDEX(M$121:M$137,$F623))</f>
        <v/>
      </c>
      <c r="N623" s="37">
        <f>N$12*$D623*INDEX(N$21:N$28,$E623)*INDEX(N$30:N$46,$F623)*(1-INDEX(N$121:N$137,$F623))</f>
        <v/>
      </c>
      <c r="O623" s="37">
        <f>O$12*$D623*INDEX(O$21:O$28,$E623)*INDEX(O$30:O$46,$F623)*(1-INDEX(O$121:O$137,$F623))</f>
        <v/>
      </c>
      <c r="P623" s="37">
        <f>P$12*$D623*INDEX(P$21:P$28,$E623)*INDEX(P$30:P$46,$F623)*(1-INDEX(P$121:P$137,$F623))</f>
        <v/>
      </c>
      <c r="Q623" s="37">
        <f>Q$12*$D623*INDEX(Q$21:Q$28,$E623)*INDEX(Q$30:Q$46,$F623)*(1-INDEX(Q$121:Q$137,$F623))</f>
        <v/>
      </c>
      <c r="R623" s="37">
        <f>R$12*$D623*INDEX(R$21:R$28,$E623)*INDEX(R$30:R$46,$F623)*(1-INDEX(R$121:R$137,$F623))</f>
        <v/>
      </c>
      <c r="S623" s="37">
        <f>S$12*$D623*INDEX(S$21:S$28,$E623)*INDEX(S$30:S$46,$F623)*(1-INDEX(S$121:S$137,$F623))</f>
        <v/>
      </c>
      <c r="T623" s="37">
        <f>T$12*$D623*INDEX(T$21:T$28,$E623)*INDEX(T$30:T$46,$F623)*(1-INDEX(T$121:T$137,$F623))</f>
        <v/>
      </c>
      <c r="U623" s="37">
        <f>U$12*$D623*INDEX(U$21:U$28,$E623)*INDEX(U$30:U$46,$F623)*(1-INDEX(U$121:U$137,$F623))</f>
        <v/>
      </c>
      <c r="V623" s="37">
        <f>V$12*$D623*INDEX(V$21:V$28,$E623)*INDEX(V$30:V$46,$F623)*(1-INDEX(V$121:V$137,$F623))</f>
        <v/>
      </c>
      <c r="W623" s="37">
        <f>W$12*$D623*INDEX(W$21:W$28,$E623)*INDEX(W$30:W$46,$F623)*(1-INDEX(W$121:W$137,$F623))</f>
        <v/>
      </c>
      <c r="X623" s="37">
        <f>X$12*$D623*INDEX(X$21:X$28,$E623)*INDEX(X$30:X$46,$F623)*(1-INDEX(X$121:X$137,$F623))</f>
        <v/>
      </c>
      <c r="Y623" s="37">
        <f>Y$12*$D623*INDEX(Y$21:Y$28,$E623)*INDEX(Y$30:Y$46,$F623)*(1-INDEX(Y$121:Y$137,$F623))</f>
        <v/>
      </c>
      <c r="Z623" s="37">
        <f>Z$12*$D623*INDEX(Z$21:Z$28,$E623)*INDEX(Z$30:Z$46,$F623)*(1-INDEX(Z$121:Z$137,$F623))</f>
        <v/>
      </c>
      <c r="AA623" s="37">
        <f>AA$12*$D623*INDEX(AA$21:AA$28,$E623)*INDEX(AA$30:AA$46,$F623)*(1-INDEX(AA$121:AA$137,$F623))</f>
        <v/>
      </c>
      <c r="AB623" s="37">
        <f>AB$12*$D623*INDEX(AB$21:AB$28,$E623)*INDEX(AB$30:AB$46,$F623)*(1-INDEX(AB$121:AB$137,$F623))</f>
        <v/>
      </c>
      <c r="AC623" s="37">
        <f>AC$12*$D623*INDEX(AC$21:AC$28,$E623)*INDEX(AC$30:AC$46,$F623)*(1-INDEX(AC$121:AC$137,$F623))</f>
        <v/>
      </c>
      <c r="AD623" s="40">
        <f>CARBONTAX(AD$12,$D623,INDEX(AD$21:AD$28,$E623),INDEX(AD$30:AD$46,$F623),INDEX(AD$121:AD$137,$F623))</f>
        <v/>
      </c>
      <c r="AF623" s="11">
        <f>LOWER(Settings!$C$4)&amp;".mit."&amp;$A623&amp;IF($C623="","","."&amp;$C623&amp;"."&amp;$B623)&amp;IF(INDEX(Variables!$D$5:$D$205,MATCH($A623,Variables!$A$5:$A$205,0))="","","."&amp;INDEX(Variables!$D$5:$D$205,MATCH($A623,Variables!$A$5:$A$205,0)))&amp;"."&amp;AF$5</f>
        <v/>
      </c>
      <c r="AG623" s="38">
        <f>AG$12*$D623*INDEX(AG$21:AG$28,$E623)*INDEX(AG$30:AG$46,$F623)*(1-INDEX(AG$121:AG$137,$F623))</f>
        <v/>
      </c>
      <c r="AH623" s="37">
        <f>AH$12*$D623*INDEX(AH$21:AH$28,$E623)*INDEX(AH$30:AH$46,$F623)*(1-INDEX(AH$121:AH$137,$F623))</f>
        <v/>
      </c>
      <c r="AI623" s="37">
        <f>AI$12*$D623*INDEX(AI$21:AI$28,$E623)*INDEX(AI$30:AI$46,$F623)*(1-INDEX(AI$121:AI$137,$F623))</f>
        <v/>
      </c>
      <c r="AJ623" s="37">
        <f>AJ$12*$D623*INDEX(AJ$21:AJ$28,$E623)*INDEX(AJ$30:AJ$46,$F623)*(1-INDEX(AJ$121:AJ$137,$F623))</f>
        <v/>
      </c>
      <c r="AK623" s="37">
        <f>AK$12*$D623*INDEX(AK$21:AK$28,$E623)*INDEX(AK$30:AK$46,$F623)*(1-INDEX(AK$121:AK$137,$F623))</f>
        <v/>
      </c>
      <c r="AL623" s="37">
        <f>AL$12*$D623*INDEX(AL$21:AL$28,$E623)*INDEX(AL$30:AL$46,$F623)*(1-INDEX(AL$121:AL$137,$F623))</f>
        <v/>
      </c>
      <c r="AM623" s="37">
        <f>AM$12*$D623*INDEX(AM$21:AM$28,$E623)*INDEX(AM$30:AM$46,$F623)*(1-INDEX(AM$121:AM$137,$F623))</f>
        <v/>
      </c>
      <c r="AN623" s="37">
        <f>AN$12*$D623*INDEX(AN$21:AN$28,$E623)*INDEX(AN$30:AN$46,$F623)*(1-INDEX(AN$121:AN$137,$F623))</f>
        <v/>
      </c>
      <c r="AO623" s="37">
        <f>AO$12*$D623*INDEX(AO$21:AO$28,$E623)*INDEX(AO$30:AO$46,$F623)*(1-INDEX(AO$121:AO$137,$F623))</f>
        <v/>
      </c>
      <c r="AP623" s="37">
        <f>AP$12*$D623*INDEX(AP$21:AP$28,$E623)*INDEX(AP$30:AP$46,$F623)*(1-INDEX(AP$121:AP$137,$F623))</f>
        <v/>
      </c>
      <c r="AQ623" s="37">
        <f>AQ$12*$D623*INDEX(AQ$21:AQ$28,$E623)*INDEX(AQ$30:AQ$46,$F623)*(1-INDEX(AQ$121:AQ$137,$F623))</f>
        <v/>
      </c>
      <c r="AR623" s="37">
        <f>AR$12*$D623*INDEX(AR$21:AR$28,$E623)*INDEX(AR$30:AR$46,$F623)*(1-INDEX(AR$121:AR$137,$F623))</f>
        <v/>
      </c>
      <c r="AS623" s="37">
        <f>AS$12*$D623*INDEX(AS$21:AS$28,$E623)*INDEX(AS$30:AS$46,$F623)*(1-INDEX(AS$121:AS$137,$F623))</f>
        <v/>
      </c>
      <c r="AT623" s="37">
        <f>AT$12*$D623*INDEX(AT$21:AT$28,$E623)*INDEX(AT$30:AT$46,$F623)*(1-INDEX(AT$121:AT$137,$F623))</f>
        <v/>
      </c>
      <c r="AU623" s="37">
        <f>AU$12*$D623*INDEX(AU$21:AU$28,$E623)*INDEX(AU$30:AU$46,$F623)*(1-INDEX(AU$121:AU$137,$F623))</f>
        <v/>
      </c>
      <c r="AV623" s="37">
        <f>AV$12*$D623*INDEX(AV$21:AV$28,$E623)*INDEX(AV$30:AV$46,$F623)*(1-INDEX(AV$121:AV$137,$F623))</f>
        <v/>
      </c>
      <c r="AW623" s="37">
        <f>AW$12*$D623*INDEX(AW$21:AW$28,$E623)*INDEX(AW$30:AW$46,$F623)*(1-INDEX(AW$121:AW$137,$F623))</f>
        <v/>
      </c>
      <c r="AX623" s="37">
        <f>AX$12*$D623*INDEX(AX$21:AX$28,$E623)*INDEX(AX$30:AX$46,$F623)*(1-INDEX(AX$121:AX$137,$F623))</f>
        <v/>
      </c>
      <c r="AY623" s="40">
        <f>CARBONTAX(AY$12,$D623,INDEX(AY$21:AY$28,$E623),INDEX(AY$30:AY$46,$F623),INDEX(AY$121:AY$137,$F623))</f>
        <v/>
      </c>
    </row>
    <row r="624" hidden="1" outlineLevel="2">
      <c r="A624" s="14" t="inlineStr">
        <is>
          <t>ctxnew</t>
        </is>
      </c>
      <c r="B624" s="14" t="inlineStr">
        <is>
          <t>oop</t>
        </is>
      </c>
      <c r="C624" s="14" t="inlineStr">
        <is>
          <t>ral</t>
        </is>
      </c>
      <c r="D624" s="37">
        <f>INDEX(Inputs!$T$5:$T$132,MATCH($B624&amp;"|"&amp;$C624,Inputs!$A$5:$A$132,0))</f>
        <v/>
      </c>
      <c r="E624" s="37">
        <f>INDEX(Inputs!$J$5:$J$132,MATCH($B624&amp;"|"&amp;$C624,Inputs!$A$5:$A$132,0))</f>
        <v/>
      </c>
      <c r="F624" s="37">
        <f>INDEX(Inputs!$K$5:$K$132,MATCH($B624&amp;"|"&amp;$C624,Inputs!$A$5:$A$132,0))</f>
        <v/>
      </c>
      <c r="G624" s="36" t="n"/>
      <c r="H624" s="14">
        <f>INDEX(Variables!$B$5:$B$205,MATCH($A624,Variables!$A$5:$A$205,0))&amp;IF($C624="",""," | "&amp;INDEX(Mapping!$B$5:$B$26,MATCH($C624,Mapping!$A$5:$A$26,0))&amp;" | "&amp;INDEX(Mapping!$B$30:$B$46,MATCH($B624,Mapping!$A$30:$A$46,0)))</f>
        <v/>
      </c>
      <c r="I624" s="14">
        <f>INDEX(Variables!$C$5:$C$205,MATCH($A624,Variables!$A$5:$A$205,0))</f>
        <v/>
      </c>
      <c r="J624" s="14">
        <f>INDEX(Variables!$E$5:$E$205,MATCH($A624,Variables!$A$5:$A$205,0))</f>
        <v/>
      </c>
      <c r="K624" s="11">
        <f>LOWER(Settings!$C$4)&amp;".mit."&amp;$A624&amp;IF($C624="","","."&amp;$C624&amp;"."&amp;$B624)&amp;IF(INDEX(Variables!$D$5:$D$205,MATCH($A624,Variables!$A$5:$A$205,0))="","","."&amp;INDEX(Variables!$D$5:$D$205,MATCH($A624,Variables!$A$5:$A$205,0)))&amp;"."&amp;K$5</f>
        <v/>
      </c>
      <c r="L624" s="38">
        <f>L$12*$D624*INDEX(L$21:L$28,$E624)*INDEX(L$30:L$46,$F624)*(1-INDEX(L$121:L$137,$F624))</f>
        <v/>
      </c>
      <c r="M624" s="37">
        <f>M$12*$D624*INDEX(M$21:M$28,$E624)*INDEX(M$30:M$46,$F624)*(1-INDEX(M$121:M$137,$F624))</f>
        <v/>
      </c>
      <c r="N624" s="37">
        <f>N$12*$D624*INDEX(N$21:N$28,$E624)*INDEX(N$30:N$46,$F624)*(1-INDEX(N$121:N$137,$F624))</f>
        <v/>
      </c>
      <c r="O624" s="37">
        <f>O$12*$D624*INDEX(O$21:O$28,$E624)*INDEX(O$30:O$46,$F624)*(1-INDEX(O$121:O$137,$F624))</f>
        <v/>
      </c>
      <c r="P624" s="37">
        <f>P$12*$D624*INDEX(P$21:P$28,$E624)*INDEX(P$30:P$46,$F624)*(1-INDEX(P$121:P$137,$F624))</f>
        <v/>
      </c>
      <c r="Q624" s="37">
        <f>Q$12*$D624*INDEX(Q$21:Q$28,$E624)*INDEX(Q$30:Q$46,$F624)*(1-INDEX(Q$121:Q$137,$F624))</f>
        <v/>
      </c>
      <c r="R624" s="37">
        <f>R$12*$D624*INDEX(R$21:R$28,$E624)*INDEX(R$30:R$46,$F624)*(1-INDEX(R$121:R$137,$F624))</f>
        <v/>
      </c>
      <c r="S624" s="37">
        <f>S$12*$D624*INDEX(S$21:S$28,$E624)*INDEX(S$30:S$46,$F624)*(1-INDEX(S$121:S$137,$F624))</f>
        <v/>
      </c>
      <c r="T624" s="37">
        <f>T$12*$D624*INDEX(T$21:T$28,$E624)*INDEX(T$30:T$46,$F624)*(1-INDEX(T$121:T$137,$F624))</f>
        <v/>
      </c>
      <c r="U624" s="37">
        <f>U$12*$D624*INDEX(U$21:U$28,$E624)*INDEX(U$30:U$46,$F624)*(1-INDEX(U$121:U$137,$F624))</f>
        <v/>
      </c>
      <c r="V624" s="37">
        <f>V$12*$D624*INDEX(V$21:V$28,$E624)*INDEX(V$30:V$46,$F624)*(1-INDEX(V$121:V$137,$F624))</f>
        <v/>
      </c>
      <c r="W624" s="37">
        <f>W$12*$D624*INDEX(W$21:W$28,$E624)*INDEX(W$30:W$46,$F624)*(1-INDEX(W$121:W$137,$F624))</f>
        <v/>
      </c>
      <c r="X624" s="37">
        <f>X$12*$D624*INDEX(X$21:X$28,$E624)*INDEX(X$30:X$46,$F624)*(1-INDEX(X$121:X$137,$F624))</f>
        <v/>
      </c>
      <c r="Y624" s="37">
        <f>Y$12*$D624*INDEX(Y$21:Y$28,$E624)*INDEX(Y$30:Y$46,$F624)*(1-INDEX(Y$121:Y$137,$F624))</f>
        <v/>
      </c>
      <c r="Z624" s="37">
        <f>Z$12*$D624*INDEX(Z$21:Z$28,$E624)*INDEX(Z$30:Z$46,$F624)*(1-INDEX(Z$121:Z$137,$F624))</f>
        <v/>
      </c>
      <c r="AA624" s="37">
        <f>AA$12*$D624*INDEX(AA$21:AA$28,$E624)*INDEX(AA$30:AA$46,$F624)*(1-INDEX(AA$121:AA$137,$F624))</f>
        <v/>
      </c>
      <c r="AB624" s="37">
        <f>AB$12*$D624*INDEX(AB$21:AB$28,$E624)*INDEX(AB$30:AB$46,$F624)*(1-INDEX(AB$121:AB$137,$F624))</f>
        <v/>
      </c>
      <c r="AC624" s="37">
        <f>AC$12*$D624*INDEX(AC$21:AC$28,$E624)*INDEX(AC$30:AC$46,$F624)*(1-INDEX(AC$121:AC$137,$F624))</f>
        <v/>
      </c>
      <c r="AD624" s="40">
        <f>CARBONTAX(AD$12,$D624,INDEX(AD$21:AD$28,$E624),INDEX(AD$30:AD$46,$F624),INDEX(AD$121:AD$137,$F624))</f>
        <v/>
      </c>
      <c r="AF624" s="11">
        <f>LOWER(Settings!$C$4)&amp;".mit."&amp;$A624&amp;IF($C624="","","."&amp;$C624&amp;"."&amp;$B624)&amp;IF(INDEX(Variables!$D$5:$D$205,MATCH($A624,Variables!$A$5:$A$205,0))="","","."&amp;INDEX(Variables!$D$5:$D$205,MATCH($A624,Variables!$A$5:$A$205,0)))&amp;"."&amp;AF$5</f>
        <v/>
      </c>
      <c r="AG624" s="38">
        <f>AG$12*$D624*INDEX(AG$21:AG$28,$E624)*INDEX(AG$30:AG$46,$F624)*(1-INDEX(AG$121:AG$137,$F624))</f>
        <v/>
      </c>
      <c r="AH624" s="37">
        <f>AH$12*$D624*INDEX(AH$21:AH$28,$E624)*INDEX(AH$30:AH$46,$F624)*(1-INDEX(AH$121:AH$137,$F624))</f>
        <v/>
      </c>
      <c r="AI624" s="37">
        <f>AI$12*$D624*INDEX(AI$21:AI$28,$E624)*INDEX(AI$30:AI$46,$F624)*(1-INDEX(AI$121:AI$137,$F624))</f>
        <v/>
      </c>
      <c r="AJ624" s="37">
        <f>AJ$12*$D624*INDEX(AJ$21:AJ$28,$E624)*INDEX(AJ$30:AJ$46,$F624)*(1-INDEX(AJ$121:AJ$137,$F624))</f>
        <v/>
      </c>
      <c r="AK624" s="37">
        <f>AK$12*$D624*INDEX(AK$21:AK$28,$E624)*INDEX(AK$30:AK$46,$F624)*(1-INDEX(AK$121:AK$137,$F624))</f>
        <v/>
      </c>
      <c r="AL624" s="37">
        <f>AL$12*$D624*INDEX(AL$21:AL$28,$E624)*INDEX(AL$30:AL$46,$F624)*(1-INDEX(AL$121:AL$137,$F624))</f>
        <v/>
      </c>
      <c r="AM624" s="37">
        <f>AM$12*$D624*INDEX(AM$21:AM$28,$E624)*INDEX(AM$30:AM$46,$F624)*(1-INDEX(AM$121:AM$137,$F624))</f>
        <v/>
      </c>
      <c r="AN624" s="37">
        <f>AN$12*$D624*INDEX(AN$21:AN$28,$E624)*INDEX(AN$30:AN$46,$F624)*(1-INDEX(AN$121:AN$137,$F624))</f>
        <v/>
      </c>
      <c r="AO624" s="37">
        <f>AO$12*$D624*INDEX(AO$21:AO$28,$E624)*INDEX(AO$30:AO$46,$F624)*(1-INDEX(AO$121:AO$137,$F624))</f>
        <v/>
      </c>
      <c r="AP624" s="37">
        <f>AP$12*$D624*INDEX(AP$21:AP$28,$E624)*INDEX(AP$30:AP$46,$F624)*(1-INDEX(AP$121:AP$137,$F624))</f>
        <v/>
      </c>
      <c r="AQ624" s="37">
        <f>AQ$12*$D624*INDEX(AQ$21:AQ$28,$E624)*INDEX(AQ$30:AQ$46,$F624)*(1-INDEX(AQ$121:AQ$137,$F624))</f>
        <v/>
      </c>
      <c r="AR624" s="37">
        <f>AR$12*$D624*INDEX(AR$21:AR$28,$E624)*INDEX(AR$30:AR$46,$F624)*(1-INDEX(AR$121:AR$137,$F624))</f>
        <v/>
      </c>
      <c r="AS624" s="37">
        <f>AS$12*$D624*INDEX(AS$21:AS$28,$E624)*INDEX(AS$30:AS$46,$F624)*(1-INDEX(AS$121:AS$137,$F624))</f>
        <v/>
      </c>
      <c r="AT624" s="37">
        <f>AT$12*$D624*INDEX(AT$21:AT$28,$E624)*INDEX(AT$30:AT$46,$F624)*(1-INDEX(AT$121:AT$137,$F624))</f>
        <v/>
      </c>
      <c r="AU624" s="37">
        <f>AU$12*$D624*INDEX(AU$21:AU$28,$E624)*INDEX(AU$30:AU$46,$F624)*(1-INDEX(AU$121:AU$137,$F624))</f>
        <v/>
      </c>
      <c r="AV624" s="37">
        <f>AV$12*$D624*INDEX(AV$21:AV$28,$E624)*INDEX(AV$30:AV$46,$F624)*(1-INDEX(AV$121:AV$137,$F624))</f>
        <v/>
      </c>
      <c r="AW624" s="37">
        <f>AW$12*$D624*INDEX(AW$21:AW$28,$E624)*INDEX(AW$30:AW$46,$F624)*(1-INDEX(AW$121:AW$137,$F624))</f>
        <v/>
      </c>
      <c r="AX624" s="37">
        <f>AX$12*$D624*INDEX(AX$21:AX$28,$E624)*INDEX(AX$30:AX$46,$F624)*(1-INDEX(AX$121:AX$137,$F624))</f>
        <v/>
      </c>
      <c r="AY624" s="40">
        <f>CARBONTAX(AY$12,$D624,INDEX(AY$21:AY$28,$E624),INDEX(AY$30:AY$46,$F624),INDEX(AY$121:AY$137,$F624))</f>
        <v/>
      </c>
    </row>
    <row r="625" hidden="1" outlineLevel="2">
      <c r="A625" s="14" t="inlineStr">
        <is>
          <t>ctxnew</t>
        </is>
      </c>
      <c r="B625" s="14" t="inlineStr">
        <is>
          <t>bio</t>
        </is>
      </c>
      <c r="C625" s="14" t="inlineStr">
        <is>
          <t>ral</t>
        </is>
      </c>
      <c r="D625" s="37">
        <f>INDEX(Inputs!$T$5:$T$132,MATCH($B625&amp;"|"&amp;$C625,Inputs!$A$5:$A$132,0))</f>
        <v/>
      </c>
      <c r="E625" s="37">
        <f>INDEX(Inputs!$J$5:$J$132,MATCH($B625&amp;"|"&amp;$C625,Inputs!$A$5:$A$132,0))</f>
        <v/>
      </c>
      <c r="F625" s="37">
        <f>INDEX(Inputs!$K$5:$K$132,MATCH($B625&amp;"|"&amp;$C625,Inputs!$A$5:$A$132,0))</f>
        <v/>
      </c>
      <c r="G625" s="36" t="n"/>
      <c r="H625" s="14">
        <f>INDEX(Variables!$B$5:$B$205,MATCH($A625,Variables!$A$5:$A$205,0))&amp;IF($C625="",""," | "&amp;INDEX(Mapping!$B$5:$B$26,MATCH($C625,Mapping!$A$5:$A$26,0))&amp;" | "&amp;INDEX(Mapping!$B$30:$B$46,MATCH($B625,Mapping!$A$30:$A$46,0)))</f>
        <v/>
      </c>
      <c r="I625" s="14">
        <f>INDEX(Variables!$C$5:$C$205,MATCH($A625,Variables!$A$5:$A$205,0))</f>
        <v/>
      </c>
      <c r="J625" s="14">
        <f>INDEX(Variables!$E$5:$E$205,MATCH($A625,Variables!$A$5:$A$205,0))</f>
        <v/>
      </c>
      <c r="K625" s="11">
        <f>LOWER(Settings!$C$4)&amp;".mit."&amp;$A625&amp;IF($C625="","","."&amp;$C625&amp;"."&amp;$B625)&amp;IF(INDEX(Variables!$D$5:$D$205,MATCH($A625,Variables!$A$5:$A$205,0))="","","."&amp;INDEX(Variables!$D$5:$D$205,MATCH($A625,Variables!$A$5:$A$205,0)))&amp;"."&amp;K$5</f>
        <v/>
      </c>
      <c r="L625" s="38">
        <f>L$12*$D625*INDEX(L$21:L$28,$E625)*INDEX(L$30:L$46,$F625)*(1-INDEX(L$121:L$137,$F625))</f>
        <v/>
      </c>
      <c r="M625" s="37">
        <f>M$12*$D625*INDEX(M$21:M$28,$E625)*INDEX(M$30:M$46,$F625)*(1-INDEX(M$121:M$137,$F625))</f>
        <v/>
      </c>
      <c r="N625" s="37">
        <f>N$12*$D625*INDEX(N$21:N$28,$E625)*INDEX(N$30:N$46,$F625)*(1-INDEX(N$121:N$137,$F625))</f>
        <v/>
      </c>
      <c r="O625" s="37">
        <f>O$12*$D625*INDEX(O$21:O$28,$E625)*INDEX(O$30:O$46,$F625)*(1-INDEX(O$121:O$137,$F625))</f>
        <v/>
      </c>
      <c r="P625" s="37">
        <f>P$12*$D625*INDEX(P$21:P$28,$E625)*INDEX(P$30:P$46,$F625)*(1-INDEX(P$121:P$137,$F625))</f>
        <v/>
      </c>
      <c r="Q625" s="37">
        <f>Q$12*$D625*INDEX(Q$21:Q$28,$E625)*INDEX(Q$30:Q$46,$F625)*(1-INDEX(Q$121:Q$137,$F625))</f>
        <v/>
      </c>
      <c r="R625" s="37">
        <f>R$12*$D625*INDEX(R$21:R$28,$E625)*INDEX(R$30:R$46,$F625)*(1-INDEX(R$121:R$137,$F625))</f>
        <v/>
      </c>
      <c r="S625" s="37">
        <f>S$12*$D625*INDEX(S$21:S$28,$E625)*INDEX(S$30:S$46,$F625)*(1-INDEX(S$121:S$137,$F625))</f>
        <v/>
      </c>
      <c r="T625" s="37">
        <f>T$12*$D625*INDEX(T$21:T$28,$E625)*INDEX(T$30:T$46,$F625)*(1-INDEX(T$121:T$137,$F625))</f>
        <v/>
      </c>
      <c r="U625" s="37">
        <f>U$12*$D625*INDEX(U$21:U$28,$E625)*INDEX(U$30:U$46,$F625)*(1-INDEX(U$121:U$137,$F625))</f>
        <v/>
      </c>
      <c r="V625" s="37">
        <f>V$12*$D625*INDEX(V$21:V$28,$E625)*INDEX(V$30:V$46,$F625)*(1-INDEX(V$121:V$137,$F625))</f>
        <v/>
      </c>
      <c r="W625" s="37">
        <f>W$12*$D625*INDEX(W$21:W$28,$E625)*INDEX(W$30:W$46,$F625)*(1-INDEX(W$121:W$137,$F625))</f>
        <v/>
      </c>
      <c r="X625" s="37">
        <f>X$12*$D625*INDEX(X$21:X$28,$E625)*INDEX(X$30:X$46,$F625)*(1-INDEX(X$121:X$137,$F625))</f>
        <v/>
      </c>
      <c r="Y625" s="37">
        <f>Y$12*$D625*INDEX(Y$21:Y$28,$E625)*INDEX(Y$30:Y$46,$F625)*(1-INDEX(Y$121:Y$137,$F625))</f>
        <v/>
      </c>
      <c r="Z625" s="37">
        <f>Z$12*$D625*INDEX(Z$21:Z$28,$E625)*INDEX(Z$30:Z$46,$F625)*(1-INDEX(Z$121:Z$137,$F625))</f>
        <v/>
      </c>
      <c r="AA625" s="37">
        <f>AA$12*$D625*INDEX(AA$21:AA$28,$E625)*INDEX(AA$30:AA$46,$F625)*(1-INDEX(AA$121:AA$137,$F625))</f>
        <v/>
      </c>
      <c r="AB625" s="37">
        <f>AB$12*$D625*INDEX(AB$21:AB$28,$E625)*INDEX(AB$30:AB$46,$F625)*(1-INDEX(AB$121:AB$137,$F625))</f>
        <v/>
      </c>
      <c r="AC625" s="37">
        <f>AC$12*$D625*INDEX(AC$21:AC$28,$E625)*INDEX(AC$30:AC$46,$F625)*(1-INDEX(AC$121:AC$137,$F625))</f>
        <v/>
      </c>
      <c r="AD625" s="40">
        <f>CARBONTAX(AD$12,$D625,INDEX(AD$21:AD$28,$E625),INDEX(AD$30:AD$46,$F625),INDEX(AD$121:AD$137,$F625))</f>
        <v/>
      </c>
      <c r="AF625" s="11">
        <f>LOWER(Settings!$C$4)&amp;".mit."&amp;$A625&amp;IF($C625="","","."&amp;$C625&amp;"."&amp;$B625)&amp;IF(INDEX(Variables!$D$5:$D$205,MATCH($A625,Variables!$A$5:$A$205,0))="","","."&amp;INDEX(Variables!$D$5:$D$205,MATCH($A625,Variables!$A$5:$A$205,0)))&amp;"."&amp;AF$5</f>
        <v/>
      </c>
      <c r="AG625" s="38">
        <f>AG$12*$D625*INDEX(AG$21:AG$28,$E625)*INDEX(AG$30:AG$46,$F625)*(1-INDEX(AG$121:AG$137,$F625))</f>
        <v/>
      </c>
      <c r="AH625" s="37">
        <f>AH$12*$D625*INDEX(AH$21:AH$28,$E625)*INDEX(AH$30:AH$46,$F625)*(1-INDEX(AH$121:AH$137,$F625))</f>
        <v/>
      </c>
      <c r="AI625" s="37">
        <f>AI$12*$D625*INDEX(AI$21:AI$28,$E625)*INDEX(AI$30:AI$46,$F625)*(1-INDEX(AI$121:AI$137,$F625))</f>
        <v/>
      </c>
      <c r="AJ625" s="37">
        <f>AJ$12*$D625*INDEX(AJ$21:AJ$28,$E625)*INDEX(AJ$30:AJ$46,$F625)*(1-INDEX(AJ$121:AJ$137,$F625))</f>
        <v/>
      </c>
      <c r="AK625" s="37">
        <f>AK$12*$D625*INDEX(AK$21:AK$28,$E625)*INDEX(AK$30:AK$46,$F625)*(1-INDEX(AK$121:AK$137,$F625))</f>
        <v/>
      </c>
      <c r="AL625" s="37">
        <f>AL$12*$D625*INDEX(AL$21:AL$28,$E625)*INDEX(AL$30:AL$46,$F625)*(1-INDEX(AL$121:AL$137,$F625))</f>
        <v/>
      </c>
      <c r="AM625" s="37">
        <f>AM$12*$D625*INDEX(AM$21:AM$28,$E625)*INDEX(AM$30:AM$46,$F625)*(1-INDEX(AM$121:AM$137,$F625))</f>
        <v/>
      </c>
      <c r="AN625" s="37">
        <f>AN$12*$D625*INDEX(AN$21:AN$28,$E625)*INDEX(AN$30:AN$46,$F625)*(1-INDEX(AN$121:AN$137,$F625))</f>
        <v/>
      </c>
      <c r="AO625" s="37">
        <f>AO$12*$D625*INDEX(AO$21:AO$28,$E625)*INDEX(AO$30:AO$46,$F625)*(1-INDEX(AO$121:AO$137,$F625))</f>
        <v/>
      </c>
      <c r="AP625" s="37">
        <f>AP$12*$D625*INDEX(AP$21:AP$28,$E625)*INDEX(AP$30:AP$46,$F625)*(1-INDEX(AP$121:AP$137,$F625))</f>
        <v/>
      </c>
      <c r="AQ625" s="37">
        <f>AQ$12*$D625*INDEX(AQ$21:AQ$28,$E625)*INDEX(AQ$30:AQ$46,$F625)*(1-INDEX(AQ$121:AQ$137,$F625))</f>
        <v/>
      </c>
      <c r="AR625" s="37">
        <f>AR$12*$D625*INDEX(AR$21:AR$28,$E625)*INDEX(AR$30:AR$46,$F625)*(1-INDEX(AR$121:AR$137,$F625))</f>
        <v/>
      </c>
      <c r="AS625" s="37">
        <f>AS$12*$D625*INDEX(AS$21:AS$28,$E625)*INDEX(AS$30:AS$46,$F625)*(1-INDEX(AS$121:AS$137,$F625))</f>
        <v/>
      </c>
      <c r="AT625" s="37">
        <f>AT$12*$D625*INDEX(AT$21:AT$28,$E625)*INDEX(AT$30:AT$46,$F625)*(1-INDEX(AT$121:AT$137,$F625))</f>
        <v/>
      </c>
      <c r="AU625" s="37">
        <f>AU$12*$D625*INDEX(AU$21:AU$28,$E625)*INDEX(AU$30:AU$46,$F625)*(1-INDEX(AU$121:AU$137,$F625))</f>
        <v/>
      </c>
      <c r="AV625" s="37">
        <f>AV$12*$D625*INDEX(AV$21:AV$28,$E625)*INDEX(AV$30:AV$46,$F625)*(1-INDEX(AV$121:AV$137,$F625))</f>
        <v/>
      </c>
      <c r="AW625" s="37">
        <f>AW$12*$D625*INDEX(AW$21:AW$28,$E625)*INDEX(AW$30:AW$46,$F625)*(1-INDEX(AW$121:AW$137,$F625))</f>
        <v/>
      </c>
      <c r="AX625" s="37">
        <f>AX$12*$D625*INDEX(AX$21:AX$28,$E625)*INDEX(AX$30:AX$46,$F625)*(1-INDEX(AX$121:AX$137,$F625))</f>
        <v/>
      </c>
      <c r="AY625" s="40">
        <f>CARBONTAX(AY$12,$D625,INDEX(AY$21:AY$28,$E625),INDEX(AY$30:AY$46,$F625),INDEX(AY$121:AY$137,$F625))</f>
        <v/>
      </c>
    </row>
    <row r="626" hidden="1" outlineLevel="2"/>
    <row r="627" hidden="1" outlineLevel="2">
      <c r="A627" s="14" t="inlineStr">
        <is>
          <t>ets</t>
        </is>
      </c>
      <c r="B627" s="14" t="inlineStr">
        <is>
          <t>coa</t>
        </is>
      </c>
      <c r="C627" s="14" t="inlineStr">
        <is>
          <t>ral</t>
        </is>
      </c>
      <c r="D627" s="37">
        <f>INDEX(Inputs!$T$5:$T$132,MATCH($B627&amp;"|"&amp;$C627,Inputs!$A$5:$A$132,0))</f>
        <v/>
      </c>
      <c r="E627" s="37">
        <f>INDEX(Inputs!$K$5:$K$132,MATCH($B627&amp;"|"&amp;$C627,Inputs!$A$5:$A$132,0))</f>
        <v/>
      </c>
      <c r="F627" s="36" t="n"/>
      <c r="G627" s="36" t="n"/>
      <c r="H627" s="14">
        <f>INDEX(Variables!$B$5:$B$205,MATCH($A627,Variables!$A$5:$A$205,0))&amp;IF($C627="",""," | "&amp;INDEX(Mapping!$B$5:$B$26,MATCH($C627,Mapping!$A$5:$A$26,0))&amp;" | "&amp;INDEX(Mapping!$B$30:$B$46,MATCH($B627,Mapping!$A$30:$A$46,0)))</f>
        <v/>
      </c>
      <c r="I627" s="14">
        <f>INDEX(Variables!$C$5:$C$205,MATCH($A627,Variables!$A$5:$A$205,0))</f>
        <v/>
      </c>
      <c r="J627" s="14">
        <f>INDEX(Variables!$E$5:$E$205,MATCH($A627,Variables!$A$5:$A$205,0))</f>
        <v/>
      </c>
      <c r="K627" s="11">
        <f>LOWER(Settings!$C$4)&amp;".mit."&amp;$A627&amp;IF($C627="","","."&amp;$C627&amp;"."&amp;$B627)&amp;IF(INDEX(Variables!$D$5:$D$205,MATCH($A627,Variables!$A$5:$A$205,0))="","","."&amp;INDEX(Variables!$D$5:$D$205,MATCH($A627,Variables!$A$5:$A$205,0)))&amp;"."&amp;K$5</f>
        <v/>
      </c>
      <c r="L627" s="38">
        <f>L$194*$D627*INDEX(L$121:L$137,$E627)*(1-INDEX(L$151:L$167,$E627))</f>
        <v/>
      </c>
      <c r="M627" s="37">
        <f>M$194*$D627*INDEX(M$121:M$137,$E627)*(1-INDEX(M$151:M$167,$E627))</f>
        <v/>
      </c>
      <c r="N627" s="37">
        <f>N$194*$D627*INDEX(N$121:N$137,$E627)*(1-INDEX(N$151:N$167,$E627))</f>
        <v/>
      </c>
      <c r="O627" s="37">
        <f>O$194*$D627*INDEX(O$121:O$137,$E627)*(1-INDEX(O$151:O$167,$E627))</f>
        <v/>
      </c>
      <c r="P627" s="37">
        <f>P$194*$D627*INDEX(P$121:P$137,$E627)*(1-INDEX(P$151:P$167,$E627))</f>
        <v/>
      </c>
      <c r="Q627" s="37">
        <f>Q$194*$D627*INDEX(Q$121:Q$137,$E627)*(1-INDEX(Q$151:Q$167,$E627))</f>
        <v/>
      </c>
      <c r="R627" s="37">
        <f>R$194*$D627*INDEX(R$121:R$137,$E627)*(1-INDEX(R$151:R$167,$E627))</f>
        <v/>
      </c>
      <c r="S627" s="37">
        <f>S$194*$D627*INDEX(S$121:S$137,$E627)*(1-INDEX(S$151:S$167,$E627))</f>
        <v/>
      </c>
      <c r="T627" s="37">
        <f>T$194*$D627*INDEX(T$121:T$137,$E627)*(1-INDEX(T$151:T$167,$E627))</f>
        <v/>
      </c>
      <c r="U627" s="37">
        <f>U$194*$D627*INDEX(U$121:U$137,$E627)*(1-INDEX(U$151:U$167,$E627))</f>
        <v/>
      </c>
      <c r="V627" s="37">
        <f>V$194*$D627*INDEX(V$121:V$137,$E627)*(1-INDEX(V$151:V$167,$E627))</f>
        <v/>
      </c>
      <c r="W627" s="37">
        <f>W$194*$D627*INDEX(W$121:W$137,$E627)*(1-INDEX(W$151:W$167,$E627))</f>
        <v/>
      </c>
      <c r="X627" s="37">
        <f>X$194*$D627*INDEX(X$121:X$137,$E627)*(1-INDEX(X$151:X$167,$E627))</f>
        <v/>
      </c>
      <c r="Y627" s="37">
        <f>Y$194*$D627*INDEX(Y$121:Y$137,$E627)*(1-INDEX(Y$151:Y$167,$E627))</f>
        <v/>
      </c>
      <c r="Z627" s="37">
        <f>Z$194*$D627*INDEX(Z$121:Z$137,$E627)*(1-INDEX(Z$151:Z$167,$E627))</f>
        <v/>
      </c>
      <c r="AA627" s="37">
        <f>AA$194*$D627*INDEX(AA$121:AA$137,$E627)*(1-INDEX(AA$151:AA$167,$E627))</f>
        <v/>
      </c>
      <c r="AB627" s="37">
        <f>AB$194*$D627*INDEX(AB$121:AB$137,$E627)*(1-INDEX(AB$151:AB$167,$E627))</f>
        <v/>
      </c>
      <c r="AC627" s="37">
        <f>AC$194*$D627*INDEX(AC$121:AC$137,$E627)*(1-INDEX(AC$151:AC$167,$E627))</f>
        <v/>
      </c>
      <c r="AD627" s="40">
        <f>ETSCOST(AD$194,$D627,INDEX(AD$121:AD$137,$E627),INDEX(AD$151:AD$167,$E627))</f>
        <v/>
      </c>
      <c r="AF627" s="11">
        <f>LOWER(Settings!$C$4)&amp;".mit."&amp;$A627&amp;IF($C627="","","."&amp;$C627&amp;"."&amp;$B627)&amp;IF(INDEX(Variables!$D$5:$D$205,MATCH($A627,Variables!$A$5:$A$205,0))="","","."&amp;INDEX(Variables!$D$5:$D$205,MATCH($A627,Variables!$A$5:$A$205,0)))&amp;"."&amp;AF$5</f>
        <v/>
      </c>
      <c r="AG627" s="38">
        <f>AG$194*$D627*INDEX(AG$121:AG$137,$E627)*(1-INDEX(AG$151:AG$167,$E627))</f>
        <v/>
      </c>
      <c r="AH627" s="37">
        <f>AH$194*$D627*INDEX(AH$121:AH$137,$E627)*(1-INDEX(AH$151:AH$167,$E627))</f>
        <v/>
      </c>
      <c r="AI627" s="37">
        <f>AI$194*$D627*INDEX(AI$121:AI$137,$E627)*(1-INDEX(AI$151:AI$167,$E627))</f>
        <v/>
      </c>
      <c r="AJ627" s="37">
        <f>AJ$194*$D627*INDEX(AJ$121:AJ$137,$E627)*(1-INDEX(AJ$151:AJ$167,$E627))</f>
        <v/>
      </c>
      <c r="AK627" s="37">
        <f>AK$194*$D627*INDEX(AK$121:AK$137,$E627)*(1-INDEX(AK$151:AK$167,$E627))</f>
        <v/>
      </c>
      <c r="AL627" s="37">
        <f>AL$194*$D627*INDEX(AL$121:AL$137,$E627)*(1-INDEX(AL$151:AL$167,$E627))</f>
        <v/>
      </c>
      <c r="AM627" s="37">
        <f>AM$194*$D627*INDEX(AM$121:AM$137,$E627)*(1-INDEX(AM$151:AM$167,$E627))</f>
        <v/>
      </c>
      <c r="AN627" s="37">
        <f>AN$194*$D627*INDEX(AN$121:AN$137,$E627)*(1-INDEX(AN$151:AN$167,$E627))</f>
        <v/>
      </c>
      <c r="AO627" s="37">
        <f>AO$194*$D627*INDEX(AO$121:AO$137,$E627)*(1-INDEX(AO$151:AO$167,$E627))</f>
        <v/>
      </c>
      <c r="AP627" s="37">
        <f>AP$194*$D627*INDEX(AP$121:AP$137,$E627)*(1-INDEX(AP$151:AP$167,$E627))</f>
        <v/>
      </c>
      <c r="AQ627" s="37">
        <f>AQ$194*$D627*INDEX(AQ$121:AQ$137,$E627)*(1-INDEX(AQ$151:AQ$167,$E627))</f>
        <v/>
      </c>
      <c r="AR627" s="37">
        <f>AR$194*$D627*INDEX(AR$121:AR$137,$E627)*(1-INDEX(AR$151:AR$167,$E627))</f>
        <v/>
      </c>
      <c r="AS627" s="37">
        <f>AS$194*$D627*INDEX(AS$121:AS$137,$E627)*(1-INDEX(AS$151:AS$167,$E627))</f>
        <v/>
      </c>
      <c r="AT627" s="37">
        <f>AT$194*$D627*INDEX(AT$121:AT$137,$E627)*(1-INDEX(AT$151:AT$167,$E627))</f>
        <v/>
      </c>
      <c r="AU627" s="37">
        <f>AU$194*$D627*INDEX(AU$121:AU$137,$E627)*(1-INDEX(AU$151:AU$167,$E627))</f>
        <v/>
      </c>
      <c r="AV627" s="37">
        <f>AV$194*$D627*INDEX(AV$121:AV$137,$E627)*(1-INDEX(AV$151:AV$167,$E627))</f>
        <v/>
      </c>
      <c r="AW627" s="37">
        <f>AW$194*$D627*INDEX(AW$121:AW$137,$E627)*(1-INDEX(AW$151:AW$167,$E627))</f>
        <v/>
      </c>
      <c r="AX627" s="37">
        <f>AX$194*$D627*INDEX(AX$121:AX$137,$E627)*(1-INDEX(AX$151:AX$167,$E627))</f>
        <v/>
      </c>
      <c r="AY627" s="40">
        <f>ETSCOST(AY$194,$D627,INDEX(AY$121:AY$137,$E627),INDEX(AY$151:AY$167,$E627))</f>
        <v/>
      </c>
    </row>
    <row r="628" hidden="1" outlineLevel="2">
      <c r="A628" s="14" t="inlineStr">
        <is>
          <t>ets</t>
        </is>
      </c>
      <c r="B628" s="14" t="inlineStr">
        <is>
          <t>nga</t>
        </is>
      </c>
      <c r="C628" s="14" t="inlineStr">
        <is>
          <t>ral</t>
        </is>
      </c>
      <c r="D628" s="37">
        <f>INDEX(Inputs!$T$5:$T$132,MATCH($B628&amp;"|"&amp;$C628,Inputs!$A$5:$A$132,0))</f>
        <v/>
      </c>
      <c r="E628" s="37">
        <f>INDEX(Inputs!$K$5:$K$132,MATCH($B628&amp;"|"&amp;$C628,Inputs!$A$5:$A$132,0))</f>
        <v/>
      </c>
      <c r="F628" s="36" t="n"/>
      <c r="G628" s="36" t="n"/>
      <c r="H628" s="14">
        <f>INDEX(Variables!$B$5:$B$205,MATCH($A628,Variables!$A$5:$A$205,0))&amp;IF($C628="",""," | "&amp;INDEX(Mapping!$B$5:$B$26,MATCH($C628,Mapping!$A$5:$A$26,0))&amp;" | "&amp;INDEX(Mapping!$B$30:$B$46,MATCH($B628,Mapping!$A$30:$A$46,0)))</f>
        <v/>
      </c>
      <c r="I628" s="14">
        <f>INDEX(Variables!$C$5:$C$205,MATCH($A628,Variables!$A$5:$A$205,0))</f>
        <v/>
      </c>
      <c r="J628" s="14">
        <f>INDEX(Variables!$E$5:$E$205,MATCH($A628,Variables!$A$5:$A$205,0))</f>
        <v/>
      </c>
      <c r="K628" s="11">
        <f>LOWER(Settings!$C$4)&amp;".mit."&amp;$A628&amp;IF($C628="","","."&amp;$C628&amp;"."&amp;$B628)&amp;IF(INDEX(Variables!$D$5:$D$205,MATCH($A628,Variables!$A$5:$A$205,0))="","","."&amp;INDEX(Variables!$D$5:$D$205,MATCH($A628,Variables!$A$5:$A$205,0)))&amp;"."&amp;K$5</f>
        <v/>
      </c>
      <c r="L628" s="38">
        <f>L$194*$D628*INDEX(L$121:L$137,$E628)*(1-INDEX(L$151:L$167,$E628))</f>
        <v/>
      </c>
      <c r="M628" s="37">
        <f>M$194*$D628*INDEX(M$121:M$137,$E628)*(1-INDEX(M$151:M$167,$E628))</f>
        <v/>
      </c>
      <c r="N628" s="37">
        <f>N$194*$D628*INDEX(N$121:N$137,$E628)*(1-INDEX(N$151:N$167,$E628))</f>
        <v/>
      </c>
      <c r="O628" s="37">
        <f>O$194*$D628*INDEX(O$121:O$137,$E628)*(1-INDEX(O$151:O$167,$E628))</f>
        <v/>
      </c>
      <c r="P628" s="37">
        <f>P$194*$D628*INDEX(P$121:P$137,$E628)*(1-INDEX(P$151:P$167,$E628))</f>
        <v/>
      </c>
      <c r="Q628" s="37">
        <f>Q$194*$D628*INDEX(Q$121:Q$137,$E628)*(1-INDEX(Q$151:Q$167,$E628))</f>
        <v/>
      </c>
      <c r="R628" s="37">
        <f>R$194*$D628*INDEX(R$121:R$137,$E628)*(1-INDEX(R$151:R$167,$E628))</f>
        <v/>
      </c>
      <c r="S628" s="37">
        <f>S$194*$D628*INDEX(S$121:S$137,$E628)*(1-INDEX(S$151:S$167,$E628))</f>
        <v/>
      </c>
      <c r="T628" s="37">
        <f>T$194*$D628*INDEX(T$121:T$137,$E628)*(1-INDEX(T$151:T$167,$E628))</f>
        <v/>
      </c>
      <c r="U628" s="37">
        <f>U$194*$D628*INDEX(U$121:U$137,$E628)*(1-INDEX(U$151:U$167,$E628))</f>
        <v/>
      </c>
      <c r="V628" s="37">
        <f>V$194*$D628*INDEX(V$121:V$137,$E628)*(1-INDEX(V$151:V$167,$E628))</f>
        <v/>
      </c>
      <c r="W628" s="37">
        <f>W$194*$D628*INDEX(W$121:W$137,$E628)*(1-INDEX(W$151:W$167,$E628))</f>
        <v/>
      </c>
      <c r="X628" s="37">
        <f>X$194*$D628*INDEX(X$121:X$137,$E628)*(1-INDEX(X$151:X$167,$E628))</f>
        <v/>
      </c>
      <c r="Y628" s="37">
        <f>Y$194*$D628*INDEX(Y$121:Y$137,$E628)*(1-INDEX(Y$151:Y$167,$E628))</f>
        <v/>
      </c>
      <c r="Z628" s="37">
        <f>Z$194*$D628*INDEX(Z$121:Z$137,$E628)*(1-INDEX(Z$151:Z$167,$E628))</f>
        <v/>
      </c>
      <c r="AA628" s="37">
        <f>AA$194*$D628*INDEX(AA$121:AA$137,$E628)*(1-INDEX(AA$151:AA$167,$E628))</f>
        <v/>
      </c>
      <c r="AB628" s="37">
        <f>AB$194*$D628*INDEX(AB$121:AB$137,$E628)*(1-INDEX(AB$151:AB$167,$E628))</f>
        <v/>
      </c>
      <c r="AC628" s="37">
        <f>AC$194*$D628*INDEX(AC$121:AC$137,$E628)*(1-INDEX(AC$151:AC$167,$E628))</f>
        <v/>
      </c>
      <c r="AD628" s="40">
        <f>ETSCOST(AD$194,$D628,INDEX(AD$121:AD$137,$E628),INDEX(AD$151:AD$167,$E628))</f>
        <v/>
      </c>
      <c r="AF628" s="11">
        <f>LOWER(Settings!$C$4)&amp;".mit."&amp;$A628&amp;IF($C628="","","."&amp;$C628&amp;"."&amp;$B628)&amp;IF(INDEX(Variables!$D$5:$D$205,MATCH($A628,Variables!$A$5:$A$205,0))="","","."&amp;INDEX(Variables!$D$5:$D$205,MATCH($A628,Variables!$A$5:$A$205,0)))&amp;"."&amp;AF$5</f>
        <v/>
      </c>
      <c r="AG628" s="38">
        <f>AG$194*$D628*INDEX(AG$121:AG$137,$E628)*(1-INDEX(AG$151:AG$167,$E628))</f>
        <v/>
      </c>
      <c r="AH628" s="37">
        <f>AH$194*$D628*INDEX(AH$121:AH$137,$E628)*(1-INDEX(AH$151:AH$167,$E628))</f>
        <v/>
      </c>
      <c r="AI628" s="37">
        <f>AI$194*$D628*INDEX(AI$121:AI$137,$E628)*(1-INDEX(AI$151:AI$167,$E628))</f>
        <v/>
      </c>
      <c r="AJ628" s="37">
        <f>AJ$194*$D628*INDEX(AJ$121:AJ$137,$E628)*(1-INDEX(AJ$151:AJ$167,$E628))</f>
        <v/>
      </c>
      <c r="AK628" s="37">
        <f>AK$194*$D628*INDEX(AK$121:AK$137,$E628)*(1-INDEX(AK$151:AK$167,$E628))</f>
        <v/>
      </c>
      <c r="AL628" s="37">
        <f>AL$194*$D628*INDEX(AL$121:AL$137,$E628)*(1-INDEX(AL$151:AL$167,$E628))</f>
        <v/>
      </c>
      <c r="AM628" s="37">
        <f>AM$194*$D628*INDEX(AM$121:AM$137,$E628)*(1-INDEX(AM$151:AM$167,$E628))</f>
        <v/>
      </c>
      <c r="AN628" s="37">
        <f>AN$194*$D628*INDEX(AN$121:AN$137,$E628)*(1-INDEX(AN$151:AN$167,$E628))</f>
        <v/>
      </c>
      <c r="AO628" s="37">
        <f>AO$194*$D628*INDEX(AO$121:AO$137,$E628)*(1-INDEX(AO$151:AO$167,$E628))</f>
        <v/>
      </c>
      <c r="AP628" s="37">
        <f>AP$194*$D628*INDEX(AP$121:AP$137,$E628)*(1-INDEX(AP$151:AP$167,$E628))</f>
        <v/>
      </c>
      <c r="AQ628" s="37">
        <f>AQ$194*$D628*INDEX(AQ$121:AQ$137,$E628)*(1-INDEX(AQ$151:AQ$167,$E628))</f>
        <v/>
      </c>
      <c r="AR628" s="37">
        <f>AR$194*$D628*INDEX(AR$121:AR$137,$E628)*(1-INDEX(AR$151:AR$167,$E628))</f>
        <v/>
      </c>
      <c r="AS628" s="37">
        <f>AS$194*$D628*INDEX(AS$121:AS$137,$E628)*(1-INDEX(AS$151:AS$167,$E628))</f>
        <v/>
      </c>
      <c r="AT628" s="37">
        <f>AT$194*$D628*INDEX(AT$121:AT$137,$E628)*(1-INDEX(AT$151:AT$167,$E628))</f>
        <v/>
      </c>
      <c r="AU628" s="37">
        <f>AU$194*$D628*INDEX(AU$121:AU$137,$E628)*(1-INDEX(AU$151:AU$167,$E628))</f>
        <v/>
      </c>
      <c r="AV628" s="37">
        <f>AV$194*$D628*INDEX(AV$121:AV$137,$E628)*(1-INDEX(AV$151:AV$167,$E628))</f>
        <v/>
      </c>
      <c r="AW628" s="37">
        <f>AW$194*$D628*INDEX(AW$121:AW$137,$E628)*(1-INDEX(AW$151:AW$167,$E628))</f>
        <v/>
      </c>
      <c r="AX628" s="37">
        <f>AX$194*$D628*INDEX(AX$121:AX$137,$E628)*(1-INDEX(AX$151:AX$167,$E628))</f>
        <v/>
      </c>
      <c r="AY628" s="40">
        <f>ETSCOST(AY$194,$D628,INDEX(AY$121:AY$137,$E628),INDEX(AY$151:AY$167,$E628))</f>
        <v/>
      </c>
    </row>
    <row r="629" hidden="1" outlineLevel="2">
      <c r="A629" s="14" t="inlineStr">
        <is>
          <t>ets</t>
        </is>
      </c>
      <c r="B629" s="14" t="inlineStr">
        <is>
          <t>gso</t>
        </is>
      </c>
      <c r="C629" s="14" t="inlineStr">
        <is>
          <t>ral</t>
        </is>
      </c>
      <c r="D629" s="37">
        <f>INDEX(Inputs!$T$5:$T$132,MATCH($B629&amp;"|"&amp;$C629,Inputs!$A$5:$A$132,0))</f>
        <v/>
      </c>
      <c r="E629" s="37">
        <f>INDEX(Inputs!$K$5:$K$132,MATCH($B629&amp;"|"&amp;$C629,Inputs!$A$5:$A$132,0))</f>
        <v/>
      </c>
      <c r="F629" s="36" t="n"/>
      <c r="G629" s="36" t="n"/>
      <c r="H629" s="14">
        <f>INDEX(Variables!$B$5:$B$205,MATCH($A629,Variables!$A$5:$A$205,0))&amp;IF($C629="",""," | "&amp;INDEX(Mapping!$B$5:$B$26,MATCH($C629,Mapping!$A$5:$A$26,0))&amp;" | "&amp;INDEX(Mapping!$B$30:$B$46,MATCH($B629,Mapping!$A$30:$A$46,0)))</f>
        <v/>
      </c>
      <c r="I629" s="14">
        <f>INDEX(Variables!$C$5:$C$205,MATCH($A629,Variables!$A$5:$A$205,0))</f>
        <v/>
      </c>
      <c r="J629" s="14">
        <f>INDEX(Variables!$E$5:$E$205,MATCH($A629,Variables!$A$5:$A$205,0))</f>
        <v/>
      </c>
      <c r="K629" s="11">
        <f>LOWER(Settings!$C$4)&amp;".mit."&amp;$A629&amp;IF($C629="","","."&amp;$C629&amp;"."&amp;$B629)&amp;IF(INDEX(Variables!$D$5:$D$205,MATCH($A629,Variables!$A$5:$A$205,0))="","","."&amp;INDEX(Variables!$D$5:$D$205,MATCH($A629,Variables!$A$5:$A$205,0)))&amp;"."&amp;K$5</f>
        <v/>
      </c>
      <c r="L629" s="38">
        <f>L$194*$D629*INDEX(L$121:L$137,$E629)*(1-INDEX(L$151:L$167,$E629))</f>
        <v/>
      </c>
      <c r="M629" s="37">
        <f>M$194*$D629*INDEX(M$121:M$137,$E629)*(1-INDEX(M$151:M$167,$E629))</f>
        <v/>
      </c>
      <c r="N629" s="37">
        <f>N$194*$D629*INDEX(N$121:N$137,$E629)*(1-INDEX(N$151:N$167,$E629))</f>
        <v/>
      </c>
      <c r="O629" s="37">
        <f>O$194*$D629*INDEX(O$121:O$137,$E629)*(1-INDEX(O$151:O$167,$E629))</f>
        <v/>
      </c>
      <c r="P629" s="37">
        <f>P$194*$D629*INDEX(P$121:P$137,$E629)*(1-INDEX(P$151:P$167,$E629))</f>
        <v/>
      </c>
      <c r="Q629" s="37">
        <f>Q$194*$D629*INDEX(Q$121:Q$137,$E629)*(1-INDEX(Q$151:Q$167,$E629))</f>
        <v/>
      </c>
      <c r="R629" s="37">
        <f>R$194*$D629*INDEX(R$121:R$137,$E629)*(1-INDEX(R$151:R$167,$E629))</f>
        <v/>
      </c>
      <c r="S629" s="37">
        <f>S$194*$D629*INDEX(S$121:S$137,$E629)*(1-INDEX(S$151:S$167,$E629))</f>
        <v/>
      </c>
      <c r="T629" s="37">
        <f>T$194*$D629*INDEX(T$121:T$137,$E629)*(1-INDEX(T$151:T$167,$E629))</f>
        <v/>
      </c>
      <c r="U629" s="37">
        <f>U$194*$D629*INDEX(U$121:U$137,$E629)*(1-INDEX(U$151:U$167,$E629))</f>
        <v/>
      </c>
      <c r="V629" s="37">
        <f>V$194*$D629*INDEX(V$121:V$137,$E629)*(1-INDEX(V$151:V$167,$E629))</f>
        <v/>
      </c>
      <c r="W629" s="37">
        <f>W$194*$D629*INDEX(W$121:W$137,$E629)*(1-INDEX(W$151:W$167,$E629))</f>
        <v/>
      </c>
      <c r="X629" s="37">
        <f>X$194*$D629*INDEX(X$121:X$137,$E629)*(1-INDEX(X$151:X$167,$E629))</f>
        <v/>
      </c>
      <c r="Y629" s="37">
        <f>Y$194*$D629*INDEX(Y$121:Y$137,$E629)*(1-INDEX(Y$151:Y$167,$E629))</f>
        <v/>
      </c>
      <c r="Z629" s="37">
        <f>Z$194*$D629*INDEX(Z$121:Z$137,$E629)*(1-INDEX(Z$151:Z$167,$E629))</f>
        <v/>
      </c>
      <c r="AA629" s="37">
        <f>AA$194*$D629*INDEX(AA$121:AA$137,$E629)*(1-INDEX(AA$151:AA$167,$E629))</f>
        <v/>
      </c>
      <c r="AB629" s="37">
        <f>AB$194*$D629*INDEX(AB$121:AB$137,$E629)*(1-INDEX(AB$151:AB$167,$E629))</f>
        <v/>
      </c>
      <c r="AC629" s="37">
        <f>AC$194*$D629*INDEX(AC$121:AC$137,$E629)*(1-INDEX(AC$151:AC$167,$E629))</f>
        <v/>
      </c>
      <c r="AD629" s="40">
        <f>ETSCOST(AD$194,$D629,INDEX(AD$121:AD$137,$E629),INDEX(AD$151:AD$167,$E629))</f>
        <v/>
      </c>
      <c r="AF629" s="11">
        <f>LOWER(Settings!$C$4)&amp;".mit."&amp;$A629&amp;IF($C629="","","."&amp;$C629&amp;"."&amp;$B629)&amp;IF(INDEX(Variables!$D$5:$D$205,MATCH($A629,Variables!$A$5:$A$205,0))="","","."&amp;INDEX(Variables!$D$5:$D$205,MATCH($A629,Variables!$A$5:$A$205,0)))&amp;"."&amp;AF$5</f>
        <v/>
      </c>
      <c r="AG629" s="38">
        <f>AG$194*$D629*INDEX(AG$121:AG$137,$E629)*(1-INDEX(AG$151:AG$167,$E629))</f>
        <v/>
      </c>
      <c r="AH629" s="37">
        <f>AH$194*$D629*INDEX(AH$121:AH$137,$E629)*(1-INDEX(AH$151:AH$167,$E629))</f>
        <v/>
      </c>
      <c r="AI629" s="37">
        <f>AI$194*$D629*INDEX(AI$121:AI$137,$E629)*(1-INDEX(AI$151:AI$167,$E629))</f>
        <v/>
      </c>
      <c r="AJ629" s="37">
        <f>AJ$194*$D629*INDEX(AJ$121:AJ$137,$E629)*(1-INDEX(AJ$151:AJ$167,$E629))</f>
        <v/>
      </c>
      <c r="AK629" s="37">
        <f>AK$194*$D629*INDEX(AK$121:AK$137,$E629)*(1-INDEX(AK$151:AK$167,$E629))</f>
        <v/>
      </c>
      <c r="AL629" s="37">
        <f>AL$194*$D629*INDEX(AL$121:AL$137,$E629)*(1-INDEX(AL$151:AL$167,$E629))</f>
        <v/>
      </c>
      <c r="AM629" s="37">
        <f>AM$194*$D629*INDEX(AM$121:AM$137,$E629)*(1-INDEX(AM$151:AM$167,$E629))</f>
        <v/>
      </c>
      <c r="AN629" s="37">
        <f>AN$194*$D629*INDEX(AN$121:AN$137,$E629)*(1-INDEX(AN$151:AN$167,$E629))</f>
        <v/>
      </c>
      <c r="AO629" s="37">
        <f>AO$194*$D629*INDEX(AO$121:AO$137,$E629)*(1-INDEX(AO$151:AO$167,$E629))</f>
        <v/>
      </c>
      <c r="AP629" s="37">
        <f>AP$194*$D629*INDEX(AP$121:AP$137,$E629)*(1-INDEX(AP$151:AP$167,$E629))</f>
        <v/>
      </c>
      <c r="AQ629" s="37">
        <f>AQ$194*$D629*INDEX(AQ$121:AQ$137,$E629)*(1-INDEX(AQ$151:AQ$167,$E629))</f>
        <v/>
      </c>
      <c r="AR629" s="37">
        <f>AR$194*$D629*INDEX(AR$121:AR$137,$E629)*(1-INDEX(AR$151:AR$167,$E629))</f>
        <v/>
      </c>
      <c r="AS629" s="37">
        <f>AS$194*$D629*INDEX(AS$121:AS$137,$E629)*(1-INDEX(AS$151:AS$167,$E629))</f>
        <v/>
      </c>
      <c r="AT629" s="37">
        <f>AT$194*$D629*INDEX(AT$121:AT$137,$E629)*(1-INDEX(AT$151:AT$167,$E629))</f>
        <v/>
      </c>
      <c r="AU629" s="37">
        <f>AU$194*$D629*INDEX(AU$121:AU$137,$E629)*(1-INDEX(AU$151:AU$167,$E629))</f>
        <v/>
      </c>
      <c r="AV629" s="37">
        <f>AV$194*$D629*INDEX(AV$121:AV$137,$E629)*(1-INDEX(AV$151:AV$167,$E629))</f>
        <v/>
      </c>
      <c r="AW629" s="37">
        <f>AW$194*$D629*INDEX(AW$121:AW$137,$E629)*(1-INDEX(AW$151:AW$167,$E629))</f>
        <v/>
      </c>
      <c r="AX629" s="37">
        <f>AX$194*$D629*INDEX(AX$121:AX$137,$E629)*(1-INDEX(AX$151:AX$167,$E629))</f>
        <v/>
      </c>
      <c r="AY629" s="40">
        <f>ETSCOST(AY$194,$D629,INDEX(AY$121:AY$137,$E629),INDEX(AY$151:AY$167,$E629))</f>
        <v/>
      </c>
    </row>
    <row r="630" hidden="1" outlineLevel="2">
      <c r="A630" s="14" t="inlineStr">
        <is>
          <t>ets</t>
        </is>
      </c>
      <c r="B630" s="14" t="inlineStr">
        <is>
          <t>die</t>
        </is>
      </c>
      <c r="C630" s="14" t="inlineStr">
        <is>
          <t>ral</t>
        </is>
      </c>
      <c r="D630" s="37">
        <f>INDEX(Inputs!$T$5:$T$132,MATCH($B630&amp;"|"&amp;$C630,Inputs!$A$5:$A$132,0))</f>
        <v/>
      </c>
      <c r="E630" s="37">
        <f>INDEX(Inputs!$K$5:$K$132,MATCH($B630&amp;"|"&amp;$C630,Inputs!$A$5:$A$132,0))</f>
        <v/>
      </c>
      <c r="F630" s="36" t="n"/>
      <c r="G630" s="36" t="n"/>
      <c r="H630" s="14">
        <f>INDEX(Variables!$B$5:$B$205,MATCH($A630,Variables!$A$5:$A$205,0))&amp;IF($C630="",""," | "&amp;INDEX(Mapping!$B$5:$B$26,MATCH($C630,Mapping!$A$5:$A$26,0))&amp;" | "&amp;INDEX(Mapping!$B$30:$B$46,MATCH($B630,Mapping!$A$30:$A$46,0)))</f>
        <v/>
      </c>
      <c r="I630" s="14">
        <f>INDEX(Variables!$C$5:$C$205,MATCH($A630,Variables!$A$5:$A$205,0))</f>
        <v/>
      </c>
      <c r="J630" s="14">
        <f>INDEX(Variables!$E$5:$E$205,MATCH($A630,Variables!$A$5:$A$205,0))</f>
        <v/>
      </c>
      <c r="K630" s="11">
        <f>LOWER(Settings!$C$4)&amp;".mit."&amp;$A630&amp;IF($C630="","","."&amp;$C630&amp;"."&amp;$B630)&amp;IF(INDEX(Variables!$D$5:$D$205,MATCH($A630,Variables!$A$5:$A$205,0))="","","."&amp;INDEX(Variables!$D$5:$D$205,MATCH($A630,Variables!$A$5:$A$205,0)))&amp;"."&amp;K$5</f>
        <v/>
      </c>
      <c r="L630" s="38">
        <f>L$194*$D630*INDEX(L$121:L$137,$E630)*(1-INDEX(L$151:L$167,$E630))</f>
        <v/>
      </c>
      <c r="M630" s="37">
        <f>M$194*$D630*INDEX(M$121:M$137,$E630)*(1-INDEX(M$151:M$167,$E630))</f>
        <v/>
      </c>
      <c r="N630" s="37">
        <f>N$194*$D630*INDEX(N$121:N$137,$E630)*(1-INDEX(N$151:N$167,$E630))</f>
        <v/>
      </c>
      <c r="O630" s="37">
        <f>O$194*$D630*INDEX(O$121:O$137,$E630)*(1-INDEX(O$151:O$167,$E630))</f>
        <v/>
      </c>
      <c r="P630" s="37">
        <f>P$194*$D630*INDEX(P$121:P$137,$E630)*(1-INDEX(P$151:P$167,$E630))</f>
        <v/>
      </c>
      <c r="Q630" s="37">
        <f>Q$194*$D630*INDEX(Q$121:Q$137,$E630)*(1-INDEX(Q$151:Q$167,$E630))</f>
        <v/>
      </c>
      <c r="R630" s="37">
        <f>R$194*$D630*INDEX(R$121:R$137,$E630)*(1-INDEX(R$151:R$167,$E630))</f>
        <v/>
      </c>
      <c r="S630" s="37">
        <f>S$194*$D630*INDEX(S$121:S$137,$E630)*(1-INDEX(S$151:S$167,$E630))</f>
        <v/>
      </c>
      <c r="T630" s="37">
        <f>T$194*$D630*INDEX(T$121:T$137,$E630)*(1-INDEX(T$151:T$167,$E630))</f>
        <v/>
      </c>
      <c r="U630" s="37">
        <f>U$194*$D630*INDEX(U$121:U$137,$E630)*(1-INDEX(U$151:U$167,$E630))</f>
        <v/>
      </c>
      <c r="V630" s="37">
        <f>V$194*$D630*INDEX(V$121:V$137,$E630)*(1-INDEX(V$151:V$167,$E630))</f>
        <v/>
      </c>
      <c r="W630" s="37">
        <f>W$194*$D630*INDEX(W$121:W$137,$E630)*(1-INDEX(W$151:W$167,$E630))</f>
        <v/>
      </c>
      <c r="X630" s="37">
        <f>X$194*$D630*INDEX(X$121:X$137,$E630)*(1-INDEX(X$151:X$167,$E630))</f>
        <v/>
      </c>
      <c r="Y630" s="37">
        <f>Y$194*$D630*INDEX(Y$121:Y$137,$E630)*(1-INDEX(Y$151:Y$167,$E630))</f>
        <v/>
      </c>
      <c r="Z630" s="37">
        <f>Z$194*$D630*INDEX(Z$121:Z$137,$E630)*(1-INDEX(Z$151:Z$167,$E630))</f>
        <v/>
      </c>
      <c r="AA630" s="37">
        <f>AA$194*$D630*INDEX(AA$121:AA$137,$E630)*(1-INDEX(AA$151:AA$167,$E630))</f>
        <v/>
      </c>
      <c r="AB630" s="37">
        <f>AB$194*$D630*INDEX(AB$121:AB$137,$E630)*(1-INDEX(AB$151:AB$167,$E630))</f>
        <v/>
      </c>
      <c r="AC630" s="37">
        <f>AC$194*$D630*INDEX(AC$121:AC$137,$E630)*(1-INDEX(AC$151:AC$167,$E630))</f>
        <v/>
      </c>
      <c r="AD630" s="40">
        <f>ETSCOST(AD$194,$D630,INDEX(AD$121:AD$137,$E630),INDEX(AD$151:AD$167,$E630))</f>
        <v/>
      </c>
      <c r="AF630" s="11">
        <f>LOWER(Settings!$C$4)&amp;".mit."&amp;$A630&amp;IF($C630="","","."&amp;$C630&amp;"."&amp;$B630)&amp;IF(INDEX(Variables!$D$5:$D$205,MATCH($A630,Variables!$A$5:$A$205,0))="","","."&amp;INDEX(Variables!$D$5:$D$205,MATCH($A630,Variables!$A$5:$A$205,0)))&amp;"."&amp;AF$5</f>
        <v/>
      </c>
      <c r="AG630" s="38">
        <f>AG$194*$D630*INDEX(AG$121:AG$137,$E630)*(1-INDEX(AG$151:AG$167,$E630))</f>
        <v/>
      </c>
      <c r="AH630" s="37">
        <f>AH$194*$D630*INDEX(AH$121:AH$137,$E630)*(1-INDEX(AH$151:AH$167,$E630))</f>
        <v/>
      </c>
      <c r="AI630" s="37">
        <f>AI$194*$D630*INDEX(AI$121:AI$137,$E630)*(1-INDEX(AI$151:AI$167,$E630))</f>
        <v/>
      </c>
      <c r="AJ630" s="37">
        <f>AJ$194*$D630*INDEX(AJ$121:AJ$137,$E630)*(1-INDEX(AJ$151:AJ$167,$E630))</f>
        <v/>
      </c>
      <c r="AK630" s="37">
        <f>AK$194*$D630*INDEX(AK$121:AK$137,$E630)*(1-INDEX(AK$151:AK$167,$E630))</f>
        <v/>
      </c>
      <c r="AL630" s="37">
        <f>AL$194*$D630*INDEX(AL$121:AL$137,$E630)*(1-INDEX(AL$151:AL$167,$E630))</f>
        <v/>
      </c>
      <c r="AM630" s="37">
        <f>AM$194*$D630*INDEX(AM$121:AM$137,$E630)*(1-INDEX(AM$151:AM$167,$E630))</f>
        <v/>
      </c>
      <c r="AN630" s="37">
        <f>AN$194*$D630*INDEX(AN$121:AN$137,$E630)*(1-INDEX(AN$151:AN$167,$E630))</f>
        <v/>
      </c>
      <c r="AO630" s="37">
        <f>AO$194*$D630*INDEX(AO$121:AO$137,$E630)*(1-INDEX(AO$151:AO$167,$E630))</f>
        <v/>
      </c>
      <c r="AP630" s="37">
        <f>AP$194*$D630*INDEX(AP$121:AP$137,$E630)*(1-INDEX(AP$151:AP$167,$E630))</f>
        <v/>
      </c>
      <c r="AQ630" s="37">
        <f>AQ$194*$D630*INDEX(AQ$121:AQ$137,$E630)*(1-INDEX(AQ$151:AQ$167,$E630))</f>
        <v/>
      </c>
      <c r="AR630" s="37">
        <f>AR$194*$D630*INDEX(AR$121:AR$137,$E630)*(1-INDEX(AR$151:AR$167,$E630))</f>
        <v/>
      </c>
      <c r="AS630" s="37">
        <f>AS$194*$D630*INDEX(AS$121:AS$137,$E630)*(1-INDEX(AS$151:AS$167,$E630))</f>
        <v/>
      </c>
      <c r="AT630" s="37">
        <f>AT$194*$D630*INDEX(AT$121:AT$137,$E630)*(1-INDEX(AT$151:AT$167,$E630))</f>
        <v/>
      </c>
      <c r="AU630" s="37">
        <f>AU$194*$D630*INDEX(AU$121:AU$137,$E630)*(1-INDEX(AU$151:AU$167,$E630))</f>
        <v/>
      </c>
      <c r="AV630" s="37">
        <f>AV$194*$D630*INDEX(AV$121:AV$137,$E630)*(1-INDEX(AV$151:AV$167,$E630))</f>
        <v/>
      </c>
      <c r="AW630" s="37">
        <f>AW$194*$D630*INDEX(AW$121:AW$137,$E630)*(1-INDEX(AW$151:AW$167,$E630))</f>
        <v/>
      </c>
      <c r="AX630" s="37">
        <f>AX$194*$D630*INDEX(AX$121:AX$137,$E630)*(1-INDEX(AX$151:AX$167,$E630))</f>
        <v/>
      </c>
      <c r="AY630" s="40">
        <f>ETSCOST(AY$194,$D630,INDEX(AY$121:AY$137,$E630),INDEX(AY$151:AY$167,$E630))</f>
        <v/>
      </c>
    </row>
    <row r="631" hidden="1" outlineLevel="2">
      <c r="A631" s="14" t="inlineStr">
        <is>
          <t>ets</t>
        </is>
      </c>
      <c r="B631" s="14" t="inlineStr">
        <is>
          <t>lpg</t>
        </is>
      </c>
      <c r="C631" s="14" t="inlineStr">
        <is>
          <t>ral</t>
        </is>
      </c>
      <c r="D631" s="37">
        <f>INDEX(Inputs!$T$5:$T$132,MATCH($B631&amp;"|"&amp;$C631,Inputs!$A$5:$A$132,0))</f>
        <v/>
      </c>
      <c r="E631" s="37">
        <f>INDEX(Inputs!$K$5:$K$132,MATCH($B631&amp;"|"&amp;$C631,Inputs!$A$5:$A$132,0))</f>
        <v/>
      </c>
      <c r="F631" s="36" t="n"/>
      <c r="G631" s="36" t="n"/>
      <c r="H631" s="14">
        <f>INDEX(Variables!$B$5:$B$205,MATCH($A631,Variables!$A$5:$A$205,0))&amp;IF($C631="",""," | "&amp;INDEX(Mapping!$B$5:$B$26,MATCH($C631,Mapping!$A$5:$A$26,0))&amp;" | "&amp;INDEX(Mapping!$B$30:$B$46,MATCH($B631,Mapping!$A$30:$A$46,0)))</f>
        <v/>
      </c>
      <c r="I631" s="14">
        <f>INDEX(Variables!$C$5:$C$205,MATCH($A631,Variables!$A$5:$A$205,0))</f>
        <v/>
      </c>
      <c r="J631" s="14">
        <f>INDEX(Variables!$E$5:$E$205,MATCH($A631,Variables!$A$5:$A$205,0))</f>
        <v/>
      </c>
      <c r="K631" s="11">
        <f>LOWER(Settings!$C$4)&amp;".mit."&amp;$A631&amp;IF($C631="","","."&amp;$C631&amp;"."&amp;$B631)&amp;IF(INDEX(Variables!$D$5:$D$205,MATCH($A631,Variables!$A$5:$A$205,0))="","","."&amp;INDEX(Variables!$D$5:$D$205,MATCH($A631,Variables!$A$5:$A$205,0)))&amp;"."&amp;K$5</f>
        <v/>
      </c>
      <c r="L631" s="38">
        <f>L$194*$D631*INDEX(L$121:L$137,$E631)*(1-INDEX(L$151:L$167,$E631))</f>
        <v/>
      </c>
      <c r="M631" s="37">
        <f>M$194*$D631*INDEX(M$121:M$137,$E631)*(1-INDEX(M$151:M$167,$E631))</f>
        <v/>
      </c>
      <c r="N631" s="37">
        <f>N$194*$D631*INDEX(N$121:N$137,$E631)*(1-INDEX(N$151:N$167,$E631))</f>
        <v/>
      </c>
      <c r="O631" s="37">
        <f>O$194*$D631*INDEX(O$121:O$137,$E631)*(1-INDEX(O$151:O$167,$E631))</f>
        <v/>
      </c>
      <c r="P631" s="37">
        <f>P$194*$D631*INDEX(P$121:P$137,$E631)*(1-INDEX(P$151:P$167,$E631))</f>
        <v/>
      </c>
      <c r="Q631" s="37">
        <f>Q$194*$D631*INDEX(Q$121:Q$137,$E631)*(1-INDEX(Q$151:Q$167,$E631))</f>
        <v/>
      </c>
      <c r="R631" s="37">
        <f>R$194*$D631*INDEX(R$121:R$137,$E631)*(1-INDEX(R$151:R$167,$E631))</f>
        <v/>
      </c>
      <c r="S631" s="37">
        <f>S$194*$D631*INDEX(S$121:S$137,$E631)*(1-INDEX(S$151:S$167,$E631))</f>
        <v/>
      </c>
      <c r="T631" s="37">
        <f>T$194*$D631*INDEX(T$121:T$137,$E631)*(1-INDEX(T$151:T$167,$E631))</f>
        <v/>
      </c>
      <c r="U631" s="37">
        <f>U$194*$D631*INDEX(U$121:U$137,$E631)*(1-INDEX(U$151:U$167,$E631))</f>
        <v/>
      </c>
      <c r="V631" s="37">
        <f>V$194*$D631*INDEX(V$121:V$137,$E631)*(1-INDEX(V$151:V$167,$E631))</f>
        <v/>
      </c>
      <c r="W631" s="37">
        <f>W$194*$D631*INDEX(W$121:W$137,$E631)*(1-INDEX(W$151:W$167,$E631))</f>
        <v/>
      </c>
      <c r="X631" s="37">
        <f>X$194*$D631*INDEX(X$121:X$137,$E631)*(1-INDEX(X$151:X$167,$E631))</f>
        <v/>
      </c>
      <c r="Y631" s="37">
        <f>Y$194*$D631*INDEX(Y$121:Y$137,$E631)*(1-INDEX(Y$151:Y$167,$E631))</f>
        <v/>
      </c>
      <c r="Z631" s="37">
        <f>Z$194*$D631*INDEX(Z$121:Z$137,$E631)*(1-INDEX(Z$151:Z$167,$E631))</f>
        <v/>
      </c>
      <c r="AA631" s="37">
        <f>AA$194*$D631*INDEX(AA$121:AA$137,$E631)*(1-INDEX(AA$151:AA$167,$E631))</f>
        <v/>
      </c>
      <c r="AB631" s="37">
        <f>AB$194*$D631*INDEX(AB$121:AB$137,$E631)*(1-INDEX(AB$151:AB$167,$E631))</f>
        <v/>
      </c>
      <c r="AC631" s="37">
        <f>AC$194*$D631*INDEX(AC$121:AC$137,$E631)*(1-INDEX(AC$151:AC$167,$E631))</f>
        <v/>
      </c>
      <c r="AD631" s="40">
        <f>ETSCOST(AD$194,$D631,INDEX(AD$121:AD$137,$E631),INDEX(AD$151:AD$167,$E631))</f>
        <v/>
      </c>
      <c r="AF631" s="11">
        <f>LOWER(Settings!$C$4)&amp;".mit."&amp;$A631&amp;IF($C631="","","."&amp;$C631&amp;"."&amp;$B631)&amp;IF(INDEX(Variables!$D$5:$D$205,MATCH($A631,Variables!$A$5:$A$205,0))="","","."&amp;INDEX(Variables!$D$5:$D$205,MATCH($A631,Variables!$A$5:$A$205,0)))&amp;"."&amp;AF$5</f>
        <v/>
      </c>
      <c r="AG631" s="38">
        <f>AG$194*$D631*INDEX(AG$121:AG$137,$E631)*(1-INDEX(AG$151:AG$167,$E631))</f>
        <v/>
      </c>
      <c r="AH631" s="37">
        <f>AH$194*$D631*INDEX(AH$121:AH$137,$E631)*(1-INDEX(AH$151:AH$167,$E631))</f>
        <v/>
      </c>
      <c r="AI631" s="37">
        <f>AI$194*$D631*INDEX(AI$121:AI$137,$E631)*(1-INDEX(AI$151:AI$167,$E631))</f>
        <v/>
      </c>
      <c r="AJ631" s="37">
        <f>AJ$194*$D631*INDEX(AJ$121:AJ$137,$E631)*(1-INDEX(AJ$151:AJ$167,$E631))</f>
        <v/>
      </c>
      <c r="AK631" s="37">
        <f>AK$194*$D631*INDEX(AK$121:AK$137,$E631)*(1-INDEX(AK$151:AK$167,$E631))</f>
        <v/>
      </c>
      <c r="AL631" s="37">
        <f>AL$194*$D631*INDEX(AL$121:AL$137,$E631)*(1-INDEX(AL$151:AL$167,$E631))</f>
        <v/>
      </c>
      <c r="AM631" s="37">
        <f>AM$194*$D631*INDEX(AM$121:AM$137,$E631)*(1-INDEX(AM$151:AM$167,$E631))</f>
        <v/>
      </c>
      <c r="AN631" s="37">
        <f>AN$194*$D631*INDEX(AN$121:AN$137,$E631)*(1-INDEX(AN$151:AN$167,$E631))</f>
        <v/>
      </c>
      <c r="AO631" s="37">
        <f>AO$194*$D631*INDEX(AO$121:AO$137,$E631)*(1-INDEX(AO$151:AO$167,$E631))</f>
        <v/>
      </c>
      <c r="AP631" s="37">
        <f>AP$194*$D631*INDEX(AP$121:AP$137,$E631)*(1-INDEX(AP$151:AP$167,$E631))</f>
        <v/>
      </c>
      <c r="AQ631" s="37">
        <f>AQ$194*$D631*INDEX(AQ$121:AQ$137,$E631)*(1-INDEX(AQ$151:AQ$167,$E631))</f>
        <v/>
      </c>
      <c r="AR631" s="37">
        <f>AR$194*$D631*INDEX(AR$121:AR$137,$E631)*(1-INDEX(AR$151:AR$167,$E631))</f>
        <v/>
      </c>
      <c r="AS631" s="37">
        <f>AS$194*$D631*INDEX(AS$121:AS$137,$E631)*(1-INDEX(AS$151:AS$167,$E631))</f>
        <v/>
      </c>
      <c r="AT631" s="37">
        <f>AT$194*$D631*INDEX(AT$121:AT$137,$E631)*(1-INDEX(AT$151:AT$167,$E631))</f>
        <v/>
      </c>
      <c r="AU631" s="37">
        <f>AU$194*$D631*INDEX(AU$121:AU$137,$E631)*(1-INDEX(AU$151:AU$167,$E631))</f>
        <v/>
      </c>
      <c r="AV631" s="37">
        <f>AV$194*$D631*INDEX(AV$121:AV$137,$E631)*(1-INDEX(AV$151:AV$167,$E631))</f>
        <v/>
      </c>
      <c r="AW631" s="37">
        <f>AW$194*$D631*INDEX(AW$121:AW$137,$E631)*(1-INDEX(AW$151:AW$167,$E631))</f>
        <v/>
      </c>
      <c r="AX631" s="37">
        <f>AX$194*$D631*INDEX(AX$121:AX$137,$E631)*(1-INDEX(AX$151:AX$167,$E631))</f>
        <v/>
      </c>
      <c r="AY631" s="40">
        <f>ETSCOST(AY$194,$D631,INDEX(AY$121:AY$137,$E631),INDEX(AY$151:AY$167,$E631))</f>
        <v/>
      </c>
    </row>
    <row r="632" hidden="1" outlineLevel="2">
      <c r="A632" s="14" t="inlineStr">
        <is>
          <t>ets</t>
        </is>
      </c>
      <c r="B632" s="14" t="inlineStr">
        <is>
          <t>ker</t>
        </is>
      </c>
      <c r="C632" s="14" t="inlineStr">
        <is>
          <t>ral</t>
        </is>
      </c>
      <c r="D632" s="37">
        <f>INDEX(Inputs!$T$5:$T$132,MATCH($B632&amp;"|"&amp;$C632,Inputs!$A$5:$A$132,0))</f>
        <v/>
      </c>
      <c r="E632" s="37">
        <f>INDEX(Inputs!$K$5:$K$132,MATCH($B632&amp;"|"&amp;$C632,Inputs!$A$5:$A$132,0))</f>
        <v/>
      </c>
      <c r="F632" s="36" t="n"/>
      <c r="G632" s="36" t="n"/>
      <c r="H632" s="14">
        <f>INDEX(Variables!$B$5:$B$205,MATCH($A632,Variables!$A$5:$A$205,0))&amp;IF($C632="",""," | "&amp;INDEX(Mapping!$B$5:$B$26,MATCH($C632,Mapping!$A$5:$A$26,0))&amp;" | "&amp;INDEX(Mapping!$B$30:$B$46,MATCH($B632,Mapping!$A$30:$A$46,0)))</f>
        <v/>
      </c>
      <c r="I632" s="14">
        <f>INDEX(Variables!$C$5:$C$205,MATCH($A632,Variables!$A$5:$A$205,0))</f>
        <v/>
      </c>
      <c r="J632" s="14">
        <f>INDEX(Variables!$E$5:$E$205,MATCH($A632,Variables!$A$5:$A$205,0))</f>
        <v/>
      </c>
      <c r="K632" s="11">
        <f>LOWER(Settings!$C$4)&amp;".mit."&amp;$A632&amp;IF($C632="","","."&amp;$C632&amp;"."&amp;$B632)&amp;IF(INDEX(Variables!$D$5:$D$205,MATCH($A632,Variables!$A$5:$A$205,0))="","","."&amp;INDEX(Variables!$D$5:$D$205,MATCH($A632,Variables!$A$5:$A$205,0)))&amp;"."&amp;K$5</f>
        <v/>
      </c>
      <c r="L632" s="38">
        <f>L$194*$D632*INDEX(L$121:L$137,$E632)*(1-INDEX(L$151:L$167,$E632))</f>
        <v/>
      </c>
      <c r="M632" s="37">
        <f>M$194*$D632*INDEX(M$121:M$137,$E632)*(1-INDEX(M$151:M$167,$E632))</f>
        <v/>
      </c>
      <c r="N632" s="37">
        <f>N$194*$D632*INDEX(N$121:N$137,$E632)*(1-INDEX(N$151:N$167,$E632))</f>
        <v/>
      </c>
      <c r="O632" s="37">
        <f>O$194*$D632*INDEX(O$121:O$137,$E632)*(1-INDEX(O$151:O$167,$E632))</f>
        <v/>
      </c>
      <c r="P632" s="37">
        <f>P$194*$D632*INDEX(P$121:P$137,$E632)*(1-INDEX(P$151:P$167,$E632))</f>
        <v/>
      </c>
      <c r="Q632" s="37">
        <f>Q$194*$D632*INDEX(Q$121:Q$137,$E632)*(1-INDEX(Q$151:Q$167,$E632))</f>
        <v/>
      </c>
      <c r="R632" s="37">
        <f>R$194*$D632*INDEX(R$121:R$137,$E632)*(1-INDEX(R$151:R$167,$E632))</f>
        <v/>
      </c>
      <c r="S632" s="37">
        <f>S$194*$D632*INDEX(S$121:S$137,$E632)*(1-INDEX(S$151:S$167,$E632))</f>
        <v/>
      </c>
      <c r="T632" s="37">
        <f>T$194*$D632*INDEX(T$121:T$137,$E632)*(1-INDEX(T$151:T$167,$E632))</f>
        <v/>
      </c>
      <c r="U632" s="37">
        <f>U$194*$D632*INDEX(U$121:U$137,$E632)*(1-INDEX(U$151:U$167,$E632))</f>
        <v/>
      </c>
      <c r="V632" s="37">
        <f>V$194*$D632*INDEX(V$121:V$137,$E632)*(1-INDEX(V$151:V$167,$E632))</f>
        <v/>
      </c>
      <c r="W632" s="37">
        <f>W$194*$D632*INDEX(W$121:W$137,$E632)*(1-INDEX(W$151:W$167,$E632))</f>
        <v/>
      </c>
      <c r="X632" s="37">
        <f>X$194*$D632*INDEX(X$121:X$137,$E632)*(1-INDEX(X$151:X$167,$E632))</f>
        <v/>
      </c>
      <c r="Y632" s="37">
        <f>Y$194*$D632*INDEX(Y$121:Y$137,$E632)*(1-INDEX(Y$151:Y$167,$E632))</f>
        <v/>
      </c>
      <c r="Z632" s="37">
        <f>Z$194*$D632*INDEX(Z$121:Z$137,$E632)*(1-INDEX(Z$151:Z$167,$E632))</f>
        <v/>
      </c>
      <c r="AA632" s="37">
        <f>AA$194*$D632*INDEX(AA$121:AA$137,$E632)*(1-INDEX(AA$151:AA$167,$E632))</f>
        <v/>
      </c>
      <c r="AB632" s="37">
        <f>AB$194*$D632*INDEX(AB$121:AB$137,$E632)*(1-INDEX(AB$151:AB$167,$E632))</f>
        <v/>
      </c>
      <c r="AC632" s="37">
        <f>AC$194*$D632*INDEX(AC$121:AC$137,$E632)*(1-INDEX(AC$151:AC$167,$E632))</f>
        <v/>
      </c>
      <c r="AD632" s="40">
        <f>ETSCOST(AD$194,$D632,INDEX(AD$121:AD$137,$E632),INDEX(AD$151:AD$167,$E632))</f>
        <v/>
      </c>
      <c r="AF632" s="11">
        <f>LOWER(Settings!$C$4)&amp;".mit."&amp;$A632&amp;IF($C632="","","."&amp;$C632&amp;"."&amp;$B632)&amp;IF(INDEX(Variables!$D$5:$D$205,MATCH($A632,Variables!$A$5:$A$205,0))="","","."&amp;INDEX(Variables!$D$5:$D$205,MATCH($A632,Variables!$A$5:$A$205,0)))&amp;"."&amp;AF$5</f>
        <v/>
      </c>
      <c r="AG632" s="38">
        <f>AG$194*$D632*INDEX(AG$121:AG$137,$E632)*(1-INDEX(AG$151:AG$167,$E632))</f>
        <v/>
      </c>
      <c r="AH632" s="37">
        <f>AH$194*$D632*INDEX(AH$121:AH$137,$E632)*(1-INDEX(AH$151:AH$167,$E632))</f>
        <v/>
      </c>
      <c r="AI632" s="37">
        <f>AI$194*$D632*INDEX(AI$121:AI$137,$E632)*(1-INDEX(AI$151:AI$167,$E632))</f>
        <v/>
      </c>
      <c r="AJ632" s="37">
        <f>AJ$194*$D632*INDEX(AJ$121:AJ$137,$E632)*(1-INDEX(AJ$151:AJ$167,$E632))</f>
        <v/>
      </c>
      <c r="AK632" s="37">
        <f>AK$194*$D632*INDEX(AK$121:AK$137,$E632)*(1-INDEX(AK$151:AK$167,$E632))</f>
        <v/>
      </c>
      <c r="AL632" s="37">
        <f>AL$194*$D632*INDEX(AL$121:AL$137,$E632)*(1-INDEX(AL$151:AL$167,$E632))</f>
        <v/>
      </c>
      <c r="AM632" s="37">
        <f>AM$194*$D632*INDEX(AM$121:AM$137,$E632)*(1-INDEX(AM$151:AM$167,$E632))</f>
        <v/>
      </c>
      <c r="AN632" s="37">
        <f>AN$194*$D632*INDEX(AN$121:AN$137,$E632)*(1-INDEX(AN$151:AN$167,$E632))</f>
        <v/>
      </c>
      <c r="AO632" s="37">
        <f>AO$194*$D632*INDEX(AO$121:AO$137,$E632)*(1-INDEX(AO$151:AO$167,$E632))</f>
        <v/>
      </c>
      <c r="AP632" s="37">
        <f>AP$194*$D632*INDEX(AP$121:AP$137,$E632)*(1-INDEX(AP$151:AP$167,$E632))</f>
        <v/>
      </c>
      <c r="AQ632" s="37">
        <f>AQ$194*$D632*INDEX(AQ$121:AQ$137,$E632)*(1-INDEX(AQ$151:AQ$167,$E632))</f>
        <v/>
      </c>
      <c r="AR632" s="37">
        <f>AR$194*$D632*INDEX(AR$121:AR$137,$E632)*(1-INDEX(AR$151:AR$167,$E632))</f>
        <v/>
      </c>
      <c r="AS632" s="37">
        <f>AS$194*$D632*INDEX(AS$121:AS$137,$E632)*(1-INDEX(AS$151:AS$167,$E632))</f>
        <v/>
      </c>
      <c r="AT632" s="37">
        <f>AT$194*$D632*INDEX(AT$121:AT$137,$E632)*(1-INDEX(AT$151:AT$167,$E632))</f>
        <v/>
      </c>
      <c r="AU632" s="37">
        <f>AU$194*$D632*INDEX(AU$121:AU$137,$E632)*(1-INDEX(AU$151:AU$167,$E632))</f>
        <v/>
      </c>
      <c r="AV632" s="37">
        <f>AV$194*$D632*INDEX(AV$121:AV$137,$E632)*(1-INDEX(AV$151:AV$167,$E632))</f>
        <v/>
      </c>
      <c r="AW632" s="37">
        <f>AW$194*$D632*INDEX(AW$121:AW$137,$E632)*(1-INDEX(AW$151:AW$167,$E632))</f>
        <v/>
      </c>
      <c r="AX632" s="37">
        <f>AX$194*$D632*INDEX(AX$121:AX$137,$E632)*(1-INDEX(AX$151:AX$167,$E632))</f>
        <v/>
      </c>
      <c r="AY632" s="40">
        <f>ETSCOST(AY$194,$D632,INDEX(AY$121:AY$137,$E632),INDEX(AY$151:AY$167,$E632))</f>
        <v/>
      </c>
    </row>
    <row r="633" hidden="1" outlineLevel="2">
      <c r="A633" s="14" t="inlineStr">
        <is>
          <t>ets</t>
        </is>
      </c>
      <c r="B633" s="14" t="inlineStr">
        <is>
          <t>oop</t>
        </is>
      </c>
      <c r="C633" s="14" t="inlineStr">
        <is>
          <t>ral</t>
        </is>
      </c>
      <c r="D633" s="37">
        <f>INDEX(Inputs!$T$5:$T$132,MATCH($B633&amp;"|"&amp;$C633,Inputs!$A$5:$A$132,0))</f>
        <v/>
      </c>
      <c r="E633" s="37">
        <f>INDEX(Inputs!$K$5:$K$132,MATCH($B633&amp;"|"&amp;$C633,Inputs!$A$5:$A$132,0))</f>
        <v/>
      </c>
      <c r="F633" s="36" t="n"/>
      <c r="G633" s="36" t="n"/>
      <c r="H633" s="14">
        <f>INDEX(Variables!$B$5:$B$205,MATCH($A633,Variables!$A$5:$A$205,0))&amp;IF($C633="",""," | "&amp;INDEX(Mapping!$B$5:$B$26,MATCH($C633,Mapping!$A$5:$A$26,0))&amp;" | "&amp;INDEX(Mapping!$B$30:$B$46,MATCH($B633,Mapping!$A$30:$A$46,0)))</f>
        <v/>
      </c>
      <c r="I633" s="14">
        <f>INDEX(Variables!$C$5:$C$205,MATCH($A633,Variables!$A$5:$A$205,0))</f>
        <v/>
      </c>
      <c r="J633" s="14">
        <f>INDEX(Variables!$E$5:$E$205,MATCH($A633,Variables!$A$5:$A$205,0))</f>
        <v/>
      </c>
      <c r="K633" s="11">
        <f>LOWER(Settings!$C$4)&amp;".mit."&amp;$A633&amp;IF($C633="","","."&amp;$C633&amp;"."&amp;$B633)&amp;IF(INDEX(Variables!$D$5:$D$205,MATCH($A633,Variables!$A$5:$A$205,0))="","","."&amp;INDEX(Variables!$D$5:$D$205,MATCH($A633,Variables!$A$5:$A$205,0)))&amp;"."&amp;K$5</f>
        <v/>
      </c>
      <c r="L633" s="38">
        <f>L$194*$D633*INDEX(L$121:L$137,$E633)*(1-INDEX(L$151:L$167,$E633))</f>
        <v/>
      </c>
      <c r="M633" s="37">
        <f>M$194*$D633*INDEX(M$121:M$137,$E633)*(1-INDEX(M$151:M$167,$E633))</f>
        <v/>
      </c>
      <c r="N633" s="37">
        <f>N$194*$D633*INDEX(N$121:N$137,$E633)*(1-INDEX(N$151:N$167,$E633))</f>
        <v/>
      </c>
      <c r="O633" s="37">
        <f>O$194*$D633*INDEX(O$121:O$137,$E633)*(1-INDEX(O$151:O$167,$E633))</f>
        <v/>
      </c>
      <c r="P633" s="37">
        <f>P$194*$D633*INDEX(P$121:P$137,$E633)*(1-INDEX(P$151:P$167,$E633))</f>
        <v/>
      </c>
      <c r="Q633" s="37">
        <f>Q$194*$D633*INDEX(Q$121:Q$137,$E633)*(1-INDEX(Q$151:Q$167,$E633))</f>
        <v/>
      </c>
      <c r="R633" s="37">
        <f>R$194*$D633*INDEX(R$121:R$137,$E633)*(1-INDEX(R$151:R$167,$E633))</f>
        <v/>
      </c>
      <c r="S633" s="37">
        <f>S$194*$D633*INDEX(S$121:S$137,$E633)*(1-INDEX(S$151:S$167,$E633))</f>
        <v/>
      </c>
      <c r="T633" s="37">
        <f>T$194*$D633*INDEX(T$121:T$137,$E633)*(1-INDEX(T$151:T$167,$E633))</f>
        <v/>
      </c>
      <c r="U633" s="37">
        <f>U$194*$D633*INDEX(U$121:U$137,$E633)*(1-INDEX(U$151:U$167,$E633))</f>
        <v/>
      </c>
      <c r="V633" s="37">
        <f>V$194*$D633*INDEX(V$121:V$137,$E633)*(1-INDEX(V$151:V$167,$E633))</f>
        <v/>
      </c>
      <c r="W633" s="37">
        <f>W$194*$D633*INDEX(W$121:W$137,$E633)*(1-INDEX(W$151:W$167,$E633))</f>
        <v/>
      </c>
      <c r="X633" s="37">
        <f>X$194*$D633*INDEX(X$121:X$137,$E633)*(1-INDEX(X$151:X$167,$E633))</f>
        <v/>
      </c>
      <c r="Y633" s="37">
        <f>Y$194*$D633*INDEX(Y$121:Y$137,$E633)*(1-INDEX(Y$151:Y$167,$E633))</f>
        <v/>
      </c>
      <c r="Z633" s="37">
        <f>Z$194*$D633*INDEX(Z$121:Z$137,$E633)*(1-INDEX(Z$151:Z$167,$E633))</f>
        <v/>
      </c>
      <c r="AA633" s="37">
        <f>AA$194*$D633*INDEX(AA$121:AA$137,$E633)*(1-INDEX(AA$151:AA$167,$E633))</f>
        <v/>
      </c>
      <c r="AB633" s="37">
        <f>AB$194*$D633*INDEX(AB$121:AB$137,$E633)*(1-INDEX(AB$151:AB$167,$E633))</f>
        <v/>
      </c>
      <c r="AC633" s="37">
        <f>AC$194*$D633*INDEX(AC$121:AC$137,$E633)*(1-INDEX(AC$151:AC$167,$E633))</f>
        <v/>
      </c>
      <c r="AD633" s="40">
        <f>ETSCOST(AD$194,$D633,INDEX(AD$121:AD$137,$E633),INDEX(AD$151:AD$167,$E633))</f>
        <v/>
      </c>
      <c r="AF633" s="11">
        <f>LOWER(Settings!$C$4)&amp;".mit."&amp;$A633&amp;IF($C633="","","."&amp;$C633&amp;"."&amp;$B633)&amp;IF(INDEX(Variables!$D$5:$D$205,MATCH($A633,Variables!$A$5:$A$205,0))="","","."&amp;INDEX(Variables!$D$5:$D$205,MATCH($A633,Variables!$A$5:$A$205,0)))&amp;"."&amp;AF$5</f>
        <v/>
      </c>
      <c r="AG633" s="38">
        <f>AG$194*$D633*INDEX(AG$121:AG$137,$E633)*(1-INDEX(AG$151:AG$167,$E633))</f>
        <v/>
      </c>
      <c r="AH633" s="37">
        <f>AH$194*$D633*INDEX(AH$121:AH$137,$E633)*(1-INDEX(AH$151:AH$167,$E633))</f>
        <v/>
      </c>
      <c r="AI633" s="37">
        <f>AI$194*$D633*INDEX(AI$121:AI$137,$E633)*(1-INDEX(AI$151:AI$167,$E633))</f>
        <v/>
      </c>
      <c r="AJ633" s="37">
        <f>AJ$194*$D633*INDEX(AJ$121:AJ$137,$E633)*(1-INDEX(AJ$151:AJ$167,$E633))</f>
        <v/>
      </c>
      <c r="AK633" s="37">
        <f>AK$194*$D633*INDEX(AK$121:AK$137,$E633)*(1-INDEX(AK$151:AK$167,$E633))</f>
        <v/>
      </c>
      <c r="AL633" s="37">
        <f>AL$194*$D633*INDEX(AL$121:AL$137,$E633)*(1-INDEX(AL$151:AL$167,$E633))</f>
        <v/>
      </c>
      <c r="AM633" s="37">
        <f>AM$194*$D633*INDEX(AM$121:AM$137,$E633)*(1-INDEX(AM$151:AM$167,$E633))</f>
        <v/>
      </c>
      <c r="AN633" s="37">
        <f>AN$194*$D633*INDEX(AN$121:AN$137,$E633)*(1-INDEX(AN$151:AN$167,$E633))</f>
        <v/>
      </c>
      <c r="AO633" s="37">
        <f>AO$194*$D633*INDEX(AO$121:AO$137,$E633)*(1-INDEX(AO$151:AO$167,$E633))</f>
        <v/>
      </c>
      <c r="AP633" s="37">
        <f>AP$194*$D633*INDEX(AP$121:AP$137,$E633)*(1-INDEX(AP$151:AP$167,$E633))</f>
        <v/>
      </c>
      <c r="AQ633" s="37">
        <f>AQ$194*$D633*INDEX(AQ$121:AQ$137,$E633)*(1-INDEX(AQ$151:AQ$167,$E633))</f>
        <v/>
      </c>
      <c r="AR633" s="37">
        <f>AR$194*$D633*INDEX(AR$121:AR$137,$E633)*(1-INDEX(AR$151:AR$167,$E633))</f>
        <v/>
      </c>
      <c r="AS633" s="37">
        <f>AS$194*$D633*INDEX(AS$121:AS$137,$E633)*(1-INDEX(AS$151:AS$167,$E633))</f>
        <v/>
      </c>
      <c r="AT633" s="37">
        <f>AT$194*$D633*INDEX(AT$121:AT$137,$E633)*(1-INDEX(AT$151:AT$167,$E633))</f>
        <v/>
      </c>
      <c r="AU633" s="37">
        <f>AU$194*$D633*INDEX(AU$121:AU$137,$E633)*(1-INDEX(AU$151:AU$167,$E633))</f>
        <v/>
      </c>
      <c r="AV633" s="37">
        <f>AV$194*$D633*INDEX(AV$121:AV$137,$E633)*(1-INDEX(AV$151:AV$167,$E633))</f>
        <v/>
      </c>
      <c r="AW633" s="37">
        <f>AW$194*$D633*INDEX(AW$121:AW$137,$E633)*(1-INDEX(AW$151:AW$167,$E633))</f>
        <v/>
      </c>
      <c r="AX633" s="37">
        <f>AX$194*$D633*INDEX(AX$121:AX$137,$E633)*(1-INDEX(AX$151:AX$167,$E633))</f>
        <v/>
      </c>
      <c r="AY633" s="40">
        <f>ETSCOST(AY$194,$D633,INDEX(AY$121:AY$137,$E633),INDEX(AY$151:AY$167,$E633))</f>
        <v/>
      </c>
    </row>
    <row r="634" hidden="1" outlineLevel="2">
      <c r="A634" s="14" t="inlineStr">
        <is>
          <t>ets</t>
        </is>
      </c>
      <c r="B634" s="14" t="inlineStr">
        <is>
          <t>bio</t>
        </is>
      </c>
      <c r="C634" s="14" t="inlineStr">
        <is>
          <t>ral</t>
        </is>
      </c>
      <c r="D634" s="37">
        <f>INDEX(Inputs!$T$5:$T$132,MATCH($B634&amp;"|"&amp;$C634,Inputs!$A$5:$A$132,0))</f>
        <v/>
      </c>
      <c r="E634" s="37">
        <f>INDEX(Inputs!$K$5:$K$132,MATCH($B634&amp;"|"&amp;$C634,Inputs!$A$5:$A$132,0))</f>
        <v/>
      </c>
      <c r="F634" s="36" t="n"/>
      <c r="G634" s="36" t="n"/>
      <c r="H634" s="14">
        <f>INDEX(Variables!$B$5:$B$205,MATCH($A634,Variables!$A$5:$A$205,0))&amp;IF($C634="",""," | "&amp;INDEX(Mapping!$B$5:$B$26,MATCH($C634,Mapping!$A$5:$A$26,0))&amp;" | "&amp;INDEX(Mapping!$B$30:$B$46,MATCH($B634,Mapping!$A$30:$A$46,0)))</f>
        <v/>
      </c>
      <c r="I634" s="14">
        <f>INDEX(Variables!$C$5:$C$205,MATCH($A634,Variables!$A$5:$A$205,0))</f>
        <v/>
      </c>
      <c r="J634" s="14">
        <f>INDEX(Variables!$E$5:$E$205,MATCH($A634,Variables!$A$5:$A$205,0))</f>
        <v/>
      </c>
      <c r="K634" s="11">
        <f>LOWER(Settings!$C$4)&amp;".mit."&amp;$A634&amp;IF($C634="","","."&amp;$C634&amp;"."&amp;$B634)&amp;IF(INDEX(Variables!$D$5:$D$205,MATCH($A634,Variables!$A$5:$A$205,0))="","","."&amp;INDEX(Variables!$D$5:$D$205,MATCH($A634,Variables!$A$5:$A$205,0)))&amp;"."&amp;K$5</f>
        <v/>
      </c>
      <c r="L634" s="38">
        <f>L$194*$D634*INDEX(L$121:L$137,$E634)*(1-INDEX(L$151:L$167,$E634))</f>
        <v/>
      </c>
      <c r="M634" s="37">
        <f>M$194*$D634*INDEX(M$121:M$137,$E634)*(1-INDEX(M$151:M$167,$E634))</f>
        <v/>
      </c>
      <c r="N634" s="37">
        <f>N$194*$D634*INDEX(N$121:N$137,$E634)*(1-INDEX(N$151:N$167,$E634))</f>
        <v/>
      </c>
      <c r="O634" s="37">
        <f>O$194*$D634*INDEX(O$121:O$137,$E634)*(1-INDEX(O$151:O$167,$E634))</f>
        <v/>
      </c>
      <c r="P634" s="37">
        <f>P$194*$D634*INDEX(P$121:P$137,$E634)*(1-INDEX(P$151:P$167,$E634))</f>
        <v/>
      </c>
      <c r="Q634" s="37">
        <f>Q$194*$D634*INDEX(Q$121:Q$137,$E634)*(1-INDEX(Q$151:Q$167,$E634))</f>
        <v/>
      </c>
      <c r="R634" s="37">
        <f>R$194*$D634*INDEX(R$121:R$137,$E634)*(1-INDEX(R$151:R$167,$E634))</f>
        <v/>
      </c>
      <c r="S634" s="37">
        <f>S$194*$D634*INDEX(S$121:S$137,$E634)*(1-INDEX(S$151:S$167,$E634))</f>
        <v/>
      </c>
      <c r="T634" s="37">
        <f>T$194*$D634*INDEX(T$121:T$137,$E634)*(1-INDEX(T$151:T$167,$E634))</f>
        <v/>
      </c>
      <c r="U634" s="37">
        <f>U$194*$D634*INDEX(U$121:U$137,$E634)*(1-INDEX(U$151:U$167,$E634))</f>
        <v/>
      </c>
      <c r="V634" s="37">
        <f>V$194*$D634*INDEX(V$121:V$137,$E634)*(1-INDEX(V$151:V$167,$E634))</f>
        <v/>
      </c>
      <c r="W634" s="37">
        <f>W$194*$D634*INDEX(W$121:W$137,$E634)*(1-INDEX(W$151:W$167,$E634))</f>
        <v/>
      </c>
      <c r="X634" s="37">
        <f>X$194*$D634*INDEX(X$121:X$137,$E634)*(1-INDEX(X$151:X$167,$E634))</f>
        <v/>
      </c>
      <c r="Y634" s="37">
        <f>Y$194*$D634*INDEX(Y$121:Y$137,$E634)*(1-INDEX(Y$151:Y$167,$E634))</f>
        <v/>
      </c>
      <c r="Z634" s="37">
        <f>Z$194*$D634*INDEX(Z$121:Z$137,$E634)*(1-INDEX(Z$151:Z$167,$E634))</f>
        <v/>
      </c>
      <c r="AA634" s="37">
        <f>AA$194*$D634*INDEX(AA$121:AA$137,$E634)*(1-INDEX(AA$151:AA$167,$E634))</f>
        <v/>
      </c>
      <c r="AB634" s="37">
        <f>AB$194*$D634*INDEX(AB$121:AB$137,$E634)*(1-INDEX(AB$151:AB$167,$E634))</f>
        <v/>
      </c>
      <c r="AC634" s="37">
        <f>AC$194*$D634*INDEX(AC$121:AC$137,$E634)*(1-INDEX(AC$151:AC$167,$E634))</f>
        <v/>
      </c>
      <c r="AD634" s="40">
        <f>ETSCOST(AD$194,$D634,INDEX(AD$121:AD$137,$E634),INDEX(AD$151:AD$167,$E634))</f>
        <v/>
      </c>
      <c r="AF634" s="11">
        <f>LOWER(Settings!$C$4)&amp;".mit."&amp;$A634&amp;IF($C634="","","."&amp;$C634&amp;"."&amp;$B634)&amp;IF(INDEX(Variables!$D$5:$D$205,MATCH($A634,Variables!$A$5:$A$205,0))="","","."&amp;INDEX(Variables!$D$5:$D$205,MATCH($A634,Variables!$A$5:$A$205,0)))&amp;"."&amp;AF$5</f>
        <v/>
      </c>
      <c r="AG634" s="38">
        <f>AG$194*$D634*INDEX(AG$121:AG$137,$E634)*(1-INDEX(AG$151:AG$167,$E634))</f>
        <v/>
      </c>
      <c r="AH634" s="37">
        <f>AH$194*$D634*INDEX(AH$121:AH$137,$E634)*(1-INDEX(AH$151:AH$167,$E634))</f>
        <v/>
      </c>
      <c r="AI634" s="37">
        <f>AI$194*$D634*INDEX(AI$121:AI$137,$E634)*(1-INDEX(AI$151:AI$167,$E634))</f>
        <v/>
      </c>
      <c r="AJ634" s="37">
        <f>AJ$194*$D634*INDEX(AJ$121:AJ$137,$E634)*(1-INDEX(AJ$151:AJ$167,$E634))</f>
        <v/>
      </c>
      <c r="AK634" s="37">
        <f>AK$194*$D634*INDEX(AK$121:AK$137,$E634)*(1-INDEX(AK$151:AK$167,$E634))</f>
        <v/>
      </c>
      <c r="AL634" s="37">
        <f>AL$194*$D634*INDEX(AL$121:AL$137,$E634)*(1-INDEX(AL$151:AL$167,$E634))</f>
        <v/>
      </c>
      <c r="AM634" s="37">
        <f>AM$194*$D634*INDEX(AM$121:AM$137,$E634)*(1-INDEX(AM$151:AM$167,$E634))</f>
        <v/>
      </c>
      <c r="AN634" s="37">
        <f>AN$194*$D634*INDEX(AN$121:AN$137,$E634)*(1-INDEX(AN$151:AN$167,$E634))</f>
        <v/>
      </c>
      <c r="AO634" s="37">
        <f>AO$194*$D634*INDEX(AO$121:AO$137,$E634)*(1-INDEX(AO$151:AO$167,$E634))</f>
        <v/>
      </c>
      <c r="AP634" s="37">
        <f>AP$194*$D634*INDEX(AP$121:AP$137,$E634)*(1-INDEX(AP$151:AP$167,$E634))</f>
        <v/>
      </c>
      <c r="AQ634" s="37">
        <f>AQ$194*$D634*INDEX(AQ$121:AQ$137,$E634)*(1-INDEX(AQ$151:AQ$167,$E634))</f>
        <v/>
      </c>
      <c r="AR634" s="37">
        <f>AR$194*$D634*INDEX(AR$121:AR$137,$E634)*(1-INDEX(AR$151:AR$167,$E634))</f>
        <v/>
      </c>
      <c r="AS634" s="37">
        <f>AS$194*$D634*INDEX(AS$121:AS$137,$E634)*(1-INDEX(AS$151:AS$167,$E634))</f>
        <v/>
      </c>
      <c r="AT634" s="37">
        <f>AT$194*$D634*INDEX(AT$121:AT$137,$E634)*(1-INDEX(AT$151:AT$167,$E634))</f>
        <v/>
      </c>
      <c r="AU634" s="37">
        <f>AU$194*$D634*INDEX(AU$121:AU$137,$E634)*(1-INDEX(AU$151:AU$167,$E634))</f>
        <v/>
      </c>
      <c r="AV634" s="37">
        <f>AV$194*$D634*INDEX(AV$121:AV$137,$E634)*(1-INDEX(AV$151:AV$167,$E634))</f>
        <v/>
      </c>
      <c r="AW634" s="37">
        <f>AW$194*$D634*INDEX(AW$121:AW$137,$E634)*(1-INDEX(AW$151:AW$167,$E634))</f>
        <v/>
      </c>
      <c r="AX634" s="37">
        <f>AX$194*$D634*INDEX(AX$121:AX$137,$E634)*(1-INDEX(AX$151:AX$167,$E634))</f>
        <v/>
      </c>
      <c r="AY634" s="40">
        <f>ETSCOST(AY$194,$D634,INDEX(AY$121:AY$137,$E634),INDEX(AY$151:AY$167,$E634))</f>
        <v/>
      </c>
    </row>
    <row r="635" hidden="1" outlineLevel="2"/>
    <row r="636" hidden="1" outlineLevel="2">
      <c r="A636" s="14" t="inlineStr">
        <is>
          <t>ntx</t>
        </is>
      </c>
      <c r="B636" s="14" t="inlineStr">
        <is>
          <t>coa</t>
        </is>
      </c>
      <c r="C636" s="14" t="inlineStr">
        <is>
          <t>ral</t>
        </is>
      </c>
      <c r="D636" s="37">
        <f>INDEX(Inputs!$L$5:$L$132,MATCH($B636&amp;"|"&amp;$C636,Inputs!$A$5:$A$132,0))</f>
        <v/>
      </c>
      <c r="E636" s="37">
        <f>INDEX(Inputs!$I$5:$I$132,MATCH($B636&amp;"|"&amp;$C636,Inputs!$A$5:$A$132,0))</f>
        <v/>
      </c>
      <c r="F636" s="36" t="n"/>
      <c r="G636" s="36" t="n"/>
      <c r="H636" s="14">
        <f>INDEX(Variables!$B$5:$B$205,MATCH($A636,Variables!$A$5:$A$205,0))&amp;IF($C636="",""," | "&amp;INDEX(Mapping!$B$5:$B$26,MATCH($C636,Mapping!$A$5:$A$26,0))&amp;" | "&amp;INDEX(Mapping!$B$30:$B$46,MATCH($B636,Mapping!$A$30:$A$46,0)))</f>
        <v/>
      </c>
      <c r="I636" s="14">
        <f>INDEX(Variables!$C$5:$C$205,MATCH($A636,Variables!$A$5:$A$205,0))</f>
        <v/>
      </c>
      <c r="J636" s="14">
        <f>INDEX(Variables!$E$5:$E$205,MATCH($A636,Variables!$A$5:$A$205,0))</f>
        <v/>
      </c>
      <c r="K636" s="11">
        <f>LOWER(Settings!$C$4)&amp;".mit."&amp;$A636&amp;IF($C636="","","."&amp;$C636&amp;"."&amp;$B636)&amp;IF(INDEX(Variables!$D$5:$D$205,MATCH($A636,Variables!$A$5:$A$205,0))="","","."&amp;INDEX(Variables!$D$5:$D$205,MATCH($A636,Variables!$A$5:$A$205,0)))&amp;"."&amp;K$5</f>
        <v/>
      </c>
      <c r="L636" s="38">
        <f>INDEX(L$78:L$91,$D636)/$E636</f>
        <v/>
      </c>
      <c r="M636" s="37">
        <f>INDEX(M$78:M$91,$D636)/$E636</f>
        <v/>
      </c>
      <c r="N636" s="37">
        <f>INDEX(N$78:N$91,$D636)/$E636</f>
        <v/>
      </c>
      <c r="O636" s="37">
        <f>INDEX(O$78:O$91,$D636)/$E636</f>
        <v/>
      </c>
      <c r="P636" s="37">
        <f>INDEX(P$78:P$91,$D636)/$E636</f>
        <v/>
      </c>
      <c r="Q636" s="37">
        <f>INDEX(Q$78:Q$91,$D636)/$E636</f>
        <v/>
      </c>
      <c r="R636" s="37">
        <f>INDEX(R$78:R$91,$D636)/$E636</f>
        <v/>
      </c>
      <c r="S636" s="37">
        <f>INDEX(S$78:S$91,$D636)/$E636</f>
        <v/>
      </c>
      <c r="T636" s="37">
        <f>INDEX(T$78:T$91,$D636)/$E636</f>
        <v/>
      </c>
      <c r="U636" s="37">
        <f>INDEX(U$78:U$91,$D636)/$E636</f>
        <v/>
      </c>
      <c r="V636" s="37">
        <f>INDEX(V$78:V$91,$D636)/$E636</f>
        <v/>
      </c>
      <c r="W636" s="37">
        <f>INDEX(W$78:W$91,$D636)/$E636</f>
        <v/>
      </c>
      <c r="X636" s="37">
        <f>INDEX(X$78:X$91,$D636)/$E636</f>
        <v/>
      </c>
      <c r="Y636" s="37">
        <f>INDEX(Y$78:Y$91,$D636)/$E636</f>
        <v/>
      </c>
      <c r="Z636" s="37">
        <f>INDEX(Z$78:Z$91,$D636)/$E636</f>
        <v/>
      </c>
      <c r="AA636" s="37">
        <f>INDEX(AA$78:AA$91,$D636)/$E636</f>
        <v/>
      </c>
      <c r="AB636" s="37">
        <f>INDEX(AB$78:AB$91,$D636)/$E636</f>
        <v/>
      </c>
      <c r="AC636" s="37">
        <f>INDEX(AC$78:AC$91,$D636)/$E636</f>
        <v/>
      </c>
      <c r="AD636" s="40">
        <f>NEWEXCISE(INDEX(AD$78:AD$91,$D636),$E636)</f>
        <v/>
      </c>
      <c r="AF636" s="11">
        <f>LOWER(Settings!$C$4)&amp;".mit."&amp;$A636&amp;IF($C636="","","."&amp;$C636&amp;"."&amp;$B636)&amp;IF(INDEX(Variables!$D$5:$D$205,MATCH($A636,Variables!$A$5:$A$205,0))="","","."&amp;INDEX(Variables!$D$5:$D$205,MATCH($A636,Variables!$A$5:$A$205,0)))&amp;"."&amp;AF$5</f>
        <v/>
      </c>
      <c r="AG636" s="38">
        <f>INDEX(AG$78:AG$91,$D636)/$E636</f>
        <v/>
      </c>
      <c r="AH636" s="37">
        <f>INDEX(AH$78:AH$91,$D636)/$E636</f>
        <v/>
      </c>
      <c r="AI636" s="37">
        <f>INDEX(AI$78:AI$91,$D636)/$E636</f>
        <v/>
      </c>
      <c r="AJ636" s="37">
        <f>INDEX(AJ$78:AJ$91,$D636)/$E636</f>
        <v/>
      </c>
      <c r="AK636" s="37">
        <f>INDEX(AK$78:AK$91,$D636)/$E636</f>
        <v/>
      </c>
      <c r="AL636" s="37">
        <f>INDEX(AL$78:AL$91,$D636)/$E636</f>
        <v/>
      </c>
      <c r="AM636" s="37">
        <f>INDEX(AM$78:AM$91,$D636)/$E636</f>
        <v/>
      </c>
      <c r="AN636" s="37">
        <f>INDEX(AN$78:AN$91,$D636)/$E636</f>
        <v/>
      </c>
      <c r="AO636" s="37">
        <f>INDEX(AO$78:AO$91,$D636)/$E636</f>
        <v/>
      </c>
      <c r="AP636" s="37">
        <f>INDEX(AP$78:AP$91,$D636)/$E636</f>
        <v/>
      </c>
      <c r="AQ636" s="37">
        <f>INDEX(AQ$78:AQ$91,$D636)/$E636</f>
        <v/>
      </c>
      <c r="AR636" s="37">
        <f>INDEX(AR$78:AR$91,$D636)/$E636</f>
        <v/>
      </c>
      <c r="AS636" s="37">
        <f>INDEX(AS$78:AS$91,$D636)/$E636</f>
        <v/>
      </c>
      <c r="AT636" s="37">
        <f>INDEX(AT$78:AT$91,$D636)/$E636</f>
        <v/>
      </c>
      <c r="AU636" s="37">
        <f>INDEX(AU$78:AU$91,$D636)/$E636</f>
        <v/>
      </c>
      <c r="AV636" s="37">
        <f>INDEX(AV$78:AV$91,$D636)/$E636</f>
        <v/>
      </c>
      <c r="AW636" s="37">
        <f>INDEX(AW$78:AW$91,$D636)/$E636</f>
        <v/>
      </c>
      <c r="AX636" s="37">
        <f>INDEX(AX$78:AX$91,$D636)/$E636</f>
        <v/>
      </c>
      <c r="AY636" s="40">
        <f>NEWEXCISE(INDEX(AY$78:AY$91,$D636),$E636)</f>
        <v/>
      </c>
    </row>
    <row r="637" hidden="1" outlineLevel="2">
      <c r="A637" s="14" t="inlineStr">
        <is>
          <t>ntx</t>
        </is>
      </c>
      <c r="B637" s="14" t="inlineStr">
        <is>
          <t>nga</t>
        </is>
      </c>
      <c r="C637" s="14" t="inlineStr">
        <is>
          <t>ral</t>
        </is>
      </c>
      <c r="D637" s="37">
        <f>INDEX(Inputs!$L$5:$L$132,MATCH($B637&amp;"|"&amp;$C637,Inputs!$A$5:$A$132,0))</f>
        <v/>
      </c>
      <c r="E637" s="37">
        <f>INDEX(Inputs!$I$5:$I$132,MATCH($B637&amp;"|"&amp;$C637,Inputs!$A$5:$A$132,0))</f>
        <v/>
      </c>
      <c r="F637" s="36" t="n"/>
      <c r="G637" s="36" t="n"/>
      <c r="H637" s="14">
        <f>INDEX(Variables!$B$5:$B$205,MATCH($A637,Variables!$A$5:$A$205,0))&amp;IF($C637="",""," | "&amp;INDEX(Mapping!$B$5:$B$26,MATCH($C637,Mapping!$A$5:$A$26,0))&amp;" | "&amp;INDEX(Mapping!$B$30:$B$46,MATCH($B637,Mapping!$A$30:$A$46,0)))</f>
        <v/>
      </c>
      <c r="I637" s="14">
        <f>INDEX(Variables!$C$5:$C$205,MATCH($A637,Variables!$A$5:$A$205,0))</f>
        <v/>
      </c>
      <c r="J637" s="14">
        <f>INDEX(Variables!$E$5:$E$205,MATCH($A637,Variables!$A$5:$A$205,0))</f>
        <v/>
      </c>
      <c r="K637" s="11">
        <f>LOWER(Settings!$C$4)&amp;".mit."&amp;$A637&amp;IF($C637="","","."&amp;$C637&amp;"."&amp;$B637)&amp;IF(INDEX(Variables!$D$5:$D$205,MATCH($A637,Variables!$A$5:$A$205,0))="","","."&amp;INDEX(Variables!$D$5:$D$205,MATCH($A637,Variables!$A$5:$A$205,0)))&amp;"."&amp;K$5</f>
        <v/>
      </c>
      <c r="L637" s="38">
        <f>INDEX(L$78:L$91,$D637)/$E637</f>
        <v/>
      </c>
      <c r="M637" s="37">
        <f>INDEX(M$78:M$91,$D637)/$E637</f>
        <v/>
      </c>
      <c r="N637" s="37">
        <f>INDEX(N$78:N$91,$D637)/$E637</f>
        <v/>
      </c>
      <c r="O637" s="37">
        <f>INDEX(O$78:O$91,$D637)/$E637</f>
        <v/>
      </c>
      <c r="P637" s="37">
        <f>INDEX(P$78:P$91,$D637)/$E637</f>
        <v/>
      </c>
      <c r="Q637" s="37">
        <f>INDEX(Q$78:Q$91,$D637)/$E637</f>
        <v/>
      </c>
      <c r="R637" s="37">
        <f>INDEX(R$78:R$91,$D637)/$E637</f>
        <v/>
      </c>
      <c r="S637" s="37">
        <f>INDEX(S$78:S$91,$D637)/$E637</f>
        <v/>
      </c>
      <c r="T637" s="37">
        <f>INDEX(T$78:T$91,$D637)/$E637</f>
        <v/>
      </c>
      <c r="U637" s="37">
        <f>INDEX(U$78:U$91,$D637)/$E637</f>
        <v/>
      </c>
      <c r="V637" s="37">
        <f>INDEX(V$78:V$91,$D637)/$E637</f>
        <v/>
      </c>
      <c r="W637" s="37">
        <f>INDEX(W$78:W$91,$D637)/$E637</f>
        <v/>
      </c>
      <c r="X637" s="37">
        <f>INDEX(X$78:X$91,$D637)/$E637</f>
        <v/>
      </c>
      <c r="Y637" s="37">
        <f>INDEX(Y$78:Y$91,$D637)/$E637</f>
        <v/>
      </c>
      <c r="Z637" s="37">
        <f>INDEX(Z$78:Z$91,$D637)/$E637</f>
        <v/>
      </c>
      <c r="AA637" s="37">
        <f>INDEX(AA$78:AA$91,$D637)/$E637</f>
        <v/>
      </c>
      <c r="AB637" s="37">
        <f>INDEX(AB$78:AB$91,$D637)/$E637</f>
        <v/>
      </c>
      <c r="AC637" s="37">
        <f>INDEX(AC$78:AC$91,$D637)/$E637</f>
        <v/>
      </c>
      <c r="AD637" s="40">
        <f>NEWEXCISE(INDEX(AD$78:AD$91,$D637),$E637)</f>
        <v/>
      </c>
      <c r="AF637" s="11">
        <f>LOWER(Settings!$C$4)&amp;".mit."&amp;$A637&amp;IF($C637="","","."&amp;$C637&amp;"."&amp;$B637)&amp;IF(INDEX(Variables!$D$5:$D$205,MATCH($A637,Variables!$A$5:$A$205,0))="","","."&amp;INDEX(Variables!$D$5:$D$205,MATCH($A637,Variables!$A$5:$A$205,0)))&amp;"."&amp;AF$5</f>
        <v/>
      </c>
      <c r="AG637" s="38">
        <f>INDEX(AG$78:AG$91,$D637)/$E637</f>
        <v/>
      </c>
      <c r="AH637" s="37">
        <f>INDEX(AH$78:AH$91,$D637)/$E637</f>
        <v/>
      </c>
      <c r="AI637" s="37">
        <f>INDEX(AI$78:AI$91,$D637)/$E637</f>
        <v/>
      </c>
      <c r="AJ637" s="37">
        <f>INDEX(AJ$78:AJ$91,$D637)/$E637</f>
        <v/>
      </c>
      <c r="AK637" s="37">
        <f>INDEX(AK$78:AK$91,$D637)/$E637</f>
        <v/>
      </c>
      <c r="AL637" s="37">
        <f>INDEX(AL$78:AL$91,$D637)/$E637</f>
        <v/>
      </c>
      <c r="AM637" s="37">
        <f>INDEX(AM$78:AM$91,$D637)/$E637</f>
        <v/>
      </c>
      <c r="AN637" s="37">
        <f>INDEX(AN$78:AN$91,$D637)/$E637</f>
        <v/>
      </c>
      <c r="AO637" s="37">
        <f>INDEX(AO$78:AO$91,$D637)/$E637</f>
        <v/>
      </c>
      <c r="AP637" s="37">
        <f>INDEX(AP$78:AP$91,$D637)/$E637</f>
        <v/>
      </c>
      <c r="AQ637" s="37">
        <f>INDEX(AQ$78:AQ$91,$D637)/$E637</f>
        <v/>
      </c>
      <c r="AR637" s="37">
        <f>INDEX(AR$78:AR$91,$D637)/$E637</f>
        <v/>
      </c>
      <c r="AS637" s="37">
        <f>INDEX(AS$78:AS$91,$D637)/$E637</f>
        <v/>
      </c>
      <c r="AT637" s="37">
        <f>INDEX(AT$78:AT$91,$D637)/$E637</f>
        <v/>
      </c>
      <c r="AU637" s="37">
        <f>INDEX(AU$78:AU$91,$D637)/$E637</f>
        <v/>
      </c>
      <c r="AV637" s="37">
        <f>INDEX(AV$78:AV$91,$D637)/$E637</f>
        <v/>
      </c>
      <c r="AW637" s="37">
        <f>INDEX(AW$78:AW$91,$D637)/$E637</f>
        <v/>
      </c>
      <c r="AX637" s="37">
        <f>INDEX(AX$78:AX$91,$D637)/$E637</f>
        <v/>
      </c>
      <c r="AY637" s="40">
        <f>NEWEXCISE(INDEX(AY$78:AY$91,$D637),$E637)</f>
        <v/>
      </c>
    </row>
    <row r="638" hidden="1" outlineLevel="2">
      <c r="A638" s="14" t="inlineStr">
        <is>
          <t>ntx</t>
        </is>
      </c>
      <c r="B638" s="14" t="inlineStr">
        <is>
          <t>gso</t>
        </is>
      </c>
      <c r="C638" s="14" t="inlineStr">
        <is>
          <t>ral</t>
        </is>
      </c>
      <c r="D638" s="37">
        <f>INDEX(Inputs!$L$5:$L$132,MATCH($B638&amp;"|"&amp;$C638,Inputs!$A$5:$A$132,0))</f>
        <v/>
      </c>
      <c r="E638" s="37">
        <f>INDEX(Inputs!$I$5:$I$132,MATCH($B638&amp;"|"&amp;$C638,Inputs!$A$5:$A$132,0))</f>
        <v/>
      </c>
      <c r="F638" s="36" t="n"/>
      <c r="G638" s="36" t="n"/>
      <c r="H638" s="14">
        <f>INDEX(Variables!$B$5:$B$205,MATCH($A638,Variables!$A$5:$A$205,0))&amp;IF($C638="",""," | "&amp;INDEX(Mapping!$B$5:$B$26,MATCH($C638,Mapping!$A$5:$A$26,0))&amp;" | "&amp;INDEX(Mapping!$B$30:$B$46,MATCH($B638,Mapping!$A$30:$A$46,0)))</f>
        <v/>
      </c>
      <c r="I638" s="14">
        <f>INDEX(Variables!$C$5:$C$205,MATCH($A638,Variables!$A$5:$A$205,0))</f>
        <v/>
      </c>
      <c r="J638" s="14">
        <f>INDEX(Variables!$E$5:$E$205,MATCH($A638,Variables!$A$5:$A$205,0))</f>
        <v/>
      </c>
      <c r="K638" s="11">
        <f>LOWER(Settings!$C$4)&amp;".mit."&amp;$A638&amp;IF($C638="","","."&amp;$C638&amp;"."&amp;$B638)&amp;IF(INDEX(Variables!$D$5:$D$205,MATCH($A638,Variables!$A$5:$A$205,0))="","","."&amp;INDEX(Variables!$D$5:$D$205,MATCH($A638,Variables!$A$5:$A$205,0)))&amp;"."&amp;K$5</f>
        <v/>
      </c>
      <c r="L638" s="38">
        <f>INDEX(L$78:L$91,$D638)/$E638</f>
        <v/>
      </c>
      <c r="M638" s="37">
        <f>INDEX(M$78:M$91,$D638)/$E638</f>
        <v/>
      </c>
      <c r="N638" s="37">
        <f>INDEX(N$78:N$91,$D638)/$E638</f>
        <v/>
      </c>
      <c r="O638" s="37">
        <f>INDEX(O$78:O$91,$D638)/$E638</f>
        <v/>
      </c>
      <c r="P638" s="37">
        <f>INDEX(P$78:P$91,$D638)/$E638</f>
        <v/>
      </c>
      <c r="Q638" s="37">
        <f>INDEX(Q$78:Q$91,$D638)/$E638</f>
        <v/>
      </c>
      <c r="R638" s="37">
        <f>INDEX(R$78:R$91,$D638)/$E638</f>
        <v/>
      </c>
      <c r="S638" s="37">
        <f>INDEX(S$78:S$91,$D638)/$E638</f>
        <v/>
      </c>
      <c r="T638" s="37">
        <f>INDEX(T$78:T$91,$D638)/$E638</f>
        <v/>
      </c>
      <c r="U638" s="37">
        <f>INDEX(U$78:U$91,$D638)/$E638</f>
        <v/>
      </c>
      <c r="V638" s="37">
        <f>INDEX(V$78:V$91,$D638)/$E638</f>
        <v/>
      </c>
      <c r="W638" s="37">
        <f>INDEX(W$78:W$91,$D638)/$E638</f>
        <v/>
      </c>
      <c r="X638" s="37">
        <f>INDEX(X$78:X$91,$D638)/$E638</f>
        <v/>
      </c>
      <c r="Y638" s="37">
        <f>INDEX(Y$78:Y$91,$D638)/$E638</f>
        <v/>
      </c>
      <c r="Z638" s="37">
        <f>INDEX(Z$78:Z$91,$D638)/$E638</f>
        <v/>
      </c>
      <c r="AA638" s="37">
        <f>INDEX(AA$78:AA$91,$D638)/$E638</f>
        <v/>
      </c>
      <c r="AB638" s="37">
        <f>INDEX(AB$78:AB$91,$D638)/$E638</f>
        <v/>
      </c>
      <c r="AC638" s="37">
        <f>INDEX(AC$78:AC$91,$D638)/$E638</f>
        <v/>
      </c>
      <c r="AD638" s="40">
        <f>NEWEXCISE(INDEX(AD$78:AD$91,$D638),$E638)</f>
        <v/>
      </c>
      <c r="AF638" s="11">
        <f>LOWER(Settings!$C$4)&amp;".mit."&amp;$A638&amp;IF($C638="","","."&amp;$C638&amp;"."&amp;$B638)&amp;IF(INDEX(Variables!$D$5:$D$205,MATCH($A638,Variables!$A$5:$A$205,0))="","","."&amp;INDEX(Variables!$D$5:$D$205,MATCH($A638,Variables!$A$5:$A$205,0)))&amp;"."&amp;AF$5</f>
        <v/>
      </c>
      <c r="AG638" s="38">
        <f>INDEX(AG$78:AG$91,$D638)/$E638</f>
        <v/>
      </c>
      <c r="AH638" s="37">
        <f>INDEX(AH$78:AH$91,$D638)/$E638</f>
        <v/>
      </c>
      <c r="AI638" s="37">
        <f>INDEX(AI$78:AI$91,$D638)/$E638</f>
        <v/>
      </c>
      <c r="AJ638" s="37">
        <f>INDEX(AJ$78:AJ$91,$D638)/$E638</f>
        <v/>
      </c>
      <c r="AK638" s="37">
        <f>INDEX(AK$78:AK$91,$D638)/$E638</f>
        <v/>
      </c>
      <c r="AL638" s="37">
        <f>INDEX(AL$78:AL$91,$D638)/$E638</f>
        <v/>
      </c>
      <c r="AM638" s="37">
        <f>INDEX(AM$78:AM$91,$D638)/$E638</f>
        <v/>
      </c>
      <c r="AN638" s="37">
        <f>INDEX(AN$78:AN$91,$D638)/$E638</f>
        <v/>
      </c>
      <c r="AO638" s="37">
        <f>INDEX(AO$78:AO$91,$D638)/$E638</f>
        <v/>
      </c>
      <c r="AP638" s="37">
        <f>INDEX(AP$78:AP$91,$D638)/$E638</f>
        <v/>
      </c>
      <c r="AQ638" s="37">
        <f>INDEX(AQ$78:AQ$91,$D638)/$E638</f>
        <v/>
      </c>
      <c r="AR638" s="37">
        <f>INDEX(AR$78:AR$91,$D638)/$E638</f>
        <v/>
      </c>
      <c r="AS638" s="37">
        <f>INDEX(AS$78:AS$91,$D638)/$E638</f>
        <v/>
      </c>
      <c r="AT638" s="37">
        <f>INDEX(AT$78:AT$91,$D638)/$E638</f>
        <v/>
      </c>
      <c r="AU638" s="37">
        <f>INDEX(AU$78:AU$91,$D638)/$E638</f>
        <v/>
      </c>
      <c r="AV638" s="37">
        <f>INDEX(AV$78:AV$91,$D638)/$E638</f>
        <v/>
      </c>
      <c r="AW638" s="37">
        <f>INDEX(AW$78:AW$91,$D638)/$E638</f>
        <v/>
      </c>
      <c r="AX638" s="37">
        <f>INDEX(AX$78:AX$91,$D638)/$E638</f>
        <v/>
      </c>
      <c r="AY638" s="40">
        <f>NEWEXCISE(INDEX(AY$78:AY$91,$D638),$E638)</f>
        <v/>
      </c>
    </row>
    <row r="639" hidden="1" outlineLevel="2">
      <c r="A639" s="14" t="inlineStr">
        <is>
          <t>ntx</t>
        </is>
      </c>
      <c r="B639" s="14" t="inlineStr">
        <is>
          <t>die</t>
        </is>
      </c>
      <c r="C639" s="14" t="inlineStr">
        <is>
          <t>ral</t>
        </is>
      </c>
      <c r="D639" s="37">
        <f>INDEX(Inputs!$L$5:$L$132,MATCH($B639&amp;"|"&amp;$C639,Inputs!$A$5:$A$132,0))</f>
        <v/>
      </c>
      <c r="E639" s="37">
        <f>INDEX(Inputs!$I$5:$I$132,MATCH($B639&amp;"|"&amp;$C639,Inputs!$A$5:$A$132,0))</f>
        <v/>
      </c>
      <c r="F639" s="36" t="n"/>
      <c r="G639" s="36" t="n"/>
      <c r="H639" s="14">
        <f>INDEX(Variables!$B$5:$B$205,MATCH($A639,Variables!$A$5:$A$205,0))&amp;IF($C639="",""," | "&amp;INDEX(Mapping!$B$5:$B$26,MATCH($C639,Mapping!$A$5:$A$26,0))&amp;" | "&amp;INDEX(Mapping!$B$30:$B$46,MATCH($B639,Mapping!$A$30:$A$46,0)))</f>
        <v/>
      </c>
      <c r="I639" s="14">
        <f>INDEX(Variables!$C$5:$C$205,MATCH($A639,Variables!$A$5:$A$205,0))</f>
        <v/>
      </c>
      <c r="J639" s="14">
        <f>INDEX(Variables!$E$5:$E$205,MATCH($A639,Variables!$A$5:$A$205,0))</f>
        <v/>
      </c>
      <c r="K639" s="11">
        <f>LOWER(Settings!$C$4)&amp;".mit."&amp;$A639&amp;IF($C639="","","."&amp;$C639&amp;"."&amp;$B639)&amp;IF(INDEX(Variables!$D$5:$D$205,MATCH($A639,Variables!$A$5:$A$205,0))="","","."&amp;INDEX(Variables!$D$5:$D$205,MATCH($A639,Variables!$A$5:$A$205,0)))&amp;"."&amp;K$5</f>
        <v/>
      </c>
      <c r="L639" s="38">
        <f>INDEX(L$78:L$91,$D639)/$E639</f>
        <v/>
      </c>
      <c r="M639" s="37">
        <f>INDEX(M$78:M$91,$D639)/$E639</f>
        <v/>
      </c>
      <c r="N639" s="37">
        <f>INDEX(N$78:N$91,$D639)/$E639</f>
        <v/>
      </c>
      <c r="O639" s="37">
        <f>INDEX(O$78:O$91,$D639)/$E639</f>
        <v/>
      </c>
      <c r="P639" s="37">
        <f>INDEX(P$78:P$91,$D639)/$E639</f>
        <v/>
      </c>
      <c r="Q639" s="37">
        <f>INDEX(Q$78:Q$91,$D639)/$E639</f>
        <v/>
      </c>
      <c r="R639" s="37">
        <f>INDEX(R$78:R$91,$D639)/$E639</f>
        <v/>
      </c>
      <c r="S639" s="37">
        <f>INDEX(S$78:S$91,$D639)/$E639</f>
        <v/>
      </c>
      <c r="T639" s="37">
        <f>INDEX(T$78:T$91,$D639)/$E639</f>
        <v/>
      </c>
      <c r="U639" s="37">
        <f>INDEX(U$78:U$91,$D639)/$E639</f>
        <v/>
      </c>
      <c r="V639" s="37">
        <f>INDEX(V$78:V$91,$D639)/$E639</f>
        <v/>
      </c>
      <c r="W639" s="37">
        <f>INDEX(W$78:W$91,$D639)/$E639</f>
        <v/>
      </c>
      <c r="X639" s="37">
        <f>INDEX(X$78:X$91,$D639)/$E639</f>
        <v/>
      </c>
      <c r="Y639" s="37">
        <f>INDEX(Y$78:Y$91,$D639)/$E639</f>
        <v/>
      </c>
      <c r="Z639" s="37">
        <f>INDEX(Z$78:Z$91,$D639)/$E639</f>
        <v/>
      </c>
      <c r="AA639" s="37">
        <f>INDEX(AA$78:AA$91,$D639)/$E639</f>
        <v/>
      </c>
      <c r="AB639" s="37">
        <f>INDEX(AB$78:AB$91,$D639)/$E639</f>
        <v/>
      </c>
      <c r="AC639" s="37">
        <f>INDEX(AC$78:AC$91,$D639)/$E639</f>
        <v/>
      </c>
      <c r="AD639" s="40">
        <f>NEWEXCISE(INDEX(AD$78:AD$91,$D639),$E639)</f>
        <v/>
      </c>
      <c r="AF639" s="11">
        <f>LOWER(Settings!$C$4)&amp;".mit."&amp;$A639&amp;IF($C639="","","."&amp;$C639&amp;"."&amp;$B639)&amp;IF(INDEX(Variables!$D$5:$D$205,MATCH($A639,Variables!$A$5:$A$205,0))="","","."&amp;INDEX(Variables!$D$5:$D$205,MATCH($A639,Variables!$A$5:$A$205,0)))&amp;"."&amp;AF$5</f>
        <v/>
      </c>
      <c r="AG639" s="38">
        <f>INDEX(AG$78:AG$91,$D639)/$E639</f>
        <v/>
      </c>
      <c r="AH639" s="37">
        <f>INDEX(AH$78:AH$91,$D639)/$E639</f>
        <v/>
      </c>
      <c r="AI639" s="37">
        <f>INDEX(AI$78:AI$91,$D639)/$E639</f>
        <v/>
      </c>
      <c r="AJ639" s="37">
        <f>INDEX(AJ$78:AJ$91,$D639)/$E639</f>
        <v/>
      </c>
      <c r="AK639" s="37">
        <f>INDEX(AK$78:AK$91,$D639)/$E639</f>
        <v/>
      </c>
      <c r="AL639" s="37">
        <f>INDEX(AL$78:AL$91,$D639)/$E639</f>
        <v/>
      </c>
      <c r="AM639" s="37">
        <f>INDEX(AM$78:AM$91,$D639)/$E639</f>
        <v/>
      </c>
      <c r="AN639" s="37">
        <f>INDEX(AN$78:AN$91,$D639)/$E639</f>
        <v/>
      </c>
      <c r="AO639" s="37">
        <f>INDEX(AO$78:AO$91,$D639)/$E639</f>
        <v/>
      </c>
      <c r="AP639" s="37">
        <f>INDEX(AP$78:AP$91,$D639)/$E639</f>
        <v/>
      </c>
      <c r="AQ639" s="37">
        <f>INDEX(AQ$78:AQ$91,$D639)/$E639</f>
        <v/>
      </c>
      <c r="AR639" s="37">
        <f>INDEX(AR$78:AR$91,$D639)/$E639</f>
        <v/>
      </c>
      <c r="AS639" s="37">
        <f>INDEX(AS$78:AS$91,$D639)/$E639</f>
        <v/>
      </c>
      <c r="AT639" s="37">
        <f>INDEX(AT$78:AT$91,$D639)/$E639</f>
        <v/>
      </c>
      <c r="AU639" s="37">
        <f>INDEX(AU$78:AU$91,$D639)/$E639</f>
        <v/>
      </c>
      <c r="AV639" s="37">
        <f>INDEX(AV$78:AV$91,$D639)/$E639</f>
        <v/>
      </c>
      <c r="AW639" s="37">
        <f>INDEX(AW$78:AW$91,$D639)/$E639</f>
        <v/>
      </c>
      <c r="AX639" s="37">
        <f>INDEX(AX$78:AX$91,$D639)/$E639</f>
        <v/>
      </c>
      <c r="AY639" s="40">
        <f>NEWEXCISE(INDEX(AY$78:AY$91,$D639),$E639)</f>
        <v/>
      </c>
    </row>
    <row r="640" hidden="1" outlineLevel="2">
      <c r="A640" s="14" t="inlineStr">
        <is>
          <t>ntx</t>
        </is>
      </c>
      <c r="B640" s="14" t="inlineStr">
        <is>
          <t>lpg</t>
        </is>
      </c>
      <c r="C640" s="14" t="inlineStr">
        <is>
          <t>ral</t>
        </is>
      </c>
      <c r="D640" s="37">
        <f>INDEX(Inputs!$L$5:$L$132,MATCH($B640&amp;"|"&amp;$C640,Inputs!$A$5:$A$132,0))</f>
        <v/>
      </c>
      <c r="E640" s="37">
        <f>INDEX(Inputs!$I$5:$I$132,MATCH($B640&amp;"|"&amp;$C640,Inputs!$A$5:$A$132,0))</f>
        <v/>
      </c>
      <c r="F640" s="36" t="n"/>
      <c r="G640" s="36" t="n"/>
      <c r="H640" s="14">
        <f>INDEX(Variables!$B$5:$B$205,MATCH($A640,Variables!$A$5:$A$205,0))&amp;IF($C640="",""," | "&amp;INDEX(Mapping!$B$5:$B$26,MATCH($C640,Mapping!$A$5:$A$26,0))&amp;" | "&amp;INDEX(Mapping!$B$30:$B$46,MATCH($B640,Mapping!$A$30:$A$46,0)))</f>
        <v/>
      </c>
      <c r="I640" s="14">
        <f>INDEX(Variables!$C$5:$C$205,MATCH($A640,Variables!$A$5:$A$205,0))</f>
        <v/>
      </c>
      <c r="J640" s="14">
        <f>INDEX(Variables!$E$5:$E$205,MATCH($A640,Variables!$A$5:$A$205,0))</f>
        <v/>
      </c>
      <c r="K640" s="11">
        <f>LOWER(Settings!$C$4)&amp;".mit."&amp;$A640&amp;IF($C640="","","."&amp;$C640&amp;"."&amp;$B640)&amp;IF(INDEX(Variables!$D$5:$D$205,MATCH($A640,Variables!$A$5:$A$205,0))="","","."&amp;INDEX(Variables!$D$5:$D$205,MATCH($A640,Variables!$A$5:$A$205,0)))&amp;"."&amp;K$5</f>
        <v/>
      </c>
      <c r="L640" s="38">
        <f>INDEX(L$78:L$91,$D640)/$E640</f>
        <v/>
      </c>
      <c r="M640" s="37">
        <f>INDEX(M$78:M$91,$D640)/$E640</f>
        <v/>
      </c>
      <c r="N640" s="37">
        <f>INDEX(N$78:N$91,$D640)/$E640</f>
        <v/>
      </c>
      <c r="O640" s="37">
        <f>INDEX(O$78:O$91,$D640)/$E640</f>
        <v/>
      </c>
      <c r="P640" s="37">
        <f>INDEX(P$78:P$91,$D640)/$E640</f>
        <v/>
      </c>
      <c r="Q640" s="37">
        <f>INDEX(Q$78:Q$91,$D640)/$E640</f>
        <v/>
      </c>
      <c r="R640" s="37">
        <f>INDEX(R$78:R$91,$D640)/$E640</f>
        <v/>
      </c>
      <c r="S640" s="37">
        <f>INDEX(S$78:S$91,$D640)/$E640</f>
        <v/>
      </c>
      <c r="T640" s="37">
        <f>INDEX(T$78:T$91,$D640)/$E640</f>
        <v/>
      </c>
      <c r="U640" s="37">
        <f>INDEX(U$78:U$91,$D640)/$E640</f>
        <v/>
      </c>
      <c r="V640" s="37">
        <f>INDEX(V$78:V$91,$D640)/$E640</f>
        <v/>
      </c>
      <c r="W640" s="37">
        <f>INDEX(W$78:W$91,$D640)/$E640</f>
        <v/>
      </c>
      <c r="X640" s="37">
        <f>INDEX(X$78:X$91,$D640)/$E640</f>
        <v/>
      </c>
      <c r="Y640" s="37">
        <f>INDEX(Y$78:Y$91,$D640)/$E640</f>
        <v/>
      </c>
      <c r="Z640" s="37">
        <f>INDEX(Z$78:Z$91,$D640)/$E640</f>
        <v/>
      </c>
      <c r="AA640" s="37">
        <f>INDEX(AA$78:AA$91,$D640)/$E640</f>
        <v/>
      </c>
      <c r="AB640" s="37">
        <f>INDEX(AB$78:AB$91,$D640)/$E640</f>
        <v/>
      </c>
      <c r="AC640" s="37">
        <f>INDEX(AC$78:AC$91,$D640)/$E640</f>
        <v/>
      </c>
      <c r="AD640" s="40">
        <f>NEWEXCISE(INDEX(AD$78:AD$91,$D640),$E640)</f>
        <v/>
      </c>
      <c r="AF640" s="11">
        <f>LOWER(Settings!$C$4)&amp;".mit."&amp;$A640&amp;IF($C640="","","."&amp;$C640&amp;"."&amp;$B640)&amp;IF(INDEX(Variables!$D$5:$D$205,MATCH($A640,Variables!$A$5:$A$205,0))="","","."&amp;INDEX(Variables!$D$5:$D$205,MATCH($A640,Variables!$A$5:$A$205,0)))&amp;"."&amp;AF$5</f>
        <v/>
      </c>
      <c r="AG640" s="38">
        <f>INDEX(AG$78:AG$91,$D640)/$E640</f>
        <v/>
      </c>
      <c r="AH640" s="37">
        <f>INDEX(AH$78:AH$91,$D640)/$E640</f>
        <v/>
      </c>
      <c r="AI640" s="37">
        <f>INDEX(AI$78:AI$91,$D640)/$E640</f>
        <v/>
      </c>
      <c r="AJ640" s="37">
        <f>INDEX(AJ$78:AJ$91,$D640)/$E640</f>
        <v/>
      </c>
      <c r="AK640" s="37">
        <f>INDEX(AK$78:AK$91,$D640)/$E640</f>
        <v/>
      </c>
      <c r="AL640" s="37">
        <f>INDEX(AL$78:AL$91,$D640)/$E640</f>
        <v/>
      </c>
      <c r="AM640" s="37">
        <f>INDEX(AM$78:AM$91,$D640)/$E640</f>
        <v/>
      </c>
      <c r="AN640" s="37">
        <f>INDEX(AN$78:AN$91,$D640)/$E640</f>
        <v/>
      </c>
      <c r="AO640" s="37">
        <f>INDEX(AO$78:AO$91,$D640)/$E640</f>
        <v/>
      </c>
      <c r="AP640" s="37">
        <f>INDEX(AP$78:AP$91,$D640)/$E640</f>
        <v/>
      </c>
      <c r="AQ640" s="37">
        <f>INDEX(AQ$78:AQ$91,$D640)/$E640</f>
        <v/>
      </c>
      <c r="AR640" s="37">
        <f>INDEX(AR$78:AR$91,$D640)/$E640</f>
        <v/>
      </c>
      <c r="AS640" s="37">
        <f>INDEX(AS$78:AS$91,$D640)/$E640</f>
        <v/>
      </c>
      <c r="AT640" s="37">
        <f>INDEX(AT$78:AT$91,$D640)/$E640</f>
        <v/>
      </c>
      <c r="AU640" s="37">
        <f>INDEX(AU$78:AU$91,$D640)/$E640</f>
        <v/>
      </c>
      <c r="AV640" s="37">
        <f>INDEX(AV$78:AV$91,$D640)/$E640</f>
        <v/>
      </c>
      <c r="AW640" s="37">
        <f>INDEX(AW$78:AW$91,$D640)/$E640</f>
        <v/>
      </c>
      <c r="AX640" s="37">
        <f>INDEX(AX$78:AX$91,$D640)/$E640</f>
        <v/>
      </c>
      <c r="AY640" s="40">
        <f>NEWEXCISE(INDEX(AY$78:AY$91,$D640),$E640)</f>
        <v/>
      </c>
    </row>
    <row r="641" hidden="1" outlineLevel="2">
      <c r="A641" s="14" t="inlineStr">
        <is>
          <t>ntx</t>
        </is>
      </c>
      <c r="B641" s="14" t="inlineStr">
        <is>
          <t>ker</t>
        </is>
      </c>
      <c r="C641" s="14" t="inlineStr">
        <is>
          <t>ral</t>
        </is>
      </c>
      <c r="D641" s="37">
        <f>INDEX(Inputs!$L$5:$L$132,MATCH($B641&amp;"|"&amp;$C641,Inputs!$A$5:$A$132,0))</f>
        <v/>
      </c>
      <c r="E641" s="37">
        <f>INDEX(Inputs!$I$5:$I$132,MATCH($B641&amp;"|"&amp;$C641,Inputs!$A$5:$A$132,0))</f>
        <v/>
      </c>
      <c r="F641" s="36" t="n"/>
      <c r="G641" s="36" t="n"/>
      <c r="H641" s="14">
        <f>INDEX(Variables!$B$5:$B$205,MATCH($A641,Variables!$A$5:$A$205,0))&amp;IF($C641="",""," | "&amp;INDEX(Mapping!$B$5:$B$26,MATCH($C641,Mapping!$A$5:$A$26,0))&amp;" | "&amp;INDEX(Mapping!$B$30:$B$46,MATCH($B641,Mapping!$A$30:$A$46,0)))</f>
        <v/>
      </c>
      <c r="I641" s="14">
        <f>INDEX(Variables!$C$5:$C$205,MATCH($A641,Variables!$A$5:$A$205,0))</f>
        <v/>
      </c>
      <c r="J641" s="14">
        <f>INDEX(Variables!$E$5:$E$205,MATCH($A641,Variables!$A$5:$A$205,0))</f>
        <v/>
      </c>
      <c r="K641" s="11">
        <f>LOWER(Settings!$C$4)&amp;".mit."&amp;$A641&amp;IF($C641="","","."&amp;$C641&amp;"."&amp;$B641)&amp;IF(INDEX(Variables!$D$5:$D$205,MATCH($A641,Variables!$A$5:$A$205,0))="","","."&amp;INDEX(Variables!$D$5:$D$205,MATCH($A641,Variables!$A$5:$A$205,0)))&amp;"."&amp;K$5</f>
        <v/>
      </c>
      <c r="L641" s="38">
        <f>INDEX(L$78:L$91,$D641)/$E641</f>
        <v/>
      </c>
      <c r="M641" s="37">
        <f>INDEX(M$78:M$91,$D641)/$E641</f>
        <v/>
      </c>
      <c r="N641" s="37">
        <f>INDEX(N$78:N$91,$D641)/$E641</f>
        <v/>
      </c>
      <c r="O641" s="37">
        <f>INDEX(O$78:O$91,$D641)/$E641</f>
        <v/>
      </c>
      <c r="P641" s="37">
        <f>INDEX(P$78:P$91,$D641)/$E641</f>
        <v/>
      </c>
      <c r="Q641" s="37">
        <f>INDEX(Q$78:Q$91,$D641)/$E641</f>
        <v/>
      </c>
      <c r="R641" s="37">
        <f>INDEX(R$78:R$91,$D641)/$E641</f>
        <v/>
      </c>
      <c r="S641" s="37">
        <f>INDEX(S$78:S$91,$D641)/$E641</f>
        <v/>
      </c>
      <c r="T641" s="37">
        <f>INDEX(T$78:T$91,$D641)/$E641</f>
        <v/>
      </c>
      <c r="U641" s="37">
        <f>INDEX(U$78:U$91,$D641)/$E641</f>
        <v/>
      </c>
      <c r="V641" s="37">
        <f>INDEX(V$78:V$91,$D641)/$E641</f>
        <v/>
      </c>
      <c r="W641" s="37">
        <f>INDEX(W$78:W$91,$D641)/$E641</f>
        <v/>
      </c>
      <c r="X641" s="37">
        <f>INDEX(X$78:X$91,$D641)/$E641</f>
        <v/>
      </c>
      <c r="Y641" s="37">
        <f>INDEX(Y$78:Y$91,$D641)/$E641</f>
        <v/>
      </c>
      <c r="Z641" s="37">
        <f>INDEX(Z$78:Z$91,$D641)/$E641</f>
        <v/>
      </c>
      <c r="AA641" s="37">
        <f>INDEX(AA$78:AA$91,$D641)/$E641</f>
        <v/>
      </c>
      <c r="AB641" s="37">
        <f>INDEX(AB$78:AB$91,$D641)/$E641</f>
        <v/>
      </c>
      <c r="AC641" s="37">
        <f>INDEX(AC$78:AC$91,$D641)/$E641</f>
        <v/>
      </c>
      <c r="AD641" s="40">
        <f>NEWEXCISE(INDEX(AD$78:AD$91,$D641),$E641)</f>
        <v/>
      </c>
      <c r="AF641" s="11">
        <f>LOWER(Settings!$C$4)&amp;".mit."&amp;$A641&amp;IF($C641="","","."&amp;$C641&amp;"."&amp;$B641)&amp;IF(INDEX(Variables!$D$5:$D$205,MATCH($A641,Variables!$A$5:$A$205,0))="","","."&amp;INDEX(Variables!$D$5:$D$205,MATCH($A641,Variables!$A$5:$A$205,0)))&amp;"."&amp;AF$5</f>
        <v/>
      </c>
      <c r="AG641" s="38">
        <f>INDEX(AG$78:AG$91,$D641)/$E641</f>
        <v/>
      </c>
      <c r="AH641" s="37">
        <f>INDEX(AH$78:AH$91,$D641)/$E641</f>
        <v/>
      </c>
      <c r="AI641" s="37">
        <f>INDEX(AI$78:AI$91,$D641)/$E641</f>
        <v/>
      </c>
      <c r="AJ641" s="37">
        <f>INDEX(AJ$78:AJ$91,$D641)/$E641</f>
        <v/>
      </c>
      <c r="AK641" s="37">
        <f>INDEX(AK$78:AK$91,$D641)/$E641</f>
        <v/>
      </c>
      <c r="AL641" s="37">
        <f>INDEX(AL$78:AL$91,$D641)/$E641</f>
        <v/>
      </c>
      <c r="AM641" s="37">
        <f>INDEX(AM$78:AM$91,$D641)/$E641</f>
        <v/>
      </c>
      <c r="AN641" s="37">
        <f>INDEX(AN$78:AN$91,$D641)/$E641</f>
        <v/>
      </c>
      <c r="AO641" s="37">
        <f>INDEX(AO$78:AO$91,$D641)/$E641</f>
        <v/>
      </c>
      <c r="AP641" s="37">
        <f>INDEX(AP$78:AP$91,$D641)/$E641</f>
        <v/>
      </c>
      <c r="AQ641" s="37">
        <f>INDEX(AQ$78:AQ$91,$D641)/$E641</f>
        <v/>
      </c>
      <c r="AR641" s="37">
        <f>INDEX(AR$78:AR$91,$D641)/$E641</f>
        <v/>
      </c>
      <c r="AS641" s="37">
        <f>INDEX(AS$78:AS$91,$D641)/$E641</f>
        <v/>
      </c>
      <c r="AT641" s="37">
        <f>INDEX(AT$78:AT$91,$D641)/$E641</f>
        <v/>
      </c>
      <c r="AU641" s="37">
        <f>INDEX(AU$78:AU$91,$D641)/$E641</f>
        <v/>
      </c>
      <c r="AV641" s="37">
        <f>INDEX(AV$78:AV$91,$D641)/$E641</f>
        <v/>
      </c>
      <c r="AW641" s="37">
        <f>INDEX(AW$78:AW$91,$D641)/$E641</f>
        <v/>
      </c>
      <c r="AX641" s="37">
        <f>INDEX(AX$78:AX$91,$D641)/$E641</f>
        <v/>
      </c>
      <c r="AY641" s="40">
        <f>NEWEXCISE(INDEX(AY$78:AY$91,$D641),$E641)</f>
        <v/>
      </c>
    </row>
    <row r="642" hidden="1" outlineLevel="2">
      <c r="A642" s="14" t="inlineStr">
        <is>
          <t>ntx</t>
        </is>
      </c>
      <c r="B642" s="14" t="inlineStr">
        <is>
          <t>oop</t>
        </is>
      </c>
      <c r="C642" s="14" t="inlineStr">
        <is>
          <t>ral</t>
        </is>
      </c>
      <c r="D642" s="37">
        <f>INDEX(Inputs!$L$5:$L$132,MATCH($B642&amp;"|"&amp;$C642,Inputs!$A$5:$A$132,0))</f>
        <v/>
      </c>
      <c r="E642" s="37">
        <f>INDEX(Inputs!$I$5:$I$132,MATCH($B642&amp;"|"&amp;$C642,Inputs!$A$5:$A$132,0))</f>
        <v/>
      </c>
      <c r="F642" s="36" t="n"/>
      <c r="G642" s="36" t="n"/>
      <c r="H642" s="14">
        <f>INDEX(Variables!$B$5:$B$205,MATCH($A642,Variables!$A$5:$A$205,0))&amp;IF($C642="",""," | "&amp;INDEX(Mapping!$B$5:$B$26,MATCH($C642,Mapping!$A$5:$A$26,0))&amp;" | "&amp;INDEX(Mapping!$B$30:$B$46,MATCH($B642,Mapping!$A$30:$A$46,0)))</f>
        <v/>
      </c>
      <c r="I642" s="14">
        <f>INDEX(Variables!$C$5:$C$205,MATCH($A642,Variables!$A$5:$A$205,0))</f>
        <v/>
      </c>
      <c r="J642" s="14">
        <f>INDEX(Variables!$E$5:$E$205,MATCH($A642,Variables!$A$5:$A$205,0))</f>
        <v/>
      </c>
      <c r="K642" s="11">
        <f>LOWER(Settings!$C$4)&amp;".mit."&amp;$A642&amp;IF($C642="","","."&amp;$C642&amp;"."&amp;$B642)&amp;IF(INDEX(Variables!$D$5:$D$205,MATCH($A642,Variables!$A$5:$A$205,0))="","","."&amp;INDEX(Variables!$D$5:$D$205,MATCH($A642,Variables!$A$5:$A$205,0)))&amp;"."&amp;K$5</f>
        <v/>
      </c>
      <c r="L642" s="38">
        <f>INDEX(L$78:L$91,$D642)/$E642</f>
        <v/>
      </c>
      <c r="M642" s="37">
        <f>INDEX(M$78:M$91,$D642)/$E642</f>
        <v/>
      </c>
      <c r="N642" s="37">
        <f>INDEX(N$78:N$91,$D642)/$E642</f>
        <v/>
      </c>
      <c r="O642" s="37">
        <f>INDEX(O$78:O$91,$D642)/$E642</f>
        <v/>
      </c>
      <c r="P642" s="37">
        <f>INDEX(P$78:P$91,$D642)/$E642</f>
        <v/>
      </c>
      <c r="Q642" s="37">
        <f>INDEX(Q$78:Q$91,$D642)/$E642</f>
        <v/>
      </c>
      <c r="R642" s="37">
        <f>INDEX(R$78:R$91,$D642)/$E642</f>
        <v/>
      </c>
      <c r="S642" s="37">
        <f>INDEX(S$78:S$91,$D642)/$E642</f>
        <v/>
      </c>
      <c r="T642" s="37">
        <f>INDEX(T$78:T$91,$D642)/$E642</f>
        <v/>
      </c>
      <c r="U642" s="37">
        <f>INDEX(U$78:U$91,$D642)/$E642</f>
        <v/>
      </c>
      <c r="V642" s="37">
        <f>INDEX(V$78:V$91,$D642)/$E642</f>
        <v/>
      </c>
      <c r="W642" s="37">
        <f>INDEX(W$78:W$91,$D642)/$E642</f>
        <v/>
      </c>
      <c r="X642" s="37">
        <f>INDEX(X$78:X$91,$D642)/$E642</f>
        <v/>
      </c>
      <c r="Y642" s="37">
        <f>INDEX(Y$78:Y$91,$D642)/$E642</f>
        <v/>
      </c>
      <c r="Z642" s="37">
        <f>INDEX(Z$78:Z$91,$D642)/$E642</f>
        <v/>
      </c>
      <c r="AA642" s="37">
        <f>INDEX(AA$78:AA$91,$D642)/$E642</f>
        <v/>
      </c>
      <c r="AB642" s="37">
        <f>INDEX(AB$78:AB$91,$D642)/$E642</f>
        <v/>
      </c>
      <c r="AC642" s="37">
        <f>INDEX(AC$78:AC$91,$D642)/$E642</f>
        <v/>
      </c>
      <c r="AD642" s="40">
        <f>NEWEXCISE(INDEX(AD$78:AD$91,$D642),$E642)</f>
        <v/>
      </c>
      <c r="AF642" s="11">
        <f>LOWER(Settings!$C$4)&amp;".mit."&amp;$A642&amp;IF($C642="","","."&amp;$C642&amp;"."&amp;$B642)&amp;IF(INDEX(Variables!$D$5:$D$205,MATCH($A642,Variables!$A$5:$A$205,0))="","","."&amp;INDEX(Variables!$D$5:$D$205,MATCH($A642,Variables!$A$5:$A$205,0)))&amp;"."&amp;AF$5</f>
        <v/>
      </c>
      <c r="AG642" s="38">
        <f>INDEX(AG$78:AG$91,$D642)/$E642</f>
        <v/>
      </c>
      <c r="AH642" s="37">
        <f>INDEX(AH$78:AH$91,$D642)/$E642</f>
        <v/>
      </c>
      <c r="AI642" s="37">
        <f>INDEX(AI$78:AI$91,$D642)/$E642</f>
        <v/>
      </c>
      <c r="AJ642" s="37">
        <f>INDEX(AJ$78:AJ$91,$D642)/$E642</f>
        <v/>
      </c>
      <c r="AK642" s="37">
        <f>INDEX(AK$78:AK$91,$D642)/$E642</f>
        <v/>
      </c>
      <c r="AL642" s="37">
        <f>INDEX(AL$78:AL$91,$D642)/$E642</f>
        <v/>
      </c>
      <c r="AM642" s="37">
        <f>INDEX(AM$78:AM$91,$D642)/$E642</f>
        <v/>
      </c>
      <c r="AN642" s="37">
        <f>INDEX(AN$78:AN$91,$D642)/$E642</f>
        <v/>
      </c>
      <c r="AO642" s="37">
        <f>INDEX(AO$78:AO$91,$D642)/$E642</f>
        <v/>
      </c>
      <c r="AP642" s="37">
        <f>INDEX(AP$78:AP$91,$D642)/$E642</f>
        <v/>
      </c>
      <c r="AQ642" s="37">
        <f>INDEX(AQ$78:AQ$91,$D642)/$E642</f>
        <v/>
      </c>
      <c r="AR642" s="37">
        <f>INDEX(AR$78:AR$91,$D642)/$E642</f>
        <v/>
      </c>
      <c r="AS642" s="37">
        <f>INDEX(AS$78:AS$91,$D642)/$E642</f>
        <v/>
      </c>
      <c r="AT642" s="37">
        <f>INDEX(AT$78:AT$91,$D642)/$E642</f>
        <v/>
      </c>
      <c r="AU642" s="37">
        <f>INDEX(AU$78:AU$91,$D642)/$E642</f>
        <v/>
      </c>
      <c r="AV642" s="37">
        <f>INDEX(AV$78:AV$91,$D642)/$E642</f>
        <v/>
      </c>
      <c r="AW642" s="37">
        <f>INDEX(AW$78:AW$91,$D642)/$E642</f>
        <v/>
      </c>
      <c r="AX642" s="37">
        <f>INDEX(AX$78:AX$91,$D642)/$E642</f>
        <v/>
      </c>
      <c r="AY642" s="40">
        <f>NEWEXCISE(INDEX(AY$78:AY$91,$D642),$E642)</f>
        <v/>
      </c>
    </row>
    <row r="643" hidden="1" outlineLevel="2">
      <c r="A643" s="14" t="inlineStr">
        <is>
          <t>ntx</t>
        </is>
      </c>
      <c r="B643" s="14" t="inlineStr">
        <is>
          <t>bio</t>
        </is>
      </c>
      <c r="C643" s="14" t="inlineStr">
        <is>
          <t>ral</t>
        </is>
      </c>
      <c r="D643" s="37">
        <f>INDEX(Inputs!$L$5:$L$132,MATCH($B643&amp;"|"&amp;$C643,Inputs!$A$5:$A$132,0))</f>
        <v/>
      </c>
      <c r="E643" s="37">
        <f>INDEX(Inputs!$I$5:$I$132,MATCH($B643&amp;"|"&amp;$C643,Inputs!$A$5:$A$132,0))</f>
        <v/>
      </c>
      <c r="F643" s="36" t="n"/>
      <c r="G643" s="36" t="n"/>
      <c r="H643" s="14">
        <f>INDEX(Variables!$B$5:$B$205,MATCH($A643,Variables!$A$5:$A$205,0))&amp;IF($C643="",""," | "&amp;INDEX(Mapping!$B$5:$B$26,MATCH($C643,Mapping!$A$5:$A$26,0))&amp;" | "&amp;INDEX(Mapping!$B$30:$B$46,MATCH($B643,Mapping!$A$30:$A$46,0)))</f>
        <v/>
      </c>
      <c r="I643" s="14">
        <f>INDEX(Variables!$C$5:$C$205,MATCH($A643,Variables!$A$5:$A$205,0))</f>
        <v/>
      </c>
      <c r="J643" s="14">
        <f>INDEX(Variables!$E$5:$E$205,MATCH($A643,Variables!$A$5:$A$205,0))</f>
        <v/>
      </c>
      <c r="K643" s="11">
        <f>LOWER(Settings!$C$4)&amp;".mit."&amp;$A643&amp;IF($C643="","","."&amp;$C643&amp;"."&amp;$B643)&amp;IF(INDEX(Variables!$D$5:$D$205,MATCH($A643,Variables!$A$5:$A$205,0))="","","."&amp;INDEX(Variables!$D$5:$D$205,MATCH($A643,Variables!$A$5:$A$205,0)))&amp;"."&amp;K$5</f>
        <v/>
      </c>
      <c r="L643" s="38">
        <f>INDEX(L$78:L$91,$D643)/$E643</f>
        <v/>
      </c>
      <c r="M643" s="37">
        <f>INDEX(M$78:M$91,$D643)/$E643</f>
        <v/>
      </c>
      <c r="N643" s="37">
        <f>INDEX(N$78:N$91,$D643)/$E643</f>
        <v/>
      </c>
      <c r="O643" s="37">
        <f>INDEX(O$78:O$91,$D643)/$E643</f>
        <v/>
      </c>
      <c r="P643" s="37">
        <f>INDEX(P$78:P$91,$D643)/$E643</f>
        <v/>
      </c>
      <c r="Q643" s="37">
        <f>INDEX(Q$78:Q$91,$D643)/$E643</f>
        <v/>
      </c>
      <c r="R643" s="37">
        <f>INDEX(R$78:R$91,$D643)/$E643</f>
        <v/>
      </c>
      <c r="S643" s="37">
        <f>INDEX(S$78:S$91,$D643)/$E643</f>
        <v/>
      </c>
      <c r="T643" s="37">
        <f>INDEX(T$78:T$91,$D643)/$E643</f>
        <v/>
      </c>
      <c r="U643" s="37">
        <f>INDEX(U$78:U$91,$D643)/$E643</f>
        <v/>
      </c>
      <c r="V643" s="37">
        <f>INDEX(V$78:V$91,$D643)/$E643</f>
        <v/>
      </c>
      <c r="W643" s="37">
        <f>INDEX(W$78:W$91,$D643)/$E643</f>
        <v/>
      </c>
      <c r="X643" s="37">
        <f>INDEX(X$78:X$91,$D643)/$E643</f>
        <v/>
      </c>
      <c r="Y643" s="37">
        <f>INDEX(Y$78:Y$91,$D643)/$E643</f>
        <v/>
      </c>
      <c r="Z643" s="37">
        <f>INDEX(Z$78:Z$91,$D643)/$E643</f>
        <v/>
      </c>
      <c r="AA643" s="37">
        <f>INDEX(AA$78:AA$91,$D643)/$E643</f>
        <v/>
      </c>
      <c r="AB643" s="37">
        <f>INDEX(AB$78:AB$91,$D643)/$E643</f>
        <v/>
      </c>
      <c r="AC643" s="37">
        <f>INDEX(AC$78:AC$91,$D643)/$E643</f>
        <v/>
      </c>
      <c r="AD643" s="40">
        <f>NEWEXCISE(INDEX(AD$78:AD$91,$D643),$E643)</f>
        <v/>
      </c>
      <c r="AF643" s="11">
        <f>LOWER(Settings!$C$4)&amp;".mit."&amp;$A643&amp;IF($C643="","","."&amp;$C643&amp;"."&amp;$B643)&amp;IF(INDEX(Variables!$D$5:$D$205,MATCH($A643,Variables!$A$5:$A$205,0))="","","."&amp;INDEX(Variables!$D$5:$D$205,MATCH($A643,Variables!$A$5:$A$205,0)))&amp;"."&amp;AF$5</f>
        <v/>
      </c>
      <c r="AG643" s="38">
        <f>INDEX(AG$78:AG$91,$D643)/$E643</f>
        <v/>
      </c>
      <c r="AH643" s="37">
        <f>INDEX(AH$78:AH$91,$D643)/$E643</f>
        <v/>
      </c>
      <c r="AI643" s="37">
        <f>INDEX(AI$78:AI$91,$D643)/$E643</f>
        <v/>
      </c>
      <c r="AJ643" s="37">
        <f>INDEX(AJ$78:AJ$91,$D643)/$E643</f>
        <v/>
      </c>
      <c r="AK643" s="37">
        <f>INDEX(AK$78:AK$91,$D643)/$E643</f>
        <v/>
      </c>
      <c r="AL643" s="37">
        <f>INDEX(AL$78:AL$91,$D643)/$E643</f>
        <v/>
      </c>
      <c r="AM643" s="37">
        <f>INDEX(AM$78:AM$91,$D643)/$E643</f>
        <v/>
      </c>
      <c r="AN643" s="37">
        <f>INDEX(AN$78:AN$91,$D643)/$E643</f>
        <v/>
      </c>
      <c r="AO643" s="37">
        <f>INDEX(AO$78:AO$91,$D643)/$E643</f>
        <v/>
      </c>
      <c r="AP643" s="37">
        <f>INDEX(AP$78:AP$91,$D643)/$E643</f>
        <v/>
      </c>
      <c r="AQ643" s="37">
        <f>INDEX(AQ$78:AQ$91,$D643)/$E643</f>
        <v/>
      </c>
      <c r="AR643" s="37">
        <f>INDEX(AR$78:AR$91,$D643)/$E643</f>
        <v/>
      </c>
      <c r="AS643" s="37">
        <f>INDEX(AS$78:AS$91,$D643)/$E643</f>
        <v/>
      </c>
      <c r="AT643" s="37">
        <f>INDEX(AT$78:AT$91,$D643)/$E643</f>
        <v/>
      </c>
      <c r="AU643" s="37">
        <f>INDEX(AU$78:AU$91,$D643)/$E643</f>
        <v/>
      </c>
      <c r="AV643" s="37">
        <f>INDEX(AV$78:AV$91,$D643)/$E643</f>
        <v/>
      </c>
      <c r="AW643" s="37">
        <f>INDEX(AW$78:AW$91,$D643)/$E643</f>
        <v/>
      </c>
      <c r="AX643" s="37">
        <f>INDEX(AX$78:AX$91,$D643)/$E643</f>
        <v/>
      </c>
      <c r="AY643" s="40">
        <f>NEWEXCISE(INDEX(AY$78:AY$91,$D643),$E643)</f>
        <v/>
      </c>
    </row>
    <row r="644" hidden="1" outlineLevel="2"/>
    <row r="645" hidden="1" outlineLevel="2">
      <c r="A645" s="14" t="inlineStr">
        <is>
          <t>nce</t>
        </is>
      </c>
      <c r="B645" s="14" t="inlineStr">
        <is>
          <t>coa</t>
        </is>
      </c>
      <c r="C645" s="14" t="inlineStr">
        <is>
          <t>ral</t>
        </is>
      </c>
      <c r="D645" s="36" t="n"/>
      <c r="E645" s="36" t="n"/>
      <c r="F645" s="36" t="n"/>
      <c r="G645" s="36" t="n"/>
      <c r="H645" s="14">
        <f>INDEX(Variables!$B$5:$B$205,MATCH($A645,Variables!$A$5:$A$205,0))&amp;IF($C645="",""," | "&amp;INDEX(Mapping!$B$5:$B$26,MATCH($C645,Mapping!$A$5:$A$26,0))&amp;" | "&amp;INDEX(Mapping!$B$30:$B$46,MATCH($B645,Mapping!$A$30:$A$46,0)))</f>
        <v/>
      </c>
      <c r="I645" s="14">
        <f>INDEX(Variables!$C$5:$C$205,MATCH($A645,Variables!$A$5:$A$205,0))</f>
        <v/>
      </c>
      <c r="J645" s="14">
        <f>INDEX(Variables!$E$5:$E$205,MATCH($A645,Variables!$A$5:$A$205,0))</f>
        <v/>
      </c>
      <c r="K645" s="11">
        <f>LOWER(Settings!$C$4)&amp;".mit."&amp;$A645&amp;IF($C645="","","."&amp;$C645&amp;"."&amp;$B645)&amp;IF(INDEX(Variables!$D$5:$D$205,MATCH($A645,Variables!$A$5:$A$205,0))="","","."&amp;INDEX(Variables!$D$5:$D$205,MATCH($A645,Variables!$A$5:$A$205,0)))&amp;"."&amp;K$5</f>
        <v/>
      </c>
      <c r="L645" s="38">
        <f>L618+L627+L636</f>
        <v/>
      </c>
      <c r="M645" s="37">
        <f>M618+M627+M636</f>
        <v/>
      </c>
      <c r="N645" s="37">
        <f>N618+N627+N636</f>
        <v/>
      </c>
      <c r="O645" s="37">
        <f>O618+O627+O636</f>
        <v/>
      </c>
      <c r="P645" s="37">
        <f>P618+P627+P636</f>
        <v/>
      </c>
      <c r="Q645" s="37">
        <f>Q618+Q627+Q636</f>
        <v/>
      </c>
      <c r="R645" s="37">
        <f>R618+R627+R636</f>
        <v/>
      </c>
      <c r="S645" s="37">
        <f>S618+S627+S636</f>
        <v/>
      </c>
      <c r="T645" s="37">
        <f>T618+T627+T636</f>
        <v/>
      </c>
      <c r="U645" s="37">
        <f>U618+U627+U636</f>
        <v/>
      </c>
      <c r="V645" s="37">
        <f>V618+V627+V636</f>
        <v/>
      </c>
      <c r="W645" s="37">
        <f>W618+W627+W636</f>
        <v/>
      </c>
      <c r="X645" s="37">
        <f>X618+X627+X636</f>
        <v/>
      </c>
      <c r="Y645" s="37">
        <f>Y618+Y627+Y636</f>
        <v/>
      </c>
      <c r="Z645" s="37">
        <f>Z618+Z627+Z636</f>
        <v/>
      </c>
      <c r="AA645" s="37">
        <f>AA618+AA627+AA636</f>
        <v/>
      </c>
      <c r="AB645" s="37">
        <f>AB618+AB627+AB636</f>
        <v/>
      </c>
      <c r="AC645" s="37">
        <f>AC618+AC627+AC636</f>
        <v/>
      </c>
      <c r="AD645" s="40">
        <f>NEWPOLICY(AD618,AD627,AD636)</f>
        <v/>
      </c>
      <c r="AF645" s="11">
        <f>LOWER(Settings!$C$4)&amp;".mit."&amp;$A645&amp;IF($C645="","","."&amp;$C645&amp;"."&amp;$B645)&amp;IF(INDEX(Variables!$D$5:$D$205,MATCH($A645,Variables!$A$5:$A$205,0))="","","."&amp;INDEX(Variables!$D$5:$D$205,MATCH($A645,Variables!$A$5:$A$205,0)))&amp;"."&amp;AF$5</f>
        <v/>
      </c>
      <c r="AG645" s="38">
        <f>AG618+AG627+AG636</f>
        <v/>
      </c>
      <c r="AH645" s="37">
        <f>AH618+AH627+AH636</f>
        <v/>
      </c>
      <c r="AI645" s="37">
        <f>AI618+AI627+AI636</f>
        <v/>
      </c>
      <c r="AJ645" s="37">
        <f>AJ618+AJ627+AJ636</f>
        <v/>
      </c>
      <c r="AK645" s="37">
        <f>AK618+AK627+AK636</f>
        <v/>
      </c>
      <c r="AL645" s="37">
        <f>AL618+AL627+AL636</f>
        <v/>
      </c>
      <c r="AM645" s="37">
        <f>AM618+AM627+AM636</f>
        <v/>
      </c>
      <c r="AN645" s="37">
        <f>AN618+AN627+AN636</f>
        <v/>
      </c>
      <c r="AO645" s="37">
        <f>AO618+AO627+AO636</f>
        <v/>
      </c>
      <c r="AP645" s="37">
        <f>AP618+AP627+AP636</f>
        <v/>
      </c>
      <c r="AQ645" s="37">
        <f>AQ618+AQ627+AQ636</f>
        <v/>
      </c>
      <c r="AR645" s="37">
        <f>AR618+AR627+AR636</f>
        <v/>
      </c>
      <c r="AS645" s="37">
        <f>AS618+AS627+AS636</f>
        <v/>
      </c>
      <c r="AT645" s="37">
        <f>AT618+AT627+AT636</f>
        <v/>
      </c>
      <c r="AU645" s="37">
        <f>AU618+AU627+AU636</f>
        <v/>
      </c>
      <c r="AV645" s="37">
        <f>AV618+AV627+AV636</f>
        <v/>
      </c>
      <c r="AW645" s="37">
        <f>AW618+AW627+AW636</f>
        <v/>
      </c>
      <c r="AX645" s="37">
        <f>AX618+AX627+AX636</f>
        <v/>
      </c>
      <c r="AY645" s="40">
        <f>NEWPOLICY(AY618,AY627,AY636)</f>
        <v/>
      </c>
    </row>
    <row r="646" hidden="1" outlineLevel="2">
      <c r="A646" s="14" t="inlineStr">
        <is>
          <t>nce</t>
        </is>
      </c>
      <c r="B646" s="14" t="inlineStr">
        <is>
          <t>nga</t>
        </is>
      </c>
      <c r="C646" s="14" t="inlineStr">
        <is>
          <t>ral</t>
        </is>
      </c>
      <c r="D646" s="36" t="n"/>
      <c r="E646" s="36" t="n"/>
      <c r="F646" s="36" t="n"/>
      <c r="G646" s="36" t="n"/>
      <c r="H646" s="14">
        <f>INDEX(Variables!$B$5:$B$205,MATCH($A646,Variables!$A$5:$A$205,0))&amp;IF($C646="",""," | "&amp;INDEX(Mapping!$B$5:$B$26,MATCH($C646,Mapping!$A$5:$A$26,0))&amp;" | "&amp;INDEX(Mapping!$B$30:$B$46,MATCH($B646,Mapping!$A$30:$A$46,0)))</f>
        <v/>
      </c>
      <c r="I646" s="14">
        <f>INDEX(Variables!$C$5:$C$205,MATCH($A646,Variables!$A$5:$A$205,0))</f>
        <v/>
      </c>
      <c r="J646" s="14">
        <f>INDEX(Variables!$E$5:$E$205,MATCH($A646,Variables!$A$5:$A$205,0))</f>
        <v/>
      </c>
      <c r="K646" s="11">
        <f>LOWER(Settings!$C$4)&amp;".mit."&amp;$A646&amp;IF($C646="","","."&amp;$C646&amp;"."&amp;$B646)&amp;IF(INDEX(Variables!$D$5:$D$205,MATCH($A646,Variables!$A$5:$A$205,0))="","","."&amp;INDEX(Variables!$D$5:$D$205,MATCH($A646,Variables!$A$5:$A$205,0)))&amp;"."&amp;K$5</f>
        <v/>
      </c>
      <c r="L646" s="38">
        <f>L619+L628+L637</f>
        <v/>
      </c>
      <c r="M646" s="37">
        <f>M619+M628+M637</f>
        <v/>
      </c>
      <c r="N646" s="37">
        <f>N619+N628+N637</f>
        <v/>
      </c>
      <c r="O646" s="37">
        <f>O619+O628+O637</f>
        <v/>
      </c>
      <c r="P646" s="37">
        <f>P619+P628+P637</f>
        <v/>
      </c>
      <c r="Q646" s="37">
        <f>Q619+Q628+Q637</f>
        <v/>
      </c>
      <c r="R646" s="37">
        <f>R619+R628+R637</f>
        <v/>
      </c>
      <c r="S646" s="37">
        <f>S619+S628+S637</f>
        <v/>
      </c>
      <c r="T646" s="37">
        <f>T619+T628+T637</f>
        <v/>
      </c>
      <c r="U646" s="37">
        <f>U619+U628+U637</f>
        <v/>
      </c>
      <c r="V646" s="37">
        <f>V619+V628+V637</f>
        <v/>
      </c>
      <c r="W646" s="37">
        <f>W619+W628+W637</f>
        <v/>
      </c>
      <c r="X646" s="37">
        <f>X619+X628+X637</f>
        <v/>
      </c>
      <c r="Y646" s="37">
        <f>Y619+Y628+Y637</f>
        <v/>
      </c>
      <c r="Z646" s="37">
        <f>Z619+Z628+Z637</f>
        <v/>
      </c>
      <c r="AA646" s="37">
        <f>AA619+AA628+AA637</f>
        <v/>
      </c>
      <c r="AB646" s="37">
        <f>AB619+AB628+AB637</f>
        <v/>
      </c>
      <c r="AC646" s="37">
        <f>AC619+AC628+AC637</f>
        <v/>
      </c>
      <c r="AD646" s="40">
        <f>NEWPOLICY(AD619,AD628,AD637)</f>
        <v/>
      </c>
      <c r="AF646" s="11">
        <f>LOWER(Settings!$C$4)&amp;".mit."&amp;$A646&amp;IF($C646="","","."&amp;$C646&amp;"."&amp;$B646)&amp;IF(INDEX(Variables!$D$5:$D$205,MATCH($A646,Variables!$A$5:$A$205,0))="","","."&amp;INDEX(Variables!$D$5:$D$205,MATCH($A646,Variables!$A$5:$A$205,0)))&amp;"."&amp;AF$5</f>
        <v/>
      </c>
      <c r="AG646" s="38">
        <f>AG619+AG628+AG637</f>
        <v/>
      </c>
      <c r="AH646" s="37">
        <f>AH619+AH628+AH637</f>
        <v/>
      </c>
      <c r="AI646" s="37">
        <f>AI619+AI628+AI637</f>
        <v/>
      </c>
      <c r="AJ646" s="37">
        <f>AJ619+AJ628+AJ637</f>
        <v/>
      </c>
      <c r="AK646" s="37">
        <f>AK619+AK628+AK637</f>
        <v/>
      </c>
      <c r="AL646" s="37">
        <f>AL619+AL628+AL637</f>
        <v/>
      </c>
      <c r="AM646" s="37">
        <f>AM619+AM628+AM637</f>
        <v/>
      </c>
      <c r="AN646" s="37">
        <f>AN619+AN628+AN637</f>
        <v/>
      </c>
      <c r="AO646" s="37">
        <f>AO619+AO628+AO637</f>
        <v/>
      </c>
      <c r="AP646" s="37">
        <f>AP619+AP628+AP637</f>
        <v/>
      </c>
      <c r="AQ646" s="37">
        <f>AQ619+AQ628+AQ637</f>
        <v/>
      </c>
      <c r="AR646" s="37">
        <f>AR619+AR628+AR637</f>
        <v/>
      </c>
      <c r="AS646" s="37">
        <f>AS619+AS628+AS637</f>
        <v/>
      </c>
      <c r="AT646" s="37">
        <f>AT619+AT628+AT637</f>
        <v/>
      </c>
      <c r="AU646" s="37">
        <f>AU619+AU628+AU637</f>
        <v/>
      </c>
      <c r="AV646" s="37">
        <f>AV619+AV628+AV637</f>
        <v/>
      </c>
      <c r="AW646" s="37">
        <f>AW619+AW628+AW637</f>
        <v/>
      </c>
      <c r="AX646" s="37">
        <f>AX619+AX628+AX637</f>
        <v/>
      </c>
      <c r="AY646" s="40">
        <f>NEWPOLICY(AY619,AY628,AY637)</f>
        <v/>
      </c>
    </row>
    <row r="647" hidden="1" outlineLevel="2">
      <c r="A647" s="14" t="inlineStr">
        <is>
          <t>nce</t>
        </is>
      </c>
      <c r="B647" s="14" t="inlineStr">
        <is>
          <t>gso</t>
        </is>
      </c>
      <c r="C647" s="14" t="inlineStr">
        <is>
          <t>ral</t>
        </is>
      </c>
      <c r="D647" s="36" t="n"/>
      <c r="E647" s="36" t="n"/>
      <c r="F647" s="36" t="n"/>
      <c r="G647" s="36" t="n"/>
      <c r="H647" s="14">
        <f>INDEX(Variables!$B$5:$B$205,MATCH($A647,Variables!$A$5:$A$205,0))&amp;IF($C647="",""," | "&amp;INDEX(Mapping!$B$5:$B$26,MATCH($C647,Mapping!$A$5:$A$26,0))&amp;" | "&amp;INDEX(Mapping!$B$30:$B$46,MATCH($B647,Mapping!$A$30:$A$46,0)))</f>
        <v/>
      </c>
      <c r="I647" s="14">
        <f>INDEX(Variables!$C$5:$C$205,MATCH($A647,Variables!$A$5:$A$205,0))</f>
        <v/>
      </c>
      <c r="J647" s="14">
        <f>INDEX(Variables!$E$5:$E$205,MATCH($A647,Variables!$A$5:$A$205,0))</f>
        <v/>
      </c>
      <c r="K647" s="11">
        <f>LOWER(Settings!$C$4)&amp;".mit."&amp;$A647&amp;IF($C647="","","."&amp;$C647&amp;"."&amp;$B647)&amp;IF(INDEX(Variables!$D$5:$D$205,MATCH($A647,Variables!$A$5:$A$205,0))="","","."&amp;INDEX(Variables!$D$5:$D$205,MATCH($A647,Variables!$A$5:$A$205,0)))&amp;"."&amp;K$5</f>
        <v/>
      </c>
      <c r="L647" s="38">
        <f>L620+L629+L638</f>
        <v/>
      </c>
      <c r="M647" s="37">
        <f>M620+M629+M638</f>
        <v/>
      </c>
      <c r="N647" s="37">
        <f>N620+N629+N638</f>
        <v/>
      </c>
      <c r="O647" s="37">
        <f>O620+O629+O638</f>
        <v/>
      </c>
      <c r="P647" s="37">
        <f>P620+P629+P638</f>
        <v/>
      </c>
      <c r="Q647" s="37">
        <f>Q620+Q629+Q638</f>
        <v/>
      </c>
      <c r="R647" s="37">
        <f>R620+R629+R638</f>
        <v/>
      </c>
      <c r="S647" s="37">
        <f>S620+S629+S638</f>
        <v/>
      </c>
      <c r="T647" s="37">
        <f>T620+T629+T638</f>
        <v/>
      </c>
      <c r="U647" s="37">
        <f>U620+U629+U638</f>
        <v/>
      </c>
      <c r="V647" s="37">
        <f>V620+V629+V638</f>
        <v/>
      </c>
      <c r="W647" s="37">
        <f>W620+W629+W638</f>
        <v/>
      </c>
      <c r="X647" s="37">
        <f>X620+X629+X638</f>
        <v/>
      </c>
      <c r="Y647" s="37">
        <f>Y620+Y629+Y638</f>
        <v/>
      </c>
      <c r="Z647" s="37">
        <f>Z620+Z629+Z638</f>
        <v/>
      </c>
      <c r="AA647" s="37">
        <f>AA620+AA629+AA638</f>
        <v/>
      </c>
      <c r="AB647" s="37">
        <f>AB620+AB629+AB638</f>
        <v/>
      </c>
      <c r="AC647" s="37">
        <f>AC620+AC629+AC638</f>
        <v/>
      </c>
      <c r="AD647" s="40">
        <f>NEWPOLICY(AD620,AD629,AD638)</f>
        <v/>
      </c>
      <c r="AF647" s="11">
        <f>LOWER(Settings!$C$4)&amp;".mit."&amp;$A647&amp;IF($C647="","","."&amp;$C647&amp;"."&amp;$B647)&amp;IF(INDEX(Variables!$D$5:$D$205,MATCH($A647,Variables!$A$5:$A$205,0))="","","."&amp;INDEX(Variables!$D$5:$D$205,MATCH($A647,Variables!$A$5:$A$205,0)))&amp;"."&amp;AF$5</f>
        <v/>
      </c>
      <c r="AG647" s="38">
        <f>AG620+AG629+AG638</f>
        <v/>
      </c>
      <c r="AH647" s="37">
        <f>AH620+AH629+AH638</f>
        <v/>
      </c>
      <c r="AI647" s="37">
        <f>AI620+AI629+AI638</f>
        <v/>
      </c>
      <c r="AJ647" s="37">
        <f>AJ620+AJ629+AJ638</f>
        <v/>
      </c>
      <c r="AK647" s="37">
        <f>AK620+AK629+AK638</f>
        <v/>
      </c>
      <c r="AL647" s="37">
        <f>AL620+AL629+AL638</f>
        <v/>
      </c>
      <c r="AM647" s="37">
        <f>AM620+AM629+AM638</f>
        <v/>
      </c>
      <c r="AN647" s="37">
        <f>AN620+AN629+AN638</f>
        <v/>
      </c>
      <c r="AO647" s="37">
        <f>AO620+AO629+AO638</f>
        <v/>
      </c>
      <c r="AP647" s="37">
        <f>AP620+AP629+AP638</f>
        <v/>
      </c>
      <c r="AQ647" s="37">
        <f>AQ620+AQ629+AQ638</f>
        <v/>
      </c>
      <c r="AR647" s="37">
        <f>AR620+AR629+AR638</f>
        <v/>
      </c>
      <c r="AS647" s="37">
        <f>AS620+AS629+AS638</f>
        <v/>
      </c>
      <c r="AT647" s="37">
        <f>AT620+AT629+AT638</f>
        <v/>
      </c>
      <c r="AU647" s="37">
        <f>AU620+AU629+AU638</f>
        <v/>
      </c>
      <c r="AV647" s="37">
        <f>AV620+AV629+AV638</f>
        <v/>
      </c>
      <c r="AW647" s="37">
        <f>AW620+AW629+AW638</f>
        <v/>
      </c>
      <c r="AX647" s="37">
        <f>AX620+AX629+AX638</f>
        <v/>
      </c>
      <c r="AY647" s="40">
        <f>NEWPOLICY(AY620,AY629,AY638)</f>
        <v/>
      </c>
    </row>
    <row r="648" hidden="1" outlineLevel="2">
      <c r="A648" s="14" t="inlineStr">
        <is>
          <t>nce</t>
        </is>
      </c>
      <c r="B648" s="14" t="inlineStr">
        <is>
          <t>die</t>
        </is>
      </c>
      <c r="C648" s="14" t="inlineStr">
        <is>
          <t>ral</t>
        </is>
      </c>
      <c r="D648" s="36" t="n"/>
      <c r="E648" s="36" t="n"/>
      <c r="F648" s="36" t="n"/>
      <c r="G648" s="36" t="n"/>
      <c r="H648" s="14">
        <f>INDEX(Variables!$B$5:$B$205,MATCH($A648,Variables!$A$5:$A$205,0))&amp;IF($C648="",""," | "&amp;INDEX(Mapping!$B$5:$B$26,MATCH($C648,Mapping!$A$5:$A$26,0))&amp;" | "&amp;INDEX(Mapping!$B$30:$B$46,MATCH($B648,Mapping!$A$30:$A$46,0)))</f>
        <v/>
      </c>
      <c r="I648" s="14">
        <f>INDEX(Variables!$C$5:$C$205,MATCH($A648,Variables!$A$5:$A$205,0))</f>
        <v/>
      </c>
      <c r="J648" s="14">
        <f>INDEX(Variables!$E$5:$E$205,MATCH($A648,Variables!$A$5:$A$205,0))</f>
        <v/>
      </c>
      <c r="K648" s="11">
        <f>LOWER(Settings!$C$4)&amp;".mit."&amp;$A648&amp;IF($C648="","","."&amp;$C648&amp;"."&amp;$B648)&amp;IF(INDEX(Variables!$D$5:$D$205,MATCH($A648,Variables!$A$5:$A$205,0))="","","."&amp;INDEX(Variables!$D$5:$D$205,MATCH($A648,Variables!$A$5:$A$205,0)))&amp;"."&amp;K$5</f>
        <v/>
      </c>
      <c r="L648" s="38">
        <f>L621+L630+L639</f>
        <v/>
      </c>
      <c r="M648" s="37">
        <f>M621+M630+M639</f>
        <v/>
      </c>
      <c r="N648" s="37">
        <f>N621+N630+N639</f>
        <v/>
      </c>
      <c r="O648" s="37">
        <f>O621+O630+O639</f>
        <v/>
      </c>
      <c r="P648" s="37">
        <f>P621+P630+P639</f>
        <v/>
      </c>
      <c r="Q648" s="37">
        <f>Q621+Q630+Q639</f>
        <v/>
      </c>
      <c r="R648" s="37">
        <f>R621+R630+R639</f>
        <v/>
      </c>
      <c r="S648" s="37">
        <f>S621+S630+S639</f>
        <v/>
      </c>
      <c r="T648" s="37">
        <f>T621+T630+T639</f>
        <v/>
      </c>
      <c r="U648" s="37">
        <f>U621+U630+U639</f>
        <v/>
      </c>
      <c r="V648" s="37">
        <f>V621+V630+V639</f>
        <v/>
      </c>
      <c r="W648" s="37">
        <f>W621+W630+W639</f>
        <v/>
      </c>
      <c r="X648" s="37">
        <f>X621+X630+X639</f>
        <v/>
      </c>
      <c r="Y648" s="37">
        <f>Y621+Y630+Y639</f>
        <v/>
      </c>
      <c r="Z648" s="37">
        <f>Z621+Z630+Z639</f>
        <v/>
      </c>
      <c r="AA648" s="37">
        <f>AA621+AA630+AA639</f>
        <v/>
      </c>
      <c r="AB648" s="37">
        <f>AB621+AB630+AB639</f>
        <v/>
      </c>
      <c r="AC648" s="37">
        <f>AC621+AC630+AC639</f>
        <v/>
      </c>
      <c r="AD648" s="40">
        <f>NEWPOLICY(AD621,AD630,AD639)</f>
        <v/>
      </c>
      <c r="AF648" s="11">
        <f>LOWER(Settings!$C$4)&amp;".mit."&amp;$A648&amp;IF($C648="","","."&amp;$C648&amp;"."&amp;$B648)&amp;IF(INDEX(Variables!$D$5:$D$205,MATCH($A648,Variables!$A$5:$A$205,0))="","","."&amp;INDEX(Variables!$D$5:$D$205,MATCH($A648,Variables!$A$5:$A$205,0)))&amp;"."&amp;AF$5</f>
        <v/>
      </c>
      <c r="AG648" s="38">
        <f>AG621+AG630+AG639</f>
        <v/>
      </c>
      <c r="AH648" s="37">
        <f>AH621+AH630+AH639</f>
        <v/>
      </c>
      <c r="AI648" s="37">
        <f>AI621+AI630+AI639</f>
        <v/>
      </c>
      <c r="AJ648" s="37">
        <f>AJ621+AJ630+AJ639</f>
        <v/>
      </c>
      <c r="AK648" s="37">
        <f>AK621+AK630+AK639</f>
        <v/>
      </c>
      <c r="AL648" s="37">
        <f>AL621+AL630+AL639</f>
        <v/>
      </c>
      <c r="AM648" s="37">
        <f>AM621+AM630+AM639</f>
        <v/>
      </c>
      <c r="AN648" s="37">
        <f>AN621+AN630+AN639</f>
        <v/>
      </c>
      <c r="AO648" s="37">
        <f>AO621+AO630+AO639</f>
        <v/>
      </c>
      <c r="AP648" s="37">
        <f>AP621+AP630+AP639</f>
        <v/>
      </c>
      <c r="AQ648" s="37">
        <f>AQ621+AQ630+AQ639</f>
        <v/>
      </c>
      <c r="AR648" s="37">
        <f>AR621+AR630+AR639</f>
        <v/>
      </c>
      <c r="AS648" s="37">
        <f>AS621+AS630+AS639</f>
        <v/>
      </c>
      <c r="AT648" s="37">
        <f>AT621+AT630+AT639</f>
        <v/>
      </c>
      <c r="AU648" s="37">
        <f>AU621+AU630+AU639</f>
        <v/>
      </c>
      <c r="AV648" s="37">
        <f>AV621+AV630+AV639</f>
        <v/>
      </c>
      <c r="AW648" s="37">
        <f>AW621+AW630+AW639</f>
        <v/>
      </c>
      <c r="AX648" s="37">
        <f>AX621+AX630+AX639</f>
        <v/>
      </c>
      <c r="AY648" s="40">
        <f>NEWPOLICY(AY621,AY630,AY639)</f>
        <v/>
      </c>
    </row>
    <row r="649" hidden="1" outlineLevel="2">
      <c r="A649" s="14" t="inlineStr">
        <is>
          <t>nce</t>
        </is>
      </c>
      <c r="B649" s="14" t="inlineStr">
        <is>
          <t>lpg</t>
        </is>
      </c>
      <c r="C649" s="14" t="inlineStr">
        <is>
          <t>ral</t>
        </is>
      </c>
      <c r="D649" s="36" t="n"/>
      <c r="E649" s="36" t="n"/>
      <c r="F649" s="36" t="n"/>
      <c r="G649" s="36" t="n"/>
      <c r="H649" s="14">
        <f>INDEX(Variables!$B$5:$B$205,MATCH($A649,Variables!$A$5:$A$205,0))&amp;IF($C649="",""," | "&amp;INDEX(Mapping!$B$5:$B$26,MATCH($C649,Mapping!$A$5:$A$26,0))&amp;" | "&amp;INDEX(Mapping!$B$30:$B$46,MATCH($B649,Mapping!$A$30:$A$46,0)))</f>
        <v/>
      </c>
      <c r="I649" s="14">
        <f>INDEX(Variables!$C$5:$C$205,MATCH($A649,Variables!$A$5:$A$205,0))</f>
        <v/>
      </c>
      <c r="J649" s="14">
        <f>INDEX(Variables!$E$5:$E$205,MATCH($A649,Variables!$A$5:$A$205,0))</f>
        <v/>
      </c>
      <c r="K649" s="11">
        <f>LOWER(Settings!$C$4)&amp;".mit."&amp;$A649&amp;IF($C649="","","."&amp;$C649&amp;"."&amp;$B649)&amp;IF(INDEX(Variables!$D$5:$D$205,MATCH($A649,Variables!$A$5:$A$205,0))="","","."&amp;INDEX(Variables!$D$5:$D$205,MATCH($A649,Variables!$A$5:$A$205,0)))&amp;"."&amp;K$5</f>
        <v/>
      </c>
      <c r="L649" s="38">
        <f>L622+L631+L640</f>
        <v/>
      </c>
      <c r="M649" s="37">
        <f>M622+M631+M640</f>
        <v/>
      </c>
      <c r="N649" s="37">
        <f>N622+N631+N640</f>
        <v/>
      </c>
      <c r="O649" s="37">
        <f>O622+O631+O640</f>
        <v/>
      </c>
      <c r="P649" s="37">
        <f>P622+P631+P640</f>
        <v/>
      </c>
      <c r="Q649" s="37">
        <f>Q622+Q631+Q640</f>
        <v/>
      </c>
      <c r="R649" s="37">
        <f>R622+R631+R640</f>
        <v/>
      </c>
      <c r="S649" s="37">
        <f>S622+S631+S640</f>
        <v/>
      </c>
      <c r="T649" s="37">
        <f>T622+T631+T640</f>
        <v/>
      </c>
      <c r="U649" s="37">
        <f>U622+U631+U640</f>
        <v/>
      </c>
      <c r="V649" s="37">
        <f>V622+V631+V640</f>
        <v/>
      </c>
      <c r="W649" s="37">
        <f>W622+W631+W640</f>
        <v/>
      </c>
      <c r="X649" s="37">
        <f>X622+X631+X640</f>
        <v/>
      </c>
      <c r="Y649" s="37">
        <f>Y622+Y631+Y640</f>
        <v/>
      </c>
      <c r="Z649" s="37">
        <f>Z622+Z631+Z640</f>
        <v/>
      </c>
      <c r="AA649" s="37">
        <f>AA622+AA631+AA640</f>
        <v/>
      </c>
      <c r="AB649" s="37">
        <f>AB622+AB631+AB640</f>
        <v/>
      </c>
      <c r="AC649" s="37">
        <f>AC622+AC631+AC640</f>
        <v/>
      </c>
      <c r="AD649" s="40">
        <f>NEWPOLICY(AD622,AD631,AD640)</f>
        <v/>
      </c>
      <c r="AF649" s="11">
        <f>LOWER(Settings!$C$4)&amp;".mit."&amp;$A649&amp;IF($C649="","","."&amp;$C649&amp;"."&amp;$B649)&amp;IF(INDEX(Variables!$D$5:$D$205,MATCH($A649,Variables!$A$5:$A$205,0))="","","."&amp;INDEX(Variables!$D$5:$D$205,MATCH($A649,Variables!$A$5:$A$205,0)))&amp;"."&amp;AF$5</f>
        <v/>
      </c>
      <c r="AG649" s="38">
        <f>AG622+AG631+AG640</f>
        <v/>
      </c>
      <c r="AH649" s="37">
        <f>AH622+AH631+AH640</f>
        <v/>
      </c>
      <c r="AI649" s="37">
        <f>AI622+AI631+AI640</f>
        <v/>
      </c>
      <c r="AJ649" s="37">
        <f>AJ622+AJ631+AJ640</f>
        <v/>
      </c>
      <c r="AK649" s="37">
        <f>AK622+AK631+AK640</f>
        <v/>
      </c>
      <c r="AL649" s="37">
        <f>AL622+AL631+AL640</f>
        <v/>
      </c>
      <c r="AM649" s="37">
        <f>AM622+AM631+AM640</f>
        <v/>
      </c>
      <c r="AN649" s="37">
        <f>AN622+AN631+AN640</f>
        <v/>
      </c>
      <c r="AO649" s="37">
        <f>AO622+AO631+AO640</f>
        <v/>
      </c>
      <c r="AP649" s="37">
        <f>AP622+AP631+AP640</f>
        <v/>
      </c>
      <c r="AQ649" s="37">
        <f>AQ622+AQ631+AQ640</f>
        <v/>
      </c>
      <c r="AR649" s="37">
        <f>AR622+AR631+AR640</f>
        <v/>
      </c>
      <c r="AS649" s="37">
        <f>AS622+AS631+AS640</f>
        <v/>
      </c>
      <c r="AT649" s="37">
        <f>AT622+AT631+AT640</f>
        <v/>
      </c>
      <c r="AU649" s="37">
        <f>AU622+AU631+AU640</f>
        <v/>
      </c>
      <c r="AV649" s="37">
        <f>AV622+AV631+AV640</f>
        <v/>
      </c>
      <c r="AW649" s="37">
        <f>AW622+AW631+AW640</f>
        <v/>
      </c>
      <c r="AX649" s="37">
        <f>AX622+AX631+AX640</f>
        <v/>
      </c>
      <c r="AY649" s="40">
        <f>NEWPOLICY(AY622,AY631,AY640)</f>
        <v/>
      </c>
    </row>
    <row r="650" hidden="1" outlineLevel="2">
      <c r="A650" s="14" t="inlineStr">
        <is>
          <t>nce</t>
        </is>
      </c>
      <c r="B650" s="14" t="inlineStr">
        <is>
          <t>ker</t>
        </is>
      </c>
      <c r="C650" s="14" t="inlineStr">
        <is>
          <t>ral</t>
        </is>
      </c>
      <c r="D650" s="36" t="n"/>
      <c r="E650" s="36" t="n"/>
      <c r="F650" s="36" t="n"/>
      <c r="G650" s="36" t="n"/>
      <c r="H650" s="14">
        <f>INDEX(Variables!$B$5:$B$205,MATCH($A650,Variables!$A$5:$A$205,0))&amp;IF($C650="",""," | "&amp;INDEX(Mapping!$B$5:$B$26,MATCH($C650,Mapping!$A$5:$A$26,0))&amp;" | "&amp;INDEX(Mapping!$B$30:$B$46,MATCH($B650,Mapping!$A$30:$A$46,0)))</f>
        <v/>
      </c>
      <c r="I650" s="14">
        <f>INDEX(Variables!$C$5:$C$205,MATCH($A650,Variables!$A$5:$A$205,0))</f>
        <v/>
      </c>
      <c r="J650" s="14">
        <f>INDEX(Variables!$E$5:$E$205,MATCH($A650,Variables!$A$5:$A$205,0))</f>
        <v/>
      </c>
      <c r="K650" s="11">
        <f>LOWER(Settings!$C$4)&amp;".mit."&amp;$A650&amp;IF($C650="","","."&amp;$C650&amp;"."&amp;$B650)&amp;IF(INDEX(Variables!$D$5:$D$205,MATCH($A650,Variables!$A$5:$A$205,0))="","","."&amp;INDEX(Variables!$D$5:$D$205,MATCH($A650,Variables!$A$5:$A$205,0)))&amp;"."&amp;K$5</f>
        <v/>
      </c>
      <c r="L650" s="38">
        <f>L623+L632+L641</f>
        <v/>
      </c>
      <c r="M650" s="37">
        <f>M623+M632+M641</f>
        <v/>
      </c>
      <c r="N650" s="37">
        <f>N623+N632+N641</f>
        <v/>
      </c>
      <c r="O650" s="37">
        <f>O623+O632+O641</f>
        <v/>
      </c>
      <c r="P650" s="37">
        <f>P623+P632+P641</f>
        <v/>
      </c>
      <c r="Q650" s="37">
        <f>Q623+Q632+Q641</f>
        <v/>
      </c>
      <c r="R650" s="37">
        <f>R623+R632+R641</f>
        <v/>
      </c>
      <c r="S650" s="37">
        <f>S623+S632+S641</f>
        <v/>
      </c>
      <c r="T650" s="37">
        <f>T623+T632+T641</f>
        <v/>
      </c>
      <c r="U650" s="37">
        <f>U623+U632+U641</f>
        <v/>
      </c>
      <c r="V650" s="37">
        <f>V623+V632+V641</f>
        <v/>
      </c>
      <c r="W650" s="37">
        <f>W623+W632+W641</f>
        <v/>
      </c>
      <c r="X650" s="37">
        <f>X623+X632+X641</f>
        <v/>
      </c>
      <c r="Y650" s="37">
        <f>Y623+Y632+Y641</f>
        <v/>
      </c>
      <c r="Z650" s="37">
        <f>Z623+Z632+Z641</f>
        <v/>
      </c>
      <c r="AA650" s="37">
        <f>AA623+AA632+AA641</f>
        <v/>
      </c>
      <c r="AB650" s="37">
        <f>AB623+AB632+AB641</f>
        <v/>
      </c>
      <c r="AC650" s="37">
        <f>AC623+AC632+AC641</f>
        <v/>
      </c>
      <c r="AD650" s="40">
        <f>NEWPOLICY(AD623,AD632,AD641)</f>
        <v/>
      </c>
      <c r="AF650" s="11">
        <f>LOWER(Settings!$C$4)&amp;".mit."&amp;$A650&amp;IF($C650="","","."&amp;$C650&amp;"."&amp;$B650)&amp;IF(INDEX(Variables!$D$5:$D$205,MATCH($A650,Variables!$A$5:$A$205,0))="","","."&amp;INDEX(Variables!$D$5:$D$205,MATCH($A650,Variables!$A$5:$A$205,0)))&amp;"."&amp;AF$5</f>
        <v/>
      </c>
      <c r="AG650" s="38">
        <f>AG623+AG632+AG641</f>
        <v/>
      </c>
      <c r="AH650" s="37">
        <f>AH623+AH632+AH641</f>
        <v/>
      </c>
      <c r="AI650" s="37">
        <f>AI623+AI632+AI641</f>
        <v/>
      </c>
      <c r="AJ650" s="37">
        <f>AJ623+AJ632+AJ641</f>
        <v/>
      </c>
      <c r="AK650" s="37">
        <f>AK623+AK632+AK641</f>
        <v/>
      </c>
      <c r="AL650" s="37">
        <f>AL623+AL632+AL641</f>
        <v/>
      </c>
      <c r="AM650" s="37">
        <f>AM623+AM632+AM641</f>
        <v/>
      </c>
      <c r="AN650" s="37">
        <f>AN623+AN632+AN641</f>
        <v/>
      </c>
      <c r="AO650" s="37">
        <f>AO623+AO632+AO641</f>
        <v/>
      </c>
      <c r="AP650" s="37">
        <f>AP623+AP632+AP641</f>
        <v/>
      </c>
      <c r="AQ650" s="37">
        <f>AQ623+AQ632+AQ641</f>
        <v/>
      </c>
      <c r="AR650" s="37">
        <f>AR623+AR632+AR641</f>
        <v/>
      </c>
      <c r="AS650" s="37">
        <f>AS623+AS632+AS641</f>
        <v/>
      </c>
      <c r="AT650" s="37">
        <f>AT623+AT632+AT641</f>
        <v/>
      </c>
      <c r="AU650" s="37">
        <f>AU623+AU632+AU641</f>
        <v/>
      </c>
      <c r="AV650" s="37">
        <f>AV623+AV632+AV641</f>
        <v/>
      </c>
      <c r="AW650" s="37">
        <f>AW623+AW632+AW641</f>
        <v/>
      </c>
      <c r="AX650" s="37">
        <f>AX623+AX632+AX641</f>
        <v/>
      </c>
      <c r="AY650" s="40">
        <f>NEWPOLICY(AY623,AY632,AY641)</f>
        <v/>
      </c>
    </row>
    <row r="651" hidden="1" outlineLevel="2">
      <c r="A651" s="14" t="inlineStr">
        <is>
          <t>nce</t>
        </is>
      </c>
      <c r="B651" s="14" t="inlineStr">
        <is>
          <t>oop</t>
        </is>
      </c>
      <c r="C651" s="14" t="inlineStr">
        <is>
          <t>ral</t>
        </is>
      </c>
      <c r="D651" s="36" t="n"/>
      <c r="E651" s="36" t="n"/>
      <c r="F651" s="36" t="n"/>
      <c r="G651" s="36" t="n"/>
      <c r="H651" s="14">
        <f>INDEX(Variables!$B$5:$B$205,MATCH($A651,Variables!$A$5:$A$205,0))&amp;IF($C651="",""," | "&amp;INDEX(Mapping!$B$5:$B$26,MATCH($C651,Mapping!$A$5:$A$26,0))&amp;" | "&amp;INDEX(Mapping!$B$30:$B$46,MATCH($B651,Mapping!$A$30:$A$46,0)))</f>
        <v/>
      </c>
      <c r="I651" s="14">
        <f>INDEX(Variables!$C$5:$C$205,MATCH($A651,Variables!$A$5:$A$205,0))</f>
        <v/>
      </c>
      <c r="J651" s="14">
        <f>INDEX(Variables!$E$5:$E$205,MATCH($A651,Variables!$A$5:$A$205,0))</f>
        <v/>
      </c>
      <c r="K651" s="11">
        <f>LOWER(Settings!$C$4)&amp;".mit."&amp;$A651&amp;IF($C651="","","."&amp;$C651&amp;"."&amp;$B651)&amp;IF(INDEX(Variables!$D$5:$D$205,MATCH($A651,Variables!$A$5:$A$205,0))="","","."&amp;INDEX(Variables!$D$5:$D$205,MATCH($A651,Variables!$A$5:$A$205,0)))&amp;"."&amp;K$5</f>
        <v/>
      </c>
      <c r="L651" s="38">
        <f>L624+L633+L642</f>
        <v/>
      </c>
      <c r="M651" s="37">
        <f>M624+M633+M642</f>
        <v/>
      </c>
      <c r="N651" s="37">
        <f>N624+N633+N642</f>
        <v/>
      </c>
      <c r="O651" s="37">
        <f>O624+O633+O642</f>
        <v/>
      </c>
      <c r="P651" s="37">
        <f>P624+P633+P642</f>
        <v/>
      </c>
      <c r="Q651" s="37">
        <f>Q624+Q633+Q642</f>
        <v/>
      </c>
      <c r="R651" s="37">
        <f>R624+R633+R642</f>
        <v/>
      </c>
      <c r="S651" s="37">
        <f>S624+S633+S642</f>
        <v/>
      </c>
      <c r="T651" s="37">
        <f>T624+T633+T642</f>
        <v/>
      </c>
      <c r="U651" s="37">
        <f>U624+U633+U642</f>
        <v/>
      </c>
      <c r="V651" s="37">
        <f>V624+V633+V642</f>
        <v/>
      </c>
      <c r="W651" s="37">
        <f>W624+W633+W642</f>
        <v/>
      </c>
      <c r="X651" s="37">
        <f>X624+X633+X642</f>
        <v/>
      </c>
      <c r="Y651" s="37">
        <f>Y624+Y633+Y642</f>
        <v/>
      </c>
      <c r="Z651" s="37">
        <f>Z624+Z633+Z642</f>
        <v/>
      </c>
      <c r="AA651" s="37">
        <f>AA624+AA633+AA642</f>
        <v/>
      </c>
      <c r="AB651" s="37">
        <f>AB624+AB633+AB642</f>
        <v/>
      </c>
      <c r="AC651" s="37">
        <f>AC624+AC633+AC642</f>
        <v/>
      </c>
      <c r="AD651" s="40">
        <f>NEWPOLICY(AD624,AD633,AD642)</f>
        <v/>
      </c>
      <c r="AF651" s="11">
        <f>LOWER(Settings!$C$4)&amp;".mit."&amp;$A651&amp;IF($C651="","","."&amp;$C651&amp;"."&amp;$B651)&amp;IF(INDEX(Variables!$D$5:$D$205,MATCH($A651,Variables!$A$5:$A$205,0))="","","."&amp;INDEX(Variables!$D$5:$D$205,MATCH($A651,Variables!$A$5:$A$205,0)))&amp;"."&amp;AF$5</f>
        <v/>
      </c>
      <c r="AG651" s="38">
        <f>AG624+AG633+AG642</f>
        <v/>
      </c>
      <c r="AH651" s="37">
        <f>AH624+AH633+AH642</f>
        <v/>
      </c>
      <c r="AI651" s="37">
        <f>AI624+AI633+AI642</f>
        <v/>
      </c>
      <c r="AJ651" s="37">
        <f>AJ624+AJ633+AJ642</f>
        <v/>
      </c>
      <c r="AK651" s="37">
        <f>AK624+AK633+AK642</f>
        <v/>
      </c>
      <c r="AL651" s="37">
        <f>AL624+AL633+AL642</f>
        <v/>
      </c>
      <c r="AM651" s="37">
        <f>AM624+AM633+AM642</f>
        <v/>
      </c>
      <c r="AN651" s="37">
        <f>AN624+AN633+AN642</f>
        <v/>
      </c>
      <c r="AO651" s="37">
        <f>AO624+AO633+AO642</f>
        <v/>
      </c>
      <c r="AP651" s="37">
        <f>AP624+AP633+AP642</f>
        <v/>
      </c>
      <c r="AQ651" s="37">
        <f>AQ624+AQ633+AQ642</f>
        <v/>
      </c>
      <c r="AR651" s="37">
        <f>AR624+AR633+AR642</f>
        <v/>
      </c>
      <c r="AS651" s="37">
        <f>AS624+AS633+AS642</f>
        <v/>
      </c>
      <c r="AT651" s="37">
        <f>AT624+AT633+AT642</f>
        <v/>
      </c>
      <c r="AU651" s="37">
        <f>AU624+AU633+AU642</f>
        <v/>
      </c>
      <c r="AV651" s="37">
        <f>AV624+AV633+AV642</f>
        <v/>
      </c>
      <c r="AW651" s="37">
        <f>AW624+AW633+AW642</f>
        <v/>
      </c>
      <c r="AX651" s="37">
        <f>AX624+AX633+AX642</f>
        <v/>
      </c>
      <c r="AY651" s="40">
        <f>NEWPOLICY(AY624,AY633,AY642)</f>
        <v/>
      </c>
    </row>
    <row r="652" hidden="1" outlineLevel="2">
      <c r="A652" s="14" t="inlineStr">
        <is>
          <t>nce</t>
        </is>
      </c>
      <c r="B652" s="14" t="inlineStr">
        <is>
          <t>bio</t>
        </is>
      </c>
      <c r="C652" s="14" t="inlineStr">
        <is>
          <t>ral</t>
        </is>
      </c>
      <c r="D652" s="36" t="n"/>
      <c r="E652" s="36" t="n"/>
      <c r="F652" s="36" t="n"/>
      <c r="G652" s="36" t="n"/>
      <c r="H652" s="14">
        <f>INDEX(Variables!$B$5:$B$205,MATCH($A652,Variables!$A$5:$A$205,0))&amp;IF($C652="",""," | "&amp;INDEX(Mapping!$B$5:$B$26,MATCH($C652,Mapping!$A$5:$A$26,0))&amp;" | "&amp;INDEX(Mapping!$B$30:$B$46,MATCH($B652,Mapping!$A$30:$A$46,0)))</f>
        <v/>
      </c>
      <c r="I652" s="14">
        <f>INDEX(Variables!$C$5:$C$205,MATCH($A652,Variables!$A$5:$A$205,0))</f>
        <v/>
      </c>
      <c r="J652" s="14">
        <f>INDEX(Variables!$E$5:$E$205,MATCH($A652,Variables!$A$5:$A$205,0))</f>
        <v/>
      </c>
      <c r="K652" s="11">
        <f>LOWER(Settings!$C$4)&amp;".mit."&amp;$A652&amp;IF($C652="","","."&amp;$C652&amp;"."&amp;$B652)&amp;IF(INDEX(Variables!$D$5:$D$205,MATCH($A652,Variables!$A$5:$A$205,0))="","","."&amp;INDEX(Variables!$D$5:$D$205,MATCH($A652,Variables!$A$5:$A$205,0)))&amp;"."&amp;K$5</f>
        <v/>
      </c>
      <c r="L652" s="38">
        <f>L625+L634+L643</f>
        <v/>
      </c>
      <c r="M652" s="37">
        <f>M625+M634+M643</f>
        <v/>
      </c>
      <c r="N652" s="37">
        <f>N625+N634+N643</f>
        <v/>
      </c>
      <c r="O652" s="37">
        <f>O625+O634+O643</f>
        <v/>
      </c>
      <c r="P652" s="37">
        <f>P625+P634+P643</f>
        <v/>
      </c>
      <c r="Q652" s="37">
        <f>Q625+Q634+Q643</f>
        <v/>
      </c>
      <c r="R652" s="37">
        <f>R625+R634+R643</f>
        <v/>
      </c>
      <c r="S652" s="37">
        <f>S625+S634+S643</f>
        <v/>
      </c>
      <c r="T652" s="37">
        <f>T625+T634+T643</f>
        <v/>
      </c>
      <c r="U652" s="37">
        <f>U625+U634+U643</f>
        <v/>
      </c>
      <c r="V652" s="37">
        <f>V625+V634+V643</f>
        <v/>
      </c>
      <c r="W652" s="37">
        <f>W625+W634+W643</f>
        <v/>
      </c>
      <c r="X652" s="37">
        <f>X625+X634+X643</f>
        <v/>
      </c>
      <c r="Y652" s="37">
        <f>Y625+Y634+Y643</f>
        <v/>
      </c>
      <c r="Z652" s="37">
        <f>Z625+Z634+Z643</f>
        <v/>
      </c>
      <c r="AA652" s="37">
        <f>AA625+AA634+AA643</f>
        <v/>
      </c>
      <c r="AB652" s="37">
        <f>AB625+AB634+AB643</f>
        <v/>
      </c>
      <c r="AC652" s="37">
        <f>AC625+AC634+AC643</f>
        <v/>
      </c>
      <c r="AD652" s="40">
        <f>NEWPOLICY(AD625,AD634,AD643)</f>
        <v/>
      </c>
      <c r="AF652" s="11">
        <f>LOWER(Settings!$C$4)&amp;".mit."&amp;$A652&amp;IF($C652="","","."&amp;$C652&amp;"."&amp;$B652)&amp;IF(INDEX(Variables!$D$5:$D$205,MATCH($A652,Variables!$A$5:$A$205,0))="","","."&amp;INDEX(Variables!$D$5:$D$205,MATCH($A652,Variables!$A$5:$A$205,0)))&amp;"."&amp;AF$5</f>
        <v/>
      </c>
      <c r="AG652" s="38">
        <f>AG625+AG634+AG643</f>
        <v/>
      </c>
      <c r="AH652" s="37">
        <f>AH625+AH634+AH643</f>
        <v/>
      </c>
      <c r="AI652" s="37">
        <f>AI625+AI634+AI643</f>
        <v/>
      </c>
      <c r="AJ652" s="37">
        <f>AJ625+AJ634+AJ643</f>
        <v/>
      </c>
      <c r="AK652" s="37">
        <f>AK625+AK634+AK643</f>
        <v/>
      </c>
      <c r="AL652" s="37">
        <f>AL625+AL634+AL643</f>
        <v/>
      </c>
      <c r="AM652" s="37">
        <f>AM625+AM634+AM643</f>
        <v/>
      </c>
      <c r="AN652" s="37">
        <f>AN625+AN634+AN643</f>
        <v/>
      </c>
      <c r="AO652" s="37">
        <f>AO625+AO634+AO643</f>
        <v/>
      </c>
      <c r="AP652" s="37">
        <f>AP625+AP634+AP643</f>
        <v/>
      </c>
      <c r="AQ652" s="37">
        <f>AQ625+AQ634+AQ643</f>
        <v/>
      </c>
      <c r="AR652" s="37">
        <f>AR625+AR634+AR643</f>
        <v/>
      </c>
      <c r="AS652" s="37">
        <f>AS625+AS634+AS643</f>
        <v/>
      </c>
      <c r="AT652" s="37">
        <f>AT625+AT634+AT643</f>
        <v/>
      </c>
      <c r="AU652" s="37">
        <f>AU625+AU634+AU643</f>
        <v/>
      </c>
      <c r="AV652" s="37">
        <f>AV625+AV634+AV643</f>
        <v/>
      </c>
      <c r="AW652" s="37">
        <f>AW625+AW634+AW643</f>
        <v/>
      </c>
      <c r="AX652" s="37">
        <f>AX625+AX634+AX643</f>
        <v/>
      </c>
      <c r="AY652" s="40">
        <f>NEWPOLICY(AY625,AY634,AY643)</f>
        <v/>
      </c>
    </row>
    <row r="653" hidden="1" outlineLevel="2"/>
    <row r="654" hidden="1" outlineLevel="2">
      <c r="A654" s="14" t="inlineStr">
        <is>
          <t>atp</t>
        </is>
      </c>
      <c r="B654" s="14" t="inlineStr">
        <is>
          <t>coa</t>
        </is>
      </c>
      <c r="C654" s="14" t="inlineStr">
        <is>
          <t>ral</t>
        </is>
      </c>
      <c r="D654" s="37">
        <f>INDEX(Inputs!$R$5:$R$132,MATCH($B654&amp;"|"&amp;$C654,Inputs!$A$5:$A$132,0))</f>
        <v/>
      </c>
      <c r="E654" s="37">
        <f>INDEX(Inputs!$S$5:$S$132,MATCH($B654&amp;"|"&amp;$C654,Inputs!$A$5:$A$132,0))</f>
        <v/>
      </c>
      <c r="F654" s="36" t="n"/>
      <c r="G654" s="36" t="n"/>
      <c r="H654" s="14">
        <f>INDEX(Variables!$B$5:$B$205,MATCH($A654,Variables!$A$5:$A$205,0))&amp;IF($C654="",""," | "&amp;INDEX(Mapping!$B$5:$B$26,MATCH($C654,Mapping!$A$5:$A$26,0))&amp;" | "&amp;INDEX(Mapping!$B$30:$B$46,MATCH($B654,Mapping!$A$30:$A$46,0)))</f>
        <v/>
      </c>
      <c r="I654" s="14">
        <f>INDEX(Variables!$C$5:$C$205,MATCH($A654,Variables!$A$5:$A$205,0))</f>
        <v/>
      </c>
      <c r="J654" s="14">
        <f>INDEX(Variables!$E$5:$E$205,MATCH($A654,Variables!$A$5:$A$205,0))</f>
        <v/>
      </c>
      <c r="K654" s="11">
        <f>LOWER(Settings!$C$4)&amp;".mit."&amp;$A654&amp;IF($C654="","","."&amp;$C654&amp;"."&amp;$B654)&amp;IF(INDEX(Variables!$D$5:$D$205,MATCH($A654,Variables!$A$5:$A$205,0))="","","."&amp;INDEX(Variables!$D$5:$D$205,MATCH($A654,Variables!$A$5:$A$205,0)))&amp;"."&amp;K$5</f>
        <v/>
      </c>
      <c r="L654" s="38">
        <f>MAX(INDEX(L$292:L$303,$D654)+L645*(1+$E654),0.01)</f>
        <v/>
      </c>
      <c r="M654" s="37">
        <f>MAX(INDEX(M$292:M$303,$D654)+M645*(1+$E654),0.01)</f>
        <v/>
      </c>
      <c r="N654" s="37">
        <f>MAX(INDEX(N$292:N$303,$D654)+N645*(1+$E654),0.01)</f>
        <v/>
      </c>
      <c r="O654" s="37">
        <f>MAX(INDEX(O$292:O$303,$D654)+O645*(1+$E654),0.01)</f>
        <v/>
      </c>
      <c r="P654" s="37">
        <f>MAX(INDEX(P$292:P$303,$D654)+P645*(1+$E654),0.01)</f>
        <v/>
      </c>
      <c r="Q654" s="37">
        <f>MAX(INDEX(Q$292:Q$303,$D654)+Q645*(1+$E654),0.01)</f>
        <v/>
      </c>
      <c r="R654" s="37">
        <f>MAX(INDEX(R$292:R$303,$D654)+R645*(1+$E654),0.01)</f>
        <v/>
      </c>
      <c r="S654" s="37">
        <f>MAX(INDEX(S$292:S$303,$D654)+S645*(1+$E654),0.01)</f>
        <v/>
      </c>
      <c r="T654" s="37">
        <f>MAX(INDEX(T$292:T$303,$D654)+T645*(1+$E654),0.01)</f>
        <v/>
      </c>
      <c r="U654" s="37">
        <f>MAX(INDEX(U$292:U$303,$D654)+U645*(1+$E654),0.01)</f>
        <v/>
      </c>
      <c r="V654" s="37">
        <f>MAX(INDEX(V$292:V$303,$D654)+V645*(1+$E654),0.01)</f>
        <v/>
      </c>
      <c r="W654" s="37">
        <f>MAX(INDEX(W$292:W$303,$D654)+W645*(1+$E654),0.01)</f>
        <v/>
      </c>
      <c r="X654" s="37">
        <f>MAX(INDEX(X$292:X$303,$D654)+X645*(1+$E654),0.01)</f>
        <v/>
      </c>
      <c r="Y654" s="37">
        <f>MAX(INDEX(Y$292:Y$303,$D654)+Y645*(1+$E654),0.01)</f>
        <v/>
      </c>
      <c r="Z654" s="37">
        <f>MAX(INDEX(Z$292:Z$303,$D654)+Z645*(1+$E654),0.01)</f>
        <v/>
      </c>
      <c r="AA654" s="37">
        <f>MAX(INDEX(AA$292:AA$303,$D654)+AA645*(1+$E654),0.01)</f>
        <v/>
      </c>
      <c r="AB654" s="37">
        <f>MAX(INDEX(AB$292:AB$303,$D654)+AB645*(1+$E654),0.01)</f>
        <v/>
      </c>
      <c r="AC654" s="37">
        <f>MAX(INDEX(AC$292:AC$303,$D654)+AC645*(1+$E654),0.01)</f>
        <v/>
      </c>
      <c r="AD654" s="40">
        <f>POSTTAX(INDEX(AD$292:AD$303,$D654),AD645,$E654)</f>
        <v/>
      </c>
      <c r="AF654" s="11">
        <f>LOWER(Settings!$C$4)&amp;".mit."&amp;$A654&amp;IF($C654="","","."&amp;$C654&amp;"."&amp;$B654)&amp;IF(INDEX(Variables!$D$5:$D$205,MATCH($A654,Variables!$A$5:$A$205,0))="","","."&amp;INDEX(Variables!$D$5:$D$205,MATCH($A654,Variables!$A$5:$A$205,0)))&amp;"."&amp;AF$5</f>
        <v/>
      </c>
      <c r="AG654" s="38">
        <f>MAX(INDEX(AG$292:AG$303,$D654)+AG645*(1+$E654),0.01)</f>
        <v/>
      </c>
      <c r="AH654" s="37">
        <f>MAX(INDEX(AH$292:AH$303,$D654)+AH645*(1+$E654),0.01)</f>
        <v/>
      </c>
      <c r="AI654" s="37">
        <f>MAX(INDEX(AI$292:AI$303,$D654)+AI645*(1+$E654),0.01)</f>
        <v/>
      </c>
      <c r="AJ654" s="37">
        <f>MAX(INDEX(AJ$292:AJ$303,$D654)+AJ645*(1+$E654),0.01)</f>
        <v/>
      </c>
      <c r="AK654" s="37">
        <f>MAX(INDEX(AK$292:AK$303,$D654)+AK645*(1+$E654),0.01)</f>
        <v/>
      </c>
      <c r="AL654" s="37">
        <f>MAX(INDEX(AL$292:AL$303,$D654)+AL645*(1+$E654),0.01)</f>
        <v/>
      </c>
      <c r="AM654" s="37">
        <f>MAX(INDEX(AM$292:AM$303,$D654)+AM645*(1+$E654),0.01)</f>
        <v/>
      </c>
      <c r="AN654" s="37">
        <f>MAX(INDEX(AN$292:AN$303,$D654)+AN645*(1+$E654),0.01)</f>
        <v/>
      </c>
      <c r="AO654" s="37">
        <f>MAX(INDEX(AO$292:AO$303,$D654)+AO645*(1+$E654),0.01)</f>
        <v/>
      </c>
      <c r="AP654" s="37">
        <f>MAX(INDEX(AP$292:AP$303,$D654)+AP645*(1+$E654),0.01)</f>
        <v/>
      </c>
      <c r="AQ654" s="37">
        <f>MAX(INDEX(AQ$292:AQ$303,$D654)+AQ645*(1+$E654),0.01)</f>
        <v/>
      </c>
      <c r="AR654" s="37">
        <f>MAX(INDEX(AR$292:AR$303,$D654)+AR645*(1+$E654),0.01)</f>
        <v/>
      </c>
      <c r="AS654" s="37">
        <f>MAX(INDEX(AS$292:AS$303,$D654)+AS645*(1+$E654),0.01)</f>
        <v/>
      </c>
      <c r="AT654" s="37">
        <f>MAX(INDEX(AT$292:AT$303,$D654)+AT645*(1+$E654),0.01)</f>
        <v/>
      </c>
      <c r="AU654" s="37">
        <f>MAX(INDEX(AU$292:AU$303,$D654)+AU645*(1+$E654),0.01)</f>
        <v/>
      </c>
      <c r="AV654" s="37">
        <f>MAX(INDEX(AV$292:AV$303,$D654)+AV645*(1+$E654),0.01)</f>
        <v/>
      </c>
      <c r="AW654" s="37">
        <f>MAX(INDEX(AW$292:AW$303,$D654)+AW645*(1+$E654),0.01)</f>
        <v/>
      </c>
      <c r="AX654" s="37">
        <f>MAX(INDEX(AX$292:AX$303,$D654)+AX645*(1+$E654),0.01)</f>
        <v/>
      </c>
      <c r="AY654" s="40">
        <f>POSTTAX(INDEX(AY$292:AY$303,$D654),AY645,$E654)</f>
        <v/>
      </c>
    </row>
    <row r="655" hidden="1" outlineLevel="2">
      <c r="A655" s="14" t="inlineStr">
        <is>
          <t>atp</t>
        </is>
      </c>
      <c r="B655" s="14" t="inlineStr">
        <is>
          <t>nga</t>
        </is>
      </c>
      <c r="C655" s="14" t="inlineStr">
        <is>
          <t>ral</t>
        </is>
      </c>
      <c r="D655" s="37">
        <f>INDEX(Inputs!$R$5:$R$132,MATCH($B655&amp;"|"&amp;$C655,Inputs!$A$5:$A$132,0))</f>
        <v/>
      </c>
      <c r="E655" s="37">
        <f>INDEX(Inputs!$S$5:$S$132,MATCH($B655&amp;"|"&amp;$C655,Inputs!$A$5:$A$132,0))</f>
        <v/>
      </c>
      <c r="F655" s="36" t="n"/>
      <c r="G655" s="36" t="n"/>
      <c r="H655" s="14">
        <f>INDEX(Variables!$B$5:$B$205,MATCH($A655,Variables!$A$5:$A$205,0))&amp;IF($C655="",""," | "&amp;INDEX(Mapping!$B$5:$B$26,MATCH($C655,Mapping!$A$5:$A$26,0))&amp;" | "&amp;INDEX(Mapping!$B$30:$B$46,MATCH($B655,Mapping!$A$30:$A$46,0)))</f>
        <v/>
      </c>
      <c r="I655" s="14">
        <f>INDEX(Variables!$C$5:$C$205,MATCH($A655,Variables!$A$5:$A$205,0))</f>
        <v/>
      </c>
      <c r="J655" s="14">
        <f>INDEX(Variables!$E$5:$E$205,MATCH($A655,Variables!$A$5:$A$205,0))</f>
        <v/>
      </c>
      <c r="K655" s="11">
        <f>LOWER(Settings!$C$4)&amp;".mit."&amp;$A655&amp;IF($C655="","","."&amp;$C655&amp;"."&amp;$B655)&amp;IF(INDEX(Variables!$D$5:$D$205,MATCH($A655,Variables!$A$5:$A$205,0))="","","."&amp;INDEX(Variables!$D$5:$D$205,MATCH($A655,Variables!$A$5:$A$205,0)))&amp;"."&amp;K$5</f>
        <v/>
      </c>
      <c r="L655" s="38">
        <f>MAX(INDEX(L$292:L$303,$D655)+L646*(1+$E655),0.01)</f>
        <v/>
      </c>
      <c r="M655" s="37">
        <f>MAX(INDEX(M$292:M$303,$D655)+M646*(1+$E655),0.01)</f>
        <v/>
      </c>
      <c r="N655" s="37">
        <f>MAX(INDEX(N$292:N$303,$D655)+N646*(1+$E655),0.01)</f>
        <v/>
      </c>
      <c r="O655" s="37">
        <f>MAX(INDEX(O$292:O$303,$D655)+O646*(1+$E655),0.01)</f>
        <v/>
      </c>
      <c r="P655" s="37">
        <f>MAX(INDEX(P$292:P$303,$D655)+P646*(1+$E655),0.01)</f>
        <v/>
      </c>
      <c r="Q655" s="37">
        <f>MAX(INDEX(Q$292:Q$303,$D655)+Q646*(1+$E655),0.01)</f>
        <v/>
      </c>
      <c r="R655" s="37">
        <f>MAX(INDEX(R$292:R$303,$D655)+R646*(1+$E655),0.01)</f>
        <v/>
      </c>
      <c r="S655" s="37">
        <f>MAX(INDEX(S$292:S$303,$D655)+S646*(1+$E655),0.01)</f>
        <v/>
      </c>
      <c r="T655" s="37">
        <f>MAX(INDEX(T$292:T$303,$D655)+T646*(1+$E655),0.01)</f>
        <v/>
      </c>
      <c r="U655" s="37">
        <f>MAX(INDEX(U$292:U$303,$D655)+U646*(1+$E655),0.01)</f>
        <v/>
      </c>
      <c r="V655" s="37">
        <f>MAX(INDEX(V$292:V$303,$D655)+V646*(1+$E655),0.01)</f>
        <v/>
      </c>
      <c r="W655" s="37">
        <f>MAX(INDEX(W$292:W$303,$D655)+W646*(1+$E655),0.01)</f>
        <v/>
      </c>
      <c r="X655" s="37">
        <f>MAX(INDEX(X$292:X$303,$D655)+X646*(1+$E655),0.01)</f>
        <v/>
      </c>
      <c r="Y655" s="37">
        <f>MAX(INDEX(Y$292:Y$303,$D655)+Y646*(1+$E655),0.01)</f>
        <v/>
      </c>
      <c r="Z655" s="37">
        <f>MAX(INDEX(Z$292:Z$303,$D655)+Z646*(1+$E655),0.01)</f>
        <v/>
      </c>
      <c r="AA655" s="37">
        <f>MAX(INDEX(AA$292:AA$303,$D655)+AA646*(1+$E655),0.01)</f>
        <v/>
      </c>
      <c r="AB655" s="37">
        <f>MAX(INDEX(AB$292:AB$303,$D655)+AB646*(1+$E655),0.01)</f>
        <v/>
      </c>
      <c r="AC655" s="37">
        <f>MAX(INDEX(AC$292:AC$303,$D655)+AC646*(1+$E655),0.01)</f>
        <v/>
      </c>
      <c r="AD655" s="40">
        <f>POSTTAX(INDEX(AD$292:AD$303,$D655),AD646,$E655)</f>
        <v/>
      </c>
      <c r="AF655" s="11">
        <f>LOWER(Settings!$C$4)&amp;".mit."&amp;$A655&amp;IF($C655="","","."&amp;$C655&amp;"."&amp;$B655)&amp;IF(INDEX(Variables!$D$5:$D$205,MATCH($A655,Variables!$A$5:$A$205,0))="","","."&amp;INDEX(Variables!$D$5:$D$205,MATCH($A655,Variables!$A$5:$A$205,0)))&amp;"."&amp;AF$5</f>
        <v/>
      </c>
      <c r="AG655" s="38">
        <f>MAX(INDEX(AG$292:AG$303,$D655)+AG646*(1+$E655),0.01)</f>
        <v/>
      </c>
      <c r="AH655" s="37">
        <f>MAX(INDEX(AH$292:AH$303,$D655)+AH646*(1+$E655),0.01)</f>
        <v/>
      </c>
      <c r="AI655" s="37">
        <f>MAX(INDEX(AI$292:AI$303,$D655)+AI646*(1+$E655),0.01)</f>
        <v/>
      </c>
      <c r="AJ655" s="37">
        <f>MAX(INDEX(AJ$292:AJ$303,$D655)+AJ646*(1+$E655),0.01)</f>
        <v/>
      </c>
      <c r="AK655" s="37">
        <f>MAX(INDEX(AK$292:AK$303,$D655)+AK646*(1+$E655),0.01)</f>
        <v/>
      </c>
      <c r="AL655" s="37">
        <f>MAX(INDEX(AL$292:AL$303,$D655)+AL646*(1+$E655),0.01)</f>
        <v/>
      </c>
      <c r="AM655" s="37">
        <f>MAX(INDEX(AM$292:AM$303,$D655)+AM646*(1+$E655),0.01)</f>
        <v/>
      </c>
      <c r="AN655" s="37">
        <f>MAX(INDEX(AN$292:AN$303,$D655)+AN646*(1+$E655),0.01)</f>
        <v/>
      </c>
      <c r="AO655" s="37">
        <f>MAX(INDEX(AO$292:AO$303,$D655)+AO646*(1+$E655),0.01)</f>
        <v/>
      </c>
      <c r="AP655" s="37">
        <f>MAX(INDEX(AP$292:AP$303,$D655)+AP646*(1+$E655),0.01)</f>
        <v/>
      </c>
      <c r="AQ655" s="37">
        <f>MAX(INDEX(AQ$292:AQ$303,$D655)+AQ646*(1+$E655),0.01)</f>
        <v/>
      </c>
      <c r="AR655" s="37">
        <f>MAX(INDEX(AR$292:AR$303,$D655)+AR646*(1+$E655),0.01)</f>
        <v/>
      </c>
      <c r="AS655" s="37">
        <f>MAX(INDEX(AS$292:AS$303,$D655)+AS646*(1+$E655),0.01)</f>
        <v/>
      </c>
      <c r="AT655" s="37">
        <f>MAX(INDEX(AT$292:AT$303,$D655)+AT646*(1+$E655),0.01)</f>
        <v/>
      </c>
      <c r="AU655" s="37">
        <f>MAX(INDEX(AU$292:AU$303,$D655)+AU646*(1+$E655),0.01)</f>
        <v/>
      </c>
      <c r="AV655" s="37">
        <f>MAX(INDEX(AV$292:AV$303,$D655)+AV646*(1+$E655),0.01)</f>
        <v/>
      </c>
      <c r="AW655" s="37">
        <f>MAX(INDEX(AW$292:AW$303,$D655)+AW646*(1+$E655),0.01)</f>
        <v/>
      </c>
      <c r="AX655" s="37">
        <f>MAX(INDEX(AX$292:AX$303,$D655)+AX646*(1+$E655),0.01)</f>
        <v/>
      </c>
      <c r="AY655" s="40">
        <f>POSTTAX(INDEX(AY$292:AY$303,$D655),AY646,$E655)</f>
        <v/>
      </c>
    </row>
    <row r="656" hidden="1" outlineLevel="2">
      <c r="A656" s="14" t="inlineStr">
        <is>
          <t>atp</t>
        </is>
      </c>
      <c r="B656" s="14" t="inlineStr">
        <is>
          <t>gso</t>
        </is>
      </c>
      <c r="C656" s="14" t="inlineStr">
        <is>
          <t>ral</t>
        </is>
      </c>
      <c r="D656" s="37">
        <f>INDEX(Inputs!$R$5:$R$132,MATCH($B656&amp;"|"&amp;$C656,Inputs!$A$5:$A$132,0))</f>
        <v/>
      </c>
      <c r="E656" s="37">
        <f>INDEX(Inputs!$S$5:$S$132,MATCH($B656&amp;"|"&amp;$C656,Inputs!$A$5:$A$132,0))</f>
        <v/>
      </c>
      <c r="F656" s="36" t="n"/>
      <c r="G656" s="36" t="n"/>
      <c r="H656" s="14">
        <f>INDEX(Variables!$B$5:$B$205,MATCH($A656,Variables!$A$5:$A$205,0))&amp;IF($C656="",""," | "&amp;INDEX(Mapping!$B$5:$B$26,MATCH($C656,Mapping!$A$5:$A$26,0))&amp;" | "&amp;INDEX(Mapping!$B$30:$B$46,MATCH($B656,Mapping!$A$30:$A$46,0)))</f>
        <v/>
      </c>
      <c r="I656" s="14">
        <f>INDEX(Variables!$C$5:$C$205,MATCH($A656,Variables!$A$5:$A$205,0))</f>
        <v/>
      </c>
      <c r="J656" s="14">
        <f>INDEX(Variables!$E$5:$E$205,MATCH($A656,Variables!$A$5:$A$205,0))</f>
        <v/>
      </c>
      <c r="K656" s="11">
        <f>LOWER(Settings!$C$4)&amp;".mit."&amp;$A656&amp;IF($C656="","","."&amp;$C656&amp;"."&amp;$B656)&amp;IF(INDEX(Variables!$D$5:$D$205,MATCH($A656,Variables!$A$5:$A$205,0))="","","."&amp;INDEX(Variables!$D$5:$D$205,MATCH($A656,Variables!$A$5:$A$205,0)))&amp;"."&amp;K$5</f>
        <v/>
      </c>
      <c r="L656" s="38">
        <f>MAX(INDEX(L$292:L$303,$D656)+L647*(1+$E656),0.01)</f>
        <v/>
      </c>
      <c r="M656" s="37">
        <f>MAX(INDEX(M$292:M$303,$D656)+M647*(1+$E656),0.01)</f>
        <v/>
      </c>
      <c r="N656" s="37">
        <f>MAX(INDEX(N$292:N$303,$D656)+N647*(1+$E656),0.01)</f>
        <v/>
      </c>
      <c r="O656" s="37">
        <f>MAX(INDEX(O$292:O$303,$D656)+O647*(1+$E656),0.01)</f>
        <v/>
      </c>
      <c r="P656" s="37">
        <f>MAX(INDEX(P$292:P$303,$D656)+P647*(1+$E656),0.01)</f>
        <v/>
      </c>
      <c r="Q656" s="37">
        <f>MAX(INDEX(Q$292:Q$303,$D656)+Q647*(1+$E656),0.01)</f>
        <v/>
      </c>
      <c r="R656" s="37">
        <f>MAX(INDEX(R$292:R$303,$D656)+R647*(1+$E656),0.01)</f>
        <v/>
      </c>
      <c r="S656" s="37">
        <f>MAX(INDEX(S$292:S$303,$D656)+S647*(1+$E656),0.01)</f>
        <v/>
      </c>
      <c r="T656" s="37">
        <f>MAX(INDEX(T$292:T$303,$D656)+T647*(1+$E656),0.01)</f>
        <v/>
      </c>
      <c r="U656" s="37">
        <f>MAX(INDEX(U$292:U$303,$D656)+U647*(1+$E656),0.01)</f>
        <v/>
      </c>
      <c r="V656" s="37">
        <f>MAX(INDEX(V$292:V$303,$D656)+V647*(1+$E656),0.01)</f>
        <v/>
      </c>
      <c r="W656" s="37">
        <f>MAX(INDEX(W$292:W$303,$D656)+W647*(1+$E656),0.01)</f>
        <v/>
      </c>
      <c r="X656" s="37">
        <f>MAX(INDEX(X$292:X$303,$D656)+X647*(1+$E656),0.01)</f>
        <v/>
      </c>
      <c r="Y656" s="37">
        <f>MAX(INDEX(Y$292:Y$303,$D656)+Y647*(1+$E656),0.01)</f>
        <v/>
      </c>
      <c r="Z656" s="37">
        <f>MAX(INDEX(Z$292:Z$303,$D656)+Z647*(1+$E656),0.01)</f>
        <v/>
      </c>
      <c r="AA656" s="37">
        <f>MAX(INDEX(AA$292:AA$303,$D656)+AA647*(1+$E656),0.01)</f>
        <v/>
      </c>
      <c r="AB656" s="37">
        <f>MAX(INDEX(AB$292:AB$303,$D656)+AB647*(1+$E656),0.01)</f>
        <v/>
      </c>
      <c r="AC656" s="37">
        <f>MAX(INDEX(AC$292:AC$303,$D656)+AC647*(1+$E656),0.01)</f>
        <v/>
      </c>
      <c r="AD656" s="40">
        <f>POSTTAX(INDEX(AD$292:AD$303,$D656),AD647,$E656)</f>
        <v/>
      </c>
      <c r="AF656" s="11">
        <f>LOWER(Settings!$C$4)&amp;".mit."&amp;$A656&amp;IF($C656="","","."&amp;$C656&amp;"."&amp;$B656)&amp;IF(INDEX(Variables!$D$5:$D$205,MATCH($A656,Variables!$A$5:$A$205,0))="","","."&amp;INDEX(Variables!$D$5:$D$205,MATCH($A656,Variables!$A$5:$A$205,0)))&amp;"."&amp;AF$5</f>
        <v/>
      </c>
      <c r="AG656" s="38">
        <f>MAX(INDEX(AG$292:AG$303,$D656)+AG647*(1+$E656),0.01)</f>
        <v/>
      </c>
      <c r="AH656" s="37">
        <f>MAX(INDEX(AH$292:AH$303,$D656)+AH647*(1+$E656),0.01)</f>
        <v/>
      </c>
      <c r="AI656" s="37">
        <f>MAX(INDEX(AI$292:AI$303,$D656)+AI647*(1+$E656),0.01)</f>
        <v/>
      </c>
      <c r="AJ656" s="37">
        <f>MAX(INDEX(AJ$292:AJ$303,$D656)+AJ647*(1+$E656),0.01)</f>
        <v/>
      </c>
      <c r="AK656" s="37">
        <f>MAX(INDEX(AK$292:AK$303,$D656)+AK647*(1+$E656),0.01)</f>
        <v/>
      </c>
      <c r="AL656" s="37">
        <f>MAX(INDEX(AL$292:AL$303,$D656)+AL647*(1+$E656),0.01)</f>
        <v/>
      </c>
      <c r="AM656" s="37">
        <f>MAX(INDEX(AM$292:AM$303,$D656)+AM647*(1+$E656),0.01)</f>
        <v/>
      </c>
      <c r="AN656" s="37">
        <f>MAX(INDEX(AN$292:AN$303,$D656)+AN647*(1+$E656),0.01)</f>
        <v/>
      </c>
      <c r="AO656" s="37">
        <f>MAX(INDEX(AO$292:AO$303,$D656)+AO647*(1+$E656),0.01)</f>
        <v/>
      </c>
      <c r="AP656" s="37">
        <f>MAX(INDEX(AP$292:AP$303,$D656)+AP647*(1+$E656),0.01)</f>
        <v/>
      </c>
      <c r="AQ656" s="37">
        <f>MAX(INDEX(AQ$292:AQ$303,$D656)+AQ647*(1+$E656),0.01)</f>
        <v/>
      </c>
      <c r="AR656" s="37">
        <f>MAX(INDEX(AR$292:AR$303,$D656)+AR647*(1+$E656),0.01)</f>
        <v/>
      </c>
      <c r="AS656" s="37">
        <f>MAX(INDEX(AS$292:AS$303,$D656)+AS647*(1+$E656),0.01)</f>
        <v/>
      </c>
      <c r="AT656" s="37">
        <f>MAX(INDEX(AT$292:AT$303,$D656)+AT647*(1+$E656),0.01)</f>
        <v/>
      </c>
      <c r="AU656" s="37">
        <f>MAX(INDEX(AU$292:AU$303,$D656)+AU647*(1+$E656),0.01)</f>
        <v/>
      </c>
      <c r="AV656" s="37">
        <f>MAX(INDEX(AV$292:AV$303,$D656)+AV647*(1+$E656),0.01)</f>
        <v/>
      </c>
      <c r="AW656" s="37">
        <f>MAX(INDEX(AW$292:AW$303,$D656)+AW647*(1+$E656),0.01)</f>
        <v/>
      </c>
      <c r="AX656" s="37">
        <f>MAX(INDEX(AX$292:AX$303,$D656)+AX647*(1+$E656),0.01)</f>
        <v/>
      </c>
      <c r="AY656" s="40">
        <f>POSTTAX(INDEX(AY$292:AY$303,$D656),AY647,$E656)</f>
        <v/>
      </c>
    </row>
    <row r="657" hidden="1" outlineLevel="2">
      <c r="A657" s="14" t="inlineStr">
        <is>
          <t>atp</t>
        </is>
      </c>
      <c r="B657" s="14" t="inlineStr">
        <is>
          <t>die</t>
        </is>
      </c>
      <c r="C657" s="14" t="inlineStr">
        <is>
          <t>ral</t>
        </is>
      </c>
      <c r="D657" s="37">
        <f>INDEX(Inputs!$R$5:$R$132,MATCH($B657&amp;"|"&amp;$C657,Inputs!$A$5:$A$132,0))</f>
        <v/>
      </c>
      <c r="E657" s="37">
        <f>INDEX(Inputs!$S$5:$S$132,MATCH($B657&amp;"|"&amp;$C657,Inputs!$A$5:$A$132,0))</f>
        <v/>
      </c>
      <c r="F657" s="36" t="n"/>
      <c r="G657" s="36" t="n"/>
      <c r="H657" s="14">
        <f>INDEX(Variables!$B$5:$B$205,MATCH($A657,Variables!$A$5:$A$205,0))&amp;IF($C657="",""," | "&amp;INDEX(Mapping!$B$5:$B$26,MATCH($C657,Mapping!$A$5:$A$26,0))&amp;" | "&amp;INDEX(Mapping!$B$30:$B$46,MATCH($B657,Mapping!$A$30:$A$46,0)))</f>
        <v/>
      </c>
      <c r="I657" s="14">
        <f>INDEX(Variables!$C$5:$C$205,MATCH($A657,Variables!$A$5:$A$205,0))</f>
        <v/>
      </c>
      <c r="J657" s="14">
        <f>INDEX(Variables!$E$5:$E$205,MATCH($A657,Variables!$A$5:$A$205,0))</f>
        <v/>
      </c>
      <c r="K657" s="11">
        <f>LOWER(Settings!$C$4)&amp;".mit."&amp;$A657&amp;IF($C657="","","."&amp;$C657&amp;"."&amp;$B657)&amp;IF(INDEX(Variables!$D$5:$D$205,MATCH($A657,Variables!$A$5:$A$205,0))="","","."&amp;INDEX(Variables!$D$5:$D$205,MATCH($A657,Variables!$A$5:$A$205,0)))&amp;"."&amp;K$5</f>
        <v/>
      </c>
      <c r="L657" s="38">
        <f>MAX(INDEX(L$292:L$303,$D657)+L648*(1+$E657),0.01)</f>
        <v/>
      </c>
      <c r="M657" s="37">
        <f>MAX(INDEX(M$292:M$303,$D657)+M648*(1+$E657),0.01)</f>
        <v/>
      </c>
      <c r="N657" s="37">
        <f>MAX(INDEX(N$292:N$303,$D657)+N648*(1+$E657),0.01)</f>
        <v/>
      </c>
      <c r="O657" s="37">
        <f>MAX(INDEX(O$292:O$303,$D657)+O648*(1+$E657),0.01)</f>
        <v/>
      </c>
      <c r="P657" s="37">
        <f>MAX(INDEX(P$292:P$303,$D657)+P648*(1+$E657),0.01)</f>
        <v/>
      </c>
      <c r="Q657" s="37">
        <f>MAX(INDEX(Q$292:Q$303,$D657)+Q648*(1+$E657),0.01)</f>
        <v/>
      </c>
      <c r="R657" s="37">
        <f>MAX(INDEX(R$292:R$303,$D657)+R648*(1+$E657),0.01)</f>
        <v/>
      </c>
      <c r="S657" s="37">
        <f>MAX(INDEX(S$292:S$303,$D657)+S648*(1+$E657),0.01)</f>
        <v/>
      </c>
      <c r="T657" s="37">
        <f>MAX(INDEX(T$292:T$303,$D657)+T648*(1+$E657),0.01)</f>
        <v/>
      </c>
      <c r="U657" s="37">
        <f>MAX(INDEX(U$292:U$303,$D657)+U648*(1+$E657),0.01)</f>
        <v/>
      </c>
      <c r="V657" s="37">
        <f>MAX(INDEX(V$292:V$303,$D657)+V648*(1+$E657),0.01)</f>
        <v/>
      </c>
      <c r="W657" s="37">
        <f>MAX(INDEX(W$292:W$303,$D657)+W648*(1+$E657),0.01)</f>
        <v/>
      </c>
      <c r="X657" s="37">
        <f>MAX(INDEX(X$292:X$303,$D657)+X648*(1+$E657),0.01)</f>
        <v/>
      </c>
      <c r="Y657" s="37">
        <f>MAX(INDEX(Y$292:Y$303,$D657)+Y648*(1+$E657),0.01)</f>
        <v/>
      </c>
      <c r="Z657" s="37">
        <f>MAX(INDEX(Z$292:Z$303,$D657)+Z648*(1+$E657),0.01)</f>
        <v/>
      </c>
      <c r="AA657" s="37">
        <f>MAX(INDEX(AA$292:AA$303,$D657)+AA648*(1+$E657),0.01)</f>
        <v/>
      </c>
      <c r="AB657" s="37">
        <f>MAX(INDEX(AB$292:AB$303,$D657)+AB648*(1+$E657),0.01)</f>
        <v/>
      </c>
      <c r="AC657" s="37">
        <f>MAX(INDEX(AC$292:AC$303,$D657)+AC648*(1+$E657),0.01)</f>
        <v/>
      </c>
      <c r="AD657" s="40">
        <f>POSTTAX(INDEX(AD$292:AD$303,$D657),AD648,$E657)</f>
        <v/>
      </c>
      <c r="AF657" s="11">
        <f>LOWER(Settings!$C$4)&amp;".mit."&amp;$A657&amp;IF($C657="","","."&amp;$C657&amp;"."&amp;$B657)&amp;IF(INDEX(Variables!$D$5:$D$205,MATCH($A657,Variables!$A$5:$A$205,0))="","","."&amp;INDEX(Variables!$D$5:$D$205,MATCH($A657,Variables!$A$5:$A$205,0)))&amp;"."&amp;AF$5</f>
        <v/>
      </c>
      <c r="AG657" s="38">
        <f>MAX(INDEX(AG$292:AG$303,$D657)+AG648*(1+$E657),0.01)</f>
        <v/>
      </c>
      <c r="AH657" s="37">
        <f>MAX(INDEX(AH$292:AH$303,$D657)+AH648*(1+$E657),0.01)</f>
        <v/>
      </c>
      <c r="AI657" s="37">
        <f>MAX(INDEX(AI$292:AI$303,$D657)+AI648*(1+$E657),0.01)</f>
        <v/>
      </c>
      <c r="AJ657" s="37">
        <f>MAX(INDEX(AJ$292:AJ$303,$D657)+AJ648*(1+$E657),0.01)</f>
        <v/>
      </c>
      <c r="AK657" s="37">
        <f>MAX(INDEX(AK$292:AK$303,$D657)+AK648*(1+$E657),0.01)</f>
        <v/>
      </c>
      <c r="AL657" s="37">
        <f>MAX(INDEX(AL$292:AL$303,$D657)+AL648*(1+$E657),0.01)</f>
        <v/>
      </c>
      <c r="AM657" s="37">
        <f>MAX(INDEX(AM$292:AM$303,$D657)+AM648*(1+$E657),0.01)</f>
        <v/>
      </c>
      <c r="AN657" s="37">
        <f>MAX(INDEX(AN$292:AN$303,$D657)+AN648*(1+$E657),0.01)</f>
        <v/>
      </c>
      <c r="AO657" s="37">
        <f>MAX(INDEX(AO$292:AO$303,$D657)+AO648*(1+$E657),0.01)</f>
        <v/>
      </c>
      <c r="AP657" s="37">
        <f>MAX(INDEX(AP$292:AP$303,$D657)+AP648*(1+$E657),0.01)</f>
        <v/>
      </c>
      <c r="AQ657" s="37">
        <f>MAX(INDEX(AQ$292:AQ$303,$D657)+AQ648*(1+$E657),0.01)</f>
        <v/>
      </c>
      <c r="AR657" s="37">
        <f>MAX(INDEX(AR$292:AR$303,$D657)+AR648*(1+$E657),0.01)</f>
        <v/>
      </c>
      <c r="AS657" s="37">
        <f>MAX(INDEX(AS$292:AS$303,$D657)+AS648*(1+$E657),0.01)</f>
        <v/>
      </c>
      <c r="AT657" s="37">
        <f>MAX(INDEX(AT$292:AT$303,$D657)+AT648*(1+$E657),0.01)</f>
        <v/>
      </c>
      <c r="AU657" s="37">
        <f>MAX(INDEX(AU$292:AU$303,$D657)+AU648*(1+$E657),0.01)</f>
        <v/>
      </c>
      <c r="AV657" s="37">
        <f>MAX(INDEX(AV$292:AV$303,$D657)+AV648*(1+$E657),0.01)</f>
        <v/>
      </c>
      <c r="AW657" s="37">
        <f>MAX(INDEX(AW$292:AW$303,$D657)+AW648*(1+$E657),0.01)</f>
        <v/>
      </c>
      <c r="AX657" s="37">
        <f>MAX(INDEX(AX$292:AX$303,$D657)+AX648*(1+$E657),0.01)</f>
        <v/>
      </c>
      <c r="AY657" s="40">
        <f>POSTTAX(INDEX(AY$292:AY$303,$D657),AY648,$E657)</f>
        <v/>
      </c>
    </row>
    <row r="658" hidden="1" outlineLevel="2">
      <c r="A658" s="14" t="inlineStr">
        <is>
          <t>atp</t>
        </is>
      </c>
      <c r="B658" s="14" t="inlineStr">
        <is>
          <t>lpg</t>
        </is>
      </c>
      <c r="C658" s="14" t="inlineStr">
        <is>
          <t>ral</t>
        </is>
      </c>
      <c r="D658" s="37">
        <f>INDEX(Inputs!$R$5:$R$132,MATCH($B658&amp;"|"&amp;$C658,Inputs!$A$5:$A$132,0))</f>
        <v/>
      </c>
      <c r="E658" s="37">
        <f>INDEX(Inputs!$S$5:$S$132,MATCH($B658&amp;"|"&amp;$C658,Inputs!$A$5:$A$132,0))</f>
        <v/>
      </c>
      <c r="F658" s="36" t="n"/>
      <c r="G658" s="36" t="n"/>
      <c r="H658" s="14">
        <f>INDEX(Variables!$B$5:$B$205,MATCH($A658,Variables!$A$5:$A$205,0))&amp;IF($C658="",""," | "&amp;INDEX(Mapping!$B$5:$B$26,MATCH($C658,Mapping!$A$5:$A$26,0))&amp;" | "&amp;INDEX(Mapping!$B$30:$B$46,MATCH($B658,Mapping!$A$30:$A$46,0)))</f>
        <v/>
      </c>
      <c r="I658" s="14">
        <f>INDEX(Variables!$C$5:$C$205,MATCH($A658,Variables!$A$5:$A$205,0))</f>
        <v/>
      </c>
      <c r="J658" s="14">
        <f>INDEX(Variables!$E$5:$E$205,MATCH($A658,Variables!$A$5:$A$205,0))</f>
        <v/>
      </c>
      <c r="K658" s="11">
        <f>LOWER(Settings!$C$4)&amp;".mit."&amp;$A658&amp;IF($C658="","","."&amp;$C658&amp;"."&amp;$B658)&amp;IF(INDEX(Variables!$D$5:$D$205,MATCH($A658,Variables!$A$5:$A$205,0))="","","."&amp;INDEX(Variables!$D$5:$D$205,MATCH($A658,Variables!$A$5:$A$205,0)))&amp;"."&amp;K$5</f>
        <v/>
      </c>
      <c r="L658" s="38">
        <f>MAX(INDEX(L$292:L$303,$D658)+L649*(1+$E658),0.01)</f>
        <v/>
      </c>
      <c r="M658" s="37">
        <f>MAX(INDEX(M$292:M$303,$D658)+M649*(1+$E658),0.01)</f>
        <v/>
      </c>
      <c r="N658" s="37">
        <f>MAX(INDEX(N$292:N$303,$D658)+N649*(1+$E658),0.01)</f>
        <v/>
      </c>
      <c r="O658" s="37">
        <f>MAX(INDEX(O$292:O$303,$D658)+O649*(1+$E658),0.01)</f>
        <v/>
      </c>
      <c r="P658" s="37">
        <f>MAX(INDEX(P$292:P$303,$D658)+P649*(1+$E658),0.01)</f>
        <v/>
      </c>
      <c r="Q658" s="37">
        <f>MAX(INDEX(Q$292:Q$303,$D658)+Q649*(1+$E658),0.01)</f>
        <v/>
      </c>
      <c r="R658" s="37">
        <f>MAX(INDEX(R$292:R$303,$D658)+R649*(1+$E658),0.01)</f>
        <v/>
      </c>
      <c r="S658" s="37">
        <f>MAX(INDEX(S$292:S$303,$D658)+S649*(1+$E658),0.01)</f>
        <v/>
      </c>
      <c r="T658" s="37">
        <f>MAX(INDEX(T$292:T$303,$D658)+T649*(1+$E658),0.01)</f>
        <v/>
      </c>
      <c r="U658" s="37">
        <f>MAX(INDEX(U$292:U$303,$D658)+U649*(1+$E658),0.01)</f>
        <v/>
      </c>
      <c r="V658" s="37">
        <f>MAX(INDEX(V$292:V$303,$D658)+V649*(1+$E658),0.01)</f>
        <v/>
      </c>
      <c r="W658" s="37">
        <f>MAX(INDEX(W$292:W$303,$D658)+W649*(1+$E658),0.01)</f>
        <v/>
      </c>
      <c r="X658" s="37">
        <f>MAX(INDEX(X$292:X$303,$D658)+X649*(1+$E658),0.01)</f>
        <v/>
      </c>
      <c r="Y658" s="37">
        <f>MAX(INDEX(Y$292:Y$303,$D658)+Y649*(1+$E658),0.01)</f>
        <v/>
      </c>
      <c r="Z658" s="37">
        <f>MAX(INDEX(Z$292:Z$303,$D658)+Z649*(1+$E658),0.01)</f>
        <v/>
      </c>
      <c r="AA658" s="37">
        <f>MAX(INDEX(AA$292:AA$303,$D658)+AA649*(1+$E658),0.01)</f>
        <v/>
      </c>
      <c r="AB658" s="37">
        <f>MAX(INDEX(AB$292:AB$303,$D658)+AB649*(1+$E658),0.01)</f>
        <v/>
      </c>
      <c r="AC658" s="37">
        <f>MAX(INDEX(AC$292:AC$303,$D658)+AC649*(1+$E658),0.01)</f>
        <v/>
      </c>
      <c r="AD658" s="40">
        <f>POSTTAX(INDEX(AD$292:AD$303,$D658),AD649,$E658)</f>
        <v/>
      </c>
      <c r="AF658" s="11">
        <f>LOWER(Settings!$C$4)&amp;".mit."&amp;$A658&amp;IF($C658="","","."&amp;$C658&amp;"."&amp;$B658)&amp;IF(INDEX(Variables!$D$5:$D$205,MATCH($A658,Variables!$A$5:$A$205,0))="","","."&amp;INDEX(Variables!$D$5:$D$205,MATCH($A658,Variables!$A$5:$A$205,0)))&amp;"."&amp;AF$5</f>
        <v/>
      </c>
      <c r="AG658" s="38">
        <f>MAX(INDEX(AG$292:AG$303,$D658)+AG649*(1+$E658),0.01)</f>
        <v/>
      </c>
      <c r="AH658" s="37">
        <f>MAX(INDEX(AH$292:AH$303,$D658)+AH649*(1+$E658),0.01)</f>
        <v/>
      </c>
      <c r="AI658" s="37">
        <f>MAX(INDEX(AI$292:AI$303,$D658)+AI649*(1+$E658),0.01)</f>
        <v/>
      </c>
      <c r="AJ658" s="37">
        <f>MAX(INDEX(AJ$292:AJ$303,$D658)+AJ649*(1+$E658),0.01)</f>
        <v/>
      </c>
      <c r="AK658" s="37">
        <f>MAX(INDEX(AK$292:AK$303,$D658)+AK649*(1+$E658),0.01)</f>
        <v/>
      </c>
      <c r="AL658" s="37">
        <f>MAX(INDEX(AL$292:AL$303,$D658)+AL649*(1+$E658),0.01)</f>
        <v/>
      </c>
      <c r="AM658" s="37">
        <f>MAX(INDEX(AM$292:AM$303,$D658)+AM649*(1+$E658),0.01)</f>
        <v/>
      </c>
      <c r="AN658" s="37">
        <f>MAX(INDEX(AN$292:AN$303,$D658)+AN649*(1+$E658),0.01)</f>
        <v/>
      </c>
      <c r="AO658" s="37">
        <f>MAX(INDEX(AO$292:AO$303,$D658)+AO649*(1+$E658),0.01)</f>
        <v/>
      </c>
      <c r="AP658" s="37">
        <f>MAX(INDEX(AP$292:AP$303,$D658)+AP649*(1+$E658),0.01)</f>
        <v/>
      </c>
      <c r="AQ658" s="37">
        <f>MAX(INDEX(AQ$292:AQ$303,$D658)+AQ649*(1+$E658),0.01)</f>
        <v/>
      </c>
      <c r="AR658" s="37">
        <f>MAX(INDEX(AR$292:AR$303,$D658)+AR649*(1+$E658),0.01)</f>
        <v/>
      </c>
      <c r="AS658" s="37">
        <f>MAX(INDEX(AS$292:AS$303,$D658)+AS649*(1+$E658),0.01)</f>
        <v/>
      </c>
      <c r="AT658" s="37">
        <f>MAX(INDEX(AT$292:AT$303,$D658)+AT649*(1+$E658),0.01)</f>
        <v/>
      </c>
      <c r="AU658" s="37">
        <f>MAX(INDEX(AU$292:AU$303,$D658)+AU649*(1+$E658),0.01)</f>
        <v/>
      </c>
      <c r="AV658" s="37">
        <f>MAX(INDEX(AV$292:AV$303,$D658)+AV649*(1+$E658),0.01)</f>
        <v/>
      </c>
      <c r="AW658" s="37">
        <f>MAX(INDEX(AW$292:AW$303,$D658)+AW649*(1+$E658),0.01)</f>
        <v/>
      </c>
      <c r="AX658" s="37">
        <f>MAX(INDEX(AX$292:AX$303,$D658)+AX649*(1+$E658),0.01)</f>
        <v/>
      </c>
      <c r="AY658" s="40">
        <f>POSTTAX(INDEX(AY$292:AY$303,$D658),AY649,$E658)</f>
        <v/>
      </c>
    </row>
    <row r="659" hidden="1" outlineLevel="2">
      <c r="A659" s="14" t="inlineStr">
        <is>
          <t>atp</t>
        </is>
      </c>
      <c r="B659" s="14" t="inlineStr">
        <is>
          <t>ker</t>
        </is>
      </c>
      <c r="C659" s="14" t="inlineStr">
        <is>
          <t>ral</t>
        </is>
      </c>
      <c r="D659" s="37">
        <f>INDEX(Inputs!$R$5:$R$132,MATCH($B659&amp;"|"&amp;$C659,Inputs!$A$5:$A$132,0))</f>
        <v/>
      </c>
      <c r="E659" s="37">
        <f>INDEX(Inputs!$S$5:$S$132,MATCH($B659&amp;"|"&amp;$C659,Inputs!$A$5:$A$132,0))</f>
        <v/>
      </c>
      <c r="F659" s="36" t="n"/>
      <c r="G659" s="36" t="n"/>
      <c r="H659" s="14">
        <f>INDEX(Variables!$B$5:$B$205,MATCH($A659,Variables!$A$5:$A$205,0))&amp;IF($C659="",""," | "&amp;INDEX(Mapping!$B$5:$B$26,MATCH($C659,Mapping!$A$5:$A$26,0))&amp;" | "&amp;INDEX(Mapping!$B$30:$B$46,MATCH($B659,Mapping!$A$30:$A$46,0)))</f>
        <v/>
      </c>
      <c r="I659" s="14">
        <f>INDEX(Variables!$C$5:$C$205,MATCH($A659,Variables!$A$5:$A$205,0))</f>
        <v/>
      </c>
      <c r="J659" s="14">
        <f>INDEX(Variables!$E$5:$E$205,MATCH($A659,Variables!$A$5:$A$205,0))</f>
        <v/>
      </c>
      <c r="K659" s="11">
        <f>LOWER(Settings!$C$4)&amp;".mit."&amp;$A659&amp;IF($C659="","","."&amp;$C659&amp;"."&amp;$B659)&amp;IF(INDEX(Variables!$D$5:$D$205,MATCH($A659,Variables!$A$5:$A$205,0))="","","."&amp;INDEX(Variables!$D$5:$D$205,MATCH($A659,Variables!$A$5:$A$205,0)))&amp;"."&amp;K$5</f>
        <v/>
      </c>
      <c r="L659" s="38">
        <f>MAX(INDEX(L$292:L$303,$D659)+L650*(1+$E659),0.01)</f>
        <v/>
      </c>
      <c r="M659" s="37">
        <f>MAX(INDEX(M$292:M$303,$D659)+M650*(1+$E659),0.01)</f>
        <v/>
      </c>
      <c r="N659" s="37">
        <f>MAX(INDEX(N$292:N$303,$D659)+N650*(1+$E659),0.01)</f>
        <v/>
      </c>
      <c r="O659" s="37">
        <f>MAX(INDEX(O$292:O$303,$D659)+O650*(1+$E659),0.01)</f>
        <v/>
      </c>
      <c r="P659" s="37">
        <f>MAX(INDEX(P$292:P$303,$D659)+P650*(1+$E659),0.01)</f>
        <v/>
      </c>
      <c r="Q659" s="37">
        <f>MAX(INDEX(Q$292:Q$303,$D659)+Q650*(1+$E659),0.01)</f>
        <v/>
      </c>
      <c r="R659" s="37">
        <f>MAX(INDEX(R$292:R$303,$D659)+R650*(1+$E659),0.01)</f>
        <v/>
      </c>
      <c r="S659" s="37">
        <f>MAX(INDEX(S$292:S$303,$D659)+S650*(1+$E659),0.01)</f>
        <v/>
      </c>
      <c r="T659" s="37">
        <f>MAX(INDEX(T$292:T$303,$D659)+T650*(1+$E659),0.01)</f>
        <v/>
      </c>
      <c r="U659" s="37">
        <f>MAX(INDEX(U$292:U$303,$D659)+U650*(1+$E659),0.01)</f>
        <v/>
      </c>
      <c r="V659" s="37">
        <f>MAX(INDEX(V$292:V$303,$D659)+V650*(1+$E659),0.01)</f>
        <v/>
      </c>
      <c r="W659" s="37">
        <f>MAX(INDEX(W$292:W$303,$D659)+W650*(1+$E659),0.01)</f>
        <v/>
      </c>
      <c r="X659" s="37">
        <f>MAX(INDEX(X$292:X$303,$D659)+X650*(1+$E659),0.01)</f>
        <v/>
      </c>
      <c r="Y659" s="37">
        <f>MAX(INDEX(Y$292:Y$303,$D659)+Y650*(1+$E659),0.01)</f>
        <v/>
      </c>
      <c r="Z659" s="37">
        <f>MAX(INDEX(Z$292:Z$303,$D659)+Z650*(1+$E659),0.01)</f>
        <v/>
      </c>
      <c r="AA659" s="37">
        <f>MAX(INDEX(AA$292:AA$303,$D659)+AA650*(1+$E659),0.01)</f>
        <v/>
      </c>
      <c r="AB659" s="37">
        <f>MAX(INDEX(AB$292:AB$303,$D659)+AB650*(1+$E659),0.01)</f>
        <v/>
      </c>
      <c r="AC659" s="37">
        <f>MAX(INDEX(AC$292:AC$303,$D659)+AC650*(1+$E659),0.01)</f>
        <v/>
      </c>
      <c r="AD659" s="40">
        <f>POSTTAX(INDEX(AD$292:AD$303,$D659),AD650,$E659)</f>
        <v/>
      </c>
      <c r="AF659" s="11">
        <f>LOWER(Settings!$C$4)&amp;".mit."&amp;$A659&amp;IF($C659="","","."&amp;$C659&amp;"."&amp;$B659)&amp;IF(INDEX(Variables!$D$5:$D$205,MATCH($A659,Variables!$A$5:$A$205,0))="","","."&amp;INDEX(Variables!$D$5:$D$205,MATCH($A659,Variables!$A$5:$A$205,0)))&amp;"."&amp;AF$5</f>
        <v/>
      </c>
      <c r="AG659" s="38">
        <f>MAX(INDEX(AG$292:AG$303,$D659)+AG650*(1+$E659),0.01)</f>
        <v/>
      </c>
      <c r="AH659" s="37">
        <f>MAX(INDEX(AH$292:AH$303,$D659)+AH650*(1+$E659),0.01)</f>
        <v/>
      </c>
      <c r="AI659" s="37">
        <f>MAX(INDEX(AI$292:AI$303,$D659)+AI650*(1+$E659),0.01)</f>
        <v/>
      </c>
      <c r="AJ659" s="37">
        <f>MAX(INDEX(AJ$292:AJ$303,$D659)+AJ650*(1+$E659),0.01)</f>
        <v/>
      </c>
      <c r="AK659" s="37">
        <f>MAX(INDEX(AK$292:AK$303,$D659)+AK650*(1+$E659),0.01)</f>
        <v/>
      </c>
      <c r="AL659" s="37">
        <f>MAX(INDEX(AL$292:AL$303,$D659)+AL650*(1+$E659),0.01)</f>
        <v/>
      </c>
      <c r="AM659" s="37">
        <f>MAX(INDEX(AM$292:AM$303,$D659)+AM650*(1+$E659),0.01)</f>
        <v/>
      </c>
      <c r="AN659" s="37">
        <f>MAX(INDEX(AN$292:AN$303,$D659)+AN650*(1+$E659),0.01)</f>
        <v/>
      </c>
      <c r="AO659" s="37">
        <f>MAX(INDEX(AO$292:AO$303,$D659)+AO650*(1+$E659),0.01)</f>
        <v/>
      </c>
      <c r="AP659" s="37">
        <f>MAX(INDEX(AP$292:AP$303,$D659)+AP650*(1+$E659),0.01)</f>
        <v/>
      </c>
      <c r="AQ659" s="37">
        <f>MAX(INDEX(AQ$292:AQ$303,$D659)+AQ650*(1+$E659),0.01)</f>
        <v/>
      </c>
      <c r="AR659" s="37">
        <f>MAX(INDEX(AR$292:AR$303,$D659)+AR650*(1+$E659),0.01)</f>
        <v/>
      </c>
      <c r="AS659" s="37">
        <f>MAX(INDEX(AS$292:AS$303,$D659)+AS650*(1+$E659),0.01)</f>
        <v/>
      </c>
      <c r="AT659" s="37">
        <f>MAX(INDEX(AT$292:AT$303,$D659)+AT650*(1+$E659),0.01)</f>
        <v/>
      </c>
      <c r="AU659" s="37">
        <f>MAX(INDEX(AU$292:AU$303,$D659)+AU650*(1+$E659),0.01)</f>
        <v/>
      </c>
      <c r="AV659" s="37">
        <f>MAX(INDEX(AV$292:AV$303,$D659)+AV650*(1+$E659),0.01)</f>
        <v/>
      </c>
      <c r="AW659" s="37">
        <f>MAX(INDEX(AW$292:AW$303,$D659)+AW650*(1+$E659),0.01)</f>
        <v/>
      </c>
      <c r="AX659" s="37">
        <f>MAX(INDEX(AX$292:AX$303,$D659)+AX650*(1+$E659),0.01)</f>
        <v/>
      </c>
      <c r="AY659" s="40">
        <f>POSTTAX(INDEX(AY$292:AY$303,$D659),AY650,$E659)</f>
        <v/>
      </c>
    </row>
    <row r="660" hidden="1" outlineLevel="2">
      <c r="A660" s="14" t="inlineStr">
        <is>
          <t>atp</t>
        </is>
      </c>
      <c r="B660" s="14" t="inlineStr">
        <is>
          <t>oop</t>
        </is>
      </c>
      <c r="C660" s="14" t="inlineStr">
        <is>
          <t>ral</t>
        </is>
      </c>
      <c r="D660" s="37">
        <f>INDEX(Inputs!$R$5:$R$132,MATCH($B660&amp;"|"&amp;$C660,Inputs!$A$5:$A$132,0))</f>
        <v/>
      </c>
      <c r="E660" s="37">
        <f>INDEX(Inputs!$S$5:$S$132,MATCH($B660&amp;"|"&amp;$C660,Inputs!$A$5:$A$132,0))</f>
        <v/>
      </c>
      <c r="F660" s="36" t="n"/>
      <c r="G660" s="36" t="n"/>
      <c r="H660" s="14">
        <f>INDEX(Variables!$B$5:$B$205,MATCH($A660,Variables!$A$5:$A$205,0))&amp;IF($C660="",""," | "&amp;INDEX(Mapping!$B$5:$B$26,MATCH($C660,Mapping!$A$5:$A$26,0))&amp;" | "&amp;INDEX(Mapping!$B$30:$B$46,MATCH($B660,Mapping!$A$30:$A$46,0)))</f>
        <v/>
      </c>
      <c r="I660" s="14">
        <f>INDEX(Variables!$C$5:$C$205,MATCH($A660,Variables!$A$5:$A$205,0))</f>
        <v/>
      </c>
      <c r="J660" s="14">
        <f>INDEX(Variables!$E$5:$E$205,MATCH($A660,Variables!$A$5:$A$205,0))</f>
        <v/>
      </c>
      <c r="K660" s="11">
        <f>LOWER(Settings!$C$4)&amp;".mit."&amp;$A660&amp;IF($C660="","","."&amp;$C660&amp;"."&amp;$B660)&amp;IF(INDEX(Variables!$D$5:$D$205,MATCH($A660,Variables!$A$5:$A$205,0))="","","."&amp;INDEX(Variables!$D$5:$D$205,MATCH($A660,Variables!$A$5:$A$205,0)))&amp;"."&amp;K$5</f>
        <v/>
      </c>
      <c r="L660" s="38">
        <f>MAX(INDEX(L$292:L$303,$D660)+L651*(1+$E660),0.01)</f>
        <v/>
      </c>
      <c r="M660" s="37">
        <f>MAX(INDEX(M$292:M$303,$D660)+M651*(1+$E660),0.01)</f>
        <v/>
      </c>
      <c r="N660" s="37">
        <f>MAX(INDEX(N$292:N$303,$D660)+N651*(1+$E660),0.01)</f>
        <v/>
      </c>
      <c r="O660" s="37">
        <f>MAX(INDEX(O$292:O$303,$D660)+O651*(1+$E660),0.01)</f>
        <v/>
      </c>
      <c r="P660" s="37">
        <f>MAX(INDEX(P$292:P$303,$D660)+P651*(1+$E660),0.01)</f>
        <v/>
      </c>
      <c r="Q660" s="37">
        <f>MAX(INDEX(Q$292:Q$303,$D660)+Q651*(1+$E660),0.01)</f>
        <v/>
      </c>
      <c r="R660" s="37">
        <f>MAX(INDEX(R$292:R$303,$D660)+R651*(1+$E660),0.01)</f>
        <v/>
      </c>
      <c r="S660" s="37">
        <f>MAX(INDEX(S$292:S$303,$D660)+S651*(1+$E660),0.01)</f>
        <v/>
      </c>
      <c r="T660" s="37">
        <f>MAX(INDEX(T$292:T$303,$D660)+T651*(1+$E660),0.01)</f>
        <v/>
      </c>
      <c r="U660" s="37">
        <f>MAX(INDEX(U$292:U$303,$D660)+U651*(1+$E660),0.01)</f>
        <v/>
      </c>
      <c r="V660" s="37">
        <f>MAX(INDEX(V$292:V$303,$D660)+V651*(1+$E660),0.01)</f>
        <v/>
      </c>
      <c r="W660" s="37">
        <f>MAX(INDEX(W$292:W$303,$D660)+W651*(1+$E660),0.01)</f>
        <v/>
      </c>
      <c r="X660" s="37">
        <f>MAX(INDEX(X$292:X$303,$D660)+X651*(1+$E660),0.01)</f>
        <v/>
      </c>
      <c r="Y660" s="37">
        <f>MAX(INDEX(Y$292:Y$303,$D660)+Y651*(1+$E660),0.01)</f>
        <v/>
      </c>
      <c r="Z660" s="37">
        <f>MAX(INDEX(Z$292:Z$303,$D660)+Z651*(1+$E660),0.01)</f>
        <v/>
      </c>
      <c r="AA660" s="37">
        <f>MAX(INDEX(AA$292:AA$303,$D660)+AA651*(1+$E660),0.01)</f>
        <v/>
      </c>
      <c r="AB660" s="37">
        <f>MAX(INDEX(AB$292:AB$303,$D660)+AB651*(1+$E660),0.01)</f>
        <v/>
      </c>
      <c r="AC660" s="37">
        <f>MAX(INDEX(AC$292:AC$303,$D660)+AC651*(1+$E660),0.01)</f>
        <v/>
      </c>
      <c r="AD660" s="40">
        <f>POSTTAX(INDEX(AD$292:AD$303,$D660),AD651,$E660)</f>
        <v/>
      </c>
      <c r="AF660" s="11">
        <f>LOWER(Settings!$C$4)&amp;".mit."&amp;$A660&amp;IF($C660="","","."&amp;$C660&amp;"."&amp;$B660)&amp;IF(INDEX(Variables!$D$5:$D$205,MATCH($A660,Variables!$A$5:$A$205,0))="","","."&amp;INDEX(Variables!$D$5:$D$205,MATCH($A660,Variables!$A$5:$A$205,0)))&amp;"."&amp;AF$5</f>
        <v/>
      </c>
      <c r="AG660" s="38">
        <f>MAX(INDEX(AG$292:AG$303,$D660)+AG651*(1+$E660),0.01)</f>
        <v/>
      </c>
      <c r="AH660" s="37">
        <f>MAX(INDEX(AH$292:AH$303,$D660)+AH651*(1+$E660),0.01)</f>
        <v/>
      </c>
      <c r="AI660" s="37">
        <f>MAX(INDEX(AI$292:AI$303,$D660)+AI651*(1+$E660),0.01)</f>
        <v/>
      </c>
      <c r="AJ660" s="37">
        <f>MAX(INDEX(AJ$292:AJ$303,$D660)+AJ651*(1+$E660),0.01)</f>
        <v/>
      </c>
      <c r="AK660" s="37">
        <f>MAX(INDEX(AK$292:AK$303,$D660)+AK651*(1+$E660),0.01)</f>
        <v/>
      </c>
      <c r="AL660" s="37">
        <f>MAX(INDEX(AL$292:AL$303,$D660)+AL651*(1+$E660),0.01)</f>
        <v/>
      </c>
      <c r="AM660" s="37">
        <f>MAX(INDEX(AM$292:AM$303,$D660)+AM651*(1+$E660),0.01)</f>
        <v/>
      </c>
      <c r="AN660" s="37">
        <f>MAX(INDEX(AN$292:AN$303,$D660)+AN651*(1+$E660),0.01)</f>
        <v/>
      </c>
      <c r="AO660" s="37">
        <f>MAX(INDEX(AO$292:AO$303,$D660)+AO651*(1+$E660),0.01)</f>
        <v/>
      </c>
      <c r="AP660" s="37">
        <f>MAX(INDEX(AP$292:AP$303,$D660)+AP651*(1+$E660),0.01)</f>
        <v/>
      </c>
      <c r="AQ660" s="37">
        <f>MAX(INDEX(AQ$292:AQ$303,$D660)+AQ651*(1+$E660),0.01)</f>
        <v/>
      </c>
      <c r="AR660" s="37">
        <f>MAX(INDEX(AR$292:AR$303,$D660)+AR651*(1+$E660),0.01)</f>
        <v/>
      </c>
      <c r="AS660" s="37">
        <f>MAX(INDEX(AS$292:AS$303,$D660)+AS651*(1+$E660),0.01)</f>
        <v/>
      </c>
      <c r="AT660" s="37">
        <f>MAX(INDEX(AT$292:AT$303,$D660)+AT651*(1+$E660),0.01)</f>
        <v/>
      </c>
      <c r="AU660" s="37">
        <f>MAX(INDEX(AU$292:AU$303,$D660)+AU651*(1+$E660),0.01)</f>
        <v/>
      </c>
      <c r="AV660" s="37">
        <f>MAX(INDEX(AV$292:AV$303,$D660)+AV651*(1+$E660),0.01)</f>
        <v/>
      </c>
      <c r="AW660" s="37">
        <f>MAX(INDEX(AW$292:AW$303,$D660)+AW651*(1+$E660),0.01)</f>
        <v/>
      </c>
      <c r="AX660" s="37">
        <f>MAX(INDEX(AX$292:AX$303,$D660)+AX651*(1+$E660),0.01)</f>
        <v/>
      </c>
      <c r="AY660" s="40">
        <f>POSTTAX(INDEX(AY$292:AY$303,$D660),AY651,$E660)</f>
        <v/>
      </c>
    </row>
    <row r="661" hidden="1" outlineLevel="2">
      <c r="A661" s="14" t="inlineStr">
        <is>
          <t>atp</t>
        </is>
      </c>
      <c r="B661" s="14" t="inlineStr">
        <is>
          <t>bio</t>
        </is>
      </c>
      <c r="C661" s="14" t="inlineStr">
        <is>
          <t>ral</t>
        </is>
      </c>
      <c r="D661" s="37">
        <f>INDEX(Inputs!$R$5:$R$132,MATCH($B661&amp;"|"&amp;$C661,Inputs!$A$5:$A$132,0))</f>
        <v/>
      </c>
      <c r="E661" s="37">
        <f>INDEX(Inputs!$S$5:$S$132,MATCH($B661&amp;"|"&amp;$C661,Inputs!$A$5:$A$132,0))</f>
        <v/>
      </c>
      <c r="F661" s="36" t="n"/>
      <c r="G661" s="36" t="n"/>
      <c r="H661" s="14">
        <f>INDEX(Variables!$B$5:$B$205,MATCH($A661,Variables!$A$5:$A$205,0))&amp;IF($C661="",""," | "&amp;INDEX(Mapping!$B$5:$B$26,MATCH($C661,Mapping!$A$5:$A$26,0))&amp;" | "&amp;INDEX(Mapping!$B$30:$B$46,MATCH($B661,Mapping!$A$30:$A$46,0)))</f>
        <v/>
      </c>
      <c r="I661" s="14">
        <f>INDEX(Variables!$C$5:$C$205,MATCH($A661,Variables!$A$5:$A$205,0))</f>
        <v/>
      </c>
      <c r="J661" s="14">
        <f>INDEX(Variables!$E$5:$E$205,MATCH($A661,Variables!$A$5:$A$205,0))</f>
        <v/>
      </c>
      <c r="K661" s="11">
        <f>LOWER(Settings!$C$4)&amp;".mit."&amp;$A661&amp;IF($C661="","","."&amp;$C661&amp;"."&amp;$B661)&amp;IF(INDEX(Variables!$D$5:$D$205,MATCH($A661,Variables!$A$5:$A$205,0))="","","."&amp;INDEX(Variables!$D$5:$D$205,MATCH($A661,Variables!$A$5:$A$205,0)))&amp;"."&amp;K$5</f>
        <v/>
      </c>
      <c r="L661" s="38">
        <f>MAX(INDEX(L$292:L$303,$D661)+L652*(1+$E661),0.01)</f>
        <v/>
      </c>
      <c r="M661" s="37">
        <f>MAX(INDEX(M$292:M$303,$D661)+M652*(1+$E661),0.01)</f>
        <v/>
      </c>
      <c r="N661" s="37">
        <f>MAX(INDEX(N$292:N$303,$D661)+N652*(1+$E661),0.01)</f>
        <v/>
      </c>
      <c r="O661" s="37">
        <f>MAX(INDEX(O$292:O$303,$D661)+O652*(1+$E661),0.01)</f>
        <v/>
      </c>
      <c r="P661" s="37">
        <f>MAX(INDEX(P$292:P$303,$D661)+P652*(1+$E661),0.01)</f>
        <v/>
      </c>
      <c r="Q661" s="37">
        <f>MAX(INDEX(Q$292:Q$303,$D661)+Q652*(1+$E661),0.01)</f>
        <v/>
      </c>
      <c r="R661" s="37">
        <f>MAX(INDEX(R$292:R$303,$D661)+R652*(1+$E661),0.01)</f>
        <v/>
      </c>
      <c r="S661" s="37">
        <f>MAX(INDEX(S$292:S$303,$D661)+S652*(1+$E661),0.01)</f>
        <v/>
      </c>
      <c r="T661" s="37">
        <f>MAX(INDEX(T$292:T$303,$D661)+T652*(1+$E661),0.01)</f>
        <v/>
      </c>
      <c r="U661" s="37">
        <f>MAX(INDEX(U$292:U$303,$D661)+U652*(1+$E661),0.01)</f>
        <v/>
      </c>
      <c r="V661" s="37">
        <f>MAX(INDEX(V$292:V$303,$D661)+V652*(1+$E661),0.01)</f>
        <v/>
      </c>
      <c r="W661" s="37">
        <f>MAX(INDEX(W$292:W$303,$D661)+W652*(1+$E661),0.01)</f>
        <v/>
      </c>
      <c r="X661" s="37">
        <f>MAX(INDEX(X$292:X$303,$D661)+X652*(1+$E661),0.01)</f>
        <v/>
      </c>
      <c r="Y661" s="37">
        <f>MAX(INDEX(Y$292:Y$303,$D661)+Y652*(1+$E661),0.01)</f>
        <v/>
      </c>
      <c r="Z661" s="37">
        <f>MAX(INDEX(Z$292:Z$303,$D661)+Z652*(1+$E661),0.01)</f>
        <v/>
      </c>
      <c r="AA661" s="37">
        <f>MAX(INDEX(AA$292:AA$303,$D661)+AA652*(1+$E661),0.01)</f>
        <v/>
      </c>
      <c r="AB661" s="37">
        <f>MAX(INDEX(AB$292:AB$303,$D661)+AB652*(1+$E661),0.01)</f>
        <v/>
      </c>
      <c r="AC661" s="37">
        <f>MAX(INDEX(AC$292:AC$303,$D661)+AC652*(1+$E661),0.01)</f>
        <v/>
      </c>
      <c r="AD661" s="40">
        <f>POSTTAX(INDEX(AD$292:AD$303,$D661),AD652,$E661)</f>
        <v/>
      </c>
      <c r="AF661" s="11">
        <f>LOWER(Settings!$C$4)&amp;".mit."&amp;$A661&amp;IF($C661="","","."&amp;$C661&amp;"."&amp;$B661)&amp;IF(INDEX(Variables!$D$5:$D$205,MATCH($A661,Variables!$A$5:$A$205,0))="","","."&amp;INDEX(Variables!$D$5:$D$205,MATCH($A661,Variables!$A$5:$A$205,0)))&amp;"."&amp;AF$5</f>
        <v/>
      </c>
      <c r="AG661" s="38">
        <f>MAX(INDEX(AG$292:AG$303,$D661)+AG652*(1+$E661),0.01)</f>
        <v/>
      </c>
      <c r="AH661" s="37">
        <f>MAX(INDEX(AH$292:AH$303,$D661)+AH652*(1+$E661),0.01)</f>
        <v/>
      </c>
      <c r="AI661" s="37">
        <f>MAX(INDEX(AI$292:AI$303,$D661)+AI652*(1+$E661),0.01)</f>
        <v/>
      </c>
      <c r="AJ661" s="37">
        <f>MAX(INDEX(AJ$292:AJ$303,$D661)+AJ652*(1+$E661),0.01)</f>
        <v/>
      </c>
      <c r="AK661" s="37">
        <f>MAX(INDEX(AK$292:AK$303,$D661)+AK652*(1+$E661),0.01)</f>
        <v/>
      </c>
      <c r="AL661" s="37">
        <f>MAX(INDEX(AL$292:AL$303,$D661)+AL652*(1+$E661),0.01)</f>
        <v/>
      </c>
      <c r="AM661" s="37">
        <f>MAX(INDEX(AM$292:AM$303,$D661)+AM652*(1+$E661),0.01)</f>
        <v/>
      </c>
      <c r="AN661" s="37">
        <f>MAX(INDEX(AN$292:AN$303,$D661)+AN652*(1+$E661),0.01)</f>
        <v/>
      </c>
      <c r="AO661" s="37">
        <f>MAX(INDEX(AO$292:AO$303,$D661)+AO652*(1+$E661),0.01)</f>
        <v/>
      </c>
      <c r="AP661" s="37">
        <f>MAX(INDEX(AP$292:AP$303,$D661)+AP652*(1+$E661),0.01)</f>
        <v/>
      </c>
      <c r="AQ661" s="37">
        <f>MAX(INDEX(AQ$292:AQ$303,$D661)+AQ652*(1+$E661),0.01)</f>
        <v/>
      </c>
      <c r="AR661" s="37">
        <f>MAX(INDEX(AR$292:AR$303,$D661)+AR652*(1+$E661),0.01)</f>
        <v/>
      </c>
      <c r="AS661" s="37">
        <f>MAX(INDEX(AS$292:AS$303,$D661)+AS652*(1+$E661),0.01)</f>
        <v/>
      </c>
      <c r="AT661" s="37">
        <f>MAX(INDEX(AT$292:AT$303,$D661)+AT652*(1+$E661),0.01)</f>
        <v/>
      </c>
      <c r="AU661" s="37">
        <f>MAX(INDEX(AU$292:AU$303,$D661)+AU652*(1+$E661),0.01)</f>
        <v/>
      </c>
      <c r="AV661" s="37">
        <f>MAX(INDEX(AV$292:AV$303,$D661)+AV652*(1+$E661),0.01)</f>
        <v/>
      </c>
      <c r="AW661" s="37">
        <f>MAX(INDEX(AW$292:AW$303,$D661)+AW652*(1+$E661),0.01)</f>
        <v/>
      </c>
      <c r="AX661" s="37">
        <f>MAX(INDEX(AX$292:AX$303,$D661)+AX652*(1+$E661),0.01)</f>
        <v/>
      </c>
      <c r="AY661" s="40">
        <f>POSTTAX(INDEX(AY$292:AY$303,$D661),AY652,$E661)</f>
        <v/>
      </c>
    </row>
    <row r="662" hidden="1" outlineLevel="2"/>
    <row r="663" hidden="1" outlineLevel="2">
      <c r="A663" s="14" t="inlineStr">
        <is>
          <t>shp</t>
        </is>
      </c>
      <c r="B663" s="14" t="inlineStr">
        <is>
          <t>coa</t>
        </is>
      </c>
      <c r="C663" s="14" t="inlineStr">
        <is>
          <t>ral</t>
        </is>
      </c>
      <c r="D663" s="37">
        <f>INDEX(Inputs!$M$5:$M$132,MATCH($B663&amp;"|"&amp;$C663,Inputs!$A$5:$A$132,0))</f>
        <v/>
      </c>
      <c r="E663" s="37">
        <f>INDEX(Inputs!$T$5:$T$132,MATCH($B663&amp;"|"&amp;$C663,Inputs!$A$5:$A$132,0))</f>
        <v/>
      </c>
      <c r="F663" s="37">
        <f>INDEX(Inputs!$K$5:$K$132,MATCH($B663&amp;"|"&amp;$C663,Inputs!$A$5:$A$132,0))</f>
        <v/>
      </c>
      <c r="G663" s="36" t="n"/>
      <c r="H663" s="14">
        <f>INDEX(Variables!$B$5:$B$205,MATCH($A663,Variables!$A$5:$A$205,0))&amp;IF($C663="",""," | "&amp;INDEX(Mapping!$B$5:$B$26,MATCH($C663,Mapping!$A$5:$A$26,0))&amp;" | "&amp;INDEX(Mapping!$B$30:$B$46,MATCH($B663,Mapping!$A$30:$A$46,0)))</f>
        <v/>
      </c>
      <c r="I663" s="14">
        <f>INDEX(Variables!$C$5:$C$205,MATCH($A663,Variables!$A$5:$A$205,0))</f>
        <v/>
      </c>
      <c r="J663" s="14">
        <f>INDEX(Variables!$E$5:$E$205,MATCH($A663,Variables!$A$5:$A$205,0))</f>
        <v/>
      </c>
      <c r="K663" s="11">
        <f>LOWER(Settings!$C$4)&amp;".mit."&amp;$A663&amp;IF($C663="","","."&amp;$C663&amp;"."&amp;$B663)&amp;IF(INDEX(Variables!$D$5:$D$205,MATCH($A663,Variables!$A$5:$A$205,0))="","","."&amp;INDEX(Variables!$D$5:$D$205,MATCH($A663,Variables!$A$5:$A$205,0)))&amp;"."&amp;K$5</f>
        <v/>
      </c>
      <c r="L663" s="38">
        <f>(INDEX(L$235:L$238,$D663)*INDEX(L$239:L$255,$F663)+L$194*INDEX(L$121:L$137,$F663)*INDEX(L$151:L$167,$F663))*$E663</f>
        <v/>
      </c>
      <c r="M663" s="37">
        <f>(INDEX(M$235:M$238,$D663)*INDEX(M$239:M$255,$F663)+M$194*INDEX(M$121:M$137,$F663)*INDEX(M$151:M$167,$F663))*$E663</f>
        <v/>
      </c>
      <c r="N663" s="37">
        <f>(INDEX(N$235:N$238,$D663)*INDEX(N$239:N$255,$F663)+N$194*INDEX(N$121:N$137,$F663)*INDEX(N$151:N$167,$F663))*$E663</f>
        <v/>
      </c>
      <c r="O663" s="37">
        <f>(INDEX(O$235:O$238,$D663)*INDEX(O$239:O$255,$F663)+O$194*INDEX(O$121:O$137,$F663)*INDEX(O$151:O$167,$F663))*$E663</f>
        <v/>
      </c>
      <c r="P663" s="37">
        <f>(INDEX(P$235:P$238,$D663)*INDEX(P$239:P$255,$F663)+P$194*INDEX(P$121:P$137,$F663)*INDEX(P$151:P$167,$F663))*$E663</f>
        <v/>
      </c>
      <c r="Q663" s="37">
        <f>(INDEX(Q$235:Q$238,$D663)*INDEX(Q$239:Q$255,$F663)+Q$194*INDEX(Q$121:Q$137,$F663)*INDEX(Q$151:Q$167,$F663))*$E663</f>
        <v/>
      </c>
      <c r="R663" s="37">
        <f>(INDEX(R$235:R$238,$D663)*INDEX(R$239:R$255,$F663)+R$194*INDEX(R$121:R$137,$F663)*INDEX(R$151:R$167,$F663))*$E663</f>
        <v/>
      </c>
      <c r="S663" s="37">
        <f>(INDEX(S$235:S$238,$D663)*INDEX(S$239:S$255,$F663)+S$194*INDEX(S$121:S$137,$F663)*INDEX(S$151:S$167,$F663))*$E663</f>
        <v/>
      </c>
      <c r="T663" s="37">
        <f>(INDEX(T$235:T$238,$D663)*INDEX(T$239:T$255,$F663)+T$194*INDEX(T$121:T$137,$F663)*INDEX(T$151:T$167,$F663))*$E663</f>
        <v/>
      </c>
      <c r="U663" s="37">
        <f>(INDEX(U$235:U$238,$D663)*INDEX(U$239:U$255,$F663)+U$194*INDEX(U$121:U$137,$F663)*INDEX(U$151:U$167,$F663))*$E663</f>
        <v/>
      </c>
      <c r="V663" s="37">
        <f>(INDEX(V$235:V$238,$D663)*INDEX(V$239:V$255,$F663)+V$194*INDEX(V$121:V$137,$F663)*INDEX(V$151:V$167,$F663))*$E663</f>
        <v/>
      </c>
      <c r="W663" s="37">
        <f>(INDEX(W$235:W$238,$D663)*INDEX(W$239:W$255,$F663)+W$194*INDEX(W$121:W$137,$F663)*INDEX(W$151:W$167,$F663))*$E663</f>
        <v/>
      </c>
      <c r="X663" s="37">
        <f>(INDEX(X$235:X$238,$D663)*INDEX(X$239:X$255,$F663)+X$194*INDEX(X$121:X$137,$F663)*INDEX(X$151:X$167,$F663))*$E663</f>
        <v/>
      </c>
      <c r="Y663" s="37">
        <f>(INDEX(Y$235:Y$238,$D663)*INDEX(Y$239:Y$255,$F663)+Y$194*INDEX(Y$121:Y$137,$F663)*INDEX(Y$151:Y$167,$F663))*$E663</f>
        <v/>
      </c>
      <c r="Z663" s="37">
        <f>(INDEX(Z$235:Z$238,$D663)*INDEX(Z$239:Z$255,$F663)+Z$194*INDEX(Z$121:Z$137,$F663)*INDEX(Z$151:Z$167,$F663))*$E663</f>
        <v/>
      </c>
      <c r="AA663" s="37">
        <f>(INDEX(AA$235:AA$238,$D663)*INDEX(AA$239:AA$255,$F663)+AA$194*INDEX(AA$121:AA$137,$F663)*INDEX(AA$151:AA$167,$F663))*$E663</f>
        <v/>
      </c>
      <c r="AB663" s="37">
        <f>(INDEX(AB$235:AB$238,$D663)*INDEX(AB$239:AB$255,$F663)+AB$194*INDEX(AB$121:AB$137,$F663)*INDEX(AB$151:AB$167,$F663))*$E663</f>
        <v/>
      </c>
      <c r="AC663" s="37">
        <f>(INDEX(AC$235:AC$238,$D663)*INDEX(AC$239:AC$255,$F663)+AC$194*INDEX(AC$121:AC$137,$F663)*INDEX(AC$151:AC$167,$F663))*$E663</f>
        <v/>
      </c>
      <c r="AD663" s="40">
        <f>SHADOWEFF(INDEX(AD$235:AD$238,$D663),INDEX(AD$239:AD$255,$F663),AD$194,INDEX(AD$121:AD$137,$F663),INDEX(AD$151:AD$167,$F663),$E663)</f>
        <v/>
      </c>
      <c r="AF663" s="11">
        <f>LOWER(Settings!$C$4)&amp;".mit."&amp;$A663&amp;IF($C663="","","."&amp;$C663&amp;"."&amp;$B663)&amp;IF(INDEX(Variables!$D$5:$D$205,MATCH($A663,Variables!$A$5:$A$205,0))="","","."&amp;INDEX(Variables!$D$5:$D$205,MATCH($A663,Variables!$A$5:$A$205,0)))&amp;"."&amp;AF$5</f>
        <v/>
      </c>
      <c r="AG663" s="38">
        <f>(INDEX(AG$235:AG$238,$D663)*INDEX(AG$239:AG$255,$F663)+AG$194*INDEX(AG$121:AG$137,$F663)*INDEX(AG$151:AG$167,$F663))*$E663</f>
        <v/>
      </c>
      <c r="AH663" s="37">
        <f>(INDEX(AH$235:AH$238,$D663)*INDEX(AH$239:AH$255,$F663)+AH$194*INDEX(AH$121:AH$137,$F663)*INDEX(AH$151:AH$167,$F663))*$E663</f>
        <v/>
      </c>
      <c r="AI663" s="37">
        <f>(INDEX(AI$235:AI$238,$D663)*INDEX(AI$239:AI$255,$F663)+AI$194*INDEX(AI$121:AI$137,$F663)*INDEX(AI$151:AI$167,$F663))*$E663</f>
        <v/>
      </c>
      <c r="AJ663" s="37">
        <f>(INDEX(AJ$235:AJ$238,$D663)*INDEX(AJ$239:AJ$255,$F663)+AJ$194*INDEX(AJ$121:AJ$137,$F663)*INDEX(AJ$151:AJ$167,$F663))*$E663</f>
        <v/>
      </c>
      <c r="AK663" s="37">
        <f>(INDEX(AK$235:AK$238,$D663)*INDEX(AK$239:AK$255,$F663)+AK$194*INDEX(AK$121:AK$137,$F663)*INDEX(AK$151:AK$167,$F663))*$E663</f>
        <v/>
      </c>
      <c r="AL663" s="37">
        <f>(INDEX(AL$235:AL$238,$D663)*INDEX(AL$239:AL$255,$F663)+AL$194*INDEX(AL$121:AL$137,$F663)*INDEX(AL$151:AL$167,$F663))*$E663</f>
        <v/>
      </c>
      <c r="AM663" s="37">
        <f>(INDEX(AM$235:AM$238,$D663)*INDEX(AM$239:AM$255,$F663)+AM$194*INDEX(AM$121:AM$137,$F663)*INDEX(AM$151:AM$167,$F663))*$E663</f>
        <v/>
      </c>
      <c r="AN663" s="37">
        <f>(INDEX(AN$235:AN$238,$D663)*INDEX(AN$239:AN$255,$F663)+AN$194*INDEX(AN$121:AN$137,$F663)*INDEX(AN$151:AN$167,$F663))*$E663</f>
        <v/>
      </c>
      <c r="AO663" s="37">
        <f>(INDEX(AO$235:AO$238,$D663)*INDEX(AO$239:AO$255,$F663)+AO$194*INDEX(AO$121:AO$137,$F663)*INDEX(AO$151:AO$167,$F663))*$E663</f>
        <v/>
      </c>
      <c r="AP663" s="37">
        <f>(INDEX(AP$235:AP$238,$D663)*INDEX(AP$239:AP$255,$F663)+AP$194*INDEX(AP$121:AP$137,$F663)*INDEX(AP$151:AP$167,$F663))*$E663</f>
        <v/>
      </c>
      <c r="AQ663" s="37">
        <f>(INDEX(AQ$235:AQ$238,$D663)*INDEX(AQ$239:AQ$255,$F663)+AQ$194*INDEX(AQ$121:AQ$137,$F663)*INDEX(AQ$151:AQ$167,$F663))*$E663</f>
        <v/>
      </c>
      <c r="AR663" s="37">
        <f>(INDEX(AR$235:AR$238,$D663)*INDEX(AR$239:AR$255,$F663)+AR$194*INDEX(AR$121:AR$137,$F663)*INDEX(AR$151:AR$167,$F663))*$E663</f>
        <v/>
      </c>
      <c r="AS663" s="37">
        <f>(INDEX(AS$235:AS$238,$D663)*INDEX(AS$239:AS$255,$F663)+AS$194*INDEX(AS$121:AS$137,$F663)*INDEX(AS$151:AS$167,$F663))*$E663</f>
        <v/>
      </c>
      <c r="AT663" s="37">
        <f>(INDEX(AT$235:AT$238,$D663)*INDEX(AT$239:AT$255,$F663)+AT$194*INDEX(AT$121:AT$137,$F663)*INDEX(AT$151:AT$167,$F663))*$E663</f>
        <v/>
      </c>
      <c r="AU663" s="37">
        <f>(INDEX(AU$235:AU$238,$D663)*INDEX(AU$239:AU$255,$F663)+AU$194*INDEX(AU$121:AU$137,$F663)*INDEX(AU$151:AU$167,$F663))*$E663</f>
        <v/>
      </c>
      <c r="AV663" s="37">
        <f>(INDEX(AV$235:AV$238,$D663)*INDEX(AV$239:AV$255,$F663)+AV$194*INDEX(AV$121:AV$137,$F663)*INDEX(AV$151:AV$167,$F663))*$E663</f>
        <v/>
      </c>
      <c r="AW663" s="37">
        <f>(INDEX(AW$235:AW$238,$D663)*INDEX(AW$239:AW$255,$F663)+AW$194*INDEX(AW$121:AW$137,$F663)*INDEX(AW$151:AW$167,$F663))*$E663</f>
        <v/>
      </c>
      <c r="AX663" s="37">
        <f>(INDEX(AX$235:AX$238,$D663)*INDEX(AX$239:AX$255,$F663)+AX$194*INDEX(AX$121:AX$137,$F663)*INDEX(AX$151:AX$167,$F663))*$E663</f>
        <v/>
      </c>
      <c r="AY663" s="40">
        <f>SHADOWEFF(INDEX(AY$235:AY$238,$D663),INDEX(AY$239:AY$255,$F663),AY$194,INDEX(AY$121:AY$137,$F663),INDEX(AY$151:AY$167,$F663),$E663)</f>
        <v/>
      </c>
    </row>
    <row r="664" hidden="1" outlineLevel="2">
      <c r="A664" s="14" t="inlineStr">
        <is>
          <t>shp</t>
        </is>
      </c>
      <c r="B664" s="14" t="inlineStr">
        <is>
          <t>nga</t>
        </is>
      </c>
      <c r="C664" s="14" t="inlineStr">
        <is>
          <t>ral</t>
        </is>
      </c>
      <c r="D664" s="37">
        <f>INDEX(Inputs!$M$5:$M$132,MATCH($B664&amp;"|"&amp;$C664,Inputs!$A$5:$A$132,0))</f>
        <v/>
      </c>
      <c r="E664" s="37">
        <f>INDEX(Inputs!$T$5:$T$132,MATCH($B664&amp;"|"&amp;$C664,Inputs!$A$5:$A$132,0))</f>
        <v/>
      </c>
      <c r="F664" s="37">
        <f>INDEX(Inputs!$K$5:$K$132,MATCH($B664&amp;"|"&amp;$C664,Inputs!$A$5:$A$132,0))</f>
        <v/>
      </c>
      <c r="G664" s="36" t="n"/>
      <c r="H664" s="14">
        <f>INDEX(Variables!$B$5:$B$205,MATCH($A664,Variables!$A$5:$A$205,0))&amp;IF($C664="",""," | "&amp;INDEX(Mapping!$B$5:$B$26,MATCH($C664,Mapping!$A$5:$A$26,0))&amp;" | "&amp;INDEX(Mapping!$B$30:$B$46,MATCH($B664,Mapping!$A$30:$A$46,0)))</f>
        <v/>
      </c>
      <c r="I664" s="14">
        <f>INDEX(Variables!$C$5:$C$205,MATCH($A664,Variables!$A$5:$A$205,0))</f>
        <v/>
      </c>
      <c r="J664" s="14">
        <f>INDEX(Variables!$E$5:$E$205,MATCH($A664,Variables!$A$5:$A$205,0))</f>
        <v/>
      </c>
      <c r="K664" s="11">
        <f>LOWER(Settings!$C$4)&amp;".mit."&amp;$A664&amp;IF($C664="","","."&amp;$C664&amp;"."&amp;$B664)&amp;IF(INDEX(Variables!$D$5:$D$205,MATCH($A664,Variables!$A$5:$A$205,0))="","","."&amp;INDEX(Variables!$D$5:$D$205,MATCH($A664,Variables!$A$5:$A$205,0)))&amp;"."&amp;K$5</f>
        <v/>
      </c>
      <c r="L664" s="38">
        <f>(INDEX(L$235:L$238,$D664)*INDEX(L$239:L$255,$F664)+L$194*INDEX(L$121:L$137,$F664)*INDEX(L$151:L$167,$F664))*$E664</f>
        <v/>
      </c>
      <c r="M664" s="37">
        <f>(INDEX(M$235:M$238,$D664)*INDEX(M$239:M$255,$F664)+M$194*INDEX(M$121:M$137,$F664)*INDEX(M$151:M$167,$F664))*$E664</f>
        <v/>
      </c>
      <c r="N664" s="37">
        <f>(INDEX(N$235:N$238,$D664)*INDEX(N$239:N$255,$F664)+N$194*INDEX(N$121:N$137,$F664)*INDEX(N$151:N$167,$F664))*$E664</f>
        <v/>
      </c>
      <c r="O664" s="37">
        <f>(INDEX(O$235:O$238,$D664)*INDEX(O$239:O$255,$F664)+O$194*INDEX(O$121:O$137,$F664)*INDEX(O$151:O$167,$F664))*$E664</f>
        <v/>
      </c>
      <c r="P664" s="37">
        <f>(INDEX(P$235:P$238,$D664)*INDEX(P$239:P$255,$F664)+P$194*INDEX(P$121:P$137,$F664)*INDEX(P$151:P$167,$F664))*$E664</f>
        <v/>
      </c>
      <c r="Q664" s="37">
        <f>(INDEX(Q$235:Q$238,$D664)*INDEX(Q$239:Q$255,$F664)+Q$194*INDEX(Q$121:Q$137,$F664)*INDEX(Q$151:Q$167,$F664))*$E664</f>
        <v/>
      </c>
      <c r="R664" s="37">
        <f>(INDEX(R$235:R$238,$D664)*INDEX(R$239:R$255,$F664)+R$194*INDEX(R$121:R$137,$F664)*INDEX(R$151:R$167,$F664))*$E664</f>
        <v/>
      </c>
      <c r="S664" s="37">
        <f>(INDEX(S$235:S$238,$D664)*INDEX(S$239:S$255,$F664)+S$194*INDEX(S$121:S$137,$F664)*INDEX(S$151:S$167,$F664))*$E664</f>
        <v/>
      </c>
      <c r="T664" s="37">
        <f>(INDEX(T$235:T$238,$D664)*INDEX(T$239:T$255,$F664)+T$194*INDEX(T$121:T$137,$F664)*INDEX(T$151:T$167,$F664))*$E664</f>
        <v/>
      </c>
      <c r="U664" s="37">
        <f>(INDEX(U$235:U$238,$D664)*INDEX(U$239:U$255,$F664)+U$194*INDEX(U$121:U$137,$F664)*INDEX(U$151:U$167,$F664))*$E664</f>
        <v/>
      </c>
      <c r="V664" s="37">
        <f>(INDEX(V$235:V$238,$D664)*INDEX(V$239:V$255,$F664)+V$194*INDEX(V$121:V$137,$F664)*INDEX(V$151:V$167,$F664))*$E664</f>
        <v/>
      </c>
      <c r="W664" s="37">
        <f>(INDEX(W$235:W$238,$D664)*INDEX(W$239:W$255,$F664)+W$194*INDEX(W$121:W$137,$F664)*INDEX(W$151:W$167,$F664))*$E664</f>
        <v/>
      </c>
      <c r="X664" s="37">
        <f>(INDEX(X$235:X$238,$D664)*INDEX(X$239:X$255,$F664)+X$194*INDEX(X$121:X$137,$F664)*INDEX(X$151:X$167,$F664))*$E664</f>
        <v/>
      </c>
      <c r="Y664" s="37">
        <f>(INDEX(Y$235:Y$238,$D664)*INDEX(Y$239:Y$255,$F664)+Y$194*INDEX(Y$121:Y$137,$F664)*INDEX(Y$151:Y$167,$F664))*$E664</f>
        <v/>
      </c>
      <c r="Z664" s="37">
        <f>(INDEX(Z$235:Z$238,$D664)*INDEX(Z$239:Z$255,$F664)+Z$194*INDEX(Z$121:Z$137,$F664)*INDEX(Z$151:Z$167,$F664))*$E664</f>
        <v/>
      </c>
      <c r="AA664" s="37">
        <f>(INDEX(AA$235:AA$238,$D664)*INDEX(AA$239:AA$255,$F664)+AA$194*INDEX(AA$121:AA$137,$F664)*INDEX(AA$151:AA$167,$F664))*$E664</f>
        <v/>
      </c>
      <c r="AB664" s="37">
        <f>(INDEX(AB$235:AB$238,$D664)*INDEX(AB$239:AB$255,$F664)+AB$194*INDEX(AB$121:AB$137,$F664)*INDEX(AB$151:AB$167,$F664))*$E664</f>
        <v/>
      </c>
      <c r="AC664" s="37">
        <f>(INDEX(AC$235:AC$238,$D664)*INDEX(AC$239:AC$255,$F664)+AC$194*INDEX(AC$121:AC$137,$F664)*INDEX(AC$151:AC$167,$F664))*$E664</f>
        <v/>
      </c>
      <c r="AD664" s="40">
        <f>SHADOWEFF(INDEX(AD$235:AD$238,$D664),INDEX(AD$239:AD$255,$F664),AD$194,INDEX(AD$121:AD$137,$F664),INDEX(AD$151:AD$167,$F664),$E664)</f>
        <v/>
      </c>
      <c r="AF664" s="11">
        <f>LOWER(Settings!$C$4)&amp;".mit."&amp;$A664&amp;IF($C664="","","."&amp;$C664&amp;"."&amp;$B664)&amp;IF(INDEX(Variables!$D$5:$D$205,MATCH($A664,Variables!$A$5:$A$205,0))="","","."&amp;INDEX(Variables!$D$5:$D$205,MATCH($A664,Variables!$A$5:$A$205,0)))&amp;"."&amp;AF$5</f>
        <v/>
      </c>
      <c r="AG664" s="38">
        <f>(INDEX(AG$235:AG$238,$D664)*INDEX(AG$239:AG$255,$F664)+AG$194*INDEX(AG$121:AG$137,$F664)*INDEX(AG$151:AG$167,$F664))*$E664</f>
        <v/>
      </c>
      <c r="AH664" s="37">
        <f>(INDEX(AH$235:AH$238,$D664)*INDEX(AH$239:AH$255,$F664)+AH$194*INDEX(AH$121:AH$137,$F664)*INDEX(AH$151:AH$167,$F664))*$E664</f>
        <v/>
      </c>
      <c r="AI664" s="37">
        <f>(INDEX(AI$235:AI$238,$D664)*INDEX(AI$239:AI$255,$F664)+AI$194*INDEX(AI$121:AI$137,$F664)*INDEX(AI$151:AI$167,$F664))*$E664</f>
        <v/>
      </c>
      <c r="AJ664" s="37">
        <f>(INDEX(AJ$235:AJ$238,$D664)*INDEX(AJ$239:AJ$255,$F664)+AJ$194*INDEX(AJ$121:AJ$137,$F664)*INDEX(AJ$151:AJ$167,$F664))*$E664</f>
        <v/>
      </c>
      <c r="AK664" s="37">
        <f>(INDEX(AK$235:AK$238,$D664)*INDEX(AK$239:AK$255,$F664)+AK$194*INDEX(AK$121:AK$137,$F664)*INDEX(AK$151:AK$167,$F664))*$E664</f>
        <v/>
      </c>
      <c r="AL664" s="37">
        <f>(INDEX(AL$235:AL$238,$D664)*INDEX(AL$239:AL$255,$F664)+AL$194*INDEX(AL$121:AL$137,$F664)*INDEX(AL$151:AL$167,$F664))*$E664</f>
        <v/>
      </c>
      <c r="AM664" s="37">
        <f>(INDEX(AM$235:AM$238,$D664)*INDEX(AM$239:AM$255,$F664)+AM$194*INDEX(AM$121:AM$137,$F664)*INDEX(AM$151:AM$167,$F664))*$E664</f>
        <v/>
      </c>
      <c r="AN664" s="37">
        <f>(INDEX(AN$235:AN$238,$D664)*INDEX(AN$239:AN$255,$F664)+AN$194*INDEX(AN$121:AN$137,$F664)*INDEX(AN$151:AN$167,$F664))*$E664</f>
        <v/>
      </c>
      <c r="AO664" s="37">
        <f>(INDEX(AO$235:AO$238,$D664)*INDEX(AO$239:AO$255,$F664)+AO$194*INDEX(AO$121:AO$137,$F664)*INDEX(AO$151:AO$167,$F664))*$E664</f>
        <v/>
      </c>
      <c r="AP664" s="37">
        <f>(INDEX(AP$235:AP$238,$D664)*INDEX(AP$239:AP$255,$F664)+AP$194*INDEX(AP$121:AP$137,$F664)*INDEX(AP$151:AP$167,$F664))*$E664</f>
        <v/>
      </c>
      <c r="AQ664" s="37">
        <f>(INDEX(AQ$235:AQ$238,$D664)*INDEX(AQ$239:AQ$255,$F664)+AQ$194*INDEX(AQ$121:AQ$137,$F664)*INDEX(AQ$151:AQ$167,$F664))*$E664</f>
        <v/>
      </c>
      <c r="AR664" s="37">
        <f>(INDEX(AR$235:AR$238,$D664)*INDEX(AR$239:AR$255,$F664)+AR$194*INDEX(AR$121:AR$137,$F664)*INDEX(AR$151:AR$167,$F664))*$E664</f>
        <v/>
      </c>
      <c r="AS664" s="37">
        <f>(INDEX(AS$235:AS$238,$D664)*INDEX(AS$239:AS$255,$F664)+AS$194*INDEX(AS$121:AS$137,$F664)*INDEX(AS$151:AS$167,$F664))*$E664</f>
        <v/>
      </c>
      <c r="AT664" s="37">
        <f>(INDEX(AT$235:AT$238,$D664)*INDEX(AT$239:AT$255,$F664)+AT$194*INDEX(AT$121:AT$137,$F664)*INDEX(AT$151:AT$167,$F664))*$E664</f>
        <v/>
      </c>
      <c r="AU664" s="37">
        <f>(INDEX(AU$235:AU$238,$D664)*INDEX(AU$239:AU$255,$F664)+AU$194*INDEX(AU$121:AU$137,$F664)*INDEX(AU$151:AU$167,$F664))*$E664</f>
        <v/>
      </c>
      <c r="AV664" s="37">
        <f>(INDEX(AV$235:AV$238,$D664)*INDEX(AV$239:AV$255,$F664)+AV$194*INDEX(AV$121:AV$137,$F664)*INDEX(AV$151:AV$167,$F664))*$E664</f>
        <v/>
      </c>
      <c r="AW664" s="37">
        <f>(INDEX(AW$235:AW$238,$D664)*INDEX(AW$239:AW$255,$F664)+AW$194*INDEX(AW$121:AW$137,$F664)*INDEX(AW$151:AW$167,$F664))*$E664</f>
        <v/>
      </c>
      <c r="AX664" s="37">
        <f>(INDEX(AX$235:AX$238,$D664)*INDEX(AX$239:AX$255,$F664)+AX$194*INDEX(AX$121:AX$137,$F664)*INDEX(AX$151:AX$167,$F664))*$E664</f>
        <v/>
      </c>
      <c r="AY664" s="40">
        <f>SHADOWEFF(INDEX(AY$235:AY$238,$D664),INDEX(AY$239:AY$255,$F664),AY$194,INDEX(AY$121:AY$137,$F664),INDEX(AY$151:AY$167,$F664),$E664)</f>
        <v/>
      </c>
    </row>
    <row r="665" hidden="1" outlineLevel="2">
      <c r="A665" s="14" t="inlineStr">
        <is>
          <t>shp</t>
        </is>
      </c>
      <c r="B665" s="14" t="inlineStr">
        <is>
          <t>gso</t>
        </is>
      </c>
      <c r="C665" s="14" t="inlineStr">
        <is>
          <t>ral</t>
        </is>
      </c>
      <c r="D665" s="37">
        <f>INDEX(Inputs!$M$5:$M$132,MATCH($B665&amp;"|"&amp;$C665,Inputs!$A$5:$A$132,0))</f>
        <v/>
      </c>
      <c r="E665" s="37">
        <f>INDEX(Inputs!$T$5:$T$132,MATCH($B665&amp;"|"&amp;$C665,Inputs!$A$5:$A$132,0))</f>
        <v/>
      </c>
      <c r="F665" s="37">
        <f>INDEX(Inputs!$K$5:$K$132,MATCH($B665&amp;"|"&amp;$C665,Inputs!$A$5:$A$132,0))</f>
        <v/>
      </c>
      <c r="G665" s="36" t="n"/>
      <c r="H665" s="14">
        <f>INDEX(Variables!$B$5:$B$205,MATCH($A665,Variables!$A$5:$A$205,0))&amp;IF($C665="",""," | "&amp;INDEX(Mapping!$B$5:$B$26,MATCH($C665,Mapping!$A$5:$A$26,0))&amp;" | "&amp;INDEX(Mapping!$B$30:$B$46,MATCH($B665,Mapping!$A$30:$A$46,0)))</f>
        <v/>
      </c>
      <c r="I665" s="14">
        <f>INDEX(Variables!$C$5:$C$205,MATCH($A665,Variables!$A$5:$A$205,0))</f>
        <v/>
      </c>
      <c r="J665" s="14">
        <f>INDEX(Variables!$E$5:$E$205,MATCH($A665,Variables!$A$5:$A$205,0))</f>
        <v/>
      </c>
      <c r="K665" s="11">
        <f>LOWER(Settings!$C$4)&amp;".mit."&amp;$A665&amp;IF($C665="","","."&amp;$C665&amp;"."&amp;$B665)&amp;IF(INDEX(Variables!$D$5:$D$205,MATCH($A665,Variables!$A$5:$A$205,0))="","","."&amp;INDEX(Variables!$D$5:$D$205,MATCH($A665,Variables!$A$5:$A$205,0)))&amp;"."&amp;K$5</f>
        <v/>
      </c>
      <c r="L665" s="38">
        <f>(INDEX(L$235:L$238,$D665)*INDEX(L$239:L$255,$F665)+L$194*INDEX(L$121:L$137,$F665)*INDEX(L$151:L$167,$F665))*$E665</f>
        <v/>
      </c>
      <c r="M665" s="37">
        <f>(INDEX(M$235:M$238,$D665)*INDEX(M$239:M$255,$F665)+M$194*INDEX(M$121:M$137,$F665)*INDEX(M$151:M$167,$F665))*$E665</f>
        <v/>
      </c>
      <c r="N665" s="37">
        <f>(INDEX(N$235:N$238,$D665)*INDEX(N$239:N$255,$F665)+N$194*INDEX(N$121:N$137,$F665)*INDEX(N$151:N$167,$F665))*$E665</f>
        <v/>
      </c>
      <c r="O665" s="37">
        <f>(INDEX(O$235:O$238,$D665)*INDEX(O$239:O$255,$F665)+O$194*INDEX(O$121:O$137,$F665)*INDEX(O$151:O$167,$F665))*$E665</f>
        <v/>
      </c>
      <c r="P665" s="37">
        <f>(INDEX(P$235:P$238,$D665)*INDEX(P$239:P$255,$F665)+P$194*INDEX(P$121:P$137,$F665)*INDEX(P$151:P$167,$F665))*$E665</f>
        <v/>
      </c>
      <c r="Q665" s="37">
        <f>(INDEX(Q$235:Q$238,$D665)*INDEX(Q$239:Q$255,$F665)+Q$194*INDEX(Q$121:Q$137,$F665)*INDEX(Q$151:Q$167,$F665))*$E665</f>
        <v/>
      </c>
      <c r="R665" s="37">
        <f>(INDEX(R$235:R$238,$D665)*INDEX(R$239:R$255,$F665)+R$194*INDEX(R$121:R$137,$F665)*INDEX(R$151:R$167,$F665))*$E665</f>
        <v/>
      </c>
      <c r="S665" s="37">
        <f>(INDEX(S$235:S$238,$D665)*INDEX(S$239:S$255,$F665)+S$194*INDEX(S$121:S$137,$F665)*INDEX(S$151:S$167,$F665))*$E665</f>
        <v/>
      </c>
      <c r="T665" s="37">
        <f>(INDEX(T$235:T$238,$D665)*INDEX(T$239:T$255,$F665)+T$194*INDEX(T$121:T$137,$F665)*INDEX(T$151:T$167,$F665))*$E665</f>
        <v/>
      </c>
      <c r="U665" s="37">
        <f>(INDEX(U$235:U$238,$D665)*INDEX(U$239:U$255,$F665)+U$194*INDEX(U$121:U$137,$F665)*INDEX(U$151:U$167,$F665))*$E665</f>
        <v/>
      </c>
      <c r="V665" s="37">
        <f>(INDEX(V$235:V$238,$D665)*INDEX(V$239:V$255,$F665)+V$194*INDEX(V$121:V$137,$F665)*INDEX(V$151:V$167,$F665))*$E665</f>
        <v/>
      </c>
      <c r="W665" s="37">
        <f>(INDEX(W$235:W$238,$D665)*INDEX(W$239:W$255,$F665)+W$194*INDEX(W$121:W$137,$F665)*INDEX(W$151:W$167,$F665))*$E665</f>
        <v/>
      </c>
      <c r="X665" s="37">
        <f>(INDEX(X$235:X$238,$D665)*INDEX(X$239:X$255,$F665)+X$194*INDEX(X$121:X$137,$F665)*INDEX(X$151:X$167,$F665))*$E665</f>
        <v/>
      </c>
      <c r="Y665" s="37">
        <f>(INDEX(Y$235:Y$238,$D665)*INDEX(Y$239:Y$255,$F665)+Y$194*INDEX(Y$121:Y$137,$F665)*INDEX(Y$151:Y$167,$F665))*$E665</f>
        <v/>
      </c>
      <c r="Z665" s="37">
        <f>(INDEX(Z$235:Z$238,$D665)*INDEX(Z$239:Z$255,$F665)+Z$194*INDEX(Z$121:Z$137,$F665)*INDEX(Z$151:Z$167,$F665))*$E665</f>
        <v/>
      </c>
      <c r="AA665" s="37">
        <f>(INDEX(AA$235:AA$238,$D665)*INDEX(AA$239:AA$255,$F665)+AA$194*INDEX(AA$121:AA$137,$F665)*INDEX(AA$151:AA$167,$F665))*$E665</f>
        <v/>
      </c>
      <c r="AB665" s="37">
        <f>(INDEX(AB$235:AB$238,$D665)*INDEX(AB$239:AB$255,$F665)+AB$194*INDEX(AB$121:AB$137,$F665)*INDEX(AB$151:AB$167,$F665))*$E665</f>
        <v/>
      </c>
      <c r="AC665" s="37">
        <f>(INDEX(AC$235:AC$238,$D665)*INDEX(AC$239:AC$255,$F665)+AC$194*INDEX(AC$121:AC$137,$F665)*INDEX(AC$151:AC$167,$F665))*$E665</f>
        <v/>
      </c>
      <c r="AD665" s="40">
        <f>SHADOWEFF(INDEX(AD$235:AD$238,$D665),INDEX(AD$239:AD$255,$F665),AD$194,INDEX(AD$121:AD$137,$F665),INDEX(AD$151:AD$167,$F665),$E665)</f>
        <v/>
      </c>
      <c r="AF665" s="11">
        <f>LOWER(Settings!$C$4)&amp;".mit."&amp;$A665&amp;IF($C665="","","."&amp;$C665&amp;"."&amp;$B665)&amp;IF(INDEX(Variables!$D$5:$D$205,MATCH($A665,Variables!$A$5:$A$205,0))="","","."&amp;INDEX(Variables!$D$5:$D$205,MATCH($A665,Variables!$A$5:$A$205,0)))&amp;"."&amp;AF$5</f>
        <v/>
      </c>
      <c r="AG665" s="38">
        <f>(INDEX(AG$235:AG$238,$D665)*INDEX(AG$239:AG$255,$F665)+AG$194*INDEX(AG$121:AG$137,$F665)*INDEX(AG$151:AG$167,$F665))*$E665</f>
        <v/>
      </c>
      <c r="AH665" s="37">
        <f>(INDEX(AH$235:AH$238,$D665)*INDEX(AH$239:AH$255,$F665)+AH$194*INDEX(AH$121:AH$137,$F665)*INDEX(AH$151:AH$167,$F665))*$E665</f>
        <v/>
      </c>
      <c r="AI665" s="37">
        <f>(INDEX(AI$235:AI$238,$D665)*INDEX(AI$239:AI$255,$F665)+AI$194*INDEX(AI$121:AI$137,$F665)*INDEX(AI$151:AI$167,$F665))*$E665</f>
        <v/>
      </c>
      <c r="AJ665" s="37">
        <f>(INDEX(AJ$235:AJ$238,$D665)*INDEX(AJ$239:AJ$255,$F665)+AJ$194*INDEX(AJ$121:AJ$137,$F665)*INDEX(AJ$151:AJ$167,$F665))*$E665</f>
        <v/>
      </c>
      <c r="AK665" s="37">
        <f>(INDEX(AK$235:AK$238,$D665)*INDEX(AK$239:AK$255,$F665)+AK$194*INDEX(AK$121:AK$137,$F665)*INDEX(AK$151:AK$167,$F665))*$E665</f>
        <v/>
      </c>
      <c r="AL665" s="37">
        <f>(INDEX(AL$235:AL$238,$D665)*INDEX(AL$239:AL$255,$F665)+AL$194*INDEX(AL$121:AL$137,$F665)*INDEX(AL$151:AL$167,$F665))*$E665</f>
        <v/>
      </c>
      <c r="AM665" s="37">
        <f>(INDEX(AM$235:AM$238,$D665)*INDEX(AM$239:AM$255,$F665)+AM$194*INDEX(AM$121:AM$137,$F665)*INDEX(AM$151:AM$167,$F665))*$E665</f>
        <v/>
      </c>
      <c r="AN665" s="37">
        <f>(INDEX(AN$235:AN$238,$D665)*INDEX(AN$239:AN$255,$F665)+AN$194*INDEX(AN$121:AN$137,$F665)*INDEX(AN$151:AN$167,$F665))*$E665</f>
        <v/>
      </c>
      <c r="AO665" s="37">
        <f>(INDEX(AO$235:AO$238,$D665)*INDEX(AO$239:AO$255,$F665)+AO$194*INDEX(AO$121:AO$137,$F665)*INDEX(AO$151:AO$167,$F665))*$E665</f>
        <v/>
      </c>
      <c r="AP665" s="37">
        <f>(INDEX(AP$235:AP$238,$D665)*INDEX(AP$239:AP$255,$F665)+AP$194*INDEX(AP$121:AP$137,$F665)*INDEX(AP$151:AP$167,$F665))*$E665</f>
        <v/>
      </c>
      <c r="AQ665" s="37">
        <f>(INDEX(AQ$235:AQ$238,$D665)*INDEX(AQ$239:AQ$255,$F665)+AQ$194*INDEX(AQ$121:AQ$137,$F665)*INDEX(AQ$151:AQ$167,$F665))*$E665</f>
        <v/>
      </c>
      <c r="AR665" s="37">
        <f>(INDEX(AR$235:AR$238,$D665)*INDEX(AR$239:AR$255,$F665)+AR$194*INDEX(AR$121:AR$137,$F665)*INDEX(AR$151:AR$167,$F665))*$E665</f>
        <v/>
      </c>
      <c r="AS665" s="37">
        <f>(INDEX(AS$235:AS$238,$D665)*INDEX(AS$239:AS$255,$F665)+AS$194*INDEX(AS$121:AS$137,$F665)*INDEX(AS$151:AS$167,$F665))*$E665</f>
        <v/>
      </c>
      <c r="AT665" s="37">
        <f>(INDEX(AT$235:AT$238,$D665)*INDEX(AT$239:AT$255,$F665)+AT$194*INDEX(AT$121:AT$137,$F665)*INDEX(AT$151:AT$167,$F665))*$E665</f>
        <v/>
      </c>
      <c r="AU665" s="37">
        <f>(INDEX(AU$235:AU$238,$D665)*INDEX(AU$239:AU$255,$F665)+AU$194*INDEX(AU$121:AU$137,$F665)*INDEX(AU$151:AU$167,$F665))*$E665</f>
        <v/>
      </c>
      <c r="AV665" s="37">
        <f>(INDEX(AV$235:AV$238,$D665)*INDEX(AV$239:AV$255,$F665)+AV$194*INDEX(AV$121:AV$137,$F665)*INDEX(AV$151:AV$167,$F665))*$E665</f>
        <v/>
      </c>
      <c r="AW665" s="37">
        <f>(INDEX(AW$235:AW$238,$D665)*INDEX(AW$239:AW$255,$F665)+AW$194*INDEX(AW$121:AW$137,$F665)*INDEX(AW$151:AW$167,$F665))*$E665</f>
        <v/>
      </c>
      <c r="AX665" s="37">
        <f>(INDEX(AX$235:AX$238,$D665)*INDEX(AX$239:AX$255,$F665)+AX$194*INDEX(AX$121:AX$137,$F665)*INDEX(AX$151:AX$167,$F665))*$E665</f>
        <v/>
      </c>
      <c r="AY665" s="40">
        <f>SHADOWEFF(INDEX(AY$235:AY$238,$D665),INDEX(AY$239:AY$255,$F665),AY$194,INDEX(AY$121:AY$137,$F665),INDEX(AY$151:AY$167,$F665),$E665)</f>
        <v/>
      </c>
    </row>
    <row r="666" hidden="1" outlineLevel="2">
      <c r="A666" s="14" t="inlineStr">
        <is>
          <t>shp</t>
        </is>
      </c>
      <c r="B666" s="14" t="inlineStr">
        <is>
          <t>die</t>
        </is>
      </c>
      <c r="C666" s="14" t="inlineStr">
        <is>
          <t>ral</t>
        </is>
      </c>
      <c r="D666" s="37">
        <f>INDEX(Inputs!$M$5:$M$132,MATCH($B666&amp;"|"&amp;$C666,Inputs!$A$5:$A$132,0))</f>
        <v/>
      </c>
      <c r="E666" s="37">
        <f>INDEX(Inputs!$T$5:$T$132,MATCH($B666&amp;"|"&amp;$C666,Inputs!$A$5:$A$132,0))</f>
        <v/>
      </c>
      <c r="F666" s="37">
        <f>INDEX(Inputs!$K$5:$K$132,MATCH($B666&amp;"|"&amp;$C666,Inputs!$A$5:$A$132,0))</f>
        <v/>
      </c>
      <c r="G666" s="36" t="n"/>
      <c r="H666" s="14">
        <f>INDEX(Variables!$B$5:$B$205,MATCH($A666,Variables!$A$5:$A$205,0))&amp;IF($C666="",""," | "&amp;INDEX(Mapping!$B$5:$B$26,MATCH($C666,Mapping!$A$5:$A$26,0))&amp;" | "&amp;INDEX(Mapping!$B$30:$B$46,MATCH($B666,Mapping!$A$30:$A$46,0)))</f>
        <v/>
      </c>
      <c r="I666" s="14">
        <f>INDEX(Variables!$C$5:$C$205,MATCH($A666,Variables!$A$5:$A$205,0))</f>
        <v/>
      </c>
      <c r="J666" s="14">
        <f>INDEX(Variables!$E$5:$E$205,MATCH($A666,Variables!$A$5:$A$205,0))</f>
        <v/>
      </c>
      <c r="K666" s="11">
        <f>LOWER(Settings!$C$4)&amp;".mit."&amp;$A666&amp;IF($C666="","","."&amp;$C666&amp;"."&amp;$B666)&amp;IF(INDEX(Variables!$D$5:$D$205,MATCH($A666,Variables!$A$5:$A$205,0))="","","."&amp;INDEX(Variables!$D$5:$D$205,MATCH($A666,Variables!$A$5:$A$205,0)))&amp;"."&amp;K$5</f>
        <v/>
      </c>
      <c r="L666" s="38">
        <f>(INDEX(L$235:L$238,$D666)*INDEX(L$239:L$255,$F666)+L$194*INDEX(L$121:L$137,$F666)*INDEX(L$151:L$167,$F666))*$E666</f>
        <v/>
      </c>
      <c r="M666" s="37">
        <f>(INDEX(M$235:M$238,$D666)*INDEX(M$239:M$255,$F666)+M$194*INDEX(M$121:M$137,$F666)*INDEX(M$151:M$167,$F666))*$E666</f>
        <v/>
      </c>
      <c r="N666" s="37">
        <f>(INDEX(N$235:N$238,$D666)*INDEX(N$239:N$255,$F666)+N$194*INDEX(N$121:N$137,$F666)*INDEX(N$151:N$167,$F666))*$E666</f>
        <v/>
      </c>
      <c r="O666" s="37">
        <f>(INDEX(O$235:O$238,$D666)*INDEX(O$239:O$255,$F666)+O$194*INDEX(O$121:O$137,$F666)*INDEX(O$151:O$167,$F666))*$E666</f>
        <v/>
      </c>
      <c r="P666" s="37">
        <f>(INDEX(P$235:P$238,$D666)*INDEX(P$239:P$255,$F666)+P$194*INDEX(P$121:P$137,$F666)*INDEX(P$151:P$167,$F666))*$E666</f>
        <v/>
      </c>
      <c r="Q666" s="37">
        <f>(INDEX(Q$235:Q$238,$D666)*INDEX(Q$239:Q$255,$F666)+Q$194*INDEX(Q$121:Q$137,$F666)*INDEX(Q$151:Q$167,$F666))*$E666</f>
        <v/>
      </c>
      <c r="R666" s="37">
        <f>(INDEX(R$235:R$238,$D666)*INDEX(R$239:R$255,$F666)+R$194*INDEX(R$121:R$137,$F666)*INDEX(R$151:R$167,$F666))*$E666</f>
        <v/>
      </c>
      <c r="S666" s="37">
        <f>(INDEX(S$235:S$238,$D666)*INDEX(S$239:S$255,$F666)+S$194*INDEX(S$121:S$137,$F666)*INDEX(S$151:S$167,$F666))*$E666</f>
        <v/>
      </c>
      <c r="T666" s="37">
        <f>(INDEX(T$235:T$238,$D666)*INDEX(T$239:T$255,$F666)+T$194*INDEX(T$121:T$137,$F666)*INDEX(T$151:T$167,$F666))*$E666</f>
        <v/>
      </c>
      <c r="U666" s="37">
        <f>(INDEX(U$235:U$238,$D666)*INDEX(U$239:U$255,$F666)+U$194*INDEX(U$121:U$137,$F666)*INDEX(U$151:U$167,$F666))*$E666</f>
        <v/>
      </c>
      <c r="V666" s="37">
        <f>(INDEX(V$235:V$238,$D666)*INDEX(V$239:V$255,$F666)+V$194*INDEX(V$121:V$137,$F666)*INDEX(V$151:V$167,$F666))*$E666</f>
        <v/>
      </c>
      <c r="W666" s="37">
        <f>(INDEX(W$235:W$238,$D666)*INDEX(W$239:W$255,$F666)+W$194*INDEX(W$121:W$137,$F666)*INDEX(W$151:W$167,$F666))*$E666</f>
        <v/>
      </c>
      <c r="X666" s="37">
        <f>(INDEX(X$235:X$238,$D666)*INDEX(X$239:X$255,$F666)+X$194*INDEX(X$121:X$137,$F666)*INDEX(X$151:X$167,$F666))*$E666</f>
        <v/>
      </c>
      <c r="Y666" s="37">
        <f>(INDEX(Y$235:Y$238,$D666)*INDEX(Y$239:Y$255,$F666)+Y$194*INDEX(Y$121:Y$137,$F666)*INDEX(Y$151:Y$167,$F666))*$E666</f>
        <v/>
      </c>
      <c r="Z666" s="37">
        <f>(INDEX(Z$235:Z$238,$D666)*INDEX(Z$239:Z$255,$F666)+Z$194*INDEX(Z$121:Z$137,$F666)*INDEX(Z$151:Z$167,$F666))*$E666</f>
        <v/>
      </c>
      <c r="AA666" s="37">
        <f>(INDEX(AA$235:AA$238,$D666)*INDEX(AA$239:AA$255,$F666)+AA$194*INDEX(AA$121:AA$137,$F666)*INDEX(AA$151:AA$167,$F666))*$E666</f>
        <v/>
      </c>
      <c r="AB666" s="37">
        <f>(INDEX(AB$235:AB$238,$D666)*INDEX(AB$239:AB$255,$F666)+AB$194*INDEX(AB$121:AB$137,$F666)*INDEX(AB$151:AB$167,$F666))*$E666</f>
        <v/>
      </c>
      <c r="AC666" s="37">
        <f>(INDEX(AC$235:AC$238,$D666)*INDEX(AC$239:AC$255,$F666)+AC$194*INDEX(AC$121:AC$137,$F666)*INDEX(AC$151:AC$167,$F666))*$E666</f>
        <v/>
      </c>
      <c r="AD666" s="40">
        <f>SHADOWEFF(INDEX(AD$235:AD$238,$D666),INDEX(AD$239:AD$255,$F666),AD$194,INDEX(AD$121:AD$137,$F666),INDEX(AD$151:AD$167,$F666),$E666)</f>
        <v/>
      </c>
      <c r="AF666" s="11">
        <f>LOWER(Settings!$C$4)&amp;".mit."&amp;$A666&amp;IF($C666="","","."&amp;$C666&amp;"."&amp;$B666)&amp;IF(INDEX(Variables!$D$5:$D$205,MATCH($A666,Variables!$A$5:$A$205,0))="","","."&amp;INDEX(Variables!$D$5:$D$205,MATCH($A666,Variables!$A$5:$A$205,0)))&amp;"."&amp;AF$5</f>
        <v/>
      </c>
      <c r="AG666" s="38">
        <f>(INDEX(AG$235:AG$238,$D666)*INDEX(AG$239:AG$255,$F666)+AG$194*INDEX(AG$121:AG$137,$F666)*INDEX(AG$151:AG$167,$F666))*$E666</f>
        <v/>
      </c>
      <c r="AH666" s="37">
        <f>(INDEX(AH$235:AH$238,$D666)*INDEX(AH$239:AH$255,$F666)+AH$194*INDEX(AH$121:AH$137,$F666)*INDEX(AH$151:AH$167,$F666))*$E666</f>
        <v/>
      </c>
      <c r="AI666" s="37">
        <f>(INDEX(AI$235:AI$238,$D666)*INDEX(AI$239:AI$255,$F666)+AI$194*INDEX(AI$121:AI$137,$F666)*INDEX(AI$151:AI$167,$F666))*$E666</f>
        <v/>
      </c>
      <c r="AJ666" s="37">
        <f>(INDEX(AJ$235:AJ$238,$D666)*INDEX(AJ$239:AJ$255,$F666)+AJ$194*INDEX(AJ$121:AJ$137,$F666)*INDEX(AJ$151:AJ$167,$F666))*$E666</f>
        <v/>
      </c>
      <c r="AK666" s="37">
        <f>(INDEX(AK$235:AK$238,$D666)*INDEX(AK$239:AK$255,$F666)+AK$194*INDEX(AK$121:AK$137,$F666)*INDEX(AK$151:AK$167,$F666))*$E666</f>
        <v/>
      </c>
      <c r="AL666" s="37">
        <f>(INDEX(AL$235:AL$238,$D666)*INDEX(AL$239:AL$255,$F666)+AL$194*INDEX(AL$121:AL$137,$F666)*INDEX(AL$151:AL$167,$F666))*$E666</f>
        <v/>
      </c>
      <c r="AM666" s="37">
        <f>(INDEX(AM$235:AM$238,$D666)*INDEX(AM$239:AM$255,$F666)+AM$194*INDEX(AM$121:AM$137,$F666)*INDEX(AM$151:AM$167,$F666))*$E666</f>
        <v/>
      </c>
      <c r="AN666" s="37">
        <f>(INDEX(AN$235:AN$238,$D666)*INDEX(AN$239:AN$255,$F666)+AN$194*INDEX(AN$121:AN$137,$F666)*INDEX(AN$151:AN$167,$F666))*$E666</f>
        <v/>
      </c>
      <c r="AO666" s="37">
        <f>(INDEX(AO$235:AO$238,$D666)*INDEX(AO$239:AO$255,$F666)+AO$194*INDEX(AO$121:AO$137,$F666)*INDEX(AO$151:AO$167,$F666))*$E666</f>
        <v/>
      </c>
      <c r="AP666" s="37">
        <f>(INDEX(AP$235:AP$238,$D666)*INDEX(AP$239:AP$255,$F666)+AP$194*INDEX(AP$121:AP$137,$F666)*INDEX(AP$151:AP$167,$F666))*$E666</f>
        <v/>
      </c>
      <c r="AQ666" s="37">
        <f>(INDEX(AQ$235:AQ$238,$D666)*INDEX(AQ$239:AQ$255,$F666)+AQ$194*INDEX(AQ$121:AQ$137,$F666)*INDEX(AQ$151:AQ$167,$F666))*$E666</f>
        <v/>
      </c>
      <c r="AR666" s="37">
        <f>(INDEX(AR$235:AR$238,$D666)*INDEX(AR$239:AR$255,$F666)+AR$194*INDEX(AR$121:AR$137,$F666)*INDEX(AR$151:AR$167,$F666))*$E666</f>
        <v/>
      </c>
      <c r="AS666" s="37">
        <f>(INDEX(AS$235:AS$238,$D666)*INDEX(AS$239:AS$255,$F666)+AS$194*INDEX(AS$121:AS$137,$F666)*INDEX(AS$151:AS$167,$F666))*$E666</f>
        <v/>
      </c>
      <c r="AT666" s="37">
        <f>(INDEX(AT$235:AT$238,$D666)*INDEX(AT$239:AT$255,$F666)+AT$194*INDEX(AT$121:AT$137,$F666)*INDEX(AT$151:AT$167,$F666))*$E666</f>
        <v/>
      </c>
      <c r="AU666" s="37">
        <f>(INDEX(AU$235:AU$238,$D666)*INDEX(AU$239:AU$255,$F666)+AU$194*INDEX(AU$121:AU$137,$F666)*INDEX(AU$151:AU$167,$F666))*$E666</f>
        <v/>
      </c>
      <c r="AV666" s="37">
        <f>(INDEX(AV$235:AV$238,$D666)*INDEX(AV$239:AV$255,$F666)+AV$194*INDEX(AV$121:AV$137,$F666)*INDEX(AV$151:AV$167,$F666))*$E666</f>
        <v/>
      </c>
      <c r="AW666" s="37">
        <f>(INDEX(AW$235:AW$238,$D666)*INDEX(AW$239:AW$255,$F666)+AW$194*INDEX(AW$121:AW$137,$F666)*INDEX(AW$151:AW$167,$F666))*$E666</f>
        <v/>
      </c>
      <c r="AX666" s="37">
        <f>(INDEX(AX$235:AX$238,$D666)*INDEX(AX$239:AX$255,$F666)+AX$194*INDEX(AX$121:AX$137,$F666)*INDEX(AX$151:AX$167,$F666))*$E666</f>
        <v/>
      </c>
      <c r="AY666" s="40">
        <f>SHADOWEFF(INDEX(AY$235:AY$238,$D666),INDEX(AY$239:AY$255,$F666),AY$194,INDEX(AY$121:AY$137,$F666),INDEX(AY$151:AY$167,$F666),$E666)</f>
        <v/>
      </c>
    </row>
    <row r="667" hidden="1" outlineLevel="2">
      <c r="A667" s="14" t="inlineStr">
        <is>
          <t>shp</t>
        </is>
      </c>
      <c r="B667" s="14" t="inlineStr">
        <is>
          <t>lpg</t>
        </is>
      </c>
      <c r="C667" s="14" t="inlineStr">
        <is>
          <t>ral</t>
        </is>
      </c>
      <c r="D667" s="37">
        <f>INDEX(Inputs!$M$5:$M$132,MATCH($B667&amp;"|"&amp;$C667,Inputs!$A$5:$A$132,0))</f>
        <v/>
      </c>
      <c r="E667" s="37">
        <f>INDEX(Inputs!$T$5:$T$132,MATCH($B667&amp;"|"&amp;$C667,Inputs!$A$5:$A$132,0))</f>
        <v/>
      </c>
      <c r="F667" s="37">
        <f>INDEX(Inputs!$K$5:$K$132,MATCH($B667&amp;"|"&amp;$C667,Inputs!$A$5:$A$132,0))</f>
        <v/>
      </c>
      <c r="G667" s="36" t="n"/>
      <c r="H667" s="14">
        <f>INDEX(Variables!$B$5:$B$205,MATCH($A667,Variables!$A$5:$A$205,0))&amp;IF($C667="",""," | "&amp;INDEX(Mapping!$B$5:$B$26,MATCH($C667,Mapping!$A$5:$A$26,0))&amp;" | "&amp;INDEX(Mapping!$B$30:$B$46,MATCH($B667,Mapping!$A$30:$A$46,0)))</f>
        <v/>
      </c>
      <c r="I667" s="14">
        <f>INDEX(Variables!$C$5:$C$205,MATCH($A667,Variables!$A$5:$A$205,0))</f>
        <v/>
      </c>
      <c r="J667" s="14">
        <f>INDEX(Variables!$E$5:$E$205,MATCH($A667,Variables!$A$5:$A$205,0))</f>
        <v/>
      </c>
      <c r="K667" s="11">
        <f>LOWER(Settings!$C$4)&amp;".mit."&amp;$A667&amp;IF($C667="","","."&amp;$C667&amp;"."&amp;$B667)&amp;IF(INDEX(Variables!$D$5:$D$205,MATCH($A667,Variables!$A$5:$A$205,0))="","","."&amp;INDEX(Variables!$D$5:$D$205,MATCH($A667,Variables!$A$5:$A$205,0)))&amp;"."&amp;K$5</f>
        <v/>
      </c>
      <c r="L667" s="38">
        <f>(INDEX(L$235:L$238,$D667)*INDEX(L$239:L$255,$F667)+L$194*INDEX(L$121:L$137,$F667)*INDEX(L$151:L$167,$F667))*$E667</f>
        <v/>
      </c>
      <c r="M667" s="37">
        <f>(INDEX(M$235:M$238,$D667)*INDEX(M$239:M$255,$F667)+M$194*INDEX(M$121:M$137,$F667)*INDEX(M$151:M$167,$F667))*$E667</f>
        <v/>
      </c>
      <c r="N667" s="37">
        <f>(INDEX(N$235:N$238,$D667)*INDEX(N$239:N$255,$F667)+N$194*INDEX(N$121:N$137,$F667)*INDEX(N$151:N$167,$F667))*$E667</f>
        <v/>
      </c>
      <c r="O667" s="37">
        <f>(INDEX(O$235:O$238,$D667)*INDEX(O$239:O$255,$F667)+O$194*INDEX(O$121:O$137,$F667)*INDEX(O$151:O$167,$F667))*$E667</f>
        <v/>
      </c>
      <c r="P667" s="37">
        <f>(INDEX(P$235:P$238,$D667)*INDEX(P$239:P$255,$F667)+P$194*INDEX(P$121:P$137,$F667)*INDEX(P$151:P$167,$F667))*$E667</f>
        <v/>
      </c>
      <c r="Q667" s="37">
        <f>(INDEX(Q$235:Q$238,$D667)*INDEX(Q$239:Q$255,$F667)+Q$194*INDEX(Q$121:Q$137,$F667)*INDEX(Q$151:Q$167,$F667))*$E667</f>
        <v/>
      </c>
      <c r="R667" s="37">
        <f>(INDEX(R$235:R$238,$D667)*INDEX(R$239:R$255,$F667)+R$194*INDEX(R$121:R$137,$F667)*INDEX(R$151:R$167,$F667))*$E667</f>
        <v/>
      </c>
      <c r="S667" s="37">
        <f>(INDEX(S$235:S$238,$D667)*INDEX(S$239:S$255,$F667)+S$194*INDEX(S$121:S$137,$F667)*INDEX(S$151:S$167,$F667))*$E667</f>
        <v/>
      </c>
      <c r="T667" s="37">
        <f>(INDEX(T$235:T$238,$D667)*INDEX(T$239:T$255,$F667)+T$194*INDEX(T$121:T$137,$F667)*INDEX(T$151:T$167,$F667))*$E667</f>
        <v/>
      </c>
      <c r="U667" s="37">
        <f>(INDEX(U$235:U$238,$D667)*INDEX(U$239:U$255,$F667)+U$194*INDEX(U$121:U$137,$F667)*INDEX(U$151:U$167,$F667))*$E667</f>
        <v/>
      </c>
      <c r="V667" s="37">
        <f>(INDEX(V$235:V$238,$D667)*INDEX(V$239:V$255,$F667)+V$194*INDEX(V$121:V$137,$F667)*INDEX(V$151:V$167,$F667))*$E667</f>
        <v/>
      </c>
      <c r="W667" s="37">
        <f>(INDEX(W$235:W$238,$D667)*INDEX(W$239:W$255,$F667)+W$194*INDEX(W$121:W$137,$F667)*INDEX(W$151:W$167,$F667))*$E667</f>
        <v/>
      </c>
      <c r="X667" s="37">
        <f>(INDEX(X$235:X$238,$D667)*INDEX(X$239:X$255,$F667)+X$194*INDEX(X$121:X$137,$F667)*INDEX(X$151:X$167,$F667))*$E667</f>
        <v/>
      </c>
      <c r="Y667" s="37">
        <f>(INDEX(Y$235:Y$238,$D667)*INDEX(Y$239:Y$255,$F667)+Y$194*INDEX(Y$121:Y$137,$F667)*INDEX(Y$151:Y$167,$F667))*$E667</f>
        <v/>
      </c>
      <c r="Z667" s="37">
        <f>(INDEX(Z$235:Z$238,$D667)*INDEX(Z$239:Z$255,$F667)+Z$194*INDEX(Z$121:Z$137,$F667)*INDEX(Z$151:Z$167,$F667))*$E667</f>
        <v/>
      </c>
      <c r="AA667" s="37">
        <f>(INDEX(AA$235:AA$238,$D667)*INDEX(AA$239:AA$255,$F667)+AA$194*INDEX(AA$121:AA$137,$F667)*INDEX(AA$151:AA$167,$F667))*$E667</f>
        <v/>
      </c>
      <c r="AB667" s="37">
        <f>(INDEX(AB$235:AB$238,$D667)*INDEX(AB$239:AB$255,$F667)+AB$194*INDEX(AB$121:AB$137,$F667)*INDEX(AB$151:AB$167,$F667))*$E667</f>
        <v/>
      </c>
      <c r="AC667" s="37">
        <f>(INDEX(AC$235:AC$238,$D667)*INDEX(AC$239:AC$255,$F667)+AC$194*INDEX(AC$121:AC$137,$F667)*INDEX(AC$151:AC$167,$F667))*$E667</f>
        <v/>
      </c>
      <c r="AD667" s="40">
        <f>SHADOWEFF(INDEX(AD$235:AD$238,$D667),INDEX(AD$239:AD$255,$F667),AD$194,INDEX(AD$121:AD$137,$F667),INDEX(AD$151:AD$167,$F667),$E667)</f>
        <v/>
      </c>
      <c r="AF667" s="11">
        <f>LOWER(Settings!$C$4)&amp;".mit."&amp;$A667&amp;IF($C667="","","."&amp;$C667&amp;"."&amp;$B667)&amp;IF(INDEX(Variables!$D$5:$D$205,MATCH($A667,Variables!$A$5:$A$205,0))="","","."&amp;INDEX(Variables!$D$5:$D$205,MATCH($A667,Variables!$A$5:$A$205,0)))&amp;"."&amp;AF$5</f>
        <v/>
      </c>
      <c r="AG667" s="38">
        <f>(INDEX(AG$235:AG$238,$D667)*INDEX(AG$239:AG$255,$F667)+AG$194*INDEX(AG$121:AG$137,$F667)*INDEX(AG$151:AG$167,$F667))*$E667</f>
        <v/>
      </c>
      <c r="AH667" s="37">
        <f>(INDEX(AH$235:AH$238,$D667)*INDEX(AH$239:AH$255,$F667)+AH$194*INDEX(AH$121:AH$137,$F667)*INDEX(AH$151:AH$167,$F667))*$E667</f>
        <v/>
      </c>
      <c r="AI667" s="37">
        <f>(INDEX(AI$235:AI$238,$D667)*INDEX(AI$239:AI$255,$F667)+AI$194*INDEX(AI$121:AI$137,$F667)*INDEX(AI$151:AI$167,$F667))*$E667</f>
        <v/>
      </c>
      <c r="AJ667" s="37">
        <f>(INDEX(AJ$235:AJ$238,$D667)*INDEX(AJ$239:AJ$255,$F667)+AJ$194*INDEX(AJ$121:AJ$137,$F667)*INDEX(AJ$151:AJ$167,$F667))*$E667</f>
        <v/>
      </c>
      <c r="AK667" s="37">
        <f>(INDEX(AK$235:AK$238,$D667)*INDEX(AK$239:AK$255,$F667)+AK$194*INDEX(AK$121:AK$137,$F667)*INDEX(AK$151:AK$167,$F667))*$E667</f>
        <v/>
      </c>
      <c r="AL667" s="37">
        <f>(INDEX(AL$235:AL$238,$D667)*INDEX(AL$239:AL$255,$F667)+AL$194*INDEX(AL$121:AL$137,$F667)*INDEX(AL$151:AL$167,$F667))*$E667</f>
        <v/>
      </c>
      <c r="AM667" s="37">
        <f>(INDEX(AM$235:AM$238,$D667)*INDEX(AM$239:AM$255,$F667)+AM$194*INDEX(AM$121:AM$137,$F667)*INDEX(AM$151:AM$167,$F667))*$E667</f>
        <v/>
      </c>
      <c r="AN667" s="37">
        <f>(INDEX(AN$235:AN$238,$D667)*INDEX(AN$239:AN$255,$F667)+AN$194*INDEX(AN$121:AN$137,$F667)*INDEX(AN$151:AN$167,$F667))*$E667</f>
        <v/>
      </c>
      <c r="AO667" s="37">
        <f>(INDEX(AO$235:AO$238,$D667)*INDEX(AO$239:AO$255,$F667)+AO$194*INDEX(AO$121:AO$137,$F667)*INDEX(AO$151:AO$167,$F667))*$E667</f>
        <v/>
      </c>
      <c r="AP667" s="37">
        <f>(INDEX(AP$235:AP$238,$D667)*INDEX(AP$239:AP$255,$F667)+AP$194*INDEX(AP$121:AP$137,$F667)*INDEX(AP$151:AP$167,$F667))*$E667</f>
        <v/>
      </c>
      <c r="AQ667" s="37">
        <f>(INDEX(AQ$235:AQ$238,$D667)*INDEX(AQ$239:AQ$255,$F667)+AQ$194*INDEX(AQ$121:AQ$137,$F667)*INDEX(AQ$151:AQ$167,$F667))*$E667</f>
        <v/>
      </c>
      <c r="AR667" s="37">
        <f>(INDEX(AR$235:AR$238,$D667)*INDEX(AR$239:AR$255,$F667)+AR$194*INDEX(AR$121:AR$137,$F667)*INDEX(AR$151:AR$167,$F667))*$E667</f>
        <v/>
      </c>
      <c r="AS667" s="37">
        <f>(INDEX(AS$235:AS$238,$D667)*INDEX(AS$239:AS$255,$F667)+AS$194*INDEX(AS$121:AS$137,$F667)*INDEX(AS$151:AS$167,$F667))*$E667</f>
        <v/>
      </c>
      <c r="AT667" s="37">
        <f>(INDEX(AT$235:AT$238,$D667)*INDEX(AT$239:AT$255,$F667)+AT$194*INDEX(AT$121:AT$137,$F667)*INDEX(AT$151:AT$167,$F667))*$E667</f>
        <v/>
      </c>
      <c r="AU667" s="37">
        <f>(INDEX(AU$235:AU$238,$D667)*INDEX(AU$239:AU$255,$F667)+AU$194*INDEX(AU$121:AU$137,$F667)*INDEX(AU$151:AU$167,$F667))*$E667</f>
        <v/>
      </c>
      <c r="AV667" s="37">
        <f>(INDEX(AV$235:AV$238,$D667)*INDEX(AV$239:AV$255,$F667)+AV$194*INDEX(AV$121:AV$137,$F667)*INDEX(AV$151:AV$167,$F667))*$E667</f>
        <v/>
      </c>
      <c r="AW667" s="37">
        <f>(INDEX(AW$235:AW$238,$D667)*INDEX(AW$239:AW$255,$F667)+AW$194*INDEX(AW$121:AW$137,$F667)*INDEX(AW$151:AW$167,$F667))*$E667</f>
        <v/>
      </c>
      <c r="AX667" s="37">
        <f>(INDEX(AX$235:AX$238,$D667)*INDEX(AX$239:AX$255,$F667)+AX$194*INDEX(AX$121:AX$137,$F667)*INDEX(AX$151:AX$167,$F667))*$E667</f>
        <v/>
      </c>
      <c r="AY667" s="40">
        <f>SHADOWEFF(INDEX(AY$235:AY$238,$D667),INDEX(AY$239:AY$255,$F667),AY$194,INDEX(AY$121:AY$137,$F667),INDEX(AY$151:AY$167,$F667),$E667)</f>
        <v/>
      </c>
    </row>
    <row r="668" hidden="1" outlineLevel="2">
      <c r="A668" s="14" t="inlineStr">
        <is>
          <t>shp</t>
        </is>
      </c>
      <c r="B668" s="14" t="inlineStr">
        <is>
          <t>ker</t>
        </is>
      </c>
      <c r="C668" s="14" t="inlineStr">
        <is>
          <t>ral</t>
        </is>
      </c>
      <c r="D668" s="37">
        <f>INDEX(Inputs!$M$5:$M$132,MATCH($B668&amp;"|"&amp;$C668,Inputs!$A$5:$A$132,0))</f>
        <v/>
      </c>
      <c r="E668" s="37">
        <f>INDEX(Inputs!$T$5:$T$132,MATCH($B668&amp;"|"&amp;$C668,Inputs!$A$5:$A$132,0))</f>
        <v/>
      </c>
      <c r="F668" s="37">
        <f>INDEX(Inputs!$K$5:$K$132,MATCH($B668&amp;"|"&amp;$C668,Inputs!$A$5:$A$132,0))</f>
        <v/>
      </c>
      <c r="G668" s="36" t="n"/>
      <c r="H668" s="14">
        <f>INDEX(Variables!$B$5:$B$205,MATCH($A668,Variables!$A$5:$A$205,0))&amp;IF($C668="",""," | "&amp;INDEX(Mapping!$B$5:$B$26,MATCH($C668,Mapping!$A$5:$A$26,0))&amp;" | "&amp;INDEX(Mapping!$B$30:$B$46,MATCH($B668,Mapping!$A$30:$A$46,0)))</f>
        <v/>
      </c>
      <c r="I668" s="14">
        <f>INDEX(Variables!$C$5:$C$205,MATCH($A668,Variables!$A$5:$A$205,0))</f>
        <v/>
      </c>
      <c r="J668" s="14">
        <f>INDEX(Variables!$E$5:$E$205,MATCH($A668,Variables!$A$5:$A$205,0))</f>
        <v/>
      </c>
      <c r="K668" s="11">
        <f>LOWER(Settings!$C$4)&amp;".mit."&amp;$A668&amp;IF($C668="","","."&amp;$C668&amp;"."&amp;$B668)&amp;IF(INDEX(Variables!$D$5:$D$205,MATCH($A668,Variables!$A$5:$A$205,0))="","","."&amp;INDEX(Variables!$D$5:$D$205,MATCH($A668,Variables!$A$5:$A$205,0)))&amp;"."&amp;K$5</f>
        <v/>
      </c>
      <c r="L668" s="38">
        <f>(INDEX(L$235:L$238,$D668)*INDEX(L$239:L$255,$F668)+L$194*INDEX(L$121:L$137,$F668)*INDEX(L$151:L$167,$F668))*$E668</f>
        <v/>
      </c>
      <c r="M668" s="37">
        <f>(INDEX(M$235:M$238,$D668)*INDEX(M$239:M$255,$F668)+M$194*INDEX(M$121:M$137,$F668)*INDEX(M$151:M$167,$F668))*$E668</f>
        <v/>
      </c>
      <c r="N668" s="37">
        <f>(INDEX(N$235:N$238,$D668)*INDEX(N$239:N$255,$F668)+N$194*INDEX(N$121:N$137,$F668)*INDEX(N$151:N$167,$F668))*$E668</f>
        <v/>
      </c>
      <c r="O668" s="37">
        <f>(INDEX(O$235:O$238,$D668)*INDEX(O$239:O$255,$F668)+O$194*INDEX(O$121:O$137,$F668)*INDEX(O$151:O$167,$F668))*$E668</f>
        <v/>
      </c>
      <c r="P668" s="37">
        <f>(INDEX(P$235:P$238,$D668)*INDEX(P$239:P$255,$F668)+P$194*INDEX(P$121:P$137,$F668)*INDEX(P$151:P$167,$F668))*$E668</f>
        <v/>
      </c>
      <c r="Q668" s="37">
        <f>(INDEX(Q$235:Q$238,$D668)*INDEX(Q$239:Q$255,$F668)+Q$194*INDEX(Q$121:Q$137,$F668)*INDEX(Q$151:Q$167,$F668))*$E668</f>
        <v/>
      </c>
      <c r="R668" s="37">
        <f>(INDEX(R$235:R$238,$D668)*INDEX(R$239:R$255,$F668)+R$194*INDEX(R$121:R$137,$F668)*INDEX(R$151:R$167,$F668))*$E668</f>
        <v/>
      </c>
      <c r="S668" s="37">
        <f>(INDEX(S$235:S$238,$D668)*INDEX(S$239:S$255,$F668)+S$194*INDEX(S$121:S$137,$F668)*INDEX(S$151:S$167,$F668))*$E668</f>
        <v/>
      </c>
      <c r="T668" s="37">
        <f>(INDEX(T$235:T$238,$D668)*INDEX(T$239:T$255,$F668)+T$194*INDEX(T$121:T$137,$F668)*INDEX(T$151:T$167,$F668))*$E668</f>
        <v/>
      </c>
      <c r="U668" s="37">
        <f>(INDEX(U$235:U$238,$D668)*INDEX(U$239:U$255,$F668)+U$194*INDEX(U$121:U$137,$F668)*INDEX(U$151:U$167,$F668))*$E668</f>
        <v/>
      </c>
      <c r="V668" s="37">
        <f>(INDEX(V$235:V$238,$D668)*INDEX(V$239:V$255,$F668)+V$194*INDEX(V$121:V$137,$F668)*INDEX(V$151:V$167,$F668))*$E668</f>
        <v/>
      </c>
      <c r="W668" s="37">
        <f>(INDEX(W$235:W$238,$D668)*INDEX(W$239:W$255,$F668)+W$194*INDEX(W$121:W$137,$F668)*INDEX(W$151:W$167,$F668))*$E668</f>
        <v/>
      </c>
      <c r="X668" s="37">
        <f>(INDEX(X$235:X$238,$D668)*INDEX(X$239:X$255,$F668)+X$194*INDEX(X$121:X$137,$F668)*INDEX(X$151:X$167,$F668))*$E668</f>
        <v/>
      </c>
      <c r="Y668" s="37">
        <f>(INDEX(Y$235:Y$238,$D668)*INDEX(Y$239:Y$255,$F668)+Y$194*INDEX(Y$121:Y$137,$F668)*INDEX(Y$151:Y$167,$F668))*$E668</f>
        <v/>
      </c>
      <c r="Z668" s="37">
        <f>(INDEX(Z$235:Z$238,$D668)*INDEX(Z$239:Z$255,$F668)+Z$194*INDEX(Z$121:Z$137,$F668)*INDEX(Z$151:Z$167,$F668))*$E668</f>
        <v/>
      </c>
      <c r="AA668" s="37">
        <f>(INDEX(AA$235:AA$238,$D668)*INDEX(AA$239:AA$255,$F668)+AA$194*INDEX(AA$121:AA$137,$F668)*INDEX(AA$151:AA$167,$F668))*$E668</f>
        <v/>
      </c>
      <c r="AB668" s="37">
        <f>(INDEX(AB$235:AB$238,$D668)*INDEX(AB$239:AB$255,$F668)+AB$194*INDEX(AB$121:AB$137,$F668)*INDEX(AB$151:AB$167,$F668))*$E668</f>
        <v/>
      </c>
      <c r="AC668" s="37">
        <f>(INDEX(AC$235:AC$238,$D668)*INDEX(AC$239:AC$255,$F668)+AC$194*INDEX(AC$121:AC$137,$F668)*INDEX(AC$151:AC$167,$F668))*$E668</f>
        <v/>
      </c>
      <c r="AD668" s="40">
        <f>SHADOWEFF(INDEX(AD$235:AD$238,$D668),INDEX(AD$239:AD$255,$F668),AD$194,INDEX(AD$121:AD$137,$F668),INDEX(AD$151:AD$167,$F668),$E668)</f>
        <v/>
      </c>
      <c r="AF668" s="11">
        <f>LOWER(Settings!$C$4)&amp;".mit."&amp;$A668&amp;IF($C668="","","."&amp;$C668&amp;"."&amp;$B668)&amp;IF(INDEX(Variables!$D$5:$D$205,MATCH($A668,Variables!$A$5:$A$205,0))="","","."&amp;INDEX(Variables!$D$5:$D$205,MATCH($A668,Variables!$A$5:$A$205,0)))&amp;"."&amp;AF$5</f>
        <v/>
      </c>
      <c r="AG668" s="38">
        <f>(INDEX(AG$235:AG$238,$D668)*INDEX(AG$239:AG$255,$F668)+AG$194*INDEX(AG$121:AG$137,$F668)*INDEX(AG$151:AG$167,$F668))*$E668</f>
        <v/>
      </c>
      <c r="AH668" s="37">
        <f>(INDEX(AH$235:AH$238,$D668)*INDEX(AH$239:AH$255,$F668)+AH$194*INDEX(AH$121:AH$137,$F668)*INDEX(AH$151:AH$167,$F668))*$E668</f>
        <v/>
      </c>
      <c r="AI668" s="37">
        <f>(INDEX(AI$235:AI$238,$D668)*INDEX(AI$239:AI$255,$F668)+AI$194*INDEX(AI$121:AI$137,$F668)*INDEX(AI$151:AI$167,$F668))*$E668</f>
        <v/>
      </c>
      <c r="AJ668" s="37">
        <f>(INDEX(AJ$235:AJ$238,$D668)*INDEX(AJ$239:AJ$255,$F668)+AJ$194*INDEX(AJ$121:AJ$137,$F668)*INDEX(AJ$151:AJ$167,$F668))*$E668</f>
        <v/>
      </c>
      <c r="AK668" s="37">
        <f>(INDEX(AK$235:AK$238,$D668)*INDEX(AK$239:AK$255,$F668)+AK$194*INDEX(AK$121:AK$137,$F668)*INDEX(AK$151:AK$167,$F668))*$E668</f>
        <v/>
      </c>
      <c r="AL668" s="37">
        <f>(INDEX(AL$235:AL$238,$D668)*INDEX(AL$239:AL$255,$F668)+AL$194*INDEX(AL$121:AL$137,$F668)*INDEX(AL$151:AL$167,$F668))*$E668</f>
        <v/>
      </c>
      <c r="AM668" s="37">
        <f>(INDEX(AM$235:AM$238,$D668)*INDEX(AM$239:AM$255,$F668)+AM$194*INDEX(AM$121:AM$137,$F668)*INDEX(AM$151:AM$167,$F668))*$E668</f>
        <v/>
      </c>
      <c r="AN668" s="37">
        <f>(INDEX(AN$235:AN$238,$D668)*INDEX(AN$239:AN$255,$F668)+AN$194*INDEX(AN$121:AN$137,$F668)*INDEX(AN$151:AN$167,$F668))*$E668</f>
        <v/>
      </c>
      <c r="AO668" s="37">
        <f>(INDEX(AO$235:AO$238,$D668)*INDEX(AO$239:AO$255,$F668)+AO$194*INDEX(AO$121:AO$137,$F668)*INDEX(AO$151:AO$167,$F668))*$E668</f>
        <v/>
      </c>
      <c r="AP668" s="37">
        <f>(INDEX(AP$235:AP$238,$D668)*INDEX(AP$239:AP$255,$F668)+AP$194*INDEX(AP$121:AP$137,$F668)*INDEX(AP$151:AP$167,$F668))*$E668</f>
        <v/>
      </c>
      <c r="AQ668" s="37">
        <f>(INDEX(AQ$235:AQ$238,$D668)*INDEX(AQ$239:AQ$255,$F668)+AQ$194*INDEX(AQ$121:AQ$137,$F668)*INDEX(AQ$151:AQ$167,$F668))*$E668</f>
        <v/>
      </c>
      <c r="AR668" s="37">
        <f>(INDEX(AR$235:AR$238,$D668)*INDEX(AR$239:AR$255,$F668)+AR$194*INDEX(AR$121:AR$137,$F668)*INDEX(AR$151:AR$167,$F668))*$E668</f>
        <v/>
      </c>
      <c r="AS668" s="37">
        <f>(INDEX(AS$235:AS$238,$D668)*INDEX(AS$239:AS$255,$F668)+AS$194*INDEX(AS$121:AS$137,$F668)*INDEX(AS$151:AS$167,$F668))*$E668</f>
        <v/>
      </c>
      <c r="AT668" s="37">
        <f>(INDEX(AT$235:AT$238,$D668)*INDEX(AT$239:AT$255,$F668)+AT$194*INDEX(AT$121:AT$137,$F668)*INDEX(AT$151:AT$167,$F668))*$E668</f>
        <v/>
      </c>
      <c r="AU668" s="37">
        <f>(INDEX(AU$235:AU$238,$D668)*INDEX(AU$239:AU$255,$F668)+AU$194*INDEX(AU$121:AU$137,$F668)*INDEX(AU$151:AU$167,$F668))*$E668</f>
        <v/>
      </c>
      <c r="AV668" s="37">
        <f>(INDEX(AV$235:AV$238,$D668)*INDEX(AV$239:AV$255,$F668)+AV$194*INDEX(AV$121:AV$137,$F668)*INDEX(AV$151:AV$167,$F668))*$E668</f>
        <v/>
      </c>
      <c r="AW668" s="37">
        <f>(INDEX(AW$235:AW$238,$D668)*INDEX(AW$239:AW$255,$F668)+AW$194*INDEX(AW$121:AW$137,$F668)*INDEX(AW$151:AW$167,$F668))*$E668</f>
        <v/>
      </c>
      <c r="AX668" s="37">
        <f>(INDEX(AX$235:AX$238,$D668)*INDEX(AX$239:AX$255,$F668)+AX$194*INDEX(AX$121:AX$137,$F668)*INDEX(AX$151:AX$167,$F668))*$E668</f>
        <v/>
      </c>
      <c r="AY668" s="40">
        <f>SHADOWEFF(INDEX(AY$235:AY$238,$D668),INDEX(AY$239:AY$255,$F668),AY$194,INDEX(AY$121:AY$137,$F668),INDEX(AY$151:AY$167,$F668),$E668)</f>
        <v/>
      </c>
    </row>
    <row r="669" hidden="1" outlineLevel="2">
      <c r="A669" s="14" t="inlineStr">
        <is>
          <t>shp</t>
        </is>
      </c>
      <c r="B669" s="14" t="inlineStr">
        <is>
          <t>oop</t>
        </is>
      </c>
      <c r="C669" s="14" t="inlineStr">
        <is>
          <t>ral</t>
        </is>
      </c>
      <c r="D669" s="37">
        <f>INDEX(Inputs!$M$5:$M$132,MATCH($B669&amp;"|"&amp;$C669,Inputs!$A$5:$A$132,0))</f>
        <v/>
      </c>
      <c r="E669" s="37">
        <f>INDEX(Inputs!$T$5:$T$132,MATCH($B669&amp;"|"&amp;$C669,Inputs!$A$5:$A$132,0))</f>
        <v/>
      </c>
      <c r="F669" s="37">
        <f>INDEX(Inputs!$K$5:$K$132,MATCH($B669&amp;"|"&amp;$C669,Inputs!$A$5:$A$132,0))</f>
        <v/>
      </c>
      <c r="G669" s="36" t="n"/>
      <c r="H669" s="14">
        <f>INDEX(Variables!$B$5:$B$205,MATCH($A669,Variables!$A$5:$A$205,0))&amp;IF($C669="",""," | "&amp;INDEX(Mapping!$B$5:$B$26,MATCH($C669,Mapping!$A$5:$A$26,0))&amp;" | "&amp;INDEX(Mapping!$B$30:$B$46,MATCH($B669,Mapping!$A$30:$A$46,0)))</f>
        <v/>
      </c>
      <c r="I669" s="14">
        <f>INDEX(Variables!$C$5:$C$205,MATCH($A669,Variables!$A$5:$A$205,0))</f>
        <v/>
      </c>
      <c r="J669" s="14">
        <f>INDEX(Variables!$E$5:$E$205,MATCH($A669,Variables!$A$5:$A$205,0))</f>
        <v/>
      </c>
      <c r="K669" s="11">
        <f>LOWER(Settings!$C$4)&amp;".mit."&amp;$A669&amp;IF($C669="","","."&amp;$C669&amp;"."&amp;$B669)&amp;IF(INDEX(Variables!$D$5:$D$205,MATCH($A669,Variables!$A$5:$A$205,0))="","","."&amp;INDEX(Variables!$D$5:$D$205,MATCH($A669,Variables!$A$5:$A$205,0)))&amp;"."&amp;K$5</f>
        <v/>
      </c>
      <c r="L669" s="38">
        <f>(INDEX(L$235:L$238,$D669)*INDEX(L$239:L$255,$F669)+L$194*INDEX(L$121:L$137,$F669)*INDEX(L$151:L$167,$F669))*$E669</f>
        <v/>
      </c>
      <c r="M669" s="37">
        <f>(INDEX(M$235:M$238,$D669)*INDEX(M$239:M$255,$F669)+M$194*INDEX(M$121:M$137,$F669)*INDEX(M$151:M$167,$F669))*$E669</f>
        <v/>
      </c>
      <c r="N669" s="37">
        <f>(INDEX(N$235:N$238,$D669)*INDEX(N$239:N$255,$F669)+N$194*INDEX(N$121:N$137,$F669)*INDEX(N$151:N$167,$F669))*$E669</f>
        <v/>
      </c>
      <c r="O669" s="37">
        <f>(INDEX(O$235:O$238,$D669)*INDEX(O$239:O$255,$F669)+O$194*INDEX(O$121:O$137,$F669)*INDEX(O$151:O$167,$F669))*$E669</f>
        <v/>
      </c>
      <c r="P669" s="37">
        <f>(INDEX(P$235:P$238,$D669)*INDEX(P$239:P$255,$F669)+P$194*INDEX(P$121:P$137,$F669)*INDEX(P$151:P$167,$F669))*$E669</f>
        <v/>
      </c>
      <c r="Q669" s="37">
        <f>(INDEX(Q$235:Q$238,$D669)*INDEX(Q$239:Q$255,$F669)+Q$194*INDEX(Q$121:Q$137,$F669)*INDEX(Q$151:Q$167,$F669))*$E669</f>
        <v/>
      </c>
      <c r="R669" s="37">
        <f>(INDEX(R$235:R$238,$D669)*INDEX(R$239:R$255,$F669)+R$194*INDEX(R$121:R$137,$F669)*INDEX(R$151:R$167,$F669))*$E669</f>
        <v/>
      </c>
      <c r="S669" s="37">
        <f>(INDEX(S$235:S$238,$D669)*INDEX(S$239:S$255,$F669)+S$194*INDEX(S$121:S$137,$F669)*INDEX(S$151:S$167,$F669))*$E669</f>
        <v/>
      </c>
      <c r="T669" s="37">
        <f>(INDEX(T$235:T$238,$D669)*INDEX(T$239:T$255,$F669)+T$194*INDEX(T$121:T$137,$F669)*INDEX(T$151:T$167,$F669))*$E669</f>
        <v/>
      </c>
      <c r="U669" s="37">
        <f>(INDEX(U$235:U$238,$D669)*INDEX(U$239:U$255,$F669)+U$194*INDEX(U$121:U$137,$F669)*INDEX(U$151:U$167,$F669))*$E669</f>
        <v/>
      </c>
      <c r="V669" s="37">
        <f>(INDEX(V$235:V$238,$D669)*INDEX(V$239:V$255,$F669)+V$194*INDEX(V$121:V$137,$F669)*INDEX(V$151:V$167,$F669))*$E669</f>
        <v/>
      </c>
      <c r="W669" s="37">
        <f>(INDEX(W$235:W$238,$D669)*INDEX(W$239:W$255,$F669)+W$194*INDEX(W$121:W$137,$F669)*INDEX(W$151:W$167,$F669))*$E669</f>
        <v/>
      </c>
      <c r="X669" s="37">
        <f>(INDEX(X$235:X$238,$D669)*INDEX(X$239:X$255,$F669)+X$194*INDEX(X$121:X$137,$F669)*INDEX(X$151:X$167,$F669))*$E669</f>
        <v/>
      </c>
      <c r="Y669" s="37">
        <f>(INDEX(Y$235:Y$238,$D669)*INDEX(Y$239:Y$255,$F669)+Y$194*INDEX(Y$121:Y$137,$F669)*INDEX(Y$151:Y$167,$F669))*$E669</f>
        <v/>
      </c>
      <c r="Z669" s="37">
        <f>(INDEX(Z$235:Z$238,$D669)*INDEX(Z$239:Z$255,$F669)+Z$194*INDEX(Z$121:Z$137,$F669)*INDEX(Z$151:Z$167,$F669))*$E669</f>
        <v/>
      </c>
      <c r="AA669" s="37">
        <f>(INDEX(AA$235:AA$238,$D669)*INDEX(AA$239:AA$255,$F669)+AA$194*INDEX(AA$121:AA$137,$F669)*INDEX(AA$151:AA$167,$F669))*$E669</f>
        <v/>
      </c>
      <c r="AB669" s="37">
        <f>(INDEX(AB$235:AB$238,$D669)*INDEX(AB$239:AB$255,$F669)+AB$194*INDEX(AB$121:AB$137,$F669)*INDEX(AB$151:AB$167,$F669))*$E669</f>
        <v/>
      </c>
      <c r="AC669" s="37">
        <f>(INDEX(AC$235:AC$238,$D669)*INDEX(AC$239:AC$255,$F669)+AC$194*INDEX(AC$121:AC$137,$F669)*INDEX(AC$151:AC$167,$F669))*$E669</f>
        <v/>
      </c>
      <c r="AD669" s="40">
        <f>SHADOWEFF(INDEX(AD$235:AD$238,$D669),INDEX(AD$239:AD$255,$F669),AD$194,INDEX(AD$121:AD$137,$F669),INDEX(AD$151:AD$167,$F669),$E669)</f>
        <v/>
      </c>
      <c r="AF669" s="11">
        <f>LOWER(Settings!$C$4)&amp;".mit."&amp;$A669&amp;IF($C669="","","."&amp;$C669&amp;"."&amp;$B669)&amp;IF(INDEX(Variables!$D$5:$D$205,MATCH($A669,Variables!$A$5:$A$205,0))="","","."&amp;INDEX(Variables!$D$5:$D$205,MATCH($A669,Variables!$A$5:$A$205,0)))&amp;"."&amp;AF$5</f>
        <v/>
      </c>
      <c r="AG669" s="38">
        <f>(INDEX(AG$235:AG$238,$D669)*INDEX(AG$239:AG$255,$F669)+AG$194*INDEX(AG$121:AG$137,$F669)*INDEX(AG$151:AG$167,$F669))*$E669</f>
        <v/>
      </c>
      <c r="AH669" s="37">
        <f>(INDEX(AH$235:AH$238,$D669)*INDEX(AH$239:AH$255,$F669)+AH$194*INDEX(AH$121:AH$137,$F669)*INDEX(AH$151:AH$167,$F669))*$E669</f>
        <v/>
      </c>
      <c r="AI669" s="37">
        <f>(INDEX(AI$235:AI$238,$D669)*INDEX(AI$239:AI$255,$F669)+AI$194*INDEX(AI$121:AI$137,$F669)*INDEX(AI$151:AI$167,$F669))*$E669</f>
        <v/>
      </c>
      <c r="AJ669" s="37">
        <f>(INDEX(AJ$235:AJ$238,$D669)*INDEX(AJ$239:AJ$255,$F669)+AJ$194*INDEX(AJ$121:AJ$137,$F669)*INDEX(AJ$151:AJ$167,$F669))*$E669</f>
        <v/>
      </c>
      <c r="AK669" s="37">
        <f>(INDEX(AK$235:AK$238,$D669)*INDEX(AK$239:AK$255,$F669)+AK$194*INDEX(AK$121:AK$137,$F669)*INDEX(AK$151:AK$167,$F669))*$E669</f>
        <v/>
      </c>
      <c r="AL669" s="37">
        <f>(INDEX(AL$235:AL$238,$D669)*INDEX(AL$239:AL$255,$F669)+AL$194*INDEX(AL$121:AL$137,$F669)*INDEX(AL$151:AL$167,$F669))*$E669</f>
        <v/>
      </c>
      <c r="AM669" s="37">
        <f>(INDEX(AM$235:AM$238,$D669)*INDEX(AM$239:AM$255,$F669)+AM$194*INDEX(AM$121:AM$137,$F669)*INDEX(AM$151:AM$167,$F669))*$E669</f>
        <v/>
      </c>
      <c r="AN669" s="37">
        <f>(INDEX(AN$235:AN$238,$D669)*INDEX(AN$239:AN$255,$F669)+AN$194*INDEX(AN$121:AN$137,$F669)*INDEX(AN$151:AN$167,$F669))*$E669</f>
        <v/>
      </c>
      <c r="AO669" s="37">
        <f>(INDEX(AO$235:AO$238,$D669)*INDEX(AO$239:AO$255,$F669)+AO$194*INDEX(AO$121:AO$137,$F669)*INDEX(AO$151:AO$167,$F669))*$E669</f>
        <v/>
      </c>
      <c r="AP669" s="37">
        <f>(INDEX(AP$235:AP$238,$D669)*INDEX(AP$239:AP$255,$F669)+AP$194*INDEX(AP$121:AP$137,$F669)*INDEX(AP$151:AP$167,$F669))*$E669</f>
        <v/>
      </c>
      <c r="AQ669" s="37">
        <f>(INDEX(AQ$235:AQ$238,$D669)*INDEX(AQ$239:AQ$255,$F669)+AQ$194*INDEX(AQ$121:AQ$137,$F669)*INDEX(AQ$151:AQ$167,$F669))*$E669</f>
        <v/>
      </c>
      <c r="AR669" s="37">
        <f>(INDEX(AR$235:AR$238,$D669)*INDEX(AR$239:AR$255,$F669)+AR$194*INDEX(AR$121:AR$137,$F669)*INDEX(AR$151:AR$167,$F669))*$E669</f>
        <v/>
      </c>
      <c r="AS669" s="37">
        <f>(INDEX(AS$235:AS$238,$D669)*INDEX(AS$239:AS$255,$F669)+AS$194*INDEX(AS$121:AS$137,$F669)*INDEX(AS$151:AS$167,$F669))*$E669</f>
        <v/>
      </c>
      <c r="AT669" s="37">
        <f>(INDEX(AT$235:AT$238,$D669)*INDEX(AT$239:AT$255,$F669)+AT$194*INDEX(AT$121:AT$137,$F669)*INDEX(AT$151:AT$167,$F669))*$E669</f>
        <v/>
      </c>
      <c r="AU669" s="37">
        <f>(INDEX(AU$235:AU$238,$D669)*INDEX(AU$239:AU$255,$F669)+AU$194*INDEX(AU$121:AU$137,$F669)*INDEX(AU$151:AU$167,$F669))*$E669</f>
        <v/>
      </c>
      <c r="AV669" s="37">
        <f>(INDEX(AV$235:AV$238,$D669)*INDEX(AV$239:AV$255,$F669)+AV$194*INDEX(AV$121:AV$137,$F669)*INDEX(AV$151:AV$167,$F669))*$E669</f>
        <v/>
      </c>
      <c r="AW669" s="37">
        <f>(INDEX(AW$235:AW$238,$D669)*INDEX(AW$239:AW$255,$F669)+AW$194*INDEX(AW$121:AW$137,$F669)*INDEX(AW$151:AW$167,$F669))*$E669</f>
        <v/>
      </c>
      <c r="AX669" s="37">
        <f>(INDEX(AX$235:AX$238,$D669)*INDEX(AX$239:AX$255,$F669)+AX$194*INDEX(AX$121:AX$137,$F669)*INDEX(AX$151:AX$167,$F669))*$E669</f>
        <v/>
      </c>
      <c r="AY669" s="40">
        <f>SHADOWEFF(INDEX(AY$235:AY$238,$D669),INDEX(AY$239:AY$255,$F669),AY$194,INDEX(AY$121:AY$137,$F669),INDEX(AY$151:AY$167,$F669),$E669)</f>
        <v/>
      </c>
    </row>
    <row r="670" hidden="1" outlineLevel="2">
      <c r="A670" s="14" t="inlineStr">
        <is>
          <t>shp</t>
        </is>
      </c>
      <c r="B670" s="14" t="inlineStr">
        <is>
          <t>bio</t>
        </is>
      </c>
      <c r="C670" s="14" t="inlineStr">
        <is>
          <t>ral</t>
        </is>
      </c>
      <c r="D670" s="37">
        <f>INDEX(Inputs!$M$5:$M$132,MATCH($B670&amp;"|"&amp;$C670,Inputs!$A$5:$A$132,0))</f>
        <v/>
      </c>
      <c r="E670" s="37">
        <f>INDEX(Inputs!$T$5:$T$132,MATCH($B670&amp;"|"&amp;$C670,Inputs!$A$5:$A$132,0))</f>
        <v/>
      </c>
      <c r="F670" s="37">
        <f>INDEX(Inputs!$K$5:$K$132,MATCH($B670&amp;"|"&amp;$C670,Inputs!$A$5:$A$132,0))</f>
        <v/>
      </c>
      <c r="G670" s="36" t="n"/>
      <c r="H670" s="14">
        <f>INDEX(Variables!$B$5:$B$205,MATCH($A670,Variables!$A$5:$A$205,0))&amp;IF($C670="",""," | "&amp;INDEX(Mapping!$B$5:$B$26,MATCH($C670,Mapping!$A$5:$A$26,0))&amp;" | "&amp;INDEX(Mapping!$B$30:$B$46,MATCH($B670,Mapping!$A$30:$A$46,0)))</f>
        <v/>
      </c>
      <c r="I670" s="14">
        <f>INDEX(Variables!$C$5:$C$205,MATCH($A670,Variables!$A$5:$A$205,0))</f>
        <v/>
      </c>
      <c r="J670" s="14">
        <f>INDEX(Variables!$E$5:$E$205,MATCH($A670,Variables!$A$5:$A$205,0))</f>
        <v/>
      </c>
      <c r="K670" s="11">
        <f>LOWER(Settings!$C$4)&amp;".mit."&amp;$A670&amp;IF($C670="","","."&amp;$C670&amp;"."&amp;$B670)&amp;IF(INDEX(Variables!$D$5:$D$205,MATCH($A670,Variables!$A$5:$A$205,0))="","","."&amp;INDEX(Variables!$D$5:$D$205,MATCH($A670,Variables!$A$5:$A$205,0)))&amp;"."&amp;K$5</f>
        <v/>
      </c>
      <c r="L670" s="38">
        <f>(INDEX(L$235:L$238,$D670)*INDEX(L$239:L$255,$F670)+L$194*INDEX(L$121:L$137,$F670)*INDEX(L$151:L$167,$F670))*$E670</f>
        <v/>
      </c>
      <c r="M670" s="37">
        <f>(INDEX(M$235:M$238,$D670)*INDEX(M$239:M$255,$F670)+M$194*INDEX(M$121:M$137,$F670)*INDEX(M$151:M$167,$F670))*$E670</f>
        <v/>
      </c>
      <c r="N670" s="37">
        <f>(INDEX(N$235:N$238,$D670)*INDEX(N$239:N$255,$F670)+N$194*INDEX(N$121:N$137,$F670)*INDEX(N$151:N$167,$F670))*$E670</f>
        <v/>
      </c>
      <c r="O670" s="37">
        <f>(INDEX(O$235:O$238,$D670)*INDEX(O$239:O$255,$F670)+O$194*INDEX(O$121:O$137,$F670)*INDEX(O$151:O$167,$F670))*$E670</f>
        <v/>
      </c>
      <c r="P670" s="37">
        <f>(INDEX(P$235:P$238,$D670)*INDEX(P$239:P$255,$F670)+P$194*INDEX(P$121:P$137,$F670)*INDEX(P$151:P$167,$F670))*$E670</f>
        <v/>
      </c>
      <c r="Q670" s="37">
        <f>(INDEX(Q$235:Q$238,$D670)*INDEX(Q$239:Q$255,$F670)+Q$194*INDEX(Q$121:Q$137,$F670)*INDEX(Q$151:Q$167,$F670))*$E670</f>
        <v/>
      </c>
      <c r="R670" s="37">
        <f>(INDEX(R$235:R$238,$D670)*INDEX(R$239:R$255,$F670)+R$194*INDEX(R$121:R$137,$F670)*INDEX(R$151:R$167,$F670))*$E670</f>
        <v/>
      </c>
      <c r="S670" s="37">
        <f>(INDEX(S$235:S$238,$D670)*INDEX(S$239:S$255,$F670)+S$194*INDEX(S$121:S$137,$F670)*INDEX(S$151:S$167,$F670))*$E670</f>
        <v/>
      </c>
      <c r="T670" s="37">
        <f>(INDEX(T$235:T$238,$D670)*INDEX(T$239:T$255,$F670)+T$194*INDEX(T$121:T$137,$F670)*INDEX(T$151:T$167,$F670))*$E670</f>
        <v/>
      </c>
      <c r="U670" s="37">
        <f>(INDEX(U$235:U$238,$D670)*INDEX(U$239:U$255,$F670)+U$194*INDEX(U$121:U$137,$F670)*INDEX(U$151:U$167,$F670))*$E670</f>
        <v/>
      </c>
      <c r="V670" s="37">
        <f>(INDEX(V$235:V$238,$D670)*INDEX(V$239:V$255,$F670)+V$194*INDEX(V$121:V$137,$F670)*INDEX(V$151:V$167,$F670))*$E670</f>
        <v/>
      </c>
      <c r="W670" s="37">
        <f>(INDEX(W$235:W$238,$D670)*INDEX(W$239:W$255,$F670)+W$194*INDEX(W$121:W$137,$F670)*INDEX(W$151:W$167,$F670))*$E670</f>
        <v/>
      </c>
      <c r="X670" s="37">
        <f>(INDEX(X$235:X$238,$D670)*INDEX(X$239:X$255,$F670)+X$194*INDEX(X$121:X$137,$F670)*INDEX(X$151:X$167,$F670))*$E670</f>
        <v/>
      </c>
      <c r="Y670" s="37">
        <f>(INDEX(Y$235:Y$238,$D670)*INDEX(Y$239:Y$255,$F670)+Y$194*INDEX(Y$121:Y$137,$F670)*INDEX(Y$151:Y$167,$F670))*$E670</f>
        <v/>
      </c>
      <c r="Z670" s="37">
        <f>(INDEX(Z$235:Z$238,$D670)*INDEX(Z$239:Z$255,$F670)+Z$194*INDEX(Z$121:Z$137,$F670)*INDEX(Z$151:Z$167,$F670))*$E670</f>
        <v/>
      </c>
      <c r="AA670" s="37">
        <f>(INDEX(AA$235:AA$238,$D670)*INDEX(AA$239:AA$255,$F670)+AA$194*INDEX(AA$121:AA$137,$F670)*INDEX(AA$151:AA$167,$F670))*$E670</f>
        <v/>
      </c>
      <c r="AB670" s="37">
        <f>(INDEX(AB$235:AB$238,$D670)*INDEX(AB$239:AB$255,$F670)+AB$194*INDEX(AB$121:AB$137,$F670)*INDEX(AB$151:AB$167,$F670))*$E670</f>
        <v/>
      </c>
      <c r="AC670" s="37">
        <f>(INDEX(AC$235:AC$238,$D670)*INDEX(AC$239:AC$255,$F670)+AC$194*INDEX(AC$121:AC$137,$F670)*INDEX(AC$151:AC$167,$F670))*$E670</f>
        <v/>
      </c>
      <c r="AD670" s="40">
        <f>SHADOWEFF(INDEX(AD$235:AD$238,$D670),INDEX(AD$239:AD$255,$F670),AD$194,INDEX(AD$121:AD$137,$F670),INDEX(AD$151:AD$167,$F670),$E670)</f>
        <v/>
      </c>
      <c r="AF670" s="11">
        <f>LOWER(Settings!$C$4)&amp;".mit."&amp;$A670&amp;IF($C670="","","."&amp;$C670&amp;"."&amp;$B670)&amp;IF(INDEX(Variables!$D$5:$D$205,MATCH($A670,Variables!$A$5:$A$205,0))="","","."&amp;INDEX(Variables!$D$5:$D$205,MATCH($A670,Variables!$A$5:$A$205,0)))&amp;"."&amp;AF$5</f>
        <v/>
      </c>
      <c r="AG670" s="38">
        <f>(INDEX(AG$235:AG$238,$D670)*INDEX(AG$239:AG$255,$F670)+AG$194*INDEX(AG$121:AG$137,$F670)*INDEX(AG$151:AG$167,$F670))*$E670</f>
        <v/>
      </c>
      <c r="AH670" s="37">
        <f>(INDEX(AH$235:AH$238,$D670)*INDEX(AH$239:AH$255,$F670)+AH$194*INDEX(AH$121:AH$137,$F670)*INDEX(AH$151:AH$167,$F670))*$E670</f>
        <v/>
      </c>
      <c r="AI670" s="37">
        <f>(INDEX(AI$235:AI$238,$D670)*INDEX(AI$239:AI$255,$F670)+AI$194*INDEX(AI$121:AI$137,$F670)*INDEX(AI$151:AI$167,$F670))*$E670</f>
        <v/>
      </c>
      <c r="AJ670" s="37">
        <f>(INDEX(AJ$235:AJ$238,$D670)*INDEX(AJ$239:AJ$255,$F670)+AJ$194*INDEX(AJ$121:AJ$137,$F670)*INDEX(AJ$151:AJ$167,$F670))*$E670</f>
        <v/>
      </c>
      <c r="AK670" s="37">
        <f>(INDEX(AK$235:AK$238,$D670)*INDEX(AK$239:AK$255,$F670)+AK$194*INDEX(AK$121:AK$137,$F670)*INDEX(AK$151:AK$167,$F670))*$E670</f>
        <v/>
      </c>
      <c r="AL670" s="37">
        <f>(INDEX(AL$235:AL$238,$D670)*INDEX(AL$239:AL$255,$F670)+AL$194*INDEX(AL$121:AL$137,$F670)*INDEX(AL$151:AL$167,$F670))*$E670</f>
        <v/>
      </c>
      <c r="AM670" s="37">
        <f>(INDEX(AM$235:AM$238,$D670)*INDEX(AM$239:AM$255,$F670)+AM$194*INDEX(AM$121:AM$137,$F670)*INDEX(AM$151:AM$167,$F670))*$E670</f>
        <v/>
      </c>
      <c r="AN670" s="37">
        <f>(INDEX(AN$235:AN$238,$D670)*INDEX(AN$239:AN$255,$F670)+AN$194*INDEX(AN$121:AN$137,$F670)*INDEX(AN$151:AN$167,$F670))*$E670</f>
        <v/>
      </c>
      <c r="AO670" s="37">
        <f>(INDEX(AO$235:AO$238,$D670)*INDEX(AO$239:AO$255,$F670)+AO$194*INDEX(AO$121:AO$137,$F670)*INDEX(AO$151:AO$167,$F670))*$E670</f>
        <v/>
      </c>
      <c r="AP670" s="37">
        <f>(INDEX(AP$235:AP$238,$D670)*INDEX(AP$239:AP$255,$F670)+AP$194*INDEX(AP$121:AP$137,$F670)*INDEX(AP$151:AP$167,$F670))*$E670</f>
        <v/>
      </c>
      <c r="AQ670" s="37">
        <f>(INDEX(AQ$235:AQ$238,$D670)*INDEX(AQ$239:AQ$255,$F670)+AQ$194*INDEX(AQ$121:AQ$137,$F670)*INDEX(AQ$151:AQ$167,$F670))*$E670</f>
        <v/>
      </c>
      <c r="AR670" s="37">
        <f>(INDEX(AR$235:AR$238,$D670)*INDEX(AR$239:AR$255,$F670)+AR$194*INDEX(AR$121:AR$137,$F670)*INDEX(AR$151:AR$167,$F670))*$E670</f>
        <v/>
      </c>
      <c r="AS670" s="37">
        <f>(INDEX(AS$235:AS$238,$D670)*INDEX(AS$239:AS$255,$F670)+AS$194*INDEX(AS$121:AS$137,$F670)*INDEX(AS$151:AS$167,$F670))*$E670</f>
        <v/>
      </c>
      <c r="AT670" s="37">
        <f>(INDEX(AT$235:AT$238,$D670)*INDEX(AT$239:AT$255,$F670)+AT$194*INDEX(AT$121:AT$137,$F670)*INDEX(AT$151:AT$167,$F670))*$E670</f>
        <v/>
      </c>
      <c r="AU670" s="37">
        <f>(INDEX(AU$235:AU$238,$D670)*INDEX(AU$239:AU$255,$F670)+AU$194*INDEX(AU$121:AU$137,$F670)*INDEX(AU$151:AU$167,$F670))*$E670</f>
        <v/>
      </c>
      <c r="AV670" s="37">
        <f>(INDEX(AV$235:AV$238,$D670)*INDEX(AV$239:AV$255,$F670)+AV$194*INDEX(AV$121:AV$137,$F670)*INDEX(AV$151:AV$167,$F670))*$E670</f>
        <v/>
      </c>
      <c r="AW670" s="37">
        <f>(INDEX(AW$235:AW$238,$D670)*INDEX(AW$239:AW$255,$F670)+AW$194*INDEX(AW$121:AW$137,$F670)*INDEX(AW$151:AW$167,$F670))*$E670</f>
        <v/>
      </c>
      <c r="AX670" s="37">
        <f>(INDEX(AX$235:AX$238,$D670)*INDEX(AX$239:AX$255,$F670)+AX$194*INDEX(AX$121:AX$137,$F670)*INDEX(AX$151:AX$167,$F670))*$E670</f>
        <v/>
      </c>
      <c r="AY670" s="40">
        <f>SHADOWEFF(INDEX(AY$235:AY$238,$D670),INDEX(AY$239:AY$255,$F670),AY$194,INDEX(AY$121:AY$137,$F670),INDEX(AY$151:AY$167,$F670),$E670)</f>
        <v/>
      </c>
    </row>
    <row r="671" hidden="1" outlineLevel="2"/>
    <row r="672" hidden="1" outlineLevel="2">
      <c r="A672" s="14" t="inlineStr">
        <is>
          <t>ener</t>
        </is>
      </c>
      <c r="B672" s="14" t="inlineStr">
        <is>
          <t>coa</t>
        </is>
      </c>
      <c r="C672" s="14" t="inlineStr">
        <is>
          <t>ral</t>
        </is>
      </c>
      <c r="D672" s="37">
        <f>INDEX(Inputs!$N$5:$N$132,MATCH($B672&amp;"|"&amp;$C672,Inputs!$A$5:$A$132,0))</f>
        <v/>
      </c>
      <c r="E672" s="37">
        <f>INDEX(Inputs!$O$5:$O$132,MATCH($B672&amp;"|"&amp;$C672,Inputs!$A$5:$A$132,0))</f>
        <v/>
      </c>
      <c r="F672" s="37">
        <f>INDEX(Inputs!$P$5:$P$132,MATCH($B672&amp;"|"&amp;$C672,Inputs!$A$5:$A$132,0))</f>
        <v/>
      </c>
      <c r="G672" s="37">
        <f>INDEX(Inputs!$Q$5:$Q$132,MATCH($B672&amp;"|"&amp;$C672,Inputs!$A$5:$A$132,0))</f>
        <v/>
      </c>
      <c r="H672" s="14">
        <f>INDEX(Variables!$B$5:$B$205,MATCH($A672,Variables!$A$5:$A$205,0))&amp;IF($C672="",""," | "&amp;INDEX(Mapping!$B$5:$B$26,MATCH($C672,Mapping!$A$5:$A$26,0))&amp;" | "&amp;INDEX(Mapping!$B$30:$B$46,MATCH($B672,Mapping!$A$30:$A$46,0)))</f>
        <v/>
      </c>
      <c r="I672" s="14">
        <f>INDEX(Variables!$C$5:$C$205,MATCH($A672,Variables!$A$5:$A$205,0))</f>
        <v/>
      </c>
      <c r="J672" s="14">
        <f>INDEX(Variables!$E$5:$E$205,MATCH($A672,Variables!$A$5:$A$205,0))</f>
        <v/>
      </c>
      <c r="K672" s="11">
        <f>LOWER(Settings!$C$4)&amp;".mit."&amp;$A672&amp;IF($C672="","","."&amp;$C672&amp;"."&amp;$B672)&amp;IF(INDEX(Variables!$D$5:$D$205,MATCH($A672,Variables!$A$5:$A$205,0))="","","."&amp;INDEX(Variables!$D$5:$D$205,MATCH($A672,Variables!$A$5:$A$205,0)))&amp;"."&amp;K$5</f>
        <v/>
      </c>
      <c r="L672" s="46">
        <f>INDEX(Inputs!$U$5:$U$132,MATCH($B672&amp;"|"&amp;$C672,Inputs!$A$5:$A$132,0))</f>
        <v/>
      </c>
      <c r="M672" s="47">
        <f>L672*(1/(1+$G672))^(1+$E672)*(1+M$7)^$D672*(M654/L654)^$E672*((M654+M663)/(L654+L663))^($F672*(1+$E672))</f>
        <v/>
      </c>
      <c r="N672" s="47">
        <f>M672*(1/(1+$G672))^(1+$E672)*(1+N$7)^$D672*(N654/M654)^$E672*((N654+N663)/(M654+M663))^($F672*(1+$E672))</f>
        <v/>
      </c>
      <c r="O672" s="47">
        <f>N672*(1/(1+$G672))^(1+$E672)*(1+O$7)^$D672*(O654/N654)^$E672*((O654+O663)/(N654+N663))^($F672*(1+$E672))</f>
        <v/>
      </c>
      <c r="P672" s="47">
        <f>O672*(1/(1+$G672))^(1+$E672)*(1+P$7)^$D672*(P654/O654)^$E672*((P654+P663)/(O654+O663))^($F672*(1+$E672))</f>
        <v/>
      </c>
      <c r="Q672" s="47">
        <f>P672*(1/(1+$G672))^(1+$E672)*(1+Q$7)^$D672*(Q654/P654)^$E672*((Q654+Q663)/(P654+P663))^($F672*(1+$E672))</f>
        <v/>
      </c>
      <c r="R672" s="47">
        <f>Q672*(1/(1+$G672))^(1+$E672)*(1+R$7)^$D672*(R654/Q654)^$E672*((R654+R663)/(Q654+Q663))^($F672*(1+$E672))</f>
        <v/>
      </c>
      <c r="S672" s="47">
        <f>R672*(1/(1+$G672))^(1+$E672)*(1+S$7)^$D672*(S654/R654)^$E672*((S654+S663)/(R654+R663))^($F672*(1+$E672))</f>
        <v/>
      </c>
      <c r="T672" s="47">
        <f>S672*(1/(1+$G672))^(1+$E672)*(1+T$7)^$D672*(T654/S654)^$E672*((T654+T663)/(S654+S663))^($F672*(1+$E672))</f>
        <v/>
      </c>
      <c r="U672" s="47">
        <f>T672*(1/(1+$G672))^(1+$E672)*(1+U$7)^$D672*(U654/T654)^$E672*((U654+U663)/(T654+T663))^($F672*(1+$E672))</f>
        <v/>
      </c>
      <c r="V672" s="47">
        <f>U672*(1/(1+$G672))^(1+$E672)*(1+V$7)^$D672*(V654/U654)^$E672*((V654+V663)/(U654+U663))^($F672*(1+$E672))</f>
        <v/>
      </c>
      <c r="W672" s="47">
        <f>V672*(1/(1+$G672))^(1+$E672)*(1+W$7)^$D672*(W654/V654)^$E672*((W654+W663)/(V654+V663))^($F672*(1+$E672))</f>
        <v/>
      </c>
      <c r="X672" s="47">
        <f>W672*(1/(1+$G672))^(1+$E672)*(1+X$7)^$D672*(X654/W654)^$E672*((X654+X663)/(W654+W663))^($F672*(1+$E672))</f>
        <v/>
      </c>
      <c r="Y672" s="47">
        <f>X672*(1/(1+$G672))^(1+$E672)*(1+Y$7)^$D672*(Y654/X654)^$E672*((Y654+Y663)/(X654+X663))^($F672*(1+$E672))</f>
        <v/>
      </c>
      <c r="Z672" s="47">
        <f>Y672*(1/(1+$G672))^(1+$E672)*(1+Z$7)^$D672*(Z654/Y654)^$E672*((Z654+Z663)/(Y654+Y663))^($F672*(1+$E672))</f>
        <v/>
      </c>
      <c r="AA672" s="47">
        <f>Z672*(1/(1+$G672))^(1+$E672)*(1+AA$7)^$D672*(AA654/Z654)^$E672*((AA654+AA663)/(Z654+Z663))^($F672*(1+$E672))</f>
        <v/>
      </c>
      <c r="AB672" s="47">
        <f>AA672*(1/(1+$G672))^(1+$E672)*(1+AB$7)^$D672*(AB654/AA654)^$E672*((AB654+AB663)/(AA654+AA663))^($F672*(1+$E672))</f>
        <v/>
      </c>
      <c r="AC672" s="47">
        <f>AB672*(1/(1+$G672))^(1+$E672)*(1+AC$7)^$D672*(AC654/AB654)^$E672*((AC654+AC663)/(AB654+AB663))^($F672*(1+$E672))</f>
        <v/>
      </c>
      <c r="AD672" s="58">
        <f>FUELUSE(AC672,AD654,AC654,AD663,AC663,AD$7,$D672,$E672,$F672,$G672)</f>
        <v/>
      </c>
      <c r="AF672" s="11">
        <f>LOWER(Settings!$C$4)&amp;".mit."&amp;$A672&amp;IF($C672="","","."&amp;$C672&amp;"."&amp;$B672)&amp;IF(INDEX(Variables!$D$5:$D$205,MATCH($A672,Variables!$A$5:$A$205,0))="","","."&amp;INDEX(Variables!$D$5:$D$205,MATCH($A672,Variables!$A$5:$A$205,0)))&amp;"."&amp;AF$5</f>
        <v/>
      </c>
      <c r="AG672" s="46">
        <f>INDEX(Inputs!$U$5:$U$132,MATCH($B672&amp;"|"&amp;$C672,Inputs!$A$5:$A$132,0))</f>
        <v/>
      </c>
      <c r="AH672" s="47">
        <f>AG672*(1/(1+$G672))^(1+$E672)*(1+AH$7)^$D672*(AH654/AG654)^$E672*((AH654+AH663)/(AG654+AG663))^($F672*(1+$E672))</f>
        <v/>
      </c>
      <c r="AI672" s="47">
        <f>AH672*(1/(1+$G672))^(1+$E672)*(1+AI$7)^$D672*(AI654/AH654)^$E672*((AI654+AI663)/(AH654+AH663))^($F672*(1+$E672))</f>
        <v/>
      </c>
      <c r="AJ672" s="47">
        <f>AI672*(1/(1+$G672))^(1+$E672)*(1+AJ$7)^$D672*(AJ654/AI654)^$E672*((AJ654+AJ663)/(AI654+AI663))^($F672*(1+$E672))</f>
        <v/>
      </c>
      <c r="AK672" s="47">
        <f>AJ672*(1/(1+$G672))^(1+$E672)*(1+AK$7)^$D672*(AK654/AJ654)^$E672*((AK654+AK663)/(AJ654+AJ663))^($F672*(1+$E672))</f>
        <v/>
      </c>
      <c r="AL672" s="47">
        <f>AK672*(1/(1+$G672))^(1+$E672)*(1+AL$7)^$D672*(AL654/AK654)^$E672*((AL654+AL663)/(AK654+AK663))^($F672*(1+$E672))</f>
        <v/>
      </c>
      <c r="AM672" s="47">
        <f>AL672*(1/(1+$G672))^(1+$E672)*(1+AM$7)^$D672*(AM654/AL654)^$E672*((AM654+AM663)/(AL654+AL663))^($F672*(1+$E672))</f>
        <v/>
      </c>
      <c r="AN672" s="47">
        <f>AM672*(1/(1+$G672))^(1+$E672)*(1+AN$7)^$D672*(AN654/AM654)^$E672*((AN654+AN663)/(AM654+AM663))^($F672*(1+$E672))</f>
        <v/>
      </c>
      <c r="AO672" s="47">
        <f>AN672*(1/(1+$G672))^(1+$E672)*(1+AO$7)^$D672*(AO654/AN654)^$E672*((AO654+AO663)/(AN654+AN663))^($F672*(1+$E672))</f>
        <v/>
      </c>
      <c r="AP672" s="47">
        <f>AO672*(1/(1+$G672))^(1+$E672)*(1+AP$7)^$D672*(AP654/AO654)^$E672*((AP654+AP663)/(AO654+AO663))^($F672*(1+$E672))</f>
        <v/>
      </c>
      <c r="AQ672" s="47">
        <f>AP672*(1/(1+$G672))^(1+$E672)*(1+AQ$7)^$D672*(AQ654/AP654)^$E672*((AQ654+AQ663)/(AP654+AP663))^($F672*(1+$E672))</f>
        <v/>
      </c>
      <c r="AR672" s="47">
        <f>AQ672*(1/(1+$G672))^(1+$E672)*(1+AR$7)^$D672*(AR654/AQ654)^$E672*((AR654+AR663)/(AQ654+AQ663))^($F672*(1+$E672))</f>
        <v/>
      </c>
      <c r="AS672" s="47">
        <f>AR672*(1/(1+$G672))^(1+$E672)*(1+AS$7)^$D672*(AS654/AR654)^$E672*((AS654+AS663)/(AR654+AR663))^($F672*(1+$E672))</f>
        <v/>
      </c>
      <c r="AT672" s="47">
        <f>AS672*(1/(1+$G672))^(1+$E672)*(1+AT$7)^$D672*(AT654/AS654)^$E672*((AT654+AT663)/(AS654+AS663))^($F672*(1+$E672))</f>
        <v/>
      </c>
      <c r="AU672" s="47">
        <f>AT672*(1/(1+$G672))^(1+$E672)*(1+AU$7)^$D672*(AU654/AT654)^$E672*((AU654+AU663)/(AT654+AT663))^($F672*(1+$E672))</f>
        <v/>
      </c>
      <c r="AV672" s="47">
        <f>AU672*(1/(1+$G672))^(1+$E672)*(1+AV$7)^$D672*(AV654/AU654)^$E672*((AV654+AV663)/(AU654+AU663))^($F672*(1+$E672))</f>
        <v/>
      </c>
      <c r="AW672" s="47">
        <f>AV672*(1/(1+$G672))^(1+$E672)*(1+AW$7)^$D672*(AW654/AV654)^$E672*((AW654+AW663)/(AV654+AV663))^($F672*(1+$E672))</f>
        <v/>
      </c>
      <c r="AX672" s="47">
        <f>AW672*(1/(1+$G672))^(1+$E672)*(1+AX$7)^$D672*(AX654/AW654)^$E672*((AX654+AX663)/(AW654+AW663))^($F672*(1+$E672))</f>
        <v/>
      </c>
      <c r="AY672" s="58">
        <f>FUELUSE(AX672,AY654,AX654,AY663,AX663,AY$7,$D672,$E672,$F672,$G672)</f>
        <v/>
      </c>
    </row>
    <row r="673" hidden="1" outlineLevel="2">
      <c r="A673" s="14" t="inlineStr">
        <is>
          <t>ener</t>
        </is>
      </c>
      <c r="B673" s="14" t="inlineStr">
        <is>
          <t>nga</t>
        </is>
      </c>
      <c r="C673" s="14" t="inlineStr">
        <is>
          <t>ral</t>
        </is>
      </c>
      <c r="D673" s="37">
        <f>INDEX(Inputs!$N$5:$N$132,MATCH($B673&amp;"|"&amp;$C673,Inputs!$A$5:$A$132,0))</f>
        <v/>
      </c>
      <c r="E673" s="37">
        <f>INDEX(Inputs!$O$5:$O$132,MATCH($B673&amp;"|"&amp;$C673,Inputs!$A$5:$A$132,0))</f>
        <v/>
      </c>
      <c r="F673" s="37">
        <f>INDEX(Inputs!$P$5:$P$132,MATCH($B673&amp;"|"&amp;$C673,Inputs!$A$5:$A$132,0))</f>
        <v/>
      </c>
      <c r="G673" s="37">
        <f>INDEX(Inputs!$Q$5:$Q$132,MATCH($B673&amp;"|"&amp;$C673,Inputs!$A$5:$A$132,0))</f>
        <v/>
      </c>
      <c r="H673" s="14">
        <f>INDEX(Variables!$B$5:$B$205,MATCH($A673,Variables!$A$5:$A$205,0))&amp;IF($C673="",""," | "&amp;INDEX(Mapping!$B$5:$B$26,MATCH($C673,Mapping!$A$5:$A$26,0))&amp;" | "&amp;INDEX(Mapping!$B$30:$B$46,MATCH($B673,Mapping!$A$30:$A$46,0)))</f>
        <v/>
      </c>
      <c r="I673" s="14">
        <f>INDEX(Variables!$C$5:$C$205,MATCH($A673,Variables!$A$5:$A$205,0))</f>
        <v/>
      </c>
      <c r="J673" s="14">
        <f>INDEX(Variables!$E$5:$E$205,MATCH($A673,Variables!$A$5:$A$205,0))</f>
        <v/>
      </c>
      <c r="K673" s="11">
        <f>LOWER(Settings!$C$4)&amp;".mit."&amp;$A673&amp;IF($C673="","","."&amp;$C673&amp;"."&amp;$B673)&amp;IF(INDEX(Variables!$D$5:$D$205,MATCH($A673,Variables!$A$5:$A$205,0))="","","."&amp;INDEX(Variables!$D$5:$D$205,MATCH($A673,Variables!$A$5:$A$205,0)))&amp;"."&amp;K$5</f>
        <v/>
      </c>
      <c r="L673" s="46">
        <f>INDEX(Inputs!$U$5:$U$132,MATCH($B673&amp;"|"&amp;$C673,Inputs!$A$5:$A$132,0))</f>
        <v/>
      </c>
      <c r="M673" s="47">
        <f>L673*(1/(1+$G673))^(1+$E673)*(1+M$7)^$D673*(M655/L655)^$E673*((M655+M664)/(L655+L664))^($F673*(1+$E673))</f>
        <v/>
      </c>
      <c r="N673" s="47">
        <f>M673*(1/(1+$G673))^(1+$E673)*(1+N$7)^$D673*(N655/M655)^$E673*((N655+N664)/(M655+M664))^($F673*(1+$E673))</f>
        <v/>
      </c>
      <c r="O673" s="47">
        <f>N673*(1/(1+$G673))^(1+$E673)*(1+O$7)^$D673*(O655/N655)^$E673*((O655+O664)/(N655+N664))^($F673*(1+$E673))</f>
        <v/>
      </c>
      <c r="P673" s="47">
        <f>O673*(1/(1+$G673))^(1+$E673)*(1+P$7)^$D673*(P655/O655)^$E673*((P655+P664)/(O655+O664))^($F673*(1+$E673))</f>
        <v/>
      </c>
      <c r="Q673" s="47">
        <f>P673*(1/(1+$G673))^(1+$E673)*(1+Q$7)^$D673*(Q655/P655)^$E673*((Q655+Q664)/(P655+P664))^($F673*(1+$E673))</f>
        <v/>
      </c>
      <c r="R673" s="47">
        <f>Q673*(1/(1+$G673))^(1+$E673)*(1+R$7)^$D673*(R655/Q655)^$E673*((R655+R664)/(Q655+Q664))^($F673*(1+$E673))</f>
        <v/>
      </c>
      <c r="S673" s="47">
        <f>R673*(1/(1+$G673))^(1+$E673)*(1+S$7)^$D673*(S655/R655)^$E673*((S655+S664)/(R655+R664))^($F673*(1+$E673))</f>
        <v/>
      </c>
      <c r="T673" s="47">
        <f>S673*(1/(1+$G673))^(1+$E673)*(1+T$7)^$D673*(T655/S655)^$E673*((T655+T664)/(S655+S664))^($F673*(1+$E673))</f>
        <v/>
      </c>
      <c r="U673" s="47">
        <f>T673*(1/(1+$G673))^(1+$E673)*(1+U$7)^$D673*(U655/T655)^$E673*((U655+U664)/(T655+T664))^($F673*(1+$E673))</f>
        <v/>
      </c>
      <c r="V673" s="47">
        <f>U673*(1/(1+$G673))^(1+$E673)*(1+V$7)^$D673*(V655/U655)^$E673*((V655+V664)/(U655+U664))^($F673*(1+$E673))</f>
        <v/>
      </c>
      <c r="W673" s="47">
        <f>V673*(1/(1+$G673))^(1+$E673)*(1+W$7)^$D673*(W655/V655)^$E673*((W655+W664)/(V655+V664))^($F673*(1+$E673))</f>
        <v/>
      </c>
      <c r="X673" s="47">
        <f>W673*(1/(1+$G673))^(1+$E673)*(1+X$7)^$D673*(X655/W655)^$E673*((X655+X664)/(W655+W664))^($F673*(1+$E673))</f>
        <v/>
      </c>
      <c r="Y673" s="47">
        <f>X673*(1/(1+$G673))^(1+$E673)*(1+Y$7)^$D673*(Y655/X655)^$E673*((Y655+Y664)/(X655+X664))^($F673*(1+$E673))</f>
        <v/>
      </c>
      <c r="Z673" s="47">
        <f>Y673*(1/(1+$G673))^(1+$E673)*(1+Z$7)^$D673*(Z655/Y655)^$E673*((Z655+Z664)/(Y655+Y664))^($F673*(1+$E673))</f>
        <v/>
      </c>
      <c r="AA673" s="47">
        <f>Z673*(1/(1+$G673))^(1+$E673)*(1+AA$7)^$D673*(AA655/Z655)^$E673*((AA655+AA664)/(Z655+Z664))^($F673*(1+$E673))</f>
        <v/>
      </c>
      <c r="AB673" s="47">
        <f>AA673*(1/(1+$G673))^(1+$E673)*(1+AB$7)^$D673*(AB655/AA655)^$E673*((AB655+AB664)/(AA655+AA664))^($F673*(1+$E673))</f>
        <v/>
      </c>
      <c r="AC673" s="47">
        <f>AB673*(1/(1+$G673))^(1+$E673)*(1+AC$7)^$D673*(AC655/AB655)^$E673*((AC655+AC664)/(AB655+AB664))^($F673*(1+$E673))</f>
        <v/>
      </c>
      <c r="AD673" s="58">
        <f>FUELUSE(AC673,AD655,AC655,AD664,AC664,AD$7,$D673,$E673,$F673,$G673)</f>
        <v/>
      </c>
      <c r="AF673" s="11">
        <f>LOWER(Settings!$C$4)&amp;".mit."&amp;$A673&amp;IF($C673="","","."&amp;$C673&amp;"."&amp;$B673)&amp;IF(INDEX(Variables!$D$5:$D$205,MATCH($A673,Variables!$A$5:$A$205,0))="","","."&amp;INDEX(Variables!$D$5:$D$205,MATCH($A673,Variables!$A$5:$A$205,0)))&amp;"."&amp;AF$5</f>
        <v/>
      </c>
      <c r="AG673" s="46">
        <f>INDEX(Inputs!$U$5:$U$132,MATCH($B673&amp;"|"&amp;$C673,Inputs!$A$5:$A$132,0))</f>
        <v/>
      </c>
      <c r="AH673" s="47">
        <f>AG673*(1/(1+$G673))^(1+$E673)*(1+AH$7)^$D673*(AH655/AG655)^$E673*((AH655+AH664)/(AG655+AG664))^($F673*(1+$E673))</f>
        <v/>
      </c>
      <c r="AI673" s="47">
        <f>AH673*(1/(1+$G673))^(1+$E673)*(1+AI$7)^$D673*(AI655/AH655)^$E673*((AI655+AI664)/(AH655+AH664))^($F673*(1+$E673))</f>
        <v/>
      </c>
      <c r="AJ673" s="47">
        <f>AI673*(1/(1+$G673))^(1+$E673)*(1+AJ$7)^$D673*(AJ655/AI655)^$E673*((AJ655+AJ664)/(AI655+AI664))^($F673*(1+$E673))</f>
        <v/>
      </c>
      <c r="AK673" s="47">
        <f>AJ673*(1/(1+$G673))^(1+$E673)*(1+AK$7)^$D673*(AK655/AJ655)^$E673*((AK655+AK664)/(AJ655+AJ664))^($F673*(1+$E673))</f>
        <v/>
      </c>
      <c r="AL673" s="47">
        <f>AK673*(1/(1+$G673))^(1+$E673)*(1+AL$7)^$D673*(AL655/AK655)^$E673*((AL655+AL664)/(AK655+AK664))^($F673*(1+$E673))</f>
        <v/>
      </c>
      <c r="AM673" s="47">
        <f>AL673*(1/(1+$G673))^(1+$E673)*(1+AM$7)^$D673*(AM655/AL655)^$E673*((AM655+AM664)/(AL655+AL664))^($F673*(1+$E673))</f>
        <v/>
      </c>
      <c r="AN673" s="47">
        <f>AM673*(1/(1+$G673))^(1+$E673)*(1+AN$7)^$D673*(AN655/AM655)^$E673*((AN655+AN664)/(AM655+AM664))^($F673*(1+$E673))</f>
        <v/>
      </c>
      <c r="AO673" s="47">
        <f>AN673*(1/(1+$G673))^(1+$E673)*(1+AO$7)^$D673*(AO655/AN655)^$E673*((AO655+AO664)/(AN655+AN664))^($F673*(1+$E673))</f>
        <v/>
      </c>
      <c r="AP673" s="47">
        <f>AO673*(1/(1+$G673))^(1+$E673)*(1+AP$7)^$D673*(AP655/AO655)^$E673*((AP655+AP664)/(AO655+AO664))^($F673*(1+$E673))</f>
        <v/>
      </c>
      <c r="AQ673" s="47">
        <f>AP673*(1/(1+$G673))^(1+$E673)*(1+AQ$7)^$D673*(AQ655/AP655)^$E673*((AQ655+AQ664)/(AP655+AP664))^($F673*(1+$E673))</f>
        <v/>
      </c>
      <c r="AR673" s="47">
        <f>AQ673*(1/(1+$G673))^(1+$E673)*(1+AR$7)^$D673*(AR655/AQ655)^$E673*((AR655+AR664)/(AQ655+AQ664))^($F673*(1+$E673))</f>
        <v/>
      </c>
      <c r="AS673" s="47">
        <f>AR673*(1/(1+$G673))^(1+$E673)*(1+AS$7)^$D673*(AS655/AR655)^$E673*((AS655+AS664)/(AR655+AR664))^($F673*(1+$E673))</f>
        <v/>
      </c>
      <c r="AT673" s="47">
        <f>AS673*(1/(1+$G673))^(1+$E673)*(1+AT$7)^$D673*(AT655/AS655)^$E673*((AT655+AT664)/(AS655+AS664))^($F673*(1+$E673))</f>
        <v/>
      </c>
      <c r="AU673" s="47">
        <f>AT673*(1/(1+$G673))^(1+$E673)*(1+AU$7)^$D673*(AU655/AT655)^$E673*((AU655+AU664)/(AT655+AT664))^($F673*(1+$E673))</f>
        <v/>
      </c>
      <c r="AV673" s="47">
        <f>AU673*(1/(1+$G673))^(1+$E673)*(1+AV$7)^$D673*(AV655/AU655)^$E673*((AV655+AV664)/(AU655+AU664))^($F673*(1+$E673))</f>
        <v/>
      </c>
      <c r="AW673" s="47">
        <f>AV673*(1/(1+$G673))^(1+$E673)*(1+AW$7)^$D673*(AW655/AV655)^$E673*((AW655+AW664)/(AV655+AV664))^($F673*(1+$E673))</f>
        <v/>
      </c>
      <c r="AX673" s="47">
        <f>AW673*(1/(1+$G673))^(1+$E673)*(1+AX$7)^$D673*(AX655/AW655)^$E673*((AX655+AX664)/(AW655+AW664))^($F673*(1+$E673))</f>
        <v/>
      </c>
      <c r="AY673" s="58">
        <f>FUELUSE(AX673,AY655,AX655,AY664,AX664,AY$7,$D673,$E673,$F673,$G673)</f>
        <v/>
      </c>
    </row>
    <row r="674" hidden="1" outlineLevel="2">
      <c r="A674" s="14" t="inlineStr">
        <is>
          <t>ener</t>
        </is>
      </c>
      <c r="B674" s="14" t="inlineStr">
        <is>
          <t>gso</t>
        </is>
      </c>
      <c r="C674" s="14" t="inlineStr">
        <is>
          <t>ral</t>
        </is>
      </c>
      <c r="D674" s="37">
        <f>INDEX(Inputs!$N$5:$N$132,MATCH($B674&amp;"|"&amp;$C674,Inputs!$A$5:$A$132,0))</f>
        <v/>
      </c>
      <c r="E674" s="37">
        <f>INDEX(Inputs!$O$5:$O$132,MATCH($B674&amp;"|"&amp;$C674,Inputs!$A$5:$A$132,0))</f>
        <v/>
      </c>
      <c r="F674" s="37">
        <f>INDEX(Inputs!$P$5:$P$132,MATCH($B674&amp;"|"&amp;$C674,Inputs!$A$5:$A$132,0))</f>
        <v/>
      </c>
      <c r="G674" s="37">
        <f>INDEX(Inputs!$Q$5:$Q$132,MATCH($B674&amp;"|"&amp;$C674,Inputs!$A$5:$A$132,0))</f>
        <v/>
      </c>
      <c r="H674" s="14">
        <f>INDEX(Variables!$B$5:$B$205,MATCH($A674,Variables!$A$5:$A$205,0))&amp;IF($C674="",""," | "&amp;INDEX(Mapping!$B$5:$B$26,MATCH($C674,Mapping!$A$5:$A$26,0))&amp;" | "&amp;INDEX(Mapping!$B$30:$B$46,MATCH($B674,Mapping!$A$30:$A$46,0)))</f>
        <v/>
      </c>
      <c r="I674" s="14">
        <f>INDEX(Variables!$C$5:$C$205,MATCH($A674,Variables!$A$5:$A$205,0))</f>
        <v/>
      </c>
      <c r="J674" s="14">
        <f>INDEX(Variables!$E$5:$E$205,MATCH($A674,Variables!$A$5:$A$205,0))</f>
        <v/>
      </c>
      <c r="K674" s="11">
        <f>LOWER(Settings!$C$4)&amp;".mit."&amp;$A674&amp;IF($C674="","","."&amp;$C674&amp;"."&amp;$B674)&amp;IF(INDEX(Variables!$D$5:$D$205,MATCH($A674,Variables!$A$5:$A$205,0))="","","."&amp;INDEX(Variables!$D$5:$D$205,MATCH($A674,Variables!$A$5:$A$205,0)))&amp;"."&amp;K$5</f>
        <v/>
      </c>
      <c r="L674" s="46">
        <f>INDEX(Inputs!$U$5:$U$132,MATCH($B674&amp;"|"&amp;$C674,Inputs!$A$5:$A$132,0))</f>
        <v/>
      </c>
      <c r="M674" s="47">
        <f>L674*(1/(1+$G674))^(1+$E674)*(1+M$7)^$D674*(M656/L656)^$E674*((M656+M665)/(L656+L665))^($F674*(1+$E674))</f>
        <v/>
      </c>
      <c r="N674" s="47">
        <f>M674*(1/(1+$G674))^(1+$E674)*(1+N$7)^$D674*(N656/M656)^$E674*((N656+N665)/(M656+M665))^($F674*(1+$E674))</f>
        <v/>
      </c>
      <c r="O674" s="47">
        <f>N674*(1/(1+$G674))^(1+$E674)*(1+O$7)^$D674*(O656/N656)^$E674*((O656+O665)/(N656+N665))^($F674*(1+$E674))</f>
        <v/>
      </c>
      <c r="P674" s="47">
        <f>O674*(1/(1+$G674))^(1+$E674)*(1+P$7)^$D674*(P656/O656)^$E674*((P656+P665)/(O656+O665))^($F674*(1+$E674))</f>
        <v/>
      </c>
      <c r="Q674" s="47">
        <f>P674*(1/(1+$G674))^(1+$E674)*(1+Q$7)^$D674*(Q656/P656)^$E674*((Q656+Q665)/(P656+P665))^($F674*(1+$E674))</f>
        <v/>
      </c>
      <c r="R674" s="47">
        <f>Q674*(1/(1+$G674))^(1+$E674)*(1+R$7)^$D674*(R656/Q656)^$E674*((R656+R665)/(Q656+Q665))^($F674*(1+$E674))</f>
        <v/>
      </c>
      <c r="S674" s="47">
        <f>R674*(1/(1+$G674))^(1+$E674)*(1+S$7)^$D674*(S656/R656)^$E674*((S656+S665)/(R656+R665))^($F674*(1+$E674))</f>
        <v/>
      </c>
      <c r="T674" s="47">
        <f>S674*(1/(1+$G674))^(1+$E674)*(1+T$7)^$D674*(T656/S656)^$E674*((T656+T665)/(S656+S665))^($F674*(1+$E674))</f>
        <v/>
      </c>
      <c r="U674" s="47">
        <f>T674*(1/(1+$G674))^(1+$E674)*(1+U$7)^$D674*(U656/T656)^$E674*((U656+U665)/(T656+T665))^($F674*(1+$E674))</f>
        <v/>
      </c>
      <c r="V674" s="47">
        <f>U674*(1/(1+$G674))^(1+$E674)*(1+V$7)^$D674*(V656/U656)^$E674*((V656+V665)/(U656+U665))^($F674*(1+$E674))</f>
        <v/>
      </c>
      <c r="W674" s="47">
        <f>V674*(1/(1+$G674))^(1+$E674)*(1+W$7)^$D674*(W656/V656)^$E674*((W656+W665)/(V656+V665))^($F674*(1+$E674))</f>
        <v/>
      </c>
      <c r="X674" s="47">
        <f>W674*(1/(1+$G674))^(1+$E674)*(1+X$7)^$D674*(X656/W656)^$E674*((X656+X665)/(W656+W665))^($F674*(1+$E674))</f>
        <v/>
      </c>
      <c r="Y674" s="47">
        <f>X674*(1/(1+$G674))^(1+$E674)*(1+Y$7)^$D674*(Y656/X656)^$E674*((Y656+Y665)/(X656+X665))^($F674*(1+$E674))</f>
        <v/>
      </c>
      <c r="Z674" s="47">
        <f>Y674*(1/(1+$G674))^(1+$E674)*(1+Z$7)^$D674*(Z656/Y656)^$E674*((Z656+Z665)/(Y656+Y665))^($F674*(1+$E674))</f>
        <v/>
      </c>
      <c r="AA674" s="47">
        <f>Z674*(1/(1+$G674))^(1+$E674)*(1+AA$7)^$D674*(AA656/Z656)^$E674*((AA656+AA665)/(Z656+Z665))^($F674*(1+$E674))</f>
        <v/>
      </c>
      <c r="AB674" s="47">
        <f>AA674*(1/(1+$G674))^(1+$E674)*(1+AB$7)^$D674*(AB656/AA656)^$E674*((AB656+AB665)/(AA656+AA665))^($F674*(1+$E674))</f>
        <v/>
      </c>
      <c r="AC674" s="47">
        <f>AB674*(1/(1+$G674))^(1+$E674)*(1+AC$7)^$D674*(AC656/AB656)^$E674*((AC656+AC665)/(AB656+AB665))^($F674*(1+$E674))</f>
        <v/>
      </c>
      <c r="AD674" s="58">
        <f>FUELUSE(AC674,AD656,AC656,AD665,AC665,AD$7,$D674,$E674,$F674,$G674)</f>
        <v/>
      </c>
      <c r="AF674" s="11">
        <f>LOWER(Settings!$C$4)&amp;".mit."&amp;$A674&amp;IF($C674="","","."&amp;$C674&amp;"."&amp;$B674)&amp;IF(INDEX(Variables!$D$5:$D$205,MATCH($A674,Variables!$A$5:$A$205,0))="","","."&amp;INDEX(Variables!$D$5:$D$205,MATCH($A674,Variables!$A$5:$A$205,0)))&amp;"."&amp;AF$5</f>
        <v/>
      </c>
      <c r="AG674" s="46">
        <f>INDEX(Inputs!$U$5:$U$132,MATCH($B674&amp;"|"&amp;$C674,Inputs!$A$5:$A$132,0))</f>
        <v/>
      </c>
      <c r="AH674" s="47">
        <f>AG674*(1/(1+$G674))^(1+$E674)*(1+AH$7)^$D674*(AH656/AG656)^$E674*((AH656+AH665)/(AG656+AG665))^($F674*(1+$E674))</f>
        <v/>
      </c>
      <c r="AI674" s="47">
        <f>AH674*(1/(1+$G674))^(1+$E674)*(1+AI$7)^$D674*(AI656/AH656)^$E674*((AI656+AI665)/(AH656+AH665))^($F674*(1+$E674))</f>
        <v/>
      </c>
      <c r="AJ674" s="47">
        <f>AI674*(1/(1+$G674))^(1+$E674)*(1+AJ$7)^$D674*(AJ656/AI656)^$E674*((AJ656+AJ665)/(AI656+AI665))^($F674*(1+$E674))</f>
        <v/>
      </c>
      <c r="AK674" s="47">
        <f>AJ674*(1/(1+$G674))^(1+$E674)*(1+AK$7)^$D674*(AK656/AJ656)^$E674*((AK656+AK665)/(AJ656+AJ665))^($F674*(1+$E674))</f>
        <v/>
      </c>
      <c r="AL674" s="47">
        <f>AK674*(1/(1+$G674))^(1+$E674)*(1+AL$7)^$D674*(AL656/AK656)^$E674*((AL656+AL665)/(AK656+AK665))^($F674*(1+$E674))</f>
        <v/>
      </c>
      <c r="AM674" s="47">
        <f>AL674*(1/(1+$G674))^(1+$E674)*(1+AM$7)^$D674*(AM656/AL656)^$E674*((AM656+AM665)/(AL656+AL665))^($F674*(1+$E674))</f>
        <v/>
      </c>
      <c r="AN674" s="47">
        <f>AM674*(1/(1+$G674))^(1+$E674)*(1+AN$7)^$D674*(AN656/AM656)^$E674*((AN656+AN665)/(AM656+AM665))^($F674*(1+$E674))</f>
        <v/>
      </c>
      <c r="AO674" s="47">
        <f>AN674*(1/(1+$G674))^(1+$E674)*(1+AO$7)^$D674*(AO656/AN656)^$E674*((AO656+AO665)/(AN656+AN665))^($F674*(1+$E674))</f>
        <v/>
      </c>
      <c r="AP674" s="47">
        <f>AO674*(1/(1+$G674))^(1+$E674)*(1+AP$7)^$D674*(AP656/AO656)^$E674*((AP656+AP665)/(AO656+AO665))^($F674*(1+$E674))</f>
        <v/>
      </c>
      <c r="AQ674" s="47">
        <f>AP674*(1/(1+$G674))^(1+$E674)*(1+AQ$7)^$D674*(AQ656/AP656)^$E674*((AQ656+AQ665)/(AP656+AP665))^($F674*(1+$E674))</f>
        <v/>
      </c>
      <c r="AR674" s="47">
        <f>AQ674*(1/(1+$G674))^(1+$E674)*(1+AR$7)^$D674*(AR656/AQ656)^$E674*((AR656+AR665)/(AQ656+AQ665))^($F674*(1+$E674))</f>
        <v/>
      </c>
      <c r="AS674" s="47">
        <f>AR674*(1/(1+$G674))^(1+$E674)*(1+AS$7)^$D674*(AS656/AR656)^$E674*((AS656+AS665)/(AR656+AR665))^($F674*(1+$E674))</f>
        <v/>
      </c>
      <c r="AT674" s="47">
        <f>AS674*(1/(1+$G674))^(1+$E674)*(1+AT$7)^$D674*(AT656/AS656)^$E674*((AT656+AT665)/(AS656+AS665))^($F674*(1+$E674))</f>
        <v/>
      </c>
      <c r="AU674" s="47">
        <f>AT674*(1/(1+$G674))^(1+$E674)*(1+AU$7)^$D674*(AU656/AT656)^$E674*((AU656+AU665)/(AT656+AT665))^($F674*(1+$E674))</f>
        <v/>
      </c>
      <c r="AV674" s="47">
        <f>AU674*(1/(1+$G674))^(1+$E674)*(1+AV$7)^$D674*(AV656/AU656)^$E674*((AV656+AV665)/(AU656+AU665))^($F674*(1+$E674))</f>
        <v/>
      </c>
      <c r="AW674" s="47">
        <f>AV674*(1/(1+$G674))^(1+$E674)*(1+AW$7)^$D674*(AW656/AV656)^$E674*((AW656+AW665)/(AV656+AV665))^($F674*(1+$E674))</f>
        <v/>
      </c>
      <c r="AX674" s="47">
        <f>AW674*(1/(1+$G674))^(1+$E674)*(1+AX$7)^$D674*(AX656/AW656)^$E674*((AX656+AX665)/(AW656+AW665))^($F674*(1+$E674))</f>
        <v/>
      </c>
      <c r="AY674" s="58">
        <f>FUELUSE(AX674,AY656,AX656,AY665,AX665,AY$7,$D674,$E674,$F674,$G674)</f>
        <v/>
      </c>
    </row>
    <row r="675" hidden="1" outlineLevel="2">
      <c r="A675" s="14" t="inlineStr">
        <is>
          <t>ener</t>
        </is>
      </c>
      <c r="B675" s="14" t="inlineStr">
        <is>
          <t>die</t>
        </is>
      </c>
      <c r="C675" s="14" t="inlineStr">
        <is>
          <t>ral</t>
        </is>
      </c>
      <c r="D675" s="37">
        <f>INDEX(Inputs!$N$5:$N$132,MATCH($B675&amp;"|"&amp;$C675,Inputs!$A$5:$A$132,0))</f>
        <v/>
      </c>
      <c r="E675" s="37">
        <f>INDEX(Inputs!$O$5:$O$132,MATCH($B675&amp;"|"&amp;$C675,Inputs!$A$5:$A$132,0))</f>
        <v/>
      </c>
      <c r="F675" s="37">
        <f>INDEX(Inputs!$P$5:$P$132,MATCH($B675&amp;"|"&amp;$C675,Inputs!$A$5:$A$132,0))</f>
        <v/>
      </c>
      <c r="G675" s="37">
        <f>INDEX(Inputs!$Q$5:$Q$132,MATCH($B675&amp;"|"&amp;$C675,Inputs!$A$5:$A$132,0))</f>
        <v/>
      </c>
      <c r="H675" s="14">
        <f>INDEX(Variables!$B$5:$B$205,MATCH($A675,Variables!$A$5:$A$205,0))&amp;IF($C675="",""," | "&amp;INDEX(Mapping!$B$5:$B$26,MATCH($C675,Mapping!$A$5:$A$26,0))&amp;" | "&amp;INDEX(Mapping!$B$30:$B$46,MATCH($B675,Mapping!$A$30:$A$46,0)))</f>
        <v/>
      </c>
      <c r="I675" s="14">
        <f>INDEX(Variables!$C$5:$C$205,MATCH($A675,Variables!$A$5:$A$205,0))</f>
        <v/>
      </c>
      <c r="J675" s="14">
        <f>INDEX(Variables!$E$5:$E$205,MATCH($A675,Variables!$A$5:$A$205,0))</f>
        <v/>
      </c>
      <c r="K675" s="11">
        <f>LOWER(Settings!$C$4)&amp;".mit."&amp;$A675&amp;IF($C675="","","."&amp;$C675&amp;"."&amp;$B675)&amp;IF(INDEX(Variables!$D$5:$D$205,MATCH($A675,Variables!$A$5:$A$205,0))="","","."&amp;INDEX(Variables!$D$5:$D$205,MATCH($A675,Variables!$A$5:$A$205,0)))&amp;"."&amp;K$5</f>
        <v/>
      </c>
      <c r="L675" s="46">
        <f>INDEX(Inputs!$U$5:$U$132,MATCH($B675&amp;"|"&amp;$C675,Inputs!$A$5:$A$132,0))</f>
        <v/>
      </c>
      <c r="M675" s="47">
        <f>L675*(1/(1+$G675))^(1+$E675)*(1+M$7)^$D675*(M657/L657)^$E675*((M657+M666)/(L657+L666))^($F675*(1+$E675))</f>
        <v/>
      </c>
      <c r="N675" s="47">
        <f>M675*(1/(1+$G675))^(1+$E675)*(1+N$7)^$D675*(N657/M657)^$E675*((N657+N666)/(M657+M666))^($F675*(1+$E675))</f>
        <v/>
      </c>
      <c r="O675" s="47">
        <f>N675*(1/(1+$G675))^(1+$E675)*(1+O$7)^$D675*(O657/N657)^$E675*((O657+O666)/(N657+N666))^($F675*(1+$E675))</f>
        <v/>
      </c>
      <c r="P675" s="47">
        <f>O675*(1/(1+$G675))^(1+$E675)*(1+P$7)^$D675*(P657/O657)^$E675*((P657+P666)/(O657+O666))^($F675*(1+$E675))</f>
        <v/>
      </c>
      <c r="Q675" s="47">
        <f>P675*(1/(1+$G675))^(1+$E675)*(1+Q$7)^$D675*(Q657/P657)^$E675*((Q657+Q666)/(P657+P666))^($F675*(1+$E675))</f>
        <v/>
      </c>
      <c r="R675" s="47">
        <f>Q675*(1/(1+$G675))^(1+$E675)*(1+R$7)^$D675*(R657/Q657)^$E675*((R657+R666)/(Q657+Q666))^($F675*(1+$E675))</f>
        <v/>
      </c>
      <c r="S675" s="47">
        <f>R675*(1/(1+$G675))^(1+$E675)*(1+S$7)^$D675*(S657/R657)^$E675*((S657+S666)/(R657+R666))^($F675*(1+$E675))</f>
        <v/>
      </c>
      <c r="T675" s="47">
        <f>S675*(1/(1+$G675))^(1+$E675)*(1+T$7)^$D675*(T657/S657)^$E675*((T657+T666)/(S657+S666))^($F675*(1+$E675))</f>
        <v/>
      </c>
      <c r="U675" s="47">
        <f>T675*(1/(1+$G675))^(1+$E675)*(1+U$7)^$D675*(U657/T657)^$E675*((U657+U666)/(T657+T666))^($F675*(1+$E675))</f>
        <v/>
      </c>
      <c r="V675" s="47">
        <f>U675*(1/(1+$G675))^(1+$E675)*(1+V$7)^$D675*(V657/U657)^$E675*((V657+V666)/(U657+U666))^($F675*(1+$E675))</f>
        <v/>
      </c>
      <c r="W675" s="47">
        <f>V675*(1/(1+$G675))^(1+$E675)*(1+W$7)^$D675*(W657/V657)^$E675*((W657+W666)/(V657+V666))^($F675*(1+$E675))</f>
        <v/>
      </c>
      <c r="X675" s="47">
        <f>W675*(1/(1+$G675))^(1+$E675)*(1+X$7)^$D675*(X657/W657)^$E675*((X657+X666)/(W657+W666))^($F675*(1+$E675))</f>
        <v/>
      </c>
      <c r="Y675" s="47">
        <f>X675*(1/(1+$G675))^(1+$E675)*(1+Y$7)^$D675*(Y657/X657)^$E675*((Y657+Y666)/(X657+X666))^($F675*(1+$E675))</f>
        <v/>
      </c>
      <c r="Z675" s="47">
        <f>Y675*(1/(1+$G675))^(1+$E675)*(1+Z$7)^$D675*(Z657/Y657)^$E675*((Z657+Z666)/(Y657+Y666))^($F675*(1+$E675))</f>
        <v/>
      </c>
      <c r="AA675" s="47">
        <f>Z675*(1/(1+$G675))^(1+$E675)*(1+AA$7)^$D675*(AA657/Z657)^$E675*((AA657+AA666)/(Z657+Z666))^($F675*(1+$E675))</f>
        <v/>
      </c>
      <c r="AB675" s="47">
        <f>AA675*(1/(1+$G675))^(1+$E675)*(1+AB$7)^$D675*(AB657/AA657)^$E675*((AB657+AB666)/(AA657+AA666))^($F675*(1+$E675))</f>
        <v/>
      </c>
      <c r="AC675" s="47">
        <f>AB675*(1/(1+$G675))^(1+$E675)*(1+AC$7)^$D675*(AC657/AB657)^$E675*((AC657+AC666)/(AB657+AB666))^($F675*(1+$E675))</f>
        <v/>
      </c>
      <c r="AD675" s="58">
        <f>FUELUSE(AC675,AD657,AC657,AD666,AC666,AD$7,$D675,$E675,$F675,$G675)</f>
        <v/>
      </c>
      <c r="AF675" s="11">
        <f>LOWER(Settings!$C$4)&amp;".mit."&amp;$A675&amp;IF($C675="","","."&amp;$C675&amp;"."&amp;$B675)&amp;IF(INDEX(Variables!$D$5:$D$205,MATCH($A675,Variables!$A$5:$A$205,0))="","","."&amp;INDEX(Variables!$D$5:$D$205,MATCH($A675,Variables!$A$5:$A$205,0)))&amp;"."&amp;AF$5</f>
        <v/>
      </c>
      <c r="AG675" s="46">
        <f>INDEX(Inputs!$U$5:$U$132,MATCH($B675&amp;"|"&amp;$C675,Inputs!$A$5:$A$132,0))</f>
        <v/>
      </c>
      <c r="AH675" s="47">
        <f>AG675*(1/(1+$G675))^(1+$E675)*(1+AH$7)^$D675*(AH657/AG657)^$E675*((AH657+AH666)/(AG657+AG666))^($F675*(1+$E675))</f>
        <v/>
      </c>
      <c r="AI675" s="47">
        <f>AH675*(1/(1+$G675))^(1+$E675)*(1+AI$7)^$D675*(AI657/AH657)^$E675*((AI657+AI666)/(AH657+AH666))^($F675*(1+$E675))</f>
        <v/>
      </c>
      <c r="AJ675" s="47">
        <f>AI675*(1/(1+$G675))^(1+$E675)*(1+AJ$7)^$D675*(AJ657/AI657)^$E675*((AJ657+AJ666)/(AI657+AI666))^($F675*(1+$E675))</f>
        <v/>
      </c>
      <c r="AK675" s="47">
        <f>AJ675*(1/(1+$G675))^(1+$E675)*(1+AK$7)^$D675*(AK657/AJ657)^$E675*((AK657+AK666)/(AJ657+AJ666))^($F675*(1+$E675))</f>
        <v/>
      </c>
      <c r="AL675" s="47">
        <f>AK675*(1/(1+$G675))^(1+$E675)*(1+AL$7)^$D675*(AL657/AK657)^$E675*((AL657+AL666)/(AK657+AK666))^($F675*(1+$E675))</f>
        <v/>
      </c>
      <c r="AM675" s="47">
        <f>AL675*(1/(1+$G675))^(1+$E675)*(1+AM$7)^$D675*(AM657/AL657)^$E675*((AM657+AM666)/(AL657+AL666))^($F675*(1+$E675))</f>
        <v/>
      </c>
      <c r="AN675" s="47">
        <f>AM675*(1/(1+$G675))^(1+$E675)*(1+AN$7)^$D675*(AN657/AM657)^$E675*((AN657+AN666)/(AM657+AM666))^($F675*(1+$E675))</f>
        <v/>
      </c>
      <c r="AO675" s="47">
        <f>AN675*(1/(1+$G675))^(1+$E675)*(1+AO$7)^$D675*(AO657/AN657)^$E675*((AO657+AO666)/(AN657+AN666))^($F675*(1+$E675))</f>
        <v/>
      </c>
      <c r="AP675" s="47">
        <f>AO675*(1/(1+$G675))^(1+$E675)*(1+AP$7)^$D675*(AP657/AO657)^$E675*((AP657+AP666)/(AO657+AO666))^($F675*(1+$E675))</f>
        <v/>
      </c>
      <c r="AQ675" s="47">
        <f>AP675*(1/(1+$G675))^(1+$E675)*(1+AQ$7)^$D675*(AQ657/AP657)^$E675*((AQ657+AQ666)/(AP657+AP666))^($F675*(1+$E675))</f>
        <v/>
      </c>
      <c r="AR675" s="47">
        <f>AQ675*(1/(1+$G675))^(1+$E675)*(1+AR$7)^$D675*(AR657/AQ657)^$E675*((AR657+AR666)/(AQ657+AQ666))^($F675*(1+$E675))</f>
        <v/>
      </c>
      <c r="AS675" s="47">
        <f>AR675*(1/(1+$G675))^(1+$E675)*(1+AS$7)^$D675*(AS657/AR657)^$E675*((AS657+AS666)/(AR657+AR666))^($F675*(1+$E675))</f>
        <v/>
      </c>
      <c r="AT675" s="47">
        <f>AS675*(1/(1+$G675))^(1+$E675)*(1+AT$7)^$D675*(AT657/AS657)^$E675*((AT657+AT666)/(AS657+AS666))^($F675*(1+$E675))</f>
        <v/>
      </c>
      <c r="AU675" s="47">
        <f>AT675*(1/(1+$G675))^(1+$E675)*(1+AU$7)^$D675*(AU657/AT657)^$E675*((AU657+AU666)/(AT657+AT666))^($F675*(1+$E675))</f>
        <v/>
      </c>
      <c r="AV675" s="47">
        <f>AU675*(1/(1+$G675))^(1+$E675)*(1+AV$7)^$D675*(AV657/AU657)^$E675*((AV657+AV666)/(AU657+AU666))^($F675*(1+$E675))</f>
        <v/>
      </c>
      <c r="AW675" s="47">
        <f>AV675*(1/(1+$G675))^(1+$E675)*(1+AW$7)^$D675*(AW657/AV657)^$E675*((AW657+AW666)/(AV657+AV666))^($F675*(1+$E675))</f>
        <v/>
      </c>
      <c r="AX675" s="47">
        <f>AW675*(1/(1+$G675))^(1+$E675)*(1+AX$7)^$D675*(AX657/AW657)^$E675*((AX657+AX666)/(AW657+AW666))^($F675*(1+$E675))</f>
        <v/>
      </c>
      <c r="AY675" s="58">
        <f>FUELUSE(AX675,AY657,AX657,AY666,AX666,AY$7,$D675,$E675,$F675,$G675)</f>
        <v/>
      </c>
    </row>
    <row r="676" hidden="1" outlineLevel="2">
      <c r="A676" s="14" t="inlineStr">
        <is>
          <t>ener</t>
        </is>
      </c>
      <c r="B676" s="14" t="inlineStr">
        <is>
          <t>lpg</t>
        </is>
      </c>
      <c r="C676" s="14" t="inlineStr">
        <is>
          <t>ral</t>
        </is>
      </c>
      <c r="D676" s="37">
        <f>INDEX(Inputs!$N$5:$N$132,MATCH($B676&amp;"|"&amp;$C676,Inputs!$A$5:$A$132,0))</f>
        <v/>
      </c>
      <c r="E676" s="37">
        <f>INDEX(Inputs!$O$5:$O$132,MATCH($B676&amp;"|"&amp;$C676,Inputs!$A$5:$A$132,0))</f>
        <v/>
      </c>
      <c r="F676" s="37">
        <f>INDEX(Inputs!$P$5:$P$132,MATCH($B676&amp;"|"&amp;$C676,Inputs!$A$5:$A$132,0))</f>
        <v/>
      </c>
      <c r="G676" s="37">
        <f>INDEX(Inputs!$Q$5:$Q$132,MATCH($B676&amp;"|"&amp;$C676,Inputs!$A$5:$A$132,0))</f>
        <v/>
      </c>
      <c r="H676" s="14">
        <f>INDEX(Variables!$B$5:$B$205,MATCH($A676,Variables!$A$5:$A$205,0))&amp;IF($C676="",""," | "&amp;INDEX(Mapping!$B$5:$B$26,MATCH($C676,Mapping!$A$5:$A$26,0))&amp;" | "&amp;INDEX(Mapping!$B$30:$B$46,MATCH($B676,Mapping!$A$30:$A$46,0)))</f>
        <v/>
      </c>
      <c r="I676" s="14">
        <f>INDEX(Variables!$C$5:$C$205,MATCH($A676,Variables!$A$5:$A$205,0))</f>
        <v/>
      </c>
      <c r="J676" s="14">
        <f>INDEX(Variables!$E$5:$E$205,MATCH($A676,Variables!$A$5:$A$205,0))</f>
        <v/>
      </c>
      <c r="K676" s="11">
        <f>LOWER(Settings!$C$4)&amp;".mit."&amp;$A676&amp;IF($C676="","","."&amp;$C676&amp;"."&amp;$B676)&amp;IF(INDEX(Variables!$D$5:$D$205,MATCH($A676,Variables!$A$5:$A$205,0))="","","."&amp;INDEX(Variables!$D$5:$D$205,MATCH($A676,Variables!$A$5:$A$205,0)))&amp;"."&amp;K$5</f>
        <v/>
      </c>
      <c r="L676" s="46">
        <f>INDEX(Inputs!$U$5:$U$132,MATCH($B676&amp;"|"&amp;$C676,Inputs!$A$5:$A$132,0))</f>
        <v/>
      </c>
      <c r="M676" s="47">
        <f>L676*(1/(1+$G676))^(1+$E676)*(1+M$7)^$D676*(M658/L658)^$E676*((M658+M667)/(L658+L667))^($F676*(1+$E676))</f>
        <v/>
      </c>
      <c r="N676" s="47">
        <f>M676*(1/(1+$G676))^(1+$E676)*(1+N$7)^$D676*(N658/M658)^$E676*((N658+N667)/(M658+M667))^($F676*(1+$E676))</f>
        <v/>
      </c>
      <c r="O676" s="47">
        <f>N676*(1/(1+$G676))^(1+$E676)*(1+O$7)^$D676*(O658/N658)^$E676*((O658+O667)/(N658+N667))^($F676*(1+$E676))</f>
        <v/>
      </c>
      <c r="P676" s="47">
        <f>O676*(1/(1+$G676))^(1+$E676)*(1+P$7)^$D676*(P658/O658)^$E676*((P658+P667)/(O658+O667))^($F676*(1+$E676))</f>
        <v/>
      </c>
      <c r="Q676" s="47">
        <f>P676*(1/(1+$G676))^(1+$E676)*(1+Q$7)^$D676*(Q658/P658)^$E676*((Q658+Q667)/(P658+P667))^($F676*(1+$E676))</f>
        <v/>
      </c>
      <c r="R676" s="47">
        <f>Q676*(1/(1+$G676))^(1+$E676)*(1+R$7)^$D676*(R658/Q658)^$E676*((R658+R667)/(Q658+Q667))^($F676*(1+$E676))</f>
        <v/>
      </c>
      <c r="S676" s="47">
        <f>R676*(1/(1+$G676))^(1+$E676)*(1+S$7)^$D676*(S658/R658)^$E676*((S658+S667)/(R658+R667))^($F676*(1+$E676))</f>
        <v/>
      </c>
      <c r="T676" s="47">
        <f>S676*(1/(1+$G676))^(1+$E676)*(1+T$7)^$D676*(T658/S658)^$E676*((T658+T667)/(S658+S667))^($F676*(1+$E676))</f>
        <v/>
      </c>
      <c r="U676" s="47">
        <f>T676*(1/(1+$G676))^(1+$E676)*(1+U$7)^$D676*(U658/T658)^$E676*((U658+U667)/(T658+T667))^($F676*(1+$E676))</f>
        <v/>
      </c>
      <c r="V676" s="47">
        <f>U676*(1/(1+$G676))^(1+$E676)*(1+V$7)^$D676*(V658/U658)^$E676*((V658+V667)/(U658+U667))^($F676*(1+$E676))</f>
        <v/>
      </c>
      <c r="W676" s="47">
        <f>V676*(1/(1+$G676))^(1+$E676)*(1+W$7)^$D676*(W658/V658)^$E676*((W658+W667)/(V658+V667))^($F676*(1+$E676))</f>
        <v/>
      </c>
      <c r="X676" s="47">
        <f>W676*(1/(1+$G676))^(1+$E676)*(1+X$7)^$D676*(X658/W658)^$E676*((X658+X667)/(W658+W667))^($F676*(1+$E676))</f>
        <v/>
      </c>
      <c r="Y676" s="47">
        <f>X676*(1/(1+$G676))^(1+$E676)*(1+Y$7)^$D676*(Y658/X658)^$E676*((Y658+Y667)/(X658+X667))^($F676*(1+$E676))</f>
        <v/>
      </c>
      <c r="Z676" s="47">
        <f>Y676*(1/(1+$G676))^(1+$E676)*(1+Z$7)^$D676*(Z658/Y658)^$E676*((Z658+Z667)/(Y658+Y667))^($F676*(1+$E676))</f>
        <v/>
      </c>
      <c r="AA676" s="47">
        <f>Z676*(1/(1+$G676))^(1+$E676)*(1+AA$7)^$D676*(AA658/Z658)^$E676*((AA658+AA667)/(Z658+Z667))^($F676*(1+$E676))</f>
        <v/>
      </c>
      <c r="AB676" s="47">
        <f>AA676*(1/(1+$G676))^(1+$E676)*(1+AB$7)^$D676*(AB658/AA658)^$E676*((AB658+AB667)/(AA658+AA667))^($F676*(1+$E676))</f>
        <v/>
      </c>
      <c r="AC676" s="47">
        <f>AB676*(1/(1+$G676))^(1+$E676)*(1+AC$7)^$D676*(AC658/AB658)^$E676*((AC658+AC667)/(AB658+AB667))^($F676*(1+$E676))</f>
        <v/>
      </c>
      <c r="AD676" s="58">
        <f>FUELUSE(AC676,AD658,AC658,AD667,AC667,AD$7,$D676,$E676,$F676,$G676)</f>
        <v/>
      </c>
      <c r="AF676" s="11">
        <f>LOWER(Settings!$C$4)&amp;".mit."&amp;$A676&amp;IF($C676="","","."&amp;$C676&amp;"."&amp;$B676)&amp;IF(INDEX(Variables!$D$5:$D$205,MATCH($A676,Variables!$A$5:$A$205,0))="","","."&amp;INDEX(Variables!$D$5:$D$205,MATCH($A676,Variables!$A$5:$A$205,0)))&amp;"."&amp;AF$5</f>
        <v/>
      </c>
      <c r="AG676" s="46">
        <f>INDEX(Inputs!$U$5:$U$132,MATCH($B676&amp;"|"&amp;$C676,Inputs!$A$5:$A$132,0))</f>
        <v/>
      </c>
      <c r="AH676" s="47">
        <f>AG676*(1/(1+$G676))^(1+$E676)*(1+AH$7)^$D676*(AH658/AG658)^$E676*((AH658+AH667)/(AG658+AG667))^($F676*(1+$E676))</f>
        <v/>
      </c>
      <c r="AI676" s="47">
        <f>AH676*(1/(1+$G676))^(1+$E676)*(1+AI$7)^$D676*(AI658/AH658)^$E676*((AI658+AI667)/(AH658+AH667))^($F676*(1+$E676))</f>
        <v/>
      </c>
      <c r="AJ676" s="47">
        <f>AI676*(1/(1+$G676))^(1+$E676)*(1+AJ$7)^$D676*(AJ658/AI658)^$E676*((AJ658+AJ667)/(AI658+AI667))^($F676*(1+$E676))</f>
        <v/>
      </c>
      <c r="AK676" s="47">
        <f>AJ676*(1/(1+$G676))^(1+$E676)*(1+AK$7)^$D676*(AK658/AJ658)^$E676*((AK658+AK667)/(AJ658+AJ667))^($F676*(1+$E676))</f>
        <v/>
      </c>
      <c r="AL676" s="47">
        <f>AK676*(1/(1+$G676))^(1+$E676)*(1+AL$7)^$D676*(AL658/AK658)^$E676*((AL658+AL667)/(AK658+AK667))^($F676*(1+$E676))</f>
        <v/>
      </c>
      <c r="AM676" s="47">
        <f>AL676*(1/(1+$G676))^(1+$E676)*(1+AM$7)^$D676*(AM658/AL658)^$E676*((AM658+AM667)/(AL658+AL667))^($F676*(1+$E676))</f>
        <v/>
      </c>
      <c r="AN676" s="47">
        <f>AM676*(1/(1+$G676))^(1+$E676)*(1+AN$7)^$D676*(AN658/AM658)^$E676*((AN658+AN667)/(AM658+AM667))^($F676*(1+$E676))</f>
        <v/>
      </c>
      <c r="AO676" s="47">
        <f>AN676*(1/(1+$G676))^(1+$E676)*(1+AO$7)^$D676*(AO658/AN658)^$E676*((AO658+AO667)/(AN658+AN667))^($F676*(1+$E676))</f>
        <v/>
      </c>
      <c r="AP676" s="47">
        <f>AO676*(1/(1+$G676))^(1+$E676)*(1+AP$7)^$D676*(AP658/AO658)^$E676*((AP658+AP667)/(AO658+AO667))^($F676*(1+$E676))</f>
        <v/>
      </c>
      <c r="AQ676" s="47">
        <f>AP676*(1/(1+$G676))^(1+$E676)*(1+AQ$7)^$D676*(AQ658/AP658)^$E676*((AQ658+AQ667)/(AP658+AP667))^($F676*(1+$E676))</f>
        <v/>
      </c>
      <c r="AR676" s="47">
        <f>AQ676*(1/(1+$G676))^(1+$E676)*(1+AR$7)^$D676*(AR658/AQ658)^$E676*((AR658+AR667)/(AQ658+AQ667))^($F676*(1+$E676))</f>
        <v/>
      </c>
      <c r="AS676" s="47">
        <f>AR676*(1/(1+$G676))^(1+$E676)*(1+AS$7)^$D676*(AS658/AR658)^$E676*((AS658+AS667)/(AR658+AR667))^($F676*(1+$E676))</f>
        <v/>
      </c>
      <c r="AT676" s="47">
        <f>AS676*(1/(1+$G676))^(1+$E676)*(1+AT$7)^$D676*(AT658/AS658)^$E676*((AT658+AT667)/(AS658+AS667))^($F676*(1+$E676))</f>
        <v/>
      </c>
      <c r="AU676" s="47">
        <f>AT676*(1/(1+$G676))^(1+$E676)*(1+AU$7)^$D676*(AU658/AT658)^$E676*((AU658+AU667)/(AT658+AT667))^($F676*(1+$E676))</f>
        <v/>
      </c>
      <c r="AV676" s="47">
        <f>AU676*(1/(1+$G676))^(1+$E676)*(1+AV$7)^$D676*(AV658/AU658)^$E676*((AV658+AV667)/(AU658+AU667))^($F676*(1+$E676))</f>
        <v/>
      </c>
      <c r="AW676" s="47">
        <f>AV676*(1/(1+$G676))^(1+$E676)*(1+AW$7)^$D676*(AW658/AV658)^$E676*((AW658+AW667)/(AV658+AV667))^($F676*(1+$E676))</f>
        <v/>
      </c>
      <c r="AX676" s="47">
        <f>AW676*(1/(1+$G676))^(1+$E676)*(1+AX$7)^$D676*(AX658/AW658)^$E676*((AX658+AX667)/(AW658+AW667))^($F676*(1+$E676))</f>
        <v/>
      </c>
      <c r="AY676" s="58">
        <f>FUELUSE(AX676,AY658,AX658,AY667,AX667,AY$7,$D676,$E676,$F676,$G676)</f>
        <v/>
      </c>
    </row>
    <row r="677" hidden="1" outlineLevel="2">
      <c r="A677" s="14" t="inlineStr">
        <is>
          <t>ener</t>
        </is>
      </c>
      <c r="B677" s="14" t="inlineStr">
        <is>
          <t>ker</t>
        </is>
      </c>
      <c r="C677" s="14" t="inlineStr">
        <is>
          <t>ral</t>
        </is>
      </c>
      <c r="D677" s="37">
        <f>INDEX(Inputs!$N$5:$N$132,MATCH($B677&amp;"|"&amp;$C677,Inputs!$A$5:$A$132,0))</f>
        <v/>
      </c>
      <c r="E677" s="37">
        <f>INDEX(Inputs!$O$5:$O$132,MATCH($B677&amp;"|"&amp;$C677,Inputs!$A$5:$A$132,0))</f>
        <v/>
      </c>
      <c r="F677" s="37">
        <f>INDEX(Inputs!$P$5:$P$132,MATCH($B677&amp;"|"&amp;$C677,Inputs!$A$5:$A$132,0))</f>
        <v/>
      </c>
      <c r="G677" s="37">
        <f>INDEX(Inputs!$Q$5:$Q$132,MATCH($B677&amp;"|"&amp;$C677,Inputs!$A$5:$A$132,0))</f>
        <v/>
      </c>
      <c r="H677" s="14">
        <f>INDEX(Variables!$B$5:$B$205,MATCH($A677,Variables!$A$5:$A$205,0))&amp;IF($C677="",""," | "&amp;INDEX(Mapping!$B$5:$B$26,MATCH($C677,Mapping!$A$5:$A$26,0))&amp;" | "&amp;INDEX(Mapping!$B$30:$B$46,MATCH($B677,Mapping!$A$30:$A$46,0)))</f>
        <v/>
      </c>
      <c r="I677" s="14">
        <f>INDEX(Variables!$C$5:$C$205,MATCH($A677,Variables!$A$5:$A$205,0))</f>
        <v/>
      </c>
      <c r="J677" s="14">
        <f>INDEX(Variables!$E$5:$E$205,MATCH($A677,Variables!$A$5:$A$205,0))</f>
        <v/>
      </c>
      <c r="K677" s="11">
        <f>LOWER(Settings!$C$4)&amp;".mit."&amp;$A677&amp;IF($C677="","","."&amp;$C677&amp;"."&amp;$B677)&amp;IF(INDEX(Variables!$D$5:$D$205,MATCH($A677,Variables!$A$5:$A$205,0))="","","."&amp;INDEX(Variables!$D$5:$D$205,MATCH($A677,Variables!$A$5:$A$205,0)))&amp;"."&amp;K$5</f>
        <v/>
      </c>
      <c r="L677" s="46">
        <f>INDEX(Inputs!$U$5:$U$132,MATCH($B677&amp;"|"&amp;$C677,Inputs!$A$5:$A$132,0))</f>
        <v/>
      </c>
      <c r="M677" s="47">
        <f>L677*(1/(1+$G677))^(1+$E677)*(1+M$7)^$D677*(M659/L659)^$E677*((M659+M668)/(L659+L668))^($F677*(1+$E677))</f>
        <v/>
      </c>
      <c r="N677" s="47">
        <f>M677*(1/(1+$G677))^(1+$E677)*(1+N$7)^$D677*(N659/M659)^$E677*((N659+N668)/(M659+M668))^($F677*(1+$E677))</f>
        <v/>
      </c>
      <c r="O677" s="47">
        <f>N677*(1/(1+$G677))^(1+$E677)*(1+O$7)^$D677*(O659/N659)^$E677*((O659+O668)/(N659+N668))^($F677*(1+$E677))</f>
        <v/>
      </c>
      <c r="P677" s="47">
        <f>O677*(1/(1+$G677))^(1+$E677)*(1+P$7)^$D677*(P659/O659)^$E677*((P659+P668)/(O659+O668))^($F677*(1+$E677))</f>
        <v/>
      </c>
      <c r="Q677" s="47">
        <f>P677*(1/(1+$G677))^(1+$E677)*(1+Q$7)^$D677*(Q659/P659)^$E677*((Q659+Q668)/(P659+P668))^($F677*(1+$E677))</f>
        <v/>
      </c>
      <c r="R677" s="47">
        <f>Q677*(1/(1+$G677))^(1+$E677)*(1+R$7)^$D677*(R659/Q659)^$E677*((R659+R668)/(Q659+Q668))^($F677*(1+$E677))</f>
        <v/>
      </c>
      <c r="S677" s="47">
        <f>R677*(1/(1+$G677))^(1+$E677)*(1+S$7)^$D677*(S659/R659)^$E677*((S659+S668)/(R659+R668))^($F677*(1+$E677))</f>
        <v/>
      </c>
      <c r="T677" s="47">
        <f>S677*(1/(1+$G677))^(1+$E677)*(1+T$7)^$D677*(T659/S659)^$E677*((T659+T668)/(S659+S668))^($F677*(1+$E677))</f>
        <v/>
      </c>
      <c r="U677" s="47">
        <f>T677*(1/(1+$G677))^(1+$E677)*(1+U$7)^$D677*(U659/T659)^$E677*((U659+U668)/(T659+T668))^($F677*(1+$E677))</f>
        <v/>
      </c>
      <c r="V677" s="47">
        <f>U677*(1/(1+$G677))^(1+$E677)*(1+V$7)^$D677*(V659/U659)^$E677*((V659+V668)/(U659+U668))^($F677*(1+$E677))</f>
        <v/>
      </c>
      <c r="W677" s="47">
        <f>V677*(1/(1+$G677))^(1+$E677)*(1+W$7)^$D677*(W659/V659)^$E677*((W659+W668)/(V659+V668))^($F677*(1+$E677))</f>
        <v/>
      </c>
      <c r="X677" s="47">
        <f>W677*(1/(1+$G677))^(1+$E677)*(1+X$7)^$D677*(X659/W659)^$E677*((X659+X668)/(W659+W668))^($F677*(1+$E677))</f>
        <v/>
      </c>
      <c r="Y677" s="47">
        <f>X677*(1/(1+$G677))^(1+$E677)*(1+Y$7)^$D677*(Y659/X659)^$E677*((Y659+Y668)/(X659+X668))^($F677*(1+$E677))</f>
        <v/>
      </c>
      <c r="Z677" s="47">
        <f>Y677*(1/(1+$G677))^(1+$E677)*(1+Z$7)^$D677*(Z659/Y659)^$E677*((Z659+Z668)/(Y659+Y668))^($F677*(1+$E677))</f>
        <v/>
      </c>
      <c r="AA677" s="47">
        <f>Z677*(1/(1+$G677))^(1+$E677)*(1+AA$7)^$D677*(AA659/Z659)^$E677*((AA659+AA668)/(Z659+Z668))^($F677*(1+$E677))</f>
        <v/>
      </c>
      <c r="AB677" s="47">
        <f>AA677*(1/(1+$G677))^(1+$E677)*(1+AB$7)^$D677*(AB659/AA659)^$E677*((AB659+AB668)/(AA659+AA668))^($F677*(1+$E677))</f>
        <v/>
      </c>
      <c r="AC677" s="47">
        <f>AB677*(1/(1+$G677))^(1+$E677)*(1+AC$7)^$D677*(AC659/AB659)^$E677*((AC659+AC668)/(AB659+AB668))^($F677*(1+$E677))</f>
        <v/>
      </c>
      <c r="AD677" s="58">
        <f>FUELUSE(AC677,AD659,AC659,AD668,AC668,AD$7,$D677,$E677,$F677,$G677)</f>
        <v/>
      </c>
      <c r="AF677" s="11">
        <f>LOWER(Settings!$C$4)&amp;".mit."&amp;$A677&amp;IF($C677="","","."&amp;$C677&amp;"."&amp;$B677)&amp;IF(INDEX(Variables!$D$5:$D$205,MATCH($A677,Variables!$A$5:$A$205,0))="","","."&amp;INDEX(Variables!$D$5:$D$205,MATCH($A677,Variables!$A$5:$A$205,0)))&amp;"."&amp;AF$5</f>
        <v/>
      </c>
      <c r="AG677" s="46">
        <f>INDEX(Inputs!$U$5:$U$132,MATCH($B677&amp;"|"&amp;$C677,Inputs!$A$5:$A$132,0))</f>
        <v/>
      </c>
      <c r="AH677" s="47">
        <f>AG677*(1/(1+$G677))^(1+$E677)*(1+AH$7)^$D677*(AH659/AG659)^$E677*((AH659+AH668)/(AG659+AG668))^($F677*(1+$E677))</f>
        <v/>
      </c>
      <c r="AI677" s="47">
        <f>AH677*(1/(1+$G677))^(1+$E677)*(1+AI$7)^$D677*(AI659/AH659)^$E677*((AI659+AI668)/(AH659+AH668))^($F677*(1+$E677))</f>
        <v/>
      </c>
      <c r="AJ677" s="47">
        <f>AI677*(1/(1+$G677))^(1+$E677)*(1+AJ$7)^$D677*(AJ659/AI659)^$E677*((AJ659+AJ668)/(AI659+AI668))^($F677*(1+$E677))</f>
        <v/>
      </c>
      <c r="AK677" s="47">
        <f>AJ677*(1/(1+$G677))^(1+$E677)*(1+AK$7)^$D677*(AK659/AJ659)^$E677*((AK659+AK668)/(AJ659+AJ668))^($F677*(1+$E677))</f>
        <v/>
      </c>
      <c r="AL677" s="47">
        <f>AK677*(1/(1+$G677))^(1+$E677)*(1+AL$7)^$D677*(AL659/AK659)^$E677*((AL659+AL668)/(AK659+AK668))^($F677*(1+$E677))</f>
        <v/>
      </c>
      <c r="AM677" s="47">
        <f>AL677*(1/(1+$G677))^(1+$E677)*(1+AM$7)^$D677*(AM659/AL659)^$E677*((AM659+AM668)/(AL659+AL668))^($F677*(1+$E677))</f>
        <v/>
      </c>
      <c r="AN677" s="47">
        <f>AM677*(1/(1+$G677))^(1+$E677)*(1+AN$7)^$D677*(AN659/AM659)^$E677*((AN659+AN668)/(AM659+AM668))^($F677*(1+$E677))</f>
        <v/>
      </c>
      <c r="AO677" s="47">
        <f>AN677*(1/(1+$G677))^(1+$E677)*(1+AO$7)^$D677*(AO659/AN659)^$E677*((AO659+AO668)/(AN659+AN668))^($F677*(1+$E677))</f>
        <v/>
      </c>
      <c r="AP677" s="47">
        <f>AO677*(1/(1+$G677))^(1+$E677)*(1+AP$7)^$D677*(AP659/AO659)^$E677*((AP659+AP668)/(AO659+AO668))^($F677*(1+$E677))</f>
        <v/>
      </c>
      <c r="AQ677" s="47">
        <f>AP677*(1/(1+$G677))^(1+$E677)*(1+AQ$7)^$D677*(AQ659/AP659)^$E677*((AQ659+AQ668)/(AP659+AP668))^($F677*(1+$E677))</f>
        <v/>
      </c>
      <c r="AR677" s="47">
        <f>AQ677*(1/(1+$G677))^(1+$E677)*(1+AR$7)^$D677*(AR659/AQ659)^$E677*((AR659+AR668)/(AQ659+AQ668))^($F677*(1+$E677))</f>
        <v/>
      </c>
      <c r="AS677" s="47">
        <f>AR677*(1/(1+$G677))^(1+$E677)*(1+AS$7)^$D677*(AS659/AR659)^$E677*((AS659+AS668)/(AR659+AR668))^($F677*(1+$E677))</f>
        <v/>
      </c>
      <c r="AT677" s="47">
        <f>AS677*(1/(1+$G677))^(1+$E677)*(1+AT$7)^$D677*(AT659/AS659)^$E677*((AT659+AT668)/(AS659+AS668))^($F677*(1+$E677))</f>
        <v/>
      </c>
      <c r="AU677" s="47">
        <f>AT677*(1/(1+$G677))^(1+$E677)*(1+AU$7)^$D677*(AU659/AT659)^$E677*((AU659+AU668)/(AT659+AT668))^($F677*(1+$E677))</f>
        <v/>
      </c>
      <c r="AV677" s="47">
        <f>AU677*(1/(1+$G677))^(1+$E677)*(1+AV$7)^$D677*(AV659/AU659)^$E677*((AV659+AV668)/(AU659+AU668))^($F677*(1+$E677))</f>
        <v/>
      </c>
      <c r="AW677" s="47">
        <f>AV677*(1/(1+$G677))^(1+$E677)*(1+AW$7)^$D677*(AW659/AV659)^$E677*((AW659+AW668)/(AV659+AV668))^($F677*(1+$E677))</f>
        <v/>
      </c>
      <c r="AX677" s="47">
        <f>AW677*(1/(1+$G677))^(1+$E677)*(1+AX$7)^$D677*(AX659/AW659)^$E677*((AX659+AX668)/(AW659+AW668))^($F677*(1+$E677))</f>
        <v/>
      </c>
      <c r="AY677" s="58">
        <f>FUELUSE(AX677,AY659,AX659,AY668,AX668,AY$7,$D677,$E677,$F677,$G677)</f>
        <v/>
      </c>
    </row>
    <row r="678" hidden="1" outlineLevel="2">
      <c r="A678" s="14" t="inlineStr">
        <is>
          <t>ener</t>
        </is>
      </c>
      <c r="B678" s="14" t="inlineStr">
        <is>
          <t>oop</t>
        </is>
      </c>
      <c r="C678" s="14" t="inlineStr">
        <is>
          <t>ral</t>
        </is>
      </c>
      <c r="D678" s="37">
        <f>INDEX(Inputs!$N$5:$N$132,MATCH($B678&amp;"|"&amp;$C678,Inputs!$A$5:$A$132,0))</f>
        <v/>
      </c>
      <c r="E678" s="37">
        <f>INDEX(Inputs!$O$5:$O$132,MATCH($B678&amp;"|"&amp;$C678,Inputs!$A$5:$A$132,0))</f>
        <v/>
      </c>
      <c r="F678" s="37">
        <f>INDEX(Inputs!$P$5:$P$132,MATCH($B678&amp;"|"&amp;$C678,Inputs!$A$5:$A$132,0))</f>
        <v/>
      </c>
      <c r="G678" s="37">
        <f>INDEX(Inputs!$Q$5:$Q$132,MATCH($B678&amp;"|"&amp;$C678,Inputs!$A$5:$A$132,0))</f>
        <v/>
      </c>
      <c r="H678" s="14">
        <f>INDEX(Variables!$B$5:$B$205,MATCH($A678,Variables!$A$5:$A$205,0))&amp;IF($C678="",""," | "&amp;INDEX(Mapping!$B$5:$B$26,MATCH($C678,Mapping!$A$5:$A$26,0))&amp;" | "&amp;INDEX(Mapping!$B$30:$B$46,MATCH($B678,Mapping!$A$30:$A$46,0)))</f>
        <v/>
      </c>
      <c r="I678" s="14">
        <f>INDEX(Variables!$C$5:$C$205,MATCH($A678,Variables!$A$5:$A$205,0))</f>
        <v/>
      </c>
      <c r="J678" s="14">
        <f>INDEX(Variables!$E$5:$E$205,MATCH($A678,Variables!$A$5:$A$205,0))</f>
        <v/>
      </c>
      <c r="K678" s="11">
        <f>LOWER(Settings!$C$4)&amp;".mit."&amp;$A678&amp;IF($C678="","","."&amp;$C678&amp;"."&amp;$B678)&amp;IF(INDEX(Variables!$D$5:$D$205,MATCH($A678,Variables!$A$5:$A$205,0))="","","."&amp;INDEX(Variables!$D$5:$D$205,MATCH($A678,Variables!$A$5:$A$205,0)))&amp;"."&amp;K$5</f>
        <v/>
      </c>
      <c r="L678" s="46">
        <f>INDEX(Inputs!$U$5:$U$132,MATCH($B678&amp;"|"&amp;$C678,Inputs!$A$5:$A$132,0))</f>
        <v/>
      </c>
      <c r="M678" s="47">
        <f>L678*(1/(1+$G678))^(1+$E678)*(1+M$7)^$D678*(M660/L660)^$E678*((M660+M669)/(L660+L669))^($F678*(1+$E678))</f>
        <v/>
      </c>
      <c r="N678" s="47">
        <f>M678*(1/(1+$G678))^(1+$E678)*(1+N$7)^$D678*(N660/M660)^$E678*((N660+N669)/(M660+M669))^($F678*(1+$E678))</f>
        <v/>
      </c>
      <c r="O678" s="47">
        <f>N678*(1/(1+$G678))^(1+$E678)*(1+O$7)^$D678*(O660/N660)^$E678*((O660+O669)/(N660+N669))^($F678*(1+$E678))</f>
        <v/>
      </c>
      <c r="P678" s="47">
        <f>O678*(1/(1+$G678))^(1+$E678)*(1+P$7)^$D678*(P660/O660)^$E678*((P660+P669)/(O660+O669))^($F678*(1+$E678))</f>
        <v/>
      </c>
      <c r="Q678" s="47">
        <f>P678*(1/(1+$G678))^(1+$E678)*(1+Q$7)^$D678*(Q660/P660)^$E678*((Q660+Q669)/(P660+P669))^($F678*(1+$E678))</f>
        <v/>
      </c>
      <c r="R678" s="47">
        <f>Q678*(1/(1+$G678))^(1+$E678)*(1+R$7)^$D678*(R660/Q660)^$E678*((R660+R669)/(Q660+Q669))^($F678*(1+$E678))</f>
        <v/>
      </c>
      <c r="S678" s="47">
        <f>R678*(1/(1+$G678))^(1+$E678)*(1+S$7)^$D678*(S660/R660)^$E678*((S660+S669)/(R660+R669))^($F678*(1+$E678))</f>
        <v/>
      </c>
      <c r="T678" s="47">
        <f>S678*(1/(1+$G678))^(1+$E678)*(1+T$7)^$D678*(T660/S660)^$E678*((T660+T669)/(S660+S669))^($F678*(1+$E678))</f>
        <v/>
      </c>
      <c r="U678" s="47">
        <f>T678*(1/(1+$G678))^(1+$E678)*(1+U$7)^$D678*(U660/T660)^$E678*((U660+U669)/(T660+T669))^($F678*(1+$E678))</f>
        <v/>
      </c>
      <c r="V678" s="47">
        <f>U678*(1/(1+$G678))^(1+$E678)*(1+V$7)^$D678*(V660/U660)^$E678*((V660+V669)/(U660+U669))^($F678*(1+$E678))</f>
        <v/>
      </c>
      <c r="W678" s="47">
        <f>V678*(1/(1+$G678))^(1+$E678)*(1+W$7)^$D678*(W660/V660)^$E678*((W660+W669)/(V660+V669))^($F678*(1+$E678))</f>
        <v/>
      </c>
      <c r="X678" s="47">
        <f>W678*(1/(1+$G678))^(1+$E678)*(1+X$7)^$D678*(X660/W660)^$E678*((X660+X669)/(W660+W669))^($F678*(1+$E678))</f>
        <v/>
      </c>
      <c r="Y678" s="47">
        <f>X678*(1/(1+$G678))^(1+$E678)*(1+Y$7)^$D678*(Y660/X660)^$E678*((Y660+Y669)/(X660+X669))^($F678*(1+$E678))</f>
        <v/>
      </c>
      <c r="Z678" s="47">
        <f>Y678*(1/(1+$G678))^(1+$E678)*(1+Z$7)^$D678*(Z660/Y660)^$E678*((Z660+Z669)/(Y660+Y669))^($F678*(1+$E678))</f>
        <v/>
      </c>
      <c r="AA678" s="47">
        <f>Z678*(1/(1+$G678))^(1+$E678)*(1+AA$7)^$D678*(AA660/Z660)^$E678*((AA660+AA669)/(Z660+Z669))^($F678*(1+$E678))</f>
        <v/>
      </c>
      <c r="AB678" s="47">
        <f>AA678*(1/(1+$G678))^(1+$E678)*(1+AB$7)^$D678*(AB660/AA660)^$E678*((AB660+AB669)/(AA660+AA669))^($F678*(1+$E678))</f>
        <v/>
      </c>
      <c r="AC678" s="47">
        <f>AB678*(1/(1+$G678))^(1+$E678)*(1+AC$7)^$D678*(AC660/AB660)^$E678*((AC660+AC669)/(AB660+AB669))^($F678*(1+$E678))</f>
        <v/>
      </c>
      <c r="AD678" s="58">
        <f>FUELUSE(AC678,AD660,AC660,AD669,AC669,AD$7,$D678,$E678,$F678,$G678)</f>
        <v/>
      </c>
      <c r="AF678" s="11">
        <f>LOWER(Settings!$C$4)&amp;".mit."&amp;$A678&amp;IF($C678="","","."&amp;$C678&amp;"."&amp;$B678)&amp;IF(INDEX(Variables!$D$5:$D$205,MATCH($A678,Variables!$A$5:$A$205,0))="","","."&amp;INDEX(Variables!$D$5:$D$205,MATCH($A678,Variables!$A$5:$A$205,0)))&amp;"."&amp;AF$5</f>
        <v/>
      </c>
      <c r="AG678" s="46">
        <f>INDEX(Inputs!$U$5:$U$132,MATCH($B678&amp;"|"&amp;$C678,Inputs!$A$5:$A$132,0))</f>
        <v/>
      </c>
      <c r="AH678" s="47">
        <f>AG678*(1/(1+$G678))^(1+$E678)*(1+AH$7)^$D678*(AH660/AG660)^$E678*((AH660+AH669)/(AG660+AG669))^($F678*(1+$E678))</f>
        <v/>
      </c>
      <c r="AI678" s="47">
        <f>AH678*(1/(1+$G678))^(1+$E678)*(1+AI$7)^$D678*(AI660/AH660)^$E678*((AI660+AI669)/(AH660+AH669))^($F678*(1+$E678))</f>
        <v/>
      </c>
      <c r="AJ678" s="47">
        <f>AI678*(1/(1+$G678))^(1+$E678)*(1+AJ$7)^$D678*(AJ660/AI660)^$E678*((AJ660+AJ669)/(AI660+AI669))^($F678*(1+$E678))</f>
        <v/>
      </c>
      <c r="AK678" s="47">
        <f>AJ678*(1/(1+$G678))^(1+$E678)*(1+AK$7)^$D678*(AK660/AJ660)^$E678*((AK660+AK669)/(AJ660+AJ669))^($F678*(1+$E678))</f>
        <v/>
      </c>
      <c r="AL678" s="47">
        <f>AK678*(1/(1+$G678))^(1+$E678)*(1+AL$7)^$D678*(AL660/AK660)^$E678*((AL660+AL669)/(AK660+AK669))^($F678*(1+$E678))</f>
        <v/>
      </c>
      <c r="AM678" s="47">
        <f>AL678*(1/(1+$G678))^(1+$E678)*(1+AM$7)^$D678*(AM660/AL660)^$E678*((AM660+AM669)/(AL660+AL669))^($F678*(1+$E678))</f>
        <v/>
      </c>
      <c r="AN678" s="47">
        <f>AM678*(1/(1+$G678))^(1+$E678)*(1+AN$7)^$D678*(AN660/AM660)^$E678*((AN660+AN669)/(AM660+AM669))^($F678*(1+$E678))</f>
        <v/>
      </c>
      <c r="AO678" s="47">
        <f>AN678*(1/(1+$G678))^(1+$E678)*(1+AO$7)^$D678*(AO660/AN660)^$E678*((AO660+AO669)/(AN660+AN669))^($F678*(1+$E678))</f>
        <v/>
      </c>
      <c r="AP678" s="47">
        <f>AO678*(1/(1+$G678))^(1+$E678)*(1+AP$7)^$D678*(AP660/AO660)^$E678*((AP660+AP669)/(AO660+AO669))^($F678*(1+$E678))</f>
        <v/>
      </c>
      <c r="AQ678" s="47">
        <f>AP678*(1/(1+$G678))^(1+$E678)*(1+AQ$7)^$D678*(AQ660/AP660)^$E678*((AQ660+AQ669)/(AP660+AP669))^($F678*(1+$E678))</f>
        <v/>
      </c>
      <c r="AR678" s="47">
        <f>AQ678*(1/(1+$G678))^(1+$E678)*(1+AR$7)^$D678*(AR660/AQ660)^$E678*((AR660+AR669)/(AQ660+AQ669))^($F678*(1+$E678))</f>
        <v/>
      </c>
      <c r="AS678" s="47">
        <f>AR678*(1/(1+$G678))^(1+$E678)*(1+AS$7)^$D678*(AS660/AR660)^$E678*((AS660+AS669)/(AR660+AR669))^($F678*(1+$E678))</f>
        <v/>
      </c>
      <c r="AT678" s="47">
        <f>AS678*(1/(1+$G678))^(1+$E678)*(1+AT$7)^$D678*(AT660/AS660)^$E678*((AT660+AT669)/(AS660+AS669))^($F678*(1+$E678))</f>
        <v/>
      </c>
      <c r="AU678" s="47">
        <f>AT678*(1/(1+$G678))^(1+$E678)*(1+AU$7)^$D678*(AU660/AT660)^$E678*((AU660+AU669)/(AT660+AT669))^($F678*(1+$E678))</f>
        <v/>
      </c>
      <c r="AV678" s="47">
        <f>AU678*(1/(1+$G678))^(1+$E678)*(1+AV$7)^$D678*(AV660/AU660)^$E678*((AV660+AV669)/(AU660+AU669))^($F678*(1+$E678))</f>
        <v/>
      </c>
      <c r="AW678" s="47">
        <f>AV678*(1/(1+$G678))^(1+$E678)*(1+AW$7)^$D678*(AW660/AV660)^$E678*((AW660+AW669)/(AV660+AV669))^($F678*(1+$E678))</f>
        <v/>
      </c>
      <c r="AX678" s="47">
        <f>AW678*(1/(1+$G678))^(1+$E678)*(1+AX$7)^$D678*(AX660/AW660)^$E678*((AX660+AX669)/(AW660+AW669))^($F678*(1+$E678))</f>
        <v/>
      </c>
      <c r="AY678" s="58">
        <f>FUELUSE(AX678,AY660,AX660,AY669,AX669,AY$7,$D678,$E678,$F678,$G678)</f>
        <v/>
      </c>
    </row>
    <row r="679" hidden="1" outlineLevel="2">
      <c r="A679" s="14" t="inlineStr">
        <is>
          <t>ener</t>
        </is>
      </c>
      <c r="B679" s="14" t="inlineStr">
        <is>
          <t>bio</t>
        </is>
      </c>
      <c r="C679" s="14" t="inlineStr">
        <is>
          <t>ral</t>
        </is>
      </c>
      <c r="D679" s="37">
        <f>INDEX(Inputs!$N$5:$N$132,MATCH($B679&amp;"|"&amp;$C679,Inputs!$A$5:$A$132,0))</f>
        <v/>
      </c>
      <c r="E679" s="37">
        <f>INDEX(Inputs!$O$5:$O$132,MATCH($B679&amp;"|"&amp;$C679,Inputs!$A$5:$A$132,0))</f>
        <v/>
      </c>
      <c r="F679" s="37">
        <f>INDEX(Inputs!$P$5:$P$132,MATCH($B679&amp;"|"&amp;$C679,Inputs!$A$5:$A$132,0))</f>
        <v/>
      </c>
      <c r="G679" s="37">
        <f>INDEX(Inputs!$Q$5:$Q$132,MATCH($B679&amp;"|"&amp;$C679,Inputs!$A$5:$A$132,0))</f>
        <v/>
      </c>
      <c r="H679" s="14">
        <f>INDEX(Variables!$B$5:$B$205,MATCH($A679,Variables!$A$5:$A$205,0))&amp;IF($C679="",""," | "&amp;INDEX(Mapping!$B$5:$B$26,MATCH($C679,Mapping!$A$5:$A$26,0))&amp;" | "&amp;INDEX(Mapping!$B$30:$B$46,MATCH($B679,Mapping!$A$30:$A$46,0)))</f>
        <v/>
      </c>
      <c r="I679" s="14">
        <f>INDEX(Variables!$C$5:$C$205,MATCH($A679,Variables!$A$5:$A$205,0))</f>
        <v/>
      </c>
      <c r="J679" s="14">
        <f>INDEX(Variables!$E$5:$E$205,MATCH($A679,Variables!$A$5:$A$205,0))</f>
        <v/>
      </c>
      <c r="K679" s="11">
        <f>LOWER(Settings!$C$4)&amp;".mit."&amp;$A679&amp;IF($C679="","","."&amp;$C679&amp;"."&amp;$B679)&amp;IF(INDEX(Variables!$D$5:$D$205,MATCH($A679,Variables!$A$5:$A$205,0))="","","."&amp;INDEX(Variables!$D$5:$D$205,MATCH($A679,Variables!$A$5:$A$205,0)))&amp;"."&amp;K$5</f>
        <v/>
      </c>
      <c r="L679" s="46">
        <f>INDEX(Inputs!$U$5:$U$132,MATCH($B679&amp;"|"&amp;$C679,Inputs!$A$5:$A$132,0))</f>
        <v/>
      </c>
      <c r="M679" s="47">
        <f>L679*(1/(1+$G679))^(1+$E679)*(1+M$7)^$D679*(M661/L661)^$E679*((M661+M670)/(L661+L670))^($F679*(1+$E679))</f>
        <v/>
      </c>
      <c r="N679" s="47">
        <f>M679*(1/(1+$G679))^(1+$E679)*(1+N$7)^$D679*(N661/M661)^$E679*((N661+N670)/(M661+M670))^($F679*(1+$E679))</f>
        <v/>
      </c>
      <c r="O679" s="47">
        <f>N679*(1/(1+$G679))^(1+$E679)*(1+O$7)^$D679*(O661/N661)^$E679*((O661+O670)/(N661+N670))^($F679*(1+$E679))</f>
        <v/>
      </c>
      <c r="P679" s="47">
        <f>O679*(1/(1+$G679))^(1+$E679)*(1+P$7)^$D679*(P661/O661)^$E679*((P661+P670)/(O661+O670))^($F679*(1+$E679))</f>
        <v/>
      </c>
      <c r="Q679" s="47">
        <f>P679*(1/(1+$G679))^(1+$E679)*(1+Q$7)^$D679*(Q661/P661)^$E679*((Q661+Q670)/(P661+P670))^($F679*(1+$E679))</f>
        <v/>
      </c>
      <c r="R679" s="47">
        <f>Q679*(1/(1+$G679))^(1+$E679)*(1+R$7)^$D679*(R661/Q661)^$E679*((R661+R670)/(Q661+Q670))^($F679*(1+$E679))</f>
        <v/>
      </c>
      <c r="S679" s="47">
        <f>R679*(1/(1+$G679))^(1+$E679)*(1+S$7)^$D679*(S661/R661)^$E679*((S661+S670)/(R661+R670))^($F679*(1+$E679))</f>
        <v/>
      </c>
      <c r="T679" s="47">
        <f>S679*(1/(1+$G679))^(1+$E679)*(1+T$7)^$D679*(T661/S661)^$E679*((T661+T670)/(S661+S670))^($F679*(1+$E679))</f>
        <v/>
      </c>
      <c r="U679" s="47">
        <f>T679*(1/(1+$G679))^(1+$E679)*(1+U$7)^$D679*(U661/T661)^$E679*((U661+U670)/(T661+T670))^($F679*(1+$E679))</f>
        <v/>
      </c>
      <c r="V679" s="47">
        <f>U679*(1/(1+$G679))^(1+$E679)*(1+V$7)^$D679*(V661/U661)^$E679*((V661+V670)/(U661+U670))^($F679*(1+$E679))</f>
        <v/>
      </c>
      <c r="W679" s="47">
        <f>V679*(1/(1+$G679))^(1+$E679)*(1+W$7)^$D679*(W661/V661)^$E679*((W661+W670)/(V661+V670))^($F679*(1+$E679))</f>
        <v/>
      </c>
      <c r="X679" s="47">
        <f>W679*(1/(1+$G679))^(1+$E679)*(1+X$7)^$D679*(X661/W661)^$E679*((X661+X670)/(W661+W670))^($F679*(1+$E679))</f>
        <v/>
      </c>
      <c r="Y679" s="47">
        <f>X679*(1/(1+$G679))^(1+$E679)*(1+Y$7)^$D679*(Y661/X661)^$E679*((Y661+Y670)/(X661+X670))^($F679*(1+$E679))</f>
        <v/>
      </c>
      <c r="Z679" s="47">
        <f>Y679*(1/(1+$G679))^(1+$E679)*(1+Z$7)^$D679*(Z661/Y661)^$E679*((Z661+Z670)/(Y661+Y670))^($F679*(1+$E679))</f>
        <v/>
      </c>
      <c r="AA679" s="47">
        <f>Z679*(1/(1+$G679))^(1+$E679)*(1+AA$7)^$D679*(AA661/Z661)^$E679*((AA661+AA670)/(Z661+Z670))^($F679*(1+$E679))</f>
        <v/>
      </c>
      <c r="AB679" s="47">
        <f>AA679*(1/(1+$G679))^(1+$E679)*(1+AB$7)^$D679*(AB661/AA661)^$E679*((AB661+AB670)/(AA661+AA670))^($F679*(1+$E679))</f>
        <v/>
      </c>
      <c r="AC679" s="47">
        <f>AB679*(1/(1+$G679))^(1+$E679)*(1+AC$7)^$D679*(AC661/AB661)^$E679*((AC661+AC670)/(AB661+AB670))^($F679*(1+$E679))</f>
        <v/>
      </c>
      <c r="AD679" s="58">
        <f>FUELUSE(AC679,AD661,AC661,AD670,AC670,AD$7,$D679,$E679,$F679,$G679)</f>
        <v/>
      </c>
      <c r="AF679" s="11">
        <f>LOWER(Settings!$C$4)&amp;".mit."&amp;$A679&amp;IF($C679="","","."&amp;$C679&amp;"."&amp;$B679)&amp;IF(INDEX(Variables!$D$5:$D$205,MATCH($A679,Variables!$A$5:$A$205,0))="","","."&amp;INDEX(Variables!$D$5:$D$205,MATCH($A679,Variables!$A$5:$A$205,0)))&amp;"."&amp;AF$5</f>
        <v/>
      </c>
      <c r="AG679" s="46">
        <f>INDEX(Inputs!$U$5:$U$132,MATCH($B679&amp;"|"&amp;$C679,Inputs!$A$5:$A$132,0))</f>
        <v/>
      </c>
      <c r="AH679" s="47">
        <f>AG679*(1/(1+$G679))^(1+$E679)*(1+AH$7)^$D679*(AH661/AG661)^$E679*((AH661+AH670)/(AG661+AG670))^($F679*(1+$E679))</f>
        <v/>
      </c>
      <c r="AI679" s="47">
        <f>AH679*(1/(1+$G679))^(1+$E679)*(1+AI$7)^$D679*(AI661/AH661)^$E679*((AI661+AI670)/(AH661+AH670))^($F679*(1+$E679))</f>
        <v/>
      </c>
      <c r="AJ679" s="47">
        <f>AI679*(1/(1+$G679))^(1+$E679)*(1+AJ$7)^$D679*(AJ661/AI661)^$E679*((AJ661+AJ670)/(AI661+AI670))^($F679*(1+$E679))</f>
        <v/>
      </c>
      <c r="AK679" s="47">
        <f>AJ679*(1/(1+$G679))^(1+$E679)*(1+AK$7)^$D679*(AK661/AJ661)^$E679*((AK661+AK670)/(AJ661+AJ670))^($F679*(1+$E679))</f>
        <v/>
      </c>
      <c r="AL679" s="47">
        <f>AK679*(1/(1+$G679))^(1+$E679)*(1+AL$7)^$D679*(AL661/AK661)^$E679*((AL661+AL670)/(AK661+AK670))^($F679*(1+$E679))</f>
        <v/>
      </c>
      <c r="AM679" s="47">
        <f>AL679*(1/(1+$G679))^(1+$E679)*(1+AM$7)^$D679*(AM661/AL661)^$E679*((AM661+AM670)/(AL661+AL670))^($F679*(1+$E679))</f>
        <v/>
      </c>
      <c r="AN679" s="47">
        <f>AM679*(1/(1+$G679))^(1+$E679)*(1+AN$7)^$D679*(AN661/AM661)^$E679*((AN661+AN670)/(AM661+AM670))^($F679*(1+$E679))</f>
        <v/>
      </c>
      <c r="AO679" s="47">
        <f>AN679*(1/(1+$G679))^(1+$E679)*(1+AO$7)^$D679*(AO661/AN661)^$E679*((AO661+AO670)/(AN661+AN670))^($F679*(1+$E679))</f>
        <v/>
      </c>
      <c r="AP679" s="47">
        <f>AO679*(1/(1+$G679))^(1+$E679)*(1+AP$7)^$D679*(AP661/AO661)^$E679*((AP661+AP670)/(AO661+AO670))^($F679*(1+$E679))</f>
        <v/>
      </c>
      <c r="AQ679" s="47">
        <f>AP679*(1/(1+$G679))^(1+$E679)*(1+AQ$7)^$D679*(AQ661/AP661)^$E679*((AQ661+AQ670)/(AP661+AP670))^($F679*(1+$E679))</f>
        <v/>
      </c>
      <c r="AR679" s="47">
        <f>AQ679*(1/(1+$G679))^(1+$E679)*(1+AR$7)^$D679*(AR661/AQ661)^$E679*((AR661+AR670)/(AQ661+AQ670))^($F679*(1+$E679))</f>
        <v/>
      </c>
      <c r="AS679" s="47">
        <f>AR679*(1/(1+$G679))^(1+$E679)*(1+AS$7)^$D679*(AS661/AR661)^$E679*((AS661+AS670)/(AR661+AR670))^($F679*(1+$E679))</f>
        <v/>
      </c>
      <c r="AT679" s="47">
        <f>AS679*(1/(1+$G679))^(1+$E679)*(1+AT$7)^$D679*(AT661/AS661)^$E679*((AT661+AT670)/(AS661+AS670))^($F679*(1+$E679))</f>
        <v/>
      </c>
      <c r="AU679" s="47">
        <f>AT679*(1/(1+$G679))^(1+$E679)*(1+AU$7)^$D679*(AU661/AT661)^$E679*((AU661+AU670)/(AT661+AT670))^($F679*(1+$E679))</f>
        <v/>
      </c>
      <c r="AV679" s="47">
        <f>AU679*(1/(1+$G679))^(1+$E679)*(1+AV$7)^$D679*(AV661/AU661)^$E679*((AV661+AV670)/(AU661+AU670))^($F679*(1+$E679))</f>
        <v/>
      </c>
      <c r="AW679" s="47">
        <f>AV679*(1/(1+$G679))^(1+$E679)*(1+AW$7)^$D679*(AW661/AV661)^$E679*((AW661+AW670)/(AV661+AV670))^($F679*(1+$E679))</f>
        <v/>
      </c>
      <c r="AX679" s="47">
        <f>AW679*(1/(1+$G679))^(1+$E679)*(1+AX$7)^$D679*(AX661/AW661)^$E679*((AX661+AX670)/(AW661+AW670))^($F679*(1+$E679))</f>
        <v/>
      </c>
      <c r="AY679" s="58">
        <f>FUELUSE(AX679,AY661,AX661,AY670,AX670,AY$7,$D679,$E679,$F679,$G679)</f>
        <v/>
      </c>
    </row>
    <row r="680" hidden="1" outlineLevel="2"/>
    <row r="681" hidden="1" outlineLevel="2">
      <c r="A681" s="14" t="inlineStr">
        <is>
          <t>co2</t>
        </is>
      </c>
      <c r="B681" s="14" t="inlineStr">
        <is>
          <t>coa</t>
        </is>
      </c>
      <c r="C681" s="14" t="inlineStr">
        <is>
          <t>ral</t>
        </is>
      </c>
      <c r="D681" s="37">
        <f>INDEX(Inputs!$T$5:$T$132,MATCH($B681&amp;"|"&amp;$C681,Inputs!$A$5:$A$132,0))</f>
        <v/>
      </c>
      <c r="E681" s="36" t="n"/>
      <c r="F681" s="36" t="n"/>
      <c r="G681" s="36" t="n"/>
      <c r="H681" s="14">
        <f>INDEX(Variables!$B$5:$B$205,MATCH($A681,Variables!$A$5:$A$205,0))&amp;IF($C681="",""," | "&amp;INDEX(Mapping!$B$5:$B$26,MATCH($C681,Mapping!$A$5:$A$26,0))&amp;" | "&amp;INDEX(Mapping!$B$30:$B$46,MATCH($B681,Mapping!$A$30:$A$46,0)))</f>
        <v/>
      </c>
      <c r="I681" s="14">
        <f>INDEX(Variables!$C$5:$C$205,MATCH($A681,Variables!$A$5:$A$205,0))</f>
        <v/>
      </c>
      <c r="J681" s="14">
        <f>INDEX(Variables!$E$5:$E$205,MATCH($A681,Variables!$A$5:$A$205,0))</f>
        <v/>
      </c>
      <c r="K681" s="11">
        <f>LOWER(Settings!$C$4)&amp;".mit."&amp;$A681&amp;IF($C681="","","."&amp;$C681&amp;"."&amp;$B681)&amp;IF(INDEX(Variables!$D$5:$D$205,MATCH($A681,Variables!$A$5:$A$205,0))="","","."&amp;INDEX(Variables!$D$5:$D$205,MATCH($A681,Variables!$A$5:$A$205,0)))&amp;"."&amp;K$5</f>
        <v/>
      </c>
      <c r="L681" s="15">
        <f>L672*Settings!$C$13*$D681</f>
        <v/>
      </c>
      <c r="M681" s="16">
        <f>M672*Settings!$C$13*$D681</f>
        <v/>
      </c>
      <c r="N681" s="16">
        <f>N672*Settings!$C$13*$D681</f>
        <v/>
      </c>
      <c r="O681" s="16">
        <f>O672*Settings!$C$13*$D681</f>
        <v/>
      </c>
      <c r="P681" s="16">
        <f>P672*Settings!$C$13*$D681</f>
        <v/>
      </c>
      <c r="Q681" s="16">
        <f>Q672*Settings!$C$13*$D681</f>
        <v/>
      </c>
      <c r="R681" s="16">
        <f>R672*Settings!$C$13*$D681</f>
        <v/>
      </c>
      <c r="S681" s="16">
        <f>S672*Settings!$C$13*$D681</f>
        <v/>
      </c>
      <c r="T681" s="16">
        <f>T672*Settings!$C$13*$D681</f>
        <v/>
      </c>
      <c r="U681" s="16">
        <f>U672*Settings!$C$13*$D681</f>
        <v/>
      </c>
      <c r="V681" s="16">
        <f>V672*Settings!$C$13*$D681</f>
        <v/>
      </c>
      <c r="W681" s="16">
        <f>W672*Settings!$C$13*$D681</f>
        <v/>
      </c>
      <c r="X681" s="16">
        <f>X672*Settings!$C$13*$D681</f>
        <v/>
      </c>
      <c r="Y681" s="16">
        <f>Y672*Settings!$C$13*$D681</f>
        <v/>
      </c>
      <c r="Z681" s="16">
        <f>Z672*Settings!$C$13*$D681</f>
        <v/>
      </c>
      <c r="AA681" s="16">
        <f>AA672*Settings!$C$13*$D681</f>
        <v/>
      </c>
      <c r="AB681" s="16">
        <f>AB672*Settings!$C$13*$D681</f>
        <v/>
      </c>
      <c r="AC681" s="16">
        <f>AC672*Settings!$C$13*$D681</f>
        <v/>
      </c>
      <c r="AD681" s="51">
        <f>EMISSIONS(AD672,Settings!$C$13,$D681)</f>
        <v/>
      </c>
      <c r="AF681" s="11">
        <f>LOWER(Settings!$C$4)&amp;".mit."&amp;$A681&amp;IF($C681="","","."&amp;$C681&amp;"."&amp;$B681)&amp;IF(INDEX(Variables!$D$5:$D$205,MATCH($A681,Variables!$A$5:$A$205,0))="","","."&amp;INDEX(Variables!$D$5:$D$205,MATCH($A681,Variables!$A$5:$A$205,0)))&amp;"."&amp;AF$5</f>
        <v/>
      </c>
      <c r="AG681" s="15">
        <f>AG672*Settings!$C$13*$D681</f>
        <v/>
      </c>
      <c r="AH681" s="16">
        <f>AH672*Settings!$C$13*$D681</f>
        <v/>
      </c>
      <c r="AI681" s="16">
        <f>AI672*Settings!$C$13*$D681</f>
        <v/>
      </c>
      <c r="AJ681" s="16">
        <f>AJ672*Settings!$C$13*$D681</f>
        <v/>
      </c>
      <c r="AK681" s="16">
        <f>AK672*Settings!$C$13*$D681</f>
        <v/>
      </c>
      <c r="AL681" s="16">
        <f>AL672*Settings!$C$13*$D681</f>
        <v/>
      </c>
      <c r="AM681" s="16">
        <f>AM672*Settings!$C$13*$D681</f>
        <v/>
      </c>
      <c r="AN681" s="16">
        <f>AN672*Settings!$C$13*$D681</f>
        <v/>
      </c>
      <c r="AO681" s="16">
        <f>AO672*Settings!$C$13*$D681</f>
        <v/>
      </c>
      <c r="AP681" s="16">
        <f>AP672*Settings!$C$13*$D681</f>
        <v/>
      </c>
      <c r="AQ681" s="16">
        <f>AQ672*Settings!$C$13*$D681</f>
        <v/>
      </c>
      <c r="AR681" s="16">
        <f>AR672*Settings!$C$13*$D681</f>
        <v/>
      </c>
      <c r="AS681" s="16">
        <f>AS672*Settings!$C$13*$D681</f>
        <v/>
      </c>
      <c r="AT681" s="16">
        <f>AT672*Settings!$C$13*$D681</f>
        <v/>
      </c>
      <c r="AU681" s="16">
        <f>AU672*Settings!$C$13*$D681</f>
        <v/>
      </c>
      <c r="AV681" s="16">
        <f>AV672*Settings!$C$13*$D681</f>
        <v/>
      </c>
      <c r="AW681" s="16">
        <f>AW672*Settings!$C$13*$D681</f>
        <v/>
      </c>
      <c r="AX681" s="16">
        <f>AX672*Settings!$C$13*$D681</f>
        <v/>
      </c>
      <c r="AY681" s="51">
        <f>EMISSIONS(AY672,Settings!$C$13,$D681)</f>
        <v/>
      </c>
    </row>
    <row r="682" hidden="1" outlineLevel="2">
      <c r="A682" s="14" t="inlineStr">
        <is>
          <t>co2</t>
        </is>
      </c>
      <c r="B682" s="14" t="inlineStr">
        <is>
          <t>nga</t>
        </is>
      </c>
      <c r="C682" s="14" t="inlineStr">
        <is>
          <t>ral</t>
        </is>
      </c>
      <c r="D682" s="37">
        <f>INDEX(Inputs!$T$5:$T$132,MATCH($B682&amp;"|"&amp;$C682,Inputs!$A$5:$A$132,0))</f>
        <v/>
      </c>
      <c r="E682" s="36" t="n"/>
      <c r="F682" s="36" t="n"/>
      <c r="G682" s="36" t="n"/>
      <c r="H682" s="14">
        <f>INDEX(Variables!$B$5:$B$205,MATCH($A682,Variables!$A$5:$A$205,0))&amp;IF($C682="",""," | "&amp;INDEX(Mapping!$B$5:$B$26,MATCH($C682,Mapping!$A$5:$A$26,0))&amp;" | "&amp;INDEX(Mapping!$B$30:$B$46,MATCH($B682,Mapping!$A$30:$A$46,0)))</f>
        <v/>
      </c>
      <c r="I682" s="14">
        <f>INDEX(Variables!$C$5:$C$205,MATCH($A682,Variables!$A$5:$A$205,0))</f>
        <v/>
      </c>
      <c r="J682" s="14">
        <f>INDEX(Variables!$E$5:$E$205,MATCH($A682,Variables!$A$5:$A$205,0))</f>
        <v/>
      </c>
      <c r="K682" s="11">
        <f>LOWER(Settings!$C$4)&amp;".mit."&amp;$A682&amp;IF($C682="","","."&amp;$C682&amp;"."&amp;$B682)&amp;IF(INDEX(Variables!$D$5:$D$205,MATCH($A682,Variables!$A$5:$A$205,0))="","","."&amp;INDEX(Variables!$D$5:$D$205,MATCH($A682,Variables!$A$5:$A$205,0)))&amp;"."&amp;K$5</f>
        <v/>
      </c>
      <c r="L682" s="15">
        <f>L673*Settings!$C$13*$D682</f>
        <v/>
      </c>
      <c r="M682" s="16">
        <f>M673*Settings!$C$13*$D682</f>
        <v/>
      </c>
      <c r="N682" s="16">
        <f>N673*Settings!$C$13*$D682</f>
        <v/>
      </c>
      <c r="O682" s="16">
        <f>O673*Settings!$C$13*$D682</f>
        <v/>
      </c>
      <c r="P682" s="16">
        <f>P673*Settings!$C$13*$D682</f>
        <v/>
      </c>
      <c r="Q682" s="16">
        <f>Q673*Settings!$C$13*$D682</f>
        <v/>
      </c>
      <c r="R682" s="16">
        <f>R673*Settings!$C$13*$D682</f>
        <v/>
      </c>
      <c r="S682" s="16">
        <f>S673*Settings!$C$13*$D682</f>
        <v/>
      </c>
      <c r="T682" s="16">
        <f>T673*Settings!$C$13*$D682</f>
        <v/>
      </c>
      <c r="U682" s="16">
        <f>U673*Settings!$C$13*$D682</f>
        <v/>
      </c>
      <c r="V682" s="16">
        <f>V673*Settings!$C$13*$D682</f>
        <v/>
      </c>
      <c r="W682" s="16">
        <f>W673*Settings!$C$13*$D682</f>
        <v/>
      </c>
      <c r="X682" s="16">
        <f>X673*Settings!$C$13*$D682</f>
        <v/>
      </c>
      <c r="Y682" s="16">
        <f>Y673*Settings!$C$13*$D682</f>
        <v/>
      </c>
      <c r="Z682" s="16">
        <f>Z673*Settings!$C$13*$D682</f>
        <v/>
      </c>
      <c r="AA682" s="16">
        <f>AA673*Settings!$C$13*$D682</f>
        <v/>
      </c>
      <c r="AB682" s="16">
        <f>AB673*Settings!$C$13*$D682</f>
        <v/>
      </c>
      <c r="AC682" s="16">
        <f>AC673*Settings!$C$13*$D682</f>
        <v/>
      </c>
      <c r="AD682" s="51">
        <f>EMISSIONS(AD673,Settings!$C$13,$D682)</f>
        <v/>
      </c>
      <c r="AF682" s="11">
        <f>LOWER(Settings!$C$4)&amp;".mit."&amp;$A682&amp;IF($C682="","","."&amp;$C682&amp;"."&amp;$B682)&amp;IF(INDEX(Variables!$D$5:$D$205,MATCH($A682,Variables!$A$5:$A$205,0))="","","."&amp;INDEX(Variables!$D$5:$D$205,MATCH($A682,Variables!$A$5:$A$205,0)))&amp;"."&amp;AF$5</f>
        <v/>
      </c>
      <c r="AG682" s="15">
        <f>AG673*Settings!$C$13*$D682</f>
        <v/>
      </c>
      <c r="AH682" s="16">
        <f>AH673*Settings!$C$13*$D682</f>
        <v/>
      </c>
      <c r="AI682" s="16">
        <f>AI673*Settings!$C$13*$D682</f>
        <v/>
      </c>
      <c r="AJ682" s="16">
        <f>AJ673*Settings!$C$13*$D682</f>
        <v/>
      </c>
      <c r="AK682" s="16">
        <f>AK673*Settings!$C$13*$D682</f>
        <v/>
      </c>
      <c r="AL682" s="16">
        <f>AL673*Settings!$C$13*$D682</f>
        <v/>
      </c>
      <c r="AM682" s="16">
        <f>AM673*Settings!$C$13*$D682</f>
        <v/>
      </c>
      <c r="AN682" s="16">
        <f>AN673*Settings!$C$13*$D682</f>
        <v/>
      </c>
      <c r="AO682" s="16">
        <f>AO673*Settings!$C$13*$D682</f>
        <v/>
      </c>
      <c r="AP682" s="16">
        <f>AP673*Settings!$C$13*$D682</f>
        <v/>
      </c>
      <c r="AQ682" s="16">
        <f>AQ673*Settings!$C$13*$D682</f>
        <v/>
      </c>
      <c r="AR682" s="16">
        <f>AR673*Settings!$C$13*$D682</f>
        <v/>
      </c>
      <c r="AS682" s="16">
        <f>AS673*Settings!$C$13*$D682</f>
        <v/>
      </c>
      <c r="AT682" s="16">
        <f>AT673*Settings!$C$13*$D682</f>
        <v/>
      </c>
      <c r="AU682" s="16">
        <f>AU673*Settings!$C$13*$D682</f>
        <v/>
      </c>
      <c r="AV682" s="16">
        <f>AV673*Settings!$C$13*$D682</f>
        <v/>
      </c>
      <c r="AW682" s="16">
        <f>AW673*Settings!$C$13*$D682</f>
        <v/>
      </c>
      <c r="AX682" s="16">
        <f>AX673*Settings!$C$13*$D682</f>
        <v/>
      </c>
      <c r="AY682" s="51">
        <f>EMISSIONS(AY673,Settings!$C$13,$D682)</f>
        <v/>
      </c>
    </row>
    <row r="683" hidden="1" outlineLevel="2">
      <c r="A683" s="14" t="inlineStr">
        <is>
          <t>co2</t>
        </is>
      </c>
      <c r="B683" s="14" t="inlineStr">
        <is>
          <t>gso</t>
        </is>
      </c>
      <c r="C683" s="14" t="inlineStr">
        <is>
          <t>ral</t>
        </is>
      </c>
      <c r="D683" s="37">
        <f>INDEX(Inputs!$T$5:$T$132,MATCH($B683&amp;"|"&amp;$C683,Inputs!$A$5:$A$132,0))</f>
        <v/>
      </c>
      <c r="E683" s="36" t="n"/>
      <c r="F683" s="36" t="n"/>
      <c r="G683" s="36" t="n"/>
      <c r="H683" s="14">
        <f>INDEX(Variables!$B$5:$B$205,MATCH($A683,Variables!$A$5:$A$205,0))&amp;IF($C683="",""," | "&amp;INDEX(Mapping!$B$5:$B$26,MATCH($C683,Mapping!$A$5:$A$26,0))&amp;" | "&amp;INDEX(Mapping!$B$30:$B$46,MATCH($B683,Mapping!$A$30:$A$46,0)))</f>
        <v/>
      </c>
      <c r="I683" s="14">
        <f>INDEX(Variables!$C$5:$C$205,MATCH($A683,Variables!$A$5:$A$205,0))</f>
        <v/>
      </c>
      <c r="J683" s="14">
        <f>INDEX(Variables!$E$5:$E$205,MATCH($A683,Variables!$A$5:$A$205,0))</f>
        <v/>
      </c>
      <c r="K683" s="11">
        <f>LOWER(Settings!$C$4)&amp;".mit."&amp;$A683&amp;IF($C683="","","."&amp;$C683&amp;"."&amp;$B683)&amp;IF(INDEX(Variables!$D$5:$D$205,MATCH($A683,Variables!$A$5:$A$205,0))="","","."&amp;INDEX(Variables!$D$5:$D$205,MATCH($A683,Variables!$A$5:$A$205,0)))&amp;"."&amp;K$5</f>
        <v/>
      </c>
      <c r="L683" s="15">
        <f>L674*Settings!$C$13*$D683</f>
        <v/>
      </c>
      <c r="M683" s="16">
        <f>M674*Settings!$C$13*$D683</f>
        <v/>
      </c>
      <c r="N683" s="16">
        <f>N674*Settings!$C$13*$D683</f>
        <v/>
      </c>
      <c r="O683" s="16">
        <f>O674*Settings!$C$13*$D683</f>
        <v/>
      </c>
      <c r="P683" s="16">
        <f>P674*Settings!$C$13*$D683</f>
        <v/>
      </c>
      <c r="Q683" s="16">
        <f>Q674*Settings!$C$13*$D683</f>
        <v/>
      </c>
      <c r="R683" s="16">
        <f>R674*Settings!$C$13*$D683</f>
        <v/>
      </c>
      <c r="S683" s="16">
        <f>S674*Settings!$C$13*$D683</f>
        <v/>
      </c>
      <c r="T683" s="16">
        <f>T674*Settings!$C$13*$D683</f>
        <v/>
      </c>
      <c r="U683" s="16">
        <f>U674*Settings!$C$13*$D683</f>
        <v/>
      </c>
      <c r="V683" s="16">
        <f>V674*Settings!$C$13*$D683</f>
        <v/>
      </c>
      <c r="W683" s="16">
        <f>W674*Settings!$C$13*$D683</f>
        <v/>
      </c>
      <c r="X683" s="16">
        <f>X674*Settings!$C$13*$D683</f>
        <v/>
      </c>
      <c r="Y683" s="16">
        <f>Y674*Settings!$C$13*$D683</f>
        <v/>
      </c>
      <c r="Z683" s="16">
        <f>Z674*Settings!$C$13*$D683</f>
        <v/>
      </c>
      <c r="AA683" s="16">
        <f>AA674*Settings!$C$13*$D683</f>
        <v/>
      </c>
      <c r="AB683" s="16">
        <f>AB674*Settings!$C$13*$D683</f>
        <v/>
      </c>
      <c r="AC683" s="16">
        <f>AC674*Settings!$C$13*$D683</f>
        <v/>
      </c>
      <c r="AD683" s="51">
        <f>EMISSIONS(AD674,Settings!$C$13,$D683)</f>
        <v/>
      </c>
      <c r="AF683" s="11">
        <f>LOWER(Settings!$C$4)&amp;".mit."&amp;$A683&amp;IF($C683="","","."&amp;$C683&amp;"."&amp;$B683)&amp;IF(INDEX(Variables!$D$5:$D$205,MATCH($A683,Variables!$A$5:$A$205,0))="","","."&amp;INDEX(Variables!$D$5:$D$205,MATCH($A683,Variables!$A$5:$A$205,0)))&amp;"."&amp;AF$5</f>
        <v/>
      </c>
      <c r="AG683" s="15">
        <f>AG674*Settings!$C$13*$D683</f>
        <v/>
      </c>
      <c r="AH683" s="16">
        <f>AH674*Settings!$C$13*$D683</f>
        <v/>
      </c>
      <c r="AI683" s="16">
        <f>AI674*Settings!$C$13*$D683</f>
        <v/>
      </c>
      <c r="AJ683" s="16">
        <f>AJ674*Settings!$C$13*$D683</f>
        <v/>
      </c>
      <c r="AK683" s="16">
        <f>AK674*Settings!$C$13*$D683</f>
        <v/>
      </c>
      <c r="AL683" s="16">
        <f>AL674*Settings!$C$13*$D683</f>
        <v/>
      </c>
      <c r="AM683" s="16">
        <f>AM674*Settings!$C$13*$D683</f>
        <v/>
      </c>
      <c r="AN683" s="16">
        <f>AN674*Settings!$C$13*$D683</f>
        <v/>
      </c>
      <c r="AO683" s="16">
        <f>AO674*Settings!$C$13*$D683</f>
        <v/>
      </c>
      <c r="AP683" s="16">
        <f>AP674*Settings!$C$13*$D683</f>
        <v/>
      </c>
      <c r="AQ683" s="16">
        <f>AQ674*Settings!$C$13*$D683</f>
        <v/>
      </c>
      <c r="AR683" s="16">
        <f>AR674*Settings!$C$13*$D683</f>
        <v/>
      </c>
      <c r="AS683" s="16">
        <f>AS674*Settings!$C$13*$D683</f>
        <v/>
      </c>
      <c r="AT683" s="16">
        <f>AT674*Settings!$C$13*$D683</f>
        <v/>
      </c>
      <c r="AU683" s="16">
        <f>AU674*Settings!$C$13*$D683</f>
        <v/>
      </c>
      <c r="AV683" s="16">
        <f>AV674*Settings!$C$13*$D683</f>
        <v/>
      </c>
      <c r="AW683" s="16">
        <f>AW674*Settings!$C$13*$D683</f>
        <v/>
      </c>
      <c r="AX683" s="16">
        <f>AX674*Settings!$C$13*$D683</f>
        <v/>
      </c>
      <c r="AY683" s="51">
        <f>EMISSIONS(AY674,Settings!$C$13,$D683)</f>
        <v/>
      </c>
    </row>
    <row r="684" hidden="1" outlineLevel="2">
      <c r="A684" s="14" t="inlineStr">
        <is>
          <t>co2</t>
        </is>
      </c>
      <c r="B684" s="14" t="inlineStr">
        <is>
          <t>die</t>
        </is>
      </c>
      <c r="C684" s="14" t="inlineStr">
        <is>
          <t>ral</t>
        </is>
      </c>
      <c r="D684" s="37">
        <f>INDEX(Inputs!$T$5:$T$132,MATCH($B684&amp;"|"&amp;$C684,Inputs!$A$5:$A$132,0))</f>
        <v/>
      </c>
      <c r="E684" s="36" t="n"/>
      <c r="F684" s="36" t="n"/>
      <c r="G684" s="36" t="n"/>
      <c r="H684" s="14">
        <f>INDEX(Variables!$B$5:$B$205,MATCH($A684,Variables!$A$5:$A$205,0))&amp;IF($C684="",""," | "&amp;INDEX(Mapping!$B$5:$B$26,MATCH($C684,Mapping!$A$5:$A$26,0))&amp;" | "&amp;INDEX(Mapping!$B$30:$B$46,MATCH($B684,Mapping!$A$30:$A$46,0)))</f>
        <v/>
      </c>
      <c r="I684" s="14">
        <f>INDEX(Variables!$C$5:$C$205,MATCH($A684,Variables!$A$5:$A$205,0))</f>
        <v/>
      </c>
      <c r="J684" s="14">
        <f>INDEX(Variables!$E$5:$E$205,MATCH($A684,Variables!$A$5:$A$205,0))</f>
        <v/>
      </c>
      <c r="K684" s="11">
        <f>LOWER(Settings!$C$4)&amp;".mit."&amp;$A684&amp;IF($C684="","","."&amp;$C684&amp;"."&amp;$B684)&amp;IF(INDEX(Variables!$D$5:$D$205,MATCH($A684,Variables!$A$5:$A$205,0))="","","."&amp;INDEX(Variables!$D$5:$D$205,MATCH($A684,Variables!$A$5:$A$205,0)))&amp;"."&amp;K$5</f>
        <v/>
      </c>
      <c r="L684" s="15">
        <f>L675*Settings!$C$13*$D684</f>
        <v/>
      </c>
      <c r="M684" s="16">
        <f>M675*Settings!$C$13*$D684</f>
        <v/>
      </c>
      <c r="N684" s="16">
        <f>N675*Settings!$C$13*$D684</f>
        <v/>
      </c>
      <c r="O684" s="16">
        <f>O675*Settings!$C$13*$D684</f>
        <v/>
      </c>
      <c r="P684" s="16">
        <f>P675*Settings!$C$13*$D684</f>
        <v/>
      </c>
      <c r="Q684" s="16">
        <f>Q675*Settings!$C$13*$D684</f>
        <v/>
      </c>
      <c r="R684" s="16">
        <f>R675*Settings!$C$13*$D684</f>
        <v/>
      </c>
      <c r="S684" s="16">
        <f>S675*Settings!$C$13*$D684</f>
        <v/>
      </c>
      <c r="T684" s="16">
        <f>T675*Settings!$C$13*$D684</f>
        <v/>
      </c>
      <c r="U684" s="16">
        <f>U675*Settings!$C$13*$D684</f>
        <v/>
      </c>
      <c r="V684" s="16">
        <f>V675*Settings!$C$13*$D684</f>
        <v/>
      </c>
      <c r="W684" s="16">
        <f>W675*Settings!$C$13*$D684</f>
        <v/>
      </c>
      <c r="X684" s="16">
        <f>X675*Settings!$C$13*$D684</f>
        <v/>
      </c>
      <c r="Y684" s="16">
        <f>Y675*Settings!$C$13*$D684</f>
        <v/>
      </c>
      <c r="Z684" s="16">
        <f>Z675*Settings!$C$13*$D684</f>
        <v/>
      </c>
      <c r="AA684" s="16">
        <f>AA675*Settings!$C$13*$D684</f>
        <v/>
      </c>
      <c r="AB684" s="16">
        <f>AB675*Settings!$C$13*$D684</f>
        <v/>
      </c>
      <c r="AC684" s="16">
        <f>AC675*Settings!$C$13*$D684</f>
        <v/>
      </c>
      <c r="AD684" s="51">
        <f>EMISSIONS(AD675,Settings!$C$13,$D684)</f>
        <v/>
      </c>
      <c r="AF684" s="11">
        <f>LOWER(Settings!$C$4)&amp;".mit."&amp;$A684&amp;IF($C684="","","."&amp;$C684&amp;"."&amp;$B684)&amp;IF(INDEX(Variables!$D$5:$D$205,MATCH($A684,Variables!$A$5:$A$205,0))="","","."&amp;INDEX(Variables!$D$5:$D$205,MATCH($A684,Variables!$A$5:$A$205,0)))&amp;"."&amp;AF$5</f>
        <v/>
      </c>
      <c r="AG684" s="15">
        <f>AG675*Settings!$C$13*$D684</f>
        <v/>
      </c>
      <c r="AH684" s="16">
        <f>AH675*Settings!$C$13*$D684</f>
        <v/>
      </c>
      <c r="AI684" s="16">
        <f>AI675*Settings!$C$13*$D684</f>
        <v/>
      </c>
      <c r="AJ684" s="16">
        <f>AJ675*Settings!$C$13*$D684</f>
        <v/>
      </c>
      <c r="AK684" s="16">
        <f>AK675*Settings!$C$13*$D684</f>
        <v/>
      </c>
      <c r="AL684" s="16">
        <f>AL675*Settings!$C$13*$D684</f>
        <v/>
      </c>
      <c r="AM684" s="16">
        <f>AM675*Settings!$C$13*$D684</f>
        <v/>
      </c>
      <c r="AN684" s="16">
        <f>AN675*Settings!$C$13*$D684</f>
        <v/>
      </c>
      <c r="AO684" s="16">
        <f>AO675*Settings!$C$13*$D684</f>
        <v/>
      </c>
      <c r="AP684" s="16">
        <f>AP675*Settings!$C$13*$D684</f>
        <v/>
      </c>
      <c r="AQ684" s="16">
        <f>AQ675*Settings!$C$13*$D684</f>
        <v/>
      </c>
      <c r="AR684" s="16">
        <f>AR675*Settings!$C$13*$D684</f>
        <v/>
      </c>
      <c r="AS684" s="16">
        <f>AS675*Settings!$C$13*$D684</f>
        <v/>
      </c>
      <c r="AT684" s="16">
        <f>AT675*Settings!$C$13*$D684</f>
        <v/>
      </c>
      <c r="AU684" s="16">
        <f>AU675*Settings!$C$13*$D684</f>
        <v/>
      </c>
      <c r="AV684" s="16">
        <f>AV675*Settings!$C$13*$D684</f>
        <v/>
      </c>
      <c r="AW684" s="16">
        <f>AW675*Settings!$C$13*$D684</f>
        <v/>
      </c>
      <c r="AX684" s="16">
        <f>AX675*Settings!$C$13*$D684</f>
        <v/>
      </c>
      <c r="AY684" s="51">
        <f>EMISSIONS(AY675,Settings!$C$13,$D684)</f>
        <v/>
      </c>
    </row>
    <row r="685" hidden="1" outlineLevel="2">
      <c r="A685" s="14" t="inlineStr">
        <is>
          <t>co2</t>
        </is>
      </c>
      <c r="B685" s="14" t="inlineStr">
        <is>
          <t>lpg</t>
        </is>
      </c>
      <c r="C685" s="14" t="inlineStr">
        <is>
          <t>ral</t>
        </is>
      </c>
      <c r="D685" s="37">
        <f>INDEX(Inputs!$T$5:$T$132,MATCH($B685&amp;"|"&amp;$C685,Inputs!$A$5:$A$132,0))</f>
        <v/>
      </c>
      <c r="E685" s="36" t="n"/>
      <c r="F685" s="36" t="n"/>
      <c r="G685" s="36" t="n"/>
      <c r="H685" s="14">
        <f>INDEX(Variables!$B$5:$B$205,MATCH($A685,Variables!$A$5:$A$205,0))&amp;IF($C685="",""," | "&amp;INDEX(Mapping!$B$5:$B$26,MATCH($C685,Mapping!$A$5:$A$26,0))&amp;" | "&amp;INDEX(Mapping!$B$30:$B$46,MATCH($B685,Mapping!$A$30:$A$46,0)))</f>
        <v/>
      </c>
      <c r="I685" s="14">
        <f>INDEX(Variables!$C$5:$C$205,MATCH($A685,Variables!$A$5:$A$205,0))</f>
        <v/>
      </c>
      <c r="J685" s="14">
        <f>INDEX(Variables!$E$5:$E$205,MATCH($A685,Variables!$A$5:$A$205,0))</f>
        <v/>
      </c>
      <c r="K685" s="11">
        <f>LOWER(Settings!$C$4)&amp;".mit."&amp;$A685&amp;IF($C685="","","."&amp;$C685&amp;"."&amp;$B685)&amp;IF(INDEX(Variables!$D$5:$D$205,MATCH($A685,Variables!$A$5:$A$205,0))="","","."&amp;INDEX(Variables!$D$5:$D$205,MATCH($A685,Variables!$A$5:$A$205,0)))&amp;"."&amp;K$5</f>
        <v/>
      </c>
      <c r="L685" s="15">
        <f>L676*Settings!$C$13*$D685</f>
        <v/>
      </c>
      <c r="M685" s="16">
        <f>M676*Settings!$C$13*$D685</f>
        <v/>
      </c>
      <c r="N685" s="16">
        <f>N676*Settings!$C$13*$D685</f>
        <v/>
      </c>
      <c r="O685" s="16">
        <f>O676*Settings!$C$13*$D685</f>
        <v/>
      </c>
      <c r="P685" s="16">
        <f>P676*Settings!$C$13*$D685</f>
        <v/>
      </c>
      <c r="Q685" s="16">
        <f>Q676*Settings!$C$13*$D685</f>
        <v/>
      </c>
      <c r="R685" s="16">
        <f>R676*Settings!$C$13*$D685</f>
        <v/>
      </c>
      <c r="S685" s="16">
        <f>S676*Settings!$C$13*$D685</f>
        <v/>
      </c>
      <c r="T685" s="16">
        <f>T676*Settings!$C$13*$D685</f>
        <v/>
      </c>
      <c r="U685" s="16">
        <f>U676*Settings!$C$13*$D685</f>
        <v/>
      </c>
      <c r="V685" s="16">
        <f>V676*Settings!$C$13*$D685</f>
        <v/>
      </c>
      <c r="W685" s="16">
        <f>W676*Settings!$C$13*$D685</f>
        <v/>
      </c>
      <c r="X685" s="16">
        <f>X676*Settings!$C$13*$D685</f>
        <v/>
      </c>
      <c r="Y685" s="16">
        <f>Y676*Settings!$C$13*$D685</f>
        <v/>
      </c>
      <c r="Z685" s="16">
        <f>Z676*Settings!$C$13*$D685</f>
        <v/>
      </c>
      <c r="AA685" s="16">
        <f>AA676*Settings!$C$13*$D685</f>
        <v/>
      </c>
      <c r="AB685" s="16">
        <f>AB676*Settings!$C$13*$D685</f>
        <v/>
      </c>
      <c r="AC685" s="16">
        <f>AC676*Settings!$C$13*$D685</f>
        <v/>
      </c>
      <c r="AD685" s="51">
        <f>EMISSIONS(AD676,Settings!$C$13,$D685)</f>
        <v/>
      </c>
      <c r="AF685" s="11">
        <f>LOWER(Settings!$C$4)&amp;".mit."&amp;$A685&amp;IF($C685="","","."&amp;$C685&amp;"."&amp;$B685)&amp;IF(INDEX(Variables!$D$5:$D$205,MATCH($A685,Variables!$A$5:$A$205,0))="","","."&amp;INDEX(Variables!$D$5:$D$205,MATCH($A685,Variables!$A$5:$A$205,0)))&amp;"."&amp;AF$5</f>
        <v/>
      </c>
      <c r="AG685" s="15">
        <f>AG676*Settings!$C$13*$D685</f>
        <v/>
      </c>
      <c r="AH685" s="16">
        <f>AH676*Settings!$C$13*$D685</f>
        <v/>
      </c>
      <c r="AI685" s="16">
        <f>AI676*Settings!$C$13*$D685</f>
        <v/>
      </c>
      <c r="AJ685" s="16">
        <f>AJ676*Settings!$C$13*$D685</f>
        <v/>
      </c>
      <c r="AK685" s="16">
        <f>AK676*Settings!$C$13*$D685</f>
        <v/>
      </c>
      <c r="AL685" s="16">
        <f>AL676*Settings!$C$13*$D685</f>
        <v/>
      </c>
      <c r="AM685" s="16">
        <f>AM676*Settings!$C$13*$D685</f>
        <v/>
      </c>
      <c r="AN685" s="16">
        <f>AN676*Settings!$C$13*$D685</f>
        <v/>
      </c>
      <c r="AO685" s="16">
        <f>AO676*Settings!$C$13*$D685</f>
        <v/>
      </c>
      <c r="AP685" s="16">
        <f>AP676*Settings!$C$13*$D685</f>
        <v/>
      </c>
      <c r="AQ685" s="16">
        <f>AQ676*Settings!$C$13*$D685</f>
        <v/>
      </c>
      <c r="AR685" s="16">
        <f>AR676*Settings!$C$13*$D685</f>
        <v/>
      </c>
      <c r="AS685" s="16">
        <f>AS676*Settings!$C$13*$D685</f>
        <v/>
      </c>
      <c r="AT685" s="16">
        <f>AT676*Settings!$C$13*$D685</f>
        <v/>
      </c>
      <c r="AU685" s="16">
        <f>AU676*Settings!$C$13*$D685</f>
        <v/>
      </c>
      <c r="AV685" s="16">
        <f>AV676*Settings!$C$13*$D685</f>
        <v/>
      </c>
      <c r="AW685" s="16">
        <f>AW676*Settings!$C$13*$D685</f>
        <v/>
      </c>
      <c r="AX685" s="16">
        <f>AX676*Settings!$C$13*$D685</f>
        <v/>
      </c>
      <c r="AY685" s="51">
        <f>EMISSIONS(AY676,Settings!$C$13,$D685)</f>
        <v/>
      </c>
    </row>
    <row r="686" hidden="1" outlineLevel="2">
      <c r="A686" s="14" t="inlineStr">
        <is>
          <t>co2</t>
        </is>
      </c>
      <c r="B686" s="14" t="inlineStr">
        <is>
          <t>ker</t>
        </is>
      </c>
      <c r="C686" s="14" t="inlineStr">
        <is>
          <t>ral</t>
        </is>
      </c>
      <c r="D686" s="37">
        <f>INDEX(Inputs!$T$5:$T$132,MATCH($B686&amp;"|"&amp;$C686,Inputs!$A$5:$A$132,0))</f>
        <v/>
      </c>
      <c r="E686" s="36" t="n"/>
      <c r="F686" s="36" t="n"/>
      <c r="G686" s="36" t="n"/>
      <c r="H686" s="14">
        <f>INDEX(Variables!$B$5:$B$205,MATCH($A686,Variables!$A$5:$A$205,0))&amp;IF($C686="",""," | "&amp;INDEX(Mapping!$B$5:$B$26,MATCH($C686,Mapping!$A$5:$A$26,0))&amp;" | "&amp;INDEX(Mapping!$B$30:$B$46,MATCH($B686,Mapping!$A$30:$A$46,0)))</f>
        <v/>
      </c>
      <c r="I686" s="14">
        <f>INDEX(Variables!$C$5:$C$205,MATCH($A686,Variables!$A$5:$A$205,0))</f>
        <v/>
      </c>
      <c r="J686" s="14">
        <f>INDEX(Variables!$E$5:$E$205,MATCH($A686,Variables!$A$5:$A$205,0))</f>
        <v/>
      </c>
      <c r="K686" s="11">
        <f>LOWER(Settings!$C$4)&amp;".mit."&amp;$A686&amp;IF($C686="","","."&amp;$C686&amp;"."&amp;$B686)&amp;IF(INDEX(Variables!$D$5:$D$205,MATCH($A686,Variables!$A$5:$A$205,0))="","","."&amp;INDEX(Variables!$D$5:$D$205,MATCH($A686,Variables!$A$5:$A$205,0)))&amp;"."&amp;K$5</f>
        <v/>
      </c>
      <c r="L686" s="15">
        <f>L677*Settings!$C$13*$D686</f>
        <v/>
      </c>
      <c r="M686" s="16">
        <f>M677*Settings!$C$13*$D686</f>
        <v/>
      </c>
      <c r="N686" s="16">
        <f>N677*Settings!$C$13*$D686</f>
        <v/>
      </c>
      <c r="O686" s="16">
        <f>O677*Settings!$C$13*$D686</f>
        <v/>
      </c>
      <c r="P686" s="16">
        <f>P677*Settings!$C$13*$D686</f>
        <v/>
      </c>
      <c r="Q686" s="16">
        <f>Q677*Settings!$C$13*$D686</f>
        <v/>
      </c>
      <c r="R686" s="16">
        <f>R677*Settings!$C$13*$D686</f>
        <v/>
      </c>
      <c r="S686" s="16">
        <f>S677*Settings!$C$13*$D686</f>
        <v/>
      </c>
      <c r="T686" s="16">
        <f>T677*Settings!$C$13*$D686</f>
        <v/>
      </c>
      <c r="U686" s="16">
        <f>U677*Settings!$C$13*$D686</f>
        <v/>
      </c>
      <c r="V686" s="16">
        <f>V677*Settings!$C$13*$D686</f>
        <v/>
      </c>
      <c r="W686" s="16">
        <f>W677*Settings!$C$13*$D686</f>
        <v/>
      </c>
      <c r="X686" s="16">
        <f>X677*Settings!$C$13*$D686</f>
        <v/>
      </c>
      <c r="Y686" s="16">
        <f>Y677*Settings!$C$13*$D686</f>
        <v/>
      </c>
      <c r="Z686" s="16">
        <f>Z677*Settings!$C$13*$D686</f>
        <v/>
      </c>
      <c r="AA686" s="16">
        <f>AA677*Settings!$C$13*$D686</f>
        <v/>
      </c>
      <c r="AB686" s="16">
        <f>AB677*Settings!$C$13*$D686</f>
        <v/>
      </c>
      <c r="AC686" s="16">
        <f>AC677*Settings!$C$13*$D686</f>
        <v/>
      </c>
      <c r="AD686" s="51">
        <f>EMISSIONS(AD677,Settings!$C$13,$D686)</f>
        <v/>
      </c>
      <c r="AF686" s="11">
        <f>LOWER(Settings!$C$4)&amp;".mit."&amp;$A686&amp;IF($C686="","","."&amp;$C686&amp;"."&amp;$B686)&amp;IF(INDEX(Variables!$D$5:$D$205,MATCH($A686,Variables!$A$5:$A$205,0))="","","."&amp;INDEX(Variables!$D$5:$D$205,MATCH($A686,Variables!$A$5:$A$205,0)))&amp;"."&amp;AF$5</f>
        <v/>
      </c>
      <c r="AG686" s="15">
        <f>AG677*Settings!$C$13*$D686</f>
        <v/>
      </c>
      <c r="AH686" s="16">
        <f>AH677*Settings!$C$13*$D686</f>
        <v/>
      </c>
      <c r="AI686" s="16">
        <f>AI677*Settings!$C$13*$D686</f>
        <v/>
      </c>
      <c r="AJ686" s="16">
        <f>AJ677*Settings!$C$13*$D686</f>
        <v/>
      </c>
      <c r="AK686" s="16">
        <f>AK677*Settings!$C$13*$D686</f>
        <v/>
      </c>
      <c r="AL686" s="16">
        <f>AL677*Settings!$C$13*$D686</f>
        <v/>
      </c>
      <c r="AM686" s="16">
        <f>AM677*Settings!$C$13*$D686</f>
        <v/>
      </c>
      <c r="AN686" s="16">
        <f>AN677*Settings!$C$13*$D686</f>
        <v/>
      </c>
      <c r="AO686" s="16">
        <f>AO677*Settings!$C$13*$D686</f>
        <v/>
      </c>
      <c r="AP686" s="16">
        <f>AP677*Settings!$C$13*$D686</f>
        <v/>
      </c>
      <c r="AQ686" s="16">
        <f>AQ677*Settings!$C$13*$D686</f>
        <v/>
      </c>
      <c r="AR686" s="16">
        <f>AR677*Settings!$C$13*$D686</f>
        <v/>
      </c>
      <c r="AS686" s="16">
        <f>AS677*Settings!$C$13*$D686</f>
        <v/>
      </c>
      <c r="AT686" s="16">
        <f>AT677*Settings!$C$13*$D686</f>
        <v/>
      </c>
      <c r="AU686" s="16">
        <f>AU677*Settings!$C$13*$D686</f>
        <v/>
      </c>
      <c r="AV686" s="16">
        <f>AV677*Settings!$C$13*$D686</f>
        <v/>
      </c>
      <c r="AW686" s="16">
        <f>AW677*Settings!$C$13*$D686</f>
        <v/>
      </c>
      <c r="AX686" s="16">
        <f>AX677*Settings!$C$13*$D686</f>
        <v/>
      </c>
      <c r="AY686" s="51">
        <f>EMISSIONS(AY677,Settings!$C$13,$D686)</f>
        <v/>
      </c>
    </row>
    <row r="687" hidden="1" outlineLevel="2">
      <c r="A687" s="14" t="inlineStr">
        <is>
          <t>co2</t>
        </is>
      </c>
      <c r="B687" s="14" t="inlineStr">
        <is>
          <t>oop</t>
        </is>
      </c>
      <c r="C687" s="14" t="inlineStr">
        <is>
          <t>ral</t>
        </is>
      </c>
      <c r="D687" s="37">
        <f>INDEX(Inputs!$T$5:$T$132,MATCH($B687&amp;"|"&amp;$C687,Inputs!$A$5:$A$132,0))</f>
        <v/>
      </c>
      <c r="E687" s="36" t="n"/>
      <c r="F687" s="36" t="n"/>
      <c r="G687" s="36" t="n"/>
      <c r="H687" s="14">
        <f>INDEX(Variables!$B$5:$B$205,MATCH($A687,Variables!$A$5:$A$205,0))&amp;IF($C687="",""," | "&amp;INDEX(Mapping!$B$5:$B$26,MATCH($C687,Mapping!$A$5:$A$26,0))&amp;" | "&amp;INDEX(Mapping!$B$30:$B$46,MATCH($B687,Mapping!$A$30:$A$46,0)))</f>
        <v/>
      </c>
      <c r="I687" s="14">
        <f>INDEX(Variables!$C$5:$C$205,MATCH($A687,Variables!$A$5:$A$205,0))</f>
        <v/>
      </c>
      <c r="J687" s="14">
        <f>INDEX(Variables!$E$5:$E$205,MATCH($A687,Variables!$A$5:$A$205,0))</f>
        <v/>
      </c>
      <c r="K687" s="11">
        <f>LOWER(Settings!$C$4)&amp;".mit."&amp;$A687&amp;IF($C687="","","."&amp;$C687&amp;"."&amp;$B687)&amp;IF(INDEX(Variables!$D$5:$D$205,MATCH($A687,Variables!$A$5:$A$205,0))="","","."&amp;INDEX(Variables!$D$5:$D$205,MATCH($A687,Variables!$A$5:$A$205,0)))&amp;"."&amp;K$5</f>
        <v/>
      </c>
      <c r="L687" s="15">
        <f>L678*Settings!$C$13*$D687</f>
        <v/>
      </c>
      <c r="M687" s="16">
        <f>M678*Settings!$C$13*$D687</f>
        <v/>
      </c>
      <c r="N687" s="16">
        <f>N678*Settings!$C$13*$D687</f>
        <v/>
      </c>
      <c r="O687" s="16">
        <f>O678*Settings!$C$13*$D687</f>
        <v/>
      </c>
      <c r="P687" s="16">
        <f>P678*Settings!$C$13*$D687</f>
        <v/>
      </c>
      <c r="Q687" s="16">
        <f>Q678*Settings!$C$13*$D687</f>
        <v/>
      </c>
      <c r="R687" s="16">
        <f>R678*Settings!$C$13*$D687</f>
        <v/>
      </c>
      <c r="S687" s="16">
        <f>S678*Settings!$C$13*$D687</f>
        <v/>
      </c>
      <c r="T687" s="16">
        <f>T678*Settings!$C$13*$D687</f>
        <v/>
      </c>
      <c r="U687" s="16">
        <f>U678*Settings!$C$13*$D687</f>
        <v/>
      </c>
      <c r="V687" s="16">
        <f>V678*Settings!$C$13*$D687</f>
        <v/>
      </c>
      <c r="W687" s="16">
        <f>W678*Settings!$C$13*$D687</f>
        <v/>
      </c>
      <c r="X687" s="16">
        <f>X678*Settings!$C$13*$D687</f>
        <v/>
      </c>
      <c r="Y687" s="16">
        <f>Y678*Settings!$C$13*$D687</f>
        <v/>
      </c>
      <c r="Z687" s="16">
        <f>Z678*Settings!$C$13*$D687</f>
        <v/>
      </c>
      <c r="AA687" s="16">
        <f>AA678*Settings!$C$13*$D687</f>
        <v/>
      </c>
      <c r="AB687" s="16">
        <f>AB678*Settings!$C$13*$D687</f>
        <v/>
      </c>
      <c r="AC687" s="16">
        <f>AC678*Settings!$C$13*$D687</f>
        <v/>
      </c>
      <c r="AD687" s="51">
        <f>EMISSIONS(AD678,Settings!$C$13,$D687)</f>
        <v/>
      </c>
      <c r="AF687" s="11">
        <f>LOWER(Settings!$C$4)&amp;".mit."&amp;$A687&amp;IF($C687="","","."&amp;$C687&amp;"."&amp;$B687)&amp;IF(INDEX(Variables!$D$5:$D$205,MATCH($A687,Variables!$A$5:$A$205,0))="","","."&amp;INDEX(Variables!$D$5:$D$205,MATCH($A687,Variables!$A$5:$A$205,0)))&amp;"."&amp;AF$5</f>
        <v/>
      </c>
      <c r="AG687" s="15">
        <f>AG678*Settings!$C$13*$D687</f>
        <v/>
      </c>
      <c r="AH687" s="16">
        <f>AH678*Settings!$C$13*$D687</f>
        <v/>
      </c>
      <c r="AI687" s="16">
        <f>AI678*Settings!$C$13*$D687</f>
        <v/>
      </c>
      <c r="AJ687" s="16">
        <f>AJ678*Settings!$C$13*$D687</f>
        <v/>
      </c>
      <c r="AK687" s="16">
        <f>AK678*Settings!$C$13*$D687</f>
        <v/>
      </c>
      <c r="AL687" s="16">
        <f>AL678*Settings!$C$13*$D687</f>
        <v/>
      </c>
      <c r="AM687" s="16">
        <f>AM678*Settings!$C$13*$D687</f>
        <v/>
      </c>
      <c r="AN687" s="16">
        <f>AN678*Settings!$C$13*$D687</f>
        <v/>
      </c>
      <c r="AO687" s="16">
        <f>AO678*Settings!$C$13*$D687</f>
        <v/>
      </c>
      <c r="AP687" s="16">
        <f>AP678*Settings!$C$13*$D687</f>
        <v/>
      </c>
      <c r="AQ687" s="16">
        <f>AQ678*Settings!$C$13*$D687</f>
        <v/>
      </c>
      <c r="AR687" s="16">
        <f>AR678*Settings!$C$13*$D687</f>
        <v/>
      </c>
      <c r="AS687" s="16">
        <f>AS678*Settings!$C$13*$D687</f>
        <v/>
      </c>
      <c r="AT687" s="16">
        <f>AT678*Settings!$C$13*$D687</f>
        <v/>
      </c>
      <c r="AU687" s="16">
        <f>AU678*Settings!$C$13*$D687</f>
        <v/>
      </c>
      <c r="AV687" s="16">
        <f>AV678*Settings!$C$13*$D687</f>
        <v/>
      </c>
      <c r="AW687" s="16">
        <f>AW678*Settings!$C$13*$D687</f>
        <v/>
      </c>
      <c r="AX687" s="16">
        <f>AX678*Settings!$C$13*$D687</f>
        <v/>
      </c>
      <c r="AY687" s="51">
        <f>EMISSIONS(AY678,Settings!$C$13,$D687)</f>
        <v/>
      </c>
    </row>
    <row r="688" hidden="1" outlineLevel="2">
      <c r="A688" s="14" t="inlineStr">
        <is>
          <t>co2</t>
        </is>
      </c>
      <c r="B688" s="14" t="inlineStr">
        <is>
          <t>bio</t>
        </is>
      </c>
      <c r="C688" s="14" t="inlineStr">
        <is>
          <t>ral</t>
        </is>
      </c>
      <c r="D688" s="37">
        <f>INDEX(Inputs!$T$5:$T$132,MATCH($B688&amp;"|"&amp;$C688,Inputs!$A$5:$A$132,0))</f>
        <v/>
      </c>
      <c r="E688" s="36" t="n"/>
      <c r="F688" s="36" t="n"/>
      <c r="G688" s="36" t="n"/>
      <c r="H688" s="14">
        <f>INDEX(Variables!$B$5:$B$205,MATCH($A688,Variables!$A$5:$A$205,0))&amp;IF($C688="",""," | "&amp;INDEX(Mapping!$B$5:$B$26,MATCH($C688,Mapping!$A$5:$A$26,0))&amp;" | "&amp;INDEX(Mapping!$B$30:$B$46,MATCH($B688,Mapping!$A$30:$A$46,0)))</f>
        <v/>
      </c>
      <c r="I688" s="14">
        <f>INDEX(Variables!$C$5:$C$205,MATCH($A688,Variables!$A$5:$A$205,0))</f>
        <v/>
      </c>
      <c r="J688" s="14">
        <f>INDEX(Variables!$E$5:$E$205,MATCH($A688,Variables!$A$5:$A$205,0))</f>
        <v/>
      </c>
      <c r="K688" s="11">
        <f>LOWER(Settings!$C$4)&amp;".mit."&amp;$A688&amp;IF($C688="","","."&amp;$C688&amp;"."&amp;$B688)&amp;IF(INDEX(Variables!$D$5:$D$205,MATCH($A688,Variables!$A$5:$A$205,0))="","","."&amp;INDEX(Variables!$D$5:$D$205,MATCH($A688,Variables!$A$5:$A$205,0)))&amp;"."&amp;K$5</f>
        <v/>
      </c>
      <c r="L688" s="15">
        <f>L679*Settings!$C$13*$D688</f>
        <v/>
      </c>
      <c r="M688" s="16">
        <f>M679*Settings!$C$13*$D688</f>
        <v/>
      </c>
      <c r="N688" s="16">
        <f>N679*Settings!$C$13*$D688</f>
        <v/>
      </c>
      <c r="O688" s="16">
        <f>O679*Settings!$C$13*$D688</f>
        <v/>
      </c>
      <c r="P688" s="16">
        <f>P679*Settings!$C$13*$D688</f>
        <v/>
      </c>
      <c r="Q688" s="16">
        <f>Q679*Settings!$C$13*$D688</f>
        <v/>
      </c>
      <c r="R688" s="16">
        <f>R679*Settings!$C$13*$D688</f>
        <v/>
      </c>
      <c r="S688" s="16">
        <f>S679*Settings!$C$13*$D688</f>
        <v/>
      </c>
      <c r="T688" s="16">
        <f>T679*Settings!$C$13*$D688</f>
        <v/>
      </c>
      <c r="U688" s="16">
        <f>U679*Settings!$C$13*$D688</f>
        <v/>
      </c>
      <c r="V688" s="16">
        <f>V679*Settings!$C$13*$D688</f>
        <v/>
      </c>
      <c r="W688" s="16">
        <f>W679*Settings!$C$13*$D688</f>
        <v/>
      </c>
      <c r="X688" s="16">
        <f>X679*Settings!$C$13*$D688</f>
        <v/>
      </c>
      <c r="Y688" s="16">
        <f>Y679*Settings!$C$13*$D688</f>
        <v/>
      </c>
      <c r="Z688" s="16">
        <f>Z679*Settings!$C$13*$D688</f>
        <v/>
      </c>
      <c r="AA688" s="16">
        <f>AA679*Settings!$C$13*$D688</f>
        <v/>
      </c>
      <c r="AB688" s="16">
        <f>AB679*Settings!$C$13*$D688</f>
        <v/>
      </c>
      <c r="AC688" s="16">
        <f>AC679*Settings!$C$13*$D688</f>
        <v/>
      </c>
      <c r="AD688" s="51">
        <f>EMISSIONS(AD679,Settings!$C$13,$D688)</f>
        <v/>
      </c>
      <c r="AF688" s="11">
        <f>LOWER(Settings!$C$4)&amp;".mit."&amp;$A688&amp;IF($C688="","","."&amp;$C688&amp;"."&amp;$B688)&amp;IF(INDEX(Variables!$D$5:$D$205,MATCH($A688,Variables!$A$5:$A$205,0))="","","."&amp;INDEX(Variables!$D$5:$D$205,MATCH($A688,Variables!$A$5:$A$205,0)))&amp;"."&amp;AF$5</f>
        <v/>
      </c>
      <c r="AG688" s="15">
        <f>AG679*Settings!$C$13*$D688</f>
        <v/>
      </c>
      <c r="AH688" s="16">
        <f>AH679*Settings!$C$13*$D688</f>
        <v/>
      </c>
      <c r="AI688" s="16">
        <f>AI679*Settings!$C$13*$D688</f>
        <v/>
      </c>
      <c r="AJ688" s="16">
        <f>AJ679*Settings!$C$13*$D688</f>
        <v/>
      </c>
      <c r="AK688" s="16">
        <f>AK679*Settings!$C$13*$D688</f>
        <v/>
      </c>
      <c r="AL688" s="16">
        <f>AL679*Settings!$C$13*$D688</f>
        <v/>
      </c>
      <c r="AM688" s="16">
        <f>AM679*Settings!$C$13*$D688</f>
        <v/>
      </c>
      <c r="AN688" s="16">
        <f>AN679*Settings!$C$13*$D688</f>
        <v/>
      </c>
      <c r="AO688" s="16">
        <f>AO679*Settings!$C$13*$D688</f>
        <v/>
      </c>
      <c r="AP688" s="16">
        <f>AP679*Settings!$C$13*$D688</f>
        <v/>
      </c>
      <c r="AQ688" s="16">
        <f>AQ679*Settings!$C$13*$D688</f>
        <v/>
      </c>
      <c r="AR688" s="16">
        <f>AR679*Settings!$C$13*$D688</f>
        <v/>
      </c>
      <c r="AS688" s="16">
        <f>AS679*Settings!$C$13*$D688</f>
        <v/>
      </c>
      <c r="AT688" s="16">
        <f>AT679*Settings!$C$13*$D688</f>
        <v/>
      </c>
      <c r="AU688" s="16">
        <f>AU679*Settings!$C$13*$D688</f>
        <v/>
      </c>
      <c r="AV688" s="16">
        <f>AV679*Settings!$C$13*$D688</f>
        <v/>
      </c>
      <c r="AW688" s="16">
        <f>AW679*Settings!$C$13*$D688</f>
        <v/>
      </c>
      <c r="AX688" s="16">
        <f>AX679*Settings!$C$13*$D688</f>
        <v/>
      </c>
      <c r="AY688" s="51">
        <f>EMISSIONS(AY679,Settings!$C$13,$D688)</f>
        <v/>
      </c>
    </row>
    <row r="689" hidden="1" outlineLevel="2"/>
    <row r="690" hidden="1" outlineLevel="2">
      <c r="A690" s="14" t="inlineStr">
        <is>
          <t>rtx</t>
        </is>
      </c>
      <c r="B690" s="14" t="inlineStr">
        <is>
          <t>coa</t>
        </is>
      </c>
      <c r="C690" s="14" t="inlineStr">
        <is>
          <t>ral</t>
        </is>
      </c>
      <c r="D690" s="37">
        <f>INDEX(Inputs!$R$5:$R$132,MATCH($B690&amp;"|"&amp;$C690,Inputs!$A$5:$A$132,0))</f>
        <v/>
      </c>
      <c r="E690" s="36" t="n"/>
      <c r="F690" s="36" t="n"/>
      <c r="G690" s="36" t="n"/>
      <c r="H690" s="14">
        <f>INDEX(Variables!$B$5:$B$205,MATCH($A690,Variables!$A$5:$A$205,0))&amp;IF($C690="",""," | "&amp;INDEX(Mapping!$B$5:$B$26,MATCH($C690,Mapping!$A$5:$A$26,0))&amp;" | "&amp;INDEX(Mapping!$B$30:$B$46,MATCH($B690,Mapping!$A$30:$A$46,0)))</f>
        <v/>
      </c>
      <c r="I690" s="14">
        <f>INDEX(Variables!$C$5:$C$205,MATCH($A690,Variables!$A$5:$A$205,0))</f>
        <v/>
      </c>
      <c r="J690" s="14">
        <f>INDEX(Variables!$E$5:$E$205,MATCH($A690,Variables!$A$5:$A$205,0))</f>
        <v/>
      </c>
      <c r="K690" s="11">
        <f>LOWER(Settings!$C$4)&amp;".mit."&amp;$A690&amp;IF($C690="","","."&amp;$C690&amp;"."&amp;$B690)&amp;IF(INDEX(Variables!$D$5:$D$205,MATCH($A690,Variables!$A$5:$A$205,0))="","","."&amp;INDEX(Variables!$D$5:$D$205,MATCH($A690,Variables!$A$5:$A$205,0)))&amp;"."&amp;K$5</f>
        <v/>
      </c>
      <c r="L690" s="46">
        <f>L672*Settings!$C$13*(INDEX(L$318:L$329,$D690)+INDEX(L$305:L$316,$D690))</f>
        <v/>
      </c>
      <c r="M690" s="47">
        <f>M672*Settings!$C$13*(INDEX(M$318:M$329,$D690)+INDEX(M$305:M$316,$D690))</f>
        <v/>
      </c>
      <c r="N690" s="47">
        <f>N672*Settings!$C$13*(INDEX(N$318:N$329,$D690)+INDEX(N$305:N$316,$D690))</f>
        <v/>
      </c>
      <c r="O690" s="47">
        <f>O672*Settings!$C$13*(INDEX(O$318:O$329,$D690)+INDEX(O$305:O$316,$D690))</f>
        <v/>
      </c>
      <c r="P690" s="47">
        <f>P672*Settings!$C$13*(INDEX(P$318:P$329,$D690)+INDEX(P$305:P$316,$D690))</f>
        <v/>
      </c>
      <c r="Q690" s="47">
        <f>Q672*Settings!$C$13*(INDEX(Q$318:Q$329,$D690)+INDEX(Q$305:Q$316,$D690))</f>
        <v/>
      </c>
      <c r="R690" s="47">
        <f>R672*Settings!$C$13*(INDEX(R$318:R$329,$D690)+INDEX(R$305:R$316,$D690))</f>
        <v/>
      </c>
      <c r="S690" s="47">
        <f>S672*Settings!$C$13*(INDEX(S$318:S$329,$D690)+INDEX(S$305:S$316,$D690))</f>
        <v/>
      </c>
      <c r="T690" s="47">
        <f>T672*Settings!$C$13*(INDEX(T$318:T$329,$D690)+INDEX(T$305:T$316,$D690))</f>
        <v/>
      </c>
      <c r="U690" s="47">
        <f>U672*Settings!$C$13*(INDEX(U$318:U$329,$D690)+INDEX(U$305:U$316,$D690))</f>
        <v/>
      </c>
      <c r="V690" s="47">
        <f>V672*Settings!$C$13*(INDEX(V$318:V$329,$D690)+INDEX(V$305:V$316,$D690))</f>
        <v/>
      </c>
      <c r="W690" s="47">
        <f>W672*Settings!$C$13*(INDEX(W$318:W$329,$D690)+INDEX(W$305:W$316,$D690))</f>
        <v/>
      </c>
      <c r="X690" s="47">
        <f>X672*Settings!$C$13*(INDEX(X$318:X$329,$D690)+INDEX(X$305:X$316,$D690))</f>
        <v/>
      </c>
      <c r="Y690" s="47">
        <f>Y672*Settings!$C$13*(INDEX(Y$318:Y$329,$D690)+INDEX(Y$305:Y$316,$D690))</f>
        <v/>
      </c>
      <c r="Z690" s="47">
        <f>Z672*Settings!$C$13*(INDEX(Z$318:Z$329,$D690)+INDEX(Z$305:Z$316,$D690))</f>
        <v/>
      </c>
      <c r="AA690" s="47">
        <f>AA672*Settings!$C$13*(INDEX(AA$318:AA$329,$D690)+INDEX(AA$305:AA$316,$D690))</f>
        <v/>
      </c>
      <c r="AB690" s="47">
        <f>AB672*Settings!$C$13*(INDEX(AB$318:AB$329,$D690)+INDEX(AB$305:AB$316,$D690))</f>
        <v/>
      </c>
      <c r="AC690" s="47">
        <f>AC672*Settings!$C$13*(INDEX(AC$318:AC$329,$D690)+INDEX(AC$305:AC$316,$D690))</f>
        <v/>
      </c>
      <c r="AD690" s="58">
        <f>REVENUE(AD672,Settings!$C$13,INDEX(AD$318:AD$329,$D690)+INDEX(AD$305:AD$316,$D690))</f>
        <v/>
      </c>
      <c r="AF690" s="11">
        <f>LOWER(Settings!$C$4)&amp;".mit."&amp;$A690&amp;IF($C690="","","."&amp;$C690&amp;"."&amp;$B690)&amp;IF(INDEX(Variables!$D$5:$D$205,MATCH($A690,Variables!$A$5:$A$205,0))="","","."&amp;INDEX(Variables!$D$5:$D$205,MATCH($A690,Variables!$A$5:$A$205,0)))&amp;"."&amp;AF$5</f>
        <v/>
      </c>
      <c r="AG690" s="46">
        <f>AG672*Settings!$C$13*(INDEX(AG$318:AG$329,$D690)+INDEX(AG$305:AG$316,$D690))</f>
        <v/>
      </c>
      <c r="AH690" s="47">
        <f>AH672*Settings!$C$13*(INDEX(AH$318:AH$329,$D690)+INDEX(AH$305:AH$316,$D690))</f>
        <v/>
      </c>
      <c r="AI690" s="47">
        <f>AI672*Settings!$C$13*(INDEX(AI$318:AI$329,$D690)+INDEX(AI$305:AI$316,$D690))</f>
        <v/>
      </c>
      <c r="AJ690" s="47">
        <f>AJ672*Settings!$C$13*(INDEX(AJ$318:AJ$329,$D690)+INDEX(AJ$305:AJ$316,$D690))</f>
        <v/>
      </c>
      <c r="AK690" s="47">
        <f>AK672*Settings!$C$13*(INDEX(AK$318:AK$329,$D690)+INDEX(AK$305:AK$316,$D690))</f>
        <v/>
      </c>
      <c r="AL690" s="47">
        <f>AL672*Settings!$C$13*(INDEX(AL$318:AL$329,$D690)+INDEX(AL$305:AL$316,$D690))</f>
        <v/>
      </c>
      <c r="AM690" s="47">
        <f>AM672*Settings!$C$13*(INDEX(AM$318:AM$329,$D690)+INDEX(AM$305:AM$316,$D690))</f>
        <v/>
      </c>
      <c r="AN690" s="47">
        <f>AN672*Settings!$C$13*(INDEX(AN$318:AN$329,$D690)+INDEX(AN$305:AN$316,$D690))</f>
        <v/>
      </c>
      <c r="AO690" s="47">
        <f>AO672*Settings!$C$13*(INDEX(AO$318:AO$329,$D690)+INDEX(AO$305:AO$316,$D690))</f>
        <v/>
      </c>
      <c r="AP690" s="47">
        <f>AP672*Settings!$C$13*(INDEX(AP$318:AP$329,$D690)+INDEX(AP$305:AP$316,$D690))</f>
        <v/>
      </c>
      <c r="AQ690" s="47">
        <f>AQ672*Settings!$C$13*(INDEX(AQ$318:AQ$329,$D690)+INDEX(AQ$305:AQ$316,$D690))</f>
        <v/>
      </c>
      <c r="AR690" s="47">
        <f>AR672*Settings!$C$13*(INDEX(AR$318:AR$329,$D690)+INDEX(AR$305:AR$316,$D690))</f>
        <v/>
      </c>
      <c r="AS690" s="47">
        <f>AS672*Settings!$C$13*(INDEX(AS$318:AS$329,$D690)+INDEX(AS$305:AS$316,$D690))</f>
        <v/>
      </c>
      <c r="AT690" s="47">
        <f>AT672*Settings!$C$13*(INDEX(AT$318:AT$329,$D690)+INDEX(AT$305:AT$316,$D690))</f>
        <v/>
      </c>
      <c r="AU690" s="47">
        <f>AU672*Settings!$C$13*(INDEX(AU$318:AU$329,$D690)+INDEX(AU$305:AU$316,$D690))</f>
        <v/>
      </c>
      <c r="AV690" s="47">
        <f>AV672*Settings!$C$13*(INDEX(AV$318:AV$329,$D690)+INDEX(AV$305:AV$316,$D690))</f>
        <v/>
      </c>
      <c r="AW690" s="47">
        <f>AW672*Settings!$C$13*(INDEX(AW$318:AW$329,$D690)+INDEX(AW$305:AW$316,$D690))</f>
        <v/>
      </c>
      <c r="AX690" s="47">
        <f>AX672*Settings!$C$13*(INDEX(AX$318:AX$329,$D690)+INDEX(AX$305:AX$316,$D690))</f>
        <v/>
      </c>
      <c r="AY690" s="58">
        <f>REVENUE(AY672,Settings!$C$13,INDEX(AY$318:AY$329,$D690)+INDEX(AY$305:AY$316,$D690))</f>
        <v/>
      </c>
    </row>
    <row r="691" hidden="1" outlineLevel="2">
      <c r="A691" s="14" t="inlineStr">
        <is>
          <t>rtx</t>
        </is>
      </c>
      <c r="B691" s="14" t="inlineStr">
        <is>
          <t>nga</t>
        </is>
      </c>
      <c r="C691" s="14" t="inlineStr">
        <is>
          <t>ral</t>
        </is>
      </c>
      <c r="D691" s="37">
        <f>INDEX(Inputs!$R$5:$R$132,MATCH($B691&amp;"|"&amp;$C691,Inputs!$A$5:$A$132,0))</f>
        <v/>
      </c>
      <c r="E691" s="36" t="n"/>
      <c r="F691" s="36" t="n"/>
      <c r="G691" s="36" t="n"/>
      <c r="H691" s="14">
        <f>INDEX(Variables!$B$5:$B$205,MATCH($A691,Variables!$A$5:$A$205,0))&amp;IF($C691="",""," | "&amp;INDEX(Mapping!$B$5:$B$26,MATCH($C691,Mapping!$A$5:$A$26,0))&amp;" | "&amp;INDEX(Mapping!$B$30:$B$46,MATCH($B691,Mapping!$A$30:$A$46,0)))</f>
        <v/>
      </c>
      <c r="I691" s="14">
        <f>INDEX(Variables!$C$5:$C$205,MATCH($A691,Variables!$A$5:$A$205,0))</f>
        <v/>
      </c>
      <c r="J691" s="14">
        <f>INDEX(Variables!$E$5:$E$205,MATCH($A691,Variables!$A$5:$A$205,0))</f>
        <v/>
      </c>
      <c r="K691" s="11">
        <f>LOWER(Settings!$C$4)&amp;".mit."&amp;$A691&amp;IF($C691="","","."&amp;$C691&amp;"."&amp;$B691)&amp;IF(INDEX(Variables!$D$5:$D$205,MATCH($A691,Variables!$A$5:$A$205,0))="","","."&amp;INDEX(Variables!$D$5:$D$205,MATCH($A691,Variables!$A$5:$A$205,0)))&amp;"."&amp;K$5</f>
        <v/>
      </c>
      <c r="L691" s="46">
        <f>L673*Settings!$C$13*(INDEX(L$318:L$329,$D691)+INDEX(L$305:L$316,$D691))</f>
        <v/>
      </c>
      <c r="M691" s="47">
        <f>M673*Settings!$C$13*(INDEX(M$318:M$329,$D691)+INDEX(M$305:M$316,$D691))</f>
        <v/>
      </c>
      <c r="N691" s="47">
        <f>N673*Settings!$C$13*(INDEX(N$318:N$329,$D691)+INDEX(N$305:N$316,$D691))</f>
        <v/>
      </c>
      <c r="O691" s="47">
        <f>O673*Settings!$C$13*(INDEX(O$318:O$329,$D691)+INDEX(O$305:O$316,$D691))</f>
        <v/>
      </c>
      <c r="P691" s="47">
        <f>P673*Settings!$C$13*(INDEX(P$318:P$329,$D691)+INDEX(P$305:P$316,$D691))</f>
        <v/>
      </c>
      <c r="Q691" s="47">
        <f>Q673*Settings!$C$13*(INDEX(Q$318:Q$329,$D691)+INDEX(Q$305:Q$316,$D691))</f>
        <v/>
      </c>
      <c r="R691" s="47">
        <f>R673*Settings!$C$13*(INDEX(R$318:R$329,$D691)+INDEX(R$305:R$316,$D691))</f>
        <v/>
      </c>
      <c r="S691" s="47">
        <f>S673*Settings!$C$13*(INDEX(S$318:S$329,$D691)+INDEX(S$305:S$316,$D691))</f>
        <v/>
      </c>
      <c r="T691" s="47">
        <f>T673*Settings!$C$13*(INDEX(T$318:T$329,$D691)+INDEX(T$305:T$316,$D691))</f>
        <v/>
      </c>
      <c r="U691" s="47">
        <f>U673*Settings!$C$13*(INDEX(U$318:U$329,$D691)+INDEX(U$305:U$316,$D691))</f>
        <v/>
      </c>
      <c r="V691" s="47">
        <f>V673*Settings!$C$13*(INDEX(V$318:V$329,$D691)+INDEX(V$305:V$316,$D691))</f>
        <v/>
      </c>
      <c r="W691" s="47">
        <f>W673*Settings!$C$13*(INDEX(W$318:W$329,$D691)+INDEX(W$305:W$316,$D691))</f>
        <v/>
      </c>
      <c r="X691" s="47">
        <f>X673*Settings!$C$13*(INDEX(X$318:X$329,$D691)+INDEX(X$305:X$316,$D691))</f>
        <v/>
      </c>
      <c r="Y691" s="47">
        <f>Y673*Settings!$C$13*(INDEX(Y$318:Y$329,$D691)+INDEX(Y$305:Y$316,$D691))</f>
        <v/>
      </c>
      <c r="Z691" s="47">
        <f>Z673*Settings!$C$13*(INDEX(Z$318:Z$329,$D691)+INDEX(Z$305:Z$316,$D691))</f>
        <v/>
      </c>
      <c r="AA691" s="47">
        <f>AA673*Settings!$C$13*(INDEX(AA$318:AA$329,$D691)+INDEX(AA$305:AA$316,$D691))</f>
        <v/>
      </c>
      <c r="AB691" s="47">
        <f>AB673*Settings!$C$13*(INDEX(AB$318:AB$329,$D691)+INDEX(AB$305:AB$316,$D691))</f>
        <v/>
      </c>
      <c r="AC691" s="47">
        <f>AC673*Settings!$C$13*(INDEX(AC$318:AC$329,$D691)+INDEX(AC$305:AC$316,$D691))</f>
        <v/>
      </c>
      <c r="AD691" s="58">
        <f>REVENUE(AD673,Settings!$C$13,INDEX(AD$318:AD$329,$D691)+INDEX(AD$305:AD$316,$D691))</f>
        <v/>
      </c>
      <c r="AF691" s="11">
        <f>LOWER(Settings!$C$4)&amp;".mit."&amp;$A691&amp;IF($C691="","","."&amp;$C691&amp;"."&amp;$B691)&amp;IF(INDEX(Variables!$D$5:$D$205,MATCH($A691,Variables!$A$5:$A$205,0))="","","."&amp;INDEX(Variables!$D$5:$D$205,MATCH($A691,Variables!$A$5:$A$205,0)))&amp;"."&amp;AF$5</f>
        <v/>
      </c>
      <c r="AG691" s="46">
        <f>AG673*Settings!$C$13*(INDEX(AG$318:AG$329,$D691)+INDEX(AG$305:AG$316,$D691))</f>
        <v/>
      </c>
      <c r="AH691" s="47">
        <f>AH673*Settings!$C$13*(INDEX(AH$318:AH$329,$D691)+INDEX(AH$305:AH$316,$D691))</f>
        <v/>
      </c>
      <c r="AI691" s="47">
        <f>AI673*Settings!$C$13*(INDEX(AI$318:AI$329,$D691)+INDEX(AI$305:AI$316,$D691))</f>
        <v/>
      </c>
      <c r="AJ691" s="47">
        <f>AJ673*Settings!$C$13*(INDEX(AJ$318:AJ$329,$D691)+INDEX(AJ$305:AJ$316,$D691))</f>
        <v/>
      </c>
      <c r="AK691" s="47">
        <f>AK673*Settings!$C$13*(INDEX(AK$318:AK$329,$D691)+INDEX(AK$305:AK$316,$D691))</f>
        <v/>
      </c>
      <c r="AL691" s="47">
        <f>AL673*Settings!$C$13*(INDEX(AL$318:AL$329,$D691)+INDEX(AL$305:AL$316,$D691))</f>
        <v/>
      </c>
      <c r="AM691" s="47">
        <f>AM673*Settings!$C$13*(INDEX(AM$318:AM$329,$D691)+INDEX(AM$305:AM$316,$D691))</f>
        <v/>
      </c>
      <c r="AN691" s="47">
        <f>AN673*Settings!$C$13*(INDEX(AN$318:AN$329,$D691)+INDEX(AN$305:AN$316,$D691))</f>
        <v/>
      </c>
      <c r="AO691" s="47">
        <f>AO673*Settings!$C$13*(INDEX(AO$318:AO$329,$D691)+INDEX(AO$305:AO$316,$D691))</f>
        <v/>
      </c>
      <c r="AP691" s="47">
        <f>AP673*Settings!$C$13*(INDEX(AP$318:AP$329,$D691)+INDEX(AP$305:AP$316,$D691))</f>
        <v/>
      </c>
      <c r="AQ691" s="47">
        <f>AQ673*Settings!$C$13*(INDEX(AQ$318:AQ$329,$D691)+INDEX(AQ$305:AQ$316,$D691))</f>
        <v/>
      </c>
      <c r="AR691" s="47">
        <f>AR673*Settings!$C$13*(INDEX(AR$318:AR$329,$D691)+INDEX(AR$305:AR$316,$D691))</f>
        <v/>
      </c>
      <c r="AS691" s="47">
        <f>AS673*Settings!$C$13*(INDEX(AS$318:AS$329,$D691)+INDEX(AS$305:AS$316,$D691))</f>
        <v/>
      </c>
      <c r="AT691" s="47">
        <f>AT673*Settings!$C$13*(INDEX(AT$318:AT$329,$D691)+INDEX(AT$305:AT$316,$D691))</f>
        <v/>
      </c>
      <c r="AU691" s="47">
        <f>AU673*Settings!$C$13*(INDEX(AU$318:AU$329,$D691)+INDEX(AU$305:AU$316,$D691))</f>
        <v/>
      </c>
      <c r="AV691" s="47">
        <f>AV673*Settings!$C$13*(INDEX(AV$318:AV$329,$D691)+INDEX(AV$305:AV$316,$D691))</f>
        <v/>
      </c>
      <c r="AW691" s="47">
        <f>AW673*Settings!$C$13*(INDEX(AW$318:AW$329,$D691)+INDEX(AW$305:AW$316,$D691))</f>
        <v/>
      </c>
      <c r="AX691" s="47">
        <f>AX673*Settings!$C$13*(INDEX(AX$318:AX$329,$D691)+INDEX(AX$305:AX$316,$D691))</f>
        <v/>
      </c>
      <c r="AY691" s="58">
        <f>REVENUE(AY673,Settings!$C$13,INDEX(AY$318:AY$329,$D691)+INDEX(AY$305:AY$316,$D691))</f>
        <v/>
      </c>
    </row>
    <row r="692" hidden="1" outlineLevel="2">
      <c r="A692" s="14" t="inlineStr">
        <is>
          <t>rtx</t>
        </is>
      </c>
      <c r="B692" s="14" t="inlineStr">
        <is>
          <t>gso</t>
        </is>
      </c>
      <c r="C692" s="14" t="inlineStr">
        <is>
          <t>ral</t>
        </is>
      </c>
      <c r="D692" s="37">
        <f>INDEX(Inputs!$R$5:$R$132,MATCH($B692&amp;"|"&amp;$C692,Inputs!$A$5:$A$132,0))</f>
        <v/>
      </c>
      <c r="E692" s="36" t="n"/>
      <c r="F692" s="36" t="n"/>
      <c r="G692" s="36" t="n"/>
      <c r="H692" s="14">
        <f>INDEX(Variables!$B$5:$B$205,MATCH($A692,Variables!$A$5:$A$205,0))&amp;IF($C692="",""," | "&amp;INDEX(Mapping!$B$5:$B$26,MATCH($C692,Mapping!$A$5:$A$26,0))&amp;" | "&amp;INDEX(Mapping!$B$30:$B$46,MATCH($B692,Mapping!$A$30:$A$46,0)))</f>
        <v/>
      </c>
      <c r="I692" s="14">
        <f>INDEX(Variables!$C$5:$C$205,MATCH($A692,Variables!$A$5:$A$205,0))</f>
        <v/>
      </c>
      <c r="J692" s="14">
        <f>INDEX(Variables!$E$5:$E$205,MATCH($A692,Variables!$A$5:$A$205,0))</f>
        <v/>
      </c>
      <c r="K692" s="11">
        <f>LOWER(Settings!$C$4)&amp;".mit."&amp;$A692&amp;IF($C692="","","."&amp;$C692&amp;"."&amp;$B692)&amp;IF(INDEX(Variables!$D$5:$D$205,MATCH($A692,Variables!$A$5:$A$205,0))="","","."&amp;INDEX(Variables!$D$5:$D$205,MATCH($A692,Variables!$A$5:$A$205,0)))&amp;"."&amp;K$5</f>
        <v/>
      </c>
      <c r="L692" s="46">
        <f>L674*Settings!$C$13*(INDEX(L$318:L$329,$D692)+INDEX(L$305:L$316,$D692))</f>
        <v/>
      </c>
      <c r="M692" s="47">
        <f>M674*Settings!$C$13*(INDEX(M$318:M$329,$D692)+INDEX(M$305:M$316,$D692))</f>
        <v/>
      </c>
      <c r="N692" s="47">
        <f>N674*Settings!$C$13*(INDEX(N$318:N$329,$D692)+INDEX(N$305:N$316,$D692))</f>
        <v/>
      </c>
      <c r="O692" s="47">
        <f>O674*Settings!$C$13*(INDEX(O$318:O$329,$D692)+INDEX(O$305:O$316,$D692))</f>
        <v/>
      </c>
      <c r="P692" s="47">
        <f>P674*Settings!$C$13*(INDEX(P$318:P$329,$D692)+INDEX(P$305:P$316,$D692))</f>
        <v/>
      </c>
      <c r="Q692" s="47">
        <f>Q674*Settings!$C$13*(INDEX(Q$318:Q$329,$D692)+INDEX(Q$305:Q$316,$D692))</f>
        <v/>
      </c>
      <c r="R692" s="47">
        <f>R674*Settings!$C$13*(INDEX(R$318:R$329,$D692)+INDEX(R$305:R$316,$D692))</f>
        <v/>
      </c>
      <c r="S692" s="47">
        <f>S674*Settings!$C$13*(INDEX(S$318:S$329,$D692)+INDEX(S$305:S$316,$D692))</f>
        <v/>
      </c>
      <c r="T692" s="47">
        <f>T674*Settings!$C$13*(INDEX(T$318:T$329,$D692)+INDEX(T$305:T$316,$D692))</f>
        <v/>
      </c>
      <c r="U692" s="47">
        <f>U674*Settings!$C$13*(INDEX(U$318:U$329,$D692)+INDEX(U$305:U$316,$D692))</f>
        <v/>
      </c>
      <c r="V692" s="47">
        <f>V674*Settings!$C$13*(INDEX(V$318:V$329,$D692)+INDEX(V$305:V$316,$D692))</f>
        <v/>
      </c>
      <c r="W692" s="47">
        <f>W674*Settings!$C$13*(INDEX(W$318:W$329,$D692)+INDEX(W$305:W$316,$D692))</f>
        <v/>
      </c>
      <c r="X692" s="47">
        <f>X674*Settings!$C$13*(INDEX(X$318:X$329,$D692)+INDEX(X$305:X$316,$D692))</f>
        <v/>
      </c>
      <c r="Y692" s="47">
        <f>Y674*Settings!$C$13*(INDEX(Y$318:Y$329,$D692)+INDEX(Y$305:Y$316,$D692))</f>
        <v/>
      </c>
      <c r="Z692" s="47">
        <f>Z674*Settings!$C$13*(INDEX(Z$318:Z$329,$D692)+INDEX(Z$305:Z$316,$D692))</f>
        <v/>
      </c>
      <c r="AA692" s="47">
        <f>AA674*Settings!$C$13*(INDEX(AA$318:AA$329,$D692)+INDEX(AA$305:AA$316,$D692))</f>
        <v/>
      </c>
      <c r="AB692" s="47">
        <f>AB674*Settings!$C$13*(INDEX(AB$318:AB$329,$D692)+INDEX(AB$305:AB$316,$D692))</f>
        <v/>
      </c>
      <c r="AC692" s="47">
        <f>AC674*Settings!$C$13*(INDEX(AC$318:AC$329,$D692)+INDEX(AC$305:AC$316,$D692))</f>
        <v/>
      </c>
      <c r="AD692" s="58">
        <f>REVENUE(AD674,Settings!$C$13,INDEX(AD$318:AD$329,$D692)+INDEX(AD$305:AD$316,$D692))</f>
        <v/>
      </c>
      <c r="AF692" s="11">
        <f>LOWER(Settings!$C$4)&amp;".mit."&amp;$A692&amp;IF($C692="","","."&amp;$C692&amp;"."&amp;$B692)&amp;IF(INDEX(Variables!$D$5:$D$205,MATCH($A692,Variables!$A$5:$A$205,0))="","","."&amp;INDEX(Variables!$D$5:$D$205,MATCH($A692,Variables!$A$5:$A$205,0)))&amp;"."&amp;AF$5</f>
        <v/>
      </c>
      <c r="AG692" s="46">
        <f>AG674*Settings!$C$13*(INDEX(AG$318:AG$329,$D692)+INDEX(AG$305:AG$316,$D692))</f>
        <v/>
      </c>
      <c r="AH692" s="47">
        <f>AH674*Settings!$C$13*(INDEX(AH$318:AH$329,$D692)+INDEX(AH$305:AH$316,$D692))</f>
        <v/>
      </c>
      <c r="AI692" s="47">
        <f>AI674*Settings!$C$13*(INDEX(AI$318:AI$329,$D692)+INDEX(AI$305:AI$316,$D692))</f>
        <v/>
      </c>
      <c r="AJ692" s="47">
        <f>AJ674*Settings!$C$13*(INDEX(AJ$318:AJ$329,$D692)+INDEX(AJ$305:AJ$316,$D692))</f>
        <v/>
      </c>
      <c r="AK692" s="47">
        <f>AK674*Settings!$C$13*(INDEX(AK$318:AK$329,$D692)+INDEX(AK$305:AK$316,$D692))</f>
        <v/>
      </c>
      <c r="AL692" s="47">
        <f>AL674*Settings!$C$13*(INDEX(AL$318:AL$329,$D692)+INDEX(AL$305:AL$316,$D692))</f>
        <v/>
      </c>
      <c r="AM692" s="47">
        <f>AM674*Settings!$C$13*(INDEX(AM$318:AM$329,$D692)+INDEX(AM$305:AM$316,$D692))</f>
        <v/>
      </c>
      <c r="AN692" s="47">
        <f>AN674*Settings!$C$13*(INDEX(AN$318:AN$329,$D692)+INDEX(AN$305:AN$316,$D692))</f>
        <v/>
      </c>
      <c r="AO692" s="47">
        <f>AO674*Settings!$C$13*(INDEX(AO$318:AO$329,$D692)+INDEX(AO$305:AO$316,$D692))</f>
        <v/>
      </c>
      <c r="AP692" s="47">
        <f>AP674*Settings!$C$13*(INDEX(AP$318:AP$329,$D692)+INDEX(AP$305:AP$316,$D692))</f>
        <v/>
      </c>
      <c r="AQ692" s="47">
        <f>AQ674*Settings!$C$13*(INDEX(AQ$318:AQ$329,$D692)+INDEX(AQ$305:AQ$316,$D692))</f>
        <v/>
      </c>
      <c r="AR692" s="47">
        <f>AR674*Settings!$C$13*(INDEX(AR$318:AR$329,$D692)+INDEX(AR$305:AR$316,$D692))</f>
        <v/>
      </c>
      <c r="AS692" s="47">
        <f>AS674*Settings!$C$13*(INDEX(AS$318:AS$329,$D692)+INDEX(AS$305:AS$316,$D692))</f>
        <v/>
      </c>
      <c r="AT692" s="47">
        <f>AT674*Settings!$C$13*(INDEX(AT$318:AT$329,$D692)+INDEX(AT$305:AT$316,$D692))</f>
        <v/>
      </c>
      <c r="AU692" s="47">
        <f>AU674*Settings!$C$13*(INDEX(AU$318:AU$329,$D692)+INDEX(AU$305:AU$316,$D692))</f>
        <v/>
      </c>
      <c r="AV692" s="47">
        <f>AV674*Settings!$C$13*(INDEX(AV$318:AV$329,$D692)+INDEX(AV$305:AV$316,$D692))</f>
        <v/>
      </c>
      <c r="AW692" s="47">
        <f>AW674*Settings!$C$13*(INDEX(AW$318:AW$329,$D692)+INDEX(AW$305:AW$316,$D692))</f>
        <v/>
      </c>
      <c r="AX692" s="47">
        <f>AX674*Settings!$C$13*(INDEX(AX$318:AX$329,$D692)+INDEX(AX$305:AX$316,$D692))</f>
        <v/>
      </c>
      <c r="AY692" s="58">
        <f>REVENUE(AY674,Settings!$C$13,INDEX(AY$318:AY$329,$D692)+INDEX(AY$305:AY$316,$D692))</f>
        <v/>
      </c>
    </row>
    <row r="693" hidden="1" outlineLevel="2">
      <c r="A693" s="14" t="inlineStr">
        <is>
          <t>rtx</t>
        </is>
      </c>
      <c r="B693" s="14" t="inlineStr">
        <is>
          <t>die</t>
        </is>
      </c>
      <c r="C693" s="14" t="inlineStr">
        <is>
          <t>ral</t>
        </is>
      </c>
      <c r="D693" s="37">
        <f>INDEX(Inputs!$R$5:$R$132,MATCH($B693&amp;"|"&amp;$C693,Inputs!$A$5:$A$132,0))</f>
        <v/>
      </c>
      <c r="E693" s="36" t="n"/>
      <c r="F693" s="36" t="n"/>
      <c r="G693" s="36" t="n"/>
      <c r="H693" s="14">
        <f>INDEX(Variables!$B$5:$B$205,MATCH($A693,Variables!$A$5:$A$205,0))&amp;IF($C693="",""," | "&amp;INDEX(Mapping!$B$5:$B$26,MATCH($C693,Mapping!$A$5:$A$26,0))&amp;" | "&amp;INDEX(Mapping!$B$30:$B$46,MATCH($B693,Mapping!$A$30:$A$46,0)))</f>
        <v/>
      </c>
      <c r="I693" s="14">
        <f>INDEX(Variables!$C$5:$C$205,MATCH($A693,Variables!$A$5:$A$205,0))</f>
        <v/>
      </c>
      <c r="J693" s="14">
        <f>INDEX(Variables!$E$5:$E$205,MATCH($A693,Variables!$A$5:$A$205,0))</f>
        <v/>
      </c>
      <c r="K693" s="11">
        <f>LOWER(Settings!$C$4)&amp;".mit."&amp;$A693&amp;IF($C693="","","."&amp;$C693&amp;"."&amp;$B693)&amp;IF(INDEX(Variables!$D$5:$D$205,MATCH($A693,Variables!$A$5:$A$205,0))="","","."&amp;INDEX(Variables!$D$5:$D$205,MATCH($A693,Variables!$A$5:$A$205,0)))&amp;"."&amp;K$5</f>
        <v/>
      </c>
      <c r="L693" s="46">
        <f>L675*Settings!$C$13*(INDEX(L$318:L$329,$D693)+INDEX(L$305:L$316,$D693))</f>
        <v/>
      </c>
      <c r="M693" s="47">
        <f>M675*Settings!$C$13*(INDEX(M$318:M$329,$D693)+INDEX(M$305:M$316,$D693))</f>
        <v/>
      </c>
      <c r="N693" s="47">
        <f>N675*Settings!$C$13*(INDEX(N$318:N$329,$D693)+INDEX(N$305:N$316,$D693))</f>
        <v/>
      </c>
      <c r="O693" s="47">
        <f>O675*Settings!$C$13*(INDEX(O$318:O$329,$D693)+INDEX(O$305:O$316,$D693))</f>
        <v/>
      </c>
      <c r="P693" s="47">
        <f>P675*Settings!$C$13*(INDEX(P$318:P$329,$D693)+INDEX(P$305:P$316,$D693))</f>
        <v/>
      </c>
      <c r="Q693" s="47">
        <f>Q675*Settings!$C$13*(INDEX(Q$318:Q$329,$D693)+INDEX(Q$305:Q$316,$D693))</f>
        <v/>
      </c>
      <c r="R693" s="47">
        <f>R675*Settings!$C$13*(INDEX(R$318:R$329,$D693)+INDEX(R$305:R$316,$D693))</f>
        <v/>
      </c>
      <c r="S693" s="47">
        <f>S675*Settings!$C$13*(INDEX(S$318:S$329,$D693)+INDEX(S$305:S$316,$D693))</f>
        <v/>
      </c>
      <c r="T693" s="47">
        <f>T675*Settings!$C$13*(INDEX(T$318:T$329,$D693)+INDEX(T$305:T$316,$D693))</f>
        <v/>
      </c>
      <c r="U693" s="47">
        <f>U675*Settings!$C$13*(INDEX(U$318:U$329,$D693)+INDEX(U$305:U$316,$D693))</f>
        <v/>
      </c>
      <c r="V693" s="47">
        <f>V675*Settings!$C$13*(INDEX(V$318:V$329,$D693)+INDEX(V$305:V$316,$D693))</f>
        <v/>
      </c>
      <c r="W693" s="47">
        <f>W675*Settings!$C$13*(INDEX(W$318:W$329,$D693)+INDEX(W$305:W$316,$D693))</f>
        <v/>
      </c>
      <c r="X693" s="47">
        <f>X675*Settings!$C$13*(INDEX(X$318:X$329,$D693)+INDEX(X$305:X$316,$D693))</f>
        <v/>
      </c>
      <c r="Y693" s="47">
        <f>Y675*Settings!$C$13*(INDEX(Y$318:Y$329,$D693)+INDEX(Y$305:Y$316,$D693))</f>
        <v/>
      </c>
      <c r="Z693" s="47">
        <f>Z675*Settings!$C$13*(INDEX(Z$318:Z$329,$D693)+INDEX(Z$305:Z$316,$D693))</f>
        <v/>
      </c>
      <c r="AA693" s="47">
        <f>AA675*Settings!$C$13*(INDEX(AA$318:AA$329,$D693)+INDEX(AA$305:AA$316,$D693))</f>
        <v/>
      </c>
      <c r="AB693" s="47">
        <f>AB675*Settings!$C$13*(INDEX(AB$318:AB$329,$D693)+INDEX(AB$305:AB$316,$D693))</f>
        <v/>
      </c>
      <c r="AC693" s="47">
        <f>AC675*Settings!$C$13*(INDEX(AC$318:AC$329,$D693)+INDEX(AC$305:AC$316,$D693))</f>
        <v/>
      </c>
      <c r="AD693" s="58">
        <f>REVENUE(AD675,Settings!$C$13,INDEX(AD$318:AD$329,$D693)+INDEX(AD$305:AD$316,$D693))</f>
        <v/>
      </c>
      <c r="AF693" s="11">
        <f>LOWER(Settings!$C$4)&amp;".mit."&amp;$A693&amp;IF($C693="","","."&amp;$C693&amp;"."&amp;$B693)&amp;IF(INDEX(Variables!$D$5:$D$205,MATCH($A693,Variables!$A$5:$A$205,0))="","","."&amp;INDEX(Variables!$D$5:$D$205,MATCH($A693,Variables!$A$5:$A$205,0)))&amp;"."&amp;AF$5</f>
        <v/>
      </c>
      <c r="AG693" s="46">
        <f>AG675*Settings!$C$13*(INDEX(AG$318:AG$329,$D693)+INDEX(AG$305:AG$316,$D693))</f>
        <v/>
      </c>
      <c r="AH693" s="47">
        <f>AH675*Settings!$C$13*(INDEX(AH$318:AH$329,$D693)+INDEX(AH$305:AH$316,$D693))</f>
        <v/>
      </c>
      <c r="AI693" s="47">
        <f>AI675*Settings!$C$13*(INDEX(AI$318:AI$329,$D693)+INDEX(AI$305:AI$316,$D693))</f>
        <v/>
      </c>
      <c r="AJ693" s="47">
        <f>AJ675*Settings!$C$13*(INDEX(AJ$318:AJ$329,$D693)+INDEX(AJ$305:AJ$316,$D693))</f>
        <v/>
      </c>
      <c r="AK693" s="47">
        <f>AK675*Settings!$C$13*(INDEX(AK$318:AK$329,$D693)+INDEX(AK$305:AK$316,$D693))</f>
        <v/>
      </c>
      <c r="AL693" s="47">
        <f>AL675*Settings!$C$13*(INDEX(AL$318:AL$329,$D693)+INDEX(AL$305:AL$316,$D693))</f>
        <v/>
      </c>
      <c r="AM693" s="47">
        <f>AM675*Settings!$C$13*(INDEX(AM$318:AM$329,$D693)+INDEX(AM$305:AM$316,$D693))</f>
        <v/>
      </c>
      <c r="AN693" s="47">
        <f>AN675*Settings!$C$13*(INDEX(AN$318:AN$329,$D693)+INDEX(AN$305:AN$316,$D693))</f>
        <v/>
      </c>
      <c r="AO693" s="47">
        <f>AO675*Settings!$C$13*(INDEX(AO$318:AO$329,$D693)+INDEX(AO$305:AO$316,$D693))</f>
        <v/>
      </c>
      <c r="AP693" s="47">
        <f>AP675*Settings!$C$13*(INDEX(AP$318:AP$329,$D693)+INDEX(AP$305:AP$316,$D693))</f>
        <v/>
      </c>
      <c r="AQ693" s="47">
        <f>AQ675*Settings!$C$13*(INDEX(AQ$318:AQ$329,$D693)+INDEX(AQ$305:AQ$316,$D693))</f>
        <v/>
      </c>
      <c r="AR693" s="47">
        <f>AR675*Settings!$C$13*(INDEX(AR$318:AR$329,$D693)+INDEX(AR$305:AR$316,$D693))</f>
        <v/>
      </c>
      <c r="AS693" s="47">
        <f>AS675*Settings!$C$13*(INDEX(AS$318:AS$329,$D693)+INDEX(AS$305:AS$316,$D693))</f>
        <v/>
      </c>
      <c r="AT693" s="47">
        <f>AT675*Settings!$C$13*(INDEX(AT$318:AT$329,$D693)+INDEX(AT$305:AT$316,$D693))</f>
        <v/>
      </c>
      <c r="AU693" s="47">
        <f>AU675*Settings!$C$13*(INDEX(AU$318:AU$329,$D693)+INDEX(AU$305:AU$316,$D693))</f>
        <v/>
      </c>
      <c r="AV693" s="47">
        <f>AV675*Settings!$C$13*(INDEX(AV$318:AV$329,$D693)+INDEX(AV$305:AV$316,$D693))</f>
        <v/>
      </c>
      <c r="AW693" s="47">
        <f>AW675*Settings!$C$13*(INDEX(AW$318:AW$329,$D693)+INDEX(AW$305:AW$316,$D693))</f>
        <v/>
      </c>
      <c r="AX693" s="47">
        <f>AX675*Settings!$C$13*(INDEX(AX$318:AX$329,$D693)+INDEX(AX$305:AX$316,$D693))</f>
        <v/>
      </c>
      <c r="AY693" s="58">
        <f>REVENUE(AY675,Settings!$C$13,INDEX(AY$318:AY$329,$D693)+INDEX(AY$305:AY$316,$D693))</f>
        <v/>
      </c>
    </row>
    <row r="694" hidden="1" outlineLevel="2">
      <c r="A694" s="14" t="inlineStr">
        <is>
          <t>rtx</t>
        </is>
      </c>
      <c r="B694" s="14" t="inlineStr">
        <is>
          <t>lpg</t>
        </is>
      </c>
      <c r="C694" s="14" t="inlineStr">
        <is>
          <t>ral</t>
        </is>
      </c>
      <c r="D694" s="37">
        <f>INDEX(Inputs!$R$5:$R$132,MATCH($B694&amp;"|"&amp;$C694,Inputs!$A$5:$A$132,0))</f>
        <v/>
      </c>
      <c r="E694" s="36" t="n"/>
      <c r="F694" s="36" t="n"/>
      <c r="G694" s="36" t="n"/>
      <c r="H694" s="14">
        <f>INDEX(Variables!$B$5:$B$205,MATCH($A694,Variables!$A$5:$A$205,0))&amp;IF($C694="",""," | "&amp;INDEX(Mapping!$B$5:$B$26,MATCH($C694,Mapping!$A$5:$A$26,0))&amp;" | "&amp;INDEX(Mapping!$B$30:$B$46,MATCH($B694,Mapping!$A$30:$A$46,0)))</f>
        <v/>
      </c>
      <c r="I694" s="14">
        <f>INDEX(Variables!$C$5:$C$205,MATCH($A694,Variables!$A$5:$A$205,0))</f>
        <v/>
      </c>
      <c r="J694" s="14">
        <f>INDEX(Variables!$E$5:$E$205,MATCH($A694,Variables!$A$5:$A$205,0))</f>
        <v/>
      </c>
      <c r="K694" s="11">
        <f>LOWER(Settings!$C$4)&amp;".mit."&amp;$A694&amp;IF($C694="","","."&amp;$C694&amp;"."&amp;$B694)&amp;IF(INDEX(Variables!$D$5:$D$205,MATCH($A694,Variables!$A$5:$A$205,0))="","","."&amp;INDEX(Variables!$D$5:$D$205,MATCH($A694,Variables!$A$5:$A$205,0)))&amp;"."&amp;K$5</f>
        <v/>
      </c>
      <c r="L694" s="46">
        <f>L676*Settings!$C$13*(INDEX(L$318:L$329,$D694)+INDEX(L$305:L$316,$D694))</f>
        <v/>
      </c>
      <c r="M694" s="47">
        <f>M676*Settings!$C$13*(INDEX(M$318:M$329,$D694)+INDEX(M$305:M$316,$D694))</f>
        <v/>
      </c>
      <c r="N694" s="47">
        <f>N676*Settings!$C$13*(INDEX(N$318:N$329,$D694)+INDEX(N$305:N$316,$D694))</f>
        <v/>
      </c>
      <c r="O694" s="47">
        <f>O676*Settings!$C$13*(INDEX(O$318:O$329,$D694)+INDEX(O$305:O$316,$D694))</f>
        <v/>
      </c>
      <c r="P694" s="47">
        <f>P676*Settings!$C$13*(INDEX(P$318:P$329,$D694)+INDEX(P$305:P$316,$D694))</f>
        <v/>
      </c>
      <c r="Q694" s="47">
        <f>Q676*Settings!$C$13*(INDEX(Q$318:Q$329,$D694)+INDEX(Q$305:Q$316,$D694))</f>
        <v/>
      </c>
      <c r="R694" s="47">
        <f>R676*Settings!$C$13*(INDEX(R$318:R$329,$D694)+INDEX(R$305:R$316,$D694))</f>
        <v/>
      </c>
      <c r="S694" s="47">
        <f>S676*Settings!$C$13*(INDEX(S$318:S$329,$D694)+INDEX(S$305:S$316,$D694))</f>
        <v/>
      </c>
      <c r="T694" s="47">
        <f>T676*Settings!$C$13*(INDEX(T$318:T$329,$D694)+INDEX(T$305:T$316,$D694))</f>
        <v/>
      </c>
      <c r="U694" s="47">
        <f>U676*Settings!$C$13*(INDEX(U$318:U$329,$D694)+INDEX(U$305:U$316,$D694))</f>
        <v/>
      </c>
      <c r="V694" s="47">
        <f>V676*Settings!$C$13*(INDEX(V$318:V$329,$D694)+INDEX(V$305:V$316,$D694))</f>
        <v/>
      </c>
      <c r="W694" s="47">
        <f>W676*Settings!$C$13*(INDEX(W$318:W$329,$D694)+INDEX(W$305:W$316,$D694))</f>
        <v/>
      </c>
      <c r="X694" s="47">
        <f>X676*Settings!$C$13*(INDEX(X$318:X$329,$D694)+INDEX(X$305:X$316,$D694))</f>
        <v/>
      </c>
      <c r="Y694" s="47">
        <f>Y676*Settings!$C$13*(INDEX(Y$318:Y$329,$D694)+INDEX(Y$305:Y$316,$D694))</f>
        <v/>
      </c>
      <c r="Z694" s="47">
        <f>Z676*Settings!$C$13*(INDEX(Z$318:Z$329,$D694)+INDEX(Z$305:Z$316,$D694))</f>
        <v/>
      </c>
      <c r="AA694" s="47">
        <f>AA676*Settings!$C$13*(INDEX(AA$318:AA$329,$D694)+INDEX(AA$305:AA$316,$D694))</f>
        <v/>
      </c>
      <c r="AB694" s="47">
        <f>AB676*Settings!$C$13*(INDEX(AB$318:AB$329,$D694)+INDEX(AB$305:AB$316,$D694))</f>
        <v/>
      </c>
      <c r="AC694" s="47">
        <f>AC676*Settings!$C$13*(INDEX(AC$318:AC$329,$D694)+INDEX(AC$305:AC$316,$D694))</f>
        <v/>
      </c>
      <c r="AD694" s="58">
        <f>REVENUE(AD676,Settings!$C$13,INDEX(AD$318:AD$329,$D694)+INDEX(AD$305:AD$316,$D694))</f>
        <v/>
      </c>
      <c r="AF694" s="11">
        <f>LOWER(Settings!$C$4)&amp;".mit."&amp;$A694&amp;IF($C694="","","."&amp;$C694&amp;"."&amp;$B694)&amp;IF(INDEX(Variables!$D$5:$D$205,MATCH($A694,Variables!$A$5:$A$205,0))="","","."&amp;INDEX(Variables!$D$5:$D$205,MATCH($A694,Variables!$A$5:$A$205,0)))&amp;"."&amp;AF$5</f>
        <v/>
      </c>
      <c r="AG694" s="46">
        <f>AG676*Settings!$C$13*(INDEX(AG$318:AG$329,$D694)+INDEX(AG$305:AG$316,$D694))</f>
        <v/>
      </c>
      <c r="AH694" s="47">
        <f>AH676*Settings!$C$13*(INDEX(AH$318:AH$329,$D694)+INDEX(AH$305:AH$316,$D694))</f>
        <v/>
      </c>
      <c r="AI694" s="47">
        <f>AI676*Settings!$C$13*(INDEX(AI$318:AI$329,$D694)+INDEX(AI$305:AI$316,$D694))</f>
        <v/>
      </c>
      <c r="AJ694" s="47">
        <f>AJ676*Settings!$C$13*(INDEX(AJ$318:AJ$329,$D694)+INDEX(AJ$305:AJ$316,$D694))</f>
        <v/>
      </c>
      <c r="AK694" s="47">
        <f>AK676*Settings!$C$13*(INDEX(AK$318:AK$329,$D694)+INDEX(AK$305:AK$316,$D694))</f>
        <v/>
      </c>
      <c r="AL694" s="47">
        <f>AL676*Settings!$C$13*(INDEX(AL$318:AL$329,$D694)+INDEX(AL$305:AL$316,$D694))</f>
        <v/>
      </c>
      <c r="AM694" s="47">
        <f>AM676*Settings!$C$13*(INDEX(AM$318:AM$329,$D694)+INDEX(AM$305:AM$316,$D694))</f>
        <v/>
      </c>
      <c r="AN694" s="47">
        <f>AN676*Settings!$C$13*(INDEX(AN$318:AN$329,$D694)+INDEX(AN$305:AN$316,$D694))</f>
        <v/>
      </c>
      <c r="AO694" s="47">
        <f>AO676*Settings!$C$13*(INDEX(AO$318:AO$329,$D694)+INDEX(AO$305:AO$316,$D694))</f>
        <v/>
      </c>
      <c r="AP694" s="47">
        <f>AP676*Settings!$C$13*(INDEX(AP$318:AP$329,$D694)+INDEX(AP$305:AP$316,$D694))</f>
        <v/>
      </c>
      <c r="AQ694" s="47">
        <f>AQ676*Settings!$C$13*(INDEX(AQ$318:AQ$329,$D694)+INDEX(AQ$305:AQ$316,$D694))</f>
        <v/>
      </c>
      <c r="AR694" s="47">
        <f>AR676*Settings!$C$13*(INDEX(AR$318:AR$329,$D694)+INDEX(AR$305:AR$316,$D694))</f>
        <v/>
      </c>
      <c r="AS694" s="47">
        <f>AS676*Settings!$C$13*(INDEX(AS$318:AS$329,$D694)+INDEX(AS$305:AS$316,$D694))</f>
        <v/>
      </c>
      <c r="AT694" s="47">
        <f>AT676*Settings!$C$13*(INDEX(AT$318:AT$329,$D694)+INDEX(AT$305:AT$316,$D694))</f>
        <v/>
      </c>
      <c r="AU694" s="47">
        <f>AU676*Settings!$C$13*(INDEX(AU$318:AU$329,$D694)+INDEX(AU$305:AU$316,$D694))</f>
        <v/>
      </c>
      <c r="AV694" s="47">
        <f>AV676*Settings!$C$13*(INDEX(AV$318:AV$329,$D694)+INDEX(AV$305:AV$316,$D694))</f>
        <v/>
      </c>
      <c r="AW694" s="47">
        <f>AW676*Settings!$C$13*(INDEX(AW$318:AW$329,$D694)+INDEX(AW$305:AW$316,$D694))</f>
        <v/>
      </c>
      <c r="AX694" s="47">
        <f>AX676*Settings!$C$13*(INDEX(AX$318:AX$329,$D694)+INDEX(AX$305:AX$316,$D694))</f>
        <v/>
      </c>
      <c r="AY694" s="58">
        <f>REVENUE(AY676,Settings!$C$13,INDEX(AY$318:AY$329,$D694)+INDEX(AY$305:AY$316,$D694))</f>
        <v/>
      </c>
    </row>
    <row r="695" hidden="1" outlineLevel="2">
      <c r="A695" s="14" t="inlineStr">
        <is>
          <t>rtx</t>
        </is>
      </c>
      <c r="B695" s="14" t="inlineStr">
        <is>
          <t>ker</t>
        </is>
      </c>
      <c r="C695" s="14" t="inlineStr">
        <is>
          <t>ral</t>
        </is>
      </c>
      <c r="D695" s="37">
        <f>INDEX(Inputs!$R$5:$R$132,MATCH($B695&amp;"|"&amp;$C695,Inputs!$A$5:$A$132,0))</f>
        <v/>
      </c>
      <c r="E695" s="36" t="n"/>
      <c r="F695" s="36" t="n"/>
      <c r="G695" s="36" t="n"/>
      <c r="H695" s="14">
        <f>INDEX(Variables!$B$5:$B$205,MATCH($A695,Variables!$A$5:$A$205,0))&amp;IF($C695="",""," | "&amp;INDEX(Mapping!$B$5:$B$26,MATCH($C695,Mapping!$A$5:$A$26,0))&amp;" | "&amp;INDEX(Mapping!$B$30:$B$46,MATCH($B695,Mapping!$A$30:$A$46,0)))</f>
        <v/>
      </c>
      <c r="I695" s="14">
        <f>INDEX(Variables!$C$5:$C$205,MATCH($A695,Variables!$A$5:$A$205,0))</f>
        <v/>
      </c>
      <c r="J695" s="14">
        <f>INDEX(Variables!$E$5:$E$205,MATCH($A695,Variables!$A$5:$A$205,0))</f>
        <v/>
      </c>
      <c r="K695" s="11">
        <f>LOWER(Settings!$C$4)&amp;".mit."&amp;$A695&amp;IF($C695="","","."&amp;$C695&amp;"."&amp;$B695)&amp;IF(INDEX(Variables!$D$5:$D$205,MATCH($A695,Variables!$A$5:$A$205,0))="","","."&amp;INDEX(Variables!$D$5:$D$205,MATCH($A695,Variables!$A$5:$A$205,0)))&amp;"."&amp;K$5</f>
        <v/>
      </c>
      <c r="L695" s="46">
        <f>L677*Settings!$C$13*(INDEX(L$318:L$329,$D695)+INDEX(L$305:L$316,$D695))</f>
        <v/>
      </c>
      <c r="M695" s="47">
        <f>M677*Settings!$C$13*(INDEX(M$318:M$329,$D695)+INDEX(M$305:M$316,$D695))</f>
        <v/>
      </c>
      <c r="N695" s="47">
        <f>N677*Settings!$C$13*(INDEX(N$318:N$329,$D695)+INDEX(N$305:N$316,$D695))</f>
        <v/>
      </c>
      <c r="O695" s="47">
        <f>O677*Settings!$C$13*(INDEX(O$318:O$329,$D695)+INDEX(O$305:O$316,$D695))</f>
        <v/>
      </c>
      <c r="P695" s="47">
        <f>P677*Settings!$C$13*(INDEX(P$318:P$329,$D695)+INDEX(P$305:P$316,$D695))</f>
        <v/>
      </c>
      <c r="Q695" s="47">
        <f>Q677*Settings!$C$13*(INDEX(Q$318:Q$329,$D695)+INDEX(Q$305:Q$316,$D695))</f>
        <v/>
      </c>
      <c r="R695" s="47">
        <f>R677*Settings!$C$13*(INDEX(R$318:R$329,$D695)+INDEX(R$305:R$316,$D695))</f>
        <v/>
      </c>
      <c r="S695" s="47">
        <f>S677*Settings!$C$13*(INDEX(S$318:S$329,$D695)+INDEX(S$305:S$316,$D695))</f>
        <v/>
      </c>
      <c r="T695" s="47">
        <f>T677*Settings!$C$13*(INDEX(T$318:T$329,$D695)+INDEX(T$305:T$316,$D695))</f>
        <v/>
      </c>
      <c r="U695" s="47">
        <f>U677*Settings!$C$13*(INDEX(U$318:U$329,$D695)+INDEX(U$305:U$316,$D695))</f>
        <v/>
      </c>
      <c r="V695" s="47">
        <f>V677*Settings!$C$13*(INDEX(V$318:V$329,$D695)+INDEX(V$305:V$316,$D695))</f>
        <v/>
      </c>
      <c r="W695" s="47">
        <f>W677*Settings!$C$13*(INDEX(W$318:W$329,$D695)+INDEX(W$305:W$316,$D695))</f>
        <v/>
      </c>
      <c r="X695" s="47">
        <f>X677*Settings!$C$13*(INDEX(X$318:X$329,$D695)+INDEX(X$305:X$316,$D695))</f>
        <v/>
      </c>
      <c r="Y695" s="47">
        <f>Y677*Settings!$C$13*(INDEX(Y$318:Y$329,$D695)+INDEX(Y$305:Y$316,$D695))</f>
        <v/>
      </c>
      <c r="Z695" s="47">
        <f>Z677*Settings!$C$13*(INDEX(Z$318:Z$329,$D695)+INDEX(Z$305:Z$316,$D695))</f>
        <v/>
      </c>
      <c r="AA695" s="47">
        <f>AA677*Settings!$C$13*(INDEX(AA$318:AA$329,$D695)+INDEX(AA$305:AA$316,$D695))</f>
        <v/>
      </c>
      <c r="AB695" s="47">
        <f>AB677*Settings!$C$13*(INDEX(AB$318:AB$329,$D695)+INDEX(AB$305:AB$316,$D695))</f>
        <v/>
      </c>
      <c r="AC695" s="47">
        <f>AC677*Settings!$C$13*(INDEX(AC$318:AC$329,$D695)+INDEX(AC$305:AC$316,$D695))</f>
        <v/>
      </c>
      <c r="AD695" s="58">
        <f>REVENUE(AD677,Settings!$C$13,INDEX(AD$318:AD$329,$D695)+INDEX(AD$305:AD$316,$D695))</f>
        <v/>
      </c>
      <c r="AF695" s="11">
        <f>LOWER(Settings!$C$4)&amp;".mit."&amp;$A695&amp;IF($C695="","","."&amp;$C695&amp;"."&amp;$B695)&amp;IF(INDEX(Variables!$D$5:$D$205,MATCH($A695,Variables!$A$5:$A$205,0))="","","."&amp;INDEX(Variables!$D$5:$D$205,MATCH($A695,Variables!$A$5:$A$205,0)))&amp;"."&amp;AF$5</f>
        <v/>
      </c>
      <c r="AG695" s="46">
        <f>AG677*Settings!$C$13*(INDEX(AG$318:AG$329,$D695)+INDEX(AG$305:AG$316,$D695))</f>
        <v/>
      </c>
      <c r="AH695" s="47">
        <f>AH677*Settings!$C$13*(INDEX(AH$318:AH$329,$D695)+INDEX(AH$305:AH$316,$D695))</f>
        <v/>
      </c>
      <c r="AI695" s="47">
        <f>AI677*Settings!$C$13*(INDEX(AI$318:AI$329,$D695)+INDEX(AI$305:AI$316,$D695))</f>
        <v/>
      </c>
      <c r="AJ695" s="47">
        <f>AJ677*Settings!$C$13*(INDEX(AJ$318:AJ$329,$D695)+INDEX(AJ$305:AJ$316,$D695))</f>
        <v/>
      </c>
      <c r="AK695" s="47">
        <f>AK677*Settings!$C$13*(INDEX(AK$318:AK$329,$D695)+INDEX(AK$305:AK$316,$D695))</f>
        <v/>
      </c>
      <c r="AL695" s="47">
        <f>AL677*Settings!$C$13*(INDEX(AL$318:AL$329,$D695)+INDEX(AL$305:AL$316,$D695))</f>
        <v/>
      </c>
      <c r="AM695" s="47">
        <f>AM677*Settings!$C$13*(INDEX(AM$318:AM$329,$D695)+INDEX(AM$305:AM$316,$D695))</f>
        <v/>
      </c>
      <c r="AN695" s="47">
        <f>AN677*Settings!$C$13*(INDEX(AN$318:AN$329,$D695)+INDEX(AN$305:AN$316,$D695))</f>
        <v/>
      </c>
      <c r="AO695" s="47">
        <f>AO677*Settings!$C$13*(INDEX(AO$318:AO$329,$D695)+INDEX(AO$305:AO$316,$D695))</f>
        <v/>
      </c>
      <c r="AP695" s="47">
        <f>AP677*Settings!$C$13*(INDEX(AP$318:AP$329,$D695)+INDEX(AP$305:AP$316,$D695))</f>
        <v/>
      </c>
      <c r="AQ695" s="47">
        <f>AQ677*Settings!$C$13*(INDEX(AQ$318:AQ$329,$D695)+INDEX(AQ$305:AQ$316,$D695))</f>
        <v/>
      </c>
      <c r="AR695" s="47">
        <f>AR677*Settings!$C$13*(INDEX(AR$318:AR$329,$D695)+INDEX(AR$305:AR$316,$D695))</f>
        <v/>
      </c>
      <c r="AS695" s="47">
        <f>AS677*Settings!$C$13*(INDEX(AS$318:AS$329,$D695)+INDEX(AS$305:AS$316,$D695))</f>
        <v/>
      </c>
      <c r="AT695" s="47">
        <f>AT677*Settings!$C$13*(INDEX(AT$318:AT$329,$D695)+INDEX(AT$305:AT$316,$D695))</f>
        <v/>
      </c>
      <c r="AU695" s="47">
        <f>AU677*Settings!$C$13*(INDEX(AU$318:AU$329,$D695)+INDEX(AU$305:AU$316,$D695))</f>
        <v/>
      </c>
      <c r="AV695" s="47">
        <f>AV677*Settings!$C$13*(INDEX(AV$318:AV$329,$D695)+INDEX(AV$305:AV$316,$D695))</f>
        <v/>
      </c>
      <c r="AW695" s="47">
        <f>AW677*Settings!$C$13*(INDEX(AW$318:AW$329,$D695)+INDEX(AW$305:AW$316,$D695))</f>
        <v/>
      </c>
      <c r="AX695" s="47">
        <f>AX677*Settings!$C$13*(INDEX(AX$318:AX$329,$D695)+INDEX(AX$305:AX$316,$D695))</f>
        <v/>
      </c>
      <c r="AY695" s="58">
        <f>REVENUE(AY677,Settings!$C$13,INDEX(AY$318:AY$329,$D695)+INDEX(AY$305:AY$316,$D695))</f>
        <v/>
      </c>
    </row>
    <row r="696" hidden="1" outlineLevel="2">
      <c r="A696" s="14" t="inlineStr">
        <is>
          <t>rtx</t>
        </is>
      </c>
      <c r="B696" s="14" t="inlineStr">
        <is>
          <t>oop</t>
        </is>
      </c>
      <c r="C696" s="14" t="inlineStr">
        <is>
          <t>ral</t>
        </is>
      </c>
      <c r="D696" s="37">
        <f>INDEX(Inputs!$R$5:$R$132,MATCH($B696&amp;"|"&amp;$C696,Inputs!$A$5:$A$132,0))</f>
        <v/>
      </c>
      <c r="E696" s="36" t="n"/>
      <c r="F696" s="36" t="n"/>
      <c r="G696" s="36" t="n"/>
      <c r="H696" s="14">
        <f>INDEX(Variables!$B$5:$B$205,MATCH($A696,Variables!$A$5:$A$205,0))&amp;IF($C696="",""," | "&amp;INDEX(Mapping!$B$5:$B$26,MATCH($C696,Mapping!$A$5:$A$26,0))&amp;" | "&amp;INDEX(Mapping!$B$30:$B$46,MATCH($B696,Mapping!$A$30:$A$46,0)))</f>
        <v/>
      </c>
      <c r="I696" s="14">
        <f>INDEX(Variables!$C$5:$C$205,MATCH($A696,Variables!$A$5:$A$205,0))</f>
        <v/>
      </c>
      <c r="J696" s="14">
        <f>INDEX(Variables!$E$5:$E$205,MATCH($A696,Variables!$A$5:$A$205,0))</f>
        <v/>
      </c>
      <c r="K696" s="11">
        <f>LOWER(Settings!$C$4)&amp;".mit."&amp;$A696&amp;IF($C696="","","."&amp;$C696&amp;"."&amp;$B696)&amp;IF(INDEX(Variables!$D$5:$D$205,MATCH($A696,Variables!$A$5:$A$205,0))="","","."&amp;INDEX(Variables!$D$5:$D$205,MATCH($A696,Variables!$A$5:$A$205,0)))&amp;"."&amp;K$5</f>
        <v/>
      </c>
      <c r="L696" s="46">
        <f>L678*Settings!$C$13*(INDEX(L$318:L$329,$D696)+INDEX(L$305:L$316,$D696))</f>
        <v/>
      </c>
      <c r="M696" s="47">
        <f>M678*Settings!$C$13*(INDEX(M$318:M$329,$D696)+INDEX(M$305:M$316,$D696))</f>
        <v/>
      </c>
      <c r="N696" s="47">
        <f>N678*Settings!$C$13*(INDEX(N$318:N$329,$D696)+INDEX(N$305:N$316,$D696))</f>
        <v/>
      </c>
      <c r="O696" s="47">
        <f>O678*Settings!$C$13*(INDEX(O$318:O$329,$D696)+INDEX(O$305:O$316,$D696))</f>
        <v/>
      </c>
      <c r="P696" s="47">
        <f>P678*Settings!$C$13*(INDEX(P$318:P$329,$D696)+INDEX(P$305:P$316,$D696))</f>
        <v/>
      </c>
      <c r="Q696" s="47">
        <f>Q678*Settings!$C$13*(INDEX(Q$318:Q$329,$D696)+INDEX(Q$305:Q$316,$D696))</f>
        <v/>
      </c>
      <c r="R696" s="47">
        <f>R678*Settings!$C$13*(INDEX(R$318:R$329,$D696)+INDEX(R$305:R$316,$D696))</f>
        <v/>
      </c>
      <c r="S696" s="47">
        <f>S678*Settings!$C$13*(INDEX(S$318:S$329,$D696)+INDEX(S$305:S$316,$D696))</f>
        <v/>
      </c>
      <c r="T696" s="47">
        <f>T678*Settings!$C$13*(INDEX(T$318:T$329,$D696)+INDEX(T$305:T$316,$D696))</f>
        <v/>
      </c>
      <c r="U696" s="47">
        <f>U678*Settings!$C$13*(INDEX(U$318:U$329,$D696)+INDEX(U$305:U$316,$D696))</f>
        <v/>
      </c>
      <c r="V696" s="47">
        <f>V678*Settings!$C$13*(INDEX(V$318:V$329,$D696)+INDEX(V$305:V$316,$D696))</f>
        <v/>
      </c>
      <c r="W696" s="47">
        <f>W678*Settings!$C$13*(INDEX(W$318:W$329,$D696)+INDEX(W$305:W$316,$D696))</f>
        <v/>
      </c>
      <c r="X696" s="47">
        <f>X678*Settings!$C$13*(INDEX(X$318:X$329,$D696)+INDEX(X$305:X$316,$D696))</f>
        <v/>
      </c>
      <c r="Y696" s="47">
        <f>Y678*Settings!$C$13*(INDEX(Y$318:Y$329,$D696)+INDEX(Y$305:Y$316,$D696))</f>
        <v/>
      </c>
      <c r="Z696" s="47">
        <f>Z678*Settings!$C$13*(INDEX(Z$318:Z$329,$D696)+INDEX(Z$305:Z$316,$D696))</f>
        <v/>
      </c>
      <c r="AA696" s="47">
        <f>AA678*Settings!$C$13*(INDEX(AA$318:AA$329,$D696)+INDEX(AA$305:AA$316,$D696))</f>
        <v/>
      </c>
      <c r="AB696" s="47">
        <f>AB678*Settings!$C$13*(INDEX(AB$318:AB$329,$D696)+INDEX(AB$305:AB$316,$D696))</f>
        <v/>
      </c>
      <c r="AC696" s="47">
        <f>AC678*Settings!$C$13*(INDEX(AC$318:AC$329,$D696)+INDEX(AC$305:AC$316,$D696))</f>
        <v/>
      </c>
      <c r="AD696" s="58">
        <f>REVENUE(AD678,Settings!$C$13,INDEX(AD$318:AD$329,$D696)+INDEX(AD$305:AD$316,$D696))</f>
        <v/>
      </c>
      <c r="AF696" s="11">
        <f>LOWER(Settings!$C$4)&amp;".mit."&amp;$A696&amp;IF($C696="","","."&amp;$C696&amp;"."&amp;$B696)&amp;IF(INDEX(Variables!$D$5:$D$205,MATCH($A696,Variables!$A$5:$A$205,0))="","","."&amp;INDEX(Variables!$D$5:$D$205,MATCH($A696,Variables!$A$5:$A$205,0)))&amp;"."&amp;AF$5</f>
        <v/>
      </c>
      <c r="AG696" s="46">
        <f>AG678*Settings!$C$13*(INDEX(AG$318:AG$329,$D696)+INDEX(AG$305:AG$316,$D696))</f>
        <v/>
      </c>
      <c r="AH696" s="47">
        <f>AH678*Settings!$C$13*(INDEX(AH$318:AH$329,$D696)+INDEX(AH$305:AH$316,$D696))</f>
        <v/>
      </c>
      <c r="AI696" s="47">
        <f>AI678*Settings!$C$13*(INDEX(AI$318:AI$329,$D696)+INDEX(AI$305:AI$316,$D696))</f>
        <v/>
      </c>
      <c r="AJ696" s="47">
        <f>AJ678*Settings!$C$13*(INDEX(AJ$318:AJ$329,$D696)+INDEX(AJ$305:AJ$316,$D696))</f>
        <v/>
      </c>
      <c r="AK696" s="47">
        <f>AK678*Settings!$C$13*(INDEX(AK$318:AK$329,$D696)+INDEX(AK$305:AK$316,$D696))</f>
        <v/>
      </c>
      <c r="AL696" s="47">
        <f>AL678*Settings!$C$13*(INDEX(AL$318:AL$329,$D696)+INDEX(AL$305:AL$316,$D696))</f>
        <v/>
      </c>
      <c r="AM696" s="47">
        <f>AM678*Settings!$C$13*(INDEX(AM$318:AM$329,$D696)+INDEX(AM$305:AM$316,$D696))</f>
        <v/>
      </c>
      <c r="AN696" s="47">
        <f>AN678*Settings!$C$13*(INDEX(AN$318:AN$329,$D696)+INDEX(AN$305:AN$316,$D696))</f>
        <v/>
      </c>
      <c r="AO696" s="47">
        <f>AO678*Settings!$C$13*(INDEX(AO$318:AO$329,$D696)+INDEX(AO$305:AO$316,$D696))</f>
        <v/>
      </c>
      <c r="AP696" s="47">
        <f>AP678*Settings!$C$13*(INDEX(AP$318:AP$329,$D696)+INDEX(AP$305:AP$316,$D696))</f>
        <v/>
      </c>
      <c r="AQ696" s="47">
        <f>AQ678*Settings!$C$13*(INDEX(AQ$318:AQ$329,$D696)+INDEX(AQ$305:AQ$316,$D696))</f>
        <v/>
      </c>
      <c r="AR696" s="47">
        <f>AR678*Settings!$C$13*(INDEX(AR$318:AR$329,$D696)+INDEX(AR$305:AR$316,$D696))</f>
        <v/>
      </c>
      <c r="AS696" s="47">
        <f>AS678*Settings!$C$13*(INDEX(AS$318:AS$329,$D696)+INDEX(AS$305:AS$316,$D696))</f>
        <v/>
      </c>
      <c r="AT696" s="47">
        <f>AT678*Settings!$C$13*(INDEX(AT$318:AT$329,$D696)+INDEX(AT$305:AT$316,$D696))</f>
        <v/>
      </c>
      <c r="AU696" s="47">
        <f>AU678*Settings!$C$13*(INDEX(AU$318:AU$329,$D696)+INDEX(AU$305:AU$316,$D696))</f>
        <v/>
      </c>
      <c r="AV696" s="47">
        <f>AV678*Settings!$C$13*(INDEX(AV$318:AV$329,$D696)+INDEX(AV$305:AV$316,$D696))</f>
        <v/>
      </c>
      <c r="AW696" s="47">
        <f>AW678*Settings!$C$13*(INDEX(AW$318:AW$329,$D696)+INDEX(AW$305:AW$316,$D696))</f>
        <v/>
      </c>
      <c r="AX696" s="47">
        <f>AX678*Settings!$C$13*(INDEX(AX$318:AX$329,$D696)+INDEX(AX$305:AX$316,$D696))</f>
        <v/>
      </c>
      <c r="AY696" s="58">
        <f>REVENUE(AY678,Settings!$C$13,INDEX(AY$318:AY$329,$D696)+INDEX(AY$305:AY$316,$D696))</f>
        <v/>
      </c>
    </row>
    <row r="697" hidden="1" outlineLevel="2">
      <c r="A697" s="14" t="inlineStr">
        <is>
          <t>rtx</t>
        </is>
      </c>
      <c r="B697" s="14" t="inlineStr">
        <is>
          <t>bio</t>
        </is>
      </c>
      <c r="C697" s="14" t="inlineStr">
        <is>
          <t>ral</t>
        </is>
      </c>
      <c r="D697" s="37">
        <f>INDEX(Inputs!$R$5:$R$132,MATCH($B697&amp;"|"&amp;$C697,Inputs!$A$5:$A$132,0))</f>
        <v/>
      </c>
      <c r="E697" s="36" t="n"/>
      <c r="F697" s="36" t="n"/>
      <c r="G697" s="36" t="n"/>
      <c r="H697" s="14">
        <f>INDEX(Variables!$B$5:$B$205,MATCH($A697,Variables!$A$5:$A$205,0))&amp;IF($C697="",""," | "&amp;INDEX(Mapping!$B$5:$B$26,MATCH($C697,Mapping!$A$5:$A$26,0))&amp;" | "&amp;INDEX(Mapping!$B$30:$B$46,MATCH($B697,Mapping!$A$30:$A$46,0)))</f>
        <v/>
      </c>
      <c r="I697" s="14">
        <f>INDEX(Variables!$C$5:$C$205,MATCH($A697,Variables!$A$5:$A$205,0))</f>
        <v/>
      </c>
      <c r="J697" s="14">
        <f>INDEX(Variables!$E$5:$E$205,MATCH($A697,Variables!$A$5:$A$205,0))</f>
        <v/>
      </c>
      <c r="K697" s="11">
        <f>LOWER(Settings!$C$4)&amp;".mit."&amp;$A697&amp;IF($C697="","","."&amp;$C697&amp;"."&amp;$B697)&amp;IF(INDEX(Variables!$D$5:$D$205,MATCH($A697,Variables!$A$5:$A$205,0))="","","."&amp;INDEX(Variables!$D$5:$D$205,MATCH($A697,Variables!$A$5:$A$205,0)))&amp;"."&amp;K$5</f>
        <v/>
      </c>
      <c r="L697" s="46">
        <f>L679*Settings!$C$13*(INDEX(L$318:L$329,$D697)+INDEX(L$305:L$316,$D697))</f>
        <v/>
      </c>
      <c r="M697" s="47">
        <f>M679*Settings!$C$13*(INDEX(M$318:M$329,$D697)+INDEX(M$305:M$316,$D697))</f>
        <v/>
      </c>
      <c r="N697" s="47">
        <f>N679*Settings!$C$13*(INDEX(N$318:N$329,$D697)+INDEX(N$305:N$316,$D697))</f>
        <v/>
      </c>
      <c r="O697" s="47">
        <f>O679*Settings!$C$13*(INDEX(O$318:O$329,$D697)+INDEX(O$305:O$316,$D697))</f>
        <v/>
      </c>
      <c r="P697" s="47">
        <f>P679*Settings!$C$13*(INDEX(P$318:P$329,$D697)+INDEX(P$305:P$316,$D697))</f>
        <v/>
      </c>
      <c r="Q697" s="47">
        <f>Q679*Settings!$C$13*(INDEX(Q$318:Q$329,$D697)+INDEX(Q$305:Q$316,$D697))</f>
        <v/>
      </c>
      <c r="R697" s="47">
        <f>R679*Settings!$C$13*(INDEX(R$318:R$329,$D697)+INDEX(R$305:R$316,$D697))</f>
        <v/>
      </c>
      <c r="S697" s="47">
        <f>S679*Settings!$C$13*(INDEX(S$318:S$329,$D697)+INDEX(S$305:S$316,$D697))</f>
        <v/>
      </c>
      <c r="T697" s="47">
        <f>T679*Settings!$C$13*(INDEX(T$318:T$329,$D697)+INDEX(T$305:T$316,$D697))</f>
        <v/>
      </c>
      <c r="U697" s="47">
        <f>U679*Settings!$C$13*(INDEX(U$318:U$329,$D697)+INDEX(U$305:U$316,$D697))</f>
        <v/>
      </c>
      <c r="V697" s="47">
        <f>V679*Settings!$C$13*(INDEX(V$318:V$329,$D697)+INDEX(V$305:V$316,$D697))</f>
        <v/>
      </c>
      <c r="W697" s="47">
        <f>W679*Settings!$C$13*(INDEX(W$318:W$329,$D697)+INDEX(W$305:W$316,$D697))</f>
        <v/>
      </c>
      <c r="X697" s="47">
        <f>X679*Settings!$C$13*(INDEX(X$318:X$329,$D697)+INDEX(X$305:X$316,$D697))</f>
        <v/>
      </c>
      <c r="Y697" s="47">
        <f>Y679*Settings!$C$13*(INDEX(Y$318:Y$329,$D697)+INDEX(Y$305:Y$316,$D697))</f>
        <v/>
      </c>
      <c r="Z697" s="47">
        <f>Z679*Settings!$C$13*(INDEX(Z$318:Z$329,$D697)+INDEX(Z$305:Z$316,$D697))</f>
        <v/>
      </c>
      <c r="AA697" s="47">
        <f>AA679*Settings!$C$13*(INDEX(AA$318:AA$329,$D697)+INDEX(AA$305:AA$316,$D697))</f>
        <v/>
      </c>
      <c r="AB697" s="47">
        <f>AB679*Settings!$C$13*(INDEX(AB$318:AB$329,$D697)+INDEX(AB$305:AB$316,$D697))</f>
        <v/>
      </c>
      <c r="AC697" s="47">
        <f>AC679*Settings!$C$13*(INDEX(AC$318:AC$329,$D697)+INDEX(AC$305:AC$316,$D697))</f>
        <v/>
      </c>
      <c r="AD697" s="58">
        <f>REVENUE(AD679,Settings!$C$13,INDEX(AD$318:AD$329,$D697)+INDEX(AD$305:AD$316,$D697))</f>
        <v/>
      </c>
      <c r="AF697" s="11">
        <f>LOWER(Settings!$C$4)&amp;".mit."&amp;$A697&amp;IF($C697="","","."&amp;$C697&amp;"."&amp;$B697)&amp;IF(INDEX(Variables!$D$5:$D$205,MATCH($A697,Variables!$A$5:$A$205,0))="","","."&amp;INDEX(Variables!$D$5:$D$205,MATCH($A697,Variables!$A$5:$A$205,0)))&amp;"."&amp;AF$5</f>
        <v/>
      </c>
      <c r="AG697" s="46">
        <f>AG679*Settings!$C$13*(INDEX(AG$318:AG$329,$D697)+INDEX(AG$305:AG$316,$D697))</f>
        <v/>
      </c>
      <c r="AH697" s="47">
        <f>AH679*Settings!$C$13*(INDEX(AH$318:AH$329,$D697)+INDEX(AH$305:AH$316,$D697))</f>
        <v/>
      </c>
      <c r="AI697" s="47">
        <f>AI679*Settings!$C$13*(INDEX(AI$318:AI$329,$D697)+INDEX(AI$305:AI$316,$D697))</f>
        <v/>
      </c>
      <c r="AJ697" s="47">
        <f>AJ679*Settings!$C$13*(INDEX(AJ$318:AJ$329,$D697)+INDEX(AJ$305:AJ$316,$D697))</f>
        <v/>
      </c>
      <c r="AK697" s="47">
        <f>AK679*Settings!$C$13*(INDEX(AK$318:AK$329,$D697)+INDEX(AK$305:AK$316,$D697))</f>
        <v/>
      </c>
      <c r="AL697" s="47">
        <f>AL679*Settings!$C$13*(INDEX(AL$318:AL$329,$D697)+INDEX(AL$305:AL$316,$D697))</f>
        <v/>
      </c>
      <c r="AM697" s="47">
        <f>AM679*Settings!$C$13*(INDEX(AM$318:AM$329,$D697)+INDEX(AM$305:AM$316,$D697))</f>
        <v/>
      </c>
      <c r="AN697" s="47">
        <f>AN679*Settings!$C$13*(INDEX(AN$318:AN$329,$D697)+INDEX(AN$305:AN$316,$D697))</f>
        <v/>
      </c>
      <c r="AO697" s="47">
        <f>AO679*Settings!$C$13*(INDEX(AO$318:AO$329,$D697)+INDEX(AO$305:AO$316,$D697))</f>
        <v/>
      </c>
      <c r="AP697" s="47">
        <f>AP679*Settings!$C$13*(INDEX(AP$318:AP$329,$D697)+INDEX(AP$305:AP$316,$D697))</f>
        <v/>
      </c>
      <c r="AQ697" s="47">
        <f>AQ679*Settings!$C$13*(INDEX(AQ$318:AQ$329,$D697)+INDEX(AQ$305:AQ$316,$D697))</f>
        <v/>
      </c>
      <c r="AR697" s="47">
        <f>AR679*Settings!$C$13*(INDEX(AR$318:AR$329,$D697)+INDEX(AR$305:AR$316,$D697))</f>
        <v/>
      </c>
      <c r="AS697" s="47">
        <f>AS679*Settings!$C$13*(INDEX(AS$318:AS$329,$D697)+INDEX(AS$305:AS$316,$D697))</f>
        <v/>
      </c>
      <c r="AT697" s="47">
        <f>AT679*Settings!$C$13*(INDEX(AT$318:AT$329,$D697)+INDEX(AT$305:AT$316,$D697))</f>
        <v/>
      </c>
      <c r="AU697" s="47">
        <f>AU679*Settings!$C$13*(INDEX(AU$318:AU$329,$D697)+INDEX(AU$305:AU$316,$D697))</f>
        <v/>
      </c>
      <c r="AV697" s="47">
        <f>AV679*Settings!$C$13*(INDEX(AV$318:AV$329,$D697)+INDEX(AV$305:AV$316,$D697))</f>
        <v/>
      </c>
      <c r="AW697" s="47">
        <f>AW679*Settings!$C$13*(INDEX(AW$318:AW$329,$D697)+INDEX(AW$305:AW$316,$D697))</f>
        <v/>
      </c>
      <c r="AX697" s="47">
        <f>AX679*Settings!$C$13*(INDEX(AX$318:AX$329,$D697)+INDEX(AX$305:AX$316,$D697))</f>
        <v/>
      </c>
      <c r="AY697" s="58">
        <f>REVENUE(AY679,Settings!$C$13,INDEX(AY$318:AY$329,$D697)+INDEX(AY$305:AY$316,$D697))</f>
        <v/>
      </c>
    </row>
    <row r="698" hidden="1" outlineLevel="2"/>
    <row r="699" hidden="1" outlineLevel="2">
      <c r="A699" s="14" t="inlineStr">
        <is>
          <t>rsub</t>
        </is>
      </c>
      <c r="B699" s="14" t="inlineStr">
        <is>
          <t>coa</t>
        </is>
      </c>
      <c r="C699" s="14" t="inlineStr">
        <is>
          <t>ral</t>
        </is>
      </c>
      <c r="D699" s="37">
        <f>INDEX(Inputs!$R$5:$R$132,MATCH($B699&amp;"|"&amp;$C699,Inputs!$A$5:$A$132,0))</f>
        <v/>
      </c>
      <c r="E699" s="36" t="n"/>
      <c r="F699" s="36" t="n"/>
      <c r="G699" s="36" t="n"/>
      <c r="H699" s="14">
        <f>INDEX(Variables!$B$5:$B$205,MATCH($A699,Variables!$A$5:$A$205,0))&amp;IF($C699="",""," | "&amp;INDEX(Mapping!$B$5:$B$26,MATCH($C699,Mapping!$A$5:$A$26,0))&amp;" | "&amp;INDEX(Mapping!$B$30:$B$46,MATCH($B699,Mapping!$A$30:$A$46,0)))</f>
        <v/>
      </c>
      <c r="I699" s="14">
        <f>INDEX(Variables!$C$5:$C$205,MATCH($A699,Variables!$A$5:$A$205,0))</f>
        <v/>
      </c>
      <c r="J699" s="14">
        <f>INDEX(Variables!$E$5:$E$205,MATCH($A699,Variables!$A$5:$A$205,0))</f>
        <v/>
      </c>
      <c r="K699" s="11">
        <f>LOWER(Settings!$C$4)&amp;".mit."&amp;$A699&amp;IF($C699="","","."&amp;$C699&amp;"."&amp;$B699)&amp;IF(INDEX(Variables!$D$5:$D$205,MATCH($A699,Variables!$A$5:$A$205,0))="","","."&amp;INDEX(Variables!$D$5:$D$205,MATCH($A699,Variables!$A$5:$A$205,0)))&amp;"."&amp;K$5</f>
        <v/>
      </c>
      <c r="L699" s="46">
        <f>L672*Settings!$C$13*(INDEX(L$331:L$342,$D699))</f>
        <v/>
      </c>
      <c r="M699" s="47">
        <f>M672*Settings!$C$13*(INDEX(M$331:M$342,$D699))</f>
        <v/>
      </c>
      <c r="N699" s="47">
        <f>N672*Settings!$C$13*(INDEX(N$331:N$342,$D699))</f>
        <v/>
      </c>
      <c r="O699" s="47">
        <f>O672*Settings!$C$13*(INDEX(O$331:O$342,$D699))</f>
        <v/>
      </c>
      <c r="P699" s="47">
        <f>P672*Settings!$C$13*(INDEX(P$331:P$342,$D699))</f>
        <v/>
      </c>
      <c r="Q699" s="47">
        <f>Q672*Settings!$C$13*(INDEX(Q$331:Q$342,$D699))</f>
        <v/>
      </c>
      <c r="R699" s="47">
        <f>R672*Settings!$C$13*(INDEX(R$331:R$342,$D699))</f>
        <v/>
      </c>
      <c r="S699" s="47">
        <f>S672*Settings!$C$13*(INDEX(S$331:S$342,$D699))</f>
        <v/>
      </c>
      <c r="T699" s="47">
        <f>T672*Settings!$C$13*(INDEX(T$331:T$342,$D699))</f>
        <v/>
      </c>
      <c r="U699" s="47">
        <f>U672*Settings!$C$13*(INDEX(U$331:U$342,$D699))</f>
        <v/>
      </c>
      <c r="V699" s="47">
        <f>V672*Settings!$C$13*(INDEX(V$331:V$342,$D699))</f>
        <v/>
      </c>
      <c r="W699" s="47">
        <f>W672*Settings!$C$13*(INDEX(W$331:W$342,$D699))</f>
        <v/>
      </c>
      <c r="X699" s="47">
        <f>X672*Settings!$C$13*(INDEX(X$331:X$342,$D699))</f>
        <v/>
      </c>
      <c r="Y699" s="47">
        <f>Y672*Settings!$C$13*(INDEX(Y$331:Y$342,$D699))</f>
        <v/>
      </c>
      <c r="Z699" s="47">
        <f>Z672*Settings!$C$13*(INDEX(Z$331:Z$342,$D699))</f>
        <v/>
      </c>
      <c r="AA699" s="47">
        <f>AA672*Settings!$C$13*(INDEX(AA$331:AA$342,$D699))</f>
        <v/>
      </c>
      <c r="AB699" s="47">
        <f>AB672*Settings!$C$13*(INDEX(AB$331:AB$342,$D699))</f>
        <v/>
      </c>
      <c r="AC699" s="47">
        <f>AC672*Settings!$C$13*(INDEX(AC$331:AC$342,$D699))</f>
        <v/>
      </c>
      <c r="AD699" s="58">
        <f>REVENUE(AD672,Settings!$C$13,INDEX(AD$331:AD$342,$D699))</f>
        <v/>
      </c>
      <c r="AF699" s="11">
        <f>LOWER(Settings!$C$4)&amp;".mit."&amp;$A699&amp;IF($C699="","","."&amp;$C699&amp;"."&amp;$B699)&amp;IF(INDEX(Variables!$D$5:$D$205,MATCH($A699,Variables!$A$5:$A$205,0))="","","."&amp;INDEX(Variables!$D$5:$D$205,MATCH($A699,Variables!$A$5:$A$205,0)))&amp;"."&amp;AF$5</f>
        <v/>
      </c>
      <c r="AG699" s="46">
        <f>AG672*Settings!$C$13*(INDEX(AG$331:AG$342,$D699))</f>
        <v/>
      </c>
      <c r="AH699" s="47">
        <f>AH672*Settings!$C$13*(INDEX(AH$331:AH$342,$D699))</f>
        <v/>
      </c>
      <c r="AI699" s="47">
        <f>AI672*Settings!$C$13*(INDEX(AI$331:AI$342,$D699))</f>
        <v/>
      </c>
      <c r="AJ699" s="47">
        <f>AJ672*Settings!$C$13*(INDEX(AJ$331:AJ$342,$D699))</f>
        <v/>
      </c>
      <c r="AK699" s="47">
        <f>AK672*Settings!$C$13*(INDEX(AK$331:AK$342,$D699))</f>
        <v/>
      </c>
      <c r="AL699" s="47">
        <f>AL672*Settings!$C$13*(INDEX(AL$331:AL$342,$D699))</f>
        <v/>
      </c>
      <c r="AM699" s="47">
        <f>AM672*Settings!$C$13*(INDEX(AM$331:AM$342,$D699))</f>
        <v/>
      </c>
      <c r="AN699" s="47">
        <f>AN672*Settings!$C$13*(INDEX(AN$331:AN$342,$D699))</f>
        <v/>
      </c>
      <c r="AO699" s="47">
        <f>AO672*Settings!$C$13*(INDEX(AO$331:AO$342,$D699))</f>
        <v/>
      </c>
      <c r="AP699" s="47">
        <f>AP672*Settings!$C$13*(INDEX(AP$331:AP$342,$D699))</f>
        <v/>
      </c>
      <c r="AQ699" s="47">
        <f>AQ672*Settings!$C$13*(INDEX(AQ$331:AQ$342,$D699))</f>
        <v/>
      </c>
      <c r="AR699" s="47">
        <f>AR672*Settings!$C$13*(INDEX(AR$331:AR$342,$D699))</f>
        <v/>
      </c>
      <c r="AS699" s="47">
        <f>AS672*Settings!$C$13*(INDEX(AS$331:AS$342,$D699))</f>
        <v/>
      </c>
      <c r="AT699" s="47">
        <f>AT672*Settings!$C$13*(INDEX(AT$331:AT$342,$D699))</f>
        <v/>
      </c>
      <c r="AU699" s="47">
        <f>AU672*Settings!$C$13*(INDEX(AU$331:AU$342,$D699))</f>
        <v/>
      </c>
      <c r="AV699" s="47">
        <f>AV672*Settings!$C$13*(INDEX(AV$331:AV$342,$D699))</f>
        <v/>
      </c>
      <c r="AW699" s="47">
        <f>AW672*Settings!$C$13*(INDEX(AW$331:AW$342,$D699))</f>
        <v/>
      </c>
      <c r="AX699" s="47">
        <f>AX672*Settings!$C$13*(INDEX(AX$331:AX$342,$D699))</f>
        <v/>
      </c>
      <c r="AY699" s="58">
        <f>REVENUE(AY672,Settings!$C$13,INDEX(AY$331:AY$342,$D699))</f>
        <v/>
      </c>
    </row>
    <row r="700" hidden="1" outlineLevel="2">
      <c r="A700" s="14" t="inlineStr">
        <is>
          <t>rsub</t>
        </is>
      </c>
      <c r="B700" s="14" t="inlineStr">
        <is>
          <t>nga</t>
        </is>
      </c>
      <c r="C700" s="14" t="inlineStr">
        <is>
          <t>ral</t>
        </is>
      </c>
      <c r="D700" s="37">
        <f>INDEX(Inputs!$R$5:$R$132,MATCH($B700&amp;"|"&amp;$C700,Inputs!$A$5:$A$132,0))</f>
        <v/>
      </c>
      <c r="E700" s="36" t="n"/>
      <c r="F700" s="36" t="n"/>
      <c r="G700" s="36" t="n"/>
      <c r="H700" s="14">
        <f>INDEX(Variables!$B$5:$B$205,MATCH($A700,Variables!$A$5:$A$205,0))&amp;IF($C700="",""," | "&amp;INDEX(Mapping!$B$5:$B$26,MATCH($C700,Mapping!$A$5:$A$26,0))&amp;" | "&amp;INDEX(Mapping!$B$30:$B$46,MATCH($B700,Mapping!$A$30:$A$46,0)))</f>
        <v/>
      </c>
      <c r="I700" s="14">
        <f>INDEX(Variables!$C$5:$C$205,MATCH($A700,Variables!$A$5:$A$205,0))</f>
        <v/>
      </c>
      <c r="J700" s="14">
        <f>INDEX(Variables!$E$5:$E$205,MATCH($A700,Variables!$A$5:$A$205,0))</f>
        <v/>
      </c>
      <c r="K700" s="11">
        <f>LOWER(Settings!$C$4)&amp;".mit."&amp;$A700&amp;IF($C700="","","."&amp;$C700&amp;"."&amp;$B700)&amp;IF(INDEX(Variables!$D$5:$D$205,MATCH($A700,Variables!$A$5:$A$205,0))="","","."&amp;INDEX(Variables!$D$5:$D$205,MATCH($A700,Variables!$A$5:$A$205,0)))&amp;"."&amp;K$5</f>
        <v/>
      </c>
      <c r="L700" s="46">
        <f>L673*Settings!$C$13*(INDEX(L$331:L$342,$D700))</f>
        <v/>
      </c>
      <c r="M700" s="47">
        <f>M673*Settings!$C$13*(INDEX(M$331:M$342,$D700))</f>
        <v/>
      </c>
      <c r="N700" s="47">
        <f>N673*Settings!$C$13*(INDEX(N$331:N$342,$D700))</f>
        <v/>
      </c>
      <c r="O700" s="47">
        <f>O673*Settings!$C$13*(INDEX(O$331:O$342,$D700))</f>
        <v/>
      </c>
      <c r="P700" s="47">
        <f>P673*Settings!$C$13*(INDEX(P$331:P$342,$D700))</f>
        <v/>
      </c>
      <c r="Q700" s="47">
        <f>Q673*Settings!$C$13*(INDEX(Q$331:Q$342,$D700))</f>
        <v/>
      </c>
      <c r="R700" s="47">
        <f>R673*Settings!$C$13*(INDEX(R$331:R$342,$D700))</f>
        <v/>
      </c>
      <c r="S700" s="47">
        <f>S673*Settings!$C$13*(INDEX(S$331:S$342,$D700))</f>
        <v/>
      </c>
      <c r="T700" s="47">
        <f>T673*Settings!$C$13*(INDEX(T$331:T$342,$D700))</f>
        <v/>
      </c>
      <c r="U700" s="47">
        <f>U673*Settings!$C$13*(INDEX(U$331:U$342,$D700))</f>
        <v/>
      </c>
      <c r="V700" s="47">
        <f>V673*Settings!$C$13*(INDEX(V$331:V$342,$D700))</f>
        <v/>
      </c>
      <c r="W700" s="47">
        <f>W673*Settings!$C$13*(INDEX(W$331:W$342,$D700))</f>
        <v/>
      </c>
      <c r="X700" s="47">
        <f>X673*Settings!$C$13*(INDEX(X$331:X$342,$D700))</f>
        <v/>
      </c>
      <c r="Y700" s="47">
        <f>Y673*Settings!$C$13*(INDEX(Y$331:Y$342,$D700))</f>
        <v/>
      </c>
      <c r="Z700" s="47">
        <f>Z673*Settings!$C$13*(INDEX(Z$331:Z$342,$D700))</f>
        <v/>
      </c>
      <c r="AA700" s="47">
        <f>AA673*Settings!$C$13*(INDEX(AA$331:AA$342,$D700))</f>
        <v/>
      </c>
      <c r="AB700" s="47">
        <f>AB673*Settings!$C$13*(INDEX(AB$331:AB$342,$D700))</f>
        <v/>
      </c>
      <c r="AC700" s="47">
        <f>AC673*Settings!$C$13*(INDEX(AC$331:AC$342,$D700))</f>
        <v/>
      </c>
      <c r="AD700" s="58">
        <f>REVENUE(AD673,Settings!$C$13,INDEX(AD$331:AD$342,$D700))</f>
        <v/>
      </c>
      <c r="AF700" s="11">
        <f>LOWER(Settings!$C$4)&amp;".mit."&amp;$A700&amp;IF($C700="","","."&amp;$C700&amp;"."&amp;$B700)&amp;IF(INDEX(Variables!$D$5:$D$205,MATCH($A700,Variables!$A$5:$A$205,0))="","","."&amp;INDEX(Variables!$D$5:$D$205,MATCH($A700,Variables!$A$5:$A$205,0)))&amp;"."&amp;AF$5</f>
        <v/>
      </c>
      <c r="AG700" s="46">
        <f>AG673*Settings!$C$13*(INDEX(AG$331:AG$342,$D700))</f>
        <v/>
      </c>
      <c r="AH700" s="47">
        <f>AH673*Settings!$C$13*(INDEX(AH$331:AH$342,$D700))</f>
        <v/>
      </c>
      <c r="AI700" s="47">
        <f>AI673*Settings!$C$13*(INDEX(AI$331:AI$342,$D700))</f>
        <v/>
      </c>
      <c r="AJ700" s="47">
        <f>AJ673*Settings!$C$13*(INDEX(AJ$331:AJ$342,$D700))</f>
        <v/>
      </c>
      <c r="AK700" s="47">
        <f>AK673*Settings!$C$13*(INDEX(AK$331:AK$342,$D700))</f>
        <v/>
      </c>
      <c r="AL700" s="47">
        <f>AL673*Settings!$C$13*(INDEX(AL$331:AL$342,$D700))</f>
        <v/>
      </c>
      <c r="AM700" s="47">
        <f>AM673*Settings!$C$13*(INDEX(AM$331:AM$342,$D700))</f>
        <v/>
      </c>
      <c r="AN700" s="47">
        <f>AN673*Settings!$C$13*(INDEX(AN$331:AN$342,$D700))</f>
        <v/>
      </c>
      <c r="AO700" s="47">
        <f>AO673*Settings!$C$13*(INDEX(AO$331:AO$342,$D700))</f>
        <v/>
      </c>
      <c r="AP700" s="47">
        <f>AP673*Settings!$C$13*(INDEX(AP$331:AP$342,$D700))</f>
        <v/>
      </c>
      <c r="AQ700" s="47">
        <f>AQ673*Settings!$C$13*(INDEX(AQ$331:AQ$342,$D700))</f>
        <v/>
      </c>
      <c r="AR700" s="47">
        <f>AR673*Settings!$C$13*(INDEX(AR$331:AR$342,$D700))</f>
        <v/>
      </c>
      <c r="AS700" s="47">
        <f>AS673*Settings!$C$13*(INDEX(AS$331:AS$342,$D700))</f>
        <v/>
      </c>
      <c r="AT700" s="47">
        <f>AT673*Settings!$C$13*(INDEX(AT$331:AT$342,$D700))</f>
        <v/>
      </c>
      <c r="AU700" s="47">
        <f>AU673*Settings!$C$13*(INDEX(AU$331:AU$342,$D700))</f>
        <v/>
      </c>
      <c r="AV700" s="47">
        <f>AV673*Settings!$C$13*(INDEX(AV$331:AV$342,$D700))</f>
        <v/>
      </c>
      <c r="AW700" s="47">
        <f>AW673*Settings!$C$13*(INDEX(AW$331:AW$342,$D700))</f>
        <v/>
      </c>
      <c r="AX700" s="47">
        <f>AX673*Settings!$C$13*(INDEX(AX$331:AX$342,$D700))</f>
        <v/>
      </c>
      <c r="AY700" s="58">
        <f>REVENUE(AY673,Settings!$C$13,INDEX(AY$331:AY$342,$D700))</f>
        <v/>
      </c>
    </row>
    <row r="701" hidden="1" outlineLevel="2">
      <c r="A701" s="14" t="inlineStr">
        <is>
          <t>rsub</t>
        </is>
      </c>
      <c r="B701" s="14" t="inlineStr">
        <is>
          <t>gso</t>
        </is>
      </c>
      <c r="C701" s="14" t="inlineStr">
        <is>
          <t>ral</t>
        </is>
      </c>
      <c r="D701" s="37">
        <f>INDEX(Inputs!$R$5:$R$132,MATCH($B701&amp;"|"&amp;$C701,Inputs!$A$5:$A$132,0))</f>
        <v/>
      </c>
      <c r="E701" s="36" t="n"/>
      <c r="F701" s="36" t="n"/>
      <c r="G701" s="36" t="n"/>
      <c r="H701" s="14">
        <f>INDEX(Variables!$B$5:$B$205,MATCH($A701,Variables!$A$5:$A$205,0))&amp;IF($C701="",""," | "&amp;INDEX(Mapping!$B$5:$B$26,MATCH($C701,Mapping!$A$5:$A$26,0))&amp;" | "&amp;INDEX(Mapping!$B$30:$B$46,MATCH($B701,Mapping!$A$30:$A$46,0)))</f>
        <v/>
      </c>
      <c r="I701" s="14">
        <f>INDEX(Variables!$C$5:$C$205,MATCH($A701,Variables!$A$5:$A$205,0))</f>
        <v/>
      </c>
      <c r="J701" s="14">
        <f>INDEX(Variables!$E$5:$E$205,MATCH($A701,Variables!$A$5:$A$205,0))</f>
        <v/>
      </c>
      <c r="K701" s="11">
        <f>LOWER(Settings!$C$4)&amp;".mit."&amp;$A701&amp;IF($C701="","","."&amp;$C701&amp;"."&amp;$B701)&amp;IF(INDEX(Variables!$D$5:$D$205,MATCH($A701,Variables!$A$5:$A$205,0))="","","."&amp;INDEX(Variables!$D$5:$D$205,MATCH($A701,Variables!$A$5:$A$205,0)))&amp;"."&amp;K$5</f>
        <v/>
      </c>
      <c r="L701" s="46">
        <f>L674*Settings!$C$13*(INDEX(L$331:L$342,$D701))</f>
        <v/>
      </c>
      <c r="M701" s="47">
        <f>M674*Settings!$C$13*(INDEX(M$331:M$342,$D701))</f>
        <v/>
      </c>
      <c r="N701" s="47">
        <f>N674*Settings!$C$13*(INDEX(N$331:N$342,$D701))</f>
        <v/>
      </c>
      <c r="O701" s="47">
        <f>O674*Settings!$C$13*(INDEX(O$331:O$342,$D701))</f>
        <v/>
      </c>
      <c r="P701" s="47">
        <f>P674*Settings!$C$13*(INDEX(P$331:P$342,$D701))</f>
        <v/>
      </c>
      <c r="Q701" s="47">
        <f>Q674*Settings!$C$13*(INDEX(Q$331:Q$342,$D701))</f>
        <v/>
      </c>
      <c r="R701" s="47">
        <f>R674*Settings!$C$13*(INDEX(R$331:R$342,$D701))</f>
        <v/>
      </c>
      <c r="S701" s="47">
        <f>S674*Settings!$C$13*(INDEX(S$331:S$342,$D701))</f>
        <v/>
      </c>
      <c r="T701" s="47">
        <f>T674*Settings!$C$13*(INDEX(T$331:T$342,$D701))</f>
        <v/>
      </c>
      <c r="U701" s="47">
        <f>U674*Settings!$C$13*(INDEX(U$331:U$342,$D701))</f>
        <v/>
      </c>
      <c r="V701" s="47">
        <f>V674*Settings!$C$13*(INDEX(V$331:V$342,$D701))</f>
        <v/>
      </c>
      <c r="W701" s="47">
        <f>W674*Settings!$C$13*(INDEX(W$331:W$342,$D701))</f>
        <v/>
      </c>
      <c r="X701" s="47">
        <f>X674*Settings!$C$13*(INDEX(X$331:X$342,$D701))</f>
        <v/>
      </c>
      <c r="Y701" s="47">
        <f>Y674*Settings!$C$13*(INDEX(Y$331:Y$342,$D701))</f>
        <v/>
      </c>
      <c r="Z701" s="47">
        <f>Z674*Settings!$C$13*(INDEX(Z$331:Z$342,$D701))</f>
        <v/>
      </c>
      <c r="AA701" s="47">
        <f>AA674*Settings!$C$13*(INDEX(AA$331:AA$342,$D701))</f>
        <v/>
      </c>
      <c r="AB701" s="47">
        <f>AB674*Settings!$C$13*(INDEX(AB$331:AB$342,$D701))</f>
        <v/>
      </c>
      <c r="AC701" s="47">
        <f>AC674*Settings!$C$13*(INDEX(AC$331:AC$342,$D701))</f>
        <v/>
      </c>
      <c r="AD701" s="58">
        <f>REVENUE(AD674,Settings!$C$13,INDEX(AD$331:AD$342,$D701))</f>
        <v/>
      </c>
      <c r="AF701" s="11">
        <f>LOWER(Settings!$C$4)&amp;".mit."&amp;$A701&amp;IF($C701="","","."&amp;$C701&amp;"."&amp;$B701)&amp;IF(INDEX(Variables!$D$5:$D$205,MATCH($A701,Variables!$A$5:$A$205,0))="","","."&amp;INDEX(Variables!$D$5:$D$205,MATCH($A701,Variables!$A$5:$A$205,0)))&amp;"."&amp;AF$5</f>
        <v/>
      </c>
      <c r="AG701" s="46">
        <f>AG674*Settings!$C$13*(INDEX(AG$331:AG$342,$D701))</f>
        <v/>
      </c>
      <c r="AH701" s="47">
        <f>AH674*Settings!$C$13*(INDEX(AH$331:AH$342,$D701))</f>
        <v/>
      </c>
      <c r="AI701" s="47">
        <f>AI674*Settings!$C$13*(INDEX(AI$331:AI$342,$D701))</f>
        <v/>
      </c>
      <c r="AJ701" s="47">
        <f>AJ674*Settings!$C$13*(INDEX(AJ$331:AJ$342,$D701))</f>
        <v/>
      </c>
      <c r="AK701" s="47">
        <f>AK674*Settings!$C$13*(INDEX(AK$331:AK$342,$D701))</f>
        <v/>
      </c>
      <c r="AL701" s="47">
        <f>AL674*Settings!$C$13*(INDEX(AL$331:AL$342,$D701))</f>
        <v/>
      </c>
      <c r="AM701" s="47">
        <f>AM674*Settings!$C$13*(INDEX(AM$331:AM$342,$D701))</f>
        <v/>
      </c>
      <c r="AN701" s="47">
        <f>AN674*Settings!$C$13*(INDEX(AN$331:AN$342,$D701))</f>
        <v/>
      </c>
      <c r="AO701" s="47">
        <f>AO674*Settings!$C$13*(INDEX(AO$331:AO$342,$D701))</f>
        <v/>
      </c>
      <c r="AP701" s="47">
        <f>AP674*Settings!$C$13*(INDEX(AP$331:AP$342,$D701))</f>
        <v/>
      </c>
      <c r="AQ701" s="47">
        <f>AQ674*Settings!$C$13*(INDEX(AQ$331:AQ$342,$D701))</f>
        <v/>
      </c>
      <c r="AR701" s="47">
        <f>AR674*Settings!$C$13*(INDEX(AR$331:AR$342,$D701))</f>
        <v/>
      </c>
      <c r="AS701" s="47">
        <f>AS674*Settings!$C$13*(INDEX(AS$331:AS$342,$D701))</f>
        <v/>
      </c>
      <c r="AT701" s="47">
        <f>AT674*Settings!$C$13*(INDEX(AT$331:AT$342,$D701))</f>
        <v/>
      </c>
      <c r="AU701" s="47">
        <f>AU674*Settings!$C$13*(INDEX(AU$331:AU$342,$D701))</f>
        <v/>
      </c>
      <c r="AV701" s="47">
        <f>AV674*Settings!$C$13*(INDEX(AV$331:AV$342,$D701))</f>
        <v/>
      </c>
      <c r="AW701" s="47">
        <f>AW674*Settings!$C$13*(INDEX(AW$331:AW$342,$D701))</f>
        <v/>
      </c>
      <c r="AX701" s="47">
        <f>AX674*Settings!$C$13*(INDEX(AX$331:AX$342,$D701))</f>
        <v/>
      </c>
      <c r="AY701" s="58">
        <f>REVENUE(AY674,Settings!$C$13,INDEX(AY$331:AY$342,$D701))</f>
        <v/>
      </c>
    </row>
    <row r="702" hidden="1" outlineLevel="2">
      <c r="A702" s="14" t="inlineStr">
        <is>
          <t>rsub</t>
        </is>
      </c>
      <c r="B702" s="14" t="inlineStr">
        <is>
          <t>die</t>
        </is>
      </c>
      <c r="C702" s="14" t="inlineStr">
        <is>
          <t>ral</t>
        </is>
      </c>
      <c r="D702" s="37">
        <f>INDEX(Inputs!$R$5:$R$132,MATCH($B702&amp;"|"&amp;$C702,Inputs!$A$5:$A$132,0))</f>
        <v/>
      </c>
      <c r="E702" s="36" t="n"/>
      <c r="F702" s="36" t="n"/>
      <c r="G702" s="36" t="n"/>
      <c r="H702" s="14">
        <f>INDEX(Variables!$B$5:$B$205,MATCH($A702,Variables!$A$5:$A$205,0))&amp;IF($C702="",""," | "&amp;INDEX(Mapping!$B$5:$B$26,MATCH($C702,Mapping!$A$5:$A$26,0))&amp;" | "&amp;INDEX(Mapping!$B$30:$B$46,MATCH($B702,Mapping!$A$30:$A$46,0)))</f>
        <v/>
      </c>
      <c r="I702" s="14">
        <f>INDEX(Variables!$C$5:$C$205,MATCH($A702,Variables!$A$5:$A$205,0))</f>
        <v/>
      </c>
      <c r="J702" s="14">
        <f>INDEX(Variables!$E$5:$E$205,MATCH($A702,Variables!$A$5:$A$205,0))</f>
        <v/>
      </c>
      <c r="K702" s="11">
        <f>LOWER(Settings!$C$4)&amp;".mit."&amp;$A702&amp;IF($C702="","","."&amp;$C702&amp;"."&amp;$B702)&amp;IF(INDEX(Variables!$D$5:$D$205,MATCH($A702,Variables!$A$5:$A$205,0))="","","."&amp;INDEX(Variables!$D$5:$D$205,MATCH($A702,Variables!$A$5:$A$205,0)))&amp;"."&amp;K$5</f>
        <v/>
      </c>
      <c r="L702" s="46">
        <f>L675*Settings!$C$13*(INDEX(L$331:L$342,$D702))</f>
        <v/>
      </c>
      <c r="M702" s="47">
        <f>M675*Settings!$C$13*(INDEX(M$331:M$342,$D702))</f>
        <v/>
      </c>
      <c r="N702" s="47">
        <f>N675*Settings!$C$13*(INDEX(N$331:N$342,$D702))</f>
        <v/>
      </c>
      <c r="O702" s="47">
        <f>O675*Settings!$C$13*(INDEX(O$331:O$342,$D702))</f>
        <v/>
      </c>
      <c r="P702" s="47">
        <f>P675*Settings!$C$13*(INDEX(P$331:P$342,$D702))</f>
        <v/>
      </c>
      <c r="Q702" s="47">
        <f>Q675*Settings!$C$13*(INDEX(Q$331:Q$342,$D702))</f>
        <v/>
      </c>
      <c r="R702" s="47">
        <f>R675*Settings!$C$13*(INDEX(R$331:R$342,$D702))</f>
        <v/>
      </c>
      <c r="S702" s="47">
        <f>S675*Settings!$C$13*(INDEX(S$331:S$342,$D702))</f>
        <v/>
      </c>
      <c r="T702" s="47">
        <f>T675*Settings!$C$13*(INDEX(T$331:T$342,$D702))</f>
        <v/>
      </c>
      <c r="U702" s="47">
        <f>U675*Settings!$C$13*(INDEX(U$331:U$342,$D702))</f>
        <v/>
      </c>
      <c r="V702" s="47">
        <f>V675*Settings!$C$13*(INDEX(V$331:V$342,$D702))</f>
        <v/>
      </c>
      <c r="W702" s="47">
        <f>W675*Settings!$C$13*(INDEX(W$331:W$342,$D702))</f>
        <v/>
      </c>
      <c r="X702" s="47">
        <f>X675*Settings!$C$13*(INDEX(X$331:X$342,$D702))</f>
        <v/>
      </c>
      <c r="Y702" s="47">
        <f>Y675*Settings!$C$13*(INDEX(Y$331:Y$342,$D702))</f>
        <v/>
      </c>
      <c r="Z702" s="47">
        <f>Z675*Settings!$C$13*(INDEX(Z$331:Z$342,$D702))</f>
        <v/>
      </c>
      <c r="AA702" s="47">
        <f>AA675*Settings!$C$13*(INDEX(AA$331:AA$342,$D702))</f>
        <v/>
      </c>
      <c r="AB702" s="47">
        <f>AB675*Settings!$C$13*(INDEX(AB$331:AB$342,$D702))</f>
        <v/>
      </c>
      <c r="AC702" s="47">
        <f>AC675*Settings!$C$13*(INDEX(AC$331:AC$342,$D702))</f>
        <v/>
      </c>
      <c r="AD702" s="58">
        <f>REVENUE(AD675,Settings!$C$13,INDEX(AD$331:AD$342,$D702))</f>
        <v/>
      </c>
      <c r="AF702" s="11">
        <f>LOWER(Settings!$C$4)&amp;".mit."&amp;$A702&amp;IF($C702="","","."&amp;$C702&amp;"."&amp;$B702)&amp;IF(INDEX(Variables!$D$5:$D$205,MATCH($A702,Variables!$A$5:$A$205,0))="","","."&amp;INDEX(Variables!$D$5:$D$205,MATCH($A702,Variables!$A$5:$A$205,0)))&amp;"."&amp;AF$5</f>
        <v/>
      </c>
      <c r="AG702" s="46">
        <f>AG675*Settings!$C$13*(INDEX(AG$331:AG$342,$D702))</f>
        <v/>
      </c>
      <c r="AH702" s="47">
        <f>AH675*Settings!$C$13*(INDEX(AH$331:AH$342,$D702))</f>
        <v/>
      </c>
      <c r="AI702" s="47">
        <f>AI675*Settings!$C$13*(INDEX(AI$331:AI$342,$D702))</f>
        <v/>
      </c>
      <c r="AJ702" s="47">
        <f>AJ675*Settings!$C$13*(INDEX(AJ$331:AJ$342,$D702))</f>
        <v/>
      </c>
      <c r="AK702" s="47">
        <f>AK675*Settings!$C$13*(INDEX(AK$331:AK$342,$D702))</f>
        <v/>
      </c>
      <c r="AL702" s="47">
        <f>AL675*Settings!$C$13*(INDEX(AL$331:AL$342,$D702))</f>
        <v/>
      </c>
      <c r="AM702" s="47">
        <f>AM675*Settings!$C$13*(INDEX(AM$331:AM$342,$D702))</f>
        <v/>
      </c>
      <c r="AN702" s="47">
        <f>AN675*Settings!$C$13*(INDEX(AN$331:AN$342,$D702))</f>
        <v/>
      </c>
      <c r="AO702" s="47">
        <f>AO675*Settings!$C$13*(INDEX(AO$331:AO$342,$D702))</f>
        <v/>
      </c>
      <c r="AP702" s="47">
        <f>AP675*Settings!$C$13*(INDEX(AP$331:AP$342,$D702))</f>
        <v/>
      </c>
      <c r="AQ702" s="47">
        <f>AQ675*Settings!$C$13*(INDEX(AQ$331:AQ$342,$D702))</f>
        <v/>
      </c>
      <c r="AR702" s="47">
        <f>AR675*Settings!$C$13*(INDEX(AR$331:AR$342,$D702))</f>
        <v/>
      </c>
      <c r="AS702" s="47">
        <f>AS675*Settings!$C$13*(INDEX(AS$331:AS$342,$D702))</f>
        <v/>
      </c>
      <c r="AT702" s="47">
        <f>AT675*Settings!$C$13*(INDEX(AT$331:AT$342,$D702))</f>
        <v/>
      </c>
      <c r="AU702" s="47">
        <f>AU675*Settings!$C$13*(INDEX(AU$331:AU$342,$D702))</f>
        <v/>
      </c>
      <c r="AV702" s="47">
        <f>AV675*Settings!$C$13*(INDEX(AV$331:AV$342,$D702))</f>
        <v/>
      </c>
      <c r="AW702" s="47">
        <f>AW675*Settings!$C$13*(INDEX(AW$331:AW$342,$D702))</f>
        <v/>
      </c>
      <c r="AX702" s="47">
        <f>AX675*Settings!$C$13*(INDEX(AX$331:AX$342,$D702))</f>
        <v/>
      </c>
      <c r="AY702" s="58">
        <f>REVENUE(AY675,Settings!$C$13,INDEX(AY$331:AY$342,$D702))</f>
        <v/>
      </c>
    </row>
    <row r="703" hidden="1" outlineLevel="2">
      <c r="A703" s="14" t="inlineStr">
        <is>
          <t>rsub</t>
        </is>
      </c>
      <c r="B703" s="14" t="inlineStr">
        <is>
          <t>lpg</t>
        </is>
      </c>
      <c r="C703" s="14" t="inlineStr">
        <is>
          <t>ral</t>
        </is>
      </c>
      <c r="D703" s="37">
        <f>INDEX(Inputs!$R$5:$R$132,MATCH($B703&amp;"|"&amp;$C703,Inputs!$A$5:$A$132,0))</f>
        <v/>
      </c>
      <c r="E703" s="36" t="n"/>
      <c r="F703" s="36" t="n"/>
      <c r="G703" s="36" t="n"/>
      <c r="H703" s="14">
        <f>INDEX(Variables!$B$5:$B$205,MATCH($A703,Variables!$A$5:$A$205,0))&amp;IF($C703="",""," | "&amp;INDEX(Mapping!$B$5:$B$26,MATCH($C703,Mapping!$A$5:$A$26,0))&amp;" | "&amp;INDEX(Mapping!$B$30:$B$46,MATCH($B703,Mapping!$A$30:$A$46,0)))</f>
        <v/>
      </c>
      <c r="I703" s="14">
        <f>INDEX(Variables!$C$5:$C$205,MATCH($A703,Variables!$A$5:$A$205,0))</f>
        <v/>
      </c>
      <c r="J703" s="14">
        <f>INDEX(Variables!$E$5:$E$205,MATCH($A703,Variables!$A$5:$A$205,0))</f>
        <v/>
      </c>
      <c r="K703" s="11">
        <f>LOWER(Settings!$C$4)&amp;".mit."&amp;$A703&amp;IF($C703="","","."&amp;$C703&amp;"."&amp;$B703)&amp;IF(INDEX(Variables!$D$5:$D$205,MATCH($A703,Variables!$A$5:$A$205,0))="","","."&amp;INDEX(Variables!$D$5:$D$205,MATCH($A703,Variables!$A$5:$A$205,0)))&amp;"."&amp;K$5</f>
        <v/>
      </c>
      <c r="L703" s="46">
        <f>L676*Settings!$C$13*(INDEX(L$331:L$342,$D703))</f>
        <v/>
      </c>
      <c r="M703" s="47">
        <f>M676*Settings!$C$13*(INDEX(M$331:M$342,$D703))</f>
        <v/>
      </c>
      <c r="N703" s="47">
        <f>N676*Settings!$C$13*(INDEX(N$331:N$342,$D703))</f>
        <v/>
      </c>
      <c r="O703" s="47">
        <f>O676*Settings!$C$13*(INDEX(O$331:O$342,$D703))</f>
        <v/>
      </c>
      <c r="P703" s="47">
        <f>P676*Settings!$C$13*(INDEX(P$331:P$342,$D703))</f>
        <v/>
      </c>
      <c r="Q703" s="47">
        <f>Q676*Settings!$C$13*(INDEX(Q$331:Q$342,$D703))</f>
        <v/>
      </c>
      <c r="R703" s="47">
        <f>R676*Settings!$C$13*(INDEX(R$331:R$342,$D703))</f>
        <v/>
      </c>
      <c r="S703" s="47">
        <f>S676*Settings!$C$13*(INDEX(S$331:S$342,$D703))</f>
        <v/>
      </c>
      <c r="T703" s="47">
        <f>T676*Settings!$C$13*(INDEX(T$331:T$342,$D703))</f>
        <v/>
      </c>
      <c r="U703" s="47">
        <f>U676*Settings!$C$13*(INDEX(U$331:U$342,$D703))</f>
        <v/>
      </c>
      <c r="V703" s="47">
        <f>V676*Settings!$C$13*(INDEX(V$331:V$342,$D703))</f>
        <v/>
      </c>
      <c r="W703" s="47">
        <f>W676*Settings!$C$13*(INDEX(W$331:W$342,$D703))</f>
        <v/>
      </c>
      <c r="X703" s="47">
        <f>X676*Settings!$C$13*(INDEX(X$331:X$342,$D703))</f>
        <v/>
      </c>
      <c r="Y703" s="47">
        <f>Y676*Settings!$C$13*(INDEX(Y$331:Y$342,$D703))</f>
        <v/>
      </c>
      <c r="Z703" s="47">
        <f>Z676*Settings!$C$13*(INDEX(Z$331:Z$342,$D703))</f>
        <v/>
      </c>
      <c r="AA703" s="47">
        <f>AA676*Settings!$C$13*(INDEX(AA$331:AA$342,$D703))</f>
        <v/>
      </c>
      <c r="AB703" s="47">
        <f>AB676*Settings!$C$13*(INDEX(AB$331:AB$342,$D703))</f>
        <v/>
      </c>
      <c r="AC703" s="47">
        <f>AC676*Settings!$C$13*(INDEX(AC$331:AC$342,$D703))</f>
        <v/>
      </c>
      <c r="AD703" s="58">
        <f>REVENUE(AD676,Settings!$C$13,INDEX(AD$331:AD$342,$D703))</f>
        <v/>
      </c>
      <c r="AF703" s="11">
        <f>LOWER(Settings!$C$4)&amp;".mit."&amp;$A703&amp;IF($C703="","","."&amp;$C703&amp;"."&amp;$B703)&amp;IF(INDEX(Variables!$D$5:$D$205,MATCH($A703,Variables!$A$5:$A$205,0))="","","."&amp;INDEX(Variables!$D$5:$D$205,MATCH($A703,Variables!$A$5:$A$205,0)))&amp;"."&amp;AF$5</f>
        <v/>
      </c>
      <c r="AG703" s="46">
        <f>AG676*Settings!$C$13*(INDEX(AG$331:AG$342,$D703))</f>
        <v/>
      </c>
      <c r="AH703" s="47">
        <f>AH676*Settings!$C$13*(INDEX(AH$331:AH$342,$D703))</f>
        <v/>
      </c>
      <c r="AI703" s="47">
        <f>AI676*Settings!$C$13*(INDEX(AI$331:AI$342,$D703))</f>
        <v/>
      </c>
      <c r="AJ703" s="47">
        <f>AJ676*Settings!$C$13*(INDEX(AJ$331:AJ$342,$D703))</f>
        <v/>
      </c>
      <c r="AK703" s="47">
        <f>AK676*Settings!$C$13*(INDEX(AK$331:AK$342,$D703))</f>
        <v/>
      </c>
      <c r="AL703" s="47">
        <f>AL676*Settings!$C$13*(INDEX(AL$331:AL$342,$D703))</f>
        <v/>
      </c>
      <c r="AM703" s="47">
        <f>AM676*Settings!$C$13*(INDEX(AM$331:AM$342,$D703))</f>
        <v/>
      </c>
      <c r="AN703" s="47">
        <f>AN676*Settings!$C$13*(INDEX(AN$331:AN$342,$D703))</f>
        <v/>
      </c>
      <c r="AO703" s="47">
        <f>AO676*Settings!$C$13*(INDEX(AO$331:AO$342,$D703))</f>
        <v/>
      </c>
      <c r="AP703" s="47">
        <f>AP676*Settings!$C$13*(INDEX(AP$331:AP$342,$D703))</f>
        <v/>
      </c>
      <c r="AQ703" s="47">
        <f>AQ676*Settings!$C$13*(INDEX(AQ$331:AQ$342,$D703))</f>
        <v/>
      </c>
      <c r="AR703" s="47">
        <f>AR676*Settings!$C$13*(INDEX(AR$331:AR$342,$D703))</f>
        <v/>
      </c>
      <c r="AS703" s="47">
        <f>AS676*Settings!$C$13*(INDEX(AS$331:AS$342,$D703))</f>
        <v/>
      </c>
      <c r="AT703" s="47">
        <f>AT676*Settings!$C$13*(INDEX(AT$331:AT$342,$D703))</f>
        <v/>
      </c>
      <c r="AU703" s="47">
        <f>AU676*Settings!$C$13*(INDEX(AU$331:AU$342,$D703))</f>
        <v/>
      </c>
      <c r="AV703" s="47">
        <f>AV676*Settings!$C$13*(INDEX(AV$331:AV$342,$D703))</f>
        <v/>
      </c>
      <c r="AW703" s="47">
        <f>AW676*Settings!$C$13*(INDEX(AW$331:AW$342,$D703))</f>
        <v/>
      </c>
      <c r="AX703" s="47">
        <f>AX676*Settings!$C$13*(INDEX(AX$331:AX$342,$D703))</f>
        <v/>
      </c>
      <c r="AY703" s="58">
        <f>REVENUE(AY676,Settings!$C$13,INDEX(AY$331:AY$342,$D703))</f>
        <v/>
      </c>
    </row>
    <row r="704" hidden="1" outlineLevel="2">
      <c r="A704" s="14" t="inlineStr">
        <is>
          <t>rsub</t>
        </is>
      </c>
      <c r="B704" s="14" t="inlineStr">
        <is>
          <t>ker</t>
        </is>
      </c>
      <c r="C704" s="14" t="inlineStr">
        <is>
          <t>ral</t>
        </is>
      </c>
      <c r="D704" s="37">
        <f>INDEX(Inputs!$R$5:$R$132,MATCH($B704&amp;"|"&amp;$C704,Inputs!$A$5:$A$132,0))</f>
        <v/>
      </c>
      <c r="E704" s="36" t="n"/>
      <c r="F704" s="36" t="n"/>
      <c r="G704" s="36" t="n"/>
      <c r="H704" s="14">
        <f>INDEX(Variables!$B$5:$B$205,MATCH($A704,Variables!$A$5:$A$205,0))&amp;IF($C704="",""," | "&amp;INDEX(Mapping!$B$5:$B$26,MATCH($C704,Mapping!$A$5:$A$26,0))&amp;" | "&amp;INDEX(Mapping!$B$30:$B$46,MATCH($B704,Mapping!$A$30:$A$46,0)))</f>
        <v/>
      </c>
      <c r="I704" s="14">
        <f>INDEX(Variables!$C$5:$C$205,MATCH($A704,Variables!$A$5:$A$205,0))</f>
        <v/>
      </c>
      <c r="J704" s="14">
        <f>INDEX(Variables!$E$5:$E$205,MATCH($A704,Variables!$A$5:$A$205,0))</f>
        <v/>
      </c>
      <c r="K704" s="11">
        <f>LOWER(Settings!$C$4)&amp;".mit."&amp;$A704&amp;IF($C704="","","."&amp;$C704&amp;"."&amp;$B704)&amp;IF(INDEX(Variables!$D$5:$D$205,MATCH($A704,Variables!$A$5:$A$205,0))="","","."&amp;INDEX(Variables!$D$5:$D$205,MATCH($A704,Variables!$A$5:$A$205,0)))&amp;"."&amp;K$5</f>
        <v/>
      </c>
      <c r="L704" s="46">
        <f>L677*Settings!$C$13*(INDEX(L$331:L$342,$D704))</f>
        <v/>
      </c>
      <c r="M704" s="47">
        <f>M677*Settings!$C$13*(INDEX(M$331:M$342,$D704))</f>
        <v/>
      </c>
      <c r="N704" s="47">
        <f>N677*Settings!$C$13*(INDEX(N$331:N$342,$D704))</f>
        <v/>
      </c>
      <c r="O704" s="47">
        <f>O677*Settings!$C$13*(INDEX(O$331:O$342,$D704))</f>
        <v/>
      </c>
      <c r="P704" s="47">
        <f>P677*Settings!$C$13*(INDEX(P$331:P$342,$D704))</f>
        <v/>
      </c>
      <c r="Q704" s="47">
        <f>Q677*Settings!$C$13*(INDEX(Q$331:Q$342,$D704))</f>
        <v/>
      </c>
      <c r="R704" s="47">
        <f>R677*Settings!$C$13*(INDEX(R$331:R$342,$D704))</f>
        <v/>
      </c>
      <c r="S704" s="47">
        <f>S677*Settings!$C$13*(INDEX(S$331:S$342,$D704))</f>
        <v/>
      </c>
      <c r="T704" s="47">
        <f>T677*Settings!$C$13*(INDEX(T$331:T$342,$D704))</f>
        <v/>
      </c>
      <c r="U704" s="47">
        <f>U677*Settings!$C$13*(INDEX(U$331:U$342,$D704))</f>
        <v/>
      </c>
      <c r="V704" s="47">
        <f>V677*Settings!$C$13*(INDEX(V$331:V$342,$D704))</f>
        <v/>
      </c>
      <c r="W704" s="47">
        <f>W677*Settings!$C$13*(INDEX(W$331:W$342,$D704))</f>
        <v/>
      </c>
      <c r="X704" s="47">
        <f>X677*Settings!$C$13*(INDEX(X$331:X$342,$D704))</f>
        <v/>
      </c>
      <c r="Y704" s="47">
        <f>Y677*Settings!$C$13*(INDEX(Y$331:Y$342,$D704))</f>
        <v/>
      </c>
      <c r="Z704" s="47">
        <f>Z677*Settings!$C$13*(INDEX(Z$331:Z$342,$D704))</f>
        <v/>
      </c>
      <c r="AA704" s="47">
        <f>AA677*Settings!$C$13*(INDEX(AA$331:AA$342,$D704))</f>
        <v/>
      </c>
      <c r="AB704" s="47">
        <f>AB677*Settings!$C$13*(INDEX(AB$331:AB$342,$D704))</f>
        <v/>
      </c>
      <c r="AC704" s="47">
        <f>AC677*Settings!$C$13*(INDEX(AC$331:AC$342,$D704))</f>
        <v/>
      </c>
      <c r="AD704" s="58">
        <f>REVENUE(AD677,Settings!$C$13,INDEX(AD$331:AD$342,$D704))</f>
        <v/>
      </c>
      <c r="AF704" s="11">
        <f>LOWER(Settings!$C$4)&amp;".mit."&amp;$A704&amp;IF($C704="","","."&amp;$C704&amp;"."&amp;$B704)&amp;IF(INDEX(Variables!$D$5:$D$205,MATCH($A704,Variables!$A$5:$A$205,0))="","","."&amp;INDEX(Variables!$D$5:$D$205,MATCH($A704,Variables!$A$5:$A$205,0)))&amp;"."&amp;AF$5</f>
        <v/>
      </c>
      <c r="AG704" s="46">
        <f>AG677*Settings!$C$13*(INDEX(AG$331:AG$342,$D704))</f>
        <v/>
      </c>
      <c r="AH704" s="47">
        <f>AH677*Settings!$C$13*(INDEX(AH$331:AH$342,$D704))</f>
        <v/>
      </c>
      <c r="AI704" s="47">
        <f>AI677*Settings!$C$13*(INDEX(AI$331:AI$342,$D704))</f>
        <v/>
      </c>
      <c r="AJ704" s="47">
        <f>AJ677*Settings!$C$13*(INDEX(AJ$331:AJ$342,$D704))</f>
        <v/>
      </c>
      <c r="AK704" s="47">
        <f>AK677*Settings!$C$13*(INDEX(AK$331:AK$342,$D704))</f>
        <v/>
      </c>
      <c r="AL704" s="47">
        <f>AL677*Settings!$C$13*(INDEX(AL$331:AL$342,$D704))</f>
        <v/>
      </c>
      <c r="AM704" s="47">
        <f>AM677*Settings!$C$13*(INDEX(AM$331:AM$342,$D704))</f>
        <v/>
      </c>
      <c r="AN704" s="47">
        <f>AN677*Settings!$C$13*(INDEX(AN$331:AN$342,$D704))</f>
        <v/>
      </c>
      <c r="AO704" s="47">
        <f>AO677*Settings!$C$13*(INDEX(AO$331:AO$342,$D704))</f>
        <v/>
      </c>
      <c r="AP704" s="47">
        <f>AP677*Settings!$C$13*(INDEX(AP$331:AP$342,$D704))</f>
        <v/>
      </c>
      <c r="AQ704" s="47">
        <f>AQ677*Settings!$C$13*(INDEX(AQ$331:AQ$342,$D704))</f>
        <v/>
      </c>
      <c r="AR704" s="47">
        <f>AR677*Settings!$C$13*(INDEX(AR$331:AR$342,$D704))</f>
        <v/>
      </c>
      <c r="AS704" s="47">
        <f>AS677*Settings!$C$13*(INDEX(AS$331:AS$342,$D704))</f>
        <v/>
      </c>
      <c r="AT704" s="47">
        <f>AT677*Settings!$C$13*(INDEX(AT$331:AT$342,$D704))</f>
        <v/>
      </c>
      <c r="AU704" s="47">
        <f>AU677*Settings!$C$13*(INDEX(AU$331:AU$342,$D704))</f>
        <v/>
      </c>
      <c r="AV704" s="47">
        <f>AV677*Settings!$C$13*(INDEX(AV$331:AV$342,$D704))</f>
        <v/>
      </c>
      <c r="AW704" s="47">
        <f>AW677*Settings!$C$13*(INDEX(AW$331:AW$342,$D704))</f>
        <v/>
      </c>
      <c r="AX704" s="47">
        <f>AX677*Settings!$C$13*(INDEX(AX$331:AX$342,$D704))</f>
        <v/>
      </c>
      <c r="AY704" s="58">
        <f>REVENUE(AY677,Settings!$C$13,INDEX(AY$331:AY$342,$D704))</f>
        <v/>
      </c>
    </row>
    <row r="705" hidden="1" outlineLevel="2">
      <c r="A705" s="14" t="inlineStr">
        <is>
          <t>rsub</t>
        </is>
      </c>
      <c r="B705" s="14" t="inlineStr">
        <is>
          <t>oop</t>
        </is>
      </c>
      <c r="C705" s="14" t="inlineStr">
        <is>
          <t>ral</t>
        </is>
      </c>
      <c r="D705" s="37">
        <f>INDEX(Inputs!$R$5:$R$132,MATCH($B705&amp;"|"&amp;$C705,Inputs!$A$5:$A$132,0))</f>
        <v/>
      </c>
      <c r="E705" s="36" t="n"/>
      <c r="F705" s="36" t="n"/>
      <c r="G705" s="36" t="n"/>
      <c r="H705" s="14">
        <f>INDEX(Variables!$B$5:$B$205,MATCH($A705,Variables!$A$5:$A$205,0))&amp;IF($C705="",""," | "&amp;INDEX(Mapping!$B$5:$B$26,MATCH($C705,Mapping!$A$5:$A$26,0))&amp;" | "&amp;INDEX(Mapping!$B$30:$B$46,MATCH($B705,Mapping!$A$30:$A$46,0)))</f>
        <v/>
      </c>
      <c r="I705" s="14">
        <f>INDEX(Variables!$C$5:$C$205,MATCH($A705,Variables!$A$5:$A$205,0))</f>
        <v/>
      </c>
      <c r="J705" s="14">
        <f>INDEX(Variables!$E$5:$E$205,MATCH($A705,Variables!$A$5:$A$205,0))</f>
        <v/>
      </c>
      <c r="K705" s="11">
        <f>LOWER(Settings!$C$4)&amp;".mit."&amp;$A705&amp;IF($C705="","","."&amp;$C705&amp;"."&amp;$B705)&amp;IF(INDEX(Variables!$D$5:$D$205,MATCH($A705,Variables!$A$5:$A$205,0))="","","."&amp;INDEX(Variables!$D$5:$D$205,MATCH($A705,Variables!$A$5:$A$205,0)))&amp;"."&amp;K$5</f>
        <v/>
      </c>
      <c r="L705" s="46">
        <f>L678*Settings!$C$13*(INDEX(L$331:L$342,$D705))</f>
        <v/>
      </c>
      <c r="M705" s="47">
        <f>M678*Settings!$C$13*(INDEX(M$331:M$342,$D705))</f>
        <v/>
      </c>
      <c r="N705" s="47">
        <f>N678*Settings!$C$13*(INDEX(N$331:N$342,$D705))</f>
        <v/>
      </c>
      <c r="O705" s="47">
        <f>O678*Settings!$C$13*(INDEX(O$331:O$342,$D705))</f>
        <v/>
      </c>
      <c r="P705" s="47">
        <f>P678*Settings!$C$13*(INDEX(P$331:P$342,$D705))</f>
        <v/>
      </c>
      <c r="Q705" s="47">
        <f>Q678*Settings!$C$13*(INDEX(Q$331:Q$342,$D705))</f>
        <v/>
      </c>
      <c r="R705" s="47">
        <f>R678*Settings!$C$13*(INDEX(R$331:R$342,$D705))</f>
        <v/>
      </c>
      <c r="S705" s="47">
        <f>S678*Settings!$C$13*(INDEX(S$331:S$342,$D705))</f>
        <v/>
      </c>
      <c r="T705" s="47">
        <f>T678*Settings!$C$13*(INDEX(T$331:T$342,$D705))</f>
        <v/>
      </c>
      <c r="U705" s="47">
        <f>U678*Settings!$C$13*(INDEX(U$331:U$342,$D705))</f>
        <v/>
      </c>
      <c r="V705" s="47">
        <f>V678*Settings!$C$13*(INDEX(V$331:V$342,$D705))</f>
        <v/>
      </c>
      <c r="W705" s="47">
        <f>W678*Settings!$C$13*(INDEX(W$331:W$342,$D705))</f>
        <v/>
      </c>
      <c r="X705" s="47">
        <f>X678*Settings!$C$13*(INDEX(X$331:X$342,$D705))</f>
        <v/>
      </c>
      <c r="Y705" s="47">
        <f>Y678*Settings!$C$13*(INDEX(Y$331:Y$342,$D705))</f>
        <v/>
      </c>
      <c r="Z705" s="47">
        <f>Z678*Settings!$C$13*(INDEX(Z$331:Z$342,$D705))</f>
        <v/>
      </c>
      <c r="AA705" s="47">
        <f>AA678*Settings!$C$13*(INDEX(AA$331:AA$342,$D705))</f>
        <v/>
      </c>
      <c r="AB705" s="47">
        <f>AB678*Settings!$C$13*(INDEX(AB$331:AB$342,$D705))</f>
        <v/>
      </c>
      <c r="AC705" s="47">
        <f>AC678*Settings!$C$13*(INDEX(AC$331:AC$342,$D705))</f>
        <v/>
      </c>
      <c r="AD705" s="58">
        <f>REVENUE(AD678,Settings!$C$13,INDEX(AD$331:AD$342,$D705))</f>
        <v/>
      </c>
      <c r="AF705" s="11">
        <f>LOWER(Settings!$C$4)&amp;".mit."&amp;$A705&amp;IF($C705="","","."&amp;$C705&amp;"."&amp;$B705)&amp;IF(INDEX(Variables!$D$5:$D$205,MATCH($A705,Variables!$A$5:$A$205,0))="","","."&amp;INDEX(Variables!$D$5:$D$205,MATCH($A705,Variables!$A$5:$A$205,0)))&amp;"."&amp;AF$5</f>
        <v/>
      </c>
      <c r="AG705" s="46">
        <f>AG678*Settings!$C$13*(INDEX(AG$331:AG$342,$D705))</f>
        <v/>
      </c>
      <c r="AH705" s="47">
        <f>AH678*Settings!$C$13*(INDEX(AH$331:AH$342,$D705))</f>
        <v/>
      </c>
      <c r="AI705" s="47">
        <f>AI678*Settings!$C$13*(INDEX(AI$331:AI$342,$D705))</f>
        <v/>
      </c>
      <c r="AJ705" s="47">
        <f>AJ678*Settings!$C$13*(INDEX(AJ$331:AJ$342,$D705))</f>
        <v/>
      </c>
      <c r="AK705" s="47">
        <f>AK678*Settings!$C$13*(INDEX(AK$331:AK$342,$D705))</f>
        <v/>
      </c>
      <c r="AL705" s="47">
        <f>AL678*Settings!$C$13*(INDEX(AL$331:AL$342,$D705))</f>
        <v/>
      </c>
      <c r="AM705" s="47">
        <f>AM678*Settings!$C$13*(INDEX(AM$331:AM$342,$D705))</f>
        <v/>
      </c>
      <c r="AN705" s="47">
        <f>AN678*Settings!$C$13*(INDEX(AN$331:AN$342,$D705))</f>
        <v/>
      </c>
      <c r="AO705" s="47">
        <f>AO678*Settings!$C$13*(INDEX(AO$331:AO$342,$D705))</f>
        <v/>
      </c>
      <c r="AP705" s="47">
        <f>AP678*Settings!$C$13*(INDEX(AP$331:AP$342,$D705))</f>
        <v/>
      </c>
      <c r="AQ705" s="47">
        <f>AQ678*Settings!$C$13*(INDEX(AQ$331:AQ$342,$D705))</f>
        <v/>
      </c>
      <c r="AR705" s="47">
        <f>AR678*Settings!$C$13*(INDEX(AR$331:AR$342,$D705))</f>
        <v/>
      </c>
      <c r="AS705" s="47">
        <f>AS678*Settings!$C$13*(INDEX(AS$331:AS$342,$D705))</f>
        <v/>
      </c>
      <c r="AT705" s="47">
        <f>AT678*Settings!$C$13*(INDEX(AT$331:AT$342,$D705))</f>
        <v/>
      </c>
      <c r="AU705" s="47">
        <f>AU678*Settings!$C$13*(INDEX(AU$331:AU$342,$D705))</f>
        <v/>
      </c>
      <c r="AV705" s="47">
        <f>AV678*Settings!$C$13*(INDEX(AV$331:AV$342,$D705))</f>
        <v/>
      </c>
      <c r="AW705" s="47">
        <f>AW678*Settings!$C$13*(INDEX(AW$331:AW$342,$D705))</f>
        <v/>
      </c>
      <c r="AX705" s="47">
        <f>AX678*Settings!$C$13*(INDEX(AX$331:AX$342,$D705))</f>
        <v/>
      </c>
      <c r="AY705" s="58">
        <f>REVENUE(AY678,Settings!$C$13,INDEX(AY$331:AY$342,$D705))</f>
        <v/>
      </c>
    </row>
    <row r="706" hidden="1" outlineLevel="2">
      <c r="A706" s="14" t="inlineStr">
        <is>
          <t>rsub</t>
        </is>
      </c>
      <c r="B706" s="14" t="inlineStr">
        <is>
          <t>bio</t>
        </is>
      </c>
      <c r="C706" s="14" t="inlineStr">
        <is>
          <t>ral</t>
        </is>
      </c>
      <c r="D706" s="37">
        <f>INDEX(Inputs!$R$5:$R$132,MATCH($B706&amp;"|"&amp;$C706,Inputs!$A$5:$A$132,0))</f>
        <v/>
      </c>
      <c r="E706" s="36" t="n"/>
      <c r="F706" s="36" t="n"/>
      <c r="G706" s="36" t="n"/>
      <c r="H706" s="14">
        <f>INDEX(Variables!$B$5:$B$205,MATCH($A706,Variables!$A$5:$A$205,0))&amp;IF($C706="",""," | "&amp;INDEX(Mapping!$B$5:$B$26,MATCH($C706,Mapping!$A$5:$A$26,0))&amp;" | "&amp;INDEX(Mapping!$B$30:$B$46,MATCH($B706,Mapping!$A$30:$A$46,0)))</f>
        <v/>
      </c>
      <c r="I706" s="14">
        <f>INDEX(Variables!$C$5:$C$205,MATCH($A706,Variables!$A$5:$A$205,0))</f>
        <v/>
      </c>
      <c r="J706" s="14">
        <f>INDEX(Variables!$E$5:$E$205,MATCH($A706,Variables!$A$5:$A$205,0))</f>
        <v/>
      </c>
      <c r="K706" s="11">
        <f>LOWER(Settings!$C$4)&amp;".mit."&amp;$A706&amp;IF($C706="","","."&amp;$C706&amp;"."&amp;$B706)&amp;IF(INDEX(Variables!$D$5:$D$205,MATCH($A706,Variables!$A$5:$A$205,0))="","","."&amp;INDEX(Variables!$D$5:$D$205,MATCH($A706,Variables!$A$5:$A$205,0)))&amp;"."&amp;K$5</f>
        <v/>
      </c>
      <c r="L706" s="46">
        <f>L679*Settings!$C$13*(INDEX(L$331:L$342,$D706))</f>
        <v/>
      </c>
      <c r="M706" s="47">
        <f>M679*Settings!$C$13*(INDEX(M$331:M$342,$D706))</f>
        <v/>
      </c>
      <c r="N706" s="47">
        <f>N679*Settings!$C$13*(INDEX(N$331:N$342,$D706))</f>
        <v/>
      </c>
      <c r="O706" s="47">
        <f>O679*Settings!$C$13*(INDEX(O$331:O$342,$D706))</f>
        <v/>
      </c>
      <c r="P706" s="47">
        <f>P679*Settings!$C$13*(INDEX(P$331:P$342,$D706))</f>
        <v/>
      </c>
      <c r="Q706" s="47">
        <f>Q679*Settings!$C$13*(INDEX(Q$331:Q$342,$D706))</f>
        <v/>
      </c>
      <c r="R706" s="47">
        <f>R679*Settings!$C$13*(INDEX(R$331:R$342,$D706))</f>
        <v/>
      </c>
      <c r="S706" s="47">
        <f>S679*Settings!$C$13*(INDEX(S$331:S$342,$D706))</f>
        <v/>
      </c>
      <c r="T706" s="47">
        <f>T679*Settings!$C$13*(INDEX(T$331:T$342,$D706))</f>
        <v/>
      </c>
      <c r="U706" s="47">
        <f>U679*Settings!$C$13*(INDEX(U$331:U$342,$D706))</f>
        <v/>
      </c>
      <c r="V706" s="47">
        <f>V679*Settings!$C$13*(INDEX(V$331:V$342,$D706))</f>
        <v/>
      </c>
      <c r="W706" s="47">
        <f>W679*Settings!$C$13*(INDEX(W$331:W$342,$D706))</f>
        <v/>
      </c>
      <c r="X706" s="47">
        <f>X679*Settings!$C$13*(INDEX(X$331:X$342,$D706))</f>
        <v/>
      </c>
      <c r="Y706" s="47">
        <f>Y679*Settings!$C$13*(INDEX(Y$331:Y$342,$D706))</f>
        <v/>
      </c>
      <c r="Z706" s="47">
        <f>Z679*Settings!$C$13*(INDEX(Z$331:Z$342,$D706))</f>
        <v/>
      </c>
      <c r="AA706" s="47">
        <f>AA679*Settings!$C$13*(INDEX(AA$331:AA$342,$D706))</f>
        <v/>
      </c>
      <c r="AB706" s="47">
        <f>AB679*Settings!$C$13*(INDEX(AB$331:AB$342,$D706))</f>
        <v/>
      </c>
      <c r="AC706" s="47">
        <f>AC679*Settings!$C$13*(INDEX(AC$331:AC$342,$D706))</f>
        <v/>
      </c>
      <c r="AD706" s="58">
        <f>REVENUE(AD679,Settings!$C$13,INDEX(AD$331:AD$342,$D706))</f>
        <v/>
      </c>
      <c r="AF706" s="11">
        <f>LOWER(Settings!$C$4)&amp;".mit."&amp;$A706&amp;IF($C706="","","."&amp;$C706&amp;"."&amp;$B706)&amp;IF(INDEX(Variables!$D$5:$D$205,MATCH($A706,Variables!$A$5:$A$205,0))="","","."&amp;INDEX(Variables!$D$5:$D$205,MATCH($A706,Variables!$A$5:$A$205,0)))&amp;"."&amp;AF$5</f>
        <v/>
      </c>
      <c r="AG706" s="46">
        <f>AG679*Settings!$C$13*(INDEX(AG$331:AG$342,$D706))</f>
        <v/>
      </c>
      <c r="AH706" s="47">
        <f>AH679*Settings!$C$13*(INDEX(AH$331:AH$342,$D706))</f>
        <v/>
      </c>
      <c r="AI706" s="47">
        <f>AI679*Settings!$C$13*(INDEX(AI$331:AI$342,$D706))</f>
        <v/>
      </c>
      <c r="AJ706" s="47">
        <f>AJ679*Settings!$C$13*(INDEX(AJ$331:AJ$342,$D706))</f>
        <v/>
      </c>
      <c r="AK706" s="47">
        <f>AK679*Settings!$C$13*(INDEX(AK$331:AK$342,$D706))</f>
        <v/>
      </c>
      <c r="AL706" s="47">
        <f>AL679*Settings!$C$13*(INDEX(AL$331:AL$342,$D706))</f>
        <v/>
      </c>
      <c r="AM706" s="47">
        <f>AM679*Settings!$C$13*(INDEX(AM$331:AM$342,$D706))</f>
        <v/>
      </c>
      <c r="AN706" s="47">
        <f>AN679*Settings!$C$13*(INDEX(AN$331:AN$342,$D706))</f>
        <v/>
      </c>
      <c r="AO706" s="47">
        <f>AO679*Settings!$C$13*(INDEX(AO$331:AO$342,$D706))</f>
        <v/>
      </c>
      <c r="AP706" s="47">
        <f>AP679*Settings!$C$13*(INDEX(AP$331:AP$342,$D706))</f>
        <v/>
      </c>
      <c r="AQ706" s="47">
        <f>AQ679*Settings!$C$13*(INDEX(AQ$331:AQ$342,$D706))</f>
        <v/>
      </c>
      <c r="AR706" s="47">
        <f>AR679*Settings!$C$13*(INDEX(AR$331:AR$342,$D706))</f>
        <v/>
      </c>
      <c r="AS706" s="47">
        <f>AS679*Settings!$C$13*(INDEX(AS$331:AS$342,$D706))</f>
        <v/>
      </c>
      <c r="AT706" s="47">
        <f>AT679*Settings!$C$13*(INDEX(AT$331:AT$342,$D706))</f>
        <v/>
      </c>
      <c r="AU706" s="47">
        <f>AU679*Settings!$C$13*(INDEX(AU$331:AU$342,$D706))</f>
        <v/>
      </c>
      <c r="AV706" s="47">
        <f>AV679*Settings!$C$13*(INDEX(AV$331:AV$342,$D706))</f>
        <v/>
      </c>
      <c r="AW706" s="47">
        <f>AW679*Settings!$C$13*(INDEX(AW$331:AW$342,$D706))</f>
        <v/>
      </c>
      <c r="AX706" s="47">
        <f>AX679*Settings!$C$13*(INDEX(AX$331:AX$342,$D706))</f>
        <v/>
      </c>
      <c r="AY706" s="58">
        <f>REVENUE(AY679,Settings!$C$13,INDEX(AY$331:AY$342,$D706))</f>
        <v/>
      </c>
    </row>
    <row r="707" hidden="1" outlineLevel="2"/>
    <row r="708" hidden="1" outlineLevel="2">
      <c r="A708" s="14" t="inlineStr">
        <is>
          <t>rnew</t>
        </is>
      </c>
      <c r="B708" s="14" t="inlineStr">
        <is>
          <t>coa</t>
        </is>
      </c>
      <c r="C708" s="14" t="inlineStr">
        <is>
          <t>ral</t>
        </is>
      </c>
      <c r="D708" s="37">
        <f>INDEX(Inputs!$S$5:$S$132,MATCH($B708&amp;"|"&amp;$C708,Inputs!$A$5:$A$132,0))</f>
        <v/>
      </c>
      <c r="E708" s="36" t="n"/>
      <c r="F708" s="36" t="n"/>
      <c r="G708" s="36" t="n"/>
      <c r="H708" s="14">
        <f>INDEX(Variables!$B$5:$B$205,MATCH($A708,Variables!$A$5:$A$205,0))&amp;IF($C708="",""," | "&amp;INDEX(Mapping!$B$5:$B$26,MATCH($C708,Mapping!$A$5:$A$26,0))&amp;" | "&amp;INDEX(Mapping!$B$30:$B$46,MATCH($B708,Mapping!$A$30:$A$46,0)))</f>
        <v/>
      </c>
      <c r="I708" s="14">
        <f>INDEX(Variables!$C$5:$C$205,MATCH($A708,Variables!$A$5:$A$205,0))</f>
        <v/>
      </c>
      <c r="J708" s="14">
        <f>INDEX(Variables!$E$5:$E$205,MATCH($A708,Variables!$A$5:$A$205,0))</f>
        <v/>
      </c>
      <c r="K708" s="11">
        <f>LOWER(Settings!$C$4)&amp;".mit."&amp;$A708&amp;IF($C708="","","."&amp;$C708&amp;"."&amp;$B708)&amp;IF(INDEX(Variables!$D$5:$D$205,MATCH($A708,Variables!$A$5:$A$205,0))="","","."&amp;INDEX(Variables!$D$5:$D$205,MATCH($A708,Variables!$A$5:$A$205,0)))&amp;"."&amp;K$5</f>
        <v/>
      </c>
      <c r="L708" s="46">
        <f>L672*Settings!$C$13*(L618+L636+L627*L$195+L645*$D708)</f>
        <v/>
      </c>
      <c r="M708" s="47">
        <f>M672*Settings!$C$13*(M618+M636+M627*M$195+M645*$D708)</f>
        <v/>
      </c>
      <c r="N708" s="47">
        <f>N672*Settings!$C$13*(N618+N636+N627*N$195+N645*$D708)</f>
        <v/>
      </c>
      <c r="O708" s="47">
        <f>O672*Settings!$C$13*(O618+O636+O627*O$195+O645*$D708)</f>
        <v/>
      </c>
      <c r="P708" s="47">
        <f>P672*Settings!$C$13*(P618+P636+P627*P$195+P645*$D708)</f>
        <v/>
      </c>
      <c r="Q708" s="47">
        <f>Q672*Settings!$C$13*(Q618+Q636+Q627*Q$195+Q645*$D708)</f>
        <v/>
      </c>
      <c r="R708" s="47">
        <f>R672*Settings!$C$13*(R618+R636+R627*R$195+R645*$D708)</f>
        <v/>
      </c>
      <c r="S708" s="47">
        <f>S672*Settings!$C$13*(S618+S636+S627*S$195+S645*$D708)</f>
        <v/>
      </c>
      <c r="T708" s="47">
        <f>T672*Settings!$C$13*(T618+T636+T627*T$195+T645*$D708)</f>
        <v/>
      </c>
      <c r="U708" s="47">
        <f>U672*Settings!$C$13*(U618+U636+U627*U$195+U645*$D708)</f>
        <v/>
      </c>
      <c r="V708" s="47">
        <f>V672*Settings!$C$13*(V618+V636+V627*V$195+V645*$D708)</f>
        <v/>
      </c>
      <c r="W708" s="47">
        <f>W672*Settings!$C$13*(W618+W636+W627*W$195+W645*$D708)</f>
        <v/>
      </c>
      <c r="X708" s="47">
        <f>X672*Settings!$C$13*(X618+X636+X627*X$195+X645*$D708)</f>
        <v/>
      </c>
      <c r="Y708" s="47">
        <f>Y672*Settings!$C$13*(Y618+Y636+Y627*Y$195+Y645*$D708)</f>
        <v/>
      </c>
      <c r="Z708" s="47">
        <f>Z672*Settings!$C$13*(Z618+Z636+Z627*Z$195+Z645*$D708)</f>
        <v/>
      </c>
      <c r="AA708" s="47">
        <f>AA672*Settings!$C$13*(AA618+AA636+AA627*AA$195+AA645*$D708)</f>
        <v/>
      </c>
      <c r="AB708" s="47">
        <f>AB672*Settings!$C$13*(AB618+AB636+AB627*AB$195+AB645*$D708)</f>
        <v/>
      </c>
      <c r="AC708" s="47">
        <f>AC672*Settings!$C$13*(AC618+AC636+AC627*AC$195+AC645*$D708)</f>
        <v/>
      </c>
      <c r="AD708" s="58">
        <f>REVENUE(AD672,Settings!$C$13,NEWREVRATE(AD618,AD636,AD627,AD$195,AD645,$D708))</f>
        <v/>
      </c>
      <c r="AF708" s="11">
        <f>LOWER(Settings!$C$4)&amp;".mit."&amp;$A708&amp;IF($C708="","","."&amp;$C708&amp;"."&amp;$B708)&amp;IF(INDEX(Variables!$D$5:$D$205,MATCH($A708,Variables!$A$5:$A$205,0))="","","."&amp;INDEX(Variables!$D$5:$D$205,MATCH($A708,Variables!$A$5:$A$205,0)))&amp;"."&amp;AF$5</f>
        <v/>
      </c>
      <c r="AG708" s="46">
        <f>AG672*Settings!$C$13*(AG618+AG636+AG627*AG$195+AG645*$D708)</f>
        <v/>
      </c>
      <c r="AH708" s="47">
        <f>AH672*Settings!$C$13*(AH618+AH636+AH627*AH$195+AH645*$D708)</f>
        <v/>
      </c>
      <c r="AI708" s="47">
        <f>AI672*Settings!$C$13*(AI618+AI636+AI627*AI$195+AI645*$D708)</f>
        <v/>
      </c>
      <c r="AJ708" s="47">
        <f>AJ672*Settings!$C$13*(AJ618+AJ636+AJ627*AJ$195+AJ645*$D708)</f>
        <v/>
      </c>
      <c r="AK708" s="47">
        <f>AK672*Settings!$C$13*(AK618+AK636+AK627*AK$195+AK645*$D708)</f>
        <v/>
      </c>
      <c r="AL708" s="47">
        <f>AL672*Settings!$C$13*(AL618+AL636+AL627*AL$195+AL645*$D708)</f>
        <v/>
      </c>
      <c r="AM708" s="47">
        <f>AM672*Settings!$C$13*(AM618+AM636+AM627*AM$195+AM645*$D708)</f>
        <v/>
      </c>
      <c r="AN708" s="47">
        <f>AN672*Settings!$C$13*(AN618+AN636+AN627*AN$195+AN645*$D708)</f>
        <v/>
      </c>
      <c r="AO708" s="47">
        <f>AO672*Settings!$C$13*(AO618+AO636+AO627*AO$195+AO645*$D708)</f>
        <v/>
      </c>
      <c r="AP708" s="47">
        <f>AP672*Settings!$C$13*(AP618+AP636+AP627*AP$195+AP645*$D708)</f>
        <v/>
      </c>
      <c r="AQ708" s="47">
        <f>AQ672*Settings!$C$13*(AQ618+AQ636+AQ627*AQ$195+AQ645*$D708)</f>
        <v/>
      </c>
      <c r="AR708" s="47">
        <f>AR672*Settings!$C$13*(AR618+AR636+AR627*AR$195+AR645*$D708)</f>
        <v/>
      </c>
      <c r="AS708" s="47">
        <f>AS672*Settings!$C$13*(AS618+AS636+AS627*AS$195+AS645*$D708)</f>
        <v/>
      </c>
      <c r="AT708" s="47">
        <f>AT672*Settings!$C$13*(AT618+AT636+AT627*AT$195+AT645*$D708)</f>
        <v/>
      </c>
      <c r="AU708" s="47">
        <f>AU672*Settings!$C$13*(AU618+AU636+AU627*AU$195+AU645*$D708)</f>
        <v/>
      </c>
      <c r="AV708" s="47">
        <f>AV672*Settings!$C$13*(AV618+AV636+AV627*AV$195+AV645*$D708)</f>
        <v/>
      </c>
      <c r="AW708" s="47">
        <f>AW672*Settings!$C$13*(AW618+AW636+AW627*AW$195+AW645*$D708)</f>
        <v/>
      </c>
      <c r="AX708" s="47">
        <f>AX672*Settings!$C$13*(AX618+AX636+AX627*AX$195+AX645*$D708)</f>
        <v/>
      </c>
      <c r="AY708" s="58">
        <f>REVENUE(AY672,Settings!$C$13,NEWREVRATE(AY618,AY636,AY627,AY$195,AY645,$D708))</f>
        <v/>
      </c>
    </row>
    <row r="709" hidden="1" outlineLevel="2">
      <c r="A709" s="14" t="inlineStr">
        <is>
          <t>rnew</t>
        </is>
      </c>
      <c r="B709" s="14" t="inlineStr">
        <is>
          <t>nga</t>
        </is>
      </c>
      <c r="C709" s="14" t="inlineStr">
        <is>
          <t>ral</t>
        </is>
      </c>
      <c r="D709" s="37">
        <f>INDEX(Inputs!$S$5:$S$132,MATCH($B709&amp;"|"&amp;$C709,Inputs!$A$5:$A$132,0))</f>
        <v/>
      </c>
      <c r="E709" s="36" t="n"/>
      <c r="F709" s="36" t="n"/>
      <c r="G709" s="36" t="n"/>
      <c r="H709" s="14">
        <f>INDEX(Variables!$B$5:$B$205,MATCH($A709,Variables!$A$5:$A$205,0))&amp;IF($C709="",""," | "&amp;INDEX(Mapping!$B$5:$B$26,MATCH($C709,Mapping!$A$5:$A$26,0))&amp;" | "&amp;INDEX(Mapping!$B$30:$B$46,MATCH($B709,Mapping!$A$30:$A$46,0)))</f>
        <v/>
      </c>
      <c r="I709" s="14">
        <f>INDEX(Variables!$C$5:$C$205,MATCH($A709,Variables!$A$5:$A$205,0))</f>
        <v/>
      </c>
      <c r="J709" s="14">
        <f>INDEX(Variables!$E$5:$E$205,MATCH($A709,Variables!$A$5:$A$205,0))</f>
        <v/>
      </c>
      <c r="K709" s="11">
        <f>LOWER(Settings!$C$4)&amp;".mit."&amp;$A709&amp;IF($C709="","","."&amp;$C709&amp;"."&amp;$B709)&amp;IF(INDEX(Variables!$D$5:$D$205,MATCH($A709,Variables!$A$5:$A$205,0))="","","."&amp;INDEX(Variables!$D$5:$D$205,MATCH($A709,Variables!$A$5:$A$205,0)))&amp;"."&amp;K$5</f>
        <v/>
      </c>
      <c r="L709" s="46">
        <f>L673*Settings!$C$13*(L619+L637+L628*L$195+L646*$D709)</f>
        <v/>
      </c>
      <c r="M709" s="47">
        <f>M673*Settings!$C$13*(M619+M637+M628*M$195+M646*$D709)</f>
        <v/>
      </c>
      <c r="N709" s="47">
        <f>N673*Settings!$C$13*(N619+N637+N628*N$195+N646*$D709)</f>
        <v/>
      </c>
      <c r="O709" s="47">
        <f>O673*Settings!$C$13*(O619+O637+O628*O$195+O646*$D709)</f>
        <v/>
      </c>
      <c r="P709" s="47">
        <f>P673*Settings!$C$13*(P619+P637+P628*P$195+P646*$D709)</f>
        <v/>
      </c>
      <c r="Q709" s="47">
        <f>Q673*Settings!$C$13*(Q619+Q637+Q628*Q$195+Q646*$D709)</f>
        <v/>
      </c>
      <c r="R709" s="47">
        <f>R673*Settings!$C$13*(R619+R637+R628*R$195+R646*$D709)</f>
        <v/>
      </c>
      <c r="S709" s="47">
        <f>S673*Settings!$C$13*(S619+S637+S628*S$195+S646*$D709)</f>
        <v/>
      </c>
      <c r="T709" s="47">
        <f>T673*Settings!$C$13*(T619+T637+T628*T$195+T646*$D709)</f>
        <v/>
      </c>
      <c r="U709" s="47">
        <f>U673*Settings!$C$13*(U619+U637+U628*U$195+U646*$D709)</f>
        <v/>
      </c>
      <c r="V709" s="47">
        <f>V673*Settings!$C$13*(V619+V637+V628*V$195+V646*$D709)</f>
        <v/>
      </c>
      <c r="W709" s="47">
        <f>W673*Settings!$C$13*(W619+W637+W628*W$195+W646*$D709)</f>
        <v/>
      </c>
      <c r="X709" s="47">
        <f>X673*Settings!$C$13*(X619+X637+X628*X$195+X646*$D709)</f>
        <v/>
      </c>
      <c r="Y709" s="47">
        <f>Y673*Settings!$C$13*(Y619+Y637+Y628*Y$195+Y646*$D709)</f>
        <v/>
      </c>
      <c r="Z709" s="47">
        <f>Z673*Settings!$C$13*(Z619+Z637+Z628*Z$195+Z646*$D709)</f>
        <v/>
      </c>
      <c r="AA709" s="47">
        <f>AA673*Settings!$C$13*(AA619+AA637+AA628*AA$195+AA646*$D709)</f>
        <v/>
      </c>
      <c r="AB709" s="47">
        <f>AB673*Settings!$C$13*(AB619+AB637+AB628*AB$195+AB646*$D709)</f>
        <v/>
      </c>
      <c r="AC709" s="47">
        <f>AC673*Settings!$C$13*(AC619+AC637+AC628*AC$195+AC646*$D709)</f>
        <v/>
      </c>
      <c r="AD709" s="58">
        <f>REVENUE(AD673,Settings!$C$13,NEWREVRATE(AD619,AD637,AD628,AD$195,AD646,$D709))</f>
        <v/>
      </c>
      <c r="AF709" s="11">
        <f>LOWER(Settings!$C$4)&amp;".mit."&amp;$A709&amp;IF($C709="","","."&amp;$C709&amp;"."&amp;$B709)&amp;IF(INDEX(Variables!$D$5:$D$205,MATCH($A709,Variables!$A$5:$A$205,0))="","","."&amp;INDEX(Variables!$D$5:$D$205,MATCH($A709,Variables!$A$5:$A$205,0)))&amp;"."&amp;AF$5</f>
        <v/>
      </c>
      <c r="AG709" s="46">
        <f>AG673*Settings!$C$13*(AG619+AG637+AG628*AG$195+AG646*$D709)</f>
        <v/>
      </c>
      <c r="AH709" s="47">
        <f>AH673*Settings!$C$13*(AH619+AH637+AH628*AH$195+AH646*$D709)</f>
        <v/>
      </c>
      <c r="AI709" s="47">
        <f>AI673*Settings!$C$13*(AI619+AI637+AI628*AI$195+AI646*$D709)</f>
        <v/>
      </c>
      <c r="AJ709" s="47">
        <f>AJ673*Settings!$C$13*(AJ619+AJ637+AJ628*AJ$195+AJ646*$D709)</f>
        <v/>
      </c>
      <c r="AK709" s="47">
        <f>AK673*Settings!$C$13*(AK619+AK637+AK628*AK$195+AK646*$D709)</f>
        <v/>
      </c>
      <c r="AL709" s="47">
        <f>AL673*Settings!$C$13*(AL619+AL637+AL628*AL$195+AL646*$D709)</f>
        <v/>
      </c>
      <c r="AM709" s="47">
        <f>AM673*Settings!$C$13*(AM619+AM637+AM628*AM$195+AM646*$D709)</f>
        <v/>
      </c>
      <c r="AN709" s="47">
        <f>AN673*Settings!$C$13*(AN619+AN637+AN628*AN$195+AN646*$D709)</f>
        <v/>
      </c>
      <c r="AO709" s="47">
        <f>AO673*Settings!$C$13*(AO619+AO637+AO628*AO$195+AO646*$D709)</f>
        <v/>
      </c>
      <c r="AP709" s="47">
        <f>AP673*Settings!$C$13*(AP619+AP637+AP628*AP$195+AP646*$D709)</f>
        <v/>
      </c>
      <c r="AQ709" s="47">
        <f>AQ673*Settings!$C$13*(AQ619+AQ637+AQ628*AQ$195+AQ646*$D709)</f>
        <v/>
      </c>
      <c r="AR709" s="47">
        <f>AR673*Settings!$C$13*(AR619+AR637+AR628*AR$195+AR646*$D709)</f>
        <v/>
      </c>
      <c r="AS709" s="47">
        <f>AS673*Settings!$C$13*(AS619+AS637+AS628*AS$195+AS646*$D709)</f>
        <v/>
      </c>
      <c r="AT709" s="47">
        <f>AT673*Settings!$C$13*(AT619+AT637+AT628*AT$195+AT646*$D709)</f>
        <v/>
      </c>
      <c r="AU709" s="47">
        <f>AU673*Settings!$C$13*(AU619+AU637+AU628*AU$195+AU646*$D709)</f>
        <v/>
      </c>
      <c r="AV709" s="47">
        <f>AV673*Settings!$C$13*(AV619+AV637+AV628*AV$195+AV646*$D709)</f>
        <v/>
      </c>
      <c r="AW709" s="47">
        <f>AW673*Settings!$C$13*(AW619+AW637+AW628*AW$195+AW646*$D709)</f>
        <v/>
      </c>
      <c r="AX709" s="47">
        <f>AX673*Settings!$C$13*(AX619+AX637+AX628*AX$195+AX646*$D709)</f>
        <v/>
      </c>
      <c r="AY709" s="58">
        <f>REVENUE(AY673,Settings!$C$13,NEWREVRATE(AY619,AY637,AY628,AY$195,AY646,$D709))</f>
        <v/>
      </c>
    </row>
    <row r="710" hidden="1" outlineLevel="2">
      <c r="A710" s="14" t="inlineStr">
        <is>
          <t>rnew</t>
        </is>
      </c>
      <c r="B710" s="14" t="inlineStr">
        <is>
          <t>gso</t>
        </is>
      </c>
      <c r="C710" s="14" t="inlineStr">
        <is>
          <t>ral</t>
        </is>
      </c>
      <c r="D710" s="37">
        <f>INDEX(Inputs!$S$5:$S$132,MATCH($B710&amp;"|"&amp;$C710,Inputs!$A$5:$A$132,0))</f>
        <v/>
      </c>
      <c r="E710" s="36" t="n"/>
      <c r="F710" s="36" t="n"/>
      <c r="G710" s="36" t="n"/>
      <c r="H710" s="14">
        <f>INDEX(Variables!$B$5:$B$205,MATCH($A710,Variables!$A$5:$A$205,0))&amp;IF($C710="",""," | "&amp;INDEX(Mapping!$B$5:$B$26,MATCH($C710,Mapping!$A$5:$A$26,0))&amp;" | "&amp;INDEX(Mapping!$B$30:$B$46,MATCH($B710,Mapping!$A$30:$A$46,0)))</f>
        <v/>
      </c>
      <c r="I710" s="14">
        <f>INDEX(Variables!$C$5:$C$205,MATCH($A710,Variables!$A$5:$A$205,0))</f>
        <v/>
      </c>
      <c r="J710" s="14">
        <f>INDEX(Variables!$E$5:$E$205,MATCH($A710,Variables!$A$5:$A$205,0))</f>
        <v/>
      </c>
      <c r="K710" s="11">
        <f>LOWER(Settings!$C$4)&amp;".mit."&amp;$A710&amp;IF($C710="","","."&amp;$C710&amp;"."&amp;$B710)&amp;IF(INDEX(Variables!$D$5:$D$205,MATCH($A710,Variables!$A$5:$A$205,0))="","","."&amp;INDEX(Variables!$D$5:$D$205,MATCH($A710,Variables!$A$5:$A$205,0)))&amp;"."&amp;K$5</f>
        <v/>
      </c>
      <c r="L710" s="46">
        <f>L674*Settings!$C$13*(L620+L638+L629*L$195+L647*$D710)</f>
        <v/>
      </c>
      <c r="M710" s="47">
        <f>M674*Settings!$C$13*(M620+M638+M629*M$195+M647*$D710)</f>
        <v/>
      </c>
      <c r="N710" s="47">
        <f>N674*Settings!$C$13*(N620+N638+N629*N$195+N647*$D710)</f>
        <v/>
      </c>
      <c r="O710" s="47">
        <f>O674*Settings!$C$13*(O620+O638+O629*O$195+O647*$D710)</f>
        <v/>
      </c>
      <c r="P710" s="47">
        <f>P674*Settings!$C$13*(P620+P638+P629*P$195+P647*$D710)</f>
        <v/>
      </c>
      <c r="Q710" s="47">
        <f>Q674*Settings!$C$13*(Q620+Q638+Q629*Q$195+Q647*$D710)</f>
        <v/>
      </c>
      <c r="R710" s="47">
        <f>R674*Settings!$C$13*(R620+R638+R629*R$195+R647*$D710)</f>
        <v/>
      </c>
      <c r="S710" s="47">
        <f>S674*Settings!$C$13*(S620+S638+S629*S$195+S647*$D710)</f>
        <v/>
      </c>
      <c r="T710" s="47">
        <f>T674*Settings!$C$13*(T620+T638+T629*T$195+T647*$D710)</f>
        <v/>
      </c>
      <c r="U710" s="47">
        <f>U674*Settings!$C$13*(U620+U638+U629*U$195+U647*$D710)</f>
        <v/>
      </c>
      <c r="V710" s="47">
        <f>V674*Settings!$C$13*(V620+V638+V629*V$195+V647*$D710)</f>
        <v/>
      </c>
      <c r="W710" s="47">
        <f>W674*Settings!$C$13*(W620+W638+W629*W$195+W647*$D710)</f>
        <v/>
      </c>
      <c r="X710" s="47">
        <f>X674*Settings!$C$13*(X620+X638+X629*X$195+X647*$D710)</f>
        <v/>
      </c>
      <c r="Y710" s="47">
        <f>Y674*Settings!$C$13*(Y620+Y638+Y629*Y$195+Y647*$D710)</f>
        <v/>
      </c>
      <c r="Z710" s="47">
        <f>Z674*Settings!$C$13*(Z620+Z638+Z629*Z$195+Z647*$D710)</f>
        <v/>
      </c>
      <c r="AA710" s="47">
        <f>AA674*Settings!$C$13*(AA620+AA638+AA629*AA$195+AA647*$D710)</f>
        <v/>
      </c>
      <c r="AB710" s="47">
        <f>AB674*Settings!$C$13*(AB620+AB638+AB629*AB$195+AB647*$D710)</f>
        <v/>
      </c>
      <c r="AC710" s="47">
        <f>AC674*Settings!$C$13*(AC620+AC638+AC629*AC$195+AC647*$D710)</f>
        <v/>
      </c>
      <c r="AD710" s="58">
        <f>REVENUE(AD674,Settings!$C$13,NEWREVRATE(AD620,AD638,AD629,AD$195,AD647,$D710))</f>
        <v/>
      </c>
      <c r="AF710" s="11">
        <f>LOWER(Settings!$C$4)&amp;".mit."&amp;$A710&amp;IF($C710="","","."&amp;$C710&amp;"."&amp;$B710)&amp;IF(INDEX(Variables!$D$5:$D$205,MATCH($A710,Variables!$A$5:$A$205,0))="","","."&amp;INDEX(Variables!$D$5:$D$205,MATCH($A710,Variables!$A$5:$A$205,0)))&amp;"."&amp;AF$5</f>
        <v/>
      </c>
      <c r="AG710" s="46">
        <f>AG674*Settings!$C$13*(AG620+AG638+AG629*AG$195+AG647*$D710)</f>
        <v/>
      </c>
      <c r="AH710" s="47">
        <f>AH674*Settings!$C$13*(AH620+AH638+AH629*AH$195+AH647*$D710)</f>
        <v/>
      </c>
      <c r="AI710" s="47">
        <f>AI674*Settings!$C$13*(AI620+AI638+AI629*AI$195+AI647*$D710)</f>
        <v/>
      </c>
      <c r="AJ710" s="47">
        <f>AJ674*Settings!$C$13*(AJ620+AJ638+AJ629*AJ$195+AJ647*$D710)</f>
        <v/>
      </c>
      <c r="AK710" s="47">
        <f>AK674*Settings!$C$13*(AK620+AK638+AK629*AK$195+AK647*$D710)</f>
        <v/>
      </c>
      <c r="AL710" s="47">
        <f>AL674*Settings!$C$13*(AL620+AL638+AL629*AL$195+AL647*$D710)</f>
        <v/>
      </c>
      <c r="AM710" s="47">
        <f>AM674*Settings!$C$13*(AM620+AM638+AM629*AM$195+AM647*$D710)</f>
        <v/>
      </c>
      <c r="AN710" s="47">
        <f>AN674*Settings!$C$13*(AN620+AN638+AN629*AN$195+AN647*$D710)</f>
        <v/>
      </c>
      <c r="AO710" s="47">
        <f>AO674*Settings!$C$13*(AO620+AO638+AO629*AO$195+AO647*$D710)</f>
        <v/>
      </c>
      <c r="AP710" s="47">
        <f>AP674*Settings!$C$13*(AP620+AP638+AP629*AP$195+AP647*$D710)</f>
        <v/>
      </c>
      <c r="AQ710" s="47">
        <f>AQ674*Settings!$C$13*(AQ620+AQ638+AQ629*AQ$195+AQ647*$D710)</f>
        <v/>
      </c>
      <c r="AR710" s="47">
        <f>AR674*Settings!$C$13*(AR620+AR638+AR629*AR$195+AR647*$D710)</f>
        <v/>
      </c>
      <c r="AS710" s="47">
        <f>AS674*Settings!$C$13*(AS620+AS638+AS629*AS$195+AS647*$D710)</f>
        <v/>
      </c>
      <c r="AT710" s="47">
        <f>AT674*Settings!$C$13*(AT620+AT638+AT629*AT$195+AT647*$D710)</f>
        <v/>
      </c>
      <c r="AU710" s="47">
        <f>AU674*Settings!$C$13*(AU620+AU638+AU629*AU$195+AU647*$D710)</f>
        <v/>
      </c>
      <c r="AV710" s="47">
        <f>AV674*Settings!$C$13*(AV620+AV638+AV629*AV$195+AV647*$D710)</f>
        <v/>
      </c>
      <c r="AW710" s="47">
        <f>AW674*Settings!$C$13*(AW620+AW638+AW629*AW$195+AW647*$D710)</f>
        <v/>
      </c>
      <c r="AX710" s="47">
        <f>AX674*Settings!$C$13*(AX620+AX638+AX629*AX$195+AX647*$D710)</f>
        <v/>
      </c>
      <c r="AY710" s="58">
        <f>REVENUE(AY674,Settings!$C$13,NEWREVRATE(AY620,AY638,AY629,AY$195,AY647,$D710))</f>
        <v/>
      </c>
    </row>
    <row r="711" hidden="1" outlineLevel="2">
      <c r="A711" s="14" t="inlineStr">
        <is>
          <t>rnew</t>
        </is>
      </c>
      <c r="B711" s="14" t="inlineStr">
        <is>
          <t>die</t>
        </is>
      </c>
      <c r="C711" s="14" t="inlineStr">
        <is>
          <t>ral</t>
        </is>
      </c>
      <c r="D711" s="37">
        <f>INDEX(Inputs!$S$5:$S$132,MATCH($B711&amp;"|"&amp;$C711,Inputs!$A$5:$A$132,0))</f>
        <v/>
      </c>
      <c r="E711" s="36" t="n"/>
      <c r="F711" s="36" t="n"/>
      <c r="G711" s="36" t="n"/>
      <c r="H711" s="14">
        <f>INDEX(Variables!$B$5:$B$205,MATCH($A711,Variables!$A$5:$A$205,0))&amp;IF($C711="",""," | "&amp;INDEX(Mapping!$B$5:$B$26,MATCH($C711,Mapping!$A$5:$A$26,0))&amp;" | "&amp;INDEX(Mapping!$B$30:$B$46,MATCH($B711,Mapping!$A$30:$A$46,0)))</f>
        <v/>
      </c>
      <c r="I711" s="14">
        <f>INDEX(Variables!$C$5:$C$205,MATCH($A711,Variables!$A$5:$A$205,0))</f>
        <v/>
      </c>
      <c r="J711" s="14">
        <f>INDEX(Variables!$E$5:$E$205,MATCH($A711,Variables!$A$5:$A$205,0))</f>
        <v/>
      </c>
      <c r="K711" s="11">
        <f>LOWER(Settings!$C$4)&amp;".mit."&amp;$A711&amp;IF($C711="","","."&amp;$C711&amp;"."&amp;$B711)&amp;IF(INDEX(Variables!$D$5:$D$205,MATCH($A711,Variables!$A$5:$A$205,0))="","","."&amp;INDEX(Variables!$D$5:$D$205,MATCH($A711,Variables!$A$5:$A$205,0)))&amp;"."&amp;K$5</f>
        <v/>
      </c>
      <c r="L711" s="46">
        <f>L675*Settings!$C$13*(L621+L639+L630*L$195+L648*$D711)</f>
        <v/>
      </c>
      <c r="M711" s="47">
        <f>M675*Settings!$C$13*(M621+M639+M630*M$195+M648*$D711)</f>
        <v/>
      </c>
      <c r="N711" s="47">
        <f>N675*Settings!$C$13*(N621+N639+N630*N$195+N648*$D711)</f>
        <v/>
      </c>
      <c r="O711" s="47">
        <f>O675*Settings!$C$13*(O621+O639+O630*O$195+O648*$D711)</f>
        <v/>
      </c>
      <c r="P711" s="47">
        <f>P675*Settings!$C$13*(P621+P639+P630*P$195+P648*$D711)</f>
        <v/>
      </c>
      <c r="Q711" s="47">
        <f>Q675*Settings!$C$13*(Q621+Q639+Q630*Q$195+Q648*$D711)</f>
        <v/>
      </c>
      <c r="R711" s="47">
        <f>R675*Settings!$C$13*(R621+R639+R630*R$195+R648*$D711)</f>
        <v/>
      </c>
      <c r="S711" s="47">
        <f>S675*Settings!$C$13*(S621+S639+S630*S$195+S648*$D711)</f>
        <v/>
      </c>
      <c r="T711" s="47">
        <f>T675*Settings!$C$13*(T621+T639+T630*T$195+T648*$D711)</f>
        <v/>
      </c>
      <c r="U711" s="47">
        <f>U675*Settings!$C$13*(U621+U639+U630*U$195+U648*$D711)</f>
        <v/>
      </c>
      <c r="V711" s="47">
        <f>V675*Settings!$C$13*(V621+V639+V630*V$195+V648*$D711)</f>
        <v/>
      </c>
      <c r="W711" s="47">
        <f>W675*Settings!$C$13*(W621+W639+W630*W$195+W648*$D711)</f>
        <v/>
      </c>
      <c r="X711" s="47">
        <f>X675*Settings!$C$13*(X621+X639+X630*X$195+X648*$D711)</f>
        <v/>
      </c>
      <c r="Y711" s="47">
        <f>Y675*Settings!$C$13*(Y621+Y639+Y630*Y$195+Y648*$D711)</f>
        <v/>
      </c>
      <c r="Z711" s="47">
        <f>Z675*Settings!$C$13*(Z621+Z639+Z630*Z$195+Z648*$D711)</f>
        <v/>
      </c>
      <c r="AA711" s="47">
        <f>AA675*Settings!$C$13*(AA621+AA639+AA630*AA$195+AA648*$D711)</f>
        <v/>
      </c>
      <c r="AB711" s="47">
        <f>AB675*Settings!$C$13*(AB621+AB639+AB630*AB$195+AB648*$D711)</f>
        <v/>
      </c>
      <c r="AC711" s="47">
        <f>AC675*Settings!$C$13*(AC621+AC639+AC630*AC$195+AC648*$D711)</f>
        <v/>
      </c>
      <c r="AD711" s="58">
        <f>REVENUE(AD675,Settings!$C$13,NEWREVRATE(AD621,AD639,AD630,AD$195,AD648,$D711))</f>
        <v/>
      </c>
      <c r="AF711" s="11">
        <f>LOWER(Settings!$C$4)&amp;".mit."&amp;$A711&amp;IF($C711="","","."&amp;$C711&amp;"."&amp;$B711)&amp;IF(INDEX(Variables!$D$5:$D$205,MATCH($A711,Variables!$A$5:$A$205,0))="","","."&amp;INDEX(Variables!$D$5:$D$205,MATCH($A711,Variables!$A$5:$A$205,0)))&amp;"."&amp;AF$5</f>
        <v/>
      </c>
      <c r="AG711" s="46">
        <f>AG675*Settings!$C$13*(AG621+AG639+AG630*AG$195+AG648*$D711)</f>
        <v/>
      </c>
      <c r="AH711" s="47">
        <f>AH675*Settings!$C$13*(AH621+AH639+AH630*AH$195+AH648*$D711)</f>
        <v/>
      </c>
      <c r="AI711" s="47">
        <f>AI675*Settings!$C$13*(AI621+AI639+AI630*AI$195+AI648*$D711)</f>
        <v/>
      </c>
      <c r="AJ711" s="47">
        <f>AJ675*Settings!$C$13*(AJ621+AJ639+AJ630*AJ$195+AJ648*$D711)</f>
        <v/>
      </c>
      <c r="AK711" s="47">
        <f>AK675*Settings!$C$13*(AK621+AK639+AK630*AK$195+AK648*$D711)</f>
        <v/>
      </c>
      <c r="AL711" s="47">
        <f>AL675*Settings!$C$13*(AL621+AL639+AL630*AL$195+AL648*$D711)</f>
        <v/>
      </c>
      <c r="AM711" s="47">
        <f>AM675*Settings!$C$13*(AM621+AM639+AM630*AM$195+AM648*$D711)</f>
        <v/>
      </c>
      <c r="AN711" s="47">
        <f>AN675*Settings!$C$13*(AN621+AN639+AN630*AN$195+AN648*$D711)</f>
        <v/>
      </c>
      <c r="AO711" s="47">
        <f>AO675*Settings!$C$13*(AO621+AO639+AO630*AO$195+AO648*$D711)</f>
        <v/>
      </c>
      <c r="AP711" s="47">
        <f>AP675*Settings!$C$13*(AP621+AP639+AP630*AP$195+AP648*$D711)</f>
        <v/>
      </c>
      <c r="AQ711" s="47">
        <f>AQ675*Settings!$C$13*(AQ621+AQ639+AQ630*AQ$195+AQ648*$D711)</f>
        <v/>
      </c>
      <c r="AR711" s="47">
        <f>AR675*Settings!$C$13*(AR621+AR639+AR630*AR$195+AR648*$D711)</f>
        <v/>
      </c>
      <c r="AS711" s="47">
        <f>AS675*Settings!$C$13*(AS621+AS639+AS630*AS$195+AS648*$D711)</f>
        <v/>
      </c>
      <c r="AT711" s="47">
        <f>AT675*Settings!$C$13*(AT621+AT639+AT630*AT$195+AT648*$D711)</f>
        <v/>
      </c>
      <c r="AU711" s="47">
        <f>AU675*Settings!$C$13*(AU621+AU639+AU630*AU$195+AU648*$D711)</f>
        <v/>
      </c>
      <c r="AV711" s="47">
        <f>AV675*Settings!$C$13*(AV621+AV639+AV630*AV$195+AV648*$D711)</f>
        <v/>
      </c>
      <c r="AW711" s="47">
        <f>AW675*Settings!$C$13*(AW621+AW639+AW630*AW$195+AW648*$D711)</f>
        <v/>
      </c>
      <c r="AX711" s="47">
        <f>AX675*Settings!$C$13*(AX621+AX639+AX630*AX$195+AX648*$D711)</f>
        <v/>
      </c>
      <c r="AY711" s="58">
        <f>REVENUE(AY675,Settings!$C$13,NEWREVRATE(AY621,AY639,AY630,AY$195,AY648,$D711))</f>
        <v/>
      </c>
    </row>
    <row r="712" hidden="1" outlineLevel="2">
      <c r="A712" s="14" t="inlineStr">
        <is>
          <t>rnew</t>
        </is>
      </c>
      <c r="B712" s="14" t="inlineStr">
        <is>
          <t>lpg</t>
        </is>
      </c>
      <c r="C712" s="14" t="inlineStr">
        <is>
          <t>ral</t>
        </is>
      </c>
      <c r="D712" s="37">
        <f>INDEX(Inputs!$S$5:$S$132,MATCH($B712&amp;"|"&amp;$C712,Inputs!$A$5:$A$132,0))</f>
        <v/>
      </c>
      <c r="E712" s="36" t="n"/>
      <c r="F712" s="36" t="n"/>
      <c r="G712" s="36" t="n"/>
      <c r="H712" s="14">
        <f>INDEX(Variables!$B$5:$B$205,MATCH($A712,Variables!$A$5:$A$205,0))&amp;IF($C712="",""," | "&amp;INDEX(Mapping!$B$5:$B$26,MATCH($C712,Mapping!$A$5:$A$26,0))&amp;" | "&amp;INDEX(Mapping!$B$30:$B$46,MATCH($B712,Mapping!$A$30:$A$46,0)))</f>
        <v/>
      </c>
      <c r="I712" s="14">
        <f>INDEX(Variables!$C$5:$C$205,MATCH($A712,Variables!$A$5:$A$205,0))</f>
        <v/>
      </c>
      <c r="J712" s="14">
        <f>INDEX(Variables!$E$5:$E$205,MATCH($A712,Variables!$A$5:$A$205,0))</f>
        <v/>
      </c>
      <c r="K712" s="11">
        <f>LOWER(Settings!$C$4)&amp;".mit."&amp;$A712&amp;IF($C712="","","."&amp;$C712&amp;"."&amp;$B712)&amp;IF(INDEX(Variables!$D$5:$D$205,MATCH($A712,Variables!$A$5:$A$205,0))="","","."&amp;INDEX(Variables!$D$5:$D$205,MATCH($A712,Variables!$A$5:$A$205,0)))&amp;"."&amp;K$5</f>
        <v/>
      </c>
      <c r="L712" s="46">
        <f>L676*Settings!$C$13*(L622+L640+L631*L$195+L649*$D712)</f>
        <v/>
      </c>
      <c r="M712" s="47">
        <f>M676*Settings!$C$13*(M622+M640+M631*M$195+M649*$D712)</f>
        <v/>
      </c>
      <c r="N712" s="47">
        <f>N676*Settings!$C$13*(N622+N640+N631*N$195+N649*$D712)</f>
        <v/>
      </c>
      <c r="O712" s="47">
        <f>O676*Settings!$C$13*(O622+O640+O631*O$195+O649*$D712)</f>
        <v/>
      </c>
      <c r="P712" s="47">
        <f>P676*Settings!$C$13*(P622+P640+P631*P$195+P649*$D712)</f>
        <v/>
      </c>
      <c r="Q712" s="47">
        <f>Q676*Settings!$C$13*(Q622+Q640+Q631*Q$195+Q649*$D712)</f>
        <v/>
      </c>
      <c r="R712" s="47">
        <f>R676*Settings!$C$13*(R622+R640+R631*R$195+R649*$D712)</f>
        <v/>
      </c>
      <c r="S712" s="47">
        <f>S676*Settings!$C$13*(S622+S640+S631*S$195+S649*$D712)</f>
        <v/>
      </c>
      <c r="T712" s="47">
        <f>T676*Settings!$C$13*(T622+T640+T631*T$195+T649*$D712)</f>
        <v/>
      </c>
      <c r="U712" s="47">
        <f>U676*Settings!$C$13*(U622+U640+U631*U$195+U649*$D712)</f>
        <v/>
      </c>
      <c r="V712" s="47">
        <f>V676*Settings!$C$13*(V622+V640+V631*V$195+V649*$D712)</f>
        <v/>
      </c>
      <c r="W712" s="47">
        <f>W676*Settings!$C$13*(W622+W640+W631*W$195+W649*$D712)</f>
        <v/>
      </c>
      <c r="X712" s="47">
        <f>X676*Settings!$C$13*(X622+X640+X631*X$195+X649*$D712)</f>
        <v/>
      </c>
      <c r="Y712" s="47">
        <f>Y676*Settings!$C$13*(Y622+Y640+Y631*Y$195+Y649*$D712)</f>
        <v/>
      </c>
      <c r="Z712" s="47">
        <f>Z676*Settings!$C$13*(Z622+Z640+Z631*Z$195+Z649*$D712)</f>
        <v/>
      </c>
      <c r="AA712" s="47">
        <f>AA676*Settings!$C$13*(AA622+AA640+AA631*AA$195+AA649*$D712)</f>
        <v/>
      </c>
      <c r="AB712" s="47">
        <f>AB676*Settings!$C$13*(AB622+AB640+AB631*AB$195+AB649*$D712)</f>
        <v/>
      </c>
      <c r="AC712" s="47">
        <f>AC676*Settings!$C$13*(AC622+AC640+AC631*AC$195+AC649*$D712)</f>
        <v/>
      </c>
      <c r="AD712" s="58">
        <f>REVENUE(AD676,Settings!$C$13,NEWREVRATE(AD622,AD640,AD631,AD$195,AD649,$D712))</f>
        <v/>
      </c>
      <c r="AF712" s="11">
        <f>LOWER(Settings!$C$4)&amp;".mit."&amp;$A712&amp;IF($C712="","","."&amp;$C712&amp;"."&amp;$B712)&amp;IF(INDEX(Variables!$D$5:$D$205,MATCH($A712,Variables!$A$5:$A$205,0))="","","."&amp;INDEX(Variables!$D$5:$D$205,MATCH($A712,Variables!$A$5:$A$205,0)))&amp;"."&amp;AF$5</f>
        <v/>
      </c>
      <c r="AG712" s="46">
        <f>AG676*Settings!$C$13*(AG622+AG640+AG631*AG$195+AG649*$D712)</f>
        <v/>
      </c>
      <c r="AH712" s="47">
        <f>AH676*Settings!$C$13*(AH622+AH640+AH631*AH$195+AH649*$D712)</f>
        <v/>
      </c>
      <c r="AI712" s="47">
        <f>AI676*Settings!$C$13*(AI622+AI640+AI631*AI$195+AI649*$D712)</f>
        <v/>
      </c>
      <c r="AJ712" s="47">
        <f>AJ676*Settings!$C$13*(AJ622+AJ640+AJ631*AJ$195+AJ649*$D712)</f>
        <v/>
      </c>
      <c r="AK712" s="47">
        <f>AK676*Settings!$C$13*(AK622+AK640+AK631*AK$195+AK649*$D712)</f>
        <v/>
      </c>
      <c r="AL712" s="47">
        <f>AL676*Settings!$C$13*(AL622+AL640+AL631*AL$195+AL649*$D712)</f>
        <v/>
      </c>
      <c r="AM712" s="47">
        <f>AM676*Settings!$C$13*(AM622+AM640+AM631*AM$195+AM649*$D712)</f>
        <v/>
      </c>
      <c r="AN712" s="47">
        <f>AN676*Settings!$C$13*(AN622+AN640+AN631*AN$195+AN649*$D712)</f>
        <v/>
      </c>
      <c r="AO712" s="47">
        <f>AO676*Settings!$C$13*(AO622+AO640+AO631*AO$195+AO649*$D712)</f>
        <v/>
      </c>
      <c r="AP712" s="47">
        <f>AP676*Settings!$C$13*(AP622+AP640+AP631*AP$195+AP649*$D712)</f>
        <v/>
      </c>
      <c r="AQ712" s="47">
        <f>AQ676*Settings!$C$13*(AQ622+AQ640+AQ631*AQ$195+AQ649*$D712)</f>
        <v/>
      </c>
      <c r="AR712" s="47">
        <f>AR676*Settings!$C$13*(AR622+AR640+AR631*AR$195+AR649*$D712)</f>
        <v/>
      </c>
      <c r="AS712" s="47">
        <f>AS676*Settings!$C$13*(AS622+AS640+AS631*AS$195+AS649*$D712)</f>
        <v/>
      </c>
      <c r="AT712" s="47">
        <f>AT676*Settings!$C$13*(AT622+AT640+AT631*AT$195+AT649*$D712)</f>
        <v/>
      </c>
      <c r="AU712" s="47">
        <f>AU676*Settings!$C$13*(AU622+AU640+AU631*AU$195+AU649*$D712)</f>
        <v/>
      </c>
      <c r="AV712" s="47">
        <f>AV676*Settings!$C$13*(AV622+AV640+AV631*AV$195+AV649*$D712)</f>
        <v/>
      </c>
      <c r="AW712" s="47">
        <f>AW676*Settings!$C$13*(AW622+AW640+AW631*AW$195+AW649*$D712)</f>
        <v/>
      </c>
      <c r="AX712" s="47">
        <f>AX676*Settings!$C$13*(AX622+AX640+AX631*AX$195+AX649*$D712)</f>
        <v/>
      </c>
      <c r="AY712" s="58">
        <f>REVENUE(AY676,Settings!$C$13,NEWREVRATE(AY622,AY640,AY631,AY$195,AY649,$D712))</f>
        <v/>
      </c>
    </row>
    <row r="713" hidden="1" outlineLevel="2">
      <c r="A713" s="14" t="inlineStr">
        <is>
          <t>rnew</t>
        </is>
      </c>
      <c r="B713" s="14" t="inlineStr">
        <is>
          <t>ker</t>
        </is>
      </c>
      <c r="C713" s="14" t="inlineStr">
        <is>
          <t>ral</t>
        </is>
      </c>
      <c r="D713" s="37">
        <f>INDEX(Inputs!$S$5:$S$132,MATCH($B713&amp;"|"&amp;$C713,Inputs!$A$5:$A$132,0))</f>
        <v/>
      </c>
      <c r="E713" s="36" t="n"/>
      <c r="F713" s="36" t="n"/>
      <c r="G713" s="36" t="n"/>
      <c r="H713" s="14">
        <f>INDEX(Variables!$B$5:$B$205,MATCH($A713,Variables!$A$5:$A$205,0))&amp;IF($C713="",""," | "&amp;INDEX(Mapping!$B$5:$B$26,MATCH($C713,Mapping!$A$5:$A$26,0))&amp;" | "&amp;INDEX(Mapping!$B$30:$B$46,MATCH($B713,Mapping!$A$30:$A$46,0)))</f>
        <v/>
      </c>
      <c r="I713" s="14">
        <f>INDEX(Variables!$C$5:$C$205,MATCH($A713,Variables!$A$5:$A$205,0))</f>
        <v/>
      </c>
      <c r="J713" s="14">
        <f>INDEX(Variables!$E$5:$E$205,MATCH($A713,Variables!$A$5:$A$205,0))</f>
        <v/>
      </c>
      <c r="K713" s="11">
        <f>LOWER(Settings!$C$4)&amp;".mit."&amp;$A713&amp;IF($C713="","","."&amp;$C713&amp;"."&amp;$B713)&amp;IF(INDEX(Variables!$D$5:$D$205,MATCH($A713,Variables!$A$5:$A$205,0))="","","."&amp;INDEX(Variables!$D$5:$D$205,MATCH($A713,Variables!$A$5:$A$205,0)))&amp;"."&amp;K$5</f>
        <v/>
      </c>
      <c r="L713" s="46">
        <f>L677*Settings!$C$13*(L623+L641+L632*L$195+L650*$D713)</f>
        <v/>
      </c>
      <c r="M713" s="47">
        <f>M677*Settings!$C$13*(M623+M641+M632*M$195+M650*$D713)</f>
        <v/>
      </c>
      <c r="N713" s="47">
        <f>N677*Settings!$C$13*(N623+N641+N632*N$195+N650*$D713)</f>
        <v/>
      </c>
      <c r="O713" s="47">
        <f>O677*Settings!$C$13*(O623+O641+O632*O$195+O650*$D713)</f>
        <v/>
      </c>
      <c r="P713" s="47">
        <f>P677*Settings!$C$13*(P623+P641+P632*P$195+P650*$D713)</f>
        <v/>
      </c>
      <c r="Q713" s="47">
        <f>Q677*Settings!$C$13*(Q623+Q641+Q632*Q$195+Q650*$D713)</f>
        <v/>
      </c>
      <c r="R713" s="47">
        <f>R677*Settings!$C$13*(R623+R641+R632*R$195+R650*$D713)</f>
        <v/>
      </c>
      <c r="S713" s="47">
        <f>S677*Settings!$C$13*(S623+S641+S632*S$195+S650*$D713)</f>
        <v/>
      </c>
      <c r="T713" s="47">
        <f>T677*Settings!$C$13*(T623+T641+T632*T$195+T650*$D713)</f>
        <v/>
      </c>
      <c r="U713" s="47">
        <f>U677*Settings!$C$13*(U623+U641+U632*U$195+U650*$D713)</f>
        <v/>
      </c>
      <c r="V713" s="47">
        <f>V677*Settings!$C$13*(V623+V641+V632*V$195+V650*$D713)</f>
        <v/>
      </c>
      <c r="W713" s="47">
        <f>W677*Settings!$C$13*(W623+W641+W632*W$195+W650*$D713)</f>
        <v/>
      </c>
      <c r="X713" s="47">
        <f>X677*Settings!$C$13*(X623+X641+X632*X$195+X650*$D713)</f>
        <v/>
      </c>
      <c r="Y713" s="47">
        <f>Y677*Settings!$C$13*(Y623+Y641+Y632*Y$195+Y650*$D713)</f>
        <v/>
      </c>
      <c r="Z713" s="47">
        <f>Z677*Settings!$C$13*(Z623+Z641+Z632*Z$195+Z650*$D713)</f>
        <v/>
      </c>
      <c r="AA713" s="47">
        <f>AA677*Settings!$C$13*(AA623+AA641+AA632*AA$195+AA650*$D713)</f>
        <v/>
      </c>
      <c r="AB713" s="47">
        <f>AB677*Settings!$C$13*(AB623+AB641+AB632*AB$195+AB650*$D713)</f>
        <v/>
      </c>
      <c r="AC713" s="47">
        <f>AC677*Settings!$C$13*(AC623+AC641+AC632*AC$195+AC650*$D713)</f>
        <v/>
      </c>
      <c r="AD713" s="58">
        <f>REVENUE(AD677,Settings!$C$13,NEWREVRATE(AD623,AD641,AD632,AD$195,AD650,$D713))</f>
        <v/>
      </c>
      <c r="AF713" s="11">
        <f>LOWER(Settings!$C$4)&amp;".mit."&amp;$A713&amp;IF($C713="","","."&amp;$C713&amp;"."&amp;$B713)&amp;IF(INDEX(Variables!$D$5:$D$205,MATCH($A713,Variables!$A$5:$A$205,0))="","","."&amp;INDEX(Variables!$D$5:$D$205,MATCH($A713,Variables!$A$5:$A$205,0)))&amp;"."&amp;AF$5</f>
        <v/>
      </c>
      <c r="AG713" s="46">
        <f>AG677*Settings!$C$13*(AG623+AG641+AG632*AG$195+AG650*$D713)</f>
        <v/>
      </c>
      <c r="AH713" s="47">
        <f>AH677*Settings!$C$13*(AH623+AH641+AH632*AH$195+AH650*$D713)</f>
        <v/>
      </c>
      <c r="AI713" s="47">
        <f>AI677*Settings!$C$13*(AI623+AI641+AI632*AI$195+AI650*$D713)</f>
        <v/>
      </c>
      <c r="AJ713" s="47">
        <f>AJ677*Settings!$C$13*(AJ623+AJ641+AJ632*AJ$195+AJ650*$D713)</f>
        <v/>
      </c>
      <c r="AK713" s="47">
        <f>AK677*Settings!$C$13*(AK623+AK641+AK632*AK$195+AK650*$D713)</f>
        <v/>
      </c>
      <c r="AL713" s="47">
        <f>AL677*Settings!$C$13*(AL623+AL641+AL632*AL$195+AL650*$D713)</f>
        <v/>
      </c>
      <c r="AM713" s="47">
        <f>AM677*Settings!$C$13*(AM623+AM641+AM632*AM$195+AM650*$D713)</f>
        <v/>
      </c>
      <c r="AN713" s="47">
        <f>AN677*Settings!$C$13*(AN623+AN641+AN632*AN$195+AN650*$D713)</f>
        <v/>
      </c>
      <c r="AO713" s="47">
        <f>AO677*Settings!$C$13*(AO623+AO641+AO632*AO$195+AO650*$D713)</f>
        <v/>
      </c>
      <c r="AP713" s="47">
        <f>AP677*Settings!$C$13*(AP623+AP641+AP632*AP$195+AP650*$D713)</f>
        <v/>
      </c>
      <c r="AQ713" s="47">
        <f>AQ677*Settings!$C$13*(AQ623+AQ641+AQ632*AQ$195+AQ650*$D713)</f>
        <v/>
      </c>
      <c r="AR713" s="47">
        <f>AR677*Settings!$C$13*(AR623+AR641+AR632*AR$195+AR650*$D713)</f>
        <v/>
      </c>
      <c r="AS713" s="47">
        <f>AS677*Settings!$C$13*(AS623+AS641+AS632*AS$195+AS650*$D713)</f>
        <v/>
      </c>
      <c r="AT713" s="47">
        <f>AT677*Settings!$C$13*(AT623+AT641+AT632*AT$195+AT650*$D713)</f>
        <v/>
      </c>
      <c r="AU713" s="47">
        <f>AU677*Settings!$C$13*(AU623+AU641+AU632*AU$195+AU650*$D713)</f>
        <v/>
      </c>
      <c r="AV713" s="47">
        <f>AV677*Settings!$C$13*(AV623+AV641+AV632*AV$195+AV650*$D713)</f>
        <v/>
      </c>
      <c r="AW713" s="47">
        <f>AW677*Settings!$C$13*(AW623+AW641+AW632*AW$195+AW650*$D713)</f>
        <v/>
      </c>
      <c r="AX713" s="47">
        <f>AX677*Settings!$C$13*(AX623+AX641+AX632*AX$195+AX650*$D713)</f>
        <v/>
      </c>
      <c r="AY713" s="58">
        <f>REVENUE(AY677,Settings!$C$13,NEWREVRATE(AY623,AY641,AY632,AY$195,AY650,$D713))</f>
        <v/>
      </c>
    </row>
    <row r="714" hidden="1" outlineLevel="2">
      <c r="A714" s="14" t="inlineStr">
        <is>
          <t>rnew</t>
        </is>
      </c>
      <c r="B714" s="14" t="inlineStr">
        <is>
          <t>oop</t>
        </is>
      </c>
      <c r="C714" s="14" t="inlineStr">
        <is>
          <t>ral</t>
        </is>
      </c>
      <c r="D714" s="37">
        <f>INDEX(Inputs!$S$5:$S$132,MATCH($B714&amp;"|"&amp;$C714,Inputs!$A$5:$A$132,0))</f>
        <v/>
      </c>
      <c r="E714" s="36" t="n"/>
      <c r="F714" s="36" t="n"/>
      <c r="G714" s="36" t="n"/>
      <c r="H714" s="14">
        <f>INDEX(Variables!$B$5:$B$205,MATCH($A714,Variables!$A$5:$A$205,0))&amp;IF($C714="",""," | "&amp;INDEX(Mapping!$B$5:$B$26,MATCH($C714,Mapping!$A$5:$A$26,0))&amp;" | "&amp;INDEX(Mapping!$B$30:$B$46,MATCH($B714,Mapping!$A$30:$A$46,0)))</f>
        <v/>
      </c>
      <c r="I714" s="14">
        <f>INDEX(Variables!$C$5:$C$205,MATCH($A714,Variables!$A$5:$A$205,0))</f>
        <v/>
      </c>
      <c r="J714" s="14">
        <f>INDEX(Variables!$E$5:$E$205,MATCH($A714,Variables!$A$5:$A$205,0))</f>
        <v/>
      </c>
      <c r="K714" s="11">
        <f>LOWER(Settings!$C$4)&amp;".mit."&amp;$A714&amp;IF($C714="","","."&amp;$C714&amp;"."&amp;$B714)&amp;IF(INDEX(Variables!$D$5:$D$205,MATCH($A714,Variables!$A$5:$A$205,0))="","","."&amp;INDEX(Variables!$D$5:$D$205,MATCH($A714,Variables!$A$5:$A$205,0)))&amp;"."&amp;K$5</f>
        <v/>
      </c>
      <c r="L714" s="46">
        <f>L678*Settings!$C$13*(L624+L642+L633*L$195+L651*$D714)</f>
        <v/>
      </c>
      <c r="M714" s="47">
        <f>M678*Settings!$C$13*(M624+M642+M633*M$195+M651*$D714)</f>
        <v/>
      </c>
      <c r="N714" s="47">
        <f>N678*Settings!$C$13*(N624+N642+N633*N$195+N651*$D714)</f>
        <v/>
      </c>
      <c r="O714" s="47">
        <f>O678*Settings!$C$13*(O624+O642+O633*O$195+O651*$D714)</f>
        <v/>
      </c>
      <c r="P714" s="47">
        <f>P678*Settings!$C$13*(P624+P642+P633*P$195+P651*$D714)</f>
        <v/>
      </c>
      <c r="Q714" s="47">
        <f>Q678*Settings!$C$13*(Q624+Q642+Q633*Q$195+Q651*$D714)</f>
        <v/>
      </c>
      <c r="R714" s="47">
        <f>R678*Settings!$C$13*(R624+R642+R633*R$195+R651*$D714)</f>
        <v/>
      </c>
      <c r="S714" s="47">
        <f>S678*Settings!$C$13*(S624+S642+S633*S$195+S651*$D714)</f>
        <v/>
      </c>
      <c r="T714" s="47">
        <f>T678*Settings!$C$13*(T624+T642+T633*T$195+T651*$D714)</f>
        <v/>
      </c>
      <c r="U714" s="47">
        <f>U678*Settings!$C$13*(U624+U642+U633*U$195+U651*$D714)</f>
        <v/>
      </c>
      <c r="V714" s="47">
        <f>V678*Settings!$C$13*(V624+V642+V633*V$195+V651*$D714)</f>
        <v/>
      </c>
      <c r="W714" s="47">
        <f>W678*Settings!$C$13*(W624+W642+W633*W$195+W651*$D714)</f>
        <v/>
      </c>
      <c r="X714" s="47">
        <f>X678*Settings!$C$13*(X624+X642+X633*X$195+X651*$D714)</f>
        <v/>
      </c>
      <c r="Y714" s="47">
        <f>Y678*Settings!$C$13*(Y624+Y642+Y633*Y$195+Y651*$D714)</f>
        <v/>
      </c>
      <c r="Z714" s="47">
        <f>Z678*Settings!$C$13*(Z624+Z642+Z633*Z$195+Z651*$D714)</f>
        <v/>
      </c>
      <c r="AA714" s="47">
        <f>AA678*Settings!$C$13*(AA624+AA642+AA633*AA$195+AA651*$D714)</f>
        <v/>
      </c>
      <c r="AB714" s="47">
        <f>AB678*Settings!$C$13*(AB624+AB642+AB633*AB$195+AB651*$D714)</f>
        <v/>
      </c>
      <c r="AC714" s="47">
        <f>AC678*Settings!$C$13*(AC624+AC642+AC633*AC$195+AC651*$D714)</f>
        <v/>
      </c>
      <c r="AD714" s="58">
        <f>REVENUE(AD678,Settings!$C$13,NEWREVRATE(AD624,AD642,AD633,AD$195,AD651,$D714))</f>
        <v/>
      </c>
      <c r="AF714" s="11">
        <f>LOWER(Settings!$C$4)&amp;".mit."&amp;$A714&amp;IF($C714="","","."&amp;$C714&amp;"."&amp;$B714)&amp;IF(INDEX(Variables!$D$5:$D$205,MATCH($A714,Variables!$A$5:$A$205,0))="","","."&amp;INDEX(Variables!$D$5:$D$205,MATCH($A714,Variables!$A$5:$A$205,0)))&amp;"."&amp;AF$5</f>
        <v/>
      </c>
      <c r="AG714" s="46">
        <f>AG678*Settings!$C$13*(AG624+AG642+AG633*AG$195+AG651*$D714)</f>
        <v/>
      </c>
      <c r="AH714" s="47">
        <f>AH678*Settings!$C$13*(AH624+AH642+AH633*AH$195+AH651*$D714)</f>
        <v/>
      </c>
      <c r="AI714" s="47">
        <f>AI678*Settings!$C$13*(AI624+AI642+AI633*AI$195+AI651*$D714)</f>
        <v/>
      </c>
      <c r="AJ714" s="47">
        <f>AJ678*Settings!$C$13*(AJ624+AJ642+AJ633*AJ$195+AJ651*$D714)</f>
        <v/>
      </c>
      <c r="AK714" s="47">
        <f>AK678*Settings!$C$13*(AK624+AK642+AK633*AK$195+AK651*$D714)</f>
        <v/>
      </c>
      <c r="AL714" s="47">
        <f>AL678*Settings!$C$13*(AL624+AL642+AL633*AL$195+AL651*$D714)</f>
        <v/>
      </c>
      <c r="AM714" s="47">
        <f>AM678*Settings!$C$13*(AM624+AM642+AM633*AM$195+AM651*$D714)</f>
        <v/>
      </c>
      <c r="AN714" s="47">
        <f>AN678*Settings!$C$13*(AN624+AN642+AN633*AN$195+AN651*$D714)</f>
        <v/>
      </c>
      <c r="AO714" s="47">
        <f>AO678*Settings!$C$13*(AO624+AO642+AO633*AO$195+AO651*$D714)</f>
        <v/>
      </c>
      <c r="AP714" s="47">
        <f>AP678*Settings!$C$13*(AP624+AP642+AP633*AP$195+AP651*$D714)</f>
        <v/>
      </c>
      <c r="AQ714" s="47">
        <f>AQ678*Settings!$C$13*(AQ624+AQ642+AQ633*AQ$195+AQ651*$D714)</f>
        <v/>
      </c>
      <c r="AR714" s="47">
        <f>AR678*Settings!$C$13*(AR624+AR642+AR633*AR$195+AR651*$D714)</f>
        <v/>
      </c>
      <c r="AS714" s="47">
        <f>AS678*Settings!$C$13*(AS624+AS642+AS633*AS$195+AS651*$D714)</f>
        <v/>
      </c>
      <c r="AT714" s="47">
        <f>AT678*Settings!$C$13*(AT624+AT642+AT633*AT$195+AT651*$D714)</f>
        <v/>
      </c>
      <c r="AU714" s="47">
        <f>AU678*Settings!$C$13*(AU624+AU642+AU633*AU$195+AU651*$D714)</f>
        <v/>
      </c>
      <c r="AV714" s="47">
        <f>AV678*Settings!$C$13*(AV624+AV642+AV633*AV$195+AV651*$D714)</f>
        <v/>
      </c>
      <c r="AW714" s="47">
        <f>AW678*Settings!$C$13*(AW624+AW642+AW633*AW$195+AW651*$D714)</f>
        <v/>
      </c>
      <c r="AX714" s="47">
        <f>AX678*Settings!$C$13*(AX624+AX642+AX633*AX$195+AX651*$D714)</f>
        <v/>
      </c>
      <c r="AY714" s="58">
        <f>REVENUE(AY678,Settings!$C$13,NEWREVRATE(AY624,AY642,AY633,AY$195,AY651,$D714))</f>
        <v/>
      </c>
    </row>
    <row r="715" hidden="1" outlineLevel="2">
      <c r="A715" s="14" t="inlineStr">
        <is>
          <t>rnew</t>
        </is>
      </c>
      <c r="B715" s="14" t="inlineStr">
        <is>
          <t>bio</t>
        </is>
      </c>
      <c r="C715" s="14" t="inlineStr">
        <is>
          <t>ral</t>
        </is>
      </c>
      <c r="D715" s="37">
        <f>INDEX(Inputs!$S$5:$S$132,MATCH($B715&amp;"|"&amp;$C715,Inputs!$A$5:$A$132,0))</f>
        <v/>
      </c>
      <c r="E715" s="36" t="n"/>
      <c r="F715" s="36" t="n"/>
      <c r="G715" s="36" t="n"/>
      <c r="H715" s="14">
        <f>INDEX(Variables!$B$5:$B$205,MATCH($A715,Variables!$A$5:$A$205,0))&amp;IF($C715="",""," | "&amp;INDEX(Mapping!$B$5:$B$26,MATCH($C715,Mapping!$A$5:$A$26,0))&amp;" | "&amp;INDEX(Mapping!$B$30:$B$46,MATCH($B715,Mapping!$A$30:$A$46,0)))</f>
        <v/>
      </c>
      <c r="I715" s="14">
        <f>INDEX(Variables!$C$5:$C$205,MATCH($A715,Variables!$A$5:$A$205,0))</f>
        <v/>
      </c>
      <c r="J715" s="14">
        <f>INDEX(Variables!$E$5:$E$205,MATCH($A715,Variables!$A$5:$A$205,0))</f>
        <v/>
      </c>
      <c r="K715" s="11">
        <f>LOWER(Settings!$C$4)&amp;".mit."&amp;$A715&amp;IF($C715="","","."&amp;$C715&amp;"."&amp;$B715)&amp;IF(INDEX(Variables!$D$5:$D$205,MATCH($A715,Variables!$A$5:$A$205,0))="","","."&amp;INDEX(Variables!$D$5:$D$205,MATCH($A715,Variables!$A$5:$A$205,0)))&amp;"."&amp;K$5</f>
        <v/>
      </c>
      <c r="L715" s="46">
        <f>L679*Settings!$C$13*(L625+L643+L634*L$195+L652*$D715)</f>
        <v/>
      </c>
      <c r="M715" s="47">
        <f>M679*Settings!$C$13*(M625+M643+M634*M$195+M652*$D715)</f>
        <v/>
      </c>
      <c r="N715" s="47">
        <f>N679*Settings!$C$13*(N625+N643+N634*N$195+N652*$D715)</f>
        <v/>
      </c>
      <c r="O715" s="47">
        <f>O679*Settings!$C$13*(O625+O643+O634*O$195+O652*$D715)</f>
        <v/>
      </c>
      <c r="P715" s="47">
        <f>P679*Settings!$C$13*(P625+P643+P634*P$195+P652*$D715)</f>
        <v/>
      </c>
      <c r="Q715" s="47">
        <f>Q679*Settings!$C$13*(Q625+Q643+Q634*Q$195+Q652*$D715)</f>
        <v/>
      </c>
      <c r="R715" s="47">
        <f>R679*Settings!$C$13*(R625+R643+R634*R$195+R652*$D715)</f>
        <v/>
      </c>
      <c r="S715" s="47">
        <f>S679*Settings!$C$13*(S625+S643+S634*S$195+S652*$D715)</f>
        <v/>
      </c>
      <c r="T715" s="47">
        <f>T679*Settings!$C$13*(T625+T643+T634*T$195+T652*$D715)</f>
        <v/>
      </c>
      <c r="U715" s="47">
        <f>U679*Settings!$C$13*(U625+U643+U634*U$195+U652*$D715)</f>
        <v/>
      </c>
      <c r="V715" s="47">
        <f>V679*Settings!$C$13*(V625+V643+V634*V$195+V652*$D715)</f>
        <v/>
      </c>
      <c r="W715" s="47">
        <f>W679*Settings!$C$13*(W625+W643+W634*W$195+W652*$D715)</f>
        <v/>
      </c>
      <c r="X715" s="47">
        <f>X679*Settings!$C$13*(X625+X643+X634*X$195+X652*$D715)</f>
        <v/>
      </c>
      <c r="Y715" s="47">
        <f>Y679*Settings!$C$13*(Y625+Y643+Y634*Y$195+Y652*$D715)</f>
        <v/>
      </c>
      <c r="Z715" s="47">
        <f>Z679*Settings!$C$13*(Z625+Z643+Z634*Z$195+Z652*$D715)</f>
        <v/>
      </c>
      <c r="AA715" s="47">
        <f>AA679*Settings!$C$13*(AA625+AA643+AA634*AA$195+AA652*$D715)</f>
        <v/>
      </c>
      <c r="AB715" s="47">
        <f>AB679*Settings!$C$13*(AB625+AB643+AB634*AB$195+AB652*$D715)</f>
        <v/>
      </c>
      <c r="AC715" s="47">
        <f>AC679*Settings!$C$13*(AC625+AC643+AC634*AC$195+AC652*$D715)</f>
        <v/>
      </c>
      <c r="AD715" s="58">
        <f>REVENUE(AD679,Settings!$C$13,NEWREVRATE(AD625,AD643,AD634,AD$195,AD652,$D715))</f>
        <v/>
      </c>
      <c r="AF715" s="11">
        <f>LOWER(Settings!$C$4)&amp;".mit."&amp;$A715&amp;IF($C715="","","."&amp;$C715&amp;"."&amp;$B715)&amp;IF(INDEX(Variables!$D$5:$D$205,MATCH($A715,Variables!$A$5:$A$205,0))="","","."&amp;INDEX(Variables!$D$5:$D$205,MATCH($A715,Variables!$A$5:$A$205,0)))&amp;"."&amp;AF$5</f>
        <v/>
      </c>
      <c r="AG715" s="46">
        <f>AG679*Settings!$C$13*(AG625+AG643+AG634*AG$195+AG652*$D715)</f>
        <v/>
      </c>
      <c r="AH715" s="47">
        <f>AH679*Settings!$C$13*(AH625+AH643+AH634*AH$195+AH652*$D715)</f>
        <v/>
      </c>
      <c r="AI715" s="47">
        <f>AI679*Settings!$C$13*(AI625+AI643+AI634*AI$195+AI652*$D715)</f>
        <v/>
      </c>
      <c r="AJ715" s="47">
        <f>AJ679*Settings!$C$13*(AJ625+AJ643+AJ634*AJ$195+AJ652*$D715)</f>
        <v/>
      </c>
      <c r="AK715" s="47">
        <f>AK679*Settings!$C$13*(AK625+AK643+AK634*AK$195+AK652*$D715)</f>
        <v/>
      </c>
      <c r="AL715" s="47">
        <f>AL679*Settings!$C$13*(AL625+AL643+AL634*AL$195+AL652*$D715)</f>
        <v/>
      </c>
      <c r="AM715" s="47">
        <f>AM679*Settings!$C$13*(AM625+AM643+AM634*AM$195+AM652*$D715)</f>
        <v/>
      </c>
      <c r="AN715" s="47">
        <f>AN679*Settings!$C$13*(AN625+AN643+AN634*AN$195+AN652*$D715)</f>
        <v/>
      </c>
      <c r="AO715" s="47">
        <f>AO679*Settings!$C$13*(AO625+AO643+AO634*AO$195+AO652*$D715)</f>
        <v/>
      </c>
      <c r="AP715" s="47">
        <f>AP679*Settings!$C$13*(AP625+AP643+AP634*AP$195+AP652*$D715)</f>
        <v/>
      </c>
      <c r="AQ715" s="47">
        <f>AQ679*Settings!$C$13*(AQ625+AQ643+AQ634*AQ$195+AQ652*$D715)</f>
        <v/>
      </c>
      <c r="AR715" s="47">
        <f>AR679*Settings!$C$13*(AR625+AR643+AR634*AR$195+AR652*$D715)</f>
        <v/>
      </c>
      <c r="AS715" s="47">
        <f>AS679*Settings!$C$13*(AS625+AS643+AS634*AS$195+AS652*$D715)</f>
        <v/>
      </c>
      <c r="AT715" s="47">
        <f>AT679*Settings!$C$13*(AT625+AT643+AT634*AT$195+AT652*$D715)</f>
        <v/>
      </c>
      <c r="AU715" s="47">
        <f>AU679*Settings!$C$13*(AU625+AU643+AU634*AU$195+AU652*$D715)</f>
        <v/>
      </c>
      <c r="AV715" s="47">
        <f>AV679*Settings!$C$13*(AV625+AV643+AV634*AV$195+AV652*$D715)</f>
        <v/>
      </c>
      <c r="AW715" s="47">
        <f>AW679*Settings!$C$13*(AW625+AW643+AW634*AW$195+AW652*$D715)</f>
        <v/>
      </c>
      <c r="AX715" s="47">
        <f>AX679*Settings!$C$13*(AX625+AX643+AX634*AX$195+AX652*$D715)</f>
        <v/>
      </c>
      <c r="AY715" s="58">
        <f>REVENUE(AY679,Settings!$C$13,NEWREVRATE(AY625,AY643,AY634,AY$195,AY652,$D715))</f>
        <v/>
      </c>
    </row>
    <row r="716" hidden="1" outlineLevel="2"/>
    <row r="717" hidden="1" outlineLevel="1" collapsed="1">
      <c r="A717" s="1" t="inlineStr">
        <is>
          <t>ener</t>
        </is>
      </c>
      <c r="B717" s="1" t="inlineStr">
        <is>
          <t>all</t>
        </is>
      </c>
      <c r="C717" s="1" t="inlineStr">
        <is>
          <t>avi</t>
        </is>
      </c>
      <c r="H717" s="1">
        <f>INDEX(Variables!$B$5:$B$205,MATCH($A717,Variables!$A$5:$A$205,0))&amp;IF($C717="",""," | "&amp;INDEX(Mapping!$B$5:$B$26,MATCH($C717,Mapping!$A$5:$A$26,0))&amp;" | "&amp;INDEX(Mapping!$B$30:$B$46,MATCH($B717,Mapping!$A$30:$A$46,0)))</f>
        <v/>
      </c>
      <c r="I717" s="1">
        <f>INDEX(Variables!$C$5:$C$205,MATCH($A717,Variables!$A$5:$A$205,0))</f>
        <v/>
      </c>
      <c r="J717" s="1">
        <f>INDEX(Variables!$E$5:$E$205,MATCH($A717,Variables!$A$5:$A$205,0))</f>
        <v/>
      </c>
      <c r="K717" s="17">
        <f>LOWER(Settings!$C$4)&amp;".mit."&amp;$A717&amp;IF($C717="","","."&amp;$C717&amp;"."&amp;$B717)&amp;IF(INDEX(Variables!$D$5:$D$205,MATCH($A717,Variables!$A$5:$A$205,0))="","","."&amp;INDEX(Variables!$D$5:$D$205,MATCH($A717,Variables!$A$5:$A$205,0)))&amp;"."&amp;K$5</f>
        <v/>
      </c>
      <c r="L717" s="60">
        <f>SUM(L772:L779)</f>
        <v/>
      </c>
      <c r="M717" s="61">
        <f>SUM(M772:M779)</f>
        <v/>
      </c>
      <c r="N717" s="61">
        <f>SUM(N772:N779)</f>
        <v/>
      </c>
      <c r="O717" s="61">
        <f>SUM(O772:O779)</f>
        <v/>
      </c>
      <c r="P717" s="61">
        <f>SUM(P772:P779)</f>
        <v/>
      </c>
      <c r="Q717" s="61">
        <f>SUM(Q772:Q779)</f>
        <v/>
      </c>
      <c r="R717" s="61">
        <f>SUM(R772:R779)</f>
        <v/>
      </c>
      <c r="S717" s="61">
        <f>SUM(S772:S779)</f>
        <v/>
      </c>
      <c r="T717" s="61">
        <f>SUM(T772:T779)</f>
        <v/>
      </c>
      <c r="U717" s="61">
        <f>SUM(U772:U779)</f>
        <v/>
      </c>
      <c r="V717" s="61">
        <f>SUM(V772:V779)</f>
        <v/>
      </c>
      <c r="W717" s="61">
        <f>SUM(W772:W779)</f>
        <v/>
      </c>
      <c r="X717" s="61">
        <f>SUM(X772:X779)</f>
        <v/>
      </c>
      <c r="Y717" s="61">
        <f>SUM(Y772:Y779)</f>
        <v/>
      </c>
      <c r="Z717" s="61">
        <f>SUM(Z772:Z779)</f>
        <v/>
      </c>
      <c r="AA717" s="61">
        <f>SUM(AA772:AA779)</f>
        <v/>
      </c>
      <c r="AB717" s="61">
        <f>SUM(AB772:AB779)</f>
        <v/>
      </c>
      <c r="AC717" s="61">
        <f>SUM(AC772:AC779)</f>
        <v/>
      </c>
      <c r="AD717" s="61">
        <f>SUM(AD772:AD779)</f>
        <v/>
      </c>
      <c r="AF717" s="17">
        <f>LOWER(Settings!$C$4)&amp;".mit."&amp;$A717&amp;IF($C717="","","."&amp;$C717&amp;"."&amp;$B717)&amp;IF(INDEX(Variables!$D$5:$D$205,MATCH($A717,Variables!$A$5:$A$205,0))="","","."&amp;INDEX(Variables!$D$5:$D$205,MATCH($A717,Variables!$A$5:$A$205,0)))&amp;"."&amp;AF$5</f>
        <v/>
      </c>
      <c r="AG717" s="60">
        <f>SUM(AG772:AG779)</f>
        <v/>
      </c>
      <c r="AH717" s="61">
        <f>SUM(AH772:AH779)</f>
        <v/>
      </c>
      <c r="AI717" s="61">
        <f>SUM(AI772:AI779)</f>
        <v/>
      </c>
      <c r="AJ717" s="61">
        <f>SUM(AJ772:AJ779)</f>
        <v/>
      </c>
      <c r="AK717" s="61">
        <f>SUM(AK772:AK779)</f>
        <v/>
      </c>
      <c r="AL717" s="61">
        <f>SUM(AL772:AL779)</f>
        <v/>
      </c>
      <c r="AM717" s="61">
        <f>SUM(AM772:AM779)</f>
        <v/>
      </c>
      <c r="AN717" s="61">
        <f>SUM(AN772:AN779)</f>
        <v/>
      </c>
      <c r="AO717" s="61">
        <f>SUM(AO772:AO779)</f>
        <v/>
      </c>
      <c r="AP717" s="61">
        <f>SUM(AP772:AP779)</f>
        <v/>
      </c>
      <c r="AQ717" s="61">
        <f>SUM(AQ772:AQ779)</f>
        <v/>
      </c>
      <c r="AR717" s="61">
        <f>SUM(AR772:AR779)</f>
        <v/>
      </c>
      <c r="AS717" s="61">
        <f>SUM(AS772:AS779)</f>
        <v/>
      </c>
      <c r="AT717" s="61">
        <f>SUM(AT772:AT779)</f>
        <v/>
      </c>
      <c r="AU717" s="61">
        <f>SUM(AU772:AU779)</f>
        <v/>
      </c>
      <c r="AV717" s="61">
        <f>SUM(AV772:AV779)</f>
        <v/>
      </c>
      <c r="AW717" s="61">
        <f>SUM(AW772:AW779)</f>
        <v/>
      </c>
      <c r="AX717" s="61">
        <f>SUM(AX772:AX779)</f>
        <v/>
      </c>
      <c r="AY717" s="61">
        <f>SUM(AY772:AY779)</f>
        <v/>
      </c>
    </row>
    <row r="718" hidden="1" outlineLevel="2">
      <c r="A718" s="14" t="inlineStr">
        <is>
          <t>ctxnew</t>
        </is>
      </c>
      <c r="B718" s="14" t="inlineStr">
        <is>
          <t>coa</t>
        </is>
      </c>
      <c r="C718" s="14" t="inlineStr">
        <is>
          <t>avi</t>
        </is>
      </c>
      <c r="D718" s="37">
        <f>INDEX(Inputs!$T$5:$T$132,MATCH($B718&amp;"|"&amp;$C718,Inputs!$A$5:$A$132,0))</f>
        <v/>
      </c>
      <c r="E718" s="37">
        <f>INDEX(Inputs!$J$5:$J$132,MATCH($B718&amp;"|"&amp;$C718,Inputs!$A$5:$A$132,0))</f>
        <v/>
      </c>
      <c r="F718" s="37">
        <f>INDEX(Inputs!$K$5:$K$132,MATCH($B718&amp;"|"&amp;$C718,Inputs!$A$5:$A$132,0))</f>
        <v/>
      </c>
      <c r="G718" s="36" t="n"/>
      <c r="H718" s="14">
        <f>INDEX(Variables!$B$5:$B$205,MATCH($A718,Variables!$A$5:$A$205,0))&amp;IF($C718="",""," | "&amp;INDEX(Mapping!$B$5:$B$26,MATCH($C718,Mapping!$A$5:$A$26,0))&amp;" | "&amp;INDEX(Mapping!$B$30:$B$46,MATCH($B718,Mapping!$A$30:$A$46,0)))</f>
        <v/>
      </c>
      <c r="I718" s="14">
        <f>INDEX(Variables!$C$5:$C$205,MATCH($A718,Variables!$A$5:$A$205,0))</f>
        <v/>
      </c>
      <c r="J718" s="14">
        <f>INDEX(Variables!$E$5:$E$205,MATCH($A718,Variables!$A$5:$A$205,0))</f>
        <v/>
      </c>
      <c r="K718" s="11">
        <f>LOWER(Settings!$C$4)&amp;".mit."&amp;$A718&amp;IF($C718="","","."&amp;$C718&amp;"."&amp;$B718)&amp;IF(INDEX(Variables!$D$5:$D$205,MATCH($A718,Variables!$A$5:$A$205,0))="","","."&amp;INDEX(Variables!$D$5:$D$205,MATCH($A718,Variables!$A$5:$A$205,0)))&amp;"."&amp;K$5</f>
        <v/>
      </c>
      <c r="L718" s="38">
        <f>L$12*$D718*INDEX(L$21:L$28,$E718)*INDEX(L$30:L$46,$F718)*(1-INDEX(L$121:L$137,$F718))</f>
        <v/>
      </c>
      <c r="M718" s="37">
        <f>M$12*$D718*INDEX(M$21:M$28,$E718)*INDEX(M$30:M$46,$F718)*(1-INDEX(M$121:M$137,$F718))</f>
        <v/>
      </c>
      <c r="N718" s="37">
        <f>N$12*$D718*INDEX(N$21:N$28,$E718)*INDEX(N$30:N$46,$F718)*(1-INDEX(N$121:N$137,$F718))</f>
        <v/>
      </c>
      <c r="O718" s="37">
        <f>O$12*$D718*INDEX(O$21:O$28,$E718)*INDEX(O$30:O$46,$F718)*(1-INDEX(O$121:O$137,$F718))</f>
        <v/>
      </c>
      <c r="P718" s="37">
        <f>P$12*$D718*INDEX(P$21:P$28,$E718)*INDEX(P$30:P$46,$F718)*(1-INDEX(P$121:P$137,$F718))</f>
        <v/>
      </c>
      <c r="Q718" s="37">
        <f>Q$12*$D718*INDEX(Q$21:Q$28,$E718)*INDEX(Q$30:Q$46,$F718)*(1-INDEX(Q$121:Q$137,$F718))</f>
        <v/>
      </c>
      <c r="R718" s="37">
        <f>R$12*$D718*INDEX(R$21:R$28,$E718)*INDEX(R$30:R$46,$F718)*(1-INDEX(R$121:R$137,$F718))</f>
        <v/>
      </c>
      <c r="S718" s="37">
        <f>S$12*$D718*INDEX(S$21:S$28,$E718)*INDEX(S$30:S$46,$F718)*(1-INDEX(S$121:S$137,$F718))</f>
        <v/>
      </c>
      <c r="T718" s="37">
        <f>T$12*$D718*INDEX(T$21:T$28,$E718)*INDEX(T$30:T$46,$F718)*(1-INDEX(T$121:T$137,$F718))</f>
        <v/>
      </c>
      <c r="U718" s="37">
        <f>U$12*$D718*INDEX(U$21:U$28,$E718)*INDEX(U$30:U$46,$F718)*(1-INDEX(U$121:U$137,$F718))</f>
        <v/>
      </c>
      <c r="V718" s="37">
        <f>V$12*$D718*INDEX(V$21:V$28,$E718)*INDEX(V$30:V$46,$F718)*(1-INDEX(V$121:V$137,$F718))</f>
        <v/>
      </c>
      <c r="W718" s="37">
        <f>W$12*$D718*INDEX(W$21:W$28,$E718)*INDEX(W$30:W$46,$F718)*(1-INDEX(W$121:W$137,$F718))</f>
        <v/>
      </c>
      <c r="X718" s="37">
        <f>X$12*$D718*INDEX(X$21:X$28,$E718)*INDEX(X$30:X$46,$F718)*(1-INDEX(X$121:X$137,$F718))</f>
        <v/>
      </c>
      <c r="Y718" s="37">
        <f>Y$12*$D718*INDEX(Y$21:Y$28,$E718)*INDEX(Y$30:Y$46,$F718)*(1-INDEX(Y$121:Y$137,$F718))</f>
        <v/>
      </c>
      <c r="Z718" s="37">
        <f>Z$12*$D718*INDEX(Z$21:Z$28,$E718)*INDEX(Z$30:Z$46,$F718)*(1-INDEX(Z$121:Z$137,$F718))</f>
        <v/>
      </c>
      <c r="AA718" s="37">
        <f>AA$12*$D718*INDEX(AA$21:AA$28,$E718)*INDEX(AA$30:AA$46,$F718)*(1-INDEX(AA$121:AA$137,$F718))</f>
        <v/>
      </c>
      <c r="AB718" s="37">
        <f>AB$12*$D718*INDEX(AB$21:AB$28,$E718)*INDEX(AB$30:AB$46,$F718)*(1-INDEX(AB$121:AB$137,$F718))</f>
        <v/>
      </c>
      <c r="AC718" s="37">
        <f>AC$12*$D718*INDEX(AC$21:AC$28,$E718)*INDEX(AC$30:AC$46,$F718)*(1-INDEX(AC$121:AC$137,$F718))</f>
        <v/>
      </c>
      <c r="AD718" s="40">
        <f>CARBONTAX(AD$12,$D718,INDEX(AD$21:AD$28,$E718),INDEX(AD$30:AD$46,$F718),INDEX(AD$121:AD$137,$F718))</f>
        <v/>
      </c>
      <c r="AF718" s="11">
        <f>LOWER(Settings!$C$4)&amp;".mit."&amp;$A718&amp;IF($C718="","","."&amp;$C718&amp;"."&amp;$B718)&amp;IF(INDEX(Variables!$D$5:$D$205,MATCH($A718,Variables!$A$5:$A$205,0))="","","."&amp;INDEX(Variables!$D$5:$D$205,MATCH($A718,Variables!$A$5:$A$205,0)))&amp;"."&amp;AF$5</f>
        <v/>
      </c>
      <c r="AG718" s="38">
        <f>AG$12*$D718*INDEX(AG$21:AG$28,$E718)*INDEX(AG$30:AG$46,$F718)*(1-INDEX(AG$121:AG$137,$F718))</f>
        <v/>
      </c>
      <c r="AH718" s="37">
        <f>AH$12*$D718*INDEX(AH$21:AH$28,$E718)*INDEX(AH$30:AH$46,$F718)*(1-INDEX(AH$121:AH$137,$F718))</f>
        <v/>
      </c>
      <c r="AI718" s="37">
        <f>AI$12*$D718*INDEX(AI$21:AI$28,$E718)*INDEX(AI$30:AI$46,$F718)*(1-INDEX(AI$121:AI$137,$F718))</f>
        <v/>
      </c>
      <c r="AJ718" s="37">
        <f>AJ$12*$D718*INDEX(AJ$21:AJ$28,$E718)*INDEX(AJ$30:AJ$46,$F718)*(1-INDEX(AJ$121:AJ$137,$F718))</f>
        <v/>
      </c>
      <c r="AK718" s="37">
        <f>AK$12*$D718*INDEX(AK$21:AK$28,$E718)*INDEX(AK$30:AK$46,$F718)*(1-INDEX(AK$121:AK$137,$F718))</f>
        <v/>
      </c>
      <c r="AL718" s="37">
        <f>AL$12*$D718*INDEX(AL$21:AL$28,$E718)*INDEX(AL$30:AL$46,$F718)*(1-INDEX(AL$121:AL$137,$F718))</f>
        <v/>
      </c>
      <c r="AM718" s="37">
        <f>AM$12*$D718*INDEX(AM$21:AM$28,$E718)*INDEX(AM$30:AM$46,$F718)*(1-INDEX(AM$121:AM$137,$F718))</f>
        <v/>
      </c>
      <c r="AN718" s="37">
        <f>AN$12*$D718*INDEX(AN$21:AN$28,$E718)*INDEX(AN$30:AN$46,$F718)*(1-INDEX(AN$121:AN$137,$F718))</f>
        <v/>
      </c>
      <c r="AO718" s="37">
        <f>AO$12*$D718*INDEX(AO$21:AO$28,$E718)*INDEX(AO$30:AO$46,$F718)*(1-INDEX(AO$121:AO$137,$F718))</f>
        <v/>
      </c>
      <c r="AP718" s="37">
        <f>AP$12*$D718*INDEX(AP$21:AP$28,$E718)*INDEX(AP$30:AP$46,$F718)*(1-INDEX(AP$121:AP$137,$F718))</f>
        <v/>
      </c>
      <c r="AQ718" s="37">
        <f>AQ$12*$D718*INDEX(AQ$21:AQ$28,$E718)*INDEX(AQ$30:AQ$46,$F718)*(1-INDEX(AQ$121:AQ$137,$F718))</f>
        <v/>
      </c>
      <c r="AR718" s="37">
        <f>AR$12*$D718*INDEX(AR$21:AR$28,$E718)*INDEX(AR$30:AR$46,$F718)*(1-INDEX(AR$121:AR$137,$F718))</f>
        <v/>
      </c>
      <c r="AS718" s="37">
        <f>AS$12*$D718*INDEX(AS$21:AS$28,$E718)*INDEX(AS$30:AS$46,$F718)*(1-INDEX(AS$121:AS$137,$F718))</f>
        <v/>
      </c>
      <c r="AT718" s="37">
        <f>AT$12*$D718*INDEX(AT$21:AT$28,$E718)*INDEX(AT$30:AT$46,$F718)*(1-INDEX(AT$121:AT$137,$F718))</f>
        <v/>
      </c>
      <c r="AU718" s="37">
        <f>AU$12*$D718*INDEX(AU$21:AU$28,$E718)*INDEX(AU$30:AU$46,$F718)*(1-INDEX(AU$121:AU$137,$F718))</f>
        <v/>
      </c>
      <c r="AV718" s="37">
        <f>AV$12*$D718*INDEX(AV$21:AV$28,$E718)*INDEX(AV$30:AV$46,$F718)*(1-INDEX(AV$121:AV$137,$F718))</f>
        <v/>
      </c>
      <c r="AW718" s="37">
        <f>AW$12*$D718*INDEX(AW$21:AW$28,$E718)*INDEX(AW$30:AW$46,$F718)*(1-INDEX(AW$121:AW$137,$F718))</f>
        <v/>
      </c>
      <c r="AX718" s="37">
        <f>AX$12*$D718*INDEX(AX$21:AX$28,$E718)*INDEX(AX$30:AX$46,$F718)*(1-INDEX(AX$121:AX$137,$F718))</f>
        <v/>
      </c>
      <c r="AY718" s="40">
        <f>CARBONTAX(AY$12,$D718,INDEX(AY$21:AY$28,$E718),INDEX(AY$30:AY$46,$F718),INDEX(AY$121:AY$137,$F718))</f>
        <v/>
      </c>
    </row>
    <row r="719" hidden="1" outlineLevel="2">
      <c r="A719" s="14" t="inlineStr">
        <is>
          <t>ctxnew</t>
        </is>
      </c>
      <c r="B719" s="14" t="inlineStr">
        <is>
          <t>nga</t>
        </is>
      </c>
      <c r="C719" s="14" t="inlineStr">
        <is>
          <t>avi</t>
        </is>
      </c>
      <c r="D719" s="37">
        <f>INDEX(Inputs!$T$5:$T$132,MATCH($B719&amp;"|"&amp;$C719,Inputs!$A$5:$A$132,0))</f>
        <v/>
      </c>
      <c r="E719" s="37">
        <f>INDEX(Inputs!$J$5:$J$132,MATCH($B719&amp;"|"&amp;$C719,Inputs!$A$5:$A$132,0))</f>
        <v/>
      </c>
      <c r="F719" s="37">
        <f>INDEX(Inputs!$K$5:$K$132,MATCH($B719&amp;"|"&amp;$C719,Inputs!$A$5:$A$132,0))</f>
        <v/>
      </c>
      <c r="G719" s="36" t="n"/>
      <c r="H719" s="14">
        <f>INDEX(Variables!$B$5:$B$205,MATCH($A719,Variables!$A$5:$A$205,0))&amp;IF($C719="",""," | "&amp;INDEX(Mapping!$B$5:$B$26,MATCH($C719,Mapping!$A$5:$A$26,0))&amp;" | "&amp;INDEX(Mapping!$B$30:$B$46,MATCH($B719,Mapping!$A$30:$A$46,0)))</f>
        <v/>
      </c>
      <c r="I719" s="14">
        <f>INDEX(Variables!$C$5:$C$205,MATCH($A719,Variables!$A$5:$A$205,0))</f>
        <v/>
      </c>
      <c r="J719" s="14">
        <f>INDEX(Variables!$E$5:$E$205,MATCH($A719,Variables!$A$5:$A$205,0))</f>
        <v/>
      </c>
      <c r="K719" s="11">
        <f>LOWER(Settings!$C$4)&amp;".mit."&amp;$A719&amp;IF($C719="","","."&amp;$C719&amp;"."&amp;$B719)&amp;IF(INDEX(Variables!$D$5:$D$205,MATCH($A719,Variables!$A$5:$A$205,0))="","","."&amp;INDEX(Variables!$D$5:$D$205,MATCH($A719,Variables!$A$5:$A$205,0)))&amp;"."&amp;K$5</f>
        <v/>
      </c>
      <c r="L719" s="38">
        <f>L$12*$D719*INDEX(L$21:L$28,$E719)*INDEX(L$30:L$46,$F719)*(1-INDEX(L$121:L$137,$F719))</f>
        <v/>
      </c>
      <c r="M719" s="37">
        <f>M$12*$D719*INDEX(M$21:M$28,$E719)*INDEX(M$30:M$46,$F719)*(1-INDEX(M$121:M$137,$F719))</f>
        <v/>
      </c>
      <c r="N719" s="37">
        <f>N$12*$D719*INDEX(N$21:N$28,$E719)*INDEX(N$30:N$46,$F719)*(1-INDEX(N$121:N$137,$F719))</f>
        <v/>
      </c>
      <c r="O719" s="37">
        <f>O$12*$D719*INDEX(O$21:O$28,$E719)*INDEX(O$30:O$46,$F719)*(1-INDEX(O$121:O$137,$F719))</f>
        <v/>
      </c>
      <c r="P719" s="37">
        <f>P$12*$D719*INDEX(P$21:P$28,$E719)*INDEX(P$30:P$46,$F719)*(1-INDEX(P$121:P$137,$F719))</f>
        <v/>
      </c>
      <c r="Q719" s="37">
        <f>Q$12*$D719*INDEX(Q$21:Q$28,$E719)*INDEX(Q$30:Q$46,$F719)*(1-INDEX(Q$121:Q$137,$F719))</f>
        <v/>
      </c>
      <c r="R719" s="37">
        <f>R$12*$D719*INDEX(R$21:R$28,$E719)*INDEX(R$30:R$46,$F719)*(1-INDEX(R$121:R$137,$F719))</f>
        <v/>
      </c>
      <c r="S719" s="37">
        <f>S$12*$D719*INDEX(S$21:S$28,$E719)*INDEX(S$30:S$46,$F719)*(1-INDEX(S$121:S$137,$F719))</f>
        <v/>
      </c>
      <c r="T719" s="37">
        <f>T$12*$D719*INDEX(T$21:T$28,$E719)*INDEX(T$30:T$46,$F719)*(1-INDEX(T$121:T$137,$F719))</f>
        <v/>
      </c>
      <c r="U719" s="37">
        <f>U$12*$D719*INDEX(U$21:U$28,$E719)*INDEX(U$30:U$46,$F719)*(1-INDEX(U$121:U$137,$F719))</f>
        <v/>
      </c>
      <c r="V719" s="37">
        <f>V$12*$D719*INDEX(V$21:V$28,$E719)*INDEX(V$30:V$46,$F719)*(1-INDEX(V$121:V$137,$F719))</f>
        <v/>
      </c>
      <c r="W719" s="37">
        <f>W$12*$D719*INDEX(W$21:W$28,$E719)*INDEX(W$30:W$46,$F719)*(1-INDEX(W$121:W$137,$F719))</f>
        <v/>
      </c>
      <c r="X719" s="37">
        <f>X$12*$D719*INDEX(X$21:X$28,$E719)*INDEX(X$30:X$46,$F719)*(1-INDEX(X$121:X$137,$F719))</f>
        <v/>
      </c>
      <c r="Y719" s="37">
        <f>Y$12*$D719*INDEX(Y$21:Y$28,$E719)*INDEX(Y$30:Y$46,$F719)*(1-INDEX(Y$121:Y$137,$F719))</f>
        <v/>
      </c>
      <c r="Z719" s="37">
        <f>Z$12*$D719*INDEX(Z$21:Z$28,$E719)*INDEX(Z$30:Z$46,$F719)*(1-INDEX(Z$121:Z$137,$F719))</f>
        <v/>
      </c>
      <c r="AA719" s="37">
        <f>AA$12*$D719*INDEX(AA$21:AA$28,$E719)*INDEX(AA$30:AA$46,$F719)*(1-INDEX(AA$121:AA$137,$F719))</f>
        <v/>
      </c>
      <c r="AB719" s="37">
        <f>AB$12*$D719*INDEX(AB$21:AB$28,$E719)*INDEX(AB$30:AB$46,$F719)*(1-INDEX(AB$121:AB$137,$F719))</f>
        <v/>
      </c>
      <c r="AC719" s="37">
        <f>AC$12*$D719*INDEX(AC$21:AC$28,$E719)*INDEX(AC$30:AC$46,$F719)*(1-INDEX(AC$121:AC$137,$F719))</f>
        <v/>
      </c>
      <c r="AD719" s="40">
        <f>CARBONTAX(AD$12,$D719,INDEX(AD$21:AD$28,$E719),INDEX(AD$30:AD$46,$F719),INDEX(AD$121:AD$137,$F719))</f>
        <v/>
      </c>
      <c r="AF719" s="11">
        <f>LOWER(Settings!$C$4)&amp;".mit."&amp;$A719&amp;IF($C719="","","."&amp;$C719&amp;"."&amp;$B719)&amp;IF(INDEX(Variables!$D$5:$D$205,MATCH($A719,Variables!$A$5:$A$205,0))="","","."&amp;INDEX(Variables!$D$5:$D$205,MATCH($A719,Variables!$A$5:$A$205,0)))&amp;"."&amp;AF$5</f>
        <v/>
      </c>
      <c r="AG719" s="38">
        <f>AG$12*$D719*INDEX(AG$21:AG$28,$E719)*INDEX(AG$30:AG$46,$F719)*(1-INDEX(AG$121:AG$137,$F719))</f>
        <v/>
      </c>
      <c r="AH719" s="37">
        <f>AH$12*$D719*INDEX(AH$21:AH$28,$E719)*INDEX(AH$30:AH$46,$F719)*(1-INDEX(AH$121:AH$137,$F719))</f>
        <v/>
      </c>
      <c r="AI719" s="37">
        <f>AI$12*$D719*INDEX(AI$21:AI$28,$E719)*INDEX(AI$30:AI$46,$F719)*(1-INDEX(AI$121:AI$137,$F719))</f>
        <v/>
      </c>
      <c r="AJ719" s="37">
        <f>AJ$12*$D719*INDEX(AJ$21:AJ$28,$E719)*INDEX(AJ$30:AJ$46,$F719)*(1-INDEX(AJ$121:AJ$137,$F719))</f>
        <v/>
      </c>
      <c r="AK719" s="37">
        <f>AK$12*$D719*INDEX(AK$21:AK$28,$E719)*INDEX(AK$30:AK$46,$F719)*(1-INDEX(AK$121:AK$137,$F719))</f>
        <v/>
      </c>
      <c r="AL719" s="37">
        <f>AL$12*$D719*INDEX(AL$21:AL$28,$E719)*INDEX(AL$30:AL$46,$F719)*(1-INDEX(AL$121:AL$137,$F719))</f>
        <v/>
      </c>
      <c r="AM719" s="37">
        <f>AM$12*$D719*INDEX(AM$21:AM$28,$E719)*INDEX(AM$30:AM$46,$F719)*(1-INDEX(AM$121:AM$137,$F719))</f>
        <v/>
      </c>
      <c r="AN719" s="37">
        <f>AN$12*$D719*INDEX(AN$21:AN$28,$E719)*INDEX(AN$30:AN$46,$F719)*(1-INDEX(AN$121:AN$137,$F719))</f>
        <v/>
      </c>
      <c r="AO719" s="37">
        <f>AO$12*$D719*INDEX(AO$21:AO$28,$E719)*INDEX(AO$30:AO$46,$F719)*(1-INDEX(AO$121:AO$137,$F719))</f>
        <v/>
      </c>
      <c r="AP719" s="37">
        <f>AP$12*$D719*INDEX(AP$21:AP$28,$E719)*INDEX(AP$30:AP$46,$F719)*(1-INDEX(AP$121:AP$137,$F719))</f>
        <v/>
      </c>
      <c r="AQ719" s="37">
        <f>AQ$12*$D719*INDEX(AQ$21:AQ$28,$E719)*INDEX(AQ$30:AQ$46,$F719)*(1-INDEX(AQ$121:AQ$137,$F719))</f>
        <v/>
      </c>
      <c r="AR719" s="37">
        <f>AR$12*$D719*INDEX(AR$21:AR$28,$E719)*INDEX(AR$30:AR$46,$F719)*(1-INDEX(AR$121:AR$137,$F719))</f>
        <v/>
      </c>
      <c r="AS719" s="37">
        <f>AS$12*$D719*INDEX(AS$21:AS$28,$E719)*INDEX(AS$30:AS$46,$F719)*(1-INDEX(AS$121:AS$137,$F719))</f>
        <v/>
      </c>
      <c r="AT719" s="37">
        <f>AT$12*$D719*INDEX(AT$21:AT$28,$E719)*INDEX(AT$30:AT$46,$F719)*(1-INDEX(AT$121:AT$137,$F719))</f>
        <v/>
      </c>
      <c r="AU719" s="37">
        <f>AU$12*$D719*INDEX(AU$21:AU$28,$E719)*INDEX(AU$30:AU$46,$F719)*(1-INDEX(AU$121:AU$137,$F719))</f>
        <v/>
      </c>
      <c r="AV719" s="37">
        <f>AV$12*$D719*INDEX(AV$21:AV$28,$E719)*INDEX(AV$30:AV$46,$F719)*(1-INDEX(AV$121:AV$137,$F719))</f>
        <v/>
      </c>
      <c r="AW719" s="37">
        <f>AW$12*$D719*INDEX(AW$21:AW$28,$E719)*INDEX(AW$30:AW$46,$F719)*(1-INDEX(AW$121:AW$137,$F719))</f>
        <v/>
      </c>
      <c r="AX719" s="37">
        <f>AX$12*$D719*INDEX(AX$21:AX$28,$E719)*INDEX(AX$30:AX$46,$F719)*(1-INDEX(AX$121:AX$137,$F719))</f>
        <v/>
      </c>
      <c r="AY719" s="40">
        <f>CARBONTAX(AY$12,$D719,INDEX(AY$21:AY$28,$E719),INDEX(AY$30:AY$46,$F719),INDEX(AY$121:AY$137,$F719))</f>
        <v/>
      </c>
    </row>
    <row r="720" hidden="1" outlineLevel="2">
      <c r="A720" s="14" t="inlineStr">
        <is>
          <t>ctxnew</t>
        </is>
      </c>
      <c r="B720" s="14" t="inlineStr">
        <is>
          <t>gso</t>
        </is>
      </c>
      <c r="C720" s="14" t="inlineStr">
        <is>
          <t>avi</t>
        </is>
      </c>
      <c r="D720" s="37">
        <f>INDEX(Inputs!$T$5:$T$132,MATCH($B720&amp;"|"&amp;$C720,Inputs!$A$5:$A$132,0))</f>
        <v/>
      </c>
      <c r="E720" s="37">
        <f>INDEX(Inputs!$J$5:$J$132,MATCH($B720&amp;"|"&amp;$C720,Inputs!$A$5:$A$132,0))</f>
        <v/>
      </c>
      <c r="F720" s="37">
        <f>INDEX(Inputs!$K$5:$K$132,MATCH($B720&amp;"|"&amp;$C720,Inputs!$A$5:$A$132,0))</f>
        <v/>
      </c>
      <c r="G720" s="36" t="n"/>
      <c r="H720" s="14">
        <f>INDEX(Variables!$B$5:$B$205,MATCH($A720,Variables!$A$5:$A$205,0))&amp;IF($C720="",""," | "&amp;INDEX(Mapping!$B$5:$B$26,MATCH($C720,Mapping!$A$5:$A$26,0))&amp;" | "&amp;INDEX(Mapping!$B$30:$B$46,MATCH($B720,Mapping!$A$30:$A$46,0)))</f>
        <v/>
      </c>
      <c r="I720" s="14">
        <f>INDEX(Variables!$C$5:$C$205,MATCH($A720,Variables!$A$5:$A$205,0))</f>
        <v/>
      </c>
      <c r="J720" s="14">
        <f>INDEX(Variables!$E$5:$E$205,MATCH($A720,Variables!$A$5:$A$205,0))</f>
        <v/>
      </c>
      <c r="K720" s="11">
        <f>LOWER(Settings!$C$4)&amp;".mit."&amp;$A720&amp;IF($C720="","","."&amp;$C720&amp;"."&amp;$B720)&amp;IF(INDEX(Variables!$D$5:$D$205,MATCH($A720,Variables!$A$5:$A$205,0))="","","."&amp;INDEX(Variables!$D$5:$D$205,MATCH($A720,Variables!$A$5:$A$205,0)))&amp;"."&amp;K$5</f>
        <v/>
      </c>
      <c r="L720" s="38">
        <f>L$12*$D720*INDEX(L$21:L$28,$E720)*INDEX(L$30:L$46,$F720)*(1-INDEX(L$121:L$137,$F720))</f>
        <v/>
      </c>
      <c r="M720" s="37">
        <f>M$12*$D720*INDEX(M$21:M$28,$E720)*INDEX(M$30:M$46,$F720)*(1-INDEX(M$121:M$137,$F720))</f>
        <v/>
      </c>
      <c r="N720" s="37">
        <f>N$12*$D720*INDEX(N$21:N$28,$E720)*INDEX(N$30:N$46,$F720)*(1-INDEX(N$121:N$137,$F720))</f>
        <v/>
      </c>
      <c r="O720" s="37">
        <f>O$12*$D720*INDEX(O$21:O$28,$E720)*INDEX(O$30:O$46,$F720)*(1-INDEX(O$121:O$137,$F720))</f>
        <v/>
      </c>
      <c r="P720" s="37">
        <f>P$12*$D720*INDEX(P$21:P$28,$E720)*INDEX(P$30:P$46,$F720)*(1-INDEX(P$121:P$137,$F720))</f>
        <v/>
      </c>
      <c r="Q720" s="37">
        <f>Q$12*$D720*INDEX(Q$21:Q$28,$E720)*INDEX(Q$30:Q$46,$F720)*(1-INDEX(Q$121:Q$137,$F720))</f>
        <v/>
      </c>
      <c r="R720" s="37">
        <f>R$12*$D720*INDEX(R$21:R$28,$E720)*INDEX(R$30:R$46,$F720)*(1-INDEX(R$121:R$137,$F720))</f>
        <v/>
      </c>
      <c r="S720" s="37">
        <f>S$12*$D720*INDEX(S$21:S$28,$E720)*INDEX(S$30:S$46,$F720)*(1-INDEX(S$121:S$137,$F720))</f>
        <v/>
      </c>
      <c r="T720" s="37">
        <f>T$12*$D720*INDEX(T$21:T$28,$E720)*INDEX(T$30:T$46,$F720)*(1-INDEX(T$121:T$137,$F720))</f>
        <v/>
      </c>
      <c r="U720" s="37">
        <f>U$12*$D720*INDEX(U$21:U$28,$E720)*INDEX(U$30:U$46,$F720)*(1-INDEX(U$121:U$137,$F720))</f>
        <v/>
      </c>
      <c r="V720" s="37">
        <f>V$12*$D720*INDEX(V$21:V$28,$E720)*INDEX(V$30:V$46,$F720)*(1-INDEX(V$121:V$137,$F720))</f>
        <v/>
      </c>
      <c r="W720" s="37">
        <f>W$12*$D720*INDEX(W$21:W$28,$E720)*INDEX(W$30:W$46,$F720)*(1-INDEX(W$121:W$137,$F720))</f>
        <v/>
      </c>
      <c r="X720" s="37">
        <f>X$12*$D720*INDEX(X$21:X$28,$E720)*INDEX(X$30:X$46,$F720)*(1-INDEX(X$121:X$137,$F720))</f>
        <v/>
      </c>
      <c r="Y720" s="37">
        <f>Y$12*$D720*INDEX(Y$21:Y$28,$E720)*INDEX(Y$30:Y$46,$F720)*(1-INDEX(Y$121:Y$137,$F720))</f>
        <v/>
      </c>
      <c r="Z720" s="37">
        <f>Z$12*$D720*INDEX(Z$21:Z$28,$E720)*INDEX(Z$30:Z$46,$F720)*(1-INDEX(Z$121:Z$137,$F720))</f>
        <v/>
      </c>
      <c r="AA720" s="37">
        <f>AA$12*$D720*INDEX(AA$21:AA$28,$E720)*INDEX(AA$30:AA$46,$F720)*(1-INDEX(AA$121:AA$137,$F720))</f>
        <v/>
      </c>
      <c r="AB720" s="37">
        <f>AB$12*$D720*INDEX(AB$21:AB$28,$E720)*INDEX(AB$30:AB$46,$F720)*(1-INDEX(AB$121:AB$137,$F720))</f>
        <v/>
      </c>
      <c r="AC720" s="37">
        <f>AC$12*$D720*INDEX(AC$21:AC$28,$E720)*INDEX(AC$30:AC$46,$F720)*(1-INDEX(AC$121:AC$137,$F720))</f>
        <v/>
      </c>
      <c r="AD720" s="40">
        <f>CARBONTAX(AD$12,$D720,INDEX(AD$21:AD$28,$E720),INDEX(AD$30:AD$46,$F720),INDEX(AD$121:AD$137,$F720))</f>
        <v/>
      </c>
      <c r="AF720" s="11">
        <f>LOWER(Settings!$C$4)&amp;".mit."&amp;$A720&amp;IF($C720="","","."&amp;$C720&amp;"."&amp;$B720)&amp;IF(INDEX(Variables!$D$5:$D$205,MATCH($A720,Variables!$A$5:$A$205,0))="","","."&amp;INDEX(Variables!$D$5:$D$205,MATCH($A720,Variables!$A$5:$A$205,0)))&amp;"."&amp;AF$5</f>
        <v/>
      </c>
      <c r="AG720" s="38">
        <f>AG$12*$D720*INDEX(AG$21:AG$28,$E720)*INDEX(AG$30:AG$46,$F720)*(1-INDEX(AG$121:AG$137,$F720))</f>
        <v/>
      </c>
      <c r="AH720" s="37">
        <f>AH$12*$D720*INDEX(AH$21:AH$28,$E720)*INDEX(AH$30:AH$46,$F720)*(1-INDEX(AH$121:AH$137,$F720))</f>
        <v/>
      </c>
      <c r="AI720" s="37">
        <f>AI$12*$D720*INDEX(AI$21:AI$28,$E720)*INDEX(AI$30:AI$46,$F720)*(1-INDEX(AI$121:AI$137,$F720))</f>
        <v/>
      </c>
      <c r="AJ720" s="37">
        <f>AJ$12*$D720*INDEX(AJ$21:AJ$28,$E720)*INDEX(AJ$30:AJ$46,$F720)*(1-INDEX(AJ$121:AJ$137,$F720))</f>
        <v/>
      </c>
      <c r="AK720" s="37">
        <f>AK$12*$D720*INDEX(AK$21:AK$28,$E720)*INDEX(AK$30:AK$46,$F720)*(1-INDEX(AK$121:AK$137,$F720))</f>
        <v/>
      </c>
      <c r="AL720" s="37">
        <f>AL$12*$D720*INDEX(AL$21:AL$28,$E720)*INDEX(AL$30:AL$46,$F720)*(1-INDEX(AL$121:AL$137,$F720))</f>
        <v/>
      </c>
      <c r="AM720" s="37">
        <f>AM$12*$D720*INDEX(AM$21:AM$28,$E720)*INDEX(AM$30:AM$46,$F720)*(1-INDEX(AM$121:AM$137,$F720))</f>
        <v/>
      </c>
      <c r="AN720" s="37">
        <f>AN$12*$D720*INDEX(AN$21:AN$28,$E720)*INDEX(AN$30:AN$46,$F720)*(1-INDEX(AN$121:AN$137,$F720))</f>
        <v/>
      </c>
      <c r="AO720" s="37">
        <f>AO$12*$D720*INDEX(AO$21:AO$28,$E720)*INDEX(AO$30:AO$46,$F720)*(1-INDEX(AO$121:AO$137,$F720))</f>
        <v/>
      </c>
      <c r="AP720" s="37">
        <f>AP$12*$D720*INDEX(AP$21:AP$28,$E720)*INDEX(AP$30:AP$46,$F720)*(1-INDEX(AP$121:AP$137,$F720))</f>
        <v/>
      </c>
      <c r="AQ720" s="37">
        <f>AQ$12*$D720*INDEX(AQ$21:AQ$28,$E720)*INDEX(AQ$30:AQ$46,$F720)*(1-INDEX(AQ$121:AQ$137,$F720))</f>
        <v/>
      </c>
      <c r="AR720" s="37">
        <f>AR$12*$D720*INDEX(AR$21:AR$28,$E720)*INDEX(AR$30:AR$46,$F720)*(1-INDEX(AR$121:AR$137,$F720))</f>
        <v/>
      </c>
      <c r="AS720" s="37">
        <f>AS$12*$D720*INDEX(AS$21:AS$28,$E720)*INDEX(AS$30:AS$46,$F720)*(1-INDEX(AS$121:AS$137,$F720))</f>
        <v/>
      </c>
      <c r="AT720" s="37">
        <f>AT$12*$D720*INDEX(AT$21:AT$28,$E720)*INDEX(AT$30:AT$46,$F720)*(1-INDEX(AT$121:AT$137,$F720))</f>
        <v/>
      </c>
      <c r="AU720" s="37">
        <f>AU$12*$D720*INDEX(AU$21:AU$28,$E720)*INDEX(AU$30:AU$46,$F720)*(1-INDEX(AU$121:AU$137,$F720))</f>
        <v/>
      </c>
      <c r="AV720" s="37">
        <f>AV$12*$D720*INDEX(AV$21:AV$28,$E720)*INDEX(AV$30:AV$46,$F720)*(1-INDEX(AV$121:AV$137,$F720))</f>
        <v/>
      </c>
      <c r="AW720" s="37">
        <f>AW$12*$D720*INDEX(AW$21:AW$28,$E720)*INDEX(AW$30:AW$46,$F720)*(1-INDEX(AW$121:AW$137,$F720))</f>
        <v/>
      </c>
      <c r="AX720" s="37">
        <f>AX$12*$D720*INDEX(AX$21:AX$28,$E720)*INDEX(AX$30:AX$46,$F720)*(1-INDEX(AX$121:AX$137,$F720))</f>
        <v/>
      </c>
      <c r="AY720" s="40">
        <f>CARBONTAX(AY$12,$D720,INDEX(AY$21:AY$28,$E720),INDEX(AY$30:AY$46,$F720),INDEX(AY$121:AY$137,$F720))</f>
        <v/>
      </c>
    </row>
    <row r="721" hidden="1" outlineLevel="2">
      <c r="A721" s="14" t="inlineStr">
        <is>
          <t>ctxnew</t>
        </is>
      </c>
      <c r="B721" s="14" t="inlineStr">
        <is>
          <t>die</t>
        </is>
      </c>
      <c r="C721" s="14" t="inlineStr">
        <is>
          <t>avi</t>
        </is>
      </c>
      <c r="D721" s="37">
        <f>INDEX(Inputs!$T$5:$T$132,MATCH($B721&amp;"|"&amp;$C721,Inputs!$A$5:$A$132,0))</f>
        <v/>
      </c>
      <c r="E721" s="37">
        <f>INDEX(Inputs!$J$5:$J$132,MATCH($B721&amp;"|"&amp;$C721,Inputs!$A$5:$A$132,0))</f>
        <v/>
      </c>
      <c r="F721" s="37">
        <f>INDEX(Inputs!$K$5:$K$132,MATCH($B721&amp;"|"&amp;$C721,Inputs!$A$5:$A$132,0))</f>
        <v/>
      </c>
      <c r="G721" s="36" t="n"/>
      <c r="H721" s="14">
        <f>INDEX(Variables!$B$5:$B$205,MATCH($A721,Variables!$A$5:$A$205,0))&amp;IF($C721="",""," | "&amp;INDEX(Mapping!$B$5:$B$26,MATCH($C721,Mapping!$A$5:$A$26,0))&amp;" | "&amp;INDEX(Mapping!$B$30:$B$46,MATCH($B721,Mapping!$A$30:$A$46,0)))</f>
        <v/>
      </c>
      <c r="I721" s="14">
        <f>INDEX(Variables!$C$5:$C$205,MATCH($A721,Variables!$A$5:$A$205,0))</f>
        <v/>
      </c>
      <c r="J721" s="14">
        <f>INDEX(Variables!$E$5:$E$205,MATCH($A721,Variables!$A$5:$A$205,0))</f>
        <v/>
      </c>
      <c r="K721" s="11">
        <f>LOWER(Settings!$C$4)&amp;".mit."&amp;$A721&amp;IF($C721="","","."&amp;$C721&amp;"."&amp;$B721)&amp;IF(INDEX(Variables!$D$5:$D$205,MATCH($A721,Variables!$A$5:$A$205,0))="","","."&amp;INDEX(Variables!$D$5:$D$205,MATCH($A721,Variables!$A$5:$A$205,0)))&amp;"."&amp;K$5</f>
        <v/>
      </c>
      <c r="L721" s="38">
        <f>L$12*$D721*INDEX(L$21:L$28,$E721)*INDEX(L$30:L$46,$F721)*(1-INDEX(L$121:L$137,$F721))</f>
        <v/>
      </c>
      <c r="M721" s="37">
        <f>M$12*$D721*INDEX(M$21:M$28,$E721)*INDEX(M$30:M$46,$F721)*(1-INDEX(M$121:M$137,$F721))</f>
        <v/>
      </c>
      <c r="N721" s="37">
        <f>N$12*$D721*INDEX(N$21:N$28,$E721)*INDEX(N$30:N$46,$F721)*(1-INDEX(N$121:N$137,$F721))</f>
        <v/>
      </c>
      <c r="O721" s="37">
        <f>O$12*$D721*INDEX(O$21:O$28,$E721)*INDEX(O$30:O$46,$F721)*(1-INDEX(O$121:O$137,$F721))</f>
        <v/>
      </c>
      <c r="P721" s="37">
        <f>P$12*$D721*INDEX(P$21:P$28,$E721)*INDEX(P$30:P$46,$F721)*(1-INDEX(P$121:P$137,$F721))</f>
        <v/>
      </c>
      <c r="Q721" s="37">
        <f>Q$12*$D721*INDEX(Q$21:Q$28,$E721)*INDEX(Q$30:Q$46,$F721)*(1-INDEX(Q$121:Q$137,$F721))</f>
        <v/>
      </c>
      <c r="R721" s="37">
        <f>R$12*$D721*INDEX(R$21:R$28,$E721)*INDEX(R$30:R$46,$F721)*(1-INDEX(R$121:R$137,$F721))</f>
        <v/>
      </c>
      <c r="S721" s="37">
        <f>S$12*$D721*INDEX(S$21:S$28,$E721)*INDEX(S$30:S$46,$F721)*(1-INDEX(S$121:S$137,$F721))</f>
        <v/>
      </c>
      <c r="T721" s="37">
        <f>T$12*$D721*INDEX(T$21:T$28,$E721)*INDEX(T$30:T$46,$F721)*(1-INDEX(T$121:T$137,$F721))</f>
        <v/>
      </c>
      <c r="U721" s="37">
        <f>U$12*$D721*INDEX(U$21:U$28,$E721)*INDEX(U$30:U$46,$F721)*(1-INDEX(U$121:U$137,$F721))</f>
        <v/>
      </c>
      <c r="V721" s="37">
        <f>V$12*$D721*INDEX(V$21:V$28,$E721)*INDEX(V$30:V$46,$F721)*(1-INDEX(V$121:V$137,$F721))</f>
        <v/>
      </c>
      <c r="W721" s="37">
        <f>W$12*$D721*INDEX(W$21:W$28,$E721)*INDEX(W$30:W$46,$F721)*(1-INDEX(W$121:W$137,$F721))</f>
        <v/>
      </c>
      <c r="X721" s="37">
        <f>X$12*$D721*INDEX(X$21:X$28,$E721)*INDEX(X$30:X$46,$F721)*(1-INDEX(X$121:X$137,$F721))</f>
        <v/>
      </c>
      <c r="Y721" s="37">
        <f>Y$12*$D721*INDEX(Y$21:Y$28,$E721)*INDEX(Y$30:Y$46,$F721)*(1-INDEX(Y$121:Y$137,$F721))</f>
        <v/>
      </c>
      <c r="Z721" s="37">
        <f>Z$12*$D721*INDEX(Z$21:Z$28,$E721)*INDEX(Z$30:Z$46,$F721)*(1-INDEX(Z$121:Z$137,$F721))</f>
        <v/>
      </c>
      <c r="AA721" s="37">
        <f>AA$12*$D721*INDEX(AA$21:AA$28,$E721)*INDEX(AA$30:AA$46,$F721)*(1-INDEX(AA$121:AA$137,$F721))</f>
        <v/>
      </c>
      <c r="AB721" s="37">
        <f>AB$12*$D721*INDEX(AB$21:AB$28,$E721)*INDEX(AB$30:AB$46,$F721)*(1-INDEX(AB$121:AB$137,$F721))</f>
        <v/>
      </c>
      <c r="AC721" s="37">
        <f>AC$12*$D721*INDEX(AC$21:AC$28,$E721)*INDEX(AC$30:AC$46,$F721)*(1-INDEX(AC$121:AC$137,$F721))</f>
        <v/>
      </c>
      <c r="AD721" s="40">
        <f>CARBONTAX(AD$12,$D721,INDEX(AD$21:AD$28,$E721),INDEX(AD$30:AD$46,$F721),INDEX(AD$121:AD$137,$F721))</f>
        <v/>
      </c>
      <c r="AF721" s="11">
        <f>LOWER(Settings!$C$4)&amp;".mit."&amp;$A721&amp;IF($C721="","","."&amp;$C721&amp;"."&amp;$B721)&amp;IF(INDEX(Variables!$D$5:$D$205,MATCH($A721,Variables!$A$5:$A$205,0))="","","."&amp;INDEX(Variables!$D$5:$D$205,MATCH($A721,Variables!$A$5:$A$205,0)))&amp;"."&amp;AF$5</f>
        <v/>
      </c>
      <c r="AG721" s="38">
        <f>AG$12*$D721*INDEX(AG$21:AG$28,$E721)*INDEX(AG$30:AG$46,$F721)*(1-INDEX(AG$121:AG$137,$F721))</f>
        <v/>
      </c>
      <c r="AH721" s="37">
        <f>AH$12*$D721*INDEX(AH$21:AH$28,$E721)*INDEX(AH$30:AH$46,$F721)*(1-INDEX(AH$121:AH$137,$F721))</f>
        <v/>
      </c>
      <c r="AI721" s="37">
        <f>AI$12*$D721*INDEX(AI$21:AI$28,$E721)*INDEX(AI$30:AI$46,$F721)*(1-INDEX(AI$121:AI$137,$F721))</f>
        <v/>
      </c>
      <c r="AJ721" s="37">
        <f>AJ$12*$D721*INDEX(AJ$21:AJ$28,$E721)*INDEX(AJ$30:AJ$46,$F721)*(1-INDEX(AJ$121:AJ$137,$F721))</f>
        <v/>
      </c>
      <c r="AK721" s="37">
        <f>AK$12*$D721*INDEX(AK$21:AK$28,$E721)*INDEX(AK$30:AK$46,$F721)*(1-INDEX(AK$121:AK$137,$F721))</f>
        <v/>
      </c>
      <c r="AL721" s="37">
        <f>AL$12*$D721*INDEX(AL$21:AL$28,$E721)*INDEX(AL$30:AL$46,$F721)*(1-INDEX(AL$121:AL$137,$F721))</f>
        <v/>
      </c>
      <c r="AM721" s="37">
        <f>AM$12*$D721*INDEX(AM$21:AM$28,$E721)*INDEX(AM$30:AM$46,$F721)*(1-INDEX(AM$121:AM$137,$F721))</f>
        <v/>
      </c>
      <c r="AN721" s="37">
        <f>AN$12*$D721*INDEX(AN$21:AN$28,$E721)*INDEX(AN$30:AN$46,$F721)*(1-INDEX(AN$121:AN$137,$F721))</f>
        <v/>
      </c>
      <c r="AO721" s="37">
        <f>AO$12*$D721*INDEX(AO$21:AO$28,$E721)*INDEX(AO$30:AO$46,$F721)*(1-INDEX(AO$121:AO$137,$F721))</f>
        <v/>
      </c>
      <c r="AP721" s="37">
        <f>AP$12*$D721*INDEX(AP$21:AP$28,$E721)*INDEX(AP$30:AP$46,$F721)*(1-INDEX(AP$121:AP$137,$F721))</f>
        <v/>
      </c>
      <c r="AQ721" s="37">
        <f>AQ$12*$D721*INDEX(AQ$21:AQ$28,$E721)*INDEX(AQ$30:AQ$46,$F721)*(1-INDEX(AQ$121:AQ$137,$F721))</f>
        <v/>
      </c>
      <c r="AR721" s="37">
        <f>AR$12*$D721*INDEX(AR$21:AR$28,$E721)*INDEX(AR$30:AR$46,$F721)*(1-INDEX(AR$121:AR$137,$F721))</f>
        <v/>
      </c>
      <c r="AS721" s="37">
        <f>AS$12*$D721*INDEX(AS$21:AS$28,$E721)*INDEX(AS$30:AS$46,$F721)*(1-INDEX(AS$121:AS$137,$F721))</f>
        <v/>
      </c>
      <c r="AT721" s="37">
        <f>AT$12*$D721*INDEX(AT$21:AT$28,$E721)*INDEX(AT$30:AT$46,$F721)*(1-INDEX(AT$121:AT$137,$F721))</f>
        <v/>
      </c>
      <c r="AU721" s="37">
        <f>AU$12*$D721*INDEX(AU$21:AU$28,$E721)*INDEX(AU$30:AU$46,$F721)*(1-INDEX(AU$121:AU$137,$F721))</f>
        <v/>
      </c>
      <c r="AV721" s="37">
        <f>AV$12*$D721*INDEX(AV$21:AV$28,$E721)*INDEX(AV$30:AV$46,$F721)*(1-INDEX(AV$121:AV$137,$F721))</f>
        <v/>
      </c>
      <c r="AW721" s="37">
        <f>AW$12*$D721*INDEX(AW$21:AW$28,$E721)*INDEX(AW$30:AW$46,$F721)*(1-INDEX(AW$121:AW$137,$F721))</f>
        <v/>
      </c>
      <c r="AX721" s="37">
        <f>AX$12*$D721*INDEX(AX$21:AX$28,$E721)*INDEX(AX$30:AX$46,$F721)*(1-INDEX(AX$121:AX$137,$F721))</f>
        <v/>
      </c>
      <c r="AY721" s="40">
        <f>CARBONTAX(AY$12,$D721,INDEX(AY$21:AY$28,$E721),INDEX(AY$30:AY$46,$F721),INDEX(AY$121:AY$137,$F721))</f>
        <v/>
      </c>
    </row>
    <row r="722" hidden="1" outlineLevel="2">
      <c r="A722" s="14" t="inlineStr">
        <is>
          <t>ctxnew</t>
        </is>
      </c>
      <c r="B722" s="14" t="inlineStr">
        <is>
          <t>lpg</t>
        </is>
      </c>
      <c r="C722" s="14" t="inlineStr">
        <is>
          <t>avi</t>
        </is>
      </c>
      <c r="D722" s="37">
        <f>INDEX(Inputs!$T$5:$T$132,MATCH($B722&amp;"|"&amp;$C722,Inputs!$A$5:$A$132,0))</f>
        <v/>
      </c>
      <c r="E722" s="37">
        <f>INDEX(Inputs!$J$5:$J$132,MATCH($B722&amp;"|"&amp;$C722,Inputs!$A$5:$A$132,0))</f>
        <v/>
      </c>
      <c r="F722" s="37">
        <f>INDEX(Inputs!$K$5:$K$132,MATCH($B722&amp;"|"&amp;$C722,Inputs!$A$5:$A$132,0))</f>
        <v/>
      </c>
      <c r="G722" s="36" t="n"/>
      <c r="H722" s="14">
        <f>INDEX(Variables!$B$5:$B$205,MATCH($A722,Variables!$A$5:$A$205,0))&amp;IF($C722="",""," | "&amp;INDEX(Mapping!$B$5:$B$26,MATCH($C722,Mapping!$A$5:$A$26,0))&amp;" | "&amp;INDEX(Mapping!$B$30:$B$46,MATCH($B722,Mapping!$A$30:$A$46,0)))</f>
        <v/>
      </c>
      <c r="I722" s="14">
        <f>INDEX(Variables!$C$5:$C$205,MATCH($A722,Variables!$A$5:$A$205,0))</f>
        <v/>
      </c>
      <c r="J722" s="14">
        <f>INDEX(Variables!$E$5:$E$205,MATCH($A722,Variables!$A$5:$A$205,0))</f>
        <v/>
      </c>
      <c r="K722" s="11">
        <f>LOWER(Settings!$C$4)&amp;".mit."&amp;$A722&amp;IF($C722="","","."&amp;$C722&amp;"."&amp;$B722)&amp;IF(INDEX(Variables!$D$5:$D$205,MATCH($A722,Variables!$A$5:$A$205,0))="","","."&amp;INDEX(Variables!$D$5:$D$205,MATCH($A722,Variables!$A$5:$A$205,0)))&amp;"."&amp;K$5</f>
        <v/>
      </c>
      <c r="L722" s="38">
        <f>L$12*$D722*INDEX(L$21:L$28,$E722)*INDEX(L$30:L$46,$F722)*(1-INDEX(L$121:L$137,$F722))</f>
        <v/>
      </c>
      <c r="M722" s="37">
        <f>M$12*$D722*INDEX(M$21:M$28,$E722)*INDEX(M$30:M$46,$F722)*(1-INDEX(M$121:M$137,$F722))</f>
        <v/>
      </c>
      <c r="N722" s="37">
        <f>N$12*$D722*INDEX(N$21:N$28,$E722)*INDEX(N$30:N$46,$F722)*(1-INDEX(N$121:N$137,$F722))</f>
        <v/>
      </c>
      <c r="O722" s="37">
        <f>O$12*$D722*INDEX(O$21:O$28,$E722)*INDEX(O$30:O$46,$F722)*(1-INDEX(O$121:O$137,$F722))</f>
        <v/>
      </c>
      <c r="P722" s="37">
        <f>P$12*$D722*INDEX(P$21:P$28,$E722)*INDEX(P$30:P$46,$F722)*(1-INDEX(P$121:P$137,$F722))</f>
        <v/>
      </c>
      <c r="Q722" s="37">
        <f>Q$12*$D722*INDEX(Q$21:Q$28,$E722)*INDEX(Q$30:Q$46,$F722)*(1-INDEX(Q$121:Q$137,$F722))</f>
        <v/>
      </c>
      <c r="R722" s="37">
        <f>R$12*$D722*INDEX(R$21:R$28,$E722)*INDEX(R$30:R$46,$F722)*(1-INDEX(R$121:R$137,$F722))</f>
        <v/>
      </c>
      <c r="S722" s="37">
        <f>S$12*$D722*INDEX(S$21:S$28,$E722)*INDEX(S$30:S$46,$F722)*(1-INDEX(S$121:S$137,$F722))</f>
        <v/>
      </c>
      <c r="T722" s="37">
        <f>T$12*$D722*INDEX(T$21:T$28,$E722)*INDEX(T$30:T$46,$F722)*(1-INDEX(T$121:T$137,$F722))</f>
        <v/>
      </c>
      <c r="U722" s="37">
        <f>U$12*$D722*INDEX(U$21:U$28,$E722)*INDEX(U$30:U$46,$F722)*(1-INDEX(U$121:U$137,$F722))</f>
        <v/>
      </c>
      <c r="V722" s="37">
        <f>V$12*$D722*INDEX(V$21:V$28,$E722)*INDEX(V$30:V$46,$F722)*(1-INDEX(V$121:V$137,$F722))</f>
        <v/>
      </c>
      <c r="W722" s="37">
        <f>W$12*$D722*INDEX(W$21:W$28,$E722)*INDEX(W$30:W$46,$F722)*(1-INDEX(W$121:W$137,$F722))</f>
        <v/>
      </c>
      <c r="X722" s="37">
        <f>X$12*$D722*INDEX(X$21:X$28,$E722)*INDEX(X$30:X$46,$F722)*(1-INDEX(X$121:X$137,$F722))</f>
        <v/>
      </c>
      <c r="Y722" s="37">
        <f>Y$12*$D722*INDEX(Y$21:Y$28,$E722)*INDEX(Y$30:Y$46,$F722)*(1-INDEX(Y$121:Y$137,$F722))</f>
        <v/>
      </c>
      <c r="Z722" s="37">
        <f>Z$12*$D722*INDEX(Z$21:Z$28,$E722)*INDEX(Z$30:Z$46,$F722)*(1-INDEX(Z$121:Z$137,$F722))</f>
        <v/>
      </c>
      <c r="AA722" s="37">
        <f>AA$12*$D722*INDEX(AA$21:AA$28,$E722)*INDEX(AA$30:AA$46,$F722)*(1-INDEX(AA$121:AA$137,$F722))</f>
        <v/>
      </c>
      <c r="AB722" s="37">
        <f>AB$12*$D722*INDEX(AB$21:AB$28,$E722)*INDEX(AB$30:AB$46,$F722)*(1-INDEX(AB$121:AB$137,$F722))</f>
        <v/>
      </c>
      <c r="AC722" s="37">
        <f>AC$12*$D722*INDEX(AC$21:AC$28,$E722)*INDEX(AC$30:AC$46,$F722)*(1-INDEX(AC$121:AC$137,$F722))</f>
        <v/>
      </c>
      <c r="AD722" s="40">
        <f>CARBONTAX(AD$12,$D722,INDEX(AD$21:AD$28,$E722),INDEX(AD$30:AD$46,$F722),INDEX(AD$121:AD$137,$F722))</f>
        <v/>
      </c>
      <c r="AF722" s="11">
        <f>LOWER(Settings!$C$4)&amp;".mit."&amp;$A722&amp;IF($C722="","","."&amp;$C722&amp;"."&amp;$B722)&amp;IF(INDEX(Variables!$D$5:$D$205,MATCH($A722,Variables!$A$5:$A$205,0))="","","."&amp;INDEX(Variables!$D$5:$D$205,MATCH($A722,Variables!$A$5:$A$205,0)))&amp;"."&amp;AF$5</f>
        <v/>
      </c>
      <c r="AG722" s="38">
        <f>AG$12*$D722*INDEX(AG$21:AG$28,$E722)*INDEX(AG$30:AG$46,$F722)*(1-INDEX(AG$121:AG$137,$F722))</f>
        <v/>
      </c>
      <c r="AH722" s="37">
        <f>AH$12*$D722*INDEX(AH$21:AH$28,$E722)*INDEX(AH$30:AH$46,$F722)*(1-INDEX(AH$121:AH$137,$F722))</f>
        <v/>
      </c>
      <c r="AI722" s="37">
        <f>AI$12*$D722*INDEX(AI$21:AI$28,$E722)*INDEX(AI$30:AI$46,$F722)*(1-INDEX(AI$121:AI$137,$F722))</f>
        <v/>
      </c>
      <c r="AJ722" s="37">
        <f>AJ$12*$D722*INDEX(AJ$21:AJ$28,$E722)*INDEX(AJ$30:AJ$46,$F722)*(1-INDEX(AJ$121:AJ$137,$F722))</f>
        <v/>
      </c>
      <c r="AK722" s="37">
        <f>AK$12*$D722*INDEX(AK$21:AK$28,$E722)*INDEX(AK$30:AK$46,$F722)*(1-INDEX(AK$121:AK$137,$F722))</f>
        <v/>
      </c>
      <c r="AL722" s="37">
        <f>AL$12*$D722*INDEX(AL$21:AL$28,$E722)*INDEX(AL$30:AL$46,$F722)*(1-INDEX(AL$121:AL$137,$F722))</f>
        <v/>
      </c>
      <c r="AM722" s="37">
        <f>AM$12*$D722*INDEX(AM$21:AM$28,$E722)*INDEX(AM$30:AM$46,$F722)*(1-INDEX(AM$121:AM$137,$F722))</f>
        <v/>
      </c>
      <c r="AN722" s="37">
        <f>AN$12*$D722*INDEX(AN$21:AN$28,$E722)*INDEX(AN$30:AN$46,$F722)*(1-INDEX(AN$121:AN$137,$F722))</f>
        <v/>
      </c>
      <c r="AO722" s="37">
        <f>AO$12*$D722*INDEX(AO$21:AO$28,$E722)*INDEX(AO$30:AO$46,$F722)*(1-INDEX(AO$121:AO$137,$F722))</f>
        <v/>
      </c>
      <c r="AP722" s="37">
        <f>AP$12*$D722*INDEX(AP$21:AP$28,$E722)*INDEX(AP$30:AP$46,$F722)*(1-INDEX(AP$121:AP$137,$F722))</f>
        <v/>
      </c>
      <c r="AQ722" s="37">
        <f>AQ$12*$D722*INDEX(AQ$21:AQ$28,$E722)*INDEX(AQ$30:AQ$46,$F722)*(1-INDEX(AQ$121:AQ$137,$F722))</f>
        <v/>
      </c>
      <c r="AR722" s="37">
        <f>AR$12*$D722*INDEX(AR$21:AR$28,$E722)*INDEX(AR$30:AR$46,$F722)*(1-INDEX(AR$121:AR$137,$F722))</f>
        <v/>
      </c>
      <c r="AS722" s="37">
        <f>AS$12*$D722*INDEX(AS$21:AS$28,$E722)*INDEX(AS$30:AS$46,$F722)*(1-INDEX(AS$121:AS$137,$F722))</f>
        <v/>
      </c>
      <c r="AT722" s="37">
        <f>AT$12*$D722*INDEX(AT$21:AT$28,$E722)*INDEX(AT$30:AT$46,$F722)*(1-INDEX(AT$121:AT$137,$F722))</f>
        <v/>
      </c>
      <c r="AU722" s="37">
        <f>AU$12*$D722*INDEX(AU$21:AU$28,$E722)*INDEX(AU$30:AU$46,$F722)*(1-INDEX(AU$121:AU$137,$F722))</f>
        <v/>
      </c>
      <c r="AV722" s="37">
        <f>AV$12*$D722*INDEX(AV$21:AV$28,$E722)*INDEX(AV$30:AV$46,$F722)*(1-INDEX(AV$121:AV$137,$F722))</f>
        <v/>
      </c>
      <c r="AW722" s="37">
        <f>AW$12*$D722*INDEX(AW$21:AW$28,$E722)*INDEX(AW$30:AW$46,$F722)*(1-INDEX(AW$121:AW$137,$F722))</f>
        <v/>
      </c>
      <c r="AX722" s="37">
        <f>AX$12*$D722*INDEX(AX$21:AX$28,$E722)*INDEX(AX$30:AX$46,$F722)*(1-INDEX(AX$121:AX$137,$F722))</f>
        <v/>
      </c>
      <c r="AY722" s="40">
        <f>CARBONTAX(AY$12,$D722,INDEX(AY$21:AY$28,$E722),INDEX(AY$30:AY$46,$F722),INDEX(AY$121:AY$137,$F722))</f>
        <v/>
      </c>
    </row>
    <row r="723" hidden="1" outlineLevel="2">
      <c r="A723" s="14" t="inlineStr">
        <is>
          <t>ctxnew</t>
        </is>
      </c>
      <c r="B723" s="14" t="inlineStr">
        <is>
          <t>ker</t>
        </is>
      </c>
      <c r="C723" s="14" t="inlineStr">
        <is>
          <t>avi</t>
        </is>
      </c>
      <c r="D723" s="37">
        <f>INDEX(Inputs!$T$5:$T$132,MATCH($B723&amp;"|"&amp;$C723,Inputs!$A$5:$A$132,0))</f>
        <v/>
      </c>
      <c r="E723" s="37">
        <f>INDEX(Inputs!$J$5:$J$132,MATCH($B723&amp;"|"&amp;$C723,Inputs!$A$5:$A$132,0))</f>
        <v/>
      </c>
      <c r="F723" s="37">
        <f>INDEX(Inputs!$K$5:$K$132,MATCH($B723&amp;"|"&amp;$C723,Inputs!$A$5:$A$132,0))</f>
        <v/>
      </c>
      <c r="G723" s="36" t="n"/>
      <c r="H723" s="14">
        <f>INDEX(Variables!$B$5:$B$205,MATCH($A723,Variables!$A$5:$A$205,0))&amp;IF($C723="",""," | "&amp;INDEX(Mapping!$B$5:$B$26,MATCH($C723,Mapping!$A$5:$A$26,0))&amp;" | "&amp;INDEX(Mapping!$B$30:$B$46,MATCH($B723,Mapping!$A$30:$A$46,0)))</f>
        <v/>
      </c>
      <c r="I723" s="14">
        <f>INDEX(Variables!$C$5:$C$205,MATCH($A723,Variables!$A$5:$A$205,0))</f>
        <v/>
      </c>
      <c r="J723" s="14">
        <f>INDEX(Variables!$E$5:$E$205,MATCH($A723,Variables!$A$5:$A$205,0))</f>
        <v/>
      </c>
      <c r="K723" s="11">
        <f>LOWER(Settings!$C$4)&amp;".mit."&amp;$A723&amp;IF($C723="","","."&amp;$C723&amp;"."&amp;$B723)&amp;IF(INDEX(Variables!$D$5:$D$205,MATCH($A723,Variables!$A$5:$A$205,0))="","","."&amp;INDEX(Variables!$D$5:$D$205,MATCH($A723,Variables!$A$5:$A$205,0)))&amp;"."&amp;K$5</f>
        <v/>
      </c>
      <c r="L723" s="38">
        <f>L$12*$D723*INDEX(L$21:L$28,$E723)*INDEX(L$30:L$46,$F723)*(1-INDEX(L$121:L$137,$F723))</f>
        <v/>
      </c>
      <c r="M723" s="37">
        <f>M$12*$D723*INDEX(M$21:M$28,$E723)*INDEX(M$30:M$46,$F723)*(1-INDEX(M$121:M$137,$F723))</f>
        <v/>
      </c>
      <c r="N723" s="37">
        <f>N$12*$D723*INDEX(N$21:N$28,$E723)*INDEX(N$30:N$46,$F723)*(1-INDEX(N$121:N$137,$F723))</f>
        <v/>
      </c>
      <c r="O723" s="37">
        <f>O$12*$D723*INDEX(O$21:O$28,$E723)*INDEX(O$30:O$46,$F723)*(1-INDEX(O$121:O$137,$F723))</f>
        <v/>
      </c>
      <c r="P723" s="37">
        <f>P$12*$D723*INDEX(P$21:P$28,$E723)*INDEX(P$30:P$46,$F723)*(1-INDEX(P$121:P$137,$F723))</f>
        <v/>
      </c>
      <c r="Q723" s="37">
        <f>Q$12*$D723*INDEX(Q$21:Q$28,$E723)*INDEX(Q$30:Q$46,$F723)*(1-INDEX(Q$121:Q$137,$F723))</f>
        <v/>
      </c>
      <c r="R723" s="37">
        <f>R$12*$D723*INDEX(R$21:R$28,$E723)*INDEX(R$30:R$46,$F723)*(1-INDEX(R$121:R$137,$F723))</f>
        <v/>
      </c>
      <c r="S723" s="37">
        <f>S$12*$D723*INDEX(S$21:S$28,$E723)*INDEX(S$30:S$46,$F723)*(1-INDEX(S$121:S$137,$F723))</f>
        <v/>
      </c>
      <c r="T723" s="37">
        <f>T$12*$D723*INDEX(T$21:T$28,$E723)*INDEX(T$30:T$46,$F723)*(1-INDEX(T$121:T$137,$F723))</f>
        <v/>
      </c>
      <c r="U723" s="37">
        <f>U$12*$D723*INDEX(U$21:U$28,$E723)*INDEX(U$30:U$46,$F723)*(1-INDEX(U$121:U$137,$F723))</f>
        <v/>
      </c>
      <c r="V723" s="37">
        <f>V$12*$D723*INDEX(V$21:V$28,$E723)*INDEX(V$30:V$46,$F723)*(1-INDEX(V$121:V$137,$F723))</f>
        <v/>
      </c>
      <c r="W723" s="37">
        <f>W$12*$D723*INDEX(W$21:W$28,$E723)*INDEX(W$30:W$46,$F723)*(1-INDEX(W$121:W$137,$F723))</f>
        <v/>
      </c>
      <c r="X723" s="37">
        <f>X$12*$D723*INDEX(X$21:X$28,$E723)*INDEX(X$30:X$46,$F723)*(1-INDEX(X$121:X$137,$F723))</f>
        <v/>
      </c>
      <c r="Y723" s="37">
        <f>Y$12*$D723*INDEX(Y$21:Y$28,$E723)*INDEX(Y$30:Y$46,$F723)*(1-INDEX(Y$121:Y$137,$F723))</f>
        <v/>
      </c>
      <c r="Z723" s="37">
        <f>Z$12*$D723*INDEX(Z$21:Z$28,$E723)*INDEX(Z$30:Z$46,$F723)*(1-INDEX(Z$121:Z$137,$F723))</f>
        <v/>
      </c>
      <c r="AA723" s="37">
        <f>AA$12*$D723*INDEX(AA$21:AA$28,$E723)*INDEX(AA$30:AA$46,$F723)*(1-INDEX(AA$121:AA$137,$F723))</f>
        <v/>
      </c>
      <c r="AB723" s="37">
        <f>AB$12*$D723*INDEX(AB$21:AB$28,$E723)*INDEX(AB$30:AB$46,$F723)*(1-INDEX(AB$121:AB$137,$F723))</f>
        <v/>
      </c>
      <c r="AC723" s="37">
        <f>AC$12*$D723*INDEX(AC$21:AC$28,$E723)*INDEX(AC$30:AC$46,$F723)*(1-INDEX(AC$121:AC$137,$F723))</f>
        <v/>
      </c>
      <c r="AD723" s="40">
        <f>CARBONTAX(AD$12,$D723,INDEX(AD$21:AD$28,$E723),INDEX(AD$30:AD$46,$F723),INDEX(AD$121:AD$137,$F723))</f>
        <v/>
      </c>
      <c r="AF723" s="11">
        <f>LOWER(Settings!$C$4)&amp;".mit."&amp;$A723&amp;IF($C723="","","."&amp;$C723&amp;"."&amp;$B723)&amp;IF(INDEX(Variables!$D$5:$D$205,MATCH($A723,Variables!$A$5:$A$205,0))="","","."&amp;INDEX(Variables!$D$5:$D$205,MATCH($A723,Variables!$A$5:$A$205,0)))&amp;"."&amp;AF$5</f>
        <v/>
      </c>
      <c r="AG723" s="38">
        <f>AG$12*$D723*INDEX(AG$21:AG$28,$E723)*INDEX(AG$30:AG$46,$F723)*(1-INDEX(AG$121:AG$137,$F723))</f>
        <v/>
      </c>
      <c r="AH723" s="37">
        <f>AH$12*$D723*INDEX(AH$21:AH$28,$E723)*INDEX(AH$30:AH$46,$F723)*(1-INDEX(AH$121:AH$137,$F723))</f>
        <v/>
      </c>
      <c r="AI723" s="37">
        <f>AI$12*$D723*INDEX(AI$21:AI$28,$E723)*INDEX(AI$30:AI$46,$F723)*(1-INDEX(AI$121:AI$137,$F723))</f>
        <v/>
      </c>
      <c r="AJ723" s="37">
        <f>AJ$12*$D723*INDEX(AJ$21:AJ$28,$E723)*INDEX(AJ$30:AJ$46,$F723)*(1-INDEX(AJ$121:AJ$137,$F723))</f>
        <v/>
      </c>
      <c r="AK723" s="37">
        <f>AK$12*$D723*INDEX(AK$21:AK$28,$E723)*INDEX(AK$30:AK$46,$F723)*(1-INDEX(AK$121:AK$137,$F723))</f>
        <v/>
      </c>
      <c r="AL723" s="37">
        <f>AL$12*$D723*INDEX(AL$21:AL$28,$E723)*INDEX(AL$30:AL$46,$F723)*(1-INDEX(AL$121:AL$137,$F723))</f>
        <v/>
      </c>
      <c r="AM723" s="37">
        <f>AM$12*$D723*INDEX(AM$21:AM$28,$E723)*INDEX(AM$30:AM$46,$F723)*(1-INDEX(AM$121:AM$137,$F723))</f>
        <v/>
      </c>
      <c r="AN723" s="37">
        <f>AN$12*$D723*INDEX(AN$21:AN$28,$E723)*INDEX(AN$30:AN$46,$F723)*(1-INDEX(AN$121:AN$137,$F723))</f>
        <v/>
      </c>
      <c r="AO723" s="37">
        <f>AO$12*$D723*INDEX(AO$21:AO$28,$E723)*INDEX(AO$30:AO$46,$F723)*(1-INDEX(AO$121:AO$137,$F723))</f>
        <v/>
      </c>
      <c r="AP723" s="37">
        <f>AP$12*$D723*INDEX(AP$21:AP$28,$E723)*INDEX(AP$30:AP$46,$F723)*(1-INDEX(AP$121:AP$137,$F723))</f>
        <v/>
      </c>
      <c r="AQ723" s="37">
        <f>AQ$12*$D723*INDEX(AQ$21:AQ$28,$E723)*INDEX(AQ$30:AQ$46,$F723)*(1-INDEX(AQ$121:AQ$137,$F723))</f>
        <v/>
      </c>
      <c r="AR723" s="37">
        <f>AR$12*$D723*INDEX(AR$21:AR$28,$E723)*INDEX(AR$30:AR$46,$F723)*(1-INDEX(AR$121:AR$137,$F723))</f>
        <v/>
      </c>
      <c r="AS723" s="37">
        <f>AS$12*$D723*INDEX(AS$21:AS$28,$E723)*INDEX(AS$30:AS$46,$F723)*(1-INDEX(AS$121:AS$137,$F723))</f>
        <v/>
      </c>
      <c r="AT723" s="37">
        <f>AT$12*$D723*INDEX(AT$21:AT$28,$E723)*INDEX(AT$30:AT$46,$F723)*(1-INDEX(AT$121:AT$137,$F723))</f>
        <v/>
      </c>
      <c r="AU723" s="37">
        <f>AU$12*$D723*INDEX(AU$21:AU$28,$E723)*INDEX(AU$30:AU$46,$F723)*(1-INDEX(AU$121:AU$137,$F723))</f>
        <v/>
      </c>
      <c r="AV723" s="37">
        <f>AV$12*$D723*INDEX(AV$21:AV$28,$E723)*INDEX(AV$30:AV$46,$F723)*(1-INDEX(AV$121:AV$137,$F723))</f>
        <v/>
      </c>
      <c r="AW723" s="37">
        <f>AW$12*$D723*INDEX(AW$21:AW$28,$E723)*INDEX(AW$30:AW$46,$F723)*(1-INDEX(AW$121:AW$137,$F723))</f>
        <v/>
      </c>
      <c r="AX723" s="37">
        <f>AX$12*$D723*INDEX(AX$21:AX$28,$E723)*INDEX(AX$30:AX$46,$F723)*(1-INDEX(AX$121:AX$137,$F723))</f>
        <v/>
      </c>
      <c r="AY723" s="40">
        <f>CARBONTAX(AY$12,$D723,INDEX(AY$21:AY$28,$E723),INDEX(AY$30:AY$46,$F723),INDEX(AY$121:AY$137,$F723))</f>
        <v/>
      </c>
    </row>
    <row r="724" hidden="1" outlineLevel="2">
      <c r="A724" s="14" t="inlineStr">
        <is>
          <t>ctxnew</t>
        </is>
      </c>
      <c r="B724" s="14" t="inlineStr">
        <is>
          <t>oop</t>
        </is>
      </c>
      <c r="C724" s="14" t="inlineStr">
        <is>
          <t>avi</t>
        </is>
      </c>
      <c r="D724" s="37">
        <f>INDEX(Inputs!$T$5:$T$132,MATCH($B724&amp;"|"&amp;$C724,Inputs!$A$5:$A$132,0))</f>
        <v/>
      </c>
      <c r="E724" s="37">
        <f>INDEX(Inputs!$J$5:$J$132,MATCH($B724&amp;"|"&amp;$C724,Inputs!$A$5:$A$132,0))</f>
        <v/>
      </c>
      <c r="F724" s="37">
        <f>INDEX(Inputs!$K$5:$K$132,MATCH($B724&amp;"|"&amp;$C724,Inputs!$A$5:$A$132,0))</f>
        <v/>
      </c>
      <c r="G724" s="36" t="n"/>
      <c r="H724" s="14">
        <f>INDEX(Variables!$B$5:$B$205,MATCH($A724,Variables!$A$5:$A$205,0))&amp;IF($C724="",""," | "&amp;INDEX(Mapping!$B$5:$B$26,MATCH($C724,Mapping!$A$5:$A$26,0))&amp;" | "&amp;INDEX(Mapping!$B$30:$B$46,MATCH($B724,Mapping!$A$30:$A$46,0)))</f>
        <v/>
      </c>
      <c r="I724" s="14">
        <f>INDEX(Variables!$C$5:$C$205,MATCH($A724,Variables!$A$5:$A$205,0))</f>
        <v/>
      </c>
      <c r="J724" s="14">
        <f>INDEX(Variables!$E$5:$E$205,MATCH($A724,Variables!$A$5:$A$205,0))</f>
        <v/>
      </c>
      <c r="K724" s="11">
        <f>LOWER(Settings!$C$4)&amp;".mit."&amp;$A724&amp;IF($C724="","","."&amp;$C724&amp;"."&amp;$B724)&amp;IF(INDEX(Variables!$D$5:$D$205,MATCH($A724,Variables!$A$5:$A$205,0))="","","."&amp;INDEX(Variables!$D$5:$D$205,MATCH($A724,Variables!$A$5:$A$205,0)))&amp;"."&amp;K$5</f>
        <v/>
      </c>
      <c r="L724" s="38">
        <f>L$12*$D724*INDEX(L$21:L$28,$E724)*INDEX(L$30:L$46,$F724)*(1-INDEX(L$121:L$137,$F724))</f>
        <v/>
      </c>
      <c r="M724" s="37">
        <f>M$12*$D724*INDEX(M$21:M$28,$E724)*INDEX(M$30:M$46,$F724)*(1-INDEX(M$121:M$137,$F724))</f>
        <v/>
      </c>
      <c r="N724" s="37">
        <f>N$12*$D724*INDEX(N$21:N$28,$E724)*INDEX(N$30:N$46,$F724)*(1-INDEX(N$121:N$137,$F724))</f>
        <v/>
      </c>
      <c r="O724" s="37">
        <f>O$12*$D724*INDEX(O$21:O$28,$E724)*INDEX(O$30:O$46,$F724)*(1-INDEX(O$121:O$137,$F724))</f>
        <v/>
      </c>
      <c r="P724" s="37">
        <f>P$12*$D724*INDEX(P$21:P$28,$E724)*INDEX(P$30:P$46,$F724)*(1-INDEX(P$121:P$137,$F724))</f>
        <v/>
      </c>
      <c r="Q724" s="37">
        <f>Q$12*$D724*INDEX(Q$21:Q$28,$E724)*INDEX(Q$30:Q$46,$F724)*(1-INDEX(Q$121:Q$137,$F724))</f>
        <v/>
      </c>
      <c r="R724" s="37">
        <f>R$12*$D724*INDEX(R$21:R$28,$E724)*INDEX(R$30:R$46,$F724)*(1-INDEX(R$121:R$137,$F724))</f>
        <v/>
      </c>
      <c r="S724" s="37">
        <f>S$12*$D724*INDEX(S$21:S$28,$E724)*INDEX(S$30:S$46,$F724)*(1-INDEX(S$121:S$137,$F724))</f>
        <v/>
      </c>
      <c r="T724" s="37">
        <f>T$12*$D724*INDEX(T$21:T$28,$E724)*INDEX(T$30:T$46,$F724)*(1-INDEX(T$121:T$137,$F724))</f>
        <v/>
      </c>
      <c r="U724" s="37">
        <f>U$12*$D724*INDEX(U$21:U$28,$E724)*INDEX(U$30:U$46,$F724)*(1-INDEX(U$121:U$137,$F724))</f>
        <v/>
      </c>
      <c r="V724" s="37">
        <f>V$12*$D724*INDEX(V$21:V$28,$E724)*INDEX(V$30:V$46,$F724)*(1-INDEX(V$121:V$137,$F724))</f>
        <v/>
      </c>
      <c r="W724" s="37">
        <f>W$12*$D724*INDEX(W$21:W$28,$E724)*INDEX(W$30:W$46,$F724)*(1-INDEX(W$121:W$137,$F724))</f>
        <v/>
      </c>
      <c r="X724" s="37">
        <f>X$12*$D724*INDEX(X$21:X$28,$E724)*INDEX(X$30:X$46,$F724)*(1-INDEX(X$121:X$137,$F724))</f>
        <v/>
      </c>
      <c r="Y724" s="37">
        <f>Y$12*$D724*INDEX(Y$21:Y$28,$E724)*INDEX(Y$30:Y$46,$F724)*(1-INDEX(Y$121:Y$137,$F724))</f>
        <v/>
      </c>
      <c r="Z724" s="37">
        <f>Z$12*$D724*INDEX(Z$21:Z$28,$E724)*INDEX(Z$30:Z$46,$F724)*(1-INDEX(Z$121:Z$137,$F724))</f>
        <v/>
      </c>
      <c r="AA724" s="37">
        <f>AA$12*$D724*INDEX(AA$21:AA$28,$E724)*INDEX(AA$30:AA$46,$F724)*(1-INDEX(AA$121:AA$137,$F724))</f>
        <v/>
      </c>
      <c r="AB724" s="37">
        <f>AB$12*$D724*INDEX(AB$21:AB$28,$E724)*INDEX(AB$30:AB$46,$F724)*(1-INDEX(AB$121:AB$137,$F724))</f>
        <v/>
      </c>
      <c r="AC724" s="37">
        <f>AC$12*$D724*INDEX(AC$21:AC$28,$E724)*INDEX(AC$30:AC$46,$F724)*(1-INDEX(AC$121:AC$137,$F724))</f>
        <v/>
      </c>
      <c r="AD724" s="40">
        <f>CARBONTAX(AD$12,$D724,INDEX(AD$21:AD$28,$E724),INDEX(AD$30:AD$46,$F724),INDEX(AD$121:AD$137,$F724))</f>
        <v/>
      </c>
      <c r="AF724" s="11">
        <f>LOWER(Settings!$C$4)&amp;".mit."&amp;$A724&amp;IF($C724="","","."&amp;$C724&amp;"."&amp;$B724)&amp;IF(INDEX(Variables!$D$5:$D$205,MATCH($A724,Variables!$A$5:$A$205,0))="","","."&amp;INDEX(Variables!$D$5:$D$205,MATCH($A724,Variables!$A$5:$A$205,0)))&amp;"."&amp;AF$5</f>
        <v/>
      </c>
      <c r="AG724" s="38">
        <f>AG$12*$D724*INDEX(AG$21:AG$28,$E724)*INDEX(AG$30:AG$46,$F724)*(1-INDEX(AG$121:AG$137,$F724))</f>
        <v/>
      </c>
      <c r="AH724" s="37">
        <f>AH$12*$D724*INDEX(AH$21:AH$28,$E724)*INDEX(AH$30:AH$46,$F724)*(1-INDEX(AH$121:AH$137,$F724))</f>
        <v/>
      </c>
      <c r="AI724" s="37">
        <f>AI$12*$D724*INDEX(AI$21:AI$28,$E724)*INDEX(AI$30:AI$46,$F724)*(1-INDEX(AI$121:AI$137,$F724))</f>
        <v/>
      </c>
      <c r="AJ724" s="37">
        <f>AJ$12*$D724*INDEX(AJ$21:AJ$28,$E724)*INDEX(AJ$30:AJ$46,$F724)*(1-INDEX(AJ$121:AJ$137,$F724))</f>
        <v/>
      </c>
      <c r="AK724" s="37">
        <f>AK$12*$D724*INDEX(AK$21:AK$28,$E724)*INDEX(AK$30:AK$46,$F724)*(1-INDEX(AK$121:AK$137,$F724))</f>
        <v/>
      </c>
      <c r="AL724" s="37">
        <f>AL$12*$D724*INDEX(AL$21:AL$28,$E724)*INDEX(AL$30:AL$46,$F724)*(1-INDEX(AL$121:AL$137,$F724))</f>
        <v/>
      </c>
      <c r="AM724" s="37">
        <f>AM$12*$D724*INDEX(AM$21:AM$28,$E724)*INDEX(AM$30:AM$46,$F724)*(1-INDEX(AM$121:AM$137,$F724))</f>
        <v/>
      </c>
      <c r="AN724" s="37">
        <f>AN$12*$D724*INDEX(AN$21:AN$28,$E724)*INDEX(AN$30:AN$46,$F724)*(1-INDEX(AN$121:AN$137,$F724))</f>
        <v/>
      </c>
      <c r="AO724" s="37">
        <f>AO$12*$D724*INDEX(AO$21:AO$28,$E724)*INDEX(AO$30:AO$46,$F724)*(1-INDEX(AO$121:AO$137,$F724))</f>
        <v/>
      </c>
      <c r="AP724" s="37">
        <f>AP$12*$D724*INDEX(AP$21:AP$28,$E724)*INDEX(AP$30:AP$46,$F724)*(1-INDEX(AP$121:AP$137,$F724))</f>
        <v/>
      </c>
      <c r="AQ724" s="37">
        <f>AQ$12*$D724*INDEX(AQ$21:AQ$28,$E724)*INDEX(AQ$30:AQ$46,$F724)*(1-INDEX(AQ$121:AQ$137,$F724))</f>
        <v/>
      </c>
      <c r="AR724" s="37">
        <f>AR$12*$D724*INDEX(AR$21:AR$28,$E724)*INDEX(AR$30:AR$46,$F724)*(1-INDEX(AR$121:AR$137,$F724))</f>
        <v/>
      </c>
      <c r="AS724" s="37">
        <f>AS$12*$D724*INDEX(AS$21:AS$28,$E724)*INDEX(AS$30:AS$46,$F724)*(1-INDEX(AS$121:AS$137,$F724))</f>
        <v/>
      </c>
      <c r="AT724" s="37">
        <f>AT$12*$D724*INDEX(AT$21:AT$28,$E724)*INDEX(AT$30:AT$46,$F724)*(1-INDEX(AT$121:AT$137,$F724))</f>
        <v/>
      </c>
      <c r="AU724" s="37">
        <f>AU$12*$D724*INDEX(AU$21:AU$28,$E724)*INDEX(AU$30:AU$46,$F724)*(1-INDEX(AU$121:AU$137,$F724))</f>
        <v/>
      </c>
      <c r="AV724" s="37">
        <f>AV$12*$D724*INDEX(AV$21:AV$28,$E724)*INDEX(AV$30:AV$46,$F724)*(1-INDEX(AV$121:AV$137,$F724))</f>
        <v/>
      </c>
      <c r="AW724" s="37">
        <f>AW$12*$D724*INDEX(AW$21:AW$28,$E724)*INDEX(AW$30:AW$46,$F724)*(1-INDEX(AW$121:AW$137,$F724))</f>
        <v/>
      </c>
      <c r="AX724" s="37">
        <f>AX$12*$D724*INDEX(AX$21:AX$28,$E724)*INDEX(AX$30:AX$46,$F724)*(1-INDEX(AX$121:AX$137,$F724))</f>
        <v/>
      </c>
      <c r="AY724" s="40">
        <f>CARBONTAX(AY$12,$D724,INDEX(AY$21:AY$28,$E724),INDEX(AY$30:AY$46,$F724),INDEX(AY$121:AY$137,$F724))</f>
        <v/>
      </c>
    </row>
    <row r="725" hidden="1" outlineLevel="2">
      <c r="A725" s="14" t="inlineStr">
        <is>
          <t>ctxnew</t>
        </is>
      </c>
      <c r="B725" s="14" t="inlineStr">
        <is>
          <t>bio</t>
        </is>
      </c>
      <c r="C725" s="14" t="inlineStr">
        <is>
          <t>avi</t>
        </is>
      </c>
      <c r="D725" s="37">
        <f>INDEX(Inputs!$T$5:$T$132,MATCH($B725&amp;"|"&amp;$C725,Inputs!$A$5:$A$132,0))</f>
        <v/>
      </c>
      <c r="E725" s="37">
        <f>INDEX(Inputs!$J$5:$J$132,MATCH($B725&amp;"|"&amp;$C725,Inputs!$A$5:$A$132,0))</f>
        <v/>
      </c>
      <c r="F725" s="37">
        <f>INDEX(Inputs!$K$5:$K$132,MATCH($B725&amp;"|"&amp;$C725,Inputs!$A$5:$A$132,0))</f>
        <v/>
      </c>
      <c r="G725" s="36" t="n"/>
      <c r="H725" s="14">
        <f>INDEX(Variables!$B$5:$B$205,MATCH($A725,Variables!$A$5:$A$205,0))&amp;IF($C725="",""," | "&amp;INDEX(Mapping!$B$5:$B$26,MATCH($C725,Mapping!$A$5:$A$26,0))&amp;" | "&amp;INDEX(Mapping!$B$30:$B$46,MATCH($B725,Mapping!$A$30:$A$46,0)))</f>
        <v/>
      </c>
      <c r="I725" s="14">
        <f>INDEX(Variables!$C$5:$C$205,MATCH($A725,Variables!$A$5:$A$205,0))</f>
        <v/>
      </c>
      <c r="J725" s="14">
        <f>INDEX(Variables!$E$5:$E$205,MATCH($A725,Variables!$A$5:$A$205,0))</f>
        <v/>
      </c>
      <c r="K725" s="11">
        <f>LOWER(Settings!$C$4)&amp;".mit."&amp;$A725&amp;IF($C725="","","."&amp;$C725&amp;"."&amp;$B725)&amp;IF(INDEX(Variables!$D$5:$D$205,MATCH($A725,Variables!$A$5:$A$205,0))="","","."&amp;INDEX(Variables!$D$5:$D$205,MATCH($A725,Variables!$A$5:$A$205,0)))&amp;"."&amp;K$5</f>
        <v/>
      </c>
      <c r="L725" s="38">
        <f>L$12*$D725*INDEX(L$21:L$28,$E725)*INDEX(L$30:L$46,$F725)*(1-INDEX(L$121:L$137,$F725))</f>
        <v/>
      </c>
      <c r="M725" s="37">
        <f>M$12*$D725*INDEX(M$21:M$28,$E725)*INDEX(M$30:M$46,$F725)*(1-INDEX(M$121:M$137,$F725))</f>
        <v/>
      </c>
      <c r="N725" s="37">
        <f>N$12*$D725*INDEX(N$21:N$28,$E725)*INDEX(N$30:N$46,$F725)*(1-INDEX(N$121:N$137,$F725))</f>
        <v/>
      </c>
      <c r="O725" s="37">
        <f>O$12*$D725*INDEX(O$21:O$28,$E725)*INDEX(O$30:O$46,$F725)*(1-INDEX(O$121:O$137,$F725))</f>
        <v/>
      </c>
      <c r="P725" s="37">
        <f>P$12*$D725*INDEX(P$21:P$28,$E725)*INDEX(P$30:P$46,$F725)*(1-INDEX(P$121:P$137,$F725))</f>
        <v/>
      </c>
      <c r="Q725" s="37">
        <f>Q$12*$D725*INDEX(Q$21:Q$28,$E725)*INDEX(Q$30:Q$46,$F725)*(1-INDEX(Q$121:Q$137,$F725))</f>
        <v/>
      </c>
      <c r="R725" s="37">
        <f>R$12*$D725*INDEX(R$21:R$28,$E725)*INDEX(R$30:R$46,$F725)*(1-INDEX(R$121:R$137,$F725))</f>
        <v/>
      </c>
      <c r="S725" s="37">
        <f>S$12*$D725*INDEX(S$21:S$28,$E725)*INDEX(S$30:S$46,$F725)*(1-INDEX(S$121:S$137,$F725))</f>
        <v/>
      </c>
      <c r="T725" s="37">
        <f>T$12*$D725*INDEX(T$21:T$28,$E725)*INDEX(T$30:T$46,$F725)*(1-INDEX(T$121:T$137,$F725))</f>
        <v/>
      </c>
      <c r="U725" s="37">
        <f>U$12*$D725*INDEX(U$21:U$28,$E725)*INDEX(U$30:U$46,$F725)*(1-INDEX(U$121:U$137,$F725))</f>
        <v/>
      </c>
      <c r="V725" s="37">
        <f>V$12*$D725*INDEX(V$21:V$28,$E725)*INDEX(V$30:V$46,$F725)*(1-INDEX(V$121:V$137,$F725))</f>
        <v/>
      </c>
      <c r="W725" s="37">
        <f>W$12*$D725*INDEX(W$21:W$28,$E725)*INDEX(W$30:W$46,$F725)*(1-INDEX(W$121:W$137,$F725))</f>
        <v/>
      </c>
      <c r="X725" s="37">
        <f>X$12*$D725*INDEX(X$21:X$28,$E725)*INDEX(X$30:X$46,$F725)*(1-INDEX(X$121:X$137,$F725))</f>
        <v/>
      </c>
      <c r="Y725" s="37">
        <f>Y$12*$D725*INDEX(Y$21:Y$28,$E725)*INDEX(Y$30:Y$46,$F725)*(1-INDEX(Y$121:Y$137,$F725))</f>
        <v/>
      </c>
      <c r="Z725" s="37">
        <f>Z$12*$D725*INDEX(Z$21:Z$28,$E725)*INDEX(Z$30:Z$46,$F725)*(1-INDEX(Z$121:Z$137,$F725))</f>
        <v/>
      </c>
      <c r="AA725" s="37">
        <f>AA$12*$D725*INDEX(AA$21:AA$28,$E725)*INDEX(AA$30:AA$46,$F725)*(1-INDEX(AA$121:AA$137,$F725))</f>
        <v/>
      </c>
      <c r="AB725" s="37">
        <f>AB$12*$D725*INDEX(AB$21:AB$28,$E725)*INDEX(AB$30:AB$46,$F725)*(1-INDEX(AB$121:AB$137,$F725))</f>
        <v/>
      </c>
      <c r="AC725" s="37">
        <f>AC$12*$D725*INDEX(AC$21:AC$28,$E725)*INDEX(AC$30:AC$46,$F725)*(1-INDEX(AC$121:AC$137,$F725))</f>
        <v/>
      </c>
      <c r="AD725" s="40">
        <f>CARBONTAX(AD$12,$D725,INDEX(AD$21:AD$28,$E725),INDEX(AD$30:AD$46,$F725),INDEX(AD$121:AD$137,$F725))</f>
        <v/>
      </c>
      <c r="AF725" s="11">
        <f>LOWER(Settings!$C$4)&amp;".mit."&amp;$A725&amp;IF($C725="","","."&amp;$C725&amp;"."&amp;$B725)&amp;IF(INDEX(Variables!$D$5:$D$205,MATCH($A725,Variables!$A$5:$A$205,0))="","","."&amp;INDEX(Variables!$D$5:$D$205,MATCH($A725,Variables!$A$5:$A$205,0)))&amp;"."&amp;AF$5</f>
        <v/>
      </c>
      <c r="AG725" s="38">
        <f>AG$12*$D725*INDEX(AG$21:AG$28,$E725)*INDEX(AG$30:AG$46,$F725)*(1-INDEX(AG$121:AG$137,$F725))</f>
        <v/>
      </c>
      <c r="AH725" s="37">
        <f>AH$12*$D725*INDEX(AH$21:AH$28,$E725)*INDEX(AH$30:AH$46,$F725)*(1-INDEX(AH$121:AH$137,$F725))</f>
        <v/>
      </c>
      <c r="AI725" s="37">
        <f>AI$12*$D725*INDEX(AI$21:AI$28,$E725)*INDEX(AI$30:AI$46,$F725)*(1-INDEX(AI$121:AI$137,$F725))</f>
        <v/>
      </c>
      <c r="AJ725" s="37">
        <f>AJ$12*$D725*INDEX(AJ$21:AJ$28,$E725)*INDEX(AJ$30:AJ$46,$F725)*(1-INDEX(AJ$121:AJ$137,$F725))</f>
        <v/>
      </c>
      <c r="AK725" s="37">
        <f>AK$12*$D725*INDEX(AK$21:AK$28,$E725)*INDEX(AK$30:AK$46,$F725)*(1-INDEX(AK$121:AK$137,$F725))</f>
        <v/>
      </c>
      <c r="AL725" s="37">
        <f>AL$12*$D725*INDEX(AL$21:AL$28,$E725)*INDEX(AL$30:AL$46,$F725)*(1-INDEX(AL$121:AL$137,$F725))</f>
        <v/>
      </c>
      <c r="AM725" s="37">
        <f>AM$12*$D725*INDEX(AM$21:AM$28,$E725)*INDEX(AM$30:AM$46,$F725)*(1-INDEX(AM$121:AM$137,$F725))</f>
        <v/>
      </c>
      <c r="AN725" s="37">
        <f>AN$12*$D725*INDEX(AN$21:AN$28,$E725)*INDEX(AN$30:AN$46,$F725)*(1-INDEX(AN$121:AN$137,$F725))</f>
        <v/>
      </c>
      <c r="AO725" s="37">
        <f>AO$12*$D725*INDEX(AO$21:AO$28,$E725)*INDEX(AO$30:AO$46,$F725)*(1-INDEX(AO$121:AO$137,$F725))</f>
        <v/>
      </c>
      <c r="AP725" s="37">
        <f>AP$12*$D725*INDEX(AP$21:AP$28,$E725)*INDEX(AP$30:AP$46,$F725)*(1-INDEX(AP$121:AP$137,$F725))</f>
        <v/>
      </c>
      <c r="AQ725" s="37">
        <f>AQ$12*$D725*INDEX(AQ$21:AQ$28,$E725)*INDEX(AQ$30:AQ$46,$F725)*(1-INDEX(AQ$121:AQ$137,$F725))</f>
        <v/>
      </c>
      <c r="AR725" s="37">
        <f>AR$12*$D725*INDEX(AR$21:AR$28,$E725)*INDEX(AR$30:AR$46,$F725)*(1-INDEX(AR$121:AR$137,$F725))</f>
        <v/>
      </c>
      <c r="AS725" s="37">
        <f>AS$12*$D725*INDEX(AS$21:AS$28,$E725)*INDEX(AS$30:AS$46,$F725)*(1-INDEX(AS$121:AS$137,$F725))</f>
        <v/>
      </c>
      <c r="AT725" s="37">
        <f>AT$12*$D725*INDEX(AT$21:AT$28,$E725)*INDEX(AT$30:AT$46,$F725)*(1-INDEX(AT$121:AT$137,$F725))</f>
        <v/>
      </c>
      <c r="AU725" s="37">
        <f>AU$12*$D725*INDEX(AU$21:AU$28,$E725)*INDEX(AU$30:AU$46,$F725)*(1-INDEX(AU$121:AU$137,$F725))</f>
        <v/>
      </c>
      <c r="AV725" s="37">
        <f>AV$12*$D725*INDEX(AV$21:AV$28,$E725)*INDEX(AV$30:AV$46,$F725)*(1-INDEX(AV$121:AV$137,$F725))</f>
        <v/>
      </c>
      <c r="AW725" s="37">
        <f>AW$12*$D725*INDEX(AW$21:AW$28,$E725)*INDEX(AW$30:AW$46,$F725)*(1-INDEX(AW$121:AW$137,$F725))</f>
        <v/>
      </c>
      <c r="AX725" s="37">
        <f>AX$12*$D725*INDEX(AX$21:AX$28,$E725)*INDEX(AX$30:AX$46,$F725)*(1-INDEX(AX$121:AX$137,$F725))</f>
        <v/>
      </c>
      <c r="AY725" s="40">
        <f>CARBONTAX(AY$12,$D725,INDEX(AY$21:AY$28,$E725),INDEX(AY$30:AY$46,$F725),INDEX(AY$121:AY$137,$F725))</f>
        <v/>
      </c>
    </row>
    <row r="726" hidden="1" outlineLevel="2"/>
    <row r="727" hidden="1" outlineLevel="2">
      <c r="A727" s="14" t="inlineStr">
        <is>
          <t>ets</t>
        </is>
      </c>
      <c r="B727" s="14" t="inlineStr">
        <is>
          <t>coa</t>
        </is>
      </c>
      <c r="C727" s="14" t="inlineStr">
        <is>
          <t>avi</t>
        </is>
      </c>
      <c r="D727" s="37">
        <f>INDEX(Inputs!$T$5:$T$132,MATCH($B727&amp;"|"&amp;$C727,Inputs!$A$5:$A$132,0))</f>
        <v/>
      </c>
      <c r="E727" s="37">
        <f>INDEX(Inputs!$K$5:$K$132,MATCH($B727&amp;"|"&amp;$C727,Inputs!$A$5:$A$132,0))</f>
        <v/>
      </c>
      <c r="F727" s="36" t="n"/>
      <c r="G727" s="36" t="n"/>
      <c r="H727" s="14">
        <f>INDEX(Variables!$B$5:$B$205,MATCH($A727,Variables!$A$5:$A$205,0))&amp;IF($C727="",""," | "&amp;INDEX(Mapping!$B$5:$B$26,MATCH($C727,Mapping!$A$5:$A$26,0))&amp;" | "&amp;INDEX(Mapping!$B$30:$B$46,MATCH($B727,Mapping!$A$30:$A$46,0)))</f>
        <v/>
      </c>
      <c r="I727" s="14">
        <f>INDEX(Variables!$C$5:$C$205,MATCH($A727,Variables!$A$5:$A$205,0))</f>
        <v/>
      </c>
      <c r="J727" s="14">
        <f>INDEX(Variables!$E$5:$E$205,MATCH($A727,Variables!$A$5:$A$205,0))</f>
        <v/>
      </c>
      <c r="K727" s="11">
        <f>LOWER(Settings!$C$4)&amp;".mit."&amp;$A727&amp;IF($C727="","","."&amp;$C727&amp;"."&amp;$B727)&amp;IF(INDEX(Variables!$D$5:$D$205,MATCH($A727,Variables!$A$5:$A$205,0))="","","."&amp;INDEX(Variables!$D$5:$D$205,MATCH($A727,Variables!$A$5:$A$205,0)))&amp;"."&amp;K$5</f>
        <v/>
      </c>
      <c r="L727" s="38">
        <f>L$194*$D727*INDEX(L$121:L$137,$E727)*(1-INDEX(L$151:L$167,$E727))</f>
        <v/>
      </c>
      <c r="M727" s="37">
        <f>M$194*$D727*INDEX(M$121:M$137,$E727)*(1-INDEX(M$151:M$167,$E727))</f>
        <v/>
      </c>
      <c r="N727" s="37">
        <f>N$194*$D727*INDEX(N$121:N$137,$E727)*(1-INDEX(N$151:N$167,$E727))</f>
        <v/>
      </c>
      <c r="O727" s="37">
        <f>O$194*$D727*INDEX(O$121:O$137,$E727)*(1-INDEX(O$151:O$167,$E727))</f>
        <v/>
      </c>
      <c r="P727" s="37">
        <f>P$194*$D727*INDEX(P$121:P$137,$E727)*(1-INDEX(P$151:P$167,$E727))</f>
        <v/>
      </c>
      <c r="Q727" s="37">
        <f>Q$194*$D727*INDEX(Q$121:Q$137,$E727)*(1-INDEX(Q$151:Q$167,$E727))</f>
        <v/>
      </c>
      <c r="R727" s="37">
        <f>R$194*$D727*INDEX(R$121:R$137,$E727)*(1-INDEX(R$151:R$167,$E727))</f>
        <v/>
      </c>
      <c r="S727" s="37">
        <f>S$194*$D727*INDEX(S$121:S$137,$E727)*(1-INDEX(S$151:S$167,$E727))</f>
        <v/>
      </c>
      <c r="T727" s="37">
        <f>T$194*$D727*INDEX(T$121:T$137,$E727)*(1-INDEX(T$151:T$167,$E727))</f>
        <v/>
      </c>
      <c r="U727" s="37">
        <f>U$194*$D727*INDEX(U$121:U$137,$E727)*(1-INDEX(U$151:U$167,$E727))</f>
        <v/>
      </c>
      <c r="V727" s="37">
        <f>V$194*$D727*INDEX(V$121:V$137,$E727)*(1-INDEX(V$151:V$167,$E727))</f>
        <v/>
      </c>
      <c r="W727" s="37">
        <f>W$194*$D727*INDEX(W$121:W$137,$E727)*(1-INDEX(W$151:W$167,$E727))</f>
        <v/>
      </c>
      <c r="X727" s="37">
        <f>X$194*$D727*INDEX(X$121:X$137,$E727)*(1-INDEX(X$151:X$167,$E727))</f>
        <v/>
      </c>
      <c r="Y727" s="37">
        <f>Y$194*$D727*INDEX(Y$121:Y$137,$E727)*(1-INDEX(Y$151:Y$167,$E727))</f>
        <v/>
      </c>
      <c r="Z727" s="37">
        <f>Z$194*$D727*INDEX(Z$121:Z$137,$E727)*(1-INDEX(Z$151:Z$167,$E727))</f>
        <v/>
      </c>
      <c r="AA727" s="37">
        <f>AA$194*$D727*INDEX(AA$121:AA$137,$E727)*(1-INDEX(AA$151:AA$167,$E727))</f>
        <v/>
      </c>
      <c r="AB727" s="37">
        <f>AB$194*$D727*INDEX(AB$121:AB$137,$E727)*(1-INDEX(AB$151:AB$167,$E727))</f>
        <v/>
      </c>
      <c r="AC727" s="37">
        <f>AC$194*$D727*INDEX(AC$121:AC$137,$E727)*(1-INDEX(AC$151:AC$167,$E727))</f>
        <v/>
      </c>
      <c r="AD727" s="40">
        <f>ETSCOST(AD$194,$D727,INDEX(AD$121:AD$137,$E727),INDEX(AD$151:AD$167,$E727))</f>
        <v/>
      </c>
      <c r="AF727" s="11">
        <f>LOWER(Settings!$C$4)&amp;".mit."&amp;$A727&amp;IF($C727="","","."&amp;$C727&amp;"."&amp;$B727)&amp;IF(INDEX(Variables!$D$5:$D$205,MATCH($A727,Variables!$A$5:$A$205,0))="","","."&amp;INDEX(Variables!$D$5:$D$205,MATCH($A727,Variables!$A$5:$A$205,0)))&amp;"."&amp;AF$5</f>
        <v/>
      </c>
      <c r="AG727" s="38">
        <f>AG$194*$D727*INDEX(AG$121:AG$137,$E727)*(1-INDEX(AG$151:AG$167,$E727))</f>
        <v/>
      </c>
      <c r="AH727" s="37">
        <f>AH$194*$D727*INDEX(AH$121:AH$137,$E727)*(1-INDEX(AH$151:AH$167,$E727))</f>
        <v/>
      </c>
      <c r="AI727" s="37">
        <f>AI$194*$D727*INDEX(AI$121:AI$137,$E727)*(1-INDEX(AI$151:AI$167,$E727))</f>
        <v/>
      </c>
      <c r="AJ727" s="37">
        <f>AJ$194*$D727*INDEX(AJ$121:AJ$137,$E727)*(1-INDEX(AJ$151:AJ$167,$E727))</f>
        <v/>
      </c>
      <c r="AK727" s="37">
        <f>AK$194*$D727*INDEX(AK$121:AK$137,$E727)*(1-INDEX(AK$151:AK$167,$E727))</f>
        <v/>
      </c>
      <c r="AL727" s="37">
        <f>AL$194*$D727*INDEX(AL$121:AL$137,$E727)*(1-INDEX(AL$151:AL$167,$E727))</f>
        <v/>
      </c>
      <c r="AM727" s="37">
        <f>AM$194*$D727*INDEX(AM$121:AM$137,$E727)*(1-INDEX(AM$151:AM$167,$E727))</f>
        <v/>
      </c>
      <c r="AN727" s="37">
        <f>AN$194*$D727*INDEX(AN$121:AN$137,$E727)*(1-INDEX(AN$151:AN$167,$E727))</f>
        <v/>
      </c>
      <c r="AO727" s="37">
        <f>AO$194*$D727*INDEX(AO$121:AO$137,$E727)*(1-INDEX(AO$151:AO$167,$E727))</f>
        <v/>
      </c>
      <c r="AP727" s="37">
        <f>AP$194*$D727*INDEX(AP$121:AP$137,$E727)*(1-INDEX(AP$151:AP$167,$E727))</f>
        <v/>
      </c>
      <c r="AQ727" s="37">
        <f>AQ$194*$D727*INDEX(AQ$121:AQ$137,$E727)*(1-INDEX(AQ$151:AQ$167,$E727))</f>
        <v/>
      </c>
      <c r="AR727" s="37">
        <f>AR$194*$D727*INDEX(AR$121:AR$137,$E727)*(1-INDEX(AR$151:AR$167,$E727))</f>
        <v/>
      </c>
      <c r="AS727" s="37">
        <f>AS$194*$D727*INDEX(AS$121:AS$137,$E727)*(1-INDEX(AS$151:AS$167,$E727))</f>
        <v/>
      </c>
      <c r="AT727" s="37">
        <f>AT$194*$D727*INDEX(AT$121:AT$137,$E727)*(1-INDEX(AT$151:AT$167,$E727))</f>
        <v/>
      </c>
      <c r="AU727" s="37">
        <f>AU$194*$D727*INDEX(AU$121:AU$137,$E727)*(1-INDEX(AU$151:AU$167,$E727))</f>
        <v/>
      </c>
      <c r="AV727" s="37">
        <f>AV$194*$D727*INDEX(AV$121:AV$137,$E727)*(1-INDEX(AV$151:AV$167,$E727))</f>
        <v/>
      </c>
      <c r="AW727" s="37">
        <f>AW$194*$D727*INDEX(AW$121:AW$137,$E727)*(1-INDEX(AW$151:AW$167,$E727))</f>
        <v/>
      </c>
      <c r="AX727" s="37">
        <f>AX$194*$D727*INDEX(AX$121:AX$137,$E727)*(1-INDEX(AX$151:AX$167,$E727))</f>
        <v/>
      </c>
      <c r="AY727" s="40">
        <f>ETSCOST(AY$194,$D727,INDEX(AY$121:AY$137,$E727),INDEX(AY$151:AY$167,$E727))</f>
        <v/>
      </c>
    </row>
    <row r="728" hidden="1" outlineLevel="2">
      <c r="A728" s="14" t="inlineStr">
        <is>
          <t>ets</t>
        </is>
      </c>
      <c r="B728" s="14" t="inlineStr">
        <is>
          <t>nga</t>
        </is>
      </c>
      <c r="C728" s="14" t="inlineStr">
        <is>
          <t>avi</t>
        </is>
      </c>
      <c r="D728" s="37">
        <f>INDEX(Inputs!$T$5:$T$132,MATCH($B728&amp;"|"&amp;$C728,Inputs!$A$5:$A$132,0))</f>
        <v/>
      </c>
      <c r="E728" s="37">
        <f>INDEX(Inputs!$K$5:$K$132,MATCH($B728&amp;"|"&amp;$C728,Inputs!$A$5:$A$132,0))</f>
        <v/>
      </c>
      <c r="F728" s="36" t="n"/>
      <c r="G728" s="36" t="n"/>
      <c r="H728" s="14">
        <f>INDEX(Variables!$B$5:$B$205,MATCH($A728,Variables!$A$5:$A$205,0))&amp;IF($C728="",""," | "&amp;INDEX(Mapping!$B$5:$B$26,MATCH($C728,Mapping!$A$5:$A$26,0))&amp;" | "&amp;INDEX(Mapping!$B$30:$B$46,MATCH($B728,Mapping!$A$30:$A$46,0)))</f>
        <v/>
      </c>
      <c r="I728" s="14">
        <f>INDEX(Variables!$C$5:$C$205,MATCH($A728,Variables!$A$5:$A$205,0))</f>
        <v/>
      </c>
      <c r="J728" s="14">
        <f>INDEX(Variables!$E$5:$E$205,MATCH($A728,Variables!$A$5:$A$205,0))</f>
        <v/>
      </c>
      <c r="K728" s="11">
        <f>LOWER(Settings!$C$4)&amp;".mit."&amp;$A728&amp;IF($C728="","","."&amp;$C728&amp;"."&amp;$B728)&amp;IF(INDEX(Variables!$D$5:$D$205,MATCH($A728,Variables!$A$5:$A$205,0))="","","."&amp;INDEX(Variables!$D$5:$D$205,MATCH($A728,Variables!$A$5:$A$205,0)))&amp;"."&amp;K$5</f>
        <v/>
      </c>
      <c r="L728" s="38">
        <f>L$194*$D728*INDEX(L$121:L$137,$E728)*(1-INDEX(L$151:L$167,$E728))</f>
        <v/>
      </c>
      <c r="M728" s="37">
        <f>M$194*$D728*INDEX(M$121:M$137,$E728)*(1-INDEX(M$151:M$167,$E728))</f>
        <v/>
      </c>
      <c r="N728" s="37">
        <f>N$194*$D728*INDEX(N$121:N$137,$E728)*(1-INDEX(N$151:N$167,$E728))</f>
        <v/>
      </c>
      <c r="O728" s="37">
        <f>O$194*$D728*INDEX(O$121:O$137,$E728)*(1-INDEX(O$151:O$167,$E728))</f>
        <v/>
      </c>
      <c r="P728" s="37">
        <f>P$194*$D728*INDEX(P$121:P$137,$E728)*(1-INDEX(P$151:P$167,$E728))</f>
        <v/>
      </c>
      <c r="Q728" s="37">
        <f>Q$194*$D728*INDEX(Q$121:Q$137,$E728)*(1-INDEX(Q$151:Q$167,$E728))</f>
        <v/>
      </c>
      <c r="R728" s="37">
        <f>R$194*$D728*INDEX(R$121:R$137,$E728)*(1-INDEX(R$151:R$167,$E728))</f>
        <v/>
      </c>
      <c r="S728" s="37">
        <f>S$194*$D728*INDEX(S$121:S$137,$E728)*(1-INDEX(S$151:S$167,$E728))</f>
        <v/>
      </c>
      <c r="T728" s="37">
        <f>T$194*$D728*INDEX(T$121:T$137,$E728)*(1-INDEX(T$151:T$167,$E728))</f>
        <v/>
      </c>
      <c r="U728" s="37">
        <f>U$194*$D728*INDEX(U$121:U$137,$E728)*(1-INDEX(U$151:U$167,$E728))</f>
        <v/>
      </c>
      <c r="V728" s="37">
        <f>V$194*$D728*INDEX(V$121:V$137,$E728)*(1-INDEX(V$151:V$167,$E728))</f>
        <v/>
      </c>
      <c r="W728" s="37">
        <f>W$194*$D728*INDEX(W$121:W$137,$E728)*(1-INDEX(W$151:W$167,$E728))</f>
        <v/>
      </c>
      <c r="X728" s="37">
        <f>X$194*$D728*INDEX(X$121:X$137,$E728)*(1-INDEX(X$151:X$167,$E728))</f>
        <v/>
      </c>
      <c r="Y728" s="37">
        <f>Y$194*$D728*INDEX(Y$121:Y$137,$E728)*(1-INDEX(Y$151:Y$167,$E728))</f>
        <v/>
      </c>
      <c r="Z728" s="37">
        <f>Z$194*$D728*INDEX(Z$121:Z$137,$E728)*(1-INDEX(Z$151:Z$167,$E728))</f>
        <v/>
      </c>
      <c r="AA728" s="37">
        <f>AA$194*$D728*INDEX(AA$121:AA$137,$E728)*(1-INDEX(AA$151:AA$167,$E728))</f>
        <v/>
      </c>
      <c r="AB728" s="37">
        <f>AB$194*$D728*INDEX(AB$121:AB$137,$E728)*(1-INDEX(AB$151:AB$167,$E728))</f>
        <v/>
      </c>
      <c r="AC728" s="37">
        <f>AC$194*$D728*INDEX(AC$121:AC$137,$E728)*(1-INDEX(AC$151:AC$167,$E728))</f>
        <v/>
      </c>
      <c r="AD728" s="40">
        <f>ETSCOST(AD$194,$D728,INDEX(AD$121:AD$137,$E728),INDEX(AD$151:AD$167,$E728))</f>
        <v/>
      </c>
      <c r="AF728" s="11">
        <f>LOWER(Settings!$C$4)&amp;".mit."&amp;$A728&amp;IF($C728="","","."&amp;$C728&amp;"."&amp;$B728)&amp;IF(INDEX(Variables!$D$5:$D$205,MATCH($A728,Variables!$A$5:$A$205,0))="","","."&amp;INDEX(Variables!$D$5:$D$205,MATCH($A728,Variables!$A$5:$A$205,0)))&amp;"."&amp;AF$5</f>
        <v/>
      </c>
      <c r="AG728" s="38">
        <f>AG$194*$D728*INDEX(AG$121:AG$137,$E728)*(1-INDEX(AG$151:AG$167,$E728))</f>
        <v/>
      </c>
      <c r="AH728" s="37">
        <f>AH$194*$D728*INDEX(AH$121:AH$137,$E728)*(1-INDEX(AH$151:AH$167,$E728))</f>
        <v/>
      </c>
      <c r="AI728" s="37">
        <f>AI$194*$D728*INDEX(AI$121:AI$137,$E728)*(1-INDEX(AI$151:AI$167,$E728))</f>
        <v/>
      </c>
      <c r="AJ728" s="37">
        <f>AJ$194*$D728*INDEX(AJ$121:AJ$137,$E728)*(1-INDEX(AJ$151:AJ$167,$E728))</f>
        <v/>
      </c>
      <c r="AK728" s="37">
        <f>AK$194*$D728*INDEX(AK$121:AK$137,$E728)*(1-INDEX(AK$151:AK$167,$E728))</f>
        <v/>
      </c>
      <c r="AL728" s="37">
        <f>AL$194*$D728*INDEX(AL$121:AL$137,$E728)*(1-INDEX(AL$151:AL$167,$E728))</f>
        <v/>
      </c>
      <c r="AM728" s="37">
        <f>AM$194*$D728*INDEX(AM$121:AM$137,$E728)*(1-INDEX(AM$151:AM$167,$E728))</f>
        <v/>
      </c>
      <c r="AN728" s="37">
        <f>AN$194*$D728*INDEX(AN$121:AN$137,$E728)*(1-INDEX(AN$151:AN$167,$E728))</f>
        <v/>
      </c>
      <c r="AO728" s="37">
        <f>AO$194*$D728*INDEX(AO$121:AO$137,$E728)*(1-INDEX(AO$151:AO$167,$E728))</f>
        <v/>
      </c>
      <c r="AP728" s="37">
        <f>AP$194*$D728*INDEX(AP$121:AP$137,$E728)*(1-INDEX(AP$151:AP$167,$E728))</f>
        <v/>
      </c>
      <c r="AQ728" s="37">
        <f>AQ$194*$D728*INDEX(AQ$121:AQ$137,$E728)*(1-INDEX(AQ$151:AQ$167,$E728))</f>
        <v/>
      </c>
      <c r="AR728" s="37">
        <f>AR$194*$D728*INDEX(AR$121:AR$137,$E728)*(1-INDEX(AR$151:AR$167,$E728))</f>
        <v/>
      </c>
      <c r="AS728" s="37">
        <f>AS$194*$D728*INDEX(AS$121:AS$137,$E728)*(1-INDEX(AS$151:AS$167,$E728))</f>
        <v/>
      </c>
      <c r="AT728" s="37">
        <f>AT$194*$D728*INDEX(AT$121:AT$137,$E728)*(1-INDEX(AT$151:AT$167,$E728))</f>
        <v/>
      </c>
      <c r="AU728" s="37">
        <f>AU$194*$D728*INDEX(AU$121:AU$137,$E728)*(1-INDEX(AU$151:AU$167,$E728))</f>
        <v/>
      </c>
      <c r="AV728" s="37">
        <f>AV$194*$D728*INDEX(AV$121:AV$137,$E728)*(1-INDEX(AV$151:AV$167,$E728))</f>
        <v/>
      </c>
      <c r="AW728" s="37">
        <f>AW$194*$D728*INDEX(AW$121:AW$137,$E728)*(1-INDEX(AW$151:AW$167,$E728))</f>
        <v/>
      </c>
      <c r="AX728" s="37">
        <f>AX$194*$D728*INDEX(AX$121:AX$137,$E728)*(1-INDEX(AX$151:AX$167,$E728))</f>
        <v/>
      </c>
      <c r="AY728" s="40">
        <f>ETSCOST(AY$194,$D728,INDEX(AY$121:AY$137,$E728),INDEX(AY$151:AY$167,$E728))</f>
        <v/>
      </c>
    </row>
    <row r="729" hidden="1" outlineLevel="2">
      <c r="A729" s="14" t="inlineStr">
        <is>
          <t>ets</t>
        </is>
      </c>
      <c r="B729" s="14" t="inlineStr">
        <is>
          <t>gso</t>
        </is>
      </c>
      <c r="C729" s="14" t="inlineStr">
        <is>
          <t>avi</t>
        </is>
      </c>
      <c r="D729" s="37">
        <f>INDEX(Inputs!$T$5:$T$132,MATCH($B729&amp;"|"&amp;$C729,Inputs!$A$5:$A$132,0))</f>
        <v/>
      </c>
      <c r="E729" s="37">
        <f>INDEX(Inputs!$K$5:$K$132,MATCH($B729&amp;"|"&amp;$C729,Inputs!$A$5:$A$132,0))</f>
        <v/>
      </c>
      <c r="F729" s="36" t="n"/>
      <c r="G729" s="36" t="n"/>
      <c r="H729" s="14">
        <f>INDEX(Variables!$B$5:$B$205,MATCH($A729,Variables!$A$5:$A$205,0))&amp;IF($C729="",""," | "&amp;INDEX(Mapping!$B$5:$B$26,MATCH($C729,Mapping!$A$5:$A$26,0))&amp;" | "&amp;INDEX(Mapping!$B$30:$B$46,MATCH($B729,Mapping!$A$30:$A$46,0)))</f>
        <v/>
      </c>
      <c r="I729" s="14">
        <f>INDEX(Variables!$C$5:$C$205,MATCH($A729,Variables!$A$5:$A$205,0))</f>
        <v/>
      </c>
      <c r="J729" s="14">
        <f>INDEX(Variables!$E$5:$E$205,MATCH($A729,Variables!$A$5:$A$205,0))</f>
        <v/>
      </c>
      <c r="K729" s="11">
        <f>LOWER(Settings!$C$4)&amp;".mit."&amp;$A729&amp;IF($C729="","","."&amp;$C729&amp;"."&amp;$B729)&amp;IF(INDEX(Variables!$D$5:$D$205,MATCH($A729,Variables!$A$5:$A$205,0))="","","."&amp;INDEX(Variables!$D$5:$D$205,MATCH($A729,Variables!$A$5:$A$205,0)))&amp;"."&amp;K$5</f>
        <v/>
      </c>
      <c r="L729" s="38">
        <f>L$194*$D729*INDEX(L$121:L$137,$E729)*(1-INDEX(L$151:L$167,$E729))</f>
        <v/>
      </c>
      <c r="M729" s="37">
        <f>M$194*$D729*INDEX(M$121:M$137,$E729)*(1-INDEX(M$151:M$167,$E729))</f>
        <v/>
      </c>
      <c r="N729" s="37">
        <f>N$194*$D729*INDEX(N$121:N$137,$E729)*(1-INDEX(N$151:N$167,$E729))</f>
        <v/>
      </c>
      <c r="O729" s="37">
        <f>O$194*$D729*INDEX(O$121:O$137,$E729)*(1-INDEX(O$151:O$167,$E729))</f>
        <v/>
      </c>
      <c r="P729" s="37">
        <f>P$194*$D729*INDEX(P$121:P$137,$E729)*(1-INDEX(P$151:P$167,$E729))</f>
        <v/>
      </c>
      <c r="Q729" s="37">
        <f>Q$194*$D729*INDEX(Q$121:Q$137,$E729)*(1-INDEX(Q$151:Q$167,$E729))</f>
        <v/>
      </c>
      <c r="R729" s="37">
        <f>R$194*$D729*INDEX(R$121:R$137,$E729)*(1-INDEX(R$151:R$167,$E729))</f>
        <v/>
      </c>
      <c r="S729" s="37">
        <f>S$194*$D729*INDEX(S$121:S$137,$E729)*(1-INDEX(S$151:S$167,$E729))</f>
        <v/>
      </c>
      <c r="T729" s="37">
        <f>T$194*$D729*INDEX(T$121:T$137,$E729)*(1-INDEX(T$151:T$167,$E729))</f>
        <v/>
      </c>
      <c r="U729" s="37">
        <f>U$194*$D729*INDEX(U$121:U$137,$E729)*(1-INDEX(U$151:U$167,$E729))</f>
        <v/>
      </c>
      <c r="V729" s="37">
        <f>V$194*$D729*INDEX(V$121:V$137,$E729)*(1-INDEX(V$151:V$167,$E729))</f>
        <v/>
      </c>
      <c r="W729" s="37">
        <f>W$194*$D729*INDEX(W$121:W$137,$E729)*(1-INDEX(W$151:W$167,$E729))</f>
        <v/>
      </c>
      <c r="X729" s="37">
        <f>X$194*$D729*INDEX(X$121:X$137,$E729)*(1-INDEX(X$151:X$167,$E729))</f>
        <v/>
      </c>
      <c r="Y729" s="37">
        <f>Y$194*$D729*INDEX(Y$121:Y$137,$E729)*(1-INDEX(Y$151:Y$167,$E729))</f>
        <v/>
      </c>
      <c r="Z729" s="37">
        <f>Z$194*$D729*INDEX(Z$121:Z$137,$E729)*(1-INDEX(Z$151:Z$167,$E729))</f>
        <v/>
      </c>
      <c r="AA729" s="37">
        <f>AA$194*$D729*INDEX(AA$121:AA$137,$E729)*(1-INDEX(AA$151:AA$167,$E729))</f>
        <v/>
      </c>
      <c r="AB729" s="37">
        <f>AB$194*$D729*INDEX(AB$121:AB$137,$E729)*(1-INDEX(AB$151:AB$167,$E729))</f>
        <v/>
      </c>
      <c r="AC729" s="37">
        <f>AC$194*$D729*INDEX(AC$121:AC$137,$E729)*(1-INDEX(AC$151:AC$167,$E729))</f>
        <v/>
      </c>
      <c r="AD729" s="40">
        <f>ETSCOST(AD$194,$D729,INDEX(AD$121:AD$137,$E729),INDEX(AD$151:AD$167,$E729))</f>
        <v/>
      </c>
      <c r="AF729" s="11">
        <f>LOWER(Settings!$C$4)&amp;".mit."&amp;$A729&amp;IF($C729="","","."&amp;$C729&amp;"."&amp;$B729)&amp;IF(INDEX(Variables!$D$5:$D$205,MATCH($A729,Variables!$A$5:$A$205,0))="","","."&amp;INDEX(Variables!$D$5:$D$205,MATCH($A729,Variables!$A$5:$A$205,0)))&amp;"."&amp;AF$5</f>
        <v/>
      </c>
      <c r="AG729" s="38">
        <f>AG$194*$D729*INDEX(AG$121:AG$137,$E729)*(1-INDEX(AG$151:AG$167,$E729))</f>
        <v/>
      </c>
      <c r="AH729" s="37">
        <f>AH$194*$D729*INDEX(AH$121:AH$137,$E729)*(1-INDEX(AH$151:AH$167,$E729))</f>
        <v/>
      </c>
      <c r="AI729" s="37">
        <f>AI$194*$D729*INDEX(AI$121:AI$137,$E729)*(1-INDEX(AI$151:AI$167,$E729))</f>
        <v/>
      </c>
      <c r="AJ729" s="37">
        <f>AJ$194*$D729*INDEX(AJ$121:AJ$137,$E729)*(1-INDEX(AJ$151:AJ$167,$E729))</f>
        <v/>
      </c>
      <c r="AK729" s="37">
        <f>AK$194*$D729*INDEX(AK$121:AK$137,$E729)*(1-INDEX(AK$151:AK$167,$E729))</f>
        <v/>
      </c>
      <c r="AL729" s="37">
        <f>AL$194*$D729*INDEX(AL$121:AL$137,$E729)*(1-INDEX(AL$151:AL$167,$E729))</f>
        <v/>
      </c>
      <c r="AM729" s="37">
        <f>AM$194*$D729*INDEX(AM$121:AM$137,$E729)*(1-INDEX(AM$151:AM$167,$E729))</f>
        <v/>
      </c>
      <c r="AN729" s="37">
        <f>AN$194*$D729*INDEX(AN$121:AN$137,$E729)*(1-INDEX(AN$151:AN$167,$E729))</f>
        <v/>
      </c>
      <c r="AO729" s="37">
        <f>AO$194*$D729*INDEX(AO$121:AO$137,$E729)*(1-INDEX(AO$151:AO$167,$E729))</f>
        <v/>
      </c>
      <c r="AP729" s="37">
        <f>AP$194*$D729*INDEX(AP$121:AP$137,$E729)*(1-INDEX(AP$151:AP$167,$E729))</f>
        <v/>
      </c>
      <c r="AQ729" s="37">
        <f>AQ$194*$D729*INDEX(AQ$121:AQ$137,$E729)*(1-INDEX(AQ$151:AQ$167,$E729))</f>
        <v/>
      </c>
      <c r="AR729" s="37">
        <f>AR$194*$D729*INDEX(AR$121:AR$137,$E729)*(1-INDEX(AR$151:AR$167,$E729))</f>
        <v/>
      </c>
      <c r="AS729" s="37">
        <f>AS$194*$D729*INDEX(AS$121:AS$137,$E729)*(1-INDEX(AS$151:AS$167,$E729))</f>
        <v/>
      </c>
      <c r="AT729" s="37">
        <f>AT$194*$D729*INDEX(AT$121:AT$137,$E729)*(1-INDEX(AT$151:AT$167,$E729))</f>
        <v/>
      </c>
      <c r="AU729" s="37">
        <f>AU$194*$D729*INDEX(AU$121:AU$137,$E729)*(1-INDEX(AU$151:AU$167,$E729))</f>
        <v/>
      </c>
      <c r="AV729" s="37">
        <f>AV$194*$D729*INDEX(AV$121:AV$137,$E729)*(1-INDEX(AV$151:AV$167,$E729))</f>
        <v/>
      </c>
      <c r="AW729" s="37">
        <f>AW$194*$D729*INDEX(AW$121:AW$137,$E729)*(1-INDEX(AW$151:AW$167,$E729))</f>
        <v/>
      </c>
      <c r="AX729" s="37">
        <f>AX$194*$D729*INDEX(AX$121:AX$137,$E729)*(1-INDEX(AX$151:AX$167,$E729))</f>
        <v/>
      </c>
      <c r="AY729" s="40">
        <f>ETSCOST(AY$194,$D729,INDEX(AY$121:AY$137,$E729),INDEX(AY$151:AY$167,$E729))</f>
        <v/>
      </c>
    </row>
    <row r="730" hidden="1" outlineLevel="2">
      <c r="A730" s="14" t="inlineStr">
        <is>
          <t>ets</t>
        </is>
      </c>
      <c r="B730" s="14" t="inlineStr">
        <is>
          <t>die</t>
        </is>
      </c>
      <c r="C730" s="14" t="inlineStr">
        <is>
          <t>avi</t>
        </is>
      </c>
      <c r="D730" s="37">
        <f>INDEX(Inputs!$T$5:$T$132,MATCH($B730&amp;"|"&amp;$C730,Inputs!$A$5:$A$132,0))</f>
        <v/>
      </c>
      <c r="E730" s="37">
        <f>INDEX(Inputs!$K$5:$K$132,MATCH($B730&amp;"|"&amp;$C730,Inputs!$A$5:$A$132,0))</f>
        <v/>
      </c>
      <c r="F730" s="36" t="n"/>
      <c r="G730" s="36" t="n"/>
      <c r="H730" s="14">
        <f>INDEX(Variables!$B$5:$B$205,MATCH($A730,Variables!$A$5:$A$205,0))&amp;IF($C730="",""," | "&amp;INDEX(Mapping!$B$5:$B$26,MATCH($C730,Mapping!$A$5:$A$26,0))&amp;" | "&amp;INDEX(Mapping!$B$30:$B$46,MATCH($B730,Mapping!$A$30:$A$46,0)))</f>
        <v/>
      </c>
      <c r="I730" s="14">
        <f>INDEX(Variables!$C$5:$C$205,MATCH($A730,Variables!$A$5:$A$205,0))</f>
        <v/>
      </c>
      <c r="J730" s="14">
        <f>INDEX(Variables!$E$5:$E$205,MATCH($A730,Variables!$A$5:$A$205,0))</f>
        <v/>
      </c>
      <c r="K730" s="11">
        <f>LOWER(Settings!$C$4)&amp;".mit."&amp;$A730&amp;IF($C730="","","."&amp;$C730&amp;"."&amp;$B730)&amp;IF(INDEX(Variables!$D$5:$D$205,MATCH($A730,Variables!$A$5:$A$205,0))="","","."&amp;INDEX(Variables!$D$5:$D$205,MATCH($A730,Variables!$A$5:$A$205,0)))&amp;"."&amp;K$5</f>
        <v/>
      </c>
      <c r="L730" s="38">
        <f>L$194*$D730*INDEX(L$121:L$137,$E730)*(1-INDEX(L$151:L$167,$E730))</f>
        <v/>
      </c>
      <c r="M730" s="37">
        <f>M$194*$D730*INDEX(M$121:M$137,$E730)*(1-INDEX(M$151:M$167,$E730))</f>
        <v/>
      </c>
      <c r="N730" s="37">
        <f>N$194*$D730*INDEX(N$121:N$137,$E730)*(1-INDEX(N$151:N$167,$E730))</f>
        <v/>
      </c>
      <c r="O730" s="37">
        <f>O$194*$D730*INDEX(O$121:O$137,$E730)*(1-INDEX(O$151:O$167,$E730))</f>
        <v/>
      </c>
      <c r="P730" s="37">
        <f>P$194*$D730*INDEX(P$121:P$137,$E730)*(1-INDEX(P$151:P$167,$E730))</f>
        <v/>
      </c>
      <c r="Q730" s="37">
        <f>Q$194*$D730*INDEX(Q$121:Q$137,$E730)*(1-INDEX(Q$151:Q$167,$E730))</f>
        <v/>
      </c>
      <c r="R730" s="37">
        <f>R$194*$D730*INDEX(R$121:R$137,$E730)*(1-INDEX(R$151:R$167,$E730))</f>
        <v/>
      </c>
      <c r="S730" s="37">
        <f>S$194*$D730*INDEX(S$121:S$137,$E730)*(1-INDEX(S$151:S$167,$E730))</f>
        <v/>
      </c>
      <c r="T730" s="37">
        <f>T$194*$D730*INDEX(T$121:T$137,$E730)*(1-INDEX(T$151:T$167,$E730))</f>
        <v/>
      </c>
      <c r="U730" s="37">
        <f>U$194*$D730*INDEX(U$121:U$137,$E730)*(1-INDEX(U$151:U$167,$E730))</f>
        <v/>
      </c>
      <c r="V730" s="37">
        <f>V$194*$D730*INDEX(V$121:V$137,$E730)*(1-INDEX(V$151:V$167,$E730))</f>
        <v/>
      </c>
      <c r="W730" s="37">
        <f>W$194*$D730*INDEX(W$121:W$137,$E730)*(1-INDEX(W$151:W$167,$E730))</f>
        <v/>
      </c>
      <c r="X730" s="37">
        <f>X$194*$D730*INDEX(X$121:X$137,$E730)*(1-INDEX(X$151:X$167,$E730))</f>
        <v/>
      </c>
      <c r="Y730" s="37">
        <f>Y$194*$D730*INDEX(Y$121:Y$137,$E730)*(1-INDEX(Y$151:Y$167,$E730))</f>
        <v/>
      </c>
      <c r="Z730" s="37">
        <f>Z$194*$D730*INDEX(Z$121:Z$137,$E730)*(1-INDEX(Z$151:Z$167,$E730))</f>
        <v/>
      </c>
      <c r="AA730" s="37">
        <f>AA$194*$D730*INDEX(AA$121:AA$137,$E730)*(1-INDEX(AA$151:AA$167,$E730))</f>
        <v/>
      </c>
      <c r="AB730" s="37">
        <f>AB$194*$D730*INDEX(AB$121:AB$137,$E730)*(1-INDEX(AB$151:AB$167,$E730))</f>
        <v/>
      </c>
      <c r="AC730" s="37">
        <f>AC$194*$D730*INDEX(AC$121:AC$137,$E730)*(1-INDEX(AC$151:AC$167,$E730))</f>
        <v/>
      </c>
      <c r="AD730" s="40">
        <f>ETSCOST(AD$194,$D730,INDEX(AD$121:AD$137,$E730),INDEX(AD$151:AD$167,$E730))</f>
        <v/>
      </c>
      <c r="AF730" s="11">
        <f>LOWER(Settings!$C$4)&amp;".mit."&amp;$A730&amp;IF($C730="","","."&amp;$C730&amp;"."&amp;$B730)&amp;IF(INDEX(Variables!$D$5:$D$205,MATCH($A730,Variables!$A$5:$A$205,0))="","","."&amp;INDEX(Variables!$D$5:$D$205,MATCH($A730,Variables!$A$5:$A$205,0)))&amp;"."&amp;AF$5</f>
        <v/>
      </c>
      <c r="AG730" s="38">
        <f>AG$194*$D730*INDEX(AG$121:AG$137,$E730)*(1-INDEX(AG$151:AG$167,$E730))</f>
        <v/>
      </c>
      <c r="AH730" s="37">
        <f>AH$194*$D730*INDEX(AH$121:AH$137,$E730)*(1-INDEX(AH$151:AH$167,$E730))</f>
        <v/>
      </c>
      <c r="AI730" s="37">
        <f>AI$194*$D730*INDEX(AI$121:AI$137,$E730)*(1-INDEX(AI$151:AI$167,$E730))</f>
        <v/>
      </c>
      <c r="AJ730" s="37">
        <f>AJ$194*$D730*INDEX(AJ$121:AJ$137,$E730)*(1-INDEX(AJ$151:AJ$167,$E730))</f>
        <v/>
      </c>
      <c r="AK730" s="37">
        <f>AK$194*$D730*INDEX(AK$121:AK$137,$E730)*(1-INDEX(AK$151:AK$167,$E730))</f>
        <v/>
      </c>
      <c r="AL730" s="37">
        <f>AL$194*$D730*INDEX(AL$121:AL$137,$E730)*(1-INDEX(AL$151:AL$167,$E730))</f>
        <v/>
      </c>
      <c r="AM730" s="37">
        <f>AM$194*$D730*INDEX(AM$121:AM$137,$E730)*(1-INDEX(AM$151:AM$167,$E730))</f>
        <v/>
      </c>
      <c r="AN730" s="37">
        <f>AN$194*$D730*INDEX(AN$121:AN$137,$E730)*(1-INDEX(AN$151:AN$167,$E730))</f>
        <v/>
      </c>
      <c r="AO730" s="37">
        <f>AO$194*$D730*INDEX(AO$121:AO$137,$E730)*(1-INDEX(AO$151:AO$167,$E730))</f>
        <v/>
      </c>
      <c r="AP730" s="37">
        <f>AP$194*$D730*INDEX(AP$121:AP$137,$E730)*(1-INDEX(AP$151:AP$167,$E730))</f>
        <v/>
      </c>
      <c r="AQ730" s="37">
        <f>AQ$194*$D730*INDEX(AQ$121:AQ$137,$E730)*(1-INDEX(AQ$151:AQ$167,$E730))</f>
        <v/>
      </c>
      <c r="AR730" s="37">
        <f>AR$194*$D730*INDEX(AR$121:AR$137,$E730)*(1-INDEX(AR$151:AR$167,$E730))</f>
        <v/>
      </c>
      <c r="AS730" s="37">
        <f>AS$194*$D730*INDEX(AS$121:AS$137,$E730)*(1-INDEX(AS$151:AS$167,$E730))</f>
        <v/>
      </c>
      <c r="AT730" s="37">
        <f>AT$194*$D730*INDEX(AT$121:AT$137,$E730)*(1-INDEX(AT$151:AT$167,$E730))</f>
        <v/>
      </c>
      <c r="AU730" s="37">
        <f>AU$194*$D730*INDEX(AU$121:AU$137,$E730)*(1-INDEX(AU$151:AU$167,$E730))</f>
        <v/>
      </c>
      <c r="AV730" s="37">
        <f>AV$194*$D730*INDEX(AV$121:AV$137,$E730)*(1-INDEX(AV$151:AV$167,$E730))</f>
        <v/>
      </c>
      <c r="AW730" s="37">
        <f>AW$194*$D730*INDEX(AW$121:AW$137,$E730)*(1-INDEX(AW$151:AW$167,$E730))</f>
        <v/>
      </c>
      <c r="AX730" s="37">
        <f>AX$194*$D730*INDEX(AX$121:AX$137,$E730)*(1-INDEX(AX$151:AX$167,$E730))</f>
        <v/>
      </c>
      <c r="AY730" s="40">
        <f>ETSCOST(AY$194,$D730,INDEX(AY$121:AY$137,$E730),INDEX(AY$151:AY$167,$E730))</f>
        <v/>
      </c>
    </row>
    <row r="731" hidden="1" outlineLevel="2">
      <c r="A731" s="14" t="inlineStr">
        <is>
          <t>ets</t>
        </is>
      </c>
      <c r="B731" s="14" t="inlineStr">
        <is>
          <t>lpg</t>
        </is>
      </c>
      <c r="C731" s="14" t="inlineStr">
        <is>
          <t>avi</t>
        </is>
      </c>
      <c r="D731" s="37">
        <f>INDEX(Inputs!$T$5:$T$132,MATCH($B731&amp;"|"&amp;$C731,Inputs!$A$5:$A$132,0))</f>
        <v/>
      </c>
      <c r="E731" s="37">
        <f>INDEX(Inputs!$K$5:$K$132,MATCH($B731&amp;"|"&amp;$C731,Inputs!$A$5:$A$132,0))</f>
        <v/>
      </c>
      <c r="F731" s="36" t="n"/>
      <c r="G731" s="36" t="n"/>
      <c r="H731" s="14">
        <f>INDEX(Variables!$B$5:$B$205,MATCH($A731,Variables!$A$5:$A$205,0))&amp;IF($C731="",""," | "&amp;INDEX(Mapping!$B$5:$B$26,MATCH($C731,Mapping!$A$5:$A$26,0))&amp;" | "&amp;INDEX(Mapping!$B$30:$B$46,MATCH($B731,Mapping!$A$30:$A$46,0)))</f>
        <v/>
      </c>
      <c r="I731" s="14">
        <f>INDEX(Variables!$C$5:$C$205,MATCH($A731,Variables!$A$5:$A$205,0))</f>
        <v/>
      </c>
      <c r="J731" s="14">
        <f>INDEX(Variables!$E$5:$E$205,MATCH($A731,Variables!$A$5:$A$205,0))</f>
        <v/>
      </c>
      <c r="K731" s="11">
        <f>LOWER(Settings!$C$4)&amp;".mit."&amp;$A731&amp;IF($C731="","","."&amp;$C731&amp;"."&amp;$B731)&amp;IF(INDEX(Variables!$D$5:$D$205,MATCH($A731,Variables!$A$5:$A$205,0))="","","."&amp;INDEX(Variables!$D$5:$D$205,MATCH($A731,Variables!$A$5:$A$205,0)))&amp;"."&amp;K$5</f>
        <v/>
      </c>
      <c r="L731" s="38">
        <f>L$194*$D731*INDEX(L$121:L$137,$E731)*(1-INDEX(L$151:L$167,$E731))</f>
        <v/>
      </c>
      <c r="M731" s="37">
        <f>M$194*$D731*INDEX(M$121:M$137,$E731)*(1-INDEX(M$151:M$167,$E731))</f>
        <v/>
      </c>
      <c r="N731" s="37">
        <f>N$194*$D731*INDEX(N$121:N$137,$E731)*(1-INDEX(N$151:N$167,$E731))</f>
        <v/>
      </c>
      <c r="O731" s="37">
        <f>O$194*$D731*INDEX(O$121:O$137,$E731)*(1-INDEX(O$151:O$167,$E731))</f>
        <v/>
      </c>
      <c r="P731" s="37">
        <f>P$194*$D731*INDEX(P$121:P$137,$E731)*(1-INDEX(P$151:P$167,$E731))</f>
        <v/>
      </c>
      <c r="Q731" s="37">
        <f>Q$194*$D731*INDEX(Q$121:Q$137,$E731)*(1-INDEX(Q$151:Q$167,$E731))</f>
        <v/>
      </c>
      <c r="R731" s="37">
        <f>R$194*$D731*INDEX(R$121:R$137,$E731)*(1-INDEX(R$151:R$167,$E731))</f>
        <v/>
      </c>
      <c r="S731" s="37">
        <f>S$194*$D731*INDEX(S$121:S$137,$E731)*(1-INDEX(S$151:S$167,$E731))</f>
        <v/>
      </c>
      <c r="T731" s="37">
        <f>T$194*$D731*INDEX(T$121:T$137,$E731)*(1-INDEX(T$151:T$167,$E731))</f>
        <v/>
      </c>
      <c r="U731" s="37">
        <f>U$194*$D731*INDEX(U$121:U$137,$E731)*(1-INDEX(U$151:U$167,$E731))</f>
        <v/>
      </c>
      <c r="V731" s="37">
        <f>V$194*$D731*INDEX(V$121:V$137,$E731)*(1-INDEX(V$151:V$167,$E731))</f>
        <v/>
      </c>
      <c r="W731" s="37">
        <f>W$194*$D731*INDEX(W$121:W$137,$E731)*(1-INDEX(W$151:W$167,$E731))</f>
        <v/>
      </c>
      <c r="X731" s="37">
        <f>X$194*$D731*INDEX(X$121:X$137,$E731)*(1-INDEX(X$151:X$167,$E731))</f>
        <v/>
      </c>
      <c r="Y731" s="37">
        <f>Y$194*$D731*INDEX(Y$121:Y$137,$E731)*(1-INDEX(Y$151:Y$167,$E731))</f>
        <v/>
      </c>
      <c r="Z731" s="37">
        <f>Z$194*$D731*INDEX(Z$121:Z$137,$E731)*(1-INDEX(Z$151:Z$167,$E731))</f>
        <v/>
      </c>
      <c r="AA731" s="37">
        <f>AA$194*$D731*INDEX(AA$121:AA$137,$E731)*(1-INDEX(AA$151:AA$167,$E731))</f>
        <v/>
      </c>
      <c r="AB731" s="37">
        <f>AB$194*$D731*INDEX(AB$121:AB$137,$E731)*(1-INDEX(AB$151:AB$167,$E731))</f>
        <v/>
      </c>
      <c r="AC731" s="37">
        <f>AC$194*$D731*INDEX(AC$121:AC$137,$E731)*(1-INDEX(AC$151:AC$167,$E731))</f>
        <v/>
      </c>
      <c r="AD731" s="40">
        <f>ETSCOST(AD$194,$D731,INDEX(AD$121:AD$137,$E731),INDEX(AD$151:AD$167,$E731))</f>
        <v/>
      </c>
      <c r="AF731" s="11">
        <f>LOWER(Settings!$C$4)&amp;".mit."&amp;$A731&amp;IF($C731="","","."&amp;$C731&amp;"."&amp;$B731)&amp;IF(INDEX(Variables!$D$5:$D$205,MATCH($A731,Variables!$A$5:$A$205,0))="","","."&amp;INDEX(Variables!$D$5:$D$205,MATCH($A731,Variables!$A$5:$A$205,0)))&amp;"."&amp;AF$5</f>
        <v/>
      </c>
      <c r="AG731" s="38">
        <f>AG$194*$D731*INDEX(AG$121:AG$137,$E731)*(1-INDEX(AG$151:AG$167,$E731))</f>
        <v/>
      </c>
      <c r="AH731" s="37">
        <f>AH$194*$D731*INDEX(AH$121:AH$137,$E731)*(1-INDEX(AH$151:AH$167,$E731))</f>
        <v/>
      </c>
      <c r="AI731" s="37">
        <f>AI$194*$D731*INDEX(AI$121:AI$137,$E731)*(1-INDEX(AI$151:AI$167,$E731))</f>
        <v/>
      </c>
      <c r="AJ731" s="37">
        <f>AJ$194*$D731*INDEX(AJ$121:AJ$137,$E731)*(1-INDEX(AJ$151:AJ$167,$E731))</f>
        <v/>
      </c>
      <c r="AK731" s="37">
        <f>AK$194*$D731*INDEX(AK$121:AK$137,$E731)*(1-INDEX(AK$151:AK$167,$E731))</f>
        <v/>
      </c>
      <c r="AL731" s="37">
        <f>AL$194*$D731*INDEX(AL$121:AL$137,$E731)*(1-INDEX(AL$151:AL$167,$E731))</f>
        <v/>
      </c>
      <c r="AM731" s="37">
        <f>AM$194*$D731*INDEX(AM$121:AM$137,$E731)*(1-INDEX(AM$151:AM$167,$E731))</f>
        <v/>
      </c>
      <c r="AN731" s="37">
        <f>AN$194*$D731*INDEX(AN$121:AN$137,$E731)*(1-INDEX(AN$151:AN$167,$E731))</f>
        <v/>
      </c>
      <c r="AO731" s="37">
        <f>AO$194*$D731*INDEX(AO$121:AO$137,$E731)*(1-INDEX(AO$151:AO$167,$E731))</f>
        <v/>
      </c>
      <c r="AP731" s="37">
        <f>AP$194*$D731*INDEX(AP$121:AP$137,$E731)*(1-INDEX(AP$151:AP$167,$E731))</f>
        <v/>
      </c>
      <c r="AQ731" s="37">
        <f>AQ$194*$D731*INDEX(AQ$121:AQ$137,$E731)*(1-INDEX(AQ$151:AQ$167,$E731))</f>
        <v/>
      </c>
      <c r="AR731" s="37">
        <f>AR$194*$D731*INDEX(AR$121:AR$137,$E731)*(1-INDEX(AR$151:AR$167,$E731))</f>
        <v/>
      </c>
      <c r="AS731" s="37">
        <f>AS$194*$D731*INDEX(AS$121:AS$137,$E731)*(1-INDEX(AS$151:AS$167,$E731))</f>
        <v/>
      </c>
      <c r="AT731" s="37">
        <f>AT$194*$D731*INDEX(AT$121:AT$137,$E731)*(1-INDEX(AT$151:AT$167,$E731))</f>
        <v/>
      </c>
      <c r="AU731" s="37">
        <f>AU$194*$D731*INDEX(AU$121:AU$137,$E731)*(1-INDEX(AU$151:AU$167,$E731))</f>
        <v/>
      </c>
      <c r="AV731" s="37">
        <f>AV$194*$D731*INDEX(AV$121:AV$137,$E731)*(1-INDEX(AV$151:AV$167,$E731))</f>
        <v/>
      </c>
      <c r="AW731" s="37">
        <f>AW$194*$D731*INDEX(AW$121:AW$137,$E731)*(1-INDEX(AW$151:AW$167,$E731))</f>
        <v/>
      </c>
      <c r="AX731" s="37">
        <f>AX$194*$D731*INDEX(AX$121:AX$137,$E731)*(1-INDEX(AX$151:AX$167,$E731))</f>
        <v/>
      </c>
      <c r="AY731" s="40">
        <f>ETSCOST(AY$194,$D731,INDEX(AY$121:AY$137,$E731),INDEX(AY$151:AY$167,$E731))</f>
        <v/>
      </c>
    </row>
    <row r="732" hidden="1" outlineLevel="2">
      <c r="A732" s="14" t="inlineStr">
        <is>
          <t>ets</t>
        </is>
      </c>
      <c r="B732" s="14" t="inlineStr">
        <is>
          <t>ker</t>
        </is>
      </c>
      <c r="C732" s="14" t="inlineStr">
        <is>
          <t>avi</t>
        </is>
      </c>
      <c r="D732" s="37">
        <f>INDEX(Inputs!$T$5:$T$132,MATCH($B732&amp;"|"&amp;$C732,Inputs!$A$5:$A$132,0))</f>
        <v/>
      </c>
      <c r="E732" s="37">
        <f>INDEX(Inputs!$K$5:$K$132,MATCH($B732&amp;"|"&amp;$C732,Inputs!$A$5:$A$132,0))</f>
        <v/>
      </c>
      <c r="F732" s="36" t="n"/>
      <c r="G732" s="36" t="n"/>
      <c r="H732" s="14">
        <f>INDEX(Variables!$B$5:$B$205,MATCH($A732,Variables!$A$5:$A$205,0))&amp;IF($C732="",""," | "&amp;INDEX(Mapping!$B$5:$B$26,MATCH($C732,Mapping!$A$5:$A$26,0))&amp;" | "&amp;INDEX(Mapping!$B$30:$B$46,MATCH($B732,Mapping!$A$30:$A$46,0)))</f>
        <v/>
      </c>
      <c r="I732" s="14">
        <f>INDEX(Variables!$C$5:$C$205,MATCH($A732,Variables!$A$5:$A$205,0))</f>
        <v/>
      </c>
      <c r="J732" s="14">
        <f>INDEX(Variables!$E$5:$E$205,MATCH($A732,Variables!$A$5:$A$205,0))</f>
        <v/>
      </c>
      <c r="K732" s="11">
        <f>LOWER(Settings!$C$4)&amp;".mit."&amp;$A732&amp;IF($C732="","","."&amp;$C732&amp;"."&amp;$B732)&amp;IF(INDEX(Variables!$D$5:$D$205,MATCH($A732,Variables!$A$5:$A$205,0))="","","."&amp;INDEX(Variables!$D$5:$D$205,MATCH($A732,Variables!$A$5:$A$205,0)))&amp;"."&amp;K$5</f>
        <v/>
      </c>
      <c r="L732" s="38">
        <f>L$194*$D732*INDEX(L$121:L$137,$E732)*(1-INDEX(L$151:L$167,$E732))</f>
        <v/>
      </c>
      <c r="M732" s="37">
        <f>M$194*$D732*INDEX(M$121:M$137,$E732)*(1-INDEX(M$151:M$167,$E732))</f>
        <v/>
      </c>
      <c r="N732" s="37">
        <f>N$194*$D732*INDEX(N$121:N$137,$E732)*(1-INDEX(N$151:N$167,$E732))</f>
        <v/>
      </c>
      <c r="O732" s="37">
        <f>O$194*$D732*INDEX(O$121:O$137,$E732)*(1-INDEX(O$151:O$167,$E732))</f>
        <v/>
      </c>
      <c r="P732" s="37">
        <f>P$194*$D732*INDEX(P$121:P$137,$E732)*(1-INDEX(P$151:P$167,$E732))</f>
        <v/>
      </c>
      <c r="Q732" s="37">
        <f>Q$194*$D732*INDEX(Q$121:Q$137,$E732)*(1-INDEX(Q$151:Q$167,$E732))</f>
        <v/>
      </c>
      <c r="R732" s="37">
        <f>R$194*$D732*INDEX(R$121:R$137,$E732)*(1-INDEX(R$151:R$167,$E732))</f>
        <v/>
      </c>
      <c r="S732" s="37">
        <f>S$194*$D732*INDEX(S$121:S$137,$E732)*(1-INDEX(S$151:S$167,$E732))</f>
        <v/>
      </c>
      <c r="T732" s="37">
        <f>T$194*$D732*INDEX(T$121:T$137,$E732)*(1-INDEX(T$151:T$167,$E732))</f>
        <v/>
      </c>
      <c r="U732" s="37">
        <f>U$194*$D732*INDEX(U$121:U$137,$E732)*(1-INDEX(U$151:U$167,$E732))</f>
        <v/>
      </c>
      <c r="V732" s="37">
        <f>V$194*$D732*INDEX(V$121:V$137,$E732)*(1-INDEX(V$151:V$167,$E732))</f>
        <v/>
      </c>
      <c r="W732" s="37">
        <f>W$194*$D732*INDEX(W$121:W$137,$E732)*(1-INDEX(W$151:W$167,$E732))</f>
        <v/>
      </c>
      <c r="X732" s="37">
        <f>X$194*$D732*INDEX(X$121:X$137,$E732)*(1-INDEX(X$151:X$167,$E732))</f>
        <v/>
      </c>
      <c r="Y732" s="37">
        <f>Y$194*$D732*INDEX(Y$121:Y$137,$E732)*(1-INDEX(Y$151:Y$167,$E732))</f>
        <v/>
      </c>
      <c r="Z732" s="37">
        <f>Z$194*$D732*INDEX(Z$121:Z$137,$E732)*(1-INDEX(Z$151:Z$167,$E732))</f>
        <v/>
      </c>
      <c r="AA732" s="37">
        <f>AA$194*$D732*INDEX(AA$121:AA$137,$E732)*(1-INDEX(AA$151:AA$167,$E732))</f>
        <v/>
      </c>
      <c r="AB732" s="37">
        <f>AB$194*$D732*INDEX(AB$121:AB$137,$E732)*(1-INDEX(AB$151:AB$167,$E732))</f>
        <v/>
      </c>
      <c r="AC732" s="37">
        <f>AC$194*$D732*INDEX(AC$121:AC$137,$E732)*(1-INDEX(AC$151:AC$167,$E732))</f>
        <v/>
      </c>
      <c r="AD732" s="40">
        <f>ETSCOST(AD$194,$D732,INDEX(AD$121:AD$137,$E732),INDEX(AD$151:AD$167,$E732))</f>
        <v/>
      </c>
      <c r="AF732" s="11">
        <f>LOWER(Settings!$C$4)&amp;".mit."&amp;$A732&amp;IF($C732="","","."&amp;$C732&amp;"."&amp;$B732)&amp;IF(INDEX(Variables!$D$5:$D$205,MATCH($A732,Variables!$A$5:$A$205,0))="","","."&amp;INDEX(Variables!$D$5:$D$205,MATCH($A732,Variables!$A$5:$A$205,0)))&amp;"."&amp;AF$5</f>
        <v/>
      </c>
      <c r="AG732" s="38">
        <f>AG$194*$D732*INDEX(AG$121:AG$137,$E732)*(1-INDEX(AG$151:AG$167,$E732))</f>
        <v/>
      </c>
      <c r="AH732" s="37">
        <f>AH$194*$D732*INDEX(AH$121:AH$137,$E732)*(1-INDEX(AH$151:AH$167,$E732))</f>
        <v/>
      </c>
      <c r="AI732" s="37">
        <f>AI$194*$D732*INDEX(AI$121:AI$137,$E732)*(1-INDEX(AI$151:AI$167,$E732))</f>
        <v/>
      </c>
      <c r="AJ732" s="37">
        <f>AJ$194*$D732*INDEX(AJ$121:AJ$137,$E732)*(1-INDEX(AJ$151:AJ$167,$E732))</f>
        <v/>
      </c>
      <c r="AK732" s="37">
        <f>AK$194*$D732*INDEX(AK$121:AK$137,$E732)*(1-INDEX(AK$151:AK$167,$E732))</f>
        <v/>
      </c>
      <c r="AL732" s="37">
        <f>AL$194*$D732*INDEX(AL$121:AL$137,$E732)*(1-INDEX(AL$151:AL$167,$E732))</f>
        <v/>
      </c>
      <c r="AM732" s="37">
        <f>AM$194*$D732*INDEX(AM$121:AM$137,$E732)*(1-INDEX(AM$151:AM$167,$E732))</f>
        <v/>
      </c>
      <c r="AN732" s="37">
        <f>AN$194*$D732*INDEX(AN$121:AN$137,$E732)*(1-INDEX(AN$151:AN$167,$E732))</f>
        <v/>
      </c>
      <c r="AO732" s="37">
        <f>AO$194*$D732*INDEX(AO$121:AO$137,$E732)*(1-INDEX(AO$151:AO$167,$E732))</f>
        <v/>
      </c>
      <c r="AP732" s="37">
        <f>AP$194*$D732*INDEX(AP$121:AP$137,$E732)*(1-INDEX(AP$151:AP$167,$E732))</f>
        <v/>
      </c>
      <c r="AQ732" s="37">
        <f>AQ$194*$D732*INDEX(AQ$121:AQ$137,$E732)*(1-INDEX(AQ$151:AQ$167,$E732))</f>
        <v/>
      </c>
      <c r="AR732" s="37">
        <f>AR$194*$D732*INDEX(AR$121:AR$137,$E732)*(1-INDEX(AR$151:AR$167,$E732))</f>
        <v/>
      </c>
      <c r="AS732" s="37">
        <f>AS$194*$D732*INDEX(AS$121:AS$137,$E732)*(1-INDEX(AS$151:AS$167,$E732))</f>
        <v/>
      </c>
      <c r="AT732" s="37">
        <f>AT$194*$D732*INDEX(AT$121:AT$137,$E732)*(1-INDEX(AT$151:AT$167,$E732))</f>
        <v/>
      </c>
      <c r="AU732" s="37">
        <f>AU$194*$D732*INDEX(AU$121:AU$137,$E732)*(1-INDEX(AU$151:AU$167,$E732))</f>
        <v/>
      </c>
      <c r="AV732" s="37">
        <f>AV$194*$D732*INDEX(AV$121:AV$137,$E732)*(1-INDEX(AV$151:AV$167,$E732))</f>
        <v/>
      </c>
      <c r="AW732" s="37">
        <f>AW$194*$D732*INDEX(AW$121:AW$137,$E732)*(1-INDEX(AW$151:AW$167,$E732))</f>
        <v/>
      </c>
      <c r="AX732" s="37">
        <f>AX$194*$D732*INDEX(AX$121:AX$137,$E732)*(1-INDEX(AX$151:AX$167,$E732))</f>
        <v/>
      </c>
      <c r="AY732" s="40">
        <f>ETSCOST(AY$194,$D732,INDEX(AY$121:AY$137,$E732),INDEX(AY$151:AY$167,$E732))</f>
        <v/>
      </c>
    </row>
    <row r="733" hidden="1" outlineLevel="2">
      <c r="A733" s="14" t="inlineStr">
        <is>
          <t>ets</t>
        </is>
      </c>
      <c r="B733" s="14" t="inlineStr">
        <is>
          <t>oop</t>
        </is>
      </c>
      <c r="C733" s="14" t="inlineStr">
        <is>
          <t>avi</t>
        </is>
      </c>
      <c r="D733" s="37">
        <f>INDEX(Inputs!$T$5:$T$132,MATCH($B733&amp;"|"&amp;$C733,Inputs!$A$5:$A$132,0))</f>
        <v/>
      </c>
      <c r="E733" s="37">
        <f>INDEX(Inputs!$K$5:$K$132,MATCH($B733&amp;"|"&amp;$C733,Inputs!$A$5:$A$132,0))</f>
        <v/>
      </c>
      <c r="F733" s="36" t="n"/>
      <c r="G733" s="36" t="n"/>
      <c r="H733" s="14">
        <f>INDEX(Variables!$B$5:$B$205,MATCH($A733,Variables!$A$5:$A$205,0))&amp;IF($C733="",""," | "&amp;INDEX(Mapping!$B$5:$B$26,MATCH($C733,Mapping!$A$5:$A$26,0))&amp;" | "&amp;INDEX(Mapping!$B$30:$B$46,MATCH($B733,Mapping!$A$30:$A$46,0)))</f>
        <v/>
      </c>
      <c r="I733" s="14">
        <f>INDEX(Variables!$C$5:$C$205,MATCH($A733,Variables!$A$5:$A$205,0))</f>
        <v/>
      </c>
      <c r="J733" s="14">
        <f>INDEX(Variables!$E$5:$E$205,MATCH($A733,Variables!$A$5:$A$205,0))</f>
        <v/>
      </c>
      <c r="K733" s="11">
        <f>LOWER(Settings!$C$4)&amp;".mit."&amp;$A733&amp;IF($C733="","","."&amp;$C733&amp;"."&amp;$B733)&amp;IF(INDEX(Variables!$D$5:$D$205,MATCH($A733,Variables!$A$5:$A$205,0))="","","."&amp;INDEX(Variables!$D$5:$D$205,MATCH($A733,Variables!$A$5:$A$205,0)))&amp;"."&amp;K$5</f>
        <v/>
      </c>
      <c r="L733" s="38">
        <f>L$194*$D733*INDEX(L$121:L$137,$E733)*(1-INDEX(L$151:L$167,$E733))</f>
        <v/>
      </c>
      <c r="M733" s="37">
        <f>M$194*$D733*INDEX(M$121:M$137,$E733)*(1-INDEX(M$151:M$167,$E733))</f>
        <v/>
      </c>
      <c r="N733" s="37">
        <f>N$194*$D733*INDEX(N$121:N$137,$E733)*(1-INDEX(N$151:N$167,$E733))</f>
        <v/>
      </c>
      <c r="O733" s="37">
        <f>O$194*$D733*INDEX(O$121:O$137,$E733)*(1-INDEX(O$151:O$167,$E733))</f>
        <v/>
      </c>
      <c r="P733" s="37">
        <f>P$194*$D733*INDEX(P$121:P$137,$E733)*(1-INDEX(P$151:P$167,$E733))</f>
        <v/>
      </c>
      <c r="Q733" s="37">
        <f>Q$194*$D733*INDEX(Q$121:Q$137,$E733)*(1-INDEX(Q$151:Q$167,$E733))</f>
        <v/>
      </c>
      <c r="R733" s="37">
        <f>R$194*$D733*INDEX(R$121:R$137,$E733)*(1-INDEX(R$151:R$167,$E733))</f>
        <v/>
      </c>
      <c r="S733" s="37">
        <f>S$194*$D733*INDEX(S$121:S$137,$E733)*(1-INDEX(S$151:S$167,$E733))</f>
        <v/>
      </c>
      <c r="T733" s="37">
        <f>T$194*$D733*INDEX(T$121:T$137,$E733)*(1-INDEX(T$151:T$167,$E733))</f>
        <v/>
      </c>
      <c r="U733" s="37">
        <f>U$194*$D733*INDEX(U$121:U$137,$E733)*(1-INDEX(U$151:U$167,$E733))</f>
        <v/>
      </c>
      <c r="V733" s="37">
        <f>V$194*$D733*INDEX(V$121:V$137,$E733)*(1-INDEX(V$151:V$167,$E733))</f>
        <v/>
      </c>
      <c r="W733" s="37">
        <f>W$194*$D733*INDEX(W$121:W$137,$E733)*(1-INDEX(W$151:W$167,$E733))</f>
        <v/>
      </c>
      <c r="X733" s="37">
        <f>X$194*$D733*INDEX(X$121:X$137,$E733)*(1-INDEX(X$151:X$167,$E733))</f>
        <v/>
      </c>
      <c r="Y733" s="37">
        <f>Y$194*$D733*INDEX(Y$121:Y$137,$E733)*(1-INDEX(Y$151:Y$167,$E733))</f>
        <v/>
      </c>
      <c r="Z733" s="37">
        <f>Z$194*$D733*INDEX(Z$121:Z$137,$E733)*(1-INDEX(Z$151:Z$167,$E733))</f>
        <v/>
      </c>
      <c r="AA733" s="37">
        <f>AA$194*$D733*INDEX(AA$121:AA$137,$E733)*(1-INDEX(AA$151:AA$167,$E733))</f>
        <v/>
      </c>
      <c r="AB733" s="37">
        <f>AB$194*$D733*INDEX(AB$121:AB$137,$E733)*(1-INDEX(AB$151:AB$167,$E733))</f>
        <v/>
      </c>
      <c r="AC733" s="37">
        <f>AC$194*$D733*INDEX(AC$121:AC$137,$E733)*(1-INDEX(AC$151:AC$167,$E733))</f>
        <v/>
      </c>
      <c r="AD733" s="40">
        <f>ETSCOST(AD$194,$D733,INDEX(AD$121:AD$137,$E733),INDEX(AD$151:AD$167,$E733))</f>
        <v/>
      </c>
      <c r="AF733" s="11">
        <f>LOWER(Settings!$C$4)&amp;".mit."&amp;$A733&amp;IF($C733="","","."&amp;$C733&amp;"."&amp;$B733)&amp;IF(INDEX(Variables!$D$5:$D$205,MATCH($A733,Variables!$A$5:$A$205,0))="","","."&amp;INDEX(Variables!$D$5:$D$205,MATCH($A733,Variables!$A$5:$A$205,0)))&amp;"."&amp;AF$5</f>
        <v/>
      </c>
      <c r="AG733" s="38">
        <f>AG$194*$D733*INDEX(AG$121:AG$137,$E733)*(1-INDEX(AG$151:AG$167,$E733))</f>
        <v/>
      </c>
      <c r="AH733" s="37">
        <f>AH$194*$D733*INDEX(AH$121:AH$137,$E733)*(1-INDEX(AH$151:AH$167,$E733))</f>
        <v/>
      </c>
      <c r="AI733" s="37">
        <f>AI$194*$D733*INDEX(AI$121:AI$137,$E733)*(1-INDEX(AI$151:AI$167,$E733))</f>
        <v/>
      </c>
      <c r="AJ733" s="37">
        <f>AJ$194*$D733*INDEX(AJ$121:AJ$137,$E733)*(1-INDEX(AJ$151:AJ$167,$E733))</f>
        <v/>
      </c>
      <c r="AK733" s="37">
        <f>AK$194*$D733*INDEX(AK$121:AK$137,$E733)*(1-INDEX(AK$151:AK$167,$E733))</f>
        <v/>
      </c>
      <c r="AL733" s="37">
        <f>AL$194*$D733*INDEX(AL$121:AL$137,$E733)*(1-INDEX(AL$151:AL$167,$E733))</f>
        <v/>
      </c>
      <c r="AM733" s="37">
        <f>AM$194*$D733*INDEX(AM$121:AM$137,$E733)*(1-INDEX(AM$151:AM$167,$E733))</f>
        <v/>
      </c>
      <c r="AN733" s="37">
        <f>AN$194*$D733*INDEX(AN$121:AN$137,$E733)*(1-INDEX(AN$151:AN$167,$E733))</f>
        <v/>
      </c>
      <c r="AO733" s="37">
        <f>AO$194*$D733*INDEX(AO$121:AO$137,$E733)*(1-INDEX(AO$151:AO$167,$E733))</f>
        <v/>
      </c>
      <c r="AP733" s="37">
        <f>AP$194*$D733*INDEX(AP$121:AP$137,$E733)*(1-INDEX(AP$151:AP$167,$E733))</f>
        <v/>
      </c>
      <c r="AQ733" s="37">
        <f>AQ$194*$D733*INDEX(AQ$121:AQ$137,$E733)*(1-INDEX(AQ$151:AQ$167,$E733))</f>
        <v/>
      </c>
      <c r="AR733" s="37">
        <f>AR$194*$D733*INDEX(AR$121:AR$137,$E733)*(1-INDEX(AR$151:AR$167,$E733))</f>
        <v/>
      </c>
      <c r="AS733" s="37">
        <f>AS$194*$D733*INDEX(AS$121:AS$137,$E733)*(1-INDEX(AS$151:AS$167,$E733))</f>
        <v/>
      </c>
      <c r="AT733" s="37">
        <f>AT$194*$D733*INDEX(AT$121:AT$137,$E733)*(1-INDEX(AT$151:AT$167,$E733))</f>
        <v/>
      </c>
      <c r="AU733" s="37">
        <f>AU$194*$D733*INDEX(AU$121:AU$137,$E733)*(1-INDEX(AU$151:AU$167,$E733))</f>
        <v/>
      </c>
      <c r="AV733" s="37">
        <f>AV$194*$D733*INDEX(AV$121:AV$137,$E733)*(1-INDEX(AV$151:AV$167,$E733))</f>
        <v/>
      </c>
      <c r="AW733" s="37">
        <f>AW$194*$D733*INDEX(AW$121:AW$137,$E733)*(1-INDEX(AW$151:AW$167,$E733))</f>
        <v/>
      </c>
      <c r="AX733" s="37">
        <f>AX$194*$D733*INDEX(AX$121:AX$137,$E733)*(1-INDEX(AX$151:AX$167,$E733))</f>
        <v/>
      </c>
      <c r="AY733" s="40">
        <f>ETSCOST(AY$194,$D733,INDEX(AY$121:AY$137,$E733),INDEX(AY$151:AY$167,$E733))</f>
        <v/>
      </c>
    </row>
    <row r="734" hidden="1" outlineLevel="2">
      <c r="A734" s="14" t="inlineStr">
        <is>
          <t>ets</t>
        </is>
      </c>
      <c r="B734" s="14" t="inlineStr">
        <is>
          <t>bio</t>
        </is>
      </c>
      <c r="C734" s="14" t="inlineStr">
        <is>
          <t>avi</t>
        </is>
      </c>
      <c r="D734" s="37">
        <f>INDEX(Inputs!$T$5:$T$132,MATCH($B734&amp;"|"&amp;$C734,Inputs!$A$5:$A$132,0))</f>
        <v/>
      </c>
      <c r="E734" s="37">
        <f>INDEX(Inputs!$K$5:$K$132,MATCH($B734&amp;"|"&amp;$C734,Inputs!$A$5:$A$132,0))</f>
        <v/>
      </c>
      <c r="F734" s="36" t="n"/>
      <c r="G734" s="36" t="n"/>
      <c r="H734" s="14">
        <f>INDEX(Variables!$B$5:$B$205,MATCH($A734,Variables!$A$5:$A$205,0))&amp;IF($C734="",""," | "&amp;INDEX(Mapping!$B$5:$B$26,MATCH($C734,Mapping!$A$5:$A$26,0))&amp;" | "&amp;INDEX(Mapping!$B$30:$B$46,MATCH($B734,Mapping!$A$30:$A$46,0)))</f>
        <v/>
      </c>
      <c r="I734" s="14">
        <f>INDEX(Variables!$C$5:$C$205,MATCH($A734,Variables!$A$5:$A$205,0))</f>
        <v/>
      </c>
      <c r="J734" s="14">
        <f>INDEX(Variables!$E$5:$E$205,MATCH($A734,Variables!$A$5:$A$205,0))</f>
        <v/>
      </c>
      <c r="K734" s="11">
        <f>LOWER(Settings!$C$4)&amp;".mit."&amp;$A734&amp;IF($C734="","","."&amp;$C734&amp;"."&amp;$B734)&amp;IF(INDEX(Variables!$D$5:$D$205,MATCH($A734,Variables!$A$5:$A$205,0))="","","."&amp;INDEX(Variables!$D$5:$D$205,MATCH($A734,Variables!$A$5:$A$205,0)))&amp;"."&amp;K$5</f>
        <v/>
      </c>
      <c r="L734" s="38">
        <f>L$194*$D734*INDEX(L$121:L$137,$E734)*(1-INDEX(L$151:L$167,$E734))</f>
        <v/>
      </c>
      <c r="M734" s="37">
        <f>M$194*$D734*INDEX(M$121:M$137,$E734)*(1-INDEX(M$151:M$167,$E734))</f>
        <v/>
      </c>
      <c r="N734" s="37">
        <f>N$194*$D734*INDEX(N$121:N$137,$E734)*(1-INDEX(N$151:N$167,$E734))</f>
        <v/>
      </c>
      <c r="O734" s="37">
        <f>O$194*$D734*INDEX(O$121:O$137,$E734)*(1-INDEX(O$151:O$167,$E734))</f>
        <v/>
      </c>
      <c r="P734" s="37">
        <f>P$194*$D734*INDEX(P$121:P$137,$E734)*(1-INDEX(P$151:P$167,$E734))</f>
        <v/>
      </c>
      <c r="Q734" s="37">
        <f>Q$194*$D734*INDEX(Q$121:Q$137,$E734)*(1-INDEX(Q$151:Q$167,$E734))</f>
        <v/>
      </c>
      <c r="R734" s="37">
        <f>R$194*$D734*INDEX(R$121:R$137,$E734)*(1-INDEX(R$151:R$167,$E734))</f>
        <v/>
      </c>
      <c r="S734" s="37">
        <f>S$194*$D734*INDEX(S$121:S$137,$E734)*(1-INDEX(S$151:S$167,$E734))</f>
        <v/>
      </c>
      <c r="T734" s="37">
        <f>T$194*$D734*INDEX(T$121:T$137,$E734)*(1-INDEX(T$151:T$167,$E734))</f>
        <v/>
      </c>
      <c r="U734" s="37">
        <f>U$194*$D734*INDEX(U$121:U$137,$E734)*(1-INDEX(U$151:U$167,$E734))</f>
        <v/>
      </c>
      <c r="V734" s="37">
        <f>V$194*$D734*INDEX(V$121:V$137,$E734)*(1-INDEX(V$151:V$167,$E734))</f>
        <v/>
      </c>
      <c r="W734" s="37">
        <f>W$194*$D734*INDEX(W$121:W$137,$E734)*(1-INDEX(W$151:W$167,$E734))</f>
        <v/>
      </c>
      <c r="X734" s="37">
        <f>X$194*$D734*INDEX(X$121:X$137,$E734)*(1-INDEX(X$151:X$167,$E734))</f>
        <v/>
      </c>
      <c r="Y734" s="37">
        <f>Y$194*$D734*INDEX(Y$121:Y$137,$E734)*(1-INDEX(Y$151:Y$167,$E734))</f>
        <v/>
      </c>
      <c r="Z734" s="37">
        <f>Z$194*$D734*INDEX(Z$121:Z$137,$E734)*(1-INDEX(Z$151:Z$167,$E734))</f>
        <v/>
      </c>
      <c r="AA734" s="37">
        <f>AA$194*$D734*INDEX(AA$121:AA$137,$E734)*(1-INDEX(AA$151:AA$167,$E734))</f>
        <v/>
      </c>
      <c r="AB734" s="37">
        <f>AB$194*$D734*INDEX(AB$121:AB$137,$E734)*(1-INDEX(AB$151:AB$167,$E734))</f>
        <v/>
      </c>
      <c r="AC734" s="37">
        <f>AC$194*$D734*INDEX(AC$121:AC$137,$E734)*(1-INDEX(AC$151:AC$167,$E734))</f>
        <v/>
      </c>
      <c r="AD734" s="40">
        <f>ETSCOST(AD$194,$D734,INDEX(AD$121:AD$137,$E734),INDEX(AD$151:AD$167,$E734))</f>
        <v/>
      </c>
      <c r="AF734" s="11">
        <f>LOWER(Settings!$C$4)&amp;".mit."&amp;$A734&amp;IF($C734="","","."&amp;$C734&amp;"."&amp;$B734)&amp;IF(INDEX(Variables!$D$5:$D$205,MATCH($A734,Variables!$A$5:$A$205,0))="","","."&amp;INDEX(Variables!$D$5:$D$205,MATCH($A734,Variables!$A$5:$A$205,0)))&amp;"."&amp;AF$5</f>
        <v/>
      </c>
      <c r="AG734" s="38">
        <f>AG$194*$D734*INDEX(AG$121:AG$137,$E734)*(1-INDEX(AG$151:AG$167,$E734))</f>
        <v/>
      </c>
      <c r="AH734" s="37">
        <f>AH$194*$D734*INDEX(AH$121:AH$137,$E734)*(1-INDEX(AH$151:AH$167,$E734))</f>
        <v/>
      </c>
      <c r="AI734" s="37">
        <f>AI$194*$D734*INDEX(AI$121:AI$137,$E734)*(1-INDEX(AI$151:AI$167,$E734))</f>
        <v/>
      </c>
      <c r="AJ734" s="37">
        <f>AJ$194*$D734*INDEX(AJ$121:AJ$137,$E734)*(1-INDEX(AJ$151:AJ$167,$E734))</f>
        <v/>
      </c>
      <c r="AK734" s="37">
        <f>AK$194*$D734*INDEX(AK$121:AK$137,$E734)*(1-INDEX(AK$151:AK$167,$E734))</f>
        <v/>
      </c>
      <c r="AL734" s="37">
        <f>AL$194*$D734*INDEX(AL$121:AL$137,$E734)*(1-INDEX(AL$151:AL$167,$E734))</f>
        <v/>
      </c>
      <c r="AM734" s="37">
        <f>AM$194*$D734*INDEX(AM$121:AM$137,$E734)*(1-INDEX(AM$151:AM$167,$E734))</f>
        <v/>
      </c>
      <c r="AN734" s="37">
        <f>AN$194*$D734*INDEX(AN$121:AN$137,$E734)*(1-INDEX(AN$151:AN$167,$E734))</f>
        <v/>
      </c>
      <c r="AO734" s="37">
        <f>AO$194*$D734*INDEX(AO$121:AO$137,$E734)*(1-INDEX(AO$151:AO$167,$E734))</f>
        <v/>
      </c>
      <c r="AP734" s="37">
        <f>AP$194*$D734*INDEX(AP$121:AP$137,$E734)*(1-INDEX(AP$151:AP$167,$E734))</f>
        <v/>
      </c>
      <c r="AQ734" s="37">
        <f>AQ$194*$D734*INDEX(AQ$121:AQ$137,$E734)*(1-INDEX(AQ$151:AQ$167,$E734))</f>
        <v/>
      </c>
      <c r="AR734" s="37">
        <f>AR$194*$D734*INDEX(AR$121:AR$137,$E734)*(1-INDEX(AR$151:AR$167,$E734))</f>
        <v/>
      </c>
      <c r="AS734" s="37">
        <f>AS$194*$D734*INDEX(AS$121:AS$137,$E734)*(1-INDEX(AS$151:AS$167,$E734))</f>
        <v/>
      </c>
      <c r="AT734" s="37">
        <f>AT$194*$D734*INDEX(AT$121:AT$137,$E734)*(1-INDEX(AT$151:AT$167,$E734))</f>
        <v/>
      </c>
      <c r="AU734" s="37">
        <f>AU$194*$D734*INDEX(AU$121:AU$137,$E734)*(1-INDEX(AU$151:AU$167,$E734))</f>
        <v/>
      </c>
      <c r="AV734" s="37">
        <f>AV$194*$D734*INDEX(AV$121:AV$137,$E734)*(1-INDEX(AV$151:AV$167,$E734))</f>
        <v/>
      </c>
      <c r="AW734" s="37">
        <f>AW$194*$D734*INDEX(AW$121:AW$137,$E734)*(1-INDEX(AW$151:AW$167,$E734))</f>
        <v/>
      </c>
      <c r="AX734" s="37">
        <f>AX$194*$D734*INDEX(AX$121:AX$137,$E734)*(1-INDEX(AX$151:AX$167,$E734))</f>
        <v/>
      </c>
      <c r="AY734" s="40">
        <f>ETSCOST(AY$194,$D734,INDEX(AY$121:AY$137,$E734),INDEX(AY$151:AY$167,$E734))</f>
        <v/>
      </c>
    </row>
    <row r="735" hidden="1" outlineLevel="2"/>
    <row r="736" hidden="1" outlineLevel="2">
      <c r="A736" s="14" t="inlineStr">
        <is>
          <t>ntx</t>
        </is>
      </c>
      <c r="B736" s="14" t="inlineStr">
        <is>
          <t>coa</t>
        </is>
      </c>
      <c r="C736" s="14" t="inlineStr">
        <is>
          <t>avi</t>
        </is>
      </c>
      <c r="D736" s="37">
        <f>INDEX(Inputs!$L$5:$L$132,MATCH($B736&amp;"|"&amp;$C736,Inputs!$A$5:$A$132,0))</f>
        <v/>
      </c>
      <c r="E736" s="37">
        <f>INDEX(Inputs!$I$5:$I$132,MATCH($B736&amp;"|"&amp;$C736,Inputs!$A$5:$A$132,0))</f>
        <v/>
      </c>
      <c r="F736" s="36" t="n"/>
      <c r="G736" s="36" t="n"/>
      <c r="H736" s="14">
        <f>INDEX(Variables!$B$5:$B$205,MATCH($A736,Variables!$A$5:$A$205,0))&amp;IF($C736="",""," | "&amp;INDEX(Mapping!$B$5:$B$26,MATCH($C736,Mapping!$A$5:$A$26,0))&amp;" | "&amp;INDEX(Mapping!$B$30:$B$46,MATCH($B736,Mapping!$A$30:$A$46,0)))</f>
        <v/>
      </c>
      <c r="I736" s="14">
        <f>INDEX(Variables!$C$5:$C$205,MATCH($A736,Variables!$A$5:$A$205,0))</f>
        <v/>
      </c>
      <c r="J736" s="14">
        <f>INDEX(Variables!$E$5:$E$205,MATCH($A736,Variables!$A$5:$A$205,0))</f>
        <v/>
      </c>
      <c r="K736" s="11">
        <f>LOWER(Settings!$C$4)&amp;".mit."&amp;$A736&amp;IF($C736="","","."&amp;$C736&amp;"."&amp;$B736)&amp;IF(INDEX(Variables!$D$5:$D$205,MATCH($A736,Variables!$A$5:$A$205,0))="","","."&amp;INDEX(Variables!$D$5:$D$205,MATCH($A736,Variables!$A$5:$A$205,0)))&amp;"."&amp;K$5</f>
        <v/>
      </c>
      <c r="L736" s="38">
        <f>INDEX(L$78:L$91,$D736)/$E736</f>
        <v/>
      </c>
      <c r="M736" s="37">
        <f>INDEX(M$78:M$91,$D736)/$E736</f>
        <v/>
      </c>
      <c r="N736" s="37">
        <f>INDEX(N$78:N$91,$D736)/$E736</f>
        <v/>
      </c>
      <c r="O736" s="37">
        <f>INDEX(O$78:O$91,$D736)/$E736</f>
        <v/>
      </c>
      <c r="P736" s="37">
        <f>INDEX(P$78:P$91,$D736)/$E736</f>
        <v/>
      </c>
      <c r="Q736" s="37">
        <f>INDEX(Q$78:Q$91,$D736)/$E736</f>
        <v/>
      </c>
      <c r="R736" s="37">
        <f>INDEX(R$78:R$91,$D736)/$E736</f>
        <v/>
      </c>
      <c r="S736" s="37">
        <f>INDEX(S$78:S$91,$D736)/$E736</f>
        <v/>
      </c>
      <c r="T736" s="37">
        <f>INDEX(T$78:T$91,$D736)/$E736</f>
        <v/>
      </c>
      <c r="U736" s="37">
        <f>INDEX(U$78:U$91,$D736)/$E736</f>
        <v/>
      </c>
      <c r="V736" s="37">
        <f>INDEX(V$78:V$91,$D736)/$E736</f>
        <v/>
      </c>
      <c r="W736" s="37">
        <f>INDEX(W$78:W$91,$D736)/$E736</f>
        <v/>
      </c>
      <c r="X736" s="37">
        <f>INDEX(X$78:X$91,$D736)/$E736</f>
        <v/>
      </c>
      <c r="Y736" s="37">
        <f>INDEX(Y$78:Y$91,$D736)/$E736</f>
        <v/>
      </c>
      <c r="Z736" s="37">
        <f>INDEX(Z$78:Z$91,$D736)/$E736</f>
        <v/>
      </c>
      <c r="AA736" s="37">
        <f>INDEX(AA$78:AA$91,$D736)/$E736</f>
        <v/>
      </c>
      <c r="AB736" s="37">
        <f>INDEX(AB$78:AB$91,$D736)/$E736</f>
        <v/>
      </c>
      <c r="AC736" s="37">
        <f>INDEX(AC$78:AC$91,$D736)/$E736</f>
        <v/>
      </c>
      <c r="AD736" s="40">
        <f>NEWEXCISE(INDEX(AD$78:AD$91,$D736),$E736)</f>
        <v/>
      </c>
      <c r="AF736" s="11">
        <f>LOWER(Settings!$C$4)&amp;".mit."&amp;$A736&amp;IF($C736="","","."&amp;$C736&amp;"."&amp;$B736)&amp;IF(INDEX(Variables!$D$5:$D$205,MATCH($A736,Variables!$A$5:$A$205,0))="","","."&amp;INDEX(Variables!$D$5:$D$205,MATCH($A736,Variables!$A$5:$A$205,0)))&amp;"."&amp;AF$5</f>
        <v/>
      </c>
      <c r="AG736" s="38">
        <f>INDEX(AG$78:AG$91,$D736)/$E736</f>
        <v/>
      </c>
      <c r="AH736" s="37">
        <f>INDEX(AH$78:AH$91,$D736)/$E736</f>
        <v/>
      </c>
      <c r="AI736" s="37">
        <f>INDEX(AI$78:AI$91,$D736)/$E736</f>
        <v/>
      </c>
      <c r="AJ736" s="37">
        <f>INDEX(AJ$78:AJ$91,$D736)/$E736</f>
        <v/>
      </c>
      <c r="AK736" s="37">
        <f>INDEX(AK$78:AK$91,$D736)/$E736</f>
        <v/>
      </c>
      <c r="AL736" s="37">
        <f>INDEX(AL$78:AL$91,$D736)/$E736</f>
        <v/>
      </c>
      <c r="AM736" s="37">
        <f>INDEX(AM$78:AM$91,$D736)/$E736</f>
        <v/>
      </c>
      <c r="AN736" s="37">
        <f>INDEX(AN$78:AN$91,$D736)/$E736</f>
        <v/>
      </c>
      <c r="AO736" s="37">
        <f>INDEX(AO$78:AO$91,$D736)/$E736</f>
        <v/>
      </c>
      <c r="AP736" s="37">
        <f>INDEX(AP$78:AP$91,$D736)/$E736</f>
        <v/>
      </c>
      <c r="AQ736" s="37">
        <f>INDEX(AQ$78:AQ$91,$D736)/$E736</f>
        <v/>
      </c>
      <c r="AR736" s="37">
        <f>INDEX(AR$78:AR$91,$D736)/$E736</f>
        <v/>
      </c>
      <c r="AS736" s="37">
        <f>INDEX(AS$78:AS$91,$D736)/$E736</f>
        <v/>
      </c>
      <c r="AT736" s="37">
        <f>INDEX(AT$78:AT$91,$D736)/$E736</f>
        <v/>
      </c>
      <c r="AU736" s="37">
        <f>INDEX(AU$78:AU$91,$D736)/$E736</f>
        <v/>
      </c>
      <c r="AV736" s="37">
        <f>INDEX(AV$78:AV$91,$D736)/$E736</f>
        <v/>
      </c>
      <c r="AW736" s="37">
        <f>INDEX(AW$78:AW$91,$D736)/$E736</f>
        <v/>
      </c>
      <c r="AX736" s="37">
        <f>INDEX(AX$78:AX$91,$D736)/$E736</f>
        <v/>
      </c>
      <c r="AY736" s="40">
        <f>NEWEXCISE(INDEX(AY$78:AY$91,$D736),$E736)</f>
        <v/>
      </c>
    </row>
    <row r="737" hidden="1" outlineLevel="2">
      <c r="A737" s="14" t="inlineStr">
        <is>
          <t>ntx</t>
        </is>
      </c>
      <c r="B737" s="14" t="inlineStr">
        <is>
          <t>nga</t>
        </is>
      </c>
      <c r="C737" s="14" t="inlineStr">
        <is>
          <t>avi</t>
        </is>
      </c>
      <c r="D737" s="37">
        <f>INDEX(Inputs!$L$5:$L$132,MATCH($B737&amp;"|"&amp;$C737,Inputs!$A$5:$A$132,0))</f>
        <v/>
      </c>
      <c r="E737" s="37">
        <f>INDEX(Inputs!$I$5:$I$132,MATCH($B737&amp;"|"&amp;$C737,Inputs!$A$5:$A$132,0))</f>
        <v/>
      </c>
      <c r="F737" s="36" t="n"/>
      <c r="G737" s="36" t="n"/>
      <c r="H737" s="14">
        <f>INDEX(Variables!$B$5:$B$205,MATCH($A737,Variables!$A$5:$A$205,0))&amp;IF($C737="",""," | "&amp;INDEX(Mapping!$B$5:$B$26,MATCH($C737,Mapping!$A$5:$A$26,0))&amp;" | "&amp;INDEX(Mapping!$B$30:$B$46,MATCH($B737,Mapping!$A$30:$A$46,0)))</f>
        <v/>
      </c>
      <c r="I737" s="14">
        <f>INDEX(Variables!$C$5:$C$205,MATCH($A737,Variables!$A$5:$A$205,0))</f>
        <v/>
      </c>
      <c r="J737" s="14">
        <f>INDEX(Variables!$E$5:$E$205,MATCH($A737,Variables!$A$5:$A$205,0))</f>
        <v/>
      </c>
      <c r="K737" s="11">
        <f>LOWER(Settings!$C$4)&amp;".mit."&amp;$A737&amp;IF($C737="","","."&amp;$C737&amp;"."&amp;$B737)&amp;IF(INDEX(Variables!$D$5:$D$205,MATCH($A737,Variables!$A$5:$A$205,0))="","","."&amp;INDEX(Variables!$D$5:$D$205,MATCH($A737,Variables!$A$5:$A$205,0)))&amp;"."&amp;K$5</f>
        <v/>
      </c>
      <c r="L737" s="38">
        <f>INDEX(L$78:L$91,$D737)/$E737</f>
        <v/>
      </c>
      <c r="M737" s="37">
        <f>INDEX(M$78:M$91,$D737)/$E737</f>
        <v/>
      </c>
      <c r="N737" s="37">
        <f>INDEX(N$78:N$91,$D737)/$E737</f>
        <v/>
      </c>
      <c r="O737" s="37">
        <f>INDEX(O$78:O$91,$D737)/$E737</f>
        <v/>
      </c>
      <c r="P737" s="37">
        <f>INDEX(P$78:P$91,$D737)/$E737</f>
        <v/>
      </c>
      <c r="Q737" s="37">
        <f>INDEX(Q$78:Q$91,$D737)/$E737</f>
        <v/>
      </c>
      <c r="R737" s="37">
        <f>INDEX(R$78:R$91,$D737)/$E737</f>
        <v/>
      </c>
      <c r="S737" s="37">
        <f>INDEX(S$78:S$91,$D737)/$E737</f>
        <v/>
      </c>
      <c r="T737" s="37">
        <f>INDEX(T$78:T$91,$D737)/$E737</f>
        <v/>
      </c>
      <c r="U737" s="37">
        <f>INDEX(U$78:U$91,$D737)/$E737</f>
        <v/>
      </c>
      <c r="V737" s="37">
        <f>INDEX(V$78:V$91,$D737)/$E737</f>
        <v/>
      </c>
      <c r="W737" s="37">
        <f>INDEX(W$78:W$91,$D737)/$E737</f>
        <v/>
      </c>
      <c r="X737" s="37">
        <f>INDEX(X$78:X$91,$D737)/$E737</f>
        <v/>
      </c>
      <c r="Y737" s="37">
        <f>INDEX(Y$78:Y$91,$D737)/$E737</f>
        <v/>
      </c>
      <c r="Z737" s="37">
        <f>INDEX(Z$78:Z$91,$D737)/$E737</f>
        <v/>
      </c>
      <c r="AA737" s="37">
        <f>INDEX(AA$78:AA$91,$D737)/$E737</f>
        <v/>
      </c>
      <c r="AB737" s="37">
        <f>INDEX(AB$78:AB$91,$D737)/$E737</f>
        <v/>
      </c>
      <c r="AC737" s="37">
        <f>INDEX(AC$78:AC$91,$D737)/$E737</f>
        <v/>
      </c>
      <c r="AD737" s="40">
        <f>NEWEXCISE(INDEX(AD$78:AD$91,$D737),$E737)</f>
        <v/>
      </c>
      <c r="AF737" s="11">
        <f>LOWER(Settings!$C$4)&amp;".mit."&amp;$A737&amp;IF($C737="","","."&amp;$C737&amp;"."&amp;$B737)&amp;IF(INDEX(Variables!$D$5:$D$205,MATCH($A737,Variables!$A$5:$A$205,0))="","","."&amp;INDEX(Variables!$D$5:$D$205,MATCH($A737,Variables!$A$5:$A$205,0)))&amp;"."&amp;AF$5</f>
        <v/>
      </c>
      <c r="AG737" s="38">
        <f>INDEX(AG$78:AG$91,$D737)/$E737</f>
        <v/>
      </c>
      <c r="AH737" s="37">
        <f>INDEX(AH$78:AH$91,$D737)/$E737</f>
        <v/>
      </c>
      <c r="AI737" s="37">
        <f>INDEX(AI$78:AI$91,$D737)/$E737</f>
        <v/>
      </c>
      <c r="AJ737" s="37">
        <f>INDEX(AJ$78:AJ$91,$D737)/$E737</f>
        <v/>
      </c>
      <c r="AK737" s="37">
        <f>INDEX(AK$78:AK$91,$D737)/$E737</f>
        <v/>
      </c>
      <c r="AL737" s="37">
        <f>INDEX(AL$78:AL$91,$D737)/$E737</f>
        <v/>
      </c>
      <c r="AM737" s="37">
        <f>INDEX(AM$78:AM$91,$D737)/$E737</f>
        <v/>
      </c>
      <c r="AN737" s="37">
        <f>INDEX(AN$78:AN$91,$D737)/$E737</f>
        <v/>
      </c>
      <c r="AO737" s="37">
        <f>INDEX(AO$78:AO$91,$D737)/$E737</f>
        <v/>
      </c>
      <c r="AP737" s="37">
        <f>INDEX(AP$78:AP$91,$D737)/$E737</f>
        <v/>
      </c>
      <c r="AQ737" s="37">
        <f>INDEX(AQ$78:AQ$91,$D737)/$E737</f>
        <v/>
      </c>
      <c r="AR737" s="37">
        <f>INDEX(AR$78:AR$91,$D737)/$E737</f>
        <v/>
      </c>
      <c r="AS737" s="37">
        <f>INDEX(AS$78:AS$91,$D737)/$E737</f>
        <v/>
      </c>
      <c r="AT737" s="37">
        <f>INDEX(AT$78:AT$91,$D737)/$E737</f>
        <v/>
      </c>
      <c r="AU737" s="37">
        <f>INDEX(AU$78:AU$91,$D737)/$E737</f>
        <v/>
      </c>
      <c r="AV737" s="37">
        <f>INDEX(AV$78:AV$91,$D737)/$E737</f>
        <v/>
      </c>
      <c r="AW737" s="37">
        <f>INDEX(AW$78:AW$91,$D737)/$E737</f>
        <v/>
      </c>
      <c r="AX737" s="37">
        <f>INDEX(AX$78:AX$91,$D737)/$E737</f>
        <v/>
      </c>
      <c r="AY737" s="40">
        <f>NEWEXCISE(INDEX(AY$78:AY$91,$D737),$E737)</f>
        <v/>
      </c>
    </row>
    <row r="738" hidden="1" outlineLevel="2">
      <c r="A738" s="14" t="inlineStr">
        <is>
          <t>ntx</t>
        </is>
      </c>
      <c r="B738" s="14" t="inlineStr">
        <is>
          <t>gso</t>
        </is>
      </c>
      <c r="C738" s="14" t="inlineStr">
        <is>
          <t>avi</t>
        </is>
      </c>
      <c r="D738" s="37">
        <f>INDEX(Inputs!$L$5:$L$132,MATCH($B738&amp;"|"&amp;$C738,Inputs!$A$5:$A$132,0))</f>
        <v/>
      </c>
      <c r="E738" s="37">
        <f>INDEX(Inputs!$I$5:$I$132,MATCH($B738&amp;"|"&amp;$C738,Inputs!$A$5:$A$132,0))</f>
        <v/>
      </c>
      <c r="F738" s="36" t="n"/>
      <c r="G738" s="36" t="n"/>
      <c r="H738" s="14">
        <f>INDEX(Variables!$B$5:$B$205,MATCH($A738,Variables!$A$5:$A$205,0))&amp;IF($C738="",""," | "&amp;INDEX(Mapping!$B$5:$B$26,MATCH($C738,Mapping!$A$5:$A$26,0))&amp;" | "&amp;INDEX(Mapping!$B$30:$B$46,MATCH($B738,Mapping!$A$30:$A$46,0)))</f>
        <v/>
      </c>
      <c r="I738" s="14">
        <f>INDEX(Variables!$C$5:$C$205,MATCH($A738,Variables!$A$5:$A$205,0))</f>
        <v/>
      </c>
      <c r="J738" s="14">
        <f>INDEX(Variables!$E$5:$E$205,MATCH($A738,Variables!$A$5:$A$205,0))</f>
        <v/>
      </c>
      <c r="K738" s="11">
        <f>LOWER(Settings!$C$4)&amp;".mit."&amp;$A738&amp;IF($C738="","","."&amp;$C738&amp;"."&amp;$B738)&amp;IF(INDEX(Variables!$D$5:$D$205,MATCH($A738,Variables!$A$5:$A$205,0))="","","."&amp;INDEX(Variables!$D$5:$D$205,MATCH($A738,Variables!$A$5:$A$205,0)))&amp;"."&amp;K$5</f>
        <v/>
      </c>
      <c r="L738" s="38">
        <f>INDEX(L$78:L$91,$D738)/$E738</f>
        <v/>
      </c>
      <c r="M738" s="37">
        <f>INDEX(M$78:M$91,$D738)/$E738</f>
        <v/>
      </c>
      <c r="N738" s="37">
        <f>INDEX(N$78:N$91,$D738)/$E738</f>
        <v/>
      </c>
      <c r="O738" s="37">
        <f>INDEX(O$78:O$91,$D738)/$E738</f>
        <v/>
      </c>
      <c r="P738" s="37">
        <f>INDEX(P$78:P$91,$D738)/$E738</f>
        <v/>
      </c>
      <c r="Q738" s="37">
        <f>INDEX(Q$78:Q$91,$D738)/$E738</f>
        <v/>
      </c>
      <c r="R738" s="37">
        <f>INDEX(R$78:R$91,$D738)/$E738</f>
        <v/>
      </c>
      <c r="S738" s="37">
        <f>INDEX(S$78:S$91,$D738)/$E738</f>
        <v/>
      </c>
      <c r="T738" s="37">
        <f>INDEX(T$78:T$91,$D738)/$E738</f>
        <v/>
      </c>
      <c r="U738" s="37">
        <f>INDEX(U$78:U$91,$D738)/$E738</f>
        <v/>
      </c>
      <c r="V738" s="37">
        <f>INDEX(V$78:V$91,$D738)/$E738</f>
        <v/>
      </c>
      <c r="W738" s="37">
        <f>INDEX(W$78:W$91,$D738)/$E738</f>
        <v/>
      </c>
      <c r="X738" s="37">
        <f>INDEX(X$78:X$91,$D738)/$E738</f>
        <v/>
      </c>
      <c r="Y738" s="37">
        <f>INDEX(Y$78:Y$91,$D738)/$E738</f>
        <v/>
      </c>
      <c r="Z738" s="37">
        <f>INDEX(Z$78:Z$91,$D738)/$E738</f>
        <v/>
      </c>
      <c r="AA738" s="37">
        <f>INDEX(AA$78:AA$91,$D738)/$E738</f>
        <v/>
      </c>
      <c r="AB738" s="37">
        <f>INDEX(AB$78:AB$91,$D738)/$E738</f>
        <v/>
      </c>
      <c r="AC738" s="37">
        <f>INDEX(AC$78:AC$91,$D738)/$E738</f>
        <v/>
      </c>
      <c r="AD738" s="40">
        <f>NEWEXCISE(INDEX(AD$78:AD$91,$D738),$E738)</f>
        <v/>
      </c>
      <c r="AF738" s="11">
        <f>LOWER(Settings!$C$4)&amp;".mit."&amp;$A738&amp;IF($C738="","","."&amp;$C738&amp;"."&amp;$B738)&amp;IF(INDEX(Variables!$D$5:$D$205,MATCH($A738,Variables!$A$5:$A$205,0))="","","."&amp;INDEX(Variables!$D$5:$D$205,MATCH($A738,Variables!$A$5:$A$205,0)))&amp;"."&amp;AF$5</f>
        <v/>
      </c>
      <c r="AG738" s="38">
        <f>INDEX(AG$78:AG$91,$D738)/$E738</f>
        <v/>
      </c>
      <c r="AH738" s="37">
        <f>INDEX(AH$78:AH$91,$D738)/$E738</f>
        <v/>
      </c>
      <c r="AI738" s="37">
        <f>INDEX(AI$78:AI$91,$D738)/$E738</f>
        <v/>
      </c>
      <c r="AJ738" s="37">
        <f>INDEX(AJ$78:AJ$91,$D738)/$E738</f>
        <v/>
      </c>
      <c r="AK738" s="37">
        <f>INDEX(AK$78:AK$91,$D738)/$E738</f>
        <v/>
      </c>
      <c r="AL738" s="37">
        <f>INDEX(AL$78:AL$91,$D738)/$E738</f>
        <v/>
      </c>
      <c r="AM738" s="37">
        <f>INDEX(AM$78:AM$91,$D738)/$E738</f>
        <v/>
      </c>
      <c r="AN738" s="37">
        <f>INDEX(AN$78:AN$91,$D738)/$E738</f>
        <v/>
      </c>
      <c r="AO738" s="37">
        <f>INDEX(AO$78:AO$91,$D738)/$E738</f>
        <v/>
      </c>
      <c r="AP738" s="37">
        <f>INDEX(AP$78:AP$91,$D738)/$E738</f>
        <v/>
      </c>
      <c r="AQ738" s="37">
        <f>INDEX(AQ$78:AQ$91,$D738)/$E738</f>
        <v/>
      </c>
      <c r="AR738" s="37">
        <f>INDEX(AR$78:AR$91,$D738)/$E738</f>
        <v/>
      </c>
      <c r="AS738" s="37">
        <f>INDEX(AS$78:AS$91,$D738)/$E738</f>
        <v/>
      </c>
      <c r="AT738" s="37">
        <f>INDEX(AT$78:AT$91,$D738)/$E738</f>
        <v/>
      </c>
      <c r="AU738" s="37">
        <f>INDEX(AU$78:AU$91,$D738)/$E738</f>
        <v/>
      </c>
      <c r="AV738" s="37">
        <f>INDEX(AV$78:AV$91,$D738)/$E738</f>
        <v/>
      </c>
      <c r="AW738" s="37">
        <f>INDEX(AW$78:AW$91,$D738)/$E738</f>
        <v/>
      </c>
      <c r="AX738" s="37">
        <f>INDEX(AX$78:AX$91,$D738)/$E738</f>
        <v/>
      </c>
      <c r="AY738" s="40">
        <f>NEWEXCISE(INDEX(AY$78:AY$91,$D738),$E738)</f>
        <v/>
      </c>
    </row>
    <row r="739" hidden="1" outlineLevel="2">
      <c r="A739" s="14" t="inlineStr">
        <is>
          <t>ntx</t>
        </is>
      </c>
      <c r="B739" s="14" t="inlineStr">
        <is>
          <t>die</t>
        </is>
      </c>
      <c r="C739" s="14" t="inlineStr">
        <is>
          <t>avi</t>
        </is>
      </c>
      <c r="D739" s="37">
        <f>INDEX(Inputs!$L$5:$L$132,MATCH($B739&amp;"|"&amp;$C739,Inputs!$A$5:$A$132,0))</f>
        <v/>
      </c>
      <c r="E739" s="37">
        <f>INDEX(Inputs!$I$5:$I$132,MATCH($B739&amp;"|"&amp;$C739,Inputs!$A$5:$A$132,0))</f>
        <v/>
      </c>
      <c r="F739" s="36" t="n"/>
      <c r="G739" s="36" t="n"/>
      <c r="H739" s="14">
        <f>INDEX(Variables!$B$5:$B$205,MATCH($A739,Variables!$A$5:$A$205,0))&amp;IF($C739="",""," | "&amp;INDEX(Mapping!$B$5:$B$26,MATCH($C739,Mapping!$A$5:$A$26,0))&amp;" | "&amp;INDEX(Mapping!$B$30:$B$46,MATCH($B739,Mapping!$A$30:$A$46,0)))</f>
        <v/>
      </c>
      <c r="I739" s="14">
        <f>INDEX(Variables!$C$5:$C$205,MATCH($A739,Variables!$A$5:$A$205,0))</f>
        <v/>
      </c>
      <c r="J739" s="14">
        <f>INDEX(Variables!$E$5:$E$205,MATCH($A739,Variables!$A$5:$A$205,0))</f>
        <v/>
      </c>
      <c r="K739" s="11">
        <f>LOWER(Settings!$C$4)&amp;".mit."&amp;$A739&amp;IF($C739="","","."&amp;$C739&amp;"."&amp;$B739)&amp;IF(INDEX(Variables!$D$5:$D$205,MATCH($A739,Variables!$A$5:$A$205,0))="","","."&amp;INDEX(Variables!$D$5:$D$205,MATCH($A739,Variables!$A$5:$A$205,0)))&amp;"."&amp;K$5</f>
        <v/>
      </c>
      <c r="L739" s="38">
        <f>INDEX(L$78:L$91,$D739)/$E739</f>
        <v/>
      </c>
      <c r="M739" s="37">
        <f>INDEX(M$78:M$91,$D739)/$E739</f>
        <v/>
      </c>
      <c r="N739" s="37">
        <f>INDEX(N$78:N$91,$D739)/$E739</f>
        <v/>
      </c>
      <c r="O739" s="37">
        <f>INDEX(O$78:O$91,$D739)/$E739</f>
        <v/>
      </c>
      <c r="P739" s="37">
        <f>INDEX(P$78:P$91,$D739)/$E739</f>
        <v/>
      </c>
      <c r="Q739" s="37">
        <f>INDEX(Q$78:Q$91,$D739)/$E739</f>
        <v/>
      </c>
      <c r="R739" s="37">
        <f>INDEX(R$78:R$91,$D739)/$E739</f>
        <v/>
      </c>
      <c r="S739" s="37">
        <f>INDEX(S$78:S$91,$D739)/$E739</f>
        <v/>
      </c>
      <c r="T739" s="37">
        <f>INDEX(T$78:T$91,$D739)/$E739</f>
        <v/>
      </c>
      <c r="U739" s="37">
        <f>INDEX(U$78:U$91,$D739)/$E739</f>
        <v/>
      </c>
      <c r="V739" s="37">
        <f>INDEX(V$78:V$91,$D739)/$E739</f>
        <v/>
      </c>
      <c r="W739" s="37">
        <f>INDEX(W$78:W$91,$D739)/$E739</f>
        <v/>
      </c>
      <c r="X739" s="37">
        <f>INDEX(X$78:X$91,$D739)/$E739</f>
        <v/>
      </c>
      <c r="Y739" s="37">
        <f>INDEX(Y$78:Y$91,$D739)/$E739</f>
        <v/>
      </c>
      <c r="Z739" s="37">
        <f>INDEX(Z$78:Z$91,$D739)/$E739</f>
        <v/>
      </c>
      <c r="AA739" s="37">
        <f>INDEX(AA$78:AA$91,$D739)/$E739</f>
        <v/>
      </c>
      <c r="AB739" s="37">
        <f>INDEX(AB$78:AB$91,$D739)/$E739</f>
        <v/>
      </c>
      <c r="AC739" s="37">
        <f>INDEX(AC$78:AC$91,$D739)/$E739</f>
        <v/>
      </c>
      <c r="AD739" s="40">
        <f>NEWEXCISE(INDEX(AD$78:AD$91,$D739),$E739)</f>
        <v/>
      </c>
      <c r="AF739" s="11">
        <f>LOWER(Settings!$C$4)&amp;".mit."&amp;$A739&amp;IF($C739="","","."&amp;$C739&amp;"."&amp;$B739)&amp;IF(INDEX(Variables!$D$5:$D$205,MATCH($A739,Variables!$A$5:$A$205,0))="","","."&amp;INDEX(Variables!$D$5:$D$205,MATCH($A739,Variables!$A$5:$A$205,0)))&amp;"."&amp;AF$5</f>
        <v/>
      </c>
      <c r="AG739" s="38">
        <f>INDEX(AG$78:AG$91,$D739)/$E739</f>
        <v/>
      </c>
      <c r="AH739" s="37">
        <f>INDEX(AH$78:AH$91,$D739)/$E739</f>
        <v/>
      </c>
      <c r="AI739" s="37">
        <f>INDEX(AI$78:AI$91,$D739)/$E739</f>
        <v/>
      </c>
      <c r="AJ739" s="37">
        <f>INDEX(AJ$78:AJ$91,$D739)/$E739</f>
        <v/>
      </c>
      <c r="AK739" s="37">
        <f>INDEX(AK$78:AK$91,$D739)/$E739</f>
        <v/>
      </c>
      <c r="AL739" s="37">
        <f>INDEX(AL$78:AL$91,$D739)/$E739</f>
        <v/>
      </c>
      <c r="AM739" s="37">
        <f>INDEX(AM$78:AM$91,$D739)/$E739</f>
        <v/>
      </c>
      <c r="AN739" s="37">
        <f>INDEX(AN$78:AN$91,$D739)/$E739</f>
        <v/>
      </c>
      <c r="AO739" s="37">
        <f>INDEX(AO$78:AO$91,$D739)/$E739</f>
        <v/>
      </c>
      <c r="AP739" s="37">
        <f>INDEX(AP$78:AP$91,$D739)/$E739</f>
        <v/>
      </c>
      <c r="AQ739" s="37">
        <f>INDEX(AQ$78:AQ$91,$D739)/$E739</f>
        <v/>
      </c>
      <c r="AR739" s="37">
        <f>INDEX(AR$78:AR$91,$D739)/$E739</f>
        <v/>
      </c>
      <c r="AS739" s="37">
        <f>INDEX(AS$78:AS$91,$D739)/$E739</f>
        <v/>
      </c>
      <c r="AT739" s="37">
        <f>INDEX(AT$78:AT$91,$D739)/$E739</f>
        <v/>
      </c>
      <c r="AU739" s="37">
        <f>INDEX(AU$78:AU$91,$D739)/$E739</f>
        <v/>
      </c>
      <c r="AV739" s="37">
        <f>INDEX(AV$78:AV$91,$D739)/$E739</f>
        <v/>
      </c>
      <c r="AW739" s="37">
        <f>INDEX(AW$78:AW$91,$D739)/$E739</f>
        <v/>
      </c>
      <c r="AX739" s="37">
        <f>INDEX(AX$78:AX$91,$D739)/$E739</f>
        <v/>
      </c>
      <c r="AY739" s="40">
        <f>NEWEXCISE(INDEX(AY$78:AY$91,$D739),$E739)</f>
        <v/>
      </c>
    </row>
    <row r="740" hidden="1" outlineLevel="2">
      <c r="A740" s="14" t="inlineStr">
        <is>
          <t>ntx</t>
        </is>
      </c>
      <c r="B740" s="14" t="inlineStr">
        <is>
          <t>lpg</t>
        </is>
      </c>
      <c r="C740" s="14" t="inlineStr">
        <is>
          <t>avi</t>
        </is>
      </c>
      <c r="D740" s="37">
        <f>INDEX(Inputs!$L$5:$L$132,MATCH($B740&amp;"|"&amp;$C740,Inputs!$A$5:$A$132,0))</f>
        <v/>
      </c>
      <c r="E740" s="37">
        <f>INDEX(Inputs!$I$5:$I$132,MATCH($B740&amp;"|"&amp;$C740,Inputs!$A$5:$A$132,0))</f>
        <v/>
      </c>
      <c r="F740" s="36" t="n"/>
      <c r="G740" s="36" t="n"/>
      <c r="H740" s="14">
        <f>INDEX(Variables!$B$5:$B$205,MATCH($A740,Variables!$A$5:$A$205,0))&amp;IF($C740="",""," | "&amp;INDEX(Mapping!$B$5:$B$26,MATCH($C740,Mapping!$A$5:$A$26,0))&amp;" | "&amp;INDEX(Mapping!$B$30:$B$46,MATCH($B740,Mapping!$A$30:$A$46,0)))</f>
        <v/>
      </c>
      <c r="I740" s="14">
        <f>INDEX(Variables!$C$5:$C$205,MATCH($A740,Variables!$A$5:$A$205,0))</f>
        <v/>
      </c>
      <c r="J740" s="14">
        <f>INDEX(Variables!$E$5:$E$205,MATCH($A740,Variables!$A$5:$A$205,0))</f>
        <v/>
      </c>
      <c r="K740" s="11">
        <f>LOWER(Settings!$C$4)&amp;".mit."&amp;$A740&amp;IF($C740="","","."&amp;$C740&amp;"."&amp;$B740)&amp;IF(INDEX(Variables!$D$5:$D$205,MATCH($A740,Variables!$A$5:$A$205,0))="","","."&amp;INDEX(Variables!$D$5:$D$205,MATCH($A740,Variables!$A$5:$A$205,0)))&amp;"."&amp;K$5</f>
        <v/>
      </c>
      <c r="L740" s="38">
        <f>INDEX(L$78:L$91,$D740)/$E740</f>
        <v/>
      </c>
      <c r="M740" s="37">
        <f>INDEX(M$78:M$91,$D740)/$E740</f>
        <v/>
      </c>
      <c r="N740" s="37">
        <f>INDEX(N$78:N$91,$D740)/$E740</f>
        <v/>
      </c>
      <c r="O740" s="37">
        <f>INDEX(O$78:O$91,$D740)/$E740</f>
        <v/>
      </c>
      <c r="P740" s="37">
        <f>INDEX(P$78:P$91,$D740)/$E740</f>
        <v/>
      </c>
      <c r="Q740" s="37">
        <f>INDEX(Q$78:Q$91,$D740)/$E740</f>
        <v/>
      </c>
      <c r="R740" s="37">
        <f>INDEX(R$78:R$91,$D740)/$E740</f>
        <v/>
      </c>
      <c r="S740" s="37">
        <f>INDEX(S$78:S$91,$D740)/$E740</f>
        <v/>
      </c>
      <c r="T740" s="37">
        <f>INDEX(T$78:T$91,$D740)/$E740</f>
        <v/>
      </c>
      <c r="U740" s="37">
        <f>INDEX(U$78:U$91,$D740)/$E740</f>
        <v/>
      </c>
      <c r="V740" s="37">
        <f>INDEX(V$78:V$91,$D740)/$E740</f>
        <v/>
      </c>
      <c r="W740" s="37">
        <f>INDEX(W$78:W$91,$D740)/$E740</f>
        <v/>
      </c>
      <c r="X740" s="37">
        <f>INDEX(X$78:X$91,$D740)/$E740</f>
        <v/>
      </c>
      <c r="Y740" s="37">
        <f>INDEX(Y$78:Y$91,$D740)/$E740</f>
        <v/>
      </c>
      <c r="Z740" s="37">
        <f>INDEX(Z$78:Z$91,$D740)/$E740</f>
        <v/>
      </c>
      <c r="AA740" s="37">
        <f>INDEX(AA$78:AA$91,$D740)/$E740</f>
        <v/>
      </c>
      <c r="AB740" s="37">
        <f>INDEX(AB$78:AB$91,$D740)/$E740</f>
        <v/>
      </c>
      <c r="AC740" s="37">
        <f>INDEX(AC$78:AC$91,$D740)/$E740</f>
        <v/>
      </c>
      <c r="AD740" s="40">
        <f>NEWEXCISE(INDEX(AD$78:AD$91,$D740),$E740)</f>
        <v/>
      </c>
      <c r="AF740" s="11">
        <f>LOWER(Settings!$C$4)&amp;".mit."&amp;$A740&amp;IF($C740="","","."&amp;$C740&amp;"."&amp;$B740)&amp;IF(INDEX(Variables!$D$5:$D$205,MATCH($A740,Variables!$A$5:$A$205,0))="","","."&amp;INDEX(Variables!$D$5:$D$205,MATCH($A740,Variables!$A$5:$A$205,0)))&amp;"."&amp;AF$5</f>
        <v/>
      </c>
      <c r="AG740" s="38">
        <f>INDEX(AG$78:AG$91,$D740)/$E740</f>
        <v/>
      </c>
      <c r="AH740" s="37">
        <f>INDEX(AH$78:AH$91,$D740)/$E740</f>
        <v/>
      </c>
      <c r="AI740" s="37">
        <f>INDEX(AI$78:AI$91,$D740)/$E740</f>
        <v/>
      </c>
      <c r="AJ740" s="37">
        <f>INDEX(AJ$78:AJ$91,$D740)/$E740</f>
        <v/>
      </c>
      <c r="AK740" s="37">
        <f>INDEX(AK$78:AK$91,$D740)/$E740</f>
        <v/>
      </c>
      <c r="AL740" s="37">
        <f>INDEX(AL$78:AL$91,$D740)/$E740</f>
        <v/>
      </c>
      <c r="AM740" s="37">
        <f>INDEX(AM$78:AM$91,$D740)/$E740</f>
        <v/>
      </c>
      <c r="AN740" s="37">
        <f>INDEX(AN$78:AN$91,$D740)/$E740</f>
        <v/>
      </c>
      <c r="AO740" s="37">
        <f>INDEX(AO$78:AO$91,$D740)/$E740</f>
        <v/>
      </c>
      <c r="AP740" s="37">
        <f>INDEX(AP$78:AP$91,$D740)/$E740</f>
        <v/>
      </c>
      <c r="AQ740" s="37">
        <f>INDEX(AQ$78:AQ$91,$D740)/$E740</f>
        <v/>
      </c>
      <c r="AR740" s="37">
        <f>INDEX(AR$78:AR$91,$D740)/$E740</f>
        <v/>
      </c>
      <c r="AS740" s="37">
        <f>INDEX(AS$78:AS$91,$D740)/$E740</f>
        <v/>
      </c>
      <c r="AT740" s="37">
        <f>INDEX(AT$78:AT$91,$D740)/$E740</f>
        <v/>
      </c>
      <c r="AU740" s="37">
        <f>INDEX(AU$78:AU$91,$D740)/$E740</f>
        <v/>
      </c>
      <c r="AV740" s="37">
        <f>INDEX(AV$78:AV$91,$D740)/$E740</f>
        <v/>
      </c>
      <c r="AW740" s="37">
        <f>INDEX(AW$78:AW$91,$D740)/$E740</f>
        <v/>
      </c>
      <c r="AX740" s="37">
        <f>INDEX(AX$78:AX$91,$D740)/$E740</f>
        <v/>
      </c>
      <c r="AY740" s="40">
        <f>NEWEXCISE(INDEX(AY$78:AY$91,$D740),$E740)</f>
        <v/>
      </c>
    </row>
    <row r="741" hidden="1" outlineLevel="2">
      <c r="A741" s="14" t="inlineStr">
        <is>
          <t>ntx</t>
        </is>
      </c>
      <c r="B741" s="14" t="inlineStr">
        <is>
          <t>ker</t>
        </is>
      </c>
      <c r="C741" s="14" t="inlineStr">
        <is>
          <t>avi</t>
        </is>
      </c>
      <c r="D741" s="37">
        <f>INDEX(Inputs!$L$5:$L$132,MATCH($B741&amp;"|"&amp;$C741,Inputs!$A$5:$A$132,0))</f>
        <v/>
      </c>
      <c r="E741" s="37">
        <f>INDEX(Inputs!$I$5:$I$132,MATCH($B741&amp;"|"&amp;$C741,Inputs!$A$5:$A$132,0))</f>
        <v/>
      </c>
      <c r="F741" s="36" t="n"/>
      <c r="G741" s="36" t="n"/>
      <c r="H741" s="14">
        <f>INDEX(Variables!$B$5:$B$205,MATCH($A741,Variables!$A$5:$A$205,0))&amp;IF($C741="",""," | "&amp;INDEX(Mapping!$B$5:$B$26,MATCH($C741,Mapping!$A$5:$A$26,0))&amp;" | "&amp;INDEX(Mapping!$B$30:$B$46,MATCH($B741,Mapping!$A$30:$A$46,0)))</f>
        <v/>
      </c>
      <c r="I741" s="14">
        <f>INDEX(Variables!$C$5:$C$205,MATCH($A741,Variables!$A$5:$A$205,0))</f>
        <v/>
      </c>
      <c r="J741" s="14">
        <f>INDEX(Variables!$E$5:$E$205,MATCH($A741,Variables!$A$5:$A$205,0))</f>
        <v/>
      </c>
      <c r="K741" s="11">
        <f>LOWER(Settings!$C$4)&amp;".mit."&amp;$A741&amp;IF($C741="","","."&amp;$C741&amp;"."&amp;$B741)&amp;IF(INDEX(Variables!$D$5:$D$205,MATCH($A741,Variables!$A$5:$A$205,0))="","","."&amp;INDEX(Variables!$D$5:$D$205,MATCH($A741,Variables!$A$5:$A$205,0)))&amp;"."&amp;K$5</f>
        <v/>
      </c>
      <c r="L741" s="38">
        <f>INDEX(L$78:L$91,$D741)/$E741</f>
        <v/>
      </c>
      <c r="M741" s="37">
        <f>INDEX(M$78:M$91,$D741)/$E741</f>
        <v/>
      </c>
      <c r="N741" s="37">
        <f>INDEX(N$78:N$91,$D741)/$E741</f>
        <v/>
      </c>
      <c r="O741" s="37">
        <f>INDEX(O$78:O$91,$D741)/$E741</f>
        <v/>
      </c>
      <c r="P741" s="37">
        <f>INDEX(P$78:P$91,$D741)/$E741</f>
        <v/>
      </c>
      <c r="Q741" s="37">
        <f>INDEX(Q$78:Q$91,$D741)/$E741</f>
        <v/>
      </c>
      <c r="R741" s="37">
        <f>INDEX(R$78:R$91,$D741)/$E741</f>
        <v/>
      </c>
      <c r="S741" s="37">
        <f>INDEX(S$78:S$91,$D741)/$E741</f>
        <v/>
      </c>
      <c r="T741" s="37">
        <f>INDEX(T$78:T$91,$D741)/$E741</f>
        <v/>
      </c>
      <c r="U741" s="37">
        <f>INDEX(U$78:U$91,$D741)/$E741</f>
        <v/>
      </c>
      <c r="V741" s="37">
        <f>INDEX(V$78:V$91,$D741)/$E741</f>
        <v/>
      </c>
      <c r="W741" s="37">
        <f>INDEX(W$78:W$91,$D741)/$E741</f>
        <v/>
      </c>
      <c r="X741" s="37">
        <f>INDEX(X$78:X$91,$D741)/$E741</f>
        <v/>
      </c>
      <c r="Y741" s="37">
        <f>INDEX(Y$78:Y$91,$D741)/$E741</f>
        <v/>
      </c>
      <c r="Z741" s="37">
        <f>INDEX(Z$78:Z$91,$D741)/$E741</f>
        <v/>
      </c>
      <c r="AA741" s="37">
        <f>INDEX(AA$78:AA$91,$D741)/$E741</f>
        <v/>
      </c>
      <c r="AB741" s="37">
        <f>INDEX(AB$78:AB$91,$D741)/$E741</f>
        <v/>
      </c>
      <c r="AC741" s="37">
        <f>INDEX(AC$78:AC$91,$D741)/$E741</f>
        <v/>
      </c>
      <c r="AD741" s="40">
        <f>NEWEXCISE(INDEX(AD$78:AD$91,$D741),$E741)</f>
        <v/>
      </c>
      <c r="AF741" s="11">
        <f>LOWER(Settings!$C$4)&amp;".mit."&amp;$A741&amp;IF($C741="","","."&amp;$C741&amp;"."&amp;$B741)&amp;IF(INDEX(Variables!$D$5:$D$205,MATCH($A741,Variables!$A$5:$A$205,0))="","","."&amp;INDEX(Variables!$D$5:$D$205,MATCH($A741,Variables!$A$5:$A$205,0)))&amp;"."&amp;AF$5</f>
        <v/>
      </c>
      <c r="AG741" s="38">
        <f>INDEX(AG$78:AG$91,$D741)/$E741</f>
        <v/>
      </c>
      <c r="AH741" s="37">
        <f>INDEX(AH$78:AH$91,$D741)/$E741</f>
        <v/>
      </c>
      <c r="AI741" s="37">
        <f>INDEX(AI$78:AI$91,$D741)/$E741</f>
        <v/>
      </c>
      <c r="AJ741" s="37">
        <f>INDEX(AJ$78:AJ$91,$D741)/$E741</f>
        <v/>
      </c>
      <c r="AK741" s="37">
        <f>INDEX(AK$78:AK$91,$D741)/$E741</f>
        <v/>
      </c>
      <c r="AL741" s="37">
        <f>INDEX(AL$78:AL$91,$D741)/$E741</f>
        <v/>
      </c>
      <c r="AM741" s="37">
        <f>INDEX(AM$78:AM$91,$D741)/$E741</f>
        <v/>
      </c>
      <c r="AN741" s="37">
        <f>INDEX(AN$78:AN$91,$D741)/$E741</f>
        <v/>
      </c>
      <c r="AO741" s="37">
        <f>INDEX(AO$78:AO$91,$D741)/$E741</f>
        <v/>
      </c>
      <c r="AP741" s="37">
        <f>INDEX(AP$78:AP$91,$D741)/$E741</f>
        <v/>
      </c>
      <c r="AQ741" s="37">
        <f>INDEX(AQ$78:AQ$91,$D741)/$E741</f>
        <v/>
      </c>
      <c r="AR741" s="37">
        <f>INDEX(AR$78:AR$91,$D741)/$E741</f>
        <v/>
      </c>
      <c r="AS741" s="37">
        <f>INDEX(AS$78:AS$91,$D741)/$E741</f>
        <v/>
      </c>
      <c r="AT741" s="37">
        <f>INDEX(AT$78:AT$91,$D741)/$E741</f>
        <v/>
      </c>
      <c r="AU741" s="37">
        <f>INDEX(AU$78:AU$91,$D741)/$E741</f>
        <v/>
      </c>
      <c r="AV741" s="37">
        <f>INDEX(AV$78:AV$91,$D741)/$E741</f>
        <v/>
      </c>
      <c r="AW741" s="37">
        <f>INDEX(AW$78:AW$91,$D741)/$E741</f>
        <v/>
      </c>
      <c r="AX741" s="37">
        <f>INDEX(AX$78:AX$91,$D741)/$E741</f>
        <v/>
      </c>
      <c r="AY741" s="40">
        <f>NEWEXCISE(INDEX(AY$78:AY$91,$D741),$E741)</f>
        <v/>
      </c>
    </row>
    <row r="742" hidden="1" outlineLevel="2">
      <c r="A742" s="14" t="inlineStr">
        <is>
          <t>ntx</t>
        </is>
      </c>
      <c r="B742" s="14" t="inlineStr">
        <is>
          <t>oop</t>
        </is>
      </c>
      <c r="C742" s="14" t="inlineStr">
        <is>
          <t>avi</t>
        </is>
      </c>
      <c r="D742" s="37">
        <f>INDEX(Inputs!$L$5:$L$132,MATCH($B742&amp;"|"&amp;$C742,Inputs!$A$5:$A$132,0))</f>
        <v/>
      </c>
      <c r="E742" s="37">
        <f>INDEX(Inputs!$I$5:$I$132,MATCH($B742&amp;"|"&amp;$C742,Inputs!$A$5:$A$132,0))</f>
        <v/>
      </c>
      <c r="F742" s="36" t="n"/>
      <c r="G742" s="36" t="n"/>
      <c r="H742" s="14">
        <f>INDEX(Variables!$B$5:$B$205,MATCH($A742,Variables!$A$5:$A$205,0))&amp;IF($C742="",""," | "&amp;INDEX(Mapping!$B$5:$B$26,MATCH($C742,Mapping!$A$5:$A$26,0))&amp;" | "&amp;INDEX(Mapping!$B$30:$B$46,MATCH($B742,Mapping!$A$30:$A$46,0)))</f>
        <v/>
      </c>
      <c r="I742" s="14">
        <f>INDEX(Variables!$C$5:$C$205,MATCH($A742,Variables!$A$5:$A$205,0))</f>
        <v/>
      </c>
      <c r="J742" s="14">
        <f>INDEX(Variables!$E$5:$E$205,MATCH($A742,Variables!$A$5:$A$205,0))</f>
        <v/>
      </c>
      <c r="K742" s="11">
        <f>LOWER(Settings!$C$4)&amp;".mit."&amp;$A742&amp;IF($C742="","","."&amp;$C742&amp;"."&amp;$B742)&amp;IF(INDEX(Variables!$D$5:$D$205,MATCH($A742,Variables!$A$5:$A$205,0))="","","."&amp;INDEX(Variables!$D$5:$D$205,MATCH($A742,Variables!$A$5:$A$205,0)))&amp;"."&amp;K$5</f>
        <v/>
      </c>
      <c r="L742" s="38">
        <f>INDEX(L$78:L$91,$D742)/$E742</f>
        <v/>
      </c>
      <c r="M742" s="37">
        <f>INDEX(M$78:M$91,$D742)/$E742</f>
        <v/>
      </c>
      <c r="N742" s="37">
        <f>INDEX(N$78:N$91,$D742)/$E742</f>
        <v/>
      </c>
      <c r="O742" s="37">
        <f>INDEX(O$78:O$91,$D742)/$E742</f>
        <v/>
      </c>
      <c r="P742" s="37">
        <f>INDEX(P$78:P$91,$D742)/$E742</f>
        <v/>
      </c>
      <c r="Q742" s="37">
        <f>INDEX(Q$78:Q$91,$D742)/$E742</f>
        <v/>
      </c>
      <c r="R742" s="37">
        <f>INDEX(R$78:R$91,$D742)/$E742</f>
        <v/>
      </c>
      <c r="S742" s="37">
        <f>INDEX(S$78:S$91,$D742)/$E742</f>
        <v/>
      </c>
      <c r="T742" s="37">
        <f>INDEX(T$78:T$91,$D742)/$E742</f>
        <v/>
      </c>
      <c r="U742" s="37">
        <f>INDEX(U$78:U$91,$D742)/$E742</f>
        <v/>
      </c>
      <c r="V742" s="37">
        <f>INDEX(V$78:V$91,$D742)/$E742</f>
        <v/>
      </c>
      <c r="W742" s="37">
        <f>INDEX(W$78:W$91,$D742)/$E742</f>
        <v/>
      </c>
      <c r="X742" s="37">
        <f>INDEX(X$78:X$91,$D742)/$E742</f>
        <v/>
      </c>
      <c r="Y742" s="37">
        <f>INDEX(Y$78:Y$91,$D742)/$E742</f>
        <v/>
      </c>
      <c r="Z742" s="37">
        <f>INDEX(Z$78:Z$91,$D742)/$E742</f>
        <v/>
      </c>
      <c r="AA742" s="37">
        <f>INDEX(AA$78:AA$91,$D742)/$E742</f>
        <v/>
      </c>
      <c r="AB742" s="37">
        <f>INDEX(AB$78:AB$91,$D742)/$E742</f>
        <v/>
      </c>
      <c r="AC742" s="37">
        <f>INDEX(AC$78:AC$91,$D742)/$E742</f>
        <v/>
      </c>
      <c r="AD742" s="40">
        <f>NEWEXCISE(INDEX(AD$78:AD$91,$D742),$E742)</f>
        <v/>
      </c>
      <c r="AF742" s="11">
        <f>LOWER(Settings!$C$4)&amp;".mit."&amp;$A742&amp;IF($C742="","","."&amp;$C742&amp;"."&amp;$B742)&amp;IF(INDEX(Variables!$D$5:$D$205,MATCH($A742,Variables!$A$5:$A$205,0))="","","."&amp;INDEX(Variables!$D$5:$D$205,MATCH($A742,Variables!$A$5:$A$205,0)))&amp;"."&amp;AF$5</f>
        <v/>
      </c>
      <c r="AG742" s="38">
        <f>INDEX(AG$78:AG$91,$D742)/$E742</f>
        <v/>
      </c>
      <c r="AH742" s="37">
        <f>INDEX(AH$78:AH$91,$D742)/$E742</f>
        <v/>
      </c>
      <c r="AI742" s="37">
        <f>INDEX(AI$78:AI$91,$D742)/$E742</f>
        <v/>
      </c>
      <c r="AJ742" s="37">
        <f>INDEX(AJ$78:AJ$91,$D742)/$E742</f>
        <v/>
      </c>
      <c r="AK742" s="37">
        <f>INDEX(AK$78:AK$91,$D742)/$E742</f>
        <v/>
      </c>
      <c r="AL742" s="37">
        <f>INDEX(AL$78:AL$91,$D742)/$E742</f>
        <v/>
      </c>
      <c r="AM742" s="37">
        <f>INDEX(AM$78:AM$91,$D742)/$E742</f>
        <v/>
      </c>
      <c r="AN742" s="37">
        <f>INDEX(AN$78:AN$91,$D742)/$E742</f>
        <v/>
      </c>
      <c r="AO742" s="37">
        <f>INDEX(AO$78:AO$91,$D742)/$E742</f>
        <v/>
      </c>
      <c r="AP742" s="37">
        <f>INDEX(AP$78:AP$91,$D742)/$E742</f>
        <v/>
      </c>
      <c r="AQ742" s="37">
        <f>INDEX(AQ$78:AQ$91,$D742)/$E742</f>
        <v/>
      </c>
      <c r="AR742" s="37">
        <f>INDEX(AR$78:AR$91,$D742)/$E742</f>
        <v/>
      </c>
      <c r="AS742" s="37">
        <f>INDEX(AS$78:AS$91,$D742)/$E742</f>
        <v/>
      </c>
      <c r="AT742" s="37">
        <f>INDEX(AT$78:AT$91,$D742)/$E742</f>
        <v/>
      </c>
      <c r="AU742" s="37">
        <f>INDEX(AU$78:AU$91,$D742)/$E742</f>
        <v/>
      </c>
      <c r="AV742" s="37">
        <f>INDEX(AV$78:AV$91,$D742)/$E742</f>
        <v/>
      </c>
      <c r="AW742" s="37">
        <f>INDEX(AW$78:AW$91,$D742)/$E742</f>
        <v/>
      </c>
      <c r="AX742" s="37">
        <f>INDEX(AX$78:AX$91,$D742)/$E742</f>
        <v/>
      </c>
      <c r="AY742" s="40">
        <f>NEWEXCISE(INDEX(AY$78:AY$91,$D742),$E742)</f>
        <v/>
      </c>
    </row>
    <row r="743" hidden="1" outlineLevel="2">
      <c r="A743" s="14" t="inlineStr">
        <is>
          <t>ntx</t>
        </is>
      </c>
      <c r="B743" s="14" t="inlineStr">
        <is>
          <t>bio</t>
        </is>
      </c>
      <c r="C743" s="14" t="inlineStr">
        <is>
          <t>avi</t>
        </is>
      </c>
      <c r="D743" s="37">
        <f>INDEX(Inputs!$L$5:$L$132,MATCH($B743&amp;"|"&amp;$C743,Inputs!$A$5:$A$132,0))</f>
        <v/>
      </c>
      <c r="E743" s="37">
        <f>INDEX(Inputs!$I$5:$I$132,MATCH($B743&amp;"|"&amp;$C743,Inputs!$A$5:$A$132,0))</f>
        <v/>
      </c>
      <c r="F743" s="36" t="n"/>
      <c r="G743" s="36" t="n"/>
      <c r="H743" s="14">
        <f>INDEX(Variables!$B$5:$B$205,MATCH($A743,Variables!$A$5:$A$205,0))&amp;IF($C743="",""," | "&amp;INDEX(Mapping!$B$5:$B$26,MATCH($C743,Mapping!$A$5:$A$26,0))&amp;" | "&amp;INDEX(Mapping!$B$30:$B$46,MATCH($B743,Mapping!$A$30:$A$46,0)))</f>
        <v/>
      </c>
      <c r="I743" s="14">
        <f>INDEX(Variables!$C$5:$C$205,MATCH($A743,Variables!$A$5:$A$205,0))</f>
        <v/>
      </c>
      <c r="J743" s="14">
        <f>INDEX(Variables!$E$5:$E$205,MATCH($A743,Variables!$A$5:$A$205,0))</f>
        <v/>
      </c>
      <c r="K743" s="11">
        <f>LOWER(Settings!$C$4)&amp;".mit."&amp;$A743&amp;IF($C743="","","."&amp;$C743&amp;"."&amp;$B743)&amp;IF(INDEX(Variables!$D$5:$D$205,MATCH($A743,Variables!$A$5:$A$205,0))="","","."&amp;INDEX(Variables!$D$5:$D$205,MATCH($A743,Variables!$A$5:$A$205,0)))&amp;"."&amp;K$5</f>
        <v/>
      </c>
      <c r="L743" s="38">
        <f>INDEX(L$78:L$91,$D743)/$E743</f>
        <v/>
      </c>
      <c r="M743" s="37">
        <f>INDEX(M$78:M$91,$D743)/$E743</f>
        <v/>
      </c>
      <c r="N743" s="37">
        <f>INDEX(N$78:N$91,$D743)/$E743</f>
        <v/>
      </c>
      <c r="O743" s="37">
        <f>INDEX(O$78:O$91,$D743)/$E743</f>
        <v/>
      </c>
      <c r="P743" s="37">
        <f>INDEX(P$78:P$91,$D743)/$E743</f>
        <v/>
      </c>
      <c r="Q743" s="37">
        <f>INDEX(Q$78:Q$91,$D743)/$E743</f>
        <v/>
      </c>
      <c r="R743" s="37">
        <f>INDEX(R$78:R$91,$D743)/$E743</f>
        <v/>
      </c>
      <c r="S743" s="37">
        <f>INDEX(S$78:S$91,$D743)/$E743</f>
        <v/>
      </c>
      <c r="T743" s="37">
        <f>INDEX(T$78:T$91,$D743)/$E743</f>
        <v/>
      </c>
      <c r="U743" s="37">
        <f>INDEX(U$78:U$91,$D743)/$E743</f>
        <v/>
      </c>
      <c r="V743" s="37">
        <f>INDEX(V$78:V$91,$D743)/$E743</f>
        <v/>
      </c>
      <c r="W743" s="37">
        <f>INDEX(W$78:W$91,$D743)/$E743</f>
        <v/>
      </c>
      <c r="X743" s="37">
        <f>INDEX(X$78:X$91,$D743)/$E743</f>
        <v/>
      </c>
      <c r="Y743" s="37">
        <f>INDEX(Y$78:Y$91,$D743)/$E743</f>
        <v/>
      </c>
      <c r="Z743" s="37">
        <f>INDEX(Z$78:Z$91,$D743)/$E743</f>
        <v/>
      </c>
      <c r="AA743" s="37">
        <f>INDEX(AA$78:AA$91,$D743)/$E743</f>
        <v/>
      </c>
      <c r="AB743" s="37">
        <f>INDEX(AB$78:AB$91,$D743)/$E743</f>
        <v/>
      </c>
      <c r="AC743" s="37">
        <f>INDEX(AC$78:AC$91,$D743)/$E743</f>
        <v/>
      </c>
      <c r="AD743" s="40">
        <f>NEWEXCISE(INDEX(AD$78:AD$91,$D743),$E743)</f>
        <v/>
      </c>
      <c r="AF743" s="11">
        <f>LOWER(Settings!$C$4)&amp;".mit."&amp;$A743&amp;IF($C743="","","."&amp;$C743&amp;"."&amp;$B743)&amp;IF(INDEX(Variables!$D$5:$D$205,MATCH($A743,Variables!$A$5:$A$205,0))="","","."&amp;INDEX(Variables!$D$5:$D$205,MATCH($A743,Variables!$A$5:$A$205,0)))&amp;"."&amp;AF$5</f>
        <v/>
      </c>
      <c r="AG743" s="38">
        <f>INDEX(AG$78:AG$91,$D743)/$E743</f>
        <v/>
      </c>
      <c r="AH743" s="37">
        <f>INDEX(AH$78:AH$91,$D743)/$E743</f>
        <v/>
      </c>
      <c r="AI743" s="37">
        <f>INDEX(AI$78:AI$91,$D743)/$E743</f>
        <v/>
      </c>
      <c r="AJ743" s="37">
        <f>INDEX(AJ$78:AJ$91,$D743)/$E743</f>
        <v/>
      </c>
      <c r="AK743" s="37">
        <f>INDEX(AK$78:AK$91,$D743)/$E743</f>
        <v/>
      </c>
      <c r="AL743" s="37">
        <f>INDEX(AL$78:AL$91,$D743)/$E743</f>
        <v/>
      </c>
      <c r="AM743" s="37">
        <f>INDEX(AM$78:AM$91,$D743)/$E743</f>
        <v/>
      </c>
      <c r="AN743" s="37">
        <f>INDEX(AN$78:AN$91,$D743)/$E743</f>
        <v/>
      </c>
      <c r="AO743" s="37">
        <f>INDEX(AO$78:AO$91,$D743)/$E743</f>
        <v/>
      </c>
      <c r="AP743" s="37">
        <f>INDEX(AP$78:AP$91,$D743)/$E743</f>
        <v/>
      </c>
      <c r="AQ743" s="37">
        <f>INDEX(AQ$78:AQ$91,$D743)/$E743</f>
        <v/>
      </c>
      <c r="AR743" s="37">
        <f>INDEX(AR$78:AR$91,$D743)/$E743</f>
        <v/>
      </c>
      <c r="AS743" s="37">
        <f>INDEX(AS$78:AS$91,$D743)/$E743</f>
        <v/>
      </c>
      <c r="AT743" s="37">
        <f>INDEX(AT$78:AT$91,$D743)/$E743</f>
        <v/>
      </c>
      <c r="AU743" s="37">
        <f>INDEX(AU$78:AU$91,$D743)/$E743</f>
        <v/>
      </c>
      <c r="AV743" s="37">
        <f>INDEX(AV$78:AV$91,$D743)/$E743</f>
        <v/>
      </c>
      <c r="AW743" s="37">
        <f>INDEX(AW$78:AW$91,$D743)/$E743</f>
        <v/>
      </c>
      <c r="AX743" s="37">
        <f>INDEX(AX$78:AX$91,$D743)/$E743</f>
        <v/>
      </c>
      <c r="AY743" s="40">
        <f>NEWEXCISE(INDEX(AY$78:AY$91,$D743),$E743)</f>
        <v/>
      </c>
    </row>
    <row r="744" hidden="1" outlineLevel="2"/>
    <row r="745" hidden="1" outlineLevel="2">
      <c r="A745" s="14" t="inlineStr">
        <is>
          <t>nce</t>
        </is>
      </c>
      <c r="B745" s="14" t="inlineStr">
        <is>
          <t>coa</t>
        </is>
      </c>
      <c r="C745" s="14" t="inlineStr">
        <is>
          <t>avi</t>
        </is>
      </c>
      <c r="D745" s="36" t="n"/>
      <c r="E745" s="36" t="n"/>
      <c r="F745" s="36" t="n"/>
      <c r="G745" s="36" t="n"/>
      <c r="H745" s="14">
        <f>INDEX(Variables!$B$5:$B$205,MATCH($A745,Variables!$A$5:$A$205,0))&amp;IF($C745="",""," | "&amp;INDEX(Mapping!$B$5:$B$26,MATCH($C745,Mapping!$A$5:$A$26,0))&amp;" | "&amp;INDEX(Mapping!$B$30:$B$46,MATCH($B745,Mapping!$A$30:$A$46,0)))</f>
        <v/>
      </c>
      <c r="I745" s="14">
        <f>INDEX(Variables!$C$5:$C$205,MATCH($A745,Variables!$A$5:$A$205,0))</f>
        <v/>
      </c>
      <c r="J745" s="14">
        <f>INDEX(Variables!$E$5:$E$205,MATCH($A745,Variables!$A$5:$A$205,0))</f>
        <v/>
      </c>
      <c r="K745" s="11">
        <f>LOWER(Settings!$C$4)&amp;".mit."&amp;$A745&amp;IF($C745="","","."&amp;$C745&amp;"."&amp;$B745)&amp;IF(INDEX(Variables!$D$5:$D$205,MATCH($A745,Variables!$A$5:$A$205,0))="","","."&amp;INDEX(Variables!$D$5:$D$205,MATCH($A745,Variables!$A$5:$A$205,0)))&amp;"."&amp;K$5</f>
        <v/>
      </c>
      <c r="L745" s="38">
        <f>L718+L727+L736</f>
        <v/>
      </c>
      <c r="M745" s="37">
        <f>M718+M727+M736</f>
        <v/>
      </c>
      <c r="N745" s="37">
        <f>N718+N727+N736</f>
        <v/>
      </c>
      <c r="O745" s="37">
        <f>O718+O727+O736</f>
        <v/>
      </c>
      <c r="P745" s="37">
        <f>P718+P727+P736</f>
        <v/>
      </c>
      <c r="Q745" s="37">
        <f>Q718+Q727+Q736</f>
        <v/>
      </c>
      <c r="R745" s="37">
        <f>R718+R727+R736</f>
        <v/>
      </c>
      <c r="S745" s="37">
        <f>S718+S727+S736</f>
        <v/>
      </c>
      <c r="T745" s="37">
        <f>T718+T727+T736</f>
        <v/>
      </c>
      <c r="U745" s="37">
        <f>U718+U727+U736</f>
        <v/>
      </c>
      <c r="V745" s="37">
        <f>V718+V727+V736</f>
        <v/>
      </c>
      <c r="W745" s="37">
        <f>W718+W727+W736</f>
        <v/>
      </c>
      <c r="X745" s="37">
        <f>X718+X727+X736</f>
        <v/>
      </c>
      <c r="Y745" s="37">
        <f>Y718+Y727+Y736</f>
        <v/>
      </c>
      <c r="Z745" s="37">
        <f>Z718+Z727+Z736</f>
        <v/>
      </c>
      <c r="AA745" s="37">
        <f>AA718+AA727+AA736</f>
        <v/>
      </c>
      <c r="AB745" s="37">
        <f>AB718+AB727+AB736</f>
        <v/>
      </c>
      <c r="AC745" s="37">
        <f>AC718+AC727+AC736</f>
        <v/>
      </c>
      <c r="AD745" s="40">
        <f>NEWPOLICY(AD718,AD727,AD736)</f>
        <v/>
      </c>
      <c r="AF745" s="11">
        <f>LOWER(Settings!$C$4)&amp;".mit."&amp;$A745&amp;IF($C745="","","."&amp;$C745&amp;"."&amp;$B745)&amp;IF(INDEX(Variables!$D$5:$D$205,MATCH($A745,Variables!$A$5:$A$205,0))="","","."&amp;INDEX(Variables!$D$5:$D$205,MATCH($A745,Variables!$A$5:$A$205,0)))&amp;"."&amp;AF$5</f>
        <v/>
      </c>
      <c r="AG745" s="38">
        <f>AG718+AG727+AG736</f>
        <v/>
      </c>
      <c r="AH745" s="37">
        <f>AH718+AH727+AH736</f>
        <v/>
      </c>
      <c r="AI745" s="37">
        <f>AI718+AI727+AI736</f>
        <v/>
      </c>
      <c r="AJ745" s="37">
        <f>AJ718+AJ727+AJ736</f>
        <v/>
      </c>
      <c r="AK745" s="37">
        <f>AK718+AK727+AK736</f>
        <v/>
      </c>
      <c r="AL745" s="37">
        <f>AL718+AL727+AL736</f>
        <v/>
      </c>
      <c r="AM745" s="37">
        <f>AM718+AM727+AM736</f>
        <v/>
      </c>
      <c r="AN745" s="37">
        <f>AN718+AN727+AN736</f>
        <v/>
      </c>
      <c r="AO745" s="37">
        <f>AO718+AO727+AO736</f>
        <v/>
      </c>
      <c r="AP745" s="37">
        <f>AP718+AP727+AP736</f>
        <v/>
      </c>
      <c r="AQ745" s="37">
        <f>AQ718+AQ727+AQ736</f>
        <v/>
      </c>
      <c r="AR745" s="37">
        <f>AR718+AR727+AR736</f>
        <v/>
      </c>
      <c r="AS745" s="37">
        <f>AS718+AS727+AS736</f>
        <v/>
      </c>
      <c r="AT745" s="37">
        <f>AT718+AT727+AT736</f>
        <v/>
      </c>
      <c r="AU745" s="37">
        <f>AU718+AU727+AU736</f>
        <v/>
      </c>
      <c r="AV745" s="37">
        <f>AV718+AV727+AV736</f>
        <v/>
      </c>
      <c r="AW745" s="37">
        <f>AW718+AW727+AW736</f>
        <v/>
      </c>
      <c r="AX745" s="37">
        <f>AX718+AX727+AX736</f>
        <v/>
      </c>
      <c r="AY745" s="40">
        <f>NEWPOLICY(AY718,AY727,AY736)</f>
        <v/>
      </c>
    </row>
    <row r="746" hidden="1" outlineLevel="2">
      <c r="A746" s="14" t="inlineStr">
        <is>
          <t>nce</t>
        </is>
      </c>
      <c r="B746" s="14" t="inlineStr">
        <is>
          <t>nga</t>
        </is>
      </c>
      <c r="C746" s="14" t="inlineStr">
        <is>
          <t>avi</t>
        </is>
      </c>
      <c r="D746" s="36" t="n"/>
      <c r="E746" s="36" t="n"/>
      <c r="F746" s="36" t="n"/>
      <c r="G746" s="36" t="n"/>
      <c r="H746" s="14">
        <f>INDEX(Variables!$B$5:$B$205,MATCH($A746,Variables!$A$5:$A$205,0))&amp;IF($C746="",""," | "&amp;INDEX(Mapping!$B$5:$B$26,MATCH($C746,Mapping!$A$5:$A$26,0))&amp;" | "&amp;INDEX(Mapping!$B$30:$B$46,MATCH($B746,Mapping!$A$30:$A$46,0)))</f>
        <v/>
      </c>
      <c r="I746" s="14">
        <f>INDEX(Variables!$C$5:$C$205,MATCH($A746,Variables!$A$5:$A$205,0))</f>
        <v/>
      </c>
      <c r="J746" s="14">
        <f>INDEX(Variables!$E$5:$E$205,MATCH($A746,Variables!$A$5:$A$205,0))</f>
        <v/>
      </c>
      <c r="K746" s="11">
        <f>LOWER(Settings!$C$4)&amp;".mit."&amp;$A746&amp;IF($C746="","","."&amp;$C746&amp;"."&amp;$B746)&amp;IF(INDEX(Variables!$D$5:$D$205,MATCH($A746,Variables!$A$5:$A$205,0))="","","."&amp;INDEX(Variables!$D$5:$D$205,MATCH($A746,Variables!$A$5:$A$205,0)))&amp;"."&amp;K$5</f>
        <v/>
      </c>
      <c r="L746" s="38">
        <f>L719+L728+L737</f>
        <v/>
      </c>
      <c r="M746" s="37">
        <f>M719+M728+M737</f>
        <v/>
      </c>
      <c r="N746" s="37">
        <f>N719+N728+N737</f>
        <v/>
      </c>
      <c r="O746" s="37">
        <f>O719+O728+O737</f>
        <v/>
      </c>
      <c r="P746" s="37">
        <f>P719+P728+P737</f>
        <v/>
      </c>
      <c r="Q746" s="37">
        <f>Q719+Q728+Q737</f>
        <v/>
      </c>
      <c r="R746" s="37">
        <f>R719+R728+R737</f>
        <v/>
      </c>
      <c r="S746" s="37">
        <f>S719+S728+S737</f>
        <v/>
      </c>
      <c r="T746" s="37">
        <f>T719+T728+T737</f>
        <v/>
      </c>
      <c r="U746" s="37">
        <f>U719+U728+U737</f>
        <v/>
      </c>
      <c r="V746" s="37">
        <f>V719+V728+V737</f>
        <v/>
      </c>
      <c r="W746" s="37">
        <f>W719+W728+W737</f>
        <v/>
      </c>
      <c r="X746" s="37">
        <f>X719+X728+X737</f>
        <v/>
      </c>
      <c r="Y746" s="37">
        <f>Y719+Y728+Y737</f>
        <v/>
      </c>
      <c r="Z746" s="37">
        <f>Z719+Z728+Z737</f>
        <v/>
      </c>
      <c r="AA746" s="37">
        <f>AA719+AA728+AA737</f>
        <v/>
      </c>
      <c r="AB746" s="37">
        <f>AB719+AB728+AB737</f>
        <v/>
      </c>
      <c r="AC746" s="37">
        <f>AC719+AC728+AC737</f>
        <v/>
      </c>
      <c r="AD746" s="40">
        <f>NEWPOLICY(AD719,AD728,AD737)</f>
        <v/>
      </c>
      <c r="AF746" s="11">
        <f>LOWER(Settings!$C$4)&amp;".mit."&amp;$A746&amp;IF($C746="","","."&amp;$C746&amp;"."&amp;$B746)&amp;IF(INDEX(Variables!$D$5:$D$205,MATCH($A746,Variables!$A$5:$A$205,0))="","","."&amp;INDEX(Variables!$D$5:$D$205,MATCH($A746,Variables!$A$5:$A$205,0)))&amp;"."&amp;AF$5</f>
        <v/>
      </c>
      <c r="AG746" s="38">
        <f>AG719+AG728+AG737</f>
        <v/>
      </c>
      <c r="AH746" s="37">
        <f>AH719+AH728+AH737</f>
        <v/>
      </c>
      <c r="AI746" s="37">
        <f>AI719+AI728+AI737</f>
        <v/>
      </c>
      <c r="AJ746" s="37">
        <f>AJ719+AJ728+AJ737</f>
        <v/>
      </c>
      <c r="AK746" s="37">
        <f>AK719+AK728+AK737</f>
        <v/>
      </c>
      <c r="AL746" s="37">
        <f>AL719+AL728+AL737</f>
        <v/>
      </c>
      <c r="AM746" s="37">
        <f>AM719+AM728+AM737</f>
        <v/>
      </c>
      <c r="AN746" s="37">
        <f>AN719+AN728+AN737</f>
        <v/>
      </c>
      <c r="AO746" s="37">
        <f>AO719+AO728+AO737</f>
        <v/>
      </c>
      <c r="AP746" s="37">
        <f>AP719+AP728+AP737</f>
        <v/>
      </c>
      <c r="AQ746" s="37">
        <f>AQ719+AQ728+AQ737</f>
        <v/>
      </c>
      <c r="AR746" s="37">
        <f>AR719+AR728+AR737</f>
        <v/>
      </c>
      <c r="AS746" s="37">
        <f>AS719+AS728+AS737</f>
        <v/>
      </c>
      <c r="AT746" s="37">
        <f>AT719+AT728+AT737</f>
        <v/>
      </c>
      <c r="AU746" s="37">
        <f>AU719+AU728+AU737</f>
        <v/>
      </c>
      <c r="AV746" s="37">
        <f>AV719+AV728+AV737</f>
        <v/>
      </c>
      <c r="AW746" s="37">
        <f>AW719+AW728+AW737</f>
        <v/>
      </c>
      <c r="AX746" s="37">
        <f>AX719+AX728+AX737</f>
        <v/>
      </c>
      <c r="AY746" s="40">
        <f>NEWPOLICY(AY719,AY728,AY737)</f>
        <v/>
      </c>
    </row>
    <row r="747" hidden="1" outlineLevel="2">
      <c r="A747" s="14" t="inlineStr">
        <is>
          <t>nce</t>
        </is>
      </c>
      <c r="B747" s="14" t="inlineStr">
        <is>
          <t>gso</t>
        </is>
      </c>
      <c r="C747" s="14" t="inlineStr">
        <is>
          <t>avi</t>
        </is>
      </c>
      <c r="D747" s="36" t="n"/>
      <c r="E747" s="36" t="n"/>
      <c r="F747" s="36" t="n"/>
      <c r="G747" s="36" t="n"/>
      <c r="H747" s="14">
        <f>INDEX(Variables!$B$5:$B$205,MATCH($A747,Variables!$A$5:$A$205,0))&amp;IF($C747="",""," | "&amp;INDEX(Mapping!$B$5:$B$26,MATCH($C747,Mapping!$A$5:$A$26,0))&amp;" | "&amp;INDEX(Mapping!$B$30:$B$46,MATCH($B747,Mapping!$A$30:$A$46,0)))</f>
        <v/>
      </c>
      <c r="I747" s="14">
        <f>INDEX(Variables!$C$5:$C$205,MATCH($A747,Variables!$A$5:$A$205,0))</f>
        <v/>
      </c>
      <c r="J747" s="14">
        <f>INDEX(Variables!$E$5:$E$205,MATCH($A747,Variables!$A$5:$A$205,0))</f>
        <v/>
      </c>
      <c r="K747" s="11">
        <f>LOWER(Settings!$C$4)&amp;".mit."&amp;$A747&amp;IF($C747="","","."&amp;$C747&amp;"."&amp;$B747)&amp;IF(INDEX(Variables!$D$5:$D$205,MATCH($A747,Variables!$A$5:$A$205,0))="","","."&amp;INDEX(Variables!$D$5:$D$205,MATCH($A747,Variables!$A$5:$A$205,0)))&amp;"."&amp;K$5</f>
        <v/>
      </c>
      <c r="L747" s="38">
        <f>L720+L729+L738</f>
        <v/>
      </c>
      <c r="M747" s="37">
        <f>M720+M729+M738</f>
        <v/>
      </c>
      <c r="N747" s="37">
        <f>N720+N729+N738</f>
        <v/>
      </c>
      <c r="O747" s="37">
        <f>O720+O729+O738</f>
        <v/>
      </c>
      <c r="P747" s="37">
        <f>P720+P729+P738</f>
        <v/>
      </c>
      <c r="Q747" s="37">
        <f>Q720+Q729+Q738</f>
        <v/>
      </c>
      <c r="R747" s="37">
        <f>R720+R729+R738</f>
        <v/>
      </c>
      <c r="S747" s="37">
        <f>S720+S729+S738</f>
        <v/>
      </c>
      <c r="T747" s="37">
        <f>T720+T729+T738</f>
        <v/>
      </c>
      <c r="U747" s="37">
        <f>U720+U729+U738</f>
        <v/>
      </c>
      <c r="V747" s="37">
        <f>V720+V729+V738</f>
        <v/>
      </c>
      <c r="W747" s="37">
        <f>W720+W729+W738</f>
        <v/>
      </c>
      <c r="X747" s="37">
        <f>X720+X729+X738</f>
        <v/>
      </c>
      <c r="Y747" s="37">
        <f>Y720+Y729+Y738</f>
        <v/>
      </c>
      <c r="Z747" s="37">
        <f>Z720+Z729+Z738</f>
        <v/>
      </c>
      <c r="AA747" s="37">
        <f>AA720+AA729+AA738</f>
        <v/>
      </c>
      <c r="AB747" s="37">
        <f>AB720+AB729+AB738</f>
        <v/>
      </c>
      <c r="AC747" s="37">
        <f>AC720+AC729+AC738</f>
        <v/>
      </c>
      <c r="AD747" s="40">
        <f>NEWPOLICY(AD720,AD729,AD738)</f>
        <v/>
      </c>
      <c r="AF747" s="11">
        <f>LOWER(Settings!$C$4)&amp;".mit."&amp;$A747&amp;IF($C747="","","."&amp;$C747&amp;"."&amp;$B747)&amp;IF(INDEX(Variables!$D$5:$D$205,MATCH($A747,Variables!$A$5:$A$205,0))="","","."&amp;INDEX(Variables!$D$5:$D$205,MATCH($A747,Variables!$A$5:$A$205,0)))&amp;"."&amp;AF$5</f>
        <v/>
      </c>
      <c r="AG747" s="38">
        <f>AG720+AG729+AG738</f>
        <v/>
      </c>
      <c r="AH747" s="37">
        <f>AH720+AH729+AH738</f>
        <v/>
      </c>
      <c r="AI747" s="37">
        <f>AI720+AI729+AI738</f>
        <v/>
      </c>
      <c r="AJ747" s="37">
        <f>AJ720+AJ729+AJ738</f>
        <v/>
      </c>
      <c r="AK747" s="37">
        <f>AK720+AK729+AK738</f>
        <v/>
      </c>
      <c r="AL747" s="37">
        <f>AL720+AL729+AL738</f>
        <v/>
      </c>
      <c r="AM747" s="37">
        <f>AM720+AM729+AM738</f>
        <v/>
      </c>
      <c r="AN747" s="37">
        <f>AN720+AN729+AN738</f>
        <v/>
      </c>
      <c r="AO747" s="37">
        <f>AO720+AO729+AO738</f>
        <v/>
      </c>
      <c r="AP747" s="37">
        <f>AP720+AP729+AP738</f>
        <v/>
      </c>
      <c r="AQ747" s="37">
        <f>AQ720+AQ729+AQ738</f>
        <v/>
      </c>
      <c r="AR747" s="37">
        <f>AR720+AR729+AR738</f>
        <v/>
      </c>
      <c r="AS747" s="37">
        <f>AS720+AS729+AS738</f>
        <v/>
      </c>
      <c r="AT747" s="37">
        <f>AT720+AT729+AT738</f>
        <v/>
      </c>
      <c r="AU747" s="37">
        <f>AU720+AU729+AU738</f>
        <v/>
      </c>
      <c r="AV747" s="37">
        <f>AV720+AV729+AV738</f>
        <v/>
      </c>
      <c r="AW747" s="37">
        <f>AW720+AW729+AW738</f>
        <v/>
      </c>
      <c r="AX747" s="37">
        <f>AX720+AX729+AX738</f>
        <v/>
      </c>
      <c r="AY747" s="40">
        <f>NEWPOLICY(AY720,AY729,AY738)</f>
        <v/>
      </c>
    </row>
    <row r="748" hidden="1" outlineLevel="2">
      <c r="A748" s="14" t="inlineStr">
        <is>
          <t>nce</t>
        </is>
      </c>
      <c r="B748" s="14" t="inlineStr">
        <is>
          <t>die</t>
        </is>
      </c>
      <c r="C748" s="14" t="inlineStr">
        <is>
          <t>avi</t>
        </is>
      </c>
      <c r="D748" s="36" t="n"/>
      <c r="E748" s="36" t="n"/>
      <c r="F748" s="36" t="n"/>
      <c r="G748" s="36" t="n"/>
      <c r="H748" s="14">
        <f>INDEX(Variables!$B$5:$B$205,MATCH($A748,Variables!$A$5:$A$205,0))&amp;IF($C748="",""," | "&amp;INDEX(Mapping!$B$5:$B$26,MATCH($C748,Mapping!$A$5:$A$26,0))&amp;" | "&amp;INDEX(Mapping!$B$30:$B$46,MATCH($B748,Mapping!$A$30:$A$46,0)))</f>
        <v/>
      </c>
      <c r="I748" s="14">
        <f>INDEX(Variables!$C$5:$C$205,MATCH($A748,Variables!$A$5:$A$205,0))</f>
        <v/>
      </c>
      <c r="J748" s="14">
        <f>INDEX(Variables!$E$5:$E$205,MATCH($A748,Variables!$A$5:$A$205,0))</f>
        <v/>
      </c>
      <c r="K748" s="11">
        <f>LOWER(Settings!$C$4)&amp;".mit."&amp;$A748&amp;IF($C748="","","."&amp;$C748&amp;"."&amp;$B748)&amp;IF(INDEX(Variables!$D$5:$D$205,MATCH($A748,Variables!$A$5:$A$205,0))="","","."&amp;INDEX(Variables!$D$5:$D$205,MATCH($A748,Variables!$A$5:$A$205,0)))&amp;"."&amp;K$5</f>
        <v/>
      </c>
      <c r="L748" s="38">
        <f>L721+L730+L739</f>
        <v/>
      </c>
      <c r="M748" s="37">
        <f>M721+M730+M739</f>
        <v/>
      </c>
      <c r="N748" s="37">
        <f>N721+N730+N739</f>
        <v/>
      </c>
      <c r="O748" s="37">
        <f>O721+O730+O739</f>
        <v/>
      </c>
      <c r="P748" s="37">
        <f>P721+P730+P739</f>
        <v/>
      </c>
      <c r="Q748" s="37">
        <f>Q721+Q730+Q739</f>
        <v/>
      </c>
      <c r="R748" s="37">
        <f>R721+R730+R739</f>
        <v/>
      </c>
      <c r="S748" s="37">
        <f>S721+S730+S739</f>
        <v/>
      </c>
      <c r="T748" s="37">
        <f>T721+T730+T739</f>
        <v/>
      </c>
      <c r="U748" s="37">
        <f>U721+U730+U739</f>
        <v/>
      </c>
      <c r="V748" s="37">
        <f>V721+V730+V739</f>
        <v/>
      </c>
      <c r="W748" s="37">
        <f>W721+W730+W739</f>
        <v/>
      </c>
      <c r="X748" s="37">
        <f>X721+X730+X739</f>
        <v/>
      </c>
      <c r="Y748" s="37">
        <f>Y721+Y730+Y739</f>
        <v/>
      </c>
      <c r="Z748" s="37">
        <f>Z721+Z730+Z739</f>
        <v/>
      </c>
      <c r="AA748" s="37">
        <f>AA721+AA730+AA739</f>
        <v/>
      </c>
      <c r="AB748" s="37">
        <f>AB721+AB730+AB739</f>
        <v/>
      </c>
      <c r="AC748" s="37">
        <f>AC721+AC730+AC739</f>
        <v/>
      </c>
      <c r="AD748" s="40">
        <f>NEWPOLICY(AD721,AD730,AD739)</f>
        <v/>
      </c>
      <c r="AF748" s="11">
        <f>LOWER(Settings!$C$4)&amp;".mit."&amp;$A748&amp;IF($C748="","","."&amp;$C748&amp;"."&amp;$B748)&amp;IF(INDEX(Variables!$D$5:$D$205,MATCH($A748,Variables!$A$5:$A$205,0))="","","."&amp;INDEX(Variables!$D$5:$D$205,MATCH($A748,Variables!$A$5:$A$205,0)))&amp;"."&amp;AF$5</f>
        <v/>
      </c>
      <c r="AG748" s="38">
        <f>AG721+AG730+AG739</f>
        <v/>
      </c>
      <c r="AH748" s="37">
        <f>AH721+AH730+AH739</f>
        <v/>
      </c>
      <c r="AI748" s="37">
        <f>AI721+AI730+AI739</f>
        <v/>
      </c>
      <c r="AJ748" s="37">
        <f>AJ721+AJ730+AJ739</f>
        <v/>
      </c>
      <c r="AK748" s="37">
        <f>AK721+AK730+AK739</f>
        <v/>
      </c>
      <c r="AL748" s="37">
        <f>AL721+AL730+AL739</f>
        <v/>
      </c>
      <c r="AM748" s="37">
        <f>AM721+AM730+AM739</f>
        <v/>
      </c>
      <c r="AN748" s="37">
        <f>AN721+AN730+AN739</f>
        <v/>
      </c>
      <c r="AO748" s="37">
        <f>AO721+AO730+AO739</f>
        <v/>
      </c>
      <c r="AP748" s="37">
        <f>AP721+AP730+AP739</f>
        <v/>
      </c>
      <c r="AQ748" s="37">
        <f>AQ721+AQ730+AQ739</f>
        <v/>
      </c>
      <c r="AR748" s="37">
        <f>AR721+AR730+AR739</f>
        <v/>
      </c>
      <c r="AS748" s="37">
        <f>AS721+AS730+AS739</f>
        <v/>
      </c>
      <c r="AT748" s="37">
        <f>AT721+AT730+AT739</f>
        <v/>
      </c>
      <c r="AU748" s="37">
        <f>AU721+AU730+AU739</f>
        <v/>
      </c>
      <c r="AV748" s="37">
        <f>AV721+AV730+AV739</f>
        <v/>
      </c>
      <c r="AW748" s="37">
        <f>AW721+AW730+AW739</f>
        <v/>
      </c>
      <c r="AX748" s="37">
        <f>AX721+AX730+AX739</f>
        <v/>
      </c>
      <c r="AY748" s="40">
        <f>NEWPOLICY(AY721,AY730,AY739)</f>
        <v/>
      </c>
    </row>
    <row r="749" hidden="1" outlineLevel="2">
      <c r="A749" s="14" t="inlineStr">
        <is>
          <t>nce</t>
        </is>
      </c>
      <c r="B749" s="14" t="inlineStr">
        <is>
          <t>lpg</t>
        </is>
      </c>
      <c r="C749" s="14" t="inlineStr">
        <is>
          <t>avi</t>
        </is>
      </c>
      <c r="D749" s="36" t="n"/>
      <c r="E749" s="36" t="n"/>
      <c r="F749" s="36" t="n"/>
      <c r="G749" s="36" t="n"/>
      <c r="H749" s="14">
        <f>INDEX(Variables!$B$5:$B$205,MATCH($A749,Variables!$A$5:$A$205,0))&amp;IF($C749="",""," | "&amp;INDEX(Mapping!$B$5:$B$26,MATCH($C749,Mapping!$A$5:$A$26,0))&amp;" | "&amp;INDEX(Mapping!$B$30:$B$46,MATCH($B749,Mapping!$A$30:$A$46,0)))</f>
        <v/>
      </c>
      <c r="I749" s="14">
        <f>INDEX(Variables!$C$5:$C$205,MATCH($A749,Variables!$A$5:$A$205,0))</f>
        <v/>
      </c>
      <c r="J749" s="14">
        <f>INDEX(Variables!$E$5:$E$205,MATCH($A749,Variables!$A$5:$A$205,0))</f>
        <v/>
      </c>
      <c r="K749" s="11">
        <f>LOWER(Settings!$C$4)&amp;".mit."&amp;$A749&amp;IF($C749="","","."&amp;$C749&amp;"."&amp;$B749)&amp;IF(INDEX(Variables!$D$5:$D$205,MATCH($A749,Variables!$A$5:$A$205,0))="","","."&amp;INDEX(Variables!$D$5:$D$205,MATCH($A749,Variables!$A$5:$A$205,0)))&amp;"."&amp;K$5</f>
        <v/>
      </c>
      <c r="L749" s="38">
        <f>L722+L731+L740</f>
        <v/>
      </c>
      <c r="M749" s="37">
        <f>M722+M731+M740</f>
        <v/>
      </c>
      <c r="N749" s="37">
        <f>N722+N731+N740</f>
        <v/>
      </c>
      <c r="O749" s="37">
        <f>O722+O731+O740</f>
        <v/>
      </c>
      <c r="P749" s="37">
        <f>P722+P731+P740</f>
        <v/>
      </c>
      <c r="Q749" s="37">
        <f>Q722+Q731+Q740</f>
        <v/>
      </c>
      <c r="R749" s="37">
        <f>R722+R731+R740</f>
        <v/>
      </c>
      <c r="S749" s="37">
        <f>S722+S731+S740</f>
        <v/>
      </c>
      <c r="T749" s="37">
        <f>T722+T731+T740</f>
        <v/>
      </c>
      <c r="U749" s="37">
        <f>U722+U731+U740</f>
        <v/>
      </c>
      <c r="V749" s="37">
        <f>V722+V731+V740</f>
        <v/>
      </c>
      <c r="W749" s="37">
        <f>W722+W731+W740</f>
        <v/>
      </c>
      <c r="X749" s="37">
        <f>X722+X731+X740</f>
        <v/>
      </c>
      <c r="Y749" s="37">
        <f>Y722+Y731+Y740</f>
        <v/>
      </c>
      <c r="Z749" s="37">
        <f>Z722+Z731+Z740</f>
        <v/>
      </c>
      <c r="AA749" s="37">
        <f>AA722+AA731+AA740</f>
        <v/>
      </c>
      <c r="AB749" s="37">
        <f>AB722+AB731+AB740</f>
        <v/>
      </c>
      <c r="AC749" s="37">
        <f>AC722+AC731+AC740</f>
        <v/>
      </c>
      <c r="AD749" s="40">
        <f>NEWPOLICY(AD722,AD731,AD740)</f>
        <v/>
      </c>
      <c r="AF749" s="11">
        <f>LOWER(Settings!$C$4)&amp;".mit."&amp;$A749&amp;IF($C749="","","."&amp;$C749&amp;"."&amp;$B749)&amp;IF(INDEX(Variables!$D$5:$D$205,MATCH($A749,Variables!$A$5:$A$205,0))="","","."&amp;INDEX(Variables!$D$5:$D$205,MATCH($A749,Variables!$A$5:$A$205,0)))&amp;"."&amp;AF$5</f>
        <v/>
      </c>
      <c r="AG749" s="38">
        <f>AG722+AG731+AG740</f>
        <v/>
      </c>
      <c r="AH749" s="37">
        <f>AH722+AH731+AH740</f>
        <v/>
      </c>
      <c r="AI749" s="37">
        <f>AI722+AI731+AI740</f>
        <v/>
      </c>
      <c r="AJ749" s="37">
        <f>AJ722+AJ731+AJ740</f>
        <v/>
      </c>
      <c r="AK749" s="37">
        <f>AK722+AK731+AK740</f>
        <v/>
      </c>
      <c r="AL749" s="37">
        <f>AL722+AL731+AL740</f>
        <v/>
      </c>
      <c r="AM749" s="37">
        <f>AM722+AM731+AM740</f>
        <v/>
      </c>
      <c r="AN749" s="37">
        <f>AN722+AN731+AN740</f>
        <v/>
      </c>
      <c r="AO749" s="37">
        <f>AO722+AO731+AO740</f>
        <v/>
      </c>
      <c r="AP749" s="37">
        <f>AP722+AP731+AP740</f>
        <v/>
      </c>
      <c r="AQ749" s="37">
        <f>AQ722+AQ731+AQ740</f>
        <v/>
      </c>
      <c r="AR749" s="37">
        <f>AR722+AR731+AR740</f>
        <v/>
      </c>
      <c r="AS749" s="37">
        <f>AS722+AS731+AS740</f>
        <v/>
      </c>
      <c r="AT749" s="37">
        <f>AT722+AT731+AT740</f>
        <v/>
      </c>
      <c r="AU749" s="37">
        <f>AU722+AU731+AU740</f>
        <v/>
      </c>
      <c r="AV749" s="37">
        <f>AV722+AV731+AV740</f>
        <v/>
      </c>
      <c r="AW749" s="37">
        <f>AW722+AW731+AW740</f>
        <v/>
      </c>
      <c r="AX749" s="37">
        <f>AX722+AX731+AX740</f>
        <v/>
      </c>
      <c r="AY749" s="40">
        <f>NEWPOLICY(AY722,AY731,AY740)</f>
        <v/>
      </c>
    </row>
    <row r="750" hidden="1" outlineLevel="2">
      <c r="A750" s="14" t="inlineStr">
        <is>
          <t>nce</t>
        </is>
      </c>
      <c r="B750" s="14" t="inlineStr">
        <is>
          <t>ker</t>
        </is>
      </c>
      <c r="C750" s="14" t="inlineStr">
        <is>
          <t>avi</t>
        </is>
      </c>
      <c r="D750" s="36" t="n"/>
      <c r="E750" s="36" t="n"/>
      <c r="F750" s="36" t="n"/>
      <c r="G750" s="36" t="n"/>
      <c r="H750" s="14">
        <f>INDEX(Variables!$B$5:$B$205,MATCH($A750,Variables!$A$5:$A$205,0))&amp;IF($C750="",""," | "&amp;INDEX(Mapping!$B$5:$B$26,MATCH($C750,Mapping!$A$5:$A$26,0))&amp;" | "&amp;INDEX(Mapping!$B$30:$B$46,MATCH($B750,Mapping!$A$30:$A$46,0)))</f>
        <v/>
      </c>
      <c r="I750" s="14">
        <f>INDEX(Variables!$C$5:$C$205,MATCH($A750,Variables!$A$5:$A$205,0))</f>
        <v/>
      </c>
      <c r="J750" s="14">
        <f>INDEX(Variables!$E$5:$E$205,MATCH($A750,Variables!$A$5:$A$205,0))</f>
        <v/>
      </c>
      <c r="K750" s="11">
        <f>LOWER(Settings!$C$4)&amp;".mit."&amp;$A750&amp;IF($C750="","","."&amp;$C750&amp;"."&amp;$B750)&amp;IF(INDEX(Variables!$D$5:$D$205,MATCH($A750,Variables!$A$5:$A$205,0))="","","."&amp;INDEX(Variables!$D$5:$D$205,MATCH($A750,Variables!$A$5:$A$205,0)))&amp;"."&amp;K$5</f>
        <v/>
      </c>
      <c r="L750" s="38">
        <f>L723+L732+L741</f>
        <v/>
      </c>
      <c r="M750" s="37">
        <f>M723+M732+M741</f>
        <v/>
      </c>
      <c r="N750" s="37">
        <f>N723+N732+N741</f>
        <v/>
      </c>
      <c r="O750" s="37">
        <f>O723+O732+O741</f>
        <v/>
      </c>
      <c r="P750" s="37">
        <f>P723+P732+P741</f>
        <v/>
      </c>
      <c r="Q750" s="37">
        <f>Q723+Q732+Q741</f>
        <v/>
      </c>
      <c r="R750" s="37">
        <f>R723+R732+R741</f>
        <v/>
      </c>
      <c r="S750" s="37">
        <f>S723+S732+S741</f>
        <v/>
      </c>
      <c r="T750" s="37">
        <f>T723+T732+T741</f>
        <v/>
      </c>
      <c r="U750" s="37">
        <f>U723+U732+U741</f>
        <v/>
      </c>
      <c r="V750" s="37">
        <f>V723+V732+V741</f>
        <v/>
      </c>
      <c r="W750" s="37">
        <f>W723+W732+W741</f>
        <v/>
      </c>
      <c r="X750" s="37">
        <f>X723+X732+X741</f>
        <v/>
      </c>
      <c r="Y750" s="37">
        <f>Y723+Y732+Y741</f>
        <v/>
      </c>
      <c r="Z750" s="37">
        <f>Z723+Z732+Z741</f>
        <v/>
      </c>
      <c r="AA750" s="37">
        <f>AA723+AA732+AA741</f>
        <v/>
      </c>
      <c r="AB750" s="37">
        <f>AB723+AB732+AB741</f>
        <v/>
      </c>
      <c r="AC750" s="37">
        <f>AC723+AC732+AC741</f>
        <v/>
      </c>
      <c r="AD750" s="40">
        <f>NEWPOLICY(AD723,AD732,AD741)</f>
        <v/>
      </c>
      <c r="AF750" s="11">
        <f>LOWER(Settings!$C$4)&amp;".mit."&amp;$A750&amp;IF($C750="","","."&amp;$C750&amp;"."&amp;$B750)&amp;IF(INDEX(Variables!$D$5:$D$205,MATCH($A750,Variables!$A$5:$A$205,0))="","","."&amp;INDEX(Variables!$D$5:$D$205,MATCH($A750,Variables!$A$5:$A$205,0)))&amp;"."&amp;AF$5</f>
        <v/>
      </c>
      <c r="AG750" s="38">
        <f>AG723+AG732+AG741</f>
        <v/>
      </c>
      <c r="AH750" s="37">
        <f>AH723+AH732+AH741</f>
        <v/>
      </c>
      <c r="AI750" s="37">
        <f>AI723+AI732+AI741</f>
        <v/>
      </c>
      <c r="AJ750" s="37">
        <f>AJ723+AJ732+AJ741</f>
        <v/>
      </c>
      <c r="AK750" s="37">
        <f>AK723+AK732+AK741</f>
        <v/>
      </c>
      <c r="AL750" s="37">
        <f>AL723+AL732+AL741</f>
        <v/>
      </c>
      <c r="AM750" s="37">
        <f>AM723+AM732+AM741</f>
        <v/>
      </c>
      <c r="AN750" s="37">
        <f>AN723+AN732+AN741</f>
        <v/>
      </c>
      <c r="AO750" s="37">
        <f>AO723+AO732+AO741</f>
        <v/>
      </c>
      <c r="AP750" s="37">
        <f>AP723+AP732+AP741</f>
        <v/>
      </c>
      <c r="AQ750" s="37">
        <f>AQ723+AQ732+AQ741</f>
        <v/>
      </c>
      <c r="AR750" s="37">
        <f>AR723+AR732+AR741</f>
        <v/>
      </c>
      <c r="AS750" s="37">
        <f>AS723+AS732+AS741</f>
        <v/>
      </c>
      <c r="AT750" s="37">
        <f>AT723+AT732+AT741</f>
        <v/>
      </c>
      <c r="AU750" s="37">
        <f>AU723+AU732+AU741</f>
        <v/>
      </c>
      <c r="AV750" s="37">
        <f>AV723+AV732+AV741</f>
        <v/>
      </c>
      <c r="AW750" s="37">
        <f>AW723+AW732+AW741</f>
        <v/>
      </c>
      <c r="AX750" s="37">
        <f>AX723+AX732+AX741</f>
        <v/>
      </c>
      <c r="AY750" s="40">
        <f>NEWPOLICY(AY723,AY732,AY741)</f>
        <v/>
      </c>
    </row>
    <row r="751" hidden="1" outlineLevel="2">
      <c r="A751" s="14" t="inlineStr">
        <is>
          <t>nce</t>
        </is>
      </c>
      <c r="B751" s="14" t="inlineStr">
        <is>
          <t>oop</t>
        </is>
      </c>
      <c r="C751" s="14" t="inlineStr">
        <is>
          <t>avi</t>
        </is>
      </c>
      <c r="D751" s="36" t="n"/>
      <c r="E751" s="36" t="n"/>
      <c r="F751" s="36" t="n"/>
      <c r="G751" s="36" t="n"/>
      <c r="H751" s="14">
        <f>INDEX(Variables!$B$5:$B$205,MATCH($A751,Variables!$A$5:$A$205,0))&amp;IF($C751="",""," | "&amp;INDEX(Mapping!$B$5:$B$26,MATCH($C751,Mapping!$A$5:$A$26,0))&amp;" | "&amp;INDEX(Mapping!$B$30:$B$46,MATCH($B751,Mapping!$A$30:$A$46,0)))</f>
        <v/>
      </c>
      <c r="I751" s="14">
        <f>INDEX(Variables!$C$5:$C$205,MATCH($A751,Variables!$A$5:$A$205,0))</f>
        <v/>
      </c>
      <c r="J751" s="14">
        <f>INDEX(Variables!$E$5:$E$205,MATCH($A751,Variables!$A$5:$A$205,0))</f>
        <v/>
      </c>
      <c r="K751" s="11">
        <f>LOWER(Settings!$C$4)&amp;".mit."&amp;$A751&amp;IF($C751="","","."&amp;$C751&amp;"."&amp;$B751)&amp;IF(INDEX(Variables!$D$5:$D$205,MATCH($A751,Variables!$A$5:$A$205,0))="","","."&amp;INDEX(Variables!$D$5:$D$205,MATCH($A751,Variables!$A$5:$A$205,0)))&amp;"."&amp;K$5</f>
        <v/>
      </c>
      <c r="L751" s="38">
        <f>L724+L733+L742</f>
        <v/>
      </c>
      <c r="M751" s="37">
        <f>M724+M733+M742</f>
        <v/>
      </c>
      <c r="N751" s="37">
        <f>N724+N733+N742</f>
        <v/>
      </c>
      <c r="O751" s="37">
        <f>O724+O733+O742</f>
        <v/>
      </c>
      <c r="P751" s="37">
        <f>P724+P733+P742</f>
        <v/>
      </c>
      <c r="Q751" s="37">
        <f>Q724+Q733+Q742</f>
        <v/>
      </c>
      <c r="R751" s="37">
        <f>R724+R733+R742</f>
        <v/>
      </c>
      <c r="S751" s="37">
        <f>S724+S733+S742</f>
        <v/>
      </c>
      <c r="T751" s="37">
        <f>T724+T733+T742</f>
        <v/>
      </c>
      <c r="U751" s="37">
        <f>U724+U733+U742</f>
        <v/>
      </c>
      <c r="V751" s="37">
        <f>V724+V733+V742</f>
        <v/>
      </c>
      <c r="W751" s="37">
        <f>W724+W733+W742</f>
        <v/>
      </c>
      <c r="X751" s="37">
        <f>X724+X733+X742</f>
        <v/>
      </c>
      <c r="Y751" s="37">
        <f>Y724+Y733+Y742</f>
        <v/>
      </c>
      <c r="Z751" s="37">
        <f>Z724+Z733+Z742</f>
        <v/>
      </c>
      <c r="AA751" s="37">
        <f>AA724+AA733+AA742</f>
        <v/>
      </c>
      <c r="AB751" s="37">
        <f>AB724+AB733+AB742</f>
        <v/>
      </c>
      <c r="AC751" s="37">
        <f>AC724+AC733+AC742</f>
        <v/>
      </c>
      <c r="AD751" s="40">
        <f>NEWPOLICY(AD724,AD733,AD742)</f>
        <v/>
      </c>
      <c r="AF751" s="11">
        <f>LOWER(Settings!$C$4)&amp;".mit."&amp;$A751&amp;IF($C751="","","."&amp;$C751&amp;"."&amp;$B751)&amp;IF(INDEX(Variables!$D$5:$D$205,MATCH($A751,Variables!$A$5:$A$205,0))="","","."&amp;INDEX(Variables!$D$5:$D$205,MATCH($A751,Variables!$A$5:$A$205,0)))&amp;"."&amp;AF$5</f>
        <v/>
      </c>
      <c r="AG751" s="38">
        <f>AG724+AG733+AG742</f>
        <v/>
      </c>
      <c r="AH751" s="37">
        <f>AH724+AH733+AH742</f>
        <v/>
      </c>
      <c r="AI751" s="37">
        <f>AI724+AI733+AI742</f>
        <v/>
      </c>
      <c r="AJ751" s="37">
        <f>AJ724+AJ733+AJ742</f>
        <v/>
      </c>
      <c r="AK751" s="37">
        <f>AK724+AK733+AK742</f>
        <v/>
      </c>
      <c r="AL751" s="37">
        <f>AL724+AL733+AL742</f>
        <v/>
      </c>
      <c r="AM751" s="37">
        <f>AM724+AM733+AM742</f>
        <v/>
      </c>
      <c r="AN751" s="37">
        <f>AN724+AN733+AN742</f>
        <v/>
      </c>
      <c r="AO751" s="37">
        <f>AO724+AO733+AO742</f>
        <v/>
      </c>
      <c r="AP751" s="37">
        <f>AP724+AP733+AP742</f>
        <v/>
      </c>
      <c r="AQ751" s="37">
        <f>AQ724+AQ733+AQ742</f>
        <v/>
      </c>
      <c r="AR751" s="37">
        <f>AR724+AR733+AR742</f>
        <v/>
      </c>
      <c r="AS751" s="37">
        <f>AS724+AS733+AS742</f>
        <v/>
      </c>
      <c r="AT751" s="37">
        <f>AT724+AT733+AT742</f>
        <v/>
      </c>
      <c r="AU751" s="37">
        <f>AU724+AU733+AU742</f>
        <v/>
      </c>
      <c r="AV751" s="37">
        <f>AV724+AV733+AV742</f>
        <v/>
      </c>
      <c r="AW751" s="37">
        <f>AW724+AW733+AW742</f>
        <v/>
      </c>
      <c r="AX751" s="37">
        <f>AX724+AX733+AX742</f>
        <v/>
      </c>
      <c r="AY751" s="40">
        <f>NEWPOLICY(AY724,AY733,AY742)</f>
        <v/>
      </c>
    </row>
    <row r="752" hidden="1" outlineLevel="2">
      <c r="A752" s="14" t="inlineStr">
        <is>
          <t>nce</t>
        </is>
      </c>
      <c r="B752" s="14" t="inlineStr">
        <is>
          <t>bio</t>
        </is>
      </c>
      <c r="C752" s="14" t="inlineStr">
        <is>
          <t>avi</t>
        </is>
      </c>
      <c r="D752" s="36" t="n"/>
      <c r="E752" s="36" t="n"/>
      <c r="F752" s="36" t="n"/>
      <c r="G752" s="36" t="n"/>
      <c r="H752" s="14">
        <f>INDEX(Variables!$B$5:$B$205,MATCH($A752,Variables!$A$5:$A$205,0))&amp;IF($C752="",""," | "&amp;INDEX(Mapping!$B$5:$B$26,MATCH($C752,Mapping!$A$5:$A$26,0))&amp;" | "&amp;INDEX(Mapping!$B$30:$B$46,MATCH($B752,Mapping!$A$30:$A$46,0)))</f>
        <v/>
      </c>
      <c r="I752" s="14">
        <f>INDEX(Variables!$C$5:$C$205,MATCH($A752,Variables!$A$5:$A$205,0))</f>
        <v/>
      </c>
      <c r="J752" s="14">
        <f>INDEX(Variables!$E$5:$E$205,MATCH($A752,Variables!$A$5:$A$205,0))</f>
        <v/>
      </c>
      <c r="K752" s="11">
        <f>LOWER(Settings!$C$4)&amp;".mit."&amp;$A752&amp;IF($C752="","","."&amp;$C752&amp;"."&amp;$B752)&amp;IF(INDEX(Variables!$D$5:$D$205,MATCH($A752,Variables!$A$5:$A$205,0))="","","."&amp;INDEX(Variables!$D$5:$D$205,MATCH($A752,Variables!$A$5:$A$205,0)))&amp;"."&amp;K$5</f>
        <v/>
      </c>
      <c r="L752" s="38">
        <f>L725+L734+L743</f>
        <v/>
      </c>
      <c r="M752" s="37">
        <f>M725+M734+M743</f>
        <v/>
      </c>
      <c r="N752" s="37">
        <f>N725+N734+N743</f>
        <v/>
      </c>
      <c r="O752" s="37">
        <f>O725+O734+O743</f>
        <v/>
      </c>
      <c r="P752" s="37">
        <f>P725+P734+P743</f>
        <v/>
      </c>
      <c r="Q752" s="37">
        <f>Q725+Q734+Q743</f>
        <v/>
      </c>
      <c r="R752" s="37">
        <f>R725+R734+R743</f>
        <v/>
      </c>
      <c r="S752" s="37">
        <f>S725+S734+S743</f>
        <v/>
      </c>
      <c r="T752" s="37">
        <f>T725+T734+T743</f>
        <v/>
      </c>
      <c r="U752" s="37">
        <f>U725+U734+U743</f>
        <v/>
      </c>
      <c r="V752" s="37">
        <f>V725+V734+V743</f>
        <v/>
      </c>
      <c r="W752" s="37">
        <f>W725+W734+W743</f>
        <v/>
      </c>
      <c r="X752" s="37">
        <f>X725+X734+X743</f>
        <v/>
      </c>
      <c r="Y752" s="37">
        <f>Y725+Y734+Y743</f>
        <v/>
      </c>
      <c r="Z752" s="37">
        <f>Z725+Z734+Z743</f>
        <v/>
      </c>
      <c r="AA752" s="37">
        <f>AA725+AA734+AA743</f>
        <v/>
      </c>
      <c r="AB752" s="37">
        <f>AB725+AB734+AB743</f>
        <v/>
      </c>
      <c r="AC752" s="37">
        <f>AC725+AC734+AC743</f>
        <v/>
      </c>
      <c r="AD752" s="40">
        <f>NEWPOLICY(AD725,AD734,AD743)</f>
        <v/>
      </c>
      <c r="AF752" s="11">
        <f>LOWER(Settings!$C$4)&amp;".mit."&amp;$A752&amp;IF($C752="","","."&amp;$C752&amp;"."&amp;$B752)&amp;IF(INDEX(Variables!$D$5:$D$205,MATCH($A752,Variables!$A$5:$A$205,0))="","","."&amp;INDEX(Variables!$D$5:$D$205,MATCH($A752,Variables!$A$5:$A$205,0)))&amp;"."&amp;AF$5</f>
        <v/>
      </c>
      <c r="AG752" s="38">
        <f>AG725+AG734+AG743</f>
        <v/>
      </c>
      <c r="AH752" s="37">
        <f>AH725+AH734+AH743</f>
        <v/>
      </c>
      <c r="AI752" s="37">
        <f>AI725+AI734+AI743</f>
        <v/>
      </c>
      <c r="AJ752" s="37">
        <f>AJ725+AJ734+AJ743</f>
        <v/>
      </c>
      <c r="AK752" s="37">
        <f>AK725+AK734+AK743</f>
        <v/>
      </c>
      <c r="AL752" s="37">
        <f>AL725+AL734+AL743</f>
        <v/>
      </c>
      <c r="AM752" s="37">
        <f>AM725+AM734+AM743</f>
        <v/>
      </c>
      <c r="AN752" s="37">
        <f>AN725+AN734+AN743</f>
        <v/>
      </c>
      <c r="AO752" s="37">
        <f>AO725+AO734+AO743</f>
        <v/>
      </c>
      <c r="AP752" s="37">
        <f>AP725+AP734+AP743</f>
        <v/>
      </c>
      <c r="AQ752" s="37">
        <f>AQ725+AQ734+AQ743</f>
        <v/>
      </c>
      <c r="AR752" s="37">
        <f>AR725+AR734+AR743</f>
        <v/>
      </c>
      <c r="AS752" s="37">
        <f>AS725+AS734+AS743</f>
        <v/>
      </c>
      <c r="AT752" s="37">
        <f>AT725+AT734+AT743</f>
        <v/>
      </c>
      <c r="AU752" s="37">
        <f>AU725+AU734+AU743</f>
        <v/>
      </c>
      <c r="AV752" s="37">
        <f>AV725+AV734+AV743</f>
        <v/>
      </c>
      <c r="AW752" s="37">
        <f>AW725+AW734+AW743</f>
        <v/>
      </c>
      <c r="AX752" s="37">
        <f>AX725+AX734+AX743</f>
        <v/>
      </c>
      <c r="AY752" s="40">
        <f>NEWPOLICY(AY725,AY734,AY743)</f>
        <v/>
      </c>
    </row>
    <row r="753" hidden="1" outlineLevel="2"/>
    <row r="754" hidden="1" outlineLevel="2">
      <c r="A754" s="14" t="inlineStr">
        <is>
          <t>atp</t>
        </is>
      </c>
      <c r="B754" s="14" t="inlineStr">
        <is>
          <t>coa</t>
        </is>
      </c>
      <c r="C754" s="14" t="inlineStr">
        <is>
          <t>avi</t>
        </is>
      </c>
      <c r="D754" s="37">
        <f>INDEX(Inputs!$R$5:$R$132,MATCH($B754&amp;"|"&amp;$C754,Inputs!$A$5:$A$132,0))</f>
        <v/>
      </c>
      <c r="E754" s="37">
        <f>INDEX(Inputs!$S$5:$S$132,MATCH($B754&amp;"|"&amp;$C754,Inputs!$A$5:$A$132,0))</f>
        <v/>
      </c>
      <c r="F754" s="36" t="n"/>
      <c r="G754" s="36" t="n"/>
      <c r="H754" s="14">
        <f>INDEX(Variables!$B$5:$B$205,MATCH($A754,Variables!$A$5:$A$205,0))&amp;IF($C754="",""," | "&amp;INDEX(Mapping!$B$5:$B$26,MATCH($C754,Mapping!$A$5:$A$26,0))&amp;" | "&amp;INDEX(Mapping!$B$30:$B$46,MATCH($B754,Mapping!$A$30:$A$46,0)))</f>
        <v/>
      </c>
      <c r="I754" s="14">
        <f>INDEX(Variables!$C$5:$C$205,MATCH($A754,Variables!$A$5:$A$205,0))</f>
        <v/>
      </c>
      <c r="J754" s="14">
        <f>INDEX(Variables!$E$5:$E$205,MATCH($A754,Variables!$A$5:$A$205,0))</f>
        <v/>
      </c>
      <c r="K754" s="11">
        <f>LOWER(Settings!$C$4)&amp;".mit."&amp;$A754&amp;IF($C754="","","."&amp;$C754&amp;"."&amp;$B754)&amp;IF(INDEX(Variables!$D$5:$D$205,MATCH($A754,Variables!$A$5:$A$205,0))="","","."&amp;INDEX(Variables!$D$5:$D$205,MATCH($A754,Variables!$A$5:$A$205,0)))&amp;"."&amp;K$5</f>
        <v/>
      </c>
      <c r="L754" s="38">
        <f>MAX(INDEX(L$292:L$303,$D754)+L745*(1+$E754),0.01)</f>
        <v/>
      </c>
      <c r="M754" s="37">
        <f>MAX(INDEX(M$292:M$303,$D754)+M745*(1+$E754),0.01)</f>
        <v/>
      </c>
      <c r="N754" s="37">
        <f>MAX(INDEX(N$292:N$303,$D754)+N745*(1+$E754),0.01)</f>
        <v/>
      </c>
      <c r="O754" s="37">
        <f>MAX(INDEX(O$292:O$303,$D754)+O745*(1+$E754),0.01)</f>
        <v/>
      </c>
      <c r="P754" s="37">
        <f>MAX(INDEX(P$292:P$303,$D754)+P745*(1+$E754),0.01)</f>
        <v/>
      </c>
      <c r="Q754" s="37">
        <f>MAX(INDEX(Q$292:Q$303,$D754)+Q745*(1+$E754),0.01)</f>
        <v/>
      </c>
      <c r="R754" s="37">
        <f>MAX(INDEX(R$292:R$303,$D754)+R745*(1+$E754),0.01)</f>
        <v/>
      </c>
      <c r="S754" s="37">
        <f>MAX(INDEX(S$292:S$303,$D754)+S745*(1+$E754),0.01)</f>
        <v/>
      </c>
      <c r="T754" s="37">
        <f>MAX(INDEX(T$292:T$303,$D754)+T745*(1+$E754),0.01)</f>
        <v/>
      </c>
      <c r="U754" s="37">
        <f>MAX(INDEX(U$292:U$303,$D754)+U745*(1+$E754),0.01)</f>
        <v/>
      </c>
      <c r="V754" s="37">
        <f>MAX(INDEX(V$292:V$303,$D754)+V745*(1+$E754),0.01)</f>
        <v/>
      </c>
      <c r="W754" s="37">
        <f>MAX(INDEX(W$292:W$303,$D754)+W745*(1+$E754),0.01)</f>
        <v/>
      </c>
      <c r="X754" s="37">
        <f>MAX(INDEX(X$292:X$303,$D754)+X745*(1+$E754),0.01)</f>
        <v/>
      </c>
      <c r="Y754" s="37">
        <f>MAX(INDEX(Y$292:Y$303,$D754)+Y745*(1+$E754),0.01)</f>
        <v/>
      </c>
      <c r="Z754" s="37">
        <f>MAX(INDEX(Z$292:Z$303,$D754)+Z745*(1+$E754),0.01)</f>
        <v/>
      </c>
      <c r="AA754" s="37">
        <f>MAX(INDEX(AA$292:AA$303,$D754)+AA745*(1+$E754),0.01)</f>
        <v/>
      </c>
      <c r="AB754" s="37">
        <f>MAX(INDEX(AB$292:AB$303,$D754)+AB745*(1+$E754),0.01)</f>
        <v/>
      </c>
      <c r="AC754" s="37">
        <f>MAX(INDEX(AC$292:AC$303,$D754)+AC745*(1+$E754),0.01)</f>
        <v/>
      </c>
      <c r="AD754" s="40">
        <f>POSTTAX(INDEX(AD$292:AD$303,$D754),AD745,$E754)</f>
        <v/>
      </c>
      <c r="AF754" s="11">
        <f>LOWER(Settings!$C$4)&amp;".mit."&amp;$A754&amp;IF($C754="","","."&amp;$C754&amp;"."&amp;$B754)&amp;IF(INDEX(Variables!$D$5:$D$205,MATCH($A754,Variables!$A$5:$A$205,0))="","","."&amp;INDEX(Variables!$D$5:$D$205,MATCH($A754,Variables!$A$5:$A$205,0)))&amp;"."&amp;AF$5</f>
        <v/>
      </c>
      <c r="AG754" s="38">
        <f>MAX(INDEX(AG$292:AG$303,$D754)+AG745*(1+$E754),0.01)</f>
        <v/>
      </c>
      <c r="AH754" s="37">
        <f>MAX(INDEX(AH$292:AH$303,$D754)+AH745*(1+$E754),0.01)</f>
        <v/>
      </c>
      <c r="AI754" s="37">
        <f>MAX(INDEX(AI$292:AI$303,$D754)+AI745*(1+$E754),0.01)</f>
        <v/>
      </c>
      <c r="AJ754" s="37">
        <f>MAX(INDEX(AJ$292:AJ$303,$D754)+AJ745*(1+$E754),0.01)</f>
        <v/>
      </c>
      <c r="AK754" s="37">
        <f>MAX(INDEX(AK$292:AK$303,$D754)+AK745*(1+$E754),0.01)</f>
        <v/>
      </c>
      <c r="AL754" s="37">
        <f>MAX(INDEX(AL$292:AL$303,$D754)+AL745*(1+$E754),0.01)</f>
        <v/>
      </c>
      <c r="AM754" s="37">
        <f>MAX(INDEX(AM$292:AM$303,$D754)+AM745*(1+$E754),0.01)</f>
        <v/>
      </c>
      <c r="AN754" s="37">
        <f>MAX(INDEX(AN$292:AN$303,$D754)+AN745*(1+$E754),0.01)</f>
        <v/>
      </c>
      <c r="AO754" s="37">
        <f>MAX(INDEX(AO$292:AO$303,$D754)+AO745*(1+$E754),0.01)</f>
        <v/>
      </c>
      <c r="AP754" s="37">
        <f>MAX(INDEX(AP$292:AP$303,$D754)+AP745*(1+$E754),0.01)</f>
        <v/>
      </c>
      <c r="AQ754" s="37">
        <f>MAX(INDEX(AQ$292:AQ$303,$D754)+AQ745*(1+$E754),0.01)</f>
        <v/>
      </c>
      <c r="AR754" s="37">
        <f>MAX(INDEX(AR$292:AR$303,$D754)+AR745*(1+$E754),0.01)</f>
        <v/>
      </c>
      <c r="AS754" s="37">
        <f>MAX(INDEX(AS$292:AS$303,$D754)+AS745*(1+$E754),0.01)</f>
        <v/>
      </c>
      <c r="AT754" s="37">
        <f>MAX(INDEX(AT$292:AT$303,$D754)+AT745*(1+$E754),0.01)</f>
        <v/>
      </c>
      <c r="AU754" s="37">
        <f>MAX(INDEX(AU$292:AU$303,$D754)+AU745*(1+$E754),0.01)</f>
        <v/>
      </c>
      <c r="AV754" s="37">
        <f>MAX(INDEX(AV$292:AV$303,$D754)+AV745*(1+$E754),0.01)</f>
        <v/>
      </c>
      <c r="AW754" s="37">
        <f>MAX(INDEX(AW$292:AW$303,$D754)+AW745*(1+$E754),0.01)</f>
        <v/>
      </c>
      <c r="AX754" s="37">
        <f>MAX(INDEX(AX$292:AX$303,$D754)+AX745*(1+$E754),0.01)</f>
        <v/>
      </c>
      <c r="AY754" s="40">
        <f>POSTTAX(INDEX(AY$292:AY$303,$D754),AY745,$E754)</f>
        <v/>
      </c>
    </row>
    <row r="755" hidden="1" outlineLevel="2">
      <c r="A755" s="14" t="inlineStr">
        <is>
          <t>atp</t>
        </is>
      </c>
      <c r="B755" s="14" t="inlineStr">
        <is>
          <t>nga</t>
        </is>
      </c>
      <c r="C755" s="14" t="inlineStr">
        <is>
          <t>avi</t>
        </is>
      </c>
      <c r="D755" s="37">
        <f>INDEX(Inputs!$R$5:$R$132,MATCH($B755&amp;"|"&amp;$C755,Inputs!$A$5:$A$132,0))</f>
        <v/>
      </c>
      <c r="E755" s="37">
        <f>INDEX(Inputs!$S$5:$S$132,MATCH($B755&amp;"|"&amp;$C755,Inputs!$A$5:$A$132,0))</f>
        <v/>
      </c>
      <c r="F755" s="36" t="n"/>
      <c r="G755" s="36" t="n"/>
      <c r="H755" s="14">
        <f>INDEX(Variables!$B$5:$B$205,MATCH($A755,Variables!$A$5:$A$205,0))&amp;IF($C755="",""," | "&amp;INDEX(Mapping!$B$5:$B$26,MATCH($C755,Mapping!$A$5:$A$26,0))&amp;" | "&amp;INDEX(Mapping!$B$30:$B$46,MATCH($B755,Mapping!$A$30:$A$46,0)))</f>
        <v/>
      </c>
      <c r="I755" s="14">
        <f>INDEX(Variables!$C$5:$C$205,MATCH($A755,Variables!$A$5:$A$205,0))</f>
        <v/>
      </c>
      <c r="J755" s="14">
        <f>INDEX(Variables!$E$5:$E$205,MATCH($A755,Variables!$A$5:$A$205,0))</f>
        <v/>
      </c>
      <c r="K755" s="11">
        <f>LOWER(Settings!$C$4)&amp;".mit."&amp;$A755&amp;IF($C755="","","."&amp;$C755&amp;"."&amp;$B755)&amp;IF(INDEX(Variables!$D$5:$D$205,MATCH($A755,Variables!$A$5:$A$205,0))="","","."&amp;INDEX(Variables!$D$5:$D$205,MATCH($A755,Variables!$A$5:$A$205,0)))&amp;"."&amp;K$5</f>
        <v/>
      </c>
      <c r="L755" s="38">
        <f>MAX(INDEX(L$292:L$303,$D755)+L746*(1+$E755),0.01)</f>
        <v/>
      </c>
      <c r="M755" s="37">
        <f>MAX(INDEX(M$292:M$303,$D755)+M746*(1+$E755),0.01)</f>
        <v/>
      </c>
      <c r="N755" s="37">
        <f>MAX(INDEX(N$292:N$303,$D755)+N746*(1+$E755),0.01)</f>
        <v/>
      </c>
      <c r="O755" s="37">
        <f>MAX(INDEX(O$292:O$303,$D755)+O746*(1+$E755),0.01)</f>
        <v/>
      </c>
      <c r="P755" s="37">
        <f>MAX(INDEX(P$292:P$303,$D755)+P746*(1+$E755),0.01)</f>
        <v/>
      </c>
      <c r="Q755" s="37">
        <f>MAX(INDEX(Q$292:Q$303,$D755)+Q746*(1+$E755),0.01)</f>
        <v/>
      </c>
      <c r="R755" s="37">
        <f>MAX(INDEX(R$292:R$303,$D755)+R746*(1+$E755),0.01)</f>
        <v/>
      </c>
      <c r="S755" s="37">
        <f>MAX(INDEX(S$292:S$303,$D755)+S746*(1+$E755),0.01)</f>
        <v/>
      </c>
      <c r="T755" s="37">
        <f>MAX(INDEX(T$292:T$303,$D755)+T746*(1+$E755),0.01)</f>
        <v/>
      </c>
      <c r="U755" s="37">
        <f>MAX(INDEX(U$292:U$303,$D755)+U746*(1+$E755),0.01)</f>
        <v/>
      </c>
      <c r="V755" s="37">
        <f>MAX(INDEX(V$292:V$303,$D755)+V746*(1+$E755),0.01)</f>
        <v/>
      </c>
      <c r="W755" s="37">
        <f>MAX(INDEX(W$292:W$303,$D755)+W746*(1+$E755),0.01)</f>
        <v/>
      </c>
      <c r="X755" s="37">
        <f>MAX(INDEX(X$292:X$303,$D755)+X746*(1+$E755),0.01)</f>
        <v/>
      </c>
      <c r="Y755" s="37">
        <f>MAX(INDEX(Y$292:Y$303,$D755)+Y746*(1+$E755),0.01)</f>
        <v/>
      </c>
      <c r="Z755" s="37">
        <f>MAX(INDEX(Z$292:Z$303,$D755)+Z746*(1+$E755),0.01)</f>
        <v/>
      </c>
      <c r="AA755" s="37">
        <f>MAX(INDEX(AA$292:AA$303,$D755)+AA746*(1+$E755),0.01)</f>
        <v/>
      </c>
      <c r="AB755" s="37">
        <f>MAX(INDEX(AB$292:AB$303,$D755)+AB746*(1+$E755),0.01)</f>
        <v/>
      </c>
      <c r="AC755" s="37">
        <f>MAX(INDEX(AC$292:AC$303,$D755)+AC746*(1+$E755),0.01)</f>
        <v/>
      </c>
      <c r="AD755" s="40">
        <f>POSTTAX(INDEX(AD$292:AD$303,$D755),AD746,$E755)</f>
        <v/>
      </c>
      <c r="AF755" s="11">
        <f>LOWER(Settings!$C$4)&amp;".mit."&amp;$A755&amp;IF($C755="","","."&amp;$C755&amp;"."&amp;$B755)&amp;IF(INDEX(Variables!$D$5:$D$205,MATCH($A755,Variables!$A$5:$A$205,0))="","","."&amp;INDEX(Variables!$D$5:$D$205,MATCH($A755,Variables!$A$5:$A$205,0)))&amp;"."&amp;AF$5</f>
        <v/>
      </c>
      <c r="AG755" s="38">
        <f>MAX(INDEX(AG$292:AG$303,$D755)+AG746*(1+$E755),0.01)</f>
        <v/>
      </c>
      <c r="AH755" s="37">
        <f>MAX(INDEX(AH$292:AH$303,$D755)+AH746*(1+$E755),0.01)</f>
        <v/>
      </c>
      <c r="AI755" s="37">
        <f>MAX(INDEX(AI$292:AI$303,$D755)+AI746*(1+$E755),0.01)</f>
        <v/>
      </c>
      <c r="AJ755" s="37">
        <f>MAX(INDEX(AJ$292:AJ$303,$D755)+AJ746*(1+$E755),0.01)</f>
        <v/>
      </c>
      <c r="AK755" s="37">
        <f>MAX(INDEX(AK$292:AK$303,$D755)+AK746*(1+$E755),0.01)</f>
        <v/>
      </c>
      <c r="AL755" s="37">
        <f>MAX(INDEX(AL$292:AL$303,$D755)+AL746*(1+$E755),0.01)</f>
        <v/>
      </c>
      <c r="AM755" s="37">
        <f>MAX(INDEX(AM$292:AM$303,$D755)+AM746*(1+$E755),0.01)</f>
        <v/>
      </c>
      <c r="AN755" s="37">
        <f>MAX(INDEX(AN$292:AN$303,$D755)+AN746*(1+$E755),0.01)</f>
        <v/>
      </c>
      <c r="AO755" s="37">
        <f>MAX(INDEX(AO$292:AO$303,$D755)+AO746*(1+$E755),0.01)</f>
        <v/>
      </c>
      <c r="AP755" s="37">
        <f>MAX(INDEX(AP$292:AP$303,$D755)+AP746*(1+$E755),0.01)</f>
        <v/>
      </c>
      <c r="AQ755" s="37">
        <f>MAX(INDEX(AQ$292:AQ$303,$D755)+AQ746*(1+$E755),0.01)</f>
        <v/>
      </c>
      <c r="AR755" s="37">
        <f>MAX(INDEX(AR$292:AR$303,$D755)+AR746*(1+$E755),0.01)</f>
        <v/>
      </c>
      <c r="AS755" s="37">
        <f>MAX(INDEX(AS$292:AS$303,$D755)+AS746*(1+$E755),0.01)</f>
        <v/>
      </c>
      <c r="AT755" s="37">
        <f>MAX(INDEX(AT$292:AT$303,$D755)+AT746*(1+$E755),0.01)</f>
        <v/>
      </c>
      <c r="AU755" s="37">
        <f>MAX(INDEX(AU$292:AU$303,$D755)+AU746*(1+$E755),0.01)</f>
        <v/>
      </c>
      <c r="AV755" s="37">
        <f>MAX(INDEX(AV$292:AV$303,$D755)+AV746*(1+$E755),0.01)</f>
        <v/>
      </c>
      <c r="AW755" s="37">
        <f>MAX(INDEX(AW$292:AW$303,$D755)+AW746*(1+$E755),0.01)</f>
        <v/>
      </c>
      <c r="AX755" s="37">
        <f>MAX(INDEX(AX$292:AX$303,$D755)+AX746*(1+$E755),0.01)</f>
        <v/>
      </c>
      <c r="AY755" s="40">
        <f>POSTTAX(INDEX(AY$292:AY$303,$D755),AY746,$E755)</f>
        <v/>
      </c>
    </row>
    <row r="756" hidden="1" outlineLevel="2">
      <c r="A756" s="14" t="inlineStr">
        <is>
          <t>atp</t>
        </is>
      </c>
      <c r="B756" s="14" t="inlineStr">
        <is>
          <t>gso</t>
        </is>
      </c>
      <c r="C756" s="14" t="inlineStr">
        <is>
          <t>avi</t>
        </is>
      </c>
      <c r="D756" s="37">
        <f>INDEX(Inputs!$R$5:$R$132,MATCH($B756&amp;"|"&amp;$C756,Inputs!$A$5:$A$132,0))</f>
        <v/>
      </c>
      <c r="E756" s="37">
        <f>INDEX(Inputs!$S$5:$S$132,MATCH($B756&amp;"|"&amp;$C756,Inputs!$A$5:$A$132,0))</f>
        <v/>
      </c>
      <c r="F756" s="36" t="n"/>
      <c r="G756" s="36" t="n"/>
      <c r="H756" s="14">
        <f>INDEX(Variables!$B$5:$B$205,MATCH($A756,Variables!$A$5:$A$205,0))&amp;IF($C756="",""," | "&amp;INDEX(Mapping!$B$5:$B$26,MATCH($C756,Mapping!$A$5:$A$26,0))&amp;" | "&amp;INDEX(Mapping!$B$30:$B$46,MATCH($B756,Mapping!$A$30:$A$46,0)))</f>
        <v/>
      </c>
      <c r="I756" s="14">
        <f>INDEX(Variables!$C$5:$C$205,MATCH($A756,Variables!$A$5:$A$205,0))</f>
        <v/>
      </c>
      <c r="J756" s="14">
        <f>INDEX(Variables!$E$5:$E$205,MATCH($A756,Variables!$A$5:$A$205,0))</f>
        <v/>
      </c>
      <c r="K756" s="11">
        <f>LOWER(Settings!$C$4)&amp;".mit."&amp;$A756&amp;IF($C756="","","."&amp;$C756&amp;"."&amp;$B756)&amp;IF(INDEX(Variables!$D$5:$D$205,MATCH($A756,Variables!$A$5:$A$205,0))="","","."&amp;INDEX(Variables!$D$5:$D$205,MATCH($A756,Variables!$A$5:$A$205,0)))&amp;"."&amp;K$5</f>
        <v/>
      </c>
      <c r="L756" s="38">
        <f>MAX(INDEX(L$292:L$303,$D756)+L747*(1+$E756),0.01)</f>
        <v/>
      </c>
      <c r="M756" s="37">
        <f>MAX(INDEX(M$292:M$303,$D756)+M747*(1+$E756),0.01)</f>
        <v/>
      </c>
      <c r="N756" s="37">
        <f>MAX(INDEX(N$292:N$303,$D756)+N747*(1+$E756),0.01)</f>
        <v/>
      </c>
      <c r="O756" s="37">
        <f>MAX(INDEX(O$292:O$303,$D756)+O747*(1+$E756),0.01)</f>
        <v/>
      </c>
      <c r="P756" s="37">
        <f>MAX(INDEX(P$292:P$303,$D756)+P747*(1+$E756),0.01)</f>
        <v/>
      </c>
      <c r="Q756" s="37">
        <f>MAX(INDEX(Q$292:Q$303,$D756)+Q747*(1+$E756),0.01)</f>
        <v/>
      </c>
      <c r="R756" s="37">
        <f>MAX(INDEX(R$292:R$303,$D756)+R747*(1+$E756),0.01)</f>
        <v/>
      </c>
      <c r="S756" s="37">
        <f>MAX(INDEX(S$292:S$303,$D756)+S747*(1+$E756),0.01)</f>
        <v/>
      </c>
      <c r="T756" s="37">
        <f>MAX(INDEX(T$292:T$303,$D756)+T747*(1+$E756),0.01)</f>
        <v/>
      </c>
      <c r="U756" s="37">
        <f>MAX(INDEX(U$292:U$303,$D756)+U747*(1+$E756),0.01)</f>
        <v/>
      </c>
      <c r="V756" s="37">
        <f>MAX(INDEX(V$292:V$303,$D756)+V747*(1+$E756),0.01)</f>
        <v/>
      </c>
      <c r="W756" s="37">
        <f>MAX(INDEX(W$292:W$303,$D756)+W747*(1+$E756),0.01)</f>
        <v/>
      </c>
      <c r="X756" s="37">
        <f>MAX(INDEX(X$292:X$303,$D756)+X747*(1+$E756),0.01)</f>
        <v/>
      </c>
      <c r="Y756" s="37">
        <f>MAX(INDEX(Y$292:Y$303,$D756)+Y747*(1+$E756),0.01)</f>
        <v/>
      </c>
      <c r="Z756" s="37">
        <f>MAX(INDEX(Z$292:Z$303,$D756)+Z747*(1+$E756),0.01)</f>
        <v/>
      </c>
      <c r="AA756" s="37">
        <f>MAX(INDEX(AA$292:AA$303,$D756)+AA747*(1+$E756),0.01)</f>
        <v/>
      </c>
      <c r="AB756" s="37">
        <f>MAX(INDEX(AB$292:AB$303,$D756)+AB747*(1+$E756),0.01)</f>
        <v/>
      </c>
      <c r="AC756" s="37">
        <f>MAX(INDEX(AC$292:AC$303,$D756)+AC747*(1+$E756),0.01)</f>
        <v/>
      </c>
      <c r="AD756" s="40">
        <f>POSTTAX(INDEX(AD$292:AD$303,$D756),AD747,$E756)</f>
        <v/>
      </c>
      <c r="AF756" s="11">
        <f>LOWER(Settings!$C$4)&amp;".mit."&amp;$A756&amp;IF($C756="","","."&amp;$C756&amp;"."&amp;$B756)&amp;IF(INDEX(Variables!$D$5:$D$205,MATCH($A756,Variables!$A$5:$A$205,0))="","","."&amp;INDEX(Variables!$D$5:$D$205,MATCH($A756,Variables!$A$5:$A$205,0)))&amp;"."&amp;AF$5</f>
        <v/>
      </c>
      <c r="AG756" s="38">
        <f>MAX(INDEX(AG$292:AG$303,$D756)+AG747*(1+$E756),0.01)</f>
        <v/>
      </c>
      <c r="AH756" s="37">
        <f>MAX(INDEX(AH$292:AH$303,$D756)+AH747*(1+$E756),0.01)</f>
        <v/>
      </c>
      <c r="AI756" s="37">
        <f>MAX(INDEX(AI$292:AI$303,$D756)+AI747*(1+$E756),0.01)</f>
        <v/>
      </c>
      <c r="AJ756" s="37">
        <f>MAX(INDEX(AJ$292:AJ$303,$D756)+AJ747*(1+$E756),0.01)</f>
        <v/>
      </c>
      <c r="AK756" s="37">
        <f>MAX(INDEX(AK$292:AK$303,$D756)+AK747*(1+$E756),0.01)</f>
        <v/>
      </c>
      <c r="AL756" s="37">
        <f>MAX(INDEX(AL$292:AL$303,$D756)+AL747*(1+$E756),0.01)</f>
        <v/>
      </c>
      <c r="AM756" s="37">
        <f>MAX(INDEX(AM$292:AM$303,$D756)+AM747*(1+$E756),0.01)</f>
        <v/>
      </c>
      <c r="AN756" s="37">
        <f>MAX(INDEX(AN$292:AN$303,$D756)+AN747*(1+$E756),0.01)</f>
        <v/>
      </c>
      <c r="AO756" s="37">
        <f>MAX(INDEX(AO$292:AO$303,$D756)+AO747*(1+$E756),0.01)</f>
        <v/>
      </c>
      <c r="AP756" s="37">
        <f>MAX(INDEX(AP$292:AP$303,$D756)+AP747*(1+$E756),0.01)</f>
        <v/>
      </c>
      <c r="AQ756" s="37">
        <f>MAX(INDEX(AQ$292:AQ$303,$D756)+AQ747*(1+$E756),0.01)</f>
        <v/>
      </c>
      <c r="AR756" s="37">
        <f>MAX(INDEX(AR$292:AR$303,$D756)+AR747*(1+$E756),0.01)</f>
        <v/>
      </c>
      <c r="AS756" s="37">
        <f>MAX(INDEX(AS$292:AS$303,$D756)+AS747*(1+$E756),0.01)</f>
        <v/>
      </c>
      <c r="AT756" s="37">
        <f>MAX(INDEX(AT$292:AT$303,$D756)+AT747*(1+$E756),0.01)</f>
        <v/>
      </c>
      <c r="AU756" s="37">
        <f>MAX(INDEX(AU$292:AU$303,$D756)+AU747*(1+$E756),0.01)</f>
        <v/>
      </c>
      <c r="AV756" s="37">
        <f>MAX(INDEX(AV$292:AV$303,$D756)+AV747*(1+$E756),0.01)</f>
        <v/>
      </c>
      <c r="AW756" s="37">
        <f>MAX(INDEX(AW$292:AW$303,$D756)+AW747*(1+$E756),0.01)</f>
        <v/>
      </c>
      <c r="AX756" s="37">
        <f>MAX(INDEX(AX$292:AX$303,$D756)+AX747*(1+$E756),0.01)</f>
        <v/>
      </c>
      <c r="AY756" s="40">
        <f>POSTTAX(INDEX(AY$292:AY$303,$D756),AY747,$E756)</f>
        <v/>
      </c>
    </row>
    <row r="757" hidden="1" outlineLevel="2">
      <c r="A757" s="14" t="inlineStr">
        <is>
          <t>atp</t>
        </is>
      </c>
      <c r="B757" s="14" t="inlineStr">
        <is>
          <t>die</t>
        </is>
      </c>
      <c r="C757" s="14" t="inlineStr">
        <is>
          <t>avi</t>
        </is>
      </c>
      <c r="D757" s="37">
        <f>INDEX(Inputs!$R$5:$R$132,MATCH($B757&amp;"|"&amp;$C757,Inputs!$A$5:$A$132,0))</f>
        <v/>
      </c>
      <c r="E757" s="37">
        <f>INDEX(Inputs!$S$5:$S$132,MATCH($B757&amp;"|"&amp;$C757,Inputs!$A$5:$A$132,0))</f>
        <v/>
      </c>
      <c r="F757" s="36" t="n"/>
      <c r="G757" s="36" t="n"/>
      <c r="H757" s="14">
        <f>INDEX(Variables!$B$5:$B$205,MATCH($A757,Variables!$A$5:$A$205,0))&amp;IF($C757="",""," | "&amp;INDEX(Mapping!$B$5:$B$26,MATCH($C757,Mapping!$A$5:$A$26,0))&amp;" | "&amp;INDEX(Mapping!$B$30:$B$46,MATCH($B757,Mapping!$A$30:$A$46,0)))</f>
        <v/>
      </c>
      <c r="I757" s="14">
        <f>INDEX(Variables!$C$5:$C$205,MATCH($A757,Variables!$A$5:$A$205,0))</f>
        <v/>
      </c>
      <c r="J757" s="14">
        <f>INDEX(Variables!$E$5:$E$205,MATCH($A757,Variables!$A$5:$A$205,0))</f>
        <v/>
      </c>
      <c r="K757" s="11">
        <f>LOWER(Settings!$C$4)&amp;".mit."&amp;$A757&amp;IF($C757="","","."&amp;$C757&amp;"."&amp;$B757)&amp;IF(INDEX(Variables!$D$5:$D$205,MATCH($A757,Variables!$A$5:$A$205,0))="","","."&amp;INDEX(Variables!$D$5:$D$205,MATCH($A757,Variables!$A$5:$A$205,0)))&amp;"."&amp;K$5</f>
        <v/>
      </c>
      <c r="L757" s="38">
        <f>MAX(INDEX(L$292:L$303,$D757)+L748*(1+$E757),0.01)</f>
        <v/>
      </c>
      <c r="M757" s="37">
        <f>MAX(INDEX(M$292:M$303,$D757)+M748*(1+$E757),0.01)</f>
        <v/>
      </c>
      <c r="N757" s="37">
        <f>MAX(INDEX(N$292:N$303,$D757)+N748*(1+$E757),0.01)</f>
        <v/>
      </c>
      <c r="O757" s="37">
        <f>MAX(INDEX(O$292:O$303,$D757)+O748*(1+$E757),0.01)</f>
        <v/>
      </c>
      <c r="P757" s="37">
        <f>MAX(INDEX(P$292:P$303,$D757)+P748*(1+$E757),0.01)</f>
        <v/>
      </c>
      <c r="Q757" s="37">
        <f>MAX(INDEX(Q$292:Q$303,$D757)+Q748*(1+$E757),0.01)</f>
        <v/>
      </c>
      <c r="R757" s="37">
        <f>MAX(INDEX(R$292:R$303,$D757)+R748*(1+$E757),0.01)</f>
        <v/>
      </c>
      <c r="S757" s="37">
        <f>MAX(INDEX(S$292:S$303,$D757)+S748*(1+$E757),0.01)</f>
        <v/>
      </c>
      <c r="T757" s="37">
        <f>MAX(INDEX(T$292:T$303,$D757)+T748*(1+$E757),0.01)</f>
        <v/>
      </c>
      <c r="U757" s="37">
        <f>MAX(INDEX(U$292:U$303,$D757)+U748*(1+$E757),0.01)</f>
        <v/>
      </c>
      <c r="V757" s="37">
        <f>MAX(INDEX(V$292:V$303,$D757)+V748*(1+$E757),0.01)</f>
        <v/>
      </c>
      <c r="W757" s="37">
        <f>MAX(INDEX(W$292:W$303,$D757)+W748*(1+$E757),0.01)</f>
        <v/>
      </c>
      <c r="X757" s="37">
        <f>MAX(INDEX(X$292:X$303,$D757)+X748*(1+$E757),0.01)</f>
        <v/>
      </c>
      <c r="Y757" s="37">
        <f>MAX(INDEX(Y$292:Y$303,$D757)+Y748*(1+$E757),0.01)</f>
        <v/>
      </c>
      <c r="Z757" s="37">
        <f>MAX(INDEX(Z$292:Z$303,$D757)+Z748*(1+$E757),0.01)</f>
        <v/>
      </c>
      <c r="AA757" s="37">
        <f>MAX(INDEX(AA$292:AA$303,$D757)+AA748*(1+$E757),0.01)</f>
        <v/>
      </c>
      <c r="AB757" s="37">
        <f>MAX(INDEX(AB$292:AB$303,$D757)+AB748*(1+$E757),0.01)</f>
        <v/>
      </c>
      <c r="AC757" s="37">
        <f>MAX(INDEX(AC$292:AC$303,$D757)+AC748*(1+$E757),0.01)</f>
        <v/>
      </c>
      <c r="AD757" s="40">
        <f>POSTTAX(INDEX(AD$292:AD$303,$D757),AD748,$E757)</f>
        <v/>
      </c>
      <c r="AF757" s="11">
        <f>LOWER(Settings!$C$4)&amp;".mit."&amp;$A757&amp;IF($C757="","","."&amp;$C757&amp;"."&amp;$B757)&amp;IF(INDEX(Variables!$D$5:$D$205,MATCH($A757,Variables!$A$5:$A$205,0))="","","."&amp;INDEX(Variables!$D$5:$D$205,MATCH($A757,Variables!$A$5:$A$205,0)))&amp;"."&amp;AF$5</f>
        <v/>
      </c>
      <c r="AG757" s="38">
        <f>MAX(INDEX(AG$292:AG$303,$D757)+AG748*(1+$E757),0.01)</f>
        <v/>
      </c>
      <c r="AH757" s="37">
        <f>MAX(INDEX(AH$292:AH$303,$D757)+AH748*(1+$E757),0.01)</f>
        <v/>
      </c>
      <c r="AI757" s="37">
        <f>MAX(INDEX(AI$292:AI$303,$D757)+AI748*(1+$E757),0.01)</f>
        <v/>
      </c>
      <c r="AJ757" s="37">
        <f>MAX(INDEX(AJ$292:AJ$303,$D757)+AJ748*(1+$E757),0.01)</f>
        <v/>
      </c>
      <c r="AK757" s="37">
        <f>MAX(INDEX(AK$292:AK$303,$D757)+AK748*(1+$E757),0.01)</f>
        <v/>
      </c>
      <c r="AL757" s="37">
        <f>MAX(INDEX(AL$292:AL$303,$D757)+AL748*(1+$E757),0.01)</f>
        <v/>
      </c>
      <c r="AM757" s="37">
        <f>MAX(INDEX(AM$292:AM$303,$D757)+AM748*(1+$E757),0.01)</f>
        <v/>
      </c>
      <c r="AN757" s="37">
        <f>MAX(INDEX(AN$292:AN$303,$D757)+AN748*(1+$E757),0.01)</f>
        <v/>
      </c>
      <c r="AO757" s="37">
        <f>MAX(INDEX(AO$292:AO$303,$D757)+AO748*(1+$E757),0.01)</f>
        <v/>
      </c>
      <c r="AP757" s="37">
        <f>MAX(INDEX(AP$292:AP$303,$D757)+AP748*(1+$E757),0.01)</f>
        <v/>
      </c>
      <c r="AQ757" s="37">
        <f>MAX(INDEX(AQ$292:AQ$303,$D757)+AQ748*(1+$E757),0.01)</f>
        <v/>
      </c>
      <c r="AR757" s="37">
        <f>MAX(INDEX(AR$292:AR$303,$D757)+AR748*(1+$E757),0.01)</f>
        <v/>
      </c>
      <c r="AS757" s="37">
        <f>MAX(INDEX(AS$292:AS$303,$D757)+AS748*(1+$E757),0.01)</f>
        <v/>
      </c>
      <c r="AT757" s="37">
        <f>MAX(INDEX(AT$292:AT$303,$D757)+AT748*(1+$E757),0.01)</f>
        <v/>
      </c>
      <c r="AU757" s="37">
        <f>MAX(INDEX(AU$292:AU$303,$D757)+AU748*(1+$E757),0.01)</f>
        <v/>
      </c>
      <c r="AV757" s="37">
        <f>MAX(INDEX(AV$292:AV$303,$D757)+AV748*(1+$E757),0.01)</f>
        <v/>
      </c>
      <c r="AW757" s="37">
        <f>MAX(INDEX(AW$292:AW$303,$D757)+AW748*(1+$E757),0.01)</f>
        <v/>
      </c>
      <c r="AX757" s="37">
        <f>MAX(INDEX(AX$292:AX$303,$D757)+AX748*(1+$E757),0.01)</f>
        <v/>
      </c>
      <c r="AY757" s="40">
        <f>POSTTAX(INDEX(AY$292:AY$303,$D757),AY748,$E757)</f>
        <v/>
      </c>
    </row>
    <row r="758" hidden="1" outlineLevel="2">
      <c r="A758" s="14" t="inlineStr">
        <is>
          <t>atp</t>
        </is>
      </c>
      <c r="B758" s="14" t="inlineStr">
        <is>
          <t>lpg</t>
        </is>
      </c>
      <c r="C758" s="14" t="inlineStr">
        <is>
          <t>avi</t>
        </is>
      </c>
      <c r="D758" s="37">
        <f>INDEX(Inputs!$R$5:$R$132,MATCH($B758&amp;"|"&amp;$C758,Inputs!$A$5:$A$132,0))</f>
        <v/>
      </c>
      <c r="E758" s="37">
        <f>INDEX(Inputs!$S$5:$S$132,MATCH($B758&amp;"|"&amp;$C758,Inputs!$A$5:$A$132,0))</f>
        <v/>
      </c>
      <c r="F758" s="36" t="n"/>
      <c r="G758" s="36" t="n"/>
      <c r="H758" s="14">
        <f>INDEX(Variables!$B$5:$B$205,MATCH($A758,Variables!$A$5:$A$205,0))&amp;IF($C758="",""," | "&amp;INDEX(Mapping!$B$5:$B$26,MATCH($C758,Mapping!$A$5:$A$26,0))&amp;" | "&amp;INDEX(Mapping!$B$30:$B$46,MATCH($B758,Mapping!$A$30:$A$46,0)))</f>
        <v/>
      </c>
      <c r="I758" s="14">
        <f>INDEX(Variables!$C$5:$C$205,MATCH($A758,Variables!$A$5:$A$205,0))</f>
        <v/>
      </c>
      <c r="J758" s="14">
        <f>INDEX(Variables!$E$5:$E$205,MATCH($A758,Variables!$A$5:$A$205,0))</f>
        <v/>
      </c>
      <c r="K758" s="11">
        <f>LOWER(Settings!$C$4)&amp;".mit."&amp;$A758&amp;IF($C758="","","."&amp;$C758&amp;"."&amp;$B758)&amp;IF(INDEX(Variables!$D$5:$D$205,MATCH($A758,Variables!$A$5:$A$205,0))="","","."&amp;INDEX(Variables!$D$5:$D$205,MATCH($A758,Variables!$A$5:$A$205,0)))&amp;"."&amp;K$5</f>
        <v/>
      </c>
      <c r="L758" s="38">
        <f>MAX(INDEX(L$292:L$303,$D758)+L749*(1+$E758),0.01)</f>
        <v/>
      </c>
      <c r="M758" s="37">
        <f>MAX(INDEX(M$292:M$303,$D758)+M749*(1+$E758),0.01)</f>
        <v/>
      </c>
      <c r="N758" s="37">
        <f>MAX(INDEX(N$292:N$303,$D758)+N749*(1+$E758),0.01)</f>
        <v/>
      </c>
      <c r="O758" s="37">
        <f>MAX(INDEX(O$292:O$303,$D758)+O749*(1+$E758),0.01)</f>
        <v/>
      </c>
      <c r="P758" s="37">
        <f>MAX(INDEX(P$292:P$303,$D758)+P749*(1+$E758),0.01)</f>
        <v/>
      </c>
      <c r="Q758" s="37">
        <f>MAX(INDEX(Q$292:Q$303,$D758)+Q749*(1+$E758),0.01)</f>
        <v/>
      </c>
      <c r="R758" s="37">
        <f>MAX(INDEX(R$292:R$303,$D758)+R749*(1+$E758),0.01)</f>
        <v/>
      </c>
      <c r="S758" s="37">
        <f>MAX(INDEX(S$292:S$303,$D758)+S749*(1+$E758),0.01)</f>
        <v/>
      </c>
      <c r="T758" s="37">
        <f>MAX(INDEX(T$292:T$303,$D758)+T749*(1+$E758),0.01)</f>
        <v/>
      </c>
      <c r="U758" s="37">
        <f>MAX(INDEX(U$292:U$303,$D758)+U749*(1+$E758),0.01)</f>
        <v/>
      </c>
      <c r="V758" s="37">
        <f>MAX(INDEX(V$292:V$303,$D758)+V749*(1+$E758),0.01)</f>
        <v/>
      </c>
      <c r="W758" s="37">
        <f>MAX(INDEX(W$292:W$303,$D758)+W749*(1+$E758),0.01)</f>
        <v/>
      </c>
      <c r="X758" s="37">
        <f>MAX(INDEX(X$292:X$303,$D758)+X749*(1+$E758),0.01)</f>
        <v/>
      </c>
      <c r="Y758" s="37">
        <f>MAX(INDEX(Y$292:Y$303,$D758)+Y749*(1+$E758),0.01)</f>
        <v/>
      </c>
      <c r="Z758" s="37">
        <f>MAX(INDEX(Z$292:Z$303,$D758)+Z749*(1+$E758),0.01)</f>
        <v/>
      </c>
      <c r="AA758" s="37">
        <f>MAX(INDEX(AA$292:AA$303,$D758)+AA749*(1+$E758),0.01)</f>
        <v/>
      </c>
      <c r="AB758" s="37">
        <f>MAX(INDEX(AB$292:AB$303,$D758)+AB749*(1+$E758),0.01)</f>
        <v/>
      </c>
      <c r="AC758" s="37">
        <f>MAX(INDEX(AC$292:AC$303,$D758)+AC749*(1+$E758),0.01)</f>
        <v/>
      </c>
      <c r="AD758" s="40">
        <f>POSTTAX(INDEX(AD$292:AD$303,$D758),AD749,$E758)</f>
        <v/>
      </c>
      <c r="AF758" s="11">
        <f>LOWER(Settings!$C$4)&amp;".mit."&amp;$A758&amp;IF($C758="","","."&amp;$C758&amp;"."&amp;$B758)&amp;IF(INDEX(Variables!$D$5:$D$205,MATCH($A758,Variables!$A$5:$A$205,0))="","","."&amp;INDEX(Variables!$D$5:$D$205,MATCH($A758,Variables!$A$5:$A$205,0)))&amp;"."&amp;AF$5</f>
        <v/>
      </c>
      <c r="AG758" s="38">
        <f>MAX(INDEX(AG$292:AG$303,$D758)+AG749*(1+$E758),0.01)</f>
        <v/>
      </c>
      <c r="AH758" s="37">
        <f>MAX(INDEX(AH$292:AH$303,$D758)+AH749*(1+$E758),0.01)</f>
        <v/>
      </c>
      <c r="AI758" s="37">
        <f>MAX(INDEX(AI$292:AI$303,$D758)+AI749*(1+$E758),0.01)</f>
        <v/>
      </c>
      <c r="AJ758" s="37">
        <f>MAX(INDEX(AJ$292:AJ$303,$D758)+AJ749*(1+$E758),0.01)</f>
        <v/>
      </c>
      <c r="AK758" s="37">
        <f>MAX(INDEX(AK$292:AK$303,$D758)+AK749*(1+$E758),0.01)</f>
        <v/>
      </c>
      <c r="AL758" s="37">
        <f>MAX(INDEX(AL$292:AL$303,$D758)+AL749*(1+$E758),0.01)</f>
        <v/>
      </c>
      <c r="AM758" s="37">
        <f>MAX(INDEX(AM$292:AM$303,$D758)+AM749*(1+$E758),0.01)</f>
        <v/>
      </c>
      <c r="AN758" s="37">
        <f>MAX(INDEX(AN$292:AN$303,$D758)+AN749*(1+$E758),0.01)</f>
        <v/>
      </c>
      <c r="AO758" s="37">
        <f>MAX(INDEX(AO$292:AO$303,$D758)+AO749*(1+$E758),0.01)</f>
        <v/>
      </c>
      <c r="AP758" s="37">
        <f>MAX(INDEX(AP$292:AP$303,$D758)+AP749*(1+$E758),0.01)</f>
        <v/>
      </c>
      <c r="AQ758" s="37">
        <f>MAX(INDEX(AQ$292:AQ$303,$D758)+AQ749*(1+$E758),0.01)</f>
        <v/>
      </c>
      <c r="AR758" s="37">
        <f>MAX(INDEX(AR$292:AR$303,$D758)+AR749*(1+$E758),0.01)</f>
        <v/>
      </c>
      <c r="AS758" s="37">
        <f>MAX(INDEX(AS$292:AS$303,$D758)+AS749*(1+$E758),0.01)</f>
        <v/>
      </c>
      <c r="AT758" s="37">
        <f>MAX(INDEX(AT$292:AT$303,$D758)+AT749*(1+$E758),0.01)</f>
        <v/>
      </c>
      <c r="AU758" s="37">
        <f>MAX(INDEX(AU$292:AU$303,$D758)+AU749*(1+$E758),0.01)</f>
        <v/>
      </c>
      <c r="AV758" s="37">
        <f>MAX(INDEX(AV$292:AV$303,$D758)+AV749*(1+$E758),0.01)</f>
        <v/>
      </c>
      <c r="AW758" s="37">
        <f>MAX(INDEX(AW$292:AW$303,$D758)+AW749*(1+$E758),0.01)</f>
        <v/>
      </c>
      <c r="AX758" s="37">
        <f>MAX(INDEX(AX$292:AX$303,$D758)+AX749*(1+$E758),0.01)</f>
        <v/>
      </c>
      <c r="AY758" s="40">
        <f>POSTTAX(INDEX(AY$292:AY$303,$D758),AY749,$E758)</f>
        <v/>
      </c>
    </row>
    <row r="759" hidden="1" outlineLevel="2">
      <c r="A759" s="14" t="inlineStr">
        <is>
          <t>atp</t>
        </is>
      </c>
      <c r="B759" s="14" t="inlineStr">
        <is>
          <t>ker</t>
        </is>
      </c>
      <c r="C759" s="14" t="inlineStr">
        <is>
          <t>avi</t>
        </is>
      </c>
      <c r="D759" s="37">
        <f>INDEX(Inputs!$R$5:$R$132,MATCH($B759&amp;"|"&amp;$C759,Inputs!$A$5:$A$132,0))</f>
        <v/>
      </c>
      <c r="E759" s="37">
        <f>INDEX(Inputs!$S$5:$S$132,MATCH($B759&amp;"|"&amp;$C759,Inputs!$A$5:$A$132,0))</f>
        <v/>
      </c>
      <c r="F759" s="36" t="n"/>
      <c r="G759" s="36" t="n"/>
      <c r="H759" s="14">
        <f>INDEX(Variables!$B$5:$B$205,MATCH($A759,Variables!$A$5:$A$205,0))&amp;IF($C759="",""," | "&amp;INDEX(Mapping!$B$5:$B$26,MATCH($C759,Mapping!$A$5:$A$26,0))&amp;" | "&amp;INDEX(Mapping!$B$30:$B$46,MATCH($B759,Mapping!$A$30:$A$46,0)))</f>
        <v/>
      </c>
      <c r="I759" s="14">
        <f>INDEX(Variables!$C$5:$C$205,MATCH($A759,Variables!$A$5:$A$205,0))</f>
        <v/>
      </c>
      <c r="J759" s="14">
        <f>INDEX(Variables!$E$5:$E$205,MATCH($A759,Variables!$A$5:$A$205,0))</f>
        <v/>
      </c>
      <c r="K759" s="11">
        <f>LOWER(Settings!$C$4)&amp;".mit."&amp;$A759&amp;IF($C759="","","."&amp;$C759&amp;"."&amp;$B759)&amp;IF(INDEX(Variables!$D$5:$D$205,MATCH($A759,Variables!$A$5:$A$205,0))="","","."&amp;INDEX(Variables!$D$5:$D$205,MATCH($A759,Variables!$A$5:$A$205,0)))&amp;"."&amp;K$5</f>
        <v/>
      </c>
      <c r="L759" s="38">
        <f>MAX(INDEX(L$292:L$303,$D759)+L750*(1+$E759),0.01)</f>
        <v/>
      </c>
      <c r="M759" s="37">
        <f>MAX(INDEX(M$292:M$303,$D759)+M750*(1+$E759),0.01)</f>
        <v/>
      </c>
      <c r="N759" s="37">
        <f>MAX(INDEX(N$292:N$303,$D759)+N750*(1+$E759),0.01)</f>
        <v/>
      </c>
      <c r="O759" s="37">
        <f>MAX(INDEX(O$292:O$303,$D759)+O750*(1+$E759),0.01)</f>
        <v/>
      </c>
      <c r="P759" s="37">
        <f>MAX(INDEX(P$292:P$303,$D759)+P750*(1+$E759),0.01)</f>
        <v/>
      </c>
      <c r="Q759" s="37">
        <f>MAX(INDEX(Q$292:Q$303,$D759)+Q750*(1+$E759),0.01)</f>
        <v/>
      </c>
      <c r="R759" s="37">
        <f>MAX(INDEX(R$292:R$303,$D759)+R750*(1+$E759),0.01)</f>
        <v/>
      </c>
      <c r="S759" s="37">
        <f>MAX(INDEX(S$292:S$303,$D759)+S750*(1+$E759),0.01)</f>
        <v/>
      </c>
      <c r="T759" s="37">
        <f>MAX(INDEX(T$292:T$303,$D759)+T750*(1+$E759),0.01)</f>
        <v/>
      </c>
      <c r="U759" s="37">
        <f>MAX(INDEX(U$292:U$303,$D759)+U750*(1+$E759),0.01)</f>
        <v/>
      </c>
      <c r="V759" s="37">
        <f>MAX(INDEX(V$292:V$303,$D759)+V750*(1+$E759),0.01)</f>
        <v/>
      </c>
      <c r="W759" s="37">
        <f>MAX(INDEX(W$292:W$303,$D759)+W750*(1+$E759),0.01)</f>
        <v/>
      </c>
      <c r="X759" s="37">
        <f>MAX(INDEX(X$292:X$303,$D759)+X750*(1+$E759),0.01)</f>
        <v/>
      </c>
      <c r="Y759" s="37">
        <f>MAX(INDEX(Y$292:Y$303,$D759)+Y750*(1+$E759),0.01)</f>
        <v/>
      </c>
      <c r="Z759" s="37">
        <f>MAX(INDEX(Z$292:Z$303,$D759)+Z750*(1+$E759),0.01)</f>
        <v/>
      </c>
      <c r="AA759" s="37">
        <f>MAX(INDEX(AA$292:AA$303,$D759)+AA750*(1+$E759),0.01)</f>
        <v/>
      </c>
      <c r="AB759" s="37">
        <f>MAX(INDEX(AB$292:AB$303,$D759)+AB750*(1+$E759),0.01)</f>
        <v/>
      </c>
      <c r="AC759" s="37">
        <f>MAX(INDEX(AC$292:AC$303,$D759)+AC750*(1+$E759),0.01)</f>
        <v/>
      </c>
      <c r="AD759" s="40">
        <f>POSTTAX(INDEX(AD$292:AD$303,$D759),AD750,$E759)</f>
        <v/>
      </c>
      <c r="AF759" s="11">
        <f>LOWER(Settings!$C$4)&amp;".mit."&amp;$A759&amp;IF($C759="","","."&amp;$C759&amp;"."&amp;$B759)&amp;IF(INDEX(Variables!$D$5:$D$205,MATCH($A759,Variables!$A$5:$A$205,0))="","","."&amp;INDEX(Variables!$D$5:$D$205,MATCH($A759,Variables!$A$5:$A$205,0)))&amp;"."&amp;AF$5</f>
        <v/>
      </c>
      <c r="AG759" s="38">
        <f>MAX(INDEX(AG$292:AG$303,$D759)+AG750*(1+$E759),0.01)</f>
        <v/>
      </c>
      <c r="AH759" s="37">
        <f>MAX(INDEX(AH$292:AH$303,$D759)+AH750*(1+$E759),0.01)</f>
        <v/>
      </c>
      <c r="AI759" s="37">
        <f>MAX(INDEX(AI$292:AI$303,$D759)+AI750*(1+$E759),0.01)</f>
        <v/>
      </c>
      <c r="AJ759" s="37">
        <f>MAX(INDEX(AJ$292:AJ$303,$D759)+AJ750*(1+$E759),0.01)</f>
        <v/>
      </c>
      <c r="AK759" s="37">
        <f>MAX(INDEX(AK$292:AK$303,$D759)+AK750*(1+$E759),0.01)</f>
        <v/>
      </c>
      <c r="AL759" s="37">
        <f>MAX(INDEX(AL$292:AL$303,$D759)+AL750*(1+$E759),0.01)</f>
        <v/>
      </c>
      <c r="AM759" s="37">
        <f>MAX(INDEX(AM$292:AM$303,$D759)+AM750*(1+$E759),0.01)</f>
        <v/>
      </c>
      <c r="AN759" s="37">
        <f>MAX(INDEX(AN$292:AN$303,$D759)+AN750*(1+$E759),0.01)</f>
        <v/>
      </c>
      <c r="AO759" s="37">
        <f>MAX(INDEX(AO$292:AO$303,$D759)+AO750*(1+$E759),0.01)</f>
        <v/>
      </c>
      <c r="AP759" s="37">
        <f>MAX(INDEX(AP$292:AP$303,$D759)+AP750*(1+$E759),0.01)</f>
        <v/>
      </c>
      <c r="AQ759" s="37">
        <f>MAX(INDEX(AQ$292:AQ$303,$D759)+AQ750*(1+$E759),0.01)</f>
        <v/>
      </c>
      <c r="AR759" s="37">
        <f>MAX(INDEX(AR$292:AR$303,$D759)+AR750*(1+$E759),0.01)</f>
        <v/>
      </c>
      <c r="AS759" s="37">
        <f>MAX(INDEX(AS$292:AS$303,$D759)+AS750*(1+$E759),0.01)</f>
        <v/>
      </c>
      <c r="AT759" s="37">
        <f>MAX(INDEX(AT$292:AT$303,$D759)+AT750*(1+$E759),0.01)</f>
        <v/>
      </c>
      <c r="AU759" s="37">
        <f>MAX(INDEX(AU$292:AU$303,$D759)+AU750*(1+$E759),0.01)</f>
        <v/>
      </c>
      <c r="AV759" s="37">
        <f>MAX(INDEX(AV$292:AV$303,$D759)+AV750*(1+$E759),0.01)</f>
        <v/>
      </c>
      <c r="AW759" s="37">
        <f>MAX(INDEX(AW$292:AW$303,$D759)+AW750*(1+$E759),0.01)</f>
        <v/>
      </c>
      <c r="AX759" s="37">
        <f>MAX(INDEX(AX$292:AX$303,$D759)+AX750*(1+$E759),0.01)</f>
        <v/>
      </c>
      <c r="AY759" s="40">
        <f>POSTTAX(INDEX(AY$292:AY$303,$D759),AY750,$E759)</f>
        <v/>
      </c>
    </row>
    <row r="760" hidden="1" outlineLevel="2">
      <c r="A760" s="14" t="inlineStr">
        <is>
          <t>atp</t>
        </is>
      </c>
      <c r="B760" s="14" t="inlineStr">
        <is>
          <t>oop</t>
        </is>
      </c>
      <c r="C760" s="14" t="inlineStr">
        <is>
          <t>avi</t>
        </is>
      </c>
      <c r="D760" s="37">
        <f>INDEX(Inputs!$R$5:$R$132,MATCH($B760&amp;"|"&amp;$C760,Inputs!$A$5:$A$132,0))</f>
        <v/>
      </c>
      <c r="E760" s="37">
        <f>INDEX(Inputs!$S$5:$S$132,MATCH($B760&amp;"|"&amp;$C760,Inputs!$A$5:$A$132,0))</f>
        <v/>
      </c>
      <c r="F760" s="36" t="n"/>
      <c r="G760" s="36" t="n"/>
      <c r="H760" s="14">
        <f>INDEX(Variables!$B$5:$B$205,MATCH($A760,Variables!$A$5:$A$205,0))&amp;IF($C760="",""," | "&amp;INDEX(Mapping!$B$5:$B$26,MATCH($C760,Mapping!$A$5:$A$26,0))&amp;" | "&amp;INDEX(Mapping!$B$30:$B$46,MATCH($B760,Mapping!$A$30:$A$46,0)))</f>
        <v/>
      </c>
      <c r="I760" s="14">
        <f>INDEX(Variables!$C$5:$C$205,MATCH($A760,Variables!$A$5:$A$205,0))</f>
        <v/>
      </c>
      <c r="J760" s="14">
        <f>INDEX(Variables!$E$5:$E$205,MATCH($A760,Variables!$A$5:$A$205,0))</f>
        <v/>
      </c>
      <c r="K760" s="11">
        <f>LOWER(Settings!$C$4)&amp;".mit."&amp;$A760&amp;IF($C760="","","."&amp;$C760&amp;"."&amp;$B760)&amp;IF(INDEX(Variables!$D$5:$D$205,MATCH($A760,Variables!$A$5:$A$205,0))="","","."&amp;INDEX(Variables!$D$5:$D$205,MATCH($A760,Variables!$A$5:$A$205,0)))&amp;"."&amp;K$5</f>
        <v/>
      </c>
      <c r="L760" s="38">
        <f>MAX(INDEX(L$292:L$303,$D760)+L751*(1+$E760),0.01)</f>
        <v/>
      </c>
      <c r="M760" s="37">
        <f>MAX(INDEX(M$292:M$303,$D760)+M751*(1+$E760),0.01)</f>
        <v/>
      </c>
      <c r="N760" s="37">
        <f>MAX(INDEX(N$292:N$303,$D760)+N751*(1+$E760),0.01)</f>
        <v/>
      </c>
      <c r="O760" s="37">
        <f>MAX(INDEX(O$292:O$303,$D760)+O751*(1+$E760),0.01)</f>
        <v/>
      </c>
      <c r="P760" s="37">
        <f>MAX(INDEX(P$292:P$303,$D760)+P751*(1+$E760),0.01)</f>
        <v/>
      </c>
      <c r="Q760" s="37">
        <f>MAX(INDEX(Q$292:Q$303,$D760)+Q751*(1+$E760),0.01)</f>
        <v/>
      </c>
      <c r="R760" s="37">
        <f>MAX(INDEX(R$292:R$303,$D760)+R751*(1+$E760),0.01)</f>
        <v/>
      </c>
      <c r="S760" s="37">
        <f>MAX(INDEX(S$292:S$303,$D760)+S751*(1+$E760),0.01)</f>
        <v/>
      </c>
      <c r="T760" s="37">
        <f>MAX(INDEX(T$292:T$303,$D760)+T751*(1+$E760),0.01)</f>
        <v/>
      </c>
      <c r="U760" s="37">
        <f>MAX(INDEX(U$292:U$303,$D760)+U751*(1+$E760),0.01)</f>
        <v/>
      </c>
      <c r="V760" s="37">
        <f>MAX(INDEX(V$292:V$303,$D760)+V751*(1+$E760),0.01)</f>
        <v/>
      </c>
      <c r="W760" s="37">
        <f>MAX(INDEX(W$292:W$303,$D760)+W751*(1+$E760),0.01)</f>
        <v/>
      </c>
      <c r="X760" s="37">
        <f>MAX(INDEX(X$292:X$303,$D760)+X751*(1+$E760),0.01)</f>
        <v/>
      </c>
      <c r="Y760" s="37">
        <f>MAX(INDEX(Y$292:Y$303,$D760)+Y751*(1+$E760),0.01)</f>
        <v/>
      </c>
      <c r="Z760" s="37">
        <f>MAX(INDEX(Z$292:Z$303,$D760)+Z751*(1+$E760),0.01)</f>
        <v/>
      </c>
      <c r="AA760" s="37">
        <f>MAX(INDEX(AA$292:AA$303,$D760)+AA751*(1+$E760),0.01)</f>
        <v/>
      </c>
      <c r="AB760" s="37">
        <f>MAX(INDEX(AB$292:AB$303,$D760)+AB751*(1+$E760),0.01)</f>
        <v/>
      </c>
      <c r="AC760" s="37">
        <f>MAX(INDEX(AC$292:AC$303,$D760)+AC751*(1+$E760),0.01)</f>
        <v/>
      </c>
      <c r="AD760" s="40">
        <f>POSTTAX(INDEX(AD$292:AD$303,$D760),AD751,$E760)</f>
        <v/>
      </c>
      <c r="AF760" s="11">
        <f>LOWER(Settings!$C$4)&amp;".mit."&amp;$A760&amp;IF($C760="","","."&amp;$C760&amp;"."&amp;$B760)&amp;IF(INDEX(Variables!$D$5:$D$205,MATCH($A760,Variables!$A$5:$A$205,0))="","","."&amp;INDEX(Variables!$D$5:$D$205,MATCH($A760,Variables!$A$5:$A$205,0)))&amp;"."&amp;AF$5</f>
        <v/>
      </c>
      <c r="AG760" s="38">
        <f>MAX(INDEX(AG$292:AG$303,$D760)+AG751*(1+$E760),0.01)</f>
        <v/>
      </c>
      <c r="AH760" s="37">
        <f>MAX(INDEX(AH$292:AH$303,$D760)+AH751*(1+$E760),0.01)</f>
        <v/>
      </c>
      <c r="AI760" s="37">
        <f>MAX(INDEX(AI$292:AI$303,$D760)+AI751*(1+$E760),0.01)</f>
        <v/>
      </c>
      <c r="AJ760" s="37">
        <f>MAX(INDEX(AJ$292:AJ$303,$D760)+AJ751*(1+$E760),0.01)</f>
        <v/>
      </c>
      <c r="AK760" s="37">
        <f>MAX(INDEX(AK$292:AK$303,$D760)+AK751*(1+$E760),0.01)</f>
        <v/>
      </c>
      <c r="AL760" s="37">
        <f>MAX(INDEX(AL$292:AL$303,$D760)+AL751*(1+$E760),0.01)</f>
        <v/>
      </c>
      <c r="AM760" s="37">
        <f>MAX(INDEX(AM$292:AM$303,$D760)+AM751*(1+$E760),0.01)</f>
        <v/>
      </c>
      <c r="AN760" s="37">
        <f>MAX(INDEX(AN$292:AN$303,$D760)+AN751*(1+$E760),0.01)</f>
        <v/>
      </c>
      <c r="AO760" s="37">
        <f>MAX(INDEX(AO$292:AO$303,$D760)+AO751*(1+$E760),0.01)</f>
        <v/>
      </c>
      <c r="AP760" s="37">
        <f>MAX(INDEX(AP$292:AP$303,$D760)+AP751*(1+$E760),0.01)</f>
        <v/>
      </c>
      <c r="AQ760" s="37">
        <f>MAX(INDEX(AQ$292:AQ$303,$D760)+AQ751*(1+$E760),0.01)</f>
        <v/>
      </c>
      <c r="AR760" s="37">
        <f>MAX(INDEX(AR$292:AR$303,$D760)+AR751*(1+$E760),0.01)</f>
        <v/>
      </c>
      <c r="AS760" s="37">
        <f>MAX(INDEX(AS$292:AS$303,$D760)+AS751*(1+$E760),0.01)</f>
        <v/>
      </c>
      <c r="AT760" s="37">
        <f>MAX(INDEX(AT$292:AT$303,$D760)+AT751*(1+$E760),0.01)</f>
        <v/>
      </c>
      <c r="AU760" s="37">
        <f>MAX(INDEX(AU$292:AU$303,$D760)+AU751*(1+$E760),0.01)</f>
        <v/>
      </c>
      <c r="AV760" s="37">
        <f>MAX(INDEX(AV$292:AV$303,$D760)+AV751*(1+$E760),0.01)</f>
        <v/>
      </c>
      <c r="AW760" s="37">
        <f>MAX(INDEX(AW$292:AW$303,$D760)+AW751*(1+$E760),0.01)</f>
        <v/>
      </c>
      <c r="AX760" s="37">
        <f>MAX(INDEX(AX$292:AX$303,$D760)+AX751*(1+$E760),0.01)</f>
        <v/>
      </c>
      <c r="AY760" s="40">
        <f>POSTTAX(INDEX(AY$292:AY$303,$D760),AY751,$E760)</f>
        <v/>
      </c>
    </row>
    <row r="761" hidden="1" outlineLevel="2">
      <c r="A761" s="14" t="inlineStr">
        <is>
          <t>atp</t>
        </is>
      </c>
      <c r="B761" s="14" t="inlineStr">
        <is>
          <t>bio</t>
        </is>
      </c>
      <c r="C761" s="14" t="inlineStr">
        <is>
          <t>avi</t>
        </is>
      </c>
      <c r="D761" s="37">
        <f>INDEX(Inputs!$R$5:$R$132,MATCH($B761&amp;"|"&amp;$C761,Inputs!$A$5:$A$132,0))</f>
        <v/>
      </c>
      <c r="E761" s="37">
        <f>INDEX(Inputs!$S$5:$S$132,MATCH($B761&amp;"|"&amp;$C761,Inputs!$A$5:$A$132,0))</f>
        <v/>
      </c>
      <c r="F761" s="36" t="n"/>
      <c r="G761" s="36" t="n"/>
      <c r="H761" s="14">
        <f>INDEX(Variables!$B$5:$B$205,MATCH($A761,Variables!$A$5:$A$205,0))&amp;IF($C761="",""," | "&amp;INDEX(Mapping!$B$5:$B$26,MATCH($C761,Mapping!$A$5:$A$26,0))&amp;" | "&amp;INDEX(Mapping!$B$30:$B$46,MATCH($B761,Mapping!$A$30:$A$46,0)))</f>
        <v/>
      </c>
      <c r="I761" s="14">
        <f>INDEX(Variables!$C$5:$C$205,MATCH($A761,Variables!$A$5:$A$205,0))</f>
        <v/>
      </c>
      <c r="J761" s="14">
        <f>INDEX(Variables!$E$5:$E$205,MATCH($A761,Variables!$A$5:$A$205,0))</f>
        <v/>
      </c>
      <c r="K761" s="11">
        <f>LOWER(Settings!$C$4)&amp;".mit."&amp;$A761&amp;IF($C761="","","."&amp;$C761&amp;"."&amp;$B761)&amp;IF(INDEX(Variables!$D$5:$D$205,MATCH($A761,Variables!$A$5:$A$205,0))="","","."&amp;INDEX(Variables!$D$5:$D$205,MATCH($A761,Variables!$A$5:$A$205,0)))&amp;"."&amp;K$5</f>
        <v/>
      </c>
      <c r="L761" s="38">
        <f>MAX(INDEX(L$292:L$303,$D761)+L752*(1+$E761),0.01)</f>
        <v/>
      </c>
      <c r="M761" s="37">
        <f>MAX(INDEX(M$292:M$303,$D761)+M752*(1+$E761),0.01)</f>
        <v/>
      </c>
      <c r="N761" s="37">
        <f>MAX(INDEX(N$292:N$303,$D761)+N752*(1+$E761),0.01)</f>
        <v/>
      </c>
      <c r="O761" s="37">
        <f>MAX(INDEX(O$292:O$303,$D761)+O752*(1+$E761),0.01)</f>
        <v/>
      </c>
      <c r="P761" s="37">
        <f>MAX(INDEX(P$292:P$303,$D761)+P752*(1+$E761),0.01)</f>
        <v/>
      </c>
      <c r="Q761" s="37">
        <f>MAX(INDEX(Q$292:Q$303,$D761)+Q752*(1+$E761),0.01)</f>
        <v/>
      </c>
      <c r="R761" s="37">
        <f>MAX(INDEX(R$292:R$303,$D761)+R752*(1+$E761),0.01)</f>
        <v/>
      </c>
      <c r="S761" s="37">
        <f>MAX(INDEX(S$292:S$303,$D761)+S752*(1+$E761),0.01)</f>
        <v/>
      </c>
      <c r="T761" s="37">
        <f>MAX(INDEX(T$292:T$303,$D761)+T752*(1+$E761),0.01)</f>
        <v/>
      </c>
      <c r="U761" s="37">
        <f>MAX(INDEX(U$292:U$303,$D761)+U752*(1+$E761),0.01)</f>
        <v/>
      </c>
      <c r="V761" s="37">
        <f>MAX(INDEX(V$292:V$303,$D761)+V752*(1+$E761),0.01)</f>
        <v/>
      </c>
      <c r="W761" s="37">
        <f>MAX(INDEX(W$292:W$303,$D761)+W752*(1+$E761),0.01)</f>
        <v/>
      </c>
      <c r="X761" s="37">
        <f>MAX(INDEX(X$292:X$303,$D761)+X752*(1+$E761),0.01)</f>
        <v/>
      </c>
      <c r="Y761" s="37">
        <f>MAX(INDEX(Y$292:Y$303,$D761)+Y752*(1+$E761),0.01)</f>
        <v/>
      </c>
      <c r="Z761" s="37">
        <f>MAX(INDEX(Z$292:Z$303,$D761)+Z752*(1+$E761),0.01)</f>
        <v/>
      </c>
      <c r="AA761" s="37">
        <f>MAX(INDEX(AA$292:AA$303,$D761)+AA752*(1+$E761),0.01)</f>
        <v/>
      </c>
      <c r="AB761" s="37">
        <f>MAX(INDEX(AB$292:AB$303,$D761)+AB752*(1+$E761),0.01)</f>
        <v/>
      </c>
      <c r="AC761" s="37">
        <f>MAX(INDEX(AC$292:AC$303,$D761)+AC752*(1+$E761),0.01)</f>
        <v/>
      </c>
      <c r="AD761" s="40">
        <f>POSTTAX(INDEX(AD$292:AD$303,$D761),AD752,$E761)</f>
        <v/>
      </c>
      <c r="AF761" s="11">
        <f>LOWER(Settings!$C$4)&amp;".mit."&amp;$A761&amp;IF($C761="","","."&amp;$C761&amp;"."&amp;$B761)&amp;IF(INDEX(Variables!$D$5:$D$205,MATCH($A761,Variables!$A$5:$A$205,0))="","","."&amp;INDEX(Variables!$D$5:$D$205,MATCH($A761,Variables!$A$5:$A$205,0)))&amp;"."&amp;AF$5</f>
        <v/>
      </c>
      <c r="AG761" s="38">
        <f>MAX(INDEX(AG$292:AG$303,$D761)+AG752*(1+$E761),0.01)</f>
        <v/>
      </c>
      <c r="AH761" s="37">
        <f>MAX(INDEX(AH$292:AH$303,$D761)+AH752*(1+$E761),0.01)</f>
        <v/>
      </c>
      <c r="AI761" s="37">
        <f>MAX(INDEX(AI$292:AI$303,$D761)+AI752*(1+$E761),0.01)</f>
        <v/>
      </c>
      <c r="AJ761" s="37">
        <f>MAX(INDEX(AJ$292:AJ$303,$D761)+AJ752*(1+$E761),0.01)</f>
        <v/>
      </c>
      <c r="AK761" s="37">
        <f>MAX(INDEX(AK$292:AK$303,$D761)+AK752*(1+$E761),0.01)</f>
        <v/>
      </c>
      <c r="AL761" s="37">
        <f>MAX(INDEX(AL$292:AL$303,$D761)+AL752*(1+$E761),0.01)</f>
        <v/>
      </c>
      <c r="AM761" s="37">
        <f>MAX(INDEX(AM$292:AM$303,$D761)+AM752*(1+$E761),0.01)</f>
        <v/>
      </c>
      <c r="AN761" s="37">
        <f>MAX(INDEX(AN$292:AN$303,$D761)+AN752*(1+$E761),0.01)</f>
        <v/>
      </c>
      <c r="AO761" s="37">
        <f>MAX(INDEX(AO$292:AO$303,$D761)+AO752*(1+$E761),0.01)</f>
        <v/>
      </c>
      <c r="AP761" s="37">
        <f>MAX(INDEX(AP$292:AP$303,$D761)+AP752*(1+$E761),0.01)</f>
        <v/>
      </c>
      <c r="AQ761" s="37">
        <f>MAX(INDEX(AQ$292:AQ$303,$D761)+AQ752*(1+$E761),0.01)</f>
        <v/>
      </c>
      <c r="AR761" s="37">
        <f>MAX(INDEX(AR$292:AR$303,$D761)+AR752*(1+$E761),0.01)</f>
        <v/>
      </c>
      <c r="AS761" s="37">
        <f>MAX(INDEX(AS$292:AS$303,$D761)+AS752*(1+$E761),0.01)</f>
        <v/>
      </c>
      <c r="AT761" s="37">
        <f>MAX(INDEX(AT$292:AT$303,$D761)+AT752*(1+$E761),0.01)</f>
        <v/>
      </c>
      <c r="AU761" s="37">
        <f>MAX(INDEX(AU$292:AU$303,$D761)+AU752*(1+$E761),0.01)</f>
        <v/>
      </c>
      <c r="AV761" s="37">
        <f>MAX(INDEX(AV$292:AV$303,$D761)+AV752*(1+$E761),0.01)</f>
        <v/>
      </c>
      <c r="AW761" s="37">
        <f>MAX(INDEX(AW$292:AW$303,$D761)+AW752*(1+$E761),0.01)</f>
        <v/>
      </c>
      <c r="AX761" s="37">
        <f>MAX(INDEX(AX$292:AX$303,$D761)+AX752*(1+$E761),0.01)</f>
        <v/>
      </c>
      <c r="AY761" s="40">
        <f>POSTTAX(INDEX(AY$292:AY$303,$D761),AY752,$E761)</f>
        <v/>
      </c>
    </row>
    <row r="762" hidden="1" outlineLevel="2"/>
    <row r="763" hidden="1" outlineLevel="2">
      <c r="A763" s="14" t="inlineStr">
        <is>
          <t>shp</t>
        </is>
      </c>
      <c r="B763" s="14" t="inlineStr">
        <is>
          <t>coa</t>
        </is>
      </c>
      <c r="C763" s="14" t="inlineStr">
        <is>
          <t>avi</t>
        </is>
      </c>
      <c r="D763" s="37">
        <f>INDEX(Inputs!$M$5:$M$132,MATCH($B763&amp;"|"&amp;$C763,Inputs!$A$5:$A$132,0))</f>
        <v/>
      </c>
      <c r="E763" s="37">
        <f>INDEX(Inputs!$T$5:$T$132,MATCH($B763&amp;"|"&amp;$C763,Inputs!$A$5:$A$132,0))</f>
        <v/>
      </c>
      <c r="F763" s="37">
        <f>INDEX(Inputs!$K$5:$K$132,MATCH($B763&amp;"|"&amp;$C763,Inputs!$A$5:$A$132,0))</f>
        <v/>
      </c>
      <c r="G763" s="36" t="n"/>
      <c r="H763" s="14">
        <f>INDEX(Variables!$B$5:$B$205,MATCH($A763,Variables!$A$5:$A$205,0))&amp;IF($C763="",""," | "&amp;INDEX(Mapping!$B$5:$B$26,MATCH($C763,Mapping!$A$5:$A$26,0))&amp;" | "&amp;INDEX(Mapping!$B$30:$B$46,MATCH($B763,Mapping!$A$30:$A$46,0)))</f>
        <v/>
      </c>
      <c r="I763" s="14">
        <f>INDEX(Variables!$C$5:$C$205,MATCH($A763,Variables!$A$5:$A$205,0))</f>
        <v/>
      </c>
      <c r="J763" s="14">
        <f>INDEX(Variables!$E$5:$E$205,MATCH($A763,Variables!$A$5:$A$205,0))</f>
        <v/>
      </c>
      <c r="K763" s="11">
        <f>LOWER(Settings!$C$4)&amp;".mit."&amp;$A763&amp;IF($C763="","","."&amp;$C763&amp;"."&amp;$B763)&amp;IF(INDEX(Variables!$D$5:$D$205,MATCH($A763,Variables!$A$5:$A$205,0))="","","."&amp;INDEX(Variables!$D$5:$D$205,MATCH($A763,Variables!$A$5:$A$205,0)))&amp;"."&amp;K$5</f>
        <v/>
      </c>
      <c r="L763" s="38">
        <f>(INDEX(L$235:L$238,$D763)*INDEX(L$239:L$255,$F763)+L$194*INDEX(L$121:L$137,$F763)*INDEX(L$151:L$167,$F763))*$E763</f>
        <v/>
      </c>
      <c r="M763" s="37">
        <f>(INDEX(M$235:M$238,$D763)*INDEX(M$239:M$255,$F763)+M$194*INDEX(M$121:M$137,$F763)*INDEX(M$151:M$167,$F763))*$E763</f>
        <v/>
      </c>
      <c r="N763" s="37">
        <f>(INDEX(N$235:N$238,$D763)*INDEX(N$239:N$255,$F763)+N$194*INDEX(N$121:N$137,$F763)*INDEX(N$151:N$167,$F763))*$E763</f>
        <v/>
      </c>
      <c r="O763" s="37">
        <f>(INDEX(O$235:O$238,$D763)*INDEX(O$239:O$255,$F763)+O$194*INDEX(O$121:O$137,$F763)*INDEX(O$151:O$167,$F763))*$E763</f>
        <v/>
      </c>
      <c r="P763" s="37">
        <f>(INDEX(P$235:P$238,$D763)*INDEX(P$239:P$255,$F763)+P$194*INDEX(P$121:P$137,$F763)*INDEX(P$151:P$167,$F763))*$E763</f>
        <v/>
      </c>
      <c r="Q763" s="37">
        <f>(INDEX(Q$235:Q$238,$D763)*INDEX(Q$239:Q$255,$F763)+Q$194*INDEX(Q$121:Q$137,$F763)*INDEX(Q$151:Q$167,$F763))*$E763</f>
        <v/>
      </c>
      <c r="R763" s="37">
        <f>(INDEX(R$235:R$238,$D763)*INDEX(R$239:R$255,$F763)+R$194*INDEX(R$121:R$137,$F763)*INDEX(R$151:R$167,$F763))*$E763</f>
        <v/>
      </c>
      <c r="S763" s="37">
        <f>(INDEX(S$235:S$238,$D763)*INDEX(S$239:S$255,$F763)+S$194*INDEX(S$121:S$137,$F763)*INDEX(S$151:S$167,$F763))*$E763</f>
        <v/>
      </c>
      <c r="T763" s="37">
        <f>(INDEX(T$235:T$238,$D763)*INDEX(T$239:T$255,$F763)+T$194*INDEX(T$121:T$137,$F763)*INDEX(T$151:T$167,$F763))*$E763</f>
        <v/>
      </c>
      <c r="U763" s="37">
        <f>(INDEX(U$235:U$238,$D763)*INDEX(U$239:U$255,$F763)+U$194*INDEX(U$121:U$137,$F763)*INDEX(U$151:U$167,$F763))*$E763</f>
        <v/>
      </c>
      <c r="V763" s="37">
        <f>(INDEX(V$235:V$238,$D763)*INDEX(V$239:V$255,$F763)+V$194*INDEX(V$121:V$137,$F763)*INDEX(V$151:V$167,$F763))*$E763</f>
        <v/>
      </c>
      <c r="W763" s="37">
        <f>(INDEX(W$235:W$238,$D763)*INDEX(W$239:W$255,$F763)+W$194*INDEX(W$121:W$137,$F763)*INDEX(W$151:W$167,$F763))*$E763</f>
        <v/>
      </c>
      <c r="X763" s="37">
        <f>(INDEX(X$235:X$238,$D763)*INDEX(X$239:X$255,$F763)+X$194*INDEX(X$121:X$137,$F763)*INDEX(X$151:X$167,$F763))*$E763</f>
        <v/>
      </c>
      <c r="Y763" s="37">
        <f>(INDEX(Y$235:Y$238,$D763)*INDEX(Y$239:Y$255,$F763)+Y$194*INDEX(Y$121:Y$137,$F763)*INDEX(Y$151:Y$167,$F763))*$E763</f>
        <v/>
      </c>
      <c r="Z763" s="37">
        <f>(INDEX(Z$235:Z$238,$D763)*INDEX(Z$239:Z$255,$F763)+Z$194*INDEX(Z$121:Z$137,$F763)*INDEX(Z$151:Z$167,$F763))*$E763</f>
        <v/>
      </c>
      <c r="AA763" s="37">
        <f>(INDEX(AA$235:AA$238,$D763)*INDEX(AA$239:AA$255,$F763)+AA$194*INDEX(AA$121:AA$137,$F763)*INDEX(AA$151:AA$167,$F763))*$E763</f>
        <v/>
      </c>
      <c r="AB763" s="37">
        <f>(INDEX(AB$235:AB$238,$D763)*INDEX(AB$239:AB$255,$F763)+AB$194*INDEX(AB$121:AB$137,$F763)*INDEX(AB$151:AB$167,$F763))*$E763</f>
        <v/>
      </c>
      <c r="AC763" s="37">
        <f>(INDEX(AC$235:AC$238,$D763)*INDEX(AC$239:AC$255,$F763)+AC$194*INDEX(AC$121:AC$137,$F763)*INDEX(AC$151:AC$167,$F763))*$E763</f>
        <v/>
      </c>
      <c r="AD763" s="40">
        <f>SHADOWEFF(INDEX(AD$235:AD$238,$D763),INDEX(AD$239:AD$255,$F763),AD$194,INDEX(AD$121:AD$137,$F763),INDEX(AD$151:AD$167,$F763),$E763)</f>
        <v/>
      </c>
      <c r="AF763" s="11">
        <f>LOWER(Settings!$C$4)&amp;".mit."&amp;$A763&amp;IF($C763="","","."&amp;$C763&amp;"."&amp;$B763)&amp;IF(INDEX(Variables!$D$5:$D$205,MATCH($A763,Variables!$A$5:$A$205,0))="","","."&amp;INDEX(Variables!$D$5:$D$205,MATCH($A763,Variables!$A$5:$A$205,0)))&amp;"."&amp;AF$5</f>
        <v/>
      </c>
      <c r="AG763" s="38">
        <f>(INDEX(AG$235:AG$238,$D763)*INDEX(AG$239:AG$255,$F763)+AG$194*INDEX(AG$121:AG$137,$F763)*INDEX(AG$151:AG$167,$F763))*$E763</f>
        <v/>
      </c>
      <c r="AH763" s="37">
        <f>(INDEX(AH$235:AH$238,$D763)*INDEX(AH$239:AH$255,$F763)+AH$194*INDEX(AH$121:AH$137,$F763)*INDEX(AH$151:AH$167,$F763))*$E763</f>
        <v/>
      </c>
      <c r="AI763" s="37">
        <f>(INDEX(AI$235:AI$238,$D763)*INDEX(AI$239:AI$255,$F763)+AI$194*INDEX(AI$121:AI$137,$F763)*INDEX(AI$151:AI$167,$F763))*$E763</f>
        <v/>
      </c>
      <c r="AJ763" s="37">
        <f>(INDEX(AJ$235:AJ$238,$D763)*INDEX(AJ$239:AJ$255,$F763)+AJ$194*INDEX(AJ$121:AJ$137,$F763)*INDEX(AJ$151:AJ$167,$F763))*$E763</f>
        <v/>
      </c>
      <c r="AK763" s="37">
        <f>(INDEX(AK$235:AK$238,$D763)*INDEX(AK$239:AK$255,$F763)+AK$194*INDEX(AK$121:AK$137,$F763)*INDEX(AK$151:AK$167,$F763))*$E763</f>
        <v/>
      </c>
      <c r="AL763" s="37">
        <f>(INDEX(AL$235:AL$238,$D763)*INDEX(AL$239:AL$255,$F763)+AL$194*INDEX(AL$121:AL$137,$F763)*INDEX(AL$151:AL$167,$F763))*$E763</f>
        <v/>
      </c>
      <c r="AM763" s="37">
        <f>(INDEX(AM$235:AM$238,$D763)*INDEX(AM$239:AM$255,$F763)+AM$194*INDEX(AM$121:AM$137,$F763)*INDEX(AM$151:AM$167,$F763))*$E763</f>
        <v/>
      </c>
      <c r="AN763" s="37">
        <f>(INDEX(AN$235:AN$238,$D763)*INDEX(AN$239:AN$255,$F763)+AN$194*INDEX(AN$121:AN$137,$F763)*INDEX(AN$151:AN$167,$F763))*$E763</f>
        <v/>
      </c>
      <c r="AO763" s="37">
        <f>(INDEX(AO$235:AO$238,$D763)*INDEX(AO$239:AO$255,$F763)+AO$194*INDEX(AO$121:AO$137,$F763)*INDEX(AO$151:AO$167,$F763))*$E763</f>
        <v/>
      </c>
      <c r="AP763" s="37">
        <f>(INDEX(AP$235:AP$238,$D763)*INDEX(AP$239:AP$255,$F763)+AP$194*INDEX(AP$121:AP$137,$F763)*INDEX(AP$151:AP$167,$F763))*$E763</f>
        <v/>
      </c>
      <c r="AQ763" s="37">
        <f>(INDEX(AQ$235:AQ$238,$D763)*INDEX(AQ$239:AQ$255,$F763)+AQ$194*INDEX(AQ$121:AQ$137,$F763)*INDEX(AQ$151:AQ$167,$F763))*$E763</f>
        <v/>
      </c>
      <c r="AR763" s="37">
        <f>(INDEX(AR$235:AR$238,$D763)*INDEX(AR$239:AR$255,$F763)+AR$194*INDEX(AR$121:AR$137,$F763)*INDEX(AR$151:AR$167,$F763))*$E763</f>
        <v/>
      </c>
      <c r="AS763" s="37">
        <f>(INDEX(AS$235:AS$238,$D763)*INDEX(AS$239:AS$255,$F763)+AS$194*INDEX(AS$121:AS$137,$F763)*INDEX(AS$151:AS$167,$F763))*$E763</f>
        <v/>
      </c>
      <c r="AT763" s="37">
        <f>(INDEX(AT$235:AT$238,$D763)*INDEX(AT$239:AT$255,$F763)+AT$194*INDEX(AT$121:AT$137,$F763)*INDEX(AT$151:AT$167,$F763))*$E763</f>
        <v/>
      </c>
      <c r="AU763" s="37">
        <f>(INDEX(AU$235:AU$238,$D763)*INDEX(AU$239:AU$255,$F763)+AU$194*INDEX(AU$121:AU$137,$F763)*INDEX(AU$151:AU$167,$F763))*$E763</f>
        <v/>
      </c>
      <c r="AV763" s="37">
        <f>(INDEX(AV$235:AV$238,$D763)*INDEX(AV$239:AV$255,$F763)+AV$194*INDEX(AV$121:AV$137,$F763)*INDEX(AV$151:AV$167,$F763))*$E763</f>
        <v/>
      </c>
      <c r="AW763" s="37">
        <f>(INDEX(AW$235:AW$238,$D763)*INDEX(AW$239:AW$255,$F763)+AW$194*INDEX(AW$121:AW$137,$F763)*INDEX(AW$151:AW$167,$F763))*$E763</f>
        <v/>
      </c>
      <c r="AX763" s="37">
        <f>(INDEX(AX$235:AX$238,$D763)*INDEX(AX$239:AX$255,$F763)+AX$194*INDEX(AX$121:AX$137,$F763)*INDEX(AX$151:AX$167,$F763))*$E763</f>
        <v/>
      </c>
      <c r="AY763" s="40">
        <f>SHADOWEFF(INDEX(AY$235:AY$238,$D763),INDEX(AY$239:AY$255,$F763),AY$194,INDEX(AY$121:AY$137,$F763),INDEX(AY$151:AY$167,$F763),$E763)</f>
        <v/>
      </c>
    </row>
    <row r="764" hidden="1" outlineLevel="2">
      <c r="A764" s="14" t="inlineStr">
        <is>
          <t>shp</t>
        </is>
      </c>
      <c r="B764" s="14" t="inlineStr">
        <is>
          <t>nga</t>
        </is>
      </c>
      <c r="C764" s="14" t="inlineStr">
        <is>
          <t>avi</t>
        </is>
      </c>
      <c r="D764" s="37">
        <f>INDEX(Inputs!$M$5:$M$132,MATCH($B764&amp;"|"&amp;$C764,Inputs!$A$5:$A$132,0))</f>
        <v/>
      </c>
      <c r="E764" s="37">
        <f>INDEX(Inputs!$T$5:$T$132,MATCH($B764&amp;"|"&amp;$C764,Inputs!$A$5:$A$132,0))</f>
        <v/>
      </c>
      <c r="F764" s="37">
        <f>INDEX(Inputs!$K$5:$K$132,MATCH($B764&amp;"|"&amp;$C764,Inputs!$A$5:$A$132,0))</f>
        <v/>
      </c>
      <c r="G764" s="36" t="n"/>
      <c r="H764" s="14">
        <f>INDEX(Variables!$B$5:$B$205,MATCH($A764,Variables!$A$5:$A$205,0))&amp;IF($C764="",""," | "&amp;INDEX(Mapping!$B$5:$B$26,MATCH($C764,Mapping!$A$5:$A$26,0))&amp;" | "&amp;INDEX(Mapping!$B$30:$B$46,MATCH($B764,Mapping!$A$30:$A$46,0)))</f>
        <v/>
      </c>
      <c r="I764" s="14">
        <f>INDEX(Variables!$C$5:$C$205,MATCH($A764,Variables!$A$5:$A$205,0))</f>
        <v/>
      </c>
      <c r="J764" s="14">
        <f>INDEX(Variables!$E$5:$E$205,MATCH($A764,Variables!$A$5:$A$205,0))</f>
        <v/>
      </c>
      <c r="K764" s="11">
        <f>LOWER(Settings!$C$4)&amp;".mit."&amp;$A764&amp;IF($C764="","","."&amp;$C764&amp;"."&amp;$B764)&amp;IF(INDEX(Variables!$D$5:$D$205,MATCH($A764,Variables!$A$5:$A$205,0))="","","."&amp;INDEX(Variables!$D$5:$D$205,MATCH($A764,Variables!$A$5:$A$205,0)))&amp;"."&amp;K$5</f>
        <v/>
      </c>
      <c r="L764" s="38">
        <f>(INDEX(L$235:L$238,$D764)*INDEX(L$239:L$255,$F764)+L$194*INDEX(L$121:L$137,$F764)*INDEX(L$151:L$167,$F764))*$E764</f>
        <v/>
      </c>
      <c r="M764" s="37">
        <f>(INDEX(M$235:M$238,$D764)*INDEX(M$239:M$255,$F764)+M$194*INDEX(M$121:M$137,$F764)*INDEX(M$151:M$167,$F764))*$E764</f>
        <v/>
      </c>
      <c r="N764" s="37">
        <f>(INDEX(N$235:N$238,$D764)*INDEX(N$239:N$255,$F764)+N$194*INDEX(N$121:N$137,$F764)*INDEX(N$151:N$167,$F764))*$E764</f>
        <v/>
      </c>
      <c r="O764" s="37">
        <f>(INDEX(O$235:O$238,$D764)*INDEX(O$239:O$255,$F764)+O$194*INDEX(O$121:O$137,$F764)*INDEX(O$151:O$167,$F764))*$E764</f>
        <v/>
      </c>
      <c r="P764" s="37">
        <f>(INDEX(P$235:P$238,$D764)*INDEX(P$239:P$255,$F764)+P$194*INDEX(P$121:P$137,$F764)*INDEX(P$151:P$167,$F764))*$E764</f>
        <v/>
      </c>
      <c r="Q764" s="37">
        <f>(INDEX(Q$235:Q$238,$D764)*INDEX(Q$239:Q$255,$F764)+Q$194*INDEX(Q$121:Q$137,$F764)*INDEX(Q$151:Q$167,$F764))*$E764</f>
        <v/>
      </c>
      <c r="R764" s="37">
        <f>(INDEX(R$235:R$238,$D764)*INDEX(R$239:R$255,$F764)+R$194*INDEX(R$121:R$137,$F764)*INDEX(R$151:R$167,$F764))*$E764</f>
        <v/>
      </c>
      <c r="S764" s="37">
        <f>(INDEX(S$235:S$238,$D764)*INDEX(S$239:S$255,$F764)+S$194*INDEX(S$121:S$137,$F764)*INDEX(S$151:S$167,$F764))*$E764</f>
        <v/>
      </c>
      <c r="T764" s="37">
        <f>(INDEX(T$235:T$238,$D764)*INDEX(T$239:T$255,$F764)+T$194*INDEX(T$121:T$137,$F764)*INDEX(T$151:T$167,$F764))*$E764</f>
        <v/>
      </c>
      <c r="U764" s="37">
        <f>(INDEX(U$235:U$238,$D764)*INDEX(U$239:U$255,$F764)+U$194*INDEX(U$121:U$137,$F764)*INDEX(U$151:U$167,$F764))*$E764</f>
        <v/>
      </c>
      <c r="V764" s="37">
        <f>(INDEX(V$235:V$238,$D764)*INDEX(V$239:V$255,$F764)+V$194*INDEX(V$121:V$137,$F764)*INDEX(V$151:V$167,$F764))*$E764</f>
        <v/>
      </c>
      <c r="W764" s="37">
        <f>(INDEX(W$235:W$238,$D764)*INDEX(W$239:W$255,$F764)+W$194*INDEX(W$121:W$137,$F764)*INDEX(W$151:W$167,$F764))*$E764</f>
        <v/>
      </c>
      <c r="X764" s="37">
        <f>(INDEX(X$235:X$238,$D764)*INDEX(X$239:X$255,$F764)+X$194*INDEX(X$121:X$137,$F764)*INDEX(X$151:X$167,$F764))*$E764</f>
        <v/>
      </c>
      <c r="Y764" s="37">
        <f>(INDEX(Y$235:Y$238,$D764)*INDEX(Y$239:Y$255,$F764)+Y$194*INDEX(Y$121:Y$137,$F764)*INDEX(Y$151:Y$167,$F764))*$E764</f>
        <v/>
      </c>
      <c r="Z764" s="37">
        <f>(INDEX(Z$235:Z$238,$D764)*INDEX(Z$239:Z$255,$F764)+Z$194*INDEX(Z$121:Z$137,$F764)*INDEX(Z$151:Z$167,$F764))*$E764</f>
        <v/>
      </c>
      <c r="AA764" s="37">
        <f>(INDEX(AA$235:AA$238,$D764)*INDEX(AA$239:AA$255,$F764)+AA$194*INDEX(AA$121:AA$137,$F764)*INDEX(AA$151:AA$167,$F764))*$E764</f>
        <v/>
      </c>
      <c r="AB764" s="37">
        <f>(INDEX(AB$235:AB$238,$D764)*INDEX(AB$239:AB$255,$F764)+AB$194*INDEX(AB$121:AB$137,$F764)*INDEX(AB$151:AB$167,$F764))*$E764</f>
        <v/>
      </c>
      <c r="AC764" s="37">
        <f>(INDEX(AC$235:AC$238,$D764)*INDEX(AC$239:AC$255,$F764)+AC$194*INDEX(AC$121:AC$137,$F764)*INDEX(AC$151:AC$167,$F764))*$E764</f>
        <v/>
      </c>
      <c r="AD764" s="40">
        <f>SHADOWEFF(INDEX(AD$235:AD$238,$D764),INDEX(AD$239:AD$255,$F764),AD$194,INDEX(AD$121:AD$137,$F764),INDEX(AD$151:AD$167,$F764),$E764)</f>
        <v/>
      </c>
      <c r="AF764" s="11">
        <f>LOWER(Settings!$C$4)&amp;".mit."&amp;$A764&amp;IF($C764="","","."&amp;$C764&amp;"."&amp;$B764)&amp;IF(INDEX(Variables!$D$5:$D$205,MATCH($A764,Variables!$A$5:$A$205,0))="","","."&amp;INDEX(Variables!$D$5:$D$205,MATCH($A764,Variables!$A$5:$A$205,0)))&amp;"."&amp;AF$5</f>
        <v/>
      </c>
      <c r="AG764" s="38">
        <f>(INDEX(AG$235:AG$238,$D764)*INDEX(AG$239:AG$255,$F764)+AG$194*INDEX(AG$121:AG$137,$F764)*INDEX(AG$151:AG$167,$F764))*$E764</f>
        <v/>
      </c>
      <c r="AH764" s="37">
        <f>(INDEX(AH$235:AH$238,$D764)*INDEX(AH$239:AH$255,$F764)+AH$194*INDEX(AH$121:AH$137,$F764)*INDEX(AH$151:AH$167,$F764))*$E764</f>
        <v/>
      </c>
      <c r="AI764" s="37">
        <f>(INDEX(AI$235:AI$238,$D764)*INDEX(AI$239:AI$255,$F764)+AI$194*INDEX(AI$121:AI$137,$F764)*INDEX(AI$151:AI$167,$F764))*$E764</f>
        <v/>
      </c>
      <c r="AJ764" s="37">
        <f>(INDEX(AJ$235:AJ$238,$D764)*INDEX(AJ$239:AJ$255,$F764)+AJ$194*INDEX(AJ$121:AJ$137,$F764)*INDEX(AJ$151:AJ$167,$F764))*$E764</f>
        <v/>
      </c>
      <c r="AK764" s="37">
        <f>(INDEX(AK$235:AK$238,$D764)*INDEX(AK$239:AK$255,$F764)+AK$194*INDEX(AK$121:AK$137,$F764)*INDEX(AK$151:AK$167,$F764))*$E764</f>
        <v/>
      </c>
      <c r="AL764" s="37">
        <f>(INDEX(AL$235:AL$238,$D764)*INDEX(AL$239:AL$255,$F764)+AL$194*INDEX(AL$121:AL$137,$F764)*INDEX(AL$151:AL$167,$F764))*$E764</f>
        <v/>
      </c>
      <c r="AM764" s="37">
        <f>(INDEX(AM$235:AM$238,$D764)*INDEX(AM$239:AM$255,$F764)+AM$194*INDEX(AM$121:AM$137,$F764)*INDEX(AM$151:AM$167,$F764))*$E764</f>
        <v/>
      </c>
      <c r="AN764" s="37">
        <f>(INDEX(AN$235:AN$238,$D764)*INDEX(AN$239:AN$255,$F764)+AN$194*INDEX(AN$121:AN$137,$F764)*INDEX(AN$151:AN$167,$F764))*$E764</f>
        <v/>
      </c>
      <c r="AO764" s="37">
        <f>(INDEX(AO$235:AO$238,$D764)*INDEX(AO$239:AO$255,$F764)+AO$194*INDEX(AO$121:AO$137,$F764)*INDEX(AO$151:AO$167,$F764))*$E764</f>
        <v/>
      </c>
      <c r="AP764" s="37">
        <f>(INDEX(AP$235:AP$238,$D764)*INDEX(AP$239:AP$255,$F764)+AP$194*INDEX(AP$121:AP$137,$F764)*INDEX(AP$151:AP$167,$F764))*$E764</f>
        <v/>
      </c>
      <c r="AQ764" s="37">
        <f>(INDEX(AQ$235:AQ$238,$D764)*INDEX(AQ$239:AQ$255,$F764)+AQ$194*INDEX(AQ$121:AQ$137,$F764)*INDEX(AQ$151:AQ$167,$F764))*$E764</f>
        <v/>
      </c>
      <c r="AR764" s="37">
        <f>(INDEX(AR$235:AR$238,$D764)*INDEX(AR$239:AR$255,$F764)+AR$194*INDEX(AR$121:AR$137,$F764)*INDEX(AR$151:AR$167,$F764))*$E764</f>
        <v/>
      </c>
      <c r="AS764" s="37">
        <f>(INDEX(AS$235:AS$238,$D764)*INDEX(AS$239:AS$255,$F764)+AS$194*INDEX(AS$121:AS$137,$F764)*INDEX(AS$151:AS$167,$F764))*$E764</f>
        <v/>
      </c>
      <c r="AT764" s="37">
        <f>(INDEX(AT$235:AT$238,$D764)*INDEX(AT$239:AT$255,$F764)+AT$194*INDEX(AT$121:AT$137,$F764)*INDEX(AT$151:AT$167,$F764))*$E764</f>
        <v/>
      </c>
      <c r="AU764" s="37">
        <f>(INDEX(AU$235:AU$238,$D764)*INDEX(AU$239:AU$255,$F764)+AU$194*INDEX(AU$121:AU$137,$F764)*INDEX(AU$151:AU$167,$F764))*$E764</f>
        <v/>
      </c>
      <c r="AV764" s="37">
        <f>(INDEX(AV$235:AV$238,$D764)*INDEX(AV$239:AV$255,$F764)+AV$194*INDEX(AV$121:AV$137,$F764)*INDEX(AV$151:AV$167,$F764))*$E764</f>
        <v/>
      </c>
      <c r="AW764" s="37">
        <f>(INDEX(AW$235:AW$238,$D764)*INDEX(AW$239:AW$255,$F764)+AW$194*INDEX(AW$121:AW$137,$F764)*INDEX(AW$151:AW$167,$F764))*$E764</f>
        <v/>
      </c>
      <c r="AX764" s="37">
        <f>(INDEX(AX$235:AX$238,$D764)*INDEX(AX$239:AX$255,$F764)+AX$194*INDEX(AX$121:AX$137,$F764)*INDEX(AX$151:AX$167,$F764))*$E764</f>
        <v/>
      </c>
      <c r="AY764" s="40">
        <f>SHADOWEFF(INDEX(AY$235:AY$238,$D764),INDEX(AY$239:AY$255,$F764),AY$194,INDEX(AY$121:AY$137,$F764),INDEX(AY$151:AY$167,$F764),$E764)</f>
        <v/>
      </c>
    </row>
    <row r="765" hidden="1" outlineLevel="2">
      <c r="A765" s="14" t="inlineStr">
        <is>
          <t>shp</t>
        </is>
      </c>
      <c r="B765" s="14" t="inlineStr">
        <is>
          <t>gso</t>
        </is>
      </c>
      <c r="C765" s="14" t="inlineStr">
        <is>
          <t>avi</t>
        </is>
      </c>
      <c r="D765" s="37">
        <f>INDEX(Inputs!$M$5:$M$132,MATCH($B765&amp;"|"&amp;$C765,Inputs!$A$5:$A$132,0))</f>
        <v/>
      </c>
      <c r="E765" s="37">
        <f>INDEX(Inputs!$T$5:$T$132,MATCH($B765&amp;"|"&amp;$C765,Inputs!$A$5:$A$132,0))</f>
        <v/>
      </c>
      <c r="F765" s="37">
        <f>INDEX(Inputs!$K$5:$K$132,MATCH($B765&amp;"|"&amp;$C765,Inputs!$A$5:$A$132,0))</f>
        <v/>
      </c>
      <c r="G765" s="36" t="n"/>
      <c r="H765" s="14">
        <f>INDEX(Variables!$B$5:$B$205,MATCH($A765,Variables!$A$5:$A$205,0))&amp;IF($C765="",""," | "&amp;INDEX(Mapping!$B$5:$B$26,MATCH($C765,Mapping!$A$5:$A$26,0))&amp;" | "&amp;INDEX(Mapping!$B$30:$B$46,MATCH($B765,Mapping!$A$30:$A$46,0)))</f>
        <v/>
      </c>
      <c r="I765" s="14">
        <f>INDEX(Variables!$C$5:$C$205,MATCH($A765,Variables!$A$5:$A$205,0))</f>
        <v/>
      </c>
      <c r="J765" s="14">
        <f>INDEX(Variables!$E$5:$E$205,MATCH($A765,Variables!$A$5:$A$205,0))</f>
        <v/>
      </c>
      <c r="K765" s="11">
        <f>LOWER(Settings!$C$4)&amp;".mit."&amp;$A765&amp;IF($C765="","","."&amp;$C765&amp;"."&amp;$B765)&amp;IF(INDEX(Variables!$D$5:$D$205,MATCH($A765,Variables!$A$5:$A$205,0))="","","."&amp;INDEX(Variables!$D$5:$D$205,MATCH($A765,Variables!$A$5:$A$205,0)))&amp;"."&amp;K$5</f>
        <v/>
      </c>
      <c r="L765" s="38">
        <f>(INDEX(L$235:L$238,$D765)*INDEX(L$239:L$255,$F765)+L$194*INDEX(L$121:L$137,$F765)*INDEX(L$151:L$167,$F765))*$E765</f>
        <v/>
      </c>
      <c r="M765" s="37">
        <f>(INDEX(M$235:M$238,$D765)*INDEX(M$239:M$255,$F765)+M$194*INDEX(M$121:M$137,$F765)*INDEX(M$151:M$167,$F765))*$E765</f>
        <v/>
      </c>
      <c r="N765" s="37">
        <f>(INDEX(N$235:N$238,$D765)*INDEX(N$239:N$255,$F765)+N$194*INDEX(N$121:N$137,$F765)*INDEX(N$151:N$167,$F765))*$E765</f>
        <v/>
      </c>
      <c r="O765" s="37">
        <f>(INDEX(O$235:O$238,$D765)*INDEX(O$239:O$255,$F765)+O$194*INDEX(O$121:O$137,$F765)*INDEX(O$151:O$167,$F765))*$E765</f>
        <v/>
      </c>
      <c r="P765" s="37">
        <f>(INDEX(P$235:P$238,$D765)*INDEX(P$239:P$255,$F765)+P$194*INDEX(P$121:P$137,$F765)*INDEX(P$151:P$167,$F765))*$E765</f>
        <v/>
      </c>
      <c r="Q765" s="37">
        <f>(INDEX(Q$235:Q$238,$D765)*INDEX(Q$239:Q$255,$F765)+Q$194*INDEX(Q$121:Q$137,$F765)*INDEX(Q$151:Q$167,$F765))*$E765</f>
        <v/>
      </c>
      <c r="R765" s="37">
        <f>(INDEX(R$235:R$238,$D765)*INDEX(R$239:R$255,$F765)+R$194*INDEX(R$121:R$137,$F765)*INDEX(R$151:R$167,$F765))*$E765</f>
        <v/>
      </c>
      <c r="S765" s="37">
        <f>(INDEX(S$235:S$238,$D765)*INDEX(S$239:S$255,$F765)+S$194*INDEX(S$121:S$137,$F765)*INDEX(S$151:S$167,$F765))*$E765</f>
        <v/>
      </c>
      <c r="T765" s="37">
        <f>(INDEX(T$235:T$238,$D765)*INDEX(T$239:T$255,$F765)+T$194*INDEX(T$121:T$137,$F765)*INDEX(T$151:T$167,$F765))*$E765</f>
        <v/>
      </c>
      <c r="U765" s="37">
        <f>(INDEX(U$235:U$238,$D765)*INDEX(U$239:U$255,$F765)+U$194*INDEX(U$121:U$137,$F765)*INDEX(U$151:U$167,$F765))*$E765</f>
        <v/>
      </c>
      <c r="V765" s="37">
        <f>(INDEX(V$235:V$238,$D765)*INDEX(V$239:V$255,$F765)+V$194*INDEX(V$121:V$137,$F765)*INDEX(V$151:V$167,$F765))*$E765</f>
        <v/>
      </c>
      <c r="W765" s="37">
        <f>(INDEX(W$235:W$238,$D765)*INDEX(W$239:W$255,$F765)+W$194*INDEX(W$121:W$137,$F765)*INDEX(W$151:W$167,$F765))*$E765</f>
        <v/>
      </c>
      <c r="X765" s="37">
        <f>(INDEX(X$235:X$238,$D765)*INDEX(X$239:X$255,$F765)+X$194*INDEX(X$121:X$137,$F765)*INDEX(X$151:X$167,$F765))*$E765</f>
        <v/>
      </c>
      <c r="Y765" s="37">
        <f>(INDEX(Y$235:Y$238,$D765)*INDEX(Y$239:Y$255,$F765)+Y$194*INDEX(Y$121:Y$137,$F765)*INDEX(Y$151:Y$167,$F765))*$E765</f>
        <v/>
      </c>
      <c r="Z765" s="37">
        <f>(INDEX(Z$235:Z$238,$D765)*INDEX(Z$239:Z$255,$F765)+Z$194*INDEX(Z$121:Z$137,$F765)*INDEX(Z$151:Z$167,$F765))*$E765</f>
        <v/>
      </c>
      <c r="AA765" s="37">
        <f>(INDEX(AA$235:AA$238,$D765)*INDEX(AA$239:AA$255,$F765)+AA$194*INDEX(AA$121:AA$137,$F765)*INDEX(AA$151:AA$167,$F765))*$E765</f>
        <v/>
      </c>
      <c r="AB765" s="37">
        <f>(INDEX(AB$235:AB$238,$D765)*INDEX(AB$239:AB$255,$F765)+AB$194*INDEX(AB$121:AB$137,$F765)*INDEX(AB$151:AB$167,$F765))*$E765</f>
        <v/>
      </c>
      <c r="AC765" s="37">
        <f>(INDEX(AC$235:AC$238,$D765)*INDEX(AC$239:AC$255,$F765)+AC$194*INDEX(AC$121:AC$137,$F765)*INDEX(AC$151:AC$167,$F765))*$E765</f>
        <v/>
      </c>
      <c r="AD765" s="40">
        <f>SHADOWEFF(INDEX(AD$235:AD$238,$D765),INDEX(AD$239:AD$255,$F765),AD$194,INDEX(AD$121:AD$137,$F765),INDEX(AD$151:AD$167,$F765),$E765)</f>
        <v/>
      </c>
      <c r="AF765" s="11">
        <f>LOWER(Settings!$C$4)&amp;".mit."&amp;$A765&amp;IF($C765="","","."&amp;$C765&amp;"."&amp;$B765)&amp;IF(INDEX(Variables!$D$5:$D$205,MATCH($A765,Variables!$A$5:$A$205,0))="","","."&amp;INDEX(Variables!$D$5:$D$205,MATCH($A765,Variables!$A$5:$A$205,0)))&amp;"."&amp;AF$5</f>
        <v/>
      </c>
      <c r="AG765" s="38">
        <f>(INDEX(AG$235:AG$238,$D765)*INDEX(AG$239:AG$255,$F765)+AG$194*INDEX(AG$121:AG$137,$F765)*INDEX(AG$151:AG$167,$F765))*$E765</f>
        <v/>
      </c>
      <c r="AH765" s="37">
        <f>(INDEX(AH$235:AH$238,$D765)*INDEX(AH$239:AH$255,$F765)+AH$194*INDEX(AH$121:AH$137,$F765)*INDEX(AH$151:AH$167,$F765))*$E765</f>
        <v/>
      </c>
      <c r="AI765" s="37">
        <f>(INDEX(AI$235:AI$238,$D765)*INDEX(AI$239:AI$255,$F765)+AI$194*INDEX(AI$121:AI$137,$F765)*INDEX(AI$151:AI$167,$F765))*$E765</f>
        <v/>
      </c>
      <c r="AJ765" s="37">
        <f>(INDEX(AJ$235:AJ$238,$D765)*INDEX(AJ$239:AJ$255,$F765)+AJ$194*INDEX(AJ$121:AJ$137,$F765)*INDEX(AJ$151:AJ$167,$F765))*$E765</f>
        <v/>
      </c>
      <c r="AK765" s="37">
        <f>(INDEX(AK$235:AK$238,$D765)*INDEX(AK$239:AK$255,$F765)+AK$194*INDEX(AK$121:AK$137,$F765)*INDEX(AK$151:AK$167,$F765))*$E765</f>
        <v/>
      </c>
      <c r="AL765" s="37">
        <f>(INDEX(AL$235:AL$238,$D765)*INDEX(AL$239:AL$255,$F765)+AL$194*INDEX(AL$121:AL$137,$F765)*INDEX(AL$151:AL$167,$F765))*$E765</f>
        <v/>
      </c>
      <c r="AM765" s="37">
        <f>(INDEX(AM$235:AM$238,$D765)*INDEX(AM$239:AM$255,$F765)+AM$194*INDEX(AM$121:AM$137,$F765)*INDEX(AM$151:AM$167,$F765))*$E765</f>
        <v/>
      </c>
      <c r="AN765" s="37">
        <f>(INDEX(AN$235:AN$238,$D765)*INDEX(AN$239:AN$255,$F765)+AN$194*INDEX(AN$121:AN$137,$F765)*INDEX(AN$151:AN$167,$F765))*$E765</f>
        <v/>
      </c>
      <c r="AO765" s="37">
        <f>(INDEX(AO$235:AO$238,$D765)*INDEX(AO$239:AO$255,$F765)+AO$194*INDEX(AO$121:AO$137,$F765)*INDEX(AO$151:AO$167,$F765))*$E765</f>
        <v/>
      </c>
      <c r="AP765" s="37">
        <f>(INDEX(AP$235:AP$238,$D765)*INDEX(AP$239:AP$255,$F765)+AP$194*INDEX(AP$121:AP$137,$F765)*INDEX(AP$151:AP$167,$F765))*$E765</f>
        <v/>
      </c>
      <c r="AQ765" s="37">
        <f>(INDEX(AQ$235:AQ$238,$D765)*INDEX(AQ$239:AQ$255,$F765)+AQ$194*INDEX(AQ$121:AQ$137,$F765)*INDEX(AQ$151:AQ$167,$F765))*$E765</f>
        <v/>
      </c>
      <c r="AR765" s="37">
        <f>(INDEX(AR$235:AR$238,$D765)*INDEX(AR$239:AR$255,$F765)+AR$194*INDEX(AR$121:AR$137,$F765)*INDEX(AR$151:AR$167,$F765))*$E765</f>
        <v/>
      </c>
      <c r="AS765" s="37">
        <f>(INDEX(AS$235:AS$238,$D765)*INDEX(AS$239:AS$255,$F765)+AS$194*INDEX(AS$121:AS$137,$F765)*INDEX(AS$151:AS$167,$F765))*$E765</f>
        <v/>
      </c>
      <c r="AT765" s="37">
        <f>(INDEX(AT$235:AT$238,$D765)*INDEX(AT$239:AT$255,$F765)+AT$194*INDEX(AT$121:AT$137,$F765)*INDEX(AT$151:AT$167,$F765))*$E765</f>
        <v/>
      </c>
      <c r="AU765" s="37">
        <f>(INDEX(AU$235:AU$238,$D765)*INDEX(AU$239:AU$255,$F765)+AU$194*INDEX(AU$121:AU$137,$F765)*INDEX(AU$151:AU$167,$F765))*$E765</f>
        <v/>
      </c>
      <c r="AV765" s="37">
        <f>(INDEX(AV$235:AV$238,$D765)*INDEX(AV$239:AV$255,$F765)+AV$194*INDEX(AV$121:AV$137,$F765)*INDEX(AV$151:AV$167,$F765))*$E765</f>
        <v/>
      </c>
      <c r="AW765" s="37">
        <f>(INDEX(AW$235:AW$238,$D765)*INDEX(AW$239:AW$255,$F765)+AW$194*INDEX(AW$121:AW$137,$F765)*INDEX(AW$151:AW$167,$F765))*$E765</f>
        <v/>
      </c>
      <c r="AX765" s="37">
        <f>(INDEX(AX$235:AX$238,$D765)*INDEX(AX$239:AX$255,$F765)+AX$194*INDEX(AX$121:AX$137,$F765)*INDEX(AX$151:AX$167,$F765))*$E765</f>
        <v/>
      </c>
      <c r="AY765" s="40">
        <f>SHADOWEFF(INDEX(AY$235:AY$238,$D765),INDEX(AY$239:AY$255,$F765),AY$194,INDEX(AY$121:AY$137,$F765),INDEX(AY$151:AY$167,$F765),$E765)</f>
        <v/>
      </c>
    </row>
    <row r="766" hidden="1" outlineLevel="2">
      <c r="A766" s="14" t="inlineStr">
        <is>
          <t>shp</t>
        </is>
      </c>
      <c r="B766" s="14" t="inlineStr">
        <is>
          <t>die</t>
        </is>
      </c>
      <c r="C766" s="14" t="inlineStr">
        <is>
          <t>avi</t>
        </is>
      </c>
      <c r="D766" s="37">
        <f>INDEX(Inputs!$M$5:$M$132,MATCH($B766&amp;"|"&amp;$C766,Inputs!$A$5:$A$132,0))</f>
        <v/>
      </c>
      <c r="E766" s="37">
        <f>INDEX(Inputs!$T$5:$T$132,MATCH($B766&amp;"|"&amp;$C766,Inputs!$A$5:$A$132,0))</f>
        <v/>
      </c>
      <c r="F766" s="37">
        <f>INDEX(Inputs!$K$5:$K$132,MATCH($B766&amp;"|"&amp;$C766,Inputs!$A$5:$A$132,0))</f>
        <v/>
      </c>
      <c r="G766" s="36" t="n"/>
      <c r="H766" s="14">
        <f>INDEX(Variables!$B$5:$B$205,MATCH($A766,Variables!$A$5:$A$205,0))&amp;IF($C766="",""," | "&amp;INDEX(Mapping!$B$5:$B$26,MATCH($C766,Mapping!$A$5:$A$26,0))&amp;" | "&amp;INDEX(Mapping!$B$30:$B$46,MATCH($B766,Mapping!$A$30:$A$46,0)))</f>
        <v/>
      </c>
      <c r="I766" s="14">
        <f>INDEX(Variables!$C$5:$C$205,MATCH($A766,Variables!$A$5:$A$205,0))</f>
        <v/>
      </c>
      <c r="J766" s="14">
        <f>INDEX(Variables!$E$5:$E$205,MATCH($A766,Variables!$A$5:$A$205,0))</f>
        <v/>
      </c>
      <c r="K766" s="11">
        <f>LOWER(Settings!$C$4)&amp;".mit."&amp;$A766&amp;IF($C766="","","."&amp;$C766&amp;"."&amp;$B766)&amp;IF(INDEX(Variables!$D$5:$D$205,MATCH($A766,Variables!$A$5:$A$205,0))="","","."&amp;INDEX(Variables!$D$5:$D$205,MATCH($A766,Variables!$A$5:$A$205,0)))&amp;"."&amp;K$5</f>
        <v/>
      </c>
      <c r="L766" s="38">
        <f>(INDEX(L$235:L$238,$D766)*INDEX(L$239:L$255,$F766)+L$194*INDEX(L$121:L$137,$F766)*INDEX(L$151:L$167,$F766))*$E766</f>
        <v/>
      </c>
      <c r="M766" s="37">
        <f>(INDEX(M$235:M$238,$D766)*INDEX(M$239:M$255,$F766)+M$194*INDEX(M$121:M$137,$F766)*INDEX(M$151:M$167,$F766))*$E766</f>
        <v/>
      </c>
      <c r="N766" s="37">
        <f>(INDEX(N$235:N$238,$D766)*INDEX(N$239:N$255,$F766)+N$194*INDEX(N$121:N$137,$F766)*INDEX(N$151:N$167,$F766))*$E766</f>
        <v/>
      </c>
      <c r="O766" s="37">
        <f>(INDEX(O$235:O$238,$D766)*INDEX(O$239:O$255,$F766)+O$194*INDEX(O$121:O$137,$F766)*INDEX(O$151:O$167,$F766))*$E766</f>
        <v/>
      </c>
      <c r="P766" s="37">
        <f>(INDEX(P$235:P$238,$D766)*INDEX(P$239:P$255,$F766)+P$194*INDEX(P$121:P$137,$F766)*INDEX(P$151:P$167,$F766))*$E766</f>
        <v/>
      </c>
      <c r="Q766" s="37">
        <f>(INDEX(Q$235:Q$238,$D766)*INDEX(Q$239:Q$255,$F766)+Q$194*INDEX(Q$121:Q$137,$F766)*INDEX(Q$151:Q$167,$F766))*$E766</f>
        <v/>
      </c>
      <c r="R766" s="37">
        <f>(INDEX(R$235:R$238,$D766)*INDEX(R$239:R$255,$F766)+R$194*INDEX(R$121:R$137,$F766)*INDEX(R$151:R$167,$F766))*$E766</f>
        <v/>
      </c>
      <c r="S766" s="37">
        <f>(INDEX(S$235:S$238,$D766)*INDEX(S$239:S$255,$F766)+S$194*INDEX(S$121:S$137,$F766)*INDEX(S$151:S$167,$F766))*$E766</f>
        <v/>
      </c>
      <c r="T766" s="37">
        <f>(INDEX(T$235:T$238,$D766)*INDEX(T$239:T$255,$F766)+T$194*INDEX(T$121:T$137,$F766)*INDEX(T$151:T$167,$F766))*$E766</f>
        <v/>
      </c>
      <c r="U766" s="37">
        <f>(INDEX(U$235:U$238,$D766)*INDEX(U$239:U$255,$F766)+U$194*INDEX(U$121:U$137,$F766)*INDEX(U$151:U$167,$F766))*$E766</f>
        <v/>
      </c>
      <c r="V766" s="37">
        <f>(INDEX(V$235:V$238,$D766)*INDEX(V$239:V$255,$F766)+V$194*INDEX(V$121:V$137,$F766)*INDEX(V$151:V$167,$F766))*$E766</f>
        <v/>
      </c>
      <c r="W766" s="37">
        <f>(INDEX(W$235:W$238,$D766)*INDEX(W$239:W$255,$F766)+W$194*INDEX(W$121:W$137,$F766)*INDEX(W$151:W$167,$F766))*$E766</f>
        <v/>
      </c>
      <c r="X766" s="37">
        <f>(INDEX(X$235:X$238,$D766)*INDEX(X$239:X$255,$F766)+X$194*INDEX(X$121:X$137,$F766)*INDEX(X$151:X$167,$F766))*$E766</f>
        <v/>
      </c>
      <c r="Y766" s="37">
        <f>(INDEX(Y$235:Y$238,$D766)*INDEX(Y$239:Y$255,$F766)+Y$194*INDEX(Y$121:Y$137,$F766)*INDEX(Y$151:Y$167,$F766))*$E766</f>
        <v/>
      </c>
      <c r="Z766" s="37">
        <f>(INDEX(Z$235:Z$238,$D766)*INDEX(Z$239:Z$255,$F766)+Z$194*INDEX(Z$121:Z$137,$F766)*INDEX(Z$151:Z$167,$F766))*$E766</f>
        <v/>
      </c>
      <c r="AA766" s="37">
        <f>(INDEX(AA$235:AA$238,$D766)*INDEX(AA$239:AA$255,$F766)+AA$194*INDEX(AA$121:AA$137,$F766)*INDEX(AA$151:AA$167,$F766))*$E766</f>
        <v/>
      </c>
      <c r="AB766" s="37">
        <f>(INDEX(AB$235:AB$238,$D766)*INDEX(AB$239:AB$255,$F766)+AB$194*INDEX(AB$121:AB$137,$F766)*INDEX(AB$151:AB$167,$F766))*$E766</f>
        <v/>
      </c>
      <c r="AC766" s="37">
        <f>(INDEX(AC$235:AC$238,$D766)*INDEX(AC$239:AC$255,$F766)+AC$194*INDEX(AC$121:AC$137,$F766)*INDEX(AC$151:AC$167,$F766))*$E766</f>
        <v/>
      </c>
      <c r="AD766" s="40">
        <f>SHADOWEFF(INDEX(AD$235:AD$238,$D766),INDEX(AD$239:AD$255,$F766),AD$194,INDEX(AD$121:AD$137,$F766),INDEX(AD$151:AD$167,$F766),$E766)</f>
        <v/>
      </c>
      <c r="AF766" s="11">
        <f>LOWER(Settings!$C$4)&amp;".mit."&amp;$A766&amp;IF($C766="","","."&amp;$C766&amp;"."&amp;$B766)&amp;IF(INDEX(Variables!$D$5:$D$205,MATCH($A766,Variables!$A$5:$A$205,0))="","","."&amp;INDEX(Variables!$D$5:$D$205,MATCH($A766,Variables!$A$5:$A$205,0)))&amp;"."&amp;AF$5</f>
        <v/>
      </c>
      <c r="AG766" s="38">
        <f>(INDEX(AG$235:AG$238,$D766)*INDEX(AG$239:AG$255,$F766)+AG$194*INDEX(AG$121:AG$137,$F766)*INDEX(AG$151:AG$167,$F766))*$E766</f>
        <v/>
      </c>
      <c r="AH766" s="37">
        <f>(INDEX(AH$235:AH$238,$D766)*INDEX(AH$239:AH$255,$F766)+AH$194*INDEX(AH$121:AH$137,$F766)*INDEX(AH$151:AH$167,$F766))*$E766</f>
        <v/>
      </c>
      <c r="AI766" s="37">
        <f>(INDEX(AI$235:AI$238,$D766)*INDEX(AI$239:AI$255,$F766)+AI$194*INDEX(AI$121:AI$137,$F766)*INDEX(AI$151:AI$167,$F766))*$E766</f>
        <v/>
      </c>
      <c r="AJ766" s="37">
        <f>(INDEX(AJ$235:AJ$238,$D766)*INDEX(AJ$239:AJ$255,$F766)+AJ$194*INDEX(AJ$121:AJ$137,$F766)*INDEX(AJ$151:AJ$167,$F766))*$E766</f>
        <v/>
      </c>
      <c r="AK766" s="37">
        <f>(INDEX(AK$235:AK$238,$D766)*INDEX(AK$239:AK$255,$F766)+AK$194*INDEX(AK$121:AK$137,$F766)*INDEX(AK$151:AK$167,$F766))*$E766</f>
        <v/>
      </c>
      <c r="AL766" s="37">
        <f>(INDEX(AL$235:AL$238,$D766)*INDEX(AL$239:AL$255,$F766)+AL$194*INDEX(AL$121:AL$137,$F766)*INDEX(AL$151:AL$167,$F766))*$E766</f>
        <v/>
      </c>
      <c r="AM766" s="37">
        <f>(INDEX(AM$235:AM$238,$D766)*INDEX(AM$239:AM$255,$F766)+AM$194*INDEX(AM$121:AM$137,$F766)*INDEX(AM$151:AM$167,$F766))*$E766</f>
        <v/>
      </c>
      <c r="AN766" s="37">
        <f>(INDEX(AN$235:AN$238,$D766)*INDEX(AN$239:AN$255,$F766)+AN$194*INDEX(AN$121:AN$137,$F766)*INDEX(AN$151:AN$167,$F766))*$E766</f>
        <v/>
      </c>
      <c r="AO766" s="37">
        <f>(INDEX(AO$235:AO$238,$D766)*INDEX(AO$239:AO$255,$F766)+AO$194*INDEX(AO$121:AO$137,$F766)*INDEX(AO$151:AO$167,$F766))*$E766</f>
        <v/>
      </c>
      <c r="AP766" s="37">
        <f>(INDEX(AP$235:AP$238,$D766)*INDEX(AP$239:AP$255,$F766)+AP$194*INDEX(AP$121:AP$137,$F766)*INDEX(AP$151:AP$167,$F766))*$E766</f>
        <v/>
      </c>
      <c r="AQ766" s="37">
        <f>(INDEX(AQ$235:AQ$238,$D766)*INDEX(AQ$239:AQ$255,$F766)+AQ$194*INDEX(AQ$121:AQ$137,$F766)*INDEX(AQ$151:AQ$167,$F766))*$E766</f>
        <v/>
      </c>
      <c r="AR766" s="37">
        <f>(INDEX(AR$235:AR$238,$D766)*INDEX(AR$239:AR$255,$F766)+AR$194*INDEX(AR$121:AR$137,$F766)*INDEX(AR$151:AR$167,$F766))*$E766</f>
        <v/>
      </c>
      <c r="AS766" s="37">
        <f>(INDEX(AS$235:AS$238,$D766)*INDEX(AS$239:AS$255,$F766)+AS$194*INDEX(AS$121:AS$137,$F766)*INDEX(AS$151:AS$167,$F766))*$E766</f>
        <v/>
      </c>
      <c r="AT766" s="37">
        <f>(INDEX(AT$235:AT$238,$D766)*INDEX(AT$239:AT$255,$F766)+AT$194*INDEX(AT$121:AT$137,$F766)*INDEX(AT$151:AT$167,$F766))*$E766</f>
        <v/>
      </c>
      <c r="AU766" s="37">
        <f>(INDEX(AU$235:AU$238,$D766)*INDEX(AU$239:AU$255,$F766)+AU$194*INDEX(AU$121:AU$137,$F766)*INDEX(AU$151:AU$167,$F766))*$E766</f>
        <v/>
      </c>
      <c r="AV766" s="37">
        <f>(INDEX(AV$235:AV$238,$D766)*INDEX(AV$239:AV$255,$F766)+AV$194*INDEX(AV$121:AV$137,$F766)*INDEX(AV$151:AV$167,$F766))*$E766</f>
        <v/>
      </c>
      <c r="AW766" s="37">
        <f>(INDEX(AW$235:AW$238,$D766)*INDEX(AW$239:AW$255,$F766)+AW$194*INDEX(AW$121:AW$137,$F766)*INDEX(AW$151:AW$167,$F766))*$E766</f>
        <v/>
      </c>
      <c r="AX766" s="37">
        <f>(INDEX(AX$235:AX$238,$D766)*INDEX(AX$239:AX$255,$F766)+AX$194*INDEX(AX$121:AX$137,$F766)*INDEX(AX$151:AX$167,$F766))*$E766</f>
        <v/>
      </c>
      <c r="AY766" s="40">
        <f>SHADOWEFF(INDEX(AY$235:AY$238,$D766),INDEX(AY$239:AY$255,$F766),AY$194,INDEX(AY$121:AY$137,$F766),INDEX(AY$151:AY$167,$F766),$E766)</f>
        <v/>
      </c>
    </row>
    <row r="767" hidden="1" outlineLevel="2">
      <c r="A767" s="14" t="inlineStr">
        <is>
          <t>shp</t>
        </is>
      </c>
      <c r="B767" s="14" t="inlineStr">
        <is>
          <t>lpg</t>
        </is>
      </c>
      <c r="C767" s="14" t="inlineStr">
        <is>
          <t>avi</t>
        </is>
      </c>
      <c r="D767" s="37">
        <f>INDEX(Inputs!$M$5:$M$132,MATCH($B767&amp;"|"&amp;$C767,Inputs!$A$5:$A$132,0))</f>
        <v/>
      </c>
      <c r="E767" s="37">
        <f>INDEX(Inputs!$T$5:$T$132,MATCH($B767&amp;"|"&amp;$C767,Inputs!$A$5:$A$132,0))</f>
        <v/>
      </c>
      <c r="F767" s="37">
        <f>INDEX(Inputs!$K$5:$K$132,MATCH($B767&amp;"|"&amp;$C767,Inputs!$A$5:$A$132,0))</f>
        <v/>
      </c>
      <c r="G767" s="36" t="n"/>
      <c r="H767" s="14">
        <f>INDEX(Variables!$B$5:$B$205,MATCH($A767,Variables!$A$5:$A$205,0))&amp;IF($C767="",""," | "&amp;INDEX(Mapping!$B$5:$B$26,MATCH($C767,Mapping!$A$5:$A$26,0))&amp;" | "&amp;INDEX(Mapping!$B$30:$B$46,MATCH($B767,Mapping!$A$30:$A$46,0)))</f>
        <v/>
      </c>
      <c r="I767" s="14">
        <f>INDEX(Variables!$C$5:$C$205,MATCH($A767,Variables!$A$5:$A$205,0))</f>
        <v/>
      </c>
      <c r="J767" s="14">
        <f>INDEX(Variables!$E$5:$E$205,MATCH($A767,Variables!$A$5:$A$205,0))</f>
        <v/>
      </c>
      <c r="K767" s="11">
        <f>LOWER(Settings!$C$4)&amp;".mit."&amp;$A767&amp;IF($C767="","","."&amp;$C767&amp;"."&amp;$B767)&amp;IF(INDEX(Variables!$D$5:$D$205,MATCH($A767,Variables!$A$5:$A$205,0))="","","."&amp;INDEX(Variables!$D$5:$D$205,MATCH($A767,Variables!$A$5:$A$205,0)))&amp;"."&amp;K$5</f>
        <v/>
      </c>
      <c r="L767" s="38">
        <f>(INDEX(L$235:L$238,$D767)*INDEX(L$239:L$255,$F767)+L$194*INDEX(L$121:L$137,$F767)*INDEX(L$151:L$167,$F767))*$E767</f>
        <v/>
      </c>
      <c r="M767" s="37">
        <f>(INDEX(M$235:M$238,$D767)*INDEX(M$239:M$255,$F767)+M$194*INDEX(M$121:M$137,$F767)*INDEX(M$151:M$167,$F767))*$E767</f>
        <v/>
      </c>
      <c r="N767" s="37">
        <f>(INDEX(N$235:N$238,$D767)*INDEX(N$239:N$255,$F767)+N$194*INDEX(N$121:N$137,$F767)*INDEX(N$151:N$167,$F767))*$E767</f>
        <v/>
      </c>
      <c r="O767" s="37">
        <f>(INDEX(O$235:O$238,$D767)*INDEX(O$239:O$255,$F767)+O$194*INDEX(O$121:O$137,$F767)*INDEX(O$151:O$167,$F767))*$E767</f>
        <v/>
      </c>
      <c r="P767" s="37">
        <f>(INDEX(P$235:P$238,$D767)*INDEX(P$239:P$255,$F767)+P$194*INDEX(P$121:P$137,$F767)*INDEX(P$151:P$167,$F767))*$E767</f>
        <v/>
      </c>
      <c r="Q767" s="37">
        <f>(INDEX(Q$235:Q$238,$D767)*INDEX(Q$239:Q$255,$F767)+Q$194*INDEX(Q$121:Q$137,$F767)*INDEX(Q$151:Q$167,$F767))*$E767</f>
        <v/>
      </c>
      <c r="R767" s="37">
        <f>(INDEX(R$235:R$238,$D767)*INDEX(R$239:R$255,$F767)+R$194*INDEX(R$121:R$137,$F767)*INDEX(R$151:R$167,$F767))*$E767</f>
        <v/>
      </c>
      <c r="S767" s="37">
        <f>(INDEX(S$235:S$238,$D767)*INDEX(S$239:S$255,$F767)+S$194*INDEX(S$121:S$137,$F767)*INDEX(S$151:S$167,$F767))*$E767</f>
        <v/>
      </c>
      <c r="T767" s="37">
        <f>(INDEX(T$235:T$238,$D767)*INDEX(T$239:T$255,$F767)+T$194*INDEX(T$121:T$137,$F767)*INDEX(T$151:T$167,$F767))*$E767</f>
        <v/>
      </c>
      <c r="U767" s="37">
        <f>(INDEX(U$235:U$238,$D767)*INDEX(U$239:U$255,$F767)+U$194*INDEX(U$121:U$137,$F767)*INDEX(U$151:U$167,$F767))*$E767</f>
        <v/>
      </c>
      <c r="V767" s="37">
        <f>(INDEX(V$235:V$238,$D767)*INDEX(V$239:V$255,$F767)+V$194*INDEX(V$121:V$137,$F767)*INDEX(V$151:V$167,$F767))*$E767</f>
        <v/>
      </c>
      <c r="W767" s="37">
        <f>(INDEX(W$235:W$238,$D767)*INDEX(W$239:W$255,$F767)+W$194*INDEX(W$121:W$137,$F767)*INDEX(W$151:W$167,$F767))*$E767</f>
        <v/>
      </c>
      <c r="X767" s="37">
        <f>(INDEX(X$235:X$238,$D767)*INDEX(X$239:X$255,$F767)+X$194*INDEX(X$121:X$137,$F767)*INDEX(X$151:X$167,$F767))*$E767</f>
        <v/>
      </c>
      <c r="Y767" s="37">
        <f>(INDEX(Y$235:Y$238,$D767)*INDEX(Y$239:Y$255,$F767)+Y$194*INDEX(Y$121:Y$137,$F767)*INDEX(Y$151:Y$167,$F767))*$E767</f>
        <v/>
      </c>
      <c r="Z767" s="37">
        <f>(INDEX(Z$235:Z$238,$D767)*INDEX(Z$239:Z$255,$F767)+Z$194*INDEX(Z$121:Z$137,$F767)*INDEX(Z$151:Z$167,$F767))*$E767</f>
        <v/>
      </c>
      <c r="AA767" s="37">
        <f>(INDEX(AA$235:AA$238,$D767)*INDEX(AA$239:AA$255,$F767)+AA$194*INDEX(AA$121:AA$137,$F767)*INDEX(AA$151:AA$167,$F767))*$E767</f>
        <v/>
      </c>
      <c r="AB767" s="37">
        <f>(INDEX(AB$235:AB$238,$D767)*INDEX(AB$239:AB$255,$F767)+AB$194*INDEX(AB$121:AB$137,$F767)*INDEX(AB$151:AB$167,$F767))*$E767</f>
        <v/>
      </c>
      <c r="AC767" s="37">
        <f>(INDEX(AC$235:AC$238,$D767)*INDEX(AC$239:AC$255,$F767)+AC$194*INDEX(AC$121:AC$137,$F767)*INDEX(AC$151:AC$167,$F767))*$E767</f>
        <v/>
      </c>
      <c r="AD767" s="40">
        <f>SHADOWEFF(INDEX(AD$235:AD$238,$D767),INDEX(AD$239:AD$255,$F767),AD$194,INDEX(AD$121:AD$137,$F767),INDEX(AD$151:AD$167,$F767),$E767)</f>
        <v/>
      </c>
      <c r="AF767" s="11">
        <f>LOWER(Settings!$C$4)&amp;".mit."&amp;$A767&amp;IF($C767="","","."&amp;$C767&amp;"."&amp;$B767)&amp;IF(INDEX(Variables!$D$5:$D$205,MATCH($A767,Variables!$A$5:$A$205,0))="","","."&amp;INDEX(Variables!$D$5:$D$205,MATCH($A767,Variables!$A$5:$A$205,0)))&amp;"."&amp;AF$5</f>
        <v/>
      </c>
      <c r="AG767" s="38">
        <f>(INDEX(AG$235:AG$238,$D767)*INDEX(AG$239:AG$255,$F767)+AG$194*INDEX(AG$121:AG$137,$F767)*INDEX(AG$151:AG$167,$F767))*$E767</f>
        <v/>
      </c>
      <c r="AH767" s="37">
        <f>(INDEX(AH$235:AH$238,$D767)*INDEX(AH$239:AH$255,$F767)+AH$194*INDEX(AH$121:AH$137,$F767)*INDEX(AH$151:AH$167,$F767))*$E767</f>
        <v/>
      </c>
      <c r="AI767" s="37">
        <f>(INDEX(AI$235:AI$238,$D767)*INDEX(AI$239:AI$255,$F767)+AI$194*INDEX(AI$121:AI$137,$F767)*INDEX(AI$151:AI$167,$F767))*$E767</f>
        <v/>
      </c>
      <c r="AJ767" s="37">
        <f>(INDEX(AJ$235:AJ$238,$D767)*INDEX(AJ$239:AJ$255,$F767)+AJ$194*INDEX(AJ$121:AJ$137,$F767)*INDEX(AJ$151:AJ$167,$F767))*$E767</f>
        <v/>
      </c>
      <c r="AK767" s="37">
        <f>(INDEX(AK$235:AK$238,$D767)*INDEX(AK$239:AK$255,$F767)+AK$194*INDEX(AK$121:AK$137,$F767)*INDEX(AK$151:AK$167,$F767))*$E767</f>
        <v/>
      </c>
      <c r="AL767" s="37">
        <f>(INDEX(AL$235:AL$238,$D767)*INDEX(AL$239:AL$255,$F767)+AL$194*INDEX(AL$121:AL$137,$F767)*INDEX(AL$151:AL$167,$F767))*$E767</f>
        <v/>
      </c>
      <c r="AM767" s="37">
        <f>(INDEX(AM$235:AM$238,$D767)*INDEX(AM$239:AM$255,$F767)+AM$194*INDEX(AM$121:AM$137,$F767)*INDEX(AM$151:AM$167,$F767))*$E767</f>
        <v/>
      </c>
      <c r="AN767" s="37">
        <f>(INDEX(AN$235:AN$238,$D767)*INDEX(AN$239:AN$255,$F767)+AN$194*INDEX(AN$121:AN$137,$F767)*INDEX(AN$151:AN$167,$F767))*$E767</f>
        <v/>
      </c>
      <c r="AO767" s="37">
        <f>(INDEX(AO$235:AO$238,$D767)*INDEX(AO$239:AO$255,$F767)+AO$194*INDEX(AO$121:AO$137,$F767)*INDEX(AO$151:AO$167,$F767))*$E767</f>
        <v/>
      </c>
      <c r="AP767" s="37">
        <f>(INDEX(AP$235:AP$238,$D767)*INDEX(AP$239:AP$255,$F767)+AP$194*INDEX(AP$121:AP$137,$F767)*INDEX(AP$151:AP$167,$F767))*$E767</f>
        <v/>
      </c>
      <c r="AQ767" s="37">
        <f>(INDEX(AQ$235:AQ$238,$D767)*INDEX(AQ$239:AQ$255,$F767)+AQ$194*INDEX(AQ$121:AQ$137,$F767)*INDEX(AQ$151:AQ$167,$F767))*$E767</f>
        <v/>
      </c>
      <c r="AR767" s="37">
        <f>(INDEX(AR$235:AR$238,$D767)*INDEX(AR$239:AR$255,$F767)+AR$194*INDEX(AR$121:AR$137,$F767)*INDEX(AR$151:AR$167,$F767))*$E767</f>
        <v/>
      </c>
      <c r="AS767" s="37">
        <f>(INDEX(AS$235:AS$238,$D767)*INDEX(AS$239:AS$255,$F767)+AS$194*INDEX(AS$121:AS$137,$F767)*INDEX(AS$151:AS$167,$F767))*$E767</f>
        <v/>
      </c>
      <c r="AT767" s="37">
        <f>(INDEX(AT$235:AT$238,$D767)*INDEX(AT$239:AT$255,$F767)+AT$194*INDEX(AT$121:AT$137,$F767)*INDEX(AT$151:AT$167,$F767))*$E767</f>
        <v/>
      </c>
      <c r="AU767" s="37">
        <f>(INDEX(AU$235:AU$238,$D767)*INDEX(AU$239:AU$255,$F767)+AU$194*INDEX(AU$121:AU$137,$F767)*INDEX(AU$151:AU$167,$F767))*$E767</f>
        <v/>
      </c>
      <c r="AV767" s="37">
        <f>(INDEX(AV$235:AV$238,$D767)*INDEX(AV$239:AV$255,$F767)+AV$194*INDEX(AV$121:AV$137,$F767)*INDEX(AV$151:AV$167,$F767))*$E767</f>
        <v/>
      </c>
      <c r="AW767" s="37">
        <f>(INDEX(AW$235:AW$238,$D767)*INDEX(AW$239:AW$255,$F767)+AW$194*INDEX(AW$121:AW$137,$F767)*INDEX(AW$151:AW$167,$F767))*$E767</f>
        <v/>
      </c>
      <c r="AX767" s="37">
        <f>(INDEX(AX$235:AX$238,$D767)*INDEX(AX$239:AX$255,$F767)+AX$194*INDEX(AX$121:AX$137,$F767)*INDEX(AX$151:AX$167,$F767))*$E767</f>
        <v/>
      </c>
      <c r="AY767" s="40">
        <f>SHADOWEFF(INDEX(AY$235:AY$238,$D767),INDEX(AY$239:AY$255,$F767),AY$194,INDEX(AY$121:AY$137,$F767),INDEX(AY$151:AY$167,$F767),$E767)</f>
        <v/>
      </c>
    </row>
    <row r="768" hidden="1" outlineLevel="2">
      <c r="A768" s="14" t="inlineStr">
        <is>
          <t>shp</t>
        </is>
      </c>
      <c r="B768" s="14" t="inlineStr">
        <is>
          <t>ker</t>
        </is>
      </c>
      <c r="C768" s="14" t="inlineStr">
        <is>
          <t>avi</t>
        </is>
      </c>
      <c r="D768" s="37">
        <f>INDEX(Inputs!$M$5:$M$132,MATCH($B768&amp;"|"&amp;$C768,Inputs!$A$5:$A$132,0))</f>
        <v/>
      </c>
      <c r="E768" s="37">
        <f>INDEX(Inputs!$T$5:$T$132,MATCH($B768&amp;"|"&amp;$C768,Inputs!$A$5:$A$132,0))</f>
        <v/>
      </c>
      <c r="F768" s="37">
        <f>INDEX(Inputs!$K$5:$K$132,MATCH($B768&amp;"|"&amp;$C768,Inputs!$A$5:$A$132,0))</f>
        <v/>
      </c>
      <c r="G768" s="36" t="n"/>
      <c r="H768" s="14">
        <f>INDEX(Variables!$B$5:$B$205,MATCH($A768,Variables!$A$5:$A$205,0))&amp;IF($C768="",""," | "&amp;INDEX(Mapping!$B$5:$B$26,MATCH($C768,Mapping!$A$5:$A$26,0))&amp;" | "&amp;INDEX(Mapping!$B$30:$B$46,MATCH($B768,Mapping!$A$30:$A$46,0)))</f>
        <v/>
      </c>
      <c r="I768" s="14">
        <f>INDEX(Variables!$C$5:$C$205,MATCH($A768,Variables!$A$5:$A$205,0))</f>
        <v/>
      </c>
      <c r="J768" s="14">
        <f>INDEX(Variables!$E$5:$E$205,MATCH($A768,Variables!$A$5:$A$205,0))</f>
        <v/>
      </c>
      <c r="K768" s="11">
        <f>LOWER(Settings!$C$4)&amp;".mit."&amp;$A768&amp;IF($C768="","","."&amp;$C768&amp;"."&amp;$B768)&amp;IF(INDEX(Variables!$D$5:$D$205,MATCH($A768,Variables!$A$5:$A$205,0))="","","."&amp;INDEX(Variables!$D$5:$D$205,MATCH($A768,Variables!$A$5:$A$205,0)))&amp;"."&amp;K$5</f>
        <v/>
      </c>
      <c r="L768" s="38">
        <f>(INDEX(L$235:L$238,$D768)*INDEX(L$239:L$255,$F768)+L$194*INDEX(L$121:L$137,$F768)*INDEX(L$151:L$167,$F768))*$E768</f>
        <v/>
      </c>
      <c r="M768" s="37">
        <f>(INDEX(M$235:M$238,$D768)*INDEX(M$239:M$255,$F768)+M$194*INDEX(M$121:M$137,$F768)*INDEX(M$151:M$167,$F768))*$E768</f>
        <v/>
      </c>
      <c r="N768" s="37">
        <f>(INDEX(N$235:N$238,$D768)*INDEX(N$239:N$255,$F768)+N$194*INDEX(N$121:N$137,$F768)*INDEX(N$151:N$167,$F768))*$E768</f>
        <v/>
      </c>
      <c r="O768" s="37">
        <f>(INDEX(O$235:O$238,$D768)*INDEX(O$239:O$255,$F768)+O$194*INDEX(O$121:O$137,$F768)*INDEX(O$151:O$167,$F768))*$E768</f>
        <v/>
      </c>
      <c r="P768" s="37">
        <f>(INDEX(P$235:P$238,$D768)*INDEX(P$239:P$255,$F768)+P$194*INDEX(P$121:P$137,$F768)*INDEX(P$151:P$167,$F768))*$E768</f>
        <v/>
      </c>
      <c r="Q768" s="37">
        <f>(INDEX(Q$235:Q$238,$D768)*INDEX(Q$239:Q$255,$F768)+Q$194*INDEX(Q$121:Q$137,$F768)*INDEX(Q$151:Q$167,$F768))*$E768</f>
        <v/>
      </c>
      <c r="R768" s="37">
        <f>(INDEX(R$235:R$238,$D768)*INDEX(R$239:R$255,$F768)+R$194*INDEX(R$121:R$137,$F768)*INDEX(R$151:R$167,$F768))*$E768</f>
        <v/>
      </c>
      <c r="S768" s="37">
        <f>(INDEX(S$235:S$238,$D768)*INDEX(S$239:S$255,$F768)+S$194*INDEX(S$121:S$137,$F768)*INDEX(S$151:S$167,$F768))*$E768</f>
        <v/>
      </c>
      <c r="T768" s="37">
        <f>(INDEX(T$235:T$238,$D768)*INDEX(T$239:T$255,$F768)+T$194*INDEX(T$121:T$137,$F768)*INDEX(T$151:T$167,$F768))*$E768</f>
        <v/>
      </c>
      <c r="U768" s="37">
        <f>(INDEX(U$235:U$238,$D768)*INDEX(U$239:U$255,$F768)+U$194*INDEX(U$121:U$137,$F768)*INDEX(U$151:U$167,$F768))*$E768</f>
        <v/>
      </c>
      <c r="V768" s="37">
        <f>(INDEX(V$235:V$238,$D768)*INDEX(V$239:V$255,$F768)+V$194*INDEX(V$121:V$137,$F768)*INDEX(V$151:V$167,$F768))*$E768</f>
        <v/>
      </c>
      <c r="W768" s="37">
        <f>(INDEX(W$235:W$238,$D768)*INDEX(W$239:W$255,$F768)+W$194*INDEX(W$121:W$137,$F768)*INDEX(W$151:W$167,$F768))*$E768</f>
        <v/>
      </c>
      <c r="X768" s="37">
        <f>(INDEX(X$235:X$238,$D768)*INDEX(X$239:X$255,$F768)+X$194*INDEX(X$121:X$137,$F768)*INDEX(X$151:X$167,$F768))*$E768</f>
        <v/>
      </c>
      <c r="Y768" s="37">
        <f>(INDEX(Y$235:Y$238,$D768)*INDEX(Y$239:Y$255,$F768)+Y$194*INDEX(Y$121:Y$137,$F768)*INDEX(Y$151:Y$167,$F768))*$E768</f>
        <v/>
      </c>
      <c r="Z768" s="37">
        <f>(INDEX(Z$235:Z$238,$D768)*INDEX(Z$239:Z$255,$F768)+Z$194*INDEX(Z$121:Z$137,$F768)*INDEX(Z$151:Z$167,$F768))*$E768</f>
        <v/>
      </c>
      <c r="AA768" s="37">
        <f>(INDEX(AA$235:AA$238,$D768)*INDEX(AA$239:AA$255,$F768)+AA$194*INDEX(AA$121:AA$137,$F768)*INDEX(AA$151:AA$167,$F768))*$E768</f>
        <v/>
      </c>
      <c r="AB768" s="37">
        <f>(INDEX(AB$235:AB$238,$D768)*INDEX(AB$239:AB$255,$F768)+AB$194*INDEX(AB$121:AB$137,$F768)*INDEX(AB$151:AB$167,$F768))*$E768</f>
        <v/>
      </c>
      <c r="AC768" s="37">
        <f>(INDEX(AC$235:AC$238,$D768)*INDEX(AC$239:AC$255,$F768)+AC$194*INDEX(AC$121:AC$137,$F768)*INDEX(AC$151:AC$167,$F768))*$E768</f>
        <v/>
      </c>
      <c r="AD768" s="40">
        <f>SHADOWEFF(INDEX(AD$235:AD$238,$D768),INDEX(AD$239:AD$255,$F768),AD$194,INDEX(AD$121:AD$137,$F768),INDEX(AD$151:AD$167,$F768),$E768)</f>
        <v/>
      </c>
      <c r="AF768" s="11">
        <f>LOWER(Settings!$C$4)&amp;".mit."&amp;$A768&amp;IF($C768="","","."&amp;$C768&amp;"."&amp;$B768)&amp;IF(INDEX(Variables!$D$5:$D$205,MATCH($A768,Variables!$A$5:$A$205,0))="","","."&amp;INDEX(Variables!$D$5:$D$205,MATCH($A768,Variables!$A$5:$A$205,0)))&amp;"."&amp;AF$5</f>
        <v/>
      </c>
      <c r="AG768" s="38">
        <f>(INDEX(AG$235:AG$238,$D768)*INDEX(AG$239:AG$255,$F768)+AG$194*INDEX(AG$121:AG$137,$F768)*INDEX(AG$151:AG$167,$F768))*$E768</f>
        <v/>
      </c>
      <c r="AH768" s="37">
        <f>(INDEX(AH$235:AH$238,$D768)*INDEX(AH$239:AH$255,$F768)+AH$194*INDEX(AH$121:AH$137,$F768)*INDEX(AH$151:AH$167,$F768))*$E768</f>
        <v/>
      </c>
      <c r="AI768" s="37">
        <f>(INDEX(AI$235:AI$238,$D768)*INDEX(AI$239:AI$255,$F768)+AI$194*INDEX(AI$121:AI$137,$F768)*INDEX(AI$151:AI$167,$F768))*$E768</f>
        <v/>
      </c>
      <c r="AJ768" s="37">
        <f>(INDEX(AJ$235:AJ$238,$D768)*INDEX(AJ$239:AJ$255,$F768)+AJ$194*INDEX(AJ$121:AJ$137,$F768)*INDEX(AJ$151:AJ$167,$F768))*$E768</f>
        <v/>
      </c>
      <c r="AK768" s="37">
        <f>(INDEX(AK$235:AK$238,$D768)*INDEX(AK$239:AK$255,$F768)+AK$194*INDEX(AK$121:AK$137,$F768)*INDEX(AK$151:AK$167,$F768))*$E768</f>
        <v/>
      </c>
      <c r="AL768" s="37">
        <f>(INDEX(AL$235:AL$238,$D768)*INDEX(AL$239:AL$255,$F768)+AL$194*INDEX(AL$121:AL$137,$F768)*INDEX(AL$151:AL$167,$F768))*$E768</f>
        <v/>
      </c>
      <c r="AM768" s="37">
        <f>(INDEX(AM$235:AM$238,$D768)*INDEX(AM$239:AM$255,$F768)+AM$194*INDEX(AM$121:AM$137,$F768)*INDEX(AM$151:AM$167,$F768))*$E768</f>
        <v/>
      </c>
      <c r="AN768" s="37">
        <f>(INDEX(AN$235:AN$238,$D768)*INDEX(AN$239:AN$255,$F768)+AN$194*INDEX(AN$121:AN$137,$F768)*INDEX(AN$151:AN$167,$F768))*$E768</f>
        <v/>
      </c>
      <c r="AO768" s="37">
        <f>(INDEX(AO$235:AO$238,$D768)*INDEX(AO$239:AO$255,$F768)+AO$194*INDEX(AO$121:AO$137,$F768)*INDEX(AO$151:AO$167,$F768))*$E768</f>
        <v/>
      </c>
      <c r="AP768" s="37">
        <f>(INDEX(AP$235:AP$238,$D768)*INDEX(AP$239:AP$255,$F768)+AP$194*INDEX(AP$121:AP$137,$F768)*INDEX(AP$151:AP$167,$F768))*$E768</f>
        <v/>
      </c>
      <c r="AQ768" s="37">
        <f>(INDEX(AQ$235:AQ$238,$D768)*INDEX(AQ$239:AQ$255,$F768)+AQ$194*INDEX(AQ$121:AQ$137,$F768)*INDEX(AQ$151:AQ$167,$F768))*$E768</f>
        <v/>
      </c>
      <c r="AR768" s="37">
        <f>(INDEX(AR$235:AR$238,$D768)*INDEX(AR$239:AR$255,$F768)+AR$194*INDEX(AR$121:AR$137,$F768)*INDEX(AR$151:AR$167,$F768))*$E768</f>
        <v/>
      </c>
      <c r="AS768" s="37">
        <f>(INDEX(AS$235:AS$238,$D768)*INDEX(AS$239:AS$255,$F768)+AS$194*INDEX(AS$121:AS$137,$F768)*INDEX(AS$151:AS$167,$F768))*$E768</f>
        <v/>
      </c>
      <c r="AT768" s="37">
        <f>(INDEX(AT$235:AT$238,$D768)*INDEX(AT$239:AT$255,$F768)+AT$194*INDEX(AT$121:AT$137,$F768)*INDEX(AT$151:AT$167,$F768))*$E768</f>
        <v/>
      </c>
      <c r="AU768" s="37">
        <f>(INDEX(AU$235:AU$238,$D768)*INDEX(AU$239:AU$255,$F768)+AU$194*INDEX(AU$121:AU$137,$F768)*INDEX(AU$151:AU$167,$F768))*$E768</f>
        <v/>
      </c>
      <c r="AV768" s="37">
        <f>(INDEX(AV$235:AV$238,$D768)*INDEX(AV$239:AV$255,$F768)+AV$194*INDEX(AV$121:AV$137,$F768)*INDEX(AV$151:AV$167,$F768))*$E768</f>
        <v/>
      </c>
      <c r="AW768" s="37">
        <f>(INDEX(AW$235:AW$238,$D768)*INDEX(AW$239:AW$255,$F768)+AW$194*INDEX(AW$121:AW$137,$F768)*INDEX(AW$151:AW$167,$F768))*$E768</f>
        <v/>
      </c>
      <c r="AX768" s="37">
        <f>(INDEX(AX$235:AX$238,$D768)*INDEX(AX$239:AX$255,$F768)+AX$194*INDEX(AX$121:AX$137,$F768)*INDEX(AX$151:AX$167,$F768))*$E768</f>
        <v/>
      </c>
      <c r="AY768" s="40">
        <f>SHADOWEFF(INDEX(AY$235:AY$238,$D768),INDEX(AY$239:AY$255,$F768),AY$194,INDEX(AY$121:AY$137,$F768),INDEX(AY$151:AY$167,$F768),$E768)</f>
        <v/>
      </c>
    </row>
    <row r="769" hidden="1" outlineLevel="2">
      <c r="A769" s="14" t="inlineStr">
        <is>
          <t>shp</t>
        </is>
      </c>
      <c r="B769" s="14" t="inlineStr">
        <is>
          <t>oop</t>
        </is>
      </c>
      <c r="C769" s="14" t="inlineStr">
        <is>
          <t>avi</t>
        </is>
      </c>
      <c r="D769" s="37">
        <f>INDEX(Inputs!$M$5:$M$132,MATCH($B769&amp;"|"&amp;$C769,Inputs!$A$5:$A$132,0))</f>
        <v/>
      </c>
      <c r="E769" s="37">
        <f>INDEX(Inputs!$T$5:$T$132,MATCH($B769&amp;"|"&amp;$C769,Inputs!$A$5:$A$132,0))</f>
        <v/>
      </c>
      <c r="F769" s="37">
        <f>INDEX(Inputs!$K$5:$K$132,MATCH($B769&amp;"|"&amp;$C769,Inputs!$A$5:$A$132,0))</f>
        <v/>
      </c>
      <c r="G769" s="36" t="n"/>
      <c r="H769" s="14">
        <f>INDEX(Variables!$B$5:$B$205,MATCH($A769,Variables!$A$5:$A$205,0))&amp;IF($C769="",""," | "&amp;INDEX(Mapping!$B$5:$B$26,MATCH($C769,Mapping!$A$5:$A$26,0))&amp;" | "&amp;INDEX(Mapping!$B$30:$B$46,MATCH($B769,Mapping!$A$30:$A$46,0)))</f>
        <v/>
      </c>
      <c r="I769" s="14">
        <f>INDEX(Variables!$C$5:$C$205,MATCH($A769,Variables!$A$5:$A$205,0))</f>
        <v/>
      </c>
      <c r="J769" s="14">
        <f>INDEX(Variables!$E$5:$E$205,MATCH($A769,Variables!$A$5:$A$205,0))</f>
        <v/>
      </c>
      <c r="K769" s="11">
        <f>LOWER(Settings!$C$4)&amp;".mit."&amp;$A769&amp;IF($C769="","","."&amp;$C769&amp;"."&amp;$B769)&amp;IF(INDEX(Variables!$D$5:$D$205,MATCH($A769,Variables!$A$5:$A$205,0))="","","."&amp;INDEX(Variables!$D$5:$D$205,MATCH($A769,Variables!$A$5:$A$205,0)))&amp;"."&amp;K$5</f>
        <v/>
      </c>
      <c r="L769" s="38">
        <f>(INDEX(L$235:L$238,$D769)*INDEX(L$239:L$255,$F769)+L$194*INDEX(L$121:L$137,$F769)*INDEX(L$151:L$167,$F769))*$E769</f>
        <v/>
      </c>
      <c r="M769" s="37">
        <f>(INDEX(M$235:M$238,$D769)*INDEX(M$239:M$255,$F769)+M$194*INDEX(M$121:M$137,$F769)*INDEX(M$151:M$167,$F769))*$E769</f>
        <v/>
      </c>
      <c r="N769" s="37">
        <f>(INDEX(N$235:N$238,$D769)*INDEX(N$239:N$255,$F769)+N$194*INDEX(N$121:N$137,$F769)*INDEX(N$151:N$167,$F769))*$E769</f>
        <v/>
      </c>
      <c r="O769" s="37">
        <f>(INDEX(O$235:O$238,$D769)*INDEX(O$239:O$255,$F769)+O$194*INDEX(O$121:O$137,$F769)*INDEX(O$151:O$167,$F769))*$E769</f>
        <v/>
      </c>
      <c r="P769" s="37">
        <f>(INDEX(P$235:P$238,$D769)*INDEX(P$239:P$255,$F769)+P$194*INDEX(P$121:P$137,$F769)*INDEX(P$151:P$167,$F769))*$E769</f>
        <v/>
      </c>
      <c r="Q769" s="37">
        <f>(INDEX(Q$235:Q$238,$D769)*INDEX(Q$239:Q$255,$F769)+Q$194*INDEX(Q$121:Q$137,$F769)*INDEX(Q$151:Q$167,$F769))*$E769</f>
        <v/>
      </c>
      <c r="R769" s="37">
        <f>(INDEX(R$235:R$238,$D769)*INDEX(R$239:R$255,$F769)+R$194*INDEX(R$121:R$137,$F769)*INDEX(R$151:R$167,$F769))*$E769</f>
        <v/>
      </c>
      <c r="S769" s="37">
        <f>(INDEX(S$235:S$238,$D769)*INDEX(S$239:S$255,$F769)+S$194*INDEX(S$121:S$137,$F769)*INDEX(S$151:S$167,$F769))*$E769</f>
        <v/>
      </c>
      <c r="T769" s="37">
        <f>(INDEX(T$235:T$238,$D769)*INDEX(T$239:T$255,$F769)+T$194*INDEX(T$121:T$137,$F769)*INDEX(T$151:T$167,$F769))*$E769</f>
        <v/>
      </c>
      <c r="U769" s="37">
        <f>(INDEX(U$235:U$238,$D769)*INDEX(U$239:U$255,$F769)+U$194*INDEX(U$121:U$137,$F769)*INDEX(U$151:U$167,$F769))*$E769</f>
        <v/>
      </c>
      <c r="V769" s="37">
        <f>(INDEX(V$235:V$238,$D769)*INDEX(V$239:V$255,$F769)+V$194*INDEX(V$121:V$137,$F769)*INDEX(V$151:V$167,$F769))*$E769</f>
        <v/>
      </c>
      <c r="W769" s="37">
        <f>(INDEX(W$235:W$238,$D769)*INDEX(W$239:W$255,$F769)+W$194*INDEX(W$121:W$137,$F769)*INDEX(W$151:W$167,$F769))*$E769</f>
        <v/>
      </c>
      <c r="X769" s="37">
        <f>(INDEX(X$235:X$238,$D769)*INDEX(X$239:X$255,$F769)+X$194*INDEX(X$121:X$137,$F769)*INDEX(X$151:X$167,$F769))*$E769</f>
        <v/>
      </c>
      <c r="Y769" s="37">
        <f>(INDEX(Y$235:Y$238,$D769)*INDEX(Y$239:Y$255,$F769)+Y$194*INDEX(Y$121:Y$137,$F769)*INDEX(Y$151:Y$167,$F769))*$E769</f>
        <v/>
      </c>
      <c r="Z769" s="37">
        <f>(INDEX(Z$235:Z$238,$D769)*INDEX(Z$239:Z$255,$F769)+Z$194*INDEX(Z$121:Z$137,$F769)*INDEX(Z$151:Z$167,$F769))*$E769</f>
        <v/>
      </c>
      <c r="AA769" s="37">
        <f>(INDEX(AA$235:AA$238,$D769)*INDEX(AA$239:AA$255,$F769)+AA$194*INDEX(AA$121:AA$137,$F769)*INDEX(AA$151:AA$167,$F769))*$E769</f>
        <v/>
      </c>
      <c r="AB769" s="37">
        <f>(INDEX(AB$235:AB$238,$D769)*INDEX(AB$239:AB$255,$F769)+AB$194*INDEX(AB$121:AB$137,$F769)*INDEX(AB$151:AB$167,$F769))*$E769</f>
        <v/>
      </c>
      <c r="AC769" s="37">
        <f>(INDEX(AC$235:AC$238,$D769)*INDEX(AC$239:AC$255,$F769)+AC$194*INDEX(AC$121:AC$137,$F769)*INDEX(AC$151:AC$167,$F769))*$E769</f>
        <v/>
      </c>
      <c r="AD769" s="40">
        <f>SHADOWEFF(INDEX(AD$235:AD$238,$D769),INDEX(AD$239:AD$255,$F769),AD$194,INDEX(AD$121:AD$137,$F769),INDEX(AD$151:AD$167,$F769),$E769)</f>
        <v/>
      </c>
      <c r="AF769" s="11">
        <f>LOWER(Settings!$C$4)&amp;".mit."&amp;$A769&amp;IF($C769="","","."&amp;$C769&amp;"."&amp;$B769)&amp;IF(INDEX(Variables!$D$5:$D$205,MATCH($A769,Variables!$A$5:$A$205,0))="","","."&amp;INDEX(Variables!$D$5:$D$205,MATCH($A769,Variables!$A$5:$A$205,0)))&amp;"."&amp;AF$5</f>
        <v/>
      </c>
      <c r="AG769" s="38">
        <f>(INDEX(AG$235:AG$238,$D769)*INDEX(AG$239:AG$255,$F769)+AG$194*INDEX(AG$121:AG$137,$F769)*INDEX(AG$151:AG$167,$F769))*$E769</f>
        <v/>
      </c>
      <c r="AH769" s="37">
        <f>(INDEX(AH$235:AH$238,$D769)*INDEX(AH$239:AH$255,$F769)+AH$194*INDEX(AH$121:AH$137,$F769)*INDEX(AH$151:AH$167,$F769))*$E769</f>
        <v/>
      </c>
      <c r="AI769" s="37">
        <f>(INDEX(AI$235:AI$238,$D769)*INDEX(AI$239:AI$255,$F769)+AI$194*INDEX(AI$121:AI$137,$F769)*INDEX(AI$151:AI$167,$F769))*$E769</f>
        <v/>
      </c>
      <c r="AJ769" s="37">
        <f>(INDEX(AJ$235:AJ$238,$D769)*INDEX(AJ$239:AJ$255,$F769)+AJ$194*INDEX(AJ$121:AJ$137,$F769)*INDEX(AJ$151:AJ$167,$F769))*$E769</f>
        <v/>
      </c>
      <c r="AK769" s="37">
        <f>(INDEX(AK$235:AK$238,$D769)*INDEX(AK$239:AK$255,$F769)+AK$194*INDEX(AK$121:AK$137,$F769)*INDEX(AK$151:AK$167,$F769))*$E769</f>
        <v/>
      </c>
      <c r="AL769" s="37">
        <f>(INDEX(AL$235:AL$238,$D769)*INDEX(AL$239:AL$255,$F769)+AL$194*INDEX(AL$121:AL$137,$F769)*INDEX(AL$151:AL$167,$F769))*$E769</f>
        <v/>
      </c>
      <c r="AM769" s="37">
        <f>(INDEX(AM$235:AM$238,$D769)*INDEX(AM$239:AM$255,$F769)+AM$194*INDEX(AM$121:AM$137,$F769)*INDEX(AM$151:AM$167,$F769))*$E769</f>
        <v/>
      </c>
      <c r="AN769" s="37">
        <f>(INDEX(AN$235:AN$238,$D769)*INDEX(AN$239:AN$255,$F769)+AN$194*INDEX(AN$121:AN$137,$F769)*INDEX(AN$151:AN$167,$F769))*$E769</f>
        <v/>
      </c>
      <c r="AO769" s="37">
        <f>(INDEX(AO$235:AO$238,$D769)*INDEX(AO$239:AO$255,$F769)+AO$194*INDEX(AO$121:AO$137,$F769)*INDEX(AO$151:AO$167,$F769))*$E769</f>
        <v/>
      </c>
      <c r="AP769" s="37">
        <f>(INDEX(AP$235:AP$238,$D769)*INDEX(AP$239:AP$255,$F769)+AP$194*INDEX(AP$121:AP$137,$F769)*INDEX(AP$151:AP$167,$F769))*$E769</f>
        <v/>
      </c>
      <c r="AQ769" s="37">
        <f>(INDEX(AQ$235:AQ$238,$D769)*INDEX(AQ$239:AQ$255,$F769)+AQ$194*INDEX(AQ$121:AQ$137,$F769)*INDEX(AQ$151:AQ$167,$F769))*$E769</f>
        <v/>
      </c>
      <c r="AR769" s="37">
        <f>(INDEX(AR$235:AR$238,$D769)*INDEX(AR$239:AR$255,$F769)+AR$194*INDEX(AR$121:AR$137,$F769)*INDEX(AR$151:AR$167,$F769))*$E769</f>
        <v/>
      </c>
      <c r="AS769" s="37">
        <f>(INDEX(AS$235:AS$238,$D769)*INDEX(AS$239:AS$255,$F769)+AS$194*INDEX(AS$121:AS$137,$F769)*INDEX(AS$151:AS$167,$F769))*$E769</f>
        <v/>
      </c>
      <c r="AT769" s="37">
        <f>(INDEX(AT$235:AT$238,$D769)*INDEX(AT$239:AT$255,$F769)+AT$194*INDEX(AT$121:AT$137,$F769)*INDEX(AT$151:AT$167,$F769))*$E769</f>
        <v/>
      </c>
      <c r="AU769" s="37">
        <f>(INDEX(AU$235:AU$238,$D769)*INDEX(AU$239:AU$255,$F769)+AU$194*INDEX(AU$121:AU$137,$F769)*INDEX(AU$151:AU$167,$F769))*$E769</f>
        <v/>
      </c>
      <c r="AV769" s="37">
        <f>(INDEX(AV$235:AV$238,$D769)*INDEX(AV$239:AV$255,$F769)+AV$194*INDEX(AV$121:AV$137,$F769)*INDEX(AV$151:AV$167,$F769))*$E769</f>
        <v/>
      </c>
      <c r="AW769" s="37">
        <f>(INDEX(AW$235:AW$238,$D769)*INDEX(AW$239:AW$255,$F769)+AW$194*INDEX(AW$121:AW$137,$F769)*INDEX(AW$151:AW$167,$F769))*$E769</f>
        <v/>
      </c>
      <c r="AX769" s="37">
        <f>(INDEX(AX$235:AX$238,$D769)*INDEX(AX$239:AX$255,$F769)+AX$194*INDEX(AX$121:AX$137,$F769)*INDEX(AX$151:AX$167,$F769))*$E769</f>
        <v/>
      </c>
      <c r="AY769" s="40">
        <f>SHADOWEFF(INDEX(AY$235:AY$238,$D769),INDEX(AY$239:AY$255,$F769),AY$194,INDEX(AY$121:AY$137,$F769),INDEX(AY$151:AY$167,$F769),$E769)</f>
        <v/>
      </c>
    </row>
    <row r="770" hidden="1" outlineLevel="2">
      <c r="A770" s="14" t="inlineStr">
        <is>
          <t>shp</t>
        </is>
      </c>
      <c r="B770" s="14" t="inlineStr">
        <is>
          <t>bio</t>
        </is>
      </c>
      <c r="C770" s="14" t="inlineStr">
        <is>
          <t>avi</t>
        </is>
      </c>
      <c r="D770" s="37">
        <f>INDEX(Inputs!$M$5:$M$132,MATCH($B770&amp;"|"&amp;$C770,Inputs!$A$5:$A$132,0))</f>
        <v/>
      </c>
      <c r="E770" s="37">
        <f>INDEX(Inputs!$T$5:$T$132,MATCH($B770&amp;"|"&amp;$C770,Inputs!$A$5:$A$132,0))</f>
        <v/>
      </c>
      <c r="F770" s="37">
        <f>INDEX(Inputs!$K$5:$K$132,MATCH($B770&amp;"|"&amp;$C770,Inputs!$A$5:$A$132,0))</f>
        <v/>
      </c>
      <c r="G770" s="36" t="n"/>
      <c r="H770" s="14">
        <f>INDEX(Variables!$B$5:$B$205,MATCH($A770,Variables!$A$5:$A$205,0))&amp;IF($C770="",""," | "&amp;INDEX(Mapping!$B$5:$B$26,MATCH($C770,Mapping!$A$5:$A$26,0))&amp;" | "&amp;INDEX(Mapping!$B$30:$B$46,MATCH($B770,Mapping!$A$30:$A$46,0)))</f>
        <v/>
      </c>
      <c r="I770" s="14">
        <f>INDEX(Variables!$C$5:$C$205,MATCH($A770,Variables!$A$5:$A$205,0))</f>
        <v/>
      </c>
      <c r="J770" s="14">
        <f>INDEX(Variables!$E$5:$E$205,MATCH($A770,Variables!$A$5:$A$205,0))</f>
        <v/>
      </c>
      <c r="K770" s="11">
        <f>LOWER(Settings!$C$4)&amp;".mit."&amp;$A770&amp;IF($C770="","","."&amp;$C770&amp;"."&amp;$B770)&amp;IF(INDEX(Variables!$D$5:$D$205,MATCH($A770,Variables!$A$5:$A$205,0))="","","."&amp;INDEX(Variables!$D$5:$D$205,MATCH($A770,Variables!$A$5:$A$205,0)))&amp;"."&amp;K$5</f>
        <v/>
      </c>
      <c r="L770" s="38">
        <f>(INDEX(L$235:L$238,$D770)*INDEX(L$239:L$255,$F770)+L$194*INDEX(L$121:L$137,$F770)*INDEX(L$151:L$167,$F770))*$E770</f>
        <v/>
      </c>
      <c r="M770" s="37">
        <f>(INDEX(M$235:M$238,$D770)*INDEX(M$239:M$255,$F770)+M$194*INDEX(M$121:M$137,$F770)*INDEX(M$151:M$167,$F770))*$E770</f>
        <v/>
      </c>
      <c r="N770" s="37">
        <f>(INDEX(N$235:N$238,$D770)*INDEX(N$239:N$255,$F770)+N$194*INDEX(N$121:N$137,$F770)*INDEX(N$151:N$167,$F770))*$E770</f>
        <v/>
      </c>
      <c r="O770" s="37">
        <f>(INDEX(O$235:O$238,$D770)*INDEX(O$239:O$255,$F770)+O$194*INDEX(O$121:O$137,$F770)*INDEX(O$151:O$167,$F770))*$E770</f>
        <v/>
      </c>
      <c r="P770" s="37">
        <f>(INDEX(P$235:P$238,$D770)*INDEX(P$239:P$255,$F770)+P$194*INDEX(P$121:P$137,$F770)*INDEX(P$151:P$167,$F770))*$E770</f>
        <v/>
      </c>
      <c r="Q770" s="37">
        <f>(INDEX(Q$235:Q$238,$D770)*INDEX(Q$239:Q$255,$F770)+Q$194*INDEX(Q$121:Q$137,$F770)*INDEX(Q$151:Q$167,$F770))*$E770</f>
        <v/>
      </c>
      <c r="R770" s="37">
        <f>(INDEX(R$235:R$238,$D770)*INDEX(R$239:R$255,$F770)+R$194*INDEX(R$121:R$137,$F770)*INDEX(R$151:R$167,$F770))*$E770</f>
        <v/>
      </c>
      <c r="S770" s="37">
        <f>(INDEX(S$235:S$238,$D770)*INDEX(S$239:S$255,$F770)+S$194*INDEX(S$121:S$137,$F770)*INDEX(S$151:S$167,$F770))*$E770</f>
        <v/>
      </c>
      <c r="T770" s="37">
        <f>(INDEX(T$235:T$238,$D770)*INDEX(T$239:T$255,$F770)+T$194*INDEX(T$121:T$137,$F770)*INDEX(T$151:T$167,$F770))*$E770</f>
        <v/>
      </c>
      <c r="U770" s="37">
        <f>(INDEX(U$235:U$238,$D770)*INDEX(U$239:U$255,$F770)+U$194*INDEX(U$121:U$137,$F770)*INDEX(U$151:U$167,$F770))*$E770</f>
        <v/>
      </c>
      <c r="V770" s="37">
        <f>(INDEX(V$235:V$238,$D770)*INDEX(V$239:V$255,$F770)+V$194*INDEX(V$121:V$137,$F770)*INDEX(V$151:V$167,$F770))*$E770</f>
        <v/>
      </c>
      <c r="W770" s="37">
        <f>(INDEX(W$235:W$238,$D770)*INDEX(W$239:W$255,$F770)+W$194*INDEX(W$121:W$137,$F770)*INDEX(W$151:W$167,$F770))*$E770</f>
        <v/>
      </c>
      <c r="X770" s="37">
        <f>(INDEX(X$235:X$238,$D770)*INDEX(X$239:X$255,$F770)+X$194*INDEX(X$121:X$137,$F770)*INDEX(X$151:X$167,$F770))*$E770</f>
        <v/>
      </c>
      <c r="Y770" s="37">
        <f>(INDEX(Y$235:Y$238,$D770)*INDEX(Y$239:Y$255,$F770)+Y$194*INDEX(Y$121:Y$137,$F770)*INDEX(Y$151:Y$167,$F770))*$E770</f>
        <v/>
      </c>
      <c r="Z770" s="37">
        <f>(INDEX(Z$235:Z$238,$D770)*INDEX(Z$239:Z$255,$F770)+Z$194*INDEX(Z$121:Z$137,$F770)*INDEX(Z$151:Z$167,$F770))*$E770</f>
        <v/>
      </c>
      <c r="AA770" s="37">
        <f>(INDEX(AA$235:AA$238,$D770)*INDEX(AA$239:AA$255,$F770)+AA$194*INDEX(AA$121:AA$137,$F770)*INDEX(AA$151:AA$167,$F770))*$E770</f>
        <v/>
      </c>
      <c r="AB770" s="37">
        <f>(INDEX(AB$235:AB$238,$D770)*INDEX(AB$239:AB$255,$F770)+AB$194*INDEX(AB$121:AB$137,$F770)*INDEX(AB$151:AB$167,$F770))*$E770</f>
        <v/>
      </c>
      <c r="AC770" s="37">
        <f>(INDEX(AC$235:AC$238,$D770)*INDEX(AC$239:AC$255,$F770)+AC$194*INDEX(AC$121:AC$137,$F770)*INDEX(AC$151:AC$167,$F770))*$E770</f>
        <v/>
      </c>
      <c r="AD770" s="40">
        <f>SHADOWEFF(INDEX(AD$235:AD$238,$D770),INDEX(AD$239:AD$255,$F770),AD$194,INDEX(AD$121:AD$137,$F770),INDEX(AD$151:AD$167,$F770),$E770)</f>
        <v/>
      </c>
      <c r="AF770" s="11">
        <f>LOWER(Settings!$C$4)&amp;".mit."&amp;$A770&amp;IF($C770="","","."&amp;$C770&amp;"."&amp;$B770)&amp;IF(INDEX(Variables!$D$5:$D$205,MATCH($A770,Variables!$A$5:$A$205,0))="","","."&amp;INDEX(Variables!$D$5:$D$205,MATCH($A770,Variables!$A$5:$A$205,0)))&amp;"."&amp;AF$5</f>
        <v/>
      </c>
      <c r="AG770" s="38">
        <f>(INDEX(AG$235:AG$238,$D770)*INDEX(AG$239:AG$255,$F770)+AG$194*INDEX(AG$121:AG$137,$F770)*INDEX(AG$151:AG$167,$F770))*$E770</f>
        <v/>
      </c>
      <c r="AH770" s="37">
        <f>(INDEX(AH$235:AH$238,$D770)*INDEX(AH$239:AH$255,$F770)+AH$194*INDEX(AH$121:AH$137,$F770)*INDEX(AH$151:AH$167,$F770))*$E770</f>
        <v/>
      </c>
      <c r="AI770" s="37">
        <f>(INDEX(AI$235:AI$238,$D770)*INDEX(AI$239:AI$255,$F770)+AI$194*INDEX(AI$121:AI$137,$F770)*INDEX(AI$151:AI$167,$F770))*$E770</f>
        <v/>
      </c>
      <c r="AJ770" s="37">
        <f>(INDEX(AJ$235:AJ$238,$D770)*INDEX(AJ$239:AJ$255,$F770)+AJ$194*INDEX(AJ$121:AJ$137,$F770)*INDEX(AJ$151:AJ$167,$F770))*$E770</f>
        <v/>
      </c>
      <c r="AK770" s="37">
        <f>(INDEX(AK$235:AK$238,$D770)*INDEX(AK$239:AK$255,$F770)+AK$194*INDEX(AK$121:AK$137,$F770)*INDEX(AK$151:AK$167,$F770))*$E770</f>
        <v/>
      </c>
      <c r="AL770" s="37">
        <f>(INDEX(AL$235:AL$238,$D770)*INDEX(AL$239:AL$255,$F770)+AL$194*INDEX(AL$121:AL$137,$F770)*INDEX(AL$151:AL$167,$F770))*$E770</f>
        <v/>
      </c>
      <c r="AM770" s="37">
        <f>(INDEX(AM$235:AM$238,$D770)*INDEX(AM$239:AM$255,$F770)+AM$194*INDEX(AM$121:AM$137,$F770)*INDEX(AM$151:AM$167,$F770))*$E770</f>
        <v/>
      </c>
      <c r="AN770" s="37">
        <f>(INDEX(AN$235:AN$238,$D770)*INDEX(AN$239:AN$255,$F770)+AN$194*INDEX(AN$121:AN$137,$F770)*INDEX(AN$151:AN$167,$F770))*$E770</f>
        <v/>
      </c>
      <c r="AO770" s="37">
        <f>(INDEX(AO$235:AO$238,$D770)*INDEX(AO$239:AO$255,$F770)+AO$194*INDEX(AO$121:AO$137,$F770)*INDEX(AO$151:AO$167,$F770))*$E770</f>
        <v/>
      </c>
      <c r="AP770" s="37">
        <f>(INDEX(AP$235:AP$238,$D770)*INDEX(AP$239:AP$255,$F770)+AP$194*INDEX(AP$121:AP$137,$F770)*INDEX(AP$151:AP$167,$F770))*$E770</f>
        <v/>
      </c>
      <c r="AQ770" s="37">
        <f>(INDEX(AQ$235:AQ$238,$D770)*INDEX(AQ$239:AQ$255,$F770)+AQ$194*INDEX(AQ$121:AQ$137,$F770)*INDEX(AQ$151:AQ$167,$F770))*$E770</f>
        <v/>
      </c>
      <c r="AR770" s="37">
        <f>(INDEX(AR$235:AR$238,$D770)*INDEX(AR$239:AR$255,$F770)+AR$194*INDEX(AR$121:AR$137,$F770)*INDEX(AR$151:AR$167,$F770))*$E770</f>
        <v/>
      </c>
      <c r="AS770" s="37">
        <f>(INDEX(AS$235:AS$238,$D770)*INDEX(AS$239:AS$255,$F770)+AS$194*INDEX(AS$121:AS$137,$F770)*INDEX(AS$151:AS$167,$F770))*$E770</f>
        <v/>
      </c>
      <c r="AT770" s="37">
        <f>(INDEX(AT$235:AT$238,$D770)*INDEX(AT$239:AT$255,$F770)+AT$194*INDEX(AT$121:AT$137,$F770)*INDEX(AT$151:AT$167,$F770))*$E770</f>
        <v/>
      </c>
      <c r="AU770" s="37">
        <f>(INDEX(AU$235:AU$238,$D770)*INDEX(AU$239:AU$255,$F770)+AU$194*INDEX(AU$121:AU$137,$F770)*INDEX(AU$151:AU$167,$F770))*$E770</f>
        <v/>
      </c>
      <c r="AV770" s="37">
        <f>(INDEX(AV$235:AV$238,$D770)*INDEX(AV$239:AV$255,$F770)+AV$194*INDEX(AV$121:AV$137,$F770)*INDEX(AV$151:AV$167,$F770))*$E770</f>
        <v/>
      </c>
      <c r="AW770" s="37">
        <f>(INDEX(AW$235:AW$238,$D770)*INDEX(AW$239:AW$255,$F770)+AW$194*INDEX(AW$121:AW$137,$F770)*INDEX(AW$151:AW$167,$F770))*$E770</f>
        <v/>
      </c>
      <c r="AX770" s="37">
        <f>(INDEX(AX$235:AX$238,$D770)*INDEX(AX$239:AX$255,$F770)+AX$194*INDEX(AX$121:AX$137,$F770)*INDEX(AX$151:AX$167,$F770))*$E770</f>
        <v/>
      </c>
      <c r="AY770" s="40">
        <f>SHADOWEFF(INDEX(AY$235:AY$238,$D770),INDEX(AY$239:AY$255,$F770),AY$194,INDEX(AY$121:AY$137,$F770),INDEX(AY$151:AY$167,$F770),$E770)</f>
        <v/>
      </c>
    </row>
    <row r="771" hidden="1" outlineLevel="2"/>
    <row r="772" hidden="1" outlineLevel="2">
      <c r="A772" s="14" t="inlineStr">
        <is>
          <t>ener</t>
        </is>
      </c>
      <c r="B772" s="14" t="inlineStr">
        <is>
          <t>coa</t>
        </is>
      </c>
      <c r="C772" s="14" t="inlineStr">
        <is>
          <t>avi</t>
        </is>
      </c>
      <c r="D772" s="37">
        <f>INDEX(Inputs!$N$5:$N$132,MATCH($B772&amp;"|"&amp;$C772,Inputs!$A$5:$A$132,0))</f>
        <v/>
      </c>
      <c r="E772" s="37">
        <f>INDEX(Inputs!$O$5:$O$132,MATCH($B772&amp;"|"&amp;$C772,Inputs!$A$5:$A$132,0))</f>
        <v/>
      </c>
      <c r="F772" s="37">
        <f>INDEX(Inputs!$P$5:$P$132,MATCH($B772&amp;"|"&amp;$C772,Inputs!$A$5:$A$132,0))</f>
        <v/>
      </c>
      <c r="G772" s="37">
        <f>INDEX(Inputs!$Q$5:$Q$132,MATCH($B772&amp;"|"&amp;$C772,Inputs!$A$5:$A$132,0))</f>
        <v/>
      </c>
      <c r="H772" s="14">
        <f>INDEX(Variables!$B$5:$B$205,MATCH($A772,Variables!$A$5:$A$205,0))&amp;IF($C772="",""," | "&amp;INDEX(Mapping!$B$5:$B$26,MATCH($C772,Mapping!$A$5:$A$26,0))&amp;" | "&amp;INDEX(Mapping!$B$30:$B$46,MATCH($B772,Mapping!$A$30:$A$46,0)))</f>
        <v/>
      </c>
      <c r="I772" s="14">
        <f>INDEX(Variables!$C$5:$C$205,MATCH($A772,Variables!$A$5:$A$205,0))</f>
        <v/>
      </c>
      <c r="J772" s="14">
        <f>INDEX(Variables!$E$5:$E$205,MATCH($A772,Variables!$A$5:$A$205,0))</f>
        <v/>
      </c>
      <c r="K772" s="11">
        <f>LOWER(Settings!$C$4)&amp;".mit."&amp;$A772&amp;IF($C772="","","."&amp;$C772&amp;"."&amp;$B772)&amp;IF(INDEX(Variables!$D$5:$D$205,MATCH($A772,Variables!$A$5:$A$205,0))="","","."&amp;INDEX(Variables!$D$5:$D$205,MATCH($A772,Variables!$A$5:$A$205,0)))&amp;"."&amp;K$5</f>
        <v/>
      </c>
      <c r="L772" s="46">
        <f>INDEX(Inputs!$U$5:$U$132,MATCH($B772&amp;"|"&amp;$C772,Inputs!$A$5:$A$132,0))</f>
        <v/>
      </c>
      <c r="M772" s="47">
        <f>L772*(1/(1+$G772))^(1+$E772)*(1+M$7)^$D772*(M754/L754)^$E772*((M754+M763)/(L754+L763))^($F772*(1+$E772))</f>
        <v/>
      </c>
      <c r="N772" s="47">
        <f>M772*(1/(1+$G772))^(1+$E772)*(1+N$7)^$D772*(N754/M754)^$E772*((N754+N763)/(M754+M763))^($F772*(1+$E772))</f>
        <v/>
      </c>
      <c r="O772" s="47">
        <f>N772*(1/(1+$G772))^(1+$E772)*(1+O$7)^$D772*(O754/N754)^$E772*((O754+O763)/(N754+N763))^($F772*(1+$E772))</f>
        <v/>
      </c>
      <c r="P772" s="47">
        <f>O772*(1/(1+$G772))^(1+$E772)*(1+P$7)^$D772*(P754/O754)^$E772*((P754+P763)/(O754+O763))^($F772*(1+$E772))</f>
        <v/>
      </c>
      <c r="Q772" s="47">
        <f>P772*(1/(1+$G772))^(1+$E772)*(1+Q$7)^$D772*(Q754/P754)^$E772*((Q754+Q763)/(P754+P763))^($F772*(1+$E772))</f>
        <v/>
      </c>
      <c r="R772" s="47">
        <f>Q772*(1/(1+$G772))^(1+$E772)*(1+R$7)^$D772*(R754/Q754)^$E772*((R754+R763)/(Q754+Q763))^($F772*(1+$E772))</f>
        <v/>
      </c>
      <c r="S772" s="47">
        <f>R772*(1/(1+$G772))^(1+$E772)*(1+S$7)^$D772*(S754/R754)^$E772*((S754+S763)/(R754+R763))^($F772*(1+$E772))</f>
        <v/>
      </c>
      <c r="T772" s="47">
        <f>S772*(1/(1+$G772))^(1+$E772)*(1+T$7)^$D772*(T754/S754)^$E772*((T754+T763)/(S754+S763))^($F772*(1+$E772))</f>
        <v/>
      </c>
      <c r="U772" s="47">
        <f>T772*(1/(1+$G772))^(1+$E772)*(1+U$7)^$D772*(U754/T754)^$E772*((U754+U763)/(T754+T763))^($F772*(1+$E772))</f>
        <v/>
      </c>
      <c r="V772" s="47">
        <f>U772*(1/(1+$G772))^(1+$E772)*(1+V$7)^$D772*(V754/U754)^$E772*((V754+V763)/(U754+U763))^($F772*(1+$E772))</f>
        <v/>
      </c>
      <c r="W772" s="47">
        <f>V772*(1/(1+$G772))^(1+$E772)*(1+W$7)^$D772*(W754/V754)^$E772*((W754+W763)/(V754+V763))^($F772*(1+$E772))</f>
        <v/>
      </c>
      <c r="X772" s="47">
        <f>W772*(1/(1+$G772))^(1+$E772)*(1+X$7)^$D772*(X754/W754)^$E772*((X754+X763)/(W754+W763))^($F772*(1+$E772))</f>
        <v/>
      </c>
      <c r="Y772" s="47">
        <f>X772*(1/(1+$G772))^(1+$E772)*(1+Y$7)^$D772*(Y754/X754)^$E772*((Y754+Y763)/(X754+X763))^($F772*(1+$E772))</f>
        <v/>
      </c>
      <c r="Z772" s="47">
        <f>Y772*(1/(1+$G772))^(1+$E772)*(1+Z$7)^$D772*(Z754/Y754)^$E772*((Z754+Z763)/(Y754+Y763))^($F772*(1+$E772))</f>
        <v/>
      </c>
      <c r="AA772" s="47">
        <f>Z772*(1/(1+$G772))^(1+$E772)*(1+AA$7)^$D772*(AA754/Z754)^$E772*((AA754+AA763)/(Z754+Z763))^($F772*(1+$E772))</f>
        <v/>
      </c>
      <c r="AB772" s="47">
        <f>AA772*(1/(1+$G772))^(1+$E772)*(1+AB$7)^$D772*(AB754/AA754)^$E772*((AB754+AB763)/(AA754+AA763))^($F772*(1+$E772))</f>
        <v/>
      </c>
      <c r="AC772" s="47">
        <f>AB772*(1/(1+$G772))^(1+$E772)*(1+AC$7)^$D772*(AC754/AB754)^$E772*((AC754+AC763)/(AB754+AB763))^($F772*(1+$E772))</f>
        <v/>
      </c>
      <c r="AD772" s="58">
        <f>FUELUSE(AC772,AD754,AC754,AD763,AC763,AD$7,$D772,$E772,$F772,$G772)</f>
        <v/>
      </c>
      <c r="AF772" s="11">
        <f>LOWER(Settings!$C$4)&amp;".mit."&amp;$A772&amp;IF($C772="","","."&amp;$C772&amp;"."&amp;$B772)&amp;IF(INDEX(Variables!$D$5:$D$205,MATCH($A772,Variables!$A$5:$A$205,0))="","","."&amp;INDEX(Variables!$D$5:$D$205,MATCH($A772,Variables!$A$5:$A$205,0)))&amp;"."&amp;AF$5</f>
        <v/>
      </c>
      <c r="AG772" s="46">
        <f>INDEX(Inputs!$U$5:$U$132,MATCH($B772&amp;"|"&amp;$C772,Inputs!$A$5:$A$132,0))</f>
        <v/>
      </c>
      <c r="AH772" s="47">
        <f>AG772*(1/(1+$G772))^(1+$E772)*(1+AH$7)^$D772*(AH754/AG754)^$E772*((AH754+AH763)/(AG754+AG763))^($F772*(1+$E772))</f>
        <v/>
      </c>
      <c r="AI772" s="47">
        <f>AH772*(1/(1+$G772))^(1+$E772)*(1+AI$7)^$D772*(AI754/AH754)^$E772*((AI754+AI763)/(AH754+AH763))^($F772*(1+$E772))</f>
        <v/>
      </c>
      <c r="AJ772" s="47">
        <f>AI772*(1/(1+$G772))^(1+$E772)*(1+AJ$7)^$D772*(AJ754/AI754)^$E772*((AJ754+AJ763)/(AI754+AI763))^($F772*(1+$E772))</f>
        <v/>
      </c>
      <c r="AK772" s="47">
        <f>AJ772*(1/(1+$G772))^(1+$E772)*(1+AK$7)^$D772*(AK754/AJ754)^$E772*((AK754+AK763)/(AJ754+AJ763))^($F772*(1+$E772))</f>
        <v/>
      </c>
      <c r="AL772" s="47">
        <f>AK772*(1/(1+$G772))^(1+$E772)*(1+AL$7)^$D772*(AL754/AK754)^$E772*((AL754+AL763)/(AK754+AK763))^($F772*(1+$E772))</f>
        <v/>
      </c>
      <c r="AM772" s="47">
        <f>AL772*(1/(1+$G772))^(1+$E772)*(1+AM$7)^$D772*(AM754/AL754)^$E772*((AM754+AM763)/(AL754+AL763))^($F772*(1+$E772))</f>
        <v/>
      </c>
      <c r="AN772" s="47">
        <f>AM772*(1/(1+$G772))^(1+$E772)*(1+AN$7)^$D772*(AN754/AM754)^$E772*((AN754+AN763)/(AM754+AM763))^($F772*(1+$E772))</f>
        <v/>
      </c>
      <c r="AO772" s="47">
        <f>AN772*(1/(1+$G772))^(1+$E772)*(1+AO$7)^$D772*(AO754/AN754)^$E772*((AO754+AO763)/(AN754+AN763))^($F772*(1+$E772))</f>
        <v/>
      </c>
      <c r="AP772" s="47">
        <f>AO772*(1/(1+$G772))^(1+$E772)*(1+AP$7)^$D772*(AP754/AO754)^$E772*((AP754+AP763)/(AO754+AO763))^($F772*(1+$E772))</f>
        <v/>
      </c>
      <c r="AQ772" s="47">
        <f>AP772*(1/(1+$G772))^(1+$E772)*(1+AQ$7)^$D772*(AQ754/AP754)^$E772*((AQ754+AQ763)/(AP754+AP763))^($F772*(1+$E772))</f>
        <v/>
      </c>
      <c r="AR772" s="47">
        <f>AQ772*(1/(1+$G772))^(1+$E772)*(1+AR$7)^$D772*(AR754/AQ754)^$E772*((AR754+AR763)/(AQ754+AQ763))^($F772*(1+$E772))</f>
        <v/>
      </c>
      <c r="AS772" s="47">
        <f>AR772*(1/(1+$G772))^(1+$E772)*(1+AS$7)^$D772*(AS754/AR754)^$E772*((AS754+AS763)/(AR754+AR763))^($F772*(1+$E772))</f>
        <v/>
      </c>
      <c r="AT772" s="47">
        <f>AS772*(1/(1+$G772))^(1+$E772)*(1+AT$7)^$D772*(AT754/AS754)^$E772*((AT754+AT763)/(AS754+AS763))^($F772*(1+$E772))</f>
        <v/>
      </c>
      <c r="AU772" s="47">
        <f>AT772*(1/(1+$G772))^(1+$E772)*(1+AU$7)^$D772*(AU754/AT754)^$E772*((AU754+AU763)/(AT754+AT763))^($F772*(1+$E772))</f>
        <v/>
      </c>
      <c r="AV772" s="47">
        <f>AU772*(1/(1+$G772))^(1+$E772)*(1+AV$7)^$D772*(AV754/AU754)^$E772*((AV754+AV763)/(AU754+AU763))^($F772*(1+$E772))</f>
        <v/>
      </c>
      <c r="AW772" s="47">
        <f>AV772*(1/(1+$G772))^(1+$E772)*(1+AW$7)^$D772*(AW754/AV754)^$E772*((AW754+AW763)/(AV754+AV763))^($F772*(1+$E772))</f>
        <v/>
      </c>
      <c r="AX772" s="47">
        <f>AW772*(1/(1+$G772))^(1+$E772)*(1+AX$7)^$D772*(AX754/AW754)^$E772*((AX754+AX763)/(AW754+AW763))^($F772*(1+$E772))</f>
        <v/>
      </c>
      <c r="AY772" s="58">
        <f>FUELUSE(AX772,AY754,AX754,AY763,AX763,AY$7,$D772,$E772,$F772,$G772)</f>
        <v/>
      </c>
    </row>
    <row r="773" hidden="1" outlineLevel="2">
      <c r="A773" s="14" t="inlineStr">
        <is>
          <t>ener</t>
        </is>
      </c>
      <c r="B773" s="14" t="inlineStr">
        <is>
          <t>nga</t>
        </is>
      </c>
      <c r="C773" s="14" t="inlineStr">
        <is>
          <t>avi</t>
        </is>
      </c>
      <c r="D773" s="37">
        <f>INDEX(Inputs!$N$5:$N$132,MATCH($B773&amp;"|"&amp;$C773,Inputs!$A$5:$A$132,0))</f>
        <v/>
      </c>
      <c r="E773" s="37">
        <f>INDEX(Inputs!$O$5:$O$132,MATCH($B773&amp;"|"&amp;$C773,Inputs!$A$5:$A$132,0))</f>
        <v/>
      </c>
      <c r="F773" s="37">
        <f>INDEX(Inputs!$P$5:$P$132,MATCH($B773&amp;"|"&amp;$C773,Inputs!$A$5:$A$132,0))</f>
        <v/>
      </c>
      <c r="G773" s="37">
        <f>INDEX(Inputs!$Q$5:$Q$132,MATCH($B773&amp;"|"&amp;$C773,Inputs!$A$5:$A$132,0))</f>
        <v/>
      </c>
      <c r="H773" s="14">
        <f>INDEX(Variables!$B$5:$B$205,MATCH($A773,Variables!$A$5:$A$205,0))&amp;IF($C773="",""," | "&amp;INDEX(Mapping!$B$5:$B$26,MATCH($C773,Mapping!$A$5:$A$26,0))&amp;" | "&amp;INDEX(Mapping!$B$30:$B$46,MATCH($B773,Mapping!$A$30:$A$46,0)))</f>
        <v/>
      </c>
      <c r="I773" s="14">
        <f>INDEX(Variables!$C$5:$C$205,MATCH($A773,Variables!$A$5:$A$205,0))</f>
        <v/>
      </c>
      <c r="J773" s="14">
        <f>INDEX(Variables!$E$5:$E$205,MATCH($A773,Variables!$A$5:$A$205,0))</f>
        <v/>
      </c>
      <c r="K773" s="11">
        <f>LOWER(Settings!$C$4)&amp;".mit."&amp;$A773&amp;IF($C773="","","."&amp;$C773&amp;"."&amp;$B773)&amp;IF(INDEX(Variables!$D$5:$D$205,MATCH($A773,Variables!$A$5:$A$205,0))="","","."&amp;INDEX(Variables!$D$5:$D$205,MATCH($A773,Variables!$A$5:$A$205,0)))&amp;"."&amp;K$5</f>
        <v/>
      </c>
      <c r="L773" s="46">
        <f>INDEX(Inputs!$U$5:$U$132,MATCH($B773&amp;"|"&amp;$C773,Inputs!$A$5:$A$132,0))</f>
        <v/>
      </c>
      <c r="M773" s="47">
        <f>L773*(1/(1+$G773))^(1+$E773)*(1+M$7)^$D773*(M755/L755)^$E773*((M755+M764)/(L755+L764))^($F773*(1+$E773))</f>
        <v/>
      </c>
      <c r="N773" s="47">
        <f>M773*(1/(1+$G773))^(1+$E773)*(1+N$7)^$D773*(N755/M755)^$E773*((N755+N764)/(M755+M764))^($F773*(1+$E773))</f>
        <v/>
      </c>
      <c r="O773" s="47">
        <f>N773*(1/(1+$G773))^(1+$E773)*(1+O$7)^$D773*(O755/N755)^$E773*((O755+O764)/(N755+N764))^($F773*(1+$E773))</f>
        <v/>
      </c>
      <c r="P773" s="47">
        <f>O773*(1/(1+$G773))^(1+$E773)*(1+P$7)^$D773*(P755/O755)^$E773*((P755+P764)/(O755+O764))^($F773*(1+$E773))</f>
        <v/>
      </c>
      <c r="Q773" s="47">
        <f>P773*(1/(1+$G773))^(1+$E773)*(1+Q$7)^$D773*(Q755/P755)^$E773*((Q755+Q764)/(P755+P764))^($F773*(1+$E773))</f>
        <v/>
      </c>
      <c r="R773" s="47">
        <f>Q773*(1/(1+$G773))^(1+$E773)*(1+R$7)^$D773*(R755/Q755)^$E773*((R755+R764)/(Q755+Q764))^($F773*(1+$E773))</f>
        <v/>
      </c>
      <c r="S773" s="47">
        <f>R773*(1/(1+$G773))^(1+$E773)*(1+S$7)^$D773*(S755/R755)^$E773*((S755+S764)/(R755+R764))^($F773*(1+$E773))</f>
        <v/>
      </c>
      <c r="T773" s="47">
        <f>S773*(1/(1+$G773))^(1+$E773)*(1+T$7)^$D773*(T755/S755)^$E773*((T755+T764)/(S755+S764))^($F773*(1+$E773))</f>
        <v/>
      </c>
      <c r="U773" s="47">
        <f>T773*(1/(1+$G773))^(1+$E773)*(1+U$7)^$D773*(U755/T755)^$E773*((U755+U764)/(T755+T764))^($F773*(1+$E773))</f>
        <v/>
      </c>
      <c r="V773" s="47">
        <f>U773*(1/(1+$G773))^(1+$E773)*(1+V$7)^$D773*(V755/U755)^$E773*((V755+V764)/(U755+U764))^($F773*(1+$E773))</f>
        <v/>
      </c>
      <c r="W773" s="47">
        <f>V773*(1/(1+$G773))^(1+$E773)*(1+W$7)^$D773*(W755/V755)^$E773*((W755+W764)/(V755+V764))^($F773*(1+$E773))</f>
        <v/>
      </c>
      <c r="X773" s="47">
        <f>W773*(1/(1+$G773))^(1+$E773)*(1+X$7)^$D773*(X755/W755)^$E773*((X755+X764)/(W755+W764))^($F773*(1+$E773))</f>
        <v/>
      </c>
      <c r="Y773" s="47">
        <f>X773*(1/(1+$G773))^(1+$E773)*(1+Y$7)^$D773*(Y755/X755)^$E773*((Y755+Y764)/(X755+X764))^($F773*(1+$E773))</f>
        <v/>
      </c>
      <c r="Z773" s="47">
        <f>Y773*(1/(1+$G773))^(1+$E773)*(1+Z$7)^$D773*(Z755/Y755)^$E773*((Z755+Z764)/(Y755+Y764))^($F773*(1+$E773))</f>
        <v/>
      </c>
      <c r="AA773" s="47">
        <f>Z773*(1/(1+$G773))^(1+$E773)*(1+AA$7)^$D773*(AA755/Z755)^$E773*((AA755+AA764)/(Z755+Z764))^($F773*(1+$E773))</f>
        <v/>
      </c>
      <c r="AB773" s="47">
        <f>AA773*(1/(1+$G773))^(1+$E773)*(1+AB$7)^$D773*(AB755/AA755)^$E773*((AB755+AB764)/(AA755+AA764))^($F773*(1+$E773))</f>
        <v/>
      </c>
      <c r="AC773" s="47">
        <f>AB773*(1/(1+$G773))^(1+$E773)*(1+AC$7)^$D773*(AC755/AB755)^$E773*((AC755+AC764)/(AB755+AB764))^($F773*(1+$E773))</f>
        <v/>
      </c>
      <c r="AD773" s="58">
        <f>FUELUSE(AC773,AD755,AC755,AD764,AC764,AD$7,$D773,$E773,$F773,$G773)</f>
        <v/>
      </c>
      <c r="AF773" s="11">
        <f>LOWER(Settings!$C$4)&amp;".mit."&amp;$A773&amp;IF($C773="","","."&amp;$C773&amp;"."&amp;$B773)&amp;IF(INDEX(Variables!$D$5:$D$205,MATCH($A773,Variables!$A$5:$A$205,0))="","","."&amp;INDEX(Variables!$D$5:$D$205,MATCH($A773,Variables!$A$5:$A$205,0)))&amp;"."&amp;AF$5</f>
        <v/>
      </c>
      <c r="AG773" s="46">
        <f>INDEX(Inputs!$U$5:$U$132,MATCH($B773&amp;"|"&amp;$C773,Inputs!$A$5:$A$132,0))</f>
        <v/>
      </c>
      <c r="AH773" s="47">
        <f>AG773*(1/(1+$G773))^(1+$E773)*(1+AH$7)^$D773*(AH755/AG755)^$E773*((AH755+AH764)/(AG755+AG764))^($F773*(1+$E773))</f>
        <v/>
      </c>
      <c r="AI773" s="47">
        <f>AH773*(1/(1+$G773))^(1+$E773)*(1+AI$7)^$D773*(AI755/AH755)^$E773*((AI755+AI764)/(AH755+AH764))^($F773*(1+$E773))</f>
        <v/>
      </c>
      <c r="AJ773" s="47">
        <f>AI773*(1/(1+$G773))^(1+$E773)*(1+AJ$7)^$D773*(AJ755/AI755)^$E773*((AJ755+AJ764)/(AI755+AI764))^($F773*(1+$E773))</f>
        <v/>
      </c>
      <c r="AK773" s="47">
        <f>AJ773*(1/(1+$G773))^(1+$E773)*(1+AK$7)^$D773*(AK755/AJ755)^$E773*((AK755+AK764)/(AJ755+AJ764))^($F773*(1+$E773))</f>
        <v/>
      </c>
      <c r="AL773" s="47">
        <f>AK773*(1/(1+$G773))^(1+$E773)*(1+AL$7)^$D773*(AL755/AK755)^$E773*((AL755+AL764)/(AK755+AK764))^($F773*(1+$E773))</f>
        <v/>
      </c>
      <c r="AM773" s="47">
        <f>AL773*(1/(1+$G773))^(1+$E773)*(1+AM$7)^$D773*(AM755/AL755)^$E773*((AM755+AM764)/(AL755+AL764))^($F773*(1+$E773))</f>
        <v/>
      </c>
      <c r="AN773" s="47">
        <f>AM773*(1/(1+$G773))^(1+$E773)*(1+AN$7)^$D773*(AN755/AM755)^$E773*((AN755+AN764)/(AM755+AM764))^($F773*(1+$E773))</f>
        <v/>
      </c>
      <c r="AO773" s="47">
        <f>AN773*(1/(1+$G773))^(1+$E773)*(1+AO$7)^$D773*(AO755/AN755)^$E773*((AO755+AO764)/(AN755+AN764))^($F773*(1+$E773))</f>
        <v/>
      </c>
      <c r="AP773" s="47">
        <f>AO773*(1/(1+$G773))^(1+$E773)*(1+AP$7)^$D773*(AP755/AO755)^$E773*((AP755+AP764)/(AO755+AO764))^($F773*(1+$E773))</f>
        <v/>
      </c>
      <c r="AQ773" s="47">
        <f>AP773*(1/(1+$G773))^(1+$E773)*(1+AQ$7)^$D773*(AQ755/AP755)^$E773*((AQ755+AQ764)/(AP755+AP764))^($F773*(1+$E773))</f>
        <v/>
      </c>
      <c r="AR773" s="47">
        <f>AQ773*(1/(1+$G773))^(1+$E773)*(1+AR$7)^$D773*(AR755/AQ755)^$E773*((AR755+AR764)/(AQ755+AQ764))^($F773*(1+$E773))</f>
        <v/>
      </c>
      <c r="AS773" s="47">
        <f>AR773*(1/(1+$G773))^(1+$E773)*(1+AS$7)^$D773*(AS755/AR755)^$E773*((AS755+AS764)/(AR755+AR764))^($F773*(1+$E773))</f>
        <v/>
      </c>
      <c r="AT773" s="47">
        <f>AS773*(1/(1+$G773))^(1+$E773)*(1+AT$7)^$D773*(AT755/AS755)^$E773*((AT755+AT764)/(AS755+AS764))^($F773*(1+$E773))</f>
        <v/>
      </c>
      <c r="AU773" s="47">
        <f>AT773*(1/(1+$G773))^(1+$E773)*(1+AU$7)^$D773*(AU755/AT755)^$E773*((AU755+AU764)/(AT755+AT764))^($F773*(1+$E773))</f>
        <v/>
      </c>
      <c r="AV773" s="47">
        <f>AU773*(1/(1+$G773))^(1+$E773)*(1+AV$7)^$D773*(AV755/AU755)^$E773*((AV755+AV764)/(AU755+AU764))^($F773*(1+$E773))</f>
        <v/>
      </c>
      <c r="AW773" s="47">
        <f>AV773*(1/(1+$G773))^(1+$E773)*(1+AW$7)^$D773*(AW755/AV755)^$E773*((AW755+AW764)/(AV755+AV764))^($F773*(1+$E773))</f>
        <v/>
      </c>
      <c r="AX773" s="47">
        <f>AW773*(1/(1+$G773))^(1+$E773)*(1+AX$7)^$D773*(AX755/AW755)^$E773*((AX755+AX764)/(AW755+AW764))^($F773*(1+$E773))</f>
        <v/>
      </c>
      <c r="AY773" s="58">
        <f>FUELUSE(AX773,AY755,AX755,AY764,AX764,AY$7,$D773,$E773,$F773,$G773)</f>
        <v/>
      </c>
    </row>
    <row r="774" hidden="1" outlineLevel="2">
      <c r="A774" s="14" t="inlineStr">
        <is>
          <t>ener</t>
        </is>
      </c>
      <c r="B774" s="14" t="inlineStr">
        <is>
          <t>gso</t>
        </is>
      </c>
      <c r="C774" s="14" t="inlineStr">
        <is>
          <t>avi</t>
        </is>
      </c>
      <c r="D774" s="37">
        <f>INDEX(Inputs!$N$5:$N$132,MATCH($B774&amp;"|"&amp;$C774,Inputs!$A$5:$A$132,0))</f>
        <v/>
      </c>
      <c r="E774" s="37">
        <f>INDEX(Inputs!$O$5:$O$132,MATCH($B774&amp;"|"&amp;$C774,Inputs!$A$5:$A$132,0))</f>
        <v/>
      </c>
      <c r="F774" s="37">
        <f>INDEX(Inputs!$P$5:$P$132,MATCH($B774&amp;"|"&amp;$C774,Inputs!$A$5:$A$132,0))</f>
        <v/>
      </c>
      <c r="G774" s="37">
        <f>INDEX(Inputs!$Q$5:$Q$132,MATCH($B774&amp;"|"&amp;$C774,Inputs!$A$5:$A$132,0))</f>
        <v/>
      </c>
      <c r="H774" s="14">
        <f>INDEX(Variables!$B$5:$B$205,MATCH($A774,Variables!$A$5:$A$205,0))&amp;IF($C774="",""," | "&amp;INDEX(Mapping!$B$5:$B$26,MATCH($C774,Mapping!$A$5:$A$26,0))&amp;" | "&amp;INDEX(Mapping!$B$30:$B$46,MATCH($B774,Mapping!$A$30:$A$46,0)))</f>
        <v/>
      </c>
      <c r="I774" s="14">
        <f>INDEX(Variables!$C$5:$C$205,MATCH($A774,Variables!$A$5:$A$205,0))</f>
        <v/>
      </c>
      <c r="J774" s="14">
        <f>INDEX(Variables!$E$5:$E$205,MATCH($A774,Variables!$A$5:$A$205,0))</f>
        <v/>
      </c>
      <c r="K774" s="11">
        <f>LOWER(Settings!$C$4)&amp;".mit."&amp;$A774&amp;IF($C774="","","."&amp;$C774&amp;"."&amp;$B774)&amp;IF(INDEX(Variables!$D$5:$D$205,MATCH($A774,Variables!$A$5:$A$205,0))="","","."&amp;INDEX(Variables!$D$5:$D$205,MATCH($A774,Variables!$A$5:$A$205,0)))&amp;"."&amp;K$5</f>
        <v/>
      </c>
      <c r="L774" s="46">
        <f>INDEX(Inputs!$U$5:$U$132,MATCH($B774&amp;"|"&amp;$C774,Inputs!$A$5:$A$132,0))</f>
        <v/>
      </c>
      <c r="M774" s="47">
        <f>L774*(1/(1+$G774))^(1+$E774)*(1+M$7)^$D774*(M756/L756)^$E774*((M756+M765)/(L756+L765))^($F774*(1+$E774))</f>
        <v/>
      </c>
      <c r="N774" s="47">
        <f>M774*(1/(1+$G774))^(1+$E774)*(1+N$7)^$D774*(N756/M756)^$E774*((N756+N765)/(M756+M765))^($F774*(1+$E774))</f>
        <v/>
      </c>
      <c r="O774" s="47">
        <f>N774*(1/(1+$G774))^(1+$E774)*(1+O$7)^$D774*(O756/N756)^$E774*((O756+O765)/(N756+N765))^($F774*(1+$E774))</f>
        <v/>
      </c>
      <c r="P774" s="47">
        <f>O774*(1/(1+$G774))^(1+$E774)*(1+P$7)^$D774*(P756/O756)^$E774*((P756+P765)/(O756+O765))^($F774*(1+$E774))</f>
        <v/>
      </c>
      <c r="Q774" s="47">
        <f>P774*(1/(1+$G774))^(1+$E774)*(1+Q$7)^$D774*(Q756/P756)^$E774*((Q756+Q765)/(P756+P765))^($F774*(1+$E774))</f>
        <v/>
      </c>
      <c r="R774" s="47">
        <f>Q774*(1/(1+$G774))^(1+$E774)*(1+R$7)^$D774*(R756/Q756)^$E774*((R756+R765)/(Q756+Q765))^($F774*(1+$E774))</f>
        <v/>
      </c>
      <c r="S774" s="47">
        <f>R774*(1/(1+$G774))^(1+$E774)*(1+S$7)^$D774*(S756/R756)^$E774*((S756+S765)/(R756+R765))^($F774*(1+$E774))</f>
        <v/>
      </c>
      <c r="T774" s="47">
        <f>S774*(1/(1+$G774))^(1+$E774)*(1+T$7)^$D774*(T756/S756)^$E774*((T756+T765)/(S756+S765))^($F774*(1+$E774))</f>
        <v/>
      </c>
      <c r="U774" s="47">
        <f>T774*(1/(1+$G774))^(1+$E774)*(1+U$7)^$D774*(U756/T756)^$E774*((U756+U765)/(T756+T765))^($F774*(1+$E774))</f>
        <v/>
      </c>
      <c r="V774" s="47">
        <f>U774*(1/(1+$G774))^(1+$E774)*(1+V$7)^$D774*(V756/U756)^$E774*((V756+V765)/(U756+U765))^($F774*(1+$E774))</f>
        <v/>
      </c>
      <c r="W774" s="47">
        <f>V774*(1/(1+$G774))^(1+$E774)*(1+W$7)^$D774*(W756/V756)^$E774*((W756+W765)/(V756+V765))^($F774*(1+$E774))</f>
        <v/>
      </c>
      <c r="X774" s="47">
        <f>W774*(1/(1+$G774))^(1+$E774)*(1+X$7)^$D774*(X756/W756)^$E774*((X756+X765)/(W756+W765))^($F774*(1+$E774))</f>
        <v/>
      </c>
      <c r="Y774" s="47">
        <f>X774*(1/(1+$G774))^(1+$E774)*(1+Y$7)^$D774*(Y756/X756)^$E774*((Y756+Y765)/(X756+X765))^($F774*(1+$E774))</f>
        <v/>
      </c>
      <c r="Z774" s="47">
        <f>Y774*(1/(1+$G774))^(1+$E774)*(1+Z$7)^$D774*(Z756/Y756)^$E774*((Z756+Z765)/(Y756+Y765))^($F774*(1+$E774))</f>
        <v/>
      </c>
      <c r="AA774" s="47">
        <f>Z774*(1/(1+$G774))^(1+$E774)*(1+AA$7)^$D774*(AA756/Z756)^$E774*((AA756+AA765)/(Z756+Z765))^($F774*(1+$E774))</f>
        <v/>
      </c>
      <c r="AB774" s="47">
        <f>AA774*(1/(1+$G774))^(1+$E774)*(1+AB$7)^$D774*(AB756/AA756)^$E774*((AB756+AB765)/(AA756+AA765))^($F774*(1+$E774))</f>
        <v/>
      </c>
      <c r="AC774" s="47">
        <f>AB774*(1/(1+$G774))^(1+$E774)*(1+AC$7)^$D774*(AC756/AB756)^$E774*((AC756+AC765)/(AB756+AB765))^($F774*(1+$E774))</f>
        <v/>
      </c>
      <c r="AD774" s="58">
        <f>FUELUSE(AC774,AD756,AC756,AD765,AC765,AD$7,$D774,$E774,$F774,$G774)</f>
        <v/>
      </c>
      <c r="AF774" s="11">
        <f>LOWER(Settings!$C$4)&amp;".mit."&amp;$A774&amp;IF($C774="","","."&amp;$C774&amp;"."&amp;$B774)&amp;IF(INDEX(Variables!$D$5:$D$205,MATCH($A774,Variables!$A$5:$A$205,0))="","","."&amp;INDEX(Variables!$D$5:$D$205,MATCH($A774,Variables!$A$5:$A$205,0)))&amp;"."&amp;AF$5</f>
        <v/>
      </c>
      <c r="AG774" s="46">
        <f>INDEX(Inputs!$U$5:$U$132,MATCH($B774&amp;"|"&amp;$C774,Inputs!$A$5:$A$132,0))</f>
        <v/>
      </c>
      <c r="AH774" s="47">
        <f>AG774*(1/(1+$G774))^(1+$E774)*(1+AH$7)^$D774*(AH756/AG756)^$E774*((AH756+AH765)/(AG756+AG765))^($F774*(1+$E774))</f>
        <v/>
      </c>
      <c r="AI774" s="47">
        <f>AH774*(1/(1+$G774))^(1+$E774)*(1+AI$7)^$D774*(AI756/AH756)^$E774*((AI756+AI765)/(AH756+AH765))^($F774*(1+$E774))</f>
        <v/>
      </c>
      <c r="AJ774" s="47">
        <f>AI774*(1/(1+$G774))^(1+$E774)*(1+AJ$7)^$D774*(AJ756/AI756)^$E774*((AJ756+AJ765)/(AI756+AI765))^($F774*(1+$E774))</f>
        <v/>
      </c>
      <c r="AK774" s="47">
        <f>AJ774*(1/(1+$G774))^(1+$E774)*(1+AK$7)^$D774*(AK756/AJ756)^$E774*((AK756+AK765)/(AJ756+AJ765))^($F774*(1+$E774))</f>
        <v/>
      </c>
      <c r="AL774" s="47">
        <f>AK774*(1/(1+$G774))^(1+$E774)*(1+AL$7)^$D774*(AL756/AK756)^$E774*((AL756+AL765)/(AK756+AK765))^($F774*(1+$E774))</f>
        <v/>
      </c>
      <c r="AM774" s="47">
        <f>AL774*(1/(1+$G774))^(1+$E774)*(1+AM$7)^$D774*(AM756/AL756)^$E774*((AM756+AM765)/(AL756+AL765))^($F774*(1+$E774))</f>
        <v/>
      </c>
      <c r="AN774" s="47">
        <f>AM774*(1/(1+$G774))^(1+$E774)*(1+AN$7)^$D774*(AN756/AM756)^$E774*((AN756+AN765)/(AM756+AM765))^($F774*(1+$E774))</f>
        <v/>
      </c>
      <c r="AO774" s="47">
        <f>AN774*(1/(1+$G774))^(1+$E774)*(1+AO$7)^$D774*(AO756/AN756)^$E774*((AO756+AO765)/(AN756+AN765))^($F774*(1+$E774))</f>
        <v/>
      </c>
      <c r="AP774" s="47">
        <f>AO774*(1/(1+$G774))^(1+$E774)*(1+AP$7)^$D774*(AP756/AO756)^$E774*((AP756+AP765)/(AO756+AO765))^($F774*(1+$E774))</f>
        <v/>
      </c>
      <c r="AQ774" s="47">
        <f>AP774*(1/(1+$G774))^(1+$E774)*(1+AQ$7)^$D774*(AQ756/AP756)^$E774*((AQ756+AQ765)/(AP756+AP765))^($F774*(1+$E774))</f>
        <v/>
      </c>
      <c r="AR774" s="47">
        <f>AQ774*(1/(1+$G774))^(1+$E774)*(1+AR$7)^$D774*(AR756/AQ756)^$E774*((AR756+AR765)/(AQ756+AQ765))^($F774*(1+$E774))</f>
        <v/>
      </c>
      <c r="AS774" s="47">
        <f>AR774*(1/(1+$G774))^(1+$E774)*(1+AS$7)^$D774*(AS756/AR756)^$E774*((AS756+AS765)/(AR756+AR765))^($F774*(1+$E774))</f>
        <v/>
      </c>
      <c r="AT774" s="47">
        <f>AS774*(1/(1+$G774))^(1+$E774)*(1+AT$7)^$D774*(AT756/AS756)^$E774*((AT756+AT765)/(AS756+AS765))^($F774*(1+$E774))</f>
        <v/>
      </c>
      <c r="AU774" s="47">
        <f>AT774*(1/(1+$G774))^(1+$E774)*(1+AU$7)^$D774*(AU756/AT756)^$E774*((AU756+AU765)/(AT756+AT765))^($F774*(1+$E774))</f>
        <v/>
      </c>
      <c r="AV774" s="47">
        <f>AU774*(1/(1+$G774))^(1+$E774)*(1+AV$7)^$D774*(AV756/AU756)^$E774*((AV756+AV765)/(AU756+AU765))^($F774*(1+$E774))</f>
        <v/>
      </c>
      <c r="AW774" s="47">
        <f>AV774*(1/(1+$G774))^(1+$E774)*(1+AW$7)^$D774*(AW756/AV756)^$E774*((AW756+AW765)/(AV756+AV765))^($F774*(1+$E774))</f>
        <v/>
      </c>
      <c r="AX774" s="47">
        <f>AW774*(1/(1+$G774))^(1+$E774)*(1+AX$7)^$D774*(AX756/AW756)^$E774*((AX756+AX765)/(AW756+AW765))^($F774*(1+$E774))</f>
        <v/>
      </c>
      <c r="AY774" s="58">
        <f>FUELUSE(AX774,AY756,AX756,AY765,AX765,AY$7,$D774,$E774,$F774,$G774)</f>
        <v/>
      </c>
    </row>
    <row r="775" hidden="1" outlineLevel="2">
      <c r="A775" s="14" t="inlineStr">
        <is>
          <t>ener</t>
        </is>
      </c>
      <c r="B775" s="14" t="inlineStr">
        <is>
          <t>die</t>
        </is>
      </c>
      <c r="C775" s="14" t="inlineStr">
        <is>
          <t>avi</t>
        </is>
      </c>
      <c r="D775" s="37">
        <f>INDEX(Inputs!$N$5:$N$132,MATCH($B775&amp;"|"&amp;$C775,Inputs!$A$5:$A$132,0))</f>
        <v/>
      </c>
      <c r="E775" s="37">
        <f>INDEX(Inputs!$O$5:$O$132,MATCH($B775&amp;"|"&amp;$C775,Inputs!$A$5:$A$132,0))</f>
        <v/>
      </c>
      <c r="F775" s="37">
        <f>INDEX(Inputs!$P$5:$P$132,MATCH($B775&amp;"|"&amp;$C775,Inputs!$A$5:$A$132,0))</f>
        <v/>
      </c>
      <c r="G775" s="37">
        <f>INDEX(Inputs!$Q$5:$Q$132,MATCH($B775&amp;"|"&amp;$C775,Inputs!$A$5:$A$132,0))</f>
        <v/>
      </c>
      <c r="H775" s="14">
        <f>INDEX(Variables!$B$5:$B$205,MATCH($A775,Variables!$A$5:$A$205,0))&amp;IF($C775="",""," | "&amp;INDEX(Mapping!$B$5:$B$26,MATCH($C775,Mapping!$A$5:$A$26,0))&amp;" | "&amp;INDEX(Mapping!$B$30:$B$46,MATCH($B775,Mapping!$A$30:$A$46,0)))</f>
        <v/>
      </c>
      <c r="I775" s="14">
        <f>INDEX(Variables!$C$5:$C$205,MATCH($A775,Variables!$A$5:$A$205,0))</f>
        <v/>
      </c>
      <c r="J775" s="14">
        <f>INDEX(Variables!$E$5:$E$205,MATCH($A775,Variables!$A$5:$A$205,0))</f>
        <v/>
      </c>
      <c r="K775" s="11">
        <f>LOWER(Settings!$C$4)&amp;".mit."&amp;$A775&amp;IF($C775="","","."&amp;$C775&amp;"."&amp;$B775)&amp;IF(INDEX(Variables!$D$5:$D$205,MATCH($A775,Variables!$A$5:$A$205,0))="","","."&amp;INDEX(Variables!$D$5:$D$205,MATCH($A775,Variables!$A$5:$A$205,0)))&amp;"."&amp;K$5</f>
        <v/>
      </c>
      <c r="L775" s="46">
        <f>INDEX(Inputs!$U$5:$U$132,MATCH($B775&amp;"|"&amp;$C775,Inputs!$A$5:$A$132,0))</f>
        <v/>
      </c>
      <c r="M775" s="47">
        <f>L775*(1/(1+$G775))^(1+$E775)*(1+M$7)^$D775*(M757/L757)^$E775*((M757+M766)/(L757+L766))^($F775*(1+$E775))</f>
        <v/>
      </c>
      <c r="N775" s="47">
        <f>M775*(1/(1+$G775))^(1+$E775)*(1+N$7)^$D775*(N757/M757)^$E775*((N757+N766)/(M757+M766))^($F775*(1+$E775))</f>
        <v/>
      </c>
      <c r="O775" s="47">
        <f>N775*(1/(1+$G775))^(1+$E775)*(1+O$7)^$D775*(O757/N757)^$E775*((O757+O766)/(N757+N766))^($F775*(1+$E775))</f>
        <v/>
      </c>
      <c r="P775" s="47">
        <f>O775*(1/(1+$G775))^(1+$E775)*(1+P$7)^$D775*(P757/O757)^$E775*((P757+P766)/(O757+O766))^($F775*(1+$E775))</f>
        <v/>
      </c>
      <c r="Q775" s="47">
        <f>P775*(1/(1+$G775))^(1+$E775)*(1+Q$7)^$D775*(Q757/P757)^$E775*((Q757+Q766)/(P757+P766))^($F775*(1+$E775))</f>
        <v/>
      </c>
      <c r="R775" s="47">
        <f>Q775*(1/(1+$G775))^(1+$E775)*(1+R$7)^$D775*(R757/Q757)^$E775*((R757+R766)/(Q757+Q766))^($F775*(1+$E775))</f>
        <v/>
      </c>
      <c r="S775" s="47">
        <f>R775*(1/(1+$G775))^(1+$E775)*(1+S$7)^$D775*(S757/R757)^$E775*((S757+S766)/(R757+R766))^($F775*(1+$E775))</f>
        <v/>
      </c>
      <c r="T775" s="47">
        <f>S775*(1/(1+$G775))^(1+$E775)*(1+T$7)^$D775*(T757/S757)^$E775*((T757+T766)/(S757+S766))^($F775*(1+$E775))</f>
        <v/>
      </c>
      <c r="U775" s="47">
        <f>T775*(1/(1+$G775))^(1+$E775)*(1+U$7)^$D775*(U757/T757)^$E775*((U757+U766)/(T757+T766))^($F775*(1+$E775))</f>
        <v/>
      </c>
      <c r="V775" s="47">
        <f>U775*(1/(1+$G775))^(1+$E775)*(1+V$7)^$D775*(V757/U757)^$E775*((V757+V766)/(U757+U766))^($F775*(1+$E775))</f>
        <v/>
      </c>
      <c r="W775" s="47">
        <f>V775*(1/(1+$G775))^(1+$E775)*(1+W$7)^$D775*(W757/V757)^$E775*((W757+W766)/(V757+V766))^($F775*(1+$E775))</f>
        <v/>
      </c>
      <c r="X775" s="47">
        <f>W775*(1/(1+$G775))^(1+$E775)*(1+X$7)^$D775*(X757/W757)^$E775*((X757+X766)/(W757+W766))^($F775*(1+$E775))</f>
        <v/>
      </c>
      <c r="Y775" s="47">
        <f>X775*(1/(1+$G775))^(1+$E775)*(1+Y$7)^$D775*(Y757/X757)^$E775*((Y757+Y766)/(X757+X766))^($F775*(1+$E775))</f>
        <v/>
      </c>
      <c r="Z775" s="47">
        <f>Y775*(1/(1+$G775))^(1+$E775)*(1+Z$7)^$D775*(Z757/Y757)^$E775*((Z757+Z766)/(Y757+Y766))^($F775*(1+$E775))</f>
        <v/>
      </c>
      <c r="AA775" s="47">
        <f>Z775*(1/(1+$G775))^(1+$E775)*(1+AA$7)^$D775*(AA757/Z757)^$E775*((AA757+AA766)/(Z757+Z766))^($F775*(1+$E775))</f>
        <v/>
      </c>
      <c r="AB775" s="47">
        <f>AA775*(1/(1+$G775))^(1+$E775)*(1+AB$7)^$D775*(AB757/AA757)^$E775*((AB757+AB766)/(AA757+AA766))^($F775*(1+$E775))</f>
        <v/>
      </c>
      <c r="AC775" s="47">
        <f>AB775*(1/(1+$G775))^(1+$E775)*(1+AC$7)^$D775*(AC757/AB757)^$E775*((AC757+AC766)/(AB757+AB766))^($F775*(1+$E775))</f>
        <v/>
      </c>
      <c r="AD775" s="58">
        <f>FUELUSE(AC775,AD757,AC757,AD766,AC766,AD$7,$D775,$E775,$F775,$G775)</f>
        <v/>
      </c>
      <c r="AF775" s="11">
        <f>LOWER(Settings!$C$4)&amp;".mit."&amp;$A775&amp;IF($C775="","","."&amp;$C775&amp;"."&amp;$B775)&amp;IF(INDEX(Variables!$D$5:$D$205,MATCH($A775,Variables!$A$5:$A$205,0))="","","."&amp;INDEX(Variables!$D$5:$D$205,MATCH($A775,Variables!$A$5:$A$205,0)))&amp;"."&amp;AF$5</f>
        <v/>
      </c>
      <c r="AG775" s="46">
        <f>INDEX(Inputs!$U$5:$U$132,MATCH($B775&amp;"|"&amp;$C775,Inputs!$A$5:$A$132,0))</f>
        <v/>
      </c>
      <c r="AH775" s="47">
        <f>AG775*(1/(1+$G775))^(1+$E775)*(1+AH$7)^$D775*(AH757/AG757)^$E775*((AH757+AH766)/(AG757+AG766))^($F775*(1+$E775))</f>
        <v/>
      </c>
      <c r="AI775" s="47">
        <f>AH775*(1/(1+$G775))^(1+$E775)*(1+AI$7)^$D775*(AI757/AH757)^$E775*((AI757+AI766)/(AH757+AH766))^($F775*(1+$E775))</f>
        <v/>
      </c>
      <c r="AJ775" s="47">
        <f>AI775*(1/(1+$G775))^(1+$E775)*(1+AJ$7)^$D775*(AJ757/AI757)^$E775*((AJ757+AJ766)/(AI757+AI766))^($F775*(1+$E775))</f>
        <v/>
      </c>
      <c r="AK775" s="47">
        <f>AJ775*(1/(1+$G775))^(1+$E775)*(1+AK$7)^$D775*(AK757/AJ757)^$E775*((AK757+AK766)/(AJ757+AJ766))^($F775*(1+$E775))</f>
        <v/>
      </c>
      <c r="AL775" s="47">
        <f>AK775*(1/(1+$G775))^(1+$E775)*(1+AL$7)^$D775*(AL757/AK757)^$E775*((AL757+AL766)/(AK757+AK766))^($F775*(1+$E775))</f>
        <v/>
      </c>
      <c r="AM775" s="47">
        <f>AL775*(1/(1+$G775))^(1+$E775)*(1+AM$7)^$D775*(AM757/AL757)^$E775*((AM757+AM766)/(AL757+AL766))^($F775*(1+$E775))</f>
        <v/>
      </c>
      <c r="AN775" s="47">
        <f>AM775*(1/(1+$G775))^(1+$E775)*(1+AN$7)^$D775*(AN757/AM757)^$E775*((AN757+AN766)/(AM757+AM766))^($F775*(1+$E775))</f>
        <v/>
      </c>
      <c r="AO775" s="47">
        <f>AN775*(1/(1+$G775))^(1+$E775)*(1+AO$7)^$D775*(AO757/AN757)^$E775*((AO757+AO766)/(AN757+AN766))^($F775*(1+$E775))</f>
        <v/>
      </c>
      <c r="AP775" s="47">
        <f>AO775*(1/(1+$G775))^(1+$E775)*(1+AP$7)^$D775*(AP757/AO757)^$E775*((AP757+AP766)/(AO757+AO766))^($F775*(1+$E775))</f>
        <v/>
      </c>
      <c r="AQ775" s="47">
        <f>AP775*(1/(1+$G775))^(1+$E775)*(1+AQ$7)^$D775*(AQ757/AP757)^$E775*((AQ757+AQ766)/(AP757+AP766))^($F775*(1+$E775))</f>
        <v/>
      </c>
      <c r="AR775" s="47">
        <f>AQ775*(1/(1+$G775))^(1+$E775)*(1+AR$7)^$D775*(AR757/AQ757)^$E775*((AR757+AR766)/(AQ757+AQ766))^($F775*(1+$E775))</f>
        <v/>
      </c>
      <c r="AS775" s="47">
        <f>AR775*(1/(1+$G775))^(1+$E775)*(1+AS$7)^$D775*(AS757/AR757)^$E775*((AS757+AS766)/(AR757+AR766))^($F775*(1+$E775))</f>
        <v/>
      </c>
      <c r="AT775" s="47">
        <f>AS775*(1/(1+$G775))^(1+$E775)*(1+AT$7)^$D775*(AT757/AS757)^$E775*((AT757+AT766)/(AS757+AS766))^($F775*(1+$E775))</f>
        <v/>
      </c>
      <c r="AU775" s="47">
        <f>AT775*(1/(1+$G775))^(1+$E775)*(1+AU$7)^$D775*(AU757/AT757)^$E775*((AU757+AU766)/(AT757+AT766))^($F775*(1+$E775))</f>
        <v/>
      </c>
      <c r="AV775" s="47">
        <f>AU775*(1/(1+$G775))^(1+$E775)*(1+AV$7)^$D775*(AV757/AU757)^$E775*((AV757+AV766)/(AU757+AU766))^($F775*(1+$E775))</f>
        <v/>
      </c>
      <c r="AW775" s="47">
        <f>AV775*(1/(1+$G775))^(1+$E775)*(1+AW$7)^$D775*(AW757/AV757)^$E775*((AW757+AW766)/(AV757+AV766))^($F775*(1+$E775))</f>
        <v/>
      </c>
      <c r="AX775" s="47">
        <f>AW775*(1/(1+$G775))^(1+$E775)*(1+AX$7)^$D775*(AX757/AW757)^$E775*((AX757+AX766)/(AW757+AW766))^($F775*(1+$E775))</f>
        <v/>
      </c>
      <c r="AY775" s="58">
        <f>FUELUSE(AX775,AY757,AX757,AY766,AX766,AY$7,$D775,$E775,$F775,$G775)</f>
        <v/>
      </c>
    </row>
    <row r="776" hidden="1" outlineLevel="2">
      <c r="A776" s="14" t="inlineStr">
        <is>
          <t>ener</t>
        </is>
      </c>
      <c r="B776" s="14" t="inlineStr">
        <is>
          <t>lpg</t>
        </is>
      </c>
      <c r="C776" s="14" t="inlineStr">
        <is>
          <t>avi</t>
        </is>
      </c>
      <c r="D776" s="37">
        <f>INDEX(Inputs!$N$5:$N$132,MATCH($B776&amp;"|"&amp;$C776,Inputs!$A$5:$A$132,0))</f>
        <v/>
      </c>
      <c r="E776" s="37">
        <f>INDEX(Inputs!$O$5:$O$132,MATCH($B776&amp;"|"&amp;$C776,Inputs!$A$5:$A$132,0))</f>
        <v/>
      </c>
      <c r="F776" s="37">
        <f>INDEX(Inputs!$P$5:$P$132,MATCH($B776&amp;"|"&amp;$C776,Inputs!$A$5:$A$132,0))</f>
        <v/>
      </c>
      <c r="G776" s="37">
        <f>INDEX(Inputs!$Q$5:$Q$132,MATCH($B776&amp;"|"&amp;$C776,Inputs!$A$5:$A$132,0))</f>
        <v/>
      </c>
      <c r="H776" s="14">
        <f>INDEX(Variables!$B$5:$B$205,MATCH($A776,Variables!$A$5:$A$205,0))&amp;IF($C776="",""," | "&amp;INDEX(Mapping!$B$5:$B$26,MATCH($C776,Mapping!$A$5:$A$26,0))&amp;" | "&amp;INDEX(Mapping!$B$30:$B$46,MATCH($B776,Mapping!$A$30:$A$46,0)))</f>
        <v/>
      </c>
      <c r="I776" s="14">
        <f>INDEX(Variables!$C$5:$C$205,MATCH($A776,Variables!$A$5:$A$205,0))</f>
        <v/>
      </c>
      <c r="J776" s="14">
        <f>INDEX(Variables!$E$5:$E$205,MATCH($A776,Variables!$A$5:$A$205,0))</f>
        <v/>
      </c>
      <c r="K776" s="11">
        <f>LOWER(Settings!$C$4)&amp;".mit."&amp;$A776&amp;IF($C776="","","."&amp;$C776&amp;"."&amp;$B776)&amp;IF(INDEX(Variables!$D$5:$D$205,MATCH($A776,Variables!$A$5:$A$205,0))="","","."&amp;INDEX(Variables!$D$5:$D$205,MATCH($A776,Variables!$A$5:$A$205,0)))&amp;"."&amp;K$5</f>
        <v/>
      </c>
      <c r="L776" s="46">
        <f>INDEX(Inputs!$U$5:$U$132,MATCH($B776&amp;"|"&amp;$C776,Inputs!$A$5:$A$132,0))</f>
        <v/>
      </c>
      <c r="M776" s="47">
        <f>L776*(1/(1+$G776))^(1+$E776)*(1+M$7)^$D776*(M758/L758)^$E776*((M758+M767)/(L758+L767))^($F776*(1+$E776))</f>
        <v/>
      </c>
      <c r="N776" s="47">
        <f>M776*(1/(1+$G776))^(1+$E776)*(1+N$7)^$D776*(N758/M758)^$E776*((N758+N767)/(M758+M767))^($F776*(1+$E776))</f>
        <v/>
      </c>
      <c r="O776" s="47">
        <f>N776*(1/(1+$G776))^(1+$E776)*(1+O$7)^$D776*(O758/N758)^$E776*((O758+O767)/(N758+N767))^($F776*(1+$E776))</f>
        <v/>
      </c>
      <c r="P776" s="47">
        <f>O776*(1/(1+$G776))^(1+$E776)*(1+P$7)^$D776*(P758/O758)^$E776*((P758+P767)/(O758+O767))^($F776*(1+$E776))</f>
        <v/>
      </c>
      <c r="Q776" s="47">
        <f>P776*(1/(1+$G776))^(1+$E776)*(1+Q$7)^$D776*(Q758/P758)^$E776*((Q758+Q767)/(P758+P767))^($F776*(1+$E776))</f>
        <v/>
      </c>
      <c r="R776" s="47">
        <f>Q776*(1/(1+$G776))^(1+$E776)*(1+R$7)^$D776*(R758/Q758)^$E776*((R758+R767)/(Q758+Q767))^($F776*(1+$E776))</f>
        <v/>
      </c>
      <c r="S776" s="47">
        <f>R776*(1/(1+$G776))^(1+$E776)*(1+S$7)^$D776*(S758/R758)^$E776*((S758+S767)/(R758+R767))^($F776*(1+$E776))</f>
        <v/>
      </c>
      <c r="T776" s="47">
        <f>S776*(1/(1+$G776))^(1+$E776)*(1+T$7)^$D776*(T758/S758)^$E776*((T758+T767)/(S758+S767))^($F776*(1+$E776))</f>
        <v/>
      </c>
      <c r="U776" s="47">
        <f>T776*(1/(1+$G776))^(1+$E776)*(1+U$7)^$D776*(U758/T758)^$E776*((U758+U767)/(T758+T767))^($F776*(1+$E776))</f>
        <v/>
      </c>
      <c r="V776" s="47">
        <f>U776*(1/(1+$G776))^(1+$E776)*(1+V$7)^$D776*(V758/U758)^$E776*((V758+V767)/(U758+U767))^($F776*(1+$E776))</f>
        <v/>
      </c>
      <c r="W776" s="47">
        <f>V776*(1/(1+$G776))^(1+$E776)*(1+W$7)^$D776*(W758/V758)^$E776*((W758+W767)/(V758+V767))^($F776*(1+$E776))</f>
        <v/>
      </c>
      <c r="X776" s="47">
        <f>W776*(1/(1+$G776))^(1+$E776)*(1+X$7)^$D776*(X758/W758)^$E776*((X758+X767)/(W758+W767))^($F776*(1+$E776))</f>
        <v/>
      </c>
      <c r="Y776" s="47">
        <f>X776*(1/(1+$G776))^(1+$E776)*(1+Y$7)^$D776*(Y758/X758)^$E776*((Y758+Y767)/(X758+X767))^($F776*(1+$E776))</f>
        <v/>
      </c>
      <c r="Z776" s="47">
        <f>Y776*(1/(1+$G776))^(1+$E776)*(1+Z$7)^$D776*(Z758/Y758)^$E776*((Z758+Z767)/(Y758+Y767))^($F776*(1+$E776))</f>
        <v/>
      </c>
      <c r="AA776" s="47">
        <f>Z776*(1/(1+$G776))^(1+$E776)*(1+AA$7)^$D776*(AA758/Z758)^$E776*((AA758+AA767)/(Z758+Z767))^($F776*(1+$E776))</f>
        <v/>
      </c>
      <c r="AB776" s="47">
        <f>AA776*(1/(1+$G776))^(1+$E776)*(1+AB$7)^$D776*(AB758/AA758)^$E776*((AB758+AB767)/(AA758+AA767))^($F776*(1+$E776))</f>
        <v/>
      </c>
      <c r="AC776" s="47">
        <f>AB776*(1/(1+$G776))^(1+$E776)*(1+AC$7)^$D776*(AC758/AB758)^$E776*((AC758+AC767)/(AB758+AB767))^($F776*(1+$E776))</f>
        <v/>
      </c>
      <c r="AD776" s="58">
        <f>FUELUSE(AC776,AD758,AC758,AD767,AC767,AD$7,$D776,$E776,$F776,$G776)</f>
        <v/>
      </c>
      <c r="AF776" s="11">
        <f>LOWER(Settings!$C$4)&amp;".mit."&amp;$A776&amp;IF($C776="","","."&amp;$C776&amp;"."&amp;$B776)&amp;IF(INDEX(Variables!$D$5:$D$205,MATCH($A776,Variables!$A$5:$A$205,0))="","","."&amp;INDEX(Variables!$D$5:$D$205,MATCH($A776,Variables!$A$5:$A$205,0)))&amp;"."&amp;AF$5</f>
        <v/>
      </c>
      <c r="AG776" s="46">
        <f>INDEX(Inputs!$U$5:$U$132,MATCH($B776&amp;"|"&amp;$C776,Inputs!$A$5:$A$132,0))</f>
        <v/>
      </c>
      <c r="AH776" s="47">
        <f>AG776*(1/(1+$G776))^(1+$E776)*(1+AH$7)^$D776*(AH758/AG758)^$E776*((AH758+AH767)/(AG758+AG767))^($F776*(1+$E776))</f>
        <v/>
      </c>
      <c r="AI776" s="47">
        <f>AH776*(1/(1+$G776))^(1+$E776)*(1+AI$7)^$D776*(AI758/AH758)^$E776*((AI758+AI767)/(AH758+AH767))^($F776*(1+$E776))</f>
        <v/>
      </c>
      <c r="AJ776" s="47">
        <f>AI776*(1/(1+$G776))^(1+$E776)*(1+AJ$7)^$D776*(AJ758/AI758)^$E776*((AJ758+AJ767)/(AI758+AI767))^($F776*(1+$E776))</f>
        <v/>
      </c>
      <c r="AK776" s="47">
        <f>AJ776*(1/(1+$G776))^(1+$E776)*(1+AK$7)^$D776*(AK758/AJ758)^$E776*((AK758+AK767)/(AJ758+AJ767))^($F776*(1+$E776))</f>
        <v/>
      </c>
      <c r="AL776" s="47">
        <f>AK776*(1/(1+$G776))^(1+$E776)*(1+AL$7)^$D776*(AL758/AK758)^$E776*((AL758+AL767)/(AK758+AK767))^($F776*(1+$E776))</f>
        <v/>
      </c>
      <c r="AM776" s="47">
        <f>AL776*(1/(1+$G776))^(1+$E776)*(1+AM$7)^$D776*(AM758/AL758)^$E776*((AM758+AM767)/(AL758+AL767))^($F776*(1+$E776))</f>
        <v/>
      </c>
      <c r="AN776" s="47">
        <f>AM776*(1/(1+$G776))^(1+$E776)*(1+AN$7)^$D776*(AN758/AM758)^$E776*((AN758+AN767)/(AM758+AM767))^($F776*(1+$E776))</f>
        <v/>
      </c>
      <c r="AO776" s="47">
        <f>AN776*(1/(1+$G776))^(1+$E776)*(1+AO$7)^$D776*(AO758/AN758)^$E776*((AO758+AO767)/(AN758+AN767))^($F776*(1+$E776))</f>
        <v/>
      </c>
      <c r="AP776" s="47">
        <f>AO776*(1/(1+$G776))^(1+$E776)*(1+AP$7)^$D776*(AP758/AO758)^$E776*((AP758+AP767)/(AO758+AO767))^($F776*(1+$E776))</f>
        <v/>
      </c>
      <c r="AQ776" s="47">
        <f>AP776*(1/(1+$G776))^(1+$E776)*(1+AQ$7)^$D776*(AQ758/AP758)^$E776*((AQ758+AQ767)/(AP758+AP767))^($F776*(1+$E776))</f>
        <v/>
      </c>
      <c r="AR776" s="47">
        <f>AQ776*(1/(1+$G776))^(1+$E776)*(1+AR$7)^$D776*(AR758/AQ758)^$E776*((AR758+AR767)/(AQ758+AQ767))^($F776*(1+$E776))</f>
        <v/>
      </c>
      <c r="AS776" s="47">
        <f>AR776*(1/(1+$G776))^(1+$E776)*(1+AS$7)^$D776*(AS758/AR758)^$E776*((AS758+AS767)/(AR758+AR767))^($F776*(1+$E776))</f>
        <v/>
      </c>
      <c r="AT776" s="47">
        <f>AS776*(1/(1+$G776))^(1+$E776)*(1+AT$7)^$D776*(AT758/AS758)^$E776*((AT758+AT767)/(AS758+AS767))^($F776*(1+$E776))</f>
        <v/>
      </c>
      <c r="AU776" s="47">
        <f>AT776*(1/(1+$G776))^(1+$E776)*(1+AU$7)^$D776*(AU758/AT758)^$E776*((AU758+AU767)/(AT758+AT767))^($F776*(1+$E776))</f>
        <v/>
      </c>
      <c r="AV776" s="47">
        <f>AU776*(1/(1+$G776))^(1+$E776)*(1+AV$7)^$D776*(AV758/AU758)^$E776*((AV758+AV767)/(AU758+AU767))^($F776*(1+$E776))</f>
        <v/>
      </c>
      <c r="AW776" s="47">
        <f>AV776*(1/(1+$G776))^(1+$E776)*(1+AW$7)^$D776*(AW758/AV758)^$E776*((AW758+AW767)/(AV758+AV767))^($F776*(1+$E776))</f>
        <v/>
      </c>
      <c r="AX776" s="47">
        <f>AW776*(1/(1+$G776))^(1+$E776)*(1+AX$7)^$D776*(AX758/AW758)^$E776*((AX758+AX767)/(AW758+AW767))^($F776*(1+$E776))</f>
        <v/>
      </c>
      <c r="AY776" s="58">
        <f>FUELUSE(AX776,AY758,AX758,AY767,AX767,AY$7,$D776,$E776,$F776,$G776)</f>
        <v/>
      </c>
    </row>
    <row r="777" hidden="1" outlineLevel="2">
      <c r="A777" s="14" t="inlineStr">
        <is>
          <t>ener</t>
        </is>
      </c>
      <c r="B777" s="14" t="inlineStr">
        <is>
          <t>ker</t>
        </is>
      </c>
      <c r="C777" s="14" t="inlineStr">
        <is>
          <t>avi</t>
        </is>
      </c>
      <c r="D777" s="37">
        <f>INDEX(Inputs!$N$5:$N$132,MATCH($B777&amp;"|"&amp;$C777,Inputs!$A$5:$A$132,0))</f>
        <v/>
      </c>
      <c r="E777" s="37">
        <f>INDEX(Inputs!$O$5:$O$132,MATCH($B777&amp;"|"&amp;$C777,Inputs!$A$5:$A$132,0))</f>
        <v/>
      </c>
      <c r="F777" s="37">
        <f>INDEX(Inputs!$P$5:$P$132,MATCH($B777&amp;"|"&amp;$C777,Inputs!$A$5:$A$132,0))</f>
        <v/>
      </c>
      <c r="G777" s="37">
        <f>INDEX(Inputs!$Q$5:$Q$132,MATCH($B777&amp;"|"&amp;$C777,Inputs!$A$5:$A$132,0))</f>
        <v/>
      </c>
      <c r="H777" s="14">
        <f>INDEX(Variables!$B$5:$B$205,MATCH($A777,Variables!$A$5:$A$205,0))&amp;IF($C777="",""," | "&amp;INDEX(Mapping!$B$5:$B$26,MATCH($C777,Mapping!$A$5:$A$26,0))&amp;" | "&amp;INDEX(Mapping!$B$30:$B$46,MATCH($B777,Mapping!$A$30:$A$46,0)))</f>
        <v/>
      </c>
      <c r="I777" s="14">
        <f>INDEX(Variables!$C$5:$C$205,MATCH($A777,Variables!$A$5:$A$205,0))</f>
        <v/>
      </c>
      <c r="J777" s="14">
        <f>INDEX(Variables!$E$5:$E$205,MATCH($A777,Variables!$A$5:$A$205,0))</f>
        <v/>
      </c>
      <c r="K777" s="11">
        <f>LOWER(Settings!$C$4)&amp;".mit."&amp;$A777&amp;IF($C777="","","."&amp;$C777&amp;"."&amp;$B777)&amp;IF(INDEX(Variables!$D$5:$D$205,MATCH($A777,Variables!$A$5:$A$205,0))="","","."&amp;INDEX(Variables!$D$5:$D$205,MATCH($A777,Variables!$A$5:$A$205,0)))&amp;"."&amp;K$5</f>
        <v/>
      </c>
      <c r="L777" s="46">
        <f>INDEX(Inputs!$U$5:$U$132,MATCH($B777&amp;"|"&amp;$C777,Inputs!$A$5:$A$132,0))</f>
        <v/>
      </c>
      <c r="M777" s="47">
        <f>L777*(1/(1+$G777))^(1+$E777)*(1+M$7)^$D777*(M759/L759)^$E777*((M759+M768)/(L759+L768))^($F777*(1+$E777))</f>
        <v/>
      </c>
      <c r="N777" s="47">
        <f>M777*(1/(1+$G777))^(1+$E777)*(1+N$7)^$D777*(N759/M759)^$E777*((N759+N768)/(M759+M768))^($F777*(1+$E777))</f>
        <v/>
      </c>
      <c r="O777" s="47">
        <f>N777*(1/(1+$G777))^(1+$E777)*(1+O$7)^$D777*(O759/N759)^$E777*((O759+O768)/(N759+N768))^($F777*(1+$E777))</f>
        <v/>
      </c>
      <c r="P777" s="47">
        <f>O777*(1/(1+$G777))^(1+$E777)*(1+P$7)^$D777*(P759/O759)^$E777*((P759+P768)/(O759+O768))^($F777*(1+$E777))</f>
        <v/>
      </c>
      <c r="Q777" s="47">
        <f>P777*(1/(1+$G777))^(1+$E777)*(1+Q$7)^$D777*(Q759/P759)^$E777*((Q759+Q768)/(P759+P768))^($F777*(1+$E777))</f>
        <v/>
      </c>
      <c r="R777" s="47">
        <f>Q777*(1/(1+$G777))^(1+$E777)*(1+R$7)^$D777*(R759/Q759)^$E777*((R759+R768)/(Q759+Q768))^($F777*(1+$E777))</f>
        <v/>
      </c>
      <c r="S777" s="47">
        <f>R777*(1/(1+$G777))^(1+$E777)*(1+S$7)^$D777*(S759/R759)^$E777*((S759+S768)/(R759+R768))^($F777*(1+$E777))</f>
        <v/>
      </c>
      <c r="T777" s="47">
        <f>S777*(1/(1+$G777))^(1+$E777)*(1+T$7)^$D777*(T759/S759)^$E777*((T759+T768)/(S759+S768))^($F777*(1+$E777))</f>
        <v/>
      </c>
      <c r="U777" s="47">
        <f>T777*(1/(1+$G777))^(1+$E777)*(1+U$7)^$D777*(U759/T759)^$E777*((U759+U768)/(T759+T768))^($F777*(1+$E777))</f>
        <v/>
      </c>
      <c r="V777" s="47">
        <f>U777*(1/(1+$G777))^(1+$E777)*(1+V$7)^$D777*(V759/U759)^$E777*((V759+V768)/(U759+U768))^($F777*(1+$E777))</f>
        <v/>
      </c>
      <c r="W777" s="47">
        <f>V777*(1/(1+$G777))^(1+$E777)*(1+W$7)^$D777*(W759/V759)^$E777*((W759+W768)/(V759+V768))^($F777*(1+$E777))</f>
        <v/>
      </c>
      <c r="X777" s="47">
        <f>W777*(1/(1+$G777))^(1+$E777)*(1+X$7)^$D777*(X759/W759)^$E777*((X759+X768)/(W759+W768))^($F777*(1+$E777))</f>
        <v/>
      </c>
      <c r="Y777" s="47">
        <f>X777*(1/(1+$G777))^(1+$E777)*(1+Y$7)^$D777*(Y759/X759)^$E777*((Y759+Y768)/(X759+X768))^($F777*(1+$E777))</f>
        <v/>
      </c>
      <c r="Z777" s="47">
        <f>Y777*(1/(1+$G777))^(1+$E777)*(1+Z$7)^$D777*(Z759/Y759)^$E777*((Z759+Z768)/(Y759+Y768))^($F777*(1+$E777))</f>
        <v/>
      </c>
      <c r="AA777" s="47">
        <f>Z777*(1/(1+$G777))^(1+$E777)*(1+AA$7)^$D777*(AA759/Z759)^$E777*((AA759+AA768)/(Z759+Z768))^($F777*(1+$E777))</f>
        <v/>
      </c>
      <c r="AB777" s="47">
        <f>AA777*(1/(1+$G777))^(1+$E777)*(1+AB$7)^$D777*(AB759/AA759)^$E777*((AB759+AB768)/(AA759+AA768))^($F777*(1+$E777))</f>
        <v/>
      </c>
      <c r="AC777" s="47">
        <f>AB777*(1/(1+$G777))^(1+$E777)*(1+AC$7)^$D777*(AC759/AB759)^$E777*((AC759+AC768)/(AB759+AB768))^($F777*(1+$E777))</f>
        <v/>
      </c>
      <c r="AD777" s="58">
        <f>FUELUSE(AC777,AD759,AC759,AD768,AC768,AD$7,$D777,$E777,$F777,$G777)</f>
        <v/>
      </c>
      <c r="AF777" s="11">
        <f>LOWER(Settings!$C$4)&amp;".mit."&amp;$A777&amp;IF($C777="","","."&amp;$C777&amp;"."&amp;$B777)&amp;IF(INDEX(Variables!$D$5:$D$205,MATCH($A777,Variables!$A$5:$A$205,0))="","","."&amp;INDEX(Variables!$D$5:$D$205,MATCH($A777,Variables!$A$5:$A$205,0)))&amp;"."&amp;AF$5</f>
        <v/>
      </c>
      <c r="AG777" s="46">
        <f>INDEX(Inputs!$U$5:$U$132,MATCH($B777&amp;"|"&amp;$C777,Inputs!$A$5:$A$132,0))</f>
        <v/>
      </c>
      <c r="AH777" s="47">
        <f>AG777*(1/(1+$G777))^(1+$E777)*(1+AH$7)^$D777*(AH759/AG759)^$E777*((AH759+AH768)/(AG759+AG768))^($F777*(1+$E777))</f>
        <v/>
      </c>
      <c r="AI777" s="47">
        <f>AH777*(1/(1+$G777))^(1+$E777)*(1+AI$7)^$D777*(AI759/AH759)^$E777*((AI759+AI768)/(AH759+AH768))^($F777*(1+$E777))</f>
        <v/>
      </c>
      <c r="AJ777" s="47">
        <f>AI777*(1/(1+$G777))^(1+$E777)*(1+AJ$7)^$D777*(AJ759/AI759)^$E777*((AJ759+AJ768)/(AI759+AI768))^($F777*(1+$E777))</f>
        <v/>
      </c>
      <c r="AK777" s="47">
        <f>AJ777*(1/(1+$G777))^(1+$E777)*(1+AK$7)^$D777*(AK759/AJ759)^$E777*((AK759+AK768)/(AJ759+AJ768))^($F777*(1+$E777))</f>
        <v/>
      </c>
      <c r="AL777" s="47">
        <f>AK777*(1/(1+$G777))^(1+$E777)*(1+AL$7)^$D777*(AL759/AK759)^$E777*((AL759+AL768)/(AK759+AK768))^($F777*(1+$E777))</f>
        <v/>
      </c>
      <c r="AM777" s="47">
        <f>AL777*(1/(1+$G777))^(1+$E777)*(1+AM$7)^$D777*(AM759/AL759)^$E777*((AM759+AM768)/(AL759+AL768))^($F777*(1+$E777))</f>
        <v/>
      </c>
      <c r="AN777" s="47">
        <f>AM777*(1/(1+$G777))^(1+$E777)*(1+AN$7)^$D777*(AN759/AM759)^$E777*((AN759+AN768)/(AM759+AM768))^($F777*(1+$E777))</f>
        <v/>
      </c>
      <c r="AO777" s="47">
        <f>AN777*(1/(1+$G777))^(1+$E777)*(1+AO$7)^$D777*(AO759/AN759)^$E777*((AO759+AO768)/(AN759+AN768))^($F777*(1+$E777))</f>
        <v/>
      </c>
      <c r="AP777" s="47">
        <f>AO777*(1/(1+$G777))^(1+$E777)*(1+AP$7)^$D777*(AP759/AO759)^$E777*((AP759+AP768)/(AO759+AO768))^($F777*(1+$E777))</f>
        <v/>
      </c>
      <c r="AQ777" s="47">
        <f>AP777*(1/(1+$G777))^(1+$E777)*(1+AQ$7)^$D777*(AQ759/AP759)^$E777*((AQ759+AQ768)/(AP759+AP768))^($F777*(1+$E777))</f>
        <v/>
      </c>
      <c r="AR777" s="47">
        <f>AQ777*(1/(1+$G777))^(1+$E777)*(1+AR$7)^$D777*(AR759/AQ759)^$E777*((AR759+AR768)/(AQ759+AQ768))^($F777*(1+$E777))</f>
        <v/>
      </c>
      <c r="AS777" s="47">
        <f>AR777*(1/(1+$G777))^(1+$E777)*(1+AS$7)^$D777*(AS759/AR759)^$E777*((AS759+AS768)/(AR759+AR768))^($F777*(1+$E777))</f>
        <v/>
      </c>
      <c r="AT777" s="47">
        <f>AS777*(1/(1+$G777))^(1+$E777)*(1+AT$7)^$D777*(AT759/AS759)^$E777*((AT759+AT768)/(AS759+AS768))^($F777*(1+$E777))</f>
        <v/>
      </c>
      <c r="AU777" s="47">
        <f>AT777*(1/(1+$G777))^(1+$E777)*(1+AU$7)^$D777*(AU759/AT759)^$E777*((AU759+AU768)/(AT759+AT768))^($F777*(1+$E777))</f>
        <v/>
      </c>
      <c r="AV777" s="47">
        <f>AU777*(1/(1+$G777))^(1+$E777)*(1+AV$7)^$D777*(AV759/AU759)^$E777*((AV759+AV768)/(AU759+AU768))^($F777*(1+$E777))</f>
        <v/>
      </c>
      <c r="AW777" s="47">
        <f>AV777*(1/(1+$G777))^(1+$E777)*(1+AW$7)^$D777*(AW759/AV759)^$E777*((AW759+AW768)/(AV759+AV768))^($F777*(1+$E777))</f>
        <v/>
      </c>
      <c r="AX777" s="47">
        <f>AW777*(1/(1+$G777))^(1+$E777)*(1+AX$7)^$D777*(AX759/AW759)^$E777*((AX759+AX768)/(AW759+AW768))^($F777*(1+$E777))</f>
        <v/>
      </c>
      <c r="AY777" s="58">
        <f>FUELUSE(AX777,AY759,AX759,AY768,AX768,AY$7,$D777,$E777,$F777,$G777)</f>
        <v/>
      </c>
    </row>
    <row r="778" hidden="1" outlineLevel="2">
      <c r="A778" s="14" t="inlineStr">
        <is>
          <t>ener</t>
        </is>
      </c>
      <c r="B778" s="14" t="inlineStr">
        <is>
          <t>oop</t>
        </is>
      </c>
      <c r="C778" s="14" t="inlineStr">
        <is>
          <t>avi</t>
        </is>
      </c>
      <c r="D778" s="37">
        <f>INDEX(Inputs!$N$5:$N$132,MATCH($B778&amp;"|"&amp;$C778,Inputs!$A$5:$A$132,0))</f>
        <v/>
      </c>
      <c r="E778" s="37">
        <f>INDEX(Inputs!$O$5:$O$132,MATCH($B778&amp;"|"&amp;$C778,Inputs!$A$5:$A$132,0))</f>
        <v/>
      </c>
      <c r="F778" s="37">
        <f>INDEX(Inputs!$P$5:$P$132,MATCH($B778&amp;"|"&amp;$C778,Inputs!$A$5:$A$132,0))</f>
        <v/>
      </c>
      <c r="G778" s="37">
        <f>INDEX(Inputs!$Q$5:$Q$132,MATCH($B778&amp;"|"&amp;$C778,Inputs!$A$5:$A$132,0))</f>
        <v/>
      </c>
      <c r="H778" s="14">
        <f>INDEX(Variables!$B$5:$B$205,MATCH($A778,Variables!$A$5:$A$205,0))&amp;IF($C778="",""," | "&amp;INDEX(Mapping!$B$5:$B$26,MATCH($C778,Mapping!$A$5:$A$26,0))&amp;" | "&amp;INDEX(Mapping!$B$30:$B$46,MATCH($B778,Mapping!$A$30:$A$46,0)))</f>
        <v/>
      </c>
      <c r="I778" s="14">
        <f>INDEX(Variables!$C$5:$C$205,MATCH($A778,Variables!$A$5:$A$205,0))</f>
        <v/>
      </c>
      <c r="J778" s="14">
        <f>INDEX(Variables!$E$5:$E$205,MATCH($A778,Variables!$A$5:$A$205,0))</f>
        <v/>
      </c>
      <c r="K778" s="11">
        <f>LOWER(Settings!$C$4)&amp;".mit."&amp;$A778&amp;IF($C778="","","."&amp;$C778&amp;"."&amp;$B778)&amp;IF(INDEX(Variables!$D$5:$D$205,MATCH($A778,Variables!$A$5:$A$205,0))="","","."&amp;INDEX(Variables!$D$5:$D$205,MATCH($A778,Variables!$A$5:$A$205,0)))&amp;"."&amp;K$5</f>
        <v/>
      </c>
      <c r="L778" s="46">
        <f>INDEX(Inputs!$U$5:$U$132,MATCH($B778&amp;"|"&amp;$C778,Inputs!$A$5:$A$132,0))</f>
        <v/>
      </c>
      <c r="M778" s="47">
        <f>L778*(1/(1+$G778))^(1+$E778)*(1+M$7)^$D778*(M760/L760)^$E778*((M760+M769)/(L760+L769))^($F778*(1+$E778))</f>
        <v/>
      </c>
      <c r="N778" s="47">
        <f>M778*(1/(1+$G778))^(1+$E778)*(1+N$7)^$D778*(N760/M760)^$E778*((N760+N769)/(M760+M769))^($F778*(1+$E778))</f>
        <v/>
      </c>
      <c r="O778" s="47">
        <f>N778*(1/(1+$G778))^(1+$E778)*(1+O$7)^$D778*(O760/N760)^$E778*((O760+O769)/(N760+N769))^($F778*(1+$E778))</f>
        <v/>
      </c>
      <c r="P778" s="47">
        <f>O778*(1/(1+$G778))^(1+$E778)*(1+P$7)^$D778*(P760/O760)^$E778*((P760+P769)/(O760+O769))^($F778*(1+$E778))</f>
        <v/>
      </c>
      <c r="Q778" s="47">
        <f>P778*(1/(1+$G778))^(1+$E778)*(1+Q$7)^$D778*(Q760/P760)^$E778*((Q760+Q769)/(P760+P769))^($F778*(1+$E778))</f>
        <v/>
      </c>
      <c r="R778" s="47">
        <f>Q778*(1/(1+$G778))^(1+$E778)*(1+R$7)^$D778*(R760/Q760)^$E778*((R760+R769)/(Q760+Q769))^($F778*(1+$E778))</f>
        <v/>
      </c>
      <c r="S778" s="47">
        <f>R778*(1/(1+$G778))^(1+$E778)*(1+S$7)^$D778*(S760/R760)^$E778*((S760+S769)/(R760+R769))^($F778*(1+$E778))</f>
        <v/>
      </c>
      <c r="T778" s="47">
        <f>S778*(1/(1+$G778))^(1+$E778)*(1+T$7)^$D778*(T760/S760)^$E778*((T760+T769)/(S760+S769))^($F778*(1+$E778))</f>
        <v/>
      </c>
      <c r="U778" s="47">
        <f>T778*(1/(1+$G778))^(1+$E778)*(1+U$7)^$D778*(U760/T760)^$E778*((U760+U769)/(T760+T769))^($F778*(1+$E778))</f>
        <v/>
      </c>
      <c r="V778" s="47">
        <f>U778*(1/(1+$G778))^(1+$E778)*(1+V$7)^$D778*(V760/U760)^$E778*((V760+V769)/(U760+U769))^($F778*(1+$E778))</f>
        <v/>
      </c>
      <c r="W778" s="47">
        <f>V778*(1/(1+$G778))^(1+$E778)*(1+W$7)^$D778*(W760/V760)^$E778*((W760+W769)/(V760+V769))^($F778*(1+$E778))</f>
        <v/>
      </c>
      <c r="X778" s="47">
        <f>W778*(1/(1+$G778))^(1+$E778)*(1+X$7)^$D778*(X760/W760)^$E778*((X760+X769)/(W760+W769))^($F778*(1+$E778))</f>
        <v/>
      </c>
      <c r="Y778" s="47">
        <f>X778*(1/(1+$G778))^(1+$E778)*(1+Y$7)^$D778*(Y760/X760)^$E778*((Y760+Y769)/(X760+X769))^($F778*(1+$E778))</f>
        <v/>
      </c>
      <c r="Z778" s="47">
        <f>Y778*(1/(1+$G778))^(1+$E778)*(1+Z$7)^$D778*(Z760/Y760)^$E778*((Z760+Z769)/(Y760+Y769))^($F778*(1+$E778))</f>
        <v/>
      </c>
      <c r="AA778" s="47">
        <f>Z778*(1/(1+$G778))^(1+$E778)*(1+AA$7)^$D778*(AA760/Z760)^$E778*((AA760+AA769)/(Z760+Z769))^($F778*(1+$E778))</f>
        <v/>
      </c>
      <c r="AB778" s="47">
        <f>AA778*(1/(1+$G778))^(1+$E778)*(1+AB$7)^$D778*(AB760/AA760)^$E778*((AB760+AB769)/(AA760+AA769))^($F778*(1+$E778))</f>
        <v/>
      </c>
      <c r="AC778" s="47">
        <f>AB778*(1/(1+$G778))^(1+$E778)*(1+AC$7)^$D778*(AC760/AB760)^$E778*((AC760+AC769)/(AB760+AB769))^($F778*(1+$E778))</f>
        <v/>
      </c>
      <c r="AD778" s="58">
        <f>FUELUSE(AC778,AD760,AC760,AD769,AC769,AD$7,$D778,$E778,$F778,$G778)</f>
        <v/>
      </c>
      <c r="AF778" s="11">
        <f>LOWER(Settings!$C$4)&amp;".mit."&amp;$A778&amp;IF($C778="","","."&amp;$C778&amp;"."&amp;$B778)&amp;IF(INDEX(Variables!$D$5:$D$205,MATCH($A778,Variables!$A$5:$A$205,0))="","","."&amp;INDEX(Variables!$D$5:$D$205,MATCH($A778,Variables!$A$5:$A$205,0)))&amp;"."&amp;AF$5</f>
        <v/>
      </c>
      <c r="AG778" s="46">
        <f>INDEX(Inputs!$U$5:$U$132,MATCH($B778&amp;"|"&amp;$C778,Inputs!$A$5:$A$132,0))</f>
        <v/>
      </c>
      <c r="AH778" s="47">
        <f>AG778*(1/(1+$G778))^(1+$E778)*(1+AH$7)^$D778*(AH760/AG760)^$E778*((AH760+AH769)/(AG760+AG769))^($F778*(1+$E778))</f>
        <v/>
      </c>
      <c r="AI778" s="47">
        <f>AH778*(1/(1+$G778))^(1+$E778)*(1+AI$7)^$D778*(AI760/AH760)^$E778*((AI760+AI769)/(AH760+AH769))^($F778*(1+$E778))</f>
        <v/>
      </c>
      <c r="AJ778" s="47">
        <f>AI778*(1/(1+$G778))^(1+$E778)*(1+AJ$7)^$D778*(AJ760/AI760)^$E778*((AJ760+AJ769)/(AI760+AI769))^($F778*(1+$E778))</f>
        <v/>
      </c>
      <c r="AK778" s="47">
        <f>AJ778*(1/(1+$G778))^(1+$E778)*(1+AK$7)^$D778*(AK760/AJ760)^$E778*((AK760+AK769)/(AJ760+AJ769))^($F778*(1+$E778))</f>
        <v/>
      </c>
      <c r="AL778" s="47">
        <f>AK778*(1/(1+$G778))^(1+$E778)*(1+AL$7)^$D778*(AL760/AK760)^$E778*((AL760+AL769)/(AK760+AK769))^($F778*(1+$E778))</f>
        <v/>
      </c>
      <c r="AM778" s="47">
        <f>AL778*(1/(1+$G778))^(1+$E778)*(1+AM$7)^$D778*(AM760/AL760)^$E778*((AM760+AM769)/(AL760+AL769))^($F778*(1+$E778))</f>
        <v/>
      </c>
      <c r="AN778" s="47">
        <f>AM778*(1/(1+$G778))^(1+$E778)*(1+AN$7)^$D778*(AN760/AM760)^$E778*((AN760+AN769)/(AM760+AM769))^($F778*(1+$E778))</f>
        <v/>
      </c>
      <c r="AO778" s="47">
        <f>AN778*(1/(1+$G778))^(1+$E778)*(1+AO$7)^$D778*(AO760/AN760)^$E778*((AO760+AO769)/(AN760+AN769))^($F778*(1+$E778))</f>
        <v/>
      </c>
      <c r="AP778" s="47">
        <f>AO778*(1/(1+$G778))^(1+$E778)*(1+AP$7)^$D778*(AP760/AO760)^$E778*((AP760+AP769)/(AO760+AO769))^($F778*(1+$E778))</f>
        <v/>
      </c>
      <c r="AQ778" s="47">
        <f>AP778*(1/(1+$G778))^(1+$E778)*(1+AQ$7)^$D778*(AQ760/AP760)^$E778*((AQ760+AQ769)/(AP760+AP769))^($F778*(1+$E778))</f>
        <v/>
      </c>
      <c r="AR778" s="47">
        <f>AQ778*(1/(1+$G778))^(1+$E778)*(1+AR$7)^$D778*(AR760/AQ760)^$E778*((AR760+AR769)/(AQ760+AQ769))^($F778*(1+$E778))</f>
        <v/>
      </c>
      <c r="AS778" s="47">
        <f>AR778*(1/(1+$G778))^(1+$E778)*(1+AS$7)^$D778*(AS760/AR760)^$E778*((AS760+AS769)/(AR760+AR769))^($F778*(1+$E778))</f>
        <v/>
      </c>
      <c r="AT778" s="47">
        <f>AS778*(1/(1+$G778))^(1+$E778)*(1+AT$7)^$D778*(AT760/AS760)^$E778*((AT760+AT769)/(AS760+AS769))^($F778*(1+$E778))</f>
        <v/>
      </c>
      <c r="AU778" s="47">
        <f>AT778*(1/(1+$G778))^(1+$E778)*(1+AU$7)^$D778*(AU760/AT760)^$E778*((AU760+AU769)/(AT760+AT769))^($F778*(1+$E778))</f>
        <v/>
      </c>
      <c r="AV778" s="47">
        <f>AU778*(1/(1+$G778))^(1+$E778)*(1+AV$7)^$D778*(AV760/AU760)^$E778*((AV760+AV769)/(AU760+AU769))^($F778*(1+$E778))</f>
        <v/>
      </c>
      <c r="AW778" s="47">
        <f>AV778*(1/(1+$G778))^(1+$E778)*(1+AW$7)^$D778*(AW760/AV760)^$E778*((AW760+AW769)/(AV760+AV769))^($F778*(1+$E778))</f>
        <v/>
      </c>
      <c r="AX778" s="47">
        <f>AW778*(1/(1+$G778))^(1+$E778)*(1+AX$7)^$D778*(AX760/AW760)^$E778*((AX760+AX769)/(AW760+AW769))^($F778*(1+$E778))</f>
        <v/>
      </c>
      <c r="AY778" s="58">
        <f>FUELUSE(AX778,AY760,AX760,AY769,AX769,AY$7,$D778,$E778,$F778,$G778)</f>
        <v/>
      </c>
    </row>
    <row r="779" hidden="1" outlineLevel="2">
      <c r="A779" s="14" t="inlineStr">
        <is>
          <t>ener</t>
        </is>
      </c>
      <c r="B779" s="14" t="inlineStr">
        <is>
          <t>bio</t>
        </is>
      </c>
      <c r="C779" s="14" t="inlineStr">
        <is>
          <t>avi</t>
        </is>
      </c>
      <c r="D779" s="37">
        <f>INDEX(Inputs!$N$5:$N$132,MATCH($B779&amp;"|"&amp;$C779,Inputs!$A$5:$A$132,0))</f>
        <v/>
      </c>
      <c r="E779" s="37">
        <f>INDEX(Inputs!$O$5:$O$132,MATCH($B779&amp;"|"&amp;$C779,Inputs!$A$5:$A$132,0))</f>
        <v/>
      </c>
      <c r="F779" s="37">
        <f>INDEX(Inputs!$P$5:$P$132,MATCH($B779&amp;"|"&amp;$C779,Inputs!$A$5:$A$132,0))</f>
        <v/>
      </c>
      <c r="G779" s="37">
        <f>INDEX(Inputs!$Q$5:$Q$132,MATCH($B779&amp;"|"&amp;$C779,Inputs!$A$5:$A$132,0))</f>
        <v/>
      </c>
      <c r="H779" s="14">
        <f>INDEX(Variables!$B$5:$B$205,MATCH($A779,Variables!$A$5:$A$205,0))&amp;IF($C779="",""," | "&amp;INDEX(Mapping!$B$5:$B$26,MATCH($C779,Mapping!$A$5:$A$26,0))&amp;" | "&amp;INDEX(Mapping!$B$30:$B$46,MATCH($B779,Mapping!$A$30:$A$46,0)))</f>
        <v/>
      </c>
      <c r="I779" s="14">
        <f>INDEX(Variables!$C$5:$C$205,MATCH($A779,Variables!$A$5:$A$205,0))</f>
        <v/>
      </c>
      <c r="J779" s="14">
        <f>INDEX(Variables!$E$5:$E$205,MATCH($A779,Variables!$A$5:$A$205,0))</f>
        <v/>
      </c>
      <c r="K779" s="11">
        <f>LOWER(Settings!$C$4)&amp;".mit."&amp;$A779&amp;IF($C779="","","."&amp;$C779&amp;"."&amp;$B779)&amp;IF(INDEX(Variables!$D$5:$D$205,MATCH($A779,Variables!$A$5:$A$205,0))="","","."&amp;INDEX(Variables!$D$5:$D$205,MATCH($A779,Variables!$A$5:$A$205,0)))&amp;"."&amp;K$5</f>
        <v/>
      </c>
      <c r="L779" s="46">
        <f>INDEX(Inputs!$U$5:$U$132,MATCH($B779&amp;"|"&amp;$C779,Inputs!$A$5:$A$132,0))</f>
        <v/>
      </c>
      <c r="M779" s="47">
        <f>L779*(1/(1+$G779))^(1+$E779)*(1+M$7)^$D779*(M761/L761)^$E779*((M761+M770)/(L761+L770))^($F779*(1+$E779))</f>
        <v/>
      </c>
      <c r="N779" s="47">
        <f>M779*(1/(1+$G779))^(1+$E779)*(1+N$7)^$D779*(N761/M761)^$E779*((N761+N770)/(M761+M770))^($F779*(1+$E779))</f>
        <v/>
      </c>
      <c r="O779" s="47">
        <f>N779*(1/(1+$G779))^(1+$E779)*(1+O$7)^$D779*(O761/N761)^$E779*((O761+O770)/(N761+N770))^($F779*(1+$E779))</f>
        <v/>
      </c>
      <c r="P779" s="47">
        <f>O779*(1/(1+$G779))^(1+$E779)*(1+P$7)^$D779*(P761/O761)^$E779*((P761+P770)/(O761+O770))^($F779*(1+$E779))</f>
        <v/>
      </c>
      <c r="Q779" s="47">
        <f>P779*(1/(1+$G779))^(1+$E779)*(1+Q$7)^$D779*(Q761/P761)^$E779*((Q761+Q770)/(P761+P770))^($F779*(1+$E779))</f>
        <v/>
      </c>
      <c r="R779" s="47">
        <f>Q779*(1/(1+$G779))^(1+$E779)*(1+R$7)^$D779*(R761/Q761)^$E779*((R761+R770)/(Q761+Q770))^($F779*(1+$E779))</f>
        <v/>
      </c>
      <c r="S779" s="47">
        <f>R779*(1/(1+$G779))^(1+$E779)*(1+S$7)^$D779*(S761/R761)^$E779*((S761+S770)/(R761+R770))^($F779*(1+$E779))</f>
        <v/>
      </c>
      <c r="T779" s="47">
        <f>S779*(1/(1+$G779))^(1+$E779)*(1+T$7)^$D779*(T761/S761)^$E779*((T761+T770)/(S761+S770))^($F779*(1+$E779))</f>
        <v/>
      </c>
      <c r="U779" s="47">
        <f>T779*(1/(1+$G779))^(1+$E779)*(1+U$7)^$D779*(U761/T761)^$E779*((U761+U770)/(T761+T770))^($F779*(1+$E779))</f>
        <v/>
      </c>
      <c r="V779" s="47">
        <f>U779*(1/(1+$G779))^(1+$E779)*(1+V$7)^$D779*(V761/U761)^$E779*((V761+V770)/(U761+U770))^($F779*(1+$E779))</f>
        <v/>
      </c>
      <c r="W779" s="47">
        <f>V779*(1/(1+$G779))^(1+$E779)*(1+W$7)^$D779*(W761/V761)^$E779*((W761+W770)/(V761+V770))^($F779*(1+$E779))</f>
        <v/>
      </c>
      <c r="X779" s="47">
        <f>W779*(1/(1+$G779))^(1+$E779)*(1+X$7)^$D779*(X761/W761)^$E779*((X761+X770)/(W761+W770))^($F779*(1+$E779))</f>
        <v/>
      </c>
      <c r="Y779" s="47">
        <f>X779*(1/(1+$G779))^(1+$E779)*(1+Y$7)^$D779*(Y761/X761)^$E779*((Y761+Y770)/(X761+X770))^($F779*(1+$E779))</f>
        <v/>
      </c>
      <c r="Z779" s="47">
        <f>Y779*(1/(1+$G779))^(1+$E779)*(1+Z$7)^$D779*(Z761/Y761)^$E779*((Z761+Z770)/(Y761+Y770))^($F779*(1+$E779))</f>
        <v/>
      </c>
      <c r="AA779" s="47">
        <f>Z779*(1/(1+$G779))^(1+$E779)*(1+AA$7)^$D779*(AA761/Z761)^$E779*((AA761+AA770)/(Z761+Z770))^($F779*(1+$E779))</f>
        <v/>
      </c>
      <c r="AB779" s="47">
        <f>AA779*(1/(1+$G779))^(1+$E779)*(1+AB$7)^$D779*(AB761/AA761)^$E779*((AB761+AB770)/(AA761+AA770))^($F779*(1+$E779))</f>
        <v/>
      </c>
      <c r="AC779" s="47">
        <f>AB779*(1/(1+$G779))^(1+$E779)*(1+AC$7)^$D779*(AC761/AB761)^$E779*((AC761+AC770)/(AB761+AB770))^($F779*(1+$E779))</f>
        <v/>
      </c>
      <c r="AD779" s="58">
        <f>FUELUSE(AC779,AD761,AC761,AD770,AC770,AD$7,$D779,$E779,$F779,$G779)</f>
        <v/>
      </c>
      <c r="AF779" s="11">
        <f>LOWER(Settings!$C$4)&amp;".mit."&amp;$A779&amp;IF($C779="","","."&amp;$C779&amp;"."&amp;$B779)&amp;IF(INDEX(Variables!$D$5:$D$205,MATCH($A779,Variables!$A$5:$A$205,0))="","","."&amp;INDEX(Variables!$D$5:$D$205,MATCH($A779,Variables!$A$5:$A$205,0)))&amp;"."&amp;AF$5</f>
        <v/>
      </c>
      <c r="AG779" s="46">
        <f>INDEX(Inputs!$U$5:$U$132,MATCH($B779&amp;"|"&amp;$C779,Inputs!$A$5:$A$132,0))</f>
        <v/>
      </c>
      <c r="AH779" s="47">
        <f>AG779*(1/(1+$G779))^(1+$E779)*(1+AH$7)^$D779*(AH761/AG761)^$E779*((AH761+AH770)/(AG761+AG770))^($F779*(1+$E779))</f>
        <v/>
      </c>
      <c r="AI779" s="47">
        <f>AH779*(1/(1+$G779))^(1+$E779)*(1+AI$7)^$D779*(AI761/AH761)^$E779*((AI761+AI770)/(AH761+AH770))^($F779*(1+$E779))</f>
        <v/>
      </c>
      <c r="AJ779" s="47">
        <f>AI779*(1/(1+$G779))^(1+$E779)*(1+AJ$7)^$D779*(AJ761/AI761)^$E779*((AJ761+AJ770)/(AI761+AI770))^($F779*(1+$E779))</f>
        <v/>
      </c>
      <c r="AK779" s="47">
        <f>AJ779*(1/(1+$G779))^(1+$E779)*(1+AK$7)^$D779*(AK761/AJ761)^$E779*((AK761+AK770)/(AJ761+AJ770))^($F779*(1+$E779))</f>
        <v/>
      </c>
      <c r="AL779" s="47">
        <f>AK779*(1/(1+$G779))^(1+$E779)*(1+AL$7)^$D779*(AL761/AK761)^$E779*((AL761+AL770)/(AK761+AK770))^($F779*(1+$E779))</f>
        <v/>
      </c>
      <c r="AM779" s="47">
        <f>AL779*(1/(1+$G779))^(1+$E779)*(1+AM$7)^$D779*(AM761/AL761)^$E779*((AM761+AM770)/(AL761+AL770))^($F779*(1+$E779))</f>
        <v/>
      </c>
      <c r="AN779" s="47">
        <f>AM779*(1/(1+$G779))^(1+$E779)*(1+AN$7)^$D779*(AN761/AM761)^$E779*((AN761+AN770)/(AM761+AM770))^($F779*(1+$E779))</f>
        <v/>
      </c>
      <c r="AO779" s="47">
        <f>AN779*(1/(1+$G779))^(1+$E779)*(1+AO$7)^$D779*(AO761/AN761)^$E779*((AO761+AO770)/(AN761+AN770))^($F779*(1+$E779))</f>
        <v/>
      </c>
      <c r="AP779" s="47">
        <f>AO779*(1/(1+$G779))^(1+$E779)*(1+AP$7)^$D779*(AP761/AO761)^$E779*((AP761+AP770)/(AO761+AO770))^($F779*(1+$E779))</f>
        <v/>
      </c>
      <c r="AQ779" s="47">
        <f>AP779*(1/(1+$G779))^(1+$E779)*(1+AQ$7)^$D779*(AQ761/AP761)^$E779*((AQ761+AQ770)/(AP761+AP770))^($F779*(1+$E779))</f>
        <v/>
      </c>
      <c r="AR779" s="47">
        <f>AQ779*(1/(1+$G779))^(1+$E779)*(1+AR$7)^$D779*(AR761/AQ761)^$E779*((AR761+AR770)/(AQ761+AQ770))^($F779*(1+$E779))</f>
        <v/>
      </c>
      <c r="AS779" s="47">
        <f>AR779*(1/(1+$G779))^(1+$E779)*(1+AS$7)^$D779*(AS761/AR761)^$E779*((AS761+AS770)/(AR761+AR770))^($F779*(1+$E779))</f>
        <v/>
      </c>
      <c r="AT779" s="47">
        <f>AS779*(1/(1+$G779))^(1+$E779)*(1+AT$7)^$D779*(AT761/AS761)^$E779*((AT761+AT770)/(AS761+AS770))^($F779*(1+$E779))</f>
        <v/>
      </c>
      <c r="AU779" s="47">
        <f>AT779*(1/(1+$G779))^(1+$E779)*(1+AU$7)^$D779*(AU761/AT761)^$E779*((AU761+AU770)/(AT761+AT770))^($F779*(1+$E779))</f>
        <v/>
      </c>
      <c r="AV779" s="47">
        <f>AU779*(1/(1+$G779))^(1+$E779)*(1+AV$7)^$D779*(AV761/AU761)^$E779*((AV761+AV770)/(AU761+AU770))^($F779*(1+$E779))</f>
        <v/>
      </c>
      <c r="AW779" s="47">
        <f>AV779*(1/(1+$G779))^(1+$E779)*(1+AW$7)^$D779*(AW761/AV761)^$E779*((AW761+AW770)/(AV761+AV770))^($F779*(1+$E779))</f>
        <v/>
      </c>
      <c r="AX779" s="47">
        <f>AW779*(1/(1+$G779))^(1+$E779)*(1+AX$7)^$D779*(AX761/AW761)^$E779*((AX761+AX770)/(AW761+AW770))^($F779*(1+$E779))</f>
        <v/>
      </c>
      <c r="AY779" s="58">
        <f>FUELUSE(AX779,AY761,AX761,AY770,AX770,AY$7,$D779,$E779,$F779,$G779)</f>
        <v/>
      </c>
    </row>
    <row r="780" hidden="1" outlineLevel="2"/>
    <row r="781" hidden="1" outlineLevel="2">
      <c r="A781" s="14" t="inlineStr">
        <is>
          <t>co2</t>
        </is>
      </c>
      <c r="B781" s="14" t="inlineStr">
        <is>
          <t>coa</t>
        </is>
      </c>
      <c r="C781" s="14" t="inlineStr">
        <is>
          <t>avi</t>
        </is>
      </c>
      <c r="D781" s="37">
        <f>INDEX(Inputs!$T$5:$T$132,MATCH($B781&amp;"|"&amp;$C781,Inputs!$A$5:$A$132,0))</f>
        <v/>
      </c>
      <c r="E781" s="36" t="n"/>
      <c r="F781" s="36" t="n"/>
      <c r="G781" s="36" t="n"/>
      <c r="H781" s="14">
        <f>INDEX(Variables!$B$5:$B$205,MATCH($A781,Variables!$A$5:$A$205,0))&amp;IF($C781="",""," | "&amp;INDEX(Mapping!$B$5:$B$26,MATCH($C781,Mapping!$A$5:$A$26,0))&amp;" | "&amp;INDEX(Mapping!$B$30:$B$46,MATCH($B781,Mapping!$A$30:$A$46,0)))</f>
        <v/>
      </c>
      <c r="I781" s="14">
        <f>INDEX(Variables!$C$5:$C$205,MATCH($A781,Variables!$A$5:$A$205,0))</f>
        <v/>
      </c>
      <c r="J781" s="14">
        <f>INDEX(Variables!$E$5:$E$205,MATCH($A781,Variables!$A$5:$A$205,0))</f>
        <v/>
      </c>
      <c r="K781" s="11">
        <f>LOWER(Settings!$C$4)&amp;".mit."&amp;$A781&amp;IF($C781="","","."&amp;$C781&amp;"."&amp;$B781)&amp;IF(INDEX(Variables!$D$5:$D$205,MATCH($A781,Variables!$A$5:$A$205,0))="","","."&amp;INDEX(Variables!$D$5:$D$205,MATCH($A781,Variables!$A$5:$A$205,0)))&amp;"."&amp;K$5</f>
        <v/>
      </c>
      <c r="L781" s="15">
        <f>L772*Settings!$C$13*$D781</f>
        <v/>
      </c>
      <c r="M781" s="16">
        <f>M772*Settings!$C$13*$D781</f>
        <v/>
      </c>
      <c r="N781" s="16">
        <f>N772*Settings!$C$13*$D781</f>
        <v/>
      </c>
      <c r="O781" s="16">
        <f>O772*Settings!$C$13*$D781</f>
        <v/>
      </c>
      <c r="P781" s="16">
        <f>P772*Settings!$C$13*$D781</f>
        <v/>
      </c>
      <c r="Q781" s="16">
        <f>Q772*Settings!$C$13*$D781</f>
        <v/>
      </c>
      <c r="R781" s="16">
        <f>R772*Settings!$C$13*$D781</f>
        <v/>
      </c>
      <c r="S781" s="16">
        <f>S772*Settings!$C$13*$D781</f>
        <v/>
      </c>
      <c r="T781" s="16">
        <f>T772*Settings!$C$13*$D781</f>
        <v/>
      </c>
      <c r="U781" s="16">
        <f>U772*Settings!$C$13*$D781</f>
        <v/>
      </c>
      <c r="V781" s="16">
        <f>V772*Settings!$C$13*$D781</f>
        <v/>
      </c>
      <c r="W781" s="16">
        <f>W772*Settings!$C$13*$D781</f>
        <v/>
      </c>
      <c r="X781" s="16">
        <f>X772*Settings!$C$13*$D781</f>
        <v/>
      </c>
      <c r="Y781" s="16">
        <f>Y772*Settings!$C$13*$D781</f>
        <v/>
      </c>
      <c r="Z781" s="16">
        <f>Z772*Settings!$C$13*$D781</f>
        <v/>
      </c>
      <c r="AA781" s="16">
        <f>AA772*Settings!$C$13*$D781</f>
        <v/>
      </c>
      <c r="AB781" s="16">
        <f>AB772*Settings!$C$13*$D781</f>
        <v/>
      </c>
      <c r="AC781" s="16">
        <f>AC772*Settings!$C$13*$D781</f>
        <v/>
      </c>
      <c r="AD781" s="51">
        <f>EMISSIONS(AD772,Settings!$C$13,$D781)</f>
        <v/>
      </c>
      <c r="AF781" s="11">
        <f>LOWER(Settings!$C$4)&amp;".mit."&amp;$A781&amp;IF($C781="","","."&amp;$C781&amp;"."&amp;$B781)&amp;IF(INDEX(Variables!$D$5:$D$205,MATCH($A781,Variables!$A$5:$A$205,0))="","","."&amp;INDEX(Variables!$D$5:$D$205,MATCH($A781,Variables!$A$5:$A$205,0)))&amp;"."&amp;AF$5</f>
        <v/>
      </c>
      <c r="AG781" s="15">
        <f>AG772*Settings!$C$13*$D781</f>
        <v/>
      </c>
      <c r="AH781" s="16">
        <f>AH772*Settings!$C$13*$D781</f>
        <v/>
      </c>
      <c r="AI781" s="16">
        <f>AI772*Settings!$C$13*$D781</f>
        <v/>
      </c>
      <c r="AJ781" s="16">
        <f>AJ772*Settings!$C$13*$D781</f>
        <v/>
      </c>
      <c r="AK781" s="16">
        <f>AK772*Settings!$C$13*$D781</f>
        <v/>
      </c>
      <c r="AL781" s="16">
        <f>AL772*Settings!$C$13*$D781</f>
        <v/>
      </c>
      <c r="AM781" s="16">
        <f>AM772*Settings!$C$13*$D781</f>
        <v/>
      </c>
      <c r="AN781" s="16">
        <f>AN772*Settings!$C$13*$D781</f>
        <v/>
      </c>
      <c r="AO781" s="16">
        <f>AO772*Settings!$C$13*$D781</f>
        <v/>
      </c>
      <c r="AP781" s="16">
        <f>AP772*Settings!$C$13*$D781</f>
        <v/>
      </c>
      <c r="AQ781" s="16">
        <f>AQ772*Settings!$C$13*$D781</f>
        <v/>
      </c>
      <c r="AR781" s="16">
        <f>AR772*Settings!$C$13*$D781</f>
        <v/>
      </c>
      <c r="AS781" s="16">
        <f>AS772*Settings!$C$13*$D781</f>
        <v/>
      </c>
      <c r="AT781" s="16">
        <f>AT772*Settings!$C$13*$D781</f>
        <v/>
      </c>
      <c r="AU781" s="16">
        <f>AU772*Settings!$C$13*$D781</f>
        <v/>
      </c>
      <c r="AV781" s="16">
        <f>AV772*Settings!$C$13*$D781</f>
        <v/>
      </c>
      <c r="AW781" s="16">
        <f>AW772*Settings!$C$13*$D781</f>
        <v/>
      </c>
      <c r="AX781" s="16">
        <f>AX772*Settings!$C$13*$D781</f>
        <v/>
      </c>
      <c r="AY781" s="51">
        <f>EMISSIONS(AY772,Settings!$C$13,$D781)</f>
        <v/>
      </c>
    </row>
    <row r="782" hidden="1" outlineLevel="2">
      <c r="A782" s="14" t="inlineStr">
        <is>
          <t>co2</t>
        </is>
      </c>
      <c r="B782" s="14" t="inlineStr">
        <is>
          <t>nga</t>
        </is>
      </c>
      <c r="C782" s="14" t="inlineStr">
        <is>
          <t>avi</t>
        </is>
      </c>
      <c r="D782" s="37">
        <f>INDEX(Inputs!$T$5:$T$132,MATCH($B782&amp;"|"&amp;$C782,Inputs!$A$5:$A$132,0))</f>
        <v/>
      </c>
      <c r="E782" s="36" t="n"/>
      <c r="F782" s="36" t="n"/>
      <c r="G782" s="36" t="n"/>
      <c r="H782" s="14">
        <f>INDEX(Variables!$B$5:$B$205,MATCH($A782,Variables!$A$5:$A$205,0))&amp;IF($C782="",""," | "&amp;INDEX(Mapping!$B$5:$B$26,MATCH($C782,Mapping!$A$5:$A$26,0))&amp;" | "&amp;INDEX(Mapping!$B$30:$B$46,MATCH($B782,Mapping!$A$30:$A$46,0)))</f>
        <v/>
      </c>
      <c r="I782" s="14">
        <f>INDEX(Variables!$C$5:$C$205,MATCH($A782,Variables!$A$5:$A$205,0))</f>
        <v/>
      </c>
      <c r="J782" s="14">
        <f>INDEX(Variables!$E$5:$E$205,MATCH($A782,Variables!$A$5:$A$205,0))</f>
        <v/>
      </c>
      <c r="K782" s="11">
        <f>LOWER(Settings!$C$4)&amp;".mit."&amp;$A782&amp;IF($C782="","","."&amp;$C782&amp;"."&amp;$B782)&amp;IF(INDEX(Variables!$D$5:$D$205,MATCH($A782,Variables!$A$5:$A$205,0))="","","."&amp;INDEX(Variables!$D$5:$D$205,MATCH($A782,Variables!$A$5:$A$205,0)))&amp;"."&amp;K$5</f>
        <v/>
      </c>
      <c r="L782" s="15">
        <f>L773*Settings!$C$13*$D782</f>
        <v/>
      </c>
      <c r="M782" s="16">
        <f>M773*Settings!$C$13*$D782</f>
        <v/>
      </c>
      <c r="N782" s="16">
        <f>N773*Settings!$C$13*$D782</f>
        <v/>
      </c>
      <c r="O782" s="16">
        <f>O773*Settings!$C$13*$D782</f>
        <v/>
      </c>
      <c r="P782" s="16">
        <f>P773*Settings!$C$13*$D782</f>
        <v/>
      </c>
      <c r="Q782" s="16">
        <f>Q773*Settings!$C$13*$D782</f>
        <v/>
      </c>
      <c r="R782" s="16">
        <f>R773*Settings!$C$13*$D782</f>
        <v/>
      </c>
      <c r="S782" s="16">
        <f>S773*Settings!$C$13*$D782</f>
        <v/>
      </c>
      <c r="T782" s="16">
        <f>T773*Settings!$C$13*$D782</f>
        <v/>
      </c>
      <c r="U782" s="16">
        <f>U773*Settings!$C$13*$D782</f>
        <v/>
      </c>
      <c r="V782" s="16">
        <f>V773*Settings!$C$13*$D782</f>
        <v/>
      </c>
      <c r="W782" s="16">
        <f>W773*Settings!$C$13*$D782</f>
        <v/>
      </c>
      <c r="X782" s="16">
        <f>X773*Settings!$C$13*$D782</f>
        <v/>
      </c>
      <c r="Y782" s="16">
        <f>Y773*Settings!$C$13*$D782</f>
        <v/>
      </c>
      <c r="Z782" s="16">
        <f>Z773*Settings!$C$13*$D782</f>
        <v/>
      </c>
      <c r="AA782" s="16">
        <f>AA773*Settings!$C$13*$D782</f>
        <v/>
      </c>
      <c r="AB782" s="16">
        <f>AB773*Settings!$C$13*$D782</f>
        <v/>
      </c>
      <c r="AC782" s="16">
        <f>AC773*Settings!$C$13*$D782</f>
        <v/>
      </c>
      <c r="AD782" s="51">
        <f>EMISSIONS(AD773,Settings!$C$13,$D782)</f>
        <v/>
      </c>
      <c r="AF782" s="11">
        <f>LOWER(Settings!$C$4)&amp;".mit."&amp;$A782&amp;IF($C782="","","."&amp;$C782&amp;"."&amp;$B782)&amp;IF(INDEX(Variables!$D$5:$D$205,MATCH($A782,Variables!$A$5:$A$205,0))="","","."&amp;INDEX(Variables!$D$5:$D$205,MATCH($A782,Variables!$A$5:$A$205,0)))&amp;"."&amp;AF$5</f>
        <v/>
      </c>
      <c r="AG782" s="15">
        <f>AG773*Settings!$C$13*$D782</f>
        <v/>
      </c>
      <c r="AH782" s="16">
        <f>AH773*Settings!$C$13*$D782</f>
        <v/>
      </c>
      <c r="AI782" s="16">
        <f>AI773*Settings!$C$13*$D782</f>
        <v/>
      </c>
      <c r="AJ782" s="16">
        <f>AJ773*Settings!$C$13*$D782</f>
        <v/>
      </c>
      <c r="AK782" s="16">
        <f>AK773*Settings!$C$13*$D782</f>
        <v/>
      </c>
      <c r="AL782" s="16">
        <f>AL773*Settings!$C$13*$D782</f>
        <v/>
      </c>
      <c r="AM782" s="16">
        <f>AM773*Settings!$C$13*$D782</f>
        <v/>
      </c>
      <c r="AN782" s="16">
        <f>AN773*Settings!$C$13*$D782</f>
        <v/>
      </c>
      <c r="AO782" s="16">
        <f>AO773*Settings!$C$13*$D782</f>
        <v/>
      </c>
      <c r="AP782" s="16">
        <f>AP773*Settings!$C$13*$D782</f>
        <v/>
      </c>
      <c r="AQ782" s="16">
        <f>AQ773*Settings!$C$13*$D782</f>
        <v/>
      </c>
      <c r="AR782" s="16">
        <f>AR773*Settings!$C$13*$D782</f>
        <v/>
      </c>
      <c r="AS782" s="16">
        <f>AS773*Settings!$C$13*$D782</f>
        <v/>
      </c>
      <c r="AT782" s="16">
        <f>AT773*Settings!$C$13*$D782</f>
        <v/>
      </c>
      <c r="AU782" s="16">
        <f>AU773*Settings!$C$13*$D782</f>
        <v/>
      </c>
      <c r="AV782" s="16">
        <f>AV773*Settings!$C$13*$D782</f>
        <v/>
      </c>
      <c r="AW782" s="16">
        <f>AW773*Settings!$C$13*$D782</f>
        <v/>
      </c>
      <c r="AX782" s="16">
        <f>AX773*Settings!$C$13*$D782</f>
        <v/>
      </c>
      <c r="AY782" s="51">
        <f>EMISSIONS(AY773,Settings!$C$13,$D782)</f>
        <v/>
      </c>
    </row>
    <row r="783" hidden="1" outlineLevel="2">
      <c r="A783" s="14" t="inlineStr">
        <is>
          <t>co2</t>
        </is>
      </c>
      <c r="B783" s="14" t="inlineStr">
        <is>
          <t>gso</t>
        </is>
      </c>
      <c r="C783" s="14" t="inlineStr">
        <is>
          <t>avi</t>
        </is>
      </c>
      <c r="D783" s="37">
        <f>INDEX(Inputs!$T$5:$T$132,MATCH($B783&amp;"|"&amp;$C783,Inputs!$A$5:$A$132,0))</f>
        <v/>
      </c>
      <c r="E783" s="36" t="n"/>
      <c r="F783" s="36" t="n"/>
      <c r="G783" s="36" t="n"/>
      <c r="H783" s="14">
        <f>INDEX(Variables!$B$5:$B$205,MATCH($A783,Variables!$A$5:$A$205,0))&amp;IF($C783="",""," | "&amp;INDEX(Mapping!$B$5:$B$26,MATCH($C783,Mapping!$A$5:$A$26,0))&amp;" | "&amp;INDEX(Mapping!$B$30:$B$46,MATCH($B783,Mapping!$A$30:$A$46,0)))</f>
        <v/>
      </c>
      <c r="I783" s="14">
        <f>INDEX(Variables!$C$5:$C$205,MATCH($A783,Variables!$A$5:$A$205,0))</f>
        <v/>
      </c>
      <c r="J783" s="14">
        <f>INDEX(Variables!$E$5:$E$205,MATCH($A783,Variables!$A$5:$A$205,0))</f>
        <v/>
      </c>
      <c r="K783" s="11">
        <f>LOWER(Settings!$C$4)&amp;".mit."&amp;$A783&amp;IF($C783="","","."&amp;$C783&amp;"."&amp;$B783)&amp;IF(INDEX(Variables!$D$5:$D$205,MATCH($A783,Variables!$A$5:$A$205,0))="","","."&amp;INDEX(Variables!$D$5:$D$205,MATCH($A783,Variables!$A$5:$A$205,0)))&amp;"."&amp;K$5</f>
        <v/>
      </c>
      <c r="L783" s="15">
        <f>L774*Settings!$C$13*$D783</f>
        <v/>
      </c>
      <c r="M783" s="16">
        <f>M774*Settings!$C$13*$D783</f>
        <v/>
      </c>
      <c r="N783" s="16">
        <f>N774*Settings!$C$13*$D783</f>
        <v/>
      </c>
      <c r="O783" s="16">
        <f>O774*Settings!$C$13*$D783</f>
        <v/>
      </c>
      <c r="P783" s="16">
        <f>P774*Settings!$C$13*$D783</f>
        <v/>
      </c>
      <c r="Q783" s="16">
        <f>Q774*Settings!$C$13*$D783</f>
        <v/>
      </c>
      <c r="R783" s="16">
        <f>R774*Settings!$C$13*$D783</f>
        <v/>
      </c>
      <c r="S783" s="16">
        <f>S774*Settings!$C$13*$D783</f>
        <v/>
      </c>
      <c r="T783" s="16">
        <f>T774*Settings!$C$13*$D783</f>
        <v/>
      </c>
      <c r="U783" s="16">
        <f>U774*Settings!$C$13*$D783</f>
        <v/>
      </c>
      <c r="V783" s="16">
        <f>V774*Settings!$C$13*$D783</f>
        <v/>
      </c>
      <c r="W783" s="16">
        <f>W774*Settings!$C$13*$D783</f>
        <v/>
      </c>
      <c r="X783" s="16">
        <f>X774*Settings!$C$13*$D783</f>
        <v/>
      </c>
      <c r="Y783" s="16">
        <f>Y774*Settings!$C$13*$D783</f>
        <v/>
      </c>
      <c r="Z783" s="16">
        <f>Z774*Settings!$C$13*$D783</f>
        <v/>
      </c>
      <c r="AA783" s="16">
        <f>AA774*Settings!$C$13*$D783</f>
        <v/>
      </c>
      <c r="AB783" s="16">
        <f>AB774*Settings!$C$13*$D783</f>
        <v/>
      </c>
      <c r="AC783" s="16">
        <f>AC774*Settings!$C$13*$D783</f>
        <v/>
      </c>
      <c r="AD783" s="51">
        <f>EMISSIONS(AD774,Settings!$C$13,$D783)</f>
        <v/>
      </c>
      <c r="AF783" s="11">
        <f>LOWER(Settings!$C$4)&amp;".mit."&amp;$A783&amp;IF($C783="","","."&amp;$C783&amp;"."&amp;$B783)&amp;IF(INDEX(Variables!$D$5:$D$205,MATCH($A783,Variables!$A$5:$A$205,0))="","","."&amp;INDEX(Variables!$D$5:$D$205,MATCH($A783,Variables!$A$5:$A$205,0)))&amp;"."&amp;AF$5</f>
        <v/>
      </c>
      <c r="AG783" s="15">
        <f>AG774*Settings!$C$13*$D783</f>
        <v/>
      </c>
      <c r="AH783" s="16">
        <f>AH774*Settings!$C$13*$D783</f>
        <v/>
      </c>
      <c r="AI783" s="16">
        <f>AI774*Settings!$C$13*$D783</f>
        <v/>
      </c>
      <c r="AJ783" s="16">
        <f>AJ774*Settings!$C$13*$D783</f>
        <v/>
      </c>
      <c r="AK783" s="16">
        <f>AK774*Settings!$C$13*$D783</f>
        <v/>
      </c>
      <c r="AL783" s="16">
        <f>AL774*Settings!$C$13*$D783</f>
        <v/>
      </c>
      <c r="AM783" s="16">
        <f>AM774*Settings!$C$13*$D783</f>
        <v/>
      </c>
      <c r="AN783" s="16">
        <f>AN774*Settings!$C$13*$D783</f>
        <v/>
      </c>
      <c r="AO783" s="16">
        <f>AO774*Settings!$C$13*$D783</f>
        <v/>
      </c>
      <c r="AP783" s="16">
        <f>AP774*Settings!$C$13*$D783</f>
        <v/>
      </c>
      <c r="AQ783" s="16">
        <f>AQ774*Settings!$C$13*$D783</f>
        <v/>
      </c>
      <c r="AR783" s="16">
        <f>AR774*Settings!$C$13*$D783</f>
        <v/>
      </c>
      <c r="AS783" s="16">
        <f>AS774*Settings!$C$13*$D783</f>
        <v/>
      </c>
      <c r="AT783" s="16">
        <f>AT774*Settings!$C$13*$D783</f>
        <v/>
      </c>
      <c r="AU783" s="16">
        <f>AU774*Settings!$C$13*$D783</f>
        <v/>
      </c>
      <c r="AV783" s="16">
        <f>AV774*Settings!$C$13*$D783</f>
        <v/>
      </c>
      <c r="AW783" s="16">
        <f>AW774*Settings!$C$13*$D783</f>
        <v/>
      </c>
      <c r="AX783" s="16">
        <f>AX774*Settings!$C$13*$D783</f>
        <v/>
      </c>
      <c r="AY783" s="51">
        <f>EMISSIONS(AY774,Settings!$C$13,$D783)</f>
        <v/>
      </c>
    </row>
    <row r="784" hidden="1" outlineLevel="2">
      <c r="A784" s="14" t="inlineStr">
        <is>
          <t>co2</t>
        </is>
      </c>
      <c r="B784" s="14" t="inlineStr">
        <is>
          <t>die</t>
        </is>
      </c>
      <c r="C784" s="14" t="inlineStr">
        <is>
          <t>avi</t>
        </is>
      </c>
      <c r="D784" s="37">
        <f>INDEX(Inputs!$T$5:$T$132,MATCH($B784&amp;"|"&amp;$C784,Inputs!$A$5:$A$132,0))</f>
        <v/>
      </c>
      <c r="E784" s="36" t="n"/>
      <c r="F784" s="36" t="n"/>
      <c r="G784" s="36" t="n"/>
      <c r="H784" s="14">
        <f>INDEX(Variables!$B$5:$B$205,MATCH($A784,Variables!$A$5:$A$205,0))&amp;IF($C784="",""," | "&amp;INDEX(Mapping!$B$5:$B$26,MATCH($C784,Mapping!$A$5:$A$26,0))&amp;" | "&amp;INDEX(Mapping!$B$30:$B$46,MATCH($B784,Mapping!$A$30:$A$46,0)))</f>
        <v/>
      </c>
      <c r="I784" s="14">
        <f>INDEX(Variables!$C$5:$C$205,MATCH($A784,Variables!$A$5:$A$205,0))</f>
        <v/>
      </c>
      <c r="J784" s="14">
        <f>INDEX(Variables!$E$5:$E$205,MATCH($A784,Variables!$A$5:$A$205,0))</f>
        <v/>
      </c>
      <c r="K784" s="11">
        <f>LOWER(Settings!$C$4)&amp;".mit."&amp;$A784&amp;IF($C784="","","."&amp;$C784&amp;"."&amp;$B784)&amp;IF(INDEX(Variables!$D$5:$D$205,MATCH($A784,Variables!$A$5:$A$205,0))="","","."&amp;INDEX(Variables!$D$5:$D$205,MATCH($A784,Variables!$A$5:$A$205,0)))&amp;"."&amp;K$5</f>
        <v/>
      </c>
      <c r="L784" s="15">
        <f>L775*Settings!$C$13*$D784</f>
        <v/>
      </c>
      <c r="M784" s="16">
        <f>M775*Settings!$C$13*$D784</f>
        <v/>
      </c>
      <c r="N784" s="16">
        <f>N775*Settings!$C$13*$D784</f>
        <v/>
      </c>
      <c r="O784" s="16">
        <f>O775*Settings!$C$13*$D784</f>
        <v/>
      </c>
      <c r="P784" s="16">
        <f>P775*Settings!$C$13*$D784</f>
        <v/>
      </c>
      <c r="Q784" s="16">
        <f>Q775*Settings!$C$13*$D784</f>
        <v/>
      </c>
      <c r="R784" s="16">
        <f>R775*Settings!$C$13*$D784</f>
        <v/>
      </c>
      <c r="S784" s="16">
        <f>S775*Settings!$C$13*$D784</f>
        <v/>
      </c>
      <c r="T784" s="16">
        <f>T775*Settings!$C$13*$D784</f>
        <v/>
      </c>
      <c r="U784" s="16">
        <f>U775*Settings!$C$13*$D784</f>
        <v/>
      </c>
      <c r="V784" s="16">
        <f>V775*Settings!$C$13*$D784</f>
        <v/>
      </c>
      <c r="W784" s="16">
        <f>W775*Settings!$C$13*$D784</f>
        <v/>
      </c>
      <c r="X784" s="16">
        <f>X775*Settings!$C$13*$D784</f>
        <v/>
      </c>
      <c r="Y784" s="16">
        <f>Y775*Settings!$C$13*$D784</f>
        <v/>
      </c>
      <c r="Z784" s="16">
        <f>Z775*Settings!$C$13*$D784</f>
        <v/>
      </c>
      <c r="AA784" s="16">
        <f>AA775*Settings!$C$13*$D784</f>
        <v/>
      </c>
      <c r="AB784" s="16">
        <f>AB775*Settings!$C$13*$D784</f>
        <v/>
      </c>
      <c r="AC784" s="16">
        <f>AC775*Settings!$C$13*$D784</f>
        <v/>
      </c>
      <c r="AD784" s="51">
        <f>EMISSIONS(AD775,Settings!$C$13,$D784)</f>
        <v/>
      </c>
      <c r="AF784" s="11">
        <f>LOWER(Settings!$C$4)&amp;".mit."&amp;$A784&amp;IF($C784="","","."&amp;$C784&amp;"."&amp;$B784)&amp;IF(INDEX(Variables!$D$5:$D$205,MATCH($A784,Variables!$A$5:$A$205,0))="","","."&amp;INDEX(Variables!$D$5:$D$205,MATCH($A784,Variables!$A$5:$A$205,0)))&amp;"."&amp;AF$5</f>
        <v/>
      </c>
      <c r="AG784" s="15">
        <f>AG775*Settings!$C$13*$D784</f>
        <v/>
      </c>
      <c r="AH784" s="16">
        <f>AH775*Settings!$C$13*$D784</f>
        <v/>
      </c>
      <c r="AI784" s="16">
        <f>AI775*Settings!$C$13*$D784</f>
        <v/>
      </c>
      <c r="AJ784" s="16">
        <f>AJ775*Settings!$C$13*$D784</f>
        <v/>
      </c>
      <c r="AK784" s="16">
        <f>AK775*Settings!$C$13*$D784</f>
        <v/>
      </c>
      <c r="AL784" s="16">
        <f>AL775*Settings!$C$13*$D784</f>
        <v/>
      </c>
      <c r="AM784" s="16">
        <f>AM775*Settings!$C$13*$D784</f>
        <v/>
      </c>
      <c r="AN784" s="16">
        <f>AN775*Settings!$C$13*$D784</f>
        <v/>
      </c>
      <c r="AO784" s="16">
        <f>AO775*Settings!$C$13*$D784</f>
        <v/>
      </c>
      <c r="AP784" s="16">
        <f>AP775*Settings!$C$13*$D784</f>
        <v/>
      </c>
      <c r="AQ784" s="16">
        <f>AQ775*Settings!$C$13*$D784</f>
        <v/>
      </c>
      <c r="AR784" s="16">
        <f>AR775*Settings!$C$13*$D784</f>
        <v/>
      </c>
      <c r="AS784" s="16">
        <f>AS775*Settings!$C$13*$D784</f>
        <v/>
      </c>
      <c r="AT784" s="16">
        <f>AT775*Settings!$C$13*$D784</f>
        <v/>
      </c>
      <c r="AU784" s="16">
        <f>AU775*Settings!$C$13*$D784</f>
        <v/>
      </c>
      <c r="AV784" s="16">
        <f>AV775*Settings!$C$13*$D784</f>
        <v/>
      </c>
      <c r="AW784" s="16">
        <f>AW775*Settings!$C$13*$D784</f>
        <v/>
      </c>
      <c r="AX784" s="16">
        <f>AX775*Settings!$C$13*$D784</f>
        <v/>
      </c>
      <c r="AY784" s="51">
        <f>EMISSIONS(AY775,Settings!$C$13,$D784)</f>
        <v/>
      </c>
    </row>
    <row r="785" hidden="1" outlineLevel="2">
      <c r="A785" s="14" t="inlineStr">
        <is>
          <t>co2</t>
        </is>
      </c>
      <c r="B785" s="14" t="inlineStr">
        <is>
          <t>lpg</t>
        </is>
      </c>
      <c r="C785" s="14" t="inlineStr">
        <is>
          <t>avi</t>
        </is>
      </c>
      <c r="D785" s="37">
        <f>INDEX(Inputs!$T$5:$T$132,MATCH($B785&amp;"|"&amp;$C785,Inputs!$A$5:$A$132,0))</f>
        <v/>
      </c>
      <c r="E785" s="36" t="n"/>
      <c r="F785" s="36" t="n"/>
      <c r="G785" s="36" t="n"/>
      <c r="H785" s="14">
        <f>INDEX(Variables!$B$5:$B$205,MATCH($A785,Variables!$A$5:$A$205,0))&amp;IF($C785="",""," | "&amp;INDEX(Mapping!$B$5:$B$26,MATCH($C785,Mapping!$A$5:$A$26,0))&amp;" | "&amp;INDEX(Mapping!$B$30:$B$46,MATCH($B785,Mapping!$A$30:$A$46,0)))</f>
        <v/>
      </c>
      <c r="I785" s="14">
        <f>INDEX(Variables!$C$5:$C$205,MATCH($A785,Variables!$A$5:$A$205,0))</f>
        <v/>
      </c>
      <c r="J785" s="14">
        <f>INDEX(Variables!$E$5:$E$205,MATCH($A785,Variables!$A$5:$A$205,0))</f>
        <v/>
      </c>
      <c r="K785" s="11">
        <f>LOWER(Settings!$C$4)&amp;".mit."&amp;$A785&amp;IF($C785="","","."&amp;$C785&amp;"."&amp;$B785)&amp;IF(INDEX(Variables!$D$5:$D$205,MATCH($A785,Variables!$A$5:$A$205,0))="","","."&amp;INDEX(Variables!$D$5:$D$205,MATCH($A785,Variables!$A$5:$A$205,0)))&amp;"."&amp;K$5</f>
        <v/>
      </c>
      <c r="L785" s="15">
        <f>L776*Settings!$C$13*$D785</f>
        <v/>
      </c>
      <c r="M785" s="16">
        <f>M776*Settings!$C$13*$D785</f>
        <v/>
      </c>
      <c r="N785" s="16">
        <f>N776*Settings!$C$13*$D785</f>
        <v/>
      </c>
      <c r="O785" s="16">
        <f>O776*Settings!$C$13*$D785</f>
        <v/>
      </c>
      <c r="P785" s="16">
        <f>P776*Settings!$C$13*$D785</f>
        <v/>
      </c>
      <c r="Q785" s="16">
        <f>Q776*Settings!$C$13*$D785</f>
        <v/>
      </c>
      <c r="R785" s="16">
        <f>R776*Settings!$C$13*$D785</f>
        <v/>
      </c>
      <c r="S785" s="16">
        <f>S776*Settings!$C$13*$D785</f>
        <v/>
      </c>
      <c r="T785" s="16">
        <f>T776*Settings!$C$13*$D785</f>
        <v/>
      </c>
      <c r="U785" s="16">
        <f>U776*Settings!$C$13*$D785</f>
        <v/>
      </c>
      <c r="V785" s="16">
        <f>V776*Settings!$C$13*$D785</f>
        <v/>
      </c>
      <c r="W785" s="16">
        <f>W776*Settings!$C$13*$D785</f>
        <v/>
      </c>
      <c r="X785" s="16">
        <f>X776*Settings!$C$13*$D785</f>
        <v/>
      </c>
      <c r="Y785" s="16">
        <f>Y776*Settings!$C$13*$D785</f>
        <v/>
      </c>
      <c r="Z785" s="16">
        <f>Z776*Settings!$C$13*$D785</f>
        <v/>
      </c>
      <c r="AA785" s="16">
        <f>AA776*Settings!$C$13*$D785</f>
        <v/>
      </c>
      <c r="AB785" s="16">
        <f>AB776*Settings!$C$13*$D785</f>
        <v/>
      </c>
      <c r="AC785" s="16">
        <f>AC776*Settings!$C$13*$D785</f>
        <v/>
      </c>
      <c r="AD785" s="51">
        <f>EMISSIONS(AD776,Settings!$C$13,$D785)</f>
        <v/>
      </c>
      <c r="AF785" s="11">
        <f>LOWER(Settings!$C$4)&amp;".mit."&amp;$A785&amp;IF($C785="","","."&amp;$C785&amp;"."&amp;$B785)&amp;IF(INDEX(Variables!$D$5:$D$205,MATCH($A785,Variables!$A$5:$A$205,0))="","","."&amp;INDEX(Variables!$D$5:$D$205,MATCH($A785,Variables!$A$5:$A$205,0)))&amp;"."&amp;AF$5</f>
        <v/>
      </c>
      <c r="AG785" s="15">
        <f>AG776*Settings!$C$13*$D785</f>
        <v/>
      </c>
      <c r="AH785" s="16">
        <f>AH776*Settings!$C$13*$D785</f>
        <v/>
      </c>
      <c r="AI785" s="16">
        <f>AI776*Settings!$C$13*$D785</f>
        <v/>
      </c>
      <c r="AJ785" s="16">
        <f>AJ776*Settings!$C$13*$D785</f>
        <v/>
      </c>
      <c r="AK785" s="16">
        <f>AK776*Settings!$C$13*$D785</f>
        <v/>
      </c>
      <c r="AL785" s="16">
        <f>AL776*Settings!$C$13*$D785</f>
        <v/>
      </c>
      <c r="AM785" s="16">
        <f>AM776*Settings!$C$13*$D785</f>
        <v/>
      </c>
      <c r="AN785" s="16">
        <f>AN776*Settings!$C$13*$D785</f>
        <v/>
      </c>
      <c r="AO785" s="16">
        <f>AO776*Settings!$C$13*$D785</f>
        <v/>
      </c>
      <c r="AP785" s="16">
        <f>AP776*Settings!$C$13*$D785</f>
        <v/>
      </c>
      <c r="AQ785" s="16">
        <f>AQ776*Settings!$C$13*$D785</f>
        <v/>
      </c>
      <c r="AR785" s="16">
        <f>AR776*Settings!$C$13*$D785</f>
        <v/>
      </c>
      <c r="AS785" s="16">
        <f>AS776*Settings!$C$13*$D785</f>
        <v/>
      </c>
      <c r="AT785" s="16">
        <f>AT776*Settings!$C$13*$D785</f>
        <v/>
      </c>
      <c r="AU785" s="16">
        <f>AU776*Settings!$C$13*$D785</f>
        <v/>
      </c>
      <c r="AV785" s="16">
        <f>AV776*Settings!$C$13*$D785</f>
        <v/>
      </c>
      <c r="AW785" s="16">
        <f>AW776*Settings!$C$13*$D785</f>
        <v/>
      </c>
      <c r="AX785" s="16">
        <f>AX776*Settings!$C$13*$D785</f>
        <v/>
      </c>
      <c r="AY785" s="51">
        <f>EMISSIONS(AY776,Settings!$C$13,$D785)</f>
        <v/>
      </c>
    </row>
    <row r="786" hidden="1" outlineLevel="2">
      <c r="A786" s="14" t="inlineStr">
        <is>
          <t>co2</t>
        </is>
      </c>
      <c r="B786" s="14" t="inlineStr">
        <is>
          <t>ker</t>
        </is>
      </c>
      <c r="C786" s="14" t="inlineStr">
        <is>
          <t>avi</t>
        </is>
      </c>
      <c r="D786" s="37">
        <f>INDEX(Inputs!$T$5:$T$132,MATCH($B786&amp;"|"&amp;$C786,Inputs!$A$5:$A$132,0))</f>
        <v/>
      </c>
      <c r="E786" s="36" t="n"/>
      <c r="F786" s="36" t="n"/>
      <c r="G786" s="36" t="n"/>
      <c r="H786" s="14">
        <f>INDEX(Variables!$B$5:$B$205,MATCH($A786,Variables!$A$5:$A$205,0))&amp;IF($C786="",""," | "&amp;INDEX(Mapping!$B$5:$B$26,MATCH($C786,Mapping!$A$5:$A$26,0))&amp;" | "&amp;INDEX(Mapping!$B$30:$B$46,MATCH($B786,Mapping!$A$30:$A$46,0)))</f>
        <v/>
      </c>
      <c r="I786" s="14">
        <f>INDEX(Variables!$C$5:$C$205,MATCH($A786,Variables!$A$5:$A$205,0))</f>
        <v/>
      </c>
      <c r="J786" s="14">
        <f>INDEX(Variables!$E$5:$E$205,MATCH($A786,Variables!$A$5:$A$205,0))</f>
        <v/>
      </c>
      <c r="K786" s="11">
        <f>LOWER(Settings!$C$4)&amp;".mit."&amp;$A786&amp;IF($C786="","","."&amp;$C786&amp;"."&amp;$B786)&amp;IF(INDEX(Variables!$D$5:$D$205,MATCH($A786,Variables!$A$5:$A$205,0))="","","."&amp;INDEX(Variables!$D$5:$D$205,MATCH($A786,Variables!$A$5:$A$205,0)))&amp;"."&amp;K$5</f>
        <v/>
      </c>
      <c r="L786" s="15">
        <f>L777*Settings!$C$13*$D786</f>
        <v/>
      </c>
      <c r="M786" s="16">
        <f>M777*Settings!$C$13*$D786</f>
        <v/>
      </c>
      <c r="N786" s="16">
        <f>N777*Settings!$C$13*$D786</f>
        <v/>
      </c>
      <c r="O786" s="16">
        <f>O777*Settings!$C$13*$D786</f>
        <v/>
      </c>
      <c r="P786" s="16">
        <f>P777*Settings!$C$13*$D786</f>
        <v/>
      </c>
      <c r="Q786" s="16">
        <f>Q777*Settings!$C$13*$D786</f>
        <v/>
      </c>
      <c r="R786" s="16">
        <f>R777*Settings!$C$13*$D786</f>
        <v/>
      </c>
      <c r="S786" s="16">
        <f>S777*Settings!$C$13*$D786</f>
        <v/>
      </c>
      <c r="T786" s="16">
        <f>T777*Settings!$C$13*$D786</f>
        <v/>
      </c>
      <c r="U786" s="16">
        <f>U777*Settings!$C$13*$D786</f>
        <v/>
      </c>
      <c r="V786" s="16">
        <f>V777*Settings!$C$13*$D786</f>
        <v/>
      </c>
      <c r="W786" s="16">
        <f>W777*Settings!$C$13*$D786</f>
        <v/>
      </c>
      <c r="X786" s="16">
        <f>X777*Settings!$C$13*$D786</f>
        <v/>
      </c>
      <c r="Y786" s="16">
        <f>Y777*Settings!$C$13*$D786</f>
        <v/>
      </c>
      <c r="Z786" s="16">
        <f>Z777*Settings!$C$13*$D786</f>
        <v/>
      </c>
      <c r="AA786" s="16">
        <f>AA777*Settings!$C$13*$D786</f>
        <v/>
      </c>
      <c r="AB786" s="16">
        <f>AB777*Settings!$C$13*$D786</f>
        <v/>
      </c>
      <c r="AC786" s="16">
        <f>AC777*Settings!$C$13*$D786</f>
        <v/>
      </c>
      <c r="AD786" s="51">
        <f>EMISSIONS(AD777,Settings!$C$13,$D786)</f>
        <v/>
      </c>
      <c r="AF786" s="11">
        <f>LOWER(Settings!$C$4)&amp;".mit."&amp;$A786&amp;IF($C786="","","."&amp;$C786&amp;"."&amp;$B786)&amp;IF(INDEX(Variables!$D$5:$D$205,MATCH($A786,Variables!$A$5:$A$205,0))="","","."&amp;INDEX(Variables!$D$5:$D$205,MATCH($A786,Variables!$A$5:$A$205,0)))&amp;"."&amp;AF$5</f>
        <v/>
      </c>
      <c r="AG786" s="15">
        <f>AG777*Settings!$C$13*$D786</f>
        <v/>
      </c>
      <c r="AH786" s="16">
        <f>AH777*Settings!$C$13*$D786</f>
        <v/>
      </c>
      <c r="AI786" s="16">
        <f>AI777*Settings!$C$13*$D786</f>
        <v/>
      </c>
      <c r="AJ786" s="16">
        <f>AJ777*Settings!$C$13*$D786</f>
        <v/>
      </c>
      <c r="AK786" s="16">
        <f>AK777*Settings!$C$13*$D786</f>
        <v/>
      </c>
      <c r="AL786" s="16">
        <f>AL777*Settings!$C$13*$D786</f>
        <v/>
      </c>
      <c r="AM786" s="16">
        <f>AM777*Settings!$C$13*$D786</f>
        <v/>
      </c>
      <c r="AN786" s="16">
        <f>AN777*Settings!$C$13*$D786</f>
        <v/>
      </c>
      <c r="AO786" s="16">
        <f>AO777*Settings!$C$13*$D786</f>
        <v/>
      </c>
      <c r="AP786" s="16">
        <f>AP777*Settings!$C$13*$D786</f>
        <v/>
      </c>
      <c r="AQ786" s="16">
        <f>AQ777*Settings!$C$13*$D786</f>
        <v/>
      </c>
      <c r="AR786" s="16">
        <f>AR777*Settings!$C$13*$D786</f>
        <v/>
      </c>
      <c r="AS786" s="16">
        <f>AS777*Settings!$C$13*$D786</f>
        <v/>
      </c>
      <c r="AT786" s="16">
        <f>AT777*Settings!$C$13*$D786</f>
        <v/>
      </c>
      <c r="AU786" s="16">
        <f>AU777*Settings!$C$13*$D786</f>
        <v/>
      </c>
      <c r="AV786" s="16">
        <f>AV777*Settings!$C$13*$D786</f>
        <v/>
      </c>
      <c r="AW786" s="16">
        <f>AW777*Settings!$C$13*$D786</f>
        <v/>
      </c>
      <c r="AX786" s="16">
        <f>AX777*Settings!$C$13*$D786</f>
        <v/>
      </c>
      <c r="AY786" s="51">
        <f>EMISSIONS(AY777,Settings!$C$13,$D786)</f>
        <v/>
      </c>
    </row>
    <row r="787" hidden="1" outlineLevel="2">
      <c r="A787" s="14" t="inlineStr">
        <is>
          <t>co2</t>
        </is>
      </c>
      <c r="B787" s="14" t="inlineStr">
        <is>
          <t>oop</t>
        </is>
      </c>
      <c r="C787" s="14" t="inlineStr">
        <is>
          <t>avi</t>
        </is>
      </c>
      <c r="D787" s="37">
        <f>INDEX(Inputs!$T$5:$T$132,MATCH($B787&amp;"|"&amp;$C787,Inputs!$A$5:$A$132,0))</f>
        <v/>
      </c>
      <c r="E787" s="36" t="n"/>
      <c r="F787" s="36" t="n"/>
      <c r="G787" s="36" t="n"/>
      <c r="H787" s="14">
        <f>INDEX(Variables!$B$5:$B$205,MATCH($A787,Variables!$A$5:$A$205,0))&amp;IF($C787="",""," | "&amp;INDEX(Mapping!$B$5:$B$26,MATCH($C787,Mapping!$A$5:$A$26,0))&amp;" | "&amp;INDEX(Mapping!$B$30:$B$46,MATCH($B787,Mapping!$A$30:$A$46,0)))</f>
        <v/>
      </c>
      <c r="I787" s="14">
        <f>INDEX(Variables!$C$5:$C$205,MATCH($A787,Variables!$A$5:$A$205,0))</f>
        <v/>
      </c>
      <c r="J787" s="14">
        <f>INDEX(Variables!$E$5:$E$205,MATCH($A787,Variables!$A$5:$A$205,0))</f>
        <v/>
      </c>
      <c r="K787" s="11">
        <f>LOWER(Settings!$C$4)&amp;".mit."&amp;$A787&amp;IF($C787="","","."&amp;$C787&amp;"."&amp;$B787)&amp;IF(INDEX(Variables!$D$5:$D$205,MATCH($A787,Variables!$A$5:$A$205,0))="","","."&amp;INDEX(Variables!$D$5:$D$205,MATCH($A787,Variables!$A$5:$A$205,0)))&amp;"."&amp;K$5</f>
        <v/>
      </c>
      <c r="L787" s="15">
        <f>L778*Settings!$C$13*$D787</f>
        <v/>
      </c>
      <c r="M787" s="16">
        <f>M778*Settings!$C$13*$D787</f>
        <v/>
      </c>
      <c r="N787" s="16">
        <f>N778*Settings!$C$13*$D787</f>
        <v/>
      </c>
      <c r="O787" s="16">
        <f>O778*Settings!$C$13*$D787</f>
        <v/>
      </c>
      <c r="P787" s="16">
        <f>P778*Settings!$C$13*$D787</f>
        <v/>
      </c>
      <c r="Q787" s="16">
        <f>Q778*Settings!$C$13*$D787</f>
        <v/>
      </c>
      <c r="R787" s="16">
        <f>R778*Settings!$C$13*$D787</f>
        <v/>
      </c>
      <c r="S787" s="16">
        <f>S778*Settings!$C$13*$D787</f>
        <v/>
      </c>
      <c r="T787" s="16">
        <f>T778*Settings!$C$13*$D787</f>
        <v/>
      </c>
      <c r="U787" s="16">
        <f>U778*Settings!$C$13*$D787</f>
        <v/>
      </c>
      <c r="V787" s="16">
        <f>V778*Settings!$C$13*$D787</f>
        <v/>
      </c>
      <c r="W787" s="16">
        <f>W778*Settings!$C$13*$D787</f>
        <v/>
      </c>
      <c r="X787" s="16">
        <f>X778*Settings!$C$13*$D787</f>
        <v/>
      </c>
      <c r="Y787" s="16">
        <f>Y778*Settings!$C$13*$D787</f>
        <v/>
      </c>
      <c r="Z787" s="16">
        <f>Z778*Settings!$C$13*$D787</f>
        <v/>
      </c>
      <c r="AA787" s="16">
        <f>AA778*Settings!$C$13*$D787</f>
        <v/>
      </c>
      <c r="AB787" s="16">
        <f>AB778*Settings!$C$13*$D787</f>
        <v/>
      </c>
      <c r="AC787" s="16">
        <f>AC778*Settings!$C$13*$D787</f>
        <v/>
      </c>
      <c r="AD787" s="51">
        <f>EMISSIONS(AD778,Settings!$C$13,$D787)</f>
        <v/>
      </c>
      <c r="AF787" s="11">
        <f>LOWER(Settings!$C$4)&amp;".mit."&amp;$A787&amp;IF($C787="","","."&amp;$C787&amp;"."&amp;$B787)&amp;IF(INDEX(Variables!$D$5:$D$205,MATCH($A787,Variables!$A$5:$A$205,0))="","","."&amp;INDEX(Variables!$D$5:$D$205,MATCH($A787,Variables!$A$5:$A$205,0)))&amp;"."&amp;AF$5</f>
        <v/>
      </c>
      <c r="AG787" s="15">
        <f>AG778*Settings!$C$13*$D787</f>
        <v/>
      </c>
      <c r="AH787" s="16">
        <f>AH778*Settings!$C$13*$D787</f>
        <v/>
      </c>
      <c r="AI787" s="16">
        <f>AI778*Settings!$C$13*$D787</f>
        <v/>
      </c>
      <c r="AJ787" s="16">
        <f>AJ778*Settings!$C$13*$D787</f>
        <v/>
      </c>
      <c r="AK787" s="16">
        <f>AK778*Settings!$C$13*$D787</f>
        <v/>
      </c>
      <c r="AL787" s="16">
        <f>AL778*Settings!$C$13*$D787</f>
        <v/>
      </c>
      <c r="AM787" s="16">
        <f>AM778*Settings!$C$13*$D787</f>
        <v/>
      </c>
      <c r="AN787" s="16">
        <f>AN778*Settings!$C$13*$D787</f>
        <v/>
      </c>
      <c r="AO787" s="16">
        <f>AO778*Settings!$C$13*$D787</f>
        <v/>
      </c>
      <c r="AP787" s="16">
        <f>AP778*Settings!$C$13*$D787</f>
        <v/>
      </c>
      <c r="AQ787" s="16">
        <f>AQ778*Settings!$C$13*$D787</f>
        <v/>
      </c>
      <c r="AR787" s="16">
        <f>AR778*Settings!$C$13*$D787</f>
        <v/>
      </c>
      <c r="AS787" s="16">
        <f>AS778*Settings!$C$13*$D787</f>
        <v/>
      </c>
      <c r="AT787" s="16">
        <f>AT778*Settings!$C$13*$D787</f>
        <v/>
      </c>
      <c r="AU787" s="16">
        <f>AU778*Settings!$C$13*$D787</f>
        <v/>
      </c>
      <c r="AV787" s="16">
        <f>AV778*Settings!$C$13*$D787</f>
        <v/>
      </c>
      <c r="AW787" s="16">
        <f>AW778*Settings!$C$13*$D787</f>
        <v/>
      </c>
      <c r="AX787" s="16">
        <f>AX778*Settings!$C$13*$D787</f>
        <v/>
      </c>
      <c r="AY787" s="51">
        <f>EMISSIONS(AY778,Settings!$C$13,$D787)</f>
        <v/>
      </c>
    </row>
    <row r="788" hidden="1" outlineLevel="2">
      <c r="A788" s="14" t="inlineStr">
        <is>
          <t>co2</t>
        </is>
      </c>
      <c r="B788" s="14" t="inlineStr">
        <is>
          <t>bio</t>
        </is>
      </c>
      <c r="C788" s="14" t="inlineStr">
        <is>
          <t>avi</t>
        </is>
      </c>
      <c r="D788" s="37">
        <f>INDEX(Inputs!$T$5:$T$132,MATCH($B788&amp;"|"&amp;$C788,Inputs!$A$5:$A$132,0))</f>
        <v/>
      </c>
      <c r="E788" s="36" t="n"/>
      <c r="F788" s="36" t="n"/>
      <c r="G788" s="36" t="n"/>
      <c r="H788" s="14">
        <f>INDEX(Variables!$B$5:$B$205,MATCH($A788,Variables!$A$5:$A$205,0))&amp;IF($C788="",""," | "&amp;INDEX(Mapping!$B$5:$B$26,MATCH($C788,Mapping!$A$5:$A$26,0))&amp;" | "&amp;INDEX(Mapping!$B$30:$B$46,MATCH($B788,Mapping!$A$30:$A$46,0)))</f>
        <v/>
      </c>
      <c r="I788" s="14">
        <f>INDEX(Variables!$C$5:$C$205,MATCH($A788,Variables!$A$5:$A$205,0))</f>
        <v/>
      </c>
      <c r="J788" s="14">
        <f>INDEX(Variables!$E$5:$E$205,MATCH($A788,Variables!$A$5:$A$205,0))</f>
        <v/>
      </c>
      <c r="K788" s="11">
        <f>LOWER(Settings!$C$4)&amp;".mit."&amp;$A788&amp;IF($C788="","","."&amp;$C788&amp;"."&amp;$B788)&amp;IF(INDEX(Variables!$D$5:$D$205,MATCH($A788,Variables!$A$5:$A$205,0))="","","."&amp;INDEX(Variables!$D$5:$D$205,MATCH($A788,Variables!$A$5:$A$205,0)))&amp;"."&amp;K$5</f>
        <v/>
      </c>
      <c r="L788" s="15">
        <f>L779*Settings!$C$13*$D788</f>
        <v/>
      </c>
      <c r="M788" s="16">
        <f>M779*Settings!$C$13*$D788</f>
        <v/>
      </c>
      <c r="N788" s="16">
        <f>N779*Settings!$C$13*$D788</f>
        <v/>
      </c>
      <c r="O788" s="16">
        <f>O779*Settings!$C$13*$D788</f>
        <v/>
      </c>
      <c r="P788" s="16">
        <f>P779*Settings!$C$13*$D788</f>
        <v/>
      </c>
      <c r="Q788" s="16">
        <f>Q779*Settings!$C$13*$D788</f>
        <v/>
      </c>
      <c r="R788" s="16">
        <f>R779*Settings!$C$13*$D788</f>
        <v/>
      </c>
      <c r="S788" s="16">
        <f>S779*Settings!$C$13*$D788</f>
        <v/>
      </c>
      <c r="T788" s="16">
        <f>T779*Settings!$C$13*$D788</f>
        <v/>
      </c>
      <c r="U788" s="16">
        <f>U779*Settings!$C$13*$D788</f>
        <v/>
      </c>
      <c r="V788" s="16">
        <f>V779*Settings!$C$13*$D788</f>
        <v/>
      </c>
      <c r="W788" s="16">
        <f>W779*Settings!$C$13*$D788</f>
        <v/>
      </c>
      <c r="X788" s="16">
        <f>X779*Settings!$C$13*$D788</f>
        <v/>
      </c>
      <c r="Y788" s="16">
        <f>Y779*Settings!$C$13*$D788</f>
        <v/>
      </c>
      <c r="Z788" s="16">
        <f>Z779*Settings!$C$13*$D788</f>
        <v/>
      </c>
      <c r="AA788" s="16">
        <f>AA779*Settings!$C$13*$D788</f>
        <v/>
      </c>
      <c r="AB788" s="16">
        <f>AB779*Settings!$C$13*$D788</f>
        <v/>
      </c>
      <c r="AC788" s="16">
        <f>AC779*Settings!$C$13*$D788</f>
        <v/>
      </c>
      <c r="AD788" s="51">
        <f>EMISSIONS(AD779,Settings!$C$13,$D788)</f>
        <v/>
      </c>
      <c r="AF788" s="11">
        <f>LOWER(Settings!$C$4)&amp;".mit."&amp;$A788&amp;IF($C788="","","."&amp;$C788&amp;"."&amp;$B788)&amp;IF(INDEX(Variables!$D$5:$D$205,MATCH($A788,Variables!$A$5:$A$205,0))="","","."&amp;INDEX(Variables!$D$5:$D$205,MATCH($A788,Variables!$A$5:$A$205,0)))&amp;"."&amp;AF$5</f>
        <v/>
      </c>
      <c r="AG788" s="15">
        <f>AG779*Settings!$C$13*$D788</f>
        <v/>
      </c>
      <c r="AH788" s="16">
        <f>AH779*Settings!$C$13*$D788</f>
        <v/>
      </c>
      <c r="AI788" s="16">
        <f>AI779*Settings!$C$13*$D788</f>
        <v/>
      </c>
      <c r="AJ788" s="16">
        <f>AJ779*Settings!$C$13*$D788</f>
        <v/>
      </c>
      <c r="AK788" s="16">
        <f>AK779*Settings!$C$13*$D788</f>
        <v/>
      </c>
      <c r="AL788" s="16">
        <f>AL779*Settings!$C$13*$D788</f>
        <v/>
      </c>
      <c r="AM788" s="16">
        <f>AM779*Settings!$C$13*$D788</f>
        <v/>
      </c>
      <c r="AN788" s="16">
        <f>AN779*Settings!$C$13*$D788</f>
        <v/>
      </c>
      <c r="AO788" s="16">
        <f>AO779*Settings!$C$13*$D788</f>
        <v/>
      </c>
      <c r="AP788" s="16">
        <f>AP779*Settings!$C$13*$D788</f>
        <v/>
      </c>
      <c r="AQ788" s="16">
        <f>AQ779*Settings!$C$13*$D788</f>
        <v/>
      </c>
      <c r="AR788" s="16">
        <f>AR779*Settings!$C$13*$D788</f>
        <v/>
      </c>
      <c r="AS788" s="16">
        <f>AS779*Settings!$C$13*$D788</f>
        <v/>
      </c>
      <c r="AT788" s="16">
        <f>AT779*Settings!$C$13*$D788</f>
        <v/>
      </c>
      <c r="AU788" s="16">
        <f>AU779*Settings!$C$13*$D788</f>
        <v/>
      </c>
      <c r="AV788" s="16">
        <f>AV779*Settings!$C$13*$D788</f>
        <v/>
      </c>
      <c r="AW788" s="16">
        <f>AW779*Settings!$C$13*$D788</f>
        <v/>
      </c>
      <c r="AX788" s="16">
        <f>AX779*Settings!$C$13*$D788</f>
        <v/>
      </c>
      <c r="AY788" s="51">
        <f>EMISSIONS(AY779,Settings!$C$13,$D788)</f>
        <v/>
      </c>
    </row>
    <row r="789" hidden="1" outlineLevel="2"/>
    <row r="790" hidden="1" outlineLevel="2">
      <c r="A790" s="14" t="inlineStr">
        <is>
          <t>rtx</t>
        </is>
      </c>
      <c r="B790" s="14" t="inlineStr">
        <is>
          <t>coa</t>
        </is>
      </c>
      <c r="C790" s="14" t="inlineStr">
        <is>
          <t>avi</t>
        </is>
      </c>
      <c r="D790" s="37">
        <f>INDEX(Inputs!$R$5:$R$132,MATCH($B790&amp;"|"&amp;$C790,Inputs!$A$5:$A$132,0))</f>
        <v/>
      </c>
      <c r="E790" s="36" t="n"/>
      <c r="F790" s="36" t="n"/>
      <c r="G790" s="36" t="n"/>
      <c r="H790" s="14">
        <f>INDEX(Variables!$B$5:$B$205,MATCH($A790,Variables!$A$5:$A$205,0))&amp;IF($C790="",""," | "&amp;INDEX(Mapping!$B$5:$B$26,MATCH($C790,Mapping!$A$5:$A$26,0))&amp;" | "&amp;INDEX(Mapping!$B$30:$B$46,MATCH($B790,Mapping!$A$30:$A$46,0)))</f>
        <v/>
      </c>
      <c r="I790" s="14">
        <f>INDEX(Variables!$C$5:$C$205,MATCH($A790,Variables!$A$5:$A$205,0))</f>
        <v/>
      </c>
      <c r="J790" s="14">
        <f>INDEX(Variables!$E$5:$E$205,MATCH($A790,Variables!$A$5:$A$205,0))</f>
        <v/>
      </c>
      <c r="K790" s="11">
        <f>LOWER(Settings!$C$4)&amp;".mit."&amp;$A790&amp;IF($C790="","","."&amp;$C790&amp;"."&amp;$B790)&amp;IF(INDEX(Variables!$D$5:$D$205,MATCH($A790,Variables!$A$5:$A$205,0))="","","."&amp;INDEX(Variables!$D$5:$D$205,MATCH($A790,Variables!$A$5:$A$205,0)))&amp;"."&amp;K$5</f>
        <v/>
      </c>
      <c r="L790" s="46">
        <f>L772*Settings!$C$13*(INDEX(L$318:L$329,$D790)+INDEX(L$305:L$316,$D790))</f>
        <v/>
      </c>
      <c r="M790" s="47">
        <f>M772*Settings!$C$13*(INDEX(M$318:M$329,$D790)+INDEX(M$305:M$316,$D790))</f>
        <v/>
      </c>
      <c r="N790" s="47">
        <f>N772*Settings!$C$13*(INDEX(N$318:N$329,$D790)+INDEX(N$305:N$316,$D790))</f>
        <v/>
      </c>
      <c r="O790" s="47">
        <f>O772*Settings!$C$13*(INDEX(O$318:O$329,$D790)+INDEX(O$305:O$316,$D790))</f>
        <v/>
      </c>
      <c r="P790" s="47">
        <f>P772*Settings!$C$13*(INDEX(P$318:P$329,$D790)+INDEX(P$305:P$316,$D790))</f>
        <v/>
      </c>
      <c r="Q790" s="47">
        <f>Q772*Settings!$C$13*(INDEX(Q$318:Q$329,$D790)+INDEX(Q$305:Q$316,$D790))</f>
        <v/>
      </c>
      <c r="R790" s="47">
        <f>R772*Settings!$C$13*(INDEX(R$318:R$329,$D790)+INDEX(R$305:R$316,$D790))</f>
        <v/>
      </c>
      <c r="S790" s="47">
        <f>S772*Settings!$C$13*(INDEX(S$318:S$329,$D790)+INDEX(S$305:S$316,$D790))</f>
        <v/>
      </c>
      <c r="T790" s="47">
        <f>T772*Settings!$C$13*(INDEX(T$318:T$329,$D790)+INDEX(T$305:T$316,$D790))</f>
        <v/>
      </c>
      <c r="U790" s="47">
        <f>U772*Settings!$C$13*(INDEX(U$318:U$329,$D790)+INDEX(U$305:U$316,$D790))</f>
        <v/>
      </c>
      <c r="V790" s="47">
        <f>V772*Settings!$C$13*(INDEX(V$318:V$329,$D790)+INDEX(V$305:V$316,$D790))</f>
        <v/>
      </c>
      <c r="W790" s="47">
        <f>W772*Settings!$C$13*(INDEX(W$318:W$329,$D790)+INDEX(W$305:W$316,$D790))</f>
        <v/>
      </c>
      <c r="X790" s="47">
        <f>X772*Settings!$C$13*(INDEX(X$318:X$329,$D790)+INDEX(X$305:X$316,$D790))</f>
        <v/>
      </c>
      <c r="Y790" s="47">
        <f>Y772*Settings!$C$13*(INDEX(Y$318:Y$329,$D790)+INDEX(Y$305:Y$316,$D790))</f>
        <v/>
      </c>
      <c r="Z790" s="47">
        <f>Z772*Settings!$C$13*(INDEX(Z$318:Z$329,$D790)+INDEX(Z$305:Z$316,$D790))</f>
        <v/>
      </c>
      <c r="AA790" s="47">
        <f>AA772*Settings!$C$13*(INDEX(AA$318:AA$329,$D790)+INDEX(AA$305:AA$316,$D790))</f>
        <v/>
      </c>
      <c r="AB790" s="47">
        <f>AB772*Settings!$C$13*(INDEX(AB$318:AB$329,$D790)+INDEX(AB$305:AB$316,$D790))</f>
        <v/>
      </c>
      <c r="AC790" s="47">
        <f>AC772*Settings!$C$13*(INDEX(AC$318:AC$329,$D790)+INDEX(AC$305:AC$316,$D790))</f>
        <v/>
      </c>
      <c r="AD790" s="58">
        <f>REVENUE(AD772,Settings!$C$13,INDEX(AD$318:AD$329,$D790)+INDEX(AD$305:AD$316,$D790))</f>
        <v/>
      </c>
      <c r="AF790" s="11">
        <f>LOWER(Settings!$C$4)&amp;".mit."&amp;$A790&amp;IF($C790="","","."&amp;$C790&amp;"."&amp;$B790)&amp;IF(INDEX(Variables!$D$5:$D$205,MATCH($A790,Variables!$A$5:$A$205,0))="","","."&amp;INDEX(Variables!$D$5:$D$205,MATCH($A790,Variables!$A$5:$A$205,0)))&amp;"."&amp;AF$5</f>
        <v/>
      </c>
      <c r="AG790" s="46">
        <f>AG772*Settings!$C$13*(INDEX(AG$318:AG$329,$D790)+INDEX(AG$305:AG$316,$D790))</f>
        <v/>
      </c>
      <c r="AH790" s="47">
        <f>AH772*Settings!$C$13*(INDEX(AH$318:AH$329,$D790)+INDEX(AH$305:AH$316,$D790))</f>
        <v/>
      </c>
      <c r="AI790" s="47">
        <f>AI772*Settings!$C$13*(INDEX(AI$318:AI$329,$D790)+INDEX(AI$305:AI$316,$D790))</f>
        <v/>
      </c>
      <c r="AJ790" s="47">
        <f>AJ772*Settings!$C$13*(INDEX(AJ$318:AJ$329,$D790)+INDEX(AJ$305:AJ$316,$D790))</f>
        <v/>
      </c>
      <c r="AK790" s="47">
        <f>AK772*Settings!$C$13*(INDEX(AK$318:AK$329,$D790)+INDEX(AK$305:AK$316,$D790))</f>
        <v/>
      </c>
      <c r="AL790" s="47">
        <f>AL772*Settings!$C$13*(INDEX(AL$318:AL$329,$D790)+INDEX(AL$305:AL$316,$D790))</f>
        <v/>
      </c>
      <c r="AM790" s="47">
        <f>AM772*Settings!$C$13*(INDEX(AM$318:AM$329,$D790)+INDEX(AM$305:AM$316,$D790))</f>
        <v/>
      </c>
      <c r="AN790" s="47">
        <f>AN772*Settings!$C$13*(INDEX(AN$318:AN$329,$D790)+INDEX(AN$305:AN$316,$D790))</f>
        <v/>
      </c>
      <c r="AO790" s="47">
        <f>AO772*Settings!$C$13*(INDEX(AO$318:AO$329,$D790)+INDEX(AO$305:AO$316,$D790))</f>
        <v/>
      </c>
      <c r="AP790" s="47">
        <f>AP772*Settings!$C$13*(INDEX(AP$318:AP$329,$D790)+INDEX(AP$305:AP$316,$D790))</f>
        <v/>
      </c>
      <c r="AQ790" s="47">
        <f>AQ772*Settings!$C$13*(INDEX(AQ$318:AQ$329,$D790)+INDEX(AQ$305:AQ$316,$D790))</f>
        <v/>
      </c>
      <c r="AR790" s="47">
        <f>AR772*Settings!$C$13*(INDEX(AR$318:AR$329,$D790)+INDEX(AR$305:AR$316,$D790))</f>
        <v/>
      </c>
      <c r="AS790" s="47">
        <f>AS772*Settings!$C$13*(INDEX(AS$318:AS$329,$D790)+INDEX(AS$305:AS$316,$D790))</f>
        <v/>
      </c>
      <c r="AT790" s="47">
        <f>AT772*Settings!$C$13*(INDEX(AT$318:AT$329,$D790)+INDEX(AT$305:AT$316,$D790))</f>
        <v/>
      </c>
      <c r="AU790" s="47">
        <f>AU772*Settings!$C$13*(INDEX(AU$318:AU$329,$D790)+INDEX(AU$305:AU$316,$D790))</f>
        <v/>
      </c>
      <c r="AV790" s="47">
        <f>AV772*Settings!$C$13*(INDEX(AV$318:AV$329,$D790)+INDEX(AV$305:AV$316,$D790))</f>
        <v/>
      </c>
      <c r="AW790" s="47">
        <f>AW772*Settings!$C$13*(INDEX(AW$318:AW$329,$D790)+INDEX(AW$305:AW$316,$D790))</f>
        <v/>
      </c>
      <c r="AX790" s="47">
        <f>AX772*Settings!$C$13*(INDEX(AX$318:AX$329,$D790)+INDEX(AX$305:AX$316,$D790))</f>
        <v/>
      </c>
      <c r="AY790" s="58">
        <f>REVENUE(AY772,Settings!$C$13,INDEX(AY$318:AY$329,$D790)+INDEX(AY$305:AY$316,$D790))</f>
        <v/>
      </c>
    </row>
    <row r="791" hidden="1" outlineLevel="2">
      <c r="A791" s="14" t="inlineStr">
        <is>
          <t>rtx</t>
        </is>
      </c>
      <c r="B791" s="14" t="inlineStr">
        <is>
          <t>nga</t>
        </is>
      </c>
      <c r="C791" s="14" t="inlineStr">
        <is>
          <t>avi</t>
        </is>
      </c>
      <c r="D791" s="37">
        <f>INDEX(Inputs!$R$5:$R$132,MATCH($B791&amp;"|"&amp;$C791,Inputs!$A$5:$A$132,0))</f>
        <v/>
      </c>
      <c r="E791" s="36" t="n"/>
      <c r="F791" s="36" t="n"/>
      <c r="G791" s="36" t="n"/>
      <c r="H791" s="14">
        <f>INDEX(Variables!$B$5:$B$205,MATCH($A791,Variables!$A$5:$A$205,0))&amp;IF($C791="",""," | "&amp;INDEX(Mapping!$B$5:$B$26,MATCH($C791,Mapping!$A$5:$A$26,0))&amp;" | "&amp;INDEX(Mapping!$B$30:$B$46,MATCH($B791,Mapping!$A$30:$A$46,0)))</f>
        <v/>
      </c>
      <c r="I791" s="14">
        <f>INDEX(Variables!$C$5:$C$205,MATCH($A791,Variables!$A$5:$A$205,0))</f>
        <v/>
      </c>
      <c r="J791" s="14">
        <f>INDEX(Variables!$E$5:$E$205,MATCH($A791,Variables!$A$5:$A$205,0))</f>
        <v/>
      </c>
      <c r="K791" s="11">
        <f>LOWER(Settings!$C$4)&amp;".mit."&amp;$A791&amp;IF($C791="","","."&amp;$C791&amp;"."&amp;$B791)&amp;IF(INDEX(Variables!$D$5:$D$205,MATCH($A791,Variables!$A$5:$A$205,0))="","","."&amp;INDEX(Variables!$D$5:$D$205,MATCH($A791,Variables!$A$5:$A$205,0)))&amp;"."&amp;K$5</f>
        <v/>
      </c>
      <c r="L791" s="46">
        <f>L773*Settings!$C$13*(INDEX(L$318:L$329,$D791)+INDEX(L$305:L$316,$D791))</f>
        <v/>
      </c>
      <c r="M791" s="47">
        <f>M773*Settings!$C$13*(INDEX(M$318:M$329,$D791)+INDEX(M$305:M$316,$D791))</f>
        <v/>
      </c>
      <c r="N791" s="47">
        <f>N773*Settings!$C$13*(INDEX(N$318:N$329,$D791)+INDEX(N$305:N$316,$D791))</f>
        <v/>
      </c>
      <c r="O791" s="47">
        <f>O773*Settings!$C$13*(INDEX(O$318:O$329,$D791)+INDEX(O$305:O$316,$D791))</f>
        <v/>
      </c>
      <c r="P791" s="47">
        <f>P773*Settings!$C$13*(INDEX(P$318:P$329,$D791)+INDEX(P$305:P$316,$D791))</f>
        <v/>
      </c>
      <c r="Q791" s="47">
        <f>Q773*Settings!$C$13*(INDEX(Q$318:Q$329,$D791)+INDEX(Q$305:Q$316,$D791))</f>
        <v/>
      </c>
      <c r="R791" s="47">
        <f>R773*Settings!$C$13*(INDEX(R$318:R$329,$D791)+INDEX(R$305:R$316,$D791))</f>
        <v/>
      </c>
      <c r="S791" s="47">
        <f>S773*Settings!$C$13*(INDEX(S$318:S$329,$D791)+INDEX(S$305:S$316,$D791))</f>
        <v/>
      </c>
      <c r="T791" s="47">
        <f>T773*Settings!$C$13*(INDEX(T$318:T$329,$D791)+INDEX(T$305:T$316,$D791))</f>
        <v/>
      </c>
      <c r="U791" s="47">
        <f>U773*Settings!$C$13*(INDEX(U$318:U$329,$D791)+INDEX(U$305:U$316,$D791))</f>
        <v/>
      </c>
      <c r="V791" s="47">
        <f>V773*Settings!$C$13*(INDEX(V$318:V$329,$D791)+INDEX(V$305:V$316,$D791))</f>
        <v/>
      </c>
      <c r="W791" s="47">
        <f>W773*Settings!$C$13*(INDEX(W$318:W$329,$D791)+INDEX(W$305:W$316,$D791))</f>
        <v/>
      </c>
      <c r="X791" s="47">
        <f>X773*Settings!$C$13*(INDEX(X$318:X$329,$D791)+INDEX(X$305:X$316,$D791))</f>
        <v/>
      </c>
      <c r="Y791" s="47">
        <f>Y773*Settings!$C$13*(INDEX(Y$318:Y$329,$D791)+INDEX(Y$305:Y$316,$D791))</f>
        <v/>
      </c>
      <c r="Z791" s="47">
        <f>Z773*Settings!$C$13*(INDEX(Z$318:Z$329,$D791)+INDEX(Z$305:Z$316,$D791))</f>
        <v/>
      </c>
      <c r="AA791" s="47">
        <f>AA773*Settings!$C$13*(INDEX(AA$318:AA$329,$D791)+INDEX(AA$305:AA$316,$D791))</f>
        <v/>
      </c>
      <c r="AB791" s="47">
        <f>AB773*Settings!$C$13*(INDEX(AB$318:AB$329,$D791)+INDEX(AB$305:AB$316,$D791))</f>
        <v/>
      </c>
      <c r="AC791" s="47">
        <f>AC773*Settings!$C$13*(INDEX(AC$318:AC$329,$D791)+INDEX(AC$305:AC$316,$D791))</f>
        <v/>
      </c>
      <c r="AD791" s="58">
        <f>REVENUE(AD773,Settings!$C$13,INDEX(AD$318:AD$329,$D791)+INDEX(AD$305:AD$316,$D791))</f>
        <v/>
      </c>
      <c r="AF791" s="11">
        <f>LOWER(Settings!$C$4)&amp;".mit."&amp;$A791&amp;IF($C791="","","."&amp;$C791&amp;"."&amp;$B791)&amp;IF(INDEX(Variables!$D$5:$D$205,MATCH($A791,Variables!$A$5:$A$205,0))="","","."&amp;INDEX(Variables!$D$5:$D$205,MATCH($A791,Variables!$A$5:$A$205,0)))&amp;"."&amp;AF$5</f>
        <v/>
      </c>
      <c r="AG791" s="46">
        <f>AG773*Settings!$C$13*(INDEX(AG$318:AG$329,$D791)+INDEX(AG$305:AG$316,$D791))</f>
        <v/>
      </c>
      <c r="AH791" s="47">
        <f>AH773*Settings!$C$13*(INDEX(AH$318:AH$329,$D791)+INDEX(AH$305:AH$316,$D791))</f>
        <v/>
      </c>
      <c r="AI791" s="47">
        <f>AI773*Settings!$C$13*(INDEX(AI$318:AI$329,$D791)+INDEX(AI$305:AI$316,$D791))</f>
        <v/>
      </c>
      <c r="AJ791" s="47">
        <f>AJ773*Settings!$C$13*(INDEX(AJ$318:AJ$329,$D791)+INDEX(AJ$305:AJ$316,$D791))</f>
        <v/>
      </c>
      <c r="AK791" s="47">
        <f>AK773*Settings!$C$13*(INDEX(AK$318:AK$329,$D791)+INDEX(AK$305:AK$316,$D791))</f>
        <v/>
      </c>
      <c r="AL791" s="47">
        <f>AL773*Settings!$C$13*(INDEX(AL$318:AL$329,$D791)+INDEX(AL$305:AL$316,$D791))</f>
        <v/>
      </c>
      <c r="AM791" s="47">
        <f>AM773*Settings!$C$13*(INDEX(AM$318:AM$329,$D791)+INDEX(AM$305:AM$316,$D791))</f>
        <v/>
      </c>
      <c r="AN791" s="47">
        <f>AN773*Settings!$C$13*(INDEX(AN$318:AN$329,$D791)+INDEX(AN$305:AN$316,$D791))</f>
        <v/>
      </c>
      <c r="AO791" s="47">
        <f>AO773*Settings!$C$13*(INDEX(AO$318:AO$329,$D791)+INDEX(AO$305:AO$316,$D791))</f>
        <v/>
      </c>
      <c r="AP791" s="47">
        <f>AP773*Settings!$C$13*(INDEX(AP$318:AP$329,$D791)+INDEX(AP$305:AP$316,$D791))</f>
        <v/>
      </c>
      <c r="AQ791" s="47">
        <f>AQ773*Settings!$C$13*(INDEX(AQ$318:AQ$329,$D791)+INDEX(AQ$305:AQ$316,$D791))</f>
        <v/>
      </c>
      <c r="AR791" s="47">
        <f>AR773*Settings!$C$13*(INDEX(AR$318:AR$329,$D791)+INDEX(AR$305:AR$316,$D791))</f>
        <v/>
      </c>
      <c r="AS791" s="47">
        <f>AS773*Settings!$C$13*(INDEX(AS$318:AS$329,$D791)+INDEX(AS$305:AS$316,$D791))</f>
        <v/>
      </c>
      <c r="AT791" s="47">
        <f>AT773*Settings!$C$13*(INDEX(AT$318:AT$329,$D791)+INDEX(AT$305:AT$316,$D791))</f>
        <v/>
      </c>
      <c r="AU791" s="47">
        <f>AU773*Settings!$C$13*(INDEX(AU$318:AU$329,$D791)+INDEX(AU$305:AU$316,$D791))</f>
        <v/>
      </c>
      <c r="AV791" s="47">
        <f>AV773*Settings!$C$13*(INDEX(AV$318:AV$329,$D791)+INDEX(AV$305:AV$316,$D791))</f>
        <v/>
      </c>
      <c r="AW791" s="47">
        <f>AW773*Settings!$C$13*(INDEX(AW$318:AW$329,$D791)+INDEX(AW$305:AW$316,$D791))</f>
        <v/>
      </c>
      <c r="AX791" s="47">
        <f>AX773*Settings!$C$13*(INDEX(AX$318:AX$329,$D791)+INDEX(AX$305:AX$316,$D791))</f>
        <v/>
      </c>
      <c r="AY791" s="58">
        <f>REVENUE(AY773,Settings!$C$13,INDEX(AY$318:AY$329,$D791)+INDEX(AY$305:AY$316,$D791))</f>
        <v/>
      </c>
    </row>
    <row r="792" hidden="1" outlineLevel="2">
      <c r="A792" s="14" t="inlineStr">
        <is>
          <t>rtx</t>
        </is>
      </c>
      <c r="B792" s="14" t="inlineStr">
        <is>
          <t>gso</t>
        </is>
      </c>
      <c r="C792" s="14" t="inlineStr">
        <is>
          <t>avi</t>
        </is>
      </c>
      <c r="D792" s="37">
        <f>INDEX(Inputs!$R$5:$R$132,MATCH($B792&amp;"|"&amp;$C792,Inputs!$A$5:$A$132,0))</f>
        <v/>
      </c>
      <c r="E792" s="36" t="n"/>
      <c r="F792" s="36" t="n"/>
      <c r="G792" s="36" t="n"/>
      <c r="H792" s="14">
        <f>INDEX(Variables!$B$5:$B$205,MATCH($A792,Variables!$A$5:$A$205,0))&amp;IF($C792="",""," | "&amp;INDEX(Mapping!$B$5:$B$26,MATCH($C792,Mapping!$A$5:$A$26,0))&amp;" | "&amp;INDEX(Mapping!$B$30:$B$46,MATCH($B792,Mapping!$A$30:$A$46,0)))</f>
        <v/>
      </c>
      <c r="I792" s="14">
        <f>INDEX(Variables!$C$5:$C$205,MATCH($A792,Variables!$A$5:$A$205,0))</f>
        <v/>
      </c>
      <c r="J792" s="14">
        <f>INDEX(Variables!$E$5:$E$205,MATCH($A792,Variables!$A$5:$A$205,0))</f>
        <v/>
      </c>
      <c r="K792" s="11">
        <f>LOWER(Settings!$C$4)&amp;".mit."&amp;$A792&amp;IF($C792="","","."&amp;$C792&amp;"."&amp;$B792)&amp;IF(INDEX(Variables!$D$5:$D$205,MATCH($A792,Variables!$A$5:$A$205,0))="","","."&amp;INDEX(Variables!$D$5:$D$205,MATCH($A792,Variables!$A$5:$A$205,0)))&amp;"."&amp;K$5</f>
        <v/>
      </c>
      <c r="L792" s="46">
        <f>L774*Settings!$C$13*(INDEX(L$318:L$329,$D792)+INDEX(L$305:L$316,$D792))</f>
        <v/>
      </c>
      <c r="M792" s="47">
        <f>M774*Settings!$C$13*(INDEX(M$318:M$329,$D792)+INDEX(M$305:M$316,$D792))</f>
        <v/>
      </c>
      <c r="N792" s="47">
        <f>N774*Settings!$C$13*(INDEX(N$318:N$329,$D792)+INDEX(N$305:N$316,$D792))</f>
        <v/>
      </c>
      <c r="O792" s="47">
        <f>O774*Settings!$C$13*(INDEX(O$318:O$329,$D792)+INDEX(O$305:O$316,$D792))</f>
        <v/>
      </c>
      <c r="P792" s="47">
        <f>P774*Settings!$C$13*(INDEX(P$318:P$329,$D792)+INDEX(P$305:P$316,$D792))</f>
        <v/>
      </c>
      <c r="Q792" s="47">
        <f>Q774*Settings!$C$13*(INDEX(Q$318:Q$329,$D792)+INDEX(Q$305:Q$316,$D792))</f>
        <v/>
      </c>
      <c r="R792" s="47">
        <f>R774*Settings!$C$13*(INDEX(R$318:R$329,$D792)+INDEX(R$305:R$316,$D792))</f>
        <v/>
      </c>
      <c r="S792" s="47">
        <f>S774*Settings!$C$13*(INDEX(S$318:S$329,$D792)+INDEX(S$305:S$316,$D792))</f>
        <v/>
      </c>
      <c r="T792" s="47">
        <f>T774*Settings!$C$13*(INDEX(T$318:T$329,$D792)+INDEX(T$305:T$316,$D792))</f>
        <v/>
      </c>
      <c r="U792" s="47">
        <f>U774*Settings!$C$13*(INDEX(U$318:U$329,$D792)+INDEX(U$305:U$316,$D792))</f>
        <v/>
      </c>
      <c r="V792" s="47">
        <f>V774*Settings!$C$13*(INDEX(V$318:V$329,$D792)+INDEX(V$305:V$316,$D792))</f>
        <v/>
      </c>
      <c r="W792" s="47">
        <f>W774*Settings!$C$13*(INDEX(W$318:W$329,$D792)+INDEX(W$305:W$316,$D792))</f>
        <v/>
      </c>
      <c r="X792" s="47">
        <f>X774*Settings!$C$13*(INDEX(X$318:X$329,$D792)+INDEX(X$305:X$316,$D792))</f>
        <v/>
      </c>
      <c r="Y792" s="47">
        <f>Y774*Settings!$C$13*(INDEX(Y$318:Y$329,$D792)+INDEX(Y$305:Y$316,$D792))</f>
        <v/>
      </c>
      <c r="Z792" s="47">
        <f>Z774*Settings!$C$13*(INDEX(Z$318:Z$329,$D792)+INDEX(Z$305:Z$316,$D792))</f>
        <v/>
      </c>
      <c r="AA792" s="47">
        <f>AA774*Settings!$C$13*(INDEX(AA$318:AA$329,$D792)+INDEX(AA$305:AA$316,$D792))</f>
        <v/>
      </c>
      <c r="AB792" s="47">
        <f>AB774*Settings!$C$13*(INDEX(AB$318:AB$329,$D792)+INDEX(AB$305:AB$316,$D792))</f>
        <v/>
      </c>
      <c r="AC792" s="47">
        <f>AC774*Settings!$C$13*(INDEX(AC$318:AC$329,$D792)+INDEX(AC$305:AC$316,$D792))</f>
        <v/>
      </c>
      <c r="AD792" s="58">
        <f>REVENUE(AD774,Settings!$C$13,INDEX(AD$318:AD$329,$D792)+INDEX(AD$305:AD$316,$D792))</f>
        <v/>
      </c>
      <c r="AF792" s="11">
        <f>LOWER(Settings!$C$4)&amp;".mit."&amp;$A792&amp;IF($C792="","","."&amp;$C792&amp;"."&amp;$B792)&amp;IF(INDEX(Variables!$D$5:$D$205,MATCH($A792,Variables!$A$5:$A$205,0))="","","."&amp;INDEX(Variables!$D$5:$D$205,MATCH($A792,Variables!$A$5:$A$205,0)))&amp;"."&amp;AF$5</f>
        <v/>
      </c>
      <c r="AG792" s="46">
        <f>AG774*Settings!$C$13*(INDEX(AG$318:AG$329,$D792)+INDEX(AG$305:AG$316,$D792))</f>
        <v/>
      </c>
      <c r="AH792" s="47">
        <f>AH774*Settings!$C$13*(INDEX(AH$318:AH$329,$D792)+INDEX(AH$305:AH$316,$D792))</f>
        <v/>
      </c>
      <c r="AI792" s="47">
        <f>AI774*Settings!$C$13*(INDEX(AI$318:AI$329,$D792)+INDEX(AI$305:AI$316,$D792))</f>
        <v/>
      </c>
      <c r="AJ792" s="47">
        <f>AJ774*Settings!$C$13*(INDEX(AJ$318:AJ$329,$D792)+INDEX(AJ$305:AJ$316,$D792))</f>
        <v/>
      </c>
      <c r="AK792" s="47">
        <f>AK774*Settings!$C$13*(INDEX(AK$318:AK$329,$D792)+INDEX(AK$305:AK$316,$D792))</f>
        <v/>
      </c>
      <c r="AL792" s="47">
        <f>AL774*Settings!$C$13*(INDEX(AL$318:AL$329,$D792)+INDEX(AL$305:AL$316,$D792))</f>
        <v/>
      </c>
      <c r="AM792" s="47">
        <f>AM774*Settings!$C$13*(INDEX(AM$318:AM$329,$D792)+INDEX(AM$305:AM$316,$D792))</f>
        <v/>
      </c>
      <c r="AN792" s="47">
        <f>AN774*Settings!$C$13*(INDEX(AN$318:AN$329,$D792)+INDEX(AN$305:AN$316,$D792))</f>
        <v/>
      </c>
      <c r="AO792" s="47">
        <f>AO774*Settings!$C$13*(INDEX(AO$318:AO$329,$D792)+INDEX(AO$305:AO$316,$D792))</f>
        <v/>
      </c>
      <c r="AP792" s="47">
        <f>AP774*Settings!$C$13*(INDEX(AP$318:AP$329,$D792)+INDEX(AP$305:AP$316,$D792))</f>
        <v/>
      </c>
      <c r="AQ792" s="47">
        <f>AQ774*Settings!$C$13*(INDEX(AQ$318:AQ$329,$D792)+INDEX(AQ$305:AQ$316,$D792))</f>
        <v/>
      </c>
      <c r="AR792" s="47">
        <f>AR774*Settings!$C$13*(INDEX(AR$318:AR$329,$D792)+INDEX(AR$305:AR$316,$D792))</f>
        <v/>
      </c>
      <c r="AS792" s="47">
        <f>AS774*Settings!$C$13*(INDEX(AS$318:AS$329,$D792)+INDEX(AS$305:AS$316,$D792))</f>
        <v/>
      </c>
      <c r="AT792" s="47">
        <f>AT774*Settings!$C$13*(INDEX(AT$318:AT$329,$D792)+INDEX(AT$305:AT$316,$D792))</f>
        <v/>
      </c>
      <c r="AU792" s="47">
        <f>AU774*Settings!$C$13*(INDEX(AU$318:AU$329,$D792)+INDEX(AU$305:AU$316,$D792))</f>
        <v/>
      </c>
      <c r="AV792" s="47">
        <f>AV774*Settings!$C$13*(INDEX(AV$318:AV$329,$D792)+INDEX(AV$305:AV$316,$D792))</f>
        <v/>
      </c>
      <c r="AW792" s="47">
        <f>AW774*Settings!$C$13*(INDEX(AW$318:AW$329,$D792)+INDEX(AW$305:AW$316,$D792))</f>
        <v/>
      </c>
      <c r="AX792" s="47">
        <f>AX774*Settings!$C$13*(INDEX(AX$318:AX$329,$D792)+INDEX(AX$305:AX$316,$D792))</f>
        <v/>
      </c>
      <c r="AY792" s="58">
        <f>REVENUE(AY774,Settings!$C$13,INDEX(AY$318:AY$329,$D792)+INDEX(AY$305:AY$316,$D792))</f>
        <v/>
      </c>
    </row>
    <row r="793" hidden="1" outlineLevel="2">
      <c r="A793" s="14" t="inlineStr">
        <is>
          <t>rtx</t>
        </is>
      </c>
      <c r="B793" s="14" t="inlineStr">
        <is>
          <t>die</t>
        </is>
      </c>
      <c r="C793" s="14" t="inlineStr">
        <is>
          <t>avi</t>
        </is>
      </c>
      <c r="D793" s="37">
        <f>INDEX(Inputs!$R$5:$R$132,MATCH($B793&amp;"|"&amp;$C793,Inputs!$A$5:$A$132,0))</f>
        <v/>
      </c>
      <c r="E793" s="36" t="n"/>
      <c r="F793" s="36" t="n"/>
      <c r="G793" s="36" t="n"/>
      <c r="H793" s="14">
        <f>INDEX(Variables!$B$5:$B$205,MATCH($A793,Variables!$A$5:$A$205,0))&amp;IF($C793="",""," | "&amp;INDEX(Mapping!$B$5:$B$26,MATCH($C793,Mapping!$A$5:$A$26,0))&amp;" | "&amp;INDEX(Mapping!$B$30:$B$46,MATCH($B793,Mapping!$A$30:$A$46,0)))</f>
        <v/>
      </c>
      <c r="I793" s="14">
        <f>INDEX(Variables!$C$5:$C$205,MATCH($A793,Variables!$A$5:$A$205,0))</f>
        <v/>
      </c>
      <c r="J793" s="14">
        <f>INDEX(Variables!$E$5:$E$205,MATCH($A793,Variables!$A$5:$A$205,0))</f>
        <v/>
      </c>
      <c r="K793" s="11">
        <f>LOWER(Settings!$C$4)&amp;".mit."&amp;$A793&amp;IF($C793="","","."&amp;$C793&amp;"."&amp;$B793)&amp;IF(INDEX(Variables!$D$5:$D$205,MATCH($A793,Variables!$A$5:$A$205,0))="","","."&amp;INDEX(Variables!$D$5:$D$205,MATCH($A793,Variables!$A$5:$A$205,0)))&amp;"."&amp;K$5</f>
        <v/>
      </c>
      <c r="L793" s="46">
        <f>L775*Settings!$C$13*(INDEX(L$318:L$329,$D793)+INDEX(L$305:L$316,$D793))</f>
        <v/>
      </c>
      <c r="M793" s="47">
        <f>M775*Settings!$C$13*(INDEX(M$318:M$329,$D793)+INDEX(M$305:M$316,$D793))</f>
        <v/>
      </c>
      <c r="N793" s="47">
        <f>N775*Settings!$C$13*(INDEX(N$318:N$329,$D793)+INDEX(N$305:N$316,$D793))</f>
        <v/>
      </c>
      <c r="O793" s="47">
        <f>O775*Settings!$C$13*(INDEX(O$318:O$329,$D793)+INDEX(O$305:O$316,$D793))</f>
        <v/>
      </c>
      <c r="P793" s="47">
        <f>P775*Settings!$C$13*(INDEX(P$318:P$329,$D793)+INDEX(P$305:P$316,$D793))</f>
        <v/>
      </c>
      <c r="Q793" s="47">
        <f>Q775*Settings!$C$13*(INDEX(Q$318:Q$329,$D793)+INDEX(Q$305:Q$316,$D793))</f>
        <v/>
      </c>
      <c r="R793" s="47">
        <f>R775*Settings!$C$13*(INDEX(R$318:R$329,$D793)+INDEX(R$305:R$316,$D793))</f>
        <v/>
      </c>
      <c r="S793" s="47">
        <f>S775*Settings!$C$13*(INDEX(S$318:S$329,$D793)+INDEX(S$305:S$316,$D793))</f>
        <v/>
      </c>
      <c r="T793" s="47">
        <f>T775*Settings!$C$13*(INDEX(T$318:T$329,$D793)+INDEX(T$305:T$316,$D793))</f>
        <v/>
      </c>
      <c r="U793" s="47">
        <f>U775*Settings!$C$13*(INDEX(U$318:U$329,$D793)+INDEX(U$305:U$316,$D793))</f>
        <v/>
      </c>
      <c r="V793" s="47">
        <f>V775*Settings!$C$13*(INDEX(V$318:V$329,$D793)+INDEX(V$305:V$316,$D793))</f>
        <v/>
      </c>
      <c r="W793" s="47">
        <f>W775*Settings!$C$13*(INDEX(W$318:W$329,$D793)+INDEX(W$305:W$316,$D793))</f>
        <v/>
      </c>
      <c r="X793" s="47">
        <f>X775*Settings!$C$13*(INDEX(X$318:X$329,$D793)+INDEX(X$305:X$316,$D793))</f>
        <v/>
      </c>
      <c r="Y793" s="47">
        <f>Y775*Settings!$C$13*(INDEX(Y$318:Y$329,$D793)+INDEX(Y$305:Y$316,$D793))</f>
        <v/>
      </c>
      <c r="Z793" s="47">
        <f>Z775*Settings!$C$13*(INDEX(Z$318:Z$329,$D793)+INDEX(Z$305:Z$316,$D793))</f>
        <v/>
      </c>
      <c r="AA793" s="47">
        <f>AA775*Settings!$C$13*(INDEX(AA$318:AA$329,$D793)+INDEX(AA$305:AA$316,$D793))</f>
        <v/>
      </c>
      <c r="AB793" s="47">
        <f>AB775*Settings!$C$13*(INDEX(AB$318:AB$329,$D793)+INDEX(AB$305:AB$316,$D793))</f>
        <v/>
      </c>
      <c r="AC793" s="47">
        <f>AC775*Settings!$C$13*(INDEX(AC$318:AC$329,$D793)+INDEX(AC$305:AC$316,$D793))</f>
        <v/>
      </c>
      <c r="AD793" s="58">
        <f>REVENUE(AD775,Settings!$C$13,INDEX(AD$318:AD$329,$D793)+INDEX(AD$305:AD$316,$D793))</f>
        <v/>
      </c>
      <c r="AF793" s="11">
        <f>LOWER(Settings!$C$4)&amp;".mit."&amp;$A793&amp;IF($C793="","","."&amp;$C793&amp;"."&amp;$B793)&amp;IF(INDEX(Variables!$D$5:$D$205,MATCH($A793,Variables!$A$5:$A$205,0))="","","."&amp;INDEX(Variables!$D$5:$D$205,MATCH($A793,Variables!$A$5:$A$205,0)))&amp;"."&amp;AF$5</f>
        <v/>
      </c>
      <c r="AG793" s="46">
        <f>AG775*Settings!$C$13*(INDEX(AG$318:AG$329,$D793)+INDEX(AG$305:AG$316,$D793))</f>
        <v/>
      </c>
      <c r="AH793" s="47">
        <f>AH775*Settings!$C$13*(INDEX(AH$318:AH$329,$D793)+INDEX(AH$305:AH$316,$D793))</f>
        <v/>
      </c>
      <c r="AI793" s="47">
        <f>AI775*Settings!$C$13*(INDEX(AI$318:AI$329,$D793)+INDEX(AI$305:AI$316,$D793))</f>
        <v/>
      </c>
      <c r="AJ793" s="47">
        <f>AJ775*Settings!$C$13*(INDEX(AJ$318:AJ$329,$D793)+INDEX(AJ$305:AJ$316,$D793))</f>
        <v/>
      </c>
      <c r="AK793" s="47">
        <f>AK775*Settings!$C$13*(INDEX(AK$318:AK$329,$D793)+INDEX(AK$305:AK$316,$D793))</f>
        <v/>
      </c>
      <c r="AL793" s="47">
        <f>AL775*Settings!$C$13*(INDEX(AL$318:AL$329,$D793)+INDEX(AL$305:AL$316,$D793))</f>
        <v/>
      </c>
      <c r="AM793" s="47">
        <f>AM775*Settings!$C$13*(INDEX(AM$318:AM$329,$D793)+INDEX(AM$305:AM$316,$D793))</f>
        <v/>
      </c>
      <c r="AN793" s="47">
        <f>AN775*Settings!$C$13*(INDEX(AN$318:AN$329,$D793)+INDEX(AN$305:AN$316,$D793))</f>
        <v/>
      </c>
      <c r="AO793" s="47">
        <f>AO775*Settings!$C$13*(INDEX(AO$318:AO$329,$D793)+INDEX(AO$305:AO$316,$D793))</f>
        <v/>
      </c>
      <c r="AP793" s="47">
        <f>AP775*Settings!$C$13*(INDEX(AP$318:AP$329,$D793)+INDEX(AP$305:AP$316,$D793))</f>
        <v/>
      </c>
      <c r="AQ793" s="47">
        <f>AQ775*Settings!$C$13*(INDEX(AQ$318:AQ$329,$D793)+INDEX(AQ$305:AQ$316,$D793))</f>
        <v/>
      </c>
      <c r="AR793" s="47">
        <f>AR775*Settings!$C$13*(INDEX(AR$318:AR$329,$D793)+INDEX(AR$305:AR$316,$D793))</f>
        <v/>
      </c>
      <c r="AS793" s="47">
        <f>AS775*Settings!$C$13*(INDEX(AS$318:AS$329,$D793)+INDEX(AS$305:AS$316,$D793))</f>
        <v/>
      </c>
      <c r="AT793" s="47">
        <f>AT775*Settings!$C$13*(INDEX(AT$318:AT$329,$D793)+INDEX(AT$305:AT$316,$D793))</f>
        <v/>
      </c>
      <c r="AU793" s="47">
        <f>AU775*Settings!$C$13*(INDEX(AU$318:AU$329,$D793)+INDEX(AU$305:AU$316,$D793))</f>
        <v/>
      </c>
      <c r="AV793" s="47">
        <f>AV775*Settings!$C$13*(INDEX(AV$318:AV$329,$D793)+INDEX(AV$305:AV$316,$D793))</f>
        <v/>
      </c>
      <c r="AW793" s="47">
        <f>AW775*Settings!$C$13*(INDEX(AW$318:AW$329,$D793)+INDEX(AW$305:AW$316,$D793))</f>
        <v/>
      </c>
      <c r="AX793" s="47">
        <f>AX775*Settings!$C$13*(INDEX(AX$318:AX$329,$D793)+INDEX(AX$305:AX$316,$D793))</f>
        <v/>
      </c>
      <c r="AY793" s="58">
        <f>REVENUE(AY775,Settings!$C$13,INDEX(AY$318:AY$329,$D793)+INDEX(AY$305:AY$316,$D793))</f>
        <v/>
      </c>
    </row>
    <row r="794" hidden="1" outlineLevel="2">
      <c r="A794" s="14" t="inlineStr">
        <is>
          <t>rtx</t>
        </is>
      </c>
      <c r="B794" s="14" t="inlineStr">
        <is>
          <t>lpg</t>
        </is>
      </c>
      <c r="C794" s="14" t="inlineStr">
        <is>
          <t>avi</t>
        </is>
      </c>
      <c r="D794" s="37">
        <f>INDEX(Inputs!$R$5:$R$132,MATCH($B794&amp;"|"&amp;$C794,Inputs!$A$5:$A$132,0))</f>
        <v/>
      </c>
      <c r="E794" s="36" t="n"/>
      <c r="F794" s="36" t="n"/>
      <c r="G794" s="36" t="n"/>
      <c r="H794" s="14">
        <f>INDEX(Variables!$B$5:$B$205,MATCH($A794,Variables!$A$5:$A$205,0))&amp;IF($C794="",""," | "&amp;INDEX(Mapping!$B$5:$B$26,MATCH($C794,Mapping!$A$5:$A$26,0))&amp;" | "&amp;INDEX(Mapping!$B$30:$B$46,MATCH($B794,Mapping!$A$30:$A$46,0)))</f>
        <v/>
      </c>
      <c r="I794" s="14">
        <f>INDEX(Variables!$C$5:$C$205,MATCH($A794,Variables!$A$5:$A$205,0))</f>
        <v/>
      </c>
      <c r="J794" s="14">
        <f>INDEX(Variables!$E$5:$E$205,MATCH($A794,Variables!$A$5:$A$205,0))</f>
        <v/>
      </c>
      <c r="K794" s="11">
        <f>LOWER(Settings!$C$4)&amp;".mit."&amp;$A794&amp;IF($C794="","","."&amp;$C794&amp;"."&amp;$B794)&amp;IF(INDEX(Variables!$D$5:$D$205,MATCH($A794,Variables!$A$5:$A$205,0))="","","."&amp;INDEX(Variables!$D$5:$D$205,MATCH($A794,Variables!$A$5:$A$205,0)))&amp;"."&amp;K$5</f>
        <v/>
      </c>
      <c r="L794" s="46">
        <f>L776*Settings!$C$13*(INDEX(L$318:L$329,$D794)+INDEX(L$305:L$316,$D794))</f>
        <v/>
      </c>
      <c r="M794" s="47">
        <f>M776*Settings!$C$13*(INDEX(M$318:M$329,$D794)+INDEX(M$305:M$316,$D794))</f>
        <v/>
      </c>
      <c r="N794" s="47">
        <f>N776*Settings!$C$13*(INDEX(N$318:N$329,$D794)+INDEX(N$305:N$316,$D794))</f>
        <v/>
      </c>
      <c r="O794" s="47">
        <f>O776*Settings!$C$13*(INDEX(O$318:O$329,$D794)+INDEX(O$305:O$316,$D794))</f>
        <v/>
      </c>
      <c r="P794" s="47">
        <f>P776*Settings!$C$13*(INDEX(P$318:P$329,$D794)+INDEX(P$305:P$316,$D794))</f>
        <v/>
      </c>
      <c r="Q794" s="47">
        <f>Q776*Settings!$C$13*(INDEX(Q$318:Q$329,$D794)+INDEX(Q$305:Q$316,$D794))</f>
        <v/>
      </c>
      <c r="R794" s="47">
        <f>R776*Settings!$C$13*(INDEX(R$318:R$329,$D794)+INDEX(R$305:R$316,$D794))</f>
        <v/>
      </c>
      <c r="S794" s="47">
        <f>S776*Settings!$C$13*(INDEX(S$318:S$329,$D794)+INDEX(S$305:S$316,$D794))</f>
        <v/>
      </c>
      <c r="T794" s="47">
        <f>T776*Settings!$C$13*(INDEX(T$318:T$329,$D794)+INDEX(T$305:T$316,$D794))</f>
        <v/>
      </c>
      <c r="U794" s="47">
        <f>U776*Settings!$C$13*(INDEX(U$318:U$329,$D794)+INDEX(U$305:U$316,$D794))</f>
        <v/>
      </c>
      <c r="V794" s="47">
        <f>V776*Settings!$C$13*(INDEX(V$318:V$329,$D794)+INDEX(V$305:V$316,$D794))</f>
        <v/>
      </c>
      <c r="W794" s="47">
        <f>W776*Settings!$C$13*(INDEX(W$318:W$329,$D794)+INDEX(W$305:W$316,$D794))</f>
        <v/>
      </c>
      <c r="X794" s="47">
        <f>X776*Settings!$C$13*(INDEX(X$318:X$329,$D794)+INDEX(X$305:X$316,$D794))</f>
        <v/>
      </c>
      <c r="Y794" s="47">
        <f>Y776*Settings!$C$13*(INDEX(Y$318:Y$329,$D794)+INDEX(Y$305:Y$316,$D794))</f>
        <v/>
      </c>
      <c r="Z794" s="47">
        <f>Z776*Settings!$C$13*(INDEX(Z$318:Z$329,$D794)+INDEX(Z$305:Z$316,$D794))</f>
        <v/>
      </c>
      <c r="AA794" s="47">
        <f>AA776*Settings!$C$13*(INDEX(AA$318:AA$329,$D794)+INDEX(AA$305:AA$316,$D794))</f>
        <v/>
      </c>
      <c r="AB794" s="47">
        <f>AB776*Settings!$C$13*(INDEX(AB$318:AB$329,$D794)+INDEX(AB$305:AB$316,$D794))</f>
        <v/>
      </c>
      <c r="AC794" s="47">
        <f>AC776*Settings!$C$13*(INDEX(AC$318:AC$329,$D794)+INDEX(AC$305:AC$316,$D794))</f>
        <v/>
      </c>
      <c r="AD794" s="58">
        <f>REVENUE(AD776,Settings!$C$13,INDEX(AD$318:AD$329,$D794)+INDEX(AD$305:AD$316,$D794))</f>
        <v/>
      </c>
      <c r="AF794" s="11">
        <f>LOWER(Settings!$C$4)&amp;".mit."&amp;$A794&amp;IF($C794="","","."&amp;$C794&amp;"."&amp;$B794)&amp;IF(INDEX(Variables!$D$5:$D$205,MATCH($A794,Variables!$A$5:$A$205,0))="","","."&amp;INDEX(Variables!$D$5:$D$205,MATCH($A794,Variables!$A$5:$A$205,0)))&amp;"."&amp;AF$5</f>
        <v/>
      </c>
      <c r="AG794" s="46">
        <f>AG776*Settings!$C$13*(INDEX(AG$318:AG$329,$D794)+INDEX(AG$305:AG$316,$D794))</f>
        <v/>
      </c>
      <c r="AH794" s="47">
        <f>AH776*Settings!$C$13*(INDEX(AH$318:AH$329,$D794)+INDEX(AH$305:AH$316,$D794))</f>
        <v/>
      </c>
      <c r="AI794" s="47">
        <f>AI776*Settings!$C$13*(INDEX(AI$318:AI$329,$D794)+INDEX(AI$305:AI$316,$D794))</f>
        <v/>
      </c>
      <c r="AJ794" s="47">
        <f>AJ776*Settings!$C$13*(INDEX(AJ$318:AJ$329,$D794)+INDEX(AJ$305:AJ$316,$D794))</f>
        <v/>
      </c>
      <c r="AK794" s="47">
        <f>AK776*Settings!$C$13*(INDEX(AK$318:AK$329,$D794)+INDEX(AK$305:AK$316,$D794))</f>
        <v/>
      </c>
      <c r="AL794" s="47">
        <f>AL776*Settings!$C$13*(INDEX(AL$318:AL$329,$D794)+INDEX(AL$305:AL$316,$D794))</f>
        <v/>
      </c>
      <c r="AM794" s="47">
        <f>AM776*Settings!$C$13*(INDEX(AM$318:AM$329,$D794)+INDEX(AM$305:AM$316,$D794))</f>
        <v/>
      </c>
      <c r="AN794" s="47">
        <f>AN776*Settings!$C$13*(INDEX(AN$318:AN$329,$D794)+INDEX(AN$305:AN$316,$D794))</f>
        <v/>
      </c>
      <c r="AO794" s="47">
        <f>AO776*Settings!$C$13*(INDEX(AO$318:AO$329,$D794)+INDEX(AO$305:AO$316,$D794))</f>
        <v/>
      </c>
      <c r="AP794" s="47">
        <f>AP776*Settings!$C$13*(INDEX(AP$318:AP$329,$D794)+INDEX(AP$305:AP$316,$D794))</f>
        <v/>
      </c>
      <c r="AQ794" s="47">
        <f>AQ776*Settings!$C$13*(INDEX(AQ$318:AQ$329,$D794)+INDEX(AQ$305:AQ$316,$D794))</f>
        <v/>
      </c>
      <c r="AR794" s="47">
        <f>AR776*Settings!$C$13*(INDEX(AR$318:AR$329,$D794)+INDEX(AR$305:AR$316,$D794))</f>
        <v/>
      </c>
      <c r="AS794" s="47">
        <f>AS776*Settings!$C$13*(INDEX(AS$318:AS$329,$D794)+INDEX(AS$305:AS$316,$D794))</f>
        <v/>
      </c>
      <c r="AT794" s="47">
        <f>AT776*Settings!$C$13*(INDEX(AT$318:AT$329,$D794)+INDEX(AT$305:AT$316,$D794))</f>
        <v/>
      </c>
      <c r="AU794" s="47">
        <f>AU776*Settings!$C$13*(INDEX(AU$318:AU$329,$D794)+INDEX(AU$305:AU$316,$D794))</f>
        <v/>
      </c>
      <c r="AV794" s="47">
        <f>AV776*Settings!$C$13*(INDEX(AV$318:AV$329,$D794)+INDEX(AV$305:AV$316,$D794))</f>
        <v/>
      </c>
      <c r="AW794" s="47">
        <f>AW776*Settings!$C$13*(INDEX(AW$318:AW$329,$D794)+INDEX(AW$305:AW$316,$D794))</f>
        <v/>
      </c>
      <c r="AX794" s="47">
        <f>AX776*Settings!$C$13*(INDEX(AX$318:AX$329,$D794)+INDEX(AX$305:AX$316,$D794))</f>
        <v/>
      </c>
      <c r="AY794" s="58">
        <f>REVENUE(AY776,Settings!$C$13,INDEX(AY$318:AY$329,$D794)+INDEX(AY$305:AY$316,$D794))</f>
        <v/>
      </c>
    </row>
    <row r="795" hidden="1" outlineLevel="2">
      <c r="A795" s="14" t="inlineStr">
        <is>
          <t>rtx</t>
        </is>
      </c>
      <c r="B795" s="14" t="inlineStr">
        <is>
          <t>ker</t>
        </is>
      </c>
      <c r="C795" s="14" t="inlineStr">
        <is>
          <t>avi</t>
        </is>
      </c>
      <c r="D795" s="37">
        <f>INDEX(Inputs!$R$5:$R$132,MATCH($B795&amp;"|"&amp;$C795,Inputs!$A$5:$A$132,0))</f>
        <v/>
      </c>
      <c r="E795" s="36" t="n"/>
      <c r="F795" s="36" t="n"/>
      <c r="G795" s="36" t="n"/>
      <c r="H795" s="14">
        <f>INDEX(Variables!$B$5:$B$205,MATCH($A795,Variables!$A$5:$A$205,0))&amp;IF($C795="",""," | "&amp;INDEX(Mapping!$B$5:$B$26,MATCH($C795,Mapping!$A$5:$A$26,0))&amp;" | "&amp;INDEX(Mapping!$B$30:$B$46,MATCH($B795,Mapping!$A$30:$A$46,0)))</f>
        <v/>
      </c>
      <c r="I795" s="14">
        <f>INDEX(Variables!$C$5:$C$205,MATCH($A795,Variables!$A$5:$A$205,0))</f>
        <v/>
      </c>
      <c r="J795" s="14">
        <f>INDEX(Variables!$E$5:$E$205,MATCH($A795,Variables!$A$5:$A$205,0))</f>
        <v/>
      </c>
      <c r="K795" s="11">
        <f>LOWER(Settings!$C$4)&amp;".mit."&amp;$A795&amp;IF($C795="","","."&amp;$C795&amp;"."&amp;$B795)&amp;IF(INDEX(Variables!$D$5:$D$205,MATCH($A795,Variables!$A$5:$A$205,0))="","","."&amp;INDEX(Variables!$D$5:$D$205,MATCH($A795,Variables!$A$5:$A$205,0)))&amp;"."&amp;K$5</f>
        <v/>
      </c>
      <c r="L795" s="46">
        <f>L777*Settings!$C$13*(INDEX(L$318:L$329,$D795)+INDEX(L$305:L$316,$D795))</f>
        <v/>
      </c>
      <c r="M795" s="47">
        <f>M777*Settings!$C$13*(INDEX(M$318:M$329,$D795)+INDEX(M$305:M$316,$D795))</f>
        <v/>
      </c>
      <c r="N795" s="47">
        <f>N777*Settings!$C$13*(INDEX(N$318:N$329,$D795)+INDEX(N$305:N$316,$D795))</f>
        <v/>
      </c>
      <c r="O795" s="47">
        <f>O777*Settings!$C$13*(INDEX(O$318:O$329,$D795)+INDEX(O$305:O$316,$D795))</f>
        <v/>
      </c>
      <c r="P795" s="47">
        <f>P777*Settings!$C$13*(INDEX(P$318:P$329,$D795)+INDEX(P$305:P$316,$D795))</f>
        <v/>
      </c>
      <c r="Q795" s="47">
        <f>Q777*Settings!$C$13*(INDEX(Q$318:Q$329,$D795)+INDEX(Q$305:Q$316,$D795))</f>
        <v/>
      </c>
      <c r="R795" s="47">
        <f>R777*Settings!$C$13*(INDEX(R$318:R$329,$D795)+INDEX(R$305:R$316,$D795))</f>
        <v/>
      </c>
      <c r="S795" s="47">
        <f>S777*Settings!$C$13*(INDEX(S$318:S$329,$D795)+INDEX(S$305:S$316,$D795))</f>
        <v/>
      </c>
      <c r="T795" s="47">
        <f>T777*Settings!$C$13*(INDEX(T$318:T$329,$D795)+INDEX(T$305:T$316,$D795))</f>
        <v/>
      </c>
      <c r="U795" s="47">
        <f>U777*Settings!$C$13*(INDEX(U$318:U$329,$D795)+INDEX(U$305:U$316,$D795))</f>
        <v/>
      </c>
      <c r="V795" s="47">
        <f>V777*Settings!$C$13*(INDEX(V$318:V$329,$D795)+INDEX(V$305:V$316,$D795))</f>
        <v/>
      </c>
      <c r="W795" s="47">
        <f>W777*Settings!$C$13*(INDEX(W$318:W$329,$D795)+INDEX(W$305:W$316,$D795))</f>
        <v/>
      </c>
      <c r="X795" s="47">
        <f>X777*Settings!$C$13*(INDEX(X$318:X$329,$D795)+INDEX(X$305:X$316,$D795))</f>
        <v/>
      </c>
      <c r="Y795" s="47">
        <f>Y777*Settings!$C$13*(INDEX(Y$318:Y$329,$D795)+INDEX(Y$305:Y$316,$D795))</f>
        <v/>
      </c>
      <c r="Z795" s="47">
        <f>Z777*Settings!$C$13*(INDEX(Z$318:Z$329,$D795)+INDEX(Z$305:Z$316,$D795))</f>
        <v/>
      </c>
      <c r="AA795" s="47">
        <f>AA777*Settings!$C$13*(INDEX(AA$318:AA$329,$D795)+INDEX(AA$305:AA$316,$D795))</f>
        <v/>
      </c>
      <c r="AB795" s="47">
        <f>AB777*Settings!$C$13*(INDEX(AB$318:AB$329,$D795)+INDEX(AB$305:AB$316,$D795))</f>
        <v/>
      </c>
      <c r="AC795" s="47">
        <f>AC777*Settings!$C$13*(INDEX(AC$318:AC$329,$D795)+INDEX(AC$305:AC$316,$D795))</f>
        <v/>
      </c>
      <c r="AD795" s="58">
        <f>REVENUE(AD777,Settings!$C$13,INDEX(AD$318:AD$329,$D795)+INDEX(AD$305:AD$316,$D795))</f>
        <v/>
      </c>
      <c r="AF795" s="11">
        <f>LOWER(Settings!$C$4)&amp;".mit."&amp;$A795&amp;IF($C795="","","."&amp;$C795&amp;"."&amp;$B795)&amp;IF(INDEX(Variables!$D$5:$D$205,MATCH($A795,Variables!$A$5:$A$205,0))="","","."&amp;INDEX(Variables!$D$5:$D$205,MATCH($A795,Variables!$A$5:$A$205,0)))&amp;"."&amp;AF$5</f>
        <v/>
      </c>
      <c r="AG795" s="46">
        <f>AG777*Settings!$C$13*(INDEX(AG$318:AG$329,$D795)+INDEX(AG$305:AG$316,$D795))</f>
        <v/>
      </c>
      <c r="AH795" s="47">
        <f>AH777*Settings!$C$13*(INDEX(AH$318:AH$329,$D795)+INDEX(AH$305:AH$316,$D795))</f>
        <v/>
      </c>
      <c r="AI795" s="47">
        <f>AI777*Settings!$C$13*(INDEX(AI$318:AI$329,$D795)+INDEX(AI$305:AI$316,$D795))</f>
        <v/>
      </c>
      <c r="AJ795" s="47">
        <f>AJ777*Settings!$C$13*(INDEX(AJ$318:AJ$329,$D795)+INDEX(AJ$305:AJ$316,$D795))</f>
        <v/>
      </c>
      <c r="AK795" s="47">
        <f>AK777*Settings!$C$13*(INDEX(AK$318:AK$329,$D795)+INDEX(AK$305:AK$316,$D795))</f>
        <v/>
      </c>
      <c r="AL795" s="47">
        <f>AL777*Settings!$C$13*(INDEX(AL$318:AL$329,$D795)+INDEX(AL$305:AL$316,$D795))</f>
        <v/>
      </c>
      <c r="AM795" s="47">
        <f>AM777*Settings!$C$13*(INDEX(AM$318:AM$329,$D795)+INDEX(AM$305:AM$316,$D795))</f>
        <v/>
      </c>
      <c r="AN795" s="47">
        <f>AN777*Settings!$C$13*(INDEX(AN$318:AN$329,$D795)+INDEX(AN$305:AN$316,$D795))</f>
        <v/>
      </c>
      <c r="AO795" s="47">
        <f>AO777*Settings!$C$13*(INDEX(AO$318:AO$329,$D795)+INDEX(AO$305:AO$316,$D795))</f>
        <v/>
      </c>
      <c r="AP795" s="47">
        <f>AP777*Settings!$C$13*(INDEX(AP$318:AP$329,$D795)+INDEX(AP$305:AP$316,$D795))</f>
        <v/>
      </c>
      <c r="AQ795" s="47">
        <f>AQ777*Settings!$C$13*(INDEX(AQ$318:AQ$329,$D795)+INDEX(AQ$305:AQ$316,$D795))</f>
        <v/>
      </c>
      <c r="AR795" s="47">
        <f>AR777*Settings!$C$13*(INDEX(AR$318:AR$329,$D795)+INDEX(AR$305:AR$316,$D795))</f>
        <v/>
      </c>
      <c r="AS795" s="47">
        <f>AS777*Settings!$C$13*(INDEX(AS$318:AS$329,$D795)+INDEX(AS$305:AS$316,$D795))</f>
        <v/>
      </c>
      <c r="AT795" s="47">
        <f>AT777*Settings!$C$13*(INDEX(AT$318:AT$329,$D795)+INDEX(AT$305:AT$316,$D795))</f>
        <v/>
      </c>
      <c r="AU795" s="47">
        <f>AU777*Settings!$C$13*(INDEX(AU$318:AU$329,$D795)+INDEX(AU$305:AU$316,$D795))</f>
        <v/>
      </c>
      <c r="AV795" s="47">
        <f>AV777*Settings!$C$13*(INDEX(AV$318:AV$329,$D795)+INDEX(AV$305:AV$316,$D795))</f>
        <v/>
      </c>
      <c r="AW795" s="47">
        <f>AW777*Settings!$C$13*(INDEX(AW$318:AW$329,$D795)+INDEX(AW$305:AW$316,$D795))</f>
        <v/>
      </c>
      <c r="AX795" s="47">
        <f>AX777*Settings!$C$13*(INDEX(AX$318:AX$329,$D795)+INDEX(AX$305:AX$316,$D795))</f>
        <v/>
      </c>
      <c r="AY795" s="58">
        <f>REVENUE(AY777,Settings!$C$13,INDEX(AY$318:AY$329,$D795)+INDEX(AY$305:AY$316,$D795))</f>
        <v/>
      </c>
    </row>
    <row r="796" hidden="1" outlineLevel="2">
      <c r="A796" s="14" t="inlineStr">
        <is>
          <t>rtx</t>
        </is>
      </c>
      <c r="B796" s="14" t="inlineStr">
        <is>
          <t>oop</t>
        </is>
      </c>
      <c r="C796" s="14" t="inlineStr">
        <is>
          <t>avi</t>
        </is>
      </c>
      <c r="D796" s="37">
        <f>INDEX(Inputs!$R$5:$R$132,MATCH($B796&amp;"|"&amp;$C796,Inputs!$A$5:$A$132,0))</f>
        <v/>
      </c>
      <c r="E796" s="36" t="n"/>
      <c r="F796" s="36" t="n"/>
      <c r="G796" s="36" t="n"/>
      <c r="H796" s="14">
        <f>INDEX(Variables!$B$5:$B$205,MATCH($A796,Variables!$A$5:$A$205,0))&amp;IF($C796="",""," | "&amp;INDEX(Mapping!$B$5:$B$26,MATCH($C796,Mapping!$A$5:$A$26,0))&amp;" | "&amp;INDEX(Mapping!$B$30:$B$46,MATCH($B796,Mapping!$A$30:$A$46,0)))</f>
        <v/>
      </c>
      <c r="I796" s="14">
        <f>INDEX(Variables!$C$5:$C$205,MATCH($A796,Variables!$A$5:$A$205,0))</f>
        <v/>
      </c>
      <c r="J796" s="14">
        <f>INDEX(Variables!$E$5:$E$205,MATCH($A796,Variables!$A$5:$A$205,0))</f>
        <v/>
      </c>
      <c r="K796" s="11">
        <f>LOWER(Settings!$C$4)&amp;".mit."&amp;$A796&amp;IF($C796="","","."&amp;$C796&amp;"."&amp;$B796)&amp;IF(INDEX(Variables!$D$5:$D$205,MATCH($A796,Variables!$A$5:$A$205,0))="","","."&amp;INDEX(Variables!$D$5:$D$205,MATCH($A796,Variables!$A$5:$A$205,0)))&amp;"."&amp;K$5</f>
        <v/>
      </c>
      <c r="L796" s="46">
        <f>L778*Settings!$C$13*(INDEX(L$318:L$329,$D796)+INDEX(L$305:L$316,$D796))</f>
        <v/>
      </c>
      <c r="M796" s="47">
        <f>M778*Settings!$C$13*(INDEX(M$318:M$329,$D796)+INDEX(M$305:M$316,$D796))</f>
        <v/>
      </c>
      <c r="N796" s="47">
        <f>N778*Settings!$C$13*(INDEX(N$318:N$329,$D796)+INDEX(N$305:N$316,$D796))</f>
        <v/>
      </c>
      <c r="O796" s="47">
        <f>O778*Settings!$C$13*(INDEX(O$318:O$329,$D796)+INDEX(O$305:O$316,$D796))</f>
        <v/>
      </c>
      <c r="P796" s="47">
        <f>P778*Settings!$C$13*(INDEX(P$318:P$329,$D796)+INDEX(P$305:P$316,$D796))</f>
        <v/>
      </c>
      <c r="Q796" s="47">
        <f>Q778*Settings!$C$13*(INDEX(Q$318:Q$329,$D796)+INDEX(Q$305:Q$316,$D796))</f>
        <v/>
      </c>
      <c r="R796" s="47">
        <f>R778*Settings!$C$13*(INDEX(R$318:R$329,$D796)+INDEX(R$305:R$316,$D796))</f>
        <v/>
      </c>
      <c r="S796" s="47">
        <f>S778*Settings!$C$13*(INDEX(S$318:S$329,$D796)+INDEX(S$305:S$316,$D796))</f>
        <v/>
      </c>
      <c r="T796" s="47">
        <f>T778*Settings!$C$13*(INDEX(T$318:T$329,$D796)+INDEX(T$305:T$316,$D796))</f>
        <v/>
      </c>
      <c r="U796" s="47">
        <f>U778*Settings!$C$13*(INDEX(U$318:U$329,$D796)+INDEX(U$305:U$316,$D796))</f>
        <v/>
      </c>
      <c r="V796" s="47">
        <f>V778*Settings!$C$13*(INDEX(V$318:V$329,$D796)+INDEX(V$305:V$316,$D796))</f>
        <v/>
      </c>
      <c r="W796" s="47">
        <f>W778*Settings!$C$13*(INDEX(W$318:W$329,$D796)+INDEX(W$305:W$316,$D796))</f>
        <v/>
      </c>
      <c r="X796" s="47">
        <f>X778*Settings!$C$13*(INDEX(X$318:X$329,$D796)+INDEX(X$305:X$316,$D796))</f>
        <v/>
      </c>
      <c r="Y796" s="47">
        <f>Y778*Settings!$C$13*(INDEX(Y$318:Y$329,$D796)+INDEX(Y$305:Y$316,$D796))</f>
        <v/>
      </c>
      <c r="Z796" s="47">
        <f>Z778*Settings!$C$13*(INDEX(Z$318:Z$329,$D796)+INDEX(Z$305:Z$316,$D796))</f>
        <v/>
      </c>
      <c r="AA796" s="47">
        <f>AA778*Settings!$C$13*(INDEX(AA$318:AA$329,$D796)+INDEX(AA$305:AA$316,$D796))</f>
        <v/>
      </c>
      <c r="AB796" s="47">
        <f>AB778*Settings!$C$13*(INDEX(AB$318:AB$329,$D796)+INDEX(AB$305:AB$316,$D796))</f>
        <v/>
      </c>
      <c r="AC796" s="47">
        <f>AC778*Settings!$C$13*(INDEX(AC$318:AC$329,$D796)+INDEX(AC$305:AC$316,$D796))</f>
        <v/>
      </c>
      <c r="AD796" s="58">
        <f>REVENUE(AD778,Settings!$C$13,INDEX(AD$318:AD$329,$D796)+INDEX(AD$305:AD$316,$D796))</f>
        <v/>
      </c>
      <c r="AF796" s="11">
        <f>LOWER(Settings!$C$4)&amp;".mit."&amp;$A796&amp;IF($C796="","","."&amp;$C796&amp;"."&amp;$B796)&amp;IF(INDEX(Variables!$D$5:$D$205,MATCH($A796,Variables!$A$5:$A$205,0))="","","."&amp;INDEX(Variables!$D$5:$D$205,MATCH($A796,Variables!$A$5:$A$205,0)))&amp;"."&amp;AF$5</f>
        <v/>
      </c>
      <c r="AG796" s="46">
        <f>AG778*Settings!$C$13*(INDEX(AG$318:AG$329,$D796)+INDEX(AG$305:AG$316,$D796))</f>
        <v/>
      </c>
      <c r="AH796" s="47">
        <f>AH778*Settings!$C$13*(INDEX(AH$318:AH$329,$D796)+INDEX(AH$305:AH$316,$D796))</f>
        <v/>
      </c>
      <c r="AI796" s="47">
        <f>AI778*Settings!$C$13*(INDEX(AI$318:AI$329,$D796)+INDEX(AI$305:AI$316,$D796))</f>
        <v/>
      </c>
      <c r="AJ796" s="47">
        <f>AJ778*Settings!$C$13*(INDEX(AJ$318:AJ$329,$D796)+INDEX(AJ$305:AJ$316,$D796))</f>
        <v/>
      </c>
      <c r="AK796" s="47">
        <f>AK778*Settings!$C$13*(INDEX(AK$318:AK$329,$D796)+INDEX(AK$305:AK$316,$D796))</f>
        <v/>
      </c>
      <c r="AL796" s="47">
        <f>AL778*Settings!$C$13*(INDEX(AL$318:AL$329,$D796)+INDEX(AL$305:AL$316,$D796))</f>
        <v/>
      </c>
      <c r="AM796" s="47">
        <f>AM778*Settings!$C$13*(INDEX(AM$318:AM$329,$D796)+INDEX(AM$305:AM$316,$D796))</f>
        <v/>
      </c>
      <c r="AN796" s="47">
        <f>AN778*Settings!$C$13*(INDEX(AN$318:AN$329,$D796)+INDEX(AN$305:AN$316,$D796))</f>
        <v/>
      </c>
      <c r="AO796" s="47">
        <f>AO778*Settings!$C$13*(INDEX(AO$318:AO$329,$D796)+INDEX(AO$305:AO$316,$D796))</f>
        <v/>
      </c>
      <c r="AP796" s="47">
        <f>AP778*Settings!$C$13*(INDEX(AP$318:AP$329,$D796)+INDEX(AP$305:AP$316,$D796))</f>
        <v/>
      </c>
      <c r="AQ796" s="47">
        <f>AQ778*Settings!$C$13*(INDEX(AQ$318:AQ$329,$D796)+INDEX(AQ$305:AQ$316,$D796))</f>
        <v/>
      </c>
      <c r="AR796" s="47">
        <f>AR778*Settings!$C$13*(INDEX(AR$318:AR$329,$D796)+INDEX(AR$305:AR$316,$D796))</f>
        <v/>
      </c>
      <c r="AS796" s="47">
        <f>AS778*Settings!$C$13*(INDEX(AS$318:AS$329,$D796)+INDEX(AS$305:AS$316,$D796))</f>
        <v/>
      </c>
      <c r="AT796" s="47">
        <f>AT778*Settings!$C$13*(INDEX(AT$318:AT$329,$D796)+INDEX(AT$305:AT$316,$D796))</f>
        <v/>
      </c>
      <c r="AU796" s="47">
        <f>AU778*Settings!$C$13*(INDEX(AU$318:AU$329,$D796)+INDEX(AU$305:AU$316,$D796))</f>
        <v/>
      </c>
      <c r="AV796" s="47">
        <f>AV778*Settings!$C$13*(INDEX(AV$318:AV$329,$D796)+INDEX(AV$305:AV$316,$D796))</f>
        <v/>
      </c>
      <c r="AW796" s="47">
        <f>AW778*Settings!$C$13*(INDEX(AW$318:AW$329,$D796)+INDEX(AW$305:AW$316,$D796))</f>
        <v/>
      </c>
      <c r="AX796" s="47">
        <f>AX778*Settings!$C$13*(INDEX(AX$318:AX$329,$D796)+INDEX(AX$305:AX$316,$D796))</f>
        <v/>
      </c>
      <c r="AY796" s="58">
        <f>REVENUE(AY778,Settings!$C$13,INDEX(AY$318:AY$329,$D796)+INDEX(AY$305:AY$316,$D796))</f>
        <v/>
      </c>
    </row>
    <row r="797" hidden="1" outlineLevel="2">
      <c r="A797" s="14" t="inlineStr">
        <is>
          <t>rtx</t>
        </is>
      </c>
      <c r="B797" s="14" t="inlineStr">
        <is>
          <t>bio</t>
        </is>
      </c>
      <c r="C797" s="14" t="inlineStr">
        <is>
          <t>avi</t>
        </is>
      </c>
      <c r="D797" s="37">
        <f>INDEX(Inputs!$R$5:$R$132,MATCH($B797&amp;"|"&amp;$C797,Inputs!$A$5:$A$132,0))</f>
        <v/>
      </c>
      <c r="E797" s="36" t="n"/>
      <c r="F797" s="36" t="n"/>
      <c r="G797" s="36" t="n"/>
      <c r="H797" s="14">
        <f>INDEX(Variables!$B$5:$B$205,MATCH($A797,Variables!$A$5:$A$205,0))&amp;IF($C797="",""," | "&amp;INDEX(Mapping!$B$5:$B$26,MATCH($C797,Mapping!$A$5:$A$26,0))&amp;" | "&amp;INDEX(Mapping!$B$30:$B$46,MATCH($B797,Mapping!$A$30:$A$46,0)))</f>
        <v/>
      </c>
      <c r="I797" s="14">
        <f>INDEX(Variables!$C$5:$C$205,MATCH($A797,Variables!$A$5:$A$205,0))</f>
        <v/>
      </c>
      <c r="J797" s="14">
        <f>INDEX(Variables!$E$5:$E$205,MATCH($A797,Variables!$A$5:$A$205,0))</f>
        <v/>
      </c>
      <c r="K797" s="11">
        <f>LOWER(Settings!$C$4)&amp;".mit."&amp;$A797&amp;IF($C797="","","."&amp;$C797&amp;"."&amp;$B797)&amp;IF(INDEX(Variables!$D$5:$D$205,MATCH($A797,Variables!$A$5:$A$205,0))="","","."&amp;INDEX(Variables!$D$5:$D$205,MATCH($A797,Variables!$A$5:$A$205,0)))&amp;"."&amp;K$5</f>
        <v/>
      </c>
      <c r="L797" s="46">
        <f>L779*Settings!$C$13*(INDEX(L$318:L$329,$D797)+INDEX(L$305:L$316,$D797))</f>
        <v/>
      </c>
      <c r="M797" s="47">
        <f>M779*Settings!$C$13*(INDEX(M$318:M$329,$D797)+INDEX(M$305:M$316,$D797))</f>
        <v/>
      </c>
      <c r="N797" s="47">
        <f>N779*Settings!$C$13*(INDEX(N$318:N$329,$D797)+INDEX(N$305:N$316,$D797))</f>
        <v/>
      </c>
      <c r="O797" s="47">
        <f>O779*Settings!$C$13*(INDEX(O$318:O$329,$D797)+INDEX(O$305:O$316,$D797))</f>
        <v/>
      </c>
      <c r="P797" s="47">
        <f>P779*Settings!$C$13*(INDEX(P$318:P$329,$D797)+INDEX(P$305:P$316,$D797))</f>
        <v/>
      </c>
      <c r="Q797" s="47">
        <f>Q779*Settings!$C$13*(INDEX(Q$318:Q$329,$D797)+INDEX(Q$305:Q$316,$D797))</f>
        <v/>
      </c>
      <c r="R797" s="47">
        <f>R779*Settings!$C$13*(INDEX(R$318:R$329,$D797)+INDEX(R$305:R$316,$D797))</f>
        <v/>
      </c>
      <c r="S797" s="47">
        <f>S779*Settings!$C$13*(INDEX(S$318:S$329,$D797)+INDEX(S$305:S$316,$D797))</f>
        <v/>
      </c>
      <c r="T797" s="47">
        <f>T779*Settings!$C$13*(INDEX(T$318:T$329,$D797)+INDEX(T$305:T$316,$D797))</f>
        <v/>
      </c>
      <c r="U797" s="47">
        <f>U779*Settings!$C$13*(INDEX(U$318:U$329,$D797)+INDEX(U$305:U$316,$D797))</f>
        <v/>
      </c>
      <c r="V797" s="47">
        <f>V779*Settings!$C$13*(INDEX(V$318:V$329,$D797)+INDEX(V$305:V$316,$D797))</f>
        <v/>
      </c>
      <c r="W797" s="47">
        <f>W779*Settings!$C$13*(INDEX(W$318:W$329,$D797)+INDEX(W$305:W$316,$D797))</f>
        <v/>
      </c>
      <c r="X797" s="47">
        <f>X779*Settings!$C$13*(INDEX(X$318:X$329,$D797)+INDEX(X$305:X$316,$D797))</f>
        <v/>
      </c>
      <c r="Y797" s="47">
        <f>Y779*Settings!$C$13*(INDEX(Y$318:Y$329,$D797)+INDEX(Y$305:Y$316,$D797))</f>
        <v/>
      </c>
      <c r="Z797" s="47">
        <f>Z779*Settings!$C$13*(INDEX(Z$318:Z$329,$D797)+INDEX(Z$305:Z$316,$D797))</f>
        <v/>
      </c>
      <c r="AA797" s="47">
        <f>AA779*Settings!$C$13*(INDEX(AA$318:AA$329,$D797)+INDEX(AA$305:AA$316,$D797))</f>
        <v/>
      </c>
      <c r="AB797" s="47">
        <f>AB779*Settings!$C$13*(INDEX(AB$318:AB$329,$D797)+INDEX(AB$305:AB$316,$D797))</f>
        <v/>
      </c>
      <c r="AC797" s="47">
        <f>AC779*Settings!$C$13*(INDEX(AC$318:AC$329,$D797)+INDEX(AC$305:AC$316,$D797))</f>
        <v/>
      </c>
      <c r="AD797" s="58">
        <f>REVENUE(AD779,Settings!$C$13,INDEX(AD$318:AD$329,$D797)+INDEX(AD$305:AD$316,$D797))</f>
        <v/>
      </c>
      <c r="AF797" s="11">
        <f>LOWER(Settings!$C$4)&amp;".mit."&amp;$A797&amp;IF($C797="","","."&amp;$C797&amp;"."&amp;$B797)&amp;IF(INDEX(Variables!$D$5:$D$205,MATCH($A797,Variables!$A$5:$A$205,0))="","","."&amp;INDEX(Variables!$D$5:$D$205,MATCH($A797,Variables!$A$5:$A$205,0)))&amp;"."&amp;AF$5</f>
        <v/>
      </c>
      <c r="AG797" s="46">
        <f>AG779*Settings!$C$13*(INDEX(AG$318:AG$329,$D797)+INDEX(AG$305:AG$316,$D797))</f>
        <v/>
      </c>
      <c r="AH797" s="47">
        <f>AH779*Settings!$C$13*(INDEX(AH$318:AH$329,$D797)+INDEX(AH$305:AH$316,$D797))</f>
        <v/>
      </c>
      <c r="AI797" s="47">
        <f>AI779*Settings!$C$13*(INDEX(AI$318:AI$329,$D797)+INDEX(AI$305:AI$316,$D797))</f>
        <v/>
      </c>
      <c r="AJ797" s="47">
        <f>AJ779*Settings!$C$13*(INDEX(AJ$318:AJ$329,$D797)+INDEX(AJ$305:AJ$316,$D797))</f>
        <v/>
      </c>
      <c r="AK797" s="47">
        <f>AK779*Settings!$C$13*(INDEX(AK$318:AK$329,$D797)+INDEX(AK$305:AK$316,$D797))</f>
        <v/>
      </c>
      <c r="AL797" s="47">
        <f>AL779*Settings!$C$13*(INDEX(AL$318:AL$329,$D797)+INDEX(AL$305:AL$316,$D797))</f>
        <v/>
      </c>
      <c r="AM797" s="47">
        <f>AM779*Settings!$C$13*(INDEX(AM$318:AM$329,$D797)+INDEX(AM$305:AM$316,$D797))</f>
        <v/>
      </c>
      <c r="AN797" s="47">
        <f>AN779*Settings!$C$13*(INDEX(AN$318:AN$329,$D797)+INDEX(AN$305:AN$316,$D797))</f>
        <v/>
      </c>
      <c r="AO797" s="47">
        <f>AO779*Settings!$C$13*(INDEX(AO$318:AO$329,$D797)+INDEX(AO$305:AO$316,$D797))</f>
        <v/>
      </c>
      <c r="AP797" s="47">
        <f>AP779*Settings!$C$13*(INDEX(AP$318:AP$329,$D797)+INDEX(AP$305:AP$316,$D797))</f>
        <v/>
      </c>
      <c r="AQ797" s="47">
        <f>AQ779*Settings!$C$13*(INDEX(AQ$318:AQ$329,$D797)+INDEX(AQ$305:AQ$316,$D797))</f>
        <v/>
      </c>
      <c r="AR797" s="47">
        <f>AR779*Settings!$C$13*(INDEX(AR$318:AR$329,$D797)+INDEX(AR$305:AR$316,$D797))</f>
        <v/>
      </c>
      <c r="AS797" s="47">
        <f>AS779*Settings!$C$13*(INDEX(AS$318:AS$329,$D797)+INDEX(AS$305:AS$316,$D797))</f>
        <v/>
      </c>
      <c r="AT797" s="47">
        <f>AT779*Settings!$C$13*(INDEX(AT$318:AT$329,$D797)+INDEX(AT$305:AT$316,$D797))</f>
        <v/>
      </c>
      <c r="AU797" s="47">
        <f>AU779*Settings!$C$13*(INDEX(AU$318:AU$329,$D797)+INDEX(AU$305:AU$316,$D797))</f>
        <v/>
      </c>
      <c r="AV797" s="47">
        <f>AV779*Settings!$C$13*(INDEX(AV$318:AV$329,$D797)+INDEX(AV$305:AV$316,$D797))</f>
        <v/>
      </c>
      <c r="AW797" s="47">
        <f>AW779*Settings!$C$13*(INDEX(AW$318:AW$329,$D797)+INDEX(AW$305:AW$316,$D797))</f>
        <v/>
      </c>
      <c r="AX797" s="47">
        <f>AX779*Settings!$C$13*(INDEX(AX$318:AX$329,$D797)+INDEX(AX$305:AX$316,$D797))</f>
        <v/>
      </c>
      <c r="AY797" s="58">
        <f>REVENUE(AY779,Settings!$C$13,INDEX(AY$318:AY$329,$D797)+INDEX(AY$305:AY$316,$D797))</f>
        <v/>
      </c>
    </row>
    <row r="798" hidden="1" outlineLevel="2"/>
    <row r="799" hidden="1" outlineLevel="2">
      <c r="A799" s="14" t="inlineStr">
        <is>
          <t>rsub</t>
        </is>
      </c>
      <c r="B799" s="14" t="inlineStr">
        <is>
          <t>coa</t>
        </is>
      </c>
      <c r="C799" s="14" t="inlineStr">
        <is>
          <t>avi</t>
        </is>
      </c>
      <c r="D799" s="37">
        <f>INDEX(Inputs!$R$5:$R$132,MATCH($B799&amp;"|"&amp;$C799,Inputs!$A$5:$A$132,0))</f>
        <v/>
      </c>
      <c r="E799" s="36" t="n"/>
      <c r="F799" s="36" t="n"/>
      <c r="G799" s="36" t="n"/>
      <c r="H799" s="14">
        <f>INDEX(Variables!$B$5:$B$205,MATCH($A799,Variables!$A$5:$A$205,0))&amp;IF($C799="",""," | "&amp;INDEX(Mapping!$B$5:$B$26,MATCH($C799,Mapping!$A$5:$A$26,0))&amp;" | "&amp;INDEX(Mapping!$B$30:$B$46,MATCH($B799,Mapping!$A$30:$A$46,0)))</f>
        <v/>
      </c>
      <c r="I799" s="14">
        <f>INDEX(Variables!$C$5:$C$205,MATCH($A799,Variables!$A$5:$A$205,0))</f>
        <v/>
      </c>
      <c r="J799" s="14">
        <f>INDEX(Variables!$E$5:$E$205,MATCH($A799,Variables!$A$5:$A$205,0))</f>
        <v/>
      </c>
      <c r="K799" s="11">
        <f>LOWER(Settings!$C$4)&amp;".mit."&amp;$A799&amp;IF($C799="","","."&amp;$C799&amp;"."&amp;$B799)&amp;IF(INDEX(Variables!$D$5:$D$205,MATCH($A799,Variables!$A$5:$A$205,0))="","","."&amp;INDEX(Variables!$D$5:$D$205,MATCH($A799,Variables!$A$5:$A$205,0)))&amp;"."&amp;K$5</f>
        <v/>
      </c>
      <c r="L799" s="46">
        <f>L772*Settings!$C$13*(INDEX(L$331:L$342,$D799))</f>
        <v/>
      </c>
      <c r="M799" s="47">
        <f>M772*Settings!$C$13*(INDEX(M$331:M$342,$D799))</f>
        <v/>
      </c>
      <c r="N799" s="47">
        <f>N772*Settings!$C$13*(INDEX(N$331:N$342,$D799))</f>
        <v/>
      </c>
      <c r="O799" s="47">
        <f>O772*Settings!$C$13*(INDEX(O$331:O$342,$D799))</f>
        <v/>
      </c>
      <c r="P799" s="47">
        <f>P772*Settings!$C$13*(INDEX(P$331:P$342,$D799))</f>
        <v/>
      </c>
      <c r="Q799" s="47">
        <f>Q772*Settings!$C$13*(INDEX(Q$331:Q$342,$D799))</f>
        <v/>
      </c>
      <c r="R799" s="47">
        <f>R772*Settings!$C$13*(INDEX(R$331:R$342,$D799))</f>
        <v/>
      </c>
      <c r="S799" s="47">
        <f>S772*Settings!$C$13*(INDEX(S$331:S$342,$D799))</f>
        <v/>
      </c>
      <c r="T799" s="47">
        <f>T772*Settings!$C$13*(INDEX(T$331:T$342,$D799))</f>
        <v/>
      </c>
      <c r="U799" s="47">
        <f>U772*Settings!$C$13*(INDEX(U$331:U$342,$D799))</f>
        <v/>
      </c>
      <c r="V799" s="47">
        <f>V772*Settings!$C$13*(INDEX(V$331:V$342,$D799))</f>
        <v/>
      </c>
      <c r="W799" s="47">
        <f>W772*Settings!$C$13*(INDEX(W$331:W$342,$D799))</f>
        <v/>
      </c>
      <c r="X799" s="47">
        <f>X772*Settings!$C$13*(INDEX(X$331:X$342,$D799))</f>
        <v/>
      </c>
      <c r="Y799" s="47">
        <f>Y772*Settings!$C$13*(INDEX(Y$331:Y$342,$D799))</f>
        <v/>
      </c>
      <c r="Z799" s="47">
        <f>Z772*Settings!$C$13*(INDEX(Z$331:Z$342,$D799))</f>
        <v/>
      </c>
      <c r="AA799" s="47">
        <f>AA772*Settings!$C$13*(INDEX(AA$331:AA$342,$D799))</f>
        <v/>
      </c>
      <c r="AB799" s="47">
        <f>AB772*Settings!$C$13*(INDEX(AB$331:AB$342,$D799))</f>
        <v/>
      </c>
      <c r="AC799" s="47">
        <f>AC772*Settings!$C$13*(INDEX(AC$331:AC$342,$D799))</f>
        <v/>
      </c>
      <c r="AD799" s="58">
        <f>REVENUE(AD772,Settings!$C$13,INDEX(AD$331:AD$342,$D799))</f>
        <v/>
      </c>
      <c r="AF799" s="11">
        <f>LOWER(Settings!$C$4)&amp;".mit."&amp;$A799&amp;IF($C799="","","."&amp;$C799&amp;"."&amp;$B799)&amp;IF(INDEX(Variables!$D$5:$D$205,MATCH($A799,Variables!$A$5:$A$205,0))="","","."&amp;INDEX(Variables!$D$5:$D$205,MATCH($A799,Variables!$A$5:$A$205,0)))&amp;"."&amp;AF$5</f>
        <v/>
      </c>
      <c r="AG799" s="46">
        <f>AG772*Settings!$C$13*(INDEX(AG$331:AG$342,$D799))</f>
        <v/>
      </c>
      <c r="AH799" s="47">
        <f>AH772*Settings!$C$13*(INDEX(AH$331:AH$342,$D799))</f>
        <v/>
      </c>
      <c r="AI799" s="47">
        <f>AI772*Settings!$C$13*(INDEX(AI$331:AI$342,$D799))</f>
        <v/>
      </c>
      <c r="AJ799" s="47">
        <f>AJ772*Settings!$C$13*(INDEX(AJ$331:AJ$342,$D799))</f>
        <v/>
      </c>
      <c r="AK799" s="47">
        <f>AK772*Settings!$C$13*(INDEX(AK$331:AK$342,$D799))</f>
        <v/>
      </c>
      <c r="AL799" s="47">
        <f>AL772*Settings!$C$13*(INDEX(AL$331:AL$342,$D799))</f>
        <v/>
      </c>
      <c r="AM799" s="47">
        <f>AM772*Settings!$C$13*(INDEX(AM$331:AM$342,$D799))</f>
        <v/>
      </c>
      <c r="AN799" s="47">
        <f>AN772*Settings!$C$13*(INDEX(AN$331:AN$342,$D799))</f>
        <v/>
      </c>
      <c r="AO799" s="47">
        <f>AO772*Settings!$C$13*(INDEX(AO$331:AO$342,$D799))</f>
        <v/>
      </c>
      <c r="AP799" s="47">
        <f>AP772*Settings!$C$13*(INDEX(AP$331:AP$342,$D799))</f>
        <v/>
      </c>
      <c r="AQ799" s="47">
        <f>AQ772*Settings!$C$13*(INDEX(AQ$331:AQ$342,$D799))</f>
        <v/>
      </c>
      <c r="AR799" s="47">
        <f>AR772*Settings!$C$13*(INDEX(AR$331:AR$342,$D799))</f>
        <v/>
      </c>
      <c r="AS799" s="47">
        <f>AS772*Settings!$C$13*(INDEX(AS$331:AS$342,$D799))</f>
        <v/>
      </c>
      <c r="AT799" s="47">
        <f>AT772*Settings!$C$13*(INDEX(AT$331:AT$342,$D799))</f>
        <v/>
      </c>
      <c r="AU799" s="47">
        <f>AU772*Settings!$C$13*(INDEX(AU$331:AU$342,$D799))</f>
        <v/>
      </c>
      <c r="AV799" s="47">
        <f>AV772*Settings!$C$13*(INDEX(AV$331:AV$342,$D799))</f>
        <v/>
      </c>
      <c r="AW799" s="47">
        <f>AW772*Settings!$C$13*(INDEX(AW$331:AW$342,$D799))</f>
        <v/>
      </c>
      <c r="AX799" s="47">
        <f>AX772*Settings!$C$13*(INDEX(AX$331:AX$342,$D799))</f>
        <v/>
      </c>
      <c r="AY799" s="58">
        <f>REVENUE(AY772,Settings!$C$13,INDEX(AY$331:AY$342,$D799))</f>
        <v/>
      </c>
    </row>
    <row r="800" hidden="1" outlineLevel="2">
      <c r="A800" s="14" t="inlineStr">
        <is>
          <t>rsub</t>
        </is>
      </c>
      <c r="B800" s="14" t="inlineStr">
        <is>
          <t>nga</t>
        </is>
      </c>
      <c r="C800" s="14" t="inlineStr">
        <is>
          <t>avi</t>
        </is>
      </c>
      <c r="D800" s="37">
        <f>INDEX(Inputs!$R$5:$R$132,MATCH($B800&amp;"|"&amp;$C800,Inputs!$A$5:$A$132,0))</f>
        <v/>
      </c>
      <c r="E800" s="36" t="n"/>
      <c r="F800" s="36" t="n"/>
      <c r="G800" s="36" t="n"/>
      <c r="H800" s="14">
        <f>INDEX(Variables!$B$5:$B$205,MATCH($A800,Variables!$A$5:$A$205,0))&amp;IF($C800="",""," | "&amp;INDEX(Mapping!$B$5:$B$26,MATCH($C800,Mapping!$A$5:$A$26,0))&amp;" | "&amp;INDEX(Mapping!$B$30:$B$46,MATCH($B800,Mapping!$A$30:$A$46,0)))</f>
        <v/>
      </c>
      <c r="I800" s="14">
        <f>INDEX(Variables!$C$5:$C$205,MATCH($A800,Variables!$A$5:$A$205,0))</f>
        <v/>
      </c>
      <c r="J800" s="14">
        <f>INDEX(Variables!$E$5:$E$205,MATCH($A800,Variables!$A$5:$A$205,0))</f>
        <v/>
      </c>
      <c r="K800" s="11">
        <f>LOWER(Settings!$C$4)&amp;".mit."&amp;$A800&amp;IF($C800="","","."&amp;$C800&amp;"."&amp;$B800)&amp;IF(INDEX(Variables!$D$5:$D$205,MATCH($A800,Variables!$A$5:$A$205,0))="","","."&amp;INDEX(Variables!$D$5:$D$205,MATCH($A800,Variables!$A$5:$A$205,0)))&amp;"."&amp;K$5</f>
        <v/>
      </c>
      <c r="L800" s="46">
        <f>L773*Settings!$C$13*(INDEX(L$331:L$342,$D800))</f>
        <v/>
      </c>
      <c r="M800" s="47">
        <f>M773*Settings!$C$13*(INDEX(M$331:M$342,$D800))</f>
        <v/>
      </c>
      <c r="N800" s="47">
        <f>N773*Settings!$C$13*(INDEX(N$331:N$342,$D800))</f>
        <v/>
      </c>
      <c r="O800" s="47">
        <f>O773*Settings!$C$13*(INDEX(O$331:O$342,$D800))</f>
        <v/>
      </c>
      <c r="P800" s="47">
        <f>P773*Settings!$C$13*(INDEX(P$331:P$342,$D800))</f>
        <v/>
      </c>
      <c r="Q800" s="47">
        <f>Q773*Settings!$C$13*(INDEX(Q$331:Q$342,$D800))</f>
        <v/>
      </c>
      <c r="R800" s="47">
        <f>R773*Settings!$C$13*(INDEX(R$331:R$342,$D800))</f>
        <v/>
      </c>
      <c r="S800" s="47">
        <f>S773*Settings!$C$13*(INDEX(S$331:S$342,$D800))</f>
        <v/>
      </c>
      <c r="T800" s="47">
        <f>T773*Settings!$C$13*(INDEX(T$331:T$342,$D800))</f>
        <v/>
      </c>
      <c r="U800" s="47">
        <f>U773*Settings!$C$13*(INDEX(U$331:U$342,$D800))</f>
        <v/>
      </c>
      <c r="V800" s="47">
        <f>V773*Settings!$C$13*(INDEX(V$331:V$342,$D800))</f>
        <v/>
      </c>
      <c r="W800" s="47">
        <f>W773*Settings!$C$13*(INDEX(W$331:W$342,$D800))</f>
        <v/>
      </c>
      <c r="X800" s="47">
        <f>X773*Settings!$C$13*(INDEX(X$331:X$342,$D800))</f>
        <v/>
      </c>
      <c r="Y800" s="47">
        <f>Y773*Settings!$C$13*(INDEX(Y$331:Y$342,$D800))</f>
        <v/>
      </c>
      <c r="Z800" s="47">
        <f>Z773*Settings!$C$13*(INDEX(Z$331:Z$342,$D800))</f>
        <v/>
      </c>
      <c r="AA800" s="47">
        <f>AA773*Settings!$C$13*(INDEX(AA$331:AA$342,$D800))</f>
        <v/>
      </c>
      <c r="AB800" s="47">
        <f>AB773*Settings!$C$13*(INDEX(AB$331:AB$342,$D800))</f>
        <v/>
      </c>
      <c r="AC800" s="47">
        <f>AC773*Settings!$C$13*(INDEX(AC$331:AC$342,$D800))</f>
        <v/>
      </c>
      <c r="AD800" s="58">
        <f>REVENUE(AD773,Settings!$C$13,INDEX(AD$331:AD$342,$D800))</f>
        <v/>
      </c>
      <c r="AF800" s="11">
        <f>LOWER(Settings!$C$4)&amp;".mit."&amp;$A800&amp;IF($C800="","","."&amp;$C800&amp;"."&amp;$B800)&amp;IF(INDEX(Variables!$D$5:$D$205,MATCH($A800,Variables!$A$5:$A$205,0))="","","."&amp;INDEX(Variables!$D$5:$D$205,MATCH($A800,Variables!$A$5:$A$205,0)))&amp;"."&amp;AF$5</f>
        <v/>
      </c>
      <c r="AG800" s="46">
        <f>AG773*Settings!$C$13*(INDEX(AG$331:AG$342,$D800))</f>
        <v/>
      </c>
      <c r="AH800" s="47">
        <f>AH773*Settings!$C$13*(INDEX(AH$331:AH$342,$D800))</f>
        <v/>
      </c>
      <c r="AI800" s="47">
        <f>AI773*Settings!$C$13*(INDEX(AI$331:AI$342,$D800))</f>
        <v/>
      </c>
      <c r="AJ800" s="47">
        <f>AJ773*Settings!$C$13*(INDEX(AJ$331:AJ$342,$D800))</f>
        <v/>
      </c>
      <c r="AK800" s="47">
        <f>AK773*Settings!$C$13*(INDEX(AK$331:AK$342,$D800))</f>
        <v/>
      </c>
      <c r="AL800" s="47">
        <f>AL773*Settings!$C$13*(INDEX(AL$331:AL$342,$D800))</f>
        <v/>
      </c>
      <c r="AM800" s="47">
        <f>AM773*Settings!$C$13*(INDEX(AM$331:AM$342,$D800))</f>
        <v/>
      </c>
      <c r="AN800" s="47">
        <f>AN773*Settings!$C$13*(INDEX(AN$331:AN$342,$D800))</f>
        <v/>
      </c>
      <c r="AO800" s="47">
        <f>AO773*Settings!$C$13*(INDEX(AO$331:AO$342,$D800))</f>
        <v/>
      </c>
      <c r="AP800" s="47">
        <f>AP773*Settings!$C$13*(INDEX(AP$331:AP$342,$D800))</f>
        <v/>
      </c>
      <c r="AQ800" s="47">
        <f>AQ773*Settings!$C$13*(INDEX(AQ$331:AQ$342,$D800))</f>
        <v/>
      </c>
      <c r="AR800" s="47">
        <f>AR773*Settings!$C$13*(INDEX(AR$331:AR$342,$D800))</f>
        <v/>
      </c>
      <c r="AS800" s="47">
        <f>AS773*Settings!$C$13*(INDEX(AS$331:AS$342,$D800))</f>
        <v/>
      </c>
      <c r="AT800" s="47">
        <f>AT773*Settings!$C$13*(INDEX(AT$331:AT$342,$D800))</f>
        <v/>
      </c>
      <c r="AU800" s="47">
        <f>AU773*Settings!$C$13*(INDEX(AU$331:AU$342,$D800))</f>
        <v/>
      </c>
      <c r="AV800" s="47">
        <f>AV773*Settings!$C$13*(INDEX(AV$331:AV$342,$D800))</f>
        <v/>
      </c>
      <c r="AW800" s="47">
        <f>AW773*Settings!$C$13*(INDEX(AW$331:AW$342,$D800))</f>
        <v/>
      </c>
      <c r="AX800" s="47">
        <f>AX773*Settings!$C$13*(INDEX(AX$331:AX$342,$D800))</f>
        <v/>
      </c>
      <c r="AY800" s="58">
        <f>REVENUE(AY773,Settings!$C$13,INDEX(AY$331:AY$342,$D800))</f>
        <v/>
      </c>
    </row>
    <row r="801" hidden="1" outlineLevel="2">
      <c r="A801" s="14" t="inlineStr">
        <is>
          <t>rsub</t>
        </is>
      </c>
      <c r="B801" s="14" t="inlineStr">
        <is>
          <t>gso</t>
        </is>
      </c>
      <c r="C801" s="14" t="inlineStr">
        <is>
          <t>avi</t>
        </is>
      </c>
      <c r="D801" s="37">
        <f>INDEX(Inputs!$R$5:$R$132,MATCH($B801&amp;"|"&amp;$C801,Inputs!$A$5:$A$132,0))</f>
        <v/>
      </c>
      <c r="E801" s="36" t="n"/>
      <c r="F801" s="36" t="n"/>
      <c r="G801" s="36" t="n"/>
      <c r="H801" s="14">
        <f>INDEX(Variables!$B$5:$B$205,MATCH($A801,Variables!$A$5:$A$205,0))&amp;IF($C801="",""," | "&amp;INDEX(Mapping!$B$5:$B$26,MATCH($C801,Mapping!$A$5:$A$26,0))&amp;" | "&amp;INDEX(Mapping!$B$30:$B$46,MATCH($B801,Mapping!$A$30:$A$46,0)))</f>
        <v/>
      </c>
      <c r="I801" s="14">
        <f>INDEX(Variables!$C$5:$C$205,MATCH($A801,Variables!$A$5:$A$205,0))</f>
        <v/>
      </c>
      <c r="J801" s="14">
        <f>INDEX(Variables!$E$5:$E$205,MATCH($A801,Variables!$A$5:$A$205,0))</f>
        <v/>
      </c>
      <c r="K801" s="11">
        <f>LOWER(Settings!$C$4)&amp;".mit."&amp;$A801&amp;IF($C801="","","."&amp;$C801&amp;"."&amp;$B801)&amp;IF(INDEX(Variables!$D$5:$D$205,MATCH($A801,Variables!$A$5:$A$205,0))="","","."&amp;INDEX(Variables!$D$5:$D$205,MATCH($A801,Variables!$A$5:$A$205,0)))&amp;"."&amp;K$5</f>
        <v/>
      </c>
      <c r="L801" s="46">
        <f>L774*Settings!$C$13*(INDEX(L$331:L$342,$D801))</f>
        <v/>
      </c>
      <c r="M801" s="47">
        <f>M774*Settings!$C$13*(INDEX(M$331:M$342,$D801))</f>
        <v/>
      </c>
      <c r="N801" s="47">
        <f>N774*Settings!$C$13*(INDEX(N$331:N$342,$D801))</f>
        <v/>
      </c>
      <c r="O801" s="47">
        <f>O774*Settings!$C$13*(INDEX(O$331:O$342,$D801))</f>
        <v/>
      </c>
      <c r="P801" s="47">
        <f>P774*Settings!$C$13*(INDEX(P$331:P$342,$D801))</f>
        <v/>
      </c>
      <c r="Q801" s="47">
        <f>Q774*Settings!$C$13*(INDEX(Q$331:Q$342,$D801))</f>
        <v/>
      </c>
      <c r="R801" s="47">
        <f>R774*Settings!$C$13*(INDEX(R$331:R$342,$D801))</f>
        <v/>
      </c>
      <c r="S801" s="47">
        <f>S774*Settings!$C$13*(INDEX(S$331:S$342,$D801))</f>
        <v/>
      </c>
      <c r="T801" s="47">
        <f>T774*Settings!$C$13*(INDEX(T$331:T$342,$D801))</f>
        <v/>
      </c>
      <c r="U801" s="47">
        <f>U774*Settings!$C$13*(INDEX(U$331:U$342,$D801))</f>
        <v/>
      </c>
      <c r="V801" s="47">
        <f>V774*Settings!$C$13*(INDEX(V$331:V$342,$D801))</f>
        <v/>
      </c>
      <c r="W801" s="47">
        <f>W774*Settings!$C$13*(INDEX(W$331:W$342,$D801))</f>
        <v/>
      </c>
      <c r="X801" s="47">
        <f>X774*Settings!$C$13*(INDEX(X$331:X$342,$D801))</f>
        <v/>
      </c>
      <c r="Y801" s="47">
        <f>Y774*Settings!$C$13*(INDEX(Y$331:Y$342,$D801))</f>
        <v/>
      </c>
      <c r="Z801" s="47">
        <f>Z774*Settings!$C$13*(INDEX(Z$331:Z$342,$D801))</f>
        <v/>
      </c>
      <c r="AA801" s="47">
        <f>AA774*Settings!$C$13*(INDEX(AA$331:AA$342,$D801))</f>
        <v/>
      </c>
      <c r="AB801" s="47">
        <f>AB774*Settings!$C$13*(INDEX(AB$331:AB$342,$D801))</f>
        <v/>
      </c>
      <c r="AC801" s="47">
        <f>AC774*Settings!$C$13*(INDEX(AC$331:AC$342,$D801))</f>
        <v/>
      </c>
      <c r="AD801" s="58">
        <f>REVENUE(AD774,Settings!$C$13,INDEX(AD$331:AD$342,$D801))</f>
        <v/>
      </c>
      <c r="AF801" s="11">
        <f>LOWER(Settings!$C$4)&amp;".mit."&amp;$A801&amp;IF($C801="","","."&amp;$C801&amp;"."&amp;$B801)&amp;IF(INDEX(Variables!$D$5:$D$205,MATCH($A801,Variables!$A$5:$A$205,0))="","","."&amp;INDEX(Variables!$D$5:$D$205,MATCH($A801,Variables!$A$5:$A$205,0)))&amp;"."&amp;AF$5</f>
        <v/>
      </c>
      <c r="AG801" s="46">
        <f>AG774*Settings!$C$13*(INDEX(AG$331:AG$342,$D801))</f>
        <v/>
      </c>
      <c r="AH801" s="47">
        <f>AH774*Settings!$C$13*(INDEX(AH$331:AH$342,$D801))</f>
        <v/>
      </c>
      <c r="AI801" s="47">
        <f>AI774*Settings!$C$13*(INDEX(AI$331:AI$342,$D801))</f>
        <v/>
      </c>
      <c r="AJ801" s="47">
        <f>AJ774*Settings!$C$13*(INDEX(AJ$331:AJ$342,$D801))</f>
        <v/>
      </c>
      <c r="AK801" s="47">
        <f>AK774*Settings!$C$13*(INDEX(AK$331:AK$342,$D801))</f>
        <v/>
      </c>
      <c r="AL801" s="47">
        <f>AL774*Settings!$C$13*(INDEX(AL$331:AL$342,$D801))</f>
        <v/>
      </c>
      <c r="AM801" s="47">
        <f>AM774*Settings!$C$13*(INDEX(AM$331:AM$342,$D801))</f>
        <v/>
      </c>
      <c r="AN801" s="47">
        <f>AN774*Settings!$C$13*(INDEX(AN$331:AN$342,$D801))</f>
        <v/>
      </c>
      <c r="AO801" s="47">
        <f>AO774*Settings!$C$13*(INDEX(AO$331:AO$342,$D801))</f>
        <v/>
      </c>
      <c r="AP801" s="47">
        <f>AP774*Settings!$C$13*(INDEX(AP$331:AP$342,$D801))</f>
        <v/>
      </c>
      <c r="AQ801" s="47">
        <f>AQ774*Settings!$C$13*(INDEX(AQ$331:AQ$342,$D801))</f>
        <v/>
      </c>
      <c r="AR801" s="47">
        <f>AR774*Settings!$C$13*(INDEX(AR$331:AR$342,$D801))</f>
        <v/>
      </c>
      <c r="AS801" s="47">
        <f>AS774*Settings!$C$13*(INDEX(AS$331:AS$342,$D801))</f>
        <v/>
      </c>
      <c r="AT801" s="47">
        <f>AT774*Settings!$C$13*(INDEX(AT$331:AT$342,$D801))</f>
        <v/>
      </c>
      <c r="AU801" s="47">
        <f>AU774*Settings!$C$13*(INDEX(AU$331:AU$342,$D801))</f>
        <v/>
      </c>
      <c r="AV801" s="47">
        <f>AV774*Settings!$C$13*(INDEX(AV$331:AV$342,$D801))</f>
        <v/>
      </c>
      <c r="AW801" s="47">
        <f>AW774*Settings!$C$13*(INDEX(AW$331:AW$342,$D801))</f>
        <v/>
      </c>
      <c r="AX801" s="47">
        <f>AX774*Settings!$C$13*(INDEX(AX$331:AX$342,$D801))</f>
        <v/>
      </c>
      <c r="AY801" s="58">
        <f>REVENUE(AY774,Settings!$C$13,INDEX(AY$331:AY$342,$D801))</f>
        <v/>
      </c>
    </row>
    <row r="802" hidden="1" outlineLevel="2">
      <c r="A802" s="14" t="inlineStr">
        <is>
          <t>rsub</t>
        </is>
      </c>
      <c r="B802" s="14" t="inlineStr">
        <is>
          <t>die</t>
        </is>
      </c>
      <c r="C802" s="14" t="inlineStr">
        <is>
          <t>avi</t>
        </is>
      </c>
      <c r="D802" s="37">
        <f>INDEX(Inputs!$R$5:$R$132,MATCH($B802&amp;"|"&amp;$C802,Inputs!$A$5:$A$132,0))</f>
        <v/>
      </c>
      <c r="E802" s="36" t="n"/>
      <c r="F802" s="36" t="n"/>
      <c r="G802" s="36" t="n"/>
      <c r="H802" s="14">
        <f>INDEX(Variables!$B$5:$B$205,MATCH($A802,Variables!$A$5:$A$205,0))&amp;IF($C802="",""," | "&amp;INDEX(Mapping!$B$5:$B$26,MATCH($C802,Mapping!$A$5:$A$26,0))&amp;" | "&amp;INDEX(Mapping!$B$30:$B$46,MATCH($B802,Mapping!$A$30:$A$46,0)))</f>
        <v/>
      </c>
      <c r="I802" s="14">
        <f>INDEX(Variables!$C$5:$C$205,MATCH($A802,Variables!$A$5:$A$205,0))</f>
        <v/>
      </c>
      <c r="J802" s="14">
        <f>INDEX(Variables!$E$5:$E$205,MATCH($A802,Variables!$A$5:$A$205,0))</f>
        <v/>
      </c>
      <c r="K802" s="11">
        <f>LOWER(Settings!$C$4)&amp;".mit."&amp;$A802&amp;IF($C802="","","."&amp;$C802&amp;"."&amp;$B802)&amp;IF(INDEX(Variables!$D$5:$D$205,MATCH($A802,Variables!$A$5:$A$205,0))="","","."&amp;INDEX(Variables!$D$5:$D$205,MATCH($A802,Variables!$A$5:$A$205,0)))&amp;"."&amp;K$5</f>
        <v/>
      </c>
      <c r="L802" s="46">
        <f>L775*Settings!$C$13*(INDEX(L$331:L$342,$D802))</f>
        <v/>
      </c>
      <c r="M802" s="47">
        <f>M775*Settings!$C$13*(INDEX(M$331:M$342,$D802))</f>
        <v/>
      </c>
      <c r="N802" s="47">
        <f>N775*Settings!$C$13*(INDEX(N$331:N$342,$D802))</f>
        <v/>
      </c>
      <c r="O802" s="47">
        <f>O775*Settings!$C$13*(INDEX(O$331:O$342,$D802))</f>
        <v/>
      </c>
      <c r="P802" s="47">
        <f>P775*Settings!$C$13*(INDEX(P$331:P$342,$D802))</f>
        <v/>
      </c>
      <c r="Q802" s="47">
        <f>Q775*Settings!$C$13*(INDEX(Q$331:Q$342,$D802))</f>
        <v/>
      </c>
      <c r="R802" s="47">
        <f>R775*Settings!$C$13*(INDEX(R$331:R$342,$D802))</f>
        <v/>
      </c>
      <c r="S802" s="47">
        <f>S775*Settings!$C$13*(INDEX(S$331:S$342,$D802))</f>
        <v/>
      </c>
      <c r="T802" s="47">
        <f>T775*Settings!$C$13*(INDEX(T$331:T$342,$D802))</f>
        <v/>
      </c>
      <c r="U802" s="47">
        <f>U775*Settings!$C$13*(INDEX(U$331:U$342,$D802))</f>
        <v/>
      </c>
      <c r="V802" s="47">
        <f>V775*Settings!$C$13*(INDEX(V$331:V$342,$D802))</f>
        <v/>
      </c>
      <c r="W802" s="47">
        <f>W775*Settings!$C$13*(INDEX(W$331:W$342,$D802))</f>
        <v/>
      </c>
      <c r="X802" s="47">
        <f>X775*Settings!$C$13*(INDEX(X$331:X$342,$D802))</f>
        <v/>
      </c>
      <c r="Y802" s="47">
        <f>Y775*Settings!$C$13*(INDEX(Y$331:Y$342,$D802))</f>
        <v/>
      </c>
      <c r="Z802" s="47">
        <f>Z775*Settings!$C$13*(INDEX(Z$331:Z$342,$D802))</f>
        <v/>
      </c>
      <c r="AA802" s="47">
        <f>AA775*Settings!$C$13*(INDEX(AA$331:AA$342,$D802))</f>
        <v/>
      </c>
      <c r="AB802" s="47">
        <f>AB775*Settings!$C$13*(INDEX(AB$331:AB$342,$D802))</f>
        <v/>
      </c>
      <c r="AC802" s="47">
        <f>AC775*Settings!$C$13*(INDEX(AC$331:AC$342,$D802))</f>
        <v/>
      </c>
      <c r="AD802" s="58">
        <f>REVENUE(AD775,Settings!$C$13,INDEX(AD$331:AD$342,$D802))</f>
        <v/>
      </c>
      <c r="AF802" s="11">
        <f>LOWER(Settings!$C$4)&amp;".mit."&amp;$A802&amp;IF($C802="","","."&amp;$C802&amp;"."&amp;$B802)&amp;IF(INDEX(Variables!$D$5:$D$205,MATCH($A802,Variables!$A$5:$A$205,0))="","","."&amp;INDEX(Variables!$D$5:$D$205,MATCH($A802,Variables!$A$5:$A$205,0)))&amp;"."&amp;AF$5</f>
        <v/>
      </c>
      <c r="AG802" s="46">
        <f>AG775*Settings!$C$13*(INDEX(AG$331:AG$342,$D802))</f>
        <v/>
      </c>
      <c r="AH802" s="47">
        <f>AH775*Settings!$C$13*(INDEX(AH$331:AH$342,$D802))</f>
        <v/>
      </c>
      <c r="AI802" s="47">
        <f>AI775*Settings!$C$13*(INDEX(AI$331:AI$342,$D802))</f>
        <v/>
      </c>
      <c r="AJ802" s="47">
        <f>AJ775*Settings!$C$13*(INDEX(AJ$331:AJ$342,$D802))</f>
        <v/>
      </c>
      <c r="AK802" s="47">
        <f>AK775*Settings!$C$13*(INDEX(AK$331:AK$342,$D802))</f>
        <v/>
      </c>
      <c r="AL802" s="47">
        <f>AL775*Settings!$C$13*(INDEX(AL$331:AL$342,$D802))</f>
        <v/>
      </c>
      <c r="AM802" s="47">
        <f>AM775*Settings!$C$13*(INDEX(AM$331:AM$342,$D802))</f>
        <v/>
      </c>
      <c r="AN802" s="47">
        <f>AN775*Settings!$C$13*(INDEX(AN$331:AN$342,$D802))</f>
        <v/>
      </c>
      <c r="AO802" s="47">
        <f>AO775*Settings!$C$13*(INDEX(AO$331:AO$342,$D802))</f>
        <v/>
      </c>
      <c r="AP802" s="47">
        <f>AP775*Settings!$C$13*(INDEX(AP$331:AP$342,$D802))</f>
        <v/>
      </c>
      <c r="AQ802" s="47">
        <f>AQ775*Settings!$C$13*(INDEX(AQ$331:AQ$342,$D802))</f>
        <v/>
      </c>
      <c r="AR802" s="47">
        <f>AR775*Settings!$C$13*(INDEX(AR$331:AR$342,$D802))</f>
        <v/>
      </c>
      <c r="AS802" s="47">
        <f>AS775*Settings!$C$13*(INDEX(AS$331:AS$342,$D802))</f>
        <v/>
      </c>
      <c r="AT802" s="47">
        <f>AT775*Settings!$C$13*(INDEX(AT$331:AT$342,$D802))</f>
        <v/>
      </c>
      <c r="AU802" s="47">
        <f>AU775*Settings!$C$13*(INDEX(AU$331:AU$342,$D802))</f>
        <v/>
      </c>
      <c r="AV802" s="47">
        <f>AV775*Settings!$C$13*(INDEX(AV$331:AV$342,$D802))</f>
        <v/>
      </c>
      <c r="AW802" s="47">
        <f>AW775*Settings!$C$13*(INDEX(AW$331:AW$342,$D802))</f>
        <v/>
      </c>
      <c r="AX802" s="47">
        <f>AX775*Settings!$C$13*(INDEX(AX$331:AX$342,$D802))</f>
        <v/>
      </c>
      <c r="AY802" s="58">
        <f>REVENUE(AY775,Settings!$C$13,INDEX(AY$331:AY$342,$D802))</f>
        <v/>
      </c>
    </row>
    <row r="803" hidden="1" outlineLevel="2">
      <c r="A803" s="14" t="inlineStr">
        <is>
          <t>rsub</t>
        </is>
      </c>
      <c r="B803" s="14" t="inlineStr">
        <is>
          <t>lpg</t>
        </is>
      </c>
      <c r="C803" s="14" t="inlineStr">
        <is>
          <t>avi</t>
        </is>
      </c>
      <c r="D803" s="37">
        <f>INDEX(Inputs!$R$5:$R$132,MATCH($B803&amp;"|"&amp;$C803,Inputs!$A$5:$A$132,0))</f>
        <v/>
      </c>
      <c r="E803" s="36" t="n"/>
      <c r="F803" s="36" t="n"/>
      <c r="G803" s="36" t="n"/>
      <c r="H803" s="14">
        <f>INDEX(Variables!$B$5:$B$205,MATCH($A803,Variables!$A$5:$A$205,0))&amp;IF($C803="",""," | "&amp;INDEX(Mapping!$B$5:$B$26,MATCH($C803,Mapping!$A$5:$A$26,0))&amp;" | "&amp;INDEX(Mapping!$B$30:$B$46,MATCH($B803,Mapping!$A$30:$A$46,0)))</f>
        <v/>
      </c>
      <c r="I803" s="14">
        <f>INDEX(Variables!$C$5:$C$205,MATCH($A803,Variables!$A$5:$A$205,0))</f>
        <v/>
      </c>
      <c r="J803" s="14">
        <f>INDEX(Variables!$E$5:$E$205,MATCH($A803,Variables!$A$5:$A$205,0))</f>
        <v/>
      </c>
      <c r="K803" s="11">
        <f>LOWER(Settings!$C$4)&amp;".mit."&amp;$A803&amp;IF($C803="","","."&amp;$C803&amp;"."&amp;$B803)&amp;IF(INDEX(Variables!$D$5:$D$205,MATCH($A803,Variables!$A$5:$A$205,0))="","","."&amp;INDEX(Variables!$D$5:$D$205,MATCH($A803,Variables!$A$5:$A$205,0)))&amp;"."&amp;K$5</f>
        <v/>
      </c>
      <c r="L803" s="46">
        <f>L776*Settings!$C$13*(INDEX(L$331:L$342,$D803))</f>
        <v/>
      </c>
      <c r="M803" s="47">
        <f>M776*Settings!$C$13*(INDEX(M$331:M$342,$D803))</f>
        <v/>
      </c>
      <c r="N803" s="47">
        <f>N776*Settings!$C$13*(INDEX(N$331:N$342,$D803))</f>
        <v/>
      </c>
      <c r="O803" s="47">
        <f>O776*Settings!$C$13*(INDEX(O$331:O$342,$D803))</f>
        <v/>
      </c>
      <c r="P803" s="47">
        <f>P776*Settings!$C$13*(INDEX(P$331:P$342,$D803))</f>
        <v/>
      </c>
      <c r="Q803" s="47">
        <f>Q776*Settings!$C$13*(INDEX(Q$331:Q$342,$D803))</f>
        <v/>
      </c>
      <c r="R803" s="47">
        <f>R776*Settings!$C$13*(INDEX(R$331:R$342,$D803))</f>
        <v/>
      </c>
      <c r="S803" s="47">
        <f>S776*Settings!$C$13*(INDEX(S$331:S$342,$D803))</f>
        <v/>
      </c>
      <c r="T803" s="47">
        <f>T776*Settings!$C$13*(INDEX(T$331:T$342,$D803))</f>
        <v/>
      </c>
      <c r="U803" s="47">
        <f>U776*Settings!$C$13*(INDEX(U$331:U$342,$D803))</f>
        <v/>
      </c>
      <c r="V803" s="47">
        <f>V776*Settings!$C$13*(INDEX(V$331:V$342,$D803))</f>
        <v/>
      </c>
      <c r="W803" s="47">
        <f>W776*Settings!$C$13*(INDEX(W$331:W$342,$D803))</f>
        <v/>
      </c>
      <c r="X803" s="47">
        <f>X776*Settings!$C$13*(INDEX(X$331:X$342,$D803))</f>
        <v/>
      </c>
      <c r="Y803" s="47">
        <f>Y776*Settings!$C$13*(INDEX(Y$331:Y$342,$D803))</f>
        <v/>
      </c>
      <c r="Z803" s="47">
        <f>Z776*Settings!$C$13*(INDEX(Z$331:Z$342,$D803))</f>
        <v/>
      </c>
      <c r="AA803" s="47">
        <f>AA776*Settings!$C$13*(INDEX(AA$331:AA$342,$D803))</f>
        <v/>
      </c>
      <c r="AB803" s="47">
        <f>AB776*Settings!$C$13*(INDEX(AB$331:AB$342,$D803))</f>
        <v/>
      </c>
      <c r="AC803" s="47">
        <f>AC776*Settings!$C$13*(INDEX(AC$331:AC$342,$D803))</f>
        <v/>
      </c>
      <c r="AD803" s="58">
        <f>REVENUE(AD776,Settings!$C$13,INDEX(AD$331:AD$342,$D803))</f>
        <v/>
      </c>
      <c r="AF803" s="11">
        <f>LOWER(Settings!$C$4)&amp;".mit."&amp;$A803&amp;IF($C803="","","."&amp;$C803&amp;"."&amp;$B803)&amp;IF(INDEX(Variables!$D$5:$D$205,MATCH($A803,Variables!$A$5:$A$205,0))="","","."&amp;INDEX(Variables!$D$5:$D$205,MATCH($A803,Variables!$A$5:$A$205,0)))&amp;"."&amp;AF$5</f>
        <v/>
      </c>
      <c r="AG803" s="46">
        <f>AG776*Settings!$C$13*(INDEX(AG$331:AG$342,$D803))</f>
        <v/>
      </c>
      <c r="AH803" s="47">
        <f>AH776*Settings!$C$13*(INDEX(AH$331:AH$342,$D803))</f>
        <v/>
      </c>
      <c r="AI803" s="47">
        <f>AI776*Settings!$C$13*(INDEX(AI$331:AI$342,$D803))</f>
        <v/>
      </c>
      <c r="AJ803" s="47">
        <f>AJ776*Settings!$C$13*(INDEX(AJ$331:AJ$342,$D803))</f>
        <v/>
      </c>
      <c r="AK803" s="47">
        <f>AK776*Settings!$C$13*(INDEX(AK$331:AK$342,$D803))</f>
        <v/>
      </c>
      <c r="AL803" s="47">
        <f>AL776*Settings!$C$13*(INDEX(AL$331:AL$342,$D803))</f>
        <v/>
      </c>
      <c r="AM803" s="47">
        <f>AM776*Settings!$C$13*(INDEX(AM$331:AM$342,$D803))</f>
        <v/>
      </c>
      <c r="AN803" s="47">
        <f>AN776*Settings!$C$13*(INDEX(AN$331:AN$342,$D803))</f>
        <v/>
      </c>
      <c r="AO803" s="47">
        <f>AO776*Settings!$C$13*(INDEX(AO$331:AO$342,$D803))</f>
        <v/>
      </c>
      <c r="AP803" s="47">
        <f>AP776*Settings!$C$13*(INDEX(AP$331:AP$342,$D803))</f>
        <v/>
      </c>
      <c r="AQ803" s="47">
        <f>AQ776*Settings!$C$13*(INDEX(AQ$331:AQ$342,$D803))</f>
        <v/>
      </c>
      <c r="AR803" s="47">
        <f>AR776*Settings!$C$13*(INDEX(AR$331:AR$342,$D803))</f>
        <v/>
      </c>
      <c r="AS803" s="47">
        <f>AS776*Settings!$C$13*(INDEX(AS$331:AS$342,$D803))</f>
        <v/>
      </c>
      <c r="AT803" s="47">
        <f>AT776*Settings!$C$13*(INDEX(AT$331:AT$342,$D803))</f>
        <v/>
      </c>
      <c r="AU803" s="47">
        <f>AU776*Settings!$C$13*(INDEX(AU$331:AU$342,$D803))</f>
        <v/>
      </c>
      <c r="AV803" s="47">
        <f>AV776*Settings!$C$13*(INDEX(AV$331:AV$342,$D803))</f>
        <v/>
      </c>
      <c r="AW803" s="47">
        <f>AW776*Settings!$C$13*(INDEX(AW$331:AW$342,$D803))</f>
        <v/>
      </c>
      <c r="AX803" s="47">
        <f>AX776*Settings!$C$13*(INDEX(AX$331:AX$342,$D803))</f>
        <v/>
      </c>
      <c r="AY803" s="58">
        <f>REVENUE(AY776,Settings!$C$13,INDEX(AY$331:AY$342,$D803))</f>
        <v/>
      </c>
    </row>
    <row r="804" hidden="1" outlineLevel="2">
      <c r="A804" s="14" t="inlineStr">
        <is>
          <t>rsub</t>
        </is>
      </c>
      <c r="B804" s="14" t="inlineStr">
        <is>
          <t>ker</t>
        </is>
      </c>
      <c r="C804" s="14" t="inlineStr">
        <is>
          <t>avi</t>
        </is>
      </c>
      <c r="D804" s="37">
        <f>INDEX(Inputs!$R$5:$R$132,MATCH($B804&amp;"|"&amp;$C804,Inputs!$A$5:$A$132,0))</f>
        <v/>
      </c>
      <c r="E804" s="36" t="n"/>
      <c r="F804" s="36" t="n"/>
      <c r="G804" s="36" t="n"/>
      <c r="H804" s="14">
        <f>INDEX(Variables!$B$5:$B$205,MATCH($A804,Variables!$A$5:$A$205,0))&amp;IF($C804="",""," | "&amp;INDEX(Mapping!$B$5:$B$26,MATCH($C804,Mapping!$A$5:$A$26,0))&amp;" | "&amp;INDEX(Mapping!$B$30:$B$46,MATCH($B804,Mapping!$A$30:$A$46,0)))</f>
        <v/>
      </c>
      <c r="I804" s="14">
        <f>INDEX(Variables!$C$5:$C$205,MATCH($A804,Variables!$A$5:$A$205,0))</f>
        <v/>
      </c>
      <c r="J804" s="14">
        <f>INDEX(Variables!$E$5:$E$205,MATCH($A804,Variables!$A$5:$A$205,0))</f>
        <v/>
      </c>
      <c r="K804" s="11">
        <f>LOWER(Settings!$C$4)&amp;".mit."&amp;$A804&amp;IF($C804="","","."&amp;$C804&amp;"."&amp;$B804)&amp;IF(INDEX(Variables!$D$5:$D$205,MATCH($A804,Variables!$A$5:$A$205,0))="","","."&amp;INDEX(Variables!$D$5:$D$205,MATCH($A804,Variables!$A$5:$A$205,0)))&amp;"."&amp;K$5</f>
        <v/>
      </c>
      <c r="L804" s="46">
        <f>L777*Settings!$C$13*(INDEX(L$331:L$342,$D804))</f>
        <v/>
      </c>
      <c r="M804" s="47">
        <f>M777*Settings!$C$13*(INDEX(M$331:M$342,$D804))</f>
        <v/>
      </c>
      <c r="N804" s="47">
        <f>N777*Settings!$C$13*(INDEX(N$331:N$342,$D804))</f>
        <v/>
      </c>
      <c r="O804" s="47">
        <f>O777*Settings!$C$13*(INDEX(O$331:O$342,$D804))</f>
        <v/>
      </c>
      <c r="P804" s="47">
        <f>P777*Settings!$C$13*(INDEX(P$331:P$342,$D804))</f>
        <v/>
      </c>
      <c r="Q804" s="47">
        <f>Q777*Settings!$C$13*(INDEX(Q$331:Q$342,$D804))</f>
        <v/>
      </c>
      <c r="R804" s="47">
        <f>R777*Settings!$C$13*(INDEX(R$331:R$342,$D804))</f>
        <v/>
      </c>
      <c r="S804" s="47">
        <f>S777*Settings!$C$13*(INDEX(S$331:S$342,$D804))</f>
        <v/>
      </c>
      <c r="T804" s="47">
        <f>T777*Settings!$C$13*(INDEX(T$331:T$342,$D804))</f>
        <v/>
      </c>
      <c r="U804" s="47">
        <f>U777*Settings!$C$13*(INDEX(U$331:U$342,$D804))</f>
        <v/>
      </c>
      <c r="V804" s="47">
        <f>V777*Settings!$C$13*(INDEX(V$331:V$342,$D804))</f>
        <v/>
      </c>
      <c r="W804" s="47">
        <f>W777*Settings!$C$13*(INDEX(W$331:W$342,$D804))</f>
        <v/>
      </c>
      <c r="X804" s="47">
        <f>X777*Settings!$C$13*(INDEX(X$331:X$342,$D804))</f>
        <v/>
      </c>
      <c r="Y804" s="47">
        <f>Y777*Settings!$C$13*(INDEX(Y$331:Y$342,$D804))</f>
        <v/>
      </c>
      <c r="Z804" s="47">
        <f>Z777*Settings!$C$13*(INDEX(Z$331:Z$342,$D804))</f>
        <v/>
      </c>
      <c r="AA804" s="47">
        <f>AA777*Settings!$C$13*(INDEX(AA$331:AA$342,$D804))</f>
        <v/>
      </c>
      <c r="AB804" s="47">
        <f>AB777*Settings!$C$13*(INDEX(AB$331:AB$342,$D804))</f>
        <v/>
      </c>
      <c r="AC804" s="47">
        <f>AC777*Settings!$C$13*(INDEX(AC$331:AC$342,$D804))</f>
        <v/>
      </c>
      <c r="AD804" s="58">
        <f>REVENUE(AD777,Settings!$C$13,INDEX(AD$331:AD$342,$D804))</f>
        <v/>
      </c>
      <c r="AF804" s="11">
        <f>LOWER(Settings!$C$4)&amp;".mit."&amp;$A804&amp;IF($C804="","","."&amp;$C804&amp;"."&amp;$B804)&amp;IF(INDEX(Variables!$D$5:$D$205,MATCH($A804,Variables!$A$5:$A$205,0))="","","."&amp;INDEX(Variables!$D$5:$D$205,MATCH($A804,Variables!$A$5:$A$205,0)))&amp;"."&amp;AF$5</f>
        <v/>
      </c>
      <c r="AG804" s="46">
        <f>AG777*Settings!$C$13*(INDEX(AG$331:AG$342,$D804))</f>
        <v/>
      </c>
      <c r="AH804" s="47">
        <f>AH777*Settings!$C$13*(INDEX(AH$331:AH$342,$D804))</f>
        <v/>
      </c>
      <c r="AI804" s="47">
        <f>AI777*Settings!$C$13*(INDEX(AI$331:AI$342,$D804))</f>
        <v/>
      </c>
      <c r="AJ804" s="47">
        <f>AJ777*Settings!$C$13*(INDEX(AJ$331:AJ$342,$D804))</f>
        <v/>
      </c>
      <c r="AK804" s="47">
        <f>AK777*Settings!$C$13*(INDEX(AK$331:AK$342,$D804))</f>
        <v/>
      </c>
      <c r="AL804" s="47">
        <f>AL777*Settings!$C$13*(INDEX(AL$331:AL$342,$D804))</f>
        <v/>
      </c>
      <c r="AM804" s="47">
        <f>AM777*Settings!$C$13*(INDEX(AM$331:AM$342,$D804))</f>
        <v/>
      </c>
      <c r="AN804" s="47">
        <f>AN777*Settings!$C$13*(INDEX(AN$331:AN$342,$D804))</f>
        <v/>
      </c>
      <c r="AO804" s="47">
        <f>AO777*Settings!$C$13*(INDEX(AO$331:AO$342,$D804))</f>
        <v/>
      </c>
      <c r="AP804" s="47">
        <f>AP777*Settings!$C$13*(INDEX(AP$331:AP$342,$D804))</f>
        <v/>
      </c>
      <c r="AQ804" s="47">
        <f>AQ777*Settings!$C$13*(INDEX(AQ$331:AQ$342,$D804))</f>
        <v/>
      </c>
      <c r="AR804" s="47">
        <f>AR777*Settings!$C$13*(INDEX(AR$331:AR$342,$D804))</f>
        <v/>
      </c>
      <c r="AS804" s="47">
        <f>AS777*Settings!$C$13*(INDEX(AS$331:AS$342,$D804))</f>
        <v/>
      </c>
      <c r="AT804" s="47">
        <f>AT777*Settings!$C$13*(INDEX(AT$331:AT$342,$D804))</f>
        <v/>
      </c>
      <c r="AU804" s="47">
        <f>AU777*Settings!$C$13*(INDEX(AU$331:AU$342,$D804))</f>
        <v/>
      </c>
      <c r="AV804" s="47">
        <f>AV777*Settings!$C$13*(INDEX(AV$331:AV$342,$D804))</f>
        <v/>
      </c>
      <c r="AW804" s="47">
        <f>AW777*Settings!$C$13*(INDEX(AW$331:AW$342,$D804))</f>
        <v/>
      </c>
      <c r="AX804" s="47">
        <f>AX777*Settings!$C$13*(INDEX(AX$331:AX$342,$D804))</f>
        <v/>
      </c>
      <c r="AY804" s="58">
        <f>REVENUE(AY777,Settings!$C$13,INDEX(AY$331:AY$342,$D804))</f>
        <v/>
      </c>
    </row>
    <row r="805" hidden="1" outlineLevel="2">
      <c r="A805" s="14" t="inlineStr">
        <is>
          <t>rsub</t>
        </is>
      </c>
      <c r="B805" s="14" t="inlineStr">
        <is>
          <t>oop</t>
        </is>
      </c>
      <c r="C805" s="14" t="inlineStr">
        <is>
          <t>avi</t>
        </is>
      </c>
      <c r="D805" s="37">
        <f>INDEX(Inputs!$R$5:$R$132,MATCH($B805&amp;"|"&amp;$C805,Inputs!$A$5:$A$132,0))</f>
        <v/>
      </c>
      <c r="E805" s="36" t="n"/>
      <c r="F805" s="36" t="n"/>
      <c r="G805" s="36" t="n"/>
      <c r="H805" s="14">
        <f>INDEX(Variables!$B$5:$B$205,MATCH($A805,Variables!$A$5:$A$205,0))&amp;IF($C805="",""," | "&amp;INDEX(Mapping!$B$5:$B$26,MATCH($C805,Mapping!$A$5:$A$26,0))&amp;" | "&amp;INDEX(Mapping!$B$30:$B$46,MATCH($B805,Mapping!$A$30:$A$46,0)))</f>
        <v/>
      </c>
      <c r="I805" s="14">
        <f>INDEX(Variables!$C$5:$C$205,MATCH($A805,Variables!$A$5:$A$205,0))</f>
        <v/>
      </c>
      <c r="J805" s="14">
        <f>INDEX(Variables!$E$5:$E$205,MATCH($A805,Variables!$A$5:$A$205,0))</f>
        <v/>
      </c>
      <c r="K805" s="11">
        <f>LOWER(Settings!$C$4)&amp;".mit."&amp;$A805&amp;IF($C805="","","."&amp;$C805&amp;"."&amp;$B805)&amp;IF(INDEX(Variables!$D$5:$D$205,MATCH($A805,Variables!$A$5:$A$205,0))="","","."&amp;INDEX(Variables!$D$5:$D$205,MATCH($A805,Variables!$A$5:$A$205,0)))&amp;"."&amp;K$5</f>
        <v/>
      </c>
      <c r="L805" s="46">
        <f>L778*Settings!$C$13*(INDEX(L$331:L$342,$D805))</f>
        <v/>
      </c>
      <c r="M805" s="47">
        <f>M778*Settings!$C$13*(INDEX(M$331:M$342,$D805))</f>
        <v/>
      </c>
      <c r="N805" s="47">
        <f>N778*Settings!$C$13*(INDEX(N$331:N$342,$D805))</f>
        <v/>
      </c>
      <c r="O805" s="47">
        <f>O778*Settings!$C$13*(INDEX(O$331:O$342,$D805))</f>
        <v/>
      </c>
      <c r="P805" s="47">
        <f>P778*Settings!$C$13*(INDEX(P$331:P$342,$D805))</f>
        <v/>
      </c>
      <c r="Q805" s="47">
        <f>Q778*Settings!$C$13*(INDEX(Q$331:Q$342,$D805))</f>
        <v/>
      </c>
      <c r="R805" s="47">
        <f>R778*Settings!$C$13*(INDEX(R$331:R$342,$D805))</f>
        <v/>
      </c>
      <c r="S805" s="47">
        <f>S778*Settings!$C$13*(INDEX(S$331:S$342,$D805))</f>
        <v/>
      </c>
      <c r="T805" s="47">
        <f>T778*Settings!$C$13*(INDEX(T$331:T$342,$D805))</f>
        <v/>
      </c>
      <c r="U805" s="47">
        <f>U778*Settings!$C$13*(INDEX(U$331:U$342,$D805))</f>
        <v/>
      </c>
      <c r="V805" s="47">
        <f>V778*Settings!$C$13*(INDEX(V$331:V$342,$D805))</f>
        <v/>
      </c>
      <c r="W805" s="47">
        <f>W778*Settings!$C$13*(INDEX(W$331:W$342,$D805))</f>
        <v/>
      </c>
      <c r="X805" s="47">
        <f>X778*Settings!$C$13*(INDEX(X$331:X$342,$D805))</f>
        <v/>
      </c>
      <c r="Y805" s="47">
        <f>Y778*Settings!$C$13*(INDEX(Y$331:Y$342,$D805))</f>
        <v/>
      </c>
      <c r="Z805" s="47">
        <f>Z778*Settings!$C$13*(INDEX(Z$331:Z$342,$D805))</f>
        <v/>
      </c>
      <c r="AA805" s="47">
        <f>AA778*Settings!$C$13*(INDEX(AA$331:AA$342,$D805))</f>
        <v/>
      </c>
      <c r="AB805" s="47">
        <f>AB778*Settings!$C$13*(INDEX(AB$331:AB$342,$D805))</f>
        <v/>
      </c>
      <c r="AC805" s="47">
        <f>AC778*Settings!$C$13*(INDEX(AC$331:AC$342,$D805))</f>
        <v/>
      </c>
      <c r="AD805" s="58">
        <f>REVENUE(AD778,Settings!$C$13,INDEX(AD$331:AD$342,$D805))</f>
        <v/>
      </c>
      <c r="AF805" s="11">
        <f>LOWER(Settings!$C$4)&amp;".mit."&amp;$A805&amp;IF($C805="","","."&amp;$C805&amp;"."&amp;$B805)&amp;IF(INDEX(Variables!$D$5:$D$205,MATCH($A805,Variables!$A$5:$A$205,0))="","","."&amp;INDEX(Variables!$D$5:$D$205,MATCH($A805,Variables!$A$5:$A$205,0)))&amp;"."&amp;AF$5</f>
        <v/>
      </c>
      <c r="AG805" s="46">
        <f>AG778*Settings!$C$13*(INDEX(AG$331:AG$342,$D805))</f>
        <v/>
      </c>
      <c r="AH805" s="47">
        <f>AH778*Settings!$C$13*(INDEX(AH$331:AH$342,$D805))</f>
        <v/>
      </c>
      <c r="AI805" s="47">
        <f>AI778*Settings!$C$13*(INDEX(AI$331:AI$342,$D805))</f>
        <v/>
      </c>
      <c r="AJ805" s="47">
        <f>AJ778*Settings!$C$13*(INDEX(AJ$331:AJ$342,$D805))</f>
        <v/>
      </c>
      <c r="AK805" s="47">
        <f>AK778*Settings!$C$13*(INDEX(AK$331:AK$342,$D805))</f>
        <v/>
      </c>
      <c r="AL805" s="47">
        <f>AL778*Settings!$C$13*(INDEX(AL$331:AL$342,$D805))</f>
        <v/>
      </c>
      <c r="AM805" s="47">
        <f>AM778*Settings!$C$13*(INDEX(AM$331:AM$342,$D805))</f>
        <v/>
      </c>
      <c r="AN805" s="47">
        <f>AN778*Settings!$C$13*(INDEX(AN$331:AN$342,$D805))</f>
        <v/>
      </c>
      <c r="AO805" s="47">
        <f>AO778*Settings!$C$13*(INDEX(AO$331:AO$342,$D805))</f>
        <v/>
      </c>
      <c r="AP805" s="47">
        <f>AP778*Settings!$C$13*(INDEX(AP$331:AP$342,$D805))</f>
        <v/>
      </c>
      <c r="AQ805" s="47">
        <f>AQ778*Settings!$C$13*(INDEX(AQ$331:AQ$342,$D805))</f>
        <v/>
      </c>
      <c r="AR805" s="47">
        <f>AR778*Settings!$C$13*(INDEX(AR$331:AR$342,$D805))</f>
        <v/>
      </c>
      <c r="AS805" s="47">
        <f>AS778*Settings!$C$13*(INDEX(AS$331:AS$342,$D805))</f>
        <v/>
      </c>
      <c r="AT805" s="47">
        <f>AT778*Settings!$C$13*(INDEX(AT$331:AT$342,$D805))</f>
        <v/>
      </c>
      <c r="AU805" s="47">
        <f>AU778*Settings!$C$13*(INDEX(AU$331:AU$342,$D805))</f>
        <v/>
      </c>
      <c r="AV805" s="47">
        <f>AV778*Settings!$C$13*(INDEX(AV$331:AV$342,$D805))</f>
        <v/>
      </c>
      <c r="AW805" s="47">
        <f>AW778*Settings!$C$13*(INDEX(AW$331:AW$342,$D805))</f>
        <v/>
      </c>
      <c r="AX805" s="47">
        <f>AX778*Settings!$C$13*(INDEX(AX$331:AX$342,$D805))</f>
        <v/>
      </c>
      <c r="AY805" s="58">
        <f>REVENUE(AY778,Settings!$C$13,INDEX(AY$331:AY$342,$D805))</f>
        <v/>
      </c>
    </row>
    <row r="806" hidden="1" outlineLevel="2">
      <c r="A806" s="14" t="inlineStr">
        <is>
          <t>rsub</t>
        </is>
      </c>
      <c r="B806" s="14" t="inlineStr">
        <is>
          <t>bio</t>
        </is>
      </c>
      <c r="C806" s="14" t="inlineStr">
        <is>
          <t>avi</t>
        </is>
      </c>
      <c r="D806" s="37">
        <f>INDEX(Inputs!$R$5:$R$132,MATCH($B806&amp;"|"&amp;$C806,Inputs!$A$5:$A$132,0))</f>
        <v/>
      </c>
      <c r="E806" s="36" t="n"/>
      <c r="F806" s="36" t="n"/>
      <c r="G806" s="36" t="n"/>
      <c r="H806" s="14">
        <f>INDEX(Variables!$B$5:$B$205,MATCH($A806,Variables!$A$5:$A$205,0))&amp;IF($C806="",""," | "&amp;INDEX(Mapping!$B$5:$B$26,MATCH($C806,Mapping!$A$5:$A$26,0))&amp;" | "&amp;INDEX(Mapping!$B$30:$B$46,MATCH($B806,Mapping!$A$30:$A$46,0)))</f>
        <v/>
      </c>
      <c r="I806" s="14">
        <f>INDEX(Variables!$C$5:$C$205,MATCH($A806,Variables!$A$5:$A$205,0))</f>
        <v/>
      </c>
      <c r="J806" s="14">
        <f>INDEX(Variables!$E$5:$E$205,MATCH($A806,Variables!$A$5:$A$205,0))</f>
        <v/>
      </c>
      <c r="K806" s="11">
        <f>LOWER(Settings!$C$4)&amp;".mit."&amp;$A806&amp;IF($C806="","","."&amp;$C806&amp;"."&amp;$B806)&amp;IF(INDEX(Variables!$D$5:$D$205,MATCH($A806,Variables!$A$5:$A$205,0))="","","."&amp;INDEX(Variables!$D$5:$D$205,MATCH($A806,Variables!$A$5:$A$205,0)))&amp;"."&amp;K$5</f>
        <v/>
      </c>
      <c r="L806" s="46">
        <f>L779*Settings!$C$13*(INDEX(L$331:L$342,$D806))</f>
        <v/>
      </c>
      <c r="M806" s="47">
        <f>M779*Settings!$C$13*(INDEX(M$331:M$342,$D806))</f>
        <v/>
      </c>
      <c r="N806" s="47">
        <f>N779*Settings!$C$13*(INDEX(N$331:N$342,$D806))</f>
        <v/>
      </c>
      <c r="O806" s="47">
        <f>O779*Settings!$C$13*(INDEX(O$331:O$342,$D806))</f>
        <v/>
      </c>
      <c r="P806" s="47">
        <f>P779*Settings!$C$13*(INDEX(P$331:P$342,$D806))</f>
        <v/>
      </c>
      <c r="Q806" s="47">
        <f>Q779*Settings!$C$13*(INDEX(Q$331:Q$342,$D806))</f>
        <v/>
      </c>
      <c r="R806" s="47">
        <f>R779*Settings!$C$13*(INDEX(R$331:R$342,$D806))</f>
        <v/>
      </c>
      <c r="S806" s="47">
        <f>S779*Settings!$C$13*(INDEX(S$331:S$342,$D806))</f>
        <v/>
      </c>
      <c r="T806" s="47">
        <f>T779*Settings!$C$13*(INDEX(T$331:T$342,$D806))</f>
        <v/>
      </c>
      <c r="U806" s="47">
        <f>U779*Settings!$C$13*(INDEX(U$331:U$342,$D806))</f>
        <v/>
      </c>
      <c r="V806" s="47">
        <f>V779*Settings!$C$13*(INDEX(V$331:V$342,$D806))</f>
        <v/>
      </c>
      <c r="W806" s="47">
        <f>W779*Settings!$C$13*(INDEX(W$331:W$342,$D806))</f>
        <v/>
      </c>
      <c r="X806" s="47">
        <f>X779*Settings!$C$13*(INDEX(X$331:X$342,$D806))</f>
        <v/>
      </c>
      <c r="Y806" s="47">
        <f>Y779*Settings!$C$13*(INDEX(Y$331:Y$342,$D806))</f>
        <v/>
      </c>
      <c r="Z806" s="47">
        <f>Z779*Settings!$C$13*(INDEX(Z$331:Z$342,$D806))</f>
        <v/>
      </c>
      <c r="AA806" s="47">
        <f>AA779*Settings!$C$13*(INDEX(AA$331:AA$342,$D806))</f>
        <v/>
      </c>
      <c r="AB806" s="47">
        <f>AB779*Settings!$C$13*(INDEX(AB$331:AB$342,$D806))</f>
        <v/>
      </c>
      <c r="AC806" s="47">
        <f>AC779*Settings!$C$13*(INDEX(AC$331:AC$342,$D806))</f>
        <v/>
      </c>
      <c r="AD806" s="58">
        <f>REVENUE(AD779,Settings!$C$13,INDEX(AD$331:AD$342,$D806))</f>
        <v/>
      </c>
      <c r="AF806" s="11">
        <f>LOWER(Settings!$C$4)&amp;".mit."&amp;$A806&amp;IF($C806="","","."&amp;$C806&amp;"."&amp;$B806)&amp;IF(INDEX(Variables!$D$5:$D$205,MATCH($A806,Variables!$A$5:$A$205,0))="","","."&amp;INDEX(Variables!$D$5:$D$205,MATCH($A806,Variables!$A$5:$A$205,0)))&amp;"."&amp;AF$5</f>
        <v/>
      </c>
      <c r="AG806" s="46">
        <f>AG779*Settings!$C$13*(INDEX(AG$331:AG$342,$D806))</f>
        <v/>
      </c>
      <c r="AH806" s="47">
        <f>AH779*Settings!$C$13*(INDEX(AH$331:AH$342,$D806))</f>
        <v/>
      </c>
      <c r="AI806" s="47">
        <f>AI779*Settings!$C$13*(INDEX(AI$331:AI$342,$D806))</f>
        <v/>
      </c>
      <c r="AJ806" s="47">
        <f>AJ779*Settings!$C$13*(INDEX(AJ$331:AJ$342,$D806))</f>
        <v/>
      </c>
      <c r="AK806" s="47">
        <f>AK779*Settings!$C$13*(INDEX(AK$331:AK$342,$D806))</f>
        <v/>
      </c>
      <c r="AL806" s="47">
        <f>AL779*Settings!$C$13*(INDEX(AL$331:AL$342,$D806))</f>
        <v/>
      </c>
      <c r="AM806" s="47">
        <f>AM779*Settings!$C$13*(INDEX(AM$331:AM$342,$D806))</f>
        <v/>
      </c>
      <c r="AN806" s="47">
        <f>AN779*Settings!$C$13*(INDEX(AN$331:AN$342,$D806))</f>
        <v/>
      </c>
      <c r="AO806" s="47">
        <f>AO779*Settings!$C$13*(INDEX(AO$331:AO$342,$D806))</f>
        <v/>
      </c>
      <c r="AP806" s="47">
        <f>AP779*Settings!$C$13*(INDEX(AP$331:AP$342,$D806))</f>
        <v/>
      </c>
      <c r="AQ806" s="47">
        <f>AQ779*Settings!$C$13*(INDEX(AQ$331:AQ$342,$D806))</f>
        <v/>
      </c>
      <c r="AR806" s="47">
        <f>AR779*Settings!$C$13*(INDEX(AR$331:AR$342,$D806))</f>
        <v/>
      </c>
      <c r="AS806" s="47">
        <f>AS779*Settings!$C$13*(INDEX(AS$331:AS$342,$D806))</f>
        <v/>
      </c>
      <c r="AT806" s="47">
        <f>AT779*Settings!$C$13*(INDEX(AT$331:AT$342,$D806))</f>
        <v/>
      </c>
      <c r="AU806" s="47">
        <f>AU779*Settings!$C$13*(INDEX(AU$331:AU$342,$D806))</f>
        <v/>
      </c>
      <c r="AV806" s="47">
        <f>AV779*Settings!$C$13*(INDEX(AV$331:AV$342,$D806))</f>
        <v/>
      </c>
      <c r="AW806" s="47">
        <f>AW779*Settings!$C$13*(INDEX(AW$331:AW$342,$D806))</f>
        <v/>
      </c>
      <c r="AX806" s="47">
        <f>AX779*Settings!$C$13*(INDEX(AX$331:AX$342,$D806))</f>
        <v/>
      </c>
      <c r="AY806" s="58">
        <f>REVENUE(AY779,Settings!$C$13,INDEX(AY$331:AY$342,$D806))</f>
        <v/>
      </c>
    </row>
    <row r="807" hidden="1" outlineLevel="2"/>
    <row r="808" hidden="1" outlineLevel="2">
      <c r="A808" s="14" t="inlineStr">
        <is>
          <t>rnew</t>
        </is>
      </c>
      <c r="B808" s="14" t="inlineStr">
        <is>
          <t>coa</t>
        </is>
      </c>
      <c r="C808" s="14" t="inlineStr">
        <is>
          <t>avi</t>
        </is>
      </c>
      <c r="D808" s="37">
        <f>INDEX(Inputs!$S$5:$S$132,MATCH($B808&amp;"|"&amp;$C808,Inputs!$A$5:$A$132,0))</f>
        <v/>
      </c>
      <c r="E808" s="36" t="n"/>
      <c r="F808" s="36" t="n"/>
      <c r="G808" s="36" t="n"/>
      <c r="H808" s="14">
        <f>INDEX(Variables!$B$5:$B$205,MATCH($A808,Variables!$A$5:$A$205,0))&amp;IF($C808="",""," | "&amp;INDEX(Mapping!$B$5:$B$26,MATCH($C808,Mapping!$A$5:$A$26,0))&amp;" | "&amp;INDEX(Mapping!$B$30:$B$46,MATCH($B808,Mapping!$A$30:$A$46,0)))</f>
        <v/>
      </c>
      <c r="I808" s="14">
        <f>INDEX(Variables!$C$5:$C$205,MATCH($A808,Variables!$A$5:$A$205,0))</f>
        <v/>
      </c>
      <c r="J808" s="14">
        <f>INDEX(Variables!$E$5:$E$205,MATCH($A808,Variables!$A$5:$A$205,0))</f>
        <v/>
      </c>
      <c r="K808" s="11">
        <f>LOWER(Settings!$C$4)&amp;".mit."&amp;$A808&amp;IF($C808="","","."&amp;$C808&amp;"."&amp;$B808)&amp;IF(INDEX(Variables!$D$5:$D$205,MATCH($A808,Variables!$A$5:$A$205,0))="","","."&amp;INDEX(Variables!$D$5:$D$205,MATCH($A808,Variables!$A$5:$A$205,0)))&amp;"."&amp;K$5</f>
        <v/>
      </c>
      <c r="L808" s="46">
        <f>L772*Settings!$C$13*(L718+L736+L727*L$195+L745*$D808)</f>
        <v/>
      </c>
      <c r="M808" s="47">
        <f>M772*Settings!$C$13*(M718+M736+M727*M$195+M745*$D808)</f>
        <v/>
      </c>
      <c r="N808" s="47">
        <f>N772*Settings!$C$13*(N718+N736+N727*N$195+N745*$D808)</f>
        <v/>
      </c>
      <c r="O808" s="47">
        <f>O772*Settings!$C$13*(O718+O736+O727*O$195+O745*$D808)</f>
        <v/>
      </c>
      <c r="P808" s="47">
        <f>P772*Settings!$C$13*(P718+P736+P727*P$195+P745*$D808)</f>
        <v/>
      </c>
      <c r="Q808" s="47">
        <f>Q772*Settings!$C$13*(Q718+Q736+Q727*Q$195+Q745*$D808)</f>
        <v/>
      </c>
      <c r="R808" s="47">
        <f>R772*Settings!$C$13*(R718+R736+R727*R$195+R745*$D808)</f>
        <v/>
      </c>
      <c r="S808" s="47">
        <f>S772*Settings!$C$13*(S718+S736+S727*S$195+S745*$D808)</f>
        <v/>
      </c>
      <c r="T808" s="47">
        <f>T772*Settings!$C$13*(T718+T736+T727*T$195+T745*$D808)</f>
        <v/>
      </c>
      <c r="U808" s="47">
        <f>U772*Settings!$C$13*(U718+U736+U727*U$195+U745*$D808)</f>
        <v/>
      </c>
      <c r="V808" s="47">
        <f>V772*Settings!$C$13*(V718+V736+V727*V$195+V745*$D808)</f>
        <v/>
      </c>
      <c r="W808" s="47">
        <f>W772*Settings!$C$13*(W718+W736+W727*W$195+W745*$D808)</f>
        <v/>
      </c>
      <c r="X808" s="47">
        <f>X772*Settings!$C$13*(X718+X736+X727*X$195+X745*$D808)</f>
        <v/>
      </c>
      <c r="Y808" s="47">
        <f>Y772*Settings!$C$13*(Y718+Y736+Y727*Y$195+Y745*$D808)</f>
        <v/>
      </c>
      <c r="Z808" s="47">
        <f>Z772*Settings!$C$13*(Z718+Z736+Z727*Z$195+Z745*$D808)</f>
        <v/>
      </c>
      <c r="AA808" s="47">
        <f>AA772*Settings!$C$13*(AA718+AA736+AA727*AA$195+AA745*$D808)</f>
        <v/>
      </c>
      <c r="AB808" s="47">
        <f>AB772*Settings!$C$13*(AB718+AB736+AB727*AB$195+AB745*$D808)</f>
        <v/>
      </c>
      <c r="AC808" s="47">
        <f>AC772*Settings!$C$13*(AC718+AC736+AC727*AC$195+AC745*$D808)</f>
        <v/>
      </c>
      <c r="AD808" s="58">
        <f>REVENUE(AD772,Settings!$C$13,NEWREVRATE(AD718,AD736,AD727,AD$195,AD745,$D808))</f>
        <v/>
      </c>
      <c r="AF808" s="11">
        <f>LOWER(Settings!$C$4)&amp;".mit."&amp;$A808&amp;IF($C808="","","."&amp;$C808&amp;"."&amp;$B808)&amp;IF(INDEX(Variables!$D$5:$D$205,MATCH($A808,Variables!$A$5:$A$205,0))="","","."&amp;INDEX(Variables!$D$5:$D$205,MATCH($A808,Variables!$A$5:$A$205,0)))&amp;"."&amp;AF$5</f>
        <v/>
      </c>
      <c r="AG808" s="46">
        <f>AG772*Settings!$C$13*(AG718+AG736+AG727*AG$195+AG745*$D808)</f>
        <v/>
      </c>
      <c r="AH808" s="47">
        <f>AH772*Settings!$C$13*(AH718+AH736+AH727*AH$195+AH745*$D808)</f>
        <v/>
      </c>
      <c r="AI808" s="47">
        <f>AI772*Settings!$C$13*(AI718+AI736+AI727*AI$195+AI745*$D808)</f>
        <v/>
      </c>
      <c r="AJ808" s="47">
        <f>AJ772*Settings!$C$13*(AJ718+AJ736+AJ727*AJ$195+AJ745*$D808)</f>
        <v/>
      </c>
      <c r="AK808" s="47">
        <f>AK772*Settings!$C$13*(AK718+AK736+AK727*AK$195+AK745*$D808)</f>
        <v/>
      </c>
      <c r="AL808" s="47">
        <f>AL772*Settings!$C$13*(AL718+AL736+AL727*AL$195+AL745*$D808)</f>
        <v/>
      </c>
      <c r="AM808" s="47">
        <f>AM772*Settings!$C$13*(AM718+AM736+AM727*AM$195+AM745*$D808)</f>
        <v/>
      </c>
      <c r="AN808" s="47">
        <f>AN772*Settings!$C$13*(AN718+AN736+AN727*AN$195+AN745*$D808)</f>
        <v/>
      </c>
      <c r="AO808" s="47">
        <f>AO772*Settings!$C$13*(AO718+AO736+AO727*AO$195+AO745*$D808)</f>
        <v/>
      </c>
      <c r="AP808" s="47">
        <f>AP772*Settings!$C$13*(AP718+AP736+AP727*AP$195+AP745*$D808)</f>
        <v/>
      </c>
      <c r="AQ808" s="47">
        <f>AQ772*Settings!$C$13*(AQ718+AQ736+AQ727*AQ$195+AQ745*$D808)</f>
        <v/>
      </c>
      <c r="AR808" s="47">
        <f>AR772*Settings!$C$13*(AR718+AR736+AR727*AR$195+AR745*$D808)</f>
        <v/>
      </c>
      <c r="AS808" s="47">
        <f>AS772*Settings!$C$13*(AS718+AS736+AS727*AS$195+AS745*$D808)</f>
        <v/>
      </c>
      <c r="AT808" s="47">
        <f>AT772*Settings!$C$13*(AT718+AT736+AT727*AT$195+AT745*$D808)</f>
        <v/>
      </c>
      <c r="AU808" s="47">
        <f>AU772*Settings!$C$13*(AU718+AU736+AU727*AU$195+AU745*$D808)</f>
        <v/>
      </c>
      <c r="AV808" s="47">
        <f>AV772*Settings!$C$13*(AV718+AV736+AV727*AV$195+AV745*$D808)</f>
        <v/>
      </c>
      <c r="AW808" s="47">
        <f>AW772*Settings!$C$13*(AW718+AW736+AW727*AW$195+AW745*$D808)</f>
        <v/>
      </c>
      <c r="AX808" s="47">
        <f>AX772*Settings!$C$13*(AX718+AX736+AX727*AX$195+AX745*$D808)</f>
        <v/>
      </c>
      <c r="AY808" s="58">
        <f>REVENUE(AY772,Settings!$C$13,NEWREVRATE(AY718,AY736,AY727,AY$195,AY745,$D808))</f>
        <v/>
      </c>
    </row>
    <row r="809" hidden="1" outlineLevel="2">
      <c r="A809" s="14" t="inlineStr">
        <is>
          <t>rnew</t>
        </is>
      </c>
      <c r="B809" s="14" t="inlineStr">
        <is>
          <t>nga</t>
        </is>
      </c>
      <c r="C809" s="14" t="inlineStr">
        <is>
          <t>avi</t>
        </is>
      </c>
      <c r="D809" s="37">
        <f>INDEX(Inputs!$S$5:$S$132,MATCH($B809&amp;"|"&amp;$C809,Inputs!$A$5:$A$132,0))</f>
        <v/>
      </c>
      <c r="E809" s="36" t="n"/>
      <c r="F809" s="36" t="n"/>
      <c r="G809" s="36" t="n"/>
      <c r="H809" s="14">
        <f>INDEX(Variables!$B$5:$B$205,MATCH($A809,Variables!$A$5:$A$205,0))&amp;IF($C809="",""," | "&amp;INDEX(Mapping!$B$5:$B$26,MATCH($C809,Mapping!$A$5:$A$26,0))&amp;" | "&amp;INDEX(Mapping!$B$30:$B$46,MATCH($B809,Mapping!$A$30:$A$46,0)))</f>
        <v/>
      </c>
      <c r="I809" s="14">
        <f>INDEX(Variables!$C$5:$C$205,MATCH($A809,Variables!$A$5:$A$205,0))</f>
        <v/>
      </c>
      <c r="J809" s="14">
        <f>INDEX(Variables!$E$5:$E$205,MATCH($A809,Variables!$A$5:$A$205,0))</f>
        <v/>
      </c>
      <c r="K809" s="11">
        <f>LOWER(Settings!$C$4)&amp;".mit."&amp;$A809&amp;IF($C809="","","."&amp;$C809&amp;"."&amp;$B809)&amp;IF(INDEX(Variables!$D$5:$D$205,MATCH($A809,Variables!$A$5:$A$205,0))="","","."&amp;INDEX(Variables!$D$5:$D$205,MATCH($A809,Variables!$A$5:$A$205,0)))&amp;"."&amp;K$5</f>
        <v/>
      </c>
      <c r="L809" s="46">
        <f>L773*Settings!$C$13*(L719+L737+L728*L$195+L746*$D809)</f>
        <v/>
      </c>
      <c r="M809" s="47">
        <f>M773*Settings!$C$13*(M719+M737+M728*M$195+M746*$D809)</f>
        <v/>
      </c>
      <c r="N809" s="47">
        <f>N773*Settings!$C$13*(N719+N737+N728*N$195+N746*$D809)</f>
        <v/>
      </c>
      <c r="O809" s="47">
        <f>O773*Settings!$C$13*(O719+O737+O728*O$195+O746*$D809)</f>
        <v/>
      </c>
      <c r="P809" s="47">
        <f>P773*Settings!$C$13*(P719+P737+P728*P$195+P746*$D809)</f>
        <v/>
      </c>
      <c r="Q809" s="47">
        <f>Q773*Settings!$C$13*(Q719+Q737+Q728*Q$195+Q746*$D809)</f>
        <v/>
      </c>
      <c r="R809" s="47">
        <f>R773*Settings!$C$13*(R719+R737+R728*R$195+R746*$D809)</f>
        <v/>
      </c>
      <c r="S809" s="47">
        <f>S773*Settings!$C$13*(S719+S737+S728*S$195+S746*$D809)</f>
        <v/>
      </c>
      <c r="T809" s="47">
        <f>T773*Settings!$C$13*(T719+T737+T728*T$195+T746*$D809)</f>
        <v/>
      </c>
      <c r="U809" s="47">
        <f>U773*Settings!$C$13*(U719+U737+U728*U$195+U746*$D809)</f>
        <v/>
      </c>
      <c r="V809" s="47">
        <f>V773*Settings!$C$13*(V719+V737+V728*V$195+V746*$D809)</f>
        <v/>
      </c>
      <c r="W809" s="47">
        <f>W773*Settings!$C$13*(W719+W737+W728*W$195+W746*$D809)</f>
        <v/>
      </c>
      <c r="X809" s="47">
        <f>X773*Settings!$C$13*(X719+X737+X728*X$195+X746*$D809)</f>
        <v/>
      </c>
      <c r="Y809" s="47">
        <f>Y773*Settings!$C$13*(Y719+Y737+Y728*Y$195+Y746*$D809)</f>
        <v/>
      </c>
      <c r="Z809" s="47">
        <f>Z773*Settings!$C$13*(Z719+Z737+Z728*Z$195+Z746*$D809)</f>
        <v/>
      </c>
      <c r="AA809" s="47">
        <f>AA773*Settings!$C$13*(AA719+AA737+AA728*AA$195+AA746*$D809)</f>
        <v/>
      </c>
      <c r="AB809" s="47">
        <f>AB773*Settings!$C$13*(AB719+AB737+AB728*AB$195+AB746*$D809)</f>
        <v/>
      </c>
      <c r="AC809" s="47">
        <f>AC773*Settings!$C$13*(AC719+AC737+AC728*AC$195+AC746*$D809)</f>
        <v/>
      </c>
      <c r="AD809" s="58">
        <f>REVENUE(AD773,Settings!$C$13,NEWREVRATE(AD719,AD737,AD728,AD$195,AD746,$D809))</f>
        <v/>
      </c>
      <c r="AF809" s="11">
        <f>LOWER(Settings!$C$4)&amp;".mit."&amp;$A809&amp;IF($C809="","","."&amp;$C809&amp;"."&amp;$B809)&amp;IF(INDEX(Variables!$D$5:$D$205,MATCH($A809,Variables!$A$5:$A$205,0))="","","."&amp;INDEX(Variables!$D$5:$D$205,MATCH($A809,Variables!$A$5:$A$205,0)))&amp;"."&amp;AF$5</f>
        <v/>
      </c>
      <c r="AG809" s="46">
        <f>AG773*Settings!$C$13*(AG719+AG737+AG728*AG$195+AG746*$D809)</f>
        <v/>
      </c>
      <c r="AH809" s="47">
        <f>AH773*Settings!$C$13*(AH719+AH737+AH728*AH$195+AH746*$D809)</f>
        <v/>
      </c>
      <c r="AI809" s="47">
        <f>AI773*Settings!$C$13*(AI719+AI737+AI728*AI$195+AI746*$D809)</f>
        <v/>
      </c>
      <c r="AJ809" s="47">
        <f>AJ773*Settings!$C$13*(AJ719+AJ737+AJ728*AJ$195+AJ746*$D809)</f>
        <v/>
      </c>
      <c r="AK809" s="47">
        <f>AK773*Settings!$C$13*(AK719+AK737+AK728*AK$195+AK746*$D809)</f>
        <v/>
      </c>
      <c r="AL809" s="47">
        <f>AL773*Settings!$C$13*(AL719+AL737+AL728*AL$195+AL746*$D809)</f>
        <v/>
      </c>
      <c r="AM809" s="47">
        <f>AM773*Settings!$C$13*(AM719+AM737+AM728*AM$195+AM746*$D809)</f>
        <v/>
      </c>
      <c r="AN809" s="47">
        <f>AN773*Settings!$C$13*(AN719+AN737+AN728*AN$195+AN746*$D809)</f>
        <v/>
      </c>
      <c r="AO809" s="47">
        <f>AO773*Settings!$C$13*(AO719+AO737+AO728*AO$195+AO746*$D809)</f>
        <v/>
      </c>
      <c r="AP809" s="47">
        <f>AP773*Settings!$C$13*(AP719+AP737+AP728*AP$195+AP746*$D809)</f>
        <v/>
      </c>
      <c r="AQ809" s="47">
        <f>AQ773*Settings!$C$13*(AQ719+AQ737+AQ728*AQ$195+AQ746*$D809)</f>
        <v/>
      </c>
      <c r="AR809" s="47">
        <f>AR773*Settings!$C$13*(AR719+AR737+AR728*AR$195+AR746*$D809)</f>
        <v/>
      </c>
      <c r="AS809" s="47">
        <f>AS773*Settings!$C$13*(AS719+AS737+AS728*AS$195+AS746*$D809)</f>
        <v/>
      </c>
      <c r="AT809" s="47">
        <f>AT773*Settings!$C$13*(AT719+AT737+AT728*AT$195+AT746*$D809)</f>
        <v/>
      </c>
      <c r="AU809" s="47">
        <f>AU773*Settings!$C$13*(AU719+AU737+AU728*AU$195+AU746*$D809)</f>
        <v/>
      </c>
      <c r="AV809" s="47">
        <f>AV773*Settings!$C$13*(AV719+AV737+AV728*AV$195+AV746*$D809)</f>
        <v/>
      </c>
      <c r="AW809" s="47">
        <f>AW773*Settings!$C$13*(AW719+AW737+AW728*AW$195+AW746*$D809)</f>
        <v/>
      </c>
      <c r="AX809" s="47">
        <f>AX773*Settings!$C$13*(AX719+AX737+AX728*AX$195+AX746*$D809)</f>
        <v/>
      </c>
      <c r="AY809" s="58">
        <f>REVENUE(AY773,Settings!$C$13,NEWREVRATE(AY719,AY737,AY728,AY$195,AY746,$D809))</f>
        <v/>
      </c>
    </row>
    <row r="810" hidden="1" outlineLevel="2">
      <c r="A810" s="14" t="inlineStr">
        <is>
          <t>rnew</t>
        </is>
      </c>
      <c r="B810" s="14" t="inlineStr">
        <is>
          <t>gso</t>
        </is>
      </c>
      <c r="C810" s="14" t="inlineStr">
        <is>
          <t>avi</t>
        </is>
      </c>
      <c r="D810" s="37">
        <f>INDEX(Inputs!$S$5:$S$132,MATCH($B810&amp;"|"&amp;$C810,Inputs!$A$5:$A$132,0))</f>
        <v/>
      </c>
      <c r="E810" s="36" t="n"/>
      <c r="F810" s="36" t="n"/>
      <c r="G810" s="36" t="n"/>
      <c r="H810" s="14">
        <f>INDEX(Variables!$B$5:$B$205,MATCH($A810,Variables!$A$5:$A$205,0))&amp;IF($C810="",""," | "&amp;INDEX(Mapping!$B$5:$B$26,MATCH($C810,Mapping!$A$5:$A$26,0))&amp;" | "&amp;INDEX(Mapping!$B$30:$B$46,MATCH($B810,Mapping!$A$30:$A$46,0)))</f>
        <v/>
      </c>
      <c r="I810" s="14">
        <f>INDEX(Variables!$C$5:$C$205,MATCH($A810,Variables!$A$5:$A$205,0))</f>
        <v/>
      </c>
      <c r="J810" s="14">
        <f>INDEX(Variables!$E$5:$E$205,MATCH($A810,Variables!$A$5:$A$205,0))</f>
        <v/>
      </c>
      <c r="K810" s="11">
        <f>LOWER(Settings!$C$4)&amp;".mit."&amp;$A810&amp;IF($C810="","","."&amp;$C810&amp;"."&amp;$B810)&amp;IF(INDEX(Variables!$D$5:$D$205,MATCH($A810,Variables!$A$5:$A$205,0))="","","."&amp;INDEX(Variables!$D$5:$D$205,MATCH($A810,Variables!$A$5:$A$205,0)))&amp;"."&amp;K$5</f>
        <v/>
      </c>
      <c r="L810" s="46">
        <f>L774*Settings!$C$13*(L720+L738+L729*L$195+L747*$D810)</f>
        <v/>
      </c>
      <c r="M810" s="47">
        <f>M774*Settings!$C$13*(M720+M738+M729*M$195+M747*$D810)</f>
        <v/>
      </c>
      <c r="N810" s="47">
        <f>N774*Settings!$C$13*(N720+N738+N729*N$195+N747*$D810)</f>
        <v/>
      </c>
      <c r="O810" s="47">
        <f>O774*Settings!$C$13*(O720+O738+O729*O$195+O747*$D810)</f>
        <v/>
      </c>
      <c r="P810" s="47">
        <f>P774*Settings!$C$13*(P720+P738+P729*P$195+P747*$D810)</f>
        <v/>
      </c>
      <c r="Q810" s="47">
        <f>Q774*Settings!$C$13*(Q720+Q738+Q729*Q$195+Q747*$D810)</f>
        <v/>
      </c>
      <c r="R810" s="47">
        <f>R774*Settings!$C$13*(R720+R738+R729*R$195+R747*$D810)</f>
        <v/>
      </c>
      <c r="S810" s="47">
        <f>S774*Settings!$C$13*(S720+S738+S729*S$195+S747*$D810)</f>
        <v/>
      </c>
      <c r="T810" s="47">
        <f>T774*Settings!$C$13*(T720+T738+T729*T$195+T747*$D810)</f>
        <v/>
      </c>
      <c r="U810" s="47">
        <f>U774*Settings!$C$13*(U720+U738+U729*U$195+U747*$D810)</f>
        <v/>
      </c>
      <c r="V810" s="47">
        <f>V774*Settings!$C$13*(V720+V738+V729*V$195+V747*$D810)</f>
        <v/>
      </c>
      <c r="W810" s="47">
        <f>W774*Settings!$C$13*(W720+W738+W729*W$195+W747*$D810)</f>
        <v/>
      </c>
      <c r="X810" s="47">
        <f>X774*Settings!$C$13*(X720+X738+X729*X$195+X747*$D810)</f>
        <v/>
      </c>
      <c r="Y810" s="47">
        <f>Y774*Settings!$C$13*(Y720+Y738+Y729*Y$195+Y747*$D810)</f>
        <v/>
      </c>
      <c r="Z810" s="47">
        <f>Z774*Settings!$C$13*(Z720+Z738+Z729*Z$195+Z747*$D810)</f>
        <v/>
      </c>
      <c r="AA810" s="47">
        <f>AA774*Settings!$C$13*(AA720+AA738+AA729*AA$195+AA747*$D810)</f>
        <v/>
      </c>
      <c r="AB810" s="47">
        <f>AB774*Settings!$C$13*(AB720+AB738+AB729*AB$195+AB747*$D810)</f>
        <v/>
      </c>
      <c r="AC810" s="47">
        <f>AC774*Settings!$C$13*(AC720+AC738+AC729*AC$195+AC747*$D810)</f>
        <v/>
      </c>
      <c r="AD810" s="58">
        <f>REVENUE(AD774,Settings!$C$13,NEWREVRATE(AD720,AD738,AD729,AD$195,AD747,$D810))</f>
        <v/>
      </c>
      <c r="AF810" s="11">
        <f>LOWER(Settings!$C$4)&amp;".mit."&amp;$A810&amp;IF($C810="","","."&amp;$C810&amp;"."&amp;$B810)&amp;IF(INDEX(Variables!$D$5:$D$205,MATCH($A810,Variables!$A$5:$A$205,0))="","","."&amp;INDEX(Variables!$D$5:$D$205,MATCH($A810,Variables!$A$5:$A$205,0)))&amp;"."&amp;AF$5</f>
        <v/>
      </c>
      <c r="AG810" s="46">
        <f>AG774*Settings!$C$13*(AG720+AG738+AG729*AG$195+AG747*$D810)</f>
        <v/>
      </c>
      <c r="AH810" s="47">
        <f>AH774*Settings!$C$13*(AH720+AH738+AH729*AH$195+AH747*$D810)</f>
        <v/>
      </c>
      <c r="AI810" s="47">
        <f>AI774*Settings!$C$13*(AI720+AI738+AI729*AI$195+AI747*$D810)</f>
        <v/>
      </c>
      <c r="AJ810" s="47">
        <f>AJ774*Settings!$C$13*(AJ720+AJ738+AJ729*AJ$195+AJ747*$D810)</f>
        <v/>
      </c>
      <c r="AK810" s="47">
        <f>AK774*Settings!$C$13*(AK720+AK738+AK729*AK$195+AK747*$D810)</f>
        <v/>
      </c>
      <c r="AL810" s="47">
        <f>AL774*Settings!$C$13*(AL720+AL738+AL729*AL$195+AL747*$D810)</f>
        <v/>
      </c>
      <c r="AM810" s="47">
        <f>AM774*Settings!$C$13*(AM720+AM738+AM729*AM$195+AM747*$D810)</f>
        <v/>
      </c>
      <c r="AN810" s="47">
        <f>AN774*Settings!$C$13*(AN720+AN738+AN729*AN$195+AN747*$D810)</f>
        <v/>
      </c>
      <c r="AO810" s="47">
        <f>AO774*Settings!$C$13*(AO720+AO738+AO729*AO$195+AO747*$D810)</f>
        <v/>
      </c>
      <c r="AP810" s="47">
        <f>AP774*Settings!$C$13*(AP720+AP738+AP729*AP$195+AP747*$D810)</f>
        <v/>
      </c>
      <c r="AQ810" s="47">
        <f>AQ774*Settings!$C$13*(AQ720+AQ738+AQ729*AQ$195+AQ747*$D810)</f>
        <v/>
      </c>
      <c r="AR810" s="47">
        <f>AR774*Settings!$C$13*(AR720+AR738+AR729*AR$195+AR747*$D810)</f>
        <v/>
      </c>
      <c r="AS810" s="47">
        <f>AS774*Settings!$C$13*(AS720+AS738+AS729*AS$195+AS747*$D810)</f>
        <v/>
      </c>
      <c r="AT810" s="47">
        <f>AT774*Settings!$C$13*(AT720+AT738+AT729*AT$195+AT747*$D810)</f>
        <v/>
      </c>
      <c r="AU810" s="47">
        <f>AU774*Settings!$C$13*(AU720+AU738+AU729*AU$195+AU747*$D810)</f>
        <v/>
      </c>
      <c r="AV810" s="47">
        <f>AV774*Settings!$C$13*(AV720+AV738+AV729*AV$195+AV747*$D810)</f>
        <v/>
      </c>
      <c r="AW810" s="47">
        <f>AW774*Settings!$C$13*(AW720+AW738+AW729*AW$195+AW747*$D810)</f>
        <v/>
      </c>
      <c r="AX810" s="47">
        <f>AX774*Settings!$C$13*(AX720+AX738+AX729*AX$195+AX747*$D810)</f>
        <v/>
      </c>
      <c r="AY810" s="58">
        <f>REVENUE(AY774,Settings!$C$13,NEWREVRATE(AY720,AY738,AY729,AY$195,AY747,$D810))</f>
        <v/>
      </c>
    </row>
    <row r="811" hidden="1" outlineLevel="2">
      <c r="A811" s="14" t="inlineStr">
        <is>
          <t>rnew</t>
        </is>
      </c>
      <c r="B811" s="14" t="inlineStr">
        <is>
          <t>die</t>
        </is>
      </c>
      <c r="C811" s="14" t="inlineStr">
        <is>
          <t>avi</t>
        </is>
      </c>
      <c r="D811" s="37">
        <f>INDEX(Inputs!$S$5:$S$132,MATCH($B811&amp;"|"&amp;$C811,Inputs!$A$5:$A$132,0))</f>
        <v/>
      </c>
      <c r="E811" s="36" t="n"/>
      <c r="F811" s="36" t="n"/>
      <c r="G811" s="36" t="n"/>
      <c r="H811" s="14">
        <f>INDEX(Variables!$B$5:$B$205,MATCH($A811,Variables!$A$5:$A$205,0))&amp;IF($C811="",""," | "&amp;INDEX(Mapping!$B$5:$B$26,MATCH($C811,Mapping!$A$5:$A$26,0))&amp;" | "&amp;INDEX(Mapping!$B$30:$B$46,MATCH($B811,Mapping!$A$30:$A$46,0)))</f>
        <v/>
      </c>
      <c r="I811" s="14">
        <f>INDEX(Variables!$C$5:$C$205,MATCH($A811,Variables!$A$5:$A$205,0))</f>
        <v/>
      </c>
      <c r="J811" s="14">
        <f>INDEX(Variables!$E$5:$E$205,MATCH($A811,Variables!$A$5:$A$205,0))</f>
        <v/>
      </c>
      <c r="K811" s="11">
        <f>LOWER(Settings!$C$4)&amp;".mit."&amp;$A811&amp;IF($C811="","","."&amp;$C811&amp;"."&amp;$B811)&amp;IF(INDEX(Variables!$D$5:$D$205,MATCH($A811,Variables!$A$5:$A$205,0))="","","."&amp;INDEX(Variables!$D$5:$D$205,MATCH($A811,Variables!$A$5:$A$205,0)))&amp;"."&amp;K$5</f>
        <v/>
      </c>
      <c r="L811" s="46">
        <f>L775*Settings!$C$13*(L721+L739+L730*L$195+L748*$D811)</f>
        <v/>
      </c>
      <c r="M811" s="47">
        <f>M775*Settings!$C$13*(M721+M739+M730*M$195+M748*$D811)</f>
        <v/>
      </c>
      <c r="N811" s="47">
        <f>N775*Settings!$C$13*(N721+N739+N730*N$195+N748*$D811)</f>
        <v/>
      </c>
      <c r="O811" s="47">
        <f>O775*Settings!$C$13*(O721+O739+O730*O$195+O748*$D811)</f>
        <v/>
      </c>
      <c r="P811" s="47">
        <f>P775*Settings!$C$13*(P721+P739+P730*P$195+P748*$D811)</f>
        <v/>
      </c>
      <c r="Q811" s="47">
        <f>Q775*Settings!$C$13*(Q721+Q739+Q730*Q$195+Q748*$D811)</f>
        <v/>
      </c>
      <c r="R811" s="47">
        <f>R775*Settings!$C$13*(R721+R739+R730*R$195+R748*$D811)</f>
        <v/>
      </c>
      <c r="S811" s="47">
        <f>S775*Settings!$C$13*(S721+S739+S730*S$195+S748*$D811)</f>
        <v/>
      </c>
      <c r="T811" s="47">
        <f>T775*Settings!$C$13*(T721+T739+T730*T$195+T748*$D811)</f>
        <v/>
      </c>
      <c r="U811" s="47">
        <f>U775*Settings!$C$13*(U721+U739+U730*U$195+U748*$D811)</f>
        <v/>
      </c>
      <c r="V811" s="47">
        <f>V775*Settings!$C$13*(V721+V739+V730*V$195+V748*$D811)</f>
        <v/>
      </c>
      <c r="W811" s="47">
        <f>W775*Settings!$C$13*(W721+W739+W730*W$195+W748*$D811)</f>
        <v/>
      </c>
      <c r="X811" s="47">
        <f>X775*Settings!$C$13*(X721+X739+X730*X$195+X748*$D811)</f>
        <v/>
      </c>
      <c r="Y811" s="47">
        <f>Y775*Settings!$C$13*(Y721+Y739+Y730*Y$195+Y748*$D811)</f>
        <v/>
      </c>
      <c r="Z811" s="47">
        <f>Z775*Settings!$C$13*(Z721+Z739+Z730*Z$195+Z748*$D811)</f>
        <v/>
      </c>
      <c r="AA811" s="47">
        <f>AA775*Settings!$C$13*(AA721+AA739+AA730*AA$195+AA748*$D811)</f>
        <v/>
      </c>
      <c r="AB811" s="47">
        <f>AB775*Settings!$C$13*(AB721+AB739+AB730*AB$195+AB748*$D811)</f>
        <v/>
      </c>
      <c r="AC811" s="47">
        <f>AC775*Settings!$C$13*(AC721+AC739+AC730*AC$195+AC748*$D811)</f>
        <v/>
      </c>
      <c r="AD811" s="58">
        <f>REVENUE(AD775,Settings!$C$13,NEWREVRATE(AD721,AD739,AD730,AD$195,AD748,$D811))</f>
        <v/>
      </c>
      <c r="AF811" s="11">
        <f>LOWER(Settings!$C$4)&amp;".mit."&amp;$A811&amp;IF($C811="","","."&amp;$C811&amp;"."&amp;$B811)&amp;IF(INDEX(Variables!$D$5:$D$205,MATCH($A811,Variables!$A$5:$A$205,0))="","","."&amp;INDEX(Variables!$D$5:$D$205,MATCH($A811,Variables!$A$5:$A$205,0)))&amp;"."&amp;AF$5</f>
        <v/>
      </c>
      <c r="AG811" s="46">
        <f>AG775*Settings!$C$13*(AG721+AG739+AG730*AG$195+AG748*$D811)</f>
        <v/>
      </c>
      <c r="AH811" s="47">
        <f>AH775*Settings!$C$13*(AH721+AH739+AH730*AH$195+AH748*$D811)</f>
        <v/>
      </c>
      <c r="AI811" s="47">
        <f>AI775*Settings!$C$13*(AI721+AI739+AI730*AI$195+AI748*$D811)</f>
        <v/>
      </c>
      <c r="AJ811" s="47">
        <f>AJ775*Settings!$C$13*(AJ721+AJ739+AJ730*AJ$195+AJ748*$D811)</f>
        <v/>
      </c>
      <c r="AK811" s="47">
        <f>AK775*Settings!$C$13*(AK721+AK739+AK730*AK$195+AK748*$D811)</f>
        <v/>
      </c>
      <c r="AL811" s="47">
        <f>AL775*Settings!$C$13*(AL721+AL739+AL730*AL$195+AL748*$D811)</f>
        <v/>
      </c>
      <c r="AM811" s="47">
        <f>AM775*Settings!$C$13*(AM721+AM739+AM730*AM$195+AM748*$D811)</f>
        <v/>
      </c>
      <c r="AN811" s="47">
        <f>AN775*Settings!$C$13*(AN721+AN739+AN730*AN$195+AN748*$D811)</f>
        <v/>
      </c>
      <c r="AO811" s="47">
        <f>AO775*Settings!$C$13*(AO721+AO739+AO730*AO$195+AO748*$D811)</f>
        <v/>
      </c>
      <c r="AP811" s="47">
        <f>AP775*Settings!$C$13*(AP721+AP739+AP730*AP$195+AP748*$D811)</f>
        <v/>
      </c>
      <c r="AQ811" s="47">
        <f>AQ775*Settings!$C$13*(AQ721+AQ739+AQ730*AQ$195+AQ748*$D811)</f>
        <v/>
      </c>
      <c r="AR811" s="47">
        <f>AR775*Settings!$C$13*(AR721+AR739+AR730*AR$195+AR748*$D811)</f>
        <v/>
      </c>
      <c r="AS811" s="47">
        <f>AS775*Settings!$C$13*(AS721+AS739+AS730*AS$195+AS748*$D811)</f>
        <v/>
      </c>
      <c r="AT811" s="47">
        <f>AT775*Settings!$C$13*(AT721+AT739+AT730*AT$195+AT748*$D811)</f>
        <v/>
      </c>
      <c r="AU811" s="47">
        <f>AU775*Settings!$C$13*(AU721+AU739+AU730*AU$195+AU748*$D811)</f>
        <v/>
      </c>
      <c r="AV811" s="47">
        <f>AV775*Settings!$C$13*(AV721+AV739+AV730*AV$195+AV748*$D811)</f>
        <v/>
      </c>
      <c r="AW811" s="47">
        <f>AW775*Settings!$C$13*(AW721+AW739+AW730*AW$195+AW748*$D811)</f>
        <v/>
      </c>
      <c r="AX811" s="47">
        <f>AX775*Settings!$C$13*(AX721+AX739+AX730*AX$195+AX748*$D811)</f>
        <v/>
      </c>
      <c r="AY811" s="58">
        <f>REVENUE(AY775,Settings!$C$13,NEWREVRATE(AY721,AY739,AY730,AY$195,AY748,$D811))</f>
        <v/>
      </c>
    </row>
    <row r="812" hidden="1" outlineLevel="2">
      <c r="A812" s="14" t="inlineStr">
        <is>
          <t>rnew</t>
        </is>
      </c>
      <c r="B812" s="14" t="inlineStr">
        <is>
          <t>lpg</t>
        </is>
      </c>
      <c r="C812" s="14" t="inlineStr">
        <is>
          <t>avi</t>
        </is>
      </c>
      <c r="D812" s="37">
        <f>INDEX(Inputs!$S$5:$S$132,MATCH($B812&amp;"|"&amp;$C812,Inputs!$A$5:$A$132,0))</f>
        <v/>
      </c>
      <c r="E812" s="36" t="n"/>
      <c r="F812" s="36" t="n"/>
      <c r="G812" s="36" t="n"/>
      <c r="H812" s="14">
        <f>INDEX(Variables!$B$5:$B$205,MATCH($A812,Variables!$A$5:$A$205,0))&amp;IF($C812="",""," | "&amp;INDEX(Mapping!$B$5:$B$26,MATCH($C812,Mapping!$A$5:$A$26,0))&amp;" | "&amp;INDEX(Mapping!$B$30:$B$46,MATCH($B812,Mapping!$A$30:$A$46,0)))</f>
        <v/>
      </c>
      <c r="I812" s="14">
        <f>INDEX(Variables!$C$5:$C$205,MATCH($A812,Variables!$A$5:$A$205,0))</f>
        <v/>
      </c>
      <c r="J812" s="14">
        <f>INDEX(Variables!$E$5:$E$205,MATCH($A812,Variables!$A$5:$A$205,0))</f>
        <v/>
      </c>
      <c r="K812" s="11">
        <f>LOWER(Settings!$C$4)&amp;".mit."&amp;$A812&amp;IF($C812="","","."&amp;$C812&amp;"."&amp;$B812)&amp;IF(INDEX(Variables!$D$5:$D$205,MATCH($A812,Variables!$A$5:$A$205,0))="","","."&amp;INDEX(Variables!$D$5:$D$205,MATCH($A812,Variables!$A$5:$A$205,0)))&amp;"."&amp;K$5</f>
        <v/>
      </c>
      <c r="L812" s="46">
        <f>L776*Settings!$C$13*(L722+L740+L731*L$195+L749*$D812)</f>
        <v/>
      </c>
      <c r="M812" s="47">
        <f>M776*Settings!$C$13*(M722+M740+M731*M$195+M749*$D812)</f>
        <v/>
      </c>
      <c r="N812" s="47">
        <f>N776*Settings!$C$13*(N722+N740+N731*N$195+N749*$D812)</f>
        <v/>
      </c>
      <c r="O812" s="47">
        <f>O776*Settings!$C$13*(O722+O740+O731*O$195+O749*$D812)</f>
        <v/>
      </c>
      <c r="P812" s="47">
        <f>P776*Settings!$C$13*(P722+P740+P731*P$195+P749*$D812)</f>
        <v/>
      </c>
      <c r="Q812" s="47">
        <f>Q776*Settings!$C$13*(Q722+Q740+Q731*Q$195+Q749*$D812)</f>
        <v/>
      </c>
      <c r="R812" s="47">
        <f>R776*Settings!$C$13*(R722+R740+R731*R$195+R749*$D812)</f>
        <v/>
      </c>
      <c r="S812" s="47">
        <f>S776*Settings!$C$13*(S722+S740+S731*S$195+S749*$D812)</f>
        <v/>
      </c>
      <c r="T812" s="47">
        <f>T776*Settings!$C$13*(T722+T740+T731*T$195+T749*$D812)</f>
        <v/>
      </c>
      <c r="U812" s="47">
        <f>U776*Settings!$C$13*(U722+U740+U731*U$195+U749*$D812)</f>
        <v/>
      </c>
      <c r="V812" s="47">
        <f>V776*Settings!$C$13*(V722+V740+V731*V$195+V749*$D812)</f>
        <v/>
      </c>
      <c r="W812" s="47">
        <f>W776*Settings!$C$13*(W722+W740+W731*W$195+W749*$D812)</f>
        <v/>
      </c>
      <c r="X812" s="47">
        <f>X776*Settings!$C$13*(X722+X740+X731*X$195+X749*$D812)</f>
        <v/>
      </c>
      <c r="Y812" s="47">
        <f>Y776*Settings!$C$13*(Y722+Y740+Y731*Y$195+Y749*$D812)</f>
        <v/>
      </c>
      <c r="Z812" s="47">
        <f>Z776*Settings!$C$13*(Z722+Z740+Z731*Z$195+Z749*$D812)</f>
        <v/>
      </c>
      <c r="AA812" s="47">
        <f>AA776*Settings!$C$13*(AA722+AA740+AA731*AA$195+AA749*$D812)</f>
        <v/>
      </c>
      <c r="AB812" s="47">
        <f>AB776*Settings!$C$13*(AB722+AB740+AB731*AB$195+AB749*$D812)</f>
        <v/>
      </c>
      <c r="AC812" s="47">
        <f>AC776*Settings!$C$13*(AC722+AC740+AC731*AC$195+AC749*$D812)</f>
        <v/>
      </c>
      <c r="AD812" s="58">
        <f>REVENUE(AD776,Settings!$C$13,NEWREVRATE(AD722,AD740,AD731,AD$195,AD749,$D812))</f>
        <v/>
      </c>
      <c r="AF812" s="11">
        <f>LOWER(Settings!$C$4)&amp;".mit."&amp;$A812&amp;IF($C812="","","."&amp;$C812&amp;"."&amp;$B812)&amp;IF(INDEX(Variables!$D$5:$D$205,MATCH($A812,Variables!$A$5:$A$205,0))="","","."&amp;INDEX(Variables!$D$5:$D$205,MATCH($A812,Variables!$A$5:$A$205,0)))&amp;"."&amp;AF$5</f>
        <v/>
      </c>
      <c r="AG812" s="46">
        <f>AG776*Settings!$C$13*(AG722+AG740+AG731*AG$195+AG749*$D812)</f>
        <v/>
      </c>
      <c r="AH812" s="47">
        <f>AH776*Settings!$C$13*(AH722+AH740+AH731*AH$195+AH749*$D812)</f>
        <v/>
      </c>
      <c r="AI812" s="47">
        <f>AI776*Settings!$C$13*(AI722+AI740+AI731*AI$195+AI749*$D812)</f>
        <v/>
      </c>
      <c r="AJ812" s="47">
        <f>AJ776*Settings!$C$13*(AJ722+AJ740+AJ731*AJ$195+AJ749*$D812)</f>
        <v/>
      </c>
      <c r="AK812" s="47">
        <f>AK776*Settings!$C$13*(AK722+AK740+AK731*AK$195+AK749*$D812)</f>
        <v/>
      </c>
      <c r="AL812" s="47">
        <f>AL776*Settings!$C$13*(AL722+AL740+AL731*AL$195+AL749*$D812)</f>
        <v/>
      </c>
      <c r="AM812" s="47">
        <f>AM776*Settings!$C$13*(AM722+AM740+AM731*AM$195+AM749*$D812)</f>
        <v/>
      </c>
      <c r="AN812" s="47">
        <f>AN776*Settings!$C$13*(AN722+AN740+AN731*AN$195+AN749*$D812)</f>
        <v/>
      </c>
      <c r="AO812" s="47">
        <f>AO776*Settings!$C$13*(AO722+AO740+AO731*AO$195+AO749*$D812)</f>
        <v/>
      </c>
      <c r="AP812" s="47">
        <f>AP776*Settings!$C$13*(AP722+AP740+AP731*AP$195+AP749*$D812)</f>
        <v/>
      </c>
      <c r="AQ812" s="47">
        <f>AQ776*Settings!$C$13*(AQ722+AQ740+AQ731*AQ$195+AQ749*$D812)</f>
        <v/>
      </c>
      <c r="AR812" s="47">
        <f>AR776*Settings!$C$13*(AR722+AR740+AR731*AR$195+AR749*$D812)</f>
        <v/>
      </c>
      <c r="AS812" s="47">
        <f>AS776*Settings!$C$13*(AS722+AS740+AS731*AS$195+AS749*$D812)</f>
        <v/>
      </c>
      <c r="AT812" s="47">
        <f>AT776*Settings!$C$13*(AT722+AT740+AT731*AT$195+AT749*$D812)</f>
        <v/>
      </c>
      <c r="AU812" s="47">
        <f>AU776*Settings!$C$13*(AU722+AU740+AU731*AU$195+AU749*$D812)</f>
        <v/>
      </c>
      <c r="AV812" s="47">
        <f>AV776*Settings!$C$13*(AV722+AV740+AV731*AV$195+AV749*$D812)</f>
        <v/>
      </c>
      <c r="AW812" s="47">
        <f>AW776*Settings!$C$13*(AW722+AW740+AW731*AW$195+AW749*$D812)</f>
        <v/>
      </c>
      <c r="AX812" s="47">
        <f>AX776*Settings!$C$13*(AX722+AX740+AX731*AX$195+AX749*$D812)</f>
        <v/>
      </c>
      <c r="AY812" s="58">
        <f>REVENUE(AY776,Settings!$C$13,NEWREVRATE(AY722,AY740,AY731,AY$195,AY749,$D812))</f>
        <v/>
      </c>
    </row>
    <row r="813" hidden="1" outlineLevel="2">
      <c r="A813" s="14" t="inlineStr">
        <is>
          <t>rnew</t>
        </is>
      </c>
      <c r="B813" s="14" t="inlineStr">
        <is>
          <t>ker</t>
        </is>
      </c>
      <c r="C813" s="14" t="inlineStr">
        <is>
          <t>avi</t>
        </is>
      </c>
      <c r="D813" s="37">
        <f>INDEX(Inputs!$S$5:$S$132,MATCH($B813&amp;"|"&amp;$C813,Inputs!$A$5:$A$132,0))</f>
        <v/>
      </c>
      <c r="E813" s="36" t="n"/>
      <c r="F813" s="36" t="n"/>
      <c r="G813" s="36" t="n"/>
      <c r="H813" s="14">
        <f>INDEX(Variables!$B$5:$B$205,MATCH($A813,Variables!$A$5:$A$205,0))&amp;IF($C813="",""," | "&amp;INDEX(Mapping!$B$5:$B$26,MATCH($C813,Mapping!$A$5:$A$26,0))&amp;" | "&amp;INDEX(Mapping!$B$30:$B$46,MATCH($B813,Mapping!$A$30:$A$46,0)))</f>
        <v/>
      </c>
      <c r="I813" s="14">
        <f>INDEX(Variables!$C$5:$C$205,MATCH($A813,Variables!$A$5:$A$205,0))</f>
        <v/>
      </c>
      <c r="J813" s="14">
        <f>INDEX(Variables!$E$5:$E$205,MATCH($A813,Variables!$A$5:$A$205,0))</f>
        <v/>
      </c>
      <c r="K813" s="11">
        <f>LOWER(Settings!$C$4)&amp;".mit."&amp;$A813&amp;IF($C813="","","."&amp;$C813&amp;"."&amp;$B813)&amp;IF(INDEX(Variables!$D$5:$D$205,MATCH($A813,Variables!$A$5:$A$205,0))="","","."&amp;INDEX(Variables!$D$5:$D$205,MATCH($A813,Variables!$A$5:$A$205,0)))&amp;"."&amp;K$5</f>
        <v/>
      </c>
      <c r="L813" s="46">
        <f>L777*Settings!$C$13*(L723+L741+L732*L$195+L750*$D813)</f>
        <v/>
      </c>
      <c r="M813" s="47">
        <f>M777*Settings!$C$13*(M723+M741+M732*M$195+M750*$D813)</f>
        <v/>
      </c>
      <c r="N813" s="47">
        <f>N777*Settings!$C$13*(N723+N741+N732*N$195+N750*$D813)</f>
        <v/>
      </c>
      <c r="O813" s="47">
        <f>O777*Settings!$C$13*(O723+O741+O732*O$195+O750*$D813)</f>
        <v/>
      </c>
      <c r="P813" s="47">
        <f>P777*Settings!$C$13*(P723+P741+P732*P$195+P750*$D813)</f>
        <v/>
      </c>
      <c r="Q813" s="47">
        <f>Q777*Settings!$C$13*(Q723+Q741+Q732*Q$195+Q750*$D813)</f>
        <v/>
      </c>
      <c r="R813" s="47">
        <f>R777*Settings!$C$13*(R723+R741+R732*R$195+R750*$D813)</f>
        <v/>
      </c>
      <c r="S813" s="47">
        <f>S777*Settings!$C$13*(S723+S741+S732*S$195+S750*$D813)</f>
        <v/>
      </c>
      <c r="T813" s="47">
        <f>T777*Settings!$C$13*(T723+T741+T732*T$195+T750*$D813)</f>
        <v/>
      </c>
      <c r="U813" s="47">
        <f>U777*Settings!$C$13*(U723+U741+U732*U$195+U750*$D813)</f>
        <v/>
      </c>
      <c r="V813" s="47">
        <f>V777*Settings!$C$13*(V723+V741+V732*V$195+V750*$D813)</f>
        <v/>
      </c>
      <c r="W813" s="47">
        <f>W777*Settings!$C$13*(W723+W741+W732*W$195+W750*$D813)</f>
        <v/>
      </c>
      <c r="X813" s="47">
        <f>X777*Settings!$C$13*(X723+X741+X732*X$195+X750*$D813)</f>
        <v/>
      </c>
      <c r="Y813" s="47">
        <f>Y777*Settings!$C$13*(Y723+Y741+Y732*Y$195+Y750*$D813)</f>
        <v/>
      </c>
      <c r="Z813" s="47">
        <f>Z777*Settings!$C$13*(Z723+Z741+Z732*Z$195+Z750*$D813)</f>
        <v/>
      </c>
      <c r="AA813" s="47">
        <f>AA777*Settings!$C$13*(AA723+AA741+AA732*AA$195+AA750*$D813)</f>
        <v/>
      </c>
      <c r="AB813" s="47">
        <f>AB777*Settings!$C$13*(AB723+AB741+AB732*AB$195+AB750*$D813)</f>
        <v/>
      </c>
      <c r="AC813" s="47">
        <f>AC777*Settings!$C$13*(AC723+AC741+AC732*AC$195+AC750*$D813)</f>
        <v/>
      </c>
      <c r="AD813" s="58">
        <f>REVENUE(AD777,Settings!$C$13,NEWREVRATE(AD723,AD741,AD732,AD$195,AD750,$D813))</f>
        <v/>
      </c>
      <c r="AF813" s="11">
        <f>LOWER(Settings!$C$4)&amp;".mit."&amp;$A813&amp;IF($C813="","","."&amp;$C813&amp;"."&amp;$B813)&amp;IF(INDEX(Variables!$D$5:$D$205,MATCH($A813,Variables!$A$5:$A$205,0))="","","."&amp;INDEX(Variables!$D$5:$D$205,MATCH($A813,Variables!$A$5:$A$205,0)))&amp;"."&amp;AF$5</f>
        <v/>
      </c>
      <c r="AG813" s="46">
        <f>AG777*Settings!$C$13*(AG723+AG741+AG732*AG$195+AG750*$D813)</f>
        <v/>
      </c>
      <c r="AH813" s="47">
        <f>AH777*Settings!$C$13*(AH723+AH741+AH732*AH$195+AH750*$D813)</f>
        <v/>
      </c>
      <c r="AI813" s="47">
        <f>AI777*Settings!$C$13*(AI723+AI741+AI732*AI$195+AI750*$D813)</f>
        <v/>
      </c>
      <c r="AJ813" s="47">
        <f>AJ777*Settings!$C$13*(AJ723+AJ741+AJ732*AJ$195+AJ750*$D813)</f>
        <v/>
      </c>
      <c r="AK813" s="47">
        <f>AK777*Settings!$C$13*(AK723+AK741+AK732*AK$195+AK750*$D813)</f>
        <v/>
      </c>
      <c r="AL813" s="47">
        <f>AL777*Settings!$C$13*(AL723+AL741+AL732*AL$195+AL750*$D813)</f>
        <v/>
      </c>
      <c r="AM813" s="47">
        <f>AM777*Settings!$C$13*(AM723+AM741+AM732*AM$195+AM750*$D813)</f>
        <v/>
      </c>
      <c r="AN813" s="47">
        <f>AN777*Settings!$C$13*(AN723+AN741+AN732*AN$195+AN750*$D813)</f>
        <v/>
      </c>
      <c r="AO813" s="47">
        <f>AO777*Settings!$C$13*(AO723+AO741+AO732*AO$195+AO750*$D813)</f>
        <v/>
      </c>
      <c r="AP813" s="47">
        <f>AP777*Settings!$C$13*(AP723+AP741+AP732*AP$195+AP750*$D813)</f>
        <v/>
      </c>
      <c r="AQ813" s="47">
        <f>AQ777*Settings!$C$13*(AQ723+AQ741+AQ732*AQ$195+AQ750*$D813)</f>
        <v/>
      </c>
      <c r="AR813" s="47">
        <f>AR777*Settings!$C$13*(AR723+AR741+AR732*AR$195+AR750*$D813)</f>
        <v/>
      </c>
      <c r="AS813" s="47">
        <f>AS777*Settings!$C$13*(AS723+AS741+AS732*AS$195+AS750*$D813)</f>
        <v/>
      </c>
      <c r="AT813" s="47">
        <f>AT777*Settings!$C$13*(AT723+AT741+AT732*AT$195+AT750*$D813)</f>
        <v/>
      </c>
      <c r="AU813" s="47">
        <f>AU777*Settings!$C$13*(AU723+AU741+AU732*AU$195+AU750*$D813)</f>
        <v/>
      </c>
      <c r="AV813" s="47">
        <f>AV777*Settings!$C$13*(AV723+AV741+AV732*AV$195+AV750*$D813)</f>
        <v/>
      </c>
      <c r="AW813" s="47">
        <f>AW777*Settings!$C$13*(AW723+AW741+AW732*AW$195+AW750*$D813)</f>
        <v/>
      </c>
      <c r="AX813" s="47">
        <f>AX777*Settings!$C$13*(AX723+AX741+AX732*AX$195+AX750*$D813)</f>
        <v/>
      </c>
      <c r="AY813" s="58">
        <f>REVENUE(AY777,Settings!$C$13,NEWREVRATE(AY723,AY741,AY732,AY$195,AY750,$D813))</f>
        <v/>
      </c>
    </row>
    <row r="814" hidden="1" outlineLevel="2">
      <c r="A814" s="14" t="inlineStr">
        <is>
          <t>rnew</t>
        </is>
      </c>
      <c r="B814" s="14" t="inlineStr">
        <is>
          <t>oop</t>
        </is>
      </c>
      <c r="C814" s="14" t="inlineStr">
        <is>
          <t>avi</t>
        </is>
      </c>
      <c r="D814" s="37">
        <f>INDEX(Inputs!$S$5:$S$132,MATCH($B814&amp;"|"&amp;$C814,Inputs!$A$5:$A$132,0))</f>
        <v/>
      </c>
      <c r="E814" s="36" t="n"/>
      <c r="F814" s="36" t="n"/>
      <c r="G814" s="36" t="n"/>
      <c r="H814" s="14">
        <f>INDEX(Variables!$B$5:$B$205,MATCH($A814,Variables!$A$5:$A$205,0))&amp;IF($C814="",""," | "&amp;INDEX(Mapping!$B$5:$B$26,MATCH($C814,Mapping!$A$5:$A$26,0))&amp;" | "&amp;INDEX(Mapping!$B$30:$B$46,MATCH($B814,Mapping!$A$30:$A$46,0)))</f>
        <v/>
      </c>
      <c r="I814" s="14">
        <f>INDEX(Variables!$C$5:$C$205,MATCH($A814,Variables!$A$5:$A$205,0))</f>
        <v/>
      </c>
      <c r="J814" s="14">
        <f>INDEX(Variables!$E$5:$E$205,MATCH($A814,Variables!$A$5:$A$205,0))</f>
        <v/>
      </c>
      <c r="K814" s="11">
        <f>LOWER(Settings!$C$4)&amp;".mit."&amp;$A814&amp;IF($C814="","","."&amp;$C814&amp;"."&amp;$B814)&amp;IF(INDEX(Variables!$D$5:$D$205,MATCH($A814,Variables!$A$5:$A$205,0))="","","."&amp;INDEX(Variables!$D$5:$D$205,MATCH($A814,Variables!$A$5:$A$205,0)))&amp;"."&amp;K$5</f>
        <v/>
      </c>
      <c r="L814" s="46">
        <f>L778*Settings!$C$13*(L724+L742+L733*L$195+L751*$D814)</f>
        <v/>
      </c>
      <c r="M814" s="47">
        <f>M778*Settings!$C$13*(M724+M742+M733*M$195+M751*$D814)</f>
        <v/>
      </c>
      <c r="N814" s="47">
        <f>N778*Settings!$C$13*(N724+N742+N733*N$195+N751*$D814)</f>
        <v/>
      </c>
      <c r="O814" s="47">
        <f>O778*Settings!$C$13*(O724+O742+O733*O$195+O751*$D814)</f>
        <v/>
      </c>
      <c r="P814" s="47">
        <f>P778*Settings!$C$13*(P724+P742+P733*P$195+P751*$D814)</f>
        <v/>
      </c>
      <c r="Q814" s="47">
        <f>Q778*Settings!$C$13*(Q724+Q742+Q733*Q$195+Q751*$D814)</f>
        <v/>
      </c>
      <c r="R814" s="47">
        <f>R778*Settings!$C$13*(R724+R742+R733*R$195+R751*$D814)</f>
        <v/>
      </c>
      <c r="S814" s="47">
        <f>S778*Settings!$C$13*(S724+S742+S733*S$195+S751*$D814)</f>
        <v/>
      </c>
      <c r="T814" s="47">
        <f>T778*Settings!$C$13*(T724+T742+T733*T$195+T751*$D814)</f>
        <v/>
      </c>
      <c r="U814" s="47">
        <f>U778*Settings!$C$13*(U724+U742+U733*U$195+U751*$D814)</f>
        <v/>
      </c>
      <c r="V814" s="47">
        <f>V778*Settings!$C$13*(V724+V742+V733*V$195+V751*$D814)</f>
        <v/>
      </c>
      <c r="W814" s="47">
        <f>W778*Settings!$C$13*(W724+W742+W733*W$195+W751*$D814)</f>
        <v/>
      </c>
      <c r="X814" s="47">
        <f>X778*Settings!$C$13*(X724+X742+X733*X$195+X751*$D814)</f>
        <v/>
      </c>
      <c r="Y814" s="47">
        <f>Y778*Settings!$C$13*(Y724+Y742+Y733*Y$195+Y751*$D814)</f>
        <v/>
      </c>
      <c r="Z814" s="47">
        <f>Z778*Settings!$C$13*(Z724+Z742+Z733*Z$195+Z751*$D814)</f>
        <v/>
      </c>
      <c r="AA814" s="47">
        <f>AA778*Settings!$C$13*(AA724+AA742+AA733*AA$195+AA751*$D814)</f>
        <v/>
      </c>
      <c r="AB814" s="47">
        <f>AB778*Settings!$C$13*(AB724+AB742+AB733*AB$195+AB751*$D814)</f>
        <v/>
      </c>
      <c r="AC814" s="47">
        <f>AC778*Settings!$C$13*(AC724+AC742+AC733*AC$195+AC751*$D814)</f>
        <v/>
      </c>
      <c r="AD814" s="58">
        <f>REVENUE(AD778,Settings!$C$13,NEWREVRATE(AD724,AD742,AD733,AD$195,AD751,$D814))</f>
        <v/>
      </c>
      <c r="AF814" s="11">
        <f>LOWER(Settings!$C$4)&amp;".mit."&amp;$A814&amp;IF($C814="","","."&amp;$C814&amp;"."&amp;$B814)&amp;IF(INDEX(Variables!$D$5:$D$205,MATCH($A814,Variables!$A$5:$A$205,0))="","","."&amp;INDEX(Variables!$D$5:$D$205,MATCH($A814,Variables!$A$5:$A$205,0)))&amp;"."&amp;AF$5</f>
        <v/>
      </c>
      <c r="AG814" s="46">
        <f>AG778*Settings!$C$13*(AG724+AG742+AG733*AG$195+AG751*$D814)</f>
        <v/>
      </c>
      <c r="AH814" s="47">
        <f>AH778*Settings!$C$13*(AH724+AH742+AH733*AH$195+AH751*$D814)</f>
        <v/>
      </c>
      <c r="AI814" s="47">
        <f>AI778*Settings!$C$13*(AI724+AI742+AI733*AI$195+AI751*$D814)</f>
        <v/>
      </c>
      <c r="AJ814" s="47">
        <f>AJ778*Settings!$C$13*(AJ724+AJ742+AJ733*AJ$195+AJ751*$D814)</f>
        <v/>
      </c>
      <c r="AK814" s="47">
        <f>AK778*Settings!$C$13*(AK724+AK742+AK733*AK$195+AK751*$D814)</f>
        <v/>
      </c>
      <c r="AL814" s="47">
        <f>AL778*Settings!$C$13*(AL724+AL742+AL733*AL$195+AL751*$D814)</f>
        <v/>
      </c>
      <c r="AM814" s="47">
        <f>AM778*Settings!$C$13*(AM724+AM742+AM733*AM$195+AM751*$D814)</f>
        <v/>
      </c>
      <c r="AN814" s="47">
        <f>AN778*Settings!$C$13*(AN724+AN742+AN733*AN$195+AN751*$D814)</f>
        <v/>
      </c>
      <c r="AO814" s="47">
        <f>AO778*Settings!$C$13*(AO724+AO742+AO733*AO$195+AO751*$D814)</f>
        <v/>
      </c>
      <c r="AP814" s="47">
        <f>AP778*Settings!$C$13*(AP724+AP742+AP733*AP$195+AP751*$D814)</f>
        <v/>
      </c>
      <c r="AQ814" s="47">
        <f>AQ778*Settings!$C$13*(AQ724+AQ742+AQ733*AQ$195+AQ751*$D814)</f>
        <v/>
      </c>
      <c r="AR814" s="47">
        <f>AR778*Settings!$C$13*(AR724+AR742+AR733*AR$195+AR751*$D814)</f>
        <v/>
      </c>
      <c r="AS814" s="47">
        <f>AS778*Settings!$C$13*(AS724+AS742+AS733*AS$195+AS751*$D814)</f>
        <v/>
      </c>
      <c r="AT814" s="47">
        <f>AT778*Settings!$C$13*(AT724+AT742+AT733*AT$195+AT751*$D814)</f>
        <v/>
      </c>
      <c r="AU814" s="47">
        <f>AU778*Settings!$C$13*(AU724+AU742+AU733*AU$195+AU751*$D814)</f>
        <v/>
      </c>
      <c r="AV814" s="47">
        <f>AV778*Settings!$C$13*(AV724+AV742+AV733*AV$195+AV751*$D814)</f>
        <v/>
      </c>
      <c r="AW814" s="47">
        <f>AW778*Settings!$C$13*(AW724+AW742+AW733*AW$195+AW751*$D814)</f>
        <v/>
      </c>
      <c r="AX814" s="47">
        <f>AX778*Settings!$C$13*(AX724+AX742+AX733*AX$195+AX751*$D814)</f>
        <v/>
      </c>
      <c r="AY814" s="58">
        <f>REVENUE(AY778,Settings!$C$13,NEWREVRATE(AY724,AY742,AY733,AY$195,AY751,$D814))</f>
        <v/>
      </c>
    </row>
    <row r="815" hidden="1" outlineLevel="2">
      <c r="A815" s="14" t="inlineStr">
        <is>
          <t>rnew</t>
        </is>
      </c>
      <c r="B815" s="14" t="inlineStr">
        <is>
          <t>bio</t>
        </is>
      </c>
      <c r="C815" s="14" t="inlineStr">
        <is>
          <t>avi</t>
        </is>
      </c>
      <c r="D815" s="37">
        <f>INDEX(Inputs!$S$5:$S$132,MATCH($B815&amp;"|"&amp;$C815,Inputs!$A$5:$A$132,0))</f>
        <v/>
      </c>
      <c r="E815" s="36" t="n"/>
      <c r="F815" s="36" t="n"/>
      <c r="G815" s="36" t="n"/>
      <c r="H815" s="14">
        <f>INDEX(Variables!$B$5:$B$205,MATCH($A815,Variables!$A$5:$A$205,0))&amp;IF($C815="",""," | "&amp;INDEX(Mapping!$B$5:$B$26,MATCH($C815,Mapping!$A$5:$A$26,0))&amp;" | "&amp;INDEX(Mapping!$B$30:$B$46,MATCH($B815,Mapping!$A$30:$A$46,0)))</f>
        <v/>
      </c>
      <c r="I815" s="14">
        <f>INDEX(Variables!$C$5:$C$205,MATCH($A815,Variables!$A$5:$A$205,0))</f>
        <v/>
      </c>
      <c r="J815" s="14">
        <f>INDEX(Variables!$E$5:$E$205,MATCH($A815,Variables!$A$5:$A$205,0))</f>
        <v/>
      </c>
      <c r="K815" s="11">
        <f>LOWER(Settings!$C$4)&amp;".mit."&amp;$A815&amp;IF($C815="","","."&amp;$C815&amp;"."&amp;$B815)&amp;IF(INDEX(Variables!$D$5:$D$205,MATCH($A815,Variables!$A$5:$A$205,0))="","","."&amp;INDEX(Variables!$D$5:$D$205,MATCH($A815,Variables!$A$5:$A$205,0)))&amp;"."&amp;K$5</f>
        <v/>
      </c>
      <c r="L815" s="46">
        <f>L779*Settings!$C$13*(L725+L743+L734*L$195+L752*$D815)</f>
        <v/>
      </c>
      <c r="M815" s="47">
        <f>M779*Settings!$C$13*(M725+M743+M734*M$195+M752*$D815)</f>
        <v/>
      </c>
      <c r="N815" s="47">
        <f>N779*Settings!$C$13*(N725+N743+N734*N$195+N752*$D815)</f>
        <v/>
      </c>
      <c r="O815" s="47">
        <f>O779*Settings!$C$13*(O725+O743+O734*O$195+O752*$D815)</f>
        <v/>
      </c>
      <c r="P815" s="47">
        <f>P779*Settings!$C$13*(P725+P743+P734*P$195+P752*$D815)</f>
        <v/>
      </c>
      <c r="Q815" s="47">
        <f>Q779*Settings!$C$13*(Q725+Q743+Q734*Q$195+Q752*$D815)</f>
        <v/>
      </c>
      <c r="R815" s="47">
        <f>R779*Settings!$C$13*(R725+R743+R734*R$195+R752*$D815)</f>
        <v/>
      </c>
      <c r="S815" s="47">
        <f>S779*Settings!$C$13*(S725+S743+S734*S$195+S752*$D815)</f>
        <v/>
      </c>
      <c r="T815" s="47">
        <f>T779*Settings!$C$13*(T725+T743+T734*T$195+T752*$D815)</f>
        <v/>
      </c>
      <c r="U815" s="47">
        <f>U779*Settings!$C$13*(U725+U743+U734*U$195+U752*$D815)</f>
        <v/>
      </c>
      <c r="V815" s="47">
        <f>V779*Settings!$C$13*(V725+V743+V734*V$195+V752*$D815)</f>
        <v/>
      </c>
      <c r="W815" s="47">
        <f>W779*Settings!$C$13*(W725+W743+W734*W$195+W752*$D815)</f>
        <v/>
      </c>
      <c r="X815" s="47">
        <f>X779*Settings!$C$13*(X725+X743+X734*X$195+X752*$D815)</f>
        <v/>
      </c>
      <c r="Y815" s="47">
        <f>Y779*Settings!$C$13*(Y725+Y743+Y734*Y$195+Y752*$D815)</f>
        <v/>
      </c>
      <c r="Z815" s="47">
        <f>Z779*Settings!$C$13*(Z725+Z743+Z734*Z$195+Z752*$D815)</f>
        <v/>
      </c>
      <c r="AA815" s="47">
        <f>AA779*Settings!$C$13*(AA725+AA743+AA734*AA$195+AA752*$D815)</f>
        <v/>
      </c>
      <c r="AB815" s="47">
        <f>AB779*Settings!$C$13*(AB725+AB743+AB734*AB$195+AB752*$D815)</f>
        <v/>
      </c>
      <c r="AC815" s="47">
        <f>AC779*Settings!$C$13*(AC725+AC743+AC734*AC$195+AC752*$D815)</f>
        <v/>
      </c>
      <c r="AD815" s="58">
        <f>REVENUE(AD779,Settings!$C$13,NEWREVRATE(AD725,AD743,AD734,AD$195,AD752,$D815))</f>
        <v/>
      </c>
      <c r="AF815" s="11">
        <f>LOWER(Settings!$C$4)&amp;".mit."&amp;$A815&amp;IF($C815="","","."&amp;$C815&amp;"."&amp;$B815)&amp;IF(INDEX(Variables!$D$5:$D$205,MATCH($A815,Variables!$A$5:$A$205,0))="","","."&amp;INDEX(Variables!$D$5:$D$205,MATCH($A815,Variables!$A$5:$A$205,0)))&amp;"."&amp;AF$5</f>
        <v/>
      </c>
      <c r="AG815" s="46">
        <f>AG779*Settings!$C$13*(AG725+AG743+AG734*AG$195+AG752*$D815)</f>
        <v/>
      </c>
      <c r="AH815" s="47">
        <f>AH779*Settings!$C$13*(AH725+AH743+AH734*AH$195+AH752*$D815)</f>
        <v/>
      </c>
      <c r="AI815" s="47">
        <f>AI779*Settings!$C$13*(AI725+AI743+AI734*AI$195+AI752*$D815)</f>
        <v/>
      </c>
      <c r="AJ815" s="47">
        <f>AJ779*Settings!$C$13*(AJ725+AJ743+AJ734*AJ$195+AJ752*$D815)</f>
        <v/>
      </c>
      <c r="AK815" s="47">
        <f>AK779*Settings!$C$13*(AK725+AK743+AK734*AK$195+AK752*$D815)</f>
        <v/>
      </c>
      <c r="AL815" s="47">
        <f>AL779*Settings!$C$13*(AL725+AL743+AL734*AL$195+AL752*$D815)</f>
        <v/>
      </c>
      <c r="AM815" s="47">
        <f>AM779*Settings!$C$13*(AM725+AM743+AM734*AM$195+AM752*$D815)</f>
        <v/>
      </c>
      <c r="AN815" s="47">
        <f>AN779*Settings!$C$13*(AN725+AN743+AN734*AN$195+AN752*$D815)</f>
        <v/>
      </c>
      <c r="AO815" s="47">
        <f>AO779*Settings!$C$13*(AO725+AO743+AO734*AO$195+AO752*$D815)</f>
        <v/>
      </c>
      <c r="AP815" s="47">
        <f>AP779*Settings!$C$13*(AP725+AP743+AP734*AP$195+AP752*$D815)</f>
        <v/>
      </c>
      <c r="AQ815" s="47">
        <f>AQ779*Settings!$C$13*(AQ725+AQ743+AQ734*AQ$195+AQ752*$D815)</f>
        <v/>
      </c>
      <c r="AR815" s="47">
        <f>AR779*Settings!$C$13*(AR725+AR743+AR734*AR$195+AR752*$D815)</f>
        <v/>
      </c>
      <c r="AS815" s="47">
        <f>AS779*Settings!$C$13*(AS725+AS743+AS734*AS$195+AS752*$D815)</f>
        <v/>
      </c>
      <c r="AT815" s="47">
        <f>AT779*Settings!$C$13*(AT725+AT743+AT734*AT$195+AT752*$D815)</f>
        <v/>
      </c>
      <c r="AU815" s="47">
        <f>AU779*Settings!$C$13*(AU725+AU743+AU734*AU$195+AU752*$D815)</f>
        <v/>
      </c>
      <c r="AV815" s="47">
        <f>AV779*Settings!$C$13*(AV725+AV743+AV734*AV$195+AV752*$D815)</f>
        <v/>
      </c>
      <c r="AW815" s="47">
        <f>AW779*Settings!$C$13*(AW725+AW743+AW734*AW$195+AW752*$D815)</f>
        <v/>
      </c>
      <c r="AX815" s="47">
        <f>AX779*Settings!$C$13*(AX725+AX743+AX734*AX$195+AX752*$D815)</f>
        <v/>
      </c>
      <c r="AY815" s="58">
        <f>REVENUE(AY779,Settings!$C$13,NEWREVRATE(AY725,AY743,AY734,AY$195,AY752,$D815))</f>
        <v/>
      </c>
    </row>
    <row r="816" hidden="1" outlineLevel="2"/>
    <row r="817" hidden="1" outlineLevel="1" collapsed="1">
      <c r="A817" s="1" t="inlineStr">
        <is>
          <t>ener</t>
        </is>
      </c>
      <c r="B817" s="1" t="inlineStr">
        <is>
          <t>all</t>
        </is>
      </c>
      <c r="C817" s="1" t="inlineStr">
        <is>
          <t>nav</t>
        </is>
      </c>
      <c r="H817" s="1">
        <f>INDEX(Variables!$B$5:$B$205,MATCH($A817,Variables!$A$5:$A$205,0))&amp;IF($C817="",""," | "&amp;INDEX(Mapping!$B$5:$B$26,MATCH($C817,Mapping!$A$5:$A$26,0))&amp;" | "&amp;INDEX(Mapping!$B$30:$B$46,MATCH($B817,Mapping!$A$30:$A$46,0)))</f>
        <v/>
      </c>
      <c r="I817" s="1">
        <f>INDEX(Variables!$C$5:$C$205,MATCH($A817,Variables!$A$5:$A$205,0))</f>
        <v/>
      </c>
      <c r="J817" s="1">
        <f>INDEX(Variables!$E$5:$E$205,MATCH($A817,Variables!$A$5:$A$205,0))</f>
        <v/>
      </c>
      <c r="K817" s="17">
        <f>LOWER(Settings!$C$4)&amp;".mit."&amp;$A817&amp;IF($C817="","","."&amp;$C817&amp;"."&amp;$B817)&amp;IF(INDEX(Variables!$D$5:$D$205,MATCH($A817,Variables!$A$5:$A$205,0))="","","."&amp;INDEX(Variables!$D$5:$D$205,MATCH($A817,Variables!$A$5:$A$205,0)))&amp;"."&amp;K$5</f>
        <v/>
      </c>
      <c r="L817" s="60">
        <f>SUM(L872:L879)</f>
        <v/>
      </c>
      <c r="M817" s="61">
        <f>SUM(M872:M879)</f>
        <v/>
      </c>
      <c r="N817" s="61">
        <f>SUM(N872:N879)</f>
        <v/>
      </c>
      <c r="O817" s="61">
        <f>SUM(O872:O879)</f>
        <v/>
      </c>
      <c r="P817" s="61">
        <f>SUM(P872:P879)</f>
        <v/>
      </c>
      <c r="Q817" s="61">
        <f>SUM(Q872:Q879)</f>
        <v/>
      </c>
      <c r="R817" s="61">
        <f>SUM(R872:R879)</f>
        <v/>
      </c>
      <c r="S817" s="61">
        <f>SUM(S872:S879)</f>
        <v/>
      </c>
      <c r="T817" s="61">
        <f>SUM(T872:T879)</f>
        <v/>
      </c>
      <c r="U817" s="61">
        <f>SUM(U872:U879)</f>
        <v/>
      </c>
      <c r="V817" s="61">
        <f>SUM(V872:V879)</f>
        <v/>
      </c>
      <c r="W817" s="61">
        <f>SUM(W872:W879)</f>
        <v/>
      </c>
      <c r="X817" s="61">
        <f>SUM(X872:X879)</f>
        <v/>
      </c>
      <c r="Y817" s="61">
        <f>SUM(Y872:Y879)</f>
        <v/>
      </c>
      <c r="Z817" s="61">
        <f>SUM(Z872:Z879)</f>
        <v/>
      </c>
      <c r="AA817" s="61">
        <f>SUM(AA872:AA879)</f>
        <v/>
      </c>
      <c r="AB817" s="61">
        <f>SUM(AB872:AB879)</f>
        <v/>
      </c>
      <c r="AC817" s="61">
        <f>SUM(AC872:AC879)</f>
        <v/>
      </c>
      <c r="AD817" s="61">
        <f>SUM(AD872:AD879)</f>
        <v/>
      </c>
      <c r="AF817" s="17">
        <f>LOWER(Settings!$C$4)&amp;".mit."&amp;$A817&amp;IF($C817="","","."&amp;$C817&amp;"."&amp;$B817)&amp;IF(INDEX(Variables!$D$5:$D$205,MATCH($A817,Variables!$A$5:$A$205,0))="","","."&amp;INDEX(Variables!$D$5:$D$205,MATCH($A817,Variables!$A$5:$A$205,0)))&amp;"."&amp;AF$5</f>
        <v/>
      </c>
      <c r="AG817" s="60">
        <f>SUM(AG872:AG879)</f>
        <v/>
      </c>
      <c r="AH817" s="61">
        <f>SUM(AH872:AH879)</f>
        <v/>
      </c>
      <c r="AI817" s="61">
        <f>SUM(AI872:AI879)</f>
        <v/>
      </c>
      <c r="AJ817" s="61">
        <f>SUM(AJ872:AJ879)</f>
        <v/>
      </c>
      <c r="AK817" s="61">
        <f>SUM(AK872:AK879)</f>
        <v/>
      </c>
      <c r="AL817" s="61">
        <f>SUM(AL872:AL879)</f>
        <v/>
      </c>
      <c r="AM817" s="61">
        <f>SUM(AM872:AM879)</f>
        <v/>
      </c>
      <c r="AN817" s="61">
        <f>SUM(AN872:AN879)</f>
        <v/>
      </c>
      <c r="AO817" s="61">
        <f>SUM(AO872:AO879)</f>
        <v/>
      </c>
      <c r="AP817" s="61">
        <f>SUM(AP872:AP879)</f>
        <v/>
      </c>
      <c r="AQ817" s="61">
        <f>SUM(AQ872:AQ879)</f>
        <v/>
      </c>
      <c r="AR817" s="61">
        <f>SUM(AR872:AR879)</f>
        <v/>
      </c>
      <c r="AS817" s="61">
        <f>SUM(AS872:AS879)</f>
        <v/>
      </c>
      <c r="AT817" s="61">
        <f>SUM(AT872:AT879)</f>
        <v/>
      </c>
      <c r="AU817" s="61">
        <f>SUM(AU872:AU879)</f>
        <v/>
      </c>
      <c r="AV817" s="61">
        <f>SUM(AV872:AV879)</f>
        <v/>
      </c>
      <c r="AW817" s="61">
        <f>SUM(AW872:AW879)</f>
        <v/>
      </c>
      <c r="AX817" s="61">
        <f>SUM(AX872:AX879)</f>
        <v/>
      </c>
      <c r="AY817" s="61">
        <f>SUM(AY872:AY879)</f>
        <v/>
      </c>
    </row>
    <row r="818" hidden="1" outlineLevel="2">
      <c r="A818" s="14" t="inlineStr">
        <is>
          <t>ctxnew</t>
        </is>
      </c>
      <c r="B818" s="14" t="inlineStr">
        <is>
          <t>coa</t>
        </is>
      </c>
      <c r="C818" s="14" t="inlineStr">
        <is>
          <t>nav</t>
        </is>
      </c>
      <c r="D818" s="37">
        <f>INDEX(Inputs!$T$5:$T$132,MATCH($B818&amp;"|"&amp;$C818,Inputs!$A$5:$A$132,0))</f>
        <v/>
      </c>
      <c r="E818" s="37">
        <f>INDEX(Inputs!$J$5:$J$132,MATCH($B818&amp;"|"&amp;$C818,Inputs!$A$5:$A$132,0))</f>
        <v/>
      </c>
      <c r="F818" s="37">
        <f>INDEX(Inputs!$K$5:$K$132,MATCH($B818&amp;"|"&amp;$C818,Inputs!$A$5:$A$132,0))</f>
        <v/>
      </c>
      <c r="G818" s="36" t="n"/>
      <c r="H818" s="14">
        <f>INDEX(Variables!$B$5:$B$205,MATCH($A818,Variables!$A$5:$A$205,0))&amp;IF($C818="",""," | "&amp;INDEX(Mapping!$B$5:$B$26,MATCH($C818,Mapping!$A$5:$A$26,0))&amp;" | "&amp;INDEX(Mapping!$B$30:$B$46,MATCH($B818,Mapping!$A$30:$A$46,0)))</f>
        <v/>
      </c>
      <c r="I818" s="14">
        <f>INDEX(Variables!$C$5:$C$205,MATCH($A818,Variables!$A$5:$A$205,0))</f>
        <v/>
      </c>
      <c r="J818" s="14">
        <f>INDEX(Variables!$E$5:$E$205,MATCH($A818,Variables!$A$5:$A$205,0))</f>
        <v/>
      </c>
      <c r="K818" s="11">
        <f>LOWER(Settings!$C$4)&amp;".mit."&amp;$A818&amp;IF($C818="","","."&amp;$C818&amp;"."&amp;$B818)&amp;IF(INDEX(Variables!$D$5:$D$205,MATCH($A818,Variables!$A$5:$A$205,0))="","","."&amp;INDEX(Variables!$D$5:$D$205,MATCH($A818,Variables!$A$5:$A$205,0)))&amp;"."&amp;K$5</f>
        <v/>
      </c>
      <c r="L818" s="38">
        <f>L$12*$D818*INDEX(L$21:L$28,$E818)*INDEX(L$30:L$46,$F818)*(1-INDEX(L$121:L$137,$F818))</f>
        <v/>
      </c>
      <c r="M818" s="37">
        <f>M$12*$D818*INDEX(M$21:M$28,$E818)*INDEX(M$30:M$46,$F818)*(1-INDEX(M$121:M$137,$F818))</f>
        <v/>
      </c>
      <c r="N818" s="37">
        <f>N$12*$D818*INDEX(N$21:N$28,$E818)*INDEX(N$30:N$46,$F818)*(1-INDEX(N$121:N$137,$F818))</f>
        <v/>
      </c>
      <c r="O818" s="37">
        <f>O$12*$D818*INDEX(O$21:O$28,$E818)*INDEX(O$30:O$46,$F818)*(1-INDEX(O$121:O$137,$F818))</f>
        <v/>
      </c>
      <c r="P818" s="37">
        <f>P$12*$D818*INDEX(P$21:P$28,$E818)*INDEX(P$30:P$46,$F818)*(1-INDEX(P$121:P$137,$F818))</f>
        <v/>
      </c>
      <c r="Q818" s="37">
        <f>Q$12*$D818*INDEX(Q$21:Q$28,$E818)*INDEX(Q$30:Q$46,$F818)*(1-INDEX(Q$121:Q$137,$F818))</f>
        <v/>
      </c>
      <c r="R818" s="37">
        <f>R$12*$D818*INDEX(R$21:R$28,$E818)*INDEX(R$30:R$46,$F818)*(1-INDEX(R$121:R$137,$F818))</f>
        <v/>
      </c>
      <c r="S818" s="37">
        <f>S$12*$D818*INDEX(S$21:S$28,$E818)*INDEX(S$30:S$46,$F818)*(1-INDEX(S$121:S$137,$F818))</f>
        <v/>
      </c>
      <c r="T818" s="37">
        <f>T$12*$D818*INDEX(T$21:T$28,$E818)*INDEX(T$30:T$46,$F818)*(1-INDEX(T$121:T$137,$F818))</f>
        <v/>
      </c>
      <c r="U818" s="37">
        <f>U$12*$D818*INDEX(U$21:U$28,$E818)*INDEX(U$30:U$46,$F818)*(1-INDEX(U$121:U$137,$F818))</f>
        <v/>
      </c>
      <c r="V818" s="37">
        <f>V$12*$D818*INDEX(V$21:V$28,$E818)*INDEX(V$30:V$46,$F818)*(1-INDEX(V$121:V$137,$F818))</f>
        <v/>
      </c>
      <c r="W818" s="37">
        <f>W$12*$D818*INDEX(W$21:W$28,$E818)*INDEX(W$30:W$46,$F818)*(1-INDEX(W$121:W$137,$F818))</f>
        <v/>
      </c>
      <c r="X818" s="37">
        <f>X$12*$D818*INDEX(X$21:X$28,$E818)*INDEX(X$30:X$46,$F818)*(1-INDEX(X$121:X$137,$F818))</f>
        <v/>
      </c>
      <c r="Y818" s="37">
        <f>Y$12*$D818*INDEX(Y$21:Y$28,$E818)*INDEX(Y$30:Y$46,$F818)*(1-INDEX(Y$121:Y$137,$F818))</f>
        <v/>
      </c>
      <c r="Z818" s="37">
        <f>Z$12*$D818*INDEX(Z$21:Z$28,$E818)*INDEX(Z$30:Z$46,$F818)*(1-INDEX(Z$121:Z$137,$F818))</f>
        <v/>
      </c>
      <c r="AA818" s="37">
        <f>AA$12*$D818*INDEX(AA$21:AA$28,$E818)*INDEX(AA$30:AA$46,$F818)*(1-INDEX(AA$121:AA$137,$F818))</f>
        <v/>
      </c>
      <c r="AB818" s="37">
        <f>AB$12*$D818*INDEX(AB$21:AB$28,$E818)*INDEX(AB$30:AB$46,$F818)*(1-INDEX(AB$121:AB$137,$F818))</f>
        <v/>
      </c>
      <c r="AC818" s="37">
        <f>AC$12*$D818*INDEX(AC$21:AC$28,$E818)*INDEX(AC$30:AC$46,$F818)*(1-INDEX(AC$121:AC$137,$F818))</f>
        <v/>
      </c>
      <c r="AD818" s="40">
        <f>CARBONTAX(AD$12,$D818,INDEX(AD$21:AD$28,$E818),INDEX(AD$30:AD$46,$F818),INDEX(AD$121:AD$137,$F818))</f>
        <v/>
      </c>
      <c r="AF818" s="11">
        <f>LOWER(Settings!$C$4)&amp;".mit."&amp;$A818&amp;IF($C818="","","."&amp;$C818&amp;"."&amp;$B818)&amp;IF(INDEX(Variables!$D$5:$D$205,MATCH($A818,Variables!$A$5:$A$205,0))="","","."&amp;INDEX(Variables!$D$5:$D$205,MATCH($A818,Variables!$A$5:$A$205,0)))&amp;"."&amp;AF$5</f>
        <v/>
      </c>
      <c r="AG818" s="38">
        <f>AG$12*$D818*INDEX(AG$21:AG$28,$E818)*INDEX(AG$30:AG$46,$F818)*(1-INDEX(AG$121:AG$137,$F818))</f>
        <v/>
      </c>
      <c r="AH818" s="37">
        <f>AH$12*$D818*INDEX(AH$21:AH$28,$E818)*INDEX(AH$30:AH$46,$F818)*(1-INDEX(AH$121:AH$137,$F818))</f>
        <v/>
      </c>
      <c r="AI818" s="37">
        <f>AI$12*$D818*INDEX(AI$21:AI$28,$E818)*INDEX(AI$30:AI$46,$F818)*(1-INDEX(AI$121:AI$137,$F818))</f>
        <v/>
      </c>
      <c r="AJ818" s="37">
        <f>AJ$12*$D818*INDEX(AJ$21:AJ$28,$E818)*INDEX(AJ$30:AJ$46,$F818)*(1-INDEX(AJ$121:AJ$137,$F818))</f>
        <v/>
      </c>
      <c r="AK818" s="37">
        <f>AK$12*$D818*INDEX(AK$21:AK$28,$E818)*INDEX(AK$30:AK$46,$F818)*(1-INDEX(AK$121:AK$137,$F818))</f>
        <v/>
      </c>
      <c r="AL818" s="37">
        <f>AL$12*$D818*INDEX(AL$21:AL$28,$E818)*INDEX(AL$30:AL$46,$F818)*(1-INDEX(AL$121:AL$137,$F818))</f>
        <v/>
      </c>
      <c r="AM818" s="37">
        <f>AM$12*$D818*INDEX(AM$21:AM$28,$E818)*INDEX(AM$30:AM$46,$F818)*(1-INDEX(AM$121:AM$137,$F818))</f>
        <v/>
      </c>
      <c r="AN818" s="37">
        <f>AN$12*$D818*INDEX(AN$21:AN$28,$E818)*INDEX(AN$30:AN$46,$F818)*(1-INDEX(AN$121:AN$137,$F818))</f>
        <v/>
      </c>
      <c r="AO818" s="37">
        <f>AO$12*$D818*INDEX(AO$21:AO$28,$E818)*INDEX(AO$30:AO$46,$F818)*(1-INDEX(AO$121:AO$137,$F818))</f>
        <v/>
      </c>
      <c r="AP818" s="37">
        <f>AP$12*$D818*INDEX(AP$21:AP$28,$E818)*INDEX(AP$30:AP$46,$F818)*(1-INDEX(AP$121:AP$137,$F818))</f>
        <v/>
      </c>
      <c r="AQ818" s="37">
        <f>AQ$12*$D818*INDEX(AQ$21:AQ$28,$E818)*INDEX(AQ$30:AQ$46,$F818)*(1-INDEX(AQ$121:AQ$137,$F818))</f>
        <v/>
      </c>
      <c r="AR818" s="37">
        <f>AR$12*$D818*INDEX(AR$21:AR$28,$E818)*INDEX(AR$30:AR$46,$F818)*(1-INDEX(AR$121:AR$137,$F818))</f>
        <v/>
      </c>
      <c r="AS818" s="37">
        <f>AS$12*$D818*INDEX(AS$21:AS$28,$E818)*INDEX(AS$30:AS$46,$F818)*(1-INDEX(AS$121:AS$137,$F818))</f>
        <v/>
      </c>
      <c r="AT818" s="37">
        <f>AT$12*$D818*INDEX(AT$21:AT$28,$E818)*INDEX(AT$30:AT$46,$F818)*(1-INDEX(AT$121:AT$137,$F818))</f>
        <v/>
      </c>
      <c r="AU818" s="37">
        <f>AU$12*$D818*INDEX(AU$21:AU$28,$E818)*INDEX(AU$30:AU$46,$F818)*(1-INDEX(AU$121:AU$137,$F818))</f>
        <v/>
      </c>
      <c r="AV818" s="37">
        <f>AV$12*$D818*INDEX(AV$21:AV$28,$E818)*INDEX(AV$30:AV$46,$F818)*(1-INDEX(AV$121:AV$137,$F818))</f>
        <v/>
      </c>
      <c r="AW818" s="37">
        <f>AW$12*$D818*INDEX(AW$21:AW$28,$E818)*INDEX(AW$30:AW$46,$F818)*(1-INDEX(AW$121:AW$137,$F818))</f>
        <v/>
      </c>
      <c r="AX818" s="37">
        <f>AX$12*$D818*INDEX(AX$21:AX$28,$E818)*INDEX(AX$30:AX$46,$F818)*(1-INDEX(AX$121:AX$137,$F818))</f>
        <v/>
      </c>
      <c r="AY818" s="40">
        <f>CARBONTAX(AY$12,$D818,INDEX(AY$21:AY$28,$E818),INDEX(AY$30:AY$46,$F818),INDEX(AY$121:AY$137,$F818))</f>
        <v/>
      </c>
    </row>
    <row r="819" hidden="1" outlineLevel="2">
      <c r="A819" s="14" t="inlineStr">
        <is>
          <t>ctxnew</t>
        </is>
      </c>
      <c r="B819" s="14" t="inlineStr">
        <is>
          <t>nga</t>
        </is>
      </c>
      <c r="C819" s="14" t="inlineStr">
        <is>
          <t>nav</t>
        </is>
      </c>
      <c r="D819" s="37">
        <f>INDEX(Inputs!$T$5:$T$132,MATCH($B819&amp;"|"&amp;$C819,Inputs!$A$5:$A$132,0))</f>
        <v/>
      </c>
      <c r="E819" s="37">
        <f>INDEX(Inputs!$J$5:$J$132,MATCH($B819&amp;"|"&amp;$C819,Inputs!$A$5:$A$132,0))</f>
        <v/>
      </c>
      <c r="F819" s="37">
        <f>INDEX(Inputs!$K$5:$K$132,MATCH($B819&amp;"|"&amp;$C819,Inputs!$A$5:$A$132,0))</f>
        <v/>
      </c>
      <c r="G819" s="36" t="n"/>
      <c r="H819" s="14">
        <f>INDEX(Variables!$B$5:$B$205,MATCH($A819,Variables!$A$5:$A$205,0))&amp;IF($C819="",""," | "&amp;INDEX(Mapping!$B$5:$B$26,MATCH($C819,Mapping!$A$5:$A$26,0))&amp;" | "&amp;INDEX(Mapping!$B$30:$B$46,MATCH($B819,Mapping!$A$30:$A$46,0)))</f>
        <v/>
      </c>
      <c r="I819" s="14">
        <f>INDEX(Variables!$C$5:$C$205,MATCH($A819,Variables!$A$5:$A$205,0))</f>
        <v/>
      </c>
      <c r="J819" s="14">
        <f>INDEX(Variables!$E$5:$E$205,MATCH($A819,Variables!$A$5:$A$205,0))</f>
        <v/>
      </c>
      <c r="K819" s="11">
        <f>LOWER(Settings!$C$4)&amp;".mit."&amp;$A819&amp;IF($C819="","","."&amp;$C819&amp;"."&amp;$B819)&amp;IF(INDEX(Variables!$D$5:$D$205,MATCH($A819,Variables!$A$5:$A$205,0))="","","."&amp;INDEX(Variables!$D$5:$D$205,MATCH($A819,Variables!$A$5:$A$205,0)))&amp;"."&amp;K$5</f>
        <v/>
      </c>
      <c r="L819" s="38">
        <f>L$12*$D819*INDEX(L$21:L$28,$E819)*INDEX(L$30:L$46,$F819)*(1-INDEX(L$121:L$137,$F819))</f>
        <v/>
      </c>
      <c r="M819" s="37">
        <f>M$12*$D819*INDEX(M$21:M$28,$E819)*INDEX(M$30:M$46,$F819)*(1-INDEX(M$121:M$137,$F819))</f>
        <v/>
      </c>
      <c r="N819" s="37">
        <f>N$12*$D819*INDEX(N$21:N$28,$E819)*INDEX(N$30:N$46,$F819)*(1-INDEX(N$121:N$137,$F819))</f>
        <v/>
      </c>
      <c r="O819" s="37">
        <f>O$12*$D819*INDEX(O$21:O$28,$E819)*INDEX(O$30:O$46,$F819)*(1-INDEX(O$121:O$137,$F819))</f>
        <v/>
      </c>
      <c r="P819" s="37">
        <f>P$12*$D819*INDEX(P$21:P$28,$E819)*INDEX(P$30:P$46,$F819)*(1-INDEX(P$121:P$137,$F819))</f>
        <v/>
      </c>
      <c r="Q819" s="37">
        <f>Q$12*$D819*INDEX(Q$21:Q$28,$E819)*INDEX(Q$30:Q$46,$F819)*(1-INDEX(Q$121:Q$137,$F819))</f>
        <v/>
      </c>
      <c r="R819" s="37">
        <f>R$12*$D819*INDEX(R$21:R$28,$E819)*INDEX(R$30:R$46,$F819)*(1-INDEX(R$121:R$137,$F819))</f>
        <v/>
      </c>
      <c r="S819" s="37">
        <f>S$12*$D819*INDEX(S$21:S$28,$E819)*INDEX(S$30:S$46,$F819)*(1-INDEX(S$121:S$137,$F819))</f>
        <v/>
      </c>
      <c r="T819" s="37">
        <f>T$12*$D819*INDEX(T$21:T$28,$E819)*INDEX(T$30:T$46,$F819)*(1-INDEX(T$121:T$137,$F819))</f>
        <v/>
      </c>
      <c r="U819" s="37">
        <f>U$12*$D819*INDEX(U$21:U$28,$E819)*INDEX(U$30:U$46,$F819)*(1-INDEX(U$121:U$137,$F819))</f>
        <v/>
      </c>
      <c r="V819" s="37">
        <f>V$12*$D819*INDEX(V$21:V$28,$E819)*INDEX(V$30:V$46,$F819)*(1-INDEX(V$121:V$137,$F819))</f>
        <v/>
      </c>
      <c r="W819" s="37">
        <f>W$12*$D819*INDEX(W$21:W$28,$E819)*INDEX(W$30:W$46,$F819)*(1-INDEX(W$121:W$137,$F819))</f>
        <v/>
      </c>
      <c r="X819" s="37">
        <f>X$12*$D819*INDEX(X$21:X$28,$E819)*INDEX(X$30:X$46,$F819)*(1-INDEX(X$121:X$137,$F819))</f>
        <v/>
      </c>
      <c r="Y819" s="37">
        <f>Y$12*$D819*INDEX(Y$21:Y$28,$E819)*INDEX(Y$30:Y$46,$F819)*(1-INDEX(Y$121:Y$137,$F819))</f>
        <v/>
      </c>
      <c r="Z819" s="37">
        <f>Z$12*$D819*INDEX(Z$21:Z$28,$E819)*INDEX(Z$30:Z$46,$F819)*(1-INDEX(Z$121:Z$137,$F819))</f>
        <v/>
      </c>
      <c r="AA819" s="37">
        <f>AA$12*$D819*INDEX(AA$21:AA$28,$E819)*INDEX(AA$30:AA$46,$F819)*(1-INDEX(AA$121:AA$137,$F819))</f>
        <v/>
      </c>
      <c r="AB819" s="37">
        <f>AB$12*$D819*INDEX(AB$21:AB$28,$E819)*INDEX(AB$30:AB$46,$F819)*(1-INDEX(AB$121:AB$137,$F819))</f>
        <v/>
      </c>
      <c r="AC819" s="37">
        <f>AC$12*$D819*INDEX(AC$21:AC$28,$E819)*INDEX(AC$30:AC$46,$F819)*(1-INDEX(AC$121:AC$137,$F819))</f>
        <v/>
      </c>
      <c r="AD819" s="40">
        <f>CARBONTAX(AD$12,$D819,INDEX(AD$21:AD$28,$E819),INDEX(AD$30:AD$46,$F819),INDEX(AD$121:AD$137,$F819))</f>
        <v/>
      </c>
      <c r="AF819" s="11">
        <f>LOWER(Settings!$C$4)&amp;".mit."&amp;$A819&amp;IF($C819="","","."&amp;$C819&amp;"."&amp;$B819)&amp;IF(INDEX(Variables!$D$5:$D$205,MATCH($A819,Variables!$A$5:$A$205,0))="","","."&amp;INDEX(Variables!$D$5:$D$205,MATCH($A819,Variables!$A$5:$A$205,0)))&amp;"."&amp;AF$5</f>
        <v/>
      </c>
      <c r="AG819" s="38">
        <f>AG$12*$D819*INDEX(AG$21:AG$28,$E819)*INDEX(AG$30:AG$46,$F819)*(1-INDEX(AG$121:AG$137,$F819))</f>
        <v/>
      </c>
      <c r="AH819" s="37">
        <f>AH$12*$D819*INDEX(AH$21:AH$28,$E819)*INDEX(AH$30:AH$46,$F819)*(1-INDEX(AH$121:AH$137,$F819))</f>
        <v/>
      </c>
      <c r="AI819" s="37">
        <f>AI$12*$D819*INDEX(AI$21:AI$28,$E819)*INDEX(AI$30:AI$46,$F819)*(1-INDEX(AI$121:AI$137,$F819))</f>
        <v/>
      </c>
      <c r="AJ819" s="37">
        <f>AJ$12*$D819*INDEX(AJ$21:AJ$28,$E819)*INDEX(AJ$30:AJ$46,$F819)*(1-INDEX(AJ$121:AJ$137,$F819))</f>
        <v/>
      </c>
      <c r="AK819" s="37">
        <f>AK$12*$D819*INDEX(AK$21:AK$28,$E819)*INDEX(AK$30:AK$46,$F819)*(1-INDEX(AK$121:AK$137,$F819))</f>
        <v/>
      </c>
      <c r="AL819" s="37">
        <f>AL$12*$D819*INDEX(AL$21:AL$28,$E819)*INDEX(AL$30:AL$46,$F819)*(1-INDEX(AL$121:AL$137,$F819))</f>
        <v/>
      </c>
      <c r="AM819" s="37">
        <f>AM$12*$D819*INDEX(AM$21:AM$28,$E819)*INDEX(AM$30:AM$46,$F819)*(1-INDEX(AM$121:AM$137,$F819))</f>
        <v/>
      </c>
      <c r="AN819" s="37">
        <f>AN$12*$D819*INDEX(AN$21:AN$28,$E819)*INDEX(AN$30:AN$46,$F819)*(1-INDEX(AN$121:AN$137,$F819))</f>
        <v/>
      </c>
      <c r="AO819" s="37">
        <f>AO$12*$D819*INDEX(AO$21:AO$28,$E819)*INDEX(AO$30:AO$46,$F819)*(1-INDEX(AO$121:AO$137,$F819))</f>
        <v/>
      </c>
      <c r="AP819" s="37">
        <f>AP$12*$D819*INDEX(AP$21:AP$28,$E819)*INDEX(AP$30:AP$46,$F819)*(1-INDEX(AP$121:AP$137,$F819))</f>
        <v/>
      </c>
      <c r="AQ819" s="37">
        <f>AQ$12*$D819*INDEX(AQ$21:AQ$28,$E819)*INDEX(AQ$30:AQ$46,$F819)*(1-INDEX(AQ$121:AQ$137,$F819))</f>
        <v/>
      </c>
      <c r="AR819" s="37">
        <f>AR$12*$D819*INDEX(AR$21:AR$28,$E819)*INDEX(AR$30:AR$46,$F819)*(1-INDEX(AR$121:AR$137,$F819))</f>
        <v/>
      </c>
      <c r="AS819" s="37">
        <f>AS$12*$D819*INDEX(AS$21:AS$28,$E819)*INDEX(AS$30:AS$46,$F819)*(1-INDEX(AS$121:AS$137,$F819))</f>
        <v/>
      </c>
      <c r="AT819" s="37">
        <f>AT$12*$D819*INDEX(AT$21:AT$28,$E819)*INDEX(AT$30:AT$46,$F819)*(1-INDEX(AT$121:AT$137,$F819))</f>
        <v/>
      </c>
      <c r="AU819" s="37">
        <f>AU$12*$D819*INDEX(AU$21:AU$28,$E819)*INDEX(AU$30:AU$46,$F819)*(1-INDEX(AU$121:AU$137,$F819))</f>
        <v/>
      </c>
      <c r="AV819" s="37">
        <f>AV$12*$D819*INDEX(AV$21:AV$28,$E819)*INDEX(AV$30:AV$46,$F819)*(1-INDEX(AV$121:AV$137,$F819))</f>
        <v/>
      </c>
      <c r="AW819" s="37">
        <f>AW$12*$D819*INDEX(AW$21:AW$28,$E819)*INDEX(AW$30:AW$46,$F819)*(1-INDEX(AW$121:AW$137,$F819))</f>
        <v/>
      </c>
      <c r="AX819" s="37">
        <f>AX$12*$D819*INDEX(AX$21:AX$28,$E819)*INDEX(AX$30:AX$46,$F819)*(1-INDEX(AX$121:AX$137,$F819))</f>
        <v/>
      </c>
      <c r="AY819" s="40">
        <f>CARBONTAX(AY$12,$D819,INDEX(AY$21:AY$28,$E819),INDEX(AY$30:AY$46,$F819),INDEX(AY$121:AY$137,$F819))</f>
        <v/>
      </c>
    </row>
    <row r="820" hidden="1" outlineLevel="2">
      <c r="A820" s="14" t="inlineStr">
        <is>
          <t>ctxnew</t>
        </is>
      </c>
      <c r="B820" s="14" t="inlineStr">
        <is>
          <t>gso</t>
        </is>
      </c>
      <c r="C820" s="14" t="inlineStr">
        <is>
          <t>nav</t>
        </is>
      </c>
      <c r="D820" s="37">
        <f>INDEX(Inputs!$T$5:$T$132,MATCH($B820&amp;"|"&amp;$C820,Inputs!$A$5:$A$132,0))</f>
        <v/>
      </c>
      <c r="E820" s="37">
        <f>INDEX(Inputs!$J$5:$J$132,MATCH($B820&amp;"|"&amp;$C820,Inputs!$A$5:$A$132,0))</f>
        <v/>
      </c>
      <c r="F820" s="37">
        <f>INDEX(Inputs!$K$5:$K$132,MATCH($B820&amp;"|"&amp;$C820,Inputs!$A$5:$A$132,0))</f>
        <v/>
      </c>
      <c r="G820" s="36" t="n"/>
      <c r="H820" s="14">
        <f>INDEX(Variables!$B$5:$B$205,MATCH($A820,Variables!$A$5:$A$205,0))&amp;IF($C820="",""," | "&amp;INDEX(Mapping!$B$5:$B$26,MATCH($C820,Mapping!$A$5:$A$26,0))&amp;" | "&amp;INDEX(Mapping!$B$30:$B$46,MATCH($B820,Mapping!$A$30:$A$46,0)))</f>
        <v/>
      </c>
      <c r="I820" s="14">
        <f>INDEX(Variables!$C$5:$C$205,MATCH($A820,Variables!$A$5:$A$205,0))</f>
        <v/>
      </c>
      <c r="J820" s="14">
        <f>INDEX(Variables!$E$5:$E$205,MATCH($A820,Variables!$A$5:$A$205,0))</f>
        <v/>
      </c>
      <c r="K820" s="11">
        <f>LOWER(Settings!$C$4)&amp;".mit."&amp;$A820&amp;IF($C820="","","."&amp;$C820&amp;"."&amp;$B820)&amp;IF(INDEX(Variables!$D$5:$D$205,MATCH($A820,Variables!$A$5:$A$205,0))="","","."&amp;INDEX(Variables!$D$5:$D$205,MATCH($A820,Variables!$A$5:$A$205,0)))&amp;"."&amp;K$5</f>
        <v/>
      </c>
      <c r="L820" s="38">
        <f>L$12*$D820*INDEX(L$21:L$28,$E820)*INDEX(L$30:L$46,$F820)*(1-INDEX(L$121:L$137,$F820))</f>
        <v/>
      </c>
      <c r="M820" s="37">
        <f>M$12*$D820*INDEX(M$21:M$28,$E820)*INDEX(M$30:M$46,$F820)*(1-INDEX(M$121:M$137,$F820))</f>
        <v/>
      </c>
      <c r="N820" s="37">
        <f>N$12*$D820*INDEX(N$21:N$28,$E820)*INDEX(N$30:N$46,$F820)*(1-INDEX(N$121:N$137,$F820))</f>
        <v/>
      </c>
      <c r="O820" s="37">
        <f>O$12*$D820*INDEX(O$21:O$28,$E820)*INDEX(O$30:O$46,$F820)*(1-INDEX(O$121:O$137,$F820))</f>
        <v/>
      </c>
      <c r="P820" s="37">
        <f>P$12*$D820*INDEX(P$21:P$28,$E820)*INDEX(P$30:P$46,$F820)*(1-INDEX(P$121:P$137,$F820))</f>
        <v/>
      </c>
      <c r="Q820" s="37">
        <f>Q$12*$D820*INDEX(Q$21:Q$28,$E820)*INDEX(Q$30:Q$46,$F820)*(1-INDEX(Q$121:Q$137,$F820))</f>
        <v/>
      </c>
      <c r="R820" s="37">
        <f>R$12*$D820*INDEX(R$21:R$28,$E820)*INDEX(R$30:R$46,$F820)*(1-INDEX(R$121:R$137,$F820))</f>
        <v/>
      </c>
      <c r="S820" s="37">
        <f>S$12*$D820*INDEX(S$21:S$28,$E820)*INDEX(S$30:S$46,$F820)*(1-INDEX(S$121:S$137,$F820))</f>
        <v/>
      </c>
      <c r="T820" s="37">
        <f>T$12*$D820*INDEX(T$21:T$28,$E820)*INDEX(T$30:T$46,$F820)*(1-INDEX(T$121:T$137,$F820))</f>
        <v/>
      </c>
      <c r="U820" s="37">
        <f>U$12*$D820*INDEX(U$21:U$28,$E820)*INDEX(U$30:U$46,$F820)*(1-INDEX(U$121:U$137,$F820))</f>
        <v/>
      </c>
      <c r="V820" s="37">
        <f>V$12*$D820*INDEX(V$21:V$28,$E820)*INDEX(V$30:V$46,$F820)*(1-INDEX(V$121:V$137,$F820))</f>
        <v/>
      </c>
      <c r="W820" s="37">
        <f>W$12*$D820*INDEX(W$21:W$28,$E820)*INDEX(W$30:W$46,$F820)*(1-INDEX(W$121:W$137,$F820))</f>
        <v/>
      </c>
      <c r="X820" s="37">
        <f>X$12*$D820*INDEX(X$21:X$28,$E820)*INDEX(X$30:X$46,$F820)*(1-INDEX(X$121:X$137,$F820))</f>
        <v/>
      </c>
      <c r="Y820" s="37">
        <f>Y$12*$D820*INDEX(Y$21:Y$28,$E820)*INDEX(Y$30:Y$46,$F820)*(1-INDEX(Y$121:Y$137,$F820))</f>
        <v/>
      </c>
      <c r="Z820" s="37">
        <f>Z$12*$D820*INDEX(Z$21:Z$28,$E820)*INDEX(Z$30:Z$46,$F820)*(1-INDEX(Z$121:Z$137,$F820))</f>
        <v/>
      </c>
      <c r="AA820" s="37">
        <f>AA$12*$D820*INDEX(AA$21:AA$28,$E820)*INDEX(AA$30:AA$46,$F820)*(1-INDEX(AA$121:AA$137,$F820))</f>
        <v/>
      </c>
      <c r="AB820" s="37">
        <f>AB$12*$D820*INDEX(AB$21:AB$28,$E820)*INDEX(AB$30:AB$46,$F820)*(1-INDEX(AB$121:AB$137,$F820))</f>
        <v/>
      </c>
      <c r="AC820" s="37">
        <f>AC$12*$D820*INDEX(AC$21:AC$28,$E820)*INDEX(AC$30:AC$46,$F820)*(1-INDEX(AC$121:AC$137,$F820))</f>
        <v/>
      </c>
      <c r="AD820" s="40">
        <f>CARBONTAX(AD$12,$D820,INDEX(AD$21:AD$28,$E820),INDEX(AD$30:AD$46,$F820),INDEX(AD$121:AD$137,$F820))</f>
        <v/>
      </c>
      <c r="AF820" s="11">
        <f>LOWER(Settings!$C$4)&amp;".mit."&amp;$A820&amp;IF($C820="","","."&amp;$C820&amp;"."&amp;$B820)&amp;IF(INDEX(Variables!$D$5:$D$205,MATCH($A820,Variables!$A$5:$A$205,0))="","","."&amp;INDEX(Variables!$D$5:$D$205,MATCH($A820,Variables!$A$5:$A$205,0)))&amp;"."&amp;AF$5</f>
        <v/>
      </c>
      <c r="AG820" s="38">
        <f>AG$12*$D820*INDEX(AG$21:AG$28,$E820)*INDEX(AG$30:AG$46,$F820)*(1-INDEX(AG$121:AG$137,$F820))</f>
        <v/>
      </c>
      <c r="AH820" s="37">
        <f>AH$12*$D820*INDEX(AH$21:AH$28,$E820)*INDEX(AH$30:AH$46,$F820)*(1-INDEX(AH$121:AH$137,$F820))</f>
        <v/>
      </c>
      <c r="AI820" s="37">
        <f>AI$12*$D820*INDEX(AI$21:AI$28,$E820)*INDEX(AI$30:AI$46,$F820)*(1-INDEX(AI$121:AI$137,$F820))</f>
        <v/>
      </c>
      <c r="AJ820" s="37">
        <f>AJ$12*$D820*INDEX(AJ$21:AJ$28,$E820)*INDEX(AJ$30:AJ$46,$F820)*(1-INDEX(AJ$121:AJ$137,$F820))</f>
        <v/>
      </c>
      <c r="AK820" s="37">
        <f>AK$12*$D820*INDEX(AK$21:AK$28,$E820)*INDEX(AK$30:AK$46,$F820)*(1-INDEX(AK$121:AK$137,$F820))</f>
        <v/>
      </c>
      <c r="AL820" s="37">
        <f>AL$12*$D820*INDEX(AL$21:AL$28,$E820)*INDEX(AL$30:AL$46,$F820)*(1-INDEX(AL$121:AL$137,$F820))</f>
        <v/>
      </c>
      <c r="AM820" s="37">
        <f>AM$12*$D820*INDEX(AM$21:AM$28,$E820)*INDEX(AM$30:AM$46,$F820)*(1-INDEX(AM$121:AM$137,$F820))</f>
        <v/>
      </c>
      <c r="AN820" s="37">
        <f>AN$12*$D820*INDEX(AN$21:AN$28,$E820)*INDEX(AN$30:AN$46,$F820)*(1-INDEX(AN$121:AN$137,$F820))</f>
        <v/>
      </c>
      <c r="AO820" s="37">
        <f>AO$12*$D820*INDEX(AO$21:AO$28,$E820)*INDEX(AO$30:AO$46,$F820)*(1-INDEX(AO$121:AO$137,$F820))</f>
        <v/>
      </c>
      <c r="AP820" s="37">
        <f>AP$12*$D820*INDEX(AP$21:AP$28,$E820)*INDEX(AP$30:AP$46,$F820)*(1-INDEX(AP$121:AP$137,$F820))</f>
        <v/>
      </c>
      <c r="AQ820" s="37">
        <f>AQ$12*$D820*INDEX(AQ$21:AQ$28,$E820)*INDEX(AQ$30:AQ$46,$F820)*(1-INDEX(AQ$121:AQ$137,$F820))</f>
        <v/>
      </c>
      <c r="AR820" s="37">
        <f>AR$12*$D820*INDEX(AR$21:AR$28,$E820)*INDEX(AR$30:AR$46,$F820)*(1-INDEX(AR$121:AR$137,$F820))</f>
        <v/>
      </c>
      <c r="AS820" s="37">
        <f>AS$12*$D820*INDEX(AS$21:AS$28,$E820)*INDEX(AS$30:AS$46,$F820)*(1-INDEX(AS$121:AS$137,$F820))</f>
        <v/>
      </c>
      <c r="AT820" s="37">
        <f>AT$12*$D820*INDEX(AT$21:AT$28,$E820)*INDEX(AT$30:AT$46,$F820)*(1-INDEX(AT$121:AT$137,$F820))</f>
        <v/>
      </c>
      <c r="AU820" s="37">
        <f>AU$12*$D820*INDEX(AU$21:AU$28,$E820)*INDEX(AU$30:AU$46,$F820)*(1-INDEX(AU$121:AU$137,$F820))</f>
        <v/>
      </c>
      <c r="AV820" s="37">
        <f>AV$12*$D820*INDEX(AV$21:AV$28,$E820)*INDEX(AV$30:AV$46,$F820)*(1-INDEX(AV$121:AV$137,$F820))</f>
        <v/>
      </c>
      <c r="AW820" s="37">
        <f>AW$12*$D820*INDEX(AW$21:AW$28,$E820)*INDEX(AW$30:AW$46,$F820)*(1-INDEX(AW$121:AW$137,$F820))</f>
        <v/>
      </c>
      <c r="AX820" s="37">
        <f>AX$12*$D820*INDEX(AX$21:AX$28,$E820)*INDEX(AX$30:AX$46,$F820)*(1-INDEX(AX$121:AX$137,$F820))</f>
        <v/>
      </c>
      <c r="AY820" s="40">
        <f>CARBONTAX(AY$12,$D820,INDEX(AY$21:AY$28,$E820),INDEX(AY$30:AY$46,$F820),INDEX(AY$121:AY$137,$F820))</f>
        <v/>
      </c>
    </row>
    <row r="821" hidden="1" outlineLevel="2">
      <c r="A821" s="14" t="inlineStr">
        <is>
          <t>ctxnew</t>
        </is>
      </c>
      <c r="B821" s="14" t="inlineStr">
        <is>
          <t>die</t>
        </is>
      </c>
      <c r="C821" s="14" t="inlineStr">
        <is>
          <t>nav</t>
        </is>
      </c>
      <c r="D821" s="37">
        <f>INDEX(Inputs!$T$5:$T$132,MATCH($B821&amp;"|"&amp;$C821,Inputs!$A$5:$A$132,0))</f>
        <v/>
      </c>
      <c r="E821" s="37">
        <f>INDEX(Inputs!$J$5:$J$132,MATCH($B821&amp;"|"&amp;$C821,Inputs!$A$5:$A$132,0))</f>
        <v/>
      </c>
      <c r="F821" s="37">
        <f>INDEX(Inputs!$K$5:$K$132,MATCH($B821&amp;"|"&amp;$C821,Inputs!$A$5:$A$132,0))</f>
        <v/>
      </c>
      <c r="G821" s="36" t="n"/>
      <c r="H821" s="14">
        <f>INDEX(Variables!$B$5:$B$205,MATCH($A821,Variables!$A$5:$A$205,0))&amp;IF($C821="",""," | "&amp;INDEX(Mapping!$B$5:$B$26,MATCH($C821,Mapping!$A$5:$A$26,0))&amp;" | "&amp;INDEX(Mapping!$B$30:$B$46,MATCH($B821,Mapping!$A$30:$A$46,0)))</f>
        <v/>
      </c>
      <c r="I821" s="14">
        <f>INDEX(Variables!$C$5:$C$205,MATCH($A821,Variables!$A$5:$A$205,0))</f>
        <v/>
      </c>
      <c r="J821" s="14">
        <f>INDEX(Variables!$E$5:$E$205,MATCH($A821,Variables!$A$5:$A$205,0))</f>
        <v/>
      </c>
      <c r="K821" s="11">
        <f>LOWER(Settings!$C$4)&amp;".mit."&amp;$A821&amp;IF($C821="","","."&amp;$C821&amp;"."&amp;$B821)&amp;IF(INDEX(Variables!$D$5:$D$205,MATCH($A821,Variables!$A$5:$A$205,0))="","","."&amp;INDEX(Variables!$D$5:$D$205,MATCH($A821,Variables!$A$5:$A$205,0)))&amp;"."&amp;K$5</f>
        <v/>
      </c>
      <c r="L821" s="38">
        <f>L$12*$D821*INDEX(L$21:L$28,$E821)*INDEX(L$30:L$46,$F821)*(1-INDEX(L$121:L$137,$F821))</f>
        <v/>
      </c>
      <c r="M821" s="37">
        <f>M$12*$D821*INDEX(M$21:M$28,$E821)*INDEX(M$30:M$46,$F821)*(1-INDEX(M$121:M$137,$F821))</f>
        <v/>
      </c>
      <c r="N821" s="37">
        <f>N$12*$D821*INDEX(N$21:N$28,$E821)*INDEX(N$30:N$46,$F821)*(1-INDEX(N$121:N$137,$F821))</f>
        <v/>
      </c>
      <c r="O821" s="37">
        <f>O$12*$D821*INDEX(O$21:O$28,$E821)*INDEX(O$30:O$46,$F821)*(1-INDEX(O$121:O$137,$F821))</f>
        <v/>
      </c>
      <c r="P821" s="37">
        <f>P$12*$D821*INDEX(P$21:P$28,$E821)*INDEX(P$30:P$46,$F821)*(1-INDEX(P$121:P$137,$F821))</f>
        <v/>
      </c>
      <c r="Q821" s="37">
        <f>Q$12*$D821*INDEX(Q$21:Q$28,$E821)*INDEX(Q$30:Q$46,$F821)*(1-INDEX(Q$121:Q$137,$F821))</f>
        <v/>
      </c>
      <c r="R821" s="37">
        <f>R$12*$D821*INDEX(R$21:R$28,$E821)*INDEX(R$30:R$46,$F821)*(1-INDEX(R$121:R$137,$F821))</f>
        <v/>
      </c>
      <c r="S821" s="37">
        <f>S$12*$D821*INDEX(S$21:S$28,$E821)*INDEX(S$30:S$46,$F821)*(1-INDEX(S$121:S$137,$F821))</f>
        <v/>
      </c>
      <c r="T821" s="37">
        <f>T$12*$D821*INDEX(T$21:T$28,$E821)*INDEX(T$30:T$46,$F821)*(1-INDEX(T$121:T$137,$F821))</f>
        <v/>
      </c>
      <c r="U821" s="37">
        <f>U$12*$D821*INDEX(U$21:U$28,$E821)*INDEX(U$30:U$46,$F821)*(1-INDEX(U$121:U$137,$F821))</f>
        <v/>
      </c>
      <c r="V821" s="37">
        <f>V$12*$D821*INDEX(V$21:V$28,$E821)*INDEX(V$30:V$46,$F821)*(1-INDEX(V$121:V$137,$F821))</f>
        <v/>
      </c>
      <c r="W821" s="37">
        <f>W$12*$D821*INDEX(W$21:W$28,$E821)*INDEX(W$30:W$46,$F821)*(1-INDEX(W$121:W$137,$F821))</f>
        <v/>
      </c>
      <c r="X821" s="37">
        <f>X$12*$D821*INDEX(X$21:X$28,$E821)*INDEX(X$30:X$46,$F821)*(1-INDEX(X$121:X$137,$F821))</f>
        <v/>
      </c>
      <c r="Y821" s="37">
        <f>Y$12*$D821*INDEX(Y$21:Y$28,$E821)*INDEX(Y$30:Y$46,$F821)*(1-INDEX(Y$121:Y$137,$F821))</f>
        <v/>
      </c>
      <c r="Z821" s="37">
        <f>Z$12*$D821*INDEX(Z$21:Z$28,$E821)*INDEX(Z$30:Z$46,$F821)*(1-INDEX(Z$121:Z$137,$F821))</f>
        <v/>
      </c>
      <c r="AA821" s="37">
        <f>AA$12*$D821*INDEX(AA$21:AA$28,$E821)*INDEX(AA$30:AA$46,$F821)*(1-INDEX(AA$121:AA$137,$F821))</f>
        <v/>
      </c>
      <c r="AB821" s="37">
        <f>AB$12*$D821*INDEX(AB$21:AB$28,$E821)*INDEX(AB$30:AB$46,$F821)*(1-INDEX(AB$121:AB$137,$F821))</f>
        <v/>
      </c>
      <c r="AC821" s="37">
        <f>AC$12*$D821*INDEX(AC$21:AC$28,$E821)*INDEX(AC$30:AC$46,$F821)*(1-INDEX(AC$121:AC$137,$F821))</f>
        <v/>
      </c>
      <c r="AD821" s="40">
        <f>CARBONTAX(AD$12,$D821,INDEX(AD$21:AD$28,$E821),INDEX(AD$30:AD$46,$F821),INDEX(AD$121:AD$137,$F821))</f>
        <v/>
      </c>
      <c r="AF821" s="11">
        <f>LOWER(Settings!$C$4)&amp;".mit."&amp;$A821&amp;IF($C821="","","."&amp;$C821&amp;"."&amp;$B821)&amp;IF(INDEX(Variables!$D$5:$D$205,MATCH($A821,Variables!$A$5:$A$205,0))="","","."&amp;INDEX(Variables!$D$5:$D$205,MATCH($A821,Variables!$A$5:$A$205,0)))&amp;"."&amp;AF$5</f>
        <v/>
      </c>
      <c r="AG821" s="38">
        <f>AG$12*$D821*INDEX(AG$21:AG$28,$E821)*INDEX(AG$30:AG$46,$F821)*(1-INDEX(AG$121:AG$137,$F821))</f>
        <v/>
      </c>
      <c r="AH821" s="37">
        <f>AH$12*$D821*INDEX(AH$21:AH$28,$E821)*INDEX(AH$30:AH$46,$F821)*(1-INDEX(AH$121:AH$137,$F821))</f>
        <v/>
      </c>
      <c r="AI821" s="37">
        <f>AI$12*$D821*INDEX(AI$21:AI$28,$E821)*INDEX(AI$30:AI$46,$F821)*(1-INDEX(AI$121:AI$137,$F821))</f>
        <v/>
      </c>
      <c r="AJ821" s="37">
        <f>AJ$12*$D821*INDEX(AJ$21:AJ$28,$E821)*INDEX(AJ$30:AJ$46,$F821)*(1-INDEX(AJ$121:AJ$137,$F821))</f>
        <v/>
      </c>
      <c r="AK821" s="37">
        <f>AK$12*$D821*INDEX(AK$21:AK$28,$E821)*INDEX(AK$30:AK$46,$F821)*(1-INDEX(AK$121:AK$137,$F821))</f>
        <v/>
      </c>
      <c r="AL821" s="37">
        <f>AL$12*$D821*INDEX(AL$21:AL$28,$E821)*INDEX(AL$30:AL$46,$F821)*(1-INDEX(AL$121:AL$137,$F821))</f>
        <v/>
      </c>
      <c r="AM821" s="37">
        <f>AM$12*$D821*INDEX(AM$21:AM$28,$E821)*INDEX(AM$30:AM$46,$F821)*(1-INDEX(AM$121:AM$137,$F821))</f>
        <v/>
      </c>
      <c r="AN821" s="37">
        <f>AN$12*$D821*INDEX(AN$21:AN$28,$E821)*INDEX(AN$30:AN$46,$F821)*(1-INDEX(AN$121:AN$137,$F821))</f>
        <v/>
      </c>
      <c r="AO821" s="37">
        <f>AO$12*$D821*INDEX(AO$21:AO$28,$E821)*INDEX(AO$30:AO$46,$F821)*(1-INDEX(AO$121:AO$137,$F821))</f>
        <v/>
      </c>
      <c r="AP821" s="37">
        <f>AP$12*$D821*INDEX(AP$21:AP$28,$E821)*INDEX(AP$30:AP$46,$F821)*(1-INDEX(AP$121:AP$137,$F821))</f>
        <v/>
      </c>
      <c r="AQ821" s="37">
        <f>AQ$12*$D821*INDEX(AQ$21:AQ$28,$E821)*INDEX(AQ$30:AQ$46,$F821)*(1-INDEX(AQ$121:AQ$137,$F821))</f>
        <v/>
      </c>
      <c r="AR821" s="37">
        <f>AR$12*$D821*INDEX(AR$21:AR$28,$E821)*INDEX(AR$30:AR$46,$F821)*(1-INDEX(AR$121:AR$137,$F821))</f>
        <v/>
      </c>
      <c r="AS821" s="37">
        <f>AS$12*$D821*INDEX(AS$21:AS$28,$E821)*INDEX(AS$30:AS$46,$F821)*(1-INDEX(AS$121:AS$137,$F821))</f>
        <v/>
      </c>
      <c r="AT821" s="37">
        <f>AT$12*$D821*INDEX(AT$21:AT$28,$E821)*INDEX(AT$30:AT$46,$F821)*(1-INDEX(AT$121:AT$137,$F821))</f>
        <v/>
      </c>
      <c r="AU821" s="37">
        <f>AU$12*$D821*INDEX(AU$21:AU$28,$E821)*INDEX(AU$30:AU$46,$F821)*(1-INDEX(AU$121:AU$137,$F821))</f>
        <v/>
      </c>
      <c r="AV821" s="37">
        <f>AV$12*$D821*INDEX(AV$21:AV$28,$E821)*INDEX(AV$30:AV$46,$F821)*(1-INDEX(AV$121:AV$137,$F821))</f>
        <v/>
      </c>
      <c r="AW821" s="37">
        <f>AW$12*$D821*INDEX(AW$21:AW$28,$E821)*INDEX(AW$30:AW$46,$F821)*(1-INDEX(AW$121:AW$137,$F821))</f>
        <v/>
      </c>
      <c r="AX821" s="37">
        <f>AX$12*$D821*INDEX(AX$21:AX$28,$E821)*INDEX(AX$30:AX$46,$F821)*(1-INDEX(AX$121:AX$137,$F821))</f>
        <v/>
      </c>
      <c r="AY821" s="40">
        <f>CARBONTAX(AY$12,$D821,INDEX(AY$21:AY$28,$E821),INDEX(AY$30:AY$46,$F821),INDEX(AY$121:AY$137,$F821))</f>
        <v/>
      </c>
    </row>
    <row r="822" hidden="1" outlineLevel="2">
      <c r="A822" s="14" t="inlineStr">
        <is>
          <t>ctxnew</t>
        </is>
      </c>
      <c r="B822" s="14" t="inlineStr">
        <is>
          <t>lpg</t>
        </is>
      </c>
      <c r="C822" s="14" t="inlineStr">
        <is>
          <t>nav</t>
        </is>
      </c>
      <c r="D822" s="37">
        <f>INDEX(Inputs!$T$5:$T$132,MATCH($B822&amp;"|"&amp;$C822,Inputs!$A$5:$A$132,0))</f>
        <v/>
      </c>
      <c r="E822" s="37">
        <f>INDEX(Inputs!$J$5:$J$132,MATCH($B822&amp;"|"&amp;$C822,Inputs!$A$5:$A$132,0))</f>
        <v/>
      </c>
      <c r="F822" s="37">
        <f>INDEX(Inputs!$K$5:$K$132,MATCH($B822&amp;"|"&amp;$C822,Inputs!$A$5:$A$132,0))</f>
        <v/>
      </c>
      <c r="G822" s="36" t="n"/>
      <c r="H822" s="14">
        <f>INDEX(Variables!$B$5:$B$205,MATCH($A822,Variables!$A$5:$A$205,0))&amp;IF($C822="",""," | "&amp;INDEX(Mapping!$B$5:$B$26,MATCH($C822,Mapping!$A$5:$A$26,0))&amp;" | "&amp;INDEX(Mapping!$B$30:$B$46,MATCH($B822,Mapping!$A$30:$A$46,0)))</f>
        <v/>
      </c>
      <c r="I822" s="14">
        <f>INDEX(Variables!$C$5:$C$205,MATCH($A822,Variables!$A$5:$A$205,0))</f>
        <v/>
      </c>
      <c r="J822" s="14">
        <f>INDEX(Variables!$E$5:$E$205,MATCH($A822,Variables!$A$5:$A$205,0))</f>
        <v/>
      </c>
      <c r="K822" s="11">
        <f>LOWER(Settings!$C$4)&amp;".mit."&amp;$A822&amp;IF($C822="","","."&amp;$C822&amp;"."&amp;$B822)&amp;IF(INDEX(Variables!$D$5:$D$205,MATCH($A822,Variables!$A$5:$A$205,0))="","","."&amp;INDEX(Variables!$D$5:$D$205,MATCH($A822,Variables!$A$5:$A$205,0)))&amp;"."&amp;K$5</f>
        <v/>
      </c>
      <c r="L822" s="38">
        <f>L$12*$D822*INDEX(L$21:L$28,$E822)*INDEX(L$30:L$46,$F822)*(1-INDEX(L$121:L$137,$F822))</f>
        <v/>
      </c>
      <c r="M822" s="37">
        <f>M$12*$D822*INDEX(M$21:M$28,$E822)*INDEX(M$30:M$46,$F822)*(1-INDEX(M$121:M$137,$F822))</f>
        <v/>
      </c>
      <c r="N822" s="37">
        <f>N$12*$D822*INDEX(N$21:N$28,$E822)*INDEX(N$30:N$46,$F822)*(1-INDEX(N$121:N$137,$F822))</f>
        <v/>
      </c>
      <c r="O822" s="37">
        <f>O$12*$D822*INDEX(O$21:O$28,$E822)*INDEX(O$30:O$46,$F822)*(1-INDEX(O$121:O$137,$F822))</f>
        <v/>
      </c>
      <c r="P822" s="37">
        <f>P$12*$D822*INDEX(P$21:P$28,$E822)*INDEX(P$30:P$46,$F822)*(1-INDEX(P$121:P$137,$F822))</f>
        <v/>
      </c>
      <c r="Q822" s="37">
        <f>Q$12*$D822*INDEX(Q$21:Q$28,$E822)*INDEX(Q$30:Q$46,$F822)*(1-INDEX(Q$121:Q$137,$F822))</f>
        <v/>
      </c>
      <c r="R822" s="37">
        <f>R$12*$D822*INDEX(R$21:R$28,$E822)*INDEX(R$30:R$46,$F822)*(1-INDEX(R$121:R$137,$F822))</f>
        <v/>
      </c>
      <c r="S822" s="37">
        <f>S$12*$D822*INDEX(S$21:S$28,$E822)*INDEX(S$30:S$46,$F822)*(1-INDEX(S$121:S$137,$F822))</f>
        <v/>
      </c>
      <c r="T822" s="37">
        <f>T$12*$D822*INDEX(T$21:T$28,$E822)*INDEX(T$30:T$46,$F822)*(1-INDEX(T$121:T$137,$F822))</f>
        <v/>
      </c>
      <c r="U822" s="37">
        <f>U$12*$D822*INDEX(U$21:U$28,$E822)*INDEX(U$30:U$46,$F822)*(1-INDEX(U$121:U$137,$F822))</f>
        <v/>
      </c>
      <c r="V822" s="37">
        <f>V$12*$D822*INDEX(V$21:V$28,$E822)*INDEX(V$30:V$46,$F822)*(1-INDEX(V$121:V$137,$F822))</f>
        <v/>
      </c>
      <c r="W822" s="37">
        <f>W$12*$D822*INDEX(W$21:W$28,$E822)*INDEX(W$30:W$46,$F822)*(1-INDEX(W$121:W$137,$F822))</f>
        <v/>
      </c>
      <c r="X822" s="37">
        <f>X$12*$D822*INDEX(X$21:X$28,$E822)*INDEX(X$30:X$46,$F822)*(1-INDEX(X$121:X$137,$F822))</f>
        <v/>
      </c>
      <c r="Y822" s="37">
        <f>Y$12*$D822*INDEX(Y$21:Y$28,$E822)*INDEX(Y$30:Y$46,$F822)*(1-INDEX(Y$121:Y$137,$F822))</f>
        <v/>
      </c>
      <c r="Z822" s="37">
        <f>Z$12*$D822*INDEX(Z$21:Z$28,$E822)*INDEX(Z$30:Z$46,$F822)*(1-INDEX(Z$121:Z$137,$F822))</f>
        <v/>
      </c>
      <c r="AA822" s="37">
        <f>AA$12*$D822*INDEX(AA$21:AA$28,$E822)*INDEX(AA$30:AA$46,$F822)*(1-INDEX(AA$121:AA$137,$F822))</f>
        <v/>
      </c>
      <c r="AB822" s="37">
        <f>AB$12*$D822*INDEX(AB$21:AB$28,$E822)*INDEX(AB$30:AB$46,$F822)*(1-INDEX(AB$121:AB$137,$F822))</f>
        <v/>
      </c>
      <c r="AC822" s="37">
        <f>AC$12*$D822*INDEX(AC$21:AC$28,$E822)*INDEX(AC$30:AC$46,$F822)*(1-INDEX(AC$121:AC$137,$F822))</f>
        <v/>
      </c>
      <c r="AD822" s="40">
        <f>CARBONTAX(AD$12,$D822,INDEX(AD$21:AD$28,$E822),INDEX(AD$30:AD$46,$F822),INDEX(AD$121:AD$137,$F822))</f>
        <v/>
      </c>
      <c r="AF822" s="11">
        <f>LOWER(Settings!$C$4)&amp;".mit."&amp;$A822&amp;IF($C822="","","."&amp;$C822&amp;"."&amp;$B822)&amp;IF(INDEX(Variables!$D$5:$D$205,MATCH($A822,Variables!$A$5:$A$205,0))="","","."&amp;INDEX(Variables!$D$5:$D$205,MATCH($A822,Variables!$A$5:$A$205,0)))&amp;"."&amp;AF$5</f>
        <v/>
      </c>
      <c r="AG822" s="38">
        <f>AG$12*$D822*INDEX(AG$21:AG$28,$E822)*INDEX(AG$30:AG$46,$F822)*(1-INDEX(AG$121:AG$137,$F822))</f>
        <v/>
      </c>
      <c r="AH822" s="37">
        <f>AH$12*$D822*INDEX(AH$21:AH$28,$E822)*INDEX(AH$30:AH$46,$F822)*(1-INDEX(AH$121:AH$137,$F822))</f>
        <v/>
      </c>
      <c r="AI822" s="37">
        <f>AI$12*$D822*INDEX(AI$21:AI$28,$E822)*INDEX(AI$30:AI$46,$F822)*(1-INDEX(AI$121:AI$137,$F822))</f>
        <v/>
      </c>
      <c r="AJ822" s="37">
        <f>AJ$12*$D822*INDEX(AJ$21:AJ$28,$E822)*INDEX(AJ$30:AJ$46,$F822)*(1-INDEX(AJ$121:AJ$137,$F822))</f>
        <v/>
      </c>
      <c r="AK822" s="37">
        <f>AK$12*$D822*INDEX(AK$21:AK$28,$E822)*INDEX(AK$30:AK$46,$F822)*(1-INDEX(AK$121:AK$137,$F822))</f>
        <v/>
      </c>
      <c r="AL822" s="37">
        <f>AL$12*$D822*INDEX(AL$21:AL$28,$E822)*INDEX(AL$30:AL$46,$F822)*(1-INDEX(AL$121:AL$137,$F822))</f>
        <v/>
      </c>
      <c r="AM822" s="37">
        <f>AM$12*$D822*INDEX(AM$21:AM$28,$E822)*INDEX(AM$30:AM$46,$F822)*(1-INDEX(AM$121:AM$137,$F822))</f>
        <v/>
      </c>
      <c r="AN822" s="37">
        <f>AN$12*$D822*INDEX(AN$21:AN$28,$E822)*INDEX(AN$30:AN$46,$F822)*(1-INDEX(AN$121:AN$137,$F822))</f>
        <v/>
      </c>
      <c r="AO822" s="37">
        <f>AO$12*$D822*INDEX(AO$21:AO$28,$E822)*INDEX(AO$30:AO$46,$F822)*(1-INDEX(AO$121:AO$137,$F822))</f>
        <v/>
      </c>
      <c r="AP822" s="37">
        <f>AP$12*$D822*INDEX(AP$21:AP$28,$E822)*INDEX(AP$30:AP$46,$F822)*(1-INDEX(AP$121:AP$137,$F822))</f>
        <v/>
      </c>
      <c r="AQ822" s="37">
        <f>AQ$12*$D822*INDEX(AQ$21:AQ$28,$E822)*INDEX(AQ$30:AQ$46,$F822)*(1-INDEX(AQ$121:AQ$137,$F822))</f>
        <v/>
      </c>
      <c r="AR822" s="37">
        <f>AR$12*$D822*INDEX(AR$21:AR$28,$E822)*INDEX(AR$30:AR$46,$F822)*(1-INDEX(AR$121:AR$137,$F822))</f>
        <v/>
      </c>
      <c r="AS822" s="37">
        <f>AS$12*$D822*INDEX(AS$21:AS$28,$E822)*INDEX(AS$30:AS$46,$F822)*(1-INDEX(AS$121:AS$137,$F822))</f>
        <v/>
      </c>
      <c r="AT822" s="37">
        <f>AT$12*$D822*INDEX(AT$21:AT$28,$E822)*INDEX(AT$30:AT$46,$F822)*(1-INDEX(AT$121:AT$137,$F822))</f>
        <v/>
      </c>
      <c r="AU822" s="37">
        <f>AU$12*$D822*INDEX(AU$21:AU$28,$E822)*INDEX(AU$30:AU$46,$F822)*(1-INDEX(AU$121:AU$137,$F822))</f>
        <v/>
      </c>
      <c r="AV822" s="37">
        <f>AV$12*$D822*INDEX(AV$21:AV$28,$E822)*INDEX(AV$30:AV$46,$F822)*(1-INDEX(AV$121:AV$137,$F822))</f>
        <v/>
      </c>
      <c r="AW822" s="37">
        <f>AW$12*$D822*INDEX(AW$21:AW$28,$E822)*INDEX(AW$30:AW$46,$F822)*(1-INDEX(AW$121:AW$137,$F822))</f>
        <v/>
      </c>
      <c r="AX822" s="37">
        <f>AX$12*$D822*INDEX(AX$21:AX$28,$E822)*INDEX(AX$30:AX$46,$F822)*(1-INDEX(AX$121:AX$137,$F822))</f>
        <v/>
      </c>
      <c r="AY822" s="40">
        <f>CARBONTAX(AY$12,$D822,INDEX(AY$21:AY$28,$E822),INDEX(AY$30:AY$46,$F822),INDEX(AY$121:AY$137,$F822))</f>
        <v/>
      </c>
    </row>
    <row r="823" hidden="1" outlineLevel="2">
      <c r="A823" s="14" t="inlineStr">
        <is>
          <t>ctxnew</t>
        </is>
      </c>
      <c r="B823" s="14" t="inlineStr">
        <is>
          <t>ker</t>
        </is>
      </c>
      <c r="C823" s="14" t="inlineStr">
        <is>
          <t>nav</t>
        </is>
      </c>
      <c r="D823" s="37">
        <f>INDEX(Inputs!$T$5:$T$132,MATCH($B823&amp;"|"&amp;$C823,Inputs!$A$5:$A$132,0))</f>
        <v/>
      </c>
      <c r="E823" s="37">
        <f>INDEX(Inputs!$J$5:$J$132,MATCH($B823&amp;"|"&amp;$C823,Inputs!$A$5:$A$132,0))</f>
        <v/>
      </c>
      <c r="F823" s="37">
        <f>INDEX(Inputs!$K$5:$K$132,MATCH($B823&amp;"|"&amp;$C823,Inputs!$A$5:$A$132,0))</f>
        <v/>
      </c>
      <c r="G823" s="36" t="n"/>
      <c r="H823" s="14">
        <f>INDEX(Variables!$B$5:$B$205,MATCH($A823,Variables!$A$5:$A$205,0))&amp;IF($C823="",""," | "&amp;INDEX(Mapping!$B$5:$B$26,MATCH($C823,Mapping!$A$5:$A$26,0))&amp;" | "&amp;INDEX(Mapping!$B$30:$B$46,MATCH($B823,Mapping!$A$30:$A$46,0)))</f>
        <v/>
      </c>
      <c r="I823" s="14">
        <f>INDEX(Variables!$C$5:$C$205,MATCH($A823,Variables!$A$5:$A$205,0))</f>
        <v/>
      </c>
      <c r="J823" s="14">
        <f>INDEX(Variables!$E$5:$E$205,MATCH($A823,Variables!$A$5:$A$205,0))</f>
        <v/>
      </c>
      <c r="K823" s="11">
        <f>LOWER(Settings!$C$4)&amp;".mit."&amp;$A823&amp;IF($C823="","","."&amp;$C823&amp;"."&amp;$B823)&amp;IF(INDEX(Variables!$D$5:$D$205,MATCH($A823,Variables!$A$5:$A$205,0))="","","."&amp;INDEX(Variables!$D$5:$D$205,MATCH($A823,Variables!$A$5:$A$205,0)))&amp;"."&amp;K$5</f>
        <v/>
      </c>
      <c r="L823" s="38">
        <f>L$12*$D823*INDEX(L$21:L$28,$E823)*INDEX(L$30:L$46,$F823)*(1-INDEX(L$121:L$137,$F823))</f>
        <v/>
      </c>
      <c r="M823" s="37">
        <f>M$12*$D823*INDEX(M$21:M$28,$E823)*INDEX(M$30:M$46,$F823)*(1-INDEX(M$121:M$137,$F823))</f>
        <v/>
      </c>
      <c r="N823" s="37">
        <f>N$12*$D823*INDEX(N$21:N$28,$E823)*INDEX(N$30:N$46,$F823)*(1-INDEX(N$121:N$137,$F823))</f>
        <v/>
      </c>
      <c r="O823" s="37">
        <f>O$12*$D823*INDEX(O$21:O$28,$E823)*INDEX(O$30:O$46,$F823)*(1-INDEX(O$121:O$137,$F823))</f>
        <v/>
      </c>
      <c r="P823" s="37">
        <f>P$12*$D823*INDEX(P$21:P$28,$E823)*INDEX(P$30:P$46,$F823)*(1-INDEX(P$121:P$137,$F823))</f>
        <v/>
      </c>
      <c r="Q823" s="37">
        <f>Q$12*$D823*INDEX(Q$21:Q$28,$E823)*INDEX(Q$30:Q$46,$F823)*(1-INDEX(Q$121:Q$137,$F823))</f>
        <v/>
      </c>
      <c r="R823" s="37">
        <f>R$12*$D823*INDEX(R$21:R$28,$E823)*INDEX(R$30:R$46,$F823)*(1-INDEX(R$121:R$137,$F823))</f>
        <v/>
      </c>
      <c r="S823" s="37">
        <f>S$12*$D823*INDEX(S$21:S$28,$E823)*INDEX(S$30:S$46,$F823)*(1-INDEX(S$121:S$137,$F823))</f>
        <v/>
      </c>
      <c r="T823" s="37">
        <f>T$12*$D823*INDEX(T$21:T$28,$E823)*INDEX(T$30:T$46,$F823)*(1-INDEX(T$121:T$137,$F823))</f>
        <v/>
      </c>
      <c r="U823" s="37">
        <f>U$12*$D823*INDEX(U$21:U$28,$E823)*INDEX(U$30:U$46,$F823)*(1-INDEX(U$121:U$137,$F823))</f>
        <v/>
      </c>
      <c r="V823" s="37">
        <f>V$12*$D823*INDEX(V$21:V$28,$E823)*INDEX(V$30:V$46,$F823)*(1-INDEX(V$121:V$137,$F823))</f>
        <v/>
      </c>
      <c r="W823" s="37">
        <f>W$12*$D823*INDEX(W$21:W$28,$E823)*INDEX(W$30:W$46,$F823)*(1-INDEX(W$121:W$137,$F823))</f>
        <v/>
      </c>
      <c r="X823" s="37">
        <f>X$12*$D823*INDEX(X$21:X$28,$E823)*INDEX(X$30:X$46,$F823)*(1-INDEX(X$121:X$137,$F823))</f>
        <v/>
      </c>
      <c r="Y823" s="37">
        <f>Y$12*$D823*INDEX(Y$21:Y$28,$E823)*INDEX(Y$30:Y$46,$F823)*(1-INDEX(Y$121:Y$137,$F823))</f>
        <v/>
      </c>
      <c r="Z823" s="37">
        <f>Z$12*$D823*INDEX(Z$21:Z$28,$E823)*INDEX(Z$30:Z$46,$F823)*(1-INDEX(Z$121:Z$137,$F823))</f>
        <v/>
      </c>
      <c r="AA823" s="37">
        <f>AA$12*$D823*INDEX(AA$21:AA$28,$E823)*INDEX(AA$30:AA$46,$F823)*(1-INDEX(AA$121:AA$137,$F823))</f>
        <v/>
      </c>
      <c r="AB823" s="37">
        <f>AB$12*$D823*INDEX(AB$21:AB$28,$E823)*INDEX(AB$30:AB$46,$F823)*(1-INDEX(AB$121:AB$137,$F823))</f>
        <v/>
      </c>
      <c r="AC823" s="37">
        <f>AC$12*$D823*INDEX(AC$21:AC$28,$E823)*INDEX(AC$30:AC$46,$F823)*(1-INDEX(AC$121:AC$137,$F823))</f>
        <v/>
      </c>
      <c r="AD823" s="40">
        <f>CARBONTAX(AD$12,$D823,INDEX(AD$21:AD$28,$E823),INDEX(AD$30:AD$46,$F823),INDEX(AD$121:AD$137,$F823))</f>
        <v/>
      </c>
      <c r="AF823" s="11">
        <f>LOWER(Settings!$C$4)&amp;".mit."&amp;$A823&amp;IF($C823="","","."&amp;$C823&amp;"."&amp;$B823)&amp;IF(INDEX(Variables!$D$5:$D$205,MATCH($A823,Variables!$A$5:$A$205,0))="","","."&amp;INDEX(Variables!$D$5:$D$205,MATCH($A823,Variables!$A$5:$A$205,0)))&amp;"."&amp;AF$5</f>
        <v/>
      </c>
      <c r="AG823" s="38">
        <f>AG$12*$D823*INDEX(AG$21:AG$28,$E823)*INDEX(AG$30:AG$46,$F823)*(1-INDEX(AG$121:AG$137,$F823))</f>
        <v/>
      </c>
      <c r="AH823" s="37">
        <f>AH$12*$D823*INDEX(AH$21:AH$28,$E823)*INDEX(AH$30:AH$46,$F823)*(1-INDEX(AH$121:AH$137,$F823))</f>
        <v/>
      </c>
      <c r="AI823" s="37">
        <f>AI$12*$D823*INDEX(AI$21:AI$28,$E823)*INDEX(AI$30:AI$46,$F823)*(1-INDEX(AI$121:AI$137,$F823))</f>
        <v/>
      </c>
      <c r="AJ823" s="37">
        <f>AJ$12*$D823*INDEX(AJ$21:AJ$28,$E823)*INDEX(AJ$30:AJ$46,$F823)*(1-INDEX(AJ$121:AJ$137,$F823))</f>
        <v/>
      </c>
      <c r="AK823" s="37">
        <f>AK$12*$D823*INDEX(AK$21:AK$28,$E823)*INDEX(AK$30:AK$46,$F823)*(1-INDEX(AK$121:AK$137,$F823))</f>
        <v/>
      </c>
      <c r="AL823" s="37">
        <f>AL$12*$D823*INDEX(AL$21:AL$28,$E823)*INDEX(AL$30:AL$46,$F823)*(1-INDEX(AL$121:AL$137,$F823))</f>
        <v/>
      </c>
      <c r="AM823" s="37">
        <f>AM$12*$D823*INDEX(AM$21:AM$28,$E823)*INDEX(AM$30:AM$46,$F823)*(1-INDEX(AM$121:AM$137,$F823))</f>
        <v/>
      </c>
      <c r="AN823" s="37">
        <f>AN$12*$D823*INDEX(AN$21:AN$28,$E823)*INDEX(AN$30:AN$46,$F823)*(1-INDEX(AN$121:AN$137,$F823))</f>
        <v/>
      </c>
      <c r="AO823" s="37">
        <f>AO$12*$D823*INDEX(AO$21:AO$28,$E823)*INDEX(AO$30:AO$46,$F823)*(1-INDEX(AO$121:AO$137,$F823))</f>
        <v/>
      </c>
      <c r="AP823" s="37">
        <f>AP$12*$D823*INDEX(AP$21:AP$28,$E823)*INDEX(AP$30:AP$46,$F823)*(1-INDEX(AP$121:AP$137,$F823))</f>
        <v/>
      </c>
      <c r="AQ823" s="37">
        <f>AQ$12*$D823*INDEX(AQ$21:AQ$28,$E823)*INDEX(AQ$30:AQ$46,$F823)*(1-INDEX(AQ$121:AQ$137,$F823))</f>
        <v/>
      </c>
      <c r="AR823" s="37">
        <f>AR$12*$D823*INDEX(AR$21:AR$28,$E823)*INDEX(AR$30:AR$46,$F823)*(1-INDEX(AR$121:AR$137,$F823))</f>
        <v/>
      </c>
      <c r="AS823" s="37">
        <f>AS$12*$D823*INDEX(AS$21:AS$28,$E823)*INDEX(AS$30:AS$46,$F823)*(1-INDEX(AS$121:AS$137,$F823))</f>
        <v/>
      </c>
      <c r="AT823" s="37">
        <f>AT$12*$D823*INDEX(AT$21:AT$28,$E823)*INDEX(AT$30:AT$46,$F823)*(1-INDEX(AT$121:AT$137,$F823))</f>
        <v/>
      </c>
      <c r="AU823" s="37">
        <f>AU$12*$D823*INDEX(AU$21:AU$28,$E823)*INDEX(AU$30:AU$46,$F823)*(1-INDEX(AU$121:AU$137,$F823))</f>
        <v/>
      </c>
      <c r="AV823" s="37">
        <f>AV$12*$D823*INDEX(AV$21:AV$28,$E823)*INDEX(AV$30:AV$46,$F823)*(1-INDEX(AV$121:AV$137,$F823))</f>
        <v/>
      </c>
      <c r="AW823" s="37">
        <f>AW$12*$D823*INDEX(AW$21:AW$28,$E823)*INDEX(AW$30:AW$46,$F823)*(1-INDEX(AW$121:AW$137,$F823))</f>
        <v/>
      </c>
      <c r="AX823" s="37">
        <f>AX$12*$D823*INDEX(AX$21:AX$28,$E823)*INDEX(AX$30:AX$46,$F823)*(1-INDEX(AX$121:AX$137,$F823))</f>
        <v/>
      </c>
      <c r="AY823" s="40">
        <f>CARBONTAX(AY$12,$D823,INDEX(AY$21:AY$28,$E823),INDEX(AY$30:AY$46,$F823),INDEX(AY$121:AY$137,$F823))</f>
        <v/>
      </c>
    </row>
    <row r="824" hidden="1" outlineLevel="2">
      <c r="A824" s="14" t="inlineStr">
        <is>
          <t>ctxnew</t>
        </is>
      </c>
      <c r="B824" s="14" t="inlineStr">
        <is>
          <t>oop</t>
        </is>
      </c>
      <c r="C824" s="14" t="inlineStr">
        <is>
          <t>nav</t>
        </is>
      </c>
      <c r="D824" s="37">
        <f>INDEX(Inputs!$T$5:$T$132,MATCH($B824&amp;"|"&amp;$C824,Inputs!$A$5:$A$132,0))</f>
        <v/>
      </c>
      <c r="E824" s="37">
        <f>INDEX(Inputs!$J$5:$J$132,MATCH($B824&amp;"|"&amp;$C824,Inputs!$A$5:$A$132,0))</f>
        <v/>
      </c>
      <c r="F824" s="37">
        <f>INDEX(Inputs!$K$5:$K$132,MATCH($B824&amp;"|"&amp;$C824,Inputs!$A$5:$A$132,0))</f>
        <v/>
      </c>
      <c r="G824" s="36" t="n"/>
      <c r="H824" s="14">
        <f>INDEX(Variables!$B$5:$B$205,MATCH($A824,Variables!$A$5:$A$205,0))&amp;IF($C824="",""," | "&amp;INDEX(Mapping!$B$5:$B$26,MATCH($C824,Mapping!$A$5:$A$26,0))&amp;" | "&amp;INDEX(Mapping!$B$30:$B$46,MATCH($B824,Mapping!$A$30:$A$46,0)))</f>
        <v/>
      </c>
      <c r="I824" s="14">
        <f>INDEX(Variables!$C$5:$C$205,MATCH($A824,Variables!$A$5:$A$205,0))</f>
        <v/>
      </c>
      <c r="J824" s="14">
        <f>INDEX(Variables!$E$5:$E$205,MATCH($A824,Variables!$A$5:$A$205,0))</f>
        <v/>
      </c>
      <c r="K824" s="11">
        <f>LOWER(Settings!$C$4)&amp;".mit."&amp;$A824&amp;IF($C824="","","."&amp;$C824&amp;"."&amp;$B824)&amp;IF(INDEX(Variables!$D$5:$D$205,MATCH($A824,Variables!$A$5:$A$205,0))="","","."&amp;INDEX(Variables!$D$5:$D$205,MATCH($A824,Variables!$A$5:$A$205,0)))&amp;"."&amp;K$5</f>
        <v/>
      </c>
      <c r="L824" s="38">
        <f>L$12*$D824*INDEX(L$21:L$28,$E824)*INDEX(L$30:L$46,$F824)*(1-INDEX(L$121:L$137,$F824))</f>
        <v/>
      </c>
      <c r="M824" s="37">
        <f>M$12*$D824*INDEX(M$21:M$28,$E824)*INDEX(M$30:M$46,$F824)*(1-INDEX(M$121:M$137,$F824))</f>
        <v/>
      </c>
      <c r="N824" s="37">
        <f>N$12*$D824*INDEX(N$21:N$28,$E824)*INDEX(N$30:N$46,$F824)*(1-INDEX(N$121:N$137,$F824))</f>
        <v/>
      </c>
      <c r="O824" s="37">
        <f>O$12*$D824*INDEX(O$21:O$28,$E824)*INDEX(O$30:O$46,$F824)*(1-INDEX(O$121:O$137,$F824))</f>
        <v/>
      </c>
      <c r="P824" s="37">
        <f>P$12*$D824*INDEX(P$21:P$28,$E824)*INDEX(P$30:P$46,$F824)*(1-INDEX(P$121:P$137,$F824))</f>
        <v/>
      </c>
      <c r="Q824" s="37">
        <f>Q$12*$D824*INDEX(Q$21:Q$28,$E824)*INDEX(Q$30:Q$46,$F824)*(1-INDEX(Q$121:Q$137,$F824))</f>
        <v/>
      </c>
      <c r="R824" s="37">
        <f>R$12*$D824*INDEX(R$21:R$28,$E824)*INDEX(R$30:R$46,$F824)*(1-INDEX(R$121:R$137,$F824))</f>
        <v/>
      </c>
      <c r="S824" s="37">
        <f>S$12*$D824*INDEX(S$21:S$28,$E824)*INDEX(S$30:S$46,$F824)*(1-INDEX(S$121:S$137,$F824))</f>
        <v/>
      </c>
      <c r="T824" s="37">
        <f>T$12*$D824*INDEX(T$21:T$28,$E824)*INDEX(T$30:T$46,$F824)*(1-INDEX(T$121:T$137,$F824))</f>
        <v/>
      </c>
      <c r="U824" s="37">
        <f>U$12*$D824*INDEX(U$21:U$28,$E824)*INDEX(U$30:U$46,$F824)*(1-INDEX(U$121:U$137,$F824))</f>
        <v/>
      </c>
      <c r="V824" s="37">
        <f>V$12*$D824*INDEX(V$21:V$28,$E824)*INDEX(V$30:V$46,$F824)*(1-INDEX(V$121:V$137,$F824))</f>
        <v/>
      </c>
      <c r="W824" s="37">
        <f>W$12*$D824*INDEX(W$21:W$28,$E824)*INDEX(W$30:W$46,$F824)*(1-INDEX(W$121:W$137,$F824))</f>
        <v/>
      </c>
      <c r="X824" s="37">
        <f>X$12*$D824*INDEX(X$21:X$28,$E824)*INDEX(X$30:X$46,$F824)*(1-INDEX(X$121:X$137,$F824))</f>
        <v/>
      </c>
      <c r="Y824" s="37">
        <f>Y$12*$D824*INDEX(Y$21:Y$28,$E824)*INDEX(Y$30:Y$46,$F824)*(1-INDEX(Y$121:Y$137,$F824))</f>
        <v/>
      </c>
      <c r="Z824" s="37">
        <f>Z$12*$D824*INDEX(Z$21:Z$28,$E824)*INDEX(Z$30:Z$46,$F824)*(1-INDEX(Z$121:Z$137,$F824))</f>
        <v/>
      </c>
      <c r="AA824" s="37">
        <f>AA$12*$D824*INDEX(AA$21:AA$28,$E824)*INDEX(AA$30:AA$46,$F824)*(1-INDEX(AA$121:AA$137,$F824))</f>
        <v/>
      </c>
      <c r="AB824" s="37">
        <f>AB$12*$D824*INDEX(AB$21:AB$28,$E824)*INDEX(AB$30:AB$46,$F824)*(1-INDEX(AB$121:AB$137,$F824))</f>
        <v/>
      </c>
      <c r="AC824" s="37">
        <f>AC$12*$D824*INDEX(AC$21:AC$28,$E824)*INDEX(AC$30:AC$46,$F824)*(1-INDEX(AC$121:AC$137,$F824))</f>
        <v/>
      </c>
      <c r="AD824" s="40">
        <f>CARBONTAX(AD$12,$D824,INDEX(AD$21:AD$28,$E824),INDEX(AD$30:AD$46,$F824),INDEX(AD$121:AD$137,$F824))</f>
        <v/>
      </c>
      <c r="AF824" s="11">
        <f>LOWER(Settings!$C$4)&amp;".mit."&amp;$A824&amp;IF($C824="","","."&amp;$C824&amp;"."&amp;$B824)&amp;IF(INDEX(Variables!$D$5:$D$205,MATCH($A824,Variables!$A$5:$A$205,0))="","","."&amp;INDEX(Variables!$D$5:$D$205,MATCH($A824,Variables!$A$5:$A$205,0)))&amp;"."&amp;AF$5</f>
        <v/>
      </c>
      <c r="AG824" s="38">
        <f>AG$12*$D824*INDEX(AG$21:AG$28,$E824)*INDEX(AG$30:AG$46,$F824)*(1-INDEX(AG$121:AG$137,$F824))</f>
        <v/>
      </c>
      <c r="AH824" s="37">
        <f>AH$12*$D824*INDEX(AH$21:AH$28,$E824)*INDEX(AH$30:AH$46,$F824)*(1-INDEX(AH$121:AH$137,$F824))</f>
        <v/>
      </c>
      <c r="AI824" s="37">
        <f>AI$12*$D824*INDEX(AI$21:AI$28,$E824)*INDEX(AI$30:AI$46,$F824)*(1-INDEX(AI$121:AI$137,$F824))</f>
        <v/>
      </c>
      <c r="AJ824" s="37">
        <f>AJ$12*$D824*INDEX(AJ$21:AJ$28,$E824)*INDEX(AJ$30:AJ$46,$F824)*(1-INDEX(AJ$121:AJ$137,$F824))</f>
        <v/>
      </c>
      <c r="AK824" s="37">
        <f>AK$12*$D824*INDEX(AK$21:AK$28,$E824)*INDEX(AK$30:AK$46,$F824)*(1-INDEX(AK$121:AK$137,$F824))</f>
        <v/>
      </c>
      <c r="AL824" s="37">
        <f>AL$12*$D824*INDEX(AL$21:AL$28,$E824)*INDEX(AL$30:AL$46,$F824)*(1-INDEX(AL$121:AL$137,$F824))</f>
        <v/>
      </c>
      <c r="AM824" s="37">
        <f>AM$12*$D824*INDEX(AM$21:AM$28,$E824)*INDEX(AM$30:AM$46,$F824)*(1-INDEX(AM$121:AM$137,$F824))</f>
        <v/>
      </c>
      <c r="AN824" s="37">
        <f>AN$12*$D824*INDEX(AN$21:AN$28,$E824)*INDEX(AN$30:AN$46,$F824)*(1-INDEX(AN$121:AN$137,$F824))</f>
        <v/>
      </c>
      <c r="AO824" s="37">
        <f>AO$12*$D824*INDEX(AO$21:AO$28,$E824)*INDEX(AO$30:AO$46,$F824)*(1-INDEX(AO$121:AO$137,$F824))</f>
        <v/>
      </c>
      <c r="AP824" s="37">
        <f>AP$12*$D824*INDEX(AP$21:AP$28,$E824)*INDEX(AP$30:AP$46,$F824)*(1-INDEX(AP$121:AP$137,$F824))</f>
        <v/>
      </c>
      <c r="AQ824" s="37">
        <f>AQ$12*$D824*INDEX(AQ$21:AQ$28,$E824)*INDEX(AQ$30:AQ$46,$F824)*(1-INDEX(AQ$121:AQ$137,$F824))</f>
        <v/>
      </c>
      <c r="AR824" s="37">
        <f>AR$12*$D824*INDEX(AR$21:AR$28,$E824)*INDEX(AR$30:AR$46,$F824)*(1-INDEX(AR$121:AR$137,$F824))</f>
        <v/>
      </c>
      <c r="AS824" s="37">
        <f>AS$12*$D824*INDEX(AS$21:AS$28,$E824)*INDEX(AS$30:AS$46,$F824)*(1-INDEX(AS$121:AS$137,$F824))</f>
        <v/>
      </c>
      <c r="AT824" s="37">
        <f>AT$12*$D824*INDEX(AT$21:AT$28,$E824)*INDEX(AT$30:AT$46,$F824)*(1-INDEX(AT$121:AT$137,$F824))</f>
        <v/>
      </c>
      <c r="AU824" s="37">
        <f>AU$12*$D824*INDEX(AU$21:AU$28,$E824)*INDEX(AU$30:AU$46,$F824)*(1-INDEX(AU$121:AU$137,$F824))</f>
        <v/>
      </c>
      <c r="AV824" s="37">
        <f>AV$12*$D824*INDEX(AV$21:AV$28,$E824)*INDEX(AV$30:AV$46,$F824)*(1-INDEX(AV$121:AV$137,$F824))</f>
        <v/>
      </c>
      <c r="AW824" s="37">
        <f>AW$12*$D824*INDEX(AW$21:AW$28,$E824)*INDEX(AW$30:AW$46,$F824)*(1-INDEX(AW$121:AW$137,$F824))</f>
        <v/>
      </c>
      <c r="AX824" s="37">
        <f>AX$12*$D824*INDEX(AX$21:AX$28,$E824)*INDEX(AX$30:AX$46,$F824)*(1-INDEX(AX$121:AX$137,$F824))</f>
        <v/>
      </c>
      <c r="AY824" s="40">
        <f>CARBONTAX(AY$12,$D824,INDEX(AY$21:AY$28,$E824),INDEX(AY$30:AY$46,$F824),INDEX(AY$121:AY$137,$F824))</f>
        <v/>
      </c>
    </row>
    <row r="825" hidden="1" outlineLevel="2">
      <c r="A825" s="14" t="inlineStr">
        <is>
          <t>ctxnew</t>
        </is>
      </c>
      <c r="B825" s="14" t="inlineStr">
        <is>
          <t>bio</t>
        </is>
      </c>
      <c r="C825" s="14" t="inlineStr">
        <is>
          <t>nav</t>
        </is>
      </c>
      <c r="D825" s="37">
        <f>INDEX(Inputs!$T$5:$T$132,MATCH($B825&amp;"|"&amp;$C825,Inputs!$A$5:$A$132,0))</f>
        <v/>
      </c>
      <c r="E825" s="37">
        <f>INDEX(Inputs!$J$5:$J$132,MATCH($B825&amp;"|"&amp;$C825,Inputs!$A$5:$A$132,0))</f>
        <v/>
      </c>
      <c r="F825" s="37">
        <f>INDEX(Inputs!$K$5:$K$132,MATCH($B825&amp;"|"&amp;$C825,Inputs!$A$5:$A$132,0))</f>
        <v/>
      </c>
      <c r="G825" s="36" t="n"/>
      <c r="H825" s="14">
        <f>INDEX(Variables!$B$5:$B$205,MATCH($A825,Variables!$A$5:$A$205,0))&amp;IF($C825="",""," | "&amp;INDEX(Mapping!$B$5:$B$26,MATCH($C825,Mapping!$A$5:$A$26,0))&amp;" | "&amp;INDEX(Mapping!$B$30:$B$46,MATCH($B825,Mapping!$A$30:$A$46,0)))</f>
        <v/>
      </c>
      <c r="I825" s="14">
        <f>INDEX(Variables!$C$5:$C$205,MATCH($A825,Variables!$A$5:$A$205,0))</f>
        <v/>
      </c>
      <c r="J825" s="14">
        <f>INDEX(Variables!$E$5:$E$205,MATCH($A825,Variables!$A$5:$A$205,0))</f>
        <v/>
      </c>
      <c r="K825" s="11">
        <f>LOWER(Settings!$C$4)&amp;".mit."&amp;$A825&amp;IF($C825="","","."&amp;$C825&amp;"."&amp;$B825)&amp;IF(INDEX(Variables!$D$5:$D$205,MATCH($A825,Variables!$A$5:$A$205,0))="","","."&amp;INDEX(Variables!$D$5:$D$205,MATCH($A825,Variables!$A$5:$A$205,0)))&amp;"."&amp;K$5</f>
        <v/>
      </c>
      <c r="L825" s="38">
        <f>L$12*$D825*INDEX(L$21:L$28,$E825)*INDEX(L$30:L$46,$F825)*(1-INDEX(L$121:L$137,$F825))</f>
        <v/>
      </c>
      <c r="M825" s="37">
        <f>M$12*$D825*INDEX(M$21:M$28,$E825)*INDEX(M$30:M$46,$F825)*(1-INDEX(M$121:M$137,$F825))</f>
        <v/>
      </c>
      <c r="N825" s="37">
        <f>N$12*$D825*INDEX(N$21:N$28,$E825)*INDEX(N$30:N$46,$F825)*(1-INDEX(N$121:N$137,$F825))</f>
        <v/>
      </c>
      <c r="O825" s="37">
        <f>O$12*$D825*INDEX(O$21:O$28,$E825)*INDEX(O$30:O$46,$F825)*(1-INDEX(O$121:O$137,$F825))</f>
        <v/>
      </c>
      <c r="P825" s="37">
        <f>P$12*$D825*INDEX(P$21:P$28,$E825)*INDEX(P$30:P$46,$F825)*(1-INDEX(P$121:P$137,$F825))</f>
        <v/>
      </c>
      <c r="Q825" s="37">
        <f>Q$12*$D825*INDEX(Q$21:Q$28,$E825)*INDEX(Q$30:Q$46,$F825)*(1-INDEX(Q$121:Q$137,$F825))</f>
        <v/>
      </c>
      <c r="R825" s="37">
        <f>R$12*$D825*INDEX(R$21:R$28,$E825)*INDEX(R$30:R$46,$F825)*(1-INDEX(R$121:R$137,$F825))</f>
        <v/>
      </c>
      <c r="S825" s="37">
        <f>S$12*$D825*INDEX(S$21:S$28,$E825)*INDEX(S$30:S$46,$F825)*(1-INDEX(S$121:S$137,$F825))</f>
        <v/>
      </c>
      <c r="T825" s="37">
        <f>T$12*$D825*INDEX(T$21:T$28,$E825)*INDEX(T$30:T$46,$F825)*(1-INDEX(T$121:T$137,$F825))</f>
        <v/>
      </c>
      <c r="U825" s="37">
        <f>U$12*$D825*INDEX(U$21:U$28,$E825)*INDEX(U$30:U$46,$F825)*(1-INDEX(U$121:U$137,$F825))</f>
        <v/>
      </c>
      <c r="V825" s="37">
        <f>V$12*$D825*INDEX(V$21:V$28,$E825)*INDEX(V$30:V$46,$F825)*(1-INDEX(V$121:V$137,$F825))</f>
        <v/>
      </c>
      <c r="W825" s="37">
        <f>W$12*$D825*INDEX(W$21:W$28,$E825)*INDEX(W$30:W$46,$F825)*(1-INDEX(W$121:W$137,$F825))</f>
        <v/>
      </c>
      <c r="X825" s="37">
        <f>X$12*$D825*INDEX(X$21:X$28,$E825)*INDEX(X$30:X$46,$F825)*(1-INDEX(X$121:X$137,$F825))</f>
        <v/>
      </c>
      <c r="Y825" s="37">
        <f>Y$12*$D825*INDEX(Y$21:Y$28,$E825)*INDEX(Y$30:Y$46,$F825)*(1-INDEX(Y$121:Y$137,$F825))</f>
        <v/>
      </c>
      <c r="Z825" s="37">
        <f>Z$12*$D825*INDEX(Z$21:Z$28,$E825)*INDEX(Z$30:Z$46,$F825)*(1-INDEX(Z$121:Z$137,$F825))</f>
        <v/>
      </c>
      <c r="AA825" s="37">
        <f>AA$12*$D825*INDEX(AA$21:AA$28,$E825)*INDEX(AA$30:AA$46,$F825)*(1-INDEX(AA$121:AA$137,$F825))</f>
        <v/>
      </c>
      <c r="AB825" s="37">
        <f>AB$12*$D825*INDEX(AB$21:AB$28,$E825)*INDEX(AB$30:AB$46,$F825)*(1-INDEX(AB$121:AB$137,$F825))</f>
        <v/>
      </c>
      <c r="AC825" s="37">
        <f>AC$12*$D825*INDEX(AC$21:AC$28,$E825)*INDEX(AC$30:AC$46,$F825)*(1-INDEX(AC$121:AC$137,$F825))</f>
        <v/>
      </c>
      <c r="AD825" s="40">
        <f>CARBONTAX(AD$12,$D825,INDEX(AD$21:AD$28,$E825),INDEX(AD$30:AD$46,$F825),INDEX(AD$121:AD$137,$F825))</f>
        <v/>
      </c>
      <c r="AF825" s="11">
        <f>LOWER(Settings!$C$4)&amp;".mit."&amp;$A825&amp;IF($C825="","","."&amp;$C825&amp;"."&amp;$B825)&amp;IF(INDEX(Variables!$D$5:$D$205,MATCH($A825,Variables!$A$5:$A$205,0))="","","."&amp;INDEX(Variables!$D$5:$D$205,MATCH($A825,Variables!$A$5:$A$205,0)))&amp;"."&amp;AF$5</f>
        <v/>
      </c>
      <c r="AG825" s="38">
        <f>AG$12*$D825*INDEX(AG$21:AG$28,$E825)*INDEX(AG$30:AG$46,$F825)*(1-INDEX(AG$121:AG$137,$F825))</f>
        <v/>
      </c>
      <c r="AH825" s="37">
        <f>AH$12*$D825*INDEX(AH$21:AH$28,$E825)*INDEX(AH$30:AH$46,$F825)*(1-INDEX(AH$121:AH$137,$F825))</f>
        <v/>
      </c>
      <c r="AI825" s="37">
        <f>AI$12*$D825*INDEX(AI$21:AI$28,$E825)*INDEX(AI$30:AI$46,$F825)*(1-INDEX(AI$121:AI$137,$F825))</f>
        <v/>
      </c>
      <c r="AJ825" s="37">
        <f>AJ$12*$D825*INDEX(AJ$21:AJ$28,$E825)*INDEX(AJ$30:AJ$46,$F825)*(1-INDEX(AJ$121:AJ$137,$F825))</f>
        <v/>
      </c>
      <c r="AK825" s="37">
        <f>AK$12*$D825*INDEX(AK$21:AK$28,$E825)*INDEX(AK$30:AK$46,$F825)*(1-INDEX(AK$121:AK$137,$F825))</f>
        <v/>
      </c>
      <c r="AL825" s="37">
        <f>AL$12*$D825*INDEX(AL$21:AL$28,$E825)*INDEX(AL$30:AL$46,$F825)*(1-INDEX(AL$121:AL$137,$F825))</f>
        <v/>
      </c>
      <c r="AM825" s="37">
        <f>AM$12*$D825*INDEX(AM$21:AM$28,$E825)*INDEX(AM$30:AM$46,$F825)*(1-INDEX(AM$121:AM$137,$F825))</f>
        <v/>
      </c>
      <c r="AN825" s="37">
        <f>AN$12*$D825*INDEX(AN$21:AN$28,$E825)*INDEX(AN$30:AN$46,$F825)*(1-INDEX(AN$121:AN$137,$F825))</f>
        <v/>
      </c>
      <c r="AO825" s="37">
        <f>AO$12*$D825*INDEX(AO$21:AO$28,$E825)*INDEX(AO$30:AO$46,$F825)*(1-INDEX(AO$121:AO$137,$F825))</f>
        <v/>
      </c>
      <c r="AP825" s="37">
        <f>AP$12*$D825*INDEX(AP$21:AP$28,$E825)*INDEX(AP$30:AP$46,$F825)*(1-INDEX(AP$121:AP$137,$F825))</f>
        <v/>
      </c>
      <c r="AQ825" s="37">
        <f>AQ$12*$D825*INDEX(AQ$21:AQ$28,$E825)*INDEX(AQ$30:AQ$46,$F825)*(1-INDEX(AQ$121:AQ$137,$F825))</f>
        <v/>
      </c>
      <c r="AR825" s="37">
        <f>AR$12*$D825*INDEX(AR$21:AR$28,$E825)*INDEX(AR$30:AR$46,$F825)*(1-INDEX(AR$121:AR$137,$F825))</f>
        <v/>
      </c>
      <c r="AS825" s="37">
        <f>AS$12*$D825*INDEX(AS$21:AS$28,$E825)*INDEX(AS$30:AS$46,$F825)*(1-INDEX(AS$121:AS$137,$F825))</f>
        <v/>
      </c>
      <c r="AT825" s="37">
        <f>AT$12*$D825*INDEX(AT$21:AT$28,$E825)*INDEX(AT$30:AT$46,$F825)*(1-INDEX(AT$121:AT$137,$F825))</f>
        <v/>
      </c>
      <c r="AU825" s="37">
        <f>AU$12*$D825*INDEX(AU$21:AU$28,$E825)*INDEX(AU$30:AU$46,$F825)*(1-INDEX(AU$121:AU$137,$F825))</f>
        <v/>
      </c>
      <c r="AV825" s="37">
        <f>AV$12*$D825*INDEX(AV$21:AV$28,$E825)*INDEX(AV$30:AV$46,$F825)*(1-INDEX(AV$121:AV$137,$F825))</f>
        <v/>
      </c>
      <c r="AW825" s="37">
        <f>AW$12*$D825*INDEX(AW$21:AW$28,$E825)*INDEX(AW$30:AW$46,$F825)*(1-INDEX(AW$121:AW$137,$F825))</f>
        <v/>
      </c>
      <c r="AX825" s="37">
        <f>AX$12*$D825*INDEX(AX$21:AX$28,$E825)*INDEX(AX$30:AX$46,$F825)*(1-INDEX(AX$121:AX$137,$F825))</f>
        <v/>
      </c>
      <c r="AY825" s="40">
        <f>CARBONTAX(AY$12,$D825,INDEX(AY$21:AY$28,$E825),INDEX(AY$30:AY$46,$F825),INDEX(AY$121:AY$137,$F825))</f>
        <v/>
      </c>
    </row>
    <row r="826" hidden="1" outlineLevel="2"/>
    <row r="827" hidden="1" outlineLevel="2">
      <c r="A827" s="14" t="inlineStr">
        <is>
          <t>ets</t>
        </is>
      </c>
      <c r="B827" s="14" t="inlineStr">
        <is>
          <t>coa</t>
        </is>
      </c>
      <c r="C827" s="14" t="inlineStr">
        <is>
          <t>nav</t>
        </is>
      </c>
      <c r="D827" s="37">
        <f>INDEX(Inputs!$T$5:$T$132,MATCH($B827&amp;"|"&amp;$C827,Inputs!$A$5:$A$132,0))</f>
        <v/>
      </c>
      <c r="E827" s="37">
        <f>INDEX(Inputs!$K$5:$K$132,MATCH($B827&amp;"|"&amp;$C827,Inputs!$A$5:$A$132,0))</f>
        <v/>
      </c>
      <c r="F827" s="36" t="n"/>
      <c r="G827" s="36" t="n"/>
      <c r="H827" s="14">
        <f>INDEX(Variables!$B$5:$B$205,MATCH($A827,Variables!$A$5:$A$205,0))&amp;IF($C827="",""," | "&amp;INDEX(Mapping!$B$5:$B$26,MATCH($C827,Mapping!$A$5:$A$26,0))&amp;" | "&amp;INDEX(Mapping!$B$30:$B$46,MATCH($B827,Mapping!$A$30:$A$46,0)))</f>
        <v/>
      </c>
      <c r="I827" s="14">
        <f>INDEX(Variables!$C$5:$C$205,MATCH($A827,Variables!$A$5:$A$205,0))</f>
        <v/>
      </c>
      <c r="J827" s="14">
        <f>INDEX(Variables!$E$5:$E$205,MATCH($A827,Variables!$A$5:$A$205,0))</f>
        <v/>
      </c>
      <c r="K827" s="11">
        <f>LOWER(Settings!$C$4)&amp;".mit."&amp;$A827&amp;IF($C827="","","."&amp;$C827&amp;"."&amp;$B827)&amp;IF(INDEX(Variables!$D$5:$D$205,MATCH($A827,Variables!$A$5:$A$205,0))="","","."&amp;INDEX(Variables!$D$5:$D$205,MATCH($A827,Variables!$A$5:$A$205,0)))&amp;"."&amp;K$5</f>
        <v/>
      </c>
      <c r="L827" s="38">
        <f>L$194*$D827*INDEX(L$121:L$137,$E827)*(1-INDEX(L$151:L$167,$E827))</f>
        <v/>
      </c>
      <c r="M827" s="37">
        <f>M$194*$D827*INDEX(M$121:M$137,$E827)*(1-INDEX(M$151:M$167,$E827))</f>
        <v/>
      </c>
      <c r="N827" s="37">
        <f>N$194*$D827*INDEX(N$121:N$137,$E827)*(1-INDEX(N$151:N$167,$E827))</f>
        <v/>
      </c>
      <c r="O827" s="37">
        <f>O$194*$D827*INDEX(O$121:O$137,$E827)*(1-INDEX(O$151:O$167,$E827))</f>
        <v/>
      </c>
      <c r="P827" s="37">
        <f>P$194*$D827*INDEX(P$121:P$137,$E827)*(1-INDEX(P$151:P$167,$E827))</f>
        <v/>
      </c>
      <c r="Q827" s="37">
        <f>Q$194*$D827*INDEX(Q$121:Q$137,$E827)*(1-INDEX(Q$151:Q$167,$E827))</f>
        <v/>
      </c>
      <c r="R827" s="37">
        <f>R$194*$D827*INDEX(R$121:R$137,$E827)*(1-INDEX(R$151:R$167,$E827))</f>
        <v/>
      </c>
      <c r="S827" s="37">
        <f>S$194*$D827*INDEX(S$121:S$137,$E827)*(1-INDEX(S$151:S$167,$E827))</f>
        <v/>
      </c>
      <c r="T827" s="37">
        <f>T$194*$D827*INDEX(T$121:T$137,$E827)*(1-INDEX(T$151:T$167,$E827))</f>
        <v/>
      </c>
      <c r="U827" s="37">
        <f>U$194*$D827*INDEX(U$121:U$137,$E827)*(1-INDEX(U$151:U$167,$E827))</f>
        <v/>
      </c>
      <c r="V827" s="37">
        <f>V$194*$D827*INDEX(V$121:V$137,$E827)*(1-INDEX(V$151:V$167,$E827))</f>
        <v/>
      </c>
      <c r="W827" s="37">
        <f>W$194*$D827*INDEX(W$121:W$137,$E827)*(1-INDEX(W$151:W$167,$E827))</f>
        <v/>
      </c>
      <c r="X827" s="37">
        <f>X$194*$D827*INDEX(X$121:X$137,$E827)*(1-INDEX(X$151:X$167,$E827))</f>
        <v/>
      </c>
      <c r="Y827" s="37">
        <f>Y$194*$D827*INDEX(Y$121:Y$137,$E827)*(1-INDEX(Y$151:Y$167,$E827))</f>
        <v/>
      </c>
      <c r="Z827" s="37">
        <f>Z$194*$D827*INDEX(Z$121:Z$137,$E827)*(1-INDEX(Z$151:Z$167,$E827))</f>
        <v/>
      </c>
      <c r="AA827" s="37">
        <f>AA$194*$D827*INDEX(AA$121:AA$137,$E827)*(1-INDEX(AA$151:AA$167,$E827))</f>
        <v/>
      </c>
      <c r="AB827" s="37">
        <f>AB$194*$D827*INDEX(AB$121:AB$137,$E827)*(1-INDEX(AB$151:AB$167,$E827))</f>
        <v/>
      </c>
      <c r="AC827" s="37">
        <f>AC$194*$D827*INDEX(AC$121:AC$137,$E827)*(1-INDEX(AC$151:AC$167,$E827))</f>
        <v/>
      </c>
      <c r="AD827" s="40">
        <f>ETSCOST(AD$194,$D827,INDEX(AD$121:AD$137,$E827),INDEX(AD$151:AD$167,$E827))</f>
        <v/>
      </c>
      <c r="AF827" s="11">
        <f>LOWER(Settings!$C$4)&amp;".mit."&amp;$A827&amp;IF($C827="","","."&amp;$C827&amp;"."&amp;$B827)&amp;IF(INDEX(Variables!$D$5:$D$205,MATCH($A827,Variables!$A$5:$A$205,0))="","","."&amp;INDEX(Variables!$D$5:$D$205,MATCH($A827,Variables!$A$5:$A$205,0)))&amp;"."&amp;AF$5</f>
        <v/>
      </c>
      <c r="AG827" s="38">
        <f>AG$194*$D827*INDEX(AG$121:AG$137,$E827)*(1-INDEX(AG$151:AG$167,$E827))</f>
        <v/>
      </c>
      <c r="AH827" s="37">
        <f>AH$194*$D827*INDEX(AH$121:AH$137,$E827)*(1-INDEX(AH$151:AH$167,$E827))</f>
        <v/>
      </c>
      <c r="AI827" s="37">
        <f>AI$194*$D827*INDEX(AI$121:AI$137,$E827)*(1-INDEX(AI$151:AI$167,$E827))</f>
        <v/>
      </c>
      <c r="AJ827" s="37">
        <f>AJ$194*$D827*INDEX(AJ$121:AJ$137,$E827)*(1-INDEX(AJ$151:AJ$167,$E827))</f>
        <v/>
      </c>
      <c r="AK827" s="37">
        <f>AK$194*$D827*INDEX(AK$121:AK$137,$E827)*(1-INDEX(AK$151:AK$167,$E827))</f>
        <v/>
      </c>
      <c r="AL827" s="37">
        <f>AL$194*$D827*INDEX(AL$121:AL$137,$E827)*(1-INDEX(AL$151:AL$167,$E827))</f>
        <v/>
      </c>
      <c r="AM827" s="37">
        <f>AM$194*$D827*INDEX(AM$121:AM$137,$E827)*(1-INDEX(AM$151:AM$167,$E827))</f>
        <v/>
      </c>
      <c r="AN827" s="37">
        <f>AN$194*$D827*INDEX(AN$121:AN$137,$E827)*(1-INDEX(AN$151:AN$167,$E827))</f>
        <v/>
      </c>
      <c r="AO827" s="37">
        <f>AO$194*$D827*INDEX(AO$121:AO$137,$E827)*(1-INDEX(AO$151:AO$167,$E827))</f>
        <v/>
      </c>
      <c r="AP827" s="37">
        <f>AP$194*$D827*INDEX(AP$121:AP$137,$E827)*(1-INDEX(AP$151:AP$167,$E827))</f>
        <v/>
      </c>
      <c r="AQ827" s="37">
        <f>AQ$194*$D827*INDEX(AQ$121:AQ$137,$E827)*(1-INDEX(AQ$151:AQ$167,$E827))</f>
        <v/>
      </c>
      <c r="AR827" s="37">
        <f>AR$194*$D827*INDEX(AR$121:AR$137,$E827)*(1-INDEX(AR$151:AR$167,$E827))</f>
        <v/>
      </c>
      <c r="AS827" s="37">
        <f>AS$194*$D827*INDEX(AS$121:AS$137,$E827)*(1-INDEX(AS$151:AS$167,$E827))</f>
        <v/>
      </c>
      <c r="AT827" s="37">
        <f>AT$194*$D827*INDEX(AT$121:AT$137,$E827)*(1-INDEX(AT$151:AT$167,$E827))</f>
        <v/>
      </c>
      <c r="AU827" s="37">
        <f>AU$194*$D827*INDEX(AU$121:AU$137,$E827)*(1-INDEX(AU$151:AU$167,$E827))</f>
        <v/>
      </c>
      <c r="AV827" s="37">
        <f>AV$194*$D827*INDEX(AV$121:AV$137,$E827)*(1-INDEX(AV$151:AV$167,$E827))</f>
        <v/>
      </c>
      <c r="AW827" s="37">
        <f>AW$194*$D827*INDEX(AW$121:AW$137,$E827)*(1-INDEX(AW$151:AW$167,$E827))</f>
        <v/>
      </c>
      <c r="AX827" s="37">
        <f>AX$194*$D827*INDEX(AX$121:AX$137,$E827)*(1-INDEX(AX$151:AX$167,$E827))</f>
        <v/>
      </c>
      <c r="AY827" s="40">
        <f>ETSCOST(AY$194,$D827,INDEX(AY$121:AY$137,$E827),INDEX(AY$151:AY$167,$E827))</f>
        <v/>
      </c>
    </row>
    <row r="828" hidden="1" outlineLevel="2">
      <c r="A828" s="14" t="inlineStr">
        <is>
          <t>ets</t>
        </is>
      </c>
      <c r="B828" s="14" t="inlineStr">
        <is>
          <t>nga</t>
        </is>
      </c>
      <c r="C828" s="14" t="inlineStr">
        <is>
          <t>nav</t>
        </is>
      </c>
      <c r="D828" s="37">
        <f>INDEX(Inputs!$T$5:$T$132,MATCH($B828&amp;"|"&amp;$C828,Inputs!$A$5:$A$132,0))</f>
        <v/>
      </c>
      <c r="E828" s="37">
        <f>INDEX(Inputs!$K$5:$K$132,MATCH($B828&amp;"|"&amp;$C828,Inputs!$A$5:$A$132,0))</f>
        <v/>
      </c>
      <c r="F828" s="36" t="n"/>
      <c r="G828" s="36" t="n"/>
      <c r="H828" s="14">
        <f>INDEX(Variables!$B$5:$B$205,MATCH($A828,Variables!$A$5:$A$205,0))&amp;IF($C828="",""," | "&amp;INDEX(Mapping!$B$5:$B$26,MATCH($C828,Mapping!$A$5:$A$26,0))&amp;" | "&amp;INDEX(Mapping!$B$30:$B$46,MATCH($B828,Mapping!$A$30:$A$46,0)))</f>
        <v/>
      </c>
      <c r="I828" s="14">
        <f>INDEX(Variables!$C$5:$C$205,MATCH($A828,Variables!$A$5:$A$205,0))</f>
        <v/>
      </c>
      <c r="J828" s="14">
        <f>INDEX(Variables!$E$5:$E$205,MATCH($A828,Variables!$A$5:$A$205,0))</f>
        <v/>
      </c>
      <c r="K828" s="11">
        <f>LOWER(Settings!$C$4)&amp;".mit."&amp;$A828&amp;IF($C828="","","."&amp;$C828&amp;"."&amp;$B828)&amp;IF(INDEX(Variables!$D$5:$D$205,MATCH($A828,Variables!$A$5:$A$205,0))="","","."&amp;INDEX(Variables!$D$5:$D$205,MATCH($A828,Variables!$A$5:$A$205,0)))&amp;"."&amp;K$5</f>
        <v/>
      </c>
      <c r="L828" s="38">
        <f>L$194*$D828*INDEX(L$121:L$137,$E828)*(1-INDEX(L$151:L$167,$E828))</f>
        <v/>
      </c>
      <c r="M828" s="37">
        <f>M$194*$D828*INDEX(M$121:M$137,$E828)*(1-INDEX(M$151:M$167,$E828))</f>
        <v/>
      </c>
      <c r="N828" s="37">
        <f>N$194*$D828*INDEX(N$121:N$137,$E828)*(1-INDEX(N$151:N$167,$E828))</f>
        <v/>
      </c>
      <c r="O828" s="37">
        <f>O$194*$D828*INDEX(O$121:O$137,$E828)*(1-INDEX(O$151:O$167,$E828))</f>
        <v/>
      </c>
      <c r="P828" s="37">
        <f>P$194*$D828*INDEX(P$121:P$137,$E828)*(1-INDEX(P$151:P$167,$E828))</f>
        <v/>
      </c>
      <c r="Q828" s="37">
        <f>Q$194*$D828*INDEX(Q$121:Q$137,$E828)*(1-INDEX(Q$151:Q$167,$E828))</f>
        <v/>
      </c>
      <c r="R828" s="37">
        <f>R$194*$D828*INDEX(R$121:R$137,$E828)*(1-INDEX(R$151:R$167,$E828))</f>
        <v/>
      </c>
      <c r="S828" s="37">
        <f>S$194*$D828*INDEX(S$121:S$137,$E828)*(1-INDEX(S$151:S$167,$E828))</f>
        <v/>
      </c>
      <c r="T828" s="37">
        <f>T$194*$D828*INDEX(T$121:T$137,$E828)*(1-INDEX(T$151:T$167,$E828))</f>
        <v/>
      </c>
      <c r="U828" s="37">
        <f>U$194*$D828*INDEX(U$121:U$137,$E828)*(1-INDEX(U$151:U$167,$E828))</f>
        <v/>
      </c>
      <c r="V828" s="37">
        <f>V$194*$D828*INDEX(V$121:V$137,$E828)*(1-INDEX(V$151:V$167,$E828))</f>
        <v/>
      </c>
      <c r="W828" s="37">
        <f>W$194*$D828*INDEX(W$121:W$137,$E828)*(1-INDEX(W$151:W$167,$E828))</f>
        <v/>
      </c>
      <c r="X828" s="37">
        <f>X$194*$D828*INDEX(X$121:X$137,$E828)*(1-INDEX(X$151:X$167,$E828))</f>
        <v/>
      </c>
      <c r="Y828" s="37">
        <f>Y$194*$D828*INDEX(Y$121:Y$137,$E828)*(1-INDEX(Y$151:Y$167,$E828))</f>
        <v/>
      </c>
      <c r="Z828" s="37">
        <f>Z$194*$D828*INDEX(Z$121:Z$137,$E828)*(1-INDEX(Z$151:Z$167,$E828))</f>
        <v/>
      </c>
      <c r="AA828" s="37">
        <f>AA$194*$D828*INDEX(AA$121:AA$137,$E828)*(1-INDEX(AA$151:AA$167,$E828))</f>
        <v/>
      </c>
      <c r="AB828" s="37">
        <f>AB$194*$D828*INDEX(AB$121:AB$137,$E828)*(1-INDEX(AB$151:AB$167,$E828))</f>
        <v/>
      </c>
      <c r="AC828" s="37">
        <f>AC$194*$D828*INDEX(AC$121:AC$137,$E828)*(1-INDEX(AC$151:AC$167,$E828))</f>
        <v/>
      </c>
      <c r="AD828" s="40">
        <f>ETSCOST(AD$194,$D828,INDEX(AD$121:AD$137,$E828),INDEX(AD$151:AD$167,$E828))</f>
        <v/>
      </c>
      <c r="AF828" s="11">
        <f>LOWER(Settings!$C$4)&amp;".mit."&amp;$A828&amp;IF($C828="","","."&amp;$C828&amp;"."&amp;$B828)&amp;IF(INDEX(Variables!$D$5:$D$205,MATCH($A828,Variables!$A$5:$A$205,0))="","","."&amp;INDEX(Variables!$D$5:$D$205,MATCH($A828,Variables!$A$5:$A$205,0)))&amp;"."&amp;AF$5</f>
        <v/>
      </c>
      <c r="AG828" s="38">
        <f>AG$194*$D828*INDEX(AG$121:AG$137,$E828)*(1-INDEX(AG$151:AG$167,$E828))</f>
        <v/>
      </c>
      <c r="AH828" s="37">
        <f>AH$194*$D828*INDEX(AH$121:AH$137,$E828)*(1-INDEX(AH$151:AH$167,$E828))</f>
        <v/>
      </c>
      <c r="AI828" s="37">
        <f>AI$194*$D828*INDEX(AI$121:AI$137,$E828)*(1-INDEX(AI$151:AI$167,$E828))</f>
        <v/>
      </c>
      <c r="AJ828" s="37">
        <f>AJ$194*$D828*INDEX(AJ$121:AJ$137,$E828)*(1-INDEX(AJ$151:AJ$167,$E828))</f>
        <v/>
      </c>
      <c r="AK828" s="37">
        <f>AK$194*$D828*INDEX(AK$121:AK$137,$E828)*(1-INDEX(AK$151:AK$167,$E828))</f>
        <v/>
      </c>
      <c r="AL828" s="37">
        <f>AL$194*$D828*INDEX(AL$121:AL$137,$E828)*(1-INDEX(AL$151:AL$167,$E828))</f>
        <v/>
      </c>
      <c r="AM828" s="37">
        <f>AM$194*$D828*INDEX(AM$121:AM$137,$E828)*(1-INDEX(AM$151:AM$167,$E828))</f>
        <v/>
      </c>
      <c r="AN828" s="37">
        <f>AN$194*$D828*INDEX(AN$121:AN$137,$E828)*(1-INDEX(AN$151:AN$167,$E828))</f>
        <v/>
      </c>
      <c r="AO828" s="37">
        <f>AO$194*$D828*INDEX(AO$121:AO$137,$E828)*(1-INDEX(AO$151:AO$167,$E828))</f>
        <v/>
      </c>
      <c r="AP828" s="37">
        <f>AP$194*$D828*INDEX(AP$121:AP$137,$E828)*(1-INDEX(AP$151:AP$167,$E828))</f>
        <v/>
      </c>
      <c r="AQ828" s="37">
        <f>AQ$194*$D828*INDEX(AQ$121:AQ$137,$E828)*(1-INDEX(AQ$151:AQ$167,$E828))</f>
        <v/>
      </c>
      <c r="AR828" s="37">
        <f>AR$194*$D828*INDEX(AR$121:AR$137,$E828)*(1-INDEX(AR$151:AR$167,$E828))</f>
        <v/>
      </c>
      <c r="AS828" s="37">
        <f>AS$194*$D828*INDEX(AS$121:AS$137,$E828)*(1-INDEX(AS$151:AS$167,$E828))</f>
        <v/>
      </c>
      <c r="AT828" s="37">
        <f>AT$194*$D828*INDEX(AT$121:AT$137,$E828)*(1-INDEX(AT$151:AT$167,$E828))</f>
        <v/>
      </c>
      <c r="AU828" s="37">
        <f>AU$194*$D828*INDEX(AU$121:AU$137,$E828)*(1-INDEX(AU$151:AU$167,$E828))</f>
        <v/>
      </c>
      <c r="AV828" s="37">
        <f>AV$194*$D828*INDEX(AV$121:AV$137,$E828)*(1-INDEX(AV$151:AV$167,$E828))</f>
        <v/>
      </c>
      <c r="AW828" s="37">
        <f>AW$194*$D828*INDEX(AW$121:AW$137,$E828)*(1-INDEX(AW$151:AW$167,$E828))</f>
        <v/>
      </c>
      <c r="AX828" s="37">
        <f>AX$194*$D828*INDEX(AX$121:AX$137,$E828)*(1-INDEX(AX$151:AX$167,$E828))</f>
        <v/>
      </c>
      <c r="AY828" s="40">
        <f>ETSCOST(AY$194,$D828,INDEX(AY$121:AY$137,$E828),INDEX(AY$151:AY$167,$E828))</f>
        <v/>
      </c>
    </row>
    <row r="829" hidden="1" outlineLevel="2">
      <c r="A829" s="14" t="inlineStr">
        <is>
          <t>ets</t>
        </is>
      </c>
      <c r="B829" s="14" t="inlineStr">
        <is>
          <t>gso</t>
        </is>
      </c>
      <c r="C829" s="14" t="inlineStr">
        <is>
          <t>nav</t>
        </is>
      </c>
      <c r="D829" s="37">
        <f>INDEX(Inputs!$T$5:$T$132,MATCH($B829&amp;"|"&amp;$C829,Inputs!$A$5:$A$132,0))</f>
        <v/>
      </c>
      <c r="E829" s="37">
        <f>INDEX(Inputs!$K$5:$K$132,MATCH($B829&amp;"|"&amp;$C829,Inputs!$A$5:$A$132,0))</f>
        <v/>
      </c>
      <c r="F829" s="36" t="n"/>
      <c r="G829" s="36" t="n"/>
      <c r="H829" s="14">
        <f>INDEX(Variables!$B$5:$B$205,MATCH($A829,Variables!$A$5:$A$205,0))&amp;IF($C829="",""," | "&amp;INDEX(Mapping!$B$5:$B$26,MATCH($C829,Mapping!$A$5:$A$26,0))&amp;" | "&amp;INDEX(Mapping!$B$30:$B$46,MATCH($B829,Mapping!$A$30:$A$46,0)))</f>
        <v/>
      </c>
      <c r="I829" s="14">
        <f>INDEX(Variables!$C$5:$C$205,MATCH($A829,Variables!$A$5:$A$205,0))</f>
        <v/>
      </c>
      <c r="J829" s="14">
        <f>INDEX(Variables!$E$5:$E$205,MATCH($A829,Variables!$A$5:$A$205,0))</f>
        <v/>
      </c>
      <c r="K829" s="11">
        <f>LOWER(Settings!$C$4)&amp;".mit."&amp;$A829&amp;IF($C829="","","."&amp;$C829&amp;"."&amp;$B829)&amp;IF(INDEX(Variables!$D$5:$D$205,MATCH($A829,Variables!$A$5:$A$205,0))="","","."&amp;INDEX(Variables!$D$5:$D$205,MATCH($A829,Variables!$A$5:$A$205,0)))&amp;"."&amp;K$5</f>
        <v/>
      </c>
      <c r="L829" s="38">
        <f>L$194*$D829*INDEX(L$121:L$137,$E829)*(1-INDEX(L$151:L$167,$E829))</f>
        <v/>
      </c>
      <c r="M829" s="37">
        <f>M$194*$D829*INDEX(M$121:M$137,$E829)*(1-INDEX(M$151:M$167,$E829))</f>
        <v/>
      </c>
      <c r="N829" s="37">
        <f>N$194*$D829*INDEX(N$121:N$137,$E829)*(1-INDEX(N$151:N$167,$E829))</f>
        <v/>
      </c>
      <c r="O829" s="37">
        <f>O$194*$D829*INDEX(O$121:O$137,$E829)*(1-INDEX(O$151:O$167,$E829))</f>
        <v/>
      </c>
      <c r="P829" s="37">
        <f>P$194*$D829*INDEX(P$121:P$137,$E829)*(1-INDEX(P$151:P$167,$E829))</f>
        <v/>
      </c>
      <c r="Q829" s="37">
        <f>Q$194*$D829*INDEX(Q$121:Q$137,$E829)*(1-INDEX(Q$151:Q$167,$E829))</f>
        <v/>
      </c>
      <c r="R829" s="37">
        <f>R$194*$D829*INDEX(R$121:R$137,$E829)*(1-INDEX(R$151:R$167,$E829))</f>
        <v/>
      </c>
      <c r="S829" s="37">
        <f>S$194*$D829*INDEX(S$121:S$137,$E829)*(1-INDEX(S$151:S$167,$E829))</f>
        <v/>
      </c>
      <c r="T829" s="37">
        <f>T$194*$D829*INDEX(T$121:T$137,$E829)*(1-INDEX(T$151:T$167,$E829))</f>
        <v/>
      </c>
      <c r="U829" s="37">
        <f>U$194*$D829*INDEX(U$121:U$137,$E829)*(1-INDEX(U$151:U$167,$E829))</f>
        <v/>
      </c>
      <c r="V829" s="37">
        <f>V$194*$D829*INDEX(V$121:V$137,$E829)*(1-INDEX(V$151:V$167,$E829))</f>
        <v/>
      </c>
      <c r="W829" s="37">
        <f>W$194*$D829*INDEX(W$121:W$137,$E829)*(1-INDEX(W$151:W$167,$E829))</f>
        <v/>
      </c>
      <c r="X829" s="37">
        <f>X$194*$D829*INDEX(X$121:X$137,$E829)*(1-INDEX(X$151:X$167,$E829))</f>
        <v/>
      </c>
      <c r="Y829" s="37">
        <f>Y$194*$D829*INDEX(Y$121:Y$137,$E829)*(1-INDEX(Y$151:Y$167,$E829))</f>
        <v/>
      </c>
      <c r="Z829" s="37">
        <f>Z$194*$D829*INDEX(Z$121:Z$137,$E829)*(1-INDEX(Z$151:Z$167,$E829))</f>
        <v/>
      </c>
      <c r="AA829" s="37">
        <f>AA$194*$D829*INDEX(AA$121:AA$137,$E829)*(1-INDEX(AA$151:AA$167,$E829))</f>
        <v/>
      </c>
      <c r="AB829" s="37">
        <f>AB$194*$D829*INDEX(AB$121:AB$137,$E829)*(1-INDEX(AB$151:AB$167,$E829))</f>
        <v/>
      </c>
      <c r="AC829" s="37">
        <f>AC$194*$D829*INDEX(AC$121:AC$137,$E829)*(1-INDEX(AC$151:AC$167,$E829))</f>
        <v/>
      </c>
      <c r="AD829" s="40">
        <f>ETSCOST(AD$194,$D829,INDEX(AD$121:AD$137,$E829),INDEX(AD$151:AD$167,$E829))</f>
        <v/>
      </c>
      <c r="AF829" s="11">
        <f>LOWER(Settings!$C$4)&amp;".mit."&amp;$A829&amp;IF($C829="","","."&amp;$C829&amp;"."&amp;$B829)&amp;IF(INDEX(Variables!$D$5:$D$205,MATCH($A829,Variables!$A$5:$A$205,0))="","","."&amp;INDEX(Variables!$D$5:$D$205,MATCH($A829,Variables!$A$5:$A$205,0)))&amp;"."&amp;AF$5</f>
        <v/>
      </c>
      <c r="AG829" s="38">
        <f>AG$194*$D829*INDEX(AG$121:AG$137,$E829)*(1-INDEX(AG$151:AG$167,$E829))</f>
        <v/>
      </c>
      <c r="AH829" s="37">
        <f>AH$194*$D829*INDEX(AH$121:AH$137,$E829)*(1-INDEX(AH$151:AH$167,$E829))</f>
        <v/>
      </c>
      <c r="AI829" s="37">
        <f>AI$194*$D829*INDEX(AI$121:AI$137,$E829)*(1-INDEX(AI$151:AI$167,$E829))</f>
        <v/>
      </c>
      <c r="AJ829" s="37">
        <f>AJ$194*$D829*INDEX(AJ$121:AJ$137,$E829)*(1-INDEX(AJ$151:AJ$167,$E829))</f>
        <v/>
      </c>
      <c r="AK829" s="37">
        <f>AK$194*$D829*INDEX(AK$121:AK$137,$E829)*(1-INDEX(AK$151:AK$167,$E829))</f>
        <v/>
      </c>
      <c r="AL829" s="37">
        <f>AL$194*$D829*INDEX(AL$121:AL$137,$E829)*(1-INDEX(AL$151:AL$167,$E829))</f>
        <v/>
      </c>
      <c r="AM829" s="37">
        <f>AM$194*$D829*INDEX(AM$121:AM$137,$E829)*(1-INDEX(AM$151:AM$167,$E829))</f>
        <v/>
      </c>
      <c r="AN829" s="37">
        <f>AN$194*$D829*INDEX(AN$121:AN$137,$E829)*(1-INDEX(AN$151:AN$167,$E829))</f>
        <v/>
      </c>
      <c r="AO829" s="37">
        <f>AO$194*$D829*INDEX(AO$121:AO$137,$E829)*(1-INDEX(AO$151:AO$167,$E829))</f>
        <v/>
      </c>
      <c r="AP829" s="37">
        <f>AP$194*$D829*INDEX(AP$121:AP$137,$E829)*(1-INDEX(AP$151:AP$167,$E829))</f>
        <v/>
      </c>
      <c r="AQ829" s="37">
        <f>AQ$194*$D829*INDEX(AQ$121:AQ$137,$E829)*(1-INDEX(AQ$151:AQ$167,$E829))</f>
        <v/>
      </c>
      <c r="AR829" s="37">
        <f>AR$194*$D829*INDEX(AR$121:AR$137,$E829)*(1-INDEX(AR$151:AR$167,$E829))</f>
        <v/>
      </c>
      <c r="AS829" s="37">
        <f>AS$194*$D829*INDEX(AS$121:AS$137,$E829)*(1-INDEX(AS$151:AS$167,$E829))</f>
        <v/>
      </c>
      <c r="AT829" s="37">
        <f>AT$194*$D829*INDEX(AT$121:AT$137,$E829)*(1-INDEX(AT$151:AT$167,$E829))</f>
        <v/>
      </c>
      <c r="AU829" s="37">
        <f>AU$194*$D829*INDEX(AU$121:AU$137,$E829)*(1-INDEX(AU$151:AU$167,$E829))</f>
        <v/>
      </c>
      <c r="AV829" s="37">
        <f>AV$194*$D829*INDEX(AV$121:AV$137,$E829)*(1-INDEX(AV$151:AV$167,$E829))</f>
        <v/>
      </c>
      <c r="AW829" s="37">
        <f>AW$194*$D829*INDEX(AW$121:AW$137,$E829)*(1-INDEX(AW$151:AW$167,$E829))</f>
        <v/>
      </c>
      <c r="AX829" s="37">
        <f>AX$194*$D829*INDEX(AX$121:AX$137,$E829)*(1-INDEX(AX$151:AX$167,$E829))</f>
        <v/>
      </c>
      <c r="AY829" s="40">
        <f>ETSCOST(AY$194,$D829,INDEX(AY$121:AY$137,$E829),INDEX(AY$151:AY$167,$E829))</f>
        <v/>
      </c>
    </row>
    <row r="830" hidden="1" outlineLevel="2">
      <c r="A830" s="14" t="inlineStr">
        <is>
          <t>ets</t>
        </is>
      </c>
      <c r="B830" s="14" t="inlineStr">
        <is>
          <t>die</t>
        </is>
      </c>
      <c r="C830" s="14" t="inlineStr">
        <is>
          <t>nav</t>
        </is>
      </c>
      <c r="D830" s="37">
        <f>INDEX(Inputs!$T$5:$T$132,MATCH($B830&amp;"|"&amp;$C830,Inputs!$A$5:$A$132,0))</f>
        <v/>
      </c>
      <c r="E830" s="37">
        <f>INDEX(Inputs!$K$5:$K$132,MATCH($B830&amp;"|"&amp;$C830,Inputs!$A$5:$A$132,0))</f>
        <v/>
      </c>
      <c r="F830" s="36" t="n"/>
      <c r="G830" s="36" t="n"/>
      <c r="H830" s="14">
        <f>INDEX(Variables!$B$5:$B$205,MATCH($A830,Variables!$A$5:$A$205,0))&amp;IF($C830="",""," | "&amp;INDEX(Mapping!$B$5:$B$26,MATCH($C830,Mapping!$A$5:$A$26,0))&amp;" | "&amp;INDEX(Mapping!$B$30:$B$46,MATCH($B830,Mapping!$A$30:$A$46,0)))</f>
        <v/>
      </c>
      <c r="I830" s="14">
        <f>INDEX(Variables!$C$5:$C$205,MATCH($A830,Variables!$A$5:$A$205,0))</f>
        <v/>
      </c>
      <c r="J830" s="14">
        <f>INDEX(Variables!$E$5:$E$205,MATCH($A830,Variables!$A$5:$A$205,0))</f>
        <v/>
      </c>
      <c r="K830" s="11">
        <f>LOWER(Settings!$C$4)&amp;".mit."&amp;$A830&amp;IF($C830="","","."&amp;$C830&amp;"."&amp;$B830)&amp;IF(INDEX(Variables!$D$5:$D$205,MATCH($A830,Variables!$A$5:$A$205,0))="","","."&amp;INDEX(Variables!$D$5:$D$205,MATCH($A830,Variables!$A$5:$A$205,0)))&amp;"."&amp;K$5</f>
        <v/>
      </c>
      <c r="L830" s="38">
        <f>L$194*$D830*INDEX(L$121:L$137,$E830)*(1-INDEX(L$151:L$167,$E830))</f>
        <v/>
      </c>
      <c r="M830" s="37">
        <f>M$194*$D830*INDEX(M$121:M$137,$E830)*(1-INDEX(M$151:M$167,$E830))</f>
        <v/>
      </c>
      <c r="N830" s="37">
        <f>N$194*$D830*INDEX(N$121:N$137,$E830)*(1-INDEX(N$151:N$167,$E830))</f>
        <v/>
      </c>
      <c r="O830" s="37">
        <f>O$194*$D830*INDEX(O$121:O$137,$E830)*(1-INDEX(O$151:O$167,$E830))</f>
        <v/>
      </c>
      <c r="P830" s="37">
        <f>P$194*$D830*INDEX(P$121:P$137,$E830)*(1-INDEX(P$151:P$167,$E830))</f>
        <v/>
      </c>
      <c r="Q830" s="37">
        <f>Q$194*$D830*INDEX(Q$121:Q$137,$E830)*(1-INDEX(Q$151:Q$167,$E830))</f>
        <v/>
      </c>
      <c r="R830" s="37">
        <f>R$194*$D830*INDEX(R$121:R$137,$E830)*(1-INDEX(R$151:R$167,$E830))</f>
        <v/>
      </c>
      <c r="S830" s="37">
        <f>S$194*$D830*INDEX(S$121:S$137,$E830)*(1-INDEX(S$151:S$167,$E830))</f>
        <v/>
      </c>
      <c r="T830" s="37">
        <f>T$194*$D830*INDEX(T$121:T$137,$E830)*(1-INDEX(T$151:T$167,$E830))</f>
        <v/>
      </c>
      <c r="U830" s="37">
        <f>U$194*$D830*INDEX(U$121:U$137,$E830)*(1-INDEX(U$151:U$167,$E830))</f>
        <v/>
      </c>
      <c r="V830" s="37">
        <f>V$194*$D830*INDEX(V$121:V$137,$E830)*(1-INDEX(V$151:V$167,$E830))</f>
        <v/>
      </c>
      <c r="W830" s="37">
        <f>W$194*$D830*INDEX(W$121:W$137,$E830)*(1-INDEX(W$151:W$167,$E830))</f>
        <v/>
      </c>
      <c r="X830" s="37">
        <f>X$194*$D830*INDEX(X$121:X$137,$E830)*(1-INDEX(X$151:X$167,$E830))</f>
        <v/>
      </c>
      <c r="Y830" s="37">
        <f>Y$194*$D830*INDEX(Y$121:Y$137,$E830)*(1-INDEX(Y$151:Y$167,$E830))</f>
        <v/>
      </c>
      <c r="Z830" s="37">
        <f>Z$194*$D830*INDEX(Z$121:Z$137,$E830)*(1-INDEX(Z$151:Z$167,$E830))</f>
        <v/>
      </c>
      <c r="AA830" s="37">
        <f>AA$194*$D830*INDEX(AA$121:AA$137,$E830)*(1-INDEX(AA$151:AA$167,$E830))</f>
        <v/>
      </c>
      <c r="AB830" s="37">
        <f>AB$194*$D830*INDEX(AB$121:AB$137,$E830)*(1-INDEX(AB$151:AB$167,$E830))</f>
        <v/>
      </c>
      <c r="AC830" s="37">
        <f>AC$194*$D830*INDEX(AC$121:AC$137,$E830)*(1-INDEX(AC$151:AC$167,$E830))</f>
        <v/>
      </c>
      <c r="AD830" s="40">
        <f>ETSCOST(AD$194,$D830,INDEX(AD$121:AD$137,$E830),INDEX(AD$151:AD$167,$E830))</f>
        <v/>
      </c>
      <c r="AF830" s="11">
        <f>LOWER(Settings!$C$4)&amp;".mit."&amp;$A830&amp;IF($C830="","","."&amp;$C830&amp;"."&amp;$B830)&amp;IF(INDEX(Variables!$D$5:$D$205,MATCH($A830,Variables!$A$5:$A$205,0))="","","."&amp;INDEX(Variables!$D$5:$D$205,MATCH($A830,Variables!$A$5:$A$205,0)))&amp;"."&amp;AF$5</f>
        <v/>
      </c>
      <c r="AG830" s="38">
        <f>AG$194*$D830*INDEX(AG$121:AG$137,$E830)*(1-INDEX(AG$151:AG$167,$E830))</f>
        <v/>
      </c>
      <c r="AH830" s="37">
        <f>AH$194*$D830*INDEX(AH$121:AH$137,$E830)*(1-INDEX(AH$151:AH$167,$E830))</f>
        <v/>
      </c>
      <c r="AI830" s="37">
        <f>AI$194*$D830*INDEX(AI$121:AI$137,$E830)*(1-INDEX(AI$151:AI$167,$E830))</f>
        <v/>
      </c>
      <c r="AJ830" s="37">
        <f>AJ$194*$D830*INDEX(AJ$121:AJ$137,$E830)*(1-INDEX(AJ$151:AJ$167,$E830))</f>
        <v/>
      </c>
      <c r="AK830" s="37">
        <f>AK$194*$D830*INDEX(AK$121:AK$137,$E830)*(1-INDEX(AK$151:AK$167,$E830))</f>
        <v/>
      </c>
      <c r="AL830" s="37">
        <f>AL$194*$D830*INDEX(AL$121:AL$137,$E830)*(1-INDEX(AL$151:AL$167,$E830))</f>
        <v/>
      </c>
      <c r="AM830" s="37">
        <f>AM$194*$D830*INDEX(AM$121:AM$137,$E830)*(1-INDEX(AM$151:AM$167,$E830))</f>
        <v/>
      </c>
      <c r="AN830" s="37">
        <f>AN$194*$D830*INDEX(AN$121:AN$137,$E830)*(1-INDEX(AN$151:AN$167,$E830))</f>
        <v/>
      </c>
      <c r="AO830" s="37">
        <f>AO$194*$D830*INDEX(AO$121:AO$137,$E830)*(1-INDEX(AO$151:AO$167,$E830))</f>
        <v/>
      </c>
      <c r="AP830" s="37">
        <f>AP$194*$D830*INDEX(AP$121:AP$137,$E830)*(1-INDEX(AP$151:AP$167,$E830))</f>
        <v/>
      </c>
      <c r="AQ830" s="37">
        <f>AQ$194*$D830*INDEX(AQ$121:AQ$137,$E830)*(1-INDEX(AQ$151:AQ$167,$E830))</f>
        <v/>
      </c>
      <c r="AR830" s="37">
        <f>AR$194*$D830*INDEX(AR$121:AR$137,$E830)*(1-INDEX(AR$151:AR$167,$E830))</f>
        <v/>
      </c>
      <c r="AS830" s="37">
        <f>AS$194*$D830*INDEX(AS$121:AS$137,$E830)*(1-INDEX(AS$151:AS$167,$E830))</f>
        <v/>
      </c>
      <c r="AT830" s="37">
        <f>AT$194*$D830*INDEX(AT$121:AT$137,$E830)*(1-INDEX(AT$151:AT$167,$E830))</f>
        <v/>
      </c>
      <c r="AU830" s="37">
        <f>AU$194*$D830*INDEX(AU$121:AU$137,$E830)*(1-INDEX(AU$151:AU$167,$E830))</f>
        <v/>
      </c>
      <c r="AV830" s="37">
        <f>AV$194*$D830*INDEX(AV$121:AV$137,$E830)*(1-INDEX(AV$151:AV$167,$E830))</f>
        <v/>
      </c>
      <c r="AW830" s="37">
        <f>AW$194*$D830*INDEX(AW$121:AW$137,$E830)*(1-INDEX(AW$151:AW$167,$E830))</f>
        <v/>
      </c>
      <c r="AX830" s="37">
        <f>AX$194*$D830*INDEX(AX$121:AX$137,$E830)*(1-INDEX(AX$151:AX$167,$E830))</f>
        <v/>
      </c>
      <c r="AY830" s="40">
        <f>ETSCOST(AY$194,$D830,INDEX(AY$121:AY$137,$E830),INDEX(AY$151:AY$167,$E830))</f>
        <v/>
      </c>
    </row>
    <row r="831" hidden="1" outlineLevel="2">
      <c r="A831" s="14" t="inlineStr">
        <is>
          <t>ets</t>
        </is>
      </c>
      <c r="B831" s="14" t="inlineStr">
        <is>
          <t>lpg</t>
        </is>
      </c>
      <c r="C831" s="14" t="inlineStr">
        <is>
          <t>nav</t>
        </is>
      </c>
      <c r="D831" s="37">
        <f>INDEX(Inputs!$T$5:$T$132,MATCH($B831&amp;"|"&amp;$C831,Inputs!$A$5:$A$132,0))</f>
        <v/>
      </c>
      <c r="E831" s="37">
        <f>INDEX(Inputs!$K$5:$K$132,MATCH($B831&amp;"|"&amp;$C831,Inputs!$A$5:$A$132,0))</f>
        <v/>
      </c>
      <c r="F831" s="36" t="n"/>
      <c r="G831" s="36" t="n"/>
      <c r="H831" s="14">
        <f>INDEX(Variables!$B$5:$B$205,MATCH($A831,Variables!$A$5:$A$205,0))&amp;IF($C831="",""," | "&amp;INDEX(Mapping!$B$5:$B$26,MATCH($C831,Mapping!$A$5:$A$26,0))&amp;" | "&amp;INDEX(Mapping!$B$30:$B$46,MATCH($B831,Mapping!$A$30:$A$46,0)))</f>
        <v/>
      </c>
      <c r="I831" s="14">
        <f>INDEX(Variables!$C$5:$C$205,MATCH($A831,Variables!$A$5:$A$205,0))</f>
        <v/>
      </c>
      <c r="J831" s="14">
        <f>INDEX(Variables!$E$5:$E$205,MATCH($A831,Variables!$A$5:$A$205,0))</f>
        <v/>
      </c>
      <c r="K831" s="11">
        <f>LOWER(Settings!$C$4)&amp;".mit."&amp;$A831&amp;IF($C831="","","."&amp;$C831&amp;"."&amp;$B831)&amp;IF(INDEX(Variables!$D$5:$D$205,MATCH($A831,Variables!$A$5:$A$205,0))="","","."&amp;INDEX(Variables!$D$5:$D$205,MATCH($A831,Variables!$A$5:$A$205,0)))&amp;"."&amp;K$5</f>
        <v/>
      </c>
      <c r="L831" s="38">
        <f>L$194*$D831*INDEX(L$121:L$137,$E831)*(1-INDEX(L$151:L$167,$E831))</f>
        <v/>
      </c>
      <c r="M831" s="37">
        <f>M$194*$D831*INDEX(M$121:M$137,$E831)*(1-INDEX(M$151:M$167,$E831))</f>
        <v/>
      </c>
      <c r="N831" s="37">
        <f>N$194*$D831*INDEX(N$121:N$137,$E831)*(1-INDEX(N$151:N$167,$E831))</f>
        <v/>
      </c>
      <c r="O831" s="37">
        <f>O$194*$D831*INDEX(O$121:O$137,$E831)*(1-INDEX(O$151:O$167,$E831))</f>
        <v/>
      </c>
      <c r="P831" s="37">
        <f>P$194*$D831*INDEX(P$121:P$137,$E831)*(1-INDEX(P$151:P$167,$E831))</f>
        <v/>
      </c>
      <c r="Q831" s="37">
        <f>Q$194*$D831*INDEX(Q$121:Q$137,$E831)*(1-INDEX(Q$151:Q$167,$E831))</f>
        <v/>
      </c>
      <c r="R831" s="37">
        <f>R$194*$D831*INDEX(R$121:R$137,$E831)*(1-INDEX(R$151:R$167,$E831))</f>
        <v/>
      </c>
      <c r="S831" s="37">
        <f>S$194*$D831*INDEX(S$121:S$137,$E831)*(1-INDEX(S$151:S$167,$E831))</f>
        <v/>
      </c>
      <c r="T831" s="37">
        <f>T$194*$D831*INDEX(T$121:T$137,$E831)*(1-INDEX(T$151:T$167,$E831))</f>
        <v/>
      </c>
      <c r="U831" s="37">
        <f>U$194*$D831*INDEX(U$121:U$137,$E831)*(1-INDEX(U$151:U$167,$E831))</f>
        <v/>
      </c>
      <c r="V831" s="37">
        <f>V$194*$D831*INDEX(V$121:V$137,$E831)*(1-INDEX(V$151:V$167,$E831))</f>
        <v/>
      </c>
      <c r="W831" s="37">
        <f>W$194*$D831*INDEX(W$121:W$137,$E831)*(1-INDEX(W$151:W$167,$E831))</f>
        <v/>
      </c>
      <c r="X831" s="37">
        <f>X$194*$D831*INDEX(X$121:X$137,$E831)*(1-INDEX(X$151:X$167,$E831))</f>
        <v/>
      </c>
      <c r="Y831" s="37">
        <f>Y$194*$D831*INDEX(Y$121:Y$137,$E831)*(1-INDEX(Y$151:Y$167,$E831))</f>
        <v/>
      </c>
      <c r="Z831" s="37">
        <f>Z$194*$D831*INDEX(Z$121:Z$137,$E831)*(1-INDEX(Z$151:Z$167,$E831))</f>
        <v/>
      </c>
      <c r="AA831" s="37">
        <f>AA$194*$D831*INDEX(AA$121:AA$137,$E831)*(1-INDEX(AA$151:AA$167,$E831))</f>
        <v/>
      </c>
      <c r="AB831" s="37">
        <f>AB$194*$D831*INDEX(AB$121:AB$137,$E831)*(1-INDEX(AB$151:AB$167,$E831))</f>
        <v/>
      </c>
      <c r="AC831" s="37">
        <f>AC$194*$D831*INDEX(AC$121:AC$137,$E831)*(1-INDEX(AC$151:AC$167,$E831))</f>
        <v/>
      </c>
      <c r="AD831" s="40">
        <f>ETSCOST(AD$194,$D831,INDEX(AD$121:AD$137,$E831),INDEX(AD$151:AD$167,$E831))</f>
        <v/>
      </c>
      <c r="AF831" s="11">
        <f>LOWER(Settings!$C$4)&amp;".mit."&amp;$A831&amp;IF($C831="","","."&amp;$C831&amp;"."&amp;$B831)&amp;IF(INDEX(Variables!$D$5:$D$205,MATCH($A831,Variables!$A$5:$A$205,0))="","","."&amp;INDEX(Variables!$D$5:$D$205,MATCH($A831,Variables!$A$5:$A$205,0)))&amp;"."&amp;AF$5</f>
        <v/>
      </c>
      <c r="AG831" s="38">
        <f>AG$194*$D831*INDEX(AG$121:AG$137,$E831)*(1-INDEX(AG$151:AG$167,$E831))</f>
        <v/>
      </c>
      <c r="AH831" s="37">
        <f>AH$194*$D831*INDEX(AH$121:AH$137,$E831)*(1-INDEX(AH$151:AH$167,$E831))</f>
        <v/>
      </c>
      <c r="AI831" s="37">
        <f>AI$194*$D831*INDEX(AI$121:AI$137,$E831)*(1-INDEX(AI$151:AI$167,$E831))</f>
        <v/>
      </c>
      <c r="AJ831" s="37">
        <f>AJ$194*$D831*INDEX(AJ$121:AJ$137,$E831)*(1-INDEX(AJ$151:AJ$167,$E831))</f>
        <v/>
      </c>
      <c r="AK831" s="37">
        <f>AK$194*$D831*INDEX(AK$121:AK$137,$E831)*(1-INDEX(AK$151:AK$167,$E831))</f>
        <v/>
      </c>
      <c r="AL831" s="37">
        <f>AL$194*$D831*INDEX(AL$121:AL$137,$E831)*(1-INDEX(AL$151:AL$167,$E831))</f>
        <v/>
      </c>
      <c r="AM831" s="37">
        <f>AM$194*$D831*INDEX(AM$121:AM$137,$E831)*(1-INDEX(AM$151:AM$167,$E831))</f>
        <v/>
      </c>
      <c r="AN831" s="37">
        <f>AN$194*$D831*INDEX(AN$121:AN$137,$E831)*(1-INDEX(AN$151:AN$167,$E831))</f>
        <v/>
      </c>
      <c r="AO831" s="37">
        <f>AO$194*$D831*INDEX(AO$121:AO$137,$E831)*(1-INDEX(AO$151:AO$167,$E831))</f>
        <v/>
      </c>
      <c r="AP831" s="37">
        <f>AP$194*$D831*INDEX(AP$121:AP$137,$E831)*(1-INDEX(AP$151:AP$167,$E831))</f>
        <v/>
      </c>
      <c r="AQ831" s="37">
        <f>AQ$194*$D831*INDEX(AQ$121:AQ$137,$E831)*(1-INDEX(AQ$151:AQ$167,$E831))</f>
        <v/>
      </c>
      <c r="AR831" s="37">
        <f>AR$194*$D831*INDEX(AR$121:AR$137,$E831)*(1-INDEX(AR$151:AR$167,$E831))</f>
        <v/>
      </c>
      <c r="AS831" s="37">
        <f>AS$194*$D831*INDEX(AS$121:AS$137,$E831)*(1-INDEX(AS$151:AS$167,$E831))</f>
        <v/>
      </c>
      <c r="AT831" s="37">
        <f>AT$194*$D831*INDEX(AT$121:AT$137,$E831)*(1-INDEX(AT$151:AT$167,$E831))</f>
        <v/>
      </c>
      <c r="AU831" s="37">
        <f>AU$194*$D831*INDEX(AU$121:AU$137,$E831)*(1-INDEX(AU$151:AU$167,$E831))</f>
        <v/>
      </c>
      <c r="AV831" s="37">
        <f>AV$194*$D831*INDEX(AV$121:AV$137,$E831)*(1-INDEX(AV$151:AV$167,$E831))</f>
        <v/>
      </c>
      <c r="AW831" s="37">
        <f>AW$194*$D831*INDEX(AW$121:AW$137,$E831)*(1-INDEX(AW$151:AW$167,$E831))</f>
        <v/>
      </c>
      <c r="AX831" s="37">
        <f>AX$194*$D831*INDEX(AX$121:AX$137,$E831)*(1-INDEX(AX$151:AX$167,$E831))</f>
        <v/>
      </c>
      <c r="AY831" s="40">
        <f>ETSCOST(AY$194,$D831,INDEX(AY$121:AY$137,$E831),INDEX(AY$151:AY$167,$E831))</f>
        <v/>
      </c>
    </row>
    <row r="832" hidden="1" outlineLevel="2">
      <c r="A832" s="14" t="inlineStr">
        <is>
          <t>ets</t>
        </is>
      </c>
      <c r="B832" s="14" t="inlineStr">
        <is>
          <t>ker</t>
        </is>
      </c>
      <c r="C832" s="14" t="inlineStr">
        <is>
          <t>nav</t>
        </is>
      </c>
      <c r="D832" s="37">
        <f>INDEX(Inputs!$T$5:$T$132,MATCH($B832&amp;"|"&amp;$C832,Inputs!$A$5:$A$132,0))</f>
        <v/>
      </c>
      <c r="E832" s="37">
        <f>INDEX(Inputs!$K$5:$K$132,MATCH($B832&amp;"|"&amp;$C832,Inputs!$A$5:$A$132,0))</f>
        <v/>
      </c>
      <c r="F832" s="36" t="n"/>
      <c r="G832" s="36" t="n"/>
      <c r="H832" s="14">
        <f>INDEX(Variables!$B$5:$B$205,MATCH($A832,Variables!$A$5:$A$205,0))&amp;IF($C832="",""," | "&amp;INDEX(Mapping!$B$5:$B$26,MATCH($C832,Mapping!$A$5:$A$26,0))&amp;" | "&amp;INDEX(Mapping!$B$30:$B$46,MATCH($B832,Mapping!$A$30:$A$46,0)))</f>
        <v/>
      </c>
      <c r="I832" s="14">
        <f>INDEX(Variables!$C$5:$C$205,MATCH($A832,Variables!$A$5:$A$205,0))</f>
        <v/>
      </c>
      <c r="J832" s="14">
        <f>INDEX(Variables!$E$5:$E$205,MATCH($A832,Variables!$A$5:$A$205,0))</f>
        <v/>
      </c>
      <c r="K832" s="11">
        <f>LOWER(Settings!$C$4)&amp;".mit."&amp;$A832&amp;IF($C832="","","."&amp;$C832&amp;"."&amp;$B832)&amp;IF(INDEX(Variables!$D$5:$D$205,MATCH($A832,Variables!$A$5:$A$205,0))="","","."&amp;INDEX(Variables!$D$5:$D$205,MATCH($A832,Variables!$A$5:$A$205,0)))&amp;"."&amp;K$5</f>
        <v/>
      </c>
      <c r="L832" s="38">
        <f>L$194*$D832*INDEX(L$121:L$137,$E832)*(1-INDEX(L$151:L$167,$E832))</f>
        <v/>
      </c>
      <c r="M832" s="37">
        <f>M$194*$D832*INDEX(M$121:M$137,$E832)*(1-INDEX(M$151:M$167,$E832))</f>
        <v/>
      </c>
      <c r="N832" s="37">
        <f>N$194*$D832*INDEX(N$121:N$137,$E832)*(1-INDEX(N$151:N$167,$E832))</f>
        <v/>
      </c>
      <c r="O832" s="37">
        <f>O$194*$D832*INDEX(O$121:O$137,$E832)*(1-INDEX(O$151:O$167,$E832))</f>
        <v/>
      </c>
      <c r="P832" s="37">
        <f>P$194*$D832*INDEX(P$121:P$137,$E832)*(1-INDEX(P$151:P$167,$E832))</f>
        <v/>
      </c>
      <c r="Q832" s="37">
        <f>Q$194*$D832*INDEX(Q$121:Q$137,$E832)*(1-INDEX(Q$151:Q$167,$E832))</f>
        <v/>
      </c>
      <c r="R832" s="37">
        <f>R$194*$D832*INDEX(R$121:R$137,$E832)*(1-INDEX(R$151:R$167,$E832))</f>
        <v/>
      </c>
      <c r="S832" s="37">
        <f>S$194*$D832*INDEX(S$121:S$137,$E832)*(1-INDEX(S$151:S$167,$E832))</f>
        <v/>
      </c>
      <c r="T832" s="37">
        <f>T$194*$D832*INDEX(T$121:T$137,$E832)*(1-INDEX(T$151:T$167,$E832))</f>
        <v/>
      </c>
      <c r="U832" s="37">
        <f>U$194*$D832*INDEX(U$121:U$137,$E832)*(1-INDEX(U$151:U$167,$E832))</f>
        <v/>
      </c>
      <c r="V832" s="37">
        <f>V$194*$D832*INDEX(V$121:V$137,$E832)*(1-INDEX(V$151:V$167,$E832))</f>
        <v/>
      </c>
      <c r="W832" s="37">
        <f>W$194*$D832*INDEX(W$121:W$137,$E832)*(1-INDEX(W$151:W$167,$E832))</f>
        <v/>
      </c>
      <c r="X832" s="37">
        <f>X$194*$D832*INDEX(X$121:X$137,$E832)*(1-INDEX(X$151:X$167,$E832))</f>
        <v/>
      </c>
      <c r="Y832" s="37">
        <f>Y$194*$D832*INDEX(Y$121:Y$137,$E832)*(1-INDEX(Y$151:Y$167,$E832))</f>
        <v/>
      </c>
      <c r="Z832" s="37">
        <f>Z$194*$D832*INDEX(Z$121:Z$137,$E832)*(1-INDEX(Z$151:Z$167,$E832))</f>
        <v/>
      </c>
      <c r="AA832" s="37">
        <f>AA$194*$D832*INDEX(AA$121:AA$137,$E832)*(1-INDEX(AA$151:AA$167,$E832))</f>
        <v/>
      </c>
      <c r="AB832" s="37">
        <f>AB$194*$D832*INDEX(AB$121:AB$137,$E832)*(1-INDEX(AB$151:AB$167,$E832))</f>
        <v/>
      </c>
      <c r="AC832" s="37">
        <f>AC$194*$D832*INDEX(AC$121:AC$137,$E832)*(1-INDEX(AC$151:AC$167,$E832))</f>
        <v/>
      </c>
      <c r="AD832" s="40">
        <f>ETSCOST(AD$194,$D832,INDEX(AD$121:AD$137,$E832),INDEX(AD$151:AD$167,$E832))</f>
        <v/>
      </c>
      <c r="AF832" s="11">
        <f>LOWER(Settings!$C$4)&amp;".mit."&amp;$A832&amp;IF($C832="","","."&amp;$C832&amp;"."&amp;$B832)&amp;IF(INDEX(Variables!$D$5:$D$205,MATCH($A832,Variables!$A$5:$A$205,0))="","","."&amp;INDEX(Variables!$D$5:$D$205,MATCH($A832,Variables!$A$5:$A$205,0)))&amp;"."&amp;AF$5</f>
        <v/>
      </c>
      <c r="AG832" s="38">
        <f>AG$194*$D832*INDEX(AG$121:AG$137,$E832)*(1-INDEX(AG$151:AG$167,$E832))</f>
        <v/>
      </c>
      <c r="AH832" s="37">
        <f>AH$194*$D832*INDEX(AH$121:AH$137,$E832)*(1-INDEX(AH$151:AH$167,$E832))</f>
        <v/>
      </c>
      <c r="AI832" s="37">
        <f>AI$194*$D832*INDEX(AI$121:AI$137,$E832)*(1-INDEX(AI$151:AI$167,$E832))</f>
        <v/>
      </c>
      <c r="AJ832" s="37">
        <f>AJ$194*$D832*INDEX(AJ$121:AJ$137,$E832)*(1-INDEX(AJ$151:AJ$167,$E832))</f>
        <v/>
      </c>
      <c r="AK832" s="37">
        <f>AK$194*$D832*INDEX(AK$121:AK$137,$E832)*(1-INDEX(AK$151:AK$167,$E832))</f>
        <v/>
      </c>
      <c r="AL832" s="37">
        <f>AL$194*$D832*INDEX(AL$121:AL$137,$E832)*(1-INDEX(AL$151:AL$167,$E832))</f>
        <v/>
      </c>
      <c r="AM832" s="37">
        <f>AM$194*$D832*INDEX(AM$121:AM$137,$E832)*(1-INDEX(AM$151:AM$167,$E832))</f>
        <v/>
      </c>
      <c r="AN832" s="37">
        <f>AN$194*$D832*INDEX(AN$121:AN$137,$E832)*(1-INDEX(AN$151:AN$167,$E832))</f>
        <v/>
      </c>
      <c r="AO832" s="37">
        <f>AO$194*$D832*INDEX(AO$121:AO$137,$E832)*(1-INDEX(AO$151:AO$167,$E832))</f>
        <v/>
      </c>
      <c r="AP832" s="37">
        <f>AP$194*$D832*INDEX(AP$121:AP$137,$E832)*(1-INDEX(AP$151:AP$167,$E832))</f>
        <v/>
      </c>
      <c r="AQ832" s="37">
        <f>AQ$194*$D832*INDEX(AQ$121:AQ$137,$E832)*(1-INDEX(AQ$151:AQ$167,$E832))</f>
        <v/>
      </c>
      <c r="AR832" s="37">
        <f>AR$194*$D832*INDEX(AR$121:AR$137,$E832)*(1-INDEX(AR$151:AR$167,$E832))</f>
        <v/>
      </c>
      <c r="AS832" s="37">
        <f>AS$194*$D832*INDEX(AS$121:AS$137,$E832)*(1-INDEX(AS$151:AS$167,$E832))</f>
        <v/>
      </c>
      <c r="AT832" s="37">
        <f>AT$194*$D832*INDEX(AT$121:AT$137,$E832)*(1-INDEX(AT$151:AT$167,$E832))</f>
        <v/>
      </c>
      <c r="AU832" s="37">
        <f>AU$194*$D832*INDEX(AU$121:AU$137,$E832)*(1-INDEX(AU$151:AU$167,$E832))</f>
        <v/>
      </c>
      <c r="AV832" s="37">
        <f>AV$194*$D832*INDEX(AV$121:AV$137,$E832)*(1-INDEX(AV$151:AV$167,$E832))</f>
        <v/>
      </c>
      <c r="AW832" s="37">
        <f>AW$194*$D832*INDEX(AW$121:AW$137,$E832)*(1-INDEX(AW$151:AW$167,$E832))</f>
        <v/>
      </c>
      <c r="AX832" s="37">
        <f>AX$194*$D832*INDEX(AX$121:AX$137,$E832)*(1-INDEX(AX$151:AX$167,$E832))</f>
        <v/>
      </c>
      <c r="AY832" s="40">
        <f>ETSCOST(AY$194,$D832,INDEX(AY$121:AY$137,$E832),INDEX(AY$151:AY$167,$E832))</f>
        <v/>
      </c>
    </row>
    <row r="833" hidden="1" outlineLevel="2">
      <c r="A833" s="14" t="inlineStr">
        <is>
          <t>ets</t>
        </is>
      </c>
      <c r="B833" s="14" t="inlineStr">
        <is>
          <t>oop</t>
        </is>
      </c>
      <c r="C833" s="14" t="inlineStr">
        <is>
          <t>nav</t>
        </is>
      </c>
      <c r="D833" s="37">
        <f>INDEX(Inputs!$T$5:$T$132,MATCH($B833&amp;"|"&amp;$C833,Inputs!$A$5:$A$132,0))</f>
        <v/>
      </c>
      <c r="E833" s="37">
        <f>INDEX(Inputs!$K$5:$K$132,MATCH($B833&amp;"|"&amp;$C833,Inputs!$A$5:$A$132,0))</f>
        <v/>
      </c>
      <c r="F833" s="36" t="n"/>
      <c r="G833" s="36" t="n"/>
      <c r="H833" s="14">
        <f>INDEX(Variables!$B$5:$B$205,MATCH($A833,Variables!$A$5:$A$205,0))&amp;IF($C833="",""," | "&amp;INDEX(Mapping!$B$5:$B$26,MATCH($C833,Mapping!$A$5:$A$26,0))&amp;" | "&amp;INDEX(Mapping!$B$30:$B$46,MATCH($B833,Mapping!$A$30:$A$46,0)))</f>
        <v/>
      </c>
      <c r="I833" s="14">
        <f>INDEX(Variables!$C$5:$C$205,MATCH($A833,Variables!$A$5:$A$205,0))</f>
        <v/>
      </c>
      <c r="J833" s="14">
        <f>INDEX(Variables!$E$5:$E$205,MATCH($A833,Variables!$A$5:$A$205,0))</f>
        <v/>
      </c>
      <c r="K833" s="11">
        <f>LOWER(Settings!$C$4)&amp;".mit."&amp;$A833&amp;IF($C833="","","."&amp;$C833&amp;"."&amp;$B833)&amp;IF(INDEX(Variables!$D$5:$D$205,MATCH($A833,Variables!$A$5:$A$205,0))="","","."&amp;INDEX(Variables!$D$5:$D$205,MATCH($A833,Variables!$A$5:$A$205,0)))&amp;"."&amp;K$5</f>
        <v/>
      </c>
      <c r="L833" s="38">
        <f>L$194*$D833*INDEX(L$121:L$137,$E833)*(1-INDEX(L$151:L$167,$E833))</f>
        <v/>
      </c>
      <c r="M833" s="37">
        <f>M$194*$D833*INDEX(M$121:M$137,$E833)*(1-INDEX(M$151:M$167,$E833))</f>
        <v/>
      </c>
      <c r="N833" s="37">
        <f>N$194*$D833*INDEX(N$121:N$137,$E833)*(1-INDEX(N$151:N$167,$E833))</f>
        <v/>
      </c>
      <c r="O833" s="37">
        <f>O$194*$D833*INDEX(O$121:O$137,$E833)*(1-INDEX(O$151:O$167,$E833))</f>
        <v/>
      </c>
      <c r="P833" s="37">
        <f>P$194*$D833*INDEX(P$121:P$137,$E833)*(1-INDEX(P$151:P$167,$E833))</f>
        <v/>
      </c>
      <c r="Q833" s="37">
        <f>Q$194*$D833*INDEX(Q$121:Q$137,$E833)*(1-INDEX(Q$151:Q$167,$E833))</f>
        <v/>
      </c>
      <c r="R833" s="37">
        <f>R$194*$D833*INDEX(R$121:R$137,$E833)*(1-INDEX(R$151:R$167,$E833))</f>
        <v/>
      </c>
      <c r="S833" s="37">
        <f>S$194*$D833*INDEX(S$121:S$137,$E833)*(1-INDEX(S$151:S$167,$E833))</f>
        <v/>
      </c>
      <c r="T833" s="37">
        <f>T$194*$D833*INDEX(T$121:T$137,$E833)*(1-INDEX(T$151:T$167,$E833))</f>
        <v/>
      </c>
      <c r="U833" s="37">
        <f>U$194*$D833*INDEX(U$121:U$137,$E833)*(1-INDEX(U$151:U$167,$E833))</f>
        <v/>
      </c>
      <c r="V833" s="37">
        <f>V$194*$D833*INDEX(V$121:V$137,$E833)*(1-INDEX(V$151:V$167,$E833))</f>
        <v/>
      </c>
      <c r="W833" s="37">
        <f>W$194*$D833*INDEX(W$121:W$137,$E833)*(1-INDEX(W$151:W$167,$E833))</f>
        <v/>
      </c>
      <c r="X833" s="37">
        <f>X$194*$D833*INDEX(X$121:X$137,$E833)*(1-INDEX(X$151:X$167,$E833))</f>
        <v/>
      </c>
      <c r="Y833" s="37">
        <f>Y$194*$D833*INDEX(Y$121:Y$137,$E833)*(1-INDEX(Y$151:Y$167,$E833))</f>
        <v/>
      </c>
      <c r="Z833" s="37">
        <f>Z$194*$D833*INDEX(Z$121:Z$137,$E833)*(1-INDEX(Z$151:Z$167,$E833))</f>
        <v/>
      </c>
      <c r="AA833" s="37">
        <f>AA$194*$D833*INDEX(AA$121:AA$137,$E833)*(1-INDEX(AA$151:AA$167,$E833))</f>
        <v/>
      </c>
      <c r="AB833" s="37">
        <f>AB$194*$D833*INDEX(AB$121:AB$137,$E833)*(1-INDEX(AB$151:AB$167,$E833))</f>
        <v/>
      </c>
      <c r="AC833" s="37">
        <f>AC$194*$D833*INDEX(AC$121:AC$137,$E833)*(1-INDEX(AC$151:AC$167,$E833))</f>
        <v/>
      </c>
      <c r="AD833" s="40">
        <f>ETSCOST(AD$194,$D833,INDEX(AD$121:AD$137,$E833),INDEX(AD$151:AD$167,$E833))</f>
        <v/>
      </c>
      <c r="AF833" s="11">
        <f>LOWER(Settings!$C$4)&amp;".mit."&amp;$A833&amp;IF($C833="","","."&amp;$C833&amp;"."&amp;$B833)&amp;IF(INDEX(Variables!$D$5:$D$205,MATCH($A833,Variables!$A$5:$A$205,0))="","","."&amp;INDEX(Variables!$D$5:$D$205,MATCH($A833,Variables!$A$5:$A$205,0)))&amp;"."&amp;AF$5</f>
        <v/>
      </c>
      <c r="AG833" s="38">
        <f>AG$194*$D833*INDEX(AG$121:AG$137,$E833)*(1-INDEX(AG$151:AG$167,$E833))</f>
        <v/>
      </c>
      <c r="AH833" s="37">
        <f>AH$194*$D833*INDEX(AH$121:AH$137,$E833)*(1-INDEX(AH$151:AH$167,$E833))</f>
        <v/>
      </c>
      <c r="AI833" s="37">
        <f>AI$194*$D833*INDEX(AI$121:AI$137,$E833)*(1-INDEX(AI$151:AI$167,$E833))</f>
        <v/>
      </c>
      <c r="AJ833" s="37">
        <f>AJ$194*$D833*INDEX(AJ$121:AJ$137,$E833)*(1-INDEX(AJ$151:AJ$167,$E833))</f>
        <v/>
      </c>
      <c r="AK833" s="37">
        <f>AK$194*$D833*INDEX(AK$121:AK$137,$E833)*(1-INDEX(AK$151:AK$167,$E833))</f>
        <v/>
      </c>
      <c r="AL833" s="37">
        <f>AL$194*$D833*INDEX(AL$121:AL$137,$E833)*(1-INDEX(AL$151:AL$167,$E833))</f>
        <v/>
      </c>
      <c r="AM833" s="37">
        <f>AM$194*$D833*INDEX(AM$121:AM$137,$E833)*(1-INDEX(AM$151:AM$167,$E833))</f>
        <v/>
      </c>
      <c r="AN833" s="37">
        <f>AN$194*$D833*INDEX(AN$121:AN$137,$E833)*(1-INDEX(AN$151:AN$167,$E833))</f>
        <v/>
      </c>
      <c r="AO833" s="37">
        <f>AO$194*$D833*INDEX(AO$121:AO$137,$E833)*(1-INDEX(AO$151:AO$167,$E833))</f>
        <v/>
      </c>
      <c r="AP833" s="37">
        <f>AP$194*$D833*INDEX(AP$121:AP$137,$E833)*(1-INDEX(AP$151:AP$167,$E833))</f>
        <v/>
      </c>
      <c r="AQ833" s="37">
        <f>AQ$194*$D833*INDEX(AQ$121:AQ$137,$E833)*(1-INDEX(AQ$151:AQ$167,$E833))</f>
        <v/>
      </c>
      <c r="AR833" s="37">
        <f>AR$194*$D833*INDEX(AR$121:AR$137,$E833)*(1-INDEX(AR$151:AR$167,$E833))</f>
        <v/>
      </c>
      <c r="AS833" s="37">
        <f>AS$194*$D833*INDEX(AS$121:AS$137,$E833)*(1-INDEX(AS$151:AS$167,$E833))</f>
        <v/>
      </c>
      <c r="AT833" s="37">
        <f>AT$194*$D833*INDEX(AT$121:AT$137,$E833)*(1-INDEX(AT$151:AT$167,$E833))</f>
        <v/>
      </c>
      <c r="AU833" s="37">
        <f>AU$194*$D833*INDEX(AU$121:AU$137,$E833)*(1-INDEX(AU$151:AU$167,$E833))</f>
        <v/>
      </c>
      <c r="AV833" s="37">
        <f>AV$194*$D833*INDEX(AV$121:AV$137,$E833)*(1-INDEX(AV$151:AV$167,$E833))</f>
        <v/>
      </c>
      <c r="AW833" s="37">
        <f>AW$194*$D833*INDEX(AW$121:AW$137,$E833)*(1-INDEX(AW$151:AW$167,$E833))</f>
        <v/>
      </c>
      <c r="AX833" s="37">
        <f>AX$194*$D833*INDEX(AX$121:AX$137,$E833)*(1-INDEX(AX$151:AX$167,$E833))</f>
        <v/>
      </c>
      <c r="AY833" s="40">
        <f>ETSCOST(AY$194,$D833,INDEX(AY$121:AY$137,$E833),INDEX(AY$151:AY$167,$E833))</f>
        <v/>
      </c>
    </row>
    <row r="834" hidden="1" outlineLevel="2">
      <c r="A834" s="14" t="inlineStr">
        <is>
          <t>ets</t>
        </is>
      </c>
      <c r="B834" s="14" t="inlineStr">
        <is>
          <t>bio</t>
        </is>
      </c>
      <c r="C834" s="14" t="inlineStr">
        <is>
          <t>nav</t>
        </is>
      </c>
      <c r="D834" s="37">
        <f>INDEX(Inputs!$T$5:$T$132,MATCH($B834&amp;"|"&amp;$C834,Inputs!$A$5:$A$132,0))</f>
        <v/>
      </c>
      <c r="E834" s="37">
        <f>INDEX(Inputs!$K$5:$K$132,MATCH($B834&amp;"|"&amp;$C834,Inputs!$A$5:$A$132,0))</f>
        <v/>
      </c>
      <c r="F834" s="36" t="n"/>
      <c r="G834" s="36" t="n"/>
      <c r="H834" s="14">
        <f>INDEX(Variables!$B$5:$B$205,MATCH($A834,Variables!$A$5:$A$205,0))&amp;IF($C834="",""," | "&amp;INDEX(Mapping!$B$5:$B$26,MATCH($C834,Mapping!$A$5:$A$26,0))&amp;" | "&amp;INDEX(Mapping!$B$30:$B$46,MATCH($B834,Mapping!$A$30:$A$46,0)))</f>
        <v/>
      </c>
      <c r="I834" s="14">
        <f>INDEX(Variables!$C$5:$C$205,MATCH($A834,Variables!$A$5:$A$205,0))</f>
        <v/>
      </c>
      <c r="J834" s="14">
        <f>INDEX(Variables!$E$5:$E$205,MATCH($A834,Variables!$A$5:$A$205,0))</f>
        <v/>
      </c>
      <c r="K834" s="11">
        <f>LOWER(Settings!$C$4)&amp;".mit."&amp;$A834&amp;IF($C834="","","."&amp;$C834&amp;"."&amp;$B834)&amp;IF(INDEX(Variables!$D$5:$D$205,MATCH($A834,Variables!$A$5:$A$205,0))="","","."&amp;INDEX(Variables!$D$5:$D$205,MATCH($A834,Variables!$A$5:$A$205,0)))&amp;"."&amp;K$5</f>
        <v/>
      </c>
      <c r="L834" s="38">
        <f>L$194*$D834*INDEX(L$121:L$137,$E834)*(1-INDEX(L$151:L$167,$E834))</f>
        <v/>
      </c>
      <c r="M834" s="37">
        <f>M$194*$D834*INDEX(M$121:M$137,$E834)*(1-INDEX(M$151:M$167,$E834))</f>
        <v/>
      </c>
      <c r="N834" s="37">
        <f>N$194*$D834*INDEX(N$121:N$137,$E834)*(1-INDEX(N$151:N$167,$E834))</f>
        <v/>
      </c>
      <c r="O834" s="37">
        <f>O$194*$D834*INDEX(O$121:O$137,$E834)*(1-INDEX(O$151:O$167,$E834))</f>
        <v/>
      </c>
      <c r="P834" s="37">
        <f>P$194*$D834*INDEX(P$121:P$137,$E834)*(1-INDEX(P$151:P$167,$E834))</f>
        <v/>
      </c>
      <c r="Q834" s="37">
        <f>Q$194*$D834*INDEX(Q$121:Q$137,$E834)*(1-INDEX(Q$151:Q$167,$E834))</f>
        <v/>
      </c>
      <c r="R834" s="37">
        <f>R$194*$D834*INDEX(R$121:R$137,$E834)*(1-INDEX(R$151:R$167,$E834))</f>
        <v/>
      </c>
      <c r="S834" s="37">
        <f>S$194*$D834*INDEX(S$121:S$137,$E834)*(1-INDEX(S$151:S$167,$E834))</f>
        <v/>
      </c>
      <c r="T834" s="37">
        <f>T$194*$D834*INDEX(T$121:T$137,$E834)*(1-INDEX(T$151:T$167,$E834))</f>
        <v/>
      </c>
      <c r="U834" s="37">
        <f>U$194*$D834*INDEX(U$121:U$137,$E834)*(1-INDEX(U$151:U$167,$E834))</f>
        <v/>
      </c>
      <c r="V834" s="37">
        <f>V$194*$D834*INDEX(V$121:V$137,$E834)*(1-INDEX(V$151:V$167,$E834))</f>
        <v/>
      </c>
      <c r="W834" s="37">
        <f>W$194*$D834*INDEX(W$121:W$137,$E834)*(1-INDEX(W$151:W$167,$E834))</f>
        <v/>
      </c>
      <c r="X834" s="37">
        <f>X$194*$D834*INDEX(X$121:X$137,$E834)*(1-INDEX(X$151:X$167,$E834))</f>
        <v/>
      </c>
      <c r="Y834" s="37">
        <f>Y$194*$D834*INDEX(Y$121:Y$137,$E834)*(1-INDEX(Y$151:Y$167,$E834))</f>
        <v/>
      </c>
      <c r="Z834" s="37">
        <f>Z$194*$D834*INDEX(Z$121:Z$137,$E834)*(1-INDEX(Z$151:Z$167,$E834))</f>
        <v/>
      </c>
      <c r="AA834" s="37">
        <f>AA$194*$D834*INDEX(AA$121:AA$137,$E834)*(1-INDEX(AA$151:AA$167,$E834))</f>
        <v/>
      </c>
      <c r="AB834" s="37">
        <f>AB$194*$D834*INDEX(AB$121:AB$137,$E834)*(1-INDEX(AB$151:AB$167,$E834))</f>
        <v/>
      </c>
      <c r="AC834" s="37">
        <f>AC$194*$D834*INDEX(AC$121:AC$137,$E834)*(1-INDEX(AC$151:AC$167,$E834))</f>
        <v/>
      </c>
      <c r="AD834" s="40">
        <f>ETSCOST(AD$194,$D834,INDEX(AD$121:AD$137,$E834),INDEX(AD$151:AD$167,$E834))</f>
        <v/>
      </c>
      <c r="AF834" s="11">
        <f>LOWER(Settings!$C$4)&amp;".mit."&amp;$A834&amp;IF($C834="","","."&amp;$C834&amp;"."&amp;$B834)&amp;IF(INDEX(Variables!$D$5:$D$205,MATCH($A834,Variables!$A$5:$A$205,0))="","","."&amp;INDEX(Variables!$D$5:$D$205,MATCH($A834,Variables!$A$5:$A$205,0)))&amp;"."&amp;AF$5</f>
        <v/>
      </c>
      <c r="AG834" s="38">
        <f>AG$194*$D834*INDEX(AG$121:AG$137,$E834)*(1-INDEX(AG$151:AG$167,$E834))</f>
        <v/>
      </c>
      <c r="AH834" s="37">
        <f>AH$194*$D834*INDEX(AH$121:AH$137,$E834)*(1-INDEX(AH$151:AH$167,$E834))</f>
        <v/>
      </c>
      <c r="AI834" s="37">
        <f>AI$194*$D834*INDEX(AI$121:AI$137,$E834)*(1-INDEX(AI$151:AI$167,$E834))</f>
        <v/>
      </c>
      <c r="AJ834" s="37">
        <f>AJ$194*$D834*INDEX(AJ$121:AJ$137,$E834)*(1-INDEX(AJ$151:AJ$167,$E834))</f>
        <v/>
      </c>
      <c r="AK834" s="37">
        <f>AK$194*$D834*INDEX(AK$121:AK$137,$E834)*(1-INDEX(AK$151:AK$167,$E834))</f>
        <v/>
      </c>
      <c r="AL834" s="37">
        <f>AL$194*$D834*INDEX(AL$121:AL$137,$E834)*(1-INDEX(AL$151:AL$167,$E834))</f>
        <v/>
      </c>
      <c r="AM834" s="37">
        <f>AM$194*$D834*INDEX(AM$121:AM$137,$E834)*(1-INDEX(AM$151:AM$167,$E834))</f>
        <v/>
      </c>
      <c r="AN834" s="37">
        <f>AN$194*$D834*INDEX(AN$121:AN$137,$E834)*(1-INDEX(AN$151:AN$167,$E834))</f>
        <v/>
      </c>
      <c r="AO834" s="37">
        <f>AO$194*$D834*INDEX(AO$121:AO$137,$E834)*(1-INDEX(AO$151:AO$167,$E834))</f>
        <v/>
      </c>
      <c r="AP834" s="37">
        <f>AP$194*$D834*INDEX(AP$121:AP$137,$E834)*(1-INDEX(AP$151:AP$167,$E834))</f>
        <v/>
      </c>
      <c r="AQ834" s="37">
        <f>AQ$194*$D834*INDEX(AQ$121:AQ$137,$E834)*(1-INDEX(AQ$151:AQ$167,$E834))</f>
        <v/>
      </c>
      <c r="AR834" s="37">
        <f>AR$194*$D834*INDEX(AR$121:AR$137,$E834)*(1-INDEX(AR$151:AR$167,$E834))</f>
        <v/>
      </c>
      <c r="AS834" s="37">
        <f>AS$194*$D834*INDEX(AS$121:AS$137,$E834)*(1-INDEX(AS$151:AS$167,$E834))</f>
        <v/>
      </c>
      <c r="AT834" s="37">
        <f>AT$194*$D834*INDEX(AT$121:AT$137,$E834)*(1-INDEX(AT$151:AT$167,$E834))</f>
        <v/>
      </c>
      <c r="AU834" s="37">
        <f>AU$194*$D834*INDEX(AU$121:AU$137,$E834)*(1-INDEX(AU$151:AU$167,$E834))</f>
        <v/>
      </c>
      <c r="AV834" s="37">
        <f>AV$194*$D834*INDEX(AV$121:AV$137,$E834)*(1-INDEX(AV$151:AV$167,$E834))</f>
        <v/>
      </c>
      <c r="AW834" s="37">
        <f>AW$194*$D834*INDEX(AW$121:AW$137,$E834)*(1-INDEX(AW$151:AW$167,$E834))</f>
        <v/>
      </c>
      <c r="AX834" s="37">
        <f>AX$194*$D834*INDEX(AX$121:AX$137,$E834)*(1-INDEX(AX$151:AX$167,$E834))</f>
        <v/>
      </c>
      <c r="AY834" s="40">
        <f>ETSCOST(AY$194,$D834,INDEX(AY$121:AY$137,$E834),INDEX(AY$151:AY$167,$E834))</f>
        <v/>
      </c>
    </row>
    <row r="835" hidden="1" outlineLevel="2"/>
    <row r="836" hidden="1" outlineLevel="2">
      <c r="A836" s="14" t="inlineStr">
        <is>
          <t>ntx</t>
        </is>
      </c>
      <c r="B836" s="14" t="inlineStr">
        <is>
          <t>coa</t>
        </is>
      </c>
      <c r="C836" s="14" t="inlineStr">
        <is>
          <t>nav</t>
        </is>
      </c>
      <c r="D836" s="37">
        <f>INDEX(Inputs!$L$5:$L$132,MATCH($B836&amp;"|"&amp;$C836,Inputs!$A$5:$A$132,0))</f>
        <v/>
      </c>
      <c r="E836" s="37">
        <f>INDEX(Inputs!$I$5:$I$132,MATCH($B836&amp;"|"&amp;$C836,Inputs!$A$5:$A$132,0))</f>
        <v/>
      </c>
      <c r="F836" s="36" t="n"/>
      <c r="G836" s="36" t="n"/>
      <c r="H836" s="14">
        <f>INDEX(Variables!$B$5:$B$205,MATCH($A836,Variables!$A$5:$A$205,0))&amp;IF($C836="",""," | "&amp;INDEX(Mapping!$B$5:$B$26,MATCH($C836,Mapping!$A$5:$A$26,0))&amp;" | "&amp;INDEX(Mapping!$B$30:$B$46,MATCH($B836,Mapping!$A$30:$A$46,0)))</f>
        <v/>
      </c>
      <c r="I836" s="14">
        <f>INDEX(Variables!$C$5:$C$205,MATCH($A836,Variables!$A$5:$A$205,0))</f>
        <v/>
      </c>
      <c r="J836" s="14">
        <f>INDEX(Variables!$E$5:$E$205,MATCH($A836,Variables!$A$5:$A$205,0))</f>
        <v/>
      </c>
      <c r="K836" s="11">
        <f>LOWER(Settings!$C$4)&amp;".mit."&amp;$A836&amp;IF($C836="","","."&amp;$C836&amp;"."&amp;$B836)&amp;IF(INDEX(Variables!$D$5:$D$205,MATCH($A836,Variables!$A$5:$A$205,0))="","","."&amp;INDEX(Variables!$D$5:$D$205,MATCH($A836,Variables!$A$5:$A$205,0)))&amp;"."&amp;K$5</f>
        <v/>
      </c>
      <c r="L836" s="38">
        <f>INDEX(L$78:L$91,$D836)/$E836</f>
        <v/>
      </c>
      <c r="M836" s="37">
        <f>INDEX(M$78:M$91,$D836)/$E836</f>
        <v/>
      </c>
      <c r="N836" s="37">
        <f>INDEX(N$78:N$91,$D836)/$E836</f>
        <v/>
      </c>
      <c r="O836" s="37">
        <f>INDEX(O$78:O$91,$D836)/$E836</f>
        <v/>
      </c>
      <c r="P836" s="37">
        <f>INDEX(P$78:P$91,$D836)/$E836</f>
        <v/>
      </c>
      <c r="Q836" s="37">
        <f>INDEX(Q$78:Q$91,$D836)/$E836</f>
        <v/>
      </c>
      <c r="R836" s="37">
        <f>INDEX(R$78:R$91,$D836)/$E836</f>
        <v/>
      </c>
      <c r="S836" s="37">
        <f>INDEX(S$78:S$91,$D836)/$E836</f>
        <v/>
      </c>
      <c r="T836" s="37">
        <f>INDEX(T$78:T$91,$D836)/$E836</f>
        <v/>
      </c>
      <c r="U836" s="37">
        <f>INDEX(U$78:U$91,$D836)/$E836</f>
        <v/>
      </c>
      <c r="V836" s="37">
        <f>INDEX(V$78:V$91,$D836)/$E836</f>
        <v/>
      </c>
      <c r="W836" s="37">
        <f>INDEX(W$78:W$91,$D836)/$E836</f>
        <v/>
      </c>
      <c r="X836" s="37">
        <f>INDEX(X$78:X$91,$D836)/$E836</f>
        <v/>
      </c>
      <c r="Y836" s="37">
        <f>INDEX(Y$78:Y$91,$D836)/$E836</f>
        <v/>
      </c>
      <c r="Z836" s="37">
        <f>INDEX(Z$78:Z$91,$D836)/$E836</f>
        <v/>
      </c>
      <c r="AA836" s="37">
        <f>INDEX(AA$78:AA$91,$D836)/$E836</f>
        <v/>
      </c>
      <c r="AB836" s="37">
        <f>INDEX(AB$78:AB$91,$D836)/$E836</f>
        <v/>
      </c>
      <c r="AC836" s="37">
        <f>INDEX(AC$78:AC$91,$D836)/$E836</f>
        <v/>
      </c>
      <c r="AD836" s="40">
        <f>NEWEXCISE(INDEX(AD$78:AD$91,$D836),$E836)</f>
        <v/>
      </c>
      <c r="AF836" s="11">
        <f>LOWER(Settings!$C$4)&amp;".mit."&amp;$A836&amp;IF($C836="","","."&amp;$C836&amp;"."&amp;$B836)&amp;IF(INDEX(Variables!$D$5:$D$205,MATCH($A836,Variables!$A$5:$A$205,0))="","","."&amp;INDEX(Variables!$D$5:$D$205,MATCH($A836,Variables!$A$5:$A$205,0)))&amp;"."&amp;AF$5</f>
        <v/>
      </c>
      <c r="AG836" s="38">
        <f>INDEX(AG$78:AG$91,$D836)/$E836</f>
        <v/>
      </c>
      <c r="AH836" s="37">
        <f>INDEX(AH$78:AH$91,$D836)/$E836</f>
        <v/>
      </c>
      <c r="AI836" s="37">
        <f>INDEX(AI$78:AI$91,$D836)/$E836</f>
        <v/>
      </c>
      <c r="AJ836" s="37">
        <f>INDEX(AJ$78:AJ$91,$D836)/$E836</f>
        <v/>
      </c>
      <c r="AK836" s="37">
        <f>INDEX(AK$78:AK$91,$D836)/$E836</f>
        <v/>
      </c>
      <c r="AL836" s="37">
        <f>INDEX(AL$78:AL$91,$D836)/$E836</f>
        <v/>
      </c>
      <c r="AM836" s="37">
        <f>INDEX(AM$78:AM$91,$D836)/$E836</f>
        <v/>
      </c>
      <c r="AN836" s="37">
        <f>INDEX(AN$78:AN$91,$D836)/$E836</f>
        <v/>
      </c>
      <c r="AO836" s="37">
        <f>INDEX(AO$78:AO$91,$D836)/$E836</f>
        <v/>
      </c>
      <c r="AP836" s="37">
        <f>INDEX(AP$78:AP$91,$D836)/$E836</f>
        <v/>
      </c>
      <c r="AQ836" s="37">
        <f>INDEX(AQ$78:AQ$91,$D836)/$E836</f>
        <v/>
      </c>
      <c r="AR836" s="37">
        <f>INDEX(AR$78:AR$91,$D836)/$E836</f>
        <v/>
      </c>
      <c r="AS836" s="37">
        <f>INDEX(AS$78:AS$91,$D836)/$E836</f>
        <v/>
      </c>
      <c r="AT836" s="37">
        <f>INDEX(AT$78:AT$91,$D836)/$E836</f>
        <v/>
      </c>
      <c r="AU836" s="37">
        <f>INDEX(AU$78:AU$91,$D836)/$E836</f>
        <v/>
      </c>
      <c r="AV836" s="37">
        <f>INDEX(AV$78:AV$91,$D836)/$E836</f>
        <v/>
      </c>
      <c r="AW836" s="37">
        <f>INDEX(AW$78:AW$91,$D836)/$E836</f>
        <v/>
      </c>
      <c r="AX836" s="37">
        <f>INDEX(AX$78:AX$91,$D836)/$E836</f>
        <v/>
      </c>
      <c r="AY836" s="40">
        <f>NEWEXCISE(INDEX(AY$78:AY$91,$D836),$E836)</f>
        <v/>
      </c>
    </row>
    <row r="837" hidden="1" outlineLevel="2">
      <c r="A837" s="14" t="inlineStr">
        <is>
          <t>ntx</t>
        </is>
      </c>
      <c r="B837" s="14" t="inlineStr">
        <is>
          <t>nga</t>
        </is>
      </c>
      <c r="C837" s="14" t="inlineStr">
        <is>
          <t>nav</t>
        </is>
      </c>
      <c r="D837" s="37">
        <f>INDEX(Inputs!$L$5:$L$132,MATCH($B837&amp;"|"&amp;$C837,Inputs!$A$5:$A$132,0))</f>
        <v/>
      </c>
      <c r="E837" s="37">
        <f>INDEX(Inputs!$I$5:$I$132,MATCH($B837&amp;"|"&amp;$C837,Inputs!$A$5:$A$132,0))</f>
        <v/>
      </c>
      <c r="F837" s="36" t="n"/>
      <c r="G837" s="36" t="n"/>
      <c r="H837" s="14">
        <f>INDEX(Variables!$B$5:$B$205,MATCH($A837,Variables!$A$5:$A$205,0))&amp;IF($C837="",""," | "&amp;INDEX(Mapping!$B$5:$B$26,MATCH($C837,Mapping!$A$5:$A$26,0))&amp;" | "&amp;INDEX(Mapping!$B$30:$B$46,MATCH($B837,Mapping!$A$30:$A$46,0)))</f>
        <v/>
      </c>
      <c r="I837" s="14">
        <f>INDEX(Variables!$C$5:$C$205,MATCH($A837,Variables!$A$5:$A$205,0))</f>
        <v/>
      </c>
      <c r="J837" s="14">
        <f>INDEX(Variables!$E$5:$E$205,MATCH($A837,Variables!$A$5:$A$205,0))</f>
        <v/>
      </c>
      <c r="K837" s="11">
        <f>LOWER(Settings!$C$4)&amp;".mit."&amp;$A837&amp;IF($C837="","","."&amp;$C837&amp;"."&amp;$B837)&amp;IF(INDEX(Variables!$D$5:$D$205,MATCH($A837,Variables!$A$5:$A$205,0))="","","."&amp;INDEX(Variables!$D$5:$D$205,MATCH($A837,Variables!$A$5:$A$205,0)))&amp;"."&amp;K$5</f>
        <v/>
      </c>
      <c r="L837" s="38">
        <f>INDEX(L$78:L$91,$D837)/$E837</f>
        <v/>
      </c>
      <c r="M837" s="37">
        <f>INDEX(M$78:M$91,$D837)/$E837</f>
        <v/>
      </c>
      <c r="N837" s="37">
        <f>INDEX(N$78:N$91,$D837)/$E837</f>
        <v/>
      </c>
      <c r="O837" s="37">
        <f>INDEX(O$78:O$91,$D837)/$E837</f>
        <v/>
      </c>
      <c r="P837" s="37">
        <f>INDEX(P$78:P$91,$D837)/$E837</f>
        <v/>
      </c>
      <c r="Q837" s="37">
        <f>INDEX(Q$78:Q$91,$D837)/$E837</f>
        <v/>
      </c>
      <c r="R837" s="37">
        <f>INDEX(R$78:R$91,$D837)/$E837</f>
        <v/>
      </c>
      <c r="S837" s="37">
        <f>INDEX(S$78:S$91,$D837)/$E837</f>
        <v/>
      </c>
      <c r="T837" s="37">
        <f>INDEX(T$78:T$91,$D837)/$E837</f>
        <v/>
      </c>
      <c r="U837" s="37">
        <f>INDEX(U$78:U$91,$D837)/$E837</f>
        <v/>
      </c>
      <c r="V837" s="37">
        <f>INDEX(V$78:V$91,$D837)/$E837</f>
        <v/>
      </c>
      <c r="W837" s="37">
        <f>INDEX(W$78:W$91,$D837)/$E837</f>
        <v/>
      </c>
      <c r="X837" s="37">
        <f>INDEX(X$78:X$91,$D837)/$E837</f>
        <v/>
      </c>
      <c r="Y837" s="37">
        <f>INDEX(Y$78:Y$91,$D837)/$E837</f>
        <v/>
      </c>
      <c r="Z837" s="37">
        <f>INDEX(Z$78:Z$91,$D837)/$E837</f>
        <v/>
      </c>
      <c r="AA837" s="37">
        <f>INDEX(AA$78:AA$91,$D837)/$E837</f>
        <v/>
      </c>
      <c r="AB837" s="37">
        <f>INDEX(AB$78:AB$91,$D837)/$E837</f>
        <v/>
      </c>
      <c r="AC837" s="37">
        <f>INDEX(AC$78:AC$91,$D837)/$E837</f>
        <v/>
      </c>
      <c r="AD837" s="40">
        <f>NEWEXCISE(INDEX(AD$78:AD$91,$D837),$E837)</f>
        <v/>
      </c>
      <c r="AF837" s="11">
        <f>LOWER(Settings!$C$4)&amp;".mit."&amp;$A837&amp;IF($C837="","","."&amp;$C837&amp;"."&amp;$B837)&amp;IF(INDEX(Variables!$D$5:$D$205,MATCH($A837,Variables!$A$5:$A$205,0))="","","."&amp;INDEX(Variables!$D$5:$D$205,MATCH($A837,Variables!$A$5:$A$205,0)))&amp;"."&amp;AF$5</f>
        <v/>
      </c>
      <c r="AG837" s="38">
        <f>INDEX(AG$78:AG$91,$D837)/$E837</f>
        <v/>
      </c>
      <c r="AH837" s="37">
        <f>INDEX(AH$78:AH$91,$D837)/$E837</f>
        <v/>
      </c>
      <c r="AI837" s="37">
        <f>INDEX(AI$78:AI$91,$D837)/$E837</f>
        <v/>
      </c>
      <c r="AJ837" s="37">
        <f>INDEX(AJ$78:AJ$91,$D837)/$E837</f>
        <v/>
      </c>
      <c r="AK837" s="37">
        <f>INDEX(AK$78:AK$91,$D837)/$E837</f>
        <v/>
      </c>
      <c r="AL837" s="37">
        <f>INDEX(AL$78:AL$91,$D837)/$E837</f>
        <v/>
      </c>
      <c r="AM837" s="37">
        <f>INDEX(AM$78:AM$91,$D837)/$E837</f>
        <v/>
      </c>
      <c r="AN837" s="37">
        <f>INDEX(AN$78:AN$91,$D837)/$E837</f>
        <v/>
      </c>
      <c r="AO837" s="37">
        <f>INDEX(AO$78:AO$91,$D837)/$E837</f>
        <v/>
      </c>
      <c r="AP837" s="37">
        <f>INDEX(AP$78:AP$91,$D837)/$E837</f>
        <v/>
      </c>
      <c r="AQ837" s="37">
        <f>INDEX(AQ$78:AQ$91,$D837)/$E837</f>
        <v/>
      </c>
      <c r="AR837" s="37">
        <f>INDEX(AR$78:AR$91,$D837)/$E837</f>
        <v/>
      </c>
      <c r="AS837" s="37">
        <f>INDEX(AS$78:AS$91,$D837)/$E837</f>
        <v/>
      </c>
      <c r="AT837" s="37">
        <f>INDEX(AT$78:AT$91,$D837)/$E837</f>
        <v/>
      </c>
      <c r="AU837" s="37">
        <f>INDEX(AU$78:AU$91,$D837)/$E837</f>
        <v/>
      </c>
      <c r="AV837" s="37">
        <f>INDEX(AV$78:AV$91,$D837)/$E837</f>
        <v/>
      </c>
      <c r="AW837" s="37">
        <f>INDEX(AW$78:AW$91,$D837)/$E837</f>
        <v/>
      </c>
      <c r="AX837" s="37">
        <f>INDEX(AX$78:AX$91,$D837)/$E837</f>
        <v/>
      </c>
      <c r="AY837" s="40">
        <f>NEWEXCISE(INDEX(AY$78:AY$91,$D837),$E837)</f>
        <v/>
      </c>
    </row>
    <row r="838" hidden="1" outlineLevel="2">
      <c r="A838" s="14" t="inlineStr">
        <is>
          <t>ntx</t>
        </is>
      </c>
      <c r="B838" s="14" t="inlineStr">
        <is>
          <t>gso</t>
        </is>
      </c>
      <c r="C838" s="14" t="inlineStr">
        <is>
          <t>nav</t>
        </is>
      </c>
      <c r="D838" s="37">
        <f>INDEX(Inputs!$L$5:$L$132,MATCH($B838&amp;"|"&amp;$C838,Inputs!$A$5:$A$132,0))</f>
        <v/>
      </c>
      <c r="E838" s="37">
        <f>INDEX(Inputs!$I$5:$I$132,MATCH($B838&amp;"|"&amp;$C838,Inputs!$A$5:$A$132,0))</f>
        <v/>
      </c>
      <c r="F838" s="36" t="n"/>
      <c r="G838" s="36" t="n"/>
      <c r="H838" s="14">
        <f>INDEX(Variables!$B$5:$B$205,MATCH($A838,Variables!$A$5:$A$205,0))&amp;IF($C838="",""," | "&amp;INDEX(Mapping!$B$5:$B$26,MATCH($C838,Mapping!$A$5:$A$26,0))&amp;" | "&amp;INDEX(Mapping!$B$30:$B$46,MATCH($B838,Mapping!$A$30:$A$46,0)))</f>
        <v/>
      </c>
      <c r="I838" s="14">
        <f>INDEX(Variables!$C$5:$C$205,MATCH($A838,Variables!$A$5:$A$205,0))</f>
        <v/>
      </c>
      <c r="J838" s="14">
        <f>INDEX(Variables!$E$5:$E$205,MATCH($A838,Variables!$A$5:$A$205,0))</f>
        <v/>
      </c>
      <c r="K838" s="11">
        <f>LOWER(Settings!$C$4)&amp;".mit."&amp;$A838&amp;IF($C838="","","."&amp;$C838&amp;"."&amp;$B838)&amp;IF(INDEX(Variables!$D$5:$D$205,MATCH($A838,Variables!$A$5:$A$205,0))="","","."&amp;INDEX(Variables!$D$5:$D$205,MATCH($A838,Variables!$A$5:$A$205,0)))&amp;"."&amp;K$5</f>
        <v/>
      </c>
      <c r="L838" s="38">
        <f>INDEX(L$78:L$91,$D838)/$E838</f>
        <v/>
      </c>
      <c r="M838" s="37">
        <f>INDEX(M$78:M$91,$D838)/$E838</f>
        <v/>
      </c>
      <c r="N838" s="37">
        <f>INDEX(N$78:N$91,$D838)/$E838</f>
        <v/>
      </c>
      <c r="O838" s="37">
        <f>INDEX(O$78:O$91,$D838)/$E838</f>
        <v/>
      </c>
      <c r="P838" s="37">
        <f>INDEX(P$78:P$91,$D838)/$E838</f>
        <v/>
      </c>
      <c r="Q838" s="37">
        <f>INDEX(Q$78:Q$91,$D838)/$E838</f>
        <v/>
      </c>
      <c r="R838" s="37">
        <f>INDEX(R$78:R$91,$D838)/$E838</f>
        <v/>
      </c>
      <c r="S838" s="37">
        <f>INDEX(S$78:S$91,$D838)/$E838</f>
        <v/>
      </c>
      <c r="T838" s="37">
        <f>INDEX(T$78:T$91,$D838)/$E838</f>
        <v/>
      </c>
      <c r="U838" s="37">
        <f>INDEX(U$78:U$91,$D838)/$E838</f>
        <v/>
      </c>
      <c r="V838" s="37">
        <f>INDEX(V$78:V$91,$D838)/$E838</f>
        <v/>
      </c>
      <c r="W838" s="37">
        <f>INDEX(W$78:W$91,$D838)/$E838</f>
        <v/>
      </c>
      <c r="X838" s="37">
        <f>INDEX(X$78:X$91,$D838)/$E838</f>
        <v/>
      </c>
      <c r="Y838" s="37">
        <f>INDEX(Y$78:Y$91,$D838)/$E838</f>
        <v/>
      </c>
      <c r="Z838" s="37">
        <f>INDEX(Z$78:Z$91,$D838)/$E838</f>
        <v/>
      </c>
      <c r="AA838" s="37">
        <f>INDEX(AA$78:AA$91,$D838)/$E838</f>
        <v/>
      </c>
      <c r="AB838" s="37">
        <f>INDEX(AB$78:AB$91,$D838)/$E838</f>
        <v/>
      </c>
      <c r="AC838" s="37">
        <f>INDEX(AC$78:AC$91,$D838)/$E838</f>
        <v/>
      </c>
      <c r="AD838" s="40">
        <f>NEWEXCISE(INDEX(AD$78:AD$91,$D838),$E838)</f>
        <v/>
      </c>
      <c r="AF838" s="11">
        <f>LOWER(Settings!$C$4)&amp;".mit."&amp;$A838&amp;IF($C838="","","."&amp;$C838&amp;"."&amp;$B838)&amp;IF(INDEX(Variables!$D$5:$D$205,MATCH($A838,Variables!$A$5:$A$205,0))="","","."&amp;INDEX(Variables!$D$5:$D$205,MATCH($A838,Variables!$A$5:$A$205,0)))&amp;"."&amp;AF$5</f>
        <v/>
      </c>
      <c r="AG838" s="38">
        <f>INDEX(AG$78:AG$91,$D838)/$E838</f>
        <v/>
      </c>
      <c r="AH838" s="37">
        <f>INDEX(AH$78:AH$91,$D838)/$E838</f>
        <v/>
      </c>
      <c r="AI838" s="37">
        <f>INDEX(AI$78:AI$91,$D838)/$E838</f>
        <v/>
      </c>
      <c r="AJ838" s="37">
        <f>INDEX(AJ$78:AJ$91,$D838)/$E838</f>
        <v/>
      </c>
      <c r="AK838" s="37">
        <f>INDEX(AK$78:AK$91,$D838)/$E838</f>
        <v/>
      </c>
      <c r="AL838" s="37">
        <f>INDEX(AL$78:AL$91,$D838)/$E838</f>
        <v/>
      </c>
      <c r="AM838" s="37">
        <f>INDEX(AM$78:AM$91,$D838)/$E838</f>
        <v/>
      </c>
      <c r="AN838" s="37">
        <f>INDEX(AN$78:AN$91,$D838)/$E838</f>
        <v/>
      </c>
      <c r="AO838" s="37">
        <f>INDEX(AO$78:AO$91,$D838)/$E838</f>
        <v/>
      </c>
      <c r="AP838" s="37">
        <f>INDEX(AP$78:AP$91,$D838)/$E838</f>
        <v/>
      </c>
      <c r="AQ838" s="37">
        <f>INDEX(AQ$78:AQ$91,$D838)/$E838</f>
        <v/>
      </c>
      <c r="AR838" s="37">
        <f>INDEX(AR$78:AR$91,$D838)/$E838</f>
        <v/>
      </c>
      <c r="AS838" s="37">
        <f>INDEX(AS$78:AS$91,$D838)/$E838</f>
        <v/>
      </c>
      <c r="AT838" s="37">
        <f>INDEX(AT$78:AT$91,$D838)/$E838</f>
        <v/>
      </c>
      <c r="AU838" s="37">
        <f>INDEX(AU$78:AU$91,$D838)/$E838</f>
        <v/>
      </c>
      <c r="AV838" s="37">
        <f>INDEX(AV$78:AV$91,$D838)/$E838</f>
        <v/>
      </c>
      <c r="AW838" s="37">
        <f>INDEX(AW$78:AW$91,$D838)/$E838</f>
        <v/>
      </c>
      <c r="AX838" s="37">
        <f>INDEX(AX$78:AX$91,$D838)/$E838</f>
        <v/>
      </c>
      <c r="AY838" s="40">
        <f>NEWEXCISE(INDEX(AY$78:AY$91,$D838),$E838)</f>
        <v/>
      </c>
    </row>
    <row r="839" hidden="1" outlineLevel="2">
      <c r="A839" s="14" t="inlineStr">
        <is>
          <t>ntx</t>
        </is>
      </c>
      <c r="B839" s="14" t="inlineStr">
        <is>
          <t>die</t>
        </is>
      </c>
      <c r="C839" s="14" t="inlineStr">
        <is>
          <t>nav</t>
        </is>
      </c>
      <c r="D839" s="37">
        <f>INDEX(Inputs!$L$5:$L$132,MATCH($B839&amp;"|"&amp;$C839,Inputs!$A$5:$A$132,0))</f>
        <v/>
      </c>
      <c r="E839" s="37">
        <f>INDEX(Inputs!$I$5:$I$132,MATCH($B839&amp;"|"&amp;$C839,Inputs!$A$5:$A$132,0))</f>
        <v/>
      </c>
      <c r="F839" s="36" t="n"/>
      <c r="G839" s="36" t="n"/>
      <c r="H839" s="14">
        <f>INDEX(Variables!$B$5:$B$205,MATCH($A839,Variables!$A$5:$A$205,0))&amp;IF($C839="",""," | "&amp;INDEX(Mapping!$B$5:$B$26,MATCH($C839,Mapping!$A$5:$A$26,0))&amp;" | "&amp;INDEX(Mapping!$B$30:$B$46,MATCH($B839,Mapping!$A$30:$A$46,0)))</f>
        <v/>
      </c>
      <c r="I839" s="14">
        <f>INDEX(Variables!$C$5:$C$205,MATCH($A839,Variables!$A$5:$A$205,0))</f>
        <v/>
      </c>
      <c r="J839" s="14">
        <f>INDEX(Variables!$E$5:$E$205,MATCH($A839,Variables!$A$5:$A$205,0))</f>
        <v/>
      </c>
      <c r="K839" s="11">
        <f>LOWER(Settings!$C$4)&amp;".mit."&amp;$A839&amp;IF($C839="","","."&amp;$C839&amp;"."&amp;$B839)&amp;IF(INDEX(Variables!$D$5:$D$205,MATCH($A839,Variables!$A$5:$A$205,0))="","","."&amp;INDEX(Variables!$D$5:$D$205,MATCH($A839,Variables!$A$5:$A$205,0)))&amp;"."&amp;K$5</f>
        <v/>
      </c>
      <c r="L839" s="38">
        <f>INDEX(L$78:L$91,$D839)/$E839</f>
        <v/>
      </c>
      <c r="M839" s="37">
        <f>INDEX(M$78:M$91,$D839)/$E839</f>
        <v/>
      </c>
      <c r="N839" s="37">
        <f>INDEX(N$78:N$91,$D839)/$E839</f>
        <v/>
      </c>
      <c r="O839" s="37">
        <f>INDEX(O$78:O$91,$D839)/$E839</f>
        <v/>
      </c>
      <c r="P839" s="37">
        <f>INDEX(P$78:P$91,$D839)/$E839</f>
        <v/>
      </c>
      <c r="Q839" s="37">
        <f>INDEX(Q$78:Q$91,$D839)/$E839</f>
        <v/>
      </c>
      <c r="R839" s="37">
        <f>INDEX(R$78:R$91,$D839)/$E839</f>
        <v/>
      </c>
      <c r="S839" s="37">
        <f>INDEX(S$78:S$91,$D839)/$E839</f>
        <v/>
      </c>
      <c r="T839" s="37">
        <f>INDEX(T$78:T$91,$D839)/$E839</f>
        <v/>
      </c>
      <c r="U839" s="37">
        <f>INDEX(U$78:U$91,$D839)/$E839</f>
        <v/>
      </c>
      <c r="V839" s="37">
        <f>INDEX(V$78:V$91,$D839)/$E839</f>
        <v/>
      </c>
      <c r="W839" s="37">
        <f>INDEX(W$78:W$91,$D839)/$E839</f>
        <v/>
      </c>
      <c r="X839" s="37">
        <f>INDEX(X$78:X$91,$D839)/$E839</f>
        <v/>
      </c>
      <c r="Y839" s="37">
        <f>INDEX(Y$78:Y$91,$D839)/$E839</f>
        <v/>
      </c>
      <c r="Z839" s="37">
        <f>INDEX(Z$78:Z$91,$D839)/$E839</f>
        <v/>
      </c>
      <c r="AA839" s="37">
        <f>INDEX(AA$78:AA$91,$D839)/$E839</f>
        <v/>
      </c>
      <c r="AB839" s="37">
        <f>INDEX(AB$78:AB$91,$D839)/$E839</f>
        <v/>
      </c>
      <c r="AC839" s="37">
        <f>INDEX(AC$78:AC$91,$D839)/$E839</f>
        <v/>
      </c>
      <c r="AD839" s="40">
        <f>NEWEXCISE(INDEX(AD$78:AD$91,$D839),$E839)</f>
        <v/>
      </c>
      <c r="AF839" s="11">
        <f>LOWER(Settings!$C$4)&amp;".mit."&amp;$A839&amp;IF($C839="","","."&amp;$C839&amp;"."&amp;$B839)&amp;IF(INDEX(Variables!$D$5:$D$205,MATCH($A839,Variables!$A$5:$A$205,0))="","","."&amp;INDEX(Variables!$D$5:$D$205,MATCH($A839,Variables!$A$5:$A$205,0)))&amp;"."&amp;AF$5</f>
        <v/>
      </c>
      <c r="AG839" s="38">
        <f>INDEX(AG$78:AG$91,$D839)/$E839</f>
        <v/>
      </c>
      <c r="AH839" s="37">
        <f>INDEX(AH$78:AH$91,$D839)/$E839</f>
        <v/>
      </c>
      <c r="AI839" s="37">
        <f>INDEX(AI$78:AI$91,$D839)/$E839</f>
        <v/>
      </c>
      <c r="AJ839" s="37">
        <f>INDEX(AJ$78:AJ$91,$D839)/$E839</f>
        <v/>
      </c>
      <c r="AK839" s="37">
        <f>INDEX(AK$78:AK$91,$D839)/$E839</f>
        <v/>
      </c>
      <c r="AL839" s="37">
        <f>INDEX(AL$78:AL$91,$D839)/$E839</f>
        <v/>
      </c>
      <c r="AM839" s="37">
        <f>INDEX(AM$78:AM$91,$D839)/$E839</f>
        <v/>
      </c>
      <c r="AN839" s="37">
        <f>INDEX(AN$78:AN$91,$D839)/$E839</f>
        <v/>
      </c>
      <c r="AO839" s="37">
        <f>INDEX(AO$78:AO$91,$D839)/$E839</f>
        <v/>
      </c>
      <c r="AP839" s="37">
        <f>INDEX(AP$78:AP$91,$D839)/$E839</f>
        <v/>
      </c>
      <c r="AQ839" s="37">
        <f>INDEX(AQ$78:AQ$91,$D839)/$E839</f>
        <v/>
      </c>
      <c r="AR839" s="37">
        <f>INDEX(AR$78:AR$91,$D839)/$E839</f>
        <v/>
      </c>
      <c r="AS839" s="37">
        <f>INDEX(AS$78:AS$91,$D839)/$E839</f>
        <v/>
      </c>
      <c r="AT839" s="37">
        <f>INDEX(AT$78:AT$91,$D839)/$E839</f>
        <v/>
      </c>
      <c r="AU839" s="37">
        <f>INDEX(AU$78:AU$91,$D839)/$E839</f>
        <v/>
      </c>
      <c r="AV839" s="37">
        <f>INDEX(AV$78:AV$91,$D839)/$E839</f>
        <v/>
      </c>
      <c r="AW839" s="37">
        <f>INDEX(AW$78:AW$91,$D839)/$E839</f>
        <v/>
      </c>
      <c r="AX839" s="37">
        <f>INDEX(AX$78:AX$91,$D839)/$E839</f>
        <v/>
      </c>
      <c r="AY839" s="40">
        <f>NEWEXCISE(INDEX(AY$78:AY$91,$D839),$E839)</f>
        <v/>
      </c>
    </row>
    <row r="840" hidden="1" outlineLevel="2">
      <c r="A840" s="14" t="inlineStr">
        <is>
          <t>ntx</t>
        </is>
      </c>
      <c r="B840" s="14" t="inlineStr">
        <is>
          <t>lpg</t>
        </is>
      </c>
      <c r="C840" s="14" t="inlineStr">
        <is>
          <t>nav</t>
        </is>
      </c>
      <c r="D840" s="37">
        <f>INDEX(Inputs!$L$5:$L$132,MATCH($B840&amp;"|"&amp;$C840,Inputs!$A$5:$A$132,0))</f>
        <v/>
      </c>
      <c r="E840" s="37">
        <f>INDEX(Inputs!$I$5:$I$132,MATCH($B840&amp;"|"&amp;$C840,Inputs!$A$5:$A$132,0))</f>
        <v/>
      </c>
      <c r="F840" s="36" t="n"/>
      <c r="G840" s="36" t="n"/>
      <c r="H840" s="14">
        <f>INDEX(Variables!$B$5:$B$205,MATCH($A840,Variables!$A$5:$A$205,0))&amp;IF($C840="",""," | "&amp;INDEX(Mapping!$B$5:$B$26,MATCH($C840,Mapping!$A$5:$A$26,0))&amp;" | "&amp;INDEX(Mapping!$B$30:$B$46,MATCH($B840,Mapping!$A$30:$A$46,0)))</f>
        <v/>
      </c>
      <c r="I840" s="14">
        <f>INDEX(Variables!$C$5:$C$205,MATCH($A840,Variables!$A$5:$A$205,0))</f>
        <v/>
      </c>
      <c r="J840" s="14">
        <f>INDEX(Variables!$E$5:$E$205,MATCH($A840,Variables!$A$5:$A$205,0))</f>
        <v/>
      </c>
      <c r="K840" s="11">
        <f>LOWER(Settings!$C$4)&amp;".mit."&amp;$A840&amp;IF($C840="","","."&amp;$C840&amp;"."&amp;$B840)&amp;IF(INDEX(Variables!$D$5:$D$205,MATCH($A840,Variables!$A$5:$A$205,0))="","","."&amp;INDEX(Variables!$D$5:$D$205,MATCH($A840,Variables!$A$5:$A$205,0)))&amp;"."&amp;K$5</f>
        <v/>
      </c>
      <c r="L840" s="38">
        <f>INDEX(L$78:L$91,$D840)/$E840</f>
        <v/>
      </c>
      <c r="M840" s="37">
        <f>INDEX(M$78:M$91,$D840)/$E840</f>
        <v/>
      </c>
      <c r="N840" s="37">
        <f>INDEX(N$78:N$91,$D840)/$E840</f>
        <v/>
      </c>
      <c r="O840" s="37">
        <f>INDEX(O$78:O$91,$D840)/$E840</f>
        <v/>
      </c>
      <c r="P840" s="37">
        <f>INDEX(P$78:P$91,$D840)/$E840</f>
        <v/>
      </c>
      <c r="Q840" s="37">
        <f>INDEX(Q$78:Q$91,$D840)/$E840</f>
        <v/>
      </c>
      <c r="R840" s="37">
        <f>INDEX(R$78:R$91,$D840)/$E840</f>
        <v/>
      </c>
      <c r="S840" s="37">
        <f>INDEX(S$78:S$91,$D840)/$E840</f>
        <v/>
      </c>
      <c r="T840" s="37">
        <f>INDEX(T$78:T$91,$D840)/$E840</f>
        <v/>
      </c>
      <c r="U840" s="37">
        <f>INDEX(U$78:U$91,$D840)/$E840</f>
        <v/>
      </c>
      <c r="V840" s="37">
        <f>INDEX(V$78:V$91,$D840)/$E840</f>
        <v/>
      </c>
      <c r="W840" s="37">
        <f>INDEX(W$78:W$91,$D840)/$E840</f>
        <v/>
      </c>
      <c r="X840" s="37">
        <f>INDEX(X$78:X$91,$D840)/$E840</f>
        <v/>
      </c>
      <c r="Y840" s="37">
        <f>INDEX(Y$78:Y$91,$D840)/$E840</f>
        <v/>
      </c>
      <c r="Z840" s="37">
        <f>INDEX(Z$78:Z$91,$D840)/$E840</f>
        <v/>
      </c>
      <c r="AA840" s="37">
        <f>INDEX(AA$78:AA$91,$D840)/$E840</f>
        <v/>
      </c>
      <c r="AB840" s="37">
        <f>INDEX(AB$78:AB$91,$D840)/$E840</f>
        <v/>
      </c>
      <c r="AC840" s="37">
        <f>INDEX(AC$78:AC$91,$D840)/$E840</f>
        <v/>
      </c>
      <c r="AD840" s="40">
        <f>NEWEXCISE(INDEX(AD$78:AD$91,$D840),$E840)</f>
        <v/>
      </c>
      <c r="AF840" s="11">
        <f>LOWER(Settings!$C$4)&amp;".mit."&amp;$A840&amp;IF($C840="","","."&amp;$C840&amp;"."&amp;$B840)&amp;IF(INDEX(Variables!$D$5:$D$205,MATCH($A840,Variables!$A$5:$A$205,0))="","","."&amp;INDEX(Variables!$D$5:$D$205,MATCH($A840,Variables!$A$5:$A$205,0)))&amp;"."&amp;AF$5</f>
        <v/>
      </c>
      <c r="AG840" s="38">
        <f>INDEX(AG$78:AG$91,$D840)/$E840</f>
        <v/>
      </c>
      <c r="AH840" s="37">
        <f>INDEX(AH$78:AH$91,$D840)/$E840</f>
        <v/>
      </c>
      <c r="AI840" s="37">
        <f>INDEX(AI$78:AI$91,$D840)/$E840</f>
        <v/>
      </c>
      <c r="AJ840" s="37">
        <f>INDEX(AJ$78:AJ$91,$D840)/$E840</f>
        <v/>
      </c>
      <c r="AK840" s="37">
        <f>INDEX(AK$78:AK$91,$D840)/$E840</f>
        <v/>
      </c>
      <c r="AL840" s="37">
        <f>INDEX(AL$78:AL$91,$D840)/$E840</f>
        <v/>
      </c>
      <c r="AM840" s="37">
        <f>INDEX(AM$78:AM$91,$D840)/$E840</f>
        <v/>
      </c>
      <c r="AN840" s="37">
        <f>INDEX(AN$78:AN$91,$D840)/$E840</f>
        <v/>
      </c>
      <c r="AO840" s="37">
        <f>INDEX(AO$78:AO$91,$D840)/$E840</f>
        <v/>
      </c>
      <c r="AP840" s="37">
        <f>INDEX(AP$78:AP$91,$D840)/$E840</f>
        <v/>
      </c>
      <c r="AQ840" s="37">
        <f>INDEX(AQ$78:AQ$91,$D840)/$E840</f>
        <v/>
      </c>
      <c r="AR840" s="37">
        <f>INDEX(AR$78:AR$91,$D840)/$E840</f>
        <v/>
      </c>
      <c r="AS840" s="37">
        <f>INDEX(AS$78:AS$91,$D840)/$E840</f>
        <v/>
      </c>
      <c r="AT840" s="37">
        <f>INDEX(AT$78:AT$91,$D840)/$E840</f>
        <v/>
      </c>
      <c r="AU840" s="37">
        <f>INDEX(AU$78:AU$91,$D840)/$E840</f>
        <v/>
      </c>
      <c r="AV840" s="37">
        <f>INDEX(AV$78:AV$91,$D840)/$E840</f>
        <v/>
      </c>
      <c r="AW840" s="37">
        <f>INDEX(AW$78:AW$91,$D840)/$E840</f>
        <v/>
      </c>
      <c r="AX840" s="37">
        <f>INDEX(AX$78:AX$91,$D840)/$E840</f>
        <v/>
      </c>
      <c r="AY840" s="40">
        <f>NEWEXCISE(INDEX(AY$78:AY$91,$D840),$E840)</f>
        <v/>
      </c>
    </row>
    <row r="841" hidden="1" outlineLevel="2">
      <c r="A841" s="14" t="inlineStr">
        <is>
          <t>ntx</t>
        </is>
      </c>
      <c r="B841" s="14" t="inlineStr">
        <is>
          <t>ker</t>
        </is>
      </c>
      <c r="C841" s="14" t="inlineStr">
        <is>
          <t>nav</t>
        </is>
      </c>
      <c r="D841" s="37">
        <f>INDEX(Inputs!$L$5:$L$132,MATCH($B841&amp;"|"&amp;$C841,Inputs!$A$5:$A$132,0))</f>
        <v/>
      </c>
      <c r="E841" s="37">
        <f>INDEX(Inputs!$I$5:$I$132,MATCH($B841&amp;"|"&amp;$C841,Inputs!$A$5:$A$132,0))</f>
        <v/>
      </c>
      <c r="F841" s="36" t="n"/>
      <c r="G841" s="36" t="n"/>
      <c r="H841" s="14">
        <f>INDEX(Variables!$B$5:$B$205,MATCH($A841,Variables!$A$5:$A$205,0))&amp;IF($C841="",""," | "&amp;INDEX(Mapping!$B$5:$B$26,MATCH($C841,Mapping!$A$5:$A$26,0))&amp;" | "&amp;INDEX(Mapping!$B$30:$B$46,MATCH($B841,Mapping!$A$30:$A$46,0)))</f>
        <v/>
      </c>
      <c r="I841" s="14">
        <f>INDEX(Variables!$C$5:$C$205,MATCH($A841,Variables!$A$5:$A$205,0))</f>
        <v/>
      </c>
      <c r="J841" s="14">
        <f>INDEX(Variables!$E$5:$E$205,MATCH($A841,Variables!$A$5:$A$205,0))</f>
        <v/>
      </c>
      <c r="K841" s="11">
        <f>LOWER(Settings!$C$4)&amp;".mit."&amp;$A841&amp;IF($C841="","","."&amp;$C841&amp;"."&amp;$B841)&amp;IF(INDEX(Variables!$D$5:$D$205,MATCH($A841,Variables!$A$5:$A$205,0))="","","."&amp;INDEX(Variables!$D$5:$D$205,MATCH($A841,Variables!$A$5:$A$205,0)))&amp;"."&amp;K$5</f>
        <v/>
      </c>
      <c r="L841" s="38">
        <f>INDEX(L$78:L$91,$D841)/$E841</f>
        <v/>
      </c>
      <c r="M841" s="37">
        <f>INDEX(M$78:M$91,$D841)/$E841</f>
        <v/>
      </c>
      <c r="N841" s="37">
        <f>INDEX(N$78:N$91,$D841)/$E841</f>
        <v/>
      </c>
      <c r="O841" s="37">
        <f>INDEX(O$78:O$91,$D841)/$E841</f>
        <v/>
      </c>
      <c r="P841" s="37">
        <f>INDEX(P$78:P$91,$D841)/$E841</f>
        <v/>
      </c>
      <c r="Q841" s="37">
        <f>INDEX(Q$78:Q$91,$D841)/$E841</f>
        <v/>
      </c>
      <c r="R841" s="37">
        <f>INDEX(R$78:R$91,$D841)/$E841</f>
        <v/>
      </c>
      <c r="S841" s="37">
        <f>INDEX(S$78:S$91,$D841)/$E841</f>
        <v/>
      </c>
      <c r="T841" s="37">
        <f>INDEX(T$78:T$91,$D841)/$E841</f>
        <v/>
      </c>
      <c r="U841" s="37">
        <f>INDEX(U$78:U$91,$D841)/$E841</f>
        <v/>
      </c>
      <c r="V841" s="37">
        <f>INDEX(V$78:V$91,$D841)/$E841</f>
        <v/>
      </c>
      <c r="W841" s="37">
        <f>INDEX(W$78:W$91,$D841)/$E841</f>
        <v/>
      </c>
      <c r="X841" s="37">
        <f>INDEX(X$78:X$91,$D841)/$E841</f>
        <v/>
      </c>
      <c r="Y841" s="37">
        <f>INDEX(Y$78:Y$91,$D841)/$E841</f>
        <v/>
      </c>
      <c r="Z841" s="37">
        <f>INDEX(Z$78:Z$91,$D841)/$E841</f>
        <v/>
      </c>
      <c r="AA841" s="37">
        <f>INDEX(AA$78:AA$91,$D841)/$E841</f>
        <v/>
      </c>
      <c r="AB841" s="37">
        <f>INDEX(AB$78:AB$91,$D841)/$E841</f>
        <v/>
      </c>
      <c r="AC841" s="37">
        <f>INDEX(AC$78:AC$91,$D841)/$E841</f>
        <v/>
      </c>
      <c r="AD841" s="40">
        <f>NEWEXCISE(INDEX(AD$78:AD$91,$D841),$E841)</f>
        <v/>
      </c>
      <c r="AF841" s="11">
        <f>LOWER(Settings!$C$4)&amp;".mit."&amp;$A841&amp;IF($C841="","","."&amp;$C841&amp;"."&amp;$B841)&amp;IF(INDEX(Variables!$D$5:$D$205,MATCH($A841,Variables!$A$5:$A$205,0))="","","."&amp;INDEX(Variables!$D$5:$D$205,MATCH($A841,Variables!$A$5:$A$205,0)))&amp;"."&amp;AF$5</f>
        <v/>
      </c>
      <c r="AG841" s="38">
        <f>INDEX(AG$78:AG$91,$D841)/$E841</f>
        <v/>
      </c>
      <c r="AH841" s="37">
        <f>INDEX(AH$78:AH$91,$D841)/$E841</f>
        <v/>
      </c>
      <c r="AI841" s="37">
        <f>INDEX(AI$78:AI$91,$D841)/$E841</f>
        <v/>
      </c>
      <c r="AJ841" s="37">
        <f>INDEX(AJ$78:AJ$91,$D841)/$E841</f>
        <v/>
      </c>
      <c r="AK841" s="37">
        <f>INDEX(AK$78:AK$91,$D841)/$E841</f>
        <v/>
      </c>
      <c r="AL841" s="37">
        <f>INDEX(AL$78:AL$91,$D841)/$E841</f>
        <v/>
      </c>
      <c r="AM841" s="37">
        <f>INDEX(AM$78:AM$91,$D841)/$E841</f>
        <v/>
      </c>
      <c r="AN841" s="37">
        <f>INDEX(AN$78:AN$91,$D841)/$E841</f>
        <v/>
      </c>
      <c r="AO841" s="37">
        <f>INDEX(AO$78:AO$91,$D841)/$E841</f>
        <v/>
      </c>
      <c r="AP841" s="37">
        <f>INDEX(AP$78:AP$91,$D841)/$E841</f>
        <v/>
      </c>
      <c r="AQ841" s="37">
        <f>INDEX(AQ$78:AQ$91,$D841)/$E841</f>
        <v/>
      </c>
      <c r="AR841" s="37">
        <f>INDEX(AR$78:AR$91,$D841)/$E841</f>
        <v/>
      </c>
      <c r="AS841" s="37">
        <f>INDEX(AS$78:AS$91,$D841)/$E841</f>
        <v/>
      </c>
      <c r="AT841" s="37">
        <f>INDEX(AT$78:AT$91,$D841)/$E841</f>
        <v/>
      </c>
      <c r="AU841" s="37">
        <f>INDEX(AU$78:AU$91,$D841)/$E841</f>
        <v/>
      </c>
      <c r="AV841" s="37">
        <f>INDEX(AV$78:AV$91,$D841)/$E841</f>
        <v/>
      </c>
      <c r="AW841" s="37">
        <f>INDEX(AW$78:AW$91,$D841)/$E841</f>
        <v/>
      </c>
      <c r="AX841" s="37">
        <f>INDEX(AX$78:AX$91,$D841)/$E841</f>
        <v/>
      </c>
      <c r="AY841" s="40">
        <f>NEWEXCISE(INDEX(AY$78:AY$91,$D841),$E841)</f>
        <v/>
      </c>
    </row>
    <row r="842" hidden="1" outlineLevel="2">
      <c r="A842" s="14" t="inlineStr">
        <is>
          <t>ntx</t>
        </is>
      </c>
      <c r="B842" s="14" t="inlineStr">
        <is>
          <t>oop</t>
        </is>
      </c>
      <c r="C842" s="14" t="inlineStr">
        <is>
          <t>nav</t>
        </is>
      </c>
      <c r="D842" s="37">
        <f>INDEX(Inputs!$L$5:$L$132,MATCH($B842&amp;"|"&amp;$C842,Inputs!$A$5:$A$132,0))</f>
        <v/>
      </c>
      <c r="E842" s="37">
        <f>INDEX(Inputs!$I$5:$I$132,MATCH($B842&amp;"|"&amp;$C842,Inputs!$A$5:$A$132,0))</f>
        <v/>
      </c>
      <c r="F842" s="36" t="n"/>
      <c r="G842" s="36" t="n"/>
      <c r="H842" s="14">
        <f>INDEX(Variables!$B$5:$B$205,MATCH($A842,Variables!$A$5:$A$205,0))&amp;IF($C842="",""," | "&amp;INDEX(Mapping!$B$5:$B$26,MATCH($C842,Mapping!$A$5:$A$26,0))&amp;" | "&amp;INDEX(Mapping!$B$30:$B$46,MATCH($B842,Mapping!$A$30:$A$46,0)))</f>
        <v/>
      </c>
      <c r="I842" s="14">
        <f>INDEX(Variables!$C$5:$C$205,MATCH($A842,Variables!$A$5:$A$205,0))</f>
        <v/>
      </c>
      <c r="J842" s="14">
        <f>INDEX(Variables!$E$5:$E$205,MATCH($A842,Variables!$A$5:$A$205,0))</f>
        <v/>
      </c>
      <c r="K842" s="11">
        <f>LOWER(Settings!$C$4)&amp;".mit."&amp;$A842&amp;IF($C842="","","."&amp;$C842&amp;"."&amp;$B842)&amp;IF(INDEX(Variables!$D$5:$D$205,MATCH($A842,Variables!$A$5:$A$205,0))="","","."&amp;INDEX(Variables!$D$5:$D$205,MATCH($A842,Variables!$A$5:$A$205,0)))&amp;"."&amp;K$5</f>
        <v/>
      </c>
      <c r="L842" s="38">
        <f>INDEX(L$78:L$91,$D842)/$E842</f>
        <v/>
      </c>
      <c r="M842" s="37">
        <f>INDEX(M$78:M$91,$D842)/$E842</f>
        <v/>
      </c>
      <c r="N842" s="37">
        <f>INDEX(N$78:N$91,$D842)/$E842</f>
        <v/>
      </c>
      <c r="O842" s="37">
        <f>INDEX(O$78:O$91,$D842)/$E842</f>
        <v/>
      </c>
      <c r="P842" s="37">
        <f>INDEX(P$78:P$91,$D842)/$E842</f>
        <v/>
      </c>
      <c r="Q842" s="37">
        <f>INDEX(Q$78:Q$91,$D842)/$E842</f>
        <v/>
      </c>
      <c r="R842" s="37">
        <f>INDEX(R$78:R$91,$D842)/$E842</f>
        <v/>
      </c>
      <c r="S842" s="37">
        <f>INDEX(S$78:S$91,$D842)/$E842</f>
        <v/>
      </c>
      <c r="T842" s="37">
        <f>INDEX(T$78:T$91,$D842)/$E842</f>
        <v/>
      </c>
      <c r="U842" s="37">
        <f>INDEX(U$78:U$91,$D842)/$E842</f>
        <v/>
      </c>
      <c r="V842" s="37">
        <f>INDEX(V$78:V$91,$D842)/$E842</f>
        <v/>
      </c>
      <c r="W842" s="37">
        <f>INDEX(W$78:W$91,$D842)/$E842</f>
        <v/>
      </c>
      <c r="X842" s="37">
        <f>INDEX(X$78:X$91,$D842)/$E842</f>
        <v/>
      </c>
      <c r="Y842" s="37">
        <f>INDEX(Y$78:Y$91,$D842)/$E842</f>
        <v/>
      </c>
      <c r="Z842" s="37">
        <f>INDEX(Z$78:Z$91,$D842)/$E842</f>
        <v/>
      </c>
      <c r="AA842" s="37">
        <f>INDEX(AA$78:AA$91,$D842)/$E842</f>
        <v/>
      </c>
      <c r="AB842" s="37">
        <f>INDEX(AB$78:AB$91,$D842)/$E842</f>
        <v/>
      </c>
      <c r="AC842" s="37">
        <f>INDEX(AC$78:AC$91,$D842)/$E842</f>
        <v/>
      </c>
      <c r="AD842" s="40">
        <f>NEWEXCISE(INDEX(AD$78:AD$91,$D842),$E842)</f>
        <v/>
      </c>
      <c r="AF842" s="11">
        <f>LOWER(Settings!$C$4)&amp;".mit."&amp;$A842&amp;IF($C842="","","."&amp;$C842&amp;"."&amp;$B842)&amp;IF(INDEX(Variables!$D$5:$D$205,MATCH($A842,Variables!$A$5:$A$205,0))="","","."&amp;INDEX(Variables!$D$5:$D$205,MATCH($A842,Variables!$A$5:$A$205,0)))&amp;"."&amp;AF$5</f>
        <v/>
      </c>
      <c r="AG842" s="38">
        <f>INDEX(AG$78:AG$91,$D842)/$E842</f>
        <v/>
      </c>
      <c r="AH842" s="37">
        <f>INDEX(AH$78:AH$91,$D842)/$E842</f>
        <v/>
      </c>
      <c r="AI842" s="37">
        <f>INDEX(AI$78:AI$91,$D842)/$E842</f>
        <v/>
      </c>
      <c r="AJ842" s="37">
        <f>INDEX(AJ$78:AJ$91,$D842)/$E842</f>
        <v/>
      </c>
      <c r="AK842" s="37">
        <f>INDEX(AK$78:AK$91,$D842)/$E842</f>
        <v/>
      </c>
      <c r="AL842" s="37">
        <f>INDEX(AL$78:AL$91,$D842)/$E842</f>
        <v/>
      </c>
      <c r="AM842" s="37">
        <f>INDEX(AM$78:AM$91,$D842)/$E842</f>
        <v/>
      </c>
      <c r="AN842" s="37">
        <f>INDEX(AN$78:AN$91,$D842)/$E842</f>
        <v/>
      </c>
      <c r="AO842" s="37">
        <f>INDEX(AO$78:AO$91,$D842)/$E842</f>
        <v/>
      </c>
      <c r="AP842" s="37">
        <f>INDEX(AP$78:AP$91,$D842)/$E842</f>
        <v/>
      </c>
      <c r="AQ842" s="37">
        <f>INDEX(AQ$78:AQ$91,$D842)/$E842</f>
        <v/>
      </c>
      <c r="AR842" s="37">
        <f>INDEX(AR$78:AR$91,$D842)/$E842</f>
        <v/>
      </c>
      <c r="AS842" s="37">
        <f>INDEX(AS$78:AS$91,$D842)/$E842</f>
        <v/>
      </c>
      <c r="AT842" s="37">
        <f>INDEX(AT$78:AT$91,$D842)/$E842</f>
        <v/>
      </c>
      <c r="AU842" s="37">
        <f>INDEX(AU$78:AU$91,$D842)/$E842</f>
        <v/>
      </c>
      <c r="AV842" s="37">
        <f>INDEX(AV$78:AV$91,$D842)/$E842</f>
        <v/>
      </c>
      <c r="AW842" s="37">
        <f>INDEX(AW$78:AW$91,$D842)/$E842</f>
        <v/>
      </c>
      <c r="AX842" s="37">
        <f>INDEX(AX$78:AX$91,$D842)/$E842</f>
        <v/>
      </c>
      <c r="AY842" s="40">
        <f>NEWEXCISE(INDEX(AY$78:AY$91,$D842),$E842)</f>
        <v/>
      </c>
    </row>
    <row r="843" hidden="1" outlineLevel="2">
      <c r="A843" s="14" t="inlineStr">
        <is>
          <t>ntx</t>
        </is>
      </c>
      <c r="B843" s="14" t="inlineStr">
        <is>
          <t>bio</t>
        </is>
      </c>
      <c r="C843" s="14" t="inlineStr">
        <is>
          <t>nav</t>
        </is>
      </c>
      <c r="D843" s="37">
        <f>INDEX(Inputs!$L$5:$L$132,MATCH($B843&amp;"|"&amp;$C843,Inputs!$A$5:$A$132,0))</f>
        <v/>
      </c>
      <c r="E843" s="37">
        <f>INDEX(Inputs!$I$5:$I$132,MATCH($B843&amp;"|"&amp;$C843,Inputs!$A$5:$A$132,0))</f>
        <v/>
      </c>
      <c r="F843" s="36" t="n"/>
      <c r="G843" s="36" t="n"/>
      <c r="H843" s="14">
        <f>INDEX(Variables!$B$5:$B$205,MATCH($A843,Variables!$A$5:$A$205,0))&amp;IF($C843="",""," | "&amp;INDEX(Mapping!$B$5:$B$26,MATCH($C843,Mapping!$A$5:$A$26,0))&amp;" | "&amp;INDEX(Mapping!$B$30:$B$46,MATCH($B843,Mapping!$A$30:$A$46,0)))</f>
        <v/>
      </c>
      <c r="I843" s="14">
        <f>INDEX(Variables!$C$5:$C$205,MATCH($A843,Variables!$A$5:$A$205,0))</f>
        <v/>
      </c>
      <c r="J843" s="14">
        <f>INDEX(Variables!$E$5:$E$205,MATCH($A843,Variables!$A$5:$A$205,0))</f>
        <v/>
      </c>
      <c r="K843" s="11">
        <f>LOWER(Settings!$C$4)&amp;".mit."&amp;$A843&amp;IF($C843="","","."&amp;$C843&amp;"."&amp;$B843)&amp;IF(INDEX(Variables!$D$5:$D$205,MATCH($A843,Variables!$A$5:$A$205,0))="","","."&amp;INDEX(Variables!$D$5:$D$205,MATCH($A843,Variables!$A$5:$A$205,0)))&amp;"."&amp;K$5</f>
        <v/>
      </c>
      <c r="L843" s="38">
        <f>INDEX(L$78:L$91,$D843)/$E843</f>
        <v/>
      </c>
      <c r="M843" s="37">
        <f>INDEX(M$78:M$91,$D843)/$E843</f>
        <v/>
      </c>
      <c r="N843" s="37">
        <f>INDEX(N$78:N$91,$D843)/$E843</f>
        <v/>
      </c>
      <c r="O843" s="37">
        <f>INDEX(O$78:O$91,$D843)/$E843</f>
        <v/>
      </c>
      <c r="P843" s="37">
        <f>INDEX(P$78:P$91,$D843)/$E843</f>
        <v/>
      </c>
      <c r="Q843" s="37">
        <f>INDEX(Q$78:Q$91,$D843)/$E843</f>
        <v/>
      </c>
      <c r="R843" s="37">
        <f>INDEX(R$78:R$91,$D843)/$E843</f>
        <v/>
      </c>
      <c r="S843" s="37">
        <f>INDEX(S$78:S$91,$D843)/$E843</f>
        <v/>
      </c>
      <c r="T843" s="37">
        <f>INDEX(T$78:T$91,$D843)/$E843</f>
        <v/>
      </c>
      <c r="U843" s="37">
        <f>INDEX(U$78:U$91,$D843)/$E843</f>
        <v/>
      </c>
      <c r="V843" s="37">
        <f>INDEX(V$78:V$91,$D843)/$E843</f>
        <v/>
      </c>
      <c r="W843" s="37">
        <f>INDEX(W$78:W$91,$D843)/$E843</f>
        <v/>
      </c>
      <c r="X843" s="37">
        <f>INDEX(X$78:X$91,$D843)/$E843</f>
        <v/>
      </c>
      <c r="Y843" s="37">
        <f>INDEX(Y$78:Y$91,$D843)/$E843</f>
        <v/>
      </c>
      <c r="Z843" s="37">
        <f>INDEX(Z$78:Z$91,$D843)/$E843</f>
        <v/>
      </c>
      <c r="AA843" s="37">
        <f>INDEX(AA$78:AA$91,$D843)/$E843</f>
        <v/>
      </c>
      <c r="AB843" s="37">
        <f>INDEX(AB$78:AB$91,$D843)/$E843</f>
        <v/>
      </c>
      <c r="AC843" s="37">
        <f>INDEX(AC$78:AC$91,$D843)/$E843</f>
        <v/>
      </c>
      <c r="AD843" s="40">
        <f>NEWEXCISE(INDEX(AD$78:AD$91,$D843),$E843)</f>
        <v/>
      </c>
      <c r="AF843" s="11">
        <f>LOWER(Settings!$C$4)&amp;".mit."&amp;$A843&amp;IF($C843="","","."&amp;$C843&amp;"."&amp;$B843)&amp;IF(INDEX(Variables!$D$5:$D$205,MATCH($A843,Variables!$A$5:$A$205,0))="","","."&amp;INDEX(Variables!$D$5:$D$205,MATCH($A843,Variables!$A$5:$A$205,0)))&amp;"."&amp;AF$5</f>
        <v/>
      </c>
      <c r="AG843" s="38">
        <f>INDEX(AG$78:AG$91,$D843)/$E843</f>
        <v/>
      </c>
      <c r="AH843" s="37">
        <f>INDEX(AH$78:AH$91,$D843)/$E843</f>
        <v/>
      </c>
      <c r="AI843" s="37">
        <f>INDEX(AI$78:AI$91,$D843)/$E843</f>
        <v/>
      </c>
      <c r="AJ843" s="37">
        <f>INDEX(AJ$78:AJ$91,$D843)/$E843</f>
        <v/>
      </c>
      <c r="AK843" s="37">
        <f>INDEX(AK$78:AK$91,$D843)/$E843</f>
        <v/>
      </c>
      <c r="AL843" s="37">
        <f>INDEX(AL$78:AL$91,$D843)/$E843</f>
        <v/>
      </c>
      <c r="AM843" s="37">
        <f>INDEX(AM$78:AM$91,$D843)/$E843</f>
        <v/>
      </c>
      <c r="AN843" s="37">
        <f>INDEX(AN$78:AN$91,$D843)/$E843</f>
        <v/>
      </c>
      <c r="AO843" s="37">
        <f>INDEX(AO$78:AO$91,$D843)/$E843</f>
        <v/>
      </c>
      <c r="AP843" s="37">
        <f>INDEX(AP$78:AP$91,$D843)/$E843</f>
        <v/>
      </c>
      <c r="AQ843" s="37">
        <f>INDEX(AQ$78:AQ$91,$D843)/$E843</f>
        <v/>
      </c>
      <c r="AR843" s="37">
        <f>INDEX(AR$78:AR$91,$D843)/$E843</f>
        <v/>
      </c>
      <c r="AS843" s="37">
        <f>INDEX(AS$78:AS$91,$D843)/$E843</f>
        <v/>
      </c>
      <c r="AT843" s="37">
        <f>INDEX(AT$78:AT$91,$D843)/$E843</f>
        <v/>
      </c>
      <c r="AU843" s="37">
        <f>INDEX(AU$78:AU$91,$D843)/$E843</f>
        <v/>
      </c>
      <c r="AV843" s="37">
        <f>INDEX(AV$78:AV$91,$D843)/$E843</f>
        <v/>
      </c>
      <c r="AW843" s="37">
        <f>INDEX(AW$78:AW$91,$D843)/$E843</f>
        <v/>
      </c>
      <c r="AX843" s="37">
        <f>INDEX(AX$78:AX$91,$D843)/$E843</f>
        <v/>
      </c>
      <c r="AY843" s="40">
        <f>NEWEXCISE(INDEX(AY$78:AY$91,$D843),$E843)</f>
        <v/>
      </c>
    </row>
    <row r="844" hidden="1" outlineLevel="2"/>
    <row r="845" hidden="1" outlineLevel="2">
      <c r="A845" s="14" t="inlineStr">
        <is>
          <t>nce</t>
        </is>
      </c>
      <c r="B845" s="14" t="inlineStr">
        <is>
          <t>coa</t>
        </is>
      </c>
      <c r="C845" s="14" t="inlineStr">
        <is>
          <t>nav</t>
        </is>
      </c>
      <c r="D845" s="36" t="n"/>
      <c r="E845" s="36" t="n"/>
      <c r="F845" s="36" t="n"/>
      <c r="G845" s="36" t="n"/>
      <c r="H845" s="14">
        <f>INDEX(Variables!$B$5:$B$205,MATCH($A845,Variables!$A$5:$A$205,0))&amp;IF($C845="",""," | "&amp;INDEX(Mapping!$B$5:$B$26,MATCH($C845,Mapping!$A$5:$A$26,0))&amp;" | "&amp;INDEX(Mapping!$B$30:$B$46,MATCH($B845,Mapping!$A$30:$A$46,0)))</f>
        <v/>
      </c>
      <c r="I845" s="14">
        <f>INDEX(Variables!$C$5:$C$205,MATCH($A845,Variables!$A$5:$A$205,0))</f>
        <v/>
      </c>
      <c r="J845" s="14">
        <f>INDEX(Variables!$E$5:$E$205,MATCH($A845,Variables!$A$5:$A$205,0))</f>
        <v/>
      </c>
      <c r="K845" s="11">
        <f>LOWER(Settings!$C$4)&amp;".mit."&amp;$A845&amp;IF($C845="","","."&amp;$C845&amp;"."&amp;$B845)&amp;IF(INDEX(Variables!$D$5:$D$205,MATCH($A845,Variables!$A$5:$A$205,0))="","","."&amp;INDEX(Variables!$D$5:$D$205,MATCH($A845,Variables!$A$5:$A$205,0)))&amp;"."&amp;K$5</f>
        <v/>
      </c>
      <c r="L845" s="38">
        <f>L818+L827+L836</f>
        <v/>
      </c>
      <c r="M845" s="37">
        <f>M818+M827+M836</f>
        <v/>
      </c>
      <c r="N845" s="37">
        <f>N818+N827+N836</f>
        <v/>
      </c>
      <c r="O845" s="37">
        <f>O818+O827+O836</f>
        <v/>
      </c>
      <c r="P845" s="37">
        <f>P818+P827+P836</f>
        <v/>
      </c>
      <c r="Q845" s="37">
        <f>Q818+Q827+Q836</f>
        <v/>
      </c>
      <c r="R845" s="37">
        <f>R818+R827+R836</f>
        <v/>
      </c>
      <c r="S845" s="37">
        <f>S818+S827+S836</f>
        <v/>
      </c>
      <c r="T845" s="37">
        <f>T818+T827+T836</f>
        <v/>
      </c>
      <c r="U845" s="37">
        <f>U818+U827+U836</f>
        <v/>
      </c>
      <c r="V845" s="37">
        <f>V818+V827+V836</f>
        <v/>
      </c>
      <c r="W845" s="37">
        <f>W818+W827+W836</f>
        <v/>
      </c>
      <c r="X845" s="37">
        <f>X818+X827+X836</f>
        <v/>
      </c>
      <c r="Y845" s="37">
        <f>Y818+Y827+Y836</f>
        <v/>
      </c>
      <c r="Z845" s="37">
        <f>Z818+Z827+Z836</f>
        <v/>
      </c>
      <c r="AA845" s="37">
        <f>AA818+AA827+AA836</f>
        <v/>
      </c>
      <c r="AB845" s="37">
        <f>AB818+AB827+AB836</f>
        <v/>
      </c>
      <c r="AC845" s="37">
        <f>AC818+AC827+AC836</f>
        <v/>
      </c>
      <c r="AD845" s="40">
        <f>NEWPOLICY(AD818,AD827,AD836)</f>
        <v/>
      </c>
      <c r="AF845" s="11">
        <f>LOWER(Settings!$C$4)&amp;".mit."&amp;$A845&amp;IF($C845="","","."&amp;$C845&amp;"."&amp;$B845)&amp;IF(INDEX(Variables!$D$5:$D$205,MATCH($A845,Variables!$A$5:$A$205,0))="","","."&amp;INDEX(Variables!$D$5:$D$205,MATCH($A845,Variables!$A$5:$A$205,0)))&amp;"."&amp;AF$5</f>
        <v/>
      </c>
      <c r="AG845" s="38">
        <f>AG818+AG827+AG836</f>
        <v/>
      </c>
      <c r="AH845" s="37">
        <f>AH818+AH827+AH836</f>
        <v/>
      </c>
      <c r="AI845" s="37">
        <f>AI818+AI827+AI836</f>
        <v/>
      </c>
      <c r="AJ845" s="37">
        <f>AJ818+AJ827+AJ836</f>
        <v/>
      </c>
      <c r="AK845" s="37">
        <f>AK818+AK827+AK836</f>
        <v/>
      </c>
      <c r="AL845" s="37">
        <f>AL818+AL827+AL836</f>
        <v/>
      </c>
      <c r="AM845" s="37">
        <f>AM818+AM827+AM836</f>
        <v/>
      </c>
      <c r="AN845" s="37">
        <f>AN818+AN827+AN836</f>
        <v/>
      </c>
      <c r="AO845" s="37">
        <f>AO818+AO827+AO836</f>
        <v/>
      </c>
      <c r="AP845" s="37">
        <f>AP818+AP827+AP836</f>
        <v/>
      </c>
      <c r="AQ845" s="37">
        <f>AQ818+AQ827+AQ836</f>
        <v/>
      </c>
      <c r="AR845" s="37">
        <f>AR818+AR827+AR836</f>
        <v/>
      </c>
      <c r="AS845" s="37">
        <f>AS818+AS827+AS836</f>
        <v/>
      </c>
      <c r="AT845" s="37">
        <f>AT818+AT827+AT836</f>
        <v/>
      </c>
      <c r="AU845" s="37">
        <f>AU818+AU827+AU836</f>
        <v/>
      </c>
      <c r="AV845" s="37">
        <f>AV818+AV827+AV836</f>
        <v/>
      </c>
      <c r="AW845" s="37">
        <f>AW818+AW827+AW836</f>
        <v/>
      </c>
      <c r="AX845" s="37">
        <f>AX818+AX827+AX836</f>
        <v/>
      </c>
      <c r="AY845" s="40">
        <f>NEWPOLICY(AY818,AY827,AY836)</f>
        <v/>
      </c>
    </row>
    <row r="846" hidden="1" outlineLevel="2">
      <c r="A846" s="14" t="inlineStr">
        <is>
          <t>nce</t>
        </is>
      </c>
      <c r="B846" s="14" t="inlineStr">
        <is>
          <t>nga</t>
        </is>
      </c>
      <c r="C846" s="14" t="inlineStr">
        <is>
          <t>nav</t>
        </is>
      </c>
      <c r="D846" s="36" t="n"/>
      <c r="E846" s="36" t="n"/>
      <c r="F846" s="36" t="n"/>
      <c r="G846" s="36" t="n"/>
      <c r="H846" s="14">
        <f>INDEX(Variables!$B$5:$B$205,MATCH($A846,Variables!$A$5:$A$205,0))&amp;IF($C846="",""," | "&amp;INDEX(Mapping!$B$5:$B$26,MATCH($C846,Mapping!$A$5:$A$26,0))&amp;" | "&amp;INDEX(Mapping!$B$30:$B$46,MATCH($B846,Mapping!$A$30:$A$46,0)))</f>
        <v/>
      </c>
      <c r="I846" s="14">
        <f>INDEX(Variables!$C$5:$C$205,MATCH($A846,Variables!$A$5:$A$205,0))</f>
        <v/>
      </c>
      <c r="J846" s="14">
        <f>INDEX(Variables!$E$5:$E$205,MATCH($A846,Variables!$A$5:$A$205,0))</f>
        <v/>
      </c>
      <c r="K846" s="11">
        <f>LOWER(Settings!$C$4)&amp;".mit."&amp;$A846&amp;IF($C846="","","."&amp;$C846&amp;"."&amp;$B846)&amp;IF(INDEX(Variables!$D$5:$D$205,MATCH($A846,Variables!$A$5:$A$205,0))="","","."&amp;INDEX(Variables!$D$5:$D$205,MATCH($A846,Variables!$A$5:$A$205,0)))&amp;"."&amp;K$5</f>
        <v/>
      </c>
      <c r="L846" s="38">
        <f>L819+L828+L837</f>
        <v/>
      </c>
      <c r="M846" s="37">
        <f>M819+M828+M837</f>
        <v/>
      </c>
      <c r="N846" s="37">
        <f>N819+N828+N837</f>
        <v/>
      </c>
      <c r="O846" s="37">
        <f>O819+O828+O837</f>
        <v/>
      </c>
      <c r="P846" s="37">
        <f>P819+P828+P837</f>
        <v/>
      </c>
      <c r="Q846" s="37">
        <f>Q819+Q828+Q837</f>
        <v/>
      </c>
      <c r="R846" s="37">
        <f>R819+R828+R837</f>
        <v/>
      </c>
      <c r="S846" s="37">
        <f>S819+S828+S837</f>
        <v/>
      </c>
      <c r="T846" s="37">
        <f>T819+T828+T837</f>
        <v/>
      </c>
      <c r="U846" s="37">
        <f>U819+U828+U837</f>
        <v/>
      </c>
      <c r="V846" s="37">
        <f>V819+V828+V837</f>
        <v/>
      </c>
      <c r="W846" s="37">
        <f>W819+W828+W837</f>
        <v/>
      </c>
      <c r="X846" s="37">
        <f>X819+X828+X837</f>
        <v/>
      </c>
      <c r="Y846" s="37">
        <f>Y819+Y828+Y837</f>
        <v/>
      </c>
      <c r="Z846" s="37">
        <f>Z819+Z828+Z837</f>
        <v/>
      </c>
      <c r="AA846" s="37">
        <f>AA819+AA828+AA837</f>
        <v/>
      </c>
      <c r="AB846" s="37">
        <f>AB819+AB828+AB837</f>
        <v/>
      </c>
      <c r="AC846" s="37">
        <f>AC819+AC828+AC837</f>
        <v/>
      </c>
      <c r="AD846" s="40">
        <f>NEWPOLICY(AD819,AD828,AD837)</f>
        <v/>
      </c>
      <c r="AF846" s="11">
        <f>LOWER(Settings!$C$4)&amp;".mit."&amp;$A846&amp;IF($C846="","","."&amp;$C846&amp;"."&amp;$B846)&amp;IF(INDEX(Variables!$D$5:$D$205,MATCH($A846,Variables!$A$5:$A$205,0))="","","."&amp;INDEX(Variables!$D$5:$D$205,MATCH($A846,Variables!$A$5:$A$205,0)))&amp;"."&amp;AF$5</f>
        <v/>
      </c>
      <c r="AG846" s="38">
        <f>AG819+AG828+AG837</f>
        <v/>
      </c>
      <c r="AH846" s="37">
        <f>AH819+AH828+AH837</f>
        <v/>
      </c>
      <c r="AI846" s="37">
        <f>AI819+AI828+AI837</f>
        <v/>
      </c>
      <c r="AJ846" s="37">
        <f>AJ819+AJ828+AJ837</f>
        <v/>
      </c>
      <c r="AK846" s="37">
        <f>AK819+AK828+AK837</f>
        <v/>
      </c>
      <c r="AL846" s="37">
        <f>AL819+AL828+AL837</f>
        <v/>
      </c>
      <c r="AM846" s="37">
        <f>AM819+AM828+AM837</f>
        <v/>
      </c>
      <c r="AN846" s="37">
        <f>AN819+AN828+AN837</f>
        <v/>
      </c>
      <c r="AO846" s="37">
        <f>AO819+AO828+AO837</f>
        <v/>
      </c>
      <c r="AP846" s="37">
        <f>AP819+AP828+AP837</f>
        <v/>
      </c>
      <c r="AQ846" s="37">
        <f>AQ819+AQ828+AQ837</f>
        <v/>
      </c>
      <c r="AR846" s="37">
        <f>AR819+AR828+AR837</f>
        <v/>
      </c>
      <c r="AS846" s="37">
        <f>AS819+AS828+AS837</f>
        <v/>
      </c>
      <c r="AT846" s="37">
        <f>AT819+AT828+AT837</f>
        <v/>
      </c>
      <c r="AU846" s="37">
        <f>AU819+AU828+AU837</f>
        <v/>
      </c>
      <c r="AV846" s="37">
        <f>AV819+AV828+AV837</f>
        <v/>
      </c>
      <c r="AW846" s="37">
        <f>AW819+AW828+AW837</f>
        <v/>
      </c>
      <c r="AX846" s="37">
        <f>AX819+AX828+AX837</f>
        <v/>
      </c>
      <c r="AY846" s="40">
        <f>NEWPOLICY(AY819,AY828,AY837)</f>
        <v/>
      </c>
    </row>
    <row r="847" hidden="1" outlineLevel="2">
      <c r="A847" s="14" t="inlineStr">
        <is>
          <t>nce</t>
        </is>
      </c>
      <c r="B847" s="14" t="inlineStr">
        <is>
          <t>gso</t>
        </is>
      </c>
      <c r="C847" s="14" t="inlineStr">
        <is>
          <t>nav</t>
        </is>
      </c>
      <c r="D847" s="36" t="n"/>
      <c r="E847" s="36" t="n"/>
      <c r="F847" s="36" t="n"/>
      <c r="G847" s="36" t="n"/>
      <c r="H847" s="14">
        <f>INDEX(Variables!$B$5:$B$205,MATCH($A847,Variables!$A$5:$A$205,0))&amp;IF($C847="",""," | "&amp;INDEX(Mapping!$B$5:$B$26,MATCH($C847,Mapping!$A$5:$A$26,0))&amp;" | "&amp;INDEX(Mapping!$B$30:$B$46,MATCH($B847,Mapping!$A$30:$A$46,0)))</f>
        <v/>
      </c>
      <c r="I847" s="14">
        <f>INDEX(Variables!$C$5:$C$205,MATCH($A847,Variables!$A$5:$A$205,0))</f>
        <v/>
      </c>
      <c r="J847" s="14">
        <f>INDEX(Variables!$E$5:$E$205,MATCH($A847,Variables!$A$5:$A$205,0))</f>
        <v/>
      </c>
      <c r="K847" s="11">
        <f>LOWER(Settings!$C$4)&amp;".mit."&amp;$A847&amp;IF($C847="","","."&amp;$C847&amp;"."&amp;$B847)&amp;IF(INDEX(Variables!$D$5:$D$205,MATCH($A847,Variables!$A$5:$A$205,0))="","","."&amp;INDEX(Variables!$D$5:$D$205,MATCH($A847,Variables!$A$5:$A$205,0)))&amp;"."&amp;K$5</f>
        <v/>
      </c>
      <c r="L847" s="38">
        <f>L820+L829+L838</f>
        <v/>
      </c>
      <c r="M847" s="37">
        <f>M820+M829+M838</f>
        <v/>
      </c>
      <c r="N847" s="37">
        <f>N820+N829+N838</f>
        <v/>
      </c>
      <c r="O847" s="37">
        <f>O820+O829+O838</f>
        <v/>
      </c>
      <c r="P847" s="37">
        <f>P820+P829+P838</f>
        <v/>
      </c>
      <c r="Q847" s="37">
        <f>Q820+Q829+Q838</f>
        <v/>
      </c>
      <c r="R847" s="37">
        <f>R820+R829+R838</f>
        <v/>
      </c>
      <c r="S847" s="37">
        <f>S820+S829+S838</f>
        <v/>
      </c>
      <c r="T847" s="37">
        <f>T820+T829+T838</f>
        <v/>
      </c>
      <c r="U847" s="37">
        <f>U820+U829+U838</f>
        <v/>
      </c>
      <c r="V847" s="37">
        <f>V820+V829+V838</f>
        <v/>
      </c>
      <c r="W847" s="37">
        <f>W820+W829+W838</f>
        <v/>
      </c>
      <c r="X847" s="37">
        <f>X820+X829+X838</f>
        <v/>
      </c>
      <c r="Y847" s="37">
        <f>Y820+Y829+Y838</f>
        <v/>
      </c>
      <c r="Z847" s="37">
        <f>Z820+Z829+Z838</f>
        <v/>
      </c>
      <c r="AA847" s="37">
        <f>AA820+AA829+AA838</f>
        <v/>
      </c>
      <c r="AB847" s="37">
        <f>AB820+AB829+AB838</f>
        <v/>
      </c>
      <c r="AC847" s="37">
        <f>AC820+AC829+AC838</f>
        <v/>
      </c>
      <c r="AD847" s="40">
        <f>NEWPOLICY(AD820,AD829,AD838)</f>
        <v/>
      </c>
      <c r="AF847" s="11">
        <f>LOWER(Settings!$C$4)&amp;".mit."&amp;$A847&amp;IF($C847="","","."&amp;$C847&amp;"."&amp;$B847)&amp;IF(INDEX(Variables!$D$5:$D$205,MATCH($A847,Variables!$A$5:$A$205,0))="","","."&amp;INDEX(Variables!$D$5:$D$205,MATCH($A847,Variables!$A$5:$A$205,0)))&amp;"."&amp;AF$5</f>
        <v/>
      </c>
      <c r="AG847" s="38">
        <f>AG820+AG829+AG838</f>
        <v/>
      </c>
      <c r="AH847" s="37">
        <f>AH820+AH829+AH838</f>
        <v/>
      </c>
      <c r="AI847" s="37">
        <f>AI820+AI829+AI838</f>
        <v/>
      </c>
      <c r="AJ847" s="37">
        <f>AJ820+AJ829+AJ838</f>
        <v/>
      </c>
      <c r="AK847" s="37">
        <f>AK820+AK829+AK838</f>
        <v/>
      </c>
      <c r="AL847" s="37">
        <f>AL820+AL829+AL838</f>
        <v/>
      </c>
      <c r="AM847" s="37">
        <f>AM820+AM829+AM838</f>
        <v/>
      </c>
      <c r="AN847" s="37">
        <f>AN820+AN829+AN838</f>
        <v/>
      </c>
      <c r="AO847" s="37">
        <f>AO820+AO829+AO838</f>
        <v/>
      </c>
      <c r="AP847" s="37">
        <f>AP820+AP829+AP838</f>
        <v/>
      </c>
      <c r="AQ847" s="37">
        <f>AQ820+AQ829+AQ838</f>
        <v/>
      </c>
      <c r="AR847" s="37">
        <f>AR820+AR829+AR838</f>
        <v/>
      </c>
      <c r="AS847" s="37">
        <f>AS820+AS829+AS838</f>
        <v/>
      </c>
      <c r="AT847" s="37">
        <f>AT820+AT829+AT838</f>
        <v/>
      </c>
      <c r="AU847" s="37">
        <f>AU820+AU829+AU838</f>
        <v/>
      </c>
      <c r="AV847" s="37">
        <f>AV820+AV829+AV838</f>
        <v/>
      </c>
      <c r="AW847" s="37">
        <f>AW820+AW829+AW838</f>
        <v/>
      </c>
      <c r="AX847" s="37">
        <f>AX820+AX829+AX838</f>
        <v/>
      </c>
      <c r="AY847" s="40">
        <f>NEWPOLICY(AY820,AY829,AY838)</f>
        <v/>
      </c>
    </row>
    <row r="848" hidden="1" outlineLevel="2">
      <c r="A848" s="14" t="inlineStr">
        <is>
          <t>nce</t>
        </is>
      </c>
      <c r="B848" s="14" t="inlineStr">
        <is>
          <t>die</t>
        </is>
      </c>
      <c r="C848" s="14" t="inlineStr">
        <is>
          <t>nav</t>
        </is>
      </c>
      <c r="D848" s="36" t="n"/>
      <c r="E848" s="36" t="n"/>
      <c r="F848" s="36" t="n"/>
      <c r="G848" s="36" t="n"/>
      <c r="H848" s="14">
        <f>INDEX(Variables!$B$5:$B$205,MATCH($A848,Variables!$A$5:$A$205,0))&amp;IF($C848="",""," | "&amp;INDEX(Mapping!$B$5:$B$26,MATCH($C848,Mapping!$A$5:$A$26,0))&amp;" | "&amp;INDEX(Mapping!$B$30:$B$46,MATCH($B848,Mapping!$A$30:$A$46,0)))</f>
        <v/>
      </c>
      <c r="I848" s="14">
        <f>INDEX(Variables!$C$5:$C$205,MATCH($A848,Variables!$A$5:$A$205,0))</f>
        <v/>
      </c>
      <c r="J848" s="14">
        <f>INDEX(Variables!$E$5:$E$205,MATCH($A848,Variables!$A$5:$A$205,0))</f>
        <v/>
      </c>
      <c r="K848" s="11">
        <f>LOWER(Settings!$C$4)&amp;".mit."&amp;$A848&amp;IF($C848="","","."&amp;$C848&amp;"."&amp;$B848)&amp;IF(INDEX(Variables!$D$5:$D$205,MATCH($A848,Variables!$A$5:$A$205,0))="","","."&amp;INDEX(Variables!$D$5:$D$205,MATCH($A848,Variables!$A$5:$A$205,0)))&amp;"."&amp;K$5</f>
        <v/>
      </c>
      <c r="L848" s="38">
        <f>L821+L830+L839</f>
        <v/>
      </c>
      <c r="M848" s="37">
        <f>M821+M830+M839</f>
        <v/>
      </c>
      <c r="N848" s="37">
        <f>N821+N830+N839</f>
        <v/>
      </c>
      <c r="O848" s="37">
        <f>O821+O830+O839</f>
        <v/>
      </c>
      <c r="P848" s="37">
        <f>P821+P830+P839</f>
        <v/>
      </c>
      <c r="Q848" s="37">
        <f>Q821+Q830+Q839</f>
        <v/>
      </c>
      <c r="R848" s="37">
        <f>R821+R830+R839</f>
        <v/>
      </c>
      <c r="S848" s="37">
        <f>S821+S830+S839</f>
        <v/>
      </c>
      <c r="T848" s="37">
        <f>T821+T830+T839</f>
        <v/>
      </c>
      <c r="U848" s="37">
        <f>U821+U830+U839</f>
        <v/>
      </c>
      <c r="V848" s="37">
        <f>V821+V830+V839</f>
        <v/>
      </c>
      <c r="W848" s="37">
        <f>W821+W830+W839</f>
        <v/>
      </c>
      <c r="X848" s="37">
        <f>X821+X830+X839</f>
        <v/>
      </c>
      <c r="Y848" s="37">
        <f>Y821+Y830+Y839</f>
        <v/>
      </c>
      <c r="Z848" s="37">
        <f>Z821+Z830+Z839</f>
        <v/>
      </c>
      <c r="AA848" s="37">
        <f>AA821+AA830+AA839</f>
        <v/>
      </c>
      <c r="AB848" s="37">
        <f>AB821+AB830+AB839</f>
        <v/>
      </c>
      <c r="AC848" s="37">
        <f>AC821+AC830+AC839</f>
        <v/>
      </c>
      <c r="AD848" s="40">
        <f>NEWPOLICY(AD821,AD830,AD839)</f>
        <v/>
      </c>
      <c r="AF848" s="11">
        <f>LOWER(Settings!$C$4)&amp;".mit."&amp;$A848&amp;IF($C848="","","."&amp;$C848&amp;"."&amp;$B848)&amp;IF(INDEX(Variables!$D$5:$D$205,MATCH($A848,Variables!$A$5:$A$205,0))="","","."&amp;INDEX(Variables!$D$5:$D$205,MATCH($A848,Variables!$A$5:$A$205,0)))&amp;"."&amp;AF$5</f>
        <v/>
      </c>
      <c r="AG848" s="38">
        <f>AG821+AG830+AG839</f>
        <v/>
      </c>
      <c r="AH848" s="37">
        <f>AH821+AH830+AH839</f>
        <v/>
      </c>
      <c r="AI848" s="37">
        <f>AI821+AI830+AI839</f>
        <v/>
      </c>
      <c r="AJ848" s="37">
        <f>AJ821+AJ830+AJ839</f>
        <v/>
      </c>
      <c r="AK848" s="37">
        <f>AK821+AK830+AK839</f>
        <v/>
      </c>
      <c r="AL848" s="37">
        <f>AL821+AL830+AL839</f>
        <v/>
      </c>
      <c r="AM848" s="37">
        <f>AM821+AM830+AM839</f>
        <v/>
      </c>
      <c r="AN848" s="37">
        <f>AN821+AN830+AN839</f>
        <v/>
      </c>
      <c r="AO848" s="37">
        <f>AO821+AO830+AO839</f>
        <v/>
      </c>
      <c r="AP848" s="37">
        <f>AP821+AP830+AP839</f>
        <v/>
      </c>
      <c r="AQ848" s="37">
        <f>AQ821+AQ830+AQ839</f>
        <v/>
      </c>
      <c r="AR848" s="37">
        <f>AR821+AR830+AR839</f>
        <v/>
      </c>
      <c r="AS848" s="37">
        <f>AS821+AS830+AS839</f>
        <v/>
      </c>
      <c r="AT848" s="37">
        <f>AT821+AT830+AT839</f>
        <v/>
      </c>
      <c r="AU848" s="37">
        <f>AU821+AU830+AU839</f>
        <v/>
      </c>
      <c r="AV848" s="37">
        <f>AV821+AV830+AV839</f>
        <v/>
      </c>
      <c r="AW848" s="37">
        <f>AW821+AW830+AW839</f>
        <v/>
      </c>
      <c r="AX848" s="37">
        <f>AX821+AX830+AX839</f>
        <v/>
      </c>
      <c r="AY848" s="40">
        <f>NEWPOLICY(AY821,AY830,AY839)</f>
        <v/>
      </c>
    </row>
    <row r="849" hidden="1" outlineLevel="2">
      <c r="A849" s="14" t="inlineStr">
        <is>
          <t>nce</t>
        </is>
      </c>
      <c r="B849" s="14" t="inlineStr">
        <is>
          <t>lpg</t>
        </is>
      </c>
      <c r="C849" s="14" t="inlineStr">
        <is>
          <t>nav</t>
        </is>
      </c>
      <c r="D849" s="36" t="n"/>
      <c r="E849" s="36" t="n"/>
      <c r="F849" s="36" t="n"/>
      <c r="G849" s="36" t="n"/>
      <c r="H849" s="14">
        <f>INDEX(Variables!$B$5:$B$205,MATCH($A849,Variables!$A$5:$A$205,0))&amp;IF($C849="",""," | "&amp;INDEX(Mapping!$B$5:$B$26,MATCH($C849,Mapping!$A$5:$A$26,0))&amp;" | "&amp;INDEX(Mapping!$B$30:$B$46,MATCH($B849,Mapping!$A$30:$A$46,0)))</f>
        <v/>
      </c>
      <c r="I849" s="14">
        <f>INDEX(Variables!$C$5:$C$205,MATCH($A849,Variables!$A$5:$A$205,0))</f>
        <v/>
      </c>
      <c r="J849" s="14">
        <f>INDEX(Variables!$E$5:$E$205,MATCH($A849,Variables!$A$5:$A$205,0))</f>
        <v/>
      </c>
      <c r="K849" s="11">
        <f>LOWER(Settings!$C$4)&amp;".mit."&amp;$A849&amp;IF($C849="","","."&amp;$C849&amp;"."&amp;$B849)&amp;IF(INDEX(Variables!$D$5:$D$205,MATCH($A849,Variables!$A$5:$A$205,0))="","","."&amp;INDEX(Variables!$D$5:$D$205,MATCH($A849,Variables!$A$5:$A$205,0)))&amp;"."&amp;K$5</f>
        <v/>
      </c>
      <c r="L849" s="38">
        <f>L822+L831+L840</f>
        <v/>
      </c>
      <c r="M849" s="37">
        <f>M822+M831+M840</f>
        <v/>
      </c>
      <c r="N849" s="37">
        <f>N822+N831+N840</f>
        <v/>
      </c>
      <c r="O849" s="37">
        <f>O822+O831+O840</f>
        <v/>
      </c>
      <c r="P849" s="37">
        <f>P822+P831+P840</f>
        <v/>
      </c>
      <c r="Q849" s="37">
        <f>Q822+Q831+Q840</f>
        <v/>
      </c>
      <c r="R849" s="37">
        <f>R822+R831+R840</f>
        <v/>
      </c>
      <c r="S849" s="37">
        <f>S822+S831+S840</f>
        <v/>
      </c>
      <c r="T849" s="37">
        <f>T822+T831+T840</f>
        <v/>
      </c>
      <c r="U849" s="37">
        <f>U822+U831+U840</f>
        <v/>
      </c>
      <c r="V849" s="37">
        <f>V822+V831+V840</f>
        <v/>
      </c>
      <c r="W849" s="37">
        <f>W822+W831+W840</f>
        <v/>
      </c>
      <c r="X849" s="37">
        <f>X822+X831+X840</f>
        <v/>
      </c>
      <c r="Y849" s="37">
        <f>Y822+Y831+Y840</f>
        <v/>
      </c>
      <c r="Z849" s="37">
        <f>Z822+Z831+Z840</f>
        <v/>
      </c>
      <c r="AA849" s="37">
        <f>AA822+AA831+AA840</f>
        <v/>
      </c>
      <c r="AB849" s="37">
        <f>AB822+AB831+AB840</f>
        <v/>
      </c>
      <c r="AC849" s="37">
        <f>AC822+AC831+AC840</f>
        <v/>
      </c>
      <c r="AD849" s="40">
        <f>NEWPOLICY(AD822,AD831,AD840)</f>
        <v/>
      </c>
      <c r="AF849" s="11">
        <f>LOWER(Settings!$C$4)&amp;".mit."&amp;$A849&amp;IF($C849="","","."&amp;$C849&amp;"."&amp;$B849)&amp;IF(INDEX(Variables!$D$5:$D$205,MATCH($A849,Variables!$A$5:$A$205,0))="","","."&amp;INDEX(Variables!$D$5:$D$205,MATCH($A849,Variables!$A$5:$A$205,0)))&amp;"."&amp;AF$5</f>
        <v/>
      </c>
      <c r="AG849" s="38">
        <f>AG822+AG831+AG840</f>
        <v/>
      </c>
      <c r="AH849" s="37">
        <f>AH822+AH831+AH840</f>
        <v/>
      </c>
      <c r="AI849" s="37">
        <f>AI822+AI831+AI840</f>
        <v/>
      </c>
      <c r="AJ849" s="37">
        <f>AJ822+AJ831+AJ840</f>
        <v/>
      </c>
      <c r="AK849" s="37">
        <f>AK822+AK831+AK840</f>
        <v/>
      </c>
      <c r="AL849" s="37">
        <f>AL822+AL831+AL840</f>
        <v/>
      </c>
      <c r="AM849" s="37">
        <f>AM822+AM831+AM840</f>
        <v/>
      </c>
      <c r="AN849" s="37">
        <f>AN822+AN831+AN840</f>
        <v/>
      </c>
      <c r="AO849" s="37">
        <f>AO822+AO831+AO840</f>
        <v/>
      </c>
      <c r="AP849" s="37">
        <f>AP822+AP831+AP840</f>
        <v/>
      </c>
      <c r="AQ849" s="37">
        <f>AQ822+AQ831+AQ840</f>
        <v/>
      </c>
      <c r="AR849" s="37">
        <f>AR822+AR831+AR840</f>
        <v/>
      </c>
      <c r="AS849" s="37">
        <f>AS822+AS831+AS840</f>
        <v/>
      </c>
      <c r="AT849" s="37">
        <f>AT822+AT831+AT840</f>
        <v/>
      </c>
      <c r="AU849" s="37">
        <f>AU822+AU831+AU840</f>
        <v/>
      </c>
      <c r="AV849" s="37">
        <f>AV822+AV831+AV840</f>
        <v/>
      </c>
      <c r="AW849" s="37">
        <f>AW822+AW831+AW840</f>
        <v/>
      </c>
      <c r="AX849" s="37">
        <f>AX822+AX831+AX840</f>
        <v/>
      </c>
      <c r="AY849" s="40">
        <f>NEWPOLICY(AY822,AY831,AY840)</f>
        <v/>
      </c>
    </row>
    <row r="850" hidden="1" outlineLevel="2">
      <c r="A850" s="14" t="inlineStr">
        <is>
          <t>nce</t>
        </is>
      </c>
      <c r="B850" s="14" t="inlineStr">
        <is>
          <t>ker</t>
        </is>
      </c>
      <c r="C850" s="14" t="inlineStr">
        <is>
          <t>nav</t>
        </is>
      </c>
      <c r="D850" s="36" t="n"/>
      <c r="E850" s="36" t="n"/>
      <c r="F850" s="36" t="n"/>
      <c r="G850" s="36" t="n"/>
      <c r="H850" s="14">
        <f>INDEX(Variables!$B$5:$B$205,MATCH($A850,Variables!$A$5:$A$205,0))&amp;IF($C850="",""," | "&amp;INDEX(Mapping!$B$5:$B$26,MATCH($C850,Mapping!$A$5:$A$26,0))&amp;" | "&amp;INDEX(Mapping!$B$30:$B$46,MATCH($B850,Mapping!$A$30:$A$46,0)))</f>
        <v/>
      </c>
      <c r="I850" s="14">
        <f>INDEX(Variables!$C$5:$C$205,MATCH($A850,Variables!$A$5:$A$205,0))</f>
        <v/>
      </c>
      <c r="J850" s="14">
        <f>INDEX(Variables!$E$5:$E$205,MATCH($A850,Variables!$A$5:$A$205,0))</f>
        <v/>
      </c>
      <c r="K850" s="11">
        <f>LOWER(Settings!$C$4)&amp;".mit."&amp;$A850&amp;IF($C850="","","."&amp;$C850&amp;"."&amp;$B850)&amp;IF(INDEX(Variables!$D$5:$D$205,MATCH($A850,Variables!$A$5:$A$205,0))="","","."&amp;INDEX(Variables!$D$5:$D$205,MATCH($A850,Variables!$A$5:$A$205,0)))&amp;"."&amp;K$5</f>
        <v/>
      </c>
      <c r="L850" s="38">
        <f>L823+L832+L841</f>
        <v/>
      </c>
      <c r="M850" s="37">
        <f>M823+M832+M841</f>
        <v/>
      </c>
      <c r="N850" s="37">
        <f>N823+N832+N841</f>
        <v/>
      </c>
      <c r="O850" s="37">
        <f>O823+O832+O841</f>
        <v/>
      </c>
      <c r="P850" s="37">
        <f>P823+P832+P841</f>
        <v/>
      </c>
      <c r="Q850" s="37">
        <f>Q823+Q832+Q841</f>
        <v/>
      </c>
      <c r="R850" s="37">
        <f>R823+R832+R841</f>
        <v/>
      </c>
      <c r="S850" s="37">
        <f>S823+S832+S841</f>
        <v/>
      </c>
      <c r="T850" s="37">
        <f>T823+T832+T841</f>
        <v/>
      </c>
      <c r="U850" s="37">
        <f>U823+U832+U841</f>
        <v/>
      </c>
      <c r="V850" s="37">
        <f>V823+V832+V841</f>
        <v/>
      </c>
      <c r="W850" s="37">
        <f>W823+W832+W841</f>
        <v/>
      </c>
      <c r="X850" s="37">
        <f>X823+X832+X841</f>
        <v/>
      </c>
      <c r="Y850" s="37">
        <f>Y823+Y832+Y841</f>
        <v/>
      </c>
      <c r="Z850" s="37">
        <f>Z823+Z832+Z841</f>
        <v/>
      </c>
      <c r="AA850" s="37">
        <f>AA823+AA832+AA841</f>
        <v/>
      </c>
      <c r="AB850" s="37">
        <f>AB823+AB832+AB841</f>
        <v/>
      </c>
      <c r="AC850" s="37">
        <f>AC823+AC832+AC841</f>
        <v/>
      </c>
      <c r="AD850" s="40">
        <f>NEWPOLICY(AD823,AD832,AD841)</f>
        <v/>
      </c>
      <c r="AF850" s="11">
        <f>LOWER(Settings!$C$4)&amp;".mit."&amp;$A850&amp;IF($C850="","","."&amp;$C850&amp;"."&amp;$B850)&amp;IF(INDEX(Variables!$D$5:$D$205,MATCH($A850,Variables!$A$5:$A$205,0))="","","."&amp;INDEX(Variables!$D$5:$D$205,MATCH($A850,Variables!$A$5:$A$205,0)))&amp;"."&amp;AF$5</f>
        <v/>
      </c>
      <c r="AG850" s="38">
        <f>AG823+AG832+AG841</f>
        <v/>
      </c>
      <c r="AH850" s="37">
        <f>AH823+AH832+AH841</f>
        <v/>
      </c>
      <c r="AI850" s="37">
        <f>AI823+AI832+AI841</f>
        <v/>
      </c>
      <c r="AJ850" s="37">
        <f>AJ823+AJ832+AJ841</f>
        <v/>
      </c>
      <c r="AK850" s="37">
        <f>AK823+AK832+AK841</f>
        <v/>
      </c>
      <c r="AL850" s="37">
        <f>AL823+AL832+AL841</f>
        <v/>
      </c>
      <c r="AM850" s="37">
        <f>AM823+AM832+AM841</f>
        <v/>
      </c>
      <c r="AN850" s="37">
        <f>AN823+AN832+AN841</f>
        <v/>
      </c>
      <c r="AO850" s="37">
        <f>AO823+AO832+AO841</f>
        <v/>
      </c>
      <c r="AP850" s="37">
        <f>AP823+AP832+AP841</f>
        <v/>
      </c>
      <c r="AQ850" s="37">
        <f>AQ823+AQ832+AQ841</f>
        <v/>
      </c>
      <c r="AR850" s="37">
        <f>AR823+AR832+AR841</f>
        <v/>
      </c>
      <c r="AS850" s="37">
        <f>AS823+AS832+AS841</f>
        <v/>
      </c>
      <c r="AT850" s="37">
        <f>AT823+AT832+AT841</f>
        <v/>
      </c>
      <c r="AU850" s="37">
        <f>AU823+AU832+AU841</f>
        <v/>
      </c>
      <c r="AV850" s="37">
        <f>AV823+AV832+AV841</f>
        <v/>
      </c>
      <c r="AW850" s="37">
        <f>AW823+AW832+AW841</f>
        <v/>
      </c>
      <c r="AX850" s="37">
        <f>AX823+AX832+AX841</f>
        <v/>
      </c>
      <c r="AY850" s="40">
        <f>NEWPOLICY(AY823,AY832,AY841)</f>
        <v/>
      </c>
    </row>
    <row r="851" hidden="1" outlineLevel="2">
      <c r="A851" s="14" t="inlineStr">
        <is>
          <t>nce</t>
        </is>
      </c>
      <c r="B851" s="14" t="inlineStr">
        <is>
          <t>oop</t>
        </is>
      </c>
      <c r="C851" s="14" t="inlineStr">
        <is>
          <t>nav</t>
        </is>
      </c>
      <c r="D851" s="36" t="n"/>
      <c r="E851" s="36" t="n"/>
      <c r="F851" s="36" t="n"/>
      <c r="G851" s="36" t="n"/>
      <c r="H851" s="14">
        <f>INDEX(Variables!$B$5:$B$205,MATCH($A851,Variables!$A$5:$A$205,0))&amp;IF($C851="",""," | "&amp;INDEX(Mapping!$B$5:$B$26,MATCH($C851,Mapping!$A$5:$A$26,0))&amp;" | "&amp;INDEX(Mapping!$B$30:$B$46,MATCH($B851,Mapping!$A$30:$A$46,0)))</f>
        <v/>
      </c>
      <c r="I851" s="14">
        <f>INDEX(Variables!$C$5:$C$205,MATCH($A851,Variables!$A$5:$A$205,0))</f>
        <v/>
      </c>
      <c r="J851" s="14">
        <f>INDEX(Variables!$E$5:$E$205,MATCH($A851,Variables!$A$5:$A$205,0))</f>
        <v/>
      </c>
      <c r="K851" s="11">
        <f>LOWER(Settings!$C$4)&amp;".mit."&amp;$A851&amp;IF($C851="","","."&amp;$C851&amp;"."&amp;$B851)&amp;IF(INDEX(Variables!$D$5:$D$205,MATCH($A851,Variables!$A$5:$A$205,0))="","","."&amp;INDEX(Variables!$D$5:$D$205,MATCH($A851,Variables!$A$5:$A$205,0)))&amp;"."&amp;K$5</f>
        <v/>
      </c>
      <c r="L851" s="38">
        <f>L824+L833+L842</f>
        <v/>
      </c>
      <c r="M851" s="37">
        <f>M824+M833+M842</f>
        <v/>
      </c>
      <c r="N851" s="37">
        <f>N824+N833+N842</f>
        <v/>
      </c>
      <c r="O851" s="37">
        <f>O824+O833+O842</f>
        <v/>
      </c>
      <c r="P851" s="37">
        <f>P824+P833+P842</f>
        <v/>
      </c>
      <c r="Q851" s="37">
        <f>Q824+Q833+Q842</f>
        <v/>
      </c>
      <c r="R851" s="37">
        <f>R824+R833+R842</f>
        <v/>
      </c>
      <c r="S851" s="37">
        <f>S824+S833+S842</f>
        <v/>
      </c>
      <c r="T851" s="37">
        <f>T824+T833+T842</f>
        <v/>
      </c>
      <c r="U851" s="37">
        <f>U824+U833+U842</f>
        <v/>
      </c>
      <c r="V851" s="37">
        <f>V824+V833+V842</f>
        <v/>
      </c>
      <c r="W851" s="37">
        <f>W824+W833+W842</f>
        <v/>
      </c>
      <c r="X851" s="37">
        <f>X824+X833+X842</f>
        <v/>
      </c>
      <c r="Y851" s="37">
        <f>Y824+Y833+Y842</f>
        <v/>
      </c>
      <c r="Z851" s="37">
        <f>Z824+Z833+Z842</f>
        <v/>
      </c>
      <c r="AA851" s="37">
        <f>AA824+AA833+AA842</f>
        <v/>
      </c>
      <c r="AB851" s="37">
        <f>AB824+AB833+AB842</f>
        <v/>
      </c>
      <c r="AC851" s="37">
        <f>AC824+AC833+AC842</f>
        <v/>
      </c>
      <c r="AD851" s="40">
        <f>NEWPOLICY(AD824,AD833,AD842)</f>
        <v/>
      </c>
      <c r="AF851" s="11">
        <f>LOWER(Settings!$C$4)&amp;".mit."&amp;$A851&amp;IF($C851="","","."&amp;$C851&amp;"."&amp;$B851)&amp;IF(INDEX(Variables!$D$5:$D$205,MATCH($A851,Variables!$A$5:$A$205,0))="","","."&amp;INDEX(Variables!$D$5:$D$205,MATCH($A851,Variables!$A$5:$A$205,0)))&amp;"."&amp;AF$5</f>
        <v/>
      </c>
      <c r="AG851" s="38">
        <f>AG824+AG833+AG842</f>
        <v/>
      </c>
      <c r="AH851" s="37">
        <f>AH824+AH833+AH842</f>
        <v/>
      </c>
      <c r="AI851" s="37">
        <f>AI824+AI833+AI842</f>
        <v/>
      </c>
      <c r="AJ851" s="37">
        <f>AJ824+AJ833+AJ842</f>
        <v/>
      </c>
      <c r="AK851" s="37">
        <f>AK824+AK833+AK842</f>
        <v/>
      </c>
      <c r="AL851" s="37">
        <f>AL824+AL833+AL842</f>
        <v/>
      </c>
      <c r="AM851" s="37">
        <f>AM824+AM833+AM842</f>
        <v/>
      </c>
      <c r="AN851" s="37">
        <f>AN824+AN833+AN842</f>
        <v/>
      </c>
      <c r="AO851" s="37">
        <f>AO824+AO833+AO842</f>
        <v/>
      </c>
      <c r="AP851" s="37">
        <f>AP824+AP833+AP842</f>
        <v/>
      </c>
      <c r="AQ851" s="37">
        <f>AQ824+AQ833+AQ842</f>
        <v/>
      </c>
      <c r="AR851" s="37">
        <f>AR824+AR833+AR842</f>
        <v/>
      </c>
      <c r="AS851" s="37">
        <f>AS824+AS833+AS842</f>
        <v/>
      </c>
      <c r="AT851" s="37">
        <f>AT824+AT833+AT842</f>
        <v/>
      </c>
      <c r="AU851" s="37">
        <f>AU824+AU833+AU842</f>
        <v/>
      </c>
      <c r="AV851" s="37">
        <f>AV824+AV833+AV842</f>
        <v/>
      </c>
      <c r="AW851" s="37">
        <f>AW824+AW833+AW842</f>
        <v/>
      </c>
      <c r="AX851" s="37">
        <f>AX824+AX833+AX842</f>
        <v/>
      </c>
      <c r="AY851" s="40">
        <f>NEWPOLICY(AY824,AY833,AY842)</f>
        <v/>
      </c>
    </row>
    <row r="852" hidden="1" outlineLevel="2">
      <c r="A852" s="14" t="inlineStr">
        <is>
          <t>nce</t>
        </is>
      </c>
      <c r="B852" s="14" t="inlineStr">
        <is>
          <t>bio</t>
        </is>
      </c>
      <c r="C852" s="14" t="inlineStr">
        <is>
          <t>nav</t>
        </is>
      </c>
      <c r="D852" s="36" t="n"/>
      <c r="E852" s="36" t="n"/>
      <c r="F852" s="36" t="n"/>
      <c r="G852" s="36" t="n"/>
      <c r="H852" s="14">
        <f>INDEX(Variables!$B$5:$B$205,MATCH($A852,Variables!$A$5:$A$205,0))&amp;IF($C852="",""," | "&amp;INDEX(Mapping!$B$5:$B$26,MATCH($C852,Mapping!$A$5:$A$26,0))&amp;" | "&amp;INDEX(Mapping!$B$30:$B$46,MATCH($B852,Mapping!$A$30:$A$46,0)))</f>
        <v/>
      </c>
      <c r="I852" s="14">
        <f>INDEX(Variables!$C$5:$C$205,MATCH($A852,Variables!$A$5:$A$205,0))</f>
        <v/>
      </c>
      <c r="J852" s="14">
        <f>INDEX(Variables!$E$5:$E$205,MATCH($A852,Variables!$A$5:$A$205,0))</f>
        <v/>
      </c>
      <c r="K852" s="11">
        <f>LOWER(Settings!$C$4)&amp;".mit."&amp;$A852&amp;IF($C852="","","."&amp;$C852&amp;"."&amp;$B852)&amp;IF(INDEX(Variables!$D$5:$D$205,MATCH($A852,Variables!$A$5:$A$205,0))="","","."&amp;INDEX(Variables!$D$5:$D$205,MATCH($A852,Variables!$A$5:$A$205,0)))&amp;"."&amp;K$5</f>
        <v/>
      </c>
      <c r="L852" s="38">
        <f>L825+L834+L843</f>
        <v/>
      </c>
      <c r="M852" s="37">
        <f>M825+M834+M843</f>
        <v/>
      </c>
      <c r="N852" s="37">
        <f>N825+N834+N843</f>
        <v/>
      </c>
      <c r="O852" s="37">
        <f>O825+O834+O843</f>
        <v/>
      </c>
      <c r="P852" s="37">
        <f>P825+P834+P843</f>
        <v/>
      </c>
      <c r="Q852" s="37">
        <f>Q825+Q834+Q843</f>
        <v/>
      </c>
      <c r="R852" s="37">
        <f>R825+R834+R843</f>
        <v/>
      </c>
      <c r="S852" s="37">
        <f>S825+S834+S843</f>
        <v/>
      </c>
      <c r="T852" s="37">
        <f>T825+T834+T843</f>
        <v/>
      </c>
      <c r="U852" s="37">
        <f>U825+U834+U843</f>
        <v/>
      </c>
      <c r="V852" s="37">
        <f>V825+V834+V843</f>
        <v/>
      </c>
      <c r="W852" s="37">
        <f>W825+W834+W843</f>
        <v/>
      </c>
      <c r="X852" s="37">
        <f>X825+X834+X843</f>
        <v/>
      </c>
      <c r="Y852" s="37">
        <f>Y825+Y834+Y843</f>
        <v/>
      </c>
      <c r="Z852" s="37">
        <f>Z825+Z834+Z843</f>
        <v/>
      </c>
      <c r="AA852" s="37">
        <f>AA825+AA834+AA843</f>
        <v/>
      </c>
      <c r="AB852" s="37">
        <f>AB825+AB834+AB843</f>
        <v/>
      </c>
      <c r="AC852" s="37">
        <f>AC825+AC834+AC843</f>
        <v/>
      </c>
      <c r="AD852" s="40">
        <f>NEWPOLICY(AD825,AD834,AD843)</f>
        <v/>
      </c>
      <c r="AF852" s="11">
        <f>LOWER(Settings!$C$4)&amp;".mit."&amp;$A852&amp;IF($C852="","","."&amp;$C852&amp;"."&amp;$B852)&amp;IF(INDEX(Variables!$D$5:$D$205,MATCH($A852,Variables!$A$5:$A$205,0))="","","."&amp;INDEX(Variables!$D$5:$D$205,MATCH($A852,Variables!$A$5:$A$205,0)))&amp;"."&amp;AF$5</f>
        <v/>
      </c>
      <c r="AG852" s="38">
        <f>AG825+AG834+AG843</f>
        <v/>
      </c>
      <c r="AH852" s="37">
        <f>AH825+AH834+AH843</f>
        <v/>
      </c>
      <c r="AI852" s="37">
        <f>AI825+AI834+AI843</f>
        <v/>
      </c>
      <c r="AJ852" s="37">
        <f>AJ825+AJ834+AJ843</f>
        <v/>
      </c>
      <c r="AK852" s="37">
        <f>AK825+AK834+AK843</f>
        <v/>
      </c>
      <c r="AL852" s="37">
        <f>AL825+AL834+AL843</f>
        <v/>
      </c>
      <c r="AM852" s="37">
        <f>AM825+AM834+AM843</f>
        <v/>
      </c>
      <c r="AN852" s="37">
        <f>AN825+AN834+AN843</f>
        <v/>
      </c>
      <c r="AO852" s="37">
        <f>AO825+AO834+AO843</f>
        <v/>
      </c>
      <c r="AP852" s="37">
        <f>AP825+AP834+AP843</f>
        <v/>
      </c>
      <c r="AQ852" s="37">
        <f>AQ825+AQ834+AQ843</f>
        <v/>
      </c>
      <c r="AR852" s="37">
        <f>AR825+AR834+AR843</f>
        <v/>
      </c>
      <c r="AS852" s="37">
        <f>AS825+AS834+AS843</f>
        <v/>
      </c>
      <c r="AT852" s="37">
        <f>AT825+AT834+AT843</f>
        <v/>
      </c>
      <c r="AU852" s="37">
        <f>AU825+AU834+AU843</f>
        <v/>
      </c>
      <c r="AV852" s="37">
        <f>AV825+AV834+AV843</f>
        <v/>
      </c>
      <c r="AW852" s="37">
        <f>AW825+AW834+AW843</f>
        <v/>
      </c>
      <c r="AX852" s="37">
        <f>AX825+AX834+AX843</f>
        <v/>
      </c>
      <c r="AY852" s="40">
        <f>NEWPOLICY(AY825,AY834,AY843)</f>
        <v/>
      </c>
    </row>
    <row r="853" hidden="1" outlineLevel="2"/>
    <row r="854" hidden="1" outlineLevel="2">
      <c r="A854" s="14" t="inlineStr">
        <is>
          <t>atp</t>
        </is>
      </c>
      <c r="B854" s="14" t="inlineStr">
        <is>
          <t>coa</t>
        </is>
      </c>
      <c r="C854" s="14" t="inlineStr">
        <is>
          <t>nav</t>
        </is>
      </c>
      <c r="D854" s="37">
        <f>INDEX(Inputs!$R$5:$R$132,MATCH($B854&amp;"|"&amp;$C854,Inputs!$A$5:$A$132,0))</f>
        <v/>
      </c>
      <c r="E854" s="37">
        <f>INDEX(Inputs!$S$5:$S$132,MATCH($B854&amp;"|"&amp;$C854,Inputs!$A$5:$A$132,0))</f>
        <v/>
      </c>
      <c r="F854" s="36" t="n"/>
      <c r="G854" s="36" t="n"/>
      <c r="H854" s="14">
        <f>INDEX(Variables!$B$5:$B$205,MATCH($A854,Variables!$A$5:$A$205,0))&amp;IF($C854="",""," | "&amp;INDEX(Mapping!$B$5:$B$26,MATCH($C854,Mapping!$A$5:$A$26,0))&amp;" | "&amp;INDEX(Mapping!$B$30:$B$46,MATCH($B854,Mapping!$A$30:$A$46,0)))</f>
        <v/>
      </c>
      <c r="I854" s="14">
        <f>INDEX(Variables!$C$5:$C$205,MATCH($A854,Variables!$A$5:$A$205,0))</f>
        <v/>
      </c>
      <c r="J854" s="14">
        <f>INDEX(Variables!$E$5:$E$205,MATCH($A854,Variables!$A$5:$A$205,0))</f>
        <v/>
      </c>
      <c r="K854" s="11">
        <f>LOWER(Settings!$C$4)&amp;".mit."&amp;$A854&amp;IF($C854="","","."&amp;$C854&amp;"."&amp;$B854)&amp;IF(INDEX(Variables!$D$5:$D$205,MATCH($A854,Variables!$A$5:$A$205,0))="","","."&amp;INDEX(Variables!$D$5:$D$205,MATCH($A854,Variables!$A$5:$A$205,0)))&amp;"."&amp;K$5</f>
        <v/>
      </c>
      <c r="L854" s="38">
        <f>MAX(INDEX(L$292:L$303,$D854)+L845*(1+$E854),0.01)</f>
        <v/>
      </c>
      <c r="M854" s="37">
        <f>MAX(INDEX(M$292:M$303,$D854)+M845*(1+$E854),0.01)</f>
        <v/>
      </c>
      <c r="N854" s="37">
        <f>MAX(INDEX(N$292:N$303,$D854)+N845*(1+$E854),0.01)</f>
        <v/>
      </c>
      <c r="O854" s="37">
        <f>MAX(INDEX(O$292:O$303,$D854)+O845*(1+$E854),0.01)</f>
        <v/>
      </c>
      <c r="P854" s="37">
        <f>MAX(INDEX(P$292:P$303,$D854)+P845*(1+$E854),0.01)</f>
        <v/>
      </c>
      <c r="Q854" s="37">
        <f>MAX(INDEX(Q$292:Q$303,$D854)+Q845*(1+$E854),0.01)</f>
        <v/>
      </c>
      <c r="R854" s="37">
        <f>MAX(INDEX(R$292:R$303,$D854)+R845*(1+$E854),0.01)</f>
        <v/>
      </c>
      <c r="S854" s="37">
        <f>MAX(INDEX(S$292:S$303,$D854)+S845*(1+$E854),0.01)</f>
        <v/>
      </c>
      <c r="T854" s="37">
        <f>MAX(INDEX(T$292:T$303,$D854)+T845*(1+$E854),0.01)</f>
        <v/>
      </c>
      <c r="U854" s="37">
        <f>MAX(INDEX(U$292:U$303,$D854)+U845*(1+$E854),0.01)</f>
        <v/>
      </c>
      <c r="V854" s="37">
        <f>MAX(INDEX(V$292:V$303,$D854)+V845*(1+$E854),0.01)</f>
        <v/>
      </c>
      <c r="W854" s="37">
        <f>MAX(INDEX(W$292:W$303,$D854)+W845*(1+$E854),0.01)</f>
        <v/>
      </c>
      <c r="X854" s="37">
        <f>MAX(INDEX(X$292:X$303,$D854)+X845*(1+$E854),0.01)</f>
        <v/>
      </c>
      <c r="Y854" s="37">
        <f>MAX(INDEX(Y$292:Y$303,$D854)+Y845*(1+$E854),0.01)</f>
        <v/>
      </c>
      <c r="Z854" s="37">
        <f>MAX(INDEX(Z$292:Z$303,$D854)+Z845*(1+$E854),0.01)</f>
        <v/>
      </c>
      <c r="AA854" s="37">
        <f>MAX(INDEX(AA$292:AA$303,$D854)+AA845*(1+$E854),0.01)</f>
        <v/>
      </c>
      <c r="AB854" s="37">
        <f>MAX(INDEX(AB$292:AB$303,$D854)+AB845*(1+$E854),0.01)</f>
        <v/>
      </c>
      <c r="AC854" s="37">
        <f>MAX(INDEX(AC$292:AC$303,$D854)+AC845*(1+$E854),0.01)</f>
        <v/>
      </c>
      <c r="AD854" s="40">
        <f>POSTTAX(INDEX(AD$292:AD$303,$D854),AD845,$E854)</f>
        <v/>
      </c>
      <c r="AF854" s="11">
        <f>LOWER(Settings!$C$4)&amp;".mit."&amp;$A854&amp;IF($C854="","","."&amp;$C854&amp;"."&amp;$B854)&amp;IF(INDEX(Variables!$D$5:$D$205,MATCH($A854,Variables!$A$5:$A$205,0))="","","."&amp;INDEX(Variables!$D$5:$D$205,MATCH($A854,Variables!$A$5:$A$205,0)))&amp;"."&amp;AF$5</f>
        <v/>
      </c>
      <c r="AG854" s="38">
        <f>MAX(INDEX(AG$292:AG$303,$D854)+AG845*(1+$E854),0.01)</f>
        <v/>
      </c>
      <c r="AH854" s="37">
        <f>MAX(INDEX(AH$292:AH$303,$D854)+AH845*(1+$E854),0.01)</f>
        <v/>
      </c>
      <c r="AI854" s="37">
        <f>MAX(INDEX(AI$292:AI$303,$D854)+AI845*(1+$E854),0.01)</f>
        <v/>
      </c>
      <c r="AJ854" s="37">
        <f>MAX(INDEX(AJ$292:AJ$303,$D854)+AJ845*(1+$E854),0.01)</f>
        <v/>
      </c>
      <c r="AK854" s="37">
        <f>MAX(INDEX(AK$292:AK$303,$D854)+AK845*(1+$E854),0.01)</f>
        <v/>
      </c>
      <c r="AL854" s="37">
        <f>MAX(INDEX(AL$292:AL$303,$D854)+AL845*(1+$E854),0.01)</f>
        <v/>
      </c>
      <c r="AM854" s="37">
        <f>MAX(INDEX(AM$292:AM$303,$D854)+AM845*(1+$E854),0.01)</f>
        <v/>
      </c>
      <c r="AN854" s="37">
        <f>MAX(INDEX(AN$292:AN$303,$D854)+AN845*(1+$E854),0.01)</f>
        <v/>
      </c>
      <c r="AO854" s="37">
        <f>MAX(INDEX(AO$292:AO$303,$D854)+AO845*(1+$E854),0.01)</f>
        <v/>
      </c>
      <c r="AP854" s="37">
        <f>MAX(INDEX(AP$292:AP$303,$D854)+AP845*(1+$E854),0.01)</f>
        <v/>
      </c>
      <c r="AQ854" s="37">
        <f>MAX(INDEX(AQ$292:AQ$303,$D854)+AQ845*(1+$E854),0.01)</f>
        <v/>
      </c>
      <c r="AR854" s="37">
        <f>MAX(INDEX(AR$292:AR$303,$D854)+AR845*(1+$E854),0.01)</f>
        <v/>
      </c>
      <c r="AS854" s="37">
        <f>MAX(INDEX(AS$292:AS$303,$D854)+AS845*(1+$E854),0.01)</f>
        <v/>
      </c>
      <c r="AT854" s="37">
        <f>MAX(INDEX(AT$292:AT$303,$D854)+AT845*(1+$E854),0.01)</f>
        <v/>
      </c>
      <c r="AU854" s="37">
        <f>MAX(INDEX(AU$292:AU$303,$D854)+AU845*(1+$E854),0.01)</f>
        <v/>
      </c>
      <c r="AV854" s="37">
        <f>MAX(INDEX(AV$292:AV$303,$D854)+AV845*(1+$E854),0.01)</f>
        <v/>
      </c>
      <c r="AW854" s="37">
        <f>MAX(INDEX(AW$292:AW$303,$D854)+AW845*(1+$E854),0.01)</f>
        <v/>
      </c>
      <c r="AX854" s="37">
        <f>MAX(INDEX(AX$292:AX$303,$D854)+AX845*(1+$E854),0.01)</f>
        <v/>
      </c>
      <c r="AY854" s="40">
        <f>POSTTAX(INDEX(AY$292:AY$303,$D854),AY845,$E854)</f>
        <v/>
      </c>
    </row>
    <row r="855" hidden="1" outlineLevel="2">
      <c r="A855" s="14" t="inlineStr">
        <is>
          <t>atp</t>
        </is>
      </c>
      <c r="B855" s="14" t="inlineStr">
        <is>
          <t>nga</t>
        </is>
      </c>
      <c r="C855" s="14" t="inlineStr">
        <is>
          <t>nav</t>
        </is>
      </c>
      <c r="D855" s="37">
        <f>INDEX(Inputs!$R$5:$R$132,MATCH($B855&amp;"|"&amp;$C855,Inputs!$A$5:$A$132,0))</f>
        <v/>
      </c>
      <c r="E855" s="37">
        <f>INDEX(Inputs!$S$5:$S$132,MATCH($B855&amp;"|"&amp;$C855,Inputs!$A$5:$A$132,0))</f>
        <v/>
      </c>
      <c r="F855" s="36" t="n"/>
      <c r="G855" s="36" t="n"/>
      <c r="H855" s="14">
        <f>INDEX(Variables!$B$5:$B$205,MATCH($A855,Variables!$A$5:$A$205,0))&amp;IF($C855="",""," | "&amp;INDEX(Mapping!$B$5:$B$26,MATCH($C855,Mapping!$A$5:$A$26,0))&amp;" | "&amp;INDEX(Mapping!$B$30:$B$46,MATCH($B855,Mapping!$A$30:$A$46,0)))</f>
        <v/>
      </c>
      <c r="I855" s="14">
        <f>INDEX(Variables!$C$5:$C$205,MATCH($A855,Variables!$A$5:$A$205,0))</f>
        <v/>
      </c>
      <c r="J855" s="14">
        <f>INDEX(Variables!$E$5:$E$205,MATCH($A855,Variables!$A$5:$A$205,0))</f>
        <v/>
      </c>
      <c r="K855" s="11">
        <f>LOWER(Settings!$C$4)&amp;".mit."&amp;$A855&amp;IF($C855="","","."&amp;$C855&amp;"."&amp;$B855)&amp;IF(INDEX(Variables!$D$5:$D$205,MATCH($A855,Variables!$A$5:$A$205,0))="","","."&amp;INDEX(Variables!$D$5:$D$205,MATCH($A855,Variables!$A$5:$A$205,0)))&amp;"."&amp;K$5</f>
        <v/>
      </c>
      <c r="L855" s="38">
        <f>MAX(INDEX(L$292:L$303,$D855)+L846*(1+$E855),0.01)</f>
        <v/>
      </c>
      <c r="M855" s="37">
        <f>MAX(INDEX(M$292:M$303,$D855)+M846*(1+$E855),0.01)</f>
        <v/>
      </c>
      <c r="N855" s="37">
        <f>MAX(INDEX(N$292:N$303,$D855)+N846*(1+$E855),0.01)</f>
        <v/>
      </c>
      <c r="O855" s="37">
        <f>MAX(INDEX(O$292:O$303,$D855)+O846*(1+$E855),0.01)</f>
        <v/>
      </c>
      <c r="P855" s="37">
        <f>MAX(INDEX(P$292:P$303,$D855)+P846*(1+$E855),0.01)</f>
        <v/>
      </c>
      <c r="Q855" s="37">
        <f>MAX(INDEX(Q$292:Q$303,$D855)+Q846*(1+$E855),0.01)</f>
        <v/>
      </c>
      <c r="R855" s="37">
        <f>MAX(INDEX(R$292:R$303,$D855)+R846*(1+$E855),0.01)</f>
        <v/>
      </c>
      <c r="S855" s="37">
        <f>MAX(INDEX(S$292:S$303,$D855)+S846*(1+$E855),0.01)</f>
        <v/>
      </c>
      <c r="T855" s="37">
        <f>MAX(INDEX(T$292:T$303,$D855)+T846*(1+$E855),0.01)</f>
        <v/>
      </c>
      <c r="U855" s="37">
        <f>MAX(INDEX(U$292:U$303,$D855)+U846*(1+$E855),0.01)</f>
        <v/>
      </c>
      <c r="V855" s="37">
        <f>MAX(INDEX(V$292:V$303,$D855)+V846*(1+$E855),0.01)</f>
        <v/>
      </c>
      <c r="W855" s="37">
        <f>MAX(INDEX(W$292:W$303,$D855)+W846*(1+$E855),0.01)</f>
        <v/>
      </c>
      <c r="X855" s="37">
        <f>MAX(INDEX(X$292:X$303,$D855)+X846*(1+$E855),0.01)</f>
        <v/>
      </c>
      <c r="Y855" s="37">
        <f>MAX(INDEX(Y$292:Y$303,$D855)+Y846*(1+$E855),0.01)</f>
        <v/>
      </c>
      <c r="Z855" s="37">
        <f>MAX(INDEX(Z$292:Z$303,$D855)+Z846*(1+$E855),0.01)</f>
        <v/>
      </c>
      <c r="AA855" s="37">
        <f>MAX(INDEX(AA$292:AA$303,$D855)+AA846*(1+$E855),0.01)</f>
        <v/>
      </c>
      <c r="AB855" s="37">
        <f>MAX(INDEX(AB$292:AB$303,$D855)+AB846*(1+$E855),0.01)</f>
        <v/>
      </c>
      <c r="AC855" s="37">
        <f>MAX(INDEX(AC$292:AC$303,$D855)+AC846*(1+$E855),0.01)</f>
        <v/>
      </c>
      <c r="AD855" s="40">
        <f>POSTTAX(INDEX(AD$292:AD$303,$D855),AD846,$E855)</f>
        <v/>
      </c>
      <c r="AF855" s="11">
        <f>LOWER(Settings!$C$4)&amp;".mit."&amp;$A855&amp;IF($C855="","","."&amp;$C855&amp;"."&amp;$B855)&amp;IF(INDEX(Variables!$D$5:$D$205,MATCH($A855,Variables!$A$5:$A$205,0))="","","."&amp;INDEX(Variables!$D$5:$D$205,MATCH($A855,Variables!$A$5:$A$205,0)))&amp;"."&amp;AF$5</f>
        <v/>
      </c>
      <c r="AG855" s="38">
        <f>MAX(INDEX(AG$292:AG$303,$D855)+AG846*(1+$E855),0.01)</f>
        <v/>
      </c>
      <c r="AH855" s="37">
        <f>MAX(INDEX(AH$292:AH$303,$D855)+AH846*(1+$E855),0.01)</f>
        <v/>
      </c>
      <c r="AI855" s="37">
        <f>MAX(INDEX(AI$292:AI$303,$D855)+AI846*(1+$E855),0.01)</f>
        <v/>
      </c>
      <c r="AJ855" s="37">
        <f>MAX(INDEX(AJ$292:AJ$303,$D855)+AJ846*(1+$E855),0.01)</f>
        <v/>
      </c>
      <c r="AK855" s="37">
        <f>MAX(INDEX(AK$292:AK$303,$D855)+AK846*(1+$E855),0.01)</f>
        <v/>
      </c>
      <c r="AL855" s="37">
        <f>MAX(INDEX(AL$292:AL$303,$D855)+AL846*(1+$E855),0.01)</f>
        <v/>
      </c>
      <c r="AM855" s="37">
        <f>MAX(INDEX(AM$292:AM$303,$D855)+AM846*(1+$E855),0.01)</f>
        <v/>
      </c>
      <c r="AN855" s="37">
        <f>MAX(INDEX(AN$292:AN$303,$D855)+AN846*(1+$E855),0.01)</f>
        <v/>
      </c>
      <c r="AO855" s="37">
        <f>MAX(INDEX(AO$292:AO$303,$D855)+AO846*(1+$E855),0.01)</f>
        <v/>
      </c>
      <c r="AP855" s="37">
        <f>MAX(INDEX(AP$292:AP$303,$D855)+AP846*(1+$E855),0.01)</f>
        <v/>
      </c>
      <c r="AQ855" s="37">
        <f>MAX(INDEX(AQ$292:AQ$303,$D855)+AQ846*(1+$E855),0.01)</f>
        <v/>
      </c>
      <c r="AR855" s="37">
        <f>MAX(INDEX(AR$292:AR$303,$D855)+AR846*(1+$E855),0.01)</f>
        <v/>
      </c>
      <c r="AS855" s="37">
        <f>MAX(INDEX(AS$292:AS$303,$D855)+AS846*(1+$E855),0.01)</f>
        <v/>
      </c>
      <c r="AT855" s="37">
        <f>MAX(INDEX(AT$292:AT$303,$D855)+AT846*(1+$E855),0.01)</f>
        <v/>
      </c>
      <c r="AU855" s="37">
        <f>MAX(INDEX(AU$292:AU$303,$D855)+AU846*(1+$E855),0.01)</f>
        <v/>
      </c>
      <c r="AV855" s="37">
        <f>MAX(INDEX(AV$292:AV$303,$D855)+AV846*(1+$E855),0.01)</f>
        <v/>
      </c>
      <c r="AW855" s="37">
        <f>MAX(INDEX(AW$292:AW$303,$D855)+AW846*(1+$E855),0.01)</f>
        <v/>
      </c>
      <c r="AX855" s="37">
        <f>MAX(INDEX(AX$292:AX$303,$D855)+AX846*(1+$E855),0.01)</f>
        <v/>
      </c>
      <c r="AY855" s="40">
        <f>POSTTAX(INDEX(AY$292:AY$303,$D855),AY846,$E855)</f>
        <v/>
      </c>
    </row>
    <row r="856" hidden="1" outlineLevel="2">
      <c r="A856" s="14" t="inlineStr">
        <is>
          <t>atp</t>
        </is>
      </c>
      <c r="B856" s="14" t="inlineStr">
        <is>
          <t>gso</t>
        </is>
      </c>
      <c r="C856" s="14" t="inlineStr">
        <is>
          <t>nav</t>
        </is>
      </c>
      <c r="D856" s="37">
        <f>INDEX(Inputs!$R$5:$R$132,MATCH($B856&amp;"|"&amp;$C856,Inputs!$A$5:$A$132,0))</f>
        <v/>
      </c>
      <c r="E856" s="37">
        <f>INDEX(Inputs!$S$5:$S$132,MATCH($B856&amp;"|"&amp;$C856,Inputs!$A$5:$A$132,0))</f>
        <v/>
      </c>
      <c r="F856" s="36" t="n"/>
      <c r="G856" s="36" t="n"/>
      <c r="H856" s="14">
        <f>INDEX(Variables!$B$5:$B$205,MATCH($A856,Variables!$A$5:$A$205,0))&amp;IF($C856="",""," | "&amp;INDEX(Mapping!$B$5:$B$26,MATCH($C856,Mapping!$A$5:$A$26,0))&amp;" | "&amp;INDEX(Mapping!$B$30:$B$46,MATCH($B856,Mapping!$A$30:$A$46,0)))</f>
        <v/>
      </c>
      <c r="I856" s="14">
        <f>INDEX(Variables!$C$5:$C$205,MATCH($A856,Variables!$A$5:$A$205,0))</f>
        <v/>
      </c>
      <c r="J856" s="14">
        <f>INDEX(Variables!$E$5:$E$205,MATCH($A856,Variables!$A$5:$A$205,0))</f>
        <v/>
      </c>
      <c r="K856" s="11">
        <f>LOWER(Settings!$C$4)&amp;".mit."&amp;$A856&amp;IF($C856="","","."&amp;$C856&amp;"."&amp;$B856)&amp;IF(INDEX(Variables!$D$5:$D$205,MATCH($A856,Variables!$A$5:$A$205,0))="","","."&amp;INDEX(Variables!$D$5:$D$205,MATCH($A856,Variables!$A$5:$A$205,0)))&amp;"."&amp;K$5</f>
        <v/>
      </c>
      <c r="L856" s="38">
        <f>MAX(INDEX(L$292:L$303,$D856)+L847*(1+$E856),0.01)</f>
        <v/>
      </c>
      <c r="M856" s="37">
        <f>MAX(INDEX(M$292:M$303,$D856)+M847*(1+$E856),0.01)</f>
        <v/>
      </c>
      <c r="N856" s="37">
        <f>MAX(INDEX(N$292:N$303,$D856)+N847*(1+$E856),0.01)</f>
        <v/>
      </c>
      <c r="O856" s="37">
        <f>MAX(INDEX(O$292:O$303,$D856)+O847*(1+$E856),0.01)</f>
        <v/>
      </c>
      <c r="P856" s="37">
        <f>MAX(INDEX(P$292:P$303,$D856)+P847*(1+$E856),0.01)</f>
        <v/>
      </c>
      <c r="Q856" s="37">
        <f>MAX(INDEX(Q$292:Q$303,$D856)+Q847*(1+$E856),0.01)</f>
        <v/>
      </c>
      <c r="R856" s="37">
        <f>MAX(INDEX(R$292:R$303,$D856)+R847*(1+$E856),0.01)</f>
        <v/>
      </c>
      <c r="S856" s="37">
        <f>MAX(INDEX(S$292:S$303,$D856)+S847*(1+$E856),0.01)</f>
        <v/>
      </c>
      <c r="T856" s="37">
        <f>MAX(INDEX(T$292:T$303,$D856)+T847*(1+$E856),0.01)</f>
        <v/>
      </c>
      <c r="U856" s="37">
        <f>MAX(INDEX(U$292:U$303,$D856)+U847*(1+$E856),0.01)</f>
        <v/>
      </c>
      <c r="V856" s="37">
        <f>MAX(INDEX(V$292:V$303,$D856)+V847*(1+$E856),0.01)</f>
        <v/>
      </c>
      <c r="W856" s="37">
        <f>MAX(INDEX(W$292:W$303,$D856)+W847*(1+$E856),0.01)</f>
        <v/>
      </c>
      <c r="X856" s="37">
        <f>MAX(INDEX(X$292:X$303,$D856)+X847*(1+$E856),0.01)</f>
        <v/>
      </c>
      <c r="Y856" s="37">
        <f>MAX(INDEX(Y$292:Y$303,$D856)+Y847*(1+$E856),0.01)</f>
        <v/>
      </c>
      <c r="Z856" s="37">
        <f>MAX(INDEX(Z$292:Z$303,$D856)+Z847*(1+$E856),0.01)</f>
        <v/>
      </c>
      <c r="AA856" s="37">
        <f>MAX(INDEX(AA$292:AA$303,$D856)+AA847*(1+$E856),0.01)</f>
        <v/>
      </c>
      <c r="AB856" s="37">
        <f>MAX(INDEX(AB$292:AB$303,$D856)+AB847*(1+$E856),0.01)</f>
        <v/>
      </c>
      <c r="AC856" s="37">
        <f>MAX(INDEX(AC$292:AC$303,$D856)+AC847*(1+$E856),0.01)</f>
        <v/>
      </c>
      <c r="AD856" s="40">
        <f>POSTTAX(INDEX(AD$292:AD$303,$D856),AD847,$E856)</f>
        <v/>
      </c>
      <c r="AF856" s="11">
        <f>LOWER(Settings!$C$4)&amp;".mit."&amp;$A856&amp;IF($C856="","","."&amp;$C856&amp;"."&amp;$B856)&amp;IF(INDEX(Variables!$D$5:$D$205,MATCH($A856,Variables!$A$5:$A$205,0))="","","."&amp;INDEX(Variables!$D$5:$D$205,MATCH($A856,Variables!$A$5:$A$205,0)))&amp;"."&amp;AF$5</f>
        <v/>
      </c>
      <c r="AG856" s="38">
        <f>MAX(INDEX(AG$292:AG$303,$D856)+AG847*(1+$E856),0.01)</f>
        <v/>
      </c>
      <c r="AH856" s="37">
        <f>MAX(INDEX(AH$292:AH$303,$D856)+AH847*(1+$E856),0.01)</f>
        <v/>
      </c>
      <c r="AI856" s="37">
        <f>MAX(INDEX(AI$292:AI$303,$D856)+AI847*(1+$E856),0.01)</f>
        <v/>
      </c>
      <c r="AJ856" s="37">
        <f>MAX(INDEX(AJ$292:AJ$303,$D856)+AJ847*(1+$E856),0.01)</f>
        <v/>
      </c>
      <c r="AK856" s="37">
        <f>MAX(INDEX(AK$292:AK$303,$D856)+AK847*(1+$E856),0.01)</f>
        <v/>
      </c>
      <c r="AL856" s="37">
        <f>MAX(INDEX(AL$292:AL$303,$D856)+AL847*(1+$E856),0.01)</f>
        <v/>
      </c>
      <c r="AM856" s="37">
        <f>MAX(INDEX(AM$292:AM$303,$D856)+AM847*(1+$E856),0.01)</f>
        <v/>
      </c>
      <c r="AN856" s="37">
        <f>MAX(INDEX(AN$292:AN$303,$D856)+AN847*(1+$E856),0.01)</f>
        <v/>
      </c>
      <c r="AO856" s="37">
        <f>MAX(INDEX(AO$292:AO$303,$D856)+AO847*(1+$E856),0.01)</f>
        <v/>
      </c>
      <c r="AP856" s="37">
        <f>MAX(INDEX(AP$292:AP$303,$D856)+AP847*(1+$E856),0.01)</f>
        <v/>
      </c>
      <c r="AQ856" s="37">
        <f>MAX(INDEX(AQ$292:AQ$303,$D856)+AQ847*(1+$E856),0.01)</f>
        <v/>
      </c>
      <c r="AR856" s="37">
        <f>MAX(INDEX(AR$292:AR$303,$D856)+AR847*(1+$E856),0.01)</f>
        <v/>
      </c>
      <c r="AS856" s="37">
        <f>MAX(INDEX(AS$292:AS$303,$D856)+AS847*(1+$E856),0.01)</f>
        <v/>
      </c>
      <c r="AT856" s="37">
        <f>MAX(INDEX(AT$292:AT$303,$D856)+AT847*(1+$E856),0.01)</f>
        <v/>
      </c>
      <c r="AU856" s="37">
        <f>MAX(INDEX(AU$292:AU$303,$D856)+AU847*(1+$E856),0.01)</f>
        <v/>
      </c>
      <c r="AV856" s="37">
        <f>MAX(INDEX(AV$292:AV$303,$D856)+AV847*(1+$E856),0.01)</f>
        <v/>
      </c>
      <c r="AW856" s="37">
        <f>MAX(INDEX(AW$292:AW$303,$D856)+AW847*(1+$E856),0.01)</f>
        <v/>
      </c>
      <c r="AX856" s="37">
        <f>MAX(INDEX(AX$292:AX$303,$D856)+AX847*(1+$E856),0.01)</f>
        <v/>
      </c>
      <c r="AY856" s="40">
        <f>POSTTAX(INDEX(AY$292:AY$303,$D856),AY847,$E856)</f>
        <v/>
      </c>
    </row>
    <row r="857" hidden="1" outlineLevel="2">
      <c r="A857" s="14" t="inlineStr">
        <is>
          <t>atp</t>
        </is>
      </c>
      <c r="B857" s="14" t="inlineStr">
        <is>
          <t>die</t>
        </is>
      </c>
      <c r="C857" s="14" t="inlineStr">
        <is>
          <t>nav</t>
        </is>
      </c>
      <c r="D857" s="37">
        <f>INDEX(Inputs!$R$5:$R$132,MATCH($B857&amp;"|"&amp;$C857,Inputs!$A$5:$A$132,0))</f>
        <v/>
      </c>
      <c r="E857" s="37">
        <f>INDEX(Inputs!$S$5:$S$132,MATCH($B857&amp;"|"&amp;$C857,Inputs!$A$5:$A$132,0))</f>
        <v/>
      </c>
      <c r="F857" s="36" t="n"/>
      <c r="G857" s="36" t="n"/>
      <c r="H857" s="14">
        <f>INDEX(Variables!$B$5:$B$205,MATCH($A857,Variables!$A$5:$A$205,0))&amp;IF($C857="",""," | "&amp;INDEX(Mapping!$B$5:$B$26,MATCH($C857,Mapping!$A$5:$A$26,0))&amp;" | "&amp;INDEX(Mapping!$B$30:$B$46,MATCH($B857,Mapping!$A$30:$A$46,0)))</f>
        <v/>
      </c>
      <c r="I857" s="14">
        <f>INDEX(Variables!$C$5:$C$205,MATCH($A857,Variables!$A$5:$A$205,0))</f>
        <v/>
      </c>
      <c r="J857" s="14">
        <f>INDEX(Variables!$E$5:$E$205,MATCH($A857,Variables!$A$5:$A$205,0))</f>
        <v/>
      </c>
      <c r="K857" s="11">
        <f>LOWER(Settings!$C$4)&amp;".mit."&amp;$A857&amp;IF($C857="","","."&amp;$C857&amp;"."&amp;$B857)&amp;IF(INDEX(Variables!$D$5:$D$205,MATCH($A857,Variables!$A$5:$A$205,0))="","","."&amp;INDEX(Variables!$D$5:$D$205,MATCH($A857,Variables!$A$5:$A$205,0)))&amp;"."&amp;K$5</f>
        <v/>
      </c>
      <c r="L857" s="38">
        <f>MAX(INDEX(L$292:L$303,$D857)+L848*(1+$E857),0.01)</f>
        <v/>
      </c>
      <c r="M857" s="37">
        <f>MAX(INDEX(M$292:M$303,$D857)+M848*(1+$E857),0.01)</f>
        <v/>
      </c>
      <c r="N857" s="37">
        <f>MAX(INDEX(N$292:N$303,$D857)+N848*(1+$E857),0.01)</f>
        <v/>
      </c>
      <c r="O857" s="37">
        <f>MAX(INDEX(O$292:O$303,$D857)+O848*(1+$E857),0.01)</f>
        <v/>
      </c>
      <c r="P857" s="37">
        <f>MAX(INDEX(P$292:P$303,$D857)+P848*(1+$E857),0.01)</f>
        <v/>
      </c>
      <c r="Q857" s="37">
        <f>MAX(INDEX(Q$292:Q$303,$D857)+Q848*(1+$E857),0.01)</f>
        <v/>
      </c>
      <c r="R857" s="37">
        <f>MAX(INDEX(R$292:R$303,$D857)+R848*(1+$E857),0.01)</f>
        <v/>
      </c>
      <c r="S857" s="37">
        <f>MAX(INDEX(S$292:S$303,$D857)+S848*(1+$E857),0.01)</f>
        <v/>
      </c>
      <c r="T857" s="37">
        <f>MAX(INDEX(T$292:T$303,$D857)+T848*(1+$E857),0.01)</f>
        <v/>
      </c>
      <c r="U857" s="37">
        <f>MAX(INDEX(U$292:U$303,$D857)+U848*(1+$E857),0.01)</f>
        <v/>
      </c>
      <c r="V857" s="37">
        <f>MAX(INDEX(V$292:V$303,$D857)+V848*(1+$E857),0.01)</f>
        <v/>
      </c>
      <c r="W857" s="37">
        <f>MAX(INDEX(W$292:W$303,$D857)+W848*(1+$E857),0.01)</f>
        <v/>
      </c>
      <c r="X857" s="37">
        <f>MAX(INDEX(X$292:X$303,$D857)+X848*(1+$E857),0.01)</f>
        <v/>
      </c>
      <c r="Y857" s="37">
        <f>MAX(INDEX(Y$292:Y$303,$D857)+Y848*(1+$E857),0.01)</f>
        <v/>
      </c>
      <c r="Z857" s="37">
        <f>MAX(INDEX(Z$292:Z$303,$D857)+Z848*(1+$E857),0.01)</f>
        <v/>
      </c>
      <c r="AA857" s="37">
        <f>MAX(INDEX(AA$292:AA$303,$D857)+AA848*(1+$E857),0.01)</f>
        <v/>
      </c>
      <c r="AB857" s="37">
        <f>MAX(INDEX(AB$292:AB$303,$D857)+AB848*(1+$E857),0.01)</f>
        <v/>
      </c>
      <c r="AC857" s="37">
        <f>MAX(INDEX(AC$292:AC$303,$D857)+AC848*(1+$E857),0.01)</f>
        <v/>
      </c>
      <c r="AD857" s="40">
        <f>POSTTAX(INDEX(AD$292:AD$303,$D857),AD848,$E857)</f>
        <v/>
      </c>
      <c r="AF857" s="11">
        <f>LOWER(Settings!$C$4)&amp;".mit."&amp;$A857&amp;IF($C857="","","."&amp;$C857&amp;"."&amp;$B857)&amp;IF(INDEX(Variables!$D$5:$D$205,MATCH($A857,Variables!$A$5:$A$205,0))="","","."&amp;INDEX(Variables!$D$5:$D$205,MATCH($A857,Variables!$A$5:$A$205,0)))&amp;"."&amp;AF$5</f>
        <v/>
      </c>
      <c r="AG857" s="38">
        <f>MAX(INDEX(AG$292:AG$303,$D857)+AG848*(1+$E857),0.01)</f>
        <v/>
      </c>
      <c r="AH857" s="37">
        <f>MAX(INDEX(AH$292:AH$303,$D857)+AH848*(1+$E857),0.01)</f>
        <v/>
      </c>
      <c r="AI857" s="37">
        <f>MAX(INDEX(AI$292:AI$303,$D857)+AI848*(1+$E857),0.01)</f>
        <v/>
      </c>
      <c r="AJ857" s="37">
        <f>MAX(INDEX(AJ$292:AJ$303,$D857)+AJ848*(1+$E857),0.01)</f>
        <v/>
      </c>
      <c r="AK857" s="37">
        <f>MAX(INDEX(AK$292:AK$303,$D857)+AK848*(1+$E857),0.01)</f>
        <v/>
      </c>
      <c r="AL857" s="37">
        <f>MAX(INDEX(AL$292:AL$303,$D857)+AL848*(1+$E857),0.01)</f>
        <v/>
      </c>
      <c r="AM857" s="37">
        <f>MAX(INDEX(AM$292:AM$303,$D857)+AM848*(1+$E857),0.01)</f>
        <v/>
      </c>
      <c r="AN857" s="37">
        <f>MAX(INDEX(AN$292:AN$303,$D857)+AN848*(1+$E857),0.01)</f>
        <v/>
      </c>
      <c r="AO857" s="37">
        <f>MAX(INDEX(AO$292:AO$303,$D857)+AO848*(1+$E857),0.01)</f>
        <v/>
      </c>
      <c r="AP857" s="37">
        <f>MAX(INDEX(AP$292:AP$303,$D857)+AP848*(1+$E857),0.01)</f>
        <v/>
      </c>
      <c r="AQ857" s="37">
        <f>MAX(INDEX(AQ$292:AQ$303,$D857)+AQ848*(1+$E857),0.01)</f>
        <v/>
      </c>
      <c r="AR857" s="37">
        <f>MAX(INDEX(AR$292:AR$303,$D857)+AR848*(1+$E857),0.01)</f>
        <v/>
      </c>
      <c r="AS857" s="37">
        <f>MAX(INDEX(AS$292:AS$303,$D857)+AS848*(1+$E857),0.01)</f>
        <v/>
      </c>
      <c r="AT857" s="37">
        <f>MAX(INDEX(AT$292:AT$303,$D857)+AT848*(1+$E857),0.01)</f>
        <v/>
      </c>
      <c r="AU857" s="37">
        <f>MAX(INDEX(AU$292:AU$303,$D857)+AU848*(1+$E857),0.01)</f>
        <v/>
      </c>
      <c r="AV857" s="37">
        <f>MAX(INDEX(AV$292:AV$303,$D857)+AV848*(1+$E857),0.01)</f>
        <v/>
      </c>
      <c r="AW857" s="37">
        <f>MAX(INDEX(AW$292:AW$303,$D857)+AW848*(1+$E857),0.01)</f>
        <v/>
      </c>
      <c r="AX857" s="37">
        <f>MAX(INDEX(AX$292:AX$303,$D857)+AX848*(1+$E857),0.01)</f>
        <v/>
      </c>
      <c r="AY857" s="40">
        <f>POSTTAX(INDEX(AY$292:AY$303,$D857),AY848,$E857)</f>
        <v/>
      </c>
    </row>
    <row r="858" hidden="1" outlineLevel="2">
      <c r="A858" s="14" t="inlineStr">
        <is>
          <t>atp</t>
        </is>
      </c>
      <c r="B858" s="14" t="inlineStr">
        <is>
          <t>lpg</t>
        </is>
      </c>
      <c r="C858" s="14" t="inlineStr">
        <is>
          <t>nav</t>
        </is>
      </c>
      <c r="D858" s="37">
        <f>INDEX(Inputs!$R$5:$R$132,MATCH($B858&amp;"|"&amp;$C858,Inputs!$A$5:$A$132,0))</f>
        <v/>
      </c>
      <c r="E858" s="37">
        <f>INDEX(Inputs!$S$5:$S$132,MATCH($B858&amp;"|"&amp;$C858,Inputs!$A$5:$A$132,0))</f>
        <v/>
      </c>
      <c r="F858" s="36" t="n"/>
      <c r="G858" s="36" t="n"/>
      <c r="H858" s="14">
        <f>INDEX(Variables!$B$5:$B$205,MATCH($A858,Variables!$A$5:$A$205,0))&amp;IF($C858="",""," | "&amp;INDEX(Mapping!$B$5:$B$26,MATCH($C858,Mapping!$A$5:$A$26,0))&amp;" | "&amp;INDEX(Mapping!$B$30:$B$46,MATCH($B858,Mapping!$A$30:$A$46,0)))</f>
        <v/>
      </c>
      <c r="I858" s="14">
        <f>INDEX(Variables!$C$5:$C$205,MATCH($A858,Variables!$A$5:$A$205,0))</f>
        <v/>
      </c>
      <c r="J858" s="14">
        <f>INDEX(Variables!$E$5:$E$205,MATCH($A858,Variables!$A$5:$A$205,0))</f>
        <v/>
      </c>
      <c r="K858" s="11">
        <f>LOWER(Settings!$C$4)&amp;".mit."&amp;$A858&amp;IF($C858="","","."&amp;$C858&amp;"."&amp;$B858)&amp;IF(INDEX(Variables!$D$5:$D$205,MATCH($A858,Variables!$A$5:$A$205,0))="","","."&amp;INDEX(Variables!$D$5:$D$205,MATCH($A858,Variables!$A$5:$A$205,0)))&amp;"."&amp;K$5</f>
        <v/>
      </c>
      <c r="L858" s="38">
        <f>MAX(INDEX(L$292:L$303,$D858)+L849*(1+$E858),0.01)</f>
        <v/>
      </c>
      <c r="M858" s="37">
        <f>MAX(INDEX(M$292:M$303,$D858)+M849*(1+$E858),0.01)</f>
        <v/>
      </c>
      <c r="N858" s="37">
        <f>MAX(INDEX(N$292:N$303,$D858)+N849*(1+$E858),0.01)</f>
        <v/>
      </c>
      <c r="O858" s="37">
        <f>MAX(INDEX(O$292:O$303,$D858)+O849*(1+$E858),0.01)</f>
        <v/>
      </c>
      <c r="P858" s="37">
        <f>MAX(INDEX(P$292:P$303,$D858)+P849*(1+$E858),0.01)</f>
        <v/>
      </c>
      <c r="Q858" s="37">
        <f>MAX(INDEX(Q$292:Q$303,$D858)+Q849*(1+$E858),0.01)</f>
        <v/>
      </c>
      <c r="R858" s="37">
        <f>MAX(INDEX(R$292:R$303,$D858)+R849*(1+$E858),0.01)</f>
        <v/>
      </c>
      <c r="S858" s="37">
        <f>MAX(INDEX(S$292:S$303,$D858)+S849*(1+$E858),0.01)</f>
        <v/>
      </c>
      <c r="T858" s="37">
        <f>MAX(INDEX(T$292:T$303,$D858)+T849*(1+$E858),0.01)</f>
        <v/>
      </c>
      <c r="U858" s="37">
        <f>MAX(INDEX(U$292:U$303,$D858)+U849*(1+$E858),0.01)</f>
        <v/>
      </c>
      <c r="V858" s="37">
        <f>MAX(INDEX(V$292:V$303,$D858)+V849*(1+$E858),0.01)</f>
        <v/>
      </c>
      <c r="W858" s="37">
        <f>MAX(INDEX(W$292:W$303,$D858)+W849*(1+$E858),0.01)</f>
        <v/>
      </c>
      <c r="X858" s="37">
        <f>MAX(INDEX(X$292:X$303,$D858)+X849*(1+$E858),0.01)</f>
        <v/>
      </c>
      <c r="Y858" s="37">
        <f>MAX(INDEX(Y$292:Y$303,$D858)+Y849*(1+$E858),0.01)</f>
        <v/>
      </c>
      <c r="Z858" s="37">
        <f>MAX(INDEX(Z$292:Z$303,$D858)+Z849*(1+$E858),0.01)</f>
        <v/>
      </c>
      <c r="AA858" s="37">
        <f>MAX(INDEX(AA$292:AA$303,$D858)+AA849*(1+$E858),0.01)</f>
        <v/>
      </c>
      <c r="AB858" s="37">
        <f>MAX(INDEX(AB$292:AB$303,$D858)+AB849*(1+$E858),0.01)</f>
        <v/>
      </c>
      <c r="AC858" s="37">
        <f>MAX(INDEX(AC$292:AC$303,$D858)+AC849*(1+$E858),0.01)</f>
        <v/>
      </c>
      <c r="AD858" s="40">
        <f>POSTTAX(INDEX(AD$292:AD$303,$D858),AD849,$E858)</f>
        <v/>
      </c>
      <c r="AF858" s="11">
        <f>LOWER(Settings!$C$4)&amp;".mit."&amp;$A858&amp;IF($C858="","","."&amp;$C858&amp;"."&amp;$B858)&amp;IF(INDEX(Variables!$D$5:$D$205,MATCH($A858,Variables!$A$5:$A$205,0))="","","."&amp;INDEX(Variables!$D$5:$D$205,MATCH($A858,Variables!$A$5:$A$205,0)))&amp;"."&amp;AF$5</f>
        <v/>
      </c>
      <c r="AG858" s="38">
        <f>MAX(INDEX(AG$292:AG$303,$D858)+AG849*(1+$E858),0.01)</f>
        <v/>
      </c>
      <c r="AH858" s="37">
        <f>MAX(INDEX(AH$292:AH$303,$D858)+AH849*(1+$E858),0.01)</f>
        <v/>
      </c>
      <c r="AI858" s="37">
        <f>MAX(INDEX(AI$292:AI$303,$D858)+AI849*(1+$E858),0.01)</f>
        <v/>
      </c>
      <c r="AJ858" s="37">
        <f>MAX(INDEX(AJ$292:AJ$303,$D858)+AJ849*(1+$E858),0.01)</f>
        <v/>
      </c>
      <c r="AK858" s="37">
        <f>MAX(INDEX(AK$292:AK$303,$D858)+AK849*(1+$E858),0.01)</f>
        <v/>
      </c>
      <c r="AL858" s="37">
        <f>MAX(INDEX(AL$292:AL$303,$D858)+AL849*(1+$E858),0.01)</f>
        <v/>
      </c>
      <c r="AM858" s="37">
        <f>MAX(INDEX(AM$292:AM$303,$D858)+AM849*(1+$E858),0.01)</f>
        <v/>
      </c>
      <c r="AN858" s="37">
        <f>MAX(INDEX(AN$292:AN$303,$D858)+AN849*(1+$E858),0.01)</f>
        <v/>
      </c>
      <c r="AO858" s="37">
        <f>MAX(INDEX(AO$292:AO$303,$D858)+AO849*(1+$E858),0.01)</f>
        <v/>
      </c>
      <c r="AP858" s="37">
        <f>MAX(INDEX(AP$292:AP$303,$D858)+AP849*(1+$E858),0.01)</f>
        <v/>
      </c>
      <c r="AQ858" s="37">
        <f>MAX(INDEX(AQ$292:AQ$303,$D858)+AQ849*(1+$E858),0.01)</f>
        <v/>
      </c>
      <c r="AR858" s="37">
        <f>MAX(INDEX(AR$292:AR$303,$D858)+AR849*(1+$E858),0.01)</f>
        <v/>
      </c>
      <c r="AS858" s="37">
        <f>MAX(INDEX(AS$292:AS$303,$D858)+AS849*(1+$E858),0.01)</f>
        <v/>
      </c>
      <c r="AT858" s="37">
        <f>MAX(INDEX(AT$292:AT$303,$D858)+AT849*(1+$E858),0.01)</f>
        <v/>
      </c>
      <c r="AU858" s="37">
        <f>MAX(INDEX(AU$292:AU$303,$D858)+AU849*(1+$E858),0.01)</f>
        <v/>
      </c>
      <c r="AV858" s="37">
        <f>MAX(INDEX(AV$292:AV$303,$D858)+AV849*(1+$E858),0.01)</f>
        <v/>
      </c>
      <c r="AW858" s="37">
        <f>MAX(INDEX(AW$292:AW$303,$D858)+AW849*(1+$E858),0.01)</f>
        <v/>
      </c>
      <c r="AX858" s="37">
        <f>MAX(INDEX(AX$292:AX$303,$D858)+AX849*(1+$E858),0.01)</f>
        <v/>
      </c>
      <c r="AY858" s="40">
        <f>POSTTAX(INDEX(AY$292:AY$303,$D858),AY849,$E858)</f>
        <v/>
      </c>
    </row>
    <row r="859" hidden="1" outlineLevel="2">
      <c r="A859" s="14" t="inlineStr">
        <is>
          <t>atp</t>
        </is>
      </c>
      <c r="B859" s="14" t="inlineStr">
        <is>
          <t>ker</t>
        </is>
      </c>
      <c r="C859" s="14" t="inlineStr">
        <is>
          <t>nav</t>
        </is>
      </c>
      <c r="D859" s="37">
        <f>INDEX(Inputs!$R$5:$R$132,MATCH($B859&amp;"|"&amp;$C859,Inputs!$A$5:$A$132,0))</f>
        <v/>
      </c>
      <c r="E859" s="37">
        <f>INDEX(Inputs!$S$5:$S$132,MATCH($B859&amp;"|"&amp;$C859,Inputs!$A$5:$A$132,0))</f>
        <v/>
      </c>
      <c r="F859" s="36" t="n"/>
      <c r="G859" s="36" t="n"/>
      <c r="H859" s="14">
        <f>INDEX(Variables!$B$5:$B$205,MATCH($A859,Variables!$A$5:$A$205,0))&amp;IF($C859="",""," | "&amp;INDEX(Mapping!$B$5:$B$26,MATCH($C859,Mapping!$A$5:$A$26,0))&amp;" | "&amp;INDEX(Mapping!$B$30:$B$46,MATCH($B859,Mapping!$A$30:$A$46,0)))</f>
        <v/>
      </c>
      <c r="I859" s="14">
        <f>INDEX(Variables!$C$5:$C$205,MATCH($A859,Variables!$A$5:$A$205,0))</f>
        <v/>
      </c>
      <c r="J859" s="14">
        <f>INDEX(Variables!$E$5:$E$205,MATCH($A859,Variables!$A$5:$A$205,0))</f>
        <v/>
      </c>
      <c r="K859" s="11">
        <f>LOWER(Settings!$C$4)&amp;".mit."&amp;$A859&amp;IF($C859="","","."&amp;$C859&amp;"."&amp;$B859)&amp;IF(INDEX(Variables!$D$5:$D$205,MATCH($A859,Variables!$A$5:$A$205,0))="","","."&amp;INDEX(Variables!$D$5:$D$205,MATCH($A859,Variables!$A$5:$A$205,0)))&amp;"."&amp;K$5</f>
        <v/>
      </c>
      <c r="L859" s="38">
        <f>MAX(INDEX(L$292:L$303,$D859)+L850*(1+$E859),0.01)</f>
        <v/>
      </c>
      <c r="M859" s="37">
        <f>MAX(INDEX(M$292:M$303,$D859)+M850*(1+$E859),0.01)</f>
        <v/>
      </c>
      <c r="N859" s="37">
        <f>MAX(INDEX(N$292:N$303,$D859)+N850*(1+$E859),0.01)</f>
        <v/>
      </c>
      <c r="O859" s="37">
        <f>MAX(INDEX(O$292:O$303,$D859)+O850*(1+$E859),0.01)</f>
        <v/>
      </c>
      <c r="P859" s="37">
        <f>MAX(INDEX(P$292:P$303,$D859)+P850*(1+$E859),0.01)</f>
        <v/>
      </c>
      <c r="Q859" s="37">
        <f>MAX(INDEX(Q$292:Q$303,$D859)+Q850*(1+$E859),0.01)</f>
        <v/>
      </c>
      <c r="R859" s="37">
        <f>MAX(INDEX(R$292:R$303,$D859)+R850*(1+$E859),0.01)</f>
        <v/>
      </c>
      <c r="S859" s="37">
        <f>MAX(INDEX(S$292:S$303,$D859)+S850*(1+$E859),0.01)</f>
        <v/>
      </c>
      <c r="T859" s="37">
        <f>MAX(INDEX(T$292:T$303,$D859)+T850*(1+$E859),0.01)</f>
        <v/>
      </c>
      <c r="U859" s="37">
        <f>MAX(INDEX(U$292:U$303,$D859)+U850*(1+$E859),0.01)</f>
        <v/>
      </c>
      <c r="V859" s="37">
        <f>MAX(INDEX(V$292:V$303,$D859)+V850*(1+$E859),0.01)</f>
        <v/>
      </c>
      <c r="W859" s="37">
        <f>MAX(INDEX(W$292:W$303,$D859)+W850*(1+$E859),0.01)</f>
        <v/>
      </c>
      <c r="X859" s="37">
        <f>MAX(INDEX(X$292:X$303,$D859)+X850*(1+$E859),0.01)</f>
        <v/>
      </c>
      <c r="Y859" s="37">
        <f>MAX(INDEX(Y$292:Y$303,$D859)+Y850*(1+$E859),0.01)</f>
        <v/>
      </c>
      <c r="Z859" s="37">
        <f>MAX(INDEX(Z$292:Z$303,$D859)+Z850*(1+$E859),0.01)</f>
        <v/>
      </c>
      <c r="AA859" s="37">
        <f>MAX(INDEX(AA$292:AA$303,$D859)+AA850*(1+$E859),0.01)</f>
        <v/>
      </c>
      <c r="AB859" s="37">
        <f>MAX(INDEX(AB$292:AB$303,$D859)+AB850*(1+$E859),0.01)</f>
        <v/>
      </c>
      <c r="AC859" s="37">
        <f>MAX(INDEX(AC$292:AC$303,$D859)+AC850*(1+$E859),0.01)</f>
        <v/>
      </c>
      <c r="AD859" s="40">
        <f>POSTTAX(INDEX(AD$292:AD$303,$D859),AD850,$E859)</f>
        <v/>
      </c>
      <c r="AF859" s="11">
        <f>LOWER(Settings!$C$4)&amp;".mit."&amp;$A859&amp;IF($C859="","","."&amp;$C859&amp;"."&amp;$B859)&amp;IF(INDEX(Variables!$D$5:$D$205,MATCH($A859,Variables!$A$5:$A$205,0))="","","."&amp;INDEX(Variables!$D$5:$D$205,MATCH($A859,Variables!$A$5:$A$205,0)))&amp;"."&amp;AF$5</f>
        <v/>
      </c>
      <c r="AG859" s="38">
        <f>MAX(INDEX(AG$292:AG$303,$D859)+AG850*(1+$E859),0.01)</f>
        <v/>
      </c>
      <c r="AH859" s="37">
        <f>MAX(INDEX(AH$292:AH$303,$D859)+AH850*(1+$E859),0.01)</f>
        <v/>
      </c>
      <c r="AI859" s="37">
        <f>MAX(INDEX(AI$292:AI$303,$D859)+AI850*(1+$E859),0.01)</f>
        <v/>
      </c>
      <c r="AJ859" s="37">
        <f>MAX(INDEX(AJ$292:AJ$303,$D859)+AJ850*(1+$E859),0.01)</f>
        <v/>
      </c>
      <c r="AK859" s="37">
        <f>MAX(INDEX(AK$292:AK$303,$D859)+AK850*(1+$E859),0.01)</f>
        <v/>
      </c>
      <c r="AL859" s="37">
        <f>MAX(INDEX(AL$292:AL$303,$D859)+AL850*(1+$E859),0.01)</f>
        <v/>
      </c>
      <c r="AM859" s="37">
        <f>MAX(INDEX(AM$292:AM$303,$D859)+AM850*(1+$E859),0.01)</f>
        <v/>
      </c>
      <c r="AN859" s="37">
        <f>MAX(INDEX(AN$292:AN$303,$D859)+AN850*(1+$E859),0.01)</f>
        <v/>
      </c>
      <c r="AO859" s="37">
        <f>MAX(INDEX(AO$292:AO$303,$D859)+AO850*(1+$E859),0.01)</f>
        <v/>
      </c>
      <c r="AP859" s="37">
        <f>MAX(INDEX(AP$292:AP$303,$D859)+AP850*(1+$E859),0.01)</f>
        <v/>
      </c>
      <c r="AQ859" s="37">
        <f>MAX(INDEX(AQ$292:AQ$303,$D859)+AQ850*(1+$E859),0.01)</f>
        <v/>
      </c>
      <c r="AR859" s="37">
        <f>MAX(INDEX(AR$292:AR$303,$D859)+AR850*(1+$E859),0.01)</f>
        <v/>
      </c>
      <c r="AS859" s="37">
        <f>MAX(INDEX(AS$292:AS$303,$D859)+AS850*(1+$E859),0.01)</f>
        <v/>
      </c>
      <c r="AT859" s="37">
        <f>MAX(INDEX(AT$292:AT$303,$D859)+AT850*(1+$E859),0.01)</f>
        <v/>
      </c>
      <c r="AU859" s="37">
        <f>MAX(INDEX(AU$292:AU$303,$D859)+AU850*(1+$E859),0.01)</f>
        <v/>
      </c>
      <c r="AV859" s="37">
        <f>MAX(INDEX(AV$292:AV$303,$D859)+AV850*(1+$E859),0.01)</f>
        <v/>
      </c>
      <c r="AW859" s="37">
        <f>MAX(INDEX(AW$292:AW$303,$D859)+AW850*(1+$E859),0.01)</f>
        <v/>
      </c>
      <c r="AX859" s="37">
        <f>MAX(INDEX(AX$292:AX$303,$D859)+AX850*(1+$E859),0.01)</f>
        <v/>
      </c>
      <c r="AY859" s="40">
        <f>POSTTAX(INDEX(AY$292:AY$303,$D859),AY850,$E859)</f>
        <v/>
      </c>
    </row>
    <row r="860" hidden="1" outlineLevel="2">
      <c r="A860" s="14" t="inlineStr">
        <is>
          <t>atp</t>
        </is>
      </c>
      <c r="B860" s="14" t="inlineStr">
        <is>
          <t>oop</t>
        </is>
      </c>
      <c r="C860" s="14" t="inlineStr">
        <is>
          <t>nav</t>
        </is>
      </c>
      <c r="D860" s="37">
        <f>INDEX(Inputs!$R$5:$R$132,MATCH($B860&amp;"|"&amp;$C860,Inputs!$A$5:$A$132,0))</f>
        <v/>
      </c>
      <c r="E860" s="37">
        <f>INDEX(Inputs!$S$5:$S$132,MATCH($B860&amp;"|"&amp;$C860,Inputs!$A$5:$A$132,0))</f>
        <v/>
      </c>
      <c r="F860" s="36" t="n"/>
      <c r="G860" s="36" t="n"/>
      <c r="H860" s="14">
        <f>INDEX(Variables!$B$5:$B$205,MATCH($A860,Variables!$A$5:$A$205,0))&amp;IF($C860="",""," | "&amp;INDEX(Mapping!$B$5:$B$26,MATCH($C860,Mapping!$A$5:$A$26,0))&amp;" | "&amp;INDEX(Mapping!$B$30:$B$46,MATCH($B860,Mapping!$A$30:$A$46,0)))</f>
        <v/>
      </c>
      <c r="I860" s="14">
        <f>INDEX(Variables!$C$5:$C$205,MATCH($A860,Variables!$A$5:$A$205,0))</f>
        <v/>
      </c>
      <c r="J860" s="14">
        <f>INDEX(Variables!$E$5:$E$205,MATCH($A860,Variables!$A$5:$A$205,0))</f>
        <v/>
      </c>
      <c r="K860" s="11">
        <f>LOWER(Settings!$C$4)&amp;".mit."&amp;$A860&amp;IF($C860="","","."&amp;$C860&amp;"."&amp;$B860)&amp;IF(INDEX(Variables!$D$5:$D$205,MATCH($A860,Variables!$A$5:$A$205,0))="","","."&amp;INDEX(Variables!$D$5:$D$205,MATCH($A860,Variables!$A$5:$A$205,0)))&amp;"."&amp;K$5</f>
        <v/>
      </c>
      <c r="L860" s="38">
        <f>MAX(INDEX(L$292:L$303,$D860)+L851*(1+$E860),0.01)</f>
        <v/>
      </c>
      <c r="M860" s="37">
        <f>MAX(INDEX(M$292:M$303,$D860)+M851*(1+$E860),0.01)</f>
        <v/>
      </c>
      <c r="N860" s="37">
        <f>MAX(INDEX(N$292:N$303,$D860)+N851*(1+$E860),0.01)</f>
        <v/>
      </c>
      <c r="O860" s="37">
        <f>MAX(INDEX(O$292:O$303,$D860)+O851*(1+$E860),0.01)</f>
        <v/>
      </c>
      <c r="P860" s="37">
        <f>MAX(INDEX(P$292:P$303,$D860)+P851*(1+$E860),0.01)</f>
        <v/>
      </c>
      <c r="Q860" s="37">
        <f>MAX(INDEX(Q$292:Q$303,$D860)+Q851*(1+$E860),0.01)</f>
        <v/>
      </c>
      <c r="R860" s="37">
        <f>MAX(INDEX(R$292:R$303,$D860)+R851*(1+$E860),0.01)</f>
        <v/>
      </c>
      <c r="S860" s="37">
        <f>MAX(INDEX(S$292:S$303,$D860)+S851*(1+$E860),0.01)</f>
        <v/>
      </c>
      <c r="T860" s="37">
        <f>MAX(INDEX(T$292:T$303,$D860)+T851*(1+$E860),0.01)</f>
        <v/>
      </c>
      <c r="U860" s="37">
        <f>MAX(INDEX(U$292:U$303,$D860)+U851*(1+$E860),0.01)</f>
        <v/>
      </c>
      <c r="V860" s="37">
        <f>MAX(INDEX(V$292:V$303,$D860)+V851*(1+$E860),0.01)</f>
        <v/>
      </c>
      <c r="W860" s="37">
        <f>MAX(INDEX(W$292:W$303,$D860)+W851*(1+$E860),0.01)</f>
        <v/>
      </c>
      <c r="X860" s="37">
        <f>MAX(INDEX(X$292:X$303,$D860)+X851*(1+$E860),0.01)</f>
        <v/>
      </c>
      <c r="Y860" s="37">
        <f>MAX(INDEX(Y$292:Y$303,$D860)+Y851*(1+$E860),0.01)</f>
        <v/>
      </c>
      <c r="Z860" s="37">
        <f>MAX(INDEX(Z$292:Z$303,$D860)+Z851*(1+$E860),0.01)</f>
        <v/>
      </c>
      <c r="AA860" s="37">
        <f>MAX(INDEX(AA$292:AA$303,$D860)+AA851*(1+$E860),0.01)</f>
        <v/>
      </c>
      <c r="AB860" s="37">
        <f>MAX(INDEX(AB$292:AB$303,$D860)+AB851*(1+$E860),0.01)</f>
        <v/>
      </c>
      <c r="AC860" s="37">
        <f>MAX(INDEX(AC$292:AC$303,$D860)+AC851*(1+$E860),0.01)</f>
        <v/>
      </c>
      <c r="AD860" s="40">
        <f>POSTTAX(INDEX(AD$292:AD$303,$D860),AD851,$E860)</f>
        <v/>
      </c>
      <c r="AF860" s="11">
        <f>LOWER(Settings!$C$4)&amp;".mit."&amp;$A860&amp;IF($C860="","","."&amp;$C860&amp;"."&amp;$B860)&amp;IF(INDEX(Variables!$D$5:$D$205,MATCH($A860,Variables!$A$5:$A$205,0))="","","."&amp;INDEX(Variables!$D$5:$D$205,MATCH($A860,Variables!$A$5:$A$205,0)))&amp;"."&amp;AF$5</f>
        <v/>
      </c>
      <c r="AG860" s="38">
        <f>MAX(INDEX(AG$292:AG$303,$D860)+AG851*(1+$E860),0.01)</f>
        <v/>
      </c>
      <c r="AH860" s="37">
        <f>MAX(INDEX(AH$292:AH$303,$D860)+AH851*(1+$E860),0.01)</f>
        <v/>
      </c>
      <c r="AI860" s="37">
        <f>MAX(INDEX(AI$292:AI$303,$D860)+AI851*(1+$E860),0.01)</f>
        <v/>
      </c>
      <c r="AJ860" s="37">
        <f>MAX(INDEX(AJ$292:AJ$303,$D860)+AJ851*(1+$E860),0.01)</f>
        <v/>
      </c>
      <c r="AK860" s="37">
        <f>MAX(INDEX(AK$292:AK$303,$D860)+AK851*(1+$E860),0.01)</f>
        <v/>
      </c>
      <c r="AL860" s="37">
        <f>MAX(INDEX(AL$292:AL$303,$D860)+AL851*(1+$E860),0.01)</f>
        <v/>
      </c>
      <c r="AM860" s="37">
        <f>MAX(INDEX(AM$292:AM$303,$D860)+AM851*(1+$E860),0.01)</f>
        <v/>
      </c>
      <c r="AN860" s="37">
        <f>MAX(INDEX(AN$292:AN$303,$D860)+AN851*(1+$E860),0.01)</f>
        <v/>
      </c>
      <c r="AO860" s="37">
        <f>MAX(INDEX(AO$292:AO$303,$D860)+AO851*(1+$E860),0.01)</f>
        <v/>
      </c>
      <c r="AP860" s="37">
        <f>MAX(INDEX(AP$292:AP$303,$D860)+AP851*(1+$E860),0.01)</f>
        <v/>
      </c>
      <c r="AQ860" s="37">
        <f>MAX(INDEX(AQ$292:AQ$303,$D860)+AQ851*(1+$E860),0.01)</f>
        <v/>
      </c>
      <c r="AR860" s="37">
        <f>MAX(INDEX(AR$292:AR$303,$D860)+AR851*(1+$E860),0.01)</f>
        <v/>
      </c>
      <c r="AS860" s="37">
        <f>MAX(INDEX(AS$292:AS$303,$D860)+AS851*(1+$E860),0.01)</f>
        <v/>
      </c>
      <c r="AT860" s="37">
        <f>MAX(INDEX(AT$292:AT$303,$D860)+AT851*(1+$E860),0.01)</f>
        <v/>
      </c>
      <c r="AU860" s="37">
        <f>MAX(INDEX(AU$292:AU$303,$D860)+AU851*(1+$E860),0.01)</f>
        <v/>
      </c>
      <c r="AV860" s="37">
        <f>MAX(INDEX(AV$292:AV$303,$D860)+AV851*(1+$E860),0.01)</f>
        <v/>
      </c>
      <c r="AW860" s="37">
        <f>MAX(INDEX(AW$292:AW$303,$D860)+AW851*(1+$E860),0.01)</f>
        <v/>
      </c>
      <c r="AX860" s="37">
        <f>MAX(INDEX(AX$292:AX$303,$D860)+AX851*(1+$E860),0.01)</f>
        <v/>
      </c>
      <c r="AY860" s="40">
        <f>POSTTAX(INDEX(AY$292:AY$303,$D860),AY851,$E860)</f>
        <v/>
      </c>
    </row>
    <row r="861" hidden="1" outlineLevel="2">
      <c r="A861" s="14" t="inlineStr">
        <is>
          <t>atp</t>
        </is>
      </c>
      <c r="B861" s="14" t="inlineStr">
        <is>
          <t>bio</t>
        </is>
      </c>
      <c r="C861" s="14" t="inlineStr">
        <is>
          <t>nav</t>
        </is>
      </c>
      <c r="D861" s="37">
        <f>INDEX(Inputs!$R$5:$R$132,MATCH($B861&amp;"|"&amp;$C861,Inputs!$A$5:$A$132,0))</f>
        <v/>
      </c>
      <c r="E861" s="37">
        <f>INDEX(Inputs!$S$5:$S$132,MATCH($B861&amp;"|"&amp;$C861,Inputs!$A$5:$A$132,0))</f>
        <v/>
      </c>
      <c r="F861" s="36" t="n"/>
      <c r="G861" s="36" t="n"/>
      <c r="H861" s="14">
        <f>INDEX(Variables!$B$5:$B$205,MATCH($A861,Variables!$A$5:$A$205,0))&amp;IF($C861="",""," | "&amp;INDEX(Mapping!$B$5:$B$26,MATCH($C861,Mapping!$A$5:$A$26,0))&amp;" | "&amp;INDEX(Mapping!$B$30:$B$46,MATCH($B861,Mapping!$A$30:$A$46,0)))</f>
        <v/>
      </c>
      <c r="I861" s="14">
        <f>INDEX(Variables!$C$5:$C$205,MATCH($A861,Variables!$A$5:$A$205,0))</f>
        <v/>
      </c>
      <c r="J861" s="14">
        <f>INDEX(Variables!$E$5:$E$205,MATCH($A861,Variables!$A$5:$A$205,0))</f>
        <v/>
      </c>
      <c r="K861" s="11">
        <f>LOWER(Settings!$C$4)&amp;".mit."&amp;$A861&amp;IF($C861="","","."&amp;$C861&amp;"."&amp;$B861)&amp;IF(INDEX(Variables!$D$5:$D$205,MATCH($A861,Variables!$A$5:$A$205,0))="","","."&amp;INDEX(Variables!$D$5:$D$205,MATCH($A861,Variables!$A$5:$A$205,0)))&amp;"."&amp;K$5</f>
        <v/>
      </c>
      <c r="L861" s="38">
        <f>MAX(INDEX(L$292:L$303,$D861)+L852*(1+$E861),0.01)</f>
        <v/>
      </c>
      <c r="M861" s="37">
        <f>MAX(INDEX(M$292:M$303,$D861)+M852*(1+$E861),0.01)</f>
        <v/>
      </c>
      <c r="N861" s="37">
        <f>MAX(INDEX(N$292:N$303,$D861)+N852*(1+$E861),0.01)</f>
        <v/>
      </c>
      <c r="O861" s="37">
        <f>MAX(INDEX(O$292:O$303,$D861)+O852*(1+$E861),0.01)</f>
        <v/>
      </c>
      <c r="P861" s="37">
        <f>MAX(INDEX(P$292:P$303,$D861)+P852*(1+$E861),0.01)</f>
        <v/>
      </c>
      <c r="Q861" s="37">
        <f>MAX(INDEX(Q$292:Q$303,$D861)+Q852*(1+$E861),0.01)</f>
        <v/>
      </c>
      <c r="R861" s="37">
        <f>MAX(INDEX(R$292:R$303,$D861)+R852*(1+$E861),0.01)</f>
        <v/>
      </c>
      <c r="S861" s="37">
        <f>MAX(INDEX(S$292:S$303,$D861)+S852*(1+$E861),0.01)</f>
        <v/>
      </c>
      <c r="T861" s="37">
        <f>MAX(INDEX(T$292:T$303,$D861)+T852*(1+$E861),0.01)</f>
        <v/>
      </c>
      <c r="U861" s="37">
        <f>MAX(INDEX(U$292:U$303,$D861)+U852*(1+$E861),0.01)</f>
        <v/>
      </c>
      <c r="V861" s="37">
        <f>MAX(INDEX(V$292:V$303,$D861)+V852*(1+$E861),0.01)</f>
        <v/>
      </c>
      <c r="W861" s="37">
        <f>MAX(INDEX(W$292:W$303,$D861)+W852*(1+$E861),0.01)</f>
        <v/>
      </c>
      <c r="X861" s="37">
        <f>MAX(INDEX(X$292:X$303,$D861)+X852*(1+$E861),0.01)</f>
        <v/>
      </c>
      <c r="Y861" s="37">
        <f>MAX(INDEX(Y$292:Y$303,$D861)+Y852*(1+$E861),0.01)</f>
        <v/>
      </c>
      <c r="Z861" s="37">
        <f>MAX(INDEX(Z$292:Z$303,$D861)+Z852*(1+$E861),0.01)</f>
        <v/>
      </c>
      <c r="AA861" s="37">
        <f>MAX(INDEX(AA$292:AA$303,$D861)+AA852*(1+$E861),0.01)</f>
        <v/>
      </c>
      <c r="AB861" s="37">
        <f>MAX(INDEX(AB$292:AB$303,$D861)+AB852*(1+$E861),0.01)</f>
        <v/>
      </c>
      <c r="AC861" s="37">
        <f>MAX(INDEX(AC$292:AC$303,$D861)+AC852*(1+$E861),0.01)</f>
        <v/>
      </c>
      <c r="AD861" s="40">
        <f>POSTTAX(INDEX(AD$292:AD$303,$D861),AD852,$E861)</f>
        <v/>
      </c>
      <c r="AF861" s="11">
        <f>LOWER(Settings!$C$4)&amp;".mit."&amp;$A861&amp;IF($C861="","","."&amp;$C861&amp;"."&amp;$B861)&amp;IF(INDEX(Variables!$D$5:$D$205,MATCH($A861,Variables!$A$5:$A$205,0))="","","."&amp;INDEX(Variables!$D$5:$D$205,MATCH($A861,Variables!$A$5:$A$205,0)))&amp;"."&amp;AF$5</f>
        <v/>
      </c>
      <c r="AG861" s="38">
        <f>MAX(INDEX(AG$292:AG$303,$D861)+AG852*(1+$E861),0.01)</f>
        <v/>
      </c>
      <c r="AH861" s="37">
        <f>MAX(INDEX(AH$292:AH$303,$D861)+AH852*(1+$E861),0.01)</f>
        <v/>
      </c>
      <c r="AI861" s="37">
        <f>MAX(INDEX(AI$292:AI$303,$D861)+AI852*(1+$E861),0.01)</f>
        <v/>
      </c>
      <c r="AJ861" s="37">
        <f>MAX(INDEX(AJ$292:AJ$303,$D861)+AJ852*(1+$E861),0.01)</f>
        <v/>
      </c>
      <c r="AK861" s="37">
        <f>MAX(INDEX(AK$292:AK$303,$D861)+AK852*(1+$E861),0.01)</f>
        <v/>
      </c>
      <c r="AL861" s="37">
        <f>MAX(INDEX(AL$292:AL$303,$D861)+AL852*(1+$E861),0.01)</f>
        <v/>
      </c>
      <c r="AM861" s="37">
        <f>MAX(INDEX(AM$292:AM$303,$D861)+AM852*(1+$E861),0.01)</f>
        <v/>
      </c>
      <c r="AN861" s="37">
        <f>MAX(INDEX(AN$292:AN$303,$D861)+AN852*(1+$E861),0.01)</f>
        <v/>
      </c>
      <c r="AO861" s="37">
        <f>MAX(INDEX(AO$292:AO$303,$D861)+AO852*(1+$E861),0.01)</f>
        <v/>
      </c>
      <c r="AP861" s="37">
        <f>MAX(INDEX(AP$292:AP$303,$D861)+AP852*(1+$E861),0.01)</f>
        <v/>
      </c>
      <c r="AQ861" s="37">
        <f>MAX(INDEX(AQ$292:AQ$303,$D861)+AQ852*(1+$E861),0.01)</f>
        <v/>
      </c>
      <c r="AR861" s="37">
        <f>MAX(INDEX(AR$292:AR$303,$D861)+AR852*(1+$E861),0.01)</f>
        <v/>
      </c>
      <c r="AS861" s="37">
        <f>MAX(INDEX(AS$292:AS$303,$D861)+AS852*(1+$E861),0.01)</f>
        <v/>
      </c>
      <c r="AT861" s="37">
        <f>MAX(INDEX(AT$292:AT$303,$D861)+AT852*(1+$E861),0.01)</f>
        <v/>
      </c>
      <c r="AU861" s="37">
        <f>MAX(INDEX(AU$292:AU$303,$D861)+AU852*(1+$E861),0.01)</f>
        <v/>
      </c>
      <c r="AV861" s="37">
        <f>MAX(INDEX(AV$292:AV$303,$D861)+AV852*(1+$E861),0.01)</f>
        <v/>
      </c>
      <c r="AW861" s="37">
        <f>MAX(INDEX(AW$292:AW$303,$D861)+AW852*(1+$E861),0.01)</f>
        <v/>
      </c>
      <c r="AX861" s="37">
        <f>MAX(INDEX(AX$292:AX$303,$D861)+AX852*(1+$E861),0.01)</f>
        <v/>
      </c>
      <c r="AY861" s="40">
        <f>POSTTAX(INDEX(AY$292:AY$303,$D861),AY852,$E861)</f>
        <v/>
      </c>
    </row>
    <row r="862" hidden="1" outlineLevel="2"/>
    <row r="863" hidden="1" outlineLevel="2">
      <c r="A863" s="14" t="inlineStr">
        <is>
          <t>shp</t>
        </is>
      </c>
      <c r="B863" s="14" t="inlineStr">
        <is>
          <t>coa</t>
        </is>
      </c>
      <c r="C863" s="14" t="inlineStr">
        <is>
          <t>nav</t>
        </is>
      </c>
      <c r="D863" s="37">
        <f>INDEX(Inputs!$M$5:$M$132,MATCH($B863&amp;"|"&amp;$C863,Inputs!$A$5:$A$132,0))</f>
        <v/>
      </c>
      <c r="E863" s="37">
        <f>INDEX(Inputs!$T$5:$T$132,MATCH($B863&amp;"|"&amp;$C863,Inputs!$A$5:$A$132,0))</f>
        <v/>
      </c>
      <c r="F863" s="37">
        <f>INDEX(Inputs!$K$5:$K$132,MATCH($B863&amp;"|"&amp;$C863,Inputs!$A$5:$A$132,0))</f>
        <v/>
      </c>
      <c r="G863" s="36" t="n"/>
      <c r="H863" s="14">
        <f>INDEX(Variables!$B$5:$B$205,MATCH($A863,Variables!$A$5:$A$205,0))&amp;IF($C863="",""," | "&amp;INDEX(Mapping!$B$5:$B$26,MATCH($C863,Mapping!$A$5:$A$26,0))&amp;" | "&amp;INDEX(Mapping!$B$30:$B$46,MATCH($B863,Mapping!$A$30:$A$46,0)))</f>
        <v/>
      </c>
      <c r="I863" s="14">
        <f>INDEX(Variables!$C$5:$C$205,MATCH($A863,Variables!$A$5:$A$205,0))</f>
        <v/>
      </c>
      <c r="J863" s="14">
        <f>INDEX(Variables!$E$5:$E$205,MATCH($A863,Variables!$A$5:$A$205,0))</f>
        <v/>
      </c>
      <c r="K863" s="11">
        <f>LOWER(Settings!$C$4)&amp;".mit."&amp;$A863&amp;IF($C863="","","."&amp;$C863&amp;"."&amp;$B863)&amp;IF(INDEX(Variables!$D$5:$D$205,MATCH($A863,Variables!$A$5:$A$205,0))="","","."&amp;INDEX(Variables!$D$5:$D$205,MATCH($A863,Variables!$A$5:$A$205,0)))&amp;"."&amp;K$5</f>
        <v/>
      </c>
      <c r="L863" s="38">
        <f>(INDEX(L$235:L$238,$D863)*INDEX(L$239:L$255,$F863)+L$194*INDEX(L$121:L$137,$F863)*INDEX(L$151:L$167,$F863))*$E863</f>
        <v/>
      </c>
      <c r="M863" s="37">
        <f>(INDEX(M$235:M$238,$D863)*INDEX(M$239:M$255,$F863)+M$194*INDEX(M$121:M$137,$F863)*INDEX(M$151:M$167,$F863))*$E863</f>
        <v/>
      </c>
      <c r="N863" s="37">
        <f>(INDEX(N$235:N$238,$D863)*INDEX(N$239:N$255,$F863)+N$194*INDEX(N$121:N$137,$F863)*INDEX(N$151:N$167,$F863))*$E863</f>
        <v/>
      </c>
      <c r="O863" s="37">
        <f>(INDEX(O$235:O$238,$D863)*INDEX(O$239:O$255,$F863)+O$194*INDEX(O$121:O$137,$F863)*INDEX(O$151:O$167,$F863))*$E863</f>
        <v/>
      </c>
      <c r="P863" s="37">
        <f>(INDEX(P$235:P$238,$D863)*INDEX(P$239:P$255,$F863)+P$194*INDEX(P$121:P$137,$F863)*INDEX(P$151:P$167,$F863))*$E863</f>
        <v/>
      </c>
      <c r="Q863" s="37">
        <f>(INDEX(Q$235:Q$238,$D863)*INDEX(Q$239:Q$255,$F863)+Q$194*INDEX(Q$121:Q$137,$F863)*INDEX(Q$151:Q$167,$F863))*$E863</f>
        <v/>
      </c>
      <c r="R863" s="37">
        <f>(INDEX(R$235:R$238,$D863)*INDEX(R$239:R$255,$F863)+R$194*INDEX(R$121:R$137,$F863)*INDEX(R$151:R$167,$F863))*$E863</f>
        <v/>
      </c>
      <c r="S863" s="37">
        <f>(INDEX(S$235:S$238,$D863)*INDEX(S$239:S$255,$F863)+S$194*INDEX(S$121:S$137,$F863)*INDEX(S$151:S$167,$F863))*$E863</f>
        <v/>
      </c>
      <c r="T863" s="37">
        <f>(INDEX(T$235:T$238,$D863)*INDEX(T$239:T$255,$F863)+T$194*INDEX(T$121:T$137,$F863)*INDEX(T$151:T$167,$F863))*$E863</f>
        <v/>
      </c>
      <c r="U863" s="37">
        <f>(INDEX(U$235:U$238,$D863)*INDEX(U$239:U$255,$F863)+U$194*INDEX(U$121:U$137,$F863)*INDEX(U$151:U$167,$F863))*$E863</f>
        <v/>
      </c>
      <c r="V863" s="37">
        <f>(INDEX(V$235:V$238,$D863)*INDEX(V$239:V$255,$F863)+V$194*INDEX(V$121:V$137,$F863)*INDEX(V$151:V$167,$F863))*$E863</f>
        <v/>
      </c>
      <c r="W863" s="37">
        <f>(INDEX(W$235:W$238,$D863)*INDEX(W$239:W$255,$F863)+W$194*INDEX(W$121:W$137,$F863)*INDEX(W$151:W$167,$F863))*$E863</f>
        <v/>
      </c>
      <c r="X863" s="37">
        <f>(INDEX(X$235:X$238,$D863)*INDEX(X$239:X$255,$F863)+X$194*INDEX(X$121:X$137,$F863)*INDEX(X$151:X$167,$F863))*$E863</f>
        <v/>
      </c>
      <c r="Y863" s="37">
        <f>(INDEX(Y$235:Y$238,$D863)*INDEX(Y$239:Y$255,$F863)+Y$194*INDEX(Y$121:Y$137,$F863)*INDEX(Y$151:Y$167,$F863))*$E863</f>
        <v/>
      </c>
      <c r="Z863" s="37">
        <f>(INDEX(Z$235:Z$238,$D863)*INDEX(Z$239:Z$255,$F863)+Z$194*INDEX(Z$121:Z$137,$F863)*INDEX(Z$151:Z$167,$F863))*$E863</f>
        <v/>
      </c>
      <c r="AA863" s="37">
        <f>(INDEX(AA$235:AA$238,$D863)*INDEX(AA$239:AA$255,$F863)+AA$194*INDEX(AA$121:AA$137,$F863)*INDEX(AA$151:AA$167,$F863))*$E863</f>
        <v/>
      </c>
      <c r="AB863" s="37">
        <f>(INDEX(AB$235:AB$238,$D863)*INDEX(AB$239:AB$255,$F863)+AB$194*INDEX(AB$121:AB$137,$F863)*INDEX(AB$151:AB$167,$F863))*$E863</f>
        <v/>
      </c>
      <c r="AC863" s="37">
        <f>(INDEX(AC$235:AC$238,$D863)*INDEX(AC$239:AC$255,$F863)+AC$194*INDEX(AC$121:AC$137,$F863)*INDEX(AC$151:AC$167,$F863))*$E863</f>
        <v/>
      </c>
      <c r="AD863" s="40">
        <f>SHADOWEFF(INDEX(AD$235:AD$238,$D863),INDEX(AD$239:AD$255,$F863),AD$194,INDEX(AD$121:AD$137,$F863),INDEX(AD$151:AD$167,$F863),$E863)</f>
        <v/>
      </c>
      <c r="AF863" s="11">
        <f>LOWER(Settings!$C$4)&amp;".mit."&amp;$A863&amp;IF($C863="","","."&amp;$C863&amp;"."&amp;$B863)&amp;IF(INDEX(Variables!$D$5:$D$205,MATCH($A863,Variables!$A$5:$A$205,0))="","","."&amp;INDEX(Variables!$D$5:$D$205,MATCH($A863,Variables!$A$5:$A$205,0)))&amp;"."&amp;AF$5</f>
        <v/>
      </c>
      <c r="AG863" s="38">
        <f>(INDEX(AG$235:AG$238,$D863)*INDEX(AG$239:AG$255,$F863)+AG$194*INDEX(AG$121:AG$137,$F863)*INDEX(AG$151:AG$167,$F863))*$E863</f>
        <v/>
      </c>
      <c r="AH863" s="37">
        <f>(INDEX(AH$235:AH$238,$D863)*INDEX(AH$239:AH$255,$F863)+AH$194*INDEX(AH$121:AH$137,$F863)*INDEX(AH$151:AH$167,$F863))*$E863</f>
        <v/>
      </c>
      <c r="AI863" s="37">
        <f>(INDEX(AI$235:AI$238,$D863)*INDEX(AI$239:AI$255,$F863)+AI$194*INDEX(AI$121:AI$137,$F863)*INDEX(AI$151:AI$167,$F863))*$E863</f>
        <v/>
      </c>
      <c r="AJ863" s="37">
        <f>(INDEX(AJ$235:AJ$238,$D863)*INDEX(AJ$239:AJ$255,$F863)+AJ$194*INDEX(AJ$121:AJ$137,$F863)*INDEX(AJ$151:AJ$167,$F863))*$E863</f>
        <v/>
      </c>
      <c r="AK863" s="37">
        <f>(INDEX(AK$235:AK$238,$D863)*INDEX(AK$239:AK$255,$F863)+AK$194*INDEX(AK$121:AK$137,$F863)*INDEX(AK$151:AK$167,$F863))*$E863</f>
        <v/>
      </c>
      <c r="AL863" s="37">
        <f>(INDEX(AL$235:AL$238,$D863)*INDEX(AL$239:AL$255,$F863)+AL$194*INDEX(AL$121:AL$137,$F863)*INDEX(AL$151:AL$167,$F863))*$E863</f>
        <v/>
      </c>
      <c r="AM863" s="37">
        <f>(INDEX(AM$235:AM$238,$D863)*INDEX(AM$239:AM$255,$F863)+AM$194*INDEX(AM$121:AM$137,$F863)*INDEX(AM$151:AM$167,$F863))*$E863</f>
        <v/>
      </c>
      <c r="AN863" s="37">
        <f>(INDEX(AN$235:AN$238,$D863)*INDEX(AN$239:AN$255,$F863)+AN$194*INDEX(AN$121:AN$137,$F863)*INDEX(AN$151:AN$167,$F863))*$E863</f>
        <v/>
      </c>
      <c r="AO863" s="37">
        <f>(INDEX(AO$235:AO$238,$D863)*INDEX(AO$239:AO$255,$F863)+AO$194*INDEX(AO$121:AO$137,$F863)*INDEX(AO$151:AO$167,$F863))*$E863</f>
        <v/>
      </c>
      <c r="AP863" s="37">
        <f>(INDEX(AP$235:AP$238,$D863)*INDEX(AP$239:AP$255,$F863)+AP$194*INDEX(AP$121:AP$137,$F863)*INDEX(AP$151:AP$167,$F863))*$E863</f>
        <v/>
      </c>
      <c r="AQ863" s="37">
        <f>(INDEX(AQ$235:AQ$238,$D863)*INDEX(AQ$239:AQ$255,$F863)+AQ$194*INDEX(AQ$121:AQ$137,$F863)*INDEX(AQ$151:AQ$167,$F863))*$E863</f>
        <v/>
      </c>
      <c r="AR863" s="37">
        <f>(INDEX(AR$235:AR$238,$D863)*INDEX(AR$239:AR$255,$F863)+AR$194*INDEX(AR$121:AR$137,$F863)*INDEX(AR$151:AR$167,$F863))*$E863</f>
        <v/>
      </c>
      <c r="AS863" s="37">
        <f>(INDEX(AS$235:AS$238,$D863)*INDEX(AS$239:AS$255,$F863)+AS$194*INDEX(AS$121:AS$137,$F863)*INDEX(AS$151:AS$167,$F863))*$E863</f>
        <v/>
      </c>
      <c r="AT863" s="37">
        <f>(INDEX(AT$235:AT$238,$D863)*INDEX(AT$239:AT$255,$F863)+AT$194*INDEX(AT$121:AT$137,$F863)*INDEX(AT$151:AT$167,$F863))*$E863</f>
        <v/>
      </c>
      <c r="AU863" s="37">
        <f>(INDEX(AU$235:AU$238,$D863)*INDEX(AU$239:AU$255,$F863)+AU$194*INDEX(AU$121:AU$137,$F863)*INDEX(AU$151:AU$167,$F863))*$E863</f>
        <v/>
      </c>
      <c r="AV863" s="37">
        <f>(INDEX(AV$235:AV$238,$D863)*INDEX(AV$239:AV$255,$F863)+AV$194*INDEX(AV$121:AV$137,$F863)*INDEX(AV$151:AV$167,$F863))*$E863</f>
        <v/>
      </c>
      <c r="AW863" s="37">
        <f>(INDEX(AW$235:AW$238,$D863)*INDEX(AW$239:AW$255,$F863)+AW$194*INDEX(AW$121:AW$137,$F863)*INDEX(AW$151:AW$167,$F863))*$E863</f>
        <v/>
      </c>
      <c r="AX863" s="37">
        <f>(INDEX(AX$235:AX$238,$D863)*INDEX(AX$239:AX$255,$F863)+AX$194*INDEX(AX$121:AX$137,$F863)*INDEX(AX$151:AX$167,$F863))*$E863</f>
        <v/>
      </c>
      <c r="AY863" s="40">
        <f>SHADOWEFF(INDEX(AY$235:AY$238,$D863),INDEX(AY$239:AY$255,$F863),AY$194,INDEX(AY$121:AY$137,$F863),INDEX(AY$151:AY$167,$F863),$E863)</f>
        <v/>
      </c>
    </row>
    <row r="864" hidden="1" outlineLevel="2">
      <c r="A864" s="14" t="inlineStr">
        <is>
          <t>shp</t>
        </is>
      </c>
      <c r="B864" s="14" t="inlineStr">
        <is>
          <t>nga</t>
        </is>
      </c>
      <c r="C864" s="14" t="inlineStr">
        <is>
          <t>nav</t>
        </is>
      </c>
      <c r="D864" s="37">
        <f>INDEX(Inputs!$M$5:$M$132,MATCH($B864&amp;"|"&amp;$C864,Inputs!$A$5:$A$132,0))</f>
        <v/>
      </c>
      <c r="E864" s="37">
        <f>INDEX(Inputs!$T$5:$T$132,MATCH($B864&amp;"|"&amp;$C864,Inputs!$A$5:$A$132,0))</f>
        <v/>
      </c>
      <c r="F864" s="37">
        <f>INDEX(Inputs!$K$5:$K$132,MATCH($B864&amp;"|"&amp;$C864,Inputs!$A$5:$A$132,0))</f>
        <v/>
      </c>
      <c r="G864" s="36" t="n"/>
      <c r="H864" s="14">
        <f>INDEX(Variables!$B$5:$B$205,MATCH($A864,Variables!$A$5:$A$205,0))&amp;IF($C864="",""," | "&amp;INDEX(Mapping!$B$5:$B$26,MATCH($C864,Mapping!$A$5:$A$26,0))&amp;" | "&amp;INDEX(Mapping!$B$30:$B$46,MATCH($B864,Mapping!$A$30:$A$46,0)))</f>
        <v/>
      </c>
      <c r="I864" s="14">
        <f>INDEX(Variables!$C$5:$C$205,MATCH($A864,Variables!$A$5:$A$205,0))</f>
        <v/>
      </c>
      <c r="J864" s="14">
        <f>INDEX(Variables!$E$5:$E$205,MATCH($A864,Variables!$A$5:$A$205,0))</f>
        <v/>
      </c>
      <c r="K864" s="11">
        <f>LOWER(Settings!$C$4)&amp;".mit."&amp;$A864&amp;IF($C864="","","."&amp;$C864&amp;"."&amp;$B864)&amp;IF(INDEX(Variables!$D$5:$D$205,MATCH($A864,Variables!$A$5:$A$205,0))="","","."&amp;INDEX(Variables!$D$5:$D$205,MATCH($A864,Variables!$A$5:$A$205,0)))&amp;"."&amp;K$5</f>
        <v/>
      </c>
      <c r="L864" s="38">
        <f>(INDEX(L$235:L$238,$D864)*INDEX(L$239:L$255,$F864)+L$194*INDEX(L$121:L$137,$F864)*INDEX(L$151:L$167,$F864))*$E864</f>
        <v/>
      </c>
      <c r="M864" s="37">
        <f>(INDEX(M$235:M$238,$D864)*INDEX(M$239:M$255,$F864)+M$194*INDEX(M$121:M$137,$F864)*INDEX(M$151:M$167,$F864))*$E864</f>
        <v/>
      </c>
      <c r="N864" s="37">
        <f>(INDEX(N$235:N$238,$D864)*INDEX(N$239:N$255,$F864)+N$194*INDEX(N$121:N$137,$F864)*INDEX(N$151:N$167,$F864))*$E864</f>
        <v/>
      </c>
      <c r="O864" s="37">
        <f>(INDEX(O$235:O$238,$D864)*INDEX(O$239:O$255,$F864)+O$194*INDEX(O$121:O$137,$F864)*INDEX(O$151:O$167,$F864))*$E864</f>
        <v/>
      </c>
      <c r="P864" s="37">
        <f>(INDEX(P$235:P$238,$D864)*INDEX(P$239:P$255,$F864)+P$194*INDEX(P$121:P$137,$F864)*INDEX(P$151:P$167,$F864))*$E864</f>
        <v/>
      </c>
      <c r="Q864" s="37">
        <f>(INDEX(Q$235:Q$238,$D864)*INDEX(Q$239:Q$255,$F864)+Q$194*INDEX(Q$121:Q$137,$F864)*INDEX(Q$151:Q$167,$F864))*$E864</f>
        <v/>
      </c>
      <c r="R864" s="37">
        <f>(INDEX(R$235:R$238,$D864)*INDEX(R$239:R$255,$F864)+R$194*INDEX(R$121:R$137,$F864)*INDEX(R$151:R$167,$F864))*$E864</f>
        <v/>
      </c>
      <c r="S864" s="37">
        <f>(INDEX(S$235:S$238,$D864)*INDEX(S$239:S$255,$F864)+S$194*INDEX(S$121:S$137,$F864)*INDEX(S$151:S$167,$F864))*$E864</f>
        <v/>
      </c>
      <c r="T864" s="37">
        <f>(INDEX(T$235:T$238,$D864)*INDEX(T$239:T$255,$F864)+T$194*INDEX(T$121:T$137,$F864)*INDEX(T$151:T$167,$F864))*$E864</f>
        <v/>
      </c>
      <c r="U864" s="37">
        <f>(INDEX(U$235:U$238,$D864)*INDEX(U$239:U$255,$F864)+U$194*INDEX(U$121:U$137,$F864)*INDEX(U$151:U$167,$F864))*$E864</f>
        <v/>
      </c>
      <c r="V864" s="37">
        <f>(INDEX(V$235:V$238,$D864)*INDEX(V$239:V$255,$F864)+V$194*INDEX(V$121:V$137,$F864)*INDEX(V$151:V$167,$F864))*$E864</f>
        <v/>
      </c>
      <c r="W864" s="37">
        <f>(INDEX(W$235:W$238,$D864)*INDEX(W$239:W$255,$F864)+W$194*INDEX(W$121:W$137,$F864)*INDEX(W$151:W$167,$F864))*$E864</f>
        <v/>
      </c>
      <c r="X864" s="37">
        <f>(INDEX(X$235:X$238,$D864)*INDEX(X$239:X$255,$F864)+X$194*INDEX(X$121:X$137,$F864)*INDEX(X$151:X$167,$F864))*$E864</f>
        <v/>
      </c>
      <c r="Y864" s="37">
        <f>(INDEX(Y$235:Y$238,$D864)*INDEX(Y$239:Y$255,$F864)+Y$194*INDEX(Y$121:Y$137,$F864)*INDEX(Y$151:Y$167,$F864))*$E864</f>
        <v/>
      </c>
      <c r="Z864" s="37">
        <f>(INDEX(Z$235:Z$238,$D864)*INDEX(Z$239:Z$255,$F864)+Z$194*INDEX(Z$121:Z$137,$F864)*INDEX(Z$151:Z$167,$F864))*$E864</f>
        <v/>
      </c>
      <c r="AA864" s="37">
        <f>(INDEX(AA$235:AA$238,$D864)*INDEX(AA$239:AA$255,$F864)+AA$194*INDEX(AA$121:AA$137,$F864)*INDEX(AA$151:AA$167,$F864))*$E864</f>
        <v/>
      </c>
      <c r="AB864" s="37">
        <f>(INDEX(AB$235:AB$238,$D864)*INDEX(AB$239:AB$255,$F864)+AB$194*INDEX(AB$121:AB$137,$F864)*INDEX(AB$151:AB$167,$F864))*$E864</f>
        <v/>
      </c>
      <c r="AC864" s="37">
        <f>(INDEX(AC$235:AC$238,$D864)*INDEX(AC$239:AC$255,$F864)+AC$194*INDEX(AC$121:AC$137,$F864)*INDEX(AC$151:AC$167,$F864))*$E864</f>
        <v/>
      </c>
      <c r="AD864" s="40">
        <f>SHADOWEFF(INDEX(AD$235:AD$238,$D864),INDEX(AD$239:AD$255,$F864),AD$194,INDEX(AD$121:AD$137,$F864),INDEX(AD$151:AD$167,$F864),$E864)</f>
        <v/>
      </c>
      <c r="AF864" s="11">
        <f>LOWER(Settings!$C$4)&amp;".mit."&amp;$A864&amp;IF($C864="","","."&amp;$C864&amp;"."&amp;$B864)&amp;IF(INDEX(Variables!$D$5:$D$205,MATCH($A864,Variables!$A$5:$A$205,0))="","","."&amp;INDEX(Variables!$D$5:$D$205,MATCH($A864,Variables!$A$5:$A$205,0)))&amp;"."&amp;AF$5</f>
        <v/>
      </c>
      <c r="AG864" s="38">
        <f>(INDEX(AG$235:AG$238,$D864)*INDEX(AG$239:AG$255,$F864)+AG$194*INDEX(AG$121:AG$137,$F864)*INDEX(AG$151:AG$167,$F864))*$E864</f>
        <v/>
      </c>
      <c r="AH864" s="37">
        <f>(INDEX(AH$235:AH$238,$D864)*INDEX(AH$239:AH$255,$F864)+AH$194*INDEX(AH$121:AH$137,$F864)*INDEX(AH$151:AH$167,$F864))*$E864</f>
        <v/>
      </c>
      <c r="AI864" s="37">
        <f>(INDEX(AI$235:AI$238,$D864)*INDEX(AI$239:AI$255,$F864)+AI$194*INDEX(AI$121:AI$137,$F864)*INDEX(AI$151:AI$167,$F864))*$E864</f>
        <v/>
      </c>
      <c r="AJ864" s="37">
        <f>(INDEX(AJ$235:AJ$238,$D864)*INDEX(AJ$239:AJ$255,$F864)+AJ$194*INDEX(AJ$121:AJ$137,$F864)*INDEX(AJ$151:AJ$167,$F864))*$E864</f>
        <v/>
      </c>
      <c r="AK864" s="37">
        <f>(INDEX(AK$235:AK$238,$D864)*INDEX(AK$239:AK$255,$F864)+AK$194*INDEX(AK$121:AK$137,$F864)*INDEX(AK$151:AK$167,$F864))*$E864</f>
        <v/>
      </c>
      <c r="AL864" s="37">
        <f>(INDEX(AL$235:AL$238,$D864)*INDEX(AL$239:AL$255,$F864)+AL$194*INDEX(AL$121:AL$137,$F864)*INDEX(AL$151:AL$167,$F864))*$E864</f>
        <v/>
      </c>
      <c r="AM864" s="37">
        <f>(INDEX(AM$235:AM$238,$D864)*INDEX(AM$239:AM$255,$F864)+AM$194*INDEX(AM$121:AM$137,$F864)*INDEX(AM$151:AM$167,$F864))*$E864</f>
        <v/>
      </c>
      <c r="AN864" s="37">
        <f>(INDEX(AN$235:AN$238,$D864)*INDEX(AN$239:AN$255,$F864)+AN$194*INDEX(AN$121:AN$137,$F864)*INDEX(AN$151:AN$167,$F864))*$E864</f>
        <v/>
      </c>
      <c r="AO864" s="37">
        <f>(INDEX(AO$235:AO$238,$D864)*INDEX(AO$239:AO$255,$F864)+AO$194*INDEX(AO$121:AO$137,$F864)*INDEX(AO$151:AO$167,$F864))*$E864</f>
        <v/>
      </c>
      <c r="AP864" s="37">
        <f>(INDEX(AP$235:AP$238,$D864)*INDEX(AP$239:AP$255,$F864)+AP$194*INDEX(AP$121:AP$137,$F864)*INDEX(AP$151:AP$167,$F864))*$E864</f>
        <v/>
      </c>
      <c r="AQ864" s="37">
        <f>(INDEX(AQ$235:AQ$238,$D864)*INDEX(AQ$239:AQ$255,$F864)+AQ$194*INDEX(AQ$121:AQ$137,$F864)*INDEX(AQ$151:AQ$167,$F864))*$E864</f>
        <v/>
      </c>
      <c r="AR864" s="37">
        <f>(INDEX(AR$235:AR$238,$D864)*INDEX(AR$239:AR$255,$F864)+AR$194*INDEX(AR$121:AR$137,$F864)*INDEX(AR$151:AR$167,$F864))*$E864</f>
        <v/>
      </c>
      <c r="AS864" s="37">
        <f>(INDEX(AS$235:AS$238,$D864)*INDEX(AS$239:AS$255,$F864)+AS$194*INDEX(AS$121:AS$137,$F864)*INDEX(AS$151:AS$167,$F864))*$E864</f>
        <v/>
      </c>
      <c r="AT864" s="37">
        <f>(INDEX(AT$235:AT$238,$D864)*INDEX(AT$239:AT$255,$F864)+AT$194*INDEX(AT$121:AT$137,$F864)*INDEX(AT$151:AT$167,$F864))*$E864</f>
        <v/>
      </c>
      <c r="AU864" s="37">
        <f>(INDEX(AU$235:AU$238,$D864)*INDEX(AU$239:AU$255,$F864)+AU$194*INDEX(AU$121:AU$137,$F864)*INDEX(AU$151:AU$167,$F864))*$E864</f>
        <v/>
      </c>
      <c r="AV864" s="37">
        <f>(INDEX(AV$235:AV$238,$D864)*INDEX(AV$239:AV$255,$F864)+AV$194*INDEX(AV$121:AV$137,$F864)*INDEX(AV$151:AV$167,$F864))*$E864</f>
        <v/>
      </c>
      <c r="AW864" s="37">
        <f>(INDEX(AW$235:AW$238,$D864)*INDEX(AW$239:AW$255,$F864)+AW$194*INDEX(AW$121:AW$137,$F864)*INDEX(AW$151:AW$167,$F864))*$E864</f>
        <v/>
      </c>
      <c r="AX864" s="37">
        <f>(INDEX(AX$235:AX$238,$D864)*INDEX(AX$239:AX$255,$F864)+AX$194*INDEX(AX$121:AX$137,$F864)*INDEX(AX$151:AX$167,$F864))*$E864</f>
        <v/>
      </c>
      <c r="AY864" s="40">
        <f>SHADOWEFF(INDEX(AY$235:AY$238,$D864),INDEX(AY$239:AY$255,$F864),AY$194,INDEX(AY$121:AY$137,$F864),INDEX(AY$151:AY$167,$F864),$E864)</f>
        <v/>
      </c>
    </row>
    <row r="865" hidden="1" outlineLevel="2">
      <c r="A865" s="14" t="inlineStr">
        <is>
          <t>shp</t>
        </is>
      </c>
      <c r="B865" s="14" t="inlineStr">
        <is>
          <t>gso</t>
        </is>
      </c>
      <c r="C865" s="14" t="inlineStr">
        <is>
          <t>nav</t>
        </is>
      </c>
      <c r="D865" s="37">
        <f>INDEX(Inputs!$M$5:$M$132,MATCH($B865&amp;"|"&amp;$C865,Inputs!$A$5:$A$132,0))</f>
        <v/>
      </c>
      <c r="E865" s="37">
        <f>INDEX(Inputs!$T$5:$T$132,MATCH($B865&amp;"|"&amp;$C865,Inputs!$A$5:$A$132,0))</f>
        <v/>
      </c>
      <c r="F865" s="37">
        <f>INDEX(Inputs!$K$5:$K$132,MATCH($B865&amp;"|"&amp;$C865,Inputs!$A$5:$A$132,0))</f>
        <v/>
      </c>
      <c r="G865" s="36" t="n"/>
      <c r="H865" s="14">
        <f>INDEX(Variables!$B$5:$B$205,MATCH($A865,Variables!$A$5:$A$205,0))&amp;IF($C865="",""," | "&amp;INDEX(Mapping!$B$5:$B$26,MATCH($C865,Mapping!$A$5:$A$26,0))&amp;" | "&amp;INDEX(Mapping!$B$30:$B$46,MATCH($B865,Mapping!$A$30:$A$46,0)))</f>
        <v/>
      </c>
      <c r="I865" s="14">
        <f>INDEX(Variables!$C$5:$C$205,MATCH($A865,Variables!$A$5:$A$205,0))</f>
        <v/>
      </c>
      <c r="J865" s="14">
        <f>INDEX(Variables!$E$5:$E$205,MATCH($A865,Variables!$A$5:$A$205,0))</f>
        <v/>
      </c>
      <c r="K865" s="11">
        <f>LOWER(Settings!$C$4)&amp;".mit."&amp;$A865&amp;IF($C865="","","."&amp;$C865&amp;"."&amp;$B865)&amp;IF(INDEX(Variables!$D$5:$D$205,MATCH($A865,Variables!$A$5:$A$205,0))="","","."&amp;INDEX(Variables!$D$5:$D$205,MATCH($A865,Variables!$A$5:$A$205,0)))&amp;"."&amp;K$5</f>
        <v/>
      </c>
      <c r="L865" s="38">
        <f>(INDEX(L$235:L$238,$D865)*INDEX(L$239:L$255,$F865)+L$194*INDEX(L$121:L$137,$F865)*INDEX(L$151:L$167,$F865))*$E865</f>
        <v/>
      </c>
      <c r="M865" s="37">
        <f>(INDEX(M$235:M$238,$D865)*INDEX(M$239:M$255,$F865)+M$194*INDEX(M$121:M$137,$F865)*INDEX(M$151:M$167,$F865))*$E865</f>
        <v/>
      </c>
      <c r="N865" s="37">
        <f>(INDEX(N$235:N$238,$D865)*INDEX(N$239:N$255,$F865)+N$194*INDEX(N$121:N$137,$F865)*INDEX(N$151:N$167,$F865))*$E865</f>
        <v/>
      </c>
      <c r="O865" s="37">
        <f>(INDEX(O$235:O$238,$D865)*INDEX(O$239:O$255,$F865)+O$194*INDEX(O$121:O$137,$F865)*INDEX(O$151:O$167,$F865))*$E865</f>
        <v/>
      </c>
      <c r="P865" s="37">
        <f>(INDEX(P$235:P$238,$D865)*INDEX(P$239:P$255,$F865)+P$194*INDEX(P$121:P$137,$F865)*INDEX(P$151:P$167,$F865))*$E865</f>
        <v/>
      </c>
      <c r="Q865" s="37">
        <f>(INDEX(Q$235:Q$238,$D865)*INDEX(Q$239:Q$255,$F865)+Q$194*INDEX(Q$121:Q$137,$F865)*INDEX(Q$151:Q$167,$F865))*$E865</f>
        <v/>
      </c>
      <c r="R865" s="37">
        <f>(INDEX(R$235:R$238,$D865)*INDEX(R$239:R$255,$F865)+R$194*INDEX(R$121:R$137,$F865)*INDEX(R$151:R$167,$F865))*$E865</f>
        <v/>
      </c>
      <c r="S865" s="37">
        <f>(INDEX(S$235:S$238,$D865)*INDEX(S$239:S$255,$F865)+S$194*INDEX(S$121:S$137,$F865)*INDEX(S$151:S$167,$F865))*$E865</f>
        <v/>
      </c>
      <c r="T865" s="37">
        <f>(INDEX(T$235:T$238,$D865)*INDEX(T$239:T$255,$F865)+T$194*INDEX(T$121:T$137,$F865)*INDEX(T$151:T$167,$F865))*$E865</f>
        <v/>
      </c>
      <c r="U865" s="37">
        <f>(INDEX(U$235:U$238,$D865)*INDEX(U$239:U$255,$F865)+U$194*INDEX(U$121:U$137,$F865)*INDEX(U$151:U$167,$F865))*$E865</f>
        <v/>
      </c>
      <c r="V865" s="37">
        <f>(INDEX(V$235:V$238,$D865)*INDEX(V$239:V$255,$F865)+V$194*INDEX(V$121:V$137,$F865)*INDEX(V$151:V$167,$F865))*$E865</f>
        <v/>
      </c>
      <c r="W865" s="37">
        <f>(INDEX(W$235:W$238,$D865)*INDEX(W$239:W$255,$F865)+W$194*INDEX(W$121:W$137,$F865)*INDEX(W$151:W$167,$F865))*$E865</f>
        <v/>
      </c>
      <c r="X865" s="37">
        <f>(INDEX(X$235:X$238,$D865)*INDEX(X$239:X$255,$F865)+X$194*INDEX(X$121:X$137,$F865)*INDEX(X$151:X$167,$F865))*$E865</f>
        <v/>
      </c>
      <c r="Y865" s="37">
        <f>(INDEX(Y$235:Y$238,$D865)*INDEX(Y$239:Y$255,$F865)+Y$194*INDEX(Y$121:Y$137,$F865)*INDEX(Y$151:Y$167,$F865))*$E865</f>
        <v/>
      </c>
      <c r="Z865" s="37">
        <f>(INDEX(Z$235:Z$238,$D865)*INDEX(Z$239:Z$255,$F865)+Z$194*INDEX(Z$121:Z$137,$F865)*INDEX(Z$151:Z$167,$F865))*$E865</f>
        <v/>
      </c>
      <c r="AA865" s="37">
        <f>(INDEX(AA$235:AA$238,$D865)*INDEX(AA$239:AA$255,$F865)+AA$194*INDEX(AA$121:AA$137,$F865)*INDEX(AA$151:AA$167,$F865))*$E865</f>
        <v/>
      </c>
      <c r="AB865" s="37">
        <f>(INDEX(AB$235:AB$238,$D865)*INDEX(AB$239:AB$255,$F865)+AB$194*INDEX(AB$121:AB$137,$F865)*INDEX(AB$151:AB$167,$F865))*$E865</f>
        <v/>
      </c>
      <c r="AC865" s="37">
        <f>(INDEX(AC$235:AC$238,$D865)*INDEX(AC$239:AC$255,$F865)+AC$194*INDEX(AC$121:AC$137,$F865)*INDEX(AC$151:AC$167,$F865))*$E865</f>
        <v/>
      </c>
      <c r="AD865" s="40">
        <f>SHADOWEFF(INDEX(AD$235:AD$238,$D865),INDEX(AD$239:AD$255,$F865),AD$194,INDEX(AD$121:AD$137,$F865),INDEX(AD$151:AD$167,$F865),$E865)</f>
        <v/>
      </c>
      <c r="AF865" s="11">
        <f>LOWER(Settings!$C$4)&amp;".mit."&amp;$A865&amp;IF($C865="","","."&amp;$C865&amp;"."&amp;$B865)&amp;IF(INDEX(Variables!$D$5:$D$205,MATCH($A865,Variables!$A$5:$A$205,0))="","","."&amp;INDEX(Variables!$D$5:$D$205,MATCH($A865,Variables!$A$5:$A$205,0)))&amp;"."&amp;AF$5</f>
        <v/>
      </c>
      <c r="AG865" s="38">
        <f>(INDEX(AG$235:AG$238,$D865)*INDEX(AG$239:AG$255,$F865)+AG$194*INDEX(AG$121:AG$137,$F865)*INDEX(AG$151:AG$167,$F865))*$E865</f>
        <v/>
      </c>
      <c r="AH865" s="37">
        <f>(INDEX(AH$235:AH$238,$D865)*INDEX(AH$239:AH$255,$F865)+AH$194*INDEX(AH$121:AH$137,$F865)*INDEX(AH$151:AH$167,$F865))*$E865</f>
        <v/>
      </c>
      <c r="AI865" s="37">
        <f>(INDEX(AI$235:AI$238,$D865)*INDEX(AI$239:AI$255,$F865)+AI$194*INDEX(AI$121:AI$137,$F865)*INDEX(AI$151:AI$167,$F865))*$E865</f>
        <v/>
      </c>
      <c r="AJ865" s="37">
        <f>(INDEX(AJ$235:AJ$238,$D865)*INDEX(AJ$239:AJ$255,$F865)+AJ$194*INDEX(AJ$121:AJ$137,$F865)*INDEX(AJ$151:AJ$167,$F865))*$E865</f>
        <v/>
      </c>
      <c r="AK865" s="37">
        <f>(INDEX(AK$235:AK$238,$D865)*INDEX(AK$239:AK$255,$F865)+AK$194*INDEX(AK$121:AK$137,$F865)*INDEX(AK$151:AK$167,$F865))*$E865</f>
        <v/>
      </c>
      <c r="AL865" s="37">
        <f>(INDEX(AL$235:AL$238,$D865)*INDEX(AL$239:AL$255,$F865)+AL$194*INDEX(AL$121:AL$137,$F865)*INDEX(AL$151:AL$167,$F865))*$E865</f>
        <v/>
      </c>
      <c r="AM865" s="37">
        <f>(INDEX(AM$235:AM$238,$D865)*INDEX(AM$239:AM$255,$F865)+AM$194*INDEX(AM$121:AM$137,$F865)*INDEX(AM$151:AM$167,$F865))*$E865</f>
        <v/>
      </c>
      <c r="AN865" s="37">
        <f>(INDEX(AN$235:AN$238,$D865)*INDEX(AN$239:AN$255,$F865)+AN$194*INDEX(AN$121:AN$137,$F865)*INDEX(AN$151:AN$167,$F865))*$E865</f>
        <v/>
      </c>
      <c r="AO865" s="37">
        <f>(INDEX(AO$235:AO$238,$D865)*INDEX(AO$239:AO$255,$F865)+AO$194*INDEX(AO$121:AO$137,$F865)*INDEX(AO$151:AO$167,$F865))*$E865</f>
        <v/>
      </c>
      <c r="AP865" s="37">
        <f>(INDEX(AP$235:AP$238,$D865)*INDEX(AP$239:AP$255,$F865)+AP$194*INDEX(AP$121:AP$137,$F865)*INDEX(AP$151:AP$167,$F865))*$E865</f>
        <v/>
      </c>
      <c r="AQ865" s="37">
        <f>(INDEX(AQ$235:AQ$238,$D865)*INDEX(AQ$239:AQ$255,$F865)+AQ$194*INDEX(AQ$121:AQ$137,$F865)*INDEX(AQ$151:AQ$167,$F865))*$E865</f>
        <v/>
      </c>
      <c r="AR865" s="37">
        <f>(INDEX(AR$235:AR$238,$D865)*INDEX(AR$239:AR$255,$F865)+AR$194*INDEX(AR$121:AR$137,$F865)*INDEX(AR$151:AR$167,$F865))*$E865</f>
        <v/>
      </c>
      <c r="AS865" s="37">
        <f>(INDEX(AS$235:AS$238,$D865)*INDEX(AS$239:AS$255,$F865)+AS$194*INDEX(AS$121:AS$137,$F865)*INDEX(AS$151:AS$167,$F865))*$E865</f>
        <v/>
      </c>
      <c r="AT865" s="37">
        <f>(INDEX(AT$235:AT$238,$D865)*INDEX(AT$239:AT$255,$F865)+AT$194*INDEX(AT$121:AT$137,$F865)*INDEX(AT$151:AT$167,$F865))*$E865</f>
        <v/>
      </c>
      <c r="AU865" s="37">
        <f>(INDEX(AU$235:AU$238,$D865)*INDEX(AU$239:AU$255,$F865)+AU$194*INDEX(AU$121:AU$137,$F865)*INDEX(AU$151:AU$167,$F865))*$E865</f>
        <v/>
      </c>
      <c r="AV865" s="37">
        <f>(INDEX(AV$235:AV$238,$D865)*INDEX(AV$239:AV$255,$F865)+AV$194*INDEX(AV$121:AV$137,$F865)*INDEX(AV$151:AV$167,$F865))*$E865</f>
        <v/>
      </c>
      <c r="AW865" s="37">
        <f>(INDEX(AW$235:AW$238,$D865)*INDEX(AW$239:AW$255,$F865)+AW$194*INDEX(AW$121:AW$137,$F865)*INDEX(AW$151:AW$167,$F865))*$E865</f>
        <v/>
      </c>
      <c r="AX865" s="37">
        <f>(INDEX(AX$235:AX$238,$D865)*INDEX(AX$239:AX$255,$F865)+AX$194*INDEX(AX$121:AX$137,$F865)*INDEX(AX$151:AX$167,$F865))*$E865</f>
        <v/>
      </c>
      <c r="AY865" s="40">
        <f>SHADOWEFF(INDEX(AY$235:AY$238,$D865),INDEX(AY$239:AY$255,$F865),AY$194,INDEX(AY$121:AY$137,$F865),INDEX(AY$151:AY$167,$F865),$E865)</f>
        <v/>
      </c>
    </row>
    <row r="866" hidden="1" outlineLevel="2">
      <c r="A866" s="14" t="inlineStr">
        <is>
          <t>shp</t>
        </is>
      </c>
      <c r="B866" s="14" t="inlineStr">
        <is>
          <t>die</t>
        </is>
      </c>
      <c r="C866" s="14" t="inlineStr">
        <is>
          <t>nav</t>
        </is>
      </c>
      <c r="D866" s="37">
        <f>INDEX(Inputs!$M$5:$M$132,MATCH($B866&amp;"|"&amp;$C866,Inputs!$A$5:$A$132,0))</f>
        <v/>
      </c>
      <c r="E866" s="37">
        <f>INDEX(Inputs!$T$5:$T$132,MATCH($B866&amp;"|"&amp;$C866,Inputs!$A$5:$A$132,0))</f>
        <v/>
      </c>
      <c r="F866" s="37">
        <f>INDEX(Inputs!$K$5:$K$132,MATCH($B866&amp;"|"&amp;$C866,Inputs!$A$5:$A$132,0))</f>
        <v/>
      </c>
      <c r="G866" s="36" t="n"/>
      <c r="H866" s="14">
        <f>INDEX(Variables!$B$5:$B$205,MATCH($A866,Variables!$A$5:$A$205,0))&amp;IF($C866="",""," | "&amp;INDEX(Mapping!$B$5:$B$26,MATCH($C866,Mapping!$A$5:$A$26,0))&amp;" | "&amp;INDEX(Mapping!$B$30:$B$46,MATCH($B866,Mapping!$A$30:$A$46,0)))</f>
        <v/>
      </c>
      <c r="I866" s="14">
        <f>INDEX(Variables!$C$5:$C$205,MATCH($A866,Variables!$A$5:$A$205,0))</f>
        <v/>
      </c>
      <c r="J866" s="14">
        <f>INDEX(Variables!$E$5:$E$205,MATCH($A866,Variables!$A$5:$A$205,0))</f>
        <v/>
      </c>
      <c r="K866" s="11">
        <f>LOWER(Settings!$C$4)&amp;".mit."&amp;$A866&amp;IF($C866="","","."&amp;$C866&amp;"."&amp;$B866)&amp;IF(INDEX(Variables!$D$5:$D$205,MATCH($A866,Variables!$A$5:$A$205,0))="","","."&amp;INDEX(Variables!$D$5:$D$205,MATCH($A866,Variables!$A$5:$A$205,0)))&amp;"."&amp;K$5</f>
        <v/>
      </c>
      <c r="L866" s="38">
        <f>(INDEX(L$235:L$238,$D866)*INDEX(L$239:L$255,$F866)+L$194*INDEX(L$121:L$137,$F866)*INDEX(L$151:L$167,$F866))*$E866</f>
        <v/>
      </c>
      <c r="M866" s="37">
        <f>(INDEX(M$235:M$238,$D866)*INDEX(M$239:M$255,$F866)+M$194*INDEX(M$121:M$137,$F866)*INDEX(M$151:M$167,$F866))*$E866</f>
        <v/>
      </c>
      <c r="N866" s="37">
        <f>(INDEX(N$235:N$238,$D866)*INDEX(N$239:N$255,$F866)+N$194*INDEX(N$121:N$137,$F866)*INDEX(N$151:N$167,$F866))*$E866</f>
        <v/>
      </c>
      <c r="O866" s="37">
        <f>(INDEX(O$235:O$238,$D866)*INDEX(O$239:O$255,$F866)+O$194*INDEX(O$121:O$137,$F866)*INDEX(O$151:O$167,$F866))*$E866</f>
        <v/>
      </c>
      <c r="P866" s="37">
        <f>(INDEX(P$235:P$238,$D866)*INDEX(P$239:P$255,$F866)+P$194*INDEX(P$121:P$137,$F866)*INDEX(P$151:P$167,$F866))*$E866</f>
        <v/>
      </c>
      <c r="Q866" s="37">
        <f>(INDEX(Q$235:Q$238,$D866)*INDEX(Q$239:Q$255,$F866)+Q$194*INDEX(Q$121:Q$137,$F866)*INDEX(Q$151:Q$167,$F866))*$E866</f>
        <v/>
      </c>
      <c r="R866" s="37">
        <f>(INDEX(R$235:R$238,$D866)*INDEX(R$239:R$255,$F866)+R$194*INDEX(R$121:R$137,$F866)*INDEX(R$151:R$167,$F866))*$E866</f>
        <v/>
      </c>
      <c r="S866" s="37">
        <f>(INDEX(S$235:S$238,$D866)*INDEX(S$239:S$255,$F866)+S$194*INDEX(S$121:S$137,$F866)*INDEX(S$151:S$167,$F866))*$E866</f>
        <v/>
      </c>
      <c r="T866" s="37">
        <f>(INDEX(T$235:T$238,$D866)*INDEX(T$239:T$255,$F866)+T$194*INDEX(T$121:T$137,$F866)*INDEX(T$151:T$167,$F866))*$E866</f>
        <v/>
      </c>
      <c r="U866" s="37">
        <f>(INDEX(U$235:U$238,$D866)*INDEX(U$239:U$255,$F866)+U$194*INDEX(U$121:U$137,$F866)*INDEX(U$151:U$167,$F866))*$E866</f>
        <v/>
      </c>
      <c r="V866" s="37">
        <f>(INDEX(V$235:V$238,$D866)*INDEX(V$239:V$255,$F866)+V$194*INDEX(V$121:V$137,$F866)*INDEX(V$151:V$167,$F866))*$E866</f>
        <v/>
      </c>
      <c r="W866" s="37">
        <f>(INDEX(W$235:W$238,$D866)*INDEX(W$239:W$255,$F866)+W$194*INDEX(W$121:W$137,$F866)*INDEX(W$151:W$167,$F866))*$E866</f>
        <v/>
      </c>
      <c r="X866" s="37">
        <f>(INDEX(X$235:X$238,$D866)*INDEX(X$239:X$255,$F866)+X$194*INDEX(X$121:X$137,$F866)*INDEX(X$151:X$167,$F866))*$E866</f>
        <v/>
      </c>
      <c r="Y866" s="37">
        <f>(INDEX(Y$235:Y$238,$D866)*INDEX(Y$239:Y$255,$F866)+Y$194*INDEX(Y$121:Y$137,$F866)*INDEX(Y$151:Y$167,$F866))*$E866</f>
        <v/>
      </c>
      <c r="Z866" s="37">
        <f>(INDEX(Z$235:Z$238,$D866)*INDEX(Z$239:Z$255,$F866)+Z$194*INDEX(Z$121:Z$137,$F866)*INDEX(Z$151:Z$167,$F866))*$E866</f>
        <v/>
      </c>
      <c r="AA866" s="37">
        <f>(INDEX(AA$235:AA$238,$D866)*INDEX(AA$239:AA$255,$F866)+AA$194*INDEX(AA$121:AA$137,$F866)*INDEX(AA$151:AA$167,$F866))*$E866</f>
        <v/>
      </c>
      <c r="AB866" s="37">
        <f>(INDEX(AB$235:AB$238,$D866)*INDEX(AB$239:AB$255,$F866)+AB$194*INDEX(AB$121:AB$137,$F866)*INDEX(AB$151:AB$167,$F866))*$E866</f>
        <v/>
      </c>
      <c r="AC866" s="37">
        <f>(INDEX(AC$235:AC$238,$D866)*INDEX(AC$239:AC$255,$F866)+AC$194*INDEX(AC$121:AC$137,$F866)*INDEX(AC$151:AC$167,$F866))*$E866</f>
        <v/>
      </c>
      <c r="AD866" s="40">
        <f>SHADOWEFF(INDEX(AD$235:AD$238,$D866),INDEX(AD$239:AD$255,$F866),AD$194,INDEX(AD$121:AD$137,$F866),INDEX(AD$151:AD$167,$F866),$E866)</f>
        <v/>
      </c>
      <c r="AF866" s="11">
        <f>LOWER(Settings!$C$4)&amp;".mit."&amp;$A866&amp;IF($C866="","","."&amp;$C866&amp;"."&amp;$B866)&amp;IF(INDEX(Variables!$D$5:$D$205,MATCH($A866,Variables!$A$5:$A$205,0))="","","."&amp;INDEX(Variables!$D$5:$D$205,MATCH($A866,Variables!$A$5:$A$205,0)))&amp;"."&amp;AF$5</f>
        <v/>
      </c>
      <c r="AG866" s="38">
        <f>(INDEX(AG$235:AG$238,$D866)*INDEX(AG$239:AG$255,$F866)+AG$194*INDEX(AG$121:AG$137,$F866)*INDEX(AG$151:AG$167,$F866))*$E866</f>
        <v/>
      </c>
      <c r="AH866" s="37">
        <f>(INDEX(AH$235:AH$238,$D866)*INDEX(AH$239:AH$255,$F866)+AH$194*INDEX(AH$121:AH$137,$F866)*INDEX(AH$151:AH$167,$F866))*$E866</f>
        <v/>
      </c>
      <c r="AI866" s="37">
        <f>(INDEX(AI$235:AI$238,$D866)*INDEX(AI$239:AI$255,$F866)+AI$194*INDEX(AI$121:AI$137,$F866)*INDEX(AI$151:AI$167,$F866))*$E866</f>
        <v/>
      </c>
      <c r="AJ866" s="37">
        <f>(INDEX(AJ$235:AJ$238,$D866)*INDEX(AJ$239:AJ$255,$F866)+AJ$194*INDEX(AJ$121:AJ$137,$F866)*INDEX(AJ$151:AJ$167,$F866))*$E866</f>
        <v/>
      </c>
      <c r="AK866" s="37">
        <f>(INDEX(AK$235:AK$238,$D866)*INDEX(AK$239:AK$255,$F866)+AK$194*INDEX(AK$121:AK$137,$F866)*INDEX(AK$151:AK$167,$F866))*$E866</f>
        <v/>
      </c>
      <c r="AL866" s="37">
        <f>(INDEX(AL$235:AL$238,$D866)*INDEX(AL$239:AL$255,$F866)+AL$194*INDEX(AL$121:AL$137,$F866)*INDEX(AL$151:AL$167,$F866))*$E866</f>
        <v/>
      </c>
      <c r="AM866" s="37">
        <f>(INDEX(AM$235:AM$238,$D866)*INDEX(AM$239:AM$255,$F866)+AM$194*INDEX(AM$121:AM$137,$F866)*INDEX(AM$151:AM$167,$F866))*$E866</f>
        <v/>
      </c>
      <c r="AN866" s="37">
        <f>(INDEX(AN$235:AN$238,$D866)*INDEX(AN$239:AN$255,$F866)+AN$194*INDEX(AN$121:AN$137,$F866)*INDEX(AN$151:AN$167,$F866))*$E866</f>
        <v/>
      </c>
      <c r="AO866" s="37">
        <f>(INDEX(AO$235:AO$238,$D866)*INDEX(AO$239:AO$255,$F866)+AO$194*INDEX(AO$121:AO$137,$F866)*INDEX(AO$151:AO$167,$F866))*$E866</f>
        <v/>
      </c>
      <c r="AP866" s="37">
        <f>(INDEX(AP$235:AP$238,$D866)*INDEX(AP$239:AP$255,$F866)+AP$194*INDEX(AP$121:AP$137,$F866)*INDEX(AP$151:AP$167,$F866))*$E866</f>
        <v/>
      </c>
      <c r="AQ866" s="37">
        <f>(INDEX(AQ$235:AQ$238,$D866)*INDEX(AQ$239:AQ$255,$F866)+AQ$194*INDEX(AQ$121:AQ$137,$F866)*INDEX(AQ$151:AQ$167,$F866))*$E866</f>
        <v/>
      </c>
      <c r="AR866" s="37">
        <f>(INDEX(AR$235:AR$238,$D866)*INDEX(AR$239:AR$255,$F866)+AR$194*INDEX(AR$121:AR$137,$F866)*INDEX(AR$151:AR$167,$F866))*$E866</f>
        <v/>
      </c>
      <c r="AS866" s="37">
        <f>(INDEX(AS$235:AS$238,$D866)*INDEX(AS$239:AS$255,$F866)+AS$194*INDEX(AS$121:AS$137,$F866)*INDEX(AS$151:AS$167,$F866))*$E866</f>
        <v/>
      </c>
      <c r="AT866" s="37">
        <f>(INDEX(AT$235:AT$238,$D866)*INDEX(AT$239:AT$255,$F866)+AT$194*INDEX(AT$121:AT$137,$F866)*INDEX(AT$151:AT$167,$F866))*$E866</f>
        <v/>
      </c>
      <c r="AU866" s="37">
        <f>(INDEX(AU$235:AU$238,$D866)*INDEX(AU$239:AU$255,$F866)+AU$194*INDEX(AU$121:AU$137,$F866)*INDEX(AU$151:AU$167,$F866))*$E866</f>
        <v/>
      </c>
      <c r="AV866" s="37">
        <f>(INDEX(AV$235:AV$238,$D866)*INDEX(AV$239:AV$255,$F866)+AV$194*INDEX(AV$121:AV$137,$F866)*INDEX(AV$151:AV$167,$F866))*$E866</f>
        <v/>
      </c>
      <c r="AW866" s="37">
        <f>(INDEX(AW$235:AW$238,$D866)*INDEX(AW$239:AW$255,$F866)+AW$194*INDEX(AW$121:AW$137,$F866)*INDEX(AW$151:AW$167,$F866))*$E866</f>
        <v/>
      </c>
      <c r="AX866" s="37">
        <f>(INDEX(AX$235:AX$238,$D866)*INDEX(AX$239:AX$255,$F866)+AX$194*INDEX(AX$121:AX$137,$F866)*INDEX(AX$151:AX$167,$F866))*$E866</f>
        <v/>
      </c>
      <c r="AY866" s="40">
        <f>SHADOWEFF(INDEX(AY$235:AY$238,$D866),INDEX(AY$239:AY$255,$F866),AY$194,INDEX(AY$121:AY$137,$F866),INDEX(AY$151:AY$167,$F866),$E866)</f>
        <v/>
      </c>
    </row>
    <row r="867" hidden="1" outlineLevel="2">
      <c r="A867" s="14" t="inlineStr">
        <is>
          <t>shp</t>
        </is>
      </c>
      <c r="B867" s="14" t="inlineStr">
        <is>
          <t>lpg</t>
        </is>
      </c>
      <c r="C867" s="14" t="inlineStr">
        <is>
          <t>nav</t>
        </is>
      </c>
      <c r="D867" s="37">
        <f>INDEX(Inputs!$M$5:$M$132,MATCH($B867&amp;"|"&amp;$C867,Inputs!$A$5:$A$132,0))</f>
        <v/>
      </c>
      <c r="E867" s="37">
        <f>INDEX(Inputs!$T$5:$T$132,MATCH($B867&amp;"|"&amp;$C867,Inputs!$A$5:$A$132,0))</f>
        <v/>
      </c>
      <c r="F867" s="37">
        <f>INDEX(Inputs!$K$5:$K$132,MATCH($B867&amp;"|"&amp;$C867,Inputs!$A$5:$A$132,0))</f>
        <v/>
      </c>
      <c r="G867" s="36" t="n"/>
      <c r="H867" s="14">
        <f>INDEX(Variables!$B$5:$B$205,MATCH($A867,Variables!$A$5:$A$205,0))&amp;IF($C867="",""," | "&amp;INDEX(Mapping!$B$5:$B$26,MATCH($C867,Mapping!$A$5:$A$26,0))&amp;" | "&amp;INDEX(Mapping!$B$30:$B$46,MATCH($B867,Mapping!$A$30:$A$46,0)))</f>
        <v/>
      </c>
      <c r="I867" s="14">
        <f>INDEX(Variables!$C$5:$C$205,MATCH($A867,Variables!$A$5:$A$205,0))</f>
        <v/>
      </c>
      <c r="J867" s="14">
        <f>INDEX(Variables!$E$5:$E$205,MATCH($A867,Variables!$A$5:$A$205,0))</f>
        <v/>
      </c>
      <c r="K867" s="11">
        <f>LOWER(Settings!$C$4)&amp;".mit."&amp;$A867&amp;IF($C867="","","."&amp;$C867&amp;"."&amp;$B867)&amp;IF(INDEX(Variables!$D$5:$D$205,MATCH($A867,Variables!$A$5:$A$205,0))="","","."&amp;INDEX(Variables!$D$5:$D$205,MATCH($A867,Variables!$A$5:$A$205,0)))&amp;"."&amp;K$5</f>
        <v/>
      </c>
      <c r="L867" s="38">
        <f>(INDEX(L$235:L$238,$D867)*INDEX(L$239:L$255,$F867)+L$194*INDEX(L$121:L$137,$F867)*INDEX(L$151:L$167,$F867))*$E867</f>
        <v/>
      </c>
      <c r="M867" s="37">
        <f>(INDEX(M$235:M$238,$D867)*INDEX(M$239:M$255,$F867)+M$194*INDEX(M$121:M$137,$F867)*INDEX(M$151:M$167,$F867))*$E867</f>
        <v/>
      </c>
      <c r="N867" s="37">
        <f>(INDEX(N$235:N$238,$D867)*INDEX(N$239:N$255,$F867)+N$194*INDEX(N$121:N$137,$F867)*INDEX(N$151:N$167,$F867))*$E867</f>
        <v/>
      </c>
      <c r="O867" s="37">
        <f>(INDEX(O$235:O$238,$D867)*INDEX(O$239:O$255,$F867)+O$194*INDEX(O$121:O$137,$F867)*INDEX(O$151:O$167,$F867))*$E867</f>
        <v/>
      </c>
      <c r="P867" s="37">
        <f>(INDEX(P$235:P$238,$D867)*INDEX(P$239:P$255,$F867)+P$194*INDEX(P$121:P$137,$F867)*INDEX(P$151:P$167,$F867))*$E867</f>
        <v/>
      </c>
      <c r="Q867" s="37">
        <f>(INDEX(Q$235:Q$238,$D867)*INDEX(Q$239:Q$255,$F867)+Q$194*INDEX(Q$121:Q$137,$F867)*INDEX(Q$151:Q$167,$F867))*$E867</f>
        <v/>
      </c>
      <c r="R867" s="37">
        <f>(INDEX(R$235:R$238,$D867)*INDEX(R$239:R$255,$F867)+R$194*INDEX(R$121:R$137,$F867)*INDEX(R$151:R$167,$F867))*$E867</f>
        <v/>
      </c>
      <c r="S867" s="37">
        <f>(INDEX(S$235:S$238,$D867)*INDEX(S$239:S$255,$F867)+S$194*INDEX(S$121:S$137,$F867)*INDEX(S$151:S$167,$F867))*$E867</f>
        <v/>
      </c>
      <c r="T867" s="37">
        <f>(INDEX(T$235:T$238,$D867)*INDEX(T$239:T$255,$F867)+T$194*INDEX(T$121:T$137,$F867)*INDEX(T$151:T$167,$F867))*$E867</f>
        <v/>
      </c>
      <c r="U867" s="37">
        <f>(INDEX(U$235:U$238,$D867)*INDEX(U$239:U$255,$F867)+U$194*INDEX(U$121:U$137,$F867)*INDEX(U$151:U$167,$F867))*$E867</f>
        <v/>
      </c>
      <c r="V867" s="37">
        <f>(INDEX(V$235:V$238,$D867)*INDEX(V$239:V$255,$F867)+V$194*INDEX(V$121:V$137,$F867)*INDEX(V$151:V$167,$F867))*$E867</f>
        <v/>
      </c>
      <c r="W867" s="37">
        <f>(INDEX(W$235:W$238,$D867)*INDEX(W$239:W$255,$F867)+W$194*INDEX(W$121:W$137,$F867)*INDEX(W$151:W$167,$F867))*$E867</f>
        <v/>
      </c>
      <c r="X867" s="37">
        <f>(INDEX(X$235:X$238,$D867)*INDEX(X$239:X$255,$F867)+X$194*INDEX(X$121:X$137,$F867)*INDEX(X$151:X$167,$F867))*$E867</f>
        <v/>
      </c>
      <c r="Y867" s="37">
        <f>(INDEX(Y$235:Y$238,$D867)*INDEX(Y$239:Y$255,$F867)+Y$194*INDEX(Y$121:Y$137,$F867)*INDEX(Y$151:Y$167,$F867))*$E867</f>
        <v/>
      </c>
      <c r="Z867" s="37">
        <f>(INDEX(Z$235:Z$238,$D867)*INDEX(Z$239:Z$255,$F867)+Z$194*INDEX(Z$121:Z$137,$F867)*INDEX(Z$151:Z$167,$F867))*$E867</f>
        <v/>
      </c>
      <c r="AA867" s="37">
        <f>(INDEX(AA$235:AA$238,$D867)*INDEX(AA$239:AA$255,$F867)+AA$194*INDEX(AA$121:AA$137,$F867)*INDEX(AA$151:AA$167,$F867))*$E867</f>
        <v/>
      </c>
      <c r="AB867" s="37">
        <f>(INDEX(AB$235:AB$238,$D867)*INDEX(AB$239:AB$255,$F867)+AB$194*INDEX(AB$121:AB$137,$F867)*INDEX(AB$151:AB$167,$F867))*$E867</f>
        <v/>
      </c>
      <c r="AC867" s="37">
        <f>(INDEX(AC$235:AC$238,$D867)*INDEX(AC$239:AC$255,$F867)+AC$194*INDEX(AC$121:AC$137,$F867)*INDEX(AC$151:AC$167,$F867))*$E867</f>
        <v/>
      </c>
      <c r="AD867" s="40">
        <f>SHADOWEFF(INDEX(AD$235:AD$238,$D867),INDEX(AD$239:AD$255,$F867),AD$194,INDEX(AD$121:AD$137,$F867),INDEX(AD$151:AD$167,$F867),$E867)</f>
        <v/>
      </c>
      <c r="AF867" s="11">
        <f>LOWER(Settings!$C$4)&amp;".mit."&amp;$A867&amp;IF($C867="","","."&amp;$C867&amp;"."&amp;$B867)&amp;IF(INDEX(Variables!$D$5:$D$205,MATCH($A867,Variables!$A$5:$A$205,0))="","","."&amp;INDEX(Variables!$D$5:$D$205,MATCH($A867,Variables!$A$5:$A$205,0)))&amp;"."&amp;AF$5</f>
        <v/>
      </c>
      <c r="AG867" s="38">
        <f>(INDEX(AG$235:AG$238,$D867)*INDEX(AG$239:AG$255,$F867)+AG$194*INDEX(AG$121:AG$137,$F867)*INDEX(AG$151:AG$167,$F867))*$E867</f>
        <v/>
      </c>
      <c r="AH867" s="37">
        <f>(INDEX(AH$235:AH$238,$D867)*INDEX(AH$239:AH$255,$F867)+AH$194*INDEX(AH$121:AH$137,$F867)*INDEX(AH$151:AH$167,$F867))*$E867</f>
        <v/>
      </c>
      <c r="AI867" s="37">
        <f>(INDEX(AI$235:AI$238,$D867)*INDEX(AI$239:AI$255,$F867)+AI$194*INDEX(AI$121:AI$137,$F867)*INDEX(AI$151:AI$167,$F867))*$E867</f>
        <v/>
      </c>
      <c r="AJ867" s="37">
        <f>(INDEX(AJ$235:AJ$238,$D867)*INDEX(AJ$239:AJ$255,$F867)+AJ$194*INDEX(AJ$121:AJ$137,$F867)*INDEX(AJ$151:AJ$167,$F867))*$E867</f>
        <v/>
      </c>
      <c r="AK867" s="37">
        <f>(INDEX(AK$235:AK$238,$D867)*INDEX(AK$239:AK$255,$F867)+AK$194*INDEX(AK$121:AK$137,$F867)*INDEX(AK$151:AK$167,$F867))*$E867</f>
        <v/>
      </c>
      <c r="AL867" s="37">
        <f>(INDEX(AL$235:AL$238,$D867)*INDEX(AL$239:AL$255,$F867)+AL$194*INDEX(AL$121:AL$137,$F867)*INDEX(AL$151:AL$167,$F867))*$E867</f>
        <v/>
      </c>
      <c r="AM867" s="37">
        <f>(INDEX(AM$235:AM$238,$D867)*INDEX(AM$239:AM$255,$F867)+AM$194*INDEX(AM$121:AM$137,$F867)*INDEX(AM$151:AM$167,$F867))*$E867</f>
        <v/>
      </c>
      <c r="AN867" s="37">
        <f>(INDEX(AN$235:AN$238,$D867)*INDEX(AN$239:AN$255,$F867)+AN$194*INDEX(AN$121:AN$137,$F867)*INDEX(AN$151:AN$167,$F867))*$E867</f>
        <v/>
      </c>
      <c r="AO867" s="37">
        <f>(INDEX(AO$235:AO$238,$D867)*INDEX(AO$239:AO$255,$F867)+AO$194*INDEX(AO$121:AO$137,$F867)*INDEX(AO$151:AO$167,$F867))*$E867</f>
        <v/>
      </c>
      <c r="AP867" s="37">
        <f>(INDEX(AP$235:AP$238,$D867)*INDEX(AP$239:AP$255,$F867)+AP$194*INDEX(AP$121:AP$137,$F867)*INDEX(AP$151:AP$167,$F867))*$E867</f>
        <v/>
      </c>
      <c r="AQ867" s="37">
        <f>(INDEX(AQ$235:AQ$238,$D867)*INDEX(AQ$239:AQ$255,$F867)+AQ$194*INDEX(AQ$121:AQ$137,$F867)*INDEX(AQ$151:AQ$167,$F867))*$E867</f>
        <v/>
      </c>
      <c r="AR867" s="37">
        <f>(INDEX(AR$235:AR$238,$D867)*INDEX(AR$239:AR$255,$F867)+AR$194*INDEX(AR$121:AR$137,$F867)*INDEX(AR$151:AR$167,$F867))*$E867</f>
        <v/>
      </c>
      <c r="AS867" s="37">
        <f>(INDEX(AS$235:AS$238,$D867)*INDEX(AS$239:AS$255,$F867)+AS$194*INDEX(AS$121:AS$137,$F867)*INDEX(AS$151:AS$167,$F867))*$E867</f>
        <v/>
      </c>
      <c r="AT867" s="37">
        <f>(INDEX(AT$235:AT$238,$D867)*INDEX(AT$239:AT$255,$F867)+AT$194*INDEX(AT$121:AT$137,$F867)*INDEX(AT$151:AT$167,$F867))*$E867</f>
        <v/>
      </c>
      <c r="AU867" s="37">
        <f>(INDEX(AU$235:AU$238,$D867)*INDEX(AU$239:AU$255,$F867)+AU$194*INDEX(AU$121:AU$137,$F867)*INDEX(AU$151:AU$167,$F867))*$E867</f>
        <v/>
      </c>
      <c r="AV867" s="37">
        <f>(INDEX(AV$235:AV$238,$D867)*INDEX(AV$239:AV$255,$F867)+AV$194*INDEX(AV$121:AV$137,$F867)*INDEX(AV$151:AV$167,$F867))*$E867</f>
        <v/>
      </c>
      <c r="AW867" s="37">
        <f>(INDEX(AW$235:AW$238,$D867)*INDEX(AW$239:AW$255,$F867)+AW$194*INDEX(AW$121:AW$137,$F867)*INDEX(AW$151:AW$167,$F867))*$E867</f>
        <v/>
      </c>
      <c r="AX867" s="37">
        <f>(INDEX(AX$235:AX$238,$D867)*INDEX(AX$239:AX$255,$F867)+AX$194*INDEX(AX$121:AX$137,$F867)*INDEX(AX$151:AX$167,$F867))*$E867</f>
        <v/>
      </c>
      <c r="AY867" s="40">
        <f>SHADOWEFF(INDEX(AY$235:AY$238,$D867),INDEX(AY$239:AY$255,$F867),AY$194,INDEX(AY$121:AY$137,$F867),INDEX(AY$151:AY$167,$F867),$E867)</f>
        <v/>
      </c>
    </row>
    <row r="868" hidden="1" outlineLevel="2">
      <c r="A868" s="14" t="inlineStr">
        <is>
          <t>shp</t>
        </is>
      </c>
      <c r="B868" s="14" t="inlineStr">
        <is>
          <t>ker</t>
        </is>
      </c>
      <c r="C868" s="14" t="inlineStr">
        <is>
          <t>nav</t>
        </is>
      </c>
      <c r="D868" s="37">
        <f>INDEX(Inputs!$M$5:$M$132,MATCH($B868&amp;"|"&amp;$C868,Inputs!$A$5:$A$132,0))</f>
        <v/>
      </c>
      <c r="E868" s="37">
        <f>INDEX(Inputs!$T$5:$T$132,MATCH($B868&amp;"|"&amp;$C868,Inputs!$A$5:$A$132,0))</f>
        <v/>
      </c>
      <c r="F868" s="37">
        <f>INDEX(Inputs!$K$5:$K$132,MATCH($B868&amp;"|"&amp;$C868,Inputs!$A$5:$A$132,0))</f>
        <v/>
      </c>
      <c r="G868" s="36" t="n"/>
      <c r="H868" s="14">
        <f>INDEX(Variables!$B$5:$B$205,MATCH($A868,Variables!$A$5:$A$205,0))&amp;IF($C868="",""," | "&amp;INDEX(Mapping!$B$5:$B$26,MATCH($C868,Mapping!$A$5:$A$26,0))&amp;" | "&amp;INDEX(Mapping!$B$30:$B$46,MATCH($B868,Mapping!$A$30:$A$46,0)))</f>
        <v/>
      </c>
      <c r="I868" s="14">
        <f>INDEX(Variables!$C$5:$C$205,MATCH($A868,Variables!$A$5:$A$205,0))</f>
        <v/>
      </c>
      <c r="J868" s="14">
        <f>INDEX(Variables!$E$5:$E$205,MATCH($A868,Variables!$A$5:$A$205,0))</f>
        <v/>
      </c>
      <c r="K868" s="11">
        <f>LOWER(Settings!$C$4)&amp;".mit."&amp;$A868&amp;IF($C868="","","."&amp;$C868&amp;"."&amp;$B868)&amp;IF(INDEX(Variables!$D$5:$D$205,MATCH($A868,Variables!$A$5:$A$205,0))="","","."&amp;INDEX(Variables!$D$5:$D$205,MATCH($A868,Variables!$A$5:$A$205,0)))&amp;"."&amp;K$5</f>
        <v/>
      </c>
      <c r="L868" s="38">
        <f>(INDEX(L$235:L$238,$D868)*INDEX(L$239:L$255,$F868)+L$194*INDEX(L$121:L$137,$F868)*INDEX(L$151:L$167,$F868))*$E868</f>
        <v/>
      </c>
      <c r="M868" s="37">
        <f>(INDEX(M$235:M$238,$D868)*INDEX(M$239:M$255,$F868)+M$194*INDEX(M$121:M$137,$F868)*INDEX(M$151:M$167,$F868))*$E868</f>
        <v/>
      </c>
      <c r="N868" s="37">
        <f>(INDEX(N$235:N$238,$D868)*INDEX(N$239:N$255,$F868)+N$194*INDEX(N$121:N$137,$F868)*INDEX(N$151:N$167,$F868))*$E868</f>
        <v/>
      </c>
      <c r="O868" s="37">
        <f>(INDEX(O$235:O$238,$D868)*INDEX(O$239:O$255,$F868)+O$194*INDEX(O$121:O$137,$F868)*INDEX(O$151:O$167,$F868))*$E868</f>
        <v/>
      </c>
      <c r="P868" s="37">
        <f>(INDEX(P$235:P$238,$D868)*INDEX(P$239:P$255,$F868)+P$194*INDEX(P$121:P$137,$F868)*INDEX(P$151:P$167,$F868))*$E868</f>
        <v/>
      </c>
      <c r="Q868" s="37">
        <f>(INDEX(Q$235:Q$238,$D868)*INDEX(Q$239:Q$255,$F868)+Q$194*INDEX(Q$121:Q$137,$F868)*INDEX(Q$151:Q$167,$F868))*$E868</f>
        <v/>
      </c>
      <c r="R868" s="37">
        <f>(INDEX(R$235:R$238,$D868)*INDEX(R$239:R$255,$F868)+R$194*INDEX(R$121:R$137,$F868)*INDEX(R$151:R$167,$F868))*$E868</f>
        <v/>
      </c>
      <c r="S868" s="37">
        <f>(INDEX(S$235:S$238,$D868)*INDEX(S$239:S$255,$F868)+S$194*INDEX(S$121:S$137,$F868)*INDEX(S$151:S$167,$F868))*$E868</f>
        <v/>
      </c>
      <c r="T868" s="37">
        <f>(INDEX(T$235:T$238,$D868)*INDEX(T$239:T$255,$F868)+T$194*INDEX(T$121:T$137,$F868)*INDEX(T$151:T$167,$F868))*$E868</f>
        <v/>
      </c>
      <c r="U868" s="37">
        <f>(INDEX(U$235:U$238,$D868)*INDEX(U$239:U$255,$F868)+U$194*INDEX(U$121:U$137,$F868)*INDEX(U$151:U$167,$F868))*$E868</f>
        <v/>
      </c>
      <c r="V868" s="37">
        <f>(INDEX(V$235:V$238,$D868)*INDEX(V$239:V$255,$F868)+V$194*INDEX(V$121:V$137,$F868)*INDEX(V$151:V$167,$F868))*$E868</f>
        <v/>
      </c>
      <c r="W868" s="37">
        <f>(INDEX(W$235:W$238,$D868)*INDEX(W$239:W$255,$F868)+W$194*INDEX(W$121:W$137,$F868)*INDEX(W$151:W$167,$F868))*$E868</f>
        <v/>
      </c>
      <c r="X868" s="37">
        <f>(INDEX(X$235:X$238,$D868)*INDEX(X$239:X$255,$F868)+X$194*INDEX(X$121:X$137,$F868)*INDEX(X$151:X$167,$F868))*$E868</f>
        <v/>
      </c>
      <c r="Y868" s="37">
        <f>(INDEX(Y$235:Y$238,$D868)*INDEX(Y$239:Y$255,$F868)+Y$194*INDEX(Y$121:Y$137,$F868)*INDEX(Y$151:Y$167,$F868))*$E868</f>
        <v/>
      </c>
      <c r="Z868" s="37">
        <f>(INDEX(Z$235:Z$238,$D868)*INDEX(Z$239:Z$255,$F868)+Z$194*INDEX(Z$121:Z$137,$F868)*INDEX(Z$151:Z$167,$F868))*$E868</f>
        <v/>
      </c>
      <c r="AA868" s="37">
        <f>(INDEX(AA$235:AA$238,$D868)*INDEX(AA$239:AA$255,$F868)+AA$194*INDEX(AA$121:AA$137,$F868)*INDEX(AA$151:AA$167,$F868))*$E868</f>
        <v/>
      </c>
      <c r="AB868" s="37">
        <f>(INDEX(AB$235:AB$238,$D868)*INDEX(AB$239:AB$255,$F868)+AB$194*INDEX(AB$121:AB$137,$F868)*INDEX(AB$151:AB$167,$F868))*$E868</f>
        <v/>
      </c>
      <c r="AC868" s="37">
        <f>(INDEX(AC$235:AC$238,$D868)*INDEX(AC$239:AC$255,$F868)+AC$194*INDEX(AC$121:AC$137,$F868)*INDEX(AC$151:AC$167,$F868))*$E868</f>
        <v/>
      </c>
      <c r="AD868" s="40">
        <f>SHADOWEFF(INDEX(AD$235:AD$238,$D868),INDEX(AD$239:AD$255,$F868),AD$194,INDEX(AD$121:AD$137,$F868),INDEX(AD$151:AD$167,$F868),$E868)</f>
        <v/>
      </c>
      <c r="AF868" s="11">
        <f>LOWER(Settings!$C$4)&amp;".mit."&amp;$A868&amp;IF($C868="","","."&amp;$C868&amp;"."&amp;$B868)&amp;IF(INDEX(Variables!$D$5:$D$205,MATCH($A868,Variables!$A$5:$A$205,0))="","","."&amp;INDEX(Variables!$D$5:$D$205,MATCH($A868,Variables!$A$5:$A$205,0)))&amp;"."&amp;AF$5</f>
        <v/>
      </c>
      <c r="AG868" s="38">
        <f>(INDEX(AG$235:AG$238,$D868)*INDEX(AG$239:AG$255,$F868)+AG$194*INDEX(AG$121:AG$137,$F868)*INDEX(AG$151:AG$167,$F868))*$E868</f>
        <v/>
      </c>
      <c r="AH868" s="37">
        <f>(INDEX(AH$235:AH$238,$D868)*INDEX(AH$239:AH$255,$F868)+AH$194*INDEX(AH$121:AH$137,$F868)*INDEX(AH$151:AH$167,$F868))*$E868</f>
        <v/>
      </c>
      <c r="AI868" s="37">
        <f>(INDEX(AI$235:AI$238,$D868)*INDEX(AI$239:AI$255,$F868)+AI$194*INDEX(AI$121:AI$137,$F868)*INDEX(AI$151:AI$167,$F868))*$E868</f>
        <v/>
      </c>
      <c r="AJ868" s="37">
        <f>(INDEX(AJ$235:AJ$238,$D868)*INDEX(AJ$239:AJ$255,$F868)+AJ$194*INDEX(AJ$121:AJ$137,$F868)*INDEX(AJ$151:AJ$167,$F868))*$E868</f>
        <v/>
      </c>
      <c r="AK868" s="37">
        <f>(INDEX(AK$235:AK$238,$D868)*INDEX(AK$239:AK$255,$F868)+AK$194*INDEX(AK$121:AK$137,$F868)*INDEX(AK$151:AK$167,$F868))*$E868</f>
        <v/>
      </c>
      <c r="AL868" s="37">
        <f>(INDEX(AL$235:AL$238,$D868)*INDEX(AL$239:AL$255,$F868)+AL$194*INDEX(AL$121:AL$137,$F868)*INDEX(AL$151:AL$167,$F868))*$E868</f>
        <v/>
      </c>
      <c r="AM868" s="37">
        <f>(INDEX(AM$235:AM$238,$D868)*INDEX(AM$239:AM$255,$F868)+AM$194*INDEX(AM$121:AM$137,$F868)*INDEX(AM$151:AM$167,$F868))*$E868</f>
        <v/>
      </c>
      <c r="AN868" s="37">
        <f>(INDEX(AN$235:AN$238,$D868)*INDEX(AN$239:AN$255,$F868)+AN$194*INDEX(AN$121:AN$137,$F868)*INDEX(AN$151:AN$167,$F868))*$E868</f>
        <v/>
      </c>
      <c r="AO868" s="37">
        <f>(INDEX(AO$235:AO$238,$D868)*INDEX(AO$239:AO$255,$F868)+AO$194*INDEX(AO$121:AO$137,$F868)*INDEX(AO$151:AO$167,$F868))*$E868</f>
        <v/>
      </c>
      <c r="AP868" s="37">
        <f>(INDEX(AP$235:AP$238,$D868)*INDEX(AP$239:AP$255,$F868)+AP$194*INDEX(AP$121:AP$137,$F868)*INDEX(AP$151:AP$167,$F868))*$E868</f>
        <v/>
      </c>
      <c r="AQ868" s="37">
        <f>(INDEX(AQ$235:AQ$238,$D868)*INDEX(AQ$239:AQ$255,$F868)+AQ$194*INDEX(AQ$121:AQ$137,$F868)*INDEX(AQ$151:AQ$167,$F868))*$E868</f>
        <v/>
      </c>
      <c r="AR868" s="37">
        <f>(INDEX(AR$235:AR$238,$D868)*INDEX(AR$239:AR$255,$F868)+AR$194*INDEX(AR$121:AR$137,$F868)*INDEX(AR$151:AR$167,$F868))*$E868</f>
        <v/>
      </c>
      <c r="AS868" s="37">
        <f>(INDEX(AS$235:AS$238,$D868)*INDEX(AS$239:AS$255,$F868)+AS$194*INDEX(AS$121:AS$137,$F868)*INDEX(AS$151:AS$167,$F868))*$E868</f>
        <v/>
      </c>
      <c r="AT868" s="37">
        <f>(INDEX(AT$235:AT$238,$D868)*INDEX(AT$239:AT$255,$F868)+AT$194*INDEX(AT$121:AT$137,$F868)*INDEX(AT$151:AT$167,$F868))*$E868</f>
        <v/>
      </c>
      <c r="AU868" s="37">
        <f>(INDEX(AU$235:AU$238,$D868)*INDEX(AU$239:AU$255,$F868)+AU$194*INDEX(AU$121:AU$137,$F868)*INDEX(AU$151:AU$167,$F868))*$E868</f>
        <v/>
      </c>
      <c r="AV868" s="37">
        <f>(INDEX(AV$235:AV$238,$D868)*INDEX(AV$239:AV$255,$F868)+AV$194*INDEX(AV$121:AV$137,$F868)*INDEX(AV$151:AV$167,$F868))*$E868</f>
        <v/>
      </c>
      <c r="AW868" s="37">
        <f>(INDEX(AW$235:AW$238,$D868)*INDEX(AW$239:AW$255,$F868)+AW$194*INDEX(AW$121:AW$137,$F868)*INDEX(AW$151:AW$167,$F868))*$E868</f>
        <v/>
      </c>
      <c r="AX868" s="37">
        <f>(INDEX(AX$235:AX$238,$D868)*INDEX(AX$239:AX$255,$F868)+AX$194*INDEX(AX$121:AX$137,$F868)*INDEX(AX$151:AX$167,$F868))*$E868</f>
        <v/>
      </c>
      <c r="AY868" s="40">
        <f>SHADOWEFF(INDEX(AY$235:AY$238,$D868),INDEX(AY$239:AY$255,$F868),AY$194,INDEX(AY$121:AY$137,$F868),INDEX(AY$151:AY$167,$F868),$E868)</f>
        <v/>
      </c>
    </row>
    <row r="869" hidden="1" outlineLevel="2">
      <c r="A869" s="14" t="inlineStr">
        <is>
          <t>shp</t>
        </is>
      </c>
      <c r="B869" s="14" t="inlineStr">
        <is>
          <t>oop</t>
        </is>
      </c>
      <c r="C869" s="14" t="inlineStr">
        <is>
          <t>nav</t>
        </is>
      </c>
      <c r="D869" s="37">
        <f>INDEX(Inputs!$M$5:$M$132,MATCH($B869&amp;"|"&amp;$C869,Inputs!$A$5:$A$132,0))</f>
        <v/>
      </c>
      <c r="E869" s="37">
        <f>INDEX(Inputs!$T$5:$T$132,MATCH($B869&amp;"|"&amp;$C869,Inputs!$A$5:$A$132,0))</f>
        <v/>
      </c>
      <c r="F869" s="37">
        <f>INDEX(Inputs!$K$5:$K$132,MATCH($B869&amp;"|"&amp;$C869,Inputs!$A$5:$A$132,0))</f>
        <v/>
      </c>
      <c r="G869" s="36" t="n"/>
      <c r="H869" s="14">
        <f>INDEX(Variables!$B$5:$B$205,MATCH($A869,Variables!$A$5:$A$205,0))&amp;IF($C869="",""," | "&amp;INDEX(Mapping!$B$5:$B$26,MATCH($C869,Mapping!$A$5:$A$26,0))&amp;" | "&amp;INDEX(Mapping!$B$30:$B$46,MATCH($B869,Mapping!$A$30:$A$46,0)))</f>
        <v/>
      </c>
      <c r="I869" s="14">
        <f>INDEX(Variables!$C$5:$C$205,MATCH($A869,Variables!$A$5:$A$205,0))</f>
        <v/>
      </c>
      <c r="J869" s="14">
        <f>INDEX(Variables!$E$5:$E$205,MATCH($A869,Variables!$A$5:$A$205,0))</f>
        <v/>
      </c>
      <c r="K869" s="11">
        <f>LOWER(Settings!$C$4)&amp;".mit."&amp;$A869&amp;IF($C869="","","."&amp;$C869&amp;"."&amp;$B869)&amp;IF(INDEX(Variables!$D$5:$D$205,MATCH($A869,Variables!$A$5:$A$205,0))="","","."&amp;INDEX(Variables!$D$5:$D$205,MATCH($A869,Variables!$A$5:$A$205,0)))&amp;"."&amp;K$5</f>
        <v/>
      </c>
      <c r="L869" s="38">
        <f>(INDEX(L$235:L$238,$D869)*INDEX(L$239:L$255,$F869)+L$194*INDEX(L$121:L$137,$F869)*INDEX(L$151:L$167,$F869))*$E869</f>
        <v/>
      </c>
      <c r="M869" s="37">
        <f>(INDEX(M$235:M$238,$D869)*INDEX(M$239:M$255,$F869)+M$194*INDEX(M$121:M$137,$F869)*INDEX(M$151:M$167,$F869))*$E869</f>
        <v/>
      </c>
      <c r="N869" s="37">
        <f>(INDEX(N$235:N$238,$D869)*INDEX(N$239:N$255,$F869)+N$194*INDEX(N$121:N$137,$F869)*INDEX(N$151:N$167,$F869))*$E869</f>
        <v/>
      </c>
      <c r="O869" s="37">
        <f>(INDEX(O$235:O$238,$D869)*INDEX(O$239:O$255,$F869)+O$194*INDEX(O$121:O$137,$F869)*INDEX(O$151:O$167,$F869))*$E869</f>
        <v/>
      </c>
      <c r="P869" s="37">
        <f>(INDEX(P$235:P$238,$D869)*INDEX(P$239:P$255,$F869)+P$194*INDEX(P$121:P$137,$F869)*INDEX(P$151:P$167,$F869))*$E869</f>
        <v/>
      </c>
      <c r="Q869" s="37">
        <f>(INDEX(Q$235:Q$238,$D869)*INDEX(Q$239:Q$255,$F869)+Q$194*INDEX(Q$121:Q$137,$F869)*INDEX(Q$151:Q$167,$F869))*$E869</f>
        <v/>
      </c>
      <c r="R869" s="37">
        <f>(INDEX(R$235:R$238,$D869)*INDEX(R$239:R$255,$F869)+R$194*INDEX(R$121:R$137,$F869)*INDEX(R$151:R$167,$F869))*$E869</f>
        <v/>
      </c>
      <c r="S869" s="37">
        <f>(INDEX(S$235:S$238,$D869)*INDEX(S$239:S$255,$F869)+S$194*INDEX(S$121:S$137,$F869)*INDEX(S$151:S$167,$F869))*$E869</f>
        <v/>
      </c>
      <c r="T869" s="37">
        <f>(INDEX(T$235:T$238,$D869)*INDEX(T$239:T$255,$F869)+T$194*INDEX(T$121:T$137,$F869)*INDEX(T$151:T$167,$F869))*$E869</f>
        <v/>
      </c>
      <c r="U869" s="37">
        <f>(INDEX(U$235:U$238,$D869)*INDEX(U$239:U$255,$F869)+U$194*INDEX(U$121:U$137,$F869)*INDEX(U$151:U$167,$F869))*$E869</f>
        <v/>
      </c>
      <c r="V869" s="37">
        <f>(INDEX(V$235:V$238,$D869)*INDEX(V$239:V$255,$F869)+V$194*INDEX(V$121:V$137,$F869)*INDEX(V$151:V$167,$F869))*$E869</f>
        <v/>
      </c>
      <c r="W869" s="37">
        <f>(INDEX(W$235:W$238,$D869)*INDEX(W$239:W$255,$F869)+W$194*INDEX(W$121:W$137,$F869)*INDEX(W$151:W$167,$F869))*$E869</f>
        <v/>
      </c>
      <c r="X869" s="37">
        <f>(INDEX(X$235:X$238,$D869)*INDEX(X$239:X$255,$F869)+X$194*INDEX(X$121:X$137,$F869)*INDEX(X$151:X$167,$F869))*$E869</f>
        <v/>
      </c>
      <c r="Y869" s="37">
        <f>(INDEX(Y$235:Y$238,$D869)*INDEX(Y$239:Y$255,$F869)+Y$194*INDEX(Y$121:Y$137,$F869)*INDEX(Y$151:Y$167,$F869))*$E869</f>
        <v/>
      </c>
      <c r="Z869" s="37">
        <f>(INDEX(Z$235:Z$238,$D869)*INDEX(Z$239:Z$255,$F869)+Z$194*INDEX(Z$121:Z$137,$F869)*INDEX(Z$151:Z$167,$F869))*$E869</f>
        <v/>
      </c>
      <c r="AA869" s="37">
        <f>(INDEX(AA$235:AA$238,$D869)*INDEX(AA$239:AA$255,$F869)+AA$194*INDEX(AA$121:AA$137,$F869)*INDEX(AA$151:AA$167,$F869))*$E869</f>
        <v/>
      </c>
      <c r="AB869" s="37">
        <f>(INDEX(AB$235:AB$238,$D869)*INDEX(AB$239:AB$255,$F869)+AB$194*INDEX(AB$121:AB$137,$F869)*INDEX(AB$151:AB$167,$F869))*$E869</f>
        <v/>
      </c>
      <c r="AC869" s="37">
        <f>(INDEX(AC$235:AC$238,$D869)*INDEX(AC$239:AC$255,$F869)+AC$194*INDEX(AC$121:AC$137,$F869)*INDEX(AC$151:AC$167,$F869))*$E869</f>
        <v/>
      </c>
      <c r="AD869" s="40">
        <f>SHADOWEFF(INDEX(AD$235:AD$238,$D869),INDEX(AD$239:AD$255,$F869),AD$194,INDEX(AD$121:AD$137,$F869),INDEX(AD$151:AD$167,$F869),$E869)</f>
        <v/>
      </c>
      <c r="AF869" s="11">
        <f>LOWER(Settings!$C$4)&amp;".mit."&amp;$A869&amp;IF($C869="","","."&amp;$C869&amp;"."&amp;$B869)&amp;IF(INDEX(Variables!$D$5:$D$205,MATCH($A869,Variables!$A$5:$A$205,0))="","","."&amp;INDEX(Variables!$D$5:$D$205,MATCH($A869,Variables!$A$5:$A$205,0)))&amp;"."&amp;AF$5</f>
        <v/>
      </c>
      <c r="AG869" s="38">
        <f>(INDEX(AG$235:AG$238,$D869)*INDEX(AG$239:AG$255,$F869)+AG$194*INDEX(AG$121:AG$137,$F869)*INDEX(AG$151:AG$167,$F869))*$E869</f>
        <v/>
      </c>
      <c r="AH869" s="37">
        <f>(INDEX(AH$235:AH$238,$D869)*INDEX(AH$239:AH$255,$F869)+AH$194*INDEX(AH$121:AH$137,$F869)*INDEX(AH$151:AH$167,$F869))*$E869</f>
        <v/>
      </c>
      <c r="AI869" s="37">
        <f>(INDEX(AI$235:AI$238,$D869)*INDEX(AI$239:AI$255,$F869)+AI$194*INDEX(AI$121:AI$137,$F869)*INDEX(AI$151:AI$167,$F869))*$E869</f>
        <v/>
      </c>
      <c r="AJ869" s="37">
        <f>(INDEX(AJ$235:AJ$238,$D869)*INDEX(AJ$239:AJ$255,$F869)+AJ$194*INDEX(AJ$121:AJ$137,$F869)*INDEX(AJ$151:AJ$167,$F869))*$E869</f>
        <v/>
      </c>
      <c r="AK869" s="37">
        <f>(INDEX(AK$235:AK$238,$D869)*INDEX(AK$239:AK$255,$F869)+AK$194*INDEX(AK$121:AK$137,$F869)*INDEX(AK$151:AK$167,$F869))*$E869</f>
        <v/>
      </c>
      <c r="AL869" s="37">
        <f>(INDEX(AL$235:AL$238,$D869)*INDEX(AL$239:AL$255,$F869)+AL$194*INDEX(AL$121:AL$137,$F869)*INDEX(AL$151:AL$167,$F869))*$E869</f>
        <v/>
      </c>
      <c r="AM869" s="37">
        <f>(INDEX(AM$235:AM$238,$D869)*INDEX(AM$239:AM$255,$F869)+AM$194*INDEX(AM$121:AM$137,$F869)*INDEX(AM$151:AM$167,$F869))*$E869</f>
        <v/>
      </c>
      <c r="AN869" s="37">
        <f>(INDEX(AN$235:AN$238,$D869)*INDEX(AN$239:AN$255,$F869)+AN$194*INDEX(AN$121:AN$137,$F869)*INDEX(AN$151:AN$167,$F869))*$E869</f>
        <v/>
      </c>
      <c r="AO869" s="37">
        <f>(INDEX(AO$235:AO$238,$D869)*INDEX(AO$239:AO$255,$F869)+AO$194*INDEX(AO$121:AO$137,$F869)*INDEX(AO$151:AO$167,$F869))*$E869</f>
        <v/>
      </c>
      <c r="AP869" s="37">
        <f>(INDEX(AP$235:AP$238,$D869)*INDEX(AP$239:AP$255,$F869)+AP$194*INDEX(AP$121:AP$137,$F869)*INDEX(AP$151:AP$167,$F869))*$E869</f>
        <v/>
      </c>
      <c r="AQ869" s="37">
        <f>(INDEX(AQ$235:AQ$238,$D869)*INDEX(AQ$239:AQ$255,$F869)+AQ$194*INDEX(AQ$121:AQ$137,$F869)*INDEX(AQ$151:AQ$167,$F869))*$E869</f>
        <v/>
      </c>
      <c r="AR869" s="37">
        <f>(INDEX(AR$235:AR$238,$D869)*INDEX(AR$239:AR$255,$F869)+AR$194*INDEX(AR$121:AR$137,$F869)*INDEX(AR$151:AR$167,$F869))*$E869</f>
        <v/>
      </c>
      <c r="AS869" s="37">
        <f>(INDEX(AS$235:AS$238,$D869)*INDEX(AS$239:AS$255,$F869)+AS$194*INDEX(AS$121:AS$137,$F869)*INDEX(AS$151:AS$167,$F869))*$E869</f>
        <v/>
      </c>
      <c r="AT869" s="37">
        <f>(INDEX(AT$235:AT$238,$D869)*INDEX(AT$239:AT$255,$F869)+AT$194*INDEX(AT$121:AT$137,$F869)*INDEX(AT$151:AT$167,$F869))*$E869</f>
        <v/>
      </c>
      <c r="AU869" s="37">
        <f>(INDEX(AU$235:AU$238,$D869)*INDEX(AU$239:AU$255,$F869)+AU$194*INDEX(AU$121:AU$137,$F869)*INDEX(AU$151:AU$167,$F869))*$E869</f>
        <v/>
      </c>
      <c r="AV869" s="37">
        <f>(INDEX(AV$235:AV$238,$D869)*INDEX(AV$239:AV$255,$F869)+AV$194*INDEX(AV$121:AV$137,$F869)*INDEX(AV$151:AV$167,$F869))*$E869</f>
        <v/>
      </c>
      <c r="AW869" s="37">
        <f>(INDEX(AW$235:AW$238,$D869)*INDEX(AW$239:AW$255,$F869)+AW$194*INDEX(AW$121:AW$137,$F869)*INDEX(AW$151:AW$167,$F869))*$E869</f>
        <v/>
      </c>
      <c r="AX869" s="37">
        <f>(INDEX(AX$235:AX$238,$D869)*INDEX(AX$239:AX$255,$F869)+AX$194*INDEX(AX$121:AX$137,$F869)*INDEX(AX$151:AX$167,$F869))*$E869</f>
        <v/>
      </c>
      <c r="AY869" s="40">
        <f>SHADOWEFF(INDEX(AY$235:AY$238,$D869),INDEX(AY$239:AY$255,$F869),AY$194,INDEX(AY$121:AY$137,$F869),INDEX(AY$151:AY$167,$F869),$E869)</f>
        <v/>
      </c>
    </row>
    <row r="870" hidden="1" outlineLevel="2">
      <c r="A870" s="14" t="inlineStr">
        <is>
          <t>shp</t>
        </is>
      </c>
      <c r="B870" s="14" t="inlineStr">
        <is>
          <t>bio</t>
        </is>
      </c>
      <c r="C870" s="14" t="inlineStr">
        <is>
          <t>nav</t>
        </is>
      </c>
      <c r="D870" s="37">
        <f>INDEX(Inputs!$M$5:$M$132,MATCH($B870&amp;"|"&amp;$C870,Inputs!$A$5:$A$132,0))</f>
        <v/>
      </c>
      <c r="E870" s="37">
        <f>INDEX(Inputs!$T$5:$T$132,MATCH($B870&amp;"|"&amp;$C870,Inputs!$A$5:$A$132,0))</f>
        <v/>
      </c>
      <c r="F870" s="37">
        <f>INDEX(Inputs!$K$5:$K$132,MATCH($B870&amp;"|"&amp;$C870,Inputs!$A$5:$A$132,0))</f>
        <v/>
      </c>
      <c r="G870" s="36" t="n"/>
      <c r="H870" s="14">
        <f>INDEX(Variables!$B$5:$B$205,MATCH($A870,Variables!$A$5:$A$205,0))&amp;IF($C870="",""," | "&amp;INDEX(Mapping!$B$5:$B$26,MATCH($C870,Mapping!$A$5:$A$26,0))&amp;" | "&amp;INDEX(Mapping!$B$30:$B$46,MATCH($B870,Mapping!$A$30:$A$46,0)))</f>
        <v/>
      </c>
      <c r="I870" s="14">
        <f>INDEX(Variables!$C$5:$C$205,MATCH($A870,Variables!$A$5:$A$205,0))</f>
        <v/>
      </c>
      <c r="J870" s="14">
        <f>INDEX(Variables!$E$5:$E$205,MATCH($A870,Variables!$A$5:$A$205,0))</f>
        <v/>
      </c>
      <c r="K870" s="11">
        <f>LOWER(Settings!$C$4)&amp;".mit."&amp;$A870&amp;IF($C870="","","."&amp;$C870&amp;"."&amp;$B870)&amp;IF(INDEX(Variables!$D$5:$D$205,MATCH($A870,Variables!$A$5:$A$205,0))="","","."&amp;INDEX(Variables!$D$5:$D$205,MATCH($A870,Variables!$A$5:$A$205,0)))&amp;"."&amp;K$5</f>
        <v/>
      </c>
      <c r="L870" s="38">
        <f>(INDEX(L$235:L$238,$D870)*INDEX(L$239:L$255,$F870)+L$194*INDEX(L$121:L$137,$F870)*INDEX(L$151:L$167,$F870))*$E870</f>
        <v/>
      </c>
      <c r="M870" s="37">
        <f>(INDEX(M$235:M$238,$D870)*INDEX(M$239:M$255,$F870)+M$194*INDEX(M$121:M$137,$F870)*INDEX(M$151:M$167,$F870))*$E870</f>
        <v/>
      </c>
      <c r="N870" s="37">
        <f>(INDEX(N$235:N$238,$D870)*INDEX(N$239:N$255,$F870)+N$194*INDEX(N$121:N$137,$F870)*INDEX(N$151:N$167,$F870))*$E870</f>
        <v/>
      </c>
      <c r="O870" s="37">
        <f>(INDEX(O$235:O$238,$D870)*INDEX(O$239:O$255,$F870)+O$194*INDEX(O$121:O$137,$F870)*INDEX(O$151:O$167,$F870))*$E870</f>
        <v/>
      </c>
      <c r="P870" s="37">
        <f>(INDEX(P$235:P$238,$D870)*INDEX(P$239:P$255,$F870)+P$194*INDEX(P$121:P$137,$F870)*INDEX(P$151:P$167,$F870))*$E870</f>
        <v/>
      </c>
      <c r="Q870" s="37">
        <f>(INDEX(Q$235:Q$238,$D870)*INDEX(Q$239:Q$255,$F870)+Q$194*INDEX(Q$121:Q$137,$F870)*INDEX(Q$151:Q$167,$F870))*$E870</f>
        <v/>
      </c>
      <c r="R870" s="37">
        <f>(INDEX(R$235:R$238,$D870)*INDEX(R$239:R$255,$F870)+R$194*INDEX(R$121:R$137,$F870)*INDEX(R$151:R$167,$F870))*$E870</f>
        <v/>
      </c>
      <c r="S870" s="37">
        <f>(INDEX(S$235:S$238,$D870)*INDEX(S$239:S$255,$F870)+S$194*INDEX(S$121:S$137,$F870)*INDEX(S$151:S$167,$F870))*$E870</f>
        <v/>
      </c>
      <c r="T870" s="37">
        <f>(INDEX(T$235:T$238,$D870)*INDEX(T$239:T$255,$F870)+T$194*INDEX(T$121:T$137,$F870)*INDEX(T$151:T$167,$F870))*$E870</f>
        <v/>
      </c>
      <c r="U870" s="37">
        <f>(INDEX(U$235:U$238,$D870)*INDEX(U$239:U$255,$F870)+U$194*INDEX(U$121:U$137,$F870)*INDEX(U$151:U$167,$F870))*$E870</f>
        <v/>
      </c>
      <c r="V870" s="37">
        <f>(INDEX(V$235:V$238,$D870)*INDEX(V$239:V$255,$F870)+V$194*INDEX(V$121:V$137,$F870)*INDEX(V$151:V$167,$F870))*$E870</f>
        <v/>
      </c>
      <c r="W870" s="37">
        <f>(INDEX(W$235:W$238,$D870)*INDEX(W$239:W$255,$F870)+W$194*INDEX(W$121:W$137,$F870)*INDEX(W$151:W$167,$F870))*$E870</f>
        <v/>
      </c>
      <c r="X870" s="37">
        <f>(INDEX(X$235:X$238,$D870)*INDEX(X$239:X$255,$F870)+X$194*INDEX(X$121:X$137,$F870)*INDEX(X$151:X$167,$F870))*$E870</f>
        <v/>
      </c>
      <c r="Y870" s="37">
        <f>(INDEX(Y$235:Y$238,$D870)*INDEX(Y$239:Y$255,$F870)+Y$194*INDEX(Y$121:Y$137,$F870)*INDEX(Y$151:Y$167,$F870))*$E870</f>
        <v/>
      </c>
      <c r="Z870" s="37">
        <f>(INDEX(Z$235:Z$238,$D870)*INDEX(Z$239:Z$255,$F870)+Z$194*INDEX(Z$121:Z$137,$F870)*INDEX(Z$151:Z$167,$F870))*$E870</f>
        <v/>
      </c>
      <c r="AA870" s="37">
        <f>(INDEX(AA$235:AA$238,$D870)*INDEX(AA$239:AA$255,$F870)+AA$194*INDEX(AA$121:AA$137,$F870)*INDEX(AA$151:AA$167,$F870))*$E870</f>
        <v/>
      </c>
      <c r="AB870" s="37">
        <f>(INDEX(AB$235:AB$238,$D870)*INDEX(AB$239:AB$255,$F870)+AB$194*INDEX(AB$121:AB$137,$F870)*INDEX(AB$151:AB$167,$F870))*$E870</f>
        <v/>
      </c>
      <c r="AC870" s="37">
        <f>(INDEX(AC$235:AC$238,$D870)*INDEX(AC$239:AC$255,$F870)+AC$194*INDEX(AC$121:AC$137,$F870)*INDEX(AC$151:AC$167,$F870))*$E870</f>
        <v/>
      </c>
      <c r="AD870" s="40">
        <f>SHADOWEFF(INDEX(AD$235:AD$238,$D870),INDEX(AD$239:AD$255,$F870),AD$194,INDEX(AD$121:AD$137,$F870),INDEX(AD$151:AD$167,$F870),$E870)</f>
        <v/>
      </c>
      <c r="AF870" s="11">
        <f>LOWER(Settings!$C$4)&amp;".mit."&amp;$A870&amp;IF($C870="","","."&amp;$C870&amp;"."&amp;$B870)&amp;IF(INDEX(Variables!$D$5:$D$205,MATCH($A870,Variables!$A$5:$A$205,0))="","","."&amp;INDEX(Variables!$D$5:$D$205,MATCH($A870,Variables!$A$5:$A$205,0)))&amp;"."&amp;AF$5</f>
        <v/>
      </c>
      <c r="AG870" s="38">
        <f>(INDEX(AG$235:AG$238,$D870)*INDEX(AG$239:AG$255,$F870)+AG$194*INDEX(AG$121:AG$137,$F870)*INDEX(AG$151:AG$167,$F870))*$E870</f>
        <v/>
      </c>
      <c r="AH870" s="37">
        <f>(INDEX(AH$235:AH$238,$D870)*INDEX(AH$239:AH$255,$F870)+AH$194*INDEX(AH$121:AH$137,$F870)*INDEX(AH$151:AH$167,$F870))*$E870</f>
        <v/>
      </c>
      <c r="AI870" s="37">
        <f>(INDEX(AI$235:AI$238,$D870)*INDEX(AI$239:AI$255,$F870)+AI$194*INDEX(AI$121:AI$137,$F870)*INDEX(AI$151:AI$167,$F870))*$E870</f>
        <v/>
      </c>
      <c r="AJ870" s="37">
        <f>(INDEX(AJ$235:AJ$238,$D870)*INDEX(AJ$239:AJ$255,$F870)+AJ$194*INDEX(AJ$121:AJ$137,$F870)*INDEX(AJ$151:AJ$167,$F870))*$E870</f>
        <v/>
      </c>
      <c r="AK870" s="37">
        <f>(INDEX(AK$235:AK$238,$D870)*INDEX(AK$239:AK$255,$F870)+AK$194*INDEX(AK$121:AK$137,$F870)*INDEX(AK$151:AK$167,$F870))*$E870</f>
        <v/>
      </c>
      <c r="AL870" s="37">
        <f>(INDEX(AL$235:AL$238,$D870)*INDEX(AL$239:AL$255,$F870)+AL$194*INDEX(AL$121:AL$137,$F870)*INDEX(AL$151:AL$167,$F870))*$E870</f>
        <v/>
      </c>
      <c r="AM870" s="37">
        <f>(INDEX(AM$235:AM$238,$D870)*INDEX(AM$239:AM$255,$F870)+AM$194*INDEX(AM$121:AM$137,$F870)*INDEX(AM$151:AM$167,$F870))*$E870</f>
        <v/>
      </c>
      <c r="AN870" s="37">
        <f>(INDEX(AN$235:AN$238,$D870)*INDEX(AN$239:AN$255,$F870)+AN$194*INDEX(AN$121:AN$137,$F870)*INDEX(AN$151:AN$167,$F870))*$E870</f>
        <v/>
      </c>
      <c r="AO870" s="37">
        <f>(INDEX(AO$235:AO$238,$D870)*INDEX(AO$239:AO$255,$F870)+AO$194*INDEX(AO$121:AO$137,$F870)*INDEX(AO$151:AO$167,$F870))*$E870</f>
        <v/>
      </c>
      <c r="AP870" s="37">
        <f>(INDEX(AP$235:AP$238,$D870)*INDEX(AP$239:AP$255,$F870)+AP$194*INDEX(AP$121:AP$137,$F870)*INDEX(AP$151:AP$167,$F870))*$E870</f>
        <v/>
      </c>
      <c r="AQ870" s="37">
        <f>(INDEX(AQ$235:AQ$238,$D870)*INDEX(AQ$239:AQ$255,$F870)+AQ$194*INDEX(AQ$121:AQ$137,$F870)*INDEX(AQ$151:AQ$167,$F870))*$E870</f>
        <v/>
      </c>
      <c r="AR870" s="37">
        <f>(INDEX(AR$235:AR$238,$D870)*INDEX(AR$239:AR$255,$F870)+AR$194*INDEX(AR$121:AR$137,$F870)*INDEX(AR$151:AR$167,$F870))*$E870</f>
        <v/>
      </c>
      <c r="AS870" s="37">
        <f>(INDEX(AS$235:AS$238,$D870)*INDEX(AS$239:AS$255,$F870)+AS$194*INDEX(AS$121:AS$137,$F870)*INDEX(AS$151:AS$167,$F870))*$E870</f>
        <v/>
      </c>
      <c r="AT870" s="37">
        <f>(INDEX(AT$235:AT$238,$D870)*INDEX(AT$239:AT$255,$F870)+AT$194*INDEX(AT$121:AT$137,$F870)*INDEX(AT$151:AT$167,$F870))*$E870</f>
        <v/>
      </c>
      <c r="AU870" s="37">
        <f>(INDEX(AU$235:AU$238,$D870)*INDEX(AU$239:AU$255,$F870)+AU$194*INDEX(AU$121:AU$137,$F870)*INDEX(AU$151:AU$167,$F870))*$E870</f>
        <v/>
      </c>
      <c r="AV870" s="37">
        <f>(INDEX(AV$235:AV$238,$D870)*INDEX(AV$239:AV$255,$F870)+AV$194*INDEX(AV$121:AV$137,$F870)*INDEX(AV$151:AV$167,$F870))*$E870</f>
        <v/>
      </c>
      <c r="AW870" s="37">
        <f>(INDEX(AW$235:AW$238,$D870)*INDEX(AW$239:AW$255,$F870)+AW$194*INDEX(AW$121:AW$137,$F870)*INDEX(AW$151:AW$167,$F870))*$E870</f>
        <v/>
      </c>
      <c r="AX870" s="37">
        <f>(INDEX(AX$235:AX$238,$D870)*INDEX(AX$239:AX$255,$F870)+AX$194*INDEX(AX$121:AX$137,$F870)*INDEX(AX$151:AX$167,$F870))*$E870</f>
        <v/>
      </c>
      <c r="AY870" s="40">
        <f>SHADOWEFF(INDEX(AY$235:AY$238,$D870),INDEX(AY$239:AY$255,$F870),AY$194,INDEX(AY$121:AY$137,$F870),INDEX(AY$151:AY$167,$F870),$E870)</f>
        <v/>
      </c>
    </row>
    <row r="871" hidden="1" outlineLevel="2"/>
    <row r="872" hidden="1" outlineLevel="2">
      <c r="A872" s="14" t="inlineStr">
        <is>
          <t>ener</t>
        </is>
      </c>
      <c r="B872" s="14" t="inlineStr">
        <is>
          <t>coa</t>
        </is>
      </c>
      <c r="C872" s="14" t="inlineStr">
        <is>
          <t>nav</t>
        </is>
      </c>
      <c r="D872" s="37">
        <f>INDEX(Inputs!$N$5:$N$132,MATCH($B872&amp;"|"&amp;$C872,Inputs!$A$5:$A$132,0))</f>
        <v/>
      </c>
      <c r="E872" s="37">
        <f>INDEX(Inputs!$O$5:$O$132,MATCH($B872&amp;"|"&amp;$C872,Inputs!$A$5:$A$132,0))</f>
        <v/>
      </c>
      <c r="F872" s="37">
        <f>INDEX(Inputs!$P$5:$P$132,MATCH($B872&amp;"|"&amp;$C872,Inputs!$A$5:$A$132,0))</f>
        <v/>
      </c>
      <c r="G872" s="37">
        <f>INDEX(Inputs!$Q$5:$Q$132,MATCH($B872&amp;"|"&amp;$C872,Inputs!$A$5:$A$132,0))</f>
        <v/>
      </c>
      <c r="H872" s="14">
        <f>INDEX(Variables!$B$5:$B$205,MATCH($A872,Variables!$A$5:$A$205,0))&amp;IF($C872="",""," | "&amp;INDEX(Mapping!$B$5:$B$26,MATCH($C872,Mapping!$A$5:$A$26,0))&amp;" | "&amp;INDEX(Mapping!$B$30:$B$46,MATCH($B872,Mapping!$A$30:$A$46,0)))</f>
        <v/>
      </c>
      <c r="I872" s="14">
        <f>INDEX(Variables!$C$5:$C$205,MATCH($A872,Variables!$A$5:$A$205,0))</f>
        <v/>
      </c>
      <c r="J872" s="14">
        <f>INDEX(Variables!$E$5:$E$205,MATCH($A872,Variables!$A$5:$A$205,0))</f>
        <v/>
      </c>
      <c r="K872" s="11">
        <f>LOWER(Settings!$C$4)&amp;".mit."&amp;$A872&amp;IF($C872="","","."&amp;$C872&amp;"."&amp;$B872)&amp;IF(INDEX(Variables!$D$5:$D$205,MATCH($A872,Variables!$A$5:$A$205,0))="","","."&amp;INDEX(Variables!$D$5:$D$205,MATCH($A872,Variables!$A$5:$A$205,0)))&amp;"."&amp;K$5</f>
        <v/>
      </c>
      <c r="L872" s="46">
        <f>INDEX(Inputs!$U$5:$U$132,MATCH($B872&amp;"|"&amp;$C872,Inputs!$A$5:$A$132,0))</f>
        <v/>
      </c>
      <c r="M872" s="47">
        <f>L872*(1/(1+$G872))^(1+$E872)*(1+M$7)^$D872*(M854/L854)^$E872*((M854+M863)/(L854+L863))^($F872*(1+$E872))</f>
        <v/>
      </c>
      <c r="N872" s="47">
        <f>M872*(1/(1+$G872))^(1+$E872)*(1+N$7)^$D872*(N854/M854)^$E872*((N854+N863)/(M854+M863))^($F872*(1+$E872))</f>
        <v/>
      </c>
      <c r="O872" s="47">
        <f>N872*(1/(1+$G872))^(1+$E872)*(1+O$7)^$D872*(O854/N854)^$E872*((O854+O863)/(N854+N863))^($F872*(1+$E872))</f>
        <v/>
      </c>
      <c r="P872" s="47">
        <f>O872*(1/(1+$G872))^(1+$E872)*(1+P$7)^$D872*(P854/O854)^$E872*((P854+P863)/(O854+O863))^($F872*(1+$E872))</f>
        <v/>
      </c>
      <c r="Q872" s="47">
        <f>P872*(1/(1+$G872))^(1+$E872)*(1+Q$7)^$D872*(Q854/P854)^$E872*((Q854+Q863)/(P854+P863))^($F872*(1+$E872))</f>
        <v/>
      </c>
      <c r="R872" s="47">
        <f>Q872*(1/(1+$G872))^(1+$E872)*(1+R$7)^$D872*(R854/Q854)^$E872*((R854+R863)/(Q854+Q863))^($F872*(1+$E872))</f>
        <v/>
      </c>
      <c r="S872" s="47">
        <f>R872*(1/(1+$G872))^(1+$E872)*(1+S$7)^$D872*(S854/R854)^$E872*((S854+S863)/(R854+R863))^($F872*(1+$E872))</f>
        <v/>
      </c>
      <c r="T872" s="47">
        <f>S872*(1/(1+$G872))^(1+$E872)*(1+T$7)^$D872*(T854/S854)^$E872*((T854+T863)/(S854+S863))^($F872*(1+$E872))</f>
        <v/>
      </c>
      <c r="U872" s="47">
        <f>T872*(1/(1+$G872))^(1+$E872)*(1+U$7)^$D872*(U854/T854)^$E872*((U854+U863)/(T854+T863))^($F872*(1+$E872))</f>
        <v/>
      </c>
      <c r="V872" s="47">
        <f>U872*(1/(1+$G872))^(1+$E872)*(1+V$7)^$D872*(V854/U854)^$E872*((V854+V863)/(U854+U863))^($F872*(1+$E872))</f>
        <v/>
      </c>
      <c r="W872" s="47">
        <f>V872*(1/(1+$G872))^(1+$E872)*(1+W$7)^$D872*(W854/V854)^$E872*((W854+W863)/(V854+V863))^($F872*(1+$E872))</f>
        <v/>
      </c>
      <c r="X872" s="47">
        <f>W872*(1/(1+$G872))^(1+$E872)*(1+X$7)^$D872*(X854/W854)^$E872*((X854+X863)/(W854+W863))^($F872*(1+$E872))</f>
        <v/>
      </c>
      <c r="Y872" s="47">
        <f>X872*(1/(1+$G872))^(1+$E872)*(1+Y$7)^$D872*(Y854/X854)^$E872*((Y854+Y863)/(X854+X863))^($F872*(1+$E872))</f>
        <v/>
      </c>
      <c r="Z872" s="47">
        <f>Y872*(1/(1+$G872))^(1+$E872)*(1+Z$7)^$D872*(Z854/Y854)^$E872*((Z854+Z863)/(Y854+Y863))^($F872*(1+$E872))</f>
        <v/>
      </c>
      <c r="AA872" s="47">
        <f>Z872*(1/(1+$G872))^(1+$E872)*(1+AA$7)^$D872*(AA854/Z854)^$E872*((AA854+AA863)/(Z854+Z863))^($F872*(1+$E872))</f>
        <v/>
      </c>
      <c r="AB872" s="47">
        <f>AA872*(1/(1+$G872))^(1+$E872)*(1+AB$7)^$D872*(AB854/AA854)^$E872*((AB854+AB863)/(AA854+AA863))^($F872*(1+$E872))</f>
        <v/>
      </c>
      <c r="AC872" s="47">
        <f>AB872*(1/(1+$G872))^(1+$E872)*(1+AC$7)^$D872*(AC854/AB854)^$E872*((AC854+AC863)/(AB854+AB863))^($F872*(1+$E872))</f>
        <v/>
      </c>
      <c r="AD872" s="58">
        <f>FUELUSE(AC872,AD854,AC854,AD863,AC863,AD$7,$D872,$E872,$F872,$G872)</f>
        <v/>
      </c>
      <c r="AF872" s="11">
        <f>LOWER(Settings!$C$4)&amp;".mit."&amp;$A872&amp;IF($C872="","","."&amp;$C872&amp;"."&amp;$B872)&amp;IF(INDEX(Variables!$D$5:$D$205,MATCH($A872,Variables!$A$5:$A$205,0))="","","."&amp;INDEX(Variables!$D$5:$D$205,MATCH($A872,Variables!$A$5:$A$205,0)))&amp;"."&amp;AF$5</f>
        <v/>
      </c>
      <c r="AG872" s="46">
        <f>INDEX(Inputs!$U$5:$U$132,MATCH($B872&amp;"|"&amp;$C872,Inputs!$A$5:$A$132,0))</f>
        <v/>
      </c>
      <c r="AH872" s="47">
        <f>AG872*(1/(1+$G872))^(1+$E872)*(1+AH$7)^$D872*(AH854/AG854)^$E872*((AH854+AH863)/(AG854+AG863))^($F872*(1+$E872))</f>
        <v/>
      </c>
      <c r="AI872" s="47">
        <f>AH872*(1/(1+$G872))^(1+$E872)*(1+AI$7)^$D872*(AI854/AH854)^$E872*((AI854+AI863)/(AH854+AH863))^($F872*(1+$E872))</f>
        <v/>
      </c>
      <c r="AJ872" s="47">
        <f>AI872*(1/(1+$G872))^(1+$E872)*(1+AJ$7)^$D872*(AJ854/AI854)^$E872*((AJ854+AJ863)/(AI854+AI863))^($F872*(1+$E872))</f>
        <v/>
      </c>
      <c r="AK872" s="47">
        <f>AJ872*(1/(1+$G872))^(1+$E872)*(1+AK$7)^$D872*(AK854/AJ854)^$E872*((AK854+AK863)/(AJ854+AJ863))^($F872*(1+$E872))</f>
        <v/>
      </c>
      <c r="AL872" s="47">
        <f>AK872*(1/(1+$G872))^(1+$E872)*(1+AL$7)^$D872*(AL854/AK854)^$E872*((AL854+AL863)/(AK854+AK863))^($F872*(1+$E872))</f>
        <v/>
      </c>
      <c r="AM872" s="47">
        <f>AL872*(1/(1+$G872))^(1+$E872)*(1+AM$7)^$D872*(AM854/AL854)^$E872*((AM854+AM863)/(AL854+AL863))^($F872*(1+$E872))</f>
        <v/>
      </c>
      <c r="AN872" s="47">
        <f>AM872*(1/(1+$G872))^(1+$E872)*(1+AN$7)^$D872*(AN854/AM854)^$E872*((AN854+AN863)/(AM854+AM863))^($F872*(1+$E872))</f>
        <v/>
      </c>
      <c r="AO872" s="47">
        <f>AN872*(1/(1+$G872))^(1+$E872)*(1+AO$7)^$D872*(AO854/AN854)^$E872*((AO854+AO863)/(AN854+AN863))^($F872*(1+$E872))</f>
        <v/>
      </c>
      <c r="AP872" s="47">
        <f>AO872*(1/(1+$G872))^(1+$E872)*(1+AP$7)^$D872*(AP854/AO854)^$E872*((AP854+AP863)/(AO854+AO863))^($F872*(1+$E872))</f>
        <v/>
      </c>
      <c r="AQ872" s="47">
        <f>AP872*(1/(1+$G872))^(1+$E872)*(1+AQ$7)^$D872*(AQ854/AP854)^$E872*((AQ854+AQ863)/(AP854+AP863))^($F872*(1+$E872))</f>
        <v/>
      </c>
      <c r="AR872" s="47">
        <f>AQ872*(1/(1+$G872))^(1+$E872)*(1+AR$7)^$D872*(AR854/AQ854)^$E872*((AR854+AR863)/(AQ854+AQ863))^($F872*(1+$E872))</f>
        <v/>
      </c>
      <c r="AS872" s="47">
        <f>AR872*(1/(1+$G872))^(1+$E872)*(1+AS$7)^$D872*(AS854/AR854)^$E872*((AS854+AS863)/(AR854+AR863))^($F872*(1+$E872))</f>
        <v/>
      </c>
      <c r="AT872" s="47">
        <f>AS872*(1/(1+$G872))^(1+$E872)*(1+AT$7)^$D872*(AT854/AS854)^$E872*((AT854+AT863)/(AS854+AS863))^($F872*(1+$E872))</f>
        <v/>
      </c>
      <c r="AU872" s="47">
        <f>AT872*(1/(1+$G872))^(1+$E872)*(1+AU$7)^$D872*(AU854/AT854)^$E872*((AU854+AU863)/(AT854+AT863))^($F872*(1+$E872))</f>
        <v/>
      </c>
      <c r="AV872" s="47">
        <f>AU872*(1/(1+$G872))^(1+$E872)*(1+AV$7)^$D872*(AV854/AU854)^$E872*((AV854+AV863)/(AU854+AU863))^($F872*(1+$E872))</f>
        <v/>
      </c>
      <c r="AW872" s="47">
        <f>AV872*(1/(1+$G872))^(1+$E872)*(1+AW$7)^$D872*(AW854/AV854)^$E872*((AW854+AW863)/(AV854+AV863))^($F872*(1+$E872))</f>
        <v/>
      </c>
      <c r="AX872" s="47">
        <f>AW872*(1/(1+$G872))^(1+$E872)*(1+AX$7)^$D872*(AX854/AW854)^$E872*((AX854+AX863)/(AW854+AW863))^($F872*(1+$E872))</f>
        <v/>
      </c>
      <c r="AY872" s="58">
        <f>FUELUSE(AX872,AY854,AX854,AY863,AX863,AY$7,$D872,$E872,$F872,$G872)</f>
        <v/>
      </c>
    </row>
    <row r="873" hidden="1" outlineLevel="2">
      <c r="A873" s="14" t="inlineStr">
        <is>
          <t>ener</t>
        </is>
      </c>
      <c r="B873" s="14" t="inlineStr">
        <is>
          <t>nga</t>
        </is>
      </c>
      <c r="C873" s="14" t="inlineStr">
        <is>
          <t>nav</t>
        </is>
      </c>
      <c r="D873" s="37">
        <f>INDEX(Inputs!$N$5:$N$132,MATCH($B873&amp;"|"&amp;$C873,Inputs!$A$5:$A$132,0))</f>
        <v/>
      </c>
      <c r="E873" s="37">
        <f>INDEX(Inputs!$O$5:$O$132,MATCH($B873&amp;"|"&amp;$C873,Inputs!$A$5:$A$132,0))</f>
        <v/>
      </c>
      <c r="F873" s="37">
        <f>INDEX(Inputs!$P$5:$P$132,MATCH($B873&amp;"|"&amp;$C873,Inputs!$A$5:$A$132,0))</f>
        <v/>
      </c>
      <c r="G873" s="37">
        <f>INDEX(Inputs!$Q$5:$Q$132,MATCH($B873&amp;"|"&amp;$C873,Inputs!$A$5:$A$132,0))</f>
        <v/>
      </c>
      <c r="H873" s="14">
        <f>INDEX(Variables!$B$5:$B$205,MATCH($A873,Variables!$A$5:$A$205,0))&amp;IF($C873="",""," | "&amp;INDEX(Mapping!$B$5:$B$26,MATCH($C873,Mapping!$A$5:$A$26,0))&amp;" | "&amp;INDEX(Mapping!$B$30:$B$46,MATCH($B873,Mapping!$A$30:$A$46,0)))</f>
        <v/>
      </c>
      <c r="I873" s="14">
        <f>INDEX(Variables!$C$5:$C$205,MATCH($A873,Variables!$A$5:$A$205,0))</f>
        <v/>
      </c>
      <c r="J873" s="14">
        <f>INDEX(Variables!$E$5:$E$205,MATCH($A873,Variables!$A$5:$A$205,0))</f>
        <v/>
      </c>
      <c r="K873" s="11">
        <f>LOWER(Settings!$C$4)&amp;".mit."&amp;$A873&amp;IF($C873="","","."&amp;$C873&amp;"."&amp;$B873)&amp;IF(INDEX(Variables!$D$5:$D$205,MATCH($A873,Variables!$A$5:$A$205,0))="","","."&amp;INDEX(Variables!$D$5:$D$205,MATCH($A873,Variables!$A$5:$A$205,0)))&amp;"."&amp;K$5</f>
        <v/>
      </c>
      <c r="L873" s="46">
        <f>INDEX(Inputs!$U$5:$U$132,MATCH($B873&amp;"|"&amp;$C873,Inputs!$A$5:$A$132,0))</f>
        <v/>
      </c>
      <c r="M873" s="47">
        <f>L873*(1/(1+$G873))^(1+$E873)*(1+M$7)^$D873*(M855/L855)^$E873*((M855+M864)/(L855+L864))^($F873*(1+$E873))</f>
        <v/>
      </c>
      <c r="N873" s="47">
        <f>M873*(1/(1+$G873))^(1+$E873)*(1+N$7)^$D873*(N855/M855)^$E873*((N855+N864)/(M855+M864))^($F873*(1+$E873))</f>
        <v/>
      </c>
      <c r="O873" s="47">
        <f>N873*(1/(1+$G873))^(1+$E873)*(1+O$7)^$D873*(O855/N855)^$E873*((O855+O864)/(N855+N864))^($F873*(1+$E873))</f>
        <v/>
      </c>
      <c r="P873" s="47">
        <f>O873*(1/(1+$G873))^(1+$E873)*(1+P$7)^$D873*(P855/O855)^$E873*((P855+P864)/(O855+O864))^($F873*(1+$E873))</f>
        <v/>
      </c>
      <c r="Q873" s="47">
        <f>P873*(1/(1+$G873))^(1+$E873)*(1+Q$7)^$D873*(Q855/P855)^$E873*((Q855+Q864)/(P855+P864))^($F873*(1+$E873))</f>
        <v/>
      </c>
      <c r="R873" s="47">
        <f>Q873*(1/(1+$G873))^(1+$E873)*(1+R$7)^$D873*(R855/Q855)^$E873*((R855+R864)/(Q855+Q864))^($F873*(1+$E873))</f>
        <v/>
      </c>
      <c r="S873" s="47">
        <f>R873*(1/(1+$G873))^(1+$E873)*(1+S$7)^$D873*(S855/R855)^$E873*((S855+S864)/(R855+R864))^($F873*(1+$E873))</f>
        <v/>
      </c>
      <c r="T873" s="47">
        <f>S873*(1/(1+$G873))^(1+$E873)*(1+T$7)^$D873*(T855/S855)^$E873*((T855+T864)/(S855+S864))^($F873*(1+$E873))</f>
        <v/>
      </c>
      <c r="U873" s="47">
        <f>T873*(1/(1+$G873))^(1+$E873)*(1+U$7)^$D873*(U855/T855)^$E873*((U855+U864)/(T855+T864))^($F873*(1+$E873))</f>
        <v/>
      </c>
      <c r="V873" s="47">
        <f>U873*(1/(1+$G873))^(1+$E873)*(1+V$7)^$D873*(V855/U855)^$E873*((V855+V864)/(U855+U864))^($F873*(1+$E873))</f>
        <v/>
      </c>
      <c r="W873" s="47">
        <f>V873*(1/(1+$G873))^(1+$E873)*(1+W$7)^$D873*(W855/V855)^$E873*((W855+W864)/(V855+V864))^($F873*(1+$E873))</f>
        <v/>
      </c>
      <c r="X873" s="47">
        <f>W873*(1/(1+$G873))^(1+$E873)*(1+X$7)^$D873*(X855/W855)^$E873*((X855+X864)/(W855+W864))^($F873*(1+$E873))</f>
        <v/>
      </c>
      <c r="Y873" s="47">
        <f>X873*(1/(1+$G873))^(1+$E873)*(1+Y$7)^$D873*(Y855/X855)^$E873*((Y855+Y864)/(X855+X864))^($F873*(1+$E873))</f>
        <v/>
      </c>
      <c r="Z873" s="47">
        <f>Y873*(1/(1+$G873))^(1+$E873)*(1+Z$7)^$D873*(Z855/Y855)^$E873*((Z855+Z864)/(Y855+Y864))^($F873*(1+$E873))</f>
        <v/>
      </c>
      <c r="AA873" s="47">
        <f>Z873*(1/(1+$G873))^(1+$E873)*(1+AA$7)^$D873*(AA855/Z855)^$E873*((AA855+AA864)/(Z855+Z864))^($F873*(1+$E873))</f>
        <v/>
      </c>
      <c r="AB873" s="47">
        <f>AA873*(1/(1+$G873))^(1+$E873)*(1+AB$7)^$D873*(AB855/AA855)^$E873*((AB855+AB864)/(AA855+AA864))^($F873*(1+$E873))</f>
        <v/>
      </c>
      <c r="AC873" s="47">
        <f>AB873*(1/(1+$G873))^(1+$E873)*(1+AC$7)^$D873*(AC855/AB855)^$E873*((AC855+AC864)/(AB855+AB864))^($F873*(1+$E873))</f>
        <v/>
      </c>
      <c r="AD873" s="58">
        <f>FUELUSE(AC873,AD855,AC855,AD864,AC864,AD$7,$D873,$E873,$F873,$G873)</f>
        <v/>
      </c>
      <c r="AF873" s="11">
        <f>LOWER(Settings!$C$4)&amp;".mit."&amp;$A873&amp;IF($C873="","","."&amp;$C873&amp;"."&amp;$B873)&amp;IF(INDEX(Variables!$D$5:$D$205,MATCH($A873,Variables!$A$5:$A$205,0))="","","."&amp;INDEX(Variables!$D$5:$D$205,MATCH($A873,Variables!$A$5:$A$205,0)))&amp;"."&amp;AF$5</f>
        <v/>
      </c>
      <c r="AG873" s="46">
        <f>INDEX(Inputs!$U$5:$U$132,MATCH($B873&amp;"|"&amp;$C873,Inputs!$A$5:$A$132,0))</f>
        <v/>
      </c>
      <c r="AH873" s="47">
        <f>AG873*(1/(1+$G873))^(1+$E873)*(1+AH$7)^$D873*(AH855/AG855)^$E873*((AH855+AH864)/(AG855+AG864))^($F873*(1+$E873))</f>
        <v/>
      </c>
      <c r="AI873" s="47">
        <f>AH873*(1/(1+$G873))^(1+$E873)*(1+AI$7)^$D873*(AI855/AH855)^$E873*((AI855+AI864)/(AH855+AH864))^($F873*(1+$E873))</f>
        <v/>
      </c>
      <c r="AJ873" s="47">
        <f>AI873*(1/(1+$G873))^(1+$E873)*(1+AJ$7)^$D873*(AJ855/AI855)^$E873*((AJ855+AJ864)/(AI855+AI864))^($F873*(1+$E873))</f>
        <v/>
      </c>
      <c r="AK873" s="47">
        <f>AJ873*(1/(1+$G873))^(1+$E873)*(1+AK$7)^$D873*(AK855/AJ855)^$E873*((AK855+AK864)/(AJ855+AJ864))^($F873*(1+$E873))</f>
        <v/>
      </c>
      <c r="AL873" s="47">
        <f>AK873*(1/(1+$G873))^(1+$E873)*(1+AL$7)^$D873*(AL855/AK855)^$E873*((AL855+AL864)/(AK855+AK864))^($F873*(1+$E873))</f>
        <v/>
      </c>
      <c r="AM873" s="47">
        <f>AL873*(1/(1+$G873))^(1+$E873)*(1+AM$7)^$D873*(AM855/AL855)^$E873*((AM855+AM864)/(AL855+AL864))^($F873*(1+$E873))</f>
        <v/>
      </c>
      <c r="AN873" s="47">
        <f>AM873*(1/(1+$G873))^(1+$E873)*(1+AN$7)^$D873*(AN855/AM855)^$E873*((AN855+AN864)/(AM855+AM864))^($F873*(1+$E873))</f>
        <v/>
      </c>
      <c r="AO873" s="47">
        <f>AN873*(1/(1+$G873))^(1+$E873)*(1+AO$7)^$D873*(AO855/AN855)^$E873*((AO855+AO864)/(AN855+AN864))^($F873*(1+$E873))</f>
        <v/>
      </c>
      <c r="AP873" s="47">
        <f>AO873*(1/(1+$G873))^(1+$E873)*(1+AP$7)^$D873*(AP855/AO855)^$E873*((AP855+AP864)/(AO855+AO864))^($F873*(1+$E873))</f>
        <v/>
      </c>
      <c r="AQ873" s="47">
        <f>AP873*(1/(1+$G873))^(1+$E873)*(1+AQ$7)^$D873*(AQ855/AP855)^$E873*((AQ855+AQ864)/(AP855+AP864))^($F873*(1+$E873))</f>
        <v/>
      </c>
      <c r="AR873" s="47">
        <f>AQ873*(1/(1+$G873))^(1+$E873)*(1+AR$7)^$D873*(AR855/AQ855)^$E873*((AR855+AR864)/(AQ855+AQ864))^($F873*(1+$E873))</f>
        <v/>
      </c>
      <c r="AS873" s="47">
        <f>AR873*(1/(1+$G873))^(1+$E873)*(1+AS$7)^$D873*(AS855/AR855)^$E873*((AS855+AS864)/(AR855+AR864))^($F873*(1+$E873))</f>
        <v/>
      </c>
      <c r="AT873" s="47">
        <f>AS873*(1/(1+$G873))^(1+$E873)*(1+AT$7)^$D873*(AT855/AS855)^$E873*((AT855+AT864)/(AS855+AS864))^($F873*(1+$E873))</f>
        <v/>
      </c>
      <c r="AU873" s="47">
        <f>AT873*(1/(1+$G873))^(1+$E873)*(1+AU$7)^$D873*(AU855/AT855)^$E873*((AU855+AU864)/(AT855+AT864))^($F873*(1+$E873))</f>
        <v/>
      </c>
      <c r="AV873" s="47">
        <f>AU873*(1/(1+$G873))^(1+$E873)*(1+AV$7)^$D873*(AV855/AU855)^$E873*((AV855+AV864)/(AU855+AU864))^($F873*(1+$E873))</f>
        <v/>
      </c>
      <c r="AW873" s="47">
        <f>AV873*(1/(1+$G873))^(1+$E873)*(1+AW$7)^$D873*(AW855/AV855)^$E873*((AW855+AW864)/(AV855+AV864))^($F873*(1+$E873))</f>
        <v/>
      </c>
      <c r="AX873" s="47">
        <f>AW873*(1/(1+$G873))^(1+$E873)*(1+AX$7)^$D873*(AX855/AW855)^$E873*((AX855+AX864)/(AW855+AW864))^($F873*(1+$E873))</f>
        <v/>
      </c>
      <c r="AY873" s="58">
        <f>FUELUSE(AX873,AY855,AX855,AY864,AX864,AY$7,$D873,$E873,$F873,$G873)</f>
        <v/>
      </c>
    </row>
    <row r="874" hidden="1" outlineLevel="2">
      <c r="A874" s="14" t="inlineStr">
        <is>
          <t>ener</t>
        </is>
      </c>
      <c r="B874" s="14" t="inlineStr">
        <is>
          <t>gso</t>
        </is>
      </c>
      <c r="C874" s="14" t="inlineStr">
        <is>
          <t>nav</t>
        </is>
      </c>
      <c r="D874" s="37">
        <f>INDEX(Inputs!$N$5:$N$132,MATCH($B874&amp;"|"&amp;$C874,Inputs!$A$5:$A$132,0))</f>
        <v/>
      </c>
      <c r="E874" s="37">
        <f>INDEX(Inputs!$O$5:$O$132,MATCH($B874&amp;"|"&amp;$C874,Inputs!$A$5:$A$132,0))</f>
        <v/>
      </c>
      <c r="F874" s="37">
        <f>INDEX(Inputs!$P$5:$P$132,MATCH($B874&amp;"|"&amp;$C874,Inputs!$A$5:$A$132,0))</f>
        <v/>
      </c>
      <c r="G874" s="37">
        <f>INDEX(Inputs!$Q$5:$Q$132,MATCH($B874&amp;"|"&amp;$C874,Inputs!$A$5:$A$132,0))</f>
        <v/>
      </c>
      <c r="H874" s="14">
        <f>INDEX(Variables!$B$5:$B$205,MATCH($A874,Variables!$A$5:$A$205,0))&amp;IF($C874="",""," | "&amp;INDEX(Mapping!$B$5:$B$26,MATCH($C874,Mapping!$A$5:$A$26,0))&amp;" | "&amp;INDEX(Mapping!$B$30:$B$46,MATCH($B874,Mapping!$A$30:$A$46,0)))</f>
        <v/>
      </c>
      <c r="I874" s="14">
        <f>INDEX(Variables!$C$5:$C$205,MATCH($A874,Variables!$A$5:$A$205,0))</f>
        <v/>
      </c>
      <c r="J874" s="14">
        <f>INDEX(Variables!$E$5:$E$205,MATCH($A874,Variables!$A$5:$A$205,0))</f>
        <v/>
      </c>
      <c r="K874" s="11">
        <f>LOWER(Settings!$C$4)&amp;".mit."&amp;$A874&amp;IF($C874="","","."&amp;$C874&amp;"."&amp;$B874)&amp;IF(INDEX(Variables!$D$5:$D$205,MATCH($A874,Variables!$A$5:$A$205,0))="","","."&amp;INDEX(Variables!$D$5:$D$205,MATCH($A874,Variables!$A$5:$A$205,0)))&amp;"."&amp;K$5</f>
        <v/>
      </c>
      <c r="L874" s="46">
        <f>INDEX(Inputs!$U$5:$U$132,MATCH($B874&amp;"|"&amp;$C874,Inputs!$A$5:$A$132,0))</f>
        <v/>
      </c>
      <c r="M874" s="47">
        <f>L874*(1/(1+$G874))^(1+$E874)*(1+M$7)^$D874*(M856/L856)^$E874*((M856+M865)/(L856+L865))^($F874*(1+$E874))</f>
        <v/>
      </c>
      <c r="N874" s="47">
        <f>M874*(1/(1+$G874))^(1+$E874)*(1+N$7)^$D874*(N856/M856)^$E874*((N856+N865)/(M856+M865))^($F874*(1+$E874))</f>
        <v/>
      </c>
      <c r="O874" s="47">
        <f>N874*(1/(1+$G874))^(1+$E874)*(1+O$7)^$D874*(O856/N856)^$E874*((O856+O865)/(N856+N865))^($F874*(1+$E874))</f>
        <v/>
      </c>
      <c r="P874" s="47">
        <f>O874*(1/(1+$G874))^(1+$E874)*(1+P$7)^$D874*(P856/O856)^$E874*((P856+P865)/(O856+O865))^($F874*(1+$E874))</f>
        <v/>
      </c>
      <c r="Q874" s="47">
        <f>P874*(1/(1+$G874))^(1+$E874)*(1+Q$7)^$D874*(Q856/P856)^$E874*((Q856+Q865)/(P856+P865))^($F874*(1+$E874))</f>
        <v/>
      </c>
      <c r="R874" s="47">
        <f>Q874*(1/(1+$G874))^(1+$E874)*(1+R$7)^$D874*(R856/Q856)^$E874*((R856+R865)/(Q856+Q865))^($F874*(1+$E874))</f>
        <v/>
      </c>
      <c r="S874" s="47">
        <f>R874*(1/(1+$G874))^(1+$E874)*(1+S$7)^$D874*(S856/R856)^$E874*((S856+S865)/(R856+R865))^($F874*(1+$E874))</f>
        <v/>
      </c>
      <c r="T874" s="47">
        <f>S874*(1/(1+$G874))^(1+$E874)*(1+T$7)^$D874*(T856/S856)^$E874*((T856+T865)/(S856+S865))^($F874*(1+$E874))</f>
        <v/>
      </c>
      <c r="U874" s="47">
        <f>T874*(1/(1+$G874))^(1+$E874)*(1+U$7)^$D874*(U856/T856)^$E874*((U856+U865)/(T856+T865))^($F874*(1+$E874))</f>
        <v/>
      </c>
      <c r="V874" s="47">
        <f>U874*(1/(1+$G874))^(1+$E874)*(1+V$7)^$D874*(V856/U856)^$E874*((V856+V865)/(U856+U865))^($F874*(1+$E874))</f>
        <v/>
      </c>
      <c r="W874" s="47">
        <f>V874*(1/(1+$G874))^(1+$E874)*(1+W$7)^$D874*(W856/V856)^$E874*((W856+W865)/(V856+V865))^($F874*(1+$E874))</f>
        <v/>
      </c>
      <c r="X874" s="47">
        <f>W874*(1/(1+$G874))^(1+$E874)*(1+X$7)^$D874*(X856/W856)^$E874*((X856+X865)/(W856+W865))^($F874*(1+$E874))</f>
        <v/>
      </c>
      <c r="Y874" s="47">
        <f>X874*(1/(1+$G874))^(1+$E874)*(1+Y$7)^$D874*(Y856/X856)^$E874*((Y856+Y865)/(X856+X865))^($F874*(1+$E874))</f>
        <v/>
      </c>
      <c r="Z874" s="47">
        <f>Y874*(1/(1+$G874))^(1+$E874)*(1+Z$7)^$D874*(Z856/Y856)^$E874*((Z856+Z865)/(Y856+Y865))^($F874*(1+$E874))</f>
        <v/>
      </c>
      <c r="AA874" s="47">
        <f>Z874*(1/(1+$G874))^(1+$E874)*(1+AA$7)^$D874*(AA856/Z856)^$E874*((AA856+AA865)/(Z856+Z865))^($F874*(1+$E874))</f>
        <v/>
      </c>
      <c r="AB874" s="47">
        <f>AA874*(1/(1+$G874))^(1+$E874)*(1+AB$7)^$D874*(AB856/AA856)^$E874*((AB856+AB865)/(AA856+AA865))^($F874*(1+$E874))</f>
        <v/>
      </c>
      <c r="AC874" s="47">
        <f>AB874*(1/(1+$G874))^(1+$E874)*(1+AC$7)^$D874*(AC856/AB856)^$E874*((AC856+AC865)/(AB856+AB865))^($F874*(1+$E874))</f>
        <v/>
      </c>
      <c r="AD874" s="58">
        <f>FUELUSE(AC874,AD856,AC856,AD865,AC865,AD$7,$D874,$E874,$F874,$G874)</f>
        <v/>
      </c>
      <c r="AF874" s="11">
        <f>LOWER(Settings!$C$4)&amp;".mit."&amp;$A874&amp;IF($C874="","","."&amp;$C874&amp;"."&amp;$B874)&amp;IF(INDEX(Variables!$D$5:$D$205,MATCH($A874,Variables!$A$5:$A$205,0))="","","."&amp;INDEX(Variables!$D$5:$D$205,MATCH($A874,Variables!$A$5:$A$205,0)))&amp;"."&amp;AF$5</f>
        <v/>
      </c>
      <c r="AG874" s="46">
        <f>INDEX(Inputs!$U$5:$U$132,MATCH($B874&amp;"|"&amp;$C874,Inputs!$A$5:$A$132,0))</f>
        <v/>
      </c>
      <c r="AH874" s="47">
        <f>AG874*(1/(1+$G874))^(1+$E874)*(1+AH$7)^$D874*(AH856/AG856)^$E874*((AH856+AH865)/(AG856+AG865))^($F874*(1+$E874))</f>
        <v/>
      </c>
      <c r="AI874" s="47">
        <f>AH874*(1/(1+$G874))^(1+$E874)*(1+AI$7)^$D874*(AI856/AH856)^$E874*((AI856+AI865)/(AH856+AH865))^($F874*(1+$E874))</f>
        <v/>
      </c>
      <c r="AJ874" s="47">
        <f>AI874*(1/(1+$G874))^(1+$E874)*(1+AJ$7)^$D874*(AJ856/AI856)^$E874*((AJ856+AJ865)/(AI856+AI865))^($F874*(1+$E874))</f>
        <v/>
      </c>
      <c r="AK874" s="47">
        <f>AJ874*(1/(1+$G874))^(1+$E874)*(1+AK$7)^$D874*(AK856/AJ856)^$E874*((AK856+AK865)/(AJ856+AJ865))^($F874*(1+$E874))</f>
        <v/>
      </c>
      <c r="AL874" s="47">
        <f>AK874*(1/(1+$G874))^(1+$E874)*(1+AL$7)^$D874*(AL856/AK856)^$E874*((AL856+AL865)/(AK856+AK865))^($F874*(1+$E874))</f>
        <v/>
      </c>
      <c r="AM874" s="47">
        <f>AL874*(1/(1+$G874))^(1+$E874)*(1+AM$7)^$D874*(AM856/AL856)^$E874*((AM856+AM865)/(AL856+AL865))^($F874*(1+$E874))</f>
        <v/>
      </c>
      <c r="AN874" s="47">
        <f>AM874*(1/(1+$G874))^(1+$E874)*(1+AN$7)^$D874*(AN856/AM856)^$E874*((AN856+AN865)/(AM856+AM865))^($F874*(1+$E874))</f>
        <v/>
      </c>
      <c r="AO874" s="47">
        <f>AN874*(1/(1+$G874))^(1+$E874)*(1+AO$7)^$D874*(AO856/AN856)^$E874*((AO856+AO865)/(AN856+AN865))^($F874*(1+$E874))</f>
        <v/>
      </c>
      <c r="AP874" s="47">
        <f>AO874*(1/(1+$G874))^(1+$E874)*(1+AP$7)^$D874*(AP856/AO856)^$E874*((AP856+AP865)/(AO856+AO865))^($F874*(1+$E874))</f>
        <v/>
      </c>
      <c r="AQ874" s="47">
        <f>AP874*(1/(1+$G874))^(1+$E874)*(1+AQ$7)^$D874*(AQ856/AP856)^$E874*((AQ856+AQ865)/(AP856+AP865))^($F874*(1+$E874))</f>
        <v/>
      </c>
      <c r="AR874" s="47">
        <f>AQ874*(1/(1+$G874))^(1+$E874)*(1+AR$7)^$D874*(AR856/AQ856)^$E874*((AR856+AR865)/(AQ856+AQ865))^($F874*(1+$E874))</f>
        <v/>
      </c>
      <c r="AS874" s="47">
        <f>AR874*(1/(1+$G874))^(1+$E874)*(1+AS$7)^$D874*(AS856/AR856)^$E874*((AS856+AS865)/(AR856+AR865))^($F874*(1+$E874))</f>
        <v/>
      </c>
      <c r="AT874" s="47">
        <f>AS874*(1/(1+$G874))^(1+$E874)*(1+AT$7)^$D874*(AT856/AS856)^$E874*((AT856+AT865)/(AS856+AS865))^($F874*(1+$E874))</f>
        <v/>
      </c>
      <c r="AU874" s="47">
        <f>AT874*(1/(1+$G874))^(1+$E874)*(1+AU$7)^$D874*(AU856/AT856)^$E874*((AU856+AU865)/(AT856+AT865))^($F874*(1+$E874))</f>
        <v/>
      </c>
      <c r="AV874" s="47">
        <f>AU874*(1/(1+$G874))^(1+$E874)*(1+AV$7)^$D874*(AV856/AU856)^$E874*((AV856+AV865)/(AU856+AU865))^($F874*(1+$E874))</f>
        <v/>
      </c>
      <c r="AW874" s="47">
        <f>AV874*(1/(1+$G874))^(1+$E874)*(1+AW$7)^$D874*(AW856/AV856)^$E874*((AW856+AW865)/(AV856+AV865))^($F874*(1+$E874))</f>
        <v/>
      </c>
      <c r="AX874" s="47">
        <f>AW874*(1/(1+$G874))^(1+$E874)*(1+AX$7)^$D874*(AX856/AW856)^$E874*((AX856+AX865)/(AW856+AW865))^($F874*(1+$E874))</f>
        <v/>
      </c>
      <c r="AY874" s="58">
        <f>FUELUSE(AX874,AY856,AX856,AY865,AX865,AY$7,$D874,$E874,$F874,$G874)</f>
        <v/>
      </c>
    </row>
    <row r="875" hidden="1" outlineLevel="2">
      <c r="A875" s="14" t="inlineStr">
        <is>
          <t>ener</t>
        </is>
      </c>
      <c r="B875" s="14" t="inlineStr">
        <is>
          <t>die</t>
        </is>
      </c>
      <c r="C875" s="14" t="inlineStr">
        <is>
          <t>nav</t>
        </is>
      </c>
      <c r="D875" s="37">
        <f>INDEX(Inputs!$N$5:$N$132,MATCH($B875&amp;"|"&amp;$C875,Inputs!$A$5:$A$132,0))</f>
        <v/>
      </c>
      <c r="E875" s="37">
        <f>INDEX(Inputs!$O$5:$O$132,MATCH($B875&amp;"|"&amp;$C875,Inputs!$A$5:$A$132,0))</f>
        <v/>
      </c>
      <c r="F875" s="37">
        <f>INDEX(Inputs!$P$5:$P$132,MATCH($B875&amp;"|"&amp;$C875,Inputs!$A$5:$A$132,0))</f>
        <v/>
      </c>
      <c r="G875" s="37">
        <f>INDEX(Inputs!$Q$5:$Q$132,MATCH($B875&amp;"|"&amp;$C875,Inputs!$A$5:$A$132,0))</f>
        <v/>
      </c>
      <c r="H875" s="14">
        <f>INDEX(Variables!$B$5:$B$205,MATCH($A875,Variables!$A$5:$A$205,0))&amp;IF($C875="",""," | "&amp;INDEX(Mapping!$B$5:$B$26,MATCH($C875,Mapping!$A$5:$A$26,0))&amp;" | "&amp;INDEX(Mapping!$B$30:$B$46,MATCH($B875,Mapping!$A$30:$A$46,0)))</f>
        <v/>
      </c>
      <c r="I875" s="14">
        <f>INDEX(Variables!$C$5:$C$205,MATCH($A875,Variables!$A$5:$A$205,0))</f>
        <v/>
      </c>
      <c r="J875" s="14">
        <f>INDEX(Variables!$E$5:$E$205,MATCH($A875,Variables!$A$5:$A$205,0))</f>
        <v/>
      </c>
      <c r="K875" s="11">
        <f>LOWER(Settings!$C$4)&amp;".mit."&amp;$A875&amp;IF($C875="","","."&amp;$C875&amp;"."&amp;$B875)&amp;IF(INDEX(Variables!$D$5:$D$205,MATCH($A875,Variables!$A$5:$A$205,0))="","","."&amp;INDEX(Variables!$D$5:$D$205,MATCH($A875,Variables!$A$5:$A$205,0)))&amp;"."&amp;K$5</f>
        <v/>
      </c>
      <c r="L875" s="46">
        <f>INDEX(Inputs!$U$5:$U$132,MATCH($B875&amp;"|"&amp;$C875,Inputs!$A$5:$A$132,0))</f>
        <v/>
      </c>
      <c r="M875" s="47">
        <f>L875*(1/(1+$G875))^(1+$E875)*(1+M$7)^$D875*(M857/L857)^$E875*((M857+M866)/(L857+L866))^($F875*(1+$E875))</f>
        <v/>
      </c>
      <c r="N875" s="47">
        <f>M875*(1/(1+$G875))^(1+$E875)*(1+N$7)^$D875*(N857/M857)^$E875*((N857+N866)/(M857+M866))^($F875*(1+$E875))</f>
        <v/>
      </c>
      <c r="O875" s="47">
        <f>N875*(1/(1+$G875))^(1+$E875)*(1+O$7)^$D875*(O857/N857)^$E875*((O857+O866)/(N857+N866))^($F875*(1+$E875))</f>
        <v/>
      </c>
      <c r="P875" s="47">
        <f>O875*(1/(1+$G875))^(1+$E875)*(1+P$7)^$D875*(P857/O857)^$E875*((P857+P866)/(O857+O866))^($F875*(1+$E875))</f>
        <v/>
      </c>
      <c r="Q875" s="47">
        <f>P875*(1/(1+$G875))^(1+$E875)*(1+Q$7)^$D875*(Q857/P857)^$E875*((Q857+Q866)/(P857+P866))^($F875*(1+$E875))</f>
        <v/>
      </c>
      <c r="R875" s="47">
        <f>Q875*(1/(1+$G875))^(1+$E875)*(1+R$7)^$D875*(R857/Q857)^$E875*((R857+R866)/(Q857+Q866))^($F875*(1+$E875))</f>
        <v/>
      </c>
      <c r="S875" s="47">
        <f>R875*(1/(1+$G875))^(1+$E875)*(1+S$7)^$D875*(S857/R857)^$E875*((S857+S866)/(R857+R866))^($F875*(1+$E875))</f>
        <v/>
      </c>
      <c r="T875" s="47">
        <f>S875*(1/(1+$G875))^(1+$E875)*(1+T$7)^$D875*(T857/S857)^$E875*((T857+T866)/(S857+S866))^($F875*(1+$E875))</f>
        <v/>
      </c>
      <c r="U875" s="47">
        <f>T875*(1/(1+$G875))^(1+$E875)*(1+U$7)^$D875*(U857/T857)^$E875*((U857+U866)/(T857+T866))^($F875*(1+$E875))</f>
        <v/>
      </c>
      <c r="V875" s="47">
        <f>U875*(1/(1+$G875))^(1+$E875)*(1+V$7)^$D875*(V857/U857)^$E875*((V857+V866)/(U857+U866))^($F875*(1+$E875))</f>
        <v/>
      </c>
      <c r="W875" s="47">
        <f>V875*(1/(1+$G875))^(1+$E875)*(1+W$7)^$D875*(W857/V857)^$E875*((W857+W866)/(V857+V866))^($F875*(1+$E875))</f>
        <v/>
      </c>
      <c r="X875" s="47">
        <f>W875*(1/(1+$G875))^(1+$E875)*(1+X$7)^$D875*(X857/W857)^$E875*((X857+X866)/(W857+W866))^($F875*(1+$E875))</f>
        <v/>
      </c>
      <c r="Y875" s="47">
        <f>X875*(1/(1+$G875))^(1+$E875)*(1+Y$7)^$D875*(Y857/X857)^$E875*((Y857+Y866)/(X857+X866))^($F875*(1+$E875))</f>
        <v/>
      </c>
      <c r="Z875" s="47">
        <f>Y875*(1/(1+$G875))^(1+$E875)*(1+Z$7)^$D875*(Z857/Y857)^$E875*((Z857+Z866)/(Y857+Y866))^($F875*(1+$E875))</f>
        <v/>
      </c>
      <c r="AA875" s="47">
        <f>Z875*(1/(1+$G875))^(1+$E875)*(1+AA$7)^$D875*(AA857/Z857)^$E875*((AA857+AA866)/(Z857+Z866))^($F875*(1+$E875))</f>
        <v/>
      </c>
      <c r="AB875" s="47">
        <f>AA875*(1/(1+$G875))^(1+$E875)*(1+AB$7)^$D875*(AB857/AA857)^$E875*((AB857+AB866)/(AA857+AA866))^($F875*(1+$E875))</f>
        <v/>
      </c>
      <c r="AC875" s="47">
        <f>AB875*(1/(1+$G875))^(1+$E875)*(1+AC$7)^$D875*(AC857/AB857)^$E875*((AC857+AC866)/(AB857+AB866))^($F875*(1+$E875))</f>
        <v/>
      </c>
      <c r="AD875" s="58">
        <f>FUELUSE(AC875,AD857,AC857,AD866,AC866,AD$7,$D875,$E875,$F875,$G875)</f>
        <v/>
      </c>
      <c r="AF875" s="11">
        <f>LOWER(Settings!$C$4)&amp;".mit."&amp;$A875&amp;IF($C875="","","."&amp;$C875&amp;"."&amp;$B875)&amp;IF(INDEX(Variables!$D$5:$D$205,MATCH($A875,Variables!$A$5:$A$205,0))="","","."&amp;INDEX(Variables!$D$5:$D$205,MATCH($A875,Variables!$A$5:$A$205,0)))&amp;"."&amp;AF$5</f>
        <v/>
      </c>
      <c r="AG875" s="46">
        <f>INDEX(Inputs!$U$5:$U$132,MATCH($B875&amp;"|"&amp;$C875,Inputs!$A$5:$A$132,0))</f>
        <v/>
      </c>
      <c r="AH875" s="47">
        <f>AG875*(1/(1+$G875))^(1+$E875)*(1+AH$7)^$D875*(AH857/AG857)^$E875*((AH857+AH866)/(AG857+AG866))^($F875*(1+$E875))</f>
        <v/>
      </c>
      <c r="AI875" s="47">
        <f>AH875*(1/(1+$G875))^(1+$E875)*(1+AI$7)^$D875*(AI857/AH857)^$E875*((AI857+AI866)/(AH857+AH866))^($F875*(1+$E875))</f>
        <v/>
      </c>
      <c r="AJ875" s="47">
        <f>AI875*(1/(1+$G875))^(1+$E875)*(1+AJ$7)^$D875*(AJ857/AI857)^$E875*((AJ857+AJ866)/(AI857+AI866))^($F875*(1+$E875))</f>
        <v/>
      </c>
      <c r="AK875" s="47">
        <f>AJ875*(1/(1+$G875))^(1+$E875)*(1+AK$7)^$D875*(AK857/AJ857)^$E875*((AK857+AK866)/(AJ857+AJ866))^($F875*(1+$E875))</f>
        <v/>
      </c>
      <c r="AL875" s="47">
        <f>AK875*(1/(1+$G875))^(1+$E875)*(1+AL$7)^$D875*(AL857/AK857)^$E875*((AL857+AL866)/(AK857+AK866))^($F875*(1+$E875))</f>
        <v/>
      </c>
      <c r="AM875" s="47">
        <f>AL875*(1/(1+$G875))^(1+$E875)*(1+AM$7)^$D875*(AM857/AL857)^$E875*((AM857+AM866)/(AL857+AL866))^($F875*(1+$E875))</f>
        <v/>
      </c>
      <c r="AN875" s="47">
        <f>AM875*(1/(1+$G875))^(1+$E875)*(1+AN$7)^$D875*(AN857/AM857)^$E875*((AN857+AN866)/(AM857+AM866))^($F875*(1+$E875))</f>
        <v/>
      </c>
      <c r="AO875" s="47">
        <f>AN875*(1/(1+$G875))^(1+$E875)*(1+AO$7)^$D875*(AO857/AN857)^$E875*((AO857+AO866)/(AN857+AN866))^($F875*(1+$E875))</f>
        <v/>
      </c>
      <c r="AP875" s="47">
        <f>AO875*(1/(1+$G875))^(1+$E875)*(1+AP$7)^$D875*(AP857/AO857)^$E875*((AP857+AP866)/(AO857+AO866))^($F875*(1+$E875))</f>
        <v/>
      </c>
      <c r="AQ875" s="47">
        <f>AP875*(1/(1+$G875))^(1+$E875)*(1+AQ$7)^$D875*(AQ857/AP857)^$E875*((AQ857+AQ866)/(AP857+AP866))^($F875*(1+$E875))</f>
        <v/>
      </c>
      <c r="AR875" s="47">
        <f>AQ875*(1/(1+$G875))^(1+$E875)*(1+AR$7)^$D875*(AR857/AQ857)^$E875*((AR857+AR866)/(AQ857+AQ866))^($F875*(1+$E875))</f>
        <v/>
      </c>
      <c r="AS875" s="47">
        <f>AR875*(1/(1+$G875))^(1+$E875)*(1+AS$7)^$D875*(AS857/AR857)^$E875*((AS857+AS866)/(AR857+AR866))^($F875*(1+$E875))</f>
        <v/>
      </c>
      <c r="AT875" s="47">
        <f>AS875*(1/(1+$G875))^(1+$E875)*(1+AT$7)^$D875*(AT857/AS857)^$E875*((AT857+AT866)/(AS857+AS866))^($F875*(1+$E875))</f>
        <v/>
      </c>
      <c r="AU875" s="47">
        <f>AT875*(1/(1+$G875))^(1+$E875)*(1+AU$7)^$D875*(AU857/AT857)^$E875*((AU857+AU866)/(AT857+AT866))^($F875*(1+$E875))</f>
        <v/>
      </c>
      <c r="AV875" s="47">
        <f>AU875*(1/(1+$G875))^(1+$E875)*(1+AV$7)^$D875*(AV857/AU857)^$E875*((AV857+AV866)/(AU857+AU866))^($F875*(1+$E875))</f>
        <v/>
      </c>
      <c r="AW875" s="47">
        <f>AV875*(1/(1+$G875))^(1+$E875)*(1+AW$7)^$D875*(AW857/AV857)^$E875*((AW857+AW866)/(AV857+AV866))^($F875*(1+$E875))</f>
        <v/>
      </c>
      <c r="AX875" s="47">
        <f>AW875*(1/(1+$G875))^(1+$E875)*(1+AX$7)^$D875*(AX857/AW857)^$E875*((AX857+AX866)/(AW857+AW866))^($F875*(1+$E875))</f>
        <v/>
      </c>
      <c r="AY875" s="58">
        <f>FUELUSE(AX875,AY857,AX857,AY866,AX866,AY$7,$D875,$E875,$F875,$G875)</f>
        <v/>
      </c>
    </row>
    <row r="876" hidden="1" outlineLevel="2">
      <c r="A876" s="14" t="inlineStr">
        <is>
          <t>ener</t>
        </is>
      </c>
      <c r="B876" s="14" t="inlineStr">
        <is>
          <t>lpg</t>
        </is>
      </c>
      <c r="C876" s="14" t="inlineStr">
        <is>
          <t>nav</t>
        </is>
      </c>
      <c r="D876" s="37">
        <f>INDEX(Inputs!$N$5:$N$132,MATCH($B876&amp;"|"&amp;$C876,Inputs!$A$5:$A$132,0))</f>
        <v/>
      </c>
      <c r="E876" s="37">
        <f>INDEX(Inputs!$O$5:$O$132,MATCH($B876&amp;"|"&amp;$C876,Inputs!$A$5:$A$132,0))</f>
        <v/>
      </c>
      <c r="F876" s="37">
        <f>INDEX(Inputs!$P$5:$P$132,MATCH($B876&amp;"|"&amp;$C876,Inputs!$A$5:$A$132,0))</f>
        <v/>
      </c>
      <c r="G876" s="37">
        <f>INDEX(Inputs!$Q$5:$Q$132,MATCH($B876&amp;"|"&amp;$C876,Inputs!$A$5:$A$132,0))</f>
        <v/>
      </c>
      <c r="H876" s="14">
        <f>INDEX(Variables!$B$5:$B$205,MATCH($A876,Variables!$A$5:$A$205,0))&amp;IF($C876="",""," | "&amp;INDEX(Mapping!$B$5:$B$26,MATCH($C876,Mapping!$A$5:$A$26,0))&amp;" | "&amp;INDEX(Mapping!$B$30:$B$46,MATCH($B876,Mapping!$A$30:$A$46,0)))</f>
        <v/>
      </c>
      <c r="I876" s="14">
        <f>INDEX(Variables!$C$5:$C$205,MATCH($A876,Variables!$A$5:$A$205,0))</f>
        <v/>
      </c>
      <c r="J876" s="14">
        <f>INDEX(Variables!$E$5:$E$205,MATCH($A876,Variables!$A$5:$A$205,0))</f>
        <v/>
      </c>
      <c r="K876" s="11">
        <f>LOWER(Settings!$C$4)&amp;".mit."&amp;$A876&amp;IF($C876="","","."&amp;$C876&amp;"."&amp;$B876)&amp;IF(INDEX(Variables!$D$5:$D$205,MATCH($A876,Variables!$A$5:$A$205,0))="","","."&amp;INDEX(Variables!$D$5:$D$205,MATCH($A876,Variables!$A$5:$A$205,0)))&amp;"."&amp;K$5</f>
        <v/>
      </c>
      <c r="L876" s="46">
        <f>INDEX(Inputs!$U$5:$U$132,MATCH($B876&amp;"|"&amp;$C876,Inputs!$A$5:$A$132,0))</f>
        <v/>
      </c>
      <c r="M876" s="47">
        <f>L876*(1/(1+$G876))^(1+$E876)*(1+M$7)^$D876*(M858/L858)^$E876*((M858+M867)/(L858+L867))^($F876*(1+$E876))</f>
        <v/>
      </c>
      <c r="N876" s="47">
        <f>M876*(1/(1+$G876))^(1+$E876)*(1+N$7)^$D876*(N858/M858)^$E876*((N858+N867)/(M858+M867))^($F876*(1+$E876))</f>
        <v/>
      </c>
      <c r="O876" s="47">
        <f>N876*(1/(1+$G876))^(1+$E876)*(1+O$7)^$D876*(O858/N858)^$E876*((O858+O867)/(N858+N867))^($F876*(1+$E876))</f>
        <v/>
      </c>
      <c r="P876" s="47">
        <f>O876*(1/(1+$G876))^(1+$E876)*(1+P$7)^$D876*(P858/O858)^$E876*((P858+P867)/(O858+O867))^($F876*(1+$E876))</f>
        <v/>
      </c>
      <c r="Q876" s="47">
        <f>P876*(1/(1+$G876))^(1+$E876)*(1+Q$7)^$D876*(Q858/P858)^$E876*((Q858+Q867)/(P858+P867))^($F876*(1+$E876))</f>
        <v/>
      </c>
      <c r="R876" s="47">
        <f>Q876*(1/(1+$G876))^(1+$E876)*(1+R$7)^$D876*(R858/Q858)^$E876*((R858+R867)/(Q858+Q867))^($F876*(1+$E876))</f>
        <v/>
      </c>
      <c r="S876" s="47">
        <f>R876*(1/(1+$G876))^(1+$E876)*(1+S$7)^$D876*(S858/R858)^$E876*((S858+S867)/(R858+R867))^($F876*(1+$E876))</f>
        <v/>
      </c>
      <c r="T876" s="47">
        <f>S876*(1/(1+$G876))^(1+$E876)*(1+T$7)^$D876*(T858/S858)^$E876*((T858+T867)/(S858+S867))^($F876*(1+$E876))</f>
        <v/>
      </c>
      <c r="U876" s="47">
        <f>T876*(1/(1+$G876))^(1+$E876)*(1+U$7)^$D876*(U858/T858)^$E876*((U858+U867)/(T858+T867))^($F876*(1+$E876))</f>
        <v/>
      </c>
      <c r="V876" s="47">
        <f>U876*(1/(1+$G876))^(1+$E876)*(1+V$7)^$D876*(V858/U858)^$E876*((V858+V867)/(U858+U867))^($F876*(1+$E876))</f>
        <v/>
      </c>
      <c r="W876" s="47">
        <f>V876*(1/(1+$G876))^(1+$E876)*(1+W$7)^$D876*(W858/V858)^$E876*((W858+W867)/(V858+V867))^($F876*(1+$E876))</f>
        <v/>
      </c>
      <c r="X876" s="47">
        <f>W876*(1/(1+$G876))^(1+$E876)*(1+X$7)^$D876*(X858/W858)^$E876*((X858+X867)/(W858+W867))^($F876*(1+$E876))</f>
        <v/>
      </c>
      <c r="Y876" s="47">
        <f>X876*(1/(1+$G876))^(1+$E876)*(1+Y$7)^$D876*(Y858/X858)^$E876*((Y858+Y867)/(X858+X867))^($F876*(1+$E876))</f>
        <v/>
      </c>
      <c r="Z876" s="47">
        <f>Y876*(1/(1+$G876))^(1+$E876)*(1+Z$7)^$D876*(Z858/Y858)^$E876*((Z858+Z867)/(Y858+Y867))^($F876*(1+$E876))</f>
        <v/>
      </c>
      <c r="AA876" s="47">
        <f>Z876*(1/(1+$G876))^(1+$E876)*(1+AA$7)^$D876*(AA858/Z858)^$E876*((AA858+AA867)/(Z858+Z867))^($F876*(1+$E876))</f>
        <v/>
      </c>
      <c r="AB876" s="47">
        <f>AA876*(1/(1+$G876))^(1+$E876)*(1+AB$7)^$D876*(AB858/AA858)^$E876*((AB858+AB867)/(AA858+AA867))^($F876*(1+$E876))</f>
        <v/>
      </c>
      <c r="AC876" s="47">
        <f>AB876*(1/(1+$G876))^(1+$E876)*(1+AC$7)^$D876*(AC858/AB858)^$E876*((AC858+AC867)/(AB858+AB867))^($F876*(1+$E876))</f>
        <v/>
      </c>
      <c r="AD876" s="58">
        <f>FUELUSE(AC876,AD858,AC858,AD867,AC867,AD$7,$D876,$E876,$F876,$G876)</f>
        <v/>
      </c>
      <c r="AF876" s="11">
        <f>LOWER(Settings!$C$4)&amp;".mit."&amp;$A876&amp;IF($C876="","","."&amp;$C876&amp;"."&amp;$B876)&amp;IF(INDEX(Variables!$D$5:$D$205,MATCH($A876,Variables!$A$5:$A$205,0))="","","."&amp;INDEX(Variables!$D$5:$D$205,MATCH($A876,Variables!$A$5:$A$205,0)))&amp;"."&amp;AF$5</f>
        <v/>
      </c>
      <c r="AG876" s="46">
        <f>INDEX(Inputs!$U$5:$U$132,MATCH($B876&amp;"|"&amp;$C876,Inputs!$A$5:$A$132,0))</f>
        <v/>
      </c>
      <c r="AH876" s="47">
        <f>AG876*(1/(1+$G876))^(1+$E876)*(1+AH$7)^$D876*(AH858/AG858)^$E876*((AH858+AH867)/(AG858+AG867))^($F876*(1+$E876))</f>
        <v/>
      </c>
      <c r="AI876" s="47">
        <f>AH876*(1/(1+$G876))^(1+$E876)*(1+AI$7)^$D876*(AI858/AH858)^$E876*((AI858+AI867)/(AH858+AH867))^($F876*(1+$E876))</f>
        <v/>
      </c>
      <c r="AJ876" s="47">
        <f>AI876*(1/(1+$G876))^(1+$E876)*(1+AJ$7)^$D876*(AJ858/AI858)^$E876*((AJ858+AJ867)/(AI858+AI867))^($F876*(1+$E876))</f>
        <v/>
      </c>
      <c r="AK876" s="47">
        <f>AJ876*(1/(1+$G876))^(1+$E876)*(1+AK$7)^$D876*(AK858/AJ858)^$E876*((AK858+AK867)/(AJ858+AJ867))^($F876*(1+$E876))</f>
        <v/>
      </c>
      <c r="AL876" s="47">
        <f>AK876*(1/(1+$G876))^(1+$E876)*(1+AL$7)^$D876*(AL858/AK858)^$E876*((AL858+AL867)/(AK858+AK867))^($F876*(1+$E876))</f>
        <v/>
      </c>
      <c r="AM876" s="47">
        <f>AL876*(1/(1+$G876))^(1+$E876)*(1+AM$7)^$D876*(AM858/AL858)^$E876*((AM858+AM867)/(AL858+AL867))^($F876*(1+$E876))</f>
        <v/>
      </c>
      <c r="AN876" s="47">
        <f>AM876*(1/(1+$G876))^(1+$E876)*(1+AN$7)^$D876*(AN858/AM858)^$E876*((AN858+AN867)/(AM858+AM867))^($F876*(1+$E876))</f>
        <v/>
      </c>
      <c r="AO876" s="47">
        <f>AN876*(1/(1+$G876))^(1+$E876)*(1+AO$7)^$D876*(AO858/AN858)^$E876*((AO858+AO867)/(AN858+AN867))^($F876*(1+$E876))</f>
        <v/>
      </c>
      <c r="AP876" s="47">
        <f>AO876*(1/(1+$G876))^(1+$E876)*(1+AP$7)^$D876*(AP858/AO858)^$E876*((AP858+AP867)/(AO858+AO867))^($F876*(1+$E876))</f>
        <v/>
      </c>
      <c r="AQ876" s="47">
        <f>AP876*(1/(1+$G876))^(1+$E876)*(1+AQ$7)^$D876*(AQ858/AP858)^$E876*((AQ858+AQ867)/(AP858+AP867))^($F876*(1+$E876))</f>
        <v/>
      </c>
      <c r="AR876" s="47">
        <f>AQ876*(1/(1+$G876))^(1+$E876)*(1+AR$7)^$D876*(AR858/AQ858)^$E876*((AR858+AR867)/(AQ858+AQ867))^($F876*(1+$E876))</f>
        <v/>
      </c>
      <c r="AS876" s="47">
        <f>AR876*(1/(1+$G876))^(1+$E876)*(1+AS$7)^$D876*(AS858/AR858)^$E876*((AS858+AS867)/(AR858+AR867))^($F876*(1+$E876))</f>
        <v/>
      </c>
      <c r="AT876" s="47">
        <f>AS876*(1/(1+$G876))^(1+$E876)*(1+AT$7)^$D876*(AT858/AS858)^$E876*((AT858+AT867)/(AS858+AS867))^($F876*(1+$E876))</f>
        <v/>
      </c>
      <c r="AU876" s="47">
        <f>AT876*(1/(1+$G876))^(1+$E876)*(1+AU$7)^$D876*(AU858/AT858)^$E876*((AU858+AU867)/(AT858+AT867))^($F876*(1+$E876))</f>
        <v/>
      </c>
      <c r="AV876" s="47">
        <f>AU876*(1/(1+$G876))^(1+$E876)*(1+AV$7)^$D876*(AV858/AU858)^$E876*((AV858+AV867)/(AU858+AU867))^($F876*(1+$E876))</f>
        <v/>
      </c>
      <c r="AW876" s="47">
        <f>AV876*(1/(1+$G876))^(1+$E876)*(1+AW$7)^$D876*(AW858/AV858)^$E876*((AW858+AW867)/(AV858+AV867))^($F876*(1+$E876))</f>
        <v/>
      </c>
      <c r="AX876" s="47">
        <f>AW876*(1/(1+$G876))^(1+$E876)*(1+AX$7)^$D876*(AX858/AW858)^$E876*((AX858+AX867)/(AW858+AW867))^($F876*(1+$E876))</f>
        <v/>
      </c>
      <c r="AY876" s="58">
        <f>FUELUSE(AX876,AY858,AX858,AY867,AX867,AY$7,$D876,$E876,$F876,$G876)</f>
        <v/>
      </c>
    </row>
    <row r="877" hidden="1" outlineLevel="2">
      <c r="A877" s="14" t="inlineStr">
        <is>
          <t>ener</t>
        </is>
      </c>
      <c r="B877" s="14" t="inlineStr">
        <is>
          <t>ker</t>
        </is>
      </c>
      <c r="C877" s="14" t="inlineStr">
        <is>
          <t>nav</t>
        </is>
      </c>
      <c r="D877" s="37">
        <f>INDEX(Inputs!$N$5:$N$132,MATCH($B877&amp;"|"&amp;$C877,Inputs!$A$5:$A$132,0))</f>
        <v/>
      </c>
      <c r="E877" s="37">
        <f>INDEX(Inputs!$O$5:$O$132,MATCH($B877&amp;"|"&amp;$C877,Inputs!$A$5:$A$132,0))</f>
        <v/>
      </c>
      <c r="F877" s="37">
        <f>INDEX(Inputs!$P$5:$P$132,MATCH($B877&amp;"|"&amp;$C877,Inputs!$A$5:$A$132,0))</f>
        <v/>
      </c>
      <c r="G877" s="37">
        <f>INDEX(Inputs!$Q$5:$Q$132,MATCH($B877&amp;"|"&amp;$C877,Inputs!$A$5:$A$132,0))</f>
        <v/>
      </c>
      <c r="H877" s="14">
        <f>INDEX(Variables!$B$5:$B$205,MATCH($A877,Variables!$A$5:$A$205,0))&amp;IF($C877="",""," | "&amp;INDEX(Mapping!$B$5:$B$26,MATCH($C877,Mapping!$A$5:$A$26,0))&amp;" | "&amp;INDEX(Mapping!$B$30:$B$46,MATCH($B877,Mapping!$A$30:$A$46,0)))</f>
        <v/>
      </c>
      <c r="I877" s="14">
        <f>INDEX(Variables!$C$5:$C$205,MATCH($A877,Variables!$A$5:$A$205,0))</f>
        <v/>
      </c>
      <c r="J877" s="14">
        <f>INDEX(Variables!$E$5:$E$205,MATCH($A877,Variables!$A$5:$A$205,0))</f>
        <v/>
      </c>
      <c r="K877" s="11">
        <f>LOWER(Settings!$C$4)&amp;".mit."&amp;$A877&amp;IF($C877="","","."&amp;$C877&amp;"."&amp;$B877)&amp;IF(INDEX(Variables!$D$5:$D$205,MATCH($A877,Variables!$A$5:$A$205,0))="","","."&amp;INDEX(Variables!$D$5:$D$205,MATCH($A877,Variables!$A$5:$A$205,0)))&amp;"."&amp;K$5</f>
        <v/>
      </c>
      <c r="L877" s="46">
        <f>INDEX(Inputs!$U$5:$U$132,MATCH($B877&amp;"|"&amp;$C877,Inputs!$A$5:$A$132,0))</f>
        <v/>
      </c>
      <c r="M877" s="47">
        <f>L877*(1/(1+$G877))^(1+$E877)*(1+M$7)^$D877*(M859/L859)^$E877*((M859+M868)/(L859+L868))^($F877*(1+$E877))</f>
        <v/>
      </c>
      <c r="N877" s="47">
        <f>M877*(1/(1+$G877))^(1+$E877)*(1+N$7)^$D877*(N859/M859)^$E877*((N859+N868)/(M859+M868))^($F877*(1+$E877))</f>
        <v/>
      </c>
      <c r="O877" s="47">
        <f>N877*(1/(1+$G877))^(1+$E877)*(1+O$7)^$D877*(O859/N859)^$E877*((O859+O868)/(N859+N868))^($F877*(1+$E877))</f>
        <v/>
      </c>
      <c r="P877" s="47">
        <f>O877*(1/(1+$G877))^(1+$E877)*(1+P$7)^$D877*(P859/O859)^$E877*((P859+P868)/(O859+O868))^($F877*(1+$E877))</f>
        <v/>
      </c>
      <c r="Q877" s="47">
        <f>P877*(1/(1+$G877))^(1+$E877)*(1+Q$7)^$D877*(Q859/P859)^$E877*((Q859+Q868)/(P859+P868))^($F877*(1+$E877))</f>
        <v/>
      </c>
      <c r="R877" s="47">
        <f>Q877*(1/(1+$G877))^(1+$E877)*(1+R$7)^$D877*(R859/Q859)^$E877*((R859+R868)/(Q859+Q868))^($F877*(1+$E877))</f>
        <v/>
      </c>
      <c r="S877" s="47">
        <f>R877*(1/(1+$G877))^(1+$E877)*(1+S$7)^$D877*(S859/R859)^$E877*((S859+S868)/(R859+R868))^($F877*(1+$E877))</f>
        <v/>
      </c>
      <c r="T877" s="47">
        <f>S877*(1/(1+$G877))^(1+$E877)*(1+T$7)^$D877*(T859/S859)^$E877*((T859+T868)/(S859+S868))^($F877*(1+$E877))</f>
        <v/>
      </c>
      <c r="U877" s="47">
        <f>T877*(1/(1+$G877))^(1+$E877)*(1+U$7)^$D877*(U859/T859)^$E877*((U859+U868)/(T859+T868))^($F877*(1+$E877))</f>
        <v/>
      </c>
      <c r="V877" s="47">
        <f>U877*(1/(1+$G877))^(1+$E877)*(1+V$7)^$D877*(V859/U859)^$E877*((V859+V868)/(U859+U868))^($F877*(1+$E877))</f>
        <v/>
      </c>
      <c r="W877" s="47">
        <f>V877*(1/(1+$G877))^(1+$E877)*(1+W$7)^$D877*(W859/V859)^$E877*((W859+W868)/(V859+V868))^($F877*(1+$E877))</f>
        <v/>
      </c>
      <c r="X877" s="47">
        <f>W877*(1/(1+$G877))^(1+$E877)*(1+X$7)^$D877*(X859/W859)^$E877*((X859+X868)/(W859+W868))^($F877*(1+$E877))</f>
        <v/>
      </c>
      <c r="Y877" s="47">
        <f>X877*(1/(1+$G877))^(1+$E877)*(1+Y$7)^$D877*(Y859/X859)^$E877*((Y859+Y868)/(X859+X868))^($F877*(1+$E877))</f>
        <v/>
      </c>
      <c r="Z877" s="47">
        <f>Y877*(1/(1+$G877))^(1+$E877)*(1+Z$7)^$D877*(Z859/Y859)^$E877*((Z859+Z868)/(Y859+Y868))^($F877*(1+$E877))</f>
        <v/>
      </c>
      <c r="AA877" s="47">
        <f>Z877*(1/(1+$G877))^(1+$E877)*(1+AA$7)^$D877*(AA859/Z859)^$E877*((AA859+AA868)/(Z859+Z868))^($F877*(1+$E877))</f>
        <v/>
      </c>
      <c r="AB877" s="47">
        <f>AA877*(1/(1+$G877))^(1+$E877)*(1+AB$7)^$D877*(AB859/AA859)^$E877*((AB859+AB868)/(AA859+AA868))^($F877*(1+$E877))</f>
        <v/>
      </c>
      <c r="AC877" s="47">
        <f>AB877*(1/(1+$G877))^(1+$E877)*(1+AC$7)^$D877*(AC859/AB859)^$E877*((AC859+AC868)/(AB859+AB868))^($F877*(1+$E877))</f>
        <v/>
      </c>
      <c r="AD877" s="58">
        <f>FUELUSE(AC877,AD859,AC859,AD868,AC868,AD$7,$D877,$E877,$F877,$G877)</f>
        <v/>
      </c>
      <c r="AF877" s="11">
        <f>LOWER(Settings!$C$4)&amp;".mit."&amp;$A877&amp;IF($C877="","","."&amp;$C877&amp;"."&amp;$B877)&amp;IF(INDEX(Variables!$D$5:$D$205,MATCH($A877,Variables!$A$5:$A$205,0))="","","."&amp;INDEX(Variables!$D$5:$D$205,MATCH($A877,Variables!$A$5:$A$205,0)))&amp;"."&amp;AF$5</f>
        <v/>
      </c>
      <c r="AG877" s="46">
        <f>INDEX(Inputs!$U$5:$U$132,MATCH($B877&amp;"|"&amp;$C877,Inputs!$A$5:$A$132,0))</f>
        <v/>
      </c>
      <c r="AH877" s="47">
        <f>AG877*(1/(1+$G877))^(1+$E877)*(1+AH$7)^$D877*(AH859/AG859)^$E877*((AH859+AH868)/(AG859+AG868))^($F877*(1+$E877))</f>
        <v/>
      </c>
      <c r="AI877" s="47">
        <f>AH877*(1/(1+$G877))^(1+$E877)*(1+AI$7)^$D877*(AI859/AH859)^$E877*((AI859+AI868)/(AH859+AH868))^($F877*(1+$E877))</f>
        <v/>
      </c>
      <c r="AJ877" s="47">
        <f>AI877*(1/(1+$G877))^(1+$E877)*(1+AJ$7)^$D877*(AJ859/AI859)^$E877*((AJ859+AJ868)/(AI859+AI868))^($F877*(1+$E877))</f>
        <v/>
      </c>
      <c r="AK877" s="47">
        <f>AJ877*(1/(1+$G877))^(1+$E877)*(1+AK$7)^$D877*(AK859/AJ859)^$E877*((AK859+AK868)/(AJ859+AJ868))^($F877*(1+$E877))</f>
        <v/>
      </c>
      <c r="AL877" s="47">
        <f>AK877*(1/(1+$G877))^(1+$E877)*(1+AL$7)^$D877*(AL859/AK859)^$E877*((AL859+AL868)/(AK859+AK868))^($F877*(1+$E877))</f>
        <v/>
      </c>
      <c r="AM877" s="47">
        <f>AL877*(1/(1+$G877))^(1+$E877)*(1+AM$7)^$D877*(AM859/AL859)^$E877*((AM859+AM868)/(AL859+AL868))^($F877*(1+$E877))</f>
        <v/>
      </c>
      <c r="AN877" s="47">
        <f>AM877*(1/(1+$G877))^(1+$E877)*(1+AN$7)^$D877*(AN859/AM859)^$E877*((AN859+AN868)/(AM859+AM868))^($F877*(1+$E877))</f>
        <v/>
      </c>
      <c r="AO877" s="47">
        <f>AN877*(1/(1+$G877))^(1+$E877)*(1+AO$7)^$D877*(AO859/AN859)^$E877*((AO859+AO868)/(AN859+AN868))^($F877*(1+$E877))</f>
        <v/>
      </c>
      <c r="AP877" s="47">
        <f>AO877*(1/(1+$G877))^(1+$E877)*(1+AP$7)^$D877*(AP859/AO859)^$E877*((AP859+AP868)/(AO859+AO868))^($F877*(1+$E877))</f>
        <v/>
      </c>
      <c r="AQ877" s="47">
        <f>AP877*(1/(1+$G877))^(1+$E877)*(1+AQ$7)^$D877*(AQ859/AP859)^$E877*((AQ859+AQ868)/(AP859+AP868))^($F877*(1+$E877))</f>
        <v/>
      </c>
      <c r="AR877" s="47">
        <f>AQ877*(1/(1+$G877))^(1+$E877)*(1+AR$7)^$D877*(AR859/AQ859)^$E877*((AR859+AR868)/(AQ859+AQ868))^($F877*(1+$E877))</f>
        <v/>
      </c>
      <c r="AS877" s="47">
        <f>AR877*(1/(1+$G877))^(1+$E877)*(1+AS$7)^$D877*(AS859/AR859)^$E877*((AS859+AS868)/(AR859+AR868))^($F877*(1+$E877))</f>
        <v/>
      </c>
      <c r="AT877" s="47">
        <f>AS877*(1/(1+$G877))^(1+$E877)*(1+AT$7)^$D877*(AT859/AS859)^$E877*((AT859+AT868)/(AS859+AS868))^($F877*(1+$E877))</f>
        <v/>
      </c>
      <c r="AU877" s="47">
        <f>AT877*(1/(1+$G877))^(1+$E877)*(1+AU$7)^$D877*(AU859/AT859)^$E877*((AU859+AU868)/(AT859+AT868))^($F877*(1+$E877))</f>
        <v/>
      </c>
      <c r="AV877" s="47">
        <f>AU877*(1/(1+$G877))^(1+$E877)*(1+AV$7)^$D877*(AV859/AU859)^$E877*((AV859+AV868)/(AU859+AU868))^($F877*(1+$E877))</f>
        <v/>
      </c>
      <c r="AW877" s="47">
        <f>AV877*(1/(1+$G877))^(1+$E877)*(1+AW$7)^$D877*(AW859/AV859)^$E877*((AW859+AW868)/(AV859+AV868))^($F877*(1+$E877))</f>
        <v/>
      </c>
      <c r="AX877" s="47">
        <f>AW877*(1/(1+$G877))^(1+$E877)*(1+AX$7)^$D877*(AX859/AW859)^$E877*((AX859+AX868)/(AW859+AW868))^($F877*(1+$E877))</f>
        <v/>
      </c>
      <c r="AY877" s="58">
        <f>FUELUSE(AX877,AY859,AX859,AY868,AX868,AY$7,$D877,$E877,$F877,$G877)</f>
        <v/>
      </c>
    </row>
    <row r="878" hidden="1" outlineLevel="2">
      <c r="A878" s="14" t="inlineStr">
        <is>
          <t>ener</t>
        </is>
      </c>
      <c r="B878" s="14" t="inlineStr">
        <is>
          <t>oop</t>
        </is>
      </c>
      <c r="C878" s="14" t="inlineStr">
        <is>
          <t>nav</t>
        </is>
      </c>
      <c r="D878" s="37">
        <f>INDEX(Inputs!$N$5:$N$132,MATCH($B878&amp;"|"&amp;$C878,Inputs!$A$5:$A$132,0))</f>
        <v/>
      </c>
      <c r="E878" s="37">
        <f>INDEX(Inputs!$O$5:$O$132,MATCH($B878&amp;"|"&amp;$C878,Inputs!$A$5:$A$132,0))</f>
        <v/>
      </c>
      <c r="F878" s="37">
        <f>INDEX(Inputs!$P$5:$P$132,MATCH($B878&amp;"|"&amp;$C878,Inputs!$A$5:$A$132,0))</f>
        <v/>
      </c>
      <c r="G878" s="37">
        <f>INDEX(Inputs!$Q$5:$Q$132,MATCH($B878&amp;"|"&amp;$C878,Inputs!$A$5:$A$132,0))</f>
        <v/>
      </c>
      <c r="H878" s="14">
        <f>INDEX(Variables!$B$5:$B$205,MATCH($A878,Variables!$A$5:$A$205,0))&amp;IF($C878="",""," | "&amp;INDEX(Mapping!$B$5:$B$26,MATCH($C878,Mapping!$A$5:$A$26,0))&amp;" | "&amp;INDEX(Mapping!$B$30:$B$46,MATCH($B878,Mapping!$A$30:$A$46,0)))</f>
        <v/>
      </c>
      <c r="I878" s="14">
        <f>INDEX(Variables!$C$5:$C$205,MATCH($A878,Variables!$A$5:$A$205,0))</f>
        <v/>
      </c>
      <c r="J878" s="14">
        <f>INDEX(Variables!$E$5:$E$205,MATCH($A878,Variables!$A$5:$A$205,0))</f>
        <v/>
      </c>
      <c r="K878" s="11">
        <f>LOWER(Settings!$C$4)&amp;".mit."&amp;$A878&amp;IF($C878="","","."&amp;$C878&amp;"."&amp;$B878)&amp;IF(INDEX(Variables!$D$5:$D$205,MATCH($A878,Variables!$A$5:$A$205,0))="","","."&amp;INDEX(Variables!$D$5:$D$205,MATCH($A878,Variables!$A$5:$A$205,0)))&amp;"."&amp;K$5</f>
        <v/>
      </c>
      <c r="L878" s="46">
        <f>INDEX(Inputs!$U$5:$U$132,MATCH($B878&amp;"|"&amp;$C878,Inputs!$A$5:$A$132,0))</f>
        <v/>
      </c>
      <c r="M878" s="47">
        <f>L878*(1/(1+$G878))^(1+$E878)*(1+M$7)^$D878*(M860/L860)^$E878*((M860+M869)/(L860+L869))^($F878*(1+$E878))</f>
        <v/>
      </c>
      <c r="N878" s="47">
        <f>M878*(1/(1+$G878))^(1+$E878)*(1+N$7)^$D878*(N860/M860)^$E878*((N860+N869)/(M860+M869))^($F878*(1+$E878))</f>
        <v/>
      </c>
      <c r="O878" s="47">
        <f>N878*(1/(1+$G878))^(1+$E878)*(1+O$7)^$D878*(O860/N860)^$E878*((O860+O869)/(N860+N869))^($F878*(1+$E878))</f>
        <v/>
      </c>
      <c r="P878" s="47">
        <f>O878*(1/(1+$G878))^(1+$E878)*(1+P$7)^$D878*(P860/O860)^$E878*((P860+P869)/(O860+O869))^($F878*(1+$E878))</f>
        <v/>
      </c>
      <c r="Q878" s="47">
        <f>P878*(1/(1+$G878))^(1+$E878)*(1+Q$7)^$D878*(Q860/P860)^$E878*((Q860+Q869)/(P860+P869))^($F878*(1+$E878))</f>
        <v/>
      </c>
      <c r="R878" s="47">
        <f>Q878*(1/(1+$G878))^(1+$E878)*(1+R$7)^$D878*(R860/Q860)^$E878*((R860+R869)/(Q860+Q869))^($F878*(1+$E878))</f>
        <v/>
      </c>
      <c r="S878" s="47">
        <f>R878*(1/(1+$G878))^(1+$E878)*(1+S$7)^$D878*(S860/R860)^$E878*((S860+S869)/(R860+R869))^($F878*(1+$E878))</f>
        <v/>
      </c>
      <c r="T878" s="47">
        <f>S878*(1/(1+$G878))^(1+$E878)*(1+T$7)^$D878*(T860/S860)^$E878*((T860+T869)/(S860+S869))^($F878*(1+$E878))</f>
        <v/>
      </c>
      <c r="U878" s="47">
        <f>T878*(1/(1+$G878))^(1+$E878)*(1+U$7)^$D878*(U860/T860)^$E878*((U860+U869)/(T860+T869))^($F878*(1+$E878))</f>
        <v/>
      </c>
      <c r="V878" s="47">
        <f>U878*(1/(1+$G878))^(1+$E878)*(1+V$7)^$D878*(V860/U860)^$E878*((V860+V869)/(U860+U869))^($F878*(1+$E878))</f>
        <v/>
      </c>
      <c r="W878" s="47">
        <f>V878*(1/(1+$G878))^(1+$E878)*(1+W$7)^$D878*(W860/V860)^$E878*((W860+W869)/(V860+V869))^($F878*(1+$E878))</f>
        <v/>
      </c>
      <c r="X878" s="47">
        <f>W878*(1/(1+$G878))^(1+$E878)*(1+X$7)^$D878*(X860/W860)^$E878*((X860+X869)/(W860+W869))^($F878*(1+$E878))</f>
        <v/>
      </c>
      <c r="Y878" s="47">
        <f>X878*(1/(1+$G878))^(1+$E878)*(1+Y$7)^$D878*(Y860/X860)^$E878*((Y860+Y869)/(X860+X869))^($F878*(1+$E878))</f>
        <v/>
      </c>
      <c r="Z878" s="47">
        <f>Y878*(1/(1+$G878))^(1+$E878)*(1+Z$7)^$D878*(Z860/Y860)^$E878*((Z860+Z869)/(Y860+Y869))^($F878*(1+$E878))</f>
        <v/>
      </c>
      <c r="AA878" s="47">
        <f>Z878*(1/(1+$G878))^(1+$E878)*(1+AA$7)^$D878*(AA860/Z860)^$E878*((AA860+AA869)/(Z860+Z869))^($F878*(1+$E878))</f>
        <v/>
      </c>
      <c r="AB878" s="47">
        <f>AA878*(1/(1+$G878))^(1+$E878)*(1+AB$7)^$D878*(AB860/AA860)^$E878*((AB860+AB869)/(AA860+AA869))^($F878*(1+$E878))</f>
        <v/>
      </c>
      <c r="AC878" s="47">
        <f>AB878*(1/(1+$G878))^(1+$E878)*(1+AC$7)^$D878*(AC860/AB860)^$E878*((AC860+AC869)/(AB860+AB869))^($F878*(1+$E878))</f>
        <v/>
      </c>
      <c r="AD878" s="58">
        <f>FUELUSE(AC878,AD860,AC860,AD869,AC869,AD$7,$D878,$E878,$F878,$G878)</f>
        <v/>
      </c>
      <c r="AF878" s="11">
        <f>LOWER(Settings!$C$4)&amp;".mit."&amp;$A878&amp;IF($C878="","","."&amp;$C878&amp;"."&amp;$B878)&amp;IF(INDEX(Variables!$D$5:$D$205,MATCH($A878,Variables!$A$5:$A$205,0))="","","."&amp;INDEX(Variables!$D$5:$D$205,MATCH($A878,Variables!$A$5:$A$205,0)))&amp;"."&amp;AF$5</f>
        <v/>
      </c>
      <c r="AG878" s="46">
        <f>INDEX(Inputs!$U$5:$U$132,MATCH($B878&amp;"|"&amp;$C878,Inputs!$A$5:$A$132,0))</f>
        <v/>
      </c>
      <c r="AH878" s="47">
        <f>AG878*(1/(1+$G878))^(1+$E878)*(1+AH$7)^$D878*(AH860/AG860)^$E878*((AH860+AH869)/(AG860+AG869))^($F878*(1+$E878))</f>
        <v/>
      </c>
      <c r="AI878" s="47">
        <f>AH878*(1/(1+$G878))^(1+$E878)*(1+AI$7)^$D878*(AI860/AH860)^$E878*((AI860+AI869)/(AH860+AH869))^($F878*(1+$E878))</f>
        <v/>
      </c>
      <c r="AJ878" s="47">
        <f>AI878*(1/(1+$G878))^(1+$E878)*(1+AJ$7)^$D878*(AJ860/AI860)^$E878*((AJ860+AJ869)/(AI860+AI869))^($F878*(1+$E878))</f>
        <v/>
      </c>
      <c r="AK878" s="47">
        <f>AJ878*(1/(1+$G878))^(1+$E878)*(1+AK$7)^$D878*(AK860/AJ860)^$E878*((AK860+AK869)/(AJ860+AJ869))^($F878*(1+$E878))</f>
        <v/>
      </c>
      <c r="AL878" s="47">
        <f>AK878*(1/(1+$G878))^(1+$E878)*(1+AL$7)^$D878*(AL860/AK860)^$E878*((AL860+AL869)/(AK860+AK869))^($F878*(1+$E878))</f>
        <v/>
      </c>
      <c r="AM878" s="47">
        <f>AL878*(1/(1+$G878))^(1+$E878)*(1+AM$7)^$D878*(AM860/AL860)^$E878*((AM860+AM869)/(AL860+AL869))^($F878*(1+$E878))</f>
        <v/>
      </c>
      <c r="AN878" s="47">
        <f>AM878*(1/(1+$G878))^(1+$E878)*(1+AN$7)^$D878*(AN860/AM860)^$E878*((AN860+AN869)/(AM860+AM869))^($F878*(1+$E878))</f>
        <v/>
      </c>
      <c r="AO878" s="47">
        <f>AN878*(1/(1+$G878))^(1+$E878)*(1+AO$7)^$D878*(AO860/AN860)^$E878*((AO860+AO869)/(AN860+AN869))^($F878*(1+$E878))</f>
        <v/>
      </c>
      <c r="AP878" s="47">
        <f>AO878*(1/(1+$G878))^(1+$E878)*(1+AP$7)^$D878*(AP860/AO860)^$E878*((AP860+AP869)/(AO860+AO869))^($F878*(1+$E878))</f>
        <v/>
      </c>
      <c r="AQ878" s="47">
        <f>AP878*(1/(1+$G878))^(1+$E878)*(1+AQ$7)^$D878*(AQ860/AP860)^$E878*((AQ860+AQ869)/(AP860+AP869))^($F878*(1+$E878))</f>
        <v/>
      </c>
      <c r="AR878" s="47">
        <f>AQ878*(1/(1+$G878))^(1+$E878)*(1+AR$7)^$D878*(AR860/AQ860)^$E878*((AR860+AR869)/(AQ860+AQ869))^($F878*(1+$E878))</f>
        <v/>
      </c>
      <c r="AS878" s="47">
        <f>AR878*(1/(1+$G878))^(1+$E878)*(1+AS$7)^$D878*(AS860/AR860)^$E878*((AS860+AS869)/(AR860+AR869))^($F878*(1+$E878))</f>
        <v/>
      </c>
      <c r="AT878" s="47">
        <f>AS878*(1/(1+$G878))^(1+$E878)*(1+AT$7)^$D878*(AT860/AS860)^$E878*((AT860+AT869)/(AS860+AS869))^($F878*(1+$E878))</f>
        <v/>
      </c>
      <c r="AU878" s="47">
        <f>AT878*(1/(1+$G878))^(1+$E878)*(1+AU$7)^$D878*(AU860/AT860)^$E878*((AU860+AU869)/(AT860+AT869))^($F878*(1+$E878))</f>
        <v/>
      </c>
      <c r="AV878" s="47">
        <f>AU878*(1/(1+$G878))^(1+$E878)*(1+AV$7)^$D878*(AV860/AU860)^$E878*((AV860+AV869)/(AU860+AU869))^($F878*(1+$E878))</f>
        <v/>
      </c>
      <c r="AW878" s="47">
        <f>AV878*(1/(1+$G878))^(1+$E878)*(1+AW$7)^$D878*(AW860/AV860)^$E878*((AW860+AW869)/(AV860+AV869))^($F878*(1+$E878))</f>
        <v/>
      </c>
      <c r="AX878" s="47">
        <f>AW878*(1/(1+$G878))^(1+$E878)*(1+AX$7)^$D878*(AX860/AW860)^$E878*((AX860+AX869)/(AW860+AW869))^($F878*(1+$E878))</f>
        <v/>
      </c>
      <c r="AY878" s="58">
        <f>FUELUSE(AX878,AY860,AX860,AY869,AX869,AY$7,$D878,$E878,$F878,$G878)</f>
        <v/>
      </c>
    </row>
    <row r="879" hidden="1" outlineLevel="2">
      <c r="A879" s="14" t="inlineStr">
        <is>
          <t>ener</t>
        </is>
      </c>
      <c r="B879" s="14" t="inlineStr">
        <is>
          <t>bio</t>
        </is>
      </c>
      <c r="C879" s="14" t="inlineStr">
        <is>
          <t>nav</t>
        </is>
      </c>
      <c r="D879" s="37">
        <f>INDEX(Inputs!$N$5:$N$132,MATCH($B879&amp;"|"&amp;$C879,Inputs!$A$5:$A$132,0))</f>
        <v/>
      </c>
      <c r="E879" s="37">
        <f>INDEX(Inputs!$O$5:$O$132,MATCH($B879&amp;"|"&amp;$C879,Inputs!$A$5:$A$132,0))</f>
        <v/>
      </c>
      <c r="F879" s="37">
        <f>INDEX(Inputs!$P$5:$P$132,MATCH($B879&amp;"|"&amp;$C879,Inputs!$A$5:$A$132,0))</f>
        <v/>
      </c>
      <c r="G879" s="37">
        <f>INDEX(Inputs!$Q$5:$Q$132,MATCH($B879&amp;"|"&amp;$C879,Inputs!$A$5:$A$132,0))</f>
        <v/>
      </c>
      <c r="H879" s="14">
        <f>INDEX(Variables!$B$5:$B$205,MATCH($A879,Variables!$A$5:$A$205,0))&amp;IF($C879="",""," | "&amp;INDEX(Mapping!$B$5:$B$26,MATCH($C879,Mapping!$A$5:$A$26,0))&amp;" | "&amp;INDEX(Mapping!$B$30:$B$46,MATCH($B879,Mapping!$A$30:$A$46,0)))</f>
        <v/>
      </c>
      <c r="I879" s="14">
        <f>INDEX(Variables!$C$5:$C$205,MATCH($A879,Variables!$A$5:$A$205,0))</f>
        <v/>
      </c>
      <c r="J879" s="14">
        <f>INDEX(Variables!$E$5:$E$205,MATCH($A879,Variables!$A$5:$A$205,0))</f>
        <v/>
      </c>
      <c r="K879" s="11">
        <f>LOWER(Settings!$C$4)&amp;".mit."&amp;$A879&amp;IF($C879="","","."&amp;$C879&amp;"."&amp;$B879)&amp;IF(INDEX(Variables!$D$5:$D$205,MATCH($A879,Variables!$A$5:$A$205,0))="","","."&amp;INDEX(Variables!$D$5:$D$205,MATCH($A879,Variables!$A$5:$A$205,0)))&amp;"."&amp;K$5</f>
        <v/>
      </c>
      <c r="L879" s="46">
        <f>INDEX(Inputs!$U$5:$U$132,MATCH($B879&amp;"|"&amp;$C879,Inputs!$A$5:$A$132,0))</f>
        <v/>
      </c>
      <c r="M879" s="47">
        <f>L879*(1/(1+$G879))^(1+$E879)*(1+M$7)^$D879*(M861/L861)^$E879*((M861+M870)/(L861+L870))^($F879*(1+$E879))</f>
        <v/>
      </c>
      <c r="N879" s="47">
        <f>M879*(1/(1+$G879))^(1+$E879)*(1+N$7)^$D879*(N861/M861)^$E879*((N861+N870)/(M861+M870))^($F879*(1+$E879))</f>
        <v/>
      </c>
      <c r="O879" s="47">
        <f>N879*(1/(1+$G879))^(1+$E879)*(1+O$7)^$D879*(O861/N861)^$E879*((O861+O870)/(N861+N870))^($F879*(1+$E879))</f>
        <v/>
      </c>
      <c r="P879" s="47">
        <f>O879*(1/(1+$G879))^(1+$E879)*(1+P$7)^$D879*(P861/O861)^$E879*((P861+P870)/(O861+O870))^($F879*(1+$E879))</f>
        <v/>
      </c>
      <c r="Q879" s="47">
        <f>P879*(1/(1+$G879))^(1+$E879)*(1+Q$7)^$D879*(Q861/P861)^$E879*((Q861+Q870)/(P861+P870))^($F879*(1+$E879))</f>
        <v/>
      </c>
      <c r="R879" s="47">
        <f>Q879*(1/(1+$G879))^(1+$E879)*(1+R$7)^$D879*(R861/Q861)^$E879*((R861+R870)/(Q861+Q870))^($F879*(1+$E879))</f>
        <v/>
      </c>
      <c r="S879" s="47">
        <f>R879*(1/(1+$G879))^(1+$E879)*(1+S$7)^$D879*(S861/R861)^$E879*((S861+S870)/(R861+R870))^($F879*(1+$E879))</f>
        <v/>
      </c>
      <c r="T879" s="47">
        <f>S879*(1/(1+$G879))^(1+$E879)*(1+T$7)^$D879*(T861/S861)^$E879*((T861+T870)/(S861+S870))^($F879*(1+$E879))</f>
        <v/>
      </c>
      <c r="U879" s="47">
        <f>T879*(1/(1+$G879))^(1+$E879)*(1+U$7)^$D879*(U861/T861)^$E879*((U861+U870)/(T861+T870))^($F879*(1+$E879))</f>
        <v/>
      </c>
      <c r="V879" s="47">
        <f>U879*(1/(1+$G879))^(1+$E879)*(1+V$7)^$D879*(V861/U861)^$E879*((V861+V870)/(U861+U870))^($F879*(1+$E879))</f>
        <v/>
      </c>
      <c r="W879" s="47">
        <f>V879*(1/(1+$G879))^(1+$E879)*(1+W$7)^$D879*(W861/V861)^$E879*((W861+W870)/(V861+V870))^($F879*(1+$E879))</f>
        <v/>
      </c>
      <c r="X879" s="47">
        <f>W879*(1/(1+$G879))^(1+$E879)*(1+X$7)^$D879*(X861/W861)^$E879*((X861+X870)/(W861+W870))^($F879*(1+$E879))</f>
        <v/>
      </c>
      <c r="Y879" s="47">
        <f>X879*(1/(1+$G879))^(1+$E879)*(1+Y$7)^$D879*(Y861/X861)^$E879*((Y861+Y870)/(X861+X870))^($F879*(1+$E879))</f>
        <v/>
      </c>
      <c r="Z879" s="47">
        <f>Y879*(1/(1+$G879))^(1+$E879)*(1+Z$7)^$D879*(Z861/Y861)^$E879*((Z861+Z870)/(Y861+Y870))^($F879*(1+$E879))</f>
        <v/>
      </c>
      <c r="AA879" s="47">
        <f>Z879*(1/(1+$G879))^(1+$E879)*(1+AA$7)^$D879*(AA861/Z861)^$E879*((AA861+AA870)/(Z861+Z870))^($F879*(1+$E879))</f>
        <v/>
      </c>
      <c r="AB879" s="47">
        <f>AA879*(1/(1+$G879))^(1+$E879)*(1+AB$7)^$D879*(AB861/AA861)^$E879*((AB861+AB870)/(AA861+AA870))^($F879*(1+$E879))</f>
        <v/>
      </c>
      <c r="AC879" s="47">
        <f>AB879*(1/(1+$G879))^(1+$E879)*(1+AC$7)^$D879*(AC861/AB861)^$E879*((AC861+AC870)/(AB861+AB870))^($F879*(1+$E879))</f>
        <v/>
      </c>
      <c r="AD879" s="58">
        <f>FUELUSE(AC879,AD861,AC861,AD870,AC870,AD$7,$D879,$E879,$F879,$G879)</f>
        <v/>
      </c>
      <c r="AF879" s="11">
        <f>LOWER(Settings!$C$4)&amp;".mit."&amp;$A879&amp;IF($C879="","","."&amp;$C879&amp;"."&amp;$B879)&amp;IF(INDEX(Variables!$D$5:$D$205,MATCH($A879,Variables!$A$5:$A$205,0))="","","."&amp;INDEX(Variables!$D$5:$D$205,MATCH($A879,Variables!$A$5:$A$205,0)))&amp;"."&amp;AF$5</f>
        <v/>
      </c>
      <c r="AG879" s="46">
        <f>INDEX(Inputs!$U$5:$U$132,MATCH($B879&amp;"|"&amp;$C879,Inputs!$A$5:$A$132,0))</f>
        <v/>
      </c>
      <c r="AH879" s="47">
        <f>AG879*(1/(1+$G879))^(1+$E879)*(1+AH$7)^$D879*(AH861/AG861)^$E879*((AH861+AH870)/(AG861+AG870))^($F879*(1+$E879))</f>
        <v/>
      </c>
      <c r="AI879" s="47">
        <f>AH879*(1/(1+$G879))^(1+$E879)*(1+AI$7)^$D879*(AI861/AH861)^$E879*((AI861+AI870)/(AH861+AH870))^($F879*(1+$E879))</f>
        <v/>
      </c>
      <c r="AJ879" s="47">
        <f>AI879*(1/(1+$G879))^(1+$E879)*(1+AJ$7)^$D879*(AJ861/AI861)^$E879*((AJ861+AJ870)/(AI861+AI870))^($F879*(1+$E879))</f>
        <v/>
      </c>
      <c r="AK879" s="47">
        <f>AJ879*(1/(1+$G879))^(1+$E879)*(1+AK$7)^$D879*(AK861/AJ861)^$E879*((AK861+AK870)/(AJ861+AJ870))^($F879*(1+$E879))</f>
        <v/>
      </c>
      <c r="AL879" s="47">
        <f>AK879*(1/(1+$G879))^(1+$E879)*(1+AL$7)^$D879*(AL861/AK861)^$E879*((AL861+AL870)/(AK861+AK870))^($F879*(1+$E879))</f>
        <v/>
      </c>
      <c r="AM879" s="47">
        <f>AL879*(1/(1+$G879))^(1+$E879)*(1+AM$7)^$D879*(AM861/AL861)^$E879*((AM861+AM870)/(AL861+AL870))^($F879*(1+$E879))</f>
        <v/>
      </c>
      <c r="AN879" s="47">
        <f>AM879*(1/(1+$G879))^(1+$E879)*(1+AN$7)^$D879*(AN861/AM861)^$E879*((AN861+AN870)/(AM861+AM870))^($F879*(1+$E879))</f>
        <v/>
      </c>
      <c r="AO879" s="47">
        <f>AN879*(1/(1+$G879))^(1+$E879)*(1+AO$7)^$D879*(AO861/AN861)^$E879*((AO861+AO870)/(AN861+AN870))^($F879*(1+$E879))</f>
        <v/>
      </c>
      <c r="AP879" s="47">
        <f>AO879*(1/(1+$G879))^(1+$E879)*(1+AP$7)^$D879*(AP861/AO861)^$E879*((AP861+AP870)/(AO861+AO870))^($F879*(1+$E879))</f>
        <v/>
      </c>
      <c r="AQ879" s="47">
        <f>AP879*(1/(1+$G879))^(1+$E879)*(1+AQ$7)^$D879*(AQ861/AP861)^$E879*((AQ861+AQ870)/(AP861+AP870))^($F879*(1+$E879))</f>
        <v/>
      </c>
      <c r="AR879" s="47">
        <f>AQ879*(1/(1+$G879))^(1+$E879)*(1+AR$7)^$D879*(AR861/AQ861)^$E879*((AR861+AR870)/(AQ861+AQ870))^($F879*(1+$E879))</f>
        <v/>
      </c>
      <c r="AS879" s="47">
        <f>AR879*(1/(1+$G879))^(1+$E879)*(1+AS$7)^$D879*(AS861/AR861)^$E879*((AS861+AS870)/(AR861+AR870))^($F879*(1+$E879))</f>
        <v/>
      </c>
      <c r="AT879" s="47">
        <f>AS879*(1/(1+$G879))^(1+$E879)*(1+AT$7)^$D879*(AT861/AS861)^$E879*((AT861+AT870)/(AS861+AS870))^($F879*(1+$E879))</f>
        <v/>
      </c>
      <c r="AU879" s="47">
        <f>AT879*(1/(1+$G879))^(1+$E879)*(1+AU$7)^$D879*(AU861/AT861)^$E879*((AU861+AU870)/(AT861+AT870))^($F879*(1+$E879))</f>
        <v/>
      </c>
      <c r="AV879" s="47">
        <f>AU879*(1/(1+$G879))^(1+$E879)*(1+AV$7)^$D879*(AV861/AU861)^$E879*((AV861+AV870)/(AU861+AU870))^($F879*(1+$E879))</f>
        <v/>
      </c>
      <c r="AW879" s="47">
        <f>AV879*(1/(1+$G879))^(1+$E879)*(1+AW$7)^$D879*(AW861/AV861)^$E879*((AW861+AW870)/(AV861+AV870))^($F879*(1+$E879))</f>
        <v/>
      </c>
      <c r="AX879" s="47">
        <f>AW879*(1/(1+$G879))^(1+$E879)*(1+AX$7)^$D879*(AX861/AW861)^$E879*((AX861+AX870)/(AW861+AW870))^($F879*(1+$E879))</f>
        <v/>
      </c>
      <c r="AY879" s="58">
        <f>FUELUSE(AX879,AY861,AX861,AY870,AX870,AY$7,$D879,$E879,$F879,$G879)</f>
        <v/>
      </c>
    </row>
    <row r="880" hidden="1" outlineLevel="2"/>
    <row r="881" hidden="1" outlineLevel="2">
      <c r="A881" s="14" t="inlineStr">
        <is>
          <t>co2</t>
        </is>
      </c>
      <c r="B881" s="14" t="inlineStr">
        <is>
          <t>coa</t>
        </is>
      </c>
      <c r="C881" s="14" t="inlineStr">
        <is>
          <t>nav</t>
        </is>
      </c>
      <c r="D881" s="37">
        <f>INDEX(Inputs!$T$5:$T$132,MATCH($B881&amp;"|"&amp;$C881,Inputs!$A$5:$A$132,0))</f>
        <v/>
      </c>
      <c r="E881" s="36" t="n"/>
      <c r="F881" s="36" t="n"/>
      <c r="G881" s="36" t="n"/>
      <c r="H881" s="14">
        <f>INDEX(Variables!$B$5:$B$205,MATCH($A881,Variables!$A$5:$A$205,0))&amp;IF($C881="",""," | "&amp;INDEX(Mapping!$B$5:$B$26,MATCH($C881,Mapping!$A$5:$A$26,0))&amp;" | "&amp;INDEX(Mapping!$B$30:$B$46,MATCH($B881,Mapping!$A$30:$A$46,0)))</f>
        <v/>
      </c>
      <c r="I881" s="14">
        <f>INDEX(Variables!$C$5:$C$205,MATCH($A881,Variables!$A$5:$A$205,0))</f>
        <v/>
      </c>
      <c r="J881" s="14">
        <f>INDEX(Variables!$E$5:$E$205,MATCH($A881,Variables!$A$5:$A$205,0))</f>
        <v/>
      </c>
      <c r="K881" s="11">
        <f>LOWER(Settings!$C$4)&amp;".mit."&amp;$A881&amp;IF($C881="","","."&amp;$C881&amp;"."&amp;$B881)&amp;IF(INDEX(Variables!$D$5:$D$205,MATCH($A881,Variables!$A$5:$A$205,0))="","","."&amp;INDEX(Variables!$D$5:$D$205,MATCH($A881,Variables!$A$5:$A$205,0)))&amp;"."&amp;K$5</f>
        <v/>
      </c>
      <c r="L881" s="15">
        <f>L872*Settings!$C$13*$D881</f>
        <v/>
      </c>
      <c r="M881" s="16">
        <f>M872*Settings!$C$13*$D881</f>
        <v/>
      </c>
      <c r="N881" s="16">
        <f>N872*Settings!$C$13*$D881</f>
        <v/>
      </c>
      <c r="O881" s="16">
        <f>O872*Settings!$C$13*$D881</f>
        <v/>
      </c>
      <c r="P881" s="16">
        <f>P872*Settings!$C$13*$D881</f>
        <v/>
      </c>
      <c r="Q881" s="16">
        <f>Q872*Settings!$C$13*$D881</f>
        <v/>
      </c>
      <c r="R881" s="16">
        <f>R872*Settings!$C$13*$D881</f>
        <v/>
      </c>
      <c r="S881" s="16">
        <f>S872*Settings!$C$13*$D881</f>
        <v/>
      </c>
      <c r="T881" s="16">
        <f>T872*Settings!$C$13*$D881</f>
        <v/>
      </c>
      <c r="U881" s="16">
        <f>U872*Settings!$C$13*$D881</f>
        <v/>
      </c>
      <c r="V881" s="16">
        <f>V872*Settings!$C$13*$D881</f>
        <v/>
      </c>
      <c r="W881" s="16">
        <f>W872*Settings!$C$13*$D881</f>
        <v/>
      </c>
      <c r="X881" s="16">
        <f>X872*Settings!$C$13*$D881</f>
        <v/>
      </c>
      <c r="Y881" s="16">
        <f>Y872*Settings!$C$13*$D881</f>
        <v/>
      </c>
      <c r="Z881" s="16">
        <f>Z872*Settings!$C$13*$D881</f>
        <v/>
      </c>
      <c r="AA881" s="16">
        <f>AA872*Settings!$C$13*$D881</f>
        <v/>
      </c>
      <c r="AB881" s="16">
        <f>AB872*Settings!$C$13*$D881</f>
        <v/>
      </c>
      <c r="AC881" s="16">
        <f>AC872*Settings!$C$13*$D881</f>
        <v/>
      </c>
      <c r="AD881" s="51">
        <f>EMISSIONS(AD872,Settings!$C$13,$D881)</f>
        <v/>
      </c>
      <c r="AF881" s="11">
        <f>LOWER(Settings!$C$4)&amp;".mit."&amp;$A881&amp;IF($C881="","","."&amp;$C881&amp;"."&amp;$B881)&amp;IF(INDEX(Variables!$D$5:$D$205,MATCH($A881,Variables!$A$5:$A$205,0))="","","."&amp;INDEX(Variables!$D$5:$D$205,MATCH($A881,Variables!$A$5:$A$205,0)))&amp;"."&amp;AF$5</f>
        <v/>
      </c>
      <c r="AG881" s="15">
        <f>AG872*Settings!$C$13*$D881</f>
        <v/>
      </c>
      <c r="AH881" s="16">
        <f>AH872*Settings!$C$13*$D881</f>
        <v/>
      </c>
      <c r="AI881" s="16">
        <f>AI872*Settings!$C$13*$D881</f>
        <v/>
      </c>
      <c r="AJ881" s="16">
        <f>AJ872*Settings!$C$13*$D881</f>
        <v/>
      </c>
      <c r="AK881" s="16">
        <f>AK872*Settings!$C$13*$D881</f>
        <v/>
      </c>
      <c r="AL881" s="16">
        <f>AL872*Settings!$C$13*$D881</f>
        <v/>
      </c>
      <c r="AM881" s="16">
        <f>AM872*Settings!$C$13*$D881</f>
        <v/>
      </c>
      <c r="AN881" s="16">
        <f>AN872*Settings!$C$13*$D881</f>
        <v/>
      </c>
      <c r="AO881" s="16">
        <f>AO872*Settings!$C$13*$D881</f>
        <v/>
      </c>
      <c r="AP881" s="16">
        <f>AP872*Settings!$C$13*$D881</f>
        <v/>
      </c>
      <c r="AQ881" s="16">
        <f>AQ872*Settings!$C$13*$D881</f>
        <v/>
      </c>
      <c r="AR881" s="16">
        <f>AR872*Settings!$C$13*$D881</f>
        <v/>
      </c>
      <c r="AS881" s="16">
        <f>AS872*Settings!$C$13*$D881</f>
        <v/>
      </c>
      <c r="AT881" s="16">
        <f>AT872*Settings!$C$13*$D881</f>
        <v/>
      </c>
      <c r="AU881" s="16">
        <f>AU872*Settings!$C$13*$D881</f>
        <v/>
      </c>
      <c r="AV881" s="16">
        <f>AV872*Settings!$C$13*$D881</f>
        <v/>
      </c>
      <c r="AW881" s="16">
        <f>AW872*Settings!$C$13*$D881</f>
        <v/>
      </c>
      <c r="AX881" s="16">
        <f>AX872*Settings!$C$13*$D881</f>
        <v/>
      </c>
      <c r="AY881" s="51">
        <f>EMISSIONS(AY872,Settings!$C$13,$D881)</f>
        <v/>
      </c>
    </row>
    <row r="882" hidden="1" outlineLevel="2">
      <c r="A882" s="14" t="inlineStr">
        <is>
          <t>co2</t>
        </is>
      </c>
      <c r="B882" s="14" t="inlineStr">
        <is>
          <t>nga</t>
        </is>
      </c>
      <c r="C882" s="14" t="inlineStr">
        <is>
          <t>nav</t>
        </is>
      </c>
      <c r="D882" s="37">
        <f>INDEX(Inputs!$T$5:$T$132,MATCH($B882&amp;"|"&amp;$C882,Inputs!$A$5:$A$132,0))</f>
        <v/>
      </c>
      <c r="E882" s="36" t="n"/>
      <c r="F882" s="36" t="n"/>
      <c r="G882" s="36" t="n"/>
      <c r="H882" s="14">
        <f>INDEX(Variables!$B$5:$B$205,MATCH($A882,Variables!$A$5:$A$205,0))&amp;IF($C882="",""," | "&amp;INDEX(Mapping!$B$5:$B$26,MATCH($C882,Mapping!$A$5:$A$26,0))&amp;" | "&amp;INDEX(Mapping!$B$30:$B$46,MATCH($B882,Mapping!$A$30:$A$46,0)))</f>
        <v/>
      </c>
      <c r="I882" s="14">
        <f>INDEX(Variables!$C$5:$C$205,MATCH($A882,Variables!$A$5:$A$205,0))</f>
        <v/>
      </c>
      <c r="J882" s="14">
        <f>INDEX(Variables!$E$5:$E$205,MATCH($A882,Variables!$A$5:$A$205,0))</f>
        <v/>
      </c>
      <c r="K882" s="11">
        <f>LOWER(Settings!$C$4)&amp;".mit."&amp;$A882&amp;IF($C882="","","."&amp;$C882&amp;"."&amp;$B882)&amp;IF(INDEX(Variables!$D$5:$D$205,MATCH($A882,Variables!$A$5:$A$205,0))="","","."&amp;INDEX(Variables!$D$5:$D$205,MATCH($A882,Variables!$A$5:$A$205,0)))&amp;"."&amp;K$5</f>
        <v/>
      </c>
      <c r="L882" s="15">
        <f>L873*Settings!$C$13*$D882</f>
        <v/>
      </c>
      <c r="M882" s="16">
        <f>M873*Settings!$C$13*$D882</f>
        <v/>
      </c>
      <c r="N882" s="16">
        <f>N873*Settings!$C$13*$D882</f>
        <v/>
      </c>
      <c r="O882" s="16">
        <f>O873*Settings!$C$13*$D882</f>
        <v/>
      </c>
      <c r="P882" s="16">
        <f>P873*Settings!$C$13*$D882</f>
        <v/>
      </c>
      <c r="Q882" s="16">
        <f>Q873*Settings!$C$13*$D882</f>
        <v/>
      </c>
      <c r="R882" s="16">
        <f>R873*Settings!$C$13*$D882</f>
        <v/>
      </c>
      <c r="S882" s="16">
        <f>S873*Settings!$C$13*$D882</f>
        <v/>
      </c>
      <c r="T882" s="16">
        <f>T873*Settings!$C$13*$D882</f>
        <v/>
      </c>
      <c r="U882" s="16">
        <f>U873*Settings!$C$13*$D882</f>
        <v/>
      </c>
      <c r="V882" s="16">
        <f>V873*Settings!$C$13*$D882</f>
        <v/>
      </c>
      <c r="W882" s="16">
        <f>W873*Settings!$C$13*$D882</f>
        <v/>
      </c>
      <c r="X882" s="16">
        <f>X873*Settings!$C$13*$D882</f>
        <v/>
      </c>
      <c r="Y882" s="16">
        <f>Y873*Settings!$C$13*$D882</f>
        <v/>
      </c>
      <c r="Z882" s="16">
        <f>Z873*Settings!$C$13*$D882</f>
        <v/>
      </c>
      <c r="AA882" s="16">
        <f>AA873*Settings!$C$13*$D882</f>
        <v/>
      </c>
      <c r="AB882" s="16">
        <f>AB873*Settings!$C$13*$D882</f>
        <v/>
      </c>
      <c r="AC882" s="16">
        <f>AC873*Settings!$C$13*$D882</f>
        <v/>
      </c>
      <c r="AD882" s="51">
        <f>EMISSIONS(AD873,Settings!$C$13,$D882)</f>
        <v/>
      </c>
      <c r="AF882" s="11">
        <f>LOWER(Settings!$C$4)&amp;".mit."&amp;$A882&amp;IF($C882="","","."&amp;$C882&amp;"."&amp;$B882)&amp;IF(INDEX(Variables!$D$5:$D$205,MATCH($A882,Variables!$A$5:$A$205,0))="","","."&amp;INDEX(Variables!$D$5:$D$205,MATCH($A882,Variables!$A$5:$A$205,0)))&amp;"."&amp;AF$5</f>
        <v/>
      </c>
      <c r="AG882" s="15">
        <f>AG873*Settings!$C$13*$D882</f>
        <v/>
      </c>
      <c r="AH882" s="16">
        <f>AH873*Settings!$C$13*$D882</f>
        <v/>
      </c>
      <c r="AI882" s="16">
        <f>AI873*Settings!$C$13*$D882</f>
        <v/>
      </c>
      <c r="AJ882" s="16">
        <f>AJ873*Settings!$C$13*$D882</f>
        <v/>
      </c>
      <c r="AK882" s="16">
        <f>AK873*Settings!$C$13*$D882</f>
        <v/>
      </c>
      <c r="AL882" s="16">
        <f>AL873*Settings!$C$13*$D882</f>
        <v/>
      </c>
      <c r="AM882" s="16">
        <f>AM873*Settings!$C$13*$D882</f>
        <v/>
      </c>
      <c r="AN882" s="16">
        <f>AN873*Settings!$C$13*$D882</f>
        <v/>
      </c>
      <c r="AO882" s="16">
        <f>AO873*Settings!$C$13*$D882</f>
        <v/>
      </c>
      <c r="AP882" s="16">
        <f>AP873*Settings!$C$13*$D882</f>
        <v/>
      </c>
      <c r="AQ882" s="16">
        <f>AQ873*Settings!$C$13*$D882</f>
        <v/>
      </c>
      <c r="AR882" s="16">
        <f>AR873*Settings!$C$13*$D882</f>
        <v/>
      </c>
      <c r="AS882" s="16">
        <f>AS873*Settings!$C$13*$D882</f>
        <v/>
      </c>
      <c r="AT882" s="16">
        <f>AT873*Settings!$C$13*$D882</f>
        <v/>
      </c>
      <c r="AU882" s="16">
        <f>AU873*Settings!$C$13*$D882</f>
        <v/>
      </c>
      <c r="AV882" s="16">
        <f>AV873*Settings!$C$13*$D882</f>
        <v/>
      </c>
      <c r="AW882" s="16">
        <f>AW873*Settings!$C$13*$D882</f>
        <v/>
      </c>
      <c r="AX882" s="16">
        <f>AX873*Settings!$C$13*$D882</f>
        <v/>
      </c>
      <c r="AY882" s="51">
        <f>EMISSIONS(AY873,Settings!$C$13,$D882)</f>
        <v/>
      </c>
    </row>
    <row r="883" hidden="1" outlineLevel="2">
      <c r="A883" s="14" t="inlineStr">
        <is>
          <t>co2</t>
        </is>
      </c>
      <c r="B883" s="14" t="inlineStr">
        <is>
          <t>gso</t>
        </is>
      </c>
      <c r="C883" s="14" t="inlineStr">
        <is>
          <t>nav</t>
        </is>
      </c>
      <c r="D883" s="37">
        <f>INDEX(Inputs!$T$5:$T$132,MATCH($B883&amp;"|"&amp;$C883,Inputs!$A$5:$A$132,0))</f>
        <v/>
      </c>
      <c r="E883" s="36" t="n"/>
      <c r="F883" s="36" t="n"/>
      <c r="G883" s="36" t="n"/>
      <c r="H883" s="14">
        <f>INDEX(Variables!$B$5:$B$205,MATCH($A883,Variables!$A$5:$A$205,0))&amp;IF($C883="",""," | "&amp;INDEX(Mapping!$B$5:$B$26,MATCH($C883,Mapping!$A$5:$A$26,0))&amp;" | "&amp;INDEX(Mapping!$B$30:$B$46,MATCH($B883,Mapping!$A$30:$A$46,0)))</f>
        <v/>
      </c>
      <c r="I883" s="14">
        <f>INDEX(Variables!$C$5:$C$205,MATCH($A883,Variables!$A$5:$A$205,0))</f>
        <v/>
      </c>
      <c r="J883" s="14">
        <f>INDEX(Variables!$E$5:$E$205,MATCH($A883,Variables!$A$5:$A$205,0))</f>
        <v/>
      </c>
      <c r="K883" s="11">
        <f>LOWER(Settings!$C$4)&amp;".mit."&amp;$A883&amp;IF($C883="","","."&amp;$C883&amp;"."&amp;$B883)&amp;IF(INDEX(Variables!$D$5:$D$205,MATCH($A883,Variables!$A$5:$A$205,0))="","","."&amp;INDEX(Variables!$D$5:$D$205,MATCH($A883,Variables!$A$5:$A$205,0)))&amp;"."&amp;K$5</f>
        <v/>
      </c>
      <c r="L883" s="15">
        <f>L874*Settings!$C$13*$D883</f>
        <v/>
      </c>
      <c r="M883" s="16">
        <f>M874*Settings!$C$13*$D883</f>
        <v/>
      </c>
      <c r="N883" s="16">
        <f>N874*Settings!$C$13*$D883</f>
        <v/>
      </c>
      <c r="O883" s="16">
        <f>O874*Settings!$C$13*$D883</f>
        <v/>
      </c>
      <c r="P883" s="16">
        <f>P874*Settings!$C$13*$D883</f>
        <v/>
      </c>
      <c r="Q883" s="16">
        <f>Q874*Settings!$C$13*$D883</f>
        <v/>
      </c>
      <c r="R883" s="16">
        <f>R874*Settings!$C$13*$D883</f>
        <v/>
      </c>
      <c r="S883" s="16">
        <f>S874*Settings!$C$13*$D883</f>
        <v/>
      </c>
      <c r="T883" s="16">
        <f>T874*Settings!$C$13*$D883</f>
        <v/>
      </c>
      <c r="U883" s="16">
        <f>U874*Settings!$C$13*$D883</f>
        <v/>
      </c>
      <c r="V883" s="16">
        <f>V874*Settings!$C$13*$D883</f>
        <v/>
      </c>
      <c r="W883" s="16">
        <f>W874*Settings!$C$13*$D883</f>
        <v/>
      </c>
      <c r="X883" s="16">
        <f>X874*Settings!$C$13*$D883</f>
        <v/>
      </c>
      <c r="Y883" s="16">
        <f>Y874*Settings!$C$13*$D883</f>
        <v/>
      </c>
      <c r="Z883" s="16">
        <f>Z874*Settings!$C$13*$D883</f>
        <v/>
      </c>
      <c r="AA883" s="16">
        <f>AA874*Settings!$C$13*$D883</f>
        <v/>
      </c>
      <c r="AB883" s="16">
        <f>AB874*Settings!$C$13*$D883</f>
        <v/>
      </c>
      <c r="AC883" s="16">
        <f>AC874*Settings!$C$13*$D883</f>
        <v/>
      </c>
      <c r="AD883" s="51">
        <f>EMISSIONS(AD874,Settings!$C$13,$D883)</f>
        <v/>
      </c>
      <c r="AF883" s="11">
        <f>LOWER(Settings!$C$4)&amp;".mit."&amp;$A883&amp;IF($C883="","","."&amp;$C883&amp;"."&amp;$B883)&amp;IF(INDEX(Variables!$D$5:$D$205,MATCH($A883,Variables!$A$5:$A$205,0))="","","."&amp;INDEX(Variables!$D$5:$D$205,MATCH($A883,Variables!$A$5:$A$205,0)))&amp;"."&amp;AF$5</f>
        <v/>
      </c>
      <c r="AG883" s="15">
        <f>AG874*Settings!$C$13*$D883</f>
        <v/>
      </c>
      <c r="AH883" s="16">
        <f>AH874*Settings!$C$13*$D883</f>
        <v/>
      </c>
      <c r="AI883" s="16">
        <f>AI874*Settings!$C$13*$D883</f>
        <v/>
      </c>
      <c r="AJ883" s="16">
        <f>AJ874*Settings!$C$13*$D883</f>
        <v/>
      </c>
      <c r="AK883" s="16">
        <f>AK874*Settings!$C$13*$D883</f>
        <v/>
      </c>
      <c r="AL883" s="16">
        <f>AL874*Settings!$C$13*$D883</f>
        <v/>
      </c>
      <c r="AM883" s="16">
        <f>AM874*Settings!$C$13*$D883</f>
        <v/>
      </c>
      <c r="AN883" s="16">
        <f>AN874*Settings!$C$13*$D883</f>
        <v/>
      </c>
      <c r="AO883" s="16">
        <f>AO874*Settings!$C$13*$D883</f>
        <v/>
      </c>
      <c r="AP883" s="16">
        <f>AP874*Settings!$C$13*$D883</f>
        <v/>
      </c>
      <c r="AQ883" s="16">
        <f>AQ874*Settings!$C$13*$D883</f>
        <v/>
      </c>
      <c r="AR883" s="16">
        <f>AR874*Settings!$C$13*$D883</f>
        <v/>
      </c>
      <c r="AS883" s="16">
        <f>AS874*Settings!$C$13*$D883</f>
        <v/>
      </c>
      <c r="AT883" s="16">
        <f>AT874*Settings!$C$13*$D883</f>
        <v/>
      </c>
      <c r="AU883" s="16">
        <f>AU874*Settings!$C$13*$D883</f>
        <v/>
      </c>
      <c r="AV883" s="16">
        <f>AV874*Settings!$C$13*$D883</f>
        <v/>
      </c>
      <c r="AW883" s="16">
        <f>AW874*Settings!$C$13*$D883</f>
        <v/>
      </c>
      <c r="AX883" s="16">
        <f>AX874*Settings!$C$13*$D883</f>
        <v/>
      </c>
      <c r="AY883" s="51">
        <f>EMISSIONS(AY874,Settings!$C$13,$D883)</f>
        <v/>
      </c>
    </row>
    <row r="884" hidden="1" outlineLevel="2">
      <c r="A884" s="14" t="inlineStr">
        <is>
          <t>co2</t>
        </is>
      </c>
      <c r="B884" s="14" t="inlineStr">
        <is>
          <t>die</t>
        </is>
      </c>
      <c r="C884" s="14" t="inlineStr">
        <is>
          <t>nav</t>
        </is>
      </c>
      <c r="D884" s="37">
        <f>INDEX(Inputs!$T$5:$T$132,MATCH($B884&amp;"|"&amp;$C884,Inputs!$A$5:$A$132,0))</f>
        <v/>
      </c>
      <c r="E884" s="36" t="n"/>
      <c r="F884" s="36" t="n"/>
      <c r="G884" s="36" t="n"/>
      <c r="H884" s="14">
        <f>INDEX(Variables!$B$5:$B$205,MATCH($A884,Variables!$A$5:$A$205,0))&amp;IF($C884="",""," | "&amp;INDEX(Mapping!$B$5:$B$26,MATCH($C884,Mapping!$A$5:$A$26,0))&amp;" | "&amp;INDEX(Mapping!$B$30:$B$46,MATCH($B884,Mapping!$A$30:$A$46,0)))</f>
        <v/>
      </c>
      <c r="I884" s="14">
        <f>INDEX(Variables!$C$5:$C$205,MATCH($A884,Variables!$A$5:$A$205,0))</f>
        <v/>
      </c>
      <c r="J884" s="14">
        <f>INDEX(Variables!$E$5:$E$205,MATCH($A884,Variables!$A$5:$A$205,0))</f>
        <v/>
      </c>
      <c r="K884" s="11">
        <f>LOWER(Settings!$C$4)&amp;".mit."&amp;$A884&amp;IF($C884="","","."&amp;$C884&amp;"."&amp;$B884)&amp;IF(INDEX(Variables!$D$5:$D$205,MATCH($A884,Variables!$A$5:$A$205,0))="","","."&amp;INDEX(Variables!$D$5:$D$205,MATCH($A884,Variables!$A$5:$A$205,0)))&amp;"."&amp;K$5</f>
        <v/>
      </c>
      <c r="L884" s="15">
        <f>L875*Settings!$C$13*$D884</f>
        <v/>
      </c>
      <c r="M884" s="16">
        <f>M875*Settings!$C$13*$D884</f>
        <v/>
      </c>
      <c r="N884" s="16">
        <f>N875*Settings!$C$13*$D884</f>
        <v/>
      </c>
      <c r="O884" s="16">
        <f>O875*Settings!$C$13*$D884</f>
        <v/>
      </c>
      <c r="P884" s="16">
        <f>P875*Settings!$C$13*$D884</f>
        <v/>
      </c>
      <c r="Q884" s="16">
        <f>Q875*Settings!$C$13*$D884</f>
        <v/>
      </c>
      <c r="R884" s="16">
        <f>R875*Settings!$C$13*$D884</f>
        <v/>
      </c>
      <c r="S884" s="16">
        <f>S875*Settings!$C$13*$D884</f>
        <v/>
      </c>
      <c r="T884" s="16">
        <f>T875*Settings!$C$13*$D884</f>
        <v/>
      </c>
      <c r="U884" s="16">
        <f>U875*Settings!$C$13*$D884</f>
        <v/>
      </c>
      <c r="V884" s="16">
        <f>V875*Settings!$C$13*$D884</f>
        <v/>
      </c>
      <c r="W884" s="16">
        <f>W875*Settings!$C$13*$D884</f>
        <v/>
      </c>
      <c r="X884" s="16">
        <f>X875*Settings!$C$13*$D884</f>
        <v/>
      </c>
      <c r="Y884" s="16">
        <f>Y875*Settings!$C$13*$D884</f>
        <v/>
      </c>
      <c r="Z884" s="16">
        <f>Z875*Settings!$C$13*$D884</f>
        <v/>
      </c>
      <c r="AA884" s="16">
        <f>AA875*Settings!$C$13*$D884</f>
        <v/>
      </c>
      <c r="AB884" s="16">
        <f>AB875*Settings!$C$13*$D884</f>
        <v/>
      </c>
      <c r="AC884" s="16">
        <f>AC875*Settings!$C$13*$D884</f>
        <v/>
      </c>
      <c r="AD884" s="51">
        <f>EMISSIONS(AD875,Settings!$C$13,$D884)</f>
        <v/>
      </c>
      <c r="AF884" s="11">
        <f>LOWER(Settings!$C$4)&amp;".mit."&amp;$A884&amp;IF($C884="","","."&amp;$C884&amp;"."&amp;$B884)&amp;IF(INDEX(Variables!$D$5:$D$205,MATCH($A884,Variables!$A$5:$A$205,0))="","","."&amp;INDEX(Variables!$D$5:$D$205,MATCH($A884,Variables!$A$5:$A$205,0)))&amp;"."&amp;AF$5</f>
        <v/>
      </c>
      <c r="AG884" s="15">
        <f>AG875*Settings!$C$13*$D884</f>
        <v/>
      </c>
      <c r="AH884" s="16">
        <f>AH875*Settings!$C$13*$D884</f>
        <v/>
      </c>
      <c r="AI884" s="16">
        <f>AI875*Settings!$C$13*$D884</f>
        <v/>
      </c>
      <c r="AJ884" s="16">
        <f>AJ875*Settings!$C$13*$D884</f>
        <v/>
      </c>
      <c r="AK884" s="16">
        <f>AK875*Settings!$C$13*$D884</f>
        <v/>
      </c>
      <c r="AL884" s="16">
        <f>AL875*Settings!$C$13*$D884</f>
        <v/>
      </c>
      <c r="AM884" s="16">
        <f>AM875*Settings!$C$13*$D884</f>
        <v/>
      </c>
      <c r="AN884" s="16">
        <f>AN875*Settings!$C$13*$D884</f>
        <v/>
      </c>
      <c r="AO884" s="16">
        <f>AO875*Settings!$C$13*$D884</f>
        <v/>
      </c>
      <c r="AP884" s="16">
        <f>AP875*Settings!$C$13*$D884</f>
        <v/>
      </c>
      <c r="AQ884" s="16">
        <f>AQ875*Settings!$C$13*$D884</f>
        <v/>
      </c>
      <c r="AR884" s="16">
        <f>AR875*Settings!$C$13*$D884</f>
        <v/>
      </c>
      <c r="AS884" s="16">
        <f>AS875*Settings!$C$13*$D884</f>
        <v/>
      </c>
      <c r="AT884" s="16">
        <f>AT875*Settings!$C$13*$D884</f>
        <v/>
      </c>
      <c r="AU884" s="16">
        <f>AU875*Settings!$C$13*$D884</f>
        <v/>
      </c>
      <c r="AV884" s="16">
        <f>AV875*Settings!$C$13*$D884</f>
        <v/>
      </c>
      <c r="AW884" s="16">
        <f>AW875*Settings!$C$13*$D884</f>
        <v/>
      </c>
      <c r="AX884" s="16">
        <f>AX875*Settings!$C$13*$D884</f>
        <v/>
      </c>
      <c r="AY884" s="51">
        <f>EMISSIONS(AY875,Settings!$C$13,$D884)</f>
        <v/>
      </c>
    </row>
    <row r="885" hidden="1" outlineLevel="2">
      <c r="A885" s="14" t="inlineStr">
        <is>
          <t>co2</t>
        </is>
      </c>
      <c r="B885" s="14" t="inlineStr">
        <is>
          <t>lpg</t>
        </is>
      </c>
      <c r="C885" s="14" t="inlineStr">
        <is>
          <t>nav</t>
        </is>
      </c>
      <c r="D885" s="37">
        <f>INDEX(Inputs!$T$5:$T$132,MATCH($B885&amp;"|"&amp;$C885,Inputs!$A$5:$A$132,0))</f>
        <v/>
      </c>
      <c r="E885" s="36" t="n"/>
      <c r="F885" s="36" t="n"/>
      <c r="G885" s="36" t="n"/>
      <c r="H885" s="14">
        <f>INDEX(Variables!$B$5:$B$205,MATCH($A885,Variables!$A$5:$A$205,0))&amp;IF($C885="",""," | "&amp;INDEX(Mapping!$B$5:$B$26,MATCH($C885,Mapping!$A$5:$A$26,0))&amp;" | "&amp;INDEX(Mapping!$B$30:$B$46,MATCH($B885,Mapping!$A$30:$A$46,0)))</f>
        <v/>
      </c>
      <c r="I885" s="14">
        <f>INDEX(Variables!$C$5:$C$205,MATCH($A885,Variables!$A$5:$A$205,0))</f>
        <v/>
      </c>
      <c r="J885" s="14">
        <f>INDEX(Variables!$E$5:$E$205,MATCH($A885,Variables!$A$5:$A$205,0))</f>
        <v/>
      </c>
      <c r="K885" s="11">
        <f>LOWER(Settings!$C$4)&amp;".mit."&amp;$A885&amp;IF($C885="","","."&amp;$C885&amp;"."&amp;$B885)&amp;IF(INDEX(Variables!$D$5:$D$205,MATCH($A885,Variables!$A$5:$A$205,0))="","","."&amp;INDEX(Variables!$D$5:$D$205,MATCH($A885,Variables!$A$5:$A$205,0)))&amp;"."&amp;K$5</f>
        <v/>
      </c>
      <c r="L885" s="15">
        <f>L876*Settings!$C$13*$D885</f>
        <v/>
      </c>
      <c r="M885" s="16">
        <f>M876*Settings!$C$13*$D885</f>
        <v/>
      </c>
      <c r="N885" s="16">
        <f>N876*Settings!$C$13*$D885</f>
        <v/>
      </c>
      <c r="O885" s="16">
        <f>O876*Settings!$C$13*$D885</f>
        <v/>
      </c>
      <c r="P885" s="16">
        <f>P876*Settings!$C$13*$D885</f>
        <v/>
      </c>
      <c r="Q885" s="16">
        <f>Q876*Settings!$C$13*$D885</f>
        <v/>
      </c>
      <c r="R885" s="16">
        <f>R876*Settings!$C$13*$D885</f>
        <v/>
      </c>
      <c r="S885" s="16">
        <f>S876*Settings!$C$13*$D885</f>
        <v/>
      </c>
      <c r="T885" s="16">
        <f>T876*Settings!$C$13*$D885</f>
        <v/>
      </c>
      <c r="U885" s="16">
        <f>U876*Settings!$C$13*$D885</f>
        <v/>
      </c>
      <c r="V885" s="16">
        <f>V876*Settings!$C$13*$D885</f>
        <v/>
      </c>
      <c r="W885" s="16">
        <f>W876*Settings!$C$13*$D885</f>
        <v/>
      </c>
      <c r="X885" s="16">
        <f>X876*Settings!$C$13*$D885</f>
        <v/>
      </c>
      <c r="Y885" s="16">
        <f>Y876*Settings!$C$13*$D885</f>
        <v/>
      </c>
      <c r="Z885" s="16">
        <f>Z876*Settings!$C$13*$D885</f>
        <v/>
      </c>
      <c r="AA885" s="16">
        <f>AA876*Settings!$C$13*$D885</f>
        <v/>
      </c>
      <c r="AB885" s="16">
        <f>AB876*Settings!$C$13*$D885</f>
        <v/>
      </c>
      <c r="AC885" s="16">
        <f>AC876*Settings!$C$13*$D885</f>
        <v/>
      </c>
      <c r="AD885" s="51">
        <f>EMISSIONS(AD876,Settings!$C$13,$D885)</f>
        <v/>
      </c>
      <c r="AF885" s="11">
        <f>LOWER(Settings!$C$4)&amp;".mit."&amp;$A885&amp;IF($C885="","","."&amp;$C885&amp;"."&amp;$B885)&amp;IF(INDEX(Variables!$D$5:$D$205,MATCH($A885,Variables!$A$5:$A$205,0))="","","."&amp;INDEX(Variables!$D$5:$D$205,MATCH($A885,Variables!$A$5:$A$205,0)))&amp;"."&amp;AF$5</f>
        <v/>
      </c>
      <c r="AG885" s="15">
        <f>AG876*Settings!$C$13*$D885</f>
        <v/>
      </c>
      <c r="AH885" s="16">
        <f>AH876*Settings!$C$13*$D885</f>
        <v/>
      </c>
      <c r="AI885" s="16">
        <f>AI876*Settings!$C$13*$D885</f>
        <v/>
      </c>
      <c r="AJ885" s="16">
        <f>AJ876*Settings!$C$13*$D885</f>
        <v/>
      </c>
      <c r="AK885" s="16">
        <f>AK876*Settings!$C$13*$D885</f>
        <v/>
      </c>
      <c r="AL885" s="16">
        <f>AL876*Settings!$C$13*$D885</f>
        <v/>
      </c>
      <c r="AM885" s="16">
        <f>AM876*Settings!$C$13*$D885</f>
        <v/>
      </c>
      <c r="AN885" s="16">
        <f>AN876*Settings!$C$13*$D885</f>
        <v/>
      </c>
      <c r="AO885" s="16">
        <f>AO876*Settings!$C$13*$D885</f>
        <v/>
      </c>
      <c r="AP885" s="16">
        <f>AP876*Settings!$C$13*$D885</f>
        <v/>
      </c>
      <c r="AQ885" s="16">
        <f>AQ876*Settings!$C$13*$D885</f>
        <v/>
      </c>
      <c r="AR885" s="16">
        <f>AR876*Settings!$C$13*$D885</f>
        <v/>
      </c>
      <c r="AS885" s="16">
        <f>AS876*Settings!$C$13*$D885</f>
        <v/>
      </c>
      <c r="AT885" s="16">
        <f>AT876*Settings!$C$13*$D885</f>
        <v/>
      </c>
      <c r="AU885" s="16">
        <f>AU876*Settings!$C$13*$D885</f>
        <v/>
      </c>
      <c r="AV885" s="16">
        <f>AV876*Settings!$C$13*$D885</f>
        <v/>
      </c>
      <c r="AW885" s="16">
        <f>AW876*Settings!$C$13*$D885</f>
        <v/>
      </c>
      <c r="AX885" s="16">
        <f>AX876*Settings!$C$13*$D885</f>
        <v/>
      </c>
      <c r="AY885" s="51">
        <f>EMISSIONS(AY876,Settings!$C$13,$D885)</f>
        <v/>
      </c>
    </row>
    <row r="886" hidden="1" outlineLevel="2">
      <c r="A886" s="14" t="inlineStr">
        <is>
          <t>co2</t>
        </is>
      </c>
      <c r="B886" s="14" t="inlineStr">
        <is>
          <t>ker</t>
        </is>
      </c>
      <c r="C886" s="14" t="inlineStr">
        <is>
          <t>nav</t>
        </is>
      </c>
      <c r="D886" s="37">
        <f>INDEX(Inputs!$T$5:$T$132,MATCH($B886&amp;"|"&amp;$C886,Inputs!$A$5:$A$132,0))</f>
        <v/>
      </c>
      <c r="E886" s="36" t="n"/>
      <c r="F886" s="36" t="n"/>
      <c r="G886" s="36" t="n"/>
      <c r="H886" s="14">
        <f>INDEX(Variables!$B$5:$B$205,MATCH($A886,Variables!$A$5:$A$205,0))&amp;IF($C886="",""," | "&amp;INDEX(Mapping!$B$5:$B$26,MATCH($C886,Mapping!$A$5:$A$26,0))&amp;" | "&amp;INDEX(Mapping!$B$30:$B$46,MATCH($B886,Mapping!$A$30:$A$46,0)))</f>
        <v/>
      </c>
      <c r="I886" s="14">
        <f>INDEX(Variables!$C$5:$C$205,MATCH($A886,Variables!$A$5:$A$205,0))</f>
        <v/>
      </c>
      <c r="J886" s="14">
        <f>INDEX(Variables!$E$5:$E$205,MATCH($A886,Variables!$A$5:$A$205,0))</f>
        <v/>
      </c>
      <c r="K886" s="11">
        <f>LOWER(Settings!$C$4)&amp;".mit."&amp;$A886&amp;IF($C886="","","."&amp;$C886&amp;"."&amp;$B886)&amp;IF(INDEX(Variables!$D$5:$D$205,MATCH($A886,Variables!$A$5:$A$205,0))="","","."&amp;INDEX(Variables!$D$5:$D$205,MATCH($A886,Variables!$A$5:$A$205,0)))&amp;"."&amp;K$5</f>
        <v/>
      </c>
      <c r="L886" s="15">
        <f>L877*Settings!$C$13*$D886</f>
        <v/>
      </c>
      <c r="M886" s="16">
        <f>M877*Settings!$C$13*$D886</f>
        <v/>
      </c>
      <c r="N886" s="16">
        <f>N877*Settings!$C$13*$D886</f>
        <v/>
      </c>
      <c r="O886" s="16">
        <f>O877*Settings!$C$13*$D886</f>
        <v/>
      </c>
      <c r="P886" s="16">
        <f>P877*Settings!$C$13*$D886</f>
        <v/>
      </c>
      <c r="Q886" s="16">
        <f>Q877*Settings!$C$13*$D886</f>
        <v/>
      </c>
      <c r="R886" s="16">
        <f>R877*Settings!$C$13*$D886</f>
        <v/>
      </c>
      <c r="S886" s="16">
        <f>S877*Settings!$C$13*$D886</f>
        <v/>
      </c>
      <c r="T886" s="16">
        <f>T877*Settings!$C$13*$D886</f>
        <v/>
      </c>
      <c r="U886" s="16">
        <f>U877*Settings!$C$13*$D886</f>
        <v/>
      </c>
      <c r="V886" s="16">
        <f>V877*Settings!$C$13*$D886</f>
        <v/>
      </c>
      <c r="W886" s="16">
        <f>W877*Settings!$C$13*$D886</f>
        <v/>
      </c>
      <c r="X886" s="16">
        <f>X877*Settings!$C$13*$D886</f>
        <v/>
      </c>
      <c r="Y886" s="16">
        <f>Y877*Settings!$C$13*$D886</f>
        <v/>
      </c>
      <c r="Z886" s="16">
        <f>Z877*Settings!$C$13*$D886</f>
        <v/>
      </c>
      <c r="AA886" s="16">
        <f>AA877*Settings!$C$13*$D886</f>
        <v/>
      </c>
      <c r="AB886" s="16">
        <f>AB877*Settings!$C$13*$D886</f>
        <v/>
      </c>
      <c r="AC886" s="16">
        <f>AC877*Settings!$C$13*$D886</f>
        <v/>
      </c>
      <c r="AD886" s="51">
        <f>EMISSIONS(AD877,Settings!$C$13,$D886)</f>
        <v/>
      </c>
      <c r="AF886" s="11">
        <f>LOWER(Settings!$C$4)&amp;".mit."&amp;$A886&amp;IF($C886="","","."&amp;$C886&amp;"."&amp;$B886)&amp;IF(INDEX(Variables!$D$5:$D$205,MATCH($A886,Variables!$A$5:$A$205,0))="","","."&amp;INDEX(Variables!$D$5:$D$205,MATCH($A886,Variables!$A$5:$A$205,0)))&amp;"."&amp;AF$5</f>
        <v/>
      </c>
      <c r="AG886" s="15">
        <f>AG877*Settings!$C$13*$D886</f>
        <v/>
      </c>
      <c r="AH886" s="16">
        <f>AH877*Settings!$C$13*$D886</f>
        <v/>
      </c>
      <c r="AI886" s="16">
        <f>AI877*Settings!$C$13*$D886</f>
        <v/>
      </c>
      <c r="AJ886" s="16">
        <f>AJ877*Settings!$C$13*$D886</f>
        <v/>
      </c>
      <c r="AK886" s="16">
        <f>AK877*Settings!$C$13*$D886</f>
        <v/>
      </c>
      <c r="AL886" s="16">
        <f>AL877*Settings!$C$13*$D886</f>
        <v/>
      </c>
      <c r="AM886" s="16">
        <f>AM877*Settings!$C$13*$D886</f>
        <v/>
      </c>
      <c r="AN886" s="16">
        <f>AN877*Settings!$C$13*$D886</f>
        <v/>
      </c>
      <c r="AO886" s="16">
        <f>AO877*Settings!$C$13*$D886</f>
        <v/>
      </c>
      <c r="AP886" s="16">
        <f>AP877*Settings!$C$13*$D886</f>
        <v/>
      </c>
      <c r="AQ886" s="16">
        <f>AQ877*Settings!$C$13*$D886</f>
        <v/>
      </c>
      <c r="AR886" s="16">
        <f>AR877*Settings!$C$13*$D886</f>
        <v/>
      </c>
      <c r="AS886" s="16">
        <f>AS877*Settings!$C$13*$D886</f>
        <v/>
      </c>
      <c r="AT886" s="16">
        <f>AT877*Settings!$C$13*$D886</f>
        <v/>
      </c>
      <c r="AU886" s="16">
        <f>AU877*Settings!$C$13*$D886</f>
        <v/>
      </c>
      <c r="AV886" s="16">
        <f>AV877*Settings!$C$13*$D886</f>
        <v/>
      </c>
      <c r="AW886" s="16">
        <f>AW877*Settings!$C$13*$D886</f>
        <v/>
      </c>
      <c r="AX886" s="16">
        <f>AX877*Settings!$C$13*$D886</f>
        <v/>
      </c>
      <c r="AY886" s="51">
        <f>EMISSIONS(AY877,Settings!$C$13,$D886)</f>
        <v/>
      </c>
    </row>
    <row r="887" hidden="1" outlineLevel="2">
      <c r="A887" s="14" t="inlineStr">
        <is>
          <t>co2</t>
        </is>
      </c>
      <c r="B887" s="14" t="inlineStr">
        <is>
          <t>oop</t>
        </is>
      </c>
      <c r="C887" s="14" t="inlineStr">
        <is>
          <t>nav</t>
        </is>
      </c>
      <c r="D887" s="37">
        <f>INDEX(Inputs!$T$5:$T$132,MATCH($B887&amp;"|"&amp;$C887,Inputs!$A$5:$A$132,0))</f>
        <v/>
      </c>
      <c r="E887" s="36" t="n"/>
      <c r="F887" s="36" t="n"/>
      <c r="G887" s="36" t="n"/>
      <c r="H887" s="14">
        <f>INDEX(Variables!$B$5:$B$205,MATCH($A887,Variables!$A$5:$A$205,0))&amp;IF($C887="",""," | "&amp;INDEX(Mapping!$B$5:$B$26,MATCH($C887,Mapping!$A$5:$A$26,0))&amp;" | "&amp;INDEX(Mapping!$B$30:$B$46,MATCH($B887,Mapping!$A$30:$A$46,0)))</f>
        <v/>
      </c>
      <c r="I887" s="14">
        <f>INDEX(Variables!$C$5:$C$205,MATCH($A887,Variables!$A$5:$A$205,0))</f>
        <v/>
      </c>
      <c r="J887" s="14">
        <f>INDEX(Variables!$E$5:$E$205,MATCH($A887,Variables!$A$5:$A$205,0))</f>
        <v/>
      </c>
      <c r="K887" s="11">
        <f>LOWER(Settings!$C$4)&amp;".mit."&amp;$A887&amp;IF($C887="","","."&amp;$C887&amp;"."&amp;$B887)&amp;IF(INDEX(Variables!$D$5:$D$205,MATCH($A887,Variables!$A$5:$A$205,0))="","","."&amp;INDEX(Variables!$D$5:$D$205,MATCH($A887,Variables!$A$5:$A$205,0)))&amp;"."&amp;K$5</f>
        <v/>
      </c>
      <c r="L887" s="15">
        <f>L878*Settings!$C$13*$D887</f>
        <v/>
      </c>
      <c r="M887" s="16">
        <f>M878*Settings!$C$13*$D887</f>
        <v/>
      </c>
      <c r="N887" s="16">
        <f>N878*Settings!$C$13*$D887</f>
        <v/>
      </c>
      <c r="O887" s="16">
        <f>O878*Settings!$C$13*$D887</f>
        <v/>
      </c>
      <c r="P887" s="16">
        <f>P878*Settings!$C$13*$D887</f>
        <v/>
      </c>
      <c r="Q887" s="16">
        <f>Q878*Settings!$C$13*$D887</f>
        <v/>
      </c>
      <c r="R887" s="16">
        <f>R878*Settings!$C$13*$D887</f>
        <v/>
      </c>
      <c r="S887" s="16">
        <f>S878*Settings!$C$13*$D887</f>
        <v/>
      </c>
      <c r="T887" s="16">
        <f>T878*Settings!$C$13*$D887</f>
        <v/>
      </c>
      <c r="U887" s="16">
        <f>U878*Settings!$C$13*$D887</f>
        <v/>
      </c>
      <c r="V887" s="16">
        <f>V878*Settings!$C$13*$D887</f>
        <v/>
      </c>
      <c r="W887" s="16">
        <f>W878*Settings!$C$13*$D887</f>
        <v/>
      </c>
      <c r="X887" s="16">
        <f>X878*Settings!$C$13*$D887</f>
        <v/>
      </c>
      <c r="Y887" s="16">
        <f>Y878*Settings!$C$13*$D887</f>
        <v/>
      </c>
      <c r="Z887" s="16">
        <f>Z878*Settings!$C$13*$D887</f>
        <v/>
      </c>
      <c r="AA887" s="16">
        <f>AA878*Settings!$C$13*$D887</f>
        <v/>
      </c>
      <c r="AB887" s="16">
        <f>AB878*Settings!$C$13*$D887</f>
        <v/>
      </c>
      <c r="AC887" s="16">
        <f>AC878*Settings!$C$13*$D887</f>
        <v/>
      </c>
      <c r="AD887" s="51">
        <f>EMISSIONS(AD878,Settings!$C$13,$D887)</f>
        <v/>
      </c>
      <c r="AF887" s="11">
        <f>LOWER(Settings!$C$4)&amp;".mit."&amp;$A887&amp;IF($C887="","","."&amp;$C887&amp;"."&amp;$B887)&amp;IF(INDEX(Variables!$D$5:$D$205,MATCH($A887,Variables!$A$5:$A$205,0))="","","."&amp;INDEX(Variables!$D$5:$D$205,MATCH($A887,Variables!$A$5:$A$205,0)))&amp;"."&amp;AF$5</f>
        <v/>
      </c>
      <c r="AG887" s="15">
        <f>AG878*Settings!$C$13*$D887</f>
        <v/>
      </c>
      <c r="AH887" s="16">
        <f>AH878*Settings!$C$13*$D887</f>
        <v/>
      </c>
      <c r="AI887" s="16">
        <f>AI878*Settings!$C$13*$D887</f>
        <v/>
      </c>
      <c r="AJ887" s="16">
        <f>AJ878*Settings!$C$13*$D887</f>
        <v/>
      </c>
      <c r="AK887" s="16">
        <f>AK878*Settings!$C$13*$D887</f>
        <v/>
      </c>
      <c r="AL887" s="16">
        <f>AL878*Settings!$C$13*$D887</f>
        <v/>
      </c>
      <c r="AM887" s="16">
        <f>AM878*Settings!$C$13*$D887</f>
        <v/>
      </c>
      <c r="AN887" s="16">
        <f>AN878*Settings!$C$13*$D887</f>
        <v/>
      </c>
      <c r="AO887" s="16">
        <f>AO878*Settings!$C$13*$D887</f>
        <v/>
      </c>
      <c r="AP887" s="16">
        <f>AP878*Settings!$C$13*$D887</f>
        <v/>
      </c>
      <c r="AQ887" s="16">
        <f>AQ878*Settings!$C$13*$D887</f>
        <v/>
      </c>
      <c r="AR887" s="16">
        <f>AR878*Settings!$C$13*$D887</f>
        <v/>
      </c>
      <c r="AS887" s="16">
        <f>AS878*Settings!$C$13*$D887</f>
        <v/>
      </c>
      <c r="AT887" s="16">
        <f>AT878*Settings!$C$13*$D887</f>
        <v/>
      </c>
      <c r="AU887" s="16">
        <f>AU878*Settings!$C$13*$D887</f>
        <v/>
      </c>
      <c r="AV887" s="16">
        <f>AV878*Settings!$C$13*$D887</f>
        <v/>
      </c>
      <c r="AW887" s="16">
        <f>AW878*Settings!$C$13*$D887</f>
        <v/>
      </c>
      <c r="AX887" s="16">
        <f>AX878*Settings!$C$13*$D887</f>
        <v/>
      </c>
      <c r="AY887" s="51">
        <f>EMISSIONS(AY878,Settings!$C$13,$D887)</f>
        <v/>
      </c>
    </row>
    <row r="888" hidden="1" outlineLevel="2">
      <c r="A888" s="14" t="inlineStr">
        <is>
          <t>co2</t>
        </is>
      </c>
      <c r="B888" s="14" t="inlineStr">
        <is>
          <t>bio</t>
        </is>
      </c>
      <c r="C888" s="14" t="inlineStr">
        <is>
          <t>nav</t>
        </is>
      </c>
      <c r="D888" s="37">
        <f>INDEX(Inputs!$T$5:$T$132,MATCH($B888&amp;"|"&amp;$C888,Inputs!$A$5:$A$132,0))</f>
        <v/>
      </c>
      <c r="E888" s="36" t="n"/>
      <c r="F888" s="36" t="n"/>
      <c r="G888" s="36" t="n"/>
      <c r="H888" s="14">
        <f>INDEX(Variables!$B$5:$B$205,MATCH($A888,Variables!$A$5:$A$205,0))&amp;IF($C888="",""," | "&amp;INDEX(Mapping!$B$5:$B$26,MATCH($C888,Mapping!$A$5:$A$26,0))&amp;" | "&amp;INDEX(Mapping!$B$30:$B$46,MATCH($B888,Mapping!$A$30:$A$46,0)))</f>
        <v/>
      </c>
      <c r="I888" s="14">
        <f>INDEX(Variables!$C$5:$C$205,MATCH($A888,Variables!$A$5:$A$205,0))</f>
        <v/>
      </c>
      <c r="J888" s="14">
        <f>INDEX(Variables!$E$5:$E$205,MATCH($A888,Variables!$A$5:$A$205,0))</f>
        <v/>
      </c>
      <c r="K888" s="11">
        <f>LOWER(Settings!$C$4)&amp;".mit."&amp;$A888&amp;IF($C888="","","."&amp;$C888&amp;"."&amp;$B888)&amp;IF(INDEX(Variables!$D$5:$D$205,MATCH($A888,Variables!$A$5:$A$205,0))="","","."&amp;INDEX(Variables!$D$5:$D$205,MATCH($A888,Variables!$A$5:$A$205,0)))&amp;"."&amp;K$5</f>
        <v/>
      </c>
      <c r="L888" s="15">
        <f>L879*Settings!$C$13*$D888</f>
        <v/>
      </c>
      <c r="M888" s="16">
        <f>M879*Settings!$C$13*$D888</f>
        <v/>
      </c>
      <c r="N888" s="16">
        <f>N879*Settings!$C$13*$D888</f>
        <v/>
      </c>
      <c r="O888" s="16">
        <f>O879*Settings!$C$13*$D888</f>
        <v/>
      </c>
      <c r="P888" s="16">
        <f>P879*Settings!$C$13*$D888</f>
        <v/>
      </c>
      <c r="Q888" s="16">
        <f>Q879*Settings!$C$13*$D888</f>
        <v/>
      </c>
      <c r="R888" s="16">
        <f>R879*Settings!$C$13*$D888</f>
        <v/>
      </c>
      <c r="S888" s="16">
        <f>S879*Settings!$C$13*$D888</f>
        <v/>
      </c>
      <c r="T888" s="16">
        <f>T879*Settings!$C$13*$D888</f>
        <v/>
      </c>
      <c r="U888" s="16">
        <f>U879*Settings!$C$13*$D888</f>
        <v/>
      </c>
      <c r="V888" s="16">
        <f>V879*Settings!$C$13*$D888</f>
        <v/>
      </c>
      <c r="W888" s="16">
        <f>W879*Settings!$C$13*$D888</f>
        <v/>
      </c>
      <c r="X888" s="16">
        <f>X879*Settings!$C$13*$D888</f>
        <v/>
      </c>
      <c r="Y888" s="16">
        <f>Y879*Settings!$C$13*$D888</f>
        <v/>
      </c>
      <c r="Z888" s="16">
        <f>Z879*Settings!$C$13*$D888</f>
        <v/>
      </c>
      <c r="AA888" s="16">
        <f>AA879*Settings!$C$13*$D888</f>
        <v/>
      </c>
      <c r="AB888" s="16">
        <f>AB879*Settings!$C$13*$D888</f>
        <v/>
      </c>
      <c r="AC888" s="16">
        <f>AC879*Settings!$C$13*$D888</f>
        <v/>
      </c>
      <c r="AD888" s="51">
        <f>EMISSIONS(AD879,Settings!$C$13,$D888)</f>
        <v/>
      </c>
      <c r="AF888" s="11">
        <f>LOWER(Settings!$C$4)&amp;".mit."&amp;$A888&amp;IF($C888="","","."&amp;$C888&amp;"."&amp;$B888)&amp;IF(INDEX(Variables!$D$5:$D$205,MATCH($A888,Variables!$A$5:$A$205,0))="","","."&amp;INDEX(Variables!$D$5:$D$205,MATCH($A888,Variables!$A$5:$A$205,0)))&amp;"."&amp;AF$5</f>
        <v/>
      </c>
      <c r="AG888" s="15">
        <f>AG879*Settings!$C$13*$D888</f>
        <v/>
      </c>
      <c r="AH888" s="16">
        <f>AH879*Settings!$C$13*$D888</f>
        <v/>
      </c>
      <c r="AI888" s="16">
        <f>AI879*Settings!$C$13*$D888</f>
        <v/>
      </c>
      <c r="AJ888" s="16">
        <f>AJ879*Settings!$C$13*$D888</f>
        <v/>
      </c>
      <c r="AK888" s="16">
        <f>AK879*Settings!$C$13*$D888</f>
        <v/>
      </c>
      <c r="AL888" s="16">
        <f>AL879*Settings!$C$13*$D888</f>
        <v/>
      </c>
      <c r="AM888" s="16">
        <f>AM879*Settings!$C$13*$D888</f>
        <v/>
      </c>
      <c r="AN888" s="16">
        <f>AN879*Settings!$C$13*$D888</f>
        <v/>
      </c>
      <c r="AO888" s="16">
        <f>AO879*Settings!$C$13*$D888</f>
        <v/>
      </c>
      <c r="AP888" s="16">
        <f>AP879*Settings!$C$13*$D888</f>
        <v/>
      </c>
      <c r="AQ888" s="16">
        <f>AQ879*Settings!$C$13*$D888</f>
        <v/>
      </c>
      <c r="AR888" s="16">
        <f>AR879*Settings!$C$13*$D888</f>
        <v/>
      </c>
      <c r="AS888" s="16">
        <f>AS879*Settings!$C$13*$D888</f>
        <v/>
      </c>
      <c r="AT888" s="16">
        <f>AT879*Settings!$C$13*$D888</f>
        <v/>
      </c>
      <c r="AU888" s="16">
        <f>AU879*Settings!$C$13*$D888</f>
        <v/>
      </c>
      <c r="AV888" s="16">
        <f>AV879*Settings!$C$13*$D888</f>
        <v/>
      </c>
      <c r="AW888" s="16">
        <f>AW879*Settings!$C$13*$D888</f>
        <v/>
      </c>
      <c r="AX888" s="16">
        <f>AX879*Settings!$C$13*$D888</f>
        <v/>
      </c>
      <c r="AY888" s="51">
        <f>EMISSIONS(AY879,Settings!$C$13,$D888)</f>
        <v/>
      </c>
    </row>
    <row r="889" hidden="1" outlineLevel="2"/>
    <row r="890" hidden="1" outlineLevel="2">
      <c r="A890" s="14" t="inlineStr">
        <is>
          <t>rtx</t>
        </is>
      </c>
      <c r="B890" s="14" t="inlineStr">
        <is>
          <t>coa</t>
        </is>
      </c>
      <c r="C890" s="14" t="inlineStr">
        <is>
          <t>nav</t>
        </is>
      </c>
      <c r="D890" s="37">
        <f>INDEX(Inputs!$R$5:$R$132,MATCH($B890&amp;"|"&amp;$C890,Inputs!$A$5:$A$132,0))</f>
        <v/>
      </c>
      <c r="E890" s="36" t="n"/>
      <c r="F890" s="36" t="n"/>
      <c r="G890" s="36" t="n"/>
      <c r="H890" s="14">
        <f>INDEX(Variables!$B$5:$B$205,MATCH($A890,Variables!$A$5:$A$205,0))&amp;IF($C890="",""," | "&amp;INDEX(Mapping!$B$5:$B$26,MATCH($C890,Mapping!$A$5:$A$26,0))&amp;" | "&amp;INDEX(Mapping!$B$30:$B$46,MATCH($B890,Mapping!$A$30:$A$46,0)))</f>
        <v/>
      </c>
      <c r="I890" s="14">
        <f>INDEX(Variables!$C$5:$C$205,MATCH($A890,Variables!$A$5:$A$205,0))</f>
        <v/>
      </c>
      <c r="J890" s="14">
        <f>INDEX(Variables!$E$5:$E$205,MATCH($A890,Variables!$A$5:$A$205,0))</f>
        <v/>
      </c>
      <c r="K890" s="11">
        <f>LOWER(Settings!$C$4)&amp;".mit."&amp;$A890&amp;IF($C890="","","."&amp;$C890&amp;"."&amp;$B890)&amp;IF(INDEX(Variables!$D$5:$D$205,MATCH($A890,Variables!$A$5:$A$205,0))="","","."&amp;INDEX(Variables!$D$5:$D$205,MATCH($A890,Variables!$A$5:$A$205,0)))&amp;"."&amp;K$5</f>
        <v/>
      </c>
      <c r="L890" s="46">
        <f>L872*Settings!$C$13*(INDEX(L$318:L$329,$D890)+INDEX(L$305:L$316,$D890))</f>
        <v/>
      </c>
      <c r="M890" s="47">
        <f>M872*Settings!$C$13*(INDEX(M$318:M$329,$D890)+INDEX(M$305:M$316,$D890))</f>
        <v/>
      </c>
      <c r="N890" s="47">
        <f>N872*Settings!$C$13*(INDEX(N$318:N$329,$D890)+INDEX(N$305:N$316,$D890))</f>
        <v/>
      </c>
      <c r="O890" s="47">
        <f>O872*Settings!$C$13*(INDEX(O$318:O$329,$D890)+INDEX(O$305:O$316,$D890))</f>
        <v/>
      </c>
      <c r="P890" s="47">
        <f>P872*Settings!$C$13*(INDEX(P$318:P$329,$D890)+INDEX(P$305:P$316,$D890))</f>
        <v/>
      </c>
      <c r="Q890" s="47">
        <f>Q872*Settings!$C$13*(INDEX(Q$318:Q$329,$D890)+INDEX(Q$305:Q$316,$D890))</f>
        <v/>
      </c>
      <c r="R890" s="47">
        <f>R872*Settings!$C$13*(INDEX(R$318:R$329,$D890)+INDEX(R$305:R$316,$D890))</f>
        <v/>
      </c>
      <c r="S890" s="47">
        <f>S872*Settings!$C$13*(INDEX(S$318:S$329,$D890)+INDEX(S$305:S$316,$D890))</f>
        <v/>
      </c>
      <c r="T890" s="47">
        <f>T872*Settings!$C$13*(INDEX(T$318:T$329,$D890)+INDEX(T$305:T$316,$D890))</f>
        <v/>
      </c>
      <c r="U890" s="47">
        <f>U872*Settings!$C$13*(INDEX(U$318:U$329,$D890)+INDEX(U$305:U$316,$D890))</f>
        <v/>
      </c>
      <c r="V890" s="47">
        <f>V872*Settings!$C$13*(INDEX(V$318:V$329,$D890)+INDEX(V$305:V$316,$D890))</f>
        <v/>
      </c>
      <c r="W890" s="47">
        <f>W872*Settings!$C$13*(INDEX(W$318:W$329,$D890)+INDEX(W$305:W$316,$D890))</f>
        <v/>
      </c>
      <c r="X890" s="47">
        <f>X872*Settings!$C$13*(INDEX(X$318:X$329,$D890)+INDEX(X$305:X$316,$D890))</f>
        <v/>
      </c>
      <c r="Y890" s="47">
        <f>Y872*Settings!$C$13*(INDEX(Y$318:Y$329,$D890)+INDEX(Y$305:Y$316,$D890))</f>
        <v/>
      </c>
      <c r="Z890" s="47">
        <f>Z872*Settings!$C$13*(INDEX(Z$318:Z$329,$D890)+INDEX(Z$305:Z$316,$D890))</f>
        <v/>
      </c>
      <c r="AA890" s="47">
        <f>AA872*Settings!$C$13*(INDEX(AA$318:AA$329,$D890)+INDEX(AA$305:AA$316,$D890))</f>
        <v/>
      </c>
      <c r="AB890" s="47">
        <f>AB872*Settings!$C$13*(INDEX(AB$318:AB$329,$D890)+INDEX(AB$305:AB$316,$D890))</f>
        <v/>
      </c>
      <c r="AC890" s="47">
        <f>AC872*Settings!$C$13*(INDEX(AC$318:AC$329,$D890)+INDEX(AC$305:AC$316,$D890))</f>
        <v/>
      </c>
      <c r="AD890" s="58">
        <f>REVENUE(AD872,Settings!$C$13,INDEX(AD$318:AD$329,$D890)+INDEX(AD$305:AD$316,$D890))</f>
        <v/>
      </c>
      <c r="AF890" s="11">
        <f>LOWER(Settings!$C$4)&amp;".mit."&amp;$A890&amp;IF($C890="","","."&amp;$C890&amp;"."&amp;$B890)&amp;IF(INDEX(Variables!$D$5:$D$205,MATCH($A890,Variables!$A$5:$A$205,0))="","","."&amp;INDEX(Variables!$D$5:$D$205,MATCH($A890,Variables!$A$5:$A$205,0)))&amp;"."&amp;AF$5</f>
        <v/>
      </c>
      <c r="AG890" s="46">
        <f>AG872*Settings!$C$13*(INDEX(AG$318:AG$329,$D890)+INDEX(AG$305:AG$316,$D890))</f>
        <v/>
      </c>
      <c r="AH890" s="47">
        <f>AH872*Settings!$C$13*(INDEX(AH$318:AH$329,$D890)+INDEX(AH$305:AH$316,$D890))</f>
        <v/>
      </c>
      <c r="AI890" s="47">
        <f>AI872*Settings!$C$13*(INDEX(AI$318:AI$329,$D890)+INDEX(AI$305:AI$316,$D890))</f>
        <v/>
      </c>
      <c r="AJ890" s="47">
        <f>AJ872*Settings!$C$13*(INDEX(AJ$318:AJ$329,$D890)+INDEX(AJ$305:AJ$316,$D890))</f>
        <v/>
      </c>
      <c r="AK890" s="47">
        <f>AK872*Settings!$C$13*(INDEX(AK$318:AK$329,$D890)+INDEX(AK$305:AK$316,$D890))</f>
        <v/>
      </c>
      <c r="AL890" s="47">
        <f>AL872*Settings!$C$13*(INDEX(AL$318:AL$329,$D890)+INDEX(AL$305:AL$316,$D890))</f>
        <v/>
      </c>
      <c r="AM890" s="47">
        <f>AM872*Settings!$C$13*(INDEX(AM$318:AM$329,$D890)+INDEX(AM$305:AM$316,$D890))</f>
        <v/>
      </c>
      <c r="AN890" s="47">
        <f>AN872*Settings!$C$13*(INDEX(AN$318:AN$329,$D890)+INDEX(AN$305:AN$316,$D890))</f>
        <v/>
      </c>
      <c r="AO890" s="47">
        <f>AO872*Settings!$C$13*(INDEX(AO$318:AO$329,$D890)+INDEX(AO$305:AO$316,$D890))</f>
        <v/>
      </c>
      <c r="AP890" s="47">
        <f>AP872*Settings!$C$13*(INDEX(AP$318:AP$329,$D890)+INDEX(AP$305:AP$316,$D890))</f>
        <v/>
      </c>
      <c r="AQ890" s="47">
        <f>AQ872*Settings!$C$13*(INDEX(AQ$318:AQ$329,$D890)+INDEX(AQ$305:AQ$316,$D890))</f>
        <v/>
      </c>
      <c r="AR890" s="47">
        <f>AR872*Settings!$C$13*(INDEX(AR$318:AR$329,$D890)+INDEX(AR$305:AR$316,$D890))</f>
        <v/>
      </c>
      <c r="AS890" s="47">
        <f>AS872*Settings!$C$13*(INDEX(AS$318:AS$329,$D890)+INDEX(AS$305:AS$316,$D890))</f>
        <v/>
      </c>
      <c r="AT890" s="47">
        <f>AT872*Settings!$C$13*(INDEX(AT$318:AT$329,$D890)+INDEX(AT$305:AT$316,$D890))</f>
        <v/>
      </c>
      <c r="AU890" s="47">
        <f>AU872*Settings!$C$13*(INDEX(AU$318:AU$329,$D890)+INDEX(AU$305:AU$316,$D890))</f>
        <v/>
      </c>
      <c r="AV890" s="47">
        <f>AV872*Settings!$C$13*(INDEX(AV$318:AV$329,$D890)+INDEX(AV$305:AV$316,$D890))</f>
        <v/>
      </c>
      <c r="AW890" s="47">
        <f>AW872*Settings!$C$13*(INDEX(AW$318:AW$329,$D890)+INDEX(AW$305:AW$316,$D890))</f>
        <v/>
      </c>
      <c r="AX890" s="47">
        <f>AX872*Settings!$C$13*(INDEX(AX$318:AX$329,$D890)+INDEX(AX$305:AX$316,$D890))</f>
        <v/>
      </c>
      <c r="AY890" s="58">
        <f>REVENUE(AY872,Settings!$C$13,INDEX(AY$318:AY$329,$D890)+INDEX(AY$305:AY$316,$D890))</f>
        <v/>
      </c>
    </row>
    <row r="891" hidden="1" outlineLevel="2">
      <c r="A891" s="14" t="inlineStr">
        <is>
          <t>rtx</t>
        </is>
      </c>
      <c r="B891" s="14" t="inlineStr">
        <is>
          <t>nga</t>
        </is>
      </c>
      <c r="C891" s="14" t="inlineStr">
        <is>
          <t>nav</t>
        </is>
      </c>
      <c r="D891" s="37">
        <f>INDEX(Inputs!$R$5:$R$132,MATCH($B891&amp;"|"&amp;$C891,Inputs!$A$5:$A$132,0))</f>
        <v/>
      </c>
      <c r="E891" s="36" t="n"/>
      <c r="F891" s="36" t="n"/>
      <c r="G891" s="36" t="n"/>
      <c r="H891" s="14">
        <f>INDEX(Variables!$B$5:$B$205,MATCH($A891,Variables!$A$5:$A$205,0))&amp;IF($C891="",""," | "&amp;INDEX(Mapping!$B$5:$B$26,MATCH($C891,Mapping!$A$5:$A$26,0))&amp;" | "&amp;INDEX(Mapping!$B$30:$B$46,MATCH($B891,Mapping!$A$30:$A$46,0)))</f>
        <v/>
      </c>
      <c r="I891" s="14">
        <f>INDEX(Variables!$C$5:$C$205,MATCH($A891,Variables!$A$5:$A$205,0))</f>
        <v/>
      </c>
      <c r="J891" s="14">
        <f>INDEX(Variables!$E$5:$E$205,MATCH($A891,Variables!$A$5:$A$205,0))</f>
        <v/>
      </c>
      <c r="K891" s="11">
        <f>LOWER(Settings!$C$4)&amp;".mit."&amp;$A891&amp;IF($C891="","","."&amp;$C891&amp;"."&amp;$B891)&amp;IF(INDEX(Variables!$D$5:$D$205,MATCH($A891,Variables!$A$5:$A$205,0))="","","."&amp;INDEX(Variables!$D$5:$D$205,MATCH($A891,Variables!$A$5:$A$205,0)))&amp;"."&amp;K$5</f>
        <v/>
      </c>
      <c r="L891" s="46">
        <f>L873*Settings!$C$13*(INDEX(L$318:L$329,$D891)+INDEX(L$305:L$316,$D891))</f>
        <v/>
      </c>
      <c r="M891" s="47">
        <f>M873*Settings!$C$13*(INDEX(M$318:M$329,$D891)+INDEX(M$305:M$316,$D891))</f>
        <v/>
      </c>
      <c r="N891" s="47">
        <f>N873*Settings!$C$13*(INDEX(N$318:N$329,$D891)+INDEX(N$305:N$316,$D891))</f>
        <v/>
      </c>
      <c r="O891" s="47">
        <f>O873*Settings!$C$13*(INDEX(O$318:O$329,$D891)+INDEX(O$305:O$316,$D891))</f>
        <v/>
      </c>
      <c r="P891" s="47">
        <f>P873*Settings!$C$13*(INDEX(P$318:P$329,$D891)+INDEX(P$305:P$316,$D891))</f>
        <v/>
      </c>
      <c r="Q891" s="47">
        <f>Q873*Settings!$C$13*(INDEX(Q$318:Q$329,$D891)+INDEX(Q$305:Q$316,$D891))</f>
        <v/>
      </c>
      <c r="R891" s="47">
        <f>R873*Settings!$C$13*(INDEX(R$318:R$329,$D891)+INDEX(R$305:R$316,$D891))</f>
        <v/>
      </c>
      <c r="S891" s="47">
        <f>S873*Settings!$C$13*(INDEX(S$318:S$329,$D891)+INDEX(S$305:S$316,$D891))</f>
        <v/>
      </c>
      <c r="T891" s="47">
        <f>T873*Settings!$C$13*(INDEX(T$318:T$329,$D891)+INDEX(T$305:T$316,$D891))</f>
        <v/>
      </c>
      <c r="U891" s="47">
        <f>U873*Settings!$C$13*(INDEX(U$318:U$329,$D891)+INDEX(U$305:U$316,$D891))</f>
        <v/>
      </c>
      <c r="V891" s="47">
        <f>V873*Settings!$C$13*(INDEX(V$318:V$329,$D891)+INDEX(V$305:V$316,$D891))</f>
        <v/>
      </c>
      <c r="W891" s="47">
        <f>W873*Settings!$C$13*(INDEX(W$318:W$329,$D891)+INDEX(W$305:W$316,$D891))</f>
        <v/>
      </c>
      <c r="X891" s="47">
        <f>X873*Settings!$C$13*(INDEX(X$318:X$329,$D891)+INDEX(X$305:X$316,$D891))</f>
        <v/>
      </c>
      <c r="Y891" s="47">
        <f>Y873*Settings!$C$13*(INDEX(Y$318:Y$329,$D891)+INDEX(Y$305:Y$316,$D891))</f>
        <v/>
      </c>
      <c r="Z891" s="47">
        <f>Z873*Settings!$C$13*(INDEX(Z$318:Z$329,$D891)+INDEX(Z$305:Z$316,$D891))</f>
        <v/>
      </c>
      <c r="AA891" s="47">
        <f>AA873*Settings!$C$13*(INDEX(AA$318:AA$329,$D891)+INDEX(AA$305:AA$316,$D891))</f>
        <v/>
      </c>
      <c r="AB891" s="47">
        <f>AB873*Settings!$C$13*(INDEX(AB$318:AB$329,$D891)+INDEX(AB$305:AB$316,$D891))</f>
        <v/>
      </c>
      <c r="AC891" s="47">
        <f>AC873*Settings!$C$13*(INDEX(AC$318:AC$329,$D891)+INDEX(AC$305:AC$316,$D891))</f>
        <v/>
      </c>
      <c r="AD891" s="58">
        <f>REVENUE(AD873,Settings!$C$13,INDEX(AD$318:AD$329,$D891)+INDEX(AD$305:AD$316,$D891))</f>
        <v/>
      </c>
      <c r="AF891" s="11">
        <f>LOWER(Settings!$C$4)&amp;".mit."&amp;$A891&amp;IF($C891="","","."&amp;$C891&amp;"."&amp;$B891)&amp;IF(INDEX(Variables!$D$5:$D$205,MATCH($A891,Variables!$A$5:$A$205,0))="","","."&amp;INDEX(Variables!$D$5:$D$205,MATCH($A891,Variables!$A$5:$A$205,0)))&amp;"."&amp;AF$5</f>
        <v/>
      </c>
      <c r="AG891" s="46">
        <f>AG873*Settings!$C$13*(INDEX(AG$318:AG$329,$D891)+INDEX(AG$305:AG$316,$D891))</f>
        <v/>
      </c>
      <c r="AH891" s="47">
        <f>AH873*Settings!$C$13*(INDEX(AH$318:AH$329,$D891)+INDEX(AH$305:AH$316,$D891))</f>
        <v/>
      </c>
      <c r="AI891" s="47">
        <f>AI873*Settings!$C$13*(INDEX(AI$318:AI$329,$D891)+INDEX(AI$305:AI$316,$D891))</f>
        <v/>
      </c>
      <c r="AJ891" s="47">
        <f>AJ873*Settings!$C$13*(INDEX(AJ$318:AJ$329,$D891)+INDEX(AJ$305:AJ$316,$D891))</f>
        <v/>
      </c>
      <c r="AK891" s="47">
        <f>AK873*Settings!$C$13*(INDEX(AK$318:AK$329,$D891)+INDEX(AK$305:AK$316,$D891))</f>
        <v/>
      </c>
      <c r="AL891" s="47">
        <f>AL873*Settings!$C$13*(INDEX(AL$318:AL$329,$D891)+INDEX(AL$305:AL$316,$D891))</f>
        <v/>
      </c>
      <c r="AM891" s="47">
        <f>AM873*Settings!$C$13*(INDEX(AM$318:AM$329,$D891)+INDEX(AM$305:AM$316,$D891))</f>
        <v/>
      </c>
      <c r="AN891" s="47">
        <f>AN873*Settings!$C$13*(INDEX(AN$318:AN$329,$D891)+INDEX(AN$305:AN$316,$D891))</f>
        <v/>
      </c>
      <c r="AO891" s="47">
        <f>AO873*Settings!$C$13*(INDEX(AO$318:AO$329,$D891)+INDEX(AO$305:AO$316,$D891))</f>
        <v/>
      </c>
      <c r="AP891" s="47">
        <f>AP873*Settings!$C$13*(INDEX(AP$318:AP$329,$D891)+INDEX(AP$305:AP$316,$D891))</f>
        <v/>
      </c>
      <c r="AQ891" s="47">
        <f>AQ873*Settings!$C$13*(INDEX(AQ$318:AQ$329,$D891)+INDEX(AQ$305:AQ$316,$D891))</f>
        <v/>
      </c>
      <c r="AR891" s="47">
        <f>AR873*Settings!$C$13*(INDEX(AR$318:AR$329,$D891)+INDEX(AR$305:AR$316,$D891))</f>
        <v/>
      </c>
      <c r="AS891" s="47">
        <f>AS873*Settings!$C$13*(INDEX(AS$318:AS$329,$D891)+INDEX(AS$305:AS$316,$D891))</f>
        <v/>
      </c>
      <c r="AT891" s="47">
        <f>AT873*Settings!$C$13*(INDEX(AT$318:AT$329,$D891)+INDEX(AT$305:AT$316,$D891))</f>
        <v/>
      </c>
      <c r="AU891" s="47">
        <f>AU873*Settings!$C$13*(INDEX(AU$318:AU$329,$D891)+INDEX(AU$305:AU$316,$D891))</f>
        <v/>
      </c>
      <c r="AV891" s="47">
        <f>AV873*Settings!$C$13*(INDEX(AV$318:AV$329,$D891)+INDEX(AV$305:AV$316,$D891))</f>
        <v/>
      </c>
      <c r="AW891" s="47">
        <f>AW873*Settings!$C$13*(INDEX(AW$318:AW$329,$D891)+INDEX(AW$305:AW$316,$D891))</f>
        <v/>
      </c>
      <c r="AX891" s="47">
        <f>AX873*Settings!$C$13*(INDEX(AX$318:AX$329,$D891)+INDEX(AX$305:AX$316,$D891))</f>
        <v/>
      </c>
      <c r="AY891" s="58">
        <f>REVENUE(AY873,Settings!$C$13,INDEX(AY$318:AY$329,$D891)+INDEX(AY$305:AY$316,$D891))</f>
        <v/>
      </c>
    </row>
    <row r="892" hidden="1" outlineLevel="2">
      <c r="A892" s="14" t="inlineStr">
        <is>
          <t>rtx</t>
        </is>
      </c>
      <c r="B892" s="14" t="inlineStr">
        <is>
          <t>gso</t>
        </is>
      </c>
      <c r="C892" s="14" t="inlineStr">
        <is>
          <t>nav</t>
        </is>
      </c>
      <c r="D892" s="37">
        <f>INDEX(Inputs!$R$5:$R$132,MATCH($B892&amp;"|"&amp;$C892,Inputs!$A$5:$A$132,0))</f>
        <v/>
      </c>
      <c r="E892" s="36" t="n"/>
      <c r="F892" s="36" t="n"/>
      <c r="G892" s="36" t="n"/>
      <c r="H892" s="14">
        <f>INDEX(Variables!$B$5:$B$205,MATCH($A892,Variables!$A$5:$A$205,0))&amp;IF($C892="",""," | "&amp;INDEX(Mapping!$B$5:$B$26,MATCH($C892,Mapping!$A$5:$A$26,0))&amp;" | "&amp;INDEX(Mapping!$B$30:$B$46,MATCH($B892,Mapping!$A$30:$A$46,0)))</f>
        <v/>
      </c>
      <c r="I892" s="14">
        <f>INDEX(Variables!$C$5:$C$205,MATCH($A892,Variables!$A$5:$A$205,0))</f>
        <v/>
      </c>
      <c r="J892" s="14">
        <f>INDEX(Variables!$E$5:$E$205,MATCH($A892,Variables!$A$5:$A$205,0))</f>
        <v/>
      </c>
      <c r="K892" s="11">
        <f>LOWER(Settings!$C$4)&amp;".mit."&amp;$A892&amp;IF($C892="","","."&amp;$C892&amp;"."&amp;$B892)&amp;IF(INDEX(Variables!$D$5:$D$205,MATCH($A892,Variables!$A$5:$A$205,0))="","","."&amp;INDEX(Variables!$D$5:$D$205,MATCH($A892,Variables!$A$5:$A$205,0)))&amp;"."&amp;K$5</f>
        <v/>
      </c>
      <c r="L892" s="46">
        <f>L874*Settings!$C$13*(INDEX(L$318:L$329,$D892)+INDEX(L$305:L$316,$D892))</f>
        <v/>
      </c>
      <c r="M892" s="47">
        <f>M874*Settings!$C$13*(INDEX(M$318:M$329,$D892)+INDEX(M$305:M$316,$D892))</f>
        <v/>
      </c>
      <c r="N892" s="47">
        <f>N874*Settings!$C$13*(INDEX(N$318:N$329,$D892)+INDEX(N$305:N$316,$D892))</f>
        <v/>
      </c>
      <c r="O892" s="47">
        <f>O874*Settings!$C$13*(INDEX(O$318:O$329,$D892)+INDEX(O$305:O$316,$D892))</f>
        <v/>
      </c>
      <c r="P892" s="47">
        <f>P874*Settings!$C$13*(INDEX(P$318:P$329,$D892)+INDEX(P$305:P$316,$D892))</f>
        <v/>
      </c>
      <c r="Q892" s="47">
        <f>Q874*Settings!$C$13*(INDEX(Q$318:Q$329,$D892)+INDEX(Q$305:Q$316,$D892))</f>
        <v/>
      </c>
      <c r="R892" s="47">
        <f>R874*Settings!$C$13*(INDEX(R$318:R$329,$D892)+INDEX(R$305:R$316,$D892))</f>
        <v/>
      </c>
      <c r="S892" s="47">
        <f>S874*Settings!$C$13*(INDEX(S$318:S$329,$D892)+INDEX(S$305:S$316,$D892))</f>
        <v/>
      </c>
      <c r="T892" s="47">
        <f>T874*Settings!$C$13*(INDEX(T$318:T$329,$D892)+INDEX(T$305:T$316,$D892))</f>
        <v/>
      </c>
      <c r="U892" s="47">
        <f>U874*Settings!$C$13*(INDEX(U$318:U$329,$D892)+INDEX(U$305:U$316,$D892))</f>
        <v/>
      </c>
      <c r="V892" s="47">
        <f>V874*Settings!$C$13*(INDEX(V$318:V$329,$D892)+INDEX(V$305:V$316,$D892))</f>
        <v/>
      </c>
      <c r="W892" s="47">
        <f>W874*Settings!$C$13*(INDEX(W$318:W$329,$D892)+INDEX(W$305:W$316,$D892))</f>
        <v/>
      </c>
      <c r="X892" s="47">
        <f>X874*Settings!$C$13*(INDEX(X$318:X$329,$D892)+INDEX(X$305:X$316,$D892))</f>
        <v/>
      </c>
      <c r="Y892" s="47">
        <f>Y874*Settings!$C$13*(INDEX(Y$318:Y$329,$D892)+INDEX(Y$305:Y$316,$D892))</f>
        <v/>
      </c>
      <c r="Z892" s="47">
        <f>Z874*Settings!$C$13*(INDEX(Z$318:Z$329,$D892)+INDEX(Z$305:Z$316,$D892))</f>
        <v/>
      </c>
      <c r="AA892" s="47">
        <f>AA874*Settings!$C$13*(INDEX(AA$318:AA$329,$D892)+INDEX(AA$305:AA$316,$D892))</f>
        <v/>
      </c>
      <c r="AB892" s="47">
        <f>AB874*Settings!$C$13*(INDEX(AB$318:AB$329,$D892)+INDEX(AB$305:AB$316,$D892))</f>
        <v/>
      </c>
      <c r="AC892" s="47">
        <f>AC874*Settings!$C$13*(INDEX(AC$318:AC$329,$D892)+INDEX(AC$305:AC$316,$D892))</f>
        <v/>
      </c>
      <c r="AD892" s="58">
        <f>REVENUE(AD874,Settings!$C$13,INDEX(AD$318:AD$329,$D892)+INDEX(AD$305:AD$316,$D892))</f>
        <v/>
      </c>
      <c r="AF892" s="11">
        <f>LOWER(Settings!$C$4)&amp;".mit."&amp;$A892&amp;IF($C892="","","."&amp;$C892&amp;"."&amp;$B892)&amp;IF(INDEX(Variables!$D$5:$D$205,MATCH($A892,Variables!$A$5:$A$205,0))="","","."&amp;INDEX(Variables!$D$5:$D$205,MATCH($A892,Variables!$A$5:$A$205,0)))&amp;"."&amp;AF$5</f>
        <v/>
      </c>
      <c r="AG892" s="46">
        <f>AG874*Settings!$C$13*(INDEX(AG$318:AG$329,$D892)+INDEX(AG$305:AG$316,$D892))</f>
        <v/>
      </c>
      <c r="AH892" s="47">
        <f>AH874*Settings!$C$13*(INDEX(AH$318:AH$329,$D892)+INDEX(AH$305:AH$316,$D892))</f>
        <v/>
      </c>
      <c r="AI892" s="47">
        <f>AI874*Settings!$C$13*(INDEX(AI$318:AI$329,$D892)+INDEX(AI$305:AI$316,$D892))</f>
        <v/>
      </c>
      <c r="AJ892" s="47">
        <f>AJ874*Settings!$C$13*(INDEX(AJ$318:AJ$329,$D892)+INDEX(AJ$305:AJ$316,$D892))</f>
        <v/>
      </c>
      <c r="AK892" s="47">
        <f>AK874*Settings!$C$13*(INDEX(AK$318:AK$329,$D892)+INDEX(AK$305:AK$316,$D892))</f>
        <v/>
      </c>
      <c r="AL892" s="47">
        <f>AL874*Settings!$C$13*(INDEX(AL$318:AL$329,$D892)+INDEX(AL$305:AL$316,$D892))</f>
        <v/>
      </c>
      <c r="AM892" s="47">
        <f>AM874*Settings!$C$13*(INDEX(AM$318:AM$329,$D892)+INDEX(AM$305:AM$316,$D892))</f>
        <v/>
      </c>
      <c r="AN892" s="47">
        <f>AN874*Settings!$C$13*(INDEX(AN$318:AN$329,$D892)+INDEX(AN$305:AN$316,$D892))</f>
        <v/>
      </c>
      <c r="AO892" s="47">
        <f>AO874*Settings!$C$13*(INDEX(AO$318:AO$329,$D892)+INDEX(AO$305:AO$316,$D892))</f>
        <v/>
      </c>
      <c r="AP892" s="47">
        <f>AP874*Settings!$C$13*(INDEX(AP$318:AP$329,$D892)+INDEX(AP$305:AP$316,$D892))</f>
        <v/>
      </c>
      <c r="AQ892" s="47">
        <f>AQ874*Settings!$C$13*(INDEX(AQ$318:AQ$329,$D892)+INDEX(AQ$305:AQ$316,$D892))</f>
        <v/>
      </c>
      <c r="AR892" s="47">
        <f>AR874*Settings!$C$13*(INDEX(AR$318:AR$329,$D892)+INDEX(AR$305:AR$316,$D892))</f>
        <v/>
      </c>
      <c r="AS892" s="47">
        <f>AS874*Settings!$C$13*(INDEX(AS$318:AS$329,$D892)+INDEX(AS$305:AS$316,$D892))</f>
        <v/>
      </c>
      <c r="AT892" s="47">
        <f>AT874*Settings!$C$13*(INDEX(AT$318:AT$329,$D892)+INDEX(AT$305:AT$316,$D892))</f>
        <v/>
      </c>
      <c r="AU892" s="47">
        <f>AU874*Settings!$C$13*(INDEX(AU$318:AU$329,$D892)+INDEX(AU$305:AU$316,$D892))</f>
        <v/>
      </c>
      <c r="AV892" s="47">
        <f>AV874*Settings!$C$13*(INDEX(AV$318:AV$329,$D892)+INDEX(AV$305:AV$316,$D892))</f>
        <v/>
      </c>
      <c r="AW892" s="47">
        <f>AW874*Settings!$C$13*(INDEX(AW$318:AW$329,$D892)+INDEX(AW$305:AW$316,$D892))</f>
        <v/>
      </c>
      <c r="AX892" s="47">
        <f>AX874*Settings!$C$13*(INDEX(AX$318:AX$329,$D892)+INDEX(AX$305:AX$316,$D892))</f>
        <v/>
      </c>
      <c r="AY892" s="58">
        <f>REVENUE(AY874,Settings!$C$13,INDEX(AY$318:AY$329,$D892)+INDEX(AY$305:AY$316,$D892))</f>
        <v/>
      </c>
    </row>
    <row r="893" hidden="1" outlineLevel="2">
      <c r="A893" s="14" t="inlineStr">
        <is>
          <t>rtx</t>
        </is>
      </c>
      <c r="B893" s="14" t="inlineStr">
        <is>
          <t>die</t>
        </is>
      </c>
      <c r="C893" s="14" t="inlineStr">
        <is>
          <t>nav</t>
        </is>
      </c>
      <c r="D893" s="37">
        <f>INDEX(Inputs!$R$5:$R$132,MATCH($B893&amp;"|"&amp;$C893,Inputs!$A$5:$A$132,0))</f>
        <v/>
      </c>
      <c r="E893" s="36" t="n"/>
      <c r="F893" s="36" t="n"/>
      <c r="G893" s="36" t="n"/>
      <c r="H893" s="14">
        <f>INDEX(Variables!$B$5:$B$205,MATCH($A893,Variables!$A$5:$A$205,0))&amp;IF($C893="",""," | "&amp;INDEX(Mapping!$B$5:$B$26,MATCH($C893,Mapping!$A$5:$A$26,0))&amp;" | "&amp;INDEX(Mapping!$B$30:$B$46,MATCH($B893,Mapping!$A$30:$A$46,0)))</f>
        <v/>
      </c>
      <c r="I893" s="14">
        <f>INDEX(Variables!$C$5:$C$205,MATCH($A893,Variables!$A$5:$A$205,0))</f>
        <v/>
      </c>
      <c r="J893" s="14">
        <f>INDEX(Variables!$E$5:$E$205,MATCH($A893,Variables!$A$5:$A$205,0))</f>
        <v/>
      </c>
      <c r="K893" s="11">
        <f>LOWER(Settings!$C$4)&amp;".mit."&amp;$A893&amp;IF($C893="","","."&amp;$C893&amp;"."&amp;$B893)&amp;IF(INDEX(Variables!$D$5:$D$205,MATCH($A893,Variables!$A$5:$A$205,0))="","","."&amp;INDEX(Variables!$D$5:$D$205,MATCH($A893,Variables!$A$5:$A$205,0)))&amp;"."&amp;K$5</f>
        <v/>
      </c>
      <c r="L893" s="46">
        <f>L875*Settings!$C$13*(INDEX(L$318:L$329,$D893)+INDEX(L$305:L$316,$D893))</f>
        <v/>
      </c>
      <c r="M893" s="47">
        <f>M875*Settings!$C$13*(INDEX(M$318:M$329,$D893)+INDEX(M$305:M$316,$D893))</f>
        <v/>
      </c>
      <c r="N893" s="47">
        <f>N875*Settings!$C$13*(INDEX(N$318:N$329,$D893)+INDEX(N$305:N$316,$D893))</f>
        <v/>
      </c>
      <c r="O893" s="47">
        <f>O875*Settings!$C$13*(INDEX(O$318:O$329,$D893)+INDEX(O$305:O$316,$D893))</f>
        <v/>
      </c>
      <c r="P893" s="47">
        <f>P875*Settings!$C$13*(INDEX(P$318:P$329,$D893)+INDEX(P$305:P$316,$D893))</f>
        <v/>
      </c>
      <c r="Q893" s="47">
        <f>Q875*Settings!$C$13*(INDEX(Q$318:Q$329,$D893)+INDEX(Q$305:Q$316,$D893))</f>
        <v/>
      </c>
      <c r="R893" s="47">
        <f>R875*Settings!$C$13*(INDEX(R$318:R$329,$D893)+INDEX(R$305:R$316,$D893))</f>
        <v/>
      </c>
      <c r="S893" s="47">
        <f>S875*Settings!$C$13*(INDEX(S$318:S$329,$D893)+INDEX(S$305:S$316,$D893))</f>
        <v/>
      </c>
      <c r="T893" s="47">
        <f>T875*Settings!$C$13*(INDEX(T$318:T$329,$D893)+INDEX(T$305:T$316,$D893))</f>
        <v/>
      </c>
      <c r="U893" s="47">
        <f>U875*Settings!$C$13*(INDEX(U$318:U$329,$D893)+INDEX(U$305:U$316,$D893))</f>
        <v/>
      </c>
      <c r="V893" s="47">
        <f>V875*Settings!$C$13*(INDEX(V$318:V$329,$D893)+INDEX(V$305:V$316,$D893))</f>
        <v/>
      </c>
      <c r="W893" s="47">
        <f>W875*Settings!$C$13*(INDEX(W$318:W$329,$D893)+INDEX(W$305:W$316,$D893))</f>
        <v/>
      </c>
      <c r="X893" s="47">
        <f>X875*Settings!$C$13*(INDEX(X$318:X$329,$D893)+INDEX(X$305:X$316,$D893))</f>
        <v/>
      </c>
      <c r="Y893" s="47">
        <f>Y875*Settings!$C$13*(INDEX(Y$318:Y$329,$D893)+INDEX(Y$305:Y$316,$D893))</f>
        <v/>
      </c>
      <c r="Z893" s="47">
        <f>Z875*Settings!$C$13*(INDEX(Z$318:Z$329,$D893)+INDEX(Z$305:Z$316,$D893))</f>
        <v/>
      </c>
      <c r="AA893" s="47">
        <f>AA875*Settings!$C$13*(INDEX(AA$318:AA$329,$D893)+INDEX(AA$305:AA$316,$D893))</f>
        <v/>
      </c>
      <c r="AB893" s="47">
        <f>AB875*Settings!$C$13*(INDEX(AB$318:AB$329,$D893)+INDEX(AB$305:AB$316,$D893))</f>
        <v/>
      </c>
      <c r="AC893" s="47">
        <f>AC875*Settings!$C$13*(INDEX(AC$318:AC$329,$D893)+INDEX(AC$305:AC$316,$D893))</f>
        <v/>
      </c>
      <c r="AD893" s="58">
        <f>REVENUE(AD875,Settings!$C$13,INDEX(AD$318:AD$329,$D893)+INDEX(AD$305:AD$316,$D893))</f>
        <v/>
      </c>
      <c r="AF893" s="11">
        <f>LOWER(Settings!$C$4)&amp;".mit."&amp;$A893&amp;IF($C893="","","."&amp;$C893&amp;"."&amp;$B893)&amp;IF(INDEX(Variables!$D$5:$D$205,MATCH($A893,Variables!$A$5:$A$205,0))="","","."&amp;INDEX(Variables!$D$5:$D$205,MATCH($A893,Variables!$A$5:$A$205,0)))&amp;"."&amp;AF$5</f>
        <v/>
      </c>
      <c r="AG893" s="46">
        <f>AG875*Settings!$C$13*(INDEX(AG$318:AG$329,$D893)+INDEX(AG$305:AG$316,$D893))</f>
        <v/>
      </c>
      <c r="AH893" s="47">
        <f>AH875*Settings!$C$13*(INDEX(AH$318:AH$329,$D893)+INDEX(AH$305:AH$316,$D893))</f>
        <v/>
      </c>
      <c r="AI893" s="47">
        <f>AI875*Settings!$C$13*(INDEX(AI$318:AI$329,$D893)+INDEX(AI$305:AI$316,$D893))</f>
        <v/>
      </c>
      <c r="AJ893" s="47">
        <f>AJ875*Settings!$C$13*(INDEX(AJ$318:AJ$329,$D893)+INDEX(AJ$305:AJ$316,$D893))</f>
        <v/>
      </c>
      <c r="AK893" s="47">
        <f>AK875*Settings!$C$13*(INDEX(AK$318:AK$329,$D893)+INDEX(AK$305:AK$316,$D893))</f>
        <v/>
      </c>
      <c r="AL893" s="47">
        <f>AL875*Settings!$C$13*(INDEX(AL$318:AL$329,$D893)+INDEX(AL$305:AL$316,$D893))</f>
        <v/>
      </c>
      <c r="AM893" s="47">
        <f>AM875*Settings!$C$13*(INDEX(AM$318:AM$329,$D893)+INDEX(AM$305:AM$316,$D893))</f>
        <v/>
      </c>
      <c r="AN893" s="47">
        <f>AN875*Settings!$C$13*(INDEX(AN$318:AN$329,$D893)+INDEX(AN$305:AN$316,$D893))</f>
        <v/>
      </c>
      <c r="AO893" s="47">
        <f>AO875*Settings!$C$13*(INDEX(AO$318:AO$329,$D893)+INDEX(AO$305:AO$316,$D893))</f>
        <v/>
      </c>
      <c r="AP893" s="47">
        <f>AP875*Settings!$C$13*(INDEX(AP$318:AP$329,$D893)+INDEX(AP$305:AP$316,$D893))</f>
        <v/>
      </c>
      <c r="AQ893" s="47">
        <f>AQ875*Settings!$C$13*(INDEX(AQ$318:AQ$329,$D893)+INDEX(AQ$305:AQ$316,$D893))</f>
        <v/>
      </c>
      <c r="AR893" s="47">
        <f>AR875*Settings!$C$13*(INDEX(AR$318:AR$329,$D893)+INDEX(AR$305:AR$316,$D893))</f>
        <v/>
      </c>
      <c r="AS893" s="47">
        <f>AS875*Settings!$C$13*(INDEX(AS$318:AS$329,$D893)+INDEX(AS$305:AS$316,$D893))</f>
        <v/>
      </c>
      <c r="AT893" s="47">
        <f>AT875*Settings!$C$13*(INDEX(AT$318:AT$329,$D893)+INDEX(AT$305:AT$316,$D893))</f>
        <v/>
      </c>
      <c r="AU893" s="47">
        <f>AU875*Settings!$C$13*(INDEX(AU$318:AU$329,$D893)+INDEX(AU$305:AU$316,$D893))</f>
        <v/>
      </c>
      <c r="AV893" s="47">
        <f>AV875*Settings!$C$13*(INDEX(AV$318:AV$329,$D893)+INDEX(AV$305:AV$316,$D893))</f>
        <v/>
      </c>
      <c r="AW893" s="47">
        <f>AW875*Settings!$C$13*(INDEX(AW$318:AW$329,$D893)+INDEX(AW$305:AW$316,$D893))</f>
        <v/>
      </c>
      <c r="AX893" s="47">
        <f>AX875*Settings!$C$13*(INDEX(AX$318:AX$329,$D893)+INDEX(AX$305:AX$316,$D893))</f>
        <v/>
      </c>
      <c r="AY893" s="58">
        <f>REVENUE(AY875,Settings!$C$13,INDEX(AY$318:AY$329,$D893)+INDEX(AY$305:AY$316,$D893))</f>
        <v/>
      </c>
    </row>
    <row r="894" hidden="1" outlineLevel="2">
      <c r="A894" s="14" t="inlineStr">
        <is>
          <t>rtx</t>
        </is>
      </c>
      <c r="B894" s="14" t="inlineStr">
        <is>
          <t>lpg</t>
        </is>
      </c>
      <c r="C894" s="14" t="inlineStr">
        <is>
          <t>nav</t>
        </is>
      </c>
      <c r="D894" s="37">
        <f>INDEX(Inputs!$R$5:$R$132,MATCH($B894&amp;"|"&amp;$C894,Inputs!$A$5:$A$132,0))</f>
        <v/>
      </c>
      <c r="E894" s="36" t="n"/>
      <c r="F894" s="36" t="n"/>
      <c r="G894" s="36" t="n"/>
      <c r="H894" s="14">
        <f>INDEX(Variables!$B$5:$B$205,MATCH($A894,Variables!$A$5:$A$205,0))&amp;IF($C894="",""," | "&amp;INDEX(Mapping!$B$5:$B$26,MATCH($C894,Mapping!$A$5:$A$26,0))&amp;" | "&amp;INDEX(Mapping!$B$30:$B$46,MATCH($B894,Mapping!$A$30:$A$46,0)))</f>
        <v/>
      </c>
      <c r="I894" s="14">
        <f>INDEX(Variables!$C$5:$C$205,MATCH($A894,Variables!$A$5:$A$205,0))</f>
        <v/>
      </c>
      <c r="J894" s="14">
        <f>INDEX(Variables!$E$5:$E$205,MATCH($A894,Variables!$A$5:$A$205,0))</f>
        <v/>
      </c>
      <c r="K894" s="11">
        <f>LOWER(Settings!$C$4)&amp;".mit."&amp;$A894&amp;IF($C894="","","."&amp;$C894&amp;"."&amp;$B894)&amp;IF(INDEX(Variables!$D$5:$D$205,MATCH($A894,Variables!$A$5:$A$205,0))="","","."&amp;INDEX(Variables!$D$5:$D$205,MATCH($A894,Variables!$A$5:$A$205,0)))&amp;"."&amp;K$5</f>
        <v/>
      </c>
      <c r="L894" s="46">
        <f>L876*Settings!$C$13*(INDEX(L$318:L$329,$D894)+INDEX(L$305:L$316,$D894))</f>
        <v/>
      </c>
      <c r="M894" s="47">
        <f>M876*Settings!$C$13*(INDEX(M$318:M$329,$D894)+INDEX(M$305:M$316,$D894))</f>
        <v/>
      </c>
      <c r="N894" s="47">
        <f>N876*Settings!$C$13*(INDEX(N$318:N$329,$D894)+INDEX(N$305:N$316,$D894))</f>
        <v/>
      </c>
      <c r="O894" s="47">
        <f>O876*Settings!$C$13*(INDEX(O$318:O$329,$D894)+INDEX(O$305:O$316,$D894))</f>
        <v/>
      </c>
      <c r="P894" s="47">
        <f>P876*Settings!$C$13*(INDEX(P$318:P$329,$D894)+INDEX(P$305:P$316,$D894))</f>
        <v/>
      </c>
      <c r="Q894" s="47">
        <f>Q876*Settings!$C$13*(INDEX(Q$318:Q$329,$D894)+INDEX(Q$305:Q$316,$D894))</f>
        <v/>
      </c>
      <c r="R894" s="47">
        <f>R876*Settings!$C$13*(INDEX(R$318:R$329,$D894)+INDEX(R$305:R$316,$D894))</f>
        <v/>
      </c>
      <c r="S894" s="47">
        <f>S876*Settings!$C$13*(INDEX(S$318:S$329,$D894)+INDEX(S$305:S$316,$D894))</f>
        <v/>
      </c>
      <c r="T894" s="47">
        <f>T876*Settings!$C$13*(INDEX(T$318:T$329,$D894)+INDEX(T$305:T$316,$D894))</f>
        <v/>
      </c>
      <c r="U894" s="47">
        <f>U876*Settings!$C$13*(INDEX(U$318:U$329,$D894)+INDEX(U$305:U$316,$D894))</f>
        <v/>
      </c>
      <c r="V894" s="47">
        <f>V876*Settings!$C$13*(INDEX(V$318:V$329,$D894)+INDEX(V$305:V$316,$D894))</f>
        <v/>
      </c>
      <c r="W894" s="47">
        <f>W876*Settings!$C$13*(INDEX(W$318:W$329,$D894)+INDEX(W$305:W$316,$D894))</f>
        <v/>
      </c>
      <c r="X894" s="47">
        <f>X876*Settings!$C$13*(INDEX(X$318:X$329,$D894)+INDEX(X$305:X$316,$D894))</f>
        <v/>
      </c>
      <c r="Y894" s="47">
        <f>Y876*Settings!$C$13*(INDEX(Y$318:Y$329,$D894)+INDEX(Y$305:Y$316,$D894))</f>
        <v/>
      </c>
      <c r="Z894" s="47">
        <f>Z876*Settings!$C$13*(INDEX(Z$318:Z$329,$D894)+INDEX(Z$305:Z$316,$D894))</f>
        <v/>
      </c>
      <c r="AA894" s="47">
        <f>AA876*Settings!$C$13*(INDEX(AA$318:AA$329,$D894)+INDEX(AA$305:AA$316,$D894))</f>
        <v/>
      </c>
      <c r="AB894" s="47">
        <f>AB876*Settings!$C$13*(INDEX(AB$318:AB$329,$D894)+INDEX(AB$305:AB$316,$D894))</f>
        <v/>
      </c>
      <c r="AC894" s="47">
        <f>AC876*Settings!$C$13*(INDEX(AC$318:AC$329,$D894)+INDEX(AC$305:AC$316,$D894))</f>
        <v/>
      </c>
      <c r="AD894" s="58">
        <f>REVENUE(AD876,Settings!$C$13,INDEX(AD$318:AD$329,$D894)+INDEX(AD$305:AD$316,$D894))</f>
        <v/>
      </c>
      <c r="AF894" s="11">
        <f>LOWER(Settings!$C$4)&amp;".mit."&amp;$A894&amp;IF($C894="","","."&amp;$C894&amp;"."&amp;$B894)&amp;IF(INDEX(Variables!$D$5:$D$205,MATCH($A894,Variables!$A$5:$A$205,0))="","","."&amp;INDEX(Variables!$D$5:$D$205,MATCH($A894,Variables!$A$5:$A$205,0)))&amp;"."&amp;AF$5</f>
        <v/>
      </c>
      <c r="AG894" s="46">
        <f>AG876*Settings!$C$13*(INDEX(AG$318:AG$329,$D894)+INDEX(AG$305:AG$316,$D894))</f>
        <v/>
      </c>
      <c r="AH894" s="47">
        <f>AH876*Settings!$C$13*(INDEX(AH$318:AH$329,$D894)+INDEX(AH$305:AH$316,$D894))</f>
        <v/>
      </c>
      <c r="AI894" s="47">
        <f>AI876*Settings!$C$13*(INDEX(AI$318:AI$329,$D894)+INDEX(AI$305:AI$316,$D894))</f>
        <v/>
      </c>
      <c r="AJ894" s="47">
        <f>AJ876*Settings!$C$13*(INDEX(AJ$318:AJ$329,$D894)+INDEX(AJ$305:AJ$316,$D894))</f>
        <v/>
      </c>
      <c r="AK894" s="47">
        <f>AK876*Settings!$C$13*(INDEX(AK$318:AK$329,$D894)+INDEX(AK$305:AK$316,$D894))</f>
        <v/>
      </c>
      <c r="AL894" s="47">
        <f>AL876*Settings!$C$13*(INDEX(AL$318:AL$329,$D894)+INDEX(AL$305:AL$316,$D894))</f>
        <v/>
      </c>
      <c r="AM894" s="47">
        <f>AM876*Settings!$C$13*(INDEX(AM$318:AM$329,$D894)+INDEX(AM$305:AM$316,$D894))</f>
        <v/>
      </c>
      <c r="AN894" s="47">
        <f>AN876*Settings!$C$13*(INDEX(AN$318:AN$329,$D894)+INDEX(AN$305:AN$316,$D894))</f>
        <v/>
      </c>
      <c r="AO894" s="47">
        <f>AO876*Settings!$C$13*(INDEX(AO$318:AO$329,$D894)+INDEX(AO$305:AO$316,$D894))</f>
        <v/>
      </c>
      <c r="AP894" s="47">
        <f>AP876*Settings!$C$13*(INDEX(AP$318:AP$329,$D894)+INDEX(AP$305:AP$316,$D894))</f>
        <v/>
      </c>
      <c r="AQ894" s="47">
        <f>AQ876*Settings!$C$13*(INDEX(AQ$318:AQ$329,$D894)+INDEX(AQ$305:AQ$316,$D894))</f>
        <v/>
      </c>
      <c r="AR894" s="47">
        <f>AR876*Settings!$C$13*(INDEX(AR$318:AR$329,$D894)+INDEX(AR$305:AR$316,$D894))</f>
        <v/>
      </c>
      <c r="AS894" s="47">
        <f>AS876*Settings!$C$13*(INDEX(AS$318:AS$329,$D894)+INDEX(AS$305:AS$316,$D894))</f>
        <v/>
      </c>
      <c r="AT894" s="47">
        <f>AT876*Settings!$C$13*(INDEX(AT$318:AT$329,$D894)+INDEX(AT$305:AT$316,$D894))</f>
        <v/>
      </c>
      <c r="AU894" s="47">
        <f>AU876*Settings!$C$13*(INDEX(AU$318:AU$329,$D894)+INDEX(AU$305:AU$316,$D894))</f>
        <v/>
      </c>
      <c r="AV894" s="47">
        <f>AV876*Settings!$C$13*(INDEX(AV$318:AV$329,$D894)+INDEX(AV$305:AV$316,$D894))</f>
        <v/>
      </c>
      <c r="AW894" s="47">
        <f>AW876*Settings!$C$13*(INDEX(AW$318:AW$329,$D894)+INDEX(AW$305:AW$316,$D894))</f>
        <v/>
      </c>
      <c r="AX894" s="47">
        <f>AX876*Settings!$C$13*(INDEX(AX$318:AX$329,$D894)+INDEX(AX$305:AX$316,$D894))</f>
        <v/>
      </c>
      <c r="AY894" s="58">
        <f>REVENUE(AY876,Settings!$C$13,INDEX(AY$318:AY$329,$D894)+INDEX(AY$305:AY$316,$D894))</f>
        <v/>
      </c>
    </row>
    <row r="895" hidden="1" outlineLevel="2">
      <c r="A895" s="14" t="inlineStr">
        <is>
          <t>rtx</t>
        </is>
      </c>
      <c r="B895" s="14" t="inlineStr">
        <is>
          <t>ker</t>
        </is>
      </c>
      <c r="C895" s="14" t="inlineStr">
        <is>
          <t>nav</t>
        </is>
      </c>
      <c r="D895" s="37">
        <f>INDEX(Inputs!$R$5:$R$132,MATCH($B895&amp;"|"&amp;$C895,Inputs!$A$5:$A$132,0))</f>
        <v/>
      </c>
      <c r="E895" s="36" t="n"/>
      <c r="F895" s="36" t="n"/>
      <c r="G895" s="36" t="n"/>
      <c r="H895" s="14">
        <f>INDEX(Variables!$B$5:$B$205,MATCH($A895,Variables!$A$5:$A$205,0))&amp;IF($C895="",""," | "&amp;INDEX(Mapping!$B$5:$B$26,MATCH($C895,Mapping!$A$5:$A$26,0))&amp;" | "&amp;INDEX(Mapping!$B$30:$B$46,MATCH($B895,Mapping!$A$30:$A$46,0)))</f>
        <v/>
      </c>
      <c r="I895" s="14">
        <f>INDEX(Variables!$C$5:$C$205,MATCH($A895,Variables!$A$5:$A$205,0))</f>
        <v/>
      </c>
      <c r="J895" s="14">
        <f>INDEX(Variables!$E$5:$E$205,MATCH($A895,Variables!$A$5:$A$205,0))</f>
        <v/>
      </c>
      <c r="K895" s="11">
        <f>LOWER(Settings!$C$4)&amp;".mit."&amp;$A895&amp;IF($C895="","","."&amp;$C895&amp;"."&amp;$B895)&amp;IF(INDEX(Variables!$D$5:$D$205,MATCH($A895,Variables!$A$5:$A$205,0))="","","."&amp;INDEX(Variables!$D$5:$D$205,MATCH($A895,Variables!$A$5:$A$205,0)))&amp;"."&amp;K$5</f>
        <v/>
      </c>
      <c r="L895" s="46">
        <f>L877*Settings!$C$13*(INDEX(L$318:L$329,$D895)+INDEX(L$305:L$316,$D895))</f>
        <v/>
      </c>
      <c r="M895" s="47">
        <f>M877*Settings!$C$13*(INDEX(M$318:M$329,$D895)+INDEX(M$305:M$316,$D895))</f>
        <v/>
      </c>
      <c r="N895" s="47">
        <f>N877*Settings!$C$13*(INDEX(N$318:N$329,$D895)+INDEX(N$305:N$316,$D895))</f>
        <v/>
      </c>
      <c r="O895" s="47">
        <f>O877*Settings!$C$13*(INDEX(O$318:O$329,$D895)+INDEX(O$305:O$316,$D895))</f>
        <v/>
      </c>
      <c r="P895" s="47">
        <f>P877*Settings!$C$13*(INDEX(P$318:P$329,$D895)+INDEX(P$305:P$316,$D895))</f>
        <v/>
      </c>
      <c r="Q895" s="47">
        <f>Q877*Settings!$C$13*(INDEX(Q$318:Q$329,$D895)+INDEX(Q$305:Q$316,$D895))</f>
        <v/>
      </c>
      <c r="R895" s="47">
        <f>R877*Settings!$C$13*(INDEX(R$318:R$329,$D895)+INDEX(R$305:R$316,$D895))</f>
        <v/>
      </c>
      <c r="S895" s="47">
        <f>S877*Settings!$C$13*(INDEX(S$318:S$329,$D895)+INDEX(S$305:S$316,$D895))</f>
        <v/>
      </c>
      <c r="T895" s="47">
        <f>T877*Settings!$C$13*(INDEX(T$318:T$329,$D895)+INDEX(T$305:T$316,$D895))</f>
        <v/>
      </c>
      <c r="U895" s="47">
        <f>U877*Settings!$C$13*(INDEX(U$318:U$329,$D895)+INDEX(U$305:U$316,$D895))</f>
        <v/>
      </c>
      <c r="V895" s="47">
        <f>V877*Settings!$C$13*(INDEX(V$318:V$329,$D895)+INDEX(V$305:V$316,$D895))</f>
        <v/>
      </c>
      <c r="W895" s="47">
        <f>W877*Settings!$C$13*(INDEX(W$318:W$329,$D895)+INDEX(W$305:W$316,$D895))</f>
        <v/>
      </c>
      <c r="X895" s="47">
        <f>X877*Settings!$C$13*(INDEX(X$318:X$329,$D895)+INDEX(X$305:X$316,$D895))</f>
        <v/>
      </c>
      <c r="Y895" s="47">
        <f>Y877*Settings!$C$13*(INDEX(Y$318:Y$329,$D895)+INDEX(Y$305:Y$316,$D895))</f>
        <v/>
      </c>
      <c r="Z895" s="47">
        <f>Z877*Settings!$C$13*(INDEX(Z$318:Z$329,$D895)+INDEX(Z$305:Z$316,$D895))</f>
        <v/>
      </c>
      <c r="AA895" s="47">
        <f>AA877*Settings!$C$13*(INDEX(AA$318:AA$329,$D895)+INDEX(AA$305:AA$316,$D895))</f>
        <v/>
      </c>
      <c r="AB895" s="47">
        <f>AB877*Settings!$C$13*(INDEX(AB$318:AB$329,$D895)+INDEX(AB$305:AB$316,$D895))</f>
        <v/>
      </c>
      <c r="AC895" s="47">
        <f>AC877*Settings!$C$13*(INDEX(AC$318:AC$329,$D895)+INDEX(AC$305:AC$316,$D895))</f>
        <v/>
      </c>
      <c r="AD895" s="58">
        <f>REVENUE(AD877,Settings!$C$13,INDEX(AD$318:AD$329,$D895)+INDEX(AD$305:AD$316,$D895))</f>
        <v/>
      </c>
      <c r="AF895" s="11">
        <f>LOWER(Settings!$C$4)&amp;".mit."&amp;$A895&amp;IF($C895="","","."&amp;$C895&amp;"."&amp;$B895)&amp;IF(INDEX(Variables!$D$5:$D$205,MATCH($A895,Variables!$A$5:$A$205,0))="","","."&amp;INDEX(Variables!$D$5:$D$205,MATCH($A895,Variables!$A$5:$A$205,0)))&amp;"."&amp;AF$5</f>
        <v/>
      </c>
      <c r="AG895" s="46">
        <f>AG877*Settings!$C$13*(INDEX(AG$318:AG$329,$D895)+INDEX(AG$305:AG$316,$D895))</f>
        <v/>
      </c>
      <c r="AH895" s="47">
        <f>AH877*Settings!$C$13*(INDEX(AH$318:AH$329,$D895)+INDEX(AH$305:AH$316,$D895))</f>
        <v/>
      </c>
      <c r="AI895" s="47">
        <f>AI877*Settings!$C$13*(INDEX(AI$318:AI$329,$D895)+INDEX(AI$305:AI$316,$D895))</f>
        <v/>
      </c>
      <c r="AJ895" s="47">
        <f>AJ877*Settings!$C$13*(INDEX(AJ$318:AJ$329,$D895)+INDEX(AJ$305:AJ$316,$D895))</f>
        <v/>
      </c>
      <c r="AK895" s="47">
        <f>AK877*Settings!$C$13*(INDEX(AK$318:AK$329,$D895)+INDEX(AK$305:AK$316,$D895))</f>
        <v/>
      </c>
      <c r="AL895" s="47">
        <f>AL877*Settings!$C$13*(INDEX(AL$318:AL$329,$D895)+INDEX(AL$305:AL$316,$D895))</f>
        <v/>
      </c>
      <c r="AM895" s="47">
        <f>AM877*Settings!$C$13*(INDEX(AM$318:AM$329,$D895)+INDEX(AM$305:AM$316,$D895))</f>
        <v/>
      </c>
      <c r="AN895" s="47">
        <f>AN877*Settings!$C$13*(INDEX(AN$318:AN$329,$D895)+INDEX(AN$305:AN$316,$D895))</f>
        <v/>
      </c>
      <c r="AO895" s="47">
        <f>AO877*Settings!$C$13*(INDEX(AO$318:AO$329,$D895)+INDEX(AO$305:AO$316,$D895))</f>
        <v/>
      </c>
      <c r="AP895" s="47">
        <f>AP877*Settings!$C$13*(INDEX(AP$318:AP$329,$D895)+INDEX(AP$305:AP$316,$D895))</f>
        <v/>
      </c>
      <c r="AQ895" s="47">
        <f>AQ877*Settings!$C$13*(INDEX(AQ$318:AQ$329,$D895)+INDEX(AQ$305:AQ$316,$D895))</f>
        <v/>
      </c>
      <c r="AR895" s="47">
        <f>AR877*Settings!$C$13*(INDEX(AR$318:AR$329,$D895)+INDEX(AR$305:AR$316,$D895))</f>
        <v/>
      </c>
      <c r="AS895" s="47">
        <f>AS877*Settings!$C$13*(INDEX(AS$318:AS$329,$D895)+INDEX(AS$305:AS$316,$D895))</f>
        <v/>
      </c>
      <c r="AT895" s="47">
        <f>AT877*Settings!$C$13*(INDEX(AT$318:AT$329,$D895)+INDEX(AT$305:AT$316,$D895))</f>
        <v/>
      </c>
      <c r="AU895" s="47">
        <f>AU877*Settings!$C$13*(INDEX(AU$318:AU$329,$D895)+INDEX(AU$305:AU$316,$D895))</f>
        <v/>
      </c>
      <c r="AV895" s="47">
        <f>AV877*Settings!$C$13*(INDEX(AV$318:AV$329,$D895)+INDEX(AV$305:AV$316,$D895))</f>
        <v/>
      </c>
      <c r="AW895" s="47">
        <f>AW877*Settings!$C$13*(INDEX(AW$318:AW$329,$D895)+INDEX(AW$305:AW$316,$D895))</f>
        <v/>
      </c>
      <c r="AX895" s="47">
        <f>AX877*Settings!$C$13*(INDEX(AX$318:AX$329,$D895)+INDEX(AX$305:AX$316,$D895))</f>
        <v/>
      </c>
      <c r="AY895" s="58">
        <f>REVENUE(AY877,Settings!$C$13,INDEX(AY$318:AY$329,$D895)+INDEX(AY$305:AY$316,$D895))</f>
        <v/>
      </c>
    </row>
    <row r="896" hidden="1" outlineLevel="2">
      <c r="A896" s="14" t="inlineStr">
        <is>
          <t>rtx</t>
        </is>
      </c>
      <c r="B896" s="14" t="inlineStr">
        <is>
          <t>oop</t>
        </is>
      </c>
      <c r="C896" s="14" t="inlineStr">
        <is>
          <t>nav</t>
        </is>
      </c>
      <c r="D896" s="37">
        <f>INDEX(Inputs!$R$5:$R$132,MATCH($B896&amp;"|"&amp;$C896,Inputs!$A$5:$A$132,0))</f>
        <v/>
      </c>
      <c r="E896" s="36" t="n"/>
      <c r="F896" s="36" t="n"/>
      <c r="G896" s="36" t="n"/>
      <c r="H896" s="14">
        <f>INDEX(Variables!$B$5:$B$205,MATCH($A896,Variables!$A$5:$A$205,0))&amp;IF($C896="",""," | "&amp;INDEX(Mapping!$B$5:$B$26,MATCH($C896,Mapping!$A$5:$A$26,0))&amp;" | "&amp;INDEX(Mapping!$B$30:$B$46,MATCH($B896,Mapping!$A$30:$A$46,0)))</f>
        <v/>
      </c>
      <c r="I896" s="14">
        <f>INDEX(Variables!$C$5:$C$205,MATCH($A896,Variables!$A$5:$A$205,0))</f>
        <v/>
      </c>
      <c r="J896" s="14">
        <f>INDEX(Variables!$E$5:$E$205,MATCH($A896,Variables!$A$5:$A$205,0))</f>
        <v/>
      </c>
      <c r="K896" s="11">
        <f>LOWER(Settings!$C$4)&amp;".mit."&amp;$A896&amp;IF($C896="","","."&amp;$C896&amp;"."&amp;$B896)&amp;IF(INDEX(Variables!$D$5:$D$205,MATCH($A896,Variables!$A$5:$A$205,0))="","","."&amp;INDEX(Variables!$D$5:$D$205,MATCH($A896,Variables!$A$5:$A$205,0)))&amp;"."&amp;K$5</f>
        <v/>
      </c>
      <c r="L896" s="46">
        <f>L878*Settings!$C$13*(INDEX(L$318:L$329,$D896)+INDEX(L$305:L$316,$D896))</f>
        <v/>
      </c>
      <c r="M896" s="47">
        <f>M878*Settings!$C$13*(INDEX(M$318:M$329,$D896)+INDEX(M$305:M$316,$D896))</f>
        <v/>
      </c>
      <c r="N896" s="47">
        <f>N878*Settings!$C$13*(INDEX(N$318:N$329,$D896)+INDEX(N$305:N$316,$D896))</f>
        <v/>
      </c>
      <c r="O896" s="47">
        <f>O878*Settings!$C$13*(INDEX(O$318:O$329,$D896)+INDEX(O$305:O$316,$D896))</f>
        <v/>
      </c>
      <c r="P896" s="47">
        <f>P878*Settings!$C$13*(INDEX(P$318:P$329,$D896)+INDEX(P$305:P$316,$D896))</f>
        <v/>
      </c>
      <c r="Q896" s="47">
        <f>Q878*Settings!$C$13*(INDEX(Q$318:Q$329,$D896)+INDEX(Q$305:Q$316,$D896))</f>
        <v/>
      </c>
      <c r="R896" s="47">
        <f>R878*Settings!$C$13*(INDEX(R$318:R$329,$D896)+INDEX(R$305:R$316,$D896))</f>
        <v/>
      </c>
      <c r="S896" s="47">
        <f>S878*Settings!$C$13*(INDEX(S$318:S$329,$D896)+INDEX(S$305:S$316,$D896))</f>
        <v/>
      </c>
      <c r="T896" s="47">
        <f>T878*Settings!$C$13*(INDEX(T$318:T$329,$D896)+INDEX(T$305:T$316,$D896))</f>
        <v/>
      </c>
      <c r="U896" s="47">
        <f>U878*Settings!$C$13*(INDEX(U$318:U$329,$D896)+INDEX(U$305:U$316,$D896))</f>
        <v/>
      </c>
      <c r="V896" s="47">
        <f>V878*Settings!$C$13*(INDEX(V$318:V$329,$D896)+INDEX(V$305:V$316,$D896))</f>
        <v/>
      </c>
      <c r="W896" s="47">
        <f>W878*Settings!$C$13*(INDEX(W$318:W$329,$D896)+INDEX(W$305:W$316,$D896))</f>
        <v/>
      </c>
      <c r="X896" s="47">
        <f>X878*Settings!$C$13*(INDEX(X$318:X$329,$D896)+INDEX(X$305:X$316,$D896))</f>
        <v/>
      </c>
      <c r="Y896" s="47">
        <f>Y878*Settings!$C$13*(INDEX(Y$318:Y$329,$D896)+INDEX(Y$305:Y$316,$D896))</f>
        <v/>
      </c>
      <c r="Z896" s="47">
        <f>Z878*Settings!$C$13*(INDEX(Z$318:Z$329,$D896)+INDEX(Z$305:Z$316,$D896))</f>
        <v/>
      </c>
      <c r="AA896" s="47">
        <f>AA878*Settings!$C$13*(INDEX(AA$318:AA$329,$D896)+INDEX(AA$305:AA$316,$D896))</f>
        <v/>
      </c>
      <c r="AB896" s="47">
        <f>AB878*Settings!$C$13*(INDEX(AB$318:AB$329,$D896)+INDEX(AB$305:AB$316,$D896))</f>
        <v/>
      </c>
      <c r="AC896" s="47">
        <f>AC878*Settings!$C$13*(INDEX(AC$318:AC$329,$D896)+INDEX(AC$305:AC$316,$D896))</f>
        <v/>
      </c>
      <c r="AD896" s="58">
        <f>REVENUE(AD878,Settings!$C$13,INDEX(AD$318:AD$329,$D896)+INDEX(AD$305:AD$316,$D896))</f>
        <v/>
      </c>
      <c r="AF896" s="11">
        <f>LOWER(Settings!$C$4)&amp;".mit."&amp;$A896&amp;IF($C896="","","."&amp;$C896&amp;"."&amp;$B896)&amp;IF(INDEX(Variables!$D$5:$D$205,MATCH($A896,Variables!$A$5:$A$205,0))="","","."&amp;INDEX(Variables!$D$5:$D$205,MATCH($A896,Variables!$A$5:$A$205,0)))&amp;"."&amp;AF$5</f>
        <v/>
      </c>
      <c r="AG896" s="46">
        <f>AG878*Settings!$C$13*(INDEX(AG$318:AG$329,$D896)+INDEX(AG$305:AG$316,$D896))</f>
        <v/>
      </c>
      <c r="AH896" s="47">
        <f>AH878*Settings!$C$13*(INDEX(AH$318:AH$329,$D896)+INDEX(AH$305:AH$316,$D896))</f>
        <v/>
      </c>
      <c r="AI896" s="47">
        <f>AI878*Settings!$C$13*(INDEX(AI$318:AI$329,$D896)+INDEX(AI$305:AI$316,$D896))</f>
        <v/>
      </c>
      <c r="AJ896" s="47">
        <f>AJ878*Settings!$C$13*(INDEX(AJ$318:AJ$329,$D896)+INDEX(AJ$305:AJ$316,$D896))</f>
        <v/>
      </c>
      <c r="AK896" s="47">
        <f>AK878*Settings!$C$13*(INDEX(AK$318:AK$329,$D896)+INDEX(AK$305:AK$316,$D896))</f>
        <v/>
      </c>
      <c r="AL896" s="47">
        <f>AL878*Settings!$C$13*(INDEX(AL$318:AL$329,$D896)+INDEX(AL$305:AL$316,$D896))</f>
        <v/>
      </c>
      <c r="AM896" s="47">
        <f>AM878*Settings!$C$13*(INDEX(AM$318:AM$329,$D896)+INDEX(AM$305:AM$316,$D896))</f>
        <v/>
      </c>
      <c r="AN896" s="47">
        <f>AN878*Settings!$C$13*(INDEX(AN$318:AN$329,$D896)+INDEX(AN$305:AN$316,$D896))</f>
        <v/>
      </c>
      <c r="AO896" s="47">
        <f>AO878*Settings!$C$13*(INDEX(AO$318:AO$329,$D896)+INDEX(AO$305:AO$316,$D896))</f>
        <v/>
      </c>
      <c r="AP896" s="47">
        <f>AP878*Settings!$C$13*(INDEX(AP$318:AP$329,$D896)+INDEX(AP$305:AP$316,$D896))</f>
        <v/>
      </c>
      <c r="AQ896" s="47">
        <f>AQ878*Settings!$C$13*(INDEX(AQ$318:AQ$329,$D896)+INDEX(AQ$305:AQ$316,$D896))</f>
        <v/>
      </c>
      <c r="AR896" s="47">
        <f>AR878*Settings!$C$13*(INDEX(AR$318:AR$329,$D896)+INDEX(AR$305:AR$316,$D896))</f>
        <v/>
      </c>
      <c r="AS896" s="47">
        <f>AS878*Settings!$C$13*(INDEX(AS$318:AS$329,$D896)+INDEX(AS$305:AS$316,$D896))</f>
        <v/>
      </c>
      <c r="AT896" s="47">
        <f>AT878*Settings!$C$13*(INDEX(AT$318:AT$329,$D896)+INDEX(AT$305:AT$316,$D896))</f>
        <v/>
      </c>
      <c r="AU896" s="47">
        <f>AU878*Settings!$C$13*(INDEX(AU$318:AU$329,$D896)+INDEX(AU$305:AU$316,$D896))</f>
        <v/>
      </c>
      <c r="AV896" s="47">
        <f>AV878*Settings!$C$13*(INDEX(AV$318:AV$329,$D896)+INDEX(AV$305:AV$316,$D896))</f>
        <v/>
      </c>
      <c r="AW896" s="47">
        <f>AW878*Settings!$C$13*(INDEX(AW$318:AW$329,$D896)+INDEX(AW$305:AW$316,$D896))</f>
        <v/>
      </c>
      <c r="AX896" s="47">
        <f>AX878*Settings!$C$13*(INDEX(AX$318:AX$329,$D896)+INDEX(AX$305:AX$316,$D896))</f>
        <v/>
      </c>
      <c r="AY896" s="58">
        <f>REVENUE(AY878,Settings!$C$13,INDEX(AY$318:AY$329,$D896)+INDEX(AY$305:AY$316,$D896))</f>
        <v/>
      </c>
    </row>
    <row r="897" hidden="1" outlineLevel="2">
      <c r="A897" s="14" t="inlineStr">
        <is>
          <t>rtx</t>
        </is>
      </c>
      <c r="B897" s="14" t="inlineStr">
        <is>
          <t>bio</t>
        </is>
      </c>
      <c r="C897" s="14" t="inlineStr">
        <is>
          <t>nav</t>
        </is>
      </c>
      <c r="D897" s="37">
        <f>INDEX(Inputs!$R$5:$R$132,MATCH($B897&amp;"|"&amp;$C897,Inputs!$A$5:$A$132,0))</f>
        <v/>
      </c>
      <c r="E897" s="36" t="n"/>
      <c r="F897" s="36" t="n"/>
      <c r="G897" s="36" t="n"/>
      <c r="H897" s="14">
        <f>INDEX(Variables!$B$5:$B$205,MATCH($A897,Variables!$A$5:$A$205,0))&amp;IF($C897="",""," | "&amp;INDEX(Mapping!$B$5:$B$26,MATCH($C897,Mapping!$A$5:$A$26,0))&amp;" | "&amp;INDEX(Mapping!$B$30:$B$46,MATCH($B897,Mapping!$A$30:$A$46,0)))</f>
        <v/>
      </c>
      <c r="I897" s="14">
        <f>INDEX(Variables!$C$5:$C$205,MATCH($A897,Variables!$A$5:$A$205,0))</f>
        <v/>
      </c>
      <c r="J897" s="14">
        <f>INDEX(Variables!$E$5:$E$205,MATCH($A897,Variables!$A$5:$A$205,0))</f>
        <v/>
      </c>
      <c r="K897" s="11">
        <f>LOWER(Settings!$C$4)&amp;".mit."&amp;$A897&amp;IF($C897="","","."&amp;$C897&amp;"."&amp;$B897)&amp;IF(INDEX(Variables!$D$5:$D$205,MATCH($A897,Variables!$A$5:$A$205,0))="","","."&amp;INDEX(Variables!$D$5:$D$205,MATCH($A897,Variables!$A$5:$A$205,0)))&amp;"."&amp;K$5</f>
        <v/>
      </c>
      <c r="L897" s="46">
        <f>L879*Settings!$C$13*(INDEX(L$318:L$329,$D897)+INDEX(L$305:L$316,$D897))</f>
        <v/>
      </c>
      <c r="M897" s="47">
        <f>M879*Settings!$C$13*(INDEX(M$318:M$329,$D897)+INDEX(M$305:M$316,$D897))</f>
        <v/>
      </c>
      <c r="N897" s="47">
        <f>N879*Settings!$C$13*(INDEX(N$318:N$329,$D897)+INDEX(N$305:N$316,$D897))</f>
        <v/>
      </c>
      <c r="O897" s="47">
        <f>O879*Settings!$C$13*(INDEX(O$318:O$329,$D897)+INDEX(O$305:O$316,$D897))</f>
        <v/>
      </c>
      <c r="P897" s="47">
        <f>P879*Settings!$C$13*(INDEX(P$318:P$329,$D897)+INDEX(P$305:P$316,$D897))</f>
        <v/>
      </c>
      <c r="Q897" s="47">
        <f>Q879*Settings!$C$13*(INDEX(Q$318:Q$329,$D897)+INDEX(Q$305:Q$316,$D897))</f>
        <v/>
      </c>
      <c r="R897" s="47">
        <f>R879*Settings!$C$13*(INDEX(R$318:R$329,$D897)+INDEX(R$305:R$316,$D897))</f>
        <v/>
      </c>
      <c r="S897" s="47">
        <f>S879*Settings!$C$13*(INDEX(S$318:S$329,$D897)+INDEX(S$305:S$316,$D897))</f>
        <v/>
      </c>
      <c r="T897" s="47">
        <f>T879*Settings!$C$13*(INDEX(T$318:T$329,$D897)+INDEX(T$305:T$316,$D897))</f>
        <v/>
      </c>
      <c r="U897" s="47">
        <f>U879*Settings!$C$13*(INDEX(U$318:U$329,$D897)+INDEX(U$305:U$316,$D897))</f>
        <v/>
      </c>
      <c r="V897" s="47">
        <f>V879*Settings!$C$13*(INDEX(V$318:V$329,$D897)+INDEX(V$305:V$316,$D897))</f>
        <v/>
      </c>
      <c r="W897" s="47">
        <f>W879*Settings!$C$13*(INDEX(W$318:W$329,$D897)+INDEX(W$305:W$316,$D897))</f>
        <v/>
      </c>
      <c r="X897" s="47">
        <f>X879*Settings!$C$13*(INDEX(X$318:X$329,$D897)+INDEX(X$305:X$316,$D897))</f>
        <v/>
      </c>
      <c r="Y897" s="47">
        <f>Y879*Settings!$C$13*(INDEX(Y$318:Y$329,$D897)+INDEX(Y$305:Y$316,$D897))</f>
        <v/>
      </c>
      <c r="Z897" s="47">
        <f>Z879*Settings!$C$13*(INDEX(Z$318:Z$329,$D897)+INDEX(Z$305:Z$316,$D897))</f>
        <v/>
      </c>
      <c r="AA897" s="47">
        <f>AA879*Settings!$C$13*(INDEX(AA$318:AA$329,$D897)+INDEX(AA$305:AA$316,$D897))</f>
        <v/>
      </c>
      <c r="AB897" s="47">
        <f>AB879*Settings!$C$13*(INDEX(AB$318:AB$329,$D897)+INDEX(AB$305:AB$316,$D897))</f>
        <v/>
      </c>
      <c r="AC897" s="47">
        <f>AC879*Settings!$C$13*(INDEX(AC$318:AC$329,$D897)+INDEX(AC$305:AC$316,$D897))</f>
        <v/>
      </c>
      <c r="AD897" s="58">
        <f>REVENUE(AD879,Settings!$C$13,INDEX(AD$318:AD$329,$D897)+INDEX(AD$305:AD$316,$D897))</f>
        <v/>
      </c>
      <c r="AF897" s="11">
        <f>LOWER(Settings!$C$4)&amp;".mit."&amp;$A897&amp;IF($C897="","","."&amp;$C897&amp;"."&amp;$B897)&amp;IF(INDEX(Variables!$D$5:$D$205,MATCH($A897,Variables!$A$5:$A$205,0))="","","."&amp;INDEX(Variables!$D$5:$D$205,MATCH($A897,Variables!$A$5:$A$205,0)))&amp;"."&amp;AF$5</f>
        <v/>
      </c>
      <c r="AG897" s="46">
        <f>AG879*Settings!$C$13*(INDEX(AG$318:AG$329,$D897)+INDEX(AG$305:AG$316,$D897))</f>
        <v/>
      </c>
      <c r="AH897" s="47">
        <f>AH879*Settings!$C$13*(INDEX(AH$318:AH$329,$D897)+INDEX(AH$305:AH$316,$D897))</f>
        <v/>
      </c>
      <c r="AI897" s="47">
        <f>AI879*Settings!$C$13*(INDEX(AI$318:AI$329,$D897)+INDEX(AI$305:AI$316,$D897))</f>
        <v/>
      </c>
      <c r="AJ897" s="47">
        <f>AJ879*Settings!$C$13*(INDEX(AJ$318:AJ$329,$D897)+INDEX(AJ$305:AJ$316,$D897))</f>
        <v/>
      </c>
      <c r="AK897" s="47">
        <f>AK879*Settings!$C$13*(INDEX(AK$318:AK$329,$D897)+INDEX(AK$305:AK$316,$D897))</f>
        <v/>
      </c>
      <c r="AL897" s="47">
        <f>AL879*Settings!$C$13*(INDEX(AL$318:AL$329,$D897)+INDEX(AL$305:AL$316,$D897))</f>
        <v/>
      </c>
      <c r="AM897" s="47">
        <f>AM879*Settings!$C$13*(INDEX(AM$318:AM$329,$D897)+INDEX(AM$305:AM$316,$D897))</f>
        <v/>
      </c>
      <c r="AN897" s="47">
        <f>AN879*Settings!$C$13*(INDEX(AN$318:AN$329,$D897)+INDEX(AN$305:AN$316,$D897))</f>
        <v/>
      </c>
      <c r="AO897" s="47">
        <f>AO879*Settings!$C$13*(INDEX(AO$318:AO$329,$D897)+INDEX(AO$305:AO$316,$D897))</f>
        <v/>
      </c>
      <c r="AP897" s="47">
        <f>AP879*Settings!$C$13*(INDEX(AP$318:AP$329,$D897)+INDEX(AP$305:AP$316,$D897))</f>
        <v/>
      </c>
      <c r="AQ897" s="47">
        <f>AQ879*Settings!$C$13*(INDEX(AQ$318:AQ$329,$D897)+INDEX(AQ$305:AQ$316,$D897))</f>
        <v/>
      </c>
      <c r="AR897" s="47">
        <f>AR879*Settings!$C$13*(INDEX(AR$318:AR$329,$D897)+INDEX(AR$305:AR$316,$D897))</f>
        <v/>
      </c>
      <c r="AS897" s="47">
        <f>AS879*Settings!$C$13*(INDEX(AS$318:AS$329,$D897)+INDEX(AS$305:AS$316,$D897))</f>
        <v/>
      </c>
      <c r="AT897" s="47">
        <f>AT879*Settings!$C$13*(INDEX(AT$318:AT$329,$D897)+INDEX(AT$305:AT$316,$D897))</f>
        <v/>
      </c>
      <c r="AU897" s="47">
        <f>AU879*Settings!$C$13*(INDEX(AU$318:AU$329,$D897)+INDEX(AU$305:AU$316,$D897))</f>
        <v/>
      </c>
      <c r="AV897" s="47">
        <f>AV879*Settings!$C$13*(INDEX(AV$318:AV$329,$D897)+INDEX(AV$305:AV$316,$D897))</f>
        <v/>
      </c>
      <c r="AW897" s="47">
        <f>AW879*Settings!$C$13*(INDEX(AW$318:AW$329,$D897)+INDEX(AW$305:AW$316,$D897))</f>
        <v/>
      </c>
      <c r="AX897" s="47">
        <f>AX879*Settings!$C$13*(INDEX(AX$318:AX$329,$D897)+INDEX(AX$305:AX$316,$D897))</f>
        <v/>
      </c>
      <c r="AY897" s="58">
        <f>REVENUE(AY879,Settings!$C$13,INDEX(AY$318:AY$329,$D897)+INDEX(AY$305:AY$316,$D897))</f>
        <v/>
      </c>
    </row>
    <row r="898" hidden="1" outlineLevel="2"/>
    <row r="899" hidden="1" outlineLevel="2">
      <c r="A899" s="14" t="inlineStr">
        <is>
          <t>rsub</t>
        </is>
      </c>
      <c r="B899" s="14" t="inlineStr">
        <is>
          <t>coa</t>
        </is>
      </c>
      <c r="C899" s="14" t="inlineStr">
        <is>
          <t>nav</t>
        </is>
      </c>
      <c r="D899" s="37">
        <f>INDEX(Inputs!$R$5:$R$132,MATCH($B899&amp;"|"&amp;$C899,Inputs!$A$5:$A$132,0))</f>
        <v/>
      </c>
      <c r="E899" s="36" t="n"/>
      <c r="F899" s="36" t="n"/>
      <c r="G899" s="36" t="n"/>
      <c r="H899" s="14">
        <f>INDEX(Variables!$B$5:$B$205,MATCH($A899,Variables!$A$5:$A$205,0))&amp;IF($C899="",""," | "&amp;INDEX(Mapping!$B$5:$B$26,MATCH($C899,Mapping!$A$5:$A$26,0))&amp;" | "&amp;INDEX(Mapping!$B$30:$B$46,MATCH($B899,Mapping!$A$30:$A$46,0)))</f>
        <v/>
      </c>
      <c r="I899" s="14">
        <f>INDEX(Variables!$C$5:$C$205,MATCH($A899,Variables!$A$5:$A$205,0))</f>
        <v/>
      </c>
      <c r="J899" s="14">
        <f>INDEX(Variables!$E$5:$E$205,MATCH($A899,Variables!$A$5:$A$205,0))</f>
        <v/>
      </c>
      <c r="K899" s="11">
        <f>LOWER(Settings!$C$4)&amp;".mit."&amp;$A899&amp;IF($C899="","","."&amp;$C899&amp;"."&amp;$B899)&amp;IF(INDEX(Variables!$D$5:$D$205,MATCH($A899,Variables!$A$5:$A$205,0))="","","."&amp;INDEX(Variables!$D$5:$D$205,MATCH($A899,Variables!$A$5:$A$205,0)))&amp;"."&amp;K$5</f>
        <v/>
      </c>
      <c r="L899" s="46">
        <f>L872*Settings!$C$13*(INDEX(L$331:L$342,$D899))</f>
        <v/>
      </c>
      <c r="M899" s="47">
        <f>M872*Settings!$C$13*(INDEX(M$331:M$342,$D899))</f>
        <v/>
      </c>
      <c r="N899" s="47">
        <f>N872*Settings!$C$13*(INDEX(N$331:N$342,$D899))</f>
        <v/>
      </c>
      <c r="O899" s="47">
        <f>O872*Settings!$C$13*(INDEX(O$331:O$342,$D899))</f>
        <v/>
      </c>
      <c r="P899" s="47">
        <f>P872*Settings!$C$13*(INDEX(P$331:P$342,$D899))</f>
        <v/>
      </c>
      <c r="Q899" s="47">
        <f>Q872*Settings!$C$13*(INDEX(Q$331:Q$342,$D899))</f>
        <v/>
      </c>
      <c r="R899" s="47">
        <f>R872*Settings!$C$13*(INDEX(R$331:R$342,$D899))</f>
        <v/>
      </c>
      <c r="S899" s="47">
        <f>S872*Settings!$C$13*(INDEX(S$331:S$342,$D899))</f>
        <v/>
      </c>
      <c r="T899" s="47">
        <f>T872*Settings!$C$13*(INDEX(T$331:T$342,$D899))</f>
        <v/>
      </c>
      <c r="U899" s="47">
        <f>U872*Settings!$C$13*(INDEX(U$331:U$342,$D899))</f>
        <v/>
      </c>
      <c r="V899" s="47">
        <f>V872*Settings!$C$13*(INDEX(V$331:V$342,$D899))</f>
        <v/>
      </c>
      <c r="W899" s="47">
        <f>W872*Settings!$C$13*(INDEX(W$331:W$342,$D899))</f>
        <v/>
      </c>
      <c r="X899" s="47">
        <f>X872*Settings!$C$13*(INDEX(X$331:X$342,$D899))</f>
        <v/>
      </c>
      <c r="Y899" s="47">
        <f>Y872*Settings!$C$13*(INDEX(Y$331:Y$342,$D899))</f>
        <v/>
      </c>
      <c r="Z899" s="47">
        <f>Z872*Settings!$C$13*(INDEX(Z$331:Z$342,$D899))</f>
        <v/>
      </c>
      <c r="AA899" s="47">
        <f>AA872*Settings!$C$13*(INDEX(AA$331:AA$342,$D899))</f>
        <v/>
      </c>
      <c r="AB899" s="47">
        <f>AB872*Settings!$C$13*(INDEX(AB$331:AB$342,$D899))</f>
        <v/>
      </c>
      <c r="AC899" s="47">
        <f>AC872*Settings!$C$13*(INDEX(AC$331:AC$342,$D899))</f>
        <v/>
      </c>
      <c r="AD899" s="58">
        <f>REVENUE(AD872,Settings!$C$13,INDEX(AD$331:AD$342,$D899))</f>
        <v/>
      </c>
      <c r="AF899" s="11">
        <f>LOWER(Settings!$C$4)&amp;".mit."&amp;$A899&amp;IF($C899="","","."&amp;$C899&amp;"."&amp;$B899)&amp;IF(INDEX(Variables!$D$5:$D$205,MATCH($A899,Variables!$A$5:$A$205,0))="","","."&amp;INDEX(Variables!$D$5:$D$205,MATCH($A899,Variables!$A$5:$A$205,0)))&amp;"."&amp;AF$5</f>
        <v/>
      </c>
      <c r="AG899" s="46">
        <f>AG872*Settings!$C$13*(INDEX(AG$331:AG$342,$D899))</f>
        <v/>
      </c>
      <c r="AH899" s="47">
        <f>AH872*Settings!$C$13*(INDEX(AH$331:AH$342,$D899))</f>
        <v/>
      </c>
      <c r="AI899" s="47">
        <f>AI872*Settings!$C$13*(INDEX(AI$331:AI$342,$D899))</f>
        <v/>
      </c>
      <c r="AJ899" s="47">
        <f>AJ872*Settings!$C$13*(INDEX(AJ$331:AJ$342,$D899))</f>
        <v/>
      </c>
      <c r="AK899" s="47">
        <f>AK872*Settings!$C$13*(INDEX(AK$331:AK$342,$D899))</f>
        <v/>
      </c>
      <c r="AL899" s="47">
        <f>AL872*Settings!$C$13*(INDEX(AL$331:AL$342,$D899))</f>
        <v/>
      </c>
      <c r="AM899" s="47">
        <f>AM872*Settings!$C$13*(INDEX(AM$331:AM$342,$D899))</f>
        <v/>
      </c>
      <c r="AN899" s="47">
        <f>AN872*Settings!$C$13*(INDEX(AN$331:AN$342,$D899))</f>
        <v/>
      </c>
      <c r="AO899" s="47">
        <f>AO872*Settings!$C$13*(INDEX(AO$331:AO$342,$D899))</f>
        <v/>
      </c>
      <c r="AP899" s="47">
        <f>AP872*Settings!$C$13*(INDEX(AP$331:AP$342,$D899))</f>
        <v/>
      </c>
      <c r="AQ899" s="47">
        <f>AQ872*Settings!$C$13*(INDEX(AQ$331:AQ$342,$D899))</f>
        <v/>
      </c>
      <c r="AR899" s="47">
        <f>AR872*Settings!$C$13*(INDEX(AR$331:AR$342,$D899))</f>
        <v/>
      </c>
      <c r="AS899" s="47">
        <f>AS872*Settings!$C$13*(INDEX(AS$331:AS$342,$D899))</f>
        <v/>
      </c>
      <c r="AT899" s="47">
        <f>AT872*Settings!$C$13*(INDEX(AT$331:AT$342,$D899))</f>
        <v/>
      </c>
      <c r="AU899" s="47">
        <f>AU872*Settings!$C$13*(INDEX(AU$331:AU$342,$D899))</f>
        <v/>
      </c>
      <c r="AV899" s="47">
        <f>AV872*Settings!$C$13*(INDEX(AV$331:AV$342,$D899))</f>
        <v/>
      </c>
      <c r="AW899" s="47">
        <f>AW872*Settings!$C$13*(INDEX(AW$331:AW$342,$D899))</f>
        <v/>
      </c>
      <c r="AX899" s="47">
        <f>AX872*Settings!$C$13*(INDEX(AX$331:AX$342,$D899))</f>
        <v/>
      </c>
      <c r="AY899" s="58">
        <f>REVENUE(AY872,Settings!$C$13,INDEX(AY$331:AY$342,$D899))</f>
        <v/>
      </c>
    </row>
    <row r="900" hidden="1" outlineLevel="2">
      <c r="A900" s="14" t="inlineStr">
        <is>
          <t>rsub</t>
        </is>
      </c>
      <c r="B900" s="14" t="inlineStr">
        <is>
          <t>nga</t>
        </is>
      </c>
      <c r="C900" s="14" t="inlineStr">
        <is>
          <t>nav</t>
        </is>
      </c>
      <c r="D900" s="37">
        <f>INDEX(Inputs!$R$5:$R$132,MATCH($B900&amp;"|"&amp;$C900,Inputs!$A$5:$A$132,0))</f>
        <v/>
      </c>
      <c r="E900" s="36" t="n"/>
      <c r="F900" s="36" t="n"/>
      <c r="G900" s="36" t="n"/>
      <c r="H900" s="14">
        <f>INDEX(Variables!$B$5:$B$205,MATCH($A900,Variables!$A$5:$A$205,0))&amp;IF($C900="",""," | "&amp;INDEX(Mapping!$B$5:$B$26,MATCH($C900,Mapping!$A$5:$A$26,0))&amp;" | "&amp;INDEX(Mapping!$B$30:$B$46,MATCH($B900,Mapping!$A$30:$A$46,0)))</f>
        <v/>
      </c>
      <c r="I900" s="14">
        <f>INDEX(Variables!$C$5:$C$205,MATCH($A900,Variables!$A$5:$A$205,0))</f>
        <v/>
      </c>
      <c r="J900" s="14">
        <f>INDEX(Variables!$E$5:$E$205,MATCH($A900,Variables!$A$5:$A$205,0))</f>
        <v/>
      </c>
      <c r="K900" s="11">
        <f>LOWER(Settings!$C$4)&amp;".mit."&amp;$A900&amp;IF($C900="","","."&amp;$C900&amp;"."&amp;$B900)&amp;IF(INDEX(Variables!$D$5:$D$205,MATCH($A900,Variables!$A$5:$A$205,0))="","","."&amp;INDEX(Variables!$D$5:$D$205,MATCH($A900,Variables!$A$5:$A$205,0)))&amp;"."&amp;K$5</f>
        <v/>
      </c>
      <c r="L900" s="46">
        <f>L873*Settings!$C$13*(INDEX(L$331:L$342,$D900))</f>
        <v/>
      </c>
      <c r="M900" s="47">
        <f>M873*Settings!$C$13*(INDEX(M$331:M$342,$D900))</f>
        <v/>
      </c>
      <c r="N900" s="47">
        <f>N873*Settings!$C$13*(INDEX(N$331:N$342,$D900))</f>
        <v/>
      </c>
      <c r="O900" s="47">
        <f>O873*Settings!$C$13*(INDEX(O$331:O$342,$D900))</f>
        <v/>
      </c>
      <c r="P900" s="47">
        <f>P873*Settings!$C$13*(INDEX(P$331:P$342,$D900))</f>
        <v/>
      </c>
      <c r="Q900" s="47">
        <f>Q873*Settings!$C$13*(INDEX(Q$331:Q$342,$D900))</f>
        <v/>
      </c>
      <c r="R900" s="47">
        <f>R873*Settings!$C$13*(INDEX(R$331:R$342,$D900))</f>
        <v/>
      </c>
      <c r="S900" s="47">
        <f>S873*Settings!$C$13*(INDEX(S$331:S$342,$D900))</f>
        <v/>
      </c>
      <c r="T900" s="47">
        <f>T873*Settings!$C$13*(INDEX(T$331:T$342,$D900))</f>
        <v/>
      </c>
      <c r="U900" s="47">
        <f>U873*Settings!$C$13*(INDEX(U$331:U$342,$D900))</f>
        <v/>
      </c>
      <c r="V900" s="47">
        <f>V873*Settings!$C$13*(INDEX(V$331:V$342,$D900))</f>
        <v/>
      </c>
      <c r="W900" s="47">
        <f>W873*Settings!$C$13*(INDEX(W$331:W$342,$D900))</f>
        <v/>
      </c>
      <c r="X900" s="47">
        <f>X873*Settings!$C$13*(INDEX(X$331:X$342,$D900))</f>
        <v/>
      </c>
      <c r="Y900" s="47">
        <f>Y873*Settings!$C$13*(INDEX(Y$331:Y$342,$D900))</f>
        <v/>
      </c>
      <c r="Z900" s="47">
        <f>Z873*Settings!$C$13*(INDEX(Z$331:Z$342,$D900))</f>
        <v/>
      </c>
      <c r="AA900" s="47">
        <f>AA873*Settings!$C$13*(INDEX(AA$331:AA$342,$D900))</f>
        <v/>
      </c>
      <c r="AB900" s="47">
        <f>AB873*Settings!$C$13*(INDEX(AB$331:AB$342,$D900))</f>
        <v/>
      </c>
      <c r="AC900" s="47">
        <f>AC873*Settings!$C$13*(INDEX(AC$331:AC$342,$D900))</f>
        <v/>
      </c>
      <c r="AD900" s="58">
        <f>REVENUE(AD873,Settings!$C$13,INDEX(AD$331:AD$342,$D900))</f>
        <v/>
      </c>
      <c r="AF900" s="11">
        <f>LOWER(Settings!$C$4)&amp;".mit."&amp;$A900&amp;IF($C900="","","."&amp;$C900&amp;"."&amp;$B900)&amp;IF(INDEX(Variables!$D$5:$D$205,MATCH($A900,Variables!$A$5:$A$205,0))="","","."&amp;INDEX(Variables!$D$5:$D$205,MATCH($A900,Variables!$A$5:$A$205,0)))&amp;"."&amp;AF$5</f>
        <v/>
      </c>
      <c r="AG900" s="46">
        <f>AG873*Settings!$C$13*(INDEX(AG$331:AG$342,$D900))</f>
        <v/>
      </c>
      <c r="AH900" s="47">
        <f>AH873*Settings!$C$13*(INDEX(AH$331:AH$342,$D900))</f>
        <v/>
      </c>
      <c r="AI900" s="47">
        <f>AI873*Settings!$C$13*(INDEX(AI$331:AI$342,$D900))</f>
        <v/>
      </c>
      <c r="AJ900" s="47">
        <f>AJ873*Settings!$C$13*(INDEX(AJ$331:AJ$342,$D900))</f>
        <v/>
      </c>
      <c r="AK900" s="47">
        <f>AK873*Settings!$C$13*(INDEX(AK$331:AK$342,$D900))</f>
        <v/>
      </c>
      <c r="AL900" s="47">
        <f>AL873*Settings!$C$13*(INDEX(AL$331:AL$342,$D900))</f>
        <v/>
      </c>
      <c r="AM900" s="47">
        <f>AM873*Settings!$C$13*(INDEX(AM$331:AM$342,$D900))</f>
        <v/>
      </c>
      <c r="AN900" s="47">
        <f>AN873*Settings!$C$13*(INDEX(AN$331:AN$342,$D900))</f>
        <v/>
      </c>
      <c r="AO900" s="47">
        <f>AO873*Settings!$C$13*(INDEX(AO$331:AO$342,$D900))</f>
        <v/>
      </c>
      <c r="AP900" s="47">
        <f>AP873*Settings!$C$13*(INDEX(AP$331:AP$342,$D900))</f>
        <v/>
      </c>
      <c r="AQ900" s="47">
        <f>AQ873*Settings!$C$13*(INDEX(AQ$331:AQ$342,$D900))</f>
        <v/>
      </c>
      <c r="AR900" s="47">
        <f>AR873*Settings!$C$13*(INDEX(AR$331:AR$342,$D900))</f>
        <v/>
      </c>
      <c r="AS900" s="47">
        <f>AS873*Settings!$C$13*(INDEX(AS$331:AS$342,$D900))</f>
        <v/>
      </c>
      <c r="AT900" s="47">
        <f>AT873*Settings!$C$13*(INDEX(AT$331:AT$342,$D900))</f>
        <v/>
      </c>
      <c r="AU900" s="47">
        <f>AU873*Settings!$C$13*(INDEX(AU$331:AU$342,$D900))</f>
        <v/>
      </c>
      <c r="AV900" s="47">
        <f>AV873*Settings!$C$13*(INDEX(AV$331:AV$342,$D900))</f>
        <v/>
      </c>
      <c r="AW900" s="47">
        <f>AW873*Settings!$C$13*(INDEX(AW$331:AW$342,$D900))</f>
        <v/>
      </c>
      <c r="AX900" s="47">
        <f>AX873*Settings!$C$13*(INDEX(AX$331:AX$342,$D900))</f>
        <v/>
      </c>
      <c r="AY900" s="58">
        <f>REVENUE(AY873,Settings!$C$13,INDEX(AY$331:AY$342,$D900))</f>
        <v/>
      </c>
    </row>
    <row r="901" hidden="1" outlineLevel="2">
      <c r="A901" s="14" t="inlineStr">
        <is>
          <t>rsub</t>
        </is>
      </c>
      <c r="B901" s="14" t="inlineStr">
        <is>
          <t>gso</t>
        </is>
      </c>
      <c r="C901" s="14" t="inlineStr">
        <is>
          <t>nav</t>
        </is>
      </c>
      <c r="D901" s="37">
        <f>INDEX(Inputs!$R$5:$R$132,MATCH($B901&amp;"|"&amp;$C901,Inputs!$A$5:$A$132,0))</f>
        <v/>
      </c>
      <c r="E901" s="36" t="n"/>
      <c r="F901" s="36" t="n"/>
      <c r="G901" s="36" t="n"/>
      <c r="H901" s="14">
        <f>INDEX(Variables!$B$5:$B$205,MATCH($A901,Variables!$A$5:$A$205,0))&amp;IF($C901="",""," | "&amp;INDEX(Mapping!$B$5:$B$26,MATCH($C901,Mapping!$A$5:$A$26,0))&amp;" | "&amp;INDEX(Mapping!$B$30:$B$46,MATCH($B901,Mapping!$A$30:$A$46,0)))</f>
        <v/>
      </c>
      <c r="I901" s="14">
        <f>INDEX(Variables!$C$5:$C$205,MATCH($A901,Variables!$A$5:$A$205,0))</f>
        <v/>
      </c>
      <c r="J901" s="14">
        <f>INDEX(Variables!$E$5:$E$205,MATCH($A901,Variables!$A$5:$A$205,0))</f>
        <v/>
      </c>
      <c r="K901" s="11">
        <f>LOWER(Settings!$C$4)&amp;".mit."&amp;$A901&amp;IF($C901="","","."&amp;$C901&amp;"."&amp;$B901)&amp;IF(INDEX(Variables!$D$5:$D$205,MATCH($A901,Variables!$A$5:$A$205,0))="","","."&amp;INDEX(Variables!$D$5:$D$205,MATCH($A901,Variables!$A$5:$A$205,0)))&amp;"."&amp;K$5</f>
        <v/>
      </c>
      <c r="L901" s="46">
        <f>L874*Settings!$C$13*(INDEX(L$331:L$342,$D901))</f>
        <v/>
      </c>
      <c r="M901" s="47">
        <f>M874*Settings!$C$13*(INDEX(M$331:M$342,$D901))</f>
        <v/>
      </c>
      <c r="N901" s="47">
        <f>N874*Settings!$C$13*(INDEX(N$331:N$342,$D901))</f>
        <v/>
      </c>
      <c r="O901" s="47">
        <f>O874*Settings!$C$13*(INDEX(O$331:O$342,$D901))</f>
        <v/>
      </c>
      <c r="P901" s="47">
        <f>P874*Settings!$C$13*(INDEX(P$331:P$342,$D901))</f>
        <v/>
      </c>
      <c r="Q901" s="47">
        <f>Q874*Settings!$C$13*(INDEX(Q$331:Q$342,$D901))</f>
        <v/>
      </c>
      <c r="R901" s="47">
        <f>R874*Settings!$C$13*(INDEX(R$331:R$342,$D901))</f>
        <v/>
      </c>
      <c r="S901" s="47">
        <f>S874*Settings!$C$13*(INDEX(S$331:S$342,$D901))</f>
        <v/>
      </c>
      <c r="T901" s="47">
        <f>T874*Settings!$C$13*(INDEX(T$331:T$342,$D901))</f>
        <v/>
      </c>
      <c r="U901" s="47">
        <f>U874*Settings!$C$13*(INDEX(U$331:U$342,$D901))</f>
        <v/>
      </c>
      <c r="V901" s="47">
        <f>V874*Settings!$C$13*(INDEX(V$331:V$342,$D901))</f>
        <v/>
      </c>
      <c r="W901" s="47">
        <f>W874*Settings!$C$13*(INDEX(W$331:W$342,$D901))</f>
        <v/>
      </c>
      <c r="X901" s="47">
        <f>X874*Settings!$C$13*(INDEX(X$331:X$342,$D901))</f>
        <v/>
      </c>
      <c r="Y901" s="47">
        <f>Y874*Settings!$C$13*(INDEX(Y$331:Y$342,$D901))</f>
        <v/>
      </c>
      <c r="Z901" s="47">
        <f>Z874*Settings!$C$13*(INDEX(Z$331:Z$342,$D901))</f>
        <v/>
      </c>
      <c r="AA901" s="47">
        <f>AA874*Settings!$C$13*(INDEX(AA$331:AA$342,$D901))</f>
        <v/>
      </c>
      <c r="AB901" s="47">
        <f>AB874*Settings!$C$13*(INDEX(AB$331:AB$342,$D901))</f>
        <v/>
      </c>
      <c r="AC901" s="47">
        <f>AC874*Settings!$C$13*(INDEX(AC$331:AC$342,$D901))</f>
        <v/>
      </c>
      <c r="AD901" s="58">
        <f>REVENUE(AD874,Settings!$C$13,INDEX(AD$331:AD$342,$D901))</f>
        <v/>
      </c>
      <c r="AF901" s="11">
        <f>LOWER(Settings!$C$4)&amp;".mit."&amp;$A901&amp;IF($C901="","","."&amp;$C901&amp;"."&amp;$B901)&amp;IF(INDEX(Variables!$D$5:$D$205,MATCH($A901,Variables!$A$5:$A$205,0))="","","."&amp;INDEX(Variables!$D$5:$D$205,MATCH($A901,Variables!$A$5:$A$205,0)))&amp;"."&amp;AF$5</f>
        <v/>
      </c>
      <c r="AG901" s="46">
        <f>AG874*Settings!$C$13*(INDEX(AG$331:AG$342,$D901))</f>
        <v/>
      </c>
      <c r="AH901" s="47">
        <f>AH874*Settings!$C$13*(INDEX(AH$331:AH$342,$D901))</f>
        <v/>
      </c>
      <c r="AI901" s="47">
        <f>AI874*Settings!$C$13*(INDEX(AI$331:AI$342,$D901))</f>
        <v/>
      </c>
      <c r="AJ901" s="47">
        <f>AJ874*Settings!$C$13*(INDEX(AJ$331:AJ$342,$D901))</f>
        <v/>
      </c>
      <c r="AK901" s="47">
        <f>AK874*Settings!$C$13*(INDEX(AK$331:AK$342,$D901))</f>
        <v/>
      </c>
      <c r="AL901" s="47">
        <f>AL874*Settings!$C$13*(INDEX(AL$331:AL$342,$D901))</f>
        <v/>
      </c>
      <c r="AM901" s="47">
        <f>AM874*Settings!$C$13*(INDEX(AM$331:AM$342,$D901))</f>
        <v/>
      </c>
      <c r="AN901" s="47">
        <f>AN874*Settings!$C$13*(INDEX(AN$331:AN$342,$D901))</f>
        <v/>
      </c>
      <c r="AO901" s="47">
        <f>AO874*Settings!$C$13*(INDEX(AO$331:AO$342,$D901))</f>
        <v/>
      </c>
      <c r="AP901" s="47">
        <f>AP874*Settings!$C$13*(INDEX(AP$331:AP$342,$D901))</f>
        <v/>
      </c>
      <c r="AQ901" s="47">
        <f>AQ874*Settings!$C$13*(INDEX(AQ$331:AQ$342,$D901))</f>
        <v/>
      </c>
      <c r="AR901" s="47">
        <f>AR874*Settings!$C$13*(INDEX(AR$331:AR$342,$D901))</f>
        <v/>
      </c>
      <c r="AS901" s="47">
        <f>AS874*Settings!$C$13*(INDEX(AS$331:AS$342,$D901))</f>
        <v/>
      </c>
      <c r="AT901" s="47">
        <f>AT874*Settings!$C$13*(INDEX(AT$331:AT$342,$D901))</f>
        <v/>
      </c>
      <c r="AU901" s="47">
        <f>AU874*Settings!$C$13*(INDEX(AU$331:AU$342,$D901))</f>
        <v/>
      </c>
      <c r="AV901" s="47">
        <f>AV874*Settings!$C$13*(INDEX(AV$331:AV$342,$D901))</f>
        <v/>
      </c>
      <c r="AW901" s="47">
        <f>AW874*Settings!$C$13*(INDEX(AW$331:AW$342,$D901))</f>
        <v/>
      </c>
      <c r="AX901" s="47">
        <f>AX874*Settings!$C$13*(INDEX(AX$331:AX$342,$D901))</f>
        <v/>
      </c>
      <c r="AY901" s="58">
        <f>REVENUE(AY874,Settings!$C$13,INDEX(AY$331:AY$342,$D901))</f>
        <v/>
      </c>
    </row>
    <row r="902" hidden="1" outlineLevel="2">
      <c r="A902" s="14" t="inlineStr">
        <is>
          <t>rsub</t>
        </is>
      </c>
      <c r="B902" s="14" t="inlineStr">
        <is>
          <t>die</t>
        </is>
      </c>
      <c r="C902" s="14" t="inlineStr">
        <is>
          <t>nav</t>
        </is>
      </c>
      <c r="D902" s="37">
        <f>INDEX(Inputs!$R$5:$R$132,MATCH($B902&amp;"|"&amp;$C902,Inputs!$A$5:$A$132,0))</f>
        <v/>
      </c>
      <c r="E902" s="36" t="n"/>
      <c r="F902" s="36" t="n"/>
      <c r="G902" s="36" t="n"/>
      <c r="H902" s="14">
        <f>INDEX(Variables!$B$5:$B$205,MATCH($A902,Variables!$A$5:$A$205,0))&amp;IF($C902="",""," | "&amp;INDEX(Mapping!$B$5:$B$26,MATCH($C902,Mapping!$A$5:$A$26,0))&amp;" | "&amp;INDEX(Mapping!$B$30:$B$46,MATCH($B902,Mapping!$A$30:$A$46,0)))</f>
        <v/>
      </c>
      <c r="I902" s="14">
        <f>INDEX(Variables!$C$5:$C$205,MATCH($A902,Variables!$A$5:$A$205,0))</f>
        <v/>
      </c>
      <c r="J902" s="14">
        <f>INDEX(Variables!$E$5:$E$205,MATCH($A902,Variables!$A$5:$A$205,0))</f>
        <v/>
      </c>
      <c r="K902" s="11">
        <f>LOWER(Settings!$C$4)&amp;".mit."&amp;$A902&amp;IF($C902="","","."&amp;$C902&amp;"."&amp;$B902)&amp;IF(INDEX(Variables!$D$5:$D$205,MATCH($A902,Variables!$A$5:$A$205,0))="","","."&amp;INDEX(Variables!$D$5:$D$205,MATCH($A902,Variables!$A$5:$A$205,0)))&amp;"."&amp;K$5</f>
        <v/>
      </c>
      <c r="L902" s="46">
        <f>L875*Settings!$C$13*(INDEX(L$331:L$342,$D902))</f>
        <v/>
      </c>
      <c r="M902" s="47">
        <f>M875*Settings!$C$13*(INDEX(M$331:M$342,$D902))</f>
        <v/>
      </c>
      <c r="N902" s="47">
        <f>N875*Settings!$C$13*(INDEX(N$331:N$342,$D902))</f>
        <v/>
      </c>
      <c r="O902" s="47">
        <f>O875*Settings!$C$13*(INDEX(O$331:O$342,$D902))</f>
        <v/>
      </c>
      <c r="P902" s="47">
        <f>P875*Settings!$C$13*(INDEX(P$331:P$342,$D902))</f>
        <v/>
      </c>
      <c r="Q902" s="47">
        <f>Q875*Settings!$C$13*(INDEX(Q$331:Q$342,$D902))</f>
        <v/>
      </c>
      <c r="R902" s="47">
        <f>R875*Settings!$C$13*(INDEX(R$331:R$342,$D902))</f>
        <v/>
      </c>
      <c r="S902" s="47">
        <f>S875*Settings!$C$13*(INDEX(S$331:S$342,$D902))</f>
        <v/>
      </c>
      <c r="T902" s="47">
        <f>T875*Settings!$C$13*(INDEX(T$331:T$342,$D902))</f>
        <v/>
      </c>
      <c r="U902" s="47">
        <f>U875*Settings!$C$13*(INDEX(U$331:U$342,$D902))</f>
        <v/>
      </c>
      <c r="V902" s="47">
        <f>V875*Settings!$C$13*(INDEX(V$331:V$342,$D902))</f>
        <v/>
      </c>
      <c r="W902" s="47">
        <f>W875*Settings!$C$13*(INDEX(W$331:W$342,$D902))</f>
        <v/>
      </c>
      <c r="X902" s="47">
        <f>X875*Settings!$C$13*(INDEX(X$331:X$342,$D902))</f>
        <v/>
      </c>
      <c r="Y902" s="47">
        <f>Y875*Settings!$C$13*(INDEX(Y$331:Y$342,$D902))</f>
        <v/>
      </c>
      <c r="Z902" s="47">
        <f>Z875*Settings!$C$13*(INDEX(Z$331:Z$342,$D902))</f>
        <v/>
      </c>
      <c r="AA902" s="47">
        <f>AA875*Settings!$C$13*(INDEX(AA$331:AA$342,$D902))</f>
        <v/>
      </c>
      <c r="AB902" s="47">
        <f>AB875*Settings!$C$13*(INDEX(AB$331:AB$342,$D902))</f>
        <v/>
      </c>
      <c r="AC902" s="47">
        <f>AC875*Settings!$C$13*(INDEX(AC$331:AC$342,$D902))</f>
        <v/>
      </c>
      <c r="AD902" s="58">
        <f>REVENUE(AD875,Settings!$C$13,INDEX(AD$331:AD$342,$D902))</f>
        <v/>
      </c>
      <c r="AF902" s="11">
        <f>LOWER(Settings!$C$4)&amp;".mit."&amp;$A902&amp;IF($C902="","","."&amp;$C902&amp;"."&amp;$B902)&amp;IF(INDEX(Variables!$D$5:$D$205,MATCH($A902,Variables!$A$5:$A$205,0))="","","."&amp;INDEX(Variables!$D$5:$D$205,MATCH($A902,Variables!$A$5:$A$205,0)))&amp;"."&amp;AF$5</f>
        <v/>
      </c>
      <c r="AG902" s="46">
        <f>AG875*Settings!$C$13*(INDEX(AG$331:AG$342,$D902))</f>
        <v/>
      </c>
      <c r="AH902" s="47">
        <f>AH875*Settings!$C$13*(INDEX(AH$331:AH$342,$D902))</f>
        <v/>
      </c>
      <c r="AI902" s="47">
        <f>AI875*Settings!$C$13*(INDEX(AI$331:AI$342,$D902))</f>
        <v/>
      </c>
      <c r="AJ902" s="47">
        <f>AJ875*Settings!$C$13*(INDEX(AJ$331:AJ$342,$D902))</f>
        <v/>
      </c>
      <c r="AK902" s="47">
        <f>AK875*Settings!$C$13*(INDEX(AK$331:AK$342,$D902))</f>
        <v/>
      </c>
      <c r="AL902" s="47">
        <f>AL875*Settings!$C$13*(INDEX(AL$331:AL$342,$D902))</f>
        <v/>
      </c>
      <c r="AM902" s="47">
        <f>AM875*Settings!$C$13*(INDEX(AM$331:AM$342,$D902))</f>
        <v/>
      </c>
      <c r="AN902" s="47">
        <f>AN875*Settings!$C$13*(INDEX(AN$331:AN$342,$D902))</f>
        <v/>
      </c>
      <c r="AO902" s="47">
        <f>AO875*Settings!$C$13*(INDEX(AO$331:AO$342,$D902))</f>
        <v/>
      </c>
      <c r="AP902" s="47">
        <f>AP875*Settings!$C$13*(INDEX(AP$331:AP$342,$D902))</f>
        <v/>
      </c>
      <c r="AQ902" s="47">
        <f>AQ875*Settings!$C$13*(INDEX(AQ$331:AQ$342,$D902))</f>
        <v/>
      </c>
      <c r="AR902" s="47">
        <f>AR875*Settings!$C$13*(INDEX(AR$331:AR$342,$D902))</f>
        <v/>
      </c>
      <c r="AS902" s="47">
        <f>AS875*Settings!$C$13*(INDEX(AS$331:AS$342,$D902))</f>
        <v/>
      </c>
      <c r="AT902" s="47">
        <f>AT875*Settings!$C$13*(INDEX(AT$331:AT$342,$D902))</f>
        <v/>
      </c>
      <c r="AU902" s="47">
        <f>AU875*Settings!$C$13*(INDEX(AU$331:AU$342,$D902))</f>
        <v/>
      </c>
      <c r="AV902" s="47">
        <f>AV875*Settings!$C$13*(INDEX(AV$331:AV$342,$D902))</f>
        <v/>
      </c>
      <c r="AW902" s="47">
        <f>AW875*Settings!$C$13*(INDEX(AW$331:AW$342,$D902))</f>
        <v/>
      </c>
      <c r="AX902" s="47">
        <f>AX875*Settings!$C$13*(INDEX(AX$331:AX$342,$D902))</f>
        <v/>
      </c>
      <c r="AY902" s="58">
        <f>REVENUE(AY875,Settings!$C$13,INDEX(AY$331:AY$342,$D902))</f>
        <v/>
      </c>
    </row>
    <row r="903" hidden="1" outlineLevel="2">
      <c r="A903" s="14" t="inlineStr">
        <is>
          <t>rsub</t>
        </is>
      </c>
      <c r="B903" s="14" t="inlineStr">
        <is>
          <t>lpg</t>
        </is>
      </c>
      <c r="C903" s="14" t="inlineStr">
        <is>
          <t>nav</t>
        </is>
      </c>
      <c r="D903" s="37">
        <f>INDEX(Inputs!$R$5:$R$132,MATCH($B903&amp;"|"&amp;$C903,Inputs!$A$5:$A$132,0))</f>
        <v/>
      </c>
      <c r="E903" s="36" t="n"/>
      <c r="F903" s="36" t="n"/>
      <c r="G903" s="36" t="n"/>
      <c r="H903" s="14">
        <f>INDEX(Variables!$B$5:$B$205,MATCH($A903,Variables!$A$5:$A$205,0))&amp;IF($C903="",""," | "&amp;INDEX(Mapping!$B$5:$B$26,MATCH($C903,Mapping!$A$5:$A$26,0))&amp;" | "&amp;INDEX(Mapping!$B$30:$B$46,MATCH($B903,Mapping!$A$30:$A$46,0)))</f>
        <v/>
      </c>
      <c r="I903" s="14">
        <f>INDEX(Variables!$C$5:$C$205,MATCH($A903,Variables!$A$5:$A$205,0))</f>
        <v/>
      </c>
      <c r="J903" s="14">
        <f>INDEX(Variables!$E$5:$E$205,MATCH($A903,Variables!$A$5:$A$205,0))</f>
        <v/>
      </c>
      <c r="K903" s="11">
        <f>LOWER(Settings!$C$4)&amp;".mit."&amp;$A903&amp;IF($C903="","","."&amp;$C903&amp;"."&amp;$B903)&amp;IF(INDEX(Variables!$D$5:$D$205,MATCH($A903,Variables!$A$5:$A$205,0))="","","."&amp;INDEX(Variables!$D$5:$D$205,MATCH($A903,Variables!$A$5:$A$205,0)))&amp;"."&amp;K$5</f>
        <v/>
      </c>
      <c r="L903" s="46">
        <f>L876*Settings!$C$13*(INDEX(L$331:L$342,$D903))</f>
        <v/>
      </c>
      <c r="M903" s="47">
        <f>M876*Settings!$C$13*(INDEX(M$331:M$342,$D903))</f>
        <v/>
      </c>
      <c r="N903" s="47">
        <f>N876*Settings!$C$13*(INDEX(N$331:N$342,$D903))</f>
        <v/>
      </c>
      <c r="O903" s="47">
        <f>O876*Settings!$C$13*(INDEX(O$331:O$342,$D903))</f>
        <v/>
      </c>
      <c r="P903" s="47">
        <f>P876*Settings!$C$13*(INDEX(P$331:P$342,$D903))</f>
        <v/>
      </c>
      <c r="Q903" s="47">
        <f>Q876*Settings!$C$13*(INDEX(Q$331:Q$342,$D903))</f>
        <v/>
      </c>
      <c r="R903" s="47">
        <f>R876*Settings!$C$13*(INDEX(R$331:R$342,$D903))</f>
        <v/>
      </c>
      <c r="S903" s="47">
        <f>S876*Settings!$C$13*(INDEX(S$331:S$342,$D903))</f>
        <v/>
      </c>
      <c r="T903" s="47">
        <f>T876*Settings!$C$13*(INDEX(T$331:T$342,$D903))</f>
        <v/>
      </c>
      <c r="U903" s="47">
        <f>U876*Settings!$C$13*(INDEX(U$331:U$342,$D903))</f>
        <v/>
      </c>
      <c r="V903" s="47">
        <f>V876*Settings!$C$13*(INDEX(V$331:V$342,$D903))</f>
        <v/>
      </c>
      <c r="W903" s="47">
        <f>W876*Settings!$C$13*(INDEX(W$331:W$342,$D903))</f>
        <v/>
      </c>
      <c r="X903" s="47">
        <f>X876*Settings!$C$13*(INDEX(X$331:X$342,$D903))</f>
        <v/>
      </c>
      <c r="Y903" s="47">
        <f>Y876*Settings!$C$13*(INDEX(Y$331:Y$342,$D903))</f>
        <v/>
      </c>
      <c r="Z903" s="47">
        <f>Z876*Settings!$C$13*(INDEX(Z$331:Z$342,$D903))</f>
        <v/>
      </c>
      <c r="AA903" s="47">
        <f>AA876*Settings!$C$13*(INDEX(AA$331:AA$342,$D903))</f>
        <v/>
      </c>
      <c r="AB903" s="47">
        <f>AB876*Settings!$C$13*(INDEX(AB$331:AB$342,$D903))</f>
        <v/>
      </c>
      <c r="AC903" s="47">
        <f>AC876*Settings!$C$13*(INDEX(AC$331:AC$342,$D903))</f>
        <v/>
      </c>
      <c r="AD903" s="58">
        <f>REVENUE(AD876,Settings!$C$13,INDEX(AD$331:AD$342,$D903))</f>
        <v/>
      </c>
      <c r="AF903" s="11">
        <f>LOWER(Settings!$C$4)&amp;".mit."&amp;$A903&amp;IF($C903="","","."&amp;$C903&amp;"."&amp;$B903)&amp;IF(INDEX(Variables!$D$5:$D$205,MATCH($A903,Variables!$A$5:$A$205,0))="","","."&amp;INDEX(Variables!$D$5:$D$205,MATCH($A903,Variables!$A$5:$A$205,0)))&amp;"."&amp;AF$5</f>
        <v/>
      </c>
      <c r="AG903" s="46">
        <f>AG876*Settings!$C$13*(INDEX(AG$331:AG$342,$D903))</f>
        <v/>
      </c>
      <c r="AH903" s="47">
        <f>AH876*Settings!$C$13*(INDEX(AH$331:AH$342,$D903))</f>
        <v/>
      </c>
      <c r="AI903" s="47">
        <f>AI876*Settings!$C$13*(INDEX(AI$331:AI$342,$D903))</f>
        <v/>
      </c>
      <c r="AJ903" s="47">
        <f>AJ876*Settings!$C$13*(INDEX(AJ$331:AJ$342,$D903))</f>
        <v/>
      </c>
      <c r="AK903" s="47">
        <f>AK876*Settings!$C$13*(INDEX(AK$331:AK$342,$D903))</f>
        <v/>
      </c>
      <c r="AL903" s="47">
        <f>AL876*Settings!$C$13*(INDEX(AL$331:AL$342,$D903))</f>
        <v/>
      </c>
      <c r="AM903" s="47">
        <f>AM876*Settings!$C$13*(INDEX(AM$331:AM$342,$D903))</f>
        <v/>
      </c>
      <c r="AN903" s="47">
        <f>AN876*Settings!$C$13*(INDEX(AN$331:AN$342,$D903))</f>
        <v/>
      </c>
      <c r="AO903" s="47">
        <f>AO876*Settings!$C$13*(INDEX(AO$331:AO$342,$D903))</f>
        <v/>
      </c>
      <c r="AP903" s="47">
        <f>AP876*Settings!$C$13*(INDEX(AP$331:AP$342,$D903))</f>
        <v/>
      </c>
      <c r="AQ903" s="47">
        <f>AQ876*Settings!$C$13*(INDEX(AQ$331:AQ$342,$D903))</f>
        <v/>
      </c>
      <c r="AR903" s="47">
        <f>AR876*Settings!$C$13*(INDEX(AR$331:AR$342,$D903))</f>
        <v/>
      </c>
      <c r="AS903" s="47">
        <f>AS876*Settings!$C$13*(INDEX(AS$331:AS$342,$D903))</f>
        <v/>
      </c>
      <c r="AT903" s="47">
        <f>AT876*Settings!$C$13*(INDEX(AT$331:AT$342,$D903))</f>
        <v/>
      </c>
      <c r="AU903" s="47">
        <f>AU876*Settings!$C$13*(INDEX(AU$331:AU$342,$D903))</f>
        <v/>
      </c>
      <c r="AV903" s="47">
        <f>AV876*Settings!$C$13*(INDEX(AV$331:AV$342,$D903))</f>
        <v/>
      </c>
      <c r="AW903" s="47">
        <f>AW876*Settings!$C$13*(INDEX(AW$331:AW$342,$D903))</f>
        <v/>
      </c>
      <c r="AX903" s="47">
        <f>AX876*Settings!$C$13*(INDEX(AX$331:AX$342,$D903))</f>
        <v/>
      </c>
      <c r="AY903" s="58">
        <f>REVENUE(AY876,Settings!$C$13,INDEX(AY$331:AY$342,$D903))</f>
        <v/>
      </c>
    </row>
    <row r="904" hidden="1" outlineLevel="2">
      <c r="A904" s="14" t="inlineStr">
        <is>
          <t>rsub</t>
        </is>
      </c>
      <c r="B904" s="14" t="inlineStr">
        <is>
          <t>ker</t>
        </is>
      </c>
      <c r="C904" s="14" t="inlineStr">
        <is>
          <t>nav</t>
        </is>
      </c>
      <c r="D904" s="37">
        <f>INDEX(Inputs!$R$5:$R$132,MATCH($B904&amp;"|"&amp;$C904,Inputs!$A$5:$A$132,0))</f>
        <v/>
      </c>
      <c r="E904" s="36" t="n"/>
      <c r="F904" s="36" t="n"/>
      <c r="G904" s="36" t="n"/>
      <c r="H904" s="14">
        <f>INDEX(Variables!$B$5:$B$205,MATCH($A904,Variables!$A$5:$A$205,0))&amp;IF($C904="",""," | "&amp;INDEX(Mapping!$B$5:$B$26,MATCH($C904,Mapping!$A$5:$A$26,0))&amp;" | "&amp;INDEX(Mapping!$B$30:$B$46,MATCH($B904,Mapping!$A$30:$A$46,0)))</f>
        <v/>
      </c>
      <c r="I904" s="14">
        <f>INDEX(Variables!$C$5:$C$205,MATCH($A904,Variables!$A$5:$A$205,0))</f>
        <v/>
      </c>
      <c r="J904" s="14">
        <f>INDEX(Variables!$E$5:$E$205,MATCH($A904,Variables!$A$5:$A$205,0))</f>
        <v/>
      </c>
      <c r="K904" s="11">
        <f>LOWER(Settings!$C$4)&amp;".mit."&amp;$A904&amp;IF($C904="","","."&amp;$C904&amp;"."&amp;$B904)&amp;IF(INDEX(Variables!$D$5:$D$205,MATCH($A904,Variables!$A$5:$A$205,0))="","","."&amp;INDEX(Variables!$D$5:$D$205,MATCH($A904,Variables!$A$5:$A$205,0)))&amp;"."&amp;K$5</f>
        <v/>
      </c>
      <c r="L904" s="46">
        <f>L877*Settings!$C$13*(INDEX(L$331:L$342,$D904))</f>
        <v/>
      </c>
      <c r="M904" s="47">
        <f>M877*Settings!$C$13*(INDEX(M$331:M$342,$D904))</f>
        <v/>
      </c>
      <c r="N904" s="47">
        <f>N877*Settings!$C$13*(INDEX(N$331:N$342,$D904))</f>
        <v/>
      </c>
      <c r="O904" s="47">
        <f>O877*Settings!$C$13*(INDEX(O$331:O$342,$D904))</f>
        <v/>
      </c>
      <c r="P904" s="47">
        <f>P877*Settings!$C$13*(INDEX(P$331:P$342,$D904))</f>
        <v/>
      </c>
      <c r="Q904" s="47">
        <f>Q877*Settings!$C$13*(INDEX(Q$331:Q$342,$D904))</f>
        <v/>
      </c>
      <c r="R904" s="47">
        <f>R877*Settings!$C$13*(INDEX(R$331:R$342,$D904))</f>
        <v/>
      </c>
      <c r="S904" s="47">
        <f>S877*Settings!$C$13*(INDEX(S$331:S$342,$D904))</f>
        <v/>
      </c>
      <c r="T904" s="47">
        <f>T877*Settings!$C$13*(INDEX(T$331:T$342,$D904))</f>
        <v/>
      </c>
      <c r="U904" s="47">
        <f>U877*Settings!$C$13*(INDEX(U$331:U$342,$D904))</f>
        <v/>
      </c>
      <c r="V904" s="47">
        <f>V877*Settings!$C$13*(INDEX(V$331:V$342,$D904))</f>
        <v/>
      </c>
      <c r="W904" s="47">
        <f>W877*Settings!$C$13*(INDEX(W$331:W$342,$D904))</f>
        <v/>
      </c>
      <c r="X904" s="47">
        <f>X877*Settings!$C$13*(INDEX(X$331:X$342,$D904))</f>
        <v/>
      </c>
      <c r="Y904" s="47">
        <f>Y877*Settings!$C$13*(INDEX(Y$331:Y$342,$D904))</f>
        <v/>
      </c>
      <c r="Z904" s="47">
        <f>Z877*Settings!$C$13*(INDEX(Z$331:Z$342,$D904))</f>
        <v/>
      </c>
      <c r="AA904" s="47">
        <f>AA877*Settings!$C$13*(INDEX(AA$331:AA$342,$D904))</f>
        <v/>
      </c>
      <c r="AB904" s="47">
        <f>AB877*Settings!$C$13*(INDEX(AB$331:AB$342,$D904))</f>
        <v/>
      </c>
      <c r="AC904" s="47">
        <f>AC877*Settings!$C$13*(INDEX(AC$331:AC$342,$D904))</f>
        <v/>
      </c>
      <c r="AD904" s="58">
        <f>REVENUE(AD877,Settings!$C$13,INDEX(AD$331:AD$342,$D904))</f>
        <v/>
      </c>
      <c r="AF904" s="11">
        <f>LOWER(Settings!$C$4)&amp;".mit."&amp;$A904&amp;IF($C904="","","."&amp;$C904&amp;"."&amp;$B904)&amp;IF(INDEX(Variables!$D$5:$D$205,MATCH($A904,Variables!$A$5:$A$205,0))="","","."&amp;INDEX(Variables!$D$5:$D$205,MATCH($A904,Variables!$A$5:$A$205,0)))&amp;"."&amp;AF$5</f>
        <v/>
      </c>
      <c r="AG904" s="46">
        <f>AG877*Settings!$C$13*(INDEX(AG$331:AG$342,$D904))</f>
        <v/>
      </c>
      <c r="AH904" s="47">
        <f>AH877*Settings!$C$13*(INDEX(AH$331:AH$342,$D904))</f>
        <v/>
      </c>
      <c r="AI904" s="47">
        <f>AI877*Settings!$C$13*(INDEX(AI$331:AI$342,$D904))</f>
        <v/>
      </c>
      <c r="AJ904" s="47">
        <f>AJ877*Settings!$C$13*(INDEX(AJ$331:AJ$342,$D904))</f>
        <v/>
      </c>
      <c r="AK904" s="47">
        <f>AK877*Settings!$C$13*(INDEX(AK$331:AK$342,$D904))</f>
        <v/>
      </c>
      <c r="AL904" s="47">
        <f>AL877*Settings!$C$13*(INDEX(AL$331:AL$342,$D904))</f>
        <v/>
      </c>
      <c r="AM904" s="47">
        <f>AM877*Settings!$C$13*(INDEX(AM$331:AM$342,$D904))</f>
        <v/>
      </c>
      <c r="AN904" s="47">
        <f>AN877*Settings!$C$13*(INDEX(AN$331:AN$342,$D904))</f>
        <v/>
      </c>
      <c r="AO904" s="47">
        <f>AO877*Settings!$C$13*(INDEX(AO$331:AO$342,$D904))</f>
        <v/>
      </c>
      <c r="AP904" s="47">
        <f>AP877*Settings!$C$13*(INDEX(AP$331:AP$342,$D904))</f>
        <v/>
      </c>
      <c r="AQ904" s="47">
        <f>AQ877*Settings!$C$13*(INDEX(AQ$331:AQ$342,$D904))</f>
        <v/>
      </c>
      <c r="AR904" s="47">
        <f>AR877*Settings!$C$13*(INDEX(AR$331:AR$342,$D904))</f>
        <v/>
      </c>
      <c r="AS904" s="47">
        <f>AS877*Settings!$C$13*(INDEX(AS$331:AS$342,$D904))</f>
        <v/>
      </c>
      <c r="AT904" s="47">
        <f>AT877*Settings!$C$13*(INDEX(AT$331:AT$342,$D904))</f>
        <v/>
      </c>
      <c r="AU904" s="47">
        <f>AU877*Settings!$C$13*(INDEX(AU$331:AU$342,$D904))</f>
        <v/>
      </c>
      <c r="AV904" s="47">
        <f>AV877*Settings!$C$13*(INDEX(AV$331:AV$342,$D904))</f>
        <v/>
      </c>
      <c r="AW904" s="47">
        <f>AW877*Settings!$C$13*(INDEX(AW$331:AW$342,$D904))</f>
        <v/>
      </c>
      <c r="AX904" s="47">
        <f>AX877*Settings!$C$13*(INDEX(AX$331:AX$342,$D904))</f>
        <v/>
      </c>
      <c r="AY904" s="58">
        <f>REVENUE(AY877,Settings!$C$13,INDEX(AY$331:AY$342,$D904))</f>
        <v/>
      </c>
    </row>
    <row r="905" hidden="1" outlineLevel="2">
      <c r="A905" s="14" t="inlineStr">
        <is>
          <t>rsub</t>
        </is>
      </c>
      <c r="B905" s="14" t="inlineStr">
        <is>
          <t>oop</t>
        </is>
      </c>
      <c r="C905" s="14" t="inlineStr">
        <is>
          <t>nav</t>
        </is>
      </c>
      <c r="D905" s="37">
        <f>INDEX(Inputs!$R$5:$R$132,MATCH($B905&amp;"|"&amp;$C905,Inputs!$A$5:$A$132,0))</f>
        <v/>
      </c>
      <c r="E905" s="36" t="n"/>
      <c r="F905" s="36" t="n"/>
      <c r="G905" s="36" t="n"/>
      <c r="H905" s="14">
        <f>INDEX(Variables!$B$5:$B$205,MATCH($A905,Variables!$A$5:$A$205,0))&amp;IF($C905="",""," | "&amp;INDEX(Mapping!$B$5:$B$26,MATCH($C905,Mapping!$A$5:$A$26,0))&amp;" | "&amp;INDEX(Mapping!$B$30:$B$46,MATCH($B905,Mapping!$A$30:$A$46,0)))</f>
        <v/>
      </c>
      <c r="I905" s="14">
        <f>INDEX(Variables!$C$5:$C$205,MATCH($A905,Variables!$A$5:$A$205,0))</f>
        <v/>
      </c>
      <c r="J905" s="14">
        <f>INDEX(Variables!$E$5:$E$205,MATCH($A905,Variables!$A$5:$A$205,0))</f>
        <v/>
      </c>
      <c r="K905" s="11">
        <f>LOWER(Settings!$C$4)&amp;".mit."&amp;$A905&amp;IF($C905="","","."&amp;$C905&amp;"."&amp;$B905)&amp;IF(INDEX(Variables!$D$5:$D$205,MATCH($A905,Variables!$A$5:$A$205,0))="","","."&amp;INDEX(Variables!$D$5:$D$205,MATCH($A905,Variables!$A$5:$A$205,0)))&amp;"."&amp;K$5</f>
        <v/>
      </c>
      <c r="L905" s="46">
        <f>L878*Settings!$C$13*(INDEX(L$331:L$342,$D905))</f>
        <v/>
      </c>
      <c r="M905" s="47">
        <f>M878*Settings!$C$13*(INDEX(M$331:M$342,$D905))</f>
        <v/>
      </c>
      <c r="N905" s="47">
        <f>N878*Settings!$C$13*(INDEX(N$331:N$342,$D905))</f>
        <v/>
      </c>
      <c r="O905" s="47">
        <f>O878*Settings!$C$13*(INDEX(O$331:O$342,$D905))</f>
        <v/>
      </c>
      <c r="P905" s="47">
        <f>P878*Settings!$C$13*(INDEX(P$331:P$342,$D905))</f>
        <v/>
      </c>
      <c r="Q905" s="47">
        <f>Q878*Settings!$C$13*(INDEX(Q$331:Q$342,$D905))</f>
        <v/>
      </c>
      <c r="R905" s="47">
        <f>R878*Settings!$C$13*(INDEX(R$331:R$342,$D905))</f>
        <v/>
      </c>
      <c r="S905" s="47">
        <f>S878*Settings!$C$13*(INDEX(S$331:S$342,$D905))</f>
        <v/>
      </c>
      <c r="T905" s="47">
        <f>T878*Settings!$C$13*(INDEX(T$331:T$342,$D905))</f>
        <v/>
      </c>
      <c r="U905" s="47">
        <f>U878*Settings!$C$13*(INDEX(U$331:U$342,$D905))</f>
        <v/>
      </c>
      <c r="V905" s="47">
        <f>V878*Settings!$C$13*(INDEX(V$331:V$342,$D905))</f>
        <v/>
      </c>
      <c r="W905" s="47">
        <f>W878*Settings!$C$13*(INDEX(W$331:W$342,$D905))</f>
        <v/>
      </c>
      <c r="X905" s="47">
        <f>X878*Settings!$C$13*(INDEX(X$331:X$342,$D905))</f>
        <v/>
      </c>
      <c r="Y905" s="47">
        <f>Y878*Settings!$C$13*(INDEX(Y$331:Y$342,$D905))</f>
        <v/>
      </c>
      <c r="Z905" s="47">
        <f>Z878*Settings!$C$13*(INDEX(Z$331:Z$342,$D905))</f>
        <v/>
      </c>
      <c r="AA905" s="47">
        <f>AA878*Settings!$C$13*(INDEX(AA$331:AA$342,$D905))</f>
        <v/>
      </c>
      <c r="AB905" s="47">
        <f>AB878*Settings!$C$13*(INDEX(AB$331:AB$342,$D905))</f>
        <v/>
      </c>
      <c r="AC905" s="47">
        <f>AC878*Settings!$C$13*(INDEX(AC$331:AC$342,$D905))</f>
        <v/>
      </c>
      <c r="AD905" s="58">
        <f>REVENUE(AD878,Settings!$C$13,INDEX(AD$331:AD$342,$D905))</f>
        <v/>
      </c>
      <c r="AF905" s="11">
        <f>LOWER(Settings!$C$4)&amp;".mit."&amp;$A905&amp;IF($C905="","","."&amp;$C905&amp;"."&amp;$B905)&amp;IF(INDEX(Variables!$D$5:$D$205,MATCH($A905,Variables!$A$5:$A$205,0))="","","."&amp;INDEX(Variables!$D$5:$D$205,MATCH($A905,Variables!$A$5:$A$205,0)))&amp;"."&amp;AF$5</f>
        <v/>
      </c>
      <c r="AG905" s="46">
        <f>AG878*Settings!$C$13*(INDEX(AG$331:AG$342,$D905))</f>
        <v/>
      </c>
      <c r="AH905" s="47">
        <f>AH878*Settings!$C$13*(INDEX(AH$331:AH$342,$D905))</f>
        <v/>
      </c>
      <c r="AI905" s="47">
        <f>AI878*Settings!$C$13*(INDEX(AI$331:AI$342,$D905))</f>
        <v/>
      </c>
      <c r="AJ905" s="47">
        <f>AJ878*Settings!$C$13*(INDEX(AJ$331:AJ$342,$D905))</f>
        <v/>
      </c>
      <c r="AK905" s="47">
        <f>AK878*Settings!$C$13*(INDEX(AK$331:AK$342,$D905))</f>
        <v/>
      </c>
      <c r="AL905" s="47">
        <f>AL878*Settings!$C$13*(INDEX(AL$331:AL$342,$D905))</f>
        <v/>
      </c>
      <c r="AM905" s="47">
        <f>AM878*Settings!$C$13*(INDEX(AM$331:AM$342,$D905))</f>
        <v/>
      </c>
      <c r="AN905" s="47">
        <f>AN878*Settings!$C$13*(INDEX(AN$331:AN$342,$D905))</f>
        <v/>
      </c>
      <c r="AO905" s="47">
        <f>AO878*Settings!$C$13*(INDEX(AO$331:AO$342,$D905))</f>
        <v/>
      </c>
      <c r="AP905" s="47">
        <f>AP878*Settings!$C$13*(INDEX(AP$331:AP$342,$D905))</f>
        <v/>
      </c>
      <c r="AQ905" s="47">
        <f>AQ878*Settings!$C$13*(INDEX(AQ$331:AQ$342,$D905))</f>
        <v/>
      </c>
      <c r="AR905" s="47">
        <f>AR878*Settings!$C$13*(INDEX(AR$331:AR$342,$D905))</f>
        <v/>
      </c>
      <c r="AS905" s="47">
        <f>AS878*Settings!$C$13*(INDEX(AS$331:AS$342,$D905))</f>
        <v/>
      </c>
      <c r="AT905" s="47">
        <f>AT878*Settings!$C$13*(INDEX(AT$331:AT$342,$D905))</f>
        <v/>
      </c>
      <c r="AU905" s="47">
        <f>AU878*Settings!$C$13*(INDEX(AU$331:AU$342,$D905))</f>
        <v/>
      </c>
      <c r="AV905" s="47">
        <f>AV878*Settings!$C$13*(INDEX(AV$331:AV$342,$D905))</f>
        <v/>
      </c>
      <c r="AW905" s="47">
        <f>AW878*Settings!$C$13*(INDEX(AW$331:AW$342,$D905))</f>
        <v/>
      </c>
      <c r="AX905" s="47">
        <f>AX878*Settings!$C$13*(INDEX(AX$331:AX$342,$D905))</f>
        <v/>
      </c>
      <c r="AY905" s="58">
        <f>REVENUE(AY878,Settings!$C$13,INDEX(AY$331:AY$342,$D905))</f>
        <v/>
      </c>
    </row>
    <row r="906" hidden="1" outlineLevel="2">
      <c r="A906" s="14" t="inlineStr">
        <is>
          <t>rsub</t>
        </is>
      </c>
      <c r="B906" s="14" t="inlineStr">
        <is>
          <t>bio</t>
        </is>
      </c>
      <c r="C906" s="14" t="inlineStr">
        <is>
          <t>nav</t>
        </is>
      </c>
      <c r="D906" s="37">
        <f>INDEX(Inputs!$R$5:$R$132,MATCH($B906&amp;"|"&amp;$C906,Inputs!$A$5:$A$132,0))</f>
        <v/>
      </c>
      <c r="E906" s="36" t="n"/>
      <c r="F906" s="36" t="n"/>
      <c r="G906" s="36" t="n"/>
      <c r="H906" s="14">
        <f>INDEX(Variables!$B$5:$B$205,MATCH($A906,Variables!$A$5:$A$205,0))&amp;IF($C906="",""," | "&amp;INDEX(Mapping!$B$5:$B$26,MATCH($C906,Mapping!$A$5:$A$26,0))&amp;" | "&amp;INDEX(Mapping!$B$30:$B$46,MATCH($B906,Mapping!$A$30:$A$46,0)))</f>
        <v/>
      </c>
      <c r="I906" s="14">
        <f>INDEX(Variables!$C$5:$C$205,MATCH($A906,Variables!$A$5:$A$205,0))</f>
        <v/>
      </c>
      <c r="J906" s="14">
        <f>INDEX(Variables!$E$5:$E$205,MATCH($A906,Variables!$A$5:$A$205,0))</f>
        <v/>
      </c>
      <c r="K906" s="11">
        <f>LOWER(Settings!$C$4)&amp;".mit."&amp;$A906&amp;IF($C906="","","."&amp;$C906&amp;"."&amp;$B906)&amp;IF(INDEX(Variables!$D$5:$D$205,MATCH($A906,Variables!$A$5:$A$205,0))="","","."&amp;INDEX(Variables!$D$5:$D$205,MATCH($A906,Variables!$A$5:$A$205,0)))&amp;"."&amp;K$5</f>
        <v/>
      </c>
      <c r="L906" s="46">
        <f>L879*Settings!$C$13*(INDEX(L$331:L$342,$D906))</f>
        <v/>
      </c>
      <c r="M906" s="47">
        <f>M879*Settings!$C$13*(INDEX(M$331:M$342,$D906))</f>
        <v/>
      </c>
      <c r="N906" s="47">
        <f>N879*Settings!$C$13*(INDEX(N$331:N$342,$D906))</f>
        <v/>
      </c>
      <c r="O906" s="47">
        <f>O879*Settings!$C$13*(INDEX(O$331:O$342,$D906))</f>
        <v/>
      </c>
      <c r="P906" s="47">
        <f>P879*Settings!$C$13*(INDEX(P$331:P$342,$D906))</f>
        <v/>
      </c>
      <c r="Q906" s="47">
        <f>Q879*Settings!$C$13*(INDEX(Q$331:Q$342,$D906))</f>
        <v/>
      </c>
      <c r="R906" s="47">
        <f>R879*Settings!$C$13*(INDEX(R$331:R$342,$D906))</f>
        <v/>
      </c>
      <c r="S906" s="47">
        <f>S879*Settings!$C$13*(INDEX(S$331:S$342,$D906))</f>
        <v/>
      </c>
      <c r="T906" s="47">
        <f>T879*Settings!$C$13*(INDEX(T$331:T$342,$D906))</f>
        <v/>
      </c>
      <c r="U906" s="47">
        <f>U879*Settings!$C$13*(INDEX(U$331:U$342,$D906))</f>
        <v/>
      </c>
      <c r="V906" s="47">
        <f>V879*Settings!$C$13*(INDEX(V$331:V$342,$D906))</f>
        <v/>
      </c>
      <c r="W906" s="47">
        <f>W879*Settings!$C$13*(INDEX(W$331:W$342,$D906))</f>
        <v/>
      </c>
      <c r="X906" s="47">
        <f>X879*Settings!$C$13*(INDEX(X$331:X$342,$D906))</f>
        <v/>
      </c>
      <c r="Y906" s="47">
        <f>Y879*Settings!$C$13*(INDEX(Y$331:Y$342,$D906))</f>
        <v/>
      </c>
      <c r="Z906" s="47">
        <f>Z879*Settings!$C$13*(INDEX(Z$331:Z$342,$D906))</f>
        <v/>
      </c>
      <c r="AA906" s="47">
        <f>AA879*Settings!$C$13*(INDEX(AA$331:AA$342,$D906))</f>
        <v/>
      </c>
      <c r="AB906" s="47">
        <f>AB879*Settings!$C$13*(INDEX(AB$331:AB$342,$D906))</f>
        <v/>
      </c>
      <c r="AC906" s="47">
        <f>AC879*Settings!$C$13*(INDEX(AC$331:AC$342,$D906))</f>
        <v/>
      </c>
      <c r="AD906" s="58">
        <f>REVENUE(AD879,Settings!$C$13,INDEX(AD$331:AD$342,$D906))</f>
        <v/>
      </c>
      <c r="AF906" s="11">
        <f>LOWER(Settings!$C$4)&amp;".mit."&amp;$A906&amp;IF($C906="","","."&amp;$C906&amp;"."&amp;$B906)&amp;IF(INDEX(Variables!$D$5:$D$205,MATCH($A906,Variables!$A$5:$A$205,0))="","","."&amp;INDEX(Variables!$D$5:$D$205,MATCH($A906,Variables!$A$5:$A$205,0)))&amp;"."&amp;AF$5</f>
        <v/>
      </c>
      <c r="AG906" s="46">
        <f>AG879*Settings!$C$13*(INDEX(AG$331:AG$342,$D906))</f>
        <v/>
      </c>
      <c r="AH906" s="47">
        <f>AH879*Settings!$C$13*(INDEX(AH$331:AH$342,$D906))</f>
        <v/>
      </c>
      <c r="AI906" s="47">
        <f>AI879*Settings!$C$13*(INDEX(AI$331:AI$342,$D906))</f>
        <v/>
      </c>
      <c r="AJ906" s="47">
        <f>AJ879*Settings!$C$13*(INDEX(AJ$331:AJ$342,$D906))</f>
        <v/>
      </c>
      <c r="AK906" s="47">
        <f>AK879*Settings!$C$13*(INDEX(AK$331:AK$342,$D906))</f>
        <v/>
      </c>
      <c r="AL906" s="47">
        <f>AL879*Settings!$C$13*(INDEX(AL$331:AL$342,$D906))</f>
        <v/>
      </c>
      <c r="AM906" s="47">
        <f>AM879*Settings!$C$13*(INDEX(AM$331:AM$342,$D906))</f>
        <v/>
      </c>
      <c r="AN906" s="47">
        <f>AN879*Settings!$C$13*(INDEX(AN$331:AN$342,$D906))</f>
        <v/>
      </c>
      <c r="AO906" s="47">
        <f>AO879*Settings!$C$13*(INDEX(AO$331:AO$342,$D906))</f>
        <v/>
      </c>
      <c r="AP906" s="47">
        <f>AP879*Settings!$C$13*(INDEX(AP$331:AP$342,$D906))</f>
        <v/>
      </c>
      <c r="AQ906" s="47">
        <f>AQ879*Settings!$C$13*(INDEX(AQ$331:AQ$342,$D906))</f>
        <v/>
      </c>
      <c r="AR906" s="47">
        <f>AR879*Settings!$C$13*(INDEX(AR$331:AR$342,$D906))</f>
        <v/>
      </c>
      <c r="AS906" s="47">
        <f>AS879*Settings!$C$13*(INDEX(AS$331:AS$342,$D906))</f>
        <v/>
      </c>
      <c r="AT906" s="47">
        <f>AT879*Settings!$C$13*(INDEX(AT$331:AT$342,$D906))</f>
        <v/>
      </c>
      <c r="AU906" s="47">
        <f>AU879*Settings!$C$13*(INDEX(AU$331:AU$342,$D906))</f>
        <v/>
      </c>
      <c r="AV906" s="47">
        <f>AV879*Settings!$C$13*(INDEX(AV$331:AV$342,$D906))</f>
        <v/>
      </c>
      <c r="AW906" s="47">
        <f>AW879*Settings!$C$13*(INDEX(AW$331:AW$342,$D906))</f>
        <v/>
      </c>
      <c r="AX906" s="47">
        <f>AX879*Settings!$C$13*(INDEX(AX$331:AX$342,$D906))</f>
        <v/>
      </c>
      <c r="AY906" s="58">
        <f>REVENUE(AY879,Settings!$C$13,INDEX(AY$331:AY$342,$D906))</f>
        <v/>
      </c>
    </row>
    <row r="907" hidden="1" outlineLevel="2"/>
    <row r="908" hidden="1" outlineLevel="2">
      <c r="A908" s="14" t="inlineStr">
        <is>
          <t>rnew</t>
        </is>
      </c>
      <c r="B908" s="14" t="inlineStr">
        <is>
          <t>coa</t>
        </is>
      </c>
      <c r="C908" s="14" t="inlineStr">
        <is>
          <t>nav</t>
        </is>
      </c>
      <c r="D908" s="37">
        <f>INDEX(Inputs!$S$5:$S$132,MATCH($B908&amp;"|"&amp;$C908,Inputs!$A$5:$A$132,0))</f>
        <v/>
      </c>
      <c r="E908" s="36" t="n"/>
      <c r="F908" s="36" t="n"/>
      <c r="G908" s="36" t="n"/>
      <c r="H908" s="14">
        <f>INDEX(Variables!$B$5:$B$205,MATCH($A908,Variables!$A$5:$A$205,0))&amp;IF($C908="",""," | "&amp;INDEX(Mapping!$B$5:$B$26,MATCH($C908,Mapping!$A$5:$A$26,0))&amp;" | "&amp;INDEX(Mapping!$B$30:$B$46,MATCH($B908,Mapping!$A$30:$A$46,0)))</f>
        <v/>
      </c>
      <c r="I908" s="14">
        <f>INDEX(Variables!$C$5:$C$205,MATCH($A908,Variables!$A$5:$A$205,0))</f>
        <v/>
      </c>
      <c r="J908" s="14">
        <f>INDEX(Variables!$E$5:$E$205,MATCH($A908,Variables!$A$5:$A$205,0))</f>
        <v/>
      </c>
      <c r="K908" s="11">
        <f>LOWER(Settings!$C$4)&amp;".mit."&amp;$A908&amp;IF($C908="","","."&amp;$C908&amp;"."&amp;$B908)&amp;IF(INDEX(Variables!$D$5:$D$205,MATCH($A908,Variables!$A$5:$A$205,0))="","","."&amp;INDEX(Variables!$D$5:$D$205,MATCH($A908,Variables!$A$5:$A$205,0)))&amp;"."&amp;K$5</f>
        <v/>
      </c>
      <c r="L908" s="46">
        <f>L872*Settings!$C$13*(L818+L836+L827*L$195+L845*$D908)</f>
        <v/>
      </c>
      <c r="M908" s="47">
        <f>M872*Settings!$C$13*(M818+M836+M827*M$195+M845*$D908)</f>
        <v/>
      </c>
      <c r="N908" s="47">
        <f>N872*Settings!$C$13*(N818+N836+N827*N$195+N845*$D908)</f>
        <v/>
      </c>
      <c r="O908" s="47">
        <f>O872*Settings!$C$13*(O818+O836+O827*O$195+O845*$D908)</f>
        <v/>
      </c>
      <c r="P908" s="47">
        <f>P872*Settings!$C$13*(P818+P836+P827*P$195+P845*$D908)</f>
        <v/>
      </c>
      <c r="Q908" s="47">
        <f>Q872*Settings!$C$13*(Q818+Q836+Q827*Q$195+Q845*$D908)</f>
        <v/>
      </c>
      <c r="R908" s="47">
        <f>R872*Settings!$C$13*(R818+R836+R827*R$195+R845*$D908)</f>
        <v/>
      </c>
      <c r="S908" s="47">
        <f>S872*Settings!$C$13*(S818+S836+S827*S$195+S845*$D908)</f>
        <v/>
      </c>
      <c r="T908" s="47">
        <f>T872*Settings!$C$13*(T818+T836+T827*T$195+T845*$D908)</f>
        <v/>
      </c>
      <c r="U908" s="47">
        <f>U872*Settings!$C$13*(U818+U836+U827*U$195+U845*$D908)</f>
        <v/>
      </c>
      <c r="V908" s="47">
        <f>V872*Settings!$C$13*(V818+V836+V827*V$195+V845*$D908)</f>
        <v/>
      </c>
      <c r="W908" s="47">
        <f>W872*Settings!$C$13*(W818+W836+W827*W$195+W845*$D908)</f>
        <v/>
      </c>
      <c r="X908" s="47">
        <f>X872*Settings!$C$13*(X818+X836+X827*X$195+X845*$D908)</f>
        <v/>
      </c>
      <c r="Y908" s="47">
        <f>Y872*Settings!$C$13*(Y818+Y836+Y827*Y$195+Y845*$D908)</f>
        <v/>
      </c>
      <c r="Z908" s="47">
        <f>Z872*Settings!$C$13*(Z818+Z836+Z827*Z$195+Z845*$D908)</f>
        <v/>
      </c>
      <c r="AA908" s="47">
        <f>AA872*Settings!$C$13*(AA818+AA836+AA827*AA$195+AA845*$D908)</f>
        <v/>
      </c>
      <c r="AB908" s="47">
        <f>AB872*Settings!$C$13*(AB818+AB836+AB827*AB$195+AB845*$D908)</f>
        <v/>
      </c>
      <c r="AC908" s="47">
        <f>AC872*Settings!$C$13*(AC818+AC836+AC827*AC$195+AC845*$D908)</f>
        <v/>
      </c>
      <c r="AD908" s="58">
        <f>REVENUE(AD872,Settings!$C$13,NEWREVRATE(AD818,AD836,AD827,AD$195,AD845,$D908))</f>
        <v/>
      </c>
      <c r="AF908" s="11">
        <f>LOWER(Settings!$C$4)&amp;".mit."&amp;$A908&amp;IF($C908="","","."&amp;$C908&amp;"."&amp;$B908)&amp;IF(INDEX(Variables!$D$5:$D$205,MATCH($A908,Variables!$A$5:$A$205,0))="","","."&amp;INDEX(Variables!$D$5:$D$205,MATCH($A908,Variables!$A$5:$A$205,0)))&amp;"."&amp;AF$5</f>
        <v/>
      </c>
      <c r="AG908" s="46">
        <f>AG872*Settings!$C$13*(AG818+AG836+AG827*AG$195+AG845*$D908)</f>
        <v/>
      </c>
      <c r="AH908" s="47">
        <f>AH872*Settings!$C$13*(AH818+AH836+AH827*AH$195+AH845*$D908)</f>
        <v/>
      </c>
      <c r="AI908" s="47">
        <f>AI872*Settings!$C$13*(AI818+AI836+AI827*AI$195+AI845*$D908)</f>
        <v/>
      </c>
      <c r="AJ908" s="47">
        <f>AJ872*Settings!$C$13*(AJ818+AJ836+AJ827*AJ$195+AJ845*$D908)</f>
        <v/>
      </c>
      <c r="AK908" s="47">
        <f>AK872*Settings!$C$13*(AK818+AK836+AK827*AK$195+AK845*$D908)</f>
        <v/>
      </c>
      <c r="AL908" s="47">
        <f>AL872*Settings!$C$13*(AL818+AL836+AL827*AL$195+AL845*$D908)</f>
        <v/>
      </c>
      <c r="AM908" s="47">
        <f>AM872*Settings!$C$13*(AM818+AM836+AM827*AM$195+AM845*$D908)</f>
        <v/>
      </c>
      <c r="AN908" s="47">
        <f>AN872*Settings!$C$13*(AN818+AN836+AN827*AN$195+AN845*$D908)</f>
        <v/>
      </c>
      <c r="AO908" s="47">
        <f>AO872*Settings!$C$13*(AO818+AO836+AO827*AO$195+AO845*$D908)</f>
        <v/>
      </c>
      <c r="AP908" s="47">
        <f>AP872*Settings!$C$13*(AP818+AP836+AP827*AP$195+AP845*$D908)</f>
        <v/>
      </c>
      <c r="AQ908" s="47">
        <f>AQ872*Settings!$C$13*(AQ818+AQ836+AQ827*AQ$195+AQ845*$D908)</f>
        <v/>
      </c>
      <c r="AR908" s="47">
        <f>AR872*Settings!$C$13*(AR818+AR836+AR827*AR$195+AR845*$D908)</f>
        <v/>
      </c>
      <c r="AS908" s="47">
        <f>AS872*Settings!$C$13*(AS818+AS836+AS827*AS$195+AS845*$D908)</f>
        <v/>
      </c>
      <c r="AT908" s="47">
        <f>AT872*Settings!$C$13*(AT818+AT836+AT827*AT$195+AT845*$D908)</f>
        <v/>
      </c>
      <c r="AU908" s="47">
        <f>AU872*Settings!$C$13*(AU818+AU836+AU827*AU$195+AU845*$D908)</f>
        <v/>
      </c>
      <c r="AV908" s="47">
        <f>AV872*Settings!$C$13*(AV818+AV836+AV827*AV$195+AV845*$D908)</f>
        <v/>
      </c>
      <c r="AW908" s="47">
        <f>AW872*Settings!$C$13*(AW818+AW836+AW827*AW$195+AW845*$D908)</f>
        <v/>
      </c>
      <c r="AX908" s="47">
        <f>AX872*Settings!$C$13*(AX818+AX836+AX827*AX$195+AX845*$D908)</f>
        <v/>
      </c>
      <c r="AY908" s="58">
        <f>REVENUE(AY872,Settings!$C$13,NEWREVRATE(AY818,AY836,AY827,AY$195,AY845,$D908))</f>
        <v/>
      </c>
    </row>
    <row r="909" hidden="1" outlineLevel="2">
      <c r="A909" s="14" t="inlineStr">
        <is>
          <t>rnew</t>
        </is>
      </c>
      <c r="B909" s="14" t="inlineStr">
        <is>
          <t>nga</t>
        </is>
      </c>
      <c r="C909" s="14" t="inlineStr">
        <is>
          <t>nav</t>
        </is>
      </c>
      <c r="D909" s="37">
        <f>INDEX(Inputs!$S$5:$S$132,MATCH($B909&amp;"|"&amp;$C909,Inputs!$A$5:$A$132,0))</f>
        <v/>
      </c>
      <c r="E909" s="36" t="n"/>
      <c r="F909" s="36" t="n"/>
      <c r="G909" s="36" t="n"/>
      <c r="H909" s="14">
        <f>INDEX(Variables!$B$5:$B$205,MATCH($A909,Variables!$A$5:$A$205,0))&amp;IF($C909="",""," | "&amp;INDEX(Mapping!$B$5:$B$26,MATCH($C909,Mapping!$A$5:$A$26,0))&amp;" | "&amp;INDEX(Mapping!$B$30:$B$46,MATCH($B909,Mapping!$A$30:$A$46,0)))</f>
        <v/>
      </c>
      <c r="I909" s="14">
        <f>INDEX(Variables!$C$5:$C$205,MATCH($A909,Variables!$A$5:$A$205,0))</f>
        <v/>
      </c>
      <c r="J909" s="14">
        <f>INDEX(Variables!$E$5:$E$205,MATCH($A909,Variables!$A$5:$A$205,0))</f>
        <v/>
      </c>
      <c r="K909" s="11">
        <f>LOWER(Settings!$C$4)&amp;".mit."&amp;$A909&amp;IF($C909="","","."&amp;$C909&amp;"."&amp;$B909)&amp;IF(INDEX(Variables!$D$5:$D$205,MATCH($A909,Variables!$A$5:$A$205,0))="","","."&amp;INDEX(Variables!$D$5:$D$205,MATCH($A909,Variables!$A$5:$A$205,0)))&amp;"."&amp;K$5</f>
        <v/>
      </c>
      <c r="L909" s="46">
        <f>L873*Settings!$C$13*(L819+L837+L828*L$195+L846*$D909)</f>
        <v/>
      </c>
      <c r="M909" s="47">
        <f>M873*Settings!$C$13*(M819+M837+M828*M$195+M846*$D909)</f>
        <v/>
      </c>
      <c r="N909" s="47">
        <f>N873*Settings!$C$13*(N819+N837+N828*N$195+N846*$D909)</f>
        <v/>
      </c>
      <c r="O909" s="47">
        <f>O873*Settings!$C$13*(O819+O837+O828*O$195+O846*$D909)</f>
        <v/>
      </c>
      <c r="P909" s="47">
        <f>P873*Settings!$C$13*(P819+P837+P828*P$195+P846*$D909)</f>
        <v/>
      </c>
      <c r="Q909" s="47">
        <f>Q873*Settings!$C$13*(Q819+Q837+Q828*Q$195+Q846*$D909)</f>
        <v/>
      </c>
      <c r="R909" s="47">
        <f>R873*Settings!$C$13*(R819+R837+R828*R$195+R846*$D909)</f>
        <v/>
      </c>
      <c r="S909" s="47">
        <f>S873*Settings!$C$13*(S819+S837+S828*S$195+S846*$D909)</f>
        <v/>
      </c>
      <c r="T909" s="47">
        <f>T873*Settings!$C$13*(T819+T837+T828*T$195+T846*$D909)</f>
        <v/>
      </c>
      <c r="U909" s="47">
        <f>U873*Settings!$C$13*(U819+U837+U828*U$195+U846*$D909)</f>
        <v/>
      </c>
      <c r="V909" s="47">
        <f>V873*Settings!$C$13*(V819+V837+V828*V$195+V846*$D909)</f>
        <v/>
      </c>
      <c r="W909" s="47">
        <f>W873*Settings!$C$13*(W819+W837+W828*W$195+W846*$D909)</f>
        <v/>
      </c>
      <c r="X909" s="47">
        <f>X873*Settings!$C$13*(X819+X837+X828*X$195+X846*$D909)</f>
        <v/>
      </c>
      <c r="Y909" s="47">
        <f>Y873*Settings!$C$13*(Y819+Y837+Y828*Y$195+Y846*$D909)</f>
        <v/>
      </c>
      <c r="Z909" s="47">
        <f>Z873*Settings!$C$13*(Z819+Z837+Z828*Z$195+Z846*$D909)</f>
        <v/>
      </c>
      <c r="AA909" s="47">
        <f>AA873*Settings!$C$13*(AA819+AA837+AA828*AA$195+AA846*$D909)</f>
        <v/>
      </c>
      <c r="AB909" s="47">
        <f>AB873*Settings!$C$13*(AB819+AB837+AB828*AB$195+AB846*$D909)</f>
        <v/>
      </c>
      <c r="AC909" s="47">
        <f>AC873*Settings!$C$13*(AC819+AC837+AC828*AC$195+AC846*$D909)</f>
        <v/>
      </c>
      <c r="AD909" s="58">
        <f>REVENUE(AD873,Settings!$C$13,NEWREVRATE(AD819,AD837,AD828,AD$195,AD846,$D909))</f>
        <v/>
      </c>
      <c r="AF909" s="11">
        <f>LOWER(Settings!$C$4)&amp;".mit."&amp;$A909&amp;IF($C909="","","."&amp;$C909&amp;"."&amp;$B909)&amp;IF(INDEX(Variables!$D$5:$D$205,MATCH($A909,Variables!$A$5:$A$205,0))="","","."&amp;INDEX(Variables!$D$5:$D$205,MATCH($A909,Variables!$A$5:$A$205,0)))&amp;"."&amp;AF$5</f>
        <v/>
      </c>
      <c r="AG909" s="46">
        <f>AG873*Settings!$C$13*(AG819+AG837+AG828*AG$195+AG846*$D909)</f>
        <v/>
      </c>
      <c r="AH909" s="47">
        <f>AH873*Settings!$C$13*(AH819+AH837+AH828*AH$195+AH846*$D909)</f>
        <v/>
      </c>
      <c r="AI909" s="47">
        <f>AI873*Settings!$C$13*(AI819+AI837+AI828*AI$195+AI846*$D909)</f>
        <v/>
      </c>
      <c r="AJ909" s="47">
        <f>AJ873*Settings!$C$13*(AJ819+AJ837+AJ828*AJ$195+AJ846*$D909)</f>
        <v/>
      </c>
      <c r="AK909" s="47">
        <f>AK873*Settings!$C$13*(AK819+AK837+AK828*AK$195+AK846*$D909)</f>
        <v/>
      </c>
      <c r="AL909" s="47">
        <f>AL873*Settings!$C$13*(AL819+AL837+AL828*AL$195+AL846*$D909)</f>
        <v/>
      </c>
      <c r="AM909" s="47">
        <f>AM873*Settings!$C$13*(AM819+AM837+AM828*AM$195+AM846*$D909)</f>
        <v/>
      </c>
      <c r="AN909" s="47">
        <f>AN873*Settings!$C$13*(AN819+AN837+AN828*AN$195+AN846*$D909)</f>
        <v/>
      </c>
      <c r="AO909" s="47">
        <f>AO873*Settings!$C$13*(AO819+AO837+AO828*AO$195+AO846*$D909)</f>
        <v/>
      </c>
      <c r="AP909" s="47">
        <f>AP873*Settings!$C$13*(AP819+AP837+AP828*AP$195+AP846*$D909)</f>
        <v/>
      </c>
      <c r="AQ909" s="47">
        <f>AQ873*Settings!$C$13*(AQ819+AQ837+AQ828*AQ$195+AQ846*$D909)</f>
        <v/>
      </c>
      <c r="AR909" s="47">
        <f>AR873*Settings!$C$13*(AR819+AR837+AR828*AR$195+AR846*$D909)</f>
        <v/>
      </c>
      <c r="AS909" s="47">
        <f>AS873*Settings!$C$13*(AS819+AS837+AS828*AS$195+AS846*$D909)</f>
        <v/>
      </c>
      <c r="AT909" s="47">
        <f>AT873*Settings!$C$13*(AT819+AT837+AT828*AT$195+AT846*$D909)</f>
        <v/>
      </c>
      <c r="AU909" s="47">
        <f>AU873*Settings!$C$13*(AU819+AU837+AU828*AU$195+AU846*$D909)</f>
        <v/>
      </c>
      <c r="AV909" s="47">
        <f>AV873*Settings!$C$13*(AV819+AV837+AV828*AV$195+AV846*$D909)</f>
        <v/>
      </c>
      <c r="AW909" s="47">
        <f>AW873*Settings!$C$13*(AW819+AW837+AW828*AW$195+AW846*$D909)</f>
        <v/>
      </c>
      <c r="AX909" s="47">
        <f>AX873*Settings!$C$13*(AX819+AX837+AX828*AX$195+AX846*$D909)</f>
        <v/>
      </c>
      <c r="AY909" s="58">
        <f>REVENUE(AY873,Settings!$C$13,NEWREVRATE(AY819,AY837,AY828,AY$195,AY846,$D909))</f>
        <v/>
      </c>
    </row>
    <row r="910" hidden="1" outlineLevel="2">
      <c r="A910" s="14" t="inlineStr">
        <is>
          <t>rnew</t>
        </is>
      </c>
      <c r="B910" s="14" t="inlineStr">
        <is>
          <t>gso</t>
        </is>
      </c>
      <c r="C910" s="14" t="inlineStr">
        <is>
          <t>nav</t>
        </is>
      </c>
      <c r="D910" s="37">
        <f>INDEX(Inputs!$S$5:$S$132,MATCH($B910&amp;"|"&amp;$C910,Inputs!$A$5:$A$132,0))</f>
        <v/>
      </c>
      <c r="E910" s="36" t="n"/>
      <c r="F910" s="36" t="n"/>
      <c r="G910" s="36" t="n"/>
      <c r="H910" s="14">
        <f>INDEX(Variables!$B$5:$B$205,MATCH($A910,Variables!$A$5:$A$205,0))&amp;IF($C910="",""," | "&amp;INDEX(Mapping!$B$5:$B$26,MATCH($C910,Mapping!$A$5:$A$26,0))&amp;" | "&amp;INDEX(Mapping!$B$30:$B$46,MATCH($B910,Mapping!$A$30:$A$46,0)))</f>
        <v/>
      </c>
      <c r="I910" s="14">
        <f>INDEX(Variables!$C$5:$C$205,MATCH($A910,Variables!$A$5:$A$205,0))</f>
        <v/>
      </c>
      <c r="J910" s="14">
        <f>INDEX(Variables!$E$5:$E$205,MATCH($A910,Variables!$A$5:$A$205,0))</f>
        <v/>
      </c>
      <c r="K910" s="11">
        <f>LOWER(Settings!$C$4)&amp;".mit."&amp;$A910&amp;IF($C910="","","."&amp;$C910&amp;"."&amp;$B910)&amp;IF(INDEX(Variables!$D$5:$D$205,MATCH($A910,Variables!$A$5:$A$205,0))="","","."&amp;INDEX(Variables!$D$5:$D$205,MATCH($A910,Variables!$A$5:$A$205,0)))&amp;"."&amp;K$5</f>
        <v/>
      </c>
      <c r="L910" s="46">
        <f>L874*Settings!$C$13*(L820+L838+L829*L$195+L847*$D910)</f>
        <v/>
      </c>
      <c r="M910" s="47">
        <f>M874*Settings!$C$13*(M820+M838+M829*M$195+M847*$D910)</f>
        <v/>
      </c>
      <c r="N910" s="47">
        <f>N874*Settings!$C$13*(N820+N838+N829*N$195+N847*$D910)</f>
        <v/>
      </c>
      <c r="O910" s="47">
        <f>O874*Settings!$C$13*(O820+O838+O829*O$195+O847*$D910)</f>
        <v/>
      </c>
      <c r="P910" s="47">
        <f>P874*Settings!$C$13*(P820+P838+P829*P$195+P847*$D910)</f>
        <v/>
      </c>
      <c r="Q910" s="47">
        <f>Q874*Settings!$C$13*(Q820+Q838+Q829*Q$195+Q847*$D910)</f>
        <v/>
      </c>
      <c r="R910" s="47">
        <f>R874*Settings!$C$13*(R820+R838+R829*R$195+R847*$D910)</f>
        <v/>
      </c>
      <c r="S910" s="47">
        <f>S874*Settings!$C$13*(S820+S838+S829*S$195+S847*$D910)</f>
        <v/>
      </c>
      <c r="T910" s="47">
        <f>T874*Settings!$C$13*(T820+T838+T829*T$195+T847*$D910)</f>
        <v/>
      </c>
      <c r="U910" s="47">
        <f>U874*Settings!$C$13*(U820+U838+U829*U$195+U847*$D910)</f>
        <v/>
      </c>
      <c r="V910" s="47">
        <f>V874*Settings!$C$13*(V820+V838+V829*V$195+V847*$D910)</f>
        <v/>
      </c>
      <c r="W910" s="47">
        <f>W874*Settings!$C$13*(W820+W838+W829*W$195+W847*$D910)</f>
        <v/>
      </c>
      <c r="X910" s="47">
        <f>X874*Settings!$C$13*(X820+X838+X829*X$195+X847*$D910)</f>
        <v/>
      </c>
      <c r="Y910" s="47">
        <f>Y874*Settings!$C$13*(Y820+Y838+Y829*Y$195+Y847*$D910)</f>
        <v/>
      </c>
      <c r="Z910" s="47">
        <f>Z874*Settings!$C$13*(Z820+Z838+Z829*Z$195+Z847*$D910)</f>
        <v/>
      </c>
      <c r="AA910" s="47">
        <f>AA874*Settings!$C$13*(AA820+AA838+AA829*AA$195+AA847*$D910)</f>
        <v/>
      </c>
      <c r="AB910" s="47">
        <f>AB874*Settings!$C$13*(AB820+AB838+AB829*AB$195+AB847*$D910)</f>
        <v/>
      </c>
      <c r="AC910" s="47">
        <f>AC874*Settings!$C$13*(AC820+AC838+AC829*AC$195+AC847*$D910)</f>
        <v/>
      </c>
      <c r="AD910" s="58">
        <f>REVENUE(AD874,Settings!$C$13,NEWREVRATE(AD820,AD838,AD829,AD$195,AD847,$D910))</f>
        <v/>
      </c>
      <c r="AF910" s="11">
        <f>LOWER(Settings!$C$4)&amp;".mit."&amp;$A910&amp;IF($C910="","","."&amp;$C910&amp;"."&amp;$B910)&amp;IF(INDEX(Variables!$D$5:$D$205,MATCH($A910,Variables!$A$5:$A$205,0))="","","."&amp;INDEX(Variables!$D$5:$D$205,MATCH($A910,Variables!$A$5:$A$205,0)))&amp;"."&amp;AF$5</f>
        <v/>
      </c>
      <c r="AG910" s="46">
        <f>AG874*Settings!$C$13*(AG820+AG838+AG829*AG$195+AG847*$D910)</f>
        <v/>
      </c>
      <c r="AH910" s="47">
        <f>AH874*Settings!$C$13*(AH820+AH838+AH829*AH$195+AH847*$D910)</f>
        <v/>
      </c>
      <c r="AI910" s="47">
        <f>AI874*Settings!$C$13*(AI820+AI838+AI829*AI$195+AI847*$D910)</f>
        <v/>
      </c>
      <c r="AJ910" s="47">
        <f>AJ874*Settings!$C$13*(AJ820+AJ838+AJ829*AJ$195+AJ847*$D910)</f>
        <v/>
      </c>
      <c r="AK910" s="47">
        <f>AK874*Settings!$C$13*(AK820+AK838+AK829*AK$195+AK847*$D910)</f>
        <v/>
      </c>
      <c r="AL910" s="47">
        <f>AL874*Settings!$C$13*(AL820+AL838+AL829*AL$195+AL847*$D910)</f>
        <v/>
      </c>
      <c r="AM910" s="47">
        <f>AM874*Settings!$C$13*(AM820+AM838+AM829*AM$195+AM847*$D910)</f>
        <v/>
      </c>
      <c r="AN910" s="47">
        <f>AN874*Settings!$C$13*(AN820+AN838+AN829*AN$195+AN847*$D910)</f>
        <v/>
      </c>
      <c r="AO910" s="47">
        <f>AO874*Settings!$C$13*(AO820+AO838+AO829*AO$195+AO847*$D910)</f>
        <v/>
      </c>
      <c r="AP910" s="47">
        <f>AP874*Settings!$C$13*(AP820+AP838+AP829*AP$195+AP847*$D910)</f>
        <v/>
      </c>
      <c r="AQ910" s="47">
        <f>AQ874*Settings!$C$13*(AQ820+AQ838+AQ829*AQ$195+AQ847*$D910)</f>
        <v/>
      </c>
      <c r="AR910" s="47">
        <f>AR874*Settings!$C$13*(AR820+AR838+AR829*AR$195+AR847*$D910)</f>
        <v/>
      </c>
      <c r="AS910" s="47">
        <f>AS874*Settings!$C$13*(AS820+AS838+AS829*AS$195+AS847*$D910)</f>
        <v/>
      </c>
      <c r="AT910" s="47">
        <f>AT874*Settings!$C$13*(AT820+AT838+AT829*AT$195+AT847*$D910)</f>
        <v/>
      </c>
      <c r="AU910" s="47">
        <f>AU874*Settings!$C$13*(AU820+AU838+AU829*AU$195+AU847*$D910)</f>
        <v/>
      </c>
      <c r="AV910" s="47">
        <f>AV874*Settings!$C$13*(AV820+AV838+AV829*AV$195+AV847*$D910)</f>
        <v/>
      </c>
      <c r="AW910" s="47">
        <f>AW874*Settings!$C$13*(AW820+AW838+AW829*AW$195+AW847*$D910)</f>
        <v/>
      </c>
      <c r="AX910" s="47">
        <f>AX874*Settings!$C$13*(AX820+AX838+AX829*AX$195+AX847*$D910)</f>
        <v/>
      </c>
      <c r="AY910" s="58">
        <f>REVENUE(AY874,Settings!$C$13,NEWREVRATE(AY820,AY838,AY829,AY$195,AY847,$D910))</f>
        <v/>
      </c>
    </row>
    <row r="911" hidden="1" outlineLevel="2">
      <c r="A911" s="14" t="inlineStr">
        <is>
          <t>rnew</t>
        </is>
      </c>
      <c r="B911" s="14" t="inlineStr">
        <is>
          <t>die</t>
        </is>
      </c>
      <c r="C911" s="14" t="inlineStr">
        <is>
          <t>nav</t>
        </is>
      </c>
      <c r="D911" s="37">
        <f>INDEX(Inputs!$S$5:$S$132,MATCH($B911&amp;"|"&amp;$C911,Inputs!$A$5:$A$132,0))</f>
        <v/>
      </c>
      <c r="E911" s="36" t="n"/>
      <c r="F911" s="36" t="n"/>
      <c r="G911" s="36" t="n"/>
      <c r="H911" s="14">
        <f>INDEX(Variables!$B$5:$B$205,MATCH($A911,Variables!$A$5:$A$205,0))&amp;IF($C911="",""," | "&amp;INDEX(Mapping!$B$5:$B$26,MATCH($C911,Mapping!$A$5:$A$26,0))&amp;" | "&amp;INDEX(Mapping!$B$30:$B$46,MATCH($B911,Mapping!$A$30:$A$46,0)))</f>
        <v/>
      </c>
      <c r="I911" s="14">
        <f>INDEX(Variables!$C$5:$C$205,MATCH($A911,Variables!$A$5:$A$205,0))</f>
        <v/>
      </c>
      <c r="J911" s="14">
        <f>INDEX(Variables!$E$5:$E$205,MATCH($A911,Variables!$A$5:$A$205,0))</f>
        <v/>
      </c>
      <c r="K911" s="11">
        <f>LOWER(Settings!$C$4)&amp;".mit."&amp;$A911&amp;IF($C911="","","."&amp;$C911&amp;"."&amp;$B911)&amp;IF(INDEX(Variables!$D$5:$D$205,MATCH($A911,Variables!$A$5:$A$205,0))="","","."&amp;INDEX(Variables!$D$5:$D$205,MATCH($A911,Variables!$A$5:$A$205,0)))&amp;"."&amp;K$5</f>
        <v/>
      </c>
      <c r="L911" s="46">
        <f>L875*Settings!$C$13*(L821+L839+L830*L$195+L848*$D911)</f>
        <v/>
      </c>
      <c r="M911" s="47">
        <f>M875*Settings!$C$13*(M821+M839+M830*M$195+M848*$D911)</f>
        <v/>
      </c>
      <c r="N911" s="47">
        <f>N875*Settings!$C$13*(N821+N839+N830*N$195+N848*$D911)</f>
        <v/>
      </c>
      <c r="O911" s="47">
        <f>O875*Settings!$C$13*(O821+O839+O830*O$195+O848*$D911)</f>
        <v/>
      </c>
      <c r="P911" s="47">
        <f>P875*Settings!$C$13*(P821+P839+P830*P$195+P848*$D911)</f>
        <v/>
      </c>
      <c r="Q911" s="47">
        <f>Q875*Settings!$C$13*(Q821+Q839+Q830*Q$195+Q848*$D911)</f>
        <v/>
      </c>
      <c r="R911" s="47">
        <f>R875*Settings!$C$13*(R821+R839+R830*R$195+R848*$D911)</f>
        <v/>
      </c>
      <c r="S911" s="47">
        <f>S875*Settings!$C$13*(S821+S839+S830*S$195+S848*$D911)</f>
        <v/>
      </c>
      <c r="T911" s="47">
        <f>T875*Settings!$C$13*(T821+T839+T830*T$195+T848*$D911)</f>
        <v/>
      </c>
      <c r="U911" s="47">
        <f>U875*Settings!$C$13*(U821+U839+U830*U$195+U848*$D911)</f>
        <v/>
      </c>
      <c r="V911" s="47">
        <f>V875*Settings!$C$13*(V821+V839+V830*V$195+V848*$D911)</f>
        <v/>
      </c>
      <c r="W911" s="47">
        <f>W875*Settings!$C$13*(W821+W839+W830*W$195+W848*$D911)</f>
        <v/>
      </c>
      <c r="X911" s="47">
        <f>X875*Settings!$C$13*(X821+X839+X830*X$195+X848*$D911)</f>
        <v/>
      </c>
      <c r="Y911" s="47">
        <f>Y875*Settings!$C$13*(Y821+Y839+Y830*Y$195+Y848*$D911)</f>
        <v/>
      </c>
      <c r="Z911" s="47">
        <f>Z875*Settings!$C$13*(Z821+Z839+Z830*Z$195+Z848*$D911)</f>
        <v/>
      </c>
      <c r="AA911" s="47">
        <f>AA875*Settings!$C$13*(AA821+AA839+AA830*AA$195+AA848*$D911)</f>
        <v/>
      </c>
      <c r="AB911" s="47">
        <f>AB875*Settings!$C$13*(AB821+AB839+AB830*AB$195+AB848*$D911)</f>
        <v/>
      </c>
      <c r="AC911" s="47">
        <f>AC875*Settings!$C$13*(AC821+AC839+AC830*AC$195+AC848*$D911)</f>
        <v/>
      </c>
      <c r="AD911" s="58">
        <f>REVENUE(AD875,Settings!$C$13,NEWREVRATE(AD821,AD839,AD830,AD$195,AD848,$D911))</f>
        <v/>
      </c>
      <c r="AF911" s="11">
        <f>LOWER(Settings!$C$4)&amp;".mit."&amp;$A911&amp;IF($C911="","","."&amp;$C911&amp;"."&amp;$B911)&amp;IF(INDEX(Variables!$D$5:$D$205,MATCH($A911,Variables!$A$5:$A$205,0))="","","."&amp;INDEX(Variables!$D$5:$D$205,MATCH($A911,Variables!$A$5:$A$205,0)))&amp;"."&amp;AF$5</f>
        <v/>
      </c>
      <c r="AG911" s="46">
        <f>AG875*Settings!$C$13*(AG821+AG839+AG830*AG$195+AG848*$D911)</f>
        <v/>
      </c>
      <c r="AH911" s="47">
        <f>AH875*Settings!$C$13*(AH821+AH839+AH830*AH$195+AH848*$D911)</f>
        <v/>
      </c>
      <c r="AI911" s="47">
        <f>AI875*Settings!$C$13*(AI821+AI839+AI830*AI$195+AI848*$D911)</f>
        <v/>
      </c>
      <c r="AJ911" s="47">
        <f>AJ875*Settings!$C$13*(AJ821+AJ839+AJ830*AJ$195+AJ848*$D911)</f>
        <v/>
      </c>
      <c r="AK911" s="47">
        <f>AK875*Settings!$C$13*(AK821+AK839+AK830*AK$195+AK848*$D911)</f>
        <v/>
      </c>
      <c r="AL911" s="47">
        <f>AL875*Settings!$C$13*(AL821+AL839+AL830*AL$195+AL848*$D911)</f>
        <v/>
      </c>
      <c r="AM911" s="47">
        <f>AM875*Settings!$C$13*(AM821+AM839+AM830*AM$195+AM848*$D911)</f>
        <v/>
      </c>
      <c r="AN911" s="47">
        <f>AN875*Settings!$C$13*(AN821+AN839+AN830*AN$195+AN848*$D911)</f>
        <v/>
      </c>
      <c r="AO911" s="47">
        <f>AO875*Settings!$C$13*(AO821+AO839+AO830*AO$195+AO848*$D911)</f>
        <v/>
      </c>
      <c r="AP911" s="47">
        <f>AP875*Settings!$C$13*(AP821+AP839+AP830*AP$195+AP848*$D911)</f>
        <v/>
      </c>
      <c r="AQ911" s="47">
        <f>AQ875*Settings!$C$13*(AQ821+AQ839+AQ830*AQ$195+AQ848*$D911)</f>
        <v/>
      </c>
      <c r="AR911" s="47">
        <f>AR875*Settings!$C$13*(AR821+AR839+AR830*AR$195+AR848*$D911)</f>
        <v/>
      </c>
      <c r="AS911" s="47">
        <f>AS875*Settings!$C$13*(AS821+AS839+AS830*AS$195+AS848*$D911)</f>
        <v/>
      </c>
      <c r="AT911" s="47">
        <f>AT875*Settings!$C$13*(AT821+AT839+AT830*AT$195+AT848*$D911)</f>
        <v/>
      </c>
      <c r="AU911" s="47">
        <f>AU875*Settings!$C$13*(AU821+AU839+AU830*AU$195+AU848*$D911)</f>
        <v/>
      </c>
      <c r="AV911" s="47">
        <f>AV875*Settings!$C$13*(AV821+AV839+AV830*AV$195+AV848*$D911)</f>
        <v/>
      </c>
      <c r="AW911" s="47">
        <f>AW875*Settings!$C$13*(AW821+AW839+AW830*AW$195+AW848*$D911)</f>
        <v/>
      </c>
      <c r="AX911" s="47">
        <f>AX875*Settings!$C$13*(AX821+AX839+AX830*AX$195+AX848*$D911)</f>
        <v/>
      </c>
      <c r="AY911" s="58">
        <f>REVENUE(AY875,Settings!$C$13,NEWREVRATE(AY821,AY839,AY830,AY$195,AY848,$D911))</f>
        <v/>
      </c>
    </row>
    <row r="912" hidden="1" outlineLevel="2">
      <c r="A912" s="14" t="inlineStr">
        <is>
          <t>rnew</t>
        </is>
      </c>
      <c r="B912" s="14" t="inlineStr">
        <is>
          <t>lpg</t>
        </is>
      </c>
      <c r="C912" s="14" t="inlineStr">
        <is>
          <t>nav</t>
        </is>
      </c>
      <c r="D912" s="37">
        <f>INDEX(Inputs!$S$5:$S$132,MATCH($B912&amp;"|"&amp;$C912,Inputs!$A$5:$A$132,0))</f>
        <v/>
      </c>
      <c r="E912" s="36" t="n"/>
      <c r="F912" s="36" t="n"/>
      <c r="G912" s="36" t="n"/>
      <c r="H912" s="14">
        <f>INDEX(Variables!$B$5:$B$205,MATCH($A912,Variables!$A$5:$A$205,0))&amp;IF($C912="",""," | "&amp;INDEX(Mapping!$B$5:$B$26,MATCH($C912,Mapping!$A$5:$A$26,0))&amp;" | "&amp;INDEX(Mapping!$B$30:$B$46,MATCH($B912,Mapping!$A$30:$A$46,0)))</f>
        <v/>
      </c>
      <c r="I912" s="14">
        <f>INDEX(Variables!$C$5:$C$205,MATCH($A912,Variables!$A$5:$A$205,0))</f>
        <v/>
      </c>
      <c r="J912" s="14">
        <f>INDEX(Variables!$E$5:$E$205,MATCH($A912,Variables!$A$5:$A$205,0))</f>
        <v/>
      </c>
      <c r="K912" s="11">
        <f>LOWER(Settings!$C$4)&amp;".mit."&amp;$A912&amp;IF($C912="","","."&amp;$C912&amp;"."&amp;$B912)&amp;IF(INDEX(Variables!$D$5:$D$205,MATCH($A912,Variables!$A$5:$A$205,0))="","","."&amp;INDEX(Variables!$D$5:$D$205,MATCH($A912,Variables!$A$5:$A$205,0)))&amp;"."&amp;K$5</f>
        <v/>
      </c>
      <c r="L912" s="46">
        <f>L876*Settings!$C$13*(L822+L840+L831*L$195+L849*$D912)</f>
        <v/>
      </c>
      <c r="M912" s="47">
        <f>M876*Settings!$C$13*(M822+M840+M831*M$195+M849*$D912)</f>
        <v/>
      </c>
      <c r="N912" s="47">
        <f>N876*Settings!$C$13*(N822+N840+N831*N$195+N849*$D912)</f>
        <v/>
      </c>
      <c r="O912" s="47">
        <f>O876*Settings!$C$13*(O822+O840+O831*O$195+O849*$D912)</f>
        <v/>
      </c>
      <c r="P912" s="47">
        <f>P876*Settings!$C$13*(P822+P840+P831*P$195+P849*$D912)</f>
        <v/>
      </c>
      <c r="Q912" s="47">
        <f>Q876*Settings!$C$13*(Q822+Q840+Q831*Q$195+Q849*$D912)</f>
        <v/>
      </c>
      <c r="R912" s="47">
        <f>R876*Settings!$C$13*(R822+R840+R831*R$195+R849*$D912)</f>
        <v/>
      </c>
      <c r="S912" s="47">
        <f>S876*Settings!$C$13*(S822+S840+S831*S$195+S849*$D912)</f>
        <v/>
      </c>
      <c r="T912" s="47">
        <f>T876*Settings!$C$13*(T822+T840+T831*T$195+T849*$D912)</f>
        <v/>
      </c>
      <c r="U912" s="47">
        <f>U876*Settings!$C$13*(U822+U840+U831*U$195+U849*$D912)</f>
        <v/>
      </c>
      <c r="V912" s="47">
        <f>V876*Settings!$C$13*(V822+V840+V831*V$195+V849*$D912)</f>
        <v/>
      </c>
      <c r="W912" s="47">
        <f>W876*Settings!$C$13*(W822+W840+W831*W$195+W849*$D912)</f>
        <v/>
      </c>
      <c r="X912" s="47">
        <f>X876*Settings!$C$13*(X822+X840+X831*X$195+X849*$D912)</f>
        <v/>
      </c>
      <c r="Y912" s="47">
        <f>Y876*Settings!$C$13*(Y822+Y840+Y831*Y$195+Y849*$D912)</f>
        <v/>
      </c>
      <c r="Z912" s="47">
        <f>Z876*Settings!$C$13*(Z822+Z840+Z831*Z$195+Z849*$D912)</f>
        <v/>
      </c>
      <c r="AA912" s="47">
        <f>AA876*Settings!$C$13*(AA822+AA840+AA831*AA$195+AA849*$D912)</f>
        <v/>
      </c>
      <c r="AB912" s="47">
        <f>AB876*Settings!$C$13*(AB822+AB840+AB831*AB$195+AB849*$D912)</f>
        <v/>
      </c>
      <c r="AC912" s="47">
        <f>AC876*Settings!$C$13*(AC822+AC840+AC831*AC$195+AC849*$D912)</f>
        <v/>
      </c>
      <c r="AD912" s="58">
        <f>REVENUE(AD876,Settings!$C$13,NEWREVRATE(AD822,AD840,AD831,AD$195,AD849,$D912))</f>
        <v/>
      </c>
      <c r="AF912" s="11">
        <f>LOWER(Settings!$C$4)&amp;".mit."&amp;$A912&amp;IF($C912="","","."&amp;$C912&amp;"."&amp;$B912)&amp;IF(INDEX(Variables!$D$5:$D$205,MATCH($A912,Variables!$A$5:$A$205,0))="","","."&amp;INDEX(Variables!$D$5:$D$205,MATCH($A912,Variables!$A$5:$A$205,0)))&amp;"."&amp;AF$5</f>
        <v/>
      </c>
      <c r="AG912" s="46">
        <f>AG876*Settings!$C$13*(AG822+AG840+AG831*AG$195+AG849*$D912)</f>
        <v/>
      </c>
      <c r="AH912" s="47">
        <f>AH876*Settings!$C$13*(AH822+AH840+AH831*AH$195+AH849*$D912)</f>
        <v/>
      </c>
      <c r="AI912" s="47">
        <f>AI876*Settings!$C$13*(AI822+AI840+AI831*AI$195+AI849*$D912)</f>
        <v/>
      </c>
      <c r="AJ912" s="47">
        <f>AJ876*Settings!$C$13*(AJ822+AJ840+AJ831*AJ$195+AJ849*$D912)</f>
        <v/>
      </c>
      <c r="AK912" s="47">
        <f>AK876*Settings!$C$13*(AK822+AK840+AK831*AK$195+AK849*$D912)</f>
        <v/>
      </c>
      <c r="AL912" s="47">
        <f>AL876*Settings!$C$13*(AL822+AL840+AL831*AL$195+AL849*$D912)</f>
        <v/>
      </c>
      <c r="AM912" s="47">
        <f>AM876*Settings!$C$13*(AM822+AM840+AM831*AM$195+AM849*$D912)</f>
        <v/>
      </c>
      <c r="AN912" s="47">
        <f>AN876*Settings!$C$13*(AN822+AN840+AN831*AN$195+AN849*$D912)</f>
        <v/>
      </c>
      <c r="AO912" s="47">
        <f>AO876*Settings!$C$13*(AO822+AO840+AO831*AO$195+AO849*$D912)</f>
        <v/>
      </c>
      <c r="AP912" s="47">
        <f>AP876*Settings!$C$13*(AP822+AP840+AP831*AP$195+AP849*$D912)</f>
        <v/>
      </c>
      <c r="AQ912" s="47">
        <f>AQ876*Settings!$C$13*(AQ822+AQ840+AQ831*AQ$195+AQ849*$D912)</f>
        <v/>
      </c>
      <c r="AR912" s="47">
        <f>AR876*Settings!$C$13*(AR822+AR840+AR831*AR$195+AR849*$D912)</f>
        <v/>
      </c>
      <c r="AS912" s="47">
        <f>AS876*Settings!$C$13*(AS822+AS840+AS831*AS$195+AS849*$D912)</f>
        <v/>
      </c>
      <c r="AT912" s="47">
        <f>AT876*Settings!$C$13*(AT822+AT840+AT831*AT$195+AT849*$D912)</f>
        <v/>
      </c>
      <c r="AU912" s="47">
        <f>AU876*Settings!$C$13*(AU822+AU840+AU831*AU$195+AU849*$D912)</f>
        <v/>
      </c>
      <c r="AV912" s="47">
        <f>AV876*Settings!$C$13*(AV822+AV840+AV831*AV$195+AV849*$D912)</f>
        <v/>
      </c>
      <c r="AW912" s="47">
        <f>AW876*Settings!$C$13*(AW822+AW840+AW831*AW$195+AW849*$D912)</f>
        <v/>
      </c>
      <c r="AX912" s="47">
        <f>AX876*Settings!$C$13*(AX822+AX840+AX831*AX$195+AX849*$D912)</f>
        <v/>
      </c>
      <c r="AY912" s="58">
        <f>REVENUE(AY876,Settings!$C$13,NEWREVRATE(AY822,AY840,AY831,AY$195,AY849,$D912))</f>
        <v/>
      </c>
    </row>
    <row r="913" hidden="1" outlineLevel="2">
      <c r="A913" s="14" t="inlineStr">
        <is>
          <t>rnew</t>
        </is>
      </c>
      <c r="B913" s="14" t="inlineStr">
        <is>
          <t>ker</t>
        </is>
      </c>
      <c r="C913" s="14" t="inlineStr">
        <is>
          <t>nav</t>
        </is>
      </c>
      <c r="D913" s="37">
        <f>INDEX(Inputs!$S$5:$S$132,MATCH($B913&amp;"|"&amp;$C913,Inputs!$A$5:$A$132,0))</f>
        <v/>
      </c>
      <c r="E913" s="36" t="n"/>
      <c r="F913" s="36" t="n"/>
      <c r="G913" s="36" t="n"/>
      <c r="H913" s="14">
        <f>INDEX(Variables!$B$5:$B$205,MATCH($A913,Variables!$A$5:$A$205,0))&amp;IF($C913="",""," | "&amp;INDEX(Mapping!$B$5:$B$26,MATCH($C913,Mapping!$A$5:$A$26,0))&amp;" | "&amp;INDEX(Mapping!$B$30:$B$46,MATCH($B913,Mapping!$A$30:$A$46,0)))</f>
        <v/>
      </c>
      <c r="I913" s="14">
        <f>INDEX(Variables!$C$5:$C$205,MATCH($A913,Variables!$A$5:$A$205,0))</f>
        <v/>
      </c>
      <c r="J913" s="14">
        <f>INDEX(Variables!$E$5:$E$205,MATCH($A913,Variables!$A$5:$A$205,0))</f>
        <v/>
      </c>
      <c r="K913" s="11">
        <f>LOWER(Settings!$C$4)&amp;".mit."&amp;$A913&amp;IF($C913="","","."&amp;$C913&amp;"."&amp;$B913)&amp;IF(INDEX(Variables!$D$5:$D$205,MATCH($A913,Variables!$A$5:$A$205,0))="","","."&amp;INDEX(Variables!$D$5:$D$205,MATCH($A913,Variables!$A$5:$A$205,0)))&amp;"."&amp;K$5</f>
        <v/>
      </c>
      <c r="L913" s="46">
        <f>L877*Settings!$C$13*(L823+L841+L832*L$195+L850*$D913)</f>
        <v/>
      </c>
      <c r="M913" s="47">
        <f>M877*Settings!$C$13*(M823+M841+M832*M$195+M850*$D913)</f>
        <v/>
      </c>
      <c r="N913" s="47">
        <f>N877*Settings!$C$13*(N823+N841+N832*N$195+N850*$D913)</f>
        <v/>
      </c>
      <c r="O913" s="47">
        <f>O877*Settings!$C$13*(O823+O841+O832*O$195+O850*$D913)</f>
        <v/>
      </c>
      <c r="P913" s="47">
        <f>P877*Settings!$C$13*(P823+P841+P832*P$195+P850*$D913)</f>
        <v/>
      </c>
      <c r="Q913" s="47">
        <f>Q877*Settings!$C$13*(Q823+Q841+Q832*Q$195+Q850*$D913)</f>
        <v/>
      </c>
      <c r="R913" s="47">
        <f>R877*Settings!$C$13*(R823+R841+R832*R$195+R850*$D913)</f>
        <v/>
      </c>
      <c r="S913" s="47">
        <f>S877*Settings!$C$13*(S823+S841+S832*S$195+S850*$D913)</f>
        <v/>
      </c>
      <c r="T913" s="47">
        <f>T877*Settings!$C$13*(T823+T841+T832*T$195+T850*$D913)</f>
        <v/>
      </c>
      <c r="U913" s="47">
        <f>U877*Settings!$C$13*(U823+U841+U832*U$195+U850*$D913)</f>
        <v/>
      </c>
      <c r="V913" s="47">
        <f>V877*Settings!$C$13*(V823+V841+V832*V$195+V850*$D913)</f>
        <v/>
      </c>
      <c r="W913" s="47">
        <f>W877*Settings!$C$13*(W823+W841+W832*W$195+W850*$D913)</f>
        <v/>
      </c>
      <c r="X913" s="47">
        <f>X877*Settings!$C$13*(X823+X841+X832*X$195+X850*$D913)</f>
        <v/>
      </c>
      <c r="Y913" s="47">
        <f>Y877*Settings!$C$13*(Y823+Y841+Y832*Y$195+Y850*$D913)</f>
        <v/>
      </c>
      <c r="Z913" s="47">
        <f>Z877*Settings!$C$13*(Z823+Z841+Z832*Z$195+Z850*$D913)</f>
        <v/>
      </c>
      <c r="AA913" s="47">
        <f>AA877*Settings!$C$13*(AA823+AA841+AA832*AA$195+AA850*$D913)</f>
        <v/>
      </c>
      <c r="AB913" s="47">
        <f>AB877*Settings!$C$13*(AB823+AB841+AB832*AB$195+AB850*$D913)</f>
        <v/>
      </c>
      <c r="AC913" s="47">
        <f>AC877*Settings!$C$13*(AC823+AC841+AC832*AC$195+AC850*$D913)</f>
        <v/>
      </c>
      <c r="AD913" s="58">
        <f>REVENUE(AD877,Settings!$C$13,NEWREVRATE(AD823,AD841,AD832,AD$195,AD850,$D913))</f>
        <v/>
      </c>
      <c r="AF913" s="11">
        <f>LOWER(Settings!$C$4)&amp;".mit."&amp;$A913&amp;IF($C913="","","."&amp;$C913&amp;"."&amp;$B913)&amp;IF(INDEX(Variables!$D$5:$D$205,MATCH($A913,Variables!$A$5:$A$205,0))="","","."&amp;INDEX(Variables!$D$5:$D$205,MATCH($A913,Variables!$A$5:$A$205,0)))&amp;"."&amp;AF$5</f>
        <v/>
      </c>
      <c r="AG913" s="46">
        <f>AG877*Settings!$C$13*(AG823+AG841+AG832*AG$195+AG850*$D913)</f>
        <v/>
      </c>
      <c r="AH913" s="47">
        <f>AH877*Settings!$C$13*(AH823+AH841+AH832*AH$195+AH850*$D913)</f>
        <v/>
      </c>
      <c r="AI913" s="47">
        <f>AI877*Settings!$C$13*(AI823+AI841+AI832*AI$195+AI850*$D913)</f>
        <v/>
      </c>
      <c r="AJ913" s="47">
        <f>AJ877*Settings!$C$13*(AJ823+AJ841+AJ832*AJ$195+AJ850*$D913)</f>
        <v/>
      </c>
      <c r="AK913" s="47">
        <f>AK877*Settings!$C$13*(AK823+AK841+AK832*AK$195+AK850*$D913)</f>
        <v/>
      </c>
      <c r="AL913" s="47">
        <f>AL877*Settings!$C$13*(AL823+AL841+AL832*AL$195+AL850*$D913)</f>
        <v/>
      </c>
      <c r="AM913" s="47">
        <f>AM877*Settings!$C$13*(AM823+AM841+AM832*AM$195+AM850*$D913)</f>
        <v/>
      </c>
      <c r="AN913" s="47">
        <f>AN877*Settings!$C$13*(AN823+AN841+AN832*AN$195+AN850*$D913)</f>
        <v/>
      </c>
      <c r="AO913" s="47">
        <f>AO877*Settings!$C$13*(AO823+AO841+AO832*AO$195+AO850*$D913)</f>
        <v/>
      </c>
      <c r="AP913" s="47">
        <f>AP877*Settings!$C$13*(AP823+AP841+AP832*AP$195+AP850*$D913)</f>
        <v/>
      </c>
      <c r="AQ913" s="47">
        <f>AQ877*Settings!$C$13*(AQ823+AQ841+AQ832*AQ$195+AQ850*$D913)</f>
        <v/>
      </c>
      <c r="AR913" s="47">
        <f>AR877*Settings!$C$13*(AR823+AR841+AR832*AR$195+AR850*$D913)</f>
        <v/>
      </c>
      <c r="AS913" s="47">
        <f>AS877*Settings!$C$13*(AS823+AS841+AS832*AS$195+AS850*$D913)</f>
        <v/>
      </c>
      <c r="AT913" s="47">
        <f>AT877*Settings!$C$13*(AT823+AT841+AT832*AT$195+AT850*$D913)</f>
        <v/>
      </c>
      <c r="AU913" s="47">
        <f>AU877*Settings!$C$13*(AU823+AU841+AU832*AU$195+AU850*$D913)</f>
        <v/>
      </c>
      <c r="AV913" s="47">
        <f>AV877*Settings!$C$13*(AV823+AV841+AV832*AV$195+AV850*$D913)</f>
        <v/>
      </c>
      <c r="AW913" s="47">
        <f>AW877*Settings!$C$13*(AW823+AW841+AW832*AW$195+AW850*$D913)</f>
        <v/>
      </c>
      <c r="AX913" s="47">
        <f>AX877*Settings!$C$13*(AX823+AX841+AX832*AX$195+AX850*$D913)</f>
        <v/>
      </c>
      <c r="AY913" s="58">
        <f>REVENUE(AY877,Settings!$C$13,NEWREVRATE(AY823,AY841,AY832,AY$195,AY850,$D913))</f>
        <v/>
      </c>
    </row>
    <row r="914" hidden="1" outlineLevel="2">
      <c r="A914" s="14" t="inlineStr">
        <is>
          <t>rnew</t>
        </is>
      </c>
      <c r="B914" s="14" t="inlineStr">
        <is>
          <t>oop</t>
        </is>
      </c>
      <c r="C914" s="14" t="inlineStr">
        <is>
          <t>nav</t>
        </is>
      </c>
      <c r="D914" s="37">
        <f>INDEX(Inputs!$S$5:$S$132,MATCH($B914&amp;"|"&amp;$C914,Inputs!$A$5:$A$132,0))</f>
        <v/>
      </c>
      <c r="E914" s="36" t="n"/>
      <c r="F914" s="36" t="n"/>
      <c r="G914" s="36" t="n"/>
      <c r="H914" s="14">
        <f>INDEX(Variables!$B$5:$B$205,MATCH($A914,Variables!$A$5:$A$205,0))&amp;IF($C914="",""," | "&amp;INDEX(Mapping!$B$5:$B$26,MATCH($C914,Mapping!$A$5:$A$26,0))&amp;" | "&amp;INDEX(Mapping!$B$30:$B$46,MATCH($B914,Mapping!$A$30:$A$46,0)))</f>
        <v/>
      </c>
      <c r="I914" s="14">
        <f>INDEX(Variables!$C$5:$C$205,MATCH($A914,Variables!$A$5:$A$205,0))</f>
        <v/>
      </c>
      <c r="J914" s="14">
        <f>INDEX(Variables!$E$5:$E$205,MATCH($A914,Variables!$A$5:$A$205,0))</f>
        <v/>
      </c>
      <c r="K914" s="11">
        <f>LOWER(Settings!$C$4)&amp;".mit."&amp;$A914&amp;IF($C914="","","."&amp;$C914&amp;"."&amp;$B914)&amp;IF(INDEX(Variables!$D$5:$D$205,MATCH($A914,Variables!$A$5:$A$205,0))="","","."&amp;INDEX(Variables!$D$5:$D$205,MATCH($A914,Variables!$A$5:$A$205,0)))&amp;"."&amp;K$5</f>
        <v/>
      </c>
      <c r="L914" s="46">
        <f>L878*Settings!$C$13*(L824+L842+L833*L$195+L851*$D914)</f>
        <v/>
      </c>
      <c r="M914" s="47">
        <f>M878*Settings!$C$13*(M824+M842+M833*M$195+M851*$D914)</f>
        <v/>
      </c>
      <c r="N914" s="47">
        <f>N878*Settings!$C$13*(N824+N842+N833*N$195+N851*$D914)</f>
        <v/>
      </c>
      <c r="O914" s="47">
        <f>O878*Settings!$C$13*(O824+O842+O833*O$195+O851*$D914)</f>
        <v/>
      </c>
      <c r="P914" s="47">
        <f>P878*Settings!$C$13*(P824+P842+P833*P$195+P851*$D914)</f>
        <v/>
      </c>
      <c r="Q914" s="47">
        <f>Q878*Settings!$C$13*(Q824+Q842+Q833*Q$195+Q851*$D914)</f>
        <v/>
      </c>
      <c r="R914" s="47">
        <f>R878*Settings!$C$13*(R824+R842+R833*R$195+R851*$D914)</f>
        <v/>
      </c>
      <c r="S914" s="47">
        <f>S878*Settings!$C$13*(S824+S842+S833*S$195+S851*$D914)</f>
        <v/>
      </c>
      <c r="T914" s="47">
        <f>T878*Settings!$C$13*(T824+T842+T833*T$195+T851*$D914)</f>
        <v/>
      </c>
      <c r="U914" s="47">
        <f>U878*Settings!$C$13*(U824+U842+U833*U$195+U851*$D914)</f>
        <v/>
      </c>
      <c r="V914" s="47">
        <f>V878*Settings!$C$13*(V824+V842+V833*V$195+V851*$D914)</f>
        <v/>
      </c>
      <c r="W914" s="47">
        <f>W878*Settings!$C$13*(W824+W842+W833*W$195+W851*$D914)</f>
        <v/>
      </c>
      <c r="X914" s="47">
        <f>X878*Settings!$C$13*(X824+X842+X833*X$195+X851*$D914)</f>
        <v/>
      </c>
      <c r="Y914" s="47">
        <f>Y878*Settings!$C$13*(Y824+Y842+Y833*Y$195+Y851*$D914)</f>
        <v/>
      </c>
      <c r="Z914" s="47">
        <f>Z878*Settings!$C$13*(Z824+Z842+Z833*Z$195+Z851*$D914)</f>
        <v/>
      </c>
      <c r="AA914" s="47">
        <f>AA878*Settings!$C$13*(AA824+AA842+AA833*AA$195+AA851*$D914)</f>
        <v/>
      </c>
      <c r="AB914" s="47">
        <f>AB878*Settings!$C$13*(AB824+AB842+AB833*AB$195+AB851*$D914)</f>
        <v/>
      </c>
      <c r="AC914" s="47">
        <f>AC878*Settings!$C$13*(AC824+AC842+AC833*AC$195+AC851*$D914)</f>
        <v/>
      </c>
      <c r="AD914" s="58">
        <f>REVENUE(AD878,Settings!$C$13,NEWREVRATE(AD824,AD842,AD833,AD$195,AD851,$D914))</f>
        <v/>
      </c>
      <c r="AF914" s="11">
        <f>LOWER(Settings!$C$4)&amp;".mit."&amp;$A914&amp;IF($C914="","","."&amp;$C914&amp;"."&amp;$B914)&amp;IF(INDEX(Variables!$D$5:$D$205,MATCH($A914,Variables!$A$5:$A$205,0))="","","."&amp;INDEX(Variables!$D$5:$D$205,MATCH($A914,Variables!$A$5:$A$205,0)))&amp;"."&amp;AF$5</f>
        <v/>
      </c>
      <c r="AG914" s="46">
        <f>AG878*Settings!$C$13*(AG824+AG842+AG833*AG$195+AG851*$D914)</f>
        <v/>
      </c>
      <c r="AH914" s="47">
        <f>AH878*Settings!$C$13*(AH824+AH842+AH833*AH$195+AH851*$D914)</f>
        <v/>
      </c>
      <c r="AI914" s="47">
        <f>AI878*Settings!$C$13*(AI824+AI842+AI833*AI$195+AI851*$D914)</f>
        <v/>
      </c>
      <c r="AJ914" s="47">
        <f>AJ878*Settings!$C$13*(AJ824+AJ842+AJ833*AJ$195+AJ851*$D914)</f>
        <v/>
      </c>
      <c r="AK914" s="47">
        <f>AK878*Settings!$C$13*(AK824+AK842+AK833*AK$195+AK851*$D914)</f>
        <v/>
      </c>
      <c r="AL914" s="47">
        <f>AL878*Settings!$C$13*(AL824+AL842+AL833*AL$195+AL851*$D914)</f>
        <v/>
      </c>
      <c r="AM914" s="47">
        <f>AM878*Settings!$C$13*(AM824+AM842+AM833*AM$195+AM851*$D914)</f>
        <v/>
      </c>
      <c r="AN914" s="47">
        <f>AN878*Settings!$C$13*(AN824+AN842+AN833*AN$195+AN851*$D914)</f>
        <v/>
      </c>
      <c r="AO914" s="47">
        <f>AO878*Settings!$C$13*(AO824+AO842+AO833*AO$195+AO851*$D914)</f>
        <v/>
      </c>
      <c r="AP914" s="47">
        <f>AP878*Settings!$C$13*(AP824+AP842+AP833*AP$195+AP851*$D914)</f>
        <v/>
      </c>
      <c r="AQ914" s="47">
        <f>AQ878*Settings!$C$13*(AQ824+AQ842+AQ833*AQ$195+AQ851*$D914)</f>
        <v/>
      </c>
      <c r="AR914" s="47">
        <f>AR878*Settings!$C$13*(AR824+AR842+AR833*AR$195+AR851*$D914)</f>
        <v/>
      </c>
      <c r="AS914" s="47">
        <f>AS878*Settings!$C$13*(AS824+AS842+AS833*AS$195+AS851*$D914)</f>
        <v/>
      </c>
      <c r="AT914" s="47">
        <f>AT878*Settings!$C$13*(AT824+AT842+AT833*AT$195+AT851*$D914)</f>
        <v/>
      </c>
      <c r="AU914" s="47">
        <f>AU878*Settings!$C$13*(AU824+AU842+AU833*AU$195+AU851*$D914)</f>
        <v/>
      </c>
      <c r="AV914" s="47">
        <f>AV878*Settings!$C$13*(AV824+AV842+AV833*AV$195+AV851*$D914)</f>
        <v/>
      </c>
      <c r="AW914" s="47">
        <f>AW878*Settings!$C$13*(AW824+AW842+AW833*AW$195+AW851*$D914)</f>
        <v/>
      </c>
      <c r="AX914" s="47">
        <f>AX878*Settings!$C$13*(AX824+AX842+AX833*AX$195+AX851*$D914)</f>
        <v/>
      </c>
      <c r="AY914" s="58">
        <f>REVENUE(AY878,Settings!$C$13,NEWREVRATE(AY824,AY842,AY833,AY$195,AY851,$D914))</f>
        <v/>
      </c>
    </row>
    <row r="915" hidden="1" outlineLevel="2">
      <c r="A915" s="14" t="inlineStr">
        <is>
          <t>rnew</t>
        </is>
      </c>
      <c r="B915" s="14" t="inlineStr">
        <is>
          <t>bio</t>
        </is>
      </c>
      <c r="C915" s="14" t="inlineStr">
        <is>
          <t>nav</t>
        </is>
      </c>
      <c r="D915" s="37">
        <f>INDEX(Inputs!$S$5:$S$132,MATCH($B915&amp;"|"&amp;$C915,Inputs!$A$5:$A$132,0))</f>
        <v/>
      </c>
      <c r="E915" s="36" t="n"/>
      <c r="F915" s="36" t="n"/>
      <c r="G915" s="36" t="n"/>
      <c r="H915" s="14">
        <f>INDEX(Variables!$B$5:$B$205,MATCH($A915,Variables!$A$5:$A$205,0))&amp;IF($C915="",""," | "&amp;INDEX(Mapping!$B$5:$B$26,MATCH($C915,Mapping!$A$5:$A$26,0))&amp;" | "&amp;INDEX(Mapping!$B$30:$B$46,MATCH($B915,Mapping!$A$30:$A$46,0)))</f>
        <v/>
      </c>
      <c r="I915" s="14">
        <f>INDEX(Variables!$C$5:$C$205,MATCH($A915,Variables!$A$5:$A$205,0))</f>
        <v/>
      </c>
      <c r="J915" s="14">
        <f>INDEX(Variables!$E$5:$E$205,MATCH($A915,Variables!$A$5:$A$205,0))</f>
        <v/>
      </c>
      <c r="K915" s="11">
        <f>LOWER(Settings!$C$4)&amp;".mit."&amp;$A915&amp;IF($C915="","","."&amp;$C915&amp;"."&amp;$B915)&amp;IF(INDEX(Variables!$D$5:$D$205,MATCH($A915,Variables!$A$5:$A$205,0))="","","."&amp;INDEX(Variables!$D$5:$D$205,MATCH($A915,Variables!$A$5:$A$205,0)))&amp;"."&amp;K$5</f>
        <v/>
      </c>
      <c r="L915" s="46">
        <f>L879*Settings!$C$13*(L825+L843+L834*L$195+L852*$D915)</f>
        <v/>
      </c>
      <c r="M915" s="47">
        <f>M879*Settings!$C$13*(M825+M843+M834*M$195+M852*$D915)</f>
        <v/>
      </c>
      <c r="N915" s="47">
        <f>N879*Settings!$C$13*(N825+N843+N834*N$195+N852*$D915)</f>
        <v/>
      </c>
      <c r="O915" s="47">
        <f>O879*Settings!$C$13*(O825+O843+O834*O$195+O852*$D915)</f>
        <v/>
      </c>
      <c r="P915" s="47">
        <f>P879*Settings!$C$13*(P825+P843+P834*P$195+P852*$D915)</f>
        <v/>
      </c>
      <c r="Q915" s="47">
        <f>Q879*Settings!$C$13*(Q825+Q843+Q834*Q$195+Q852*$D915)</f>
        <v/>
      </c>
      <c r="R915" s="47">
        <f>R879*Settings!$C$13*(R825+R843+R834*R$195+R852*$D915)</f>
        <v/>
      </c>
      <c r="S915" s="47">
        <f>S879*Settings!$C$13*(S825+S843+S834*S$195+S852*$D915)</f>
        <v/>
      </c>
      <c r="T915" s="47">
        <f>T879*Settings!$C$13*(T825+T843+T834*T$195+T852*$D915)</f>
        <v/>
      </c>
      <c r="U915" s="47">
        <f>U879*Settings!$C$13*(U825+U843+U834*U$195+U852*$D915)</f>
        <v/>
      </c>
      <c r="V915" s="47">
        <f>V879*Settings!$C$13*(V825+V843+V834*V$195+V852*$D915)</f>
        <v/>
      </c>
      <c r="W915" s="47">
        <f>W879*Settings!$C$13*(W825+W843+W834*W$195+W852*$D915)</f>
        <v/>
      </c>
      <c r="X915" s="47">
        <f>X879*Settings!$C$13*(X825+X843+X834*X$195+X852*$D915)</f>
        <v/>
      </c>
      <c r="Y915" s="47">
        <f>Y879*Settings!$C$13*(Y825+Y843+Y834*Y$195+Y852*$D915)</f>
        <v/>
      </c>
      <c r="Z915" s="47">
        <f>Z879*Settings!$C$13*(Z825+Z843+Z834*Z$195+Z852*$D915)</f>
        <v/>
      </c>
      <c r="AA915" s="47">
        <f>AA879*Settings!$C$13*(AA825+AA843+AA834*AA$195+AA852*$D915)</f>
        <v/>
      </c>
      <c r="AB915" s="47">
        <f>AB879*Settings!$C$13*(AB825+AB843+AB834*AB$195+AB852*$D915)</f>
        <v/>
      </c>
      <c r="AC915" s="47">
        <f>AC879*Settings!$C$13*(AC825+AC843+AC834*AC$195+AC852*$D915)</f>
        <v/>
      </c>
      <c r="AD915" s="58">
        <f>REVENUE(AD879,Settings!$C$13,NEWREVRATE(AD825,AD843,AD834,AD$195,AD852,$D915))</f>
        <v/>
      </c>
      <c r="AF915" s="11">
        <f>LOWER(Settings!$C$4)&amp;".mit."&amp;$A915&amp;IF($C915="","","."&amp;$C915&amp;"."&amp;$B915)&amp;IF(INDEX(Variables!$D$5:$D$205,MATCH($A915,Variables!$A$5:$A$205,0))="","","."&amp;INDEX(Variables!$D$5:$D$205,MATCH($A915,Variables!$A$5:$A$205,0)))&amp;"."&amp;AF$5</f>
        <v/>
      </c>
      <c r="AG915" s="46">
        <f>AG879*Settings!$C$13*(AG825+AG843+AG834*AG$195+AG852*$D915)</f>
        <v/>
      </c>
      <c r="AH915" s="47">
        <f>AH879*Settings!$C$13*(AH825+AH843+AH834*AH$195+AH852*$D915)</f>
        <v/>
      </c>
      <c r="AI915" s="47">
        <f>AI879*Settings!$C$13*(AI825+AI843+AI834*AI$195+AI852*$D915)</f>
        <v/>
      </c>
      <c r="AJ915" s="47">
        <f>AJ879*Settings!$C$13*(AJ825+AJ843+AJ834*AJ$195+AJ852*$D915)</f>
        <v/>
      </c>
      <c r="AK915" s="47">
        <f>AK879*Settings!$C$13*(AK825+AK843+AK834*AK$195+AK852*$D915)</f>
        <v/>
      </c>
      <c r="AL915" s="47">
        <f>AL879*Settings!$C$13*(AL825+AL843+AL834*AL$195+AL852*$D915)</f>
        <v/>
      </c>
      <c r="AM915" s="47">
        <f>AM879*Settings!$C$13*(AM825+AM843+AM834*AM$195+AM852*$D915)</f>
        <v/>
      </c>
      <c r="AN915" s="47">
        <f>AN879*Settings!$C$13*(AN825+AN843+AN834*AN$195+AN852*$D915)</f>
        <v/>
      </c>
      <c r="AO915" s="47">
        <f>AO879*Settings!$C$13*(AO825+AO843+AO834*AO$195+AO852*$D915)</f>
        <v/>
      </c>
      <c r="AP915" s="47">
        <f>AP879*Settings!$C$13*(AP825+AP843+AP834*AP$195+AP852*$D915)</f>
        <v/>
      </c>
      <c r="AQ915" s="47">
        <f>AQ879*Settings!$C$13*(AQ825+AQ843+AQ834*AQ$195+AQ852*$D915)</f>
        <v/>
      </c>
      <c r="AR915" s="47">
        <f>AR879*Settings!$C$13*(AR825+AR843+AR834*AR$195+AR852*$D915)</f>
        <v/>
      </c>
      <c r="AS915" s="47">
        <f>AS879*Settings!$C$13*(AS825+AS843+AS834*AS$195+AS852*$D915)</f>
        <v/>
      </c>
      <c r="AT915" s="47">
        <f>AT879*Settings!$C$13*(AT825+AT843+AT834*AT$195+AT852*$D915)</f>
        <v/>
      </c>
      <c r="AU915" s="47">
        <f>AU879*Settings!$C$13*(AU825+AU843+AU834*AU$195+AU852*$D915)</f>
        <v/>
      </c>
      <c r="AV915" s="47">
        <f>AV879*Settings!$C$13*(AV825+AV843+AV834*AV$195+AV852*$D915)</f>
        <v/>
      </c>
      <c r="AW915" s="47">
        <f>AW879*Settings!$C$13*(AW825+AW843+AW834*AW$195+AW852*$D915)</f>
        <v/>
      </c>
      <c r="AX915" s="47">
        <f>AX879*Settings!$C$13*(AX825+AX843+AX834*AX$195+AX852*$D915)</f>
        <v/>
      </c>
      <c r="AY915" s="58">
        <f>REVENUE(AY879,Settings!$C$13,NEWREVRATE(AY825,AY843,AY834,AY$195,AY852,$D915))</f>
        <v/>
      </c>
    </row>
    <row r="916" hidden="1" outlineLevel="2"/>
    <row r="917" collapsed="1"/>
    <row r="918">
      <c r="A918" s="4" t="inlineStr">
        <is>
          <t>6. Buildings sector</t>
        </is>
      </c>
      <c r="B918" s="5" t="n"/>
      <c r="C918" s="5" t="n"/>
      <c r="D918" s="5" t="n"/>
      <c r="E918" s="5" t="n"/>
      <c r="F918" s="5" t="n"/>
      <c r="G918" s="5" t="n"/>
      <c r="H918" s="5" t="n"/>
      <c r="I918" s="5" t="n"/>
      <c r="J918" s="5" t="n"/>
      <c r="K918" s="5" t="n"/>
      <c r="L918" s="5" t="n"/>
      <c r="M918" s="5" t="n"/>
      <c r="N918" s="5" t="n"/>
      <c r="O918" s="5" t="n"/>
      <c r="P918" s="5" t="n"/>
      <c r="Q918" s="5" t="n"/>
      <c r="R918" s="5" t="n"/>
      <c r="S918" s="5" t="n"/>
      <c r="T918" s="5" t="n"/>
      <c r="U918" s="5" t="n"/>
      <c r="V918" s="5" t="n"/>
      <c r="W918" s="5" t="n"/>
      <c r="X918" s="5" t="n"/>
      <c r="Y918" s="5" t="n"/>
      <c r="Z918" s="5" t="n"/>
      <c r="AA918" s="5" t="n"/>
      <c r="AB918" s="5" t="n"/>
      <c r="AC918" s="5" t="n"/>
      <c r="AD918" s="5" t="n"/>
      <c r="AE918" s="5" t="n"/>
      <c r="AF918" s="5" t="n"/>
      <c r="AG918" s="5" t="n"/>
      <c r="AH918" s="5" t="n"/>
      <c r="AI918" s="5" t="n"/>
      <c r="AJ918" s="5" t="n"/>
      <c r="AK918" s="5" t="n"/>
      <c r="AL918" s="5" t="n"/>
      <c r="AM918" s="5" t="n"/>
      <c r="AN918" s="5" t="n"/>
      <c r="AO918" s="5" t="n"/>
      <c r="AP918" s="5" t="n"/>
      <c r="AQ918" s="5" t="n"/>
      <c r="AR918" s="5" t="n"/>
      <c r="AS918" s="5" t="n"/>
      <c r="AT918" s="5" t="n"/>
      <c r="AU918" s="5" t="n"/>
      <c r="AV918" s="5" t="n"/>
      <c r="AW918" s="5" t="n"/>
      <c r="AX918" s="5" t="n"/>
      <c r="AY918" s="5" t="n"/>
      <c r="AZ918" s="5" t="n"/>
    </row>
    <row r="919">
      <c r="A919" s="1" t="inlineStr">
        <is>
          <t>ener</t>
        </is>
      </c>
      <c r="B919" s="1" t="inlineStr">
        <is>
          <t>all</t>
        </is>
      </c>
      <c r="C919" s="1" t="inlineStr">
        <is>
          <t>bld</t>
        </is>
      </c>
      <c r="H919" s="1">
        <f>INDEX(Variables!$B$5:$B$205,MATCH($A919,Variables!$A$5:$A$205,0))&amp;IF($C919="",""," | "&amp;INDEX(Mapping!$B$5:$B$26,MATCH($C919,Mapping!$A$5:$A$26,0))&amp;" | "&amp;INDEX(Mapping!$B$30:$B$46,MATCH($B919,Mapping!$A$30:$A$46,0)))</f>
        <v/>
      </c>
      <c r="I919" s="1">
        <f>INDEX(Variables!$C$5:$C$205,MATCH($A919,Variables!$A$5:$A$205,0))</f>
        <v/>
      </c>
      <c r="J919" s="1">
        <f>INDEX(Variables!$E$5:$E$205,MATCH($A919,Variables!$A$5:$A$205,0))</f>
        <v/>
      </c>
      <c r="K919" s="17">
        <f>LOWER(Settings!$C$4)&amp;".mit."&amp;$A919&amp;IF($C919="","","."&amp;$C919&amp;"."&amp;$B919)&amp;IF(INDEX(Variables!$D$5:$D$205,MATCH($A919,Variables!$A$5:$A$205,0))="","","."&amp;INDEX(Variables!$D$5:$D$205,MATCH($A919,Variables!$A$5:$A$205,0)))&amp;"."&amp;K$5</f>
        <v/>
      </c>
      <c r="L919" s="60">
        <f>SUMIFS(L920:L1219,$A920:$A1219,"ener",$B920:$B1219,"&lt;&gt;all")</f>
        <v/>
      </c>
      <c r="M919" s="61">
        <f>SUMIFS(M920:M1219,$A920:$A1219,"ener",$B920:$B1219,"&lt;&gt;all")</f>
        <v/>
      </c>
      <c r="N919" s="61">
        <f>SUMIFS(N920:N1219,$A920:$A1219,"ener",$B920:$B1219,"&lt;&gt;all")</f>
        <v/>
      </c>
      <c r="O919" s="61">
        <f>SUMIFS(O920:O1219,$A920:$A1219,"ener",$B920:$B1219,"&lt;&gt;all")</f>
        <v/>
      </c>
      <c r="P919" s="61">
        <f>SUMIFS(P920:P1219,$A920:$A1219,"ener",$B920:$B1219,"&lt;&gt;all")</f>
        <v/>
      </c>
      <c r="Q919" s="61">
        <f>SUMIFS(Q920:Q1219,$A920:$A1219,"ener",$B920:$B1219,"&lt;&gt;all")</f>
        <v/>
      </c>
      <c r="R919" s="61">
        <f>SUMIFS(R920:R1219,$A920:$A1219,"ener",$B920:$B1219,"&lt;&gt;all")</f>
        <v/>
      </c>
      <c r="S919" s="61">
        <f>SUMIFS(S920:S1219,$A920:$A1219,"ener",$B920:$B1219,"&lt;&gt;all")</f>
        <v/>
      </c>
      <c r="T919" s="61">
        <f>SUMIFS(T920:T1219,$A920:$A1219,"ener",$B920:$B1219,"&lt;&gt;all")</f>
        <v/>
      </c>
      <c r="U919" s="61">
        <f>SUMIFS(U920:U1219,$A920:$A1219,"ener",$B920:$B1219,"&lt;&gt;all")</f>
        <v/>
      </c>
      <c r="V919" s="61">
        <f>SUMIFS(V920:V1219,$A920:$A1219,"ener",$B920:$B1219,"&lt;&gt;all")</f>
        <v/>
      </c>
      <c r="W919" s="61">
        <f>SUMIFS(W920:W1219,$A920:$A1219,"ener",$B920:$B1219,"&lt;&gt;all")</f>
        <v/>
      </c>
      <c r="X919" s="61">
        <f>SUMIFS(X920:X1219,$A920:$A1219,"ener",$B920:$B1219,"&lt;&gt;all")</f>
        <v/>
      </c>
      <c r="Y919" s="61">
        <f>SUMIFS(Y920:Y1219,$A920:$A1219,"ener",$B920:$B1219,"&lt;&gt;all")</f>
        <v/>
      </c>
      <c r="Z919" s="61">
        <f>SUMIFS(Z920:Z1219,$A920:$A1219,"ener",$B920:$B1219,"&lt;&gt;all")</f>
        <v/>
      </c>
      <c r="AA919" s="61">
        <f>SUMIFS(AA920:AA1219,$A920:$A1219,"ener",$B920:$B1219,"&lt;&gt;all")</f>
        <v/>
      </c>
      <c r="AB919" s="61">
        <f>SUMIFS(AB920:AB1219,$A920:$A1219,"ener",$B920:$B1219,"&lt;&gt;all")</f>
        <v/>
      </c>
      <c r="AC919" s="61">
        <f>SUMIFS(AC920:AC1219,$A920:$A1219,"ener",$B920:$B1219,"&lt;&gt;all")</f>
        <v/>
      </c>
      <c r="AD919" s="61">
        <f>SUMIFS(AD920:AD1219,$A920:$A1219,"ener",$B920:$B1219,"&lt;&gt;all")</f>
        <v/>
      </c>
      <c r="AF919" s="17">
        <f>LOWER(Settings!$C$4)&amp;".mit."&amp;$A919&amp;IF($C919="","","."&amp;$C919&amp;"."&amp;$B919)&amp;IF(INDEX(Variables!$D$5:$D$205,MATCH($A919,Variables!$A$5:$A$205,0))="","","."&amp;INDEX(Variables!$D$5:$D$205,MATCH($A919,Variables!$A$5:$A$205,0)))&amp;"."&amp;AF$5</f>
        <v/>
      </c>
      <c r="AG919" s="60">
        <f>SUMIFS(AG920:AG1219,$A920:$A1219,"ener",$B920:$B1219,"&lt;&gt;all")</f>
        <v/>
      </c>
      <c r="AH919" s="61">
        <f>SUMIFS(AH920:AH1219,$A920:$A1219,"ener",$B920:$B1219,"&lt;&gt;all")</f>
        <v/>
      </c>
      <c r="AI919" s="61">
        <f>SUMIFS(AI920:AI1219,$A920:$A1219,"ener",$B920:$B1219,"&lt;&gt;all")</f>
        <v/>
      </c>
      <c r="AJ919" s="61">
        <f>SUMIFS(AJ920:AJ1219,$A920:$A1219,"ener",$B920:$B1219,"&lt;&gt;all")</f>
        <v/>
      </c>
      <c r="AK919" s="61">
        <f>SUMIFS(AK920:AK1219,$A920:$A1219,"ener",$B920:$B1219,"&lt;&gt;all")</f>
        <v/>
      </c>
      <c r="AL919" s="61">
        <f>SUMIFS(AL920:AL1219,$A920:$A1219,"ener",$B920:$B1219,"&lt;&gt;all")</f>
        <v/>
      </c>
      <c r="AM919" s="61">
        <f>SUMIFS(AM920:AM1219,$A920:$A1219,"ener",$B920:$B1219,"&lt;&gt;all")</f>
        <v/>
      </c>
      <c r="AN919" s="61">
        <f>SUMIFS(AN920:AN1219,$A920:$A1219,"ener",$B920:$B1219,"&lt;&gt;all")</f>
        <v/>
      </c>
      <c r="AO919" s="61">
        <f>SUMIFS(AO920:AO1219,$A920:$A1219,"ener",$B920:$B1219,"&lt;&gt;all")</f>
        <v/>
      </c>
      <c r="AP919" s="61">
        <f>SUMIFS(AP920:AP1219,$A920:$A1219,"ener",$B920:$B1219,"&lt;&gt;all")</f>
        <v/>
      </c>
      <c r="AQ919" s="61">
        <f>SUMIFS(AQ920:AQ1219,$A920:$A1219,"ener",$B920:$B1219,"&lt;&gt;all")</f>
        <v/>
      </c>
      <c r="AR919" s="61">
        <f>SUMIFS(AR920:AR1219,$A920:$A1219,"ener",$B920:$B1219,"&lt;&gt;all")</f>
        <v/>
      </c>
      <c r="AS919" s="61">
        <f>SUMIFS(AS920:AS1219,$A920:$A1219,"ener",$B920:$B1219,"&lt;&gt;all")</f>
        <v/>
      </c>
      <c r="AT919" s="61">
        <f>SUMIFS(AT920:AT1219,$A920:$A1219,"ener",$B920:$B1219,"&lt;&gt;all")</f>
        <v/>
      </c>
      <c r="AU919" s="61">
        <f>SUMIFS(AU920:AU1219,$A920:$A1219,"ener",$B920:$B1219,"&lt;&gt;all")</f>
        <v/>
      </c>
      <c r="AV919" s="61">
        <f>SUMIFS(AV920:AV1219,$A920:$A1219,"ener",$B920:$B1219,"&lt;&gt;all")</f>
        <v/>
      </c>
      <c r="AW919" s="61">
        <f>SUMIFS(AW920:AW1219,$A920:$A1219,"ener",$B920:$B1219,"&lt;&gt;all")</f>
        <v/>
      </c>
      <c r="AX919" s="61">
        <f>SUMIFS(AX920:AX1219,$A920:$A1219,"ener",$B920:$B1219,"&lt;&gt;all")</f>
        <v/>
      </c>
      <c r="AY919" s="61">
        <f>SUMIFS(AY920:AY1219,$A920:$A1219,"ener",$B920:$B1219,"&lt;&gt;all")</f>
        <v/>
      </c>
    </row>
    <row r="920" hidden="1" outlineLevel="1">
      <c r="A920" s="1" t="inlineStr">
        <is>
          <t>ener</t>
        </is>
      </c>
      <c r="B920" s="1" t="inlineStr">
        <is>
          <t>all</t>
        </is>
      </c>
      <c r="C920" s="1" t="inlineStr">
        <is>
          <t>res</t>
        </is>
      </c>
      <c r="H920" s="1">
        <f>INDEX(Variables!$B$5:$B$205,MATCH($A920,Variables!$A$5:$A$205,0))&amp;IF($C920="",""," | "&amp;INDEX(Mapping!$B$5:$B$26,MATCH($C920,Mapping!$A$5:$A$26,0))&amp;" | "&amp;INDEX(Mapping!$B$30:$B$46,MATCH($B920,Mapping!$A$30:$A$46,0)))</f>
        <v/>
      </c>
      <c r="I920" s="1">
        <f>INDEX(Variables!$C$5:$C$205,MATCH($A920,Variables!$A$5:$A$205,0))</f>
        <v/>
      </c>
      <c r="J920" s="1">
        <f>INDEX(Variables!$E$5:$E$205,MATCH($A920,Variables!$A$5:$A$205,0))</f>
        <v/>
      </c>
      <c r="K920" s="17">
        <f>LOWER(Settings!$C$4)&amp;".mit."&amp;$A920&amp;IF($C920="","","."&amp;$C920&amp;"."&amp;$B920)&amp;IF(INDEX(Variables!$D$5:$D$205,MATCH($A920,Variables!$A$5:$A$205,0))="","","."&amp;INDEX(Variables!$D$5:$D$205,MATCH($A920,Variables!$A$5:$A$205,0)))&amp;"."&amp;K$5</f>
        <v/>
      </c>
      <c r="L920" s="60">
        <f>SUM(L975:L982)</f>
        <v/>
      </c>
      <c r="M920" s="61">
        <f>SUM(M975:M982)</f>
        <v/>
      </c>
      <c r="N920" s="61">
        <f>SUM(N975:N982)</f>
        <v/>
      </c>
      <c r="O920" s="61">
        <f>SUM(O975:O982)</f>
        <v/>
      </c>
      <c r="P920" s="61">
        <f>SUM(P975:P982)</f>
        <v/>
      </c>
      <c r="Q920" s="61">
        <f>SUM(Q975:Q982)</f>
        <v/>
      </c>
      <c r="R920" s="61">
        <f>SUM(R975:R982)</f>
        <v/>
      </c>
      <c r="S920" s="61">
        <f>SUM(S975:S982)</f>
        <v/>
      </c>
      <c r="T920" s="61">
        <f>SUM(T975:T982)</f>
        <v/>
      </c>
      <c r="U920" s="61">
        <f>SUM(U975:U982)</f>
        <v/>
      </c>
      <c r="V920" s="61">
        <f>SUM(V975:V982)</f>
        <v/>
      </c>
      <c r="W920" s="61">
        <f>SUM(W975:W982)</f>
        <v/>
      </c>
      <c r="X920" s="61">
        <f>SUM(X975:X982)</f>
        <v/>
      </c>
      <c r="Y920" s="61">
        <f>SUM(Y975:Y982)</f>
        <v/>
      </c>
      <c r="Z920" s="61">
        <f>SUM(Z975:Z982)</f>
        <v/>
      </c>
      <c r="AA920" s="61">
        <f>SUM(AA975:AA982)</f>
        <v/>
      </c>
      <c r="AB920" s="61">
        <f>SUM(AB975:AB982)</f>
        <v/>
      </c>
      <c r="AC920" s="61">
        <f>SUM(AC975:AC982)</f>
        <v/>
      </c>
      <c r="AD920" s="61">
        <f>SUM(AD975:AD982)</f>
        <v/>
      </c>
      <c r="AF920" s="17">
        <f>LOWER(Settings!$C$4)&amp;".mit."&amp;$A920&amp;IF($C920="","","."&amp;$C920&amp;"."&amp;$B920)&amp;IF(INDEX(Variables!$D$5:$D$205,MATCH($A920,Variables!$A$5:$A$205,0))="","","."&amp;INDEX(Variables!$D$5:$D$205,MATCH($A920,Variables!$A$5:$A$205,0)))&amp;"."&amp;AF$5</f>
        <v/>
      </c>
      <c r="AG920" s="60">
        <f>SUM(AG975:AG982)</f>
        <v/>
      </c>
      <c r="AH920" s="61">
        <f>SUM(AH975:AH982)</f>
        <v/>
      </c>
      <c r="AI920" s="61">
        <f>SUM(AI975:AI982)</f>
        <v/>
      </c>
      <c r="AJ920" s="61">
        <f>SUM(AJ975:AJ982)</f>
        <v/>
      </c>
      <c r="AK920" s="61">
        <f>SUM(AK975:AK982)</f>
        <v/>
      </c>
      <c r="AL920" s="61">
        <f>SUM(AL975:AL982)</f>
        <v/>
      </c>
      <c r="AM920" s="61">
        <f>SUM(AM975:AM982)</f>
        <v/>
      </c>
      <c r="AN920" s="61">
        <f>SUM(AN975:AN982)</f>
        <v/>
      </c>
      <c r="AO920" s="61">
        <f>SUM(AO975:AO982)</f>
        <v/>
      </c>
      <c r="AP920" s="61">
        <f>SUM(AP975:AP982)</f>
        <v/>
      </c>
      <c r="AQ920" s="61">
        <f>SUM(AQ975:AQ982)</f>
        <v/>
      </c>
      <c r="AR920" s="61">
        <f>SUM(AR975:AR982)</f>
        <v/>
      </c>
      <c r="AS920" s="61">
        <f>SUM(AS975:AS982)</f>
        <v/>
      </c>
      <c r="AT920" s="61">
        <f>SUM(AT975:AT982)</f>
        <v/>
      </c>
      <c r="AU920" s="61">
        <f>SUM(AU975:AU982)</f>
        <v/>
      </c>
      <c r="AV920" s="61">
        <f>SUM(AV975:AV982)</f>
        <v/>
      </c>
      <c r="AW920" s="61">
        <f>SUM(AW975:AW982)</f>
        <v/>
      </c>
      <c r="AX920" s="61">
        <f>SUM(AX975:AX982)</f>
        <v/>
      </c>
      <c r="AY920" s="61">
        <f>SUM(AY975:AY982)</f>
        <v/>
      </c>
    </row>
    <row r="921" hidden="1" outlineLevel="2">
      <c r="A921" s="14" t="inlineStr">
        <is>
          <t>ctxnew</t>
        </is>
      </c>
      <c r="B921" s="14" t="inlineStr">
        <is>
          <t>coa</t>
        </is>
      </c>
      <c r="C921" s="14" t="inlineStr">
        <is>
          <t>res</t>
        </is>
      </c>
      <c r="D921" s="37">
        <f>INDEX(Inputs!$T$5:$T$132,MATCH($B921&amp;"|"&amp;$C921,Inputs!$A$5:$A$132,0))</f>
        <v/>
      </c>
      <c r="E921" s="37">
        <f>INDEX(Inputs!$J$5:$J$132,MATCH($B921&amp;"|"&amp;$C921,Inputs!$A$5:$A$132,0))</f>
        <v/>
      </c>
      <c r="F921" s="37">
        <f>INDEX(Inputs!$K$5:$K$132,MATCH($B921&amp;"|"&amp;$C921,Inputs!$A$5:$A$132,0))</f>
        <v/>
      </c>
      <c r="G921" s="36" t="n"/>
      <c r="H921" s="14">
        <f>INDEX(Variables!$B$5:$B$205,MATCH($A921,Variables!$A$5:$A$205,0))&amp;IF($C921="",""," | "&amp;INDEX(Mapping!$B$5:$B$26,MATCH($C921,Mapping!$A$5:$A$26,0))&amp;" | "&amp;INDEX(Mapping!$B$30:$B$46,MATCH($B921,Mapping!$A$30:$A$46,0)))</f>
        <v/>
      </c>
      <c r="I921" s="14">
        <f>INDEX(Variables!$C$5:$C$205,MATCH($A921,Variables!$A$5:$A$205,0))</f>
        <v/>
      </c>
      <c r="J921" s="14">
        <f>INDEX(Variables!$E$5:$E$205,MATCH($A921,Variables!$A$5:$A$205,0))</f>
        <v/>
      </c>
      <c r="K921" s="11">
        <f>LOWER(Settings!$C$4)&amp;".mit."&amp;$A921&amp;IF($C921="","","."&amp;$C921&amp;"."&amp;$B921)&amp;IF(INDEX(Variables!$D$5:$D$205,MATCH($A921,Variables!$A$5:$A$205,0))="","","."&amp;INDEX(Variables!$D$5:$D$205,MATCH($A921,Variables!$A$5:$A$205,0)))&amp;"."&amp;K$5</f>
        <v/>
      </c>
      <c r="L921" s="38">
        <f>L$12*$D921*INDEX(L$21:L$28,$E921)*INDEX(L$30:L$46,$F921)*(1-INDEX(L$121:L$137,$F921))</f>
        <v/>
      </c>
      <c r="M921" s="37">
        <f>M$12*$D921*INDEX(M$21:M$28,$E921)*INDEX(M$30:M$46,$F921)*(1-INDEX(M$121:M$137,$F921))</f>
        <v/>
      </c>
      <c r="N921" s="37">
        <f>N$12*$D921*INDEX(N$21:N$28,$E921)*INDEX(N$30:N$46,$F921)*(1-INDEX(N$121:N$137,$F921))</f>
        <v/>
      </c>
      <c r="O921" s="37">
        <f>O$12*$D921*INDEX(O$21:O$28,$E921)*INDEX(O$30:O$46,$F921)*(1-INDEX(O$121:O$137,$F921))</f>
        <v/>
      </c>
      <c r="P921" s="37">
        <f>P$12*$D921*INDEX(P$21:P$28,$E921)*INDEX(P$30:P$46,$F921)*(1-INDEX(P$121:P$137,$F921))</f>
        <v/>
      </c>
      <c r="Q921" s="37">
        <f>Q$12*$D921*INDEX(Q$21:Q$28,$E921)*INDEX(Q$30:Q$46,$F921)*(1-INDEX(Q$121:Q$137,$F921))</f>
        <v/>
      </c>
      <c r="R921" s="37">
        <f>R$12*$D921*INDEX(R$21:R$28,$E921)*INDEX(R$30:R$46,$F921)*(1-INDEX(R$121:R$137,$F921))</f>
        <v/>
      </c>
      <c r="S921" s="37">
        <f>S$12*$D921*INDEX(S$21:S$28,$E921)*INDEX(S$30:S$46,$F921)*(1-INDEX(S$121:S$137,$F921))</f>
        <v/>
      </c>
      <c r="T921" s="37">
        <f>T$12*$D921*INDEX(T$21:T$28,$E921)*INDEX(T$30:T$46,$F921)*(1-INDEX(T$121:T$137,$F921))</f>
        <v/>
      </c>
      <c r="U921" s="37">
        <f>U$12*$D921*INDEX(U$21:U$28,$E921)*INDEX(U$30:U$46,$F921)*(1-INDEX(U$121:U$137,$F921))</f>
        <v/>
      </c>
      <c r="V921" s="37">
        <f>V$12*$D921*INDEX(V$21:V$28,$E921)*INDEX(V$30:V$46,$F921)*(1-INDEX(V$121:V$137,$F921))</f>
        <v/>
      </c>
      <c r="W921" s="37">
        <f>W$12*$D921*INDEX(W$21:W$28,$E921)*INDEX(W$30:W$46,$F921)*(1-INDEX(W$121:W$137,$F921))</f>
        <v/>
      </c>
      <c r="X921" s="37">
        <f>X$12*$D921*INDEX(X$21:X$28,$E921)*INDEX(X$30:X$46,$F921)*(1-INDEX(X$121:X$137,$F921))</f>
        <v/>
      </c>
      <c r="Y921" s="37">
        <f>Y$12*$D921*INDEX(Y$21:Y$28,$E921)*INDEX(Y$30:Y$46,$F921)*(1-INDEX(Y$121:Y$137,$F921))</f>
        <v/>
      </c>
      <c r="Z921" s="37">
        <f>Z$12*$D921*INDEX(Z$21:Z$28,$E921)*INDEX(Z$30:Z$46,$F921)*(1-INDEX(Z$121:Z$137,$F921))</f>
        <v/>
      </c>
      <c r="AA921" s="37">
        <f>AA$12*$D921*INDEX(AA$21:AA$28,$E921)*INDEX(AA$30:AA$46,$F921)*(1-INDEX(AA$121:AA$137,$F921))</f>
        <v/>
      </c>
      <c r="AB921" s="37">
        <f>AB$12*$D921*INDEX(AB$21:AB$28,$E921)*INDEX(AB$30:AB$46,$F921)*(1-INDEX(AB$121:AB$137,$F921))</f>
        <v/>
      </c>
      <c r="AC921" s="37">
        <f>AC$12*$D921*INDEX(AC$21:AC$28,$E921)*INDEX(AC$30:AC$46,$F921)*(1-INDEX(AC$121:AC$137,$F921))</f>
        <v/>
      </c>
      <c r="AD921" s="40">
        <f>CARBONTAX(AD$12,$D921,INDEX(AD$21:AD$28,$E921),INDEX(AD$30:AD$46,$F921),INDEX(AD$121:AD$137,$F921))</f>
        <v/>
      </c>
      <c r="AF921" s="11">
        <f>LOWER(Settings!$C$4)&amp;".mit."&amp;$A921&amp;IF($C921="","","."&amp;$C921&amp;"."&amp;$B921)&amp;IF(INDEX(Variables!$D$5:$D$205,MATCH($A921,Variables!$A$5:$A$205,0))="","","."&amp;INDEX(Variables!$D$5:$D$205,MATCH($A921,Variables!$A$5:$A$205,0)))&amp;"."&amp;AF$5</f>
        <v/>
      </c>
      <c r="AG921" s="38">
        <f>AG$12*$D921*INDEX(AG$21:AG$28,$E921)*INDEX(AG$30:AG$46,$F921)*(1-INDEX(AG$121:AG$137,$F921))</f>
        <v/>
      </c>
      <c r="AH921" s="37">
        <f>AH$12*$D921*INDEX(AH$21:AH$28,$E921)*INDEX(AH$30:AH$46,$F921)*(1-INDEX(AH$121:AH$137,$F921))</f>
        <v/>
      </c>
      <c r="AI921" s="37">
        <f>AI$12*$D921*INDEX(AI$21:AI$28,$E921)*INDEX(AI$30:AI$46,$F921)*(1-INDEX(AI$121:AI$137,$F921))</f>
        <v/>
      </c>
      <c r="AJ921" s="37">
        <f>AJ$12*$D921*INDEX(AJ$21:AJ$28,$E921)*INDEX(AJ$30:AJ$46,$F921)*(1-INDEX(AJ$121:AJ$137,$F921))</f>
        <v/>
      </c>
      <c r="AK921" s="37">
        <f>AK$12*$D921*INDEX(AK$21:AK$28,$E921)*INDEX(AK$30:AK$46,$F921)*(1-INDEX(AK$121:AK$137,$F921))</f>
        <v/>
      </c>
      <c r="AL921" s="37">
        <f>AL$12*$D921*INDEX(AL$21:AL$28,$E921)*INDEX(AL$30:AL$46,$F921)*(1-INDEX(AL$121:AL$137,$F921))</f>
        <v/>
      </c>
      <c r="AM921" s="37">
        <f>AM$12*$D921*INDEX(AM$21:AM$28,$E921)*INDEX(AM$30:AM$46,$F921)*(1-INDEX(AM$121:AM$137,$F921))</f>
        <v/>
      </c>
      <c r="AN921" s="37">
        <f>AN$12*$D921*INDEX(AN$21:AN$28,$E921)*INDEX(AN$30:AN$46,$F921)*(1-INDEX(AN$121:AN$137,$F921))</f>
        <v/>
      </c>
      <c r="AO921" s="37">
        <f>AO$12*$D921*INDEX(AO$21:AO$28,$E921)*INDEX(AO$30:AO$46,$F921)*(1-INDEX(AO$121:AO$137,$F921))</f>
        <v/>
      </c>
      <c r="AP921" s="37">
        <f>AP$12*$D921*INDEX(AP$21:AP$28,$E921)*INDEX(AP$30:AP$46,$F921)*(1-INDEX(AP$121:AP$137,$F921))</f>
        <v/>
      </c>
      <c r="AQ921" s="37">
        <f>AQ$12*$D921*INDEX(AQ$21:AQ$28,$E921)*INDEX(AQ$30:AQ$46,$F921)*(1-INDEX(AQ$121:AQ$137,$F921))</f>
        <v/>
      </c>
      <c r="AR921" s="37">
        <f>AR$12*$D921*INDEX(AR$21:AR$28,$E921)*INDEX(AR$30:AR$46,$F921)*(1-INDEX(AR$121:AR$137,$F921))</f>
        <v/>
      </c>
      <c r="AS921" s="37">
        <f>AS$12*$D921*INDEX(AS$21:AS$28,$E921)*INDEX(AS$30:AS$46,$F921)*(1-INDEX(AS$121:AS$137,$F921))</f>
        <v/>
      </c>
      <c r="AT921" s="37">
        <f>AT$12*$D921*INDEX(AT$21:AT$28,$E921)*INDEX(AT$30:AT$46,$F921)*(1-INDEX(AT$121:AT$137,$F921))</f>
        <v/>
      </c>
      <c r="AU921" s="37">
        <f>AU$12*$D921*INDEX(AU$21:AU$28,$E921)*INDEX(AU$30:AU$46,$F921)*(1-INDEX(AU$121:AU$137,$F921))</f>
        <v/>
      </c>
      <c r="AV921" s="37">
        <f>AV$12*$D921*INDEX(AV$21:AV$28,$E921)*INDEX(AV$30:AV$46,$F921)*(1-INDEX(AV$121:AV$137,$F921))</f>
        <v/>
      </c>
      <c r="AW921" s="37">
        <f>AW$12*$D921*INDEX(AW$21:AW$28,$E921)*INDEX(AW$30:AW$46,$F921)*(1-INDEX(AW$121:AW$137,$F921))</f>
        <v/>
      </c>
      <c r="AX921" s="37">
        <f>AX$12*$D921*INDEX(AX$21:AX$28,$E921)*INDEX(AX$30:AX$46,$F921)*(1-INDEX(AX$121:AX$137,$F921))</f>
        <v/>
      </c>
      <c r="AY921" s="40">
        <f>CARBONTAX(AY$12,$D921,INDEX(AY$21:AY$28,$E921),INDEX(AY$30:AY$46,$F921),INDEX(AY$121:AY$137,$F921))</f>
        <v/>
      </c>
    </row>
    <row r="922" hidden="1" outlineLevel="2">
      <c r="A922" s="14" t="inlineStr">
        <is>
          <t>ctxnew</t>
        </is>
      </c>
      <c r="B922" s="14" t="inlineStr">
        <is>
          <t>nga</t>
        </is>
      </c>
      <c r="C922" s="14" t="inlineStr">
        <is>
          <t>res</t>
        </is>
      </c>
      <c r="D922" s="37">
        <f>INDEX(Inputs!$T$5:$T$132,MATCH($B922&amp;"|"&amp;$C922,Inputs!$A$5:$A$132,0))</f>
        <v/>
      </c>
      <c r="E922" s="37">
        <f>INDEX(Inputs!$J$5:$J$132,MATCH($B922&amp;"|"&amp;$C922,Inputs!$A$5:$A$132,0))</f>
        <v/>
      </c>
      <c r="F922" s="37">
        <f>INDEX(Inputs!$K$5:$K$132,MATCH($B922&amp;"|"&amp;$C922,Inputs!$A$5:$A$132,0))</f>
        <v/>
      </c>
      <c r="G922" s="36" t="n"/>
      <c r="H922" s="14">
        <f>INDEX(Variables!$B$5:$B$205,MATCH($A922,Variables!$A$5:$A$205,0))&amp;IF($C922="",""," | "&amp;INDEX(Mapping!$B$5:$B$26,MATCH($C922,Mapping!$A$5:$A$26,0))&amp;" | "&amp;INDEX(Mapping!$B$30:$B$46,MATCH($B922,Mapping!$A$30:$A$46,0)))</f>
        <v/>
      </c>
      <c r="I922" s="14">
        <f>INDEX(Variables!$C$5:$C$205,MATCH($A922,Variables!$A$5:$A$205,0))</f>
        <v/>
      </c>
      <c r="J922" s="14">
        <f>INDEX(Variables!$E$5:$E$205,MATCH($A922,Variables!$A$5:$A$205,0))</f>
        <v/>
      </c>
      <c r="K922" s="11">
        <f>LOWER(Settings!$C$4)&amp;".mit."&amp;$A922&amp;IF($C922="","","."&amp;$C922&amp;"."&amp;$B922)&amp;IF(INDEX(Variables!$D$5:$D$205,MATCH($A922,Variables!$A$5:$A$205,0))="","","."&amp;INDEX(Variables!$D$5:$D$205,MATCH($A922,Variables!$A$5:$A$205,0)))&amp;"."&amp;K$5</f>
        <v/>
      </c>
      <c r="L922" s="38">
        <f>L$12*$D922*INDEX(L$21:L$28,$E922)*INDEX(L$30:L$46,$F922)*(1-INDEX(L$121:L$137,$F922))</f>
        <v/>
      </c>
      <c r="M922" s="37">
        <f>M$12*$D922*INDEX(M$21:M$28,$E922)*INDEX(M$30:M$46,$F922)*(1-INDEX(M$121:M$137,$F922))</f>
        <v/>
      </c>
      <c r="N922" s="37">
        <f>N$12*$D922*INDEX(N$21:N$28,$E922)*INDEX(N$30:N$46,$F922)*(1-INDEX(N$121:N$137,$F922))</f>
        <v/>
      </c>
      <c r="O922" s="37">
        <f>O$12*$D922*INDEX(O$21:O$28,$E922)*INDEX(O$30:O$46,$F922)*(1-INDEX(O$121:O$137,$F922))</f>
        <v/>
      </c>
      <c r="P922" s="37">
        <f>P$12*$D922*INDEX(P$21:P$28,$E922)*INDEX(P$30:P$46,$F922)*(1-INDEX(P$121:P$137,$F922))</f>
        <v/>
      </c>
      <c r="Q922" s="37">
        <f>Q$12*$D922*INDEX(Q$21:Q$28,$E922)*INDEX(Q$30:Q$46,$F922)*(1-INDEX(Q$121:Q$137,$F922))</f>
        <v/>
      </c>
      <c r="R922" s="37">
        <f>R$12*$D922*INDEX(R$21:R$28,$E922)*INDEX(R$30:R$46,$F922)*(1-INDEX(R$121:R$137,$F922))</f>
        <v/>
      </c>
      <c r="S922" s="37">
        <f>S$12*$D922*INDEX(S$21:S$28,$E922)*INDEX(S$30:S$46,$F922)*(1-INDEX(S$121:S$137,$F922))</f>
        <v/>
      </c>
      <c r="T922" s="37">
        <f>T$12*$D922*INDEX(T$21:T$28,$E922)*INDEX(T$30:T$46,$F922)*(1-INDEX(T$121:T$137,$F922))</f>
        <v/>
      </c>
      <c r="U922" s="37">
        <f>U$12*$D922*INDEX(U$21:U$28,$E922)*INDEX(U$30:U$46,$F922)*(1-INDEX(U$121:U$137,$F922))</f>
        <v/>
      </c>
      <c r="V922" s="37">
        <f>V$12*$D922*INDEX(V$21:V$28,$E922)*INDEX(V$30:V$46,$F922)*(1-INDEX(V$121:V$137,$F922))</f>
        <v/>
      </c>
      <c r="W922" s="37">
        <f>W$12*$D922*INDEX(W$21:W$28,$E922)*INDEX(W$30:W$46,$F922)*(1-INDEX(W$121:W$137,$F922))</f>
        <v/>
      </c>
      <c r="X922" s="37">
        <f>X$12*$D922*INDEX(X$21:X$28,$E922)*INDEX(X$30:X$46,$F922)*(1-INDEX(X$121:X$137,$F922))</f>
        <v/>
      </c>
      <c r="Y922" s="37">
        <f>Y$12*$D922*INDEX(Y$21:Y$28,$E922)*INDEX(Y$30:Y$46,$F922)*(1-INDEX(Y$121:Y$137,$F922))</f>
        <v/>
      </c>
      <c r="Z922" s="37">
        <f>Z$12*$D922*INDEX(Z$21:Z$28,$E922)*INDEX(Z$30:Z$46,$F922)*(1-INDEX(Z$121:Z$137,$F922))</f>
        <v/>
      </c>
      <c r="AA922" s="37">
        <f>AA$12*$D922*INDEX(AA$21:AA$28,$E922)*INDEX(AA$30:AA$46,$F922)*(1-INDEX(AA$121:AA$137,$F922))</f>
        <v/>
      </c>
      <c r="AB922" s="37">
        <f>AB$12*$D922*INDEX(AB$21:AB$28,$E922)*INDEX(AB$30:AB$46,$F922)*(1-INDEX(AB$121:AB$137,$F922))</f>
        <v/>
      </c>
      <c r="AC922" s="37">
        <f>AC$12*$D922*INDEX(AC$21:AC$28,$E922)*INDEX(AC$30:AC$46,$F922)*(1-INDEX(AC$121:AC$137,$F922))</f>
        <v/>
      </c>
      <c r="AD922" s="40">
        <f>CARBONTAX(AD$12,$D922,INDEX(AD$21:AD$28,$E922),INDEX(AD$30:AD$46,$F922),INDEX(AD$121:AD$137,$F922))</f>
        <v/>
      </c>
      <c r="AF922" s="11">
        <f>LOWER(Settings!$C$4)&amp;".mit."&amp;$A922&amp;IF($C922="","","."&amp;$C922&amp;"."&amp;$B922)&amp;IF(INDEX(Variables!$D$5:$D$205,MATCH($A922,Variables!$A$5:$A$205,0))="","","."&amp;INDEX(Variables!$D$5:$D$205,MATCH($A922,Variables!$A$5:$A$205,0)))&amp;"."&amp;AF$5</f>
        <v/>
      </c>
      <c r="AG922" s="38">
        <f>AG$12*$D922*INDEX(AG$21:AG$28,$E922)*INDEX(AG$30:AG$46,$F922)*(1-INDEX(AG$121:AG$137,$F922))</f>
        <v/>
      </c>
      <c r="AH922" s="37">
        <f>AH$12*$D922*INDEX(AH$21:AH$28,$E922)*INDEX(AH$30:AH$46,$F922)*(1-INDEX(AH$121:AH$137,$F922))</f>
        <v/>
      </c>
      <c r="AI922" s="37">
        <f>AI$12*$D922*INDEX(AI$21:AI$28,$E922)*INDEX(AI$30:AI$46,$F922)*(1-INDEX(AI$121:AI$137,$F922))</f>
        <v/>
      </c>
      <c r="AJ922" s="37">
        <f>AJ$12*$D922*INDEX(AJ$21:AJ$28,$E922)*INDEX(AJ$30:AJ$46,$F922)*(1-INDEX(AJ$121:AJ$137,$F922))</f>
        <v/>
      </c>
      <c r="AK922" s="37">
        <f>AK$12*$D922*INDEX(AK$21:AK$28,$E922)*INDEX(AK$30:AK$46,$F922)*(1-INDEX(AK$121:AK$137,$F922))</f>
        <v/>
      </c>
      <c r="AL922" s="37">
        <f>AL$12*$D922*INDEX(AL$21:AL$28,$E922)*INDEX(AL$30:AL$46,$F922)*(1-INDEX(AL$121:AL$137,$F922))</f>
        <v/>
      </c>
      <c r="AM922" s="37">
        <f>AM$12*$D922*INDEX(AM$21:AM$28,$E922)*INDEX(AM$30:AM$46,$F922)*(1-INDEX(AM$121:AM$137,$F922))</f>
        <v/>
      </c>
      <c r="AN922" s="37">
        <f>AN$12*$D922*INDEX(AN$21:AN$28,$E922)*INDEX(AN$30:AN$46,$F922)*(1-INDEX(AN$121:AN$137,$F922))</f>
        <v/>
      </c>
      <c r="AO922" s="37">
        <f>AO$12*$D922*INDEX(AO$21:AO$28,$E922)*INDEX(AO$30:AO$46,$F922)*(1-INDEX(AO$121:AO$137,$F922))</f>
        <v/>
      </c>
      <c r="AP922" s="37">
        <f>AP$12*$D922*INDEX(AP$21:AP$28,$E922)*INDEX(AP$30:AP$46,$F922)*(1-INDEX(AP$121:AP$137,$F922))</f>
        <v/>
      </c>
      <c r="AQ922" s="37">
        <f>AQ$12*$D922*INDEX(AQ$21:AQ$28,$E922)*INDEX(AQ$30:AQ$46,$F922)*(1-INDEX(AQ$121:AQ$137,$F922))</f>
        <v/>
      </c>
      <c r="AR922" s="37">
        <f>AR$12*$D922*INDEX(AR$21:AR$28,$E922)*INDEX(AR$30:AR$46,$F922)*(1-INDEX(AR$121:AR$137,$F922))</f>
        <v/>
      </c>
      <c r="AS922" s="37">
        <f>AS$12*$D922*INDEX(AS$21:AS$28,$E922)*INDEX(AS$30:AS$46,$F922)*(1-INDEX(AS$121:AS$137,$F922))</f>
        <v/>
      </c>
      <c r="AT922" s="37">
        <f>AT$12*$D922*INDEX(AT$21:AT$28,$E922)*INDEX(AT$30:AT$46,$F922)*(1-INDEX(AT$121:AT$137,$F922))</f>
        <v/>
      </c>
      <c r="AU922" s="37">
        <f>AU$12*$D922*INDEX(AU$21:AU$28,$E922)*INDEX(AU$30:AU$46,$F922)*(1-INDEX(AU$121:AU$137,$F922))</f>
        <v/>
      </c>
      <c r="AV922" s="37">
        <f>AV$12*$D922*INDEX(AV$21:AV$28,$E922)*INDEX(AV$30:AV$46,$F922)*(1-INDEX(AV$121:AV$137,$F922))</f>
        <v/>
      </c>
      <c r="AW922" s="37">
        <f>AW$12*$D922*INDEX(AW$21:AW$28,$E922)*INDEX(AW$30:AW$46,$F922)*(1-INDEX(AW$121:AW$137,$F922))</f>
        <v/>
      </c>
      <c r="AX922" s="37">
        <f>AX$12*$D922*INDEX(AX$21:AX$28,$E922)*INDEX(AX$30:AX$46,$F922)*(1-INDEX(AX$121:AX$137,$F922))</f>
        <v/>
      </c>
      <c r="AY922" s="40">
        <f>CARBONTAX(AY$12,$D922,INDEX(AY$21:AY$28,$E922),INDEX(AY$30:AY$46,$F922),INDEX(AY$121:AY$137,$F922))</f>
        <v/>
      </c>
    </row>
    <row r="923" hidden="1" outlineLevel="2">
      <c r="A923" s="14" t="inlineStr">
        <is>
          <t>ctxnew</t>
        </is>
      </c>
      <c r="B923" s="14" t="inlineStr">
        <is>
          <t>gso</t>
        </is>
      </c>
      <c r="C923" s="14" t="inlineStr">
        <is>
          <t>res</t>
        </is>
      </c>
      <c r="D923" s="37">
        <f>INDEX(Inputs!$T$5:$T$132,MATCH($B923&amp;"|"&amp;$C923,Inputs!$A$5:$A$132,0))</f>
        <v/>
      </c>
      <c r="E923" s="37">
        <f>INDEX(Inputs!$J$5:$J$132,MATCH($B923&amp;"|"&amp;$C923,Inputs!$A$5:$A$132,0))</f>
        <v/>
      </c>
      <c r="F923" s="37">
        <f>INDEX(Inputs!$K$5:$K$132,MATCH($B923&amp;"|"&amp;$C923,Inputs!$A$5:$A$132,0))</f>
        <v/>
      </c>
      <c r="G923" s="36" t="n"/>
      <c r="H923" s="14">
        <f>INDEX(Variables!$B$5:$B$205,MATCH($A923,Variables!$A$5:$A$205,0))&amp;IF($C923="",""," | "&amp;INDEX(Mapping!$B$5:$B$26,MATCH($C923,Mapping!$A$5:$A$26,0))&amp;" | "&amp;INDEX(Mapping!$B$30:$B$46,MATCH($B923,Mapping!$A$30:$A$46,0)))</f>
        <v/>
      </c>
      <c r="I923" s="14">
        <f>INDEX(Variables!$C$5:$C$205,MATCH($A923,Variables!$A$5:$A$205,0))</f>
        <v/>
      </c>
      <c r="J923" s="14">
        <f>INDEX(Variables!$E$5:$E$205,MATCH($A923,Variables!$A$5:$A$205,0))</f>
        <v/>
      </c>
      <c r="K923" s="11">
        <f>LOWER(Settings!$C$4)&amp;".mit."&amp;$A923&amp;IF($C923="","","."&amp;$C923&amp;"."&amp;$B923)&amp;IF(INDEX(Variables!$D$5:$D$205,MATCH($A923,Variables!$A$5:$A$205,0))="","","."&amp;INDEX(Variables!$D$5:$D$205,MATCH($A923,Variables!$A$5:$A$205,0)))&amp;"."&amp;K$5</f>
        <v/>
      </c>
      <c r="L923" s="38">
        <f>L$12*$D923*INDEX(L$21:L$28,$E923)*INDEX(L$30:L$46,$F923)*(1-INDEX(L$121:L$137,$F923))</f>
        <v/>
      </c>
      <c r="M923" s="37">
        <f>M$12*$D923*INDEX(M$21:M$28,$E923)*INDEX(M$30:M$46,$F923)*(1-INDEX(M$121:M$137,$F923))</f>
        <v/>
      </c>
      <c r="N923" s="37">
        <f>N$12*$D923*INDEX(N$21:N$28,$E923)*INDEX(N$30:N$46,$F923)*(1-INDEX(N$121:N$137,$F923))</f>
        <v/>
      </c>
      <c r="O923" s="37">
        <f>O$12*$D923*INDEX(O$21:O$28,$E923)*INDEX(O$30:O$46,$F923)*(1-INDEX(O$121:O$137,$F923))</f>
        <v/>
      </c>
      <c r="P923" s="37">
        <f>P$12*$D923*INDEX(P$21:P$28,$E923)*INDEX(P$30:P$46,$F923)*(1-INDEX(P$121:P$137,$F923))</f>
        <v/>
      </c>
      <c r="Q923" s="37">
        <f>Q$12*$D923*INDEX(Q$21:Q$28,$E923)*INDEX(Q$30:Q$46,$F923)*(1-INDEX(Q$121:Q$137,$F923))</f>
        <v/>
      </c>
      <c r="R923" s="37">
        <f>R$12*$D923*INDEX(R$21:R$28,$E923)*INDEX(R$30:R$46,$F923)*(1-INDEX(R$121:R$137,$F923))</f>
        <v/>
      </c>
      <c r="S923" s="37">
        <f>S$12*$D923*INDEX(S$21:S$28,$E923)*INDEX(S$30:S$46,$F923)*(1-INDEX(S$121:S$137,$F923))</f>
        <v/>
      </c>
      <c r="T923" s="37">
        <f>T$12*$D923*INDEX(T$21:T$28,$E923)*INDEX(T$30:T$46,$F923)*(1-INDEX(T$121:T$137,$F923))</f>
        <v/>
      </c>
      <c r="U923" s="37">
        <f>U$12*$D923*INDEX(U$21:U$28,$E923)*INDEX(U$30:U$46,$F923)*(1-INDEX(U$121:U$137,$F923))</f>
        <v/>
      </c>
      <c r="V923" s="37">
        <f>V$12*$D923*INDEX(V$21:V$28,$E923)*INDEX(V$30:V$46,$F923)*(1-INDEX(V$121:V$137,$F923))</f>
        <v/>
      </c>
      <c r="W923" s="37">
        <f>W$12*$D923*INDEX(W$21:W$28,$E923)*INDEX(W$30:W$46,$F923)*(1-INDEX(W$121:W$137,$F923))</f>
        <v/>
      </c>
      <c r="X923" s="37">
        <f>X$12*$D923*INDEX(X$21:X$28,$E923)*INDEX(X$30:X$46,$F923)*(1-INDEX(X$121:X$137,$F923))</f>
        <v/>
      </c>
      <c r="Y923" s="37">
        <f>Y$12*$D923*INDEX(Y$21:Y$28,$E923)*INDEX(Y$30:Y$46,$F923)*(1-INDEX(Y$121:Y$137,$F923))</f>
        <v/>
      </c>
      <c r="Z923" s="37">
        <f>Z$12*$D923*INDEX(Z$21:Z$28,$E923)*INDEX(Z$30:Z$46,$F923)*(1-INDEX(Z$121:Z$137,$F923))</f>
        <v/>
      </c>
      <c r="AA923" s="37">
        <f>AA$12*$D923*INDEX(AA$21:AA$28,$E923)*INDEX(AA$30:AA$46,$F923)*(1-INDEX(AA$121:AA$137,$F923))</f>
        <v/>
      </c>
      <c r="AB923" s="37">
        <f>AB$12*$D923*INDEX(AB$21:AB$28,$E923)*INDEX(AB$30:AB$46,$F923)*(1-INDEX(AB$121:AB$137,$F923))</f>
        <v/>
      </c>
      <c r="AC923" s="37">
        <f>AC$12*$D923*INDEX(AC$21:AC$28,$E923)*INDEX(AC$30:AC$46,$F923)*(1-INDEX(AC$121:AC$137,$F923))</f>
        <v/>
      </c>
      <c r="AD923" s="40">
        <f>CARBONTAX(AD$12,$D923,INDEX(AD$21:AD$28,$E923),INDEX(AD$30:AD$46,$F923),INDEX(AD$121:AD$137,$F923))</f>
        <v/>
      </c>
      <c r="AF923" s="11">
        <f>LOWER(Settings!$C$4)&amp;".mit."&amp;$A923&amp;IF($C923="","","."&amp;$C923&amp;"."&amp;$B923)&amp;IF(INDEX(Variables!$D$5:$D$205,MATCH($A923,Variables!$A$5:$A$205,0))="","","."&amp;INDEX(Variables!$D$5:$D$205,MATCH($A923,Variables!$A$5:$A$205,0)))&amp;"."&amp;AF$5</f>
        <v/>
      </c>
      <c r="AG923" s="38">
        <f>AG$12*$D923*INDEX(AG$21:AG$28,$E923)*INDEX(AG$30:AG$46,$F923)*(1-INDEX(AG$121:AG$137,$F923))</f>
        <v/>
      </c>
      <c r="AH923" s="37">
        <f>AH$12*$D923*INDEX(AH$21:AH$28,$E923)*INDEX(AH$30:AH$46,$F923)*(1-INDEX(AH$121:AH$137,$F923))</f>
        <v/>
      </c>
      <c r="AI923" s="37">
        <f>AI$12*$D923*INDEX(AI$21:AI$28,$E923)*INDEX(AI$30:AI$46,$F923)*(1-INDEX(AI$121:AI$137,$F923))</f>
        <v/>
      </c>
      <c r="AJ923" s="37">
        <f>AJ$12*$D923*INDEX(AJ$21:AJ$28,$E923)*INDEX(AJ$30:AJ$46,$F923)*(1-INDEX(AJ$121:AJ$137,$F923))</f>
        <v/>
      </c>
      <c r="AK923" s="37">
        <f>AK$12*$D923*INDEX(AK$21:AK$28,$E923)*INDEX(AK$30:AK$46,$F923)*(1-INDEX(AK$121:AK$137,$F923))</f>
        <v/>
      </c>
      <c r="AL923" s="37">
        <f>AL$12*$D923*INDEX(AL$21:AL$28,$E923)*INDEX(AL$30:AL$46,$F923)*(1-INDEX(AL$121:AL$137,$F923))</f>
        <v/>
      </c>
      <c r="AM923" s="37">
        <f>AM$12*$D923*INDEX(AM$21:AM$28,$E923)*INDEX(AM$30:AM$46,$F923)*(1-INDEX(AM$121:AM$137,$F923))</f>
        <v/>
      </c>
      <c r="AN923" s="37">
        <f>AN$12*$D923*INDEX(AN$21:AN$28,$E923)*INDEX(AN$30:AN$46,$F923)*(1-INDEX(AN$121:AN$137,$F923))</f>
        <v/>
      </c>
      <c r="AO923" s="37">
        <f>AO$12*$D923*INDEX(AO$21:AO$28,$E923)*INDEX(AO$30:AO$46,$F923)*(1-INDEX(AO$121:AO$137,$F923))</f>
        <v/>
      </c>
      <c r="AP923" s="37">
        <f>AP$12*$D923*INDEX(AP$21:AP$28,$E923)*INDEX(AP$30:AP$46,$F923)*(1-INDEX(AP$121:AP$137,$F923))</f>
        <v/>
      </c>
      <c r="AQ923" s="37">
        <f>AQ$12*$D923*INDEX(AQ$21:AQ$28,$E923)*INDEX(AQ$30:AQ$46,$F923)*(1-INDEX(AQ$121:AQ$137,$F923))</f>
        <v/>
      </c>
      <c r="AR923" s="37">
        <f>AR$12*$D923*INDEX(AR$21:AR$28,$E923)*INDEX(AR$30:AR$46,$F923)*(1-INDEX(AR$121:AR$137,$F923))</f>
        <v/>
      </c>
      <c r="AS923" s="37">
        <f>AS$12*$D923*INDEX(AS$21:AS$28,$E923)*INDEX(AS$30:AS$46,$F923)*(1-INDEX(AS$121:AS$137,$F923))</f>
        <v/>
      </c>
      <c r="AT923" s="37">
        <f>AT$12*$D923*INDEX(AT$21:AT$28,$E923)*INDEX(AT$30:AT$46,$F923)*(1-INDEX(AT$121:AT$137,$F923))</f>
        <v/>
      </c>
      <c r="AU923" s="37">
        <f>AU$12*$D923*INDEX(AU$21:AU$28,$E923)*INDEX(AU$30:AU$46,$F923)*(1-INDEX(AU$121:AU$137,$F923))</f>
        <v/>
      </c>
      <c r="AV923" s="37">
        <f>AV$12*$D923*INDEX(AV$21:AV$28,$E923)*INDEX(AV$30:AV$46,$F923)*(1-INDEX(AV$121:AV$137,$F923))</f>
        <v/>
      </c>
      <c r="AW923" s="37">
        <f>AW$12*$D923*INDEX(AW$21:AW$28,$E923)*INDEX(AW$30:AW$46,$F923)*(1-INDEX(AW$121:AW$137,$F923))</f>
        <v/>
      </c>
      <c r="AX923" s="37">
        <f>AX$12*$D923*INDEX(AX$21:AX$28,$E923)*INDEX(AX$30:AX$46,$F923)*(1-INDEX(AX$121:AX$137,$F923))</f>
        <v/>
      </c>
      <c r="AY923" s="40">
        <f>CARBONTAX(AY$12,$D923,INDEX(AY$21:AY$28,$E923),INDEX(AY$30:AY$46,$F923),INDEX(AY$121:AY$137,$F923))</f>
        <v/>
      </c>
    </row>
    <row r="924" hidden="1" outlineLevel="2">
      <c r="A924" s="14" t="inlineStr">
        <is>
          <t>ctxnew</t>
        </is>
      </c>
      <c r="B924" s="14" t="inlineStr">
        <is>
          <t>die</t>
        </is>
      </c>
      <c r="C924" s="14" t="inlineStr">
        <is>
          <t>res</t>
        </is>
      </c>
      <c r="D924" s="37">
        <f>INDEX(Inputs!$T$5:$T$132,MATCH($B924&amp;"|"&amp;$C924,Inputs!$A$5:$A$132,0))</f>
        <v/>
      </c>
      <c r="E924" s="37">
        <f>INDEX(Inputs!$J$5:$J$132,MATCH($B924&amp;"|"&amp;$C924,Inputs!$A$5:$A$132,0))</f>
        <v/>
      </c>
      <c r="F924" s="37">
        <f>INDEX(Inputs!$K$5:$K$132,MATCH($B924&amp;"|"&amp;$C924,Inputs!$A$5:$A$132,0))</f>
        <v/>
      </c>
      <c r="G924" s="36" t="n"/>
      <c r="H924" s="14">
        <f>INDEX(Variables!$B$5:$B$205,MATCH($A924,Variables!$A$5:$A$205,0))&amp;IF($C924="",""," | "&amp;INDEX(Mapping!$B$5:$B$26,MATCH($C924,Mapping!$A$5:$A$26,0))&amp;" | "&amp;INDEX(Mapping!$B$30:$B$46,MATCH($B924,Mapping!$A$30:$A$46,0)))</f>
        <v/>
      </c>
      <c r="I924" s="14">
        <f>INDEX(Variables!$C$5:$C$205,MATCH($A924,Variables!$A$5:$A$205,0))</f>
        <v/>
      </c>
      <c r="J924" s="14">
        <f>INDEX(Variables!$E$5:$E$205,MATCH($A924,Variables!$A$5:$A$205,0))</f>
        <v/>
      </c>
      <c r="K924" s="11">
        <f>LOWER(Settings!$C$4)&amp;".mit."&amp;$A924&amp;IF($C924="","","."&amp;$C924&amp;"."&amp;$B924)&amp;IF(INDEX(Variables!$D$5:$D$205,MATCH($A924,Variables!$A$5:$A$205,0))="","","."&amp;INDEX(Variables!$D$5:$D$205,MATCH($A924,Variables!$A$5:$A$205,0)))&amp;"."&amp;K$5</f>
        <v/>
      </c>
      <c r="L924" s="38">
        <f>L$12*$D924*INDEX(L$21:L$28,$E924)*INDEX(L$30:L$46,$F924)*(1-INDEX(L$121:L$137,$F924))</f>
        <v/>
      </c>
      <c r="M924" s="37">
        <f>M$12*$D924*INDEX(M$21:M$28,$E924)*INDEX(M$30:M$46,$F924)*(1-INDEX(M$121:M$137,$F924))</f>
        <v/>
      </c>
      <c r="N924" s="37">
        <f>N$12*$D924*INDEX(N$21:N$28,$E924)*INDEX(N$30:N$46,$F924)*(1-INDEX(N$121:N$137,$F924))</f>
        <v/>
      </c>
      <c r="O924" s="37">
        <f>O$12*$D924*INDEX(O$21:O$28,$E924)*INDEX(O$30:O$46,$F924)*(1-INDEX(O$121:O$137,$F924))</f>
        <v/>
      </c>
      <c r="P924" s="37">
        <f>P$12*$D924*INDEX(P$21:P$28,$E924)*INDEX(P$30:P$46,$F924)*(1-INDEX(P$121:P$137,$F924))</f>
        <v/>
      </c>
      <c r="Q924" s="37">
        <f>Q$12*$D924*INDEX(Q$21:Q$28,$E924)*INDEX(Q$30:Q$46,$F924)*(1-INDEX(Q$121:Q$137,$F924))</f>
        <v/>
      </c>
      <c r="R924" s="37">
        <f>R$12*$D924*INDEX(R$21:R$28,$E924)*INDEX(R$30:R$46,$F924)*(1-INDEX(R$121:R$137,$F924))</f>
        <v/>
      </c>
      <c r="S924" s="37">
        <f>S$12*$D924*INDEX(S$21:S$28,$E924)*INDEX(S$30:S$46,$F924)*(1-INDEX(S$121:S$137,$F924))</f>
        <v/>
      </c>
      <c r="T924" s="37">
        <f>T$12*$D924*INDEX(T$21:T$28,$E924)*INDEX(T$30:T$46,$F924)*(1-INDEX(T$121:T$137,$F924))</f>
        <v/>
      </c>
      <c r="U924" s="37">
        <f>U$12*$D924*INDEX(U$21:U$28,$E924)*INDEX(U$30:U$46,$F924)*(1-INDEX(U$121:U$137,$F924))</f>
        <v/>
      </c>
      <c r="V924" s="37">
        <f>V$12*$D924*INDEX(V$21:V$28,$E924)*INDEX(V$30:V$46,$F924)*(1-INDEX(V$121:V$137,$F924))</f>
        <v/>
      </c>
      <c r="W924" s="37">
        <f>W$12*$D924*INDEX(W$21:W$28,$E924)*INDEX(W$30:W$46,$F924)*(1-INDEX(W$121:W$137,$F924))</f>
        <v/>
      </c>
      <c r="X924" s="37">
        <f>X$12*$D924*INDEX(X$21:X$28,$E924)*INDEX(X$30:X$46,$F924)*(1-INDEX(X$121:X$137,$F924))</f>
        <v/>
      </c>
      <c r="Y924" s="37">
        <f>Y$12*$D924*INDEX(Y$21:Y$28,$E924)*INDEX(Y$30:Y$46,$F924)*(1-INDEX(Y$121:Y$137,$F924))</f>
        <v/>
      </c>
      <c r="Z924" s="37">
        <f>Z$12*$D924*INDEX(Z$21:Z$28,$E924)*INDEX(Z$30:Z$46,$F924)*(1-INDEX(Z$121:Z$137,$F924))</f>
        <v/>
      </c>
      <c r="AA924" s="37">
        <f>AA$12*$D924*INDEX(AA$21:AA$28,$E924)*INDEX(AA$30:AA$46,$F924)*(1-INDEX(AA$121:AA$137,$F924))</f>
        <v/>
      </c>
      <c r="AB924" s="37">
        <f>AB$12*$D924*INDEX(AB$21:AB$28,$E924)*INDEX(AB$30:AB$46,$F924)*(1-INDEX(AB$121:AB$137,$F924))</f>
        <v/>
      </c>
      <c r="AC924" s="37">
        <f>AC$12*$D924*INDEX(AC$21:AC$28,$E924)*INDEX(AC$30:AC$46,$F924)*(1-INDEX(AC$121:AC$137,$F924))</f>
        <v/>
      </c>
      <c r="AD924" s="40">
        <f>CARBONTAX(AD$12,$D924,INDEX(AD$21:AD$28,$E924),INDEX(AD$30:AD$46,$F924),INDEX(AD$121:AD$137,$F924))</f>
        <v/>
      </c>
      <c r="AF924" s="11">
        <f>LOWER(Settings!$C$4)&amp;".mit."&amp;$A924&amp;IF($C924="","","."&amp;$C924&amp;"."&amp;$B924)&amp;IF(INDEX(Variables!$D$5:$D$205,MATCH($A924,Variables!$A$5:$A$205,0))="","","."&amp;INDEX(Variables!$D$5:$D$205,MATCH($A924,Variables!$A$5:$A$205,0)))&amp;"."&amp;AF$5</f>
        <v/>
      </c>
      <c r="AG924" s="38">
        <f>AG$12*$D924*INDEX(AG$21:AG$28,$E924)*INDEX(AG$30:AG$46,$F924)*(1-INDEX(AG$121:AG$137,$F924))</f>
        <v/>
      </c>
      <c r="AH924" s="37">
        <f>AH$12*$D924*INDEX(AH$21:AH$28,$E924)*INDEX(AH$30:AH$46,$F924)*(1-INDEX(AH$121:AH$137,$F924))</f>
        <v/>
      </c>
      <c r="AI924" s="37">
        <f>AI$12*$D924*INDEX(AI$21:AI$28,$E924)*INDEX(AI$30:AI$46,$F924)*(1-INDEX(AI$121:AI$137,$F924))</f>
        <v/>
      </c>
      <c r="AJ924" s="37">
        <f>AJ$12*$D924*INDEX(AJ$21:AJ$28,$E924)*INDEX(AJ$30:AJ$46,$F924)*(1-INDEX(AJ$121:AJ$137,$F924))</f>
        <v/>
      </c>
      <c r="AK924" s="37">
        <f>AK$12*$D924*INDEX(AK$21:AK$28,$E924)*INDEX(AK$30:AK$46,$F924)*(1-INDEX(AK$121:AK$137,$F924))</f>
        <v/>
      </c>
      <c r="AL924" s="37">
        <f>AL$12*$D924*INDEX(AL$21:AL$28,$E924)*INDEX(AL$30:AL$46,$F924)*(1-INDEX(AL$121:AL$137,$F924))</f>
        <v/>
      </c>
      <c r="AM924" s="37">
        <f>AM$12*$D924*INDEX(AM$21:AM$28,$E924)*INDEX(AM$30:AM$46,$F924)*(1-INDEX(AM$121:AM$137,$F924))</f>
        <v/>
      </c>
      <c r="AN924" s="37">
        <f>AN$12*$D924*INDEX(AN$21:AN$28,$E924)*INDEX(AN$30:AN$46,$F924)*(1-INDEX(AN$121:AN$137,$F924))</f>
        <v/>
      </c>
      <c r="AO924" s="37">
        <f>AO$12*$D924*INDEX(AO$21:AO$28,$E924)*INDEX(AO$30:AO$46,$F924)*(1-INDEX(AO$121:AO$137,$F924))</f>
        <v/>
      </c>
      <c r="AP924" s="37">
        <f>AP$12*$D924*INDEX(AP$21:AP$28,$E924)*INDEX(AP$30:AP$46,$F924)*(1-INDEX(AP$121:AP$137,$F924))</f>
        <v/>
      </c>
      <c r="AQ924" s="37">
        <f>AQ$12*$D924*INDEX(AQ$21:AQ$28,$E924)*INDEX(AQ$30:AQ$46,$F924)*(1-INDEX(AQ$121:AQ$137,$F924))</f>
        <v/>
      </c>
      <c r="AR924" s="37">
        <f>AR$12*$D924*INDEX(AR$21:AR$28,$E924)*INDEX(AR$30:AR$46,$F924)*(1-INDEX(AR$121:AR$137,$F924))</f>
        <v/>
      </c>
      <c r="AS924" s="37">
        <f>AS$12*$D924*INDEX(AS$21:AS$28,$E924)*INDEX(AS$30:AS$46,$F924)*(1-INDEX(AS$121:AS$137,$F924))</f>
        <v/>
      </c>
      <c r="AT924" s="37">
        <f>AT$12*$D924*INDEX(AT$21:AT$28,$E924)*INDEX(AT$30:AT$46,$F924)*(1-INDEX(AT$121:AT$137,$F924))</f>
        <v/>
      </c>
      <c r="AU924" s="37">
        <f>AU$12*$D924*INDEX(AU$21:AU$28,$E924)*INDEX(AU$30:AU$46,$F924)*(1-INDEX(AU$121:AU$137,$F924))</f>
        <v/>
      </c>
      <c r="AV924" s="37">
        <f>AV$12*$D924*INDEX(AV$21:AV$28,$E924)*INDEX(AV$30:AV$46,$F924)*(1-INDEX(AV$121:AV$137,$F924))</f>
        <v/>
      </c>
      <c r="AW924" s="37">
        <f>AW$12*$D924*INDEX(AW$21:AW$28,$E924)*INDEX(AW$30:AW$46,$F924)*(1-INDEX(AW$121:AW$137,$F924))</f>
        <v/>
      </c>
      <c r="AX924" s="37">
        <f>AX$12*$D924*INDEX(AX$21:AX$28,$E924)*INDEX(AX$30:AX$46,$F924)*(1-INDEX(AX$121:AX$137,$F924))</f>
        <v/>
      </c>
      <c r="AY924" s="40">
        <f>CARBONTAX(AY$12,$D924,INDEX(AY$21:AY$28,$E924),INDEX(AY$30:AY$46,$F924),INDEX(AY$121:AY$137,$F924))</f>
        <v/>
      </c>
    </row>
    <row r="925" hidden="1" outlineLevel="2">
      <c r="A925" s="14" t="inlineStr">
        <is>
          <t>ctxnew</t>
        </is>
      </c>
      <c r="B925" s="14" t="inlineStr">
        <is>
          <t>lpg</t>
        </is>
      </c>
      <c r="C925" s="14" t="inlineStr">
        <is>
          <t>res</t>
        </is>
      </c>
      <c r="D925" s="37">
        <f>INDEX(Inputs!$T$5:$T$132,MATCH($B925&amp;"|"&amp;$C925,Inputs!$A$5:$A$132,0))</f>
        <v/>
      </c>
      <c r="E925" s="37">
        <f>INDEX(Inputs!$J$5:$J$132,MATCH($B925&amp;"|"&amp;$C925,Inputs!$A$5:$A$132,0))</f>
        <v/>
      </c>
      <c r="F925" s="37">
        <f>INDEX(Inputs!$K$5:$K$132,MATCH($B925&amp;"|"&amp;$C925,Inputs!$A$5:$A$132,0))</f>
        <v/>
      </c>
      <c r="G925" s="36" t="n"/>
      <c r="H925" s="14">
        <f>INDEX(Variables!$B$5:$B$205,MATCH($A925,Variables!$A$5:$A$205,0))&amp;IF($C925="",""," | "&amp;INDEX(Mapping!$B$5:$B$26,MATCH($C925,Mapping!$A$5:$A$26,0))&amp;" | "&amp;INDEX(Mapping!$B$30:$B$46,MATCH($B925,Mapping!$A$30:$A$46,0)))</f>
        <v/>
      </c>
      <c r="I925" s="14">
        <f>INDEX(Variables!$C$5:$C$205,MATCH($A925,Variables!$A$5:$A$205,0))</f>
        <v/>
      </c>
      <c r="J925" s="14">
        <f>INDEX(Variables!$E$5:$E$205,MATCH($A925,Variables!$A$5:$A$205,0))</f>
        <v/>
      </c>
      <c r="K925" s="11">
        <f>LOWER(Settings!$C$4)&amp;".mit."&amp;$A925&amp;IF($C925="","","."&amp;$C925&amp;"."&amp;$B925)&amp;IF(INDEX(Variables!$D$5:$D$205,MATCH($A925,Variables!$A$5:$A$205,0))="","","."&amp;INDEX(Variables!$D$5:$D$205,MATCH($A925,Variables!$A$5:$A$205,0)))&amp;"."&amp;K$5</f>
        <v/>
      </c>
      <c r="L925" s="38">
        <f>L$12*$D925*INDEX(L$21:L$28,$E925)*INDEX(L$30:L$46,$F925)*(1-INDEX(L$121:L$137,$F925))</f>
        <v/>
      </c>
      <c r="M925" s="37">
        <f>M$12*$D925*INDEX(M$21:M$28,$E925)*INDEX(M$30:M$46,$F925)*(1-INDEX(M$121:M$137,$F925))</f>
        <v/>
      </c>
      <c r="N925" s="37">
        <f>N$12*$D925*INDEX(N$21:N$28,$E925)*INDEX(N$30:N$46,$F925)*(1-INDEX(N$121:N$137,$F925))</f>
        <v/>
      </c>
      <c r="O925" s="37">
        <f>O$12*$D925*INDEX(O$21:O$28,$E925)*INDEX(O$30:O$46,$F925)*(1-INDEX(O$121:O$137,$F925))</f>
        <v/>
      </c>
      <c r="P925" s="37">
        <f>P$12*$D925*INDEX(P$21:P$28,$E925)*INDEX(P$30:P$46,$F925)*(1-INDEX(P$121:P$137,$F925))</f>
        <v/>
      </c>
      <c r="Q925" s="37">
        <f>Q$12*$D925*INDEX(Q$21:Q$28,$E925)*INDEX(Q$30:Q$46,$F925)*(1-INDEX(Q$121:Q$137,$F925))</f>
        <v/>
      </c>
      <c r="R925" s="37">
        <f>R$12*$D925*INDEX(R$21:R$28,$E925)*INDEX(R$30:R$46,$F925)*(1-INDEX(R$121:R$137,$F925))</f>
        <v/>
      </c>
      <c r="S925" s="37">
        <f>S$12*$D925*INDEX(S$21:S$28,$E925)*INDEX(S$30:S$46,$F925)*(1-INDEX(S$121:S$137,$F925))</f>
        <v/>
      </c>
      <c r="T925" s="37">
        <f>T$12*$D925*INDEX(T$21:T$28,$E925)*INDEX(T$30:T$46,$F925)*(1-INDEX(T$121:T$137,$F925))</f>
        <v/>
      </c>
      <c r="U925" s="37">
        <f>U$12*$D925*INDEX(U$21:U$28,$E925)*INDEX(U$30:U$46,$F925)*(1-INDEX(U$121:U$137,$F925))</f>
        <v/>
      </c>
      <c r="V925" s="37">
        <f>V$12*$D925*INDEX(V$21:V$28,$E925)*INDEX(V$30:V$46,$F925)*(1-INDEX(V$121:V$137,$F925))</f>
        <v/>
      </c>
      <c r="W925" s="37">
        <f>W$12*$D925*INDEX(W$21:W$28,$E925)*INDEX(W$30:W$46,$F925)*(1-INDEX(W$121:W$137,$F925))</f>
        <v/>
      </c>
      <c r="X925" s="37">
        <f>X$12*$D925*INDEX(X$21:X$28,$E925)*INDEX(X$30:X$46,$F925)*(1-INDEX(X$121:X$137,$F925))</f>
        <v/>
      </c>
      <c r="Y925" s="37">
        <f>Y$12*$D925*INDEX(Y$21:Y$28,$E925)*INDEX(Y$30:Y$46,$F925)*(1-INDEX(Y$121:Y$137,$F925))</f>
        <v/>
      </c>
      <c r="Z925" s="37">
        <f>Z$12*$D925*INDEX(Z$21:Z$28,$E925)*INDEX(Z$30:Z$46,$F925)*(1-INDEX(Z$121:Z$137,$F925))</f>
        <v/>
      </c>
      <c r="AA925" s="37">
        <f>AA$12*$D925*INDEX(AA$21:AA$28,$E925)*INDEX(AA$30:AA$46,$F925)*(1-INDEX(AA$121:AA$137,$F925))</f>
        <v/>
      </c>
      <c r="AB925" s="37">
        <f>AB$12*$D925*INDEX(AB$21:AB$28,$E925)*INDEX(AB$30:AB$46,$F925)*(1-INDEX(AB$121:AB$137,$F925))</f>
        <v/>
      </c>
      <c r="AC925" s="37">
        <f>AC$12*$D925*INDEX(AC$21:AC$28,$E925)*INDEX(AC$30:AC$46,$F925)*(1-INDEX(AC$121:AC$137,$F925))</f>
        <v/>
      </c>
      <c r="AD925" s="40">
        <f>CARBONTAX(AD$12,$D925,INDEX(AD$21:AD$28,$E925),INDEX(AD$30:AD$46,$F925),INDEX(AD$121:AD$137,$F925))</f>
        <v/>
      </c>
      <c r="AF925" s="11">
        <f>LOWER(Settings!$C$4)&amp;".mit."&amp;$A925&amp;IF($C925="","","."&amp;$C925&amp;"."&amp;$B925)&amp;IF(INDEX(Variables!$D$5:$D$205,MATCH($A925,Variables!$A$5:$A$205,0))="","","."&amp;INDEX(Variables!$D$5:$D$205,MATCH($A925,Variables!$A$5:$A$205,0)))&amp;"."&amp;AF$5</f>
        <v/>
      </c>
      <c r="AG925" s="38">
        <f>AG$12*$D925*INDEX(AG$21:AG$28,$E925)*INDEX(AG$30:AG$46,$F925)*(1-INDEX(AG$121:AG$137,$F925))</f>
        <v/>
      </c>
      <c r="AH925" s="37">
        <f>AH$12*$D925*INDEX(AH$21:AH$28,$E925)*INDEX(AH$30:AH$46,$F925)*(1-INDEX(AH$121:AH$137,$F925))</f>
        <v/>
      </c>
      <c r="AI925" s="37">
        <f>AI$12*$D925*INDEX(AI$21:AI$28,$E925)*INDEX(AI$30:AI$46,$F925)*(1-INDEX(AI$121:AI$137,$F925))</f>
        <v/>
      </c>
      <c r="AJ925" s="37">
        <f>AJ$12*$D925*INDEX(AJ$21:AJ$28,$E925)*INDEX(AJ$30:AJ$46,$F925)*(1-INDEX(AJ$121:AJ$137,$F925))</f>
        <v/>
      </c>
      <c r="AK925" s="37">
        <f>AK$12*$D925*INDEX(AK$21:AK$28,$E925)*INDEX(AK$30:AK$46,$F925)*(1-INDEX(AK$121:AK$137,$F925))</f>
        <v/>
      </c>
      <c r="AL925" s="37">
        <f>AL$12*$D925*INDEX(AL$21:AL$28,$E925)*INDEX(AL$30:AL$46,$F925)*(1-INDEX(AL$121:AL$137,$F925))</f>
        <v/>
      </c>
      <c r="AM925" s="37">
        <f>AM$12*$D925*INDEX(AM$21:AM$28,$E925)*INDEX(AM$30:AM$46,$F925)*(1-INDEX(AM$121:AM$137,$F925))</f>
        <v/>
      </c>
      <c r="AN925" s="37">
        <f>AN$12*$D925*INDEX(AN$21:AN$28,$E925)*INDEX(AN$30:AN$46,$F925)*(1-INDEX(AN$121:AN$137,$F925))</f>
        <v/>
      </c>
      <c r="AO925" s="37">
        <f>AO$12*$D925*INDEX(AO$21:AO$28,$E925)*INDEX(AO$30:AO$46,$F925)*(1-INDEX(AO$121:AO$137,$F925))</f>
        <v/>
      </c>
      <c r="AP925" s="37">
        <f>AP$12*$D925*INDEX(AP$21:AP$28,$E925)*INDEX(AP$30:AP$46,$F925)*(1-INDEX(AP$121:AP$137,$F925))</f>
        <v/>
      </c>
      <c r="AQ925" s="37">
        <f>AQ$12*$D925*INDEX(AQ$21:AQ$28,$E925)*INDEX(AQ$30:AQ$46,$F925)*(1-INDEX(AQ$121:AQ$137,$F925))</f>
        <v/>
      </c>
      <c r="AR925" s="37">
        <f>AR$12*$D925*INDEX(AR$21:AR$28,$E925)*INDEX(AR$30:AR$46,$F925)*(1-INDEX(AR$121:AR$137,$F925))</f>
        <v/>
      </c>
      <c r="AS925" s="37">
        <f>AS$12*$D925*INDEX(AS$21:AS$28,$E925)*INDEX(AS$30:AS$46,$F925)*(1-INDEX(AS$121:AS$137,$F925))</f>
        <v/>
      </c>
      <c r="AT925" s="37">
        <f>AT$12*$D925*INDEX(AT$21:AT$28,$E925)*INDEX(AT$30:AT$46,$F925)*(1-INDEX(AT$121:AT$137,$F925))</f>
        <v/>
      </c>
      <c r="AU925" s="37">
        <f>AU$12*$D925*INDEX(AU$21:AU$28,$E925)*INDEX(AU$30:AU$46,$F925)*(1-INDEX(AU$121:AU$137,$F925))</f>
        <v/>
      </c>
      <c r="AV925" s="37">
        <f>AV$12*$D925*INDEX(AV$21:AV$28,$E925)*INDEX(AV$30:AV$46,$F925)*(1-INDEX(AV$121:AV$137,$F925))</f>
        <v/>
      </c>
      <c r="AW925" s="37">
        <f>AW$12*$D925*INDEX(AW$21:AW$28,$E925)*INDEX(AW$30:AW$46,$F925)*(1-INDEX(AW$121:AW$137,$F925))</f>
        <v/>
      </c>
      <c r="AX925" s="37">
        <f>AX$12*$D925*INDEX(AX$21:AX$28,$E925)*INDEX(AX$30:AX$46,$F925)*(1-INDEX(AX$121:AX$137,$F925))</f>
        <v/>
      </c>
      <c r="AY925" s="40">
        <f>CARBONTAX(AY$12,$D925,INDEX(AY$21:AY$28,$E925),INDEX(AY$30:AY$46,$F925),INDEX(AY$121:AY$137,$F925))</f>
        <v/>
      </c>
    </row>
    <row r="926" hidden="1" outlineLevel="2">
      <c r="A926" s="14" t="inlineStr">
        <is>
          <t>ctxnew</t>
        </is>
      </c>
      <c r="B926" s="14" t="inlineStr">
        <is>
          <t>ker</t>
        </is>
      </c>
      <c r="C926" s="14" t="inlineStr">
        <is>
          <t>res</t>
        </is>
      </c>
      <c r="D926" s="37">
        <f>INDEX(Inputs!$T$5:$T$132,MATCH($B926&amp;"|"&amp;$C926,Inputs!$A$5:$A$132,0))</f>
        <v/>
      </c>
      <c r="E926" s="37">
        <f>INDEX(Inputs!$J$5:$J$132,MATCH($B926&amp;"|"&amp;$C926,Inputs!$A$5:$A$132,0))</f>
        <v/>
      </c>
      <c r="F926" s="37">
        <f>INDEX(Inputs!$K$5:$K$132,MATCH($B926&amp;"|"&amp;$C926,Inputs!$A$5:$A$132,0))</f>
        <v/>
      </c>
      <c r="G926" s="36" t="n"/>
      <c r="H926" s="14">
        <f>INDEX(Variables!$B$5:$B$205,MATCH($A926,Variables!$A$5:$A$205,0))&amp;IF($C926="",""," | "&amp;INDEX(Mapping!$B$5:$B$26,MATCH($C926,Mapping!$A$5:$A$26,0))&amp;" | "&amp;INDEX(Mapping!$B$30:$B$46,MATCH($B926,Mapping!$A$30:$A$46,0)))</f>
        <v/>
      </c>
      <c r="I926" s="14">
        <f>INDEX(Variables!$C$5:$C$205,MATCH($A926,Variables!$A$5:$A$205,0))</f>
        <v/>
      </c>
      <c r="J926" s="14">
        <f>INDEX(Variables!$E$5:$E$205,MATCH($A926,Variables!$A$5:$A$205,0))</f>
        <v/>
      </c>
      <c r="K926" s="11">
        <f>LOWER(Settings!$C$4)&amp;".mit."&amp;$A926&amp;IF($C926="","","."&amp;$C926&amp;"."&amp;$B926)&amp;IF(INDEX(Variables!$D$5:$D$205,MATCH($A926,Variables!$A$5:$A$205,0))="","","."&amp;INDEX(Variables!$D$5:$D$205,MATCH($A926,Variables!$A$5:$A$205,0)))&amp;"."&amp;K$5</f>
        <v/>
      </c>
      <c r="L926" s="38">
        <f>L$12*$D926*INDEX(L$21:L$28,$E926)*INDEX(L$30:L$46,$F926)*(1-INDEX(L$121:L$137,$F926))</f>
        <v/>
      </c>
      <c r="M926" s="37">
        <f>M$12*$D926*INDEX(M$21:M$28,$E926)*INDEX(M$30:M$46,$F926)*(1-INDEX(M$121:M$137,$F926))</f>
        <v/>
      </c>
      <c r="N926" s="37">
        <f>N$12*$D926*INDEX(N$21:N$28,$E926)*INDEX(N$30:N$46,$F926)*(1-INDEX(N$121:N$137,$F926))</f>
        <v/>
      </c>
      <c r="O926" s="37">
        <f>O$12*$D926*INDEX(O$21:O$28,$E926)*INDEX(O$30:O$46,$F926)*(1-INDEX(O$121:O$137,$F926))</f>
        <v/>
      </c>
      <c r="P926" s="37">
        <f>P$12*$D926*INDEX(P$21:P$28,$E926)*INDEX(P$30:P$46,$F926)*(1-INDEX(P$121:P$137,$F926))</f>
        <v/>
      </c>
      <c r="Q926" s="37">
        <f>Q$12*$D926*INDEX(Q$21:Q$28,$E926)*INDEX(Q$30:Q$46,$F926)*(1-INDEX(Q$121:Q$137,$F926))</f>
        <v/>
      </c>
      <c r="R926" s="37">
        <f>R$12*$D926*INDEX(R$21:R$28,$E926)*INDEX(R$30:R$46,$F926)*(1-INDEX(R$121:R$137,$F926))</f>
        <v/>
      </c>
      <c r="S926" s="37">
        <f>S$12*$D926*INDEX(S$21:S$28,$E926)*INDEX(S$30:S$46,$F926)*(1-INDEX(S$121:S$137,$F926))</f>
        <v/>
      </c>
      <c r="T926" s="37">
        <f>T$12*$D926*INDEX(T$21:T$28,$E926)*INDEX(T$30:T$46,$F926)*(1-INDEX(T$121:T$137,$F926))</f>
        <v/>
      </c>
      <c r="U926" s="37">
        <f>U$12*$D926*INDEX(U$21:U$28,$E926)*INDEX(U$30:U$46,$F926)*(1-INDEX(U$121:U$137,$F926))</f>
        <v/>
      </c>
      <c r="V926" s="37">
        <f>V$12*$D926*INDEX(V$21:V$28,$E926)*INDEX(V$30:V$46,$F926)*(1-INDEX(V$121:V$137,$F926))</f>
        <v/>
      </c>
      <c r="W926" s="37">
        <f>W$12*$D926*INDEX(W$21:W$28,$E926)*INDEX(W$30:W$46,$F926)*(1-INDEX(W$121:W$137,$F926))</f>
        <v/>
      </c>
      <c r="X926" s="37">
        <f>X$12*$D926*INDEX(X$21:X$28,$E926)*INDEX(X$30:X$46,$F926)*(1-INDEX(X$121:X$137,$F926))</f>
        <v/>
      </c>
      <c r="Y926" s="37">
        <f>Y$12*$D926*INDEX(Y$21:Y$28,$E926)*INDEX(Y$30:Y$46,$F926)*(1-INDEX(Y$121:Y$137,$F926))</f>
        <v/>
      </c>
      <c r="Z926" s="37">
        <f>Z$12*$D926*INDEX(Z$21:Z$28,$E926)*INDEX(Z$30:Z$46,$F926)*(1-INDEX(Z$121:Z$137,$F926))</f>
        <v/>
      </c>
      <c r="AA926" s="37">
        <f>AA$12*$D926*INDEX(AA$21:AA$28,$E926)*INDEX(AA$30:AA$46,$F926)*(1-INDEX(AA$121:AA$137,$F926))</f>
        <v/>
      </c>
      <c r="AB926" s="37">
        <f>AB$12*$D926*INDEX(AB$21:AB$28,$E926)*INDEX(AB$30:AB$46,$F926)*(1-INDEX(AB$121:AB$137,$F926))</f>
        <v/>
      </c>
      <c r="AC926" s="37">
        <f>AC$12*$D926*INDEX(AC$21:AC$28,$E926)*INDEX(AC$30:AC$46,$F926)*(1-INDEX(AC$121:AC$137,$F926))</f>
        <v/>
      </c>
      <c r="AD926" s="40">
        <f>CARBONTAX(AD$12,$D926,INDEX(AD$21:AD$28,$E926),INDEX(AD$30:AD$46,$F926),INDEX(AD$121:AD$137,$F926))</f>
        <v/>
      </c>
      <c r="AF926" s="11">
        <f>LOWER(Settings!$C$4)&amp;".mit."&amp;$A926&amp;IF($C926="","","."&amp;$C926&amp;"."&amp;$B926)&amp;IF(INDEX(Variables!$D$5:$D$205,MATCH($A926,Variables!$A$5:$A$205,0))="","","."&amp;INDEX(Variables!$D$5:$D$205,MATCH($A926,Variables!$A$5:$A$205,0)))&amp;"."&amp;AF$5</f>
        <v/>
      </c>
      <c r="AG926" s="38">
        <f>AG$12*$D926*INDEX(AG$21:AG$28,$E926)*INDEX(AG$30:AG$46,$F926)*(1-INDEX(AG$121:AG$137,$F926))</f>
        <v/>
      </c>
      <c r="AH926" s="37">
        <f>AH$12*$D926*INDEX(AH$21:AH$28,$E926)*INDEX(AH$30:AH$46,$F926)*(1-INDEX(AH$121:AH$137,$F926))</f>
        <v/>
      </c>
      <c r="AI926" s="37">
        <f>AI$12*$D926*INDEX(AI$21:AI$28,$E926)*INDEX(AI$30:AI$46,$F926)*(1-INDEX(AI$121:AI$137,$F926))</f>
        <v/>
      </c>
      <c r="AJ926" s="37">
        <f>AJ$12*$D926*INDEX(AJ$21:AJ$28,$E926)*INDEX(AJ$30:AJ$46,$F926)*(1-INDEX(AJ$121:AJ$137,$F926))</f>
        <v/>
      </c>
      <c r="AK926" s="37">
        <f>AK$12*$D926*INDEX(AK$21:AK$28,$E926)*INDEX(AK$30:AK$46,$F926)*(1-INDEX(AK$121:AK$137,$F926))</f>
        <v/>
      </c>
      <c r="AL926" s="37">
        <f>AL$12*$D926*INDEX(AL$21:AL$28,$E926)*INDEX(AL$30:AL$46,$F926)*(1-INDEX(AL$121:AL$137,$F926))</f>
        <v/>
      </c>
      <c r="AM926" s="37">
        <f>AM$12*$D926*INDEX(AM$21:AM$28,$E926)*INDEX(AM$30:AM$46,$F926)*(1-INDEX(AM$121:AM$137,$F926))</f>
        <v/>
      </c>
      <c r="AN926" s="37">
        <f>AN$12*$D926*INDEX(AN$21:AN$28,$E926)*INDEX(AN$30:AN$46,$F926)*(1-INDEX(AN$121:AN$137,$F926))</f>
        <v/>
      </c>
      <c r="AO926" s="37">
        <f>AO$12*$D926*INDEX(AO$21:AO$28,$E926)*INDEX(AO$30:AO$46,$F926)*(1-INDEX(AO$121:AO$137,$F926))</f>
        <v/>
      </c>
      <c r="AP926" s="37">
        <f>AP$12*$D926*INDEX(AP$21:AP$28,$E926)*INDEX(AP$30:AP$46,$F926)*(1-INDEX(AP$121:AP$137,$F926))</f>
        <v/>
      </c>
      <c r="AQ926" s="37">
        <f>AQ$12*$D926*INDEX(AQ$21:AQ$28,$E926)*INDEX(AQ$30:AQ$46,$F926)*(1-INDEX(AQ$121:AQ$137,$F926))</f>
        <v/>
      </c>
      <c r="AR926" s="37">
        <f>AR$12*$D926*INDEX(AR$21:AR$28,$E926)*INDEX(AR$30:AR$46,$F926)*(1-INDEX(AR$121:AR$137,$F926))</f>
        <v/>
      </c>
      <c r="AS926" s="37">
        <f>AS$12*$D926*INDEX(AS$21:AS$28,$E926)*INDEX(AS$30:AS$46,$F926)*(1-INDEX(AS$121:AS$137,$F926))</f>
        <v/>
      </c>
      <c r="AT926" s="37">
        <f>AT$12*$D926*INDEX(AT$21:AT$28,$E926)*INDEX(AT$30:AT$46,$F926)*(1-INDEX(AT$121:AT$137,$F926))</f>
        <v/>
      </c>
      <c r="AU926" s="37">
        <f>AU$12*$D926*INDEX(AU$21:AU$28,$E926)*INDEX(AU$30:AU$46,$F926)*(1-INDEX(AU$121:AU$137,$F926))</f>
        <v/>
      </c>
      <c r="AV926" s="37">
        <f>AV$12*$D926*INDEX(AV$21:AV$28,$E926)*INDEX(AV$30:AV$46,$F926)*(1-INDEX(AV$121:AV$137,$F926))</f>
        <v/>
      </c>
      <c r="AW926" s="37">
        <f>AW$12*$D926*INDEX(AW$21:AW$28,$E926)*INDEX(AW$30:AW$46,$F926)*(1-INDEX(AW$121:AW$137,$F926))</f>
        <v/>
      </c>
      <c r="AX926" s="37">
        <f>AX$12*$D926*INDEX(AX$21:AX$28,$E926)*INDEX(AX$30:AX$46,$F926)*(1-INDEX(AX$121:AX$137,$F926))</f>
        <v/>
      </c>
      <c r="AY926" s="40">
        <f>CARBONTAX(AY$12,$D926,INDEX(AY$21:AY$28,$E926),INDEX(AY$30:AY$46,$F926),INDEX(AY$121:AY$137,$F926))</f>
        <v/>
      </c>
    </row>
    <row r="927" hidden="1" outlineLevel="2">
      <c r="A927" s="14" t="inlineStr">
        <is>
          <t>ctxnew</t>
        </is>
      </c>
      <c r="B927" s="14" t="inlineStr">
        <is>
          <t>oop</t>
        </is>
      </c>
      <c r="C927" s="14" t="inlineStr">
        <is>
          <t>res</t>
        </is>
      </c>
      <c r="D927" s="37">
        <f>INDEX(Inputs!$T$5:$T$132,MATCH($B927&amp;"|"&amp;$C927,Inputs!$A$5:$A$132,0))</f>
        <v/>
      </c>
      <c r="E927" s="37">
        <f>INDEX(Inputs!$J$5:$J$132,MATCH($B927&amp;"|"&amp;$C927,Inputs!$A$5:$A$132,0))</f>
        <v/>
      </c>
      <c r="F927" s="37">
        <f>INDEX(Inputs!$K$5:$K$132,MATCH($B927&amp;"|"&amp;$C927,Inputs!$A$5:$A$132,0))</f>
        <v/>
      </c>
      <c r="G927" s="36" t="n"/>
      <c r="H927" s="14">
        <f>INDEX(Variables!$B$5:$B$205,MATCH($A927,Variables!$A$5:$A$205,0))&amp;IF($C927="",""," | "&amp;INDEX(Mapping!$B$5:$B$26,MATCH($C927,Mapping!$A$5:$A$26,0))&amp;" | "&amp;INDEX(Mapping!$B$30:$B$46,MATCH($B927,Mapping!$A$30:$A$46,0)))</f>
        <v/>
      </c>
      <c r="I927" s="14">
        <f>INDEX(Variables!$C$5:$C$205,MATCH($A927,Variables!$A$5:$A$205,0))</f>
        <v/>
      </c>
      <c r="J927" s="14">
        <f>INDEX(Variables!$E$5:$E$205,MATCH($A927,Variables!$A$5:$A$205,0))</f>
        <v/>
      </c>
      <c r="K927" s="11">
        <f>LOWER(Settings!$C$4)&amp;".mit."&amp;$A927&amp;IF($C927="","","."&amp;$C927&amp;"."&amp;$B927)&amp;IF(INDEX(Variables!$D$5:$D$205,MATCH($A927,Variables!$A$5:$A$205,0))="","","."&amp;INDEX(Variables!$D$5:$D$205,MATCH($A927,Variables!$A$5:$A$205,0)))&amp;"."&amp;K$5</f>
        <v/>
      </c>
      <c r="L927" s="38">
        <f>L$12*$D927*INDEX(L$21:L$28,$E927)*INDEX(L$30:L$46,$F927)*(1-INDEX(L$121:L$137,$F927))</f>
        <v/>
      </c>
      <c r="M927" s="37">
        <f>M$12*$D927*INDEX(M$21:M$28,$E927)*INDEX(M$30:M$46,$F927)*(1-INDEX(M$121:M$137,$F927))</f>
        <v/>
      </c>
      <c r="N927" s="37">
        <f>N$12*$D927*INDEX(N$21:N$28,$E927)*INDEX(N$30:N$46,$F927)*(1-INDEX(N$121:N$137,$F927))</f>
        <v/>
      </c>
      <c r="O927" s="37">
        <f>O$12*$D927*INDEX(O$21:O$28,$E927)*INDEX(O$30:O$46,$F927)*(1-INDEX(O$121:O$137,$F927))</f>
        <v/>
      </c>
      <c r="P927" s="37">
        <f>P$12*$D927*INDEX(P$21:P$28,$E927)*INDEX(P$30:P$46,$F927)*(1-INDEX(P$121:P$137,$F927))</f>
        <v/>
      </c>
      <c r="Q927" s="37">
        <f>Q$12*$D927*INDEX(Q$21:Q$28,$E927)*INDEX(Q$30:Q$46,$F927)*(1-INDEX(Q$121:Q$137,$F927))</f>
        <v/>
      </c>
      <c r="R927" s="37">
        <f>R$12*$D927*INDEX(R$21:R$28,$E927)*INDEX(R$30:R$46,$F927)*(1-INDEX(R$121:R$137,$F927))</f>
        <v/>
      </c>
      <c r="S927" s="37">
        <f>S$12*$D927*INDEX(S$21:S$28,$E927)*INDEX(S$30:S$46,$F927)*(1-INDEX(S$121:S$137,$F927))</f>
        <v/>
      </c>
      <c r="T927" s="37">
        <f>T$12*$D927*INDEX(T$21:T$28,$E927)*INDEX(T$30:T$46,$F927)*(1-INDEX(T$121:T$137,$F927))</f>
        <v/>
      </c>
      <c r="U927" s="37">
        <f>U$12*$D927*INDEX(U$21:U$28,$E927)*INDEX(U$30:U$46,$F927)*(1-INDEX(U$121:U$137,$F927))</f>
        <v/>
      </c>
      <c r="V927" s="37">
        <f>V$12*$D927*INDEX(V$21:V$28,$E927)*INDEX(V$30:V$46,$F927)*(1-INDEX(V$121:V$137,$F927))</f>
        <v/>
      </c>
      <c r="W927" s="37">
        <f>W$12*$D927*INDEX(W$21:W$28,$E927)*INDEX(W$30:W$46,$F927)*(1-INDEX(W$121:W$137,$F927))</f>
        <v/>
      </c>
      <c r="X927" s="37">
        <f>X$12*$D927*INDEX(X$21:X$28,$E927)*INDEX(X$30:X$46,$F927)*(1-INDEX(X$121:X$137,$F927))</f>
        <v/>
      </c>
      <c r="Y927" s="37">
        <f>Y$12*$D927*INDEX(Y$21:Y$28,$E927)*INDEX(Y$30:Y$46,$F927)*(1-INDEX(Y$121:Y$137,$F927))</f>
        <v/>
      </c>
      <c r="Z927" s="37">
        <f>Z$12*$D927*INDEX(Z$21:Z$28,$E927)*INDEX(Z$30:Z$46,$F927)*(1-INDEX(Z$121:Z$137,$F927))</f>
        <v/>
      </c>
      <c r="AA927" s="37">
        <f>AA$12*$D927*INDEX(AA$21:AA$28,$E927)*INDEX(AA$30:AA$46,$F927)*(1-INDEX(AA$121:AA$137,$F927))</f>
        <v/>
      </c>
      <c r="AB927" s="37">
        <f>AB$12*$D927*INDEX(AB$21:AB$28,$E927)*INDEX(AB$30:AB$46,$F927)*(1-INDEX(AB$121:AB$137,$F927))</f>
        <v/>
      </c>
      <c r="AC927" s="37">
        <f>AC$12*$D927*INDEX(AC$21:AC$28,$E927)*INDEX(AC$30:AC$46,$F927)*(1-INDEX(AC$121:AC$137,$F927))</f>
        <v/>
      </c>
      <c r="AD927" s="40">
        <f>CARBONTAX(AD$12,$D927,INDEX(AD$21:AD$28,$E927),INDEX(AD$30:AD$46,$F927),INDEX(AD$121:AD$137,$F927))</f>
        <v/>
      </c>
      <c r="AF927" s="11">
        <f>LOWER(Settings!$C$4)&amp;".mit."&amp;$A927&amp;IF($C927="","","."&amp;$C927&amp;"."&amp;$B927)&amp;IF(INDEX(Variables!$D$5:$D$205,MATCH($A927,Variables!$A$5:$A$205,0))="","","."&amp;INDEX(Variables!$D$5:$D$205,MATCH($A927,Variables!$A$5:$A$205,0)))&amp;"."&amp;AF$5</f>
        <v/>
      </c>
      <c r="AG927" s="38">
        <f>AG$12*$D927*INDEX(AG$21:AG$28,$E927)*INDEX(AG$30:AG$46,$F927)*(1-INDEX(AG$121:AG$137,$F927))</f>
        <v/>
      </c>
      <c r="AH927" s="37">
        <f>AH$12*$D927*INDEX(AH$21:AH$28,$E927)*INDEX(AH$30:AH$46,$F927)*(1-INDEX(AH$121:AH$137,$F927))</f>
        <v/>
      </c>
      <c r="AI927" s="37">
        <f>AI$12*$D927*INDEX(AI$21:AI$28,$E927)*INDEX(AI$30:AI$46,$F927)*(1-INDEX(AI$121:AI$137,$F927))</f>
        <v/>
      </c>
      <c r="AJ927" s="37">
        <f>AJ$12*$D927*INDEX(AJ$21:AJ$28,$E927)*INDEX(AJ$30:AJ$46,$F927)*(1-INDEX(AJ$121:AJ$137,$F927))</f>
        <v/>
      </c>
      <c r="AK927" s="37">
        <f>AK$12*$D927*INDEX(AK$21:AK$28,$E927)*INDEX(AK$30:AK$46,$F927)*(1-INDEX(AK$121:AK$137,$F927))</f>
        <v/>
      </c>
      <c r="AL927" s="37">
        <f>AL$12*$D927*INDEX(AL$21:AL$28,$E927)*INDEX(AL$30:AL$46,$F927)*(1-INDEX(AL$121:AL$137,$F927))</f>
        <v/>
      </c>
      <c r="AM927" s="37">
        <f>AM$12*$D927*INDEX(AM$21:AM$28,$E927)*INDEX(AM$30:AM$46,$F927)*(1-INDEX(AM$121:AM$137,$F927))</f>
        <v/>
      </c>
      <c r="AN927" s="37">
        <f>AN$12*$D927*INDEX(AN$21:AN$28,$E927)*INDEX(AN$30:AN$46,$F927)*(1-INDEX(AN$121:AN$137,$F927))</f>
        <v/>
      </c>
      <c r="AO927" s="37">
        <f>AO$12*$D927*INDEX(AO$21:AO$28,$E927)*INDEX(AO$30:AO$46,$F927)*(1-INDEX(AO$121:AO$137,$F927))</f>
        <v/>
      </c>
      <c r="AP927" s="37">
        <f>AP$12*$D927*INDEX(AP$21:AP$28,$E927)*INDEX(AP$30:AP$46,$F927)*(1-INDEX(AP$121:AP$137,$F927))</f>
        <v/>
      </c>
      <c r="AQ927" s="37">
        <f>AQ$12*$D927*INDEX(AQ$21:AQ$28,$E927)*INDEX(AQ$30:AQ$46,$F927)*(1-INDEX(AQ$121:AQ$137,$F927))</f>
        <v/>
      </c>
      <c r="AR927" s="37">
        <f>AR$12*$D927*INDEX(AR$21:AR$28,$E927)*INDEX(AR$30:AR$46,$F927)*(1-INDEX(AR$121:AR$137,$F927))</f>
        <v/>
      </c>
      <c r="AS927" s="37">
        <f>AS$12*$D927*INDEX(AS$21:AS$28,$E927)*INDEX(AS$30:AS$46,$F927)*(1-INDEX(AS$121:AS$137,$F927))</f>
        <v/>
      </c>
      <c r="AT927" s="37">
        <f>AT$12*$D927*INDEX(AT$21:AT$28,$E927)*INDEX(AT$30:AT$46,$F927)*(1-INDEX(AT$121:AT$137,$F927))</f>
        <v/>
      </c>
      <c r="AU927" s="37">
        <f>AU$12*$D927*INDEX(AU$21:AU$28,$E927)*INDEX(AU$30:AU$46,$F927)*(1-INDEX(AU$121:AU$137,$F927))</f>
        <v/>
      </c>
      <c r="AV927" s="37">
        <f>AV$12*$D927*INDEX(AV$21:AV$28,$E927)*INDEX(AV$30:AV$46,$F927)*(1-INDEX(AV$121:AV$137,$F927))</f>
        <v/>
      </c>
      <c r="AW927" s="37">
        <f>AW$12*$D927*INDEX(AW$21:AW$28,$E927)*INDEX(AW$30:AW$46,$F927)*(1-INDEX(AW$121:AW$137,$F927))</f>
        <v/>
      </c>
      <c r="AX927" s="37">
        <f>AX$12*$D927*INDEX(AX$21:AX$28,$E927)*INDEX(AX$30:AX$46,$F927)*(1-INDEX(AX$121:AX$137,$F927))</f>
        <v/>
      </c>
      <c r="AY927" s="40">
        <f>CARBONTAX(AY$12,$D927,INDEX(AY$21:AY$28,$E927),INDEX(AY$30:AY$46,$F927),INDEX(AY$121:AY$137,$F927))</f>
        <v/>
      </c>
    </row>
    <row r="928" hidden="1" outlineLevel="2">
      <c r="A928" s="14" t="inlineStr">
        <is>
          <t>ctxnew</t>
        </is>
      </c>
      <c r="B928" s="14" t="inlineStr">
        <is>
          <t>bio</t>
        </is>
      </c>
      <c r="C928" s="14" t="inlineStr">
        <is>
          <t>res</t>
        </is>
      </c>
      <c r="D928" s="37">
        <f>INDEX(Inputs!$T$5:$T$132,MATCH($B928&amp;"|"&amp;$C928,Inputs!$A$5:$A$132,0))</f>
        <v/>
      </c>
      <c r="E928" s="37">
        <f>INDEX(Inputs!$J$5:$J$132,MATCH($B928&amp;"|"&amp;$C928,Inputs!$A$5:$A$132,0))</f>
        <v/>
      </c>
      <c r="F928" s="37">
        <f>INDEX(Inputs!$K$5:$K$132,MATCH($B928&amp;"|"&amp;$C928,Inputs!$A$5:$A$132,0))</f>
        <v/>
      </c>
      <c r="G928" s="36" t="n"/>
      <c r="H928" s="14">
        <f>INDEX(Variables!$B$5:$B$205,MATCH($A928,Variables!$A$5:$A$205,0))&amp;IF($C928="",""," | "&amp;INDEX(Mapping!$B$5:$B$26,MATCH($C928,Mapping!$A$5:$A$26,0))&amp;" | "&amp;INDEX(Mapping!$B$30:$B$46,MATCH($B928,Mapping!$A$30:$A$46,0)))</f>
        <v/>
      </c>
      <c r="I928" s="14">
        <f>INDEX(Variables!$C$5:$C$205,MATCH($A928,Variables!$A$5:$A$205,0))</f>
        <v/>
      </c>
      <c r="J928" s="14">
        <f>INDEX(Variables!$E$5:$E$205,MATCH($A928,Variables!$A$5:$A$205,0))</f>
        <v/>
      </c>
      <c r="K928" s="11">
        <f>LOWER(Settings!$C$4)&amp;".mit."&amp;$A928&amp;IF($C928="","","."&amp;$C928&amp;"."&amp;$B928)&amp;IF(INDEX(Variables!$D$5:$D$205,MATCH($A928,Variables!$A$5:$A$205,0))="","","."&amp;INDEX(Variables!$D$5:$D$205,MATCH($A928,Variables!$A$5:$A$205,0)))&amp;"."&amp;K$5</f>
        <v/>
      </c>
      <c r="L928" s="38">
        <f>L$12*$D928*INDEX(L$21:L$28,$E928)*INDEX(L$30:L$46,$F928)*(1-INDEX(L$121:L$137,$F928))</f>
        <v/>
      </c>
      <c r="M928" s="37">
        <f>M$12*$D928*INDEX(M$21:M$28,$E928)*INDEX(M$30:M$46,$F928)*(1-INDEX(M$121:M$137,$F928))</f>
        <v/>
      </c>
      <c r="N928" s="37">
        <f>N$12*$D928*INDEX(N$21:N$28,$E928)*INDEX(N$30:N$46,$F928)*(1-INDEX(N$121:N$137,$F928))</f>
        <v/>
      </c>
      <c r="O928" s="37">
        <f>O$12*$D928*INDEX(O$21:O$28,$E928)*INDEX(O$30:O$46,$F928)*(1-INDEX(O$121:O$137,$F928))</f>
        <v/>
      </c>
      <c r="P928" s="37">
        <f>P$12*$D928*INDEX(P$21:P$28,$E928)*INDEX(P$30:P$46,$F928)*(1-INDEX(P$121:P$137,$F928))</f>
        <v/>
      </c>
      <c r="Q928" s="37">
        <f>Q$12*$D928*INDEX(Q$21:Q$28,$E928)*INDEX(Q$30:Q$46,$F928)*(1-INDEX(Q$121:Q$137,$F928))</f>
        <v/>
      </c>
      <c r="R928" s="37">
        <f>R$12*$D928*INDEX(R$21:R$28,$E928)*INDEX(R$30:R$46,$F928)*(1-INDEX(R$121:R$137,$F928))</f>
        <v/>
      </c>
      <c r="S928" s="37">
        <f>S$12*$D928*INDEX(S$21:S$28,$E928)*INDEX(S$30:S$46,$F928)*(1-INDEX(S$121:S$137,$F928))</f>
        <v/>
      </c>
      <c r="T928" s="37">
        <f>T$12*$D928*INDEX(T$21:T$28,$E928)*INDEX(T$30:T$46,$F928)*(1-INDEX(T$121:T$137,$F928))</f>
        <v/>
      </c>
      <c r="U928" s="37">
        <f>U$12*$D928*INDEX(U$21:U$28,$E928)*INDEX(U$30:U$46,$F928)*(1-INDEX(U$121:U$137,$F928))</f>
        <v/>
      </c>
      <c r="V928" s="37">
        <f>V$12*$D928*INDEX(V$21:V$28,$E928)*INDEX(V$30:V$46,$F928)*(1-INDEX(V$121:V$137,$F928))</f>
        <v/>
      </c>
      <c r="W928" s="37">
        <f>W$12*$D928*INDEX(W$21:W$28,$E928)*INDEX(W$30:W$46,$F928)*(1-INDEX(W$121:W$137,$F928))</f>
        <v/>
      </c>
      <c r="X928" s="37">
        <f>X$12*$D928*INDEX(X$21:X$28,$E928)*INDEX(X$30:X$46,$F928)*(1-INDEX(X$121:X$137,$F928))</f>
        <v/>
      </c>
      <c r="Y928" s="37">
        <f>Y$12*$D928*INDEX(Y$21:Y$28,$E928)*INDEX(Y$30:Y$46,$F928)*(1-INDEX(Y$121:Y$137,$F928))</f>
        <v/>
      </c>
      <c r="Z928" s="37">
        <f>Z$12*$D928*INDEX(Z$21:Z$28,$E928)*INDEX(Z$30:Z$46,$F928)*(1-INDEX(Z$121:Z$137,$F928))</f>
        <v/>
      </c>
      <c r="AA928" s="37">
        <f>AA$12*$D928*INDEX(AA$21:AA$28,$E928)*INDEX(AA$30:AA$46,$F928)*(1-INDEX(AA$121:AA$137,$F928))</f>
        <v/>
      </c>
      <c r="AB928" s="37">
        <f>AB$12*$D928*INDEX(AB$21:AB$28,$E928)*INDEX(AB$30:AB$46,$F928)*(1-INDEX(AB$121:AB$137,$F928))</f>
        <v/>
      </c>
      <c r="AC928" s="37">
        <f>AC$12*$D928*INDEX(AC$21:AC$28,$E928)*INDEX(AC$30:AC$46,$F928)*(1-INDEX(AC$121:AC$137,$F928))</f>
        <v/>
      </c>
      <c r="AD928" s="40">
        <f>CARBONTAX(AD$12,$D928,INDEX(AD$21:AD$28,$E928),INDEX(AD$30:AD$46,$F928),INDEX(AD$121:AD$137,$F928))</f>
        <v/>
      </c>
      <c r="AF928" s="11">
        <f>LOWER(Settings!$C$4)&amp;".mit."&amp;$A928&amp;IF($C928="","","."&amp;$C928&amp;"."&amp;$B928)&amp;IF(INDEX(Variables!$D$5:$D$205,MATCH($A928,Variables!$A$5:$A$205,0))="","","."&amp;INDEX(Variables!$D$5:$D$205,MATCH($A928,Variables!$A$5:$A$205,0)))&amp;"."&amp;AF$5</f>
        <v/>
      </c>
      <c r="AG928" s="38">
        <f>AG$12*$D928*INDEX(AG$21:AG$28,$E928)*INDEX(AG$30:AG$46,$F928)*(1-INDEX(AG$121:AG$137,$F928))</f>
        <v/>
      </c>
      <c r="AH928" s="37">
        <f>AH$12*$D928*INDEX(AH$21:AH$28,$E928)*INDEX(AH$30:AH$46,$F928)*(1-INDEX(AH$121:AH$137,$F928))</f>
        <v/>
      </c>
      <c r="AI928" s="37">
        <f>AI$12*$D928*INDEX(AI$21:AI$28,$E928)*INDEX(AI$30:AI$46,$F928)*(1-INDEX(AI$121:AI$137,$F928))</f>
        <v/>
      </c>
      <c r="AJ928" s="37">
        <f>AJ$12*$D928*INDEX(AJ$21:AJ$28,$E928)*INDEX(AJ$30:AJ$46,$F928)*(1-INDEX(AJ$121:AJ$137,$F928))</f>
        <v/>
      </c>
      <c r="AK928" s="37">
        <f>AK$12*$D928*INDEX(AK$21:AK$28,$E928)*INDEX(AK$30:AK$46,$F928)*(1-INDEX(AK$121:AK$137,$F928))</f>
        <v/>
      </c>
      <c r="AL928" s="37">
        <f>AL$12*$D928*INDEX(AL$21:AL$28,$E928)*INDEX(AL$30:AL$46,$F928)*(1-INDEX(AL$121:AL$137,$F928))</f>
        <v/>
      </c>
      <c r="AM928" s="37">
        <f>AM$12*$D928*INDEX(AM$21:AM$28,$E928)*INDEX(AM$30:AM$46,$F928)*(1-INDEX(AM$121:AM$137,$F928))</f>
        <v/>
      </c>
      <c r="AN928" s="37">
        <f>AN$12*$D928*INDEX(AN$21:AN$28,$E928)*INDEX(AN$30:AN$46,$F928)*(1-INDEX(AN$121:AN$137,$F928))</f>
        <v/>
      </c>
      <c r="AO928" s="37">
        <f>AO$12*$D928*INDEX(AO$21:AO$28,$E928)*INDEX(AO$30:AO$46,$F928)*(1-INDEX(AO$121:AO$137,$F928))</f>
        <v/>
      </c>
      <c r="AP928" s="37">
        <f>AP$12*$D928*INDEX(AP$21:AP$28,$E928)*INDEX(AP$30:AP$46,$F928)*(1-INDEX(AP$121:AP$137,$F928))</f>
        <v/>
      </c>
      <c r="AQ928" s="37">
        <f>AQ$12*$D928*INDEX(AQ$21:AQ$28,$E928)*INDEX(AQ$30:AQ$46,$F928)*(1-INDEX(AQ$121:AQ$137,$F928))</f>
        <v/>
      </c>
      <c r="AR928" s="37">
        <f>AR$12*$D928*INDEX(AR$21:AR$28,$E928)*INDEX(AR$30:AR$46,$F928)*(1-INDEX(AR$121:AR$137,$F928))</f>
        <v/>
      </c>
      <c r="AS928" s="37">
        <f>AS$12*$D928*INDEX(AS$21:AS$28,$E928)*INDEX(AS$30:AS$46,$F928)*(1-INDEX(AS$121:AS$137,$F928))</f>
        <v/>
      </c>
      <c r="AT928" s="37">
        <f>AT$12*$D928*INDEX(AT$21:AT$28,$E928)*INDEX(AT$30:AT$46,$F928)*(1-INDEX(AT$121:AT$137,$F928))</f>
        <v/>
      </c>
      <c r="AU928" s="37">
        <f>AU$12*$D928*INDEX(AU$21:AU$28,$E928)*INDEX(AU$30:AU$46,$F928)*(1-INDEX(AU$121:AU$137,$F928))</f>
        <v/>
      </c>
      <c r="AV928" s="37">
        <f>AV$12*$D928*INDEX(AV$21:AV$28,$E928)*INDEX(AV$30:AV$46,$F928)*(1-INDEX(AV$121:AV$137,$F928))</f>
        <v/>
      </c>
      <c r="AW928" s="37">
        <f>AW$12*$D928*INDEX(AW$21:AW$28,$E928)*INDEX(AW$30:AW$46,$F928)*(1-INDEX(AW$121:AW$137,$F928))</f>
        <v/>
      </c>
      <c r="AX928" s="37">
        <f>AX$12*$D928*INDEX(AX$21:AX$28,$E928)*INDEX(AX$30:AX$46,$F928)*(1-INDEX(AX$121:AX$137,$F928))</f>
        <v/>
      </c>
      <c r="AY928" s="40">
        <f>CARBONTAX(AY$12,$D928,INDEX(AY$21:AY$28,$E928),INDEX(AY$30:AY$46,$F928),INDEX(AY$121:AY$137,$F928))</f>
        <v/>
      </c>
    </row>
    <row r="929" hidden="1" outlineLevel="2"/>
    <row r="930" hidden="1" outlineLevel="2">
      <c r="A930" s="14" t="inlineStr">
        <is>
          <t>ets</t>
        </is>
      </c>
      <c r="B930" s="14" t="inlineStr">
        <is>
          <t>coa</t>
        </is>
      </c>
      <c r="C930" s="14" t="inlineStr">
        <is>
          <t>res</t>
        </is>
      </c>
      <c r="D930" s="37">
        <f>INDEX(Inputs!$T$5:$T$132,MATCH($B930&amp;"|"&amp;$C930,Inputs!$A$5:$A$132,0))</f>
        <v/>
      </c>
      <c r="E930" s="37">
        <f>INDEX(Inputs!$K$5:$K$132,MATCH($B930&amp;"|"&amp;$C930,Inputs!$A$5:$A$132,0))</f>
        <v/>
      </c>
      <c r="F930" s="36" t="n"/>
      <c r="G930" s="36" t="n"/>
      <c r="H930" s="14">
        <f>INDEX(Variables!$B$5:$B$205,MATCH($A930,Variables!$A$5:$A$205,0))&amp;IF($C930="",""," | "&amp;INDEX(Mapping!$B$5:$B$26,MATCH($C930,Mapping!$A$5:$A$26,0))&amp;" | "&amp;INDEX(Mapping!$B$30:$B$46,MATCH($B930,Mapping!$A$30:$A$46,0)))</f>
        <v/>
      </c>
      <c r="I930" s="14">
        <f>INDEX(Variables!$C$5:$C$205,MATCH($A930,Variables!$A$5:$A$205,0))</f>
        <v/>
      </c>
      <c r="J930" s="14">
        <f>INDEX(Variables!$E$5:$E$205,MATCH($A930,Variables!$A$5:$A$205,0))</f>
        <v/>
      </c>
      <c r="K930" s="11">
        <f>LOWER(Settings!$C$4)&amp;".mit."&amp;$A930&amp;IF($C930="","","."&amp;$C930&amp;"."&amp;$B930)&amp;IF(INDEX(Variables!$D$5:$D$205,MATCH($A930,Variables!$A$5:$A$205,0))="","","."&amp;INDEX(Variables!$D$5:$D$205,MATCH($A930,Variables!$A$5:$A$205,0)))&amp;"."&amp;K$5</f>
        <v/>
      </c>
      <c r="L930" s="38">
        <f>L$194*$D930*INDEX(L$121:L$137,$E930)*(1-INDEX(L$151:L$167,$E930))</f>
        <v/>
      </c>
      <c r="M930" s="37">
        <f>M$194*$D930*INDEX(M$121:M$137,$E930)*(1-INDEX(M$151:M$167,$E930))</f>
        <v/>
      </c>
      <c r="N930" s="37">
        <f>N$194*$D930*INDEX(N$121:N$137,$E930)*(1-INDEX(N$151:N$167,$E930))</f>
        <v/>
      </c>
      <c r="O930" s="37">
        <f>O$194*$D930*INDEX(O$121:O$137,$E930)*(1-INDEX(O$151:O$167,$E930))</f>
        <v/>
      </c>
      <c r="P930" s="37">
        <f>P$194*$D930*INDEX(P$121:P$137,$E930)*(1-INDEX(P$151:P$167,$E930))</f>
        <v/>
      </c>
      <c r="Q930" s="37">
        <f>Q$194*$D930*INDEX(Q$121:Q$137,$E930)*(1-INDEX(Q$151:Q$167,$E930))</f>
        <v/>
      </c>
      <c r="R930" s="37">
        <f>R$194*$D930*INDEX(R$121:R$137,$E930)*(1-INDEX(R$151:R$167,$E930))</f>
        <v/>
      </c>
      <c r="S930" s="37">
        <f>S$194*$D930*INDEX(S$121:S$137,$E930)*(1-INDEX(S$151:S$167,$E930))</f>
        <v/>
      </c>
      <c r="T930" s="37">
        <f>T$194*$D930*INDEX(T$121:T$137,$E930)*(1-INDEX(T$151:T$167,$E930))</f>
        <v/>
      </c>
      <c r="U930" s="37">
        <f>U$194*$D930*INDEX(U$121:U$137,$E930)*(1-INDEX(U$151:U$167,$E930))</f>
        <v/>
      </c>
      <c r="V930" s="37">
        <f>V$194*$D930*INDEX(V$121:V$137,$E930)*(1-INDEX(V$151:V$167,$E930))</f>
        <v/>
      </c>
      <c r="W930" s="37">
        <f>W$194*$D930*INDEX(W$121:W$137,$E930)*(1-INDEX(W$151:W$167,$E930))</f>
        <v/>
      </c>
      <c r="X930" s="37">
        <f>X$194*$D930*INDEX(X$121:X$137,$E930)*(1-INDEX(X$151:X$167,$E930))</f>
        <v/>
      </c>
      <c r="Y930" s="37">
        <f>Y$194*$D930*INDEX(Y$121:Y$137,$E930)*(1-INDEX(Y$151:Y$167,$E930))</f>
        <v/>
      </c>
      <c r="Z930" s="37">
        <f>Z$194*$D930*INDEX(Z$121:Z$137,$E930)*(1-INDEX(Z$151:Z$167,$E930))</f>
        <v/>
      </c>
      <c r="AA930" s="37">
        <f>AA$194*$D930*INDEX(AA$121:AA$137,$E930)*(1-INDEX(AA$151:AA$167,$E930))</f>
        <v/>
      </c>
      <c r="AB930" s="37">
        <f>AB$194*$D930*INDEX(AB$121:AB$137,$E930)*(1-INDEX(AB$151:AB$167,$E930))</f>
        <v/>
      </c>
      <c r="AC930" s="37">
        <f>AC$194*$D930*INDEX(AC$121:AC$137,$E930)*(1-INDEX(AC$151:AC$167,$E930))</f>
        <v/>
      </c>
      <c r="AD930" s="40">
        <f>ETSCOST(AD$194,$D930,INDEX(AD$121:AD$137,$E930),INDEX(AD$151:AD$167,$E930))</f>
        <v/>
      </c>
      <c r="AF930" s="11">
        <f>LOWER(Settings!$C$4)&amp;".mit."&amp;$A930&amp;IF($C930="","","."&amp;$C930&amp;"."&amp;$B930)&amp;IF(INDEX(Variables!$D$5:$D$205,MATCH($A930,Variables!$A$5:$A$205,0))="","","."&amp;INDEX(Variables!$D$5:$D$205,MATCH($A930,Variables!$A$5:$A$205,0)))&amp;"."&amp;AF$5</f>
        <v/>
      </c>
      <c r="AG930" s="38">
        <f>AG$194*$D930*INDEX(AG$121:AG$137,$E930)*(1-INDEX(AG$151:AG$167,$E930))</f>
        <v/>
      </c>
      <c r="AH930" s="37">
        <f>AH$194*$D930*INDEX(AH$121:AH$137,$E930)*(1-INDEX(AH$151:AH$167,$E930))</f>
        <v/>
      </c>
      <c r="AI930" s="37">
        <f>AI$194*$D930*INDEX(AI$121:AI$137,$E930)*(1-INDEX(AI$151:AI$167,$E930))</f>
        <v/>
      </c>
      <c r="AJ930" s="37">
        <f>AJ$194*$D930*INDEX(AJ$121:AJ$137,$E930)*(1-INDEX(AJ$151:AJ$167,$E930))</f>
        <v/>
      </c>
      <c r="AK930" s="37">
        <f>AK$194*$D930*INDEX(AK$121:AK$137,$E930)*(1-INDEX(AK$151:AK$167,$E930))</f>
        <v/>
      </c>
      <c r="AL930" s="37">
        <f>AL$194*$D930*INDEX(AL$121:AL$137,$E930)*(1-INDEX(AL$151:AL$167,$E930))</f>
        <v/>
      </c>
      <c r="AM930" s="37">
        <f>AM$194*$D930*INDEX(AM$121:AM$137,$E930)*(1-INDEX(AM$151:AM$167,$E930))</f>
        <v/>
      </c>
      <c r="AN930" s="37">
        <f>AN$194*$D930*INDEX(AN$121:AN$137,$E930)*(1-INDEX(AN$151:AN$167,$E930))</f>
        <v/>
      </c>
      <c r="AO930" s="37">
        <f>AO$194*$D930*INDEX(AO$121:AO$137,$E930)*(1-INDEX(AO$151:AO$167,$E930))</f>
        <v/>
      </c>
      <c r="AP930" s="37">
        <f>AP$194*$D930*INDEX(AP$121:AP$137,$E930)*(1-INDEX(AP$151:AP$167,$E930))</f>
        <v/>
      </c>
      <c r="AQ930" s="37">
        <f>AQ$194*$D930*INDEX(AQ$121:AQ$137,$E930)*(1-INDEX(AQ$151:AQ$167,$E930))</f>
        <v/>
      </c>
      <c r="AR930" s="37">
        <f>AR$194*$D930*INDEX(AR$121:AR$137,$E930)*(1-INDEX(AR$151:AR$167,$E930))</f>
        <v/>
      </c>
      <c r="AS930" s="37">
        <f>AS$194*$D930*INDEX(AS$121:AS$137,$E930)*(1-INDEX(AS$151:AS$167,$E930))</f>
        <v/>
      </c>
      <c r="AT930" s="37">
        <f>AT$194*$D930*INDEX(AT$121:AT$137,$E930)*(1-INDEX(AT$151:AT$167,$E930))</f>
        <v/>
      </c>
      <c r="AU930" s="37">
        <f>AU$194*$D930*INDEX(AU$121:AU$137,$E930)*(1-INDEX(AU$151:AU$167,$E930))</f>
        <v/>
      </c>
      <c r="AV930" s="37">
        <f>AV$194*$D930*INDEX(AV$121:AV$137,$E930)*(1-INDEX(AV$151:AV$167,$E930))</f>
        <v/>
      </c>
      <c r="AW930" s="37">
        <f>AW$194*$D930*INDEX(AW$121:AW$137,$E930)*(1-INDEX(AW$151:AW$167,$E930))</f>
        <v/>
      </c>
      <c r="AX930" s="37">
        <f>AX$194*$D930*INDEX(AX$121:AX$137,$E930)*(1-INDEX(AX$151:AX$167,$E930))</f>
        <v/>
      </c>
      <c r="AY930" s="40">
        <f>ETSCOST(AY$194,$D930,INDEX(AY$121:AY$137,$E930),INDEX(AY$151:AY$167,$E930))</f>
        <v/>
      </c>
    </row>
    <row r="931" hidden="1" outlineLevel="2">
      <c r="A931" s="14" t="inlineStr">
        <is>
          <t>ets</t>
        </is>
      </c>
      <c r="B931" s="14" t="inlineStr">
        <is>
          <t>nga</t>
        </is>
      </c>
      <c r="C931" s="14" t="inlineStr">
        <is>
          <t>res</t>
        </is>
      </c>
      <c r="D931" s="37">
        <f>INDEX(Inputs!$T$5:$T$132,MATCH($B931&amp;"|"&amp;$C931,Inputs!$A$5:$A$132,0))</f>
        <v/>
      </c>
      <c r="E931" s="37">
        <f>INDEX(Inputs!$K$5:$K$132,MATCH($B931&amp;"|"&amp;$C931,Inputs!$A$5:$A$132,0))</f>
        <v/>
      </c>
      <c r="F931" s="36" t="n"/>
      <c r="G931" s="36" t="n"/>
      <c r="H931" s="14">
        <f>INDEX(Variables!$B$5:$B$205,MATCH($A931,Variables!$A$5:$A$205,0))&amp;IF($C931="",""," | "&amp;INDEX(Mapping!$B$5:$B$26,MATCH($C931,Mapping!$A$5:$A$26,0))&amp;" | "&amp;INDEX(Mapping!$B$30:$B$46,MATCH($B931,Mapping!$A$30:$A$46,0)))</f>
        <v/>
      </c>
      <c r="I931" s="14">
        <f>INDEX(Variables!$C$5:$C$205,MATCH($A931,Variables!$A$5:$A$205,0))</f>
        <v/>
      </c>
      <c r="J931" s="14">
        <f>INDEX(Variables!$E$5:$E$205,MATCH($A931,Variables!$A$5:$A$205,0))</f>
        <v/>
      </c>
      <c r="K931" s="11">
        <f>LOWER(Settings!$C$4)&amp;".mit."&amp;$A931&amp;IF($C931="","","."&amp;$C931&amp;"."&amp;$B931)&amp;IF(INDEX(Variables!$D$5:$D$205,MATCH($A931,Variables!$A$5:$A$205,0))="","","."&amp;INDEX(Variables!$D$5:$D$205,MATCH($A931,Variables!$A$5:$A$205,0)))&amp;"."&amp;K$5</f>
        <v/>
      </c>
      <c r="L931" s="38">
        <f>L$194*$D931*INDEX(L$121:L$137,$E931)*(1-INDEX(L$151:L$167,$E931))</f>
        <v/>
      </c>
      <c r="M931" s="37">
        <f>M$194*$D931*INDEX(M$121:M$137,$E931)*(1-INDEX(M$151:M$167,$E931))</f>
        <v/>
      </c>
      <c r="N931" s="37">
        <f>N$194*$D931*INDEX(N$121:N$137,$E931)*(1-INDEX(N$151:N$167,$E931))</f>
        <v/>
      </c>
      <c r="O931" s="37">
        <f>O$194*$D931*INDEX(O$121:O$137,$E931)*(1-INDEX(O$151:O$167,$E931))</f>
        <v/>
      </c>
      <c r="P931" s="37">
        <f>P$194*$D931*INDEX(P$121:P$137,$E931)*(1-INDEX(P$151:P$167,$E931))</f>
        <v/>
      </c>
      <c r="Q931" s="37">
        <f>Q$194*$D931*INDEX(Q$121:Q$137,$E931)*(1-INDEX(Q$151:Q$167,$E931))</f>
        <v/>
      </c>
      <c r="R931" s="37">
        <f>R$194*$D931*INDEX(R$121:R$137,$E931)*(1-INDEX(R$151:R$167,$E931))</f>
        <v/>
      </c>
      <c r="S931" s="37">
        <f>S$194*$D931*INDEX(S$121:S$137,$E931)*(1-INDEX(S$151:S$167,$E931))</f>
        <v/>
      </c>
      <c r="T931" s="37">
        <f>T$194*$D931*INDEX(T$121:T$137,$E931)*(1-INDEX(T$151:T$167,$E931))</f>
        <v/>
      </c>
      <c r="U931" s="37">
        <f>U$194*$D931*INDEX(U$121:U$137,$E931)*(1-INDEX(U$151:U$167,$E931))</f>
        <v/>
      </c>
      <c r="V931" s="37">
        <f>V$194*$D931*INDEX(V$121:V$137,$E931)*(1-INDEX(V$151:V$167,$E931))</f>
        <v/>
      </c>
      <c r="W931" s="37">
        <f>W$194*$D931*INDEX(W$121:W$137,$E931)*(1-INDEX(W$151:W$167,$E931))</f>
        <v/>
      </c>
      <c r="X931" s="37">
        <f>X$194*$D931*INDEX(X$121:X$137,$E931)*(1-INDEX(X$151:X$167,$E931))</f>
        <v/>
      </c>
      <c r="Y931" s="37">
        <f>Y$194*$D931*INDEX(Y$121:Y$137,$E931)*(1-INDEX(Y$151:Y$167,$E931))</f>
        <v/>
      </c>
      <c r="Z931" s="37">
        <f>Z$194*$D931*INDEX(Z$121:Z$137,$E931)*(1-INDEX(Z$151:Z$167,$E931))</f>
        <v/>
      </c>
      <c r="AA931" s="37">
        <f>AA$194*$D931*INDEX(AA$121:AA$137,$E931)*(1-INDEX(AA$151:AA$167,$E931))</f>
        <v/>
      </c>
      <c r="AB931" s="37">
        <f>AB$194*$D931*INDEX(AB$121:AB$137,$E931)*(1-INDEX(AB$151:AB$167,$E931))</f>
        <v/>
      </c>
      <c r="AC931" s="37">
        <f>AC$194*$D931*INDEX(AC$121:AC$137,$E931)*(1-INDEX(AC$151:AC$167,$E931))</f>
        <v/>
      </c>
      <c r="AD931" s="40">
        <f>ETSCOST(AD$194,$D931,INDEX(AD$121:AD$137,$E931),INDEX(AD$151:AD$167,$E931))</f>
        <v/>
      </c>
      <c r="AF931" s="11">
        <f>LOWER(Settings!$C$4)&amp;".mit."&amp;$A931&amp;IF($C931="","","."&amp;$C931&amp;"."&amp;$B931)&amp;IF(INDEX(Variables!$D$5:$D$205,MATCH($A931,Variables!$A$5:$A$205,0))="","","."&amp;INDEX(Variables!$D$5:$D$205,MATCH($A931,Variables!$A$5:$A$205,0)))&amp;"."&amp;AF$5</f>
        <v/>
      </c>
      <c r="AG931" s="38">
        <f>AG$194*$D931*INDEX(AG$121:AG$137,$E931)*(1-INDEX(AG$151:AG$167,$E931))</f>
        <v/>
      </c>
      <c r="AH931" s="37">
        <f>AH$194*$D931*INDEX(AH$121:AH$137,$E931)*(1-INDEX(AH$151:AH$167,$E931))</f>
        <v/>
      </c>
      <c r="AI931" s="37">
        <f>AI$194*$D931*INDEX(AI$121:AI$137,$E931)*(1-INDEX(AI$151:AI$167,$E931))</f>
        <v/>
      </c>
      <c r="AJ931" s="37">
        <f>AJ$194*$D931*INDEX(AJ$121:AJ$137,$E931)*(1-INDEX(AJ$151:AJ$167,$E931))</f>
        <v/>
      </c>
      <c r="AK931" s="37">
        <f>AK$194*$D931*INDEX(AK$121:AK$137,$E931)*(1-INDEX(AK$151:AK$167,$E931))</f>
        <v/>
      </c>
      <c r="AL931" s="37">
        <f>AL$194*$D931*INDEX(AL$121:AL$137,$E931)*(1-INDEX(AL$151:AL$167,$E931))</f>
        <v/>
      </c>
      <c r="AM931" s="37">
        <f>AM$194*$D931*INDEX(AM$121:AM$137,$E931)*(1-INDEX(AM$151:AM$167,$E931))</f>
        <v/>
      </c>
      <c r="AN931" s="37">
        <f>AN$194*$D931*INDEX(AN$121:AN$137,$E931)*(1-INDEX(AN$151:AN$167,$E931))</f>
        <v/>
      </c>
      <c r="AO931" s="37">
        <f>AO$194*$D931*INDEX(AO$121:AO$137,$E931)*(1-INDEX(AO$151:AO$167,$E931))</f>
        <v/>
      </c>
      <c r="AP931" s="37">
        <f>AP$194*$D931*INDEX(AP$121:AP$137,$E931)*(1-INDEX(AP$151:AP$167,$E931))</f>
        <v/>
      </c>
      <c r="AQ931" s="37">
        <f>AQ$194*$D931*INDEX(AQ$121:AQ$137,$E931)*(1-INDEX(AQ$151:AQ$167,$E931))</f>
        <v/>
      </c>
      <c r="AR931" s="37">
        <f>AR$194*$D931*INDEX(AR$121:AR$137,$E931)*(1-INDEX(AR$151:AR$167,$E931))</f>
        <v/>
      </c>
      <c r="AS931" s="37">
        <f>AS$194*$D931*INDEX(AS$121:AS$137,$E931)*(1-INDEX(AS$151:AS$167,$E931))</f>
        <v/>
      </c>
      <c r="AT931" s="37">
        <f>AT$194*$D931*INDEX(AT$121:AT$137,$E931)*(1-INDEX(AT$151:AT$167,$E931))</f>
        <v/>
      </c>
      <c r="AU931" s="37">
        <f>AU$194*$D931*INDEX(AU$121:AU$137,$E931)*(1-INDEX(AU$151:AU$167,$E931))</f>
        <v/>
      </c>
      <c r="AV931" s="37">
        <f>AV$194*$D931*INDEX(AV$121:AV$137,$E931)*(1-INDEX(AV$151:AV$167,$E931))</f>
        <v/>
      </c>
      <c r="AW931" s="37">
        <f>AW$194*$D931*INDEX(AW$121:AW$137,$E931)*(1-INDEX(AW$151:AW$167,$E931))</f>
        <v/>
      </c>
      <c r="AX931" s="37">
        <f>AX$194*$D931*INDEX(AX$121:AX$137,$E931)*(1-INDEX(AX$151:AX$167,$E931))</f>
        <v/>
      </c>
      <c r="AY931" s="40">
        <f>ETSCOST(AY$194,$D931,INDEX(AY$121:AY$137,$E931),INDEX(AY$151:AY$167,$E931))</f>
        <v/>
      </c>
    </row>
    <row r="932" hidden="1" outlineLevel="2">
      <c r="A932" s="14" t="inlineStr">
        <is>
          <t>ets</t>
        </is>
      </c>
      <c r="B932" s="14" t="inlineStr">
        <is>
          <t>gso</t>
        </is>
      </c>
      <c r="C932" s="14" t="inlineStr">
        <is>
          <t>res</t>
        </is>
      </c>
      <c r="D932" s="37">
        <f>INDEX(Inputs!$T$5:$T$132,MATCH($B932&amp;"|"&amp;$C932,Inputs!$A$5:$A$132,0))</f>
        <v/>
      </c>
      <c r="E932" s="37">
        <f>INDEX(Inputs!$K$5:$K$132,MATCH($B932&amp;"|"&amp;$C932,Inputs!$A$5:$A$132,0))</f>
        <v/>
      </c>
      <c r="F932" s="36" t="n"/>
      <c r="G932" s="36" t="n"/>
      <c r="H932" s="14">
        <f>INDEX(Variables!$B$5:$B$205,MATCH($A932,Variables!$A$5:$A$205,0))&amp;IF($C932="",""," | "&amp;INDEX(Mapping!$B$5:$B$26,MATCH($C932,Mapping!$A$5:$A$26,0))&amp;" | "&amp;INDEX(Mapping!$B$30:$B$46,MATCH($B932,Mapping!$A$30:$A$46,0)))</f>
        <v/>
      </c>
      <c r="I932" s="14">
        <f>INDEX(Variables!$C$5:$C$205,MATCH($A932,Variables!$A$5:$A$205,0))</f>
        <v/>
      </c>
      <c r="J932" s="14">
        <f>INDEX(Variables!$E$5:$E$205,MATCH($A932,Variables!$A$5:$A$205,0))</f>
        <v/>
      </c>
      <c r="K932" s="11">
        <f>LOWER(Settings!$C$4)&amp;".mit."&amp;$A932&amp;IF($C932="","","."&amp;$C932&amp;"."&amp;$B932)&amp;IF(INDEX(Variables!$D$5:$D$205,MATCH($A932,Variables!$A$5:$A$205,0))="","","."&amp;INDEX(Variables!$D$5:$D$205,MATCH($A932,Variables!$A$5:$A$205,0)))&amp;"."&amp;K$5</f>
        <v/>
      </c>
      <c r="L932" s="38">
        <f>L$194*$D932*INDEX(L$121:L$137,$E932)*(1-INDEX(L$151:L$167,$E932))</f>
        <v/>
      </c>
      <c r="M932" s="37">
        <f>M$194*$D932*INDEX(M$121:M$137,$E932)*(1-INDEX(M$151:M$167,$E932))</f>
        <v/>
      </c>
      <c r="N932" s="37">
        <f>N$194*$D932*INDEX(N$121:N$137,$E932)*(1-INDEX(N$151:N$167,$E932))</f>
        <v/>
      </c>
      <c r="O932" s="37">
        <f>O$194*$D932*INDEX(O$121:O$137,$E932)*(1-INDEX(O$151:O$167,$E932))</f>
        <v/>
      </c>
      <c r="P932" s="37">
        <f>P$194*$D932*INDEX(P$121:P$137,$E932)*(1-INDEX(P$151:P$167,$E932))</f>
        <v/>
      </c>
      <c r="Q932" s="37">
        <f>Q$194*$D932*INDEX(Q$121:Q$137,$E932)*(1-INDEX(Q$151:Q$167,$E932))</f>
        <v/>
      </c>
      <c r="R932" s="37">
        <f>R$194*$D932*INDEX(R$121:R$137,$E932)*(1-INDEX(R$151:R$167,$E932))</f>
        <v/>
      </c>
      <c r="S932" s="37">
        <f>S$194*$D932*INDEX(S$121:S$137,$E932)*(1-INDEX(S$151:S$167,$E932))</f>
        <v/>
      </c>
      <c r="T932" s="37">
        <f>T$194*$D932*INDEX(T$121:T$137,$E932)*(1-INDEX(T$151:T$167,$E932))</f>
        <v/>
      </c>
      <c r="U932" s="37">
        <f>U$194*$D932*INDEX(U$121:U$137,$E932)*(1-INDEX(U$151:U$167,$E932))</f>
        <v/>
      </c>
      <c r="V932" s="37">
        <f>V$194*$D932*INDEX(V$121:V$137,$E932)*(1-INDEX(V$151:V$167,$E932))</f>
        <v/>
      </c>
      <c r="W932" s="37">
        <f>W$194*$D932*INDEX(W$121:W$137,$E932)*(1-INDEX(W$151:W$167,$E932))</f>
        <v/>
      </c>
      <c r="X932" s="37">
        <f>X$194*$D932*INDEX(X$121:X$137,$E932)*(1-INDEX(X$151:X$167,$E932))</f>
        <v/>
      </c>
      <c r="Y932" s="37">
        <f>Y$194*$D932*INDEX(Y$121:Y$137,$E932)*(1-INDEX(Y$151:Y$167,$E932))</f>
        <v/>
      </c>
      <c r="Z932" s="37">
        <f>Z$194*$D932*INDEX(Z$121:Z$137,$E932)*(1-INDEX(Z$151:Z$167,$E932))</f>
        <v/>
      </c>
      <c r="AA932" s="37">
        <f>AA$194*$D932*INDEX(AA$121:AA$137,$E932)*(1-INDEX(AA$151:AA$167,$E932))</f>
        <v/>
      </c>
      <c r="AB932" s="37">
        <f>AB$194*$D932*INDEX(AB$121:AB$137,$E932)*(1-INDEX(AB$151:AB$167,$E932))</f>
        <v/>
      </c>
      <c r="AC932" s="37">
        <f>AC$194*$D932*INDEX(AC$121:AC$137,$E932)*(1-INDEX(AC$151:AC$167,$E932))</f>
        <v/>
      </c>
      <c r="AD932" s="40">
        <f>ETSCOST(AD$194,$D932,INDEX(AD$121:AD$137,$E932),INDEX(AD$151:AD$167,$E932))</f>
        <v/>
      </c>
      <c r="AF932" s="11">
        <f>LOWER(Settings!$C$4)&amp;".mit."&amp;$A932&amp;IF($C932="","","."&amp;$C932&amp;"."&amp;$B932)&amp;IF(INDEX(Variables!$D$5:$D$205,MATCH($A932,Variables!$A$5:$A$205,0))="","","."&amp;INDEX(Variables!$D$5:$D$205,MATCH($A932,Variables!$A$5:$A$205,0)))&amp;"."&amp;AF$5</f>
        <v/>
      </c>
      <c r="AG932" s="38">
        <f>AG$194*$D932*INDEX(AG$121:AG$137,$E932)*(1-INDEX(AG$151:AG$167,$E932))</f>
        <v/>
      </c>
      <c r="AH932" s="37">
        <f>AH$194*$D932*INDEX(AH$121:AH$137,$E932)*(1-INDEX(AH$151:AH$167,$E932))</f>
        <v/>
      </c>
      <c r="AI932" s="37">
        <f>AI$194*$D932*INDEX(AI$121:AI$137,$E932)*(1-INDEX(AI$151:AI$167,$E932))</f>
        <v/>
      </c>
      <c r="AJ932" s="37">
        <f>AJ$194*$D932*INDEX(AJ$121:AJ$137,$E932)*(1-INDEX(AJ$151:AJ$167,$E932))</f>
        <v/>
      </c>
      <c r="AK932" s="37">
        <f>AK$194*$D932*INDEX(AK$121:AK$137,$E932)*(1-INDEX(AK$151:AK$167,$E932))</f>
        <v/>
      </c>
      <c r="AL932" s="37">
        <f>AL$194*$D932*INDEX(AL$121:AL$137,$E932)*(1-INDEX(AL$151:AL$167,$E932))</f>
        <v/>
      </c>
      <c r="AM932" s="37">
        <f>AM$194*$D932*INDEX(AM$121:AM$137,$E932)*(1-INDEX(AM$151:AM$167,$E932))</f>
        <v/>
      </c>
      <c r="AN932" s="37">
        <f>AN$194*$D932*INDEX(AN$121:AN$137,$E932)*(1-INDEX(AN$151:AN$167,$E932))</f>
        <v/>
      </c>
      <c r="AO932" s="37">
        <f>AO$194*$D932*INDEX(AO$121:AO$137,$E932)*(1-INDEX(AO$151:AO$167,$E932))</f>
        <v/>
      </c>
      <c r="AP932" s="37">
        <f>AP$194*$D932*INDEX(AP$121:AP$137,$E932)*(1-INDEX(AP$151:AP$167,$E932))</f>
        <v/>
      </c>
      <c r="AQ932" s="37">
        <f>AQ$194*$D932*INDEX(AQ$121:AQ$137,$E932)*(1-INDEX(AQ$151:AQ$167,$E932))</f>
        <v/>
      </c>
      <c r="AR932" s="37">
        <f>AR$194*$D932*INDEX(AR$121:AR$137,$E932)*(1-INDEX(AR$151:AR$167,$E932))</f>
        <v/>
      </c>
      <c r="AS932" s="37">
        <f>AS$194*$D932*INDEX(AS$121:AS$137,$E932)*(1-INDEX(AS$151:AS$167,$E932))</f>
        <v/>
      </c>
      <c r="AT932" s="37">
        <f>AT$194*$D932*INDEX(AT$121:AT$137,$E932)*(1-INDEX(AT$151:AT$167,$E932))</f>
        <v/>
      </c>
      <c r="AU932" s="37">
        <f>AU$194*$D932*INDEX(AU$121:AU$137,$E932)*(1-INDEX(AU$151:AU$167,$E932))</f>
        <v/>
      </c>
      <c r="AV932" s="37">
        <f>AV$194*$D932*INDEX(AV$121:AV$137,$E932)*(1-INDEX(AV$151:AV$167,$E932))</f>
        <v/>
      </c>
      <c r="AW932" s="37">
        <f>AW$194*$D932*INDEX(AW$121:AW$137,$E932)*(1-INDEX(AW$151:AW$167,$E932))</f>
        <v/>
      </c>
      <c r="AX932" s="37">
        <f>AX$194*$D932*INDEX(AX$121:AX$137,$E932)*(1-INDEX(AX$151:AX$167,$E932))</f>
        <v/>
      </c>
      <c r="AY932" s="40">
        <f>ETSCOST(AY$194,$D932,INDEX(AY$121:AY$137,$E932),INDEX(AY$151:AY$167,$E932))</f>
        <v/>
      </c>
    </row>
    <row r="933" hidden="1" outlineLevel="2">
      <c r="A933" s="14" t="inlineStr">
        <is>
          <t>ets</t>
        </is>
      </c>
      <c r="B933" s="14" t="inlineStr">
        <is>
          <t>die</t>
        </is>
      </c>
      <c r="C933" s="14" t="inlineStr">
        <is>
          <t>res</t>
        </is>
      </c>
      <c r="D933" s="37">
        <f>INDEX(Inputs!$T$5:$T$132,MATCH($B933&amp;"|"&amp;$C933,Inputs!$A$5:$A$132,0))</f>
        <v/>
      </c>
      <c r="E933" s="37">
        <f>INDEX(Inputs!$K$5:$K$132,MATCH($B933&amp;"|"&amp;$C933,Inputs!$A$5:$A$132,0))</f>
        <v/>
      </c>
      <c r="F933" s="36" t="n"/>
      <c r="G933" s="36" t="n"/>
      <c r="H933" s="14">
        <f>INDEX(Variables!$B$5:$B$205,MATCH($A933,Variables!$A$5:$A$205,0))&amp;IF($C933="",""," | "&amp;INDEX(Mapping!$B$5:$B$26,MATCH($C933,Mapping!$A$5:$A$26,0))&amp;" | "&amp;INDEX(Mapping!$B$30:$B$46,MATCH($B933,Mapping!$A$30:$A$46,0)))</f>
        <v/>
      </c>
      <c r="I933" s="14">
        <f>INDEX(Variables!$C$5:$C$205,MATCH($A933,Variables!$A$5:$A$205,0))</f>
        <v/>
      </c>
      <c r="J933" s="14">
        <f>INDEX(Variables!$E$5:$E$205,MATCH($A933,Variables!$A$5:$A$205,0))</f>
        <v/>
      </c>
      <c r="K933" s="11">
        <f>LOWER(Settings!$C$4)&amp;".mit."&amp;$A933&amp;IF($C933="","","."&amp;$C933&amp;"."&amp;$B933)&amp;IF(INDEX(Variables!$D$5:$D$205,MATCH($A933,Variables!$A$5:$A$205,0))="","","."&amp;INDEX(Variables!$D$5:$D$205,MATCH($A933,Variables!$A$5:$A$205,0)))&amp;"."&amp;K$5</f>
        <v/>
      </c>
      <c r="L933" s="38">
        <f>L$194*$D933*INDEX(L$121:L$137,$E933)*(1-INDEX(L$151:L$167,$E933))</f>
        <v/>
      </c>
      <c r="M933" s="37">
        <f>M$194*$D933*INDEX(M$121:M$137,$E933)*(1-INDEX(M$151:M$167,$E933))</f>
        <v/>
      </c>
      <c r="N933" s="37">
        <f>N$194*$D933*INDEX(N$121:N$137,$E933)*(1-INDEX(N$151:N$167,$E933))</f>
        <v/>
      </c>
      <c r="O933" s="37">
        <f>O$194*$D933*INDEX(O$121:O$137,$E933)*(1-INDEX(O$151:O$167,$E933))</f>
        <v/>
      </c>
      <c r="P933" s="37">
        <f>P$194*$D933*INDEX(P$121:P$137,$E933)*(1-INDEX(P$151:P$167,$E933))</f>
        <v/>
      </c>
      <c r="Q933" s="37">
        <f>Q$194*$D933*INDEX(Q$121:Q$137,$E933)*(1-INDEX(Q$151:Q$167,$E933))</f>
        <v/>
      </c>
      <c r="R933" s="37">
        <f>R$194*$D933*INDEX(R$121:R$137,$E933)*(1-INDEX(R$151:R$167,$E933))</f>
        <v/>
      </c>
      <c r="S933" s="37">
        <f>S$194*$D933*INDEX(S$121:S$137,$E933)*(1-INDEX(S$151:S$167,$E933))</f>
        <v/>
      </c>
      <c r="T933" s="37">
        <f>T$194*$D933*INDEX(T$121:T$137,$E933)*(1-INDEX(T$151:T$167,$E933))</f>
        <v/>
      </c>
      <c r="U933" s="37">
        <f>U$194*$D933*INDEX(U$121:U$137,$E933)*(1-INDEX(U$151:U$167,$E933))</f>
        <v/>
      </c>
      <c r="V933" s="37">
        <f>V$194*$D933*INDEX(V$121:V$137,$E933)*(1-INDEX(V$151:V$167,$E933))</f>
        <v/>
      </c>
      <c r="W933" s="37">
        <f>W$194*$D933*INDEX(W$121:W$137,$E933)*(1-INDEX(W$151:W$167,$E933))</f>
        <v/>
      </c>
      <c r="X933" s="37">
        <f>X$194*$D933*INDEX(X$121:X$137,$E933)*(1-INDEX(X$151:X$167,$E933))</f>
        <v/>
      </c>
      <c r="Y933" s="37">
        <f>Y$194*$D933*INDEX(Y$121:Y$137,$E933)*(1-INDEX(Y$151:Y$167,$E933))</f>
        <v/>
      </c>
      <c r="Z933" s="37">
        <f>Z$194*$D933*INDEX(Z$121:Z$137,$E933)*(1-INDEX(Z$151:Z$167,$E933))</f>
        <v/>
      </c>
      <c r="AA933" s="37">
        <f>AA$194*$D933*INDEX(AA$121:AA$137,$E933)*(1-INDEX(AA$151:AA$167,$E933))</f>
        <v/>
      </c>
      <c r="AB933" s="37">
        <f>AB$194*$D933*INDEX(AB$121:AB$137,$E933)*(1-INDEX(AB$151:AB$167,$E933))</f>
        <v/>
      </c>
      <c r="AC933" s="37">
        <f>AC$194*$D933*INDEX(AC$121:AC$137,$E933)*(1-INDEX(AC$151:AC$167,$E933))</f>
        <v/>
      </c>
      <c r="AD933" s="40">
        <f>ETSCOST(AD$194,$D933,INDEX(AD$121:AD$137,$E933),INDEX(AD$151:AD$167,$E933))</f>
        <v/>
      </c>
      <c r="AF933" s="11">
        <f>LOWER(Settings!$C$4)&amp;".mit."&amp;$A933&amp;IF($C933="","","."&amp;$C933&amp;"."&amp;$B933)&amp;IF(INDEX(Variables!$D$5:$D$205,MATCH($A933,Variables!$A$5:$A$205,0))="","","."&amp;INDEX(Variables!$D$5:$D$205,MATCH($A933,Variables!$A$5:$A$205,0)))&amp;"."&amp;AF$5</f>
        <v/>
      </c>
      <c r="AG933" s="38">
        <f>AG$194*$D933*INDEX(AG$121:AG$137,$E933)*(1-INDEX(AG$151:AG$167,$E933))</f>
        <v/>
      </c>
      <c r="AH933" s="37">
        <f>AH$194*$D933*INDEX(AH$121:AH$137,$E933)*(1-INDEX(AH$151:AH$167,$E933))</f>
        <v/>
      </c>
      <c r="AI933" s="37">
        <f>AI$194*$D933*INDEX(AI$121:AI$137,$E933)*(1-INDEX(AI$151:AI$167,$E933))</f>
        <v/>
      </c>
      <c r="AJ933" s="37">
        <f>AJ$194*$D933*INDEX(AJ$121:AJ$137,$E933)*(1-INDEX(AJ$151:AJ$167,$E933))</f>
        <v/>
      </c>
      <c r="AK933" s="37">
        <f>AK$194*$D933*INDEX(AK$121:AK$137,$E933)*(1-INDEX(AK$151:AK$167,$E933))</f>
        <v/>
      </c>
      <c r="AL933" s="37">
        <f>AL$194*$D933*INDEX(AL$121:AL$137,$E933)*(1-INDEX(AL$151:AL$167,$E933))</f>
        <v/>
      </c>
      <c r="AM933" s="37">
        <f>AM$194*$D933*INDEX(AM$121:AM$137,$E933)*(1-INDEX(AM$151:AM$167,$E933))</f>
        <v/>
      </c>
      <c r="AN933" s="37">
        <f>AN$194*$D933*INDEX(AN$121:AN$137,$E933)*(1-INDEX(AN$151:AN$167,$E933))</f>
        <v/>
      </c>
      <c r="AO933" s="37">
        <f>AO$194*$D933*INDEX(AO$121:AO$137,$E933)*(1-INDEX(AO$151:AO$167,$E933))</f>
        <v/>
      </c>
      <c r="AP933" s="37">
        <f>AP$194*$D933*INDEX(AP$121:AP$137,$E933)*(1-INDEX(AP$151:AP$167,$E933))</f>
        <v/>
      </c>
      <c r="AQ933" s="37">
        <f>AQ$194*$D933*INDEX(AQ$121:AQ$137,$E933)*(1-INDEX(AQ$151:AQ$167,$E933))</f>
        <v/>
      </c>
      <c r="AR933" s="37">
        <f>AR$194*$D933*INDEX(AR$121:AR$137,$E933)*(1-INDEX(AR$151:AR$167,$E933))</f>
        <v/>
      </c>
      <c r="AS933" s="37">
        <f>AS$194*$D933*INDEX(AS$121:AS$137,$E933)*(1-INDEX(AS$151:AS$167,$E933))</f>
        <v/>
      </c>
      <c r="AT933" s="37">
        <f>AT$194*$D933*INDEX(AT$121:AT$137,$E933)*(1-INDEX(AT$151:AT$167,$E933))</f>
        <v/>
      </c>
      <c r="AU933" s="37">
        <f>AU$194*$D933*INDEX(AU$121:AU$137,$E933)*(1-INDEX(AU$151:AU$167,$E933))</f>
        <v/>
      </c>
      <c r="AV933" s="37">
        <f>AV$194*$D933*INDEX(AV$121:AV$137,$E933)*(1-INDEX(AV$151:AV$167,$E933))</f>
        <v/>
      </c>
      <c r="AW933" s="37">
        <f>AW$194*$D933*INDEX(AW$121:AW$137,$E933)*(1-INDEX(AW$151:AW$167,$E933))</f>
        <v/>
      </c>
      <c r="AX933" s="37">
        <f>AX$194*$D933*INDEX(AX$121:AX$137,$E933)*(1-INDEX(AX$151:AX$167,$E933))</f>
        <v/>
      </c>
      <c r="AY933" s="40">
        <f>ETSCOST(AY$194,$D933,INDEX(AY$121:AY$137,$E933),INDEX(AY$151:AY$167,$E933))</f>
        <v/>
      </c>
    </row>
    <row r="934" hidden="1" outlineLevel="2">
      <c r="A934" s="14" t="inlineStr">
        <is>
          <t>ets</t>
        </is>
      </c>
      <c r="B934" s="14" t="inlineStr">
        <is>
          <t>lpg</t>
        </is>
      </c>
      <c r="C934" s="14" t="inlineStr">
        <is>
          <t>res</t>
        </is>
      </c>
      <c r="D934" s="37">
        <f>INDEX(Inputs!$T$5:$T$132,MATCH($B934&amp;"|"&amp;$C934,Inputs!$A$5:$A$132,0))</f>
        <v/>
      </c>
      <c r="E934" s="37">
        <f>INDEX(Inputs!$K$5:$K$132,MATCH($B934&amp;"|"&amp;$C934,Inputs!$A$5:$A$132,0))</f>
        <v/>
      </c>
      <c r="F934" s="36" t="n"/>
      <c r="G934" s="36" t="n"/>
      <c r="H934" s="14">
        <f>INDEX(Variables!$B$5:$B$205,MATCH($A934,Variables!$A$5:$A$205,0))&amp;IF($C934="",""," | "&amp;INDEX(Mapping!$B$5:$B$26,MATCH($C934,Mapping!$A$5:$A$26,0))&amp;" | "&amp;INDEX(Mapping!$B$30:$B$46,MATCH($B934,Mapping!$A$30:$A$46,0)))</f>
        <v/>
      </c>
      <c r="I934" s="14">
        <f>INDEX(Variables!$C$5:$C$205,MATCH($A934,Variables!$A$5:$A$205,0))</f>
        <v/>
      </c>
      <c r="J934" s="14">
        <f>INDEX(Variables!$E$5:$E$205,MATCH($A934,Variables!$A$5:$A$205,0))</f>
        <v/>
      </c>
      <c r="K934" s="11">
        <f>LOWER(Settings!$C$4)&amp;".mit."&amp;$A934&amp;IF($C934="","","."&amp;$C934&amp;"."&amp;$B934)&amp;IF(INDEX(Variables!$D$5:$D$205,MATCH($A934,Variables!$A$5:$A$205,0))="","","."&amp;INDEX(Variables!$D$5:$D$205,MATCH($A934,Variables!$A$5:$A$205,0)))&amp;"."&amp;K$5</f>
        <v/>
      </c>
      <c r="L934" s="38">
        <f>L$194*$D934*INDEX(L$121:L$137,$E934)*(1-INDEX(L$151:L$167,$E934))</f>
        <v/>
      </c>
      <c r="M934" s="37">
        <f>M$194*$D934*INDEX(M$121:M$137,$E934)*(1-INDEX(M$151:M$167,$E934))</f>
        <v/>
      </c>
      <c r="N934" s="37">
        <f>N$194*$D934*INDEX(N$121:N$137,$E934)*(1-INDEX(N$151:N$167,$E934))</f>
        <v/>
      </c>
      <c r="O934" s="37">
        <f>O$194*$D934*INDEX(O$121:O$137,$E934)*(1-INDEX(O$151:O$167,$E934))</f>
        <v/>
      </c>
      <c r="P934" s="37">
        <f>P$194*$D934*INDEX(P$121:P$137,$E934)*(1-INDEX(P$151:P$167,$E934))</f>
        <v/>
      </c>
      <c r="Q934" s="37">
        <f>Q$194*$D934*INDEX(Q$121:Q$137,$E934)*(1-INDEX(Q$151:Q$167,$E934))</f>
        <v/>
      </c>
      <c r="R934" s="37">
        <f>R$194*$D934*INDEX(R$121:R$137,$E934)*(1-INDEX(R$151:R$167,$E934))</f>
        <v/>
      </c>
      <c r="S934" s="37">
        <f>S$194*$D934*INDEX(S$121:S$137,$E934)*(1-INDEX(S$151:S$167,$E934))</f>
        <v/>
      </c>
      <c r="T934" s="37">
        <f>T$194*$D934*INDEX(T$121:T$137,$E934)*(1-INDEX(T$151:T$167,$E934))</f>
        <v/>
      </c>
      <c r="U934" s="37">
        <f>U$194*$D934*INDEX(U$121:U$137,$E934)*(1-INDEX(U$151:U$167,$E934))</f>
        <v/>
      </c>
      <c r="V934" s="37">
        <f>V$194*$D934*INDEX(V$121:V$137,$E934)*(1-INDEX(V$151:V$167,$E934))</f>
        <v/>
      </c>
      <c r="W934" s="37">
        <f>W$194*$D934*INDEX(W$121:W$137,$E934)*(1-INDEX(W$151:W$167,$E934))</f>
        <v/>
      </c>
      <c r="X934" s="37">
        <f>X$194*$D934*INDEX(X$121:X$137,$E934)*(1-INDEX(X$151:X$167,$E934))</f>
        <v/>
      </c>
      <c r="Y934" s="37">
        <f>Y$194*$D934*INDEX(Y$121:Y$137,$E934)*(1-INDEX(Y$151:Y$167,$E934))</f>
        <v/>
      </c>
      <c r="Z934" s="37">
        <f>Z$194*$D934*INDEX(Z$121:Z$137,$E934)*(1-INDEX(Z$151:Z$167,$E934))</f>
        <v/>
      </c>
      <c r="AA934" s="37">
        <f>AA$194*$D934*INDEX(AA$121:AA$137,$E934)*(1-INDEX(AA$151:AA$167,$E934))</f>
        <v/>
      </c>
      <c r="AB934" s="37">
        <f>AB$194*$D934*INDEX(AB$121:AB$137,$E934)*(1-INDEX(AB$151:AB$167,$E934))</f>
        <v/>
      </c>
      <c r="AC934" s="37">
        <f>AC$194*$D934*INDEX(AC$121:AC$137,$E934)*(1-INDEX(AC$151:AC$167,$E934))</f>
        <v/>
      </c>
      <c r="AD934" s="40">
        <f>ETSCOST(AD$194,$D934,INDEX(AD$121:AD$137,$E934),INDEX(AD$151:AD$167,$E934))</f>
        <v/>
      </c>
      <c r="AF934" s="11">
        <f>LOWER(Settings!$C$4)&amp;".mit."&amp;$A934&amp;IF($C934="","","."&amp;$C934&amp;"."&amp;$B934)&amp;IF(INDEX(Variables!$D$5:$D$205,MATCH($A934,Variables!$A$5:$A$205,0))="","","."&amp;INDEX(Variables!$D$5:$D$205,MATCH($A934,Variables!$A$5:$A$205,0)))&amp;"."&amp;AF$5</f>
        <v/>
      </c>
      <c r="AG934" s="38">
        <f>AG$194*$D934*INDEX(AG$121:AG$137,$E934)*(1-INDEX(AG$151:AG$167,$E934))</f>
        <v/>
      </c>
      <c r="AH934" s="37">
        <f>AH$194*$D934*INDEX(AH$121:AH$137,$E934)*(1-INDEX(AH$151:AH$167,$E934))</f>
        <v/>
      </c>
      <c r="AI934" s="37">
        <f>AI$194*$D934*INDEX(AI$121:AI$137,$E934)*(1-INDEX(AI$151:AI$167,$E934))</f>
        <v/>
      </c>
      <c r="AJ934" s="37">
        <f>AJ$194*$D934*INDEX(AJ$121:AJ$137,$E934)*(1-INDEX(AJ$151:AJ$167,$E934))</f>
        <v/>
      </c>
      <c r="AK934" s="37">
        <f>AK$194*$D934*INDEX(AK$121:AK$137,$E934)*(1-INDEX(AK$151:AK$167,$E934))</f>
        <v/>
      </c>
      <c r="AL934" s="37">
        <f>AL$194*$D934*INDEX(AL$121:AL$137,$E934)*(1-INDEX(AL$151:AL$167,$E934))</f>
        <v/>
      </c>
      <c r="AM934" s="37">
        <f>AM$194*$D934*INDEX(AM$121:AM$137,$E934)*(1-INDEX(AM$151:AM$167,$E934))</f>
        <v/>
      </c>
      <c r="AN934" s="37">
        <f>AN$194*$D934*INDEX(AN$121:AN$137,$E934)*(1-INDEX(AN$151:AN$167,$E934))</f>
        <v/>
      </c>
      <c r="AO934" s="37">
        <f>AO$194*$D934*INDEX(AO$121:AO$137,$E934)*(1-INDEX(AO$151:AO$167,$E934))</f>
        <v/>
      </c>
      <c r="AP934" s="37">
        <f>AP$194*$D934*INDEX(AP$121:AP$137,$E934)*(1-INDEX(AP$151:AP$167,$E934))</f>
        <v/>
      </c>
      <c r="AQ934" s="37">
        <f>AQ$194*$D934*INDEX(AQ$121:AQ$137,$E934)*(1-INDEX(AQ$151:AQ$167,$E934))</f>
        <v/>
      </c>
      <c r="AR934" s="37">
        <f>AR$194*$D934*INDEX(AR$121:AR$137,$E934)*(1-INDEX(AR$151:AR$167,$E934))</f>
        <v/>
      </c>
      <c r="AS934" s="37">
        <f>AS$194*$D934*INDEX(AS$121:AS$137,$E934)*(1-INDEX(AS$151:AS$167,$E934))</f>
        <v/>
      </c>
      <c r="AT934" s="37">
        <f>AT$194*$D934*INDEX(AT$121:AT$137,$E934)*(1-INDEX(AT$151:AT$167,$E934))</f>
        <v/>
      </c>
      <c r="AU934" s="37">
        <f>AU$194*$D934*INDEX(AU$121:AU$137,$E934)*(1-INDEX(AU$151:AU$167,$E934))</f>
        <v/>
      </c>
      <c r="AV934" s="37">
        <f>AV$194*$D934*INDEX(AV$121:AV$137,$E934)*(1-INDEX(AV$151:AV$167,$E934))</f>
        <v/>
      </c>
      <c r="AW934" s="37">
        <f>AW$194*$D934*INDEX(AW$121:AW$137,$E934)*(1-INDEX(AW$151:AW$167,$E934))</f>
        <v/>
      </c>
      <c r="AX934" s="37">
        <f>AX$194*$D934*INDEX(AX$121:AX$137,$E934)*(1-INDEX(AX$151:AX$167,$E934))</f>
        <v/>
      </c>
      <c r="AY934" s="40">
        <f>ETSCOST(AY$194,$D934,INDEX(AY$121:AY$137,$E934),INDEX(AY$151:AY$167,$E934))</f>
        <v/>
      </c>
    </row>
    <row r="935" hidden="1" outlineLevel="2">
      <c r="A935" s="14" t="inlineStr">
        <is>
          <t>ets</t>
        </is>
      </c>
      <c r="B935" s="14" t="inlineStr">
        <is>
          <t>ker</t>
        </is>
      </c>
      <c r="C935" s="14" t="inlineStr">
        <is>
          <t>res</t>
        </is>
      </c>
      <c r="D935" s="37">
        <f>INDEX(Inputs!$T$5:$T$132,MATCH($B935&amp;"|"&amp;$C935,Inputs!$A$5:$A$132,0))</f>
        <v/>
      </c>
      <c r="E935" s="37">
        <f>INDEX(Inputs!$K$5:$K$132,MATCH($B935&amp;"|"&amp;$C935,Inputs!$A$5:$A$132,0))</f>
        <v/>
      </c>
      <c r="F935" s="36" t="n"/>
      <c r="G935" s="36" t="n"/>
      <c r="H935" s="14">
        <f>INDEX(Variables!$B$5:$B$205,MATCH($A935,Variables!$A$5:$A$205,0))&amp;IF($C935="",""," | "&amp;INDEX(Mapping!$B$5:$B$26,MATCH($C935,Mapping!$A$5:$A$26,0))&amp;" | "&amp;INDEX(Mapping!$B$30:$B$46,MATCH($B935,Mapping!$A$30:$A$46,0)))</f>
        <v/>
      </c>
      <c r="I935" s="14">
        <f>INDEX(Variables!$C$5:$C$205,MATCH($A935,Variables!$A$5:$A$205,0))</f>
        <v/>
      </c>
      <c r="J935" s="14">
        <f>INDEX(Variables!$E$5:$E$205,MATCH($A935,Variables!$A$5:$A$205,0))</f>
        <v/>
      </c>
      <c r="K935" s="11">
        <f>LOWER(Settings!$C$4)&amp;".mit."&amp;$A935&amp;IF($C935="","","."&amp;$C935&amp;"."&amp;$B935)&amp;IF(INDEX(Variables!$D$5:$D$205,MATCH($A935,Variables!$A$5:$A$205,0))="","","."&amp;INDEX(Variables!$D$5:$D$205,MATCH($A935,Variables!$A$5:$A$205,0)))&amp;"."&amp;K$5</f>
        <v/>
      </c>
      <c r="L935" s="38">
        <f>L$194*$D935*INDEX(L$121:L$137,$E935)*(1-INDEX(L$151:L$167,$E935))</f>
        <v/>
      </c>
      <c r="M935" s="37">
        <f>M$194*$D935*INDEX(M$121:M$137,$E935)*(1-INDEX(M$151:M$167,$E935))</f>
        <v/>
      </c>
      <c r="N935" s="37">
        <f>N$194*$D935*INDEX(N$121:N$137,$E935)*(1-INDEX(N$151:N$167,$E935))</f>
        <v/>
      </c>
      <c r="O935" s="37">
        <f>O$194*$D935*INDEX(O$121:O$137,$E935)*(1-INDEX(O$151:O$167,$E935))</f>
        <v/>
      </c>
      <c r="P935" s="37">
        <f>P$194*$D935*INDEX(P$121:P$137,$E935)*(1-INDEX(P$151:P$167,$E935))</f>
        <v/>
      </c>
      <c r="Q935" s="37">
        <f>Q$194*$D935*INDEX(Q$121:Q$137,$E935)*(1-INDEX(Q$151:Q$167,$E935))</f>
        <v/>
      </c>
      <c r="R935" s="37">
        <f>R$194*$D935*INDEX(R$121:R$137,$E935)*(1-INDEX(R$151:R$167,$E935))</f>
        <v/>
      </c>
      <c r="S935" s="37">
        <f>S$194*$D935*INDEX(S$121:S$137,$E935)*(1-INDEX(S$151:S$167,$E935))</f>
        <v/>
      </c>
      <c r="T935" s="37">
        <f>T$194*$D935*INDEX(T$121:T$137,$E935)*(1-INDEX(T$151:T$167,$E935))</f>
        <v/>
      </c>
      <c r="U935" s="37">
        <f>U$194*$D935*INDEX(U$121:U$137,$E935)*(1-INDEX(U$151:U$167,$E935))</f>
        <v/>
      </c>
      <c r="V935" s="37">
        <f>V$194*$D935*INDEX(V$121:V$137,$E935)*(1-INDEX(V$151:V$167,$E935))</f>
        <v/>
      </c>
      <c r="W935" s="37">
        <f>W$194*$D935*INDEX(W$121:W$137,$E935)*(1-INDEX(W$151:W$167,$E935))</f>
        <v/>
      </c>
      <c r="X935" s="37">
        <f>X$194*$D935*INDEX(X$121:X$137,$E935)*(1-INDEX(X$151:X$167,$E935))</f>
        <v/>
      </c>
      <c r="Y935" s="37">
        <f>Y$194*$D935*INDEX(Y$121:Y$137,$E935)*(1-INDEX(Y$151:Y$167,$E935))</f>
        <v/>
      </c>
      <c r="Z935" s="37">
        <f>Z$194*$D935*INDEX(Z$121:Z$137,$E935)*(1-INDEX(Z$151:Z$167,$E935))</f>
        <v/>
      </c>
      <c r="AA935" s="37">
        <f>AA$194*$D935*INDEX(AA$121:AA$137,$E935)*(1-INDEX(AA$151:AA$167,$E935))</f>
        <v/>
      </c>
      <c r="AB935" s="37">
        <f>AB$194*$D935*INDEX(AB$121:AB$137,$E935)*(1-INDEX(AB$151:AB$167,$E935))</f>
        <v/>
      </c>
      <c r="AC935" s="37">
        <f>AC$194*$D935*INDEX(AC$121:AC$137,$E935)*(1-INDEX(AC$151:AC$167,$E935))</f>
        <v/>
      </c>
      <c r="AD935" s="40">
        <f>ETSCOST(AD$194,$D935,INDEX(AD$121:AD$137,$E935),INDEX(AD$151:AD$167,$E935))</f>
        <v/>
      </c>
      <c r="AF935" s="11">
        <f>LOWER(Settings!$C$4)&amp;".mit."&amp;$A935&amp;IF($C935="","","."&amp;$C935&amp;"."&amp;$B935)&amp;IF(INDEX(Variables!$D$5:$D$205,MATCH($A935,Variables!$A$5:$A$205,0))="","","."&amp;INDEX(Variables!$D$5:$D$205,MATCH($A935,Variables!$A$5:$A$205,0)))&amp;"."&amp;AF$5</f>
        <v/>
      </c>
      <c r="AG935" s="38">
        <f>AG$194*$D935*INDEX(AG$121:AG$137,$E935)*(1-INDEX(AG$151:AG$167,$E935))</f>
        <v/>
      </c>
      <c r="AH935" s="37">
        <f>AH$194*$D935*INDEX(AH$121:AH$137,$E935)*(1-INDEX(AH$151:AH$167,$E935))</f>
        <v/>
      </c>
      <c r="AI935" s="37">
        <f>AI$194*$D935*INDEX(AI$121:AI$137,$E935)*(1-INDEX(AI$151:AI$167,$E935))</f>
        <v/>
      </c>
      <c r="AJ935" s="37">
        <f>AJ$194*$D935*INDEX(AJ$121:AJ$137,$E935)*(1-INDEX(AJ$151:AJ$167,$E935))</f>
        <v/>
      </c>
      <c r="AK935" s="37">
        <f>AK$194*$D935*INDEX(AK$121:AK$137,$E935)*(1-INDEX(AK$151:AK$167,$E935))</f>
        <v/>
      </c>
      <c r="AL935" s="37">
        <f>AL$194*$D935*INDEX(AL$121:AL$137,$E935)*(1-INDEX(AL$151:AL$167,$E935))</f>
        <v/>
      </c>
      <c r="AM935" s="37">
        <f>AM$194*$D935*INDEX(AM$121:AM$137,$E935)*(1-INDEX(AM$151:AM$167,$E935))</f>
        <v/>
      </c>
      <c r="AN935" s="37">
        <f>AN$194*$D935*INDEX(AN$121:AN$137,$E935)*(1-INDEX(AN$151:AN$167,$E935))</f>
        <v/>
      </c>
      <c r="AO935" s="37">
        <f>AO$194*$D935*INDEX(AO$121:AO$137,$E935)*(1-INDEX(AO$151:AO$167,$E935))</f>
        <v/>
      </c>
      <c r="AP935" s="37">
        <f>AP$194*$D935*INDEX(AP$121:AP$137,$E935)*(1-INDEX(AP$151:AP$167,$E935))</f>
        <v/>
      </c>
      <c r="AQ935" s="37">
        <f>AQ$194*$D935*INDEX(AQ$121:AQ$137,$E935)*(1-INDEX(AQ$151:AQ$167,$E935))</f>
        <v/>
      </c>
      <c r="AR935" s="37">
        <f>AR$194*$D935*INDEX(AR$121:AR$137,$E935)*(1-INDEX(AR$151:AR$167,$E935))</f>
        <v/>
      </c>
      <c r="AS935" s="37">
        <f>AS$194*$D935*INDEX(AS$121:AS$137,$E935)*(1-INDEX(AS$151:AS$167,$E935))</f>
        <v/>
      </c>
      <c r="AT935" s="37">
        <f>AT$194*$D935*INDEX(AT$121:AT$137,$E935)*(1-INDEX(AT$151:AT$167,$E935))</f>
        <v/>
      </c>
      <c r="AU935" s="37">
        <f>AU$194*$D935*INDEX(AU$121:AU$137,$E935)*(1-INDEX(AU$151:AU$167,$E935))</f>
        <v/>
      </c>
      <c r="AV935" s="37">
        <f>AV$194*$D935*INDEX(AV$121:AV$137,$E935)*(1-INDEX(AV$151:AV$167,$E935))</f>
        <v/>
      </c>
      <c r="AW935" s="37">
        <f>AW$194*$D935*INDEX(AW$121:AW$137,$E935)*(1-INDEX(AW$151:AW$167,$E935))</f>
        <v/>
      </c>
      <c r="AX935" s="37">
        <f>AX$194*$D935*INDEX(AX$121:AX$137,$E935)*(1-INDEX(AX$151:AX$167,$E935))</f>
        <v/>
      </c>
      <c r="AY935" s="40">
        <f>ETSCOST(AY$194,$D935,INDEX(AY$121:AY$137,$E935),INDEX(AY$151:AY$167,$E935))</f>
        <v/>
      </c>
    </row>
    <row r="936" hidden="1" outlineLevel="2">
      <c r="A936" s="14" t="inlineStr">
        <is>
          <t>ets</t>
        </is>
      </c>
      <c r="B936" s="14" t="inlineStr">
        <is>
          <t>oop</t>
        </is>
      </c>
      <c r="C936" s="14" t="inlineStr">
        <is>
          <t>res</t>
        </is>
      </c>
      <c r="D936" s="37">
        <f>INDEX(Inputs!$T$5:$T$132,MATCH($B936&amp;"|"&amp;$C936,Inputs!$A$5:$A$132,0))</f>
        <v/>
      </c>
      <c r="E936" s="37">
        <f>INDEX(Inputs!$K$5:$K$132,MATCH($B936&amp;"|"&amp;$C936,Inputs!$A$5:$A$132,0))</f>
        <v/>
      </c>
      <c r="F936" s="36" t="n"/>
      <c r="G936" s="36" t="n"/>
      <c r="H936" s="14">
        <f>INDEX(Variables!$B$5:$B$205,MATCH($A936,Variables!$A$5:$A$205,0))&amp;IF($C936="",""," | "&amp;INDEX(Mapping!$B$5:$B$26,MATCH($C936,Mapping!$A$5:$A$26,0))&amp;" | "&amp;INDEX(Mapping!$B$30:$B$46,MATCH($B936,Mapping!$A$30:$A$46,0)))</f>
        <v/>
      </c>
      <c r="I936" s="14">
        <f>INDEX(Variables!$C$5:$C$205,MATCH($A936,Variables!$A$5:$A$205,0))</f>
        <v/>
      </c>
      <c r="J936" s="14">
        <f>INDEX(Variables!$E$5:$E$205,MATCH($A936,Variables!$A$5:$A$205,0))</f>
        <v/>
      </c>
      <c r="K936" s="11">
        <f>LOWER(Settings!$C$4)&amp;".mit."&amp;$A936&amp;IF($C936="","","."&amp;$C936&amp;"."&amp;$B936)&amp;IF(INDEX(Variables!$D$5:$D$205,MATCH($A936,Variables!$A$5:$A$205,0))="","","."&amp;INDEX(Variables!$D$5:$D$205,MATCH($A936,Variables!$A$5:$A$205,0)))&amp;"."&amp;K$5</f>
        <v/>
      </c>
      <c r="L936" s="38">
        <f>L$194*$D936*INDEX(L$121:L$137,$E936)*(1-INDEX(L$151:L$167,$E936))</f>
        <v/>
      </c>
      <c r="M936" s="37">
        <f>M$194*$D936*INDEX(M$121:M$137,$E936)*(1-INDEX(M$151:M$167,$E936))</f>
        <v/>
      </c>
      <c r="N936" s="37">
        <f>N$194*$D936*INDEX(N$121:N$137,$E936)*(1-INDEX(N$151:N$167,$E936))</f>
        <v/>
      </c>
      <c r="O936" s="37">
        <f>O$194*$D936*INDEX(O$121:O$137,$E936)*(1-INDEX(O$151:O$167,$E936))</f>
        <v/>
      </c>
      <c r="P936" s="37">
        <f>P$194*$D936*INDEX(P$121:P$137,$E936)*(1-INDEX(P$151:P$167,$E936))</f>
        <v/>
      </c>
      <c r="Q936" s="37">
        <f>Q$194*$D936*INDEX(Q$121:Q$137,$E936)*(1-INDEX(Q$151:Q$167,$E936))</f>
        <v/>
      </c>
      <c r="R936" s="37">
        <f>R$194*$D936*INDEX(R$121:R$137,$E936)*(1-INDEX(R$151:R$167,$E936))</f>
        <v/>
      </c>
      <c r="S936" s="37">
        <f>S$194*$D936*INDEX(S$121:S$137,$E936)*(1-INDEX(S$151:S$167,$E936))</f>
        <v/>
      </c>
      <c r="T936" s="37">
        <f>T$194*$D936*INDEX(T$121:T$137,$E936)*(1-INDEX(T$151:T$167,$E936))</f>
        <v/>
      </c>
      <c r="U936" s="37">
        <f>U$194*$D936*INDEX(U$121:U$137,$E936)*(1-INDEX(U$151:U$167,$E936))</f>
        <v/>
      </c>
      <c r="V936" s="37">
        <f>V$194*$D936*INDEX(V$121:V$137,$E936)*(1-INDEX(V$151:V$167,$E936))</f>
        <v/>
      </c>
      <c r="W936" s="37">
        <f>W$194*$D936*INDEX(W$121:W$137,$E936)*(1-INDEX(W$151:W$167,$E936))</f>
        <v/>
      </c>
      <c r="X936" s="37">
        <f>X$194*$D936*INDEX(X$121:X$137,$E936)*(1-INDEX(X$151:X$167,$E936))</f>
        <v/>
      </c>
      <c r="Y936" s="37">
        <f>Y$194*$D936*INDEX(Y$121:Y$137,$E936)*(1-INDEX(Y$151:Y$167,$E936))</f>
        <v/>
      </c>
      <c r="Z936" s="37">
        <f>Z$194*$D936*INDEX(Z$121:Z$137,$E936)*(1-INDEX(Z$151:Z$167,$E936))</f>
        <v/>
      </c>
      <c r="AA936" s="37">
        <f>AA$194*$D936*INDEX(AA$121:AA$137,$E936)*(1-INDEX(AA$151:AA$167,$E936))</f>
        <v/>
      </c>
      <c r="AB936" s="37">
        <f>AB$194*$D936*INDEX(AB$121:AB$137,$E936)*(1-INDEX(AB$151:AB$167,$E936))</f>
        <v/>
      </c>
      <c r="AC936" s="37">
        <f>AC$194*$D936*INDEX(AC$121:AC$137,$E936)*(1-INDEX(AC$151:AC$167,$E936))</f>
        <v/>
      </c>
      <c r="AD936" s="40">
        <f>ETSCOST(AD$194,$D936,INDEX(AD$121:AD$137,$E936),INDEX(AD$151:AD$167,$E936))</f>
        <v/>
      </c>
      <c r="AF936" s="11">
        <f>LOWER(Settings!$C$4)&amp;".mit."&amp;$A936&amp;IF($C936="","","."&amp;$C936&amp;"."&amp;$B936)&amp;IF(INDEX(Variables!$D$5:$D$205,MATCH($A936,Variables!$A$5:$A$205,0))="","","."&amp;INDEX(Variables!$D$5:$D$205,MATCH($A936,Variables!$A$5:$A$205,0)))&amp;"."&amp;AF$5</f>
        <v/>
      </c>
      <c r="AG936" s="38">
        <f>AG$194*$D936*INDEX(AG$121:AG$137,$E936)*(1-INDEX(AG$151:AG$167,$E936))</f>
        <v/>
      </c>
      <c r="AH936" s="37">
        <f>AH$194*$D936*INDEX(AH$121:AH$137,$E936)*(1-INDEX(AH$151:AH$167,$E936))</f>
        <v/>
      </c>
      <c r="AI936" s="37">
        <f>AI$194*$D936*INDEX(AI$121:AI$137,$E936)*(1-INDEX(AI$151:AI$167,$E936))</f>
        <v/>
      </c>
      <c r="AJ936" s="37">
        <f>AJ$194*$D936*INDEX(AJ$121:AJ$137,$E936)*(1-INDEX(AJ$151:AJ$167,$E936))</f>
        <v/>
      </c>
      <c r="AK936" s="37">
        <f>AK$194*$D936*INDEX(AK$121:AK$137,$E936)*(1-INDEX(AK$151:AK$167,$E936))</f>
        <v/>
      </c>
      <c r="AL936" s="37">
        <f>AL$194*$D936*INDEX(AL$121:AL$137,$E936)*(1-INDEX(AL$151:AL$167,$E936))</f>
        <v/>
      </c>
      <c r="AM936" s="37">
        <f>AM$194*$D936*INDEX(AM$121:AM$137,$E936)*(1-INDEX(AM$151:AM$167,$E936))</f>
        <v/>
      </c>
      <c r="AN936" s="37">
        <f>AN$194*$D936*INDEX(AN$121:AN$137,$E936)*(1-INDEX(AN$151:AN$167,$E936))</f>
        <v/>
      </c>
      <c r="AO936" s="37">
        <f>AO$194*$D936*INDEX(AO$121:AO$137,$E936)*(1-INDEX(AO$151:AO$167,$E936))</f>
        <v/>
      </c>
      <c r="AP936" s="37">
        <f>AP$194*$D936*INDEX(AP$121:AP$137,$E936)*(1-INDEX(AP$151:AP$167,$E936))</f>
        <v/>
      </c>
      <c r="AQ936" s="37">
        <f>AQ$194*$D936*INDEX(AQ$121:AQ$137,$E936)*(1-INDEX(AQ$151:AQ$167,$E936))</f>
        <v/>
      </c>
      <c r="AR936" s="37">
        <f>AR$194*$D936*INDEX(AR$121:AR$137,$E936)*(1-INDEX(AR$151:AR$167,$E936))</f>
        <v/>
      </c>
      <c r="AS936" s="37">
        <f>AS$194*$D936*INDEX(AS$121:AS$137,$E936)*(1-INDEX(AS$151:AS$167,$E936))</f>
        <v/>
      </c>
      <c r="AT936" s="37">
        <f>AT$194*$D936*INDEX(AT$121:AT$137,$E936)*(1-INDEX(AT$151:AT$167,$E936))</f>
        <v/>
      </c>
      <c r="AU936" s="37">
        <f>AU$194*$D936*INDEX(AU$121:AU$137,$E936)*(1-INDEX(AU$151:AU$167,$E936))</f>
        <v/>
      </c>
      <c r="AV936" s="37">
        <f>AV$194*$D936*INDEX(AV$121:AV$137,$E936)*(1-INDEX(AV$151:AV$167,$E936))</f>
        <v/>
      </c>
      <c r="AW936" s="37">
        <f>AW$194*$D936*INDEX(AW$121:AW$137,$E936)*(1-INDEX(AW$151:AW$167,$E936))</f>
        <v/>
      </c>
      <c r="AX936" s="37">
        <f>AX$194*$D936*INDEX(AX$121:AX$137,$E936)*(1-INDEX(AX$151:AX$167,$E936))</f>
        <v/>
      </c>
      <c r="AY936" s="40">
        <f>ETSCOST(AY$194,$D936,INDEX(AY$121:AY$137,$E936),INDEX(AY$151:AY$167,$E936))</f>
        <v/>
      </c>
    </row>
    <row r="937" hidden="1" outlineLevel="2">
      <c r="A937" s="14" t="inlineStr">
        <is>
          <t>ets</t>
        </is>
      </c>
      <c r="B937" s="14" t="inlineStr">
        <is>
          <t>bio</t>
        </is>
      </c>
      <c r="C937" s="14" t="inlineStr">
        <is>
          <t>res</t>
        </is>
      </c>
      <c r="D937" s="37">
        <f>INDEX(Inputs!$T$5:$T$132,MATCH($B937&amp;"|"&amp;$C937,Inputs!$A$5:$A$132,0))</f>
        <v/>
      </c>
      <c r="E937" s="37">
        <f>INDEX(Inputs!$K$5:$K$132,MATCH($B937&amp;"|"&amp;$C937,Inputs!$A$5:$A$132,0))</f>
        <v/>
      </c>
      <c r="F937" s="36" t="n"/>
      <c r="G937" s="36" t="n"/>
      <c r="H937" s="14">
        <f>INDEX(Variables!$B$5:$B$205,MATCH($A937,Variables!$A$5:$A$205,0))&amp;IF($C937="",""," | "&amp;INDEX(Mapping!$B$5:$B$26,MATCH($C937,Mapping!$A$5:$A$26,0))&amp;" | "&amp;INDEX(Mapping!$B$30:$B$46,MATCH($B937,Mapping!$A$30:$A$46,0)))</f>
        <v/>
      </c>
      <c r="I937" s="14">
        <f>INDEX(Variables!$C$5:$C$205,MATCH($A937,Variables!$A$5:$A$205,0))</f>
        <v/>
      </c>
      <c r="J937" s="14">
        <f>INDEX(Variables!$E$5:$E$205,MATCH($A937,Variables!$A$5:$A$205,0))</f>
        <v/>
      </c>
      <c r="K937" s="11">
        <f>LOWER(Settings!$C$4)&amp;".mit."&amp;$A937&amp;IF($C937="","","."&amp;$C937&amp;"."&amp;$B937)&amp;IF(INDEX(Variables!$D$5:$D$205,MATCH($A937,Variables!$A$5:$A$205,0))="","","."&amp;INDEX(Variables!$D$5:$D$205,MATCH($A937,Variables!$A$5:$A$205,0)))&amp;"."&amp;K$5</f>
        <v/>
      </c>
      <c r="L937" s="38">
        <f>L$194*$D937*INDEX(L$121:L$137,$E937)*(1-INDEX(L$151:L$167,$E937))</f>
        <v/>
      </c>
      <c r="M937" s="37">
        <f>M$194*$D937*INDEX(M$121:M$137,$E937)*(1-INDEX(M$151:M$167,$E937))</f>
        <v/>
      </c>
      <c r="N937" s="37">
        <f>N$194*$D937*INDEX(N$121:N$137,$E937)*(1-INDEX(N$151:N$167,$E937))</f>
        <v/>
      </c>
      <c r="O937" s="37">
        <f>O$194*$D937*INDEX(O$121:O$137,$E937)*(1-INDEX(O$151:O$167,$E937))</f>
        <v/>
      </c>
      <c r="P937" s="37">
        <f>P$194*$D937*INDEX(P$121:P$137,$E937)*(1-INDEX(P$151:P$167,$E937))</f>
        <v/>
      </c>
      <c r="Q937" s="37">
        <f>Q$194*$D937*INDEX(Q$121:Q$137,$E937)*(1-INDEX(Q$151:Q$167,$E937))</f>
        <v/>
      </c>
      <c r="R937" s="37">
        <f>R$194*$D937*INDEX(R$121:R$137,$E937)*(1-INDEX(R$151:R$167,$E937))</f>
        <v/>
      </c>
      <c r="S937" s="37">
        <f>S$194*$D937*INDEX(S$121:S$137,$E937)*(1-INDEX(S$151:S$167,$E937))</f>
        <v/>
      </c>
      <c r="T937" s="37">
        <f>T$194*$D937*INDEX(T$121:T$137,$E937)*(1-INDEX(T$151:T$167,$E937))</f>
        <v/>
      </c>
      <c r="U937" s="37">
        <f>U$194*$D937*INDEX(U$121:U$137,$E937)*(1-INDEX(U$151:U$167,$E937))</f>
        <v/>
      </c>
      <c r="V937" s="37">
        <f>V$194*$D937*INDEX(V$121:V$137,$E937)*(1-INDEX(V$151:V$167,$E937))</f>
        <v/>
      </c>
      <c r="W937" s="37">
        <f>W$194*$D937*INDEX(W$121:W$137,$E937)*(1-INDEX(W$151:W$167,$E937))</f>
        <v/>
      </c>
      <c r="X937" s="37">
        <f>X$194*$D937*INDEX(X$121:X$137,$E937)*(1-INDEX(X$151:X$167,$E937))</f>
        <v/>
      </c>
      <c r="Y937" s="37">
        <f>Y$194*$D937*INDEX(Y$121:Y$137,$E937)*(1-INDEX(Y$151:Y$167,$E937))</f>
        <v/>
      </c>
      <c r="Z937" s="37">
        <f>Z$194*$D937*INDEX(Z$121:Z$137,$E937)*(1-INDEX(Z$151:Z$167,$E937))</f>
        <v/>
      </c>
      <c r="AA937" s="37">
        <f>AA$194*$D937*INDEX(AA$121:AA$137,$E937)*(1-INDEX(AA$151:AA$167,$E937))</f>
        <v/>
      </c>
      <c r="AB937" s="37">
        <f>AB$194*$D937*INDEX(AB$121:AB$137,$E937)*(1-INDEX(AB$151:AB$167,$E937))</f>
        <v/>
      </c>
      <c r="AC937" s="37">
        <f>AC$194*$D937*INDEX(AC$121:AC$137,$E937)*(1-INDEX(AC$151:AC$167,$E937))</f>
        <v/>
      </c>
      <c r="AD937" s="40">
        <f>ETSCOST(AD$194,$D937,INDEX(AD$121:AD$137,$E937),INDEX(AD$151:AD$167,$E937))</f>
        <v/>
      </c>
      <c r="AF937" s="11">
        <f>LOWER(Settings!$C$4)&amp;".mit."&amp;$A937&amp;IF($C937="","","."&amp;$C937&amp;"."&amp;$B937)&amp;IF(INDEX(Variables!$D$5:$D$205,MATCH($A937,Variables!$A$5:$A$205,0))="","","."&amp;INDEX(Variables!$D$5:$D$205,MATCH($A937,Variables!$A$5:$A$205,0)))&amp;"."&amp;AF$5</f>
        <v/>
      </c>
      <c r="AG937" s="38">
        <f>AG$194*$D937*INDEX(AG$121:AG$137,$E937)*(1-INDEX(AG$151:AG$167,$E937))</f>
        <v/>
      </c>
      <c r="AH937" s="37">
        <f>AH$194*$D937*INDEX(AH$121:AH$137,$E937)*(1-INDEX(AH$151:AH$167,$E937))</f>
        <v/>
      </c>
      <c r="AI937" s="37">
        <f>AI$194*$D937*INDEX(AI$121:AI$137,$E937)*(1-INDEX(AI$151:AI$167,$E937))</f>
        <v/>
      </c>
      <c r="AJ937" s="37">
        <f>AJ$194*$D937*INDEX(AJ$121:AJ$137,$E937)*(1-INDEX(AJ$151:AJ$167,$E937))</f>
        <v/>
      </c>
      <c r="AK937" s="37">
        <f>AK$194*$D937*INDEX(AK$121:AK$137,$E937)*(1-INDEX(AK$151:AK$167,$E937))</f>
        <v/>
      </c>
      <c r="AL937" s="37">
        <f>AL$194*$D937*INDEX(AL$121:AL$137,$E937)*(1-INDEX(AL$151:AL$167,$E937))</f>
        <v/>
      </c>
      <c r="AM937" s="37">
        <f>AM$194*$D937*INDEX(AM$121:AM$137,$E937)*(1-INDEX(AM$151:AM$167,$E937))</f>
        <v/>
      </c>
      <c r="AN937" s="37">
        <f>AN$194*$D937*INDEX(AN$121:AN$137,$E937)*(1-INDEX(AN$151:AN$167,$E937))</f>
        <v/>
      </c>
      <c r="AO937" s="37">
        <f>AO$194*$D937*INDEX(AO$121:AO$137,$E937)*(1-INDEX(AO$151:AO$167,$E937))</f>
        <v/>
      </c>
      <c r="AP937" s="37">
        <f>AP$194*$D937*INDEX(AP$121:AP$137,$E937)*(1-INDEX(AP$151:AP$167,$E937))</f>
        <v/>
      </c>
      <c r="AQ937" s="37">
        <f>AQ$194*$D937*INDEX(AQ$121:AQ$137,$E937)*(1-INDEX(AQ$151:AQ$167,$E937))</f>
        <v/>
      </c>
      <c r="AR937" s="37">
        <f>AR$194*$D937*INDEX(AR$121:AR$137,$E937)*(1-INDEX(AR$151:AR$167,$E937))</f>
        <v/>
      </c>
      <c r="AS937" s="37">
        <f>AS$194*$D937*INDEX(AS$121:AS$137,$E937)*(1-INDEX(AS$151:AS$167,$E937))</f>
        <v/>
      </c>
      <c r="AT937" s="37">
        <f>AT$194*$D937*INDEX(AT$121:AT$137,$E937)*(1-INDEX(AT$151:AT$167,$E937))</f>
        <v/>
      </c>
      <c r="AU937" s="37">
        <f>AU$194*$D937*INDEX(AU$121:AU$137,$E937)*(1-INDEX(AU$151:AU$167,$E937))</f>
        <v/>
      </c>
      <c r="AV937" s="37">
        <f>AV$194*$D937*INDEX(AV$121:AV$137,$E937)*(1-INDEX(AV$151:AV$167,$E937))</f>
        <v/>
      </c>
      <c r="AW937" s="37">
        <f>AW$194*$D937*INDEX(AW$121:AW$137,$E937)*(1-INDEX(AW$151:AW$167,$E937))</f>
        <v/>
      </c>
      <c r="AX937" s="37">
        <f>AX$194*$D937*INDEX(AX$121:AX$137,$E937)*(1-INDEX(AX$151:AX$167,$E937))</f>
        <v/>
      </c>
      <c r="AY937" s="40">
        <f>ETSCOST(AY$194,$D937,INDEX(AY$121:AY$137,$E937),INDEX(AY$151:AY$167,$E937))</f>
        <v/>
      </c>
    </row>
    <row r="938" hidden="1" outlineLevel="2"/>
    <row r="939" hidden="1" outlineLevel="2">
      <c r="A939" s="14" t="inlineStr">
        <is>
          <t>ntx</t>
        </is>
      </c>
      <c r="B939" s="14" t="inlineStr">
        <is>
          <t>coa</t>
        </is>
      </c>
      <c r="C939" s="14" t="inlineStr">
        <is>
          <t>res</t>
        </is>
      </c>
      <c r="D939" s="37">
        <f>INDEX(Inputs!$L$5:$L$132,MATCH($B939&amp;"|"&amp;$C939,Inputs!$A$5:$A$132,0))</f>
        <v/>
      </c>
      <c r="E939" s="37">
        <f>INDEX(Inputs!$I$5:$I$132,MATCH($B939&amp;"|"&amp;$C939,Inputs!$A$5:$A$132,0))</f>
        <v/>
      </c>
      <c r="F939" s="36" t="n"/>
      <c r="G939" s="36" t="n"/>
      <c r="H939" s="14">
        <f>INDEX(Variables!$B$5:$B$205,MATCH($A939,Variables!$A$5:$A$205,0))&amp;IF($C939="",""," | "&amp;INDEX(Mapping!$B$5:$B$26,MATCH($C939,Mapping!$A$5:$A$26,0))&amp;" | "&amp;INDEX(Mapping!$B$30:$B$46,MATCH($B939,Mapping!$A$30:$A$46,0)))</f>
        <v/>
      </c>
      <c r="I939" s="14">
        <f>INDEX(Variables!$C$5:$C$205,MATCH($A939,Variables!$A$5:$A$205,0))</f>
        <v/>
      </c>
      <c r="J939" s="14">
        <f>INDEX(Variables!$E$5:$E$205,MATCH($A939,Variables!$A$5:$A$205,0))</f>
        <v/>
      </c>
      <c r="K939" s="11">
        <f>LOWER(Settings!$C$4)&amp;".mit."&amp;$A939&amp;IF($C939="","","."&amp;$C939&amp;"."&amp;$B939)&amp;IF(INDEX(Variables!$D$5:$D$205,MATCH($A939,Variables!$A$5:$A$205,0))="","","."&amp;INDEX(Variables!$D$5:$D$205,MATCH($A939,Variables!$A$5:$A$205,0)))&amp;"."&amp;K$5</f>
        <v/>
      </c>
      <c r="L939" s="38">
        <f>INDEX(L$78:L$91,$D939)/$E939</f>
        <v/>
      </c>
      <c r="M939" s="37">
        <f>INDEX(M$78:M$91,$D939)/$E939</f>
        <v/>
      </c>
      <c r="N939" s="37">
        <f>INDEX(N$78:N$91,$D939)/$E939</f>
        <v/>
      </c>
      <c r="O939" s="37">
        <f>INDEX(O$78:O$91,$D939)/$E939</f>
        <v/>
      </c>
      <c r="P939" s="37">
        <f>INDEX(P$78:P$91,$D939)/$E939</f>
        <v/>
      </c>
      <c r="Q939" s="37">
        <f>INDEX(Q$78:Q$91,$D939)/$E939</f>
        <v/>
      </c>
      <c r="R939" s="37">
        <f>INDEX(R$78:R$91,$D939)/$E939</f>
        <v/>
      </c>
      <c r="S939" s="37">
        <f>INDEX(S$78:S$91,$D939)/$E939</f>
        <v/>
      </c>
      <c r="T939" s="37">
        <f>INDEX(T$78:T$91,$D939)/$E939</f>
        <v/>
      </c>
      <c r="U939" s="37">
        <f>INDEX(U$78:U$91,$D939)/$E939</f>
        <v/>
      </c>
      <c r="V939" s="37">
        <f>INDEX(V$78:V$91,$D939)/$E939</f>
        <v/>
      </c>
      <c r="W939" s="37">
        <f>INDEX(W$78:W$91,$D939)/$E939</f>
        <v/>
      </c>
      <c r="X939" s="37">
        <f>INDEX(X$78:X$91,$D939)/$E939</f>
        <v/>
      </c>
      <c r="Y939" s="37">
        <f>INDEX(Y$78:Y$91,$D939)/$E939</f>
        <v/>
      </c>
      <c r="Z939" s="37">
        <f>INDEX(Z$78:Z$91,$D939)/$E939</f>
        <v/>
      </c>
      <c r="AA939" s="37">
        <f>INDEX(AA$78:AA$91,$D939)/$E939</f>
        <v/>
      </c>
      <c r="AB939" s="37">
        <f>INDEX(AB$78:AB$91,$D939)/$E939</f>
        <v/>
      </c>
      <c r="AC939" s="37">
        <f>INDEX(AC$78:AC$91,$D939)/$E939</f>
        <v/>
      </c>
      <c r="AD939" s="40">
        <f>NEWEXCISE(INDEX(AD$78:AD$91,$D939),$E939)</f>
        <v/>
      </c>
      <c r="AF939" s="11">
        <f>LOWER(Settings!$C$4)&amp;".mit."&amp;$A939&amp;IF($C939="","","."&amp;$C939&amp;"."&amp;$B939)&amp;IF(INDEX(Variables!$D$5:$D$205,MATCH($A939,Variables!$A$5:$A$205,0))="","","."&amp;INDEX(Variables!$D$5:$D$205,MATCH($A939,Variables!$A$5:$A$205,0)))&amp;"."&amp;AF$5</f>
        <v/>
      </c>
      <c r="AG939" s="38">
        <f>INDEX(AG$78:AG$91,$D939)/$E939</f>
        <v/>
      </c>
      <c r="AH939" s="37">
        <f>INDEX(AH$78:AH$91,$D939)/$E939</f>
        <v/>
      </c>
      <c r="AI939" s="37">
        <f>INDEX(AI$78:AI$91,$D939)/$E939</f>
        <v/>
      </c>
      <c r="AJ939" s="37">
        <f>INDEX(AJ$78:AJ$91,$D939)/$E939</f>
        <v/>
      </c>
      <c r="AK939" s="37">
        <f>INDEX(AK$78:AK$91,$D939)/$E939</f>
        <v/>
      </c>
      <c r="AL939" s="37">
        <f>INDEX(AL$78:AL$91,$D939)/$E939</f>
        <v/>
      </c>
      <c r="AM939" s="37">
        <f>INDEX(AM$78:AM$91,$D939)/$E939</f>
        <v/>
      </c>
      <c r="AN939" s="37">
        <f>INDEX(AN$78:AN$91,$D939)/$E939</f>
        <v/>
      </c>
      <c r="AO939" s="37">
        <f>INDEX(AO$78:AO$91,$D939)/$E939</f>
        <v/>
      </c>
      <c r="AP939" s="37">
        <f>INDEX(AP$78:AP$91,$D939)/$E939</f>
        <v/>
      </c>
      <c r="AQ939" s="37">
        <f>INDEX(AQ$78:AQ$91,$D939)/$E939</f>
        <v/>
      </c>
      <c r="AR939" s="37">
        <f>INDEX(AR$78:AR$91,$D939)/$E939</f>
        <v/>
      </c>
      <c r="AS939" s="37">
        <f>INDEX(AS$78:AS$91,$D939)/$E939</f>
        <v/>
      </c>
      <c r="AT939" s="37">
        <f>INDEX(AT$78:AT$91,$D939)/$E939</f>
        <v/>
      </c>
      <c r="AU939" s="37">
        <f>INDEX(AU$78:AU$91,$D939)/$E939</f>
        <v/>
      </c>
      <c r="AV939" s="37">
        <f>INDEX(AV$78:AV$91,$D939)/$E939</f>
        <v/>
      </c>
      <c r="AW939" s="37">
        <f>INDEX(AW$78:AW$91,$D939)/$E939</f>
        <v/>
      </c>
      <c r="AX939" s="37">
        <f>INDEX(AX$78:AX$91,$D939)/$E939</f>
        <v/>
      </c>
      <c r="AY939" s="40">
        <f>NEWEXCISE(INDEX(AY$78:AY$91,$D939),$E939)</f>
        <v/>
      </c>
    </row>
    <row r="940" hidden="1" outlineLevel="2">
      <c r="A940" s="14" t="inlineStr">
        <is>
          <t>ntx</t>
        </is>
      </c>
      <c r="B940" s="14" t="inlineStr">
        <is>
          <t>nga</t>
        </is>
      </c>
      <c r="C940" s="14" t="inlineStr">
        <is>
          <t>res</t>
        </is>
      </c>
      <c r="D940" s="37">
        <f>INDEX(Inputs!$L$5:$L$132,MATCH($B940&amp;"|"&amp;$C940,Inputs!$A$5:$A$132,0))</f>
        <v/>
      </c>
      <c r="E940" s="37">
        <f>INDEX(Inputs!$I$5:$I$132,MATCH($B940&amp;"|"&amp;$C940,Inputs!$A$5:$A$132,0))</f>
        <v/>
      </c>
      <c r="F940" s="36" t="n"/>
      <c r="G940" s="36" t="n"/>
      <c r="H940" s="14">
        <f>INDEX(Variables!$B$5:$B$205,MATCH($A940,Variables!$A$5:$A$205,0))&amp;IF($C940="",""," | "&amp;INDEX(Mapping!$B$5:$B$26,MATCH($C940,Mapping!$A$5:$A$26,0))&amp;" | "&amp;INDEX(Mapping!$B$30:$B$46,MATCH($B940,Mapping!$A$30:$A$46,0)))</f>
        <v/>
      </c>
      <c r="I940" s="14">
        <f>INDEX(Variables!$C$5:$C$205,MATCH($A940,Variables!$A$5:$A$205,0))</f>
        <v/>
      </c>
      <c r="J940" s="14">
        <f>INDEX(Variables!$E$5:$E$205,MATCH($A940,Variables!$A$5:$A$205,0))</f>
        <v/>
      </c>
      <c r="K940" s="11">
        <f>LOWER(Settings!$C$4)&amp;".mit."&amp;$A940&amp;IF($C940="","","."&amp;$C940&amp;"."&amp;$B940)&amp;IF(INDEX(Variables!$D$5:$D$205,MATCH($A940,Variables!$A$5:$A$205,0))="","","."&amp;INDEX(Variables!$D$5:$D$205,MATCH($A940,Variables!$A$5:$A$205,0)))&amp;"."&amp;K$5</f>
        <v/>
      </c>
      <c r="L940" s="38">
        <f>INDEX(L$78:L$91,$D940)/$E940</f>
        <v/>
      </c>
      <c r="M940" s="37">
        <f>INDEX(M$78:M$91,$D940)/$E940</f>
        <v/>
      </c>
      <c r="N940" s="37">
        <f>INDEX(N$78:N$91,$D940)/$E940</f>
        <v/>
      </c>
      <c r="O940" s="37">
        <f>INDEX(O$78:O$91,$D940)/$E940</f>
        <v/>
      </c>
      <c r="P940" s="37">
        <f>INDEX(P$78:P$91,$D940)/$E940</f>
        <v/>
      </c>
      <c r="Q940" s="37">
        <f>INDEX(Q$78:Q$91,$D940)/$E940</f>
        <v/>
      </c>
      <c r="R940" s="37">
        <f>INDEX(R$78:R$91,$D940)/$E940</f>
        <v/>
      </c>
      <c r="S940" s="37">
        <f>INDEX(S$78:S$91,$D940)/$E940</f>
        <v/>
      </c>
      <c r="T940" s="37">
        <f>INDEX(T$78:T$91,$D940)/$E940</f>
        <v/>
      </c>
      <c r="U940" s="37">
        <f>INDEX(U$78:U$91,$D940)/$E940</f>
        <v/>
      </c>
      <c r="V940" s="37">
        <f>INDEX(V$78:V$91,$D940)/$E940</f>
        <v/>
      </c>
      <c r="W940" s="37">
        <f>INDEX(W$78:W$91,$D940)/$E940</f>
        <v/>
      </c>
      <c r="X940" s="37">
        <f>INDEX(X$78:X$91,$D940)/$E940</f>
        <v/>
      </c>
      <c r="Y940" s="37">
        <f>INDEX(Y$78:Y$91,$D940)/$E940</f>
        <v/>
      </c>
      <c r="Z940" s="37">
        <f>INDEX(Z$78:Z$91,$D940)/$E940</f>
        <v/>
      </c>
      <c r="AA940" s="37">
        <f>INDEX(AA$78:AA$91,$D940)/$E940</f>
        <v/>
      </c>
      <c r="AB940" s="37">
        <f>INDEX(AB$78:AB$91,$D940)/$E940</f>
        <v/>
      </c>
      <c r="AC940" s="37">
        <f>INDEX(AC$78:AC$91,$D940)/$E940</f>
        <v/>
      </c>
      <c r="AD940" s="40">
        <f>NEWEXCISE(INDEX(AD$78:AD$91,$D940),$E940)</f>
        <v/>
      </c>
      <c r="AF940" s="11">
        <f>LOWER(Settings!$C$4)&amp;".mit."&amp;$A940&amp;IF($C940="","","."&amp;$C940&amp;"."&amp;$B940)&amp;IF(INDEX(Variables!$D$5:$D$205,MATCH($A940,Variables!$A$5:$A$205,0))="","","."&amp;INDEX(Variables!$D$5:$D$205,MATCH($A940,Variables!$A$5:$A$205,0)))&amp;"."&amp;AF$5</f>
        <v/>
      </c>
      <c r="AG940" s="38">
        <f>INDEX(AG$78:AG$91,$D940)/$E940</f>
        <v/>
      </c>
      <c r="AH940" s="37">
        <f>INDEX(AH$78:AH$91,$D940)/$E940</f>
        <v/>
      </c>
      <c r="AI940" s="37">
        <f>INDEX(AI$78:AI$91,$D940)/$E940</f>
        <v/>
      </c>
      <c r="AJ940" s="37">
        <f>INDEX(AJ$78:AJ$91,$D940)/$E940</f>
        <v/>
      </c>
      <c r="AK940" s="37">
        <f>INDEX(AK$78:AK$91,$D940)/$E940</f>
        <v/>
      </c>
      <c r="AL940" s="37">
        <f>INDEX(AL$78:AL$91,$D940)/$E940</f>
        <v/>
      </c>
      <c r="AM940" s="37">
        <f>INDEX(AM$78:AM$91,$D940)/$E940</f>
        <v/>
      </c>
      <c r="AN940" s="37">
        <f>INDEX(AN$78:AN$91,$D940)/$E940</f>
        <v/>
      </c>
      <c r="AO940" s="37">
        <f>INDEX(AO$78:AO$91,$D940)/$E940</f>
        <v/>
      </c>
      <c r="AP940" s="37">
        <f>INDEX(AP$78:AP$91,$D940)/$E940</f>
        <v/>
      </c>
      <c r="AQ940" s="37">
        <f>INDEX(AQ$78:AQ$91,$D940)/$E940</f>
        <v/>
      </c>
      <c r="AR940" s="37">
        <f>INDEX(AR$78:AR$91,$D940)/$E940</f>
        <v/>
      </c>
      <c r="AS940" s="37">
        <f>INDEX(AS$78:AS$91,$D940)/$E940</f>
        <v/>
      </c>
      <c r="AT940" s="37">
        <f>INDEX(AT$78:AT$91,$D940)/$E940</f>
        <v/>
      </c>
      <c r="AU940" s="37">
        <f>INDEX(AU$78:AU$91,$D940)/$E940</f>
        <v/>
      </c>
      <c r="AV940" s="37">
        <f>INDEX(AV$78:AV$91,$D940)/$E940</f>
        <v/>
      </c>
      <c r="AW940" s="37">
        <f>INDEX(AW$78:AW$91,$D940)/$E940</f>
        <v/>
      </c>
      <c r="AX940" s="37">
        <f>INDEX(AX$78:AX$91,$D940)/$E940</f>
        <v/>
      </c>
      <c r="AY940" s="40">
        <f>NEWEXCISE(INDEX(AY$78:AY$91,$D940),$E940)</f>
        <v/>
      </c>
    </row>
    <row r="941" hidden="1" outlineLevel="2">
      <c r="A941" s="14" t="inlineStr">
        <is>
          <t>ntx</t>
        </is>
      </c>
      <c r="B941" s="14" t="inlineStr">
        <is>
          <t>gso</t>
        </is>
      </c>
      <c r="C941" s="14" t="inlineStr">
        <is>
          <t>res</t>
        </is>
      </c>
      <c r="D941" s="37">
        <f>INDEX(Inputs!$L$5:$L$132,MATCH($B941&amp;"|"&amp;$C941,Inputs!$A$5:$A$132,0))</f>
        <v/>
      </c>
      <c r="E941" s="37">
        <f>INDEX(Inputs!$I$5:$I$132,MATCH($B941&amp;"|"&amp;$C941,Inputs!$A$5:$A$132,0))</f>
        <v/>
      </c>
      <c r="F941" s="36" t="n"/>
      <c r="G941" s="36" t="n"/>
      <c r="H941" s="14">
        <f>INDEX(Variables!$B$5:$B$205,MATCH($A941,Variables!$A$5:$A$205,0))&amp;IF($C941="",""," | "&amp;INDEX(Mapping!$B$5:$B$26,MATCH($C941,Mapping!$A$5:$A$26,0))&amp;" | "&amp;INDEX(Mapping!$B$30:$B$46,MATCH($B941,Mapping!$A$30:$A$46,0)))</f>
        <v/>
      </c>
      <c r="I941" s="14">
        <f>INDEX(Variables!$C$5:$C$205,MATCH($A941,Variables!$A$5:$A$205,0))</f>
        <v/>
      </c>
      <c r="J941" s="14">
        <f>INDEX(Variables!$E$5:$E$205,MATCH($A941,Variables!$A$5:$A$205,0))</f>
        <v/>
      </c>
      <c r="K941" s="11">
        <f>LOWER(Settings!$C$4)&amp;".mit."&amp;$A941&amp;IF($C941="","","."&amp;$C941&amp;"."&amp;$B941)&amp;IF(INDEX(Variables!$D$5:$D$205,MATCH($A941,Variables!$A$5:$A$205,0))="","","."&amp;INDEX(Variables!$D$5:$D$205,MATCH($A941,Variables!$A$5:$A$205,0)))&amp;"."&amp;K$5</f>
        <v/>
      </c>
      <c r="L941" s="38">
        <f>INDEX(L$78:L$91,$D941)/$E941</f>
        <v/>
      </c>
      <c r="M941" s="37">
        <f>INDEX(M$78:M$91,$D941)/$E941</f>
        <v/>
      </c>
      <c r="N941" s="37">
        <f>INDEX(N$78:N$91,$D941)/$E941</f>
        <v/>
      </c>
      <c r="O941" s="37">
        <f>INDEX(O$78:O$91,$D941)/$E941</f>
        <v/>
      </c>
      <c r="P941" s="37">
        <f>INDEX(P$78:P$91,$D941)/$E941</f>
        <v/>
      </c>
      <c r="Q941" s="37">
        <f>INDEX(Q$78:Q$91,$D941)/$E941</f>
        <v/>
      </c>
      <c r="R941" s="37">
        <f>INDEX(R$78:R$91,$D941)/$E941</f>
        <v/>
      </c>
      <c r="S941" s="37">
        <f>INDEX(S$78:S$91,$D941)/$E941</f>
        <v/>
      </c>
      <c r="T941" s="37">
        <f>INDEX(T$78:T$91,$D941)/$E941</f>
        <v/>
      </c>
      <c r="U941" s="37">
        <f>INDEX(U$78:U$91,$D941)/$E941</f>
        <v/>
      </c>
      <c r="V941" s="37">
        <f>INDEX(V$78:V$91,$D941)/$E941</f>
        <v/>
      </c>
      <c r="W941" s="37">
        <f>INDEX(W$78:W$91,$D941)/$E941</f>
        <v/>
      </c>
      <c r="X941" s="37">
        <f>INDEX(X$78:X$91,$D941)/$E941</f>
        <v/>
      </c>
      <c r="Y941" s="37">
        <f>INDEX(Y$78:Y$91,$D941)/$E941</f>
        <v/>
      </c>
      <c r="Z941" s="37">
        <f>INDEX(Z$78:Z$91,$D941)/$E941</f>
        <v/>
      </c>
      <c r="AA941" s="37">
        <f>INDEX(AA$78:AA$91,$D941)/$E941</f>
        <v/>
      </c>
      <c r="AB941" s="37">
        <f>INDEX(AB$78:AB$91,$D941)/$E941</f>
        <v/>
      </c>
      <c r="AC941" s="37">
        <f>INDEX(AC$78:AC$91,$D941)/$E941</f>
        <v/>
      </c>
      <c r="AD941" s="40">
        <f>NEWEXCISE(INDEX(AD$78:AD$91,$D941),$E941)</f>
        <v/>
      </c>
      <c r="AF941" s="11">
        <f>LOWER(Settings!$C$4)&amp;".mit."&amp;$A941&amp;IF($C941="","","."&amp;$C941&amp;"."&amp;$B941)&amp;IF(INDEX(Variables!$D$5:$D$205,MATCH($A941,Variables!$A$5:$A$205,0))="","","."&amp;INDEX(Variables!$D$5:$D$205,MATCH($A941,Variables!$A$5:$A$205,0)))&amp;"."&amp;AF$5</f>
        <v/>
      </c>
      <c r="AG941" s="38">
        <f>INDEX(AG$78:AG$91,$D941)/$E941</f>
        <v/>
      </c>
      <c r="AH941" s="37">
        <f>INDEX(AH$78:AH$91,$D941)/$E941</f>
        <v/>
      </c>
      <c r="AI941" s="37">
        <f>INDEX(AI$78:AI$91,$D941)/$E941</f>
        <v/>
      </c>
      <c r="AJ941" s="37">
        <f>INDEX(AJ$78:AJ$91,$D941)/$E941</f>
        <v/>
      </c>
      <c r="AK941" s="37">
        <f>INDEX(AK$78:AK$91,$D941)/$E941</f>
        <v/>
      </c>
      <c r="AL941" s="37">
        <f>INDEX(AL$78:AL$91,$D941)/$E941</f>
        <v/>
      </c>
      <c r="AM941" s="37">
        <f>INDEX(AM$78:AM$91,$D941)/$E941</f>
        <v/>
      </c>
      <c r="AN941" s="37">
        <f>INDEX(AN$78:AN$91,$D941)/$E941</f>
        <v/>
      </c>
      <c r="AO941" s="37">
        <f>INDEX(AO$78:AO$91,$D941)/$E941</f>
        <v/>
      </c>
      <c r="AP941" s="37">
        <f>INDEX(AP$78:AP$91,$D941)/$E941</f>
        <v/>
      </c>
      <c r="AQ941" s="37">
        <f>INDEX(AQ$78:AQ$91,$D941)/$E941</f>
        <v/>
      </c>
      <c r="AR941" s="37">
        <f>INDEX(AR$78:AR$91,$D941)/$E941</f>
        <v/>
      </c>
      <c r="AS941" s="37">
        <f>INDEX(AS$78:AS$91,$D941)/$E941</f>
        <v/>
      </c>
      <c r="AT941" s="37">
        <f>INDEX(AT$78:AT$91,$D941)/$E941</f>
        <v/>
      </c>
      <c r="AU941" s="37">
        <f>INDEX(AU$78:AU$91,$D941)/$E941</f>
        <v/>
      </c>
      <c r="AV941" s="37">
        <f>INDEX(AV$78:AV$91,$D941)/$E941</f>
        <v/>
      </c>
      <c r="AW941" s="37">
        <f>INDEX(AW$78:AW$91,$D941)/$E941</f>
        <v/>
      </c>
      <c r="AX941" s="37">
        <f>INDEX(AX$78:AX$91,$D941)/$E941</f>
        <v/>
      </c>
      <c r="AY941" s="40">
        <f>NEWEXCISE(INDEX(AY$78:AY$91,$D941),$E941)</f>
        <v/>
      </c>
    </row>
    <row r="942" hidden="1" outlineLevel="2">
      <c r="A942" s="14" t="inlineStr">
        <is>
          <t>ntx</t>
        </is>
      </c>
      <c r="B942" s="14" t="inlineStr">
        <is>
          <t>die</t>
        </is>
      </c>
      <c r="C942" s="14" t="inlineStr">
        <is>
          <t>res</t>
        </is>
      </c>
      <c r="D942" s="37">
        <f>INDEX(Inputs!$L$5:$L$132,MATCH($B942&amp;"|"&amp;$C942,Inputs!$A$5:$A$132,0))</f>
        <v/>
      </c>
      <c r="E942" s="37">
        <f>INDEX(Inputs!$I$5:$I$132,MATCH($B942&amp;"|"&amp;$C942,Inputs!$A$5:$A$132,0))</f>
        <v/>
      </c>
      <c r="F942" s="36" t="n"/>
      <c r="G942" s="36" t="n"/>
      <c r="H942" s="14">
        <f>INDEX(Variables!$B$5:$B$205,MATCH($A942,Variables!$A$5:$A$205,0))&amp;IF($C942="",""," | "&amp;INDEX(Mapping!$B$5:$B$26,MATCH($C942,Mapping!$A$5:$A$26,0))&amp;" | "&amp;INDEX(Mapping!$B$30:$B$46,MATCH($B942,Mapping!$A$30:$A$46,0)))</f>
        <v/>
      </c>
      <c r="I942" s="14">
        <f>INDEX(Variables!$C$5:$C$205,MATCH($A942,Variables!$A$5:$A$205,0))</f>
        <v/>
      </c>
      <c r="J942" s="14">
        <f>INDEX(Variables!$E$5:$E$205,MATCH($A942,Variables!$A$5:$A$205,0))</f>
        <v/>
      </c>
      <c r="K942" s="11">
        <f>LOWER(Settings!$C$4)&amp;".mit."&amp;$A942&amp;IF($C942="","","."&amp;$C942&amp;"."&amp;$B942)&amp;IF(INDEX(Variables!$D$5:$D$205,MATCH($A942,Variables!$A$5:$A$205,0))="","","."&amp;INDEX(Variables!$D$5:$D$205,MATCH($A942,Variables!$A$5:$A$205,0)))&amp;"."&amp;K$5</f>
        <v/>
      </c>
      <c r="L942" s="38">
        <f>INDEX(L$78:L$91,$D942)/$E942</f>
        <v/>
      </c>
      <c r="M942" s="37">
        <f>INDEX(M$78:M$91,$D942)/$E942</f>
        <v/>
      </c>
      <c r="N942" s="37">
        <f>INDEX(N$78:N$91,$D942)/$E942</f>
        <v/>
      </c>
      <c r="O942" s="37">
        <f>INDEX(O$78:O$91,$D942)/$E942</f>
        <v/>
      </c>
      <c r="P942" s="37">
        <f>INDEX(P$78:P$91,$D942)/$E942</f>
        <v/>
      </c>
      <c r="Q942" s="37">
        <f>INDEX(Q$78:Q$91,$D942)/$E942</f>
        <v/>
      </c>
      <c r="R942" s="37">
        <f>INDEX(R$78:R$91,$D942)/$E942</f>
        <v/>
      </c>
      <c r="S942" s="37">
        <f>INDEX(S$78:S$91,$D942)/$E942</f>
        <v/>
      </c>
      <c r="T942" s="37">
        <f>INDEX(T$78:T$91,$D942)/$E942</f>
        <v/>
      </c>
      <c r="U942" s="37">
        <f>INDEX(U$78:U$91,$D942)/$E942</f>
        <v/>
      </c>
      <c r="V942" s="37">
        <f>INDEX(V$78:V$91,$D942)/$E942</f>
        <v/>
      </c>
      <c r="W942" s="37">
        <f>INDEX(W$78:W$91,$D942)/$E942</f>
        <v/>
      </c>
      <c r="X942" s="37">
        <f>INDEX(X$78:X$91,$D942)/$E942</f>
        <v/>
      </c>
      <c r="Y942" s="37">
        <f>INDEX(Y$78:Y$91,$D942)/$E942</f>
        <v/>
      </c>
      <c r="Z942" s="37">
        <f>INDEX(Z$78:Z$91,$D942)/$E942</f>
        <v/>
      </c>
      <c r="AA942" s="37">
        <f>INDEX(AA$78:AA$91,$D942)/$E942</f>
        <v/>
      </c>
      <c r="AB942" s="37">
        <f>INDEX(AB$78:AB$91,$D942)/$E942</f>
        <v/>
      </c>
      <c r="AC942" s="37">
        <f>INDEX(AC$78:AC$91,$D942)/$E942</f>
        <v/>
      </c>
      <c r="AD942" s="40">
        <f>NEWEXCISE(INDEX(AD$78:AD$91,$D942),$E942)</f>
        <v/>
      </c>
      <c r="AF942" s="11">
        <f>LOWER(Settings!$C$4)&amp;".mit."&amp;$A942&amp;IF($C942="","","."&amp;$C942&amp;"."&amp;$B942)&amp;IF(INDEX(Variables!$D$5:$D$205,MATCH($A942,Variables!$A$5:$A$205,0))="","","."&amp;INDEX(Variables!$D$5:$D$205,MATCH($A942,Variables!$A$5:$A$205,0)))&amp;"."&amp;AF$5</f>
        <v/>
      </c>
      <c r="AG942" s="38">
        <f>INDEX(AG$78:AG$91,$D942)/$E942</f>
        <v/>
      </c>
      <c r="AH942" s="37">
        <f>INDEX(AH$78:AH$91,$D942)/$E942</f>
        <v/>
      </c>
      <c r="AI942" s="37">
        <f>INDEX(AI$78:AI$91,$D942)/$E942</f>
        <v/>
      </c>
      <c r="AJ942" s="37">
        <f>INDEX(AJ$78:AJ$91,$D942)/$E942</f>
        <v/>
      </c>
      <c r="AK942" s="37">
        <f>INDEX(AK$78:AK$91,$D942)/$E942</f>
        <v/>
      </c>
      <c r="AL942" s="37">
        <f>INDEX(AL$78:AL$91,$D942)/$E942</f>
        <v/>
      </c>
      <c r="AM942" s="37">
        <f>INDEX(AM$78:AM$91,$D942)/$E942</f>
        <v/>
      </c>
      <c r="AN942" s="37">
        <f>INDEX(AN$78:AN$91,$D942)/$E942</f>
        <v/>
      </c>
      <c r="AO942" s="37">
        <f>INDEX(AO$78:AO$91,$D942)/$E942</f>
        <v/>
      </c>
      <c r="AP942" s="37">
        <f>INDEX(AP$78:AP$91,$D942)/$E942</f>
        <v/>
      </c>
      <c r="AQ942" s="37">
        <f>INDEX(AQ$78:AQ$91,$D942)/$E942</f>
        <v/>
      </c>
      <c r="AR942" s="37">
        <f>INDEX(AR$78:AR$91,$D942)/$E942</f>
        <v/>
      </c>
      <c r="AS942" s="37">
        <f>INDEX(AS$78:AS$91,$D942)/$E942</f>
        <v/>
      </c>
      <c r="AT942" s="37">
        <f>INDEX(AT$78:AT$91,$D942)/$E942</f>
        <v/>
      </c>
      <c r="AU942" s="37">
        <f>INDEX(AU$78:AU$91,$D942)/$E942</f>
        <v/>
      </c>
      <c r="AV942" s="37">
        <f>INDEX(AV$78:AV$91,$D942)/$E942</f>
        <v/>
      </c>
      <c r="AW942" s="37">
        <f>INDEX(AW$78:AW$91,$D942)/$E942</f>
        <v/>
      </c>
      <c r="AX942" s="37">
        <f>INDEX(AX$78:AX$91,$D942)/$E942</f>
        <v/>
      </c>
      <c r="AY942" s="40">
        <f>NEWEXCISE(INDEX(AY$78:AY$91,$D942),$E942)</f>
        <v/>
      </c>
    </row>
    <row r="943" hidden="1" outlineLevel="2">
      <c r="A943" s="14" t="inlineStr">
        <is>
          <t>ntx</t>
        </is>
      </c>
      <c r="B943" s="14" t="inlineStr">
        <is>
          <t>lpg</t>
        </is>
      </c>
      <c r="C943" s="14" t="inlineStr">
        <is>
          <t>res</t>
        </is>
      </c>
      <c r="D943" s="37">
        <f>INDEX(Inputs!$L$5:$L$132,MATCH($B943&amp;"|"&amp;$C943,Inputs!$A$5:$A$132,0))</f>
        <v/>
      </c>
      <c r="E943" s="37">
        <f>INDEX(Inputs!$I$5:$I$132,MATCH($B943&amp;"|"&amp;$C943,Inputs!$A$5:$A$132,0))</f>
        <v/>
      </c>
      <c r="F943" s="36" t="n"/>
      <c r="G943" s="36" t="n"/>
      <c r="H943" s="14">
        <f>INDEX(Variables!$B$5:$B$205,MATCH($A943,Variables!$A$5:$A$205,0))&amp;IF($C943="",""," | "&amp;INDEX(Mapping!$B$5:$B$26,MATCH($C943,Mapping!$A$5:$A$26,0))&amp;" | "&amp;INDEX(Mapping!$B$30:$B$46,MATCH($B943,Mapping!$A$30:$A$46,0)))</f>
        <v/>
      </c>
      <c r="I943" s="14">
        <f>INDEX(Variables!$C$5:$C$205,MATCH($A943,Variables!$A$5:$A$205,0))</f>
        <v/>
      </c>
      <c r="J943" s="14">
        <f>INDEX(Variables!$E$5:$E$205,MATCH($A943,Variables!$A$5:$A$205,0))</f>
        <v/>
      </c>
      <c r="K943" s="11">
        <f>LOWER(Settings!$C$4)&amp;".mit."&amp;$A943&amp;IF($C943="","","."&amp;$C943&amp;"."&amp;$B943)&amp;IF(INDEX(Variables!$D$5:$D$205,MATCH($A943,Variables!$A$5:$A$205,0))="","","."&amp;INDEX(Variables!$D$5:$D$205,MATCH($A943,Variables!$A$5:$A$205,0)))&amp;"."&amp;K$5</f>
        <v/>
      </c>
      <c r="L943" s="38">
        <f>INDEX(L$78:L$91,$D943)/$E943</f>
        <v/>
      </c>
      <c r="M943" s="37">
        <f>INDEX(M$78:M$91,$D943)/$E943</f>
        <v/>
      </c>
      <c r="N943" s="37">
        <f>INDEX(N$78:N$91,$D943)/$E943</f>
        <v/>
      </c>
      <c r="O943" s="37">
        <f>INDEX(O$78:O$91,$D943)/$E943</f>
        <v/>
      </c>
      <c r="P943" s="37">
        <f>INDEX(P$78:P$91,$D943)/$E943</f>
        <v/>
      </c>
      <c r="Q943" s="37">
        <f>INDEX(Q$78:Q$91,$D943)/$E943</f>
        <v/>
      </c>
      <c r="R943" s="37">
        <f>INDEX(R$78:R$91,$D943)/$E943</f>
        <v/>
      </c>
      <c r="S943" s="37">
        <f>INDEX(S$78:S$91,$D943)/$E943</f>
        <v/>
      </c>
      <c r="T943" s="37">
        <f>INDEX(T$78:T$91,$D943)/$E943</f>
        <v/>
      </c>
      <c r="U943" s="37">
        <f>INDEX(U$78:U$91,$D943)/$E943</f>
        <v/>
      </c>
      <c r="V943" s="37">
        <f>INDEX(V$78:V$91,$D943)/$E943</f>
        <v/>
      </c>
      <c r="W943" s="37">
        <f>INDEX(W$78:W$91,$D943)/$E943</f>
        <v/>
      </c>
      <c r="X943" s="37">
        <f>INDEX(X$78:X$91,$D943)/$E943</f>
        <v/>
      </c>
      <c r="Y943" s="37">
        <f>INDEX(Y$78:Y$91,$D943)/$E943</f>
        <v/>
      </c>
      <c r="Z943" s="37">
        <f>INDEX(Z$78:Z$91,$D943)/$E943</f>
        <v/>
      </c>
      <c r="AA943" s="37">
        <f>INDEX(AA$78:AA$91,$D943)/$E943</f>
        <v/>
      </c>
      <c r="AB943" s="37">
        <f>INDEX(AB$78:AB$91,$D943)/$E943</f>
        <v/>
      </c>
      <c r="AC943" s="37">
        <f>INDEX(AC$78:AC$91,$D943)/$E943</f>
        <v/>
      </c>
      <c r="AD943" s="40">
        <f>NEWEXCISE(INDEX(AD$78:AD$91,$D943),$E943)</f>
        <v/>
      </c>
      <c r="AF943" s="11">
        <f>LOWER(Settings!$C$4)&amp;".mit."&amp;$A943&amp;IF($C943="","","."&amp;$C943&amp;"."&amp;$B943)&amp;IF(INDEX(Variables!$D$5:$D$205,MATCH($A943,Variables!$A$5:$A$205,0))="","","."&amp;INDEX(Variables!$D$5:$D$205,MATCH($A943,Variables!$A$5:$A$205,0)))&amp;"."&amp;AF$5</f>
        <v/>
      </c>
      <c r="AG943" s="38">
        <f>INDEX(AG$78:AG$91,$D943)/$E943</f>
        <v/>
      </c>
      <c r="AH943" s="37">
        <f>INDEX(AH$78:AH$91,$D943)/$E943</f>
        <v/>
      </c>
      <c r="AI943" s="37">
        <f>INDEX(AI$78:AI$91,$D943)/$E943</f>
        <v/>
      </c>
      <c r="AJ943" s="37">
        <f>INDEX(AJ$78:AJ$91,$D943)/$E943</f>
        <v/>
      </c>
      <c r="AK943" s="37">
        <f>INDEX(AK$78:AK$91,$D943)/$E943</f>
        <v/>
      </c>
      <c r="AL943" s="37">
        <f>INDEX(AL$78:AL$91,$D943)/$E943</f>
        <v/>
      </c>
      <c r="AM943" s="37">
        <f>INDEX(AM$78:AM$91,$D943)/$E943</f>
        <v/>
      </c>
      <c r="AN943" s="37">
        <f>INDEX(AN$78:AN$91,$D943)/$E943</f>
        <v/>
      </c>
      <c r="AO943" s="37">
        <f>INDEX(AO$78:AO$91,$D943)/$E943</f>
        <v/>
      </c>
      <c r="AP943" s="37">
        <f>INDEX(AP$78:AP$91,$D943)/$E943</f>
        <v/>
      </c>
      <c r="AQ943" s="37">
        <f>INDEX(AQ$78:AQ$91,$D943)/$E943</f>
        <v/>
      </c>
      <c r="AR943" s="37">
        <f>INDEX(AR$78:AR$91,$D943)/$E943</f>
        <v/>
      </c>
      <c r="AS943" s="37">
        <f>INDEX(AS$78:AS$91,$D943)/$E943</f>
        <v/>
      </c>
      <c r="AT943" s="37">
        <f>INDEX(AT$78:AT$91,$D943)/$E943</f>
        <v/>
      </c>
      <c r="AU943" s="37">
        <f>INDEX(AU$78:AU$91,$D943)/$E943</f>
        <v/>
      </c>
      <c r="AV943" s="37">
        <f>INDEX(AV$78:AV$91,$D943)/$E943</f>
        <v/>
      </c>
      <c r="AW943" s="37">
        <f>INDEX(AW$78:AW$91,$D943)/$E943</f>
        <v/>
      </c>
      <c r="AX943" s="37">
        <f>INDEX(AX$78:AX$91,$D943)/$E943</f>
        <v/>
      </c>
      <c r="AY943" s="40">
        <f>NEWEXCISE(INDEX(AY$78:AY$91,$D943),$E943)</f>
        <v/>
      </c>
    </row>
    <row r="944" hidden="1" outlineLevel="2">
      <c r="A944" s="14" t="inlineStr">
        <is>
          <t>ntx</t>
        </is>
      </c>
      <c r="B944" s="14" t="inlineStr">
        <is>
          <t>ker</t>
        </is>
      </c>
      <c r="C944" s="14" t="inlineStr">
        <is>
          <t>res</t>
        </is>
      </c>
      <c r="D944" s="37">
        <f>INDEX(Inputs!$L$5:$L$132,MATCH($B944&amp;"|"&amp;$C944,Inputs!$A$5:$A$132,0))</f>
        <v/>
      </c>
      <c r="E944" s="37">
        <f>INDEX(Inputs!$I$5:$I$132,MATCH($B944&amp;"|"&amp;$C944,Inputs!$A$5:$A$132,0))</f>
        <v/>
      </c>
      <c r="F944" s="36" t="n"/>
      <c r="G944" s="36" t="n"/>
      <c r="H944" s="14">
        <f>INDEX(Variables!$B$5:$B$205,MATCH($A944,Variables!$A$5:$A$205,0))&amp;IF($C944="",""," | "&amp;INDEX(Mapping!$B$5:$B$26,MATCH($C944,Mapping!$A$5:$A$26,0))&amp;" | "&amp;INDEX(Mapping!$B$30:$B$46,MATCH($B944,Mapping!$A$30:$A$46,0)))</f>
        <v/>
      </c>
      <c r="I944" s="14">
        <f>INDEX(Variables!$C$5:$C$205,MATCH($A944,Variables!$A$5:$A$205,0))</f>
        <v/>
      </c>
      <c r="J944" s="14">
        <f>INDEX(Variables!$E$5:$E$205,MATCH($A944,Variables!$A$5:$A$205,0))</f>
        <v/>
      </c>
      <c r="K944" s="11">
        <f>LOWER(Settings!$C$4)&amp;".mit."&amp;$A944&amp;IF($C944="","","."&amp;$C944&amp;"."&amp;$B944)&amp;IF(INDEX(Variables!$D$5:$D$205,MATCH($A944,Variables!$A$5:$A$205,0))="","","."&amp;INDEX(Variables!$D$5:$D$205,MATCH($A944,Variables!$A$5:$A$205,0)))&amp;"."&amp;K$5</f>
        <v/>
      </c>
      <c r="L944" s="38">
        <f>INDEX(L$78:L$91,$D944)/$E944</f>
        <v/>
      </c>
      <c r="M944" s="37">
        <f>INDEX(M$78:M$91,$D944)/$E944</f>
        <v/>
      </c>
      <c r="N944" s="37">
        <f>INDEX(N$78:N$91,$D944)/$E944</f>
        <v/>
      </c>
      <c r="O944" s="37">
        <f>INDEX(O$78:O$91,$D944)/$E944</f>
        <v/>
      </c>
      <c r="P944" s="37">
        <f>INDEX(P$78:P$91,$D944)/$E944</f>
        <v/>
      </c>
      <c r="Q944" s="37">
        <f>INDEX(Q$78:Q$91,$D944)/$E944</f>
        <v/>
      </c>
      <c r="R944" s="37">
        <f>INDEX(R$78:R$91,$D944)/$E944</f>
        <v/>
      </c>
      <c r="S944" s="37">
        <f>INDEX(S$78:S$91,$D944)/$E944</f>
        <v/>
      </c>
      <c r="T944" s="37">
        <f>INDEX(T$78:T$91,$D944)/$E944</f>
        <v/>
      </c>
      <c r="U944" s="37">
        <f>INDEX(U$78:U$91,$D944)/$E944</f>
        <v/>
      </c>
      <c r="V944" s="37">
        <f>INDEX(V$78:V$91,$D944)/$E944</f>
        <v/>
      </c>
      <c r="W944" s="37">
        <f>INDEX(W$78:W$91,$D944)/$E944</f>
        <v/>
      </c>
      <c r="X944" s="37">
        <f>INDEX(X$78:X$91,$D944)/$E944</f>
        <v/>
      </c>
      <c r="Y944" s="37">
        <f>INDEX(Y$78:Y$91,$D944)/$E944</f>
        <v/>
      </c>
      <c r="Z944" s="37">
        <f>INDEX(Z$78:Z$91,$D944)/$E944</f>
        <v/>
      </c>
      <c r="AA944" s="37">
        <f>INDEX(AA$78:AA$91,$D944)/$E944</f>
        <v/>
      </c>
      <c r="AB944" s="37">
        <f>INDEX(AB$78:AB$91,$D944)/$E944</f>
        <v/>
      </c>
      <c r="AC944" s="37">
        <f>INDEX(AC$78:AC$91,$D944)/$E944</f>
        <v/>
      </c>
      <c r="AD944" s="40">
        <f>NEWEXCISE(INDEX(AD$78:AD$91,$D944),$E944)</f>
        <v/>
      </c>
      <c r="AF944" s="11">
        <f>LOWER(Settings!$C$4)&amp;".mit."&amp;$A944&amp;IF($C944="","","."&amp;$C944&amp;"."&amp;$B944)&amp;IF(INDEX(Variables!$D$5:$D$205,MATCH($A944,Variables!$A$5:$A$205,0))="","","."&amp;INDEX(Variables!$D$5:$D$205,MATCH($A944,Variables!$A$5:$A$205,0)))&amp;"."&amp;AF$5</f>
        <v/>
      </c>
      <c r="AG944" s="38">
        <f>INDEX(AG$78:AG$91,$D944)/$E944</f>
        <v/>
      </c>
      <c r="AH944" s="37">
        <f>INDEX(AH$78:AH$91,$D944)/$E944</f>
        <v/>
      </c>
      <c r="AI944" s="37">
        <f>INDEX(AI$78:AI$91,$D944)/$E944</f>
        <v/>
      </c>
      <c r="AJ944" s="37">
        <f>INDEX(AJ$78:AJ$91,$D944)/$E944</f>
        <v/>
      </c>
      <c r="AK944" s="37">
        <f>INDEX(AK$78:AK$91,$D944)/$E944</f>
        <v/>
      </c>
      <c r="AL944" s="37">
        <f>INDEX(AL$78:AL$91,$D944)/$E944</f>
        <v/>
      </c>
      <c r="AM944" s="37">
        <f>INDEX(AM$78:AM$91,$D944)/$E944</f>
        <v/>
      </c>
      <c r="AN944" s="37">
        <f>INDEX(AN$78:AN$91,$D944)/$E944</f>
        <v/>
      </c>
      <c r="AO944" s="37">
        <f>INDEX(AO$78:AO$91,$D944)/$E944</f>
        <v/>
      </c>
      <c r="AP944" s="37">
        <f>INDEX(AP$78:AP$91,$D944)/$E944</f>
        <v/>
      </c>
      <c r="AQ944" s="37">
        <f>INDEX(AQ$78:AQ$91,$D944)/$E944</f>
        <v/>
      </c>
      <c r="AR944" s="37">
        <f>INDEX(AR$78:AR$91,$D944)/$E944</f>
        <v/>
      </c>
      <c r="AS944" s="37">
        <f>INDEX(AS$78:AS$91,$D944)/$E944</f>
        <v/>
      </c>
      <c r="AT944" s="37">
        <f>INDEX(AT$78:AT$91,$D944)/$E944</f>
        <v/>
      </c>
      <c r="AU944" s="37">
        <f>INDEX(AU$78:AU$91,$D944)/$E944</f>
        <v/>
      </c>
      <c r="AV944" s="37">
        <f>INDEX(AV$78:AV$91,$D944)/$E944</f>
        <v/>
      </c>
      <c r="AW944" s="37">
        <f>INDEX(AW$78:AW$91,$D944)/$E944</f>
        <v/>
      </c>
      <c r="AX944" s="37">
        <f>INDEX(AX$78:AX$91,$D944)/$E944</f>
        <v/>
      </c>
      <c r="AY944" s="40">
        <f>NEWEXCISE(INDEX(AY$78:AY$91,$D944),$E944)</f>
        <v/>
      </c>
    </row>
    <row r="945" hidden="1" outlineLevel="2">
      <c r="A945" s="14" t="inlineStr">
        <is>
          <t>ntx</t>
        </is>
      </c>
      <c r="B945" s="14" t="inlineStr">
        <is>
          <t>oop</t>
        </is>
      </c>
      <c r="C945" s="14" t="inlineStr">
        <is>
          <t>res</t>
        </is>
      </c>
      <c r="D945" s="37">
        <f>INDEX(Inputs!$L$5:$L$132,MATCH($B945&amp;"|"&amp;$C945,Inputs!$A$5:$A$132,0))</f>
        <v/>
      </c>
      <c r="E945" s="37">
        <f>INDEX(Inputs!$I$5:$I$132,MATCH($B945&amp;"|"&amp;$C945,Inputs!$A$5:$A$132,0))</f>
        <v/>
      </c>
      <c r="F945" s="36" t="n"/>
      <c r="G945" s="36" t="n"/>
      <c r="H945" s="14">
        <f>INDEX(Variables!$B$5:$B$205,MATCH($A945,Variables!$A$5:$A$205,0))&amp;IF($C945="",""," | "&amp;INDEX(Mapping!$B$5:$B$26,MATCH($C945,Mapping!$A$5:$A$26,0))&amp;" | "&amp;INDEX(Mapping!$B$30:$B$46,MATCH($B945,Mapping!$A$30:$A$46,0)))</f>
        <v/>
      </c>
      <c r="I945" s="14">
        <f>INDEX(Variables!$C$5:$C$205,MATCH($A945,Variables!$A$5:$A$205,0))</f>
        <v/>
      </c>
      <c r="J945" s="14">
        <f>INDEX(Variables!$E$5:$E$205,MATCH($A945,Variables!$A$5:$A$205,0))</f>
        <v/>
      </c>
      <c r="K945" s="11">
        <f>LOWER(Settings!$C$4)&amp;".mit."&amp;$A945&amp;IF($C945="","","."&amp;$C945&amp;"."&amp;$B945)&amp;IF(INDEX(Variables!$D$5:$D$205,MATCH($A945,Variables!$A$5:$A$205,0))="","","."&amp;INDEX(Variables!$D$5:$D$205,MATCH($A945,Variables!$A$5:$A$205,0)))&amp;"."&amp;K$5</f>
        <v/>
      </c>
      <c r="L945" s="38">
        <f>INDEX(L$78:L$91,$D945)/$E945</f>
        <v/>
      </c>
      <c r="M945" s="37">
        <f>INDEX(M$78:M$91,$D945)/$E945</f>
        <v/>
      </c>
      <c r="N945" s="37">
        <f>INDEX(N$78:N$91,$D945)/$E945</f>
        <v/>
      </c>
      <c r="O945" s="37">
        <f>INDEX(O$78:O$91,$D945)/$E945</f>
        <v/>
      </c>
      <c r="P945" s="37">
        <f>INDEX(P$78:P$91,$D945)/$E945</f>
        <v/>
      </c>
      <c r="Q945" s="37">
        <f>INDEX(Q$78:Q$91,$D945)/$E945</f>
        <v/>
      </c>
      <c r="R945" s="37">
        <f>INDEX(R$78:R$91,$D945)/$E945</f>
        <v/>
      </c>
      <c r="S945" s="37">
        <f>INDEX(S$78:S$91,$D945)/$E945</f>
        <v/>
      </c>
      <c r="T945" s="37">
        <f>INDEX(T$78:T$91,$D945)/$E945</f>
        <v/>
      </c>
      <c r="U945" s="37">
        <f>INDEX(U$78:U$91,$D945)/$E945</f>
        <v/>
      </c>
      <c r="V945" s="37">
        <f>INDEX(V$78:V$91,$D945)/$E945</f>
        <v/>
      </c>
      <c r="W945" s="37">
        <f>INDEX(W$78:W$91,$D945)/$E945</f>
        <v/>
      </c>
      <c r="X945" s="37">
        <f>INDEX(X$78:X$91,$D945)/$E945</f>
        <v/>
      </c>
      <c r="Y945" s="37">
        <f>INDEX(Y$78:Y$91,$D945)/$E945</f>
        <v/>
      </c>
      <c r="Z945" s="37">
        <f>INDEX(Z$78:Z$91,$D945)/$E945</f>
        <v/>
      </c>
      <c r="AA945" s="37">
        <f>INDEX(AA$78:AA$91,$D945)/$E945</f>
        <v/>
      </c>
      <c r="AB945" s="37">
        <f>INDEX(AB$78:AB$91,$D945)/$E945</f>
        <v/>
      </c>
      <c r="AC945" s="37">
        <f>INDEX(AC$78:AC$91,$D945)/$E945</f>
        <v/>
      </c>
      <c r="AD945" s="40">
        <f>NEWEXCISE(INDEX(AD$78:AD$91,$D945),$E945)</f>
        <v/>
      </c>
      <c r="AF945" s="11">
        <f>LOWER(Settings!$C$4)&amp;".mit."&amp;$A945&amp;IF($C945="","","."&amp;$C945&amp;"."&amp;$B945)&amp;IF(INDEX(Variables!$D$5:$D$205,MATCH($A945,Variables!$A$5:$A$205,0))="","","."&amp;INDEX(Variables!$D$5:$D$205,MATCH($A945,Variables!$A$5:$A$205,0)))&amp;"."&amp;AF$5</f>
        <v/>
      </c>
      <c r="AG945" s="38">
        <f>INDEX(AG$78:AG$91,$D945)/$E945</f>
        <v/>
      </c>
      <c r="AH945" s="37">
        <f>INDEX(AH$78:AH$91,$D945)/$E945</f>
        <v/>
      </c>
      <c r="AI945" s="37">
        <f>INDEX(AI$78:AI$91,$D945)/$E945</f>
        <v/>
      </c>
      <c r="AJ945" s="37">
        <f>INDEX(AJ$78:AJ$91,$D945)/$E945</f>
        <v/>
      </c>
      <c r="AK945" s="37">
        <f>INDEX(AK$78:AK$91,$D945)/$E945</f>
        <v/>
      </c>
      <c r="AL945" s="37">
        <f>INDEX(AL$78:AL$91,$D945)/$E945</f>
        <v/>
      </c>
      <c r="AM945" s="37">
        <f>INDEX(AM$78:AM$91,$D945)/$E945</f>
        <v/>
      </c>
      <c r="AN945" s="37">
        <f>INDEX(AN$78:AN$91,$D945)/$E945</f>
        <v/>
      </c>
      <c r="AO945" s="37">
        <f>INDEX(AO$78:AO$91,$D945)/$E945</f>
        <v/>
      </c>
      <c r="AP945" s="37">
        <f>INDEX(AP$78:AP$91,$D945)/$E945</f>
        <v/>
      </c>
      <c r="AQ945" s="37">
        <f>INDEX(AQ$78:AQ$91,$D945)/$E945</f>
        <v/>
      </c>
      <c r="AR945" s="37">
        <f>INDEX(AR$78:AR$91,$D945)/$E945</f>
        <v/>
      </c>
      <c r="AS945" s="37">
        <f>INDEX(AS$78:AS$91,$D945)/$E945</f>
        <v/>
      </c>
      <c r="AT945" s="37">
        <f>INDEX(AT$78:AT$91,$D945)/$E945</f>
        <v/>
      </c>
      <c r="AU945" s="37">
        <f>INDEX(AU$78:AU$91,$D945)/$E945</f>
        <v/>
      </c>
      <c r="AV945" s="37">
        <f>INDEX(AV$78:AV$91,$D945)/$E945</f>
        <v/>
      </c>
      <c r="AW945" s="37">
        <f>INDEX(AW$78:AW$91,$D945)/$E945</f>
        <v/>
      </c>
      <c r="AX945" s="37">
        <f>INDEX(AX$78:AX$91,$D945)/$E945</f>
        <v/>
      </c>
      <c r="AY945" s="40">
        <f>NEWEXCISE(INDEX(AY$78:AY$91,$D945),$E945)</f>
        <v/>
      </c>
    </row>
    <row r="946" hidden="1" outlineLevel="2">
      <c r="A946" s="14" t="inlineStr">
        <is>
          <t>ntx</t>
        </is>
      </c>
      <c r="B946" s="14" t="inlineStr">
        <is>
          <t>bio</t>
        </is>
      </c>
      <c r="C946" s="14" t="inlineStr">
        <is>
          <t>res</t>
        </is>
      </c>
      <c r="D946" s="37">
        <f>INDEX(Inputs!$L$5:$L$132,MATCH($B946&amp;"|"&amp;$C946,Inputs!$A$5:$A$132,0))</f>
        <v/>
      </c>
      <c r="E946" s="37">
        <f>INDEX(Inputs!$I$5:$I$132,MATCH($B946&amp;"|"&amp;$C946,Inputs!$A$5:$A$132,0))</f>
        <v/>
      </c>
      <c r="F946" s="36" t="n"/>
      <c r="G946" s="36" t="n"/>
      <c r="H946" s="14">
        <f>INDEX(Variables!$B$5:$B$205,MATCH($A946,Variables!$A$5:$A$205,0))&amp;IF($C946="",""," | "&amp;INDEX(Mapping!$B$5:$B$26,MATCH($C946,Mapping!$A$5:$A$26,0))&amp;" | "&amp;INDEX(Mapping!$B$30:$B$46,MATCH($B946,Mapping!$A$30:$A$46,0)))</f>
        <v/>
      </c>
      <c r="I946" s="14">
        <f>INDEX(Variables!$C$5:$C$205,MATCH($A946,Variables!$A$5:$A$205,0))</f>
        <v/>
      </c>
      <c r="J946" s="14">
        <f>INDEX(Variables!$E$5:$E$205,MATCH($A946,Variables!$A$5:$A$205,0))</f>
        <v/>
      </c>
      <c r="K946" s="11">
        <f>LOWER(Settings!$C$4)&amp;".mit."&amp;$A946&amp;IF($C946="","","."&amp;$C946&amp;"."&amp;$B946)&amp;IF(INDEX(Variables!$D$5:$D$205,MATCH($A946,Variables!$A$5:$A$205,0))="","","."&amp;INDEX(Variables!$D$5:$D$205,MATCH($A946,Variables!$A$5:$A$205,0)))&amp;"."&amp;K$5</f>
        <v/>
      </c>
      <c r="L946" s="38">
        <f>INDEX(L$78:L$91,$D946)/$E946</f>
        <v/>
      </c>
      <c r="M946" s="37">
        <f>INDEX(M$78:M$91,$D946)/$E946</f>
        <v/>
      </c>
      <c r="N946" s="37">
        <f>INDEX(N$78:N$91,$D946)/$E946</f>
        <v/>
      </c>
      <c r="O946" s="37">
        <f>INDEX(O$78:O$91,$D946)/$E946</f>
        <v/>
      </c>
      <c r="P946" s="37">
        <f>INDEX(P$78:P$91,$D946)/$E946</f>
        <v/>
      </c>
      <c r="Q946" s="37">
        <f>INDEX(Q$78:Q$91,$D946)/$E946</f>
        <v/>
      </c>
      <c r="R946" s="37">
        <f>INDEX(R$78:R$91,$D946)/$E946</f>
        <v/>
      </c>
      <c r="S946" s="37">
        <f>INDEX(S$78:S$91,$D946)/$E946</f>
        <v/>
      </c>
      <c r="T946" s="37">
        <f>INDEX(T$78:T$91,$D946)/$E946</f>
        <v/>
      </c>
      <c r="U946" s="37">
        <f>INDEX(U$78:U$91,$D946)/$E946</f>
        <v/>
      </c>
      <c r="V946" s="37">
        <f>INDEX(V$78:V$91,$D946)/$E946</f>
        <v/>
      </c>
      <c r="W946" s="37">
        <f>INDEX(W$78:W$91,$D946)/$E946</f>
        <v/>
      </c>
      <c r="X946" s="37">
        <f>INDEX(X$78:X$91,$D946)/$E946</f>
        <v/>
      </c>
      <c r="Y946" s="37">
        <f>INDEX(Y$78:Y$91,$D946)/$E946</f>
        <v/>
      </c>
      <c r="Z946" s="37">
        <f>INDEX(Z$78:Z$91,$D946)/$E946</f>
        <v/>
      </c>
      <c r="AA946" s="37">
        <f>INDEX(AA$78:AA$91,$D946)/$E946</f>
        <v/>
      </c>
      <c r="AB946" s="37">
        <f>INDEX(AB$78:AB$91,$D946)/$E946</f>
        <v/>
      </c>
      <c r="AC946" s="37">
        <f>INDEX(AC$78:AC$91,$D946)/$E946</f>
        <v/>
      </c>
      <c r="AD946" s="40">
        <f>NEWEXCISE(INDEX(AD$78:AD$91,$D946),$E946)</f>
        <v/>
      </c>
      <c r="AF946" s="11">
        <f>LOWER(Settings!$C$4)&amp;".mit."&amp;$A946&amp;IF($C946="","","."&amp;$C946&amp;"."&amp;$B946)&amp;IF(INDEX(Variables!$D$5:$D$205,MATCH($A946,Variables!$A$5:$A$205,0))="","","."&amp;INDEX(Variables!$D$5:$D$205,MATCH($A946,Variables!$A$5:$A$205,0)))&amp;"."&amp;AF$5</f>
        <v/>
      </c>
      <c r="AG946" s="38">
        <f>INDEX(AG$78:AG$91,$D946)/$E946</f>
        <v/>
      </c>
      <c r="AH946" s="37">
        <f>INDEX(AH$78:AH$91,$D946)/$E946</f>
        <v/>
      </c>
      <c r="AI946" s="37">
        <f>INDEX(AI$78:AI$91,$D946)/$E946</f>
        <v/>
      </c>
      <c r="AJ946" s="37">
        <f>INDEX(AJ$78:AJ$91,$D946)/$E946</f>
        <v/>
      </c>
      <c r="AK946" s="37">
        <f>INDEX(AK$78:AK$91,$D946)/$E946</f>
        <v/>
      </c>
      <c r="AL946" s="37">
        <f>INDEX(AL$78:AL$91,$D946)/$E946</f>
        <v/>
      </c>
      <c r="AM946" s="37">
        <f>INDEX(AM$78:AM$91,$D946)/$E946</f>
        <v/>
      </c>
      <c r="AN946" s="37">
        <f>INDEX(AN$78:AN$91,$D946)/$E946</f>
        <v/>
      </c>
      <c r="AO946" s="37">
        <f>INDEX(AO$78:AO$91,$D946)/$E946</f>
        <v/>
      </c>
      <c r="AP946" s="37">
        <f>INDEX(AP$78:AP$91,$D946)/$E946</f>
        <v/>
      </c>
      <c r="AQ946" s="37">
        <f>INDEX(AQ$78:AQ$91,$D946)/$E946</f>
        <v/>
      </c>
      <c r="AR946" s="37">
        <f>INDEX(AR$78:AR$91,$D946)/$E946</f>
        <v/>
      </c>
      <c r="AS946" s="37">
        <f>INDEX(AS$78:AS$91,$D946)/$E946</f>
        <v/>
      </c>
      <c r="AT946" s="37">
        <f>INDEX(AT$78:AT$91,$D946)/$E946</f>
        <v/>
      </c>
      <c r="AU946" s="37">
        <f>INDEX(AU$78:AU$91,$D946)/$E946</f>
        <v/>
      </c>
      <c r="AV946" s="37">
        <f>INDEX(AV$78:AV$91,$D946)/$E946</f>
        <v/>
      </c>
      <c r="AW946" s="37">
        <f>INDEX(AW$78:AW$91,$D946)/$E946</f>
        <v/>
      </c>
      <c r="AX946" s="37">
        <f>INDEX(AX$78:AX$91,$D946)/$E946</f>
        <v/>
      </c>
      <c r="AY946" s="40">
        <f>NEWEXCISE(INDEX(AY$78:AY$91,$D946),$E946)</f>
        <v/>
      </c>
    </row>
    <row r="947" hidden="1" outlineLevel="2"/>
    <row r="948" hidden="1" outlineLevel="2">
      <c r="A948" s="14" t="inlineStr">
        <is>
          <t>nce</t>
        </is>
      </c>
      <c r="B948" s="14" t="inlineStr">
        <is>
          <t>coa</t>
        </is>
      </c>
      <c r="C948" s="14" t="inlineStr">
        <is>
          <t>res</t>
        </is>
      </c>
      <c r="D948" s="36" t="n"/>
      <c r="E948" s="36" t="n"/>
      <c r="F948" s="36" t="n"/>
      <c r="G948" s="36" t="n"/>
      <c r="H948" s="14">
        <f>INDEX(Variables!$B$5:$B$205,MATCH($A948,Variables!$A$5:$A$205,0))&amp;IF($C948="",""," | "&amp;INDEX(Mapping!$B$5:$B$26,MATCH($C948,Mapping!$A$5:$A$26,0))&amp;" | "&amp;INDEX(Mapping!$B$30:$B$46,MATCH($B948,Mapping!$A$30:$A$46,0)))</f>
        <v/>
      </c>
      <c r="I948" s="14">
        <f>INDEX(Variables!$C$5:$C$205,MATCH($A948,Variables!$A$5:$A$205,0))</f>
        <v/>
      </c>
      <c r="J948" s="14">
        <f>INDEX(Variables!$E$5:$E$205,MATCH($A948,Variables!$A$5:$A$205,0))</f>
        <v/>
      </c>
      <c r="K948" s="11">
        <f>LOWER(Settings!$C$4)&amp;".mit."&amp;$A948&amp;IF($C948="","","."&amp;$C948&amp;"."&amp;$B948)&amp;IF(INDEX(Variables!$D$5:$D$205,MATCH($A948,Variables!$A$5:$A$205,0))="","","."&amp;INDEX(Variables!$D$5:$D$205,MATCH($A948,Variables!$A$5:$A$205,0)))&amp;"."&amp;K$5</f>
        <v/>
      </c>
      <c r="L948" s="38">
        <f>L921+L930+L939</f>
        <v/>
      </c>
      <c r="M948" s="37">
        <f>M921+M930+M939</f>
        <v/>
      </c>
      <c r="N948" s="37">
        <f>N921+N930+N939</f>
        <v/>
      </c>
      <c r="O948" s="37">
        <f>O921+O930+O939</f>
        <v/>
      </c>
      <c r="P948" s="37">
        <f>P921+P930+P939</f>
        <v/>
      </c>
      <c r="Q948" s="37">
        <f>Q921+Q930+Q939</f>
        <v/>
      </c>
      <c r="R948" s="37">
        <f>R921+R930+R939</f>
        <v/>
      </c>
      <c r="S948" s="37">
        <f>S921+S930+S939</f>
        <v/>
      </c>
      <c r="T948" s="37">
        <f>T921+T930+T939</f>
        <v/>
      </c>
      <c r="U948" s="37">
        <f>U921+U930+U939</f>
        <v/>
      </c>
      <c r="V948" s="37">
        <f>V921+V930+V939</f>
        <v/>
      </c>
      <c r="W948" s="37">
        <f>W921+W930+W939</f>
        <v/>
      </c>
      <c r="X948" s="37">
        <f>X921+X930+X939</f>
        <v/>
      </c>
      <c r="Y948" s="37">
        <f>Y921+Y930+Y939</f>
        <v/>
      </c>
      <c r="Z948" s="37">
        <f>Z921+Z930+Z939</f>
        <v/>
      </c>
      <c r="AA948" s="37">
        <f>AA921+AA930+AA939</f>
        <v/>
      </c>
      <c r="AB948" s="37">
        <f>AB921+AB930+AB939</f>
        <v/>
      </c>
      <c r="AC948" s="37">
        <f>AC921+AC930+AC939</f>
        <v/>
      </c>
      <c r="AD948" s="40">
        <f>NEWPOLICY(AD921,AD930,AD939)</f>
        <v/>
      </c>
      <c r="AF948" s="11">
        <f>LOWER(Settings!$C$4)&amp;".mit."&amp;$A948&amp;IF($C948="","","."&amp;$C948&amp;"."&amp;$B948)&amp;IF(INDEX(Variables!$D$5:$D$205,MATCH($A948,Variables!$A$5:$A$205,0))="","","."&amp;INDEX(Variables!$D$5:$D$205,MATCH($A948,Variables!$A$5:$A$205,0)))&amp;"."&amp;AF$5</f>
        <v/>
      </c>
      <c r="AG948" s="38">
        <f>AG921+AG930+AG939</f>
        <v/>
      </c>
      <c r="AH948" s="37">
        <f>AH921+AH930+AH939</f>
        <v/>
      </c>
      <c r="AI948" s="37">
        <f>AI921+AI930+AI939</f>
        <v/>
      </c>
      <c r="AJ948" s="37">
        <f>AJ921+AJ930+AJ939</f>
        <v/>
      </c>
      <c r="AK948" s="37">
        <f>AK921+AK930+AK939</f>
        <v/>
      </c>
      <c r="AL948" s="37">
        <f>AL921+AL930+AL939</f>
        <v/>
      </c>
      <c r="AM948" s="37">
        <f>AM921+AM930+AM939</f>
        <v/>
      </c>
      <c r="AN948" s="37">
        <f>AN921+AN930+AN939</f>
        <v/>
      </c>
      <c r="AO948" s="37">
        <f>AO921+AO930+AO939</f>
        <v/>
      </c>
      <c r="AP948" s="37">
        <f>AP921+AP930+AP939</f>
        <v/>
      </c>
      <c r="AQ948" s="37">
        <f>AQ921+AQ930+AQ939</f>
        <v/>
      </c>
      <c r="AR948" s="37">
        <f>AR921+AR930+AR939</f>
        <v/>
      </c>
      <c r="AS948" s="37">
        <f>AS921+AS930+AS939</f>
        <v/>
      </c>
      <c r="AT948" s="37">
        <f>AT921+AT930+AT939</f>
        <v/>
      </c>
      <c r="AU948" s="37">
        <f>AU921+AU930+AU939</f>
        <v/>
      </c>
      <c r="AV948" s="37">
        <f>AV921+AV930+AV939</f>
        <v/>
      </c>
      <c r="AW948" s="37">
        <f>AW921+AW930+AW939</f>
        <v/>
      </c>
      <c r="AX948" s="37">
        <f>AX921+AX930+AX939</f>
        <v/>
      </c>
      <c r="AY948" s="40">
        <f>NEWPOLICY(AY921,AY930,AY939)</f>
        <v/>
      </c>
    </row>
    <row r="949" hidden="1" outlineLevel="2">
      <c r="A949" s="14" t="inlineStr">
        <is>
          <t>nce</t>
        </is>
      </c>
      <c r="B949" s="14" t="inlineStr">
        <is>
          <t>nga</t>
        </is>
      </c>
      <c r="C949" s="14" t="inlineStr">
        <is>
          <t>res</t>
        </is>
      </c>
      <c r="D949" s="36" t="n"/>
      <c r="E949" s="36" t="n"/>
      <c r="F949" s="36" t="n"/>
      <c r="G949" s="36" t="n"/>
      <c r="H949" s="14">
        <f>INDEX(Variables!$B$5:$B$205,MATCH($A949,Variables!$A$5:$A$205,0))&amp;IF($C949="",""," | "&amp;INDEX(Mapping!$B$5:$B$26,MATCH($C949,Mapping!$A$5:$A$26,0))&amp;" | "&amp;INDEX(Mapping!$B$30:$B$46,MATCH($B949,Mapping!$A$30:$A$46,0)))</f>
        <v/>
      </c>
      <c r="I949" s="14">
        <f>INDEX(Variables!$C$5:$C$205,MATCH($A949,Variables!$A$5:$A$205,0))</f>
        <v/>
      </c>
      <c r="J949" s="14">
        <f>INDEX(Variables!$E$5:$E$205,MATCH($A949,Variables!$A$5:$A$205,0))</f>
        <v/>
      </c>
      <c r="K949" s="11">
        <f>LOWER(Settings!$C$4)&amp;".mit."&amp;$A949&amp;IF($C949="","","."&amp;$C949&amp;"."&amp;$B949)&amp;IF(INDEX(Variables!$D$5:$D$205,MATCH($A949,Variables!$A$5:$A$205,0))="","","."&amp;INDEX(Variables!$D$5:$D$205,MATCH($A949,Variables!$A$5:$A$205,0)))&amp;"."&amp;K$5</f>
        <v/>
      </c>
      <c r="L949" s="38">
        <f>L922+L931+L940</f>
        <v/>
      </c>
      <c r="M949" s="37">
        <f>M922+M931+M940</f>
        <v/>
      </c>
      <c r="N949" s="37">
        <f>N922+N931+N940</f>
        <v/>
      </c>
      <c r="O949" s="37">
        <f>O922+O931+O940</f>
        <v/>
      </c>
      <c r="P949" s="37">
        <f>P922+P931+P940</f>
        <v/>
      </c>
      <c r="Q949" s="37">
        <f>Q922+Q931+Q940</f>
        <v/>
      </c>
      <c r="R949" s="37">
        <f>R922+R931+R940</f>
        <v/>
      </c>
      <c r="S949" s="37">
        <f>S922+S931+S940</f>
        <v/>
      </c>
      <c r="T949" s="37">
        <f>T922+T931+T940</f>
        <v/>
      </c>
      <c r="U949" s="37">
        <f>U922+U931+U940</f>
        <v/>
      </c>
      <c r="V949" s="37">
        <f>V922+V931+V940</f>
        <v/>
      </c>
      <c r="W949" s="37">
        <f>W922+W931+W940</f>
        <v/>
      </c>
      <c r="X949" s="37">
        <f>X922+X931+X940</f>
        <v/>
      </c>
      <c r="Y949" s="37">
        <f>Y922+Y931+Y940</f>
        <v/>
      </c>
      <c r="Z949" s="37">
        <f>Z922+Z931+Z940</f>
        <v/>
      </c>
      <c r="AA949" s="37">
        <f>AA922+AA931+AA940</f>
        <v/>
      </c>
      <c r="AB949" s="37">
        <f>AB922+AB931+AB940</f>
        <v/>
      </c>
      <c r="AC949" s="37">
        <f>AC922+AC931+AC940</f>
        <v/>
      </c>
      <c r="AD949" s="40">
        <f>NEWPOLICY(AD922,AD931,AD940)</f>
        <v/>
      </c>
      <c r="AF949" s="11">
        <f>LOWER(Settings!$C$4)&amp;".mit."&amp;$A949&amp;IF($C949="","","."&amp;$C949&amp;"."&amp;$B949)&amp;IF(INDEX(Variables!$D$5:$D$205,MATCH($A949,Variables!$A$5:$A$205,0))="","","."&amp;INDEX(Variables!$D$5:$D$205,MATCH($A949,Variables!$A$5:$A$205,0)))&amp;"."&amp;AF$5</f>
        <v/>
      </c>
      <c r="AG949" s="38">
        <f>AG922+AG931+AG940</f>
        <v/>
      </c>
      <c r="AH949" s="37">
        <f>AH922+AH931+AH940</f>
        <v/>
      </c>
      <c r="AI949" s="37">
        <f>AI922+AI931+AI940</f>
        <v/>
      </c>
      <c r="AJ949" s="37">
        <f>AJ922+AJ931+AJ940</f>
        <v/>
      </c>
      <c r="AK949" s="37">
        <f>AK922+AK931+AK940</f>
        <v/>
      </c>
      <c r="AL949" s="37">
        <f>AL922+AL931+AL940</f>
        <v/>
      </c>
      <c r="AM949" s="37">
        <f>AM922+AM931+AM940</f>
        <v/>
      </c>
      <c r="AN949" s="37">
        <f>AN922+AN931+AN940</f>
        <v/>
      </c>
      <c r="AO949" s="37">
        <f>AO922+AO931+AO940</f>
        <v/>
      </c>
      <c r="AP949" s="37">
        <f>AP922+AP931+AP940</f>
        <v/>
      </c>
      <c r="AQ949" s="37">
        <f>AQ922+AQ931+AQ940</f>
        <v/>
      </c>
      <c r="AR949" s="37">
        <f>AR922+AR931+AR940</f>
        <v/>
      </c>
      <c r="AS949" s="37">
        <f>AS922+AS931+AS940</f>
        <v/>
      </c>
      <c r="AT949" s="37">
        <f>AT922+AT931+AT940</f>
        <v/>
      </c>
      <c r="AU949" s="37">
        <f>AU922+AU931+AU940</f>
        <v/>
      </c>
      <c r="AV949" s="37">
        <f>AV922+AV931+AV940</f>
        <v/>
      </c>
      <c r="AW949" s="37">
        <f>AW922+AW931+AW940</f>
        <v/>
      </c>
      <c r="AX949" s="37">
        <f>AX922+AX931+AX940</f>
        <v/>
      </c>
      <c r="AY949" s="40">
        <f>NEWPOLICY(AY922,AY931,AY940)</f>
        <v/>
      </c>
    </row>
    <row r="950" hidden="1" outlineLevel="2">
      <c r="A950" s="14" t="inlineStr">
        <is>
          <t>nce</t>
        </is>
      </c>
      <c r="B950" s="14" t="inlineStr">
        <is>
          <t>gso</t>
        </is>
      </c>
      <c r="C950" s="14" t="inlineStr">
        <is>
          <t>res</t>
        </is>
      </c>
      <c r="D950" s="36" t="n"/>
      <c r="E950" s="36" t="n"/>
      <c r="F950" s="36" t="n"/>
      <c r="G950" s="36" t="n"/>
      <c r="H950" s="14">
        <f>INDEX(Variables!$B$5:$B$205,MATCH($A950,Variables!$A$5:$A$205,0))&amp;IF($C950="",""," | "&amp;INDEX(Mapping!$B$5:$B$26,MATCH($C950,Mapping!$A$5:$A$26,0))&amp;" | "&amp;INDEX(Mapping!$B$30:$B$46,MATCH($B950,Mapping!$A$30:$A$46,0)))</f>
        <v/>
      </c>
      <c r="I950" s="14">
        <f>INDEX(Variables!$C$5:$C$205,MATCH($A950,Variables!$A$5:$A$205,0))</f>
        <v/>
      </c>
      <c r="J950" s="14">
        <f>INDEX(Variables!$E$5:$E$205,MATCH($A950,Variables!$A$5:$A$205,0))</f>
        <v/>
      </c>
      <c r="K950" s="11">
        <f>LOWER(Settings!$C$4)&amp;".mit."&amp;$A950&amp;IF($C950="","","."&amp;$C950&amp;"."&amp;$B950)&amp;IF(INDEX(Variables!$D$5:$D$205,MATCH($A950,Variables!$A$5:$A$205,0))="","","."&amp;INDEX(Variables!$D$5:$D$205,MATCH($A950,Variables!$A$5:$A$205,0)))&amp;"."&amp;K$5</f>
        <v/>
      </c>
      <c r="L950" s="38">
        <f>L923+L932+L941</f>
        <v/>
      </c>
      <c r="M950" s="37">
        <f>M923+M932+M941</f>
        <v/>
      </c>
      <c r="N950" s="37">
        <f>N923+N932+N941</f>
        <v/>
      </c>
      <c r="O950" s="37">
        <f>O923+O932+O941</f>
        <v/>
      </c>
      <c r="P950" s="37">
        <f>P923+P932+P941</f>
        <v/>
      </c>
      <c r="Q950" s="37">
        <f>Q923+Q932+Q941</f>
        <v/>
      </c>
      <c r="R950" s="37">
        <f>R923+R932+R941</f>
        <v/>
      </c>
      <c r="S950" s="37">
        <f>S923+S932+S941</f>
        <v/>
      </c>
      <c r="T950" s="37">
        <f>T923+T932+T941</f>
        <v/>
      </c>
      <c r="U950" s="37">
        <f>U923+U932+U941</f>
        <v/>
      </c>
      <c r="V950" s="37">
        <f>V923+V932+V941</f>
        <v/>
      </c>
      <c r="W950" s="37">
        <f>W923+W932+W941</f>
        <v/>
      </c>
      <c r="X950" s="37">
        <f>X923+X932+X941</f>
        <v/>
      </c>
      <c r="Y950" s="37">
        <f>Y923+Y932+Y941</f>
        <v/>
      </c>
      <c r="Z950" s="37">
        <f>Z923+Z932+Z941</f>
        <v/>
      </c>
      <c r="AA950" s="37">
        <f>AA923+AA932+AA941</f>
        <v/>
      </c>
      <c r="AB950" s="37">
        <f>AB923+AB932+AB941</f>
        <v/>
      </c>
      <c r="AC950" s="37">
        <f>AC923+AC932+AC941</f>
        <v/>
      </c>
      <c r="AD950" s="40">
        <f>NEWPOLICY(AD923,AD932,AD941)</f>
        <v/>
      </c>
      <c r="AF950" s="11">
        <f>LOWER(Settings!$C$4)&amp;".mit."&amp;$A950&amp;IF($C950="","","."&amp;$C950&amp;"."&amp;$B950)&amp;IF(INDEX(Variables!$D$5:$D$205,MATCH($A950,Variables!$A$5:$A$205,0))="","","."&amp;INDEX(Variables!$D$5:$D$205,MATCH($A950,Variables!$A$5:$A$205,0)))&amp;"."&amp;AF$5</f>
        <v/>
      </c>
      <c r="AG950" s="38">
        <f>AG923+AG932+AG941</f>
        <v/>
      </c>
      <c r="AH950" s="37">
        <f>AH923+AH932+AH941</f>
        <v/>
      </c>
      <c r="AI950" s="37">
        <f>AI923+AI932+AI941</f>
        <v/>
      </c>
      <c r="AJ950" s="37">
        <f>AJ923+AJ932+AJ941</f>
        <v/>
      </c>
      <c r="AK950" s="37">
        <f>AK923+AK932+AK941</f>
        <v/>
      </c>
      <c r="AL950" s="37">
        <f>AL923+AL932+AL941</f>
        <v/>
      </c>
      <c r="AM950" s="37">
        <f>AM923+AM932+AM941</f>
        <v/>
      </c>
      <c r="AN950" s="37">
        <f>AN923+AN932+AN941</f>
        <v/>
      </c>
      <c r="AO950" s="37">
        <f>AO923+AO932+AO941</f>
        <v/>
      </c>
      <c r="AP950" s="37">
        <f>AP923+AP932+AP941</f>
        <v/>
      </c>
      <c r="AQ950" s="37">
        <f>AQ923+AQ932+AQ941</f>
        <v/>
      </c>
      <c r="AR950" s="37">
        <f>AR923+AR932+AR941</f>
        <v/>
      </c>
      <c r="AS950" s="37">
        <f>AS923+AS932+AS941</f>
        <v/>
      </c>
      <c r="AT950" s="37">
        <f>AT923+AT932+AT941</f>
        <v/>
      </c>
      <c r="AU950" s="37">
        <f>AU923+AU932+AU941</f>
        <v/>
      </c>
      <c r="AV950" s="37">
        <f>AV923+AV932+AV941</f>
        <v/>
      </c>
      <c r="AW950" s="37">
        <f>AW923+AW932+AW941</f>
        <v/>
      </c>
      <c r="AX950" s="37">
        <f>AX923+AX932+AX941</f>
        <v/>
      </c>
      <c r="AY950" s="40">
        <f>NEWPOLICY(AY923,AY932,AY941)</f>
        <v/>
      </c>
    </row>
    <row r="951" hidden="1" outlineLevel="2">
      <c r="A951" s="14" t="inlineStr">
        <is>
          <t>nce</t>
        </is>
      </c>
      <c r="B951" s="14" t="inlineStr">
        <is>
          <t>die</t>
        </is>
      </c>
      <c r="C951" s="14" t="inlineStr">
        <is>
          <t>res</t>
        </is>
      </c>
      <c r="D951" s="36" t="n"/>
      <c r="E951" s="36" t="n"/>
      <c r="F951" s="36" t="n"/>
      <c r="G951" s="36" t="n"/>
      <c r="H951" s="14">
        <f>INDEX(Variables!$B$5:$B$205,MATCH($A951,Variables!$A$5:$A$205,0))&amp;IF($C951="",""," | "&amp;INDEX(Mapping!$B$5:$B$26,MATCH($C951,Mapping!$A$5:$A$26,0))&amp;" | "&amp;INDEX(Mapping!$B$30:$B$46,MATCH($B951,Mapping!$A$30:$A$46,0)))</f>
        <v/>
      </c>
      <c r="I951" s="14">
        <f>INDEX(Variables!$C$5:$C$205,MATCH($A951,Variables!$A$5:$A$205,0))</f>
        <v/>
      </c>
      <c r="J951" s="14">
        <f>INDEX(Variables!$E$5:$E$205,MATCH($A951,Variables!$A$5:$A$205,0))</f>
        <v/>
      </c>
      <c r="K951" s="11">
        <f>LOWER(Settings!$C$4)&amp;".mit."&amp;$A951&amp;IF($C951="","","."&amp;$C951&amp;"."&amp;$B951)&amp;IF(INDEX(Variables!$D$5:$D$205,MATCH($A951,Variables!$A$5:$A$205,0))="","","."&amp;INDEX(Variables!$D$5:$D$205,MATCH($A951,Variables!$A$5:$A$205,0)))&amp;"."&amp;K$5</f>
        <v/>
      </c>
      <c r="L951" s="38">
        <f>L924+L933+L942</f>
        <v/>
      </c>
      <c r="M951" s="37">
        <f>M924+M933+M942</f>
        <v/>
      </c>
      <c r="N951" s="37">
        <f>N924+N933+N942</f>
        <v/>
      </c>
      <c r="O951" s="37">
        <f>O924+O933+O942</f>
        <v/>
      </c>
      <c r="P951" s="37">
        <f>P924+P933+P942</f>
        <v/>
      </c>
      <c r="Q951" s="37">
        <f>Q924+Q933+Q942</f>
        <v/>
      </c>
      <c r="R951" s="37">
        <f>R924+R933+R942</f>
        <v/>
      </c>
      <c r="S951" s="37">
        <f>S924+S933+S942</f>
        <v/>
      </c>
      <c r="T951" s="37">
        <f>T924+T933+T942</f>
        <v/>
      </c>
      <c r="U951" s="37">
        <f>U924+U933+U942</f>
        <v/>
      </c>
      <c r="V951" s="37">
        <f>V924+V933+V942</f>
        <v/>
      </c>
      <c r="W951" s="37">
        <f>W924+W933+W942</f>
        <v/>
      </c>
      <c r="X951" s="37">
        <f>X924+X933+X942</f>
        <v/>
      </c>
      <c r="Y951" s="37">
        <f>Y924+Y933+Y942</f>
        <v/>
      </c>
      <c r="Z951" s="37">
        <f>Z924+Z933+Z942</f>
        <v/>
      </c>
      <c r="AA951" s="37">
        <f>AA924+AA933+AA942</f>
        <v/>
      </c>
      <c r="AB951" s="37">
        <f>AB924+AB933+AB942</f>
        <v/>
      </c>
      <c r="AC951" s="37">
        <f>AC924+AC933+AC942</f>
        <v/>
      </c>
      <c r="AD951" s="40">
        <f>NEWPOLICY(AD924,AD933,AD942)</f>
        <v/>
      </c>
      <c r="AF951" s="11">
        <f>LOWER(Settings!$C$4)&amp;".mit."&amp;$A951&amp;IF($C951="","","."&amp;$C951&amp;"."&amp;$B951)&amp;IF(INDEX(Variables!$D$5:$D$205,MATCH($A951,Variables!$A$5:$A$205,0))="","","."&amp;INDEX(Variables!$D$5:$D$205,MATCH($A951,Variables!$A$5:$A$205,0)))&amp;"."&amp;AF$5</f>
        <v/>
      </c>
      <c r="AG951" s="38">
        <f>AG924+AG933+AG942</f>
        <v/>
      </c>
      <c r="AH951" s="37">
        <f>AH924+AH933+AH942</f>
        <v/>
      </c>
      <c r="AI951" s="37">
        <f>AI924+AI933+AI942</f>
        <v/>
      </c>
      <c r="AJ951" s="37">
        <f>AJ924+AJ933+AJ942</f>
        <v/>
      </c>
      <c r="AK951" s="37">
        <f>AK924+AK933+AK942</f>
        <v/>
      </c>
      <c r="AL951" s="37">
        <f>AL924+AL933+AL942</f>
        <v/>
      </c>
      <c r="AM951" s="37">
        <f>AM924+AM933+AM942</f>
        <v/>
      </c>
      <c r="AN951" s="37">
        <f>AN924+AN933+AN942</f>
        <v/>
      </c>
      <c r="AO951" s="37">
        <f>AO924+AO933+AO942</f>
        <v/>
      </c>
      <c r="AP951" s="37">
        <f>AP924+AP933+AP942</f>
        <v/>
      </c>
      <c r="AQ951" s="37">
        <f>AQ924+AQ933+AQ942</f>
        <v/>
      </c>
      <c r="AR951" s="37">
        <f>AR924+AR933+AR942</f>
        <v/>
      </c>
      <c r="AS951" s="37">
        <f>AS924+AS933+AS942</f>
        <v/>
      </c>
      <c r="AT951" s="37">
        <f>AT924+AT933+AT942</f>
        <v/>
      </c>
      <c r="AU951" s="37">
        <f>AU924+AU933+AU942</f>
        <v/>
      </c>
      <c r="AV951" s="37">
        <f>AV924+AV933+AV942</f>
        <v/>
      </c>
      <c r="AW951" s="37">
        <f>AW924+AW933+AW942</f>
        <v/>
      </c>
      <c r="AX951" s="37">
        <f>AX924+AX933+AX942</f>
        <v/>
      </c>
      <c r="AY951" s="40">
        <f>NEWPOLICY(AY924,AY933,AY942)</f>
        <v/>
      </c>
    </row>
    <row r="952" hidden="1" outlineLevel="2">
      <c r="A952" s="14" t="inlineStr">
        <is>
          <t>nce</t>
        </is>
      </c>
      <c r="B952" s="14" t="inlineStr">
        <is>
          <t>lpg</t>
        </is>
      </c>
      <c r="C952" s="14" t="inlineStr">
        <is>
          <t>res</t>
        </is>
      </c>
      <c r="D952" s="36" t="n"/>
      <c r="E952" s="36" t="n"/>
      <c r="F952" s="36" t="n"/>
      <c r="G952" s="36" t="n"/>
      <c r="H952" s="14">
        <f>INDEX(Variables!$B$5:$B$205,MATCH($A952,Variables!$A$5:$A$205,0))&amp;IF($C952="",""," | "&amp;INDEX(Mapping!$B$5:$B$26,MATCH($C952,Mapping!$A$5:$A$26,0))&amp;" | "&amp;INDEX(Mapping!$B$30:$B$46,MATCH($B952,Mapping!$A$30:$A$46,0)))</f>
        <v/>
      </c>
      <c r="I952" s="14">
        <f>INDEX(Variables!$C$5:$C$205,MATCH($A952,Variables!$A$5:$A$205,0))</f>
        <v/>
      </c>
      <c r="J952" s="14">
        <f>INDEX(Variables!$E$5:$E$205,MATCH($A952,Variables!$A$5:$A$205,0))</f>
        <v/>
      </c>
      <c r="K952" s="11">
        <f>LOWER(Settings!$C$4)&amp;".mit."&amp;$A952&amp;IF($C952="","","."&amp;$C952&amp;"."&amp;$B952)&amp;IF(INDEX(Variables!$D$5:$D$205,MATCH($A952,Variables!$A$5:$A$205,0))="","","."&amp;INDEX(Variables!$D$5:$D$205,MATCH($A952,Variables!$A$5:$A$205,0)))&amp;"."&amp;K$5</f>
        <v/>
      </c>
      <c r="L952" s="38">
        <f>L925+L934+L943</f>
        <v/>
      </c>
      <c r="M952" s="37">
        <f>M925+M934+M943</f>
        <v/>
      </c>
      <c r="N952" s="37">
        <f>N925+N934+N943</f>
        <v/>
      </c>
      <c r="O952" s="37">
        <f>O925+O934+O943</f>
        <v/>
      </c>
      <c r="P952" s="37">
        <f>P925+P934+P943</f>
        <v/>
      </c>
      <c r="Q952" s="37">
        <f>Q925+Q934+Q943</f>
        <v/>
      </c>
      <c r="R952" s="37">
        <f>R925+R934+R943</f>
        <v/>
      </c>
      <c r="S952" s="37">
        <f>S925+S934+S943</f>
        <v/>
      </c>
      <c r="T952" s="37">
        <f>T925+T934+T943</f>
        <v/>
      </c>
      <c r="U952" s="37">
        <f>U925+U934+U943</f>
        <v/>
      </c>
      <c r="V952" s="37">
        <f>V925+V934+V943</f>
        <v/>
      </c>
      <c r="W952" s="37">
        <f>W925+W934+W943</f>
        <v/>
      </c>
      <c r="X952" s="37">
        <f>X925+X934+X943</f>
        <v/>
      </c>
      <c r="Y952" s="37">
        <f>Y925+Y934+Y943</f>
        <v/>
      </c>
      <c r="Z952" s="37">
        <f>Z925+Z934+Z943</f>
        <v/>
      </c>
      <c r="AA952" s="37">
        <f>AA925+AA934+AA943</f>
        <v/>
      </c>
      <c r="AB952" s="37">
        <f>AB925+AB934+AB943</f>
        <v/>
      </c>
      <c r="AC952" s="37">
        <f>AC925+AC934+AC943</f>
        <v/>
      </c>
      <c r="AD952" s="40">
        <f>NEWPOLICY(AD925,AD934,AD943)</f>
        <v/>
      </c>
      <c r="AF952" s="11">
        <f>LOWER(Settings!$C$4)&amp;".mit."&amp;$A952&amp;IF($C952="","","."&amp;$C952&amp;"."&amp;$B952)&amp;IF(INDEX(Variables!$D$5:$D$205,MATCH($A952,Variables!$A$5:$A$205,0))="","","."&amp;INDEX(Variables!$D$5:$D$205,MATCH($A952,Variables!$A$5:$A$205,0)))&amp;"."&amp;AF$5</f>
        <v/>
      </c>
      <c r="AG952" s="38">
        <f>AG925+AG934+AG943</f>
        <v/>
      </c>
      <c r="AH952" s="37">
        <f>AH925+AH934+AH943</f>
        <v/>
      </c>
      <c r="AI952" s="37">
        <f>AI925+AI934+AI943</f>
        <v/>
      </c>
      <c r="AJ952" s="37">
        <f>AJ925+AJ934+AJ943</f>
        <v/>
      </c>
      <c r="AK952" s="37">
        <f>AK925+AK934+AK943</f>
        <v/>
      </c>
      <c r="AL952" s="37">
        <f>AL925+AL934+AL943</f>
        <v/>
      </c>
      <c r="AM952" s="37">
        <f>AM925+AM934+AM943</f>
        <v/>
      </c>
      <c r="AN952" s="37">
        <f>AN925+AN934+AN943</f>
        <v/>
      </c>
      <c r="AO952" s="37">
        <f>AO925+AO934+AO943</f>
        <v/>
      </c>
      <c r="AP952" s="37">
        <f>AP925+AP934+AP943</f>
        <v/>
      </c>
      <c r="AQ952" s="37">
        <f>AQ925+AQ934+AQ943</f>
        <v/>
      </c>
      <c r="AR952" s="37">
        <f>AR925+AR934+AR943</f>
        <v/>
      </c>
      <c r="AS952" s="37">
        <f>AS925+AS934+AS943</f>
        <v/>
      </c>
      <c r="AT952" s="37">
        <f>AT925+AT934+AT943</f>
        <v/>
      </c>
      <c r="AU952" s="37">
        <f>AU925+AU934+AU943</f>
        <v/>
      </c>
      <c r="AV952" s="37">
        <f>AV925+AV934+AV943</f>
        <v/>
      </c>
      <c r="AW952" s="37">
        <f>AW925+AW934+AW943</f>
        <v/>
      </c>
      <c r="AX952" s="37">
        <f>AX925+AX934+AX943</f>
        <v/>
      </c>
      <c r="AY952" s="40">
        <f>NEWPOLICY(AY925,AY934,AY943)</f>
        <v/>
      </c>
    </row>
    <row r="953" hidden="1" outlineLevel="2">
      <c r="A953" s="14" t="inlineStr">
        <is>
          <t>nce</t>
        </is>
      </c>
      <c r="B953" s="14" t="inlineStr">
        <is>
          <t>ker</t>
        </is>
      </c>
      <c r="C953" s="14" t="inlineStr">
        <is>
          <t>res</t>
        </is>
      </c>
      <c r="D953" s="36" t="n"/>
      <c r="E953" s="36" t="n"/>
      <c r="F953" s="36" t="n"/>
      <c r="G953" s="36" t="n"/>
      <c r="H953" s="14">
        <f>INDEX(Variables!$B$5:$B$205,MATCH($A953,Variables!$A$5:$A$205,0))&amp;IF($C953="",""," | "&amp;INDEX(Mapping!$B$5:$B$26,MATCH($C953,Mapping!$A$5:$A$26,0))&amp;" | "&amp;INDEX(Mapping!$B$30:$B$46,MATCH($B953,Mapping!$A$30:$A$46,0)))</f>
        <v/>
      </c>
      <c r="I953" s="14">
        <f>INDEX(Variables!$C$5:$C$205,MATCH($A953,Variables!$A$5:$A$205,0))</f>
        <v/>
      </c>
      <c r="J953" s="14">
        <f>INDEX(Variables!$E$5:$E$205,MATCH($A953,Variables!$A$5:$A$205,0))</f>
        <v/>
      </c>
      <c r="K953" s="11">
        <f>LOWER(Settings!$C$4)&amp;".mit."&amp;$A953&amp;IF($C953="","","."&amp;$C953&amp;"."&amp;$B953)&amp;IF(INDEX(Variables!$D$5:$D$205,MATCH($A953,Variables!$A$5:$A$205,0))="","","."&amp;INDEX(Variables!$D$5:$D$205,MATCH($A953,Variables!$A$5:$A$205,0)))&amp;"."&amp;K$5</f>
        <v/>
      </c>
      <c r="L953" s="38">
        <f>L926+L935+L944</f>
        <v/>
      </c>
      <c r="M953" s="37">
        <f>M926+M935+M944</f>
        <v/>
      </c>
      <c r="N953" s="37">
        <f>N926+N935+N944</f>
        <v/>
      </c>
      <c r="O953" s="37">
        <f>O926+O935+O944</f>
        <v/>
      </c>
      <c r="P953" s="37">
        <f>P926+P935+P944</f>
        <v/>
      </c>
      <c r="Q953" s="37">
        <f>Q926+Q935+Q944</f>
        <v/>
      </c>
      <c r="R953" s="37">
        <f>R926+R935+R944</f>
        <v/>
      </c>
      <c r="S953" s="37">
        <f>S926+S935+S944</f>
        <v/>
      </c>
      <c r="T953" s="37">
        <f>T926+T935+T944</f>
        <v/>
      </c>
      <c r="U953" s="37">
        <f>U926+U935+U944</f>
        <v/>
      </c>
      <c r="V953" s="37">
        <f>V926+V935+V944</f>
        <v/>
      </c>
      <c r="W953" s="37">
        <f>W926+W935+W944</f>
        <v/>
      </c>
      <c r="X953" s="37">
        <f>X926+X935+X944</f>
        <v/>
      </c>
      <c r="Y953" s="37">
        <f>Y926+Y935+Y944</f>
        <v/>
      </c>
      <c r="Z953" s="37">
        <f>Z926+Z935+Z944</f>
        <v/>
      </c>
      <c r="AA953" s="37">
        <f>AA926+AA935+AA944</f>
        <v/>
      </c>
      <c r="AB953" s="37">
        <f>AB926+AB935+AB944</f>
        <v/>
      </c>
      <c r="AC953" s="37">
        <f>AC926+AC935+AC944</f>
        <v/>
      </c>
      <c r="AD953" s="40">
        <f>NEWPOLICY(AD926,AD935,AD944)</f>
        <v/>
      </c>
      <c r="AF953" s="11">
        <f>LOWER(Settings!$C$4)&amp;".mit."&amp;$A953&amp;IF($C953="","","."&amp;$C953&amp;"."&amp;$B953)&amp;IF(INDEX(Variables!$D$5:$D$205,MATCH($A953,Variables!$A$5:$A$205,0))="","","."&amp;INDEX(Variables!$D$5:$D$205,MATCH($A953,Variables!$A$5:$A$205,0)))&amp;"."&amp;AF$5</f>
        <v/>
      </c>
      <c r="AG953" s="38">
        <f>AG926+AG935+AG944</f>
        <v/>
      </c>
      <c r="AH953" s="37">
        <f>AH926+AH935+AH944</f>
        <v/>
      </c>
      <c r="AI953" s="37">
        <f>AI926+AI935+AI944</f>
        <v/>
      </c>
      <c r="AJ953" s="37">
        <f>AJ926+AJ935+AJ944</f>
        <v/>
      </c>
      <c r="AK953" s="37">
        <f>AK926+AK935+AK944</f>
        <v/>
      </c>
      <c r="AL953" s="37">
        <f>AL926+AL935+AL944</f>
        <v/>
      </c>
      <c r="AM953" s="37">
        <f>AM926+AM935+AM944</f>
        <v/>
      </c>
      <c r="AN953" s="37">
        <f>AN926+AN935+AN944</f>
        <v/>
      </c>
      <c r="AO953" s="37">
        <f>AO926+AO935+AO944</f>
        <v/>
      </c>
      <c r="AP953" s="37">
        <f>AP926+AP935+AP944</f>
        <v/>
      </c>
      <c r="AQ953" s="37">
        <f>AQ926+AQ935+AQ944</f>
        <v/>
      </c>
      <c r="AR953" s="37">
        <f>AR926+AR935+AR944</f>
        <v/>
      </c>
      <c r="AS953" s="37">
        <f>AS926+AS935+AS944</f>
        <v/>
      </c>
      <c r="AT953" s="37">
        <f>AT926+AT935+AT944</f>
        <v/>
      </c>
      <c r="AU953" s="37">
        <f>AU926+AU935+AU944</f>
        <v/>
      </c>
      <c r="AV953" s="37">
        <f>AV926+AV935+AV944</f>
        <v/>
      </c>
      <c r="AW953" s="37">
        <f>AW926+AW935+AW944</f>
        <v/>
      </c>
      <c r="AX953" s="37">
        <f>AX926+AX935+AX944</f>
        <v/>
      </c>
      <c r="AY953" s="40">
        <f>NEWPOLICY(AY926,AY935,AY944)</f>
        <v/>
      </c>
    </row>
    <row r="954" hidden="1" outlineLevel="2">
      <c r="A954" s="14" t="inlineStr">
        <is>
          <t>nce</t>
        </is>
      </c>
      <c r="B954" s="14" t="inlineStr">
        <is>
          <t>oop</t>
        </is>
      </c>
      <c r="C954" s="14" t="inlineStr">
        <is>
          <t>res</t>
        </is>
      </c>
      <c r="D954" s="36" t="n"/>
      <c r="E954" s="36" t="n"/>
      <c r="F954" s="36" t="n"/>
      <c r="G954" s="36" t="n"/>
      <c r="H954" s="14">
        <f>INDEX(Variables!$B$5:$B$205,MATCH($A954,Variables!$A$5:$A$205,0))&amp;IF($C954="",""," | "&amp;INDEX(Mapping!$B$5:$B$26,MATCH($C954,Mapping!$A$5:$A$26,0))&amp;" | "&amp;INDEX(Mapping!$B$30:$B$46,MATCH($B954,Mapping!$A$30:$A$46,0)))</f>
        <v/>
      </c>
      <c r="I954" s="14">
        <f>INDEX(Variables!$C$5:$C$205,MATCH($A954,Variables!$A$5:$A$205,0))</f>
        <v/>
      </c>
      <c r="J954" s="14">
        <f>INDEX(Variables!$E$5:$E$205,MATCH($A954,Variables!$A$5:$A$205,0))</f>
        <v/>
      </c>
      <c r="K954" s="11">
        <f>LOWER(Settings!$C$4)&amp;".mit."&amp;$A954&amp;IF($C954="","","."&amp;$C954&amp;"."&amp;$B954)&amp;IF(INDEX(Variables!$D$5:$D$205,MATCH($A954,Variables!$A$5:$A$205,0))="","","."&amp;INDEX(Variables!$D$5:$D$205,MATCH($A954,Variables!$A$5:$A$205,0)))&amp;"."&amp;K$5</f>
        <v/>
      </c>
      <c r="L954" s="38">
        <f>L927+L936+L945</f>
        <v/>
      </c>
      <c r="M954" s="37">
        <f>M927+M936+M945</f>
        <v/>
      </c>
      <c r="N954" s="37">
        <f>N927+N936+N945</f>
        <v/>
      </c>
      <c r="O954" s="37">
        <f>O927+O936+O945</f>
        <v/>
      </c>
      <c r="P954" s="37">
        <f>P927+P936+P945</f>
        <v/>
      </c>
      <c r="Q954" s="37">
        <f>Q927+Q936+Q945</f>
        <v/>
      </c>
      <c r="R954" s="37">
        <f>R927+R936+R945</f>
        <v/>
      </c>
      <c r="S954" s="37">
        <f>S927+S936+S945</f>
        <v/>
      </c>
      <c r="T954" s="37">
        <f>T927+T936+T945</f>
        <v/>
      </c>
      <c r="U954" s="37">
        <f>U927+U936+U945</f>
        <v/>
      </c>
      <c r="V954" s="37">
        <f>V927+V936+V945</f>
        <v/>
      </c>
      <c r="W954" s="37">
        <f>W927+W936+W945</f>
        <v/>
      </c>
      <c r="X954" s="37">
        <f>X927+X936+X945</f>
        <v/>
      </c>
      <c r="Y954" s="37">
        <f>Y927+Y936+Y945</f>
        <v/>
      </c>
      <c r="Z954" s="37">
        <f>Z927+Z936+Z945</f>
        <v/>
      </c>
      <c r="AA954" s="37">
        <f>AA927+AA936+AA945</f>
        <v/>
      </c>
      <c r="AB954" s="37">
        <f>AB927+AB936+AB945</f>
        <v/>
      </c>
      <c r="AC954" s="37">
        <f>AC927+AC936+AC945</f>
        <v/>
      </c>
      <c r="AD954" s="40">
        <f>NEWPOLICY(AD927,AD936,AD945)</f>
        <v/>
      </c>
      <c r="AF954" s="11">
        <f>LOWER(Settings!$C$4)&amp;".mit."&amp;$A954&amp;IF($C954="","","."&amp;$C954&amp;"."&amp;$B954)&amp;IF(INDEX(Variables!$D$5:$D$205,MATCH($A954,Variables!$A$5:$A$205,0))="","","."&amp;INDEX(Variables!$D$5:$D$205,MATCH($A954,Variables!$A$5:$A$205,0)))&amp;"."&amp;AF$5</f>
        <v/>
      </c>
      <c r="AG954" s="38">
        <f>AG927+AG936+AG945</f>
        <v/>
      </c>
      <c r="AH954" s="37">
        <f>AH927+AH936+AH945</f>
        <v/>
      </c>
      <c r="AI954" s="37">
        <f>AI927+AI936+AI945</f>
        <v/>
      </c>
      <c r="AJ954" s="37">
        <f>AJ927+AJ936+AJ945</f>
        <v/>
      </c>
      <c r="AK954" s="37">
        <f>AK927+AK936+AK945</f>
        <v/>
      </c>
      <c r="AL954" s="37">
        <f>AL927+AL936+AL945</f>
        <v/>
      </c>
      <c r="AM954" s="37">
        <f>AM927+AM936+AM945</f>
        <v/>
      </c>
      <c r="AN954" s="37">
        <f>AN927+AN936+AN945</f>
        <v/>
      </c>
      <c r="AO954" s="37">
        <f>AO927+AO936+AO945</f>
        <v/>
      </c>
      <c r="AP954" s="37">
        <f>AP927+AP936+AP945</f>
        <v/>
      </c>
      <c r="AQ954" s="37">
        <f>AQ927+AQ936+AQ945</f>
        <v/>
      </c>
      <c r="AR954" s="37">
        <f>AR927+AR936+AR945</f>
        <v/>
      </c>
      <c r="AS954" s="37">
        <f>AS927+AS936+AS945</f>
        <v/>
      </c>
      <c r="AT954" s="37">
        <f>AT927+AT936+AT945</f>
        <v/>
      </c>
      <c r="AU954" s="37">
        <f>AU927+AU936+AU945</f>
        <v/>
      </c>
      <c r="AV954" s="37">
        <f>AV927+AV936+AV945</f>
        <v/>
      </c>
      <c r="AW954" s="37">
        <f>AW927+AW936+AW945</f>
        <v/>
      </c>
      <c r="AX954" s="37">
        <f>AX927+AX936+AX945</f>
        <v/>
      </c>
      <c r="AY954" s="40">
        <f>NEWPOLICY(AY927,AY936,AY945)</f>
        <v/>
      </c>
    </row>
    <row r="955" hidden="1" outlineLevel="2">
      <c r="A955" s="14" t="inlineStr">
        <is>
          <t>nce</t>
        </is>
      </c>
      <c r="B955" s="14" t="inlineStr">
        <is>
          <t>bio</t>
        </is>
      </c>
      <c r="C955" s="14" t="inlineStr">
        <is>
          <t>res</t>
        </is>
      </c>
      <c r="D955" s="36" t="n"/>
      <c r="E955" s="36" t="n"/>
      <c r="F955" s="36" t="n"/>
      <c r="G955" s="36" t="n"/>
      <c r="H955" s="14">
        <f>INDEX(Variables!$B$5:$B$205,MATCH($A955,Variables!$A$5:$A$205,0))&amp;IF($C955="",""," | "&amp;INDEX(Mapping!$B$5:$B$26,MATCH($C955,Mapping!$A$5:$A$26,0))&amp;" | "&amp;INDEX(Mapping!$B$30:$B$46,MATCH($B955,Mapping!$A$30:$A$46,0)))</f>
        <v/>
      </c>
      <c r="I955" s="14">
        <f>INDEX(Variables!$C$5:$C$205,MATCH($A955,Variables!$A$5:$A$205,0))</f>
        <v/>
      </c>
      <c r="J955" s="14">
        <f>INDEX(Variables!$E$5:$E$205,MATCH($A955,Variables!$A$5:$A$205,0))</f>
        <v/>
      </c>
      <c r="K955" s="11">
        <f>LOWER(Settings!$C$4)&amp;".mit."&amp;$A955&amp;IF($C955="","","."&amp;$C955&amp;"."&amp;$B955)&amp;IF(INDEX(Variables!$D$5:$D$205,MATCH($A955,Variables!$A$5:$A$205,0))="","","."&amp;INDEX(Variables!$D$5:$D$205,MATCH($A955,Variables!$A$5:$A$205,0)))&amp;"."&amp;K$5</f>
        <v/>
      </c>
      <c r="L955" s="38">
        <f>L928+L937+L946</f>
        <v/>
      </c>
      <c r="M955" s="37">
        <f>M928+M937+M946</f>
        <v/>
      </c>
      <c r="N955" s="37">
        <f>N928+N937+N946</f>
        <v/>
      </c>
      <c r="O955" s="37">
        <f>O928+O937+O946</f>
        <v/>
      </c>
      <c r="P955" s="37">
        <f>P928+P937+P946</f>
        <v/>
      </c>
      <c r="Q955" s="37">
        <f>Q928+Q937+Q946</f>
        <v/>
      </c>
      <c r="R955" s="37">
        <f>R928+R937+R946</f>
        <v/>
      </c>
      <c r="S955" s="37">
        <f>S928+S937+S946</f>
        <v/>
      </c>
      <c r="T955" s="37">
        <f>T928+T937+T946</f>
        <v/>
      </c>
      <c r="U955" s="37">
        <f>U928+U937+U946</f>
        <v/>
      </c>
      <c r="V955" s="37">
        <f>V928+V937+V946</f>
        <v/>
      </c>
      <c r="W955" s="37">
        <f>W928+W937+W946</f>
        <v/>
      </c>
      <c r="X955" s="37">
        <f>X928+X937+X946</f>
        <v/>
      </c>
      <c r="Y955" s="37">
        <f>Y928+Y937+Y946</f>
        <v/>
      </c>
      <c r="Z955" s="37">
        <f>Z928+Z937+Z946</f>
        <v/>
      </c>
      <c r="AA955" s="37">
        <f>AA928+AA937+AA946</f>
        <v/>
      </c>
      <c r="AB955" s="37">
        <f>AB928+AB937+AB946</f>
        <v/>
      </c>
      <c r="AC955" s="37">
        <f>AC928+AC937+AC946</f>
        <v/>
      </c>
      <c r="AD955" s="40">
        <f>NEWPOLICY(AD928,AD937,AD946)</f>
        <v/>
      </c>
      <c r="AF955" s="11">
        <f>LOWER(Settings!$C$4)&amp;".mit."&amp;$A955&amp;IF($C955="","","."&amp;$C955&amp;"."&amp;$B955)&amp;IF(INDEX(Variables!$D$5:$D$205,MATCH($A955,Variables!$A$5:$A$205,0))="","","."&amp;INDEX(Variables!$D$5:$D$205,MATCH($A955,Variables!$A$5:$A$205,0)))&amp;"."&amp;AF$5</f>
        <v/>
      </c>
      <c r="AG955" s="38">
        <f>AG928+AG937+AG946</f>
        <v/>
      </c>
      <c r="AH955" s="37">
        <f>AH928+AH937+AH946</f>
        <v/>
      </c>
      <c r="AI955" s="37">
        <f>AI928+AI937+AI946</f>
        <v/>
      </c>
      <c r="AJ955" s="37">
        <f>AJ928+AJ937+AJ946</f>
        <v/>
      </c>
      <c r="AK955" s="37">
        <f>AK928+AK937+AK946</f>
        <v/>
      </c>
      <c r="AL955" s="37">
        <f>AL928+AL937+AL946</f>
        <v/>
      </c>
      <c r="AM955" s="37">
        <f>AM928+AM937+AM946</f>
        <v/>
      </c>
      <c r="AN955" s="37">
        <f>AN928+AN937+AN946</f>
        <v/>
      </c>
      <c r="AO955" s="37">
        <f>AO928+AO937+AO946</f>
        <v/>
      </c>
      <c r="AP955" s="37">
        <f>AP928+AP937+AP946</f>
        <v/>
      </c>
      <c r="AQ955" s="37">
        <f>AQ928+AQ937+AQ946</f>
        <v/>
      </c>
      <c r="AR955" s="37">
        <f>AR928+AR937+AR946</f>
        <v/>
      </c>
      <c r="AS955" s="37">
        <f>AS928+AS937+AS946</f>
        <v/>
      </c>
      <c r="AT955" s="37">
        <f>AT928+AT937+AT946</f>
        <v/>
      </c>
      <c r="AU955" s="37">
        <f>AU928+AU937+AU946</f>
        <v/>
      </c>
      <c r="AV955" s="37">
        <f>AV928+AV937+AV946</f>
        <v/>
      </c>
      <c r="AW955" s="37">
        <f>AW928+AW937+AW946</f>
        <v/>
      </c>
      <c r="AX955" s="37">
        <f>AX928+AX937+AX946</f>
        <v/>
      </c>
      <c r="AY955" s="40">
        <f>NEWPOLICY(AY928,AY937,AY946)</f>
        <v/>
      </c>
    </row>
    <row r="956" hidden="1" outlineLevel="2"/>
    <row r="957" hidden="1" outlineLevel="2">
      <c r="A957" s="14" t="inlineStr">
        <is>
          <t>atp</t>
        </is>
      </c>
      <c r="B957" s="14" t="inlineStr">
        <is>
          <t>coa</t>
        </is>
      </c>
      <c r="C957" s="14" t="inlineStr">
        <is>
          <t>res</t>
        </is>
      </c>
      <c r="D957" s="37">
        <f>INDEX(Inputs!$R$5:$R$132,MATCH($B957&amp;"|"&amp;$C957,Inputs!$A$5:$A$132,0))</f>
        <v/>
      </c>
      <c r="E957" s="37">
        <f>INDEX(Inputs!$S$5:$S$132,MATCH($B957&amp;"|"&amp;$C957,Inputs!$A$5:$A$132,0))</f>
        <v/>
      </c>
      <c r="F957" s="36" t="n"/>
      <c r="G957" s="36" t="n"/>
      <c r="H957" s="14">
        <f>INDEX(Variables!$B$5:$B$205,MATCH($A957,Variables!$A$5:$A$205,0))&amp;IF($C957="",""," | "&amp;INDEX(Mapping!$B$5:$B$26,MATCH($C957,Mapping!$A$5:$A$26,0))&amp;" | "&amp;INDEX(Mapping!$B$30:$B$46,MATCH($B957,Mapping!$A$30:$A$46,0)))</f>
        <v/>
      </c>
      <c r="I957" s="14">
        <f>INDEX(Variables!$C$5:$C$205,MATCH($A957,Variables!$A$5:$A$205,0))</f>
        <v/>
      </c>
      <c r="J957" s="14">
        <f>INDEX(Variables!$E$5:$E$205,MATCH($A957,Variables!$A$5:$A$205,0))</f>
        <v/>
      </c>
      <c r="K957" s="11">
        <f>LOWER(Settings!$C$4)&amp;".mit."&amp;$A957&amp;IF($C957="","","."&amp;$C957&amp;"."&amp;$B957)&amp;IF(INDEX(Variables!$D$5:$D$205,MATCH($A957,Variables!$A$5:$A$205,0))="","","."&amp;INDEX(Variables!$D$5:$D$205,MATCH($A957,Variables!$A$5:$A$205,0)))&amp;"."&amp;K$5</f>
        <v/>
      </c>
      <c r="L957" s="38">
        <f>MAX(INDEX(L$292:L$303,$D957)+L948*(1+$E957),0.01)</f>
        <v/>
      </c>
      <c r="M957" s="37">
        <f>MAX(INDEX(M$292:M$303,$D957)+M948*(1+$E957),0.01)</f>
        <v/>
      </c>
      <c r="N957" s="37">
        <f>MAX(INDEX(N$292:N$303,$D957)+N948*(1+$E957),0.01)</f>
        <v/>
      </c>
      <c r="O957" s="37">
        <f>MAX(INDEX(O$292:O$303,$D957)+O948*(1+$E957),0.01)</f>
        <v/>
      </c>
      <c r="P957" s="37">
        <f>MAX(INDEX(P$292:P$303,$D957)+P948*(1+$E957),0.01)</f>
        <v/>
      </c>
      <c r="Q957" s="37">
        <f>MAX(INDEX(Q$292:Q$303,$D957)+Q948*(1+$E957),0.01)</f>
        <v/>
      </c>
      <c r="R957" s="37">
        <f>MAX(INDEX(R$292:R$303,$D957)+R948*(1+$E957),0.01)</f>
        <v/>
      </c>
      <c r="S957" s="37">
        <f>MAX(INDEX(S$292:S$303,$D957)+S948*(1+$E957),0.01)</f>
        <v/>
      </c>
      <c r="T957" s="37">
        <f>MAX(INDEX(T$292:T$303,$D957)+T948*(1+$E957),0.01)</f>
        <v/>
      </c>
      <c r="U957" s="37">
        <f>MAX(INDEX(U$292:U$303,$D957)+U948*(1+$E957),0.01)</f>
        <v/>
      </c>
      <c r="V957" s="37">
        <f>MAX(INDEX(V$292:V$303,$D957)+V948*(1+$E957),0.01)</f>
        <v/>
      </c>
      <c r="W957" s="37">
        <f>MAX(INDEX(W$292:W$303,$D957)+W948*(1+$E957),0.01)</f>
        <v/>
      </c>
      <c r="X957" s="37">
        <f>MAX(INDEX(X$292:X$303,$D957)+X948*(1+$E957),0.01)</f>
        <v/>
      </c>
      <c r="Y957" s="37">
        <f>MAX(INDEX(Y$292:Y$303,$D957)+Y948*(1+$E957),0.01)</f>
        <v/>
      </c>
      <c r="Z957" s="37">
        <f>MAX(INDEX(Z$292:Z$303,$D957)+Z948*(1+$E957),0.01)</f>
        <v/>
      </c>
      <c r="AA957" s="37">
        <f>MAX(INDEX(AA$292:AA$303,$D957)+AA948*(1+$E957),0.01)</f>
        <v/>
      </c>
      <c r="AB957" s="37">
        <f>MAX(INDEX(AB$292:AB$303,$D957)+AB948*(1+$E957),0.01)</f>
        <v/>
      </c>
      <c r="AC957" s="37">
        <f>MAX(INDEX(AC$292:AC$303,$D957)+AC948*(1+$E957),0.01)</f>
        <v/>
      </c>
      <c r="AD957" s="40">
        <f>POSTTAX(INDEX(AD$292:AD$303,$D957),AD948,$E957)</f>
        <v/>
      </c>
      <c r="AF957" s="11">
        <f>LOWER(Settings!$C$4)&amp;".mit."&amp;$A957&amp;IF($C957="","","."&amp;$C957&amp;"."&amp;$B957)&amp;IF(INDEX(Variables!$D$5:$D$205,MATCH($A957,Variables!$A$5:$A$205,0))="","","."&amp;INDEX(Variables!$D$5:$D$205,MATCH($A957,Variables!$A$5:$A$205,0)))&amp;"."&amp;AF$5</f>
        <v/>
      </c>
      <c r="AG957" s="38">
        <f>MAX(INDEX(AG$292:AG$303,$D957)+AG948*(1+$E957),0.01)</f>
        <v/>
      </c>
      <c r="AH957" s="37">
        <f>MAX(INDEX(AH$292:AH$303,$D957)+AH948*(1+$E957),0.01)</f>
        <v/>
      </c>
      <c r="AI957" s="37">
        <f>MAX(INDEX(AI$292:AI$303,$D957)+AI948*(1+$E957),0.01)</f>
        <v/>
      </c>
      <c r="AJ957" s="37">
        <f>MAX(INDEX(AJ$292:AJ$303,$D957)+AJ948*(1+$E957),0.01)</f>
        <v/>
      </c>
      <c r="AK957" s="37">
        <f>MAX(INDEX(AK$292:AK$303,$D957)+AK948*(1+$E957),0.01)</f>
        <v/>
      </c>
      <c r="AL957" s="37">
        <f>MAX(INDEX(AL$292:AL$303,$D957)+AL948*(1+$E957),0.01)</f>
        <v/>
      </c>
      <c r="AM957" s="37">
        <f>MAX(INDEX(AM$292:AM$303,$D957)+AM948*(1+$E957),0.01)</f>
        <v/>
      </c>
      <c r="AN957" s="37">
        <f>MAX(INDEX(AN$292:AN$303,$D957)+AN948*(1+$E957),0.01)</f>
        <v/>
      </c>
      <c r="AO957" s="37">
        <f>MAX(INDEX(AO$292:AO$303,$D957)+AO948*(1+$E957),0.01)</f>
        <v/>
      </c>
      <c r="AP957" s="37">
        <f>MAX(INDEX(AP$292:AP$303,$D957)+AP948*(1+$E957),0.01)</f>
        <v/>
      </c>
      <c r="AQ957" s="37">
        <f>MAX(INDEX(AQ$292:AQ$303,$D957)+AQ948*(1+$E957),0.01)</f>
        <v/>
      </c>
      <c r="AR957" s="37">
        <f>MAX(INDEX(AR$292:AR$303,$D957)+AR948*(1+$E957),0.01)</f>
        <v/>
      </c>
      <c r="AS957" s="37">
        <f>MAX(INDEX(AS$292:AS$303,$D957)+AS948*(1+$E957),0.01)</f>
        <v/>
      </c>
      <c r="AT957" s="37">
        <f>MAX(INDEX(AT$292:AT$303,$D957)+AT948*(1+$E957),0.01)</f>
        <v/>
      </c>
      <c r="AU957" s="37">
        <f>MAX(INDEX(AU$292:AU$303,$D957)+AU948*(1+$E957),0.01)</f>
        <v/>
      </c>
      <c r="AV957" s="37">
        <f>MAX(INDEX(AV$292:AV$303,$D957)+AV948*(1+$E957),0.01)</f>
        <v/>
      </c>
      <c r="AW957" s="37">
        <f>MAX(INDEX(AW$292:AW$303,$D957)+AW948*(1+$E957),0.01)</f>
        <v/>
      </c>
      <c r="AX957" s="37">
        <f>MAX(INDEX(AX$292:AX$303,$D957)+AX948*(1+$E957),0.01)</f>
        <v/>
      </c>
      <c r="AY957" s="40">
        <f>POSTTAX(INDEX(AY$292:AY$303,$D957),AY948,$E957)</f>
        <v/>
      </c>
    </row>
    <row r="958" hidden="1" outlineLevel="2">
      <c r="A958" s="14" t="inlineStr">
        <is>
          <t>atp</t>
        </is>
      </c>
      <c r="B958" s="14" t="inlineStr">
        <is>
          <t>nga</t>
        </is>
      </c>
      <c r="C958" s="14" t="inlineStr">
        <is>
          <t>res</t>
        </is>
      </c>
      <c r="D958" s="37">
        <f>INDEX(Inputs!$R$5:$R$132,MATCH($B958&amp;"|"&amp;$C958,Inputs!$A$5:$A$132,0))</f>
        <v/>
      </c>
      <c r="E958" s="37">
        <f>INDEX(Inputs!$S$5:$S$132,MATCH($B958&amp;"|"&amp;$C958,Inputs!$A$5:$A$132,0))</f>
        <v/>
      </c>
      <c r="F958" s="36" t="n"/>
      <c r="G958" s="36" t="n"/>
      <c r="H958" s="14">
        <f>INDEX(Variables!$B$5:$B$205,MATCH($A958,Variables!$A$5:$A$205,0))&amp;IF($C958="",""," | "&amp;INDEX(Mapping!$B$5:$B$26,MATCH($C958,Mapping!$A$5:$A$26,0))&amp;" | "&amp;INDEX(Mapping!$B$30:$B$46,MATCH($B958,Mapping!$A$30:$A$46,0)))</f>
        <v/>
      </c>
      <c r="I958" s="14">
        <f>INDEX(Variables!$C$5:$C$205,MATCH($A958,Variables!$A$5:$A$205,0))</f>
        <v/>
      </c>
      <c r="J958" s="14">
        <f>INDEX(Variables!$E$5:$E$205,MATCH($A958,Variables!$A$5:$A$205,0))</f>
        <v/>
      </c>
      <c r="K958" s="11">
        <f>LOWER(Settings!$C$4)&amp;".mit."&amp;$A958&amp;IF($C958="","","."&amp;$C958&amp;"."&amp;$B958)&amp;IF(INDEX(Variables!$D$5:$D$205,MATCH($A958,Variables!$A$5:$A$205,0))="","","."&amp;INDEX(Variables!$D$5:$D$205,MATCH($A958,Variables!$A$5:$A$205,0)))&amp;"."&amp;K$5</f>
        <v/>
      </c>
      <c r="L958" s="38">
        <f>MAX(INDEX(L$292:L$303,$D958)+L949*(1+$E958),0.01)</f>
        <v/>
      </c>
      <c r="M958" s="37">
        <f>MAX(INDEX(M$292:M$303,$D958)+M949*(1+$E958),0.01)</f>
        <v/>
      </c>
      <c r="N958" s="37">
        <f>MAX(INDEX(N$292:N$303,$D958)+N949*(1+$E958),0.01)</f>
        <v/>
      </c>
      <c r="O958" s="37">
        <f>MAX(INDEX(O$292:O$303,$D958)+O949*(1+$E958),0.01)</f>
        <v/>
      </c>
      <c r="P958" s="37">
        <f>MAX(INDEX(P$292:P$303,$D958)+P949*(1+$E958),0.01)</f>
        <v/>
      </c>
      <c r="Q958" s="37">
        <f>MAX(INDEX(Q$292:Q$303,$D958)+Q949*(1+$E958),0.01)</f>
        <v/>
      </c>
      <c r="R958" s="37">
        <f>MAX(INDEX(R$292:R$303,$D958)+R949*(1+$E958),0.01)</f>
        <v/>
      </c>
      <c r="S958" s="37">
        <f>MAX(INDEX(S$292:S$303,$D958)+S949*(1+$E958),0.01)</f>
        <v/>
      </c>
      <c r="T958" s="37">
        <f>MAX(INDEX(T$292:T$303,$D958)+T949*(1+$E958),0.01)</f>
        <v/>
      </c>
      <c r="U958" s="37">
        <f>MAX(INDEX(U$292:U$303,$D958)+U949*(1+$E958),0.01)</f>
        <v/>
      </c>
      <c r="V958" s="37">
        <f>MAX(INDEX(V$292:V$303,$D958)+V949*(1+$E958),0.01)</f>
        <v/>
      </c>
      <c r="W958" s="37">
        <f>MAX(INDEX(W$292:W$303,$D958)+W949*(1+$E958),0.01)</f>
        <v/>
      </c>
      <c r="X958" s="37">
        <f>MAX(INDEX(X$292:X$303,$D958)+X949*(1+$E958),0.01)</f>
        <v/>
      </c>
      <c r="Y958" s="37">
        <f>MAX(INDEX(Y$292:Y$303,$D958)+Y949*(1+$E958),0.01)</f>
        <v/>
      </c>
      <c r="Z958" s="37">
        <f>MAX(INDEX(Z$292:Z$303,$D958)+Z949*(1+$E958),0.01)</f>
        <v/>
      </c>
      <c r="AA958" s="37">
        <f>MAX(INDEX(AA$292:AA$303,$D958)+AA949*(1+$E958),0.01)</f>
        <v/>
      </c>
      <c r="AB958" s="37">
        <f>MAX(INDEX(AB$292:AB$303,$D958)+AB949*(1+$E958),0.01)</f>
        <v/>
      </c>
      <c r="AC958" s="37">
        <f>MAX(INDEX(AC$292:AC$303,$D958)+AC949*(1+$E958),0.01)</f>
        <v/>
      </c>
      <c r="AD958" s="40">
        <f>POSTTAX(INDEX(AD$292:AD$303,$D958),AD949,$E958)</f>
        <v/>
      </c>
      <c r="AF958" s="11">
        <f>LOWER(Settings!$C$4)&amp;".mit."&amp;$A958&amp;IF($C958="","","."&amp;$C958&amp;"."&amp;$B958)&amp;IF(INDEX(Variables!$D$5:$D$205,MATCH($A958,Variables!$A$5:$A$205,0))="","","."&amp;INDEX(Variables!$D$5:$D$205,MATCH($A958,Variables!$A$5:$A$205,0)))&amp;"."&amp;AF$5</f>
        <v/>
      </c>
      <c r="AG958" s="38">
        <f>MAX(INDEX(AG$292:AG$303,$D958)+AG949*(1+$E958),0.01)</f>
        <v/>
      </c>
      <c r="AH958" s="37">
        <f>MAX(INDEX(AH$292:AH$303,$D958)+AH949*(1+$E958),0.01)</f>
        <v/>
      </c>
      <c r="AI958" s="37">
        <f>MAX(INDEX(AI$292:AI$303,$D958)+AI949*(1+$E958),0.01)</f>
        <v/>
      </c>
      <c r="AJ958" s="37">
        <f>MAX(INDEX(AJ$292:AJ$303,$D958)+AJ949*(1+$E958),0.01)</f>
        <v/>
      </c>
      <c r="AK958" s="37">
        <f>MAX(INDEX(AK$292:AK$303,$D958)+AK949*(1+$E958),0.01)</f>
        <v/>
      </c>
      <c r="AL958" s="37">
        <f>MAX(INDEX(AL$292:AL$303,$D958)+AL949*(1+$E958),0.01)</f>
        <v/>
      </c>
      <c r="AM958" s="37">
        <f>MAX(INDEX(AM$292:AM$303,$D958)+AM949*(1+$E958),0.01)</f>
        <v/>
      </c>
      <c r="AN958" s="37">
        <f>MAX(INDEX(AN$292:AN$303,$D958)+AN949*(1+$E958),0.01)</f>
        <v/>
      </c>
      <c r="AO958" s="37">
        <f>MAX(INDEX(AO$292:AO$303,$D958)+AO949*(1+$E958),0.01)</f>
        <v/>
      </c>
      <c r="AP958" s="37">
        <f>MAX(INDEX(AP$292:AP$303,$D958)+AP949*(1+$E958),0.01)</f>
        <v/>
      </c>
      <c r="AQ958" s="37">
        <f>MAX(INDEX(AQ$292:AQ$303,$D958)+AQ949*(1+$E958),0.01)</f>
        <v/>
      </c>
      <c r="AR958" s="37">
        <f>MAX(INDEX(AR$292:AR$303,$D958)+AR949*(1+$E958),0.01)</f>
        <v/>
      </c>
      <c r="AS958" s="37">
        <f>MAX(INDEX(AS$292:AS$303,$D958)+AS949*(1+$E958),0.01)</f>
        <v/>
      </c>
      <c r="AT958" s="37">
        <f>MAX(INDEX(AT$292:AT$303,$D958)+AT949*(1+$E958),0.01)</f>
        <v/>
      </c>
      <c r="AU958" s="37">
        <f>MAX(INDEX(AU$292:AU$303,$D958)+AU949*(1+$E958),0.01)</f>
        <v/>
      </c>
      <c r="AV958" s="37">
        <f>MAX(INDEX(AV$292:AV$303,$D958)+AV949*(1+$E958),0.01)</f>
        <v/>
      </c>
      <c r="AW958" s="37">
        <f>MAX(INDEX(AW$292:AW$303,$D958)+AW949*(1+$E958),0.01)</f>
        <v/>
      </c>
      <c r="AX958" s="37">
        <f>MAX(INDEX(AX$292:AX$303,$D958)+AX949*(1+$E958),0.01)</f>
        <v/>
      </c>
      <c r="AY958" s="40">
        <f>POSTTAX(INDEX(AY$292:AY$303,$D958),AY949,$E958)</f>
        <v/>
      </c>
    </row>
    <row r="959" hidden="1" outlineLevel="2">
      <c r="A959" s="14" t="inlineStr">
        <is>
          <t>atp</t>
        </is>
      </c>
      <c r="B959" s="14" t="inlineStr">
        <is>
          <t>gso</t>
        </is>
      </c>
      <c r="C959" s="14" t="inlineStr">
        <is>
          <t>res</t>
        </is>
      </c>
      <c r="D959" s="37">
        <f>INDEX(Inputs!$R$5:$R$132,MATCH($B959&amp;"|"&amp;$C959,Inputs!$A$5:$A$132,0))</f>
        <v/>
      </c>
      <c r="E959" s="37">
        <f>INDEX(Inputs!$S$5:$S$132,MATCH($B959&amp;"|"&amp;$C959,Inputs!$A$5:$A$132,0))</f>
        <v/>
      </c>
      <c r="F959" s="36" t="n"/>
      <c r="G959" s="36" t="n"/>
      <c r="H959" s="14">
        <f>INDEX(Variables!$B$5:$B$205,MATCH($A959,Variables!$A$5:$A$205,0))&amp;IF($C959="",""," | "&amp;INDEX(Mapping!$B$5:$B$26,MATCH($C959,Mapping!$A$5:$A$26,0))&amp;" | "&amp;INDEX(Mapping!$B$30:$B$46,MATCH($B959,Mapping!$A$30:$A$46,0)))</f>
        <v/>
      </c>
      <c r="I959" s="14">
        <f>INDEX(Variables!$C$5:$C$205,MATCH($A959,Variables!$A$5:$A$205,0))</f>
        <v/>
      </c>
      <c r="J959" s="14">
        <f>INDEX(Variables!$E$5:$E$205,MATCH($A959,Variables!$A$5:$A$205,0))</f>
        <v/>
      </c>
      <c r="K959" s="11">
        <f>LOWER(Settings!$C$4)&amp;".mit."&amp;$A959&amp;IF($C959="","","."&amp;$C959&amp;"."&amp;$B959)&amp;IF(INDEX(Variables!$D$5:$D$205,MATCH($A959,Variables!$A$5:$A$205,0))="","","."&amp;INDEX(Variables!$D$5:$D$205,MATCH($A959,Variables!$A$5:$A$205,0)))&amp;"."&amp;K$5</f>
        <v/>
      </c>
      <c r="L959" s="38">
        <f>MAX(INDEX(L$292:L$303,$D959)+L950*(1+$E959),0.01)</f>
        <v/>
      </c>
      <c r="M959" s="37">
        <f>MAX(INDEX(M$292:M$303,$D959)+M950*(1+$E959),0.01)</f>
        <v/>
      </c>
      <c r="N959" s="37">
        <f>MAX(INDEX(N$292:N$303,$D959)+N950*(1+$E959),0.01)</f>
        <v/>
      </c>
      <c r="O959" s="37">
        <f>MAX(INDEX(O$292:O$303,$D959)+O950*(1+$E959),0.01)</f>
        <v/>
      </c>
      <c r="P959" s="37">
        <f>MAX(INDEX(P$292:P$303,$D959)+P950*(1+$E959),0.01)</f>
        <v/>
      </c>
      <c r="Q959" s="37">
        <f>MAX(INDEX(Q$292:Q$303,$D959)+Q950*(1+$E959),0.01)</f>
        <v/>
      </c>
      <c r="R959" s="37">
        <f>MAX(INDEX(R$292:R$303,$D959)+R950*(1+$E959),0.01)</f>
        <v/>
      </c>
      <c r="S959" s="37">
        <f>MAX(INDEX(S$292:S$303,$D959)+S950*(1+$E959),0.01)</f>
        <v/>
      </c>
      <c r="T959" s="37">
        <f>MAX(INDEX(T$292:T$303,$D959)+T950*(1+$E959),0.01)</f>
        <v/>
      </c>
      <c r="U959" s="37">
        <f>MAX(INDEX(U$292:U$303,$D959)+U950*(1+$E959),0.01)</f>
        <v/>
      </c>
      <c r="V959" s="37">
        <f>MAX(INDEX(V$292:V$303,$D959)+V950*(1+$E959),0.01)</f>
        <v/>
      </c>
      <c r="W959" s="37">
        <f>MAX(INDEX(W$292:W$303,$D959)+W950*(1+$E959),0.01)</f>
        <v/>
      </c>
      <c r="X959" s="37">
        <f>MAX(INDEX(X$292:X$303,$D959)+X950*(1+$E959),0.01)</f>
        <v/>
      </c>
      <c r="Y959" s="37">
        <f>MAX(INDEX(Y$292:Y$303,$D959)+Y950*(1+$E959),0.01)</f>
        <v/>
      </c>
      <c r="Z959" s="37">
        <f>MAX(INDEX(Z$292:Z$303,$D959)+Z950*(1+$E959),0.01)</f>
        <v/>
      </c>
      <c r="AA959" s="37">
        <f>MAX(INDEX(AA$292:AA$303,$D959)+AA950*(1+$E959),0.01)</f>
        <v/>
      </c>
      <c r="AB959" s="37">
        <f>MAX(INDEX(AB$292:AB$303,$D959)+AB950*(1+$E959),0.01)</f>
        <v/>
      </c>
      <c r="AC959" s="37">
        <f>MAX(INDEX(AC$292:AC$303,$D959)+AC950*(1+$E959),0.01)</f>
        <v/>
      </c>
      <c r="AD959" s="40">
        <f>POSTTAX(INDEX(AD$292:AD$303,$D959),AD950,$E959)</f>
        <v/>
      </c>
      <c r="AF959" s="11">
        <f>LOWER(Settings!$C$4)&amp;".mit."&amp;$A959&amp;IF($C959="","","."&amp;$C959&amp;"."&amp;$B959)&amp;IF(INDEX(Variables!$D$5:$D$205,MATCH($A959,Variables!$A$5:$A$205,0))="","","."&amp;INDEX(Variables!$D$5:$D$205,MATCH($A959,Variables!$A$5:$A$205,0)))&amp;"."&amp;AF$5</f>
        <v/>
      </c>
      <c r="AG959" s="38">
        <f>MAX(INDEX(AG$292:AG$303,$D959)+AG950*(1+$E959),0.01)</f>
        <v/>
      </c>
      <c r="AH959" s="37">
        <f>MAX(INDEX(AH$292:AH$303,$D959)+AH950*(1+$E959),0.01)</f>
        <v/>
      </c>
      <c r="AI959" s="37">
        <f>MAX(INDEX(AI$292:AI$303,$D959)+AI950*(1+$E959),0.01)</f>
        <v/>
      </c>
      <c r="AJ959" s="37">
        <f>MAX(INDEX(AJ$292:AJ$303,$D959)+AJ950*(1+$E959),0.01)</f>
        <v/>
      </c>
      <c r="AK959" s="37">
        <f>MAX(INDEX(AK$292:AK$303,$D959)+AK950*(1+$E959),0.01)</f>
        <v/>
      </c>
      <c r="AL959" s="37">
        <f>MAX(INDEX(AL$292:AL$303,$D959)+AL950*(1+$E959),0.01)</f>
        <v/>
      </c>
      <c r="AM959" s="37">
        <f>MAX(INDEX(AM$292:AM$303,$D959)+AM950*(1+$E959),0.01)</f>
        <v/>
      </c>
      <c r="AN959" s="37">
        <f>MAX(INDEX(AN$292:AN$303,$D959)+AN950*(1+$E959),0.01)</f>
        <v/>
      </c>
      <c r="AO959" s="37">
        <f>MAX(INDEX(AO$292:AO$303,$D959)+AO950*(1+$E959),0.01)</f>
        <v/>
      </c>
      <c r="AP959" s="37">
        <f>MAX(INDEX(AP$292:AP$303,$D959)+AP950*(1+$E959),0.01)</f>
        <v/>
      </c>
      <c r="AQ959" s="37">
        <f>MAX(INDEX(AQ$292:AQ$303,$D959)+AQ950*(1+$E959),0.01)</f>
        <v/>
      </c>
      <c r="AR959" s="37">
        <f>MAX(INDEX(AR$292:AR$303,$D959)+AR950*(1+$E959),0.01)</f>
        <v/>
      </c>
      <c r="AS959" s="37">
        <f>MAX(INDEX(AS$292:AS$303,$D959)+AS950*(1+$E959),0.01)</f>
        <v/>
      </c>
      <c r="AT959" s="37">
        <f>MAX(INDEX(AT$292:AT$303,$D959)+AT950*(1+$E959),0.01)</f>
        <v/>
      </c>
      <c r="AU959" s="37">
        <f>MAX(INDEX(AU$292:AU$303,$D959)+AU950*(1+$E959),0.01)</f>
        <v/>
      </c>
      <c r="AV959" s="37">
        <f>MAX(INDEX(AV$292:AV$303,$D959)+AV950*(1+$E959),0.01)</f>
        <v/>
      </c>
      <c r="AW959" s="37">
        <f>MAX(INDEX(AW$292:AW$303,$D959)+AW950*(1+$E959),0.01)</f>
        <v/>
      </c>
      <c r="AX959" s="37">
        <f>MAX(INDEX(AX$292:AX$303,$D959)+AX950*(1+$E959),0.01)</f>
        <v/>
      </c>
      <c r="AY959" s="40">
        <f>POSTTAX(INDEX(AY$292:AY$303,$D959),AY950,$E959)</f>
        <v/>
      </c>
    </row>
    <row r="960" hidden="1" outlineLevel="2">
      <c r="A960" s="14" t="inlineStr">
        <is>
          <t>atp</t>
        </is>
      </c>
      <c r="B960" s="14" t="inlineStr">
        <is>
          <t>die</t>
        </is>
      </c>
      <c r="C960" s="14" t="inlineStr">
        <is>
          <t>res</t>
        </is>
      </c>
      <c r="D960" s="37">
        <f>INDEX(Inputs!$R$5:$R$132,MATCH($B960&amp;"|"&amp;$C960,Inputs!$A$5:$A$132,0))</f>
        <v/>
      </c>
      <c r="E960" s="37">
        <f>INDEX(Inputs!$S$5:$S$132,MATCH($B960&amp;"|"&amp;$C960,Inputs!$A$5:$A$132,0))</f>
        <v/>
      </c>
      <c r="F960" s="36" t="n"/>
      <c r="G960" s="36" t="n"/>
      <c r="H960" s="14">
        <f>INDEX(Variables!$B$5:$B$205,MATCH($A960,Variables!$A$5:$A$205,0))&amp;IF($C960="",""," | "&amp;INDEX(Mapping!$B$5:$B$26,MATCH($C960,Mapping!$A$5:$A$26,0))&amp;" | "&amp;INDEX(Mapping!$B$30:$B$46,MATCH($B960,Mapping!$A$30:$A$46,0)))</f>
        <v/>
      </c>
      <c r="I960" s="14">
        <f>INDEX(Variables!$C$5:$C$205,MATCH($A960,Variables!$A$5:$A$205,0))</f>
        <v/>
      </c>
      <c r="J960" s="14">
        <f>INDEX(Variables!$E$5:$E$205,MATCH($A960,Variables!$A$5:$A$205,0))</f>
        <v/>
      </c>
      <c r="K960" s="11">
        <f>LOWER(Settings!$C$4)&amp;".mit."&amp;$A960&amp;IF($C960="","","."&amp;$C960&amp;"."&amp;$B960)&amp;IF(INDEX(Variables!$D$5:$D$205,MATCH($A960,Variables!$A$5:$A$205,0))="","","."&amp;INDEX(Variables!$D$5:$D$205,MATCH($A960,Variables!$A$5:$A$205,0)))&amp;"."&amp;K$5</f>
        <v/>
      </c>
      <c r="L960" s="38">
        <f>MAX(INDEX(L$292:L$303,$D960)+L951*(1+$E960),0.01)</f>
        <v/>
      </c>
      <c r="M960" s="37">
        <f>MAX(INDEX(M$292:M$303,$D960)+M951*(1+$E960),0.01)</f>
        <v/>
      </c>
      <c r="N960" s="37">
        <f>MAX(INDEX(N$292:N$303,$D960)+N951*(1+$E960),0.01)</f>
        <v/>
      </c>
      <c r="O960" s="37">
        <f>MAX(INDEX(O$292:O$303,$D960)+O951*(1+$E960),0.01)</f>
        <v/>
      </c>
      <c r="P960" s="37">
        <f>MAX(INDEX(P$292:P$303,$D960)+P951*(1+$E960),0.01)</f>
        <v/>
      </c>
      <c r="Q960" s="37">
        <f>MAX(INDEX(Q$292:Q$303,$D960)+Q951*(1+$E960),0.01)</f>
        <v/>
      </c>
      <c r="R960" s="37">
        <f>MAX(INDEX(R$292:R$303,$D960)+R951*(1+$E960),0.01)</f>
        <v/>
      </c>
      <c r="S960" s="37">
        <f>MAX(INDEX(S$292:S$303,$D960)+S951*(1+$E960),0.01)</f>
        <v/>
      </c>
      <c r="T960" s="37">
        <f>MAX(INDEX(T$292:T$303,$D960)+T951*(1+$E960),0.01)</f>
        <v/>
      </c>
      <c r="U960" s="37">
        <f>MAX(INDEX(U$292:U$303,$D960)+U951*(1+$E960),0.01)</f>
        <v/>
      </c>
      <c r="V960" s="37">
        <f>MAX(INDEX(V$292:V$303,$D960)+V951*(1+$E960),0.01)</f>
        <v/>
      </c>
      <c r="W960" s="37">
        <f>MAX(INDEX(W$292:W$303,$D960)+W951*(1+$E960),0.01)</f>
        <v/>
      </c>
      <c r="X960" s="37">
        <f>MAX(INDEX(X$292:X$303,$D960)+X951*(1+$E960),0.01)</f>
        <v/>
      </c>
      <c r="Y960" s="37">
        <f>MAX(INDEX(Y$292:Y$303,$D960)+Y951*(1+$E960),0.01)</f>
        <v/>
      </c>
      <c r="Z960" s="37">
        <f>MAX(INDEX(Z$292:Z$303,$D960)+Z951*(1+$E960),0.01)</f>
        <v/>
      </c>
      <c r="AA960" s="37">
        <f>MAX(INDEX(AA$292:AA$303,$D960)+AA951*(1+$E960),0.01)</f>
        <v/>
      </c>
      <c r="AB960" s="37">
        <f>MAX(INDEX(AB$292:AB$303,$D960)+AB951*(1+$E960),0.01)</f>
        <v/>
      </c>
      <c r="AC960" s="37">
        <f>MAX(INDEX(AC$292:AC$303,$D960)+AC951*(1+$E960),0.01)</f>
        <v/>
      </c>
      <c r="AD960" s="40">
        <f>POSTTAX(INDEX(AD$292:AD$303,$D960),AD951,$E960)</f>
        <v/>
      </c>
      <c r="AF960" s="11">
        <f>LOWER(Settings!$C$4)&amp;".mit."&amp;$A960&amp;IF($C960="","","."&amp;$C960&amp;"."&amp;$B960)&amp;IF(INDEX(Variables!$D$5:$D$205,MATCH($A960,Variables!$A$5:$A$205,0))="","","."&amp;INDEX(Variables!$D$5:$D$205,MATCH($A960,Variables!$A$5:$A$205,0)))&amp;"."&amp;AF$5</f>
        <v/>
      </c>
      <c r="AG960" s="38">
        <f>MAX(INDEX(AG$292:AG$303,$D960)+AG951*(1+$E960),0.01)</f>
        <v/>
      </c>
      <c r="AH960" s="37">
        <f>MAX(INDEX(AH$292:AH$303,$D960)+AH951*(1+$E960),0.01)</f>
        <v/>
      </c>
      <c r="AI960" s="37">
        <f>MAX(INDEX(AI$292:AI$303,$D960)+AI951*(1+$E960),0.01)</f>
        <v/>
      </c>
      <c r="AJ960" s="37">
        <f>MAX(INDEX(AJ$292:AJ$303,$D960)+AJ951*(1+$E960),0.01)</f>
        <v/>
      </c>
      <c r="AK960" s="37">
        <f>MAX(INDEX(AK$292:AK$303,$D960)+AK951*(1+$E960),0.01)</f>
        <v/>
      </c>
      <c r="AL960" s="37">
        <f>MAX(INDEX(AL$292:AL$303,$D960)+AL951*(1+$E960),0.01)</f>
        <v/>
      </c>
      <c r="AM960" s="37">
        <f>MAX(INDEX(AM$292:AM$303,$D960)+AM951*(1+$E960),0.01)</f>
        <v/>
      </c>
      <c r="AN960" s="37">
        <f>MAX(INDEX(AN$292:AN$303,$D960)+AN951*(1+$E960),0.01)</f>
        <v/>
      </c>
      <c r="AO960" s="37">
        <f>MAX(INDEX(AO$292:AO$303,$D960)+AO951*(1+$E960),0.01)</f>
        <v/>
      </c>
      <c r="AP960" s="37">
        <f>MAX(INDEX(AP$292:AP$303,$D960)+AP951*(1+$E960),0.01)</f>
        <v/>
      </c>
      <c r="AQ960" s="37">
        <f>MAX(INDEX(AQ$292:AQ$303,$D960)+AQ951*(1+$E960),0.01)</f>
        <v/>
      </c>
      <c r="AR960" s="37">
        <f>MAX(INDEX(AR$292:AR$303,$D960)+AR951*(1+$E960),0.01)</f>
        <v/>
      </c>
      <c r="AS960" s="37">
        <f>MAX(INDEX(AS$292:AS$303,$D960)+AS951*(1+$E960),0.01)</f>
        <v/>
      </c>
      <c r="AT960" s="37">
        <f>MAX(INDEX(AT$292:AT$303,$D960)+AT951*(1+$E960),0.01)</f>
        <v/>
      </c>
      <c r="AU960" s="37">
        <f>MAX(INDEX(AU$292:AU$303,$D960)+AU951*(1+$E960),0.01)</f>
        <v/>
      </c>
      <c r="AV960" s="37">
        <f>MAX(INDEX(AV$292:AV$303,$D960)+AV951*(1+$E960),0.01)</f>
        <v/>
      </c>
      <c r="AW960" s="37">
        <f>MAX(INDEX(AW$292:AW$303,$D960)+AW951*(1+$E960),0.01)</f>
        <v/>
      </c>
      <c r="AX960" s="37">
        <f>MAX(INDEX(AX$292:AX$303,$D960)+AX951*(1+$E960),0.01)</f>
        <v/>
      </c>
      <c r="AY960" s="40">
        <f>POSTTAX(INDEX(AY$292:AY$303,$D960),AY951,$E960)</f>
        <v/>
      </c>
    </row>
    <row r="961" hidden="1" outlineLevel="2">
      <c r="A961" s="14" t="inlineStr">
        <is>
          <t>atp</t>
        </is>
      </c>
      <c r="B961" s="14" t="inlineStr">
        <is>
          <t>lpg</t>
        </is>
      </c>
      <c r="C961" s="14" t="inlineStr">
        <is>
          <t>res</t>
        </is>
      </c>
      <c r="D961" s="37">
        <f>INDEX(Inputs!$R$5:$R$132,MATCH($B961&amp;"|"&amp;$C961,Inputs!$A$5:$A$132,0))</f>
        <v/>
      </c>
      <c r="E961" s="37">
        <f>INDEX(Inputs!$S$5:$S$132,MATCH($B961&amp;"|"&amp;$C961,Inputs!$A$5:$A$132,0))</f>
        <v/>
      </c>
      <c r="F961" s="36" t="n"/>
      <c r="G961" s="36" t="n"/>
      <c r="H961" s="14">
        <f>INDEX(Variables!$B$5:$B$205,MATCH($A961,Variables!$A$5:$A$205,0))&amp;IF($C961="",""," | "&amp;INDEX(Mapping!$B$5:$B$26,MATCH($C961,Mapping!$A$5:$A$26,0))&amp;" | "&amp;INDEX(Mapping!$B$30:$B$46,MATCH($B961,Mapping!$A$30:$A$46,0)))</f>
        <v/>
      </c>
      <c r="I961" s="14">
        <f>INDEX(Variables!$C$5:$C$205,MATCH($A961,Variables!$A$5:$A$205,0))</f>
        <v/>
      </c>
      <c r="J961" s="14">
        <f>INDEX(Variables!$E$5:$E$205,MATCH($A961,Variables!$A$5:$A$205,0))</f>
        <v/>
      </c>
      <c r="K961" s="11">
        <f>LOWER(Settings!$C$4)&amp;".mit."&amp;$A961&amp;IF($C961="","","."&amp;$C961&amp;"."&amp;$B961)&amp;IF(INDEX(Variables!$D$5:$D$205,MATCH($A961,Variables!$A$5:$A$205,0))="","","."&amp;INDEX(Variables!$D$5:$D$205,MATCH($A961,Variables!$A$5:$A$205,0)))&amp;"."&amp;K$5</f>
        <v/>
      </c>
      <c r="L961" s="38">
        <f>MAX(INDEX(L$292:L$303,$D961)+L952*(1+$E961),0.01)</f>
        <v/>
      </c>
      <c r="M961" s="37">
        <f>MAX(INDEX(M$292:M$303,$D961)+M952*(1+$E961),0.01)</f>
        <v/>
      </c>
      <c r="N961" s="37">
        <f>MAX(INDEX(N$292:N$303,$D961)+N952*(1+$E961),0.01)</f>
        <v/>
      </c>
      <c r="O961" s="37">
        <f>MAX(INDEX(O$292:O$303,$D961)+O952*(1+$E961),0.01)</f>
        <v/>
      </c>
      <c r="P961" s="37">
        <f>MAX(INDEX(P$292:P$303,$D961)+P952*(1+$E961),0.01)</f>
        <v/>
      </c>
      <c r="Q961" s="37">
        <f>MAX(INDEX(Q$292:Q$303,$D961)+Q952*(1+$E961),0.01)</f>
        <v/>
      </c>
      <c r="R961" s="37">
        <f>MAX(INDEX(R$292:R$303,$D961)+R952*(1+$E961),0.01)</f>
        <v/>
      </c>
      <c r="S961" s="37">
        <f>MAX(INDEX(S$292:S$303,$D961)+S952*(1+$E961),0.01)</f>
        <v/>
      </c>
      <c r="T961" s="37">
        <f>MAX(INDEX(T$292:T$303,$D961)+T952*(1+$E961),0.01)</f>
        <v/>
      </c>
      <c r="U961" s="37">
        <f>MAX(INDEX(U$292:U$303,$D961)+U952*(1+$E961),0.01)</f>
        <v/>
      </c>
      <c r="V961" s="37">
        <f>MAX(INDEX(V$292:V$303,$D961)+V952*(1+$E961),0.01)</f>
        <v/>
      </c>
      <c r="W961" s="37">
        <f>MAX(INDEX(W$292:W$303,$D961)+W952*(1+$E961),0.01)</f>
        <v/>
      </c>
      <c r="X961" s="37">
        <f>MAX(INDEX(X$292:X$303,$D961)+X952*(1+$E961),0.01)</f>
        <v/>
      </c>
      <c r="Y961" s="37">
        <f>MAX(INDEX(Y$292:Y$303,$D961)+Y952*(1+$E961),0.01)</f>
        <v/>
      </c>
      <c r="Z961" s="37">
        <f>MAX(INDEX(Z$292:Z$303,$D961)+Z952*(1+$E961),0.01)</f>
        <v/>
      </c>
      <c r="AA961" s="37">
        <f>MAX(INDEX(AA$292:AA$303,$D961)+AA952*(1+$E961),0.01)</f>
        <v/>
      </c>
      <c r="AB961" s="37">
        <f>MAX(INDEX(AB$292:AB$303,$D961)+AB952*(1+$E961),0.01)</f>
        <v/>
      </c>
      <c r="AC961" s="37">
        <f>MAX(INDEX(AC$292:AC$303,$D961)+AC952*(1+$E961),0.01)</f>
        <v/>
      </c>
      <c r="AD961" s="40">
        <f>POSTTAX(INDEX(AD$292:AD$303,$D961),AD952,$E961)</f>
        <v/>
      </c>
      <c r="AF961" s="11">
        <f>LOWER(Settings!$C$4)&amp;".mit."&amp;$A961&amp;IF($C961="","","."&amp;$C961&amp;"."&amp;$B961)&amp;IF(INDEX(Variables!$D$5:$D$205,MATCH($A961,Variables!$A$5:$A$205,0))="","","."&amp;INDEX(Variables!$D$5:$D$205,MATCH($A961,Variables!$A$5:$A$205,0)))&amp;"."&amp;AF$5</f>
        <v/>
      </c>
      <c r="AG961" s="38">
        <f>MAX(INDEX(AG$292:AG$303,$D961)+AG952*(1+$E961),0.01)</f>
        <v/>
      </c>
      <c r="AH961" s="37">
        <f>MAX(INDEX(AH$292:AH$303,$D961)+AH952*(1+$E961),0.01)</f>
        <v/>
      </c>
      <c r="AI961" s="37">
        <f>MAX(INDEX(AI$292:AI$303,$D961)+AI952*(1+$E961),0.01)</f>
        <v/>
      </c>
      <c r="AJ961" s="37">
        <f>MAX(INDEX(AJ$292:AJ$303,$D961)+AJ952*(1+$E961),0.01)</f>
        <v/>
      </c>
      <c r="AK961" s="37">
        <f>MAX(INDEX(AK$292:AK$303,$D961)+AK952*(1+$E961),0.01)</f>
        <v/>
      </c>
      <c r="AL961" s="37">
        <f>MAX(INDEX(AL$292:AL$303,$D961)+AL952*(1+$E961),0.01)</f>
        <v/>
      </c>
      <c r="AM961" s="37">
        <f>MAX(INDEX(AM$292:AM$303,$D961)+AM952*(1+$E961),0.01)</f>
        <v/>
      </c>
      <c r="AN961" s="37">
        <f>MAX(INDEX(AN$292:AN$303,$D961)+AN952*(1+$E961),0.01)</f>
        <v/>
      </c>
      <c r="AO961" s="37">
        <f>MAX(INDEX(AO$292:AO$303,$D961)+AO952*(1+$E961),0.01)</f>
        <v/>
      </c>
      <c r="AP961" s="37">
        <f>MAX(INDEX(AP$292:AP$303,$D961)+AP952*(1+$E961),0.01)</f>
        <v/>
      </c>
      <c r="AQ961" s="37">
        <f>MAX(INDEX(AQ$292:AQ$303,$D961)+AQ952*(1+$E961),0.01)</f>
        <v/>
      </c>
      <c r="AR961" s="37">
        <f>MAX(INDEX(AR$292:AR$303,$D961)+AR952*(1+$E961),0.01)</f>
        <v/>
      </c>
      <c r="AS961" s="37">
        <f>MAX(INDEX(AS$292:AS$303,$D961)+AS952*(1+$E961),0.01)</f>
        <v/>
      </c>
      <c r="AT961" s="37">
        <f>MAX(INDEX(AT$292:AT$303,$D961)+AT952*(1+$E961),0.01)</f>
        <v/>
      </c>
      <c r="AU961" s="37">
        <f>MAX(INDEX(AU$292:AU$303,$D961)+AU952*(1+$E961),0.01)</f>
        <v/>
      </c>
      <c r="AV961" s="37">
        <f>MAX(INDEX(AV$292:AV$303,$D961)+AV952*(1+$E961),0.01)</f>
        <v/>
      </c>
      <c r="AW961" s="37">
        <f>MAX(INDEX(AW$292:AW$303,$D961)+AW952*(1+$E961),0.01)</f>
        <v/>
      </c>
      <c r="AX961" s="37">
        <f>MAX(INDEX(AX$292:AX$303,$D961)+AX952*(1+$E961),0.01)</f>
        <v/>
      </c>
      <c r="AY961" s="40">
        <f>POSTTAX(INDEX(AY$292:AY$303,$D961),AY952,$E961)</f>
        <v/>
      </c>
    </row>
    <row r="962" hidden="1" outlineLevel="2">
      <c r="A962" s="14" t="inlineStr">
        <is>
          <t>atp</t>
        </is>
      </c>
      <c r="B962" s="14" t="inlineStr">
        <is>
          <t>ker</t>
        </is>
      </c>
      <c r="C962" s="14" t="inlineStr">
        <is>
          <t>res</t>
        </is>
      </c>
      <c r="D962" s="37">
        <f>INDEX(Inputs!$R$5:$R$132,MATCH($B962&amp;"|"&amp;$C962,Inputs!$A$5:$A$132,0))</f>
        <v/>
      </c>
      <c r="E962" s="37">
        <f>INDEX(Inputs!$S$5:$S$132,MATCH($B962&amp;"|"&amp;$C962,Inputs!$A$5:$A$132,0))</f>
        <v/>
      </c>
      <c r="F962" s="36" t="n"/>
      <c r="G962" s="36" t="n"/>
      <c r="H962" s="14">
        <f>INDEX(Variables!$B$5:$B$205,MATCH($A962,Variables!$A$5:$A$205,0))&amp;IF($C962="",""," | "&amp;INDEX(Mapping!$B$5:$B$26,MATCH($C962,Mapping!$A$5:$A$26,0))&amp;" | "&amp;INDEX(Mapping!$B$30:$B$46,MATCH($B962,Mapping!$A$30:$A$46,0)))</f>
        <v/>
      </c>
      <c r="I962" s="14">
        <f>INDEX(Variables!$C$5:$C$205,MATCH($A962,Variables!$A$5:$A$205,0))</f>
        <v/>
      </c>
      <c r="J962" s="14">
        <f>INDEX(Variables!$E$5:$E$205,MATCH($A962,Variables!$A$5:$A$205,0))</f>
        <v/>
      </c>
      <c r="K962" s="11">
        <f>LOWER(Settings!$C$4)&amp;".mit."&amp;$A962&amp;IF($C962="","","."&amp;$C962&amp;"."&amp;$B962)&amp;IF(INDEX(Variables!$D$5:$D$205,MATCH($A962,Variables!$A$5:$A$205,0))="","","."&amp;INDEX(Variables!$D$5:$D$205,MATCH($A962,Variables!$A$5:$A$205,0)))&amp;"."&amp;K$5</f>
        <v/>
      </c>
      <c r="L962" s="38">
        <f>MAX(INDEX(L$292:L$303,$D962)+L953*(1+$E962),0.01)</f>
        <v/>
      </c>
      <c r="M962" s="37">
        <f>MAX(INDEX(M$292:M$303,$D962)+M953*(1+$E962),0.01)</f>
        <v/>
      </c>
      <c r="N962" s="37">
        <f>MAX(INDEX(N$292:N$303,$D962)+N953*(1+$E962),0.01)</f>
        <v/>
      </c>
      <c r="O962" s="37">
        <f>MAX(INDEX(O$292:O$303,$D962)+O953*(1+$E962),0.01)</f>
        <v/>
      </c>
      <c r="P962" s="37">
        <f>MAX(INDEX(P$292:P$303,$D962)+P953*(1+$E962),0.01)</f>
        <v/>
      </c>
      <c r="Q962" s="37">
        <f>MAX(INDEX(Q$292:Q$303,$D962)+Q953*(1+$E962),0.01)</f>
        <v/>
      </c>
      <c r="R962" s="37">
        <f>MAX(INDEX(R$292:R$303,$D962)+R953*(1+$E962),0.01)</f>
        <v/>
      </c>
      <c r="S962" s="37">
        <f>MAX(INDEX(S$292:S$303,$D962)+S953*(1+$E962),0.01)</f>
        <v/>
      </c>
      <c r="T962" s="37">
        <f>MAX(INDEX(T$292:T$303,$D962)+T953*(1+$E962),0.01)</f>
        <v/>
      </c>
      <c r="U962" s="37">
        <f>MAX(INDEX(U$292:U$303,$D962)+U953*(1+$E962),0.01)</f>
        <v/>
      </c>
      <c r="V962" s="37">
        <f>MAX(INDEX(V$292:V$303,$D962)+V953*(1+$E962),0.01)</f>
        <v/>
      </c>
      <c r="W962" s="37">
        <f>MAX(INDEX(W$292:W$303,$D962)+W953*(1+$E962),0.01)</f>
        <v/>
      </c>
      <c r="X962" s="37">
        <f>MAX(INDEX(X$292:X$303,$D962)+X953*(1+$E962),0.01)</f>
        <v/>
      </c>
      <c r="Y962" s="37">
        <f>MAX(INDEX(Y$292:Y$303,$D962)+Y953*(1+$E962),0.01)</f>
        <v/>
      </c>
      <c r="Z962" s="37">
        <f>MAX(INDEX(Z$292:Z$303,$D962)+Z953*(1+$E962),0.01)</f>
        <v/>
      </c>
      <c r="AA962" s="37">
        <f>MAX(INDEX(AA$292:AA$303,$D962)+AA953*(1+$E962),0.01)</f>
        <v/>
      </c>
      <c r="AB962" s="37">
        <f>MAX(INDEX(AB$292:AB$303,$D962)+AB953*(1+$E962),0.01)</f>
        <v/>
      </c>
      <c r="AC962" s="37">
        <f>MAX(INDEX(AC$292:AC$303,$D962)+AC953*(1+$E962),0.01)</f>
        <v/>
      </c>
      <c r="AD962" s="40">
        <f>POSTTAX(INDEX(AD$292:AD$303,$D962),AD953,$E962)</f>
        <v/>
      </c>
      <c r="AF962" s="11">
        <f>LOWER(Settings!$C$4)&amp;".mit."&amp;$A962&amp;IF($C962="","","."&amp;$C962&amp;"."&amp;$B962)&amp;IF(INDEX(Variables!$D$5:$D$205,MATCH($A962,Variables!$A$5:$A$205,0))="","","."&amp;INDEX(Variables!$D$5:$D$205,MATCH($A962,Variables!$A$5:$A$205,0)))&amp;"."&amp;AF$5</f>
        <v/>
      </c>
      <c r="AG962" s="38">
        <f>MAX(INDEX(AG$292:AG$303,$D962)+AG953*(1+$E962),0.01)</f>
        <v/>
      </c>
      <c r="AH962" s="37">
        <f>MAX(INDEX(AH$292:AH$303,$D962)+AH953*(1+$E962),0.01)</f>
        <v/>
      </c>
      <c r="AI962" s="37">
        <f>MAX(INDEX(AI$292:AI$303,$D962)+AI953*(1+$E962),0.01)</f>
        <v/>
      </c>
      <c r="AJ962" s="37">
        <f>MAX(INDEX(AJ$292:AJ$303,$D962)+AJ953*(1+$E962),0.01)</f>
        <v/>
      </c>
      <c r="AK962" s="37">
        <f>MAX(INDEX(AK$292:AK$303,$D962)+AK953*(1+$E962),0.01)</f>
        <v/>
      </c>
      <c r="AL962" s="37">
        <f>MAX(INDEX(AL$292:AL$303,$D962)+AL953*(1+$E962),0.01)</f>
        <v/>
      </c>
      <c r="AM962" s="37">
        <f>MAX(INDEX(AM$292:AM$303,$D962)+AM953*(1+$E962),0.01)</f>
        <v/>
      </c>
      <c r="AN962" s="37">
        <f>MAX(INDEX(AN$292:AN$303,$D962)+AN953*(1+$E962),0.01)</f>
        <v/>
      </c>
      <c r="AO962" s="37">
        <f>MAX(INDEX(AO$292:AO$303,$D962)+AO953*(1+$E962),0.01)</f>
        <v/>
      </c>
      <c r="AP962" s="37">
        <f>MAX(INDEX(AP$292:AP$303,$D962)+AP953*(1+$E962),0.01)</f>
        <v/>
      </c>
      <c r="AQ962" s="37">
        <f>MAX(INDEX(AQ$292:AQ$303,$D962)+AQ953*(1+$E962),0.01)</f>
        <v/>
      </c>
      <c r="AR962" s="37">
        <f>MAX(INDEX(AR$292:AR$303,$D962)+AR953*(1+$E962),0.01)</f>
        <v/>
      </c>
      <c r="AS962" s="37">
        <f>MAX(INDEX(AS$292:AS$303,$D962)+AS953*(1+$E962),0.01)</f>
        <v/>
      </c>
      <c r="AT962" s="37">
        <f>MAX(INDEX(AT$292:AT$303,$D962)+AT953*(1+$E962),0.01)</f>
        <v/>
      </c>
      <c r="AU962" s="37">
        <f>MAX(INDEX(AU$292:AU$303,$D962)+AU953*(1+$E962),0.01)</f>
        <v/>
      </c>
      <c r="AV962" s="37">
        <f>MAX(INDEX(AV$292:AV$303,$D962)+AV953*(1+$E962),0.01)</f>
        <v/>
      </c>
      <c r="AW962" s="37">
        <f>MAX(INDEX(AW$292:AW$303,$D962)+AW953*(1+$E962),0.01)</f>
        <v/>
      </c>
      <c r="AX962" s="37">
        <f>MAX(INDEX(AX$292:AX$303,$D962)+AX953*(1+$E962),0.01)</f>
        <v/>
      </c>
      <c r="AY962" s="40">
        <f>POSTTAX(INDEX(AY$292:AY$303,$D962),AY953,$E962)</f>
        <v/>
      </c>
    </row>
    <row r="963" hidden="1" outlineLevel="2">
      <c r="A963" s="14" t="inlineStr">
        <is>
          <t>atp</t>
        </is>
      </c>
      <c r="B963" s="14" t="inlineStr">
        <is>
          <t>oop</t>
        </is>
      </c>
      <c r="C963" s="14" t="inlineStr">
        <is>
          <t>res</t>
        </is>
      </c>
      <c r="D963" s="37">
        <f>INDEX(Inputs!$R$5:$R$132,MATCH($B963&amp;"|"&amp;$C963,Inputs!$A$5:$A$132,0))</f>
        <v/>
      </c>
      <c r="E963" s="37">
        <f>INDEX(Inputs!$S$5:$S$132,MATCH($B963&amp;"|"&amp;$C963,Inputs!$A$5:$A$132,0))</f>
        <v/>
      </c>
      <c r="F963" s="36" t="n"/>
      <c r="G963" s="36" t="n"/>
      <c r="H963" s="14">
        <f>INDEX(Variables!$B$5:$B$205,MATCH($A963,Variables!$A$5:$A$205,0))&amp;IF($C963="",""," | "&amp;INDEX(Mapping!$B$5:$B$26,MATCH($C963,Mapping!$A$5:$A$26,0))&amp;" | "&amp;INDEX(Mapping!$B$30:$B$46,MATCH($B963,Mapping!$A$30:$A$46,0)))</f>
        <v/>
      </c>
      <c r="I963" s="14">
        <f>INDEX(Variables!$C$5:$C$205,MATCH($A963,Variables!$A$5:$A$205,0))</f>
        <v/>
      </c>
      <c r="J963" s="14">
        <f>INDEX(Variables!$E$5:$E$205,MATCH($A963,Variables!$A$5:$A$205,0))</f>
        <v/>
      </c>
      <c r="K963" s="11">
        <f>LOWER(Settings!$C$4)&amp;".mit."&amp;$A963&amp;IF($C963="","","."&amp;$C963&amp;"."&amp;$B963)&amp;IF(INDEX(Variables!$D$5:$D$205,MATCH($A963,Variables!$A$5:$A$205,0))="","","."&amp;INDEX(Variables!$D$5:$D$205,MATCH($A963,Variables!$A$5:$A$205,0)))&amp;"."&amp;K$5</f>
        <v/>
      </c>
      <c r="L963" s="38">
        <f>MAX(INDEX(L$292:L$303,$D963)+L954*(1+$E963),0.01)</f>
        <v/>
      </c>
      <c r="M963" s="37">
        <f>MAX(INDEX(M$292:M$303,$D963)+M954*(1+$E963),0.01)</f>
        <v/>
      </c>
      <c r="N963" s="37">
        <f>MAX(INDEX(N$292:N$303,$D963)+N954*(1+$E963),0.01)</f>
        <v/>
      </c>
      <c r="O963" s="37">
        <f>MAX(INDEX(O$292:O$303,$D963)+O954*(1+$E963),0.01)</f>
        <v/>
      </c>
      <c r="P963" s="37">
        <f>MAX(INDEX(P$292:P$303,$D963)+P954*(1+$E963),0.01)</f>
        <v/>
      </c>
      <c r="Q963" s="37">
        <f>MAX(INDEX(Q$292:Q$303,$D963)+Q954*(1+$E963),0.01)</f>
        <v/>
      </c>
      <c r="R963" s="37">
        <f>MAX(INDEX(R$292:R$303,$D963)+R954*(1+$E963),0.01)</f>
        <v/>
      </c>
      <c r="S963" s="37">
        <f>MAX(INDEX(S$292:S$303,$D963)+S954*(1+$E963),0.01)</f>
        <v/>
      </c>
      <c r="T963" s="37">
        <f>MAX(INDEX(T$292:T$303,$D963)+T954*(1+$E963),0.01)</f>
        <v/>
      </c>
      <c r="U963" s="37">
        <f>MAX(INDEX(U$292:U$303,$D963)+U954*(1+$E963),0.01)</f>
        <v/>
      </c>
      <c r="V963" s="37">
        <f>MAX(INDEX(V$292:V$303,$D963)+V954*(1+$E963),0.01)</f>
        <v/>
      </c>
      <c r="W963" s="37">
        <f>MAX(INDEX(W$292:W$303,$D963)+W954*(1+$E963),0.01)</f>
        <v/>
      </c>
      <c r="X963" s="37">
        <f>MAX(INDEX(X$292:X$303,$D963)+X954*(1+$E963),0.01)</f>
        <v/>
      </c>
      <c r="Y963" s="37">
        <f>MAX(INDEX(Y$292:Y$303,$D963)+Y954*(1+$E963),0.01)</f>
        <v/>
      </c>
      <c r="Z963" s="37">
        <f>MAX(INDEX(Z$292:Z$303,$D963)+Z954*(1+$E963),0.01)</f>
        <v/>
      </c>
      <c r="AA963" s="37">
        <f>MAX(INDEX(AA$292:AA$303,$D963)+AA954*(1+$E963),0.01)</f>
        <v/>
      </c>
      <c r="AB963" s="37">
        <f>MAX(INDEX(AB$292:AB$303,$D963)+AB954*(1+$E963),0.01)</f>
        <v/>
      </c>
      <c r="AC963" s="37">
        <f>MAX(INDEX(AC$292:AC$303,$D963)+AC954*(1+$E963),0.01)</f>
        <v/>
      </c>
      <c r="AD963" s="40">
        <f>POSTTAX(INDEX(AD$292:AD$303,$D963),AD954,$E963)</f>
        <v/>
      </c>
      <c r="AF963" s="11">
        <f>LOWER(Settings!$C$4)&amp;".mit."&amp;$A963&amp;IF($C963="","","."&amp;$C963&amp;"."&amp;$B963)&amp;IF(INDEX(Variables!$D$5:$D$205,MATCH($A963,Variables!$A$5:$A$205,0))="","","."&amp;INDEX(Variables!$D$5:$D$205,MATCH($A963,Variables!$A$5:$A$205,0)))&amp;"."&amp;AF$5</f>
        <v/>
      </c>
      <c r="AG963" s="38">
        <f>MAX(INDEX(AG$292:AG$303,$D963)+AG954*(1+$E963),0.01)</f>
        <v/>
      </c>
      <c r="AH963" s="37">
        <f>MAX(INDEX(AH$292:AH$303,$D963)+AH954*(1+$E963),0.01)</f>
        <v/>
      </c>
      <c r="AI963" s="37">
        <f>MAX(INDEX(AI$292:AI$303,$D963)+AI954*(1+$E963),0.01)</f>
        <v/>
      </c>
      <c r="AJ963" s="37">
        <f>MAX(INDEX(AJ$292:AJ$303,$D963)+AJ954*(1+$E963),0.01)</f>
        <v/>
      </c>
      <c r="AK963" s="37">
        <f>MAX(INDEX(AK$292:AK$303,$D963)+AK954*(1+$E963),0.01)</f>
        <v/>
      </c>
      <c r="AL963" s="37">
        <f>MAX(INDEX(AL$292:AL$303,$D963)+AL954*(1+$E963),0.01)</f>
        <v/>
      </c>
      <c r="AM963" s="37">
        <f>MAX(INDEX(AM$292:AM$303,$D963)+AM954*(1+$E963),0.01)</f>
        <v/>
      </c>
      <c r="AN963" s="37">
        <f>MAX(INDEX(AN$292:AN$303,$D963)+AN954*(1+$E963),0.01)</f>
        <v/>
      </c>
      <c r="AO963" s="37">
        <f>MAX(INDEX(AO$292:AO$303,$D963)+AO954*(1+$E963),0.01)</f>
        <v/>
      </c>
      <c r="AP963" s="37">
        <f>MAX(INDEX(AP$292:AP$303,$D963)+AP954*(1+$E963),0.01)</f>
        <v/>
      </c>
      <c r="AQ963" s="37">
        <f>MAX(INDEX(AQ$292:AQ$303,$D963)+AQ954*(1+$E963),0.01)</f>
        <v/>
      </c>
      <c r="AR963" s="37">
        <f>MAX(INDEX(AR$292:AR$303,$D963)+AR954*(1+$E963),0.01)</f>
        <v/>
      </c>
      <c r="AS963" s="37">
        <f>MAX(INDEX(AS$292:AS$303,$D963)+AS954*(1+$E963),0.01)</f>
        <v/>
      </c>
      <c r="AT963" s="37">
        <f>MAX(INDEX(AT$292:AT$303,$D963)+AT954*(1+$E963),0.01)</f>
        <v/>
      </c>
      <c r="AU963" s="37">
        <f>MAX(INDEX(AU$292:AU$303,$D963)+AU954*(1+$E963),0.01)</f>
        <v/>
      </c>
      <c r="AV963" s="37">
        <f>MAX(INDEX(AV$292:AV$303,$D963)+AV954*(1+$E963),0.01)</f>
        <v/>
      </c>
      <c r="AW963" s="37">
        <f>MAX(INDEX(AW$292:AW$303,$D963)+AW954*(1+$E963),0.01)</f>
        <v/>
      </c>
      <c r="AX963" s="37">
        <f>MAX(INDEX(AX$292:AX$303,$D963)+AX954*(1+$E963),0.01)</f>
        <v/>
      </c>
      <c r="AY963" s="40">
        <f>POSTTAX(INDEX(AY$292:AY$303,$D963),AY954,$E963)</f>
        <v/>
      </c>
    </row>
    <row r="964" hidden="1" outlineLevel="2">
      <c r="A964" s="14" t="inlineStr">
        <is>
          <t>atp</t>
        </is>
      </c>
      <c r="B964" s="14" t="inlineStr">
        <is>
          <t>bio</t>
        </is>
      </c>
      <c r="C964" s="14" t="inlineStr">
        <is>
          <t>res</t>
        </is>
      </c>
      <c r="D964" s="37">
        <f>INDEX(Inputs!$R$5:$R$132,MATCH($B964&amp;"|"&amp;$C964,Inputs!$A$5:$A$132,0))</f>
        <v/>
      </c>
      <c r="E964" s="37">
        <f>INDEX(Inputs!$S$5:$S$132,MATCH($B964&amp;"|"&amp;$C964,Inputs!$A$5:$A$132,0))</f>
        <v/>
      </c>
      <c r="F964" s="36" t="n"/>
      <c r="G964" s="36" t="n"/>
      <c r="H964" s="14">
        <f>INDEX(Variables!$B$5:$B$205,MATCH($A964,Variables!$A$5:$A$205,0))&amp;IF($C964="",""," | "&amp;INDEX(Mapping!$B$5:$B$26,MATCH($C964,Mapping!$A$5:$A$26,0))&amp;" | "&amp;INDEX(Mapping!$B$30:$B$46,MATCH($B964,Mapping!$A$30:$A$46,0)))</f>
        <v/>
      </c>
      <c r="I964" s="14">
        <f>INDEX(Variables!$C$5:$C$205,MATCH($A964,Variables!$A$5:$A$205,0))</f>
        <v/>
      </c>
      <c r="J964" s="14">
        <f>INDEX(Variables!$E$5:$E$205,MATCH($A964,Variables!$A$5:$A$205,0))</f>
        <v/>
      </c>
      <c r="K964" s="11">
        <f>LOWER(Settings!$C$4)&amp;".mit."&amp;$A964&amp;IF($C964="","","."&amp;$C964&amp;"."&amp;$B964)&amp;IF(INDEX(Variables!$D$5:$D$205,MATCH($A964,Variables!$A$5:$A$205,0))="","","."&amp;INDEX(Variables!$D$5:$D$205,MATCH($A964,Variables!$A$5:$A$205,0)))&amp;"."&amp;K$5</f>
        <v/>
      </c>
      <c r="L964" s="38">
        <f>MAX(INDEX(L$292:L$303,$D964)+L955*(1+$E964),0.01)</f>
        <v/>
      </c>
      <c r="M964" s="37">
        <f>MAX(INDEX(M$292:M$303,$D964)+M955*(1+$E964),0.01)</f>
        <v/>
      </c>
      <c r="N964" s="37">
        <f>MAX(INDEX(N$292:N$303,$D964)+N955*(1+$E964),0.01)</f>
        <v/>
      </c>
      <c r="O964" s="37">
        <f>MAX(INDEX(O$292:O$303,$D964)+O955*(1+$E964),0.01)</f>
        <v/>
      </c>
      <c r="P964" s="37">
        <f>MAX(INDEX(P$292:P$303,$D964)+P955*(1+$E964),0.01)</f>
        <v/>
      </c>
      <c r="Q964" s="37">
        <f>MAX(INDEX(Q$292:Q$303,$D964)+Q955*(1+$E964),0.01)</f>
        <v/>
      </c>
      <c r="R964" s="37">
        <f>MAX(INDEX(R$292:R$303,$D964)+R955*(1+$E964),0.01)</f>
        <v/>
      </c>
      <c r="S964" s="37">
        <f>MAX(INDEX(S$292:S$303,$D964)+S955*(1+$E964),0.01)</f>
        <v/>
      </c>
      <c r="T964" s="37">
        <f>MAX(INDEX(T$292:T$303,$D964)+T955*(1+$E964),0.01)</f>
        <v/>
      </c>
      <c r="U964" s="37">
        <f>MAX(INDEX(U$292:U$303,$D964)+U955*(1+$E964),0.01)</f>
        <v/>
      </c>
      <c r="V964" s="37">
        <f>MAX(INDEX(V$292:V$303,$D964)+V955*(1+$E964),0.01)</f>
        <v/>
      </c>
      <c r="W964" s="37">
        <f>MAX(INDEX(W$292:W$303,$D964)+W955*(1+$E964),0.01)</f>
        <v/>
      </c>
      <c r="X964" s="37">
        <f>MAX(INDEX(X$292:X$303,$D964)+X955*(1+$E964),0.01)</f>
        <v/>
      </c>
      <c r="Y964" s="37">
        <f>MAX(INDEX(Y$292:Y$303,$D964)+Y955*(1+$E964),0.01)</f>
        <v/>
      </c>
      <c r="Z964" s="37">
        <f>MAX(INDEX(Z$292:Z$303,$D964)+Z955*(1+$E964),0.01)</f>
        <v/>
      </c>
      <c r="AA964" s="37">
        <f>MAX(INDEX(AA$292:AA$303,$D964)+AA955*(1+$E964),0.01)</f>
        <v/>
      </c>
      <c r="AB964" s="37">
        <f>MAX(INDEX(AB$292:AB$303,$D964)+AB955*(1+$E964),0.01)</f>
        <v/>
      </c>
      <c r="AC964" s="37">
        <f>MAX(INDEX(AC$292:AC$303,$D964)+AC955*(1+$E964),0.01)</f>
        <v/>
      </c>
      <c r="AD964" s="40">
        <f>POSTTAX(INDEX(AD$292:AD$303,$D964),AD955,$E964)</f>
        <v/>
      </c>
      <c r="AF964" s="11">
        <f>LOWER(Settings!$C$4)&amp;".mit."&amp;$A964&amp;IF($C964="","","."&amp;$C964&amp;"."&amp;$B964)&amp;IF(INDEX(Variables!$D$5:$D$205,MATCH($A964,Variables!$A$5:$A$205,0))="","","."&amp;INDEX(Variables!$D$5:$D$205,MATCH($A964,Variables!$A$5:$A$205,0)))&amp;"."&amp;AF$5</f>
        <v/>
      </c>
      <c r="AG964" s="38">
        <f>MAX(INDEX(AG$292:AG$303,$D964)+AG955*(1+$E964),0.01)</f>
        <v/>
      </c>
      <c r="AH964" s="37">
        <f>MAX(INDEX(AH$292:AH$303,$D964)+AH955*(1+$E964),0.01)</f>
        <v/>
      </c>
      <c r="AI964" s="37">
        <f>MAX(INDEX(AI$292:AI$303,$D964)+AI955*(1+$E964),0.01)</f>
        <v/>
      </c>
      <c r="AJ964" s="37">
        <f>MAX(INDEX(AJ$292:AJ$303,$D964)+AJ955*(1+$E964),0.01)</f>
        <v/>
      </c>
      <c r="AK964" s="37">
        <f>MAX(INDEX(AK$292:AK$303,$D964)+AK955*(1+$E964),0.01)</f>
        <v/>
      </c>
      <c r="AL964" s="37">
        <f>MAX(INDEX(AL$292:AL$303,$D964)+AL955*(1+$E964),0.01)</f>
        <v/>
      </c>
      <c r="AM964" s="37">
        <f>MAX(INDEX(AM$292:AM$303,$D964)+AM955*(1+$E964),0.01)</f>
        <v/>
      </c>
      <c r="AN964" s="37">
        <f>MAX(INDEX(AN$292:AN$303,$D964)+AN955*(1+$E964),0.01)</f>
        <v/>
      </c>
      <c r="AO964" s="37">
        <f>MAX(INDEX(AO$292:AO$303,$D964)+AO955*(1+$E964),0.01)</f>
        <v/>
      </c>
      <c r="AP964" s="37">
        <f>MAX(INDEX(AP$292:AP$303,$D964)+AP955*(1+$E964),0.01)</f>
        <v/>
      </c>
      <c r="AQ964" s="37">
        <f>MAX(INDEX(AQ$292:AQ$303,$D964)+AQ955*(1+$E964),0.01)</f>
        <v/>
      </c>
      <c r="AR964" s="37">
        <f>MAX(INDEX(AR$292:AR$303,$D964)+AR955*(1+$E964),0.01)</f>
        <v/>
      </c>
      <c r="AS964" s="37">
        <f>MAX(INDEX(AS$292:AS$303,$D964)+AS955*(1+$E964),0.01)</f>
        <v/>
      </c>
      <c r="AT964" s="37">
        <f>MAX(INDEX(AT$292:AT$303,$D964)+AT955*(1+$E964),0.01)</f>
        <v/>
      </c>
      <c r="AU964" s="37">
        <f>MAX(INDEX(AU$292:AU$303,$D964)+AU955*(1+$E964),0.01)</f>
        <v/>
      </c>
      <c r="AV964" s="37">
        <f>MAX(INDEX(AV$292:AV$303,$D964)+AV955*(1+$E964),0.01)</f>
        <v/>
      </c>
      <c r="AW964" s="37">
        <f>MAX(INDEX(AW$292:AW$303,$D964)+AW955*(1+$E964),0.01)</f>
        <v/>
      </c>
      <c r="AX964" s="37">
        <f>MAX(INDEX(AX$292:AX$303,$D964)+AX955*(1+$E964),0.01)</f>
        <v/>
      </c>
      <c r="AY964" s="40">
        <f>POSTTAX(INDEX(AY$292:AY$303,$D964),AY955,$E964)</f>
        <v/>
      </c>
    </row>
    <row r="965" hidden="1" outlineLevel="2"/>
    <row r="966" hidden="1" outlineLevel="2">
      <c r="A966" s="14" t="inlineStr">
        <is>
          <t>shp</t>
        </is>
      </c>
      <c r="B966" s="14" t="inlineStr">
        <is>
          <t>coa</t>
        </is>
      </c>
      <c r="C966" s="14" t="inlineStr">
        <is>
          <t>res</t>
        </is>
      </c>
      <c r="D966" s="37">
        <f>INDEX(Inputs!$M$5:$M$132,MATCH($B966&amp;"|"&amp;$C966,Inputs!$A$5:$A$132,0))</f>
        <v/>
      </c>
      <c r="E966" s="37">
        <f>INDEX(Inputs!$T$5:$T$132,MATCH($B966&amp;"|"&amp;$C966,Inputs!$A$5:$A$132,0))</f>
        <v/>
      </c>
      <c r="F966" s="37">
        <f>INDEX(Inputs!$K$5:$K$132,MATCH($B966&amp;"|"&amp;$C966,Inputs!$A$5:$A$132,0))</f>
        <v/>
      </c>
      <c r="G966" s="36" t="n"/>
      <c r="H966" s="14">
        <f>INDEX(Variables!$B$5:$B$205,MATCH($A966,Variables!$A$5:$A$205,0))&amp;IF($C966="",""," | "&amp;INDEX(Mapping!$B$5:$B$26,MATCH($C966,Mapping!$A$5:$A$26,0))&amp;" | "&amp;INDEX(Mapping!$B$30:$B$46,MATCH($B966,Mapping!$A$30:$A$46,0)))</f>
        <v/>
      </c>
      <c r="I966" s="14">
        <f>INDEX(Variables!$C$5:$C$205,MATCH($A966,Variables!$A$5:$A$205,0))</f>
        <v/>
      </c>
      <c r="J966" s="14">
        <f>INDEX(Variables!$E$5:$E$205,MATCH($A966,Variables!$A$5:$A$205,0))</f>
        <v/>
      </c>
      <c r="K966" s="11">
        <f>LOWER(Settings!$C$4)&amp;".mit."&amp;$A966&amp;IF($C966="","","."&amp;$C966&amp;"."&amp;$B966)&amp;IF(INDEX(Variables!$D$5:$D$205,MATCH($A966,Variables!$A$5:$A$205,0))="","","."&amp;INDEX(Variables!$D$5:$D$205,MATCH($A966,Variables!$A$5:$A$205,0)))&amp;"."&amp;K$5</f>
        <v/>
      </c>
      <c r="L966" s="38">
        <f>(INDEX(L$235:L$238,$D966)*INDEX(L$239:L$255,$F966)+L$194*INDEX(L$121:L$137,$F966)*INDEX(L$151:L$167,$F966))*$E966</f>
        <v/>
      </c>
      <c r="M966" s="37">
        <f>(INDEX(M$235:M$238,$D966)*INDEX(M$239:M$255,$F966)+M$194*INDEX(M$121:M$137,$F966)*INDEX(M$151:M$167,$F966))*$E966</f>
        <v/>
      </c>
      <c r="N966" s="37">
        <f>(INDEX(N$235:N$238,$D966)*INDEX(N$239:N$255,$F966)+N$194*INDEX(N$121:N$137,$F966)*INDEX(N$151:N$167,$F966))*$E966</f>
        <v/>
      </c>
      <c r="O966" s="37">
        <f>(INDEX(O$235:O$238,$D966)*INDEX(O$239:O$255,$F966)+O$194*INDEX(O$121:O$137,$F966)*INDEX(O$151:O$167,$F966))*$E966</f>
        <v/>
      </c>
      <c r="P966" s="37">
        <f>(INDEX(P$235:P$238,$D966)*INDEX(P$239:P$255,$F966)+P$194*INDEX(P$121:P$137,$F966)*INDEX(P$151:P$167,$F966))*$E966</f>
        <v/>
      </c>
      <c r="Q966" s="37">
        <f>(INDEX(Q$235:Q$238,$D966)*INDEX(Q$239:Q$255,$F966)+Q$194*INDEX(Q$121:Q$137,$F966)*INDEX(Q$151:Q$167,$F966))*$E966</f>
        <v/>
      </c>
      <c r="R966" s="37">
        <f>(INDEX(R$235:R$238,$D966)*INDEX(R$239:R$255,$F966)+R$194*INDEX(R$121:R$137,$F966)*INDEX(R$151:R$167,$F966))*$E966</f>
        <v/>
      </c>
      <c r="S966" s="37">
        <f>(INDEX(S$235:S$238,$D966)*INDEX(S$239:S$255,$F966)+S$194*INDEX(S$121:S$137,$F966)*INDEX(S$151:S$167,$F966))*$E966</f>
        <v/>
      </c>
      <c r="T966" s="37">
        <f>(INDEX(T$235:T$238,$D966)*INDEX(T$239:T$255,$F966)+T$194*INDEX(T$121:T$137,$F966)*INDEX(T$151:T$167,$F966))*$E966</f>
        <v/>
      </c>
      <c r="U966" s="37">
        <f>(INDEX(U$235:U$238,$D966)*INDEX(U$239:U$255,$F966)+U$194*INDEX(U$121:U$137,$F966)*INDEX(U$151:U$167,$F966))*$E966</f>
        <v/>
      </c>
      <c r="V966" s="37">
        <f>(INDEX(V$235:V$238,$D966)*INDEX(V$239:V$255,$F966)+V$194*INDEX(V$121:V$137,$F966)*INDEX(V$151:V$167,$F966))*$E966</f>
        <v/>
      </c>
      <c r="W966" s="37">
        <f>(INDEX(W$235:W$238,$D966)*INDEX(W$239:W$255,$F966)+W$194*INDEX(W$121:W$137,$F966)*INDEX(W$151:W$167,$F966))*$E966</f>
        <v/>
      </c>
      <c r="X966" s="37">
        <f>(INDEX(X$235:X$238,$D966)*INDEX(X$239:X$255,$F966)+X$194*INDEX(X$121:X$137,$F966)*INDEX(X$151:X$167,$F966))*$E966</f>
        <v/>
      </c>
      <c r="Y966" s="37">
        <f>(INDEX(Y$235:Y$238,$D966)*INDEX(Y$239:Y$255,$F966)+Y$194*INDEX(Y$121:Y$137,$F966)*INDEX(Y$151:Y$167,$F966))*$E966</f>
        <v/>
      </c>
      <c r="Z966" s="37">
        <f>(INDEX(Z$235:Z$238,$D966)*INDEX(Z$239:Z$255,$F966)+Z$194*INDEX(Z$121:Z$137,$F966)*INDEX(Z$151:Z$167,$F966))*$E966</f>
        <v/>
      </c>
      <c r="AA966" s="37">
        <f>(INDEX(AA$235:AA$238,$D966)*INDEX(AA$239:AA$255,$F966)+AA$194*INDEX(AA$121:AA$137,$F966)*INDEX(AA$151:AA$167,$F966))*$E966</f>
        <v/>
      </c>
      <c r="AB966" s="37">
        <f>(INDEX(AB$235:AB$238,$D966)*INDEX(AB$239:AB$255,$F966)+AB$194*INDEX(AB$121:AB$137,$F966)*INDEX(AB$151:AB$167,$F966))*$E966</f>
        <v/>
      </c>
      <c r="AC966" s="37">
        <f>(INDEX(AC$235:AC$238,$D966)*INDEX(AC$239:AC$255,$F966)+AC$194*INDEX(AC$121:AC$137,$F966)*INDEX(AC$151:AC$167,$F966))*$E966</f>
        <v/>
      </c>
      <c r="AD966" s="40">
        <f>SHADOWEFF(INDEX(AD$235:AD$238,$D966),INDEX(AD$239:AD$255,$F966),AD$194,INDEX(AD$121:AD$137,$F966),INDEX(AD$151:AD$167,$F966),$E966)</f>
        <v/>
      </c>
      <c r="AF966" s="11">
        <f>LOWER(Settings!$C$4)&amp;".mit."&amp;$A966&amp;IF($C966="","","."&amp;$C966&amp;"."&amp;$B966)&amp;IF(INDEX(Variables!$D$5:$D$205,MATCH($A966,Variables!$A$5:$A$205,0))="","","."&amp;INDEX(Variables!$D$5:$D$205,MATCH($A966,Variables!$A$5:$A$205,0)))&amp;"."&amp;AF$5</f>
        <v/>
      </c>
      <c r="AG966" s="38">
        <f>(INDEX(AG$235:AG$238,$D966)*INDEX(AG$239:AG$255,$F966)+AG$194*INDEX(AG$121:AG$137,$F966)*INDEX(AG$151:AG$167,$F966))*$E966</f>
        <v/>
      </c>
      <c r="AH966" s="37">
        <f>(INDEX(AH$235:AH$238,$D966)*INDEX(AH$239:AH$255,$F966)+AH$194*INDEX(AH$121:AH$137,$F966)*INDEX(AH$151:AH$167,$F966))*$E966</f>
        <v/>
      </c>
      <c r="AI966" s="37">
        <f>(INDEX(AI$235:AI$238,$D966)*INDEX(AI$239:AI$255,$F966)+AI$194*INDEX(AI$121:AI$137,$F966)*INDEX(AI$151:AI$167,$F966))*$E966</f>
        <v/>
      </c>
      <c r="AJ966" s="37">
        <f>(INDEX(AJ$235:AJ$238,$D966)*INDEX(AJ$239:AJ$255,$F966)+AJ$194*INDEX(AJ$121:AJ$137,$F966)*INDEX(AJ$151:AJ$167,$F966))*$E966</f>
        <v/>
      </c>
      <c r="AK966" s="37">
        <f>(INDEX(AK$235:AK$238,$D966)*INDEX(AK$239:AK$255,$F966)+AK$194*INDEX(AK$121:AK$137,$F966)*INDEX(AK$151:AK$167,$F966))*$E966</f>
        <v/>
      </c>
      <c r="AL966" s="37">
        <f>(INDEX(AL$235:AL$238,$D966)*INDEX(AL$239:AL$255,$F966)+AL$194*INDEX(AL$121:AL$137,$F966)*INDEX(AL$151:AL$167,$F966))*$E966</f>
        <v/>
      </c>
      <c r="AM966" s="37">
        <f>(INDEX(AM$235:AM$238,$D966)*INDEX(AM$239:AM$255,$F966)+AM$194*INDEX(AM$121:AM$137,$F966)*INDEX(AM$151:AM$167,$F966))*$E966</f>
        <v/>
      </c>
      <c r="AN966" s="37">
        <f>(INDEX(AN$235:AN$238,$D966)*INDEX(AN$239:AN$255,$F966)+AN$194*INDEX(AN$121:AN$137,$F966)*INDEX(AN$151:AN$167,$F966))*$E966</f>
        <v/>
      </c>
      <c r="AO966" s="37">
        <f>(INDEX(AO$235:AO$238,$D966)*INDEX(AO$239:AO$255,$F966)+AO$194*INDEX(AO$121:AO$137,$F966)*INDEX(AO$151:AO$167,$F966))*$E966</f>
        <v/>
      </c>
      <c r="AP966" s="37">
        <f>(INDEX(AP$235:AP$238,$D966)*INDEX(AP$239:AP$255,$F966)+AP$194*INDEX(AP$121:AP$137,$F966)*INDEX(AP$151:AP$167,$F966))*$E966</f>
        <v/>
      </c>
      <c r="AQ966" s="37">
        <f>(INDEX(AQ$235:AQ$238,$D966)*INDEX(AQ$239:AQ$255,$F966)+AQ$194*INDEX(AQ$121:AQ$137,$F966)*INDEX(AQ$151:AQ$167,$F966))*$E966</f>
        <v/>
      </c>
      <c r="AR966" s="37">
        <f>(INDEX(AR$235:AR$238,$D966)*INDEX(AR$239:AR$255,$F966)+AR$194*INDEX(AR$121:AR$137,$F966)*INDEX(AR$151:AR$167,$F966))*$E966</f>
        <v/>
      </c>
      <c r="AS966" s="37">
        <f>(INDEX(AS$235:AS$238,$D966)*INDEX(AS$239:AS$255,$F966)+AS$194*INDEX(AS$121:AS$137,$F966)*INDEX(AS$151:AS$167,$F966))*$E966</f>
        <v/>
      </c>
      <c r="AT966" s="37">
        <f>(INDEX(AT$235:AT$238,$D966)*INDEX(AT$239:AT$255,$F966)+AT$194*INDEX(AT$121:AT$137,$F966)*INDEX(AT$151:AT$167,$F966))*$E966</f>
        <v/>
      </c>
      <c r="AU966" s="37">
        <f>(INDEX(AU$235:AU$238,$D966)*INDEX(AU$239:AU$255,$F966)+AU$194*INDEX(AU$121:AU$137,$F966)*INDEX(AU$151:AU$167,$F966))*$E966</f>
        <v/>
      </c>
      <c r="AV966" s="37">
        <f>(INDEX(AV$235:AV$238,$D966)*INDEX(AV$239:AV$255,$F966)+AV$194*INDEX(AV$121:AV$137,$F966)*INDEX(AV$151:AV$167,$F966))*$E966</f>
        <v/>
      </c>
      <c r="AW966" s="37">
        <f>(INDEX(AW$235:AW$238,$D966)*INDEX(AW$239:AW$255,$F966)+AW$194*INDEX(AW$121:AW$137,$F966)*INDEX(AW$151:AW$167,$F966))*$E966</f>
        <v/>
      </c>
      <c r="AX966" s="37">
        <f>(INDEX(AX$235:AX$238,$D966)*INDEX(AX$239:AX$255,$F966)+AX$194*INDEX(AX$121:AX$137,$F966)*INDEX(AX$151:AX$167,$F966))*$E966</f>
        <v/>
      </c>
      <c r="AY966" s="40">
        <f>SHADOWEFF(INDEX(AY$235:AY$238,$D966),INDEX(AY$239:AY$255,$F966),AY$194,INDEX(AY$121:AY$137,$F966),INDEX(AY$151:AY$167,$F966),$E966)</f>
        <v/>
      </c>
    </row>
    <row r="967" hidden="1" outlineLevel="2">
      <c r="A967" s="14" t="inlineStr">
        <is>
          <t>shp</t>
        </is>
      </c>
      <c r="B967" s="14" t="inlineStr">
        <is>
          <t>nga</t>
        </is>
      </c>
      <c r="C967" s="14" t="inlineStr">
        <is>
          <t>res</t>
        </is>
      </c>
      <c r="D967" s="37">
        <f>INDEX(Inputs!$M$5:$M$132,MATCH($B967&amp;"|"&amp;$C967,Inputs!$A$5:$A$132,0))</f>
        <v/>
      </c>
      <c r="E967" s="37">
        <f>INDEX(Inputs!$T$5:$T$132,MATCH($B967&amp;"|"&amp;$C967,Inputs!$A$5:$A$132,0))</f>
        <v/>
      </c>
      <c r="F967" s="37">
        <f>INDEX(Inputs!$K$5:$K$132,MATCH($B967&amp;"|"&amp;$C967,Inputs!$A$5:$A$132,0))</f>
        <v/>
      </c>
      <c r="G967" s="36" t="n"/>
      <c r="H967" s="14">
        <f>INDEX(Variables!$B$5:$B$205,MATCH($A967,Variables!$A$5:$A$205,0))&amp;IF($C967="",""," | "&amp;INDEX(Mapping!$B$5:$B$26,MATCH($C967,Mapping!$A$5:$A$26,0))&amp;" | "&amp;INDEX(Mapping!$B$30:$B$46,MATCH($B967,Mapping!$A$30:$A$46,0)))</f>
        <v/>
      </c>
      <c r="I967" s="14">
        <f>INDEX(Variables!$C$5:$C$205,MATCH($A967,Variables!$A$5:$A$205,0))</f>
        <v/>
      </c>
      <c r="J967" s="14">
        <f>INDEX(Variables!$E$5:$E$205,MATCH($A967,Variables!$A$5:$A$205,0))</f>
        <v/>
      </c>
      <c r="K967" s="11">
        <f>LOWER(Settings!$C$4)&amp;".mit."&amp;$A967&amp;IF($C967="","","."&amp;$C967&amp;"."&amp;$B967)&amp;IF(INDEX(Variables!$D$5:$D$205,MATCH($A967,Variables!$A$5:$A$205,0))="","","."&amp;INDEX(Variables!$D$5:$D$205,MATCH($A967,Variables!$A$5:$A$205,0)))&amp;"."&amp;K$5</f>
        <v/>
      </c>
      <c r="L967" s="38">
        <f>(INDEX(L$235:L$238,$D967)*INDEX(L$239:L$255,$F967)+L$194*INDEX(L$121:L$137,$F967)*INDEX(L$151:L$167,$F967))*$E967</f>
        <v/>
      </c>
      <c r="M967" s="37">
        <f>(INDEX(M$235:M$238,$D967)*INDEX(M$239:M$255,$F967)+M$194*INDEX(M$121:M$137,$F967)*INDEX(M$151:M$167,$F967))*$E967</f>
        <v/>
      </c>
      <c r="N967" s="37">
        <f>(INDEX(N$235:N$238,$D967)*INDEX(N$239:N$255,$F967)+N$194*INDEX(N$121:N$137,$F967)*INDEX(N$151:N$167,$F967))*$E967</f>
        <v/>
      </c>
      <c r="O967" s="37">
        <f>(INDEX(O$235:O$238,$D967)*INDEX(O$239:O$255,$F967)+O$194*INDEX(O$121:O$137,$F967)*INDEX(O$151:O$167,$F967))*$E967</f>
        <v/>
      </c>
      <c r="P967" s="37">
        <f>(INDEX(P$235:P$238,$D967)*INDEX(P$239:P$255,$F967)+P$194*INDEX(P$121:P$137,$F967)*INDEX(P$151:P$167,$F967))*$E967</f>
        <v/>
      </c>
      <c r="Q967" s="37">
        <f>(INDEX(Q$235:Q$238,$D967)*INDEX(Q$239:Q$255,$F967)+Q$194*INDEX(Q$121:Q$137,$F967)*INDEX(Q$151:Q$167,$F967))*$E967</f>
        <v/>
      </c>
      <c r="R967" s="37">
        <f>(INDEX(R$235:R$238,$D967)*INDEX(R$239:R$255,$F967)+R$194*INDEX(R$121:R$137,$F967)*INDEX(R$151:R$167,$F967))*$E967</f>
        <v/>
      </c>
      <c r="S967" s="37">
        <f>(INDEX(S$235:S$238,$D967)*INDEX(S$239:S$255,$F967)+S$194*INDEX(S$121:S$137,$F967)*INDEX(S$151:S$167,$F967))*$E967</f>
        <v/>
      </c>
      <c r="T967" s="37">
        <f>(INDEX(T$235:T$238,$D967)*INDEX(T$239:T$255,$F967)+T$194*INDEX(T$121:T$137,$F967)*INDEX(T$151:T$167,$F967))*$E967</f>
        <v/>
      </c>
      <c r="U967" s="37">
        <f>(INDEX(U$235:U$238,$D967)*INDEX(U$239:U$255,$F967)+U$194*INDEX(U$121:U$137,$F967)*INDEX(U$151:U$167,$F967))*$E967</f>
        <v/>
      </c>
      <c r="V967" s="37">
        <f>(INDEX(V$235:V$238,$D967)*INDEX(V$239:V$255,$F967)+V$194*INDEX(V$121:V$137,$F967)*INDEX(V$151:V$167,$F967))*$E967</f>
        <v/>
      </c>
      <c r="W967" s="37">
        <f>(INDEX(W$235:W$238,$D967)*INDEX(W$239:W$255,$F967)+W$194*INDEX(W$121:W$137,$F967)*INDEX(W$151:W$167,$F967))*$E967</f>
        <v/>
      </c>
      <c r="X967" s="37">
        <f>(INDEX(X$235:X$238,$D967)*INDEX(X$239:X$255,$F967)+X$194*INDEX(X$121:X$137,$F967)*INDEX(X$151:X$167,$F967))*$E967</f>
        <v/>
      </c>
      <c r="Y967" s="37">
        <f>(INDEX(Y$235:Y$238,$D967)*INDEX(Y$239:Y$255,$F967)+Y$194*INDEX(Y$121:Y$137,$F967)*INDEX(Y$151:Y$167,$F967))*$E967</f>
        <v/>
      </c>
      <c r="Z967" s="37">
        <f>(INDEX(Z$235:Z$238,$D967)*INDEX(Z$239:Z$255,$F967)+Z$194*INDEX(Z$121:Z$137,$F967)*INDEX(Z$151:Z$167,$F967))*$E967</f>
        <v/>
      </c>
      <c r="AA967" s="37">
        <f>(INDEX(AA$235:AA$238,$D967)*INDEX(AA$239:AA$255,$F967)+AA$194*INDEX(AA$121:AA$137,$F967)*INDEX(AA$151:AA$167,$F967))*$E967</f>
        <v/>
      </c>
      <c r="AB967" s="37">
        <f>(INDEX(AB$235:AB$238,$D967)*INDEX(AB$239:AB$255,$F967)+AB$194*INDEX(AB$121:AB$137,$F967)*INDEX(AB$151:AB$167,$F967))*$E967</f>
        <v/>
      </c>
      <c r="AC967" s="37">
        <f>(INDEX(AC$235:AC$238,$D967)*INDEX(AC$239:AC$255,$F967)+AC$194*INDEX(AC$121:AC$137,$F967)*INDEX(AC$151:AC$167,$F967))*$E967</f>
        <v/>
      </c>
      <c r="AD967" s="40">
        <f>SHADOWEFF(INDEX(AD$235:AD$238,$D967),INDEX(AD$239:AD$255,$F967),AD$194,INDEX(AD$121:AD$137,$F967),INDEX(AD$151:AD$167,$F967),$E967)</f>
        <v/>
      </c>
      <c r="AF967" s="11">
        <f>LOWER(Settings!$C$4)&amp;".mit."&amp;$A967&amp;IF($C967="","","."&amp;$C967&amp;"."&amp;$B967)&amp;IF(INDEX(Variables!$D$5:$D$205,MATCH($A967,Variables!$A$5:$A$205,0))="","","."&amp;INDEX(Variables!$D$5:$D$205,MATCH($A967,Variables!$A$5:$A$205,0)))&amp;"."&amp;AF$5</f>
        <v/>
      </c>
      <c r="AG967" s="38">
        <f>(INDEX(AG$235:AG$238,$D967)*INDEX(AG$239:AG$255,$F967)+AG$194*INDEX(AG$121:AG$137,$F967)*INDEX(AG$151:AG$167,$F967))*$E967</f>
        <v/>
      </c>
      <c r="AH967" s="37">
        <f>(INDEX(AH$235:AH$238,$D967)*INDEX(AH$239:AH$255,$F967)+AH$194*INDEX(AH$121:AH$137,$F967)*INDEX(AH$151:AH$167,$F967))*$E967</f>
        <v/>
      </c>
      <c r="AI967" s="37">
        <f>(INDEX(AI$235:AI$238,$D967)*INDEX(AI$239:AI$255,$F967)+AI$194*INDEX(AI$121:AI$137,$F967)*INDEX(AI$151:AI$167,$F967))*$E967</f>
        <v/>
      </c>
      <c r="AJ967" s="37">
        <f>(INDEX(AJ$235:AJ$238,$D967)*INDEX(AJ$239:AJ$255,$F967)+AJ$194*INDEX(AJ$121:AJ$137,$F967)*INDEX(AJ$151:AJ$167,$F967))*$E967</f>
        <v/>
      </c>
      <c r="AK967" s="37">
        <f>(INDEX(AK$235:AK$238,$D967)*INDEX(AK$239:AK$255,$F967)+AK$194*INDEX(AK$121:AK$137,$F967)*INDEX(AK$151:AK$167,$F967))*$E967</f>
        <v/>
      </c>
      <c r="AL967" s="37">
        <f>(INDEX(AL$235:AL$238,$D967)*INDEX(AL$239:AL$255,$F967)+AL$194*INDEX(AL$121:AL$137,$F967)*INDEX(AL$151:AL$167,$F967))*$E967</f>
        <v/>
      </c>
      <c r="AM967" s="37">
        <f>(INDEX(AM$235:AM$238,$D967)*INDEX(AM$239:AM$255,$F967)+AM$194*INDEX(AM$121:AM$137,$F967)*INDEX(AM$151:AM$167,$F967))*$E967</f>
        <v/>
      </c>
      <c r="AN967" s="37">
        <f>(INDEX(AN$235:AN$238,$D967)*INDEX(AN$239:AN$255,$F967)+AN$194*INDEX(AN$121:AN$137,$F967)*INDEX(AN$151:AN$167,$F967))*$E967</f>
        <v/>
      </c>
      <c r="AO967" s="37">
        <f>(INDEX(AO$235:AO$238,$D967)*INDEX(AO$239:AO$255,$F967)+AO$194*INDEX(AO$121:AO$137,$F967)*INDEX(AO$151:AO$167,$F967))*$E967</f>
        <v/>
      </c>
      <c r="AP967" s="37">
        <f>(INDEX(AP$235:AP$238,$D967)*INDEX(AP$239:AP$255,$F967)+AP$194*INDEX(AP$121:AP$137,$F967)*INDEX(AP$151:AP$167,$F967))*$E967</f>
        <v/>
      </c>
      <c r="AQ967" s="37">
        <f>(INDEX(AQ$235:AQ$238,$D967)*INDEX(AQ$239:AQ$255,$F967)+AQ$194*INDEX(AQ$121:AQ$137,$F967)*INDEX(AQ$151:AQ$167,$F967))*$E967</f>
        <v/>
      </c>
      <c r="AR967" s="37">
        <f>(INDEX(AR$235:AR$238,$D967)*INDEX(AR$239:AR$255,$F967)+AR$194*INDEX(AR$121:AR$137,$F967)*INDEX(AR$151:AR$167,$F967))*$E967</f>
        <v/>
      </c>
      <c r="AS967" s="37">
        <f>(INDEX(AS$235:AS$238,$D967)*INDEX(AS$239:AS$255,$F967)+AS$194*INDEX(AS$121:AS$137,$F967)*INDEX(AS$151:AS$167,$F967))*$E967</f>
        <v/>
      </c>
      <c r="AT967" s="37">
        <f>(INDEX(AT$235:AT$238,$D967)*INDEX(AT$239:AT$255,$F967)+AT$194*INDEX(AT$121:AT$137,$F967)*INDEX(AT$151:AT$167,$F967))*$E967</f>
        <v/>
      </c>
      <c r="AU967" s="37">
        <f>(INDEX(AU$235:AU$238,$D967)*INDEX(AU$239:AU$255,$F967)+AU$194*INDEX(AU$121:AU$137,$F967)*INDEX(AU$151:AU$167,$F967))*$E967</f>
        <v/>
      </c>
      <c r="AV967" s="37">
        <f>(INDEX(AV$235:AV$238,$D967)*INDEX(AV$239:AV$255,$F967)+AV$194*INDEX(AV$121:AV$137,$F967)*INDEX(AV$151:AV$167,$F967))*$E967</f>
        <v/>
      </c>
      <c r="AW967" s="37">
        <f>(INDEX(AW$235:AW$238,$D967)*INDEX(AW$239:AW$255,$F967)+AW$194*INDEX(AW$121:AW$137,$F967)*INDEX(AW$151:AW$167,$F967))*$E967</f>
        <v/>
      </c>
      <c r="AX967" s="37">
        <f>(INDEX(AX$235:AX$238,$D967)*INDEX(AX$239:AX$255,$F967)+AX$194*INDEX(AX$121:AX$137,$F967)*INDEX(AX$151:AX$167,$F967))*$E967</f>
        <v/>
      </c>
      <c r="AY967" s="40">
        <f>SHADOWEFF(INDEX(AY$235:AY$238,$D967),INDEX(AY$239:AY$255,$F967),AY$194,INDEX(AY$121:AY$137,$F967),INDEX(AY$151:AY$167,$F967),$E967)</f>
        <v/>
      </c>
    </row>
    <row r="968" hidden="1" outlineLevel="2">
      <c r="A968" s="14" t="inlineStr">
        <is>
          <t>shp</t>
        </is>
      </c>
      <c r="B968" s="14" t="inlineStr">
        <is>
          <t>gso</t>
        </is>
      </c>
      <c r="C968" s="14" t="inlineStr">
        <is>
          <t>res</t>
        </is>
      </c>
      <c r="D968" s="37">
        <f>INDEX(Inputs!$M$5:$M$132,MATCH($B968&amp;"|"&amp;$C968,Inputs!$A$5:$A$132,0))</f>
        <v/>
      </c>
      <c r="E968" s="37">
        <f>INDEX(Inputs!$T$5:$T$132,MATCH($B968&amp;"|"&amp;$C968,Inputs!$A$5:$A$132,0))</f>
        <v/>
      </c>
      <c r="F968" s="37">
        <f>INDEX(Inputs!$K$5:$K$132,MATCH($B968&amp;"|"&amp;$C968,Inputs!$A$5:$A$132,0))</f>
        <v/>
      </c>
      <c r="G968" s="36" t="n"/>
      <c r="H968" s="14">
        <f>INDEX(Variables!$B$5:$B$205,MATCH($A968,Variables!$A$5:$A$205,0))&amp;IF($C968="",""," | "&amp;INDEX(Mapping!$B$5:$B$26,MATCH($C968,Mapping!$A$5:$A$26,0))&amp;" | "&amp;INDEX(Mapping!$B$30:$B$46,MATCH($B968,Mapping!$A$30:$A$46,0)))</f>
        <v/>
      </c>
      <c r="I968" s="14">
        <f>INDEX(Variables!$C$5:$C$205,MATCH($A968,Variables!$A$5:$A$205,0))</f>
        <v/>
      </c>
      <c r="J968" s="14">
        <f>INDEX(Variables!$E$5:$E$205,MATCH($A968,Variables!$A$5:$A$205,0))</f>
        <v/>
      </c>
      <c r="K968" s="11">
        <f>LOWER(Settings!$C$4)&amp;".mit."&amp;$A968&amp;IF($C968="","","."&amp;$C968&amp;"."&amp;$B968)&amp;IF(INDEX(Variables!$D$5:$D$205,MATCH($A968,Variables!$A$5:$A$205,0))="","","."&amp;INDEX(Variables!$D$5:$D$205,MATCH($A968,Variables!$A$5:$A$205,0)))&amp;"."&amp;K$5</f>
        <v/>
      </c>
      <c r="L968" s="38">
        <f>(INDEX(L$235:L$238,$D968)*INDEX(L$239:L$255,$F968)+L$194*INDEX(L$121:L$137,$F968)*INDEX(L$151:L$167,$F968))*$E968</f>
        <v/>
      </c>
      <c r="M968" s="37">
        <f>(INDEX(M$235:M$238,$D968)*INDEX(M$239:M$255,$F968)+M$194*INDEX(M$121:M$137,$F968)*INDEX(M$151:M$167,$F968))*$E968</f>
        <v/>
      </c>
      <c r="N968" s="37">
        <f>(INDEX(N$235:N$238,$D968)*INDEX(N$239:N$255,$F968)+N$194*INDEX(N$121:N$137,$F968)*INDEX(N$151:N$167,$F968))*$E968</f>
        <v/>
      </c>
      <c r="O968" s="37">
        <f>(INDEX(O$235:O$238,$D968)*INDEX(O$239:O$255,$F968)+O$194*INDEX(O$121:O$137,$F968)*INDEX(O$151:O$167,$F968))*$E968</f>
        <v/>
      </c>
      <c r="P968" s="37">
        <f>(INDEX(P$235:P$238,$D968)*INDEX(P$239:P$255,$F968)+P$194*INDEX(P$121:P$137,$F968)*INDEX(P$151:P$167,$F968))*$E968</f>
        <v/>
      </c>
      <c r="Q968" s="37">
        <f>(INDEX(Q$235:Q$238,$D968)*INDEX(Q$239:Q$255,$F968)+Q$194*INDEX(Q$121:Q$137,$F968)*INDEX(Q$151:Q$167,$F968))*$E968</f>
        <v/>
      </c>
      <c r="R968" s="37">
        <f>(INDEX(R$235:R$238,$D968)*INDEX(R$239:R$255,$F968)+R$194*INDEX(R$121:R$137,$F968)*INDEX(R$151:R$167,$F968))*$E968</f>
        <v/>
      </c>
      <c r="S968" s="37">
        <f>(INDEX(S$235:S$238,$D968)*INDEX(S$239:S$255,$F968)+S$194*INDEX(S$121:S$137,$F968)*INDEX(S$151:S$167,$F968))*$E968</f>
        <v/>
      </c>
      <c r="T968" s="37">
        <f>(INDEX(T$235:T$238,$D968)*INDEX(T$239:T$255,$F968)+T$194*INDEX(T$121:T$137,$F968)*INDEX(T$151:T$167,$F968))*$E968</f>
        <v/>
      </c>
      <c r="U968" s="37">
        <f>(INDEX(U$235:U$238,$D968)*INDEX(U$239:U$255,$F968)+U$194*INDEX(U$121:U$137,$F968)*INDEX(U$151:U$167,$F968))*$E968</f>
        <v/>
      </c>
      <c r="V968" s="37">
        <f>(INDEX(V$235:V$238,$D968)*INDEX(V$239:V$255,$F968)+V$194*INDEX(V$121:V$137,$F968)*INDEX(V$151:V$167,$F968))*$E968</f>
        <v/>
      </c>
      <c r="W968" s="37">
        <f>(INDEX(W$235:W$238,$D968)*INDEX(W$239:W$255,$F968)+W$194*INDEX(W$121:W$137,$F968)*INDEX(W$151:W$167,$F968))*$E968</f>
        <v/>
      </c>
      <c r="X968" s="37">
        <f>(INDEX(X$235:X$238,$D968)*INDEX(X$239:X$255,$F968)+X$194*INDEX(X$121:X$137,$F968)*INDEX(X$151:X$167,$F968))*$E968</f>
        <v/>
      </c>
      <c r="Y968" s="37">
        <f>(INDEX(Y$235:Y$238,$D968)*INDEX(Y$239:Y$255,$F968)+Y$194*INDEX(Y$121:Y$137,$F968)*INDEX(Y$151:Y$167,$F968))*$E968</f>
        <v/>
      </c>
      <c r="Z968" s="37">
        <f>(INDEX(Z$235:Z$238,$D968)*INDEX(Z$239:Z$255,$F968)+Z$194*INDEX(Z$121:Z$137,$F968)*INDEX(Z$151:Z$167,$F968))*$E968</f>
        <v/>
      </c>
      <c r="AA968" s="37">
        <f>(INDEX(AA$235:AA$238,$D968)*INDEX(AA$239:AA$255,$F968)+AA$194*INDEX(AA$121:AA$137,$F968)*INDEX(AA$151:AA$167,$F968))*$E968</f>
        <v/>
      </c>
      <c r="AB968" s="37">
        <f>(INDEX(AB$235:AB$238,$D968)*INDEX(AB$239:AB$255,$F968)+AB$194*INDEX(AB$121:AB$137,$F968)*INDEX(AB$151:AB$167,$F968))*$E968</f>
        <v/>
      </c>
      <c r="AC968" s="37">
        <f>(INDEX(AC$235:AC$238,$D968)*INDEX(AC$239:AC$255,$F968)+AC$194*INDEX(AC$121:AC$137,$F968)*INDEX(AC$151:AC$167,$F968))*$E968</f>
        <v/>
      </c>
      <c r="AD968" s="40">
        <f>SHADOWEFF(INDEX(AD$235:AD$238,$D968),INDEX(AD$239:AD$255,$F968),AD$194,INDEX(AD$121:AD$137,$F968),INDEX(AD$151:AD$167,$F968),$E968)</f>
        <v/>
      </c>
      <c r="AF968" s="11">
        <f>LOWER(Settings!$C$4)&amp;".mit."&amp;$A968&amp;IF($C968="","","."&amp;$C968&amp;"."&amp;$B968)&amp;IF(INDEX(Variables!$D$5:$D$205,MATCH($A968,Variables!$A$5:$A$205,0))="","","."&amp;INDEX(Variables!$D$5:$D$205,MATCH($A968,Variables!$A$5:$A$205,0)))&amp;"."&amp;AF$5</f>
        <v/>
      </c>
      <c r="AG968" s="38">
        <f>(INDEX(AG$235:AG$238,$D968)*INDEX(AG$239:AG$255,$F968)+AG$194*INDEX(AG$121:AG$137,$F968)*INDEX(AG$151:AG$167,$F968))*$E968</f>
        <v/>
      </c>
      <c r="AH968" s="37">
        <f>(INDEX(AH$235:AH$238,$D968)*INDEX(AH$239:AH$255,$F968)+AH$194*INDEX(AH$121:AH$137,$F968)*INDEX(AH$151:AH$167,$F968))*$E968</f>
        <v/>
      </c>
      <c r="AI968" s="37">
        <f>(INDEX(AI$235:AI$238,$D968)*INDEX(AI$239:AI$255,$F968)+AI$194*INDEX(AI$121:AI$137,$F968)*INDEX(AI$151:AI$167,$F968))*$E968</f>
        <v/>
      </c>
      <c r="AJ968" s="37">
        <f>(INDEX(AJ$235:AJ$238,$D968)*INDEX(AJ$239:AJ$255,$F968)+AJ$194*INDEX(AJ$121:AJ$137,$F968)*INDEX(AJ$151:AJ$167,$F968))*$E968</f>
        <v/>
      </c>
      <c r="AK968" s="37">
        <f>(INDEX(AK$235:AK$238,$D968)*INDEX(AK$239:AK$255,$F968)+AK$194*INDEX(AK$121:AK$137,$F968)*INDEX(AK$151:AK$167,$F968))*$E968</f>
        <v/>
      </c>
      <c r="AL968" s="37">
        <f>(INDEX(AL$235:AL$238,$D968)*INDEX(AL$239:AL$255,$F968)+AL$194*INDEX(AL$121:AL$137,$F968)*INDEX(AL$151:AL$167,$F968))*$E968</f>
        <v/>
      </c>
      <c r="AM968" s="37">
        <f>(INDEX(AM$235:AM$238,$D968)*INDEX(AM$239:AM$255,$F968)+AM$194*INDEX(AM$121:AM$137,$F968)*INDEX(AM$151:AM$167,$F968))*$E968</f>
        <v/>
      </c>
      <c r="AN968" s="37">
        <f>(INDEX(AN$235:AN$238,$D968)*INDEX(AN$239:AN$255,$F968)+AN$194*INDEX(AN$121:AN$137,$F968)*INDEX(AN$151:AN$167,$F968))*$E968</f>
        <v/>
      </c>
      <c r="AO968" s="37">
        <f>(INDEX(AO$235:AO$238,$D968)*INDEX(AO$239:AO$255,$F968)+AO$194*INDEX(AO$121:AO$137,$F968)*INDEX(AO$151:AO$167,$F968))*$E968</f>
        <v/>
      </c>
      <c r="AP968" s="37">
        <f>(INDEX(AP$235:AP$238,$D968)*INDEX(AP$239:AP$255,$F968)+AP$194*INDEX(AP$121:AP$137,$F968)*INDEX(AP$151:AP$167,$F968))*$E968</f>
        <v/>
      </c>
      <c r="AQ968" s="37">
        <f>(INDEX(AQ$235:AQ$238,$D968)*INDEX(AQ$239:AQ$255,$F968)+AQ$194*INDEX(AQ$121:AQ$137,$F968)*INDEX(AQ$151:AQ$167,$F968))*$E968</f>
        <v/>
      </c>
      <c r="AR968" s="37">
        <f>(INDEX(AR$235:AR$238,$D968)*INDEX(AR$239:AR$255,$F968)+AR$194*INDEX(AR$121:AR$137,$F968)*INDEX(AR$151:AR$167,$F968))*$E968</f>
        <v/>
      </c>
      <c r="AS968" s="37">
        <f>(INDEX(AS$235:AS$238,$D968)*INDEX(AS$239:AS$255,$F968)+AS$194*INDEX(AS$121:AS$137,$F968)*INDEX(AS$151:AS$167,$F968))*$E968</f>
        <v/>
      </c>
      <c r="AT968" s="37">
        <f>(INDEX(AT$235:AT$238,$D968)*INDEX(AT$239:AT$255,$F968)+AT$194*INDEX(AT$121:AT$137,$F968)*INDEX(AT$151:AT$167,$F968))*$E968</f>
        <v/>
      </c>
      <c r="AU968" s="37">
        <f>(INDEX(AU$235:AU$238,$D968)*INDEX(AU$239:AU$255,$F968)+AU$194*INDEX(AU$121:AU$137,$F968)*INDEX(AU$151:AU$167,$F968))*$E968</f>
        <v/>
      </c>
      <c r="AV968" s="37">
        <f>(INDEX(AV$235:AV$238,$D968)*INDEX(AV$239:AV$255,$F968)+AV$194*INDEX(AV$121:AV$137,$F968)*INDEX(AV$151:AV$167,$F968))*$E968</f>
        <v/>
      </c>
      <c r="AW968" s="37">
        <f>(INDEX(AW$235:AW$238,$D968)*INDEX(AW$239:AW$255,$F968)+AW$194*INDEX(AW$121:AW$137,$F968)*INDEX(AW$151:AW$167,$F968))*$E968</f>
        <v/>
      </c>
      <c r="AX968" s="37">
        <f>(INDEX(AX$235:AX$238,$D968)*INDEX(AX$239:AX$255,$F968)+AX$194*INDEX(AX$121:AX$137,$F968)*INDEX(AX$151:AX$167,$F968))*$E968</f>
        <v/>
      </c>
      <c r="AY968" s="40">
        <f>SHADOWEFF(INDEX(AY$235:AY$238,$D968),INDEX(AY$239:AY$255,$F968),AY$194,INDEX(AY$121:AY$137,$F968),INDEX(AY$151:AY$167,$F968),$E968)</f>
        <v/>
      </c>
    </row>
    <row r="969" hidden="1" outlineLevel="2">
      <c r="A969" s="14" t="inlineStr">
        <is>
          <t>shp</t>
        </is>
      </c>
      <c r="B969" s="14" t="inlineStr">
        <is>
          <t>die</t>
        </is>
      </c>
      <c r="C969" s="14" t="inlineStr">
        <is>
          <t>res</t>
        </is>
      </c>
      <c r="D969" s="37">
        <f>INDEX(Inputs!$M$5:$M$132,MATCH($B969&amp;"|"&amp;$C969,Inputs!$A$5:$A$132,0))</f>
        <v/>
      </c>
      <c r="E969" s="37">
        <f>INDEX(Inputs!$T$5:$T$132,MATCH($B969&amp;"|"&amp;$C969,Inputs!$A$5:$A$132,0))</f>
        <v/>
      </c>
      <c r="F969" s="37">
        <f>INDEX(Inputs!$K$5:$K$132,MATCH($B969&amp;"|"&amp;$C969,Inputs!$A$5:$A$132,0))</f>
        <v/>
      </c>
      <c r="G969" s="36" t="n"/>
      <c r="H969" s="14">
        <f>INDEX(Variables!$B$5:$B$205,MATCH($A969,Variables!$A$5:$A$205,0))&amp;IF($C969="",""," | "&amp;INDEX(Mapping!$B$5:$B$26,MATCH($C969,Mapping!$A$5:$A$26,0))&amp;" | "&amp;INDEX(Mapping!$B$30:$B$46,MATCH($B969,Mapping!$A$30:$A$46,0)))</f>
        <v/>
      </c>
      <c r="I969" s="14">
        <f>INDEX(Variables!$C$5:$C$205,MATCH($A969,Variables!$A$5:$A$205,0))</f>
        <v/>
      </c>
      <c r="J969" s="14">
        <f>INDEX(Variables!$E$5:$E$205,MATCH($A969,Variables!$A$5:$A$205,0))</f>
        <v/>
      </c>
      <c r="K969" s="11">
        <f>LOWER(Settings!$C$4)&amp;".mit."&amp;$A969&amp;IF($C969="","","."&amp;$C969&amp;"."&amp;$B969)&amp;IF(INDEX(Variables!$D$5:$D$205,MATCH($A969,Variables!$A$5:$A$205,0))="","","."&amp;INDEX(Variables!$D$5:$D$205,MATCH($A969,Variables!$A$5:$A$205,0)))&amp;"."&amp;K$5</f>
        <v/>
      </c>
      <c r="L969" s="38">
        <f>(INDEX(L$235:L$238,$D969)*INDEX(L$239:L$255,$F969)+L$194*INDEX(L$121:L$137,$F969)*INDEX(L$151:L$167,$F969))*$E969</f>
        <v/>
      </c>
      <c r="M969" s="37">
        <f>(INDEX(M$235:M$238,$D969)*INDEX(M$239:M$255,$F969)+M$194*INDEX(M$121:M$137,$F969)*INDEX(M$151:M$167,$F969))*$E969</f>
        <v/>
      </c>
      <c r="N969" s="37">
        <f>(INDEX(N$235:N$238,$D969)*INDEX(N$239:N$255,$F969)+N$194*INDEX(N$121:N$137,$F969)*INDEX(N$151:N$167,$F969))*$E969</f>
        <v/>
      </c>
      <c r="O969" s="37">
        <f>(INDEX(O$235:O$238,$D969)*INDEX(O$239:O$255,$F969)+O$194*INDEX(O$121:O$137,$F969)*INDEX(O$151:O$167,$F969))*$E969</f>
        <v/>
      </c>
      <c r="P969" s="37">
        <f>(INDEX(P$235:P$238,$D969)*INDEX(P$239:P$255,$F969)+P$194*INDEX(P$121:P$137,$F969)*INDEX(P$151:P$167,$F969))*$E969</f>
        <v/>
      </c>
      <c r="Q969" s="37">
        <f>(INDEX(Q$235:Q$238,$D969)*INDEX(Q$239:Q$255,$F969)+Q$194*INDEX(Q$121:Q$137,$F969)*INDEX(Q$151:Q$167,$F969))*$E969</f>
        <v/>
      </c>
      <c r="R969" s="37">
        <f>(INDEX(R$235:R$238,$D969)*INDEX(R$239:R$255,$F969)+R$194*INDEX(R$121:R$137,$F969)*INDEX(R$151:R$167,$F969))*$E969</f>
        <v/>
      </c>
      <c r="S969" s="37">
        <f>(INDEX(S$235:S$238,$D969)*INDEX(S$239:S$255,$F969)+S$194*INDEX(S$121:S$137,$F969)*INDEX(S$151:S$167,$F969))*$E969</f>
        <v/>
      </c>
      <c r="T969" s="37">
        <f>(INDEX(T$235:T$238,$D969)*INDEX(T$239:T$255,$F969)+T$194*INDEX(T$121:T$137,$F969)*INDEX(T$151:T$167,$F969))*$E969</f>
        <v/>
      </c>
      <c r="U969" s="37">
        <f>(INDEX(U$235:U$238,$D969)*INDEX(U$239:U$255,$F969)+U$194*INDEX(U$121:U$137,$F969)*INDEX(U$151:U$167,$F969))*$E969</f>
        <v/>
      </c>
      <c r="V969" s="37">
        <f>(INDEX(V$235:V$238,$D969)*INDEX(V$239:V$255,$F969)+V$194*INDEX(V$121:V$137,$F969)*INDEX(V$151:V$167,$F969))*$E969</f>
        <v/>
      </c>
      <c r="W969" s="37">
        <f>(INDEX(W$235:W$238,$D969)*INDEX(W$239:W$255,$F969)+W$194*INDEX(W$121:W$137,$F969)*INDEX(W$151:W$167,$F969))*$E969</f>
        <v/>
      </c>
      <c r="X969" s="37">
        <f>(INDEX(X$235:X$238,$D969)*INDEX(X$239:X$255,$F969)+X$194*INDEX(X$121:X$137,$F969)*INDEX(X$151:X$167,$F969))*$E969</f>
        <v/>
      </c>
      <c r="Y969" s="37">
        <f>(INDEX(Y$235:Y$238,$D969)*INDEX(Y$239:Y$255,$F969)+Y$194*INDEX(Y$121:Y$137,$F969)*INDEX(Y$151:Y$167,$F969))*$E969</f>
        <v/>
      </c>
      <c r="Z969" s="37">
        <f>(INDEX(Z$235:Z$238,$D969)*INDEX(Z$239:Z$255,$F969)+Z$194*INDEX(Z$121:Z$137,$F969)*INDEX(Z$151:Z$167,$F969))*$E969</f>
        <v/>
      </c>
      <c r="AA969" s="37">
        <f>(INDEX(AA$235:AA$238,$D969)*INDEX(AA$239:AA$255,$F969)+AA$194*INDEX(AA$121:AA$137,$F969)*INDEX(AA$151:AA$167,$F969))*$E969</f>
        <v/>
      </c>
      <c r="AB969" s="37">
        <f>(INDEX(AB$235:AB$238,$D969)*INDEX(AB$239:AB$255,$F969)+AB$194*INDEX(AB$121:AB$137,$F969)*INDEX(AB$151:AB$167,$F969))*$E969</f>
        <v/>
      </c>
      <c r="AC969" s="37">
        <f>(INDEX(AC$235:AC$238,$D969)*INDEX(AC$239:AC$255,$F969)+AC$194*INDEX(AC$121:AC$137,$F969)*INDEX(AC$151:AC$167,$F969))*$E969</f>
        <v/>
      </c>
      <c r="AD969" s="40">
        <f>SHADOWEFF(INDEX(AD$235:AD$238,$D969),INDEX(AD$239:AD$255,$F969),AD$194,INDEX(AD$121:AD$137,$F969),INDEX(AD$151:AD$167,$F969),$E969)</f>
        <v/>
      </c>
      <c r="AF969" s="11">
        <f>LOWER(Settings!$C$4)&amp;".mit."&amp;$A969&amp;IF($C969="","","."&amp;$C969&amp;"."&amp;$B969)&amp;IF(INDEX(Variables!$D$5:$D$205,MATCH($A969,Variables!$A$5:$A$205,0))="","","."&amp;INDEX(Variables!$D$5:$D$205,MATCH($A969,Variables!$A$5:$A$205,0)))&amp;"."&amp;AF$5</f>
        <v/>
      </c>
      <c r="AG969" s="38">
        <f>(INDEX(AG$235:AG$238,$D969)*INDEX(AG$239:AG$255,$F969)+AG$194*INDEX(AG$121:AG$137,$F969)*INDEX(AG$151:AG$167,$F969))*$E969</f>
        <v/>
      </c>
      <c r="AH969" s="37">
        <f>(INDEX(AH$235:AH$238,$D969)*INDEX(AH$239:AH$255,$F969)+AH$194*INDEX(AH$121:AH$137,$F969)*INDEX(AH$151:AH$167,$F969))*$E969</f>
        <v/>
      </c>
      <c r="AI969" s="37">
        <f>(INDEX(AI$235:AI$238,$D969)*INDEX(AI$239:AI$255,$F969)+AI$194*INDEX(AI$121:AI$137,$F969)*INDEX(AI$151:AI$167,$F969))*$E969</f>
        <v/>
      </c>
      <c r="AJ969" s="37">
        <f>(INDEX(AJ$235:AJ$238,$D969)*INDEX(AJ$239:AJ$255,$F969)+AJ$194*INDEX(AJ$121:AJ$137,$F969)*INDEX(AJ$151:AJ$167,$F969))*$E969</f>
        <v/>
      </c>
      <c r="AK969" s="37">
        <f>(INDEX(AK$235:AK$238,$D969)*INDEX(AK$239:AK$255,$F969)+AK$194*INDEX(AK$121:AK$137,$F969)*INDEX(AK$151:AK$167,$F969))*$E969</f>
        <v/>
      </c>
      <c r="AL969" s="37">
        <f>(INDEX(AL$235:AL$238,$D969)*INDEX(AL$239:AL$255,$F969)+AL$194*INDEX(AL$121:AL$137,$F969)*INDEX(AL$151:AL$167,$F969))*$E969</f>
        <v/>
      </c>
      <c r="AM969" s="37">
        <f>(INDEX(AM$235:AM$238,$D969)*INDEX(AM$239:AM$255,$F969)+AM$194*INDEX(AM$121:AM$137,$F969)*INDEX(AM$151:AM$167,$F969))*$E969</f>
        <v/>
      </c>
      <c r="AN969" s="37">
        <f>(INDEX(AN$235:AN$238,$D969)*INDEX(AN$239:AN$255,$F969)+AN$194*INDEX(AN$121:AN$137,$F969)*INDEX(AN$151:AN$167,$F969))*$E969</f>
        <v/>
      </c>
      <c r="AO969" s="37">
        <f>(INDEX(AO$235:AO$238,$D969)*INDEX(AO$239:AO$255,$F969)+AO$194*INDEX(AO$121:AO$137,$F969)*INDEX(AO$151:AO$167,$F969))*$E969</f>
        <v/>
      </c>
      <c r="AP969" s="37">
        <f>(INDEX(AP$235:AP$238,$D969)*INDEX(AP$239:AP$255,$F969)+AP$194*INDEX(AP$121:AP$137,$F969)*INDEX(AP$151:AP$167,$F969))*$E969</f>
        <v/>
      </c>
      <c r="AQ969" s="37">
        <f>(INDEX(AQ$235:AQ$238,$D969)*INDEX(AQ$239:AQ$255,$F969)+AQ$194*INDEX(AQ$121:AQ$137,$F969)*INDEX(AQ$151:AQ$167,$F969))*$E969</f>
        <v/>
      </c>
      <c r="AR969" s="37">
        <f>(INDEX(AR$235:AR$238,$D969)*INDEX(AR$239:AR$255,$F969)+AR$194*INDEX(AR$121:AR$137,$F969)*INDEX(AR$151:AR$167,$F969))*$E969</f>
        <v/>
      </c>
      <c r="AS969" s="37">
        <f>(INDEX(AS$235:AS$238,$D969)*INDEX(AS$239:AS$255,$F969)+AS$194*INDEX(AS$121:AS$137,$F969)*INDEX(AS$151:AS$167,$F969))*$E969</f>
        <v/>
      </c>
      <c r="AT969" s="37">
        <f>(INDEX(AT$235:AT$238,$D969)*INDEX(AT$239:AT$255,$F969)+AT$194*INDEX(AT$121:AT$137,$F969)*INDEX(AT$151:AT$167,$F969))*$E969</f>
        <v/>
      </c>
      <c r="AU969" s="37">
        <f>(INDEX(AU$235:AU$238,$D969)*INDEX(AU$239:AU$255,$F969)+AU$194*INDEX(AU$121:AU$137,$F969)*INDEX(AU$151:AU$167,$F969))*$E969</f>
        <v/>
      </c>
      <c r="AV969" s="37">
        <f>(INDEX(AV$235:AV$238,$D969)*INDEX(AV$239:AV$255,$F969)+AV$194*INDEX(AV$121:AV$137,$F969)*INDEX(AV$151:AV$167,$F969))*$E969</f>
        <v/>
      </c>
      <c r="AW969" s="37">
        <f>(INDEX(AW$235:AW$238,$D969)*INDEX(AW$239:AW$255,$F969)+AW$194*INDEX(AW$121:AW$137,$F969)*INDEX(AW$151:AW$167,$F969))*$E969</f>
        <v/>
      </c>
      <c r="AX969" s="37">
        <f>(INDEX(AX$235:AX$238,$D969)*INDEX(AX$239:AX$255,$F969)+AX$194*INDEX(AX$121:AX$137,$F969)*INDEX(AX$151:AX$167,$F969))*$E969</f>
        <v/>
      </c>
      <c r="AY969" s="40">
        <f>SHADOWEFF(INDEX(AY$235:AY$238,$D969),INDEX(AY$239:AY$255,$F969),AY$194,INDEX(AY$121:AY$137,$F969),INDEX(AY$151:AY$167,$F969),$E969)</f>
        <v/>
      </c>
    </row>
    <row r="970" hidden="1" outlineLevel="2">
      <c r="A970" s="14" t="inlineStr">
        <is>
          <t>shp</t>
        </is>
      </c>
      <c r="B970" s="14" t="inlineStr">
        <is>
          <t>lpg</t>
        </is>
      </c>
      <c r="C970" s="14" t="inlineStr">
        <is>
          <t>res</t>
        </is>
      </c>
      <c r="D970" s="37">
        <f>INDEX(Inputs!$M$5:$M$132,MATCH($B970&amp;"|"&amp;$C970,Inputs!$A$5:$A$132,0))</f>
        <v/>
      </c>
      <c r="E970" s="37">
        <f>INDEX(Inputs!$T$5:$T$132,MATCH($B970&amp;"|"&amp;$C970,Inputs!$A$5:$A$132,0))</f>
        <v/>
      </c>
      <c r="F970" s="37">
        <f>INDEX(Inputs!$K$5:$K$132,MATCH($B970&amp;"|"&amp;$C970,Inputs!$A$5:$A$132,0))</f>
        <v/>
      </c>
      <c r="G970" s="36" t="n"/>
      <c r="H970" s="14">
        <f>INDEX(Variables!$B$5:$B$205,MATCH($A970,Variables!$A$5:$A$205,0))&amp;IF($C970="",""," | "&amp;INDEX(Mapping!$B$5:$B$26,MATCH($C970,Mapping!$A$5:$A$26,0))&amp;" | "&amp;INDEX(Mapping!$B$30:$B$46,MATCH($B970,Mapping!$A$30:$A$46,0)))</f>
        <v/>
      </c>
      <c r="I970" s="14">
        <f>INDEX(Variables!$C$5:$C$205,MATCH($A970,Variables!$A$5:$A$205,0))</f>
        <v/>
      </c>
      <c r="J970" s="14">
        <f>INDEX(Variables!$E$5:$E$205,MATCH($A970,Variables!$A$5:$A$205,0))</f>
        <v/>
      </c>
      <c r="K970" s="11">
        <f>LOWER(Settings!$C$4)&amp;".mit."&amp;$A970&amp;IF($C970="","","."&amp;$C970&amp;"."&amp;$B970)&amp;IF(INDEX(Variables!$D$5:$D$205,MATCH($A970,Variables!$A$5:$A$205,0))="","","."&amp;INDEX(Variables!$D$5:$D$205,MATCH($A970,Variables!$A$5:$A$205,0)))&amp;"."&amp;K$5</f>
        <v/>
      </c>
      <c r="L970" s="38">
        <f>(INDEX(L$235:L$238,$D970)*INDEX(L$239:L$255,$F970)+L$194*INDEX(L$121:L$137,$F970)*INDEX(L$151:L$167,$F970))*$E970</f>
        <v/>
      </c>
      <c r="M970" s="37">
        <f>(INDEX(M$235:M$238,$D970)*INDEX(M$239:M$255,$F970)+M$194*INDEX(M$121:M$137,$F970)*INDEX(M$151:M$167,$F970))*$E970</f>
        <v/>
      </c>
      <c r="N970" s="37">
        <f>(INDEX(N$235:N$238,$D970)*INDEX(N$239:N$255,$F970)+N$194*INDEX(N$121:N$137,$F970)*INDEX(N$151:N$167,$F970))*$E970</f>
        <v/>
      </c>
      <c r="O970" s="37">
        <f>(INDEX(O$235:O$238,$D970)*INDEX(O$239:O$255,$F970)+O$194*INDEX(O$121:O$137,$F970)*INDEX(O$151:O$167,$F970))*$E970</f>
        <v/>
      </c>
      <c r="P970" s="37">
        <f>(INDEX(P$235:P$238,$D970)*INDEX(P$239:P$255,$F970)+P$194*INDEX(P$121:P$137,$F970)*INDEX(P$151:P$167,$F970))*$E970</f>
        <v/>
      </c>
      <c r="Q970" s="37">
        <f>(INDEX(Q$235:Q$238,$D970)*INDEX(Q$239:Q$255,$F970)+Q$194*INDEX(Q$121:Q$137,$F970)*INDEX(Q$151:Q$167,$F970))*$E970</f>
        <v/>
      </c>
      <c r="R970" s="37">
        <f>(INDEX(R$235:R$238,$D970)*INDEX(R$239:R$255,$F970)+R$194*INDEX(R$121:R$137,$F970)*INDEX(R$151:R$167,$F970))*$E970</f>
        <v/>
      </c>
      <c r="S970" s="37">
        <f>(INDEX(S$235:S$238,$D970)*INDEX(S$239:S$255,$F970)+S$194*INDEX(S$121:S$137,$F970)*INDEX(S$151:S$167,$F970))*$E970</f>
        <v/>
      </c>
      <c r="T970" s="37">
        <f>(INDEX(T$235:T$238,$D970)*INDEX(T$239:T$255,$F970)+T$194*INDEX(T$121:T$137,$F970)*INDEX(T$151:T$167,$F970))*$E970</f>
        <v/>
      </c>
      <c r="U970" s="37">
        <f>(INDEX(U$235:U$238,$D970)*INDEX(U$239:U$255,$F970)+U$194*INDEX(U$121:U$137,$F970)*INDEX(U$151:U$167,$F970))*$E970</f>
        <v/>
      </c>
      <c r="V970" s="37">
        <f>(INDEX(V$235:V$238,$D970)*INDEX(V$239:V$255,$F970)+V$194*INDEX(V$121:V$137,$F970)*INDEX(V$151:V$167,$F970))*$E970</f>
        <v/>
      </c>
      <c r="W970" s="37">
        <f>(INDEX(W$235:W$238,$D970)*INDEX(W$239:W$255,$F970)+W$194*INDEX(W$121:W$137,$F970)*INDEX(W$151:W$167,$F970))*$E970</f>
        <v/>
      </c>
      <c r="X970" s="37">
        <f>(INDEX(X$235:X$238,$D970)*INDEX(X$239:X$255,$F970)+X$194*INDEX(X$121:X$137,$F970)*INDEX(X$151:X$167,$F970))*$E970</f>
        <v/>
      </c>
      <c r="Y970" s="37">
        <f>(INDEX(Y$235:Y$238,$D970)*INDEX(Y$239:Y$255,$F970)+Y$194*INDEX(Y$121:Y$137,$F970)*INDEX(Y$151:Y$167,$F970))*$E970</f>
        <v/>
      </c>
      <c r="Z970" s="37">
        <f>(INDEX(Z$235:Z$238,$D970)*INDEX(Z$239:Z$255,$F970)+Z$194*INDEX(Z$121:Z$137,$F970)*INDEX(Z$151:Z$167,$F970))*$E970</f>
        <v/>
      </c>
      <c r="AA970" s="37">
        <f>(INDEX(AA$235:AA$238,$D970)*INDEX(AA$239:AA$255,$F970)+AA$194*INDEX(AA$121:AA$137,$F970)*INDEX(AA$151:AA$167,$F970))*$E970</f>
        <v/>
      </c>
      <c r="AB970" s="37">
        <f>(INDEX(AB$235:AB$238,$D970)*INDEX(AB$239:AB$255,$F970)+AB$194*INDEX(AB$121:AB$137,$F970)*INDEX(AB$151:AB$167,$F970))*$E970</f>
        <v/>
      </c>
      <c r="AC970" s="37">
        <f>(INDEX(AC$235:AC$238,$D970)*INDEX(AC$239:AC$255,$F970)+AC$194*INDEX(AC$121:AC$137,$F970)*INDEX(AC$151:AC$167,$F970))*$E970</f>
        <v/>
      </c>
      <c r="AD970" s="40">
        <f>SHADOWEFF(INDEX(AD$235:AD$238,$D970),INDEX(AD$239:AD$255,$F970),AD$194,INDEX(AD$121:AD$137,$F970),INDEX(AD$151:AD$167,$F970),$E970)</f>
        <v/>
      </c>
      <c r="AF970" s="11">
        <f>LOWER(Settings!$C$4)&amp;".mit."&amp;$A970&amp;IF($C970="","","."&amp;$C970&amp;"."&amp;$B970)&amp;IF(INDEX(Variables!$D$5:$D$205,MATCH($A970,Variables!$A$5:$A$205,0))="","","."&amp;INDEX(Variables!$D$5:$D$205,MATCH($A970,Variables!$A$5:$A$205,0)))&amp;"."&amp;AF$5</f>
        <v/>
      </c>
      <c r="AG970" s="38">
        <f>(INDEX(AG$235:AG$238,$D970)*INDEX(AG$239:AG$255,$F970)+AG$194*INDEX(AG$121:AG$137,$F970)*INDEX(AG$151:AG$167,$F970))*$E970</f>
        <v/>
      </c>
      <c r="AH970" s="37">
        <f>(INDEX(AH$235:AH$238,$D970)*INDEX(AH$239:AH$255,$F970)+AH$194*INDEX(AH$121:AH$137,$F970)*INDEX(AH$151:AH$167,$F970))*$E970</f>
        <v/>
      </c>
      <c r="AI970" s="37">
        <f>(INDEX(AI$235:AI$238,$D970)*INDEX(AI$239:AI$255,$F970)+AI$194*INDEX(AI$121:AI$137,$F970)*INDEX(AI$151:AI$167,$F970))*$E970</f>
        <v/>
      </c>
      <c r="AJ970" s="37">
        <f>(INDEX(AJ$235:AJ$238,$D970)*INDEX(AJ$239:AJ$255,$F970)+AJ$194*INDEX(AJ$121:AJ$137,$F970)*INDEX(AJ$151:AJ$167,$F970))*$E970</f>
        <v/>
      </c>
      <c r="AK970" s="37">
        <f>(INDEX(AK$235:AK$238,$D970)*INDEX(AK$239:AK$255,$F970)+AK$194*INDEX(AK$121:AK$137,$F970)*INDEX(AK$151:AK$167,$F970))*$E970</f>
        <v/>
      </c>
      <c r="AL970" s="37">
        <f>(INDEX(AL$235:AL$238,$D970)*INDEX(AL$239:AL$255,$F970)+AL$194*INDEX(AL$121:AL$137,$F970)*INDEX(AL$151:AL$167,$F970))*$E970</f>
        <v/>
      </c>
      <c r="AM970" s="37">
        <f>(INDEX(AM$235:AM$238,$D970)*INDEX(AM$239:AM$255,$F970)+AM$194*INDEX(AM$121:AM$137,$F970)*INDEX(AM$151:AM$167,$F970))*$E970</f>
        <v/>
      </c>
      <c r="AN970" s="37">
        <f>(INDEX(AN$235:AN$238,$D970)*INDEX(AN$239:AN$255,$F970)+AN$194*INDEX(AN$121:AN$137,$F970)*INDEX(AN$151:AN$167,$F970))*$E970</f>
        <v/>
      </c>
      <c r="AO970" s="37">
        <f>(INDEX(AO$235:AO$238,$D970)*INDEX(AO$239:AO$255,$F970)+AO$194*INDEX(AO$121:AO$137,$F970)*INDEX(AO$151:AO$167,$F970))*$E970</f>
        <v/>
      </c>
      <c r="AP970" s="37">
        <f>(INDEX(AP$235:AP$238,$D970)*INDEX(AP$239:AP$255,$F970)+AP$194*INDEX(AP$121:AP$137,$F970)*INDEX(AP$151:AP$167,$F970))*$E970</f>
        <v/>
      </c>
      <c r="AQ970" s="37">
        <f>(INDEX(AQ$235:AQ$238,$D970)*INDEX(AQ$239:AQ$255,$F970)+AQ$194*INDEX(AQ$121:AQ$137,$F970)*INDEX(AQ$151:AQ$167,$F970))*$E970</f>
        <v/>
      </c>
      <c r="AR970" s="37">
        <f>(INDEX(AR$235:AR$238,$D970)*INDEX(AR$239:AR$255,$F970)+AR$194*INDEX(AR$121:AR$137,$F970)*INDEX(AR$151:AR$167,$F970))*$E970</f>
        <v/>
      </c>
      <c r="AS970" s="37">
        <f>(INDEX(AS$235:AS$238,$D970)*INDEX(AS$239:AS$255,$F970)+AS$194*INDEX(AS$121:AS$137,$F970)*INDEX(AS$151:AS$167,$F970))*$E970</f>
        <v/>
      </c>
      <c r="AT970" s="37">
        <f>(INDEX(AT$235:AT$238,$D970)*INDEX(AT$239:AT$255,$F970)+AT$194*INDEX(AT$121:AT$137,$F970)*INDEX(AT$151:AT$167,$F970))*$E970</f>
        <v/>
      </c>
      <c r="AU970" s="37">
        <f>(INDEX(AU$235:AU$238,$D970)*INDEX(AU$239:AU$255,$F970)+AU$194*INDEX(AU$121:AU$137,$F970)*INDEX(AU$151:AU$167,$F970))*$E970</f>
        <v/>
      </c>
      <c r="AV970" s="37">
        <f>(INDEX(AV$235:AV$238,$D970)*INDEX(AV$239:AV$255,$F970)+AV$194*INDEX(AV$121:AV$137,$F970)*INDEX(AV$151:AV$167,$F970))*$E970</f>
        <v/>
      </c>
      <c r="AW970" s="37">
        <f>(INDEX(AW$235:AW$238,$D970)*INDEX(AW$239:AW$255,$F970)+AW$194*INDEX(AW$121:AW$137,$F970)*INDEX(AW$151:AW$167,$F970))*$E970</f>
        <v/>
      </c>
      <c r="AX970" s="37">
        <f>(INDEX(AX$235:AX$238,$D970)*INDEX(AX$239:AX$255,$F970)+AX$194*INDEX(AX$121:AX$137,$F970)*INDEX(AX$151:AX$167,$F970))*$E970</f>
        <v/>
      </c>
      <c r="AY970" s="40">
        <f>SHADOWEFF(INDEX(AY$235:AY$238,$D970),INDEX(AY$239:AY$255,$F970),AY$194,INDEX(AY$121:AY$137,$F970),INDEX(AY$151:AY$167,$F970),$E970)</f>
        <v/>
      </c>
    </row>
    <row r="971" hidden="1" outlineLevel="2">
      <c r="A971" s="14" t="inlineStr">
        <is>
          <t>shp</t>
        </is>
      </c>
      <c r="B971" s="14" t="inlineStr">
        <is>
          <t>ker</t>
        </is>
      </c>
      <c r="C971" s="14" t="inlineStr">
        <is>
          <t>res</t>
        </is>
      </c>
      <c r="D971" s="37">
        <f>INDEX(Inputs!$M$5:$M$132,MATCH($B971&amp;"|"&amp;$C971,Inputs!$A$5:$A$132,0))</f>
        <v/>
      </c>
      <c r="E971" s="37">
        <f>INDEX(Inputs!$T$5:$T$132,MATCH($B971&amp;"|"&amp;$C971,Inputs!$A$5:$A$132,0))</f>
        <v/>
      </c>
      <c r="F971" s="37">
        <f>INDEX(Inputs!$K$5:$K$132,MATCH($B971&amp;"|"&amp;$C971,Inputs!$A$5:$A$132,0))</f>
        <v/>
      </c>
      <c r="G971" s="36" t="n"/>
      <c r="H971" s="14">
        <f>INDEX(Variables!$B$5:$B$205,MATCH($A971,Variables!$A$5:$A$205,0))&amp;IF($C971="",""," | "&amp;INDEX(Mapping!$B$5:$B$26,MATCH($C971,Mapping!$A$5:$A$26,0))&amp;" | "&amp;INDEX(Mapping!$B$30:$B$46,MATCH($B971,Mapping!$A$30:$A$46,0)))</f>
        <v/>
      </c>
      <c r="I971" s="14">
        <f>INDEX(Variables!$C$5:$C$205,MATCH($A971,Variables!$A$5:$A$205,0))</f>
        <v/>
      </c>
      <c r="J971" s="14">
        <f>INDEX(Variables!$E$5:$E$205,MATCH($A971,Variables!$A$5:$A$205,0))</f>
        <v/>
      </c>
      <c r="K971" s="11">
        <f>LOWER(Settings!$C$4)&amp;".mit."&amp;$A971&amp;IF($C971="","","."&amp;$C971&amp;"."&amp;$B971)&amp;IF(INDEX(Variables!$D$5:$D$205,MATCH($A971,Variables!$A$5:$A$205,0))="","","."&amp;INDEX(Variables!$D$5:$D$205,MATCH($A971,Variables!$A$5:$A$205,0)))&amp;"."&amp;K$5</f>
        <v/>
      </c>
      <c r="L971" s="38">
        <f>(INDEX(L$235:L$238,$D971)*INDEX(L$239:L$255,$F971)+L$194*INDEX(L$121:L$137,$F971)*INDEX(L$151:L$167,$F971))*$E971</f>
        <v/>
      </c>
      <c r="M971" s="37">
        <f>(INDEX(M$235:M$238,$D971)*INDEX(M$239:M$255,$F971)+M$194*INDEX(M$121:M$137,$F971)*INDEX(M$151:M$167,$F971))*$E971</f>
        <v/>
      </c>
      <c r="N971" s="37">
        <f>(INDEX(N$235:N$238,$D971)*INDEX(N$239:N$255,$F971)+N$194*INDEX(N$121:N$137,$F971)*INDEX(N$151:N$167,$F971))*$E971</f>
        <v/>
      </c>
      <c r="O971" s="37">
        <f>(INDEX(O$235:O$238,$D971)*INDEX(O$239:O$255,$F971)+O$194*INDEX(O$121:O$137,$F971)*INDEX(O$151:O$167,$F971))*$E971</f>
        <v/>
      </c>
      <c r="P971" s="37">
        <f>(INDEX(P$235:P$238,$D971)*INDEX(P$239:P$255,$F971)+P$194*INDEX(P$121:P$137,$F971)*INDEX(P$151:P$167,$F971))*$E971</f>
        <v/>
      </c>
      <c r="Q971" s="37">
        <f>(INDEX(Q$235:Q$238,$D971)*INDEX(Q$239:Q$255,$F971)+Q$194*INDEX(Q$121:Q$137,$F971)*INDEX(Q$151:Q$167,$F971))*$E971</f>
        <v/>
      </c>
      <c r="R971" s="37">
        <f>(INDEX(R$235:R$238,$D971)*INDEX(R$239:R$255,$F971)+R$194*INDEX(R$121:R$137,$F971)*INDEX(R$151:R$167,$F971))*$E971</f>
        <v/>
      </c>
      <c r="S971" s="37">
        <f>(INDEX(S$235:S$238,$D971)*INDEX(S$239:S$255,$F971)+S$194*INDEX(S$121:S$137,$F971)*INDEX(S$151:S$167,$F971))*$E971</f>
        <v/>
      </c>
      <c r="T971" s="37">
        <f>(INDEX(T$235:T$238,$D971)*INDEX(T$239:T$255,$F971)+T$194*INDEX(T$121:T$137,$F971)*INDEX(T$151:T$167,$F971))*$E971</f>
        <v/>
      </c>
      <c r="U971" s="37">
        <f>(INDEX(U$235:U$238,$D971)*INDEX(U$239:U$255,$F971)+U$194*INDEX(U$121:U$137,$F971)*INDEX(U$151:U$167,$F971))*$E971</f>
        <v/>
      </c>
      <c r="V971" s="37">
        <f>(INDEX(V$235:V$238,$D971)*INDEX(V$239:V$255,$F971)+V$194*INDEX(V$121:V$137,$F971)*INDEX(V$151:V$167,$F971))*$E971</f>
        <v/>
      </c>
      <c r="W971" s="37">
        <f>(INDEX(W$235:W$238,$D971)*INDEX(W$239:W$255,$F971)+W$194*INDEX(W$121:W$137,$F971)*INDEX(W$151:W$167,$F971))*$E971</f>
        <v/>
      </c>
      <c r="X971" s="37">
        <f>(INDEX(X$235:X$238,$D971)*INDEX(X$239:X$255,$F971)+X$194*INDEX(X$121:X$137,$F971)*INDEX(X$151:X$167,$F971))*$E971</f>
        <v/>
      </c>
      <c r="Y971" s="37">
        <f>(INDEX(Y$235:Y$238,$D971)*INDEX(Y$239:Y$255,$F971)+Y$194*INDEX(Y$121:Y$137,$F971)*INDEX(Y$151:Y$167,$F971))*$E971</f>
        <v/>
      </c>
      <c r="Z971" s="37">
        <f>(INDEX(Z$235:Z$238,$D971)*INDEX(Z$239:Z$255,$F971)+Z$194*INDEX(Z$121:Z$137,$F971)*INDEX(Z$151:Z$167,$F971))*$E971</f>
        <v/>
      </c>
      <c r="AA971" s="37">
        <f>(INDEX(AA$235:AA$238,$D971)*INDEX(AA$239:AA$255,$F971)+AA$194*INDEX(AA$121:AA$137,$F971)*INDEX(AA$151:AA$167,$F971))*$E971</f>
        <v/>
      </c>
      <c r="AB971" s="37">
        <f>(INDEX(AB$235:AB$238,$D971)*INDEX(AB$239:AB$255,$F971)+AB$194*INDEX(AB$121:AB$137,$F971)*INDEX(AB$151:AB$167,$F971))*$E971</f>
        <v/>
      </c>
      <c r="AC971" s="37">
        <f>(INDEX(AC$235:AC$238,$D971)*INDEX(AC$239:AC$255,$F971)+AC$194*INDEX(AC$121:AC$137,$F971)*INDEX(AC$151:AC$167,$F971))*$E971</f>
        <v/>
      </c>
      <c r="AD971" s="40">
        <f>SHADOWEFF(INDEX(AD$235:AD$238,$D971),INDEX(AD$239:AD$255,$F971),AD$194,INDEX(AD$121:AD$137,$F971),INDEX(AD$151:AD$167,$F971),$E971)</f>
        <v/>
      </c>
      <c r="AF971" s="11">
        <f>LOWER(Settings!$C$4)&amp;".mit."&amp;$A971&amp;IF($C971="","","."&amp;$C971&amp;"."&amp;$B971)&amp;IF(INDEX(Variables!$D$5:$D$205,MATCH($A971,Variables!$A$5:$A$205,0))="","","."&amp;INDEX(Variables!$D$5:$D$205,MATCH($A971,Variables!$A$5:$A$205,0)))&amp;"."&amp;AF$5</f>
        <v/>
      </c>
      <c r="AG971" s="38">
        <f>(INDEX(AG$235:AG$238,$D971)*INDEX(AG$239:AG$255,$F971)+AG$194*INDEX(AG$121:AG$137,$F971)*INDEX(AG$151:AG$167,$F971))*$E971</f>
        <v/>
      </c>
      <c r="AH971" s="37">
        <f>(INDEX(AH$235:AH$238,$D971)*INDEX(AH$239:AH$255,$F971)+AH$194*INDEX(AH$121:AH$137,$F971)*INDEX(AH$151:AH$167,$F971))*$E971</f>
        <v/>
      </c>
      <c r="AI971" s="37">
        <f>(INDEX(AI$235:AI$238,$D971)*INDEX(AI$239:AI$255,$F971)+AI$194*INDEX(AI$121:AI$137,$F971)*INDEX(AI$151:AI$167,$F971))*$E971</f>
        <v/>
      </c>
      <c r="AJ971" s="37">
        <f>(INDEX(AJ$235:AJ$238,$D971)*INDEX(AJ$239:AJ$255,$F971)+AJ$194*INDEX(AJ$121:AJ$137,$F971)*INDEX(AJ$151:AJ$167,$F971))*$E971</f>
        <v/>
      </c>
      <c r="AK971" s="37">
        <f>(INDEX(AK$235:AK$238,$D971)*INDEX(AK$239:AK$255,$F971)+AK$194*INDEX(AK$121:AK$137,$F971)*INDEX(AK$151:AK$167,$F971))*$E971</f>
        <v/>
      </c>
      <c r="AL971" s="37">
        <f>(INDEX(AL$235:AL$238,$D971)*INDEX(AL$239:AL$255,$F971)+AL$194*INDEX(AL$121:AL$137,$F971)*INDEX(AL$151:AL$167,$F971))*$E971</f>
        <v/>
      </c>
      <c r="AM971" s="37">
        <f>(INDEX(AM$235:AM$238,$D971)*INDEX(AM$239:AM$255,$F971)+AM$194*INDEX(AM$121:AM$137,$F971)*INDEX(AM$151:AM$167,$F971))*$E971</f>
        <v/>
      </c>
      <c r="AN971" s="37">
        <f>(INDEX(AN$235:AN$238,$D971)*INDEX(AN$239:AN$255,$F971)+AN$194*INDEX(AN$121:AN$137,$F971)*INDEX(AN$151:AN$167,$F971))*$E971</f>
        <v/>
      </c>
      <c r="AO971" s="37">
        <f>(INDEX(AO$235:AO$238,$D971)*INDEX(AO$239:AO$255,$F971)+AO$194*INDEX(AO$121:AO$137,$F971)*INDEX(AO$151:AO$167,$F971))*$E971</f>
        <v/>
      </c>
      <c r="AP971" s="37">
        <f>(INDEX(AP$235:AP$238,$D971)*INDEX(AP$239:AP$255,$F971)+AP$194*INDEX(AP$121:AP$137,$F971)*INDEX(AP$151:AP$167,$F971))*$E971</f>
        <v/>
      </c>
      <c r="AQ971" s="37">
        <f>(INDEX(AQ$235:AQ$238,$D971)*INDEX(AQ$239:AQ$255,$F971)+AQ$194*INDEX(AQ$121:AQ$137,$F971)*INDEX(AQ$151:AQ$167,$F971))*$E971</f>
        <v/>
      </c>
      <c r="AR971" s="37">
        <f>(INDEX(AR$235:AR$238,$D971)*INDEX(AR$239:AR$255,$F971)+AR$194*INDEX(AR$121:AR$137,$F971)*INDEX(AR$151:AR$167,$F971))*$E971</f>
        <v/>
      </c>
      <c r="AS971" s="37">
        <f>(INDEX(AS$235:AS$238,$D971)*INDEX(AS$239:AS$255,$F971)+AS$194*INDEX(AS$121:AS$137,$F971)*INDEX(AS$151:AS$167,$F971))*$E971</f>
        <v/>
      </c>
      <c r="AT971" s="37">
        <f>(INDEX(AT$235:AT$238,$D971)*INDEX(AT$239:AT$255,$F971)+AT$194*INDEX(AT$121:AT$137,$F971)*INDEX(AT$151:AT$167,$F971))*$E971</f>
        <v/>
      </c>
      <c r="AU971" s="37">
        <f>(INDEX(AU$235:AU$238,$D971)*INDEX(AU$239:AU$255,$F971)+AU$194*INDEX(AU$121:AU$137,$F971)*INDEX(AU$151:AU$167,$F971))*$E971</f>
        <v/>
      </c>
      <c r="AV971" s="37">
        <f>(INDEX(AV$235:AV$238,$D971)*INDEX(AV$239:AV$255,$F971)+AV$194*INDEX(AV$121:AV$137,$F971)*INDEX(AV$151:AV$167,$F971))*$E971</f>
        <v/>
      </c>
      <c r="AW971" s="37">
        <f>(INDEX(AW$235:AW$238,$D971)*INDEX(AW$239:AW$255,$F971)+AW$194*INDEX(AW$121:AW$137,$F971)*INDEX(AW$151:AW$167,$F971))*$E971</f>
        <v/>
      </c>
      <c r="AX971" s="37">
        <f>(INDEX(AX$235:AX$238,$D971)*INDEX(AX$239:AX$255,$F971)+AX$194*INDEX(AX$121:AX$137,$F971)*INDEX(AX$151:AX$167,$F971))*$E971</f>
        <v/>
      </c>
      <c r="AY971" s="40">
        <f>SHADOWEFF(INDEX(AY$235:AY$238,$D971),INDEX(AY$239:AY$255,$F971),AY$194,INDEX(AY$121:AY$137,$F971),INDEX(AY$151:AY$167,$F971),$E971)</f>
        <v/>
      </c>
    </row>
    <row r="972" hidden="1" outlineLevel="2">
      <c r="A972" s="14" t="inlineStr">
        <is>
          <t>shp</t>
        </is>
      </c>
      <c r="B972" s="14" t="inlineStr">
        <is>
          <t>oop</t>
        </is>
      </c>
      <c r="C972" s="14" t="inlineStr">
        <is>
          <t>res</t>
        </is>
      </c>
      <c r="D972" s="37">
        <f>INDEX(Inputs!$M$5:$M$132,MATCH($B972&amp;"|"&amp;$C972,Inputs!$A$5:$A$132,0))</f>
        <v/>
      </c>
      <c r="E972" s="37">
        <f>INDEX(Inputs!$T$5:$T$132,MATCH($B972&amp;"|"&amp;$C972,Inputs!$A$5:$A$132,0))</f>
        <v/>
      </c>
      <c r="F972" s="37">
        <f>INDEX(Inputs!$K$5:$K$132,MATCH($B972&amp;"|"&amp;$C972,Inputs!$A$5:$A$132,0))</f>
        <v/>
      </c>
      <c r="G972" s="36" t="n"/>
      <c r="H972" s="14">
        <f>INDEX(Variables!$B$5:$B$205,MATCH($A972,Variables!$A$5:$A$205,0))&amp;IF($C972="",""," | "&amp;INDEX(Mapping!$B$5:$B$26,MATCH($C972,Mapping!$A$5:$A$26,0))&amp;" | "&amp;INDEX(Mapping!$B$30:$B$46,MATCH($B972,Mapping!$A$30:$A$46,0)))</f>
        <v/>
      </c>
      <c r="I972" s="14">
        <f>INDEX(Variables!$C$5:$C$205,MATCH($A972,Variables!$A$5:$A$205,0))</f>
        <v/>
      </c>
      <c r="J972" s="14">
        <f>INDEX(Variables!$E$5:$E$205,MATCH($A972,Variables!$A$5:$A$205,0))</f>
        <v/>
      </c>
      <c r="K972" s="11">
        <f>LOWER(Settings!$C$4)&amp;".mit."&amp;$A972&amp;IF($C972="","","."&amp;$C972&amp;"."&amp;$B972)&amp;IF(INDEX(Variables!$D$5:$D$205,MATCH($A972,Variables!$A$5:$A$205,0))="","","."&amp;INDEX(Variables!$D$5:$D$205,MATCH($A972,Variables!$A$5:$A$205,0)))&amp;"."&amp;K$5</f>
        <v/>
      </c>
      <c r="L972" s="38">
        <f>(INDEX(L$235:L$238,$D972)*INDEX(L$239:L$255,$F972)+L$194*INDEX(L$121:L$137,$F972)*INDEX(L$151:L$167,$F972))*$E972</f>
        <v/>
      </c>
      <c r="M972" s="37">
        <f>(INDEX(M$235:M$238,$D972)*INDEX(M$239:M$255,$F972)+M$194*INDEX(M$121:M$137,$F972)*INDEX(M$151:M$167,$F972))*$E972</f>
        <v/>
      </c>
      <c r="N972" s="37">
        <f>(INDEX(N$235:N$238,$D972)*INDEX(N$239:N$255,$F972)+N$194*INDEX(N$121:N$137,$F972)*INDEX(N$151:N$167,$F972))*$E972</f>
        <v/>
      </c>
      <c r="O972" s="37">
        <f>(INDEX(O$235:O$238,$D972)*INDEX(O$239:O$255,$F972)+O$194*INDEX(O$121:O$137,$F972)*INDEX(O$151:O$167,$F972))*$E972</f>
        <v/>
      </c>
      <c r="P972" s="37">
        <f>(INDEX(P$235:P$238,$D972)*INDEX(P$239:P$255,$F972)+P$194*INDEX(P$121:P$137,$F972)*INDEX(P$151:P$167,$F972))*$E972</f>
        <v/>
      </c>
      <c r="Q972" s="37">
        <f>(INDEX(Q$235:Q$238,$D972)*INDEX(Q$239:Q$255,$F972)+Q$194*INDEX(Q$121:Q$137,$F972)*INDEX(Q$151:Q$167,$F972))*$E972</f>
        <v/>
      </c>
      <c r="R972" s="37">
        <f>(INDEX(R$235:R$238,$D972)*INDEX(R$239:R$255,$F972)+R$194*INDEX(R$121:R$137,$F972)*INDEX(R$151:R$167,$F972))*$E972</f>
        <v/>
      </c>
      <c r="S972" s="37">
        <f>(INDEX(S$235:S$238,$D972)*INDEX(S$239:S$255,$F972)+S$194*INDEX(S$121:S$137,$F972)*INDEX(S$151:S$167,$F972))*$E972</f>
        <v/>
      </c>
      <c r="T972" s="37">
        <f>(INDEX(T$235:T$238,$D972)*INDEX(T$239:T$255,$F972)+T$194*INDEX(T$121:T$137,$F972)*INDEX(T$151:T$167,$F972))*$E972</f>
        <v/>
      </c>
      <c r="U972" s="37">
        <f>(INDEX(U$235:U$238,$D972)*INDEX(U$239:U$255,$F972)+U$194*INDEX(U$121:U$137,$F972)*INDEX(U$151:U$167,$F972))*$E972</f>
        <v/>
      </c>
      <c r="V972" s="37">
        <f>(INDEX(V$235:V$238,$D972)*INDEX(V$239:V$255,$F972)+V$194*INDEX(V$121:V$137,$F972)*INDEX(V$151:V$167,$F972))*$E972</f>
        <v/>
      </c>
      <c r="W972" s="37">
        <f>(INDEX(W$235:W$238,$D972)*INDEX(W$239:W$255,$F972)+W$194*INDEX(W$121:W$137,$F972)*INDEX(W$151:W$167,$F972))*$E972</f>
        <v/>
      </c>
      <c r="X972" s="37">
        <f>(INDEX(X$235:X$238,$D972)*INDEX(X$239:X$255,$F972)+X$194*INDEX(X$121:X$137,$F972)*INDEX(X$151:X$167,$F972))*$E972</f>
        <v/>
      </c>
      <c r="Y972" s="37">
        <f>(INDEX(Y$235:Y$238,$D972)*INDEX(Y$239:Y$255,$F972)+Y$194*INDEX(Y$121:Y$137,$F972)*INDEX(Y$151:Y$167,$F972))*$E972</f>
        <v/>
      </c>
      <c r="Z972" s="37">
        <f>(INDEX(Z$235:Z$238,$D972)*INDEX(Z$239:Z$255,$F972)+Z$194*INDEX(Z$121:Z$137,$F972)*INDEX(Z$151:Z$167,$F972))*$E972</f>
        <v/>
      </c>
      <c r="AA972" s="37">
        <f>(INDEX(AA$235:AA$238,$D972)*INDEX(AA$239:AA$255,$F972)+AA$194*INDEX(AA$121:AA$137,$F972)*INDEX(AA$151:AA$167,$F972))*$E972</f>
        <v/>
      </c>
      <c r="AB972" s="37">
        <f>(INDEX(AB$235:AB$238,$D972)*INDEX(AB$239:AB$255,$F972)+AB$194*INDEX(AB$121:AB$137,$F972)*INDEX(AB$151:AB$167,$F972))*$E972</f>
        <v/>
      </c>
      <c r="AC972" s="37">
        <f>(INDEX(AC$235:AC$238,$D972)*INDEX(AC$239:AC$255,$F972)+AC$194*INDEX(AC$121:AC$137,$F972)*INDEX(AC$151:AC$167,$F972))*$E972</f>
        <v/>
      </c>
      <c r="AD972" s="40">
        <f>SHADOWEFF(INDEX(AD$235:AD$238,$D972),INDEX(AD$239:AD$255,$F972),AD$194,INDEX(AD$121:AD$137,$F972),INDEX(AD$151:AD$167,$F972),$E972)</f>
        <v/>
      </c>
      <c r="AF972" s="11">
        <f>LOWER(Settings!$C$4)&amp;".mit."&amp;$A972&amp;IF($C972="","","."&amp;$C972&amp;"."&amp;$B972)&amp;IF(INDEX(Variables!$D$5:$D$205,MATCH($A972,Variables!$A$5:$A$205,0))="","","."&amp;INDEX(Variables!$D$5:$D$205,MATCH($A972,Variables!$A$5:$A$205,0)))&amp;"."&amp;AF$5</f>
        <v/>
      </c>
      <c r="AG972" s="38">
        <f>(INDEX(AG$235:AG$238,$D972)*INDEX(AG$239:AG$255,$F972)+AG$194*INDEX(AG$121:AG$137,$F972)*INDEX(AG$151:AG$167,$F972))*$E972</f>
        <v/>
      </c>
      <c r="AH972" s="37">
        <f>(INDEX(AH$235:AH$238,$D972)*INDEX(AH$239:AH$255,$F972)+AH$194*INDEX(AH$121:AH$137,$F972)*INDEX(AH$151:AH$167,$F972))*$E972</f>
        <v/>
      </c>
      <c r="AI972" s="37">
        <f>(INDEX(AI$235:AI$238,$D972)*INDEX(AI$239:AI$255,$F972)+AI$194*INDEX(AI$121:AI$137,$F972)*INDEX(AI$151:AI$167,$F972))*$E972</f>
        <v/>
      </c>
      <c r="AJ972" s="37">
        <f>(INDEX(AJ$235:AJ$238,$D972)*INDEX(AJ$239:AJ$255,$F972)+AJ$194*INDEX(AJ$121:AJ$137,$F972)*INDEX(AJ$151:AJ$167,$F972))*$E972</f>
        <v/>
      </c>
      <c r="AK972" s="37">
        <f>(INDEX(AK$235:AK$238,$D972)*INDEX(AK$239:AK$255,$F972)+AK$194*INDEX(AK$121:AK$137,$F972)*INDEX(AK$151:AK$167,$F972))*$E972</f>
        <v/>
      </c>
      <c r="AL972" s="37">
        <f>(INDEX(AL$235:AL$238,$D972)*INDEX(AL$239:AL$255,$F972)+AL$194*INDEX(AL$121:AL$137,$F972)*INDEX(AL$151:AL$167,$F972))*$E972</f>
        <v/>
      </c>
      <c r="AM972" s="37">
        <f>(INDEX(AM$235:AM$238,$D972)*INDEX(AM$239:AM$255,$F972)+AM$194*INDEX(AM$121:AM$137,$F972)*INDEX(AM$151:AM$167,$F972))*$E972</f>
        <v/>
      </c>
      <c r="AN972" s="37">
        <f>(INDEX(AN$235:AN$238,$D972)*INDEX(AN$239:AN$255,$F972)+AN$194*INDEX(AN$121:AN$137,$F972)*INDEX(AN$151:AN$167,$F972))*$E972</f>
        <v/>
      </c>
      <c r="AO972" s="37">
        <f>(INDEX(AO$235:AO$238,$D972)*INDEX(AO$239:AO$255,$F972)+AO$194*INDEX(AO$121:AO$137,$F972)*INDEX(AO$151:AO$167,$F972))*$E972</f>
        <v/>
      </c>
      <c r="AP972" s="37">
        <f>(INDEX(AP$235:AP$238,$D972)*INDEX(AP$239:AP$255,$F972)+AP$194*INDEX(AP$121:AP$137,$F972)*INDEX(AP$151:AP$167,$F972))*$E972</f>
        <v/>
      </c>
      <c r="AQ972" s="37">
        <f>(INDEX(AQ$235:AQ$238,$D972)*INDEX(AQ$239:AQ$255,$F972)+AQ$194*INDEX(AQ$121:AQ$137,$F972)*INDEX(AQ$151:AQ$167,$F972))*$E972</f>
        <v/>
      </c>
      <c r="AR972" s="37">
        <f>(INDEX(AR$235:AR$238,$D972)*INDEX(AR$239:AR$255,$F972)+AR$194*INDEX(AR$121:AR$137,$F972)*INDEX(AR$151:AR$167,$F972))*$E972</f>
        <v/>
      </c>
      <c r="AS972" s="37">
        <f>(INDEX(AS$235:AS$238,$D972)*INDEX(AS$239:AS$255,$F972)+AS$194*INDEX(AS$121:AS$137,$F972)*INDEX(AS$151:AS$167,$F972))*$E972</f>
        <v/>
      </c>
      <c r="AT972" s="37">
        <f>(INDEX(AT$235:AT$238,$D972)*INDEX(AT$239:AT$255,$F972)+AT$194*INDEX(AT$121:AT$137,$F972)*INDEX(AT$151:AT$167,$F972))*$E972</f>
        <v/>
      </c>
      <c r="AU972" s="37">
        <f>(INDEX(AU$235:AU$238,$D972)*INDEX(AU$239:AU$255,$F972)+AU$194*INDEX(AU$121:AU$137,$F972)*INDEX(AU$151:AU$167,$F972))*$E972</f>
        <v/>
      </c>
      <c r="AV972" s="37">
        <f>(INDEX(AV$235:AV$238,$D972)*INDEX(AV$239:AV$255,$F972)+AV$194*INDEX(AV$121:AV$137,$F972)*INDEX(AV$151:AV$167,$F972))*$E972</f>
        <v/>
      </c>
      <c r="AW972" s="37">
        <f>(INDEX(AW$235:AW$238,$D972)*INDEX(AW$239:AW$255,$F972)+AW$194*INDEX(AW$121:AW$137,$F972)*INDEX(AW$151:AW$167,$F972))*$E972</f>
        <v/>
      </c>
      <c r="AX972" s="37">
        <f>(INDEX(AX$235:AX$238,$D972)*INDEX(AX$239:AX$255,$F972)+AX$194*INDEX(AX$121:AX$137,$F972)*INDEX(AX$151:AX$167,$F972))*$E972</f>
        <v/>
      </c>
      <c r="AY972" s="40">
        <f>SHADOWEFF(INDEX(AY$235:AY$238,$D972),INDEX(AY$239:AY$255,$F972),AY$194,INDEX(AY$121:AY$137,$F972),INDEX(AY$151:AY$167,$F972),$E972)</f>
        <v/>
      </c>
    </row>
    <row r="973" hidden="1" outlineLevel="2">
      <c r="A973" s="14" t="inlineStr">
        <is>
          <t>shp</t>
        </is>
      </c>
      <c r="B973" s="14" t="inlineStr">
        <is>
          <t>bio</t>
        </is>
      </c>
      <c r="C973" s="14" t="inlineStr">
        <is>
          <t>res</t>
        </is>
      </c>
      <c r="D973" s="37">
        <f>INDEX(Inputs!$M$5:$M$132,MATCH($B973&amp;"|"&amp;$C973,Inputs!$A$5:$A$132,0))</f>
        <v/>
      </c>
      <c r="E973" s="37">
        <f>INDEX(Inputs!$T$5:$T$132,MATCH($B973&amp;"|"&amp;$C973,Inputs!$A$5:$A$132,0))</f>
        <v/>
      </c>
      <c r="F973" s="37">
        <f>INDEX(Inputs!$K$5:$K$132,MATCH($B973&amp;"|"&amp;$C973,Inputs!$A$5:$A$132,0))</f>
        <v/>
      </c>
      <c r="G973" s="36" t="n"/>
      <c r="H973" s="14">
        <f>INDEX(Variables!$B$5:$B$205,MATCH($A973,Variables!$A$5:$A$205,0))&amp;IF($C973="",""," | "&amp;INDEX(Mapping!$B$5:$B$26,MATCH($C973,Mapping!$A$5:$A$26,0))&amp;" | "&amp;INDEX(Mapping!$B$30:$B$46,MATCH($B973,Mapping!$A$30:$A$46,0)))</f>
        <v/>
      </c>
      <c r="I973" s="14">
        <f>INDEX(Variables!$C$5:$C$205,MATCH($A973,Variables!$A$5:$A$205,0))</f>
        <v/>
      </c>
      <c r="J973" s="14">
        <f>INDEX(Variables!$E$5:$E$205,MATCH($A973,Variables!$A$5:$A$205,0))</f>
        <v/>
      </c>
      <c r="K973" s="11">
        <f>LOWER(Settings!$C$4)&amp;".mit."&amp;$A973&amp;IF($C973="","","."&amp;$C973&amp;"."&amp;$B973)&amp;IF(INDEX(Variables!$D$5:$D$205,MATCH($A973,Variables!$A$5:$A$205,0))="","","."&amp;INDEX(Variables!$D$5:$D$205,MATCH($A973,Variables!$A$5:$A$205,0)))&amp;"."&amp;K$5</f>
        <v/>
      </c>
      <c r="L973" s="38">
        <f>(INDEX(L$235:L$238,$D973)*INDEX(L$239:L$255,$F973)+L$194*INDEX(L$121:L$137,$F973)*INDEX(L$151:L$167,$F973))*$E973</f>
        <v/>
      </c>
      <c r="M973" s="37">
        <f>(INDEX(M$235:M$238,$D973)*INDEX(M$239:M$255,$F973)+M$194*INDEX(M$121:M$137,$F973)*INDEX(M$151:M$167,$F973))*$E973</f>
        <v/>
      </c>
      <c r="N973" s="37">
        <f>(INDEX(N$235:N$238,$D973)*INDEX(N$239:N$255,$F973)+N$194*INDEX(N$121:N$137,$F973)*INDEX(N$151:N$167,$F973))*$E973</f>
        <v/>
      </c>
      <c r="O973" s="37">
        <f>(INDEX(O$235:O$238,$D973)*INDEX(O$239:O$255,$F973)+O$194*INDEX(O$121:O$137,$F973)*INDEX(O$151:O$167,$F973))*$E973</f>
        <v/>
      </c>
      <c r="P973" s="37">
        <f>(INDEX(P$235:P$238,$D973)*INDEX(P$239:P$255,$F973)+P$194*INDEX(P$121:P$137,$F973)*INDEX(P$151:P$167,$F973))*$E973</f>
        <v/>
      </c>
      <c r="Q973" s="37">
        <f>(INDEX(Q$235:Q$238,$D973)*INDEX(Q$239:Q$255,$F973)+Q$194*INDEX(Q$121:Q$137,$F973)*INDEX(Q$151:Q$167,$F973))*$E973</f>
        <v/>
      </c>
      <c r="R973" s="37">
        <f>(INDEX(R$235:R$238,$D973)*INDEX(R$239:R$255,$F973)+R$194*INDEX(R$121:R$137,$F973)*INDEX(R$151:R$167,$F973))*$E973</f>
        <v/>
      </c>
      <c r="S973" s="37">
        <f>(INDEX(S$235:S$238,$D973)*INDEX(S$239:S$255,$F973)+S$194*INDEX(S$121:S$137,$F973)*INDEX(S$151:S$167,$F973))*$E973</f>
        <v/>
      </c>
      <c r="T973" s="37">
        <f>(INDEX(T$235:T$238,$D973)*INDEX(T$239:T$255,$F973)+T$194*INDEX(T$121:T$137,$F973)*INDEX(T$151:T$167,$F973))*$E973</f>
        <v/>
      </c>
      <c r="U973" s="37">
        <f>(INDEX(U$235:U$238,$D973)*INDEX(U$239:U$255,$F973)+U$194*INDEX(U$121:U$137,$F973)*INDEX(U$151:U$167,$F973))*$E973</f>
        <v/>
      </c>
      <c r="V973" s="37">
        <f>(INDEX(V$235:V$238,$D973)*INDEX(V$239:V$255,$F973)+V$194*INDEX(V$121:V$137,$F973)*INDEX(V$151:V$167,$F973))*$E973</f>
        <v/>
      </c>
      <c r="W973" s="37">
        <f>(INDEX(W$235:W$238,$D973)*INDEX(W$239:W$255,$F973)+W$194*INDEX(W$121:W$137,$F973)*INDEX(W$151:W$167,$F973))*$E973</f>
        <v/>
      </c>
      <c r="X973" s="37">
        <f>(INDEX(X$235:X$238,$D973)*INDEX(X$239:X$255,$F973)+X$194*INDEX(X$121:X$137,$F973)*INDEX(X$151:X$167,$F973))*$E973</f>
        <v/>
      </c>
      <c r="Y973" s="37">
        <f>(INDEX(Y$235:Y$238,$D973)*INDEX(Y$239:Y$255,$F973)+Y$194*INDEX(Y$121:Y$137,$F973)*INDEX(Y$151:Y$167,$F973))*$E973</f>
        <v/>
      </c>
      <c r="Z973" s="37">
        <f>(INDEX(Z$235:Z$238,$D973)*INDEX(Z$239:Z$255,$F973)+Z$194*INDEX(Z$121:Z$137,$F973)*INDEX(Z$151:Z$167,$F973))*$E973</f>
        <v/>
      </c>
      <c r="AA973" s="37">
        <f>(INDEX(AA$235:AA$238,$D973)*INDEX(AA$239:AA$255,$F973)+AA$194*INDEX(AA$121:AA$137,$F973)*INDEX(AA$151:AA$167,$F973))*$E973</f>
        <v/>
      </c>
      <c r="AB973" s="37">
        <f>(INDEX(AB$235:AB$238,$D973)*INDEX(AB$239:AB$255,$F973)+AB$194*INDEX(AB$121:AB$137,$F973)*INDEX(AB$151:AB$167,$F973))*$E973</f>
        <v/>
      </c>
      <c r="AC973" s="37">
        <f>(INDEX(AC$235:AC$238,$D973)*INDEX(AC$239:AC$255,$F973)+AC$194*INDEX(AC$121:AC$137,$F973)*INDEX(AC$151:AC$167,$F973))*$E973</f>
        <v/>
      </c>
      <c r="AD973" s="40">
        <f>SHADOWEFF(INDEX(AD$235:AD$238,$D973),INDEX(AD$239:AD$255,$F973),AD$194,INDEX(AD$121:AD$137,$F973),INDEX(AD$151:AD$167,$F973),$E973)</f>
        <v/>
      </c>
      <c r="AF973" s="11">
        <f>LOWER(Settings!$C$4)&amp;".mit."&amp;$A973&amp;IF($C973="","","."&amp;$C973&amp;"."&amp;$B973)&amp;IF(INDEX(Variables!$D$5:$D$205,MATCH($A973,Variables!$A$5:$A$205,0))="","","."&amp;INDEX(Variables!$D$5:$D$205,MATCH($A973,Variables!$A$5:$A$205,0)))&amp;"."&amp;AF$5</f>
        <v/>
      </c>
      <c r="AG973" s="38">
        <f>(INDEX(AG$235:AG$238,$D973)*INDEX(AG$239:AG$255,$F973)+AG$194*INDEX(AG$121:AG$137,$F973)*INDEX(AG$151:AG$167,$F973))*$E973</f>
        <v/>
      </c>
      <c r="AH973" s="37">
        <f>(INDEX(AH$235:AH$238,$D973)*INDEX(AH$239:AH$255,$F973)+AH$194*INDEX(AH$121:AH$137,$F973)*INDEX(AH$151:AH$167,$F973))*$E973</f>
        <v/>
      </c>
      <c r="AI973" s="37">
        <f>(INDEX(AI$235:AI$238,$D973)*INDEX(AI$239:AI$255,$F973)+AI$194*INDEX(AI$121:AI$137,$F973)*INDEX(AI$151:AI$167,$F973))*$E973</f>
        <v/>
      </c>
      <c r="AJ973" s="37">
        <f>(INDEX(AJ$235:AJ$238,$D973)*INDEX(AJ$239:AJ$255,$F973)+AJ$194*INDEX(AJ$121:AJ$137,$F973)*INDEX(AJ$151:AJ$167,$F973))*$E973</f>
        <v/>
      </c>
      <c r="AK973" s="37">
        <f>(INDEX(AK$235:AK$238,$D973)*INDEX(AK$239:AK$255,$F973)+AK$194*INDEX(AK$121:AK$137,$F973)*INDEX(AK$151:AK$167,$F973))*$E973</f>
        <v/>
      </c>
      <c r="AL973" s="37">
        <f>(INDEX(AL$235:AL$238,$D973)*INDEX(AL$239:AL$255,$F973)+AL$194*INDEX(AL$121:AL$137,$F973)*INDEX(AL$151:AL$167,$F973))*$E973</f>
        <v/>
      </c>
      <c r="AM973" s="37">
        <f>(INDEX(AM$235:AM$238,$D973)*INDEX(AM$239:AM$255,$F973)+AM$194*INDEX(AM$121:AM$137,$F973)*INDEX(AM$151:AM$167,$F973))*$E973</f>
        <v/>
      </c>
      <c r="AN973" s="37">
        <f>(INDEX(AN$235:AN$238,$D973)*INDEX(AN$239:AN$255,$F973)+AN$194*INDEX(AN$121:AN$137,$F973)*INDEX(AN$151:AN$167,$F973))*$E973</f>
        <v/>
      </c>
      <c r="AO973" s="37">
        <f>(INDEX(AO$235:AO$238,$D973)*INDEX(AO$239:AO$255,$F973)+AO$194*INDEX(AO$121:AO$137,$F973)*INDEX(AO$151:AO$167,$F973))*$E973</f>
        <v/>
      </c>
      <c r="AP973" s="37">
        <f>(INDEX(AP$235:AP$238,$D973)*INDEX(AP$239:AP$255,$F973)+AP$194*INDEX(AP$121:AP$137,$F973)*INDEX(AP$151:AP$167,$F973))*$E973</f>
        <v/>
      </c>
      <c r="AQ973" s="37">
        <f>(INDEX(AQ$235:AQ$238,$D973)*INDEX(AQ$239:AQ$255,$F973)+AQ$194*INDEX(AQ$121:AQ$137,$F973)*INDEX(AQ$151:AQ$167,$F973))*$E973</f>
        <v/>
      </c>
      <c r="AR973" s="37">
        <f>(INDEX(AR$235:AR$238,$D973)*INDEX(AR$239:AR$255,$F973)+AR$194*INDEX(AR$121:AR$137,$F973)*INDEX(AR$151:AR$167,$F973))*$E973</f>
        <v/>
      </c>
      <c r="AS973" s="37">
        <f>(INDEX(AS$235:AS$238,$D973)*INDEX(AS$239:AS$255,$F973)+AS$194*INDEX(AS$121:AS$137,$F973)*INDEX(AS$151:AS$167,$F973))*$E973</f>
        <v/>
      </c>
      <c r="AT973" s="37">
        <f>(INDEX(AT$235:AT$238,$D973)*INDEX(AT$239:AT$255,$F973)+AT$194*INDEX(AT$121:AT$137,$F973)*INDEX(AT$151:AT$167,$F973))*$E973</f>
        <v/>
      </c>
      <c r="AU973" s="37">
        <f>(INDEX(AU$235:AU$238,$D973)*INDEX(AU$239:AU$255,$F973)+AU$194*INDEX(AU$121:AU$137,$F973)*INDEX(AU$151:AU$167,$F973))*$E973</f>
        <v/>
      </c>
      <c r="AV973" s="37">
        <f>(INDEX(AV$235:AV$238,$D973)*INDEX(AV$239:AV$255,$F973)+AV$194*INDEX(AV$121:AV$137,$F973)*INDEX(AV$151:AV$167,$F973))*$E973</f>
        <v/>
      </c>
      <c r="AW973" s="37">
        <f>(INDEX(AW$235:AW$238,$D973)*INDEX(AW$239:AW$255,$F973)+AW$194*INDEX(AW$121:AW$137,$F973)*INDEX(AW$151:AW$167,$F973))*$E973</f>
        <v/>
      </c>
      <c r="AX973" s="37">
        <f>(INDEX(AX$235:AX$238,$D973)*INDEX(AX$239:AX$255,$F973)+AX$194*INDEX(AX$121:AX$137,$F973)*INDEX(AX$151:AX$167,$F973))*$E973</f>
        <v/>
      </c>
      <c r="AY973" s="40">
        <f>SHADOWEFF(INDEX(AY$235:AY$238,$D973),INDEX(AY$239:AY$255,$F973),AY$194,INDEX(AY$121:AY$137,$F973),INDEX(AY$151:AY$167,$F973),$E973)</f>
        <v/>
      </c>
    </row>
    <row r="974" hidden="1" outlineLevel="2"/>
    <row r="975" hidden="1" outlineLevel="2">
      <c r="A975" s="14" t="inlineStr">
        <is>
          <t>ener</t>
        </is>
      </c>
      <c r="B975" s="14" t="inlineStr">
        <is>
          <t>coa</t>
        </is>
      </c>
      <c r="C975" s="14" t="inlineStr">
        <is>
          <t>res</t>
        </is>
      </c>
      <c r="D975" s="37">
        <f>INDEX(Inputs!$N$5:$N$132,MATCH($B975&amp;"|"&amp;$C975,Inputs!$A$5:$A$132,0))</f>
        <v/>
      </c>
      <c r="E975" s="37">
        <f>INDEX(Inputs!$O$5:$O$132,MATCH($B975&amp;"|"&amp;$C975,Inputs!$A$5:$A$132,0))</f>
        <v/>
      </c>
      <c r="F975" s="37">
        <f>INDEX(Inputs!$P$5:$P$132,MATCH($B975&amp;"|"&amp;$C975,Inputs!$A$5:$A$132,0))</f>
        <v/>
      </c>
      <c r="G975" s="37">
        <f>INDEX(Inputs!$Q$5:$Q$132,MATCH($B975&amp;"|"&amp;$C975,Inputs!$A$5:$A$132,0))</f>
        <v/>
      </c>
      <c r="H975" s="14">
        <f>INDEX(Variables!$B$5:$B$205,MATCH($A975,Variables!$A$5:$A$205,0))&amp;IF($C975="",""," | "&amp;INDEX(Mapping!$B$5:$B$26,MATCH($C975,Mapping!$A$5:$A$26,0))&amp;" | "&amp;INDEX(Mapping!$B$30:$B$46,MATCH($B975,Mapping!$A$30:$A$46,0)))</f>
        <v/>
      </c>
      <c r="I975" s="14">
        <f>INDEX(Variables!$C$5:$C$205,MATCH($A975,Variables!$A$5:$A$205,0))</f>
        <v/>
      </c>
      <c r="J975" s="14">
        <f>INDEX(Variables!$E$5:$E$205,MATCH($A975,Variables!$A$5:$A$205,0))</f>
        <v/>
      </c>
      <c r="K975" s="11">
        <f>LOWER(Settings!$C$4)&amp;".mit."&amp;$A975&amp;IF($C975="","","."&amp;$C975&amp;"."&amp;$B975)&amp;IF(INDEX(Variables!$D$5:$D$205,MATCH($A975,Variables!$A$5:$A$205,0))="","","."&amp;INDEX(Variables!$D$5:$D$205,MATCH($A975,Variables!$A$5:$A$205,0)))&amp;"."&amp;K$5</f>
        <v/>
      </c>
      <c r="L975" s="46">
        <f>INDEX(Inputs!$U$5:$U$132,MATCH($B975&amp;"|"&amp;$C975,Inputs!$A$5:$A$132,0))</f>
        <v/>
      </c>
      <c r="M975" s="47">
        <f>L975*(1/(1+$G975))^(1+$E975)*(1+M$7)^$D975*(M957/L957)^$E975*((M957+M966)/(L957+L966))^($F975*(1+$E975))</f>
        <v/>
      </c>
      <c r="N975" s="47">
        <f>M975*(1/(1+$G975))^(1+$E975)*(1+N$7)^$D975*(N957/M957)^$E975*((N957+N966)/(M957+M966))^($F975*(1+$E975))</f>
        <v/>
      </c>
      <c r="O975" s="47">
        <f>N975*(1/(1+$G975))^(1+$E975)*(1+O$7)^$D975*(O957/N957)^$E975*((O957+O966)/(N957+N966))^($F975*(1+$E975))</f>
        <v/>
      </c>
      <c r="P975" s="47">
        <f>O975*(1/(1+$G975))^(1+$E975)*(1+P$7)^$D975*(P957/O957)^$E975*((P957+P966)/(O957+O966))^($F975*(1+$E975))</f>
        <v/>
      </c>
      <c r="Q975" s="47">
        <f>P975*(1/(1+$G975))^(1+$E975)*(1+Q$7)^$D975*(Q957/P957)^$E975*((Q957+Q966)/(P957+P966))^($F975*(1+$E975))</f>
        <v/>
      </c>
      <c r="R975" s="47">
        <f>Q975*(1/(1+$G975))^(1+$E975)*(1+R$7)^$D975*(R957/Q957)^$E975*((R957+R966)/(Q957+Q966))^($F975*(1+$E975))</f>
        <v/>
      </c>
      <c r="S975" s="47">
        <f>R975*(1/(1+$G975))^(1+$E975)*(1+S$7)^$D975*(S957/R957)^$E975*((S957+S966)/(R957+R966))^($F975*(1+$E975))</f>
        <v/>
      </c>
      <c r="T975" s="47">
        <f>S975*(1/(1+$G975))^(1+$E975)*(1+T$7)^$D975*(T957/S957)^$E975*((T957+T966)/(S957+S966))^($F975*(1+$E975))</f>
        <v/>
      </c>
      <c r="U975" s="47">
        <f>T975*(1/(1+$G975))^(1+$E975)*(1+U$7)^$D975*(U957/T957)^$E975*((U957+U966)/(T957+T966))^($F975*(1+$E975))</f>
        <v/>
      </c>
      <c r="V975" s="47">
        <f>U975*(1/(1+$G975))^(1+$E975)*(1+V$7)^$D975*(V957/U957)^$E975*((V957+V966)/(U957+U966))^($F975*(1+$E975))</f>
        <v/>
      </c>
      <c r="W975" s="47">
        <f>V975*(1/(1+$G975))^(1+$E975)*(1+W$7)^$D975*(W957/V957)^$E975*((W957+W966)/(V957+V966))^($F975*(1+$E975))</f>
        <v/>
      </c>
      <c r="X975" s="47">
        <f>W975*(1/(1+$G975))^(1+$E975)*(1+X$7)^$D975*(X957/W957)^$E975*((X957+X966)/(W957+W966))^($F975*(1+$E975))</f>
        <v/>
      </c>
      <c r="Y975" s="47">
        <f>X975*(1/(1+$G975))^(1+$E975)*(1+Y$7)^$D975*(Y957/X957)^$E975*((Y957+Y966)/(X957+X966))^($F975*(1+$E975))</f>
        <v/>
      </c>
      <c r="Z975" s="47">
        <f>Y975*(1/(1+$G975))^(1+$E975)*(1+Z$7)^$D975*(Z957/Y957)^$E975*((Z957+Z966)/(Y957+Y966))^($F975*(1+$E975))</f>
        <v/>
      </c>
      <c r="AA975" s="47">
        <f>Z975*(1/(1+$G975))^(1+$E975)*(1+AA$7)^$D975*(AA957/Z957)^$E975*((AA957+AA966)/(Z957+Z966))^($F975*(1+$E975))</f>
        <v/>
      </c>
      <c r="AB975" s="47">
        <f>AA975*(1/(1+$G975))^(1+$E975)*(1+AB$7)^$D975*(AB957/AA957)^$E975*((AB957+AB966)/(AA957+AA966))^($F975*(1+$E975))</f>
        <v/>
      </c>
      <c r="AC975" s="47">
        <f>AB975*(1/(1+$G975))^(1+$E975)*(1+AC$7)^$D975*(AC957/AB957)^$E975*((AC957+AC966)/(AB957+AB966))^($F975*(1+$E975))</f>
        <v/>
      </c>
      <c r="AD975" s="58">
        <f>FUELUSE(AC975,AD957,AC957,AD966,AC966,AD$7,$D975,$E975,$F975,$G975)</f>
        <v/>
      </c>
      <c r="AF975" s="11">
        <f>LOWER(Settings!$C$4)&amp;".mit."&amp;$A975&amp;IF($C975="","","."&amp;$C975&amp;"."&amp;$B975)&amp;IF(INDEX(Variables!$D$5:$D$205,MATCH($A975,Variables!$A$5:$A$205,0))="","","."&amp;INDEX(Variables!$D$5:$D$205,MATCH($A975,Variables!$A$5:$A$205,0)))&amp;"."&amp;AF$5</f>
        <v/>
      </c>
      <c r="AG975" s="46">
        <f>INDEX(Inputs!$U$5:$U$132,MATCH($B975&amp;"|"&amp;$C975,Inputs!$A$5:$A$132,0))</f>
        <v/>
      </c>
      <c r="AH975" s="47">
        <f>AG975*(1/(1+$G975))^(1+$E975)*(1+AH$7)^$D975*(AH957/AG957)^$E975*((AH957+AH966)/(AG957+AG966))^($F975*(1+$E975))</f>
        <v/>
      </c>
      <c r="AI975" s="47">
        <f>AH975*(1/(1+$G975))^(1+$E975)*(1+AI$7)^$D975*(AI957/AH957)^$E975*((AI957+AI966)/(AH957+AH966))^($F975*(1+$E975))</f>
        <v/>
      </c>
      <c r="AJ975" s="47">
        <f>AI975*(1/(1+$G975))^(1+$E975)*(1+AJ$7)^$D975*(AJ957/AI957)^$E975*((AJ957+AJ966)/(AI957+AI966))^($F975*(1+$E975))</f>
        <v/>
      </c>
      <c r="AK975" s="47">
        <f>AJ975*(1/(1+$G975))^(1+$E975)*(1+AK$7)^$D975*(AK957/AJ957)^$E975*((AK957+AK966)/(AJ957+AJ966))^($F975*(1+$E975))</f>
        <v/>
      </c>
      <c r="AL975" s="47">
        <f>AK975*(1/(1+$G975))^(1+$E975)*(1+AL$7)^$D975*(AL957/AK957)^$E975*((AL957+AL966)/(AK957+AK966))^($F975*(1+$E975))</f>
        <v/>
      </c>
      <c r="AM975" s="47">
        <f>AL975*(1/(1+$G975))^(1+$E975)*(1+AM$7)^$D975*(AM957/AL957)^$E975*((AM957+AM966)/(AL957+AL966))^($F975*(1+$E975))</f>
        <v/>
      </c>
      <c r="AN975" s="47">
        <f>AM975*(1/(1+$G975))^(1+$E975)*(1+AN$7)^$D975*(AN957/AM957)^$E975*((AN957+AN966)/(AM957+AM966))^($F975*(1+$E975))</f>
        <v/>
      </c>
      <c r="AO975" s="47">
        <f>AN975*(1/(1+$G975))^(1+$E975)*(1+AO$7)^$D975*(AO957/AN957)^$E975*((AO957+AO966)/(AN957+AN966))^($F975*(1+$E975))</f>
        <v/>
      </c>
      <c r="AP975" s="47">
        <f>AO975*(1/(1+$G975))^(1+$E975)*(1+AP$7)^$D975*(AP957/AO957)^$E975*((AP957+AP966)/(AO957+AO966))^($F975*(1+$E975))</f>
        <v/>
      </c>
      <c r="AQ975" s="47">
        <f>AP975*(1/(1+$G975))^(1+$E975)*(1+AQ$7)^$D975*(AQ957/AP957)^$E975*((AQ957+AQ966)/(AP957+AP966))^($F975*(1+$E975))</f>
        <v/>
      </c>
      <c r="AR975" s="47">
        <f>AQ975*(1/(1+$G975))^(1+$E975)*(1+AR$7)^$D975*(AR957/AQ957)^$E975*((AR957+AR966)/(AQ957+AQ966))^($F975*(1+$E975))</f>
        <v/>
      </c>
      <c r="AS975" s="47">
        <f>AR975*(1/(1+$G975))^(1+$E975)*(1+AS$7)^$D975*(AS957/AR957)^$E975*((AS957+AS966)/(AR957+AR966))^($F975*(1+$E975))</f>
        <v/>
      </c>
      <c r="AT975" s="47">
        <f>AS975*(1/(1+$G975))^(1+$E975)*(1+AT$7)^$D975*(AT957/AS957)^$E975*((AT957+AT966)/(AS957+AS966))^($F975*(1+$E975))</f>
        <v/>
      </c>
      <c r="AU975" s="47">
        <f>AT975*(1/(1+$G975))^(1+$E975)*(1+AU$7)^$D975*(AU957/AT957)^$E975*((AU957+AU966)/(AT957+AT966))^($F975*(1+$E975))</f>
        <v/>
      </c>
      <c r="AV975" s="47">
        <f>AU975*(1/(1+$G975))^(1+$E975)*(1+AV$7)^$D975*(AV957/AU957)^$E975*((AV957+AV966)/(AU957+AU966))^($F975*(1+$E975))</f>
        <v/>
      </c>
      <c r="AW975" s="47">
        <f>AV975*(1/(1+$G975))^(1+$E975)*(1+AW$7)^$D975*(AW957/AV957)^$E975*((AW957+AW966)/(AV957+AV966))^($F975*(1+$E975))</f>
        <v/>
      </c>
      <c r="AX975" s="47">
        <f>AW975*(1/(1+$G975))^(1+$E975)*(1+AX$7)^$D975*(AX957/AW957)^$E975*((AX957+AX966)/(AW957+AW966))^($F975*(1+$E975))</f>
        <v/>
      </c>
      <c r="AY975" s="58">
        <f>FUELUSE(AX975,AY957,AX957,AY966,AX966,AY$7,$D975,$E975,$F975,$G975)</f>
        <v/>
      </c>
    </row>
    <row r="976" hidden="1" outlineLevel="2">
      <c r="A976" s="14" t="inlineStr">
        <is>
          <t>ener</t>
        </is>
      </c>
      <c r="B976" s="14" t="inlineStr">
        <is>
          <t>nga</t>
        </is>
      </c>
      <c r="C976" s="14" t="inlineStr">
        <is>
          <t>res</t>
        </is>
      </c>
      <c r="D976" s="37">
        <f>INDEX(Inputs!$N$5:$N$132,MATCH($B976&amp;"|"&amp;$C976,Inputs!$A$5:$A$132,0))</f>
        <v/>
      </c>
      <c r="E976" s="37">
        <f>INDEX(Inputs!$O$5:$O$132,MATCH($B976&amp;"|"&amp;$C976,Inputs!$A$5:$A$132,0))</f>
        <v/>
      </c>
      <c r="F976" s="37">
        <f>INDEX(Inputs!$P$5:$P$132,MATCH($B976&amp;"|"&amp;$C976,Inputs!$A$5:$A$132,0))</f>
        <v/>
      </c>
      <c r="G976" s="37">
        <f>INDEX(Inputs!$Q$5:$Q$132,MATCH($B976&amp;"|"&amp;$C976,Inputs!$A$5:$A$132,0))</f>
        <v/>
      </c>
      <c r="H976" s="14">
        <f>INDEX(Variables!$B$5:$B$205,MATCH($A976,Variables!$A$5:$A$205,0))&amp;IF($C976="",""," | "&amp;INDEX(Mapping!$B$5:$B$26,MATCH($C976,Mapping!$A$5:$A$26,0))&amp;" | "&amp;INDEX(Mapping!$B$30:$B$46,MATCH($B976,Mapping!$A$30:$A$46,0)))</f>
        <v/>
      </c>
      <c r="I976" s="14">
        <f>INDEX(Variables!$C$5:$C$205,MATCH($A976,Variables!$A$5:$A$205,0))</f>
        <v/>
      </c>
      <c r="J976" s="14">
        <f>INDEX(Variables!$E$5:$E$205,MATCH($A976,Variables!$A$5:$A$205,0))</f>
        <v/>
      </c>
      <c r="K976" s="11">
        <f>LOWER(Settings!$C$4)&amp;".mit."&amp;$A976&amp;IF($C976="","","."&amp;$C976&amp;"."&amp;$B976)&amp;IF(INDEX(Variables!$D$5:$D$205,MATCH($A976,Variables!$A$5:$A$205,0))="","","."&amp;INDEX(Variables!$D$5:$D$205,MATCH($A976,Variables!$A$5:$A$205,0)))&amp;"."&amp;K$5</f>
        <v/>
      </c>
      <c r="L976" s="46">
        <f>INDEX(Inputs!$U$5:$U$132,MATCH($B976&amp;"|"&amp;$C976,Inputs!$A$5:$A$132,0))</f>
        <v/>
      </c>
      <c r="M976" s="47">
        <f>L976*(1/(1+$G976))^(1+$E976)*(1+M$7)^$D976*(M958/L958)^$E976*((M958+M967)/(L958+L967))^($F976*(1+$E976))</f>
        <v/>
      </c>
      <c r="N976" s="47">
        <f>M976*(1/(1+$G976))^(1+$E976)*(1+N$7)^$D976*(N958/M958)^$E976*((N958+N967)/(M958+M967))^($F976*(1+$E976))</f>
        <v/>
      </c>
      <c r="O976" s="47">
        <f>N976*(1/(1+$G976))^(1+$E976)*(1+O$7)^$D976*(O958/N958)^$E976*((O958+O967)/(N958+N967))^($F976*(1+$E976))</f>
        <v/>
      </c>
      <c r="P976" s="47">
        <f>O976*(1/(1+$G976))^(1+$E976)*(1+P$7)^$D976*(P958/O958)^$E976*((P958+P967)/(O958+O967))^($F976*(1+$E976))</f>
        <v/>
      </c>
      <c r="Q976" s="47">
        <f>P976*(1/(1+$G976))^(1+$E976)*(1+Q$7)^$D976*(Q958/P958)^$E976*((Q958+Q967)/(P958+P967))^($F976*(1+$E976))</f>
        <v/>
      </c>
      <c r="R976" s="47">
        <f>Q976*(1/(1+$G976))^(1+$E976)*(1+R$7)^$D976*(R958/Q958)^$E976*((R958+R967)/(Q958+Q967))^($F976*(1+$E976))</f>
        <v/>
      </c>
      <c r="S976" s="47">
        <f>R976*(1/(1+$G976))^(1+$E976)*(1+S$7)^$D976*(S958/R958)^$E976*((S958+S967)/(R958+R967))^($F976*(1+$E976))</f>
        <v/>
      </c>
      <c r="T976" s="47">
        <f>S976*(1/(1+$G976))^(1+$E976)*(1+T$7)^$D976*(T958/S958)^$E976*((T958+T967)/(S958+S967))^($F976*(1+$E976))</f>
        <v/>
      </c>
      <c r="U976" s="47">
        <f>T976*(1/(1+$G976))^(1+$E976)*(1+U$7)^$D976*(U958/T958)^$E976*((U958+U967)/(T958+T967))^($F976*(1+$E976))</f>
        <v/>
      </c>
      <c r="V976" s="47">
        <f>U976*(1/(1+$G976))^(1+$E976)*(1+V$7)^$D976*(V958/U958)^$E976*((V958+V967)/(U958+U967))^($F976*(1+$E976))</f>
        <v/>
      </c>
      <c r="W976" s="47">
        <f>V976*(1/(1+$G976))^(1+$E976)*(1+W$7)^$D976*(W958/V958)^$E976*((W958+W967)/(V958+V967))^($F976*(1+$E976))</f>
        <v/>
      </c>
      <c r="X976" s="47">
        <f>W976*(1/(1+$G976))^(1+$E976)*(1+X$7)^$D976*(X958/W958)^$E976*((X958+X967)/(W958+W967))^($F976*(1+$E976))</f>
        <v/>
      </c>
      <c r="Y976" s="47">
        <f>X976*(1/(1+$G976))^(1+$E976)*(1+Y$7)^$D976*(Y958/X958)^$E976*((Y958+Y967)/(X958+X967))^($F976*(1+$E976))</f>
        <v/>
      </c>
      <c r="Z976" s="47">
        <f>Y976*(1/(1+$G976))^(1+$E976)*(1+Z$7)^$D976*(Z958/Y958)^$E976*((Z958+Z967)/(Y958+Y967))^($F976*(1+$E976))</f>
        <v/>
      </c>
      <c r="AA976" s="47">
        <f>Z976*(1/(1+$G976))^(1+$E976)*(1+AA$7)^$D976*(AA958/Z958)^$E976*((AA958+AA967)/(Z958+Z967))^($F976*(1+$E976))</f>
        <v/>
      </c>
      <c r="AB976" s="47">
        <f>AA976*(1/(1+$G976))^(1+$E976)*(1+AB$7)^$D976*(AB958/AA958)^$E976*((AB958+AB967)/(AA958+AA967))^($F976*(1+$E976))</f>
        <v/>
      </c>
      <c r="AC976" s="47">
        <f>AB976*(1/(1+$G976))^(1+$E976)*(1+AC$7)^$D976*(AC958/AB958)^$E976*((AC958+AC967)/(AB958+AB967))^($F976*(1+$E976))</f>
        <v/>
      </c>
      <c r="AD976" s="58">
        <f>FUELUSE(AC976,AD958,AC958,AD967,AC967,AD$7,$D976,$E976,$F976,$G976)</f>
        <v/>
      </c>
      <c r="AF976" s="11">
        <f>LOWER(Settings!$C$4)&amp;".mit."&amp;$A976&amp;IF($C976="","","."&amp;$C976&amp;"."&amp;$B976)&amp;IF(INDEX(Variables!$D$5:$D$205,MATCH($A976,Variables!$A$5:$A$205,0))="","","."&amp;INDEX(Variables!$D$5:$D$205,MATCH($A976,Variables!$A$5:$A$205,0)))&amp;"."&amp;AF$5</f>
        <v/>
      </c>
      <c r="AG976" s="46">
        <f>INDEX(Inputs!$U$5:$U$132,MATCH($B976&amp;"|"&amp;$C976,Inputs!$A$5:$A$132,0))</f>
        <v/>
      </c>
      <c r="AH976" s="47">
        <f>AG976*(1/(1+$G976))^(1+$E976)*(1+AH$7)^$D976*(AH958/AG958)^$E976*((AH958+AH967)/(AG958+AG967))^($F976*(1+$E976))</f>
        <v/>
      </c>
      <c r="AI976" s="47">
        <f>AH976*(1/(1+$G976))^(1+$E976)*(1+AI$7)^$D976*(AI958/AH958)^$E976*((AI958+AI967)/(AH958+AH967))^($F976*(1+$E976))</f>
        <v/>
      </c>
      <c r="AJ976" s="47">
        <f>AI976*(1/(1+$G976))^(1+$E976)*(1+AJ$7)^$D976*(AJ958/AI958)^$E976*((AJ958+AJ967)/(AI958+AI967))^($F976*(1+$E976))</f>
        <v/>
      </c>
      <c r="AK976" s="47">
        <f>AJ976*(1/(1+$G976))^(1+$E976)*(1+AK$7)^$D976*(AK958/AJ958)^$E976*((AK958+AK967)/(AJ958+AJ967))^($F976*(1+$E976))</f>
        <v/>
      </c>
      <c r="AL976" s="47">
        <f>AK976*(1/(1+$G976))^(1+$E976)*(1+AL$7)^$D976*(AL958/AK958)^$E976*((AL958+AL967)/(AK958+AK967))^($F976*(1+$E976))</f>
        <v/>
      </c>
      <c r="AM976" s="47">
        <f>AL976*(1/(1+$G976))^(1+$E976)*(1+AM$7)^$D976*(AM958/AL958)^$E976*((AM958+AM967)/(AL958+AL967))^($F976*(1+$E976))</f>
        <v/>
      </c>
      <c r="AN976" s="47">
        <f>AM976*(1/(1+$G976))^(1+$E976)*(1+AN$7)^$D976*(AN958/AM958)^$E976*((AN958+AN967)/(AM958+AM967))^($F976*(1+$E976))</f>
        <v/>
      </c>
      <c r="AO976" s="47">
        <f>AN976*(1/(1+$G976))^(1+$E976)*(1+AO$7)^$D976*(AO958/AN958)^$E976*((AO958+AO967)/(AN958+AN967))^($F976*(1+$E976))</f>
        <v/>
      </c>
      <c r="AP976" s="47">
        <f>AO976*(1/(1+$G976))^(1+$E976)*(1+AP$7)^$D976*(AP958/AO958)^$E976*((AP958+AP967)/(AO958+AO967))^($F976*(1+$E976))</f>
        <v/>
      </c>
      <c r="AQ976" s="47">
        <f>AP976*(1/(1+$G976))^(1+$E976)*(1+AQ$7)^$D976*(AQ958/AP958)^$E976*((AQ958+AQ967)/(AP958+AP967))^($F976*(1+$E976))</f>
        <v/>
      </c>
      <c r="AR976" s="47">
        <f>AQ976*(1/(1+$G976))^(1+$E976)*(1+AR$7)^$D976*(AR958/AQ958)^$E976*((AR958+AR967)/(AQ958+AQ967))^($F976*(1+$E976))</f>
        <v/>
      </c>
      <c r="AS976" s="47">
        <f>AR976*(1/(1+$G976))^(1+$E976)*(1+AS$7)^$D976*(AS958/AR958)^$E976*((AS958+AS967)/(AR958+AR967))^($F976*(1+$E976))</f>
        <v/>
      </c>
      <c r="AT976" s="47">
        <f>AS976*(1/(1+$G976))^(1+$E976)*(1+AT$7)^$D976*(AT958/AS958)^$E976*((AT958+AT967)/(AS958+AS967))^($F976*(1+$E976))</f>
        <v/>
      </c>
      <c r="AU976" s="47">
        <f>AT976*(1/(1+$G976))^(1+$E976)*(1+AU$7)^$D976*(AU958/AT958)^$E976*((AU958+AU967)/(AT958+AT967))^($F976*(1+$E976))</f>
        <v/>
      </c>
      <c r="AV976" s="47">
        <f>AU976*(1/(1+$G976))^(1+$E976)*(1+AV$7)^$D976*(AV958/AU958)^$E976*((AV958+AV967)/(AU958+AU967))^($F976*(1+$E976))</f>
        <v/>
      </c>
      <c r="AW976" s="47">
        <f>AV976*(1/(1+$G976))^(1+$E976)*(1+AW$7)^$D976*(AW958/AV958)^$E976*((AW958+AW967)/(AV958+AV967))^($F976*(1+$E976))</f>
        <v/>
      </c>
      <c r="AX976" s="47">
        <f>AW976*(1/(1+$G976))^(1+$E976)*(1+AX$7)^$D976*(AX958/AW958)^$E976*((AX958+AX967)/(AW958+AW967))^($F976*(1+$E976))</f>
        <v/>
      </c>
      <c r="AY976" s="58">
        <f>FUELUSE(AX976,AY958,AX958,AY967,AX967,AY$7,$D976,$E976,$F976,$G976)</f>
        <v/>
      </c>
    </row>
    <row r="977" hidden="1" outlineLevel="2">
      <c r="A977" s="14" t="inlineStr">
        <is>
          <t>ener</t>
        </is>
      </c>
      <c r="B977" s="14" t="inlineStr">
        <is>
          <t>gso</t>
        </is>
      </c>
      <c r="C977" s="14" t="inlineStr">
        <is>
          <t>res</t>
        </is>
      </c>
      <c r="D977" s="37">
        <f>INDEX(Inputs!$N$5:$N$132,MATCH($B977&amp;"|"&amp;$C977,Inputs!$A$5:$A$132,0))</f>
        <v/>
      </c>
      <c r="E977" s="37">
        <f>INDEX(Inputs!$O$5:$O$132,MATCH($B977&amp;"|"&amp;$C977,Inputs!$A$5:$A$132,0))</f>
        <v/>
      </c>
      <c r="F977" s="37">
        <f>INDEX(Inputs!$P$5:$P$132,MATCH($B977&amp;"|"&amp;$C977,Inputs!$A$5:$A$132,0))</f>
        <v/>
      </c>
      <c r="G977" s="37">
        <f>INDEX(Inputs!$Q$5:$Q$132,MATCH($B977&amp;"|"&amp;$C977,Inputs!$A$5:$A$132,0))</f>
        <v/>
      </c>
      <c r="H977" s="14">
        <f>INDEX(Variables!$B$5:$B$205,MATCH($A977,Variables!$A$5:$A$205,0))&amp;IF($C977="",""," | "&amp;INDEX(Mapping!$B$5:$B$26,MATCH($C977,Mapping!$A$5:$A$26,0))&amp;" | "&amp;INDEX(Mapping!$B$30:$B$46,MATCH($B977,Mapping!$A$30:$A$46,0)))</f>
        <v/>
      </c>
      <c r="I977" s="14">
        <f>INDEX(Variables!$C$5:$C$205,MATCH($A977,Variables!$A$5:$A$205,0))</f>
        <v/>
      </c>
      <c r="J977" s="14">
        <f>INDEX(Variables!$E$5:$E$205,MATCH($A977,Variables!$A$5:$A$205,0))</f>
        <v/>
      </c>
      <c r="K977" s="11">
        <f>LOWER(Settings!$C$4)&amp;".mit."&amp;$A977&amp;IF($C977="","","."&amp;$C977&amp;"."&amp;$B977)&amp;IF(INDEX(Variables!$D$5:$D$205,MATCH($A977,Variables!$A$5:$A$205,0))="","","."&amp;INDEX(Variables!$D$5:$D$205,MATCH($A977,Variables!$A$5:$A$205,0)))&amp;"."&amp;K$5</f>
        <v/>
      </c>
      <c r="L977" s="46">
        <f>INDEX(Inputs!$U$5:$U$132,MATCH($B977&amp;"|"&amp;$C977,Inputs!$A$5:$A$132,0))</f>
        <v/>
      </c>
      <c r="M977" s="47">
        <f>L977*(1/(1+$G977))^(1+$E977)*(1+M$7)^$D977*(M959/L959)^$E977*((M959+M968)/(L959+L968))^($F977*(1+$E977))</f>
        <v/>
      </c>
      <c r="N977" s="47">
        <f>M977*(1/(1+$G977))^(1+$E977)*(1+N$7)^$D977*(N959/M959)^$E977*((N959+N968)/(M959+M968))^($F977*(1+$E977))</f>
        <v/>
      </c>
      <c r="O977" s="47">
        <f>N977*(1/(1+$G977))^(1+$E977)*(1+O$7)^$D977*(O959/N959)^$E977*((O959+O968)/(N959+N968))^($F977*(1+$E977))</f>
        <v/>
      </c>
      <c r="P977" s="47">
        <f>O977*(1/(1+$G977))^(1+$E977)*(1+P$7)^$D977*(P959/O959)^$E977*((P959+P968)/(O959+O968))^($F977*(1+$E977))</f>
        <v/>
      </c>
      <c r="Q977" s="47">
        <f>P977*(1/(1+$G977))^(1+$E977)*(1+Q$7)^$D977*(Q959/P959)^$E977*((Q959+Q968)/(P959+P968))^($F977*(1+$E977))</f>
        <v/>
      </c>
      <c r="R977" s="47">
        <f>Q977*(1/(1+$G977))^(1+$E977)*(1+R$7)^$D977*(R959/Q959)^$E977*((R959+R968)/(Q959+Q968))^($F977*(1+$E977))</f>
        <v/>
      </c>
      <c r="S977" s="47">
        <f>R977*(1/(1+$G977))^(1+$E977)*(1+S$7)^$D977*(S959/R959)^$E977*((S959+S968)/(R959+R968))^($F977*(1+$E977))</f>
        <v/>
      </c>
      <c r="T977" s="47">
        <f>S977*(1/(1+$G977))^(1+$E977)*(1+T$7)^$D977*(T959/S959)^$E977*((T959+T968)/(S959+S968))^($F977*(1+$E977))</f>
        <v/>
      </c>
      <c r="U977" s="47">
        <f>T977*(1/(1+$G977))^(1+$E977)*(1+U$7)^$D977*(U959/T959)^$E977*((U959+U968)/(T959+T968))^($F977*(1+$E977))</f>
        <v/>
      </c>
      <c r="V977" s="47">
        <f>U977*(1/(1+$G977))^(1+$E977)*(1+V$7)^$D977*(V959/U959)^$E977*((V959+V968)/(U959+U968))^($F977*(1+$E977))</f>
        <v/>
      </c>
      <c r="W977" s="47">
        <f>V977*(1/(1+$G977))^(1+$E977)*(1+W$7)^$D977*(W959/V959)^$E977*((W959+W968)/(V959+V968))^($F977*(1+$E977))</f>
        <v/>
      </c>
      <c r="X977" s="47">
        <f>W977*(1/(1+$G977))^(1+$E977)*(1+X$7)^$D977*(X959/W959)^$E977*((X959+X968)/(W959+W968))^($F977*(1+$E977))</f>
        <v/>
      </c>
      <c r="Y977" s="47">
        <f>X977*(1/(1+$G977))^(1+$E977)*(1+Y$7)^$D977*(Y959/X959)^$E977*((Y959+Y968)/(X959+X968))^($F977*(1+$E977))</f>
        <v/>
      </c>
      <c r="Z977" s="47">
        <f>Y977*(1/(1+$G977))^(1+$E977)*(1+Z$7)^$D977*(Z959/Y959)^$E977*((Z959+Z968)/(Y959+Y968))^($F977*(1+$E977))</f>
        <v/>
      </c>
      <c r="AA977" s="47">
        <f>Z977*(1/(1+$G977))^(1+$E977)*(1+AA$7)^$D977*(AA959/Z959)^$E977*((AA959+AA968)/(Z959+Z968))^($F977*(1+$E977))</f>
        <v/>
      </c>
      <c r="AB977" s="47">
        <f>AA977*(1/(1+$G977))^(1+$E977)*(1+AB$7)^$D977*(AB959/AA959)^$E977*((AB959+AB968)/(AA959+AA968))^($F977*(1+$E977))</f>
        <v/>
      </c>
      <c r="AC977" s="47">
        <f>AB977*(1/(1+$G977))^(1+$E977)*(1+AC$7)^$D977*(AC959/AB959)^$E977*((AC959+AC968)/(AB959+AB968))^($F977*(1+$E977))</f>
        <v/>
      </c>
      <c r="AD977" s="58">
        <f>FUELUSE(AC977,AD959,AC959,AD968,AC968,AD$7,$D977,$E977,$F977,$G977)</f>
        <v/>
      </c>
      <c r="AF977" s="11">
        <f>LOWER(Settings!$C$4)&amp;".mit."&amp;$A977&amp;IF($C977="","","."&amp;$C977&amp;"."&amp;$B977)&amp;IF(INDEX(Variables!$D$5:$D$205,MATCH($A977,Variables!$A$5:$A$205,0))="","","."&amp;INDEX(Variables!$D$5:$D$205,MATCH($A977,Variables!$A$5:$A$205,0)))&amp;"."&amp;AF$5</f>
        <v/>
      </c>
      <c r="AG977" s="46">
        <f>INDEX(Inputs!$U$5:$U$132,MATCH($B977&amp;"|"&amp;$C977,Inputs!$A$5:$A$132,0))</f>
        <v/>
      </c>
      <c r="AH977" s="47">
        <f>AG977*(1/(1+$G977))^(1+$E977)*(1+AH$7)^$D977*(AH959/AG959)^$E977*((AH959+AH968)/(AG959+AG968))^($F977*(1+$E977))</f>
        <v/>
      </c>
      <c r="AI977" s="47">
        <f>AH977*(1/(1+$G977))^(1+$E977)*(1+AI$7)^$D977*(AI959/AH959)^$E977*((AI959+AI968)/(AH959+AH968))^($F977*(1+$E977))</f>
        <v/>
      </c>
      <c r="AJ977" s="47">
        <f>AI977*(1/(1+$G977))^(1+$E977)*(1+AJ$7)^$D977*(AJ959/AI959)^$E977*((AJ959+AJ968)/(AI959+AI968))^($F977*(1+$E977))</f>
        <v/>
      </c>
      <c r="AK977" s="47">
        <f>AJ977*(1/(1+$G977))^(1+$E977)*(1+AK$7)^$D977*(AK959/AJ959)^$E977*((AK959+AK968)/(AJ959+AJ968))^($F977*(1+$E977))</f>
        <v/>
      </c>
      <c r="AL977" s="47">
        <f>AK977*(1/(1+$G977))^(1+$E977)*(1+AL$7)^$D977*(AL959/AK959)^$E977*((AL959+AL968)/(AK959+AK968))^($F977*(1+$E977))</f>
        <v/>
      </c>
      <c r="AM977" s="47">
        <f>AL977*(1/(1+$G977))^(1+$E977)*(1+AM$7)^$D977*(AM959/AL959)^$E977*((AM959+AM968)/(AL959+AL968))^($F977*(1+$E977))</f>
        <v/>
      </c>
      <c r="AN977" s="47">
        <f>AM977*(1/(1+$G977))^(1+$E977)*(1+AN$7)^$D977*(AN959/AM959)^$E977*((AN959+AN968)/(AM959+AM968))^($F977*(1+$E977))</f>
        <v/>
      </c>
      <c r="AO977" s="47">
        <f>AN977*(1/(1+$G977))^(1+$E977)*(1+AO$7)^$D977*(AO959/AN959)^$E977*((AO959+AO968)/(AN959+AN968))^($F977*(1+$E977))</f>
        <v/>
      </c>
      <c r="AP977" s="47">
        <f>AO977*(1/(1+$G977))^(1+$E977)*(1+AP$7)^$D977*(AP959/AO959)^$E977*((AP959+AP968)/(AO959+AO968))^($F977*(1+$E977))</f>
        <v/>
      </c>
      <c r="AQ977" s="47">
        <f>AP977*(1/(1+$G977))^(1+$E977)*(1+AQ$7)^$D977*(AQ959/AP959)^$E977*((AQ959+AQ968)/(AP959+AP968))^($F977*(1+$E977))</f>
        <v/>
      </c>
      <c r="AR977" s="47">
        <f>AQ977*(1/(1+$G977))^(1+$E977)*(1+AR$7)^$D977*(AR959/AQ959)^$E977*((AR959+AR968)/(AQ959+AQ968))^($F977*(1+$E977))</f>
        <v/>
      </c>
      <c r="AS977" s="47">
        <f>AR977*(1/(1+$G977))^(1+$E977)*(1+AS$7)^$D977*(AS959/AR959)^$E977*((AS959+AS968)/(AR959+AR968))^($F977*(1+$E977))</f>
        <v/>
      </c>
      <c r="AT977" s="47">
        <f>AS977*(1/(1+$G977))^(1+$E977)*(1+AT$7)^$D977*(AT959/AS959)^$E977*((AT959+AT968)/(AS959+AS968))^($F977*(1+$E977))</f>
        <v/>
      </c>
      <c r="AU977" s="47">
        <f>AT977*(1/(1+$G977))^(1+$E977)*(1+AU$7)^$D977*(AU959/AT959)^$E977*((AU959+AU968)/(AT959+AT968))^($F977*(1+$E977))</f>
        <v/>
      </c>
      <c r="AV977" s="47">
        <f>AU977*(1/(1+$G977))^(1+$E977)*(1+AV$7)^$D977*(AV959/AU959)^$E977*((AV959+AV968)/(AU959+AU968))^($F977*(1+$E977))</f>
        <v/>
      </c>
      <c r="AW977" s="47">
        <f>AV977*(1/(1+$G977))^(1+$E977)*(1+AW$7)^$D977*(AW959/AV959)^$E977*((AW959+AW968)/(AV959+AV968))^($F977*(1+$E977))</f>
        <v/>
      </c>
      <c r="AX977" s="47">
        <f>AW977*(1/(1+$G977))^(1+$E977)*(1+AX$7)^$D977*(AX959/AW959)^$E977*((AX959+AX968)/(AW959+AW968))^($F977*(1+$E977))</f>
        <v/>
      </c>
      <c r="AY977" s="58">
        <f>FUELUSE(AX977,AY959,AX959,AY968,AX968,AY$7,$D977,$E977,$F977,$G977)</f>
        <v/>
      </c>
    </row>
    <row r="978" hidden="1" outlineLevel="2">
      <c r="A978" s="14" t="inlineStr">
        <is>
          <t>ener</t>
        </is>
      </c>
      <c r="B978" s="14" t="inlineStr">
        <is>
          <t>die</t>
        </is>
      </c>
      <c r="C978" s="14" t="inlineStr">
        <is>
          <t>res</t>
        </is>
      </c>
      <c r="D978" s="37">
        <f>INDEX(Inputs!$N$5:$N$132,MATCH($B978&amp;"|"&amp;$C978,Inputs!$A$5:$A$132,0))</f>
        <v/>
      </c>
      <c r="E978" s="37">
        <f>INDEX(Inputs!$O$5:$O$132,MATCH($B978&amp;"|"&amp;$C978,Inputs!$A$5:$A$132,0))</f>
        <v/>
      </c>
      <c r="F978" s="37">
        <f>INDEX(Inputs!$P$5:$P$132,MATCH($B978&amp;"|"&amp;$C978,Inputs!$A$5:$A$132,0))</f>
        <v/>
      </c>
      <c r="G978" s="37">
        <f>INDEX(Inputs!$Q$5:$Q$132,MATCH($B978&amp;"|"&amp;$C978,Inputs!$A$5:$A$132,0))</f>
        <v/>
      </c>
      <c r="H978" s="14">
        <f>INDEX(Variables!$B$5:$B$205,MATCH($A978,Variables!$A$5:$A$205,0))&amp;IF($C978="",""," | "&amp;INDEX(Mapping!$B$5:$B$26,MATCH($C978,Mapping!$A$5:$A$26,0))&amp;" | "&amp;INDEX(Mapping!$B$30:$B$46,MATCH($B978,Mapping!$A$30:$A$46,0)))</f>
        <v/>
      </c>
      <c r="I978" s="14">
        <f>INDEX(Variables!$C$5:$C$205,MATCH($A978,Variables!$A$5:$A$205,0))</f>
        <v/>
      </c>
      <c r="J978" s="14">
        <f>INDEX(Variables!$E$5:$E$205,MATCH($A978,Variables!$A$5:$A$205,0))</f>
        <v/>
      </c>
      <c r="K978" s="11">
        <f>LOWER(Settings!$C$4)&amp;".mit."&amp;$A978&amp;IF($C978="","","."&amp;$C978&amp;"."&amp;$B978)&amp;IF(INDEX(Variables!$D$5:$D$205,MATCH($A978,Variables!$A$5:$A$205,0))="","","."&amp;INDEX(Variables!$D$5:$D$205,MATCH($A978,Variables!$A$5:$A$205,0)))&amp;"."&amp;K$5</f>
        <v/>
      </c>
      <c r="L978" s="46">
        <f>INDEX(Inputs!$U$5:$U$132,MATCH($B978&amp;"|"&amp;$C978,Inputs!$A$5:$A$132,0))</f>
        <v/>
      </c>
      <c r="M978" s="47">
        <f>L978*(1/(1+$G978))^(1+$E978)*(1+M$7)^$D978*(M960/L960)^$E978*((M960+M969)/(L960+L969))^($F978*(1+$E978))</f>
        <v/>
      </c>
      <c r="N978" s="47">
        <f>M978*(1/(1+$G978))^(1+$E978)*(1+N$7)^$D978*(N960/M960)^$E978*((N960+N969)/(M960+M969))^($F978*(1+$E978))</f>
        <v/>
      </c>
      <c r="O978" s="47">
        <f>N978*(1/(1+$G978))^(1+$E978)*(1+O$7)^$D978*(O960/N960)^$E978*((O960+O969)/(N960+N969))^($F978*(1+$E978))</f>
        <v/>
      </c>
      <c r="P978" s="47">
        <f>O978*(1/(1+$G978))^(1+$E978)*(1+P$7)^$D978*(P960/O960)^$E978*((P960+P969)/(O960+O969))^($F978*(1+$E978))</f>
        <v/>
      </c>
      <c r="Q978" s="47">
        <f>P978*(1/(1+$G978))^(1+$E978)*(1+Q$7)^$D978*(Q960/P960)^$E978*((Q960+Q969)/(P960+P969))^($F978*(1+$E978))</f>
        <v/>
      </c>
      <c r="R978" s="47">
        <f>Q978*(1/(1+$G978))^(1+$E978)*(1+R$7)^$D978*(R960/Q960)^$E978*((R960+R969)/(Q960+Q969))^($F978*(1+$E978))</f>
        <v/>
      </c>
      <c r="S978" s="47">
        <f>R978*(1/(1+$G978))^(1+$E978)*(1+S$7)^$D978*(S960/R960)^$E978*((S960+S969)/(R960+R969))^($F978*(1+$E978))</f>
        <v/>
      </c>
      <c r="T978" s="47">
        <f>S978*(1/(1+$G978))^(1+$E978)*(1+T$7)^$D978*(T960/S960)^$E978*((T960+T969)/(S960+S969))^($F978*(1+$E978))</f>
        <v/>
      </c>
      <c r="U978" s="47">
        <f>T978*(1/(1+$G978))^(1+$E978)*(1+U$7)^$D978*(U960/T960)^$E978*((U960+U969)/(T960+T969))^($F978*(1+$E978))</f>
        <v/>
      </c>
      <c r="V978" s="47">
        <f>U978*(1/(1+$G978))^(1+$E978)*(1+V$7)^$D978*(V960/U960)^$E978*((V960+V969)/(U960+U969))^($F978*(1+$E978))</f>
        <v/>
      </c>
      <c r="W978" s="47">
        <f>V978*(1/(1+$G978))^(1+$E978)*(1+W$7)^$D978*(W960/V960)^$E978*((W960+W969)/(V960+V969))^($F978*(1+$E978))</f>
        <v/>
      </c>
      <c r="X978" s="47">
        <f>W978*(1/(1+$G978))^(1+$E978)*(1+X$7)^$D978*(X960/W960)^$E978*((X960+X969)/(W960+W969))^($F978*(1+$E978))</f>
        <v/>
      </c>
      <c r="Y978" s="47">
        <f>X978*(1/(1+$G978))^(1+$E978)*(1+Y$7)^$D978*(Y960/X960)^$E978*((Y960+Y969)/(X960+X969))^($F978*(1+$E978))</f>
        <v/>
      </c>
      <c r="Z978" s="47">
        <f>Y978*(1/(1+$G978))^(1+$E978)*(1+Z$7)^$D978*(Z960/Y960)^$E978*((Z960+Z969)/(Y960+Y969))^($F978*(1+$E978))</f>
        <v/>
      </c>
      <c r="AA978" s="47">
        <f>Z978*(1/(1+$G978))^(1+$E978)*(1+AA$7)^$D978*(AA960/Z960)^$E978*((AA960+AA969)/(Z960+Z969))^($F978*(1+$E978))</f>
        <v/>
      </c>
      <c r="AB978" s="47">
        <f>AA978*(1/(1+$G978))^(1+$E978)*(1+AB$7)^$D978*(AB960/AA960)^$E978*((AB960+AB969)/(AA960+AA969))^($F978*(1+$E978))</f>
        <v/>
      </c>
      <c r="AC978" s="47">
        <f>AB978*(1/(1+$G978))^(1+$E978)*(1+AC$7)^$D978*(AC960/AB960)^$E978*((AC960+AC969)/(AB960+AB969))^($F978*(1+$E978))</f>
        <v/>
      </c>
      <c r="AD978" s="58">
        <f>FUELUSE(AC978,AD960,AC960,AD969,AC969,AD$7,$D978,$E978,$F978,$G978)</f>
        <v/>
      </c>
      <c r="AF978" s="11">
        <f>LOWER(Settings!$C$4)&amp;".mit."&amp;$A978&amp;IF($C978="","","."&amp;$C978&amp;"."&amp;$B978)&amp;IF(INDEX(Variables!$D$5:$D$205,MATCH($A978,Variables!$A$5:$A$205,0))="","","."&amp;INDEX(Variables!$D$5:$D$205,MATCH($A978,Variables!$A$5:$A$205,0)))&amp;"."&amp;AF$5</f>
        <v/>
      </c>
      <c r="AG978" s="46">
        <f>INDEX(Inputs!$U$5:$U$132,MATCH($B978&amp;"|"&amp;$C978,Inputs!$A$5:$A$132,0))</f>
        <v/>
      </c>
      <c r="AH978" s="47">
        <f>AG978*(1/(1+$G978))^(1+$E978)*(1+AH$7)^$D978*(AH960/AG960)^$E978*((AH960+AH969)/(AG960+AG969))^($F978*(1+$E978))</f>
        <v/>
      </c>
      <c r="AI978" s="47">
        <f>AH978*(1/(1+$G978))^(1+$E978)*(1+AI$7)^$D978*(AI960/AH960)^$E978*((AI960+AI969)/(AH960+AH969))^($F978*(1+$E978))</f>
        <v/>
      </c>
      <c r="AJ978" s="47">
        <f>AI978*(1/(1+$G978))^(1+$E978)*(1+AJ$7)^$D978*(AJ960/AI960)^$E978*((AJ960+AJ969)/(AI960+AI969))^($F978*(1+$E978))</f>
        <v/>
      </c>
      <c r="AK978" s="47">
        <f>AJ978*(1/(1+$G978))^(1+$E978)*(1+AK$7)^$D978*(AK960/AJ960)^$E978*((AK960+AK969)/(AJ960+AJ969))^($F978*(1+$E978))</f>
        <v/>
      </c>
      <c r="AL978" s="47">
        <f>AK978*(1/(1+$G978))^(1+$E978)*(1+AL$7)^$D978*(AL960/AK960)^$E978*((AL960+AL969)/(AK960+AK969))^($F978*(1+$E978))</f>
        <v/>
      </c>
      <c r="AM978" s="47">
        <f>AL978*(1/(1+$G978))^(1+$E978)*(1+AM$7)^$D978*(AM960/AL960)^$E978*((AM960+AM969)/(AL960+AL969))^($F978*(1+$E978))</f>
        <v/>
      </c>
      <c r="AN978" s="47">
        <f>AM978*(1/(1+$G978))^(1+$E978)*(1+AN$7)^$D978*(AN960/AM960)^$E978*((AN960+AN969)/(AM960+AM969))^($F978*(1+$E978))</f>
        <v/>
      </c>
      <c r="AO978" s="47">
        <f>AN978*(1/(1+$G978))^(1+$E978)*(1+AO$7)^$D978*(AO960/AN960)^$E978*((AO960+AO969)/(AN960+AN969))^($F978*(1+$E978))</f>
        <v/>
      </c>
      <c r="AP978" s="47">
        <f>AO978*(1/(1+$G978))^(1+$E978)*(1+AP$7)^$D978*(AP960/AO960)^$E978*((AP960+AP969)/(AO960+AO969))^($F978*(1+$E978))</f>
        <v/>
      </c>
      <c r="AQ978" s="47">
        <f>AP978*(1/(1+$G978))^(1+$E978)*(1+AQ$7)^$D978*(AQ960/AP960)^$E978*((AQ960+AQ969)/(AP960+AP969))^($F978*(1+$E978))</f>
        <v/>
      </c>
      <c r="AR978" s="47">
        <f>AQ978*(1/(1+$G978))^(1+$E978)*(1+AR$7)^$D978*(AR960/AQ960)^$E978*((AR960+AR969)/(AQ960+AQ969))^($F978*(1+$E978))</f>
        <v/>
      </c>
      <c r="AS978" s="47">
        <f>AR978*(1/(1+$G978))^(1+$E978)*(1+AS$7)^$D978*(AS960/AR960)^$E978*((AS960+AS969)/(AR960+AR969))^($F978*(1+$E978))</f>
        <v/>
      </c>
      <c r="AT978" s="47">
        <f>AS978*(1/(1+$G978))^(1+$E978)*(1+AT$7)^$D978*(AT960/AS960)^$E978*((AT960+AT969)/(AS960+AS969))^($F978*(1+$E978))</f>
        <v/>
      </c>
      <c r="AU978" s="47">
        <f>AT978*(1/(1+$G978))^(1+$E978)*(1+AU$7)^$D978*(AU960/AT960)^$E978*((AU960+AU969)/(AT960+AT969))^($F978*(1+$E978))</f>
        <v/>
      </c>
      <c r="AV978" s="47">
        <f>AU978*(1/(1+$G978))^(1+$E978)*(1+AV$7)^$D978*(AV960/AU960)^$E978*((AV960+AV969)/(AU960+AU969))^($F978*(1+$E978))</f>
        <v/>
      </c>
      <c r="AW978" s="47">
        <f>AV978*(1/(1+$G978))^(1+$E978)*(1+AW$7)^$D978*(AW960/AV960)^$E978*((AW960+AW969)/(AV960+AV969))^($F978*(1+$E978))</f>
        <v/>
      </c>
      <c r="AX978" s="47">
        <f>AW978*(1/(1+$G978))^(1+$E978)*(1+AX$7)^$D978*(AX960/AW960)^$E978*((AX960+AX969)/(AW960+AW969))^($F978*(1+$E978))</f>
        <v/>
      </c>
      <c r="AY978" s="58">
        <f>FUELUSE(AX978,AY960,AX960,AY969,AX969,AY$7,$D978,$E978,$F978,$G978)</f>
        <v/>
      </c>
    </row>
    <row r="979" hidden="1" outlineLevel="2">
      <c r="A979" s="14" t="inlineStr">
        <is>
          <t>ener</t>
        </is>
      </c>
      <c r="B979" s="14" t="inlineStr">
        <is>
          <t>lpg</t>
        </is>
      </c>
      <c r="C979" s="14" t="inlineStr">
        <is>
          <t>res</t>
        </is>
      </c>
      <c r="D979" s="37">
        <f>INDEX(Inputs!$N$5:$N$132,MATCH($B979&amp;"|"&amp;$C979,Inputs!$A$5:$A$132,0))</f>
        <v/>
      </c>
      <c r="E979" s="37">
        <f>INDEX(Inputs!$O$5:$O$132,MATCH($B979&amp;"|"&amp;$C979,Inputs!$A$5:$A$132,0))</f>
        <v/>
      </c>
      <c r="F979" s="37">
        <f>INDEX(Inputs!$P$5:$P$132,MATCH($B979&amp;"|"&amp;$C979,Inputs!$A$5:$A$132,0))</f>
        <v/>
      </c>
      <c r="G979" s="37">
        <f>INDEX(Inputs!$Q$5:$Q$132,MATCH($B979&amp;"|"&amp;$C979,Inputs!$A$5:$A$132,0))</f>
        <v/>
      </c>
      <c r="H979" s="14">
        <f>INDEX(Variables!$B$5:$B$205,MATCH($A979,Variables!$A$5:$A$205,0))&amp;IF($C979="",""," | "&amp;INDEX(Mapping!$B$5:$B$26,MATCH($C979,Mapping!$A$5:$A$26,0))&amp;" | "&amp;INDEX(Mapping!$B$30:$B$46,MATCH($B979,Mapping!$A$30:$A$46,0)))</f>
        <v/>
      </c>
      <c r="I979" s="14">
        <f>INDEX(Variables!$C$5:$C$205,MATCH($A979,Variables!$A$5:$A$205,0))</f>
        <v/>
      </c>
      <c r="J979" s="14">
        <f>INDEX(Variables!$E$5:$E$205,MATCH($A979,Variables!$A$5:$A$205,0))</f>
        <v/>
      </c>
      <c r="K979" s="11">
        <f>LOWER(Settings!$C$4)&amp;".mit."&amp;$A979&amp;IF($C979="","","."&amp;$C979&amp;"."&amp;$B979)&amp;IF(INDEX(Variables!$D$5:$D$205,MATCH($A979,Variables!$A$5:$A$205,0))="","","."&amp;INDEX(Variables!$D$5:$D$205,MATCH($A979,Variables!$A$5:$A$205,0)))&amp;"."&amp;K$5</f>
        <v/>
      </c>
      <c r="L979" s="46">
        <f>INDEX(Inputs!$U$5:$U$132,MATCH($B979&amp;"|"&amp;$C979,Inputs!$A$5:$A$132,0))</f>
        <v/>
      </c>
      <c r="M979" s="47">
        <f>L979*(1/(1+$G979))^(1+$E979)*(1+M$7)^$D979*(M961/L961)^$E979*((M961+M970)/(L961+L970))^($F979*(1+$E979))</f>
        <v/>
      </c>
      <c r="N979" s="47">
        <f>M979*(1/(1+$G979))^(1+$E979)*(1+N$7)^$D979*(N961/M961)^$E979*((N961+N970)/(M961+M970))^($F979*(1+$E979))</f>
        <v/>
      </c>
      <c r="O979" s="47">
        <f>N979*(1/(1+$G979))^(1+$E979)*(1+O$7)^$D979*(O961/N961)^$E979*((O961+O970)/(N961+N970))^($F979*(1+$E979))</f>
        <v/>
      </c>
      <c r="P979" s="47">
        <f>O979*(1/(1+$G979))^(1+$E979)*(1+P$7)^$D979*(P961/O961)^$E979*((P961+P970)/(O961+O970))^($F979*(1+$E979))</f>
        <v/>
      </c>
      <c r="Q979" s="47">
        <f>P979*(1/(1+$G979))^(1+$E979)*(1+Q$7)^$D979*(Q961/P961)^$E979*((Q961+Q970)/(P961+P970))^($F979*(1+$E979))</f>
        <v/>
      </c>
      <c r="R979" s="47">
        <f>Q979*(1/(1+$G979))^(1+$E979)*(1+R$7)^$D979*(R961/Q961)^$E979*((R961+R970)/(Q961+Q970))^($F979*(1+$E979))</f>
        <v/>
      </c>
      <c r="S979" s="47">
        <f>R979*(1/(1+$G979))^(1+$E979)*(1+S$7)^$D979*(S961/R961)^$E979*((S961+S970)/(R961+R970))^($F979*(1+$E979))</f>
        <v/>
      </c>
      <c r="T979" s="47">
        <f>S979*(1/(1+$G979))^(1+$E979)*(1+T$7)^$D979*(T961/S961)^$E979*((T961+T970)/(S961+S970))^($F979*(1+$E979))</f>
        <v/>
      </c>
      <c r="U979" s="47">
        <f>T979*(1/(1+$G979))^(1+$E979)*(1+U$7)^$D979*(U961/T961)^$E979*((U961+U970)/(T961+T970))^($F979*(1+$E979))</f>
        <v/>
      </c>
      <c r="V979" s="47">
        <f>U979*(1/(1+$G979))^(1+$E979)*(1+V$7)^$D979*(V961/U961)^$E979*((V961+V970)/(U961+U970))^($F979*(1+$E979))</f>
        <v/>
      </c>
      <c r="W979" s="47">
        <f>V979*(1/(1+$G979))^(1+$E979)*(1+W$7)^$D979*(W961/V961)^$E979*((W961+W970)/(V961+V970))^($F979*(1+$E979))</f>
        <v/>
      </c>
      <c r="X979" s="47">
        <f>W979*(1/(1+$G979))^(1+$E979)*(1+X$7)^$D979*(X961/W961)^$E979*((X961+X970)/(W961+W970))^($F979*(1+$E979))</f>
        <v/>
      </c>
      <c r="Y979" s="47">
        <f>X979*(1/(1+$G979))^(1+$E979)*(1+Y$7)^$D979*(Y961/X961)^$E979*((Y961+Y970)/(X961+X970))^($F979*(1+$E979))</f>
        <v/>
      </c>
      <c r="Z979" s="47">
        <f>Y979*(1/(1+$G979))^(1+$E979)*(1+Z$7)^$D979*(Z961/Y961)^$E979*((Z961+Z970)/(Y961+Y970))^($F979*(1+$E979))</f>
        <v/>
      </c>
      <c r="AA979" s="47">
        <f>Z979*(1/(1+$G979))^(1+$E979)*(1+AA$7)^$D979*(AA961/Z961)^$E979*((AA961+AA970)/(Z961+Z970))^($F979*(1+$E979))</f>
        <v/>
      </c>
      <c r="AB979" s="47">
        <f>AA979*(1/(1+$G979))^(1+$E979)*(1+AB$7)^$D979*(AB961/AA961)^$E979*((AB961+AB970)/(AA961+AA970))^($F979*(1+$E979))</f>
        <v/>
      </c>
      <c r="AC979" s="47">
        <f>AB979*(1/(1+$G979))^(1+$E979)*(1+AC$7)^$D979*(AC961/AB961)^$E979*((AC961+AC970)/(AB961+AB970))^($F979*(1+$E979))</f>
        <v/>
      </c>
      <c r="AD979" s="58">
        <f>FUELUSE(AC979,AD961,AC961,AD970,AC970,AD$7,$D979,$E979,$F979,$G979)</f>
        <v/>
      </c>
      <c r="AF979" s="11">
        <f>LOWER(Settings!$C$4)&amp;".mit."&amp;$A979&amp;IF($C979="","","."&amp;$C979&amp;"."&amp;$B979)&amp;IF(INDEX(Variables!$D$5:$D$205,MATCH($A979,Variables!$A$5:$A$205,0))="","","."&amp;INDEX(Variables!$D$5:$D$205,MATCH($A979,Variables!$A$5:$A$205,0)))&amp;"."&amp;AF$5</f>
        <v/>
      </c>
      <c r="AG979" s="46">
        <f>INDEX(Inputs!$U$5:$U$132,MATCH($B979&amp;"|"&amp;$C979,Inputs!$A$5:$A$132,0))</f>
        <v/>
      </c>
      <c r="AH979" s="47">
        <f>AG979*(1/(1+$G979))^(1+$E979)*(1+AH$7)^$D979*(AH961/AG961)^$E979*((AH961+AH970)/(AG961+AG970))^($F979*(1+$E979))</f>
        <v/>
      </c>
      <c r="AI979" s="47">
        <f>AH979*(1/(1+$G979))^(1+$E979)*(1+AI$7)^$D979*(AI961/AH961)^$E979*((AI961+AI970)/(AH961+AH970))^($F979*(1+$E979))</f>
        <v/>
      </c>
      <c r="AJ979" s="47">
        <f>AI979*(1/(1+$G979))^(1+$E979)*(1+AJ$7)^$D979*(AJ961/AI961)^$E979*((AJ961+AJ970)/(AI961+AI970))^($F979*(1+$E979))</f>
        <v/>
      </c>
      <c r="AK979" s="47">
        <f>AJ979*(1/(1+$G979))^(1+$E979)*(1+AK$7)^$D979*(AK961/AJ961)^$E979*((AK961+AK970)/(AJ961+AJ970))^($F979*(1+$E979))</f>
        <v/>
      </c>
      <c r="AL979" s="47">
        <f>AK979*(1/(1+$G979))^(1+$E979)*(1+AL$7)^$D979*(AL961/AK961)^$E979*((AL961+AL970)/(AK961+AK970))^($F979*(1+$E979))</f>
        <v/>
      </c>
      <c r="AM979" s="47">
        <f>AL979*(1/(1+$G979))^(1+$E979)*(1+AM$7)^$D979*(AM961/AL961)^$E979*((AM961+AM970)/(AL961+AL970))^($F979*(1+$E979))</f>
        <v/>
      </c>
      <c r="AN979" s="47">
        <f>AM979*(1/(1+$G979))^(1+$E979)*(1+AN$7)^$D979*(AN961/AM961)^$E979*((AN961+AN970)/(AM961+AM970))^($F979*(1+$E979))</f>
        <v/>
      </c>
      <c r="AO979" s="47">
        <f>AN979*(1/(1+$G979))^(1+$E979)*(1+AO$7)^$D979*(AO961/AN961)^$E979*((AO961+AO970)/(AN961+AN970))^($F979*(1+$E979))</f>
        <v/>
      </c>
      <c r="AP979" s="47">
        <f>AO979*(1/(1+$G979))^(1+$E979)*(1+AP$7)^$D979*(AP961/AO961)^$E979*((AP961+AP970)/(AO961+AO970))^($F979*(1+$E979))</f>
        <v/>
      </c>
      <c r="AQ979" s="47">
        <f>AP979*(1/(1+$G979))^(1+$E979)*(1+AQ$7)^$D979*(AQ961/AP961)^$E979*((AQ961+AQ970)/(AP961+AP970))^($F979*(1+$E979))</f>
        <v/>
      </c>
      <c r="AR979" s="47">
        <f>AQ979*(1/(1+$G979))^(1+$E979)*(1+AR$7)^$D979*(AR961/AQ961)^$E979*((AR961+AR970)/(AQ961+AQ970))^($F979*(1+$E979))</f>
        <v/>
      </c>
      <c r="AS979" s="47">
        <f>AR979*(1/(1+$G979))^(1+$E979)*(1+AS$7)^$D979*(AS961/AR961)^$E979*((AS961+AS970)/(AR961+AR970))^($F979*(1+$E979))</f>
        <v/>
      </c>
      <c r="AT979" s="47">
        <f>AS979*(1/(1+$G979))^(1+$E979)*(1+AT$7)^$D979*(AT961/AS961)^$E979*((AT961+AT970)/(AS961+AS970))^($F979*(1+$E979))</f>
        <v/>
      </c>
      <c r="AU979" s="47">
        <f>AT979*(1/(1+$G979))^(1+$E979)*(1+AU$7)^$D979*(AU961/AT961)^$E979*((AU961+AU970)/(AT961+AT970))^($F979*(1+$E979))</f>
        <v/>
      </c>
      <c r="AV979" s="47">
        <f>AU979*(1/(1+$G979))^(1+$E979)*(1+AV$7)^$D979*(AV961/AU961)^$E979*((AV961+AV970)/(AU961+AU970))^($F979*(1+$E979))</f>
        <v/>
      </c>
      <c r="AW979" s="47">
        <f>AV979*(1/(1+$G979))^(1+$E979)*(1+AW$7)^$D979*(AW961/AV961)^$E979*((AW961+AW970)/(AV961+AV970))^($F979*(1+$E979))</f>
        <v/>
      </c>
      <c r="AX979" s="47">
        <f>AW979*(1/(1+$G979))^(1+$E979)*(1+AX$7)^$D979*(AX961/AW961)^$E979*((AX961+AX970)/(AW961+AW970))^($F979*(1+$E979))</f>
        <v/>
      </c>
      <c r="AY979" s="58">
        <f>FUELUSE(AX979,AY961,AX961,AY970,AX970,AY$7,$D979,$E979,$F979,$G979)</f>
        <v/>
      </c>
    </row>
    <row r="980" hidden="1" outlineLevel="2">
      <c r="A980" s="14" t="inlineStr">
        <is>
          <t>ener</t>
        </is>
      </c>
      <c r="B980" s="14" t="inlineStr">
        <is>
          <t>ker</t>
        </is>
      </c>
      <c r="C980" s="14" t="inlineStr">
        <is>
          <t>res</t>
        </is>
      </c>
      <c r="D980" s="37">
        <f>INDEX(Inputs!$N$5:$N$132,MATCH($B980&amp;"|"&amp;$C980,Inputs!$A$5:$A$132,0))</f>
        <v/>
      </c>
      <c r="E980" s="37">
        <f>INDEX(Inputs!$O$5:$O$132,MATCH($B980&amp;"|"&amp;$C980,Inputs!$A$5:$A$132,0))</f>
        <v/>
      </c>
      <c r="F980" s="37">
        <f>INDEX(Inputs!$P$5:$P$132,MATCH($B980&amp;"|"&amp;$C980,Inputs!$A$5:$A$132,0))</f>
        <v/>
      </c>
      <c r="G980" s="37">
        <f>INDEX(Inputs!$Q$5:$Q$132,MATCH($B980&amp;"|"&amp;$C980,Inputs!$A$5:$A$132,0))</f>
        <v/>
      </c>
      <c r="H980" s="14">
        <f>INDEX(Variables!$B$5:$B$205,MATCH($A980,Variables!$A$5:$A$205,0))&amp;IF($C980="",""," | "&amp;INDEX(Mapping!$B$5:$B$26,MATCH($C980,Mapping!$A$5:$A$26,0))&amp;" | "&amp;INDEX(Mapping!$B$30:$B$46,MATCH($B980,Mapping!$A$30:$A$46,0)))</f>
        <v/>
      </c>
      <c r="I980" s="14">
        <f>INDEX(Variables!$C$5:$C$205,MATCH($A980,Variables!$A$5:$A$205,0))</f>
        <v/>
      </c>
      <c r="J980" s="14">
        <f>INDEX(Variables!$E$5:$E$205,MATCH($A980,Variables!$A$5:$A$205,0))</f>
        <v/>
      </c>
      <c r="K980" s="11">
        <f>LOWER(Settings!$C$4)&amp;".mit."&amp;$A980&amp;IF($C980="","","."&amp;$C980&amp;"."&amp;$B980)&amp;IF(INDEX(Variables!$D$5:$D$205,MATCH($A980,Variables!$A$5:$A$205,0))="","","."&amp;INDEX(Variables!$D$5:$D$205,MATCH($A980,Variables!$A$5:$A$205,0)))&amp;"."&amp;K$5</f>
        <v/>
      </c>
      <c r="L980" s="46">
        <f>INDEX(Inputs!$U$5:$U$132,MATCH($B980&amp;"|"&amp;$C980,Inputs!$A$5:$A$132,0))</f>
        <v/>
      </c>
      <c r="M980" s="47">
        <f>L980*(1/(1+$G980))^(1+$E980)*(1+M$7)^$D980*(M962/L962)^$E980*((M962+M971)/(L962+L971))^($F980*(1+$E980))</f>
        <v/>
      </c>
      <c r="N980" s="47">
        <f>M980*(1/(1+$G980))^(1+$E980)*(1+N$7)^$D980*(N962/M962)^$E980*((N962+N971)/(M962+M971))^($F980*(1+$E980))</f>
        <v/>
      </c>
      <c r="O980" s="47">
        <f>N980*(1/(1+$G980))^(1+$E980)*(1+O$7)^$D980*(O962/N962)^$E980*((O962+O971)/(N962+N971))^($F980*(1+$E980))</f>
        <v/>
      </c>
      <c r="P980" s="47">
        <f>O980*(1/(1+$G980))^(1+$E980)*(1+P$7)^$D980*(P962/O962)^$E980*((P962+P971)/(O962+O971))^($F980*(1+$E980))</f>
        <v/>
      </c>
      <c r="Q980" s="47">
        <f>P980*(1/(1+$G980))^(1+$E980)*(1+Q$7)^$D980*(Q962/P962)^$E980*((Q962+Q971)/(P962+P971))^($F980*(1+$E980))</f>
        <v/>
      </c>
      <c r="R980" s="47">
        <f>Q980*(1/(1+$G980))^(1+$E980)*(1+R$7)^$D980*(R962/Q962)^$E980*((R962+R971)/(Q962+Q971))^($F980*(1+$E980))</f>
        <v/>
      </c>
      <c r="S980" s="47">
        <f>R980*(1/(1+$G980))^(1+$E980)*(1+S$7)^$D980*(S962/R962)^$E980*((S962+S971)/(R962+R971))^($F980*(1+$E980))</f>
        <v/>
      </c>
      <c r="T980" s="47">
        <f>S980*(1/(1+$G980))^(1+$E980)*(1+T$7)^$D980*(T962/S962)^$E980*((T962+T971)/(S962+S971))^($F980*(1+$E980))</f>
        <v/>
      </c>
      <c r="U980" s="47">
        <f>T980*(1/(1+$G980))^(1+$E980)*(1+U$7)^$D980*(U962/T962)^$E980*((U962+U971)/(T962+T971))^($F980*(1+$E980))</f>
        <v/>
      </c>
      <c r="V980" s="47">
        <f>U980*(1/(1+$G980))^(1+$E980)*(1+V$7)^$D980*(V962/U962)^$E980*((V962+V971)/(U962+U971))^($F980*(1+$E980))</f>
        <v/>
      </c>
      <c r="W980" s="47">
        <f>V980*(1/(1+$G980))^(1+$E980)*(1+W$7)^$D980*(W962/V962)^$E980*((W962+W971)/(V962+V971))^($F980*(1+$E980))</f>
        <v/>
      </c>
      <c r="X980" s="47">
        <f>W980*(1/(1+$G980))^(1+$E980)*(1+X$7)^$D980*(X962/W962)^$E980*((X962+X971)/(W962+W971))^($F980*(1+$E980))</f>
        <v/>
      </c>
      <c r="Y980" s="47">
        <f>X980*(1/(1+$G980))^(1+$E980)*(1+Y$7)^$D980*(Y962/X962)^$E980*((Y962+Y971)/(X962+X971))^($F980*(1+$E980))</f>
        <v/>
      </c>
      <c r="Z980" s="47">
        <f>Y980*(1/(1+$G980))^(1+$E980)*(1+Z$7)^$D980*(Z962/Y962)^$E980*((Z962+Z971)/(Y962+Y971))^($F980*(1+$E980))</f>
        <v/>
      </c>
      <c r="AA980" s="47">
        <f>Z980*(1/(1+$G980))^(1+$E980)*(1+AA$7)^$D980*(AA962/Z962)^$E980*((AA962+AA971)/(Z962+Z971))^($F980*(1+$E980))</f>
        <v/>
      </c>
      <c r="AB980" s="47">
        <f>AA980*(1/(1+$G980))^(1+$E980)*(1+AB$7)^$D980*(AB962/AA962)^$E980*((AB962+AB971)/(AA962+AA971))^($F980*(1+$E980))</f>
        <v/>
      </c>
      <c r="AC980" s="47">
        <f>AB980*(1/(1+$G980))^(1+$E980)*(1+AC$7)^$D980*(AC962/AB962)^$E980*((AC962+AC971)/(AB962+AB971))^($F980*(1+$E980))</f>
        <v/>
      </c>
      <c r="AD980" s="58">
        <f>FUELUSE(AC980,AD962,AC962,AD971,AC971,AD$7,$D980,$E980,$F980,$G980)</f>
        <v/>
      </c>
      <c r="AF980" s="11">
        <f>LOWER(Settings!$C$4)&amp;".mit."&amp;$A980&amp;IF($C980="","","."&amp;$C980&amp;"."&amp;$B980)&amp;IF(INDEX(Variables!$D$5:$D$205,MATCH($A980,Variables!$A$5:$A$205,0))="","","."&amp;INDEX(Variables!$D$5:$D$205,MATCH($A980,Variables!$A$5:$A$205,0)))&amp;"."&amp;AF$5</f>
        <v/>
      </c>
      <c r="AG980" s="46">
        <f>INDEX(Inputs!$U$5:$U$132,MATCH($B980&amp;"|"&amp;$C980,Inputs!$A$5:$A$132,0))</f>
        <v/>
      </c>
      <c r="AH980" s="47">
        <f>AG980*(1/(1+$G980))^(1+$E980)*(1+AH$7)^$D980*(AH962/AG962)^$E980*((AH962+AH971)/(AG962+AG971))^($F980*(1+$E980))</f>
        <v/>
      </c>
      <c r="AI980" s="47">
        <f>AH980*(1/(1+$G980))^(1+$E980)*(1+AI$7)^$D980*(AI962/AH962)^$E980*((AI962+AI971)/(AH962+AH971))^($F980*(1+$E980))</f>
        <v/>
      </c>
      <c r="AJ980" s="47">
        <f>AI980*(1/(1+$G980))^(1+$E980)*(1+AJ$7)^$D980*(AJ962/AI962)^$E980*((AJ962+AJ971)/(AI962+AI971))^($F980*(1+$E980))</f>
        <v/>
      </c>
      <c r="AK980" s="47">
        <f>AJ980*(1/(1+$G980))^(1+$E980)*(1+AK$7)^$D980*(AK962/AJ962)^$E980*((AK962+AK971)/(AJ962+AJ971))^($F980*(1+$E980))</f>
        <v/>
      </c>
      <c r="AL980" s="47">
        <f>AK980*(1/(1+$G980))^(1+$E980)*(1+AL$7)^$D980*(AL962/AK962)^$E980*((AL962+AL971)/(AK962+AK971))^($F980*(1+$E980))</f>
        <v/>
      </c>
      <c r="AM980" s="47">
        <f>AL980*(1/(1+$G980))^(1+$E980)*(1+AM$7)^$D980*(AM962/AL962)^$E980*((AM962+AM971)/(AL962+AL971))^($F980*(1+$E980))</f>
        <v/>
      </c>
      <c r="AN980" s="47">
        <f>AM980*(1/(1+$G980))^(1+$E980)*(1+AN$7)^$D980*(AN962/AM962)^$E980*((AN962+AN971)/(AM962+AM971))^($F980*(1+$E980))</f>
        <v/>
      </c>
      <c r="AO980" s="47">
        <f>AN980*(1/(1+$G980))^(1+$E980)*(1+AO$7)^$D980*(AO962/AN962)^$E980*((AO962+AO971)/(AN962+AN971))^($F980*(1+$E980))</f>
        <v/>
      </c>
      <c r="AP980" s="47">
        <f>AO980*(1/(1+$G980))^(1+$E980)*(1+AP$7)^$D980*(AP962/AO962)^$E980*((AP962+AP971)/(AO962+AO971))^($F980*(1+$E980))</f>
        <v/>
      </c>
      <c r="AQ980" s="47">
        <f>AP980*(1/(1+$G980))^(1+$E980)*(1+AQ$7)^$D980*(AQ962/AP962)^$E980*((AQ962+AQ971)/(AP962+AP971))^($F980*(1+$E980))</f>
        <v/>
      </c>
      <c r="AR980" s="47">
        <f>AQ980*(1/(1+$G980))^(1+$E980)*(1+AR$7)^$D980*(AR962/AQ962)^$E980*((AR962+AR971)/(AQ962+AQ971))^($F980*(1+$E980))</f>
        <v/>
      </c>
      <c r="AS980" s="47">
        <f>AR980*(1/(1+$G980))^(1+$E980)*(1+AS$7)^$D980*(AS962/AR962)^$E980*((AS962+AS971)/(AR962+AR971))^($F980*(1+$E980))</f>
        <v/>
      </c>
      <c r="AT980" s="47">
        <f>AS980*(1/(1+$G980))^(1+$E980)*(1+AT$7)^$D980*(AT962/AS962)^$E980*((AT962+AT971)/(AS962+AS971))^($F980*(1+$E980))</f>
        <v/>
      </c>
      <c r="AU980" s="47">
        <f>AT980*(1/(1+$G980))^(1+$E980)*(1+AU$7)^$D980*(AU962/AT962)^$E980*((AU962+AU971)/(AT962+AT971))^($F980*(1+$E980))</f>
        <v/>
      </c>
      <c r="AV980" s="47">
        <f>AU980*(1/(1+$G980))^(1+$E980)*(1+AV$7)^$D980*(AV962/AU962)^$E980*((AV962+AV971)/(AU962+AU971))^($F980*(1+$E980))</f>
        <v/>
      </c>
      <c r="AW980" s="47">
        <f>AV980*(1/(1+$G980))^(1+$E980)*(1+AW$7)^$D980*(AW962/AV962)^$E980*((AW962+AW971)/(AV962+AV971))^($F980*(1+$E980))</f>
        <v/>
      </c>
      <c r="AX980" s="47">
        <f>AW980*(1/(1+$G980))^(1+$E980)*(1+AX$7)^$D980*(AX962/AW962)^$E980*((AX962+AX971)/(AW962+AW971))^($F980*(1+$E980))</f>
        <v/>
      </c>
      <c r="AY980" s="58">
        <f>FUELUSE(AX980,AY962,AX962,AY971,AX971,AY$7,$D980,$E980,$F980,$G980)</f>
        <v/>
      </c>
    </row>
    <row r="981" hidden="1" outlineLevel="2">
      <c r="A981" s="14" t="inlineStr">
        <is>
          <t>ener</t>
        </is>
      </c>
      <c r="B981" s="14" t="inlineStr">
        <is>
          <t>oop</t>
        </is>
      </c>
      <c r="C981" s="14" t="inlineStr">
        <is>
          <t>res</t>
        </is>
      </c>
      <c r="D981" s="37">
        <f>INDEX(Inputs!$N$5:$N$132,MATCH($B981&amp;"|"&amp;$C981,Inputs!$A$5:$A$132,0))</f>
        <v/>
      </c>
      <c r="E981" s="37">
        <f>INDEX(Inputs!$O$5:$O$132,MATCH($B981&amp;"|"&amp;$C981,Inputs!$A$5:$A$132,0))</f>
        <v/>
      </c>
      <c r="F981" s="37">
        <f>INDEX(Inputs!$P$5:$P$132,MATCH($B981&amp;"|"&amp;$C981,Inputs!$A$5:$A$132,0))</f>
        <v/>
      </c>
      <c r="G981" s="37">
        <f>INDEX(Inputs!$Q$5:$Q$132,MATCH($B981&amp;"|"&amp;$C981,Inputs!$A$5:$A$132,0))</f>
        <v/>
      </c>
      <c r="H981" s="14">
        <f>INDEX(Variables!$B$5:$B$205,MATCH($A981,Variables!$A$5:$A$205,0))&amp;IF($C981="",""," | "&amp;INDEX(Mapping!$B$5:$B$26,MATCH($C981,Mapping!$A$5:$A$26,0))&amp;" | "&amp;INDEX(Mapping!$B$30:$B$46,MATCH($B981,Mapping!$A$30:$A$46,0)))</f>
        <v/>
      </c>
      <c r="I981" s="14">
        <f>INDEX(Variables!$C$5:$C$205,MATCH($A981,Variables!$A$5:$A$205,0))</f>
        <v/>
      </c>
      <c r="J981" s="14">
        <f>INDEX(Variables!$E$5:$E$205,MATCH($A981,Variables!$A$5:$A$205,0))</f>
        <v/>
      </c>
      <c r="K981" s="11">
        <f>LOWER(Settings!$C$4)&amp;".mit."&amp;$A981&amp;IF($C981="","","."&amp;$C981&amp;"."&amp;$B981)&amp;IF(INDEX(Variables!$D$5:$D$205,MATCH($A981,Variables!$A$5:$A$205,0))="","","."&amp;INDEX(Variables!$D$5:$D$205,MATCH($A981,Variables!$A$5:$A$205,0)))&amp;"."&amp;K$5</f>
        <v/>
      </c>
      <c r="L981" s="46">
        <f>INDEX(Inputs!$U$5:$U$132,MATCH($B981&amp;"|"&amp;$C981,Inputs!$A$5:$A$132,0))</f>
        <v/>
      </c>
      <c r="M981" s="47">
        <f>L981*(1/(1+$G981))^(1+$E981)*(1+M$7)^$D981*(M963/L963)^$E981*((M963+M972)/(L963+L972))^($F981*(1+$E981))</f>
        <v/>
      </c>
      <c r="N981" s="47">
        <f>M981*(1/(1+$G981))^(1+$E981)*(1+N$7)^$D981*(N963/M963)^$E981*((N963+N972)/(M963+M972))^($F981*(1+$E981))</f>
        <v/>
      </c>
      <c r="O981" s="47">
        <f>N981*(1/(1+$G981))^(1+$E981)*(1+O$7)^$D981*(O963/N963)^$E981*((O963+O972)/(N963+N972))^($F981*(1+$E981))</f>
        <v/>
      </c>
      <c r="P981" s="47">
        <f>O981*(1/(1+$G981))^(1+$E981)*(1+P$7)^$D981*(P963/O963)^$E981*((P963+P972)/(O963+O972))^($F981*(1+$E981))</f>
        <v/>
      </c>
      <c r="Q981" s="47">
        <f>P981*(1/(1+$G981))^(1+$E981)*(1+Q$7)^$D981*(Q963/P963)^$E981*((Q963+Q972)/(P963+P972))^($F981*(1+$E981))</f>
        <v/>
      </c>
      <c r="R981" s="47">
        <f>Q981*(1/(1+$G981))^(1+$E981)*(1+R$7)^$D981*(R963/Q963)^$E981*((R963+R972)/(Q963+Q972))^($F981*(1+$E981))</f>
        <v/>
      </c>
      <c r="S981" s="47">
        <f>R981*(1/(1+$G981))^(1+$E981)*(1+S$7)^$D981*(S963/R963)^$E981*((S963+S972)/(R963+R972))^($F981*(1+$E981))</f>
        <v/>
      </c>
      <c r="T981" s="47">
        <f>S981*(1/(1+$G981))^(1+$E981)*(1+T$7)^$D981*(T963/S963)^$E981*((T963+T972)/(S963+S972))^($F981*(1+$E981))</f>
        <v/>
      </c>
      <c r="U981" s="47">
        <f>T981*(1/(1+$G981))^(1+$E981)*(1+U$7)^$D981*(U963/T963)^$E981*((U963+U972)/(T963+T972))^($F981*(1+$E981))</f>
        <v/>
      </c>
      <c r="V981" s="47">
        <f>U981*(1/(1+$G981))^(1+$E981)*(1+V$7)^$D981*(V963/U963)^$E981*((V963+V972)/(U963+U972))^($F981*(1+$E981))</f>
        <v/>
      </c>
      <c r="W981" s="47">
        <f>V981*(1/(1+$G981))^(1+$E981)*(1+W$7)^$D981*(W963/V963)^$E981*((W963+W972)/(V963+V972))^($F981*(1+$E981))</f>
        <v/>
      </c>
      <c r="X981" s="47">
        <f>W981*(1/(1+$G981))^(1+$E981)*(1+X$7)^$D981*(X963/W963)^$E981*((X963+X972)/(W963+W972))^($F981*(1+$E981))</f>
        <v/>
      </c>
      <c r="Y981" s="47">
        <f>X981*(1/(1+$G981))^(1+$E981)*(1+Y$7)^$D981*(Y963/X963)^$E981*((Y963+Y972)/(X963+X972))^($F981*(1+$E981))</f>
        <v/>
      </c>
      <c r="Z981" s="47">
        <f>Y981*(1/(1+$G981))^(1+$E981)*(1+Z$7)^$D981*(Z963/Y963)^$E981*((Z963+Z972)/(Y963+Y972))^($F981*(1+$E981))</f>
        <v/>
      </c>
      <c r="AA981" s="47">
        <f>Z981*(1/(1+$G981))^(1+$E981)*(1+AA$7)^$D981*(AA963/Z963)^$E981*((AA963+AA972)/(Z963+Z972))^($F981*(1+$E981))</f>
        <v/>
      </c>
      <c r="AB981" s="47">
        <f>AA981*(1/(1+$G981))^(1+$E981)*(1+AB$7)^$D981*(AB963/AA963)^$E981*((AB963+AB972)/(AA963+AA972))^($F981*(1+$E981))</f>
        <v/>
      </c>
      <c r="AC981" s="47">
        <f>AB981*(1/(1+$G981))^(1+$E981)*(1+AC$7)^$D981*(AC963/AB963)^$E981*((AC963+AC972)/(AB963+AB972))^($F981*(1+$E981))</f>
        <v/>
      </c>
      <c r="AD981" s="58">
        <f>FUELUSE(AC981,AD963,AC963,AD972,AC972,AD$7,$D981,$E981,$F981,$G981)</f>
        <v/>
      </c>
      <c r="AF981" s="11">
        <f>LOWER(Settings!$C$4)&amp;".mit."&amp;$A981&amp;IF($C981="","","."&amp;$C981&amp;"."&amp;$B981)&amp;IF(INDEX(Variables!$D$5:$D$205,MATCH($A981,Variables!$A$5:$A$205,0))="","","."&amp;INDEX(Variables!$D$5:$D$205,MATCH($A981,Variables!$A$5:$A$205,0)))&amp;"."&amp;AF$5</f>
        <v/>
      </c>
      <c r="AG981" s="46">
        <f>INDEX(Inputs!$U$5:$U$132,MATCH($B981&amp;"|"&amp;$C981,Inputs!$A$5:$A$132,0))</f>
        <v/>
      </c>
      <c r="AH981" s="47">
        <f>AG981*(1/(1+$G981))^(1+$E981)*(1+AH$7)^$D981*(AH963/AG963)^$E981*((AH963+AH972)/(AG963+AG972))^($F981*(1+$E981))</f>
        <v/>
      </c>
      <c r="AI981" s="47">
        <f>AH981*(1/(1+$G981))^(1+$E981)*(1+AI$7)^$D981*(AI963/AH963)^$E981*((AI963+AI972)/(AH963+AH972))^($F981*(1+$E981))</f>
        <v/>
      </c>
      <c r="AJ981" s="47">
        <f>AI981*(1/(1+$G981))^(1+$E981)*(1+AJ$7)^$D981*(AJ963/AI963)^$E981*((AJ963+AJ972)/(AI963+AI972))^($F981*(1+$E981))</f>
        <v/>
      </c>
      <c r="AK981" s="47">
        <f>AJ981*(1/(1+$G981))^(1+$E981)*(1+AK$7)^$D981*(AK963/AJ963)^$E981*((AK963+AK972)/(AJ963+AJ972))^($F981*(1+$E981))</f>
        <v/>
      </c>
      <c r="AL981" s="47">
        <f>AK981*(1/(1+$G981))^(1+$E981)*(1+AL$7)^$D981*(AL963/AK963)^$E981*((AL963+AL972)/(AK963+AK972))^($F981*(1+$E981))</f>
        <v/>
      </c>
      <c r="AM981" s="47">
        <f>AL981*(1/(1+$G981))^(1+$E981)*(1+AM$7)^$D981*(AM963/AL963)^$E981*((AM963+AM972)/(AL963+AL972))^($F981*(1+$E981))</f>
        <v/>
      </c>
      <c r="AN981" s="47">
        <f>AM981*(1/(1+$G981))^(1+$E981)*(1+AN$7)^$D981*(AN963/AM963)^$E981*((AN963+AN972)/(AM963+AM972))^($F981*(1+$E981))</f>
        <v/>
      </c>
      <c r="AO981" s="47">
        <f>AN981*(1/(1+$G981))^(1+$E981)*(1+AO$7)^$D981*(AO963/AN963)^$E981*((AO963+AO972)/(AN963+AN972))^($F981*(1+$E981))</f>
        <v/>
      </c>
      <c r="AP981" s="47">
        <f>AO981*(1/(1+$G981))^(1+$E981)*(1+AP$7)^$D981*(AP963/AO963)^$E981*((AP963+AP972)/(AO963+AO972))^($F981*(1+$E981))</f>
        <v/>
      </c>
      <c r="AQ981" s="47">
        <f>AP981*(1/(1+$G981))^(1+$E981)*(1+AQ$7)^$D981*(AQ963/AP963)^$E981*((AQ963+AQ972)/(AP963+AP972))^($F981*(1+$E981))</f>
        <v/>
      </c>
      <c r="AR981" s="47">
        <f>AQ981*(1/(1+$G981))^(1+$E981)*(1+AR$7)^$D981*(AR963/AQ963)^$E981*((AR963+AR972)/(AQ963+AQ972))^($F981*(1+$E981))</f>
        <v/>
      </c>
      <c r="AS981" s="47">
        <f>AR981*(1/(1+$G981))^(1+$E981)*(1+AS$7)^$D981*(AS963/AR963)^$E981*((AS963+AS972)/(AR963+AR972))^($F981*(1+$E981))</f>
        <v/>
      </c>
      <c r="AT981" s="47">
        <f>AS981*(1/(1+$G981))^(1+$E981)*(1+AT$7)^$D981*(AT963/AS963)^$E981*((AT963+AT972)/(AS963+AS972))^($F981*(1+$E981))</f>
        <v/>
      </c>
      <c r="AU981" s="47">
        <f>AT981*(1/(1+$G981))^(1+$E981)*(1+AU$7)^$D981*(AU963/AT963)^$E981*((AU963+AU972)/(AT963+AT972))^($F981*(1+$E981))</f>
        <v/>
      </c>
      <c r="AV981" s="47">
        <f>AU981*(1/(1+$G981))^(1+$E981)*(1+AV$7)^$D981*(AV963/AU963)^$E981*((AV963+AV972)/(AU963+AU972))^($F981*(1+$E981))</f>
        <v/>
      </c>
      <c r="AW981" s="47">
        <f>AV981*(1/(1+$G981))^(1+$E981)*(1+AW$7)^$D981*(AW963/AV963)^$E981*((AW963+AW972)/(AV963+AV972))^($F981*(1+$E981))</f>
        <v/>
      </c>
      <c r="AX981" s="47">
        <f>AW981*(1/(1+$G981))^(1+$E981)*(1+AX$7)^$D981*(AX963/AW963)^$E981*((AX963+AX972)/(AW963+AW972))^($F981*(1+$E981))</f>
        <v/>
      </c>
      <c r="AY981" s="58">
        <f>FUELUSE(AX981,AY963,AX963,AY972,AX972,AY$7,$D981,$E981,$F981,$G981)</f>
        <v/>
      </c>
    </row>
    <row r="982" hidden="1" outlineLevel="2">
      <c r="A982" s="14" t="inlineStr">
        <is>
          <t>ener</t>
        </is>
      </c>
      <c r="B982" s="14" t="inlineStr">
        <is>
          <t>bio</t>
        </is>
      </c>
      <c r="C982" s="14" t="inlineStr">
        <is>
          <t>res</t>
        </is>
      </c>
      <c r="D982" s="37">
        <f>INDEX(Inputs!$N$5:$N$132,MATCH($B982&amp;"|"&amp;$C982,Inputs!$A$5:$A$132,0))</f>
        <v/>
      </c>
      <c r="E982" s="37">
        <f>INDEX(Inputs!$O$5:$O$132,MATCH($B982&amp;"|"&amp;$C982,Inputs!$A$5:$A$132,0))</f>
        <v/>
      </c>
      <c r="F982" s="37">
        <f>INDEX(Inputs!$P$5:$P$132,MATCH($B982&amp;"|"&amp;$C982,Inputs!$A$5:$A$132,0))</f>
        <v/>
      </c>
      <c r="G982" s="37">
        <f>INDEX(Inputs!$Q$5:$Q$132,MATCH($B982&amp;"|"&amp;$C982,Inputs!$A$5:$A$132,0))</f>
        <v/>
      </c>
      <c r="H982" s="14">
        <f>INDEX(Variables!$B$5:$B$205,MATCH($A982,Variables!$A$5:$A$205,0))&amp;IF($C982="",""," | "&amp;INDEX(Mapping!$B$5:$B$26,MATCH($C982,Mapping!$A$5:$A$26,0))&amp;" | "&amp;INDEX(Mapping!$B$30:$B$46,MATCH($B982,Mapping!$A$30:$A$46,0)))</f>
        <v/>
      </c>
      <c r="I982" s="14">
        <f>INDEX(Variables!$C$5:$C$205,MATCH($A982,Variables!$A$5:$A$205,0))</f>
        <v/>
      </c>
      <c r="J982" s="14">
        <f>INDEX(Variables!$E$5:$E$205,MATCH($A982,Variables!$A$5:$A$205,0))</f>
        <v/>
      </c>
      <c r="K982" s="11">
        <f>LOWER(Settings!$C$4)&amp;".mit."&amp;$A982&amp;IF($C982="","","."&amp;$C982&amp;"."&amp;$B982)&amp;IF(INDEX(Variables!$D$5:$D$205,MATCH($A982,Variables!$A$5:$A$205,0))="","","."&amp;INDEX(Variables!$D$5:$D$205,MATCH($A982,Variables!$A$5:$A$205,0)))&amp;"."&amp;K$5</f>
        <v/>
      </c>
      <c r="L982" s="46">
        <f>INDEX(Inputs!$U$5:$U$132,MATCH($B982&amp;"|"&amp;$C982,Inputs!$A$5:$A$132,0))</f>
        <v/>
      </c>
      <c r="M982" s="47">
        <f>L982*(1/(1+$G982))^(1+$E982)*(1+M$7)^$D982*(M964/L964)^$E982*((M964+M973)/(L964+L973))^($F982*(1+$E982))</f>
        <v/>
      </c>
      <c r="N982" s="47">
        <f>M982*(1/(1+$G982))^(1+$E982)*(1+N$7)^$D982*(N964/M964)^$E982*((N964+N973)/(M964+M973))^($F982*(1+$E982))</f>
        <v/>
      </c>
      <c r="O982" s="47">
        <f>N982*(1/(1+$G982))^(1+$E982)*(1+O$7)^$D982*(O964/N964)^$E982*((O964+O973)/(N964+N973))^($F982*(1+$E982))</f>
        <v/>
      </c>
      <c r="P982" s="47">
        <f>O982*(1/(1+$G982))^(1+$E982)*(1+P$7)^$D982*(P964/O964)^$E982*((P964+P973)/(O964+O973))^($F982*(1+$E982))</f>
        <v/>
      </c>
      <c r="Q982" s="47">
        <f>P982*(1/(1+$G982))^(1+$E982)*(1+Q$7)^$D982*(Q964/P964)^$E982*((Q964+Q973)/(P964+P973))^($F982*(1+$E982))</f>
        <v/>
      </c>
      <c r="R982" s="47">
        <f>Q982*(1/(1+$G982))^(1+$E982)*(1+R$7)^$D982*(R964/Q964)^$E982*((R964+R973)/(Q964+Q973))^($F982*(1+$E982))</f>
        <v/>
      </c>
      <c r="S982" s="47">
        <f>R982*(1/(1+$G982))^(1+$E982)*(1+S$7)^$D982*(S964/R964)^$E982*((S964+S973)/(R964+R973))^($F982*(1+$E982))</f>
        <v/>
      </c>
      <c r="T982" s="47">
        <f>S982*(1/(1+$G982))^(1+$E982)*(1+T$7)^$D982*(T964/S964)^$E982*((T964+T973)/(S964+S973))^($F982*(1+$E982))</f>
        <v/>
      </c>
      <c r="U982" s="47">
        <f>T982*(1/(1+$G982))^(1+$E982)*(1+U$7)^$D982*(U964/T964)^$E982*((U964+U973)/(T964+T973))^($F982*(1+$E982))</f>
        <v/>
      </c>
      <c r="V982" s="47">
        <f>U982*(1/(1+$G982))^(1+$E982)*(1+V$7)^$D982*(V964/U964)^$E982*((V964+V973)/(U964+U973))^($F982*(1+$E982))</f>
        <v/>
      </c>
      <c r="W982" s="47">
        <f>V982*(1/(1+$G982))^(1+$E982)*(1+W$7)^$D982*(W964/V964)^$E982*((W964+W973)/(V964+V973))^($F982*(1+$E982))</f>
        <v/>
      </c>
      <c r="X982" s="47">
        <f>W982*(1/(1+$G982))^(1+$E982)*(1+X$7)^$D982*(X964/W964)^$E982*((X964+X973)/(W964+W973))^($F982*(1+$E982))</f>
        <v/>
      </c>
      <c r="Y982" s="47">
        <f>X982*(1/(1+$G982))^(1+$E982)*(1+Y$7)^$D982*(Y964/X964)^$E982*((Y964+Y973)/(X964+X973))^($F982*(1+$E982))</f>
        <v/>
      </c>
      <c r="Z982" s="47">
        <f>Y982*(1/(1+$G982))^(1+$E982)*(1+Z$7)^$D982*(Z964/Y964)^$E982*((Z964+Z973)/(Y964+Y973))^($F982*(1+$E982))</f>
        <v/>
      </c>
      <c r="AA982" s="47">
        <f>Z982*(1/(1+$G982))^(1+$E982)*(1+AA$7)^$D982*(AA964/Z964)^$E982*((AA964+AA973)/(Z964+Z973))^($F982*(1+$E982))</f>
        <v/>
      </c>
      <c r="AB982" s="47">
        <f>AA982*(1/(1+$G982))^(1+$E982)*(1+AB$7)^$D982*(AB964/AA964)^$E982*((AB964+AB973)/(AA964+AA973))^($F982*(1+$E982))</f>
        <v/>
      </c>
      <c r="AC982" s="47">
        <f>AB982*(1/(1+$G982))^(1+$E982)*(1+AC$7)^$D982*(AC964/AB964)^$E982*((AC964+AC973)/(AB964+AB973))^($F982*(1+$E982))</f>
        <v/>
      </c>
      <c r="AD982" s="58">
        <f>FUELUSE(AC982,AD964,AC964,AD973,AC973,AD$7,$D982,$E982,$F982,$G982)</f>
        <v/>
      </c>
      <c r="AF982" s="11">
        <f>LOWER(Settings!$C$4)&amp;".mit."&amp;$A982&amp;IF($C982="","","."&amp;$C982&amp;"."&amp;$B982)&amp;IF(INDEX(Variables!$D$5:$D$205,MATCH($A982,Variables!$A$5:$A$205,0))="","","."&amp;INDEX(Variables!$D$5:$D$205,MATCH($A982,Variables!$A$5:$A$205,0)))&amp;"."&amp;AF$5</f>
        <v/>
      </c>
      <c r="AG982" s="46">
        <f>INDEX(Inputs!$U$5:$U$132,MATCH($B982&amp;"|"&amp;$C982,Inputs!$A$5:$A$132,0))</f>
        <v/>
      </c>
      <c r="AH982" s="47">
        <f>AG982*(1/(1+$G982))^(1+$E982)*(1+AH$7)^$D982*(AH964/AG964)^$E982*((AH964+AH973)/(AG964+AG973))^($F982*(1+$E982))</f>
        <v/>
      </c>
      <c r="AI982" s="47">
        <f>AH982*(1/(1+$G982))^(1+$E982)*(1+AI$7)^$D982*(AI964/AH964)^$E982*((AI964+AI973)/(AH964+AH973))^($F982*(1+$E982))</f>
        <v/>
      </c>
      <c r="AJ982" s="47">
        <f>AI982*(1/(1+$G982))^(1+$E982)*(1+AJ$7)^$D982*(AJ964/AI964)^$E982*((AJ964+AJ973)/(AI964+AI973))^($F982*(1+$E982))</f>
        <v/>
      </c>
      <c r="AK982" s="47">
        <f>AJ982*(1/(1+$G982))^(1+$E982)*(1+AK$7)^$D982*(AK964/AJ964)^$E982*((AK964+AK973)/(AJ964+AJ973))^($F982*(1+$E982))</f>
        <v/>
      </c>
      <c r="AL982" s="47">
        <f>AK982*(1/(1+$G982))^(1+$E982)*(1+AL$7)^$D982*(AL964/AK964)^$E982*((AL964+AL973)/(AK964+AK973))^($F982*(1+$E982))</f>
        <v/>
      </c>
      <c r="AM982" s="47">
        <f>AL982*(1/(1+$G982))^(1+$E982)*(1+AM$7)^$D982*(AM964/AL964)^$E982*((AM964+AM973)/(AL964+AL973))^($F982*(1+$E982))</f>
        <v/>
      </c>
      <c r="AN982" s="47">
        <f>AM982*(1/(1+$G982))^(1+$E982)*(1+AN$7)^$D982*(AN964/AM964)^$E982*((AN964+AN973)/(AM964+AM973))^($F982*(1+$E982))</f>
        <v/>
      </c>
      <c r="AO982" s="47">
        <f>AN982*(1/(1+$G982))^(1+$E982)*(1+AO$7)^$D982*(AO964/AN964)^$E982*((AO964+AO973)/(AN964+AN973))^($F982*(1+$E982))</f>
        <v/>
      </c>
      <c r="AP982" s="47">
        <f>AO982*(1/(1+$G982))^(1+$E982)*(1+AP$7)^$D982*(AP964/AO964)^$E982*((AP964+AP973)/(AO964+AO973))^($F982*(1+$E982))</f>
        <v/>
      </c>
      <c r="AQ982" s="47">
        <f>AP982*(1/(1+$G982))^(1+$E982)*(1+AQ$7)^$D982*(AQ964/AP964)^$E982*((AQ964+AQ973)/(AP964+AP973))^($F982*(1+$E982))</f>
        <v/>
      </c>
      <c r="AR982" s="47">
        <f>AQ982*(1/(1+$G982))^(1+$E982)*(1+AR$7)^$D982*(AR964/AQ964)^$E982*((AR964+AR973)/(AQ964+AQ973))^($F982*(1+$E982))</f>
        <v/>
      </c>
      <c r="AS982" s="47">
        <f>AR982*(1/(1+$G982))^(1+$E982)*(1+AS$7)^$D982*(AS964/AR964)^$E982*((AS964+AS973)/(AR964+AR973))^($F982*(1+$E982))</f>
        <v/>
      </c>
      <c r="AT982" s="47">
        <f>AS982*(1/(1+$G982))^(1+$E982)*(1+AT$7)^$D982*(AT964/AS964)^$E982*((AT964+AT973)/(AS964+AS973))^($F982*(1+$E982))</f>
        <v/>
      </c>
      <c r="AU982" s="47">
        <f>AT982*(1/(1+$G982))^(1+$E982)*(1+AU$7)^$D982*(AU964/AT964)^$E982*((AU964+AU973)/(AT964+AT973))^($F982*(1+$E982))</f>
        <v/>
      </c>
      <c r="AV982" s="47">
        <f>AU982*(1/(1+$G982))^(1+$E982)*(1+AV$7)^$D982*(AV964/AU964)^$E982*((AV964+AV973)/(AU964+AU973))^($F982*(1+$E982))</f>
        <v/>
      </c>
      <c r="AW982" s="47">
        <f>AV982*(1/(1+$G982))^(1+$E982)*(1+AW$7)^$D982*(AW964/AV964)^$E982*((AW964+AW973)/(AV964+AV973))^($F982*(1+$E982))</f>
        <v/>
      </c>
      <c r="AX982" s="47">
        <f>AW982*(1/(1+$G982))^(1+$E982)*(1+AX$7)^$D982*(AX964/AW964)^$E982*((AX964+AX973)/(AW964+AW973))^($F982*(1+$E982))</f>
        <v/>
      </c>
      <c r="AY982" s="58">
        <f>FUELUSE(AX982,AY964,AX964,AY973,AX973,AY$7,$D982,$E982,$F982,$G982)</f>
        <v/>
      </c>
    </row>
    <row r="983" hidden="1" outlineLevel="2"/>
    <row r="984" hidden="1" outlineLevel="2">
      <c r="A984" s="14" t="inlineStr">
        <is>
          <t>co2</t>
        </is>
      </c>
      <c r="B984" s="14" t="inlineStr">
        <is>
          <t>coa</t>
        </is>
      </c>
      <c r="C984" s="14" t="inlineStr">
        <is>
          <t>res</t>
        </is>
      </c>
      <c r="D984" s="37">
        <f>INDEX(Inputs!$T$5:$T$132,MATCH($B984&amp;"|"&amp;$C984,Inputs!$A$5:$A$132,0))</f>
        <v/>
      </c>
      <c r="E984" s="36" t="n"/>
      <c r="F984" s="36" t="n"/>
      <c r="G984" s="36" t="n"/>
      <c r="H984" s="14">
        <f>INDEX(Variables!$B$5:$B$205,MATCH($A984,Variables!$A$5:$A$205,0))&amp;IF($C984="",""," | "&amp;INDEX(Mapping!$B$5:$B$26,MATCH($C984,Mapping!$A$5:$A$26,0))&amp;" | "&amp;INDEX(Mapping!$B$30:$B$46,MATCH($B984,Mapping!$A$30:$A$46,0)))</f>
        <v/>
      </c>
      <c r="I984" s="14">
        <f>INDEX(Variables!$C$5:$C$205,MATCH($A984,Variables!$A$5:$A$205,0))</f>
        <v/>
      </c>
      <c r="J984" s="14">
        <f>INDEX(Variables!$E$5:$E$205,MATCH($A984,Variables!$A$5:$A$205,0))</f>
        <v/>
      </c>
      <c r="K984" s="11">
        <f>LOWER(Settings!$C$4)&amp;".mit."&amp;$A984&amp;IF($C984="","","."&amp;$C984&amp;"."&amp;$B984)&amp;IF(INDEX(Variables!$D$5:$D$205,MATCH($A984,Variables!$A$5:$A$205,0))="","","."&amp;INDEX(Variables!$D$5:$D$205,MATCH($A984,Variables!$A$5:$A$205,0)))&amp;"."&amp;K$5</f>
        <v/>
      </c>
      <c r="L984" s="15">
        <f>L975*Settings!$C$13*$D984</f>
        <v/>
      </c>
      <c r="M984" s="16">
        <f>M975*Settings!$C$13*$D984</f>
        <v/>
      </c>
      <c r="N984" s="16">
        <f>N975*Settings!$C$13*$D984</f>
        <v/>
      </c>
      <c r="O984" s="16">
        <f>O975*Settings!$C$13*$D984</f>
        <v/>
      </c>
      <c r="P984" s="16">
        <f>P975*Settings!$C$13*$D984</f>
        <v/>
      </c>
      <c r="Q984" s="16">
        <f>Q975*Settings!$C$13*$D984</f>
        <v/>
      </c>
      <c r="R984" s="16">
        <f>R975*Settings!$C$13*$D984</f>
        <v/>
      </c>
      <c r="S984" s="16">
        <f>S975*Settings!$C$13*$D984</f>
        <v/>
      </c>
      <c r="T984" s="16">
        <f>T975*Settings!$C$13*$D984</f>
        <v/>
      </c>
      <c r="U984" s="16">
        <f>U975*Settings!$C$13*$D984</f>
        <v/>
      </c>
      <c r="V984" s="16">
        <f>V975*Settings!$C$13*$D984</f>
        <v/>
      </c>
      <c r="W984" s="16">
        <f>W975*Settings!$C$13*$D984</f>
        <v/>
      </c>
      <c r="X984" s="16">
        <f>X975*Settings!$C$13*$D984</f>
        <v/>
      </c>
      <c r="Y984" s="16">
        <f>Y975*Settings!$C$13*$D984</f>
        <v/>
      </c>
      <c r="Z984" s="16">
        <f>Z975*Settings!$C$13*$D984</f>
        <v/>
      </c>
      <c r="AA984" s="16">
        <f>AA975*Settings!$C$13*$D984</f>
        <v/>
      </c>
      <c r="AB984" s="16">
        <f>AB975*Settings!$C$13*$D984</f>
        <v/>
      </c>
      <c r="AC984" s="16">
        <f>AC975*Settings!$C$13*$D984</f>
        <v/>
      </c>
      <c r="AD984" s="51">
        <f>EMISSIONS(AD975,Settings!$C$13,$D984)</f>
        <v/>
      </c>
      <c r="AF984" s="11">
        <f>LOWER(Settings!$C$4)&amp;".mit."&amp;$A984&amp;IF($C984="","","."&amp;$C984&amp;"."&amp;$B984)&amp;IF(INDEX(Variables!$D$5:$D$205,MATCH($A984,Variables!$A$5:$A$205,0))="","","."&amp;INDEX(Variables!$D$5:$D$205,MATCH($A984,Variables!$A$5:$A$205,0)))&amp;"."&amp;AF$5</f>
        <v/>
      </c>
      <c r="AG984" s="15">
        <f>AG975*Settings!$C$13*$D984</f>
        <v/>
      </c>
      <c r="AH984" s="16">
        <f>AH975*Settings!$C$13*$D984</f>
        <v/>
      </c>
      <c r="AI984" s="16">
        <f>AI975*Settings!$C$13*$D984</f>
        <v/>
      </c>
      <c r="AJ984" s="16">
        <f>AJ975*Settings!$C$13*$D984</f>
        <v/>
      </c>
      <c r="AK984" s="16">
        <f>AK975*Settings!$C$13*$D984</f>
        <v/>
      </c>
      <c r="AL984" s="16">
        <f>AL975*Settings!$C$13*$D984</f>
        <v/>
      </c>
      <c r="AM984" s="16">
        <f>AM975*Settings!$C$13*$D984</f>
        <v/>
      </c>
      <c r="AN984" s="16">
        <f>AN975*Settings!$C$13*$D984</f>
        <v/>
      </c>
      <c r="AO984" s="16">
        <f>AO975*Settings!$C$13*$D984</f>
        <v/>
      </c>
      <c r="AP984" s="16">
        <f>AP975*Settings!$C$13*$D984</f>
        <v/>
      </c>
      <c r="AQ984" s="16">
        <f>AQ975*Settings!$C$13*$D984</f>
        <v/>
      </c>
      <c r="AR984" s="16">
        <f>AR975*Settings!$C$13*$D984</f>
        <v/>
      </c>
      <c r="AS984" s="16">
        <f>AS975*Settings!$C$13*$D984</f>
        <v/>
      </c>
      <c r="AT984" s="16">
        <f>AT975*Settings!$C$13*$D984</f>
        <v/>
      </c>
      <c r="AU984" s="16">
        <f>AU975*Settings!$C$13*$D984</f>
        <v/>
      </c>
      <c r="AV984" s="16">
        <f>AV975*Settings!$C$13*$D984</f>
        <v/>
      </c>
      <c r="AW984" s="16">
        <f>AW975*Settings!$C$13*$D984</f>
        <v/>
      </c>
      <c r="AX984" s="16">
        <f>AX975*Settings!$C$13*$D984</f>
        <v/>
      </c>
      <c r="AY984" s="51">
        <f>EMISSIONS(AY975,Settings!$C$13,$D984)</f>
        <v/>
      </c>
    </row>
    <row r="985" hidden="1" outlineLevel="2">
      <c r="A985" s="14" t="inlineStr">
        <is>
          <t>co2</t>
        </is>
      </c>
      <c r="B985" s="14" t="inlineStr">
        <is>
          <t>nga</t>
        </is>
      </c>
      <c r="C985" s="14" t="inlineStr">
        <is>
          <t>res</t>
        </is>
      </c>
      <c r="D985" s="37">
        <f>INDEX(Inputs!$T$5:$T$132,MATCH($B985&amp;"|"&amp;$C985,Inputs!$A$5:$A$132,0))</f>
        <v/>
      </c>
      <c r="E985" s="36" t="n"/>
      <c r="F985" s="36" t="n"/>
      <c r="G985" s="36" t="n"/>
      <c r="H985" s="14">
        <f>INDEX(Variables!$B$5:$B$205,MATCH($A985,Variables!$A$5:$A$205,0))&amp;IF($C985="",""," | "&amp;INDEX(Mapping!$B$5:$B$26,MATCH($C985,Mapping!$A$5:$A$26,0))&amp;" | "&amp;INDEX(Mapping!$B$30:$B$46,MATCH($B985,Mapping!$A$30:$A$46,0)))</f>
        <v/>
      </c>
      <c r="I985" s="14">
        <f>INDEX(Variables!$C$5:$C$205,MATCH($A985,Variables!$A$5:$A$205,0))</f>
        <v/>
      </c>
      <c r="J985" s="14">
        <f>INDEX(Variables!$E$5:$E$205,MATCH($A985,Variables!$A$5:$A$205,0))</f>
        <v/>
      </c>
      <c r="K985" s="11">
        <f>LOWER(Settings!$C$4)&amp;".mit."&amp;$A985&amp;IF($C985="","","."&amp;$C985&amp;"."&amp;$B985)&amp;IF(INDEX(Variables!$D$5:$D$205,MATCH($A985,Variables!$A$5:$A$205,0))="","","."&amp;INDEX(Variables!$D$5:$D$205,MATCH($A985,Variables!$A$5:$A$205,0)))&amp;"."&amp;K$5</f>
        <v/>
      </c>
      <c r="L985" s="15">
        <f>L976*Settings!$C$13*$D985</f>
        <v/>
      </c>
      <c r="M985" s="16">
        <f>M976*Settings!$C$13*$D985</f>
        <v/>
      </c>
      <c r="N985" s="16">
        <f>N976*Settings!$C$13*$D985</f>
        <v/>
      </c>
      <c r="O985" s="16">
        <f>O976*Settings!$C$13*$D985</f>
        <v/>
      </c>
      <c r="P985" s="16">
        <f>P976*Settings!$C$13*$D985</f>
        <v/>
      </c>
      <c r="Q985" s="16">
        <f>Q976*Settings!$C$13*$D985</f>
        <v/>
      </c>
      <c r="R985" s="16">
        <f>R976*Settings!$C$13*$D985</f>
        <v/>
      </c>
      <c r="S985" s="16">
        <f>S976*Settings!$C$13*$D985</f>
        <v/>
      </c>
      <c r="T985" s="16">
        <f>T976*Settings!$C$13*$D985</f>
        <v/>
      </c>
      <c r="U985" s="16">
        <f>U976*Settings!$C$13*$D985</f>
        <v/>
      </c>
      <c r="V985" s="16">
        <f>V976*Settings!$C$13*$D985</f>
        <v/>
      </c>
      <c r="W985" s="16">
        <f>W976*Settings!$C$13*$D985</f>
        <v/>
      </c>
      <c r="X985" s="16">
        <f>X976*Settings!$C$13*$D985</f>
        <v/>
      </c>
      <c r="Y985" s="16">
        <f>Y976*Settings!$C$13*$D985</f>
        <v/>
      </c>
      <c r="Z985" s="16">
        <f>Z976*Settings!$C$13*$D985</f>
        <v/>
      </c>
      <c r="AA985" s="16">
        <f>AA976*Settings!$C$13*$D985</f>
        <v/>
      </c>
      <c r="AB985" s="16">
        <f>AB976*Settings!$C$13*$D985</f>
        <v/>
      </c>
      <c r="AC985" s="16">
        <f>AC976*Settings!$C$13*$D985</f>
        <v/>
      </c>
      <c r="AD985" s="51">
        <f>EMISSIONS(AD976,Settings!$C$13,$D985)</f>
        <v/>
      </c>
      <c r="AF985" s="11">
        <f>LOWER(Settings!$C$4)&amp;".mit."&amp;$A985&amp;IF($C985="","","."&amp;$C985&amp;"."&amp;$B985)&amp;IF(INDEX(Variables!$D$5:$D$205,MATCH($A985,Variables!$A$5:$A$205,0))="","","."&amp;INDEX(Variables!$D$5:$D$205,MATCH($A985,Variables!$A$5:$A$205,0)))&amp;"."&amp;AF$5</f>
        <v/>
      </c>
      <c r="AG985" s="15">
        <f>AG976*Settings!$C$13*$D985</f>
        <v/>
      </c>
      <c r="AH985" s="16">
        <f>AH976*Settings!$C$13*$D985</f>
        <v/>
      </c>
      <c r="AI985" s="16">
        <f>AI976*Settings!$C$13*$D985</f>
        <v/>
      </c>
      <c r="AJ985" s="16">
        <f>AJ976*Settings!$C$13*$D985</f>
        <v/>
      </c>
      <c r="AK985" s="16">
        <f>AK976*Settings!$C$13*$D985</f>
        <v/>
      </c>
      <c r="AL985" s="16">
        <f>AL976*Settings!$C$13*$D985</f>
        <v/>
      </c>
      <c r="AM985" s="16">
        <f>AM976*Settings!$C$13*$D985</f>
        <v/>
      </c>
      <c r="AN985" s="16">
        <f>AN976*Settings!$C$13*$D985</f>
        <v/>
      </c>
      <c r="AO985" s="16">
        <f>AO976*Settings!$C$13*$D985</f>
        <v/>
      </c>
      <c r="AP985" s="16">
        <f>AP976*Settings!$C$13*$D985</f>
        <v/>
      </c>
      <c r="AQ985" s="16">
        <f>AQ976*Settings!$C$13*$D985</f>
        <v/>
      </c>
      <c r="AR985" s="16">
        <f>AR976*Settings!$C$13*$D985</f>
        <v/>
      </c>
      <c r="AS985" s="16">
        <f>AS976*Settings!$C$13*$D985</f>
        <v/>
      </c>
      <c r="AT985" s="16">
        <f>AT976*Settings!$C$13*$D985</f>
        <v/>
      </c>
      <c r="AU985" s="16">
        <f>AU976*Settings!$C$13*$D985</f>
        <v/>
      </c>
      <c r="AV985" s="16">
        <f>AV976*Settings!$C$13*$D985</f>
        <v/>
      </c>
      <c r="AW985" s="16">
        <f>AW976*Settings!$C$13*$D985</f>
        <v/>
      </c>
      <c r="AX985" s="16">
        <f>AX976*Settings!$C$13*$D985</f>
        <v/>
      </c>
      <c r="AY985" s="51">
        <f>EMISSIONS(AY976,Settings!$C$13,$D985)</f>
        <v/>
      </c>
    </row>
    <row r="986" hidden="1" outlineLevel="2">
      <c r="A986" s="14" t="inlineStr">
        <is>
          <t>co2</t>
        </is>
      </c>
      <c r="B986" s="14" t="inlineStr">
        <is>
          <t>gso</t>
        </is>
      </c>
      <c r="C986" s="14" t="inlineStr">
        <is>
          <t>res</t>
        </is>
      </c>
      <c r="D986" s="37">
        <f>INDEX(Inputs!$T$5:$T$132,MATCH($B986&amp;"|"&amp;$C986,Inputs!$A$5:$A$132,0))</f>
        <v/>
      </c>
      <c r="E986" s="36" t="n"/>
      <c r="F986" s="36" t="n"/>
      <c r="G986" s="36" t="n"/>
      <c r="H986" s="14">
        <f>INDEX(Variables!$B$5:$B$205,MATCH($A986,Variables!$A$5:$A$205,0))&amp;IF($C986="",""," | "&amp;INDEX(Mapping!$B$5:$B$26,MATCH($C986,Mapping!$A$5:$A$26,0))&amp;" | "&amp;INDEX(Mapping!$B$30:$B$46,MATCH($B986,Mapping!$A$30:$A$46,0)))</f>
        <v/>
      </c>
      <c r="I986" s="14">
        <f>INDEX(Variables!$C$5:$C$205,MATCH($A986,Variables!$A$5:$A$205,0))</f>
        <v/>
      </c>
      <c r="J986" s="14">
        <f>INDEX(Variables!$E$5:$E$205,MATCH($A986,Variables!$A$5:$A$205,0))</f>
        <v/>
      </c>
      <c r="K986" s="11">
        <f>LOWER(Settings!$C$4)&amp;".mit."&amp;$A986&amp;IF($C986="","","."&amp;$C986&amp;"."&amp;$B986)&amp;IF(INDEX(Variables!$D$5:$D$205,MATCH($A986,Variables!$A$5:$A$205,0))="","","."&amp;INDEX(Variables!$D$5:$D$205,MATCH($A986,Variables!$A$5:$A$205,0)))&amp;"."&amp;K$5</f>
        <v/>
      </c>
      <c r="L986" s="15">
        <f>L977*Settings!$C$13*$D986</f>
        <v/>
      </c>
      <c r="M986" s="16">
        <f>M977*Settings!$C$13*$D986</f>
        <v/>
      </c>
      <c r="N986" s="16">
        <f>N977*Settings!$C$13*$D986</f>
        <v/>
      </c>
      <c r="O986" s="16">
        <f>O977*Settings!$C$13*$D986</f>
        <v/>
      </c>
      <c r="P986" s="16">
        <f>P977*Settings!$C$13*$D986</f>
        <v/>
      </c>
      <c r="Q986" s="16">
        <f>Q977*Settings!$C$13*$D986</f>
        <v/>
      </c>
      <c r="R986" s="16">
        <f>R977*Settings!$C$13*$D986</f>
        <v/>
      </c>
      <c r="S986" s="16">
        <f>S977*Settings!$C$13*$D986</f>
        <v/>
      </c>
      <c r="T986" s="16">
        <f>T977*Settings!$C$13*$D986</f>
        <v/>
      </c>
      <c r="U986" s="16">
        <f>U977*Settings!$C$13*$D986</f>
        <v/>
      </c>
      <c r="V986" s="16">
        <f>V977*Settings!$C$13*$D986</f>
        <v/>
      </c>
      <c r="W986" s="16">
        <f>W977*Settings!$C$13*$D986</f>
        <v/>
      </c>
      <c r="X986" s="16">
        <f>X977*Settings!$C$13*$D986</f>
        <v/>
      </c>
      <c r="Y986" s="16">
        <f>Y977*Settings!$C$13*$D986</f>
        <v/>
      </c>
      <c r="Z986" s="16">
        <f>Z977*Settings!$C$13*$D986</f>
        <v/>
      </c>
      <c r="AA986" s="16">
        <f>AA977*Settings!$C$13*$D986</f>
        <v/>
      </c>
      <c r="AB986" s="16">
        <f>AB977*Settings!$C$13*$D986</f>
        <v/>
      </c>
      <c r="AC986" s="16">
        <f>AC977*Settings!$C$13*$D986</f>
        <v/>
      </c>
      <c r="AD986" s="51">
        <f>EMISSIONS(AD977,Settings!$C$13,$D986)</f>
        <v/>
      </c>
      <c r="AF986" s="11">
        <f>LOWER(Settings!$C$4)&amp;".mit."&amp;$A986&amp;IF($C986="","","."&amp;$C986&amp;"."&amp;$B986)&amp;IF(INDEX(Variables!$D$5:$D$205,MATCH($A986,Variables!$A$5:$A$205,0))="","","."&amp;INDEX(Variables!$D$5:$D$205,MATCH($A986,Variables!$A$5:$A$205,0)))&amp;"."&amp;AF$5</f>
        <v/>
      </c>
      <c r="AG986" s="15">
        <f>AG977*Settings!$C$13*$D986</f>
        <v/>
      </c>
      <c r="AH986" s="16">
        <f>AH977*Settings!$C$13*$D986</f>
        <v/>
      </c>
      <c r="AI986" s="16">
        <f>AI977*Settings!$C$13*$D986</f>
        <v/>
      </c>
      <c r="AJ986" s="16">
        <f>AJ977*Settings!$C$13*$D986</f>
        <v/>
      </c>
      <c r="AK986" s="16">
        <f>AK977*Settings!$C$13*$D986</f>
        <v/>
      </c>
      <c r="AL986" s="16">
        <f>AL977*Settings!$C$13*$D986</f>
        <v/>
      </c>
      <c r="AM986" s="16">
        <f>AM977*Settings!$C$13*$D986</f>
        <v/>
      </c>
      <c r="AN986" s="16">
        <f>AN977*Settings!$C$13*$D986</f>
        <v/>
      </c>
      <c r="AO986" s="16">
        <f>AO977*Settings!$C$13*$D986</f>
        <v/>
      </c>
      <c r="AP986" s="16">
        <f>AP977*Settings!$C$13*$D986</f>
        <v/>
      </c>
      <c r="AQ986" s="16">
        <f>AQ977*Settings!$C$13*$D986</f>
        <v/>
      </c>
      <c r="AR986" s="16">
        <f>AR977*Settings!$C$13*$D986</f>
        <v/>
      </c>
      <c r="AS986" s="16">
        <f>AS977*Settings!$C$13*$D986</f>
        <v/>
      </c>
      <c r="AT986" s="16">
        <f>AT977*Settings!$C$13*$D986</f>
        <v/>
      </c>
      <c r="AU986" s="16">
        <f>AU977*Settings!$C$13*$D986</f>
        <v/>
      </c>
      <c r="AV986" s="16">
        <f>AV977*Settings!$C$13*$D986</f>
        <v/>
      </c>
      <c r="AW986" s="16">
        <f>AW977*Settings!$C$13*$D986</f>
        <v/>
      </c>
      <c r="AX986" s="16">
        <f>AX977*Settings!$C$13*$D986</f>
        <v/>
      </c>
      <c r="AY986" s="51">
        <f>EMISSIONS(AY977,Settings!$C$13,$D986)</f>
        <v/>
      </c>
    </row>
    <row r="987" hidden="1" outlineLevel="2">
      <c r="A987" s="14" t="inlineStr">
        <is>
          <t>co2</t>
        </is>
      </c>
      <c r="B987" s="14" t="inlineStr">
        <is>
          <t>die</t>
        </is>
      </c>
      <c r="C987" s="14" t="inlineStr">
        <is>
          <t>res</t>
        </is>
      </c>
      <c r="D987" s="37">
        <f>INDEX(Inputs!$T$5:$T$132,MATCH($B987&amp;"|"&amp;$C987,Inputs!$A$5:$A$132,0))</f>
        <v/>
      </c>
      <c r="E987" s="36" t="n"/>
      <c r="F987" s="36" t="n"/>
      <c r="G987" s="36" t="n"/>
      <c r="H987" s="14">
        <f>INDEX(Variables!$B$5:$B$205,MATCH($A987,Variables!$A$5:$A$205,0))&amp;IF($C987="",""," | "&amp;INDEX(Mapping!$B$5:$B$26,MATCH($C987,Mapping!$A$5:$A$26,0))&amp;" | "&amp;INDEX(Mapping!$B$30:$B$46,MATCH($B987,Mapping!$A$30:$A$46,0)))</f>
        <v/>
      </c>
      <c r="I987" s="14">
        <f>INDEX(Variables!$C$5:$C$205,MATCH($A987,Variables!$A$5:$A$205,0))</f>
        <v/>
      </c>
      <c r="J987" s="14">
        <f>INDEX(Variables!$E$5:$E$205,MATCH($A987,Variables!$A$5:$A$205,0))</f>
        <v/>
      </c>
      <c r="K987" s="11">
        <f>LOWER(Settings!$C$4)&amp;".mit."&amp;$A987&amp;IF($C987="","","."&amp;$C987&amp;"."&amp;$B987)&amp;IF(INDEX(Variables!$D$5:$D$205,MATCH($A987,Variables!$A$5:$A$205,0))="","","."&amp;INDEX(Variables!$D$5:$D$205,MATCH($A987,Variables!$A$5:$A$205,0)))&amp;"."&amp;K$5</f>
        <v/>
      </c>
      <c r="L987" s="15">
        <f>L978*Settings!$C$13*$D987</f>
        <v/>
      </c>
      <c r="M987" s="16">
        <f>M978*Settings!$C$13*$D987</f>
        <v/>
      </c>
      <c r="N987" s="16">
        <f>N978*Settings!$C$13*$D987</f>
        <v/>
      </c>
      <c r="O987" s="16">
        <f>O978*Settings!$C$13*$D987</f>
        <v/>
      </c>
      <c r="P987" s="16">
        <f>P978*Settings!$C$13*$D987</f>
        <v/>
      </c>
      <c r="Q987" s="16">
        <f>Q978*Settings!$C$13*$D987</f>
        <v/>
      </c>
      <c r="R987" s="16">
        <f>R978*Settings!$C$13*$D987</f>
        <v/>
      </c>
      <c r="S987" s="16">
        <f>S978*Settings!$C$13*$D987</f>
        <v/>
      </c>
      <c r="T987" s="16">
        <f>T978*Settings!$C$13*$D987</f>
        <v/>
      </c>
      <c r="U987" s="16">
        <f>U978*Settings!$C$13*$D987</f>
        <v/>
      </c>
      <c r="V987" s="16">
        <f>V978*Settings!$C$13*$D987</f>
        <v/>
      </c>
      <c r="W987" s="16">
        <f>W978*Settings!$C$13*$D987</f>
        <v/>
      </c>
      <c r="X987" s="16">
        <f>X978*Settings!$C$13*$D987</f>
        <v/>
      </c>
      <c r="Y987" s="16">
        <f>Y978*Settings!$C$13*$D987</f>
        <v/>
      </c>
      <c r="Z987" s="16">
        <f>Z978*Settings!$C$13*$D987</f>
        <v/>
      </c>
      <c r="AA987" s="16">
        <f>AA978*Settings!$C$13*$D987</f>
        <v/>
      </c>
      <c r="AB987" s="16">
        <f>AB978*Settings!$C$13*$D987</f>
        <v/>
      </c>
      <c r="AC987" s="16">
        <f>AC978*Settings!$C$13*$D987</f>
        <v/>
      </c>
      <c r="AD987" s="51">
        <f>EMISSIONS(AD978,Settings!$C$13,$D987)</f>
        <v/>
      </c>
      <c r="AF987" s="11">
        <f>LOWER(Settings!$C$4)&amp;".mit."&amp;$A987&amp;IF($C987="","","."&amp;$C987&amp;"."&amp;$B987)&amp;IF(INDEX(Variables!$D$5:$D$205,MATCH($A987,Variables!$A$5:$A$205,0))="","","."&amp;INDEX(Variables!$D$5:$D$205,MATCH($A987,Variables!$A$5:$A$205,0)))&amp;"."&amp;AF$5</f>
        <v/>
      </c>
      <c r="AG987" s="15">
        <f>AG978*Settings!$C$13*$D987</f>
        <v/>
      </c>
      <c r="AH987" s="16">
        <f>AH978*Settings!$C$13*$D987</f>
        <v/>
      </c>
      <c r="AI987" s="16">
        <f>AI978*Settings!$C$13*$D987</f>
        <v/>
      </c>
      <c r="AJ987" s="16">
        <f>AJ978*Settings!$C$13*$D987</f>
        <v/>
      </c>
      <c r="AK987" s="16">
        <f>AK978*Settings!$C$13*$D987</f>
        <v/>
      </c>
      <c r="AL987" s="16">
        <f>AL978*Settings!$C$13*$D987</f>
        <v/>
      </c>
      <c r="AM987" s="16">
        <f>AM978*Settings!$C$13*$D987</f>
        <v/>
      </c>
      <c r="AN987" s="16">
        <f>AN978*Settings!$C$13*$D987</f>
        <v/>
      </c>
      <c r="AO987" s="16">
        <f>AO978*Settings!$C$13*$D987</f>
        <v/>
      </c>
      <c r="AP987" s="16">
        <f>AP978*Settings!$C$13*$D987</f>
        <v/>
      </c>
      <c r="AQ987" s="16">
        <f>AQ978*Settings!$C$13*$D987</f>
        <v/>
      </c>
      <c r="AR987" s="16">
        <f>AR978*Settings!$C$13*$D987</f>
        <v/>
      </c>
      <c r="AS987" s="16">
        <f>AS978*Settings!$C$13*$D987</f>
        <v/>
      </c>
      <c r="AT987" s="16">
        <f>AT978*Settings!$C$13*$D987</f>
        <v/>
      </c>
      <c r="AU987" s="16">
        <f>AU978*Settings!$C$13*$D987</f>
        <v/>
      </c>
      <c r="AV987" s="16">
        <f>AV978*Settings!$C$13*$D987</f>
        <v/>
      </c>
      <c r="AW987" s="16">
        <f>AW978*Settings!$C$13*$D987</f>
        <v/>
      </c>
      <c r="AX987" s="16">
        <f>AX978*Settings!$C$13*$D987</f>
        <v/>
      </c>
      <c r="AY987" s="51">
        <f>EMISSIONS(AY978,Settings!$C$13,$D987)</f>
        <v/>
      </c>
    </row>
    <row r="988" hidden="1" outlineLevel="2">
      <c r="A988" s="14" t="inlineStr">
        <is>
          <t>co2</t>
        </is>
      </c>
      <c r="B988" s="14" t="inlineStr">
        <is>
          <t>lpg</t>
        </is>
      </c>
      <c r="C988" s="14" t="inlineStr">
        <is>
          <t>res</t>
        </is>
      </c>
      <c r="D988" s="37">
        <f>INDEX(Inputs!$T$5:$T$132,MATCH($B988&amp;"|"&amp;$C988,Inputs!$A$5:$A$132,0))</f>
        <v/>
      </c>
      <c r="E988" s="36" t="n"/>
      <c r="F988" s="36" t="n"/>
      <c r="G988" s="36" t="n"/>
      <c r="H988" s="14">
        <f>INDEX(Variables!$B$5:$B$205,MATCH($A988,Variables!$A$5:$A$205,0))&amp;IF($C988="",""," | "&amp;INDEX(Mapping!$B$5:$B$26,MATCH($C988,Mapping!$A$5:$A$26,0))&amp;" | "&amp;INDEX(Mapping!$B$30:$B$46,MATCH($B988,Mapping!$A$30:$A$46,0)))</f>
        <v/>
      </c>
      <c r="I988" s="14">
        <f>INDEX(Variables!$C$5:$C$205,MATCH($A988,Variables!$A$5:$A$205,0))</f>
        <v/>
      </c>
      <c r="J988" s="14">
        <f>INDEX(Variables!$E$5:$E$205,MATCH($A988,Variables!$A$5:$A$205,0))</f>
        <v/>
      </c>
      <c r="K988" s="11">
        <f>LOWER(Settings!$C$4)&amp;".mit."&amp;$A988&amp;IF($C988="","","."&amp;$C988&amp;"."&amp;$B988)&amp;IF(INDEX(Variables!$D$5:$D$205,MATCH($A988,Variables!$A$5:$A$205,0))="","","."&amp;INDEX(Variables!$D$5:$D$205,MATCH($A988,Variables!$A$5:$A$205,0)))&amp;"."&amp;K$5</f>
        <v/>
      </c>
      <c r="L988" s="15">
        <f>L979*Settings!$C$13*$D988</f>
        <v/>
      </c>
      <c r="M988" s="16">
        <f>M979*Settings!$C$13*$D988</f>
        <v/>
      </c>
      <c r="N988" s="16">
        <f>N979*Settings!$C$13*$D988</f>
        <v/>
      </c>
      <c r="O988" s="16">
        <f>O979*Settings!$C$13*$D988</f>
        <v/>
      </c>
      <c r="P988" s="16">
        <f>P979*Settings!$C$13*$D988</f>
        <v/>
      </c>
      <c r="Q988" s="16">
        <f>Q979*Settings!$C$13*$D988</f>
        <v/>
      </c>
      <c r="R988" s="16">
        <f>R979*Settings!$C$13*$D988</f>
        <v/>
      </c>
      <c r="S988" s="16">
        <f>S979*Settings!$C$13*$D988</f>
        <v/>
      </c>
      <c r="T988" s="16">
        <f>T979*Settings!$C$13*$D988</f>
        <v/>
      </c>
      <c r="U988" s="16">
        <f>U979*Settings!$C$13*$D988</f>
        <v/>
      </c>
      <c r="V988" s="16">
        <f>V979*Settings!$C$13*$D988</f>
        <v/>
      </c>
      <c r="W988" s="16">
        <f>W979*Settings!$C$13*$D988</f>
        <v/>
      </c>
      <c r="X988" s="16">
        <f>X979*Settings!$C$13*$D988</f>
        <v/>
      </c>
      <c r="Y988" s="16">
        <f>Y979*Settings!$C$13*$D988</f>
        <v/>
      </c>
      <c r="Z988" s="16">
        <f>Z979*Settings!$C$13*$D988</f>
        <v/>
      </c>
      <c r="AA988" s="16">
        <f>AA979*Settings!$C$13*$D988</f>
        <v/>
      </c>
      <c r="AB988" s="16">
        <f>AB979*Settings!$C$13*$D988</f>
        <v/>
      </c>
      <c r="AC988" s="16">
        <f>AC979*Settings!$C$13*$D988</f>
        <v/>
      </c>
      <c r="AD988" s="51">
        <f>EMISSIONS(AD979,Settings!$C$13,$D988)</f>
        <v/>
      </c>
      <c r="AF988" s="11">
        <f>LOWER(Settings!$C$4)&amp;".mit."&amp;$A988&amp;IF($C988="","","."&amp;$C988&amp;"."&amp;$B988)&amp;IF(INDEX(Variables!$D$5:$D$205,MATCH($A988,Variables!$A$5:$A$205,0))="","","."&amp;INDEX(Variables!$D$5:$D$205,MATCH($A988,Variables!$A$5:$A$205,0)))&amp;"."&amp;AF$5</f>
        <v/>
      </c>
      <c r="AG988" s="15">
        <f>AG979*Settings!$C$13*$D988</f>
        <v/>
      </c>
      <c r="AH988" s="16">
        <f>AH979*Settings!$C$13*$D988</f>
        <v/>
      </c>
      <c r="AI988" s="16">
        <f>AI979*Settings!$C$13*$D988</f>
        <v/>
      </c>
      <c r="AJ988" s="16">
        <f>AJ979*Settings!$C$13*$D988</f>
        <v/>
      </c>
      <c r="AK988" s="16">
        <f>AK979*Settings!$C$13*$D988</f>
        <v/>
      </c>
      <c r="AL988" s="16">
        <f>AL979*Settings!$C$13*$D988</f>
        <v/>
      </c>
      <c r="AM988" s="16">
        <f>AM979*Settings!$C$13*$D988</f>
        <v/>
      </c>
      <c r="AN988" s="16">
        <f>AN979*Settings!$C$13*$D988</f>
        <v/>
      </c>
      <c r="AO988" s="16">
        <f>AO979*Settings!$C$13*$D988</f>
        <v/>
      </c>
      <c r="AP988" s="16">
        <f>AP979*Settings!$C$13*$D988</f>
        <v/>
      </c>
      <c r="AQ988" s="16">
        <f>AQ979*Settings!$C$13*$D988</f>
        <v/>
      </c>
      <c r="AR988" s="16">
        <f>AR979*Settings!$C$13*$D988</f>
        <v/>
      </c>
      <c r="AS988" s="16">
        <f>AS979*Settings!$C$13*$D988</f>
        <v/>
      </c>
      <c r="AT988" s="16">
        <f>AT979*Settings!$C$13*$D988</f>
        <v/>
      </c>
      <c r="AU988" s="16">
        <f>AU979*Settings!$C$13*$D988</f>
        <v/>
      </c>
      <c r="AV988" s="16">
        <f>AV979*Settings!$C$13*$D988</f>
        <v/>
      </c>
      <c r="AW988" s="16">
        <f>AW979*Settings!$C$13*$D988</f>
        <v/>
      </c>
      <c r="AX988" s="16">
        <f>AX979*Settings!$C$13*$D988</f>
        <v/>
      </c>
      <c r="AY988" s="51">
        <f>EMISSIONS(AY979,Settings!$C$13,$D988)</f>
        <v/>
      </c>
    </row>
    <row r="989" hidden="1" outlineLevel="2">
      <c r="A989" s="14" t="inlineStr">
        <is>
          <t>co2</t>
        </is>
      </c>
      <c r="B989" s="14" t="inlineStr">
        <is>
          <t>ker</t>
        </is>
      </c>
      <c r="C989" s="14" t="inlineStr">
        <is>
          <t>res</t>
        </is>
      </c>
      <c r="D989" s="37">
        <f>INDEX(Inputs!$T$5:$T$132,MATCH($B989&amp;"|"&amp;$C989,Inputs!$A$5:$A$132,0))</f>
        <v/>
      </c>
      <c r="E989" s="36" t="n"/>
      <c r="F989" s="36" t="n"/>
      <c r="G989" s="36" t="n"/>
      <c r="H989" s="14">
        <f>INDEX(Variables!$B$5:$B$205,MATCH($A989,Variables!$A$5:$A$205,0))&amp;IF($C989="",""," | "&amp;INDEX(Mapping!$B$5:$B$26,MATCH($C989,Mapping!$A$5:$A$26,0))&amp;" | "&amp;INDEX(Mapping!$B$30:$B$46,MATCH($B989,Mapping!$A$30:$A$46,0)))</f>
        <v/>
      </c>
      <c r="I989" s="14">
        <f>INDEX(Variables!$C$5:$C$205,MATCH($A989,Variables!$A$5:$A$205,0))</f>
        <v/>
      </c>
      <c r="J989" s="14">
        <f>INDEX(Variables!$E$5:$E$205,MATCH($A989,Variables!$A$5:$A$205,0))</f>
        <v/>
      </c>
      <c r="K989" s="11">
        <f>LOWER(Settings!$C$4)&amp;".mit."&amp;$A989&amp;IF($C989="","","."&amp;$C989&amp;"."&amp;$B989)&amp;IF(INDEX(Variables!$D$5:$D$205,MATCH($A989,Variables!$A$5:$A$205,0))="","","."&amp;INDEX(Variables!$D$5:$D$205,MATCH($A989,Variables!$A$5:$A$205,0)))&amp;"."&amp;K$5</f>
        <v/>
      </c>
      <c r="L989" s="15">
        <f>L980*Settings!$C$13*$D989</f>
        <v/>
      </c>
      <c r="M989" s="16">
        <f>M980*Settings!$C$13*$D989</f>
        <v/>
      </c>
      <c r="N989" s="16">
        <f>N980*Settings!$C$13*$D989</f>
        <v/>
      </c>
      <c r="O989" s="16">
        <f>O980*Settings!$C$13*$D989</f>
        <v/>
      </c>
      <c r="P989" s="16">
        <f>P980*Settings!$C$13*$D989</f>
        <v/>
      </c>
      <c r="Q989" s="16">
        <f>Q980*Settings!$C$13*$D989</f>
        <v/>
      </c>
      <c r="R989" s="16">
        <f>R980*Settings!$C$13*$D989</f>
        <v/>
      </c>
      <c r="S989" s="16">
        <f>S980*Settings!$C$13*$D989</f>
        <v/>
      </c>
      <c r="T989" s="16">
        <f>T980*Settings!$C$13*$D989</f>
        <v/>
      </c>
      <c r="U989" s="16">
        <f>U980*Settings!$C$13*$D989</f>
        <v/>
      </c>
      <c r="V989" s="16">
        <f>V980*Settings!$C$13*$D989</f>
        <v/>
      </c>
      <c r="W989" s="16">
        <f>W980*Settings!$C$13*$D989</f>
        <v/>
      </c>
      <c r="X989" s="16">
        <f>X980*Settings!$C$13*$D989</f>
        <v/>
      </c>
      <c r="Y989" s="16">
        <f>Y980*Settings!$C$13*$D989</f>
        <v/>
      </c>
      <c r="Z989" s="16">
        <f>Z980*Settings!$C$13*$D989</f>
        <v/>
      </c>
      <c r="AA989" s="16">
        <f>AA980*Settings!$C$13*$D989</f>
        <v/>
      </c>
      <c r="AB989" s="16">
        <f>AB980*Settings!$C$13*$D989</f>
        <v/>
      </c>
      <c r="AC989" s="16">
        <f>AC980*Settings!$C$13*$D989</f>
        <v/>
      </c>
      <c r="AD989" s="51">
        <f>EMISSIONS(AD980,Settings!$C$13,$D989)</f>
        <v/>
      </c>
      <c r="AF989" s="11">
        <f>LOWER(Settings!$C$4)&amp;".mit."&amp;$A989&amp;IF($C989="","","."&amp;$C989&amp;"."&amp;$B989)&amp;IF(INDEX(Variables!$D$5:$D$205,MATCH($A989,Variables!$A$5:$A$205,0))="","","."&amp;INDEX(Variables!$D$5:$D$205,MATCH($A989,Variables!$A$5:$A$205,0)))&amp;"."&amp;AF$5</f>
        <v/>
      </c>
      <c r="AG989" s="15">
        <f>AG980*Settings!$C$13*$D989</f>
        <v/>
      </c>
      <c r="AH989" s="16">
        <f>AH980*Settings!$C$13*$D989</f>
        <v/>
      </c>
      <c r="AI989" s="16">
        <f>AI980*Settings!$C$13*$D989</f>
        <v/>
      </c>
      <c r="AJ989" s="16">
        <f>AJ980*Settings!$C$13*$D989</f>
        <v/>
      </c>
      <c r="AK989" s="16">
        <f>AK980*Settings!$C$13*$D989</f>
        <v/>
      </c>
      <c r="AL989" s="16">
        <f>AL980*Settings!$C$13*$D989</f>
        <v/>
      </c>
      <c r="AM989" s="16">
        <f>AM980*Settings!$C$13*$D989</f>
        <v/>
      </c>
      <c r="AN989" s="16">
        <f>AN980*Settings!$C$13*$D989</f>
        <v/>
      </c>
      <c r="AO989" s="16">
        <f>AO980*Settings!$C$13*$D989</f>
        <v/>
      </c>
      <c r="AP989" s="16">
        <f>AP980*Settings!$C$13*$D989</f>
        <v/>
      </c>
      <c r="AQ989" s="16">
        <f>AQ980*Settings!$C$13*$D989</f>
        <v/>
      </c>
      <c r="AR989" s="16">
        <f>AR980*Settings!$C$13*$D989</f>
        <v/>
      </c>
      <c r="AS989" s="16">
        <f>AS980*Settings!$C$13*$D989</f>
        <v/>
      </c>
      <c r="AT989" s="16">
        <f>AT980*Settings!$C$13*$D989</f>
        <v/>
      </c>
      <c r="AU989" s="16">
        <f>AU980*Settings!$C$13*$D989</f>
        <v/>
      </c>
      <c r="AV989" s="16">
        <f>AV980*Settings!$C$13*$D989</f>
        <v/>
      </c>
      <c r="AW989" s="16">
        <f>AW980*Settings!$C$13*$D989</f>
        <v/>
      </c>
      <c r="AX989" s="16">
        <f>AX980*Settings!$C$13*$D989</f>
        <v/>
      </c>
      <c r="AY989" s="51">
        <f>EMISSIONS(AY980,Settings!$C$13,$D989)</f>
        <v/>
      </c>
    </row>
    <row r="990" hidden="1" outlineLevel="2">
      <c r="A990" s="14" t="inlineStr">
        <is>
          <t>co2</t>
        </is>
      </c>
      <c r="B990" s="14" t="inlineStr">
        <is>
          <t>oop</t>
        </is>
      </c>
      <c r="C990" s="14" t="inlineStr">
        <is>
          <t>res</t>
        </is>
      </c>
      <c r="D990" s="37">
        <f>INDEX(Inputs!$T$5:$T$132,MATCH($B990&amp;"|"&amp;$C990,Inputs!$A$5:$A$132,0))</f>
        <v/>
      </c>
      <c r="E990" s="36" t="n"/>
      <c r="F990" s="36" t="n"/>
      <c r="G990" s="36" t="n"/>
      <c r="H990" s="14">
        <f>INDEX(Variables!$B$5:$B$205,MATCH($A990,Variables!$A$5:$A$205,0))&amp;IF($C990="",""," | "&amp;INDEX(Mapping!$B$5:$B$26,MATCH($C990,Mapping!$A$5:$A$26,0))&amp;" | "&amp;INDEX(Mapping!$B$30:$B$46,MATCH($B990,Mapping!$A$30:$A$46,0)))</f>
        <v/>
      </c>
      <c r="I990" s="14">
        <f>INDEX(Variables!$C$5:$C$205,MATCH($A990,Variables!$A$5:$A$205,0))</f>
        <v/>
      </c>
      <c r="J990" s="14">
        <f>INDEX(Variables!$E$5:$E$205,MATCH($A990,Variables!$A$5:$A$205,0))</f>
        <v/>
      </c>
      <c r="K990" s="11">
        <f>LOWER(Settings!$C$4)&amp;".mit."&amp;$A990&amp;IF($C990="","","."&amp;$C990&amp;"."&amp;$B990)&amp;IF(INDEX(Variables!$D$5:$D$205,MATCH($A990,Variables!$A$5:$A$205,0))="","","."&amp;INDEX(Variables!$D$5:$D$205,MATCH($A990,Variables!$A$5:$A$205,0)))&amp;"."&amp;K$5</f>
        <v/>
      </c>
      <c r="L990" s="15">
        <f>L981*Settings!$C$13*$D990</f>
        <v/>
      </c>
      <c r="M990" s="16">
        <f>M981*Settings!$C$13*$D990</f>
        <v/>
      </c>
      <c r="N990" s="16">
        <f>N981*Settings!$C$13*$D990</f>
        <v/>
      </c>
      <c r="O990" s="16">
        <f>O981*Settings!$C$13*$D990</f>
        <v/>
      </c>
      <c r="P990" s="16">
        <f>P981*Settings!$C$13*$D990</f>
        <v/>
      </c>
      <c r="Q990" s="16">
        <f>Q981*Settings!$C$13*$D990</f>
        <v/>
      </c>
      <c r="R990" s="16">
        <f>R981*Settings!$C$13*$D990</f>
        <v/>
      </c>
      <c r="S990" s="16">
        <f>S981*Settings!$C$13*$D990</f>
        <v/>
      </c>
      <c r="T990" s="16">
        <f>T981*Settings!$C$13*$D990</f>
        <v/>
      </c>
      <c r="U990" s="16">
        <f>U981*Settings!$C$13*$D990</f>
        <v/>
      </c>
      <c r="V990" s="16">
        <f>V981*Settings!$C$13*$D990</f>
        <v/>
      </c>
      <c r="W990" s="16">
        <f>W981*Settings!$C$13*$D990</f>
        <v/>
      </c>
      <c r="X990" s="16">
        <f>X981*Settings!$C$13*$D990</f>
        <v/>
      </c>
      <c r="Y990" s="16">
        <f>Y981*Settings!$C$13*$D990</f>
        <v/>
      </c>
      <c r="Z990" s="16">
        <f>Z981*Settings!$C$13*$D990</f>
        <v/>
      </c>
      <c r="AA990" s="16">
        <f>AA981*Settings!$C$13*$D990</f>
        <v/>
      </c>
      <c r="AB990" s="16">
        <f>AB981*Settings!$C$13*$D990</f>
        <v/>
      </c>
      <c r="AC990" s="16">
        <f>AC981*Settings!$C$13*$D990</f>
        <v/>
      </c>
      <c r="AD990" s="51">
        <f>EMISSIONS(AD981,Settings!$C$13,$D990)</f>
        <v/>
      </c>
      <c r="AF990" s="11">
        <f>LOWER(Settings!$C$4)&amp;".mit."&amp;$A990&amp;IF($C990="","","."&amp;$C990&amp;"."&amp;$B990)&amp;IF(INDEX(Variables!$D$5:$D$205,MATCH($A990,Variables!$A$5:$A$205,0))="","","."&amp;INDEX(Variables!$D$5:$D$205,MATCH($A990,Variables!$A$5:$A$205,0)))&amp;"."&amp;AF$5</f>
        <v/>
      </c>
      <c r="AG990" s="15">
        <f>AG981*Settings!$C$13*$D990</f>
        <v/>
      </c>
      <c r="AH990" s="16">
        <f>AH981*Settings!$C$13*$D990</f>
        <v/>
      </c>
      <c r="AI990" s="16">
        <f>AI981*Settings!$C$13*$D990</f>
        <v/>
      </c>
      <c r="AJ990" s="16">
        <f>AJ981*Settings!$C$13*$D990</f>
        <v/>
      </c>
      <c r="AK990" s="16">
        <f>AK981*Settings!$C$13*$D990</f>
        <v/>
      </c>
      <c r="AL990" s="16">
        <f>AL981*Settings!$C$13*$D990</f>
        <v/>
      </c>
      <c r="AM990" s="16">
        <f>AM981*Settings!$C$13*$D990</f>
        <v/>
      </c>
      <c r="AN990" s="16">
        <f>AN981*Settings!$C$13*$D990</f>
        <v/>
      </c>
      <c r="AO990" s="16">
        <f>AO981*Settings!$C$13*$D990</f>
        <v/>
      </c>
      <c r="AP990" s="16">
        <f>AP981*Settings!$C$13*$D990</f>
        <v/>
      </c>
      <c r="AQ990" s="16">
        <f>AQ981*Settings!$C$13*$D990</f>
        <v/>
      </c>
      <c r="AR990" s="16">
        <f>AR981*Settings!$C$13*$D990</f>
        <v/>
      </c>
      <c r="AS990" s="16">
        <f>AS981*Settings!$C$13*$D990</f>
        <v/>
      </c>
      <c r="AT990" s="16">
        <f>AT981*Settings!$C$13*$D990</f>
        <v/>
      </c>
      <c r="AU990" s="16">
        <f>AU981*Settings!$C$13*$D990</f>
        <v/>
      </c>
      <c r="AV990" s="16">
        <f>AV981*Settings!$C$13*$D990</f>
        <v/>
      </c>
      <c r="AW990" s="16">
        <f>AW981*Settings!$C$13*$D990</f>
        <v/>
      </c>
      <c r="AX990" s="16">
        <f>AX981*Settings!$C$13*$D990</f>
        <v/>
      </c>
      <c r="AY990" s="51">
        <f>EMISSIONS(AY981,Settings!$C$13,$D990)</f>
        <v/>
      </c>
    </row>
    <row r="991" hidden="1" outlineLevel="2">
      <c r="A991" s="14" t="inlineStr">
        <is>
          <t>co2</t>
        </is>
      </c>
      <c r="B991" s="14" t="inlineStr">
        <is>
          <t>bio</t>
        </is>
      </c>
      <c r="C991" s="14" t="inlineStr">
        <is>
          <t>res</t>
        </is>
      </c>
      <c r="D991" s="37">
        <f>INDEX(Inputs!$T$5:$T$132,MATCH($B991&amp;"|"&amp;$C991,Inputs!$A$5:$A$132,0))</f>
        <v/>
      </c>
      <c r="E991" s="36" t="n"/>
      <c r="F991" s="36" t="n"/>
      <c r="G991" s="36" t="n"/>
      <c r="H991" s="14">
        <f>INDEX(Variables!$B$5:$B$205,MATCH($A991,Variables!$A$5:$A$205,0))&amp;IF($C991="",""," | "&amp;INDEX(Mapping!$B$5:$B$26,MATCH($C991,Mapping!$A$5:$A$26,0))&amp;" | "&amp;INDEX(Mapping!$B$30:$B$46,MATCH($B991,Mapping!$A$30:$A$46,0)))</f>
        <v/>
      </c>
      <c r="I991" s="14">
        <f>INDEX(Variables!$C$5:$C$205,MATCH($A991,Variables!$A$5:$A$205,0))</f>
        <v/>
      </c>
      <c r="J991" s="14">
        <f>INDEX(Variables!$E$5:$E$205,MATCH($A991,Variables!$A$5:$A$205,0))</f>
        <v/>
      </c>
      <c r="K991" s="11">
        <f>LOWER(Settings!$C$4)&amp;".mit."&amp;$A991&amp;IF($C991="","","."&amp;$C991&amp;"."&amp;$B991)&amp;IF(INDEX(Variables!$D$5:$D$205,MATCH($A991,Variables!$A$5:$A$205,0))="","","."&amp;INDEX(Variables!$D$5:$D$205,MATCH($A991,Variables!$A$5:$A$205,0)))&amp;"."&amp;K$5</f>
        <v/>
      </c>
      <c r="L991" s="15">
        <f>L982*Settings!$C$13*$D991</f>
        <v/>
      </c>
      <c r="M991" s="16">
        <f>M982*Settings!$C$13*$D991</f>
        <v/>
      </c>
      <c r="N991" s="16">
        <f>N982*Settings!$C$13*$D991</f>
        <v/>
      </c>
      <c r="O991" s="16">
        <f>O982*Settings!$C$13*$D991</f>
        <v/>
      </c>
      <c r="P991" s="16">
        <f>P982*Settings!$C$13*$D991</f>
        <v/>
      </c>
      <c r="Q991" s="16">
        <f>Q982*Settings!$C$13*$D991</f>
        <v/>
      </c>
      <c r="R991" s="16">
        <f>R982*Settings!$C$13*$D991</f>
        <v/>
      </c>
      <c r="S991" s="16">
        <f>S982*Settings!$C$13*$D991</f>
        <v/>
      </c>
      <c r="T991" s="16">
        <f>T982*Settings!$C$13*$D991</f>
        <v/>
      </c>
      <c r="U991" s="16">
        <f>U982*Settings!$C$13*$D991</f>
        <v/>
      </c>
      <c r="V991" s="16">
        <f>V982*Settings!$C$13*$D991</f>
        <v/>
      </c>
      <c r="W991" s="16">
        <f>W982*Settings!$C$13*$D991</f>
        <v/>
      </c>
      <c r="X991" s="16">
        <f>X982*Settings!$C$13*$D991</f>
        <v/>
      </c>
      <c r="Y991" s="16">
        <f>Y982*Settings!$C$13*$D991</f>
        <v/>
      </c>
      <c r="Z991" s="16">
        <f>Z982*Settings!$C$13*$D991</f>
        <v/>
      </c>
      <c r="AA991" s="16">
        <f>AA982*Settings!$C$13*$D991</f>
        <v/>
      </c>
      <c r="AB991" s="16">
        <f>AB982*Settings!$C$13*$D991</f>
        <v/>
      </c>
      <c r="AC991" s="16">
        <f>AC982*Settings!$C$13*$D991</f>
        <v/>
      </c>
      <c r="AD991" s="51">
        <f>EMISSIONS(AD982,Settings!$C$13,$D991)</f>
        <v/>
      </c>
      <c r="AF991" s="11">
        <f>LOWER(Settings!$C$4)&amp;".mit."&amp;$A991&amp;IF($C991="","","."&amp;$C991&amp;"."&amp;$B991)&amp;IF(INDEX(Variables!$D$5:$D$205,MATCH($A991,Variables!$A$5:$A$205,0))="","","."&amp;INDEX(Variables!$D$5:$D$205,MATCH($A991,Variables!$A$5:$A$205,0)))&amp;"."&amp;AF$5</f>
        <v/>
      </c>
      <c r="AG991" s="15">
        <f>AG982*Settings!$C$13*$D991</f>
        <v/>
      </c>
      <c r="AH991" s="16">
        <f>AH982*Settings!$C$13*$D991</f>
        <v/>
      </c>
      <c r="AI991" s="16">
        <f>AI982*Settings!$C$13*$D991</f>
        <v/>
      </c>
      <c r="AJ991" s="16">
        <f>AJ982*Settings!$C$13*$D991</f>
        <v/>
      </c>
      <c r="AK991" s="16">
        <f>AK982*Settings!$C$13*$D991</f>
        <v/>
      </c>
      <c r="AL991" s="16">
        <f>AL982*Settings!$C$13*$D991</f>
        <v/>
      </c>
      <c r="AM991" s="16">
        <f>AM982*Settings!$C$13*$D991</f>
        <v/>
      </c>
      <c r="AN991" s="16">
        <f>AN982*Settings!$C$13*$D991</f>
        <v/>
      </c>
      <c r="AO991" s="16">
        <f>AO982*Settings!$C$13*$D991</f>
        <v/>
      </c>
      <c r="AP991" s="16">
        <f>AP982*Settings!$C$13*$D991</f>
        <v/>
      </c>
      <c r="AQ991" s="16">
        <f>AQ982*Settings!$C$13*$D991</f>
        <v/>
      </c>
      <c r="AR991" s="16">
        <f>AR982*Settings!$C$13*$D991</f>
        <v/>
      </c>
      <c r="AS991" s="16">
        <f>AS982*Settings!$C$13*$D991</f>
        <v/>
      </c>
      <c r="AT991" s="16">
        <f>AT982*Settings!$C$13*$D991</f>
        <v/>
      </c>
      <c r="AU991" s="16">
        <f>AU982*Settings!$C$13*$D991</f>
        <v/>
      </c>
      <c r="AV991" s="16">
        <f>AV982*Settings!$C$13*$D991</f>
        <v/>
      </c>
      <c r="AW991" s="16">
        <f>AW982*Settings!$C$13*$D991</f>
        <v/>
      </c>
      <c r="AX991" s="16">
        <f>AX982*Settings!$C$13*$D991</f>
        <v/>
      </c>
      <c r="AY991" s="51">
        <f>EMISSIONS(AY982,Settings!$C$13,$D991)</f>
        <v/>
      </c>
    </row>
    <row r="992" hidden="1" outlineLevel="2"/>
    <row r="993" hidden="1" outlineLevel="2">
      <c r="A993" s="14" t="inlineStr">
        <is>
          <t>rtx</t>
        </is>
      </c>
      <c r="B993" s="14" t="inlineStr">
        <is>
          <t>coa</t>
        </is>
      </c>
      <c r="C993" s="14" t="inlineStr">
        <is>
          <t>res</t>
        </is>
      </c>
      <c r="D993" s="37">
        <f>INDEX(Inputs!$R$5:$R$132,MATCH($B993&amp;"|"&amp;$C993,Inputs!$A$5:$A$132,0))</f>
        <v/>
      </c>
      <c r="E993" s="36" t="n"/>
      <c r="F993" s="36" t="n"/>
      <c r="G993" s="36" t="n"/>
      <c r="H993" s="14">
        <f>INDEX(Variables!$B$5:$B$205,MATCH($A993,Variables!$A$5:$A$205,0))&amp;IF($C993="",""," | "&amp;INDEX(Mapping!$B$5:$B$26,MATCH($C993,Mapping!$A$5:$A$26,0))&amp;" | "&amp;INDEX(Mapping!$B$30:$B$46,MATCH($B993,Mapping!$A$30:$A$46,0)))</f>
        <v/>
      </c>
      <c r="I993" s="14">
        <f>INDEX(Variables!$C$5:$C$205,MATCH($A993,Variables!$A$5:$A$205,0))</f>
        <v/>
      </c>
      <c r="J993" s="14">
        <f>INDEX(Variables!$E$5:$E$205,MATCH($A993,Variables!$A$5:$A$205,0))</f>
        <v/>
      </c>
      <c r="K993" s="11">
        <f>LOWER(Settings!$C$4)&amp;".mit."&amp;$A993&amp;IF($C993="","","."&amp;$C993&amp;"."&amp;$B993)&amp;IF(INDEX(Variables!$D$5:$D$205,MATCH($A993,Variables!$A$5:$A$205,0))="","","."&amp;INDEX(Variables!$D$5:$D$205,MATCH($A993,Variables!$A$5:$A$205,0)))&amp;"."&amp;K$5</f>
        <v/>
      </c>
      <c r="L993" s="46">
        <f>L975*Settings!$C$13*(INDEX(L$318:L$329,$D993)+INDEX(L$305:L$316,$D993))</f>
        <v/>
      </c>
      <c r="M993" s="47">
        <f>M975*Settings!$C$13*(INDEX(M$318:M$329,$D993)+INDEX(M$305:M$316,$D993))</f>
        <v/>
      </c>
      <c r="N993" s="47">
        <f>N975*Settings!$C$13*(INDEX(N$318:N$329,$D993)+INDEX(N$305:N$316,$D993))</f>
        <v/>
      </c>
      <c r="O993" s="47">
        <f>O975*Settings!$C$13*(INDEX(O$318:O$329,$D993)+INDEX(O$305:O$316,$D993))</f>
        <v/>
      </c>
      <c r="P993" s="47">
        <f>P975*Settings!$C$13*(INDEX(P$318:P$329,$D993)+INDEX(P$305:P$316,$D993))</f>
        <v/>
      </c>
      <c r="Q993" s="47">
        <f>Q975*Settings!$C$13*(INDEX(Q$318:Q$329,$D993)+INDEX(Q$305:Q$316,$D993))</f>
        <v/>
      </c>
      <c r="R993" s="47">
        <f>R975*Settings!$C$13*(INDEX(R$318:R$329,$D993)+INDEX(R$305:R$316,$D993))</f>
        <v/>
      </c>
      <c r="S993" s="47">
        <f>S975*Settings!$C$13*(INDEX(S$318:S$329,$D993)+INDEX(S$305:S$316,$D993))</f>
        <v/>
      </c>
      <c r="T993" s="47">
        <f>T975*Settings!$C$13*(INDEX(T$318:T$329,$D993)+INDEX(T$305:T$316,$D993))</f>
        <v/>
      </c>
      <c r="U993" s="47">
        <f>U975*Settings!$C$13*(INDEX(U$318:U$329,$D993)+INDEX(U$305:U$316,$D993))</f>
        <v/>
      </c>
      <c r="V993" s="47">
        <f>V975*Settings!$C$13*(INDEX(V$318:V$329,$D993)+INDEX(V$305:V$316,$D993))</f>
        <v/>
      </c>
      <c r="W993" s="47">
        <f>W975*Settings!$C$13*(INDEX(W$318:W$329,$D993)+INDEX(W$305:W$316,$D993))</f>
        <v/>
      </c>
      <c r="X993" s="47">
        <f>X975*Settings!$C$13*(INDEX(X$318:X$329,$D993)+INDEX(X$305:X$316,$D993))</f>
        <v/>
      </c>
      <c r="Y993" s="47">
        <f>Y975*Settings!$C$13*(INDEX(Y$318:Y$329,$D993)+INDEX(Y$305:Y$316,$D993))</f>
        <v/>
      </c>
      <c r="Z993" s="47">
        <f>Z975*Settings!$C$13*(INDEX(Z$318:Z$329,$D993)+INDEX(Z$305:Z$316,$D993))</f>
        <v/>
      </c>
      <c r="AA993" s="47">
        <f>AA975*Settings!$C$13*(INDEX(AA$318:AA$329,$D993)+INDEX(AA$305:AA$316,$D993))</f>
        <v/>
      </c>
      <c r="AB993" s="47">
        <f>AB975*Settings!$C$13*(INDEX(AB$318:AB$329,$D993)+INDEX(AB$305:AB$316,$D993))</f>
        <v/>
      </c>
      <c r="AC993" s="47">
        <f>AC975*Settings!$C$13*(INDEX(AC$318:AC$329,$D993)+INDEX(AC$305:AC$316,$D993))</f>
        <v/>
      </c>
      <c r="AD993" s="58">
        <f>REVENUE(AD975,Settings!$C$13,INDEX(AD$318:AD$329,$D993)+INDEX(AD$305:AD$316,$D993))</f>
        <v/>
      </c>
      <c r="AF993" s="11">
        <f>LOWER(Settings!$C$4)&amp;".mit."&amp;$A993&amp;IF($C993="","","."&amp;$C993&amp;"."&amp;$B993)&amp;IF(INDEX(Variables!$D$5:$D$205,MATCH($A993,Variables!$A$5:$A$205,0))="","","."&amp;INDEX(Variables!$D$5:$D$205,MATCH($A993,Variables!$A$5:$A$205,0)))&amp;"."&amp;AF$5</f>
        <v/>
      </c>
      <c r="AG993" s="46">
        <f>AG975*Settings!$C$13*(INDEX(AG$318:AG$329,$D993)+INDEX(AG$305:AG$316,$D993))</f>
        <v/>
      </c>
      <c r="AH993" s="47">
        <f>AH975*Settings!$C$13*(INDEX(AH$318:AH$329,$D993)+INDEX(AH$305:AH$316,$D993))</f>
        <v/>
      </c>
      <c r="AI993" s="47">
        <f>AI975*Settings!$C$13*(INDEX(AI$318:AI$329,$D993)+INDEX(AI$305:AI$316,$D993))</f>
        <v/>
      </c>
      <c r="AJ993" s="47">
        <f>AJ975*Settings!$C$13*(INDEX(AJ$318:AJ$329,$D993)+INDEX(AJ$305:AJ$316,$D993))</f>
        <v/>
      </c>
      <c r="AK993" s="47">
        <f>AK975*Settings!$C$13*(INDEX(AK$318:AK$329,$D993)+INDEX(AK$305:AK$316,$D993))</f>
        <v/>
      </c>
      <c r="AL993" s="47">
        <f>AL975*Settings!$C$13*(INDEX(AL$318:AL$329,$D993)+INDEX(AL$305:AL$316,$D993))</f>
        <v/>
      </c>
      <c r="AM993" s="47">
        <f>AM975*Settings!$C$13*(INDEX(AM$318:AM$329,$D993)+INDEX(AM$305:AM$316,$D993))</f>
        <v/>
      </c>
      <c r="AN993" s="47">
        <f>AN975*Settings!$C$13*(INDEX(AN$318:AN$329,$D993)+INDEX(AN$305:AN$316,$D993))</f>
        <v/>
      </c>
      <c r="AO993" s="47">
        <f>AO975*Settings!$C$13*(INDEX(AO$318:AO$329,$D993)+INDEX(AO$305:AO$316,$D993))</f>
        <v/>
      </c>
      <c r="AP993" s="47">
        <f>AP975*Settings!$C$13*(INDEX(AP$318:AP$329,$D993)+INDEX(AP$305:AP$316,$D993))</f>
        <v/>
      </c>
      <c r="AQ993" s="47">
        <f>AQ975*Settings!$C$13*(INDEX(AQ$318:AQ$329,$D993)+INDEX(AQ$305:AQ$316,$D993))</f>
        <v/>
      </c>
      <c r="AR993" s="47">
        <f>AR975*Settings!$C$13*(INDEX(AR$318:AR$329,$D993)+INDEX(AR$305:AR$316,$D993))</f>
        <v/>
      </c>
      <c r="AS993" s="47">
        <f>AS975*Settings!$C$13*(INDEX(AS$318:AS$329,$D993)+INDEX(AS$305:AS$316,$D993))</f>
        <v/>
      </c>
      <c r="AT993" s="47">
        <f>AT975*Settings!$C$13*(INDEX(AT$318:AT$329,$D993)+INDEX(AT$305:AT$316,$D993))</f>
        <v/>
      </c>
      <c r="AU993" s="47">
        <f>AU975*Settings!$C$13*(INDEX(AU$318:AU$329,$D993)+INDEX(AU$305:AU$316,$D993))</f>
        <v/>
      </c>
      <c r="AV993" s="47">
        <f>AV975*Settings!$C$13*(INDEX(AV$318:AV$329,$D993)+INDEX(AV$305:AV$316,$D993))</f>
        <v/>
      </c>
      <c r="AW993" s="47">
        <f>AW975*Settings!$C$13*(INDEX(AW$318:AW$329,$D993)+INDEX(AW$305:AW$316,$D993))</f>
        <v/>
      </c>
      <c r="AX993" s="47">
        <f>AX975*Settings!$C$13*(INDEX(AX$318:AX$329,$D993)+INDEX(AX$305:AX$316,$D993))</f>
        <v/>
      </c>
      <c r="AY993" s="58">
        <f>REVENUE(AY975,Settings!$C$13,INDEX(AY$318:AY$329,$D993)+INDEX(AY$305:AY$316,$D993))</f>
        <v/>
      </c>
    </row>
    <row r="994" hidden="1" outlineLevel="2">
      <c r="A994" s="14" t="inlineStr">
        <is>
          <t>rtx</t>
        </is>
      </c>
      <c r="B994" s="14" t="inlineStr">
        <is>
          <t>nga</t>
        </is>
      </c>
      <c r="C994" s="14" t="inlineStr">
        <is>
          <t>res</t>
        </is>
      </c>
      <c r="D994" s="37">
        <f>INDEX(Inputs!$R$5:$R$132,MATCH($B994&amp;"|"&amp;$C994,Inputs!$A$5:$A$132,0))</f>
        <v/>
      </c>
      <c r="E994" s="36" t="n"/>
      <c r="F994" s="36" t="n"/>
      <c r="G994" s="36" t="n"/>
      <c r="H994" s="14">
        <f>INDEX(Variables!$B$5:$B$205,MATCH($A994,Variables!$A$5:$A$205,0))&amp;IF($C994="",""," | "&amp;INDEX(Mapping!$B$5:$B$26,MATCH($C994,Mapping!$A$5:$A$26,0))&amp;" | "&amp;INDEX(Mapping!$B$30:$B$46,MATCH($B994,Mapping!$A$30:$A$46,0)))</f>
        <v/>
      </c>
      <c r="I994" s="14">
        <f>INDEX(Variables!$C$5:$C$205,MATCH($A994,Variables!$A$5:$A$205,0))</f>
        <v/>
      </c>
      <c r="J994" s="14">
        <f>INDEX(Variables!$E$5:$E$205,MATCH($A994,Variables!$A$5:$A$205,0))</f>
        <v/>
      </c>
      <c r="K994" s="11">
        <f>LOWER(Settings!$C$4)&amp;".mit."&amp;$A994&amp;IF($C994="","","."&amp;$C994&amp;"."&amp;$B994)&amp;IF(INDEX(Variables!$D$5:$D$205,MATCH($A994,Variables!$A$5:$A$205,0))="","","."&amp;INDEX(Variables!$D$5:$D$205,MATCH($A994,Variables!$A$5:$A$205,0)))&amp;"."&amp;K$5</f>
        <v/>
      </c>
      <c r="L994" s="46">
        <f>L976*Settings!$C$13*(INDEX(L$318:L$329,$D994)+INDEX(L$305:L$316,$D994))</f>
        <v/>
      </c>
      <c r="M994" s="47">
        <f>M976*Settings!$C$13*(INDEX(M$318:M$329,$D994)+INDEX(M$305:M$316,$D994))</f>
        <v/>
      </c>
      <c r="N994" s="47">
        <f>N976*Settings!$C$13*(INDEX(N$318:N$329,$D994)+INDEX(N$305:N$316,$D994))</f>
        <v/>
      </c>
      <c r="O994" s="47">
        <f>O976*Settings!$C$13*(INDEX(O$318:O$329,$D994)+INDEX(O$305:O$316,$D994))</f>
        <v/>
      </c>
      <c r="P994" s="47">
        <f>P976*Settings!$C$13*(INDEX(P$318:P$329,$D994)+INDEX(P$305:P$316,$D994))</f>
        <v/>
      </c>
      <c r="Q994" s="47">
        <f>Q976*Settings!$C$13*(INDEX(Q$318:Q$329,$D994)+INDEX(Q$305:Q$316,$D994))</f>
        <v/>
      </c>
      <c r="R994" s="47">
        <f>R976*Settings!$C$13*(INDEX(R$318:R$329,$D994)+INDEX(R$305:R$316,$D994))</f>
        <v/>
      </c>
      <c r="S994" s="47">
        <f>S976*Settings!$C$13*(INDEX(S$318:S$329,$D994)+INDEX(S$305:S$316,$D994))</f>
        <v/>
      </c>
      <c r="T994" s="47">
        <f>T976*Settings!$C$13*(INDEX(T$318:T$329,$D994)+INDEX(T$305:T$316,$D994))</f>
        <v/>
      </c>
      <c r="U994" s="47">
        <f>U976*Settings!$C$13*(INDEX(U$318:U$329,$D994)+INDEX(U$305:U$316,$D994))</f>
        <v/>
      </c>
      <c r="V994" s="47">
        <f>V976*Settings!$C$13*(INDEX(V$318:V$329,$D994)+INDEX(V$305:V$316,$D994))</f>
        <v/>
      </c>
      <c r="W994" s="47">
        <f>W976*Settings!$C$13*(INDEX(W$318:W$329,$D994)+INDEX(W$305:W$316,$D994))</f>
        <v/>
      </c>
      <c r="X994" s="47">
        <f>X976*Settings!$C$13*(INDEX(X$318:X$329,$D994)+INDEX(X$305:X$316,$D994))</f>
        <v/>
      </c>
      <c r="Y994" s="47">
        <f>Y976*Settings!$C$13*(INDEX(Y$318:Y$329,$D994)+INDEX(Y$305:Y$316,$D994))</f>
        <v/>
      </c>
      <c r="Z994" s="47">
        <f>Z976*Settings!$C$13*(INDEX(Z$318:Z$329,$D994)+INDEX(Z$305:Z$316,$D994))</f>
        <v/>
      </c>
      <c r="AA994" s="47">
        <f>AA976*Settings!$C$13*(INDEX(AA$318:AA$329,$D994)+INDEX(AA$305:AA$316,$D994))</f>
        <v/>
      </c>
      <c r="AB994" s="47">
        <f>AB976*Settings!$C$13*(INDEX(AB$318:AB$329,$D994)+INDEX(AB$305:AB$316,$D994))</f>
        <v/>
      </c>
      <c r="AC994" s="47">
        <f>AC976*Settings!$C$13*(INDEX(AC$318:AC$329,$D994)+INDEX(AC$305:AC$316,$D994))</f>
        <v/>
      </c>
      <c r="AD994" s="58">
        <f>REVENUE(AD976,Settings!$C$13,INDEX(AD$318:AD$329,$D994)+INDEX(AD$305:AD$316,$D994))</f>
        <v/>
      </c>
      <c r="AF994" s="11">
        <f>LOWER(Settings!$C$4)&amp;".mit."&amp;$A994&amp;IF($C994="","","."&amp;$C994&amp;"."&amp;$B994)&amp;IF(INDEX(Variables!$D$5:$D$205,MATCH($A994,Variables!$A$5:$A$205,0))="","","."&amp;INDEX(Variables!$D$5:$D$205,MATCH($A994,Variables!$A$5:$A$205,0)))&amp;"."&amp;AF$5</f>
        <v/>
      </c>
      <c r="AG994" s="46">
        <f>AG976*Settings!$C$13*(INDEX(AG$318:AG$329,$D994)+INDEX(AG$305:AG$316,$D994))</f>
        <v/>
      </c>
      <c r="AH994" s="47">
        <f>AH976*Settings!$C$13*(INDEX(AH$318:AH$329,$D994)+INDEX(AH$305:AH$316,$D994))</f>
        <v/>
      </c>
      <c r="AI994" s="47">
        <f>AI976*Settings!$C$13*(INDEX(AI$318:AI$329,$D994)+INDEX(AI$305:AI$316,$D994))</f>
        <v/>
      </c>
      <c r="AJ994" s="47">
        <f>AJ976*Settings!$C$13*(INDEX(AJ$318:AJ$329,$D994)+INDEX(AJ$305:AJ$316,$D994))</f>
        <v/>
      </c>
      <c r="AK994" s="47">
        <f>AK976*Settings!$C$13*(INDEX(AK$318:AK$329,$D994)+INDEX(AK$305:AK$316,$D994))</f>
        <v/>
      </c>
      <c r="AL994" s="47">
        <f>AL976*Settings!$C$13*(INDEX(AL$318:AL$329,$D994)+INDEX(AL$305:AL$316,$D994))</f>
        <v/>
      </c>
      <c r="AM994" s="47">
        <f>AM976*Settings!$C$13*(INDEX(AM$318:AM$329,$D994)+INDEX(AM$305:AM$316,$D994))</f>
        <v/>
      </c>
      <c r="AN994" s="47">
        <f>AN976*Settings!$C$13*(INDEX(AN$318:AN$329,$D994)+INDEX(AN$305:AN$316,$D994))</f>
        <v/>
      </c>
      <c r="AO994" s="47">
        <f>AO976*Settings!$C$13*(INDEX(AO$318:AO$329,$D994)+INDEX(AO$305:AO$316,$D994))</f>
        <v/>
      </c>
      <c r="AP994" s="47">
        <f>AP976*Settings!$C$13*(INDEX(AP$318:AP$329,$D994)+INDEX(AP$305:AP$316,$D994))</f>
        <v/>
      </c>
      <c r="AQ994" s="47">
        <f>AQ976*Settings!$C$13*(INDEX(AQ$318:AQ$329,$D994)+INDEX(AQ$305:AQ$316,$D994))</f>
        <v/>
      </c>
      <c r="AR994" s="47">
        <f>AR976*Settings!$C$13*(INDEX(AR$318:AR$329,$D994)+INDEX(AR$305:AR$316,$D994))</f>
        <v/>
      </c>
      <c r="AS994" s="47">
        <f>AS976*Settings!$C$13*(INDEX(AS$318:AS$329,$D994)+INDEX(AS$305:AS$316,$D994))</f>
        <v/>
      </c>
      <c r="AT994" s="47">
        <f>AT976*Settings!$C$13*(INDEX(AT$318:AT$329,$D994)+INDEX(AT$305:AT$316,$D994))</f>
        <v/>
      </c>
      <c r="AU994" s="47">
        <f>AU976*Settings!$C$13*(INDEX(AU$318:AU$329,$D994)+INDEX(AU$305:AU$316,$D994))</f>
        <v/>
      </c>
      <c r="AV994" s="47">
        <f>AV976*Settings!$C$13*(INDEX(AV$318:AV$329,$D994)+INDEX(AV$305:AV$316,$D994))</f>
        <v/>
      </c>
      <c r="AW994" s="47">
        <f>AW976*Settings!$C$13*(INDEX(AW$318:AW$329,$D994)+INDEX(AW$305:AW$316,$D994))</f>
        <v/>
      </c>
      <c r="AX994" s="47">
        <f>AX976*Settings!$C$13*(INDEX(AX$318:AX$329,$D994)+INDEX(AX$305:AX$316,$D994))</f>
        <v/>
      </c>
      <c r="AY994" s="58">
        <f>REVENUE(AY976,Settings!$C$13,INDEX(AY$318:AY$329,$D994)+INDEX(AY$305:AY$316,$D994))</f>
        <v/>
      </c>
    </row>
    <row r="995" hidden="1" outlineLevel="2">
      <c r="A995" s="14" t="inlineStr">
        <is>
          <t>rtx</t>
        </is>
      </c>
      <c r="B995" s="14" t="inlineStr">
        <is>
          <t>gso</t>
        </is>
      </c>
      <c r="C995" s="14" t="inlineStr">
        <is>
          <t>res</t>
        </is>
      </c>
      <c r="D995" s="37">
        <f>INDEX(Inputs!$R$5:$R$132,MATCH($B995&amp;"|"&amp;$C995,Inputs!$A$5:$A$132,0))</f>
        <v/>
      </c>
      <c r="E995" s="36" t="n"/>
      <c r="F995" s="36" t="n"/>
      <c r="G995" s="36" t="n"/>
      <c r="H995" s="14">
        <f>INDEX(Variables!$B$5:$B$205,MATCH($A995,Variables!$A$5:$A$205,0))&amp;IF($C995="",""," | "&amp;INDEX(Mapping!$B$5:$B$26,MATCH($C995,Mapping!$A$5:$A$26,0))&amp;" | "&amp;INDEX(Mapping!$B$30:$B$46,MATCH($B995,Mapping!$A$30:$A$46,0)))</f>
        <v/>
      </c>
      <c r="I995" s="14">
        <f>INDEX(Variables!$C$5:$C$205,MATCH($A995,Variables!$A$5:$A$205,0))</f>
        <v/>
      </c>
      <c r="J995" s="14">
        <f>INDEX(Variables!$E$5:$E$205,MATCH($A995,Variables!$A$5:$A$205,0))</f>
        <v/>
      </c>
      <c r="K995" s="11">
        <f>LOWER(Settings!$C$4)&amp;".mit."&amp;$A995&amp;IF($C995="","","."&amp;$C995&amp;"."&amp;$B995)&amp;IF(INDEX(Variables!$D$5:$D$205,MATCH($A995,Variables!$A$5:$A$205,0))="","","."&amp;INDEX(Variables!$D$5:$D$205,MATCH($A995,Variables!$A$5:$A$205,0)))&amp;"."&amp;K$5</f>
        <v/>
      </c>
      <c r="L995" s="46">
        <f>L977*Settings!$C$13*(INDEX(L$318:L$329,$D995)+INDEX(L$305:L$316,$D995))</f>
        <v/>
      </c>
      <c r="M995" s="47">
        <f>M977*Settings!$C$13*(INDEX(M$318:M$329,$D995)+INDEX(M$305:M$316,$D995))</f>
        <v/>
      </c>
      <c r="N995" s="47">
        <f>N977*Settings!$C$13*(INDEX(N$318:N$329,$D995)+INDEX(N$305:N$316,$D995))</f>
        <v/>
      </c>
      <c r="O995" s="47">
        <f>O977*Settings!$C$13*(INDEX(O$318:O$329,$D995)+INDEX(O$305:O$316,$D995))</f>
        <v/>
      </c>
      <c r="P995" s="47">
        <f>P977*Settings!$C$13*(INDEX(P$318:P$329,$D995)+INDEX(P$305:P$316,$D995))</f>
        <v/>
      </c>
      <c r="Q995" s="47">
        <f>Q977*Settings!$C$13*(INDEX(Q$318:Q$329,$D995)+INDEX(Q$305:Q$316,$D995))</f>
        <v/>
      </c>
      <c r="R995" s="47">
        <f>R977*Settings!$C$13*(INDEX(R$318:R$329,$D995)+INDEX(R$305:R$316,$D995))</f>
        <v/>
      </c>
      <c r="S995" s="47">
        <f>S977*Settings!$C$13*(INDEX(S$318:S$329,$D995)+INDEX(S$305:S$316,$D995))</f>
        <v/>
      </c>
      <c r="T995" s="47">
        <f>T977*Settings!$C$13*(INDEX(T$318:T$329,$D995)+INDEX(T$305:T$316,$D995))</f>
        <v/>
      </c>
      <c r="U995" s="47">
        <f>U977*Settings!$C$13*(INDEX(U$318:U$329,$D995)+INDEX(U$305:U$316,$D995))</f>
        <v/>
      </c>
      <c r="V995" s="47">
        <f>V977*Settings!$C$13*(INDEX(V$318:V$329,$D995)+INDEX(V$305:V$316,$D995))</f>
        <v/>
      </c>
      <c r="W995" s="47">
        <f>W977*Settings!$C$13*(INDEX(W$318:W$329,$D995)+INDEX(W$305:W$316,$D995))</f>
        <v/>
      </c>
      <c r="X995" s="47">
        <f>X977*Settings!$C$13*(INDEX(X$318:X$329,$D995)+INDEX(X$305:X$316,$D995))</f>
        <v/>
      </c>
      <c r="Y995" s="47">
        <f>Y977*Settings!$C$13*(INDEX(Y$318:Y$329,$D995)+INDEX(Y$305:Y$316,$D995))</f>
        <v/>
      </c>
      <c r="Z995" s="47">
        <f>Z977*Settings!$C$13*(INDEX(Z$318:Z$329,$D995)+INDEX(Z$305:Z$316,$D995))</f>
        <v/>
      </c>
      <c r="AA995" s="47">
        <f>AA977*Settings!$C$13*(INDEX(AA$318:AA$329,$D995)+INDEX(AA$305:AA$316,$D995))</f>
        <v/>
      </c>
      <c r="AB995" s="47">
        <f>AB977*Settings!$C$13*(INDEX(AB$318:AB$329,$D995)+INDEX(AB$305:AB$316,$D995))</f>
        <v/>
      </c>
      <c r="AC995" s="47">
        <f>AC977*Settings!$C$13*(INDEX(AC$318:AC$329,$D995)+INDEX(AC$305:AC$316,$D995))</f>
        <v/>
      </c>
      <c r="AD995" s="58">
        <f>REVENUE(AD977,Settings!$C$13,INDEX(AD$318:AD$329,$D995)+INDEX(AD$305:AD$316,$D995))</f>
        <v/>
      </c>
      <c r="AF995" s="11">
        <f>LOWER(Settings!$C$4)&amp;".mit."&amp;$A995&amp;IF($C995="","","."&amp;$C995&amp;"."&amp;$B995)&amp;IF(INDEX(Variables!$D$5:$D$205,MATCH($A995,Variables!$A$5:$A$205,0))="","","."&amp;INDEX(Variables!$D$5:$D$205,MATCH($A995,Variables!$A$5:$A$205,0)))&amp;"."&amp;AF$5</f>
        <v/>
      </c>
      <c r="AG995" s="46">
        <f>AG977*Settings!$C$13*(INDEX(AG$318:AG$329,$D995)+INDEX(AG$305:AG$316,$D995))</f>
        <v/>
      </c>
      <c r="AH995" s="47">
        <f>AH977*Settings!$C$13*(INDEX(AH$318:AH$329,$D995)+INDEX(AH$305:AH$316,$D995))</f>
        <v/>
      </c>
      <c r="AI995" s="47">
        <f>AI977*Settings!$C$13*(INDEX(AI$318:AI$329,$D995)+INDEX(AI$305:AI$316,$D995))</f>
        <v/>
      </c>
      <c r="AJ995" s="47">
        <f>AJ977*Settings!$C$13*(INDEX(AJ$318:AJ$329,$D995)+INDEX(AJ$305:AJ$316,$D995))</f>
        <v/>
      </c>
      <c r="AK995" s="47">
        <f>AK977*Settings!$C$13*(INDEX(AK$318:AK$329,$D995)+INDEX(AK$305:AK$316,$D995))</f>
        <v/>
      </c>
      <c r="AL995" s="47">
        <f>AL977*Settings!$C$13*(INDEX(AL$318:AL$329,$D995)+INDEX(AL$305:AL$316,$D995))</f>
        <v/>
      </c>
      <c r="AM995" s="47">
        <f>AM977*Settings!$C$13*(INDEX(AM$318:AM$329,$D995)+INDEX(AM$305:AM$316,$D995))</f>
        <v/>
      </c>
      <c r="AN995" s="47">
        <f>AN977*Settings!$C$13*(INDEX(AN$318:AN$329,$D995)+INDEX(AN$305:AN$316,$D995))</f>
        <v/>
      </c>
      <c r="AO995" s="47">
        <f>AO977*Settings!$C$13*(INDEX(AO$318:AO$329,$D995)+INDEX(AO$305:AO$316,$D995))</f>
        <v/>
      </c>
      <c r="AP995" s="47">
        <f>AP977*Settings!$C$13*(INDEX(AP$318:AP$329,$D995)+INDEX(AP$305:AP$316,$D995))</f>
        <v/>
      </c>
      <c r="AQ995" s="47">
        <f>AQ977*Settings!$C$13*(INDEX(AQ$318:AQ$329,$D995)+INDEX(AQ$305:AQ$316,$D995))</f>
        <v/>
      </c>
      <c r="AR995" s="47">
        <f>AR977*Settings!$C$13*(INDEX(AR$318:AR$329,$D995)+INDEX(AR$305:AR$316,$D995))</f>
        <v/>
      </c>
      <c r="AS995" s="47">
        <f>AS977*Settings!$C$13*(INDEX(AS$318:AS$329,$D995)+INDEX(AS$305:AS$316,$D995))</f>
        <v/>
      </c>
      <c r="AT995" s="47">
        <f>AT977*Settings!$C$13*(INDEX(AT$318:AT$329,$D995)+INDEX(AT$305:AT$316,$D995))</f>
        <v/>
      </c>
      <c r="AU995" s="47">
        <f>AU977*Settings!$C$13*(INDEX(AU$318:AU$329,$D995)+INDEX(AU$305:AU$316,$D995))</f>
        <v/>
      </c>
      <c r="AV995" s="47">
        <f>AV977*Settings!$C$13*(INDEX(AV$318:AV$329,$D995)+INDEX(AV$305:AV$316,$D995))</f>
        <v/>
      </c>
      <c r="AW995" s="47">
        <f>AW977*Settings!$C$13*(INDEX(AW$318:AW$329,$D995)+INDEX(AW$305:AW$316,$D995))</f>
        <v/>
      </c>
      <c r="AX995" s="47">
        <f>AX977*Settings!$C$13*(INDEX(AX$318:AX$329,$D995)+INDEX(AX$305:AX$316,$D995))</f>
        <v/>
      </c>
      <c r="AY995" s="58">
        <f>REVENUE(AY977,Settings!$C$13,INDEX(AY$318:AY$329,$D995)+INDEX(AY$305:AY$316,$D995))</f>
        <v/>
      </c>
    </row>
    <row r="996" hidden="1" outlineLevel="2">
      <c r="A996" s="14" t="inlineStr">
        <is>
          <t>rtx</t>
        </is>
      </c>
      <c r="B996" s="14" t="inlineStr">
        <is>
          <t>die</t>
        </is>
      </c>
      <c r="C996" s="14" t="inlineStr">
        <is>
          <t>res</t>
        </is>
      </c>
      <c r="D996" s="37">
        <f>INDEX(Inputs!$R$5:$R$132,MATCH($B996&amp;"|"&amp;$C996,Inputs!$A$5:$A$132,0))</f>
        <v/>
      </c>
      <c r="E996" s="36" t="n"/>
      <c r="F996" s="36" t="n"/>
      <c r="G996" s="36" t="n"/>
      <c r="H996" s="14">
        <f>INDEX(Variables!$B$5:$B$205,MATCH($A996,Variables!$A$5:$A$205,0))&amp;IF($C996="",""," | "&amp;INDEX(Mapping!$B$5:$B$26,MATCH($C996,Mapping!$A$5:$A$26,0))&amp;" | "&amp;INDEX(Mapping!$B$30:$B$46,MATCH($B996,Mapping!$A$30:$A$46,0)))</f>
        <v/>
      </c>
      <c r="I996" s="14">
        <f>INDEX(Variables!$C$5:$C$205,MATCH($A996,Variables!$A$5:$A$205,0))</f>
        <v/>
      </c>
      <c r="J996" s="14">
        <f>INDEX(Variables!$E$5:$E$205,MATCH($A996,Variables!$A$5:$A$205,0))</f>
        <v/>
      </c>
      <c r="K996" s="11">
        <f>LOWER(Settings!$C$4)&amp;".mit."&amp;$A996&amp;IF($C996="","","."&amp;$C996&amp;"."&amp;$B996)&amp;IF(INDEX(Variables!$D$5:$D$205,MATCH($A996,Variables!$A$5:$A$205,0))="","","."&amp;INDEX(Variables!$D$5:$D$205,MATCH($A996,Variables!$A$5:$A$205,0)))&amp;"."&amp;K$5</f>
        <v/>
      </c>
      <c r="L996" s="46">
        <f>L978*Settings!$C$13*(INDEX(L$318:L$329,$D996)+INDEX(L$305:L$316,$D996))</f>
        <v/>
      </c>
      <c r="M996" s="47">
        <f>M978*Settings!$C$13*(INDEX(M$318:M$329,$D996)+INDEX(M$305:M$316,$D996))</f>
        <v/>
      </c>
      <c r="N996" s="47">
        <f>N978*Settings!$C$13*(INDEX(N$318:N$329,$D996)+INDEX(N$305:N$316,$D996))</f>
        <v/>
      </c>
      <c r="O996" s="47">
        <f>O978*Settings!$C$13*(INDEX(O$318:O$329,$D996)+INDEX(O$305:O$316,$D996))</f>
        <v/>
      </c>
      <c r="P996" s="47">
        <f>P978*Settings!$C$13*(INDEX(P$318:P$329,$D996)+INDEX(P$305:P$316,$D996))</f>
        <v/>
      </c>
      <c r="Q996" s="47">
        <f>Q978*Settings!$C$13*(INDEX(Q$318:Q$329,$D996)+INDEX(Q$305:Q$316,$D996))</f>
        <v/>
      </c>
      <c r="R996" s="47">
        <f>R978*Settings!$C$13*(INDEX(R$318:R$329,$D996)+INDEX(R$305:R$316,$D996))</f>
        <v/>
      </c>
      <c r="S996" s="47">
        <f>S978*Settings!$C$13*(INDEX(S$318:S$329,$D996)+INDEX(S$305:S$316,$D996))</f>
        <v/>
      </c>
      <c r="T996" s="47">
        <f>T978*Settings!$C$13*(INDEX(T$318:T$329,$D996)+INDEX(T$305:T$316,$D996))</f>
        <v/>
      </c>
      <c r="U996" s="47">
        <f>U978*Settings!$C$13*(INDEX(U$318:U$329,$D996)+INDEX(U$305:U$316,$D996))</f>
        <v/>
      </c>
      <c r="V996" s="47">
        <f>V978*Settings!$C$13*(INDEX(V$318:V$329,$D996)+INDEX(V$305:V$316,$D996))</f>
        <v/>
      </c>
      <c r="W996" s="47">
        <f>W978*Settings!$C$13*(INDEX(W$318:W$329,$D996)+INDEX(W$305:W$316,$D996))</f>
        <v/>
      </c>
      <c r="X996" s="47">
        <f>X978*Settings!$C$13*(INDEX(X$318:X$329,$D996)+INDEX(X$305:X$316,$D996))</f>
        <v/>
      </c>
      <c r="Y996" s="47">
        <f>Y978*Settings!$C$13*(INDEX(Y$318:Y$329,$D996)+INDEX(Y$305:Y$316,$D996))</f>
        <v/>
      </c>
      <c r="Z996" s="47">
        <f>Z978*Settings!$C$13*(INDEX(Z$318:Z$329,$D996)+INDEX(Z$305:Z$316,$D996))</f>
        <v/>
      </c>
      <c r="AA996" s="47">
        <f>AA978*Settings!$C$13*(INDEX(AA$318:AA$329,$D996)+INDEX(AA$305:AA$316,$D996))</f>
        <v/>
      </c>
      <c r="AB996" s="47">
        <f>AB978*Settings!$C$13*(INDEX(AB$318:AB$329,$D996)+INDEX(AB$305:AB$316,$D996))</f>
        <v/>
      </c>
      <c r="AC996" s="47">
        <f>AC978*Settings!$C$13*(INDEX(AC$318:AC$329,$D996)+INDEX(AC$305:AC$316,$D996))</f>
        <v/>
      </c>
      <c r="AD996" s="58">
        <f>REVENUE(AD978,Settings!$C$13,INDEX(AD$318:AD$329,$D996)+INDEX(AD$305:AD$316,$D996))</f>
        <v/>
      </c>
      <c r="AF996" s="11">
        <f>LOWER(Settings!$C$4)&amp;".mit."&amp;$A996&amp;IF($C996="","","."&amp;$C996&amp;"."&amp;$B996)&amp;IF(INDEX(Variables!$D$5:$D$205,MATCH($A996,Variables!$A$5:$A$205,0))="","","."&amp;INDEX(Variables!$D$5:$D$205,MATCH($A996,Variables!$A$5:$A$205,0)))&amp;"."&amp;AF$5</f>
        <v/>
      </c>
      <c r="AG996" s="46">
        <f>AG978*Settings!$C$13*(INDEX(AG$318:AG$329,$D996)+INDEX(AG$305:AG$316,$D996))</f>
        <v/>
      </c>
      <c r="AH996" s="47">
        <f>AH978*Settings!$C$13*(INDEX(AH$318:AH$329,$D996)+INDEX(AH$305:AH$316,$D996))</f>
        <v/>
      </c>
      <c r="AI996" s="47">
        <f>AI978*Settings!$C$13*(INDEX(AI$318:AI$329,$D996)+INDEX(AI$305:AI$316,$D996))</f>
        <v/>
      </c>
      <c r="AJ996" s="47">
        <f>AJ978*Settings!$C$13*(INDEX(AJ$318:AJ$329,$D996)+INDEX(AJ$305:AJ$316,$D996))</f>
        <v/>
      </c>
      <c r="AK996" s="47">
        <f>AK978*Settings!$C$13*(INDEX(AK$318:AK$329,$D996)+INDEX(AK$305:AK$316,$D996))</f>
        <v/>
      </c>
      <c r="AL996" s="47">
        <f>AL978*Settings!$C$13*(INDEX(AL$318:AL$329,$D996)+INDEX(AL$305:AL$316,$D996))</f>
        <v/>
      </c>
      <c r="AM996" s="47">
        <f>AM978*Settings!$C$13*(INDEX(AM$318:AM$329,$D996)+INDEX(AM$305:AM$316,$D996))</f>
        <v/>
      </c>
      <c r="AN996" s="47">
        <f>AN978*Settings!$C$13*(INDEX(AN$318:AN$329,$D996)+INDEX(AN$305:AN$316,$D996))</f>
        <v/>
      </c>
      <c r="AO996" s="47">
        <f>AO978*Settings!$C$13*(INDEX(AO$318:AO$329,$D996)+INDEX(AO$305:AO$316,$D996))</f>
        <v/>
      </c>
      <c r="AP996" s="47">
        <f>AP978*Settings!$C$13*(INDEX(AP$318:AP$329,$D996)+INDEX(AP$305:AP$316,$D996))</f>
        <v/>
      </c>
      <c r="AQ996" s="47">
        <f>AQ978*Settings!$C$13*(INDEX(AQ$318:AQ$329,$D996)+INDEX(AQ$305:AQ$316,$D996))</f>
        <v/>
      </c>
      <c r="AR996" s="47">
        <f>AR978*Settings!$C$13*(INDEX(AR$318:AR$329,$D996)+INDEX(AR$305:AR$316,$D996))</f>
        <v/>
      </c>
      <c r="AS996" s="47">
        <f>AS978*Settings!$C$13*(INDEX(AS$318:AS$329,$D996)+INDEX(AS$305:AS$316,$D996))</f>
        <v/>
      </c>
      <c r="AT996" s="47">
        <f>AT978*Settings!$C$13*(INDEX(AT$318:AT$329,$D996)+INDEX(AT$305:AT$316,$D996))</f>
        <v/>
      </c>
      <c r="AU996" s="47">
        <f>AU978*Settings!$C$13*(INDEX(AU$318:AU$329,$D996)+INDEX(AU$305:AU$316,$D996))</f>
        <v/>
      </c>
      <c r="AV996" s="47">
        <f>AV978*Settings!$C$13*(INDEX(AV$318:AV$329,$D996)+INDEX(AV$305:AV$316,$D996))</f>
        <v/>
      </c>
      <c r="AW996" s="47">
        <f>AW978*Settings!$C$13*(INDEX(AW$318:AW$329,$D996)+INDEX(AW$305:AW$316,$D996))</f>
        <v/>
      </c>
      <c r="AX996" s="47">
        <f>AX978*Settings!$C$13*(INDEX(AX$318:AX$329,$D996)+INDEX(AX$305:AX$316,$D996))</f>
        <v/>
      </c>
      <c r="AY996" s="58">
        <f>REVENUE(AY978,Settings!$C$13,INDEX(AY$318:AY$329,$D996)+INDEX(AY$305:AY$316,$D996))</f>
        <v/>
      </c>
    </row>
    <row r="997" hidden="1" outlineLevel="2">
      <c r="A997" s="14" t="inlineStr">
        <is>
          <t>rtx</t>
        </is>
      </c>
      <c r="B997" s="14" t="inlineStr">
        <is>
          <t>lpg</t>
        </is>
      </c>
      <c r="C997" s="14" t="inlineStr">
        <is>
          <t>res</t>
        </is>
      </c>
      <c r="D997" s="37">
        <f>INDEX(Inputs!$R$5:$R$132,MATCH($B997&amp;"|"&amp;$C997,Inputs!$A$5:$A$132,0))</f>
        <v/>
      </c>
      <c r="E997" s="36" t="n"/>
      <c r="F997" s="36" t="n"/>
      <c r="G997" s="36" t="n"/>
      <c r="H997" s="14">
        <f>INDEX(Variables!$B$5:$B$205,MATCH($A997,Variables!$A$5:$A$205,0))&amp;IF($C997="",""," | "&amp;INDEX(Mapping!$B$5:$B$26,MATCH($C997,Mapping!$A$5:$A$26,0))&amp;" | "&amp;INDEX(Mapping!$B$30:$B$46,MATCH($B997,Mapping!$A$30:$A$46,0)))</f>
        <v/>
      </c>
      <c r="I997" s="14">
        <f>INDEX(Variables!$C$5:$C$205,MATCH($A997,Variables!$A$5:$A$205,0))</f>
        <v/>
      </c>
      <c r="J997" s="14">
        <f>INDEX(Variables!$E$5:$E$205,MATCH($A997,Variables!$A$5:$A$205,0))</f>
        <v/>
      </c>
      <c r="K997" s="11">
        <f>LOWER(Settings!$C$4)&amp;".mit."&amp;$A997&amp;IF($C997="","","."&amp;$C997&amp;"."&amp;$B997)&amp;IF(INDEX(Variables!$D$5:$D$205,MATCH($A997,Variables!$A$5:$A$205,0))="","","."&amp;INDEX(Variables!$D$5:$D$205,MATCH($A997,Variables!$A$5:$A$205,0)))&amp;"."&amp;K$5</f>
        <v/>
      </c>
      <c r="L997" s="46">
        <f>L979*Settings!$C$13*(INDEX(L$318:L$329,$D997)+INDEX(L$305:L$316,$D997))</f>
        <v/>
      </c>
      <c r="M997" s="47">
        <f>M979*Settings!$C$13*(INDEX(M$318:M$329,$D997)+INDEX(M$305:M$316,$D997))</f>
        <v/>
      </c>
      <c r="N997" s="47">
        <f>N979*Settings!$C$13*(INDEX(N$318:N$329,$D997)+INDEX(N$305:N$316,$D997))</f>
        <v/>
      </c>
      <c r="O997" s="47">
        <f>O979*Settings!$C$13*(INDEX(O$318:O$329,$D997)+INDEX(O$305:O$316,$D997))</f>
        <v/>
      </c>
      <c r="P997" s="47">
        <f>P979*Settings!$C$13*(INDEX(P$318:P$329,$D997)+INDEX(P$305:P$316,$D997))</f>
        <v/>
      </c>
      <c r="Q997" s="47">
        <f>Q979*Settings!$C$13*(INDEX(Q$318:Q$329,$D997)+INDEX(Q$305:Q$316,$D997))</f>
        <v/>
      </c>
      <c r="R997" s="47">
        <f>R979*Settings!$C$13*(INDEX(R$318:R$329,$D997)+INDEX(R$305:R$316,$D997))</f>
        <v/>
      </c>
      <c r="S997" s="47">
        <f>S979*Settings!$C$13*(INDEX(S$318:S$329,$D997)+INDEX(S$305:S$316,$D997))</f>
        <v/>
      </c>
      <c r="T997" s="47">
        <f>T979*Settings!$C$13*(INDEX(T$318:T$329,$D997)+INDEX(T$305:T$316,$D997))</f>
        <v/>
      </c>
      <c r="U997" s="47">
        <f>U979*Settings!$C$13*(INDEX(U$318:U$329,$D997)+INDEX(U$305:U$316,$D997))</f>
        <v/>
      </c>
      <c r="V997" s="47">
        <f>V979*Settings!$C$13*(INDEX(V$318:V$329,$D997)+INDEX(V$305:V$316,$D997))</f>
        <v/>
      </c>
      <c r="W997" s="47">
        <f>W979*Settings!$C$13*(INDEX(W$318:W$329,$D997)+INDEX(W$305:W$316,$D997))</f>
        <v/>
      </c>
      <c r="X997" s="47">
        <f>X979*Settings!$C$13*(INDEX(X$318:X$329,$D997)+INDEX(X$305:X$316,$D997))</f>
        <v/>
      </c>
      <c r="Y997" s="47">
        <f>Y979*Settings!$C$13*(INDEX(Y$318:Y$329,$D997)+INDEX(Y$305:Y$316,$D997))</f>
        <v/>
      </c>
      <c r="Z997" s="47">
        <f>Z979*Settings!$C$13*(INDEX(Z$318:Z$329,$D997)+INDEX(Z$305:Z$316,$D997))</f>
        <v/>
      </c>
      <c r="AA997" s="47">
        <f>AA979*Settings!$C$13*(INDEX(AA$318:AA$329,$D997)+INDEX(AA$305:AA$316,$D997))</f>
        <v/>
      </c>
      <c r="AB997" s="47">
        <f>AB979*Settings!$C$13*(INDEX(AB$318:AB$329,$D997)+INDEX(AB$305:AB$316,$D997))</f>
        <v/>
      </c>
      <c r="AC997" s="47">
        <f>AC979*Settings!$C$13*(INDEX(AC$318:AC$329,$D997)+INDEX(AC$305:AC$316,$D997))</f>
        <v/>
      </c>
      <c r="AD997" s="58">
        <f>REVENUE(AD979,Settings!$C$13,INDEX(AD$318:AD$329,$D997)+INDEX(AD$305:AD$316,$D997))</f>
        <v/>
      </c>
      <c r="AF997" s="11">
        <f>LOWER(Settings!$C$4)&amp;".mit."&amp;$A997&amp;IF($C997="","","."&amp;$C997&amp;"."&amp;$B997)&amp;IF(INDEX(Variables!$D$5:$D$205,MATCH($A997,Variables!$A$5:$A$205,0))="","","."&amp;INDEX(Variables!$D$5:$D$205,MATCH($A997,Variables!$A$5:$A$205,0)))&amp;"."&amp;AF$5</f>
        <v/>
      </c>
      <c r="AG997" s="46">
        <f>AG979*Settings!$C$13*(INDEX(AG$318:AG$329,$D997)+INDEX(AG$305:AG$316,$D997))</f>
        <v/>
      </c>
      <c r="AH997" s="47">
        <f>AH979*Settings!$C$13*(INDEX(AH$318:AH$329,$D997)+INDEX(AH$305:AH$316,$D997))</f>
        <v/>
      </c>
      <c r="AI997" s="47">
        <f>AI979*Settings!$C$13*(INDEX(AI$318:AI$329,$D997)+INDEX(AI$305:AI$316,$D997))</f>
        <v/>
      </c>
      <c r="AJ997" s="47">
        <f>AJ979*Settings!$C$13*(INDEX(AJ$318:AJ$329,$D997)+INDEX(AJ$305:AJ$316,$D997))</f>
        <v/>
      </c>
      <c r="AK997" s="47">
        <f>AK979*Settings!$C$13*(INDEX(AK$318:AK$329,$D997)+INDEX(AK$305:AK$316,$D997))</f>
        <v/>
      </c>
      <c r="AL997" s="47">
        <f>AL979*Settings!$C$13*(INDEX(AL$318:AL$329,$D997)+INDEX(AL$305:AL$316,$D997))</f>
        <v/>
      </c>
      <c r="AM997" s="47">
        <f>AM979*Settings!$C$13*(INDEX(AM$318:AM$329,$D997)+INDEX(AM$305:AM$316,$D997))</f>
        <v/>
      </c>
      <c r="AN997" s="47">
        <f>AN979*Settings!$C$13*(INDEX(AN$318:AN$329,$D997)+INDEX(AN$305:AN$316,$D997))</f>
        <v/>
      </c>
      <c r="AO997" s="47">
        <f>AO979*Settings!$C$13*(INDEX(AO$318:AO$329,$D997)+INDEX(AO$305:AO$316,$D997))</f>
        <v/>
      </c>
      <c r="AP997" s="47">
        <f>AP979*Settings!$C$13*(INDEX(AP$318:AP$329,$D997)+INDEX(AP$305:AP$316,$D997))</f>
        <v/>
      </c>
      <c r="AQ997" s="47">
        <f>AQ979*Settings!$C$13*(INDEX(AQ$318:AQ$329,$D997)+INDEX(AQ$305:AQ$316,$D997))</f>
        <v/>
      </c>
      <c r="AR997" s="47">
        <f>AR979*Settings!$C$13*(INDEX(AR$318:AR$329,$D997)+INDEX(AR$305:AR$316,$D997))</f>
        <v/>
      </c>
      <c r="AS997" s="47">
        <f>AS979*Settings!$C$13*(INDEX(AS$318:AS$329,$D997)+INDEX(AS$305:AS$316,$D997))</f>
        <v/>
      </c>
      <c r="AT997" s="47">
        <f>AT979*Settings!$C$13*(INDEX(AT$318:AT$329,$D997)+INDEX(AT$305:AT$316,$D997))</f>
        <v/>
      </c>
      <c r="AU997" s="47">
        <f>AU979*Settings!$C$13*(INDEX(AU$318:AU$329,$D997)+INDEX(AU$305:AU$316,$D997))</f>
        <v/>
      </c>
      <c r="AV997" s="47">
        <f>AV979*Settings!$C$13*(INDEX(AV$318:AV$329,$D997)+INDEX(AV$305:AV$316,$D997))</f>
        <v/>
      </c>
      <c r="AW997" s="47">
        <f>AW979*Settings!$C$13*(INDEX(AW$318:AW$329,$D997)+INDEX(AW$305:AW$316,$D997))</f>
        <v/>
      </c>
      <c r="AX997" s="47">
        <f>AX979*Settings!$C$13*(INDEX(AX$318:AX$329,$D997)+INDEX(AX$305:AX$316,$D997))</f>
        <v/>
      </c>
      <c r="AY997" s="58">
        <f>REVENUE(AY979,Settings!$C$13,INDEX(AY$318:AY$329,$D997)+INDEX(AY$305:AY$316,$D997))</f>
        <v/>
      </c>
    </row>
    <row r="998" hidden="1" outlineLevel="2">
      <c r="A998" s="14" t="inlineStr">
        <is>
          <t>rtx</t>
        </is>
      </c>
      <c r="B998" s="14" t="inlineStr">
        <is>
          <t>ker</t>
        </is>
      </c>
      <c r="C998" s="14" t="inlineStr">
        <is>
          <t>res</t>
        </is>
      </c>
      <c r="D998" s="37">
        <f>INDEX(Inputs!$R$5:$R$132,MATCH($B998&amp;"|"&amp;$C998,Inputs!$A$5:$A$132,0))</f>
        <v/>
      </c>
      <c r="E998" s="36" t="n"/>
      <c r="F998" s="36" t="n"/>
      <c r="G998" s="36" t="n"/>
      <c r="H998" s="14">
        <f>INDEX(Variables!$B$5:$B$205,MATCH($A998,Variables!$A$5:$A$205,0))&amp;IF($C998="",""," | "&amp;INDEX(Mapping!$B$5:$B$26,MATCH($C998,Mapping!$A$5:$A$26,0))&amp;" | "&amp;INDEX(Mapping!$B$30:$B$46,MATCH($B998,Mapping!$A$30:$A$46,0)))</f>
        <v/>
      </c>
      <c r="I998" s="14">
        <f>INDEX(Variables!$C$5:$C$205,MATCH($A998,Variables!$A$5:$A$205,0))</f>
        <v/>
      </c>
      <c r="J998" s="14">
        <f>INDEX(Variables!$E$5:$E$205,MATCH($A998,Variables!$A$5:$A$205,0))</f>
        <v/>
      </c>
      <c r="K998" s="11">
        <f>LOWER(Settings!$C$4)&amp;".mit."&amp;$A998&amp;IF($C998="","","."&amp;$C998&amp;"."&amp;$B998)&amp;IF(INDEX(Variables!$D$5:$D$205,MATCH($A998,Variables!$A$5:$A$205,0))="","","."&amp;INDEX(Variables!$D$5:$D$205,MATCH($A998,Variables!$A$5:$A$205,0)))&amp;"."&amp;K$5</f>
        <v/>
      </c>
      <c r="L998" s="46">
        <f>L980*Settings!$C$13*(INDEX(L$318:L$329,$D998)+INDEX(L$305:L$316,$D998))</f>
        <v/>
      </c>
      <c r="M998" s="47">
        <f>M980*Settings!$C$13*(INDEX(M$318:M$329,$D998)+INDEX(M$305:M$316,$D998))</f>
        <v/>
      </c>
      <c r="N998" s="47">
        <f>N980*Settings!$C$13*(INDEX(N$318:N$329,$D998)+INDEX(N$305:N$316,$D998))</f>
        <v/>
      </c>
      <c r="O998" s="47">
        <f>O980*Settings!$C$13*(INDEX(O$318:O$329,$D998)+INDEX(O$305:O$316,$D998))</f>
        <v/>
      </c>
      <c r="P998" s="47">
        <f>P980*Settings!$C$13*(INDEX(P$318:P$329,$D998)+INDEX(P$305:P$316,$D998))</f>
        <v/>
      </c>
      <c r="Q998" s="47">
        <f>Q980*Settings!$C$13*(INDEX(Q$318:Q$329,$D998)+INDEX(Q$305:Q$316,$D998))</f>
        <v/>
      </c>
      <c r="R998" s="47">
        <f>R980*Settings!$C$13*(INDEX(R$318:R$329,$D998)+INDEX(R$305:R$316,$D998))</f>
        <v/>
      </c>
      <c r="S998" s="47">
        <f>S980*Settings!$C$13*(INDEX(S$318:S$329,$D998)+INDEX(S$305:S$316,$D998))</f>
        <v/>
      </c>
      <c r="T998" s="47">
        <f>T980*Settings!$C$13*(INDEX(T$318:T$329,$D998)+INDEX(T$305:T$316,$D998))</f>
        <v/>
      </c>
      <c r="U998" s="47">
        <f>U980*Settings!$C$13*(INDEX(U$318:U$329,$D998)+INDEX(U$305:U$316,$D998))</f>
        <v/>
      </c>
      <c r="V998" s="47">
        <f>V980*Settings!$C$13*(INDEX(V$318:V$329,$D998)+INDEX(V$305:V$316,$D998))</f>
        <v/>
      </c>
      <c r="W998" s="47">
        <f>W980*Settings!$C$13*(INDEX(W$318:W$329,$D998)+INDEX(W$305:W$316,$D998))</f>
        <v/>
      </c>
      <c r="X998" s="47">
        <f>X980*Settings!$C$13*(INDEX(X$318:X$329,$D998)+INDEX(X$305:X$316,$D998))</f>
        <v/>
      </c>
      <c r="Y998" s="47">
        <f>Y980*Settings!$C$13*(INDEX(Y$318:Y$329,$D998)+INDEX(Y$305:Y$316,$D998))</f>
        <v/>
      </c>
      <c r="Z998" s="47">
        <f>Z980*Settings!$C$13*(INDEX(Z$318:Z$329,$D998)+INDEX(Z$305:Z$316,$D998))</f>
        <v/>
      </c>
      <c r="AA998" s="47">
        <f>AA980*Settings!$C$13*(INDEX(AA$318:AA$329,$D998)+INDEX(AA$305:AA$316,$D998))</f>
        <v/>
      </c>
      <c r="AB998" s="47">
        <f>AB980*Settings!$C$13*(INDEX(AB$318:AB$329,$D998)+INDEX(AB$305:AB$316,$D998))</f>
        <v/>
      </c>
      <c r="AC998" s="47">
        <f>AC980*Settings!$C$13*(INDEX(AC$318:AC$329,$D998)+INDEX(AC$305:AC$316,$D998))</f>
        <v/>
      </c>
      <c r="AD998" s="58">
        <f>REVENUE(AD980,Settings!$C$13,INDEX(AD$318:AD$329,$D998)+INDEX(AD$305:AD$316,$D998))</f>
        <v/>
      </c>
      <c r="AF998" s="11">
        <f>LOWER(Settings!$C$4)&amp;".mit."&amp;$A998&amp;IF($C998="","","."&amp;$C998&amp;"."&amp;$B998)&amp;IF(INDEX(Variables!$D$5:$D$205,MATCH($A998,Variables!$A$5:$A$205,0))="","","."&amp;INDEX(Variables!$D$5:$D$205,MATCH($A998,Variables!$A$5:$A$205,0)))&amp;"."&amp;AF$5</f>
        <v/>
      </c>
      <c r="AG998" s="46">
        <f>AG980*Settings!$C$13*(INDEX(AG$318:AG$329,$D998)+INDEX(AG$305:AG$316,$D998))</f>
        <v/>
      </c>
      <c r="AH998" s="47">
        <f>AH980*Settings!$C$13*(INDEX(AH$318:AH$329,$D998)+INDEX(AH$305:AH$316,$D998))</f>
        <v/>
      </c>
      <c r="AI998" s="47">
        <f>AI980*Settings!$C$13*(INDEX(AI$318:AI$329,$D998)+INDEX(AI$305:AI$316,$D998))</f>
        <v/>
      </c>
      <c r="AJ998" s="47">
        <f>AJ980*Settings!$C$13*(INDEX(AJ$318:AJ$329,$D998)+INDEX(AJ$305:AJ$316,$D998))</f>
        <v/>
      </c>
      <c r="AK998" s="47">
        <f>AK980*Settings!$C$13*(INDEX(AK$318:AK$329,$D998)+INDEX(AK$305:AK$316,$D998))</f>
        <v/>
      </c>
      <c r="AL998" s="47">
        <f>AL980*Settings!$C$13*(INDEX(AL$318:AL$329,$D998)+INDEX(AL$305:AL$316,$D998))</f>
        <v/>
      </c>
      <c r="AM998" s="47">
        <f>AM980*Settings!$C$13*(INDEX(AM$318:AM$329,$D998)+INDEX(AM$305:AM$316,$D998))</f>
        <v/>
      </c>
      <c r="AN998" s="47">
        <f>AN980*Settings!$C$13*(INDEX(AN$318:AN$329,$D998)+INDEX(AN$305:AN$316,$D998))</f>
        <v/>
      </c>
      <c r="AO998" s="47">
        <f>AO980*Settings!$C$13*(INDEX(AO$318:AO$329,$D998)+INDEX(AO$305:AO$316,$D998))</f>
        <v/>
      </c>
      <c r="AP998" s="47">
        <f>AP980*Settings!$C$13*(INDEX(AP$318:AP$329,$D998)+INDEX(AP$305:AP$316,$D998))</f>
        <v/>
      </c>
      <c r="AQ998" s="47">
        <f>AQ980*Settings!$C$13*(INDEX(AQ$318:AQ$329,$D998)+INDEX(AQ$305:AQ$316,$D998))</f>
        <v/>
      </c>
      <c r="AR998" s="47">
        <f>AR980*Settings!$C$13*(INDEX(AR$318:AR$329,$D998)+INDEX(AR$305:AR$316,$D998))</f>
        <v/>
      </c>
      <c r="AS998" s="47">
        <f>AS980*Settings!$C$13*(INDEX(AS$318:AS$329,$D998)+INDEX(AS$305:AS$316,$D998))</f>
        <v/>
      </c>
      <c r="AT998" s="47">
        <f>AT980*Settings!$C$13*(INDEX(AT$318:AT$329,$D998)+INDEX(AT$305:AT$316,$D998))</f>
        <v/>
      </c>
      <c r="AU998" s="47">
        <f>AU980*Settings!$C$13*(INDEX(AU$318:AU$329,$D998)+INDEX(AU$305:AU$316,$D998))</f>
        <v/>
      </c>
      <c r="AV998" s="47">
        <f>AV980*Settings!$C$13*(INDEX(AV$318:AV$329,$D998)+INDEX(AV$305:AV$316,$D998))</f>
        <v/>
      </c>
      <c r="AW998" s="47">
        <f>AW980*Settings!$C$13*(INDEX(AW$318:AW$329,$D998)+INDEX(AW$305:AW$316,$D998))</f>
        <v/>
      </c>
      <c r="AX998" s="47">
        <f>AX980*Settings!$C$13*(INDEX(AX$318:AX$329,$D998)+INDEX(AX$305:AX$316,$D998))</f>
        <v/>
      </c>
      <c r="AY998" s="58">
        <f>REVENUE(AY980,Settings!$C$13,INDEX(AY$318:AY$329,$D998)+INDEX(AY$305:AY$316,$D998))</f>
        <v/>
      </c>
    </row>
    <row r="999" hidden="1" outlineLevel="2">
      <c r="A999" s="14" t="inlineStr">
        <is>
          <t>rtx</t>
        </is>
      </c>
      <c r="B999" s="14" t="inlineStr">
        <is>
          <t>oop</t>
        </is>
      </c>
      <c r="C999" s="14" t="inlineStr">
        <is>
          <t>res</t>
        </is>
      </c>
      <c r="D999" s="37">
        <f>INDEX(Inputs!$R$5:$R$132,MATCH($B999&amp;"|"&amp;$C999,Inputs!$A$5:$A$132,0))</f>
        <v/>
      </c>
      <c r="E999" s="36" t="n"/>
      <c r="F999" s="36" t="n"/>
      <c r="G999" s="36" t="n"/>
      <c r="H999" s="14">
        <f>INDEX(Variables!$B$5:$B$205,MATCH($A999,Variables!$A$5:$A$205,0))&amp;IF($C999="",""," | "&amp;INDEX(Mapping!$B$5:$B$26,MATCH($C999,Mapping!$A$5:$A$26,0))&amp;" | "&amp;INDEX(Mapping!$B$30:$B$46,MATCH($B999,Mapping!$A$30:$A$46,0)))</f>
        <v/>
      </c>
      <c r="I999" s="14">
        <f>INDEX(Variables!$C$5:$C$205,MATCH($A999,Variables!$A$5:$A$205,0))</f>
        <v/>
      </c>
      <c r="J999" s="14">
        <f>INDEX(Variables!$E$5:$E$205,MATCH($A999,Variables!$A$5:$A$205,0))</f>
        <v/>
      </c>
      <c r="K999" s="11">
        <f>LOWER(Settings!$C$4)&amp;".mit."&amp;$A999&amp;IF($C999="","","."&amp;$C999&amp;"."&amp;$B999)&amp;IF(INDEX(Variables!$D$5:$D$205,MATCH($A999,Variables!$A$5:$A$205,0))="","","."&amp;INDEX(Variables!$D$5:$D$205,MATCH($A999,Variables!$A$5:$A$205,0)))&amp;"."&amp;K$5</f>
        <v/>
      </c>
      <c r="L999" s="46">
        <f>L981*Settings!$C$13*(INDEX(L$318:L$329,$D999)+INDEX(L$305:L$316,$D999))</f>
        <v/>
      </c>
      <c r="M999" s="47">
        <f>M981*Settings!$C$13*(INDEX(M$318:M$329,$D999)+INDEX(M$305:M$316,$D999))</f>
        <v/>
      </c>
      <c r="N999" s="47">
        <f>N981*Settings!$C$13*(INDEX(N$318:N$329,$D999)+INDEX(N$305:N$316,$D999))</f>
        <v/>
      </c>
      <c r="O999" s="47">
        <f>O981*Settings!$C$13*(INDEX(O$318:O$329,$D999)+INDEX(O$305:O$316,$D999))</f>
        <v/>
      </c>
      <c r="P999" s="47">
        <f>P981*Settings!$C$13*(INDEX(P$318:P$329,$D999)+INDEX(P$305:P$316,$D999))</f>
        <v/>
      </c>
      <c r="Q999" s="47">
        <f>Q981*Settings!$C$13*(INDEX(Q$318:Q$329,$D999)+INDEX(Q$305:Q$316,$D999))</f>
        <v/>
      </c>
      <c r="R999" s="47">
        <f>R981*Settings!$C$13*(INDEX(R$318:R$329,$D999)+INDEX(R$305:R$316,$D999))</f>
        <v/>
      </c>
      <c r="S999" s="47">
        <f>S981*Settings!$C$13*(INDEX(S$318:S$329,$D999)+INDEX(S$305:S$316,$D999))</f>
        <v/>
      </c>
      <c r="T999" s="47">
        <f>T981*Settings!$C$13*(INDEX(T$318:T$329,$D999)+INDEX(T$305:T$316,$D999))</f>
        <v/>
      </c>
      <c r="U999" s="47">
        <f>U981*Settings!$C$13*(INDEX(U$318:U$329,$D999)+INDEX(U$305:U$316,$D999))</f>
        <v/>
      </c>
      <c r="V999" s="47">
        <f>V981*Settings!$C$13*(INDEX(V$318:V$329,$D999)+INDEX(V$305:V$316,$D999))</f>
        <v/>
      </c>
      <c r="W999" s="47">
        <f>W981*Settings!$C$13*(INDEX(W$318:W$329,$D999)+INDEX(W$305:W$316,$D999))</f>
        <v/>
      </c>
      <c r="X999" s="47">
        <f>X981*Settings!$C$13*(INDEX(X$318:X$329,$D999)+INDEX(X$305:X$316,$D999))</f>
        <v/>
      </c>
      <c r="Y999" s="47">
        <f>Y981*Settings!$C$13*(INDEX(Y$318:Y$329,$D999)+INDEX(Y$305:Y$316,$D999))</f>
        <v/>
      </c>
      <c r="Z999" s="47">
        <f>Z981*Settings!$C$13*(INDEX(Z$318:Z$329,$D999)+INDEX(Z$305:Z$316,$D999))</f>
        <v/>
      </c>
      <c r="AA999" s="47">
        <f>AA981*Settings!$C$13*(INDEX(AA$318:AA$329,$D999)+INDEX(AA$305:AA$316,$D999))</f>
        <v/>
      </c>
      <c r="AB999" s="47">
        <f>AB981*Settings!$C$13*(INDEX(AB$318:AB$329,$D999)+INDEX(AB$305:AB$316,$D999))</f>
        <v/>
      </c>
      <c r="AC999" s="47">
        <f>AC981*Settings!$C$13*(INDEX(AC$318:AC$329,$D999)+INDEX(AC$305:AC$316,$D999))</f>
        <v/>
      </c>
      <c r="AD999" s="58">
        <f>REVENUE(AD981,Settings!$C$13,INDEX(AD$318:AD$329,$D999)+INDEX(AD$305:AD$316,$D999))</f>
        <v/>
      </c>
      <c r="AF999" s="11">
        <f>LOWER(Settings!$C$4)&amp;".mit."&amp;$A999&amp;IF($C999="","","."&amp;$C999&amp;"."&amp;$B999)&amp;IF(INDEX(Variables!$D$5:$D$205,MATCH($A999,Variables!$A$5:$A$205,0))="","","."&amp;INDEX(Variables!$D$5:$D$205,MATCH($A999,Variables!$A$5:$A$205,0)))&amp;"."&amp;AF$5</f>
        <v/>
      </c>
      <c r="AG999" s="46">
        <f>AG981*Settings!$C$13*(INDEX(AG$318:AG$329,$D999)+INDEX(AG$305:AG$316,$D999))</f>
        <v/>
      </c>
      <c r="AH999" s="47">
        <f>AH981*Settings!$C$13*(INDEX(AH$318:AH$329,$D999)+INDEX(AH$305:AH$316,$D999))</f>
        <v/>
      </c>
      <c r="AI999" s="47">
        <f>AI981*Settings!$C$13*(INDEX(AI$318:AI$329,$D999)+INDEX(AI$305:AI$316,$D999))</f>
        <v/>
      </c>
      <c r="AJ999" s="47">
        <f>AJ981*Settings!$C$13*(INDEX(AJ$318:AJ$329,$D999)+INDEX(AJ$305:AJ$316,$D999))</f>
        <v/>
      </c>
      <c r="AK999" s="47">
        <f>AK981*Settings!$C$13*(INDEX(AK$318:AK$329,$D999)+INDEX(AK$305:AK$316,$D999))</f>
        <v/>
      </c>
      <c r="AL999" s="47">
        <f>AL981*Settings!$C$13*(INDEX(AL$318:AL$329,$D999)+INDEX(AL$305:AL$316,$D999))</f>
        <v/>
      </c>
      <c r="AM999" s="47">
        <f>AM981*Settings!$C$13*(INDEX(AM$318:AM$329,$D999)+INDEX(AM$305:AM$316,$D999))</f>
        <v/>
      </c>
      <c r="AN999" s="47">
        <f>AN981*Settings!$C$13*(INDEX(AN$318:AN$329,$D999)+INDEX(AN$305:AN$316,$D999))</f>
        <v/>
      </c>
      <c r="AO999" s="47">
        <f>AO981*Settings!$C$13*(INDEX(AO$318:AO$329,$D999)+INDEX(AO$305:AO$316,$D999))</f>
        <v/>
      </c>
      <c r="AP999" s="47">
        <f>AP981*Settings!$C$13*(INDEX(AP$318:AP$329,$D999)+INDEX(AP$305:AP$316,$D999))</f>
        <v/>
      </c>
      <c r="AQ999" s="47">
        <f>AQ981*Settings!$C$13*(INDEX(AQ$318:AQ$329,$D999)+INDEX(AQ$305:AQ$316,$D999))</f>
        <v/>
      </c>
      <c r="AR999" s="47">
        <f>AR981*Settings!$C$13*(INDEX(AR$318:AR$329,$D999)+INDEX(AR$305:AR$316,$D999))</f>
        <v/>
      </c>
      <c r="AS999" s="47">
        <f>AS981*Settings!$C$13*(INDEX(AS$318:AS$329,$D999)+INDEX(AS$305:AS$316,$D999))</f>
        <v/>
      </c>
      <c r="AT999" s="47">
        <f>AT981*Settings!$C$13*(INDEX(AT$318:AT$329,$D999)+INDEX(AT$305:AT$316,$D999))</f>
        <v/>
      </c>
      <c r="AU999" s="47">
        <f>AU981*Settings!$C$13*(INDEX(AU$318:AU$329,$D999)+INDEX(AU$305:AU$316,$D999))</f>
        <v/>
      </c>
      <c r="AV999" s="47">
        <f>AV981*Settings!$C$13*(INDEX(AV$318:AV$329,$D999)+INDEX(AV$305:AV$316,$D999))</f>
        <v/>
      </c>
      <c r="AW999" s="47">
        <f>AW981*Settings!$C$13*(INDEX(AW$318:AW$329,$D999)+INDEX(AW$305:AW$316,$D999))</f>
        <v/>
      </c>
      <c r="AX999" s="47">
        <f>AX981*Settings!$C$13*(INDEX(AX$318:AX$329,$D999)+INDEX(AX$305:AX$316,$D999))</f>
        <v/>
      </c>
      <c r="AY999" s="58">
        <f>REVENUE(AY981,Settings!$C$13,INDEX(AY$318:AY$329,$D999)+INDEX(AY$305:AY$316,$D999))</f>
        <v/>
      </c>
    </row>
    <row r="1000" hidden="1" outlineLevel="2">
      <c r="A1000" s="14" t="inlineStr">
        <is>
          <t>rtx</t>
        </is>
      </c>
      <c r="B1000" s="14" t="inlineStr">
        <is>
          <t>bio</t>
        </is>
      </c>
      <c r="C1000" s="14" t="inlineStr">
        <is>
          <t>res</t>
        </is>
      </c>
      <c r="D1000" s="37">
        <f>INDEX(Inputs!$R$5:$R$132,MATCH($B1000&amp;"|"&amp;$C1000,Inputs!$A$5:$A$132,0))</f>
        <v/>
      </c>
      <c r="E1000" s="36" t="n"/>
      <c r="F1000" s="36" t="n"/>
      <c r="G1000" s="36" t="n"/>
      <c r="H1000" s="14">
        <f>INDEX(Variables!$B$5:$B$205,MATCH($A1000,Variables!$A$5:$A$205,0))&amp;IF($C1000="",""," | "&amp;INDEX(Mapping!$B$5:$B$26,MATCH($C1000,Mapping!$A$5:$A$26,0))&amp;" | "&amp;INDEX(Mapping!$B$30:$B$46,MATCH($B1000,Mapping!$A$30:$A$46,0)))</f>
        <v/>
      </c>
      <c r="I1000" s="14">
        <f>INDEX(Variables!$C$5:$C$205,MATCH($A1000,Variables!$A$5:$A$205,0))</f>
        <v/>
      </c>
      <c r="J1000" s="14">
        <f>INDEX(Variables!$E$5:$E$205,MATCH($A1000,Variables!$A$5:$A$205,0))</f>
        <v/>
      </c>
      <c r="K1000" s="11">
        <f>LOWER(Settings!$C$4)&amp;".mit."&amp;$A1000&amp;IF($C1000="","","."&amp;$C1000&amp;"."&amp;$B1000)&amp;IF(INDEX(Variables!$D$5:$D$205,MATCH($A1000,Variables!$A$5:$A$205,0))="","","."&amp;INDEX(Variables!$D$5:$D$205,MATCH($A1000,Variables!$A$5:$A$205,0)))&amp;"."&amp;K$5</f>
        <v/>
      </c>
      <c r="L1000" s="46">
        <f>L982*Settings!$C$13*(INDEX(L$318:L$329,$D1000)+INDEX(L$305:L$316,$D1000))</f>
        <v/>
      </c>
      <c r="M1000" s="47">
        <f>M982*Settings!$C$13*(INDEX(M$318:M$329,$D1000)+INDEX(M$305:M$316,$D1000))</f>
        <v/>
      </c>
      <c r="N1000" s="47">
        <f>N982*Settings!$C$13*(INDEX(N$318:N$329,$D1000)+INDEX(N$305:N$316,$D1000))</f>
        <v/>
      </c>
      <c r="O1000" s="47">
        <f>O982*Settings!$C$13*(INDEX(O$318:O$329,$D1000)+INDEX(O$305:O$316,$D1000))</f>
        <v/>
      </c>
      <c r="P1000" s="47">
        <f>P982*Settings!$C$13*(INDEX(P$318:P$329,$D1000)+INDEX(P$305:P$316,$D1000))</f>
        <v/>
      </c>
      <c r="Q1000" s="47">
        <f>Q982*Settings!$C$13*(INDEX(Q$318:Q$329,$D1000)+INDEX(Q$305:Q$316,$D1000))</f>
        <v/>
      </c>
      <c r="R1000" s="47">
        <f>R982*Settings!$C$13*(INDEX(R$318:R$329,$D1000)+INDEX(R$305:R$316,$D1000))</f>
        <v/>
      </c>
      <c r="S1000" s="47">
        <f>S982*Settings!$C$13*(INDEX(S$318:S$329,$D1000)+INDEX(S$305:S$316,$D1000))</f>
        <v/>
      </c>
      <c r="T1000" s="47">
        <f>T982*Settings!$C$13*(INDEX(T$318:T$329,$D1000)+INDEX(T$305:T$316,$D1000))</f>
        <v/>
      </c>
      <c r="U1000" s="47">
        <f>U982*Settings!$C$13*(INDEX(U$318:U$329,$D1000)+INDEX(U$305:U$316,$D1000))</f>
        <v/>
      </c>
      <c r="V1000" s="47">
        <f>V982*Settings!$C$13*(INDEX(V$318:V$329,$D1000)+INDEX(V$305:V$316,$D1000))</f>
        <v/>
      </c>
      <c r="W1000" s="47">
        <f>W982*Settings!$C$13*(INDEX(W$318:W$329,$D1000)+INDEX(W$305:W$316,$D1000))</f>
        <v/>
      </c>
      <c r="X1000" s="47">
        <f>X982*Settings!$C$13*(INDEX(X$318:X$329,$D1000)+INDEX(X$305:X$316,$D1000))</f>
        <v/>
      </c>
      <c r="Y1000" s="47">
        <f>Y982*Settings!$C$13*(INDEX(Y$318:Y$329,$D1000)+INDEX(Y$305:Y$316,$D1000))</f>
        <v/>
      </c>
      <c r="Z1000" s="47">
        <f>Z982*Settings!$C$13*(INDEX(Z$318:Z$329,$D1000)+INDEX(Z$305:Z$316,$D1000))</f>
        <v/>
      </c>
      <c r="AA1000" s="47">
        <f>AA982*Settings!$C$13*(INDEX(AA$318:AA$329,$D1000)+INDEX(AA$305:AA$316,$D1000))</f>
        <v/>
      </c>
      <c r="AB1000" s="47">
        <f>AB982*Settings!$C$13*(INDEX(AB$318:AB$329,$D1000)+INDEX(AB$305:AB$316,$D1000))</f>
        <v/>
      </c>
      <c r="AC1000" s="47">
        <f>AC982*Settings!$C$13*(INDEX(AC$318:AC$329,$D1000)+INDEX(AC$305:AC$316,$D1000))</f>
        <v/>
      </c>
      <c r="AD1000" s="58">
        <f>REVENUE(AD982,Settings!$C$13,INDEX(AD$318:AD$329,$D1000)+INDEX(AD$305:AD$316,$D1000))</f>
        <v/>
      </c>
      <c r="AF1000" s="11">
        <f>LOWER(Settings!$C$4)&amp;".mit."&amp;$A1000&amp;IF($C1000="","","."&amp;$C1000&amp;"."&amp;$B1000)&amp;IF(INDEX(Variables!$D$5:$D$205,MATCH($A1000,Variables!$A$5:$A$205,0))="","","."&amp;INDEX(Variables!$D$5:$D$205,MATCH($A1000,Variables!$A$5:$A$205,0)))&amp;"."&amp;AF$5</f>
        <v/>
      </c>
      <c r="AG1000" s="46">
        <f>AG982*Settings!$C$13*(INDEX(AG$318:AG$329,$D1000)+INDEX(AG$305:AG$316,$D1000))</f>
        <v/>
      </c>
      <c r="AH1000" s="47">
        <f>AH982*Settings!$C$13*(INDEX(AH$318:AH$329,$D1000)+INDEX(AH$305:AH$316,$D1000))</f>
        <v/>
      </c>
      <c r="AI1000" s="47">
        <f>AI982*Settings!$C$13*(INDEX(AI$318:AI$329,$D1000)+INDEX(AI$305:AI$316,$D1000))</f>
        <v/>
      </c>
      <c r="AJ1000" s="47">
        <f>AJ982*Settings!$C$13*(INDEX(AJ$318:AJ$329,$D1000)+INDEX(AJ$305:AJ$316,$D1000))</f>
        <v/>
      </c>
      <c r="AK1000" s="47">
        <f>AK982*Settings!$C$13*(INDEX(AK$318:AK$329,$D1000)+INDEX(AK$305:AK$316,$D1000))</f>
        <v/>
      </c>
      <c r="AL1000" s="47">
        <f>AL982*Settings!$C$13*(INDEX(AL$318:AL$329,$D1000)+INDEX(AL$305:AL$316,$D1000))</f>
        <v/>
      </c>
      <c r="AM1000" s="47">
        <f>AM982*Settings!$C$13*(INDEX(AM$318:AM$329,$D1000)+INDEX(AM$305:AM$316,$D1000))</f>
        <v/>
      </c>
      <c r="AN1000" s="47">
        <f>AN982*Settings!$C$13*(INDEX(AN$318:AN$329,$D1000)+INDEX(AN$305:AN$316,$D1000))</f>
        <v/>
      </c>
      <c r="AO1000" s="47">
        <f>AO982*Settings!$C$13*(INDEX(AO$318:AO$329,$D1000)+INDEX(AO$305:AO$316,$D1000))</f>
        <v/>
      </c>
      <c r="AP1000" s="47">
        <f>AP982*Settings!$C$13*(INDEX(AP$318:AP$329,$D1000)+INDEX(AP$305:AP$316,$D1000))</f>
        <v/>
      </c>
      <c r="AQ1000" s="47">
        <f>AQ982*Settings!$C$13*(INDEX(AQ$318:AQ$329,$D1000)+INDEX(AQ$305:AQ$316,$D1000))</f>
        <v/>
      </c>
      <c r="AR1000" s="47">
        <f>AR982*Settings!$C$13*(INDEX(AR$318:AR$329,$D1000)+INDEX(AR$305:AR$316,$D1000))</f>
        <v/>
      </c>
      <c r="AS1000" s="47">
        <f>AS982*Settings!$C$13*(INDEX(AS$318:AS$329,$D1000)+INDEX(AS$305:AS$316,$D1000))</f>
        <v/>
      </c>
      <c r="AT1000" s="47">
        <f>AT982*Settings!$C$13*(INDEX(AT$318:AT$329,$D1000)+INDEX(AT$305:AT$316,$D1000))</f>
        <v/>
      </c>
      <c r="AU1000" s="47">
        <f>AU982*Settings!$C$13*(INDEX(AU$318:AU$329,$D1000)+INDEX(AU$305:AU$316,$D1000))</f>
        <v/>
      </c>
      <c r="AV1000" s="47">
        <f>AV982*Settings!$C$13*(INDEX(AV$318:AV$329,$D1000)+INDEX(AV$305:AV$316,$D1000))</f>
        <v/>
      </c>
      <c r="AW1000" s="47">
        <f>AW982*Settings!$C$13*(INDEX(AW$318:AW$329,$D1000)+INDEX(AW$305:AW$316,$D1000))</f>
        <v/>
      </c>
      <c r="AX1000" s="47">
        <f>AX982*Settings!$C$13*(INDEX(AX$318:AX$329,$D1000)+INDEX(AX$305:AX$316,$D1000))</f>
        <v/>
      </c>
      <c r="AY1000" s="58">
        <f>REVENUE(AY982,Settings!$C$13,INDEX(AY$318:AY$329,$D1000)+INDEX(AY$305:AY$316,$D1000))</f>
        <v/>
      </c>
    </row>
    <row r="1001" hidden="1" outlineLevel="2"/>
    <row r="1002" hidden="1" outlineLevel="2">
      <c r="A1002" s="14" t="inlineStr">
        <is>
          <t>rsub</t>
        </is>
      </c>
      <c r="B1002" s="14" t="inlineStr">
        <is>
          <t>coa</t>
        </is>
      </c>
      <c r="C1002" s="14" t="inlineStr">
        <is>
          <t>res</t>
        </is>
      </c>
      <c r="D1002" s="37">
        <f>INDEX(Inputs!$R$5:$R$132,MATCH($B1002&amp;"|"&amp;$C1002,Inputs!$A$5:$A$132,0))</f>
        <v/>
      </c>
      <c r="E1002" s="36" t="n"/>
      <c r="F1002" s="36" t="n"/>
      <c r="G1002" s="36" t="n"/>
      <c r="H1002" s="14">
        <f>INDEX(Variables!$B$5:$B$205,MATCH($A1002,Variables!$A$5:$A$205,0))&amp;IF($C1002="",""," | "&amp;INDEX(Mapping!$B$5:$B$26,MATCH($C1002,Mapping!$A$5:$A$26,0))&amp;" | "&amp;INDEX(Mapping!$B$30:$B$46,MATCH($B1002,Mapping!$A$30:$A$46,0)))</f>
        <v/>
      </c>
      <c r="I1002" s="14">
        <f>INDEX(Variables!$C$5:$C$205,MATCH($A1002,Variables!$A$5:$A$205,0))</f>
        <v/>
      </c>
      <c r="J1002" s="14">
        <f>INDEX(Variables!$E$5:$E$205,MATCH($A1002,Variables!$A$5:$A$205,0))</f>
        <v/>
      </c>
      <c r="K1002" s="11">
        <f>LOWER(Settings!$C$4)&amp;".mit."&amp;$A1002&amp;IF($C1002="","","."&amp;$C1002&amp;"."&amp;$B1002)&amp;IF(INDEX(Variables!$D$5:$D$205,MATCH($A1002,Variables!$A$5:$A$205,0))="","","."&amp;INDEX(Variables!$D$5:$D$205,MATCH($A1002,Variables!$A$5:$A$205,0)))&amp;"."&amp;K$5</f>
        <v/>
      </c>
      <c r="L1002" s="46">
        <f>L975*Settings!$C$13*(INDEX(L$331:L$342,$D1002))</f>
        <v/>
      </c>
      <c r="M1002" s="47">
        <f>M975*Settings!$C$13*(INDEX(M$331:M$342,$D1002))</f>
        <v/>
      </c>
      <c r="N1002" s="47">
        <f>N975*Settings!$C$13*(INDEX(N$331:N$342,$D1002))</f>
        <v/>
      </c>
      <c r="O1002" s="47">
        <f>O975*Settings!$C$13*(INDEX(O$331:O$342,$D1002))</f>
        <v/>
      </c>
      <c r="P1002" s="47">
        <f>P975*Settings!$C$13*(INDEX(P$331:P$342,$D1002))</f>
        <v/>
      </c>
      <c r="Q1002" s="47">
        <f>Q975*Settings!$C$13*(INDEX(Q$331:Q$342,$D1002))</f>
        <v/>
      </c>
      <c r="R1002" s="47">
        <f>R975*Settings!$C$13*(INDEX(R$331:R$342,$D1002))</f>
        <v/>
      </c>
      <c r="S1002" s="47">
        <f>S975*Settings!$C$13*(INDEX(S$331:S$342,$D1002))</f>
        <v/>
      </c>
      <c r="T1002" s="47">
        <f>T975*Settings!$C$13*(INDEX(T$331:T$342,$D1002))</f>
        <v/>
      </c>
      <c r="U1002" s="47">
        <f>U975*Settings!$C$13*(INDEX(U$331:U$342,$D1002))</f>
        <v/>
      </c>
      <c r="V1002" s="47">
        <f>V975*Settings!$C$13*(INDEX(V$331:V$342,$D1002))</f>
        <v/>
      </c>
      <c r="W1002" s="47">
        <f>W975*Settings!$C$13*(INDEX(W$331:W$342,$D1002))</f>
        <v/>
      </c>
      <c r="X1002" s="47">
        <f>X975*Settings!$C$13*(INDEX(X$331:X$342,$D1002))</f>
        <v/>
      </c>
      <c r="Y1002" s="47">
        <f>Y975*Settings!$C$13*(INDEX(Y$331:Y$342,$D1002))</f>
        <v/>
      </c>
      <c r="Z1002" s="47">
        <f>Z975*Settings!$C$13*(INDEX(Z$331:Z$342,$D1002))</f>
        <v/>
      </c>
      <c r="AA1002" s="47">
        <f>AA975*Settings!$C$13*(INDEX(AA$331:AA$342,$D1002))</f>
        <v/>
      </c>
      <c r="AB1002" s="47">
        <f>AB975*Settings!$C$13*(INDEX(AB$331:AB$342,$D1002))</f>
        <v/>
      </c>
      <c r="AC1002" s="47">
        <f>AC975*Settings!$C$13*(INDEX(AC$331:AC$342,$D1002))</f>
        <v/>
      </c>
      <c r="AD1002" s="58">
        <f>REVENUE(AD975,Settings!$C$13,INDEX(AD$331:AD$342,$D1002))</f>
        <v/>
      </c>
      <c r="AF1002" s="11">
        <f>LOWER(Settings!$C$4)&amp;".mit."&amp;$A1002&amp;IF($C1002="","","."&amp;$C1002&amp;"."&amp;$B1002)&amp;IF(INDEX(Variables!$D$5:$D$205,MATCH($A1002,Variables!$A$5:$A$205,0))="","","."&amp;INDEX(Variables!$D$5:$D$205,MATCH($A1002,Variables!$A$5:$A$205,0)))&amp;"."&amp;AF$5</f>
        <v/>
      </c>
      <c r="AG1002" s="46">
        <f>AG975*Settings!$C$13*(INDEX(AG$331:AG$342,$D1002))</f>
        <v/>
      </c>
      <c r="AH1002" s="47">
        <f>AH975*Settings!$C$13*(INDEX(AH$331:AH$342,$D1002))</f>
        <v/>
      </c>
      <c r="AI1002" s="47">
        <f>AI975*Settings!$C$13*(INDEX(AI$331:AI$342,$D1002))</f>
        <v/>
      </c>
      <c r="AJ1002" s="47">
        <f>AJ975*Settings!$C$13*(INDEX(AJ$331:AJ$342,$D1002))</f>
        <v/>
      </c>
      <c r="AK1002" s="47">
        <f>AK975*Settings!$C$13*(INDEX(AK$331:AK$342,$D1002))</f>
        <v/>
      </c>
      <c r="AL1002" s="47">
        <f>AL975*Settings!$C$13*(INDEX(AL$331:AL$342,$D1002))</f>
        <v/>
      </c>
      <c r="AM1002" s="47">
        <f>AM975*Settings!$C$13*(INDEX(AM$331:AM$342,$D1002))</f>
        <v/>
      </c>
      <c r="AN1002" s="47">
        <f>AN975*Settings!$C$13*(INDEX(AN$331:AN$342,$D1002))</f>
        <v/>
      </c>
      <c r="AO1002" s="47">
        <f>AO975*Settings!$C$13*(INDEX(AO$331:AO$342,$D1002))</f>
        <v/>
      </c>
      <c r="AP1002" s="47">
        <f>AP975*Settings!$C$13*(INDEX(AP$331:AP$342,$D1002))</f>
        <v/>
      </c>
      <c r="AQ1002" s="47">
        <f>AQ975*Settings!$C$13*(INDEX(AQ$331:AQ$342,$D1002))</f>
        <v/>
      </c>
      <c r="AR1002" s="47">
        <f>AR975*Settings!$C$13*(INDEX(AR$331:AR$342,$D1002))</f>
        <v/>
      </c>
      <c r="AS1002" s="47">
        <f>AS975*Settings!$C$13*(INDEX(AS$331:AS$342,$D1002))</f>
        <v/>
      </c>
      <c r="AT1002" s="47">
        <f>AT975*Settings!$C$13*(INDEX(AT$331:AT$342,$D1002))</f>
        <v/>
      </c>
      <c r="AU1002" s="47">
        <f>AU975*Settings!$C$13*(INDEX(AU$331:AU$342,$D1002))</f>
        <v/>
      </c>
      <c r="AV1002" s="47">
        <f>AV975*Settings!$C$13*(INDEX(AV$331:AV$342,$D1002))</f>
        <v/>
      </c>
      <c r="AW1002" s="47">
        <f>AW975*Settings!$C$13*(INDEX(AW$331:AW$342,$D1002))</f>
        <v/>
      </c>
      <c r="AX1002" s="47">
        <f>AX975*Settings!$C$13*(INDEX(AX$331:AX$342,$D1002))</f>
        <v/>
      </c>
      <c r="AY1002" s="58">
        <f>REVENUE(AY975,Settings!$C$13,INDEX(AY$331:AY$342,$D1002))</f>
        <v/>
      </c>
    </row>
    <row r="1003" hidden="1" outlineLevel="2">
      <c r="A1003" s="14" t="inlineStr">
        <is>
          <t>rsub</t>
        </is>
      </c>
      <c r="B1003" s="14" t="inlineStr">
        <is>
          <t>nga</t>
        </is>
      </c>
      <c r="C1003" s="14" t="inlineStr">
        <is>
          <t>res</t>
        </is>
      </c>
      <c r="D1003" s="37">
        <f>INDEX(Inputs!$R$5:$R$132,MATCH($B1003&amp;"|"&amp;$C1003,Inputs!$A$5:$A$132,0))</f>
        <v/>
      </c>
      <c r="E1003" s="36" t="n"/>
      <c r="F1003" s="36" t="n"/>
      <c r="G1003" s="36" t="n"/>
      <c r="H1003" s="14">
        <f>INDEX(Variables!$B$5:$B$205,MATCH($A1003,Variables!$A$5:$A$205,0))&amp;IF($C1003="",""," | "&amp;INDEX(Mapping!$B$5:$B$26,MATCH($C1003,Mapping!$A$5:$A$26,0))&amp;" | "&amp;INDEX(Mapping!$B$30:$B$46,MATCH($B1003,Mapping!$A$30:$A$46,0)))</f>
        <v/>
      </c>
      <c r="I1003" s="14">
        <f>INDEX(Variables!$C$5:$C$205,MATCH($A1003,Variables!$A$5:$A$205,0))</f>
        <v/>
      </c>
      <c r="J1003" s="14">
        <f>INDEX(Variables!$E$5:$E$205,MATCH($A1003,Variables!$A$5:$A$205,0))</f>
        <v/>
      </c>
      <c r="K1003" s="11">
        <f>LOWER(Settings!$C$4)&amp;".mit."&amp;$A1003&amp;IF($C1003="","","."&amp;$C1003&amp;"."&amp;$B1003)&amp;IF(INDEX(Variables!$D$5:$D$205,MATCH($A1003,Variables!$A$5:$A$205,0))="","","."&amp;INDEX(Variables!$D$5:$D$205,MATCH($A1003,Variables!$A$5:$A$205,0)))&amp;"."&amp;K$5</f>
        <v/>
      </c>
      <c r="L1003" s="46">
        <f>L976*Settings!$C$13*(INDEX(L$331:L$342,$D1003))</f>
        <v/>
      </c>
      <c r="M1003" s="47">
        <f>M976*Settings!$C$13*(INDEX(M$331:M$342,$D1003))</f>
        <v/>
      </c>
      <c r="N1003" s="47">
        <f>N976*Settings!$C$13*(INDEX(N$331:N$342,$D1003))</f>
        <v/>
      </c>
      <c r="O1003" s="47">
        <f>O976*Settings!$C$13*(INDEX(O$331:O$342,$D1003))</f>
        <v/>
      </c>
      <c r="P1003" s="47">
        <f>P976*Settings!$C$13*(INDEX(P$331:P$342,$D1003))</f>
        <v/>
      </c>
      <c r="Q1003" s="47">
        <f>Q976*Settings!$C$13*(INDEX(Q$331:Q$342,$D1003))</f>
        <v/>
      </c>
      <c r="R1003" s="47">
        <f>R976*Settings!$C$13*(INDEX(R$331:R$342,$D1003))</f>
        <v/>
      </c>
      <c r="S1003" s="47">
        <f>S976*Settings!$C$13*(INDEX(S$331:S$342,$D1003))</f>
        <v/>
      </c>
      <c r="T1003" s="47">
        <f>T976*Settings!$C$13*(INDEX(T$331:T$342,$D1003))</f>
        <v/>
      </c>
      <c r="U1003" s="47">
        <f>U976*Settings!$C$13*(INDEX(U$331:U$342,$D1003))</f>
        <v/>
      </c>
      <c r="V1003" s="47">
        <f>V976*Settings!$C$13*(INDEX(V$331:V$342,$D1003))</f>
        <v/>
      </c>
      <c r="W1003" s="47">
        <f>W976*Settings!$C$13*(INDEX(W$331:W$342,$D1003))</f>
        <v/>
      </c>
      <c r="X1003" s="47">
        <f>X976*Settings!$C$13*(INDEX(X$331:X$342,$D1003))</f>
        <v/>
      </c>
      <c r="Y1003" s="47">
        <f>Y976*Settings!$C$13*(INDEX(Y$331:Y$342,$D1003))</f>
        <v/>
      </c>
      <c r="Z1003" s="47">
        <f>Z976*Settings!$C$13*(INDEX(Z$331:Z$342,$D1003))</f>
        <v/>
      </c>
      <c r="AA1003" s="47">
        <f>AA976*Settings!$C$13*(INDEX(AA$331:AA$342,$D1003))</f>
        <v/>
      </c>
      <c r="AB1003" s="47">
        <f>AB976*Settings!$C$13*(INDEX(AB$331:AB$342,$D1003))</f>
        <v/>
      </c>
      <c r="AC1003" s="47">
        <f>AC976*Settings!$C$13*(INDEX(AC$331:AC$342,$D1003))</f>
        <v/>
      </c>
      <c r="AD1003" s="58">
        <f>REVENUE(AD976,Settings!$C$13,INDEX(AD$331:AD$342,$D1003))</f>
        <v/>
      </c>
      <c r="AF1003" s="11">
        <f>LOWER(Settings!$C$4)&amp;".mit."&amp;$A1003&amp;IF($C1003="","","."&amp;$C1003&amp;"."&amp;$B1003)&amp;IF(INDEX(Variables!$D$5:$D$205,MATCH($A1003,Variables!$A$5:$A$205,0))="","","."&amp;INDEX(Variables!$D$5:$D$205,MATCH($A1003,Variables!$A$5:$A$205,0)))&amp;"."&amp;AF$5</f>
        <v/>
      </c>
      <c r="AG1003" s="46">
        <f>AG976*Settings!$C$13*(INDEX(AG$331:AG$342,$D1003))</f>
        <v/>
      </c>
      <c r="AH1003" s="47">
        <f>AH976*Settings!$C$13*(INDEX(AH$331:AH$342,$D1003))</f>
        <v/>
      </c>
      <c r="AI1003" s="47">
        <f>AI976*Settings!$C$13*(INDEX(AI$331:AI$342,$D1003))</f>
        <v/>
      </c>
      <c r="AJ1003" s="47">
        <f>AJ976*Settings!$C$13*(INDEX(AJ$331:AJ$342,$D1003))</f>
        <v/>
      </c>
      <c r="AK1003" s="47">
        <f>AK976*Settings!$C$13*(INDEX(AK$331:AK$342,$D1003))</f>
        <v/>
      </c>
      <c r="AL1003" s="47">
        <f>AL976*Settings!$C$13*(INDEX(AL$331:AL$342,$D1003))</f>
        <v/>
      </c>
      <c r="AM1003" s="47">
        <f>AM976*Settings!$C$13*(INDEX(AM$331:AM$342,$D1003))</f>
        <v/>
      </c>
      <c r="AN1003" s="47">
        <f>AN976*Settings!$C$13*(INDEX(AN$331:AN$342,$D1003))</f>
        <v/>
      </c>
      <c r="AO1003" s="47">
        <f>AO976*Settings!$C$13*(INDEX(AO$331:AO$342,$D1003))</f>
        <v/>
      </c>
      <c r="AP1003" s="47">
        <f>AP976*Settings!$C$13*(INDEX(AP$331:AP$342,$D1003))</f>
        <v/>
      </c>
      <c r="AQ1003" s="47">
        <f>AQ976*Settings!$C$13*(INDEX(AQ$331:AQ$342,$D1003))</f>
        <v/>
      </c>
      <c r="AR1003" s="47">
        <f>AR976*Settings!$C$13*(INDEX(AR$331:AR$342,$D1003))</f>
        <v/>
      </c>
      <c r="AS1003" s="47">
        <f>AS976*Settings!$C$13*(INDEX(AS$331:AS$342,$D1003))</f>
        <v/>
      </c>
      <c r="AT1003" s="47">
        <f>AT976*Settings!$C$13*(INDEX(AT$331:AT$342,$D1003))</f>
        <v/>
      </c>
      <c r="AU1003" s="47">
        <f>AU976*Settings!$C$13*(INDEX(AU$331:AU$342,$D1003))</f>
        <v/>
      </c>
      <c r="AV1003" s="47">
        <f>AV976*Settings!$C$13*(INDEX(AV$331:AV$342,$D1003))</f>
        <v/>
      </c>
      <c r="AW1003" s="47">
        <f>AW976*Settings!$C$13*(INDEX(AW$331:AW$342,$D1003))</f>
        <v/>
      </c>
      <c r="AX1003" s="47">
        <f>AX976*Settings!$C$13*(INDEX(AX$331:AX$342,$D1003))</f>
        <v/>
      </c>
      <c r="AY1003" s="58">
        <f>REVENUE(AY976,Settings!$C$13,INDEX(AY$331:AY$342,$D1003))</f>
        <v/>
      </c>
    </row>
    <row r="1004" hidden="1" outlineLevel="2">
      <c r="A1004" s="14" t="inlineStr">
        <is>
          <t>rsub</t>
        </is>
      </c>
      <c r="B1004" s="14" t="inlineStr">
        <is>
          <t>gso</t>
        </is>
      </c>
      <c r="C1004" s="14" t="inlineStr">
        <is>
          <t>res</t>
        </is>
      </c>
      <c r="D1004" s="37">
        <f>INDEX(Inputs!$R$5:$R$132,MATCH($B1004&amp;"|"&amp;$C1004,Inputs!$A$5:$A$132,0))</f>
        <v/>
      </c>
      <c r="E1004" s="36" t="n"/>
      <c r="F1004" s="36" t="n"/>
      <c r="G1004" s="36" t="n"/>
      <c r="H1004" s="14">
        <f>INDEX(Variables!$B$5:$B$205,MATCH($A1004,Variables!$A$5:$A$205,0))&amp;IF($C1004="",""," | "&amp;INDEX(Mapping!$B$5:$B$26,MATCH($C1004,Mapping!$A$5:$A$26,0))&amp;" | "&amp;INDEX(Mapping!$B$30:$B$46,MATCH($B1004,Mapping!$A$30:$A$46,0)))</f>
        <v/>
      </c>
      <c r="I1004" s="14">
        <f>INDEX(Variables!$C$5:$C$205,MATCH($A1004,Variables!$A$5:$A$205,0))</f>
        <v/>
      </c>
      <c r="J1004" s="14">
        <f>INDEX(Variables!$E$5:$E$205,MATCH($A1004,Variables!$A$5:$A$205,0))</f>
        <v/>
      </c>
      <c r="K1004" s="11">
        <f>LOWER(Settings!$C$4)&amp;".mit."&amp;$A1004&amp;IF($C1004="","","."&amp;$C1004&amp;"."&amp;$B1004)&amp;IF(INDEX(Variables!$D$5:$D$205,MATCH($A1004,Variables!$A$5:$A$205,0))="","","."&amp;INDEX(Variables!$D$5:$D$205,MATCH($A1004,Variables!$A$5:$A$205,0)))&amp;"."&amp;K$5</f>
        <v/>
      </c>
      <c r="L1004" s="46">
        <f>L977*Settings!$C$13*(INDEX(L$331:L$342,$D1004))</f>
        <v/>
      </c>
      <c r="M1004" s="47">
        <f>M977*Settings!$C$13*(INDEX(M$331:M$342,$D1004))</f>
        <v/>
      </c>
      <c r="N1004" s="47">
        <f>N977*Settings!$C$13*(INDEX(N$331:N$342,$D1004))</f>
        <v/>
      </c>
      <c r="O1004" s="47">
        <f>O977*Settings!$C$13*(INDEX(O$331:O$342,$D1004))</f>
        <v/>
      </c>
      <c r="P1004" s="47">
        <f>P977*Settings!$C$13*(INDEX(P$331:P$342,$D1004))</f>
        <v/>
      </c>
      <c r="Q1004" s="47">
        <f>Q977*Settings!$C$13*(INDEX(Q$331:Q$342,$D1004))</f>
        <v/>
      </c>
      <c r="R1004" s="47">
        <f>R977*Settings!$C$13*(INDEX(R$331:R$342,$D1004))</f>
        <v/>
      </c>
      <c r="S1004" s="47">
        <f>S977*Settings!$C$13*(INDEX(S$331:S$342,$D1004))</f>
        <v/>
      </c>
      <c r="T1004" s="47">
        <f>T977*Settings!$C$13*(INDEX(T$331:T$342,$D1004))</f>
        <v/>
      </c>
      <c r="U1004" s="47">
        <f>U977*Settings!$C$13*(INDEX(U$331:U$342,$D1004))</f>
        <v/>
      </c>
      <c r="V1004" s="47">
        <f>V977*Settings!$C$13*(INDEX(V$331:V$342,$D1004))</f>
        <v/>
      </c>
      <c r="W1004" s="47">
        <f>W977*Settings!$C$13*(INDEX(W$331:W$342,$D1004))</f>
        <v/>
      </c>
      <c r="X1004" s="47">
        <f>X977*Settings!$C$13*(INDEX(X$331:X$342,$D1004))</f>
        <v/>
      </c>
      <c r="Y1004" s="47">
        <f>Y977*Settings!$C$13*(INDEX(Y$331:Y$342,$D1004))</f>
        <v/>
      </c>
      <c r="Z1004" s="47">
        <f>Z977*Settings!$C$13*(INDEX(Z$331:Z$342,$D1004))</f>
        <v/>
      </c>
      <c r="AA1004" s="47">
        <f>AA977*Settings!$C$13*(INDEX(AA$331:AA$342,$D1004))</f>
        <v/>
      </c>
      <c r="AB1004" s="47">
        <f>AB977*Settings!$C$13*(INDEX(AB$331:AB$342,$D1004))</f>
        <v/>
      </c>
      <c r="AC1004" s="47">
        <f>AC977*Settings!$C$13*(INDEX(AC$331:AC$342,$D1004))</f>
        <v/>
      </c>
      <c r="AD1004" s="58">
        <f>REVENUE(AD977,Settings!$C$13,INDEX(AD$331:AD$342,$D1004))</f>
        <v/>
      </c>
      <c r="AF1004" s="11">
        <f>LOWER(Settings!$C$4)&amp;".mit."&amp;$A1004&amp;IF($C1004="","","."&amp;$C1004&amp;"."&amp;$B1004)&amp;IF(INDEX(Variables!$D$5:$D$205,MATCH($A1004,Variables!$A$5:$A$205,0))="","","."&amp;INDEX(Variables!$D$5:$D$205,MATCH($A1004,Variables!$A$5:$A$205,0)))&amp;"."&amp;AF$5</f>
        <v/>
      </c>
      <c r="AG1004" s="46">
        <f>AG977*Settings!$C$13*(INDEX(AG$331:AG$342,$D1004))</f>
        <v/>
      </c>
      <c r="AH1004" s="47">
        <f>AH977*Settings!$C$13*(INDEX(AH$331:AH$342,$D1004))</f>
        <v/>
      </c>
      <c r="AI1004" s="47">
        <f>AI977*Settings!$C$13*(INDEX(AI$331:AI$342,$D1004))</f>
        <v/>
      </c>
      <c r="AJ1004" s="47">
        <f>AJ977*Settings!$C$13*(INDEX(AJ$331:AJ$342,$D1004))</f>
        <v/>
      </c>
      <c r="AK1004" s="47">
        <f>AK977*Settings!$C$13*(INDEX(AK$331:AK$342,$D1004))</f>
        <v/>
      </c>
      <c r="AL1004" s="47">
        <f>AL977*Settings!$C$13*(INDEX(AL$331:AL$342,$D1004))</f>
        <v/>
      </c>
      <c r="AM1004" s="47">
        <f>AM977*Settings!$C$13*(INDEX(AM$331:AM$342,$D1004))</f>
        <v/>
      </c>
      <c r="AN1004" s="47">
        <f>AN977*Settings!$C$13*(INDEX(AN$331:AN$342,$D1004))</f>
        <v/>
      </c>
      <c r="AO1004" s="47">
        <f>AO977*Settings!$C$13*(INDEX(AO$331:AO$342,$D1004))</f>
        <v/>
      </c>
      <c r="AP1004" s="47">
        <f>AP977*Settings!$C$13*(INDEX(AP$331:AP$342,$D1004))</f>
        <v/>
      </c>
      <c r="AQ1004" s="47">
        <f>AQ977*Settings!$C$13*(INDEX(AQ$331:AQ$342,$D1004))</f>
        <v/>
      </c>
      <c r="AR1004" s="47">
        <f>AR977*Settings!$C$13*(INDEX(AR$331:AR$342,$D1004))</f>
        <v/>
      </c>
      <c r="AS1004" s="47">
        <f>AS977*Settings!$C$13*(INDEX(AS$331:AS$342,$D1004))</f>
        <v/>
      </c>
      <c r="AT1004" s="47">
        <f>AT977*Settings!$C$13*(INDEX(AT$331:AT$342,$D1004))</f>
        <v/>
      </c>
      <c r="AU1004" s="47">
        <f>AU977*Settings!$C$13*(INDEX(AU$331:AU$342,$D1004))</f>
        <v/>
      </c>
      <c r="AV1004" s="47">
        <f>AV977*Settings!$C$13*(INDEX(AV$331:AV$342,$D1004))</f>
        <v/>
      </c>
      <c r="AW1004" s="47">
        <f>AW977*Settings!$C$13*(INDEX(AW$331:AW$342,$D1004))</f>
        <v/>
      </c>
      <c r="AX1004" s="47">
        <f>AX977*Settings!$C$13*(INDEX(AX$331:AX$342,$D1004))</f>
        <v/>
      </c>
      <c r="AY1004" s="58">
        <f>REVENUE(AY977,Settings!$C$13,INDEX(AY$331:AY$342,$D1004))</f>
        <v/>
      </c>
    </row>
    <row r="1005" hidden="1" outlineLevel="2">
      <c r="A1005" s="14" t="inlineStr">
        <is>
          <t>rsub</t>
        </is>
      </c>
      <c r="B1005" s="14" t="inlineStr">
        <is>
          <t>die</t>
        </is>
      </c>
      <c r="C1005" s="14" t="inlineStr">
        <is>
          <t>res</t>
        </is>
      </c>
      <c r="D1005" s="37">
        <f>INDEX(Inputs!$R$5:$R$132,MATCH($B1005&amp;"|"&amp;$C1005,Inputs!$A$5:$A$132,0))</f>
        <v/>
      </c>
      <c r="E1005" s="36" t="n"/>
      <c r="F1005" s="36" t="n"/>
      <c r="G1005" s="36" t="n"/>
      <c r="H1005" s="14">
        <f>INDEX(Variables!$B$5:$B$205,MATCH($A1005,Variables!$A$5:$A$205,0))&amp;IF($C1005="",""," | "&amp;INDEX(Mapping!$B$5:$B$26,MATCH($C1005,Mapping!$A$5:$A$26,0))&amp;" | "&amp;INDEX(Mapping!$B$30:$B$46,MATCH($B1005,Mapping!$A$30:$A$46,0)))</f>
        <v/>
      </c>
      <c r="I1005" s="14">
        <f>INDEX(Variables!$C$5:$C$205,MATCH($A1005,Variables!$A$5:$A$205,0))</f>
        <v/>
      </c>
      <c r="J1005" s="14">
        <f>INDEX(Variables!$E$5:$E$205,MATCH($A1005,Variables!$A$5:$A$205,0))</f>
        <v/>
      </c>
      <c r="K1005" s="11">
        <f>LOWER(Settings!$C$4)&amp;".mit."&amp;$A1005&amp;IF($C1005="","","."&amp;$C1005&amp;"."&amp;$B1005)&amp;IF(INDEX(Variables!$D$5:$D$205,MATCH($A1005,Variables!$A$5:$A$205,0))="","","."&amp;INDEX(Variables!$D$5:$D$205,MATCH($A1005,Variables!$A$5:$A$205,0)))&amp;"."&amp;K$5</f>
        <v/>
      </c>
      <c r="L1005" s="46">
        <f>L978*Settings!$C$13*(INDEX(L$331:L$342,$D1005))</f>
        <v/>
      </c>
      <c r="M1005" s="47">
        <f>M978*Settings!$C$13*(INDEX(M$331:M$342,$D1005))</f>
        <v/>
      </c>
      <c r="N1005" s="47">
        <f>N978*Settings!$C$13*(INDEX(N$331:N$342,$D1005))</f>
        <v/>
      </c>
      <c r="O1005" s="47">
        <f>O978*Settings!$C$13*(INDEX(O$331:O$342,$D1005))</f>
        <v/>
      </c>
      <c r="P1005" s="47">
        <f>P978*Settings!$C$13*(INDEX(P$331:P$342,$D1005))</f>
        <v/>
      </c>
      <c r="Q1005" s="47">
        <f>Q978*Settings!$C$13*(INDEX(Q$331:Q$342,$D1005))</f>
        <v/>
      </c>
      <c r="R1005" s="47">
        <f>R978*Settings!$C$13*(INDEX(R$331:R$342,$D1005))</f>
        <v/>
      </c>
      <c r="S1005" s="47">
        <f>S978*Settings!$C$13*(INDEX(S$331:S$342,$D1005))</f>
        <v/>
      </c>
      <c r="T1005" s="47">
        <f>T978*Settings!$C$13*(INDEX(T$331:T$342,$D1005))</f>
        <v/>
      </c>
      <c r="U1005" s="47">
        <f>U978*Settings!$C$13*(INDEX(U$331:U$342,$D1005))</f>
        <v/>
      </c>
      <c r="V1005" s="47">
        <f>V978*Settings!$C$13*(INDEX(V$331:V$342,$D1005))</f>
        <v/>
      </c>
      <c r="W1005" s="47">
        <f>W978*Settings!$C$13*(INDEX(W$331:W$342,$D1005))</f>
        <v/>
      </c>
      <c r="X1005" s="47">
        <f>X978*Settings!$C$13*(INDEX(X$331:X$342,$D1005))</f>
        <v/>
      </c>
      <c r="Y1005" s="47">
        <f>Y978*Settings!$C$13*(INDEX(Y$331:Y$342,$D1005))</f>
        <v/>
      </c>
      <c r="Z1005" s="47">
        <f>Z978*Settings!$C$13*(INDEX(Z$331:Z$342,$D1005))</f>
        <v/>
      </c>
      <c r="AA1005" s="47">
        <f>AA978*Settings!$C$13*(INDEX(AA$331:AA$342,$D1005))</f>
        <v/>
      </c>
      <c r="AB1005" s="47">
        <f>AB978*Settings!$C$13*(INDEX(AB$331:AB$342,$D1005))</f>
        <v/>
      </c>
      <c r="AC1005" s="47">
        <f>AC978*Settings!$C$13*(INDEX(AC$331:AC$342,$D1005))</f>
        <v/>
      </c>
      <c r="AD1005" s="58">
        <f>REVENUE(AD978,Settings!$C$13,INDEX(AD$331:AD$342,$D1005))</f>
        <v/>
      </c>
      <c r="AF1005" s="11">
        <f>LOWER(Settings!$C$4)&amp;".mit."&amp;$A1005&amp;IF($C1005="","","."&amp;$C1005&amp;"."&amp;$B1005)&amp;IF(INDEX(Variables!$D$5:$D$205,MATCH($A1005,Variables!$A$5:$A$205,0))="","","."&amp;INDEX(Variables!$D$5:$D$205,MATCH($A1005,Variables!$A$5:$A$205,0)))&amp;"."&amp;AF$5</f>
        <v/>
      </c>
      <c r="AG1005" s="46">
        <f>AG978*Settings!$C$13*(INDEX(AG$331:AG$342,$D1005))</f>
        <v/>
      </c>
      <c r="AH1005" s="47">
        <f>AH978*Settings!$C$13*(INDEX(AH$331:AH$342,$D1005))</f>
        <v/>
      </c>
      <c r="AI1005" s="47">
        <f>AI978*Settings!$C$13*(INDEX(AI$331:AI$342,$D1005))</f>
        <v/>
      </c>
      <c r="AJ1005" s="47">
        <f>AJ978*Settings!$C$13*(INDEX(AJ$331:AJ$342,$D1005))</f>
        <v/>
      </c>
      <c r="AK1005" s="47">
        <f>AK978*Settings!$C$13*(INDEX(AK$331:AK$342,$D1005))</f>
        <v/>
      </c>
      <c r="AL1005" s="47">
        <f>AL978*Settings!$C$13*(INDEX(AL$331:AL$342,$D1005))</f>
        <v/>
      </c>
      <c r="AM1005" s="47">
        <f>AM978*Settings!$C$13*(INDEX(AM$331:AM$342,$D1005))</f>
        <v/>
      </c>
      <c r="AN1005" s="47">
        <f>AN978*Settings!$C$13*(INDEX(AN$331:AN$342,$D1005))</f>
        <v/>
      </c>
      <c r="AO1005" s="47">
        <f>AO978*Settings!$C$13*(INDEX(AO$331:AO$342,$D1005))</f>
        <v/>
      </c>
      <c r="AP1005" s="47">
        <f>AP978*Settings!$C$13*(INDEX(AP$331:AP$342,$D1005))</f>
        <v/>
      </c>
      <c r="AQ1005" s="47">
        <f>AQ978*Settings!$C$13*(INDEX(AQ$331:AQ$342,$D1005))</f>
        <v/>
      </c>
      <c r="AR1005" s="47">
        <f>AR978*Settings!$C$13*(INDEX(AR$331:AR$342,$D1005))</f>
        <v/>
      </c>
      <c r="AS1005" s="47">
        <f>AS978*Settings!$C$13*(INDEX(AS$331:AS$342,$D1005))</f>
        <v/>
      </c>
      <c r="AT1005" s="47">
        <f>AT978*Settings!$C$13*(INDEX(AT$331:AT$342,$D1005))</f>
        <v/>
      </c>
      <c r="AU1005" s="47">
        <f>AU978*Settings!$C$13*(INDEX(AU$331:AU$342,$D1005))</f>
        <v/>
      </c>
      <c r="AV1005" s="47">
        <f>AV978*Settings!$C$13*(INDEX(AV$331:AV$342,$D1005))</f>
        <v/>
      </c>
      <c r="AW1005" s="47">
        <f>AW978*Settings!$C$13*(INDEX(AW$331:AW$342,$D1005))</f>
        <v/>
      </c>
      <c r="AX1005" s="47">
        <f>AX978*Settings!$C$13*(INDEX(AX$331:AX$342,$D1005))</f>
        <v/>
      </c>
      <c r="AY1005" s="58">
        <f>REVENUE(AY978,Settings!$C$13,INDEX(AY$331:AY$342,$D1005))</f>
        <v/>
      </c>
    </row>
    <row r="1006" hidden="1" outlineLevel="2">
      <c r="A1006" s="14" t="inlineStr">
        <is>
          <t>rsub</t>
        </is>
      </c>
      <c r="B1006" s="14" t="inlineStr">
        <is>
          <t>lpg</t>
        </is>
      </c>
      <c r="C1006" s="14" t="inlineStr">
        <is>
          <t>res</t>
        </is>
      </c>
      <c r="D1006" s="37">
        <f>INDEX(Inputs!$R$5:$R$132,MATCH($B1006&amp;"|"&amp;$C1006,Inputs!$A$5:$A$132,0))</f>
        <v/>
      </c>
      <c r="E1006" s="36" t="n"/>
      <c r="F1006" s="36" t="n"/>
      <c r="G1006" s="36" t="n"/>
      <c r="H1006" s="14">
        <f>INDEX(Variables!$B$5:$B$205,MATCH($A1006,Variables!$A$5:$A$205,0))&amp;IF($C1006="",""," | "&amp;INDEX(Mapping!$B$5:$B$26,MATCH($C1006,Mapping!$A$5:$A$26,0))&amp;" | "&amp;INDEX(Mapping!$B$30:$B$46,MATCH($B1006,Mapping!$A$30:$A$46,0)))</f>
        <v/>
      </c>
      <c r="I1006" s="14">
        <f>INDEX(Variables!$C$5:$C$205,MATCH($A1006,Variables!$A$5:$A$205,0))</f>
        <v/>
      </c>
      <c r="J1006" s="14">
        <f>INDEX(Variables!$E$5:$E$205,MATCH($A1006,Variables!$A$5:$A$205,0))</f>
        <v/>
      </c>
      <c r="K1006" s="11">
        <f>LOWER(Settings!$C$4)&amp;".mit."&amp;$A1006&amp;IF($C1006="","","."&amp;$C1006&amp;"."&amp;$B1006)&amp;IF(INDEX(Variables!$D$5:$D$205,MATCH($A1006,Variables!$A$5:$A$205,0))="","","."&amp;INDEX(Variables!$D$5:$D$205,MATCH($A1006,Variables!$A$5:$A$205,0)))&amp;"."&amp;K$5</f>
        <v/>
      </c>
      <c r="L1006" s="46">
        <f>L979*Settings!$C$13*(INDEX(L$331:L$342,$D1006))</f>
        <v/>
      </c>
      <c r="M1006" s="47">
        <f>M979*Settings!$C$13*(INDEX(M$331:M$342,$D1006))</f>
        <v/>
      </c>
      <c r="N1006" s="47">
        <f>N979*Settings!$C$13*(INDEX(N$331:N$342,$D1006))</f>
        <v/>
      </c>
      <c r="O1006" s="47">
        <f>O979*Settings!$C$13*(INDEX(O$331:O$342,$D1006))</f>
        <v/>
      </c>
      <c r="P1006" s="47">
        <f>P979*Settings!$C$13*(INDEX(P$331:P$342,$D1006))</f>
        <v/>
      </c>
      <c r="Q1006" s="47">
        <f>Q979*Settings!$C$13*(INDEX(Q$331:Q$342,$D1006))</f>
        <v/>
      </c>
      <c r="R1006" s="47">
        <f>R979*Settings!$C$13*(INDEX(R$331:R$342,$D1006))</f>
        <v/>
      </c>
      <c r="S1006" s="47">
        <f>S979*Settings!$C$13*(INDEX(S$331:S$342,$D1006))</f>
        <v/>
      </c>
      <c r="T1006" s="47">
        <f>T979*Settings!$C$13*(INDEX(T$331:T$342,$D1006))</f>
        <v/>
      </c>
      <c r="U1006" s="47">
        <f>U979*Settings!$C$13*(INDEX(U$331:U$342,$D1006))</f>
        <v/>
      </c>
      <c r="V1006" s="47">
        <f>V979*Settings!$C$13*(INDEX(V$331:V$342,$D1006))</f>
        <v/>
      </c>
      <c r="W1006" s="47">
        <f>W979*Settings!$C$13*(INDEX(W$331:W$342,$D1006))</f>
        <v/>
      </c>
      <c r="X1006" s="47">
        <f>X979*Settings!$C$13*(INDEX(X$331:X$342,$D1006))</f>
        <v/>
      </c>
      <c r="Y1006" s="47">
        <f>Y979*Settings!$C$13*(INDEX(Y$331:Y$342,$D1006))</f>
        <v/>
      </c>
      <c r="Z1006" s="47">
        <f>Z979*Settings!$C$13*(INDEX(Z$331:Z$342,$D1006))</f>
        <v/>
      </c>
      <c r="AA1006" s="47">
        <f>AA979*Settings!$C$13*(INDEX(AA$331:AA$342,$D1006))</f>
        <v/>
      </c>
      <c r="AB1006" s="47">
        <f>AB979*Settings!$C$13*(INDEX(AB$331:AB$342,$D1006))</f>
        <v/>
      </c>
      <c r="AC1006" s="47">
        <f>AC979*Settings!$C$13*(INDEX(AC$331:AC$342,$D1006))</f>
        <v/>
      </c>
      <c r="AD1006" s="58">
        <f>REVENUE(AD979,Settings!$C$13,INDEX(AD$331:AD$342,$D1006))</f>
        <v/>
      </c>
      <c r="AF1006" s="11">
        <f>LOWER(Settings!$C$4)&amp;".mit."&amp;$A1006&amp;IF($C1006="","","."&amp;$C1006&amp;"."&amp;$B1006)&amp;IF(INDEX(Variables!$D$5:$D$205,MATCH($A1006,Variables!$A$5:$A$205,0))="","","."&amp;INDEX(Variables!$D$5:$D$205,MATCH($A1006,Variables!$A$5:$A$205,0)))&amp;"."&amp;AF$5</f>
        <v/>
      </c>
      <c r="AG1006" s="46">
        <f>AG979*Settings!$C$13*(INDEX(AG$331:AG$342,$D1006))</f>
        <v/>
      </c>
      <c r="AH1006" s="47">
        <f>AH979*Settings!$C$13*(INDEX(AH$331:AH$342,$D1006))</f>
        <v/>
      </c>
      <c r="AI1006" s="47">
        <f>AI979*Settings!$C$13*(INDEX(AI$331:AI$342,$D1006))</f>
        <v/>
      </c>
      <c r="AJ1006" s="47">
        <f>AJ979*Settings!$C$13*(INDEX(AJ$331:AJ$342,$D1006))</f>
        <v/>
      </c>
      <c r="AK1006" s="47">
        <f>AK979*Settings!$C$13*(INDEX(AK$331:AK$342,$D1006))</f>
        <v/>
      </c>
      <c r="AL1006" s="47">
        <f>AL979*Settings!$C$13*(INDEX(AL$331:AL$342,$D1006))</f>
        <v/>
      </c>
      <c r="AM1006" s="47">
        <f>AM979*Settings!$C$13*(INDEX(AM$331:AM$342,$D1006))</f>
        <v/>
      </c>
      <c r="AN1006" s="47">
        <f>AN979*Settings!$C$13*(INDEX(AN$331:AN$342,$D1006))</f>
        <v/>
      </c>
      <c r="AO1006" s="47">
        <f>AO979*Settings!$C$13*(INDEX(AO$331:AO$342,$D1006))</f>
        <v/>
      </c>
      <c r="AP1006" s="47">
        <f>AP979*Settings!$C$13*(INDEX(AP$331:AP$342,$D1006))</f>
        <v/>
      </c>
      <c r="AQ1006" s="47">
        <f>AQ979*Settings!$C$13*(INDEX(AQ$331:AQ$342,$D1006))</f>
        <v/>
      </c>
      <c r="AR1006" s="47">
        <f>AR979*Settings!$C$13*(INDEX(AR$331:AR$342,$D1006))</f>
        <v/>
      </c>
      <c r="AS1006" s="47">
        <f>AS979*Settings!$C$13*(INDEX(AS$331:AS$342,$D1006))</f>
        <v/>
      </c>
      <c r="AT1006" s="47">
        <f>AT979*Settings!$C$13*(INDEX(AT$331:AT$342,$D1006))</f>
        <v/>
      </c>
      <c r="AU1006" s="47">
        <f>AU979*Settings!$C$13*(INDEX(AU$331:AU$342,$D1006))</f>
        <v/>
      </c>
      <c r="AV1006" s="47">
        <f>AV979*Settings!$C$13*(INDEX(AV$331:AV$342,$D1006))</f>
        <v/>
      </c>
      <c r="AW1006" s="47">
        <f>AW979*Settings!$C$13*(INDEX(AW$331:AW$342,$D1006))</f>
        <v/>
      </c>
      <c r="AX1006" s="47">
        <f>AX979*Settings!$C$13*(INDEX(AX$331:AX$342,$D1006))</f>
        <v/>
      </c>
      <c r="AY1006" s="58">
        <f>REVENUE(AY979,Settings!$C$13,INDEX(AY$331:AY$342,$D1006))</f>
        <v/>
      </c>
    </row>
    <row r="1007" hidden="1" outlineLevel="2">
      <c r="A1007" s="14" t="inlineStr">
        <is>
          <t>rsub</t>
        </is>
      </c>
      <c r="B1007" s="14" t="inlineStr">
        <is>
          <t>ker</t>
        </is>
      </c>
      <c r="C1007" s="14" t="inlineStr">
        <is>
          <t>res</t>
        </is>
      </c>
      <c r="D1007" s="37">
        <f>INDEX(Inputs!$R$5:$R$132,MATCH($B1007&amp;"|"&amp;$C1007,Inputs!$A$5:$A$132,0))</f>
        <v/>
      </c>
      <c r="E1007" s="36" t="n"/>
      <c r="F1007" s="36" t="n"/>
      <c r="G1007" s="36" t="n"/>
      <c r="H1007" s="14">
        <f>INDEX(Variables!$B$5:$B$205,MATCH($A1007,Variables!$A$5:$A$205,0))&amp;IF($C1007="",""," | "&amp;INDEX(Mapping!$B$5:$B$26,MATCH($C1007,Mapping!$A$5:$A$26,0))&amp;" | "&amp;INDEX(Mapping!$B$30:$B$46,MATCH($B1007,Mapping!$A$30:$A$46,0)))</f>
        <v/>
      </c>
      <c r="I1007" s="14">
        <f>INDEX(Variables!$C$5:$C$205,MATCH($A1007,Variables!$A$5:$A$205,0))</f>
        <v/>
      </c>
      <c r="J1007" s="14">
        <f>INDEX(Variables!$E$5:$E$205,MATCH($A1007,Variables!$A$5:$A$205,0))</f>
        <v/>
      </c>
      <c r="K1007" s="11">
        <f>LOWER(Settings!$C$4)&amp;".mit."&amp;$A1007&amp;IF($C1007="","","."&amp;$C1007&amp;"."&amp;$B1007)&amp;IF(INDEX(Variables!$D$5:$D$205,MATCH($A1007,Variables!$A$5:$A$205,0))="","","."&amp;INDEX(Variables!$D$5:$D$205,MATCH($A1007,Variables!$A$5:$A$205,0)))&amp;"."&amp;K$5</f>
        <v/>
      </c>
      <c r="L1007" s="46">
        <f>L980*Settings!$C$13*(INDEX(L$331:L$342,$D1007))</f>
        <v/>
      </c>
      <c r="M1007" s="47">
        <f>M980*Settings!$C$13*(INDEX(M$331:M$342,$D1007))</f>
        <v/>
      </c>
      <c r="N1007" s="47">
        <f>N980*Settings!$C$13*(INDEX(N$331:N$342,$D1007))</f>
        <v/>
      </c>
      <c r="O1007" s="47">
        <f>O980*Settings!$C$13*(INDEX(O$331:O$342,$D1007))</f>
        <v/>
      </c>
      <c r="P1007" s="47">
        <f>P980*Settings!$C$13*(INDEX(P$331:P$342,$D1007))</f>
        <v/>
      </c>
      <c r="Q1007" s="47">
        <f>Q980*Settings!$C$13*(INDEX(Q$331:Q$342,$D1007))</f>
        <v/>
      </c>
      <c r="R1007" s="47">
        <f>R980*Settings!$C$13*(INDEX(R$331:R$342,$D1007))</f>
        <v/>
      </c>
      <c r="S1007" s="47">
        <f>S980*Settings!$C$13*(INDEX(S$331:S$342,$D1007))</f>
        <v/>
      </c>
      <c r="T1007" s="47">
        <f>T980*Settings!$C$13*(INDEX(T$331:T$342,$D1007))</f>
        <v/>
      </c>
      <c r="U1007" s="47">
        <f>U980*Settings!$C$13*(INDEX(U$331:U$342,$D1007))</f>
        <v/>
      </c>
      <c r="V1007" s="47">
        <f>V980*Settings!$C$13*(INDEX(V$331:V$342,$D1007))</f>
        <v/>
      </c>
      <c r="W1007" s="47">
        <f>W980*Settings!$C$13*(INDEX(W$331:W$342,$D1007))</f>
        <v/>
      </c>
      <c r="X1007" s="47">
        <f>X980*Settings!$C$13*(INDEX(X$331:X$342,$D1007))</f>
        <v/>
      </c>
      <c r="Y1007" s="47">
        <f>Y980*Settings!$C$13*(INDEX(Y$331:Y$342,$D1007))</f>
        <v/>
      </c>
      <c r="Z1007" s="47">
        <f>Z980*Settings!$C$13*(INDEX(Z$331:Z$342,$D1007))</f>
        <v/>
      </c>
      <c r="AA1007" s="47">
        <f>AA980*Settings!$C$13*(INDEX(AA$331:AA$342,$D1007))</f>
        <v/>
      </c>
      <c r="AB1007" s="47">
        <f>AB980*Settings!$C$13*(INDEX(AB$331:AB$342,$D1007))</f>
        <v/>
      </c>
      <c r="AC1007" s="47">
        <f>AC980*Settings!$C$13*(INDEX(AC$331:AC$342,$D1007))</f>
        <v/>
      </c>
      <c r="AD1007" s="58">
        <f>REVENUE(AD980,Settings!$C$13,INDEX(AD$331:AD$342,$D1007))</f>
        <v/>
      </c>
      <c r="AF1007" s="11">
        <f>LOWER(Settings!$C$4)&amp;".mit."&amp;$A1007&amp;IF($C1007="","","."&amp;$C1007&amp;"."&amp;$B1007)&amp;IF(INDEX(Variables!$D$5:$D$205,MATCH($A1007,Variables!$A$5:$A$205,0))="","","."&amp;INDEX(Variables!$D$5:$D$205,MATCH($A1007,Variables!$A$5:$A$205,0)))&amp;"."&amp;AF$5</f>
        <v/>
      </c>
      <c r="AG1007" s="46">
        <f>AG980*Settings!$C$13*(INDEX(AG$331:AG$342,$D1007))</f>
        <v/>
      </c>
      <c r="AH1007" s="47">
        <f>AH980*Settings!$C$13*(INDEX(AH$331:AH$342,$D1007))</f>
        <v/>
      </c>
      <c r="AI1007" s="47">
        <f>AI980*Settings!$C$13*(INDEX(AI$331:AI$342,$D1007))</f>
        <v/>
      </c>
      <c r="AJ1007" s="47">
        <f>AJ980*Settings!$C$13*(INDEX(AJ$331:AJ$342,$D1007))</f>
        <v/>
      </c>
      <c r="AK1007" s="47">
        <f>AK980*Settings!$C$13*(INDEX(AK$331:AK$342,$D1007))</f>
        <v/>
      </c>
      <c r="AL1007" s="47">
        <f>AL980*Settings!$C$13*(INDEX(AL$331:AL$342,$D1007))</f>
        <v/>
      </c>
      <c r="AM1007" s="47">
        <f>AM980*Settings!$C$13*(INDEX(AM$331:AM$342,$D1007))</f>
        <v/>
      </c>
      <c r="AN1007" s="47">
        <f>AN980*Settings!$C$13*(INDEX(AN$331:AN$342,$D1007))</f>
        <v/>
      </c>
      <c r="AO1007" s="47">
        <f>AO980*Settings!$C$13*(INDEX(AO$331:AO$342,$D1007))</f>
        <v/>
      </c>
      <c r="AP1007" s="47">
        <f>AP980*Settings!$C$13*(INDEX(AP$331:AP$342,$D1007))</f>
        <v/>
      </c>
      <c r="AQ1007" s="47">
        <f>AQ980*Settings!$C$13*(INDEX(AQ$331:AQ$342,$D1007))</f>
        <v/>
      </c>
      <c r="AR1007" s="47">
        <f>AR980*Settings!$C$13*(INDEX(AR$331:AR$342,$D1007))</f>
        <v/>
      </c>
      <c r="AS1007" s="47">
        <f>AS980*Settings!$C$13*(INDEX(AS$331:AS$342,$D1007))</f>
        <v/>
      </c>
      <c r="AT1007" s="47">
        <f>AT980*Settings!$C$13*(INDEX(AT$331:AT$342,$D1007))</f>
        <v/>
      </c>
      <c r="AU1007" s="47">
        <f>AU980*Settings!$C$13*(INDEX(AU$331:AU$342,$D1007))</f>
        <v/>
      </c>
      <c r="AV1007" s="47">
        <f>AV980*Settings!$C$13*(INDEX(AV$331:AV$342,$D1007))</f>
        <v/>
      </c>
      <c r="AW1007" s="47">
        <f>AW980*Settings!$C$13*(INDEX(AW$331:AW$342,$D1007))</f>
        <v/>
      </c>
      <c r="AX1007" s="47">
        <f>AX980*Settings!$C$13*(INDEX(AX$331:AX$342,$D1007))</f>
        <v/>
      </c>
      <c r="AY1007" s="58">
        <f>REVENUE(AY980,Settings!$C$13,INDEX(AY$331:AY$342,$D1007))</f>
        <v/>
      </c>
    </row>
    <row r="1008" hidden="1" outlineLevel="2">
      <c r="A1008" s="14" t="inlineStr">
        <is>
          <t>rsub</t>
        </is>
      </c>
      <c r="B1008" s="14" t="inlineStr">
        <is>
          <t>oop</t>
        </is>
      </c>
      <c r="C1008" s="14" t="inlineStr">
        <is>
          <t>res</t>
        </is>
      </c>
      <c r="D1008" s="37">
        <f>INDEX(Inputs!$R$5:$R$132,MATCH($B1008&amp;"|"&amp;$C1008,Inputs!$A$5:$A$132,0))</f>
        <v/>
      </c>
      <c r="E1008" s="36" t="n"/>
      <c r="F1008" s="36" t="n"/>
      <c r="G1008" s="36" t="n"/>
      <c r="H1008" s="14">
        <f>INDEX(Variables!$B$5:$B$205,MATCH($A1008,Variables!$A$5:$A$205,0))&amp;IF($C1008="",""," | "&amp;INDEX(Mapping!$B$5:$B$26,MATCH($C1008,Mapping!$A$5:$A$26,0))&amp;" | "&amp;INDEX(Mapping!$B$30:$B$46,MATCH($B1008,Mapping!$A$30:$A$46,0)))</f>
        <v/>
      </c>
      <c r="I1008" s="14">
        <f>INDEX(Variables!$C$5:$C$205,MATCH($A1008,Variables!$A$5:$A$205,0))</f>
        <v/>
      </c>
      <c r="J1008" s="14">
        <f>INDEX(Variables!$E$5:$E$205,MATCH($A1008,Variables!$A$5:$A$205,0))</f>
        <v/>
      </c>
      <c r="K1008" s="11">
        <f>LOWER(Settings!$C$4)&amp;".mit."&amp;$A1008&amp;IF($C1008="","","."&amp;$C1008&amp;"."&amp;$B1008)&amp;IF(INDEX(Variables!$D$5:$D$205,MATCH($A1008,Variables!$A$5:$A$205,0))="","","."&amp;INDEX(Variables!$D$5:$D$205,MATCH($A1008,Variables!$A$5:$A$205,0)))&amp;"."&amp;K$5</f>
        <v/>
      </c>
      <c r="L1008" s="46">
        <f>L981*Settings!$C$13*(INDEX(L$331:L$342,$D1008))</f>
        <v/>
      </c>
      <c r="M1008" s="47">
        <f>M981*Settings!$C$13*(INDEX(M$331:M$342,$D1008))</f>
        <v/>
      </c>
      <c r="N1008" s="47">
        <f>N981*Settings!$C$13*(INDEX(N$331:N$342,$D1008))</f>
        <v/>
      </c>
      <c r="O1008" s="47">
        <f>O981*Settings!$C$13*(INDEX(O$331:O$342,$D1008))</f>
        <v/>
      </c>
      <c r="P1008" s="47">
        <f>P981*Settings!$C$13*(INDEX(P$331:P$342,$D1008))</f>
        <v/>
      </c>
      <c r="Q1008" s="47">
        <f>Q981*Settings!$C$13*(INDEX(Q$331:Q$342,$D1008))</f>
        <v/>
      </c>
      <c r="R1008" s="47">
        <f>R981*Settings!$C$13*(INDEX(R$331:R$342,$D1008))</f>
        <v/>
      </c>
      <c r="S1008" s="47">
        <f>S981*Settings!$C$13*(INDEX(S$331:S$342,$D1008))</f>
        <v/>
      </c>
      <c r="T1008" s="47">
        <f>T981*Settings!$C$13*(INDEX(T$331:T$342,$D1008))</f>
        <v/>
      </c>
      <c r="U1008" s="47">
        <f>U981*Settings!$C$13*(INDEX(U$331:U$342,$D1008))</f>
        <v/>
      </c>
      <c r="V1008" s="47">
        <f>V981*Settings!$C$13*(INDEX(V$331:V$342,$D1008))</f>
        <v/>
      </c>
      <c r="W1008" s="47">
        <f>W981*Settings!$C$13*(INDEX(W$331:W$342,$D1008))</f>
        <v/>
      </c>
      <c r="X1008" s="47">
        <f>X981*Settings!$C$13*(INDEX(X$331:X$342,$D1008))</f>
        <v/>
      </c>
      <c r="Y1008" s="47">
        <f>Y981*Settings!$C$13*(INDEX(Y$331:Y$342,$D1008))</f>
        <v/>
      </c>
      <c r="Z1008" s="47">
        <f>Z981*Settings!$C$13*(INDEX(Z$331:Z$342,$D1008))</f>
        <v/>
      </c>
      <c r="AA1008" s="47">
        <f>AA981*Settings!$C$13*(INDEX(AA$331:AA$342,$D1008))</f>
        <v/>
      </c>
      <c r="AB1008" s="47">
        <f>AB981*Settings!$C$13*(INDEX(AB$331:AB$342,$D1008))</f>
        <v/>
      </c>
      <c r="AC1008" s="47">
        <f>AC981*Settings!$C$13*(INDEX(AC$331:AC$342,$D1008))</f>
        <v/>
      </c>
      <c r="AD1008" s="58">
        <f>REVENUE(AD981,Settings!$C$13,INDEX(AD$331:AD$342,$D1008))</f>
        <v/>
      </c>
      <c r="AF1008" s="11">
        <f>LOWER(Settings!$C$4)&amp;".mit."&amp;$A1008&amp;IF($C1008="","","."&amp;$C1008&amp;"."&amp;$B1008)&amp;IF(INDEX(Variables!$D$5:$D$205,MATCH($A1008,Variables!$A$5:$A$205,0))="","","."&amp;INDEX(Variables!$D$5:$D$205,MATCH($A1008,Variables!$A$5:$A$205,0)))&amp;"."&amp;AF$5</f>
        <v/>
      </c>
      <c r="AG1008" s="46">
        <f>AG981*Settings!$C$13*(INDEX(AG$331:AG$342,$D1008))</f>
        <v/>
      </c>
      <c r="AH1008" s="47">
        <f>AH981*Settings!$C$13*(INDEX(AH$331:AH$342,$D1008))</f>
        <v/>
      </c>
      <c r="AI1008" s="47">
        <f>AI981*Settings!$C$13*(INDEX(AI$331:AI$342,$D1008))</f>
        <v/>
      </c>
      <c r="AJ1008" s="47">
        <f>AJ981*Settings!$C$13*(INDEX(AJ$331:AJ$342,$D1008))</f>
        <v/>
      </c>
      <c r="AK1008" s="47">
        <f>AK981*Settings!$C$13*(INDEX(AK$331:AK$342,$D1008))</f>
        <v/>
      </c>
      <c r="AL1008" s="47">
        <f>AL981*Settings!$C$13*(INDEX(AL$331:AL$342,$D1008))</f>
        <v/>
      </c>
      <c r="AM1008" s="47">
        <f>AM981*Settings!$C$13*(INDEX(AM$331:AM$342,$D1008))</f>
        <v/>
      </c>
      <c r="AN1008" s="47">
        <f>AN981*Settings!$C$13*(INDEX(AN$331:AN$342,$D1008))</f>
        <v/>
      </c>
      <c r="AO1008" s="47">
        <f>AO981*Settings!$C$13*(INDEX(AO$331:AO$342,$D1008))</f>
        <v/>
      </c>
      <c r="AP1008" s="47">
        <f>AP981*Settings!$C$13*(INDEX(AP$331:AP$342,$D1008))</f>
        <v/>
      </c>
      <c r="AQ1008" s="47">
        <f>AQ981*Settings!$C$13*(INDEX(AQ$331:AQ$342,$D1008))</f>
        <v/>
      </c>
      <c r="AR1008" s="47">
        <f>AR981*Settings!$C$13*(INDEX(AR$331:AR$342,$D1008))</f>
        <v/>
      </c>
      <c r="AS1008" s="47">
        <f>AS981*Settings!$C$13*(INDEX(AS$331:AS$342,$D1008))</f>
        <v/>
      </c>
      <c r="AT1008" s="47">
        <f>AT981*Settings!$C$13*(INDEX(AT$331:AT$342,$D1008))</f>
        <v/>
      </c>
      <c r="AU1008" s="47">
        <f>AU981*Settings!$C$13*(INDEX(AU$331:AU$342,$D1008))</f>
        <v/>
      </c>
      <c r="AV1008" s="47">
        <f>AV981*Settings!$C$13*(INDEX(AV$331:AV$342,$D1008))</f>
        <v/>
      </c>
      <c r="AW1008" s="47">
        <f>AW981*Settings!$C$13*(INDEX(AW$331:AW$342,$D1008))</f>
        <v/>
      </c>
      <c r="AX1008" s="47">
        <f>AX981*Settings!$C$13*(INDEX(AX$331:AX$342,$D1008))</f>
        <v/>
      </c>
      <c r="AY1008" s="58">
        <f>REVENUE(AY981,Settings!$C$13,INDEX(AY$331:AY$342,$D1008))</f>
        <v/>
      </c>
    </row>
    <row r="1009" hidden="1" outlineLevel="2">
      <c r="A1009" s="14" t="inlineStr">
        <is>
          <t>rsub</t>
        </is>
      </c>
      <c r="B1009" s="14" t="inlineStr">
        <is>
          <t>bio</t>
        </is>
      </c>
      <c r="C1009" s="14" t="inlineStr">
        <is>
          <t>res</t>
        </is>
      </c>
      <c r="D1009" s="37">
        <f>INDEX(Inputs!$R$5:$R$132,MATCH($B1009&amp;"|"&amp;$C1009,Inputs!$A$5:$A$132,0))</f>
        <v/>
      </c>
      <c r="E1009" s="36" t="n"/>
      <c r="F1009" s="36" t="n"/>
      <c r="G1009" s="36" t="n"/>
      <c r="H1009" s="14">
        <f>INDEX(Variables!$B$5:$B$205,MATCH($A1009,Variables!$A$5:$A$205,0))&amp;IF($C1009="",""," | "&amp;INDEX(Mapping!$B$5:$B$26,MATCH($C1009,Mapping!$A$5:$A$26,0))&amp;" | "&amp;INDEX(Mapping!$B$30:$B$46,MATCH($B1009,Mapping!$A$30:$A$46,0)))</f>
        <v/>
      </c>
      <c r="I1009" s="14">
        <f>INDEX(Variables!$C$5:$C$205,MATCH($A1009,Variables!$A$5:$A$205,0))</f>
        <v/>
      </c>
      <c r="J1009" s="14">
        <f>INDEX(Variables!$E$5:$E$205,MATCH($A1009,Variables!$A$5:$A$205,0))</f>
        <v/>
      </c>
      <c r="K1009" s="11">
        <f>LOWER(Settings!$C$4)&amp;".mit."&amp;$A1009&amp;IF($C1009="","","."&amp;$C1009&amp;"."&amp;$B1009)&amp;IF(INDEX(Variables!$D$5:$D$205,MATCH($A1009,Variables!$A$5:$A$205,0))="","","."&amp;INDEX(Variables!$D$5:$D$205,MATCH($A1009,Variables!$A$5:$A$205,0)))&amp;"."&amp;K$5</f>
        <v/>
      </c>
      <c r="L1009" s="46">
        <f>L982*Settings!$C$13*(INDEX(L$331:L$342,$D1009))</f>
        <v/>
      </c>
      <c r="M1009" s="47">
        <f>M982*Settings!$C$13*(INDEX(M$331:M$342,$D1009))</f>
        <v/>
      </c>
      <c r="N1009" s="47">
        <f>N982*Settings!$C$13*(INDEX(N$331:N$342,$D1009))</f>
        <v/>
      </c>
      <c r="O1009" s="47">
        <f>O982*Settings!$C$13*(INDEX(O$331:O$342,$D1009))</f>
        <v/>
      </c>
      <c r="P1009" s="47">
        <f>P982*Settings!$C$13*(INDEX(P$331:P$342,$D1009))</f>
        <v/>
      </c>
      <c r="Q1009" s="47">
        <f>Q982*Settings!$C$13*(INDEX(Q$331:Q$342,$D1009))</f>
        <v/>
      </c>
      <c r="R1009" s="47">
        <f>R982*Settings!$C$13*(INDEX(R$331:R$342,$D1009))</f>
        <v/>
      </c>
      <c r="S1009" s="47">
        <f>S982*Settings!$C$13*(INDEX(S$331:S$342,$D1009))</f>
        <v/>
      </c>
      <c r="T1009" s="47">
        <f>T982*Settings!$C$13*(INDEX(T$331:T$342,$D1009))</f>
        <v/>
      </c>
      <c r="U1009" s="47">
        <f>U982*Settings!$C$13*(INDEX(U$331:U$342,$D1009))</f>
        <v/>
      </c>
      <c r="V1009" s="47">
        <f>V982*Settings!$C$13*(INDEX(V$331:V$342,$D1009))</f>
        <v/>
      </c>
      <c r="W1009" s="47">
        <f>W982*Settings!$C$13*(INDEX(W$331:W$342,$D1009))</f>
        <v/>
      </c>
      <c r="X1009" s="47">
        <f>X982*Settings!$C$13*(INDEX(X$331:X$342,$D1009))</f>
        <v/>
      </c>
      <c r="Y1009" s="47">
        <f>Y982*Settings!$C$13*(INDEX(Y$331:Y$342,$D1009))</f>
        <v/>
      </c>
      <c r="Z1009" s="47">
        <f>Z982*Settings!$C$13*(INDEX(Z$331:Z$342,$D1009))</f>
        <v/>
      </c>
      <c r="AA1009" s="47">
        <f>AA982*Settings!$C$13*(INDEX(AA$331:AA$342,$D1009))</f>
        <v/>
      </c>
      <c r="AB1009" s="47">
        <f>AB982*Settings!$C$13*(INDEX(AB$331:AB$342,$D1009))</f>
        <v/>
      </c>
      <c r="AC1009" s="47">
        <f>AC982*Settings!$C$13*(INDEX(AC$331:AC$342,$D1009))</f>
        <v/>
      </c>
      <c r="AD1009" s="58">
        <f>REVENUE(AD982,Settings!$C$13,INDEX(AD$331:AD$342,$D1009))</f>
        <v/>
      </c>
      <c r="AF1009" s="11">
        <f>LOWER(Settings!$C$4)&amp;".mit."&amp;$A1009&amp;IF($C1009="","","."&amp;$C1009&amp;"."&amp;$B1009)&amp;IF(INDEX(Variables!$D$5:$D$205,MATCH($A1009,Variables!$A$5:$A$205,0))="","","."&amp;INDEX(Variables!$D$5:$D$205,MATCH($A1009,Variables!$A$5:$A$205,0)))&amp;"."&amp;AF$5</f>
        <v/>
      </c>
      <c r="AG1009" s="46">
        <f>AG982*Settings!$C$13*(INDEX(AG$331:AG$342,$D1009))</f>
        <v/>
      </c>
      <c r="AH1009" s="47">
        <f>AH982*Settings!$C$13*(INDEX(AH$331:AH$342,$D1009))</f>
        <v/>
      </c>
      <c r="AI1009" s="47">
        <f>AI982*Settings!$C$13*(INDEX(AI$331:AI$342,$D1009))</f>
        <v/>
      </c>
      <c r="AJ1009" s="47">
        <f>AJ982*Settings!$C$13*(INDEX(AJ$331:AJ$342,$D1009))</f>
        <v/>
      </c>
      <c r="AK1009" s="47">
        <f>AK982*Settings!$C$13*(INDEX(AK$331:AK$342,$D1009))</f>
        <v/>
      </c>
      <c r="AL1009" s="47">
        <f>AL982*Settings!$C$13*(INDEX(AL$331:AL$342,$D1009))</f>
        <v/>
      </c>
      <c r="AM1009" s="47">
        <f>AM982*Settings!$C$13*(INDEX(AM$331:AM$342,$D1009))</f>
        <v/>
      </c>
      <c r="AN1009" s="47">
        <f>AN982*Settings!$C$13*(INDEX(AN$331:AN$342,$D1009))</f>
        <v/>
      </c>
      <c r="AO1009" s="47">
        <f>AO982*Settings!$C$13*(INDEX(AO$331:AO$342,$D1009))</f>
        <v/>
      </c>
      <c r="AP1009" s="47">
        <f>AP982*Settings!$C$13*(INDEX(AP$331:AP$342,$D1009))</f>
        <v/>
      </c>
      <c r="AQ1009" s="47">
        <f>AQ982*Settings!$C$13*(INDEX(AQ$331:AQ$342,$D1009))</f>
        <v/>
      </c>
      <c r="AR1009" s="47">
        <f>AR982*Settings!$C$13*(INDEX(AR$331:AR$342,$D1009))</f>
        <v/>
      </c>
      <c r="AS1009" s="47">
        <f>AS982*Settings!$C$13*(INDEX(AS$331:AS$342,$D1009))</f>
        <v/>
      </c>
      <c r="AT1009" s="47">
        <f>AT982*Settings!$C$13*(INDEX(AT$331:AT$342,$D1009))</f>
        <v/>
      </c>
      <c r="AU1009" s="47">
        <f>AU982*Settings!$C$13*(INDEX(AU$331:AU$342,$D1009))</f>
        <v/>
      </c>
      <c r="AV1009" s="47">
        <f>AV982*Settings!$C$13*(INDEX(AV$331:AV$342,$D1009))</f>
        <v/>
      </c>
      <c r="AW1009" s="47">
        <f>AW982*Settings!$C$13*(INDEX(AW$331:AW$342,$D1009))</f>
        <v/>
      </c>
      <c r="AX1009" s="47">
        <f>AX982*Settings!$C$13*(INDEX(AX$331:AX$342,$D1009))</f>
        <v/>
      </c>
      <c r="AY1009" s="58">
        <f>REVENUE(AY982,Settings!$C$13,INDEX(AY$331:AY$342,$D1009))</f>
        <v/>
      </c>
    </row>
    <row r="1010" hidden="1" outlineLevel="2"/>
    <row r="1011" hidden="1" outlineLevel="2">
      <c r="A1011" s="14" t="inlineStr">
        <is>
          <t>rnew</t>
        </is>
      </c>
      <c r="B1011" s="14" t="inlineStr">
        <is>
          <t>coa</t>
        </is>
      </c>
      <c r="C1011" s="14" t="inlineStr">
        <is>
          <t>res</t>
        </is>
      </c>
      <c r="D1011" s="37">
        <f>INDEX(Inputs!$S$5:$S$132,MATCH($B1011&amp;"|"&amp;$C1011,Inputs!$A$5:$A$132,0))</f>
        <v/>
      </c>
      <c r="E1011" s="36" t="n"/>
      <c r="F1011" s="36" t="n"/>
      <c r="G1011" s="36" t="n"/>
      <c r="H1011" s="14">
        <f>INDEX(Variables!$B$5:$B$205,MATCH($A1011,Variables!$A$5:$A$205,0))&amp;IF($C1011="",""," | "&amp;INDEX(Mapping!$B$5:$B$26,MATCH($C1011,Mapping!$A$5:$A$26,0))&amp;" | "&amp;INDEX(Mapping!$B$30:$B$46,MATCH($B1011,Mapping!$A$30:$A$46,0)))</f>
        <v/>
      </c>
      <c r="I1011" s="14">
        <f>INDEX(Variables!$C$5:$C$205,MATCH($A1011,Variables!$A$5:$A$205,0))</f>
        <v/>
      </c>
      <c r="J1011" s="14">
        <f>INDEX(Variables!$E$5:$E$205,MATCH($A1011,Variables!$A$5:$A$205,0))</f>
        <v/>
      </c>
      <c r="K1011" s="11">
        <f>LOWER(Settings!$C$4)&amp;".mit."&amp;$A1011&amp;IF($C1011="","","."&amp;$C1011&amp;"."&amp;$B1011)&amp;IF(INDEX(Variables!$D$5:$D$205,MATCH($A1011,Variables!$A$5:$A$205,0))="","","."&amp;INDEX(Variables!$D$5:$D$205,MATCH($A1011,Variables!$A$5:$A$205,0)))&amp;"."&amp;K$5</f>
        <v/>
      </c>
      <c r="L1011" s="46">
        <f>L975*Settings!$C$13*(L921+L939+L930*L$195+L948*$D1011)</f>
        <v/>
      </c>
      <c r="M1011" s="47">
        <f>M975*Settings!$C$13*(M921+M939+M930*M$195+M948*$D1011)</f>
        <v/>
      </c>
      <c r="N1011" s="47">
        <f>N975*Settings!$C$13*(N921+N939+N930*N$195+N948*$D1011)</f>
        <v/>
      </c>
      <c r="O1011" s="47">
        <f>O975*Settings!$C$13*(O921+O939+O930*O$195+O948*$D1011)</f>
        <v/>
      </c>
      <c r="P1011" s="47">
        <f>P975*Settings!$C$13*(P921+P939+P930*P$195+P948*$D1011)</f>
        <v/>
      </c>
      <c r="Q1011" s="47">
        <f>Q975*Settings!$C$13*(Q921+Q939+Q930*Q$195+Q948*$D1011)</f>
        <v/>
      </c>
      <c r="R1011" s="47">
        <f>R975*Settings!$C$13*(R921+R939+R930*R$195+R948*$D1011)</f>
        <v/>
      </c>
      <c r="S1011" s="47">
        <f>S975*Settings!$C$13*(S921+S939+S930*S$195+S948*$D1011)</f>
        <v/>
      </c>
      <c r="T1011" s="47">
        <f>T975*Settings!$C$13*(T921+T939+T930*T$195+T948*$D1011)</f>
        <v/>
      </c>
      <c r="U1011" s="47">
        <f>U975*Settings!$C$13*(U921+U939+U930*U$195+U948*$D1011)</f>
        <v/>
      </c>
      <c r="V1011" s="47">
        <f>V975*Settings!$C$13*(V921+V939+V930*V$195+V948*$D1011)</f>
        <v/>
      </c>
      <c r="W1011" s="47">
        <f>W975*Settings!$C$13*(W921+W939+W930*W$195+W948*$D1011)</f>
        <v/>
      </c>
      <c r="X1011" s="47">
        <f>X975*Settings!$C$13*(X921+X939+X930*X$195+X948*$D1011)</f>
        <v/>
      </c>
      <c r="Y1011" s="47">
        <f>Y975*Settings!$C$13*(Y921+Y939+Y930*Y$195+Y948*$D1011)</f>
        <v/>
      </c>
      <c r="Z1011" s="47">
        <f>Z975*Settings!$C$13*(Z921+Z939+Z930*Z$195+Z948*$D1011)</f>
        <v/>
      </c>
      <c r="AA1011" s="47">
        <f>AA975*Settings!$C$13*(AA921+AA939+AA930*AA$195+AA948*$D1011)</f>
        <v/>
      </c>
      <c r="AB1011" s="47">
        <f>AB975*Settings!$C$13*(AB921+AB939+AB930*AB$195+AB948*$D1011)</f>
        <v/>
      </c>
      <c r="AC1011" s="47">
        <f>AC975*Settings!$C$13*(AC921+AC939+AC930*AC$195+AC948*$D1011)</f>
        <v/>
      </c>
      <c r="AD1011" s="58">
        <f>REVENUE(AD975,Settings!$C$13,NEWREVRATE(AD921,AD939,AD930,AD$195,AD948,$D1011))</f>
        <v/>
      </c>
      <c r="AF1011" s="11">
        <f>LOWER(Settings!$C$4)&amp;".mit."&amp;$A1011&amp;IF($C1011="","","."&amp;$C1011&amp;"."&amp;$B1011)&amp;IF(INDEX(Variables!$D$5:$D$205,MATCH($A1011,Variables!$A$5:$A$205,0))="","","."&amp;INDEX(Variables!$D$5:$D$205,MATCH($A1011,Variables!$A$5:$A$205,0)))&amp;"."&amp;AF$5</f>
        <v/>
      </c>
      <c r="AG1011" s="46">
        <f>AG975*Settings!$C$13*(AG921+AG939+AG930*AG$195+AG948*$D1011)</f>
        <v/>
      </c>
      <c r="AH1011" s="47">
        <f>AH975*Settings!$C$13*(AH921+AH939+AH930*AH$195+AH948*$D1011)</f>
        <v/>
      </c>
      <c r="AI1011" s="47">
        <f>AI975*Settings!$C$13*(AI921+AI939+AI930*AI$195+AI948*$D1011)</f>
        <v/>
      </c>
      <c r="AJ1011" s="47">
        <f>AJ975*Settings!$C$13*(AJ921+AJ939+AJ930*AJ$195+AJ948*$D1011)</f>
        <v/>
      </c>
      <c r="AK1011" s="47">
        <f>AK975*Settings!$C$13*(AK921+AK939+AK930*AK$195+AK948*$D1011)</f>
        <v/>
      </c>
      <c r="AL1011" s="47">
        <f>AL975*Settings!$C$13*(AL921+AL939+AL930*AL$195+AL948*$D1011)</f>
        <v/>
      </c>
      <c r="AM1011" s="47">
        <f>AM975*Settings!$C$13*(AM921+AM939+AM930*AM$195+AM948*$D1011)</f>
        <v/>
      </c>
      <c r="AN1011" s="47">
        <f>AN975*Settings!$C$13*(AN921+AN939+AN930*AN$195+AN948*$D1011)</f>
        <v/>
      </c>
      <c r="AO1011" s="47">
        <f>AO975*Settings!$C$13*(AO921+AO939+AO930*AO$195+AO948*$D1011)</f>
        <v/>
      </c>
      <c r="AP1011" s="47">
        <f>AP975*Settings!$C$13*(AP921+AP939+AP930*AP$195+AP948*$D1011)</f>
        <v/>
      </c>
      <c r="AQ1011" s="47">
        <f>AQ975*Settings!$C$13*(AQ921+AQ939+AQ930*AQ$195+AQ948*$D1011)</f>
        <v/>
      </c>
      <c r="AR1011" s="47">
        <f>AR975*Settings!$C$13*(AR921+AR939+AR930*AR$195+AR948*$D1011)</f>
        <v/>
      </c>
      <c r="AS1011" s="47">
        <f>AS975*Settings!$C$13*(AS921+AS939+AS930*AS$195+AS948*$D1011)</f>
        <v/>
      </c>
      <c r="AT1011" s="47">
        <f>AT975*Settings!$C$13*(AT921+AT939+AT930*AT$195+AT948*$D1011)</f>
        <v/>
      </c>
      <c r="AU1011" s="47">
        <f>AU975*Settings!$C$13*(AU921+AU939+AU930*AU$195+AU948*$D1011)</f>
        <v/>
      </c>
      <c r="AV1011" s="47">
        <f>AV975*Settings!$C$13*(AV921+AV939+AV930*AV$195+AV948*$D1011)</f>
        <v/>
      </c>
      <c r="AW1011" s="47">
        <f>AW975*Settings!$C$13*(AW921+AW939+AW930*AW$195+AW948*$D1011)</f>
        <v/>
      </c>
      <c r="AX1011" s="47">
        <f>AX975*Settings!$C$13*(AX921+AX939+AX930*AX$195+AX948*$D1011)</f>
        <v/>
      </c>
      <c r="AY1011" s="58">
        <f>REVENUE(AY975,Settings!$C$13,NEWREVRATE(AY921,AY939,AY930,AY$195,AY948,$D1011))</f>
        <v/>
      </c>
    </row>
    <row r="1012" hidden="1" outlineLevel="2">
      <c r="A1012" s="14" t="inlineStr">
        <is>
          <t>rnew</t>
        </is>
      </c>
      <c r="B1012" s="14" t="inlineStr">
        <is>
          <t>nga</t>
        </is>
      </c>
      <c r="C1012" s="14" t="inlineStr">
        <is>
          <t>res</t>
        </is>
      </c>
      <c r="D1012" s="37">
        <f>INDEX(Inputs!$S$5:$S$132,MATCH($B1012&amp;"|"&amp;$C1012,Inputs!$A$5:$A$132,0))</f>
        <v/>
      </c>
      <c r="E1012" s="36" t="n"/>
      <c r="F1012" s="36" t="n"/>
      <c r="G1012" s="36" t="n"/>
      <c r="H1012" s="14">
        <f>INDEX(Variables!$B$5:$B$205,MATCH($A1012,Variables!$A$5:$A$205,0))&amp;IF($C1012="",""," | "&amp;INDEX(Mapping!$B$5:$B$26,MATCH($C1012,Mapping!$A$5:$A$26,0))&amp;" | "&amp;INDEX(Mapping!$B$30:$B$46,MATCH($B1012,Mapping!$A$30:$A$46,0)))</f>
        <v/>
      </c>
      <c r="I1012" s="14">
        <f>INDEX(Variables!$C$5:$C$205,MATCH($A1012,Variables!$A$5:$A$205,0))</f>
        <v/>
      </c>
      <c r="J1012" s="14">
        <f>INDEX(Variables!$E$5:$E$205,MATCH($A1012,Variables!$A$5:$A$205,0))</f>
        <v/>
      </c>
      <c r="K1012" s="11">
        <f>LOWER(Settings!$C$4)&amp;".mit."&amp;$A1012&amp;IF($C1012="","","."&amp;$C1012&amp;"."&amp;$B1012)&amp;IF(INDEX(Variables!$D$5:$D$205,MATCH($A1012,Variables!$A$5:$A$205,0))="","","."&amp;INDEX(Variables!$D$5:$D$205,MATCH($A1012,Variables!$A$5:$A$205,0)))&amp;"."&amp;K$5</f>
        <v/>
      </c>
      <c r="L1012" s="46">
        <f>L976*Settings!$C$13*(L922+L940+L931*L$195+L949*$D1012)</f>
        <v/>
      </c>
      <c r="M1012" s="47">
        <f>M976*Settings!$C$13*(M922+M940+M931*M$195+M949*$D1012)</f>
        <v/>
      </c>
      <c r="N1012" s="47">
        <f>N976*Settings!$C$13*(N922+N940+N931*N$195+N949*$D1012)</f>
        <v/>
      </c>
      <c r="O1012" s="47">
        <f>O976*Settings!$C$13*(O922+O940+O931*O$195+O949*$D1012)</f>
        <v/>
      </c>
      <c r="P1012" s="47">
        <f>P976*Settings!$C$13*(P922+P940+P931*P$195+P949*$D1012)</f>
        <v/>
      </c>
      <c r="Q1012" s="47">
        <f>Q976*Settings!$C$13*(Q922+Q940+Q931*Q$195+Q949*$D1012)</f>
        <v/>
      </c>
      <c r="R1012" s="47">
        <f>R976*Settings!$C$13*(R922+R940+R931*R$195+R949*$D1012)</f>
        <v/>
      </c>
      <c r="S1012" s="47">
        <f>S976*Settings!$C$13*(S922+S940+S931*S$195+S949*$D1012)</f>
        <v/>
      </c>
      <c r="T1012" s="47">
        <f>T976*Settings!$C$13*(T922+T940+T931*T$195+T949*$D1012)</f>
        <v/>
      </c>
      <c r="U1012" s="47">
        <f>U976*Settings!$C$13*(U922+U940+U931*U$195+U949*$D1012)</f>
        <v/>
      </c>
      <c r="V1012" s="47">
        <f>V976*Settings!$C$13*(V922+V940+V931*V$195+V949*$D1012)</f>
        <v/>
      </c>
      <c r="W1012" s="47">
        <f>W976*Settings!$C$13*(W922+W940+W931*W$195+W949*$D1012)</f>
        <v/>
      </c>
      <c r="X1012" s="47">
        <f>X976*Settings!$C$13*(X922+X940+X931*X$195+X949*$D1012)</f>
        <v/>
      </c>
      <c r="Y1012" s="47">
        <f>Y976*Settings!$C$13*(Y922+Y940+Y931*Y$195+Y949*$D1012)</f>
        <v/>
      </c>
      <c r="Z1012" s="47">
        <f>Z976*Settings!$C$13*(Z922+Z940+Z931*Z$195+Z949*$D1012)</f>
        <v/>
      </c>
      <c r="AA1012" s="47">
        <f>AA976*Settings!$C$13*(AA922+AA940+AA931*AA$195+AA949*$D1012)</f>
        <v/>
      </c>
      <c r="AB1012" s="47">
        <f>AB976*Settings!$C$13*(AB922+AB940+AB931*AB$195+AB949*$D1012)</f>
        <v/>
      </c>
      <c r="AC1012" s="47">
        <f>AC976*Settings!$C$13*(AC922+AC940+AC931*AC$195+AC949*$D1012)</f>
        <v/>
      </c>
      <c r="AD1012" s="58">
        <f>REVENUE(AD976,Settings!$C$13,NEWREVRATE(AD922,AD940,AD931,AD$195,AD949,$D1012))</f>
        <v/>
      </c>
      <c r="AF1012" s="11">
        <f>LOWER(Settings!$C$4)&amp;".mit."&amp;$A1012&amp;IF($C1012="","","."&amp;$C1012&amp;"."&amp;$B1012)&amp;IF(INDEX(Variables!$D$5:$D$205,MATCH($A1012,Variables!$A$5:$A$205,0))="","","."&amp;INDEX(Variables!$D$5:$D$205,MATCH($A1012,Variables!$A$5:$A$205,0)))&amp;"."&amp;AF$5</f>
        <v/>
      </c>
      <c r="AG1012" s="46">
        <f>AG976*Settings!$C$13*(AG922+AG940+AG931*AG$195+AG949*$D1012)</f>
        <v/>
      </c>
      <c r="AH1012" s="47">
        <f>AH976*Settings!$C$13*(AH922+AH940+AH931*AH$195+AH949*$D1012)</f>
        <v/>
      </c>
      <c r="AI1012" s="47">
        <f>AI976*Settings!$C$13*(AI922+AI940+AI931*AI$195+AI949*$D1012)</f>
        <v/>
      </c>
      <c r="AJ1012" s="47">
        <f>AJ976*Settings!$C$13*(AJ922+AJ940+AJ931*AJ$195+AJ949*$D1012)</f>
        <v/>
      </c>
      <c r="AK1012" s="47">
        <f>AK976*Settings!$C$13*(AK922+AK940+AK931*AK$195+AK949*$D1012)</f>
        <v/>
      </c>
      <c r="AL1012" s="47">
        <f>AL976*Settings!$C$13*(AL922+AL940+AL931*AL$195+AL949*$D1012)</f>
        <v/>
      </c>
      <c r="AM1012" s="47">
        <f>AM976*Settings!$C$13*(AM922+AM940+AM931*AM$195+AM949*$D1012)</f>
        <v/>
      </c>
      <c r="AN1012" s="47">
        <f>AN976*Settings!$C$13*(AN922+AN940+AN931*AN$195+AN949*$D1012)</f>
        <v/>
      </c>
      <c r="AO1012" s="47">
        <f>AO976*Settings!$C$13*(AO922+AO940+AO931*AO$195+AO949*$D1012)</f>
        <v/>
      </c>
      <c r="AP1012" s="47">
        <f>AP976*Settings!$C$13*(AP922+AP940+AP931*AP$195+AP949*$D1012)</f>
        <v/>
      </c>
      <c r="AQ1012" s="47">
        <f>AQ976*Settings!$C$13*(AQ922+AQ940+AQ931*AQ$195+AQ949*$D1012)</f>
        <v/>
      </c>
      <c r="AR1012" s="47">
        <f>AR976*Settings!$C$13*(AR922+AR940+AR931*AR$195+AR949*$D1012)</f>
        <v/>
      </c>
      <c r="AS1012" s="47">
        <f>AS976*Settings!$C$13*(AS922+AS940+AS931*AS$195+AS949*$D1012)</f>
        <v/>
      </c>
      <c r="AT1012" s="47">
        <f>AT976*Settings!$C$13*(AT922+AT940+AT931*AT$195+AT949*$D1012)</f>
        <v/>
      </c>
      <c r="AU1012" s="47">
        <f>AU976*Settings!$C$13*(AU922+AU940+AU931*AU$195+AU949*$D1012)</f>
        <v/>
      </c>
      <c r="AV1012" s="47">
        <f>AV976*Settings!$C$13*(AV922+AV940+AV931*AV$195+AV949*$D1012)</f>
        <v/>
      </c>
      <c r="AW1012" s="47">
        <f>AW976*Settings!$C$13*(AW922+AW940+AW931*AW$195+AW949*$D1012)</f>
        <v/>
      </c>
      <c r="AX1012" s="47">
        <f>AX976*Settings!$C$13*(AX922+AX940+AX931*AX$195+AX949*$D1012)</f>
        <v/>
      </c>
      <c r="AY1012" s="58">
        <f>REVENUE(AY976,Settings!$C$13,NEWREVRATE(AY922,AY940,AY931,AY$195,AY949,$D1012))</f>
        <v/>
      </c>
    </row>
    <row r="1013" hidden="1" outlineLevel="2">
      <c r="A1013" s="14" t="inlineStr">
        <is>
          <t>rnew</t>
        </is>
      </c>
      <c r="B1013" s="14" t="inlineStr">
        <is>
          <t>gso</t>
        </is>
      </c>
      <c r="C1013" s="14" t="inlineStr">
        <is>
          <t>res</t>
        </is>
      </c>
      <c r="D1013" s="37">
        <f>INDEX(Inputs!$S$5:$S$132,MATCH($B1013&amp;"|"&amp;$C1013,Inputs!$A$5:$A$132,0))</f>
        <v/>
      </c>
      <c r="E1013" s="36" t="n"/>
      <c r="F1013" s="36" t="n"/>
      <c r="G1013" s="36" t="n"/>
      <c r="H1013" s="14">
        <f>INDEX(Variables!$B$5:$B$205,MATCH($A1013,Variables!$A$5:$A$205,0))&amp;IF($C1013="",""," | "&amp;INDEX(Mapping!$B$5:$B$26,MATCH($C1013,Mapping!$A$5:$A$26,0))&amp;" | "&amp;INDEX(Mapping!$B$30:$B$46,MATCH($B1013,Mapping!$A$30:$A$46,0)))</f>
        <v/>
      </c>
      <c r="I1013" s="14">
        <f>INDEX(Variables!$C$5:$C$205,MATCH($A1013,Variables!$A$5:$A$205,0))</f>
        <v/>
      </c>
      <c r="J1013" s="14">
        <f>INDEX(Variables!$E$5:$E$205,MATCH($A1013,Variables!$A$5:$A$205,0))</f>
        <v/>
      </c>
      <c r="K1013" s="11">
        <f>LOWER(Settings!$C$4)&amp;".mit."&amp;$A1013&amp;IF($C1013="","","."&amp;$C1013&amp;"."&amp;$B1013)&amp;IF(INDEX(Variables!$D$5:$D$205,MATCH($A1013,Variables!$A$5:$A$205,0))="","","."&amp;INDEX(Variables!$D$5:$D$205,MATCH($A1013,Variables!$A$5:$A$205,0)))&amp;"."&amp;K$5</f>
        <v/>
      </c>
      <c r="L1013" s="46">
        <f>L977*Settings!$C$13*(L923+L941+L932*L$195+L950*$D1013)</f>
        <v/>
      </c>
      <c r="M1013" s="47">
        <f>M977*Settings!$C$13*(M923+M941+M932*M$195+M950*$D1013)</f>
        <v/>
      </c>
      <c r="N1013" s="47">
        <f>N977*Settings!$C$13*(N923+N941+N932*N$195+N950*$D1013)</f>
        <v/>
      </c>
      <c r="O1013" s="47">
        <f>O977*Settings!$C$13*(O923+O941+O932*O$195+O950*$D1013)</f>
        <v/>
      </c>
      <c r="P1013" s="47">
        <f>P977*Settings!$C$13*(P923+P941+P932*P$195+P950*$D1013)</f>
        <v/>
      </c>
      <c r="Q1013" s="47">
        <f>Q977*Settings!$C$13*(Q923+Q941+Q932*Q$195+Q950*$D1013)</f>
        <v/>
      </c>
      <c r="R1013" s="47">
        <f>R977*Settings!$C$13*(R923+R941+R932*R$195+R950*$D1013)</f>
        <v/>
      </c>
      <c r="S1013" s="47">
        <f>S977*Settings!$C$13*(S923+S941+S932*S$195+S950*$D1013)</f>
        <v/>
      </c>
      <c r="T1013" s="47">
        <f>T977*Settings!$C$13*(T923+T941+T932*T$195+T950*$D1013)</f>
        <v/>
      </c>
      <c r="U1013" s="47">
        <f>U977*Settings!$C$13*(U923+U941+U932*U$195+U950*$D1013)</f>
        <v/>
      </c>
      <c r="V1013" s="47">
        <f>V977*Settings!$C$13*(V923+V941+V932*V$195+V950*$D1013)</f>
        <v/>
      </c>
      <c r="W1013" s="47">
        <f>W977*Settings!$C$13*(W923+W941+W932*W$195+W950*$D1013)</f>
        <v/>
      </c>
      <c r="X1013" s="47">
        <f>X977*Settings!$C$13*(X923+X941+X932*X$195+X950*$D1013)</f>
        <v/>
      </c>
      <c r="Y1013" s="47">
        <f>Y977*Settings!$C$13*(Y923+Y941+Y932*Y$195+Y950*$D1013)</f>
        <v/>
      </c>
      <c r="Z1013" s="47">
        <f>Z977*Settings!$C$13*(Z923+Z941+Z932*Z$195+Z950*$D1013)</f>
        <v/>
      </c>
      <c r="AA1013" s="47">
        <f>AA977*Settings!$C$13*(AA923+AA941+AA932*AA$195+AA950*$D1013)</f>
        <v/>
      </c>
      <c r="AB1013" s="47">
        <f>AB977*Settings!$C$13*(AB923+AB941+AB932*AB$195+AB950*$D1013)</f>
        <v/>
      </c>
      <c r="AC1013" s="47">
        <f>AC977*Settings!$C$13*(AC923+AC941+AC932*AC$195+AC950*$D1013)</f>
        <v/>
      </c>
      <c r="AD1013" s="58">
        <f>REVENUE(AD977,Settings!$C$13,NEWREVRATE(AD923,AD941,AD932,AD$195,AD950,$D1013))</f>
        <v/>
      </c>
      <c r="AF1013" s="11">
        <f>LOWER(Settings!$C$4)&amp;".mit."&amp;$A1013&amp;IF($C1013="","","."&amp;$C1013&amp;"."&amp;$B1013)&amp;IF(INDEX(Variables!$D$5:$D$205,MATCH($A1013,Variables!$A$5:$A$205,0))="","","."&amp;INDEX(Variables!$D$5:$D$205,MATCH($A1013,Variables!$A$5:$A$205,0)))&amp;"."&amp;AF$5</f>
        <v/>
      </c>
      <c r="AG1013" s="46">
        <f>AG977*Settings!$C$13*(AG923+AG941+AG932*AG$195+AG950*$D1013)</f>
        <v/>
      </c>
      <c r="AH1013" s="47">
        <f>AH977*Settings!$C$13*(AH923+AH941+AH932*AH$195+AH950*$D1013)</f>
        <v/>
      </c>
      <c r="AI1013" s="47">
        <f>AI977*Settings!$C$13*(AI923+AI941+AI932*AI$195+AI950*$D1013)</f>
        <v/>
      </c>
      <c r="AJ1013" s="47">
        <f>AJ977*Settings!$C$13*(AJ923+AJ941+AJ932*AJ$195+AJ950*$D1013)</f>
        <v/>
      </c>
      <c r="AK1013" s="47">
        <f>AK977*Settings!$C$13*(AK923+AK941+AK932*AK$195+AK950*$D1013)</f>
        <v/>
      </c>
      <c r="AL1013" s="47">
        <f>AL977*Settings!$C$13*(AL923+AL941+AL932*AL$195+AL950*$D1013)</f>
        <v/>
      </c>
      <c r="AM1013" s="47">
        <f>AM977*Settings!$C$13*(AM923+AM941+AM932*AM$195+AM950*$D1013)</f>
        <v/>
      </c>
      <c r="AN1013" s="47">
        <f>AN977*Settings!$C$13*(AN923+AN941+AN932*AN$195+AN950*$D1013)</f>
        <v/>
      </c>
      <c r="AO1013" s="47">
        <f>AO977*Settings!$C$13*(AO923+AO941+AO932*AO$195+AO950*$D1013)</f>
        <v/>
      </c>
      <c r="AP1013" s="47">
        <f>AP977*Settings!$C$13*(AP923+AP941+AP932*AP$195+AP950*$D1013)</f>
        <v/>
      </c>
      <c r="AQ1013" s="47">
        <f>AQ977*Settings!$C$13*(AQ923+AQ941+AQ932*AQ$195+AQ950*$D1013)</f>
        <v/>
      </c>
      <c r="AR1013" s="47">
        <f>AR977*Settings!$C$13*(AR923+AR941+AR932*AR$195+AR950*$D1013)</f>
        <v/>
      </c>
      <c r="AS1013" s="47">
        <f>AS977*Settings!$C$13*(AS923+AS941+AS932*AS$195+AS950*$D1013)</f>
        <v/>
      </c>
      <c r="AT1013" s="47">
        <f>AT977*Settings!$C$13*(AT923+AT941+AT932*AT$195+AT950*$D1013)</f>
        <v/>
      </c>
      <c r="AU1013" s="47">
        <f>AU977*Settings!$C$13*(AU923+AU941+AU932*AU$195+AU950*$D1013)</f>
        <v/>
      </c>
      <c r="AV1013" s="47">
        <f>AV977*Settings!$C$13*(AV923+AV941+AV932*AV$195+AV950*$D1013)</f>
        <v/>
      </c>
      <c r="AW1013" s="47">
        <f>AW977*Settings!$C$13*(AW923+AW941+AW932*AW$195+AW950*$D1013)</f>
        <v/>
      </c>
      <c r="AX1013" s="47">
        <f>AX977*Settings!$C$13*(AX923+AX941+AX932*AX$195+AX950*$D1013)</f>
        <v/>
      </c>
      <c r="AY1013" s="58">
        <f>REVENUE(AY977,Settings!$C$13,NEWREVRATE(AY923,AY941,AY932,AY$195,AY950,$D1013))</f>
        <v/>
      </c>
    </row>
    <row r="1014" hidden="1" outlineLevel="2">
      <c r="A1014" s="14" t="inlineStr">
        <is>
          <t>rnew</t>
        </is>
      </c>
      <c r="B1014" s="14" t="inlineStr">
        <is>
          <t>die</t>
        </is>
      </c>
      <c r="C1014" s="14" t="inlineStr">
        <is>
          <t>res</t>
        </is>
      </c>
      <c r="D1014" s="37">
        <f>INDEX(Inputs!$S$5:$S$132,MATCH($B1014&amp;"|"&amp;$C1014,Inputs!$A$5:$A$132,0))</f>
        <v/>
      </c>
      <c r="E1014" s="36" t="n"/>
      <c r="F1014" s="36" t="n"/>
      <c r="G1014" s="36" t="n"/>
      <c r="H1014" s="14">
        <f>INDEX(Variables!$B$5:$B$205,MATCH($A1014,Variables!$A$5:$A$205,0))&amp;IF($C1014="",""," | "&amp;INDEX(Mapping!$B$5:$B$26,MATCH($C1014,Mapping!$A$5:$A$26,0))&amp;" | "&amp;INDEX(Mapping!$B$30:$B$46,MATCH($B1014,Mapping!$A$30:$A$46,0)))</f>
        <v/>
      </c>
      <c r="I1014" s="14">
        <f>INDEX(Variables!$C$5:$C$205,MATCH($A1014,Variables!$A$5:$A$205,0))</f>
        <v/>
      </c>
      <c r="J1014" s="14">
        <f>INDEX(Variables!$E$5:$E$205,MATCH($A1014,Variables!$A$5:$A$205,0))</f>
        <v/>
      </c>
      <c r="K1014" s="11">
        <f>LOWER(Settings!$C$4)&amp;".mit."&amp;$A1014&amp;IF($C1014="","","."&amp;$C1014&amp;"."&amp;$B1014)&amp;IF(INDEX(Variables!$D$5:$D$205,MATCH($A1014,Variables!$A$5:$A$205,0))="","","."&amp;INDEX(Variables!$D$5:$D$205,MATCH($A1014,Variables!$A$5:$A$205,0)))&amp;"."&amp;K$5</f>
        <v/>
      </c>
      <c r="L1014" s="46">
        <f>L978*Settings!$C$13*(L924+L942+L933*L$195+L951*$D1014)</f>
        <v/>
      </c>
      <c r="M1014" s="47">
        <f>M978*Settings!$C$13*(M924+M942+M933*M$195+M951*$D1014)</f>
        <v/>
      </c>
      <c r="N1014" s="47">
        <f>N978*Settings!$C$13*(N924+N942+N933*N$195+N951*$D1014)</f>
        <v/>
      </c>
      <c r="O1014" s="47">
        <f>O978*Settings!$C$13*(O924+O942+O933*O$195+O951*$D1014)</f>
        <v/>
      </c>
      <c r="P1014" s="47">
        <f>P978*Settings!$C$13*(P924+P942+P933*P$195+P951*$D1014)</f>
        <v/>
      </c>
      <c r="Q1014" s="47">
        <f>Q978*Settings!$C$13*(Q924+Q942+Q933*Q$195+Q951*$D1014)</f>
        <v/>
      </c>
      <c r="R1014" s="47">
        <f>R978*Settings!$C$13*(R924+R942+R933*R$195+R951*$D1014)</f>
        <v/>
      </c>
      <c r="S1014" s="47">
        <f>S978*Settings!$C$13*(S924+S942+S933*S$195+S951*$D1014)</f>
        <v/>
      </c>
      <c r="T1014" s="47">
        <f>T978*Settings!$C$13*(T924+T942+T933*T$195+T951*$D1014)</f>
        <v/>
      </c>
      <c r="U1014" s="47">
        <f>U978*Settings!$C$13*(U924+U942+U933*U$195+U951*$D1014)</f>
        <v/>
      </c>
      <c r="V1014" s="47">
        <f>V978*Settings!$C$13*(V924+V942+V933*V$195+V951*$D1014)</f>
        <v/>
      </c>
      <c r="W1014" s="47">
        <f>W978*Settings!$C$13*(W924+W942+W933*W$195+W951*$D1014)</f>
        <v/>
      </c>
      <c r="X1014" s="47">
        <f>X978*Settings!$C$13*(X924+X942+X933*X$195+X951*$D1014)</f>
        <v/>
      </c>
      <c r="Y1014" s="47">
        <f>Y978*Settings!$C$13*(Y924+Y942+Y933*Y$195+Y951*$D1014)</f>
        <v/>
      </c>
      <c r="Z1014" s="47">
        <f>Z978*Settings!$C$13*(Z924+Z942+Z933*Z$195+Z951*$D1014)</f>
        <v/>
      </c>
      <c r="AA1014" s="47">
        <f>AA978*Settings!$C$13*(AA924+AA942+AA933*AA$195+AA951*$D1014)</f>
        <v/>
      </c>
      <c r="AB1014" s="47">
        <f>AB978*Settings!$C$13*(AB924+AB942+AB933*AB$195+AB951*$D1014)</f>
        <v/>
      </c>
      <c r="AC1014" s="47">
        <f>AC978*Settings!$C$13*(AC924+AC942+AC933*AC$195+AC951*$D1014)</f>
        <v/>
      </c>
      <c r="AD1014" s="58">
        <f>REVENUE(AD978,Settings!$C$13,NEWREVRATE(AD924,AD942,AD933,AD$195,AD951,$D1014))</f>
        <v/>
      </c>
      <c r="AF1014" s="11">
        <f>LOWER(Settings!$C$4)&amp;".mit."&amp;$A1014&amp;IF($C1014="","","."&amp;$C1014&amp;"."&amp;$B1014)&amp;IF(INDEX(Variables!$D$5:$D$205,MATCH($A1014,Variables!$A$5:$A$205,0))="","","."&amp;INDEX(Variables!$D$5:$D$205,MATCH($A1014,Variables!$A$5:$A$205,0)))&amp;"."&amp;AF$5</f>
        <v/>
      </c>
      <c r="AG1014" s="46">
        <f>AG978*Settings!$C$13*(AG924+AG942+AG933*AG$195+AG951*$D1014)</f>
        <v/>
      </c>
      <c r="AH1014" s="47">
        <f>AH978*Settings!$C$13*(AH924+AH942+AH933*AH$195+AH951*$D1014)</f>
        <v/>
      </c>
      <c r="AI1014" s="47">
        <f>AI978*Settings!$C$13*(AI924+AI942+AI933*AI$195+AI951*$D1014)</f>
        <v/>
      </c>
      <c r="AJ1014" s="47">
        <f>AJ978*Settings!$C$13*(AJ924+AJ942+AJ933*AJ$195+AJ951*$D1014)</f>
        <v/>
      </c>
      <c r="AK1014" s="47">
        <f>AK978*Settings!$C$13*(AK924+AK942+AK933*AK$195+AK951*$D1014)</f>
        <v/>
      </c>
      <c r="AL1014" s="47">
        <f>AL978*Settings!$C$13*(AL924+AL942+AL933*AL$195+AL951*$D1014)</f>
        <v/>
      </c>
      <c r="AM1014" s="47">
        <f>AM978*Settings!$C$13*(AM924+AM942+AM933*AM$195+AM951*$D1014)</f>
        <v/>
      </c>
      <c r="AN1014" s="47">
        <f>AN978*Settings!$C$13*(AN924+AN942+AN933*AN$195+AN951*$D1014)</f>
        <v/>
      </c>
      <c r="AO1014" s="47">
        <f>AO978*Settings!$C$13*(AO924+AO942+AO933*AO$195+AO951*$D1014)</f>
        <v/>
      </c>
      <c r="AP1014" s="47">
        <f>AP978*Settings!$C$13*(AP924+AP942+AP933*AP$195+AP951*$D1014)</f>
        <v/>
      </c>
      <c r="AQ1014" s="47">
        <f>AQ978*Settings!$C$13*(AQ924+AQ942+AQ933*AQ$195+AQ951*$D1014)</f>
        <v/>
      </c>
      <c r="AR1014" s="47">
        <f>AR978*Settings!$C$13*(AR924+AR942+AR933*AR$195+AR951*$D1014)</f>
        <v/>
      </c>
      <c r="AS1014" s="47">
        <f>AS978*Settings!$C$13*(AS924+AS942+AS933*AS$195+AS951*$D1014)</f>
        <v/>
      </c>
      <c r="AT1014" s="47">
        <f>AT978*Settings!$C$13*(AT924+AT942+AT933*AT$195+AT951*$D1014)</f>
        <v/>
      </c>
      <c r="AU1014" s="47">
        <f>AU978*Settings!$C$13*(AU924+AU942+AU933*AU$195+AU951*$D1014)</f>
        <v/>
      </c>
      <c r="AV1014" s="47">
        <f>AV978*Settings!$C$13*(AV924+AV942+AV933*AV$195+AV951*$D1014)</f>
        <v/>
      </c>
      <c r="AW1014" s="47">
        <f>AW978*Settings!$C$13*(AW924+AW942+AW933*AW$195+AW951*$D1014)</f>
        <v/>
      </c>
      <c r="AX1014" s="47">
        <f>AX978*Settings!$C$13*(AX924+AX942+AX933*AX$195+AX951*$D1014)</f>
        <v/>
      </c>
      <c r="AY1014" s="58">
        <f>REVENUE(AY978,Settings!$C$13,NEWREVRATE(AY924,AY942,AY933,AY$195,AY951,$D1014))</f>
        <v/>
      </c>
    </row>
    <row r="1015" hidden="1" outlineLevel="2">
      <c r="A1015" s="14" t="inlineStr">
        <is>
          <t>rnew</t>
        </is>
      </c>
      <c r="B1015" s="14" t="inlineStr">
        <is>
          <t>lpg</t>
        </is>
      </c>
      <c r="C1015" s="14" t="inlineStr">
        <is>
          <t>res</t>
        </is>
      </c>
      <c r="D1015" s="37">
        <f>INDEX(Inputs!$S$5:$S$132,MATCH($B1015&amp;"|"&amp;$C1015,Inputs!$A$5:$A$132,0))</f>
        <v/>
      </c>
      <c r="E1015" s="36" t="n"/>
      <c r="F1015" s="36" t="n"/>
      <c r="G1015" s="36" t="n"/>
      <c r="H1015" s="14">
        <f>INDEX(Variables!$B$5:$B$205,MATCH($A1015,Variables!$A$5:$A$205,0))&amp;IF($C1015="",""," | "&amp;INDEX(Mapping!$B$5:$B$26,MATCH($C1015,Mapping!$A$5:$A$26,0))&amp;" | "&amp;INDEX(Mapping!$B$30:$B$46,MATCH($B1015,Mapping!$A$30:$A$46,0)))</f>
        <v/>
      </c>
      <c r="I1015" s="14">
        <f>INDEX(Variables!$C$5:$C$205,MATCH($A1015,Variables!$A$5:$A$205,0))</f>
        <v/>
      </c>
      <c r="J1015" s="14">
        <f>INDEX(Variables!$E$5:$E$205,MATCH($A1015,Variables!$A$5:$A$205,0))</f>
        <v/>
      </c>
      <c r="K1015" s="11">
        <f>LOWER(Settings!$C$4)&amp;".mit."&amp;$A1015&amp;IF($C1015="","","."&amp;$C1015&amp;"."&amp;$B1015)&amp;IF(INDEX(Variables!$D$5:$D$205,MATCH($A1015,Variables!$A$5:$A$205,0))="","","."&amp;INDEX(Variables!$D$5:$D$205,MATCH($A1015,Variables!$A$5:$A$205,0)))&amp;"."&amp;K$5</f>
        <v/>
      </c>
      <c r="L1015" s="46">
        <f>L979*Settings!$C$13*(L925+L943+L934*L$195+L952*$D1015)</f>
        <v/>
      </c>
      <c r="M1015" s="47">
        <f>M979*Settings!$C$13*(M925+M943+M934*M$195+M952*$D1015)</f>
        <v/>
      </c>
      <c r="N1015" s="47">
        <f>N979*Settings!$C$13*(N925+N943+N934*N$195+N952*$D1015)</f>
        <v/>
      </c>
      <c r="O1015" s="47">
        <f>O979*Settings!$C$13*(O925+O943+O934*O$195+O952*$D1015)</f>
        <v/>
      </c>
      <c r="P1015" s="47">
        <f>P979*Settings!$C$13*(P925+P943+P934*P$195+P952*$D1015)</f>
        <v/>
      </c>
      <c r="Q1015" s="47">
        <f>Q979*Settings!$C$13*(Q925+Q943+Q934*Q$195+Q952*$D1015)</f>
        <v/>
      </c>
      <c r="R1015" s="47">
        <f>R979*Settings!$C$13*(R925+R943+R934*R$195+R952*$D1015)</f>
        <v/>
      </c>
      <c r="S1015" s="47">
        <f>S979*Settings!$C$13*(S925+S943+S934*S$195+S952*$D1015)</f>
        <v/>
      </c>
      <c r="T1015" s="47">
        <f>T979*Settings!$C$13*(T925+T943+T934*T$195+T952*$D1015)</f>
        <v/>
      </c>
      <c r="U1015" s="47">
        <f>U979*Settings!$C$13*(U925+U943+U934*U$195+U952*$D1015)</f>
        <v/>
      </c>
      <c r="V1015" s="47">
        <f>V979*Settings!$C$13*(V925+V943+V934*V$195+V952*$D1015)</f>
        <v/>
      </c>
      <c r="W1015" s="47">
        <f>W979*Settings!$C$13*(W925+W943+W934*W$195+W952*$D1015)</f>
        <v/>
      </c>
      <c r="X1015" s="47">
        <f>X979*Settings!$C$13*(X925+X943+X934*X$195+X952*$D1015)</f>
        <v/>
      </c>
      <c r="Y1015" s="47">
        <f>Y979*Settings!$C$13*(Y925+Y943+Y934*Y$195+Y952*$D1015)</f>
        <v/>
      </c>
      <c r="Z1015" s="47">
        <f>Z979*Settings!$C$13*(Z925+Z943+Z934*Z$195+Z952*$D1015)</f>
        <v/>
      </c>
      <c r="AA1015" s="47">
        <f>AA979*Settings!$C$13*(AA925+AA943+AA934*AA$195+AA952*$D1015)</f>
        <v/>
      </c>
      <c r="AB1015" s="47">
        <f>AB979*Settings!$C$13*(AB925+AB943+AB934*AB$195+AB952*$D1015)</f>
        <v/>
      </c>
      <c r="AC1015" s="47">
        <f>AC979*Settings!$C$13*(AC925+AC943+AC934*AC$195+AC952*$D1015)</f>
        <v/>
      </c>
      <c r="AD1015" s="58">
        <f>REVENUE(AD979,Settings!$C$13,NEWREVRATE(AD925,AD943,AD934,AD$195,AD952,$D1015))</f>
        <v/>
      </c>
      <c r="AF1015" s="11">
        <f>LOWER(Settings!$C$4)&amp;".mit."&amp;$A1015&amp;IF($C1015="","","."&amp;$C1015&amp;"."&amp;$B1015)&amp;IF(INDEX(Variables!$D$5:$D$205,MATCH($A1015,Variables!$A$5:$A$205,0))="","","."&amp;INDEX(Variables!$D$5:$D$205,MATCH($A1015,Variables!$A$5:$A$205,0)))&amp;"."&amp;AF$5</f>
        <v/>
      </c>
      <c r="AG1015" s="46">
        <f>AG979*Settings!$C$13*(AG925+AG943+AG934*AG$195+AG952*$D1015)</f>
        <v/>
      </c>
      <c r="AH1015" s="47">
        <f>AH979*Settings!$C$13*(AH925+AH943+AH934*AH$195+AH952*$D1015)</f>
        <v/>
      </c>
      <c r="AI1015" s="47">
        <f>AI979*Settings!$C$13*(AI925+AI943+AI934*AI$195+AI952*$D1015)</f>
        <v/>
      </c>
      <c r="AJ1015" s="47">
        <f>AJ979*Settings!$C$13*(AJ925+AJ943+AJ934*AJ$195+AJ952*$D1015)</f>
        <v/>
      </c>
      <c r="AK1015" s="47">
        <f>AK979*Settings!$C$13*(AK925+AK943+AK934*AK$195+AK952*$D1015)</f>
        <v/>
      </c>
      <c r="AL1015" s="47">
        <f>AL979*Settings!$C$13*(AL925+AL943+AL934*AL$195+AL952*$D1015)</f>
        <v/>
      </c>
      <c r="AM1015" s="47">
        <f>AM979*Settings!$C$13*(AM925+AM943+AM934*AM$195+AM952*$D1015)</f>
        <v/>
      </c>
      <c r="AN1015" s="47">
        <f>AN979*Settings!$C$13*(AN925+AN943+AN934*AN$195+AN952*$D1015)</f>
        <v/>
      </c>
      <c r="AO1015" s="47">
        <f>AO979*Settings!$C$13*(AO925+AO943+AO934*AO$195+AO952*$D1015)</f>
        <v/>
      </c>
      <c r="AP1015" s="47">
        <f>AP979*Settings!$C$13*(AP925+AP943+AP934*AP$195+AP952*$D1015)</f>
        <v/>
      </c>
      <c r="AQ1015" s="47">
        <f>AQ979*Settings!$C$13*(AQ925+AQ943+AQ934*AQ$195+AQ952*$D1015)</f>
        <v/>
      </c>
      <c r="AR1015" s="47">
        <f>AR979*Settings!$C$13*(AR925+AR943+AR934*AR$195+AR952*$D1015)</f>
        <v/>
      </c>
      <c r="AS1015" s="47">
        <f>AS979*Settings!$C$13*(AS925+AS943+AS934*AS$195+AS952*$D1015)</f>
        <v/>
      </c>
      <c r="AT1015" s="47">
        <f>AT979*Settings!$C$13*(AT925+AT943+AT934*AT$195+AT952*$D1015)</f>
        <v/>
      </c>
      <c r="AU1015" s="47">
        <f>AU979*Settings!$C$13*(AU925+AU943+AU934*AU$195+AU952*$D1015)</f>
        <v/>
      </c>
      <c r="AV1015" s="47">
        <f>AV979*Settings!$C$13*(AV925+AV943+AV934*AV$195+AV952*$D1015)</f>
        <v/>
      </c>
      <c r="AW1015" s="47">
        <f>AW979*Settings!$C$13*(AW925+AW943+AW934*AW$195+AW952*$D1015)</f>
        <v/>
      </c>
      <c r="AX1015" s="47">
        <f>AX979*Settings!$C$13*(AX925+AX943+AX934*AX$195+AX952*$D1015)</f>
        <v/>
      </c>
      <c r="AY1015" s="58">
        <f>REVENUE(AY979,Settings!$C$13,NEWREVRATE(AY925,AY943,AY934,AY$195,AY952,$D1015))</f>
        <v/>
      </c>
    </row>
    <row r="1016" hidden="1" outlineLevel="2">
      <c r="A1016" s="14" t="inlineStr">
        <is>
          <t>rnew</t>
        </is>
      </c>
      <c r="B1016" s="14" t="inlineStr">
        <is>
          <t>ker</t>
        </is>
      </c>
      <c r="C1016" s="14" t="inlineStr">
        <is>
          <t>res</t>
        </is>
      </c>
      <c r="D1016" s="37">
        <f>INDEX(Inputs!$S$5:$S$132,MATCH($B1016&amp;"|"&amp;$C1016,Inputs!$A$5:$A$132,0))</f>
        <v/>
      </c>
      <c r="E1016" s="36" t="n"/>
      <c r="F1016" s="36" t="n"/>
      <c r="G1016" s="36" t="n"/>
      <c r="H1016" s="14">
        <f>INDEX(Variables!$B$5:$B$205,MATCH($A1016,Variables!$A$5:$A$205,0))&amp;IF($C1016="",""," | "&amp;INDEX(Mapping!$B$5:$B$26,MATCH($C1016,Mapping!$A$5:$A$26,0))&amp;" | "&amp;INDEX(Mapping!$B$30:$B$46,MATCH($B1016,Mapping!$A$30:$A$46,0)))</f>
        <v/>
      </c>
      <c r="I1016" s="14">
        <f>INDEX(Variables!$C$5:$C$205,MATCH($A1016,Variables!$A$5:$A$205,0))</f>
        <v/>
      </c>
      <c r="J1016" s="14">
        <f>INDEX(Variables!$E$5:$E$205,MATCH($A1016,Variables!$A$5:$A$205,0))</f>
        <v/>
      </c>
      <c r="K1016" s="11">
        <f>LOWER(Settings!$C$4)&amp;".mit."&amp;$A1016&amp;IF($C1016="","","."&amp;$C1016&amp;"."&amp;$B1016)&amp;IF(INDEX(Variables!$D$5:$D$205,MATCH($A1016,Variables!$A$5:$A$205,0))="","","."&amp;INDEX(Variables!$D$5:$D$205,MATCH($A1016,Variables!$A$5:$A$205,0)))&amp;"."&amp;K$5</f>
        <v/>
      </c>
      <c r="L1016" s="46">
        <f>L980*Settings!$C$13*(L926+L944+L935*L$195+L953*$D1016)</f>
        <v/>
      </c>
      <c r="M1016" s="47">
        <f>M980*Settings!$C$13*(M926+M944+M935*M$195+M953*$D1016)</f>
        <v/>
      </c>
      <c r="N1016" s="47">
        <f>N980*Settings!$C$13*(N926+N944+N935*N$195+N953*$D1016)</f>
        <v/>
      </c>
      <c r="O1016" s="47">
        <f>O980*Settings!$C$13*(O926+O944+O935*O$195+O953*$D1016)</f>
        <v/>
      </c>
      <c r="P1016" s="47">
        <f>P980*Settings!$C$13*(P926+P944+P935*P$195+P953*$D1016)</f>
        <v/>
      </c>
      <c r="Q1016" s="47">
        <f>Q980*Settings!$C$13*(Q926+Q944+Q935*Q$195+Q953*$D1016)</f>
        <v/>
      </c>
      <c r="R1016" s="47">
        <f>R980*Settings!$C$13*(R926+R944+R935*R$195+R953*$D1016)</f>
        <v/>
      </c>
      <c r="S1016" s="47">
        <f>S980*Settings!$C$13*(S926+S944+S935*S$195+S953*$D1016)</f>
        <v/>
      </c>
      <c r="T1016" s="47">
        <f>T980*Settings!$C$13*(T926+T944+T935*T$195+T953*$D1016)</f>
        <v/>
      </c>
      <c r="U1016" s="47">
        <f>U980*Settings!$C$13*(U926+U944+U935*U$195+U953*$D1016)</f>
        <v/>
      </c>
      <c r="V1016" s="47">
        <f>V980*Settings!$C$13*(V926+V944+V935*V$195+V953*$D1016)</f>
        <v/>
      </c>
      <c r="W1016" s="47">
        <f>W980*Settings!$C$13*(W926+W944+W935*W$195+W953*$D1016)</f>
        <v/>
      </c>
      <c r="X1016" s="47">
        <f>X980*Settings!$C$13*(X926+X944+X935*X$195+X953*$D1016)</f>
        <v/>
      </c>
      <c r="Y1016" s="47">
        <f>Y980*Settings!$C$13*(Y926+Y944+Y935*Y$195+Y953*$D1016)</f>
        <v/>
      </c>
      <c r="Z1016" s="47">
        <f>Z980*Settings!$C$13*(Z926+Z944+Z935*Z$195+Z953*$D1016)</f>
        <v/>
      </c>
      <c r="AA1016" s="47">
        <f>AA980*Settings!$C$13*(AA926+AA944+AA935*AA$195+AA953*$D1016)</f>
        <v/>
      </c>
      <c r="AB1016" s="47">
        <f>AB980*Settings!$C$13*(AB926+AB944+AB935*AB$195+AB953*$D1016)</f>
        <v/>
      </c>
      <c r="AC1016" s="47">
        <f>AC980*Settings!$C$13*(AC926+AC944+AC935*AC$195+AC953*$D1016)</f>
        <v/>
      </c>
      <c r="AD1016" s="58">
        <f>REVENUE(AD980,Settings!$C$13,NEWREVRATE(AD926,AD944,AD935,AD$195,AD953,$D1016))</f>
        <v/>
      </c>
      <c r="AF1016" s="11">
        <f>LOWER(Settings!$C$4)&amp;".mit."&amp;$A1016&amp;IF($C1016="","","."&amp;$C1016&amp;"."&amp;$B1016)&amp;IF(INDEX(Variables!$D$5:$D$205,MATCH($A1016,Variables!$A$5:$A$205,0))="","","."&amp;INDEX(Variables!$D$5:$D$205,MATCH($A1016,Variables!$A$5:$A$205,0)))&amp;"."&amp;AF$5</f>
        <v/>
      </c>
      <c r="AG1016" s="46">
        <f>AG980*Settings!$C$13*(AG926+AG944+AG935*AG$195+AG953*$D1016)</f>
        <v/>
      </c>
      <c r="AH1016" s="47">
        <f>AH980*Settings!$C$13*(AH926+AH944+AH935*AH$195+AH953*$D1016)</f>
        <v/>
      </c>
      <c r="AI1016" s="47">
        <f>AI980*Settings!$C$13*(AI926+AI944+AI935*AI$195+AI953*$D1016)</f>
        <v/>
      </c>
      <c r="AJ1016" s="47">
        <f>AJ980*Settings!$C$13*(AJ926+AJ944+AJ935*AJ$195+AJ953*$D1016)</f>
        <v/>
      </c>
      <c r="AK1016" s="47">
        <f>AK980*Settings!$C$13*(AK926+AK944+AK935*AK$195+AK953*$D1016)</f>
        <v/>
      </c>
      <c r="AL1016" s="47">
        <f>AL980*Settings!$C$13*(AL926+AL944+AL935*AL$195+AL953*$D1016)</f>
        <v/>
      </c>
      <c r="AM1016" s="47">
        <f>AM980*Settings!$C$13*(AM926+AM944+AM935*AM$195+AM953*$D1016)</f>
        <v/>
      </c>
      <c r="AN1016" s="47">
        <f>AN980*Settings!$C$13*(AN926+AN944+AN935*AN$195+AN953*$D1016)</f>
        <v/>
      </c>
      <c r="AO1016" s="47">
        <f>AO980*Settings!$C$13*(AO926+AO944+AO935*AO$195+AO953*$D1016)</f>
        <v/>
      </c>
      <c r="AP1016" s="47">
        <f>AP980*Settings!$C$13*(AP926+AP944+AP935*AP$195+AP953*$D1016)</f>
        <v/>
      </c>
      <c r="AQ1016" s="47">
        <f>AQ980*Settings!$C$13*(AQ926+AQ944+AQ935*AQ$195+AQ953*$D1016)</f>
        <v/>
      </c>
      <c r="AR1016" s="47">
        <f>AR980*Settings!$C$13*(AR926+AR944+AR935*AR$195+AR953*$D1016)</f>
        <v/>
      </c>
      <c r="AS1016" s="47">
        <f>AS980*Settings!$C$13*(AS926+AS944+AS935*AS$195+AS953*$D1016)</f>
        <v/>
      </c>
      <c r="AT1016" s="47">
        <f>AT980*Settings!$C$13*(AT926+AT944+AT935*AT$195+AT953*$D1016)</f>
        <v/>
      </c>
      <c r="AU1016" s="47">
        <f>AU980*Settings!$C$13*(AU926+AU944+AU935*AU$195+AU953*$D1016)</f>
        <v/>
      </c>
      <c r="AV1016" s="47">
        <f>AV980*Settings!$C$13*(AV926+AV944+AV935*AV$195+AV953*$D1016)</f>
        <v/>
      </c>
      <c r="AW1016" s="47">
        <f>AW980*Settings!$C$13*(AW926+AW944+AW935*AW$195+AW953*$D1016)</f>
        <v/>
      </c>
      <c r="AX1016" s="47">
        <f>AX980*Settings!$C$13*(AX926+AX944+AX935*AX$195+AX953*$D1016)</f>
        <v/>
      </c>
      <c r="AY1016" s="58">
        <f>REVENUE(AY980,Settings!$C$13,NEWREVRATE(AY926,AY944,AY935,AY$195,AY953,$D1016))</f>
        <v/>
      </c>
    </row>
    <row r="1017" hidden="1" outlineLevel="2">
      <c r="A1017" s="14" t="inlineStr">
        <is>
          <t>rnew</t>
        </is>
      </c>
      <c r="B1017" s="14" t="inlineStr">
        <is>
          <t>oop</t>
        </is>
      </c>
      <c r="C1017" s="14" t="inlineStr">
        <is>
          <t>res</t>
        </is>
      </c>
      <c r="D1017" s="37">
        <f>INDEX(Inputs!$S$5:$S$132,MATCH($B1017&amp;"|"&amp;$C1017,Inputs!$A$5:$A$132,0))</f>
        <v/>
      </c>
      <c r="E1017" s="36" t="n"/>
      <c r="F1017" s="36" t="n"/>
      <c r="G1017" s="36" t="n"/>
      <c r="H1017" s="14">
        <f>INDEX(Variables!$B$5:$B$205,MATCH($A1017,Variables!$A$5:$A$205,0))&amp;IF($C1017="",""," | "&amp;INDEX(Mapping!$B$5:$B$26,MATCH($C1017,Mapping!$A$5:$A$26,0))&amp;" | "&amp;INDEX(Mapping!$B$30:$B$46,MATCH($B1017,Mapping!$A$30:$A$46,0)))</f>
        <v/>
      </c>
      <c r="I1017" s="14">
        <f>INDEX(Variables!$C$5:$C$205,MATCH($A1017,Variables!$A$5:$A$205,0))</f>
        <v/>
      </c>
      <c r="J1017" s="14">
        <f>INDEX(Variables!$E$5:$E$205,MATCH($A1017,Variables!$A$5:$A$205,0))</f>
        <v/>
      </c>
      <c r="K1017" s="11">
        <f>LOWER(Settings!$C$4)&amp;".mit."&amp;$A1017&amp;IF($C1017="","","."&amp;$C1017&amp;"."&amp;$B1017)&amp;IF(INDEX(Variables!$D$5:$D$205,MATCH($A1017,Variables!$A$5:$A$205,0))="","","."&amp;INDEX(Variables!$D$5:$D$205,MATCH($A1017,Variables!$A$5:$A$205,0)))&amp;"."&amp;K$5</f>
        <v/>
      </c>
      <c r="L1017" s="46">
        <f>L981*Settings!$C$13*(L927+L945+L936*L$195+L954*$D1017)</f>
        <v/>
      </c>
      <c r="M1017" s="47">
        <f>M981*Settings!$C$13*(M927+M945+M936*M$195+M954*$D1017)</f>
        <v/>
      </c>
      <c r="N1017" s="47">
        <f>N981*Settings!$C$13*(N927+N945+N936*N$195+N954*$D1017)</f>
        <v/>
      </c>
      <c r="O1017" s="47">
        <f>O981*Settings!$C$13*(O927+O945+O936*O$195+O954*$D1017)</f>
        <v/>
      </c>
      <c r="P1017" s="47">
        <f>P981*Settings!$C$13*(P927+P945+P936*P$195+P954*$D1017)</f>
        <v/>
      </c>
      <c r="Q1017" s="47">
        <f>Q981*Settings!$C$13*(Q927+Q945+Q936*Q$195+Q954*$D1017)</f>
        <v/>
      </c>
      <c r="R1017" s="47">
        <f>R981*Settings!$C$13*(R927+R945+R936*R$195+R954*$D1017)</f>
        <v/>
      </c>
      <c r="S1017" s="47">
        <f>S981*Settings!$C$13*(S927+S945+S936*S$195+S954*$D1017)</f>
        <v/>
      </c>
      <c r="T1017" s="47">
        <f>T981*Settings!$C$13*(T927+T945+T936*T$195+T954*$D1017)</f>
        <v/>
      </c>
      <c r="U1017" s="47">
        <f>U981*Settings!$C$13*(U927+U945+U936*U$195+U954*$D1017)</f>
        <v/>
      </c>
      <c r="V1017" s="47">
        <f>V981*Settings!$C$13*(V927+V945+V936*V$195+V954*$D1017)</f>
        <v/>
      </c>
      <c r="W1017" s="47">
        <f>W981*Settings!$C$13*(W927+W945+W936*W$195+W954*$D1017)</f>
        <v/>
      </c>
      <c r="X1017" s="47">
        <f>X981*Settings!$C$13*(X927+X945+X936*X$195+X954*$D1017)</f>
        <v/>
      </c>
      <c r="Y1017" s="47">
        <f>Y981*Settings!$C$13*(Y927+Y945+Y936*Y$195+Y954*$D1017)</f>
        <v/>
      </c>
      <c r="Z1017" s="47">
        <f>Z981*Settings!$C$13*(Z927+Z945+Z936*Z$195+Z954*$D1017)</f>
        <v/>
      </c>
      <c r="AA1017" s="47">
        <f>AA981*Settings!$C$13*(AA927+AA945+AA936*AA$195+AA954*$D1017)</f>
        <v/>
      </c>
      <c r="AB1017" s="47">
        <f>AB981*Settings!$C$13*(AB927+AB945+AB936*AB$195+AB954*$D1017)</f>
        <v/>
      </c>
      <c r="AC1017" s="47">
        <f>AC981*Settings!$C$13*(AC927+AC945+AC936*AC$195+AC954*$D1017)</f>
        <v/>
      </c>
      <c r="AD1017" s="58">
        <f>REVENUE(AD981,Settings!$C$13,NEWREVRATE(AD927,AD945,AD936,AD$195,AD954,$D1017))</f>
        <v/>
      </c>
      <c r="AF1017" s="11">
        <f>LOWER(Settings!$C$4)&amp;".mit."&amp;$A1017&amp;IF($C1017="","","."&amp;$C1017&amp;"."&amp;$B1017)&amp;IF(INDEX(Variables!$D$5:$D$205,MATCH($A1017,Variables!$A$5:$A$205,0))="","","."&amp;INDEX(Variables!$D$5:$D$205,MATCH($A1017,Variables!$A$5:$A$205,0)))&amp;"."&amp;AF$5</f>
        <v/>
      </c>
      <c r="AG1017" s="46">
        <f>AG981*Settings!$C$13*(AG927+AG945+AG936*AG$195+AG954*$D1017)</f>
        <v/>
      </c>
      <c r="AH1017" s="47">
        <f>AH981*Settings!$C$13*(AH927+AH945+AH936*AH$195+AH954*$D1017)</f>
        <v/>
      </c>
      <c r="AI1017" s="47">
        <f>AI981*Settings!$C$13*(AI927+AI945+AI936*AI$195+AI954*$D1017)</f>
        <v/>
      </c>
      <c r="AJ1017" s="47">
        <f>AJ981*Settings!$C$13*(AJ927+AJ945+AJ936*AJ$195+AJ954*$D1017)</f>
        <v/>
      </c>
      <c r="AK1017" s="47">
        <f>AK981*Settings!$C$13*(AK927+AK945+AK936*AK$195+AK954*$D1017)</f>
        <v/>
      </c>
      <c r="AL1017" s="47">
        <f>AL981*Settings!$C$13*(AL927+AL945+AL936*AL$195+AL954*$D1017)</f>
        <v/>
      </c>
      <c r="AM1017" s="47">
        <f>AM981*Settings!$C$13*(AM927+AM945+AM936*AM$195+AM954*$D1017)</f>
        <v/>
      </c>
      <c r="AN1017" s="47">
        <f>AN981*Settings!$C$13*(AN927+AN945+AN936*AN$195+AN954*$D1017)</f>
        <v/>
      </c>
      <c r="AO1017" s="47">
        <f>AO981*Settings!$C$13*(AO927+AO945+AO936*AO$195+AO954*$D1017)</f>
        <v/>
      </c>
      <c r="AP1017" s="47">
        <f>AP981*Settings!$C$13*(AP927+AP945+AP936*AP$195+AP954*$D1017)</f>
        <v/>
      </c>
      <c r="AQ1017" s="47">
        <f>AQ981*Settings!$C$13*(AQ927+AQ945+AQ936*AQ$195+AQ954*$D1017)</f>
        <v/>
      </c>
      <c r="AR1017" s="47">
        <f>AR981*Settings!$C$13*(AR927+AR945+AR936*AR$195+AR954*$D1017)</f>
        <v/>
      </c>
      <c r="AS1017" s="47">
        <f>AS981*Settings!$C$13*(AS927+AS945+AS936*AS$195+AS954*$D1017)</f>
        <v/>
      </c>
      <c r="AT1017" s="47">
        <f>AT981*Settings!$C$13*(AT927+AT945+AT936*AT$195+AT954*$D1017)</f>
        <v/>
      </c>
      <c r="AU1017" s="47">
        <f>AU981*Settings!$C$13*(AU927+AU945+AU936*AU$195+AU954*$D1017)</f>
        <v/>
      </c>
      <c r="AV1017" s="47">
        <f>AV981*Settings!$C$13*(AV927+AV945+AV936*AV$195+AV954*$D1017)</f>
        <v/>
      </c>
      <c r="AW1017" s="47">
        <f>AW981*Settings!$C$13*(AW927+AW945+AW936*AW$195+AW954*$D1017)</f>
        <v/>
      </c>
      <c r="AX1017" s="47">
        <f>AX981*Settings!$C$13*(AX927+AX945+AX936*AX$195+AX954*$D1017)</f>
        <v/>
      </c>
      <c r="AY1017" s="58">
        <f>REVENUE(AY981,Settings!$C$13,NEWREVRATE(AY927,AY945,AY936,AY$195,AY954,$D1017))</f>
        <v/>
      </c>
    </row>
    <row r="1018" hidden="1" outlineLevel="2">
      <c r="A1018" s="14" t="inlineStr">
        <is>
          <t>rnew</t>
        </is>
      </c>
      <c r="B1018" s="14" t="inlineStr">
        <is>
          <t>bio</t>
        </is>
      </c>
      <c r="C1018" s="14" t="inlineStr">
        <is>
          <t>res</t>
        </is>
      </c>
      <c r="D1018" s="37">
        <f>INDEX(Inputs!$S$5:$S$132,MATCH($B1018&amp;"|"&amp;$C1018,Inputs!$A$5:$A$132,0))</f>
        <v/>
      </c>
      <c r="E1018" s="36" t="n"/>
      <c r="F1018" s="36" t="n"/>
      <c r="G1018" s="36" t="n"/>
      <c r="H1018" s="14">
        <f>INDEX(Variables!$B$5:$B$205,MATCH($A1018,Variables!$A$5:$A$205,0))&amp;IF($C1018="",""," | "&amp;INDEX(Mapping!$B$5:$B$26,MATCH($C1018,Mapping!$A$5:$A$26,0))&amp;" | "&amp;INDEX(Mapping!$B$30:$B$46,MATCH($B1018,Mapping!$A$30:$A$46,0)))</f>
        <v/>
      </c>
      <c r="I1018" s="14">
        <f>INDEX(Variables!$C$5:$C$205,MATCH($A1018,Variables!$A$5:$A$205,0))</f>
        <v/>
      </c>
      <c r="J1018" s="14">
        <f>INDEX(Variables!$E$5:$E$205,MATCH($A1018,Variables!$A$5:$A$205,0))</f>
        <v/>
      </c>
      <c r="K1018" s="11">
        <f>LOWER(Settings!$C$4)&amp;".mit."&amp;$A1018&amp;IF($C1018="","","."&amp;$C1018&amp;"."&amp;$B1018)&amp;IF(INDEX(Variables!$D$5:$D$205,MATCH($A1018,Variables!$A$5:$A$205,0))="","","."&amp;INDEX(Variables!$D$5:$D$205,MATCH($A1018,Variables!$A$5:$A$205,0)))&amp;"."&amp;K$5</f>
        <v/>
      </c>
      <c r="L1018" s="46">
        <f>L982*Settings!$C$13*(L928+L946+L937*L$195+L955*$D1018)</f>
        <v/>
      </c>
      <c r="M1018" s="47">
        <f>M982*Settings!$C$13*(M928+M946+M937*M$195+M955*$D1018)</f>
        <v/>
      </c>
      <c r="N1018" s="47">
        <f>N982*Settings!$C$13*(N928+N946+N937*N$195+N955*$D1018)</f>
        <v/>
      </c>
      <c r="O1018" s="47">
        <f>O982*Settings!$C$13*(O928+O946+O937*O$195+O955*$D1018)</f>
        <v/>
      </c>
      <c r="P1018" s="47">
        <f>P982*Settings!$C$13*(P928+P946+P937*P$195+P955*$D1018)</f>
        <v/>
      </c>
      <c r="Q1018" s="47">
        <f>Q982*Settings!$C$13*(Q928+Q946+Q937*Q$195+Q955*$D1018)</f>
        <v/>
      </c>
      <c r="R1018" s="47">
        <f>R982*Settings!$C$13*(R928+R946+R937*R$195+R955*$D1018)</f>
        <v/>
      </c>
      <c r="S1018" s="47">
        <f>S982*Settings!$C$13*(S928+S946+S937*S$195+S955*$D1018)</f>
        <v/>
      </c>
      <c r="T1018" s="47">
        <f>T982*Settings!$C$13*(T928+T946+T937*T$195+T955*$D1018)</f>
        <v/>
      </c>
      <c r="U1018" s="47">
        <f>U982*Settings!$C$13*(U928+U946+U937*U$195+U955*$D1018)</f>
        <v/>
      </c>
      <c r="V1018" s="47">
        <f>V982*Settings!$C$13*(V928+V946+V937*V$195+V955*$D1018)</f>
        <v/>
      </c>
      <c r="W1018" s="47">
        <f>W982*Settings!$C$13*(W928+W946+W937*W$195+W955*$D1018)</f>
        <v/>
      </c>
      <c r="X1018" s="47">
        <f>X982*Settings!$C$13*(X928+X946+X937*X$195+X955*$D1018)</f>
        <v/>
      </c>
      <c r="Y1018" s="47">
        <f>Y982*Settings!$C$13*(Y928+Y946+Y937*Y$195+Y955*$D1018)</f>
        <v/>
      </c>
      <c r="Z1018" s="47">
        <f>Z982*Settings!$C$13*(Z928+Z946+Z937*Z$195+Z955*$D1018)</f>
        <v/>
      </c>
      <c r="AA1018" s="47">
        <f>AA982*Settings!$C$13*(AA928+AA946+AA937*AA$195+AA955*$D1018)</f>
        <v/>
      </c>
      <c r="AB1018" s="47">
        <f>AB982*Settings!$C$13*(AB928+AB946+AB937*AB$195+AB955*$D1018)</f>
        <v/>
      </c>
      <c r="AC1018" s="47">
        <f>AC982*Settings!$C$13*(AC928+AC946+AC937*AC$195+AC955*$D1018)</f>
        <v/>
      </c>
      <c r="AD1018" s="58">
        <f>REVENUE(AD982,Settings!$C$13,NEWREVRATE(AD928,AD946,AD937,AD$195,AD955,$D1018))</f>
        <v/>
      </c>
      <c r="AF1018" s="11">
        <f>LOWER(Settings!$C$4)&amp;".mit."&amp;$A1018&amp;IF($C1018="","","."&amp;$C1018&amp;"."&amp;$B1018)&amp;IF(INDEX(Variables!$D$5:$D$205,MATCH($A1018,Variables!$A$5:$A$205,0))="","","."&amp;INDEX(Variables!$D$5:$D$205,MATCH($A1018,Variables!$A$5:$A$205,0)))&amp;"."&amp;AF$5</f>
        <v/>
      </c>
      <c r="AG1018" s="46">
        <f>AG982*Settings!$C$13*(AG928+AG946+AG937*AG$195+AG955*$D1018)</f>
        <v/>
      </c>
      <c r="AH1018" s="47">
        <f>AH982*Settings!$C$13*(AH928+AH946+AH937*AH$195+AH955*$D1018)</f>
        <v/>
      </c>
      <c r="AI1018" s="47">
        <f>AI982*Settings!$C$13*(AI928+AI946+AI937*AI$195+AI955*$D1018)</f>
        <v/>
      </c>
      <c r="AJ1018" s="47">
        <f>AJ982*Settings!$C$13*(AJ928+AJ946+AJ937*AJ$195+AJ955*$D1018)</f>
        <v/>
      </c>
      <c r="AK1018" s="47">
        <f>AK982*Settings!$C$13*(AK928+AK946+AK937*AK$195+AK955*$D1018)</f>
        <v/>
      </c>
      <c r="AL1018" s="47">
        <f>AL982*Settings!$C$13*(AL928+AL946+AL937*AL$195+AL955*$D1018)</f>
        <v/>
      </c>
      <c r="AM1018" s="47">
        <f>AM982*Settings!$C$13*(AM928+AM946+AM937*AM$195+AM955*$D1018)</f>
        <v/>
      </c>
      <c r="AN1018" s="47">
        <f>AN982*Settings!$C$13*(AN928+AN946+AN937*AN$195+AN955*$D1018)</f>
        <v/>
      </c>
      <c r="AO1018" s="47">
        <f>AO982*Settings!$C$13*(AO928+AO946+AO937*AO$195+AO955*$D1018)</f>
        <v/>
      </c>
      <c r="AP1018" s="47">
        <f>AP982*Settings!$C$13*(AP928+AP946+AP937*AP$195+AP955*$D1018)</f>
        <v/>
      </c>
      <c r="AQ1018" s="47">
        <f>AQ982*Settings!$C$13*(AQ928+AQ946+AQ937*AQ$195+AQ955*$D1018)</f>
        <v/>
      </c>
      <c r="AR1018" s="47">
        <f>AR982*Settings!$C$13*(AR928+AR946+AR937*AR$195+AR955*$D1018)</f>
        <v/>
      </c>
      <c r="AS1018" s="47">
        <f>AS982*Settings!$C$13*(AS928+AS946+AS937*AS$195+AS955*$D1018)</f>
        <v/>
      </c>
      <c r="AT1018" s="47">
        <f>AT982*Settings!$C$13*(AT928+AT946+AT937*AT$195+AT955*$D1018)</f>
        <v/>
      </c>
      <c r="AU1018" s="47">
        <f>AU982*Settings!$C$13*(AU928+AU946+AU937*AU$195+AU955*$D1018)</f>
        <v/>
      </c>
      <c r="AV1018" s="47">
        <f>AV982*Settings!$C$13*(AV928+AV946+AV937*AV$195+AV955*$D1018)</f>
        <v/>
      </c>
      <c r="AW1018" s="47">
        <f>AW982*Settings!$C$13*(AW928+AW946+AW937*AW$195+AW955*$D1018)</f>
        <v/>
      </c>
      <c r="AX1018" s="47">
        <f>AX982*Settings!$C$13*(AX928+AX946+AX937*AX$195+AX955*$D1018)</f>
        <v/>
      </c>
      <c r="AY1018" s="58">
        <f>REVENUE(AY982,Settings!$C$13,NEWREVRATE(AY928,AY946,AY937,AY$195,AY955,$D1018))</f>
        <v/>
      </c>
    </row>
    <row r="1019" hidden="1" outlineLevel="2"/>
    <row r="1020" hidden="1" outlineLevel="1" collapsed="1">
      <c r="A1020" s="1" t="inlineStr">
        <is>
          <t>ener</t>
        </is>
      </c>
      <c r="B1020" s="1" t="inlineStr">
        <is>
          <t>all</t>
        </is>
      </c>
      <c r="C1020" s="1" t="inlineStr">
        <is>
          <t>foo</t>
        </is>
      </c>
      <c r="H1020" s="1">
        <f>INDEX(Variables!$B$5:$B$205,MATCH($A1020,Variables!$A$5:$A$205,0))&amp;IF($C1020="",""," | "&amp;INDEX(Mapping!$B$5:$B$26,MATCH($C1020,Mapping!$A$5:$A$26,0))&amp;" | "&amp;INDEX(Mapping!$B$30:$B$46,MATCH($B1020,Mapping!$A$30:$A$46,0)))</f>
        <v/>
      </c>
      <c r="I1020" s="1">
        <f>INDEX(Variables!$C$5:$C$205,MATCH($A1020,Variables!$A$5:$A$205,0))</f>
        <v/>
      </c>
      <c r="J1020" s="1">
        <f>INDEX(Variables!$E$5:$E$205,MATCH($A1020,Variables!$A$5:$A$205,0))</f>
        <v/>
      </c>
      <c r="K1020" s="17">
        <f>LOWER(Settings!$C$4)&amp;".mit."&amp;$A1020&amp;IF($C1020="","","."&amp;$C1020&amp;"."&amp;$B1020)&amp;IF(INDEX(Variables!$D$5:$D$205,MATCH($A1020,Variables!$A$5:$A$205,0))="","","."&amp;INDEX(Variables!$D$5:$D$205,MATCH($A1020,Variables!$A$5:$A$205,0)))&amp;"."&amp;K$5</f>
        <v/>
      </c>
      <c r="L1020" s="60">
        <f>SUM(L1075:L1082)</f>
        <v/>
      </c>
      <c r="M1020" s="61">
        <f>SUM(M1075:M1082)</f>
        <v/>
      </c>
      <c r="N1020" s="61">
        <f>SUM(N1075:N1082)</f>
        <v/>
      </c>
      <c r="O1020" s="61">
        <f>SUM(O1075:O1082)</f>
        <v/>
      </c>
      <c r="P1020" s="61">
        <f>SUM(P1075:P1082)</f>
        <v/>
      </c>
      <c r="Q1020" s="61">
        <f>SUM(Q1075:Q1082)</f>
        <v/>
      </c>
      <c r="R1020" s="61">
        <f>SUM(R1075:R1082)</f>
        <v/>
      </c>
      <c r="S1020" s="61">
        <f>SUM(S1075:S1082)</f>
        <v/>
      </c>
      <c r="T1020" s="61">
        <f>SUM(T1075:T1082)</f>
        <v/>
      </c>
      <c r="U1020" s="61">
        <f>SUM(U1075:U1082)</f>
        <v/>
      </c>
      <c r="V1020" s="61">
        <f>SUM(V1075:V1082)</f>
        <v/>
      </c>
      <c r="W1020" s="61">
        <f>SUM(W1075:W1082)</f>
        <v/>
      </c>
      <c r="X1020" s="61">
        <f>SUM(X1075:X1082)</f>
        <v/>
      </c>
      <c r="Y1020" s="61">
        <f>SUM(Y1075:Y1082)</f>
        <v/>
      </c>
      <c r="Z1020" s="61">
        <f>SUM(Z1075:Z1082)</f>
        <v/>
      </c>
      <c r="AA1020" s="61">
        <f>SUM(AA1075:AA1082)</f>
        <v/>
      </c>
      <c r="AB1020" s="61">
        <f>SUM(AB1075:AB1082)</f>
        <v/>
      </c>
      <c r="AC1020" s="61">
        <f>SUM(AC1075:AC1082)</f>
        <v/>
      </c>
      <c r="AD1020" s="61">
        <f>SUM(AD1075:AD1082)</f>
        <v/>
      </c>
      <c r="AF1020" s="17">
        <f>LOWER(Settings!$C$4)&amp;".mit."&amp;$A1020&amp;IF($C1020="","","."&amp;$C1020&amp;"."&amp;$B1020)&amp;IF(INDEX(Variables!$D$5:$D$205,MATCH($A1020,Variables!$A$5:$A$205,0))="","","."&amp;INDEX(Variables!$D$5:$D$205,MATCH($A1020,Variables!$A$5:$A$205,0)))&amp;"."&amp;AF$5</f>
        <v/>
      </c>
      <c r="AG1020" s="60">
        <f>SUM(AG1075:AG1082)</f>
        <v/>
      </c>
      <c r="AH1020" s="61">
        <f>SUM(AH1075:AH1082)</f>
        <v/>
      </c>
      <c r="AI1020" s="61">
        <f>SUM(AI1075:AI1082)</f>
        <v/>
      </c>
      <c r="AJ1020" s="61">
        <f>SUM(AJ1075:AJ1082)</f>
        <v/>
      </c>
      <c r="AK1020" s="61">
        <f>SUM(AK1075:AK1082)</f>
        <v/>
      </c>
      <c r="AL1020" s="61">
        <f>SUM(AL1075:AL1082)</f>
        <v/>
      </c>
      <c r="AM1020" s="61">
        <f>SUM(AM1075:AM1082)</f>
        <v/>
      </c>
      <c r="AN1020" s="61">
        <f>SUM(AN1075:AN1082)</f>
        <v/>
      </c>
      <c r="AO1020" s="61">
        <f>SUM(AO1075:AO1082)</f>
        <v/>
      </c>
      <c r="AP1020" s="61">
        <f>SUM(AP1075:AP1082)</f>
        <v/>
      </c>
      <c r="AQ1020" s="61">
        <f>SUM(AQ1075:AQ1082)</f>
        <v/>
      </c>
      <c r="AR1020" s="61">
        <f>SUM(AR1075:AR1082)</f>
        <v/>
      </c>
      <c r="AS1020" s="61">
        <f>SUM(AS1075:AS1082)</f>
        <v/>
      </c>
      <c r="AT1020" s="61">
        <f>SUM(AT1075:AT1082)</f>
        <v/>
      </c>
      <c r="AU1020" s="61">
        <f>SUM(AU1075:AU1082)</f>
        <v/>
      </c>
      <c r="AV1020" s="61">
        <f>SUM(AV1075:AV1082)</f>
        <v/>
      </c>
      <c r="AW1020" s="61">
        <f>SUM(AW1075:AW1082)</f>
        <v/>
      </c>
      <c r="AX1020" s="61">
        <f>SUM(AX1075:AX1082)</f>
        <v/>
      </c>
      <c r="AY1020" s="61">
        <f>SUM(AY1075:AY1082)</f>
        <v/>
      </c>
    </row>
    <row r="1021" hidden="1" outlineLevel="2">
      <c r="A1021" s="14" t="inlineStr">
        <is>
          <t>ctxnew</t>
        </is>
      </c>
      <c r="B1021" s="14" t="inlineStr">
        <is>
          <t>coa</t>
        </is>
      </c>
      <c r="C1021" s="14" t="inlineStr">
        <is>
          <t>foo</t>
        </is>
      </c>
      <c r="D1021" s="37">
        <f>INDEX(Inputs!$T$5:$T$132,MATCH($B1021&amp;"|"&amp;$C1021,Inputs!$A$5:$A$132,0))</f>
        <v/>
      </c>
      <c r="E1021" s="37">
        <f>INDEX(Inputs!$J$5:$J$132,MATCH($B1021&amp;"|"&amp;$C1021,Inputs!$A$5:$A$132,0))</f>
        <v/>
      </c>
      <c r="F1021" s="37">
        <f>INDEX(Inputs!$K$5:$K$132,MATCH($B1021&amp;"|"&amp;$C1021,Inputs!$A$5:$A$132,0))</f>
        <v/>
      </c>
      <c r="G1021" s="36" t="n"/>
      <c r="H1021" s="14">
        <f>INDEX(Variables!$B$5:$B$205,MATCH($A1021,Variables!$A$5:$A$205,0))&amp;IF($C1021="",""," | "&amp;INDEX(Mapping!$B$5:$B$26,MATCH($C1021,Mapping!$A$5:$A$26,0))&amp;" | "&amp;INDEX(Mapping!$B$30:$B$46,MATCH($B1021,Mapping!$A$30:$A$46,0)))</f>
        <v/>
      </c>
      <c r="I1021" s="14">
        <f>INDEX(Variables!$C$5:$C$205,MATCH($A1021,Variables!$A$5:$A$205,0))</f>
        <v/>
      </c>
      <c r="J1021" s="14">
        <f>INDEX(Variables!$E$5:$E$205,MATCH($A1021,Variables!$A$5:$A$205,0))</f>
        <v/>
      </c>
      <c r="K1021" s="11">
        <f>LOWER(Settings!$C$4)&amp;".mit."&amp;$A1021&amp;IF($C1021="","","."&amp;$C1021&amp;"."&amp;$B1021)&amp;IF(INDEX(Variables!$D$5:$D$205,MATCH($A1021,Variables!$A$5:$A$205,0))="","","."&amp;INDEX(Variables!$D$5:$D$205,MATCH($A1021,Variables!$A$5:$A$205,0)))&amp;"."&amp;K$5</f>
        <v/>
      </c>
      <c r="L1021" s="38">
        <f>L$12*$D1021*INDEX(L$21:L$28,$E1021)*INDEX(L$30:L$46,$F1021)*(1-INDEX(L$121:L$137,$F1021))</f>
        <v/>
      </c>
      <c r="M1021" s="37">
        <f>M$12*$D1021*INDEX(M$21:M$28,$E1021)*INDEX(M$30:M$46,$F1021)*(1-INDEX(M$121:M$137,$F1021))</f>
        <v/>
      </c>
      <c r="N1021" s="37">
        <f>N$12*$D1021*INDEX(N$21:N$28,$E1021)*INDEX(N$30:N$46,$F1021)*(1-INDEX(N$121:N$137,$F1021))</f>
        <v/>
      </c>
      <c r="O1021" s="37">
        <f>O$12*$D1021*INDEX(O$21:O$28,$E1021)*INDEX(O$30:O$46,$F1021)*(1-INDEX(O$121:O$137,$F1021))</f>
        <v/>
      </c>
      <c r="P1021" s="37">
        <f>P$12*$D1021*INDEX(P$21:P$28,$E1021)*INDEX(P$30:P$46,$F1021)*(1-INDEX(P$121:P$137,$F1021))</f>
        <v/>
      </c>
      <c r="Q1021" s="37">
        <f>Q$12*$D1021*INDEX(Q$21:Q$28,$E1021)*INDEX(Q$30:Q$46,$F1021)*(1-INDEX(Q$121:Q$137,$F1021))</f>
        <v/>
      </c>
      <c r="R1021" s="37">
        <f>R$12*$D1021*INDEX(R$21:R$28,$E1021)*INDEX(R$30:R$46,$F1021)*(1-INDEX(R$121:R$137,$F1021))</f>
        <v/>
      </c>
      <c r="S1021" s="37">
        <f>S$12*$D1021*INDEX(S$21:S$28,$E1021)*INDEX(S$30:S$46,$F1021)*(1-INDEX(S$121:S$137,$F1021))</f>
        <v/>
      </c>
      <c r="T1021" s="37">
        <f>T$12*$D1021*INDEX(T$21:T$28,$E1021)*INDEX(T$30:T$46,$F1021)*(1-INDEX(T$121:T$137,$F1021))</f>
        <v/>
      </c>
      <c r="U1021" s="37">
        <f>U$12*$D1021*INDEX(U$21:U$28,$E1021)*INDEX(U$30:U$46,$F1021)*(1-INDEX(U$121:U$137,$F1021))</f>
        <v/>
      </c>
      <c r="V1021" s="37">
        <f>V$12*$D1021*INDEX(V$21:V$28,$E1021)*INDEX(V$30:V$46,$F1021)*(1-INDEX(V$121:V$137,$F1021))</f>
        <v/>
      </c>
      <c r="W1021" s="37">
        <f>W$12*$D1021*INDEX(W$21:W$28,$E1021)*INDEX(W$30:W$46,$F1021)*(1-INDEX(W$121:W$137,$F1021))</f>
        <v/>
      </c>
      <c r="X1021" s="37">
        <f>X$12*$D1021*INDEX(X$21:X$28,$E1021)*INDEX(X$30:X$46,$F1021)*(1-INDEX(X$121:X$137,$F1021))</f>
        <v/>
      </c>
      <c r="Y1021" s="37">
        <f>Y$12*$D1021*INDEX(Y$21:Y$28,$E1021)*INDEX(Y$30:Y$46,$F1021)*(1-INDEX(Y$121:Y$137,$F1021))</f>
        <v/>
      </c>
      <c r="Z1021" s="37">
        <f>Z$12*$D1021*INDEX(Z$21:Z$28,$E1021)*INDEX(Z$30:Z$46,$F1021)*(1-INDEX(Z$121:Z$137,$F1021))</f>
        <v/>
      </c>
      <c r="AA1021" s="37">
        <f>AA$12*$D1021*INDEX(AA$21:AA$28,$E1021)*INDEX(AA$30:AA$46,$F1021)*(1-INDEX(AA$121:AA$137,$F1021))</f>
        <v/>
      </c>
      <c r="AB1021" s="37">
        <f>AB$12*$D1021*INDEX(AB$21:AB$28,$E1021)*INDEX(AB$30:AB$46,$F1021)*(1-INDEX(AB$121:AB$137,$F1021))</f>
        <v/>
      </c>
      <c r="AC1021" s="37">
        <f>AC$12*$D1021*INDEX(AC$21:AC$28,$E1021)*INDEX(AC$30:AC$46,$F1021)*(1-INDEX(AC$121:AC$137,$F1021))</f>
        <v/>
      </c>
      <c r="AD1021" s="40">
        <f>CARBONTAX(AD$12,$D1021,INDEX(AD$21:AD$28,$E1021),INDEX(AD$30:AD$46,$F1021),INDEX(AD$121:AD$137,$F1021))</f>
        <v/>
      </c>
      <c r="AF1021" s="11">
        <f>LOWER(Settings!$C$4)&amp;".mit."&amp;$A1021&amp;IF($C1021="","","."&amp;$C1021&amp;"."&amp;$B1021)&amp;IF(INDEX(Variables!$D$5:$D$205,MATCH($A1021,Variables!$A$5:$A$205,0))="","","."&amp;INDEX(Variables!$D$5:$D$205,MATCH($A1021,Variables!$A$5:$A$205,0)))&amp;"."&amp;AF$5</f>
        <v/>
      </c>
      <c r="AG1021" s="38">
        <f>AG$12*$D1021*INDEX(AG$21:AG$28,$E1021)*INDEX(AG$30:AG$46,$F1021)*(1-INDEX(AG$121:AG$137,$F1021))</f>
        <v/>
      </c>
      <c r="AH1021" s="37">
        <f>AH$12*$D1021*INDEX(AH$21:AH$28,$E1021)*INDEX(AH$30:AH$46,$F1021)*(1-INDEX(AH$121:AH$137,$F1021))</f>
        <v/>
      </c>
      <c r="AI1021" s="37">
        <f>AI$12*$D1021*INDEX(AI$21:AI$28,$E1021)*INDEX(AI$30:AI$46,$F1021)*(1-INDEX(AI$121:AI$137,$F1021))</f>
        <v/>
      </c>
      <c r="AJ1021" s="37">
        <f>AJ$12*$D1021*INDEX(AJ$21:AJ$28,$E1021)*INDEX(AJ$30:AJ$46,$F1021)*(1-INDEX(AJ$121:AJ$137,$F1021))</f>
        <v/>
      </c>
      <c r="AK1021" s="37">
        <f>AK$12*$D1021*INDEX(AK$21:AK$28,$E1021)*INDEX(AK$30:AK$46,$F1021)*(1-INDEX(AK$121:AK$137,$F1021))</f>
        <v/>
      </c>
      <c r="AL1021" s="37">
        <f>AL$12*$D1021*INDEX(AL$21:AL$28,$E1021)*INDEX(AL$30:AL$46,$F1021)*(1-INDEX(AL$121:AL$137,$F1021))</f>
        <v/>
      </c>
      <c r="AM1021" s="37">
        <f>AM$12*$D1021*INDEX(AM$21:AM$28,$E1021)*INDEX(AM$30:AM$46,$F1021)*(1-INDEX(AM$121:AM$137,$F1021))</f>
        <v/>
      </c>
      <c r="AN1021" s="37">
        <f>AN$12*$D1021*INDEX(AN$21:AN$28,$E1021)*INDEX(AN$30:AN$46,$F1021)*(1-INDEX(AN$121:AN$137,$F1021))</f>
        <v/>
      </c>
      <c r="AO1021" s="37">
        <f>AO$12*$D1021*INDEX(AO$21:AO$28,$E1021)*INDEX(AO$30:AO$46,$F1021)*(1-INDEX(AO$121:AO$137,$F1021))</f>
        <v/>
      </c>
      <c r="AP1021" s="37">
        <f>AP$12*$D1021*INDEX(AP$21:AP$28,$E1021)*INDEX(AP$30:AP$46,$F1021)*(1-INDEX(AP$121:AP$137,$F1021))</f>
        <v/>
      </c>
      <c r="AQ1021" s="37">
        <f>AQ$12*$D1021*INDEX(AQ$21:AQ$28,$E1021)*INDEX(AQ$30:AQ$46,$F1021)*(1-INDEX(AQ$121:AQ$137,$F1021))</f>
        <v/>
      </c>
      <c r="AR1021" s="37">
        <f>AR$12*$D1021*INDEX(AR$21:AR$28,$E1021)*INDEX(AR$30:AR$46,$F1021)*(1-INDEX(AR$121:AR$137,$F1021))</f>
        <v/>
      </c>
      <c r="AS1021" s="37">
        <f>AS$12*$D1021*INDEX(AS$21:AS$28,$E1021)*INDEX(AS$30:AS$46,$F1021)*(1-INDEX(AS$121:AS$137,$F1021))</f>
        <v/>
      </c>
      <c r="AT1021" s="37">
        <f>AT$12*$D1021*INDEX(AT$21:AT$28,$E1021)*INDEX(AT$30:AT$46,$F1021)*(1-INDEX(AT$121:AT$137,$F1021))</f>
        <v/>
      </c>
      <c r="AU1021" s="37">
        <f>AU$12*$D1021*INDEX(AU$21:AU$28,$E1021)*INDEX(AU$30:AU$46,$F1021)*(1-INDEX(AU$121:AU$137,$F1021))</f>
        <v/>
      </c>
      <c r="AV1021" s="37">
        <f>AV$12*$D1021*INDEX(AV$21:AV$28,$E1021)*INDEX(AV$30:AV$46,$F1021)*(1-INDEX(AV$121:AV$137,$F1021))</f>
        <v/>
      </c>
      <c r="AW1021" s="37">
        <f>AW$12*$D1021*INDEX(AW$21:AW$28,$E1021)*INDEX(AW$30:AW$46,$F1021)*(1-INDEX(AW$121:AW$137,$F1021))</f>
        <v/>
      </c>
      <c r="AX1021" s="37">
        <f>AX$12*$D1021*INDEX(AX$21:AX$28,$E1021)*INDEX(AX$30:AX$46,$F1021)*(1-INDEX(AX$121:AX$137,$F1021))</f>
        <v/>
      </c>
      <c r="AY1021" s="40">
        <f>CARBONTAX(AY$12,$D1021,INDEX(AY$21:AY$28,$E1021),INDEX(AY$30:AY$46,$F1021),INDEX(AY$121:AY$137,$F1021))</f>
        <v/>
      </c>
    </row>
    <row r="1022" hidden="1" outlineLevel="2">
      <c r="A1022" s="14" t="inlineStr">
        <is>
          <t>ctxnew</t>
        </is>
      </c>
      <c r="B1022" s="14" t="inlineStr">
        <is>
          <t>nga</t>
        </is>
      </c>
      <c r="C1022" s="14" t="inlineStr">
        <is>
          <t>foo</t>
        </is>
      </c>
      <c r="D1022" s="37">
        <f>INDEX(Inputs!$T$5:$T$132,MATCH($B1022&amp;"|"&amp;$C1022,Inputs!$A$5:$A$132,0))</f>
        <v/>
      </c>
      <c r="E1022" s="37">
        <f>INDEX(Inputs!$J$5:$J$132,MATCH($B1022&amp;"|"&amp;$C1022,Inputs!$A$5:$A$132,0))</f>
        <v/>
      </c>
      <c r="F1022" s="37">
        <f>INDEX(Inputs!$K$5:$K$132,MATCH($B1022&amp;"|"&amp;$C1022,Inputs!$A$5:$A$132,0))</f>
        <v/>
      </c>
      <c r="G1022" s="36" t="n"/>
      <c r="H1022" s="14">
        <f>INDEX(Variables!$B$5:$B$205,MATCH($A1022,Variables!$A$5:$A$205,0))&amp;IF($C1022="",""," | "&amp;INDEX(Mapping!$B$5:$B$26,MATCH($C1022,Mapping!$A$5:$A$26,0))&amp;" | "&amp;INDEX(Mapping!$B$30:$B$46,MATCH($B1022,Mapping!$A$30:$A$46,0)))</f>
        <v/>
      </c>
      <c r="I1022" s="14">
        <f>INDEX(Variables!$C$5:$C$205,MATCH($A1022,Variables!$A$5:$A$205,0))</f>
        <v/>
      </c>
      <c r="J1022" s="14">
        <f>INDEX(Variables!$E$5:$E$205,MATCH($A1022,Variables!$A$5:$A$205,0))</f>
        <v/>
      </c>
      <c r="K1022" s="11">
        <f>LOWER(Settings!$C$4)&amp;".mit."&amp;$A1022&amp;IF($C1022="","","."&amp;$C1022&amp;"."&amp;$B1022)&amp;IF(INDEX(Variables!$D$5:$D$205,MATCH($A1022,Variables!$A$5:$A$205,0))="","","."&amp;INDEX(Variables!$D$5:$D$205,MATCH($A1022,Variables!$A$5:$A$205,0)))&amp;"."&amp;K$5</f>
        <v/>
      </c>
      <c r="L1022" s="38">
        <f>L$12*$D1022*INDEX(L$21:L$28,$E1022)*INDEX(L$30:L$46,$F1022)*(1-INDEX(L$121:L$137,$F1022))</f>
        <v/>
      </c>
      <c r="M1022" s="37">
        <f>M$12*$D1022*INDEX(M$21:M$28,$E1022)*INDEX(M$30:M$46,$F1022)*(1-INDEX(M$121:M$137,$F1022))</f>
        <v/>
      </c>
      <c r="N1022" s="37">
        <f>N$12*$D1022*INDEX(N$21:N$28,$E1022)*INDEX(N$30:N$46,$F1022)*(1-INDEX(N$121:N$137,$F1022))</f>
        <v/>
      </c>
      <c r="O1022" s="37">
        <f>O$12*$D1022*INDEX(O$21:O$28,$E1022)*INDEX(O$30:O$46,$F1022)*(1-INDEX(O$121:O$137,$F1022))</f>
        <v/>
      </c>
      <c r="P1022" s="37">
        <f>P$12*$D1022*INDEX(P$21:P$28,$E1022)*INDEX(P$30:P$46,$F1022)*(1-INDEX(P$121:P$137,$F1022))</f>
        <v/>
      </c>
      <c r="Q1022" s="37">
        <f>Q$12*$D1022*INDEX(Q$21:Q$28,$E1022)*INDEX(Q$30:Q$46,$F1022)*(1-INDEX(Q$121:Q$137,$F1022))</f>
        <v/>
      </c>
      <c r="R1022" s="37">
        <f>R$12*$D1022*INDEX(R$21:R$28,$E1022)*INDEX(R$30:R$46,$F1022)*(1-INDEX(R$121:R$137,$F1022))</f>
        <v/>
      </c>
      <c r="S1022" s="37">
        <f>S$12*$D1022*INDEX(S$21:S$28,$E1022)*INDEX(S$30:S$46,$F1022)*(1-INDEX(S$121:S$137,$F1022))</f>
        <v/>
      </c>
      <c r="T1022" s="37">
        <f>T$12*$D1022*INDEX(T$21:T$28,$E1022)*INDEX(T$30:T$46,$F1022)*(1-INDEX(T$121:T$137,$F1022))</f>
        <v/>
      </c>
      <c r="U1022" s="37">
        <f>U$12*$D1022*INDEX(U$21:U$28,$E1022)*INDEX(U$30:U$46,$F1022)*(1-INDEX(U$121:U$137,$F1022))</f>
        <v/>
      </c>
      <c r="V1022" s="37">
        <f>V$12*$D1022*INDEX(V$21:V$28,$E1022)*INDEX(V$30:V$46,$F1022)*(1-INDEX(V$121:V$137,$F1022))</f>
        <v/>
      </c>
      <c r="W1022" s="37">
        <f>W$12*$D1022*INDEX(W$21:W$28,$E1022)*INDEX(W$30:W$46,$F1022)*(1-INDEX(W$121:W$137,$F1022))</f>
        <v/>
      </c>
      <c r="X1022" s="37">
        <f>X$12*$D1022*INDEX(X$21:X$28,$E1022)*INDEX(X$30:X$46,$F1022)*(1-INDEX(X$121:X$137,$F1022))</f>
        <v/>
      </c>
      <c r="Y1022" s="37">
        <f>Y$12*$D1022*INDEX(Y$21:Y$28,$E1022)*INDEX(Y$30:Y$46,$F1022)*(1-INDEX(Y$121:Y$137,$F1022))</f>
        <v/>
      </c>
      <c r="Z1022" s="37">
        <f>Z$12*$D1022*INDEX(Z$21:Z$28,$E1022)*INDEX(Z$30:Z$46,$F1022)*(1-INDEX(Z$121:Z$137,$F1022))</f>
        <v/>
      </c>
      <c r="AA1022" s="37">
        <f>AA$12*$D1022*INDEX(AA$21:AA$28,$E1022)*INDEX(AA$30:AA$46,$F1022)*(1-INDEX(AA$121:AA$137,$F1022))</f>
        <v/>
      </c>
      <c r="AB1022" s="37">
        <f>AB$12*$D1022*INDEX(AB$21:AB$28,$E1022)*INDEX(AB$30:AB$46,$F1022)*(1-INDEX(AB$121:AB$137,$F1022))</f>
        <v/>
      </c>
      <c r="AC1022" s="37">
        <f>AC$12*$D1022*INDEX(AC$21:AC$28,$E1022)*INDEX(AC$30:AC$46,$F1022)*(1-INDEX(AC$121:AC$137,$F1022))</f>
        <v/>
      </c>
      <c r="AD1022" s="40">
        <f>CARBONTAX(AD$12,$D1022,INDEX(AD$21:AD$28,$E1022),INDEX(AD$30:AD$46,$F1022),INDEX(AD$121:AD$137,$F1022))</f>
        <v/>
      </c>
      <c r="AF1022" s="11">
        <f>LOWER(Settings!$C$4)&amp;".mit."&amp;$A1022&amp;IF($C1022="","","."&amp;$C1022&amp;"."&amp;$B1022)&amp;IF(INDEX(Variables!$D$5:$D$205,MATCH($A1022,Variables!$A$5:$A$205,0))="","","."&amp;INDEX(Variables!$D$5:$D$205,MATCH($A1022,Variables!$A$5:$A$205,0)))&amp;"."&amp;AF$5</f>
        <v/>
      </c>
      <c r="AG1022" s="38">
        <f>AG$12*$D1022*INDEX(AG$21:AG$28,$E1022)*INDEX(AG$30:AG$46,$F1022)*(1-INDEX(AG$121:AG$137,$F1022))</f>
        <v/>
      </c>
      <c r="AH1022" s="37">
        <f>AH$12*$D1022*INDEX(AH$21:AH$28,$E1022)*INDEX(AH$30:AH$46,$F1022)*(1-INDEX(AH$121:AH$137,$F1022))</f>
        <v/>
      </c>
      <c r="AI1022" s="37">
        <f>AI$12*$D1022*INDEX(AI$21:AI$28,$E1022)*INDEX(AI$30:AI$46,$F1022)*(1-INDEX(AI$121:AI$137,$F1022))</f>
        <v/>
      </c>
      <c r="AJ1022" s="37">
        <f>AJ$12*$D1022*INDEX(AJ$21:AJ$28,$E1022)*INDEX(AJ$30:AJ$46,$F1022)*(1-INDEX(AJ$121:AJ$137,$F1022))</f>
        <v/>
      </c>
      <c r="AK1022" s="37">
        <f>AK$12*$D1022*INDEX(AK$21:AK$28,$E1022)*INDEX(AK$30:AK$46,$F1022)*(1-INDEX(AK$121:AK$137,$F1022))</f>
        <v/>
      </c>
      <c r="AL1022" s="37">
        <f>AL$12*$D1022*INDEX(AL$21:AL$28,$E1022)*INDEX(AL$30:AL$46,$F1022)*(1-INDEX(AL$121:AL$137,$F1022))</f>
        <v/>
      </c>
      <c r="AM1022" s="37">
        <f>AM$12*$D1022*INDEX(AM$21:AM$28,$E1022)*INDEX(AM$30:AM$46,$F1022)*(1-INDEX(AM$121:AM$137,$F1022))</f>
        <v/>
      </c>
      <c r="AN1022" s="37">
        <f>AN$12*$D1022*INDEX(AN$21:AN$28,$E1022)*INDEX(AN$30:AN$46,$F1022)*(1-INDEX(AN$121:AN$137,$F1022))</f>
        <v/>
      </c>
      <c r="AO1022" s="37">
        <f>AO$12*$D1022*INDEX(AO$21:AO$28,$E1022)*INDEX(AO$30:AO$46,$F1022)*(1-INDEX(AO$121:AO$137,$F1022))</f>
        <v/>
      </c>
      <c r="AP1022" s="37">
        <f>AP$12*$D1022*INDEX(AP$21:AP$28,$E1022)*INDEX(AP$30:AP$46,$F1022)*(1-INDEX(AP$121:AP$137,$F1022))</f>
        <v/>
      </c>
      <c r="AQ1022" s="37">
        <f>AQ$12*$D1022*INDEX(AQ$21:AQ$28,$E1022)*INDEX(AQ$30:AQ$46,$F1022)*(1-INDEX(AQ$121:AQ$137,$F1022))</f>
        <v/>
      </c>
      <c r="AR1022" s="37">
        <f>AR$12*$D1022*INDEX(AR$21:AR$28,$E1022)*INDEX(AR$30:AR$46,$F1022)*(1-INDEX(AR$121:AR$137,$F1022))</f>
        <v/>
      </c>
      <c r="AS1022" s="37">
        <f>AS$12*$D1022*INDEX(AS$21:AS$28,$E1022)*INDEX(AS$30:AS$46,$F1022)*(1-INDEX(AS$121:AS$137,$F1022))</f>
        <v/>
      </c>
      <c r="AT1022" s="37">
        <f>AT$12*$D1022*INDEX(AT$21:AT$28,$E1022)*INDEX(AT$30:AT$46,$F1022)*(1-INDEX(AT$121:AT$137,$F1022))</f>
        <v/>
      </c>
      <c r="AU1022" s="37">
        <f>AU$12*$D1022*INDEX(AU$21:AU$28,$E1022)*INDEX(AU$30:AU$46,$F1022)*(1-INDEX(AU$121:AU$137,$F1022))</f>
        <v/>
      </c>
      <c r="AV1022" s="37">
        <f>AV$12*$D1022*INDEX(AV$21:AV$28,$E1022)*INDEX(AV$30:AV$46,$F1022)*(1-INDEX(AV$121:AV$137,$F1022))</f>
        <v/>
      </c>
      <c r="AW1022" s="37">
        <f>AW$12*$D1022*INDEX(AW$21:AW$28,$E1022)*INDEX(AW$30:AW$46,$F1022)*(1-INDEX(AW$121:AW$137,$F1022))</f>
        <v/>
      </c>
      <c r="AX1022" s="37">
        <f>AX$12*$D1022*INDEX(AX$21:AX$28,$E1022)*INDEX(AX$30:AX$46,$F1022)*(1-INDEX(AX$121:AX$137,$F1022))</f>
        <v/>
      </c>
      <c r="AY1022" s="40">
        <f>CARBONTAX(AY$12,$D1022,INDEX(AY$21:AY$28,$E1022),INDEX(AY$30:AY$46,$F1022),INDEX(AY$121:AY$137,$F1022))</f>
        <v/>
      </c>
    </row>
    <row r="1023" hidden="1" outlineLevel="2">
      <c r="A1023" s="14" t="inlineStr">
        <is>
          <t>ctxnew</t>
        </is>
      </c>
      <c r="B1023" s="14" t="inlineStr">
        <is>
          <t>gso</t>
        </is>
      </c>
      <c r="C1023" s="14" t="inlineStr">
        <is>
          <t>foo</t>
        </is>
      </c>
      <c r="D1023" s="37">
        <f>INDEX(Inputs!$T$5:$T$132,MATCH($B1023&amp;"|"&amp;$C1023,Inputs!$A$5:$A$132,0))</f>
        <v/>
      </c>
      <c r="E1023" s="37">
        <f>INDEX(Inputs!$J$5:$J$132,MATCH($B1023&amp;"|"&amp;$C1023,Inputs!$A$5:$A$132,0))</f>
        <v/>
      </c>
      <c r="F1023" s="37">
        <f>INDEX(Inputs!$K$5:$K$132,MATCH($B1023&amp;"|"&amp;$C1023,Inputs!$A$5:$A$132,0))</f>
        <v/>
      </c>
      <c r="G1023" s="36" t="n"/>
      <c r="H1023" s="14">
        <f>INDEX(Variables!$B$5:$B$205,MATCH($A1023,Variables!$A$5:$A$205,0))&amp;IF($C1023="",""," | "&amp;INDEX(Mapping!$B$5:$B$26,MATCH($C1023,Mapping!$A$5:$A$26,0))&amp;" | "&amp;INDEX(Mapping!$B$30:$B$46,MATCH($B1023,Mapping!$A$30:$A$46,0)))</f>
        <v/>
      </c>
      <c r="I1023" s="14">
        <f>INDEX(Variables!$C$5:$C$205,MATCH($A1023,Variables!$A$5:$A$205,0))</f>
        <v/>
      </c>
      <c r="J1023" s="14">
        <f>INDEX(Variables!$E$5:$E$205,MATCH($A1023,Variables!$A$5:$A$205,0))</f>
        <v/>
      </c>
      <c r="K1023" s="11">
        <f>LOWER(Settings!$C$4)&amp;".mit."&amp;$A1023&amp;IF($C1023="","","."&amp;$C1023&amp;"."&amp;$B1023)&amp;IF(INDEX(Variables!$D$5:$D$205,MATCH($A1023,Variables!$A$5:$A$205,0))="","","."&amp;INDEX(Variables!$D$5:$D$205,MATCH($A1023,Variables!$A$5:$A$205,0)))&amp;"."&amp;K$5</f>
        <v/>
      </c>
      <c r="L1023" s="38">
        <f>L$12*$D1023*INDEX(L$21:L$28,$E1023)*INDEX(L$30:L$46,$F1023)*(1-INDEX(L$121:L$137,$F1023))</f>
        <v/>
      </c>
      <c r="M1023" s="37">
        <f>M$12*$D1023*INDEX(M$21:M$28,$E1023)*INDEX(M$30:M$46,$F1023)*(1-INDEX(M$121:M$137,$F1023))</f>
        <v/>
      </c>
      <c r="N1023" s="37">
        <f>N$12*$D1023*INDEX(N$21:N$28,$E1023)*INDEX(N$30:N$46,$F1023)*(1-INDEX(N$121:N$137,$F1023))</f>
        <v/>
      </c>
      <c r="O1023" s="37">
        <f>O$12*$D1023*INDEX(O$21:O$28,$E1023)*INDEX(O$30:O$46,$F1023)*(1-INDEX(O$121:O$137,$F1023))</f>
        <v/>
      </c>
      <c r="P1023" s="37">
        <f>P$12*$D1023*INDEX(P$21:P$28,$E1023)*INDEX(P$30:P$46,$F1023)*(1-INDEX(P$121:P$137,$F1023))</f>
        <v/>
      </c>
      <c r="Q1023" s="37">
        <f>Q$12*$D1023*INDEX(Q$21:Q$28,$E1023)*INDEX(Q$30:Q$46,$F1023)*(1-INDEX(Q$121:Q$137,$F1023))</f>
        <v/>
      </c>
      <c r="R1023" s="37">
        <f>R$12*$D1023*INDEX(R$21:R$28,$E1023)*INDEX(R$30:R$46,$F1023)*(1-INDEX(R$121:R$137,$F1023))</f>
        <v/>
      </c>
      <c r="S1023" s="37">
        <f>S$12*$D1023*INDEX(S$21:S$28,$E1023)*INDEX(S$30:S$46,$F1023)*(1-INDEX(S$121:S$137,$F1023))</f>
        <v/>
      </c>
      <c r="T1023" s="37">
        <f>T$12*$D1023*INDEX(T$21:T$28,$E1023)*INDEX(T$30:T$46,$F1023)*(1-INDEX(T$121:T$137,$F1023))</f>
        <v/>
      </c>
      <c r="U1023" s="37">
        <f>U$12*$D1023*INDEX(U$21:U$28,$E1023)*INDEX(U$30:U$46,$F1023)*(1-INDEX(U$121:U$137,$F1023))</f>
        <v/>
      </c>
      <c r="V1023" s="37">
        <f>V$12*$D1023*INDEX(V$21:V$28,$E1023)*INDEX(V$30:V$46,$F1023)*(1-INDEX(V$121:V$137,$F1023))</f>
        <v/>
      </c>
      <c r="W1023" s="37">
        <f>W$12*$D1023*INDEX(W$21:W$28,$E1023)*INDEX(W$30:W$46,$F1023)*(1-INDEX(W$121:W$137,$F1023))</f>
        <v/>
      </c>
      <c r="X1023" s="37">
        <f>X$12*$D1023*INDEX(X$21:X$28,$E1023)*INDEX(X$30:X$46,$F1023)*(1-INDEX(X$121:X$137,$F1023))</f>
        <v/>
      </c>
      <c r="Y1023" s="37">
        <f>Y$12*$D1023*INDEX(Y$21:Y$28,$E1023)*INDEX(Y$30:Y$46,$F1023)*(1-INDEX(Y$121:Y$137,$F1023))</f>
        <v/>
      </c>
      <c r="Z1023" s="37">
        <f>Z$12*$D1023*INDEX(Z$21:Z$28,$E1023)*INDEX(Z$30:Z$46,$F1023)*(1-INDEX(Z$121:Z$137,$F1023))</f>
        <v/>
      </c>
      <c r="AA1023" s="37">
        <f>AA$12*$D1023*INDEX(AA$21:AA$28,$E1023)*INDEX(AA$30:AA$46,$F1023)*(1-INDEX(AA$121:AA$137,$F1023))</f>
        <v/>
      </c>
      <c r="AB1023" s="37">
        <f>AB$12*$D1023*INDEX(AB$21:AB$28,$E1023)*INDEX(AB$30:AB$46,$F1023)*(1-INDEX(AB$121:AB$137,$F1023))</f>
        <v/>
      </c>
      <c r="AC1023" s="37">
        <f>AC$12*$D1023*INDEX(AC$21:AC$28,$E1023)*INDEX(AC$30:AC$46,$F1023)*(1-INDEX(AC$121:AC$137,$F1023))</f>
        <v/>
      </c>
      <c r="AD1023" s="40">
        <f>CARBONTAX(AD$12,$D1023,INDEX(AD$21:AD$28,$E1023),INDEX(AD$30:AD$46,$F1023),INDEX(AD$121:AD$137,$F1023))</f>
        <v/>
      </c>
      <c r="AF1023" s="11">
        <f>LOWER(Settings!$C$4)&amp;".mit."&amp;$A1023&amp;IF($C1023="","","."&amp;$C1023&amp;"."&amp;$B1023)&amp;IF(INDEX(Variables!$D$5:$D$205,MATCH($A1023,Variables!$A$5:$A$205,0))="","","."&amp;INDEX(Variables!$D$5:$D$205,MATCH($A1023,Variables!$A$5:$A$205,0)))&amp;"."&amp;AF$5</f>
        <v/>
      </c>
      <c r="AG1023" s="38">
        <f>AG$12*$D1023*INDEX(AG$21:AG$28,$E1023)*INDEX(AG$30:AG$46,$F1023)*(1-INDEX(AG$121:AG$137,$F1023))</f>
        <v/>
      </c>
      <c r="AH1023" s="37">
        <f>AH$12*$D1023*INDEX(AH$21:AH$28,$E1023)*INDEX(AH$30:AH$46,$F1023)*(1-INDEX(AH$121:AH$137,$F1023))</f>
        <v/>
      </c>
      <c r="AI1023" s="37">
        <f>AI$12*$D1023*INDEX(AI$21:AI$28,$E1023)*INDEX(AI$30:AI$46,$F1023)*(1-INDEX(AI$121:AI$137,$F1023))</f>
        <v/>
      </c>
      <c r="AJ1023" s="37">
        <f>AJ$12*$D1023*INDEX(AJ$21:AJ$28,$E1023)*INDEX(AJ$30:AJ$46,$F1023)*(1-INDEX(AJ$121:AJ$137,$F1023))</f>
        <v/>
      </c>
      <c r="AK1023" s="37">
        <f>AK$12*$D1023*INDEX(AK$21:AK$28,$E1023)*INDEX(AK$30:AK$46,$F1023)*(1-INDEX(AK$121:AK$137,$F1023))</f>
        <v/>
      </c>
      <c r="AL1023" s="37">
        <f>AL$12*$D1023*INDEX(AL$21:AL$28,$E1023)*INDEX(AL$30:AL$46,$F1023)*(1-INDEX(AL$121:AL$137,$F1023))</f>
        <v/>
      </c>
      <c r="AM1023" s="37">
        <f>AM$12*$D1023*INDEX(AM$21:AM$28,$E1023)*INDEX(AM$30:AM$46,$F1023)*(1-INDEX(AM$121:AM$137,$F1023))</f>
        <v/>
      </c>
      <c r="AN1023" s="37">
        <f>AN$12*$D1023*INDEX(AN$21:AN$28,$E1023)*INDEX(AN$30:AN$46,$F1023)*(1-INDEX(AN$121:AN$137,$F1023))</f>
        <v/>
      </c>
      <c r="AO1023" s="37">
        <f>AO$12*$D1023*INDEX(AO$21:AO$28,$E1023)*INDEX(AO$30:AO$46,$F1023)*(1-INDEX(AO$121:AO$137,$F1023))</f>
        <v/>
      </c>
      <c r="AP1023" s="37">
        <f>AP$12*$D1023*INDEX(AP$21:AP$28,$E1023)*INDEX(AP$30:AP$46,$F1023)*(1-INDEX(AP$121:AP$137,$F1023))</f>
        <v/>
      </c>
      <c r="AQ1023" s="37">
        <f>AQ$12*$D1023*INDEX(AQ$21:AQ$28,$E1023)*INDEX(AQ$30:AQ$46,$F1023)*(1-INDEX(AQ$121:AQ$137,$F1023))</f>
        <v/>
      </c>
      <c r="AR1023" s="37">
        <f>AR$12*$D1023*INDEX(AR$21:AR$28,$E1023)*INDEX(AR$30:AR$46,$F1023)*(1-INDEX(AR$121:AR$137,$F1023))</f>
        <v/>
      </c>
      <c r="AS1023" s="37">
        <f>AS$12*$D1023*INDEX(AS$21:AS$28,$E1023)*INDEX(AS$30:AS$46,$F1023)*(1-INDEX(AS$121:AS$137,$F1023))</f>
        <v/>
      </c>
      <c r="AT1023" s="37">
        <f>AT$12*$D1023*INDEX(AT$21:AT$28,$E1023)*INDEX(AT$30:AT$46,$F1023)*(1-INDEX(AT$121:AT$137,$F1023))</f>
        <v/>
      </c>
      <c r="AU1023" s="37">
        <f>AU$12*$D1023*INDEX(AU$21:AU$28,$E1023)*INDEX(AU$30:AU$46,$F1023)*(1-INDEX(AU$121:AU$137,$F1023))</f>
        <v/>
      </c>
      <c r="AV1023" s="37">
        <f>AV$12*$D1023*INDEX(AV$21:AV$28,$E1023)*INDEX(AV$30:AV$46,$F1023)*(1-INDEX(AV$121:AV$137,$F1023))</f>
        <v/>
      </c>
      <c r="AW1023" s="37">
        <f>AW$12*$D1023*INDEX(AW$21:AW$28,$E1023)*INDEX(AW$30:AW$46,$F1023)*(1-INDEX(AW$121:AW$137,$F1023))</f>
        <v/>
      </c>
      <c r="AX1023" s="37">
        <f>AX$12*$D1023*INDEX(AX$21:AX$28,$E1023)*INDEX(AX$30:AX$46,$F1023)*(1-INDEX(AX$121:AX$137,$F1023))</f>
        <v/>
      </c>
      <c r="AY1023" s="40">
        <f>CARBONTAX(AY$12,$D1023,INDEX(AY$21:AY$28,$E1023),INDEX(AY$30:AY$46,$F1023),INDEX(AY$121:AY$137,$F1023))</f>
        <v/>
      </c>
    </row>
    <row r="1024" hidden="1" outlineLevel="2">
      <c r="A1024" s="14" t="inlineStr">
        <is>
          <t>ctxnew</t>
        </is>
      </c>
      <c r="B1024" s="14" t="inlineStr">
        <is>
          <t>die</t>
        </is>
      </c>
      <c r="C1024" s="14" t="inlineStr">
        <is>
          <t>foo</t>
        </is>
      </c>
      <c r="D1024" s="37">
        <f>INDEX(Inputs!$T$5:$T$132,MATCH($B1024&amp;"|"&amp;$C1024,Inputs!$A$5:$A$132,0))</f>
        <v/>
      </c>
      <c r="E1024" s="37">
        <f>INDEX(Inputs!$J$5:$J$132,MATCH($B1024&amp;"|"&amp;$C1024,Inputs!$A$5:$A$132,0))</f>
        <v/>
      </c>
      <c r="F1024" s="37">
        <f>INDEX(Inputs!$K$5:$K$132,MATCH($B1024&amp;"|"&amp;$C1024,Inputs!$A$5:$A$132,0))</f>
        <v/>
      </c>
      <c r="G1024" s="36" t="n"/>
      <c r="H1024" s="14">
        <f>INDEX(Variables!$B$5:$B$205,MATCH($A1024,Variables!$A$5:$A$205,0))&amp;IF($C1024="",""," | "&amp;INDEX(Mapping!$B$5:$B$26,MATCH($C1024,Mapping!$A$5:$A$26,0))&amp;" | "&amp;INDEX(Mapping!$B$30:$B$46,MATCH($B1024,Mapping!$A$30:$A$46,0)))</f>
        <v/>
      </c>
      <c r="I1024" s="14">
        <f>INDEX(Variables!$C$5:$C$205,MATCH($A1024,Variables!$A$5:$A$205,0))</f>
        <v/>
      </c>
      <c r="J1024" s="14">
        <f>INDEX(Variables!$E$5:$E$205,MATCH($A1024,Variables!$A$5:$A$205,0))</f>
        <v/>
      </c>
      <c r="K1024" s="11">
        <f>LOWER(Settings!$C$4)&amp;".mit."&amp;$A1024&amp;IF($C1024="","","."&amp;$C1024&amp;"."&amp;$B1024)&amp;IF(INDEX(Variables!$D$5:$D$205,MATCH($A1024,Variables!$A$5:$A$205,0))="","","."&amp;INDEX(Variables!$D$5:$D$205,MATCH($A1024,Variables!$A$5:$A$205,0)))&amp;"."&amp;K$5</f>
        <v/>
      </c>
      <c r="L1024" s="38">
        <f>L$12*$D1024*INDEX(L$21:L$28,$E1024)*INDEX(L$30:L$46,$F1024)*(1-INDEX(L$121:L$137,$F1024))</f>
        <v/>
      </c>
      <c r="M1024" s="37">
        <f>M$12*$D1024*INDEX(M$21:M$28,$E1024)*INDEX(M$30:M$46,$F1024)*(1-INDEX(M$121:M$137,$F1024))</f>
        <v/>
      </c>
      <c r="N1024" s="37">
        <f>N$12*$D1024*INDEX(N$21:N$28,$E1024)*INDEX(N$30:N$46,$F1024)*(1-INDEX(N$121:N$137,$F1024))</f>
        <v/>
      </c>
      <c r="O1024" s="37">
        <f>O$12*$D1024*INDEX(O$21:O$28,$E1024)*INDEX(O$30:O$46,$F1024)*(1-INDEX(O$121:O$137,$F1024))</f>
        <v/>
      </c>
      <c r="P1024" s="37">
        <f>P$12*$D1024*INDEX(P$21:P$28,$E1024)*INDEX(P$30:P$46,$F1024)*(1-INDEX(P$121:P$137,$F1024))</f>
        <v/>
      </c>
      <c r="Q1024" s="37">
        <f>Q$12*$D1024*INDEX(Q$21:Q$28,$E1024)*INDEX(Q$30:Q$46,$F1024)*(1-INDEX(Q$121:Q$137,$F1024))</f>
        <v/>
      </c>
      <c r="R1024" s="37">
        <f>R$12*$D1024*INDEX(R$21:R$28,$E1024)*INDEX(R$30:R$46,$F1024)*(1-INDEX(R$121:R$137,$F1024))</f>
        <v/>
      </c>
      <c r="S1024" s="37">
        <f>S$12*$D1024*INDEX(S$21:S$28,$E1024)*INDEX(S$30:S$46,$F1024)*(1-INDEX(S$121:S$137,$F1024))</f>
        <v/>
      </c>
      <c r="T1024" s="37">
        <f>T$12*$D1024*INDEX(T$21:T$28,$E1024)*INDEX(T$30:T$46,$F1024)*(1-INDEX(T$121:T$137,$F1024))</f>
        <v/>
      </c>
      <c r="U1024" s="37">
        <f>U$12*$D1024*INDEX(U$21:U$28,$E1024)*INDEX(U$30:U$46,$F1024)*(1-INDEX(U$121:U$137,$F1024))</f>
        <v/>
      </c>
      <c r="V1024" s="37">
        <f>V$12*$D1024*INDEX(V$21:V$28,$E1024)*INDEX(V$30:V$46,$F1024)*(1-INDEX(V$121:V$137,$F1024))</f>
        <v/>
      </c>
      <c r="W1024" s="37">
        <f>W$12*$D1024*INDEX(W$21:W$28,$E1024)*INDEX(W$30:W$46,$F1024)*(1-INDEX(W$121:W$137,$F1024))</f>
        <v/>
      </c>
      <c r="X1024" s="37">
        <f>X$12*$D1024*INDEX(X$21:X$28,$E1024)*INDEX(X$30:X$46,$F1024)*(1-INDEX(X$121:X$137,$F1024))</f>
        <v/>
      </c>
      <c r="Y1024" s="37">
        <f>Y$12*$D1024*INDEX(Y$21:Y$28,$E1024)*INDEX(Y$30:Y$46,$F1024)*(1-INDEX(Y$121:Y$137,$F1024))</f>
        <v/>
      </c>
      <c r="Z1024" s="37">
        <f>Z$12*$D1024*INDEX(Z$21:Z$28,$E1024)*INDEX(Z$30:Z$46,$F1024)*(1-INDEX(Z$121:Z$137,$F1024))</f>
        <v/>
      </c>
      <c r="AA1024" s="37">
        <f>AA$12*$D1024*INDEX(AA$21:AA$28,$E1024)*INDEX(AA$30:AA$46,$F1024)*(1-INDEX(AA$121:AA$137,$F1024))</f>
        <v/>
      </c>
      <c r="AB1024" s="37">
        <f>AB$12*$D1024*INDEX(AB$21:AB$28,$E1024)*INDEX(AB$30:AB$46,$F1024)*(1-INDEX(AB$121:AB$137,$F1024))</f>
        <v/>
      </c>
      <c r="AC1024" s="37">
        <f>AC$12*$D1024*INDEX(AC$21:AC$28,$E1024)*INDEX(AC$30:AC$46,$F1024)*(1-INDEX(AC$121:AC$137,$F1024))</f>
        <v/>
      </c>
      <c r="AD1024" s="40">
        <f>CARBONTAX(AD$12,$D1024,INDEX(AD$21:AD$28,$E1024),INDEX(AD$30:AD$46,$F1024),INDEX(AD$121:AD$137,$F1024))</f>
        <v/>
      </c>
      <c r="AF1024" s="11">
        <f>LOWER(Settings!$C$4)&amp;".mit."&amp;$A1024&amp;IF($C1024="","","."&amp;$C1024&amp;"."&amp;$B1024)&amp;IF(INDEX(Variables!$D$5:$D$205,MATCH($A1024,Variables!$A$5:$A$205,0))="","","."&amp;INDEX(Variables!$D$5:$D$205,MATCH($A1024,Variables!$A$5:$A$205,0)))&amp;"."&amp;AF$5</f>
        <v/>
      </c>
      <c r="AG1024" s="38">
        <f>AG$12*$D1024*INDEX(AG$21:AG$28,$E1024)*INDEX(AG$30:AG$46,$F1024)*(1-INDEX(AG$121:AG$137,$F1024))</f>
        <v/>
      </c>
      <c r="AH1024" s="37">
        <f>AH$12*$D1024*INDEX(AH$21:AH$28,$E1024)*INDEX(AH$30:AH$46,$F1024)*(1-INDEX(AH$121:AH$137,$F1024))</f>
        <v/>
      </c>
      <c r="AI1024" s="37">
        <f>AI$12*$D1024*INDEX(AI$21:AI$28,$E1024)*INDEX(AI$30:AI$46,$F1024)*(1-INDEX(AI$121:AI$137,$F1024))</f>
        <v/>
      </c>
      <c r="AJ1024" s="37">
        <f>AJ$12*$D1024*INDEX(AJ$21:AJ$28,$E1024)*INDEX(AJ$30:AJ$46,$F1024)*(1-INDEX(AJ$121:AJ$137,$F1024))</f>
        <v/>
      </c>
      <c r="AK1024" s="37">
        <f>AK$12*$D1024*INDEX(AK$21:AK$28,$E1024)*INDEX(AK$30:AK$46,$F1024)*(1-INDEX(AK$121:AK$137,$F1024))</f>
        <v/>
      </c>
      <c r="AL1024" s="37">
        <f>AL$12*$D1024*INDEX(AL$21:AL$28,$E1024)*INDEX(AL$30:AL$46,$F1024)*(1-INDEX(AL$121:AL$137,$F1024))</f>
        <v/>
      </c>
      <c r="AM1024" s="37">
        <f>AM$12*$D1024*INDEX(AM$21:AM$28,$E1024)*INDEX(AM$30:AM$46,$F1024)*(1-INDEX(AM$121:AM$137,$F1024))</f>
        <v/>
      </c>
      <c r="AN1024" s="37">
        <f>AN$12*$D1024*INDEX(AN$21:AN$28,$E1024)*INDEX(AN$30:AN$46,$F1024)*(1-INDEX(AN$121:AN$137,$F1024))</f>
        <v/>
      </c>
      <c r="AO1024" s="37">
        <f>AO$12*$D1024*INDEX(AO$21:AO$28,$E1024)*INDEX(AO$30:AO$46,$F1024)*(1-INDEX(AO$121:AO$137,$F1024))</f>
        <v/>
      </c>
      <c r="AP1024" s="37">
        <f>AP$12*$D1024*INDEX(AP$21:AP$28,$E1024)*INDEX(AP$30:AP$46,$F1024)*(1-INDEX(AP$121:AP$137,$F1024))</f>
        <v/>
      </c>
      <c r="AQ1024" s="37">
        <f>AQ$12*$D1024*INDEX(AQ$21:AQ$28,$E1024)*INDEX(AQ$30:AQ$46,$F1024)*(1-INDEX(AQ$121:AQ$137,$F1024))</f>
        <v/>
      </c>
      <c r="AR1024" s="37">
        <f>AR$12*$D1024*INDEX(AR$21:AR$28,$E1024)*INDEX(AR$30:AR$46,$F1024)*(1-INDEX(AR$121:AR$137,$F1024))</f>
        <v/>
      </c>
      <c r="AS1024" s="37">
        <f>AS$12*$D1024*INDEX(AS$21:AS$28,$E1024)*INDEX(AS$30:AS$46,$F1024)*(1-INDEX(AS$121:AS$137,$F1024))</f>
        <v/>
      </c>
      <c r="AT1024" s="37">
        <f>AT$12*$D1024*INDEX(AT$21:AT$28,$E1024)*INDEX(AT$30:AT$46,$F1024)*(1-INDEX(AT$121:AT$137,$F1024))</f>
        <v/>
      </c>
      <c r="AU1024" s="37">
        <f>AU$12*$D1024*INDEX(AU$21:AU$28,$E1024)*INDEX(AU$30:AU$46,$F1024)*(1-INDEX(AU$121:AU$137,$F1024))</f>
        <v/>
      </c>
      <c r="AV1024" s="37">
        <f>AV$12*$D1024*INDEX(AV$21:AV$28,$E1024)*INDEX(AV$30:AV$46,$F1024)*(1-INDEX(AV$121:AV$137,$F1024))</f>
        <v/>
      </c>
      <c r="AW1024" s="37">
        <f>AW$12*$D1024*INDEX(AW$21:AW$28,$E1024)*INDEX(AW$30:AW$46,$F1024)*(1-INDEX(AW$121:AW$137,$F1024))</f>
        <v/>
      </c>
      <c r="AX1024" s="37">
        <f>AX$12*$D1024*INDEX(AX$21:AX$28,$E1024)*INDEX(AX$30:AX$46,$F1024)*(1-INDEX(AX$121:AX$137,$F1024))</f>
        <v/>
      </c>
      <c r="AY1024" s="40">
        <f>CARBONTAX(AY$12,$D1024,INDEX(AY$21:AY$28,$E1024),INDEX(AY$30:AY$46,$F1024),INDEX(AY$121:AY$137,$F1024))</f>
        <v/>
      </c>
    </row>
    <row r="1025" hidden="1" outlineLevel="2">
      <c r="A1025" s="14" t="inlineStr">
        <is>
          <t>ctxnew</t>
        </is>
      </c>
      <c r="B1025" s="14" t="inlineStr">
        <is>
          <t>lpg</t>
        </is>
      </c>
      <c r="C1025" s="14" t="inlineStr">
        <is>
          <t>foo</t>
        </is>
      </c>
      <c r="D1025" s="37">
        <f>INDEX(Inputs!$T$5:$T$132,MATCH($B1025&amp;"|"&amp;$C1025,Inputs!$A$5:$A$132,0))</f>
        <v/>
      </c>
      <c r="E1025" s="37">
        <f>INDEX(Inputs!$J$5:$J$132,MATCH($B1025&amp;"|"&amp;$C1025,Inputs!$A$5:$A$132,0))</f>
        <v/>
      </c>
      <c r="F1025" s="37">
        <f>INDEX(Inputs!$K$5:$K$132,MATCH($B1025&amp;"|"&amp;$C1025,Inputs!$A$5:$A$132,0))</f>
        <v/>
      </c>
      <c r="G1025" s="36" t="n"/>
      <c r="H1025" s="14">
        <f>INDEX(Variables!$B$5:$B$205,MATCH($A1025,Variables!$A$5:$A$205,0))&amp;IF($C1025="",""," | "&amp;INDEX(Mapping!$B$5:$B$26,MATCH($C1025,Mapping!$A$5:$A$26,0))&amp;" | "&amp;INDEX(Mapping!$B$30:$B$46,MATCH($B1025,Mapping!$A$30:$A$46,0)))</f>
        <v/>
      </c>
      <c r="I1025" s="14">
        <f>INDEX(Variables!$C$5:$C$205,MATCH($A1025,Variables!$A$5:$A$205,0))</f>
        <v/>
      </c>
      <c r="J1025" s="14">
        <f>INDEX(Variables!$E$5:$E$205,MATCH($A1025,Variables!$A$5:$A$205,0))</f>
        <v/>
      </c>
      <c r="K1025" s="11">
        <f>LOWER(Settings!$C$4)&amp;".mit."&amp;$A1025&amp;IF($C1025="","","."&amp;$C1025&amp;"."&amp;$B1025)&amp;IF(INDEX(Variables!$D$5:$D$205,MATCH($A1025,Variables!$A$5:$A$205,0))="","","."&amp;INDEX(Variables!$D$5:$D$205,MATCH($A1025,Variables!$A$5:$A$205,0)))&amp;"."&amp;K$5</f>
        <v/>
      </c>
      <c r="L1025" s="38">
        <f>L$12*$D1025*INDEX(L$21:L$28,$E1025)*INDEX(L$30:L$46,$F1025)*(1-INDEX(L$121:L$137,$F1025))</f>
        <v/>
      </c>
      <c r="M1025" s="37">
        <f>M$12*$D1025*INDEX(M$21:M$28,$E1025)*INDEX(M$30:M$46,$F1025)*(1-INDEX(M$121:M$137,$F1025))</f>
        <v/>
      </c>
      <c r="N1025" s="37">
        <f>N$12*$D1025*INDEX(N$21:N$28,$E1025)*INDEX(N$30:N$46,$F1025)*(1-INDEX(N$121:N$137,$F1025))</f>
        <v/>
      </c>
      <c r="O1025" s="37">
        <f>O$12*$D1025*INDEX(O$21:O$28,$E1025)*INDEX(O$30:O$46,$F1025)*(1-INDEX(O$121:O$137,$F1025))</f>
        <v/>
      </c>
      <c r="P1025" s="37">
        <f>P$12*$D1025*INDEX(P$21:P$28,$E1025)*INDEX(P$30:P$46,$F1025)*(1-INDEX(P$121:P$137,$F1025))</f>
        <v/>
      </c>
      <c r="Q1025" s="37">
        <f>Q$12*$D1025*INDEX(Q$21:Q$28,$E1025)*INDEX(Q$30:Q$46,$F1025)*(1-INDEX(Q$121:Q$137,$F1025))</f>
        <v/>
      </c>
      <c r="R1025" s="37">
        <f>R$12*$D1025*INDEX(R$21:R$28,$E1025)*INDEX(R$30:R$46,$F1025)*(1-INDEX(R$121:R$137,$F1025))</f>
        <v/>
      </c>
      <c r="S1025" s="37">
        <f>S$12*$D1025*INDEX(S$21:S$28,$E1025)*INDEX(S$30:S$46,$F1025)*(1-INDEX(S$121:S$137,$F1025))</f>
        <v/>
      </c>
      <c r="T1025" s="37">
        <f>T$12*$D1025*INDEX(T$21:T$28,$E1025)*INDEX(T$30:T$46,$F1025)*(1-INDEX(T$121:T$137,$F1025))</f>
        <v/>
      </c>
      <c r="U1025" s="37">
        <f>U$12*$D1025*INDEX(U$21:U$28,$E1025)*INDEX(U$30:U$46,$F1025)*(1-INDEX(U$121:U$137,$F1025))</f>
        <v/>
      </c>
      <c r="V1025" s="37">
        <f>V$12*$D1025*INDEX(V$21:V$28,$E1025)*INDEX(V$30:V$46,$F1025)*(1-INDEX(V$121:V$137,$F1025))</f>
        <v/>
      </c>
      <c r="W1025" s="37">
        <f>W$12*$D1025*INDEX(W$21:W$28,$E1025)*INDEX(W$30:W$46,$F1025)*(1-INDEX(W$121:W$137,$F1025))</f>
        <v/>
      </c>
      <c r="X1025" s="37">
        <f>X$12*$D1025*INDEX(X$21:X$28,$E1025)*INDEX(X$30:X$46,$F1025)*(1-INDEX(X$121:X$137,$F1025))</f>
        <v/>
      </c>
      <c r="Y1025" s="37">
        <f>Y$12*$D1025*INDEX(Y$21:Y$28,$E1025)*INDEX(Y$30:Y$46,$F1025)*(1-INDEX(Y$121:Y$137,$F1025))</f>
        <v/>
      </c>
      <c r="Z1025" s="37">
        <f>Z$12*$D1025*INDEX(Z$21:Z$28,$E1025)*INDEX(Z$30:Z$46,$F1025)*(1-INDEX(Z$121:Z$137,$F1025))</f>
        <v/>
      </c>
      <c r="AA1025" s="37">
        <f>AA$12*$D1025*INDEX(AA$21:AA$28,$E1025)*INDEX(AA$30:AA$46,$F1025)*(1-INDEX(AA$121:AA$137,$F1025))</f>
        <v/>
      </c>
      <c r="AB1025" s="37">
        <f>AB$12*$D1025*INDEX(AB$21:AB$28,$E1025)*INDEX(AB$30:AB$46,$F1025)*(1-INDEX(AB$121:AB$137,$F1025))</f>
        <v/>
      </c>
      <c r="AC1025" s="37">
        <f>AC$12*$D1025*INDEX(AC$21:AC$28,$E1025)*INDEX(AC$30:AC$46,$F1025)*(1-INDEX(AC$121:AC$137,$F1025))</f>
        <v/>
      </c>
      <c r="AD1025" s="40">
        <f>CARBONTAX(AD$12,$D1025,INDEX(AD$21:AD$28,$E1025),INDEX(AD$30:AD$46,$F1025),INDEX(AD$121:AD$137,$F1025))</f>
        <v/>
      </c>
      <c r="AF1025" s="11">
        <f>LOWER(Settings!$C$4)&amp;".mit."&amp;$A1025&amp;IF($C1025="","","."&amp;$C1025&amp;"."&amp;$B1025)&amp;IF(INDEX(Variables!$D$5:$D$205,MATCH($A1025,Variables!$A$5:$A$205,0))="","","."&amp;INDEX(Variables!$D$5:$D$205,MATCH($A1025,Variables!$A$5:$A$205,0)))&amp;"."&amp;AF$5</f>
        <v/>
      </c>
      <c r="AG1025" s="38">
        <f>AG$12*$D1025*INDEX(AG$21:AG$28,$E1025)*INDEX(AG$30:AG$46,$F1025)*(1-INDEX(AG$121:AG$137,$F1025))</f>
        <v/>
      </c>
      <c r="AH1025" s="37">
        <f>AH$12*$D1025*INDEX(AH$21:AH$28,$E1025)*INDEX(AH$30:AH$46,$F1025)*(1-INDEX(AH$121:AH$137,$F1025))</f>
        <v/>
      </c>
      <c r="AI1025" s="37">
        <f>AI$12*$D1025*INDEX(AI$21:AI$28,$E1025)*INDEX(AI$30:AI$46,$F1025)*(1-INDEX(AI$121:AI$137,$F1025))</f>
        <v/>
      </c>
      <c r="AJ1025" s="37">
        <f>AJ$12*$D1025*INDEX(AJ$21:AJ$28,$E1025)*INDEX(AJ$30:AJ$46,$F1025)*(1-INDEX(AJ$121:AJ$137,$F1025))</f>
        <v/>
      </c>
      <c r="AK1025" s="37">
        <f>AK$12*$D1025*INDEX(AK$21:AK$28,$E1025)*INDEX(AK$30:AK$46,$F1025)*(1-INDEX(AK$121:AK$137,$F1025))</f>
        <v/>
      </c>
      <c r="AL1025" s="37">
        <f>AL$12*$D1025*INDEX(AL$21:AL$28,$E1025)*INDEX(AL$30:AL$46,$F1025)*(1-INDEX(AL$121:AL$137,$F1025))</f>
        <v/>
      </c>
      <c r="AM1025" s="37">
        <f>AM$12*$D1025*INDEX(AM$21:AM$28,$E1025)*INDEX(AM$30:AM$46,$F1025)*(1-INDEX(AM$121:AM$137,$F1025))</f>
        <v/>
      </c>
      <c r="AN1025" s="37">
        <f>AN$12*$D1025*INDEX(AN$21:AN$28,$E1025)*INDEX(AN$30:AN$46,$F1025)*(1-INDEX(AN$121:AN$137,$F1025))</f>
        <v/>
      </c>
      <c r="AO1025" s="37">
        <f>AO$12*$D1025*INDEX(AO$21:AO$28,$E1025)*INDEX(AO$30:AO$46,$F1025)*(1-INDEX(AO$121:AO$137,$F1025))</f>
        <v/>
      </c>
      <c r="AP1025" s="37">
        <f>AP$12*$D1025*INDEX(AP$21:AP$28,$E1025)*INDEX(AP$30:AP$46,$F1025)*(1-INDEX(AP$121:AP$137,$F1025))</f>
        <v/>
      </c>
      <c r="AQ1025" s="37">
        <f>AQ$12*$D1025*INDEX(AQ$21:AQ$28,$E1025)*INDEX(AQ$30:AQ$46,$F1025)*(1-INDEX(AQ$121:AQ$137,$F1025))</f>
        <v/>
      </c>
      <c r="AR1025" s="37">
        <f>AR$12*$D1025*INDEX(AR$21:AR$28,$E1025)*INDEX(AR$30:AR$46,$F1025)*(1-INDEX(AR$121:AR$137,$F1025))</f>
        <v/>
      </c>
      <c r="AS1025" s="37">
        <f>AS$12*$D1025*INDEX(AS$21:AS$28,$E1025)*INDEX(AS$30:AS$46,$F1025)*(1-INDEX(AS$121:AS$137,$F1025))</f>
        <v/>
      </c>
      <c r="AT1025" s="37">
        <f>AT$12*$D1025*INDEX(AT$21:AT$28,$E1025)*INDEX(AT$30:AT$46,$F1025)*(1-INDEX(AT$121:AT$137,$F1025))</f>
        <v/>
      </c>
      <c r="AU1025" s="37">
        <f>AU$12*$D1025*INDEX(AU$21:AU$28,$E1025)*INDEX(AU$30:AU$46,$F1025)*(1-INDEX(AU$121:AU$137,$F1025))</f>
        <v/>
      </c>
      <c r="AV1025" s="37">
        <f>AV$12*$D1025*INDEX(AV$21:AV$28,$E1025)*INDEX(AV$30:AV$46,$F1025)*(1-INDEX(AV$121:AV$137,$F1025))</f>
        <v/>
      </c>
      <c r="AW1025" s="37">
        <f>AW$12*$D1025*INDEX(AW$21:AW$28,$E1025)*INDEX(AW$30:AW$46,$F1025)*(1-INDEX(AW$121:AW$137,$F1025))</f>
        <v/>
      </c>
      <c r="AX1025" s="37">
        <f>AX$12*$D1025*INDEX(AX$21:AX$28,$E1025)*INDEX(AX$30:AX$46,$F1025)*(1-INDEX(AX$121:AX$137,$F1025))</f>
        <v/>
      </c>
      <c r="AY1025" s="40">
        <f>CARBONTAX(AY$12,$D1025,INDEX(AY$21:AY$28,$E1025),INDEX(AY$30:AY$46,$F1025),INDEX(AY$121:AY$137,$F1025))</f>
        <v/>
      </c>
    </row>
    <row r="1026" hidden="1" outlineLevel="2">
      <c r="A1026" s="14" t="inlineStr">
        <is>
          <t>ctxnew</t>
        </is>
      </c>
      <c r="B1026" s="14" t="inlineStr">
        <is>
          <t>ker</t>
        </is>
      </c>
      <c r="C1026" s="14" t="inlineStr">
        <is>
          <t>foo</t>
        </is>
      </c>
      <c r="D1026" s="37">
        <f>INDEX(Inputs!$T$5:$T$132,MATCH($B1026&amp;"|"&amp;$C1026,Inputs!$A$5:$A$132,0))</f>
        <v/>
      </c>
      <c r="E1026" s="37">
        <f>INDEX(Inputs!$J$5:$J$132,MATCH($B1026&amp;"|"&amp;$C1026,Inputs!$A$5:$A$132,0))</f>
        <v/>
      </c>
      <c r="F1026" s="37">
        <f>INDEX(Inputs!$K$5:$K$132,MATCH($B1026&amp;"|"&amp;$C1026,Inputs!$A$5:$A$132,0))</f>
        <v/>
      </c>
      <c r="G1026" s="36" t="n"/>
      <c r="H1026" s="14">
        <f>INDEX(Variables!$B$5:$B$205,MATCH($A1026,Variables!$A$5:$A$205,0))&amp;IF($C1026="",""," | "&amp;INDEX(Mapping!$B$5:$B$26,MATCH($C1026,Mapping!$A$5:$A$26,0))&amp;" | "&amp;INDEX(Mapping!$B$30:$B$46,MATCH($B1026,Mapping!$A$30:$A$46,0)))</f>
        <v/>
      </c>
      <c r="I1026" s="14">
        <f>INDEX(Variables!$C$5:$C$205,MATCH($A1026,Variables!$A$5:$A$205,0))</f>
        <v/>
      </c>
      <c r="J1026" s="14">
        <f>INDEX(Variables!$E$5:$E$205,MATCH($A1026,Variables!$A$5:$A$205,0))</f>
        <v/>
      </c>
      <c r="K1026" s="11">
        <f>LOWER(Settings!$C$4)&amp;".mit."&amp;$A1026&amp;IF($C1026="","","."&amp;$C1026&amp;"."&amp;$B1026)&amp;IF(INDEX(Variables!$D$5:$D$205,MATCH($A1026,Variables!$A$5:$A$205,0))="","","."&amp;INDEX(Variables!$D$5:$D$205,MATCH($A1026,Variables!$A$5:$A$205,0)))&amp;"."&amp;K$5</f>
        <v/>
      </c>
      <c r="L1026" s="38">
        <f>L$12*$D1026*INDEX(L$21:L$28,$E1026)*INDEX(L$30:L$46,$F1026)*(1-INDEX(L$121:L$137,$F1026))</f>
        <v/>
      </c>
      <c r="M1026" s="37">
        <f>M$12*$D1026*INDEX(M$21:M$28,$E1026)*INDEX(M$30:M$46,$F1026)*(1-INDEX(M$121:M$137,$F1026))</f>
        <v/>
      </c>
      <c r="N1026" s="37">
        <f>N$12*$D1026*INDEX(N$21:N$28,$E1026)*INDEX(N$30:N$46,$F1026)*(1-INDEX(N$121:N$137,$F1026))</f>
        <v/>
      </c>
      <c r="O1026" s="37">
        <f>O$12*$D1026*INDEX(O$21:O$28,$E1026)*INDEX(O$30:O$46,$F1026)*(1-INDEX(O$121:O$137,$F1026))</f>
        <v/>
      </c>
      <c r="P1026" s="37">
        <f>P$12*$D1026*INDEX(P$21:P$28,$E1026)*INDEX(P$30:P$46,$F1026)*(1-INDEX(P$121:P$137,$F1026))</f>
        <v/>
      </c>
      <c r="Q1026" s="37">
        <f>Q$12*$D1026*INDEX(Q$21:Q$28,$E1026)*INDEX(Q$30:Q$46,$F1026)*(1-INDEX(Q$121:Q$137,$F1026))</f>
        <v/>
      </c>
      <c r="R1026" s="37">
        <f>R$12*$D1026*INDEX(R$21:R$28,$E1026)*INDEX(R$30:R$46,$F1026)*(1-INDEX(R$121:R$137,$F1026))</f>
        <v/>
      </c>
      <c r="S1026" s="37">
        <f>S$12*$D1026*INDEX(S$21:S$28,$E1026)*INDEX(S$30:S$46,$F1026)*(1-INDEX(S$121:S$137,$F1026))</f>
        <v/>
      </c>
      <c r="T1026" s="37">
        <f>T$12*$D1026*INDEX(T$21:T$28,$E1026)*INDEX(T$30:T$46,$F1026)*(1-INDEX(T$121:T$137,$F1026))</f>
        <v/>
      </c>
      <c r="U1026" s="37">
        <f>U$12*$D1026*INDEX(U$21:U$28,$E1026)*INDEX(U$30:U$46,$F1026)*(1-INDEX(U$121:U$137,$F1026))</f>
        <v/>
      </c>
      <c r="V1026" s="37">
        <f>V$12*$D1026*INDEX(V$21:V$28,$E1026)*INDEX(V$30:V$46,$F1026)*(1-INDEX(V$121:V$137,$F1026))</f>
        <v/>
      </c>
      <c r="W1026" s="37">
        <f>W$12*$D1026*INDEX(W$21:W$28,$E1026)*INDEX(W$30:W$46,$F1026)*(1-INDEX(W$121:W$137,$F1026))</f>
        <v/>
      </c>
      <c r="X1026" s="37">
        <f>X$12*$D1026*INDEX(X$21:X$28,$E1026)*INDEX(X$30:X$46,$F1026)*(1-INDEX(X$121:X$137,$F1026))</f>
        <v/>
      </c>
      <c r="Y1026" s="37">
        <f>Y$12*$D1026*INDEX(Y$21:Y$28,$E1026)*INDEX(Y$30:Y$46,$F1026)*(1-INDEX(Y$121:Y$137,$F1026))</f>
        <v/>
      </c>
      <c r="Z1026" s="37">
        <f>Z$12*$D1026*INDEX(Z$21:Z$28,$E1026)*INDEX(Z$30:Z$46,$F1026)*(1-INDEX(Z$121:Z$137,$F1026))</f>
        <v/>
      </c>
      <c r="AA1026" s="37">
        <f>AA$12*$D1026*INDEX(AA$21:AA$28,$E1026)*INDEX(AA$30:AA$46,$F1026)*(1-INDEX(AA$121:AA$137,$F1026))</f>
        <v/>
      </c>
      <c r="AB1026" s="37">
        <f>AB$12*$D1026*INDEX(AB$21:AB$28,$E1026)*INDEX(AB$30:AB$46,$F1026)*(1-INDEX(AB$121:AB$137,$F1026))</f>
        <v/>
      </c>
      <c r="AC1026" s="37">
        <f>AC$12*$D1026*INDEX(AC$21:AC$28,$E1026)*INDEX(AC$30:AC$46,$F1026)*(1-INDEX(AC$121:AC$137,$F1026))</f>
        <v/>
      </c>
      <c r="AD1026" s="40">
        <f>CARBONTAX(AD$12,$D1026,INDEX(AD$21:AD$28,$E1026),INDEX(AD$30:AD$46,$F1026),INDEX(AD$121:AD$137,$F1026))</f>
        <v/>
      </c>
      <c r="AF1026" s="11">
        <f>LOWER(Settings!$C$4)&amp;".mit."&amp;$A1026&amp;IF($C1026="","","."&amp;$C1026&amp;"."&amp;$B1026)&amp;IF(INDEX(Variables!$D$5:$D$205,MATCH($A1026,Variables!$A$5:$A$205,0))="","","."&amp;INDEX(Variables!$D$5:$D$205,MATCH($A1026,Variables!$A$5:$A$205,0)))&amp;"."&amp;AF$5</f>
        <v/>
      </c>
      <c r="AG1026" s="38">
        <f>AG$12*$D1026*INDEX(AG$21:AG$28,$E1026)*INDEX(AG$30:AG$46,$F1026)*(1-INDEX(AG$121:AG$137,$F1026))</f>
        <v/>
      </c>
      <c r="AH1026" s="37">
        <f>AH$12*$D1026*INDEX(AH$21:AH$28,$E1026)*INDEX(AH$30:AH$46,$F1026)*(1-INDEX(AH$121:AH$137,$F1026))</f>
        <v/>
      </c>
      <c r="AI1026" s="37">
        <f>AI$12*$D1026*INDEX(AI$21:AI$28,$E1026)*INDEX(AI$30:AI$46,$F1026)*(1-INDEX(AI$121:AI$137,$F1026))</f>
        <v/>
      </c>
      <c r="AJ1026" s="37">
        <f>AJ$12*$D1026*INDEX(AJ$21:AJ$28,$E1026)*INDEX(AJ$30:AJ$46,$F1026)*(1-INDEX(AJ$121:AJ$137,$F1026))</f>
        <v/>
      </c>
      <c r="AK1026" s="37">
        <f>AK$12*$D1026*INDEX(AK$21:AK$28,$E1026)*INDEX(AK$30:AK$46,$F1026)*(1-INDEX(AK$121:AK$137,$F1026))</f>
        <v/>
      </c>
      <c r="AL1026" s="37">
        <f>AL$12*$D1026*INDEX(AL$21:AL$28,$E1026)*INDEX(AL$30:AL$46,$F1026)*(1-INDEX(AL$121:AL$137,$F1026))</f>
        <v/>
      </c>
      <c r="AM1026" s="37">
        <f>AM$12*$D1026*INDEX(AM$21:AM$28,$E1026)*INDEX(AM$30:AM$46,$F1026)*(1-INDEX(AM$121:AM$137,$F1026))</f>
        <v/>
      </c>
      <c r="AN1026" s="37">
        <f>AN$12*$D1026*INDEX(AN$21:AN$28,$E1026)*INDEX(AN$30:AN$46,$F1026)*(1-INDEX(AN$121:AN$137,$F1026))</f>
        <v/>
      </c>
      <c r="AO1026" s="37">
        <f>AO$12*$D1026*INDEX(AO$21:AO$28,$E1026)*INDEX(AO$30:AO$46,$F1026)*(1-INDEX(AO$121:AO$137,$F1026))</f>
        <v/>
      </c>
      <c r="AP1026" s="37">
        <f>AP$12*$D1026*INDEX(AP$21:AP$28,$E1026)*INDEX(AP$30:AP$46,$F1026)*(1-INDEX(AP$121:AP$137,$F1026))</f>
        <v/>
      </c>
      <c r="AQ1026" s="37">
        <f>AQ$12*$D1026*INDEX(AQ$21:AQ$28,$E1026)*INDEX(AQ$30:AQ$46,$F1026)*(1-INDEX(AQ$121:AQ$137,$F1026))</f>
        <v/>
      </c>
      <c r="AR1026" s="37">
        <f>AR$12*$D1026*INDEX(AR$21:AR$28,$E1026)*INDEX(AR$30:AR$46,$F1026)*(1-INDEX(AR$121:AR$137,$F1026))</f>
        <v/>
      </c>
      <c r="AS1026" s="37">
        <f>AS$12*$D1026*INDEX(AS$21:AS$28,$E1026)*INDEX(AS$30:AS$46,$F1026)*(1-INDEX(AS$121:AS$137,$F1026))</f>
        <v/>
      </c>
      <c r="AT1026" s="37">
        <f>AT$12*$D1026*INDEX(AT$21:AT$28,$E1026)*INDEX(AT$30:AT$46,$F1026)*(1-INDEX(AT$121:AT$137,$F1026))</f>
        <v/>
      </c>
      <c r="AU1026" s="37">
        <f>AU$12*$D1026*INDEX(AU$21:AU$28,$E1026)*INDEX(AU$30:AU$46,$F1026)*(1-INDEX(AU$121:AU$137,$F1026))</f>
        <v/>
      </c>
      <c r="AV1026" s="37">
        <f>AV$12*$D1026*INDEX(AV$21:AV$28,$E1026)*INDEX(AV$30:AV$46,$F1026)*(1-INDEX(AV$121:AV$137,$F1026))</f>
        <v/>
      </c>
      <c r="AW1026" s="37">
        <f>AW$12*$D1026*INDEX(AW$21:AW$28,$E1026)*INDEX(AW$30:AW$46,$F1026)*(1-INDEX(AW$121:AW$137,$F1026))</f>
        <v/>
      </c>
      <c r="AX1026" s="37">
        <f>AX$12*$D1026*INDEX(AX$21:AX$28,$E1026)*INDEX(AX$30:AX$46,$F1026)*(1-INDEX(AX$121:AX$137,$F1026))</f>
        <v/>
      </c>
      <c r="AY1026" s="40">
        <f>CARBONTAX(AY$12,$D1026,INDEX(AY$21:AY$28,$E1026),INDEX(AY$30:AY$46,$F1026),INDEX(AY$121:AY$137,$F1026))</f>
        <v/>
      </c>
    </row>
    <row r="1027" hidden="1" outlineLevel="2">
      <c r="A1027" s="14" t="inlineStr">
        <is>
          <t>ctxnew</t>
        </is>
      </c>
      <c r="B1027" s="14" t="inlineStr">
        <is>
          <t>oop</t>
        </is>
      </c>
      <c r="C1027" s="14" t="inlineStr">
        <is>
          <t>foo</t>
        </is>
      </c>
      <c r="D1027" s="37">
        <f>INDEX(Inputs!$T$5:$T$132,MATCH($B1027&amp;"|"&amp;$C1027,Inputs!$A$5:$A$132,0))</f>
        <v/>
      </c>
      <c r="E1027" s="37">
        <f>INDEX(Inputs!$J$5:$J$132,MATCH($B1027&amp;"|"&amp;$C1027,Inputs!$A$5:$A$132,0))</f>
        <v/>
      </c>
      <c r="F1027" s="37">
        <f>INDEX(Inputs!$K$5:$K$132,MATCH($B1027&amp;"|"&amp;$C1027,Inputs!$A$5:$A$132,0))</f>
        <v/>
      </c>
      <c r="G1027" s="36" t="n"/>
      <c r="H1027" s="14">
        <f>INDEX(Variables!$B$5:$B$205,MATCH($A1027,Variables!$A$5:$A$205,0))&amp;IF($C1027="",""," | "&amp;INDEX(Mapping!$B$5:$B$26,MATCH($C1027,Mapping!$A$5:$A$26,0))&amp;" | "&amp;INDEX(Mapping!$B$30:$B$46,MATCH($B1027,Mapping!$A$30:$A$46,0)))</f>
        <v/>
      </c>
      <c r="I1027" s="14">
        <f>INDEX(Variables!$C$5:$C$205,MATCH($A1027,Variables!$A$5:$A$205,0))</f>
        <v/>
      </c>
      <c r="J1027" s="14">
        <f>INDEX(Variables!$E$5:$E$205,MATCH($A1027,Variables!$A$5:$A$205,0))</f>
        <v/>
      </c>
      <c r="K1027" s="11">
        <f>LOWER(Settings!$C$4)&amp;".mit."&amp;$A1027&amp;IF($C1027="","","."&amp;$C1027&amp;"."&amp;$B1027)&amp;IF(INDEX(Variables!$D$5:$D$205,MATCH($A1027,Variables!$A$5:$A$205,0))="","","."&amp;INDEX(Variables!$D$5:$D$205,MATCH($A1027,Variables!$A$5:$A$205,0)))&amp;"."&amp;K$5</f>
        <v/>
      </c>
      <c r="L1027" s="38">
        <f>L$12*$D1027*INDEX(L$21:L$28,$E1027)*INDEX(L$30:L$46,$F1027)*(1-INDEX(L$121:L$137,$F1027))</f>
        <v/>
      </c>
      <c r="M1027" s="37">
        <f>M$12*$D1027*INDEX(M$21:M$28,$E1027)*INDEX(M$30:M$46,$F1027)*(1-INDEX(M$121:M$137,$F1027))</f>
        <v/>
      </c>
      <c r="N1027" s="37">
        <f>N$12*$D1027*INDEX(N$21:N$28,$E1027)*INDEX(N$30:N$46,$F1027)*(1-INDEX(N$121:N$137,$F1027))</f>
        <v/>
      </c>
      <c r="O1027" s="37">
        <f>O$12*$D1027*INDEX(O$21:O$28,$E1027)*INDEX(O$30:O$46,$F1027)*(1-INDEX(O$121:O$137,$F1027))</f>
        <v/>
      </c>
      <c r="P1027" s="37">
        <f>P$12*$D1027*INDEX(P$21:P$28,$E1027)*INDEX(P$30:P$46,$F1027)*(1-INDEX(P$121:P$137,$F1027))</f>
        <v/>
      </c>
      <c r="Q1027" s="37">
        <f>Q$12*$D1027*INDEX(Q$21:Q$28,$E1027)*INDEX(Q$30:Q$46,$F1027)*(1-INDEX(Q$121:Q$137,$F1027))</f>
        <v/>
      </c>
      <c r="R1027" s="37">
        <f>R$12*$D1027*INDEX(R$21:R$28,$E1027)*INDEX(R$30:R$46,$F1027)*(1-INDEX(R$121:R$137,$F1027))</f>
        <v/>
      </c>
      <c r="S1027" s="37">
        <f>S$12*$D1027*INDEX(S$21:S$28,$E1027)*INDEX(S$30:S$46,$F1027)*(1-INDEX(S$121:S$137,$F1027))</f>
        <v/>
      </c>
      <c r="T1027" s="37">
        <f>T$12*$D1027*INDEX(T$21:T$28,$E1027)*INDEX(T$30:T$46,$F1027)*(1-INDEX(T$121:T$137,$F1027))</f>
        <v/>
      </c>
      <c r="U1027" s="37">
        <f>U$12*$D1027*INDEX(U$21:U$28,$E1027)*INDEX(U$30:U$46,$F1027)*(1-INDEX(U$121:U$137,$F1027))</f>
        <v/>
      </c>
      <c r="V1027" s="37">
        <f>V$12*$D1027*INDEX(V$21:V$28,$E1027)*INDEX(V$30:V$46,$F1027)*(1-INDEX(V$121:V$137,$F1027))</f>
        <v/>
      </c>
      <c r="W1027" s="37">
        <f>W$12*$D1027*INDEX(W$21:W$28,$E1027)*INDEX(W$30:W$46,$F1027)*(1-INDEX(W$121:W$137,$F1027))</f>
        <v/>
      </c>
      <c r="X1027" s="37">
        <f>X$12*$D1027*INDEX(X$21:X$28,$E1027)*INDEX(X$30:X$46,$F1027)*(1-INDEX(X$121:X$137,$F1027))</f>
        <v/>
      </c>
      <c r="Y1027" s="37">
        <f>Y$12*$D1027*INDEX(Y$21:Y$28,$E1027)*INDEX(Y$30:Y$46,$F1027)*(1-INDEX(Y$121:Y$137,$F1027))</f>
        <v/>
      </c>
      <c r="Z1027" s="37">
        <f>Z$12*$D1027*INDEX(Z$21:Z$28,$E1027)*INDEX(Z$30:Z$46,$F1027)*(1-INDEX(Z$121:Z$137,$F1027))</f>
        <v/>
      </c>
      <c r="AA1027" s="37">
        <f>AA$12*$D1027*INDEX(AA$21:AA$28,$E1027)*INDEX(AA$30:AA$46,$F1027)*(1-INDEX(AA$121:AA$137,$F1027))</f>
        <v/>
      </c>
      <c r="AB1027" s="37">
        <f>AB$12*$D1027*INDEX(AB$21:AB$28,$E1027)*INDEX(AB$30:AB$46,$F1027)*(1-INDEX(AB$121:AB$137,$F1027))</f>
        <v/>
      </c>
      <c r="AC1027" s="37">
        <f>AC$12*$D1027*INDEX(AC$21:AC$28,$E1027)*INDEX(AC$30:AC$46,$F1027)*(1-INDEX(AC$121:AC$137,$F1027))</f>
        <v/>
      </c>
      <c r="AD1027" s="40">
        <f>CARBONTAX(AD$12,$D1027,INDEX(AD$21:AD$28,$E1027),INDEX(AD$30:AD$46,$F1027),INDEX(AD$121:AD$137,$F1027))</f>
        <v/>
      </c>
      <c r="AF1027" s="11">
        <f>LOWER(Settings!$C$4)&amp;".mit."&amp;$A1027&amp;IF($C1027="","","."&amp;$C1027&amp;"."&amp;$B1027)&amp;IF(INDEX(Variables!$D$5:$D$205,MATCH($A1027,Variables!$A$5:$A$205,0))="","","."&amp;INDEX(Variables!$D$5:$D$205,MATCH($A1027,Variables!$A$5:$A$205,0)))&amp;"."&amp;AF$5</f>
        <v/>
      </c>
      <c r="AG1027" s="38">
        <f>AG$12*$D1027*INDEX(AG$21:AG$28,$E1027)*INDEX(AG$30:AG$46,$F1027)*(1-INDEX(AG$121:AG$137,$F1027))</f>
        <v/>
      </c>
      <c r="AH1027" s="37">
        <f>AH$12*$D1027*INDEX(AH$21:AH$28,$E1027)*INDEX(AH$30:AH$46,$F1027)*(1-INDEX(AH$121:AH$137,$F1027))</f>
        <v/>
      </c>
      <c r="AI1027" s="37">
        <f>AI$12*$D1027*INDEX(AI$21:AI$28,$E1027)*INDEX(AI$30:AI$46,$F1027)*(1-INDEX(AI$121:AI$137,$F1027))</f>
        <v/>
      </c>
      <c r="AJ1027" s="37">
        <f>AJ$12*$D1027*INDEX(AJ$21:AJ$28,$E1027)*INDEX(AJ$30:AJ$46,$F1027)*(1-INDEX(AJ$121:AJ$137,$F1027))</f>
        <v/>
      </c>
      <c r="AK1027" s="37">
        <f>AK$12*$D1027*INDEX(AK$21:AK$28,$E1027)*INDEX(AK$30:AK$46,$F1027)*(1-INDEX(AK$121:AK$137,$F1027))</f>
        <v/>
      </c>
      <c r="AL1027" s="37">
        <f>AL$12*$D1027*INDEX(AL$21:AL$28,$E1027)*INDEX(AL$30:AL$46,$F1027)*(1-INDEX(AL$121:AL$137,$F1027))</f>
        <v/>
      </c>
      <c r="AM1027" s="37">
        <f>AM$12*$D1027*INDEX(AM$21:AM$28,$E1027)*INDEX(AM$30:AM$46,$F1027)*(1-INDEX(AM$121:AM$137,$F1027))</f>
        <v/>
      </c>
      <c r="AN1027" s="37">
        <f>AN$12*$D1027*INDEX(AN$21:AN$28,$E1027)*INDEX(AN$30:AN$46,$F1027)*(1-INDEX(AN$121:AN$137,$F1027))</f>
        <v/>
      </c>
      <c r="AO1027" s="37">
        <f>AO$12*$D1027*INDEX(AO$21:AO$28,$E1027)*INDEX(AO$30:AO$46,$F1027)*(1-INDEX(AO$121:AO$137,$F1027))</f>
        <v/>
      </c>
      <c r="AP1027" s="37">
        <f>AP$12*$D1027*INDEX(AP$21:AP$28,$E1027)*INDEX(AP$30:AP$46,$F1027)*(1-INDEX(AP$121:AP$137,$F1027))</f>
        <v/>
      </c>
      <c r="AQ1027" s="37">
        <f>AQ$12*$D1027*INDEX(AQ$21:AQ$28,$E1027)*INDEX(AQ$30:AQ$46,$F1027)*(1-INDEX(AQ$121:AQ$137,$F1027))</f>
        <v/>
      </c>
      <c r="AR1027" s="37">
        <f>AR$12*$D1027*INDEX(AR$21:AR$28,$E1027)*INDEX(AR$30:AR$46,$F1027)*(1-INDEX(AR$121:AR$137,$F1027))</f>
        <v/>
      </c>
      <c r="AS1027" s="37">
        <f>AS$12*$D1027*INDEX(AS$21:AS$28,$E1027)*INDEX(AS$30:AS$46,$F1027)*(1-INDEX(AS$121:AS$137,$F1027))</f>
        <v/>
      </c>
      <c r="AT1027" s="37">
        <f>AT$12*$D1027*INDEX(AT$21:AT$28,$E1027)*INDEX(AT$30:AT$46,$F1027)*(1-INDEX(AT$121:AT$137,$F1027))</f>
        <v/>
      </c>
      <c r="AU1027" s="37">
        <f>AU$12*$D1027*INDEX(AU$21:AU$28,$E1027)*INDEX(AU$30:AU$46,$F1027)*(1-INDEX(AU$121:AU$137,$F1027))</f>
        <v/>
      </c>
      <c r="AV1027" s="37">
        <f>AV$12*$D1027*INDEX(AV$21:AV$28,$E1027)*INDEX(AV$30:AV$46,$F1027)*(1-INDEX(AV$121:AV$137,$F1027))</f>
        <v/>
      </c>
      <c r="AW1027" s="37">
        <f>AW$12*$D1027*INDEX(AW$21:AW$28,$E1027)*INDEX(AW$30:AW$46,$F1027)*(1-INDEX(AW$121:AW$137,$F1027))</f>
        <v/>
      </c>
      <c r="AX1027" s="37">
        <f>AX$12*$D1027*INDEX(AX$21:AX$28,$E1027)*INDEX(AX$30:AX$46,$F1027)*(1-INDEX(AX$121:AX$137,$F1027))</f>
        <v/>
      </c>
      <c r="AY1027" s="40">
        <f>CARBONTAX(AY$12,$D1027,INDEX(AY$21:AY$28,$E1027),INDEX(AY$30:AY$46,$F1027),INDEX(AY$121:AY$137,$F1027))</f>
        <v/>
      </c>
    </row>
    <row r="1028" hidden="1" outlineLevel="2">
      <c r="A1028" s="14" t="inlineStr">
        <is>
          <t>ctxnew</t>
        </is>
      </c>
      <c r="B1028" s="14" t="inlineStr">
        <is>
          <t>bio</t>
        </is>
      </c>
      <c r="C1028" s="14" t="inlineStr">
        <is>
          <t>foo</t>
        </is>
      </c>
      <c r="D1028" s="37">
        <f>INDEX(Inputs!$T$5:$T$132,MATCH($B1028&amp;"|"&amp;$C1028,Inputs!$A$5:$A$132,0))</f>
        <v/>
      </c>
      <c r="E1028" s="37">
        <f>INDEX(Inputs!$J$5:$J$132,MATCH($B1028&amp;"|"&amp;$C1028,Inputs!$A$5:$A$132,0))</f>
        <v/>
      </c>
      <c r="F1028" s="37">
        <f>INDEX(Inputs!$K$5:$K$132,MATCH($B1028&amp;"|"&amp;$C1028,Inputs!$A$5:$A$132,0))</f>
        <v/>
      </c>
      <c r="G1028" s="36" t="n"/>
      <c r="H1028" s="14">
        <f>INDEX(Variables!$B$5:$B$205,MATCH($A1028,Variables!$A$5:$A$205,0))&amp;IF($C1028="",""," | "&amp;INDEX(Mapping!$B$5:$B$26,MATCH($C1028,Mapping!$A$5:$A$26,0))&amp;" | "&amp;INDEX(Mapping!$B$30:$B$46,MATCH($B1028,Mapping!$A$30:$A$46,0)))</f>
        <v/>
      </c>
      <c r="I1028" s="14">
        <f>INDEX(Variables!$C$5:$C$205,MATCH($A1028,Variables!$A$5:$A$205,0))</f>
        <v/>
      </c>
      <c r="J1028" s="14">
        <f>INDEX(Variables!$E$5:$E$205,MATCH($A1028,Variables!$A$5:$A$205,0))</f>
        <v/>
      </c>
      <c r="K1028" s="11">
        <f>LOWER(Settings!$C$4)&amp;".mit."&amp;$A1028&amp;IF($C1028="","","."&amp;$C1028&amp;"."&amp;$B1028)&amp;IF(INDEX(Variables!$D$5:$D$205,MATCH($A1028,Variables!$A$5:$A$205,0))="","","."&amp;INDEX(Variables!$D$5:$D$205,MATCH($A1028,Variables!$A$5:$A$205,0)))&amp;"."&amp;K$5</f>
        <v/>
      </c>
      <c r="L1028" s="38">
        <f>L$12*$D1028*INDEX(L$21:L$28,$E1028)*INDEX(L$30:L$46,$F1028)*(1-INDEX(L$121:L$137,$F1028))</f>
        <v/>
      </c>
      <c r="M1028" s="37">
        <f>M$12*$D1028*INDEX(M$21:M$28,$E1028)*INDEX(M$30:M$46,$F1028)*(1-INDEX(M$121:M$137,$F1028))</f>
        <v/>
      </c>
      <c r="N1028" s="37">
        <f>N$12*$D1028*INDEX(N$21:N$28,$E1028)*INDEX(N$30:N$46,$F1028)*(1-INDEX(N$121:N$137,$F1028))</f>
        <v/>
      </c>
      <c r="O1028" s="37">
        <f>O$12*$D1028*INDEX(O$21:O$28,$E1028)*INDEX(O$30:O$46,$F1028)*(1-INDEX(O$121:O$137,$F1028))</f>
        <v/>
      </c>
      <c r="P1028" s="37">
        <f>P$12*$D1028*INDEX(P$21:P$28,$E1028)*INDEX(P$30:P$46,$F1028)*(1-INDEX(P$121:P$137,$F1028))</f>
        <v/>
      </c>
      <c r="Q1028" s="37">
        <f>Q$12*$D1028*INDEX(Q$21:Q$28,$E1028)*INDEX(Q$30:Q$46,$F1028)*(1-INDEX(Q$121:Q$137,$F1028))</f>
        <v/>
      </c>
      <c r="R1028" s="37">
        <f>R$12*$D1028*INDEX(R$21:R$28,$E1028)*INDEX(R$30:R$46,$F1028)*(1-INDEX(R$121:R$137,$F1028))</f>
        <v/>
      </c>
      <c r="S1028" s="37">
        <f>S$12*$D1028*INDEX(S$21:S$28,$E1028)*INDEX(S$30:S$46,$F1028)*(1-INDEX(S$121:S$137,$F1028))</f>
        <v/>
      </c>
      <c r="T1028" s="37">
        <f>T$12*$D1028*INDEX(T$21:T$28,$E1028)*INDEX(T$30:T$46,$F1028)*(1-INDEX(T$121:T$137,$F1028))</f>
        <v/>
      </c>
      <c r="U1028" s="37">
        <f>U$12*$D1028*INDEX(U$21:U$28,$E1028)*INDEX(U$30:U$46,$F1028)*(1-INDEX(U$121:U$137,$F1028))</f>
        <v/>
      </c>
      <c r="V1028" s="37">
        <f>V$12*$D1028*INDEX(V$21:V$28,$E1028)*INDEX(V$30:V$46,$F1028)*(1-INDEX(V$121:V$137,$F1028))</f>
        <v/>
      </c>
      <c r="W1028" s="37">
        <f>W$12*$D1028*INDEX(W$21:W$28,$E1028)*INDEX(W$30:W$46,$F1028)*(1-INDEX(W$121:W$137,$F1028))</f>
        <v/>
      </c>
      <c r="X1028" s="37">
        <f>X$12*$D1028*INDEX(X$21:X$28,$E1028)*INDEX(X$30:X$46,$F1028)*(1-INDEX(X$121:X$137,$F1028))</f>
        <v/>
      </c>
      <c r="Y1028" s="37">
        <f>Y$12*$D1028*INDEX(Y$21:Y$28,$E1028)*INDEX(Y$30:Y$46,$F1028)*(1-INDEX(Y$121:Y$137,$F1028))</f>
        <v/>
      </c>
      <c r="Z1028" s="37">
        <f>Z$12*$D1028*INDEX(Z$21:Z$28,$E1028)*INDEX(Z$30:Z$46,$F1028)*(1-INDEX(Z$121:Z$137,$F1028))</f>
        <v/>
      </c>
      <c r="AA1028" s="37">
        <f>AA$12*$D1028*INDEX(AA$21:AA$28,$E1028)*INDEX(AA$30:AA$46,$F1028)*(1-INDEX(AA$121:AA$137,$F1028))</f>
        <v/>
      </c>
      <c r="AB1028" s="37">
        <f>AB$12*$D1028*INDEX(AB$21:AB$28,$E1028)*INDEX(AB$30:AB$46,$F1028)*(1-INDEX(AB$121:AB$137,$F1028))</f>
        <v/>
      </c>
      <c r="AC1028" s="37">
        <f>AC$12*$D1028*INDEX(AC$21:AC$28,$E1028)*INDEX(AC$30:AC$46,$F1028)*(1-INDEX(AC$121:AC$137,$F1028))</f>
        <v/>
      </c>
      <c r="AD1028" s="40">
        <f>CARBONTAX(AD$12,$D1028,INDEX(AD$21:AD$28,$E1028),INDEX(AD$30:AD$46,$F1028),INDEX(AD$121:AD$137,$F1028))</f>
        <v/>
      </c>
      <c r="AF1028" s="11">
        <f>LOWER(Settings!$C$4)&amp;".mit."&amp;$A1028&amp;IF($C1028="","","."&amp;$C1028&amp;"."&amp;$B1028)&amp;IF(INDEX(Variables!$D$5:$D$205,MATCH($A1028,Variables!$A$5:$A$205,0))="","","."&amp;INDEX(Variables!$D$5:$D$205,MATCH($A1028,Variables!$A$5:$A$205,0)))&amp;"."&amp;AF$5</f>
        <v/>
      </c>
      <c r="AG1028" s="38">
        <f>AG$12*$D1028*INDEX(AG$21:AG$28,$E1028)*INDEX(AG$30:AG$46,$F1028)*(1-INDEX(AG$121:AG$137,$F1028))</f>
        <v/>
      </c>
      <c r="AH1028" s="37">
        <f>AH$12*$D1028*INDEX(AH$21:AH$28,$E1028)*INDEX(AH$30:AH$46,$F1028)*(1-INDEX(AH$121:AH$137,$F1028))</f>
        <v/>
      </c>
      <c r="AI1028" s="37">
        <f>AI$12*$D1028*INDEX(AI$21:AI$28,$E1028)*INDEX(AI$30:AI$46,$F1028)*(1-INDEX(AI$121:AI$137,$F1028))</f>
        <v/>
      </c>
      <c r="AJ1028" s="37">
        <f>AJ$12*$D1028*INDEX(AJ$21:AJ$28,$E1028)*INDEX(AJ$30:AJ$46,$F1028)*(1-INDEX(AJ$121:AJ$137,$F1028))</f>
        <v/>
      </c>
      <c r="AK1028" s="37">
        <f>AK$12*$D1028*INDEX(AK$21:AK$28,$E1028)*INDEX(AK$30:AK$46,$F1028)*(1-INDEX(AK$121:AK$137,$F1028))</f>
        <v/>
      </c>
      <c r="AL1028" s="37">
        <f>AL$12*$D1028*INDEX(AL$21:AL$28,$E1028)*INDEX(AL$30:AL$46,$F1028)*(1-INDEX(AL$121:AL$137,$F1028))</f>
        <v/>
      </c>
      <c r="AM1028" s="37">
        <f>AM$12*$D1028*INDEX(AM$21:AM$28,$E1028)*INDEX(AM$30:AM$46,$F1028)*(1-INDEX(AM$121:AM$137,$F1028))</f>
        <v/>
      </c>
      <c r="AN1028" s="37">
        <f>AN$12*$D1028*INDEX(AN$21:AN$28,$E1028)*INDEX(AN$30:AN$46,$F1028)*(1-INDEX(AN$121:AN$137,$F1028))</f>
        <v/>
      </c>
      <c r="AO1028" s="37">
        <f>AO$12*$D1028*INDEX(AO$21:AO$28,$E1028)*INDEX(AO$30:AO$46,$F1028)*(1-INDEX(AO$121:AO$137,$F1028))</f>
        <v/>
      </c>
      <c r="AP1028" s="37">
        <f>AP$12*$D1028*INDEX(AP$21:AP$28,$E1028)*INDEX(AP$30:AP$46,$F1028)*(1-INDEX(AP$121:AP$137,$F1028))</f>
        <v/>
      </c>
      <c r="AQ1028" s="37">
        <f>AQ$12*$D1028*INDEX(AQ$21:AQ$28,$E1028)*INDEX(AQ$30:AQ$46,$F1028)*(1-INDEX(AQ$121:AQ$137,$F1028))</f>
        <v/>
      </c>
      <c r="AR1028" s="37">
        <f>AR$12*$D1028*INDEX(AR$21:AR$28,$E1028)*INDEX(AR$30:AR$46,$F1028)*(1-INDEX(AR$121:AR$137,$F1028))</f>
        <v/>
      </c>
      <c r="AS1028" s="37">
        <f>AS$12*$D1028*INDEX(AS$21:AS$28,$E1028)*INDEX(AS$30:AS$46,$F1028)*(1-INDEX(AS$121:AS$137,$F1028))</f>
        <v/>
      </c>
      <c r="AT1028" s="37">
        <f>AT$12*$D1028*INDEX(AT$21:AT$28,$E1028)*INDEX(AT$30:AT$46,$F1028)*(1-INDEX(AT$121:AT$137,$F1028))</f>
        <v/>
      </c>
      <c r="AU1028" s="37">
        <f>AU$12*$D1028*INDEX(AU$21:AU$28,$E1028)*INDEX(AU$30:AU$46,$F1028)*(1-INDEX(AU$121:AU$137,$F1028))</f>
        <v/>
      </c>
      <c r="AV1028" s="37">
        <f>AV$12*$D1028*INDEX(AV$21:AV$28,$E1028)*INDEX(AV$30:AV$46,$F1028)*(1-INDEX(AV$121:AV$137,$F1028))</f>
        <v/>
      </c>
      <c r="AW1028" s="37">
        <f>AW$12*$D1028*INDEX(AW$21:AW$28,$E1028)*INDEX(AW$30:AW$46,$F1028)*(1-INDEX(AW$121:AW$137,$F1028))</f>
        <v/>
      </c>
      <c r="AX1028" s="37">
        <f>AX$12*$D1028*INDEX(AX$21:AX$28,$E1028)*INDEX(AX$30:AX$46,$F1028)*(1-INDEX(AX$121:AX$137,$F1028))</f>
        <v/>
      </c>
      <c r="AY1028" s="40">
        <f>CARBONTAX(AY$12,$D1028,INDEX(AY$21:AY$28,$E1028),INDEX(AY$30:AY$46,$F1028),INDEX(AY$121:AY$137,$F1028))</f>
        <v/>
      </c>
    </row>
    <row r="1029" hidden="1" outlineLevel="2"/>
    <row r="1030" hidden="1" outlineLevel="2">
      <c r="A1030" s="14" t="inlineStr">
        <is>
          <t>ets</t>
        </is>
      </c>
      <c r="B1030" s="14" t="inlineStr">
        <is>
          <t>coa</t>
        </is>
      </c>
      <c r="C1030" s="14" t="inlineStr">
        <is>
          <t>foo</t>
        </is>
      </c>
      <c r="D1030" s="37">
        <f>INDEX(Inputs!$T$5:$T$132,MATCH($B1030&amp;"|"&amp;$C1030,Inputs!$A$5:$A$132,0))</f>
        <v/>
      </c>
      <c r="E1030" s="37">
        <f>INDEX(Inputs!$K$5:$K$132,MATCH($B1030&amp;"|"&amp;$C1030,Inputs!$A$5:$A$132,0))</f>
        <v/>
      </c>
      <c r="F1030" s="36" t="n"/>
      <c r="G1030" s="36" t="n"/>
      <c r="H1030" s="14">
        <f>INDEX(Variables!$B$5:$B$205,MATCH($A1030,Variables!$A$5:$A$205,0))&amp;IF($C1030="",""," | "&amp;INDEX(Mapping!$B$5:$B$26,MATCH($C1030,Mapping!$A$5:$A$26,0))&amp;" | "&amp;INDEX(Mapping!$B$30:$B$46,MATCH($B1030,Mapping!$A$30:$A$46,0)))</f>
        <v/>
      </c>
      <c r="I1030" s="14">
        <f>INDEX(Variables!$C$5:$C$205,MATCH($A1030,Variables!$A$5:$A$205,0))</f>
        <v/>
      </c>
      <c r="J1030" s="14">
        <f>INDEX(Variables!$E$5:$E$205,MATCH($A1030,Variables!$A$5:$A$205,0))</f>
        <v/>
      </c>
      <c r="K1030" s="11">
        <f>LOWER(Settings!$C$4)&amp;".mit."&amp;$A1030&amp;IF($C1030="","","."&amp;$C1030&amp;"."&amp;$B1030)&amp;IF(INDEX(Variables!$D$5:$D$205,MATCH($A1030,Variables!$A$5:$A$205,0))="","","."&amp;INDEX(Variables!$D$5:$D$205,MATCH($A1030,Variables!$A$5:$A$205,0)))&amp;"."&amp;K$5</f>
        <v/>
      </c>
      <c r="L1030" s="38">
        <f>L$194*$D1030*INDEX(L$121:L$137,$E1030)*(1-INDEX(L$151:L$167,$E1030))</f>
        <v/>
      </c>
      <c r="M1030" s="37">
        <f>M$194*$D1030*INDEX(M$121:M$137,$E1030)*(1-INDEX(M$151:M$167,$E1030))</f>
        <v/>
      </c>
      <c r="N1030" s="37">
        <f>N$194*$D1030*INDEX(N$121:N$137,$E1030)*(1-INDEX(N$151:N$167,$E1030))</f>
        <v/>
      </c>
      <c r="O1030" s="37">
        <f>O$194*$D1030*INDEX(O$121:O$137,$E1030)*(1-INDEX(O$151:O$167,$E1030))</f>
        <v/>
      </c>
      <c r="P1030" s="37">
        <f>P$194*$D1030*INDEX(P$121:P$137,$E1030)*(1-INDEX(P$151:P$167,$E1030))</f>
        <v/>
      </c>
      <c r="Q1030" s="37">
        <f>Q$194*$D1030*INDEX(Q$121:Q$137,$E1030)*(1-INDEX(Q$151:Q$167,$E1030))</f>
        <v/>
      </c>
      <c r="R1030" s="37">
        <f>R$194*$D1030*INDEX(R$121:R$137,$E1030)*(1-INDEX(R$151:R$167,$E1030))</f>
        <v/>
      </c>
      <c r="S1030" s="37">
        <f>S$194*$D1030*INDEX(S$121:S$137,$E1030)*(1-INDEX(S$151:S$167,$E1030))</f>
        <v/>
      </c>
      <c r="T1030" s="37">
        <f>T$194*$D1030*INDEX(T$121:T$137,$E1030)*(1-INDEX(T$151:T$167,$E1030))</f>
        <v/>
      </c>
      <c r="U1030" s="37">
        <f>U$194*$D1030*INDEX(U$121:U$137,$E1030)*(1-INDEX(U$151:U$167,$E1030))</f>
        <v/>
      </c>
      <c r="V1030" s="37">
        <f>V$194*$D1030*INDEX(V$121:V$137,$E1030)*(1-INDEX(V$151:V$167,$E1030))</f>
        <v/>
      </c>
      <c r="W1030" s="37">
        <f>W$194*$D1030*INDEX(W$121:W$137,$E1030)*(1-INDEX(W$151:W$167,$E1030))</f>
        <v/>
      </c>
      <c r="X1030" s="37">
        <f>X$194*$D1030*INDEX(X$121:X$137,$E1030)*(1-INDEX(X$151:X$167,$E1030))</f>
        <v/>
      </c>
      <c r="Y1030" s="37">
        <f>Y$194*$D1030*INDEX(Y$121:Y$137,$E1030)*(1-INDEX(Y$151:Y$167,$E1030))</f>
        <v/>
      </c>
      <c r="Z1030" s="37">
        <f>Z$194*$D1030*INDEX(Z$121:Z$137,$E1030)*(1-INDEX(Z$151:Z$167,$E1030))</f>
        <v/>
      </c>
      <c r="AA1030" s="37">
        <f>AA$194*$D1030*INDEX(AA$121:AA$137,$E1030)*(1-INDEX(AA$151:AA$167,$E1030))</f>
        <v/>
      </c>
      <c r="AB1030" s="37">
        <f>AB$194*$D1030*INDEX(AB$121:AB$137,$E1030)*(1-INDEX(AB$151:AB$167,$E1030))</f>
        <v/>
      </c>
      <c r="AC1030" s="37">
        <f>AC$194*$D1030*INDEX(AC$121:AC$137,$E1030)*(1-INDEX(AC$151:AC$167,$E1030))</f>
        <v/>
      </c>
      <c r="AD1030" s="40">
        <f>ETSCOST(AD$194,$D1030,INDEX(AD$121:AD$137,$E1030),INDEX(AD$151:AD$167,$E1030))</f>
        <v/>
      </c>
      <c r="AF1030" s="11">
        <f>LOWER(Settings!$C$4)&amp;".mit."&amp;$A1030&amp;IF($C1030="","","."&amp;$C1030&amp;"."&amp;$B1030)&amp;IF(INDEX(Variables!$D$5:$D$205,MATCH($A1030,Variables!$A$5:$A$205,0))="","","."&amp;INDEX(Variables!$D$5:$D$205,MATCH($A1030,Variables!$A$5:$A$205,0)))&amp;"."&amp;AF$5</f>
        <v/>
      </c>
      <c r="AG1030" s="38">
        <f>AG$194*$D1030*INDEX(AG$121:AG$137,$E1030)*(1-INDEX(AG$151:AG$167,$E1030))</f>
        <v/>
      </c>
      <c r="AH1030" s="37">
        <f>AH$194*$D1030*INDEX(AH$121:AH$137,$E1030)*(1-INDEX(AH$151:AH$167,$E1030))</f>
        <v/>
      </c>
      <c r="AI1030" s="37">
        <f>AI$194*$D1030*INDEX(AI$121:AI$137,$E1030)*(1-INDEX(AI$151:AI$167,$E1030))</f>
        <v/>
      </c>
      <c r="AJ1030" s="37">
        <f>AJ$194*$D1030*INDEX(AJ$121:AJ$137,$E1030)*(1-INDEX(AJ$151:AJ$167,$E1030))</f>
        <v/>
      </c>
      <c r="AK1030" s="37">
        <f>AK$194*$D1030*INDEX(AK$121:AK$137,$E1030)*(1-INDEX(AK$151:AK$167,$E1030))</f>
        <v/>
      </c>
      <c r="AL1030" s="37">
        <f>AL$194*$D1030*INDEX(AL$121:AL$137,$E1030)*(1-INDEX(AL$151:AL$167,$E1030))</f>
        <v/>
      </c>
      <c r="AM1030" s="37">
        <f>AM$194*$D1030*INDEX(AM$121:AM$137,$E1030)*(1-INDEX(AM$151:AM$167,$E1030))</f>
        <v/>
      </c>
      <c r="AN1030" s="37">
        <f>AN$194*$D1030*INDEX(AN$121:AN$137,$E1030)*(1-INDEX(AN$151:AN$167,$E1030))</f>
        <v/>
      </c>
      <c r="AO1030" s="37">
        <f>AO$194*$D1030*INDEX(AO$121:AO$137,$E1030)*(1-INDEX(AO$151:AO$167,$E1030))</f>
        <v/>
      </c>
      <c r="AP1030" s="37">
        <f>AP$194*$D1030*INDEX(AP$121:AP$137,$E1030)*(1-INDEX(AP$151:AP$167,$E1030))</f>
        <v/>
      </c>
      <c r="AQ1030" s="37">
        <f>AQ$194*$D1030*INDEX(AQ$121:AQ$137,$E1030)*(1-INDEX(AQ$151:AQ$167,$E1030))</f>
        <v/>
      </c>
      <c r="AR1030" s="37">
        <f>AR$194*$D1030*INDEX(AR$121:AR$137,$E1030)*(1-INDEX(AR$151:AR$167,$E1030))</f>
        <v/>
      </c>
      <c r="AS1030" s="37">
        <f>AS$194*$D1030*INDEX(AS$121:AS$137,$E1030)*(1-INDEX(AS$151:AS$167,$E1030))</f>
        <v/>
      </c>
      <c r="AT1030" s="37">
        <f>AT$194*$D1030*INDEX(AT$121:AT$137,$E1030)*(1-INDEX(AT$151:AT$167,$E1030))</f>
        <v/>
      </c>
      <c r="AU1030" s="37">
        <f>AU$194*$D1030*INDEX(AU$121:AU$137,$E1030)*(1-INDEX(AU$151:AU$167,$E1030))</f>
        <v/>
      </c>
      <c r="AV1030" s="37">
        <f>AV$194*$D1030*INDEX(AV$121:AV$137,$E1030)*(1-INDEX(AV$151:AV$167,$E1030))</f>
        <v/>
      </c>
      <c r="AW1030" s="37">
        <f>AW$194*$D1030*INDEX(AW$121:AW$137,$E1030)*(1-INDEX(AW$151:AW$167,$E1030))</f>
        <v/>
      </c>
      <c r="AX1030" s="37">
        <f>AX$194*$D1030*INDEX(AX$121:AX$137,$E1030)*(1-INDEX(AX$151:AX$167,$E1030))</f>
        <v/>
      </c>
      <c r="AY1030" s="40">
        <f>ETSCOST(AY$194,$D1030,INDEX(AY$121:AY$137,$E1030),INDEX(AY$151:AY$167,$E1030))</f>
        <v/>
      </c>
    </row>
    <row r="1031" hidden="1" outlineLevel="2">
      <c r="A1031" s="14" t="inlineStr">
        <is>
          <t>ets</t>
        </is>
      </c>
      <c r="B1031" s="14" t="inlineStr">
        <is>
          <t>nga</t>
        </is>
      </c>
      <c r="C1031" s="14" t="inlineStr">
        <is>
          <t>foo</t>
        </is>
      </c>
      <c r="D1031" s="37">
        <f>INDEX(Inputs!$T$5:$T$132,MATCH($B1031&amp;"|"&amp;$C1031,Inputs!$A$5:$A$132,0))</f>
        <v/>
      </c>
      <c r="E1031" s="37">
        <f>INDEX(Inputs!$K$5:$K$132,MATCH($B1031&amp;"|"&amp;$C1031,Inputs!$A$5:$A$132,0))</f>
        <v/>
      </c>
      <c r="F1031" s="36" t="n"/>
      <c r="G1031" s="36" t="n"/>
      <c r="H1031" s="14">
        <f>INDEX(Variables!$B$5:$B$205,MATCH($A1031,Variables!$A$5:$A$205,0))&amp;IF($C1031="",""," | "&amp;INDEX(Mapping!$B$5:$B$26,MATCH($C1031,Mapping!$A$5:$A$26,0))&amp;" | "&amp;INDEX(Mapping!$B$30:$B$46,MATCH($B1031,Mapping!$A$30:$A$46,0)))</f>
        <v/>
      </c>
      <c r="I1031" s="14">
        <f>INDEX(Variables!$C$5:$C$205,MATCH($A1031,Variables!$A$5:$A$205,0))</f>
        <v/>
      </c>
      <c r="J1031" s="14">
        <f>INDEX(Variables!$E$5:$E$205,MATCH($A1031,Variables!$A$5:$A$205,0))</f>
        <v/>
      </c>
      <c r="K1031" s="11">
        <f>LOWER(Settings!$C$4)&amp;".mit."&amp;$A1031&amp;IF($C1031="","","."&amp;$C1031&amp;"."&amp;$B1031)&amp;IF(INDEX(Variables!$D$5:$D$205,MATCH($A1031,Variables!$A$5:$A$205,0))="","","."&amp;INDEX(Variables!$D$5:$D$205,MATCH($A1031,Variables!$A$5:$A$205,0)))&amp;"."&amp;K$5</f>
        <v/>
      </c>
      <c r="L1031" s="38">
        <f>L$194*$D1031*INDEX(L$121:L$137,$E1031)*(1-INDEX(L$151:L$167,$E1031))</f>
        <v/>
      </c>
      <c r="M1031" s="37">
        <f>M$194*$D1031*INDEX(M$121:M$137,$E1031)*(1-INDEX(M$151:M$167,$E1031))</f>
        <v/>
      </c>
      <c r="N1031" s="37">
        <f>N$194*$D1031*INDEX(N$121:N$137,$E1031)*(1-INDEX(N$151:N$167,$E1031))</f>
        <v/>
      </c>
      <c r="O1031" s="37">
        <f>O$194*$D1031*INDEX(O$121:O$137,$E1031)*(1-INDEX(O$151:O$167,$E1031))</f>
        <v/>
      </c>
      <c r="P1031" s="37">
        <f>P$194*$D1031*INDEX(P$121:P$137,$E1031)*(1-INDEX(P$151:P$167,$E1031))</f>
        <v/>
      </c>
      <c r="Q1031" s="37">
        <f>Q$194*$D1031*INDEX(Q$121:Q$137,$E1031)*(1-INDEX(Q$151:Q$167,$E1031))</f>
        <v/>
      </c>
      <c r="R1031" s="37">
        <f>R$194*$D1031*INDEX(R$121:R$137,$E1031)*(1-INDEX(R$151:R$167,$E1031))</f>
        <v/>
      </c>
      <c r="S1031" s="37">
        <f>S$194*$D1031*INDEX(S$121:S$137,$E1031)*(1-INDEX(S$151:S$167,$E1031))</f>
        <v/>
      </c>
      <c r="T1031" s="37">
        <f>T$194*$D1031*INDEX(T$121:T$137,$E1031)*(1-INDEX(T$151:T$167,$E1031))</f>
        <v/>
      </c>
      <c r="U1031" s="37">
        <f>U$194*$D1031*INDEX(U$121:U$137,$E1031)*(1-INDEX(U$151:U$167,$E1031))</f>
        <v/>
      </c>
      <c r="V1031" s="37">
        <f>V$194*$D1031*INDEX(V$121:V$137,$E1031)*(1-INDEX(V$151:V$167,$E1031))</f>
        <v/>
      </c>
      <c r="W1031" s="37">
        <f>W$194*$D1031*INDEX(W$121:W$137,$E1031)*(1-INDEX(W$151:W$167,$E1031))</f>
        <v/>
      </c>
      <c r="X1031" s="37">
        <f>X$194*$D1031*INDEX(X$121:X$137,$E1031)*(1-INDEX(X$151:X$167,$E1031))</f>
        <v/>
      </c>
      <c r="Y1031" s="37">
        <f>Y$194*$D1031*INDEX(Y$121:Y$137,$E1031)*(1-INDEX(Y$151:Y$167,$E1031))</f>
        <v/>
      </c>
      <c r="Z1031" s="37">
        <f>Z$194*$D1031*INDEX(Z$121:Z$137,$E1031)*(1-INDEX(Z$151:Z$167,$E1031))</f>
        <v/>
      </c>
      <c r="AA1031" s="37">
        <f>AA$194*$D1031*INDEX(AA$121:AA$137,$E1031)*(1-INDEX(AA$151:AA$167,$E1031))</f>
        <v/>
      </c>
      <c r="AB1031" s="37">
        <f>AB$194*$D1031*INDEX(AB$121:AB$137,$E1031)*(1-INDEX(AB$151:AB$167,$E1031))</f>
        <v/>
      </c>
      <c r="AC1031" s="37">
        <f>AC$194*$D1031*INDEX(AC$121:AC$137,$E1031)*(1-INDEX(AC$151:AC$167,$E1031))</f>
        <v/>
      </c>
      <c r="AD1031" s="40">
        <f>ETSCOST(AD$194,$D1031,INDEX(AD$121:AD$137,$E1031),INDEX(AD$151:AD$167,$E1031))</f>
        <v/>
      </c>
      <c r="AF1031" s="11">
        <f>LOWER(Settings!$C$4)&amp;".mit."&amp;$A1031&amp;IF($C1031="","","."&amp;$C1031&amp;"."&amp;$B1031)&amp;IF(INDEX(Variables!$D$5:$D$205,MATCH($A1031,Variables!$A$5:$A$205,0))="","","."&amp;INDEX(Variables!$D$5:$D$205,MATCH($A1031,Variables!$A$5:$A$205,0)))&amp;"."&amp;AF$5</f>
        <v/>
      </c>
      <c r="AG1031" s="38">
        <f>AG$194*$D1031*INDEX(AG$121:AG$137,$E1031)*(1-INDEX(AG$151:AG$167,$E1031))</f>
        <v/>
      </c>
      <c r="AH1031" s="37">
        <f>AH$194*$D1031*INDEX(AH$121:AH$137,$E1031)*(1-INDEX(AH$151:AH$167,$E1031))</f>
        <v/>
      </c>
      <c r="AI1031" s="37">
        <f>AI$194*$D1031*INDEX(AI$121:AI$137,$E1031)*(1-INDEX(AI$151:AI$167,$E1031))</f>
        <v/>
      </c>
      <c r="AJ1031" s="37">
        <f>AJ$194*$D1031*INDEX(AJ$121:AJ$137,$E1031)*(1-INDEX(AJ$151:AJ$167,$E1031))</f>
        <v/>
      </c>
      <c r="AK1031" s="37">
        <f>AK$194*$D1031*INDEX(AK$121:AK$137,$E1031)*(1-INDEX(AK$151:AK$167,$E1031))</f>
        <v/>
      </c>
      <c r="AL1031" s="37">
        <f>AL$194*$D1031*INDEX(AL$121:AL$137,$E1031)*(1-INDEX(AL$151:AL$167,$E1031))</f>
        <v/>
      </c>
      <c r="AM1031" s="37">
        <f>AM$194*$D1031*INDEX(AM$121:AM$137,$E1031)*(1-INDEX(AM$151:AM$167,$E1031))</f>
        <v/>
      </c>
      <c r="AN1031" s="37">
        <f>AN$194*$D1031*INDEX(AN$121:AN$137,$E1031)*(1-INDEX(AN$151:AN$167,$E1031))</f>
        <v/>
      </c>
      <c r="AO1031" s="37">
        <f>AO$194*$D1031*INDEX(AO$121:AO$137,$E1031)*(1-INDEX(AO$151:AO$167,$E1031))</f>
        <v/>
      </c>
      <c r="AP1031" s="37">
        <f>AP$194*$D1031*INDEX(AP$121:AP$137,$E1031)*(1-INDEX(AP$151:AP$167,$E1031))</f>
        <v/>
      </c>
      <c r="AQ1031" s="37">
        <f>AQ$194*$D1031*INDEX(AQ$121:AQ$137,$E1031)*(1-INDEX(AQ$151:AQ$167,$E1031))</f>
        <v/>
      </c>
      <c r="AR1031" s="37">
        <f>AR$194*$D1031*INDEX(AR$121:AR$137,$E1031)*(1-INDEX(AR$151:AR$167,$E1031))</f>
        <v/>
      </c>
      <c r="AS1031" s="37">
        <f>AS$194*$D1031*INDEX(AS$121:AS$137,$E1031)*(1-INDEX(AS$151:AS$167,$E1031))</f>
        <v/>
      </c>
      <c r="AT1031" s="37">
        <f>AT$194*$D1031*INDEX(AT$121:AT$137,$E1031)*(1-INDEX(AT$151:AT$167,$E1031))</f>
        <v/>
      </c>
      <c r="AU1031" s="37">
        <f>AU$194*$D1031*INDEX(AU$121:AU$137,$E1031)*(1-INDEX(AU$151:AU$167,$E1031))</f>
        <v/>
      </c>
      <c r="AV1031" s="37">
        <f>AV$194*$D1031*INDEX(AV$121:AV$137,$E1031)*(1-INDEX(AV$151:AV$167,$E1031))</f>
        <v/>
      </c>
      <c r="AW1031" s="37">
        <f>AW$194*$D1031*INDEX(AW$121:AW$137,$E1031)*(1-INDEX(AW$151:AW$167,$E1031))</f>
        <v/>
      </c>
      <c r="AX1031" s="37">
        <f>AX$194*$D1031*INDEX(AX$121:AX$137,$E1031)*(1-INDEX(AX$151:AX$167,$E1031))</f>
        <v/>
      </c>
      <c r="AY1031" s="40">
        <f>ETSCOST(AY$194,$D1031,INDEX(AY$121:AY$137,$E1031),INDEX(AY$151:AY$167,$E1031))</f>
        <v/>
      </c>
    </row>
    <row r="1032" hidden="1" outlineLevel="2">
      <c r="A1032" s="14" t="inlineStr">
        <is>
          <t>ets</t>
        </is>
      </c>
      <c r="B1032" s="14" t="inlineStr">
        <is>
          <t>gso</t>
        </is>
      </c>
      <c r="C1032" s="14" t="inlineStr">
        <is>
          <t>foo</t>
        </is>
      </c>
      <c r="D1032" s="37">
        <f>INDEX(Inputs!$T$5:$T$132,MATCH($B1032&amp;"|"&amp;$C1032,Inputs!$A$5:$A$132,0))</f>
        <v/>
      </c>
      <c r="E1032" s="37">
        <f>INDEX(Inputs!$K$5:$K$132,MATCH($B1032&amp;"|"&amp;$C1032,Inputs!$A$5:$A$132,0))</f>
        <v/>
      </c>
      <c r="F1032" s="36" t="n"/>
      <c r="G1032" s="36" t="n"/>
      <c r="H1032" s="14">
        <f>INDEX(Variables!$B$5:$B$205,MATCH($A1032,Variables!$A$5:$A$205,0))&amp;IF($C1032="",""," | "&amp;INDEX(Mapping!$B$5:$B$26,MATCH($C1032,Mapping!$A$5:$A$26,0))&amp;" | "&amp;INDEX(Mapping!$B$30:$B$46,MATCH($B1032,Mapping!$A$30:$A$46,0)))</f>
        <v/>
      </c>
      <c r="I1032" s="14">
        <f>INDEX(Variables!$C$5:$C$205,MATCH($A1032,Variables!$A$5:$A$205,0))</f>
        <v/>
      </c>
      <c r="J1032" s="14">
        <f>INDEX(Variables!$E$5:$E$205,MATCH($A1032,Variables!$A$5:$A$205,0))</f>
        <v/>
      </c>
      <c r="K1032" s="11">
        <f>LOWER(Settings!$C$4)&amp;".mit."&amp;$A1032&amp;IF($C1032="","","."&amp;$C1032&amp;"."&amp;$B1032)&amp;IF(INDEX(Variables!$D$5:$D$205,MATCH($A1032,Variables!$A$5:$A$205,0))="","","."&amp;INDEX(Variables!$D$5:$D$205,MATCH($A1032,Variables!$A$5:$A$205,0)))&amp;"."&amp;K$5</f>
        <v/>
      </c>
      <c r="L1032" s="38">
        <f>L$194*$D1032*INDEX(L$121:L$137,$E1032)*(1-INDEX(L$151:L$167,$E1032))</f>
        <v/>
      </c>
      <c r="M1032" s="37">
        <f>M$194*$D1032*INDEX(M$121:M$137,$E1032)*(1-INDEX(M$151:M$167,$E1032))</f>
        <v/>
      </c>
      <c r="N1032" s="37">
        <f>N$194*$D1032*INDEX(N$121:N$137,$E1032)*(1-INDEX(N$151:N$167,$E1032))</f>
        <v/>
      </c>
      <c r="O1032" s="37">
        <f>O$194*$D1032*INDEX(O$121:O$137,$E1032)*(1-INDEX(O$151:O$167,$E1032))</f>
        <v/>
      </c>
      <c r="P1032" s="37">
        <f>P$194*$D1032*INDEX(P$121:P$137,$E1032)*(1-INDEX(P$151:P$167,$E1032))</f>
        <v/>
      </c>
      <c r="Q1032" s="37">
        <f>Q$194*$D1032*INDEX(Q$121:Q$137,$E1032)*(1-INDEX(Q$151:Q$167,$E1032))</f>
        <v/>
      </c>
      <c r="R1032" s="37">
        <f>R$194*$D1032*INDEX(R$121:R$137,$E1032)*(1-INDEX(R$151:R$167,$E1032))</f>
        <v/>
      </c>
      <c r="S1032" s="37">
        <f>S$194*$D1032*INDEX(S$121:S$137,$E1032)*(1-INDEX(S$151:S$167,$E1032))</f>
        <v/>
      </c>
      <c r="T1032" s="37">
        <f>T$194*$D1032*INDEX(T$121:T$137,$E1032)*(1-INDEX(T$151:T$167,$E1032))</f>
        <v/>
      </c>
      <c r="U1032" s="37">
        <f>U$194*$D1032*INDEX(U$121:U$137,$E1032)*(1-INDEX(U$151:U$167,$E1032))</f>
        <v/>
      </c>
      <c r="V1032" s="37">
        <f>V$194*$D1032*INDEX(V$121:V$137,$E1032)*(1-INDEX(V$151:V$167,$E1032))</f>
        <v/>
      </c>
      <c r="W1032" s="37">
        <f>W$194*$D1032*INDEX(W$121:W$137,$E1032)*(1-INDEX(W$151:W$167,$E1032))</f>
        <v/>
      </c>
      <c r="X1032" s="37">
        <f>X$194*$D1032*INDEX(X$121:X$137,$E1032)*(1-INDEX(X$151:X$167,$E1032))</f>
        <v/>
      </c>
      <c r="Y1032" s="37">
        <f>Y$194*$D1032*INDEX(Y$121:Y$137,$E1032)*(1-INDEX(Y$151:Y$167,$E1032))</f>
        <v/>
      </c>
      <c r="Z1032" s="37">
        <f>Z$194*$D1032*INDEX(Z$121:Z$137,$E1032)*(1-INDEX(Z$151:Z$167,$E1032))</f>
        <v/>
      </c>
      <c r="AA1032" s="37">
        <f>AA$194*$D1032*INDEX(AA$121:AA$137,$E1032)*(1-INDEX(AA$151:AA$167,$E1032))</f>
        <v/>
      </c>
      <c r="AB1032" s="37">
        <f>AB$194*$D1032*INDEX(AB$121:AB$137,$E1032)*(1-INDEX(AB$151:AB$167,$E1032))</f>
        <v/>
      </c>
      <c r="AC1032" s="37">
        <f>AC$194*$D1032*INDEX(AC$121:AC$137,$E1032)*(1-INDEX(AC$151:AC$167,$E1032))</f>
        <v/>
      </c>
      <c r="AD1032" s="40">
        <f>ETSCOST(AD$194,$D1032,INDEX(AD$121:AD$137,$E1032),INDEX(AD$151:AD$167,$E1032))</f>
        <v/>
      </c>
      <c r="AF1032" s="11">
        <f>LOWER(Settings!$C$4)&amp;".mit."&amp;$A1032&amp;IF($C1032="","","."&amp;$C1032&amp;"."&amp;$B1032)&amp;IF(INDEX(Variables!$D$5:$D$205,MATCH($A1032,Variables!$A$5:$A$205,0))="","","."&amp;INDEX(Variables!$D$5:$D$205,MATCH($A1032,Variables!$A$5:$A$205,0)))&amp;"."&amp;AF$5</f>
        <v/>
      </c>
      <c r="AG1032" s="38">
        <f>AG$194*$D1032*INDEX(AG$121:AG$137,$E1032)*(1-INDEX(AG$151:AG$167,$E1032))</f>
        <v/>
      </c>
      <c r="AH1032" s="37">
        <f>AH$194*$D1032*INDEX(AH$121:AH$137,$E1032)*(1-INDEX(AH$151:AH$167,$E1032))</f>
        <v/>
      </c>
      <c r="AI1032" s="37">
        <f>AI$194*$D1032*INDEX(AI$121:AI$137,$E1032)*(1-INDEX(AI$151:AI$167,$E1032))</f>
        <v/>
      </c>
      <c r="AJ1032" s="37">
        <f>AJ$194*$D1032*INDEX(AJ$121:AJ$137,$E1032)*(1-INDEX(AJ$151:AJ$167,$E1032))</f>
        <v/>
      </c>
      <c r="AK1032" s="37">
        <f>AK$194*$D1032*INDEX(AK$121:AK$137,$E1032)*(1-INDEX(AK$151:AK$167,$E1032))</f>
        <v/>
      </c>
      <c r="AL1032" s="37">
        <f>AL$194*$D1032*INDEX(AL$121:AL$137,$E1032)*(1-INDEX(AL$151:AL$167,$E1032))</f>
        <v/>
      </c>
      <c r="AM1032" s="37">
        <f>AM$194*$D1032*INDEX(AM$121:AM$137,$E1032)*(1-INDEX(AM$151:AM$167,$E1032))</f>
        <v/>
      </c>
      <c r="AN1032" s="37">
        <f>AN$194*$D1032*INDEX(AN$121:AN$137,$E1032)*(1-INDEX(AN$151:AN$167,$E1032))</f>
        <v/>
      </c>
      <c r="AO1032" s="37">
        <f>AO$194*$D1032*INDEX(AO$121:AO$137,$E1032)*(1-INDEX(AO$151:AO$167,$E1032))</f>
        <v/>
      </c>
      <c r="AP1032" s="37">
        <f>AP$194*$D1032*INDEX(AP$121:AP$137,$E1032)*(1-INDEX(AP$151:AP$167,$E1032))</f>
        <v/>
      </c>
      <c r="AQ1032" s="37">
        <f>AQ$194*$D1032*INDEX(AQ$121:AQ$137,$E1032)*(1-INDEX(AQ$151:AQ$167,$E1032))</f>
        <v/>
      </c>
      <c r="AR1032" s="37">
        <f>AR$194*$D1032*INDEX(AR$121:AR$137,$E1032)*(1-INDEX(AR$151:AR$167,$E1032))</f>
        <v/>
      </c>
      <c r="AS1032" s="37">
        <f>AS$194*$D1032*INDEX(AS$121:AS$137,$E1032)*(1-INDEX(AS$151:AS$167,$E1032))</f>
        <v/>
      </c>
      <c r="AT1032" s="37">
        <f>AT$194*$D1032*INDEX(AT$121:AT$137,$E1032)*(1-INDEX(AT$151:AT$167,$E1032))</f>
        <v/>
      </c>
      <c r="AU1032" s="37">
        <f>AU$194*$D1032*INDEX(AU$121:AU$137,$E1032)*(1-INDEX(AU$151:AU$167,$E1032))</f>
        <v/>
      </c>
      <c r="AV1032" s="37">
        <f>AV$194*$D1032*INDEX(AV$121:AV$137,$E1032)*(1-INDEX(AV$151:AV$167,$E1032))</f>
        <v/>
      </c>
      <c r="AW1032" s="37">
        <f>AW$194*$D1032*INDEX(AW$121:AW$137,$E1032)*(1-INDEX(AW$151:AW$167,$E1032))</f>
        <v/>
      </c>
      <c r="AX1032" s="37">
        <f>AX$194*$D1032*INDEX(AX$121:AX$137,$E1032)*(1-INDEX(AX$151:AX$167,$E1032))</f>
        <v/>
      </c>
      <c r="AY1032" s="40">
        <f>ETSCOST(AY$194,$D1032,INDEX(AY$121:AY$137,$E1032),INDEX(AY$151:AY$167,$E1032))</f>
        <v/>
      </c>
    </row>
    <row r="1033" hidden="1" outlineLevel="2">
      <c r="A1033" s="14" t="inlineStr">
        <is>
          <t>ets</t>
        </is>
      </c>
      <c r="B1033" s="14" t="inlineStr">
        <is>
          <t>die</t>
        </is>
      </c>
      <c r="C1033" s="14" t="inlineStr">
        <is>
          <t>foo</t>
        </is>
      </c>
      <c r="D1033" s="37">
        <f>INDEX(Inputs!$T$5:$T$132,MATCH($B1033&amp;"|"&amp;$C1033,Inputs!$A$5:$A$132,0))</f>
        <v/>
      </c>
      <c r="E1033" s="37">
        <f>INDEX(Inputs!$K$5:$K$132,MATCH($B1033&amp;"|"&amp;$C1033,Inputs!$A$5:$A$132,0))</f>
        <v/>
      </c>
      <c r="F1033" s="36" t="n"/>
      <c r="G1033" s="36" t="n"/>
      <c r="H1033" s="14">
        <f>INDEX(Variables!$B$5:$B$205,MATCH($A1033,Variables!$A$5:$A$205,0))&amp;IF($C1033="",""," | "&amp;INDEX(Mapping!$B$5:$B$26,MATCH($C1033,Mapping!$A$5:$A$26,0))&amp;" | "&amp;INDEX(Mapping!$B$30:$B$46,MATCH($B1033,Mapping!$A$30:$A$46,0)))</f>
        <v/>
      </c>
      <c r="I1033" s="14">
        <f>INDEX(Variables!$C$5:$C$205,MATCH($A1033,Variables!$A$5:$A$205,0))</f>
        <v/>
      </c>
      <c r="J1033" s="14">
        <f>INDEX(Variables!$E$5:$E$205,MATCH($A1033,Variables!$A$5:$A$205,0))</f>
        <v/>
      </c>
      <c r="K1033" s="11">
        <f>LOWER(Settings!$C$4)&amp;".mit."&amp;$A1033&amp;IF($C1033="","","."&amp;$C1033&amp;"."&amp;$B1033)&amp;IF(INDEX(Variables!$D$5:$D$205,MATCH($A1033,Variables!$A$5:$A$205,0))="","","."&amp;INDEX(Variables!$D$5:$D$205,MATCH($A1033,Variables!$A$5:$A$205,0)))&amp;"."&amp;K$5</f>
        <v/>
      </c>
      <c r="L1033" s="38">
        <f>L$194*$D1033*INDEX(L$121:L$137,$E1033)*(1-INDEX(L$151:L$167,$E1033))</f>
        <v/>
      </c>
      <c r="M1033" s="37">
        <f>M$194*$D1033*INDEX(M$121:M$137,$E1033)*(1-INDEX(M$151:M$167,$E1033))</f>
        <v/>
      </c>
      <c r="N1033" s="37">
        <f>N$194*$D1033*INDEX(N$121:N$137,$E1033)*(1-INDEX(N$151:N$167,$E1033))</f>
        <v/>
      </c>
      <c r="O1033" s="37">
        <f>O$194*$D1033*INDEX(O$121:O$137,$E1033)*(1-INDEX(O$151:O$167,$E1033))</f>
        <v/>
      </c>
      <c r="P1033" s="37">
        <f>P$194*$D1033*INDEX(P$121:P$137,$E1033)*(1-INDEX(P$151:P$167,$E1033))</f>
        <v/>
      </c>
      <c r="Q1033" s="37">
        <f>Q$194*$D1033*INDEX(Q$121:Q$137,$E1033)*(1-INDEX(Q$151:Q$167,$E1033))</f>
        <v/>
      </c>
      <c r="R1033" s="37">
        <f>R$194*$D1033*INDEX(R$121:R$137,$E1033)*(1-INDEX(R$151:R$167,$E1033))</f>
        <v/>
      </c>
      <c r="S1033" s="37">
        <f>S$194*$D1033*INDEX(S$121:S$137,$E1033)*(1-INDEX(S$151:S$167,$E1033))</f>
        <v/>
      </c>
      <c r="T1033" s="37">
        <f>T$194*$D1033*INDEX(T$121:T$137,$E1033)*(1-INDEX(T$151:T$167,$E1033))</f>
        <v/>
      </c>
      <c r="U1033" s="37">
        <f>U$194*$D1033*INDEX(U$121:U$137,$E1033)*(1-INDEX(U$151:U$167,$E1033))</f>
        <v/>
      </c>
      <c r="V1033" s="37">
        <f>V$194*$D1033*INDEX(V$121:V$137,$E1033)*(1-INDEX(V$151:V$167,$E1033))</f>
        <v/>
      </c>
      <c r="W1033" s="37">
        <f>W$194*$D1033*INDEX(W$121:W$137,$E1033)*(1-INDEX(W$151:W$167,$E1033))</f>
        <v/>
      </c>
      <c r="X1033" s="37">
        <f>X$194*$D1033*INDEX(X$121:X$137,$E1033)*(1-INDEX(X$151:X$167,$E1033))</f>
        <v/>
      </c>
      <c r="Y1033" s="37">
        <f>Y$194*$D1033*INDEX(Y$121:Y$137,$E1033)*(1-INDEX(Y$151:Y$167,$E1033))</f>
        <v/>
      </c>
      <c r="Z1033" s="37">
        <f>Z$194*$D1033*INDEX(Z$121:Z$137,$E1033)*(1-INDEX(Z$151:Z$167,$E1033))</f>
        <v/>
      </c>
      <c r="AA1033" s="37">
        <f>AA$194*$D1033*INDEX(AA$121:AA$137,$E1033)*(1-INDEX(AA$151:AA$167,$E1033))</f>
        <v/>
      </c>
      <c r="AB1033" s="37">
        <f>AB$194*$D1033*INDEX(AB$121:AB$137,$E1033)*(1-INDEX(AB$151:AB$167,$E1033))</f>
        <v/>
      </c>
      <c r="AC1033" s="37">
        <f>AC$194*$D1033*INDEX(AC$121:AC$137,$E1033)*(1-INDEX(AC$151:AC$167,$E1033))</f>
        <v/>
      </c>
      <c r="AD1033" s="40">
        <f>ETSCOST(AD$194,$D1033,INDEX(AD$121:AD$137,$E1033),INDEX(AD$151:AD$167,$E1033))</f>
        <v/>
      </c>
      <c r="AF1033" s="11">
        <f>LOWER(Settings!$C$4)&amp;".mit."&amp;$A1033&amp;IF($C1033="","","."&amp;$C1033&amp;"."&amp;$B1033)&amp;IF(INDEX(Variables!$D$5:$D$205,MATCH($A1033,Variables!$A$5:$A$205,0))="","","."&amp;INDEX(Variables!$D$5:$D$205,MATCH($A1033,Variables!$A$5:$A$205,0)))&amp;"."&amp;AF$5</f>
        <v/>
      </c>
      <c r="AG1033" s="38">
        <f>AG$194*$D1033*INDEX(AG$121:AG$137,$E1033)*(1-INDEX(AG$151:AG$167,$E1033))</f>
        <v/>
      </c>
      <c r="AH1033" s="37">
        <f>AH$194*$D1033*INDEX(AH$121:AH$137,$E1033)*(1-INDEX(AH$151:AH$167,$E1033))</f>
        <v/>
      </c>
      <c r="AI1033" s="37">
        <f>AI$194*$D1033*INDEX(AI$121:AI$137,$E1033)*(1-INDEX(AI$151:AI$167,$E1033))</f>
        <v/>
      </c>
      <c r="AJ1033" s="37">
        <f>AJ$194*$D1033*INDEX(AJ$121:AJ$137,$E1033)*(1-INDEX(AJ$151:AJ$167,$E1033))</f>
        <v/>
      </c>
      <c r="AK1033" s="37">
        <f>AK$194*$D1033*INDEX(AK$121:AK$137,$E1033)*(1-INDEX(AK$151:AK$167,$E1033))</f>
        <v/>
      </c>
      <c r="AL1033" s="37">
        <f>AL$194*$D1033*INDEX(AL$121:AL$137,$E1033)*(1-INDEX(AL$151:AL$167,$E1033))</f>
        <v/>
      </c>
      <c r="AM1033" s="37">
        <f>AM$194*$D1033*INDEX(AM$121:AM$137,$E1033)*(1-INDEX(AM$151:AM$167,$E1033))</f>
        <v/>
      </c>
      <c r="AN1033" s="37">
        <f>AN$194*$D1033*INDEX(AN$121:AN$137,$E1033)*(1-INDEX(AN$151:AN$167,$E1033))</f>
        <v/>
      </c>
      <c r="AO1033" s="37">
        <f>AO$194*$D1033*INDEX(AO$121:AO$137,$E1033)*(1-INDEX(AO$151:AO$167,$E1033))</f>
        <v/>
      </c>
      <c r="AP1033" s="37">
        <f>AP$194*$D1033*INDEX(AP$121:AP$137,$E1033)*(1-INDEX(AP$151:AP$167,$E1033))</f>
        <v/>
      </c>
      <c r="AQ1033" s="37">
        <f>AQ$194*$D1033*INDEX(AQ$121:AQ$137,$E1033)*(1-INDEX(AQ$151:AQ$167,$E1033))</f>
        <v/>
      </c>
      <c r="AR1033" s="37">
        <f>AR$194*$D1033*INDEX(AR$121:AR$137,$E1033)*(1-INDEX(AR$151:AR$167,$E1033))</f>
        <v/>
      </c>
      <c r="AS1033" s="37">
        <f>AS$194*$D1033*INDEX(AS$121:AS$137,$E1033)*(1-INDEX(AS$151:AS$167,$E1033))</f>
        <v/>
      </c>
      <c r="AT1033" s="37">
        <f>AT$194*$D1033*INDEX(AT$121:AT$137,$E1033)*(1-INDEX(AT$151:AT$167,$E1033))</f>
        <v/>
      </c>
      <c r="AU1033" s="37">
        <f>AU$194*$D1033*INDEX(AU$121:AU$137,$E1033)*(1-INDEX(AU$151:AU$167,$E1033))</f>
        <v/>
      </c>
      <c r="AV1033" s="37">
        <f>AV$194*$D1033*INDEX(AV$121:AV$137,$E1033)*(1-INDEX(AV$151:AV$167,$E1033))</f>
        <v/>
      </c>
      <c r="AW1033" s="37">
        <f>AW$194*$D1033*INDEX(AW$121:AW$137,$E1033)*(1-INDEX(AW$151:AW$167,$E1033))</f>
        <v/>
      </c>
      <c r="AX1033" s="37">
        <f>AX$194*$D1033*INDEX(AX$121:AX$137,$E1033)*(1-INDEX(AX$151:AX$167,$E1033))</f>
        <v/>
      </c>
      <c r="AY1033" s="40">
        <f>ETSCOST(AY$194,$D1033,INDEX(AY$121:AY$137,$E1033),INDEX(AY$151:AY$167,$E1033))</f>
        <v/>
      </c>
    </row>
    <row r="1034" hidden="1" outlineLevel="2">
      <c r="A1034" s="14" t="inlineStr">
        <is>
          <t>ets</t>
        </is>
      </c>
      <c r="B1034" s="14" t="inlineStr">
        <is>
          <t>lpg</t>
        </is>
      </c>
      <c r="C1034" s="14" t="inlineStr">
        <is>
          <t>foo</t>
        </is>
      </c>
      <c r="D1034" s="37">
        <f>INDEX(Inputs!$T$5:$T$132,MATCH($B1034&amp;"|"&amp;$C1034,Inputs!$A$5:$A$132,0))</f>
        <v/>
      </c>
      <c r="E1034" s="37">
        <f>INDEX(Inputs!$K$5:$K$132,MATCH($B1034&amp;"|"&amp;$C1034,Inputs!$A$5:$A$132,0))</f>
        <v/>
      </c>
      <c r="F1034" s="36" t="n"/>
      <c r="G1034" s="36" t="n"/>
      <c r="H1034" s="14">
        <f>INDEX(Variables!$B$5:$B$205,MATCH($A1034,Variables!$A$5:$A$205,0))&amp;IF($C1034="",""," | "&amp;INDEX(Mapping!$B$5:$B$26,MATCH($C1034,Mapping!$A$5:$A$26,0))&amp;" | "&amp;INDEX(Mapping!$B$30:$B$46,MATCH($B1034,Mapping!$A$30:$A$46,0)))</f>
        <v/>
      </c>
      <c r="I1034" s="14">
        <f>INDEX(Variables!$C$5:$C$205,MATCH($A1034,Variables!$A$5:$A$205,0))</f>
        <v/>
      </c>
      <c r="J1034" s="14">
        <f>INDEX(Variables!$E$5:$E$205,MATCH($A1034,Variables!$A$5:$A$205,0))</f>
        <v/>
      </c>
      <c r="K1034" s="11">
        <f>LOWER(Settings!$C$4)&amp;".mit."&amp;$A1034&amp;IF($C1034="","","."&amp;$C1034&amp;"."&amp;$B1034)&amp;IF(INDEX(Variables!$D$5:$D$205,MATCH($A1034,Variables!$A$5:$A$205,0))="","","."&amp;INDEX(Variables!$D$5:$D$205,MATCH($A1034,Variables!$A$5:$A$205,0)))&amp;"."&amp;K$5</f>
        <v/>
      </c>
      <c r="L1034" s="38">
        <f>L$194*$D1034*INDEX(L$121:L$137,$E1034)*(1-INDEX(L$151:L$167,$E1034))</f>
        <v/>
      </c>
      <c r="M1034" s="37">
        <f>M$194*$D1034*INDEX(M$121:M$137,$E1034)*(1-INDEX(M$151:M$167,$E1034))</f>
        <v/>
      </c>
      <c r="N1034" s="37">
        <f>N$194*$D1034*INDEX(N$121:N$137,$E1034)*(1-INDEX(N$151:N$167,$E1034))</f>
        <v/>
      </c>
      <c r="O1034" s="37">
        <f>O$194*$D1034*INDEX(O$121:O$137,$E1034)*(1-INDEX(O$151:O$167,$E1034))</f>
        <v/>
      </c>
      <c r="P1034" s="37">
        <f>P$194*$D1034*INDEX(P$121:P$137,$E1034)*(1-INDEX(P$151:P$167,$E1034))</f>
        <v/>
      </c>
      <c r="Q1034" s="37">
        <f>Q$194*$D1034*INDEX(Q$121:Q$137,$E1034)*(1-INDEX(Q$151:Q$167,$E1034))</f>
        <v/>
      </c>
      <c r="R1034" s="37">
        <f>R$194*$D1034*INDEX(R$121:R$137,$E1034)*(1-INDEX(R$151:R$167,$E1034))</f>
        <v/>
      </c>
      <c r="S1034" s="37">
        <f>S$194*$D1034*INDEX(S$121:S$137,$E1034)*(1-INDEX(S$151:S$167,$E1034))</f>
        <v/>
      </c>
      <c r="T1034" s="37">
        <f>T$194*$D1034*INDEX(T$121:T$137,$E1034)*(1-INDEX(T$151:T$167,$E1034))</f>
        <v/>
      </c>
      <c r="U1034" s="37">
        <f>U$194*$D1034*INDEX(U$121:U$137,$E1034)*(1-INDEX(U$151:U$167,$E1034))</f>
        <v/>
      </c>
      <c r="V1034" s="37">
        <f>V$194*$D1034*INDEX(V$121:V$137,$E1034)*(1-INDEX(V$151:V$167,$E1034))</f>
        <v/>
      </c>
      <c r="W1034" s="37">
        <f>W$194*$D1034*INDEX(W$121:W$137,$E1034)*(1-INDEX(W$151:W$167,$E1034))</f>
        <v/>
      </c>
      <c r="X1034" s="37">
        <f>X$194*$D1034*INDEX(X$121:X$137,$E1034)*(1-INDEX(X$151:X$167,$E1034))</f>
        <v/>
      </c>
      <c r="Y1034" s="37">
        <f>Y$194*$D1034*INDEX(Y$121:Y$137,$E1034)*(1-INDEX(Y$151:Y$167,$E1034))</f>
        <v/>
      </c>
      <c r="Z1034" s="37">
        <f>Z$194*$D1034*INDEX(Z$121:Z$137,$E1034)*(1-INDEX(Z$151:Z$167,$E1034))</f>
        <v/>
      </c>
      <c r="AA1034" s="37">
        <f>AA$194*$D1034*INDEX(AA$121:AA$137,$E1034)*(1-INDEX(AA$151:AA$167,$E1034))</f>
        <v/>
      </c>
      <c r="AB1034" s="37">
        <f>AB$194*$D1034*INDEX(AB$121:AB$137,$E1034)*(1-INDEX(AB$151:AB$167,$E1034))</f>
        <v/>
      </c>
      <c r="AC1034" s="37">
        <f>AC$194*$D1034*INDEX(AC$121:AC$137,$E1034)*(1-INDEX(AC$151:AC$167,$E1034))</f>
        <v/>
      </c>
      <c r="AD1034" s="40">
        <f>ETSCOST(AD$194,$D1034,INDEX(AD$121:AD$137,$E1034),INDEX(AD$151:AD$167,$E1034))</f>
        <v/>
      </c>
      <c r="AF1034" s="11">
        <f>LOWER(Settings!$C$4)&amp;".mit."&amp;$A1034&amp;IF($C1034="","","."&amp;$C1034&amp;"."&amp;$B1034)&amp;IF(INDEX(Variables!$D$5:$D$205,MATCH($A1034,Variables!$A$5:$A$205,0))="","","."&amp;INDEX(Variables!$D$5:$D$205,MATCH($A1034,Variables!$A$5:$A$205,0)))&amp;"."&amp;AF$5</f>
        <v/>
      </c>
      <c r="AG1034" s="38">
        <f>AG$194*$D1034*INDEX(AG$121:AG$137,$E1034)*(1-INDEX(AG$151:AG$167,$E1034))</f>
        <v/>
      </c>
      <c r="AH1034" s="37">
        <f>AH$194*$D1034*INDEX(AH$121:AH$137,$E1034)*(1-INDEX(AH$151:AH$167,$E1034))</f>
        <v/>
      </c>
      <c r="AI1034" s="37">
        <f>AI$194*$D1034*INDEX(AI$121:AI$137,$E1034)*(1-INDEX(AI$151:AI$167,$E1034))</f>
        <v/>
      </c>
      <c r="AJ1034" s="37">
        <f>AJ$194*$D1034*INDEX(AJ$121:AJ$137,$E1034)*(1-INDEX(AJ$151:AJ$167,$E1034))</f>
        <v/>
      </c>
      <c r="AK1034" s="37">
        <f>AK$194*$D1034*INDEX(AK$121:AK$137,$E1034)*(1-INDEX(AK$151:AK$167,$E1034))</f>
        <v/>
      </c>
      <c r="AL1034" s="37">
        <f>AL$194*$D1034*INDEX(AL$121:AL$137,$E1034)*(1-INDEX(AL$151:AL$167,$E1034))</f>
        <v/>
      </c>
      <c r="AM1034" s="37">
        <f>AM$194*$D1034*INDEX(AM$121:AM$137,$E1034)*(1-INDEX(AM$151:AM$167,$E1034))</f>
        <v/>
      </c>
      <c r="AN1034" s="37">
        <f>AN$194*$D1034*INDEX(AN$121:AN$137,$E1034)*(1-INDEX(AN$151:AN$167,$E1034))</f>
        <v/>
      </c>
      <c r="AO1034" s="37">
        <f>AO$194*$D1034*INDEX(AO$121:AO$137,$E1034)*(1-INDEX(AO$151:AO$167,$E1034))</f>
        <v/>
      </c>
      <c r="AP1034" s="37">
        <f>AP$194*$D1034*INDEX(AP$121:AP$137,$E1034)*(1-INDEX(AP$151:AP$167,$E1034))</f>
        <v/>
      </c>
      <c r="AQ1034" s="37">
        <f>AQ$194*$D1034*INDEX(AQ$121:AQ$137,$E1034)*(1-INDEX(AQ$151:AQ$167,$E1034))</f>
        <v/>
      </c>
      <c r="AR1034" s="37">
        <f>AR$194*$D1034*INDEX(AR$121:AR$137,$E1034)*(1-INDEX(AR$151:AR$167,$E1034))</f>
        <v/>
      </c>
      <c r="AS1034" s="37">
        <f>AS$194*$D1034*INDEX(AS$121:AS$137,$E1034)*(1-INDEX(AS$151:AS$167,$E1034))</f>
        <v/>
      </c>
      <c r="AT1034" s="37">
        <f>AT$194*$D1034*INDEX(AT$121:AT$137,$E1034)*(1-INDEX(AT$151:AT$167,$E1034))</f>
        <v/>
      </c>
      <c r="AU1034" s="37">
        <f>AU$194*$D1034*INDEX(AU$121:AU$137,$E1034)*(1-INDEX(AU$151:AU$167,$E1034))</f>
        <v/>
      </c>
      <c r="AV1034" s="37">
        <f>AV$194*$D1034*INDEX(AV$121:AV$137,$E1034)*(1-INDEX(AV$151:AV$167,$E1034))</f>
        <v/>
      </c>
      <c r="AW1034" s="37">
        <f>AW$194*$D1034*INDEX(AW$121:AW$137,$E1034)*(1-INDEX(AW$151:AW$167,$E1034))</f>
        <v/>
      </c>
      <c r="AX1034" s="37">
        <f>AX$194*$D1034*INDEX(AX$121:AX$137,$E1034)*(1-INDEX(AX$151:AX$167,$E1034))</f>
        <v/>
      </c>
      <c r="AY1034" s="40">
        <f>ETSCOST(AY$194,$D1034,INDEX(AY$121:AY$137,$E1034),INDEX(AY$151:AY$167,$E1034))</f>
        <v/>
      </c>
    </row>
    <row r="1035" hidden="1" outlineLevel="2">
      <c r="A1035" s="14" t="inlineStr">
        <is>
          <t>ets</t>
        </is>
      </c>
      <c r="B1035" s="14" t="inlineStr">
        <is>
          <t>ker</t>
        </is>
      </c>
      <c r="C1035" s="14" t="inlineStr">
        <is>
          <t>foo</t>
        </is>
      </c>
      <c r="D1035" s="37">
        <f>INDEX(Inputs!$T$5:$T$132,MATCH($B1035&amp;"|"&amp;$C1035,Inputs!$A$5:$A$132,0))</f>
        <v/>
      </c>
      <c r="E1035" s="37">
        <f>INDEX(Inputs!$K$5:$K$132,MATCH($B1035&amp;"|"&amp;$C1035,Inputs!$A$5:$A$132,0))</f>
        <v/>
      </c>
      <c r="F1035" s="36" t="n"/>
      <c r="G1035" s="36" t="n"/>
      <c r="H1035" s="14">
        <f>INDEX(Variables!$B$5:$B$205,MATCH($A1035,Variables!$A$5:$A$205,0))&amp;IF($C1035="",""," | "&amp;INDEX(Mapping!$B$5:$B$26,MATCH($C1035,Mapping!$A$5:$A$26,0))&amp;" | "&amp;INDEX(Mapping!$B$30:$B$46,MATCH($B1035,Mapping!$A$30:$A$46,0)))</f>
        <v/>
      </c>
      <c r="I1035" s="14">
        <f>INDEX(Variables!$C$5:$C$205,MATCH($A1035,Variables!$A$5:$A$205,0))</f>
        <v/>
      </c>
      <c r="J1035" s="14">
        <f>INDEX(Variables!$E$5:$E$205,MATCH($A1035,Variables!$A$5:$A$205,0))</f>
        <v/>
      </c>
      <c r="K1035" s="11">
        <f>LOWER(Settings!$C$4)&amp;".mit."&amp;$A1035&amp;IF($C1035="","","."&amp;$C1035&amp;"."&amp;$B1035)&amp;IF(INDEX(Variables!$D$5:$D$205,MATCH($A1035,Variables!$A$5:$A$205,0))="","","."&amp;INDEX(Variables!$D$5:$D$205,MATCH($A1035,Variables!$A$5:$A$205,0)))&amp;"."&amp;K$5</f>
        <v/>
      </c>
      <c r="L1035" s="38">
        <f>L$194*$D1035*INDEX(L$121:L$137,$E1035)*(1-INDEX(L$151:L$167,$E1035))</f>
        <v/>
      </c>
      <c r="M1035" s="37">
        <f>M$194*$D1035*INDEX(M$121:M$137,$E1035)*(1-INDEX(M$151:M$167,$E1035))</f>
        <v/>
      </c>
      <c r="N1035" s="37">
        <f>N$194*$D1035*INDEX(N$121:N$137,$E1035)*(1-INDEX(N$151:N$167,$E1035))</f>
        <v/>
      </c>
      <c r="O1035" s="37">
        <f>O$194*$D1035*INDEX(O$121:O$137,$E1035)*(1-INDEX(O$151:O$167,$E1035))</f>
        <v/>
      </c>
      <c r="P1035" s="37">
        <f>P$194*$D1035*INDEX(P$121:P$137,$E1035)*(1-INDEX(P$151:P$167,$E1035))</f>
        <v/>
      </c>
      <c r="Q1035" s="37">
        <f>Q$194*$D1035*INDEX(Q$121:Q$137,$E1035)*(1-INDEX(Q$151:Q$167,$E1035))</f>
        <v/>
      </c>
      <c r="R1035" s="37">
        <f>R$194*$D1035*INDEX(R$121:R$137,$E1035)*(1-INDEX(R$151:R$167,$E1035))</f>
        <v/>
      </c>
      <c r="S1035" s="37">
        <f>S$194*$D1035*INDEX(S$121:S$137,$E1035)*(1-INDEX(S$151:S$167,$E1035))</f>
        <v/>
      </c>
      <c r="T1035" s="37">
        <f>T$194*$D1035*INDEX(T$121:T$137,$E1035)*(1-INDEX(T$151:T$167,$E1035))</f>
        <v/>
      </c>
      <c r="U1035" s="37">
        <f>U$194*$D1035*INDEX(U$121:U$137,$E1035)*(1-INDEX(U$151:U$167,$E1035))</f>
        <v/>
      </c>
      <c r="V1035" s="37">
        <f>V$194*$D1035*INDEX(V$121:V$137,$E1035)*(1-INDEX(V$151:V$167,$E1035))</f>
        <v/>
      </c>
      <c r="W1035" s="37">
        <f>W$194*$D1035*INDEX(W$121:W$137,$E1035)*(1-INDEX(W$151:W$167,$E1035))</f>
        <v/>
      </c>
      <c r="X1035" s="37">
        <f>X$194*$D1035*INDEX(X$121:X$137,$E1035)*(1-INDEX(X$151:X$167,$E1035))</f>
        <v/>
      </c>
      <c r="Y1035" s="37">
        <f>Y$194*$D1035*INDEX(Y$121:Y$137,$E1035)*(1-INDEX(Y$151:Y$167,$E1035))</f>
        <v/>
      </c>
      <c r="Z1035" s="37">
        <f>Z$194*$D1035*INDEX(Z$121:Z$137,$E1035)*(1-INDEX(Z$151:Z$167,$E1035))</f>
        <v/>
      </c>
      <c r="AA1035" s="37">
        <f>AA$194*$D1035*INDEX(AA$121:AA$137,$E1035)*(1-INDEX(AA$151:AA$167,$E1035))</f>
        <v/>
      </c>
      <c r="AB1035" s="37">
        <f>AB$194*$D1035*INDEX(AB$121:AB$137,$E1035)*(1-INDEX(AB$151:AB$167,$E1035))</f>
        <v/>
      </c>
      <c r="AC1035" s="37">
        <f>AC$194*$D1035*INDEX(AC$121:AC$137,$E1035)*(1-INDEX(AC$151:AC$167,$E1035))</f>
        <v/>
      </c>
      <c r="AD1035" s="40">
        <f>ETSCOST(AD$194,$D1035,INDEX(AD$121:AD$137,$E1035),INDEX(AD$151:AD$167,$E1035))</f>
        <v/>
      </c>
      <c r="AF1035" s="11">
        <f>LOWER(Settings!$C$4)&amp;".mit."&amp;$A1035&amp;IF($C1035="","","."&amp;$C1035&amp;"."&amp;$B1035)&amp;IF(INDEX(Variables!$D$5:$D$205,MATCH($A1035,Variables!$A$5:$A$205,0))="","","."&amp;INDEX(Variables!$D$5:$D$205,MATCH($A1035,Variables!$A$5:$A$205,0)))&amp;"."&amp;AF$5</f>
        <v/>
      </c>
      <c r="AG1035" s="38">
        <f>AG$194*$D1035*INDEX(AG$121:AG$137,$E1035)*(1-INDEX(AG$151:AG$167,$E1035))</f>
        <v/>
      </c>
      <c r="AH1035" s="37">
        <f>AH$194*$D1035*INDEX(AH$121:AH$137,$E1035)*(1-INDEX(AH$151:AH$167,$E1035))</f>
        <v/>
      </c>
      <c r="AI1035" s="37">
        <f>AI$194*$D1035*INDEX(AI$121:AI$137,$E1035)*(1-INDEX(AI$151:AI$167,$E1035))</f>
        <v/>
      </c>
      <c r="AJ1035" s="37">
        <f>AJ$194*$D1035*INDEX(AJ$121:AJ$137,$E1035)*(1-INDEX(AJ$151:AJ$167,$E1035))</f>
        <v/>
      </c>
      <c r="AK1035" s="37">
        <f>AK$194*$D1035*INDEX(AK$121:AK$137,$E1035)*(1-INDEX(AK$151:AK$167,$E1035))</f>
        <v/>
      </c>
      <c r="AL1035" s="37">
        <f>AL$194*$D1035*INDEX(AL$121:AL$137,$E1035)*(1-INDEX(AL$151:AL$167,$E1035))</f>
        <v/>
      </c>
      <c r="AM1035" s="37">
        <f>AM$194*$D1035*INDEX(AM$121:AM$137,$E1035)*(1-INDEX(AM$151:AM$167,$E1035))</f>
        <v/>
      </c>
      <c r="AN1035" s="37">
        <f>AN$194*$D1035*INDEX(AN$121:AN$137,$E1035)*(1-INDEX(AN$151:AN$167,$E1035))</f>
        <v/>
      </c>
      <c r="AO1035" s="37">
        <f>AO$194*$D1035*INDEX(AO$121:AO$137,$E1035)*(1-INDEX(AO$151:AO$167,$E1035))</f>
        <v/>
      </c>
      <c r="AP1035" s="37">
        <f>AP$194*$D1035*INDEX(AP$121:AP$137,$E1035)*(1-INDEX(AP$151:AP$167,$E1035))</f>
        <v/>
      </c>
      <c r="AQ1035" s="37">
        <f>AQ$194*$D1035*INDEX(AQ$121:AQ$137,$E1035)*(1-INDEX(AQ$151:AQ$167,$E1035))</f>
        <v/>
      </c>
      <c r="AR1035" s="37">
        <f>AR$194*$D1035*INDEX(AR$121:AR$137,$E1035)*(1-INDEX(AR$151:AR$167,$E1035))</f>
        <v/>
      </c>
      <c r="AS1035" s="37">
        <f>AS$194*$D1035*INDEX(AS$121:AS$137,$E1035)*(1-INDEX(AS$151:AS$167,$E1035))</f>
        <v/>
      </c>
      <c r="AT1035" s="37">
        <f>AT$194*$D1035*INDEX(AT$121:AT$137,$E1035)*(1-INDEX(AT$151:AT$167,$E1035))</f>
        <v/>
      </c>
      <c r="AU1035" s="37">
        <f>AU$194*$D1035*INDEX(AU$121:AU$137,$E1035)*(1-INDEX(AU$151:AU$167,$E1035))</f>
        <v/>
      </c>
      <c r="AV1035" s="37">
        <f>AV$194*$D1035*INDEX(AV$121:AV$137,$E1035)*(1-INDEX(AV$151:AV$167,$E1035))</f>
        <v/>
      </c>
      <c r="AW1035" s="37">
        <f>AW$194*$D1035*INDEX(AW$121:AW$137,$E1035)*(1-INDEX(AW$151:AW$167,$E1035))</f>
        <v/>
      </c>
      <c r="AX1035" s="37">
        <f>AX$194*$D1035*INDEX(AX$121:AX$137,$E1035)*(1-INDEX(AX$151:AX$167,$E1035))</f>
        <v/>
      </c>
      <c r="AY1035" s="40">
        <f>ETSCOST(AY$194,$D1035,INDEX(AY$121:AY$137,$E1035),INDEX(AY$151:AY$167,$E1035))</f>
        <v/>
      </c>
    </row>
    <row r="1036" hidden="1" outlineLevel="2">
      <c r="A1036" s="14" t="inlineStr">
        <is>
          <t>ets</t>
        </is>
      </c>
      <c r="B1036" s="14" t="inlineStr">
        <is>
          <t>oop</t>
        </is>
      </c>
      <c r="C1036" s="14" t="inlineStr">
        <is>
          <t>foo</t>
        </is>
      </c>
      <c r="D1036" s="37">
        <f>INDEX(Inputs!$T$5:$T$132,MATCH($B1036&amp;"|"&amp;$C1036,Inputs!$A$5:$A$132,0))</f>
        <v/>
      </c>
      <c r="E1036" s="37">
        <f>INDEX(Inputs!$K$5:$K$132,MATCH($B1036&amp;"|"&amp;$C1036,Inputs!$A$5:$A$132,0))</f>
        <v/>
      </c>
      <c r="F1036" s="36" t="n"/>
      <c r="G1036" s="36" t="n"/>
      <c r="H1036" s="14">
        <f>INDEX(Variables!$B$5:$B$205,MATCH($A1036,Variables!$A$5:$A$205,0))&amp;IF($C1036="",""," | "&amp;INDEX(Mapping!$B$5:$B$26,MATCH($C1036,Mapping!$A$5:$A$26,0))&amp;" | "&amp;INDEX(Mapping!$B$30:$B$46,MATCH($B1036,Mapping!$A$30:$A$46,0)))</f>
        <v/>
      </c>
      <c r="I1036" s="14">
        <f>INDEX(Variables!$C$5:$C$205,MATCH($A1036,Variables!$A$5:$A$205,0))</f>
        <v/>
      </c>
      <c r="J1036" s="14">
        <f>INDEX(Variables!$E$5:$E$205,MATCH($A1036,Variables!$A$5:$A$205,0))</f>
        <v/>
      </c>
      <c r="K1036" s="11">
        <f>LOWER(Settings!$C$4)&amp;".mit."&amp;$A1036&amp;IF($C1036="","","."&amp;$C1036&amp;"."&amp;$B1036)&amp;IF(INDEX(Variables!$D$5:$D$205,MATCH($A1036,Variables!$A$5:$A$205,0))="","","."&amp;INDEX(Variables!$D$5:$D$205,MATCH($A1036,Variables!$A$5:$A$205,0)))&amp;"."&amp;K$5</f>
        <v/>
      </c>
      <c r="L1036" s="38">
        <f>L$194*$D1036*INDEX(L$121:L$137,$E1036)*(1-INDEX(L$151:L$167,$E1036))</f>
        <v/>
      </c>
      <c r="M1036" s="37">
        <f>M$194*$D1036*INDEX(M$121:M$137,$E1036)*(1-INDEX(M$151:M$167,$E1036))</f>
        <v/>
      </c>
      <c r="N1036" s="37">
        <f>N$194*$D1036*INDEX(N$121:N$137,$E1036)*(1-INDEX(N$151:N$167,$E1036))</f>
        <v/>
      </c>
      <c r="O1036" s="37">
        <f>O$194*$D1036*INDEX(O$121:O$137,$E1036)*(1-INDEX(O$151:O$167,$E1036))</f>
        <v/>
      </c>
      <c r="P1036" s="37">
        <f>P$194*$D1036*INDEX(P$121:P$137,$E1036)*(1-INDEX(P$151:P$167,$E1036))</f>
        <v/>
      </c>
      <c r="Q1036" s="37">
        <f>Q$194*$D1036*INDEX(Q$121:Q$137,$E1036)*(1-INDEX(Q$151:Q$167,$E1036))</f>
        <v/>
      </c>
      <c r="R1036" s="37">
        <f>R$194*$D1036*INDEX(R$121:R$137,$E1036)*(1-INDEX(R$151:R$167,$E1036))</f>
        <v/>
      </c>
      <c r="S1036" s="37">
        <f>S$194*$D1036*INDEX(S$121:S$137,$E1036)*(1-INDEX(S$151:S$167,$E1036))</f>
        <v/>
      </c>
      <c r="T1036" s="37">
        <f>T$194*$D1036*INDEX(T$121:T$137,$E1036)*(1-INDEX(T$151:T$167,$E1036))</f>
        <v/>
      </c>
      <c r="U1036" s="37">
        <f>U$194*$D1036*INDEX(U$121:U$137,$E1036)*(1-INDEX(U$151:U$167,$E1036))</f>
        <v/>
      </c>
      <c r="V1036" s="37">
        <f>V$194*$D1036*INDEX(V$121:V$137,$E1036)*(1-INDEX(V$151:V$167,$E1036))</f>
        <v/>
      </c>
      <c r="W1036" s="37">
        <f>W$194*$D1036*INDEX(W$121:W$137,$E1036)*(1-INDEX(W$151:W$167,$E1036))</f>
        <v/>
      </c>
      <c r="X1036" s="37">
        <f>X$194*$D1036*INDEX(X$121:X$137,$E1036)*(1-INDEX(X$151:X$167,$E1036))</f>
        <v/>
      </c>
      <c r="Y1036" s="37">
        <f>Y$194*$D1036*INDEX(Y$121:Y$137,$E1036)*(1-INDEX(Y$151:Y$167,$E1036))</f>
        <v/>
      </c>
      <c r="Z1036" s="37">
        <f>Z$194*$D1036*INDEX(Z$121:Z$137,$E1036)*(1-INDEX(Z$151:Z$167,$E1036))</f>
        <v/>
      </c>
      <c r="AA1036" s="37">
        <f>AA$194*$D1036*INDEX(AA$121:AA$137,$E1036)*(1-INDEX(AA$151:AA$167,$E1036))</f>
        <v/>
      </c>
      <c r="AB1036" s="37">
        <f>AB$194*$D1036*INDEX(AB$121:AB$137,$E1036)*(1-INDEX(AB$151:AB$167,$E1036))</f>
        <v/>
      </c>
      <c r="AC1036" s="37">
        <f>AC$194*$D1036*INDEX(AC$121:AC$137,$E1036)*(1-INDEX(AC$151:AC$167,$E1036))</f>
        <v/>
      </c>
      <c r="AD1036" s="40">
        <f>ETSCOST(AD$194,$D1036,INDEX(AD$121:AD$137,$E1036),INDEX(AD$151:AD$167,$E1036))</f>
        <v/>
      </c>
      <c r="AF1036" s="11">
        <f>LOWER(Settings!$C$4)&amp;".mit."&amp;$A1036&amp;IF($C1036="","","."&amp;$C1036&amp;"."&amp;$B1036)&amp;IF(INDEX(Variables!$D$5:$D$205,MATCH($A1036,Variables!$A$5:$A$205,0))="","","."&amp;INDEX(Variables!$D$5:$D$205,MATCH($A1036,Variables!$A$5:$A$205,0)))&amp;"."&amp;AF$5</f>
        <v/>
      </c>
      <c r="AG1036" s="38">
        <f>AG$194*$D1036*INDEX(AG$121:AG$137,$E1036)*(1-INDEX(AG$151:AG$167,$E1036))</f>
        <v/>
      </c>
      <c r="AH1036" s="37">
        <f>AH$194*$D1036*INDEX(AH$121:AH$137,$E1036)*(1-INDEX(AH$151:AH$167,$E1036))</f>
        <v/>
      </c>
      <c r="AI1036" s="37">
        <f>AI$194*$D1036*INDEX(AI$121:AI$137,$E1036)*(1-INDEX(AI$151:AI$167,$E1036))</f>
        <v/>
      </c>
      <c r="AJ1036" s="37">
        <f>AJ$194*$D1036*INDEX(AJ$121:AJ$137,$E1036)*(1-INDEX(AJ$151:AJ$167,$E1036))</f>
        <v/>
      </c>
      <c r="AK1036" s="37">
        <f>AK$194*$D1036*INDEX(AK$121:AK$137,$E1036)*(1-INDEX(AK$151:AK$167,$E1036))</f>
        <v/>
      </c>
      <c r="AL1036" s="37">
        <f>AL$194*$D1036*INDEX(AL$121:AL$137,$E1036)*(1-INDEX(AL$151:AL$167,$E1036))</f>
        <v/>
      </c>
      <c r="AM1036" s="37">
        <f>AM$194*$D1036*INDEX(AM$121:AM$137,$E1036)*(1-INDEX(AM$151:AM$167,$E1036))</f>
        <v/>
      </c>
      <c r="AN1036" s="37">
        <f>AN$194*$D1036*INDEX(AN$121:AN$137,$E1036)*(1-INDEX(AN$151:AN$167,$E1036))</f>
        <v/>
      </c>
      <c r="AO1036" s="37">
        <f>AO$194*$D1036*INDEX(AO$121:AO$137,$E1036)*(1-INDEX(AO$151:AO$167,$E1036))</f>
        <v/>
      </c>
      <c r="AP1036" s="37">
        <f>AP$194*$D1036*INDEX(AP$121:AP$137,$E1036)*(1-INDEX(AP$151:AP$167,$E1036))</f>
        <v/>
      </c>
      <c r="AQ1036" s="37">
        <f>AQ$194*$D1036*INDEX(AQ$121:AQ$137,$E1036)*(1-INDEX(AQ$151:AQ$167,$E1036))</f>
        <v/>
      </c>
      <c r="AR1036" s="37">
        <f>AR$194*$D1036*INDEX(AR$121:AR$137,$E1036)*(1-INDEX(AR$151:AR$167,$E1036))</f>
        <v/>
      </c>
      <c r="AS1036" s="37">
        <f>AS$194*$D1036*INDEX(AS$121:AS$137,$E1036)*(1-INDEX(AS$151:AS$167,$E1036))</f>
        <v/>
      </c>
      <c r="AT1036" s="37">
        <f>AT$194*$D1036*INDEX(AT$121:AT$137,$E1036)*(1-INDEX(AT$151:AT$167,$E1036))</f>
        <v/>
      </c>
      <c r="AU1036" s="37">
        <f>AU$194*$D1036*INDEX(AU$121:AU$137,$E1036)*(1-INDEX(AU$151:AU$167,$E1036))</f>
        <v/>
      </c>
      <c r="AV1036" s="37">
        <f>AV$194*$D1036*INDEX(AV$121:AV$137,$E1036)*(1-INDEX(AV$151:AV$167,$E1036))</f>
        <v/>
      </c>
      <c r="AW1036" s="37">
        <f>AW$194*$D1036*INDEX(AW$121:AW$137,$E1036)*(1-INDEX(AW$151:AW$167,$E1036))</f>
        <v/>
      </c>
      <c r="AX1036" s="37">
        <f>AX$194*$D1036*INDEX(AX$121:AX$137,$E1036)*(1-INDEX(AX$151:AX$167,$E1036))</f>
        <v/>
      </c>
      <c r="AY1036" s="40">
        <f>ETSCOST(AY$194,$D1036,INDEX(AY$121:AY$137,$E1036),INDEX(AY$151:AY$167,$E1036))</f>
        <v/>
      </c>
    </row>
    <row r="1037" hidden="1" outlineLevel="2">
      <c r="A1037" s="14" t="inlineStr">
        <is>
          <t>ets</t>
        </is>
      </c>
      <c r="B1037" s="14" t="inlineStr">
        <is>
          <t>bio</t>
        </is>
      </c>
      <c r="C1037" s="14" t="inlineStr">
        <is>
          <t>foo</t>
        </is>
      </c>
      <c r="D1037" s="37">
        <f>INDEX(Inputs!$T$5:$T$132,MATCH($B1037&amp;"|"&amp;$C1037,Inputs!$A$5:$A$132,0))</f>
        <v/>
      </c>
      <c r="E1037" s="37">
        <f>INDEX(Inputs!$K$5:$K$132,MATCH($B1037&amp;"|"&amp;$C1037,Inputs!$A$5:$A$132,0))</f>
        <v/>
      </c>
      <c r="F1037" s="36" t="n"/>
      <c r="G1037" s="36" t="n"/>
      <c r="H1037" s="14">
        <f>INDEX(Variables!$B$5:$B$205,MATCH($A1037,Variables!$A$5:$A$205,0))&amp;IF($C1037="",""," | "&amp;INDEX(Mapping!$B$5:$B$26,MATCH($C1037,Mapping!$A$5:$A$26,0))&amp;" | "&amp;INDEX(Mapping!$B$30:$B$46,MATCH($B1037,Mapping!$A$30:$A$46,0)))</f>
        <v/>
      </c>
      <c r="I1037" s="14">
        <f>INDEX(Variables!$C$5:$C$205,MATCH($A1037,Variables!$A$5:$A$205,0))</f>
        <v/>
      </c>
      <c r="J1037" s="14">
        <f>INDEX(Variables!$E$5:$E$205,MATCH($A1037,Variables!$A$5:$A$205,0))</f>
        <v/>
      </c>
      <c r="K1037" s="11">
        <f>LOWER(Settings!$C$4)&amp;".mit."&amp;$A1037&amp;IF($C1037="","","."&amp;$C1037&amp;"."&amp;$B1037)&amp;IF(INDEX(Variables!$D$5:$D$205,MATCH($A1037,Variables!$A$5:$A$205,0))="","","."&amp;INDEX(Variables!$D$5:$D$205,MATCH($A1037,Variables!$A$5:$A$205,0)))&amp;"."&amp;K$5</f>
        <v/>
      </c>
      <c r="L1037" s="38">
        <f>L$194*$D1037*INDEX(L$121:L$137,$E1037)*(1-INDEX(L$151:L$167,$E1037))</f>
        <v/>
      </c>
      <c r="M1037" s="37">
        <f>M$194*$D1037*INDEX(M$121:M$137,$E1037)*(1-INDEX(M$151:M$167,$E1037))</f>
        <v/>
      </c>
      <c r="N1037" s="37">
        <f>N$194*$D1037*INDEX(N$121:N$137,$E1037)*(1-INDEX(N$151:N$167,$E1037))</f>
        <v/>
      </c>
      <c r="O1037" s="37">
        <f>O$194*$D1037*INDEX(O$121:O$137,$E1037)*(1-INDEX(O$151:O$167,$E1037))</f>
        <v/>
      </c>
      <c r="P1037" s="37">
        <f>P$194*$D1037*INDEX(P$121:P$137,$E1037)*(1-INDEX(P$151:P$167,$E1037))</f>
        <v/>
      </c>
      <c r="Q1037" s="37">
        <f>Q$194*$D1037*INDEX(Q$121:Q$137,$E1037)*(1-INDEX(Q$151:Q$167,$E1037))</f>
        <v/>
      </c>
      <c r="R1037" s="37">
        <f>R$194*$D1037*INDEX(R$121:R$137,$E1037)*(1-INDEX(R$151:R$167,$E1037))</f>
        <v/>
      </c>
      <c r="S1037" s="37">
        <f>S$194*$D1037*INDEX(S$121:S$137,$E1037)*(1-INDEX(S$151:S$167,$E1037))</f>
        <v/>
      </c>
      <c r="T1037" s="37">
        <f>T$194*$D1037*INDEX(T$121:T$137,$E1037)*(1-INDEX(T$151:T$167,$E1037))</f>
        <v/>
      </c>
      <c r="U1037" s="37">
        <f>U$194*$D1037*INDEX(U$121:U$137,$E1037)*(1-INDEX(U$151:U$167,$E1037))</f>
        <v/>
      </c>
      <c r="V1037" s="37">
        <f>V$194*$D1037*INDEX(V$121:V$137,$E1037)*(1-INDEX(V$151:V$167,$E1037))</f>
        <v/>
      </c>
      <c r="W1037" s="37">
        <f>W$194*$D1037*INDEX(W$121:W$137,$E1037)*(1-INDEX(W$151:W$167,$E1037))</f>
        <v/>
      </c>
      <c r="X1037" s="37">
        <f>X$194*$D1037*INDEX(X$121:X$137,$E1037)*(1-INDEX(X$151:X$167,$E1037))</f>
        <v/>
      </c>
      <c r="Y1037" s="37">
        <f>Y$194*$D1037*INDEX(Y$121:Y$137,$E1037)*(1-INDEX(Y$151:Y$167,$E1037))</f>
        <v/>
      </c>
      <c r="Z1037" s="37">
        <f>Z$194*$D1037*INDEX(Z$121:Z$137,$E1037)*(1-INDEX(Z$151:Z$167,$E1037))</f>
        <v/>
      </c>
      <c r="AA1037" s="37">
        <f>AA$194*$D1037*INDEX(AA$121:AA$137,$E1037)*(1-INDEX(AA$151:AA$167,$E1037))</f>
        <v/>
      </c>
      <c r="AB1037" s="37">
        <f>AB$194*$D1037*INDEX(AB$121:AB$137,$E1037)*(1-INDEX(AB$151:AB$167,$E1037))</f>
        <v/>
      </c>
      <c r="AC1037" s="37">
        <f>AC$194*$D1037*INDEX(AC$121:AC$137,$E1037)*(1-INDEX(AC$151:AC$167,$E1037))</f>
        <v/>
      </c>
      <c r="AD1037" s="40">
        <f>ETSCOST(AD$194,$D1037,INDEX(AD$121:AD$137,$E1037),INDEX(AD$151:AD$167,$E1037))</f>
        <v/>
      </c>
      <c r="AF1037" s="11">
        <f>LOWER(Settings!$C$4)&amp;".mit."&amp;$A1037&amp;IF($C1037="","","."&amp;$C1037&amp;"."&amp;$B1037)&amp;IF(INDEX(Variables!$D$5:$D$205,MATCH($A1037,Variables!$A$5:$A$205,0))="","","."&amp;INDEX(Variables!$D$5:$D$205,MATCH($A1037,Variables!$A$5:$A$205,0)))&amp;"."&amp;AF$5</f>
        <v/>
      </c>
      <c r="AG1037" s="38">
        <f>AG$194*$D1037*INDEX(AG$121:AG$137,$E1037)*(1-INDEX(AG$151:AG$167,$E1037))</f>
        <v/>
      </c>
      <c r="AH1037" s="37">
        <f>AH$194*$D1037*INDEX(AH$121:AH$137,$E1037)*(1-INDEX(AH$151:AH$167,$E1037))</f>
        <v/>
      </c>
      <c r="AI1037" s="37">
        <f>AI$194*$D1037*INDEX(AI$121:AI$137,$E1037)*(1-INDEX(AI$151:AI$167,$E1037))</f>
        <v/>
      </c>
      <c r="AJ1037" s="37">
        <f>AJ$194*$D1037*INDEX(AJ$121:AJ$137,$E1037)*(1-INDEX(AJ$151:AJ$167,$E1037))</f>
        <v/>
      </c>
      <c r="AK1037" s="37">
        <f>AK$194*$D1037*INDEX(AK$121:AK$137,$E1037)*(1-INDEX(AK$151:AK$167,$E1037))</f>
        <v/>
      </c>
      <c r="AL1037" s="37">
        <f>AL$194*$D1037*INDEX(AL$121:AL$137,$E1037)*(1-INDEX(AL$151:AL$167,$E1037))</f>
        <v/>
      </c>
      <c r="AM1037" s="37">
        <f>AM$194*$D1037*INDEX(AM$121:AM$137,$E1037)*(1-INDEX(AM$151:AM$167,$E1037))</f>
        <v/>
      </c>
      <c r="AN1037" s="37">
        <f>AN$194*$D1037*INDEX(AN$121:AN$137,$E1037)*(1-INDEX(AN$151:AN$167,$E1037))</f>
        <v/>
      </c>
      <c r="AO1037" s="37">
        <f>AO$194*$D1037*INDEX(AO$121:AO$137,$E1037)*(1-INDEX(AO$151:AO$167,$E1037))</f>
        <v/>
      </c>
      <c r="AP1037" s="37">
        <f>AP$194*$D1037*INDEX(AP$121:AP$137,$E1037)*(1-INDEX(AP$151:AP$167,$E1037))</f>
        <v/>
      </c>
      <c r="AQ1037" s="37">
        <f>AQ$194*$D1037*INDEX(AQ$121:AQ$137,$E1037)*(1-INDEX(AQ$151:AQ$167,$E1037))</f>
        <v/>
      </c>
      <c r="AR1037" s="37">
        <f>AR$194*$D1037*INDEX(AR$121:AR$137,$E1037)*(1-INDEX(AR$151:AR$167,$E1037))</f>
        <v/>
      </c>
      <c r="AS1037" s="37">
        <f>AS$194*$D1037*INDEX(AS$121:AS$137,$E1037)*(1-INDEX(AS$151:AS$167,$E1037))</f>
        <v/>
      </c>
      <c r="AT1037" s="37">
        <f>AT$194*$D1037*INDEX(AT$121:AT$137,$E1037)*(1-INDEX(AT$151:AT$167,$E1037))</f>
        <v/>
      </c>
      <c r="AU1037" s="37">
        <f>AU$194*$D1037*INDEX(AU$121:AU$137,$E1037)*(1-INDEX(AU$151:AU$167,$E1037))</f>
        <v/>
      </c>
      <c r="AV1037" s="37">
        <f>AV$194*$D1037*INDEX(AV$121:AV$137,$E1037)*(1-INDEX(AV$151:AV$167,$E1037))</f>
        <v/>
      </c>
      <c r="AW1037" s="37">
        <f>AW$194*$D1037*INDEX(AW$121:AW$137,$E1037)*(1-INDEX(AW$151:AW$167,$E1037))</f>
        <v/>
      </c>
      <c r="AX1037" s="37">
        <f>AX$194*$D1037*INDEX(AX$121:AX$137,$E1037)*(1-INDEX(AX$151:AX$167,$E1037))</f>
        <v/>
      </c>
      <c r="AY1037" s="40">
        <f>ETSCOST(AY$194,$D1037,INDEX(AY$121:AY$137,$E1037),INDEX(AY$151:AY$167,$E1037))</f>
        <v/>
      </c>
    </row>
    <row r="1038" hidden="1" outlineLevel="2"/>
    <row r="1039" hidden="1" outlineLevel="2">
      <c r="A1039" s="14" t="inlineStr">
        <is>
          <t>ntx</t>
        </is>
      </c>
      <c r="B1039" s="14" t="inlineStr">
        <is>
          <t>coa</t>
        </is>
      </c>
      <c r="C1039" s="14" t="inlineStr">
        <is>
          <t>foo</t>
        </is>
      </c>
      <c r="D1039" s="37">
        <f>INDEX(Inputs!$L$5:$L$132,MATCH($B1039&amp;"|"&amp;$C1039,Inputs!$A$5:$A$132,0))</f>
        <v/>
      </c>
      <c r="E1039" s="37">
        <f>INDEX(Inputs!$I$5:$I$132,MATCH($B1039&amp;"|"&amp;$C1039,Inputs!$A$5:$A$132,0))</f>
        <v/>
      </c>
      <c r="F1039" s="36" t="n"/>
      <c r="G1039" s="36" t="n"/>
      <c r="H1039" s="14">
        <f>INDEX(Variables!$B$5:$B$205,MATCH($A1039,Variables!$A$5:$A$205,0))&amp;IF($C1039="",""," | "&amp;INDEX(Mapping!$B$5:$B$26,MATCH($C1039,Mapping!$A$5:$A$26,0))&amp;" | "&amp;INDEX(Mapping!$B$30:$B$46,MATCH($B1039,Mapping!$A$30:$A$46,0)))</f>
        <v/>
      </c>
      <c r="I1039" s="14">
        <f>INDEX(Variables!$C$5:$C$205,MATCH($A1039,Variables!$A$5:$A$205,0))</f>
        <v/>
      </c>
      <c r="J1039" s="14">
        <f>INDEX(Variables!$E$5:$E$205,MATCH($A1039,Variables!$A$5:$A$205,0))</f>
        <v/>
      </c>
      <c r="K1039" s="11">
        <f>LOWER(Settings!$C$4)&amp;".mit."&amp;$A1039&amp;IF($C1039="","","."&amp;$C1039&amp;"."&amp;$B1039)&amp;IF(INDEX(Variables!$D$5:$D$205,MATCH($A1039,Variables!$A$5:$A$205,0))="","","."&amp;INDEX(Variables!$D$5:$D$205,MATCH($A1039,Variables!$A$5:$A$205,0)))&amp;"."&amp;K$5</f>
        <v/>
      </c>
      <c r="L1039" s="38">
        <f>INDEX(L$78:L$91,$D1039)/$E1039</f>
        <v/>
      </c>
      <c r="M1039" s="37">
        <f>INDEX(M$78:M$91,$D1039)/$E1039</f>
        <v/>
      </c>
      <c r="N1039" s="37">
        <f>INDEX(N$78:N$91,$D1039)/$E1039</f>
        <v/>
      </c>
      <c r="O1039" s="37">
        <f>INDEX(O$78:O$91,$D1039)/$E1039</f>
        <v/>
      </c>
      <c r="P1039" s="37">
        <f>INDEX(P$78:P$91,$D1039)/$E1039</f>
        <v/>
      </c>
      <c r="Q1039" s="37">
        <f>INDEX(Q$78:Q$91,$D1039)/$E1039</f>
        <v/>
      </c>
      <c r="R1039" s="37">
        <f>INDEX(R$78:R$91,$D1039)/$E1039</f>
        <v/>
      </c>
      <c r="S1039" s="37">
        <f>INDEX(S$78:S$91,$D1039)/$E1039</f>
        <v/>
      </c>
      <c r="T1039" s="37">
        <f>INDEX(T$78:T$91,$D1039)/$E1039</f>
        <v/>
      </c>
      <c r="U1039" s="37">
        <f>INDEX(U$78:U$91,$D1039)/$E1039</f>
        <v/>
      </c>
      <c r="V1039" s="37">
        <f>INDEX(V$78:V$91,$D1039)/$E1039</f>
        <v/>
      </c>
      <c r="W1039" s="37">
        <f>INDEX(W$78:W$91,$D1039)/$E1039</f>
        <v/>
      </c>
      <c r="X1039" s="37">
        <f>INDEX(X$78:X$91,$D1039)/$E1039</f>
        <v/>
      </c>
      <c r="Y1039" s="37">
        <f>INDEX(Y$78:Y$91,$D1039)/$E1039</f>
        <v/>
      </c>
      <c r="Z1039" s="37">
        <f>INDEX(Z$78:Z$91,$D1039)/$E1039</f>
        <v/>
      </c>
      <c r="AA1039" s="37">
        <f>INDEX(AA$78:AA$91,$D1039)/$E1039</f>
        <v/>
      </c>
      <c r="AB1039" s="37">
        <f>INDEX(AB$78:AB$91,$D1039)/$E1039</f>
        <v/>
      </c>
      <c r="AC1039" s="37">
        <f>INDEX(AC$78:AC$91,$D1039)/$E1039</f>
        <v/>
      </c>
      <c r="AD1039" s="40">
        <f>NEWEXCISE(INDEX(AD$78:AD$91,$D1039),$E1039)</f>
        <v/>
      </c>
      <c r="AF1039" s="11">
        <f>LOWER(Settings!$C$4)&amp;".mit."&amp;$A1039&amp;IF($C1039="","","."&amp;$C1039&amp;"."&amp;$B1039)&amp;IF(INDEX(Variables!$D$5:$D$205,MATCH($A1039,Variables!$A$5:$A$205,0))="","","."&amp;INDEX(Variables!$D$5:$D$205,MATCH($A1039,Variables!$A$5:$A$205,0)))&amp;"."&amp;AF$5</f>
        <v/>
      </c>
      <c r="AG1039" s="38">
        <f>INDEX(AG$78:AG$91,$D1039)/$E1039</f>
        <v/>
      </c>
      <c r="AH1039" s="37">
        <f>INDEX(AH$78:AH$91,$D1039)/$E1039</f>
        <v/>
      </c>
      <c r="AI1039" s="37">
        <f>INDEX(AI$78:AI$91,$D1039)/$E1039</f>
        <v/>
      </c>
      <c r="AJ1039" s="37">
        <f>INDEX(AJ$78:AJ$91,$D1039)/$E1039</f>
        <v/>
      </c>
      <c r="AK1039" s="37">
        <f>INDEX(AK$78:AK$91,$D1039)/$E1039</f>
        <v/>
      </c>
      <c r="AL1039" s="37">
        <f>INDEX(AL$78:AL$91,$D1039)/$E1039</f>
        <v/>
      </c>
      <c r="AM1039" s="37">
        <f>INDEX(AM$78:AM$91,$D1039)/$E1039</f>
        <v/>
      </c>
      <c r="AN1039" s="37">
        <f>INDEX(AN$78:AN$91,$D1039)/$E1039</f>
        <v/>
      </c>
      <c r="AO1039" s="37">
        <f>INDEX(AO$78:AO$91,$D1039)/$E1039</f>
        <v/>
      </c>
      <c r="AP1039" s="37">
        <f>INDEX(AP$78:AP$91,$D1039)/$E1039</f>
        <v/>
      </c>
      <c r="AQ1039" s="37">
        <f>INDEX(AQ$78:AQ$91,$D1039)/$E1039</f>
        <v/>
      </c>
      <c r="AR1039" s="37">
        <f>INDEX(AR$78:AR$91,$D1039)/$E1039</f>
        <v/>
      </c>
      <c r="AS1039" s="37">
        <f>INDEX(AS$78:AS$91,$D1039)/$E1039</f>
        <v/>
      </c>
      <c r="AT1039" s="37">
        <f>INDEX(AT$78:AT$91,$D1039)/$E1039</f>
        <v/>
      </c>
      <c r="AU1039" s="37">
        <f>INDEX(AU$78:AU$91,$D1039)/$E1039</f>
        <v/>
      </c>
      <c r="AV1039" s="37">
        <f>INDEX(AV$78:AV$91,$D1039)/$E1039</f>
        <v/>
      </c>
      <c r="AW1039" s="37">
        <f>INDEX(AW$78:AW$91,$D1039)/$E1039</f>
        <v/>
      </c>
      <c r="AX1039" s="37">
        <f>INDEX(AX$78:AX$91,$D1039)/$E1039</f>
        <v/>
      </c>
      <c r="AY1039" s="40">
        <f>NEWEXCISE(INDEX(AY$78:AY$91,$D1039),$E1039)</f>
        <v/>
      </c>
    </row>
    <row r="1040" hidden="1" outlineLevel="2">
      <c r="A1040" s="14" t="inlineStr">
        <is>
          <t>ntx</t>
        </is>
      </c>
      <c r="B1040" s="14" t="inlineStr">
        <is>
          <t>nga</t>
        </is>
      </c>
      <c r="C1040" s="14" t="inlineStr">
        <is>
          <t>foo</t>
        </is>
      </c>
      <c r="D1040" s="37">
        <f>INDEX(Inputs!$L$5:$L$132,MATCH($B1040&amp;"|"&amp;$C1040,Inputs!$A$5:$A$132,0))</f>
        <v/>
      </c>
      <c r="E1040" s="37">
        <f>INDEX(Inputs!$I$5:$I$132,MATCH($B1040&amp;"|"&amp;$C1040,Inputs!$A$5:$A$132,0))</f>
        <v/>
      </c>
      <c r="F1040" s="36" t="n"/>
      <c r="G1040" s="36" t="n"/>
      <c r="H1040" s="14">
        <f>INDEX(Variables!$B$5:$B$205,MATCH($A1040,Variables!$A$5:$A$205,0))&amp;IF($C1040="",""," | "&amp;INDEX(Mapping!$B$5:$B$26,MATCH($C1040,Mapping!$A$5:$A$26,0))&amp;" | "&amp;INDEX(Mapping!$B$30:$B$46,MATCH($B1040,Mapping!$A$30:$A$46,0)))</f>
        <v/>
      </c>
      <c r="I1040" s="14">
        <f>INDEX(Variables!$C$5:$C$205,MATCH($A1040,Variables!$A$5:$A$205,0))</f>
        <v/>
      </c>
      <c r="J1040" s="14">
        <f>INDEX(Variables!$E$5:$E$205,MATCH($A1040,Variables!$A$5:$A$205,0))</f>
        <v/>
      </c>
      <c r="K1040" s="11">
        <f>LOWER(Settings!$C$4)&amp;".mit."&amp;$A1040&amp;IF($C1040="","","."&amp;$C1040&amp;"."&amp;$B1040)&amp;IF(INDEX(Variables!$D$5:$D$205,MATCH($A1040,Variables!$A$5:$A$205,0))="","","."&amp;INDEX(Variables!$D$5:$D$205,MATCH($A1040,Variables!$A$5:$A$205,0)))&amp;"."&amp;K$5</f>
        <v/>
      </c>
      <c r="L1040" s="38">
        <f>INDEX(L$78:L$91,$D1040)/$E1040</f>
        <v/>
      </c>
      <c r="M1040" s="37">
        <f>INDEX(M$78:M$91,$D1040)/$E1040</f>
        <v/>
      </c>
      <c r="N1040" s="37">
        <f>INDEX(N$78:N$91,$D1040)/$E1040</f>
        <v/>
      </c>
      <c r="O1040" s="37">
        <f>INDEX(O$78:O$91,$D1040)/$E1040</f>
        <v/>
      </c>
      <c r="P1040" s="37">
        <f>INDEX(P$78:P$91,$D1040)/$E1040</f>
        <v/>
      </c>
      <c r="Q1040" s="37">
        <f>INDEX(Q$78:Q$91,$D1040)/$E1040</f>
        <v/>
      </c>
      <c r="R1040" s="37">
        <f>INDEX(R$78:R$91,$D1040)/$E1040</f>
        <v/>
      </c>
      <c r="S1040" s="37">
        <f>INDEX(S$78:S$91,$D1040)/$E1040</f>
        <v/>
      </c>
      <c r="T1040" s="37">
        <f>INDEX(T$78:T$91,$D1040)/$E1040</f>
        <v/>
      </c>
      <c r="U1040" s="37">
        <f>INDEX(U$78:U$91,$D1040)/$E1040</f>
        <v/>
      </c>
      <c r="V1040" s="37">
        <f>INDEX(V$78:V$91,$D1040)/$E1040</f>
        <v/>
      </c>
      <c r="W1040" s="37">
        <f>INDEX(W$78:W$91,$D1040)/$E1040</f>
        <v/>
      </c>
      <c r="X1040" s="37">
        <f>INDEX(X$78:X$91,$D1040)/$E1040</f>
        <v/>
      </c>
      <c r="Y1040" s="37">
        <f>INDEX(Y$78:Y$91,$D1040)/$E1040</f>
        <v/>
      </c>
      <c r="Z1040" s="37">
        <f>INDEX(Z$78:Z$91,$D1040)/$E1040</f>
        <v/>
      </c>
      <c r="AA1040" s="37">
        <f>INDEX(AA$78:AA$91,$D1040)/$E1040</f>
        <v/>
      </c>
      <c r="AB1040" s="37">
        <f>INDEX(AB$78:AB$91,$D1040)/$E1040</f>
        <v/>
      </c>
      <c r="AC1040" s="37">
        <f>INDEX(AC$78:AC$91,$D1040)/$E1040</f>
        <v/>
      </c>
      <c r="AD1040" s="40">
        <f>NEWEXCISE(INDEX(AD$78:AD$91,$D1040),$E1040)</f>
        <v/>
      </c>
      <c r="AF1040" s="11">
        <f>LOWER(Settings!$C$4)&amp;".mit."&amp;$A1040&amp;IF($C1040="","","."&amp;$C1040&amp;"."&amp;$B1040)&amp;IF(INDEX(Variables!$D$5:$D$205,MATCH($A1040,Variables!$A$5:$A$205,0))="","","."&amp;INDEX(Variables!$D$5:$D$205,MATCH($A1040,Variables!$A$5:$A$205,0)))&amp;"."&amp;AF$5</f>
        <v/>
      </c>
      <c r="AG1040" s="38">
        <f>INDEX(AG$78:AG$91,$D1040)/$E1040</f>
        <v/>
      </c>
      <c r="AH1040" s="37">
        <f>INDEX(AH$78:AH$91,$D1040)/$E1040</f>
        <v/>
      </c>
      <c r="AI1040" s="37">
        <f>INDEX(AI$78:AI$91,$D1040)/$E1040</f>
        <v/>
      </c>
      <c r="AJ1040" s="37">
        <f>INDEX(AJ$78:AJ$91,$D1040)/$E1040</f>
        <v/>
      </c>
      <c r="AK1040" s="37">
        <f>INDEX(AK$78:AK$91,$D1040)/$E1040</f>
        <v/>
      </c>
      <c r="AL1040" s="37">
        <f>INDEX(AL$78:AL$91,$D1040)/$E1040</f>
        <v/>
      </c>
      <c r="AM1040" s="37">
        <f>INDEX(AM$78:AM$91,$D1040)/$E1040</f>
        <v/>
      </c>
      <c r="AN1040" s="37">
        <f>INDEX(AN$78:AN$91,$D1040)/$E1040</f>
        <v/>
      </c>
      <c r="AO1040" s="37">
        <f>INDEX(AO$78:AO$91,$D1040)/$E1040</f>
        <v/>
      </c>
      <c r="AP1040" s="37">
        <f>INDEX(AP$78:AP$91,$D1040)/$E1040</f>
        <v/>
      </c>
      <c r="AQ1040" s="37">
        <f>INDEX(AQ$78:AQ$91,$D1040)/$E1040</f>
        <v/>
      </c>
      <c r="AR1040" s="37">
        <f>INDEX(AR$78:AR$91,$D1040)/$E1040</f>
        <v/>
      </c>
      <c r="AS1040" s="37">
        <f>INDEX(AS$78:AS$91,$D1040)/$E1040</f>
        <v/>
      </c>
      <c r="AT1040" s="37">
        <f>INDEX(AT$78:AT$91,$D1040)/$E1040</f>
        <v/>
      </c>
      <c r="AU1040" s="37">
        <f>INDEX(AU$78:AU$91,$D1040)/$E1040</f>
        <v/>
      </c>
      <c r="AV1040" s="37">
        <f>INDEX(AV$78:AV$91,$D1040)/$E1040</f>
        <v/>
      </c>
      <c r="AW1040" s="37">
        <f>INDEX(AW$78:AW$91,$D1040)/$E1040</f>
        <v/>
      </c>
      <c r="AX1040" s="37">
        <f>INDEX(AX$78:AX$91,$D1040)/$E1040</f>
        <v/>
      </c>
      <c r="AY1040" s="40">
        <f>NEWEXCISE(INDEX(AY$78:AY$91,$D1040),$E1040)</f>
        <v/>
      </c>
    </row>
    <row r="1041" hidden="1" outlineLevel="2">
      <c r="A1041" s="14" t="inlineStr">
        <is>
          <t>ntx</t>
        </is>
      </c>
      <c r="B1041" s="14" t="inlineStr">
        <is>
          <t>gso</t>
        </is>
      </c>
      <c r="C1041" s="14" t="inlineStr">
        <is>
          <t>foo</t>
        </is>
      </c>
      <c r="D1041" s="37">
        <f>INDEX(Inputs!$L$5:$L$132,MATCH($B1041&amp;"|"&amp;$C1041,Inputs!$A$5:$A$132,0))</f>
        <v/>
      </c>
      <c r="E1041" s="37">
        <f>INDEX(Inputs!$I$5:$I$132,MATCH($B1041&amp;"|"&amp;$C1041,Inputs!$A$5:$A$132,0))</f>
        <v/>
      </c>
      <c r="F1041" s="36" t="n"/>
      <c r="G1041" s="36" t="n"/>
      <c r="H1041" s="14">
        <f>INDEX(Variables!$B$5:$B$205,MATCH($A1041,Variables!$A$5:$A$205,0))&amp;IF($C1041="",""," | "&amp;INDEX(Mapping!$B$5:$B$26,MATCH($C1041,Mapping!$A$5:$A$26,0))&amp;" | "&amp;INDEX(Mapping!$B$30:$B$46,MATCH($B1041,Mapping!$A$30:$A$46,0)))</f>
        <v/>
      </c>
      <c r="I1041" s="14">
        <f>INDEX(Variables!$C$5:$C$205,MATCH($A1041,Variables!$A$5:$A$205,0))</f>
        <v/>
      </c>
      <c r="J1041" s="14">
        <f>INDEX(Variables!$E$5:$E$205,MATCH($A1041,Variables!$A$5:$A$205,0))</f>
        <v/>
      </c>
      <c r="K1041" s="11">
        <f>LOWER(Settings!$C$4)&amp;".mit."&amp;$A1041&amp;IF($C1041="","","."&amp;$C1041&amp;"."&amp;$B1041)&amp;IF(INDEX(Variables!$D$5:$D$205,MATCH($A1041,Variables!$A$5:$A$205,0))="","","."&amp;INDEX(Variables!$D$5:$D$205,MATCH($A1041,Variables!$A$5:$A$205,0)))&amp;"."&amp;K$5</f>
        <v/>
      </c>
      <c r="L1041" s="38">
        <f>INDEX(L$78:L$91,$D1041)/$E1041</f>
        <v/>
      </c>
      <c r="M1041" s="37">
        <f>INDEX(M$78:M$91,$D1041)/$E1041</f>
        <v/>
      </c>
      <c r="N1041" s="37">
        <f>INDEX(N$78:N$91,$D1041)/$E1041</f>
        <v/>
      </c>
      <c r="O1041" s="37">
        <f>INDEX(O$78:O$91,$D1041)/$E1041</f>
        <v/>
      </c>
      <c r="P1041" s="37">
        <f>INDEX(P$78:P$91,$D1041)/$E1041</f>
        <v/>
      </c>
      <c r="Q1041" s="37">
        <f>INDEX(Q$78:Q$91,$D1041)/$E1041</f>
        <v/>
      </c>
      <c r="R1041" s="37">
        <f>INDEX(R$78:R$91,$D1041)/$E1041</f>
        <v/>
      </c>
      <c r="S1041" s="37">
        <f>INDEX(S$78:S$91,$D1041)/$E1041</f>
        <v/>
      </c>
      <c r="T1041" s="37">
        <f>INDEX(T$78:T$91,$D1041)/$E1041</f>
        <v/>
      </c>
      <c r="U1041" s="37">
        <f>INDEX(U$78:U$91,$D1041)/$E1041</f>
        <v/>
      </c>
      <c r="V1041" s="37">
        <f>INDEX(V$78:V$91,$D1041)/$E1041</f>
        <v/>
      </c>
      <c r="W1041" s="37">
        <f>INDEX(W$78:W$91,$D1041)/$E1041</f>
        <v/>
      </c>
      <c r="X1041" s="37">
        <f>INDEX(X$78:X$91,$D1041)/$E1041</f>
        <v/>
      </c>
      <c r="Y1041" s="37">
        <f>INDEX(Y$78:Y$91,$D1041)/$E1041</f>
        <v/>
      </c>
      <c r="Z1041" s="37">
        <f>INDEX(Z$78:Z$91,$D1041)/$E1041</f>
        <v/>
      </c>
      <c r="AA1041" s="37">
        <f>INDEX(AA$78:AA$91,$D1041)/$E1041</f>
        <v/>
      </c>
      <c r="AB1041" s="37">
        <f>INDEX(AB$78:AB$91,$D1041)/$E1041</f>
        <v/>
      </c>
      <c r="AC1041" s="37">
        <f>INDEX(AC$78:AC$91,$D1041)/$E1041</f>
        <v/>
      </c>
      <c r="AD1041" s="40">
        <f>NEWEXCISE(INDEX(AD$78:AD$91,$D1041),$E1041)</f>
        <v/>
      </c>
      <c r="AF1041" s="11">
        <f>LOWER(Settings!$C$4)&amp;".mit."&amp;$A1041&amp;IF($C1041="","","."&amp;$C1041&amp;"."&amp;$B1041)&amp;IF(INDEX(Variables!$D$5:$D$205,MATCH($A1041,Variables!$A$5:$A$205,0))="","","."&amp;INDEX(Variables!$D$5:$D$205,MATCH($A1041,Variables!$A$5:$A$205,0)))&amp;"."&amp;AF$5</f>
        <v/>
      </c>
      <c r="AG1041" s="38">
        <f>INDEX(AG$78:AG$91,$D1041)/$E1041</f>
        <v/>
      </c>
      <c r="AH1041" s="37">
        <f>INDEX(AH$78:AH$91,$D1041)/$E1041</f>
        <v/>
      </c>
      <c r="AI1041" s="37">
        <f>INDEX(AI$78:AI$91,$D1041)/$E1041</f>
        <v/>
      </c>
      <c r="AJ1041" s="37">
        <f>INDEX(AJ$78:AJ$91,$D1041)/$E1041</f>
        <v/>
      </c>
      <c r="AK1041" s="37">
        <f>INDEX(AK$78:AK$91,$D1041)/$E1041</f>
        <v/>
      </c>
      <c r="AL1041" s="37">
        <f>INDEX(AL$78:AL$91,$D1041)/$E1041</f>
        <v/>
      </c>
      <c r="AM1041" s="37">
        <f>INDEX(AM$78:AM$91,$D1041)/$E1041</f>
        <v/>
      </c>
      <c r="AN1041" s="37">
        <f>INDEX(AN$78:AN$91,$D1041)/$E1041</f>
        <v/>
      </c>
      <c r="AO1041" s="37">
        <f>INDEX(AO$78:AO$91,$D1041)/$E1041</f>
        <v/>
      </c>
      <c r="AP1041" s="37">
        <f>INDEX(AP$78:AP$91,$D1041)/$E1041</f>
        <v/>
      </c>
      <c r="AQ1041" s="37">
        <f>INDEX(AQ$78:AQ$91,$D1041)/$E1041</f>
        <v/>
      </c>
      <c r="AR1041" s="37">
        <f>INDEX(AR$78:AR$91,$D1041)/$E1041</f>
        <v/>
      </c>
      <c r="AS1041" s="37">
        <f>INDEX(AS$78:AS$91,$D1041)/$E1041</f>
        <v/>
      </c>
      <c r="AT1041" s="37">
        <f>INDEX(AT$78:AT$91,$D1041)/$E1041</f>
        <v/>
      </c>
      <c r="AU1041" s="37">
        <f>INDEX(AU$78:AU$91,$D1041)/$E1041</f>
        <v/>
      </c>
      <c r="AV1041" s="37">
        <f>INDEX(AV$78:AV$91,$D1041)/$E1041</f>
        <v/>
      </c>
      <c r="AW1041" s="37">
        <f>INDEX(AW$78:AW$91,$D1041)/$E1041</f>
        <v/>
      </c>
      <c r="AX1041" s="37">
        <f>INDEX(AX$78:AX$91,$D1041)/$E1041</f>
        <v/>
      </c>
      <c r="AY1041" s="40">
        <f>NEWEXCISE(INDEX(AY$78:AY$91,$D1041),$E1041)</f>
        <v/>
      </c>
    </row>
    <row r="1042" hidden="1" outlineLevel="2">
      <c r="A1042" s="14" t="inlineStr">
        <is>
          <t>ntx</t>
        </is>
      </c>
      <c r="B1042" s="14" t="inlineStr">
        <is>
          <t>die</t>
        </is>
      </c>
      <c r="C1042" s="14" t="inlineStr">
        <is>
          <t>foo</t>
        </is>
      </c>
      <c r="D1042" s="37">
        <f>INDEX(Inputs!$L$5:$L$132,MATCH($B1042&amp;"|"&amp;$C1042,Inputs!$A$5:$A$132,0))</f>
        <v/>
      </c>
      <c r="E1042" s="37">
        <f>INDEX(Inputs!$I$5:$I$132,MATCH($B1042&amp;"|"&amp;$C1042,Inputs!$A$5:$A$132,0))</f>
        <v/>
      </c>
      <c r="F1042" s="36" t="n"/>
      <c r="G1042" s="36" t="n"/>
      <c r="H1042" s="14">
        <f>INDEX(Variables!$B$5:$B$205,MATCH($A1042,Variables!$A$5:$A$205,0))&amp;IF($C1042="",""," | "&amp;INDEX(Mapping!$B$5:$B$26,MATCH($C1042,Mapping!$A$5:$A$26,0))&amp;" | "&amp;INDEX(Mapping!$B$30:$B$46,MATCH($B1042,Mapping!$A$30:$A$46,0)))</f>
        <v/>
      </c>
      <c r="I1042" s="14">
        <f>INDEX(Variables!$C$5:$C$205,MATCH($A1042,Variables!$A$5:$A$205,0))</f>
        <v/>
      </c>
      <c r="J1042" s="14">
        <f>INDEX(Variables!$E$5:$E$205,MATCH($A1042,Variables!$A$5:$A$205,0))</f>
        <v/>
      </c>
      <c r="K1042" s="11">
        <f>LOWER(Settings!$C$4)&amp;".mit."&amp;$A1042&amp;IF($C1042="","","."&amp;$C1042&amp;"."&amp;$B1042)&amp;IF(INDEX(Variables!$D$5:$D$205,MATCH($A1042,Variables!$A$5:$A$205,0))="","","."&amp;INDEX(Variables!$D$5:$D$205,MATCH($A1042,Variables!$A$5:$A$205,0)))&amp;"."&amp;K$5</f>
        <v/>
      </c>
      <c r="L1042" s="38">
        <f>INDEX(L$78:L$91,$D1042)/$E1042</f>
        <v/>
      </c>
      <c r="M1042" s="37">
        <f>INDEX(M$78:M$91,$D1042)/$E1042</f>
        <v/>
      </c>
      <c r="N1042" s="37">
        <f>INDEX(N$78:N$91,$D1042)/$E1042</f>
        <v/>
      </c>
      <c r="O1042" s="37">
        <f>INDEX(O$78:O$91,$D1042)/$E1042</f>
        <v/>
      </c>
      <c r="P1042" s="37">
        <f>INDEX(P$78:P$91,$D1042)/$E1042</f>
        <v/>
      </c>
      <c r="Q1042" s="37">
        <f>INDEX(Q$78:Q$91,$D1042)/$E1042</f>
        <v/>
      </c>
      <c r="R1042" s="37">
        <f>INDEX(R$78:R$91,$D1042)/$E1042</f>
        <v/>
      </c>
      <c r="S1042" s="37">
        <f>INDEX(S$78:S$91,$D1042)/$E1042</f>
        <v/>
      </c>
      <c r="T1042" s="37">
        <f>INDEX(T$78:T$91,$D1042)/$E1042</f>
        <v/>
      </c>
      <c r="U1042" s="37">
        <f>INDEX(U$78:U$91,$D1042)/$E1042</f>
        <v/>
      </c>
      <c r="V1042" s="37">
        <f>INDEX(V$78:V$91,$D1042)/$E1042</f>
        <v/>
      </c>
      <c r="W1042" s="37">
        <f>INDEX(W$78:W$91,$D1042)/$E1042</f>
        <v/>
      </c>
      <c r="X1042" s="37">
        <f>INDEX(X$78:X$91,$D1042)/$E1042</f>
        <v/>
      </c>
      <c r="Y1042" s="37">
        <f>INDEX(Y$78:Y$91,$D1042)/$E1042</f>
        <v/>
      </c>
      <c r="Z1042" s="37">
        <f>INDEX(Z$78:Z$91,$D1042)/$E1042</f>
        <v/>
      </c>
      <c r="AA1042" s="37">
        <f>INDEX(AA$78:AA$91,$D1042)/$E1042</f>
        <v/>
      </c>
      <c r="AB1042" s="37">
        <f>INDEX(AB$78:AB$91,$D1042)/$E1042</f>
        <v/>
      </c>
      <c r="AC1042" s="37">
        <f>INDEX(AC$78:AC$91,$D1042)/$E1042</f>
        <v/>
      </c>
      <c r="AD1042" s="40">
        <f>NEWEXCISE(INDEX(AD$78:AD$91,$D1042),$E1042)</f>
        <v/>
      </c>
      <c r="AF1042" s="11">
        <f>LOWER(Settings!$C$4)&amp;".mit."&amp;$A1042&amp;IF($C1042="","","."&amp;$C1042&amp;"."&amp;$B1042)&amp;IF(INDEX(Variables!$D$5:$D$205,MATCH($A1042,Variables!$A$5:$A$205,0))="","","."&amp;INDEX(Variables!$D$5:$D$205,MATCH($A1042,Variables!$A$5:$A$205,0)))&amp;"."&amp;AF$5</f>
        <v/>
      </c>
      <c r="AG1042" s="38">
        <f>INDEX(AG$78:AG$91,$D1042)/$E1042</f>
        <v/>
      </c>
      <c r="AH1042" s="37">
        <f>INDEX(AH$78:AH$91,$D1042)/$E1042</f>
        <v/>
      </c>
      <c r="AI1042" s="37">
        <f>INDEX(AI$78:AI$91,$D1042)/$E1042</f>
        <v/>
      </c>
      <c r="AJ1042" s="37">
        <f>INDEX(AJ$78:AJ$91,$D1042)/$E1042</f>
        <v/>
      </c>
      <c r="AK1042" s="37">
        <f>INDEX(AK$78:AK$91,$D1042)/$E1042</f>
        <v/>
      </c>
      <c r="AL1042" s="37">
        <f>INDEX(AL$78:AL$91,$D1042)/$E1042</f>
        <v/>
      </c>
      <c r="AM1042" s="37">
        <f>INDEX(AM$78:AM$91,$D1042)/$E1042</f>
        <v/>
      </c>
      <c r="AN1042" s="37">
        <f>INDEX(AN$78:AN$91,$D1042)/$E1042</f>
        <v/>
      </c>
      <c r="AO1042" s="37">
        <f>INDEX(AO$78:AO$91,$D1042)/$E1042</f>
        <v/>
      </c>
      <c r="AP1042" s="37">
        <f>INDEX(AP$78:AP$91,$D1042)/$E1042</f>
        <v/>
      </c>
      <c r="AQ1042" s="37">
        <f>INDEX(AQ$78:AQ$91,$D1042)/$E1042</f>
        <v/>
      </c>
      <c r="AR1042" s="37">
        <f>INDEX(AR$78:AR$91,$D1042)/$E1042</f>
        <v/>
      </c>
      <c r="AS1042" s="37">
        <f>INDEX(AS$78:AS$91,$D1042)/$E1042</f>
        <v/>
      </c>
      <c r="AT1042" s="37">
        <f>INDEX(AT$78:AT$91,$D1042)/$E1042</f>
        <v/>
      </c>
      <c r="AU1042" s="37">
        <f>INDEX(AU$78:AU$91,$D1042)/$E1042</f>
        <v/>
      </c>
      <c r="AV1042" s="37">
        <f>INDEX(AV$78:AV$91,$D1042)/$E1042</f>
        <v/>
      </c>
      <c r="AW1042" s="37">
        <f>INDEX(AW$78:AW$91,$D1042)/$E1042</f>
        <v/>
      </c>
      <c r="AX1042" s="37">
        <f>INDEX(AX$78:AX$91,$D1042)/$E1042</f>
        <v/>
      </c>
      <c r="AY1042" s="40">
        <f>NEWEXCISE(INDEX(AY$78:AY$91,$D1042),$E1042)</f>
        <v/>
      </c>
    </row>
    <row r="1043" hidden="1" outlineLevel="2">
      <c r="A1043" s="14" t="inlineStr">
        <is>
          <t>ntx</t>
        </is>
      </c>
      <c r="B1043" s="14" t="inlineStr">
        <is>
          <t>lpg</t>
        </is>
      </c>
      <c r="C1043" s="14" t="inlineStr">
        <is>
          <t>foo</t>
        </is>
      </c>
      <c r="D1043" s="37">
        <f>INDEX(Inputs!$L$5:$L$132,MATCH($B1043&amp;"|"&amp;$C1043,Inputs!$A$5:$A$132,0))</f>
        <v/>
      </c>
      <c r="E1043" s="37">
        <f>INDEX(Inputs!$I$5:$I$132,MATCH($B1043&amp;"|"&amp;$C1043,Inputs!$A$5:$A$132,0))</f>
        <v/>
      </c>
      <c r="F1043" s="36" t="n"/>
      <c r="G1043" s="36" t="n"/>
      <c r="H1043" s="14">
        <f>INDEX(Variables!$B$5:$B$205,MATCH($A1043,Variables!$A$5:$A$205,0))&amp;IF($C1043="",""," | "&amp;INDEX(Mapping!$B$5:$B$26,MATCH($C1043,Mapping!$A$5:$A$26,0))&amp;" | "&amp;INDEX(Mapping!$B$30:$B$46,MATCH($B1043,Mapping!$A$30:$A$46,0)))</f>
        <v/>
      </c>
      <c r="I1043" s="14">
        <f>INDEX(Variables!$C$5:$C$205,MATCH($A1043,Variables!$A$5:$A$205,0))</f>
        <v/>
      </c>
      <c r="J1043" s="14">
        <f>INDEX(Variables!$E$5:$E$205,MATCH($A1043,Variables!$A$5:$A$205,0))</f>
        <v/>
      </c>
      <c r="K1043" s="11">
        <f>LOWER(Settings!$C$4)&amp;".mit."&amp;$A1043&amp;IF($C1043="","","."&amp;$C1043&amp;"."&amp;$B1043)&amp;IF(INDEX(Variables!$D$5:$D$205,MATCH($A1043,Variables!$A$5:$A$205,0))="","","."&amp;INDEX(Variables!$D$5:$D$205,MATCH($A1043,Variables!$A$5:$A$205,0)))&amp;"."&amp;K$5</f>
        <v/>
      </c>
      <c r="L1043" s="38">
        <f>INDEX(L$78:L$91,$D1043)/$E1043</f>
        <v/>
      </c>
      <c r="M1043" s="37">
        <f>INDEX(M$78:M$91,$D1043)/$E1043</f>
        <v/>
      </c>
      <c r="N1043" s="37">
        <f>INDEX(N$78:N$91,$D1043)/$E1043</f>
        <v/>
      </c>
      <c r="O1043" s="37">
        <f>INDEX(O$78:O$91,$D1043)/$E1043</f>
        <v/>
      </c>
      <c r="P1043" s="37">
        <f>INDEX(P$78:P$91,$D1043)/$E1043</f>
        <v/>
      </c>
      <c r="Q1043" s="37">
        <f>INDEX(Q$78:Q$91,$D1043)/$E1043</f>
        <v/>
      </c>
      <c r="R1043" s="37">
        <f>INDEX(R$78:R$91,$D1043)/$E1043</f>
        <v/>
      </c>
      <c r="S1043" s="37">
        <f>INDEX(S$78:S$91,$D1043)/$E1043</f>
        <v/>
      </c>
      <c r="T1043" s="37">
        <f>INDEX(T$78:T$91,$D1043)/$E1043</f>
        <v/>
      </c>
      <c r="U1043" s="37">
        <f>INDEX(U$78:U$91,$D1043)/$E1043</f>
        <v/>
      </c>
      <c r="V1043" s="37">
        <f>INDEX(V$78:V$91,$D1043)/$E1043</f>
        <v/>
      </c>
      <c r="W1043" s="37">
        <f>INDEX(W$78:W$91,$D1043)/$E1043</f>
        <v/>
      </c>
      <c r="X1043" s="37">
        <f>INDEX(X$78:X$91,$D1043)/$E1043</f>
        <v/>
      </c>
      <c r="Y1043" s="37">
        <f>INDEX(Y$78:Y$91,$D1043)/$E1043</f>
        <v/>
      </c>
      <c r="Z1043" s="37">
        <f>INDEX(Z$78:Z$91,$D1043)/$E1043</f>
        <v/>
      </c>
      <c r="AA1043" s="37">
        <f>INDEX(AA$78:AA$91,$D1043)/$E1043</f>
        <v/>
      </c>
      <c r="AB1043" s="37">
        <f>INDEX(AB$78:AB$91,$D1043)/$E1043</f>
        <v/>
      </c>
      <c r="AC1043" s="37">
        <f>INDEX(AC$78:AC$91,$D1043)/$E1043</f>
        <v/>
      </c>
      <c r="AD1043" s="40">
        <f>NEWEXCISE(INDEX(AD$78:AD$91,$D1043),$E1043)</f>
        <v/>
      </c>
      <c r="AF1043" s="11">
        <f>LOWER(Settings!$C$4)&amp;".mit."&amp;$A1043&amp;IF($C1043="","","."&amp;$C1043&amp;"."&amp;$B1043)&amp;IF(INDEX(Variables!$D$5:$D$205,MATCH($A1043,Variables!$A$5:$A$205,0))="","","."&amp;INDEX(Variables!$D$5:$D$205,MATCH($A1043,Variables!$A$5:$A$205,0)))&amp;"."&amp;AF$5</f>
        <v/>
      </c>
      <c r="AG1043" s="38">
        <f>INDEX(AG$78:AG$91,$D1043)/$E1043</f>
        <v/>
      </c>
      <c r="AH1043" s="37">
        <f>INDEX(AH$78:AH$91,$D1043)/$E1043</f>
        <v/>
      </c>
      <c r="AI1043" s="37">
        <f>INDEX(AI$78:AI$91,$D1043)/$E1043</f>
        <v/>
      </c>
      <c r="AJ1043" s="37">
        <f>INDEX(AJ$78:AJ$91,$D1043)/$E1043</f>
        <v/>
      </c>
      <c r="AK1043" s="37">
        <f>INDEX(AK$78:AK$91,$D1043)/$E1043</f>
        <v/>
      </c>
      <c r="AL1043" s="37">
        <f>INDEX(AL$78:AL$91,$D1043)/$E1043</f>
        <v/>
      </c>
      <c r="AM1043" s="37">
        <f>INDEX(AM$78:AM$91,$D1043)/$E1043</f>
        <v/>
      </c>
      <c r="AN1043" s="37">
        <f>INDEX(AN$78:AN$91,$D1043)/$E1043</f>
        <v/>
      </c>
      <c r="AO1043" s="37">
        <f>INDEX(AO$78:AO$91,$D1043)/$E1043</f>
        <v/>
      </c>
      <c r="AP1043" s="37">
        <f>INDEX(AP$78:AP$91,$D1043)/$E1043</f>
        <v/>
      </c>
      <c r="AQ1043" s="37">
        <f>INDEX(AQ$78:AQ$91,$D1043)/$E1043</f>
        <v/>
      </c>
      <c r="AR1043" s="37">
        <f>INDEX(AR$78:AR$91,$D1043)/$E1043</f>
        <v/>
      </c>
      <c r="AS1043" s="37">
        <f>INDEX(AS$78:AS$91,$D1043)/$E1043</f>
        <v/>
      </c>
      <c r="AT1043" s="37">
        <f>INDEX(AT$78:AT$91,$D1043)/$E1043</f>
        <v/>
      </c>
      <c r="AU1043" s="37">
        <f>INDEX(AU$78:AU$91,$D1043)/$E1043</f>
        <v/>
      </c>
      <c r="AV1043" s="37">
        <f>INDEX(AV$78:AV$91,$D1043)/$E1043</f>
        <v/>
      </c>
      <c r="AW1043" s="37">
        <f>INDEX(AW$78:AW$91,$D1043)/$E1043</f>
        <v/>
      </c>
      <c r="AX1043" s="37">
        <f>INDEX(AX$78:AX$91,$D1043)/$E1043</f>
        <v/>
      </c>
      <c r="AY1043" s="40">
        <f>NEWEXCISE(INDEX(AY$78:AY$91,$D1043),$E1043)</f>
        <v/>
      </c>
    </row>
    <row r="1044" hidden="1" outlineLevel="2">
      <c r="A1044" s="14" t="inlineStr">
        <is>
          <t>ntx</t>
        </is>
      </c>
      <c r="B1044" s="14" t="inlineStr">
        <is>
          <t>ker</t>
        </is>
      </c>
      <c r="C1044" s="14" t="inlineStr">
        <is>
          <t>foo</t>
        </is>
      </c>
      <c r="D1044" s="37">
        <f>INDEX(Inputs!$L$5:$L$132,MATCH($B1044&amp;"|"&amp;$C1044,Inputs!$A$5:$A$132,0))</f>
        <v/>
      </c>
      <c r="E1044" s="37">
        <f>INDEX(Inputs!$I$5:$I$132,MATCH($B1044&amp;"|"&amp;$C1044,Inputs!$A$5:$A$132,0))</f>
        <v/>
      </c>
      <c r="F1044" s="36" t="n"/>
      <c r="G1044" s="36" t="n"/>
      <c r="H1044" s="14">
        <f>INDEX(Variables!$B$5:$B$205,MATCH($A1044,Variables!$A$5:$A$205,0))&amp;IF($C1044="",""," | "&amp;INDEX(Mapping!$B$5:$B$26,MATCH($C1044,Mapping!$A$5:$A$26,0))&amp;" | "&amp;INDEX(Mapping!$B$30:$B$46,MATCH($B1044,Mapping!$A$30:$A$46,0)))</f>
        <v/>
      </c>
      <c r="I1044" s="14">
        <f>INDEX(Variables!$C$5:$C$205,MATCH($A1044,Variables!$A$5:$A$205,0))</f>
        <v/>
      </c>
      <c r="J1044" s="14">
        <f>INDEX(Variables!$E$5:$E$205,MATCH($A1044,Variables!$A$5:$A$205,0))</f>
        <v/>
      </c>
      <c r="K1044" s="11">
        <f>LOWER(Settings!$C$4)&amp;".mit."&amp;$A1044&amp;IF($C1044="","","."&amp;$C1044&amp;"."&amp;$B1044)&amp;IF(INDEX(Variables!$D$5:$D$205,MATCH($A1044,Variables!$A$5:$A$205,0))="","","."&amp;INDEX(Variables!$D$5:$D$205,MATCH($A1044,Variables!$A$5:$A$205,0)))&amp;"."&amp;K$5</f>
        <v/>
      </c>
      <c r="L1044" s="38">
        <f>INDEX(L$78:L$91,$D1044)/$E1044</f>
        <v/>
      </c>
      <c r="M1044" s="37">
        <f>INDEX(M$78:M$91,$D1044)/$E1044</f>
        <v/>
      </c>
      <c r="N1044" s="37">
        <f>INDEX(N$78:N$91,$D1044)/$E1044</f>
        <v/>
      </c>
      <c r="O1044" s="37">
        <f>INDEX(O$78:O$91,$D1044)/$E1044</f>
        <v/>
      </c>
      <c r="P1044" s="37">
        <f>INDEX(P$78:P$91,$D1044)/$E1044</f>
        <v/>
      </c>
      <c r="Q1044" s="37">
        <f>INDEX(Q$78:Q$91,$D1044)/$E1044</f>
        <v/>
      </c>
      <c r="R1044" s="37">
        <f>INDEX(R$78:R$91,$D1044)/$E1044</f>
        <v/>
      </c>
      <c r="S1044" s="37">
        <f>INDEX(S$78:S$91,$D1044)/$E1044</f>
        <v/>
      </c>
      <c r="T1044" s="37">
        <f>INDEX(T$78:T$91,$D1044)/$E1044</f>
        <v/>
      </c>
      <c r="U1044" s="37">
        <f>INDEX(U$78:U$91,$D1044)/$E1044</f>
        <v/>
      </c>
      <c r="V1044" s="37">
        <f>INDEX(V$78:V$91,$D1044)/$E1044</f>
        <v/>
      </c>
      <c r="W1044" s="37">
        <f>INDEX(W$78:W$91,$D1044)/$E1044</f>
        <v/>
      </c>
      <c r="X1044" s="37">
        <f>INDEX(X$78:X$91,$D1044)/$E1044</f>
        <v/>
      </c>
      <c r="Y1044" s="37">
        <f>INDEX(Y$78:Y$91,$D1044)/$E1044</f>
        <v/>
      </c>
      <c r="Z1044" s="37">
        <f>INDEX(Z$78:Z$91,$D1044)/$E1044</f>
        <v/>
      </c>
      <c r="AA1044" s="37">
        <f>INDEX(AA$78:AA$91,$D1044)/$E1044</f>
        <v/>
      </c>
      <c r="AB1044" s="37">
        <f>INDEX(AB$78:AB$91,$D1044)/$E1044</f>
        <v/>
      </c>
      <c r="AC1044" s="37">
        <f>INDEX(AC$78:AC$91,$D1044)/$E1044</f>
        <v/>
      </c>
      <c r="AD1044" s="40">
        <f>NEWEXCISE(INDEX(AD$78:AD$91,$D1044),$E1044)</f>
        <v/>
      </c>
      <c r="AF1044" s="11">
        <f>LOWER(Settings!$C$4)&amp;".mit."&amp;$A1044&amp;IF($C1044="","","."&amp;$C1044&amp;"."&amp;$B1044)&amp;IF(INDEX(Variables!$D$5:$D$205,MATCH($A1044,Variables!$A$5:$A$205,0))="","","."&amp;INDEX(Variables!$D$5:$D$205,MATCH($A1044,Variables!$A$5:$A$205,0)))&amp;"."&amp;AF$5</f>
        <v/>
      </c>
      <c r="AG1044" s="38">
        <f>INDEX(AG$78:AG$91,$D1044)/$E1044</f>
        <v/>
      </c>
      <c r="AH1044" s="37">
        <f>INDEX(AH$78:AH$91,$D1044)/$E1044</f>
        <v/>
      </c>
      <c r="AI1044" s="37">
        <f>INDEX(AI$78:AI$91,$D1044)/$E1044</f>
        <v/>
      </c>
      <c r="AJ1044" s="37">
        <f>INDEX(AJ$78:AJ$91,$D1044)/$E1044</f>
        <v/>
      </c>
      <c r="AK1044" s="37">
        <f>INDEX(AK$78:AK$91,$D1044)/$E1044</f>
        <v/>
      </c>
      <c r="AL1044" s="37">
        <f>INDEX(AL$78:AL$91,$D1044)/$E1044</f>
        <v/>
      </c>
      <c r="AM1044" s="37">
        <f>INDEX(AM$78:AM$91,$D1044)/$E1044</f>
        <v/>
      </c>
      <c r="AN1044" s="37">
        <f>INDEX(AN$78:AN$91,$D1044)/$E1044</f>
        <v/>
      </c>
      <c r="AO1044" s="37">
        <f>INDEX(AO$78:AO$91,$D1044)/$E1044</f>
        <v/>
      </c>
      <c r="AP1044" s="37">
        <f>INDEX(AP$78:AP$91,$D1044)/$E1044</f>
        <v/>
      </c>
      <c r="AQ1044" s="37">
        <f>INDEX(AQ$78:AQ$91,$D1044)/$E1044</f>
        <v/>
      </c>
      <c r="AR1044" s="37">
        <f>INDEX(AR$78:AR$91,$D1044)/$E1044</f>
        <v/>
      </c>
      <c r="AS1044" s="37">
        <f>INDEX(AS$78:AS$91,$D1044)/$E1044</f>
        <v/>
      </c>
      <c r="AT1044" s="37">
        <f>INDEX(AT$78:AT$91,$D1044)/$E1044</f>
        <v/>
      </c>
      <c r="AU1044" s="37">
        <f>INDEX(AU$78:AU$91,$D1044)/$E1044</f>
        <v/>
      </c>
      <c r="AV1044" s="37">
        <f>INDEX(AV$78:AV$91,$D1044)/$E1044</f>
        <v/>
      </c>
      <c r="AW1044" s="37">
        <f>INDEX(AW$78:AW$91,$D1044)/$E1044</f>
        <v/>
      </c>
      <c r="AX1044" s="37">
        <f>INDEX(AX$78:AX$91,$D1044)/$E1044</f>
        <v/>
      </c>
      <c r="AY1044" s="40">
        <f>NEWEXCISE(INDEX(AY$78:AY$91,$D1044),$E1044)</f>
        <v/>
      </c>
    </row>
    <row r="1045" hidden="1" outlineLevel="2">
      <c r="A1045" s="14" t="inlineStr">
        <is>
          <t>ntx</t>
        </is>
      </c>
      <c r="B1045" s="14" t="inlineStr">
        <is>
          <t>oop</t>
        </is>
      </c>
      <c r="C1045" s="14" t="inlineStr">
        <is>
          <t>foo</t>
        </is>
      </c>
      <c r="D1045" s="37">
        <f>INDEX(Inputs!$L$5:$L$132,MATCH($B1045&amp;"|"&amp;$C1045,Inputs!$A$5:$A$132,0))</f>
        <v/>
      </c>
      <c r="E1045" s="37">
        <f>INDEX(Inputs!$I$5:$I$132,MATCH($B1045&amp;"|"&amp;$C1045,Inputs!$A$5:$A$132,0))</f>
        <v/>
      </c>
      <c r="F1045" s="36" t="n"/>
      <c r="G1045" s="36" t="n"/>
      <c r="H1045" s="14">
        <f>INDEX(Variables!$B$5:$B$205,MATCH($A1045,Variables!$A$5:$A$205,0))&amp;IF($C1045="",""," | "&amp;INDEX(Mapping!$B$5:$B$26,MATCH($C1045,Mapping!$A$5:$A$26,0))&amp;" | "&amp;INDEX(Mapping!$B$30:$B$46,MATCH($B1045,Mapping!$A$30:$A$46,0)))</f>
        <v/>
      </c>
      <c r="I1045" s="14">
        <f>INDEX(Variables!$C$5:$C$205,MATCH($A1045,Variables!$A$5:$A$205,0))</f>
        <v/>
      </c>
      <c r="J1045" s="14">
        <f>INDEX(Variables!$E$5:$E$205,MATCH($A1045,Variables!$A$5:$A$205,0))</f>
        <v/>
      </c>
      <c r="K1045" s="11">
        <f>LOWER(Settings!$C$4)&amp;".mit."&amp;$A1045&amp;IF($C1045="","","."&amp;$C1045&amp;"."&amp;$B1045)&amp;IF(INDEX(Variables!$D$5:$D$205,MATCH($A1045,Variables!$A$5:$A$205,0))="","","."&amp;INDEX(Variables!$D$5:$D$205,MATCH($A1045,Variables!$A$5:$A$205,0)))&amp;"."&amp;K$5</f>
        <v/>
      </c>
      <c r="L1045" s="38">
        <f>INDEX(L$78:L$91,$D1045)/$E1045</f>
        <v/>
      </c>
      <c r="M1045" s="37">
        <f>INDEX(M$78:M$91,$D1045)/$E1045</f>
        <v/>
      </c>
      <c r="N1045" s="37">
        <f>INDEX(N$78:N$91,$D1045)/$E1045</f>
        <v/>
      </c>
      <c r="O1045" s="37">
        <f>INDEX(O$78:O$91,$D1045)/$E1045</f>
        <v/>
      </c>
      <c r="P1045" s="37">
        <f>INDEX(P$78:P$91,$D1045)/$E1045</f>
        <v/>
      </c>
      <c r="Q1045" s="37">
        <f>INDEX(Q$78:Q$91,$D1045)/$E1045</f>
        <v/>
      </c>
      <c r="R1045" s="37">
        <f>INDEX(R$78:R$91,$D1045)/$E1045</f>
        <v/>
      </c>
      <c r="S1045" s="37">
        <f>INDEX(S$78:S$91,$D1045)/$E1045</f>
        <v/>
      </c>
      <c r="T1045" s="37">
        <f>INDEX(T$78:T$91,$D1045)/$E1045</f>
        <v/>
      </c>
      <c r="U1045" s="37">
        <f>INDEX(U$78:U$91,$D1045)/$E1045</f>
        <v/>
      </c>
      <c r="V1045" s="37">
        <f>INDEX(V$78:V$91,$D1045)/$E1045</f>
        <v/>
      </c>
      <c r="W1045" s="37">
        <f>INDEX(W$78:W$91,$D1045)/$E1045</f>
        <v/>
      </c>
      <c r="X1045" s="37">
        <f>INDEX(X$78:X$91,$D1045)/$E1045</f>
        <v/>
      </c>
      <c r="Y1045" s="37">
        <f>INDEX(Y$78:Y$91,$D1045)/$E1045</f>
        <v/>
      </c>
      <c r="Z1045" s="37">
        <f>INDEX(Z$78:Z$91,$D1045)/$E1045</f>
        <v/>
      </c>
      <c r="AA1045" s="37">
        <f>INDEX(AA$78:AA$91,$D1045)/$E1045</f>
        <v/>
      </c>
      <c r="AB1045" s="37">
        <f>INDEX(AB$78:AB$91,$D1045)/$E1045</f>
        <v/>
      </c>
      <c r="AC1045" s="37">
        <f>INDEX(AC$78:AC$91,$D1045)/$E1045</f>
        <v/>
      </c>
      <c r="AD1045" s="40">
        <f>NEWEXCISE(INDEX(AD$78:AD$91,$D1045),$E1045)</f>
        <v/>
      </c>
      <c r="AF1045" s="11">
        <f>LOWER(Settings!$C$4)&amp;".mit."&amp;$A1045&amp;IF($C1045="","","."&amp;$C1045&amp;"."&amp;$B1045)&amp;IF(INDEX(Variables!$D$5:$D$205,MATCH($A1045,Variables!$A$5:$A$205,0))="","","."&amp;INDEX(Variables!$D$5:$D$205,MATCH($A1045,Variables!$A$5:$A$205,0)))&amp;"."&amp;AF$5</f>
        <v/>
      </c>
      <c r="AG1045" s="38">
        <f>INDEX(AG$78:AG$91,$D1045)/$E1045</f>
        <v/>
      </c>
      <c r="AH1045" s="37">
        <f>INDEX(AH$78:AH$91,$D1045)/$E1045</f>
        <v/>
      </c>
      <c r="AI1045" s="37">
        <f>INDEX(AI$78:AI$91,$D1045)/$E1045</f>
        <v/>
      </c>
      <c r="AJ1045" s="37">
        <f>INDEX(AJ$78:AJ$91,$D1045)/$E1045</f>
        <v/>
      </c>
      <c r="AK1045" s="37">
        <f>INDEX(AK$78:AK$91,$D1045)/$E1045</f>
        <v/>
      </c>
      <c r="AL1045" s="37">
        <f>INDEX(AL$78:AL$91,$D1045)/$E1045</f>
        <v/>
      </c>
      <c r="AM1045" s="37">
        <f>INDEX(AM$78:AM$91,$D1045)/$E1045</f>
        <v/>
      </c>
      <c r="AN1045" s="37">
        <f>INDEX(AN$78:AN$91,$D1045)/$E1045</f>
        <v/>
      </c>
      <c r="AO1045" s="37">
        <f>INDEX(AO$78:AO$91,$D1045)/$E1045</f>
        <v/>
      </c>
      <c r="AP1045" s="37">
        <f>INDEX(AP$78:AP$91,$D1045)/$E1045</f>
        <v/>
      </c>
      <c r="AQ1045" s="37">
        <f>INDEX(AQ$78:AQ$91,$D1045)/$E1045</f>
        <v/>
      </c>
      <c r="AR1045" s="37">
        <f>INDEX(AR$78:AR$91,$D1045)/$E1045</f>
        <v/>
      </c>
      <c r="AS1045" s="37">
        <f>INDEX(AS$78:AS$91,$D1045)/$E1045</f>
        <v/>
      </c>
      <c r="AT1045" s="37">
        <f>INDEX(AT$78:AT$91,$D1045)/$E1045</f>
        <v/>
      </c>
      <c r="AU1045" s="37">
        <f>INDEX(AU$78:AU$91,$D1045)/$E1045</f>
        <v/>
      </c>
      <c r="AV1045" s="37">
        <f>INDEX(AV$78:AV$91,$D1045)/$E1045</f>
        <v/>
      </c>
      <c r="AW1045" s="37">
        <f>INDEX(AW$78:AW$91,$D1045)/$E1045</f>
        <v/>
      </c>
      <c r="AX1045" s="37">
        <f>INDEX(AX$78:AX$91,$D1045)/$E1045</f>
        <v/>
      </c>
      <c r="AY1045" s="40">
        <f>NEWEXCISE(INDEX(AY$78:AY$91,$D1045),$E1045)</f>
        <v/>
      </c>
    </row>
    <row r="1046" hidden="1" outlineLevel="2">
      <c r="A1046" s="14" t="inlineStr">
        <is>
          <t>ntx</t>
        </is>
      </c>
      <c r="B1046" s="14" t="inlineStr">
        <is>
          <t>bio</t>
        </is>
      </c>
      <c r="C1046" s="14" t="inlineStr">
        <is>
          <t>foo</t>
        </is>
      </c>
      <c r="D1046" s="37">
        <f>INDEX(Inputs!$L$5:$L$132,MATCH($B1046&amp;"|"&amp;$C1046,Inputs!$A$5:$A$132,0))</f>
        <v/>
      </c>
      <c r="E1046" s="37">
        <f>INDEX(Inputs!$I$5:$I$132,MATCH($B1046&amp;"|"&amp;$C1046,Inputs!$A$5:$A$132,0))</f>
        <v/>
      </c>
      <c r="F1046" s="36" t="n"/>
      <c r="G1046" s="36" t="n"/>
      <c r="H1046" s="14">
        <f>INDEX(Variables!$B$5:$B$205,MATCH($A1046,Variables!$A$5:$A$205,0))&amp;IF($C1046="",""," | "&amp;INDEX(Mapping!$B$5:$B$26,MATCH($C1046,Mapping!$A$5:$A$26,0))&amp;" | "&amp;INDEX(Mapping!$B$30:$B$46,MATCH($B1046,Mapping!$A$30:$A$46,0)))</f>
        <v/>
      </c>
      <c r="I1046" s="14">
        <f>INDEX(Variables!$C$5:$C$205,MATCH($A1046,Variables!$A$5:$A$205,0))</f>
        <v/>
      </c>
      <c r="J1046" s="14">
        <f>INDEX(Variables!$E$5:$E$205,MATCH($A1046,Variables!$A$5:$A$205,0))</f>
        <v/>
      </c>
      <c r="K1046" s="11">
        <f>LOWER(Settings!$C$4)&amp;".mit."&amp;$A1046&amp;IF($C1046="","","."&amp;$C1046&amp;"."&amp;$B1046)&amp;IF(INDEX(Variables!$D$5:$D$205,MATCH($A1046,Variables!$A$5:$A$205,0))="","","."&amp;INDEX(Variables!$D$5:$D$205,MATCH($A1046,Variables!$A$5:$A$205,0)))&amp;"."&amp;K$5</f>
        <v/>
      </c>
      <c r="L1046" s="38">
        <f>INDEX(L$78:L$91,$D1046)/$E1046</f>
        <v/>
      </c>
      <c r="M1046" s="37">
        <f>INDEX(M$78:M$91,$D1046)/$E1046</f>
        <v/>
      </c>
      <c r="N1046" s="37">
        <f>INDEX(N$78:N$91,$D1046)/$E1046</f>
        <v/>
      </c>
      <c r="O1046" s="37">
        <f>INDEX(O$78:O$91,$D1046)/$E1046</f>
        <v/>
      </c>
      <c r="P1046" s="37">
        <f>INDEX(P$78:P$91,$D1046)/$E1046</f>
        <v/>
      </c>
      <c r="Q1046" s="37">
        <f>INDEX(Q$78:Q$91,$D1046)/$E1046</f>
        <v/>
      </c>
      <c r="R1046" s="37">
        <f>INDEX(R$78:R$91,$D1046)/$E1046</f>
        <v/>
      </c>
      <c r="S1046" s="37">
        <f>INDEX(S$78:S$91,$D1046)/$E1046</f>
        <v/>
      </c>
      <c r="T1046" s="37">
        <f>INDEX(T$78:T$91,$D1046)/$E1046</f>
        <v/>
      </c>
      <c r="U1046" s="37">
        <f>INDEX(U$78:U$91,$D1046)/$E1046</f>
        <v/>
      </c>
      <c r="V1046" s="37">
        <f>INDEX(V$78:V$91,$D1046)/$E1046</f>
        <v/>
      </c>
      <c r="W1046" s="37">
        <f>INDEX(W$78:W$91,$D1046)/$E1046</f>
        <v/>
      </c>
      <c r="X1046" s="37">
        <f>INDEX(X$78:X$91,$D1046)/$E1046</f>
        <v/>
      </c>
      <c r="Y1046" s="37">
        <f>INDEX(Y$78:Y$91,$D1046)/$E1046</f>
        <v/>
      </c>
      <c r="Z1046" s="37">
        <f>INDEX(Z$78:Z$91,$D1046)/$E1046</f>
        <v/>
      </c>
      <c r="AA1046" s="37">
        <f>INDEX(AA$78:AA$91,$D1046)/$E1046</f>
        <v/>
      </c>
      <c r="AB1046" s="37">
        <f>INDEX(AB$78:AB$91,$D1046)/$E1046</f>
        <v/>
      </c>
      <c r="AC1046" s="37">
        <f>INDEX(AC$78:AC$91,$D1046)/$E1046</f>
        <v/>
      </c>
      <c r="AD1046" s="40">
        <f>NEWEXCISE(INDEX(AD$78:AD$91,$D1046),$E1046)</f>
        <v/>
      </c>
      <c r="AF1046" s="11">
        <f>LOWER(Settings!$C$4)&amp;".mit."&amp;$A1046&amp;IF($C1046="","","."&amp;$C1046&amp;"."&amp;$B1046)&amp;IF(INDEX(Variables!$D$5:$D$205,MATCH($A1046,Variables!$A$5:$A$205,0))="","","."&amp;INDEX(Variables!$D$5:$D$205,MATCH($A1046,Variables!$A$5:$A$205,0)))&amp;"."&amp;AF$5</f>
        <v/>
      </c>
      <c r="AG1046" s="38">
        <f>INDEX(AG$78:AG$91,$D1046)/$E1046</f>
        <v/>
      </c>
      <c r="AH1046" s="37">
        <f>INDEX(AH$78:AH$91,$D1046)/$E1046</f>
        <v/>
      </c>
      <c r="AI1046" s="37">
        <f>INDEX(AI$78:AI$91,$D1046)/$E1046</f>
        <v/>
      </c>
      <c r="AJ1046" s="37">
        <f>INDEX(AJ$78:AJ$91,$D1046)/$E1046</f>
        <v/>
      </c>
      <c r="AK1046" s="37">
        <f>INDEX(AK$78:AK$91,$D1046)/$E1046</f>
        <v/>
      </c>
      <c r="AL1046" s="37">
        <f>INDEX(AL$78:AL$91,$D1046)/$E1046</f>
        <v/>
      </c>
      <c r="AM1046" s="37">
        <f>INDEX(AM$78:AM$91,$D1046)/$E1046</f>
        <v/>
      </c>
      <c r="AN1046" s="37">
        <f>INDEX(AN$78:AN$91,$D1046)/$E1046</f>
        <v/>
      </c>
      <c r="AO1046" s="37">
        <f>INDEX(AO$78:AO$91,$D1046)/$E1046</f>
        <v/>
      </c>
      <c r="AP1046" s="37">
        <f>INDEX(AP$78:AP$91,$D1046)/$E1046</f>
        <v/>
      </c>
      <c r="AQ1046" s="37">
        <f>INDEX(AQ$78:AQ$91,$D1046)/$E1046</f>
        <v/>
      </c>
      <c r="AR1046" s="37">
        <f>INDEX(AR$78:AR$91,$D1046)/$E1046</f>
        <v/>
      </c>
      <c r="AS1046" s="37">
        <f>INDEX(AS$78:AS$91,$D1046)/$E1046</f>
        <v/>
      </c>
      <c r="AT1046" s="37">
        <f>INDEX(AT$78:AT$91,$D1046)/$E1046</f>
        <v/>
      </c>
      <c r="AU1046" s="37">
        <f>INDEX(AU$78:AU$91,$D1046)/$E1046</f>
        <v/>
      </c>
      <c r="AV1046" s="37">
        <f>INDEX(AV$78:AV$91,$D1046)/$E1046</f>
        <v/>
      </c>
      <c r="AW1046" s="37">
        <f>INDEX(AW$78:AW$91,$D1046)/$E1046</f>
        <v/>
      </c>
      <c r="AX1046" s="37">
        <f>INDEX(AX$78:AX$91,$D1046)/$E1046</f>
        <v/>
      </c>
      <c r="AY1046" s="40">
        <f>NEWEXCISE(INDEX(AY$78:AY$91,$D1046),$E1046)</f>
        <v/>
      </c>
    </row>
    <row r="1047" hidden="1" outlineLevel="2"/>
    <row r="1048" hidden="1" outlineLevel="2">
      <c r="A1048" s="14" t="inlineStr">
        <is>
          <t>nce</t>
        </is>
      </c>
      <c r="B1048" s="14" t="inlineStr">
        <is>
          <t>coa</t>
        </is>
      </c>
      <c r="C1048" s="14" t="inlineStr">
        <is>
          <t>foo</t>
        </is>
      </c>
      <c r="D1048" s="36" t="n"/>
      <c r="E1048" s="36" t="n"/>
      <c r="F1048" s="36" t="n"/>
      <c r="G1048" s="36" t="n"/>
      <c r="H1048" s="14">
        <f>INDEX(Variables!$B$5:$B$205,MATCH($A1048,Variables!$A$5:$A$205,0))&amp;IF($C1048="",""," | "&amp;INDEX(Mapping!$B$5:$B$26,MATCH($C1048,Mapping!$A$5:$A$26,0))&amp;" | "&amp;INDEX(Mapping!$B$30:$B$46,MATCH($B1048,Mapping!$A$30:$A$46,0)))</f>
        <v/>
      </c>
      <c r="I1048" s="14">
        <f>INDEX(Variables!$C$5:$C$205,MATCH($A1048,Variables!$A$5:$A$205,0))</f>
        <v/>
      </c>
      <c r="J1048" s="14">
        <f>INDEX(Variables!$E$5:$E$205,MATCH($A1048,Variables!$A$5:$A$205,0))</f>
        <v/>
      </c>
      <c r="K1048" s="11">
        <f>LOWER(Settings!$C$4)&amp;".mit."&amp;$A1048&amp;IF($C1048="","","."&amp;$C1048&amp;"."&amp;$B1048)&amp;IF(INDEX(Variables!$D$5:$D$205,MATCH($A1048,Variables!$A$5:$A$205,0))="","","."&amp;INDEX(Variables!$D$5:$D$205,MATCH($A1048,Variables!$A$5:$A$205,0)))&amp;"."&amp;K$5</f>
        <v/>
      </c>
      <c r="L1048" s="38">
        <f>L1021+L1030+L1039</f>
        <v/>
      </c>
      <c r="M1048" s="37">
        <f>M1021+M1030+M1039</f>
        <v/>
      </c>
      <c r="N1048" s="37">
        <f>N1021+N1030+N1039</f>
        <v/>
      </c>
      <c r="O1048" s="37">
        <f>O1021+O1030+O1039</f>
        <v/>
      </c>
      <c r="P1048" s="37">
        <f>P1021+P1030+P1039</f>
        <v/>
      </c>
      <c r="Q1048" s="37">
        <f>Q1021+Q1030+Q1039</f>
        <v/>
      </c>
      <c r="R1048" s="37">
        <f>R1021+R1030+R1039</f>
        <v/>
      </c>
      <c r="S1048" s="37">
        <f>S1021+S1030+S1039</f>
        <v/>
      </c>
      <c r="T1048" s="37">
        <f>T1021+T1030+T1039</f>
        <v/>
      </c>
      <c r="U1048" s="37">
        <f>U1021+U1030+U1039</f>
        <v/>
      </c>
      <c r="V1048" s="37">
        <f>V1021+V1030+V1039</f>
        <v/>
      </c>
      <c r="W1048" s="37">
        <f>W1021+W1030+W1039</f>
        <v/>
      </c>
      <c r="X1048" s="37">
        <f>X1021+X1030+X1039</f>
        <v/>
      </c>
      <c r="Y1048" s="37">
        <f>Y1021+Y1030+Y1039</f>
        <v/>
      </c>
      <c r="Z1048" s="37">
        <f>Z1021+Z1030+Z1039</f>
        <v/>
      </c>
      <c r="AA1048" s="37">
        <f>AA1021+AA1030+AA1039</f>
        <v/>
      </c>
      <c r="AB1048" s="37">
        <f>AB1021+AB1030+AB1039</f>
        <v/>
      </c>
      <c r="AC1048" s="37">
        <f>AC1021+AC1030+AC1039</f>
        <v/>
      </c>
      <c r="AD1048" s="40">
        <f>NEWPOLICY(AD1021,AD1030,AD1039)</f>
        <v/>
      </c>
      <c r="AF1048" s="11">
        <f>LOWER(Settings!$C$4)&amp;".mit."&amp;$A1048&amp;IF($C1048="","","."&amp;$C1048&amp;"."&amp;$B1048)&amp;IF(INDEX(Variables!$D$5:$D$205,MATCH($A1048,Variables!$A$5:$A$205,0))="","","."&amp;INDEX(Variables!$D$5:$D$205,MATCH($A1048,Variables!$A$5:$A$205,0)))&amp;"."&amp;AF$5</f>
        <v/>
      </c>
      <c r="AG1048" s="38">
        <f>AG1021+AG1030+AG1039</f>
        <v/>
      </c>
      <c r="AH1048" s="37">
        <f>AH1021+AH1030+AH1039</f>
        <v/>
      </c>
      <c r="AI1048" s="37">
        <f>AI1021+AI1030+AI1039</f>
        <v/>
      </c>
      <c r="AJ1048" s="37">
        <f>AJ1021+AJ1030+AJ1039</f>
        <v/>
      </c>
      <c r="AK1048" s="37">
        <f>AK1021+AK1030+AK1039</f>
        <v/>
      </c>
      <c r="AL1048" s="37">
        <f>AL1021+AL1030+AL1039</f>
        <v/>
      </c>
      <c r="AM1048" s="37">
        <f>AM1021+AM1030+AM1039</f>
        <v/>
      </c>
      <c r="AN1048" s="37">
        <f>AN1021+AN1030+AN1039</f>
        <v/>
      </c>
      <c r="AO1048" s="37">
        <f>AO1021+AO1030+AO1039</f>
        <v/>
      </c>
      <c r="AP1048" s="37">
        <f>AP1021+AP1030+AP1039</f>
        <v/>
      </c>
      <c r="AQ1048" s="37">
        <f>AQ1021+AQ1030+AQ1039</f>
        <v/>
      </c>
      <c r="AR1048" s="37">
        <f>AR1021+AR1030+AR1039</f>
        <v/>
      </c>
      <c r="AS1048" s="37">
        <f>AS1021+AS1030+AS1039</f>
        <v/>
      </c>
      <c r="AT1048" s="37">
        <f>AT1021+AT1030+AT1039</f>
        <v/>
      </c>
      <c r="AU1048" s="37">
        <f>AU1021+AU1030+AU1039</f>
        <v/>
      </c>
      <c r="AV1048" s="37">
        <f>AV1021+AV1030+AV1039</f>
        <v/>
      </c>
      <c r="AW1048" s="37">
        <f>AW1021+AW1030+AW1039</f>
        <v/>
      </c>
      <c r="AX1048" s="37">
        <f>AX1021+AX1030+AX1039</f>
        <v/>
      </c>
      <c r="AY1048" s="40">
        <f>NEWPOLICY(AY1021,AY1030,AY1039)</f>
        <v/>
      </c>
    </row>
    <row r="1049" hidden="1" outlineLevel="2">
      <c r="A1049" s="14" t="inlineStr">
        <is>
          <t>nce</t>
        </is>
      </c>
      <c r="B1049" s="14" t="inlineStr">
        <is>
          <t>nga</t>
        </is>
      </c>
      <c r="C1049" s="14" t="inlineStr">
        <is>
          <t>foo</t>
        </is>
      </c>
      <c r="D1049" s="36" t="n"/>
      <c r="E1049" s="36" t="n"/>
      <c r="F1049" s="36" t="n"/>
      <c r="G1049" s="36" t="n"/>
      <c r="H1049" s="14">
        <f>INDEX(Variables!$B$5:$B$205,MATCH($A1049,Variables!$A$5:$A$205,0))&amp;IF($C1049="",""," | "&amp;INDEX(Mapping!$B$5:$B$26,MATCH($C1049,Mapping!$A$5:$A$26,0))&amp;" | "&amp;INDEX(Mapping!$B$30:$B$46,MATCH($B1049,Mapping!$A$30:$A$46,0)))</f>
        <v/>
      </c>
      <c r="I1049" s="14">
        <f>INDEX(Variables!$C$5:$C$205,MATCH($A1049,Variables!$A$5:$A$205,0))</f>
        <v/>
      </c>
      <c r="J1049" s="14">
        <f>INDEX(Variables!$E$5:$E$205,MATCH($A1049,Variables!$A$5:$A$205,0))</f>
        <v/>
      </c>
      <c r="K1049" s="11">
        <f>LOWER(Settings!$C$4)&amp;".mit."&amp;$A1049&amp;IF($C1049="","","."&amp;$C1049&amp;"."&amp;$B1049)&amp;IF(INDEX(Variables!$D$5:$D$205,MATCH($A1049,Variables!$A$5:$A$205,0))="","","."&amp;INDEX(Variables!$D$5:$D$205,MATCH($A1049,Variables!$A$5:$A$205,0)))&amp;"."&amp;K$5</f>
        <v/>
      </c>
      <c r="L1049" s="38">
        <f>L1022+L1031+L1040</f>
        <v/>
      </c>
      <c r="M1049" s="37">
        <f>M1022+M1031+M1040</f>
        <v/>
      </c>
      <c r="N1049" s="37">
        <f>N1022+N1031+N1040</f>
        <v/>
      </c>
      <c r="O1049" s="37">
        <f>O1022+O1031+O1040</f>
        <v/>
      </c>
      <c r="P1049" s="37">
        <f>P1022+P1031+P1040</f>
        <v/>
      </c>
      <c r="Q1049" s="37">
        <f>Q1022+Q1031+Q1040</f>
        <v/>
      </c>
      <c r="R1049" s="37">
        <f>R1022+R1031+R1040</f>
        <v/>
      </c>
      <c r="S1049" s="37">
        <f>S1022+S1031+S1040</f>
        <v/>
      </c>
      <c r="T1049" s="37">
        <f>T1022+T1031+T1040</f>
        <v/>
      </c>
      <c r="U1049" s="37">
        <f>U1022+U1031+U1040</f>
        <v/>
      </c>
      <c r="V1049" s="37">
        <f>V1022+V1031+V1040</f>
        <v/>
      </c>
      <c r="W1049" s="37">
        <f>W1022+W1031+W1040</f>
        <v/>
      </c>
      <c r="X1049" s="37">
        <f>X1022+X1031+X1040</f>
        <v/>
      </c>
      <c r="Y1049" s="37">
        <f>Y1022+Y1031+Y1040</f>
        <v/>
      </c>
      <c r="Z1049" s="37">
        <f>Z1022+Z1031+Z1040</f>
        <v/>
      </c>
      <c r="AA1049" s="37">
        <f>AA1022+AA1031+AA1040</f>
        <v/>
      </c>
      <c r="AB1049" s="37">
        <f>AB1022+AB1031+AB1040</f>
        <v/>
      </c>
      <c r="AC1049" s="37">
        <f>AC1022+AC1031+AC1040</f>
        <v/>
      </c>
      <c r="AD1049" s="40">
        <f>NEWPOLICY(AD1022,AD1031,AD1040)</f>
        <v/>
      </c>
      <c r="AF1049" s="11">
        <f>LOWER(Settings!$C$4)&amp;".mit."&amp;$A1049&amp;IF($C1049="","","."&amp;$C1049&amp;"."&amp;$B1049)&amp;IF(INDEX(Variables!$D$5:$D$205,MATCH($A1049,Variables!$A$5:$A$205,0))="","","."&amp;INDEX(Variables!$D$5:$D$205,MATCH($A1049,Variables!$A$5:$A$205,0)))&amp;"."&amp;AF$5</f>
        <v/>
      </c>
      <c r="AG1049" s="38">
        <f>AG1022+AG1031+AG1040</f>
        <v/>
      </c>
      <c r="AH1049" s="37">
        <f>AH1022+AH1031+AH1040</f>
        <v/>
      </c>
      <c r="AI1049" s="37">
        <f>AI1022+AI1031+AI1040</f>
        <v/>
      </c>
      <c r="AJ1049" s="37">
        <f>AJ1022+AJ1031+AJ1040</f>
        <v/>
      </c>
      <c r="AK1049" s="37">
        <f>AK1022+AK1031+AK1040</f>
        <v/>
      </c>
      <c r="AL1049" s="37">
        <f>AL1022+AL1031+AL1040</f>
        <v/>
      </c>
      <c r="AM1049" s="37">
        <f>AM1022+AM1031+AM1040</f>
        <v/>
      </c>
      <c r="AN1049" s="37">
        <f>AN1022+AN1031+AN1040</f>
        <v/>
      </c>
      <c r="AO1049" s="37">
        <f>AO1022+AO1031+AO1040</f>
        <v/>
      </c>
      <c r="AP1049" s="37">
        <f>AP1022+AP1031+AP1040</f>
        <v/>
      </c>
      <c r="AQ1049" s="37">
        <f>AQ1022+AQ1031+AQ1040</f>
        <v/>
      </c>
      <c r="AR1049" s="37">
        <f>AR1022+AR1031+AR1040</f>
        <v/>
      </c>
      <c r="AS1049" s="37">
        <f>AS1022+AS1031+AS1040</f>
        <v/>
      </c>
      <c r="AT1049" s="37">
        <f>AT1022+AT1031+AT1040</f>
        <v/>
      </c>
      <c r="AU1049" s="37">
        <f>AU1022+AU1031+AU1040</f>
        <v/>
      </c>
      <c r="AV1049" s="37">
        <f>AV1022+AV1031+AV1040</f>
        <v/>
      </c>
      <c r="AW1049" s="37">
        <f>AW1022+AW1031+AW1040</f>
        <v/>
      </c>
      <c r="AX1049" s="37">
        <f>AX1022+AX1031+AX1040</f>
        <v/>
      </c>
      <c r="AY1049" s="40">
        <f>NEWPOLICY(AY1022,AY1031,AY1040)</f>
        <v/>
      </c>
    </row>
    <row r="1050" hidden="1" outlineLevel="2">
      <c r="A1050" s="14" t="inlineStr">
        <is>
          <t>nce</t>
        </is>
      </c>
      <c r="B1050" s="14" t="inlineStr">
        <is>
          <t>gso</t>
        </is>
      </c>
      <c r="C1050" s="14" t="inlineStr">
        <is>
          <t>foo</t>
        </is>
      </c>
      <c r="D1050" s="36" t="n"/>
      <c r="E1050" s="36" t="n"/>
      <c r="F1050" s="36" t="n"/>
      <c r="G1050" s="36" t="n"/>
      <c r="H1050" s="14">
        <f>INDEX(Variables!$B$5:$B$205,MATCH($A1050,Variables!$A$5:$A$205,0))&amp;IF($C1050="",""," | "&amp;INDEX(Mapping!$B$5:$B$26,MATCH($C1050,Mapping!$A$5:$A$26,0))&amp;" | "&amp;INDEX(Mapping!$B$30:$B$46,MATCH($B1050,Mapping!$A$30:$A$46,0)))</f>
        <v/>
      </c>
      <c r="I1050" s="14">
        <f>INDEX(Variables!$C$5:$C$205,MATCH($A1050,Variables!$A$5:$A$205,0))</f>
        <v/>
      </c>
      <c r="J1050" s="14">
        <f>INDEX(Variables!$E$5:$E$205,MATCH($A1050,Variables!$A$5:$A$205,0))</f>
        <v/>
      </c>
      <c r="K1050" s="11">
        <f>LOWER(Settings!$C$4)&amp;".mit."&amp;$A1050&amp;IF($C1050="","","."&amp;$C1050&amp;"."&amp;$B1050)&amp;IF(INDEX(Variables!$D$5:$D$205,MATCH($A1050,Variables!$A$5:$A$205,0))="","","."&amp;INDEX(Variables!$D$5:$D$205,MATCH($A1050,Variables!$A$5:$A$205,0)))&amp;"."&amp;K$5</f>
        <v/>
      </c>
      <c r="L1050" s="38">
        <f>L1023+L1032+L1041</f>
        <v/>
      </c>
      <c r="M1050" s="37">
        <f>M1023+M1032+M1041</f>
        <v/>
      </c>
      <c r="N1050" s="37">
        <f>N1023+N1032+N1041</f>
        <v/>
      </c>
      <c r="O1050" s="37">
        <f>O1023+O1032+O1041</f>
        <v/>
      </c>
      <c r="P1050" s="37">
        <f>P1023+P1032+P1041</f>
        <v/>
      </c>
      <c r="Q1050" s="37">
        <f>Q1023+Q1032+Q1041</f>
        <v/>
      </c>
      <c r="R1050" s="37">
        <f>R1023+R1032+R1041</f>
        <v/>
      </c>
      <c r="S1050" s="37">
        <f>S1023+S1032+S1041</f>
        <v/>
      </c>
      <c r="T1050" s="37">
        <f>T1023+T1032+T1041</f>
        <v/>
      </c>
      <c r="U1050" s="37">
        <f>U1023+U1032+U1041</f>
        <v/>
      </c>
      <c r="V1050" s="37">
        <f>V1023+V1032+V1041</f>
        <v/>
      </c>
      <c r="W1050" s="37">
        <f>W1023+W1032+W1041</f>
        <v/>
      </c>
      <c r="X1050" s="37">
        <f>X1023+X1032+X1041</f>
        <v/>
      </c>
      <c r="Y1050" s="37">
        <f>Y1023+Y1032+Y1041</f>
        <v/>
      </c>
      <c r="Z1050" s="37">
        <f>Z1023+Z1032+Z1041</f>
        <v/>
      </c>
      <c r="AA1050" s="37">
        <f>AA1023+AA1032+AA1041</f>
        <v/>
      </c>
      <c r="AB1050" s="37">
        <f>AB1023+AB1032+AB1041</f>
        <v/>
      </c>
      <c r="AC1050" s="37">
        <f>AC1023+AC1032+AC1041</f>
        <v/>
      </c>
      <c r="AD1050" s="40">
        <f>NEWPOLICY(AD1023,AD1032,AD1041)</f>
        <v/>
      </c>
      <c r="AF1050" s="11">
        <f>LOWER(Settings!$C$4)&amp;".mit."&amp;$A1050&amp;IF($C1050="","","."&amp;$C1050&amp;"."&amp;$B1050)&amp;IF(INDEX(Variables!$D$5:$D$205,MATCH($A1050,Variables!$A$5:$A$205,0))="","","."&amp;INDEX(Variables!$D$5:$D$205,MATCH($A1050,Variables!$A$5:$A$205,0)))&amp;"."&amp;AF$5</f>
        <v/>
      </c>
      <c r="AG1050" s="38">
        <f>AG1023+AG1032+AG1041</f>
        <v/>
      </c>
      <c r="AH1050" s="37">
        <f>AH1023+AH1032+AH1041</f>
        <v/>
      </c>
      <c r="AI1050" s="37">
        <f>AI1023+AI1032+AI1041</f>
        <v/>
      </c>
      <c r="AJ1050" s="37">
        <f>AJ1023+AJ1032+AJ1041</f>
        <v/>
      </c>
      <c r="AK1050" s="37">
        <f>AK1023+AK1032+AK1041</f>
        <v/>
      </c>
      <c r="AL1050" s="37">
        <f>AL1023+AL1032+AL1041</f>
        <v/>
      </c>
      <c r="AM1050" s="37">
        <f>AM1023+AM1032+AM1041</f>
        <v/>
      </c>
      <c r="AN1050" s="37">
        <f>AN1023+AN1032+AN1041</f>
        <v/>
      </c>
      <c r="AO1050" s="37">
        <f>AO1023+AO1032+AO1041</f>
        <v/>
      </c>
      <c r="AP1050" s="37">
        <f>AP1023+AP1032+AP1041</f>
        <v/>
      </c>
      <c r="AQ1050" s="37">
        <f>AQ1023+AQ1032+AQ1041</f>
        <v/>
      </c>
      <c r="AR1050" s="37">
        <f>AR1023+AR1032+AR1041</f>
        <v/>
      </c>
      <c r="AS1050" s="37">
        <f>AS1023+AS1032+AS1041</f>
        <v/>
      </c>
      <c r="AT1050" s="37">
        <f>AT1023+AT1032+AT1041</f>
        <v/>
      </c>
      <c r="AU1050" s="37">
        <f>AU1023+AU1032+AU1041</f>
        <v/>
      </c>
      <c r="AV1050" s="37">
        <f>AV1023+AV1032+AV1041</f>
        <v/>
      </c>
      <c r="AW1050" s="37">
        <f>AW1023+AW1032+AW1041</f>
        <v/>
      </c>
      <c r="AX1050" s="37">
        <f>AX1023+AX1032+AX1041</f>
        <v/>
      </c>
      <c r="AY1050" s="40">
        <f>NEWPOLICY(AY1023,AY1032,AY1041)</f>
        <v/>
      </c>
    </row>
    <row r="1051" hidden="1" outlineLevel="2">
      <c r="A1051" s="14" t="inlineStr">
        <is>
          <t>nce</t>
        </is>
      </c>
      <c r="B1051" s="14" t="inlineStr">
        <is>
          <t>die</t>
        </is>
      </c>
      <c r="C1051" s="14" t="inlineStr">
        <is>
          <t>foo</t>
        </is>
      </c>
      <c r="D1051" s="36" t="n"/>
      <c r="E1051" s="36" t="n"/>
      <c r="F1051" s="36" t="n"/>
      <c r="G1051" s="36" t="n"/>
      <c r="H1051" s="14">
        <f>INDEX(Variables!$B$5:$B$205,MATCH($A1051,Variables!$A$5:$A$205,0))&amp;IF($C1051="",""," | "&amp;INDEX(Mapping!$B$5:$B$26,MATCH($C1051,Mapping!$A$5:$A$26,0))&amp;" | "&amp;INDEX(Mapping!$B$30:$B$46,MATCH($B1051,Mapping!$A$30:$A$46,0)))</f>
        <v/>
      </c>
      <c r="I1051" s="14">
        <f>INDEX(Variables!$C$5:$C$205,MATCH($A1051,Variables!$A$5:$A$205,0))</f>
        <v/>
      </c>
      <c r="J1051" s="14">
        <f>INDEX(Variables!$E$5:$E$205,MATCH($A1051,Variables!$A$5:$A$205,0))</f>
        <v/>
      </c>
      <c r="K1051" s="11">
        <f>LOWER(Settings!$C$4)&amp;".mit."&amp;$A1051&amp;IF($C1051="","","."&amp;$C1051&amp;"."&amp;$B1051)&amp;IF(INDEX(Variables!$D$5:$D$205,MATCH($A1051,Variables!$A$5:$A$205,0))="","","."&amp;INDEX(Variables!$D$5:$D$205,MATCH($A1051,Variables!$A$5:$A$205,0)))&amp;"."&amp;K$5</f>
        <v/>
      </c>
      <c r="L1051" s="38">
        <f>L1024+L1033+L1042</f>
        <v/>
      </c>
      <c r="M1051" s="37">
        <f>M1024+M1033+M1042</f>
        <v/>
      </c>
      <c r="N1051" s="37">
        <f>N1024+N1033+N1042</f>
        <v/>
      </c>
      <c r="O1051" s="37">
        <f>O1024+O1033+O1042</f>
        <v/>
      </c>
      <c r="P1051" s="37">
        <f>P1024+P1033+P1042</f>
        <v/>
      </c>
      <c r="Q1051" s="37">
        <f>Q1024+Q1033+Q1042</f>
        <v/>
      </c>
      <c r="R1051" s="37">
        <f>R1024+R1033+R1042</f>
        <v/>
      </c>
      <c r="S1051" s="37">
        <f>S1024+S1033+S1042</f>
        <v/>
      </c>
      <c r="T1051" s="37">
        <f>T1024+T1033+T1042</f>
        <v/>
      </c>
      <c r="U1051" s="37">
        <f>U1024+U1033+U1042</f>
        <v/>
      </c>
      <c r="V1051" s="37">
        <f>V1024+V1033+V1042</f>
        <v/>
      </c>
      <c r="W1051" s="37">
        <f>W1024+W1033+W1042</f>
        <v/>
      </c>
      <c r="X1051" s="37">
        <f>X1024+X1033+X1042</f>
        <v/>
      </c>
      <c r="Y1051" s="37">
        <f>Y1024+Y1033+Y1042</f>
        <v/>
      </c>
      <c r="Z1051" s="37">
        <f>Z1024+Z1033+Z1042</f>
        <v/>
      </c>
      <c r="AA1051" s="37">
        <f>AA1024+AA1033+AA1042</f>
        <v/>
      </c>
      <c r="AB1051" s="37">
        <f>AB1024+AB1033+AB1042</f>
        <v/>
      </c>
      <c r="AC1051" s="37">
        <f>AC1024+AC1033+AC1042</f>
        <v/>
      </c>
      <c r="AD1051" s="40">
        <f>NEWPOLICY(AD1024,AD1033,AD1042)</f>
        <v/>
      </c>
      <c r="AF1051" s="11">
        <f>LOWER(Settings!$C$4)&amp;".mit."&amp;$A1051&amp;IF($C1051="","","."&amp;$C1051&amp;"."&amp;$B1051)&amp;IF(INDEX(Variables!$D$5:$D$205,MATCH($A1051,Variables!$A$5:$A$205,0))="","","."&amp;INDEX(Variables!$D$5:$D$205,MATCH($A1051,Variables!$A$5:$A$205,0)))&amp;"."&amp;AF$5</f>
        <v/>
      </c>
      <c r="AG1051" s="38">
        <f>AG1024+AG1033+AG1042</f>
        <v/>
      </c>
      <c r="AH1051" s="37">
        <f>AH1024+AH1033+AH1042</f>
        <v/>
      </c>
      <c r="AI1051" s="37">
        <f>AI1024+AI1033+AI1042</f>
        <v/>
      </c>
      <c r="AJ1051" s="37">
        <f>AJ1024+AJ1033+AJ1042</f>
        <v/>
      </c>
      <c r="AK1051" s="37">
        <f>AK1024+AK1033+AK1042</f>
        <v/>
      </c>
      <c r="AL1051" s="37">
        <f>AL1024+AL1033+AL1042</f>
        <v/>
      </c>
      <c r="AM1051" s="37">
        <f>AM1024+AM1033+AM1042</f>
        <v/>
      </c>
      <c r="AN1051" s="37">
        <f>AN1024+AN1033+AN1042</f>
        <v/>
      </c>
      <c r="AO1051" s="37">
        <f>AO1024+AO1033+AO1042</f>
        <v/>
      </c>
      <c r="AP1051" s="37">
        <f>AP1024+AP1033+AP1042</f>
        <v/>
      </c>
      <c r="AQ1051" s="37">
        <f>AQ1024+AQ1033+AQ1042</f>
        <v/>
      </c>
      <c r="AR1051" s="37">
        <f>AR1024+AR1033+AR1042</f>
        <v/>
      </c>
      <c r="AS1051" s="37">
        <f>AS1024+AS1033+AS1042</f>
        <v/>
      </c>
      <c r="AT1051" s="37">
        <f>AT1024+AT1033+AT1042</f>
        <v/>
      </c>
      <c r="AU1051" s="37">
        <f>AU1024+AU1033+AU1042</f>
        <v/>
      </c>
      <c r="AV1051" s="37">
        <f>AV1024+AV1033+AV1042</f>
        <v/>
      </c>
      <c r="AW1051" s="37">
        <f>AW1024+AW1033+AW1042</f>
        <v/>
      </c>
      <c r="AX1051" s="37">
        <f>AX1024+AX1033+AX1042</f>
        <v/>
      </c>
      <c r="AY1051" s="40">
        <f>NEWPOLICY(AY1024,AY1033,AY1042)</f>
        <v/>
      </c>
    </row>
    <row r="1052" hidden="1" outlineLevel="2">
      <c r="A1052" s="14" t="inlineStr">
        <is>
          <t>nce</t>
        </is>
      </c>
      <c r="B1052" s="14" t="inlineStr">
        <is>
          <t>lpg</t>
        </is>
      </c>
      <c r="C1052" s="14" t="inlineStr">
        <is>
          <t>foo</t>
        </is>
      </c>
      <c r="D1052" s="36" t="n"/>
      <c r="E1052" s="36" t="n"/>
      <c r="F1052" s="36" t="n"/>
      <c r="G1052" s="36" t="n"/>
      <c r="H1052" s="14">
        <f>INDEX(Variables!$B$5:$B$205,MATCH($A1052,Variables!$A$5:$A$205,0))&amp;IF($C1052="",""," | "&amp;INDEX(Mapping!$B$5:$B$26,MATCH($C1052,Mapping!$A$5:$A$26,0))&amp;" | "&amp;INDEX(Mapping!$B$30:$B$46,MATCH($B1052,Mapping!$A$30:$A$46,0)))</f>
        <v/>
      </c>
      <c r="I1052" s="14">
        <f>INDEX(Variables!$C$5:$C$205,MATCH($A1052,Variables!$A$5:$A$205,0))</f>
        <v/>
      </c>
      <c r="J1052" s="14">
        <f>INDEX(Variables!$E$5:$E$205,MATCH($A1052,Variables!$A$5:$A$205,0))</f>
        <v/>
      </c>
      <c r="K1052" s="11">
        <f>LOWER(Settings!$C$4)&amp;".mit."&amp;$A1052&amp;IF($C1052="","","."&amp;$C1052&amp;"."&amp;$B1052)&amp;IF(INDEX(Variables!$D$5:$D$205,MATCH($A1052,Variables!$A$5:$A$205,0))="","","."&amp;INDEX(Variables!$D$5:$D$205,MATCH($A1052,Variables!$A$5:$A$205,0)))&amp;"."&amp;K$5</f>
        <v/>
      </c>
      <c r="L1052" s="38">
        <f>L1025+L1034+L1043</f>
        <v/>
      </c>
      <c r="M1052" s="37">
        <f>M1025+M1034+M1043</f>
        <v/>
      </c>
      <c r="N1052" s="37">
        <f>N1025+N1034+N1043</f>
        <v/>
      </c>
      <c r="O1052" s="37">
        <f>O1025+O1034+O1043</f>
        <v/>
      </c>
      <c r="P1052" s="37">
        <f>P1025+P1034+P1043</f>
        <v/>
      </c>
      <c r="Q1052" s="37">
        <f>Q1025+Q1034+Q1043</f>
        <v/>
      </c>
      <c r="R1052" s="37">
        <f>R1025+R1034+R1043</f>
        <v/>
      </c>
      <c r="S1052" s="37">
        <f>S1025+S1034+S1043</f>
        <v/>
      </c>
      <c r="T1052" s="37">
        <f>T1025+T1034+T1043</f>
        <v/>
      </c>
      <c r="U1052" s="37">
        <f>U1025+U1034+U1043</f>
        <v/>
      </c>
      <c r="V1052" s="37">
        <f>V1025+V1034+V1043</f>
        <v/>
      </c>
      <c r="W1052" s="37">
        <f>W1025+W1034+W1043</f>
        <v/>
      </c>
      <c r="X1052" s="37">
        <f>X1025+X1034+X1043</f>
        <v/>
      </c>
      <c r="Y1052" s="37">
        <f>Y1025+Y1034+Y1043</f>
        <v/>
      </c>
      <c r="Z1052" s="37">
        <f>Z1025+Z1034+Z1043</f>
        <v/>
      </c>
      <c r="AA1052" s="37">
        <f>AA1025+AA1034+AA1043</f>
        <v/>
      </c>
      <c r="AB1052" s="37">
        <f>AB1025+AB1034+AB1043</f>
        <v/>
      </c>
      <c r="AC1052" s="37">
        <f>AC1025+AC1034+AC1043</f>
        <v/>
      </c>
      <c r="AD1052" s="40">
        <f>NEWPOLICY(AD1025,AD1034,AD1043)</f>
        <v/>
      </c>
      <c r="AF1052" s="11">
        <f>LOWER(Settings!$C$4)&amp;".mit."&amp;$A1052&amp;IF($C1052="","","."&amp;$C1052&amp;"."&amp;$B1052)&amp;IF(INDEX(Variables!$D$5:$D$205,MATCH($A1052,Variables!$A$5:$A$205,0))="","","."&amp;INDEX(Variables!$D$5:$D$205,MATCH($A1052,Variables!$A$5:$A$205,0)))&amp;"."&amp;AF$5</f>
        <v/>
      </c>
      <c r="AG1052" s="38">
        <f>AG1025+AG1034+AG1043</f>
        <v/>
      </c>
      <c r="AH1052" s="37">
        <f>AH1025+AH1034+AH1043</f>
        <v/>
      </c>
      <c r="AI1052" s="37">
        <f>AI1025+AI1034+AI1043</f>
        <v/>
      </c>
      <c r="AJ1052" s="37">
        <f>AJ1025+AJ1034+AJ1043</f>
        <v/>
      </c>
      <c r="AK1052" s="37">
        <f>AK1025+AK1034+AK1043</f>
        <v/>
      </c>
      <c r="AL1052" s="37">
        <f>AL1025+AL1034+AL1043</f>
        <v/>
      </c>
      <c r="AM1052" s="37">
        <f>AM1025+AM1034+AM1043</f>
        <v/>
      </c>
      <c r="AN1052" s="37">
        <f>AN1025+AN1034+AN1043</f>
        <v/>
      </c>
      <c r="AO1052" s="37">
        <f>AO1025+AO1034+AO1043</f>
        <v/>
      </c>
      <c r="AP1052" s="37">
        <f>AP1025+AP1034+AP1043</f>
        <v/>
      </c>
      <c r="AQ1052" s="37">
        <f>AQ1025+AQ1034+AQ1043</f>
        <v/>
      </c>
      <c r="AR1052" s="37">
        <f>AR1025+AR1034+AR1043</f>
        <v/>
      </c>
      <c r="AS1052" s="37">
        <f>AS1025+AS1034+AS1043</f>
        <v/>
      </c>
      <c r="AT1052" s="37">
        <f>AT1025+AT1034+AT1043</f>
        <v/>
      </c>
      <c r="AU1052" s="37">
        <f>AU1025+AU1034+AU1043</f>
        <v/>
      </c>
      <c r="AV1052" s="37">
        <f>AV1025+AV1034+AV1043</f>
        <v/>
      </c>
      <c r="AW1052" s="37">
        <f>AW1025+AW1034+AW1043</f>
        <v/>
      </c>
      <c r="AX1052" s="37">
        <f>AX1025+AX1034+AX1043</f>
        <v/>
      </c>
      <c r="AY1052" s="40">
        <f>NEWPOLICY(AY1025,AY1034,AY1043)</f>
        <v/>
      </c>
    </row>
    <row r="1053" hidden="1" outlineLevel="2">
      <c r="A1053" s="14" t="inlineStr">
        <is>
          <t>nce</t>
        </is>
      </c>
      <c r="B1053" s="14" t="inlineStr">
        <is>
          <t>ker</t>
        </is>
      </c>
      <c r="C1053" s="14" t="inlineStr">
        <is>
          <t>foo</t>
        </is>
      </c>
      <c r="D1053" s="36" t="n"/>
      <c r="E1053" s="36" t="n"/>
      <c r="F1053" s="36" t="n"/>
      <c r="G1053" s="36" t="n"/>
      <c r="H1053" s="14">
        <f>INDEX(Variables!$B$5:$B$205,MATCH($A1053,Variables!$A$5:$A$205,0))&amp;IF($C1053="",""," | "&amp;INDEX(Mapping!$B$5:$B$26,MATCH($C1053,Mapping!$A$5:$A$26,0))&amp;" | "&amp;INDEX(Mapping!$B$30:$B$46,MATCH($B1053,Mapping!$A$30:$A$46,0)))</f>
        <v/>
      </c>
      <c r="I1053" s="14">
        <f>INDEX(Variables!$C$5:$C$205,MATCH($A1053,Variables!$A$5:$A$205,0))</f>
        <v/>
      </c>
      <c r="J1053" s="14">
        <f>INDEX(Variables!$E$5:$E$205,MATCH($A1053,Variables!$A$5:$A$205,0))</f>
        <v/>
      </c>
      <c r="K1053" s="11">
        <f>LOWER(Settings!$C$4)&amp;".mit."&amp;$A1053&amp;IF($C1053="","","."&amp;$C1053&amp;"."&amp;$B1053)&amp;IF(INDEX(Variables!$D$5:$D$205,MATCH($A1053,Variables!$A$5:$A$205,0))="","","."&amp;INDEX(Variables!$D$5:$D$205,MATCH($A1053,Variables!$A$5:$A$205,0)))&amp;"."&amp;K$5</f>
        <v/>
      </c>
      <c r="L1053" s="38">
        <f>L1026+L1035+L1044</f>
        <v/>
      </c>
      <c r="M1053" s="37">
        <f>M1026+M1035+M1044</f>
        <v/>
      </c>
      <c r="N1053" s="37">
        <f>N1026+N1035+N1044</f>
        <v/>
      </c>
      <c r="O1053" s="37">
        <f>O1026+O1035+O1044</f>
        <v/>
      </c>
      <c r="P1053" s="37">
        <f>P1026+P1035+P1044</f>
        <v/>
      </c>
      <c r="Q1053" s="37">
        <f>Q1026+Q1035+Q1044</f>
        <v/>
      </c>
      <c r="R1053" s="37">
        <f>R1026+R1035+R1044</f>
        <v/>
      </c>
      <c r="S1053" s="37">
        <f>S1026+S1035+S1044</f>
        <v/>
      </c>
      <c r="T1053" s="37">
        <f>T1026+T1035+T1044</f>
        <v/>
      </c>
      <c r="U1053" s="37">
        <f>U1026+U1035+U1044</f>
        <v/>
      </c>
      <c r="V1053" s="37">
        <f>V1026+V1035+V1044</f>
        <v/>
      </c>
      <c r="W1053" s="37">
        <f>W1026+W1035+W1044</f>
        <v/>
      </c>
      <c r="X1053" s="37">
        <f>X1026+X1035+X1044</f>
        <v/>
      </c>
      <c r="Y1053" s="37">
        <f>Y1026+Y1035+Y1044</f>
        <v/>
      </c>
      <c r="Z1053" s="37">
        <f>Z1026+Z1035+Z1044</f>
        <v/>
      </c>
      <c r="AA1053" s="37">
        <f>AA1026+AA1035+AA1044</f>
        <v/>
      </c>
      <c r="AB1053" s="37">
        <f>AB1026+AB1035+AB1044</f>
        <v/>
      </c>
      <c r="AC1053" s="37">
        <f>AC1026+AC1035+AC1044</f>
        <v/>
      </c>
      <c r="AD1053" s="40">
        <f>NEWPOLICY(AD1026,AD1035,AD1044)</f>
        <v/>
      </c>
      <c r="AF1053" s="11">
        <f>LOWER(Settings!$C$4)&amp;".mit."&amp;$A1053&amp;IF($C1053="","","."&amp;$C1053&amp;"."&amp;$B1053)&amp;IF(INDEX(Variables!$D$5:$D$205,MATCH($A1053,Variables!$A$5:$A$205,0))="","","."&amp;INDEX(Variables!$D$5:$D$205,MATCH($A1053,Variables!$A$5:$A$205,0)))&amp;"."&amp;AF$5</f>
        <v/>
      </c>
      <c r="AG1053" s="38">
        <f>AG1026+AG1035+AG1044</f>
        <v/>
      </c>
      <c r="AH1053" s="37">
        <f>AH1026+AH1035+AH1044</f>
        <v/>
      </c>
      <c r="AI1053" s="37">
        <f>AI1026+AI1035+AI1044</f>
        <v/>
      </c>
      <c r="AJ1053" s="37">
        <f>AJ1026+AJ1035+AJ1044</f>
        <v/>
      </c>
      <c r="AK1053" s="37">
        <f>AK1026+AK1035+AK1044</f>
        <v/>
      </c>
      <c r="AL1053" s="37">
        <f>AL1026+AL1035+AL1044</f>
        <v/>
      </c>
      <c r="AM1053" s="37">
        <f>AM1026+AM1035+AM1044</f>
        <v/>
      </c>
      <c r="AN1053" s="37">
        <f>AN1026+AN1035+AN1044</f>
        <v/>
      </c>
      <c r="AO1053" s="37">
        <f>AO1026+AO1035+AO1044</f>
        <v/>
      </c>
      <c r="AP1053" s="37">
        <f>AP1026+AP1035+AP1044</f>
        <v/>
      </c>
      <c r="AQ1053" s="37">
        <f>AQ1026+AQ1035+AQ1044</f>
        <v/>
      </c>
      <c r="AR1053" s="37">
        <f>AR1026+AR1035+AR1044</f>
        <v/>
      </c>
      <c r="AS1053" s="37">
        <f>AS1026+AS1035+AS1044</f>
        <v/>
      </c>
      <c r="AT1053" s="37">
        <f>AT1026+AT1035+AT1044</f>
        <v/>
      </c>
      <c r="AU1053" s="37">
        <f>AU1026+AU1035+AU1044</f>
        <v/>
      </c>
      <c r="AV1053" s="37">
        <f>AV1026+AV1035+AV1044</f>
        <v/>
      </c>
      <c r="AW1053" s="37">
        <f>AW1026+AW1035+AW1044</f>
        <v/>
      </c>
      <c r="AX1053" s="37">
        <f>AX1026+AX1035+AX1044</f>
        <v/>
      </c>
      <c r="AY1053" s="40">
        <f>NEWPOLICY(AY1026,AY1035,AY1044)</f>
        <v/>
      </c>
    </row>
    <row r="1054" hidden="1" outlineLevel="2">
      <c r="A1054" s="14" t="inlineStr">
        <is>
          <t>nce</t>
        </is>
      </c>
      <c r="B1054" s="14" t="inlineStr">
        <is>
          <t>oop</t>
        </is>
      </c>
      <c r="C1054" s="14" t="inlineStr">
        <is>
          <t>foo</t>
        </is>
      </c>
      <c r="D1054" s="36" t="n"/>
      <c r="E1054" s="36" t="n"/>
      <c r="F1054" s="36" t="n"/>
      <c r="G1054" s="36" t="n"/>
      <c r="H1054" s="14">
        <f>INDEX(Variables!$B$5:$B$205,MATCH($A1054,Variables!$A$5:$A$205,0))&amp;IF($C1054="",""," | "&amp;INDEX(Mapping!$B$5:$B$26,MATCH($C1054,Mapping!$A$5:$A$26,0))&amp;" | "&amp;INDEX(Mapping!$B$30:$B$46,MATCH($B1054,Mapping!$A$30:$A$46,0)))</f>
        <v/>
      </c>
      <c r="I1054" s="14">
        <f>INDEX(Variables!$C$5:$C$205,MATCH($A1054,Variables!$A$5:$A$205,0))</f>
        <v/>
      </c>
      <c r="J1054" s="14">
        <f>INDEX(Variables!$E$5:$E$205,MATCH($A1054,Variables!$A$5:$A$205,0))</f>
        <v/>
      </c>
      <c r="K1054" s="11">
        <f>LOWER(Settings!$C$4)&amp;".mit."&amp;$A1054&amp;IF($C1054="","","."&amp;$C1054&amp;"."&amp;$B1054)&amp;IF(INDEX(Variables!$D$5:$D$205,MATCH($A1054,Variables!$A$5:$A$205,0))="","","."&amp;INDEX(Variables!$D$5:$D$205,MATCH($A1054,Variables!$A$5:$A$205,0)))&amp;"."&amp;K$5</f>
        <v/>
      </c>
      <c r="L1054" s="38">
        <f>L1027+L1036+L1045</f>
        <v/>
      </c>
      <c r="M1054" s="37">
        <f>M1027+M1036+M1045</f>
        <v/>
      </c>
      <c r="N1054" s="37">
        <f>N1027+N1036+N1045</f>
        <v/>
      </c>
      <c r="O1054" s="37">
        <f>O1027+O1036+O1045</f>
        <v/>
      </c>
      <c r="P1054" s="37">
        <f>P1027+P1036+P1045</f>
        <v/>
      </c>
      <c r="Q1054" s="37">
        <f>Q1027+Q1036+Q1045</f>
        <v/>
      </c>
      <c r="R1054" s="37">
        <f>R1027+R1036+R1045</f>
        <v/>
      </c>
      <c r="S1054" s="37">
        <f>S1027+S1036+S1045</f>
        <v/>
      </c>
      <c r="T1054" s="37">
        <f>T1027+T1036+T1045</f>
        <v/>
      </c>
      <c r="U1054" s="37">
        <f>U1027+U1036+U1045</f>
        <v/>
      </c>
      <c r="V1054" s="37">
        <f>V1027+V1036+V1045</f>
        <v/>
      </c>
      <c r="W1054" s="37">
        <f>W1027+W1036+W1045</f>
        <v/>
      </c>
      <c r="X1054" s="37">
        <f>X1027+X1036+X1045</f>
        <v/>
      </c>
      <c r="Y1054" s="37">
        <f>Y1027+Y1036+Y1045</f>
        <v/>
      </c>
      <c r="Z1054" s="37">
        <f>Z1027+Z1036+Z1045</f>
        <v/>
      </c>
      <c r="AA1054" s="37">
        <f>AA1027+AA1036+AA1045</f>
        <v/>
      </c>
      <c r="AB1054" s="37">
        <f>AB1027+AB1036+AB1045</f>
        <v/>
      </c>
      <c r="AC1054" s="37">
        <f>AC1027+AC1036+AC1045</f>
        <v/>
      </c>
      <c r="AD1054" s="40">
        <f>NEWPOLICY(AD1027,AD1036,AD1045)</f>
        <v/>
      </c>
      <c r="AF1054" s="11">
        <f>LOWER(Settings!$C$4)&amp;".mit."&amp;$A1054&amp;IF($C1054="","","."&amp;$C1054&amp;"."&amp;$B1054)&amp;IF(INDEX(Variables!$D$5:$D$205,MATCH($A1054,Variables!$A$5:$A$205,0))="","","."&amp;INDEX(Variables!$D$5:$D$205,MATCH($A1054,Variables!$A$5:$A$205,0)))&amp;"."&amp;AF$5</f>
        <v/>
      </c>
      <c r="AG1054" s="38">
        <f>AG1027+AG1036+AG1045</f>
        <v/>
      </c>
      <c r="AH1054" s="37">
        <f>AH1027+AH1036+AH1045</f>
        <v/>
      </c>
      <c r="AI1054" s="37">
        <f>AI1027+AI1036+AI1045</f>
        <v/>
      </c>
      <c r="AJ1054" s="37">
        <f>AJ1027+AJ1036+AJ1045</f>
        <v/>
      </c>
      <c r="AK1054" s="37">
        <f>AK1027+AK1036+AK1045</f>
        <v/>
      </c>
      <c r="AL1054" s="37">
        <f>AL1027+AL1036+AL1045</f>
        <v/>
      </c>
      <c r="AM1054" s="37">
        <f>AM1027+AM1036+AM1045</f>
        <v/>
      </c>
      <c r="AN1054" s="37">
        <f>AN1027+AN1036+AN1045</f>
        <v/>
      </c>
      <c r="AO1054" s="37">
        <f>AO1027+AO1036+AO1045</f>
        <v/>
      </c>
      <c r="AP1054" s="37">
        <f>AP1027+AP1036+AP1045</f>
        <v/>
      </c>
      <c r="AQ1054" s="37">
        <f>AQ1027+AQ1036+AQ1045</f>
        <v/>
      </c>
      <c r="AR1054" s="37">
        <f>AR1027+AR1036+AR1045</f>
        <v/>
      </c>
      <c r="AS1054" s="37">
        <f>AS1027+AS1036+AS1045</f>
        <v/>
      </c>
      <c r="AT1054" s="37">
        <f>AT1027+AT1036+AT1045</f>
        <v/>
      </c>
      <c r="AU1054" s="37">
        <f>AU1027+AU1036+AU1045</f>
        <v/>
      </c>
      <c r="AV1054" s="37">
        <f>AV1027+AV1036+AV1045</f>
        <v/>
      </c>
      <c r="AW1054" s="37">
        <f>AW1027+AW1036+AW1045</f>
        <v/>
      </c>
      <c r="AX1054" s="37">
        <f>AX1027+AX1036+AX1045</f>
        <v/>
      </c>
      <c r="AY1054" s="40">
        <f>NEWPOLICY(AY1027,AY1036,AY1045)</f>
        <v/>
      </c>
    </row>
    <row r="1055" hidden="1" outlineLevel="2">
      <c r="A1055" s="14" t="inlineStr">
        <is>
          <t>nce</t>
        </is>
      </c>
      <c r="B1055" s="14" t="inlineStr">
        <is>
          <t>bio</t>
        </is>
      </c>
      <c r="C1055" s="14" t="inlineStr">
        <is>
          <t>foo</t>
        </is>
      </c>
      <c r="D1055" s="36" t="n"/>
      <c r="E1055" s="36" t="n"/>
      <c r="F1055" s="36" t="n"/>
      <c r="G1055" s="36" t="n"/>
      <c r="H1055" s="14">
        <f>INDEX(Variables!$B$5:$B$205,MATCH($A1055,Variables!$A$5:$A$205,0))&amp;IF($C1055="",""," | "&amp;INDEX(Mapping!$B$5:$B$26,MATCH($C1055,Mapping!$A$5:$A$26,0))&amp;" | "&amp;INDEX(Mapping!$B$30:$B$46,MATCH($B1055,Mapping!$A$30:$A$46,0)))</f>
        <v/>
      </c>
      <c r="I1055" s="14">
        <f>INDEX(Variables!$C$5:$C$205,MATCH($A1055,Variables!$A$5:$A$205,0))</f>
        <v/>
      </c>
      <c r="J1055" s="14">
        <f>INDEX(Variables!$E$5:$E$205,MATCH($A1055,Variables!$A$5:$A$205,0))</f>
        <v/>
      </c>
      <c r="K1055" s="11">
        <f>LOWER(Settings!$C$4)&amp;".mit."&amp;$A1055&amp;IF($C1055="","","."&amp;$C1055&amp;"."&amp;$B1055)&amp;IF(INDEX(Variables!$D$5:$D$205,MATCH($A1055,Variables!$A$5:$A$205,0))="","","."&amp;INDEX(Variables!$D$5:$D$205,MATCH($A1055,Variables!$A$5:$A$205,0)))&amp;"."&amp;K$5</f>
        <v/>
      </c>
      <c r="L1055" s="38">
        <f>L1028+L1037+L1046</f>
        <v/>
      </c>
      <c r="M1055" s="37">
        <f>M1028+M1037+M1046</f>
        <v/>
      </c>
      <c r="N1055" s="37">
        <f>N1028+N1037+N1046</f>
        <v/>
      </c>
      <c r="O1055" s="37">
        <f>O1028+O1037+O1046</f>
        <v/>
      </c>
      <c r="P1055" s="37">
        <f>P1028+P1037+P1046</f>
        <v/>
      </c>
      <c r="Q1055" s="37">
        <f>Q1028+Q1037+Q1046</f>
        <v/>
      </c>
      <c r="R1055" s="37">
        <f>R1028+R1037+R1046</f>
        <v/>
      </c>
      <c r="S1055" s="37">
        <f>S1028+S1037+S1046</f>
        <v/>
      </c>
      <c r="T1055" s="37">
        <f>T1028+T1037+T1046</f>
        <v/>
      </c>
      <c r="U1055" s="37">
        <f>U1028+U1037+U1046</f>
        <v/>
      </c>
      <c r="V1055" s="37">
        <f>V1028+V1037+V1046</f>
        <v/>
      </c>
      <c r="W1055" s="37">
        <f>W1028+W1037+W1046</f>
        <v/>
      </c>
      <c r="X1055" s="37">
        <f>X1028+X1037+X1046</f>
        <v/>
      </c>
      <c r="Y1055" s="37">
        <f>Y1028+Y1037+Y1046</f>
        <v/>
      </c>
      <c r="Z1055" s="37">
        <f>Z1028+Z1037+Z1046</f>
        <v/>
      </c>
      <c r="AA1055" s="37">
        <f>AA1028+AA1037+AA1046</f>
        <v/>
      </c>
      <c r="AB1055" s="37">
        <f>AB1028+AB1037+AB1046</f>
        <v/>
      </c>
      <c r="AC1055" s="37">
        <f>AC1028+AC1037+AC1046</f>
        <v/>
      </c>
      <c r="AD1055" s="40">
        <f>NEWPOLICY(AD1028,AD1037,AD1046)</f>
        <v/>
      </c>
      <c r="AF1055" s="11">
        <f>LOWER(Settings!$C$4)&amp;".mit."&amp;$A1055&amp;IF($C1055="","","."&amp;$C1055&amp;"."&amp;$B1055)&amp;IF(INDEX(Variables!$D$5:$D$205,MATCH($A1055,Variables!$A$5:$A$205,0))="","","."&amp;INDEX(Variables!$D$5:$D$205,MATCH($A1055,Variables!$A$5:$A$205,0)))&amp;"."&amp;AF$5</f>
        <v/>
      </c>
      <c r="AG1055" s="38">
        <f>AG1028+AG1037+AG1046</f>
        <v/>
      </c>
      <c r="AH1055" s="37">
        <f>AH1028+AH1037+AH1046</f>
        <v/>
      </c>
      <c r="AI1055" s="37">
        <f>AI1028+AI1037+AI1046</f>
        <v/>
      </c>
      <c r="AJ1055" s="37">
        <f>AJ1028+AJ1037+AJ1046</f>
        <v/>
      </c>
      <c r="AK1055" s="37">
        <f>AK1028+AK1037+AK1046</f>
        <v/>
      </c>
      <c r="AL1055" s="37">
        <f>AL1028+AL1037+AL1046</f>
        <v/>
      </c>
      <c r="AM1055" s="37">
        <f>AM1028+AM1037+AM1046</f>
        <v/>
      </c>
      <c r="AN1055" s="37">
        <f>AN1028+AN1037+AN1046</f>
        <v/>
      </c>
      <c r="AO1055" s="37">
        <f>AO1028+AO1037+AO1046</f>
        <v/>
      </c>
      <c r="AP1055" s="37">
        <f>AP1028+AP1037+AP1046</f>
        <v/>
      </c>
      <c r="AQ1055" s="37">
        <f>AQ1028+AQ1037+AQ1046</f>
        <v/>
      </c>
      <c r="AR1055" s="37">
        <f>AR1028+AR1037+AR1046</f>
        <v/>
      </c>
      <c r="AS1055" s="37">
        <f>AS1028+AS1037+AS1046</f>
        <v/>
      </c>
      <c r="AT1055" s="37">
        <f>AT1028+AT1037+AT1046</f>
        <v/>
      </c>
      <c r="AU1055" s="37">
        <f>AU1028+AU1037+AU1046</f>
        <v/>
      </c>
      <c r="AV1055" s="37">
        <f>AV1028+AV1037+AV1046</f>
        <v/>
      </c>
      <c r="AW1055" s="37">
        <f>AW1028+AW1037+AW1046</f>
        <v/>
      </c>
      <c r="AX1055" s="37">
        <f>AX1028+AX1037+AX1046</f>
        <v/>
      </c>
      <c r="AY1055" s="40">
        <f>NEWPOLICY(AY1028,AY1037,AY1046)</f>
        <v/>
      </c>
    </row>
    <row r="1056" hidden="1" outlineLevel="2"/>
    <row r="1057" hidden="1" outlineLevel="2">
      <c r="A1057" s="14" t="inlineStr">
        <is>
          <t>atp</t>
        </is>
      </c>
      <c r="B1057" s="14" t="inlineStr">
        <is>
          <t>coa</t>
        </is>
      </c>
      <c r="C1057" s="14" t="inlineStr">
        <is>
          <t>foo</t>
        </is>
      </c>
      <c r="D1057" s="37">
        <f>INDEX(Inputs!$R$5:$R$132,MATCH($B1057&amp;"|"&amp;$C1057,Inputs!$A$5:$A$132,0))</f>
        <v/>
      </c>
      <c r="E1057" s="37">
        <f>INDEX(Inputs!$S$5:$S$132,MATCH($B1057&amp;"|"&amp;$C1057,Inputs!$A$5:$A$132,0))</f>
        <v/>
      </c>
      <c r="F1057" s="36" t="n"/>
      <c r="G1057" s="36" t="n"/>
      <c r="H1057" s="14">
        <f>INDEX(Variables!$B$5:$B$205,MATCH($A1057,Variables!$A$5:$A$205,0))&amp;IF($C1057="",""," | "&amp;INDEX(Mapping!$B$5:$B$26,MATCH($C1057,Mapping!$A$5:$A$26,0))&amp;" | "&amp;INDEX(Mapping!$B$30:$B$46,MATCH($B1057,Mapping!$A$30:$A$46,0)))</f>
        <v/>
      </c>
      <c r="I1057" s="14">
        <f>INDEX(Variables!$C$5:$C$205,MATCH($A1057,Variables!$A$5:$A$205,0))</f>
        <v/>
      </c>
      <c r="J1057" s="14">
        <f>INDEX(Variables!$E$5:$E$205,MATCH($A1057,Variables!$A$5:$A$205,0))</f>
        <v/>
      </c>
      <c r="K1057" s="11">
        <f>LOWER(Settings!$C$4)&amp;".mit."&amp;$A1057&amp;IF($C1057="","","."&amp;$C1057&amp;"."&amp;$B1057)&amp;IF(INDEX(Variables!$D$5:$D$205,MATCH($A1057,Variables!$A$5:$A$205,0))="","","."&amp;INDEX(Variables!$D$5:$D$205,MATCH($A1057,Variables!$A$5:$A$205,0)))&amp;"."&amp;K$5</f>
        <v/>
      </c>
      <c r="L1057" s="38">
        <f>MAX(INDEX(L$292:L$303,$D1057)+L1048*(1+$E1057),0.01)</f>
        <v/>
      </c>
      <c r="M1057" s="37">
        <f>MAX(INDEX(M$292:M$303,$D1057)+M1048*(1+$E1057),0.01)</f>
        <v/>
      </c>
      <c r="N1057" s="37">
        <f>MAX(INDEX(N$292:N$303,$D1057)+N1048*(1+$E1057),0.01)</f>
        <v/>
      </c>
      <c r="O1057" s="37">
        <f>MAX(INDEX(O$292:O$303,$D1057)+O1048*(1+$E1057),0.01)</f>
        <v/>
      </c>
      <c r="P1057" s="37">
        <f>MAX(INDEX(P$292:P$303,$D1057)+P1048*(1+$E1057),0.01)</f>
        <v/>
      </c>
      <c r="Q1057" s="37">
        <f>MAX(INDEX(Q$292:Q$303,$D1057)+Q1048*(1+$E1057),0.01)</f>
        <v/>
      </c>
      <c r="R1057" s="37">
        <f>MAX(INDEX(R$292:R$303,$D1057)+R1048*(1+$E1057),0.01)</f>
        <v/>
      </c>
      <c r="S1057" s="37">
        <f>MAX(INDEX(S$292:S$303,$D1057)+S1048*(1+$E1057),0.01)</f>
        <v/>
      </c>
      <c r="T1057" s="37">
        <f>MAX(INDEX(T$292:T$303,$D1057)+T1048*(1+$E1057),0.01)</f>
        <v/>
      </c>
      <c r="U1057" s="37">
        <f>MAX(INDEX(U$292:U$303,$D1057)+U1048*(1+$E1057),0.01)</f>
        <v/>
      </c>
      <c r="V1057" s="37">
        <f>MAX(INDEX(V$292:V$303,$D1057)+V1048*(1+$E1057),0.01)</f>
        <v/>
      </c>
      <c r="W1057" s="37">
        <f>MAX(INDEX(W$292:W$303,$D1057)+W1048*(1+$E1057),0.01)</f>
        <v/>
      </c>
      <c r="X1057" s="37">
        <f>MAX(INDEX(X$292:X$303,$D1057)+X1048*(1+$E1057),0.01)</f>
        <v/>
      </c>
      <c r="Y1057" s="37">
        <f>MAX(INDEX(Y$292:Y$303,$D1057)+Y1048*(1+$E1057),0.01)</f>
        <v/>
      </c>
      <c r="Z1057" s="37">
        <f>MAX(INDEX(Z$292:Z$303,$D1057)+Z1048*(1+$E1057),0.01)</f>
        <v/>
      </c>
      <c r="AA1057" s="37">
        <f>MAX(INDEX(AA$292:AA$303,$D1057)+AA1048*(1+$E1057),0.01)</f>
        <v/>
      </c>
      <c r="AB1057" s="37">
        <f>MAX(INDEX(AB$292:AB$303,$D1057)+AB1048*(1+$E1057),0.01)</f>
        <v/>
      </c>
      <c r="AC1057" s="37">
        <f>MAX(INDEX(AC$292:AC$303,$D1057)+AC1048*(1+$E1057),0.01)</f>
        <v/>
      </c>
      <c r="AD1057" s="40">
        <f>POSTTAX(INDEX(AD$292:AD$303,$D1057),AD1048,$E1057)</f>
        <v/>
      </c>
      <c r="AF1057" s="11">
        <f>LOWER(Settings!$C$4)&amp;".mit."&amp;$A1057&amp;IF($C1057="","","."&amp;$C1057&amp;"."&amp;$B1057)&amp;IF(INDEX(Variables!$D$5:$D$205,MATCH($A1057,Variables!$A$5:$A$205,0))="","","."&amp;INDEX(Variables!$D$5:$D$205,MATCH($A1057,Variables!$A$5:$A$205,0)))&amp;"."&amp;AF$5</f>
        <v/>
      </c>
      <c r="AG1057" s="38">
        <f>MAX(INDEX(AG$292:AG$303,$D1057)+AG1048*(1+$E1057),0.01)</f>
        <v/>
      </c>
      <c r="AH1057" s="37">
        <f>MAX(INDEX(AH$292:AH$303,$D1057)+AH1048*(1+$E1057),0.01)</f>
        <v/>
      </c>
      <c r="AI1057" s="37">
        <f>MAX(INDEX(AI$292:AI$303,$D1057)+AI1048*(1+$E1057),0.01)</f>
        <v/>
      </c>
      <c r="AJ1057" s="37">
        <f>MAX(INDEX(AJ$292:AJ$303,$D1057)+AJ1048*(1+$E1057),0.01)</f>
        <v/>
      </c>
      <c r="AK1057" s="37">
        <f>MAX(INDEX(AK$292:AK$303,$D1057)+AK1048*(1+$E1057),0.01)</f>
        <v/>
      </c>
      <c r="AL1057" s="37">
        <f>MAX(INDEX(AL$292:AL$303,$D1057)+AL1048*(1+$E1057),0.01)</f>
        <v/>
      </c>
      <c r="AM1057" s="37">
        <f>MAX(INDEX(AM$292:AM$303,$D1057)+AM1048*(1+$E1057),0.01)</f>
        <v/>
      </c>
      <c r="AN1057" s="37">
        <f>MAX(INDEX(AN$292:AN$303,$D1057)+AN1048*(1+$E1057),0.01)</f>
        <v/>
      </c>
      <c r="AO1057" s="37">
        <f>MAX(INDEX(AO$292:AO$303,$D1057)+AO1048*(1+$E1057),0.01)</f>
        <v/>
      </c>
      <c r="AP1057" s="37">
        <f>MAX(INDEX(AP$292:AP$303,$D1057)+AP1048*(1+$E1057),0.01)</f>
        <v/>
      </c>
      <c r="AQ1057" s="37">
        <f>MAX(INDEX(AQ$292:AQ$303,$D1057)+AQ1048*(1+$E1057),0.01)</f>
        <v/>
      </c>
      <c r="AR1057" s="37">
        <f>MAX(INDEX(AR$292:AR$303,$D1057)+AR1048*(1+$E1057),0.01)</f>
        <v/>
      </c>
      <c r="AS1057" s="37">
        <f>MAX(INDEX(AS$292:AS$303,$D1057)+AS1048*(1+$E1057),0.01)</f>
        <v/>
      </c>
      <c r="AT1057" s="37">
        <f>MAX(INDEX(AT$292:AT$303,$D1057)+AT1048*(1+$E1057),0.01)</f>
        <v/>
      </c>
      <c r="AU1057" s="37">
        <f>MAX(INDEX(AU$292:AU$303,$D1057)+AU1048*(1+$E1057),0.01)</f>
        <v/>
      </c>
      <c r="AV1057" s="37">
        <f>MAX(INDEX(AV$292:AV$303,$D1057)+AV1048*(1+$E1057),0.01)</f>
        <v/>
      </c>
      <c r="AW1057" s="37">
        <f>MAX(INDEX(AW$292:AW$303,$D1057)+AW1048*(1+$E1057),0.01)</f>
        <v/>
      </c>
      <c r="AX1057" s="37">
        <f>MAX(INDEX(AX$292:AX$303,$D1057)+AX1048*(1+$E1057),0.01)</f>
        <v/>
      </c>
      <c r="AY1057" s="40">
        <f>POSTTAX(INDEX(AY$292:AY$303,$D1057),AY1048,$E1057)</f>
        <v/>
      </c>
    </row>
    <row r="1058" hidden="1" outlineLevel="2">
      <c r="A1058" s="14" t="inlineStr">
        <is>
          <t>atp</t>
        </is>
      </c>
      <c r="B1058" s="14" t="inlineStr">
        <is>
          <t>nga</t>
        </is>
      </c>
      <c r="C1058" s="14" t="inlineStr">
        <is>
          <t>foo</t>
        </is>
      </c>
      <c r="D1058" s="37">
        <f>INDEX(Inputs!$R$5:$R$132,MATCH($B1058&amp;"|"&amp;$C1058,Inputs!$A$5:$A$132,0))</f>
        <v/>
      </c>
      <c r="E1058" s="37">
        <f>INDEX(Inputs!$S$5:$S$132,MATCH($B1058&amp;"|"&amp;$C1058,Inputs!$A$5:$A$132,0))</f>
        <v/>
      </c>
      <c r="F1058" s="36" t="n"/>
      <c r="G1058" s="36" t="n"/>
      <c r="H1058" s="14">
        <f>INDEX(Variables!$B$5:$B$205,MATCH($A1058,Variables!$A$5:$A$205,0))&amp;IF($C1058="",""," | "&amp;INDEX(Mapping!$B$5:$B$26,MATCH($C1058,Mapping!$A$5:$A$26,0))&amp;" | "&amp;INDEX(Mapping!$B$30:$B$46,MATCH($B1058,Mapping!$A$30:$A$46,0)))</f>
        <v/>
      </c>
      <c r="I1058" s="14">
        <f>INDEX(Variables!$C$5:$C$205,MATCH($A1058,Variables!$A$5:$A$205,0))</f>
        <v/>
      </c>
      <c r="J1058" s="14">
        <f>INDEX(Variables!$E$5:$E$205,MATCH($A1058,Variables!$A$5:$A$205,0))</f>
        <v/>
      </c>
      <c r="K1058" s="11">
        <f>LOWER(Settings!$C$4)&amp;".mit."&amp;$A1058&amp;IF($C1058="","","."&amp;$C1058&amp;"."&amp;$B1058)&amp;IF(INDEX(Variables!$D$5:$D$205,MATCH($A1058,Variables!$A$5:$A$205,0))="","","."&amp;INDEX(Variables!$D$5:$D$205,MATCH($A1058,Variables!$A$5:$A$205,0)))&amp;"."&amp;K$5</f>
        <v/>
      </c>
      <c r="L1058" s="38">
        <f>MAX(INDEX(L$292:L$303,$D1058)+L1049*(1+$E1058),0.01)</f>
        <v/>
      </c>
      <c r="M1058" s="37">
        <f>MAX(INDEX(M$292:M$303,$D1058)+M1049*(1+$E1058),0.01)</f>
        <v/>
      </c>
      <c r="N1058" s="37">
        <f>MAX(INDEX(N$292:N$303,$D1058)+N1049*(1+$E1058),0.01)</f>
        <v/>
      </c>
      <c r="O1058" s="37">
        <f>MAX(INDEX(O$292:O$303,$D1058)+O1049*(1+$E1058),0.01)</f>
        <v/>
      </c>
      <c r="P1058" s="37">
        <f>MAX(INDEX(P$292:P$303,$D1058)+P1049*(1+$E1058),0.01)</f>
        <v/>
      </c>
      <c r="Q1058" s="37">
        <f>MAX(INDEX(Q$292:Q$303,$D1058)+Q1049*(1+$E1058),0.01)</f>
        <v/>
      </c>
      <c r="R1058" s="37">
        <f>MAX(INDEX(R$292:R$303,$D1058)+R1049*(1+$E1058),0.01)</f>
        <v/>
      </c>
      <c r="S1058" s="37">
        <f>MAX(INDEX(S$292:S$303,$D1058)+S1049*(1+$E1058),0.01)</f>
        <v/>
      </c>
      <c r="T1058" s="37">
        <f>MAX(INDEX(T$292:T$303,$D1058)+T1049*(1+$E1058),0.01)</f>
        <v/>
      </c>
      <c r="U1058" s="37">
        <f>MAX(INDEX(U$292:U$303,$D1058)+U1049*(1+$E1058),0.01)</f>
        <v/>
      </c>
      <c r="V1058" s="37">
        <f>MAX(INDEX(V$292:V$303,$D1058)+V1049*(1+$E1058),0.01)</f>
        <v/>
      </c>
      <c r="W1058" s="37">
        <f>MAX(INDEX(W$292:W$303,$D1058)+W1049*(1+$E1058),0.01)</f>
        <v/>
      </c>
      <c r="X1058" s="37">
        <f>MAX(INDEX(X$292:X$303,$D1058)+X1049*(1+$E1058),0.01)</f>
        <v/>
      </c>
      <c r="Y1058" s="37">
        <f>MAX(INDEX(Y$292:Y$303,$D1058)+Y1049*(1+$E1058),0.01)</f>
        <v/>
      </c>
      <c r="Z1058" s="37">
        <f>MAX(INDEX(Z$292:Z$303,$D1058)+Z1049*(1+$E1058),0.01)</f>
        <v/>
      </c>
      <c r="AA1058" s="37">
        <f>MAX(INDEX(AA$292:AA$303,$D1058)+AA1049*(1+$E1058),0.01)</f>
        <v/>
      </c>
      <c r="AB1058" s="37">
        <f>MAX(INDEX(AB$292:AB$303,$D1058)+AB1049*(1+$E1058),0.01)</f>
        <v/>
      </c>
      <c r="AC1058" s="37">
        <f>MAX(INDEX(AC$292:AC$303,$D1058)+AC1049*(1+$E1058),0.01)</f>
        <v/>
      </c>
      <c r="AD1058" s="40">
        <f>POSTTAX(INDEX(AD$292:AD$303,$D1058),AD1049,$E1058)</f>
        <v/>
      </c>
      <c r="AF1058" s="11">
        <f>LOWER(Settings!$C$4)&amp;".mit."&amp;$A1058&amp;IF($C1058="","","."&amp;$C1058&amp;"."&amp;$B1058)&amp;IF(INDEX(Variables!$D$5:$D$205,MATCH($A1058,Variables!$A$5:$A$205,0))="","","."&amp;INDEX(Variables!$D$5:$D$205,MATCH($A1058,Variables!$A$5:$A$205,0)))&amp;"."&amp;AF$5</f>
        <v/>
      </c>
      <c r="AG1058" s="38">
        <f>MAX(INDEX(AG$292:AG$303,$D1058)+AG1049*(1+$E1058),0.01)</f>
        <v/>
      </c>
      <c r="AH1058" s="37">
        <f>MAX(INDEX(AH$292:AH$303,$D1058)+AH1049*(1+$E1058),0.01)</f>
        <v/>
      </c>
      <c r="AI1058" s="37">
        <f>MAX(INDEX(AI$292:AI$303,$D1058)+AI1049*(1+$E1058),0.01)</f>
        <v/>
      </c>
      <c r="AJ1058" s="37">
        <f>MAX(INDEX(AJ$292:AJ$303,$D1058)+AJ1049*(1+$E1058),0.01)</f>
        <v/>
      </c>
      <c r="AK1058" s="37">
        <f>MAX(INDEX(AK$292:AK$303,$D1058)+AK1049*(1+$E1058),0.01)</f>
        <v/>
      </c>
      <c r="AL1058" s="37">
        <f>MAX(INDEX(AL$292:AL$303,$D1058)+AL1049*(1+$E1058),0.01)</f>
        <v/>
      </c>
      <c r="AM1058" s="37">
        <f>MAX(INDEX(AM$292:AM$303,$D1058)+AM1049*(1+$E1058),0.01)</f>
        <v/>
      </c>
      <c r="AN1058" s="37">
        <f>MAX(INDEX(AN$292:AN$303,$D1058)+AN1049*(1+$E1058),0.01)</f>
        <v/>
      </c>
      <c r="AO1058" s="37">
        <f>MAX(INDEX(AO$292:AO$303,$D1058)+AO1049*(1+$E1058),0.01)</f>
        <v/>
      </c>
      <c r="AP1058" s="37">
        <f>MAX(INDEX(AP$292:AP$303,$D1058)+AP1049*(1+$E1058),0.01)</f>
        <v/>
      </c>
      <c r="AQ1058" s="37">
        <f>MAX(INDEX(AQ$292:AQ$303,$D1058)+AQ1049*(1+$E1058),0.01)</f>
        <v/>
      </c>
      <c r="AR1058" s="37">
        <f>MAX(INDEX(AR$292:AR$303,$D1058)+AR1049*(1+$E1058),0.01)</f>
        <v/>
      </c>
      <c r="AS1058" s="37">
        <f>MAX(INDEX(AS$292:AS$303,$D1058)+AS1049*(1+$E1058),0.01)</f>
        <v/>
      </c>
      <c r="AT1058" s="37">
        <f>MAX(INDEX(AT$292:AT$303,$D1058)+AT1049*(1+$E1058),0.01)</f>
        <v/>
      </c>
      <c r="AU1058" s="37">
        <f>MAX(INDEX(AU$292:AU$303,$D1058)+AU1049*(1+$E1058),0.01)</f>
        <v/>
      </c>
      <c r="AV1058" s="37">
        <f>MAX(INDEX(AV$292:AV$303,$D1058)+AV1049*(1+$E1058),0.01)</f>
        <v/>
      </c>
      <c r="AW1058" s="37">
        <f>MAX(INDEX(AW$292:AW$303,$D1058)+AW1049*(1+$E1058),0.01)</f>
        <v/>
      </c>
      <c r="AX1058" s="37">
        <f>MAX(INDEX(AX$292:AX$303,$D1058)+AX1049*(1+$E1058),0.01)</f>
        <v/>
      </c>
      <c r="AY1058" s="40">
        <f>POSTTAX(INDEX(AY$292:AY$303,$D1058),AY1049,$E1058)</f>
        <v/>
      </c>
    </row>
    <row r="1059" hidden="1" outlineLevel="2">
      <c r="A1059" s="14" t="inlineStr">
        <is>
          <t>atp</t>
        </is>
      </c>
      <c r="B1059" s="14" t="inlineStr">
        <is>
          <t>gso</t>
        </is>
      </c>
      <c r="C1059" s="14" t="inlineStr">
        <is>
          <t>foo</t>
        </is>
      </c>
      <c r="D1059" s="37">
        <f>INDEX(Inputs!$R$5:$R$132,MATCH($B1059&amp;"|"&amp;$C1059,Inputs!$A$5:$A$132,0))</f>
        <v/>
      </c>
      <c r="E1059" s="37">
        <f>INDEX(Inputs!$S$5:$S$132,MATCH($B1059&amp;"|"&amp;$C1059,Inputs!$A$5:$A$132,0))</f>
        <v/>
      </c>
      <c r="F1059" s="36" t="n"/>
      <c r="G1059" s="36" t="n"/>
      <c r="H1059" s="14">
        <f>INDEX(Variables!$B$5:$B$205,MATCH($A1059,Variables!$A$5:$A$205,0))&amp;IF($C1059="",""," | "&amp;INDEX(Mapping!$B$5:$B$26,MATCH($C1059,Mapping!$A$5:$A$26,0))&amp;" | "&amp;INDEX(Mapping!$B$30:$B$46,MATCH($B1059,Mapping!$A$30:$A$46,0)))</f>
        <v/>
      </c>
      <c r="I1059" s="14">
        <f>INDEX(Variables!$C$5:$C$205,MATCH($A1059,Variables!$A$5:$A$205,0))</f>
        <v/>
      </c>
      <c r="J1059" s="14">
        <f>INDEX(Variables!$E$5:$E$205,MATCH($A1059,Variables!$A$5:$A$205,0))</f>
        <v/>
      </c>
      <c r="K1059" s="11">
        <f>LOWER(Settings!$C$4)&amp;".mit."&amp;$A1059&amp;IF($C1059="","","."&amp;$C1059&amp;"."&amp;$B1059)&amp;IF(INDEX(Variables!$D$5:$D$205,MATCH($A1059,Variables!$A$5:$A$205,0))="","","."&amp;INDEX(Variables!$D$5:$D$205,MATCH($A1059,Variables!$A$5:$A$205,0)))&amp;"."&amp;K$5</f>
        <v/>
      </c>
      <c r="L1059" s="38">
        <f>MAX(INDEX(L$292:L$303,$D1059)+L1050*(1+$E1059),0.01)</f>
        <v/>
      </c>
      <c r="M1059" s="37">
        <f>MAX(INDEX(M$292:M$303,$D1059)+M1050*(1+$E1059),0.01)</f>
        <v/>
      </c>
      <c r="N1059" s="37">
        <f>MAX(INDEX(N$292:N$303,$D1059)+N1050*(1+$E1059),0.01)</f>
        <v/>
      </c>
      <c r="O1059" s="37">
        <f>MAX(INDEX(O$292:O$303,$D1059)+O1050*(1+$E1059),0.01)</f>
        <v/>
      </c>
      <c r="P1059" s="37">
        <f>MAX(INDEX(P$292:P$303,$D1059)+P1050*(1+$E1059),0.01)</f>
        <v/>
      </c>
      <c r="Q1059" s="37">
        <f>MAX(INDEX(Q$292:Q$303,$D1059)+Q1050*(1+$E1059),0.01)</f>
        <v/>
      </c>
      <c r="R1059" s="37">
        <f>MAX(INDEX(R$292:R$303,$D1059)+R1050*(1+$E1059),0.01)</f>
        <v/>
      </c>
      <c r="S1059" s="37">
        <f>MAX(INDEX(S$292:S$303,$D1059)+S1050*(1+$E1059),0.01)</f>
        <v/>
      </c>
      <c r="T1059" s="37">
        <f>MAX(INDEX(T$292:T$303,$D1059)+T1050*(1+$E1059),0.01)</f>
        <v/>
      </c>
      <c r="U1059" s="37">
        <f>MAX(INDEX(U$292:U$303,$D1059)+U1050*(1+$E1059),0.01)</f>
        <v/>
      </c>
      <c r="V1059" s="37">
        <f>MAX(INDEX(V$292:V$303,$D1059)+V1050*(1+$E1059),0.01)</f>
        <v/>
      </c>
      <c r="W1059" s="37">
        <f>MAX(INDEX(W$292:W$303,$D1059)+W1050*(1+$E1059),0.01)</f>
        <v/>
      </c>
      <c r="X1059" s="37">
        <f>MAX(INDEX(X$292:X$303,$D1059)+X1050*(1+$E1059),0.01)</f>
        <v/>
      </c>
      <c r="Y1059" s="37">
        <f>MAX(INDEX(Y$292:Y$303,$D1059)+Y1050*(1+$E1059),0.01)</f>
        <v/>
      </c>
      <c r="Z1059" s="37">
        <f>MAX(INDEX(Z$292:Z$303,$D1059)+Z1050*(1+$E1059),0.01)</f>
        <v/>
      </c>
      <c r="AA1059" s="37">
        <f>MAX(INDEX(AA$292:AA$303,$D1059)+AA1050*(1+$E1059),0.01)</f>
        <v/>
      </c>
      <c r="AB1059" s="37">
        <f>MAX(INDEX(AB$292:AB$303,$D1059)+AB1050*(1+$E1059),0.01)</f>
        <v/>
      </c>
      <c r="AC1059" s="37">
        <f>MAX(INDEX(AC$292:AC$303,$D1059)+AC1050*(1+$E1059),0.01)</f>
        <v/>
      </c>
      <c r="AD1059" s="40">
        <f>POSTTAX(INDEX(AD$292:AD$303,$D1059),AD1050,$E1059)</f>
        <v/>
      </c>
      <c r="AF1059" s="11">
        <f>LOWER(Settings!$C$4)&amp;".mit."&amp;$A1059&amp;IF($C1059="","","."&amp;$C1059&amp;"."&amp;$B1059)&amp;IF(INDEX(Variables!$D$5:$D$205,MATCH($A1059,Variables!$A$5:$A$205,0))="","","."&amp;INDEX(Variables!$D$5:$D$205,MATCH($A1059,Variables!$A$5:$A$205,0)))&amp;"."&amp;AF$5</f>
        <v/>
      </c>
      <c r="AG1059" s="38">
        <f>MAX(INDEX(AG$292:AG$303,$D1059)+AG1050*(1+$E1059),0.01)</f>
        <v/>
      </c>
      <c r="AH1059" s="37">
        <f>MAX(INDEX(AH$292:AH$303,$D1059)+AH1050*(1+$E1059),0.01)</f>
        <v/>
      </c>
      <c r="AI1059" s="37">
        <f>MAX(INDEX(AI$292:AI$303,$D1059)+AI1050*(1+$E1059),0.01)</f>
        <v/>
      </c>
      <c r="AJ1059" s="37">
        <f>MAX(INDEX(AJ$292:AJ$303,$D1059)+AJ1050*(1+$E1059),0.01)</f>
        <v/>
      </c>
      <c r="AK1059" s="37">
        <f>MAX(INDEX(AK$292:AK$303,$D1059)+AK1050*(1+$E1059),0.01)</f>
        <v/>
      </c>
      <c r="AL1059" s="37">
        <f>MAX(INDEX(AL$292:AL$303,$D1059)+AL1050*(1+$E1059),0.01)</f>
        <v/>
      </c>
      <c r="AM1059" s="37">
        <f>MAX(INDEX(AM$292:AM$303,$D1059)+AM1050*(1+$E1059),0.01)</f>
        <v/>
      </c>
      <c r="AN1059" s="37">
        <f>MAX(INDEX(AN$292:AN$303,$D1059)+AN1050*(1+$E1059),0.01)</f>
        <v/>
      </c>
      <c r="AO1059" s="37">
        <f>MAX(INDEX(AO$292:AO$303,$D1059)+AO1050*(1+$E1059),0.01)</f>
        <v/>
      </c>
      <c r="AP1059" s="37">
        <f>MAX(INDEX(AP$292:AP$303,$D1059)+AP1050*(1+$E1059),0.01)</f>
        <v/>
      </c>
      <c r="AQ1059" s="37">
        <f>MAX(INDEX(AQ$292:AQ$303,$D1059)+AQ1050*(1+$E1059),0.01)</f>
        <v/>
      </c>
      <c r="AR1059" s="37">
        <f>MAX(INDEX(AR$292:AR$303,$D1059)+AR1050*(1+$E1059),0.01)</f>
        <v/>
      </c>
      <c r="AS1059" s="37">
        <f>MAX(INDEX(AS$292:AS$303,$D1059)+AS1050*(1+$E1059),0.01)</f>
        <v/>
      </c>
      <c r="AT1059" s="37">
        <f>MAX(INDEX(AT$292:AT$303,$D1059)+AT1050*(1+$E1059),0.01)</f>
        <v/>
      </c>
      <c r="AU1059" s="37">
        <f>MAX(INDEX(AU$292:AU$303,$D1059)+AU1050*(1+$E1059),0.01)</f>
        <v/>
      </c>
      <c r="AV1059" s="37">
        <f>MAX(INDEX(AV$292:AV$303,$D1059)+AV1050*(1+$E1059),0.01)</f>
        <v/>
      </c>
      <c r="AW1059" s="37">
        <f>MAX(INDEX(AW$292:AW$303,$D1059)+AW1050*(1+$E1059),0.01)</f>
        <v/>
      </c>
      <c r="AX1059" s="37">
        <f>MAX(INDEX(AX$292:AX$303,$D1059)+AX1050*(1+$E1059),0.01)</f>
        <v/>
      </c>
      <c r="AY1059" s="40">
        <f>POSTTAX(INDEX(AY$292:AY$303,$D1059),AY1050,$E1059)</f>
        <v/>
      </c>
    </row>
    <row r="1060" hidden="1" outlineLevel="2">
      <c r="A1060" s="14" t="inlineStr">
        <is>
          <t>atp</t>
        </is>
      </c>
      <c r="B1060" s="14" t="inlineStr">
        <is>
          <t>die</t>
        </is>
      </c>
      <c r="C1060" s="14" t="inlineStr">
        <is>
          <t>foo</t>
        </is>
      </c>
      <c r="D1060" s="37">
        <f>INDEX(Inputs!$R$5:$R$132,MATCH($B1060&amp;"|"&amp;$C1060,Inputs!$A$5:$A$132,0))</f>
        <v/>
      </c>
      <c r="E1060" s="37">
        <f>INDEX(Inputs!$S$5:$S$132,MATCH($B1060&amp;"|"&amp;$C1060,Inputs!$A$5:$A$132,0))</f>
        <v/>
      </c>
      <c r="F1060" s="36" t="n"/>
      <c r="G1060" s="36" t="n"/>
      <c r="H1060" s="14">
        <f>INDEX(Variables!$B$5:$B$205,MATCH($A1060,Variables!$A$5:$A$205,0))&amp;IF($C1060="",""," | "&amp;INDEX(Mapping!$B$5:$B$26,MATCH($C1060,Mapping!$A$5:$A$26,0))&amp;" | "&amp;INDEX(Mapping!$B$30:$B$46,MATCH($B1060,Mapping!$A$30:$A$46,0)))</f>
        <v/>
      </c>
      <c r="I1060" s="14">
        <f>INDEX(Variables!$C$5:$C$205,MATCH($A1060,Variables!$A$5:$A$205,0))</f>
        <v/>
      </c>
      <c r="J1060" s="14">
        <f>INDEX(Variables!$E$5:$E$205,MATCH($A1060,Variables!$A$5:$A$205,0))</f>
        <v/>
      </c>
      <c r="K1060" s="11">
        <f>LOWER(Settings!$C$4)&amp;".mit."&amp;$A1060&amp;IF($C1060="","","."&amp;$C1060&amp;"."&amp;$B1060)&amp;IF(INDEX(Variables!$D$5:$D$205,MATCH($A1060,Variables!$A$5:$A$205,0))="","","."&amp;INDEX(Variables!$D$5:$D$205,MATCH($A1060,Variables!$A$5:$A$205,0)))&amp;"."&amp;K$5</f>
        <v/>
      </c>
      <c r="L1060" s="38">
        <f>MAX(INDEX(L$292:L$303,$D1060)+L1051*(1+$E1060),0.01)</f>
        <v/>
      </c>
      <c r="M1060" s="37">
        <f>MAX(INDEX(M$292:M$303,$D1060)+M1051*(1+$E1060),0.01)</f>
        <v/>
      </c>
      <c r="N1060" s="37">
        <f>MAX(INDEX(N$292:N$303,$D1060)+N1051*(1+$E1060),0.01)</f>
        <v/>
      </c>
      <c r="O1060" s="37">
        <f>MAX(INDEX(O$292:O$303,$D1060)+O1051*(1+$E1060),0.01)</f>
        <v/>
      </c>
      <c r="P1060" s="37">
        <f>MAX(INDEX(P$292:P$303,$D1060)+P1051*(1+$E1060),0.01)</f>
        <v/>
      </c>
      <c r="Q1060" s="37">
        <f>MAX(INDEX(Q$292:Q$303,$D1060)+Q1051*(1+$E1060),0.01)</f>
        <v/>
      </c>
      <c r="R1060" s="37">
        <f>MAX(INDEX(R$292:R$303,$D1060)+R1051*(1+$E1060),0.01)</f>
        <v/>
      </c>
      <c r="S1060" s="37">
        <f>MAX(INDEX(S$292:S$303,$D1060)+S1051*(1+$E1060),0.01)</f>
        <v/>
      </c>
      <c r="T1060" s="37">
        <f>MAX(INDEX(T$292:T$303,$D1060)+T1051*(1+$E1060),0.01)</f>
        <v/>
      </c>
      <c r="U1060" s="37">
        <f>MAX(INDEX(U$292:U$303,$D1060)+U1051*(1+$E1060),0.01)</f>
        <v/>
      </c>
      <c r="V1060" s="37">
        <f>MAX(INDEX(V$292:V$303,$D1060)+V1051*(1+$E1060),0.01)</f>
        <v/>
      </c>
      <c r="W1060" s="37">
        <f>MAX(INDEX(W$292:W$303,$D1060)+W1051*(1+$E1060),0.01)</f>
        <v/>
      </c>
      <c r="X1060" s="37">
        <f>MAX(INDEX(X$292:X$303,$D1060)+X1051*(1+$E1060),0.01)</f>
        <v/>
      </c>
      <c r="Y1060" s="37">
        <f>MAX(INDEX(Y$292:Y$303,$D1060)+Y1051*(1+$E1060),0.01)</f>
        <v/>
      </c>
      <c r="Z1060" s="37">
        <f>MAX(INDEX(Z$292:Z$303,$D1060)+Z1051*(1+$E1060),0.01)</f>
        <v/>
      </c>
      <c r="AA1060" s="37">
        <f>MAX(INDEX(AA$292:AA$303,$D1060)+AA1051*(1+$E1060),0.01)</f>
        <v/>
      </c>
      <c r="AB1060" s="37">
        <f>MAX(INDEX(AB$292:AB$303,$D1060)+AB1051*(1+$E1060),0.01)</f>
        <v/>
      </c>
      <c r="AC1060" s="37">
        <f>MAX(INDEX(AC$292:AC$303,$D1060)+AC1051*(1+$E1060),0.01)</f>
        <v/>
      </c>
      <c r="AD1060" s="40">
        <f>POSTTAX(INDEX(AD$292:AD$303,$D1060),AD1051,$E1060)</f>
        <v/>
      </c>
      <c r="AF1060" s="11">
        <f>LOWER(Settings!$C$4)&amp;".mit."&amp;$A1060&amp;IF($C1060="","","."&amp;$C1060&amp;"."&amp;$B1060)&amp;IF(INDEX(Variables!$D$5:$D$205,MATCH($A1060,Variables!$A$5:$A$205,0))="","","."&amp;INDEX(Variables!$D$5:$D$205,MATCH($A1060,Variables!$A$5:$A$205,0)))&amp;"."&amp;AF$5</f>
        <v/>
      </c>
      <c r="AG1060" s="38">
        <f>MAX(INDEX(AG$292:AG$303,$D1060)+AG1051*(1+$E1060),0.01)</f>
        <v/>
      </c>
      <c r="AH1060" s="37">
        <f>MAX(INDEX(AH$292:AH$303,$D1060)+AH1051*(1+$E1060),0.01)</f>
        <v/>
      </c>
      <c r="AI1060" s="37">
        <f>MAX(INDEX(AI$292:AI$303,$D1060)+AI1051*(1+$E1060),0.01)</f>
        <v/>
      </c>
      <c r="AJ1060" s="37">
        <f>MAX(INDEX(AJ$292:AJ$303,$D1060)+AJ1051*(1+$E1060),0.01)</f>
        <v/>
      </c>
      <c r="AK1060" s="37">
        <f>MAX(INDEX(AK$292:AK$303,$D1060)+AK1051*(1+$E1060),0.01)</f>
        <v/>
      </c>
      <c r="AL1060" s="37">
        <f>MAX(INDEX(AL$292:AL$303,$D1060)+AL1051*(1+$E1060),0.01)</f>
        <v/>
      </c>
      <c r="AM1060" s="37">
        <f>MAX(INDEX(AM$292:AM$303,$D1060)+AM1051*(1+$E1060),0.01)</f>
        <v/>
      </c>
      <c r="AN1060" s="37">
        <f>MAX(INDEX(AN$292:AN$303,$D1060)+AN1051*(1+$E1060),0.01)</f>
        <v/>
      </c>
      <c r="AO1060" s="37">
        <f>MAX(INDEX(AO$292:AO$303,$D1060)+AO1051*(1+$E1060),0.01)</f>
        <v/>
      </c>
      <c r="AP1060" s="37">
        <f>MAX(INDEX(AP$292:AP$303,$D1060)+AP1051*(1+$E1060),0.01)</f>
        <v/>
      </c>
      <c r="AQ1060" s="37">
        <f>MAX(INDEX(AQ$292:AQ$303,$D1060)+AQ1051*(1+$E1060),0.01)</f>
        <v/>
      </c>
      <c r="AR1060" s="37">
        <f>MAX(INDEX(AR$292:AR$303,$D1060)+AR1051*(1+$E1060),0.01)</f>
        <v/>
      </c>
      <c r="AS1060" s="37">
        <f>MAX(INDEX(AS$292:AS$303,$D1060)+AS1051*(1+$E1060),0.01)</f>
        <v/>
      </c>
      <c r="AT1060" s="37">
        <f>MAX(INDEX(AT$292:AT$303,$D1060)+AT1051*(1+$E1060),0.01)</f>
        <v/>
      </c>
      <c r="AU1060" s="37">
        <f>MAX(INDEX(AU$292:AU$303,$D1060)+AU1051*(1+$E1060),0.01)</f>
        <v/>
      </c>
      <c r="AV1060" s="37">
        <f>MAX(INDEX(AV$292:AV$303,$D1060)+AV1051*(1+$E1060),0.01)</f>
        <v/>
      </c>
      <c r="AW1060" s="37">
        <f>MAX(INDEX(AW$292:AW$303,$D1060)+AW1051*(1+$E1060),0.01)</f>
        <v/>
      </c>
      <c r="AX1060" s="37">
        <f>MAX(INDEX(AX$292:AX$303,$D1060)+AX1051*(1+$E1060),0.01)</f>
        <v/>
      </c>
      <c r="AY1060" s="40">
        <f>POSTTAX(INDEX(AY$292:AY$303,$D1060),AY1051,$E1060)</f>
        <v/>
      </c>
    </row>
    <row r="1061" hidden="1" outlineLevel="2">
      <c r="A1061" s="14" t="inlineStr">
        <is>
          <t>atp</t>
        </is>
      </c>
      <c r="B1061" s="14" t="inlineStr">
        <is>
          <t>lpg</t>
        </is>
      </c>
      <c r="C1061" s="14" t="inlineStr">
        <is>
          <t>foo</t>
        </is>
      </c>
      <c r="D1061" s="37">
        <f>INDEX(Inputs!$R$5:$R$132,MATCH($B1061&amp;"|"&amp;$C1061,Inputs!$A$5:$A$132,0))</f>
        <v/>
      </c>
      <c r="E1061" s="37">
        <f>INDEX(Inputs!$S$5:$S$132,MATCH($B1061&amp;"|"&amp;$C1061,Inputs!$A$5:$A$132,0))</f>
        <v/>
      </c>
      <c r="F1061" s="36" t="n"/>
      <c r="G1061" s="36" t="n"/>
      <c r="H1061" s="14">
        <f>INDEX(Variables!$B$5:$B$205,MATCH($A1061,Variables!$A$5:$A$205,0))&amp;IF($C1061="",""," | "&amp;INDEX(Mapping!$B$5:$B$26,MATCH($C1061,Mapping!$A$5:$A$26,0))&amp;" | "&amp;INDEX(Mapping!$B$30:$B$46,MATCH($B1061,Mapping!$A$30:$A$46,0)))</f>
        <v/>
      </c>
      <c r="I1061" s="14">
        <f>INDEX(Variables!$C$5:$C$205,MATCH($A1061,Variables!$A$5:$A$205,0))</f>
        <v/>
      </c>
      <c r="J1061" s="14">
        <f>INDEX(Variables!$E$5:$E$205,MATCH($A1061,Variables!$A$5:$A$205,0))</f>
        <v/>
      </c>
      <c r="K1061" s="11">
        <f>LOWER(Settings!$C$4)&amp;".mit."&amp;$A1061&amp;IF($C1061="","","."&amp;$C1061&amp;"."&amp;$B1061)&amp;IF(INDEX(Variables!$D$5:$D$205,MATCH($A1061,Variables!$A$5:$A$205,0))="","","."&amp;INDEX(Variables!$D$5:$D$205,MATCH($A1061,Variables!$A$5:$A$205,0)))&amp;"."&amp;K$5</f>
        <v/>
      </c>
      <c r="L1061" s="38">
        <f>MAX(INDEX(L$292:L$303,$D1061)+L1052*(1+$E1061),0.01)</f>
        <v/>
      </c>
      <c r="M1061" s="37">
        <f>MAX(INDEX(M$292:M$303,$D1061)+M1052*(1+$E1061),0.01)</f>
        <v/>
      </c>
      <c r="N1061" s="37">
        <f>MAX(INDEX(N$292:N$303,$D1061)+N1052*(1+$E1061),0.01)</f>
        <v/>
      </c>
      <c r="O1061" s="37">
        <f>MAX(INDEX(O$292:O$303,$D1061)+O1052*(1+$E1061),0.01)</f>
        <v/>
      </c>
      <c r="P1061" s="37">
        <f>MAX(INDEX(P$292:P$303,$D1061)+P1052*(1+$E1061),0.01)</f>
        <v/>
      </c>
      <c r="Q1061" s="37">
        <f>MAX(INDEX(Q$292:Q$303,$D1061)+Q1052*(1+$E1061),0.01)</f>
        <v/>
      </c>
      <c r="R1061" s="37">
        <f>MAX(INDEX(R$292:R$303,$D1061)+R1052*(1+$E1061),0.01)</f>
        <v/>
      </c>
      <c r="S1061" s="37">
        <f>MAX(INDEX(S$292:S$303,$D1061)+S1052*(1+$E1061),0.01)</f>
        <v/>
      </c>
      <c r="T1061" s="37">
        <f>MAX(INDEX(T$292:T$303,$D1061)+T1052*(1+$E1061),0.01)</f>
        <v/>
      </c>
      <c r="U1061" s="37">
        <f>MAX(INDEX(U$292:U$303,$D1061)+U1052*(1+$E1061),0.01)</f>
        <v/>
      </c>
      <c r="V1061" s="37">
        <f>MAX(INDEX(V$292:V$303,$D1061)+V1052*(1+$E1061),0.01)</f>
        <v/>
      </c>
      <c r="W1061" s="37">
        <f>MAX(INDEX(W$292:W$303,$D1061)+W1052*(1+$E1061),0.01)</f>
        <v/>
      </c>
      <c r="X1061" s="37">
        <f>MAX(INDEX(X$292:X$303,$D1061)+X1052*(1+$E1061),0.01)</f>
        <v/>
      </c>
      <c r="Y1061" s="37">
        <f>MAX(INDEX(Y$292:Y$303,$D1061)+Y1052*(1+$E1061),0.01)</f>
        <v/>
      </c>
      <c r="Z1061" s="37">
        <f>MAX(INDEX(Z$292:Z$303,$D1061)+Z1052*(1+$E1061),0.01)</f>
        <v/>
      </c>
      <c r="AA1061" s="37">
        <f>MAX(INDEX(AA$292:AA$303,$D1061)+AA1052*(1+$E1061),0.01)</f>
        <v/>
      </c>
      <c r="AB1061" s="37">
        <f>MAX(INDEX(AB$292:AB$303,$D1061)+AB1052*(1+$E1061),0.01)</f>
        <v/>
      </c>
      <c r="AC1061" s="37">
        <f>MAX(INDEX(AC$292:AC$303,$D1061)+AC1052*(1+$E1061),0.01)</f>
        <v/>
      </c>
      <c r="AD1061" s="40">
        <f>POSTTAX(INDEX(AD$292:AD$303,$D1061),AD1052,$E1061)</f>
        <v/>
      </c>
      <c r="AF1061" s="11">
        <f>LOWER(Settings!$C$4)&amp;".mit."&amp;$A1061&amp;IF($C1061="","","."&amp;$C1061&amp;"."&amp;$B1061)&amp;IF(INDEX(Variables!$D$5:$D$205,MATCH($A1061,Variables!$A$5:$A$205,0))="","","."&amp;INDEX(Variables!$D$5:$D$205,MATCH($A1061,Variables!$A$5:$A$205,0)))&amp;"."&amp;AF$5</f>
        <v/>
      </c>
      <c r="AG1061" s="38">
        <f>MAX(INDEX(AG$292:AG$303,$D1061)+AG1052*(1+$E1061),0.01)</f>
        <v/>
      </c>
      <c r="AH1061" s="37">
        <f>MAX(INDEX(AH$292:AH$303,$D1061)+AH1052*(1+$E1061),0.01)</f>
        <v/>
      </c>
      <c r="AI1061" s="37">
        <f>MAX(INDEX(AI$292:AI$303,$D1061)+AI1052*(1+$E1061),0.01)</f>
        <v/>
      </c>
      <c r="AJ1061" s="37">
        <f>MAX(INDEX(AJ$292:AJ$303,$D1061)+AJ1052*(1+$E1061),0.01)</f>
        <v/>
      </c>
      <c r="AK1061" s="37">
        <f>MAX(INDEX(AK$292:AK$303,$D1061)+AK1052*(1+$E1061),0.01)</f>
        <v/>
      </c>
      <c r="AL1061" s="37">
        <f>MAX(INDEX(AL$292:AL$303,$D1061)+AL1052*(1+$E1061),0.01)</f>
        <v/>
      </c>
      <c r="AM1061" s="37">
        <f>MAX(INDEX(AM$292:AM$303,$D1061)+AM1052*(1+$E1061),0.01)</f>
        <v/>
      </c>
      <c r="AN1061" s="37">
        <f>MAX(INDEX(AN$292:AN$303,$D1061)+AN1052*(1+$E1061),0.01)</f>
        <v/>
      </c>
      <c r="AO1061" s="37">
        <f>MAX(INDEX(AO$292:AO$303,$D1061)+AO1052*(1+$E1061),0.01)</f>
        <v/>
      </c>
      <c r="AP1061" s="37">
        <f>MAX(INDEX(AP$292:AP$303,$D1061)+AP1052*(1+$E1061),0.01)</f>
        <v/>
      </c>
      <c r="AQ1061" s="37">
        <f>MAX(INDEX(AQ$292:AQ$303,$D1061)+AQ1052*(1+$E1061),0.01)</f>
        <v/>
      </c>
      <c r="AR1061" s="37">
        <f>MAX(INDEX(AR$292:AR$303,$D1061)+AR1052*(1+$E1061),0.01)</f>
        <v/>
      </c>
      <c r="AS1061" s="37">
        <f>MAX(INDEX(AS$292:AS$303,$D1061)+AS1052*(1+$E1061),0.01)</f>
        <v/>
      </c>
      <c r="AT1061" s="37">
        <f>MAX(INDEX(AT$292:AT$303,$D1061)+AT1052*(1+$E1061),0.01)</f>
        <v/>
      </c>
      <c r="AU1061" s="37">
        <f>MAX(INDEX(AU$292:AU$303,$D1061)+AU1052*(1+$E1061),0.01)</f>
        <v/>
      </c>
      <c r="AV1061" s="37">
        <f>MAX(INDEX(AV$292:AV$303,$D1061)+AV1052*(1+$E1061),0.01)</f>
        <v/>
      </c>
      <c r="AW1061" s="37">
        <f>MAX(INDEX(AW$292:AW$303,$D1061)+AW1052*(1+$E1061),0.01)</f>
        <v/>
      </c>
      <c r="AX1061" s="37">
        <f>MAX(INDEX(AX$292:AX$303,$D1061)+AX1052*(1+$E1061),0.01)</f>
        <v/>
      </c>
      <c r="AY1061" s="40">
        <f>POSTTAX(INDEX(AY$292:AY$303,$D1061),AY1052,$E1061)</f>
        <v/>
      </c>
    </row>
    <row r="1062" hidden="1" outlineLevel="2">
      <c r="A1062" s="14" t="inlineStr">
        <is>
          <t>atp</t>
        </is>
      </c>
      <c r="B1062" s="14" t="inlineStr">
        <is>
          <t>ker</t>
        </is>
      </c>
      <c r="C1062" s="14" t="inlineStr">
        <is>
          <t>foo</t>
        </is>
      </c>
      <c r="D1062" s="37">
        <f>INDEX(Inputs!$R$5:$R$132,MATCH($B1062&amp;"|"&amp;$C1062,Inputs!$A$5:$A$132,0))</f>
        <v/>
      </c>
      <c r="E1062" s="37">
        <f>INDEX(Inputs!$S$5:$S$132,MATCH($B1062&amp;"|"&amp;$C1062,Inputs!$A$5:$A$132,0))</f>
        <v/>
      </c>
      <c r="F1062" s="36" t="n"/>
      <c r="G1062" s="36" t="n"/>
      <c r="H1062" s="14">
        <f>INDEX(Variables!$B$5:$B$205,MATCH($A1062,Variables!$A$5:$A$205,0))&amp;IF($C1062="",""," | "&amp;INDEX(Mapping!$B$5:$B$26,MATCH($C1062,Mapping!$A$5:$A$26,0))&amp;" | "&amp;INDEX(Mapping!$B$30:$B$46,MATCH($B1062,Mapping!$A$30:$A$46,0)))</f>
        <v/>
      </c>
      <c r="I1062" s="14">
        <f>INDEX(Variables!$C$5:$C$205,MATCH($A1062,Variables!$A$5:$A$205,0))</f>
        <v/>
      </c>
      <c r="J1062" s="14">
        <f>INDEX(Variables!$E$5:$E$205,MATCH($A1062,Variables!$A$5:$A$205,0))</f>
        <v/>
      </c>
      <c r="K1062" s="11">
        <f>LOWER(Settings!$C$4)&amp;".mit."&amp;$A1062&amp;IF($C1062="","","."&amp;$C1062&amp;"."&amp;$B1062)&amp;IF(INDEX(Variables!$D$5:$D$205,MATCH($A1062,Variables!$A$5:$A$205,0))="","","."&amp;INDEX(Variables!$D$5:$D$205,MATCH($A1062,Variables!$A$5:$A$205,0)))&amp;"."&amp;K$5</f>
        <v/>
      </c>
      <c r="L1062" s="38">
        <f>MAX(INDEX(L$292:L$303,$D1062)+L1053*(1+$E1062),0.01)</f>
        <v/>
      </c>
      <c r="M1062" s="37">
        <f>MAX(INDEX(M$292:M$303,$D1062)+M1053*(1+$E1062),0.01)</f>
        <v/>
      </c>
      <c r="N1062" s="37">
        <f>MAX(INDEX(N$292:N$303,$D1062)+N1053*(1+$E1062),0.01)</f>
        <v/>
      </c>
      <c r="O1062" s="37">
        <f>MAX(INDEX(O$292:O$303,$D1062)+O1053*(1+$E1062),0.01)</f>
        <v/>
      </c>
      <c r="P1062" s="37">
        <f>MAX(INDEX(P$292:P$303,$D1062)+P1053*(1+$E1062),0.01)</f>
        <v/>
      </c>
      <c r="Q1062" s="37">
        <f>MAX(INDEX(Q$292:Q$303,$D1062)+Q1053*(1+$E1062),0.01)</f>
        <v/>
      </c>
      <c r="R1062" s="37">
        <f>MAX(INDEX(R$292:R$303,$D1062)+R1053*(1+$E1062),0.01)</f>
        <v/>
      </c>
      <c r="S1062" s="37">
        <f>MAX(INDEX(S$292:S$303,$D1062)+S1053*(1+$E1062),0.01)</f>
        <v/>
      </c>
      <c r="T1062" s="37">
        <f>MAX(INDEX(T$292:T$303,$D1062)+T1053*(1+$E1062),0.01)</f>
        <v/>
      </c>
      <c r="U1062" s="37">
        <f>MAX(INDEX(U$292:U$303,$D1062)+U1053*(1+$E1062),0.01)</f>
        <v/>
      </c>
      <c r="V1062" s="37">
        <f>MAX(INDEX(V$292:V$303,$D1062)+V1053*(1+$E1062),0.01)</f>
        <v/>
      </c>
      <c r="W1062" s="37">
        <f>MAX(INDEX(W$292:W$303,$D1062)+W1053*(1+$E1062),0.01)</f>
        <v/>
      </c>
      <c r="X1062" s="37">
        <f>MAX(INDEX(X$292:X$303,$D1062)+X1053*(1+$E1062),0.01)</f>
        <v/>
      </c>
      <c r="Y1062" s="37">
        <f>MAX(INDEX(Y$292:Y$303,$D1062)+Y1053*(1+$E1062),0.01)</f>
        <v/>
      </c>
      <c r="Z1062" s="37">
        <f>MAX(INDEX(Z$292:Z$303,$D1062)+Z1053*(1+$E1062),0.01)</f>
        <v/>
      </c>
      <c r="AA1062" s="37">
        <f>MAX(INDEX(AA$292:AA$303,$D1062)+AA1053*(1+$E1062),0.01)</f>
        <v/>
      </c>
      <c r="AB1062" s="37">
        <f>MAX(INDEX(AB$292:AB$303,$D1062)+AB1053*(1+$E1062),0.01)</f>
        <v/>
      </c>
      <c r="AC1062" s="37">
        <f>MAX(INDEX(AC$292:AC$303,$D1062)+AC1053*(1+$E1062),0.01)</f>
        <v/>
      </c>
      <c r="AD1062" s="40">
        <f>POSTTAX(INDEX(AD$292:AD$303,$D1062),AD1053,$E1062)</f>
        <v/>
      </c>
      <c r="AF1062" s="11">
        <f>LOWER(Settings!$C$4)&amp;".mit."&amp;$A1062&amp;IF($C1062="","","."&amp;$C1062&amp;"."&amp;$B1062)&amp;IF(INDEX(Variables!$D$5:$D$205,MATCH($A1062,Variables!$A$5:$A$205,0))="","","."&amp;INDEX(Variables!$D$5:$D$205,MATCH($A1062,Variables!$A$5:$A$205,0)))&amp;"."&amp;AF$5</f>
        <v/>
      </c>
      <c r="AG1062" s="38">
        <f>MAX(INDEX(AG$292:AG$303,$D1062)+AG1053*(1+$E1062),0.01)</f>
        <v/>
      </c>
      <c r="AH1062" s="37">
        <f>MAX(INDEX(AH$292:AH$303,$D1062)+AH1053*(1+$E1062),0.01)</f>
        <v/>
      </c>
      <c r="AI1062" s="37">
        <f>MAX(INDEX(AI$292:AI$303,$D1062)+AI1053*(1+$E1062),0.01)</f>
        <v/>
      </c>
      <c r="AJ1062" s="37">
        <f>MAX(INDEX(AJ$292:AJ$303,$D1062)+AJ1053*(1+$E1062),0.01)</f>
        <v/>
      </c>
      <c r="AK1062" s="37">
        <f>MAX(INDEX(AK$292:AK$303,$D1062)+AK1053*(1+$E1062),0.01)</f>
        <v/>
      </c>
      <c r="AL1062" s="37">
        <f>MAX(INDEX(AL$292:AL$303,$D1062)+AL1053*(1+$E1062),0.01)</f>
        <v/>
      </c>
      <c r="AM1062" s="37">
        <f>MAX(INDEX(AM$292:AM$303,$D1062)+AM1053*(1+$E1062),0.01)</f>
        <v/>
      </c>
      <c r="AN1062" s="37">
        <f>MAX(INDEX(AN$292:AN$303,$D1062)+AN1053*(1+$E1062),0.01)</f>
        <v/>
      </c>
      <c r="AO1062" s="37">
        <f>MAX(INDEX(AO$292:AO$303,$D1062)+AO1053*(1+$E1062),0.01)</f>
        <v/>
      </c>
      <c r="AP1062" s="37">
        <f>MAX(INDEX(AP$292:AP$303,$D1062)+AP1053*(1+$E1062),0.01)</f>
        <v/>
      </c>
      <c r="AQ1062" s="37">
        <f>MAX(INDEX(AQ$292:AQ$303,$D1062)+AQ1053*(1+$E1062),0.01)</f>
        <v/>
      </c>
      <c r="AR1062" s="37">
        <f>MAX(INDEX(AR$292:AR$303,$D1062)+AR1053*(1+$E1062),0.01)</f>
        <v/>
      </c>
      <c r="AS1062" s="37">
        <f>MAX(INDEX(AS$292:AS$303,$D1062)+AS1053*(1+$E1062),0.01)</f>
        <v/>
      </c>
      <c r="AT1062" s="37">
        <f>MAX(INDEX(AT$292:AT$303,$D1062)+AT1053*(1+$E1062),0.01)</f>
        <v/>
      </c>
      <c r="AU1062" s="37">
        <f>MAX(INDEX(AU$292:AU$303,$D1062)+AU1053*(1+$E1062),0.01)</f>
        <v/>
      </c>
      <c r="AV1062" s="37">
        <f>MAX(INDEX(AV$292:AV$303,$D1062)+AV1053*(1+$E1062),0.01)</f>
        <v/>
      </c>
      <c r="AW1062" s="37">
        <f>MAX(INDEX(AW$292:AW$303,$D1062)+AW1053*(1+$E1062),0.01)</f>
        <v/>
      </c>
      <c r="AX1062" s="37">
        <f>MAX(INDEX(AX$292:AX$303,$D1062)+AX1053*(1+$E1062),0.01)</f>
        <v/>
      </c>
      <c r="AY1062" s="40">
        <f>POSTTAX(INDEX(AY$292:AY$303,$D1062),AY1053,$E1062)</f>
        <v/>
      </c>
    </row>
    <row r="1063" hidden="1" outlineLevel="2">
      <c r="A1063" s="14" t="inlineStr">
        <is>
          <t>atp</t>
        </is>
      </c>
      <c r="B1063" s="14" t="inlineStr">
        <is>
          <t>oop</t>
        </is>
      </c>
      <c r="C1063" s="14" t="inlineStr">
        <is>
          <t>foo</t>
        </is>
      </c>
      <c r="D1063" s="37">
        <f>INDEX(Inputs!$R$5:$R$132,MATCH($B1063&amp;"|"&amp;$C1063,Inputs!$A$5:$A$132,0))</f>
        <v/>
      </c>
      <c r="E1063" s="37">
        <f>INDEX(Inputs!$S$5:$S$132,MATCH($B1063&amp;"|"&amp;$C1063,Inputs!$A$5:$A$132,0))</f>
        <v/>
      </c>
      <c r="F1063" s="36" t="n"/>
      <c r="G1063" s="36" t="n"/>
      <c r="H1063" s="14">
        <f>INDEX(Variables!$B$5:$B$205,MATCH($A1063,Variables!$A$5:$A$205,0))&amp;IF($C1063="",""," | "&amp;INDEX(Mapping!$B$5:$B$26,MATCH($C1063,Mapping!$A$5:$A$26,0))&amp;" | "&amp;INDEX(Mapping!$B$30:$B$46,MATCH($B1063,Mapping!$A$30:$A$46,0)))</f>
        <v/>
      </c>
      <c r="I1063" s="14">
        <f>INDEX(Variables!$C$5:$C$205,MATCH($A1063,Variables!$A$5:$A$205,0))</f>
        <v/>
      </c>
      <c r="J1063" s="14">
        <f>INDEX(Variables!$E$5:$E$205,MATCH($A1063,Variables!$A$5:$A$205,0))</f>
        <v/>
      </c>
      <c r="K1063" s="11">
        <f>LOWER(Settings!$C$4)&amp;".mit."&amp;$A1063&amp;IF($C1063="","","."&amp;$C1063&amp;"."&amp;$B1063)&amp;IF(INDEX(Variables!$D$5:$D$205,MATCH($A1063,Variables!$A$5:$A$205,0))="","","."&amp;INDEX(Variables!$D$5:$D$205,MATCH($A1063,Variables!$A$5:$A$205,0)))&amp;"."&amp;K$5</f>
        <v/>
      </c>
      <c r="L1063" s="38">
        <f>MAX(INDEX(L$292:L$303,$D1063)+L1054*(1+$E1063),0.01)</f>
        <v/>
      </c>
      <c r="M1063" s="37">
        <f>MAX(INDEX(M$292:M$303,$D1063)+M1054*(1+$E1063),0.01)</f>
        <v/>
      </c>
      <c r="N1063" s="37">
        <f>MAX(INDEX(N$292:N$303,$D1063)+N1054*(1+$E1063),0.01)</f>
        <v/>
      </c>
      <c r="O1063" s="37">
        <f>MAX(INDEX(O$292:O$303,$D1063)+O1054*(1+$E1063),0.01)</f>
        <v/>
      </c>
      <c r="P1063" s="37">
        <f>MAX(INDEX(P$292:P$303,$D1063)+P1054*(1+$E1063),0.01)</f>
        <v/>
      </c>
      <c r="Q1063" s="37">
        <f>MAX(INDEX(Q$292:Q$303,$D1063)+Q1054*(1+$E1063),0.01)</f>
        <v/>
      </c>
      <c r="R1063" s="37">
        <f>MAX(INDEX(R$292:R$303,$D1063)+R1054*(1+$E1063),0.01)</f>
        <v/>
      </c>
      <c r="S1063" s="37">
        <f>MAX(INDEX(S$292:S$303,$D1063)+S1054*(1+$E1063),0.01)</f>
        <v/>
      </c>
      <c r="T1063" s="37">
        <f>MAX(INDEX(T$292:T$303,$D1063)+T1054*(1+$E1063),0.01)</f>
        <v/>
      </c>
      <c r="U1063" s="37">
        <f>MAX(INDEX(U$292:U$303,$D1063)+U1054*(1+$E1063),0.01)</f>
        <v/>
      </c>
      <c r="V1063" s="37">
        <f>MAX(INDEX(V$292:V$303,$D1063)+V1054*(1+$E1063),0.01)</f>
        <v/>
      </c>
      <c r="W1063" s="37">
        <f>MAX(INDEX(W$292:W$303,$D1063)+W1054*(1+$E1063),0.01)</f>
        <v/>
      </c>
      <c r="X1063" s="37">
        <f>MAX(INDEX(X$292:X$303,$D1063)+X1054*(1+$E1063),0.01)</f>
        <v/>
      </c>
      <c r="Y1063" s="37">
        <f>MAX(INDEX(Y$292:Y$303,$D1063)+Y1054*(1+$E1063),0.01)</f>
        <v/>
      </c>
      <c r="Z1063" s="37">
        <f>MAX(INDEX(Z$292:Z$303,$D1063)+Z1054*(1+$E1063),0.01)</f>
        <v/>
      </c>
      <c r="AA1063" s="37">
        <f>MAX(INDEX(AA$292:AA$303,$D1063)+AA1054*(1+$E1063),0.01)</f>
        <v/>
      </c>
      <c r="AB1063" s="37">
        <f>MAX(INDEX(AB$292:AB$303,$D1063)+AB1054*(1+$E1063),0.01)</f>
        <v/>
      </c>
      <c r="AC1063" s="37">
        <f>MAX(INDEX(AC$292:AC$303,$D1063)+AC1054*(1+$E1063),0.01)</f>
        <v/>
      </c>
      <c r="AD1063" s="40">
        <f>POSTTAX(INDEX(AD$292:AD$303,$D1063),AD1054,$E1063)</f>
        <v/>
      </c>
      <c r="AF1063" s="11">
        <f>LOWER(Settings!$C$4)&amp;".mit."&amp;$A1063&amp;IF($C1063="","","."&amp;$C1063&amp;"."&amp;$B1063)&amp;IF(INDEX(Variables!$D$5:$D$205,MATCH($A1063,Variables!$A$5:$A$205,0))="","","."&amp;INDEX(Variables!$D$5:$D$205,MATCH($A1063,Variables!$A$5:$A$205,0)))&amp;"."&amp;AF$5</f>
        <v/>
      </c>
      <c r="AG1063" s="38">
        <f>MAX(INDEX(AG$292:AG$303,$D1063)+AG1054*(1+$E1063),0.01)</f>
        <v/>
      </c>
      <c r="AH1063" s="37">
        <f>MAX(INDEX(AH$292:AH$303,$D1063)+AH1054*(1+$E1063),0.01)</f>
        <v/>
      </c>
      <c r="AI1063" s="37">
        <f>MAX(INDEX(AI$292:AI$303,$D1063)+AI1054*(1+$E1063),0.01)</f>
        <v/>
      </c>
      <c r="AJ1063" s="37">
        <f>MAX(INDEX(AJ$292:AJ$303,$D1063)+AJ1054*(1+$E1063),0.01)</f>
        <v/>
      </c>
      <c r="AK1063" s="37">
        <f>MAX(INDEX(AK$292:AK$303,$D1063)+AK1054*(1+$E1063),0.01)</f>
        <v/>
      </c>
      <c r="AL1063" s="37">
        <f>MAX(INDEX(AL$292:AL$303,$D1063)+AL1054*(1+$E1063),0.01)</f>
        <v/>
      </c>
      <c r="AM1063" s="37">
        <f>MAX(INDEX(AM$292:AM$303,$D1063)+AM1054*(1+$E1063),0.01)</f>
        <v/>
      </c>
      <c r="AN1063" s="37">
        <f>MAX(INDEX(AN$292:AN$303,$D1063)+AN1054*(1+$E1063),0.01)</f>
        <v/>
      </c>
      <c r="AO1063" s="37">
        <f>MAX(INDEX(AO$292:AO$303,$D1063)+AO1054*(1+$E1063),0.01)</f>
        <v/>
      </c>
      <c r="AP1063" s="37">
        <f>MAX(INDEX(AP$292:AP$303,$D1063)+AP1054*(1+$E1063),0.01)</f>
        <v/>
      </c>
      <c r="AQ1063" s="37">
        <f>MAX(INDEX(AQ$292:AQ$303,$D1063)+AQ1054*(1+$E1063),0.01)</f>
        <v/>
      </c>
      <c r="AR1063" s="37">
        <f>MAX(INDEX(AR$292:AR$303,$D1063)+AR1054*(1+$E1063),0.01)</f>
        <v/>
      </c>
      <c r="AS1063" s="37">
        <f>MAX(INDEX(AS$292:AS$303,$D1063)+AS1054*(1+$E1063),0.01)</f>
        <v/>
      </c>
      <c r="AT1063" s="37">
        <f>MAX(INDEX(AT$292:AT$303,$D1063)+AT1054*(1+$E1063),0.01)</f>
        <v/>
      </c>
      <c r="AU1063" s="37">
        <f>MAX(INDEX(AU$292:AU$303,$D1063)+AU1054*(1+$E1063),0.01)</f>
        <v/>
      </c>
      <c r="AV1063" s="37">
        <f>MAX(INDEX(AV$292:AV$303,$D1063)+AV1054*(1+$E1063),0.01)</f>
        <v/>
      </c>
      <c r="AW1063" s="37">
        <f>MAX(INDEX(AW$292:AW$303,$D1063)+AW1054*(1+$E1063),0.01)</f>
        <v/>
      </c>
      <c r="AX1063" s="37">
        <f>MAX(INDEX(AX$292:AX$303,$D1063)+AX1054*(1+$E1063),0.01)</f>
        <v/>
      </c>
      <c r="AY1063" s="40">
        <f>POSTTAX(INDEX(AY$292:AY$303,$D1063),AY1054,$E1063)</f>
        <v/>
      </c>
    </row>
    <row r="1064" hidden="1" outlineLevel="2">
      <c r="A1064" s="14" t="inlineStr">
        <is>
          <t>atp</t>
        </is>
      </c>
      <c r="B1064" s="14" t="inlineStr">
        <is>
          <t>bio</t>
        </is>
      </c>
      <c r="C1064" s="14" t="inlineStr">
        <is>
          <t>foo</t>
        </is>
      </c>
      <c r="D1064" s="37">
        <f>INDEX(Inputs!$R$5:$R$132,MATCH($B1064&amp;"|"&amp;$C1064,Inputs!$A$5:$A$132,0))</f>
        <v/>
      </c>
      <c r="E1064" s="37">
        <f>INDEX(Inputs!$S$5:$S$132,MATCH($B1064&amp;"|"&amp;$C1064,Inputs!$A$5:$A$132,0))</f>
        <v/>
      </c>
      <c r="F1064" s="36" t="n"/>
      <c r="G1064" s="36" t="n"/>
      <c r="H1064" s="14">
        <f>INDEX(Variables!$B$5:$B$205,MATCH($A1064,Variables!$A$5:$A$205,0))&amp;IF($C1064="",""," | "&amp;INDEX(Mapping!$B$5:$B$26,MATCH($C1064,Mapping!$A$5:$A$26,0))&amp;" | "&amp;INDEX(Mapping!$B$30:$B$46,MATCH($B1064,Mapping!$A$30:$A$46,0)))</f>
        <v/>
      </c>
      <c r="I1064" s="14">
        <f>INDEX(Variables!$C$5:$C$205,MATCH($A1064,Variables!$A$5:$A$205,0))</f>
        <v/>
      </c>
      <c r="J1064" s="14">
        <f>INDEX(Variables!$E$5:$E$205,MATCH($A1064,Variables!$A$5:$A$205,0))</f>
        <v/>
      </c>
      <c r="K1064" s="11">
        <f>LOWER(Settings!$C$4)&amp;".mit."&amp;$A1064&amp;IF($C1064="","","."&amp;$C1064&amp;"."&amp;$B1064)&amp;IF(INDEX(Variables!$D$5:$D$205,MATCH($A1064,Variables!$A$5:$A$205,0))="","","."&amp;INDEX(Variables!$D$5:$D$205,MATCH($A1064,Variables!$A$5:$A$205,0)))&amp;"."&amp;K$5</f>
        <v/>
      </c>
      <c r="L1064" s="38">
        <f>MAX(INDEX(L$292:L$303,$D1064)+L1055*(1+$E1064),0.01)</f>
        <v/>
      </c>
      <c r="M1064" s="37">
        <f>MAX(INDEX(M$292:M$303,$D1064)+M1055*(1+$E1064),0.01)</f>
        <v/>
      </c>
      <c r="N1064" s="37">
        <f>MAX(INDEX(N$292:N$303,$D1064)+N1055*(1+$E1064),0.01)</f>
        <v/>
      </c>
      <c r="O1064" s="37">
        <f>MAX(INDEX(O$292:O$303,$D1064)+O1055*(1+$E1064),0.01)</f>
        <v/>
      </c>
      <c r="P1064" s="37">
        <f>MAX(INDEX(P$292:P$303,$D1064)+P1055*(1+$E1064),0.01)</f>
        <v/>
      </c>
      <c r="Q1064" s="37">
        <f>MAX(INDEX(Q$292:Q$303,$D1064)+Q1055*(1+$E1064),0.01)</f>
        <v/>
      </c>
      <c r="R1064" s="37">
        <f>MAX(INDEX(R$292:R$303,$D1064)+R1055*(1+$E1064),0.01)</f>
        <v/>
      </c>
      <c r="S1064" s="37">
        <f>MAX(INDEX(S$292:S$303,$D1064)+S1055*(1+$E1064),0.01)</f>
        <v/>
      </c>
      <c r="T1064" s="37">
        <f>MAX(INDEX(T$292:T$303,$D1064)+T1055*(1+$E1064),0.01)</f>
        <v/>
      </c>
      <c r="U1064" s="37">
        <f>MAX(INDEX(U$292:U$303,$D1064)+U1055*(1+$E1064),0.01)</f>
        <v/>
      </c>
      <c r="V1064" s="37">
        <f>MAX(INDEX(V$292:V$303,$D1064)+V1055*(1+$E1064),0.01)</f>
        <v/>
      </c>
      <c r="W1064" s="37">
        <f>MAX(INDEX(W$292:W$303,$D1064)+W1055*(1+$E1064),0.01)</f>
        <v/>
      </c>
      <c r="X1064" s="37">
        <f>MAX(INDEX(X$292:X$303,$D1064)+X1055*(1+$E1064),0.01)</f>
        <v/>
      </c>
      <c r="Y1064" s="37">
        <f>MAX(INDEX(Y$292:Y$303,$D1064)+Y1055*(1+$E1064),0.01)</f>
        <v/>
      </c>
      <c r="Z1064" s="37">
        <f>MAX(INDEX(Z$292:Z$303,$D1064)+Z1055*(1+$E1064),0.01)</f>
        <v/>
      </c>
      <c r="AA1064" s="37">
        <f>MAX(INDEX(AA$292:AA$303,$D1064)+AA1055*(1+$E1064),0.01)</f>
        <v/>
      </c>
      <c r="AB1064" s="37">
        <f>MAX(INDEX(AB$292:AB$303,$D1064)+AB1055*(1+$E1064),0.01)</f>
        <v/>
      </c>
      <c r="AC1064" s="37">
        <f>MAX(INDEX(AC$292:AC$303,$D1064)+AC1055*(1+$E1064),0.01)</f>
        <v/>
      </c>
      <c r="AD1064" s="40">
        <f>POSTTAX(INDEX(AD$292:AD$303,$D1064),AD1055,$E1064)</f>
        <v/>
      </c>
      <c r="AF1064" s="11">
        <f>LOWER(Settings!$C$4)&amp;".mit."&amp;$A1064&amp;IF($C1064="","","."&amp;$C1064&amp;"."&amp;$B1064)&amp;IF(INDEX(Variables!$D$5:$D$205,MATCH($A1064,Variables!$A$5:$A$205,0))="","","."&amp;INDEX(Variables!$D$5:$D$205,MATCH($A1064,Variables!$A$5:$A$205,0)))&amp;"."&amp;AF$5</f>
        <v/>
      </c>
      <c r="AG1064" s="38">
        <f>MAX(INDEX(AG$292:AG$303,$D1064)+AG1055*(1+$E1064),0.01)</f>
        <v/>
      </c>
      <c r="AH1064" s="37">
        <f>MAX(INDEX(AH$292:AH$303,$D1064)+AH1055*(1+$E1064),0.01)</f>
        <v/>
      </c>
      <c r="AI1064" s="37">
        <f>MAX(INDEX(AI$292:AI$303,$D1064)+AI1055*(1+$E1064),0.01)</f>
        <v/>
      </c>
      <c r="AJ1064" s="37">
        <f>MAX(INDEX(AJ$292:AJ$303,$D1064)+AJ1055*(1+$E1064),0.01)</f>
        <v/>
      </c>
      <c r="AK1064" s="37">
        <f>MAX(INDEX(AK$292:AK$303,$D1064)+AK1055*(1+$E1064),0.01)</f>
        <v/>
      </c>
      <c r="AL1064" s="37">
        <f>MAX(INDEX(AL$292:AL$303,$D1064)+AL1055*(1+$E1064),0.01)</f>
        <v/>
      </c>
      <c r="AM1064" s="37">
        <f>MAX(INDEX(AM$292:AM$303,$D1064)+AM1055*(1+$E1064),0.01)</f>
        <v/>
      </c>
      <c r="AN1064" s="37">
        <f>MAX(INDEX(AN$292:AN$303,$D1064)+AN1055*(1+$E1064),0.01)</f>
        <v/>
      </c>
      <c r="AO1064" s="37">
        <f>MAX(INDEX(AO$292:AO$303,$D1064)+AO1055*(1+$E1064),0.01)</f>
        <v/>
      </c>
      <c r="AP1064" s="37">
        <f>MAX(INDEX(AP$292:AP$303,$D1064)+AP1055*(1+$E1064),0.01)</f>
        <v/>
      </c>
      <c r="AQ1064" s="37">
        <f>MAX(INDEX(AQ$292:AQ$303,$D1064)+AQ1055*(1+$E1064),0.01)</f>
        <v/>
      </c>
      <c r="AR1064" s="37">
        <f>MAX(INDEX(AR$292:AR$303,$D1064)+AR1055*(1+$E1064),0.01)</f>
        <v/>
      </c>
      <c r="AS1064" s="37">
        <f>MAX(INDEX(AS$292:AS$303,$D1064)+AS1055*(1+$E1064),0.01)</f>
        <v/>
      </c>
      <c r="AT1064" s="37">
        <f>MAX(INDEX(AT$292:AT$303,$D1064)+AT1055*(1+$E1064),0.01)</f>
        <v/>
      </c>
      <c r="AU1064" s="37">
        <f>MAX(INDEX(AU$292:AU$303,$D1064)+AU1055*(1+$E1064),0.01)</f>
        <v/>
      </c>
      <c r="AV1064" s="37">
        <f>MAX(INDEX(AV$292:AV$303,$D1064)+AV1055*(1+$E1064),0.01)</f>
        <v/>
      </c>
      <c r="AW1064" s="37">
        <f>MAX(INDEX(AW$292:AW$303,$D1064)+AW1055*(1+$E1064),0.01)</f>
        <v/>
      </c>
      <c r="AX1064" s="37">
        <f>MAX(INDEX(AX$292:AX$303,$D1064)+AX1055*(1+$E1064),0.01)</f>
        <v/>
      </c>
      <c r="AY1064" s="40">
        <f>POSTTAX(INDEX(AY$292:AY$303,$D1064),AY1055,$E1064)</f>
        <v/>
      </c>
    </row>
    <row r="1065" hidden="1" outlineLevel="2"/>
    <row r="1066" hidden="1" outlineLevel="2">
      <c r="A1066" s="14" t="inlineStr">
        <is>
          <t>shp</t>
        </is>
      </c>
      <c r="B1066" s="14" t="inlineStr">
        <is>
          <t>coa</t>
        </is>
      </c>
      <c r="C1066" s="14" t="inlineStr">
        <is>
          <t>foo</t>
        </is>
      </c>
      <c r="D1066" s="37">
        <f>INDEX(Inputs!$M$5:$M$132,MATCH($B1066&amp;"|"&amp;$C1066,Inputs!$A$5:$A$132,0))</f>
        <v/>
      </c>
      <c r="E1066" s="37">
        <f>INDEX(Inputs!$T$5:$T$132,MATCH($B1066&amp;"|"&amp;$C1066,Inputs!$A$5:$A$132,0))</f>
        <v/>
      </c>
      <c r="F1066" s="37">
        <f>INDEX(Inputs!$K$5:$K$132,MATCH($B1066&amp;"|"&amp;$C1066,Inputs!$A$5:$A$132,0))</f>
        <v/>
      </c>
      <c r="G1066" s="36" t="n"/>
      <c r="H1066" s="14">
        <f>INDEX(Variables!$B$5:$B$205,MATCH($A1066,Variables!$A$5:$A$205,0))&amp;IF($C1066="",""," | "&amp;INDEX(Mapping!$B$5:$B$26,MATCH($C1066,Mapping!$A$5:$A$26,0))&amp;" | "&amp;INDEX(Mapping!$B$30:$B$46,MATCH($B1066,Mapping!$A$30:$A$46,0)))</f>
        <v/>
      </c>
      <c r="I1066" s="14">
        <f>INDEX(Variables!$C$5:$C$205,MATCH($A1066,Variables!$A$5:$A$205,0))</f>
        <v/>
      </c>
      <c r="J1066" s="14">
        <f>INDEX(Variables!$E$5:$E$205,MATCH($A1066,Variables!$A$5:$A$205,0))</f>
        <v/>
      </c>
      <c r="K1066" s="11">
        <f>LOWER(Settings!$C$4)&amp;".mit."&amp;$A1066&amp;IF($C1066="","","."&amp;$C1066&amp;"."&amp;$B1066)&amp;IF(INDEX(Variables!$D$5:$D$205,MATCH($A1066,Variables!$A$5:$A$205,0))="","","."&amp;INDEX(Variables!$D$5:$D$205,MATCH($A1066,Variables!$A$5:$A$205,0)))&amp;"."&amp;K$5</f>
        <v/>
      </c>
      <c r="L1066" s="38">
        <f>(INDEX(L$235:L$238,$D1066)*INDEX(L$239:L$255,$F1066)+L$194*INDEX(L$121:L$137,$F1066)*INDEX(L$151:L$167,$F1066))*$E1066</f>
        <v/>
      </c>
      <c r="M1066" s="37">
        <f>(INDEX(M$235:M$238,$D1066)*INDEX(M$239:M$255,$F1066)+M$194*INDEX(M$121:M$137,$F1066)*INDEX(M$151:M$167,$F1066))*$E1066</f>
        <v/>
      </c>
      <c r="N1066" s="37">
        <f>(INDEX(N$235:N$238,$D1066)*INDEX(N$239:N$255,$F1066)+N$194*INDEX(N$121:N$137,$F1066)*INDEX(N$151:N$167,$F1066))*$E1066</f>
        <v/>
      </c>
      <c r="O1066" s="37">
        <f>(INDEX(O$235:O$238,$D1066)*INDEX(O$239:O$255,$F1066)+O$194*INDEX(O$121:O$137,$F1066)*INDEX(O$151:O$167,$F1066))*$E1066</f>
        <v/>
      </c>
      <c r="P1066" s="37">
        <f>(INDEX(P$235:P$238,$D1066)*INDEX(P$239:P$255,$F1066)+P$194*INDEX(P$121:P$137,$F1066)*INDEX(P$151:P$167,$F1066))*$E1066</f>
        <v/>
      </c>
      <c r="Q1066" s="37">
        <f>(INDEX(Q$235:Q$238,$D1066)*INDEX(Q$239:Q$255,$F1066)+Q$194*INDEX(Q$121:Q$137,$F1066)*INDEX(Q$151:Q$167,$F1066))*$E1066</f>
        <v/>
      </c>
      <c r="R1066" s="37">
        <f>(INDEX(R$235:R$238,$D1066)*INDEX(R$239:R$255,$F1066)+R$194*INDEX(R$121:R$137,$F1066)*INDEX(R$151:R$167,$F1066))*$E1066</f>
        <v/>
      </c>
      <c r="S1066" s="37">
        <f>(INDEX(S$235:S$238,$D1066)*INDEX(S$239:S$255,$F1066)+S$194*INDEX(S$121:S$137,$F1066)*INDEX(S$151:S$167,$F1066))*$E1066</f>
        <v/>
      </c>
      <c r="T1066" s="37">
        <f>(INDEX(T$235:T$238,$D1066)*INDEX(T$239:T$255,$F1066)+T$194*INDEX(T$121:T$137,$F1066)*INDEX(T$151:T$167,$F1066))*$E1066</f>
        <v/>
      </c>
      <c r="U1066" s="37">
        <f>(INDEX(U$235:U$238,$D1066)*INDEX(U$239:U$255,$F1066)+U$194*INDEX(U$121:U$137,$F1066)*INDEX(U$151:U$167,$F1066))*$E1066</f>
        <v/>
      </c>
      <c r="V1066" s="37">
        <f>(INDEX(V$235:V$238,$D1066)*INDEX(V$239:V$255,$F1066)+V$194*INDEX(V$121:V$137,$F1066)*INDEX(V$151:V$167,$F1066))*$E1066</f>
        <v/>
      </c>
      <c r="W1066" s="37">
        <f>(INDEX(W$235:W$238,$D1066)*INDEX(W$239:W$255,$F1066)+W$194*INDEX(W$121:W$137,$F1066)*INDEX(W$151:W$167,$F1066))*$E1066</f>
        <v/>
      </c>
      <c r="X1066" s="37">
        <f>(INDEX(X$235:X$238,$D1066)*INDEX(X$239:X$255,$F1066)+X$194*INDEX(X$121:X$137,$F1066)*INDEX(X$151:X$167,$F1066))*$E1066</f>
        <v/>
      </c>
      <c r="Y1066" s="37">
        <f>(INDEX(Y$235:Y$238,$D1066)*INDEX(Y$239:Y$255,$F1066)+Y$194*INDEX(Y$121:Y$137,$F1066)*INDEX(Y$151:Y$167,$F1066))*$E1066</f>
        <v/>
      </c>
      <c r="Z1066" s="37">
        <f>(INDEX(Z$235:Z$238,$D1066)*INDEX(Z$239:Z$255,$F1066)+Z$194*INDEX(Z$121:Z$137,$F1066)*INDEX(Z$151:Z$167,$F1066))*$E1066</f>
        <v/>
      </c>
      <c r="AA1066" s="37">
        <f>(INDEX(AA$235:AA$238,$D1066)*INDEX(AA$239:AA$255,$F1066)+AA$194*INDEX(AA$121:AA$137,$F1066)*INDEX(AA$151:AA$167,$F1066))*$E1066</f>
        <v/>
      </c>
      <c r="AB1066" s="37">
        <f>(INDEX(AB$235:AB$238,$D1066)*INDEX(AB$239:AB$255,$F1066)+AB$194*INDEX(AB$121:AB$137,$F1066)*INDEX(AB$151:AB$167,$F1066))*$E1066</f>
        <v/>
      </c>
      <c r="AC1066" s="37">
        <f>(INDEX(AC$235:AC$238,$D1066)*INDEX(AC$239:AC$255,$F1066)+AC$194*INDEX(AC$121:AC$137,$F1066)*INDEX(AC$151:AC$167,$F1066))*$E1066</f>
        <v/>
      </c>
      <c r="AD1066" s="40">
        <f>SHADOWEFF(INDEX(AD$235:AD$238,$D1066),INDEX(AD$239:AD$255,$F1066),AD$194,INDEX(AD$121:AD$137,$F1066),INDEX(AD$151:AD$167,$F1066),$E1066)</f>
        <v/>
      </c>
      <c r="AF1066" s="11">
        <f>LOWER(Settings!$C$4)&amp;".mit."&amp;$A1066&amp;IF($C1066="","","."&amp;$C1066&amp;"."&amp;$B1066)&amp;IF(INDEX(Variables!$D$5:$D$205,MATCH($A1066,Variables!$A$5:$A$205,0))="","","."&amp;INDEX(Variables!$D$5:$D$205,MATCH($A1066,Variables!$A$5:$A$205,0)))&amp;"."&amp;AF$5</f>
        <v/>
      </c>
      <c r="AG1066" s="38">
        <f>(INDEX(AG$235:AG$238,$D1066)*INDEX(AG$239:AG$255,$F1066)+AG$194*INDEX(AG$121:AG$137,$F1066)*INDEX(AG$151:AG$167,$F1066))*$E1066</f>
        <v/>
      </c>
      <c r="AH1066" s="37">
        <f>(INDEX(AH$235:AH$238,$D1066)*INDEX(AH$239:AH$255,$F1066)+AH$194*INDEX(AH$121:AH$137,$F1066)*INDEX(AH$151:AH$167,$F1066))*$E1066</f>
        <v/>
      </c>
      <c r="AI1066" s="37">
        <f>(INDEX(AI$235:AI$238,$D1066)*INDEX(AI$239:AI$255,$F1066)+AI$194*INDEX(AI$121:AI$137,$F1066)*INDEX(AI$151:AI$167,$F1066))*$E1066</f>
        <v/>
      </c>
      <c r="AJ1066" s="37">
        <f>(INDEX(AJ$235:AJ$238,$D1066)*INDEX(AJ$239:AJ$255,$F1066)+AJ$194*INDEX(AJ$121:AJ$137,$F1066)*INDEX(AJ$151:AJ$167,$F1066))*$E1066</f>
        <v/>
      </c>
      <c r="AK1066" s="37">
        <f>(INDEX(AK$235:AK$238,$D1066)*INDEX(AK$239:AK$255,$F1066)+AK$194*INDEX(AK$121:AK$137,$F1066)*INDEX(AK$151:AK$167,$F1066))*$E1066</f>
        <v/>
      </c>
      <c r="AL1066" s="37">
        <f>(INDEX(AL$235:AL$238,$D1066)*INDEX(AL$239:AL$255,$F1066)+AL$194*INDEX(AL$121:AL$137,$F1066)*INDEX(AL$151:AL$167,$F1066))*$E1066</f>
        <v/>
      </c>
      <c r="AM1066" s="37">
        <f>(INDEX(AM$235:AM$238,$D1066)*INDEX(AM$239:AM$255,$F1066)+AM$194*INDEX(AM$121:AM$137,$F1066)*INDEX(AM$151:AM$167,$F1066))*$E1066</f>
        <v/>
      </c>
      <c r="AN1066" s="37">
        <f>(INDEX(AN$235:AN$238,$D1066)*INDEX(AN$239:AN$255,$F1066)+AN$194*INDEX(AN$121:AN$137,$F1066)*INDEX(AN$151:AN$167,$F1066))*$E1066</f>
        <v/>
      </c>
      <c r="AO1066" s="37">
        <f>(INDEX(AO$235:AO$238,$D1066)*INDEX(AO$239:AO$255,$F1066)+AO$194*INDEX(AO$121:AO$137,$F1066)*INDEX(AO$151:AO$167,$F1066))*$E1066</f>
        <v/>
      </c>
      <c r="AP1066" s="37">
        <f>(INDEX(AP$235:AP$238,$D1066)*INDEX(AP$239:AP$255,$F1066)+AP$194*INDEX(AP$121:AP$137,$F1066)*INDEX(AP$151:AP$167,$F1066))*$E1066</f>
        <v/>
      </c>
      <c r="AQ1066" s="37">
        <f>(INDEX(AQ$235:AQ$238,$D1066)*INDEX(AQ$239:AQ$255,$F1066)+AQ$194*INDEX(AQ$121:AQ$137,$F1066)*INDEX(AQ$151:AQ$167,$F1066))*$E1066</f>
        <v/>
      </c>
      <c r="AR1066" s="37">
        <f>(INDEX(AR$235:AR$238,$D1066)*INDEX(AR$239:AR$255,$F1066)+AR$194*INDEX(AR$121:AR$137,$F1066)*INDEX(AR$151:AR$167,$F1066))*$E1066</f>
        <v/>
      </c>
      <c r="AS1066" s="37">
        <f>(INDEX(AS$235:AS$238,$D1066)*INDEX(AS$239:AS$255,$F1066)+AS$194*INDEX(AS$121:AS$137,$F1066)*INDEX(AS$151:AS$167,$F1066))*$E1066</f>
        <v/>
      </c>
      <c r="AT1066" s="37">
        <f>(INDEX(AT$235:AT$238,$D1066)*INDEX(AT$239:AT$255,$F1066)+AT$194*INDEX(AT$121:AT$137,$F1066)*INDEX(AT$151:AT$167,$F1066))*$E1066</f>
        <v/>
      </c>
      <c r="AU1066" s="37">
        <f>(INDEX(AU$235:AU$238,$D1066)*INDEX(AU$239:AU$255,$F1066)+AU$194*INDEX(AU$121:AU$137,$F1066)*INDEX(AU$151:AU$167,$F1066))*$E1066</f>
        <v/>
      </c>
      <c r="AV1066" s="37">
        <f>(INDEX(AV$235:AV$238,$D1066)*INDEX(AV$239:AV$255,$F1066)+AV$194*INDEX(AV$121:AV$137,$F1066)*INDEX(AV$151:AV$167,$F1066))*$E1066</f>
        <v/>
      </c>
      <c r="AW1066" s="37">
        <f>(INDEX(AW$235:AW$238,$D1066)*INDEX(AW$239:AW$255,$F1066)+AW$194*INDEX(AW$121:AW$137,$F1066)*INDEX(AW$151:AW$167,$F1066))*$E1066</f>
        <v/>
      </c>
      <c r="AX1066" s="37">
        <f>(INDEX(AX$235:AX$238,$D1066)*INDEX(AX$239:AX$255,$F1066)+AX$194*INDEX(AX$121:AX$137,$F1066)*INDEX(AX$151:AX$167,$F1066))*$E1066</f>
        <v/>
      </c>
      <c r="AY1066" s="40">
        <f>SHADOWEFF(INDEX(AY$235:AY$238,$D1066),INDEX(AY$239:AY$255,$F1066),AY$194,INDEX(AY$121:AY$137,$F1066),INDEX(AY$151:AY$167,$F1066),$E1066)</f>
        <v/>
      </c>
    </row>
    <row r="1067" hidden="1" outlineLevel="2">
      <c r="A1067" s="14" t="inlineStr">
        <is>
          <t>shp</t>
        </is>
      </c>
      <c r="B1067" s="14" t="inlineStr">
        <is>
          <t>nga</t>
        </is>
      </c>
      <c r="C1067" s="14" t="inlineStr">
        <is>
          <t>foo</t>
        </is>
      </c>
      <c r="D1067" s="37">
        <f>INDEX(Inputs!$M$5:$M$132,MATCH($B1067&amp;"|"&amp;$C1067,Inputs!$A$5:$A$132,0))</f>
        <v/>
      </c>
      <c r="E1067" s="37">
        <f>INDEX(Inputs!$T$5:$T$132,MATCH($B1067&amp;"|"&amp;$C1067,Inputs!$A$5:$A$132,0))</f>
        <v/>
      </c>
      <c r="F1067" s="37">
        <f>INDEX(Inputs!$K$5:$K$132,MATCH($B1067&amp;"|"&amp;$C1067,Inputs!$A$5:$A$132,0))</f>
        <v/>
      </c>
      <c r="G1067" s="36" t="n"/>
      <c r="H1067" s="14">
        <f>INDEX(Variables!$B$5:$B$205,MATCH($A1067,Variables!$A$5:$A$205,0))&amp;IF($C1067="",""," | "&amp;INDEX(Mapping!$B$5:$B$26,MATCH($C1067,Mapping!$A$5:$A$26,0))&amp;" | "&amp;INDEX(Mapping!$B$30:$B$46,MATCH($B1067,Mapping!$A$30:$A$46,0)))</f>
        <v/>
      </c>
      <c r="I1067" s="14">
        <f>INDEX(Variables!$C$5:$C$205,MATCH($A1067,Variables!$A$5:$A$205,0))</f>
        <v/>
      </c>
      <c r="J1067" s="14">
        <f>INDEX(Variables!$E$5:$E$205,MATCH($A1067,Variables!$A$5:$A$205,0))</f>
        <v/>
      </c>
      <c r="K1067" s="11">
        <f>LOWER(Settings!$C$4)&amp;".mit."&amp;$A1067&amp;IF($C1067="","","."&amp;$C1067&amp;"."&amp;$B1067)&amp;IF(INDEX(Variables!$D$5:$D$205,MATCH($A1067,Variables!$A$5:$A$205,0))="","","."&amp;INDEX(Variables!$D$5:$D$205,MATCH($A1067,Variables!$A$5:$A$205,0)))&amp;"."&amp;K$5</f>
        <v/>
      </c>
      <c r="L1067" s="38">
        <f>(INDEX(L$235:L$238,$D1067)*INDEX(L$239:L$255,$F1067)+L$194*INDEX(L$121:L$137,$F1067)*INDEX(L$151:L$167,$F1067))*$E1067</f>
        <v/>
      </c>
      <c r="M1067" s="37">
        <f>(INDEX(M$235:M$238,$D1067)*INDEX(M$239:M$255,$F1067)+M$194*INDEX(M$121:M$137,$F1067)*INDEX(M$151:M$167,$F1067))*$E1067</f>
        <v/>
      </c>
      <c r="N1067" s="37">
        <f>(INDEX(N$235:N$238,$D1067)*INDEX(N$239:N$255,$F1067)+N$194*INDEX(N$121:N$137,$F1067)*INDEX(N$151:N$167,$F1067))*$E1067</f>
        <v/>
      </c>
      <c r="O1067" s="37">
        <f>(INDEX(O$235:O$238,$D1067)*INDEX(O$239:O$255,$F1067)+O$194*INDEX(O$121:O$137,$F1067)*INDEX(O$151:O$167,$F1067))*$E1067</f>
        <v/>
      </c>
      <c r="P1067" s="37">
        <f>(INDEX(P$235:P$238,$D1067)*INDEX(P$239:P$255,$F1067)+P$194*INDEX(P$121:P$137,$F1067)*INDEX(P$151:P$167,$F1067))*$E1067</f>
        <v/>
      </c>
      <c r="Q1067" s="37">
        <f>(INDEX(Q$235:Q$238,$D1067)*INDEX(Q$239:Q$255,$F1067)+Q$194*INDEX(Q$121:Q$137,$F1067)*INDEX(Q$151:Q$167,$F1067))*$E1067</f>
        <v/>
      </c>
      <c r="R1067" s="37">
        <f>(INDEX(R$235:R$238,$D1067)*INDEX(R$239:R$255,$F1067)+R$194*INDEX(R$121:R$137,$F1067)*INDEX(R$151:R$167,$F1067))*$E1067</f>
        <v/>
      </c>
      <c r="S1067" s="37">
        <f>(INDEX(S$235:S$238,$D1067)*INDEX(S$239:S$255,$F1067)+S$194*INDEX(S$121:S$137,$F1067)*INDEX(S$151:S$167,$F1067))*$E1067</f>
        <v/>
      </c>
      <c r="T1067" s="37">
        <f>(INDEX(T$235:T$238,$D1067)*INDEX(T$239:T$255,$F1067)+T$194*INDEX(T$121:T$137,$F1067)*INDEX(T$151:T$167,$F1067))*$E1067</f>
        <v/>
      </c>
      <c r="U1067" s="37">
        <f>(INDEX(U$235:U$238,$D1067)*INDEX(U$239:U$255,$F1067)+U$194*INDEX(U$121:U$137,$F1067)*INDEX(U$151:U$167,$F1067))*$E1067</f>
        <v/>
      </c>
      <c r="V1067" s="37">
        <f>(INDEX(V$235:V$238,$D1067)*INDEX(V$239:V$255,$F1067)+V$194*INDEX(V$121:V$137,$F1067)*INDEX(V$151:V$167,$F1067))*$E1067</f>
        <v/>
      </c>
      <c r="W1067" s="37">
        <f>(INDEX(W$235:W$238,$D1067)*INDEX(W$239:W$255,$F1067)+W$194*INDEX(W$121:W$137,$F1067)*INDEX(W$151:W$167,$F1067))*$E1067</f>
        <v/>
      </c>
      <c r="X1067" s="37">
        <f>(INDEX(X$235:X$238,$D1067)*INDEX(X$239:X$255,$F1067)+X$194*INDEX(X$121:X$137,$F1067)*INDEX(X$151:X$167,$F1067))*$E1067</f>
        <v/>
      </c>
      <c r="Y1067" s="37">
        <f>(INDEX(Y$235:Y$238,$D1067)*INDEX(Y$239:Y$255,$F1067)+Y$194*INDEX(Y$121:Y$137,$F1067)*INDEX(Y$151:Y$167,$F1067))*$E1067</f>
        <v/>
      </c>
      <c r="Z1067" s="37">
        <f>(INDEX(Z$235:Z$238,$D1067)*INDEX(Z$239:Z$255,$F1067)+Z$194*INDEX(Z$121:Z$137,$F1067)*INDEX(Z$151:Z$167,$F1067))*$E1067</f>
        <v/>
      </c>
      <c r="AA1067" s="37">
        <f>(INDEX(AA$235:AA$238,$D1067)*INDEX(AA$239:AA$255,$F1067)+AA$194*INDEX(AA$121:AA$137,$F1067)*INDEX(AA$151:AA$167,$F1067))*$E1067</f>
        <v/>
      </c>
      <c r="AB1067" s="37">
        <f>(INDEX(AB$235:AB$238,$D1067)*INDEX(AB$239:AB$255,$F1067)+AB$194*INDEX(AB$121:AB$137,$F1067)*INDEX(AB$151:AB$167,$F1067))*$E1067</f>
        <v/>
      </c>
      <c r="AC1067" s="37">
        <f>(INDEX(AC$235:AC$238,$D1067)*INDEX(AC$239:AC$255,$F1067)+AC$194*INDEX(AC$121:AC$137,$F1067)*INDEX(AC$151:AC$167,$F1067))*$E1067</f>
        <v/>
      </c>
      <c r="AD1067" s="40">
        <f>SHADOWEFF(INDEX(AD$235:AD$238,$D1067),INDEX(AD$239:AD$255,$F1067),AD$194,INDEX(AD$121:AD$137,$F1067),INDEX(AD$151:AD$167,$F1067),$E1067)</f>
        <v/>
      </c>
      <c r="AF1067" s="11">
        <f>LOWER(Settings!$C$4)&amp;".mit."&amp;$A1067&amp;IF($C1067="","","."&amp;$C1067&amp;"."&amp;$B1067)&amp;IF(INDEX(Variables!$D$5:$D$205,MATCH($A1067,Variables!$A$5:$A$205,0))="","","."&amp;INDEX(Variables!$D$5:$D$205,MATCH($A1067,Variables!$A$5:$A$205,0)))&amp;"."&amp;AF$5</f>
        <v/>
      </c>
      <c r="AG1067" s="38">
        <f>(INDEX(AG$235:AG$238,$D1067)*INDEX(AG$239:AG$255,$F1067)+AG$194*INDEX(AG$121:AG$137,$F1067)*INDEX(AG$151:AG$167,$F1067))*$E1067</f>
        <v/>
      </c>
      <c r="AH1067" s="37">
        <f>(INDEX(AH$235:AH$238,$D1067)*INDEX(AH$239:AH$255,$F1067)+AH$194*INDEX(AH$121:AH$137,$F1067)*INDEX(AH$151:AH$167,$F1067))*$E1067</f>
        <v/>
      </c>
      <c r="AI1067" s="37">
        <f>(INDEX(AI$235:AI$238,$D1067)*INDEX(AI$239:AI$255,$F1067)+AI$194*INDEX(AI$121:AI$137,$F1067)*INDEX(AI$151:AI$167,$F1067))*$E1067</f>
        <v/>
      </c>
      <c r="AJ1067" s="37">
        <f>(INDEX(AJ$235:AJ$238,$D1067)*INDEX(AJ$239:AJ$255,$F1067)+AJ$194*INDEX(AJ$121:AJ$137,$F1067)*INDEX(AJ$151:AJ$167,$F1067))*$E1067</f>
        <v/>
      </c>
      <c r="AK1067" s="37">
        <f>(INDEX(AK$235:AK$238,$D1067)*INDEX(AK$239:AK$255,$F1067)+AK$194*INDEX(AK$121:AK$137,$F1067)*INDEX(AK$151:AK$167,$F1067))*$E1067</f>
        <v/>
      </c>
      <c r="AL1067" s="37">
        <f>(INDEX(AL$235:AL$238,$D1067)*INDEX(AL$239:AL$255,$F1067)+AL$194*INDEX(AL$121:AL$137,$F1067)*INDEX(AL$151:AL$167,$F1067))*$E1067</f>
        <v/>
      </c>
      <c r="AM1067" s="37">
        <f>(INDEX(AM$235:AM$238,$D1067)*INDEX(AM$239:AM$255,$F1067)+AM$194*INDEX(AM$121:AM$137,$F1067)*INDEX(AM$151:AM$167,$F1067))*$E1067</f>
        <v/>
      </c>
      <c r="AN1067" s="37">
        <f>(INDEX(AN$235:AN$238,$D1067)*INDEX(AN$239:AN$255,$F1067)+AN$194*INDEX(AN$121:AN$137,$F1067)*INDEX(AN$151:AN$167,$F1067))*$E1067</f>
        <v/>
      </c>
      <c r="AO1067" s="37">
        <f>(INDEX(AO$235:AO$238,$D1067)*INDEX(AO$239:AO$255,$F1067)+AO$194*INDEX(AO$121:AO$137,$F1067)*INDEX(AO$151:AO$167,$F1067))*$E1067</f>
        <v/>
      </c>
      <c r="AP1067" s="37">
        <f>(INDEX(AP$235:AP$238,$D1067)*INDEX(AP$239:AP$255,$F1067)+AP$194*INDEX(AP$121:AP$137,$F1067)*INDEX(AP$151:AP$167,$F1067))*$E1067</f>
        <v/>
      </c>
      <c r="AQ1067" s="37">
        <f>(INDEX(AQ$235:AQ$238,$D1067)*INDEX(AQ$239:AQ$255,$F1067)+AQ$194*INDEX(AQ$121:AQ$137,$F1067)*INDEX(AQ$151:AQ$167,$F1067))*$E1067</f>
        <v/>
      </c>
      <c r="AR1067" s="37">
        <f>(INDEX(AR$235:AR$238,$D1067)*INDEX(AR$239:AR$255,$F1067)+AR$194*INDEX(AR$121:AR$137,$F1067)*INDEX(AR$151:AR$167,$F1067))*$E1067</f>
        <v/>
      </c>
      <c r="AS1067" s="37">
        <f>(INDEX(AS$235:AS$238,$D1067)*INDEX(AS$239:AS$255,$F1067)+AS$194*INDEX(AS$121:AS$137,$F1067)*INDEX(AS$151:AS$167,$F1067))*$E1067</f>
        <v/>
      </c>
      <c r="AT1067" s="37">
        <f>(INDEX(AT$235:AT$238,$D1067)*INDEX(AT$239:AT$255,$F1067)+AT$194*INDEX(AT$121:AT$137,$F1067)*INDEX(AT$151:AT$167,$F1067))*$E1067</f>
        <v/>
      </c>
      <c r="AU1067" s="37">
        <f>(INDEX(AU$235:AU$238,$D1067)*INDEX(AU$239:AU$255,$F1067)+AU$194*INDEX(AU$121:AU$137,$F1067)*INDEX(AU$151:AU$167,$F1067))*$E1067</f>
        <v/>
      </c>
      <c r="AV1067" s="37">
        <f>(INDEX(AV$235:AV$238,$D1067)*INDEX(AV$239:AV$255,$F1067)+AV$194*INDEX(AV$121:AV$137,$F1067)*INDEX(AV$151:AV$167,$F1067))*$E1067</f>
        <v/>
      </c>
      <c r="AW1067" s="37">
        <f>(INDEX(AW$235:AW$238,$D1067)*INDEX(AW$239:AW$255,$F1067)+AW$194*INDEX(AW$121:AW$137,$F1067)*INDEX(AW$151:AW$167,$F1067))*$E1067</f>
        <v/>
      </c>
      <c r="AX1067" s="37">
        <f>(INDEX(AX$235:AX$238,$D1067)*INDEX(AX$239:AX$255,$F1067)+AX$194*INDEX(AX$121:AX$137,$F1067)*INDEX(AX$151:AX$167,$F1067))*$E1067</f>
        <v/>
      </c>
      <c r="AY1067" s="40">
        <f>SHADOWEFF(INDEX(AY$235:AY$238,$D1067),INDEX(AY$239:AY$255,$F1067),AY$194,INDEX(AY$121:AY$137,$F1067),INDEX(AY$151:AY$167,$F1067),$E1067)</f>
        <v/>
      </c>
    </row>
    <row r="1068" hidden="1" outlineLevel="2">
      <c r="A1068" s="14" t="inlineStr">
        <is>
          <t>shp</t>
        </is>
      </c>
      <c r="B1068" s="14" t="inlineStr">
        <is>
          <t>gso</t>
        </is>
      </c>
      <c r="C1068" s="14" t="inlineStr">
        <is>
          <t>foo</t>
        </is>
      </c>
      <c r="D1068" s="37">
        <f>INDEX(Inputs!$M$5:$M$132,MATCH($B1068&amp;"|"&amp;$C1068,Inputs!$A$5:$A$132,0))</f>
        <v/>
      </c>
      <c r="E1068" s="37">
        <f>INDEX(Inputs!$T$5:$T$132,MATCH($B1068&amp;"|"&amp;$C1068,Inputs!$A$5:$A$132,0))</f>
        <v/>
      </c>
      <c r="F1068" s="37">
        <f>INDEX(Inputs!$K$5:$K$132,MATCH($B1068&amp;"|"&amp;$C1068,Inputs!$A$5:$A$132,0))</f>
        <v/>
      </c>
      <c r="G1068" s="36" t="n"/>
      <c r="H1068" s="14">
        <f>INDEX(Variables!$B$5:$B$205,MATCH($A1068,Variables!$A$5:$A$205,0))&amp;IF($C1068="",""," | "&amp;INDEX(Mapping!$B$5:$B$26,MATCH($C1068,Mapping!$A$5:$A$26,0))&amp;" | "&amp;INDEX(Mapping!$B$30:$B$46,MATCH($B1068,Mapping!$A$30:$A$46,0)))</f>
        <v/>
      </c>
      <c r="I1068" s="14">
        <f>INDEX(Variables!$C$5:$C$205,MATCH($A1068,Variables!$A$5:$A$205,0))</f>
        <v/>
      </c>
      <c r="J1068" s="14">
        <f>INDEX(Variables!$E$5:$E$205,MATCH($A1068,Variables!$A$5:$A$205,0))</f>
        <v/>
      </c>
      <c r="K1068" s="11">
        <f>LOWER(Settings!$C$4)&amp;".mit."&amp;$A1068&amp;IF($C1068="","","."&amp;$C1068&amp;"."&amp;$B1068)&amp;IF(INDEX(Variables!$D$5:$D$205,MATCH($A1068,Variables!$A$5:$A$205,0))="","","."&amp;INDEX(Variables!$D$5:$D$205,MATCH($A1068,Variables!$A$5:$A$205,0)))&amp;"."&amp;K$5</f>
        <v/>
      </c>
      <c r="L1068" s="38">
        <f>(INDEX(L$235:L$238,$D1068)*INDEX(L$239:L$255,$F1068)+L$194*INDEX(L$121:L$137,$F1068)*INDEX(L$151:L$167,$F1068))*$E1068</f>
        <v/>
      </c>
      <c r="M1068" s="37">
        <f>(INDEX(M$235:M$238,$D1068)*INDEX(M$239:M$255,$F1068)+M$194*INDEX(M$121:M$137,$F1068)*INDEX(M$151:M$167,$F1068))*$E1068</f>
        <v/>
      </c>
      <c r="N1068" s="37">
        <f>(INDEX(N$235:N$238,$D1068)*INDEX(N$239:N$255,$F1068)+N$194*INDEX(N$121:N$137,$F1068)*INDEX(N$151:N$167,$F1068))*$E1068</f>
        <v/>
      </c>
      <c r="O1068" s="37">
        <f>(INDEX(O$235:O$238,$D1068)*INDEX(O$239:O$255,$F1068)+O$194*INDEX(O$121:O$137,$F1068)*INDEX(O$151:O$167,$F1068))*$E1068</f>
        <v/>
      </c>
      <c r="P1068" s="37">
        <f>(INDEX(P$235:P$238,$D1068)*INDEX(P$239:P$255,$F1068)+P$194*INDEX(P$121:P$137,$F1068)*INDEX(P$151:P$167,$F1068))*$E1068</f>
        <v/>
      </c>
      <c r="Q1068" s="37">
        <f>(INDEX(Q$235:Q$238,$D1068)*INDEX(Q$239:Q$255,$F1068)+Q$194*INDEX(Q$121:Q$137,$F1068)*INDEX(Q$151:Q$167,$F1068))*$E1068</f>
        <v/>
      </c>
      <c r="R1068" s="37">
        <f>(INDEX(R$235:R$238,$D1068)*INDEX(R$239:R$255,$F1068)+R$194*INDEX(R$121:R$137,$F1068)*INDEX(R$151:R$167,$F1068))*$E1068</f>
        <v/>
      </c>
      <c r="S1068" s="37">
        <f>(INDEX(S$235:S$238,$D1068)*INDEX(S$239:S$255,$F1068)+S$194*INDEX(S$121:S$137,$F1068)*INDEX(S$151:S$167,$F1068))*$E1068</f>
        <v/>
      </c>
      <c r="T1068" s="37">
        <f>(INDEX(T$235:T$238,$D1068)*INDEX(T$239:T$255,$F1068)+T$194*INDEX(T$121:T$137,$F1068)*INDEX(T$151:T$167,$F1068))*$E1068</f>
        <v/>
      </c>
      <c r="U1068" s="37">
        <f>(INDEX(U$235:U$238,$D1068)*INDEX(U$239:U$255,$F1068)+U$194*INDEX(U$121:U$137,$F1068)*INDEX(U$151:U$167,$F1068))*$E1068</f>
        <v/>
      </c>
      <c r="V1068" s="37">
        <f>(INDEX(V$235:V$238,$D1068)*INDEX(V$239:V$255,$F1068)+V$194*INDEX(V$121:V$137,$F1068)*INDEX(V$151:V$167,$F1068))*$E1068</f>
        <v/>
      </c>
      <c r="W1068" s="37">
        <f>(INDEX(W$235:W$238,$D1068)*INDEX(W$239:W$255,$F1068)+W$194*INDEX(W$121:W$137,$F1068)*INDEX(W$151:W$167,$F1068))*$E1068</f>
        <v/>
      </c>
      <c r="X1068" s="37">
        <f>(INDEX(X$235:X$238,$D1068)*INDEX(X$239:X$255,$F1068)+X$194*INDEX(X$121:X$137,$F1068)*INDEX(X$151:X$167,$F1068))*$E1068</f>
        <v/>
      </c>
      <c r="Y1068" s="37">
        <f>(INDEX(Y$235:Y$238,$D1068)*INDEX(Y$239:Y$255,$F1068)+Y$194*INDEX(Y$121:Y$137,$F1068)*INDEX(Y$151:Y$167,$F1068))*$E1068</f>
        <v/>
      </c>
      <c r="Z1068" s="37">
        <f>(INDEX(Z$235:Z$238,$D1068)*INDEX(Z$239:Z$255,$F1068)+Z$194*INDEX(Z$121:Z$137,$F1068)*INDEX(Z$151:Z$167,$F1068))*$E1068</f>
        <v/>
      </c>
      <c r="AA1068" s="37">
        <f>(INDEX(AA$235:AA$238,$D1068)*INDEX(AA$239:AA$255,$F1068)+AA$194*INDEX(AA$121:AA$137,$F1068)*INDEX(AA$151:AA$167,$F1068))*$E1068</f>
        <v/>
      </c>
      <c r="AB1068" s="37">
        <f>(INDEX(AB$235:AB$238,$D1068)*INDEX(AB$239:AB$255,$F1068)+AB$194*INDEX(AB$121:AB$137,$F1068)*INDEX(AB$151:AB$167,$F1068))*$E1068</f>
        <v/>
      </c>
      <c r="AC1068" s="37">
        <f>(INDEX(AC$235:AC$238,$D1068)*INDEX(AC$239:AC$255,$F1068)+AC$194*INDEX(AC$121:AC$137,$F1068)*INDEX(AC$151:AC$167,$F1068))*$E1068</f>
        <v/>
      </c>
      <c r="AD1068" s="40">
        <f>SHADOWEFF(INDEX(AD$235:AD$238,$D1068),INDEX(AD$239:AD$255,$F1068),AD$194,INDEX(AD$121:AD$137,$F1068),INDEX(AD$151:AD$167,$F1068),$E1068)</f>
        <v/>
      </c>
      <c r="AF1068" s="11">
        <f>LOWER(Settings!$C$4)&amp;".mit."&amp;$A1068&amp;IF($C1068="","","."&amp;$C1068&amp;"."&amp;$B1068)&amp;IF(INDEX(Variables!$D$5:$D$205,MATCH($A1068,Variables!$A$5:$A$205,0))="","","."&amp;INDEX(Variables!$D$5:$D$205,MATCH($A1068,Variables!$A$5:$A$205,0)))&amp;"."&amp;AF$5</f>
        <v/>
      </c>
      <c r="AG1068" s="38">
        <f>(INDEX(AG$235:AG$238,$D1068)*INDEX(AG$239:AG$255,$F1068)+AG$194*INDEX(AG$121:AG$137,$F1068)*INDEX(AG$151:AG$167,$F1068))*$E1068</f>
        <v/>
      </c>
      <c r="AH1068" s="37">
        <f>(INDEX(AH$235:AH$238,$D1068)*INDEX(AH$239:AH$255,$F1068)+AH$194*INDEX(AH$121:AH$137,$F1068)*INDEX(AH$151:AH$167,$F1068))*$E1068</f>
        <v/>
      </c>
      <c r="AI1068" s="37">
        <f>(INDEX(AI$235:AI$238,$D1068)*INDEX(AI$239:AI$255,$F1068)+AI$194*INDEX(AI$121:AI$137,$F1068)*INDEX(AI$151:AI$167,$F1068))*$E1068</f>
        <v/>
      </c>
      <c r="AJ1068" s="37">
        <f>(INDEX(AJ$235:AJ$238,$D1068)*INDEX(AJ$239:AJ$255,$F1068)+AJ$194*INDEX(AJ$121:AJ$137,$F1068)*INDEX(AJ$151:AJ$167,$F1068))*$E1068</f>
        <v/>
      </c>
      <c r="AK1068" s="37">
        <f>(INDEX(AK$235:AK$238,$D1068)*INDEX(AK$239:AK$255,$F1068)+AK$194*INDEX(AK$121:AK$137,$F1068)*INDEX(AK$151:AK$167,$F1068))*$E1068</f>
        <v/>
      </c>
      <c r="AL1068" s="37">
        <f>(INDEX(AL$235:AL$238,$D1068)*INDEX(AL$239:AL$255,$F1068)+AL$194*INDEX(AL$121:AL$137,$F1068)*INDEX(AL$151:AL$167,$F1068))*$E1068</f>
        <v/>
      </c>
      <c r="AM1068" s="37">
        <f>(INDEX(AM$235:AM$238,$D1068)*INDEX(AM$239:AM$255,$F1068)+AM$194*INDEX(AM$121:AM$137,$F1068)*INDEX(AM$151:AM$167,$F1068))*$E1068</f>
        <v/>
      </c>
      <c r="AN1068" s="37">
        <f>(INDEX(AN$235:AN$238,$D1068)*INDEX(AN$239:AN$255,$F1068)+AN$194*INDEX(AN$121:AN$137,$F1068)*INDEX(AN$151:AN$167,$F1068))*$E1068</f>
        <v/>
      </c>
      <c r="AO1068" s="37">
        <f>(INDEX(AO$235:AO$238,$D1068)*INDEX(AO$239:AO$255,$F1068)+AO$194*INDEX(AO$121:AO$137,$F1068)*INDEX(AO$151:AO$167,$F1068))*$E1068</f>
        <v/>
      </c>
      <c r="AP1068" s="37">
        <f>(INDEX(AP$235:AP$238,$D1068)*INDEX(AP$239:AP$255,$F1068)+AP$194*INDEX(AP$121:AP$137,$F1068)*INDEX(AP$151:AP$167,$F1068))*$E1068</f>
        <v/>
      </c>
      <c r="AQ1068" s="37">
        <f>(INDEX(AQ$235:AQ$238,$D1068)*INDEX(AQ$239:AQ$255,$F1068)+AQ$194*INDEX(AQ$121:AQ$137,$F1068)*INDEX(AQ$151:AQ$167,$F1068))*$E1068</f>
        <v/>
      </c>
      <c r="AR1068" s="37">
        <f>(INDEX(AR$235:AR$238,$D1068)*INDEX(AR$239:AR$255,$F1068)+AR$194*INDEX(AR$121:AR$137,$F1068)*INDEX(AR$151:AR$167,$F1068))*$E1068</f>
        <v/>
      </c>
      <c r="AS1068" s="37">
        <f>(INDEX(AS$235:AS$238,$D1068)*INDEX(AS$239:AS$255,$F1068)+AS$194*INDEX(AS$121:AS$137,$F1068)*INDEX(AS$151:AS$167,$F1068))*$E1068</f>
        <v/>
      </c>
      <c r="AT1068" s="37">
        <f>(INDEX(AT$235:AT$238,$D1068)*INDEX(AT$239:AT$255,$F1068)+AT$194*INDEX(AT$121:AT$137,$F1068)*INDEX(AT$151:AT$167,$F1068))*$E1068</f>
        <v/>
      </c>
      <c r="AU1068" s="37">
        <f>(INDEX(AU$235:AU$238,$D1068)*INDEX(AU$239:AU$255,$F1068)+AU$194*INDEX(AU$121:AU$137,$F1068)*INDEX(AU$151:AU$167,$F1068))*$E1068</f>
        <v/>
      </c>
      <c r="AV1068" s="37">
        <f>(INDEX(AV$235:AV$238,$D1068)*INDEX(AV$239:AV$255,$F1068)+AV$194*INDEX(AV$121:AV$137,$F1068)*INDEX(AV$151:AV$167,$F1068))*$E1068</f>
        <v/>
      </c>
      <c r="AW1068" s="37">
        <f>(INDEX(AW$235:AW$238,$D1068)*INDEX(AW$239:AW$255,$F1068)+AW$194*INDEX(AW$121:AW$137,$F1068)*INDEX(AW$151:AW$167,$F1068))*$E1068</f>
        <v/>
      </c>
      <c r="AX1068" s="37">
        <f>(INDEX(AX$235:AX$238,$D1068)*INDEX(AX$239:AX$255,$F1068)+AX$194*INDEX(AX$121:AX$137,$F1068)*INDEX(AX$151:AX$167,$F1068))*$E1068</f>
        <v/>
      </c>
      <c r="AY1068" s="40">
        <f>SHADOWEFF(INDEX(AY$235:AY$238,$D1068),INDEX(AY$239:AY$255,$F1068),AY$194,INDEX(AY$121:AY$137,$F1068),INDEX(AY$151:AY$167,$F1068),$E1068)</f>
        <v/>
      </c>
    </row>
    <row r="1069" hidden="1" outlineLevel="2">
      <c r="A1069" s="14" t="inlineStr">
        <is>
          <t>shp</t>
        </is>
      </c>
      <c r="B1069" s="14" t="inlineStr">
        <is>
          <t>die</t>
        </is>
      </c>
      <c r="C1069" s="14" t="inlineStr">
        <is>
          <t>foo</t>
        </is>
      </c>
      <c r="D1069" s="37">
        <f>INDEX(Inputs!$M$5:$M$132,MATCH($B1069&amp;"|"&amp;$C1069,Inputs!$A$5:$A$132,0))</f>
        <v/>
      </c>
      <c r="E1069" s="37">
        <f>INDEX(Inputs!$T$5:$T$132,MATCH($B1069&amp;"|"&amp;$C1069,Inputs!$A$5:$A$132,0))</f>
        <v/>
      </c>
      <c r="F1069" s="37">
        <f>INDEX(Inputs!$K$5:$K$132,MATCH($B1069&amp;"|"&amp;$C1069,Inputs!$A$5:$A$132,0))</f>
        <v/>
      </c>
      <c r="G1069" s="36" t="n"/>
      <c r="H1069" s="14">
        <f>INDEX(Variables!$B$5:$B$205,MATCH($A1069,Variables!$A$5:$A$205,0))&amp;IF($C1069="",""," | "&amp;INDEX(Mapping!$B$5:$B$26,MATCH($C1069,Mapping!$A$5:$A$26,0))&amp;" | "&amp;INDEX(Mapping!$B$30:$B$46,MATCH($B1069,Mapping!$A$30:$A$46,0)))</f>
        <v/>
      </c>
      <c r="I1069" s="14">
        <f>INDEX(Variables!$C$5:$C$205,MATCH($A1069,Variables!$A$5:$A$205,0))</f>
        <v/>
      </c>
      <c r="J1069" s="14">
        <f>INDEX(Variables!$E$5:$E$205,MATCH($A1069,Variables!$A$5:$A$205,0))</f>
        <v/>
      </c>
      <c r="K1069" s="11">
        <f>LOWER(Settings!$C$4)&amp;".mit."&amp;$A1069&amp;IF($C1069="","","."&amp;$C1069&amp;"."&amp;$B1069)&amp;IF(INDEX(Variables!$D$5:$D$205,MATCH($A1069,Variables!$A$5:$A$205,0))="","","."&amp;INDEX(Variables!$D$5:$D$205,MATCH($A1069,Variables!$A$5:$A$205,0)))&amp;"."&amp;K$5</f>
        <v/>
      </c>
      <c r="L1069" s="38">
        <f>(INDEX(L$235:L$238,$D1069)*INDEX(L$239:L$255,$F1069)+L$194*INDEX(L$121:L$137,$F1069)*INDEX(L$151:L$167,$F1069))*$E1069</f>
        <v/>
      </c>
      <c r="M1069" s="37">
        <f>(INDEX(M$235:M$238,$D1069)*INDEX(M$239:M$255,$F1069)+M$194*INDEX(M$121:M$137,$F1069)*INDEX(M$151:M$167,$F1069))*$E1069</f>
        <v/>
      </c>
      <c r="N1069" s="37">
        <f>(INDEX(N$235:N$238,$D1069)*INDEX(N$239:N$255,$F1069)+N$194*INDEX(N$121:N$137,$F1069)*INDEX(N$151:N$167,$F1069))*$E1069</f>
        <v/>
      </c>
      <c r="O1069" s="37">
        <f>(INDEX(O$235:O$238,$D1069)*INDEX(O$239:O$255,$F1069)+O$194*INDEX(O$121:O$137,$F1069)*INDEX(O$151:O$167,$F1069))*$E1069</f>
        <v/>
      </c>
      <c r="P1069" s="37">
        <f>(INDEX(P$235:P$238,$D1069)*INDEX(P$239:P$255,$F1069)+P$194*INDEX(P$121:P$137,$F1069)*INDEX(P$151:P$167,$F1069))*$E1069</f>
        <v/>
      </c>
      <c r="Q1069" s="37">
        <f>(INDEX(Q$235:Q$238,$D1069)*INDEX(Q$239:Q$255,$F1069)+Q$194*INDEX(Q$121:Q$137,$F1069)*INDEX(Q$151:Q$167,$F1069))*$E1069</f>
        <v/>
      </c>
      <c r="R1069" s="37">
        <f>(INDEX(R$235:R$238,$D1069)*INDEX(R$239:R$255,$F1069)+R$194*INDEX(R$121:R$137,$F1069)*INDEX(R$151:R$167,$F1069))*$E1069</f>
        <v/>
      </c>
      <c r="S1069" s="37">
        <f>(INDEX(S$235:S$238,$D1069)*INDEX(S$239:S$255,$F1069)+S$194*INDEX(S$121:S$137,$F1069)*INDEX(S$151:S$167,$F1069))*$E1069</f>
        <v/>
      </c>
      <c r="T1069" s="37">
        <f>(INDEX(T$235:T$238,$D1069)*INDEX(T$239:T$255,$F1069)+T$194*INDEX(T$121:T$137,$F1069)*INDEX(T$151:T$167,$F1069))*$E1069</f>
        <v/>
      </c>
      <c r="U1069" s="37">
        <f>(INDEX(U$235:U$238,$D1069)*INDEX(U$239:U$255,$F1069)+U$194*INDEX(U$121:U$137,$F1069)*INDEX(U$151:U$167,$F1069))*$E1069</f>
        <v/>
      </c>
      <c r="V1069" s="37">
        <f>(INDEX(V$235:V$238,$D1069)*INDEX(V$239:V$255,$F1069)+V$194*INDEX(V$121:V$137,$F1069)*INDEX(V$151:V$167,$F1069))*$E1069</f>
        <v/>
      </c>
      <c r="W1069" s="37">
        <f>(INDEX(W$235:W$238,$D1069)*INDEX(W$239:W$255,$F1069)+W$194*INDEX(W$121:W$137,$F1069)*INDEX(W$151:W$167,$F1069))*$E1069</f>
        <v/>
      </c>
      <c r="X1069" s="37">
        <f>(INDEX(X$235:X$238,$D1069)*INDEX(X$239:X$255,$F1069)+X$194*INDEX(X$121:X$137,$F1069)*INDEX(X$151:X$167,$F1069))*$E1069</f>
        <v/>
      </c>
      <c r="Y1069" s="37">
        <f>(INDEX(Y$235:Y$238,$D1069)*INDEX(Y$239:Y$255,$F1069)+Y$194*INDEX(Y$121:Y$137,$F1069)*INDEX(Y$151:Y$167,$F1069))*$E1069</f>
        <v/>
      </c>
      <c r="Z1069" s="37">
        <f>(INDEX(Z$235:Z$238,$D1069)*INDEX(Z$239:Z$255,$F1069)+Z$194*INDEX(Z$121:Z$137,$F1069)*INDEX(Z$151:Z$167,$F1069))*$E1069</f>
        <v/>
      </c>
      <c r="AA1069" s="37">
        <f>(INDEX(AA$235:AA$238,$D1069)*INDEX(AA$239:AA$255,$F1069)+AA$194*INDEX(AA$121:AA$137,$F1069)*INDEX(AA$151:AA$167,$F1069))*$E1069</f>
        <v/>
      </c>
      <c r="AB1069" s="37">
        <f>(INDEX(AB$235:AB$238,$D1069)*INDEX(AB$239:AB$255,$F1069)+AB$194*INDEX(AB$121:AB$137,$F1069)*INDEX(AB$151:AB$167,$F1069))*$E1069</f>
        <v/>
      </c>
      <c r="AC1069" s="37">
        <f>(INDEX(AC$235:AC$238,$D1069)*INDEX(AC$239:AC$255,$F1069)+AC$194*INDEX(AC$121:AC$137,$F1069)*INDEX(AC$151:AC$167,$F1069))*$E1069</f>
        <v/>
      </c>
      <c r="AD1069" s="40">
        <f>SHADOWEFF(INDEX(AD$235:AD$238,$D1069),INDEX(AD$239:AD$255,$F1069),AD$194,INDEX(AD$121:AD$137,$F1069),INDEX(AD$151:AD$167,$F1069),$E1069)</f>
        <v/>
      </c>
      <c r="AF1069" s="11">
        <f>LOWER(Settings!$C$4)&amp;".mit."&amp;$A1069&amp;IF($C1069="","","."&amp;$C1069&amp;"."&amp;$B1069)&amp;IF(INDEX(Variables!$D$5:$D$205,MATCH($A1069,Variables!$A$5:$A$205,0))="","","."&amp;INDEX(Variables!$D$5:$D$205,MATCH($A1069,Variables!$A$5:$A$205,0)))&amp;"."&amp;AF$5</f>
        <v/>
      </c>
      <c r="AG1069" s="38">
        <f>(INDEX(AG$235:AG$238,$D1069)*INDEX(AG$239:AG$255,$F1069)+AG$194*INDEX(AG$121:AG$137,$F1069)*INDEX(AG$151:AG$167,$F1069))*$E1069</f>
        <v/>
      </c>
      <c r="AH1069" s="37">
        <f>(INDEX(AH$235:AH$238,$D1069)*INDEX(AH$239:AH$255,$F1069)+AH$194*INDEX(AH$121:AH$137,$F1069)*INDEX(AH$151:AH$167,$F1069))*$E1069</f>
        <v/>
      </c>
      <c r="AI1069" s="37">
        <f>(INDEX(AI$235:AI$238,$D1069)*INDEX(AI$239:AI$255,$F1069)+AI$194*INDEX(AI$121:AI$137,$F1069)*INDEX(AI$151:AI$167,$F1069))*$E1069</f>
        <v/>
      </c>
      <c r="AJ1069" s="37">
        <f>(INDEX(AJ$235:AJ$238,$D1069)*INDEX(AJ$239:AJ$255,$F1069)+AJ$194*INDEX(AJ$121:AJ$137,$F1069)*INDEX(AJ$151:AJ$167,$F1069))*$E1069</f>
        <v/>
      </c>
      <c r="AK1069" s="37">
        <f>(INDEX(AK$235:AK$238,$D1069)*INDEX(AK$239:AK$255,$F1069)+AK$194*INDEX(AK$121:AK$137,$F1069)*INDEX(AK$151:AK$167,$F1069))*$E1069</f>
        <v/>
      </c>
      <c r="AL1069" s="37">
        <f>(INDEX(AL$235:AL$238,$D1069)*INDEX(AL$239:AL$255,$F1069)+AL$194*INDEX(AL$121:AL$137,$F1069)*INDEX(AL$151:AL$167,$F1069))*$E1069</f>
        <v/>
      </c>
      <c r="AM1069" s="37">
        <f>(INDEX(AM$235:AM$238,$D1069)*INDEX(AM$239:AM$255,$F1069)+AM$194*INDEX(AM$121:AM$137,$F1069)*INDEX(AM$151:AM$167,$F1069))*$E1069</f>
        <v/>
      </c>
      <c r="AN1069" s="37">
        <f>(INDEX(AN$235:AN$238,$D1069)*INDEX(AN$239:AN$255,$F1069)+AN$194*INDEX(AN$121:AN$137,$F1069)*INDEX(AN$151:AN$167,$F1069))*$E1069</f>
        <v/>
      </c>
      <c r="AO1069" s="37">
        <f>(INDEX(AO$235:AO$238,$D1069)*INDEX(AO$239:AO$255,$F1069)+AO$194*INDEX(AO$121:AO$137,$F1069)*INDEX(AO$151:AO$167,$F1069))*$E1069</f>
        <v/>
      </c>
      <c r="AP1069" s="37">
        <f>(INDEX(AP$235:AP$238,$D1069)*INDEX(AP$239:AP$255,$F1069)+AP$194*INDEX(AP$121:AP$137,$F1069)*INDEX(AP$151:AP$167,$F1069))*$E1069</f>
        <v/>
      </c>
      <c r="AQ1069" s="37">
        <f>(INDEX(AQ$235:AQ$238,$D1069)*INDEX(AQ$239:AQ$255,$F1069)+AQ$194*INDEX(AQ$121:AQ$137,$F1069)*INDEX(AQ$151:AQ$167,$F1069))*$E1069</f>
        <v/>
      </c>
      <c r="AR1069" s="37">
        <f>(INDEX(AR$235:AR$238,$D1069)*INDEX(AR$239:AR$255,$F1069)+AR$194*INDEX(AR$121:AR$137,$F1069)*INDEX(AR$151:AR$167,$F1069))*$E1069</f>
        <v/>
      </c>
      <c r="AS1069" s="37">
        <f>(INDEX(AS$235:AS$238,$D1069)*INDEX(AS$239:AS$255,$F1069)+AS$194*INDEX(AS$121:AS$137,$F1069)*INDEX(AS$151:AS$167,$F1069))*$E1069</f>
        <v/>
      </c>
      <c r="AT1069" s="37">
        <f>(INDEX(AT$235:AT$238,$D1069)*INDEX(AT$239:AT$255,$F1069)+AT$194*INDEX(AT$121:AT$137,$F1069)*INDEX(AT$151:AT$167,$F1069))*$E1069</f>
        <v/>
      </c>
      <c r="AU1069" s="37">
        <f>(INDEX(AU$235:AU$238,$D1069)*INDEX(AU$239:AU$255,$F1069)+AU$194*INDEX(AU$121:AU$137,$F1069)*INDEX(AU$151:AU$167,$F1069))*$E1069</f>
        <v/>
      </c>
      <c r="AV1069" s="37">
        <f>(INDEX(AV$235:AV$238,$D1069)*INDEX(AV$239:AV$255,$F1069)+AV$194*INDEX(AV$121:AV$137,$F1069)*INDEX(AV$151:AV$167,$F1069))*$E1069</f>
        <v/>
      </c>
      <c r="AW1069" s="37">
        <f>(INDEX(AW$235:AW$238,$D1069)*INDEX(AW$239:AW$255,$F1069)+AW$194*INDEX(AW$121:AW$137,$F1069)*INDEX(AW$151:AW$167,$F1069))*$E1069</f>
        <v/>
      </c>
      <c r="AX1069" s="37">
        <f>(INDEX(AX$235:AX$238,$D1069)*INDEX(AX$239:AX$255,$F1069)+AX$194*INDEX(AX$121:AX$137,$F1069)*INDEX(AX$151:AX$167,$F1069))*$E1069</f>
        <v/>
      </c>
      <c r="AY1069" s="40">
        <f>SHADOWEFF(INDEX(AY$235:AY$238,$D1069),INDEX(AY$239:AY$255,$F1069),AY$194,INDEX(AY$121:AY$137,$F1069),INDEX(AY$151:AY$167,$F1069),$E1069)</f>
        <v/>
      </c>
    </row>
    <row r="1070" hidden="1" outlineLevel="2">
      <c r="A1070" s="14" t="inlineStr">
        <is>
          <t>shp</t>
        </is>
      </c>
      <c r="B1070" s="14" t="inlineStr">
        <is>
          <t>lpg</t>
        </is>
      </c>
      <c r="C1070" s="14" t="inlineStr">
        <is>
          <t>foo</t>
        </is>
      </c>
      <c r="D1070" s="37">
        <f>INDEX(Inputs!$M$5:$M$132,MATCH($B1070&amp;"|"&amp;$C1070,Inputs!$A$5:$A$132,0))</f>
        <v/>
      </c>
      <c r="E1070" s="37">
        <f>INDEX(Inputs!$T$5:$T$132,MATCH($B1070&amp;"|"&amp;$C1070,Inputs!$A$5:$A$132,0))</f>
        <v/>
      </c>
      <c r="F1070" s="37">
        <f>INDEX(Inputs!$K$5:$K$132,MATCH($B1070&amp;"|"&amp;$C1070,Inputs!$A$5:$A$132,0))</f>
        <v/>
      </c>
      <c r="G1070" s="36" t="n"/>
      <c r="H1070" s="14">
        <f>INDEX(Variables!$B$5:$B$205,MATCH($A1070,Variables!$A$5:$A$205,0))&amp;IF($C1070="",""," | "&amp;INDEX(Mapping!$B$5:$B$26,MATCH($C1070,Mapping!$A$5:$A$26,0))&amp;" | "&amp;INDEX(Mapping!$B$30:$B$46,MATCH($B1070,Mapping!$A$30:$A$46,0)))</f>
        <v/>
      </c>
      <c r="I1070" s="14">
        <f>INDEX(Variables!$C$5:$C$205,MATCH($A1070,Variables!$A$5:$A$205,0))</f>
        <v/>
      </c>
      <c r="J1070" s="14">
        <f>INDEX(Variables!$E$5:$E$205,MATCH($A1070,Variables!$A$5:$A$205,0))</f>
        <v/>
      </c>
      <c r="K1070" s="11">
        <f>LOWER(Settings!$C$4)&amp;".mit."&amp;$A1070&amp;IF($C1070="","","."&amp;$C1070&amp;"."&amp;$B1070)&amp;IF(INDEX(Variables!$D$5:$D$205,MATCH($A1070,Variables!$A$5:$A$205,0))="","","."&amp;INDEX(Variables!$D$5:$D$205,MATCH($A1070,Variables!$A$5:$A$205,0)))&amp;"."&amp;K$5</f>
        <v/>
      </c>
      <c r="L1070" s="38">
        <f>(INDEX(L$235:L$238,$D1070)*INDEX(L$239:L$255,$F1070)+L$194*INDEX(L$121:L$137,$F1070)*INDEX(L$151:L$167,$F1070))*$E1070</f>
        <v/>
      </c>
      <c r="M1070" s="37">
        <f>(INDEX(M$235:M$238,$D1070)*INDEX(M$239:M$255,$F1070)+M$194*INDEX(M$121:M$137,$F1070)*INDEX(M$151:M$167,$F1070))*$E1070</f>
        <v/>
      </c>
      <c r="N1070" s="37">
        <f>(INDEX(N$235:N$238,$D1070)*INDEX(N$239:N$255,$F1070)+N$194*INDEX(N$121:N$137,$F1070)*INDEX(N$151:N$167,$F1070))*$E1070</f>
        <v/>
      </c>
      <c r="O1070" s="37">
        <f>(INDEX(O$235:O$238,$D1070)*INDEX(O$239:O$255,$F1070)+O$194*INDEX(O$121:O$137,$F1070)*INDEX(O$151:O$167,$F1070))*$E1070</f>
        <v/>
      </c>
      <c r="P1070" s="37">
        <f>(INDEX(P$235:P$238,$D1070)*INDEX(P$239:P$255,$F1070)+P$194*INDEX(P$121:P$137,$F1070)*INDEX(P$151:P$167,$F1070))*$E1070</f>
        <v/>
      </c>
      <c r="Q1070" s="37">
        <f>(INDEX(Q$235:Q$238,$D1070)*INDEX(Q$239:Q$255,$F1070)+Q$194*INDEX(Q$121:Q$137,$F1070)*INDEX(Q$151:Q$167,$F1070))*$E1070</f>
        <v/>
      </c>
      <c r="R1070" s="37">
        <f>(INDEX(R$235:R$238,$D1070)*INDEX(R$239:R$255,$F1070)+R$194*INDEX(R$121:R$137,$F1070)*INDEX(R$151:R$167,$F1070))*$E1070</f>
        <v/>
      </c>
      <c r="S1070" s="37">
        <f>(INDEX(S$235:S$238,$D1070)*INDEX(S$239:S$255,$F1070)+S$194*INDEX(S$121:S$137,$F1070)*INDEX(S$151:S$167,$F1070))*$E1070</f>
        <v/>
      </c>
      <c r="T1070" s="37">
        <f>(INDEX(T$235:T$238,$D1070)*INDEX(T$239:T$255,$F1070)+T$194*INDEX(T$121:T$137,$F1070)*INDEX(T$151:T$167,$F1070))*$E1070</f>
        <v/>
      </c>
      <c r="U1070" s="37">
        <f>(INDEX(U$235:U$238,$D1070)*INDEX(U$239:U$255,$F1070)+U$194*INDEX(U$121:U$137,$F1070)*INDEX(U$151:U$167,$F1070))*$E1070</f>
        <v/>
      </c>
      <c r="V1070" s="37">
        <f>(INDEX(V$235:V$238,$D1070)*INDEX(V$239:V$255,$F1070)+V$194*INDEX(V$121:V$137,$F1070)*INDEX(V$151:V$167,$F1070))*$E1070</f>
        <v/>
      </c>
      <c r="W1070" s="37">
        <f>(INDEX(W$235:W$238,$D1070)*INDEX(W$239:W$255,$F1070)+W$194*INDEX(W$121:W$137,$F1070)*INDEX(W$151:W$167,$F1070))*$E1070</f>
        <v/>
      </c>
      <c r="X1070" s="37">
        <f>(INDEX(X$235:X$238,$D1070)*INDEX(X$239:X$255,$F1070)+X$194*INDEX(X$121:X$137,$F1070)*INDEX(X$151:X$167,$F1070))*$E1070</f>
        <v/>
      </c>
      <c r="Y1070" s="37">
        <f>(INDEX(Y$235:Y$238,$D1070)*INDEX(Y$239:Y$255,$F1070)+Y$194*INDEX(Y$121:Y$137,$F1070)*INDEX(Y$151:Y$167,$F1070))*$E1070</f>
        <v/>
      </c>
      <c r="Z1070" s="37">
        <f>(INDEX(Z$235:Z$238,$D1070)*INDEX(Z$239:Z$255,$F1070)+Z$194*INDEX(Z$121:Z$137,$F1070)*INDEX(Z$151:Z$167,$F1070))*$E1070</f>
        <v/>
      </c>
      <c r="AA1070" s="37">
        <f>(INDEX(AA$235:AA$238,$D1070)*INDEX(AA$239:AA$255,$F1070)+AA$194*INDEX(AA$121:AA$137,$F1070)*INDEX(AA$151:AA$167,$F1070))*$E1070</f>
        <v/>
      </c>
      <c r="AB1070" s="37">
        <f>(INDEX(AB$235:AB$238,$D1070)*INDEX(AB$239:AB$255,$F1070)+AB$194*INDEX(AB$121:AB$137,$F1070)*INDEX(AB$151:AB$167,$F1070))*$E1070</f>
        <v/>
      </c>
      <c r="AC1070" s="37">
        <f>(INDEX(AC$235:AC$238,$D1070)*INDEX(AC$239:AC$255,$F1070)+AC$194*INDEX(AC$121:AC$137,$F1070)*INDEX(AC$151:AC$167,$F1070))*$E1070</f>
        <v/>
      </c>
      <c r="AD1070" s="40">
        <f>SHADOWEFF(INDEX(AD$235:AD$238,$D1070),INDEX(AD$239:AD$255,$F1070),AD$194,INDEX(AD$121:AD$137,$F1070),INDEX(AD$151:AD$167,$F1070),$E1070)</f>
        <v/>
      </c>
      <c r="AF1070" s="11">
        <f>LOWER(Settings!$C$4)&amp;".mit."&amp;$A1070&amp;IF($C1070="","","."&amp;$C1070&amp;"."&amp;$B1070)&amp;IF(INDEX(Variables!$D$5:$D$205,MATCH($A1070,Variables!$A$5:$A$205,0))="","","."&amp;INDEX(Variables!$D$5:$D$205,MATCH($A1070,Variables!$A$5:$A$205,0)))&amp;"."&amp;AF$5</f>
        <v/>
      </c>
      <c r="AG1070" s="38">
        <f>(INDEX(AG$235:AG$238,$D1070)*INDEX(AG$239:AG$255,$F1070)+AG$194*INDEX(AG$121:AG$137,$F1070)*INDEX(AG$151:AG$167,$F1070))*$E1070</f>
        <v/>
      </c>
      <c r="AH1070" s="37">
        <f>(INDEX(AH$235:AH$238,$D1070)*INDEX(AH$239:AH$255,$F1070)+AH$194*INDEX(AH$121:AH$137,$F1070)*INDEX(AH$151:AH$167,$F1070))*$E1070</f>
        <v/>
      </c>
      <c r="AI1070" s="37">
        <f>(INDEX(AI$235:AI$238,$D1070)*INDEX(AI$239:AI$255,$F1070)+AI$194*INDEX(AI$121:AI$137,$F1070)*INDEX(AI$151:AI$167,$F1070))*$E1070</f>
        <v/>
      </c>
      <c r="AJ1070" s="37">
        <f>(INDEX(AJ$235:AJ$238,$D1070)*INDEX(AJ$239:AJ$255,$F1070)+AJ$194*INDEX(AJ$121:AJ$137,$F1070)*INDEX(AJ$151:AJ$167,$F1070))*$E1070</f>
        <v/>
      </c>
      <c r="AK1070" s="37">
        <f>(INDEX(AK$235:AK$238,$D1070)*INDEX(AK$239:AK$255,$F1070)+AK$194*INDEX(AK$121:AK$137,$F1070)*INDEX(AK$151:AK$167,$F1070))*$E1070</f>
        <v/>
      </c>
      <c r="AL1070" s="37">
        <f>(INDEX(AL$235:AL$238,$D1070)*INDEX(AL$239:AL$255,$F1070)+AL$194*INDEX(AL$121:AL$137,$F1070)*INDEX(AL$151:AL$167,$F1070))*$E1070</f>
        <v/>
      </c>
      <c r="AM1070" s="37">
        <f>(INDEX(AM$235:AM$238,$D1070)*INDEX(AM$239:AM$255,$F1070)+AM$194*INDEX(AM$121:AM$137,$F1070)*INDEX(AM$151:AM$167,$F1070))*$E1070</f>
        <v/>
      </c>
      <c r="AN1070" s="37">
        <f>(INDEX(AN$235:AN$238,$D1070)*INDEX(AN$239:AN$255,$F1070)+AN$194*INDEX(AN$121:AN$137,$F1070)*INDEX(AN$151:AN$167,$F1070))*$E1070</f>
        <v/>
      </c>
      <c r="AO1070" s="37">
        <f>(INDEX(AO$235:AO$238,$D1070)*INDEX(AO$239:AO$255,$F1070)+AO$194*INDEX(AO$121:AO$137,$F1070)*INDEX(AO$151:AO$167,$F1070))*$E1070</f>
        <v/>
      </c>
      <c r="AP1070" s="37">
        <f>(INDEX(AP$235:AP$238,$D1070)*INDEX(AP$239:AP$255,$F1070)+AP$194*INDEX(AP$121:AP$137,$F1070)*INDEX(AP$151:AP$167,$F1070))*$E1070</f>
        <v/>
      </c>
      <c r="AQ1070" s="37">
        <f>(INDEX(AQ$235:AQ$238,$D1070)*INDEX(AQ$239:AQ$255,$F1070)+AQ$194*INDEX(AQ$121:AQ$137,$F1070)*INDEX(AQ$151:AQ$167,$F1070))*$E1070</f>
        <v/>
      </c>
      <c r="AR1070" s="37">
        <f>(INDEX(AR$235:AR$238,$D1070)*INDEX(AR$239:AR$255,$F1070)+AR$194*INDEX(AR$121:AR$137,$F1070)*INDEX(AR$151:AR$167,$F1070))*$E1070</f>
        <v/>
      </c>
      <c r="AS1070" s="37">
        <f>(INDEX(AS$235:AS$238,$D1070)*INDEX(AS$239:AS$255,$F1070)+AS$194*INDEX(AS$121:AS$137,$F1070)*INDEX(AS$151:AS$167,$F1070))*$E1070</f>
        <v/>
      </c>
      <c r="AT1070" s="37">
        <f>(INDEX(AT$235:AT$238,$D1070)*INDEX(AT$239:AT$255,$F1070)+AT$194*INDEX(AT$121:AT$137,$F1070)*INDEX(AT$151:AT$167,$F1070))*$E1070</f>
        <v/>
      </c>
      <c r="AU1070" s="37">
        <f>(INDEX(AU$235:AU$238,$D1070)*INDEX(AU$239:AU$255,$F1070)+AU$194*INDEX(AU$121:AU$137,$F1070)*INDEX(AU$151:AU$167,$F1070))*$E1070</f>
        <v/>
      </c>
      <c r="AV1070" s="37">
        <f>(INDEX(AV$235:AV$238,$D1070)*INDEX(AV$239:AV$255,$F1070)+AV$194*INDEX(AV$121:AV$137,$F1070)*INDEX(AV$151:AV$167,$F1070))*$E1070</f>
        <v/>
      </c>
      <c r="AW1070" s="37">
        <f>(INDEX(AW$235:AW$238,$D1070)*INDEX(AW$239:AW$255,$F1070)+AW$194*INDEX(AW$121:AW$137,$F1070)*INDEX(AW$151:AW$167,$F1070))*$E1070</f>
        <v/>
      </c>
      <c r="AX1070" s="37">
        <f>(INDEX(AX$235:AX$238,$D1070)*INDEX(AX$239:AX$255,$F1070)+AX$194*INDEX(AX$121:AX$137,$F1070)*INDEX(AX$151:AX$167,$F1070))*$E1070</f>
        <v/>
      </c>
      <c r="AY1070" s="40">
        <f>SHADOWEFF(INDEX(AY$235:AY$238,$D1070),INDEX(AY$239:AY$255,$F1070),AY$194,INDEX(AY$121:AY$137,$F1070),INDEX(AY$151:AY$167,$F1070),$E1070)</f>
        <v/>
      </c>
    </row>
    <row r="1071" hidden="1" outlineLevel="2">
      <c r="A1071" s="14" t="inlineStr">
        <is>
          <t>shp</t>
        </is>
      </c>
      <c r="B1071" s="14" t="inlineStr">
        <is>
          <t>ker</t>
        </is>
      </c>
      <c r="C1071" s="14" t="inlineStr">
        <is>
          <t>foo</t>
        </is>
      </c>
      <c r="D1071" s="37">
        <f>INDEX(Inputs!$M$5:$M$132,MATCH($B1071&amp;"|"&amp;$C1071,Inputs!$A$5:$A$132,0))</f>
        <v/>
      </c>
      <c r="E1071" s="37">
        <f>INDEX(Inputs!$T$5:$T$132,MATCH($B1071&amp;"|"&amp;$C1071,Inputs!$A$5:$A$132,0))</f>
        <v/>
      </c>
      <c r="F1071" s="37">
        <f>INDEX(Inputs!$K$5:$K$132,MATCH($B1071&amp;"|"&amp;$C1071,Inputs!$A$5:$A$132,0))</f>
        <v/>
      </c>
      <c r="G1071" s="36" t="n"/>
      <c r="H1071" s="14">
        <f>INDEX(Variables!$B$5:$B$205,MATCH($A1071,Variables!$A$5:$A$205,0))&amp;IF($C1071="",""," | "&amp;INDEX(Mapping!$B$5:$B$26,MATCH($C1071,Mapping!$A$5:$A$26,0))&amp;" | "&amp;INDEX(Mapping!$B$30:$B$46,MATCH($B1071,Mapping!$A$30:$A$46,0)))</f>
        <v/>
      </c>
      <c r="I1071" s="14">
        <f>INDEX(Variables!$C$5:$C$205,MATCH($A1071,Variables!$A$5:$A$205,0))</f>
        <v/>
      </c>
      <c r="J1071" s="14">
        <f>INDEX(Variables!$E$5:$E$205,MATCH($A1071,Variables!$A$5:$A$205,0))</f>
        <v/>
      </c>
      <c r="K1071" s="11">
        <f>LOWER(Settings!$C$4)&amp;".mit."&amp;$A1071&amp;IF($C1071="","","."&amp;$C1071&amp;"."&amp;$B1071)&amp;IF(INDEX(Variables!$D$5:$D$205,MATCH($A1071,Variables!$A$5:$A$205,0))="","","."&amp;INDEX(Variables!$D$5:$D$205,MATCH($A1071,Variables!$A$5:$A$205,0)))&amp;"."&amp;K$5</f>
        <v/>
      </c>
      <c r="L1071" s="38">
        <f>(INDEX(L$235:L$238,$D1071)*INDEX(L$239:L$255,$F1071)+L$194*INDEX(L$121:L$137,$F1071)*INDEX(L$151:L$167,$F1071))*$E1071</f>
        <v/>
      </c>
      <c r="M1071" s="37">
        <f>(INDEX(M$235:M$238,$D1071)*INDEX(M$239:M$255,$F1071)+M$194*INDEX(M$121:M$137,$F1071)*INDEX(M$151:M$167,$F1071))*$E1071</f>
        <v/>
      </c>
      <c r="N1071" s="37">
        <f>(INDEX(N$235:N$238,$D1071)*INDEX(N$239:N$255,$F1071)+N$194*INDEX(N$121:N$137,$F1071)*INDEX(N$151:N$167,$F1071))*$E1071</f>
        <v/>
      </c>
      <c r="O1071" s="37">
        <f>(INDEX(O$235:O$238,$D1071)*INDEX(O$239:O$255,$F1071)+O$194*INDEX(O$121:O$137,$F1071)*INDEX(O$151:O$167,$F1071))*$E1071</f>
        <v/>
      </c>
      <c r="P1071" s="37">
        <f>(INDEX(P$235:P$238,$D1071)*INDEX(P$239:P$255,$F1071)+P$194*INDEX(P$121:P$137,$F1071)*INDEX(P$151:P$167,$F1071))*$E1071</f>
        <v/>
      </c>
      <c r="Q1071" s="37">
        <f>(INDEX(Q$235:Q$238,$D1071)*INDEX(Q$239:Q$255,$F1071)+Q$194*INDEX(Q$121:Q$137,$F1071)*INDEX(Q$151:Q$167,$F1071))*$E1071</f>
        <v/>
      </c>
      <c r="R1071" s="37">
        <f>(INDEX(R$235:R$238,$D1071)*INDEX(R$239:R$255,$F1071)+R$194*INDEX(R$121:R$137,$F1071)*INDEX(R$151:R$167,$F1071))*$E1071</f>
        <v/>
      </c>
      <c r="S1071" s="37">
        <f>(INDEX(S$235:S$238,$D1071)*INDEX(S$239:S$255,$F1071)+S$194*INDEX(S$121:S$137,$F1071)*INDEX(S$151:S$167,$F1071))*$E1071</f>
        <v/>
      </c>
      <c r="T1071" s="37">
        <f>(INDEX(T$235:T$238,$D1071)*INDEX(T$239:T$255,$F1071)+T$194*INDEX(T$121:T$137,$F1071)*INDEX(T$151:T$167,$F1071))*$E1071</f>
        <v/>
      </c>
      <c r="U1071" s="37">
        <f>(INDEX(U$235:U$238,$D1071)*INDEX(U$239:U$255,$F1071)+U$194*INDEX(U$121:U$137,$F1071)*INDEX(U$151:U$167,$F1071))*$E1071</f>
        <v/>
      </c>
      <c r="V1071" s="37">
        <f>(INDEX(V$235:V$238,$D1071)*INDEX(V$239:V$255,$F1071)+V$194*INDEX(V$121:V$137,$F1071)*INDEX(V$151:V$167,$F1071))*$E1071</f>
        <v/>
      </c>
      <c r="W1071" s="37">
        <f>(INDEX(W$235:W$238,$D1071)*INDEX(W$239:W$255,$F1071)+W$194*INDEX(W$121:W$137,$F1071)*INDEX(W$151:W$167,$F1071))*$E1071</f>
        <v/>
      </c>
      <c r="X1071" s="37">
        <f>(INDEX(X$235:X$238,$D1071)*INDEX(X$239:X$255,$F1071)+X$194*INDEX(X$121:X$137,$F1071)*INDEX(X$151:X$167,$F1071))*$E1071</f>
        <v/>
      </c>
      <c r="Y1071" s="37">
        <f>(INDEX(Y$235:Y$238,$D1071)*INDEX(Y$239:Y$255,$F1071)+Y$194*INDEX(Y$121:Y$137,$F1071)*INDEX(Y$151:Y$167,$F1071))*$E1071</f>
        <v/>
      </c>
      <c r="Z1071" s="37">
        <f>(INDEX(Z$235:Z$238,$D1071)*INDEX(Z$239:Z$255,$F1071)+Z$194*INDEX(Z$121:Z$137,$F1071)*INDEX(Z$151:Z$167,$F1071))*$E1071</f>
        <v/>
      </c>
      <c r="AA1071" s="37">
        <f>(INDEX(AA$235:AA$238,$D1071)*INDEX(AA$239:AA$255,$F1071)+AA$194*INDEX(AA$121:AA$137,$F1071)*INDEX(AA$151:AA$167,$F1071))*$E1071</f>
        <v/>
      </c>
      <c r="AB1071" s="37">
        <f>(INDEX(AB$235:AB$238,$D1071)*INDEX(AB$239:AB$255,$F1071)+AB$194*INDEX(AB$121:AB$137,$F1071)*INDEX(AB$151:AB$167,$F1071))*$E1071</f>
        <v/>
      </c>
      <c r="AC1071" s="37">
        <f>(INDEX(AC$235:AC$238,$D1071)*INDEX(AC$239:AC$255,$F1071)+AC$194*INDEX(AC$121:AC$137,$F1071)*INDEX(AC$151:AC$167,$F1071))*$E1071</f>
        <v/>
      </c>
      <c r="AD1071" s="40">
        <f>SHADOWEFF(INDEX(AD$235:AD$238,$D1071),INDEX(AD$239:AD$255,$F1071),AD$194,INDEX(AD$121:AD$137,$F1071),INDEX(AD$151:AD$167,$F1071),$E1071)</f>
        <v/>
      </c>
      <c r="AF1071" s="11">
        <f>LOWER(Settings!$C$4)&amp;".mit."&amp;$A1071&amp;IF($C1071="","","."&amp;$C1071&amp;"."&amp;$B1071)&amp;IF(INDEX(Variables!$D$5:$D$205,MATCH($A1071,Variables!$A$5:$A$205,0))="","","."&amp;INDEX(Variables!$D$5:$D$205,MATCH($A1071,Variables!$A$5:$A$205,0)))&amp;"."&amp;AF$5</f>
        <v/>
      </c>
      <c r="AG1071" s="38">
        <f>(INDEX(AG$235:AG$238,$D1071)*INDEX(AG$239:AG$255,$F1071)+AG$194*INDEX(AG$121:AG$137,$F1071)*INDEX(AG$151:AG$167,$F1071))*$E1071</f>
        <v/>
      </c>
      <c r="AH1071" s="37">
        <f>(INDEX(AH$235:AH$238,$D1071)*INDEX(AH$239:AH$255,$F1071)+AH$194*INDEX(AH$121:AH$137,$F1071)*INDEX(AH$151:AH$167,$F1071))*$E1071</f>
        <v/>
      </c>
      <c r="AI1071" s="37">
        <f>(INDEX(AI$235:AI$238,$D1071)*INDEX(AI$239:AI$255,$F1071)+AI$194*INDEX(AI$121:AI$137,$F1071)*INDEX(AI$151:AI$167,$F1071))*$E1071</f>
        <v/>
      </c>
      <c r="AJ1071" s="37">
        <f>(INDEX(AJ$235:AJ$238,$D1071)*INDEX(AJ$239:AJ$255,$F1071)+AJ$194*INDEX(AJ$121:AJ$137,$F1071)*INDEX(AJ$151:AJ$167,$F1071))*$E1071</f>
        <v/>
      </c>
      <c r="AK1071" s="37">
        <f>(INDEX(AK$235:AK$238,$D1071)*INDEX(AK$239:AK$255,$F1071)+AK$194*INDEX(AK$121:AK$137,$F1071)*INDEX(AK$151:AK$167,$F1071))*$E1071</f>
        <v/>
      </c>
      <c r="AL1071" s="37">
        <f>(INDEX(AL$235:AL$238,$D1071)*INDEX(AL$239:AL$255,$F1071)+AL$194*INDEX(AL$121:AL$137,$F1071)*INDEX(AL$151:AL$167,$F1071))*$E1071</f>
        <v/>
      </c>
      <c r="AM1071" s="37">
        <f>(INDEX(AM$235:AM$238,$D1071)*INDEX(AM$239:AM$255,$F1071)+AM$194*INDEX(AM$121:AM$137,$F1071)*INDEX(AM$151:AM$167,$F1071))*$E1071</f>
        <v/>
      </c>
      <c r="AN1071" s="37">
        <f>(INDEX(AN$235:AN$238,$D1071)*INDEX(AN$239:AN$255,$F1071)+AN$194*INDEX(AN$121:AN$137,$F1071)*INDEX(AN$151:AN$167,$F1071))*$E1071</f>
        <v/>
      </c>
      <c r="AO1071" s="37">
        <f>(INDEX(AO$235:AO$238,$D1071)*INDEX(AO$239:AO$255,$F1071)+AO$194*INDEX(AO$121:AO$137,$F1071)*INDEX(AO$151:AO$167,$F1071))*$E1071</f>
        <v/>
      </c>
      <c r="AP1071" s="37">
        <f>(INDEX(AP$235:AP$238,$D1071)*INDEX(AP$239:AP$255,$F1071)+AP$194*INDEX(AP$121:AP$137,$F1071)*INDEX(AP$151:AP$167,$F1071))*$E1071</f>
        <v/>
      </c>
      <c r="AQ1071" s="37">
        <f>(INDEX(AQ$235:AQ$238,$D1071)*INDEX(AQ$239:AQ$255,$F1071)+AQ$194*INDEX(AQ$121:AQ$137,$F1071)*INDEX(AQ$151:AQ$167,$F1071))*$E1071</f>
        <v/>
      </c>
      <c r="AR1071" s="37">
        <f>(INDEX(AR$235:AR$238,$D1071)*INDEX(AR$239:AR$255,$F1071)+AR$194*INDEX(AR$121:AR$137,$F1071)*INDEX(AR$151:AR$167,$F1071))*$E1071</f>
        <v/>
      </c>
      <c r="AS1071" s="37">
        <f>(INDEX(AS$235:AS$238,$D1071)*INDEX(AS$239:AS$255,$F1071)+AS$194*INDEX(AS$121:AS$137,$F1071)*INDEX(AS$151:AS$167,$F1071))*$E1071</f>
        <v/>
      </c>
      <c r="AT1071" s="37">
        <f>(INDEX(AT$235:AT$238,$D1071)*INDEX(AT$239:AT$255,$F1071)+AT$194*INDEX(AT$121:AT$137,$F1071)*INDEX(AT$151:AT$167,$F1071))*$E1071</f>
        <v/>
      </c>
      <c r="AU1071" s="37">
        <f>(INDEX(AU$235:AU$238,$D1071)*INDEX(AU$239:AU$255,$F1071)+AU$194*INDEX(AU$121:AU$137,$F1071)*INDEX(AU$151:AU$167,$F1071))*$E1071</f>
        <v/>
      </c>
      <c r="AV1071" s="37">
        <f>(INDEX(AV$235:AV$238,$D1071)*INDEX(AV$239:AV$255,$F1071)+AV$194*INDEX(AV$121:AV$137,$F1071)*INDEX(AV$151:AV$167,$F1071))*$E1071</f>
        <v/>
      </c>
      <c r="AW1071" s="37">
        <f>(INDEX(AW$235:AW$238,$D1071)*INDEX(AW$239:AW$255,$F1071)+AW$194*INDEX(AW$121:AW$137,$F1071)*INDEX(AW$151:AW$167,$F1071))*$E1071</f>
        <v/>
      </c>
      <c r="AX1071" s="37">
        <f>(INDEX(AX$235:AX$238,$D1071)*INDEX(AX$239:AX$255,$F1071)+AX$194*INDEX(AX$121:AX$137,$F1071)*INDEX(AX$151:AX$167,$F1071))*$E1071</f>
        <v/>
      </c>
      <c r="AY1071" s="40">
        <f>SHADOWEFF(INDEX(AY$235:AY$238,$D1071),INDEX(AY$239:AY$255,$F1071),AY$194,INDEX(AY$121:AY$137,$F1071),INDEX(AY$151:AY$167,$F1071),$E1071)</f>
        <v/>
      </c>
    </row>
    <row r="1072" hidden="1" outlineLevel="2">
      <c r="A1072" s="14" t="inlineStr">
        <is>
          <t>shp</t>
        </is>
      </c>
      <c r="B1072" s="14" t="inlineStr">
        <is>
          <t>oop</t>
        </is>
      </c>
      <c r="C1072" s="14" t="inlineStr">
        <is>
          <t>foo</t>
        </is>
      </c>
      <c r="D1072" s="37">
        <f>INDEX(Inputs!$M$5:$M$132,MATCH($B1072&amp;"|"&amp;$C1072,Inputs!$A$5:$A$132,0))</f>
        <v/>
      </c>
      <c r="E1072" s="37">
        <f>INDEX(Inputs!$T$5:$T$132,MATCH($B1072&amp;"|"&amp;$C1072,Inputs!$A$5:$A$132,0))</f>
        <v/>
      </c>
      <c r="F1072" s="37">
        <f>INDEX(Inputs!$K$5:$K$132,MATCH($B1072&amp;"|"&amp;$C1072,Inputs!$A$5:$A$132,0))</f>
        <v/>
      </c>
      <c r="G1072" s="36" t="n"/>
      <c r="H1072" s="14">
        <f>INDEX(Variables!$B$5:$B$205,MATCH($A1072,Variables!$A$5:$A$205,0))&amp;IF($C1072="",""," | "&amp;INDEX(Mapping!$B$5:$B$26,MATCH($C1072,Mapping!$A$5:$A$26,0))&amp;" | "&amp;INDEX(Mapping!$B$30:$B$46,MATCH($B1072,Mapping!$A$30:$A$46,0)))</f>
        <v/>
      </c>
      <c r="I1072" s="14">
        <f>INDEX(Variables!$C$5:$C$205,MATCH($A1072,Variables!$A$5:$A$205,0))</f>
        <v/>
      </c>
      <c r="J1072" s="14">
        <f>INDEX(Variables!$E$5:$E$205,MATCH($A1072,Variables!$A$5:$A$205,0))</f>
        <v/>
      </c>
      <c r="K1072" s="11">
        <f>LOWER(Settings!$C$4)&amp;".mit."&amp;$A1072&amp;IF($C1072="","","."&amp;$C1072&amp;"."&amp;$B1072)&amp;IF(INDEX(Variables!$D$5:$D$205,MATCH($A1072,Variables!$A$5:$A$205,0))="","","."&amp;INDEX(Variables!$D$5:$D$205,MATCH($A1072,Variables!$A$5:$A$205,0)))&amp;"."&amp;K$5</f>
        <v/>
      </c>
      <c r="L1072" s="38">
        <f>(INDEX(L$235:L$238,$D1072)*INDEX(L$239:L$255,$F1072)+L$194*INDEX(L$121:L$137,$F1072)*INDEX(L$151:L$167,$F1072))*$E1072</f>
        <v/>
      </c>
      <c r="M1072" s="37">
        <f>(INDEX(M$235:M$238,$D1072)*INDEX(M$239:M$255,$F1072)+M$194*INDEX(M$121:M$137,$F1072)*INDEX(M$151:M$167,$F1072))*$E1072</f>
        <v/>
      </c>
      <c r="N1072" s="37">
        <f>(INDEX(N$235:N$238,$D1072)*INDEX(N$239:N$255,$F1072)+N$194*INDEX(N$121:N$137,$F1072)*INDEX(N$151:N$167,$F1072))*$E1072</f>
        <v/>
      </c>
      <c r="O1072" s="37">
        <f>(INDEX(O$235:O$238,$D1072)*INDEX(O$239:O$255,$F1072)+O$194*INDEX(O$121:O$137,$F1072)*INDEX(O$151:O$167,$F1072))*$E1072</f>
        <v/>
      </c>
      <c r="P1072" s="37">
        <f>(INDEX(P$235:P$238,$D1072)*INDEX(P$239:P$255,$F1072)+P$194*INDEX(P$121:P$137,$F1072)*INDEX(P$151:P$167,$F1072))*$E1072</f>
        <v/>
      </c>
      <c r="Q1072" s="37">
        <f>(INDEX(Q$235:Q$238,$D1072)*INDEX(Q$239:Q$255,$F1072)+Q$194*INDEX(Q$121:Q$137,$F1072)*INDEX(Q$151:Q$167,$F1072))*$E1072</f>
        <v/>
      </c>
      <c r="R1072" s="37">
        <f>(INDEX(R$235:R$238,$D1072)*INDEX(R$239:R$255,$F1072)+R$194*INDEX(R$121:R$137,$F1072)*INDEX(R$151:R$167,$F1072))*$E1072</f>
        <v/>
      </c>
      <c r="S1072" s="37">
        <f>(INDEX(S$235:S$238,$D1072)*INDEX(S$239:S$255,$F1072)+S$194*INDEX(S$121:S$137,$F1072)*INDEX(S$151:S$167,$F1072))*$E1072</f>
        <v/>
      </c>
      <c r="T1072" s="37">
        <f>(INDEX(T$235:T$238,$D1072)*INDEX(T$239:T$255,$F1072)+T$194*INDEX(T$121:T$137,$F1072)*INDEX(T$151:T$167,$F1072))*$E1072</f>
        <v/>
      </c>
      <c r="U1072" s="37">
        <f>(INDEX(U$235:U$238,$D1072)*INDEX(U$239:U$255,$F1072)+U$194*INDEX(U$121:U$137,$F1072)*INDEX(U$151:U$167,$F1072))*$E1072</f>
        <v/>
      </c>
      <c r="V1072" s="37">
        <f>(INDEX(V$235:V$238,$D1072)*INDEX(V$239:V$255,$F1072)+V$194*INDEX(V$121:V$137,$F1072)*INDEX(V$151:V$167,$F1072))*$E1072</f>
        <v/>
      </c>
      <c r="W1072" s="37">
        <f>(INDEX(W$235:W$238,$D1072)*INDEX(W$239:W$255,$F1072)+W$194*INDEX(W$121:W$137,$F1072)*INDEX(W$151:W$167,$F1072))*$E1072</f>
        <v/>
      </c>
      <c r="X1072" s="37">
        <f>(INDEX(X$235:X$238,$D1072)*INDEX(X$239:X$255,$F1072)+X$194*INDEX(X$121:X$137,$F1072)*INDEX(X$151:X$167,$F1072))*$E1072</f>
        <v/>
      </c>
      <c r="Y1072" s="37">
        <f>(INDEX(Y$235:Y$238,$D1072)*INDEX(Y$239:Y$255,$F1072)+Y$194*INDEX(Y$121:Y$137,$F1072)*INDEX(Y$151:Y$167,$F1072))*$E1072</f>
        <v/>
      </c>
      <c r="Z1072" s="37">
        <f>(INDEX(Z$235:Z$238,$D1072)*INDEX(Z$239:Z$255,$F1072)+Z$194*INDEX(Z$121:Z$137,$F1072)*INDEX(Z$151:Z$167,$F1072))*$E1072</f>
        <v/>
      </c>
      <c r="AA1072" s="37">
        <f>(INDEX(AA$235:AA$238,$D1072)*INDEX(AA$239:AA$255,$F1072)+AA$194*INDEX(AA$121:AA$137,$F1072)*INDEX(AA$151:AA$167,$F1072))*$E1072</f>
        <v/>
      </c>
      <c r="AB1072" s="37">
        <f>(INDEX(AB$235:AB$238,$D1072)*INDEX(AB$239:AB$255,$F1072)+AB$194*INDEX(AB$121:AB$137,$F1072)*INDEX(AB$151:AB$167,$F1072))*$E1072</f>
        <v/>
      </c>
      <c r="AC1072" s="37">
        <f>(INDEX(AC$235:AC$238,$D1072)*INDEX(AC$239:AC$255,$F1072)+AC$194*INDEX(AC$121:AC$137,$F1072)*INDEX(AC$151:AC$167,$F1072))*$E1072</f>
        <v/>
      </c>
      <c r="AD1072" s="40">
        <f>SHADOWEFF(INDEX(AD$235:AD$238,$D1072),INDEX(AD$239:AD$255,$F1072),AD$194,INDEX(AD$121:AD$137,$F1072),INDEX(AD$151:AD$167,$F1072),$E1072)</f>
        <v/>
      </c>
      <c r="AF1072" s="11">
        <f>LOWER(Settings!$C$4)&amp;".mit."&amp;$A1072&amp;IF($C1072="","","."&amp;$C1072&amp;"."&amp;$B1072)&amp;IF(INDEX(Variables!$D$5:$D$205,MATCH($A1072,Variables!$A$5:$A$205,0))="","","."&amp;INDEX(Variables!$D$5:$D$205,MATCH($A1072,Variables!$A$5:$A$205,0)))&amp;"."&amp;AF$5</f>
        <v/>
      </c>
      <c r="AG1072" s="38">
        <f>(INDEX(AG$235:AG$238,$D1072)*INDEX(AG$239:AG$255,$F1072)+AG$194*INDEX(AG$121:AG$137,$F1072)*INDEX(AG$151:AG$167,$F1072))*$E1072</f>
        <v/>
      </c>
      <c r="AH1072" s="37">
        <f>(INDEX(AH$235:AH$238,$D1072)*INDEX(AH$239:AH$255,$F1072)+AH$194*INDEX(AH$121:AH$137,$F1072)*INDEX(AH$151:AH$167,$F1072))*$E1072</f>
        <v/>
      </c>
      <c r="AI1072" s="37">
        <f>(INDEX(AI$235:AI$238,$D1072)*INDEX(AI$239:AI$255,$F1072)+AI$194*INDEX(AI$121:AI$137,$F1072)*INDEX(AI$151:AI$167,$F1072))*$E1072</f>
        <v/>
      </c>
      <c r="AJ1072" s="37">
        <f>(INDEX(AJ$235:AJ$238,$D1072)*INDEX(AJ$239:AJ$255,$F1072)+AJ$194*INDEX(AJ$121:AJ$137,$F1072)*INDEX(AJ$151:AJ$167,$F1072))*$E1072</f>
        <v/>
      </c>
      <c r="AK1072" s="37">
        <f>(INDEX(AK$235:AK$238,$D1072)*INDEX(AK$239:AK$255,$F1072)+AK$194*INDEX(AK$121:AK$137,$F1072)*INDEX(AK$151:AK$167,$F1072))*$E1072</f>
        <v/>
      </c>
      <c r="AL1072" s="37">
        <f>(INDEX(AL$235:AL$238,$D1072)*INDEX(AL$239:AL$255,$F1072)+AL$194*INDEX(AL$121:AL$137,$F1072)*INDEX(AL$151:AL$167,$F1072))*$E1072</f>
        <v/>
      </c>
      <c r="AM1072" s="37">
        <f>(INDEX(AM$235:AM$238,$D1072)*INDEX(AM$239:AM$255,$F1072)+AM$194*INDEX(AM$121:AM$137,$F1072)*INDEX(AM$151:AM$167,$F1072))*$E1072</f>
        <v/>
      </c>
      <c r="AN1072" s="37">
        <f>(INDEX(AN$235:AN$238,$D1072)*INDEX(AN$239:AN$255,$F1072)+AN$194*INDEX(AN$121:AN$137,$F1072)*INDEX(AN$151:AN$167,$F1072))*$E1072</f>
        <v/>
      </c>
      <c r="AO1072" s="37">
        <f>(INDEX(AO$235:AO$238,$D1072)*INDEX(AO$239:AO$255,$F1072)+AO$194*INDEX(AO$121:AO$137,$F1072)*INDEX(AO$151:AO$167,$F1072))*$E1072</f>
        <v/>
      </c>
      <c r="AP1072" s="37">
        <f>(INDEX(AP$235:AP$238,$D1072)*INDEX(AP$239:AP$255,$F1072)+AP$194*INDEX(AP$121:AP$137,$F1072)*INDEX(AP$151:AP$167,$F1072))*$E1072</f>
        <v/>
      </c>
      <c r="AQ1072" s="37">
        <f>(INDEX(AQ$235:AQ$238,$D1072)*INDEX(AQ$239:AQ$255,$F1072)+AQ$194*INDEX(AQ$121:AQ$137,$F1072)*INDEX(AQ$151:AQ$167,$F1072))*$E1072</f>
        <v/>
      </c>
      <c r="AR1072" s="37">
        <f>(INDEX(AR$235:AR$238,$D1072)*INDEX(AR$239:AR$255,$F1072)+AR$194*INDEX(AR$121:AR$137,$F1072)*INDEX(AR$151:AR$167,$F1072))*$E1072</f>
        <v/>
      </c>
      <c r="AS1072" s="37">
        <f>(INDEX(AS$235:AS$238,$D1072)*INDEX(AS$239:AS$255,$F1072)+AS$194*INDEX(AS$121:AS$137,$F1072)*INDEX(AS$151:AS$167,$F1072))*$E1072</f>
        <v/>
      </c>
      <c r="AT1072" s="37">
        <f>(INDEX(AT$235:AT$238,$D1072)*INDEX(AT$239:AT$255,$F1072)+AT$194*INDEX(AT$121:AT$137,$F1072)*INDEX(AT$151:AT$167,$F1072))*$E1072</f>
        <v/>
      </c>
      <c r="AU1072" s="37">
        <f>(INDEX(AU$235:AU$238,$D1072)*INDEX(AU$239:AU$255,$F1072)+AU$194*INDEX(AU$121:AU$137,$F1072)*INDEX(AU$151:AU$167,$F1072))*$E1072</f>
        <v/>
      </c>
      <c r="AV1072" s="37">
        <f>(INDEX(AV$235:AV$238,$D1072)*INDEX(AV$239:AV$255,$F1072)+AV$194*INDEX(AV$121:AV$137,$F1072)*INDEX(AV$151:AV$167,$F1072))*$E1072</f>
        <v/>
      </c>
      <c r="AW1072" s="37">
        <f>(INDEX(AW$235:AW$238,$D1072)*INDEX(AW$239:AW$255,$F1072)+AW$194*INDEX(AW$121:AW$137,$F1072)*INDEX(AW$151:AW$167,$F1072))*$E1072</f>
        <v/>
      </c>
      <c r="AX1072" s="37">
        <f>(INDEX(AX$235:AX$238,$D1072)*INDEX(AX$239:AX$255,$F1072)+AX$194*INDEX(AX$121:AX$137,$F1072)*INDEX(AX$151:AX$167,$F1072))*$E1072</f>
        <v/>
      </c>
      <c r="AY1072" s="40">
        <f>SHADOWEFF(INDEX(AY$235:AY$238,$D1072),INDEX(AY$239:AY$255,$F1072),AY$194,INDEX(AY$121:AY$137,$F1072),INDEX(AY$151:AY$167,$F1072),$E1072)</f>
        <v/>
      </c>
    </row>
    <row r="1073" hidden="1" outlineLevel="2">
      <c r="A1073" s="14" t="inlineStr">
        <is>
          <t>shp</t>
        </is>
      </c>
      <c r="B1073" s="14" t="inlineStr">
        <is>
          <t>bio</t>
        </is>
      </c>
      <c r="C1073" s="14" t="inlineStr">
        <is>
          <t>foo</t>
        </is>
      </c>
      <c r="D1073" s="37">
        <f>INDEX(Inputs!$M$5:$M$132,MATCH($B1073&amp;"|"&amp;$C1073,Inputs!$A$5:$A$132,0))</f>
        <v/>
      </c>
      <c r="E1073" s="37">
        <f>INDEX(Inputs!$T$5:$T$132,MATCH($B1073&amp;"|"&amp;$C1073,Inputs!$A$5:$A$132,0))</f>
        <v/>
      </c>
      <c r="F1073" s="37">
        <f>INDEX(Inputs!$K$5:$K$132,MATCH($B1073&amp;"|"&amp;$C1073,Inputs!$A$5:$A$132,0))</f>
        <v/>
      </c>
      <c r="G1073" s="36" t="n"/>
      <c r="H1073" s="14">
        <f>INDEX(Variables!$B$5:$B$205,MATCH($A1073,Variables!$A$5:$A$205,0))&amp;IF($C1073="",""," | "&amp;INDEX(Mapping!$B$5:$B$26,MATCH($C1073,Mapping!$A$5:$A$26,0))&amp;" | "&amp;INDEX(Mapping!$B$30:$B$46,MATCH($B1073,Mapping!$A$30:$A$46,0)))</f>
        <v/>
      </c>
      <c r="I1073" s="14">
        <f>INDEX(Variables!$C$5:$C$205,MATCH($A1073,Variables!$A$5:$A$205,0))</f>
        <v/>
      </c>
      <c r="J1073" s="14">
        <f>INDEX(Variables!$E$5:$E$205,MATCH($A1073,Variables!$A$5:$A$205,0))</f>
        <v/>
      </c>
      <c r="K1073" s="11">
        <f>LOWER(Settings!$C$4)&amp;".mit."&amp;$A1073&amp;IF($C1073="","","."&amp;$C1073&amp;"."&amp;$B1073)&amp;IF(INDEX(Variables!$D$5:$D$205,MATCH($A1073,Variables!$A$5:$A$205,0))="","","."&amp;INDEX(Variables!$D$5:$D$205,MATCH($A1073,Variables!$A$5:$A$205,0)))&amp;"."&amp;K$5</f>
        <v/>
      </c>
      <c r="L1073" s="38">
        <f>(INDEX(L$235:L$238,$D1073)*INDEX(L$239:L$255,$F1073)+L$194*INDEX(L$121:L$137,$F1073)*INDEX(L$151:L$167,$F1073))*$E1073</f>
        <v/>
      </c>
      <c r="M1073" s="37">
        <f>(INDEX(M$235:M$238,$D1073)*INDEX(M$239:M$255,$F1073)+M$194*INDEX(M$121:M$137,$F1073)*INDEX(M$151:M$167,$F1073))*$E1073</f>
        <v/>
      </c>
      <c r="N1073" s="37">
        <f>(INDEX(N$235:N$238,$D1073)*INDEX(N$239:N$255,$F1073)+N$194*INDEX(N$121:N$137,$F1073)*INDEX(N$151:N$167,$F1073))*$E1073</f>
        <v/>
      </c>
      <c r="O1073" s="37">
        <f>(INDEX(O$235:O$238,$D1073)*INDEX(O$239:O$255,$F1073)+O$194*INDEX(O$121:O$137,$F1073)*INDEX(O$151:O$167,$F1073))*$E1073</f>
        <v/>
      </c>
      <c r="P1073" s="37">
        <f>(INDEX(P$235:P$238,$D1073)*INDEX(P$239:P$255,$F1073)+P$194*INDEX(P$121:P$137,$F1073)*INDEX(P$151:P$167,$F1073))*$E1073</f>
        <v/>
      </c>
      <c r="Q1073" s="37">
        <f>(INDEX(Q$235:Q$238,$D1073)*INDEX(Q$239:Q$255,$F1073)+Q$194*INDEX(Q$121:Q$137,$F1073)*INDEX(Q$151:Q$167,$F1073))*$E1073</f>
        <v/>
      </c>
      <c r="R1073" s="37">
        <f>(INDEX(R$235:R$238,$D1073)*INDEX(R$239:R$255,$F1073)+R$194*INDEX(R$121:R$137,$F1073)*INDEX(R$151:R$167,$F1073))*$E1073</f>
        <v/>
      </c>
      <c r="S1073" s="37">
        <f>(INDEX(S$235:S$238,$D1073)*INDEX(S$239:S$255,$F1073)+S$194*INDEX(S$121:S$137,$F1073)*INDEX(S$151:S$167,$F1073))*$E1073</f>
        <v/>
      </c>
      <c r="T1073" s="37">
        <f>(INDEX(T$235:T$238,$D1073)*INDEX(T$239:T$255,$F1073)+T$194*INDEX(T$121:T$137,$F1073)*INDEX(T$151:T$167,$F1073))*$E1073</f>
        <v/>
      </c>
      <c r="U1073" s="37">
        <f>(INDEX(U$235:U$238,$D1073)*INDEX(U$239:U$255,$F1073)+U$194*INDEX(U$121:U$137,$F1073)*INDEX(U$151:U$167,$F1073))*$E1073</f>
        <v/>
      </c>
      <c r="V1073" s="37">
        <f>(INDEX(V$235:V$238,$D1073)*INDEX(V$239:V$255,$F1073)+V$194*INDEX(V$121:V$137,$F1073)*INDEX(V$151:V$167,$F1073))*$E1073</f>
        <v/>
      </c>
      <c r="W1073" s="37">
        <f>(INDEX(W$235:W$238,$D1073)*INDEX(W$239:W$255,$F1073)+W$194*INDEX(W$121:W$137,$F1073)*INDEX(W$151:W$167,$F1073))*$E1073</f>
        <v/>
      </c>
      <c r="X1073" s="37">
        <f>(INDEX(X$235:X$238,$D1073)*INDEX(X$239:X$255,$F1073)+X$194*INDEX(X$121:X$137,$F1073)*INDEX(X$151:X$167,$F1073))*$E1073</f>
        <v/>
      </c>
      <c r="Y1073" s="37">
        <f>(INDEX(Y$235:Y$238,$D1073)*INDEX(Y$239:Y$255,$F1073)+Y$194*INDEX(Y$121:Y$137,$F1073)*INDEX(Y$151:Y$167,$F1073))*$E1073</f>
        <v/>
      </c>
      <c r="Z1073" s="37">
        <f>(INDEX(Z$235:Z$238,$D1073)*INDEX(Z$239:Z$255,$F1073)+Z$194*INDEX(Z$121:Z$137,$F1073)*INDEX(Z$151:Z$167,$F1073))*$E1073</f>
        <v/>
      </c>
      <c r="AA1073" s="37">
        <f>(INDEX(AA$235:AA$238,$D1073)*INDEX(AA$239:AA$255,$F1073)+AA$194*INDEX(AA$121:AA$137,$F1073)*INDEX(AA$151:AA$167,$F1073))*$E1073</f>
        <v/>
      </c>
      <c r="AB1073" s="37">
        <f>(INDEX(AB$235:AB$238,$D1073)*INDEX(AB$239:AB$255,$F1073)+AB$194*INDEX(AB$121:AB$137,$F1073)*INDEX(AB$151:AB$167,$F1073))*$E1073</f>
        <v/>
      </c>
      <c r="AC1073" s="37">
        <f>(INDEX(AC$235:AC$238,$D1073)*INDEX(AC$239:AC$255,$F1073)+AC$194*INDEX(AC$121:AC$137,$F1073)*INDEX(AC$151:AC$167,$F1073))*$E1073</f>
        <v/>
      </c>
      <c r="AD1073" s="40">
        <f>SHADOWEFF(INDEX(AD$235:AD$238,$D1073),INDEX(AD$239:AD$255,$F1073),AD$194,INDEX(AD$121:AD$137,$F1073),INDEX(AD$151:AD$167,$F1073),$E1073)</f>
        <v/>
      </c>
      <c r="AF1073" s="11">
        <f>LOWER(Settings!$C$4)&amp;".mit."&amp;$A1073&amp;IF($C1073="","","."&amp;$C1073&amp;"."&amp;$B1073)&amp;IF(INDEX(Variables!$D$5:$D$205,MATCH($A1073,Variables!$A$5:$A$205,0))="","","."&amp;INDEX(Variables!$D$5:$D$205,MATCH($A1073,Variables!$A$5:$A$205,0)))&amp;"."&amp;AF$5</f>
        <v/>
      </c>
      <c r="AG1073" s="38">
        <f>(INDEX(AG$235:AG$238,$D1073)*INDEX(AG$239:AG$255,$F1073)+AG$194*INDEX(AG$121:AG$137,$F1073)*INDEX(AG$151:AG$167,$F1073))*$E1073</f>
        <v/>
      </c>
      <c r="AH1073" s="37">
        <f>(INDEX(AH$235:AH$238,$D1073)*INDEX(AH$239:AH$255,$F1073)+AH$194*INDEX(AH$121:AH$137,$F1073)*INDEX(AH$151:AH$167,$F1073))*$E1073</f>
        <v/>
      </c>
      <c r="AI1073" s="37">
        <f>(INDEX(AI$235:AI$238,$D1073)*INDEX(AI$239:AI$255,$F1073)+AI$194*INDEX(AI$121:AI$137,$F1073)*INDEX(AI$151:AI$167,$F1073))*$E1073</f>
        <v/>
      </c>
      <c r="AJ1073" s="37">
        <f>(INDEX(AJ$235:AJ$238,$D1073)*INDEX(AJ$239:AJ$255,$F1073)+AJ$194*INDEX(AJ$121:AJ$137,$F1073)*INDEX(AJ$151:AJ$167,$F1073))*$E1073</f>
        <v/>
      </c>
      <c r="AK1073" s="37">
        <f>(INDEX(AK$235:AK$238,$D1073)*INDEX(AK$239:AK$255,$F1073)+AK$194*INDEX(AK$121:AK$137,$F1073)*INDEX(AK$151:AK$167,$F1073))*$E1073</f>
        <v/>
      </c>
      <c r="AL1073" s="37">
        <f>(INDEX(AL$235:AL$238,$D1073)*INDEX(AL$239:AL$255,$F1073)+AL$194*INDEX(AL$121:AL$137,$F1073)*INDEX(AL$151:AL$167,$F1073))*$E1073</f>
        <v/>
      </c>
      <c r="AM1073" s="37">
        <f>(INDEX(AM$235:AM$238,$D1073)*INDEX(AM$239:AM$255,$F1073)+AM$194*INDEX(AM$121:AM$137,$F1073)*INDEX(AM$151:AM$167,$F1073))*$E1073</f>
        <v/>
      </c>
      <c r="AN1073" s="37">
        <f>(INDEX(AN$235:AN$238,$D1073)*INDEX(AN$239:AN$255,$F1073)+AN$194*INDEX(AN$121:AN$137,$F1073)*INDEX(AN$151:AN$167,$F1073))*$E1073</f>
        <v/>
      </c>
      <c r="AO1073" s="37">
        <f>(INDEX(AO$235:AO$238,$D1073)*INDEX(AO$239:AO$255,$F1073)+AO$194*INDEX(AO$121:AO$137,$F1073)*INDEX(AO$151:AO$167,$F1073))*$E1073</f>
        <v/>
      </c>
      <c r="AP1073" s="37">
        <f>(INDEX(AP$235:AP$238,$D1073)*INDEX(AP$239:AP$255,$F1073)+AP$194*INDEX(AP$121:AP$137,$F1073)*INDEX(AP$151:AP$167,$F1073))*$E1073</f>
        <v/>
      </c>
      <c r="AQ1073" s="37">
        <f>(INDEX(AQ$235:AQ$238,$D1073)*INDEX(AQ$239:AQ$255,$F1073)+AQ$194*INDEX(AQ$121:AQ$137,$F1073)*INDEX(AQ$151:AQ$167,$F1073))*$E1073</f>
        <v/>
      </c>
      <c r="AR1073" s="37">
        <f>(INDEX(AR$235:AR$238,$D1073)*INDEX(AR$239:AR$255,$F1073)+AR$194*INDEX(AR$121:AR$137,$F1073)*INDEX(AR$151:AR$167,$F1073))*$E1073</f>
        <v/>
      </c>
      <c r="AS1073" s="37">
        <f>(INDEX(AS$235:AS$238,$D1073)*INDEX(AS$239:AS$255,$F1073)+AS$194*INDEX(AS$121:AS$137,$F1073)*INDEX(AS$151:AS$167,$F1073))*$E1073</f>
        <v/>
      </c>
      <c r="AT1073" s="37">
        <f>(INDEX(AT$235:AT$238,$D1073)*INDEX(AT$239:AT$255,$F1073)+AT$194*INDEX(AT$121:AT$137,$F1073)*INDEX(AT$151:AT$167,$F1073))*$E1073</f>
        <v/>
      </c>
      <c r="AU1073" s="37">
        <f>(INDEX(AU$235:AU$238,$D1073)*INDEX(AU$239:AU$255,$F1073)+AU$194*INDEX(AU$121:AU$137,$F1073)*INDEX(AU$151:AU$167,$F1073))*$E1073</f>
        <v/>
      </c>
      <c r="AV1073" s="37">
        <f>(INDEX(AV$235:AV$238,$D1073)*INDEX(AV$239:AV$255,$F1073)+AV$194*INDEX(AV$121:AV$137,$F1073)*INDEX(AV$151:AV$167,$F1073))*$E1073</f>
        <v/>
      </c>
      <c r="AW1073" s="37">
        <f>(INDEX(AW$235:AW$238,$D1073)*INDEX(AW$239:AW$255,$F1073)+AW$194*INDEX(AW$121:AW$137,$F1073)*INDEX(AW$151:AW$167,$F1073))*$E1073</f>
        <v/>
      </c>
      <c r="AX1073" s="37">
        <f>(INDEX(AX$235:AX$238,$D1073)*INDEX(AX$239:AX$255,$F1073)+AX$194*INDEX(AX$121:AX$137,$F1073)*INDEX(AX$151:AX$167,$F1073))*$E1073</f>
        <v/>
      </c>
      <c r="AY1073" s="40">
        <f>SHADOWEFF(INDEX(AY$235:AY$238,$D1073),INDEX(AY$239:AY$255,$F1073),AY$194,INDEX(AY$121:AY$137,$F1073),INDEX(AY$151:AY$167,$F1073),$E1073)</f>
        <v/>
      </c>
    </row>
    <row r="1074" hidden="1" outlineLevel="2"/>
    <row r="1075" hidden="1" outlineLevel="2">
      <c r="A1075" s="14" t="inlineStr">
        <is>
          <t>ener</t>
        </is>
      </c>
      <c r="B1075" s="14" t="inlineStr">
        <is>
          <t>coa</t>
        </is>
      </c>
      <c r="C1075" s="14" t="inlineStr">
        <is>
          <t>foo</t>
        </is>
      </c>
      <c r="D1075" s="37">
        <f>INDEX(Inputs!$N$5:$N$132,MATCH($B1075&amp;"|"&amp;$C1075,Inputs!$A$5:$A$132,0))</f>
        <v/>
      </c>
      <c r="E1075" s="37">
        <f>INDEX(Inputs!$O$5:$O$132,MATCH($B1075&amp;"|"&amp;$C1075,Inputs!$A$5:$A$132,0))</f>
        <v/>
      </c>
      <c r="F1075" s="37">
        <f>INDEX(Inputs!$P$5:$P$132,MATCH($B1075&amp;"|"&amp;$C1075,Inputs!$A$5:$A$132,0))</f>
        <v/>
      </c>
      <c r="G1075" s="37">
        <f>INDEX(Inputs!$Q$5:$Q$132,MATCH($B1075&amp;"|"&amp;$C1075,Inputs!$A$5:$A$132,0))</f>
        <v/>
      </c>
      <c r="H1075" s="14">
        <f>INDEX(Variables!$B$5:$B$205,MATCH($A1075,Variables!$A$5:$A$205,0))&amp;IF($C1075="",""," | "&amp;INDEX(Mapping!$B$5:$B$26,MATCH($C1075,Mapping!$A$5:$A$26,0))&amp;" | "&amp;INDEX(Mapping!$B$30:$B$46,MATCH($B1075,Mapping!$A$30:$A$46,0)))</f>
        <v/>
      </c>
      <c r="I1075" s="14">
        <f>INDEX(Variables!$C$5:$C$205,MATCH($A1075,Variables!$A$5:$A$205,0))</f>
        <v/>
      </c>
      <c r="J1075" s="14">
        <f>INDEX(Variables!$E$5:$E$205,MATCH($A1075,Variables!$A$5:$A$205,0))</f>
        <v/>
      </c>
      <c r="K1075" s="11">
        <f>LOWER(Settings!$C$4)&amp;".mit."&amp;$A1075&amp;IF($C1075="","","."&amp;$C1075&amp;"."&amp;$B1075)&amp;IF(INDEX(Variables!$D$5:$D$205,MATCH($A1075,Variables!$A$5:$A$205,0))="","","."&amp;INDEX(Variables!$D$5:$D$205,MATCH($A1075,Variables!$A$5:$A$205,0)))&amp;"."&amp;K$5</f>
        <v/>
      </c>
      <c r="L1075" s="46">
        <f>INDEX(Inputs!$U$5:$U$132,MATCH($B1075&amp;"|"&amp;$C1075,Inputs!$A$5:$A$132,0))</f>
        <v/>
      </c>
      <c r="M1075" s="47">
        <f>L1075*(1/(1+$G1075))^(1+$E1075)*(1+M$7)^$D1075*(M1057/L1057)^$E1075*((M1057+M1066)/(L1057+L1066))^($F1075*(1+$E1075))</f>
        <v/>
      </c>
      <c r="N1075" s="47">
        <f>M1075*(1/(1+$G1075))^(1+$E1075)*(1+N$7)^$D1075*(N1057/M1057)^$E1075*((N1057+N1066)/(M1057+M1066))^($F1075*(1+$E1075))</f>
        <v/>
      </c>
      <c r="O1075" s="47">
        <f>N1075*(1/(1+$G1075))^(1+$E1075)*(1+O$7)^$D1075*(O1057/N1057)^$E1075*((O1057+O1066)/(N1057+N1066))^($F1075*(1+$E1075))</f>
        <v/>
      </c>
      <c r="P1075" s="47">
        <f>O1075*(1/(1+$G1075))^(1+$E1075)*(1+P$7)^$D1075*(P1057/O1057)^$E1075*((P1057+P1066)/(O1057+O1066))^($F1075*(1+$E1075))</f>
        <v/>
      </c>
      <c r="Q1075" s="47">
        <f>P1075*(1/(1+$G1075))^(1+$E1075)*(1+Q$7)^$D1075*(Q1057/P1057)^$E1075*((Q1057+Q1066)/(P1057+P1066))^($F1075*(1+$E1075))</f>
        <v/>
      </c>
      <c r="R1075" s="47">
        <f>Q1075*(1/(1+$G1075))^(1+$E1075)*(1+R$7)^$D1075*(R1057/Q1057)^$E1075*((R1057+R1066)/(Q1057+Q1066))^($F1075*(1+$E1075))</f>
        <v/>
      </c>
      <c r="S1075" s="47">
        <f>R1075*(1/(1+$G1075))^(1+$E1075)*(1+S$7)^$D1075*(S1057/R1057)^$E1075*((S1057+S1066)/(R1057+R1066))^($F1075*(1+$E1075))</f>
        <v/>
      </c>
      <c r="T1075" s="47">
        <f>S1075*(1/(1+$G1075))^(1+$E1075)*(1+T$7)^$D1075*(T1057/S1057)^$E1075*((T1057+T1066)/(S1057+S1066))^($F1075*(1+$E1075))</f>
        <v/>
      </c>
      <c r="U1075" s="47">
        <f>T1075*(1/(1+$G1075))^(1+$E1075)*(1+U$7)^$D1075*(U1057/T1057)^$E1075*((U1057+U1066)/(T1057+T1066))^($F1075*(1+$E1075))</f>
        <v/>
      </c>
      <c r="V1075" s="47">
        <f>U1075*(1/(1+$G1075))^(1+$E1075)*(1+V$7)^$D1075*(V1057/U1057)^$E1075*((V1057+V1066)/(U1057+U1066))^($F1075*(1+$E1075))</f>
        <v/>
      </c>
      <c r="W1075" s="47">
        <f>V1075*(1/(1+$G1075))^(1+$E1075)*(1+W$7)^$D1075*(W1057/V1057)^$E1075*((W1057+W1066)/(V1057+V1066))^($F1075*(1+$E1075))</f>
        <v/>
      </c>
      <c r="X1075" s="47">
        <f>W1075*(1/(1+$G1075))^(1+$E1075)*(1+X$7)^$D1075*(X1057/W1057)^$E1075*((X1057+X1066)/(W1057+W1066))^($F1075*(1+$E1075))</f>
        <v/>
      </c>
      <c r="Y1075" s="47">
        <f>X1075*(1/(1+$G1075))^(1+$E1075)*(1+Y$7)^$D1075*(Y1057/X1057)^$E1075*((Y1057+Y1066)/(X1057+X1066))^($F1075*(1+$E1075))</f>
        <v/>
      </c>
      <c r="Z1075" s="47">
        <f>Y1075*(1/(1+$G1075))^(1+$E1075)*(1+Z$7)^$D1075*(Z1057/Y1057)^$E1075*((Z1057+Z1066)/(Y1057+Y1066))^($F1075*(1+$E1075))</f>
        <v/>
      </c>
      <c r="AA1075" s="47">
        <f>Z1075*(1/(1+$G1075))^(1+$E1075)*(1+AA$7)^$D1075*(AA1057/Z1057)^$E1075*((AA1057+AA1066)/(Z1057+Z1066))^($F1075*(1+$E1075))</f>
        <v/>
      </c>
      <c r="AB1075" s="47">
        <f>AA1075*(1/(1+$G1075))^(1+$E1075)*(1+AB$7)^$D1075*(AB1057/AA1057)^$E1075*((AB1057+AB1066)/(AA1057+AA1066))^($F1075*(1+$E1075))</f>
        <v/>
      </c>
      <c r="AC1075" s="47">
        <f>AB1075*(1/(1+$G1075))^(1+$E1075)*(1+AC$7)^$D1075*(AC1057/AB1057)^$E1075*((AC1057+AC1066)/(AB1057+AB1066))^($F1075*(1+$E1075))</f>
        <v/>
      </c>
      <c r="AD1075" s="58">
        <f>FUELUSE(AC1075,AD1057,AC1057,AD1066,AC1066,AD$7,$D1075,$E1075,$F1075,$G1075)</f>
        <v/>
      </c>
      <c r="AF1075" s="11">
        <f>LOWER(Settings!$C$4)&amp;".mit."&amp;$A1075&amp;IF($C1075="","","."&amp;$C1075&amp;"."&amp;$B1075)&amp;IF(INDEX(Variables!$D$5:$D$205,MATCH($A1075,Variables!$A$5:$A$205,0))="","","."&amp;INDEX(Variables!$D$5:$D$205,MATCH($A1075,Variables!$A$5:$A$205,0)))&amp;"."&amp;AF$5</f>
        <v/>
      </c>
      <c r="AG1075" s="46">
        <f>INDEX(Inputs!$U$5:$U$132,MATCH($B1075&amp;"|"&amp;$C1075,Inputs!$A$5:$A$132,0))</f>
        <v/>
      </c>
      <c r="AH1075" s="47">
        <f>AG1075*(1/(1+$G1075))^(1+$E1075)*(1+AH$7)^$D1075*(AH1057/AG1057)^$E1075*((AH1057+AH1066)/(AG1057+AG1066))^($F1075*(1+$E1075))</f>
        <v/>
      </c>
      <c r="AI1075" s="47">
        <f>AH1075*(1/(1+$G1075))^(1+$E1075)*(1+AI$7)^$D1075*(AI1057/AH1057)^$E1075*((AI1057+AI1066)/(AH1057+AH1066))^($F1075*(1+$E1075))</f>
        <v/>
      </c>
      <c r="AJ1075" s="47">
        <f>AI1075*(1/(1+$G1075))^(1+$E1075)*(1+AJ$7)^$D1075*(AJ1057/AI1057)^$E1075*((AJ1057+AJ1066)/(AI1057+AI1066))^($F1075*(1+$E1075))</f>
        <v/>
      </c>
      <c r="AK1075" s="47">
        <f>AJ1075*(1/(1+$G1075))^(1+$E1075)*(1+AK$7)^$D1075*(AK1057/AJ1057)^$E1075*((AK1057+AK1066)/(AJ1057+AJ1066))^($F1075*(1+$E1075))</f>
        <v/>
      </c>
      <c r="AL1075" s="47">
        <f>AK1075*(1/(1+$G1075))^(1+$E1075)*(1+AL$7)^$D1075*(AL1057/AK1057)^$E1075*((AL1057+AL1066)/(AK1057+AK1066))^($F1075*(1+$E1075))</f>
        <v/>
      </c>
      <c r="AM1075" s="47">
        <f>AL1075*(1/(1+$G1075))^(1+$E1075)*(1+AM$7)^$D1075*(AM1057/AL1057)^$E1075*((AM1057+AM1066)/(AL1057+AL1066))^($F1075*(1+$E1075))</f>
        <v/>
      </c>
      <c r="AN1075" s="47">
        <f>AM1075*(1/(1+$G1075))^(1+$E1075)*(1+AN$7)^$D1075*(AN1057/AM1057)^$E1075*((AN1057+AN1066)/(AM1057+AM1066))^($F1075*(1+$E1075))</f>
        <v/>
      </c>
      <c r="AO1075" s="47">
        <f>AN1075*(1/(1+$G1075))^(1+$E1075)*(1+AO$7)^$D1075*(AO1057/AN1057)^$E1075*((AO1057+AO1066)/(AN1057+AN1066))^($F1075*(1+$E1075))</f>
        <v/>
      </c>
      <c r="AP1075" s="47">
        <f>AO1075*(1/(1+$G1075))^(1+$E1075)*(1+AP$7)^$D1075*(AP1057/AO1057)^$E1075*((AP1057+AP1066)/(AO1057+AO1066))^($F1075*(1+$E1075))</f>
        <v/>
      </c>
      <c r="AQ1075" s="47">
        <f>AP1075*(1/(1+$G1075))^(1+$E1075)*(1+AQ$7)^$D1075*(AQ1057/AP1057)^$E1075*((AQ1057+AQ1066)/(AP1057+AP1066))^($F1075*(1+$E1075))</f>
        <v/>
      </c>
      <c r="AR1075" s="47">
        <f>AQ1075*(1/(1+$G1075))^(1+$E1075)*(1+AR$7)^$D1075*(AR1057/AQ1057)^$E1075*((AR1057+AR1066)/(AQ1057+AQ1066))^($F1075*(1+$E1075))</f>
        <v/>
      </c>
      <c r="AS1075" s="47">
        <f>AR1075*(1/(1+$G1075))^(1+$E1075)*(1+AS$7)^$D1075*(AS1057/AR1057)^$E1075*((AS1057+AS1066)/(AR1057+AR1066))^($F1075*(1+$E1075))</f>
        <v/>
      </c>
      <c r="AT1075" s="47">
        <f>AS1075*(1/(1+$G1075))^(1+$E1075)*(1+AT$7)^$D1075*(AT1057/AS1057)^$E1075*((AT1057+AT1066)/(AS1057+AS1066))^($F1075*(1+$E1075))</f>
        <v/>
      </c>
      <c r="AU1075" s="47">
        <f>AT1075*(1/(1+$G1075))^(1+$E1075)*(1+AU$7)^$D1075*(AU1057/AT1057)^$E1075*((AU1057+AU1066)/(AT1057+AT1066))^($F1075*(1+$E1075))</f>
        <v/>
      </c>
      <c r="AV1075" s="47">
        <f>AU1075*(1/(1+$G1075))^(1+$E1075)*(1+AV$7)^$D1075*(AV1057/AU1057)^$E1075*((AV1057+AV1066)/(AU1057+AU1066))^($F1075*(1+$E1075))</f>
        <v/>
      </c>
      <c r="AW1075" s="47">
        <f>AV1075*(1/(1+$G1075))^(1+$E1075)*(1+AW$7)^$D1075*(AW1057/AV1057)^$E1075*((AW1057+AW1066)/(AV1057+AV1066))^($F1075*(1+$E1075))</f>
        <v/>
      </c>
      <c r="AX1075" s="47">
        <f>AW1075*(1/(1+$G1075))^(1+$E1075)*(1+AX$7)^$D1075*(AX1057/AW1057)^$E1075*((AX1057+AX1066)/(AW1057+AW1066))^($F1075*(1+$E1075))</f>
        <v/>
      </c>
      <c r="AY1075" s="58">
        <f>FUELUSE(AX1075,AY1057,AX1057,AY1066,AX1066,AY$7,$D1075,$E1075,$F1075,$G1075)</f>
        <v/>
      </c>
    </row>
    <row r="1076" hidden="1" outlineLevel="2">
      <c r="A1076" s="14" t="inlineStr">
        <is>
          <t>ener</t>
        </is>
      </c>
      <c r="B1076" s="14" t="inlineStr">
        <is>
          <t>nga</t>
        </is>
      </c>
      <c r="C1076" s="14" t="inlineStr">
        <is>
          <t>foo</t>
        </is>
      </c>
      <c r="D1076" s="37">
        <f>INDEX(Inputs!$N$5:$N$132,MATCH($B1076&amp;"|"&amp;$C1076,Inputs!$A$5:$A$132,0))</f>
        <v/>
      </c>
      <c r="E1076" s="37">
        <f>INDEX(Inputs!$O$5:$O$132,MATCH($B1076&amp;"|"&amp;$C1076,Inputs!$A$5:$A$132,0))</f>
        <v/>
      </c>
      <c r="F1076" s="37">
        <f>INDEX(Inputs!$P$5:$P$132,MATCH($B1076&amp;"|"&amp;$C1076,Inputs!$A$5:$A$132,0))</f>
        <v/>
      </c>
      <c r="G1076" s="37">
        <f>INDEX(Inputs!$Q$5:$Q$132,MATCH($B1076&amp;"|"&amp;$C1076,Inputs!$A$5:$A$132,0))</f>
        <v/>
      </c>
      <c r="H1076" s="14">
        <f>INDEX(Variables!$B$5:$B$205,MATCH($A1076,Variables!$A$5:$A$205,0))&amp;IF($C1076="",""," | "&amp;INDEX(Mapping!$B$5:$B$26,MATCH($C1076,Mapping!$A$5:$A$26,0))&amp;" | "&amp;INDEX(Mapping!$B$30:$B$46,MATCH($B1076,Mapping!$A$30:$A$46,0)))</f>
        <v/>
      </c>
      <c r="I1076" s="14">
        <f>INDEX(Variables!$C$5:$C$205,MATCH($A1076,Variables!$A$5:$A$205,0))</f>
        <v/>
      </c>
      <c r="J1076" s="14">
        <f>INDEX(Variables!$E$5:$E$205,MATCH($A1076,Variables!$A$5:$A$205,0))</f>
        <v/>
      </c>
      <c r="K1076" s="11">
        <f>LOWER(Settings!$C$4)&amp;".mit."&amp;$A1076&amp;IF($C1076="","","."&amp;$C1076&amp;"."&amp;$B1076)&amp;IF(INDEX(Variables!$D$5:$D$205,MATCH($A1076,Variables!$A$5:$A$205,0))="","","."&amp;INDEX(Variables!$D$5:$D$205,MATCH($A1076,Variables!$A$5:$A$205,0)))&amp;"."&amp;K$5</f>
        <v/>
      </c>
      <c r="L1076" s="46">
        <f>INDEX(Inputs!$U$5:$U$132,MATCH($B1076&amp;"|"&amp;$C1076,Inputs!$A$5:$A$132,0))</f>
        <v/>
      </c>
      <c r="M1076" s="47">
        <f>L1076*(1/(1+$G1076))^(1+$E1076)*(1+M$7)^$D1076*(M1058/L1058)^$E1076*((M1058+M1067)/(L1058+L1067))^($F1076*(1+$E1076))</f>
        <v/>
      </c>
      <c r="N1076" s="47">
        <f>M1076*(1/(1+$G1076))^(1+$E1076)*(1+N$7)^$D1076*(N1058/M1058)^$E1076*((N1058+N1067)/(M1058+M1067))^($F1076*(1+$E1076))</f>
        <v/>
      </c>
      <c r="O1076" s="47">
        <f>N1076*(1/(1+$G1076))^(1+$E1076)*(1+O$7)^$D1076*(O1058/N1058)^$E1076*((O1058+O1067)/(N1058+N1067))^($F1076*(1+$E1076))</f>
        <v/>
      </c>
      <c r="P1076" s="47">
        <f>O1076*(1/(1+$G1076))^(1+$E1076)*(1+P$7)^$D1076*(P1058/O1058)^$E1076*((P1058+P1067)/(O1058+O1067))^($F1076*(1+$E1076))</f>
        <v/>
      </c>
      <c r="Q1076" s="47">
        <f>P1076*(1/(1+$G1076))^(1+$E1076)*(1+Q$7)^$D1076*(Q1058/P1058)^$E1076*((Q1058+Q1067)/(P1058+P1067))^($F1076*(1+$E1076))</f>
        <v/>
      </c>
      <c r="R1076" s="47">
        <f>Q1076*(1/(1+$G1076))^(1+$E1076)*(1+R$7)^$D1076*(R1058/Q1058)^$E1076*((R1058+R1067)/(Q1058+Q1067))^($F1076*(1+$E1076))</f>
        <v/>
      </c>
      <c r="S1076" s="47">
        <f>R1076*(1/(1+$G1076))^(1+$E1076)*(1+S$7)^$D1076*(S1058/R1058)^$E1076*((S1058+S1067)/(R1058+R1067))^($F1076*(1+$E1076))</f>
        <v/>
      </c>
      <c r="T1076" s="47">
        <f>S1076*(1/(1+$G1076))^(1+$E1076)*(1+T$7)^$D1076*(T1058/S1058)^$E1076*((T1058+T1067)/(S1058+S1067))^($F1076*(1+$E1076))</f>
        <v/>
      </c>
      <c r="U1076" s="47">
        <f>T1076*(1/(1+$G1076))^(1+$E1076)*(1+U$7)^$D1076*(U1058/T1058)^$E1076*((U1058+U1067)/(T1058+T1067))^($F1076*(1+$E1076))</f>
        <v/>
      </c>
      <c r="V1076" s="47">
        <f>U1076*(1/(1+$G1076))^(1+$E1076)*(1+V$7)^$D1076*(V1058/U1058)^$E1076*((V1058+V1067)/(U1058+U1067))^($F1076*(1+$E1076))</f>
        <v/>
      </c>
      <c r="W1076" s="47">
        <f>V1076*(1/(1+$G1076))^(1+$E1076)*(1+W$7)^$D1076*(W1058/V1058)^$E1076*((W1058+W1067)/(V1058+V1067))^($F1076*(1+$E1076))</f>
        <v/>
      </c>
      <c r="X1076" s="47">
        <f>W1076*(1/(1+$G1076))^(1+$E1076)*(1+X$7)^$D1076*(X1058/W1058)^$E1076*((X1058+X1067)/(W1058+W1067))^($F1076*(1+$E1076))</f>
        <v/>
      </c>
      <c r="Y1076" s="47">
        <f>X1076*(1/(1+$G1076))^(1+$E1076)*(1+Y$7)^$D1076*(Y1058/X1058)^$E1076*((Y1058+Y1067)/(X1058+X1067))^($F1076*(1+$E1076))</f>
        <v/>
      </c>
      <c r="Z1076" s="47">
        <f>Y1076*(1/(1+$G1076))^(1+$E1076)*(1+Z$7)^$D1076*(Z1058/Y1058)^$E1076*((Z1058+Z1067)/(Y1058+Y1067))^($F1076*(1+$E1076))</f>
        <v/>
      </c>
      <c r="AA1076" s="47">
        <f>Z1076*(1/(1+$G1076))^(1+$E1076)*(1+AA$7)^$D1076*(AA1058/Z1058)^$E1076*((AA1058+AA1067)/(Z1058+Z1067))^($F1076*(1+$E1076))</f>
        <v/>
      </c>
      <c r="AB1076" s="47">
        <f>AA1076*(1/(1+$G1076))^(1+$E1076)*(1+AB$7)^$D1076*(AB1058/AA1058)^$E1076*((AB1058+AB1067)/(AA1058+AA1067))^($F1076*(1+$E1076))</f>
        <v/>
      </c>
      <c r="AC1076" s="47">
        <f>AB1076*(1/(1+$G1076))^(1+$E1076)*(1+AC$7)^$D1076*(AC1058/AB1058)^$E1076*((AC1058+AC1067)/(AB1058+AB1067))^($F1076*(1+$E1076))</f>
        <v/>
      </c>
      <c r="AD1076" s="58">
        <f>FUELUSE(AC1076,AD1058,AC1058,AD1067,AC1067,AD$7,$D1076,$E1076,$F1076,$G1076)</f>
        <v/>
      </c>
      <c r="AF1076" s="11">
        <f>LOWER(Settings!$C$4)&amp;".mit."&amp;$A1076&amp;IF($C1076="","","."&amp;$C1076&amp;"."&amp;$B1076)&amp;IF(INDEX(Variables!$D$5:$D$205,MATCH($A1076,Variables!$A$5:$A$205,0))="","","."&amp;INDEX(Variables!$D$5:$D$205,MATCH($A1076,Variables!$A$5:$A$205,0)))&amp;"."&amp;AF$5</f>
        <v/>
      </c>
      <c r="AG1076" s="46">
        <f>INDEX(Inputs!$U$5:$U$132,MATCH($B1076&amp;"|"&amp;$C1076,Inputs!$A$5:$A$132,0))</f>
        <v/>
      </c>
      <c r="AH1076" s="47">
        <f>AG1076*(1/(1+$G1076))^(1+$E1076)*(1+AH$7)^$D1076*(AH1058/AG1058)^$E1076*((AH1058+AH1067)/(AG1058+AG1067))^($F1076*(1+$E1076))</f>
        <v/>
      </c>
      <c r="AI1076" s="47">
        <f>AH1076*(1/(1+$G1076))^(1+$E1076)*(1+AI$7)^$D1076*(AI1058/AH1058)^$E1076*((AI1058+AI1067)/(AH1058+AH1067))^($F1076*(1+$E1076))</f>
        <v/>
      </c>
      <c r="AJ1076" s="47">
        <f>AI1076*(1/(1+$G1076))^(1+$E1076)*(1+AJ$7)^$D1076*(AJ1058/AI1058)^$E1076*((AJ1058+AJ1067)/(AI1058+AI1067))^($F1076*(1+$E1076))</f>
        <v/>
      </c>
      <c r="AK1076" s="47">
        <f>AJ1076*(1/(1+$G1076))^(1+$E1076)*(1+AK$7)^$D1076*(AK1058/AJ1058)^$E1076*((AK1058+AK1067)/(AJ1058+AJ1067))^($F1076*(1+$E1076))</f>
        <v/>
      </c>
      <c r="AL1076" s="47">
        <f>AK1076*(1/(1+$G1076))^(1+$E1076)*(1+AL$7)^$D1076*(AL1058/AK1058)^$E1076*((AL1058+AL1067)/(AK1058+AK1067))^($F1076*(1+$E1076))</f>
        <v/>
      </c>
      <c r="AM1076" s="47">
        <f>AL1076*(1/(1+$G1076))^(1+$E1076)*(1+AM$7)^$D1076*(AM1058/AL1058)^$E1076*((AM1058+AM1067)/(AL1058+AL1067))^($F1076*(1+$E1076))</f>
        <v/>
      </c>
      <c r="AN1076" s="47">
        <f>AM1076*(1/(1+$G1076))^(1+$E1076)*(1+AN$7)^$D1076*(AN1058/AM1058)^$E1076*((AN1058+AN1067)/(AM1058+AM1067))^($F1076*(1+$E1076))</f>
        <v/>
      </c>
      <c r="AO1076" s="47">
        <f>AN1076*(1/(1+$G1076))^(1+$E1076)*(1+AO$7)^$D1076*(AO1058/AN1058)^$E1076*((AO1058+AO1067)/(AN1058+AN1067))^($F1076*(1+$E1076))</f>
        <v/>
      </c>
      <c r="AP1076" s="47">
        <f>AO1076*(1/(1+$G1076))^(1+$E1076)*(1+AP$7)^$D1076*(AP1058/AO1058)^$E1076*((AP1058+AP1067)/(AO1058+AO1067))^($F1076*(1+$E1076))</f>
        <v/>
      </c>
      <c r="AQ1076" s="47">
        <f>AP1076*(1/(1+$G1076))^(1+$E1076)*(1+AQ$7)^$D1076*(AQ1058/AP1058)^$E1076*((AQ1058+AQ1067)/(AP1058+AP1067))^($F1076*(1+$E1076))</f>
        <v/>
      </c>
      <c r="AR1076" s="47">
        <f>AQ1076*(1/(1+$G1076))^(1+$E1076)*(1+AR$7)^$D1076*(AR1058/AQ1058)^$E1076*((AR1058+AR1067)/(AQ1058+AQ1067))^($F1076*(1+$E1076))</f>
        <v/>
      </c>
      <c r="AS1076" s="47">
        <f>AR1076*(1/(1+$G1076))^(1+$E1076)*(1+AS$7)^$D1076*(AS1058/AR1058)^$E1076*((AS1058+AS1067)/(AR1058+AR1067))^($F1076*(1+$E1076))</f>
        <v/>
      </c>
      <c r="AT1076" s="47">
        <f>AS1076*(1/(1+$G1076))^(1+$E1076)*(1+AT$7)^$D1076*(AT1058/AS1058)^$E1076*((AT1058+AT1067)/(AS1058+AS1067))^($F1076*(1+$E1076))</f>
        <v/>
      </c>
      <c r="AU1076" s="47">
        <f>AT1076*(1/(1+$G1076))^(1+$E1076)*(1+AU$7)^$D1076*(AU1058/AT1058)^$E1076*((AU1058+AU1067)/(AT1058+AT1067))^($F1076*(1+$E1076))</f>
        <v/>
      </c>
      <c r="AV1076" s="47">
        <f>AU1076*(1/(1+$G1076))^(1+$E1076)*(1+AV$7)^$D1076*(AV1058/AU1058)^$E1076*((AV1058+AV1067)/(AU1058+AU1067))^($F1076*(1+$E1076))</f>
        <v/>
      </c>
      <c r="AW1076" s="47">
        <f>AV1076*(1/(1+$G1076))^(1+$E1076)*(1+AW$7)^$D1076*(AW1058/AV1058)^$E1076*((AW1058+AW1067)/(AV1058+AV1067))^($F1076*(1+$E1076))</f>
        <v/>
      </c>
      <c r="AX1076" s="47">
        <f>AW1076*(1/(1+$G1076))^(1+$E1076)*(1+AX$7)^$D1076*(AX1058/AW1058)^$E1076*((AX1058+AX1067)/(AW1058+AW1067))^($F1076*(1+$E1076))</f>
        <v/>
      </c>
      <c r="AY1076" s="58">
        <f>FUELUSE(AX1076,AY1058,AX1058,AY1067,AX1067,AY$7,$D1076,$E1076,$F1076,$G1076)</f>
        <v/>
      </c>
    </row>
    <row r="1077" hidden="1" outlineLevel="2">
      <c r="A1077" s="14" t="inlineStr">
        <is>
          <t>ener</t>
        </is>
      </c>
      <c r="B1077" s="14" t="inlineStr">
        <is>
          <t>gso</t>
        </is>
      </c>
      <c r="C1077" s="14" t="inlineStr">
        <is>
          <t>foo</t>
        </is>
      </c>
      <c r="D1077" s="37">
        <f>INDEX(Inputs!$N$5:$N$132,MATCH($B1077&amp;"|"&amp;$C1077,Inputs!$A$5:$A$132,0))</f>
        <v/>
      </c>
      <c r="E1077" s="37">
        <f>INDEX(Inputs!$O$5:$O$132,MATCH($B1077&amp;"|"&amp;$C1077,Inputs!$A$5:$A$132,0))</f>
        <v/>
      </c>
      <c r="F1077" s="37">
        <f>INDEX(Inputs!$P$5:$P$132,MATCH($B1077&amp;"|"&amp;$C1077,Inputs!$A$5:$A$132,0))</f>
        <v/>
      </c>
      <c r="G1077" s="37">
        <f>INDEX(Inputs!$Q$5:$Q$132,MATCH($B1077&amp;"|"&amp;$C1077,Inputs!$A$5:$A$132,0))</f>
        <v/>
      </c>
      <c r="H1077" s="14">
        <f>INDEX(Variables!$B$5:$B$205,MATCH($A1077,Variables!$A$5:$A$205,0))&amp;IF($C1077="",""," | "&amp;INDEX(Mapping!$B$5:$B$26,MATCH($C1077,Mapping!$A$5:$A$26,0))&amp;" | "&amp;INDEX(Mapping!$B$30:$B$46,MATCH($B1077,Mapping!$A$30:$A$46,0)))</f>
        <v/>
      </c>
      <c r="I1077" s="14">
        <f>INDEX(Variables!$C$5:$C$205,MATCH($A1077,Variables!$A$5:$A$205,0))</f>
        <v/>
      </c>
      <c r="J1077" s="14">
        <f>INDEX(Variables!$E$5:$E$205,MATCH($A1077,Variables!$A$5:$A$205,0))</f>
        <v/>
      </c>
      <c r="K1077" s="11">
        <f>LOWER(Settings!$C$4)&amp;".mit."&amp;$A1077&amp;IF($C1077="","","."&amp;$C1077&amp;"."&amp;$B1077)&amp;IF(INDEX(Variables!$D$5:$D$205,MATCH($A1077,Variables!$A$5:$A$205,0))="","","."&amp;INDEX(Variables!$D$5:$D$205,MATCH($A1077,Variables!$A$5:$A$205,0)))&amp;"."&amp;K$5</f>
        <v/>
      </c>
      <c r="L1077" s="46">
        <f>INDEX(Inputs!$U$5:$U$132,MATCH($B1077&amp;"|"&amp;$C1077,Inputs!$A$5:$A$132,0))</f>
        <v/>
      </c>
      <c r="M1077" s="47">
        <f>L1077*(1/(1+$G1077))^(1+$E1077)*(1+M$7)^$D1077*(M1059/L1059)^$E1077*((M1059+M1068)/(L1059+L1068))^($F1077*(1+$E1077))</f>
        <v/>
      </c>
      <c r="N1077" s="47">
        <f>M1077*(1/(1+$G1077))^(1+$E1077)*(1+N$7)^$D1077*(N1059/M1059)^$E1077*((N1059+N1068)/(M1059+M1068))^($F1077*(1+$E1077))</f>
        <v/>
      </c>
      <c r="O1077" s="47">
        <f>N1077*(1/(1+$G1077))^(1+$E1077)*(1+O$7)^$D1077*(O1059/N1059)^$E1077*((O1059+O1068)/(N1059+N1068))^($F1077*(1+$E1077))</f>
        <v/>
      </c>
      <c r="P1077" s="47">
        <f>O1077*(1/(1+$G1077))^(1+$E1077)*(1+P$7)^$D1077*(P1059/O1059)^$E1077*((P1059+P1068)/(O1059+O1068))^($F1077*(1+$E1077))</f>
        <v/>
      </c>
      <c r="Q1077" s="47">
        <f>P1077*(1/(1+$G1077))^(1+$E1077)*(1+Q$7)^$D1077*(Q1059/P1059)^$E1077*((Q1059+Q1068)/(P1059+P1068))^($F1077*(1+$E1077))</f>
        <v/>
      </c>
      <c r="R1077" s="47">
        <f>Q1077*(1/(1+$G1077))^(1+$E1077)*(1+R$7)^$D1077*(R1059/Q1059)^$E1077*((R1059+R1068)/(Q1059+Q1068))^($F1077*(1+$E1077))</f>
        <v/>
      </c>
      <c r="S1077" s="47">
        <f>R1077*(1/(1+$G1077))^(1+$E1077)*(1+S$7)^$D1077*(S1059/R1059)^$E1077*((S1059+S1068)/(R1059+R1068))^($F1077*(1+$E1077))</f>
        <v/>
      </c>
      <c r="T1077" s="47">
        <f>S1077*(1/(1+$G1077))^(1+$E1077)*(1+T$7)^$D1077*(T1059/S1059)^$E1077*((T1059+T1068)/(S1059+S1068))^($F1077*(1+$E1077))</f>
        <v/>
      </c>
      <c r="U1077" s="47">
        <f>T1077*(1/(1+$G1077))^(1+$E1077)*(1+U$7)^$D1077*(U1059/T1059)^$E1077*((U1059+U1068)/(T1059+T1068))^($F1077*(1+$E1077))</f>
        <v/>
      </c>
      <c r="V1077" s="47">
        <f>U1077*(1/(1+$G1077))^(1+$E1077)*(1+V$7)^$D1077*(V1059/U1059)^$E1077*((V1059+V1068)/(U1059+U1068))^($F1077*(1+$E1077))</f>
        <v/>
      </c>
      <c r="W1077" s="47">
        <f>V1077*(1/(1+$G1077))^(1+$E1077)*(1+W$7)^$D1077*(W1059/V1059)^$E1077*((W1059+W1068)/(V1059+V1068))^($F1077*(1+$E1077))</f>
        <v/>
      </c>
      <c r="X1077" s="47">
        <f>W1077*(1/(1+$G1077))^(1+$E1077)*(1+X$7)^$D1077*(X1059/W1059)^$E1077*((X1059+X1068)/(W1059+W1068))^($F1077*(1+$E1077))</f>
        <v/>
      </c>
      <c r="Y1077" s="47">
        <f>X1077*(1/(1+$G1077))^(1+$E1077)*(1+Y$7)^$D1077*(Y1059/X1059)^$E1077*((Y1059+Y1068)/(X1059+X1068))^($F1077*(1+$E1077))</f>
        <v/>
      </c>
      <c r="Z1077" s="47">
        <f>Y1077*(1/(1+$G1077))^(1+$E1077)*(1+Z$7)^$D1077*(Z1059/Y1059)^$E1077*((Z1059+Z1068)/(Y1059+Y1068))^($F1077*(1+$E1077))</f>
        <v/>
      </c>
      <c r="AA1077" s="47">
        <f>Z1077*(1/(1+$G1077))^(1+$E1077)*(1+AA$7)^$D1077*(AA1059/Z1059)^$E1077*((AA1059+AA1068)/(Z1059+Z1068))^($F1077*(1+$E1077))</f>
        <v/>
      </c>
      <c r="AB1077" s="47">
        <f>AA1077*(1/(1+$G1077))^(1+$E1077)*(1+AB$7)^$D1077*(AB1059/AA1059)^$E1077*((AB1059+AB1068)/(AA1059+AA1068))^($F1077*(1+$E1077))</f>
        <v/>
      </c>
      <c r="AC1077" s="47">
        <f>AB1077*(1/(1+$G1077))^(1+$E1077)*(1+AC$7)^$D1077*(AC1059/AB1059)^$E1077*((AC1059+AC1068)/(AB1059+AB1068))^($F1077*(1+$E1077))</f>
        <v/>
      </c>
      <c r="AD1077" s="58">
        <f>FUELUSE(AC1077,AD1059,AC1059,AD1068,AC1068,AD$7,$D1077,$E1077,$F1077,$G1077)</f>
        <v/>
      </c>
      <c r="AF1077" s="11">
        <f>LOWER(Settings!$C$4)&amp;".mit."&amp;$A1077&amp;IF($C1077="","","."&amp;$C1077&amp;"."&amp;$B1077)&amp;IF(INDEX(Variables!$D$5:$D$205,MATCH($A1077,Variables!$A$5:$A$205,0))="","","."&amp;INDEX(Variables!$D$5:$D$205,MATCH($A1077,Variables!$A$5:$A$205,0)))&amp;"."&amp;AF$5</f>
        <v/>
      </c>
      <c r="AG1077" s="46">
        <f>INDEX(Inputs!$U$5:$U$132,MATCH($B1077&amp;"|"&amp;$C1077,Inputs!$A$5:$A$132,0))</f>
        <v/>
      </c>
      <c r="AH1077" s="47">
        <f>AG1077*(1/(1+$G1077))^(1+$E1077)*(1+AH$7)^$D1077*(AH1059/AG1059)^$E1077*((AH1059+AH1068)/(AG1059+AG1068))^($F1077*(1+$E1077))</f>
        <v/>
      </c>
      <c r="AI1077" s="47">
        <f>AH1077*(1/(1+$G1077))^(1+$E1077)*(1+AI$7)^$D1077*(AI1059/AH1059)^$E1077*((AI1059+AI1068)/(AH1059+AH1068))^($F1077*(1+$E1077))</f>
        <v/>
      </c>
      <c r="AJ1077" s="47">
        <f>AI1077*(1/(1+$G1077))^(1+$E1077)*(1+AJ$7)^$D1077*(AJ1059/AI1059)^$E1077*((AJ1059+AJ1068)/(AI1059+AI1068))^($F1077*(1+$E1077))</f>
        <v/>
      </c>
      <c r="AK1077" s="47">
        <f>AJ1077*(1/(1+$G1077))^(1+$E1077)*(1+AK$7)^$D1077*(AK1059/AJ1059)^$E1077*((AK1059+AK1068)/(AJ1059+AJ1068))^($F1077*(1+$E1077))</f>
        <v/>
      </c>
      <c r="AL1077" s="47">
        <f>AK1077*(1/(1+$G1077))^(1+$E1077)*(1+AL$7)^$D1077*(AL1059/AK1059)^$E1077*((AL1059+AL1068)/(AK1059+AK1068))^($F1077*(1+$E1077))</f>
        <v/>
      </c>
      <c r="AM1077" s="47">
        <f>AL1077*(1/(1+$G1077))^(1+$E1077)*(1+AM$7)^$D1077*(AM1059/AL1059)^$E1077*((AM1059+AM1068)/(AL1059+AL1068))^($F1077*(1+$E1077))</f>
        <v/>
      </c>
      <c r="AN1077" s="47">
        <f>AM1077*(1/(1+$G1077))^(1+$E1077)*(1+AN$7)^$D1077*(AN1059/AM1059)^$E1077*((AN1059+AN1068)/(AM1059+AM1068))^($F1077*(1+$E1077))</f>
        <v/>
      </c>
      <c r="AO1077" s="47">
        <f>AN1077*(1/(1+$G1077))^(1+$E1077)*(1+AO$7)^$D1077*(AO1059/AN1059)^$E1077*((AO1059+AO1068)/(AN1059+AN1068))^($F1077*(1+$E1077))</f>
        <v/>
      </c>
      <c r="AP1077" s="47">
        <f>AO1077*(1/(1+$G1077))^(1+$E1077)*(1+AP$7)^$D1077*(AP1059/AO1059)^$E1077*((AP1059+AP1068)/(AO1059+AO1068))^($F1077*(1+$E1077))</f>
        <v/>
      </c>
      <c r="AQ1077" s="47">
        <f>AP1077*(1/(1+$G1077))^(1+$E1077)*(1+AQ$7)^$D1077*(AQ1059/AP1059)^$E1077*((AQ1059+AQ1068)/(AP1059+AP1068))^($F1077*(1+$E1077))</f>
        <v/>
      </c>
      <c r="AR1077" s="47">
        <f>AQ1077*(1/(1+$G1077))^(1+$E1077)*(1+AR$7)^$D1077*(AR1059/AQ1059)^$E1077*((AR1059+AR1068)/(AQ1059+AQ1068))^($F1077*(1+$E1077))</f>
        <v/>
      </c>
      <c r="AS1077" s="47">
        <f>AR1077*(1/(1+$G1077))^(1+$E1077)*(1+AS$7)^$D1077*(AS1059/AR1059)^$E1077*((AS1059+AS1068)/(AR1059+AR1068))^($F1077*(1+$E1077))</f>
        <v/>
      </c>
      <c r="AT1077" s="47">
        <f>AS1077*(1/(1+$G1077))^(1+$E1077)*(1+AT$7)^$D1077*(AT1059/AS1059)^$E1077*((AT1059+AT1068)/(AS1059+AS1068))^($F1077*(1+$E1077))</f>
        <v/>
      </c>
      <c r="AU1077" s="47">
        <f>AT1077*(1/(1+$G1077))^(1+$E1077)*(1+AU$7)^$D1077*(AU1059/AT1059)^$E1077*((AU1059+AU1068)/(AT1059+AT1068))^($F1077*(1+$E1077))</f>
        <v/>
      </c>
      <c r="AV1077" s="47">
        <f>AU1077*(1/(1+$G1077))^(1+$E1077)*(1+AV$7)^$D1077*(AV1059/AU1059)^$E1077*((AV1059+AV1068)/(AU1059+AU1068))^($F1077*(1+$E1077))</f>
        <v/>
      </c>
      <c r="AW1077" s="47">
        <f>AV1077*(1/(1+$G1077))^(1+$E1077)*(1+AW$7)^$D1077*(AW1059/AV1059)^$E1077*((AW1059+AW1068)/(AV1059+AV1068))^($F1077*(1+$E1077))</f>
        <v/>
      </c>
      <c r="AX1077" s="47">
        <f>AW1077*(1/(1+$G1077))^(1+$E1077)*(1+AX$7)^$D1077*(AX1059/AW1059)^$E1077*((AX1059+AX1068)/(AW1059+AW1068))^($F1077*(1+$E1077))</f>
        <v/>
      </c>
      <c r="AY1077" s="58">
        <f>FUELUSE(AX1077,AY1059,AX1059,AY1068,AX1068,AY$7,$D1077,$E1077,$F1077,$G1077)</f>
        <v/>
      </c>
    </row>
    <row r="1078" hidden="1" outlineLevel="2">
      <c r="A1078" s="14" t="inlineStr">
        <is>
          <t>ener</t>
        </is>
      </c>
      <c r="B1078" s="14" t="inlineStr">
        <is>
          <t>die</t>
        </is>
      </c>
      <c r="C1078" s="14" t="inlineStr">
        <is>
          <t>foo</t>
        </is>
      </c>
      <c r="D1078" s="37">
        <f>INDEX(Inputs!$N$5:$N$132,MATCH($B1078&amp;"|"&amp;$C1078,Inputs!$A$5:$A$132,0))</f>
        <v/>
      </c>
      <c r="E1078" s="37">
        <f>INDEX(Inputs!$O$5:$O$132,MATCH($B1078&amp;"|"&amp;$C1078,Inputs!$A$5:$A$132,0))</f>
        <v/>
      </c>
      <c r="F1078" s="37">
        <f>INDEX(Inputs!$P$5:$P$132,MATCH($B1078&amp;"|"&amp;$C1078,Inputs!$A$5:$A$132,0))</f>
        <v/>
      </c>
      <c r="G1078" s="37">
        <f>INDEX(Inputs!$Q$5:$Q$132,MATCH($B1078&amp;"|"&amp;$C1078,Inputs!$A$5:$A$132,0))</f>
        <v/>
      </c>
      <c r="H1078" s="14">
        <f>INDEX(Variables!$B$5:$B$205,MATCH($A1078,Variables!$A$5:$A$205,0))&amp;IF($C1078="",""," | "&amp;INDEX(Mapping!$B$5:$B$26,MATCH($C1078,Mapping!$A$5:$A$26,0))&amp;" | "&amp;INDEX(Mapping!$B$30:$B$46,MATCH($B1078,Mapping!$A$30:$A$46,0)))</f>
        <v/>
      </c>
      <c r="I1078" s="14">
        <f>INDEX(Variables!$C$5:$C$205,MATCH($A1078,Variables!$A$5:$A$205,0))</f>
        <v/>
      </c>
      <c r="J1078" s="14">
        <f>INDEX(Variables!$E$5:$E$205,MATCH($A1078,Variables!$A$5:$A$205,0))</f>
        <v/>
      </c>
      <c r="K1078" s="11">
        <f>LOWER(Settings!$C$4)&amp;".mit."&amp;$A1078&amp;IF($C1078="","","."&amp;$C1078&amp;"."&amp;$B1078)&amp;IF(INDEX(Variables!$D$5:$D$205,MATCH($A1078,Variables!$A$5:$A$205,0))="","","."&amp;INDEX(Variables!$D$5:$D$205,MATCH($A1078,Variables!$A$5:$A$205,0)))&amp;"."&amp;K$5</f>
        <v/>
      </c>
      <c r="L1078" s="46">
        <f>INDEX(Inputs!$U$5:$U$132,MATCH($B1078&amp;"|"&amp;$C1078,Inputs!$A$5:$A$132,0))</f>
        <v/>
      </c>
      <c r="M1078" s="47">
        <f>L1078*(1/(1+$G1078))^(1+$E1078)*(1+M$7)^$D1078*(M1060/L1060)^$E1078*((M1060+M1069)/(L1060+L1069))^($F1078*(1+$E1078))</f>
        <v/>
      </c>
      <c r="N1078" s="47">
        <f>M1078*(1/(1+$G1078))^(1+$E1078)*(1+N$7)^$D1078*(N1060/M1060)^$E1078*((N1060+N1069)/(M1060+M1069))^($F1078*(1+$E1078))</f>
        <v/>
      </c>
      <c r="O1078" s="47">
        <f>N1078*(1/(1+$G1078))^(1+$E1078)*(1+O$7)^$D1078*(O1060/N1060)^$E1078*((O1060+O1069)/(N1060+N1069))^($F1078*(1+$E1078))</f>
        <v/>
      </c>
      <c r="P1078" s="47">
        <f>O1078*(1/(1+$G1078))^(1+$E1078)*(1+P$7)^$D1078*(P1060/O1060)^$E1078*((P1060+P1069)/(O1060+O1069))^($F1078*(1+$E1078))</f>
        <v/>
      </c>
      <c r="Q1078" s="47">
        <f>P1078*(1/(1+$G1078))^(1+$E1078)*(1+Q$7)^$D1078*(Q1060/P1060)^$E1078*((Q1060+Q1069)/(P1060+P1069))^($F1078*(1+$E1078))</f>
        <v/>
      </c>
      <c r="R1078" s="47">
        <f>Q1078*(1/(1+$G1078))^(1+$E1078)*(1+R$7)^$D1078*(R1060/Q1060)^$E1078*((R1060+R1069)/(Q1060+Q1069))^($F1078*(1+$E1078))</f>
        <v/>
      </c>
      <c r="S1078" s="47">
        <f>R1078*(1/(1+$G1078))^(1+$E1078)*(1+S$7)^$D1078*(S1060/R1060)^$E1078*((S1060+S1069)/(R1060+R1069))^($F1078*(1+$E1078))</f>
        <v/>
      </c>
      <c r="T1078" s="47">
        <f>S1078*(1/(1+$G1078))^(1+$E1078)*(1+T$7)^$D1078*(T1060/S1060)^$E1078*((T1060+T1069)/(S1060+S1069))^($F1078*(1+$E1078))</f>
        <v/>
      </c>
      <c r="U1078" s="47">
        <f>T1078*(1/(1+$G1078))^(1+$E1078)*(1+U$7)^$D1078*(U1060/T1060)^$E1078*((U1060+U1069)/(T1060+T1069))^($F1078*(1+$E1078))</f>
        <v/>
      </c>
      <c r="V1078" s="47">
        <f>U1078*(1/(1+$G1078))^(1+$E1078)*(1+V$7)^$D1078*(V1060/U1060)^$E1078*((V1060+V1069)/(U1060+U1069))^($F1078*(1+$E1078))</f>
        <v/>
      </c>
      <c r="W1078" s="47">
        <f>V1078*(1/(1+$G1078))^(1+$E1078)*(1+W$7)^$D1078*(W1060/V1060)^$E1078*((W1060+W1069)/(V1060+V1069))^($F1078*(1+$E1078))</f>
        <v/>
      </c>
      <c r="X1078" s="47">
        <f>W1078*(1/(1+$G1078))^(1+$E1078)*(1+X$7)^$D1078*(X1060/W1060)^$E1078*((X1060+X1069)/(W1060+W1069))^($F1078*(1+$E1078))</f>
        <v/>
      </c>
      <c r="Y1078" s="47">
        <f>X1078*(1/(1+$G1078))^(1+$E1078)*(1+Y$7)^$D1078*(Y1060/X1060)^$E1078*((Y1060+Y1069)/(X1060+X1069))^($F1078*(1+$E1078))</f>
        <v/>
      </c>
      <c r="Z1078" s="47">
        <f>Y1078*(1/(1+$G1078))^(1+$E1078)*(1+Z$7)^$D1078*(Z1060/Y1060)^$E1078*((Z1060+Z1069)/(Y1060+Y1069))^($F1078*(1+$E1078))</f>
        <v/>
      </c>
      <c r="AA1078" s="47">
        <f>Z1078*(1/(1+$G1078))^(1+$E1078)*(1+AA$7)^$D1078*(AA1060/Z1060)^$E1078*((AA1060+AA1069)/(Z1060+Z1069))^($F1078*(1+$E1078))</f>
        <v/>
      </c>
      <c r="AB1078" s="47">
        <f>AA1078*(1/(1+$G1078))^(1+$E1078)*(1+AB$7)^$D1078*(AB1060/AA1060)^$E1078*((AB1060+AB1069)/(AA1060+AA1069))^($F1078*(1+$E1078))</f>
        <v/>
      </c>
      <c r="AC1078" s="47">
        <f>AB1078*(1/(1+$G1078))^(1+$E1078)*(1+AC$7)^$D1078*(AC1060/AB1060)^$E1078*((AC1060+AC1069)/(AB1060+AB1069))^($F1078*(1+$E1078))</f>
        <v/>
      </c>
      <c r="AD1078" s="58">
        <f>FUELUSE(AC1078,AD1060,AC1060,AD1069,AC1069,AD$7,$D1078,$E1078,$F1078,$G1078)</f>
        <v/>
      </c>
      <c r="AF1078" s="11">
        <f>LOWER(Settings!$C$4)&amp;".mit."&amp;$A1078&amp;IF($C1078="","","."&amp;$C1078&amp;"."&amp;$B1078)&amp;IF(INDEX(Variables!$D$5:$D$205,MATCH($A1078,Variables!$A$5:$A$205,0))="","","."&amp;INDEX(Variables!$D$5:$D$205,MATCH($A1078,Variables!$A$5:$A$205,0)))&amp;"."&amp;AF$5</f>
        <v/>
      </c>
      <c r="AG1078" s="46">
        <f>INDEX(Inputs!$U$5:$U$132,MATCH($B1078&amp;"|"&amp;$C1078,Inputs!$A$5:$A$132,0))</f>
        <v/>
      </c>
      <c r="AH1078" s="47">
        <f>AG1078*(1/(1+$G1078))^(1+$E1078)*(1+AH$7)^$D1078*(AH1060/AG1060)^$E1078*((AH1060+AH1069)/(AG1060+AG1069))^($F1078*(1+$E1078))</f>
        <v/>
      </c>
      <c r="AI1078" s="47">
        <f>AH1078*(1/(1+$G1078))^(1+$E1078)*(1+AI$7)^$D1078*(AI1060/AH1060)^$E1078*((AI1060+AI1069)/(AH1060+AH1069))^($F1078*(1+$E1078))</f>
        <v/>
      </c>
      <c r="AJ1078" s="47">
        <f>AI1078*(1/(1+$G1078))^(1+$E1078)*(1+AJ$7)^$D1078*(AJ1060/AI1060)^$E1078*((AJ1060+AJ1069)/(AI1060+AI1069))^($F1078*(1+$E1078))</f>
        <v/>
      </c>
      <c r="AK1078" s="47">
        <f>AJ1078*(1/(1+$G1078))^(1+$E1078)*(1+AK$7)^$D1078*(AK1060/AJ1060)^$E1078*((AK1060+AK1069)/(AJ1060+AJ1069))^($F1078*(1+$E1078))</f>
        <v/>
      </c>
      <c r="AL1078" s="47">
        <f>AK1078*(1/(1+$G1078))^(1+$E1078)*(1+AL$7)^$D1078*(AL1060/AK1060)^$E1078*((AL1060+AL1069)/(AK1060+AK1069))^($F1078*(1+$E1078))</f>
        <v/>
      </c>
      <c r="AM1078" s="47">
        <f>AL1078*(1/(1+$G1078))^(1+$E1078)*(1+AM$7)^$D1078*(AM1060/AL1060)^$E1078*((AM1060+AM1069)/(AL1060+AL1069))^($F1078*(1+$E1078))</f>
        <v/>
      </c>
      <c r="AN1078" s="47">
        <f>AM1078*(1/(1+$G1078))^(1+$E1078)*(1+AN$7)^$D1078*(AN1060/AM1060)^$E1078*((AN1060+AN1069)/(AM1060+AM1069))^($F1078*(1+$E1078))</f>
        <v/>
      </c>
      <c r="AO1078" s="47">
        <f>AN1078*(1/(1+$G1078))^(1+$E1078)*(1+AO$7)^$D1078*(AO1060/AN1060)^$E1078*((AO1060+AO1069)/(AN1060+AN1069))^($F1078*(1+$E1078))</f>
        <v/>
      </c>
      <c r="AP1078" s="47">
        <f>AO1078*(1/(1+$G1078))^(1+$E1078)*(1+AP$7)^$D1078*(AP1060/AO1060)^$E1078*((AP1060+AP1069)/(AO1060+AO1069))^($F1078*(1+$E1078))</f>
        <v/>
      </c>
      <c r="AQ1078" s="47">
        <f>AP1078*(1/(1+$G1078))^(1+$E1078)*(1+AQ$7)^$D1078*(AQ1060/AP1060)^$E1078*((AQ1060+AQ1069)/(AP1060+AP1069))^($F1078*(1+$E1078))</f>
        <v/>
      </c>
      <c r="AR1078" s="47">
        <f>AQ1078*(1/(1+$G1078))^(1+$E1078)*(1+AR$7)^$D1078*(AR1060/AQ1060)^$E1078*((AR1060+AR1069)/(AQ1060+AQ1069))^($F1078*(1+$E1078))</f>
        <v/>
      </c>
      <c r="AS1078" s="47">
        <f>AR1078*(1/(1+$G1078))^(1+$E1078)*(1+AS$7)^$D1078*(AS1060/AR1060)^$E1078*((AS1060+AS1069)/(AR1060+AR1069))^($F1078*(1+$E1078))</f>
        <v/>
      </c>
      <c r="AT1078" s="47">
        <f>AS1078*(1/(1+$G1078))^(1+$E1078)*(1+AT$7)^$D1078*(AT1060/AS1060)^$E1078*((AT1060+AT1069)/(AS1060+AS1069))^($F1078*(1+$E1078))</f>
        <v/>
      </c>
      <c r="AU1078" s="47">
        <f>AT1078*(1/(1+$G1078))^(1+$E1078)*(1+AU$7)^$D1078*(AU1060/AT1060)^$E1078*((AU1060+AU1069)/(AT1060+AT1069))^($F1078*(1+$E1078))</f>
        <v/>
      </c>
      <c r="AV1078" s="47">
        <f>AU1078*(1/(1+$G1078))^(1+$E1078)*(1+AV$7)^$D1078*(AV1060/AU1060)^$E1078*((AV1060+AV1069)/(AU1060+AU1069))^($F1078*(1+$E1078))</f>
        <v/>
      </c>
      <c r="AW1078" s="47">
        <f>AV1078*(1/(1+$G1078))^(1+$E1078)*(1+AW$7)^$D1078*(AW1060/AV1060)^$E1078*((AW1060+AW1069)/(AV1060+AV1069))^($F1078*(1+$E1078))</f>
        <v/>
      </c>
      <c r="AX1078" s="47">
        <f>AW1078*(1/(1+$G1078))^(1+$E1078)*(1+AX$7)^$D1078*(AX1060/AW1060)^$E1078*((AX1060+AX1069)/(AW1060+AW1069))^($F1078*(1+$E1078))</f>
        <v/>
      </c>
      <c r="AY1078" s="58">
        <f>FUELUSE(AX1078,AY1060,AX1060,AY1069,AX1069,AY$7,$D1078,$E1078,$F1078,$G1078)</f>
        <v/>
      </c>
    </row>
    <row r="1079" hidden="1" outlineLevel="2">
      <c r="A1079" s="14" t="inlineStr">
        <is>
          <t>ener</t>
        </is>
      </c>
      <c r="B1079" s="14" t="inlineStr">
        <is>
          <t>lpg</t>
        </is>
      </c>
      <c r="C1079" s="14" t="inlineStr">
        <is>
          <t>foo</t>
        </is>
      </c>
      <c r="D1079" s="37">
        <f>INDEX(Inputs!$N$5:$N$132,MATCH($B1079&amp;"|"&amp;$C1079,Inputs!$A$5:$A$132,0))</f>
        <v/>
      </c>
      <c r="E1079" s="37">
        <f>INDEX(Inputs!$O$5:$O$132,MATCH($B1079&amp;"|"&amp;$C1079,Inputs!$A$5:$A$132,0))</f>
        <v/>
      </c>
      <c r="F1079" s="37">
        <f>INDEX(Inputs!$P$5:$P$132,MATCH($B1079&amp;"|"&amp;$C1079,Inputs!$A$5:$A$132,0))</f>
        <v/>
      </c>
      <c r="G1079" s="37">
        <f>INDEX(Inputs!$Q$5:$Q$132,MATCH($B1079&amp;"|"&amp;$C1079,Inputs!$A$5:$A$132,0))</f>
        <v/>
      </c>
      <c r="H1079" s="14">
        <f>INDEX(Variables!$B$5:$B$205,MATCH($A1079,Variables!$A$5:$A$205,0))&amp;IF($C1079="",""," | "&amp;INDEX(Mapping!$B$5:$B$26,MATCH($C1079,Mapping!$A$5:$A$26,0))&amp;" | "&amp;INDEX(Mapping!$B$30:$B$46,MATCH($B1079,Mapping!$A$30:$A$46,0)))</f>
        <v/>
      </c>
      <c r="I1079" s="14">
        <f>INDEX(Variables!$C$5:$C$205,MATCH($A1079,Variables!$A$5:$A$205,0))</f>
        <v/>
      </c>
      <c r="J1079" s="14">
        <f>INDEX(Variables!$E$5:$E$205,MATCH($A1079,Variables!$A$5:$A$205,0))</f>
        <v/>
      </c>
      <c r="K1079" s="11">
        <f>LOWER(Settings!$C$4)&amp;".mit."&amp;$A1079&amp;IF($C1079="","","."&amp;$C1079&amp;"."&amp;$B1079)&amp;IF(INDEX(Variables!$D$5:$D$205,MATCH($A1079,Variables!$A$5:$A$205,0))="","","."&amp;INDEX(Variables!$D$5:$D$205,MATCH($A1079,Variables!$A$5:$A$205,0)))&amp;"."&amp;K$5</f>
        <v/>
      </c>
      <c r="L1079" s="46">
        <f>INDEX(Inputs!$U$5:$U$132,MATCH($B1079&amp;"|"&amp;$C1079,Inputs!$A$5:$A$132,0))</f>
        <v/>
      </c>
      <c r="M1079" s="47">
        <f>L1079*(1/(1+$G1079))^(1+$E1079)*(1+M$7)^$D1079*(M1061/L1061)^$E1079*((M1061+M1070)/(L1061+L1070))^($F1079*(1+$E1079))</f>
        <v/>
      </c>
      <c r="N1079" s="47">
        <f>M1079*(1/(1+$G1079))^(1+$E1079)*(1+N$7)^$D1079*(N1061/M1061)^$E1079*((N1061+N1070)/(M1061+M1070))^($F1079*(1+$E1079))</f>
        <v/>
      </c>
      <c r="O1079" s="47">
        <f>N1079*(1/(1+$G1079))^(1+$E1079)*(1+O$7)^$D1079*(O1061/N1061)^$E1079*((O1061+O1070)/(N1061+N1070))^($F1079*(1+$E1079))</f>
        <v/>
      </c>
      <c r="P1079" s="47">
        <f>O1079*(1/(1+$G1079))^(1+$E1079)*(1+P$7)^$D1079*(P1061/O1061)^$E1079*((P1061+P1070)/(O1061+O1070))^($F1079*(1+$E1079))</f>
        <v/>
      </c>
      <c r="Q1079" s="47">
        <f>P1079*(1/(1+$G1079))^(1+$E1079)*(1+Q$7)^$D1079*(Q1061/P1061)^$E1079*((Q1061+Q1070)/(P1061+P1070))^($F1079*(1+$E1079))</f>
        <v/>
      </c>
      <c r="R1079" s="47">
        <f>Q1079*(1/(1+$G1079))^(1+$E1079)*(1+R$7)^$D1079*(R1061/Q1061)^$E1079*((R1061+R1070)/(Q1061+Q1070))^($F1079*(1+$E1079))</f>
        <v/>
      </c>
      <c r="S1079" s="47">
        <f>R1079*(1/(1+$G1079))^(1+$E1079)*(1+S$7)^$D1079*(S1061/R1061)^$E1079*((S1061+S1070)/(R1061+R1070))^($F1079*(1+$E1079))</f>
        <v/>
      </c>
      <c r="T1079" s="47">
        <f>S1079*(1/(1+$G1079))^(1+$E1079)*(1+T$7)^$D1079*(T1061/S1061)^$E1079*((T1061+T1070)/(S1061+S1070))^($F1079*(1+$E1079))</f>
        <v/>
      </c>
      <c r="U1079" s="47">
        <f>T1079*(1/(1+$G1079))^(1+$E1079)*(1+U$7)^$D1079*(U1061/T1061)^$E1079*((U1061+U1070)/(T1061+T1070))^($F1079*(1+$E1079))</f>
        <v/>
      </c>
      <c r="V1079" s="47">
        <f>U1079*(1/(1+$G1079))^(1+$E1079)*(1+V$7)^$D1079*(V1061/U1061)^$E1079*((V1061+V1070)/(U1061+U1070))^($F1079*(1+$E1079))</f>
        <v/>
      </c>
      <c r="W1079" s="47">
        <f>V1079*(1/(1+$G1079))^(1+$E1079)*(1+W$7)^$D1079*(W1061/V1061)^$E1079*((W1061+W1070)/(V1061+V1070))^($F1079*(1+$E1079))</f>
        <v/>
      </c>
      <c r="X1079" s="47">
        <f>W1079*(1/(1+$G1079))^(1+$E1079)*(1+X$7)^$D1079*(X1061/W1061)^$E1079*((X1061+X1070)/(W1061+W1070))^($F1079*(1+$E1079))</f>
        <v/>
      </c>
      <c r="Y1079" s="47">
        <f>X1079*(1/(1+$G1079))^(1+$E1079)*(1+Y$7)^$D1079*(Y1061/X1061)^$E1079*((Y1061+Y1070)/(X1061+X1070))^($F1079*(1+$E1079))</f>
        <v/>
      </c>
      <c r="Z1079" s="47">
        <f>Y1079*(1/(1+$G1079))^(1+$E1079)*(1+Z$7)^$D1079*(Z1061/Y1061)^$E1079*((Z1061+Z1070)/(Y1061+Y1070))^($F1079*(1+$E1079))</f>
        <v/>
      </c>
      <c r="AA1079" s="47">
        <f>Z1079*(1/(1+$G1079))^(1+$E1079)*(1+AA$7)^$D1079*(AA1061/Z1061)^$E1079*((AA1061+AA1070)/(Z1061+Z1070))^($F1079*(1+$E1079))</f>
        <v/>
      </c>
      <c r="AB1079" s="47">
        <f>AA1079*(1/(1+$G1079))^(1+$E1079)*(1+AB$7)^$D1079*(AB1061/AA1061)^$E1079*((AB1061+AB1070)/(AA1061+AA1070))^($F1079*(1+$E1079))</f>
        <v/>
      </c>
      <c r="AC1079" s="47">
        <f>AB1079*(1/(1+$G1079))^(1+$E1079)*(1+AC$7)^$D1079*(AC1061/AB1061)^$E1079*((AC1061+AC1070)/(AB1061+AB1070))^($F1079*(1+$E1079))</f>
        <v/>
      </c>
      <c r="AD1079" s="58">
        <f>FUELUSE(AC1079,AD1061,AC1061,AD1070,AC1070,AD$7,$D1079,$E1079,$F1079,$G1079)</f>
        <v/>
      </c>
      <c r="AF1079" s="11">
        <f>LOWER(Settings!$C$4)&amp;".mit."&amp;$A1079&amp;IF($C1079="","","."&amp;$C1079&amp;"."&amp;$B1079)&amp;IF(INDEX(Variables!$D$5:$D$205,MATCH($A1079,Variables!$A$5:$A$205,0))="","","."&amp;INDEX(Variables!$D$5:$D$205,MATCH($A1079,Variables!$A$5:$A$205,0)))&amp;"."&amp;AF$5</f>
        <v/>
      </c>
      <c r="AG1079" s="46">
        <f>INDEX(Inputs!$U$5:$U$132,MATCH($B1079&amp;"|"&amp;$C1079,Inputs!$A$5:$A$132,0))</f>
        <v/>
      </c>
      <c r="AH1079" s="47">
        <f>AG1079*(1/(1+$G1079))^(1+$E1079)*(1+AH$7)^$D1079*(AH1061/AG1061)^$E1079*((AH1061+AH1070)/(AG1061+AG1070))^($F1079*(1+$E1079))</f>
        <v/>
      </c>
      <c r="AI1079" s="47">
        <f>AH1079*(1/(1+$G1079))^(1+$E1079)*(1+AI$7)^$D1079*(AI1061/AH1061)^$E1079*((AI1061+AI1070)/(AH1061+AH1070))^($F1079*(1+$E1079))</f>
        <v/>
      </c>
      <c r="AJ1079" s="47">
        <f>AI1079*(1/(1+$G1079))^(1+$E1079)*(1+AJ$7)^$D1079*(AJ1061/AI1061)^$E1079*((AJ1061+AJ1070)/(AI1061+AI1070))^($F1079*(1+$E1079))</f>
        <v/>
      </c>
      <c r="AK1079" s="47">
        <f>AJ1079*(1/(1+$G1079))^(1+$E1079)*(1+AK$7)^$D1079*(AK1061/AJ1061)^$E1079*((AK1061+AK1070)/(AJ1061+AJ1070))^($F1079*(1+$E1079))</f>
        <v/>
      </c>
      <c r="AL1079" s="47">
        <f>AK1079*(1/(1+$G1079))^(1+$E1079)*(1+AL$7)^$D1079*(AL1061/AK1061)^$E1079*((AL1061+AL1070)/(AK1061+AK1070))^($F1079*(1+$E1079))</f>
        <v/>
      </c>
      <c r="AM1079" s="47">
        <f>AL1079*(1/(1+$G1079))^(1+$E1079)*(1+AM$7)^$D1079*(AM1061/AL1061)^$E1079*((AM1061+AM1070)/(AL1061+AL1070))^($F1079*(1+$E1079))</f>
        <v/>
      </c>
      <c r="AN1079" s="47">
        <f>AM1079*(1/(1+$G1079))^(1+$E1079)*(1+AN$7)^$D1079*(AN1061/AM1061)^$E1079*((AN1061+AN1070)/(AM1061+AM1070))^($F1079*(1+$E1079))</f>
        <v/>
      </c>
      <c r="AO1079" s="47">
        <f>AN1079*(1/(1+$G1079))^(1+$E1079)*(1+AO$7)^$D1079*(AO1061/AN1061)^$E1079*((AO1061+AO1070)/(AN1061+AN1070))^($F1079*(1+$E1079))</f>
        <v/>
      </c>
      <c r="AP1079" s="47">
        <f>AO1079*(1/(1+$G1079))^(1+$E1079)*(1+AP$7)^$D1079*(AP1061/AO1061)^$E1079*((AP1061+AP1070)/(AO1061+AO1070))^($F1079*(1+$E1079))</f>
        <v/>
      </c>
      <c r="AQ1079" s="47">
        <f>AP1079*(1/(1+$G1079))^(1+$E1079)*(1+AQ$7)^$D1079*(AQ1061/AP1061)^$E1079*((AQ1061+AQ1070)/(AP1061+AP1070))^($F1079*(1+$E1079))</f>
        <v/>
      </c>
      <c r="AR1079" s="47">
        <f>AQ1079*(1/(1+$G1079))^(1+$E1079)*(1+AR$7)^$D1079*(AR1061/AQ1061)^$E1079*((AR1061+AR1070)/(AQ1061+AQ1070))^($F1079*(1+$E1079))</f>
        <v/>
      </c>
      <c r="AS1079" s="47">
        <f>AR1079*(1/(1+$G1079))^(1+$E1079)*(1+AS$7)^$D1079*(AS1061/AR1061)^$E1079*((AS1061+AS1070)/(AR1061+AR1070))^($F1079*(1+$E1079))</f>
        <v/>
      </c>
      <c r="AT1079" s="47">
        <f>AS1079*(1/(1+$G1079))^(1+$E1079)*(1+AT$7)^$D1079*(AT1061/AS1061)^$E1079*((AT1061+AT1070)/(AS1061+AS1070))^($F1079*(1+$E1079))</f>
        <v/>
      </c>
      <c r="AU1079" s="47">
        <f>AT1079*(1/(1+$G1079))^(1+$E1079)*(1+AU$7)^$D1079*(AU1061/AT1061)^$E1079*((AU1061+AU1070)/(AT1061+AT1070))^($F1079*(1+$E1079))</f>
        <v/>
      </c>
      <c r="AV1079" s="47">
        <f>AU1079*(1/(1+$G1079))^(1+$E1079)*(1+AV$7)^$D1079*(AV1061/AU1061)^$E1079*((AV1061+AV1070)/(AU1061+AU1070))^($F1079*(1+$E1079))</f>
        <v/>
      </c>
      <c r="AW1079" s="47">
        <f>AV1079*(1/(1+$G1079))^(1+$E1079)*(1+AW$7)^$D1079*(AW1061/AV1061)^$E1079*((AW1061+AW1070)/(AV1061+AV1070))^($F1079*(1+$E1079))</f>
        <v/>
      </c>
      <c r="AX1079" s="47">
        <f>AW1079*(1/(1+$G1079))^(1+$E1079)*(1+AX$7)^$D1079*(AX1061/AW1061)^$E1079*((AX1061+AX1070)/(AW1061+AW1070))^($F1079*(1+$E1079))</f>
        <v/>
      </c>
      <c r="AY1079" s="58">
        <f>FUELUSE(AX1079,AY1061,AX1061,AY1070,AX1070,AY$7,$D1079,$E1079,$F1079,$G1079)</f>
        <v/>
      </c>
    </row>
    <row r="1080" hidden="1" outlineLevel="2">
      <c r="A1080" s="14" t="inlineStr">
        <is>
          <t>ener</t>
        </is>
      </c>
      <c r="B1080" s="14" t="inlineStr">
        <is>
          <t>ker</t>
        </is>
      </c>
      <c r="C1080" s="14" t="inlineStr">
        <is>
          <t>foo</t>
        </is>
      </c>
      <c r="D1080" s="37">
        <f>INDEX(Inputs!$N$5:$N$132,MATCH($B1080&amp;"|"&amp;$C1080,Inputs!$A$5:$A$132,0))</f>
        <v/>
      </c>
      <c r="E1080" s="37">
        <f>INDEX(Inputs!$O$5:$O$132,MATCH($B1080&amp;"|"&amp;$C1080,Inputs!$A$5:$A$132,0))</f>
        <v/>
      </c>
      <c r="F1080" s="37">
        <f>INDEX(Inputs!$P$5:$P$132,MATCH($B1080&amp;"|"&amp;$C1080,Inputs!$A$5:$A$132,0))</f>
        <v/>
      </c>
      <c r="G1080" s="37">
        <f>INDEX(Inputs!$Q$5:$Q$132,MATCH($B1080&amp;"|"&amp;$C1080,Inputs!$A$5:$A$132,0))</f>
        <v/>
      </c>
      <c r="H1080" s="14">
        <f>INDEX(Variables!$B$5:$B$205,MATCH($A1080,Variables!$A$5:$A$205,0))&amp;IF($C1080="",""," | "&amp;INDEX(Mapping!$B$5:$B$26,MATCH($C1080,Mapping!$A$5:$A$26,0))&amp;" | "&amp;INDEX(Mapping!$B$30:$B$46,MATCH($B1080,Mapping!$A$30:$A$46,0)))</f>
        <v/>
      </c>
      <c r="I1080" s="14">
        <f>INDEX(Variables!$C$5:$C$205,MATCH($A1080,Variables!$A$5:$A$205,0))</f>
        <v/>
      </c>
      <c r="J1080" s="14">
        <f>INDEX(Variables!$E$5:$E$205,MATCH($A1080,Variables!$A$5:$A$205,0))</f>
        <v/>
      </c>
      <c r="K1080" s="11">
        <f>LOWER(Settings!$C$4)&amp;".mit."&amp;$A1080&amp;IF($C1080="","","."&amp;$C1080&amp;"."&amp;$B1080)&amp;IF(INDEX(Variables!$D$5:$D$205,MATCH($A1080,Variables!$A$5:$A$205,0))="","","."&amp;INDEX(Variables!$D$5:$D$205,MATCH($A1080,Variables!$A$5:$A$205,0)))&amp;"."&amp;K$5</f>
        <v/>
      </c>
      <c r="L1080" s="46">
        <f>INDEX(Inputs!$U$5:$U$132,MATCH($B1080&amp;"|"&amp;$C1080,Inputs!$A$5:$A$132,0))</f>
        <v/>
      </c>
      <c r="M1080" s="47">
        <f>L1080*(1/(1+$G1080))^(1+$E1080)*(1+M$7)^$D1080*(M1062/L1062)^$E1080*((M1062+M1071)/(L1062+L1071))^($F1080*(1+$E1080))</f>
        <v/>
      </c>
      <c r="N1080" s="47">
        <f>M1080*(1/(1+$G1080))^(1+$E1080)*(1+N$7)^$D1080*(N1062/M1062)^$E1080*((N1062+N1071)/(M1062+M1071))^($F1080*(1+$E1080))</f>
        <v/>
      </c>
      <c r="O1080" s="47">
        <f>N1080*(1/(1+$G1080))^(1+$E1080)*(1+O$7)^$D1080*(O1062/N1062)^$E1080*((O1062+O1071)/(N1062+N1071))^($F1080*(1+$E1080))</f>
        <v/>
      </c>
      <c r="P1080" s="47">
        <f>O1080*(1/(1+$G1080))^(1+$E1080)*(1+P$7)^$D1080*(P1062/O1062)^$E1080*((P1062+P1071)/(O1062+O1071))^($F1080*(1+$E1080))</f>
        <v/>
      </c>
      <c r="Q1080" s="47">
        <f>P1080*(1/(1+$G1080))^(1+$E1080)*(1+Q$7)^$D1080*(Q1062/P1062)^$E1080*((Q1062+Q1071)/(P1062+P1071))^($F1080*(1+$E1080))</f>
        <v/>
      </c>
      <c r="R1080" s="47">
        <f>Q1080*(1/(1+$G1080))^(1+$E1080)*(1+R$7)^$D1080*(R1062/Q1062)^$E1080*((R1062+R1071)/(Q1062+Q1071))^($F1080*(1+$E1080))</f>
        <v/>
      </c>
      <c r="S1080" s="47">
        <f>R1080*(1/(1+$G1080))^(1+$E1080)*(1+S$7)^$D1080*(S1062/R1062)^$E1080*((S1062+S1071)/(R1062+R1071))^($F1080*(1+$E1080))</f>
        <v/>
      </c>
      <c r="T1080" s="47">
        <f>S1080*(1/(1+$G1080))^(1+$E1080)*(1+T$7)^$D1080*(T1062/S1062)^$E1080*((T1062+T1071)/(S1062+S1071))^($F1080*(1+$E1080))</f>
        <v/>
      </c>
      <c r="U1080" s="47">
        <f>T1080*(1/(1+$G1080))^(1+$E1080)*(1+U$7)^$D1080*(U1062/T1062)^$E1080*((U1062+U1071)/(T1062+T1071))^($F1080*(1+$E1080))</f>
        <v/>
      </c>
      <c r="V1080" s="47">
        <f>U1080*(1/(1+$G1080))^(1+$E1080)*(1+V$7)^$D1080*(V1062/U1062)^$E1080*((V1062+V1071)/(U1062+U1071))^($F1080*(1+$E1080))</f>
        <v/>
      </c>
      <c r="W1080" s="47">
        <f>V1080*(1/(1+$G1080))^(1+$E1080)*(1+W$7)^$D1080*(W1062/V1062)^$E1080*((W1062+W1071)/(V1062+V1071))^($F1080*(1+$E1080))</f>
        <v/>
      </c>
      <c r="X1080" s="47">
        <f>W1080*(1/(1+$G1080))^(1+$E1080)*(1+X$7)^$D1080*(X1062/W1062)^$E1080*((X1062+X1071)/(W1062+W1071))^($F1080*(1+$E1080))</f>
        <v/>
      </c>
      <c r="Y1080" s="47">
        <f>X1080*(1/(1+$G1080))^(1+$E1080)*(1+Y$7)^$D1080*(Y1062/X1062)^$E1080*((Y1062+Y1071)/(X1062+X1071))^($F1080*(1+$E1080))</f>
        <v/>
      </c>
      <c r="Z1080" s="47">
        <f>Y1080*(1/(1+$G1080))^(1+$E1080)*(1+Z$7)^$D1080*(Z1062/Y1062)^$E1080*((Z1062+Z1071)/(Y1062+Y1071))^($F1080*(1+$E1080))</f>
        <v/>
      </c>
      <c r="AA1080" s="47">
        <f>Z1080*(1/(1+$G1080))^(1+$E1080)*(1+AA$7)^$D1080*(AA1062/Z1062)^$E1080*((AA1062+AA1071)/(Z1062+Z1071))^($F1080*(1+$E1080))</f>
        <v/>
      </c>
      <c r="AB1080" s="47">
        <f>AA1080*(1/(1+$G1080))^(1+$E1080)*(1+AB$7)^$D1080*(AB1062/AA1062)^$E1080*((AB1062+AB1071)/(AA1062+AA1071))^($F1080*(1+$E1080))</f>
        <v/>
      </c>
      <c r="AC1080" s="47">
        <f>AB1080*(1/(1+$G1080))^(1+$E1080)*(1+AC$7)^$D1080*(AC1062/AB1062)^$E1080*((AC1062+AC1071)/(AB1062+AB1071))^($F1080*(1+$E1080))</f>
        <v/>
      </c>
      <c r="AD1080" s="58">
        <f>FUELUSE(AC1080,AD1062,AC1062,AD1071,AC1071,AD$7,$D1080,$E1080,$F1080,$G1080)</f>
        <v/>
      </c>
      <c r="AF1080" s="11">
        <f>LOWER(Settings!$C$4)&amp;".mit."&amp;$A1080&amp;IF($C1080="","","."&amp;$C1080&amp;"."&amp;$B1080)&amp;IF(INDEX(Variables!$D$5:$D$205,MATCH($A1080,Variables!$A$5:$A$205,0))="","","."&amp;INDEX(Variables!$D$5:$D$205,MATCH($A1080,Variables!$A$5:$A$205,0)))&amp;"."&amp;AF$5</f>
        <v/>
      </c>
      <c r="AG1080" s="46">
        <f>INDEX(Inputs!$U$5:$U$132,MATCH($B1080&amp;"|"&amp;$C1080,Inputs!$A$5:$A$132,0))</f>
        <v/>
      </c>
      <c r="AH1080" s="47">
        <f>AG1080*(1/(1+$G1080))^(1+$E1080)*(1+AH$7)^$D1080*(AH1062/AG1062)^$E1080*((AH1062+AH1071)/(AG1062+AG1071))^($F1080*(1+$E1080))</f>
        <v/>
      </c>
      <c r="AI1080" s="47">
        <f>AH1080*(1/(1+$G1080))^(1+$E1080)*(1+AI$7)^$D1080*(AI1062/AH1062)^$E1080*((AI1062+AI1071)/(AH1062+AH1071))^($F1080*(1+$E1080))</f>
        <v/>
      </c>
      <c r="AJ1080" s="47">
        <f>AI1080*(1/(1+$G1080))^(1+$E1080)*(1+AJ$7)^$D1080*(AJ1062/AI1062)^$E1080*((AJ1062+AJ1071)/(AI1062+AI1071))^($F1080*(1+$E1080))</f>
        <v/>
      </c>
      <c r="AK1080" s="47">
        <f>AJ1080*(1/(1+$G1080))^(1+$E1080)*(1+AK$7)^$D1080*(AK1062/AJ1062)^$E1080*((AK1062+AK1071)/(AJ1062+AJ1071))^($F1080*(1+$E1080))</f>
        <v/>
      </c>
      <c r="AL1080" s="47">
        <f>AK1080*(1/(1+$G1080))^(1+$E1080)*(1+AL$7)^$D1080*(AL1062/AK1062)^$E1080*((AL1062+AL1071)/(AK1062+AK1071))^($F1080*(1+$E1080))</f>
        <v/>
      </c>
      <c r="AM1080" s="47">
        <f>AL1080*(1/(1+$G1080))^(1+$E1080)*(1+AM$7)^$D1080*(AM1062/AL1062)^$E1080*((AM1062+AM1071)/(AL1062+AL1071))^($F1080*(1+$E1080))</f>
        <v/>
      </c>
      <c r="AN1080" s="47">
        <f>AM1080*(1/(1+$G1080))^(1+$E1080)*(1+AN$7)^$D1080*(AN1062/AM1062)^$E1080*((AN1062+AN1071)/(AM1062+AM1071))^($F1080*(1+$E1080))</f>
        <v/>
      </c>
      <c r="AO1080" s="47">
        <f>AN1080*(1/(1+$G1080))^(1+$E1080)*(1+AO$7)^$D1080*(AO1062/AN1062)^$E1080*((AO1062+AO1071)/(AN1062+AN1071))^($F1080*(1+$E1080))</f>
        <v/>
      </c>
      <c r="AP1080" s="47">
        <f>AO1080*(1/(1+$G1080))^(1+$E1080)*(1+AP$7)^$D1080*(AP1062/AO1062)^$E1080*((AP1062+AP1071)/(AO1062+AO1071))^($F1080*(1+$E1080))</f>
        <v/>
      </c>
      <c r="AQ1080" s="47">
        <f>AP1080*(1/(1+$G1080))^(1+$E1080)*(1+AQ$7)^$D1080*(AQ1062/AP1062)^$E1080*((AQ1062+AQ1071)/(AP1062+AP1071))^($F1080*(1+$E1080))</f>
        <v/>
      </c>
      <c r="AR1080" s="47">
        <f>AQ1080*(1/(1+$G1080))^(1+$E1080)*(1+AR$7)^$D1080*(AR1062/AQ1062)^$E1080*((AR1062+AR1071)/(AQ1062+AQ1071))^($F1080*(1+$E1080))</f>
        <v/>
      </c>
      <c r="AS1080" s="47">
        <f>AR1080*(1/(1+$G1080))^(1+$E1080)*(1+AS$7)^$D1080*(AS1062/AR1062)^$E1080*((AS1062+AS1071)/(AR1062+AR1071))^($F1080*(1+$E1080))</f>
        <v/>
      </c>
      <c r="AT1080" s="47">
        <f>AS1080*(1/(1+$G1080))^(1+$E1080)*(1+AT$7)^$D1080*(AT1062/AS1062)^$E1080*((AT1062+AT1071)/(AS1062+AS1071))^($F1080*(1+$E1080))</f>
        <v/>
      </c>
      <c r="AU1080" s="47">
        <f>AT1080*(1/(1+$G1080))^(1+$E1080)*(1+AU$7)^$D1080*(AU1062/AT1062)^$E1080*((AU1062+AU1071)/(AT1062+AT1071))^($F1080*(1+$E1080))</f>
        <v/>
      </c>
      <c r="AV1080" s="47">
        <f>AU1080*(1/(1+$G1080))^(1+$E1080)*(1+AV$7)^$D1080*(AV1062/AU1062)^$E1080*((AV1062+AV1071)/(AU1062+AU1071))^($F1080*(1+$E1080))</f>
        <v/>
      </c>
      <c r="AW1080" s="47">
        <f>AV1080*(1/(1+$G1080))^(1+$E1080)*(1+AW$7)^$D1080*(AW1062/AV1062)^$E1080*((AW1062+AW1071)/(AV1062+AV1071))^($F1080*(1+$E1080))</f>
        <v/>
      </c>
      <c r="AX1080" s="47">
        <f>AW1080*(1/(1+$G1080))^(1+$E1080)*(1+AX$7)^$D1080*(AX1062/AW1062)^$E1080*((AX1062+AX1071)/(AW1062+AW1071))^($F1080*(1+$E1080))</f>
        <v/>
      </c>
      <c r="AY1080" s="58">
        <f>FUELUSE(AX1080,AY1062,AX1062,AY1071,AX1071,AY$7,$D1080,$E1080,$F1080,$G1080)</f>
        <v/>
      </c>
    </row>
    <row r="1081" hidden="1" outlineLevel="2">
      <c r="A1081" s="14" t="inlineStr">
        <is>
          <t>ener</t>
        </is>
      </c>
      <c r="B1081" s="14" t="inlineStr">
        <is>
          <t>oop</t>
        </is>
      </c>
      <c r="C1081" s="14" t="inlineStr">
        <is>
          <t>foo</t>
        </is>
      </c>
      <c r="D1081" s="37">
        <f>INDEX(Inputs!$N$5:$N$132,MATCH($B1081&amp;"|"&amp;$C1081,Inputs!$A$5:$A$132,0))</f>
        <v/>
      </c>
      <c r="E1081" s="37">
        <f>INDEX(Inputs!$O$5:$O$132,MATCH($B1081&amp;"|"&amp;$C1081,Inputs!$A$5:$A$132,0))</f>
        <v/>
      </c>
      <c r="F1081" s="37">
        <f>INDEX(Inputs!$P$5:$P$132,MATCH($B1081&amp;"|"&amp;$C1081,Inputs!$A$5:$A$132,0))</f>
        <v/>
      </c>
      <c r="G1081" s="37">
        <f>INDEX(Inputs!$Q$5:$Q$132,MATCH($B1081&amp;"|"&amp;$C1081,Inputs!$A$5:$A$132,0))</f>
        <v/>
      </c>
      <c r="H1081" s="14">
        <f>INDEX(Variables!$B$5:$B$205,MATCH($A1081,Variables!$A$5:$A$205,0))&amp;IF($C1081="",""," | "&amp;INDEX(Mapping!$B$5:$B$26,MATCH($C1081,Mapping!$A$5:$A$26,0))&amp;" | "&amp;INDEX(Mapping!$B$30:$B$46,MATCH($B1081,Mapping!$A$30:$A$46,0)))</f>
        <v/>
      </c>
      <c r="I1081" s="14">
        <f>INDEX(Variables!$C$5:$C$205,MATCH($A1081,Variables!$A$5:$A$205,0))</f>
        <v/>
      </c>
      <c r="J1081" s="14">
        <f>INDEX(Variables!$E$5:$E$205,MATCH($A1081,Variables!$A$5:$A$205,0))</f>
        <v/>
      </c>
      <c r="K1081" s="11">
        <f>LOWER(Settings!$C$4)&amp;".mit."&amp;$A1081&amp;IF($C1081="","","."&amp;$C1081&amp;"."&amp;$B1081)&amp;IF(INDEX(Variables!$D$5:$D$205,MATCH($A1081,Variables!$A$5:$A$205,0))="","","."&amp;INDEX(Variables!$D$5:$D$205,MATCH($A1081,Variables!$A$5:$A$205,0)))&amp;"."&amp;K$5</f>
        <v/>
      </c>
      <c r="L1081" s="46">
        <f>INDEX(Inputs!$U$5:$U$132,MATCH($B1081&amp;"|"&amp;$C1081,Inputs!$A$5:$A$132,0))</f>
        <v/>
      </c>
      <c r="M1081" s="47">
        <f>L1081*(1/(1+$G1081))^(1+$E1081)*(1+M$7)^$D1081*(M1063/L1063)^$E1081*((M1063+M1072)/(L1063+L1072))^($F1081*(1+$E1081))</f>
        <v/>
      </c>
      <c r="N1081" s="47">
        <f>M1081*(1/(1+$G1081))^(1+$E1081)*(1+N$7)^$D1081*(N1063/M1063)^$E1081*((N1063+N1072)/(M1063+M1072))^($F1081*(1+$E1081))</f>
        <v/>
      </c>
      <c r="O1081" s="47">
        <f>N1081*(1/(1+$G1081))^(1+$E1081)*(1+O$7)^$D1081*(O1063/N1063)^$E1081*((O1063+O1072)/(N1063+N1072))^($F1081*(1+$E1081))</f>
        <v/>
      </c>
      <c r="P1081" s="47">
        <f>O1081*(1/(1+$G1081))^(1+$E1081)*(1+P$7)^$D1081*(P1063/O1063)^$E1081*((P1063+P1072)/(O1063+O1072))^($F1081*(1+$E1081))</f>
        <v/>
      </c>
      <c r="Q1081" s="47">
        <f>P1081*(1/(1+$G1081))^(1+$E1081)*(1+Q$7)^$D1081*(Q1063/P1063)^$E1081*((Q1063+Q1072)/(P1063+P1072))^($F1081*(1+$E1081))</f>
        <v/>
      </c>
      <c r="R1081" s="47">
        <f>Q1081*(1/(1+$G1081))^(1+$E1081)*(1+R$7)^$D1081*(R1063/Q1063)^$E1081*((R1063+R1072)/(Q1063+Q1072))^($F1081*(1+$E1081))</f>
        <v/>
      </c>
      <c r="S1081" s="47">
        <f>R1081*(1/(1+$G1081))^(1+$E1081)*(1+S$7)^$D1081*(S1063/R1063)^$E1081*((S1063+S1072)/(R1063+R1072))^($F1081*(1+$E1081))</f>
        <v/>
      </c>
      <c r="T1081" s="47">
        <f>S1081*(1/(1+$G1081))^(1+$E1081)*(1+T$7)^$D1081*(T1063/S1063)^$E1081*((T1063+T1072)/(S1063+S1072))^($F1081*(1+$E1081))</f>
        <v/>
      </c>
      <c r="U1081" s="47">
        <f>T1081*(1/(1+$G1081))^(1+$E1081)*(1+U$7)^$D1081*(U1063/T1063)^$E1081*((U1063+U1072)/(T1063+T1072))^($F1081*(1+$E1081))</f>
        <v/>
      </c>
      <c r="V1081" s="47">
        <f>U1081*(1/(1+$G1081))^(1+$E1081)*(1+V$7)^$D1081*(V1063/U1063)^$E1081*((V1063+V1072)/(U1063+U1072))^($F1081*(1+$E1081))</f>
        <v/>
      </c>
      <c r="W1081" s="47">
        <f>V1081*(1/(1+$G1081))^(1+$E1081)*(1+W$7)^$D1081*(W1063/V1063)^$E1081*((W1063+W1072)/(V1063+V1072))^($F1081*(1+$E1081))</f>
        <v/>
      </c>
      <c r="X1081" s="47">
        <f>W1081*(1/(1+$G1081))^(1+$E1081)*(1+X$7)^$D1081*(X1063/W1063)^$E1081*((X1063+X1072)/(W1063+W1072))^($F1081*(1+$E1081))</f>
        <v/>
      </c>
      <c r="Y1081" s="47">
        <f>X1081*(1/(1+$G1081))^(1+$E1081)*(1+Y$7)^$D1081*(Y1063/X1063)^$E1081*((Y1063+Y1072)/(X1063+X1072))^($F1081*(1+$E1081))</f>
        <v/>
      </c>
      <c r="Z1081" s="47">
        <f>Y1081*(1/(1+$G1081))^(1+$E1081)*(1+Z$7)^$D1081*(Z1063/Y1063)^$E1081*((Z1063+Z1072)/(Y1063+Y1072))^($F1081*(1+$E1081))</f>
        <v/>
      </c>
      <c r="AA1081" s="47">
        <f>Z1081*(1/(1+$G1081))^(1+$E1081)*(1+AA$7)^$D1081*(AA1063/Z1063)^$E1081*((AA1063+AA1072)/(Z1063+Z1072))^($F1081*(1+$E1081))</f>
        <v/>
      </c>
      <c r="AB1081" s="47">
        <f>AA1081*(1/(1+$G1081))^(1+$E1081)*(1+AB$7)^$D1081*(AB1063/AA1063)^$E1081*((AB1063+AB1072)/(AA1063+AA1072))^($F1081*(1+$E1081))</f>
        <v/>
      </c>
      <c r="AC1081" s="47">
        <f>AB1081*(1/(1+$G1081))^(1+$E1081)*(1+AC$7)^$D1081*(AC1063/AB1063)^$E1081*((AC1063+AC1072)/(AB1063+AB1072))^($F1081*(1+$E1081))</f>
        <v/>
      </c>
      <c r="AD1081" s="58">
        <f>FUELUSE(AC1081,AD1063,AC1063,AD1072,AC1072,AD$7,$D1081,$E1081,$F1081,$G1081)</f>
        <v/>
      </c>
      <c r="AF1081" s="11">
        <f>LOWER(Settings!$C$4)&amp;".mit."&amp;$A1081&amp;IF($C1081="","","."&amp;$C1081&amp;"."&amp;$B1081)&amp;IF(INDEX(Variables!$D$5:$D$205,MATCH($A1081,Variables!$A$5:$A$205,0))="","","."&amp;INDEX(Variables!$D$5:$D$205,MATCH($A1081,Variables!$A$5:$A$205,0)))&amp;"."&amp;AF$5</f>
        <v/>
      </c>
      <c r="AG1081" s="46">
        <f>INDEX(Inputs!$U$5:$U$132,MATCH($B1081&amp;"|"&amp;$C1081,Inputs!$A$5:$A$132,0))</f>
        <v/>
      </c>
      <c r="AH1081" s="47">
        <f>AG1081*(1/(1+$G1081))^(1+$E1081)*(1+AH$7)^$D1081*(AH1063/AG1063)^$E1081*((AH1063+AH1072)/(AG1063+AG1072))^($F1081*(1+$E1081))</f>
        <v/>
      </c>
      <c r="AI1081" s="47">
        <f>AH1081*(1/(1+$G1081))^(1+$E1081)*(1+AI$7)^$D1081*(AI1063/AH1063)^$E1081*((AI1063+AI1072)/(AH1063+AH1072))^($F1081*(1+$E1081))</f>
        <v/>
      </c>
      <c r="AJ1081" s="47">
        <f>AI1081*(1/(1+$G1081))^(1+$E1081)*(1+AJ$7)^$D1081*(AJ1063/AI1063)^$E1081*((AJ1063+AJ1072)/(AI1063+AI1072))^($F1081*(1+$E1081))</f>
        <v/>
      </c>
      <c r="AK1081" s="47">
        <f>AJ1081*(1/(1+$G1081))^(1+$E1081)*(1+AK$7)^$D1081*(AK1063/AJ1063)^$E1081*((AK1063+AK1072)/(AJ1063+AJ1072))^($F1081*(1+$E1081))</f>
        <v/>
      </c>
      <c r="AL1081" s="47">
        <f>AK1081*(1/(1+$G1081))^(1+$E1081)*(1+AL$7)^$D1081*(AL1063/AK1063)^$E1081*((AL1063+AL1072)/(AK1063+AK1072))^($F1081*(1+$E1081))</f>
        <v/>
      </c>
      <c r="AM1081" s="47">
        <f>AL1081*(1/(1+$G1081))^(1+$E1081)*(1+AM$7)^$D1081*(AM1063/AL1063)^$E1081*((AM1063+AM1072)/(AL1063+AL1072))^($F1081*(1+$E1081))</f>
        <v/>
      </c>
      <c r="AN1081" s="47">
        <f>AM1081*(1/(1+$G1081))^(1+$E1081)*(1+AN$7)^$D1081*(AN1063/AM1063)^$E1081*((AN1063+AN1072)/(AM1063+AM1072))^($F1081*(1+$E1081))</f>
        <v/>
      </c>
      <c r="AO1081" s="47">
        <f>AN1081*(1/(1+$G1081))^(1+$E1081)*(1+AO$7)^$D1081*(AO1063/AN1063)^$E1081*((AO1063+AO1072)/(AN1063+AN1072))^($F1081*(1+$E1081))</f>
        <v/>
      </c>
      <c r="AP1081" s="47">
        <f>AO1081*(1/(1+$G1081))^(1+$E1081)*(1+AP$7)^$D1081*(AP1063/AO1063)^$E1081*((AP1063+AP1072)/(AO1063+AO1072))^($F1081*(1+$E1081))</f>
        <v/>
      </c>
      <c r="AQ1081" s="47">
        <f>AP1081*(1/(1+$G1081))^(1+$E1081)*(1+AQ$7)^$D1081*(AQ1063/AP1063)^$E1081*((AQ1063+AQ1072)/(AP1063+AP1072))^($F1081*(1+$E1081))</f>
        <v/>
      </c>
      <c r="AR1081" s="47">
        <f>AQ1081*(1/(1+$G1081))^(1+$E1081)*(1+AR$7)^$D1081*(AR1063/AQ1063)^$E1081*((AR1063+AR1072)/(AQ1063+AQ1072))^($F1081*(1+$E1081))</f>
        <v/>
      </c>
      <c r="AS1081" s="47">
        <f>AR1081*(1/(1+$G1081))^(1+$E1081)*(1+AS$7)^$D1081*(AS1063/AR1063)^$E1081*((AS1063+AS1072)/(AR1063+AR1072))^($F1081*(1+$E1081))</f>
        <v/>
      </c>
      <c r="AT1081" s="47">
        <f>AS1081*(1/(1+$G1081))^(1+$E1081)*(1+AT$7)^$D1081*(AT1063/AS1063)^$E1081*((AT1063+AT1072)/(AS1063+AS1072))^($F1081*(1+$E1081))</f>
        <v/>
      </c>
      <c r="AU1081" s="47">
        <f>AT1081*(1/(1+$G1081))^(1+$E1081)*(1+AU$7)^$D1081*(AU1063/AT1063)^$E1081*((AU1063+AU1072)/(AT1063+AT1072))^($F1081*(1+$E1081))</f>
        <v/>
      </c>
      <c r="AV1081" s="47">
        <f>AU1081*(1/(1+$G1081))^(1+$E1081)*(1+AV$7)^$D1081*(AV1063/AU1063)^$E1081*((AV1063+AV1072)/(AU1063+AU1072))^($F1081*(1+$E1081))</f>
        <v/>
      </c>
      <c r="AW1081" s="47">
        <f>AV1081*(1/(1+$G1081))^(1+$E1081)*(1+AW$7)^$D1081*(AW1063/AV1063)^$E1081*((AW1063+AW1072)/(AV1063+AV1072))^($F1081*(1+$E1081))</f>
        <v/>
      </c>
      <c r="AX1081" s="47">
        <f>AW1081*(1/(1+$G1081))^(1+$E1081)*(1+AX$7)^$D1081*(AX1063/AW1063)^$E1081*((AX1063+AX1072)/(AW1063+AW1072))^($F1081*(1+$E1081))</f>
        <v/>
      </c>
      <c r="AY1081" s="58">
        <f>FUELUSE(AX1081,AY1063,AX1063,AY1072,AX1072,AY$7,$D1081,$E1081,$F1081,$G1081)</f>
        <v/>
      </c>
    </row>
    <row r="1082" hidden="1" outlineLevel="2">
      <c r="A1082" s="14" t="inlineStr">
        <is>
          <t>ener</t>
        </is>
      </c>
      <c r="B1082" s="14" t="inlineStr">
        <is>
          <t>bio</t>
        </is>
      </c>
      <c r="C1082" s="14" t="inlineStr">
        <is>
          <t>foo</t>
        </is>
      </c>
      <c r="D1082" s="37">
        <f>INDEX(Inputs!$N$5:$N$132,MATCH($B1082&amp;"|"&amp;$C1082,Inputs!$A$5:$A$132,0))</f>
        <v/>
      </c>
      <c r="E1082" s="37">
        <f>INDEX(Inputs!$O$5:$O$132,MATCH($B1082&amp;"|"&amp;$C1082,Inputs!$A$5:$A$132,0))</f>
        <v/>
      </c>
      <c r="F1082" s="37">
        <f>INDEX(Inputs!$P$5:$P$132,MATCH($B1082&amp;"|"&amp;$C1082,Inputs!$A$5:$A$132,0))</f>
        <v/>
      </c>
      <c r="G1082" s="37">
        <f>INDEX(Inputs!$Q$5:$Q$132,MATCH($B1082&amp;"|"&amp;$C1082,Inputs!$A$5:$A$132,0))</f>
        <v/>
      </c>
      <c r="H1082" s="14">
        <f>INDEX(Variables!$B$5:$B$205,MATCH($A1082,Variables!$A$5:$A$205,0))&amp;IF($C1082="",""," | "&amp;INDEX(Mapping!$B$5:$B$26,MATCH($C1082,Mapping!$A$5:$A$26,0))&amp;" | "&amp;INDEX(Mapping!$B$30:$B$46,MATCH($B1082,Mapping!$A$30:$A$46,0)))</f>
        <v/>
      </c>
      <c r="I1082" s="14">
        <f>INDEX(Variables!$C$5:$C$205,MATCH($A1082,Variables!$A$5:$A$205,0))</f>
        <v/>
      </c>
      <c r="J1082" s="14">
        <f>INDEX(Variables!$E$5:$E$205,MATCH($A1082,Variables!$A$5:$A$205,0))</f>
        <v/>
      </c>
      <c r="K1082" s="11">
        <f>LOWER(Settings!$C$4)&amp;".mit."&amp;$A1082&amp;IF($C1082="","","."&amp;$C1082&amp;"."&amp;$B1082)&amp;IF(INDEX(Variables!$D$5:$D$205,MATCH($A1082,Variables!$A$5:$A$205,0))="","","."&amp;INDEX(Variables!$D$5:$D$205,MATCH($A1082,Variables!$A$5:$A$205,0)))&amp;"."&amp;K$5</f>
        <v/>
      </c>
      <c r="L1082" s="46">
        <f>INDEX(Inputs!$U$5:$U$132,MATCH($B1082&amp;"|"&amp;$C1082,Inputs!$A$5:$A$132,0))</f>
        <v/>
      </c>
      <c r="M1082" s="47">
        <f>L1082*(1/(1+$G1082))^(1+$E1082)*(1+M$7)^$D1082*(M1064/L1064)^$E1082*((M1064+M1073)/(L1064+L1073))^($F1082*(1+$E1082))</f>
        <v/>
      </c>
      <c r="N1082" s="47">
        <f>M1082*(1/(1+$G1082))^(1+$E1082)*(1+N$7)^$D1082*(N1064/M1064)^$E1082*((N1064+N1073)/(M1064+M1073))^($F1082*(1+$E1082))</f>
        <v/>
      </c>
      <c r="O1082" s="47">
        <f>N1082*(1/(1+$G1082))^(1+$E1082)*(1+O$7)^$D1082*(O1064/N1064)^$E1082*((O1064+O1073)/(N1064+N1073))^($F1082*(1+$E1082))</f>
        <v/>
      </c>
      <c r="P1082" s="47">
        <f>O1082*(1/(1+$G1082))^(1+$E1082)*(1+P$7)^$D1082*(P1064/O1064)^$E1082*((P1064+P1073)/(O1064+O1073))^($F1082*(1+$E1082))</f>
        <v/>
      </c>
      <c r="Q1082" s="47">
        <f>P1082*(1/(1+$G1082))^(1+$E1082)*(1+Q$7)^$D1082*(Q1064/P1064)^$E1082*((Q1064+Q1073)/(P1064+P1073))^($F1082*(1+$E1082))</f>
        <v/>
      </c>
      <c r="R1082" s="47">
        <f>Q1082*(1/(1+$G1082))^(1+$E1082)*(1+R$7)^$D1082*(R1064/Q1064)^$E1082*((R1064+R1073)/(Q1064+Q1073))^($F1082*(1+$E1082))</f>
        <v/>
      </c>
      <c r="S1082" s="47">
        <f>R1082*(1/(1+$G1082))^(1+$E1082)*(1+S$7)^$D1082*(S1064/R1064)^$E1082*((S1064+S1073)/(R1064+R1073))^($F1082*(1+$E1082))</f>
        <v/>
      </c>
      <c r="T1082" s="47">
        <f>S1082*(1/(1+$G1082))^(1+$E1082)*(1+T$7)^$D1082*(T1064/S1064)^$E1082*((T1064+T1073)/(S1064+S1073))^($F1082*(1+$E1082))</f>
        <v/>
      </c>
      <c r="U1082" s="47">
        <f>T1082*(1/(1+$G1082))^(1+$E1082)*(1+U$7)^$D1082*(U1064/T1064)^$E1082*((U1064+U1073)/(T1064+T1073))^($F1082*(1+$E1082))</f>
        <v/>
      </c>
      <c r="V1082" s="47">
        <f>U1082*(1/(1+$G1082))^(1+$E1082)*(1+V$7)^$D1082*(V1064/U1064)^$E1082*((V1064+V1073)/(U1064+U1073))^($F1082*(1+$E1082))</f>
        <v/>
      </c>
      <c r="W1082" s="47">
        <f>V1082*(1/(1+$G1082))^(1+$E1082)*(1+W$7)^$D1082*(W1064/V1064)^$E1082*((W1064+W1073)/(V1064+V1073))^($F1082*(1+$E1082))</f>
        <v/>
      </c>
      <c r="X1082" s="47">
        <f>W1082*(1/(1+$G1082))^(1+$E1082)*(1+X$7)^$D1082*(X1064/W1064)^$E1082*((X1064+X1073)/(W1064+W1073))^($F1082*(1+$E1082))</f>
        <v/>
      </c>
      <c r="Y1082" s="47">
        <f>X1082*(1/(1+$G1082))^(1+$E1082)*(1+Y$7)^$D1082*(Y1064/X1064)^$E1082*((Y1064+Y1073)/(X1064+X1073))^($F1082*(1+$E1082))</f>
        <v/>
      </c>
      <c r="Z1082" s="47">
        <f>Y1082*(1/(1+$G1082))^(1+$E1082)*(1+Z$7)^$D1082*(Z1064/Y1064)^$E1082*((Z1064+Z1073)/(Y1064+Y1073))^($F1082*(1+$E1082))</f>
        <v/>
      </c>
      <c r="AA1082" s="47">
        <f>Z1082*(1/(1+$G1082))^(1+$E1082)*(1+AA$7)^$D1082*(AA1064/Z1064)^$E1082*((AA1064+AA1073)/(Z1064+Z1073))^($F1082*(1+$E1082))</f>
        <v/>
      </c>
      <c r="AB1082" s="47">
        <f>AA1082*(1/(1+$G1082))^(1+$E1082)*(1+AB$7)^$D1082*(AB1064/AA1064)^$E1082*((AB1064+AB1073)/(AA1064+AA1073))^($F1082*(1+$E1082))</f>
        <v/>
      </c>
      <c r="AC1082" s="47">
        <f>AB1082*(1/(1+$G1082))^(1+$E1082)*(1+AC$7)^$D1082*(AC1064/AB1064)^$E1082*((AC1064+AC1073)/(AB1064+AB1073))^($F1082*(1+$E1082))</f>
        <v/>
      </c>
      <c r="AD1082" s="58">
        <f>FUELUSE(AC1082,AD1064,AC1064,AD1073,AC1073,AD$7,$D1082,$E1082,$F1082,$G1082)</f>
        <v/>
      </c>
      <c r="AF1082" s="11">
        <f>LOWER(Settings!$C$4)&amp;".mit."&amp;$A1082&amp;IF($C1082="","","."&amp;$C1082&amp;"."&amp;$B1082)&amp;IF(INDEX(Variables!$D$5:$D$205,MATCH($A1082,Variables!$A$5:$A$205,0))="","","."&amp;INDEX(Variables!$D$5:$D$205,MATCH($A1082,Variables!$A$5:$A$205,0)))&amp;"."&amp;AF$5</f>
        <v/>
      </c>
      <c r="AG1082" s="46">
        <f>INDEX(Inputs!$U$5:$U$132,MATCH($B1082&amp;"|"&amp;$C1082,Inputs!$A$5:$A$132,0))</f>
        <v/>
      </c>
      <c r="AH1082" s="47">
        <f>AG1082*(1/(1+$G1082))^(1+$E1082)*(1+AH$7)^$D1082*(AH1064/AG1064)^$E1082*((AH1064+AH1073)/(AG1064+AG1073))^($F1082*(1+$E1082))</f>
        <v/>
      </c>
      <c r="AI1082" s="47">
        <f>AH1082*(1/(1+$G1082))^(1+$E1082)*(1+AI$7)^$D1082*(AI1064/AH1064)^$E1082*((AI1064+AI1073)/(AH1064+AH1073))^($F1082*(1+$E1082))</f>
        <v/>
      </c>
      <c r="AJ1082" s="47">
        <f>AI1082*(1/(1+$G1082))^(1+$E1082)*(1+AJ$7)^$D1082*(AJ1064/AI1064)^$E1082*((AJ1064+AJ1073)/(AI1064+AI1073))^($F1082*(1+$E1082))</f>
        <v/>
      </c>
      <c r="AK1082" s="47">
        <f>AJ1082*(1/(1+$G1082))^(1+$E1082)*(1+AK$7)^$D1082*(AK1064/AJ1064)^$E1082*((AK1064+AK1073)/(AJ1064+AJ1073))^($F1082*(1+$E1082))</f>
        <v/>
      </c>
      <c r="AL1082" s="47">
        <f>AK1082*(1/(1+$G1082))^(1+$E1082)*(1+AL$7)^$D1082*(AL1064/AK1064)^$E1082*((AL1064+AL1073)/(AK1064+AK1073))^($F1082*(1+$E1082))</f>
        <v/>
      </c>
      <c r="AM1082" s="47">
        <f>AL1082*(1/(1+$G1082))^(1+$E1082)*(1+AM$7)^$D1082*(AM1064/AL1064)^$E1082*((AM1064+AM1073)/(AL1064+AL1073))^($F1082*(1+$E1082))</f>
        <v/>
      </c>
      <c r="AN1082" s="47">
        <f>AM1082*(1/(1+$G1082))^(1+$E1082)*(1+AN$7)^$D1082*(AN1064/AM1064)^$E1082*((AN1064+AN1073)/(AM1064+AM1073))^($F1082*(1+$E1082))</f>
        <v/>
      </c>
      <c r="AO1082" s="47">
        <f>AN1082*(1/(1+$G1082))^(1+$E1082)*(1+AO$7)^$D1082*(AO1064/AN1064)^$E1082*((AO1064+AO1073)/(AN1064+AN1073))^($F1082*(1+$E1082))</f>
        <v/>
      </c>
      <c r="AP1082" s="47">
        <f>AO1082*(1/(1+$G1082))^(1+$E1082)*(1+AP$7)^$D1082*(AP1064/AO1064)^$E1082*((AP1064+AP1073)/(AO1064+AO1073))^($F1082*(1+$E1082))</f>
        <v/>
      </c>
      <c r="AQ1082" s="47">
        <f>AP1082*(1/(1+$G1082))^(1+$E1082)*(1+AQ$7)^$D1082*(AQ1064/AP1064)^$E1082*((AQ1064+AQ1073)/(AP1064+AP1073))^($F1082*(1+$E1082))</f>
        <v/>
      </c>
      <c r="AR1082" s="47">
        <f>AQ1082*(1/(1+$G1082))^(1+$E1082)*(1+AR$7)^$D1082*(AR1064/AQ1064)^$E1082*((AR1064+AR1073)/(AQ1064+AQ1073))^($F1082*(1+$E1082))</f>
        <v/>
      </c>
      <c r="AS1082" s="47">
        <f>AR1082*(1/(1+$G1082))^(1+$E1082)*(1+AS$7)^$D1082*(AS1064/AR1064)^$E1082*((AS1064+AS1073)/(AR1064+AR1073))^($F1082*(1+$E1082))</f>
        <v/>
      </c>
      <c r="AT1082" s="47">
        <f>AS1082*(1/(1+$G1082))^(1+$E1082)*(1+AT$7)^$D1082*(AT1064/AS1064)^$E1082*((AT1064+AT1073)/(AS1064+AS1073))^($F1082*(1+$E1082))</f>
        <v/>
      </c>
      <c r="AU1082" s="47">
        <f>AT1082*(1/(1+$G1082))^(1+$E1082)*(1+AU$7)^$D1082*(AU1064/AT1064)^$E1082*((AU1064+AU1073)/(AT1064+AT1073))^($F1082*(1+$E1082))</f>
        <v/>
      </c>
      <c r="AV1082" s="47">
        <f>AU1082*(1/(1+$G1082))^(1+$E1082)*(1+AV$7)^$D1082*(AV1064/AU1064)^$E1082*((AV1064+AV1073)/(AU1064+AU1073))^($F1082*(1+$E1082))</f>
        <v/>
      </c>
      <c r="AW1082" s="47">
        <f>AV1082*(1/(1+$G1082))^(1+$E1082)*(1+AW$7)^$D1082*(AW1064/AV1064)^$E1082*((AW1064+AW1073)/(AV1064+AV1073))^($F1082*(1+$E1082))</f>
        <v/>
      </c>
      <c r="AX1082" s="47">
        <f>AW1082*(1/(1+$G1082))^(1+$E1082)*(1+AX$7)^$D1082*(AX1064/AW1064)^$E1082*((AX1064+AX1073)/(AW1064+AW1073))^($F1082*(1+$E1082))</f>
        <v/>
      </c>
      <c r="AY1082" s="58">
        <f>FUELUSE(AX1082,AY1064,AX1064,AY1073,AX1073,AY$7,$D1082,$E1082,$F1082,$G1082)</f>
        <v/>
      </c>
    </row>
    <row r="1083" hidden="1" outlineLevel="2"/>
    <row r="1084" hidden="1" outlineLevel="2">
      <c r="A1084" s="14" t="inlineStr">
        <is>
          <t>co2</t>
        </is>
      </c>
      <c r="B1084" s="14" t="inlineStr">
        <is>
          <t>coa</t>
        </is>
      </c>
      <c r="C1084" s="14" t="inlineStr">
        <is>
          <t>foo</t>
        </is>
      </c>
      <c r="D1084" s="37">
        <f>INDEX(Inputs!$T$5:$T$132,MATCH($B1084&amp;"|"&amp;$C1084,Inputs!$A$5:$A$132,0))</f>
        <v/>
      </c>
      <c r="E1084" s="36" t="n"/>
      <c r="F1084" s="36" t="n"/>
      <c r="G1084" s="36" t="n"/>
      <c r="H1084" s="14">
        <f>INDEX(Variables!$B$5:$B$205,MATCH($A1084,Variables!$A$5:$A$205,0))&amp;IF($C1084="",""," | "&amp;INDEX(Mapping!$B$5:$B$26,MATCH($C1084,Mapping!$A$5:$A$26,0))&amp;" | "&amp;INDEX(Mapping!$B$30:$B$46,MATCH($B1084,Mapping!$A$30:$A$46,0)))</f>
        <v/>
      </c>
      <c r="I1084" s="14">
        <f>INDEX(Variables!$C$5:$C$205,MATCH($A1084,Variables!$A$5:$A$205,0))</f>
        <v/>
      </c>
      <c r="J1084" s="14">
        <f>INDEX(Variables!$E$5:$E$205,MATCH($A1084,Variables!$A$5:$A$205,0))</f>
        <v/>
      </c>
      <c r="K1084" s="11">
        <f>LOWER(Settings!$C$4)&amp;".mit."&amp;$A1084&amp;IF($C1084="","","."&amp;$C1084&amp;"."&amp;$B1084)&amp;IF(INDEX(Variables!$D$5:$D$205,MATCH($A1084,Variables!$A$5:$A$205,0))="","","."&amp;INDEX(Variables!$D$5:$D$205,MATCH($A1084,Variables!$A$5:$A$205,0)))&amp;"."&amp;K$5</f>
        <v/>
      </c>
      <c r="L1084" s="15">
        <f>L1075*Settings!$C$13*$D1084</f>
        <v/>
      </c>
      <c r="M1084" s="16">
        <f>M1075*Settings!$C$13*$D1084</f>
        <v/>
      </c>
      <c r="N1084" s="16">
        <f>N1075*Settings!$C$13*$D1084</f>
        <v/>
      </c>
      <c r="O1084" s="16">
        <f>O1075*Settings!$C$13*$D1084</f>
        <v/>
      </c>
      <c r="P1084" s="16">
        <f>P1075*Settings!$C$13*$D1084</f>
        <v/>
      </c>
      <c r="Q1084" s="16">
        <f>Q1075*Settings!$C$13*$D1084</f>
        <v/>
      </c>
      <c r="R1084" s="16">
        <f>R1075*Settings!$C$13*$D1084</f>
        <v/>
      </c>
      <c r="S1084" s="16">
        <f>S1075*Settings!$C$13*$D1084</f>
        <v/>
      </c>
      <c r="T1084" s="16">
        <f>T1075*Settings!$C$13*$D1084</f>
        <v/>
      </c>
      <c r="U1084" s="16">
        <f>U1075*Settings!$C$13*$D1084</f>
        <v/>
      </c>
      <c r="V1084" s="16">
        <f>V1075*Settings!$C$13*$D1084</f>
        <v/>
      </c>
      <c r="W1084" s="16">
        <f>W1075*Settings!$C$13*$D1084</f>
        <v/>
      </c>
      <c r="X1084" s="16">
        <f>X1075*Settings!$C$13*$D1084</f>
        <v/>
      </c>
      <c r="Y1084" s="16">
        <f>Y1075*Settings!$C$13*$D1084</f>
        <v/>
      </c>
      <c r="Z1084" s="16">
        <f>Z1075*Settings!$C$13*$D1084</f>
        <v/>
      </c>
      <c r="AA1084" s="16">
        <f>AA1075*Settings!$C$13*$D1084</f>
        <v/>
      </c>
      <c r="AB1084" s="16">
        <f>AB1075*Settings!$C$13*$D1084</f>
        <v/>
      </c>
      <c r="AC1084" s="16">
        <f>AC1075*Settings!$C$13*$D1084</f>
        <v/>
      </c>
      <c r="AD1084" s="51">
        <f>EMISSIONS(AD1075,Settings!$C$13,$D1084)</f>
        <v/>
      </c>
      <c r="AF1084" s="11">
        <f>LOWER(Settings!$C$4)&amp;".mit."&amp;$A1084&amp;IF($C1084="","","."&amp;$C1084&amp;"."&amp;$B1084)&amp;IF(INDEX(Variables!$D$5:$D$205,MATCH($A1084,Variables!$A$5:$A$205,0))="","","."&amp;INDEX(Variables!$D$5:$D$205,MATCH($A1084,Variables!$A$5:$A$205,0)))&amp;"."&amp;AF$5</f>
        <v/>
      </c>
      <c r="AG1084" s="15">
        <f>AG1075*Settings!$C$13*$D1084</f>
        <v/>
      </c>
      <c r="AH1084" s="16">
        <f>AH1075*Settings!$C$13*$D1084</f>
        <v/>
      </c>
      <c r="AI1084" s="16">
        <f>AI1075*Settings!$C$13*$D1084</f>
        <v/>
      </c>
      <c r="AJ1084" s="16">
        <f>AJ1075*Settings!$C$13*$D1084</f>
        <v/>
      </c>
      <c r="AK1084" s="16">
        <f>AK1075*Settings!$C$13*$D1084</f>
        <v/>
      </c>
      <c r="AL1084" s="16">
        <f>AL1075*Settings!$C$13*$D1084</f>
        <v/>
      </c>
      <c r="AM1084" s="16">
        <f>AM1075*Settings!$C$13*$D1084</f>
        <v/>
      </c>
      <c r="AN1084" s="16">
        <f>AN1075*Settings!$C$13*$D1084</f>
        <v/>
      </c>
      <c r="AO1084" s="16">
        <f>AO1075*Settings!$C$13*$D1084</f>
        <v/>
      </c>
      <c r="AP1084" s="16">
        <f>AP1075*Settings!$C$13*$D1084</f>
        <v/>
      </c>
      <c r="AQ1084" s="16">
        <f>AQ1075*Settings!$C$13*$D1084</f>
        <v/>
      </c>
      <c r="AR1084" s="16">
        <f>AR1075*Settings!$C$13*$D1084</f>
        <v/>
      </c>
      <c r="AS1084" s="16">
        <f>AS1075*Settings!$C$13*$D1084</f>
        <v/>
      </c>
      <c r="AT1084" s="16">
        <f>AT1075*Settings!$C$13*$D1084</f>
        <v/>
      </c>
      <c r="AU1084" s="16">
        <f>AU1075*Settings!$C$13*$D1084</f>
        <v/>
      </c>
      <c r="AV1084" s="16">
        <f>AV1075*Settings!$C$13*$D1084</f>
        <v/>
      </c>
      <c r="AW1084" s="16">
        <f>AW1075*Settings!$C$13*$D1084</f>
        <v/>
      </c>
      <c r="AX1084" s="16">
        <f>AX1075*Settings!$C$13*$D1084</f>
        <v/>
      </c>
      <c r="AY1084" s="51">
        <f>EMISSIONS(AY1075,Settings!$C$13,$D1084)</f>
        <v/>
      </c>
    </row>
    <row r="1085" hidden="1" outlineLevel="2">
      <c r="A1085" s="14" t="inlineStr">
        <is>
          <t>co2</t>
        </is>
      </c>
      <c r="B1085" s="14" t="inlineStr">
        <is>
          <t>nga</t>
        </is>
      </c>
      <c r="C1085" s="14" t="inlineStr">
        <is>
          <t>foo</t>
        </is>
      </c>
      <c r="D1085" s="37">
        <f>INDEX(Inputs!$T$5:$T$132,MATCH($B1085&amp;"|"&amp;$C1085,Inputs!$A$5:$A$132,0))</f>
        <v/>
      </c>
      <c r="E1085" s="36" t="n"/>
      <c r="F1085" s="36" t="n"/>
      <c r="G1085" s="36" t="n"/>
      <c r="H1085" s="14">
        <f>INDEX(Variables!$B$5:$B$205,MATCH($A1085,Variables!$A$5:$A$205,0))&amp;IF($C1085="",""," | "&amp;INDEX(Mapping!$B$5:$B$26,MATCH($C1085,Mapping!$A$5:$A$26,0))&amp;" | "&amp;INDEX(Mapping!$B$30:$B$46,MATCH($B1085,Mapping!$A$30:$A$46,0)))</f>
        <v/>
      </c>
      <c r="I1085" s="14">
        <f>INDEX(Variables!$C$5:$C$205,MATCH($A1085,Variables!$A$5:$A$205,0))</f>
        <v/>
      </c>
      <c r="J1085" s="14">
        <f>INDEX(Variables!$E$5:$E$205,MATCH($A1085,Variables!$A$5:$A$205,0))</f>
        <v/>
      </c>
      <c r="K1085" s="11">
        <f>LOWER(Settings!$C$4)&amp;".mit."&amp;$A1085&amp;IF($C1085="","","."&amp;$C1085&amp;"."&amp;$B1085)&amp;IF(INDEX(Variables!$D$5:$D$205,MATCH($A1085,Variables!$A$5:$A$205,0))="","","."&amp;INDEX(Variables!$D$5:$D$205,MATCH($A1085,Variables!$A$5:$A$205,0)))&amp;"."&amp;K$5</f>
        <v/>
      </c>
      <c r="L1085" s="15">
        <f>L1076*Settings!$C$13*$D1085</f>
        <v/>
      </c>
      <c r="M1085" s="16">
        <f>M1076*Settings!$C$13*$D1085</f>
        <v/>
      </c>
      <c r="N1085" s="16">
        <f>N1076*Settings!$C$13*$D1085</f>
        <v/>
      </c>
      <c r="O1085" s="16">
        <f>O1076*Settings!$C$13*$D1085</f>
        <v/>
      </c>
      <c r="P1085" s="16">
        <f>P1076*Settings!$C$13*$D1085</f>
        <v/>
      </c>
      <c r="Q1085" s="16">
        <f>Q1076*Settings!$C$13*$D1085</f>
        <v/>
      </c>
      <c r="R1085" s="16">
        <f>R1076*Settings!$C$13*$D1085</f>
        <v/>
      </c>
      <c r="S1085" s="16">
        <f>S1076*Settings!$C$13*$D1085</f>
        <v/>
      </c>
      <c r="T1085" s="16">
        <f>T1076*Settings!$C$13*$D1085</f>
        <v/>
      </c>
      <c r="U1085" s="16">
        <f>U1076*Settings!$C$13*$D1085</f>
        <v/>
      </c>
      <c r="V1085" s="16">
        <f>V1076*Settings!$C$13*$D1085</f>
        <v/>
      </c>
      <c r="W1085" s="16">
        <f>W1076*Settings!$C$13*$D1085</f>
        <v/>
      </c>
      <c r="X1085" s="16">
        <f>X1076*Settings!$C$13*$D1085</f>
        <v/>
      </c>
      <c r="Y1085" s="16">
        <f>Y1076*Settings!$C$13*$D1085</f>
        <v/>
      </c>
      <c r="Z1085" s="16">
        <f>Z1076*Settings!$C$13*$D1085</f>
        <v/>
      </c>
      <c r="AA1085" s="16">
        <f>AA1076*Settings!$C$13*$D1085</f>
        <v/>
      </c>
      <c r="AB1085" s="16">
        <f>AB1076*Settings!$C$13*$D1085</f>
        <v/>
      </c>
      <c r="AC1085" s="16">
        <f>AC1076*Settings!$C$13*$D1085</f>
        <v/>
      </c>
      <c r="AD1085" s="51">
        <f>EMISSIONS(AD1076,Settings!$C$13,$D1085)</f>
        <v/>
      </c>
      <c r="AF1085" s="11">
        <f>LOWER(Settings!$C$4)&amp;".mit."&amp;$A1085&amp;IF($C1085="","","."&amp;$C1085&amp;"."&amp;$B1085)&amp;IF(INDEX(Variables!$D$5:$D$205,MATCH($A1085,Variables!$A$5:$A$205,0))="","","."&amp;INDEX(Variables!$D$5:$D$205,MATCH($A1085,Variables!$A$5:$A$205,0)))&amp;"."&amp;AF$5</f>
        <v/>
      </c>
      <c r="AG1085" s="15">
        <f>AG1076*Settings!$C$13*$D1085</f>
        <v/>
      </c>
      <c r="AH1085" s="16">
        <f>AH1076*Settings!$C$13*$D1085</f>
        <v/>
      </c>
      <c r="AI1085" s="16">
        <f>AI1076*Settings!$C$13*$D1085</f>
        <v/>
      </c>
      <c r="AJ1085" s="16">
        <f>AJ1076*Settings!$C$13*$D1085</f>
        <v/>
      </c>
      <c r="AK1085" s="16">
        <f>AK1076*Settings!$C$13*$D1085</f>
        <v/>
      </c>
      <c r="AL1085" s="16">
        <f>AL1076*Settings!$C$13*$D1085</f>
        <v/>
      </c>
      <c r="AM1085" s="16">
        <f>AM1076*Settings!$C$13*$D1085</f>
        <v/>
      </c>
      <c r="AN1085" s="16">
        <f>AN1076*Settings!$C$13*$D1085</f>
        <v/>
      </c>
      <c r="AO1085" s="16">
        <f>AO1076*Settings!$C$13*$D1085</f>
        <v/>
      </c>
      <c r="AP1085" s="16">
        <f>AP1076*Settings!$C$13*$D1085</f>
        <v/>
      </c>
      <c r="AQ1085" s="16">
        <f>AQ1076*Settings!$C$13*$D1085</f>
        <v/>
      </c>
      <c r="AR1085" s="16">
        <f>AR1076*Settings!$C$13*$D1085</f>
        <v/>
      </c>
      <c r="AS1085" s="16">
        <f>AS1076*Settings!$C$13*$D1085</f>
        <v/>
      </c>
      <c r="AT1085" s="16">
        <f>AT1076*Settings!$C$13*$D1085</f>
        <v/>
      </c>
      <c r="AU1085" s="16">
        <f>AU1076*Settings!$C$13*$D1085</f>
        <v/>
      </c>
      <c r="AV1085" s="16">
        <f>AV1076*Settings!$C$13*$D1085</f>
        <v/>
      </c>
      <c r="AW1085" s="16">
        <f>AW1076*Settings!$C$13*$D1085</f>
        <v/>
      </c>
      <c r="AX1085" s="16">
        <f>AX1076*Settings!$C$13*$D1085</f>
        <v/>
      </c>
      <c r="AY1085" s="51">
        <f>EMISSIONS(AY1076,Settings!$C$13,$D1085)</f>
        <v/>
      </c>
    </row>
    <row r="1086" hidden="1" outlineLevel="2">
      <c r="A1086" s="14" t="inlineStr">
        <is>
          <t>co2</t>
        </is>
      </c>
      <c r="B1086" s="14" t="inlineStr">
        <is>
          <t>gso</t>
        </is>
      </c>
      <c r="C1086" s="14" t="inlineStr">
        <is>
          <t>foo</t>
        </is>
      </c>
      <c r="D1086" s="37">
        <f>INDEX(Inputs!$T$5:$T$132,MATCH($B1086&amp;"|"&amp;$C1086,Inputs!$A$5:$A$132,0))</f>
        <v/>
      </c>
      <c r="E1086" s="36" t="n"/>
      <c r="F1086" s="36" t="n"/>
      <c r="G1086" s="36" t="n"/>
      <c r="H1086" s="14">
        <f>INDEX(Variables!$B$5:$B$205,MATCH($A1086,Variables!$A$5:$A$205,0))&amp;IF($C1086="",""," | "&amp;INDEX(Mapping!$B$5:$B$26,MATCH($C1086,Mapping!$A$5:$A$26,0))&amp;" | "&amp;INDEX(Mapping!$B$30:$B$46,MATCH($B1086,Mapping!$A$30:$A$46,0)))</f>
        <v/>
      </c>
      <c r="I1086" s="14">
        <f>INDEX(Variables!$C$5:$C$205,MATCH($A1086,Variables!$A$5:$A$205,0))</f>
        <v/>
      </c>
      <c r="J1086" s="14">
        <f>INDEX(Variables!$E$5:$E$205,MATCH($A1086,Variables!$A$5:$A$205,0))</f>
        <v/>
      </c>
      <c r="K1086" s="11">
        <f>LOWER(Settings!$C$4)&amp;".mit."&amp;$A1086&amp;IF($C1086="","","."&amp;$C1086&amp;"."&amp;$B1086)&amp;IF(INDEX(Variables!$D$5:$D$205,MATCH($A1086,Variables!$A$5:$A$205,0))="","","."&amp;INDEX(Variables!$D$5:$D$205,MATCH($A1086,Variables!$A$5:$A$205,0)))&amp;"."&amp;K$5</f>
        <v/>
      </c>
      <c r="L1086" s="15">
        <f>L1077*Settings!$C$13*$D1086</f>
        <v/>
      </c>
      <c r="M1086" s="16">
        <f>M1077*Settings!$C$13*$D1086</f>
        <v/>
      </c>
      <c r="N1086" s="16">
        <f>N1077*Settings!$C$13*$D1086</f>
        <v/>
      </c>
      <c r="O1086" s="16">
        <f>O1077*Settings!$C$13*$D1086</f>
        <v/>
      </c>
      <c r="P1086" s="16">
        <f>P1077*Settings!$C$13*$D1086</f>
        <v/>
      </c>
      <c r="Q1086" s="16">
        <f>Q1077*Settings!$C$13*$D1086</f>
        <v/>
      </c>
      <c r="R1086" s="16">
        <f>R1077*Settings!$C$13*$D1086</f>
        <v/>
      </c>
      <c r="S1086" s="16">
        <f>S1077*Settings!$C$13*$D1086</f>
        <v/>
      </c>
      <c r="T1086" s="16">
        <f>T1077*Settings!$C$13*$D1086</f>
        <v/>
      </c>
      <c r="U1086" s="16">
        <f>U1077*Settings!$C$13*$D1086</f>
        <v/>
      </c>
      <c r="V1086" s="16">
        <f>V1077*Settings!$C$13*$D1086</f>
        <v/>
      </c>
      <c r="W1086" s="16">
        <f>W1077*Settings!$C$13*$D1086</f>
        <v/>
      </c>
      <c r="X1086" s="16">
        <f>X1077*Settings!$C$13*$D1086</f>
        <v/>
      </c>
      <c r="Y1086" s="16">
        <f>Y1077*Settings!$C$13*$D1086</f>
        <v/>
      </c>
      <c r="Z1086" s="16">
        <f>Z1077*Settings!$C$13*$D1086</f>
        <v/>
      </c>
      <c r="AA1086" s="16">
        <f>AA1077*Settings!$C$13*$D1086</f>
        <v/>
      </c>
      <c r="AB1086" s="16">
        <f>AB1077*Settings!$C$13*$D1086</f>
        <v/>
      </c>
      <c r="AC1086" s="16">
        <f>AC1077*Settings!$C$13*$D1086</f>
        <v/>
      </c>
      <c r="AD1086" s="51">
        <f>EMISSIONS(AD1077,Settings!$C$13,$D1086)</f>
        <v/>
      </c>
      <c r="AF1086" s="11">
        <f>LOWER(Settings!$C$4)&amp;".mit."&amp;$A1086&amp;IF($C1086="","","."&amp;$C1086&amp;"."&amp;$B1086)&amp;IF(INDEX(Variables!$D$5:$D$205,MATCH($A1086,Variables!$A$5:$A$205,0))="","","."&amp;INDEX(Variables!$D$5:$D$205,MATCH($A1086,Variables!$A$5:$A$205,0)))&amp;"."&amp;AF$5</f>
        <v/>
      </c>
      <c r="AG1086" s="15">
        <f>AG1077*Settings!$C$13*$D1086</f>
        <v/>
      </c>
      <c r="AH1086" s="16">
        <f>AH1077*Settings!$C$13*$D1086</f>
        <v/>
      </c>
      <c r="AI1086" s="16">
        <f>AI1077*Settings!$C$13*$D1086</f>
        <v/>
      </c>
      <c r="AJ1086" s="16">
        <f>AJ1077*Settings!$C$13*$D1086</f>
        <v/>
      </c>
      <c r="AK1086" s="16">
        <f>AK1077*Settings!$C$13*$D1086</f>
        <v/>
      </c>
      <c r="AL1086" s="16">
        <f>AL1077*Settings!$C$13*$D1086</f>
        <v/>
      </c>
      <c r="AM1086" s="16">
        <f>AM1077*Settings!$C$13*$D1086</f>
        <v/>
      </c>
      <c r="AN1086" s="16">
        <f>AN1077*Settings!$C$13*$D1086</f>
        <v/>
      </c>
      <c r="AO1086" s="16">
        <f>AO1077*Settings!$C$13*$D1086</f>
        <v/>
      </c>
      <c r="AP1086" s="16">
        <f>AP1077*Settings!$C$13*$D1086</f>
        <v/>
      </c>
      <c r="AQ1086" s="16">
        <f>AQ1077*Settings!$C$13*$D1086</f>
        <v/>
      </c>
      <c r="AR1086" s="16">
        <f>AR1077*Settings!$C$13*$D1086</f>
        <v/>
      </c>
      <c r="AS1086" s="16">
        <f>AS1077*Settings!$C$13*$D1086</f>
        <v/>
      </c>
      <c r="AT1086" s="16">
        <f>AT1077*Settings!$C$13*$D1086</f>
        <v/>
      </c>
      <c r="AU1086" s="16">
        <f>AU1077*Settings!$C$13*$D1086</f>
        <v/>
      </c>
      <c r="AV1086" s="16">
        <f>AV1077*Settings!$C$13*$D1086</f>
        <v/>
      </c>
      <c r="AW1086" s="16">
        <f>AW1077*Settings!$C$13*$D1086</f>
        <v/>
      </c>
      <c r="AX1086" s="16">
        <f>AX1077*Settings!$C$13*$D1086</f>
        <v/>
      </c>
      <c r="AY1086" s="51">
        <f>EMISSIONS(AY1077,Settings!$C$13,$D1086)</f>
        <v/>
      </c>
    </row>
    <row r="1087" hidden="1" outlineLevel="2">
      <c r="A1087" s="14" t="inlineStr">
        <is>
          <t>co2</t>
        </is>
      </c>
      <c r="B1087" s="14" t="inlineStr">
        <is>
          <t>die</t>
        </is>
      </c>
      <c r="C1087" s="14" t="inlineStr">
        <is>
          <t>foo</t>
        </is>
      </c>
      <c r="D1087" s="37">
        <f>INDEX(Inputs!$T$5:$T$132,MATCH($B1087&amp;"|"&amp;$C1087,Inputs!$A$5:$A$132,0))</f>
        <v/>
      </c>
      <c r="E1087" s="36" t="n"/>
      <c r="F1087" s="36" t="n"/>
      <c r="G1087" s="36" t="n"/>
      <c r="H1087" s="14">
        <f>INDEX(Variables!$B$5:$B$205,MATCH($A1087,Variables!$A$5:$A$205,0))&amp;IF($C1087="",""," | "&amp;INDEX(Mapping!$B$5:$B$26,MATCH($C1087,Mapping!$A$5:$A$26,0))&amp;" | "&amp;INDEX(Mapping!$B$30:$B$46,MATCH($B1087,Mapping!$A$30:$A$46,0)))</f>
        <v/>
      </c>
      <c r="I1087" s="14">
        <f>INDEX(Variables!$C$5:$C$205,MATCH($A1087,Variables!$A$5:$A$205,0))</f>
        <v/>
      </c>
      <c r="J1087" s="14">
        <f>INDEX(Variables!$E$5:$E$205,MATCH($A1087,Variables!$A$5:$A$205,0))</f>
        <v/>
      </c>
      <c r="K1087" s="11">
        <f>LOWER(Settings!$C$4)&amp;".mit."&amp;$A1087&amp;IF($C1087="","","."&amp;$C1087&amp;"."&amp;$B1087)&amp;IF(INDEX(Variables!$D$5:$D$205,MATCH($A1087,Variables!$A$5:$A$205,0))="","","."&amp;INDEX(Variables!$D$5:$D$205,MATCH($A1087,Variables!$A$5:$A$205,0)))&amp;"."&amp;K$5</f>
        <v/>
      </c>
      <c r="L1087" s="15">
        <f>L1078*Settings!$C$13*$D1087</f>
        <v/>
      </c>
      <c r="M1087" s="16">
        <f>M1078*Settings!$C$13*$D1087</f>
        <v/>
      </c>
      <c r="N1087" s="16">
        <f>N1078*Settings!$C$13*$D1087</f>
        <v/>
      </c>
      <c r="O1087" s="16">
        <f>O1078*Settings!$C$13*$D1087</f>
        <v/>
      </c>
      <c r="P1087" s="16">
        <f>P1078*Settings!$C$13*$D1087</f>
        <v/>
      </c>
      <c r="Q1087" s="16">
        <f>Q1078*Settings!$C$13*$D1087</f>
        <v/>
      </c>
      <c r="R1087" s="16">
        <f>R1078*Settings!$C$13*$D1087</f>
        <v/>
      </c>
      <c r="S1087" s="16">
        <f>S1078*Settings!$C$13*$D1087</f>
        <v/>
      </c>
      <c r="T1087" s="16">
        <f>T1078*Settings!$C$13*$D1087</f>
        <v/>
      </c>
      <c r="U1087" s="16">
        <f>U1078*Settings!$C$13*$D1087</f>
        <v/>
      </c>
      <c r="V1087" s="16">
        <f>V1078*Settings!$C$13*$D1087</f>
        <v/>
      </c>
      <c r="W1087" s="16">
        <f>W1078*Settings!$C$13*$D1087</f>
        <v/>
      </c>
      <c r="X1087" s="16">
        <f>X1078*Settings!$C$13*$D1087</f>
        <v/>
      </c>
      <c r="Y1087" s="16">
        <f>Y1078*Settings!$C$13*$D1087</f>
        <v/>
      </c>
      <c r="Z1087" s="16">
        <f>Z1078*Settings!$C$13*$D1087</f>
        <v/>
      </c>
      <c r="AA1087" s="16">
        <f>AA1078*Settings!$C$13*$D1087</f>
        <v/>
      </c>
      <c r="AB1087" s="16">
        <f>AB1078*Settings!$C$13*$D1087</f>
        <v/>
      </c>
      <c r="AC1087" s="16">
        <f>AC1078*Settings!$C$13*$D1087</f>
        <v/>
      </c>
      <c r="AD1087" s="51">
        <f>EMISSIONS(AD1078,Settings!$C$13,$D1087)</f>
        <v/>
      </c>
      <c r="AF1087" s="11">
        <f>LOWER(Settings!$C$4)&amp;".mit."&amp;$A1087&amp;IF($C1087="","","."&amp;$C1087&amp;"."&amp;$B1087)&amp;IF(INDEX(Variables!$D$5:$D$205,MATCH($A1087,Variables!$A$5:$A$205,0))="","","."&amp;INDEX(Variables!$D$5:$D$205,MATCH($A1087,Variables!$A$5:$A$205,0)))&amp;"."&amp;AF$5</f>
        <v/>
      </c>
      <c r="AG1087" s="15">
        <f>AG1078*Settings!$C$13*$D1087</f>
        <v/>
      </c>
      <c r="AH1087" s="16">
        <f>AH1078*Settings!$C$13*$D1087</f>
        <v/>
      </c>
      <c r="AI1087" s="16">
        <f>AI1078*Settings!$C$13*$D1087</f>
        <v/>
      </c>
      <c r="AJ1087" s="16">
        <f>AJ1078*Settings!$C$13*$D1087</f>
        <v/>
      </c>
      <c r="AK1087" s="16">
        <f>AK1078*Settings!$C$13*$D1087</f>
        <v/>
      </c>
      <c r="AL1087" s="16">
        <f>AL1078*Settings!$C$13*$D1087</f>
        <v/>
      </c>
      <c r="AM1087" s="16">
        <f>AM1078*Settings!$C$13*$D1087</f>
        <v/>
      </c>
      <c r="AN1087" s="16">
        <f>AN1078*Settings!$C$13*$D1087</f>
        <v/>
      </c>
      <c r="AO1087" s="16">
        <f>AO1078*Settings!$C$13*$D1087</f>
        <v/>
      </c>
      <c r="AP1087" s="16">
        <f>AP1078*Settings!$C$13*$D1087</f>
        <v/>
      </c>
      <c r="AQ1087" s="16">
        <f>AQ1078*Settings!$C$13*$D1087</f>
        <v/>
      </c>
      <c r="AR1087" s="16">
        <f>AR1078*Settings!$C$13*$D1087</f>
        <v/>
      </c>
      <c r="AS1087" s="16">
        <f>AS1078*Settings!$C$13*$D1087</f>
        <v/>
      </c>
      <c r="AT1087" s="16">
        <f>AT1078*Settings!$C$13*$D1087</f>
        <v/>
      </c>
      <c r="AU1087" s="16">
        <f>AU1078*Settings!$C$13*$D1087</f>
        <v/>
      </c>
      <c r="AV1087" s="16">
        <f>AV1078*Settings!$C$13*$D1087</f>
        <v/>
      </c>
      <c r="AW1087" s="16">
        <f>AW1078*Settings!$C$13*$D1087</f>
        <v/>
      </c>
      <c r="AX1087" s="16">
        <f>AX1078*Settings!$C$13*$D1087</f>
        <v/>
      </c>
      <c r="AY1087" s="51">
        <f>EMISSIONS(AY1078,Settings!$C$13,$D1087)</f>
        <v/>
      </c>
    </row>
    <row r="1088" hidden="1" outlineLevel="2">
      <c r="A1088" s="14" t="inlineStr">
        <is>
          <t>co2</t>
        </is>
      </c>
      <c r="B1088" s="14" t="inlineStr">
        <is>
          <t>lpg</t>
        </is>
      </c>
      <c r="C1088" s="14" t="inlineStr">
        <is>
          <t>foo</t>
        </is>
      </c>
      <c r="D1088" s="37">
        <f>INDEX(Inputs!$T$5:$T$132,MATCH($B1088&amp;"|"&amp;$C1088,Inputs!$A$5:$A$132,0))</f>
        <v/>
      </c>
      <c r="E1088" s="36" t="n"/>
      <c r="F1088" s="36" t="n"/>
      <c r="G1088" s="36" t="n"/>
      <c r="H1088" s="14">
        <f>INDEX(Variables!$B$5:$B$205,MATCH($A1088,Variables!$A$5:$A$205,0))&amp;IF($C1088="",""," | "&amp;INDEX(Mapping!$B$5:$B$26,MATCH($C1088,Mapping!$A$5:$A$26,0))&amp;" | "&amp;INDEX(Mapping!$B$30:$B$46,MATCH($B1088,Mapping!$A$30:$A$46,0)))</f>
        <v/>
      </c>
      <c r="I1088" s="14">
        <f>INDEX(Variables!$C$5:$C$205,MATCH($A1088,Variables!$A$5:$A$205,0))</f>
        <v/>
      </c>
      <c r="J1088" s="14">
        <f>INDEX(Variables!$E$5:$E$205,MATCH($A1088,Variables!$A$5:$A$205,0))</f>
        <v/>
      </c>
      <c r="K1088" s="11">
        <f>LOWER(Settings!$C$4)&amp;".mit."&amp;$A1088&amp;IF($C1088="","","."&amp;$C1088&amp;"."&amp;$B1088)&amp;IF(INDEX(Variables!$D$5:$D$205,MATCH($A1088,Variables!$A$5:$A$205,0))="","","."&amp;INDEX(Variables!$D$5:$D$205,MATCH($A1088,Variables!$A$5:$A$205,0)))&amp;"."&amp;K$5</f>
        <v/>
      </c>
      <c r="L1088" s="15">
        <f>L1079*Settings!$C$13*$D1088</f>
        <v/>
      </c>
      <c r="M1088" s="16">
        <f>M1079*Settings!$C$13*$D1088</f>
        <v/>
      </c>
      <c r="N1088" s="16">
        <f>N1079*Settings!$C$13*$D1088</f>
        <v/>
      </c>
      <c r="O1088" s="16">
        <f>O1079*Settings!$C$13*$D1088</f>
        <v/>
      </c>
      <c r="P1088" s="16">
        <f>P1079*Settings!$C$13*$D1088</f>
        <v/>
      </c>
      <c r="Q1088" s="16">
        <f>Q1079*Settings!$C$13*$D1088</f>
        <v/>
      </c>
      <c r="R1088" s="16">
        <f>R1079*Settings!$C$13*$D1088</f>
        <v/>
      </c>
      <c r="S1088" s="16">
        <f>S1079*Settings!$C$13*$D1088</f>
        <v/>
      </c>
      <c r="T1088" s="16">
        <f>T1079*Settings!$C$13*$D1088</f>
        <v/>
      </c>
      <c r="U1088" s="16">
        <f>U1079*Settings!$C$13*$D1088</f>
        <v/>
      </c>
      <c r="V1088" s="16">
        <f>V1079*Settings!$C$13*$D1088</f>
        <v/>
      </c>
      <c r="W1088" s="16">
        <f>W1079*Settings!$C$13*$D1088</f>
        <v/>
      </c>
      <c r="X1088" s="16">
        <f>X1079*Settings!$C$13*$D1088</f>
        <v/>
      </c>
      <c r="Y1088" s="16">
        <f>Y1079*Settings!$C$13*$D1088</f>
        <v/>
      </c>
      <c r="Z1088" s="16">
        <f>Z1079*Settings!$C$13*$D1088</f>
        <v/>
      </c>
      <c r="AA1088" s="16">
        <f>AA1079*Settings!$C$13*$D1088</f>
        <v/>
      </c>
      <c r="AB1088" s="16">
        <f>AB1079*Settings!$C$13*$D1088</f>
        <v/>
      </c>
      <c r="AC1088" s="16">
        <f>AC1079*Settings!$C$13*$D1088</f>
        <v/>
      </c>
      <c r="AD1088" s="51">
        <f>EMISSIONS(AD1079,Settings!$C$13,$D1088)</f>
        <v/>
      </c>
      <c r="AF1088" s="11">
        <f>LOWER(Settings!$C$4)&amp;".mit."&amp;$A1088&amp;IF($C1088="","","."&amp;$C1088&amp;"."&amp;$B1088)&amp;IF(INDEX(Variables!$D$5:$D$205,MATCH($A1088,Variables!$A$5:$A$205,0))="","","."&amp;INDEX(Variables!$D$5:$D$205,MATCH($A1088,Variables!$A$5:$A$205,0)))&amp;"."&amp;AF$5</f>
        <v/>
      </c>
      <c r="AG1088" s="15">
        <f>AG1079*Settings!$C$13*$D1088</f>
        <v/>
      </c>
      <c r="AH1088" s="16">
        <f>AH1079*Settings!$C$13*$D1088</f>
        <v/>
      </c>
      <c r="AI1088" s="16">
        <f>AI1079*Settings!$C$13*$D1088</f>
        <v/>
      </c>
      <c r="AJ1088" s="16">
        <f>AJ1079*Settings!$C$13*$D1088</f>
        <v/>
      </c>
      <c r="AK1088" s="16">
        <f>AK1079*Settings!$C$13*$D1088</f>
        <v/>
      </c>
      <c r="AL1088" s="16">
        <f>AL1079*Settings!$C$13*$D1088</f>
        <v/>
      </c>
      <c r="AM1088" s="16">
        <f>AM1079*Settings!$C$13*$D1088</f>
        <v/>
      </c>
      <c r="AN1088" s="16">
        <f>AN1079*Settings!$C$13*$D1088</f>
        <v/>
      </c>
      <c r="AO1088" s="16">
        <f>AO1079*Settings!$C$13*$D1088</f>
        <v/>
      </c>
      <c r="AP1088" s="16">
        <f>AP1079*Settings!$C$13*$D1088</f>
        <v/>
      </c>
      <c r="AQ1088" s="16">
        <f>AQ1079*Settings!$C$13*$D1088</f>
        <v/>
      </c>
      <c r="AR1088" s="16">
        <f>AR1079*Settings!$C$13*$D1088</f>
        <v/>
      </c>
      <c r="AS1088" s="16">
        <f>AS1079*Settings!$C$13*$D1088</f>
        <v/>
      </c>
      <c r="AT1088" s="16">
        <f>AT1079*Settings!$C$13*$D1088</f>
        <v/>
      </c>
      <c r="AU1088" s="16">
        <f>AU1079*Settings!$C$13*$D1088</f>
        <v/>
      </c>
      <c r="AV1088" s="16">
        <f>AV1079*Settings!$C$13*$D1088</f>
        <v/>
      </c>
      <c r="AW1088" s="16">
        <f>AW1079*Settings!$C$13*$D1088</f>
        <v/>
      </c>
      <c r="AX1088" s="16">
        <f>AX1079*Settings!$C$13*$D1088</f>
        <v/>
      </c>
      <c r="AY1088" s="51">
        <f>EMISSIONS(AY1079,Settings!$C$13,$D1088)</f>
        <v/>
      </c>
    </row>
    <row r="1089" hidden="1" outlineLevel="2">
      <c r="A1089" s="14" t="inlineStr">
        <is>
          <t>co2</t>
        </is>
      </c>
      <c r="B1089" s="14" t="inlineStr">
        <is>
          <t>ker</t>
        </is>
      </c>
      <c r="C1089" s="14" t="inlineStr">
        <is>
          <t>foo</t>
        </is>
      </c>
      <c r="D1089" s="37">
        <f>INDEX(Inputs!$T$5:$T$132,MATCH($B1089&amp;"|"&amp;$C1089,Inputs!$A$5:$A$132,0))</f>
        <v/>
      </c>
      <c r="E1089" s="36" t="n"/>
      <c r="F1089" s="36" t="n"/>
      <c r="G1089" s="36" t="n"/>
      <c r="H1089" s="14">
        <f>INDEX(Variables!$B$5:$B$205,MATCH($A1089,Variables!$A$5:$A$205,0))&amp;IF($C1089="",""," | "&amp;INDEX(Mapping!$B$5:$B$26,MATCH($C1089,Mapping!$A$5:$A$26,0))&amp;" | "&amp;INDEX(Mapping!$B$30:$B$46,MATCH($B1089,Mapping!$A$30:$A$46,0)))</f>
        <v/>
      </c>
      <c r="I1089" s="14">
        <f>INDEX(Variables!$C$5:$C$205,MATCH($A1089,Variables!$A$5:$A$205,0))</f>
        <v/>
      </c>
      <c r="J1089" s="14">
        <f>INDEX(Variables!$E$5:$E$205,MATCH($A1089,Variables!$A$5:$A$205,0))</f>
        <v/>
      </c>
      <c r="K1089" s="11">
        <f>LOWER(Settings!$C$4)&amp;".mit."&amp;$A1089&amp;IF($C1089="","","."&amp;$C1089&amp;"."&amp;$B1089)&amp;IF(INDEX(Variables!$D$5:$D$205,MATCH($A1089,Variables!$A$5:$A$205,0))="","","."&amp;INDEX(Variables!$D$5:$D$205,MATCH($A1089,Variables!$A$5:$A$205,0)))&amp;"."&amp;K$5</f>
        <v/>
      </c>
      <c r="L1089" s="15">
        <f>L1080*Settings!$C$13*$D1089</f>
        <v/>
      </c>
      <c r="M1089" s="16">
        <f>M1080*Settings!$C$13*$D1089</f>
        <v/>
      </c>
      <c r="N1089" s="16">
        <f>N1080*Settings!$C$13*$D1089</f>
        <v/>
      </c>
      <c r="O1089" s="16">
        <f>O1080*Settings!$C$13*$D1089</f>
        <v/>
      </c>
      <c r="P1089" s="16">
        <f>P1080*Settings!$C$13*$D1089</f>
        <v/>
      </c>
      <c r="Q1089" s="16">
        <f>Q1080*Settings!$C$13*$D1089</f>
        <v/>
      </c>
      <c r="R1089" s="16">
        <f>R1080*Settings!$C$13*$D1089</f>
        <v/>
      </c>
      <c r="S1089" s="16">
        <f>S1080*Settings!$C$13*$D1089</f>
        <v/>
      </c>
      <c r="T1089" s="16">
        <f>T1080*Settings!$C$13*$D1089</f>
        <v/>
      </c>
      <c r="U1089" s="16">
        <f>U1080*Settings!$C$13*$D1089</f>
        <v/>
      </c>
      <c r="V1089" s="16">
        <f>V1080*Settings!$C$13*$D1089</f>
        <v/>
      </c>
      <c r="W1089" s="16">
        <f>W1080*Settings!$C$13*$D1089</f>
        <v/>
      </c>
      <c r="X1089" s="16">
        <f>X1080*Settings!$C$13*$D1089</f>
        <v/>
      </c>
      <c r="Y1089" s="16">
        <f>Y1080*Settings!$C$13*$D1089</f>
        <v/>
      </c>
      <c r="Z1089" s="16">
        <f>Z1080*Settings!$C$13*$D1089</f>
        <v/>
      </c>
      <c r="AA1089" s="16">
        <f>AA1080*Settings!$C$13*$D1089</f>
        <v/>
      </c>
      <c r="AB1089" s="16">
        <f>AB1080*Settings!$C$13*$D1089</f>
        <v/>
      </c>
      <c r="AC1089" s="16">
        <f>AC1080*Settings!$C$13*$D1089</f>
        <v/>
      </c>
      <c r="AD1089" s="51">
        <f>EMISSIONS(AD1080,Settings!$C$13,$D1089)</f>
        <v/>
      </c>
      <c r="AF1089" s="11">
        <f>LOWER(Settings!$C$4)&amp;".mit."&amp;$A1089&amp;IF($C1089="","","."&amp;$C1089&amp;"."&amp;$B1089)&amp;IF(INDEX(Variables!$D$5:$D$205,MATCH($A1089,Variables!$A$5:$A$205,0))="","","."&amp;INDEX(Variables!$D$5:$D$205,MATCH($A1089,Variables!$A$5:$A$205,0)))&amp;"."&amp;AF$5</f>
        <v/>
      </c>
      <c r="AG1089" s="15">
        <f>AG1080*Settings!$C$13*$D1089</f>
        <v/>
      </c>
      <c r="AH1089" s="16">
        <f>AH1080*Settings!$C$13*$D1089</f>
        <v/>
      </c>
      <c r="AI1089" s="16">
        <f>AI1080*Settings!$C$13*$D1089</f>
        <v/>
      </c>
      <c r="AJ1089" s="16">
        <f>AJ1080*Settings!$C$13*$D1089</f>
        <v/>
      </c>
      <c r="AK1089" s="16">
        <f>AK1080*Settings!$C$13*$D1089</f>
        <v/>
      </c>
      <c r="AL1089" s="16">
        <f>AL1080*Settings!$C$13*$D1089</f>
        <v/>
      </c>
      <c r="AM1089" s="16">
        <f>AM1080*Settings!$C$13*$D1089</f>
        <v/>
      </c>
      <c r="AN1089" s="16">
        <f>AN1080*Settings!$C$13*$D1089</f>
        <v/>
      </c>
      <c r="AO1089" s="16">
        <f>AO1080*Settings!$C$13*$D1089</f>
        <v/>
      </c>
      <c r="AP1089" s="16">
        <f>AP1080*Settings!$C$13*$D1089</f>
        <v/>
      </c>
      <c r="AQ1089" s="16">
        <f>AQ1080*Settings!$C$13*$D1089</f>
        <v/>
      </c>
      <c r="AR1089" s="16">
        <f>AR1080*Settings!$C$13*$D1089</f>
        <v/>
      </c>
      <c r="AS1089" s="16">
        <f>AS1080*Settings!$C$13*$D1089</f>
        <v/>
      </c>
      <c r="AT1089" s="16">
        <f>AT1080*Settings!$C$13*$D1089</f>
        <v/>
      </c>
      <c r="AU1089" s="16">
        <f>AU1080*Settings!$C$13*$D1089</f>
        <v/>
      </c>
      <c r="AV1089" s="16">
        <f>AV1080*Settings!$C$13*$D1089</f>
        <v/>
      </c>
      <c r="AW1089" s="16">
        <f>AW1080*Settings!$C$13*$D1089</f>
        <v/>
      </c>
      <c r="AX1089" s="16">
        <f>AX1080*Settings!$C$13*$D1089</f>
        <v/>
      </c>
      <c r="AY1089" s="51">
        <f>EMISSIONS(AY1080,Settings!$C$13,$D1089)</f>
        <v/>
      </c>
    </row>
    <row r="1090" hidden="1" outlineLevel="2">
      <c r="A1090" s="14" t="inlineStr">
        <is>
          <t>co2</t>
        </is>
      </c>
      <c r="B1090" s="14" t="inlineStr">
        <is>
          <t>oop</t>
        </is>
      </c>
      <c r="C1090" s="14" t="inlineStr">
        <is>
          <t>foo</t>
        </is>
      </c>
      <c r="D1090" s="37">
        <f>INDEX(Inputs!$T$5:$T$132,MATCH($B1090&amp;"|"&amp;$C1090,Inputs!$A$5:$A$132,0))</f>
        <v/>
      </c>
      <c r="E1090" s="36" t="n"/>
      <c r="F1090" s="36" t="n"/>
      <c r="G1090" s="36" t="n"/>
      <c r="H1090" s="14">
        <f>INDEX(Variables!$B$5:$B$205,MATCH($A1090,Variables!$A$5:$A$205,0))&amp;IF($C1090="",""," | "&amp;INDEX(Mapping!$B$5:$B$26,MATCH($C1090,Mapping!$A$5:$A$26,0))&amp;" | "&amp;INDEX(Mapping!$B$30:$B$46,MATCH($B1090,Mapping!$A$30:$A$46,0)))</f>
        <v/>
      </c>
      <c r="I1090" s="14">
        <f>INDEX(Variables!$C$5:$C$205,MATCH($A1090,Variables!$A$5:$A$205,0))</f>
        <v/>
      </c>
      <c r="J1090" s="14">
        <f>INDEX(Variables!$E$5:$E$205,MATCH($A1090,Variables!$A$5:$A$205,0))</f>
        <v/>
      </c>
      <c r="K1090" s="11">
        <f>LOWER(Settings!$C$4)&amp;".mit."&amp;$A1090&amp;IF($C1090="","","."&amp;$C1090&amp;"."&amp;$B1090)&amp;IF(INDEX(Variables!$D$5:$D$205,MATCH($A1090,Variables!$A$5:$A$205,0))="","","."&amp;INDEX(Variables!$D$5:$D$205,MATCH($A1090,Variables!$A$5:$A$205,0)))&amp;"."&amp;K$5</f>
        <v/>
      </c>
      <c r="L1090" s="15">
        <f>L1081*Settings!$C$13*$D1090</f>
        <v/>
      </c>
      <c r="M1090" s="16">
        <f>M1081*Settings!$C$13*$D1090</f>
        <v/>
      </c>
      <c r="N1090" s="16">
        <f>N1081*Settings!$C$13*$D1090</f>
        <v/>
      </c>
      <c r="O1090" s="16">
        <f>O1081*Settings!$C$13*$D1090</f>
        <v/>
      </c>
      <c r="P1090" s="16">
        <f>P1081*Settings!$C$13*$D1090</f>
        <v/>
      </c>
      <c r="Q1090" s="16">
        <f>Q1081*Settings!$C$13*$D1090</f>
        <v/>
      </c>
      <c r="R1090" s="16">
        <f>R1081*Settings!$C$13*$D1090</f>
        <v/>
      </c>
      <c r="S1090" s="16">
        <f>S1081*Settings!$C$13*$D1090</f>
        <v/>
      </c>
      <c r="T1090" s="16">
        <f>T1081*Settings!$C$13*$D1090</f>
        <v/>
      </c>
      <c r="U1090" s="16">
        <f>U1081*Settings!$C$13*$D1090</f>
        <v/>
      </c>
      <c r="V1090" s="16">
        <f>V1081*Settings!$C$13*$D1090</f>
        <v/>
      </c>
      <c r="W1090" s="16">
        <f>W1081*Settings!$C$13*$D1090</f>
        <v/>
      </c>
      <c r="X1090" s="16">
        <f>X1081*Settings!$C$13*$D1090</f>
        <v/>
      </c>
      <c r="Y1090" s="16">
        <f>Y1081*Settings!$C$13*$D1090</f>
        <v/>
      </c>
      <c r="Z1090" s="16">
        <f>Z1081*Settings!$C$13*$D1090</f>
        <v/>
      </c>
      <c r="AA1090" s="16">
        <f>AA1081*Settings!$C$13*$D1090</f>
        <v/>
      </c>
      <c r="AB1090" s="16">
        <f>AB1081*Settings!$C$13*$D1090</f>
        <v/>
      </c>
      <c r="AC1090" s="16">
        <f>AC1081*Settings!$C$13*$D1090</f>
        <v/>
      </c>
      <c r="AD1090" s="51">
        <f>EMISSIONS(AD1081,Settings!$C$13,$D1090)</f>
        <v/>
      </c>
      <c r="AF1090" s="11">
        <f>LOWER(Settings!$C$4)&amp;".mit."&amp;$A1090&amp;IF($C1090="","","."&amp;$C1090&amp;"."&amp;$B1090)&amp;IF(INDEX(Variables!$D$5:$D$205,MATCH($A1090,Variables!$A$5:$A$205,0))="","","."&amp;INDEX(Variables!$D$5:$D$205,MATCH($A1090,Variables!$A$5:$A$205,0)))&amp;"."&amp;AF$5</f>
        <v/>
      </c>
      <c r="AG1090" s="15">
        <f>AG1081*Settings!$C$13*$D1090</f>
        <v/>
      </c>
      <c r="AH1090" s="16">
        <f>AH1081*Settings!$C$13*$D1090</f>
        <v/>
      </c>
      <c r="AI1090" s="16">
        <f>AI1081*Settings!$C$13*$D1090</f>
        <v/>
      </c>
      <c r="AJ1090" s="16">
        <f>AJ1081*Settings!$C$13*$D1090</f>
        <v/>
      </c>
      <c r="AK1090" s="16">
        <f>AK1081*Settings!$C$13*$D1090</f>
        <v/>
      </c>
      <c r="AL1090" s="16">
        <f>AL1081*Settings!$C$13*$D1090</f>
        <v/>
      </c>
      <c r="AM1090" s="16">
        <f>AM1081*Settings!$C$13*$D1090</f>
        <v/>
      </c>
      <c r="AN1090" s="16">
        <f>AN1081*Settings!$C$13*$D1090</f>
        <v/>
      </c>
      <c r="AO1090" s="16">
        <f>AO1081*Settings!$C$13*$D1090</f>
        <v/>
      </c>
      <c r="AP1090" s="16">
        <f>AP1081*Settings!$C$13*$D1090</f>
        <v/>
      </c>
      <c r="AQ1090" s="16">
        <f>AQ1081*Settings!$C$13*$D1090</f>
        <v/>
      </c>
      <c r="AR1090" s="16">
        <f>AR1081*Settings!$C$13*$D1090</f>
        <v/>
      </c>
      <c r="AS1090" s="16">
        <f>AS1081*Settings!$C$13*$D1090</f>
        <v/>
      </c>
      <c r="AT1090" s="16">
        <f>AT1081*Settings!$C$13*$D1090</f>
        <v/>
      </c>
      <c r="AU1090" s="16">
        <f>AU1081*Settings!$C$13*$D1090</f>
        <v/>
      </c>
      <c r="AV1090" s="16">
        <f>AV1081*Settings!$C$13*$D1090</f>
        <v/>
      </c>
      <c r="AW1090" s="16">
        <f>AW1081*Settings!$C$13*$D1090</f>
        <v/>
      </c>
      <c r="AX1090" s="16">
        <f>AX1081*Settings!$C$13*$D1090</f>
        <v/>
      </c>
      <c r="AY1090" s="51">
        <f>EMISSIONS(AY1081,Settings!$C$13,$D1090)</f>
        <v/>
      </c>
    </row>
    <row r="1091" hidden="1" outlineLevel="2">
      <c r="A1091" s="14" t="inlineStr">
        <is>
          <t>co2</t>
        </is>
      </c>
      <c r="B1091" s="14" t="inlineStr">
        <is>
          <t>bio</t>
        </is>
      </c>
      <c r="C1091" s="14" t="inlineStr">
        <is>
          <t>foo</t>
        </is>
      </c>
      <c r="D1091" s="37">
        <f>INDEX(Inputs!$T$5:$T$132,MATCH($B1091&amp;"|"&amp;$C1091,Inputs!$A$5:$A$132,0))</f>
        <v/>
      </c>
      <c r="E1091" s="36" t="n"/>
      <c r="F1091" s="36" t="n"/>
      <c r="G1091" s="36" t="n"/>
      <c r="H1091" s="14">
        <f>INDEX(Variables!$B$5:$B$205,MATCH($A1091,Variables!$A$5:$A$205,0))&amp;IF($C1091="",""," | "&amp;INDEX(Mapping!$B$5:$B$26,MATCH($C1091,Mapping!$A$5:$A$26,0))&amp;" | "&amp;INDEX(Mapping!$B$30:$B$46,MATCH($B1091,Mapping!$A$30:$A$46,0)))</f>
        <v/>
      </c>
      <c r="I1091" s="14">
        <f>INDEX(Variables!$C$5:$C$205,MATCH($A1091,Variables!$A$5:$A$205,0))</f>
        <v/>
      </c>
      <c r="J1091" s="14">
        <f>INDEX(Variables!$E$5:$E$205,MATCH($A1091,Variables!$A$5:$A$205,0))</f>
        <v/>
      </c>
      <c r="K1091" s="11">
        <f>LOWER(Settings!$C$4)&amp;".mit."&amp;$A1091&amp;IF($C1091="","","."&amp;$C1091&amp;"."&amp;$B1091)&amp;IF(INDEX(Variables!$D$5:$D$205,MATCH($A1091,Variables!$A$5:$A$205,0))="","","."&amp;INDEX(Variables!$D$5:$D$205,MATCH($A1091,Variables!$A$5:$A$205,0)))&amp;"."&amp;K$5</f>
        <v/>
      </c>
      <c r="L1091" s="15">
        <f>L1082*Settings!$C$13*$D1091</f>
        <v/>
      </c>
      <c r="M1091" s="16">
        <f>M1082*Settings!$C$13*$D1091</f>
        <v/>
      </c>
      <c r="N1091" s="16">
        <f>N1082*Settings!$C$13*$D1091</f>
        <v/>
      </c>
      <c r="O1091" s="16">
        <f>O1082*Settings!$C$13*$D1091</f>
        <v/>
      </c>
      <c r="P1091" s="16">
        <f>P1082*Settings!$C$13*$D1091</f>
        <v/>
      </c>
      <c r="Q1091" s="16">
        <f>Q1082*Settings!$C$13*$D1091</f>
        <v/>
      </c>
      <c r="R1091" s="16">
        <f>R1082*Settings!$C$13*$D1091</f>
        <v/>
      </c>
      <c r="S1091" s="16">
        <f>S1082*Settings!$C$13*$D1091</f>
        <v/>
      </c>
      <c r="T1091" s="16">
        <f>T1082*Settings!$C$13*$D1091</f>
        <v/>
      </c>
      <c r="U1091" s="16">
        <f>U1082*Settings!$C$13*$D1091</f>
        <v/>
      </c>
      <c r="V1091" s="16">
        <f>V1082*Settings!$C$13*$D1091</f>
        <v/>
      </c>
      <c r="W1091" s="16">
        <f>W1082*Settings!$C$13*$D1091</f>
        <v/>
      </c>
      <c r="X1091" s="16">
        <f>X1082*Settings!$C$13*$D1091</f>
        <v/>
      </c>
      <c r="Y1091" s="16">
        <f>Y1082*Settings!$C$13*$D1091</f>
        <v/>
      </c>
      <c r="Z1091" s="16">
        <f>Z1082*Settings!$C$13*$D1091</f>
        <v/>
      </c>
      <c r="AA1091" s="16">
        <f>AA1082*Settings!$C$13*$D1091</f>
        <v/>
      </c>
      <c r="AB1091" s="16">
        <f>AB1082*Settings!$C$13*$D1091</f>
        <v/>
      </c>
      <c r="AC1091" s="16">
        <f>AC1082*Settings!$C$13*$D1091</f>
        <v/>
      </c>
      <c r="AD1091" s="51">
        <f>EMISSIONS(AD1082,Settings!$C$13,$D1091)</f>
        <v/>
      </c>
      <c r="AF1091" s="11">
        <f>LOWER(Settings!$C$4)&amp;".mit."&amp;$A1091&amp;IF($C1091="","","."&amp;$C1091&amp;"."&amp;$B1091)&amp;IF(INDEX(Variables!$D$5:$D$205,MATCH($A1091,Variables!$A$5:$A$205,0))="","","."&amp;INDEX(Variables!$D$5:$D$205,MATCH($A1091,Variables!$A$5:$A$205,0)))&amp;"."&amp;AF$5</f>
        <v/>
      </c>
      <c r="AG1091" s="15">
        <f>AG1082*Settings!$C$13*$D1091</f>
        <v/>
      </c>
      <c r="AH1091" s="16">
        <f>AH1082*Settings!$C$13*$D1091</f>
        <v/>
      </c>
      <c r="AI1091" s="16">
        <f>AI1082*Settings!$C$13*$D1091</f>
        <v/>
      </c>
      <c r="AJ1091" s="16">
        <f>AJ1082*Settings!$C$13*$D1091</f>
        <v/>
      </c>
      <c r="AK1091" s="16">
        <f>AK1082*Settings!$C$13*$D1091</f>
        <v/>
      </c>
      <c r="AL1091" s="16">
        <f>AL1082*Settings!$C$13*$D1091</f>
        <v/>
      </c>
      <c r="AM1091" s="16">
        <f>AM1082*Settings!$C$13*$D1091</f>
        <v/>
      </c>
      <c r="AN1091" s="16">
        <f>AN1082*Settings!$C$13*$D1091</f>
        <v/>
      </c>
      <c r="AO1091" s="16">
        <f>AO1082*Settings!$C$13*$D1091</f>
        <v/>
      </c>
      <c r="AP1091" s="16">
        <f>AP1082*Settings!$C$13*$D1091</f>
        <v/>
      </c>
      <c r="AQ1091" s="16">
        <f>AQ1082*Settings!$C$13*$D1091</f>
        <v/>
      </c>
      <c r="AR1091" s="16">
        <f>AR1082*Settings!$C$13*$D1091</f>
        <v/>
      </c>
      <c r="AS1091" s="16">
        <f>AS1082*Settings!$C$13*$D1091</f>
        <v/>
      </c>
      <c r="AT1091" s="16">
        <f>AT1082*Settings!$C$13*$D1091</f>
        <v/>
      </c>
      <c r="AU1091" s="16">
        <f>AU1082*Settings!$C$13*$D1091</f>
        <v/>
      </c>
      <c r="AV1091" s="16">
        <f>AV1082*Settings!$C$13*$D1091</f>
        <v/>
      </c>
      <c r="AW1091" s="16">
        <f>AW1082*Settings!$C$13*$D1091</f>
        <v/>
      </c>
      <c r="AX1091" s="16">
        <f>AX1082*Settings!$C$13*$D1091</f>
        <v/>
      </c>
      <c r="AY1091" s="51">
        <f>EMISSIONS(AY1082,Settings!$C$13,$D1091)</f>
        <v/>
      </c>
    </row>
    <row r="1092" hidden="1" outlineLevel="2"/>
    <row r="1093" hidden="1" outlineLevel="2">
      <c r="A1093" s="14" t="inlineStr">
        <is>
          <t>rtx</t>
        </is>
      </c>
      <c r="B1093" s="14" t="inlineStr">
        <is>
          <t>coa</t>
        </is>
      </c>
      <c r="C1093" s="14" t="inlineStr">
        <is>
          <t>foo</t>
        </is>
      </c>
      <c r="D1093" s="37">
        <f>INDEX(Inputs!$R$5:$R$132,MATCH($B1093&amp;"|"&amp;$C1093,Inputs!$A$5:$A$132,0))</f>
        <v/>
      </c>
      <c r="E1093" s="36" t="n"/>
      <c r="F1093" s="36" t="n"/>
      <c r="G1093" s="36" t="n"/>
      <c r="H1093" s="14">
        <f>INDEX(Variables!$B$5:$B$205,MATCH($A1093,Variables!$A$5:$A$205,0))&amp;IF($C1093="",""," | "&amp;INDEX(Mapping!$B$5:$B$26,MATCH($C1093,Mapping!$A$5:$A$26,0))&amp;" | "&amp;INDEX(Mapping!$B$30:$B$46,MATCH($B1093,Mapping!$A$30:$A$46,0)))</f>
        <v/>
      </c>
      <c r="I1093" s="14">
        <f>INDEX(Variables!$C$5:$C$205,MATCH($A1093,Variables!$A$5:$A$205,0))</f>
        <v/>
      </c>
      <c r="J1093" s="14">
        <f>INDEX(Variables!$E$5:$E$205,MATCH($A1093,Variables!$A$5:$A$205,0))</f>
        <v/>
      </c>
      <c r="K1093" s="11">
        <f>LOWER(Settings!$C$4)&amp;".mit."&amp;$A1093&amp;IF($C1093="","","."&amp;$C1093&amp;"."&amp;$B1093)&amp;IF(INDEX(Variables!$D$5:$D$205,MATCH($A1093,Variables!$A$5:$A$205,0))="","","."&amp;INDEX(Variables!$D$5:$D$205,MATCH($A1093,Variables!$A$5:$A$205,0)))&amp;"."&amp;K$5</f>
        <v/>
      </c>
      <c r="L1093" s="46">
        <f>L1075*Settings!$C$13*(INDEX(L$318:L$329,$D1093)+INDEX(L$305:L$316,$D1093))</f>
        <v/>
      </c>
      <c r="M1093" s="47">
        <f>M1075*Settings!$C$13*(INDEX(M$318:M$329,$D1093)+INDEX(M$305:M$316,$D1093))</f>
        <v/>
      </c>
      <c r="N1093" s="47">
        <f>N1075*Settings!$C$13*(INDEX(N$318:N$329,$D1093)+INDEX(N$305:N$316,$D1093))</f>
        <v/>
      </c>
      <c r="O1093" s="47">
        <f>O1075*Settings!$C$13*(INDEX(O$318:O$329,$D1093)+INDEX(O$305:O$316,$D1093))</f>
        <v/>
      </c>
      <c r="P1093" s="47">
        <f>P1075*Settings!$C$13*(INDEX(P$318:P$329,$D1093)+INDEX(P$305:P$316,$D1093))</f>
        <v/>
      </c>
      <c r="Q1093" s="47">
        <f>Q1075*Settings!$C$13*(INDEX(Q$318:Q$329,$D1093)+INDEX(Q$305:Q$316,$D1093))</f>
        <v/>
      </c>
      <c r="R1093" s="47">
        <f>R1075*Settings!$C$13*(INDEX(R$318:R$329,$D1093)+INDEX(R$305:R$316,$D1093))</f>
        <v/>
      </c>
      <c r="S1093" s="47">
        <f>S1075*Settings!$C$13*(INDEX(S$318:S$329,$D1093)+INDEX(S$305:S$316,$D1093))</f>
        <v/>
      </c>
      <c r="T1093" s="47">
        <f>T1075*Settings!$C$13*(INDEX(T$318:T$329,$D1093)+INDEX(T$305:T$316,$D1093))</f>
        <v/>
      </c>
      <c r="U1093" s="47">
        <f>U1075*Settings!$C$13*(INDEX(U$318:U$329,$D1093)+INDEX(U$305:U$316,$D1093))</f>
        <v/>
      </c>
      <c r="V1093" s="47">
        <f>V1075*Settings!$C$13*(INDEX(V$318:V$329,$D1093)+INDEX(V$305:V$316,$D1093))</f>
        <v/>
      </c>
      <c r="W1093" s="47">
        <f>W1075*Settings!$C$13*(INDEX(W$318:W$329,$D1093)+INDEX(W$305:W$316,$D1093))</f>
        <v/>
      </c>
      <c r="X1093" s="47">
        <f>X1075*Settings!$C$13*(INDEX(X$318:X$329,$D1093)+INDEX(X$305:X$316,$D1093))</f>
        <v/>
      </c>
      <c r="Y1093" s="47">
        <f>Y1075*Settings!$C$13*(INDEX(Y$318:Y$329,$D1093)+INDEX(Y$305:Y$316,$D1093))</f>
        <v/>
      </c>
      <c r="Z1093" s="47">
        <f>Z1075*Settings!$C$13*(INDEX(Z$318:Z$329,$D1093)+INDEX(Z$305:Z$316,$D1093))</f>
        <v/>
      </c>
      <c r="AA1093" s="47">
        <f>AA1075*Settings!$C$13*(INDEX(AA$318:AA$329,$D1093)+INDEX(AA$305:AA$316,$D1093))</f>
        <v/>
      </c>
      <c r="AB1093" s="47">
        <f>AB1075*Settings!$C$13*(INDEX(AB$318:AB$329,$D1093)+INDEX(AB$305:AB$316,$D1093))</f>
        <v/>
      </c>
      <c r="AC1093" s="47">
        <f>AC1075*Settings!$C$13*(INDEX(AC$318:AC$329,$D1093)+INDEX(AC$305:AC$316,$D1093))</f>
        <v/>
      </c>
      <c r="AD1093" s="58">
        <f>REVENUE(AD1075,Settings!$C$13,INDEX(AD$318:AD$329,$D1093)+INDEX(AD$305:AD$316,$D1093))</f>
        <v/>
      </c>
      <c r="AF1093" s="11">
        <f>LOWER(Settings!$C$4)&amp;".mit."&amp;$A1093&amp;IF($C1093="","","."&amp;$C1093&amp;"."&amp;$B1093)&amp;IF(INDEX(Variables!$D$5:$D$205,MATCH($A1093,Variables!$A$5:$A$205,0))="","","."&amp;INDEX(Variables!$D$5:$D$205,MATCH($A1093,Variables!$A$5:$A$205,0)))&amp;"."&amp;AF$5</f>
        <v/>
      </c>
      <c r="AG1093" s="46">
        <f>AG1075*Settings!$C$13*(INDEX(AG$318:AG$329,$D1093)+INDEX(AG$305:AG$316,$D1093))</f>
        <v/>
      </c>
      <c r="AH1093" s="47">
        <f>AH1075*Settings!$C$13*(INDEX(AH$318:AH$329,$D1093)+INDEX(AH$305:AH$316,$D1093))</f>
        <v/>
      </c>
      <c r="AI1093" s="47">
        <f>AI1075*Settings!$C$13*(INDEX(AI$318:AI$329,$D1093)+INDEX(AI$305:AI$316,$D1093))</f>
        <v/>
      </c>
      <c r="AJ1093" s="47">
        <f>AJ1075*Settings!$C$13*(INDEX(AJ$318:AJ$329,$D1093)+INDEX(AJ$305:AJ$316,$D1093))</f>
        <v/>
      </c>
      <c r="AK1093" s="47">
        <f>AK1075*Settings!$C$13*(INDEX(AK$318:AK$329,$D1093)+INDEX(AK$305:AK$316,$D1093))</f>
        <v/>
      </c>
      <c r="AL1093" s="47">
        <f>AL1075*Settings!$C$13*(INDEX(AL$318:AL$329,$D1093)+INDEX(AL$305:AL$316,$D1093))</f>
        <v/>
      </c>
      <c r="AM1093" s="47">
        <f>AM1075*Settings!$C$13*(INDEX(AM$318:AM$329,$D1093)+INDEX(AM$305:AM$316,$D1093))</f>
        <v/>
      </c>
      <c r="AN1093" s="47">
        <f>AN1075*Settings!$C$13*(INDEX(AN$318:AN$329,$D1093)+INDEX(AN$305:AN$316,$D1093))</f>
        <v/>
      </c>
      <c r="AO1093" s="47">
        <f>AO1075*Settings!$C$13*(INDEX(AO$318:AO$329,$D1093)+INDEX(AO$305:AO$316,$D1093))</f>
        <v/>
      </c>
      <c r="AP1093" s="47">
        <f>AP1075*Settings!$C$13*(INDEX(AP$318:AP$329,$D1093)+INDEX(AP$305:AP$316,$D1093))</f>
        <v/>
      </c>
      <c r="AQ1093" s="47">
        <f>AQ1075*Settings!$C$13*(INDEX(AQ$318:AQ$329,$D1093)+INDEX(AQ$305:AQ$316,$D1093))</f>
        <v/>
      </c>
      <c r="AR1093" s="47">
        <f>AR1075*Settings!$C$13*(INDEX(AR$318:AR$329,$D1093)+INDEX(AR$305:AR$316,$D1093))</f>
        <v/>
      </c>
      <c r="AS1093" s="47">
        <f>AS1075*Settings!$C$13*(INDEX(AS$318:AS$329,$D1093)+INDEX(AS$305:AS$316,$D1093))</f>
        <v/>
      </c>
      <c r="AT1093" s="47">
        <f>AT1075*Settings!$C$13*(INDEX(AT$318:AT$329,$D1093)+INDEX(AT$305:AT$316,$D1093))</f>
        <v/>
      </c>
      <c r="AU1093" s="47">
        <f>AU1075*Settings!$C$13*(INDEX(AU$318:AU$329,$D1093)+INDEX(AU$305:AU$316,$D1093))</f>
        <v/>
      </c>
      <c r="AV1093" s="47">
        <f>AV1075*Settings!$C$13*(INDEX(AV$318:AV$329,$D1093)+INDEX(AV$305:AV$316,$D1093))</f>
        <v/>
      </c>
      <c r="AW1093" s="47">
        <f>AW1075*Settings!$C$13*(INDEX(AW$318:AW$329,$D1093)+INDEX(AW$305:AW$316,$D1093))</f>
        <v/>
      </c>
      <c r="AX1093" s="47">
        <f>AX1075*Settings!$C$13*(INDEX(AX$318:AX$329,$D1093)+INDEX(AX$305:AX$316,$D1093))</f>
        <v/>
      </c>
      <c r="AY1093" s="58">
        <f>REVENUE(AY1075,Settings!$C$13,INDEX(AY$318:AY$329,$D1093)+INDEX(AY$305:AY$316,$D1093))</f>
        <v/>
      </c>
    </row>
    <row r="1094" hidden="1" outlineLevel="2">
      <c r="A1094" s="14" t="inlineStr">
        <is>
          <t>rtx</t>
        </is>
      </c>
      <c r="B1094" s="14" t="inlineStr">
        <is>
          <t>nga</t>
        </is>
      </c>
      <c r="C1094" s="14" t="inlineStr">
        <is>
          <t>foo</t>
        </is>
      </c>
      <c r="D1094" s="37">
        <f>INDEX(Inputs!$R$5:$R$132,MATCH($B1094&amp;"|"&amp;$C1094,Inputs!$A$5:$A$132,0))</f>
        <v/>
      </c>
      <c r="E1094" s="36" t="n"/>
      <c r="F1094" s="36" t="n"/>
      <c r="G1094" s="36" t="n"/>
      <c r="H1094" s="14">
        <f>INDEX(Variables!$B$5:$B$205,MATCH($A1094,Variables!$A$5:$A$205,0))&amp;IF($C1094="",""," | "&amp;INDEX(Mapping!$B$5:$B$26,MATCH($C1094,Mapping!$A$5:$A$26,0))&amp;" | "&amp;INDEX(Mapping!$B$30:$B$46,MATCH($B1094,Mapping!$A$30:$A$46,0)))</f>
        <v/>
      </c>
      <c r="I1094" s="14">
        <f>INDEX(Variables!$C$5:$C$205,MATCH($A1094,Variables!$A$5:$A$205,0))</f>
        <v/>
      </c>
      <c r="J1094" s="14">
        <f>INDEX(Variables!$E$5:$E$205,MATCH($A1094,Variables!$A$5:$A$205,0))</f>
        <v/>
      </c>
      <c r="K1094" s="11">
        <f>LOWER(Settings!$C$4)&amp;".mit."&amp;$A1094&amp;IF($C1094="","","."&amp;$C1094&amp;"."&amp;$B1094)&amp;IF(INDEX(Variables!$D$5:$D$205,MATCH($A1094,Variables!$A$5:$A$205,0))="","","."&amp;INDEX(Variables!$D$5:$D$205,MATCH($A1094,Variables!$A$5:$A$205,0)))&amp;"."&amp;K$5</f>
        <v/>
      </c>
      <c r="L1094" s="46">
        <f>L1076*Settings!$C$13*(INDEX(L$318:L$329,$D1094)+INDEX(L$305:L$316,$D1094))</f>
        <v/>
      </c>
      <c r="M1094" s="47">
        <f>M1076*Settings!$C$13*(INDEX(M$318:M$329,$D1094)+INDEX(M$305:M$316,$D1094))</f>
        <v/>
      </c>
      <c r="N1094" s="47">
        <f>N1076*Settings!$C$13*(INDEX(N$318:N$329,$D1094)+INDEX(N$305:N$316,$D1094))</f>
        <v/>
      </c>
      <c r="O1094" s="47">
        <f>O1076*Settings!$C$13*(INDEX(O$318:O$329,$D1094)+INDEX(O$305:O$316,$D1094))</f>
        <v/>
      </c>
      <c r="P1094" s="47">
        <f>P1076*Settings!$C$13*(INDEX(P$318:P$329,$D1094)+INDEX(P$305:P$316,$D1094))</f>
        <v/>
      </c>
      <c r="Q1094" s="47">
        <f>Q1076*Settings!$C$13*(INDEX(Q$318:Q$329,$D1094)+INDEX(Q$305:Q$316,$D1094))</f>
        <v/>
      </c>
      <c r="R1094" s="47">
        <f>R1076*Settings!$C$13*(INDEX(R$318:R$329,$D1094)+INDEX(R$305:R$316,$D1094))</f>
        <v/>
      </c>
      <c r="S1094" s="47">
        <f>S1076*Settings!$C$13*(INDEX(S$318:S$329,$D1094)+INDEX(S$305:S$316,$D1094))</f>
        <v/>
      </c>
      <c r="T1094" s="47">
        <f>T1076*Settings!$C$13*(INDEX(T$318:T$329,$D1094)+INDEX(T$305:T$316,$D1094))</f>
        <v/>
      </c>
      <c r="U1094" s="47">
        <f>U1076*Settings!$C$13*(INDEX(U$318:U$329,$D1094)+INDEX(U$305:U$316,$D1094))</f>
        <v/>
      </c>
      <c r="V1094" s="47">
        <f>V1076*Settings!$C$13*(INDEX(V$318:V$329,$D1094)+INDEX(V$305:V$316,$D1094))</f>
        <v/>
      </c>
      <c r="W1094" s="47">
        <f>W1076*Settings!$C$13*(INDEX(W$318:W$329,$D1094)+INDEX(W$305:W$316,$D1094))</f>
        <v/>
      </c>
      <c r="X1094" s="47">
        <f>X1076*Settings!$C$13*(INDEX(X$318:X$329,$D1094)+INDEX(X$305:X$316,$D1094))</f>
        <v/>
      </c>
      <c r="Y1094" s="47">
        <f>Y1076*Settings!$C$13*(INDEX(Y$318:Y$329,$D1094)+INDEX(Y$305:Y$316,$D1094))</f>
        <v/>
      </c>
      <c r="Z1094" s="47">
        <f>Z1076*Settings!$C$13*(INDEX(Z$318:Z$329,$D1094)+INDEX(Z$305:Z$316,$D1094))</f>
        <v/>
      </c>
      <c r="AA1094" s="47">
        <f>AA1076*Settings!$C$13*(INDEX(AA$318:AA$329,$D1094)+INDEX(AA$305:AA$316,$D1094))</f>
        <v/>
      </c>
      <c r="AB1094" s="47">
        <f>AB1076*Settings!$C$13*(INDEX(AB$318:AB$329,$D1094)+INDEX(AB$305:AB$316,$D1094))</f>
        <v/>
      </c>
      <c r="AC1094" s="47">
        <f>AC1076*Settings!$C$13*(INDEX(AC$318:AC$329,$D1094)+INDEX(AC$305:AC$316,$D1094))</f>
        <v/>
      </c>
      <c r="AD1094" s="58">
        <f>REVENUE(AD1076,Settings!$C$13,INDEX(AD$318:AD$329,$D1094)+INDEX(AD$305:AD$316,$D1094))</f>
        <v/>
      </c>
      <c r="AF1094" s="11">
        <f>LOWER(Settings!$C$4)&amp;".mit."&amp;$A1094&amp;IF($C1094="","","."&amp;$C1094&amp;"."&amp;$B1094)&amp;IF(INDEX(Variables!$D$5:$D$205,MATCH($A1094,Variables!$A$5:$A$205,0))="","","."&amp;INDEX(Variables!$D$5:$D$205,MATCH($A1094,Variables!$A$5:$A$205,0)))&amp;"."&amp;AF$5</f>
        <v/>
      </c>
      <c r="AG1094" s="46">
        <f>AG1076*Settings!$C$13*(INDEX(AG$318:AG$329,$D1094)+INDEX(AG$305:AG$316,$D1094))</f>
        <v/>
      </c>
      <c r="AH1094" s="47">
        <f>AH1076*Settings!$C$13*(INDEX(AH$318:AH$329,$D1094)+INDEX(AH$305:AH$316,$D1094))</f>
        <v/>
      </c>
      <c r="AI1094" s="47">
        <f>AI1076*Settings!$C$13*(INDEX(AI$318:AI$329,$D1094)+INDEX(AI$305:AI$316,$D1094))</f>
        <v/>
      </c>
      <c r="AJ1094" s="47">
        <f>AJ1076*Settings!$C$13*(INDEX(AJ$318:AJ$329,$D1094)+INDEX(AJ$305:AJ$316,$D1094))</f>
        <v/>
      </c>
      <c r="AK1094" s="47">
        <f>AK1076*Settings!$C$13*(INDEX(AK$318:AK$329,$D1094)+INDEX(AK$305:AK$316,$D1094))</f>
        <v/>
      </c>
      <c r="AL1094" s="47">
        <f>AL1076*Settings!$C$13*(INDEX(AL$318:AL$329,$D1094)+INDEX(AL$305:AL$316,$D1094))</f>
        <v/>
      </c>
      <c r="AM1094" s="47">
        <f>AM1076*Settings!$C$13*(INDEX(AM$318:AM$329,$D1094)+INDEX(AM$305:AM$316,$D1094))</f>
        <v/>
      </c>
      <c r="AN1094" s="47">
        <f>AN1076*Settings!$C$13*(INDEX(AN$318:AN$329,$D1094)+INDEX(AN$305:AN$316,$D1094))</f>
        <v/>
      </c>
      <c r="AO1094" s="47">
        <f>AO1076*Settings!$C$13*(INDEX(AO$318:AO$329,$D1094)+INDEX(AO$305:AO$316,$D1094))</f>
        <v/>
      </c>
      <c r="AP1094" s="47">
        <f>AP1076*Settings!$C$13*(INDEX(AP$318:AP$329,$D1094)+INDEX(AP$305:AP$316,$D1094))</f>
        <v/>
      </c>
      <c r="AQ1094" s="47">
        <f>AQ1076*Settings!$C$13*(INDEX(AQ$318:AQ$329,$D1094)+INDEX(AQ$305:AQ$316,$D1094))</f>
        <v/>
      </c>
      <c r="AR1094" s="47">
        <f>AR1076*Settings!$C$13*(INDEX(AR$318:AR$329,$D1094)+INDEX(AR$305:AR$316,$D1094))</f>
        <v/>
      </c>
      <c r="AS1094" s="47">
        <f>AS1076*Settings!$C$13*(INDEX(AS$318:AS$329,$D1094)+INDEX(AS$305:AS$316,$D1094))</f>
        <v/>
      </c>
      <c r="AT1094" s="47">
        <f>AT1076*Settings!$C$13*(INDEX(AT$318:AT$329,$D1094)+INDEX(AT$305:AT$316,$D1094))</f>
        <v/>
      </c>
      <c r="AU1094" s="47">
        <f>AU1076*Settings!$C$13*(INDEX(AU$318:AU$329,$D1094)+INDEX(AU$305:AU$316,$D1094))</f>
        <v/>
      </c>
      <c r="AV1094" s="47">
        <f>AV1076*Settings!$C$13*(INDEX(AV$318:AV$329,$D1094)+INDEX(AV$305:AV$316,$D1094))</f>
        <v/>
      </c>
      <c r="AW1094" s="47">
        <f>AW1076*Settings!$C$13*(INDEX(AW$318:AW$329,$D1094)+INDEX(AW$305:AW$316,$D1094))</f>
        <v/>
      </c>
      <c r="AX1094" s="47">
        <f>AX1076*Settings!$C$13*(INDEX(AX$318:AX$329,$D1094)+INDEX(AX$305:AX$316,$D1094))</f>
        <v/>
      </c>
      <c r="AY1094" s="58">
        <f>REVENUE(AY1076,Settings!$C$13,INDEX(AY$318:AY$329,$D1094)+INDEX(AY$305:AY$316,$D1094))</f>
        <v/>
      </c>
    </row>
    <row r="1095" hidden="1" outlineLevel="2">
      <c r="A1095" s="14" t="inlineStr">
        <is>
          <t>rtx</t>
        </is>
      </c>
      <c r="B1095" s="14" t="inlineStr">
        <is>
          <t>gso</t>
        </is>
      </c>
      <c r="C1095" s="14" t="inlineStr">
        <is>
          <t>foo</t>
        </is>
      </c>
      <c r="D1095" s="37">
        <f>INDEX(Inputs!$R$5:$R$132,MATCH($B1095&amp;"|"&amp;$C1095,Inputs!$A$5:$A$132,0))</f>
        <v/>
      </c>
      <c r="E1095" s="36" t="n"/>
      <c r="F1095" s="36" t="n"/>
      <c r="G1095" s="36" t="n"/>
      <c r="H1095" s="14">
        <f>INDEX(Variables!$B$5:$B$205,MATCH($A1095,Variables!$A$5:$A$205,0))&amp;IF($C1095="",""," | "&amp;INDEX(Mapping!$B$5:$B$26,MATCH($C1095,Mapping!$A$5:$A$26,0))&amp;" | "&amp;INDEX(Mapping!$B$30:$B$46,MATCH($B1095,Mapping!$A$30:$A$46,0)))</f>
        <v/>
      </c>
      <c r="I1095" s="14">
        <f>INDEX(Variables!$C$5:$C$205,MATCH($A1095,Variables!$A$5:$A$205,0))</f>
        <v/>
      </c>
      <c r="J1095" s="14">
        <f>INDEX(Variables!$E$5:$E$205,MATCH($A1095,Variables!$A$5:$A$205,0))</f>
        <v/>
      </c>
      <c r="K1095" s="11">
        <f>LOWER(Settings!$C$4)&amp;".mit."&amp;$A1095&amp;IF($C1095="","","."&amp;$C1095&amp;"."&amp;$B1095)&amp;IF(INDEX(Variables!$D$5:$D$205,MATCH($A1095,Variables!$A$5:$A$205,0))="","","."&amp;INDEX(Variables!$D$5:$D$205,MATCH($A1095,Variables!$A$5:$A$205,0)))&amp;"."&amp;K$5</f>
        <v/>
      </c>
      <c r="L1095" s="46">
        <f>L1077*Settings!$C$13*(INDEX(L$318:L$329,$D1095)+INDEX(L$305:L$316,$D1095))</f>
        <v/>
      </c>
      <c r="M1095" s="47">
        <f>M1077*Settings!$C$13*(INDEX(M$318:M$329,$D1095)+INDEX(M$305:M$316,$D1095))</f>
        <v/>
      </c>
      <c r="N1095" s="47">
        <f>N1077*Settings!$C$13*(INDEX(N$318:N$329,$D1095)+INDEX(N$305:N$316,$D1095))</f>
        <v/>
      </c>
      <c r="O1095" s="47">
        <f>O1077*Settings!$C$13*(INDEX(O$318:O$329,$D1095)+INDEX(O$305:O$316,$D1095))</f>
        <v/>
      </c>
      <c r="P1095" s="47">
        <f>P1077*Settings!$C$13*(INDEX(P$318:P$329,$D1095)+INDEX(P$305:P$316,$D1095))</f>
        <v/>
      </c>
      <c r="Q1095" s="47">
        <f>Q1077*Settings!$C$13*(INDEX(Q$318:Q$329,$D1095)+INDEX(Q$305:Q$316,$D1095))</f>
        <v/>
      </c>
      <c r="R1095" s="47">
        <f>R1077*Settings!$C$13*(INDEX(R$318:R$329,$D1095)+INDEX(R$305:R$316,$D1095))</f>
        <v/>
      </c>
      <c r="S1095" s="47">
        <f>S1077*Settings!$C$13*(INDEX(S$318:S$329,$D1095)+INDEX(S$305:S$316,$D1095))</f>
        <v/>
      </c>
      <c r="T1095" s="47">
        <f>T1077*Settings!$C$13*(INDEX(T$318:T$329,$D1095)+INDEX(T$305:T$316,$D1095))</f>
        <v/>
      </c>
      <c r="U1095" s="47">
        <f>U1077*Settings!$C$13*(INDEX(U$318:U$329,$D1095)+INDEX(U$305:U$316,$D1095))</f>
        <v/>
      </c>
      <c r="V1095" s="47">
        <f>V1077*Settings!$C$13*(INDEX(V$318:V$329,$D1095)+INDEX(V$305:V$316,$D1095))</f>
        <v/>
      </c>
      <c r="W1095" s="47">
        <f>W1077*Settings!$C$13*(INDEX(W$318:W$329,$D1095)+INDEX(W$305:W$316,$D1095))</f>
        <v/>
      </c>
      <c r="X1095" s="47">
        <f>X1077*Settings!$C$13*(INDEX(X$318:X$329,$D1095)+INDEX(X$305:X$316,$D1095))</f>
        <v/>
      </c>
      <c r="Y1095" s="47">
        <f>Y1077*Settings!$C$13*(INDEX(Y$318:Y$329,$D1095)+INDEX(Y$305:Y$316,$D1095))</f>
        <v/>
      </c>
      <c r="Z1095" s="47">
        <f>Z1077*Settings!$C$13*(INDEX(Z$318:Z$329,$D1095)+INDEX(Z$305:Z$316,$D1095))</f>
        <v/>
      </c>
      <c r="AA1095" s="47">
        <f>AA1077*Settings!$C$13*(INDEX(AA$318:AA$329,$D1095)+INDEX(AA$305:AA$316,$D1095))</f>
        <v/>
      </c>
      <c r="AB1095" s="47">
        <f>AB1077*Settings!$C$13*(INDEX(AB$318:AB$329,$D1095)+INDEX(AB$305:AB$316,$D1095))</f>
        <v/>
      </c>
      <c r="AC1095" s="47">
        <f>AC1077*Settings!$C$13*(INDEX(AC$318:AC$329,$D1095)+INDEX(AC$305:AC$316,$D1095))</f>
        <v/>
      </c>
      <c r="AD1095" s="58">
        <f>REVENUE(AD1077,Settings!$C$13,INDEX(AD$318:AD$329,$D1095)+INDEX(AD$305:AD$316,$D1095))</f>
        <v/>
      </c>
      <c r="AF1095" s="11">
        <f>LOWER(Settings!$C$4)&amp;".mit."&amp;$A1095&amp;IF($C1095="","","."&amp;$C1095&amp;"."&amp;$B1095)&amp;IF(INDEX(Variables!$D$5:$D$205,MATCH($A1095,Variables!$A$5:$A$205,0))="","","."&amp;INDEX(Variables!$D$5:$D$205,MATCH($A1095,Variables!$A$5:$A$205,0)))&amp;"."&amp;AF$5</f>
        <v/>
      </c>
      <c r="AG1095" s="46">
        <f>AG1077*Settings!$C$13*(INDEX(AG$318:AG$329,$D1095)+INDEX(AG$305:AG$316,$D1095))</f>
        <v/>
      </c>
      <c r="AH1095" s="47">
        <f>AH1077*Settings!$C$13*(INDEX(AH$318:AH$329,$D1095)+INDEX(AH$305:AH$316,$D1095))</f>
        <v/>
      </c>
      <c r="AI1095" s="47">
        <f>AI1077*Settings!$C$13*(INDEX(AI$318:AI$329,$D1095)+INDEX(AI$305:AI$316,$D1095))</f>
        <v/>
      </c>
      <c r="AJ1095" s="47">
        <f>AJ1077*Settings!$C$13*(INDEX(AJ$318:AJ$329,$D1095)+INDEX(AJ$305:AJ$316,$D1095))</f>
        <v/>
      </c>
      <c r="AK1095" s="47">
        <f>AK1077*Settings!$C$13*(INDEX(AK$318:AK$329,$D1095)+INDEX(AK$305:AK$316,$D1095))</f>
        <v/>
      </c>
      <c r="AL1095" s="47">
        <f>AL1077*Settings!$C$13*(INDEX(AL$318:AL$329,$D1095)+INDEX(AL$305:AL$316,$D1095))</f>
        <v/>
      </c>
      <c r="AM1095" s="47">
        <f>AM1077*Settings!$C$13*(INDEX(AM$318:AM$329,$D1095)+INDEX(AM$305:AM$316,$D1095))</f>
        <v/>
      </c>
      <c r="AN1095" s="47">
        <f>AN1077*Settings!$C$13*(INDEX(AN$318:AN$329,$D1095)+INDEX(AN$305:AN$316,$D1095))</f>
        <v/>
      </c>
      <c r="AO1095" s="47">
        <f>AO1077*Settings!$C$13*(INDEX(AO$318:AO$329,$D1095)+INDEX(AO$305:AO$316,$D1095))</f>
        <v/>
      </c>
      <c r="AP1095" s="47">
        <f>AP1077*Settings!$C$13*(INDEX(AP$318:AP$329,$D1095)+INDEX(AP$305:AP$316,$D1095))</f>
        <v/>
      </c>
      <c r="AQ1095" s="47">
        <f>AQ1077*Settings!$C$13*(INDEX(AQ$318:AQ$329,$D1095)+INDEX(AQ$305:AQ$316,$D1095))</f>
        <v/>
      </c>
      <c r="AR1095" s="47">
        <f>AR1077*Settings!$C$13*(INDEX(AR$318:AR$329,$D1095)+INDEX(AR$305:AR$316,$D1095))</f>
        <v/>
      </c>
      <c r="AS1095" s="47">
        <f>AS1077*Settings!$C$13*(INDEX(AS$318:AS$329,$D1095)+INDEX(AS$305:AS$316,$D1095))</f>
        <v/>
      </c>
      <c r="AT1095" s="47">
        <f>AT1077*Settings!$C$13*(INDEX(AT$318:AT$329,$D1095)+INDEX(AT$305:AT$316,$D1095))</f>
        <v/>
      </c>
      <c r="AU1095" s="47">
        <f>AU1077*Settings!$C$13*(INDEX(AU$318:AU$329,$D1095)+INDEX(AU$305:AU$316,$D1095))</f>
        <v/>
      </c>
      <c r="AV1095" s="47">
        <f>AV1077*Settings!$C$13*(INDEX(AV$318:AV$329,$D1095)+INDEX(AV$305:AV$316,$D1095))</f>
        <v/>
      </c>
      <c r="AW1095" s="47">
        <f>AW1077*Settings!$C$13*(INDEX(AW$318:AW$329,$D1095)+INDEX(AW$305:AW$316,$D1095))</f>
        <v/>
      </c>
      <c r="AX1095" s="47">
        <f>AX1077*Settings!$C$13*(INDEX(AX$318:AX$329,$D1095)+INDEX(AX$305:AX$316,$D1095))</f>
        <v/>
      </c>
      <c r="AY1095" s="58">
        <f>REVENUE(AY1077,Settings!$C$13,INDEX(AY$318:AY$329,$D1095)+INDEX(AY$305:AY$316,$D1095))</f>
        <v/>
      </c>
    </row>
    <row r="1096" hidden="1" outlineLevel="2">
      <c r="A1096" s="14" t="inlineStr">
        <is>
          <t>rtx</t>
        </is>
      </c>
      <c r="B1096" s="14" t="inlineStr">
        <is>
          <t>die</t>
        </is>
      </c>
      <c r="C1096" s="14" t="inlineStr">
        <is>
          <t>foo</t>
        </is>
      </c>
      <c r="D1096" s="37">
        <f>INDEX(Inputs!$R$5:$R$132,MATCH($B1096&amp;"|"&amp;$C1096,Inputs!$A$5:$A$132,0))</f>
        <v/>
      </c>
      <c r="E1096" s="36" t="n"/>
      <c r="F1096" s="36" t="n"/>
      <c r="G1096" s="36" t="n"/>
      <c r="H1096" s="14">
        <f>INDEX(Variables!$B$5:$B$205,MATCH($A1096,Variables!$A$5:$A$205,0))&amp;IF($C1096="",""," | "&amp;INDEX(Mapping!$B$5:$B$26,MATCH($C1096,Mapping!$A$5:$A$26,0))&amp;" | "&amp;INDEX(Mapping!$B$30:$B$46,MATCH($B1096,Mapping!$A$30:$A$46,0)))</f>
        <v/>
      </c>
      <c r="I1096" s="14">
        <f>INDEX(Variables!$C$5:$C$205,MATCH($A1096,Variables!$A$5:$A$205,0))</f>
        <v/>
      </c>
      <c r="J1096" s="14">
        <f>INDEX(Variables!$E$5:$E$205,MATCH($A1096,Variables!$A$5:$A$205,0))</f>
        <v/>
      </c>
      <c r="K1096" s="11">
        <f>LOWER(Settings!$C$4)&amp;".mit."&amp;$A1096&amp;IF($C1096="","","."&amp;$C1096&amp;"."&amp;$B1096)&amp;IF(INDEX(Variables!$D$5:$D$205,MATCH($A1096,Variables!$A$5:$A$205,0))="","","."&amp;INDEX(Variables!$D$5:$D$205,MATCH($A1096,Variables!$A$5:$A$205,0)))&amp;"."&amp;K$5</f>
        <v/>
      </c>
      <c r="L1096" s="46">
        <f>L1078*Settings!$C$13*(INDEX(L$318:L$329,$D1096)+INDEX(L$305:L$316,$D1096))</f>
        <v/>
      </c>
      <c r="M1096" s="47">
        <f>M1078*Settings!$C$13*(INDEX(M$318:M$329,$D1096)+INDEX(M$305:M$316,$D1096))</f>
        <v/>
      </c>
      <c r="N1096" s="47">
        <f>N1078*Settings!$C$13*(INDEX(N$318:N$329,$D1096)+INDEX(N$305:N$316,$D1096))</f>
        <v/>
      </c>
      <c r="O1096" s="47">
        <f>O1078*Settings!$C$13*(INDEX(O$318:O$329,$D1096)+INDEX(O$305:O$316,$D1096))</f>
        <v/>
      </c>
      <c r="P1096" s="47">
        <f>P1078*Settings!$C$13*(INDEX(P$318:P$329,$D1096)+INDEX(P$305:P$316,$D1096))</f>
        <v/>
      </c>
      <c r="Q1096" s="47">
        <f>Q1078*Settings!$C$13*(INDEX(Q$318:Q$329,$D1096)+INDEX(Q$305:Q$316,$D1096))</f>
        <v/>
      </c>
      <c r="R1096" s="47">
        <f>R1078*Settings!$C$13*(INDEX(R$318:R$329,$D1096)+INDEX(R$305:R$316,$D1096))</f>
        <v/>
      </c>
      <c r="S1096" s="47">
        <f>S1078*Settings!$C$13*(INDEX(S$318:S$329,$D1096)+INDEX(S$305:S$316,$D1096))</f>
        <v/>
      </c>
      <c r="T1096" s="47">
        <f>T1078*Settings!$C$13*(INDEX(T$318:T$329,$D1096)+INDEX(T$305:T$316,$D1096))</f>
        <v/>
      </c>
      <c r="U1096" s="47">
        <f>U1078*Settings!$C$13*(INDEX(U$318:U$329,$D1096)+INDEX(U$305:U$316,$D1096))</f>
        <v/>
      </c>
      <c r="V1096" s="47">
        <f>V1078*Settings!$C$13*(INDEX(V$318:V$329,$D1096)+INDEX(V$305:V$316,$D1096))</f>
        <v/>
      </c>
      <c r="W1096" s="47">
        <f>W1078*Settings!$C$13*(INDEX(W$318:W$329,$D1096)+INDEX(W$305:W$316,$D1096))</f>
        <v/>
      </c>
      <c r="X1096" s="47">
        <f>X1078*Settings!$C$13*(INDEX(X$318:X$329,$D1096)+INDEX(X$305:X$316,$D1096))</f>
        <v/>
      </c>
      <c r="Y1096" s="47">
        <f>Y1078*Settings!$C$13*(INDEX(Y$318:Y$329,$D1096)+INDEX(Y$305:Y$316,$D1096))</f>
        <v/>
      </c>
      <c r="Z1096" s="47">
        <f>Z1078*Settings!$C$13*(INDEX(Z$318:Z$329,$D1096)+INDEX(Z$305:Z$316,$D1096))</f>
        <v/>
      </c>
      <c r="AA1096" s="47">
        <f>AA1078*Settings!$C$13*(INDEX(AA$318:AA$329,$D1096)+INDEX(AA$305:AA$316,$D1096))</f>
        <v/>
      </c>
      <c r="AB1096" s="47">
        <f>AB1078*Settings!$C$13*(INDEX(AB$318:AB$329,$D1096)+INDEX(AB$305:AB$316,$D1096))</f>
        <v/>
      </c>
      <c r="AC1096" s="47">
        <f>AC1078*Settings!$C$13*(INDEX(AC$318:AC$329,$D1096)+INDEX(AC$305:AC$316,$D1096))</f>
        <v/>
      </c>
      <c r="AD1096" s="58">
        <f>REVENUE(AD1078,Settings!$C$13,INDEX(AD$318:AD$329,$D1096)+INDEX(AD$305:AD$316,$D1096))</f>
        <v/>
      </c>
      <c r="AF1096" s="11">
        <f>LOWER(Settings!$C$4)&amp;".mit."&amp;$A1096&amp;IF($C1096="","","."&amp;$C1096&amp;"."&amp;$B1096)&amp;IF(INDEX(Variables!$D$5:$D$205,MATCH($A1096,Variables!$A$5:$A$205,0))="","","."&amp;INDEX(Variables!$D$5:$D$205,MATCH($A1096,Variables!$A$5:$A$205,0)))&amp;"."&amp;AF$5</f>
        <v/>
      </c>
      <c r="AG1096" s="46">
        <f>AG1078*Settings!$C$13*(INDEX(AG$318:AG$329,$D1096)+INDEX(AG$305:AG$316,$D1096))</f>
        <v/>
      </c>
      <c r="AH1096" s="47">
        <f>AH1078*Settings!$C$13*(INDEX(AH$318:AH$329,$D1096)+INDEX(AH$305:AH$316,$D1096))</f>
        <v/>
      </c>
      <c r="AI1096" s="47">
        <f>AI1078*Settings!$C$13*(INDEX(AI$318:AI$329,$D1096)+INDEX(AI$305:AI$316,$D1096))</f>
        <v/>
      </c>
      <c r="AJ1096" s="47">
        <f>AJ1078*Settings!$C$13*(INDEX(AJ$318:AJ$329,$D1096)+INDEX(AJ$305:AJ$316,$D1096))</f>
        <v/>
      </c>
      <c r="AK1096" s="47">
        <f>AK1078*Settings!$C$13*(INDEX(AK$318:AK$329,$D1096)+INDEX(AK$305:AK$316,$D1096))</f>
        <v/>
      </c>
      <c r="AL1096" s="47">
        <f>AL1078*Settings!$C$13*(INDEX(AL$318:AL$329,$D1096)+INDEX(AL$305:AL$316,$D1096))</f>
        <v/>
      </c>
      <c r="AM1096" s="47">
        <f>AM1078*Settings!$C$13*(INDEX(AM$318:AM$329,$D1096)+INDEX(AM$305:AM$316,$D1096))</f>
        <v/>
      </c>
      <c r="AN1096" s="47">
        <f>AN1078*Settings!$C$13*(INDEX(AN$318:AN$329,$D1096)+INDEX(AN$305:AN$316,$D1096))</f>
        <v/>
      </c>
      <c r="AO1096" s="47">
        <f>AO1078*Settings!$C$13*(INDEX(AO$318:AO$329,$D1096)+INDEX(AO$305:AO$316,$D1096))</f>
        <v/>
      </c>
      <c r="AP1096" s="47">
        <f>AP1078*Settings!$C$13*(INDEX(AP$318:AP$329,$D1096)+INDEX(AP$305:AP$316,$D1096))</f>
        <v/>
      </c>
      <c r="AQ1096" s="47">
        <f>AQ1078*Settings!$C$13*(INDEX(AQ$318:AQ$329,$D1096)+INDEX(AQ$305:AQ$316,$D1096))</f>
        <v/>
      </c>
      <c r="AR1096" s="47">
        <f>AR1078*Settings!$C$13*(INDEX(AR$318:AR$329,$D1096)+INDEX(AR$305:AR$316,$D1096))</f>
        <v/>
      </c>
      <c r="AS1096" s="47">
        <f>AS1078*Settings!$C$13*(INDEX(AS$318:AS$329,$D1096)+INDEX(AS$305:AS$316,$D1096))</f>
        <v/>
      </c>
      <c r="AT1096" s="47">
        <f>AT1078*Settings!$C$13*(INDEX(AT$318:AT$329,$D1096)+INDEX(AT$305:AT$316,$D1096))</f>
        <v/>
      </c>
      <c r="AU1096" s="47">
        <f>AU1078*Settings!$C$13*(INDEX(AU$318:AU$329,$D1096)+INDEX(AU$305:AU$316,$D1096))</f>
        <v/>
      </c>
      <c r="AV1096" s="47">
        <f>AV1078*Settings!$C$13*(INDEX(AV$318:AV$329,$D1096)+INDEX(AV$305:AV$316,$D1096))</f>
        <v/>
      </c>
      <c r="AW1096" s="47">
        <f>AW1078*Settings!$C$13*(INDEX(AW$318:AW$329,$D1096)+INDEX(AW$305:AW$316,$D1096))</f>
        <v/>
      </c>
      <c r="AX1096" s="47">
        <f>AX1078*Settings!$C$13*(INDEX(AX$318:AX$329,$D1096)+INDEX(AX$305:AX$316,$D1096))</f>
        <v/>
      </c>
      <c r="AY1096" s="58">
        <f>REVENUE(AY1078,Settings!$C$13,INDEX(AY$318:AY$329,$D1096)+INDEX(AY$305:AY$316,$D1096))</f>
        <v/>
      </c>
    </row>
    <row r="1097" hidden="1" outlineLevel="2">
      <c r="A1097" s="14" t="inlineStr">
        <is>
          <t>rtx</t>
        </is>
      </c>
      <c r="B1097" s="14" t="inlineStr">
        <is>
          <t>lpg</t>
        </is>
      </c>
      <c r="C1097" s="14" t="inlineStr">
        <is>
          <t>foo</t>
        </is>
      </c>
      <c r="D1097" s="37">
        <f>INDEX(Inputs!$R$5:$R$132,MATCH($B1097&amp;"|"&amp;$C1097,Inputs!$A$5:$A$132,0))</f>
        <v/>
      </c>
      <c r="E1097" s="36" t="n"/>
      <c r="F1097" s="36" t="n"/>
      <c r="G1097" s="36" t="n"/>
      <c r="H1097" s="14">
        <f>INDEX(Variables!$B$5:$B$205,MATCH($A1097,Variables!$A$5:$A$205,0))&amp;IF($C1097="",""," | "&amp;INDEX(Mapping!$B$5:$B$26,MATCH($C1097,Mapping!$A$5:$A$26,0))&amp;" | "&amp;INDEX(Mapping!$B$30:$B$46,MATCH($B1097,Mapping!$A$30:$A$46,0)))</f>
        <v/>
      </c>
      <c r="I1097" s="14">
        <f>INDEX(Variables!$C$5:$C$205,MATCH($A1097,Variables!$A$5:$A$205,0))</f>
        <v/>
      </c>
      <c r="J1097" s="14">
        <f>INDEX(Variables!$E$5:$E$205,MATCH($A1097,Variables!$A$5:$A$205,0))</f>
        <v/>
      </c>
      <c r="K1097" s="11">
        <f>LOWER(Settings!$C$4)&amp;".mit."&amp;$A1097&amp;IF($C1097="","","."&amp;$C1097&amp;"."&amp;$B1097)&amp;IF(INDEX(Variables!$D$5:$D$205,MATCH($A1097,Variables!$A$5:$A$205,0))="","","."&amp;INDEX(Variables!$D$5:$D$205,MATCH($A1097,Variables!$A$5:$A$205,0)))&amp;"."&amp;K$5</f>
        <v/>
      </c>
      <c r="L1097" s="46">
        <f>L1079*Settings!$C$13*(INDEX(L$318:L$329,$D1097)+INDEX(L$305:L$316,$D1097))</f>
        <v/>
      </c>
      <c r="M1097" s="47">
        <f>M1079*Settings!$C$13*(INDEX(M$318:M$329,$D1097)+INDEX(M$305:M$316,$D1097))</f>
        <v/>
      </c>
      <c r="N1097" s="47">
        <f>N1079*Settings!$C$13*(INDEX(N$318:N$329,$D1097)+INDEX(N$305:N$316,$D1097))</f>
        <v/>
      </c>
      <c r="O1097" s="47">
        <f>O1079*Settings!$C$13*(INDEX(O$318:O$329,$D1097)+INDEX(O$305:O$316,$D1097))</f>
        <v/>
      </c>
      <c r="P1097" s="47">
        <f>P1079*Settings!$C$13*(INDEX(P$318:P$329,$D1097)+INDEX(P$305:P$316,$D1097))</f>
        <v/>
      </c>
      <c r="Q1097" s="47">
        <f>Q1079*Settings!$C$13*(INDEX(Q$318:Q$329,$D1097)+INDEX(Q$305:Q$316,$D1097))</f>
        <v/>
      </c>
      <c r="R1097" s="47">
        <f>R1079*Settings!$C$13*(INDEX(R$318:R$329,$D1097)+INDEX(R$305:R$316,$D1097))</f>
        <v/>
      </c>
      <c r="S1097" s="47">
        <f>S1079*Settings!$C$13*(INDEX(S$318:S$329,$D1097)+INDEX(S$305:S$316,$D1097))</f>
        <v/>
      </c>
      <c r="T1097" s="47">
        <f>T1079*Settings!$C$13*(INDEX(T$318:T$329,$D1097)+INDEX(T$305:T$316,$D1097))</f>
        <v/>
      </c>
      <c r="U1097" s="47">
        <f>U1079*Settings!$C$13*(INDEX(U$318:U$329,$D1097)+INDEX(U$305:U$316,$D1097))</f>
        <v/>
      </c>
      <c r="V1097" s="47">
        <f>V1079*Settings!$C$13*(INDEX(V$318:V$329,$D1097)+INDEX(V$305:V$316,$D1097))</f>
        <v/>
      </c>
      <c r="W1097" s="47">
        <f>W1079*Settings!$C$13*(INDEX(W$318:W$329,$D1097)+INDEX(W$305:W$316,$D1097))</f>
        <v/>
      </c>
      <c r="X1097" s="47">
        <f>X1079*Settings!$C$13*(INDEX(X$318:X$329,$D1097)+INDEX(X$305:X$316,$D1097))</f>
        <v/>
      </c>
      <c r="Y1097" s="47">
        <f>Y1079*Settings!$C$13*(INDEX(Y$318:Y$329,$D1097)+INDEX(Y$305:Y$316,$D1097))</f>
        <v/>
      </c>
      <c r="Z1097" s="47">
        <f>Z1079*Settings!$C$13*(INDEX(Z$318:Z$329,$D1097)+INDEX(Z$305:Z$316,$D1097))</f>
        <v/>
      </c>
      <c r="AA1097" s="47">
        <f>AA1079*Settings!$C$13*(INDEX(AA$318:AA$329,$D1097)+INDEX(AA$305:AA$316,$D1097))</f>
        <v/>
      </c>
      <c r="AB1097" s="47">
        <f>AB1079*Settings!$C$13*(INDEX(AB$318:AB$329,$D1097)+INDEX(AB$305:AB$316,$D1097))</f>
        <v/>
      </c>
      <c r="AC1097" s="47">
        <f>AC1079*Settings!$C$13*(INDEX(AC$318:AC$329,$D1097)+INDEX(AC$305:AC$316,$D1097))</f>
        <v/>
      </c>
      <c r="AD1097" s="58">
        <f>REVENUE(AD1079,Settings!$C$13,INDEX(AD$318:AD$329,$D1097)+INDEX(AD$305:AD$316,$D1097))</f>
        <v/>
      </c>
      <c r="AF1097" s="11">
        <f>LOWER(Settings!$C$4)&amp;".mit."&amp;$A1097&amp;IF($C1097="","","."&amp;$C1097&amp;"."&amp;$B1097)&amp;IF(INDEX(Variables!$D$5:$D$205,MATCH($A1097,Variables!$A$5:$A$205,0))="","","."&amp;INDEX(Variables!$D$5:$D$205,MATCH($A1097,Variables!$A$5:$A$205,0)))&amp;"."&amp;AF$5</f>
        <v/>
      </c>
      <c r="AG1097" s="46">
        <f>AG1079*Settings!$C$13*(INDEX(AG$318:AG$329,$D1097)+INDEX(AG$305:AG$316,$D1097))</f>
        <v/>
      </c>
      <c r="AH1097" s="47">
        <f>AH1079*Settings!$C$13*(INDEX(AH$318:AH$329,$D1097)+INDEX(AH$305:AH$316,$D1097))</f>
        <v/>
      </c>
      <c r="AI1097" s="47">
        <f>AI1079*Settings!$C$13*(INDEX(AI$318:AI$329,$D1097)+INDEX(AI$305:AI$316,$D1097))</f>
        <v/>
      </c>
      <c r="AJ1097" s="47">
        <f>AJ1079*Settings!$C$13*(INDEX(AJ$318:AJ$329,$D1097)+INDEX(AJ$305:AJ$316,$D1097))</f>
        <v/>
      </c>
      <c r="AK1097" s="47">
        <f>AK1079*Settings!$C$13*(INDEX(AK$318:AK$329,$D1097)+INDEX(AK$305:AK$316,$D1097))</f>
        <v/>
      </c>
      <c r="AL1097" s="47">
        <f>AL1079*Settings!$C$13*(INDEX(AL$318:AL$329,$D1097)+INDEX(AL$305:AL$316,$D1097))</f>
        <v/>
      </c>
      <c r="AM1097" s="47">
        <f>AM1079*Settings!$C$13*(INDEX(AM$318:AM$329,$D1097)+INDEX(AM$305:AM$316,$D1097))</f>
        <v/>
      </c>
      <c r="AN1097" s="47">
        <f>AN1079*Settings!$C$13*(INDEX(AN$318:AN$329,$D1097)+INDEX(AN$305:AN$316,$D1097))</f>
        <v/>
      </c>
      <c r="AO1097" s="47">
        <f>AO1079*Settings!$C$13*(INDEX(AO$318:AO$329,$D1097)+INDEX(AO$305:AO$316,$D1097))</f>
        <v/>
      </c>
      <c r="AP1097" s="47">
        <f>AP1079*Settings!$C$13*(INDEX(AP$318:AP$329,$D1097)+INDEX(AP$305:AP$316,$D1097))</f>
        <v/>
      </c>
      <c r="AQ1097" s="47">
        <f>AQ1079*Settings!$C$13*(INDEX(AQ$318:AQ$329,$D1097)+INDEX(AQ$305:AQ$316,$D1097))</f>
        <v/>
      </c>
      <c r="AR1097" s="47">
        <f>AR1079*Settings!$C$13*(INDEX(AR$318:AR$329,$D1097)+INDEX(AR$305:AR$316,$D1097))</f>
        <v/>
      </c>
      <c r="AS1097" s="47">
        <f>AS1079*Settings!$C$13*(INDEX(AS$318:AS$329,$D1097)+INDEX(AS$305:AS$316,$D1097))</f>
        <v/>
      </c>
      <c r="AT1097" s="47">
        <f>AT1079*Settings!$C$13*(INDEX(AT$318:AT$329,$D1097)+INDEX(AT$305:AT$316,$D1097))</f>
        <v/>
      </c>
      <c r="AU1097" s="47">
        <f>AU1079*Settings!$C$13*(INDEX(AU$318:AU$329,$D1097)+INDEX(AU$305:AU$316,$D1097))</f>
        <v/>
      </c>
      <c r="AV1097" s="47">
        <f>AV1079*Settings!$C$13*(INDEX(AV$318:AV$329,$D1097)+INDEX(AV$305:AV$316,$D1097))</f>
        <v/>
      </c>
      <c r="AW1097" s="47">
        <f>AW1079*Settings!$C$13*(INDEX(AW$318:AW$329,$D1097)+INDEX(AW$305:AW$316,$D1097))</f>
        <v/>
      </c>
      <c r="AX1097" s="47">
        <f>AX1079*Settings!$C$13*(INDEX(AX$318:AX$329,$D1097)+INDEX(AX$305:AX$316,$D1097))</f>
        <v/>
      </c>
      <c r="AY1097" s="58">
        <f>REVENUE(AY1079,Settings!$C$13,INDEX(AY$318:AY$329,$D1097)+INDEX(AY$305:AY$316,$D1097))</f>
        <v/>
      </c>
    </row>
    <row r="1098" hidden="1" outlineLevel="2">
      <c r="A1098" s="14" t="inlineStr">
        <is>
          <t>rtx</t>
        </is>
      </c>
      <c r="B1098" s="14" t="inlineStr">
        <is>
          <t>ker</t>
        </is>
      </c>
      <c r="C1098" s="14" t="inlineStr">
        <is>
          <t>foo</t>
        </is>
      </c>
      <c r="D1098" s="37">
        <f>INDEX(Inputs!$R$5:$R$132,MATCH($B1098&amp;"|"&amp;$C1098,Inputs!$A$5:$A$132,0))</f>
        <v/>
      </c>
      <c r="E1098" s="36" t="n"/>
      <c r="F1098" s="36" t="n"/>
      <c r="G1098" s="36" t="n"/>
      <c r="H1098" s="14">
        <f>INDEX(Variables!$B$5:$B$205,MATCH($A1098,Variables!$A$5:$A$205,0))&amp;IF($C1098="",""," | "&amp;INDEX(Mapping!$B$5:$B$26,MATCH($C1098,Mapping!$A$5:$A$26,0))&amp;" | "&amp;INDEX(Mapping!$B$30:$B$46,MATCH($B1098,Mapping!$A$30:$A$46,0)))</f>
        <v/>
      </c>
      <c r="I1098" s="14">
        <f>INDEX(Variables!$C$5:$C$205,MATCH($A1098,Variables!$A$5:$A$205,0))</f>
        <v/>
      </c>
      <c r="J1098" s="14">
        <f>INDEX(Variables!$E$5:$E$205,MATCH($A1098,Variables!$A$5:$A$205,0))</f>
        <v/>
      </c>
      <c r="K1098" s="11">
        <f>LOWER(Settings!$C$4)&amp;".mit."&amp;$A1098&amp;IF($C1098="","","."&amp;$C1098&amp;"."&amp;$B1098)&amp;IF(INDEX(Variables!$D$5:$D$205,MATCH($A1098,Variables!$A$5:$A$205,0))="","","."&amp;INDEX(Variables!$D$5:$D$205,MATCH($A1098,Variables!$A$5:$A$205,0)))&amp;"."&amp;K$5</f>
        <v/>
      </c>
      <c r="L1098" s="46">
        <f>L1080*Settings!$C$13*(INDEX(L$318:L$329,$D1098)+INDEX(L$305:L$316,$D1098))</f>
        <v/>
      </c>
      <c r="M1098" s="47">
        <f>M1080*Settings!$C$13*(INDEX(M$318:M$329,$D1098)+INDEX(M$305:M$316,$D1098))</f>
        <v/>
      </c>
      <c r="N1098" s="47">
        <f>N1080*Settings!$C$13*(INDEX(N$318:N$329,$D1098)+INDEX(N$305:N$316,$D1098))</f>
        <v/>
      </c>
      <c r="O1098" s="47">
        <f>O1080*Settings!$C$13*(INDEX(O$318:O$329,$D1098)+INDEX(O$305:O$316,$D1098))</f>
        <v/>
      </c>
      <c r="P1098" s="47">
        <f>P1080*Settings!$C$13*(INDEX(P$318:P$329,$D1098)+INDEX(P$305:P$316,$D1098))</f>
        <v/>
      </c>
      <c r="Q1098" s="47">
        <f>Q1080*Settings!$C$13*(INDEX(Q$318:Q$329,$D1098)+INDEX(Q$305:Q$316,$D1098))</f>
        <v/>
      </c>
      <c r="R1098" s="47">
        <f>R1080*Settings!$C$13*(INDEX(R$318:R$329,$D1098)+INDEX(R$305:R$316,$D1098))</f>
        <v/>
      </c>
      <c r="S1098" s="47">
        <f>S1080*Settings!$C$13*(INDEX(S$318:S$329,$D1098)+INDEX(S$305:S$316,$D1098))</f>
        <v/>
      </c>
      <c r="T1098" s="47">
        <f>T1080*Settings!$C$13*(INDEX(T$318:T$329,$D1098)+INDEX(T$305:T$316,$D1098))</f>
        <v/>
      </c>
      <c r="U1098" s="47">
        <f>U1080*Settings!$C$13*(INDEX(U$318:U$329,$D1098)+INDEX(U$305:U$316,$D1098))</f>
        <v/>
      </c>
      <c r="V1098" s="47">
        <f>V1080*Settings!$C$13*(INDEX(V$318:V$329,$D1098)+INDEX(V$305:V$316,$D1098))</f>
        <v/>
      </c>
      <c r="W1098" s="47">
        <f>W1080*Settings!$C$13*(INDEX(W$318:W$329,$D1098)+INDEX(W$305:W$316,$D1098))</f>
        <v/>
      </c>
      <c r="X1098" s="47">
        <f>X1080*Settings!$C$13*(INDEX(X$318:X$329,$D1098)+INDEX(X$305:X$316,$D1098))</f>
        <v/>
      </c>
      <c r="Y1098" s="47">
        <f>Y1080*Settings!$C$13*(INDEX(Y$318:Y$329,$D1098)+INDEX(Y$305:Y$316,$D1098))</f>
        <v/>
      </c>
      <c r="Z1098" s="47">
        <f>Z1080*Settings!$C$13*(INDEX(Z$318:Z$329,$D1098)+INDEX(Z$305:Z$316,$D1098))</f>
        <v/>
      </c>
      <c r="AA1098" s="47">
        <f>AA1080*Settings!$C$13*(INDEX(AA$318:AA$329,$D1098)+INDEX(AA$305:AA$316,$D1098))</f>
        <v/>
      </c>
      <c r="AB1098" s="47">
        <f>AB1080*Settings!$C$13*(INDEX(AB$318:AB$329,$D1098)+INDEX(AB$305:AB$316,$D1098))</f>
        <v/>
      </c>
      <c r="AC1098" s="47">
        <f>AC1080*Settings!$C$13*(INDEX(AC$318:AC$329,$D1098)+INDEX(AC$305:AC$316,$D1098))</f>
        <v/>
      </c>
      <c r="AD1098" s="58">
        <f>REVENUE(AD1080,Settings!$C$13,INDEX(AD$318:AD$329,$D1098)+INDEX(AD$305:AD$316,$D1098))</f>
        <v/>
      </c>
      <c r="AF1098" s="11">
        <f>LOWER(Settings!$C$4)&amp;".mit."&amp;$A1098&amp;IF($C1098="","","."&amp;$C1098&amp;"."&amp;$B1098)&amp;IF(INDEX(Variables!$D$5:$D$205,MATCH($A1098,Variables!$A$5:$A$205,0))="","","."&amp;INDEX(Variables!$D$5:$D$205,MATCH($A1098,Variables!$A$5:$A$205,0)))&amp;"."&amp;AF$5</f>
        <v/>
      </c>
      <c r="AG1098" s="46">
        <f>AG1080*Settings!$C$13*(INDEX(AG$318:AG$329,$D1098)+INDEX(AG$305:AG$316,$D1098))</f>
        <v/>
      </c>
      <c r="AH1098" s="47">
        <f>AH1080*Settings!$C$13*(INDEX(AH$318:AH$329,$D1098)+INDEX(AH$305:AH$316,$D1098))</f>
        <v/>
      </c>
      <c r="AI1098" s="47">
        <f>AI1080*Settings!$C$13*(INDEX(AI$318:AI$329,$D1098)+INDEX(AI$305:AI$316,$D1098))</f>
        <v/>
      </c>
      <c r="AJ1098" s="47">
        <f>AJ1080*Settings!$C$13*(INDEX(AJ$318:AJ$329,$D1098)+INDEX(AJ$305:AJ$316,$D1098))</f>
        <v/>
      </c>
      <c r="AK1098" s="47">
        <f>AK1080*Settings!$C$13*(INDEX(AK$318:AK$329,$D1098)+INDEX(AK$305:AK$316,$D1098))</f>
        <v/>
      </c>
      <c r="AL1098" s="47">
        <f>AL1080*Settings!$C$13*(INDEX(AL$318:AL$329,$D1098)+INDEX(AL$305:AL$316,$D1098))</f>
        <v/>
      </c>
      <c r="AM1098" s="47">
        <f>AM1080*Settings!$C$13*(INDEX(AM$318:AM$329,$D1098)+INDEX(AM$305:AM$316,$D1098))</f>
        <v/>
      </c>
      <c r="AN1098" s="47">
        <f>AN1080*Settings!$C$13*(INDEX(AN$318:AN$329,$D1098)+INDEX(AN$305:AN$316,$D1098))</f>
        <v/>
      </c>
      <c r="AO1098" s="47">
        <f>AO1080*Settings!$C$13*(INDEX(AO$318:AO$329,$D1098)+INDEX(AO$305:AO$316,$D1098))</f>
        <v/>
      </c>
      <c r="AP1098" s="47">
        <f>AP1080*Settings!$C$13*(INDEX(AP$318:AP$329,$D1098)+INDEX(AP$305:AP$316,$D1098))</f>
        <v/>
      </c>
      <c r="AQ1098" s="47">
        <f>AQ1080*Settings!$C$13*(INDEX(AQ$318:AQ$329,$D1098)+INDEX(AQ$305:AQ$316,$D1098))</f>
        <v/>
      </c>
      <c r="AR1098" s="47">
        <f>AR1080*Settings!$C$13*(INDEX(AR$318:AR$329,$D1098)+INDEX(AR$305:AR$316,$D1098))</f>
        <v/>
      </c>
      <c r="AS1098" s="47">
        <f>AS1080*Settings!$C$13*(INDEX(AS$318:AS$329,$D1098)+INDEX(AS$305:AS$316,$D1098))</f>
        <v/>
      </c>
      <c r="AT1098" s="47">
        <f>AT1080*Settings!$C$13*(INDEX(AT$318:AT$329,$D1098)+INDEX(AT$305:AT$316,$D1098))</f>
        <v/>
      </c>
      <c r="AU1098" s="47">
        <f>AU1080*Settings!$C$13*(INDEX(AU$318:AU$329,$D1098)+INDEX(AU$305:AU$316,$D1098))</f>
        <v/>
      </c>
      <c r="AV1098" s="47">
        <f>AV1080*Settings!$C$13*(INDEX(AV$318:AV$329,$D1098)+INDEX(AV$305:AV$316,$D1098))</f>
        <v/>
      </c>
      <c r="AW1098" s="47">
        <f>AW1080*Settings!$C$13*(INDEX(AW$318:AW$329,$D1098)+INDEX(AW$305:AW$316,$D1098))</f>
        <v/>
      </c>
      <c r="AX1098" s="47">
        <f>AX1080*Settings!$C$13*(INDEX(AX$318:AX$329,$D1098)+INDEX(AX$305:AX$316,$D1098))</f>
        <v/>
      </c>
      <c r="AY1098" s="58">
        <f>REVENUE(AY1080,Settings!$C$13,INDEX(AY$318:AY$329,$D1098)+INDEX(AY$305:AY$316,$D1098))</f>
        <v/>
      </c>
    </row>
    <row r="1099" hidden="1" outlineLevel="2">
      <c r="A1099" s="14" t="inlineStr">
        <is>
          <t>rtx</t>
        </is>
      </c>
      <c r="B1099" s="14" t="inlineStr">
        <is>
          <t>oop</t>
        </is>
      </c>
      <c r="C1099" s="14" t="inlineStr">
        <is>
          <t>foo</t>
        </is>
      </c>
      <c r="D1099" s="37">
        <f>INDEX(Inputs!$R$5:$R$132,MATCH($B1099&amp;"|"&amp;$C1099,Inputs!$A$5:$A$132,0))</f>
        <v/>
      </c>
      <c r="E1099" s="36" t="n"/>
      <c r="F1099" s="36" t="n"/>
      <c r="G1099" s="36" t="n"/>
      <c r="H1099" s="14">
        <f>INDEX(Variables!$B$5:$B$205,MATCH($A1099,Variables!$A$5:$A$205,0))&amp;IF($C1099="",""," | "&amp;INDEX(Mapping!$B$5:$B$26,MATCH($C1099,Mapping!$A$5:$A$26,0))&amp;" | "&amp;INDEX(Mapping!$B$30:$B$46,MATCH($B1099,Mapping!$A$30:$A$46,0)))</f>
        <v/>
      </c>
      <c r="I1099" s="14">
        <f>INDEX(Variables!$C$5:$C$205,MATCH($A1099,Variables!$A$5:$A$205,0))</f>
        <v/>
      </c>
      <c r="J1099" s="14">
        <f>INDEX(Variables!$E$5:$E$205,MATCH($A1099,Variables!$A$5:$A$205,0))</f>
        <v/>
      </c>
      <c r="K1099" s="11">
        <f>LOWER(Settings!$C$4)&amp;".mit."&amp;$A1099&amp;IF($C1099="","","."&amp;$C1099&amp;"."&amp;$B1099)&amp;IF(INDEX(Variables!$D$5:$D$205,MATCH($A1099,Variables!$A$5:$A$205,0))="","","."&amp;INDEX(Variables!$D$5:$D$205,MATCH($A1099,Variables!$A$5:$A$205,0)))&amp;"."&amp;K$5</f>
        <v/>
      </c>
      <c r="L1099" s="46">
        <f>L1081*Settings!$C$13*(INDEX(L$318:L$329,$D1099)+INDEX(L$305:L$316,$D1099))</f>
        <v/>
      </c>
      <c r="M1099" s="47">
        <f>M1081*Settings!$C$13*(INDEX(M$318:M$329,$D1099)+INDEX(M$305:M$316,$D1099))</f>
        <v/>
      </c>
      <c r="N1099" s="47">
        <f>N1081*Settings!$C$13*(INDEX(N$318:N$329,$D1099)+INDEX(N$305:N$316,$D1099))</f>
        <v/>
      </c>
      <c r="O1099" s="47">
        <f>O1081*Settings!$C$13*(INDEX(O$318:O$329,$D1099)+INDEX(O$305:O$316,$D1099))</f>
        <v/>
      </c>
      <c r="P1099" s="47">
        <f>P1081*Settings!$C$13*(INDEX(P$318:P$329,$D1099)+INDEX(P$305:P$316,$D1099))</f>
        <v/>
      </c>
      <c r="Q1099" s="47">
        <f>Q1081*Settings!$C$13*(INDEX(Q$318:Q$329,$D1099)+INDEX(Q$305:Q$316,$D1099))</f>
        <v/>
      </c>
      <c r="R1099" s="47">
        <f>R1081*Settings!$C$13*(INDEX(R$318:R$329,$D1099)+INDEX(R$305:R$316,$D1099))</f>
        <v/>
      </c>
      <c r="S1099" s="47">
        <f>S1081*Settings!$C$13*(INDEX(S$318:S$329,$D1099)+INDEX(S$305:S$316,$D1099))</f>
        <v/>
      </c>
      <c r="T1099" s="47">
        <f>T1081*Settings!$C$13*(INDEX(T$318:T$329,$D1099)+INDEX(T$305:T$316,$D1099))</f>
        <v/>
      </c>
      <c r="U1099" s="47">
        <f>U1081*Settings!$C$13*(INDEX(U$318:U$329,$D1099)+INDEX(U$305:U$316,$D1099))</f>
        <v/>
      </c>
      <c r="V1099" s="47">
        <f>V1081*Settings!$C$13*(INDEX(V$318:V$329,$D1099)+INDEX(V$305:V$316,$D1099))</f>
        <v/>
      </c>
      <c r="W1099" s="47">
        <f>W1081*Settings!$C$13*(INDEX(W$318:W$329,$D1099)+INDEX(W$305:W$316,$D1099))</f>
        <v/>
      </c>
      <c r="X1099" s="47">
        <f>X1081*Settings!$C$13*(INDEX(X$318:X$329,$D1099)+INDEX(X$305:X$316,$D1099))</f>
        <v/>
      </c>
      <c r="Y1099" s="47">
        <f>Y1081*Settings!$C$13*(INDEX(Y$318:Y$329,$D1099)+INDEX(Y$305:Y$316,$D1099))</f>
        <v/>
      </c>
      <c r="Z1099" s="47">
        <f>Z1081*Settings!$C$13*(INDEX(Z$318:Z$329,$D1099)+INDEX(Z$305:Z$316,$D1099))</f>
        <v/>
      </c>
      <c r="AA1099" s="47">
        <f>AA1081*Settings!$C$13*(INDEX(AA$318:AA$329,$D1099)+INDEX(AA$305:AA$316,$D1099))</f>
        <v/>
      </c>
      <c r="AB1099" s="47">
        <f>AB1081*Settings!$C$13*(INDEX(AB$318:AB$329,$D1099)+INDEX(AB$305:AB$316,$D1099))</f>
        <v/>
      </c>
      <c r="AC1099" s="47">
        <f>AC1081*Settings!$C$13*(INDEX(AC$318:AC$329,$D1099)+INDEX(AC$305:AC$316,$D1099))</f>
        <v/>
      </c>
      <c r="AD1099" s="58">
        <f>REVENUE(AD1081,Settings!$C$13,INDEX(AD$318:AD$329,$D1099)+INDEX(AD$305:AD$316,$D1099))</f>
        <v/>
      </c>
      <c r="AF1099" s="11">
        <f>LOWER(Settings!$C$4)&amp;".mit."&amp;$A1099&amp;IF($C1099="","","."&amp;$C1099&amp;"."&amp;$B1099)&amp;IF(INDEX(Variables!$D$5:$D$205,MATCH($A1099,Variables!$A$5:$A$205,0))="","","."&amp;INDEX(Variables!$D$5:$D$205,MATCH($A1099,Variables!$A$5:$A$205,0)))&amp;"."&amp;AF$5</f>
        <v/>
      </c>
      <c r="AG1099" s="46">
        <f>AG1081*Settings!$C$13*(INDEX(AG$318:AG$329,$D1099)+INDEX(AG$305:AG$316,$D1099))</f>
        <v/>
      </c>
      <c r="AH1099" s="47">
        <f>AH1081*Settings!$C$13*(INDEX(AH$318:AH$329,$D1099)+INDEX(AH$305:AH$316,$D1099))</f>
        <v/>
      </c>
      <c r="AI1099" s="47">
        <f>AI1081*Settings!$C$13*(INDEX(AI$318:AI$329,$D1099)+INDEX(AI$305:AI$316,$D1099))</f>
        <v/>
      </c>
      <c r="AJ1099" s="47">
        <f>AJ1081*Settings!$C$13*(INDEX(AJ$318:AJ$329,$D1099)+INDEX(AJ$305:AJ$316,$D1099))</f>
        <v/>
      </c>
      <c r="AK1099" s="47">
        <f>AK1081*Settings!$C$13*(INDEX(AK$318:AK$329,$D1099)+INDEX(AK$305:AK$316,$D1099))</f>
        <v/>
      </c>
      <c r="AL1099" s="47">
        <f>AL1081*Settings!$C$13*(INDEX(AL$318:AL$329,$D1099)+INDEX(AL$305:AL$316,$D1099))</f>
        <v/>
      </c>
      <c r="AM1099" s="47">
        <f>AM1081*Settings!$C$13*(INDEX(AM$318:AM$329,$D1099)+INDEX(AM$305:AM$316,$D1099))</f>
        <v/>
      </c>
      <c r="AN1099" s="47">
        <f>AN1081*Settings!$C$13*(INDEX(AN$318:AN$329,$D1099)+INDEX(AN$305:AN$316,$D1099))</f>
        <v/>
      </c>
      <c r="AO1099" s="47">
        <f>AO1081*Settings!$C$13*(INDEX(AO$318:AO$329,$D1099)+INDEX(AO$305:AO$316,$D1099))</f>
        <v/>
      </c>
      <c r="AP1099" s="47">
        <f>AP1081*Settings!$C$13*(INDEX(AP$318:AP$329,$D1099)+INDEX(AP$305:AP$316,$D1099))</f>
        <v/>
      </c>
      <c r="AQ1099" s="47">
        <f>AQ1081*Settings!$C$13*(INDEX(AQ$318:AQ$329,$D1099)+INDEX(AQ$305:AQ$316,$D1099))</f>
        <v/>
      </c>
      <c r="AR1099" s="47">
        <f>AR1081*Settings!$C$13*(INDEX(AR$318:AR$329,$D1099)+INDEX(AR$305:AR$316,$D1099))</f>
        <v/>
      </c>
      <c r="AS1099" s="47">
        <f>AS1081*Settings!$C$13*(INDEX(AS$318:AS$329,$D1099)+INDEX(AS$305:AS$316,$D1099))</f>
        <v/>
      </c>
      <c r="AT1099" s="47">
        <f>AT1081*Settings!$C$13*(INDEX(AT$318:AT$329,$D1099)+INDEX(AT$305:AT$316,$D1099))</f>
        <v/>
      </c>
      <c r="AU1099" s="47">
        <f>AU1081*Settings!$C$13*(INDEX(AU$318:AU$329,$D1099)+INDEX(AU$305:AU$316,$D1099))</f>
        <v/>
      </c>
      <c r="AV1099" s="47">
        <f>AV1081*Settings!$C$13*(INDEX(AV$318:AV$329,$D1099)+INDEX(AV$305:AV$316,$D1099))</f>
        <v/>
      </c>
      <c r="AW1099" s="47">
        <f>AW1081*Settings!$C$13*(INDEX(AW$318:AW$329,$D1099)+INDEX(AW$305:AW$316,$D1099))</f>
        <v/>
      </c>
      <c r="AX1099" s="47">
        <f>AX1081*Settings!$C$13*(INDEX(AX$318:AX$329,$D1099)+INDEX(AX$305:AX$316,$D1099))</f>
        <v/>
      </c>
      <c r="AY1099" s="58">
        <f>REVENUE(AY1081,Settings!$C$13,INDEX(AY$318:AY$329,$D1099)+INDEX(AY$305:AY$316,$D1099))</f>
        <v/>
      </c>
    </row>
    <row r="1100" hidden="1" outlineLevel="2">
      <c r="A1100" s="14" t="inlineStr">
        <is>
          <t>rtx</t>
        </is>
      </c>
      <c r="B1100" s="14" t="inlineStr">
        <is>
          <t>bio</t>
        </is>
      </c>
      <c r="C1100" s="14" t="inlineStr">
        <is>
          <t>foo</t>
        </is>
      </c>
      <c r="D1100" s="37">
        <f>INDEX(Inputs!$R$5:$R$132,MATCH($B1100&amp;"|"&amp;$C1100,Inputs!$A$5:$A$132,0))</f>
        <v/>
      </c>
      <c r="E1100" s="36" t="n"/>
      <c r="F1100" s="36" t="n"/>
      <c r="G1100" s="36" t="n"/>
      <c r="H1100" s="14">
        <f>INDEX(Variables!$B$5:$B$205,MATCH($A1100,Variables!$A$5:$A$205,0))&amp;IF($C1100="",""," | "&amp;INDEX(Mapping!$B$5:$B$26,MATCH($C1100,Mapping!$A$5:$A$26,0))&amp;" | "&amp;INDEX(Mapping!$B$30:$B$46,MATCH($B1100,Mapping!$A$30:$A$46,0)))</f>
        <v/>
      </c>
      <c r="I1100" s="14">
        <f>INDEX(Variables!$C$5:$C$205,MATCH($A1100,Variables!$A$5:$A$205,0))</f>
        <v/>
      </c>
      <c r="J1100" s="14">
        <f>INDEX(Variables!$E$5:$E$205,MATCH($A1100,Variables!$A$5:$A$205,0))</f>
        <v/>
      </c>
      <c r="K1100" s="11">
        <f>LOWER(Settings!$C$4)&amp;".mit."&amp;$A1100&amp;IF($C1100="","","."&amp;$C1100&amp;"."&amp;$B1100)&amp;IF(INDEX(Variables!$D$5:$D$205,MATCH($A1100,Variables!$A$5:$A$205,0))="","","."&amp;INDEX(Variables!$D$5:$D$205,MATCH($A1100,Variables!$A$5:$A$205,0)))&amp;"."&amp;K$5</f>
        <v/>
      </c>
      <c r="L1100" s="46">
        <f>L1082*Settings!$C$13*(INDEX(L$318:L$329,$D1100)+INDEX(L$305:L$316,$D1100))</f>
        <v/>
      </c>
      <c r="M1100" s="47">
        <f>M1082*Settings!$C$13*(INDEX(M$318:M$329,$D1100)+INDEX(M$305:M$316,$D1100))</f>
        <v/>
      </c>
      <c r="N1100" s="47">
        <f>N1082*Settings!$C$13*(INDEX(N$318:N$329,$D1100)+INDEX(N$305:N$316,$D1100))</f>
        <v/>
      </c>
      <c r="O1100" s="47">
        <f>O1082*Settings!$C$13*(INDEX(O$318:O$329,$D1100)+INDEX(O$305:O$316,$D1100))</f>
        <v/>
      </c>
      <c r="P1100" s="47">
        <f>P1082*Settings!$C$13*(INDEX(P$318:P$329,$D1100)+INDEX(P$305:P$316,$D1100))</f>
        <v/>
      </c>
      <c r="Q1100" s="47">
        <f>Q1082*Settings!$C$13*(INDEX(Q$318:Q$329,$D1100)+INDEX(Q$305:Q$316,$D1100))</f>
        <v/>
      </c>
      <c r="R1100" s="47">
        <f>R1082*Settings!$C$13*(INDEX(R$318:R$329,$D1100)+INDEX(R$305:R$316,$D1100))</f>
        <v/>
      </c>
      <c r="S1100" s="47">
        <f>S1082*Settings!$C$13*(INDEX(S$318:S$329,$D1100)+INDEX(S$305:S$316,$D1100))</f>
        <v/>
      </c>
      <c r="T1100" s="47">
        <f>T1082*Settings!$C$13*(INDEX(T$318:T$329,$D1100)+INDEX(T$305:T$316,$D1100))</f>
        <v/>
      </c>
      <c r="U1100" s="47">
        <f>U1082*Settings!$C$13*(INDEX(U$318:U$329,$D1100)+INDEX(U$305:U$316,$D1100))</f>
        <v/>
      </c>
      <c r="V1100" s="47">
        <f>V1082*Settings!$C$13*(INDEX(V$318:V$329,$D1100)+INDEX(V$305:V$316,$D1100))</f>
        <v/>
      </c>
      <c r="W1100" s="47">
        <f>W1082*Settings!$C$13*(INDEX(W$318:W$329,$D1100)+INDEX(W$305:W$316,$D1100))</f>
        <v/>
      </c>
      <c r="X1100" s="47">
        <f>X1082*Settings!$C$13*(INDEX(X$318:X$329,$D1100)+INDEX(X$305:X$316,$D1100))</f>
        <v/>
      </c>
      <c r="Y1100" s="47">
        <f>Y1082*Settings!$C$13*(INDEX(Y$318:Y$329,$D1100)+INDEX(Y$305:Y$316,$D1100))</f>
        <v/>
      </c>
      <c r="Z1100" s="47">
        <f>Z1082*Settings!$C$13*(INDEX(Z$318:Z$329,$D1100)+INDEX(Z$305:Z$316,$D1100))</f>
        <v/>
      </c>
      <c r="AA1100" s="47">
        <f>AA1082*Settings!$C$13*(INDEX(AA$318:AA$329,$D1100)+INDEX(AA$305:AA$316,$D1100))</f>
        <v/>
      </c>
      <c r="AB1100" s="47">
        <f>AB1082*Settings!$C$13*(INDEX(AB$318:AB$329,$D1100)+INDEX(AB$305:AB$316,$D1100))</f>
        <v/>
      </c>
      <c r="AC1100" s="47">
        <f>AC1082*Settings!$C$13*(INDEX(AC$318:AC$329,$D1100)+INDEX(AC$305:AC$316,$D1100))</f>
        <v/>
      </c>
      <c r="AD1100" s="58">
        <f>REVENUE(AD1082,Settings!$C$13,INDEX(AD$318:AD$329,$D1100)+INDEX(AD$305:AD$316,$D1100))</f>
        <v/>
      </c>
      <c r="AF1100" s="11">
        <f>LOWER(Settings!$C$4)&amp;".mit."&amp;$A1100&amp;IF($C1100="","","."&amp;$C1100&amp;"."&amp;$B1100)&amp;IF(INDEX(Variables!$D$5:$D$205,MATCH($A1100,Variables!$A$5:$A$205,0))="","","."&amp;INDEX(Variables!$D$5:$D$205,MATCH($A1100,Variables!$A$5:$A$205,0)))&amp;"."&amp;AF$5</f>
        <v/>
      </c>
      <c r="AG1100" s="46">
        <f>AG1082*Settings!$C$13*(INDEX(AG$318:AG$329,$D1100)+INDEX(AG$305:AG$316,$D1100))</f>
        <v/>
      </c>
      <c r="AH1100" s="47">
        <f>AH1082*Settings!$C$13*(INDEX(AH$318:AH$329,$D1100)+INDEX(AH$305:AH$316,$D1100))</f>
        <v/>
      </c>
      <c r="AI1100" s="47">
        <f>AI1082*Settings!$C$13*(INDEX(AI$318:AI$329,$D1100)+INDEX(AI$305:AI$316,$D1100))</f>
        <v/>
      </c>
      <c r="AJ1100" s="47">
        <f>AJ1082*Settings!$C$13*(INDEX(AJ$318:AJ$329,$D1100)+INDEX(AJ$305:AJ$316,$D1100))</f>
        <v/>
      </c>
      <c r="AK1100" s="47">
        <f>AK1082*Settings!$C$13*(INDEX(AK$318:AK$329,$D1100)+INDEX(AK$305:AK$316,$D1100))</f>
        <v/>
      </c>
      <c r="AL1100" s="47">
        <f>AL1082*Settings!$C$13*(INDEX(AL$318:AL$329,$D1100)+INDEX(AL$305:AL$316,$D1100))</f>
        <v/>
      </c>
      <c r="AM1100" s="47">
        <f>AM1082*Settings!$C$13*(INDEX(AM$318:AM$329,$D1100)+INDEX(AM$305:AM$316,$D1100))</f>
        <v/>
      </c>
      <c r="AN1100" s="47">
        <f>AN1082*Settings!$C$13*(INDEX(AN$318:AN$329,$D1100)+INDEX(AN$305:AN$316,$D1100))</f>
        <v/>
      </c>
      <c r="AO1100" s="47">
        <f>AO1082*Settings!$C$13*(INDEX(AO$318:AO$329,$D1100)+INDEX(AO$305:AO$316,$D1100))</f>
        <v/>
      </c>
      <c r="AP1100" s="47">
        <f>AP1082*Settings!$C$13*(INDEX(AP$318:AP$329,$D1100)+INDEX(AP$305:AP$316,$D1100))</f>
        <v/>
      </c>
      <c r="AQ1100" s="47">
        <f>AQ1082*Settings!$C$13*(INDEX(AQ$318:AQ$329,$D1100)+INDEX(AQ$305:AQ$316,$D1100))</f>
        <v/>
      </c>
      <c r="AR1100" s="47">
        <f>AR1082*Settings!$C$13*(INDEX(AR$318:AR$329,$D1100)+INDEX(AR$305:AR$316,$D1100))</f>
        <v/>
      </c>
      <c r="AS1100" s="47">
        <f>AS1082*Settings!$C$13*(INDEX(AS$318:AS$329,$D1100)+INDEX(AS$305:AS$316,$D1100))</f>
        <v/>
      </c>
      <c r="AT1100" s="47">
        <f>AT1082*Settings!$C$13*(INDEX(AT$318:AT$329,$D1100)+INDEX(AT$305:AT$316,$D1100))</f>
        <v/>
      </c>
      <c r="AU1100" s="47">
        <f>AU1082*Settings!$C$13*(INDEX(AU$318:AU$329,$D1100)+INDEX(AU$305:AU$316,$D1100))</f>
        <v/>
      </c>
      <c r="AV1100" s="47">
        <f>AV1082*Settings!$C$13*(INDEX(AV$318:AV$329,$D1100)+INDEX(AV$305:AV$316,$D1100))</f>
        <v/>
      </c>
      <c r="AW1100" s="47">
        <f>AW1082*Settings!$C$13*(INDEX(AW$318:AW$329,$D1100)+INDEX(AW$305:AW$316,$D1100))</f>
        <v/>
      </c>
      <c r="AX1100" s="47">
        <f>AX1082*Settings!$C$13*(INDEX(AX$318:AX$329,$D1100)+INDEX(AX$305:AX$316,$D1100))</f>
        <v/>
      </c>
      <c r="AY1100" s="58">
        <f>REVENUE(AY1082,Settings!$C$13,INDEX(AY$318:AY$329,$D1100)+INDEX(AY$305:AY$316,$D1100))</f>
        <v/>
      </c>
    </row>
    <row r="1101" hidden="1" outlineLevel="2"/>
    <row r="1102" hidden="1" outlineLevel="2">
      <c r="A1102" s="14" t="inlineStr">
        <is>
          <t>rsub</t>
        </is>
      </c>
      <c r="B1102" s="14" t="inlineStr">
        <is>
          <t>coa</t>
        </is>
      </c>
      <c r="C1102" s="14" t="inlineStr">
        <is>
          <t>foo</t>
        </is>
      </c>
      <c r="D1102" s="37">
        <f>INDEX(Inputs!$R$5:$R$132,MATCH($B1102&amp;"|"&amp;$C1102,Inputs!$A$5:$A$132,0))</f>
        <v/>
      </c>
      <c r="E1102" s="36" t="n"/>
      <c r="F1102" s="36" t="n"/>
      <c r="G1102" s="36" t="n"/>
      <c r="H1102" s="14">
        <f>INDEX(Variables!$B$5:$B$205,MATCH($A1102,Variables!$A$5:$A$205,0))&amp;IF($C1102="",""," | "&amp;INDEX(Mapping!$B$5:$B$26,MATCH($C1102,Mapping!$A$5:$A$26,0))&amp;" | "&amp;INDEX(Mapping!$B$30:$B$46,MATCH($B1102,Mapping!$A$30:$A$46,0)))</f>
        <v/>
      </c>
      <c r="I1102" s="14">
        <f>INDEX(Variables!$C$5:$C$205,MATCH($A1102,Variables!$A$5:$A$205,0))</f>
        <v/>
      </c>
      <c r="J1102" s="14">
        <f>INDEX(Variables!$E$5:$E$205,MATCH($A1102,Variables!$A$5:$A$205,0))</f>
        <v/>
      </c>
      <c r="K1102" s="11">
        <f>LOWER(Settings!$C$4)&amp;".mit."&amp;$A1102&amp;IF($C1102="","","."&amp;$C1102&amp;"."&amp;$B1102)&amp;IF(INDEX(Variables!$D$5:$D$205,MATCH($A1102,Variables!$A$5:$A$205,0))="","","."&amp;INDEX(Variables!$D$5:$D$205,MATCH($A1102,Variables!$A$5:$A$205,0)))&amp;"."&amp;K$5</f>
        <v/>
      </c>
      <c r="L1102" s="46">
        <f>L1075*Settings!$C$13*(INDEX(L$331:L$342,$D1102))</f>
        <v/>
      </c>
      <c r="M1102" s="47">
        <f>M1075*Settings!$C$13*(INDEX(M$331:M$342,$D1102))</f>
        <v/>
      </c>
      <c r="N1102" s="47">
        <f>N1075*Settings!$C$13*(INDEX(N$331:N$342,$D1102))</f>
        <v/>
      </c>
      <c r="O1102" s="47">
        <f>O1075*Settings!$C$13*(INDEX(O$331:O$342,$D1102))</f>
        <v/>
      </c>
      <c r="P1102" s="47">
        <f>P1075*Settings!$C$13*(INDEX(P$331:P$342,$D1102))</f>
        <v/>
      </c>
      <c r="Q1102" s="47">
        <f>Q1075*Settings!$C$13*(INDEX(Q$331:Q$342,$D1102))</f>
        <v/>
      </c>
      <c r="R1102" s="47">
        <f>R1075*Settings!$C$13*(INDEX(R$331:R$342,$D1102))</f>
        <v/>
      </c>
      <c r="S1102" s="47">
        <f>S1075*Settings!$C$13*(INDEX(S$331:S$342,$D1102))</f>
        <v/>
      </c>
      <c r="T1102" s="47">
        <f>T1075*Settings!$C$13*(INDEX(T$331:T$342,$D1102))</f>
        <v/>
      </c>
      <c r="U1102" s="47">
        <f>U1075*Settings!$C$13*(INDEX(U$331:U$342,$D1102))</f>
        <v/>
      </c>
      <c r="V1102" s="47">
        <f>V1075*Settings!$C$13*(INDEX(V$331:V$342,$D1102))</f>
        <v/>
      </c>
      <c r="W1102" s="47">
        <f>W1075*Settings!$C$13*(INDEX(W$331:W$342,$D1102))</f>
        <v/>
      </c>
      <c r="X1102" s="47">
        <f>X1075*Settings!$C$13*(INDEX(X$331:X$342,$D1102))</f>
        <v/>
      </c>
      <c r="Y1102" s="47">
        <f>Y1075*Settings!$C$13*(INDEX(Y$331:Y$342,$D1102))</f>
        <v/>
      </c>
      <c r="Z1102" s="47">
        <f>Z1075*Settings!$C$13*(INDEX(Z$331:Z$342,$D1102))</f>
        <v/>
      </c>
      <c r="AA1102" s="47">
        <f>AA1075*Settings!$C$13*(INDEX(AA$331:AA$342,$D1102))</f>
        <v/>
      </c>
      <c r="AB1102" s="47">
        <f>AB1075*Settings!$C$13*(INDEX(AB$331:AB$342,$D1102))</f>
        <v/>
      </c>
      <c r="AC1102" s="47">
        <f>AC1075*Settings!$C$13*(INDEX(AC$331:AC$342,$D1102))</f>
        <v/>
      </c>
      <c r="AD1102" s="58">
        <f>REVENUE(AD1075,Settings!$C$13,INDEX(AD$331:AD$342,$D1102))</f>
        <v/>
      </c>
      <c r="AF1102" s="11">
        <f>LOWER(Settings!$C$4)&amp;".mit."&amp;$A1102&amp;IF($C1102="","","."&amp;$C1102&amp;"."&amp;$B1102)&amp;IF(INDEX(Variables!$D$5:$D$205,MATCH($A1102,Variables!$A$5:$A$205,0))="","","."&amp;INDEX(Variables!$D$5:$D$205,MATCH($A1102,Variables!$A$5:$A$205,0)))&amp;"."&amp;AF$5</f>
        <v/>
      </c>
      <c r="AG1102" s="46">
        <f>AG1075*Settings!$C$13*(INDEX(AG$331:AG$342,$D1102))</f>
        <v/>
      </c>
      <c r="AH1102" s="47">
        <f>AH1075*Settings!$C$13*(INDEX(AH$331:AH$342,$D1102))</f>
        <v/>
      </c>
      <c r="AI1102" s="47">
        <f>AI1075*Settings!$C$13*(INDEX(AI$331:AI$342,$D1102))</f>
        <v/>
      </c>
      <c r="AJ1102" s="47">
        <f>AJ1075*Settings!$C$13*(INDEX(AJ$331:AJ$342,$D1102))</f>
        <v/>
      </c>
      <c r="AK1102" s="47">
        <f>AK1075*Settings!$C$13*(INDEX(AK$331:AK$342,$D1102))</f>
        <v/>
      </c>
      <c r="AL1102" s="47">
        <f>AL1075*Settings!$C$13*(INDEX(AL$331:AL$342,$D1102))</f>
        <v/>
      </c>
      <c r="AM1102" s="47">
        <f>AM1075*Settings!$C$13*(INDEX(AM$331:AM$342,$D1102))</f>
        <v/>
      </c>
      <c r="AN1102" s="47">
        <f>AN1075*Settings!$C$13*(INDEX(AN$331:AN$342,$D1102))</f>
        <v/>
      </c>
      <c r="AO1102" s="47">
        <f>AO1075*Settings!$C$13*(INDEX(AO$331:AO$342,$D1102))</f>
        <v/>
      </c>
      <c r="AP1102" s="47">
        <f>AP1075*Settings!$C$13*(INDEX(AP$331:AP$342,$D1102))</f>
        <v/>
      </c>
      <c r="AQ1102" s="47">
        <f>AQ1075*Settings!$C$13*(INDEX(AQ$331:AQ$342,$D1102))</f>
        <v/>
      </c>
      <c r="AR1102" s="47">
        <f>AR1075*Settings!$C$13*(INDEX(AR$331:AR$342,$D1102))</f>
        <v/>
      </c>
      <c r="AS1102" s="47">
        <f>AS1075*Settings!$C$13*(INDEX(AS$331:AS$342,$D1102))</f>
        <v/>
      </c>
      <c r="AT1102" s="47">
        <f>AT1075*Settings!$C$13*(INDEX(AT$331:AT$342,$D1102))</f>
        <v/>
      </c>
      <c r="AU1102" s="47">
        <f>AU1075*Settings!$C$13*(INDEX(AU$331:AU$342,$D1102))</f>
        <v/>
      </c>
      <c r="AV1102" s="47">
        <f>AV1075*Settings!$C$13*(INDEX(AV$331:AV$342,$D1102))</f>
        <v/>
      </c>
      <c r="AW1102" s="47">
        <f>AW1075*Settings!$C$13*(INDEX(AW$331:AW$342,$D1102))</f>
        <v/>
      </c>
      <c r="AX1102" s="47">
        <f>AX1075*Settings!$C$13*(INDEX(AX$331:AX$342,$D1102))</f>
        <v/>
      </c>
      <c r="AY1102" s="58">
        <f>REVENUE(AY1075,Settings!$C$13,INDEX(AY$331:AY$342,$D1102))</f>
        <v/>
      </c>
    </row>
    <row r="1103" hidden="1" outlineLevel="2">
      <c r="A1103" s="14" t="inlineStr">
        <is>
          <t>rsub</t>
        </is>
      </c>
      <c r="B1103" s="14" t="inlineStr">
        <is>
          <t>nga</t>
        </is>
      </c>
      <c r="C1103" s="14" t="inlineStr">
        <is>
          <t>foo</t>
        </is>
      </c>
      <c r="D1103" s="37">
        <f>INDEX(Inputs!$R$5:$R$132,MATCH($B1103&amp;"|"&amp;$C1103,Inputs!$A$5:$A$132,0))</f>
        <v/>
      </c>
      <c r="E1103" s="36" t="n"/>
      <c r="F1103" s="36" t="n"/>
      <c r="G1103" s="36" t="n"/>
      <c r="H1103" s="14">
        <f>INDEX(Variables!$B$5:$B$205,MATCH($A1103,Variables!$A$5:$A$205,0))&amp;IF($C1103="",""," | "&amp;INDEX(Mapping!$B$5:$B$26,MATCH($C1103,Mapping!$A$5:$A$26,0))&amp;" | "&amp;INDEX(Mapping!$B$30:$B$46,MATCH($B1103,Mapping!$A$30:$A$46,0)))</f>
        <v/>
      </c>
      <c r="I1103" s="14">
        <f>INDEX(Variables!$C$5:$C$205,MATCH($A1103,Variables!$A$5:$A$205,0))</f>
        <v/>
      </c>
      <c r="J1103" s="14">
        <f>INDEX(Variables!$E$5:$E$205,MATCH($A1103,Variables!$A$5:$A$205,0))</f>
        <v/>
      </c>
      <c r="K1103" s="11">
        <f>LOWER(Settings!$C$4)&amp;".mit."&amp;$A1103&amp;IF($C1103="","","."&amp;$C1103&amp;"."&amp;$B1103)&amp;IF(INDEX(Variables!$D$5:$D$205,MATCH($A1103,Variables!$A$5:$A$205,0))="","","."&amp;INDEX(Variables!$D$5:$D$205,MATCH($A1103,Variables!$A$5:$A$205,0)))&amp;"."&amp;K$5</f>
        <v/>
      </c>
      <c r="L1103" s="46">
        <f>L1076*Settings!$C$13*(INDEX(L$331:L$342,$D1103))</f>
        <v/>
      </c>
      <c r="M1103" s="47">
        <f>M1076*Settings!$C$13*(INDEX(M$331:M$342,$D1103))</f>
        <v/>
      </c>
      <c r="N1103" s="47">
        <f>N1076*Settings!$C$13*(INDEX(N$331:N$342,$D1103))</f>
        <v/>
      </c>
      <c r="O1103" s="47">
        <f>O1076*Settings!$C$13*(INDEX(O$331:O$342,$D1103))</f>
        <v/>
      </c>
      <c r="P1103" s="47">
        <f>P1076*Settings!$C$13*(INDEX(P$331:P$342,$D1103))</f>
        <v/>
      </c>
      <c r="Q1103" s="47">
        <f>Q1076*Settings!$C$13*(INDEX(Q$331:Q$342,$D1103))</f>
        <v/>
      </c>
      <c r="R1103" s="47">
        <f>R1076*Settings!$C$13*(INDEX(R$331:R$342,$D1103))</f>
        <v/>
      </c>
      <c r="S1103" s="47">
        <f>S1076*Settings!$C$13*(INDEX(S$331:S$342,$D1103))</f>
        <v/>
      </c>
      <c r="T1103" s="47">
        <f>T1076*Settings!$C$13*(INDEX(T$331:T$342,$D1103))</f>
        <v/>
      </c>
      <c r="U1103" s="47">
        <f>U1076*Settings!$C$13*(INDEX(U$331:U$342,$D1103))</f>
        <v/>
      </c>
      <c r="V1103" s="47">
        <f>V1076*Settings!$C$13*(INDEX(V$331:V$342,$D1103))</f>
        <v/>
      </c>
      <c r="W1103" s="47">
        <f>W1076*Settings!$C$13*(INDEX(W$331:W$342,$D1103))</f>
        <v/>
      </c>
      <c r="X1103" s="47">
        <f>X1076*Settings!$C$13*(INDEX(X$331:X$342,$D1103))</f>
        <v/>
      </c>
      <c r="Y1103" s="47">
        <f>Y1076*Settings!$C$13*(INDEX(Y$331:Y$342,$D1103))</f>
        <v/>
      </c>
      <c r="Z1103" s="47">
        <f>Z1076*Settings!$C$13*(INDEX(Z$331:Z$342,$D1103))</f>
        <v/>
      </c>
      <c r="AA1103" s="47">
        <f>AA1076*Settings!$C$13*(INDEX(AA$331:AA$342,$D1103))</f>
        <v/>
      </c>
      <c r="AB1103" s="47">
        <f>AB1076*Settings!$C$13*(INDEX(AB$331:AB$342,$D1103))</f>
        <v/>
      </c>
      <c r="AC1103" s="47">
        <f>AC1076*Settings!$C$13*(INDEX(AC$331:AC$342,$D1103))</f>
        <v/>
      </c>
      <c r="AD1103" s="58">
        <f>REVENUE(AD1076,Settings!$C$13,INDEX(AD$331:AD$342,$D1103))</f>
        <v/>
      </c>
      <c r="AF1103" s="11">
        <f>LOWER(Settings!$C$4)&amp;".mit."&amp;$A1103&amp;IF($C1103="","","."&amp;$C1103&amp;"."&amp;$B1103)&amp;IF(INDEX(Variables!$D$5:$D$205,MATCH($A1103,Variables!$A$5:$A$205,0))="","","."&amp;INDEX(Variables!$D$5:$D$205,MATCH($A1103,Variables!$A$5:$A$205,0)))&amp;"."&amp;AF$5</f>
        <v/>
      </c>
      <c r="AG1103" s="46">
        <f>AG1076*Settings!$C$13*(INDEX(AG$331:AG$342,$D1103))</f>
        <v/>
      </c>
      <c r="AH1103" s="47">
        <f>AH1076*Settings!$C$13*(INDEX(AH$331:AH$342,$D1103))</f>
        <v/>
      </c>
      <c r="AI1103" s="47">
        <f>AI1076*Settings!$C$13*(INDEX(AI$331:AI$342,$D1103))</f>
        <v/>
      </c>
      <c r="AJ1103" s="47">
        <f>AJ1076*Settings!$C$13*(INDEX(AJ$331:AJ$342,$D1103))</f>
        <v/>
      </c>
      <c r="AK1103" s="47">
        <f>AK1076*Settings!$C$13*(INDEX(AK$331:AK$342,$D1103))</f>
        <v/>
      </c>
      <c r="AL1103" s="47">
        <f>AL1076*Settings!$C$13*(INDEX(AL$331:AL$342,$D1103))</f>
        <v/>
      </c>
      <c r="AM1103" s="47">
        <f>AM1076*Settings!$C$13*(INDEX(AM$331:AM$342,$D1103))</f>
        <v/>
      </c>
      <c r="AN1103" s="47">
        <f>AN1076*Settings!$C$13*(INDEX(AN$331:AN$342,$D1103))</f>
        <v/>
      </c>
      <c r="AO1103" s="47">
        <f>AO1076*Settings!$C$13*(INDEX(AO$331:AO$342,$D1103))</f>
        <v/>
      </c>
      <c r="AP1103" s="47">
        <f>AP1076*Settings!$C$13*(INDEX(AP$331:AP$342,$D1103))</f>
        <v/>
      </c>
      <c r="AQ1103" s="47">
        <f>AQ1076*Settings!$C$13*(INDEX(AQ$331:AQ$342,$D1103))</f>
        <v/>
      </c>
      <c r="AR1103" s="47">
        <f>AR1076*Settings!$C$13*(INDEX(AR$331:AR$342,$D1103))</f>
        <v/>
      </c>
      <c r="AS1103" s="47">
        <f>AS1076*Settings!$C$13*(INDEX(AS$331:AS$342,$D1103))</f>
        <v/>
      </c>
      <c r="AT1103" s="47">
        <f>AT1076*Settings!$C$13*(INDEX(AT$331:AT$342,$D1103))</f>
        <v/>
      </c>
      <c r="AU1103" s="47">
        <f>AU1076*Settings!$C$13*(INDEX(AU$331:AU$342,$D1103))</f>
        <v/>
      </c>
      <c r="AV1103" s="47">
        <f>AV1076*Settings!$C$13*(INDEX(AV$331:AV$342,$D1103))</f>
        <v/>
      </c>
      <c r="AW1103" s="47">
        <f>AW1076*Settings!$C$13*(INDEX(AW$331:AW$342,$D1103))</f>
        <v/>
      </c>
      <c r="AX1103" s="47">
        <f>AX1076*Settings!$C$13*(INDEX(AX$331:AX$342,$D1103))</f>
        <v/>
      </c>
      <c r="AY1103" s="58">
        <f>REVENUE(AY1076,Settings!$C$13,INDEX(AY$331:AY$342,$D1103))</f>
        <v/>
      </c>
    </row>
    <row r="1104" hidden="1" outlineLevel="2">
      <c r="A1104" s="14" t="inlineStr">
        <is>
          <t>rsub</t>
        </is>
      </c>
      <c r="B1104" s="14" t="inlineStr">
        <is>
          <t>gso</t>
        </is>
      </c>
      <c r="C1104" s="14" t="inlineStr">
        <is>
          <t>foo</t>
        </is>
      </c>
      <c r="D1104" s="37">
        <f>INDEX(Inputs!$R$5:$R$132,MATCH($B1104&amp;"|"&amp;$C1104,Inputs!$A$5:$A$132,0))</f>
        <v/>
      </c>
      <c r="E1104" s="36" t="n"/>
      <c r="F1104" s="36" t="n"/>
      <c r="G1104" s="36" t="n"/>
      <c r="H1104" s="14">
        <f>INDEX(Variables!$B$5:$B$205,MATCH($A1104,Variables!$A$5:$A$205,0))&amp;IF($C1104="",""," | "&amp;INDEX(Mapping!$B$5:$B$26,MATCH($C1104,Mapping!$A$5:$A$26,0))&amp;" | "&amp;INDEX(Mapping!$B$30:$B$46,MATCH($B1104,Mapping!$A$30:$A$46,0)))</f>
        <v/>
      </c>
      <c r="I1104" s="14">
        <f>INDEX(Variables!$C$5:$C$205,MATCH($A1104,Variables!$A$5:$A$205,0))</f>
        <v/>
      </c>
      <c r="J1104" s="14">
        <f>INDEX(Variables!$E$5:$E$205,MATCH($A1104,Variables!$A$5:$A$205,0))</f>
        <v/>
      </c>
      <c r="K1104" s="11">
        <f>LOWER(Settings!$C$4)&amp;".mit."&amp;$A1104&amp;IF($C1104="","","."&amp;$C1104&amp;"."&amp;$B1104)&amp;IF(INDEX(Variables!$D$5:$D$205,MATCH($A1104,Variables!$A$5:$A$205,0))="","","."&amp;INDEX(Variables!$D$5:$D$205,MATCH($A1104,Variables!$A$5:$A$205,0)))&amp;"."&amp;K$5</f>
        <v/>
      </c>
      <c r="L1104" s="46">
        <f>L1077*Settings!$C$13*(INDEX(L$331:L$342,$D1104))</f>
        <v/>
      </c>
      <c r="M1104" s="47">
        <f>M1077*Settings!$C$13*(INDEX(M$331:M$342,$D1104))</f>
        <v/>
      </c>
      <c r="N1104" s="47">
        <f>N1077*Settings!$C$13*(INDEX(N$331:N$342,$D1104))</f>
        <v/>
      </c>
      <c r="O1104" s="47">
        <f>O1077*Settings!$C$13*(INDEX(O$331:O$342,$D1104))</f>
        <v/>
      </c>
      <c r="P1104" s="47">
        <f>P1077*Settings!$C$13*(INDEX(P$331:P$342,$D1104))</f>
        <v/>
      </c>
      <c r="Q1104" s="47">
        <f>Q1077*Settings!$C$13*(INDEX(Q$331:Q$342,$D1104))</f>
        <v/>
      </c>
      <c r="R1104" s="47">
        <f>R1077*Settings!$C$13*(INDEX(R$331:R$342,$D1104))</f>
        <v/>
      </c>
      <c r="S1104" s="47">
        <f>S1077*Settings!$C$13*(INDEX(S$331:S$342,$D1104))</f>
        <v/>
      </c>
      <c r="T1104" s="47">
        <f>T1077*Settings!$C$13*(INDEX(T$331:T$342,$D1104))</f>
        <v/>
      </c>
      <c r="U1104" s="47">
        <f>U1077*Settings!$C$13*(INDEX(U$331:U$342,$D1104))</f>
        <v/>
      </c>
      <c r="V1104" s="47">
        <f>V1077*Settings!$C$13*(INDEX(V$331:V$342,$D1104))</f>
        <v/>
      </c>
      <c r="W1104" s="47">
        <f>W1077*Settings!$C$13*(INDEX(W$331:W$342,$D1104))</f>
        <v/>
      </c>
      <c r="X1104" s="47">
        <f>X1077*Settings!$C$13*(INDEX(X$331:X$342,$D1104))</f>
        <v/>
      </c>
      <c r="Y1104" s="47">
        <f>Y1077*Settings!$C$13*(INDEX(Y$331:Y$342,$D1104))</f>
        <v/>
      </c>
      <c r="Z1104" s="47">
        <f>Z1077*Settings!$C$13*(INDEX(Z$331:Z$342,$D1104))</f>
        <v/>
      </c>
      <c r="AA1104" s="47">
        <f>AA1077*Settings!$C$13*(INDEX(AA$331:AA$342,$D1104))</f>
        <v/>
      </c>
      <c r="AB1104" s="47">
        <f>AB1077*Settings!$C$13*(INDEX(AB$331:AB$342,$D1104))</f>
        <v/>
      </c>
      <c r="AC1104" s="47">
        <f>AC1077*Settings!$C$13*(INDEX(AC$331:AC$342,$D1104))</f>
        <v/>
      </c>
      <c r="AD1104" s="58">
        <f>REVENUE(AD1077,Settings!$C$13,INDEX(AD$331:AD$342,$D1104))</f>
        <v/>
      </c>
      <c r="AF1104" s="11">
        <f>LOWER(Settings!$C$4)&amp;".mit."&amp;$A1104&amp;IF($C1104="","","."&amp;$C1104&amp;"."&amp;$B1104)&amp;IF(INDEX(Variables!$D$5:$D$205,MATCH($A1104,Variables!$A$5:$A$205,0))="","","."&amp;INDEX(Variables!$D$5:$D$205,MATCH($A1104,Variables!$A$5:$A$205,0)))&amp;"."&amp;AF$5</f>
        <v/>
      </c>
      <c r="AG1104" s="46">
        <f>AG1077*Settings!$C$13*(INDEX(AG$331:AG$342,$D1104))</f>
        <v/>
      </c>
      <c r="AH1104" s="47">
        <f>AH1077*Settings!$C$13*(INDEX(AH$331:AH$342,$D1104))</f>
        <v/>
      </c>
      <c r="AI1104" s="47">
        <f>AI1077*Settings!$C$13*(INDEX(AI$331:AI$342,$D1104))</f>
        <v/>
      </c>
      <c r="AJ1104" s="47">
        <f>AJ1077*Settings!$C$13*(INDEX(AJ$331:AJ$342,$D1104))</f>
        <v/>
      </c>
      <c r="AK1104" s="47">
        <f>AK1077*Settings!$C$13*(INDEX(AK$331:AK$342,$D1104))</f>
        <v/>
      </c>
      <c r="AL1104" s="47">
        <f>AL1077*Settings!$C$13*(INDEX(AL$331:AL$342,$D1104))</f>
        <v/>
      </c>
      <c r="AM1104" s="47">
        <f>AM1077*Settings!$C$13*(INDEX(AM$331:AM$342,$D1104))</f>
        <v/>
      </c>
      <c r="AN1104" s="47">
        <f>AN1077*Settings!$C$13*(INDEX(AN$331:AN$342,$D1104))</f>
        <v/>
      </c>
      <c r="AO1104" s="47">
        <f>AO1077*Settings!$C$13*(INDEX(AO$331:AO$342,$D1104))</f>
        <v/>
      </c>
      <c r="AP1104" s="47">
        <f>AP1077*Settings!$C$13*(INDEX(AP$331:AP$342,$D1104))</f>
        <v/>
      </c>
      <c r="AQ1104" s="47">
        <f>AQ1077*Settings!$C$13*(INDEX(AQ$331:AQ$342,$D1104))</f>
        <v/>
      </c>
      <c r="AR1104" s="47">
        <f>AR1077*Settings!$C$13*(INDEX(AR$331:AR$342,$D1104))</f>
        <v/>
      </c>
      <c r="AS1104" s="47">
        <f>AS1077*Settings!$C$13*(INDEX(AS$331:AS$342,$D1104))</f>
        <v/>
      </c>
      <c r="AT1104" s="47">
        <f>AT1077*Settings!$C$13*(INDEX(AT$331:AT$342,$D1104))</f>
        <v/>
      </c>
      <c r="AU1104" s="47">
        <f>AU1077*Settings!$C$13*(INDEX(AU$331:AU$342,$D1104))</f>
        <v/>
      </c>
      <c r="AV1104" s="47">
        <f>AV1077*Settings!$C$13*(INDEX(AV$331:AV$342,$D1104))</f>
        <v/>
      </c>
      <c r="AW1104" s="47">
        <f>AW1077*Settings!$C$13*(INDEX(AW$331:AW$342,$D1104))</f>
        <v/>
      </c>
      <c r="AX1104" s="47">
        <f>AX1077*Settings!$C$13*(INDEX(AX$331:AX$342,$D1104))</f>
        <v/>
      </c>
      <c r="AY1104" s="58">
        <f>REVENUE(AY1077,Settings!$C$13,INDEX(AY$331:AY$342,$D1104))</f>
        <v/>
      </c>
    </row>
    <row r="1105" hidden="1" outlineLevel="2">
      <c r="A1105" s="14" t="inlineStr">
        <is>
          <t>rsub</t>
        </is>
      </c>
      <c r="B1105" s="14" t="inlineStr">
        <is>
          <t>die</t>
        </is>
      </c>
      <c r="C1105" s="14" t="inlineStr">
        <is>
          <t>foo</t>
        </is>
      </c>
      <c r="D1105" s="37">
        <f>INDEX(Inputs!$R$5:$R$132,MATCH($B1105&amp;"|"&amp;$C1105,Inputs!$A$5:$A$132,0))</f>
        <v/>
      </c>
      <c r="E1105" s="36" t="n"/>
      <c r="F1105" s="36" t="n"/>
      <c r="G1105" s="36" t="n"/>
      <c r="H1105" s="14">
        <f>INDEX(Variables!$B$5:$B$205,MATCH($A1105,Variables!$A$5:$A$205,0))&amp;IF($C1105="",""," | "&amp;INDEX(Mapping!$B$5:$B$26,MATCH($C1105,Mapping!$A$5:$A$26,0))&amp;" | "&amp;INDEX(Mapping!$B$30:$B$46,MATCH($B1105,Mapping!$A$30:$A$46,0)))</f>
        <v/>
      </c>
      <c r="I1105" s="14">
        <f>INDEX(Variables!$C$5:$C$205,MATCH($A1105,Variables!$A$5:$A$205,0))</f>
        <v/>
      </c>
      <c r="J1105" s="14">
        <f>INDEX(Variables!$E$5:$E$205,MATCH($A1105,Variables!$A$5:$A$205,0))</f>
        <v/>
      </c>
      <c r="K1105" s="11">
        <f>LOWER(Settings!$C$4)&amp;".mit."&amp;$A1105&amp;IF($C1105="","","."&amp;$C1105&amp;"."&amp;$B1105)&amp;IF(INDEX(Variables!$D$5:$D$205,MATCH($A1105,Variables!$A$5:$A$205,0))="","","."&amp;INDEX(Variables!$D$5:$D$205,MATCH($A1105,Variables!$A$5:$A$205,0)))&amp;"."&amp;K$5</f>
        <v/>
      </c>
      <c r="L1105" s="46">
        <f>L1078*Settings!$C$13*(INDEX(L$331:L$342,$D1105))</f>
        <v/>
      </c>
      <c r="M1105" s="47">
        <f>M1078*Settings!$C$13*(INDEX(M$331:M$342,$D1105))</f>
        <v/>
      </c>
      <c r="N1105" s="47">
        <f>N1078*Settings!$C$13*(INDEX(N$331:N$342,$D1105))</f>
        <v/>
      </c>
      <c r="O1105" s="47">
        <f>O1078*Settings!$C$13*(INDEX(O$331:O$342,$D1105))</f>
        <v/>
      </c>
      <c r="P1105" s="47">
        <f>P1078*Settings!$C$13*(INDEX(P$331:P$342,$D1105))</f>
        <v/>
      </c>
      <c r="Q1105" s="47">
        <f>Q1078*Settings!$C$13*(INDEX(Q$331:Q$342,$D1105))</f>
        <v/>
      </c>
      <c r="R1105" s="47">
        <f>R1078*Settings!$C$13*(INDEX(R$331:R$342,$D1105))</f>
        <v/>
      </c>
      <c r="S1105" s="47">
        <f>S1078*Settings!$C$13*(INDEX(S$331:S$342,$D1105))</f>
        <v/>
      </c>
      <c r="T1105" s="47">
        <f>T1078*Settings!$C$13*(INDEX(T$331:T$342,$D1105))</f>
        <v/>
      </c>
      <c r="U1105" s="47">
        <f>U1078*Settings!$C$13*(INDEX(U$331:U$342,$D1105))</f>
        <v/>
      </c>
      <c r="V1105" s="47">
        <f>V1078*Settings!$C$13*(INDEX(V$331:V$342,$D1105))</f>
        <v/>
      </c>
      <c r="W1105" s="47">
        <f>W1078*Settings!$C$13*(INDEX(W$331:W$342,$D1105))</f>
        <v/>
      </c>
      <c r="X1105" s="47">
        <f>X1078*Settings!$C$13*(INDEX(X$331:X$342,$D1105))</f>
        <v/>
      </c>
      <c r="Y1105" s="47">
        <f>Y1078*Settings!$C$13*(INDEX(Y$331:Y$342,$D1105))</f>
        <v/>
      </c>
      <c r="Z1105" s="47">
        <f>Z1078*Settings!$C$13*(INDEX(Z$331:Z$342,$D1105))</f>
        <v/>
      </c>
      <c r="AA1105" s="47">
        <f>AA1078*Settings!$C$13*(INDEX(AA$331:AA$342,$D1105))</f>
        <v/>
      </c>
      <c r="AB1105" s="47">
        <f>AB1078*Settings!$C$13*(INDEX(AB$331:AB$342,$D1105))</f>
        <v/>
      </c>
      <c r="AC1105" s="47">
        <f>AC1078*Settings!$C$13*(INDEX(AC$331:AC$342,$D1105))</f>
        <v/>
      </c>
      <c r="AD1105" s="58">
        <f>REVENUE(AD1078,Settings!$C$13,INDEX(AD$331:AD$342,$D1105))</f>
        <v/>
      </c>
      <c r="AF1105" s="11">
        <f>LOWER(Settings!$C$4)&amp;".mit."&amp;$A1105&amp;IF($C1105="","","."&amp;$C1105&amp;"."&amp;$B1105)&amp;IF(INDEX(Variables!$D$5:$D$205,MATCH($A1105,Variables!$A$5:$A$205,0))="","","."&amp;INDEX(Variables!$D$5:$D$205,MATCH($A1105,Variables!$A$5:$A$205,0)))&amp;"."&amp;AF$5</f>
        <v/>
      </c>
      <c r="AG1105" s="46">
        <f>AG1078*Settings!$C$13*(INDEX(AG$331:AG$342,$D1105))</f>
        <v/>
      </c>
      <c r="AH1105" s="47">
        <f>AH1078*Settings!$C$13*(INDEX(AH$331:AH$342,$D1105))</f>
        <v/>
      </c>
      <c r="AI1105" s="47">
        <f>AI1078*Settings!$C$13*(INDEX(AI$331:AI$342,$D1105))</f>
        <v/>
      </c>
      <c r="AJ1105" s="47">
        <f>AJ1078*Settings!$C$13*(INDEX(AJ$331:AJ$342,$D1105))</f>
        <v/>
      </c>
      <c r="AK1105" s="47">
        <f>AK1078*Settings!$C$13*(INDEX(AK$331:AK$342,$D1105))</f>
        <v/>
      </c>
      <c r="AL1105" s="47">
        <f>AL1078*Settings!$C$13*(INDEX(AL$331:AL$342,$D1105))</f>
        <v/>
      </c>
      <c r="AM1105" s="47">
        <f>AM1078*Settings!$C$13*(INDEX(AM$331:AM$342,$D1105))</f>
        <v/>
      </c>
      <c r="AN1105" s="47">
        <f>AN1078*Settings!$C$13*(INDEX(AN$331:AN$342,$D1105))</f>
        <v/>
      </c>
      <c r="AO1105" s="47">
        <f>AO1078*Settings!$C$13*(INDEX(AO$331:AO$342,$D1105))</f>
        <v/>
      </c>
      <c r="AP1105" s="47">
        <f>AP1078*Settings!$C$13*(INDEX(AP$331:AP$342,$D1105))</f>
        <v/>
      </c>
      <c r="AQ1105" s="47">
        <f>AQ1078*Settings!$C$13*(INDEX(AQ$331:AQ$342,$D1105))</f>
        <v/>
      </c>
      <c r="AR1105" s="47">
        <f>AR1078*Settings!$C$13*(INDEX(AR$331:AR$342,$D1105))</f>
        <v/>
      </c>
      <c r="AS1105" s="47">
        <f>AS1078*Settings!$C$13*(INDEX(AS$331:AS$342,$D1105))</f>
        <v/>
      </c>
      <c r="AT1105" s="47">
        <f>AT1078*Settings!$C$13*(INDEX(AT$331:AT$342,$D1105))</f>
        <v/>
      </c>
      <c r="AU1105" s="47">
        <f>AU1078*Settings!$C$13*(INDEX(AU$331:AU$342,$D1105))</f>
        <v/>
      </c>
      <c r="AV1105" s="47">
        <f>AV1078*Settings!$C$13*(INDEX(AV$331:AV$342,$D1105))</f>
        <v/>
      </c>
      <c r="AW1105" s="47">
        <f>AW1078*Settings!$C$13*(INDEX(AW$331:AW$342,$D1105))</f>
        <v/>
      </c>
      <c r="AX1105" s="47">
        <f>AX1078*Settings!$C$13*(INDEX(AX$331:AX$342,$D1105))</f>
        <v/>
      </c>
      <c r="AY1105" s="58">
        <f>REVENUE(AY1078,Settings!$C$13,INDEX(AY$331:AY$342,$D1105))</f>
        <v/>
      </c>
    </row>
    <row r="1106" hidden="1" outlineLevel="2">
      <c r="A1106" s="14" t="inlineStr">
        <is>
          <t>rsub</t>
        </is>
      </c>
      <c r="B1106" s="14" t="inlineStr">
        <is>
          <t>lpg</t>
        </is>
      </c>
      <c r="C1106" s="14" t="inlineStr">
        <is>
          <t>foo</t>
        </is>
      </c>
      <c r="D1106" s="37">
        <f>INDEX(Inputs!$R$5:$R$132,MATCH($B1106&amp;"|"&amp;$C1106,Inputs!$A$5:$A$132,0))</f>
        <v/>
      </c>
      <c r="E1106" s="36" t="n"/>
      <c r="F1106" s="36" t="n"/>
      <c r="G1106" s="36" t="n"/>
      <c r="H1106" s="14">
        <f>INDEX(Variables!$B$5:$B$205,MATCH($A1106,Variables!$A$5:$A$205,0))&amp;IF($C1106="",""," | "&amp;INDEX(Mapping!$B$5:$B$26,MATCH($C1106,Mapping!$A$5:$A$26,0))&amp;" | "&amp;INDEX(Mapping!$B$30:$B$46,MATCH($B1106,Mapping!$A$30:$A$46,0)))</f>
        <v/>
      </c>
      <c r="I1106" s="14">
        <f>INDEX(Variables!$C$5:$C$205,MATCH($A1106,Variables!$A$5:$A$205,0))</f>
        <v/>
      </c>
      <c r="J1106" s="14">
        <f>INDEX(Variables!$E$5:$E$205,MATCH($A1106,Variables!$A$5:$A$205,0))</f>
        <v/>
      </c>
      <c r="K1106" s="11">
        <f>LOWER(Settings!$C$4)&amp;".mit."&amp;$A1106&amp;IF($C1106="","","."&amp;$C1106&amp;"."&amp;$B1106)&amp;IF(INDEX(Variables!$D$5:$D$205,MATCH($A1106,Variables!$A$5:$A$205,0))="","","."&amp;INDEX(Variables!$D$5:$D$205,MATCH($A1106,Variables!$A$5:$A$205,0)))&amp;"."&amp;K$5</f>
        <v/>
      </c>
      <c r="L1106" s="46">
        <f>L1079*Settings!$C$13*(INDEX(L$331:L$342,$D1106))</f>
        <v/>
      </c>
      <c r="M1106" s="47">
        <f>M1079*Settings!$C$13*(INDEX(M$331:M$342,$D1106))</f>
        <v/>
      </c>
      <c r="N1106" s="47">
        <f>N1079*Settings!$C$13*(INDEX(N$331:N$342,$D1106))</f>
        <v/>
      </c>
      <c r="O1106" s="47">
        <f>O1079*Settings!$C$13*(INDEX(O$331:O$342,$D1106))</f>
        <v/>
      </c>
      <c r="P1106" s="47">
        <f>P1079*Settings!$C$13*(INDEX(P$331:P$342,$D1106))</f>
        <v/>
      </c>
      <c r="Q1106" s="47">
        <f>Q1079*Settings!$C$13*(INDEX(Q$331:Q$342,$D1106))</f>
        <v/>
      </c>
      <c r="R1106" s="47">
        <f>R1079*Settings!$C$13*(INDEX(R$331:R$342,$D1106))</f>
        <v/>
      </c>
      <c r="S1106" s="47">
        <f>S1079*Settings!$C$13*(INDEX(S$331:S$342,$D1106))</f>
        <v/>
      </c>
      <c r="T1106" s="47">
        <f>T1079*Settings!$C$13*(INDEX(T$331:T$342,$D1106))</f>
        <v/>
      </c>
      <c r="U1106" s="47">
        <f>U1079*Settings!$C$13*(INDEX(U$331:U$342,$D1106))</f>
        <v/>
      </c>
      <c r="V1106" s="47">
        <f>V1079*Settings!$C$13*(INDEX(V$331:V$342,$D1106))</f>
        <v/>
      </c>
      <c r="W1106" s="47">
        <f>W1079*Settings!$C$13*(INDEX(W$331:W$342,$D1106))</f>
        <v/>
      </c>
      <c r="X1106" s="47">
        <f>X1079*Settings!$C$13*(INDEX(X$331:X$342,$D1106))</f>
        <v/>
      </c>
      <c r="Y1106" s="47">
        <f>Y1079*Settings!$C$13*(INDEX(Y$331:Y$342,$D1106))</f>
        <v/>
      </c>
      <c r="Z1106" s="47">
        <f>Z1079*Settings!$C$13*(INDEX(Z$331:Z$342,$D1106))</f>
        <v/>
      </c>
      <c r="AA1106" s="47">
        <f>AA1079*Settings!$C$13*(INDEX(AA$331:AA$342,$D1106))</f>
        <v/>
      </c>
      <c r="AB1106" s="47">
        <f>AB1079*Settings!$C$13*(INDEX(AB$331:AB$342,$D1106))</f>
        <v/>
      </c>
      <c r="AC1106" s="47">
        <f>AC1079*Settings!$C$13*(INDEX(AC$331:AC$342,$D1106))</f>
        <v/>
      </c>
      <c r="AD1106" s="58">
        <f>REVENUE(AD1079,Settings!$C$13,INDEX(AD$331:AD$342,$D1106))</f>
        <v/>
      </c>
      <c r="AF1106" s="11">
        <f>LOWER(Settings!$C$4)&amp;".mit."&amp;$A1106&amp;IF($C1106="","","."&amp;$C1106&amp;"."&amp;$B1106)&amp;IF(INDEX(Variables!$D$5:$D$205,MATCH($A1106,Variables!$A$5:$A$205,0))="","","."&amp;INDEX(Variables!$D$5:$D$205,MATCH($A1106,Variables!$A$5:$A$205,0)))&amp;"."&amp;AF$5</f>
        <v/>
      </c>
      <c r="AG1106" s="46">
        <f>AG1079*Settings!$C$13*(INDEX(AG$331:AG$342,$D1106))</f>
        <v/>
      </c>
      <c r="AH1106" s="47">
        <f>AH1079*Settings!$C$13*(INDEX(AH$331:AH$342,$D1106))</f>
        <v/>
      </c>
      <c r="AI1106" s="47">
        <f>AI1079*Settings!$C$13*(INDEX(AI$331:AI$342,$D1106))</f>
        <v/>
      </c>
      <c r="AJ1106" s="47">
        <f>AJ1079*Settings!$C$13*(INDEX(AJ$331:AJ$342,$D1106))</f>
        <v/>
      </c>
      <c r="AK1106" s="47">
        <f>AK1079*Settings!$C$13*(INDEX(AK$331:AK$342,$D1106))</f>
        <v/>
      </c>
      <c r="AL1106" s="47">
        <f>AL1079*Settings!$C$13*(INDEX(AL$331:AL$342,$D1106))</f>
        <v/>
      </c>
      <c r="AM1106" s="47">
        <f>AM1079*Settings!$C$13*(INDEX(AM$331:AM$342,$D1106))</f>
        <v/>
      </c>
      <c r="AN1106" s="47">
        <f>AN1079*Settings!$C$13*(INDEX(AN$331:AN$342,$D1106))</f>
        <v/>
      </c>
      <c r="AO1106" s="47">
        <f>AO1079*Settings!$C$13*(INDEX(AO$331:AO$342,$D1106))</f>
        <v/>
      </c>
      <c r="AP1106" s="47">
        <f>AP1079*Settings!$C$13*(INDEX(AP$331:AP$342,$D1106))</f>
        <v/>
      </c>
      <c r="AQ1106" s="47">
        <f>AQ1079*Settings!$C$13*(INDEX(AQ$331:AQ$342,$D1106))</f>
        <v/>
      </c>
      <c r="AR1106" s="47">
        <f>AR1079*Settings!$C$13*(INDEX(AR$331:AR$342,$D1106))</f>
        <v/>
      </c>
      <c r="AS1106" s="47">
        <f>AS1079*Settings!$C$13*(INDEX(AS$331:AS$342,$D1106))</f>
        <v/>
      </c>
      <c r="AT1106" s="47">
        <f>AT1079*Settings!$C$13*(INDEX(AT$331:AT$342,$D1106))</f>
        <v/>
      </c>
      <c r="AU1106" s="47">
        <f>AU1079*Settings!$C$13*(INDEX(AU$331:AU$342,$D1106))</f>
        <v/>
      </c>
      <c r="AV1106" s="47">
        <f>AV1079*Settings!$C$13*(INDEX(AV$331:AV$342,$D1106))</f>
        <v/>
      </c>
      <c r="AW1106" s="47">
        <f>AW1079*Settings!$C$13*(INDEX(AW$331:AW$342,$D1106))</f>
        <v/>
      </c>
      <c r="AX1106" s="47">
        <f>AX1079*Settings!$C$13*(INDEX(AX$331:AX$342,$D1106))</f>
        <v/>
      </c>
      <c r="AY1106" s="58">
        <f>REVENUE(AY1079,Settings!$C$13,INDEX(AY$331:AY$342,$D1106))</f>
        <v/>
      </c>
    </row>
    <row r="1107" hidden="1" outlineLevel="2">
      <c r="A1107" s="14" t="inlineStr">
        <is>
          <t>rsub</t>
        </is>
      </c>
      <c r="B1107" s="14" t="inlineStr">
        <is>
          <t>ker</t>
        </is>
      </c>
      <c r="C1107" s="14" t="inlineStr">
        <is>
          <t>foo</t>
        </is>
      </c>
      <c r="D1107" s="37">
        <f>INDEX(Inputs!$R$5:$R$132,MATCH($B1107&amp;"|"&amp;$C1107,Inputs!$A$5:$A$132,0))</f>
        <v/>
      </c>
      <c r="E1107" s="36" t="n"/>
      <c r="F1107" s="36" t="n"/>
      <c r="G1107" s="36" t="n"/>
      <c r="H1107" s="14">
        <f>INDEX(Variables!$B$5:$B$205,MATCH($A1107,Variables!$A$5:$A$205,0))&amp;IF($C1107="",""," | "&amp;INDEX(Mapping!$B$5:$B$26,MATCH($C1107,Mapping!$A$5:$A$26,0))&amp;" | "&amp;INDEX(Mapping!$B$30:$B$46,MATCH($B1107,Mapping!$A$30:$A$46,0)))</f>
        <v/>
      </c>
      <c r="I1107" s="14">
        <f>INDEX(Variables!$C$5:$C$205,MATCH($A1107,Variables!$A$5:$A$205,0))</f>
        <v/>
      </c>
      <c r="J1107" s="14">
        <f>INDEX(Variables!$E$5:$E$205,MATCH($A1107,Variables!$A$5:$A$205,0))</f>
        <v/>
      </c>
      <c r="K1107" s="11">
        <f>LOWER(Settings!$C$4)&amp;".mit."&amp;$A1107&amp;IF($C1107="","","."&amp;$C1107&amp;"."&amp;$B1107)&amp;IF(INDEX(Variables!$D$5:$D$205,MATCH($A1107,Variables!$A$5:$A$205,0))="","","."&amp;INDEX(Variables!$D$5:$D$205,MATCH($A1107,Variables!$A$5:$A$205,0)))&amp;"."&amp;K$5</f>
        <v/>
      </c>
      <c r="L1107" s="46">
        <f>L1080*Settings!$C$13*(INDEX(L$331:L$342,$D1107))</f>
        <v/>
      </c>
      <c r="M1107" s="47">
        <f>M1080*Settings!$C$13*(INDEX(M$331:M$342,$D1107))</f>
        <v/>
      </c>
      <c r="N1107" s="47">
        <f>N1080*Settings!$C$13*(INDEX(N$331:N$342,$D1107))</f>
        <v/>
      </c>
      <c r="O1107" s="47">
        <f>O1080*Settings!$C$13*(INDEX(O$331:O$342,$D1107))</f>
        <v/>
      </c>
      <c r="P1107" s="47">
        <f>P1080*Settings!$C$13*(INDEX(P$331:P$342,$D1107))</f>
        <v/>
      </c>
      <c r="Q1107" s="47">
        <f>Q1080*Settings!$C$13*(INDEX(Q$331:Q$342,$D1107))</f>
        <v/>
      </c>
      <c r="R1107" s="47">
        <f>R1080*Settings!$C$13*(INDEX(R$331:R$342,$D1107))</f>
        <v/>
      </c>
      <c r="S1107" s="47">
        <f>S1080*Settings!$C$13*(INDEX(S$331:S$342,$D1107))</f>
        <v/>
      </c>
      <c r="T1107" s="47">
        <f>T1080*Settings!$C$13*(INDEX(T$331:T$342,$D1107))</f>
        <v/>
      </c>
      <c r="U1107" s="47">
        <f>U1080*Settings!$C$13*(INDEX(U$331:U$342,$D1107))</f>
        <v/>
      </c>
      <c r="V1107" s="47">
        <f>V1080*Settings!$C$13*(INDEX(V$331:V$342,$D1107))</f>
        <v/>
      </c>
      <c r="W1107" s="47">
        <f>W1080*Settings!$C$13*(INDEX(W$331:W$342,$D1107))</f>
        <v/>
      </c>
      <c r="X1107" s="47">
        <f>X1080*Settings!$C$13*(INDEX(X$331:X$342,$D1107))</f>
        <v/>
      </c>
      <c r="Y1107" s="47">
        <f>Y1080*Settings!$C$13*(INDEX(Y$331:Y$342,$D1107))</f>
        <v/>
      </c>
      <c r="Z1107" s="47">
        <f>Z1080*Settings!$C$13*(INDEX(Z$331:Z$342,$D1107))</f>
        <v/>
      </c>
      <c r="AA1107" s="47">
        <f>AA1080*Settings!$C$13*(INDEX(AA$331:AA$342,$D1107))</f>
        <v/>
      </c>
      <c r="AB1107" s="47">
        <f>AB1080*Settings!$C$13*(INDEX(AB$331:AB$342,$D1107))</f>
        <v/>
      </c>
      <c r="AC1107" s="47">
        <f>AC1080*Settings!$C$13*(INDEX(AC$331:AC$342,$D1107))</f>
        <v/>
      </c>
      <c r="AD1107" s="58">
        <f>REVENUE(AD1080,Settings!$C$13,INDEX(AD$331:AD$342,$D1107))</f>
        <v/>
      </c>
      <c r="AF1107" s="11">
        <f>LOWER(Settings!$C$4)&amp;".mit."&amp;$A1107&amp;IF($C1107="","","."&amp;$C1107&amp;"."&amp;$B1107)&amp;IF(INDEX(Variables!$D$5:$D$205,MATCH($A1107,Variables!$A$5:$A$205,0))="","","."&amp;INDEX(Variables!$D$5:$D$205,MATCH($A1107,Variables!$A$5:$A$205,0)))&amp;"."&amp;AF$5</f>
        <v/>
      </c>
      <c r="AG1107" s="46">
        <f>AG1080*Settings!$C$13*(INDEX(AG$331:AG$342,$D1107))</f>
        <v/>
      </c>
      <c r="AH1107" s="47">
        <f>AH1080*Settings!$C$13*(INDEX(AH$331:AH$342,$D1107))</f>
        <v/>
      </c>
      <c r="AI1107" s="47">
        <f>AI1080*Settings!$C$13*(INDEX(AI$331:AI$342,$D1107))</f>
        <v/>
      </c>
      <c r="AJ1107" s="47">
        <f>AJ1080*Settings!$C$13*(INDEX(AJ$331:AJ$342,$D1107))</f>
        <v/>
      </c>
      <c r="AK1107" s="47">
        <f>AK1080*Settings!$C$13*(INDEX(AK$331:AK$342,$D1107))</f>
        <v/>
      </c>
      <c r="AL1107" s="47">
        <f>AL1080*Settings!$C$13*(INDEX(AL$331:AL$342,$D1107))</f>
        <v/>
      </c>
      <c r="AM1107" s="47">
        <f>AM1080*Settings!$C$13*(INDEX(AM$331:AM$342,$D1107))</f>
        <v/>
      </c>
      <c r="AN1107" s="47">
        <f>AN1080*Settings!$C$13*(INDEX(AN$331:AN$342,$D1107))</f>
        <v/>
      </c>
      <c r="AO1107" s="47">
        <f>AO1080*Settings!$C$13*(INDEX(AO$331:AO$342,$D1107))</f>
        <v/>
      </c>
      <c r="AP1107" s="47">
        <f>AP1080*Settings!$C$13*(INDEX(AP$331:AP$342,$D1107))</f>
        <v/>
      </c>
      <c r="AQ1107" s="47">
        <f>AQ1080*Settings!$C$13*(INDEX(AQ$331:AQ$342,$D1107))</f>
        <v/>
      </c>
      <c r="AR1107" s="47">
        <f>AR1080*Settings!$C$13*(INDEX(AR$331:AR$342,$D1107))</f>
        <v/>
      </c>
      <c r="AS1107" s="47">
        <f>AS1080*Settings!$C$13*(INDEX(AS$331:AS$342,$D1107))</f>
        <v/>
      </c>
      <c r="AT1107" s="47">
        <f>AT1080*Settings!$C$13*(INDEX(AT$331:AT$342,$D1107))</f>
        <v/>
      </c>
      <c r="AU1107" s="47">
        <f>AU1080*Settings!$C$13*(INDEX(AU$331:AU$342,$D1107))</f>
        <v/>
      </c>
      <c r="AV1107" s="47">
        <f>AV1080*Settings!$C$13*(INDEX(AV$331:AV$342,$D1107))</f>
        <v/>
      </c>
      <c r="AW1107" s="47">
        <f>AW1080*Settings!$C$13*(INDEX(AW$331:AW$342,$D1107))</f>
        <v/>
      </c>
      <c r="AX1107" s="47">
        <f>AX1080*Settings!$C$13*(INDEX(AX$331:AX$342,$D1107))</f>
        <v/>
      </c>
      <c r="AY1107" s="58">
        <f>REVENUE(AY1080,Settings!$C$13,INDEX(AY$331:AY$342,$D1107))</f>
        <v/>
      </c>
    </row>
    <row r="1108" hidden="1" outlineLevel="2">
      <c r="A1108" s="14" t="inlineStr">
        <is>
          <t>rsub</t>
        </is>
      </c>
      <c r="B1108" s="14" t="inlineStr">
        <is>
          <t>oop</t>
        </is>
      </c>
      <c r="C1108" s="14" t="inlineStr">
        <is>
          <t>foo</t>
        </is>
      </c>
      <c r="D1108" s="37">
        <f>INDEX(Inputs!$R$5:$R$132,MATCH($B1108&amp;"|"&amp;$C1108,Inputs!$A$5:$A$132,0))</f>
        <v/>
      </c>
      <c r="E1108" s="36" t="n"/>
      <c r="F1108" s="36" t="n"/>
      <c r="G1108" s="36" t="n"/>
      <c r="H1108" s="14">
        <f>INDEX(Variables!$B$5:$B$205,MATCH($A1108,Variables!$A$5:$A$205,0))&amp;IF($C1108="",""," | "&amp;INDEX(Mapping!$B$5:$B$26,MATCH($C1108,Mapping!$A$5:$A$26,0))&amp;" | "&amp;INDEX(Mapping!$B$30:$B$46,MATCH($B1108,Mapping!$A$30:$A$46,0)))</f>
        <v/>
      </c>
      <c r="I1108" s="14">
        <f>INDEX(Variables!$C$5:$C$205,MATCH($A1108,Variables!$A$5:$A$205,0))</f>
        <v/>
      </c>
      <c r="J1108" s="14">
        <f>INDEX(Variables!$E$5:$E$205,MATCH($A1108,Variables!$A$5:$A$205,0))</f>
        <v/>
      </c>
      <c r="K1108" s="11">
        <f>LOWER(Settings!$C$4)&amp;".mit."&amp;$A1108&amp;IF($C1108="","","."&amp;$C1108&amp;"."&amp;$B1108)&amp;IF(INDEX(Variables!$D$5:$D$205,MATCH($A1108,Variables!$A$5:$A$205,0))="","","."&amp;INDEX(Variables!$D$5:$D$205,MATCH($A1108,Variables!$A$5:$A$205,0)))&amp;"."&amp;K$5</f>
        <v/>
      </c>
      <c r="L1108" s="46">
        <f>L1081*Settings!$C$13*(INDEX(L$331:L$342,$D1108))</f>
        <v/>
      </c>
      <c r="M1108" s="47">
        <f>M1081*Settings!$C$13*(INDEX(M$331:M$342,$D1108))</f>
        <v/>
      </c>
      <c r="N1108" s="47">
        <f>N1081*Settings!$C$13*(INDEX(N$331:N$342,$D1108))</f>
        <v/>
      </c>
      <c r="O1108" s="47">
        <f>O1081*Settings!$C$13*(INDEX(O$331:O$342,$D1108))</f>
        <v/>
      </c>
      <c r="P1108" s="47">
        <f>P1081*Settings!$C$13*(INDEX(P$331:P$342,$D1108))</f>
        <v/>
      </c>
      <c r="Q1108" s="47">
        <f>Q1081*Settings!$C$13*(INDEX(Q$331:Q$342,$D1108))</f>
        <v/>
      </c>
      <c r="R1108" s="47">
        <f>R1081*Settings!$C$13*(INDEX(R$331:R$342,$D1108))</f>
        <v/>
      </c>
      <c r="S1108" s="47">
        <f>S1081*Settings!$C$13*(INDEX(S$331:S$342,$D1108))</f>
        <v/>
      </c>
      <c r="T1108" s="47">
        <f>T1081*Settings!$C$13*(INDEX(T$331:T$342,$D1108))</f>
        <v/>
      </c>
      <c r="U1108" s="47">
        <f>U1081*Settings!$C$13*(INDEX(U$331:U$342,$D1108))</f>
        <v/>
      </c>
      <c r="V1108" s="47">
        <f>V1081*Settings!$C$13*(INDEX(V$331:V$342,$D1108))</f>
        <v/>
      </c>
      <c r="W1108" s="47">
        <f>W1081*Settings!$C$13*(INDEX(W$331:W$342,$D1108))</f>
        <v/>
      </c>
      <c r="X1108" s="47">
        <f>X1081*Settings!$C$13*(INDEX(X$331:X$342,$D1108))</f>
        <v/>
      </c>
      <c r="Y1108" s="47">
        <f>Y1081*Settings!$C$13*(INDEX(Y$331:Y$342,$D1108))</f>
        <v/>
      </c>
      <c r="Z1108" s="47">
        <f>Z1081*Settings!$C$13*(INDEX(Z$331:Z$342,$D1108))</f>
        <v/>
      </c>
      <c r="AA1108" s="47">
        <f>AA1081*Settings!$C$13*(INDEX(AA$331:AA$342,$D1108))</f>
        <v/>
      </c>
      <c r="AB1108" s="47">
        <f>AB1081*Settings!$C$13*(INDEX(AB$331:AB$342,$D1108))</f>
        <v/>
      </c>
      <c r="AC1108" s="47">
        <f>AC1081*Settings!$C$13*(INDEX(AC$331:AC$342,$D1108))</f>
        <v/>
      </c>
      <c r="AD1108" s="58">
        <f>REVENUE(AD1081,Settings!$C$13,INDEX(AD$331:AD$342,$D1108))</f>
        <v/>
      </c>
      <c r="AF1108" s="11">
        <f>LOWER(Settings!$C$4)&amp;".mit."&amp;$A1108&amp;IF($C1108="","","."&amp;$C1108&amp;"."&amp;$B1108)&amp;IF(INDEX(Variables!$D$5:$D$205,MATCH($A1108,Variables!$A$5:$A$205,0))="","","."&amp;INDEX(Variables!$D$5:$D$205,MATCH($A1108,Variables!$A$5:$A$205,0)))&amp;"."&amp;AF$5</f>
        <v/>
      </c>
      <c r="AG1108" s="46">
        <f>AG1081*Settings!$C$13*(INDEX(AG$331:AG$342,$D1108))</f>
        <v/>
      </c>
      <c r="AH1108" s="47">
        <f>AH1081*Settings!$C$13*(INDEX(AH$331:AH$342,$D1108))</f>
        <v/>
      </c>
      <c r="AI1108" s="47">
        <f>AI1081*Settings!$C$13*(INDEX(AI$331:AI$342,$D1108))</f>
        <v/>
      </c>
      <c r="AJ1108" s="47">
        <f>AJ1081*Settings!$C$13*(INDEX(AJ$331:AJ$342,$D1108))</f>
        <v/>
      </c>
      <c r="AK1108" s="47">
        <f>AK1081*Settings!$C$13*(INDEX(AK$331:AK$342,$D1108))</f>
        <v/>
      </c>
      <c r="AL1108" s="47">
        <f>AL1081*Settings!$C$13*(INDEX(AL$331:AL$342,$D1108))</f>
        <v/>
      </c>
      <c r="AM1108" s="47">
        <f>AM1081*Settings!$C$13*(INDEX(AM$331:AM$342,$D1108))</f>
        <v/>
      </c>
      <c r="AN1108" s="47">
        <f>AN1081*Settings!$C$13*(INDEX(AN$331:AN$342,$D1108))</f>
        <v/>
      </c>
      <c r="AO1108" s="47">
        <f>AO1081*Settings!$C$13*(INDEX(AO$331:AO$342,$D1108))</f>
        <v/>
      </c>
      <c r="AP1108" s="47">
        <f>AP1081*Settings!$C$13*(INDEX(AP$331:AP$342,$D1108))</f>
        <v/>
      </c>
      <c r="AQ1108" s="47">
        <f>AQ1081*Settings!$C$13*(INDEX(AQ$331:AQ$342,$D1108))</f>
        <v/>
      </c>
      <c r="AR1108" s="47">
        <f>AR1081*Settings!$C$13*(INDEX(AR$331:AR$342,$D1108))</f>
        <v/>
      </c>
      <c r="AS1108" s="47">
        <f>AS1081*Settings!$C$13*(INDEX(AS$331:AS$342,$D1108))</f>
        <v/>
      </c>
      <c r="AT1108" s="47">
        <f>AT1081*Settings!$C$13*(INDEX(AT$331:AT$342,$D1108))</f>
        <v/>
      </c>
      <c r="AU1108" s="47">
        <f>AU1081*Settings!$C$13*(INDEX(AU$331:AU$342,$D1108))</f>
        <v/>
      </c>
      <c r="AV1108" s="47">
        <f>AV1081*Settings!$C$13*(INDEX(AV$331:AV$342,$D1108))</f>
        <v/>
      </c>
      <c r="AW1108" s="47">
        <f>AW1081*Settings!$C$13*(INDEX(AW$331:AW$342,$D1108))</f>
        <v/>
      </c>
      <c r="AX1108" s="47">
        <f>AX1081*Settings!$C$13*(INDEX(AX$331:AX$342,$D1108))</f>
        <v/>
      </c>
      <c r="AY1108" s="58">
        <f>REVENUE(AY1081,Settings!$C$13,INDEX(AY$331:AY$342,$D1108))</f>
        <v/>
      </c>
    </row>
    <row r="1109" hidden="1" outlineLevel="2">
      <c r="A1109" s="14" t="inlineStr">
        <is>
          <t>rsub</t>
        </is>
      </c>
      <c r="B1109" s="14" t="inlineStr">
        <is>
          <t>bio</t>
        </is>
      </c>
      <c r="C1109" s="14" t="inlineStr">
        <is>
          <t>foo</t>
        </is>
      </c>
      <c r="D1109" s="37">
        <f>INDEX(Inputs!$R$5:$R$132,MATCH($B1109&amp;"|"&amp;$C1109,Inputs!$A$5:$A$132,0))</f>
        <v/>
      </c>
      <c r="E1109" s="36" t="n"/>
      <c r="F1109" s="36" t="n"/>
      <c r="G1109" s="36" t="n"/>
      <c r="H1109" s="14">
        <f>INDEX(Variables!$B$5:$B$205,MATCH($A1109,Variables!$A$5:$A$205,0))&amp;IF($C1109="",""," | "&amp;INDEX(Mapping!$B$5:$B$26,MATCH($C1109,Mapping!$A$5:$A$26,0))&amp;" | "&amp;INDEX(Mapping!$B$30:$B$46,MATCH($B1109,Mapping!$A$30:$A$46,0)))</f>
        <v/>
      </c>
      <c r="I1109" s="14">
        <f>INDEX(Variables!$C$5:$C$205,MATCH($A1109,Variables!$A$5:$A$205,0))</f>
        <v/>
      </c>
      <c r="J1109" s="14">
        <f>INDEX(Variables!$E$5:$E$205,MATCH($A1109,Variables!$A$5:$A$205,0))</f>
        <v/>
      </c>
      <c r="K1109" s="11">
        <f>LOWER(Settings!$C$4)&amp;".mit."&amp;$A1109&amp;IF($C1109="","","."&amp;$C1109&amp;"."&amp;$B1109)&amp;IF(INDEX(Variables!$D$5:$D$205,MATCH($A1109,Variables!$A$5:$A$205,0))="","","."&amp;INDEX(Variables!$D$5:$D$205,MATCH($A1109,Variables!$A$5:$A$205,0)))&amp;"."&amp;K$5</f>
        <v/>
      </c>
      <c r="L1109" s="46">
        <f>L1082*Settings!$C$13*(INDEX(L$331:L$342,$D1109))</f>
        <v/>
      </c>
      <c r="M1109" s="47">
        <f>M1082*Settings!$C$13*(INDEX(M$331:M$342,$D1109))</f>
        <v/>
      </c>
      <c r="N1109" s="47">
        <f>N1082*Settings!$C$13*(INDEX(N$331:N$342,$D1109))</f>
        <v/>
      </c>
      <c r="O1109" s="47">
        <f>O1082*Settings!$C$13*(INDEX(O$331:O$342,$D1109))</f>
        <v/>
      </c>
      <c r="P1109" s="47">
        <f>P1082*Settings!$C$13*(INDEX(P$331:P$342,$D1109))</f>
        <v/>
      </c>
      <c r="Q1109" s="47">
        <f>Q1082*Settings!$C$13*(INDEX(Q$331:Q$342,$D1109))</f>
        <v/>
      </c>
      <c r="R1109" s="47">
        <f>R1082*Settings!$C$13*(INDEX(R$331:R$342,$D1109))</f>
        <v/>
      </c>
      <c r="S1109" s="47">
        <f>S1082*Settings!$C$13*(INDEX(S$331:S$342,$D1109))</f>
        <v/>
      </c>
      <c r="T1109" s="47">
        <f>T1082*Settings!$C$13*(INDEX(T$331:T$342,$D1109))</f>
        <v/>
      </c>
      <c r="U1109" s="47">
        <f>U1082*Settings!$C$13*(INDEX(U$331:U$342,$D1109))</f>
        <v/>
      </c>
      <c r="V1109" s="47">
        <f>V1082*Settings!$C$13*(INDEX(V$331:V$342,$D1109))</f>
        <v/>
      </c>
      <c r="W1109" s="47">
        <f>W1082*Settings!$C$13*(INDEX(W$331:W$342,$D1109))</f>
        <v/>
      </c>
      <c r="X1109" s="47">
        <f>X1082*Settings!$C$13*(INDEX(X$331:X$342,$D1109))</f>
        <v/>
      </c>
      <c r="Y1109" s="47">
        <f>Y1082*Settings!$C$13*(INDEX(Y$331:Y$342,$D1109))</f>
        <v/>
      </c>
      <c r="Z1109" s="47">
        <f>Z1082*Settings!$C$13*(INDEX(Z$331:Z$342,$D1109))</f>
        <v/>
      </c>
      <c r="AA1109" s="47">
        <f>AA1082*Settings!$C$13*(INDEX(AA$331:AA$342,$D1109))</f>
        <v/>
      </c>
      <c r="AB1109" s="47">
        <f>AB1082*Settings!$C$13*(INDEX(AB$331:AB$342,$D1109))</f>
        <v/>
      </c>
      <c r="AC1109" s="47">
        <f>AC1082*Settings!$C$13*(INDEX(AC$331:AC$342,$D1109))</f>
        <v/>
      </c>
      <c r="AD1109" s="58">
        <f>REVENUE(AD1082,Settings!$C$13,INDEX(AD$331:AD$342,$D1109))</f>
        <v/>
      </c>
      <c r="AF1109" s="11">
        <f>LOWER(Settings!$C$4)&amp;".mit."&amp;$A1109&amp;IF($C1109="","","."&amp;$C1109&amp;"."&amp;$B1109)&amp;IF(INDEX(Variables!$D$5:$D$205,MATCH($A1109,Variables!$A$5:$A$205,0))="","","."&amp;INDEX(Variables!$D$5:$D$205,MATCH($A1109,Variables!$A$5:$A$205,0)))&amp;"."&amp;AF$5</f>
        <v/>
      </c>
      <c r="AG1109" s="46">
        <f>AG1082*Settings!$C$13*(INDEX(AG$331:AG$342,$D1109))</f>
        <v/>
      </c>
      <c r="AH1109" s="47">
        <f>AH1082*Settings!$C$13*(INDEX(AH$331:AH$342,$D1109))</f>
        <v/>
      </c>
      <c r="AI1109" s="47">
        <f>AI1082*Settings!$C$13*(INDEX(AI$331:AI$342,$D1109))</f>
        <v/>
      </c>
      <c r="AJ1109" s="47">
        <f>AJ1082*Settings!$C$13*(INDEX(AJ$331:AJ$342,$D1109))</f>
        <v/>
      </c>
      <c r="AK1109" s="47">
        <f>AK1082*Settings!$C$13*(INDEX(AK$331:AK$342,$D1109))</f>
        <v/>
      </c>
      <c r="AL1109" s="47">
        <f>AL1082*Settings!$C$13*(INDEX(AL$331:AL$342,$D1109))</f>
        <v/>
      </c>
      <c r="AM1109" s="47">
        <f>AM1082*Settings!$C$13*(INDEX(AM$331:AM$342,$D1109))</f>
        <v/>
      </c>
      <c r="AN1109" s="47">
        <f>AN1082*Settings!$C$13*(INDEX(AN$331:AN$342,$D1109))</f>
        <v/>
      </c>
      <c r="AO1109" s="47">
        <f>AO1082*Settings!$C$13*(INDEX(AO$331:AO$342,$D1109))</f>
        <v/>
      </c>
      <c r="AP1109" s="47">
        <f>AP1082*Settings!$C$13*(INDEX(AP$331:AP$342,$D1109))</f>
        <v/>
      </c>
      <c r="AQ1109" s="47">
        <f>AQ1082*Settings!$C$13*(INDEX(AQ$331:AQ$342,$D1109))</f>
        <v/>
      </c>
      <c r="AR1109" s="47">
        <f>AR1082*Settings!$C$13*(INDEX(AR$331:AR$342,$D1109))</f>
        <v/>
      </c>
      <c r="AS1109" s="47">
        <f>AS1082*Settings!$C$13*(INDEX(AS$331:AS$342,$D1109))</f>
        <v/>
      </c>
      <c r="AT1109" s="47">
        <f>AT1082*Settings!$C$13*(INDEX(AT$331:AT$342,$D1109))</f>
        <v/>
      </c>
      <c r="AU1109" s="47">
        <f>AU1082*Settings!$C$13*(INDEX(AU$331:AU$342,$D1109))</f>
        <v/>
      </c>
      <c r="AV1109" s="47">
        <f>AV1082*Settings!$C$13*(INDEX(AV$331:AV$342,$D1109))</f>
        <v/>
      </c>
      <c r="AW1109" s="47">
        <f>AW1082*Settings!$C$13*(INDEX(AW$331:AW$342,$D1109))</f>
        <v/>
      </c>
      <c r="AX1109" s="47">
        <f>AX1082*Settings!$C$13*(INDEX(AX$331:AX$342,$D1109))</f>
        <v/>
      </c>
      <c r="AY1109" s="58">
        <f>REVENUE(AY1082,Settings!$C$13,INDEX(AY$331:AY$342,$D1109))</f>
        <v/>
      </c>
    </row>
    <row r="1110" hidden="1" outlineLevel="2"/>
    <row r="1111" hidden="1" outlineLevel="2">
      <c r="A1111" s="14" t="inlineStr">
        <is>
          <t>rnew</t>
        </is>
      </c>
      <c r="B1111" s="14" t="inlineStr">
        <is>
          <t>coa</t>
        </is>
      </c>
      <c r="C1111" s="14" t="inlineStr">
        <is>
          <t>foo</t>
        </is>
      </c>
      <c r="D1111" s="37">
        <f>INDEX(Inputs!$S$5:$S$132,MATCH($B1111&amp;"|"&amp;$C1111,Inputs!$A$5:$A$132,0))</f>
        <v/>
      </c>
      <c r="E1111" s="36" t="n"/>
      <c r="F1111" s="36" t="n"/>
      <c r="G1111" s="36" t="n"/>
      <c r="H1111" s="14">
        <f>INDEX(Variables!$B$5:$B$205,MATCH($A1111,Variables!$A$5:$A$205,0))&amp;IF($C1111="",""," | "&amp;INDEX(Mapping!$B$5:$B$26,MATCH($C1111,Mapping!$A$5:$A$26,0))&amp;" | "&amp;INDEX(Mapping!$B$30:$B$46,MATCH($B1111,Mapping!$A$30:$A$46,0)))</f>
        <v/>
      </c>
      <c r="I1111" s="14">
        <f>INDEX(Variables!$C$5:$C$205,MATCH($A1111,Variables!$A$5:$A$205,0))</f>
        <v/>
      </c>
      <c r="J1111" s="14">
        <f>INDEX(Variables!$E$5:$E$205,MATCH($A1111,Variables!$A$5:$A$205,0))</f>
        <v/>
      </c>
      <c r="K1111" s="11">
        <f>LOWER(Settings!$C$4)&amp;".mit."&amp;$A1111&amp;IF($C1111="","","."&amp;$C1111&amp;"."&amp;$B1111)&amp;IF(INDEX(Variables!$D$5:$D$205,MATCH($A1111,Variables!$A$5:$A$205,0))="","","."&amp;INDEX(Variables!$D$5:$D$205,MATCH($A1111,Variables!$A$5:$A$205,0)))&amp;"."&amp;K$5</f>
        <v/>
      </c>
      <c r="L1111" s="46">
        <f>L1075*Settings!$C$13*(L1021+L1039+L1030*L$195+L1048*$D1111)</f>
        <v/>
      </c>
      <c r="M1111" s="47">
        <f>M1075*Settings!$C$13*(M1021+M1039+M1030*M$195+M1048*$D1111)</f>
        <v/>
      </c>
      <c r="N1111" s="47">
        <f>N1075*Settings!$C$13*(N1021+N1039+N1030*N$195+N1048*$D1111)</f>
        <v/>
      </c>
      <c r="O1111" s="47">
        <f>O1075*Settings!$C$13*(O1021+O1039+O1030*O$195+O1048*$D1111)</f>
        <v/>
      </c>
      <c r="P1111" s="47">
        <f>P1075*Settings!$C$13*(P1021+P1039+P1030*P$195+P1048*$D1111)</f>
        <v/>
      </c>
      <c r="Q1111" s="47">
        <f>Q1075*Settings!$C$13*(Q1021+Q1039+Q1030*Q$195+Q1048*$D1111)</f>
        <v/>
      </c>
      <c r="R1111" s="47">
        <f>R1075*Settings!$C$13*(R1021+R1039+R1030*R$195+R1048*$D1111)</f>
        <v/>
      </c>
      <c r="S1111" s="47">
        <f>S1075*Settings!$C$13*(S1021+S1039+S1030*S$195+S1048*$D1111)</f>
        <v/>
      </c>
      <c r="T1111" s="47">
        <f>T1075*Settings!$C$13*(T1021+T1039+T1030*T$195+T1048*$D1111)</f>
        <v/>
      </c>
      <c r="U1111" s="47">
        <f>U1075*Settings!$C$13*(U1021+U1039+U1030*U$195+U1048*$D1111)</f>
        <v/>
      </c>
      <c r="V1111" s="47">
        <f>V1075*Settings!$C$13*(V1021+V1039+V1030*V$195+V1048*$D1111)</f>
        <v/>
      </c>
      <c r="W1111" s="47">
        <f>W1075*Settings!$C$13*(W1021+W1039+W1030*W$195+W1048*$D1111)</f>
        <v/>
      </c>
      <c r="X1111" s="47">
        <f>X1075*Settings!$C$13*(X1021+X1039+X1030*X$195+X1048*$D1111)</f>
        <v/>
      </c>
      <c r="Y1111" s="47">
        <f>Y1075*Settings!$C$13*(Y1021+Y1039+Y1030*Y$195+Y1048*$D1111)</f>
        <v/>
      </c>
      <c r="Z1111" s="47">
        <f>Z1075*Settings!$C$13*(Z1021+Z1039+Z1030*Z$195+Z1048*$D1111)</f>
        <v/>
      </c>
      <c r="AA1111" s="47">
        <f>AA1075*Settings!$C$13*(AA1021+AA1039+AA1030*AA$195+AA1048*$D1111)</f>
        <v/>
      </c>
      <c r="AB1111" s="47">
        <f>AB1075*Settings!$C$13*(AB1021+AB1039+AB1030*AB$195+AB1048*$D1111)</f>
        <v/>
      </c>
      <c r="AC1111" s="47">
        <f>AC1075*Settings!$C$13*(AC1021+AC1039+AC1030*AC$195+AC1048*$D1111)</f>
        <v/>
      </c>
      <c r="AD1111" s="58">
        <f>REVENUE(AD1075,Settings!$C$13,NEWREVRATE(AD1021,AD1039,AD1030,AD$195,AD1048,$D1111))</f>
        <v/>
      </c>
      <c r="AF1111" s="11">
        <f>LOWER(Settings!$C$4)&amp;".mit."&amp;$A1111&amp;IF($C1111="","","."&amp;$C1111&amp;"."&amp;$B1111)&amp;IF(INDEX(Variables!$D$5:$D$205,MATCH($A1111,Variables!$A$5:$A$205,0))="","","."&amp;INDEX(Variables!$D$5:$D$205,MATCH($A1111,Variables!$A$5:$A$205,0)))&amp;"."&amp;AF$5</f>
        <v/>
      </c>
      <c r="AG1111" s="46">
        <f>AG1075*Settings!$C$13*(AG1021+AG1039+AG1030*AG$195+AG1048*$D1111)</f>
        <v/>
      </c>
      <c r="AH1111" s="47">
        <f>AH1075*Settings!$C$13*(AH1021+AH1039+AH1030*AH$195+AH1048*$D1111)</f>
        <v/>
      </c>
      <c r="AI1111" s="47">
        <f>AI1075*Settings!$C$13*(AI1021+AI1039+AI1030*AI$195+AI1048*$D1111)</f>
        <v/>
      </c>
      <c r="AJ1111" s="47">
        <f>AJ1075*Settings!$C$13*(AJ1021+AJ1039+AJ1030*AJ$195+AJ1048*$D1111)</f>
        <v/>
      </c>
      <c r="AK1111" s="47">
        <f>AK1075*Settings!$C$13*(AK1021+AK1039+AK1030*AK$195+AK1048*$D1111)</f>
        <v/>
      </c>
      <c r="AL1111" s="47">
        <f>AL1075*Settings!$C$13*(AL1021+AL1039+AL1030*AL$195+AL1048*$D1111)</f>
        <v/>
      </c>
      <c r="AM1111" s="47">
        <f>AM1075*Settings!$C$13*(AM1021+AM1039+AM1030*AM$195+AM1048*$D1111)</f>
        <v/>
      </c>
      <c r="AN1111" s="47">
        <f>AN1075*Settings!$C$13*(AN1021+AN1039+AN1030*AN$195+AN1048*$D1111)</f>
        <v/>
      </c>
      <c r="AO1111" s="47">
        <f>AO1075*Settings!$C$13*(AO1021+AO1039+AO1030*AO$195+AO1048*$D1111)</f>
        <v/>
      </c>
      <c r="AP1111" s="47">
        <f>AP1075*Settings!$C$13*(AP1021+AP1039+AP1030*AP$195+AP1048*$D1111)</f>
        <v/>
      </c>
      <c r="AQ1111" s="47">
        <f>AQ1075*Settings!$C$13*(AQ1021+AQ1039+AQ1030*AQ$195+AQ1048*$D1111)</f>
        <v/>
      </c>
      <c r="AR1111" s="47">
        <f>AR1075*Settings!$C$13*(AR1021+AR1039+AR1030*AR$195+AR1048*$D1111)</f>
        <v/>
      </c>
      <c r="AS1111" s="47">
        <f>AS1075*Settings!$C$13*(AS1021+AS1039+AS1030*AS$195+AS1048*$D1111)</f>
        <v/>
      </c>
      <c r="AT1111" s="47">
        <f>AT1075*Settings!$C$13*(AT1021+AT1039+AT1030*AT$195+AT1048*$D1111)</f>
        <v/>
      </c>
      <c r="AU1111" s="47">
        <f>AU1075*Settings!$C$13*(AU1021+AU1039+AU1030*AU$195+AU1048*$D1111)</f>
        <v/>
      </c>
      <c r="AV1111" s="47">
        <f>AV1075*Settings!$C$13*(AV1021+AV1039+AV1030*AV$195+AV1048*$D1111)</f>
        <v/>
      </c>
      <c r="AW1111" s="47">
        <f>AW1075*Settings!$C$13*(AW1021+AW1039+AW1030*AW$195+AW1048*$D1111)</f>
        <v/>
      </c>
      <c r="AX1111" s="47">
        <f>AX1075*Settings!$C$13*(AX1021+AX1039+AX1030*AX$195+AX1048*$D1111)</f>
        <v/>
      </c>
      <c r="AY1111" s="58">
        <f>REVENUE(AY1075,Settings!$C$13,NEWREVRATE(AY1021,AY1039,AY1030,AY$195,AY1048,$D1111))</f>
        <v/>
      </c>
    </row>
    <row r="1112" hidden="1" outlineLevel="2">
      <c r="A1112" s="14" t="inlineStr">
        <is>
          <t>rnew</t>
        </is>
      </c>
      <c r="B1112" s="14" t="inlineStr">
        <is>
          <t>nga</t>
        </is>
      </c>
      <c r="C1112" s="14" t="inlineStr">
        <is>
          <t>foo</t>
        </is>
      </c>
      <c r="D1112" s="37">
        <f>INDEX(Inputs!$S$5:$S$132,MATCH($B1112&amp;"|"&amp;$C1112,Inputs!$A$5:$A$132,0))</f>
        <v/>
      </c>
      <c r="E1112" s="36" t="n"/>
      <c r="F1112" s="36" t="n"/>
      <c r="G1112" s="36" t="n"/>
      <c r="H1112" s="14">
        <f>INDEX(Variables!$B$5:$B$205,MATCH($A1112,Variables!$A$5:$A$205,0))&amp;IF($C1112="",""," | "&amp;INDEX(Mapping!$B$5:$B$26,MATCH($C1112,Mapping!$A$5:$A$26,0))&amp;" | "&amp;INDEX(Mapping!$B$30:$B$46,MATCH($B1112,Mapping!$A$30:$A$46,0)))</f>
        <v/>
      </c>
      <c r="I1112" s="14">
        <f>INDEX(Variables!$C$5:$C$205,MATCH($A1112,Variables!$A$5:$A$205,0))</f>
        <v/>
      </c>
      <c r="J1112" s="14">
        <f>INDEX(Variables!$E$5:$E$205,MATCH($A1112,Variables!$A$5:$A$205,0))</f>
        <v/>
      </c>
      <c r="K1112" s="11">
        <f>LOWER(Settings!$C$4)&amp;".mit."&amp;$A1112&amp;IF($C1112="","","."&amp;$C1112&amp;"."&amp;$B1112)&amp;IF(INDEX(Variables!$D$5:$D$205,MATCH($A1112,Variables!$A$5:$A$205,0))="","","."&amp;INDEX(Variables!$D$5:$D$205,MATCH($A1112,Variables!$A$5:$A$205,0)))&amp;"."&amp;K$5</f>
        <v/>
      </c>
      <c r="L1112" s="46">
        <f>L1076*Settings!$C$13*(L1022+L1040+L1031*L$195+L1049*$D1112)</f>
        <v/>
      </c>
      <c r="M1112" s="47">
        <f>M1076*Settings!$C$13*(M1022+M1040+M1031*M$195+M1049*$D1112)</f>
        <v/>
      </c>
      <c r="N1112" s="47">
        <f>N1076*Settings!$C$13*(N1022+N1040+N1031*N$195+N1049*$D1112)</f>
        <v/>
      </c>
      <c r="O1112" s="47">
        <f>O1076*Settings!$C$13*(O1022+O1040+O1031*O$195+O1049*$D1112)</f>
        <v/>
      </c>
      <c r="P1112" s="47">
        <f>P1076*Settings!$C$13*(P1022+P1040+P1031*P$195+P1049*$D1112)</f>
        <v/>
      </c>
      <c r="Q1112" s="47">
        <f>Q1076*Settings!$C$13*(Q1022+Q1040+Q1031*Q$195+Q1049*$D1112)</f>
        <v/>
      </c>
      <c r="R1112" s="47">
        <f>R1076*Settings!$C$13*(R1022+R1040+R1031*R$195+R1049*$D1112)</f>
        <v/>
      </c>
      <c r="S1112" s="47">
        <f>S1076*Settings!$C$13*(S1022+S1040+S1031*S$195+S1049*$D1112)</f>
        <v/>
      </c>
      <c r="T1112" s="47">
        <f>T1076*Settings!$C$13*(T1022+T1040+T1031*T$195+T1049*$D1112)</f>
        <v/>
      </c>
      <c r="U1112" s="47">
        <f>U1076*Settings!$C$13*(U1022+U1040+U1031*U$195+U1049*$D1112)</f>
        <v/>
      </c>
      <c r="V1112" s="47">
        <f>V1076*Settings!$C$13*(V1022+V1040+V1031*V$195+V1049*$D1112)</f>
        <v/>
      </c>
      <c r="W1112" s="47">
        <f>W1076*Settings!$C$13*(W1022+W1040+W1031*W$195+W1049*$D1112)</f>
        <v/>
      </c>
      <c r="X1112" s="47">
        <f>X1076*Settings!$C$13*(X1022+X1040+X1031*X$195+X1049*$D1112)</f>
        <v/>
      </c>
      <c r="Y1112" s="47">
        <f>Y1076*Settings!$C$13*(Y1022+Y1040+Y1031*Y$195+Y1049*$D1112)</f>
        <v/>
      </c>
      <c r="Z1112" s="47">
        <f>Z1076*Settings!$C$13*(Z1022+Z1040+Z1031*Z$195+Z1049*$D1112)</f>
        <v/>
      </c>
      <c r="AA1112" s="47">
        <f>AA1076*Settings!$C$13*(AA1022+AA1040+AA1031*AA$195+AA1049*$D1112)</f>
        <v/>
      </c>
      <c r="AB1112" s="47">
        <f>AB1076*Settings!$C$13*(AB1022+AB1040+AB1031*AB$195+AB1049*$D1112)</f>
        <v/>
      </c>
      <c r="AC1112" s="47">
        <f>AC1076*Settings!$C$13*(AC1022+AC1040+AC1031*AC$195+AC1049*$D1112)</f>
        <v/>
      </c>
      <c r="AD1112" s="58">
        <f>REVENUE(AD1076,Settings!$C$13,NEWREVRATE(AD1022,AD1040,AD1031,AD$195,AD1049,$D1112))</f>
        <v/>
      </c>
      <c r="AF1112" s="11">
        <f>LOWER(Settings!$C$4)&amp;".mit."&amp;$A1112&amp;IF($C1112="","","."&amp;$C1112&amp;"."&amp;$B1112)&amp;IF(INDEX(Variables!$D$5:$D$205,MATCH($A1112,Variables!$A$5:$A$205,0))="","","."&amp;INDEX(Variables!$D$5:$D$205,MATCH($A1112,Variables!$A$5:$A$205,0)))&amp;"."&amp;AF$5</f>
        <v/>
      </c>
      <c r="AG1112" s="46">
        <f>AG1076*Settings!$C$13*(AG1022+AG1040+AG1031*AG$195+AG1049*$D1112)</f>
        <v/>
      </c>
      <c r="AH1112" s="47">
        <f>AH1076*Settings!$C$13*(AH1022+AH1040+AH1031*AH$195+AH1049*$D1112)</f>
        <v/>
      </c>
      <c r="AI1112" s="47">
        <f>AI1076*Settings!$C$13*(AI1022+AI1040+AI1031*AI$195+AI1049*$D1112)</f>
        <v/>
      </c>
      <c r="AJ1112" s="47">
        <f>AJ1076*Settings!$C$13*(AJ1022+AJ1040+AJ1031*AJ$195+AJ1049*$D1112)</f>
        <v/>
      </c>
      <c r="AK1112" s="47">
        <f>AK1076*Settings!$C$13*(AK1022+AK1040+AK1031*AK$195+AK1049*$D1112)</f>
        <v/>
      </c>
      <c r="AL1112" s="47">
        <f>AL1076*Settings!$C$13*(AL1022+AL1040+AL1031*AL$195+AL1049*$D1112)</f>
        <v/>
      </c>
      <c r="AM1112" s="47">
        <f>AM1076*Settings!$C$13*(AM1022+AM1040+AM1031*AM$195+AM1049*$D1112)</f>
        <v/>
      </c>
      <c r="AN1112" s="47">
        <f>AN1076*Settings!$C$13*(AN1022+AN1040+AN1031*AN$195+AN1049*$D1112)</f>
        <v/>
      </c>
      <c r="AO1112" s="47">
        <f>AO1076*Settings!$C$13*(AO1022+AO1040+AO1031*AO$195+AO1049*$D1112)</f>
        <v/>
      </c>
      <c r="AP1112" s="47">
        <f>AP1076*Settings!$C$13*(AP1022+AP1040+AP1031*AP$195+AP1049*$D1112)</f>
        <v/>
      </c>
      <c r="AQ1112" s="47">
        <f>AQ1076*Settings!$C$13*(AQ1022+AQ1040+AQ1031*AQ$195+AQ1049*$D1112)</f>
        <v/>
      </c>
      <c r="AR1112" s="47">
        <f>AR1076*Settings!$C$13*(AR1022+AR1040+AR1031*AR$195+AR1049*$D1112)</f>
        <v/>
      </c>
      <c r="AS1112" s="47">
        <f>AS1076*Settings!$C$13*(AS1022+AS1040+AS1031*AS$195+AS1049*$D1112)</f>
        <v/>
      </c>
      <c r="AT1112" s="47">
        <f>AT1076*Settings!$C$13*(AT1022+AT1040+AT1031*AT$195+AT1049*$D1112)</f>
        <v/>
      </c>
      <c r="AU1112" s="47">
        <f>AU1076*Settings!$C$13*(AU1022+AU1040+AU1031*AU$195+AU1049*$D1112)</f>
        <v/>
      </c>
      <c r="AV1112" s="47">
        <f>AV1076*Settings!$C$13*(AV1022+AV1040+AV1031*AV$195+AV1049*$D1112)</f>
        <v/>
      </c>
      <c r="AW1112" s="47">
        <f>AW1076*Settings!$C$13*(AW1022+AW1040+AW1031*AW$195+AW1049*$D1112)</f>
        <v/>
      </c>
      <c r="AX1112" s="47">
        <f>AX1076*Settings!$C$13*(AX1022+AX1040+AX1031*AX$195+AX1049*$D1112)</f>
        <v/>
      </c>
      <c r="AY1112" s="58">
        <f>REVENUE(AY1076,Settings!$C$13,NEWREVRATE(AY1022,AY1040,AY1031,AY$195,AY1049,$D1112))</f>
        <v/>
      </c>
    </row>
    <row r="1113" hidden="1" outlineLevel="2">
      <c r="A1113" s="14" t="inlineStr">
        <is>
          <t>rnew</t>
        </is>
      </c>
      <c r="B1113" s="14" t="inlineStr">
        <is>
          <t>gso</t>
        </is>
      </c>
      <c r="C1113" s="14" t="inlineStr">
        <is>
          <t>foo</t>
        </is>
      </c>
      <c r="D1113" s="37">
        <f>INDEX(Inputs!$S$5:$S$132,MATCH($B1113&amp;"|"&amp;$C1113,Inputs!$A$5:$A$132,0))</f>
        <v/>
      </c>
      <c r="E1113" s="36" t="n"/>
      <c r="F1113" s="36" t="n"/>
      <c r="G1113" s="36" t="n"/>
      <c r="H1113" s="14">
        <f>INDEX(Variables!$B$5:$B$205,MATCH($A1113,Variables!$A$5:$A$205,0))&amp;IF($C1113="",""," | "&amp;INDEX(Mapping!$B$5:$B$26,MATCH($C1113,Mapping!$A$5:$A$26,0))&amp;" | "&amp;INDEX(Mapping!$B$30:$B$46,MATCH($B1113,Mapping!$A$30:$A$46,0)))</f>
        <v/>
      </c>
      <c r="I1113" s="14">
        <f>INDEX(Variables!$C$5:$C$205,MATCH($A1113,Variables!$A$5:$A$205,0))</f>
        <v/>
      </c>
      <c r="J1113" s="14">
        <f>INDEX(Variables!$E$5:$E$205,MATCH($A1113,Variables!$A$5:$A$205,0))</f>
        <v/>
      </c>
      <c r="K1113" s="11">
        <f>LOWER(Settings!$C$4)&amp;".mit."&amp;$A1113&amp;IF($C1113="","","."&amp;$C1113&amp;"."&amp;$B1113)&amp;IF(INDEX(Variables!$D$5:$D$205,MATCH($A1113,Variables!$A$5:$A$205,0))="","","."&amp;INDEX(Variables!$D$5:$D$205,MATCH($A1113,Variables!$A$5:$A$205,0)))&amp;"."&amp;K$5</f>
        <v/>
      </c>
      <c r="L1113" s="46">
        <f>L1077*Settings!$C$13*(L1023+L1041+L1032*L$195+L1050*$D1113)</f>
        <v/>
      </c>
      <c r="M1113" s="47">
        <f>M1077*Settings!$C$13*(M1023+M1041+M1032*M$195+M1050*$D1113)</f>
        <v/>
      </c>
      <c r="N1113" s="47">
        <f>N1077*Settings!$C$13*(N1023+N1041+N1032*N$195+N1050*$D1113)</f>
        <v/>
      </c>
      <c r="O1113" s="47">
        <f>O1077*Settings!$C$13*(O1023+O1041+O1032*O$195+O1050*$D1113)</f>
        <v/>
      </c>
      <c r="P1113" s="47">
        <f>P1077*Settings!$C$13*(P1023+P1041+P1032*P$195+P1050*$D1113)</f>
        <v/>
      </c>
      <c r="Q1113" s="47">
        <f>Q1077*Settings!$C$13*(Q1023+Q1041+Q1032*Q$195+Q1050*$D1113)</f>
        <v/>
      </c>
      <c r="R1113" s="47">
        <f>R1077*Settings!$C$13*(R1023+R1041+R1032*R$195+R1050*$D1113)</f>
        <v/>
      </c>
      <c r="S1113" s="47">
        <f>S1077*Settings!$C$13*(S1023+S1041+S1032*S$195+S1050*$D1113)</f>
        <v/>
      </c>
      <c r="T1113" s="47">
        <f>T1077*Settings!$C$13*(T1023+T1041+T1032*T$195+T1050*$D1113)</f>
        <v/>
      </c>
      <c r="U1113" s="47">
        <f>U1077*Settings!$C$13*(U1023+U1041+U1032*U$195+U1050*$D1113)</f>
        <v/>
      </c>
      <c r="V1113" s="47">
        <f>V1077*Settings!$C$13*(V1023+V1041+V1032*V$195+V1050*$D1113)</f>
        <v/>
      </c>
      <c r="W1113" s="47">
        <f>W1077*Settings!$C$13*(W1023+W1041+W1032*W$195+W1050*$D1113)</f>
        <v/>
      </c>
      <c r="X1113" s="47">
        <f>X1077*Settings!$C$13*(X1023+X1041+X1032*X$195+X1050*$D1113)</f>
        <v/>
      </c>
      <c r="Y1113" s="47">
        <f>Y1077*Settings!$C$13*(Y1023+Y1041+Y1032*Y$195+Y1050*$D1113)</f>
        <v/>
      </c>
      <c r="Z1113" s="47">
        <f>Z1077*Settings!$C$13*(Z1023+Z1041+Z1032*Z$195+Z1050*$D1113)</f>
        <v/>
      </c>
      <c r="AA1113" s="47">
        <f>AA1077*Settings!$C$13*(AA1023+AA1041+AA1032*AA$195+AA1050*$D1113)</f>
        <v/>
      </c>
      <c r="AB1113" s="47">
        <f>AB1077*Settings!$C$13*(AB1023+AB1041+AB1032*AB$195+AB1050*$D1113)</f>
        <v/>
      </c>
      <c r="AC1113" s="47">
        <f>AC1077*Settings!$C$13*(AC1023+AC1041+AC1032*AC$195+AC1050*$D1113)</f>
        <v/>
      </c>
      <c r="AD1113" s="58">
        <f>REVENUE(AD1077,Settings!$C$13,NEWREVRATE(AD1023,AD1041,AD1032,AD$195,AD1050,$D1113))</f>
        <v/>
      </c>
      <c r="AF1113" s="11">
        <f>LOWER(Settings!$C$4)&amp;".mit."&amp;$A1113&amp;IF($C1113="","","."&amp;$C1113&amp;"."&amp;$B1113)&amp;IF(INDEX(Variables!$D$5:$D$205,MATCH($A1113,Variables!$A$5:$A$205,0))="","","."&amp;INDEX(Variables!$D$5:$D$205,MATCH($A1113,Variables!$A$5:$A$205,0)))&amp;"."&amp;AF$5</f>
        <v/>
      </c>
      <c r="AG1113" s="46">
        <f>AG1077*Settings!$C$13*(AG1023+AG1041+AG1032*AG$195+AG1050*$D1113)</f>
        <v/>
      </c>
      <c r="AH1113" s="47">
        <f>AH1077*Settings!$C$13*(AH1023+AH1041+AH1032*AH$195+AH1050*$D1113)</f>
        <v/>
      </c>
      <c r="AI1113" s="47">
        <f>AI1077*Settings!$C$13*(AI1023+AI1041+AI1032*AI$195+AI1050*$D1113)</f>
        <v/>
      </c>
      <c r="AJ1113" s="47">
        <f>AJ1077*Settings!$C$13*(AJ1023+AJ1041+AJ1032*AJ$195+AJ1050*$D1113)</f>
        <v/>
      </c>
      <c r="AK1113" s="47">
        <f>AK1077*Settings!$C$13*(AK1023+AK1041+AK1032*AK$195+AK1050*$D1113)</f>
        <v/>
      </c>
      <c r="AL1113" s="47">
        <f>AL1077*Settings!$C$13*(AL1023+AL1041+AL1032*AL$195+AL1050*$D1113)</f>
        <v/>
      </c>
      <c r="AM1113" s="47">
        <f>AM1077*Settings!$C$13*(AM1023+AM1041+AM1032*AM$195+AM1050*$D1113)</f>
        <v/>
      </c>
      <c r="AN1113" s="47">
        <f>AN1077*Settings!$C$13*(AN1023+AN1041+AN1032*AN$195+AN1050*$D1113)</f>
        <v/>
      </c>
      <c r="AO1113" s="47">
        <f>AO1077*Settings!$C$13*(AO1023+AO1041+AO1032*AO$195+AO1050*$D1113)</f>
        <v/>
      </c>
      <c r="AP1113" s="47">
        <f>AP1077*Settings!$C$13*(AP1023+AP1041+AP1032*AP$195+AP1050*$D1113)</f>
        <v/>
      </c>
      <c r="AQ1113" s="47">
        <f>AQ1077*Settings!$C$13*(AQ1023+AQ1041+AQ1032*AQ$195+AQ1050*$D1113)</f>
        <v/>
      </c>
      <c r="AR1113" s="47">
        <f>AR1077*Settings!$C$13*(AR1023+AR1041+AR1032*AR$195+AR1050*$D1113)</f>
        <v/>
      </c>
      <c r="AS1113" s="47">
        <f>AS1077*Settings!$C$13*(AS1023+AS1041+AS1032*AS$195+AS1050*$D1113)</f>
        <v/>
      </c>
      <c r="AT1113" s="47">
        <f>AT1077*Settings!$C$13*(AT1023+AT1041+AT1032*AT$195+AT1050*$D1113)</f>
        <v/>
      </c>
      <c r="AU1113" s="47">
        <f>AU1077*Settings!$C$13*(AU1023+AU1041+AU1032*AU$195+AU1050*$D1113)</f>
        <v/>
      </c>
      <c r="AV1113" s="47">
        <f>AV1077*Settings!$C$13*(AV1023+AV1041+AV1032*AV$195+AV1050*$D1113)</f>
        <v/>
      </c>
      <c r="AW1113" s="47">
        <f>AW1077*Settings!$C$13*(AW1023+AW1041+AW1032*AW$195+AW1050*$D1113)</f>
        <v/>
      </c>
      <c r="AX1113" s="47">
        <f>AX1077*Settings!$C$13*(AX1023+AX1041+AX1032*AX$195+AX1050*$D1113)</f>
        <v/>
      </c>
      <c r="AY1113" s="58">
        <f>REVENUE(AY1077,Settings!$C$13,NEWREVRATE(AY1023,AY1041,AY1032,AY$195,AY1050,$D1113))</f>
        <v/>
      </c>
    </row>
    <row r="1114" hidden="1" outlineLevel="2">
      <c r="A1114" s="14" t="inlineStr">
        <is>
          <t>rnew</t>
        </is>
      </c>
      <c r="B1114" s="14" t="inlineStr">
        <is>
          <t>die</t>
        </is>
      </c>
      <c r="C1114" s="14" t="inlineStr">
        <is>
          <t>foo</t>
        </is>
      </c>
      <c r="D1114" s="37">
        <f>INDEX(Inputs!$S$5:$S$132,MATCH($B1114&amp;"|"&amp;$C1114,Inputs!$A$5:$A$132,0))</f>
        <v/>
      </c>
      <c r="E1114" s="36" t="n"/>
      <c r="F1114" s="36" t="n"/>
      <c r="G1114" s="36" t="n"/>
      <c r="H1114" s="14">
        <f>INDEX(Variables!$B$5:$B$205,MATCH($A1114,Variables!$A$5:$A$205,0))&amp;IF($C1114="",""," | "&amp;INDEX(Mapping!$B$5:$B$26,MATCH($C1114,Mapping!$A$5:$A$26,0))&amp;" | "&amp;INDEX(Mapping!$B$30:$B$46,MATCH($B1114,Mapping!$A$30:$A$46,0)))</f>
        <v/>
      </c>
      <c r="I1114" s="14">
        <f>INDEX(Variables!$C$5:$C$205,MATCH($A1114,Variables!$A$5:$A$205,0))</f>
        <v/>
      </c>
      <c r="J1114" s="14">
        <f>INDEX(Variables!$E$5:$E$205,MATCH($A1114,Variables!$A$5:$A$205,0))</f>
        <v/>
      </c>
      <c r="K1114" s="11">
        <f>LOWER(Settings!$C$4)&amp;".mit."&amp;$A1114&amp;IF($C1114="","","."&amp;$C1114&amp;"."&amp;$B1114)&amp;IF(INDEX(Variables!$D$5:$D$205,MATCH($A1114,Variables!$A$5:$A$205,0))="","","."&amp;INDEX(Variables!$D$5:$D$205,MATCH($A1114,Variables!$A$5:$A$205,0)))&amp;"."&amp;K$5</f>
        <v/>
      </c>
      <c r="L1114" s="46">
        <f>L1078*Settings!$C$13*(L1024+L1042+L1033*L$195+L1051*$D1114)</f>
        <v/>
      </c>
      <c r="M1114" s="47">
        <f>M1078*Settings!$C$13*(M1024+M1042+M1033*M$195+M1051*$D1114)</f>
        <v/>
      </c>
      <c r="N1114" s="47">
        <f>N1078*Settings!$C$13*(N1024+N1042+N1033*N$195+N1051*$D1114)</f>
        <v/>
      </c>
      <c r="O1114" s="47">
        <f>O1078*Settings!$C$13*(O1024+O1042+O1033*O$195+O1051*$D1114)</f>
        <v/>
      </c>
      <c r="P1114" s="47">
        <f>P1078*Settings!$C$13*(P1024+P1042+P1033*P$195+P1051*$D1114)</f>
        <v/>
      </c>
      <c r="Q1114" s="47">
        <f>Q1078*Settings!$C$13*(Q1024+Q1042+Q1033*Q$195+Q1051*$D1114)</f>
        <v/>
      </c>
      <c r="R1114" s="47">
        <f>R1078*Settings!$C$13*(R1024+R1042+R1033*R$195+R1051*$D1114)</f>
        <v/>
      </c>
      <c r="S1114" s="47">
        <f>S1078*Settings!$C$13*(S1024+S1042+S1033*S$195+S1051*$D1114)</f>
        <v/>
      </c>
      <c r="T1114" s="47">
        <f>T1078*Settings!$C$13*(T1024+T1042+T1033*T$195+T1051*$D1114)</f>
        <v/>
      </c>
      <c r="U1114" s="47">
        <f>U1078*Settings!$C$13*(U1024+U1042+U1033*U$195+U1051*$D1114)</f>
        <v/>
      </c>
      <c r="V1114" s="47">
        <f>V1078*Settings!$C$13*(V1024+V1042+V1033*V$195+V1051*$D1114)</f>
        <v/>
      </c>
      <c r="W1114" s="47">
        <f>W1078*Settings!$C$13*(W1024+W1042+W1033*W$195+W1051*$D1114)</f>
        <v/>
      </c>
      <c r="X1114" s="47">
        <f>X1078*Settings!$C$13*(X1024+X1042+X1033*X$195+X1051*$D1114)</f>
        <v/>
      </c>
      <c r="Y1114" s="47">
        <f>Y1078*Settings!$C$13*(Y1024+Y1042+Y1033*Y$195+Y1051*$D1114)</f>
        <v/>
      </c>
      <c r="Z1114" s="47">
        <f>Z1078*Settings!$C$13*(Z1024+Z1042+Z1033*Z$195+Z1051*$D1114)</f>
        <v/>
      </c>
      <c r="AA1114" s="47">
        <f>AA1078*Settings!$C$13*(AA1024+AA1042+AA1033*AA$195+AA1051*$D1114)</f>
        <v/>
      </c>
      <c r="AB1114" s="47">
        <f>AB1078*Settings!$C$13*(AB1024+AB1042+AB1033*AB$195+AB1051*$D1114)</f>
        <v/>
      </c>
      <c r="AC1114" s="47">
        <f>AC1078*Settings!$C$13*(AC1024+AC1042+AC1033*AC$195+AC1051*$D1114)</f>
        <v/>
      </c>
      <c r="AD1114" s="58">
        <f>REVENUE(AD1078,Settings!$C$13,NEWREVRATE(AD1024,AD1042,AD1033,AD$195,AD1051,$D1114))</f>
        <v/>
      </c>
      <c r="AF1114" s="11">
        <f>LOWER(Settings!$C$4)&amp;".mit."&amp;$A1114&amp;IF($C1114="","","."&amp;$C1114&amp;"."&amp;$B1114)&amp;IF(INDEX(Variables!$D$5:$D$205,MATCH($A1114,Variables!$A$5:$A$205,0))="","","."&amp;INDEX(Variables!$D$5:$D$205,MATCH($A1114,Variables!$A$5:$A$205,0)))&amp;"."&amp;AF$5</f>
        <v/>
      </c>
      <c r="AG1114" s="46">
        <f>AG1078*Settings!$C$13*(AG1024+AG1042+AG1033*AG$195+AG1051*$D1114)</f>
        <v/>
      </c>
      <c r="AH1114" s="47">
        <f>AH1078*Settings!$C$13*(AH1024+AH1042+AH1033*AH$195+AH1051*$D1114)</f>
        <v/>
      </c>
      <c r="AI1114" s="47">
        <f>AI1078*Settings!$C$13*(AI1024+AI1042+AI1033*AI$195+AI1051*$D1114)</f>
        <v/>
      </c>
      <c r="AJ1114" s="47">
        <f>AJ1078*Settings!$C$13*(AJ1024+AJ1042+AJ1033*AJ$195+AJ1051*$D1114)</f>
        <v/>
      </c>
      <c r="AK1114" s="47">
        <f>AK1078*Settings!$C$13*(AK1024+AK1042+AK1033*AK$195+AK1051*$D1114)</f>
        <v/>
      </c>
      <c r="AL1114" s="47">
        <f>AL1078*Settings!$C$13*(AL1024+AL1042+AL1033*AL$195+AL1051*$D1114)</f>
        <v/>
      </c>
      <c r="AM1114" s="47">
        <f>AM1078*Settings!$C$13*(AM1024+AM1042+AM1033*AM$195+AM1051*$D1114)</f>
        <v/>
      </c>
      <c r="AN1114" s="47">
        <f>AN1078*Settings!$C$13*(AN1024+AN1042+AN1033*AN$195+AN1051*$D1114)</f>
        <v/>
      </c>
      <c r="AO1114" s="47">
        <f>AO1078*Settings!$C$13*(AO1024+AO1042+AO1033*AO$195+AO1051*$D1114)</f>
        <v/>
      </c>
      <c r="AP1114" s="47">
        <f>AP1078*Settings!$C$13*(AP1024+AP1042+AP1033*AP$195+AP1051*$D1114)</f>
        <v/>
      </c>
      <c r="AQ1114" s="47">
        <f>AQ1078*Settings!$C$13*(AQ1024+AQ1042+AQ1033*AQ$195+AQ1051*$D1114)</f>
        <v/>
      </c>
      <c r="AR1114" s="47">
        <f>AR1078*Settings!$C$13*(AR1024+AR1042+AR1033*AR$195+AR1051*$D1114)</f>
        <v/>
      </c>
      <c r="AS1114" s="47">
        <f>AS1078*Settings!$C$13*(AS1024+AS1042+AS1033*AS$195+AS1051*$D1114)</f>
        <v/>
      </c>
      <c r="AT1114" s="47">
        <f>AT1078*Settings!$C$13*(AT1024+AT1042+AT1033*AT$195+AT1051*$D1114)</f>
        <v/>
      </c>
      <c r="AU1114" s="47">
        <f>AU1078*Settings!$C$13*(AU1024+AU1042+AU1033*AU$195+AU1051*$D1114)</f>
        <v/>
      </c>
      <c r="AV1114" s="47">
        <f>AV1078*Settings!$C$13*(AV1024+AV1042+AV1033*AV$195+AV1051*$D1114)</f>
        <v/>
      </c>
      <c r="AW1114" s="47">
        <f>AW1078*Settings!$C$13*(AW1024+AW1042+AW1033*AW$195+AW1051*$D1114)</f>
        <v/>
      </c>
      <c r="AX1114" s="47">
        <f>AX1078*Settings!$C$13*(AX1024+AX1042+AX1033*AX$195+AX1051*$D1114)</f>
        <v/>
      </c>
      <c r="AY1114" s="58">
        <f>REVENUE(AY1078,Settings!$C$13,NEWREVRATE(AY1024,AY1042,AY1033,AY$195,AY1051,$D1114))</f>
        <v/>
      </c>
    </row>
    <row r="1115" hidden="1" outlineLevel="2">
      <c r="A1115" s="14" t="inlineStr">
        <is>
          <t>rnew</t>
        </is>
      </c>
      <c r="B1115" s="14" t="inlineStr">
        <is>
          <t>lpg</t>
        </is>
      </c>
      <c r="C1115" s="14" t="inlineStr">
        <is>
          <t>foo</t>
        </is>
      </c>
      <c r="D1115" s="37">
        <f>INDEX(Inputs!$S$5:$S$132,MATCH($B1115&amp;"|"&amp;$C1115,Inputs!$A$5:$A$132,0))</f>
        <v/>
      </c>
      <c r="E1115" s="36" t="n"/>
      <c r="F1115" s="36" t="n"/>
      <c r="G1115" s="36" t="n"/>
      <c r="H1115" s="14">
        <f>INDEX(Variables!$B$5:$B$205,MATCH($A1115,Variables!$A$5:$A$205,0))&amp;IF($C1115="",""," | "&amp;INDEX(Mapping!$B$5:$B$26,MATCH($C1115,Mapping!$A$5:$A$26,0))&amp;" | "&amp;INDEX(Mapping!$B$30:$B$46,MATCH($B1115,Mapping!$A$30:$A$46,0)))</f>
        <v/>
      </c>
      <c r="I1115" s="14">
        <f>INDEX(Variables!$C$5:$C$205,MATCH($A1115,Variables!$A$5:$A$205,0))</f>
        <v/>
      </c>
      <c r="J1115" s="14">
        <f>INDEX(Variables!$E$5:$E$205,MATCH($A1115,Variables!$A$5:$A$205,0))</f>
        <v/>
      </c>
      <c r="K1115" s="11">
        <f>LOWER(Settings!$C$4)&amp;".mit."&amp;$A1115&amp;IF($C1115="","","."&amp;$C1115&amp;"."&amp;$B1115)&amp;IF(INDEX(Variables!$D$5:$D$205,MATCH($A1115,Variables!$A$5:$A$205,0))="","","."&amp;INDEX(Variables!$D$5:$D$205,MATCH($A1115,Variables!$A$5:$A$205,0)))&amp;"."&amp;K$5</f>
        <v/>
      </c>
      <c r="L1115" s="46">
        <f>L1079*Settings!$C$13*(L1025+L1043+L1034*L$195+L1052*$D1115)</f>
        <v/>
      </c>
      <c r="M1115" s="47">
        <f>M1079*Settings!$C$13*(M1025+M1043+M1034*M$195+M1052*$D1115)</f>
        <v/>
      </c>
      <c r="N1115" s="47">
        <f>N1079*Settings!$C$13*(N1025+N1043+N1034*N$195+N1052*$D1115)</f>
        <v/>
      </c>
      <c r="O1115" s="47">
        <f>O1079*Settings!$C$13*(O1025+O1043+O1034*O$195+O1052*$D1115)</f>
        <v/>
      </c>
      <c r="P1115" s="47">
        <f>P1079*Settings!$C$13*(P1025+P1043+P1034*P$195+P1052*$D1115)</f>
        <v/>
      </c>
      <c r="Q1115" s="47">
        <f>Q1079*Settings!$C$13*(Q1025+Q1043+Q1034*Q$195+Q1052*$D1115)</f>
        <v/>
      </c>
      <c r="R1115" s="47">
        <f>R1079*Settings!$C$13*(R1025+R1043+R1034*R$195+R1052*$D1115)</f>
        <v/>
      </c>
      <c r="S1115" s="47">
        <f>S1079*Settings!$C$13*(S1025+S1043+S1034*S$195+S1052*$D1115)</f>
        <v/>
      </c>
      <c r="T1115" s="47">
        <f>T1079*Settings!$C$13*(T1025+T1043+T1034*T$195+T1052*$D1115)</f>
        <v/>
      </c>
      <c r="U1115" s="47">
        <f>U1079*Settings!$C$13*(U1025+U1043+U1034*U$195+U1052*$D1115)</f>
        <v/>
      </c>
      <c r="V1115" s="47">
        <f>V1079*Settings!$C$13*(V1025+V1043+V1034*V$195+V1052*$D1115)</f>
        <v/>
      </c>
      <c r="W1115" s="47">
        <f>W1079*Settings!$C$13*(W1025+W1043+W1034*W$195+W1052*$D1115)</f>
        <v/>
      </c>
      <c r="X1115" s="47">
        <f>X1079*Settings!$C$13*(X1025+X1043+X1034*X$195+X1052*$D1115)</f>
        <v/>
      </c>
      <c r="Y1115" s="47">
        <f>Y1079*Settings!$C$13*(Y1025+Y1043+Y1034*Y$195+Y1052*$D1115)</f>
        <v/>
      </c>
      <c r="Z1115" s="47">
        <f>Z1079*Settings!$C$13*(Z1025+Z1043+Z1034*Z$195+Z1052*$D1115)</f>
        <v/>
      </c>
      <c r="AA1115" s="47">
        <f>AA1079*Settings!$C$13*(AA1025+AA1043+AA1034*AA$195+AA1052*$D1115)</f>
        <v/>
      </c>
      <c r="AB1115" s="47">
        <f>AB1079*Settings!$C$13*(AB1025+AB1043+AB1034*AB$195+AB1052*$D1115)</f>
        <v/>
      </c>
      <c r="AC1115" s="47">
        <f>AC1079*Settings!$C$13*(AC1025+AC1043+AC1034*AC$195+AC1052*$D1115)</f>
        <v/>
      </c>
      <c r="AD1115" s="58">
        <f>REVENUE(AD1079,Settings!$C$13,NEWREVRATE(AD1025,AD1043,AD1034,AD$195,AD1052,$D1115))</f>
        <v/>
      </c>
      <c r="AF1115" s="11">
        <f>LOWER(Settings!$C$4)&amp;".mit."&amp;$A1115&amp;IF($C1115="","","."&amp;$C1115&amp;"."&amp;$B1115)&amp;IF(INDEX(Variables!$D$5:$D$205,MATCH($A1115,Variables!$A$5:$A$205,0))="","","."&amp;INDEX(Variables!$D$5:$D$205,MATCH($A1115,Variables!$A$5:$A$205,0)))&amp;"."&amp;AF$5</f>
        <v/>
      </c>
      <c r="AG1115" s="46">
        <f>AG1079*Settings!$C$13*(AG1025+AG1043+AG1034*AG$195+AG1052*$D1115)</f>
        <v/>
      </c>
      <c r="AH1115" s="47">
        <f>AH1079*Settings!$C$13*(AH1025+AH1043+AH1034*AH$195+AH1052*$D1115)</f>
        <v/>
      </c>
      <c r="AI1115" s="47">
        <f>AI1079*Settings!$C$13*(AI1025+AI1043+AI1034*AI$195+AI1052*$D1115)</f>
        <v/>
      </c>
      <c r="AJ1115" s="47">
        <f>AJ1079*Settings!$C$13*(AJ1025+AJ1043+AJ1034*AJ$195+AJ1052*$D1115)</f>
        <v/>
      </c>
      <c r="AK1115" s="47">
        <f>AK1079*Settings!$C$13*(AK1025+AK1043+AK1034*AK$195+AK1052*$D1115)</f>
        <v/>
      </c>
      <c r="AL1115" s="47">
        <f>AL1079*Settings!$C$13*(AL1025+AL1043+AL1034*AL$195+AL1052*$D1115)</f>
        <v/>
      </c>
      <c r="AM1115" s="47">
        <f>AM1079*Settings!$C$13*(AM1025+AM1043+AM1034*AM$195+AM1052*$D1115)</f>
        <v/>
      </c>
      <c r="AN1115" s="47">
        <f>AN1079*Settings!$C$13*(AN1025+AN1043+AN1034*AN$195+AN1052*$D1115)</f>
        <v/>
      </c>
      <c r="AO1115" s="47">
        <f>AO1079*Settings!$C$13*(AO1025+AO1043+AO1034*AO$195+AO1052*$D1115)</f>
        <v/>
      </c>
      <c r="AP1115" s="47">
        <f>AP1079*Settings!$C$13*(AP1025+AP1043+AP1034*AP$195+AP1052*$D1115)</f>
        <v/>
      </c>
      <c r="AQ1115" s="47">
        <f>AQ1079*Settings!$C$13*(AQ1025+AQ1043+AQ1034*AQ$195+AQ1052*$D1115)</f>
        <v/>
      </c>
      <c r="AR1115" s="47">
        <f>AR1079*Settings!$C$13*(AR1025+AR1043+AR1034*AR$195+AR1052*$D1115)</f>
        <v/>
      </c>
      <c r="AS1115" s="47">
        <f>AS1079*Settings!$C$13*(AS1025+AS1043+AS1034*AS$195+AS1052*$D1115)</f>
        <v/>
      </c>
      <c r="AT1115" s="47">
        <f>AT1079*Settings!$C$13*(AT1025+AT1043+AT1034*AT$195+AT1052*$D1115)</f>
        <v/>
      </c>
      <c r="AU1115" s="47">
        <f>AU1079*Settings!$C$13*(AU1025+AU1043+AU1034*AU$195+AU1052*$D1115)</f>
        <v/>
      </c>
      <c r="AV1115" s="47">
        <f>AV1079*Settings!$C$13*(AV1025+AV1043+AV1034*AV$195+AV1052*$D1115)</f>
        <v/>
      </c>
      <c r="AW1115" s="47">
        <f>AW1079*Settings!$C$13*(AW1025+AW1043+AW1034*AW$195+AW1052*$D1115)</f>
        <v/>
      </c>
      <c r="AX1115" s="47">
        <f>AX1079*Settings!$C$13*(AX1025+AX1043+AX1034*AX$195+AX1052*$D1115)</f>
        <v/>
      </c>
      <c r="AY1115" s="58">
        <f>REVENUE(AY1079,Settings!$C$13,NEWREVRATE(AY1025,AY1043,AY1034,AY$195,AY1052,$D1115))</f>
        <v/>
      </c>
    </row>
    <row r="1116" hidden="1" outlineLevel="2">
      <c r="A1116" s="14" t="inlineStr">
        <is>
          <t>rnew</t>
        </is>
      </c>
      <c r="B1116" s="14" t="inlineStr">
        <is>
          <t>ker</t>
        </is>
      </c>
      <c r="C1116" s="14" t="inlineStr">
        <is>
          <t>foo</t>
        </is>
      </c>
      <c r="D1116" s="37">
        <f>INDEX(Inputs!$S$5:$S$132,MATCH($B1116&amp;"|"&amp;$C1116,Inputs!$A$5:$A$132,0))</f>
        <v/>
      </c>
      <c r="E1116" s="36" t="n"/>
      <c r="F1116" s="36" t="n"/>
      <c r="G1116" s="36" t="n"/>
      <c r="H1116" s="14">
        <f>INDEX(Variables!$B$5:$B$205,MATCH($A1116,Variables!$A$5:$A$205,0))&amp;IF($C1116="",""," | "&amp;INDEX(Mapping!$B$5:$B$26,MATCH($C1116,Mapping!$A$5:$A$26,0))&amp;" | "&amp;INDEX(Mapping!$B$30:$B$46,MATCH($B1116,Mapping!$A$30:$A$46,0)))</f>
        <v/>
      </c>
      <c r="I1116" s="14">
        <f>INDEX(Variables!$C$5:$C$205,MATCH($A1116,Variables!$A$5:$A$205,0))</f>
        <v/>
      </c>
      <c r="J1116" s="14">
        <f>INDEX(Variables!$E$5:$E$205,MATCH($A1116,Variables!$A$5:$A$205,0))</f>
        <v/>
      </c>
      <c r="K1116" s="11">
        <f>LOWER(Settings!$C$4)&amp;".mit."&amp;$A1116&amp;IF($C1116="","","."&amp;$C1116&amp;"."&amp;$B1116)&amp;IF(INDEX(Variables!$D$5:$D$205,MATCH($A1116,Variables!$A$5:$A$205,0))="","","."&amp;INDEX(Variables!$D$5:$D$205,MATCH($A1116,Variables!$A$5:$A$205,0)))&amp;"."&amp;K$5</f>
        <v/>
      </c>
      <c r="L1116" s="46">
        <f>L1080*Settings!$C$13*(L1026+L1044+L1035*L$195+L1053*$D1116)</f>
        <v/>
      </c>
      <c r="M1116" s="47">
        <f>M1080*Settings!$C$13*(M1026+M1044+M1035*M$195+M1053*$D1116)</f>
        <v/>
      </c>
      <c r="N1116" s="47">
        <f>N1080*Settings!$C$13*(N1026+N1044+N1035*N$195+N1053*$D1116)</f>
        <v/>
      </c>
      <c r="O1116" s="47">
        <f>O1080*Settings!$C$13*(O1026+O1044+O1035*O$195+O1053*$D1116)</f>
        <v/>
      </c>
      <c r="P1116" s="47">
        <f>P1080*Settings!$C$13*(P1026+P1044+P1035*P$195+P1053*$D1116)</f>
        <v/>
      </c>
      <c r="Q1116" s="47">
        <f>Q1080*Settings!$C$13*(Q1026+Q1044+Q1035*Q$195+Q1053*$D1116)</f>
        <v/>
      </c>
      <c r="R1116" s="47">
        <f>R1080*Settings!$C$13*(R1026+R1044+R1035*R$195+R1053*$D1116)</f>
        <v/>
      </c>
      <c r="S1116" s="47">
        <f>S1080*Settings!$C$13*(S1026+S1044+S1035*S$195+S1053*$D1116)</f>
        <v/>
      </c>
      <c r="T1116" s="47">
        <f>T1080*Settings!$C$13*(T1026+T1044+T1035*T$195+T1053*$D1116)</f>
        <v/>
      </c>
      <c r="U1116" s="47">
        <f>U1080*Settings!$C$13*(U1026+U1044+U1035*U$195+U1053*$D1116)</f>
        <v/>
      </c>
      <c r="V1116" s="47">
        <f>V1080*Settings!$C$13*(V1026+V1044+V1035*V$195+V1053*$D1116)</f>
        <v/>
      </c>
      <c r="W1116" s="47">
        <f>W1080*Settings!$C$13*(W1026+W1044+W1035*W$195+W1053*$D1116)</f>
        <v/>
      </c>
      <c r="X1116" s="47">
        <f>X1080*Settings!$C$13*(X1026+X1044+X1035*X$195+X1053*$D1116)</f>
        <v/>
      </c>
      <c r="Y1116" s="47">
        <f>Y1080*Settings!$C$13*(Y1026+Y1044+Y1035*Y$195+Y1053*$D1116)</f>
        <v/>
      </c>
      <c r="Z1116" s="47">
        <f>Z1080*Settings!$C$13*(Z1026+Z1044+Z1035*Z$195+Z1053*$D1116)</f>
        <v/>
      </c>
      <c r="AA1116" s="47">
        <f>AA1080*Settings!$C$13*(AA1026+AA1044+AA1035*AA$195+AA1053*$D1116)</f>
        <v/>
      </c>
      <c r="AB1116" s="47">
        <f>AB1080*Settings!$C$13*(AB1026+AB1044+AB1035*AB$195+AB1053*$D1116)</f>
        <v/>
      </c>
      <c r="AC1116" s="47">
        <f>AC1080*Settings!$C$13*(AC1026+AC1044+AC1035*AC$195+AC1053*$D1116)</f>
        <v/>
      </c>
      <c r="AD1116" s="58">
        <f>REVENUE(AD1080,Settings!$C$13,NEWREVRATE(AD1026,AD1044,AD1035,AD$195,AD1053,$D1116))</f>
        <v/>
      </c>
      <c r="AF1116" s="11">
        <f>LOWER(Settings!$C$4)&amp;".mit."&amp;$A1116&amp;IF($C1116="","","."&amp;$C1116&amp;"."&amp;$B1116)&amp;IF(INDEX(Variables!$D$5:$D$205,MATCH($A1116,Variables!$A$5:$A$205,0))="","","."&amp;INDEX(Variables!$D$5:$D$205,MATCH($A1116,Variables!$A$5:$A$205,0)))&amp;"."&amp;AF$5</f>
        <v/>
      </c>
      <c r="AG1116" s="46">
        <f>AG1080*Settings!$C$13*(AG1026+AG1044+AG1035*AG$195+AG1053*$D1116)</f>
        <v/>
      </c>
      <c r="AH1116" s="47">
        <f>AH1080*Settings!$C$13*(AH1026+AH1044+AH1035*AH$195+AH1053*$D1116)</f>
        <v/>
      </c>
      <c r="AI1116" s="47">
        <f>AI1080*Settings!$C$13*(AI1026+AI1044+AI1035*AI$195+AI1053*$D1116)</f>
        <v/>
      </c>
      <c r="AJ1116" s="47">
        <f>AJ1080*Settings!$C$13*(AJ1026+AJ1044+AJ1035*AJ$195+AJ1053*$D1116)</f>
        <v/>
      </c>
      <c r="AK1116" s="47">
        <f>AK1080*Settings!$C$13*(AK1026+AK1044+AK1035*AK$195+AK1053*$D1116)</f>
        <v/>
      </c>
      <c r="AL1116" s="47">
        <f>AL1080*Settings!$C$13*(AL1026+AL1044+AL1035*AL$195+AL1053*$D1116)</f>
        <v/>
      </c>
      <c r="AM1116" s="47">
        <f>AM1080*Settings!$C$13*(AM1026+AM1044+AM1035*AM$195+AM1053*$D1116)</f>
        <v/>
      </c>
      <c r="AN1116" s="47">
        <f>AN1080*Settings!$C$13*(AN1026+AN1044+AN1035*AN$195+AN1053*$D1116)</f>
        <v/>
      </c>
      <c r="AO1116" s="47">
        <f>AO1080*Settings!$C$13*(AO1026+AO1044+AO1035*AO$195+AO1053*$D1116)</f>
        <v/>
      </c>
      <c r="AP1116" s="47">
        <f>AP1080*Settings!$C$13*(AP1026+AP1044+AP1035*AP$195+AP1053*$D1116)</f>
        <v/>
      </c>
      <c r="AQ1116" s="47">
        <f>AQ1080*Settings!$C$13*(AQ1026+AQ1044+AQ1035*AQ$195+AQ1053*$D1116)</f>
        <v/>
      </c>
      <c r="AR1116" s="47">
        <f>AR1080*Settings!$C$13*(AR1026+AR1044+AR1035*AR$195+AR1053*$D1116)</f>
        <v/>
      </c>
      <c r="AS1116" s="47">
        <f>AS1080*Settings!$C$13*(AS1026+AS1044+AS1035*AS$195+AS1053*$D1116)</f>
        <v/>
      </c>
      <c r="AT1116" s="47">
        <f>AT1080*Settings!$C$13*(AT1026+AT1044+AT1035*AT$195+AT1053*$D1116)</f>
        <v/>
      </c>
      <c r="AU1116" s="47">
        <f>AU1080*Settings!$C$13*(AU1026+AU1044+AU1035*AU$195+AU1053*$D1116)</f>
        <v/>
      </c>
      <c r="AV1116" s="47">
        <f>AV1080*Settings!$C$13*(AV1026+AV1044+AV1035*AV$195+AV1053*$D1116)</f>
        <v/>
      </c>
      <c r="AW1116" s="47">
        <f>AW1080*Settings!$C$13*(AW1026+AW1044+AW1035*AW$195+AW1053*$D1116)</f>
        <v/>
      </c>
      <c r="AX1116" s="47">
        <f>AX1080*Settings!$C$13*(AX1026+AX1044+AX1035*AX$195+AX1053*$D1116)</f>
        <v/>
      </c>
      <c r="AY1116" s="58">
        <f>REVENUE(AY1080,Settings!$C$13,NEWREVRATE(AY1026,AY1044,AY1035,AY$195,AY1053,$D1116))</f>
        <v/>
      </c>
    </row>
    <row r="1117" hidden="1" outlineLevel="2">
      <c r="A1117" s="14" t="inlineStr">
        <is>
          <t>rnew</t>
        </is>
      </c>
      <c r="B1117" s="14" t="inlineStr">
        <is>
          <t>oop</t>
        </is>
      </c>
      <c r="C1117" s="14" t="inlineStr">
        <is>
          <t>foo</t>
        </is>
      </c>
      <c r="D1117" s="37">
        <f>INDEX(Inputs!$S$5:$S$132,MATCH($B1117&amp;"|"&amp;$C1117,Inputs!$A$5:$A$132,0))</f>
        <v/>
      </c>
      <c r="E1117" s="36" t="n"/>
      <c r="F1117" s="36" t="n"/>
      <c r="G1117" s="36" t="n"/>
      <c r="H1117" s="14">
        <f>INDEX(Variables!$B$5:$B$205,MATCH($A1117,Variables!$A$5:$A$205,0))&amp;IF($C1117="",""," | "&amp;INDEX(Mapping!$B$5:$B$26,MATCH($C1117,Mapping!$A$5:$A$26,0))&amp;" | "&amp;INDEX(Mapping!$B$30:$B$46,MATCH($B1117,Mapping!$A$30:$A$46,0)))</f>
        <v/>
      </c>
      <c r="I1117" s="14">
        <f>INDEX(Variables!$C$5:$C$205,MATCH($A1117,Variables!$A$5:$A$205,0))</f>
        <v/>
      </c>
      <c r="J1117" s="14">
        <f>INDEX(Variables!$E$5:$E$205,MATCH($A1117,Variables!$A$5:$A$205,0))</f>
        <v/>
      </c>
      <c r="K1117" s="11">
        <f>LOWER(Settings!$C$4)&amp;".mit."&amp;$A1117&amp;IF($C1117="","","."&amp;$C1117&amp;"."&amp;$B1117)&amp;IF(INDEX(Variables!$D$5:$D$205,MATCH($A1117,Variables!$A$5:$A$205,0))="","","."&amp;INDEX(Variables!$D$5:$D$205,MATCH($A1117,Variables!$A$5:$A$205,0)))&amp;"."&amp;K$5</f>
        <v/>
      </c>
      <c r="L1117" s="46">
        <f>L1081*Settings!$C$13*(L1027+L1045+L1036*L$195+L1054*$D1117)</f>
        <v/>
      </c>
      <c r="M1117" s="47">
        <f>M1081*Settings!$C$13*(M1027+M1045+M1036*M$195+M1054*$D1117)</f>
        <v/>
      </c>
      <c r="N1117" s="47">
        <f>N1081*Settings!$C$13*(N1027+N1045+N1036*N$195+N1054*$D1117)</f>
        <v/>
      </c>
      <c r="O1117" s="47">
        <f>O1081*Settings!$C$13*(O1027+O1045+O1036*O$195+O1054*$D1117)</f>
        <v/>
      </c>
      <c r="P1117" s="47">
        <f>P1081*Settings!$C$13*(P1027+P1045+P1036*P$195+P1054*$D1117)</f>
        <v/>
      </c>
      <c r="Q1117" s="47">
        <f>Q1081*Settings!$C$13*(Q1027+Q1045+Q1036*Q$195+Q1054*$D1117)</f>
        <v/>
      </c>
      <c r="R1117" s="47">
        <f>R1081*Settings!$C$13*(R1027+R1045+R1036*R$195+R1054*$D1117)</f>
        <v/>
      </c>
      <c r="S1117" s="47">
        <f>S1081*Settings!$C$13*(S1027+S1045+S1036*S$195+S1054*$D1117)</f>
        <v/>
      </c>
      <c r="T1117" s="47">
        <f>T1081*Settings!$C$13*(T1027+T1045+T1036*T$195+T1054*$D1117)</f>
        <v/>
      </c>
      <c r="U1117" s="47">
        <f>U1081*Settings!$C$13*(U1027+U1045+U1036*U$195+U1054*$D1117)</f>
        <v/>
      </c>
      <c r="V1117" s="47">
        <f>V1081*Settings!$C$13*(V1027+V1045+V1036*V$195+V1054*$D1117)</f>
        <v/>
      </c>
      <c r="W1117" s="47">
        <f>W1081*Settings!$C$13*(W1027+W1045+W1036*W$195+W1054*$D1117)</f>
        <v/>
      </c>
      <c r="X1117" s="47">
        <f>X1081*Settings!$C$13*(X1027+X1045+X1036*X$195+X1054*$D1117)</f>
        <v/>
      </c>
      <c r="Y1117" s="47">
        <f>Y1081*Settings!$C$13*(Y1027+Y1045+Y1036*Y$195+Y1054*$D1117)</f>
        <v/>
      </c>
      <c r="Z1117" s="47">
        <f>Z1081*Settings!$C$13*(Z1027+Z1045+Z1036*Z$195+Z1054*$D1117)</f>
        <v/>
      </c>
      <c r="AA1117" s="47">
        <f>AA1081*Settings!$C$13*(AA1027+AA1045+AA1036*AA$195+AA1054*$D1117)</f>
        <v/>
      </c>
      <c r="AB1117" s="47">
        <f>AB1081*Settings!$C$13*(AB1027+AB1045+AB1036*AB$195+AB1054*$D1117)</f>
        <v/>
      </c>
      <c r="AC1117" s="47">
        <f>AC1081*Settings!$C$13*(AC1027+AC1045+AC1036*AC$195+AC1054*$D1117)</f>
        <v/>
      </c>
      <c r="AD1117" s="58">
        <f>REVENUE(AD1081,Settings!$C$13,NEWREVRATE(AD1027,AD1045,AD1036,AD$195,AD1054,$D1117))</f>
        <v/>
      </c>
      <c r="AF1117" s="11">
        <f>LOWER(Settings!$C$4)&amp;".mit."&amp;$A1117&amp;IF($C1117="","","."&amp;$C1117&amp;"."&amp;$B1117)&amp;IF(INDEX(Variables!$D$5:$D$205,MATCH($A1117,Variables!$A$5:$A$205,0))="","","."&amp;INDEX(Variables!$D$5:$D$205,MATCH($A1117,Variables!$A$5:$A$205,0)))&amp;"."&amp;AF$5</f>
        <v/>
      </c>
      <c r="AG1117" s="46">
        <f>AG1081*Settings!$C$13*(AG1027+AG1045+AG1036*AG$195+AG1054*$D1117)</f>
        <v/>
      </c>
      <c r="AH1117" s="47">
        <f>AH1081*Settings!$C$13*(AH1027+AH1045+AH1036*AH$195+AH1054*$D1117)</f>
        <v/>
      </c>
      <c r="AI1117" s="47">
        <f>AI1081*Settings!$C$13*(AI1027+AI1045+AI1036*AI$195+AI1054*$D1117)</f>
        <v/>
      </c>
      <c r="AJ1117" s="47">
        <f>AJ1081*Settings!$C$13*(AJ1027+AJ1045+AJ1036*AJ$195+AJ1054*$D1117)</f>
        <v/>
      </c>
      <c r="AK1117" s="47">
        <f>AK1081*Settings!$C$13*(AK1027+AK1045+AK1036*AK$195+AK1054*$D1117)</f>
        <v/>
      </c>
      <c r="AL1117" s="47">
        <f>AL1081*Settings!$C$13*(AL1027+AL1045+AL1036*AL$195+AL1054*$D1117)</f>
        <v/>
      </c>
      <c r="AM1117" s="47">
        <f>AM1081*Settings!$C$13*(AM1027+AM1045+AM1036*AM$195+AM1054*$D1117)</f>
        <v/>
      </c>
      <c r="AN1117" s="47">
        <f>AN1081*Settings!$C$13*(AN1027+AN1045+AN1036*AN$195+AN1054*$D1117)</f>
        <v/>
      </c>
      <c r="AO1117" s="47">
        <f>AO1081*Settings!$C$13*(AO1027+AO1045+AO1036*AO$195+AO1054*$D1117)</f>
        <v/>
      </c>
      <c r="AP1117" s="47">
        <f>AP1081*Settings!$C$13*(AP1027+AP1045+AP1036*AP$195+AP1054*$D1117)</f>
        <v/>
      </c>
      <c r="AQ1117" s="47">
        <f>AQ1081*Settings!$C$13*(AQ1027+AQ1045+AQ1036*AQ$195+AQ1054*$D1117)</f>
        <v/>
      </c>
      <c r="AR1117" s="47">
        <f>AR1081*Settings!$C$13*(AR1027+AR1045+AR1036*AR$195+AR1054*$D1117)</f>
        <v/>
      </c>
      <c r="AS1117" s="47">
        <f>AS1081*Settings!$C$13*(AS1027+AS1045+AS1036*AS$195+AS1054*$D1117)</f>
        <v/>
      </c>
      <c r="AT1117" s="47">
        <f>AT1081*Settings!$C$13*(AT1027+AT1045+AT1036*AT$195+AT1054*$D1117)</f>
        <v/>
      </c>
      <c r="AU1117" s="47">
        <f>AU1081*Settings!$C$13*(AU1027+AU1045+AU1036*AU$195+AU1054*$D1117)</f>
        <v/>
      </c>
      <c r="AV1117" s="47">
        <f>AV1081*Settings!$C$13*(AV1027+AV1045+AV1036*AV$195+AV1054*$D1117)</f>
        <v/>
      </c>
      <c r="AW1117" s="47">
        <f>AW1081*Settings!$C$13*(AW1027+AW1045+AW1036*AW$195+AW1054*$D1117)</f>
        <v/>
      </c>
      <c r="AX1117" s="47">
        <f>AX1081*Settings!$C$13*(AX1027+AX1045+AX1036*AX$195+AX1054*$D1117)</f>
        <v/>
      </c>
      <c r="AY1117" s="58">
        <f>REVENUE(AY1081,Settings!$C$13,NEWREVRATE(AY1027,AY1045,AY1036,AY$195,AY1054,$D1117))</f>
        <v/>
      </c>
    </row>
    <row r="1118" hidden="1" outlineLevel="2">
      <c r="A1118" s="14" t="inlineStr">
        <is>
          <t>rnew</t>
        </is>
      </c>
      <c r="B1118" s="14" t="inlineStr">
        <is>
          <t>bio</t>
        </is>
      </c>
      <c r="C1118" s="14" t="inlineStr">
        <is>
          <t>foo</t>
        </is>
      </c>
      <c r="D1118" s="37">
        <f>INDEX(Inputs!$S$5:$S$132,MATCH($B1118&amp;"|"&amp;$C1118,Inputs!$A$5:$A$132,0))</f>
        <v/>
      </c>
      <c r="E1118" s="36" t="n"/>
      <c r="F1118" s="36" t="n"/>
      <c r="G1118" s="36" t="n"/>
      <c r="H1118" s="14">
        <f>INDEX(Variables!$B$5:$B$205,MATCH($A1118,Variables!$A$5:$A$205,0))&amp;IF($C1118="",""," | "&amp;INDEX(Mapping!$B$5:$B$26,MATCH($C1118,Mapping!$A$5:$A$26,0))&amp;" | "&amp;INDEX(Mapping!$B$30:$B$46,MATCH($B1118,Mapping!$A$30:$A$46,0)))</f>
        <v/>
      </c>
      <c r="I1118" s="14">
        <f>INDEX(Variables!$C$5:$C$205,MATCH($A1118,Variables!$A$5:$A$205,0))</f>
        <v/>
      </c>
      <c r="J1118" s="14">
        <f>INDEX(Variables!$E$5:$E$205,MATCH($A1118,Variables!$A$5:$A$205,0))</f>
        <v/>
      </c>
      <c r="K1118" s="11">
        <f>LOWER(Settings!$C$4)&amp;".mit."&amp;$A1118&amp;IF($C1118="","","."&amp;$C1118&amp;"."&amp;$B1118)&amp;IF(INDEX(Variables!$D$5:$D$205,MATCH($A1118,Variables!$A$5:$A$205,0))="","","."&amp;INDEX(Variables!$D$5:$D$205,MATCH($A1118,Variables!$A$5:$A$205,0)))&amp;"."&amp;K$5</f>
        <v/>
      </c>
      <c r="L1118" s="46">
        <f>L1082*Settings!$C$13*(L1028+L1046+L1037*L$195+L1055*$D1118)</f>
        <v/>
      </c>
      <c r="M1118" s="47">
        <f>M1082*Settings!$C$13*(M1028+M1046+M1037*M$195+M1055*$D1118)</f>
        <v/>
      </c>
      <c r="N1118" s="47">
        <f>N1082*Settings!$C$13*(N1028+N1046+N1037*N$195+N1055*$D1118)</f>
        <v/>
      </c>
      <c r="O1118" s="47">
        <f>O1082*Settings!$C$13*(O1028+O1046+O1037*O$195+O1055*$D1118)</f>
        <v/>
      </c>
      <c r="P1118" s="47">
        <f>P1082*Settings!$C$13*(P1028+P1046+P1037*P$195+P1055*$D1118)</f>
        <v/>
      </c>
      <c r="Q1118" s="47">
        <f>Q1082*Settings!$C$13*(Q1028+Q1046+Q1037*Q$195+Q1055*$D1118)</f>
        <v/>
      </c>
      <c r="R1118" s="47">
        <f>R1082*Settings!$C$13*(R1028+R1046+R1037*R$195+R1055*$D1118)</f>
        <v/>
      </c>
      <c r="S1118" s="47">
        <f>S1082*Settings!$C$13*(S1028+S1046+S1037*S$195+S1055*$D1118)</f>
        <v/>
      </c>
      <c r="T1118" s="47">
        <f>T1082*Settings!$C$13*(T1028+T1046+T1037*T$195+T1055*$D1118)</f>
        <v/>
      </c>
      <c r="U1118" s="47">
        <f>U1082*Settings!$C$13*(U1028+U1046+U1037*U$195+U1055*$D1118)</f>
        <v/>
      </c>
      <c r="V1118" s="47">
        <f>V1082*Settings!$C$13*(V1028+V1046+V1037*V$195+V1055*$D1118)</f>
        <v/>
      </c>
      <c r="W1118" s="47">
        <f>W1082*Settings!$C$13*(W1028+W1046+W1037*W$195+W1055*$D1118)</f>
        <v/>
      </c>
      <c r="X1118" s="47">
        <f>X1082*Settings!$C$13*(X1028+X1046+X1037*X$195+X1055*$D1118)</f>
        <v/>
      </c>
      <c r="Y1118" s="47">
        <f>Y1082*Settings!$C$13*(Y1028+Y1046+Y1037*Y$195+Y1055*$D1118)</f>
        <v/>
      </c>
      <c r="Z1118" s="47">
        <f>Z1082*Settings!$C$13*(Z1028+Z1046+Z1037*Z$195+Z1055*$D1118)</f>
        <v/>
      </c>
      <c r="AA1118" s="47">
        <f>AA1082*Settings!$C$13*(AA1028+AA1046+AA1037*AA$195+AA1055*$D1118)</f>
        <v/>
      </c>
      <c r="AB1118" s="47">
        <f>AB1082*Settings!$C$13*(AB1028+AB1046+AB1037*AB$195+AB1055*$D1118)</f>
        <v/>
      </c>
      <c r="AC1118" s="47">
        <f>AC1082*Settings!$C$13*(AC1028+AC1046+AC1037*AC$195+AC1055*$D1118)</f>
        <v/>
      </c>
      <c r="AD1118" s="58">
        <f>REVENUE(AD1082,Settings!$C$13,NEWREVRATE(AD1028,AD1046,AD1037,AD$195,AD1055,$D1118))</f>
        <v/>
      </c>
      <c r="AF1118" s="11">
        <f>LOWER(Settings!$C$4)&amp;".mit."&amp;$A1118&amp;IF($C1118="","","."&amp;$C1118&amp;"."&amp;$B1118)&amp;IF(INDEX(Variables!$D$5:$D$205,MATCH($A1118,Variables!$A$5:$A$205,0))="","","."&amp;INDEX(Variables!$D$5:$D$205,MATCH($A1118,Variables!$A$5:$A$205,0)))&amp;"."&amp;AF$5</f>
        <v/>
      </c>
      <c r="AG1118" s="46">
        <f>AG1082*Settings!$C$13*(AG1028+AG1046+AG1037*AG$195+AG1055*$D1118)</f>
        <v/>
      </c>
      <c r="AH1118" s="47">
        <f>AH1082*Settings!$C$13*(AH1028+AH1046+AH1037*AH$195+AH1055*$D1118)</f>
        <v/>
      </c>
      <c r="AI1118" s="47">
        <f>AI1082*Settings!$C$13*(AI1028+AI1046+AI1037*AI$195+AI1055*$D1118)</f>
        <v/>
      </c>
      <c r="AJ1118" s="47">
        <f>AJ1082*Settings!$C$13*(AJ1028+AJ1046+AJ1037*AJ$195+AJ1055*$D1118)</f>
        <v/>
      </c>
      <c r="AK1118" s="47">
        <f>AK1082*Settings!$C$13*(AK1028+AK1046+AK1037*AK$195+AK1055*$D1118)</f>
        <v/>
      </c>
      <c r="AL1118" s="47">
        <f>AL1082*Settings!$C$13*(AL1028+AL1046+AL1037*AL$195+AL1055*$D1118)</f>
        <v/>
      </c>
      <c r="AM1118" s="47">
        <f>AM1082*Settings!$C$13*(AM1028+AM1046+AM1037*AM$195+AM1055*$D1118)</f>
        <v/>
      </c>
      <c r="AN1118" s="47">
        <f>AN1082*Settings!$C$13*(AN1028+AN1046+AN1037*AN$195+AN1055*$D1118)</f>
        <v/>
      </c>
      <c r="AO1118" s="47">
        <f>AO1082*Settings!$C$13*(AO1028+AO1046+AO1037*AO$195+AO1055*$D1118)</f>
        <v/>
      </c>
      <c r="AP1118" s="47">
        <f>AP1082*Settings!$C$13*(AP1028+AP1046+AP1037*AP$195+AP1055*$D1118)</f>
        <v/>
      </c>
      <c r="AQ1118" s="47">
        <f>AQ1082*Settings!$C$13*(AQ1028+AQ1046+AQ1037*AQ$195+AQ1055*$D1118)</f>
        <v/>
      </c>
      <c r="AR1118" s="47">
        <f>AR1082*Settings!$C$13*(AR1028+AR1046+AR1037*AR$195+AR1055*$D1118)</f>
        <v/>
      </c>
      <c r="AS1118" s="47">
        <f>AS1082*Settings!$C$13*(AS1028+AS1046+AS1037*AS$195+AS1055*$D1118)</f>
        <v/>
      </c>
      <c r="AT1118" s="47">
        <f>AT1082*Settings!$C$13*(AT1028+AT1046+AT1037*AT$195+AT1055*$D1118)</f>
        <v/>
      </c>
      <c r="AU1118" s="47">
        <f>AU1082*Settings!$C$13*(AU1028+AU1046+AU1037*AU$195+AU1055*$D1118)</f>
        <v/>
      </c>
      <c r="AV1118" s="47">
        <f>AV1082*Settings!$C$13*(AV1028+AV1046+AV1037*AV$195+AV1055*$D1118)</f>
        <v/>
      </c>
      <c r="AW1118" s="47">
        <f>AW1082*Settings!$C$13*(AW1028+AW1046+AW1037*AW$195+AW1055*$D1118)</f>
        <v/>
      </c>
      <c r="AX1118" s="47">
        <f>AX1082*Settings!$C$13*(AX1028+AX1046+AX1037*AX$195+AX1055*$D1118)</f>
        <v/>
      </c>
      <c r="AY1118" s="58">
        <f>REVENUE(AY1082,Settings!$C$13,NEWREVRATE(AY1028,AY1046,AY1037,AY$195,AY1055,$D1118))</f>
        <v/>
      </c>
    </row>
    <row r="1119" hidden="1" outlineLevel="2"/>
    <row r="1120" hidden="1" outlineLevel="1" collapsed="1">
      <c r="A1120" s="1" t="inlineStr">
        <is>
          <t>ener</t>
        </is>
      </c>
      <c r="B1120" s="1" t="inlineStr">
        <is>
          <t>all</t>
        </is>
      </c>
      <c r="C1120" s="1" t="inlineStr">
        <is>
          <t>srv</t>
        </is>
      </c>
      <c r="H1120" s="1">
        <f>INDEX(Variables!$B$5:$B$205,MATCH($A1120,Variables!$A$5:$A$205,0))&amp;IF($C1120="",""," | "&amp;INDEX(Mapping!$B$5:$B$26,MATCH($C1120,Mapping!$A$5:$A$26,0))&amp;" | "&amp;INDEX(Mapping!$B$30:$B$46,MATCH($B1120,Mapping!$A$30:$A$46,0)))</f>
        <v/>
      </c>
      <c r="I1120" s="1">
        <f>INDEX(Variables!$C$5:$C$205,MATCH($A1120,Variables!$A$5:$A$205,0))</f>
        <v/>
      </c>
      <c r="J1120" s="1">
        <f>INDEX(Variables!$E$5:$E$205,MATCH($A1120,Variables!$A$5:$A$205,0))</f>
        <v/>
      </c>
      <c r="K1120" s="17">
        <f>LOWER(Settings!$C$4)&amp;".mit."&amp;$A1120&amp;IF($C1120="","","."&amp;$C1120&amp;"."&amp;$B1120)&amp;IF(INDEX(Variables!$D$5:$D$205,MATCH($A1120,Variables!$A$5:$A$205,0))="","","."&amp;INDEX(Variables!$D$5:$D$205,MATCH($A1120,Variables!$A$5:$A$205,0)))&amp;"."&amp;K$5</f>
        <v/>
      </c>
      <c r="L1120" s="60">
        <f>SUM(L1175:L1182)</f>
        <v/>
      </c>
      <c r="M1120" s="61">
        <f>SUM(M1175:M1182)</f>
        <v/>
      </c>
      <c r="N1120" s="61">
        <f>SUM(N1175:N1182)</f>
        <v/>
      </c>
      <c r="O1120" s="61">
        <f>SUM(O1175:O1182)</f>
        <v/>
      </c>
      <c r="P1120" s="61">
        <f>SUM(P1175:P1182)</f>
        <v/>
      </c>
      <c r="Q1120" s="61">
        <f>SUM(Q1175:Q1182)</f>
        <v/>
      </c>
      <c r="R1120" s="61">
        <f>SUM(R1175:R1182)</f>
        <v/>
      </c>
      <c r="S1120" s="61">
        <f>SUM(S1175:S1182)</f>
        <v/>
      </c>
      <c r="T1120" s="61">
        <f>SUM(T1175:T1182)</f>
        <v/>
      </c>
      <c r="U1120" s="61">
        <f>SUM(U1175:U1182)</f>
        <v/>
      </c>
      <c r="V1120" s="61">
        <f>SUM(V1175:V1182)</f>
        <v/>
      </c>
      <c r="W1120" s="61">
        <f>SUM(W1175:W1182)</f>
        <v/>
      </c>
      <c r="X1120" s="61">
        <f>SUM(X1175:X1182)</f>
        <v/>
      </c>
      <c r="Y1120" s="61">
        <f>SUM(Y1175:Y1182)</f>
        <v/>
      </c>
      <c r="Z1120" s="61">
        <f>SUM(Z1175:Z1182)</f>
        <v/>
      </c>
      <c r="AA1120" s="61">
        <f>SUM(AA1175:AA1182)</f>
        <v/>
      </c>
      <c r="AB1120" s="61">
        <f>SUM(AB1175:AB1182)</f>
        <v/>
      </c>
      <c r="AC1120" s="61">
        <f>SUM(AC1175:AC1182)</f>
        <v/>
      </c>
      <c r="AD1120" s="61">
        <f>SUM(AD1175:AD1182)</f>
        <v/>
      </c>
      <c r="AF1120" s="17">
        <f>LOWER(Settings!$C$4)&amp;".mit."&amp;$A1120&amp;IF($C1120="","","."&amp;$C1120&amp;"."&amp;$B1120)&amp;IF(INDEX(Variables!$D$5:$D$205,MATCH($A1120,Variables!$A$5:$A$205,0))="","","."&amp;INDEX(Variables!$D$5:$D$205,MATCH($A1120,Variables!$A$5:$A$205,0)))&amp;"."&amp;AF$5</f>
        <v/>
      </c>
      <c r="AG1120" s="60">
        <f>SUM(AG1175:AG1182)</f>
        <v/>
      </c>
      <c r="AH1120" s="61">
        <f>SUM(AH1175:AH1182)</f>
        <v/>
      </c>
      <c r="AI1120" s="61">
        <f>SUM(AI1175:AI1182)</f>
        <v/>
      </c>
      <c r="AJ1120" s="61">
        <f>SUM(AJ1175:AJ1182)</f>
        <v/>
      </c>
      <c r="AK1120" s="61">
        <f>SUM(AK1175:AK1182)</f>
        <v/>
      </c>
      <c r="AL1120" s="61">
        <f>SUM(AL1175:AL1182)</f>
        <v/>
      </c>
      <c r="AM1120" s="61">
        <f>SUM(AM1175:AM1182)</f>
        <v/>
      </c>
      <c r="AN1120" s="61">
        <f>SUM(AN1175:AN1182)</f>
        <v/>
      </c>
      <c r="AO1120" s="61">
        <f>SUM(AO1175:AO1182)</f>
        <v/>
      </c>
      <c r="AP1120" s="61">
        <f>SUM(AP1175:AP1182)</f>
        <v/>
      </c>
      <c r="AQ1120" s="61">
        <f>SUM(AQ1175:AQ1182)</f>
        <v/>
      </c>
      <c r="AR1120" s="61">
        <f>SUM(AR1175:AR1182)</f>
        <v/>
      </c>
      <c r="AS1120" s="61">
        <f>SUM(AS1175:AS1182)</f>
        <v/>
      </c>
      <c r="AT1120" s="61">
        <f>SUM(AT1175:AT1182)</f>
        <v/>
      </c>
      <c r="AU1120" s="61">
        <f>SUM(AU1175:AU1182)</f>
        <v/>
      </c>
      <c r="AV1120" s="61">
        <f>SUM(AV1175:AV1182)</f>
        <v/>
      </c>
      <c r="AW1120" s="61">
        <f>SUM(AW1175:AW1182)</f>
        <v/>
      </c>
      <c r="AX1120" s="61">
        <f>SUM(AX1175:AX1182)</f>
        <v/>
      </c>
      <c r="AY1120" s="61">
        <f>SUM(AY1175:AY1182)</f>
        <v/>
      </c>
    </row>
    <row r="1121" hidden="1" outlineLevel="2">
      <c r="A1121" s="14" t="inlineStr">
        <is>
          <t>ctxnew</t>
        </is>
      </c>
      <c r="B1121" s="14" t="inlineStr">
        <is>
          <t>coa</t>
        </is>
      </c>
      <c r="C1121" s="14" t="inlineStr">
        <is>
          <t>srv</t>
        </is>
      </c>
      <c r="D1121" s="37">
        <f>INDEX(Inputs!$T$5:$T$132,MATCH($B1121&amp;"|"&amp;$C1121,Inputs!$A$5:$A$132,0))</f>
        <v/>
      </c>
      <c r="E1121" s="37">
        <f>INDEX(Inputs!$J$5:$J$132,MATCH($B1121&amp;"|"&amp;$C1121,Inputs!$A$5:$A$132,0))</f>
        <v/>
      </c>
      <c r="F1121" s="37">
        <f>INDEX(Inputs!$K$5:$K$132,MATCH($B1121&amp;"|"&amp;$C1121,Inputs!$A$5:$A$132,0))</f>
        <v/>
      </c>
      <c r="G1121" s="36" t="n"/>
      <c r="H1121" s="14">
        <f>INDEX(Variables!$B$5:$B$205,MATCH($A1121,Variables!$A$5:$A$205,0))&amp;IF($C1121="",""," | "&amp;INDEX(Mapping!$B$5:$B$26,MATCH($C1121,Mapping!$A$5:$A$26,0))&amp;" | "&amp;INDEX(Mapping!$B$30:$B$46,MATCH($B1121,Mapping!$A$30:$A$46,0)))</f>
        <v/>
      </c>
      <c r="I1121" s="14">
        <f>INDEX(Variables!$C$5:$C$205,MATCH($A1121,Variables!$A$5:$A$205,0))</f>
        <v/>
      </c>
      <c r="J1121" s="14">
        <f>INDEX(Variables!$E$5:$E$205,MATCH($A1121,Variables!$A$5:$A$205,0))</f>
        <v/>
      </c>
      <c r="K1121" s="11">
        <f>LOWER(Settings!$C$4)&amp;".mit."&amp;$A1121&amp;IF($C1121="","","."&amp;$C1121&amp;"."&amp;$B1121)&amp;IF(INDEX(Variables!$D$5:$D$205,MATCH($A1121,Variables!$A$5:$A$205,0))="","","."&amp;INDEX(Variables!$D$5:$D$205,MATCH($A1121,Variables!$A$5:$A$205,0)))&amp;"."&amp;K$5</f>
        <v/>
      </c>
      <c r="L1121" s="38">
        <f>L$12*$D1121*INDEX(L$21:L$28,$E1121)*INDEX(L$30:L$46,$F1121)*(1-INDEX(L$121:L$137,$F1121))</f>
        <v/>
      </c>
      <c r="M1121" s="37">
        <f>M$12*$D1121*INDEX(M$21:M$28,$E1121)*INDEX(M$30:M$46,$F1121)*(1-INDEX(M$121:M$137,$F1121))</f>
        <v/>
      </c>
      <c r="N1121" s="37">
        <f>N$12*$D1121*INDEX(N$21:N$28,$E1121)*INDEX(N$30:N$46,$F1121)*(1-INDEX(N$121:N$137,$F1121))</f>
        <v/>
      </c>
      <c r="O1121" s="37">
        <f>O$12*$D1121*INDEX(O$21:O$28,$E1121)*INDEX(O$30:O$46,$F1121)*(1-INDEX(O$121:O$137,$F1121))</f>
        <v/>
      </c>
      <c r="P1121" s="37">
        <f>P$12*$D1121*INDEX(P$21:P$28,$E1121)*INDEX(P$30:P$46,$F1121)*(1-INDEX(P$121:P$137,$F1121))</f>
        <v/>
      </c>
      <c r="Q1121" s="37">
        <f>Q$12*$D1121*INDEX(Q$21:Q$28,$E1121)*INDEX(Q$30:Q$46,$F1121)*(1-INDEX(Q$121:Q$137,$F1121))</f>
        <v/>
      </c>
      <c r="R1121" s="37">
        <f>R$12*$D1121*INDEX(R$21:R$28,$E1121)*INDEX(R$30:R$46,$F1121)*(1-INDEX(R$121:R$137,$F1121))</f>
        <v/>
      </c>
      <c r="S1121" s="37">
        <f>S$12*$D1121*INDEX(S$21:S$28,$E1121)*INDEX(S$30:S$46,$F1121)*(1-INDEX(S$121:S$137,$F1121))</f>
        <v/>
      </c>
      <c r="T1121" s="37">
        <f>T$12*$D1121*INDEX(T$21:T$28,$E1121)*INDEX(T$30:T$46,$F1121)*(1-INDEX(T$121:T$137,$F1121))</f>
        <v/>
      </c>
      <c r="U1121" s="37">
        <f>U$12*$D1121*INDEX(U$21:U$28,$E1121)*INDEX(U$30:U$46,$F1121)*(1-INDEX(U$121:U$137,$F1121))</f>
        <v/>
      </c>
      <c r="V1121" s="37">
        <f>V$12*$D1121*INDEX(V$21:V$28,$E1121)*INDEX(V$30:V$46,$F1121)*(1-INDEX(V$121:V$137,$F1121))</f>
        <v/>
      </c>
      <c r="W1121" s="37">
        <f>W$12*$D1121*INDEX(W$21:W$28,$E1121)*INDEX(W$30:W$46,$F1121)*(1-INDEX(W$121:W$137,$F1121))</f>
        <v/>
      </c>
      <c r="X1121" s="37">
        <f>X$12*$D1121*INDEX(X$21:X$28,$E1121)*INDEX(X$30:X$46,$F1121)*(1-INDEX(X$121:X$137,$F1121))</f>
        <v/>
      </c>
      <c r="Y1121" s="37">
        <f>Y$12*$D1121*INDEX(Y$21:Y$28,$E1121)*INDEX(Y$30:Y$46,$F1121)*(1-INDEX(Y$121:Y$137,$F1121))</f>
        <v/>
      </c>
      <c r="Z1121" s="37">
        <f>Z$12*$D1121*INDEX(Z$21:Z$28,$E1121)*INDEX(Z$30:Z$46,$F1121)*(1-INDEX(Z$121:Z$137,$F1121))</f>
        <v/>
      </c>
      <c r="AA1121" s="37">
        <f>AA$12*$D1121*INDEX(AA$21:AA$28,$E1121)*INDEX(AA$30:AA$46,$F1121)*(1-INDEX(AA$121:AA$137,$F1121))</f>
        <v/>
      </c>
      <c r="AB1121" s="37">
        <f>AB$12*$D1121*INDEX(AB$21:AB$28,$E1121)*INDEX(AB$30:AB$46,$F1121)*(1-INDEX(AB$121:AB$137,$F1121))</f>
        <v/>
      </c>
      <c r="AC1121" s="37">
        <f>AC$12*$D1121*INDEX(AC$21:AC$28,$E1121)*INDEX(AC$30:AC$46,$F1121)*(1-INDEX(AC$121:AC$137,$F1121))</f>
        <v/>
      </c>
      <c r="AD1121" s="40">
        <f>CARBONTAX(AD$12,$D1121,INDEX(AD$21:AD$28,$E1121),INDEX(AD$30:AD$46,$F1121),INDEX(AD$121:AD$137,$F1121))</f>
        <v/>
      </c>
      <c r="AF1121" s="11">
        <f>LOWER(Settings!$C$4)&amp;".mit."&amp;$A1121&amp;IF($C1121="","","."&amp;$C1121&amp;"."&amp;$B1121)&amp;IF(INDEX(Variables!$D$5:$D$205,MATCH($A1121,Variables!$A$5:$A$205,0))="","","."&amp;INDEX(Variables!$D$5:$D$205,MATCH($A1121,Variables!$A$5:$A$205,0)))&amp;"."&amp;AF$5</f>
        <v/>
      </c>
      <c r="AG1121" s="38">
        <f>AG$12*$D1121*INDEX(AG$21:AG$28,$E1121)*INDEX(AG$30:AG$46,$F1121)*(1-INDEX(AG$121:AG$137,$F1121))</f>
        <v/>
      </c>
      <c r="AH1121" s="37">
        <f>AH$12*$D1121*INDEX(AH$21:AH$28,$E1121)*INDEX(AH$30:AH$46,$F1121)*(1-INDEX(AH$121:AH$137,$F1121))</f>
        <v/>
      </c>
      <c r="AI1121" s="37">
        <f>AI$12*$D1121*INDEX(AI$21:AI$28,$E1121)*INDEX(AI$30:AI$46,$F1121)*(1-INDEX(AI$121:AI$137,$F1121))</f>
        <v/>
      </c>
      <c r="AJ1121" s="37">
        <f>AJ$12*$D1121*INDEX(AJ$21:AJ$28,$E1121)*INDEX(AJ$30:AJ$46,$F1121)*(1-INDEX(AJ$121:AJ$137,$F1121))</f>
        <v/>
      </c>
      <c r="AK1121" s="37">
        <f>AK$12*$D1121*INDEX(AK$21:AK$28,$E1121)*INDEX(AK$30:AK$46,$F1121)*(1-INDEX(AK$121:AK$137,$F1121))</f>
        <v/>
      </c>
      <c r="AL1121" s="37">
        <f>AL$12*$D1121*INDEX(AL$21:AL$28,$E1121)*INDEX(AL$30:AL$46,$F1121)*(1-INDEX(AL$121:AL$137,$F1121))</f>
        <v/>
      </c>
      <c r="AM1121" s="37">
        <f>AM$12*$D1121*INDEX(AM$21:AM$28,$E1121)*INDEX(AM$30:AM$46,$F1121)*(1-INDEX(AM$121:AM$137,$F1121))</f>
        <v/>
      </c>
      <c r="AN1121" s="37">
        <f>AN$12*$D1121*INDEX(AN$21:AN$28,$E1121)*INDEX(AN$30:AN$46,$F1121)*(1-INDEX(AN$121:AN$137,$F1121))</f>
        <v/>
      </c>
      <c r="AO1121" s="37">
        <f>AO$12*$D1121*INDEX(AO$21:AO$28,$E1121)*INDEX(AO$30:AO$46,$F1121)*(1-INDEX(AO$121:AO$137,$F1121))</f>
        <v/>
      </c>
      <c r="AP1121" s="37">
        <f>AP$12*$D1121*INDEX(AP$21:AP$28,$E1121)*INDEX(AP$30:AP$46,$F1121)*(1-INDEX(AP$121:AP$137,$F1121))</f>
        <v/>
      </c>
      <c r="AQ1121" s="37">
        <f>AQ$12*$D1121*INDEX(AQ$21:AQ$28,$E1121)*INDEX(AQ$30:AQ$46,$F1121)*(1-INDEX(AQ$121:AQ$137,$F1121))</f>
        <v/>
      </c>
      <c r="AR1121" s="37">
        <f>AR$12*$D1121*INDEX(AR$21:AR$28,$E1121)*INDEX(AR$30:AR$46,$F1121)*(1-INDEX(AR$121:AR$137,$F1121))</f>
        <v/>
      </c>
      <c r="AS1121" s="37">
        <f>AS$12*$D1121*INDEX(AS$21:AS$28,$E1121)*INDEX(AS$30:AS$46,$F1121)*(1-INDEX(AS$121:AS$137,$F1121))</f>
        <v/>
      </c>
      <c r="AT1121" s="37">
        <f>AT$12*$D1121*INDEX(AT$21:AT$28,$E1121)*INDEX(AT$30:AT$46,$F1121)*(1-INDEX(AT$121:AT$137,$F1121))</f>
        <v/>
      </c>
      <c r="AU1121" s="37">
        <f>AU$12*$D1121*INDEX(AU$21:AU$28,$E1121)*INDEX(AU$30:AU$46,$F1121)*(1-INDEX(AU$121:AU$137,$F1121))</f>
        <v/>
      </c>
      <c r="AV1121" s="37">
        <f>AV$12*$D1121*INDEX(AV$21:AV$28,$E1121)*INDEX(AV$30:AV$46,$F1121)*(1-INDEX(AV$121:AV$137,$F1121))</f>
        <v/>
      </c>
      <c r="AW1121" s="37">
        <f>AW$12*$D1121*INDEX(AW$21:AW$28,$E1121)*INDEX(AW$30:AW$46,$F1121)*(1-INDEX(AW$121:AW$137,$F1121))</f>
        <v/>
      </c>
      <c r="AX1121" s="37">
        <f>AX$12*$D1121*INDEX(AX$21:AX$28,$E1121)*INDEX(AX$30:AX$46,$F1121)*(1-INDEX(AX$121:AX$137,$F1121))</f>
        <v/>
      </c>
      <c r="AY1121" s="40">
        <f>CARBONTAX(AY$12,$D1121,INDEX(AY$21:AY$28,$E1121),INDEX(AY$30:AY$46,$F1121),INDEX(AY$121:AY$137,$F1121))</f>
        <v/>
      </c>
    </row>
    <row r="1122" hidden="1" outlineLevel="2">
      <c r="A1122" s="14" t="inlineStr">
        <is>
          <t>ctxnew</t>
        </is>
      </c>
      <c r="B1122" s="14" t="inlineStr">
        <is>
          <t>nga</t>
        </is>
      </c>
      <c r="C1122" s="14" t="inlineStr">
        <is>
          <t>srv</t>
        </is>
      </c>
      <c r="D1122" s="37">
        <f>INDEX(Inputs!$T$5:$T$132,MATCH($B1122&amp;"|"&amp;$C1122,Inputs!$A$5:$A$132,0))</f>
        <v/>
      </c>
      <c r="E1122" s="37">
        <f>INDEX(Inputs!$J$5:$J$132,MATCH($B1122&amp;"|"&amp;$C1122,Inputs!$A$5:$A$132,0))</f>
        <v/>
      </c>
      <c r="F1122" s="37">
        <f>INDEX(Inputs!$K$5:$K$132,MATCH($B1122&amp;"|"&amp;$C1122,Inputs!$A$5:$A$132,0))</f>
        <v/>
      </c>
      <c r="G1122" s="36" t="n"/>
      <c r="H1122" s="14">
        <f>INDEX(Variables!$B$5:$B$205,MATCH($A1122,Variables!$A$5:$A$205,0))&amp;IF($C1122="",""," | "&amp;INDEX(Mapping!$B$5:$B$26,MATCH($C1122,Mapping!$A$5:$A$26,0))&amp;" | "&amp;INDEX(Mapping!$B$30:$B$46,MATCH($B1122,Mapping!$A$30:$A$46,0)))</f>
        <v/>
      </c>
      <c r="I1122" s="14">
        <f>INDEX(Variables!$C$5:$C$205,MATCH($A1122,Variables!$A$5:$A$205,0))</f>
        <v/>
      </c>
      <c r="J1122" s="14">
        <f>INDEX(Variables!$E$5:$E$205,MATCH($A1122,Variables!$A$5:$A$205,0))</f>
        <v/>
      </c>
      <c r="K1122" s="11">
        <f>LOWER(Settings!$C$4)&amp;".mit."&amp;$A1122&amp;IF($C1122="","","."&amp;$C1122&amp;"."&amp;$B1122)&amp;IF(INDEX(Variables!$D$5:$D$205,MATCH($A1122,Variables!$A$5:$A$205,0))="","","."&amp;INDEX(Variables!$D$5:$D$205,MATCH($A1122,Variables!$A$5:$A$205,0)))&amp;"."&amp;K$5</f>
        <v/>
      </c>
      <c r="L1122" s="38">
        <f>L$12*$D1122*INDEX(L$21:L$28,$E1122)*INDEX(L$30:L$46,$F1122)*(1-INDEX(L$121:L$137,$F1122))</f>
        <v/>
      </c>
      <c r="M1122" s="37">
        <f>M$12*$D1122*INDEX(M$21:M$28,$E1122)*INDEX(M$30:M$46,$F1122)*(1-INDEX(M$121:M$137,$F1122))</f>
        <v/>
      </c>
      <c r="N1122" s="37">
        <f>N$12*$D1122*INDEX(N$21:N$28,$E1122)*INDEX(N$30:N$46,$F1122)*(1-INDEX(N$121:N$137,$F1122))</f>
        <v/>
      </c>
      <c r="O1122" s="37">
        <f>O$12*$D1122*INDEX(O$21:O$28,$E1122)*INDEX(O$30:O$46,$F1122)*(1-INDEX(O$121:O$137,$F1122))</f>
        <v/>
      </c>
      <c r="P1122" s="37">
        <f>P$12*$D1122*INDEX(P$21:P$28,$E1122)*INDEX(P$30:P$46,$F1122)*(1-INDEX(P$121:P$137,$F1122))</f>
        <v/>
      </c>
      <c r="Q1122" s="37">
        <f>Q$12*$D1122*INDEX(Q$21:Q$28,$E1122)*INDEX(Q$30:Q$46,$F1122)*(1-INDEX(Q$121:Q$137,$F1122))</f>
        <v/>
      </c>
      <c r="R1122" s="37">
        <f>R$12*$D1122*INDEX(R$21:R$28,$E1122)*INDEX(R$30:R$46,$F1122)*(1-INDEX(R$121:R$137,$F1122))</f>
        <v/>
      </c>
      <c r="S1122" s="37">
        <f>S$12*$D1122*INDEX(S$21:S$28,$E1122)*INDEX(S$30:S$46,$F1122)*(1-INDEX(S$121:S$137,$F1122))</f>
        <v/>
      </c>
      <c r="T1122" s="37">
        <f>T$12*$D1122*INDEX(T$21:T$28,$E1122)*INDEX(T$30:T$46,$F1122)*(1-INDEX(T$121:T$137,$F1122))</f>
        <v/>
      </c>
      <c r="U1122" s="37">
        <f>U$12*$D1122*INDEX(U$21:U$28,$E1122)*INDEX(U$30:U$46,$F1122)*(1-INDEX(U$121:U$137,$F1122))</f>
        <v/>
      </c>
      <c r="V1122" s="37">
        <f>V$12*$D1122*INDEX(V$21:V$28,$E1122)*INDEX(V$30:V$46,$F1122)*(1-INDEX(V$121:V$137,$F1122))</f>
        <v/>
      </c>
      <c r="W1122" s="37">
        <f>W$12*$D1122*INDEX(W$21:W$28,$E1122)*INDEX(W$30:W$46,$F1122)*(1-INDEX(W$121:W$137,$F1122))</f>
        <v/>
      </c>
      <c r="X1122" s="37">
        <f>X$12*$D1122*INDEX(X$21:X$28,$E1122)*INDEX(X$30:X$46,$F1122)*(1-INDEX(X$121:X$137,$F1122))</f>
        <v/>
      </c>
      <c r="Y1122" s="37">
        <f>Y$12*$D1122*INDEX(Y$21:Y$28,$E1122)*INDEX(Y$30:Y$46,$F1122)*(1-INDEX(Y$121:Y$137,$F1122))</f>
        <v/>
      </c>
      <c r="Z1122" s="37">
        <f>Z$12*$D1122*INDEX(Z$21:Z$28,$E1122)*INDEX(Z$30:Z$46,$F1122)*(1-INDEX(Z$121:Z$137,$F1122))</f>
        <v/>
      </c>
      <c r="AA1122" s="37">
        <f>AA$12*$D1122*INDEX(AA$21:AA$28,$E1122)*INDEX(AA$30:AA$46,$F1122)*(1-INDEX(AA$121:AA$137,$F1122))</f>
        <v/>
      </c>
      <c r="AB1122" s="37">
        <f>AB$12*$D1122*INDEX(AB$21:AB$28,$E1122)*INDEX(AB$30:AB$46,$F1122)*(1-INDEX(AB$121:AB$137,$F1122))</f>
        <v/>
      </c>
      <c r="AC1122" s="37">
        <f>AC$12*$D1122*INDEX(AC$21:AC$28,$E1122)*INDEX(AC$30:AC$46,$F1122)*(1-INDEX(AC$121:AC$137,$F1122))</f>
        <v/>
      </c>
      <c r="AD1122" s="40">
        <f>CARBONTAX(AD$12,$D1122,INDEX(AD$21:AD$28,$E1122),INDEX(AD$30:AD$46,$F1122),INDEX(AD$121:AD$137,$F1122))</f>
        <v/>
      </c>
      <c r="AF1122" s="11">
        <f>LOWER(Settings!$C$4)&amp;".mit."&amp;$A1122&amp;IF($C1122="","","."&amp;$C1122&amp;"."&amp;$B1122)&amp;IF(INDEX(Variables!$D$5:$D$205,MATCH($A1122,Variables!$A$5:$A$205,0))="","","."&amp;INDEX(Variables!$D$5:$D$205,MATCH($A1122,Variables!$A$5:$A$205,0)))&amp;"."&amp;AF$5</f>
        <v/>
      </c>
      <c r="AG1122" s="38">
        <f>AG$12*$D1122*INDEX(AG$21:AG$28,$E1122)*INDEX(AG$30:AG$46,$F1122)*(1-INDEX(AG$121:AG$137,$F1122))</f>
        <v/>
      </c>
      <c r="AH1122" s="37">
        <f>AH$12*$D1122*INDEX(AH$21:AH$28,$E1122)*INDEX(AH$30:AH$46,$F1122)*(1-INDEX(AH$121:AH$137,$F1122))</f>
        <v/>
      </c>
      <c r="AI1122" s="37">
        <f>AI$12*$D1122*INDEX(AI$21:AI$28,$E1122)*INDEX(AI$30:AI$46,$F1122)*(1-INDEX(AI$121:AI$137,$F1122))</f>
        <v/>
      </c>
      <c r="AJ1122" s="37">
        <f>AJ$12*$D1122*INDEX(AJ$21:AJ$28,$E1122)*INDEX(AJ$30:AJ$46,$F1122)*(1-INDEX(AJ$121:AJ$137,$F1122))</f>
        <v/>
      </c>
      <c r="AK1122" s="37">
        <f>AK$12*$D1122*INDEX(AK$21:AK$28,$E1122)*INDEX(AK$30:AK$46,$F1122)*(1-INDEX(AK$121:AK$137,$F1122))</f>
        <v/>
      </c>
      <c r="AL1122" s="37">
        <f>AL$12*$D1122*INDEX(AL$21:AL$28,$E1122)*INDEX(AL$30:AL$46,$F1122)*(1-INDEX(AL$121:AL$137,$F1122))</f>
        <v/>
      </c>
      <c r="AM1122" s="37">
        <f>AM$12*$D1122*INDEX(AM$21:AM$28,$E1122)*INDEX(AM$30:AM$46,$F1122)*(1-INDEX(AM$121:AM$137,$F1122))</f>
        <v/>
      </c>
      <c r="AN1122" s="37">
        <f>AN$12*$D1122*INDEX(AN$21:AN$28,$E1122)*INDEX(AN$30:AN$46,$F1122)*(1-INDEX(AN$121:AN$137,$F1122))</f>
        <v/>
      </c>
      <c r="AO1122" s="37">
        <f>AO$12*$D1122*INDEX(AO$21:AO$28,$E1122)*INDEX(AO$30:AO$46,$F1122)*(1-INDEX(AO$121:AO$137,$F1122))</f>
        <v/>
      </c>
      <c r="AP1122" s="37">
        <f>AP$12*$D1122*INDEX(AP$21:AP$28,$E1122)*INDEX(AP$30:AP$46,$F1122)*(1-INDEX(AP$121:AP$137,$F1122))</f>
        <v/>
      </c>
      <c r="AQ1122" s="37">
        <f>AQ$12*$D1122*INDEX(AQ$21:AQ$28,$E1122)*INDEX(AQ$30:AQ$46,$F1122)*(1-INDEX(AQ$121:AQ$137,$F1122))</f>
        <v/>
      </c>
      <c r="AR1122" s="37">
        <f>AR$12*$D1122*INDEX(AR$21:AR$28,$E1122)*INDEX(AR$30:AR$46,$F1122)*(1-INDEX(AR$121:AR$137,$F1122))</f>
        <v/>
      </c>
      <c r="AS1122" s="37">
        <f>AS$12*$D1122*INDEX(AS$21:AS$28,$E1122)*INDEX(AS$30:AS$46,$F1122)*(1-INDEX(AS$121:AS$137,$F1122))</f>
        <v/>
      </c>
      <c r="AT1122" s="37">
        <f>AT$12*$D1122*INDEX(AT$21:AT$28,$E1122)*INDEX(AT$30:AT$46,$F1122)*(1-INDEX(AT$121:AT$137,$F1122))</f>
        <v/>
      </c>
      <c r="AU1122" s="37">
        <f>AU$12*$D1122*INDEX(AU$21:AU$28,$E1122)*INDEX(AU$30:AU$46,$F1122)*(1-INDEX(AU$121:AU$137,$F1122))</f>
        <v/>
      </c>
      <c r="AV1122" s="37">
        <f>AV$12*$D1122*INDEX(AV$21:AV$28,$E1122)*INDEX(AV$30:AV$46,$F1122)*(1-INDEX(AV$121:AV$137,$F1122))</f>
        <v/>
      </c>
      <c r="AW1122" s="37">
        <f>AW$12*$D1122*INDEX(AW$21:AW$28,$E1122)*INDEX(AW$30:AW$46,$F1122)*(1-INDEX(AW$121:AW$137,$F1122))</f>
        <v/>
      </c>
      <c r="AX1122" s="37">
        <f>AX$12*$D1122*INDEX(AX$21:AX$28,$E1122)*INDEX(AX$30:AX$46,$F1122)*(1-INDEX(AX$121:AX$137,$F1122))</f>
        <v/>
      </c>
      <c r="AY1122" s="40">
        <f>CARBONTAX(AY$12,$D1122,INDEX(AY$21:AY$28,$E1122),INDEX(AY$30:AY$46,$F1122),INDEX(AY$121:AY$137,$F1122))</f>
        <v/>
      </c>
    </row>
    <row r="1123" hidden="1" outlineLevel="2">
      <c r="A1123" s="14" t="inlineStr">
        <is>
          <t>ctxnew</t>
        </is>
      </c>
      <c r="B1123" s="14" t="inlineStr">
        <is>
          <t>gso</t>
        </is>
      </c>
      <c r="C1123" s="14" t="inlineStr">
        <is>
          <t>srv</t>
        </is>
      </c>
      <c r="D1123" s="37">
        <f>INDEX(Inputs!$T$5:$T$132,MATCH($B1123&amp;"|"&amp;$C1123,Inputs!$A$5:$A$132,0))</f>
        <v/>
      </c>
      <c r="E1123" s="37">
        <f>INDEX(Inputs!$J$5:$J$132,MATCH($B1123&amp;"|"&amp;$C1123,Inputs!$A$5:$A$132,0))</f>
        <v/>
      </c>
      <c r="F1123" s="37">
        <f>INDEX(Inputs!$K$5:$K$132,MATCH($B1123&amp;"|"&amp;$C1123,Inputs!$A$5:$A$132,0))</f>
        <v/>
      </c>
      <c r="G1123" s="36" t="n"/>
      <c r="H1123" s="14">
        <f>INDEX(Variables!$B$5:$B$205,MATCH($A1123,Variables!$A$5:$A$205,0))&amp;IF($C1123="",""," | "&amp;INDEX(Mapping!$B$5:$B$26,MATCH($C1123,Mapping!$A$5:$A$26,0))&amp;" | "&amp;INDEX(Mapping!$B$30:$B$46,MATCH($B1123,Mapping!$A$30:$A$46,0)))</f>
        <v/>
      </c>
      <c r="I1123" s="14">
        <f>INDEX(Variables!$C$5:$C$205,MATCH($A1123,Variables!$A$5:$A$205,0))</f>
        <v/>
      </c>
      <c r="J1123" s="14">
        <f>INDEX(Variables!$E$5:$E$205,MATCH($A1123,Variables!$A$5:$A$205,0))</f>
        <v/>
      </c>
      <c r="K1123" s="11">
        <f>LOWER(Settings!$C$4)&amp;".mit."&amp;$A1123&amp;IF($C1123="","","."&amp;$C1123&amp;"."&amp;$B1123)&amp;IF(INDEX(Variables!$D$5:$D$205,MATCH($A1123,Variables!$A$5:$A$205,0))="","","."&amp;INDEX(Variables!$D$5:$D$205,MATCH($A1123,Variables!$A$5:$A$205,0)))&amp;"."&amp;K$5</f>
        <v/>
      </c>
      <c r="L1123" s="38">
        <f>L$12*$D1123*INDEX(L$21:L$28,$E1123)*INDEX(L$30:L$46,$F1123)*(1-INDEX(L$121:L$137,$F1123))</f>
        <v/>
      </c>
      <c r="M1123" s="37">
        <f>M$12*$D1123*INDEX(M$21:M$28,$E1123)*INDEX(M$30:M$46,$F1123)*(1-INDEX(M$121:M$137,$F1123))</f>
        <v/>
      </c>
      <c r="N1123" s="37">
        <f>N$12*$D1123*INDEX(N$21:N$28,$E1123)*INDEX(N$30:N$46,$F1123)*(1-INDEX(N$121:N$137,$F1123))</f>
        <v/>
      </c>
      <c r="O1123" s="37">
        <f>O$12*$D1123*INDEX(O$21:O$28,$E1123)*INDEX(O$30:O$46,$F1123)*(1-INDEX(O$121:O$137,$F1123))</f>
        <v/>
      </c>
      <c r="P1123" s="37">
        <f>P$12*$D1123*INDEX(P$21:P$28,$E1123)*INDEX(P$30:P$46,$F1123)*(1-INDEX(P$121:P$137,$F1123))</f>
        <v/>
      </c>
      <c r="Q1123" s="37">
        <f>Q$12*$D1123*INDEX(Q$21:Q$28,$E1123)*INDEX(Q$30:Q$46,$F1123)*(1-INDEX(Q$121:Q$137,$F1123))</f>
        <v/>
      </c>
      <c r="R1123" s="37">
        <f>R$12*$D1123*INDEX(R$21:R$28,$E1123)*INDEX(R$30:R$46,$F1123)*(1-INDEX(R$121:R$137,$F1123))</f>
        <v/>
      </c>
      <c r="S1123" s="37">
        <f>S$12*$D1123*INDEX(S$21:S$28,$E1123)*INDEX(S$30:S$46,$F1123)*(1-INDEX(S$121:S$137,$F1123))</f>
        <v/>
      </c>
      <c r="T1123" s="37">
        <f>T$12*$D1123*INDEX(T$21:T$28,$E1123)*INDEX(T$30:T$46,$F1123)*(1-INDEX(T$121:T$137,$F1123))</f>
        <v/>
      </c>
      <c r="U1123" s="37">
        <f>U$12*$D1123*INDEX(U$21:U$28,$E1123)*INDEX(U$30:U$46,$F1123)*(1-INDEX(U$121:U$137,$F1123))</f>
        <v/>
      </c>
      <c r="V1123" s="37">
        <f>V$12*$D1123*INDEX(V$21:V$28,$E1123)*INDEX(V$30:V$46,$F1123)*(1-INDEX(V$121:V$137,$F1123))</f>
        <v/>
      </c>
      <c r="W1123" s="37">
        <f>W$12*$D1123*INDEX(W$21:W$28,$E1123)*INDEX(W$30:W$46,$F1123)*(1-INDEX(W$121:W$137,$F1123))</f>
        <v/>
      </c>
      <c r="X1123" s="37">
        <f>X$12*$D1123*INDEX(X$21:X$28,$E1123)*INDEX(X$30:X$46,$F1123)*(1-INDEX(X$121:X$137,$F1123))</f>
        <v/>
      </c>
      <c r="Y1123" s="37">
        <f>Y$12*$D1123*INDEX(Y$21:Y$28,$E1123)*INDEX(Y$30:Y$46,$F1123)*(1-INDEX(Y$121:Y$137,$F1123))</f>
        <v/>
      </c>
      <c r="Z1123" s="37">
        <f>Z$12*$D1123*INDEX(Z$21:Z$28,$E1123)*INDEX(Z$30:Z$46,$F1123)*(1-INDEX(Z$121:Z$137,$F1123))</f>
        <v/>
      </c>
      <c r="AA1123" s="37">
        <f>AA$12*$D1123*INDEX(AA$21:AA$28,$E1123)*INDEX(AA$30:AA$46,$F1123)*(1-INDEX(AA$121:AA$137,$F1123))</f>
        <v/>
      </c>
      <c r="AB1123" s="37">
        <f>AB$12*$D1123*INDEX(AB$21:AB$28,$E1123)*INDEX(AB$30:AB$46,$F1123)*(1-INDEX(AB$121:AB$137,$F1123))</f>
        <v/>
      </c>
      <c r="AC1123" s="37">
        <f>AC$12*$D1123*INDEX(AC$21:AC$28,$E1123)*INDEX(AC$30:AC$46,$F1123)*(1-INDEX(AC$121:AC$137,$F1123))</f>
        <v/>
      </c>
      <c r="AD1123" s="40">
        <f>CARBONTAX(AD$12,$D1123,INDEX(AD$21:AD$28,$E1123),INDEX(AD$30:AD$46,$F1123),INDEX(AD$121:AD$137,$F1123))</f>
        <v/>
      </c>
      <c r="AF1123" s="11">
        <f>LOWER(Settings!$C$4)&amp;".mit."&amp;$A1123&amp;IF($C1123="","","."&amp;$C1123&amp;"."&amp;$B1123)&amp;IF(INDEX(Variables!$D$5:$D$205,MATCH($A1123,Variables!$A$5:$A$205,0))="","","."&amp;INDEX(Variables!$D$5:$D$205,MATCH($A1123,Variables!$A$5:$A$205,0)))&amp;"."&amp;AF$5</f>
        <v/>
      </c>
      <c r="AG1123" s="38">
        <f>AG$12*$D1123*INDEX(AG$21:AG$28,$E1123)*INDEX(AG$30:AG$46,$F1123)*(1-INDEX(AG$121:AG$137,$F1123))</f>
        <v/>
      </c>
      <c r="AH1123" s="37">
        <f>AH$12*$D1123*INDEX(AH$21:AH$28,$E1123)*INDEX(AH$30:AH$46,$F1123)*(1-INDEX(AH$121:AH$137,$F1123))</f>
        <v/>
      </c>
      <c r="AI1123" s="37">
        <f>AI$12*$D1123*INDEX(AI$21:AI$28,$E1123)*INDEX(AI$30:AI$46,$F1123)*(1-INDEX(AI$121:AI$137,$F1123))</f>
        <v/>
      </c>
      <c r="AJ1123" s="37">
        <f>AJ$12*$D1123*INDEX(AJ$21:AJ$28,$E1123)*INDEX(AJ$30:AJ$46,$F1123)*(1-INDEX(AJ$121:AJ$137,$F1123))</f>
        <v/>
      </c>
      <c r="AK1123" s="37">
        <f>AK$12*$D1123*INDEX(AK$21:AK$28,$E1123)*INDEX(AK$30:AK$46,$F1123)*(1-INDEX(AK$121:AK$137,$F1123))</f>
        <v/>
      </c>
      <c r="AL1123" s="37">
        <f>AL$12*$D1123*INDEX(AL$21:AL$28,$E1123)*INDEX(AL$30:AL$46,$F1123)*(1-INDEX(AL$121:AL$137,$F1123))</f>
        <v/>
      </c>
      <c r="AM1123" s="37">
        <f>AM$12*$D1123*INDEX(AM$21:AM$28,$E1123)*INDEX(AM$30:AM$46,$F1123)*(1-INDEX(AM$121:AM$137,$F1123))</f>
        <v/>
      </c>
      <c r="AN1123" s="37">
        <f>AN$12*$D1123*INDEX(AN$21:AN$28,$E1123)*INDEX(AN$30:AN$46,$F1123)*(1-INDEX(AN$121:AN$137,$F1123))</f>
        <v/>
      </c>
      <c r="AO1123" s="37">
        <f>AO$12*$D1123*INDEX(AO$21:AO$28,$E1123)*INDEX(AO$30:AO$46,$F1123)*(1-INDEX(AO$121:AO$137,$F1123))</f>
        <v/>
      </c>
      <c r="AP1123" s="37">
        <f>AP$12*$D1123*INDEX(AP$21:AP$28,$E1123)*INDEX(AP$30:AP$46,$F1123)*(1-INDEX(AP$121:AP$137,$F1123))</f>
        <v/>
      </c>
      <c r="AQ1123" s="37">
        <f>AQ$12*$D1123*INDEX(AQ$21:AQ$28,$E1123)*INDEX(AQ$30:AQ$46,$F1123)*(1-INDEX(AQ$121:AQ$137,$F1123))</f>
        <v/>
      </c>
      <c r="AR1123" s="37">
        <f>AR$12*$D1123*INDEX(AR$21:AR$28,$E1123)*INDEX(AR$30:AR$46,$F1123)*(1-INDEX(AR$121:AR$137,$F1123))</f>
        <v/>
      </c>
      <c r="AS1123" s="37">
        <f>AS$12*$D1123*INDEX(AS$21:AS$28,$E1123)*INDEX(AS$30:AS$46,$F1123)*(1-INDEX(AS$121:AS$137,$F1123))</f>
        <v/>
      </c>
      <c r="AT1123" s="37">
        <f>AT$12*$D1123*INDEX(AT$21:AT$28,$E1123)*INDEX(AT$30:AT$46,$F1123)*(1-INDEX(AT$121:AT$137,$F1123))</f>
        <v/>
      </c>
      <c r="AU1123" s="37">
        <f>AU$12*$D1123*INDEX(AU$21:AU$28,$E1123)*INDEX(AU$30:AU$46,$F1123)*(1-INDEX(AU$121:AU$137,$F1123))</f>
        <v/>
      </c>
      <c r="AV1123" s="37">
        <f>AV$12*$D1123*INDEX(AV$21:AV$28,$E1123)*INDEX(AV$30:AV$46,$F1123)*(1-INDEX(AV$121:AV$137,$F1123))</f>
        <v/>
      </c>
      <c r="AW1123" s="37">
        <f>AW$12*$D1123*INDEX(AW$21:AW$28,$E1123)*INDEX(AW$30:AW$46,$F1123)*(1-INDEX(AW$121:AW$137,$F1123))</f>
        <v/>
      </c>
      <c r="AX1123" s="37">
        <f>AX$12*$D1123*INDEX(AX$21:AX$28,$E1123)*INDEX(AX$30:AX$46,$F1123)*(1-INDEX(AX$121:AX$137,$F1123))</f>
        <v/>
      </c>
      <c r="AY1123" s="40">
        <f>CARBONTAX(AY$12,$D1123,INDEX(AY$21:AY$28,$E1123),INDEX(AY$30:AY$46,$F1123),INDEX(AY$121:AY$137,$F1123))</f>
        <v/>
      </c>
    </row>
    <row r="1124" hidden="1" outlineLevel="2">
      <c r="A1124" s="14" t="inlineStr">
        <is>
          <t>ctxnew</t>
        </is>
      </c>
      <c r="B1124" s="14" t="inlineStr">
        <is>
          <t>die</t>
        </is>
      </c>
      <c r="C1124" s="14" t="inlineStr">
        <is>
          <t>srv</t>
        </is>
      </c>
      <c r="D1124" s="37">
        <f>INDEX(Inputs!$T$5:$T$132,MATCH($B1124&amp;"|"&amp;$C1124,Inputs!$A$5:$A$132,0))</f>
        <v/>
      </c>
      <c r="E1124" s="37">
        <f>INDEX(Inputs!$J$5:$J$132,MATCH($B1124&amp;"|"&amp;$C1124,Inputs!$A$5:$A$132,0))</f>
        <v/>
      </c>
      <c r="F1124" s="37">
        <f>INDEX(Inputs!$K$5:$K$132,MATCH($B1124&amp;"|"&amp;$C1124,Inputs!$A$5:$A$132,0))</f>
        <v/>
      </c>
      <c r="G1124" s="36" t="n"/>
      <c r="H1124" s="14">
        <f>INDEX(Variables!$B$5:$B$205,MATCH($A1124,Variables!$A$5:$A$205,0))&amp;IF($C1124="",""," | "&amp;INDEX(Mapping!$B$5:$B$26,MATCH($C1124,Mapping!$A$5:$A$26,0))&amp;" | "&amp;INDEX(Mapping!$B$30:$B$46,MATCH($B1124,Mapping!$A$30:$A$46,0)))</f>
        <v/>
      </c>
      <c r="I1124" s="14">
        <f>INDEX(Variables!$C$5:$C$205,MATCH($A1124,Variables!$A$5:$A$205,0))</f>
        <v/>
      </c>
      <c r="J1124" s="14">
        <f>INDEX(Variables!$E$5:$E$205,MATCH($A1124,Variables!$A$5:$A$205,0))</f>
        <v/>
      </c>
      <c r="K1124" s="11">
        <f>LOWER(Settings!$C$4)&amp;".mit."&amp;$A1124&amp;IF($C1124="","","."&amp;$C1124&amp;"."&amp;$B1124)&amp;IF(INDEX(Variables!$D$5:$D$205,MATCH($A1124,Variables!$A$5:$A$205,0))="","","."&amp;INDEX(Variables!$D$5:$D$205,MATCH($A1124,Variables!$A$5:$A$205,0)))&amp;"."&amp;K$5</f>
        <v/>
      </c>
      <c r="L1124" s="38">
        <f>L$12*$D1124*INDEX(L$21:L$28,$E1124)*INDEX(L$30:L$46,$F1124)*(1-INDEX(L$121:L$137,$F1124))</f>
        <v/>
      </c>
      <c r="M1124" s="37">
        <f>M$12*$D1124*INDEX(M$21:M$28,$E1124)*INDEX(M$30:M$46,$F1124)*(1-INDEX(M$121:M$137,$F1124))</f>
        <v/>
      </c>
      <c r="N1124" s="37">
        <f>N$12*$D1124*INDEX(N$21:N$28,$E1124)*INDEX(N$30:N$46,$F1124)*(1-INDEX(N$121:N$137,$F1124))</f>
        <v/>
      </c>
      <c r="O1124" s="37">
        <f>O$12*$D1124*INDEX(O$21:O$28,$E1124)*INDEX(O$30:O$46,$F1124)*(1-INDEX(O$121:O$137,$F1124))</f>
        <v/>
      </c>
      <c r="P1124" s="37">
        <f>P$12*$D1124*INDEX(P$21:P$28,$E1124)*INDEX(P$30:P$46,$F1124)*(1-INDEX(P$121:P$137,$F1124))</f>
        <v/>
      </c>
      <c r="Q1124" s="37">
        <f>Q$12*$D1124*INDEX(Q$21:Q$28,$E1124)*INDEX(Q$30:Q$46,$F1124)*(1-INDEX(Q$121:Q$137,$F1124))</f>
        <v/>
      </c>
      <c r="R1124" s="37">
        <f>R$12*$D1124*INDEX(R$21:R$28,$E1124)*INDEX(R$30:R$46,$F1124)*(1-INDEX(R$121:R$137,$F1124))</f>
        <v/>
      </c>
      <c r="S1124" s="37">
        <f>S$12*$D1124*INDEX(S$21:S$28,$E1124)*INDEX(S$30:S$46,$F1124)*(1-INDEX(S$121:S$137,$F1124))</f>
        <v/>
      </c>
      <c r="T1124" s="37">
        <f>T$12*$D1124*INDEX(T$21:T$28,$E1124)*INDEX(T$30:T$46,$F1124)*(1-INDEX(T$121:T$137,$F1124))</f>
        <v/>
      </c>
      <c r="U1124" s="37">
        <f>U$12*$D1124*INDEX(U$21:U$28,$E1124)*INDEX(U$30:U$46,$F1124)*(1-INDEX(U$121:U$137,$F1124))</f>
        <v/>
      </c>
      <c r="V1124" s="37">
        <f>V$12*$D1124*INDEX(V$21:V$28,$E1124)*INDEX(V$30:V$46,$F1124)*(1-INDEX(V$121:V$137,$F1124))</f>
        <v/>
      </c>
      <c r="W1124" s="37">
        <f>W$12*$D1124*INDEX(W$21:W$28,$E1124)*INDEX(W$30:W$46,$F1124)*(1-INDEX(W$121:W$137,$F1124))</f>
        <v/>
      </c>
      <c r="X1124" s="37">
        <f>X$12*$D1124*INDEX(X$21:X$28,$E1124)*INDEX(X$30:X$46,$F1124)*(1-INDEX(X$121:X$137,$F1124))</f>
        <v/>
      </c>
      <c r="Y1124" s="37">
        <f>Y$12*$D1124*INDEX(Y$21:Y$28,$E1124)*INDEX(Y$30:Y$46,$F1124)*(1-INDEX(Y$121:Y$137,$F1124))</f>
        <v/>
      </c>
      <c r="Z1124" s="37">
        <f>Z$12*$D1124*INDEX(Z$21:Z$28,$E1124)*INDEX(Z$30:Z$46,$F1124)*(1-INDEX(Z$121:Z$137,$F1124))</f>
        <v/>
      </c>
      <c r="AA1124" s="37">
        <f>AA$12*$D1124*INDEX(AA$21:AA$28,$E1124)*INDEX(AA$30:AA$46,$F1124)*(1-INDEX(AA$121:AA$137,$F1124))</f>
        <v/>
      </c>
      <c r="AB1124" s="37">
        <f>AB$12*$D1124*INDEX(AB$21:AB$28,$E1124)*INDEX(AB$30:AB$46,$F1124)*(1-INDEX(AB$121:AB$137,$F1124))</f>
        <v/>
      </c>
      <c r="AC1124" s="37">
        <f>AC$12*$D1124*INDEX(AC$21:AC$28,$E1124)*INDEX(AC$30:AC$46,$F1124)*(1-INDEX(AC$121:AC$137,$F1124))</f>
        <v/>
      </c>
      <c r="AD1124" s="40">
        <f>CARBONTAX(AD$12,$D1124,INDEX(AD$21:AD$28,$E1124),INDEX(AD$30:AD$46,$F1124),INDEX(AD$121:AD$137,$F1124))</f>
        <v/>
      </c>
      <c r="AF1124" s="11">
        <f>LOWER(Settings!$C$4)&amp;".mit."&amp;$A1124&amp;IF($C1124="","","."&amp;$C1124&amp;"."&amp;$B1124)&amp;IF(INDEX(Variables!$D$5:$D$205,MATCH($A1124,Variables!$A$5:$A$205,0))="","","."&amp;INDEX(Variables!$D$5:$D$205,MATCH($A1124,Variables!$A$5:$A$205,0)))&amp;"."&amp;AF$5</f>
        <v/>
      </c>
      <c r="AG1124" s="38">
        <f>AG$12*$D1124*INDEX(AG$21:AG$28,$E1124)*INDEX(AG$30:AG$46,$F1124)*(1-INDEX(AG$121:AG$137,$F1124))</f>
        <v/>
      </c>
      <c r="AH1124" s="37">
        <f>AH$12*$D1124*INDEX(AH$21:AH$28,$E1124)*INDEX(AH$30:AH$46,$F1124)*(1-INDEX(AH$121:AH$137,$F1124))</f>
        <v/>
      </c>
      <c r="AI1124" s="37">
        <f>AI$12*$D1124*INDEX(AI$21:AI$28,$E1124)*INDEX(AI$30:AI$46,$F1124)*(1-INDEX(AI$121:AI$137,$F1124))</f>
        <v/>
      </c>
      <c r="AJ1124" s="37">
        <f>AJ$12*$D1124*INDEX(AJ$21:AJ$28,$E1124)*INDEX(AJ$30:AJ$46,$F1124)*(1-INDEX(AJ$121:AJ$137,$F1124))</f>
        <v/>
      </c>
      <c r="AK1124" s="37">
        <f>AK$12*$D1124*INDEX(AK$21:AK$28,$E1124)*INDEX(AK$30:AK$46,$F1124)*(1-INDEX(AK$121:AK$137,$F1124))</f>
        <v/>
      </c>
      <c r="AL1124" s="37">
        <f>AL$12*$D1124*INDEX(AL$21:AL$28,$E1124)*INDEX(AL$30:AL$46,$F1124)*(1-INDEX(AL$121:AL$137,$F1124))</f>
        <v/>
      </c>
      <c r="AM1124" s="37">
        <f>AM$12*$D1124*INDEX(AM$21:AM$28,$E1124)*INDEX(AM$30:AM$46,$F1124)*(1-INDEX(AM$121:AM$137,$F1124))</f>
        <v/>
      </c>
      <c r="AN1124" s="37">
        <f>AN$12*$D1124*INDEX(AN$21:AN$28,$E1124)*INDEX(AN$30:AN$46,$F1124)*(1-INDEX(AN$121:AN$137,$F1124))</f>
        <v/>
      </c>
      <c r="AO1124" s="37">
        <f>AO$12*$D1124*INDEX(AO$21:AO$28,$E1124)*INDEX(AO$30:AO$46,$F1124)*(1-INDEX(AO$121:AO$137,$F1124))</f>
        <v/>
      </c>
      <c r="AP1124" s="37">
        <f>AP$12*$D1124*INDEX(AP$21:AP$28,$E1124)*INDEX(AP$30:AP$46,$F1124)*(1-INDEX(AP$121:AP$137,$F1124))</f>
        <v/>
      </c>
      <c r="AQ1124" s="37">
        <f>AQ$12*$D1124*INDEX(AQ$21:AQ$28,$E1124)*INDEX(AQ$30:AQ$46,$F1124)*(1-INDEX(AQ$121:AQ$137,$F1124))</f>
        <v/>
      </c>
      <c r="AR1124" s="37">
        <f>AR$12*$D1124*INDEX(AR$21:AR$28,$E1124)*INDEX(AR$30:AR$46,$F1124)*(1-INDEX(AR$121:AR$137,$F1124))</f>
        <v/>
      </c>
      <c r="AS1124" s="37">
        <f>AS$12*$D1124*INDEX(AS$21:AS$28,$E1124)*INDEX(AS$30:AS$46,$F1124)*(1-INDEX(AS$121:AS$137,$F1124))</f>
        <v/>
      </c>
      <c r="AT1124" s="37">
        <f>AT$12*$D1124*INDEX(AT$21:AT$28,$E1124)*INDEX(AT$30:AT$46,$F1124)*(1-INDEX(AT$121:AT$137,$F1124))</f>
        <v/>
      </c>
      <c r="AU1124" s="37">
        <f>AU$12*$D1124*INDEX(AU$21:AU$28,$E1124)*INDEX(AU$30:AU$46,$F1124)*(1-INDEX(AU$121:AU$137,$F1124))</f>
        <v/>
      </c>
      <c r="AV1124" s="37">
        <f>AV$12*$D1124*INDEX(AV$21:AV$28,$E1124)*INDEX(AV$30:AV$46,$F1124)*(1-INDEX(AV$121:AV$137,$F1124))</f>
        <v/>
      </c>
      <c r="AW1124" s="37">
        <f>AW$12*$D1124*INDEX(AW$21:AW$28,$E1124)*INDEX(AW$30:AW$46,$F1124)*(1-INDEX(AW$121:AW$137,$F1124))</f>
        <v/>
      </c>
      <c r="AX1124" s="37">
        <f>AX$12*$D1124*INDEX(AX$21:AX$28,$E1124)*INDEX(AX$30:AX$46,$F1124)*(1-INDEX(AX$121:AX$137,$F1124))</f>
        <v/>
      </c>
      <c r="AY1124" s="40">
        <f>CARBONTAX(AY$12,$D1124,INDEX(AY$21:AY$28,$E1124),INDEX(AY$30:AY$46,$F1124),INDEX(AY$121:AY$137,$F1124))</f>
        <v/>
      </c>
    </row>
    <row r="1125" hidden="1" outlineLevel="2">
      <c r="A1125" s="14" t="inlineStr">
        <is>
          <t>ctxnew</t>
        </is>
      </c>
      <c r="B1125" s="14" t="inlineStr">
        <is>
          <t>lpg</t>
        </is>
      </c>
      <c r="C1125" s="14" t="inlineStr">
        <is>
          <t>srv</t>
        </is>
      </c>
      <c r="D1125" s="37">
        <f>INDEX(Inputs!$T$5:$T$132,MATCH($B1125&amp;"|"&amp;$C1125,Inputs!$A$5:$A$132,0))</f>
        <v/>
      </c>
      <c r="E1125" s="37">
        <f>INDEX(Inputs!$J$5:$J$132,MATCH($B1125&amp;"|"&amp;$C1125,Inputs!$A$5:$A$132,0))</f>
        <v/>
      </c>
      <c r="F1125" s="37">
        <f>INDEX(Inputs!$K$5:$K$132,MATCH($B1125&amp;"|"&amp;$C1125,Inputs!$A$5:$A$132,0))</f>
        <v/>
      </c>
      <c r="G1125" s="36" t="n"/>
      <c r="H1125" s="14">
        <f>INDEX(Variables!$B$5:$B$205,MATCH($A1125,Variables!$A$5:$A$205,0))&amp;IF($C1125="",""," | "&amp;INDEX(Mapping!$B$5:$B$26,MATCH($C1125,Mapping!$A$5:$A$26,0))&amp;" | "&amp;INDEX(Mapping!$B$30:$B$46,MATCH($B1125,Mapping!$A$30:$A$46,0)))</f>
        <v/>
      </c>
      <c r="I1125" s="14">
        <f>INDEX(Variables!$C$5:$C$205,MATCH($A1125,Variables!$A$5:$A$205,0))</f>
        <v/>
      </c>
      <c r="J1125" s="14">
        <f>INDEX(Variables!$E$5:$E$205,MATCH($A1125,Variables!$A$5:$A$205,0))</f>
        <v/>
      </c>
      <c r="K1125" s="11">
        <f>LOWER(Settings!$C$4)&amp;".mit."&amp;$A1125&amp;IF($C1125="","","."&amp;$C1125&amp;"."&amp;$B1125)&amp;IF(INDEX(Variables!$D$5:$D$205,MATCH($A1125,Variables!$A$5:$A$205,0))="","","."&amp;INDEX(Variables!$D$5:$D$205,MATCH($A1125,Variables!$A$5:$A$205,0)))&amp;"."&amp;K$5</f>
        <v/>
      </c>
      <c r="L1125" s="38">
        <f>L$12*$D1125*INDEX(L$21:L$28,$E1125)*INDEX(L$30:L$46,$F1125)*(1-INDEX(L$121:L$137,$F1125))</f>
        <v/>
      </c>
      <c r="M1125" s="37">
        <f>M$12*$D1125*INDEX(M$21:M$28,$E1125)*INDEX(M$30:M$46,$F1125)*(1-INDEX(M$121:M$137,$F1125))</f>
        <v/>
      </c>
      <c r="N1125" s="37">
        <f>N$12*$D1125*INDEX(N$21:N$28,$E1125)*INDEX(N$30:N$46,$F1125)*(1-INDEX(N$121:N$137,$F1125))</f>
        <v/>
      </c>
      <c r="O1125" s="37">
        <f>O$12*$D1125*INDEX(O$21:O$28,$E1125)*INDEX(O$30:O$46,$F1125)*(1-INDEX(O$121:O$137,$F1125))</f>
        <v/>
      </c>
      <c r="P1125" s="37">
        <f>P$12*$D1125*INDEX(P$21:P$28,$E1125)*INDEX(P$30:P$46,$F1125)*(1-INDEX(P$121:P$137,$F1125))</f>
        <v/>
      </c>
      <c r="Q1125" s="37">
        <f>Q$12*$D1125*INDEX(Q$21:Q$28,$E1125)*INDEX(Q$30:Q$46,$F1125)*(1-INDEX(Q$121:Q$137,$F1125))</f>
        <v/>
      </c>
      <c r="R1125" s="37">
        <f>R$12*$D1125*INDEX(R$21:R$28,$E1125)*INDEX(R$30:R$46,$F1125)*(1-INDEX(R$121:R$137,$F1125))</f>
        <v/>
      </c>
      <c r="S1125" s="37">
        <f>S$12*$D1125*INDEX(S$21:S$28,$E1125)*INDEX(S$30:S$46,$F1125)*(1-INDEX(S$121:S$137,$F1125))</f>
        <v/>
      </c>
      <c r="T1125" s="37">
        <f>T$12*$D1125*INDEX(T$21:T$28,$E1125)*INDEX(T$30:T$46,$F1125)*(1-INDEX(T$121:T$137,$F1125))</f>
        <v/>
      </c>
      <c r="U1125" s="37">
        <f>U$12*$D1125*INDEX(U$21:U$28,$E1125)*INDEX(U$30:U$46,$F1125)*(1-INDEX(U$121:U$137,$F1125))</f>
        <v/>
      </c>
      <c r="V1125" s="37">
        <f>V$12*$D1125*INDEX(V$21:V$28,$E1125)*INDEX(V$30:V$46,$F1125)*(1-INDEX(V$121:V$137,$F1125))</f>
        <v/>
      </c>
      <c r="W1125" s="37">
        <f>W$12*$D1125*INDEX(W$21:W$28,$E1125)*INDEX(W$30:W$46,$F1125)*(1-INDEX(W$121:W$137,$F1125))</f>
        <v/>
      </c>
      <c r="X1125" s="37">
        <f>X$12*$D1125*INDEX(X$21:X$28,$E1125)*INDEX(X$30:X$46,$F1125)*(1-INDEX(X$121:X$137,$F1125))</f>
        <v/>
      </c>
      <c r="Y1125" s="37">
        <f>Y$12*$D1125*INDEX(Y$21:Y$28,$E1125)*INDEX(Y$30:Y$46,$F1125)*(1-INDEX(Y$121:Y$137,$F1125))</f>
        <v/>
      </c>
      <c r="Z1125" s="37">
        <f>Z$12*$D1125*INDEX(Z$21:Z$28,$E1125)*INDEX(Z$30:Z$46,$F1125)*(1-INDEX(Z$121:Z$137,$F1125))</f>
        <v/>
      </c>
      <c r="AA1125" s="37">
        <f>AA$12*$D1125*INDEX(AA$21:AA$28,$E1125)*INDEX(AA$30:AA$46,$F1125)*(1-INDEX(AA$121:AA$137,$F1125))</f>
        <v/>
      </c>
      <c r="AB1125" s="37">
        <f>AB$12*$D1125*INDEX(AB$21:AB$28,$E1125)*INDEX(AB$30:AB$46,$F1125)*(1-INDEX(AB$121:AB$137,$F1125))</f>
        <v/>
      </c>
      <c r="AC1125" s="37">
        <f>AC$12*$D1125*INDEX(AC$21:AC$28,$E1125)*INDEX(AC$30:AC$46,$F1125)*(1-INDEX(AC$121:AC$137,$F1125))</f>
        <v/>
      </c>
      <c r="AD1125" s="40">
        <f>CARBONTAX(AD$12,$D1125,INDEX(AD$21:AD$28,$E1125),INDEX(AD$30:AD$46,$F1125),INDEX(AD$121:AD$137,$F1125))</f>
        <v/>
      </c>
      <c r="AF1125" s="11">
        <f>LOWER(Settings!$C$4)&amp;".mit."&amp;$A1125&amp;IF($C1125="","","."&amp;$C1125&amp;"."&amp;$B1125)&amp;IF(INDEX(Variables!$D$5:$D$205,MATCH($A1125,Variables!$A$5:$A$205,0))="","","."&amp;INDEX(Variables!$D$5:$D$205,MATCH($A1125,Variables!$A$5:$A$205,0)))&amp;"."&amp;AF$5</f>
        <v/>
      </c>
      <c r="AG1125" s="38">
        <f>AG$12*$D1125*INDEX(AG$21:AG$28,$E1125)*INDEX(AG$30:AG$46,$F1125)*(1-INDEX(AG$121:AG$137,$F1125))</f>
        <v/>
      </c>
      <c r="AH1125" s="37">
        <f>AH$12*$D1125*INDEX(AH$21:AH$28,$E1125)*INDEX(AH$30:AH$46,$F1125)*(1-INDEX(AH$121:AH$137,$F1125))</f>
        <v/>
      </c>
      <c r="AI1125" s="37">
        <f>AI$12*$D1125*INDEX(AI$21:AI$28,$E1125)*INDEX(AI$30:AI$46,$F1125)*(1-INDEX(AI$121:AI$137,$F1125))</f>
        <v/>
      </c>
      <c r="AJ1125" s="37">
        <f>AJ$12*$D1125*INDEX(AJ$21:AJ$28,$E1125)*INDEX(AJ$30:AJ$46,$F1125)*(1-INDEX(AJ$121:AJ$137,$F1125))</f>
        <v/>
      </c>
      <c r="AK1125" s="37">
        <f>AK$12*$D1125*INDEX(AK$21:AK$28,$E1125)*INDEX(AK$30:AK$46,$F1125)*(1-INDEX(AK$121:AK$137,$F1125))</f>
        <v/>
      </c>
      <c r="AL1125" s="37">
        <f>AL$12*$D1125*INDEX(AL$21:AL$28,$E1125)*INDEX(AL$30:AL$46,$F1125)*(1-INDEX(AL$121:AL$137,$F1125))</f>
        <v/>
      </c>
      <c r="AM1125" s="37">
        <f>AM$12*$D1125*INDEX(AM$21:AM$28,$E1125)*INDEX(AM$30:AM$46,$F1125)*(1-INDEX(AM$121:AM$137,$F1125))</f>
        <v/>
      </c>
      <c r="AN1125" s="37">
        <f>AN$12*$D1125*INDEX(AN$21:AN$28,$E1125)*INDEX(AN$30:AN$46,$F1125)*(1-INDEX(AN$121:AN$137,$F1125))</f>
        <v/>
      </c>
      <c r="AO1125" s="37">
        <f>AO$12*$D1125*INDEX(AO$21:AO$28,$E1125)*INDEX(AO$30:AO$46,$F1125)*(1-INDEX(AO$121:AO$137,$F1125))</f>
        <v/>
      </c>
      <c r="AP1125" s="37">
        <f>AP$12*$D1125*INDEX(AP$21:AP$28,$E1125)*INDEX(AP$30:AP$46,$F1125)*(1-INDEX(AP$121:AP$137,$F1125))</f>
        <v/>
      </c>
      <c r="AQ1125" s="37">
        <f>AQ$12*$D1125*INDEX(AQ$21:AQ$28,$E1125)*INDEX(AQ$30:AQ$46,$F1125)*(1-INDEX(AQ$121:AQ$137,$F1125))</f>
        <v/>
      </c>
      <c r="AR1125" s="37">
        <f>AR$12*$D1125*INDEX(AR$21:AR$28,$E1125)*INDEX(AR$30:AR$46,$F1125)*(1-INDEX(AR$121:AR$137,$F1125))</f>
        <v/>
      </c>
      <c r="AS1125" s="37">
        <f>AS$12*$D1125*INDEX(AS$21:AS$28,$E1125)*INDEX(AS$30:AS$46,$F1125)*(1-INDEX(AS$121:AS$137,$F1125))</f>
        <v/>
      </c>
      <c r="AT1125" s="37">
        <f>AT$12*$D1125*INDEX(AT$21:AT$28,$E1125)*INDEX(AT$30:AT$46,$F1125)*(1-INDEX(AT$121:AT$137,$F1125))</f>
        <v/>
      </c>
      <c r="AU1125" s="37">
        <f>AU$12*$D1125*INDEX(AU$21:AU$28,$E1125)*INDEX(AU$30:AU$46,$F1125)*(1-INDEX(AU$121:AU$137,$F1125))</f>
        <v/>
      </c>
      <c r="AV1125" s="37">
        <f>AV$12*$D1125*INDEX(AV$21:AV$28,$E1125)*INDEX(AV$30:AV$46,$F1125)*(1-INDEX(AV$121:AV$137,$F1125))</f>
        <v/>
      </c>
      <c r="AW1125" s="37">
        <f>AW$12*$D1125*INDEX(AW$21:AW$28,$E1125)*INDEX(AW$30:AW$46,$F1125)*(1-INDEX(AW$121:AW$137,$F1125))</f>
        <v/>
      </c>
      <c r="AX1125" s="37">
        <f>AX$12*$D1125*INDEX(AX$21:AX$28,$E1125)*INDEX(AX$30:AX$46,$F1125)*(1-INDEX(AX$121:AX$137,$F1125))</f>
        <v/>
      </c>
      <c r="AY1125" s="40">
        <f>CARBONTAX(AY$12,$D1125,INDEX(AY$21:AY$28,$E1125),INDEX(AY$30:AY$46,$F1125),INDEX(AY$121:AY$137,$F1125))</f>
        <v/>
      </c>
    </row>
    <row r="1126" hidden="1" outlineLevel="2">
      <c r="A1126" s="14" t="inlineStr">
        <is>
          <t>ctxnew</t>
        </is>
      </c>
      <c r="B1126" s="14" t="inlineStr">
        <is>
          <t>ker</t>
        </is>
      </c>
      <c r="C1126" s="14" t="inlineStr">
        <is>
          <t>srv</t>
        </is>
      </c>
      <c r="D1126" s="37">
        <f>INDEX(Inputs!$T$5:$T$132,MATCH($B1126&amp;"|"&amp;$C1126,Inputs!$A$5:$A$132,0))</f>
        <v/>
      </c>
      <c r="E1126" s="37">
        <f>INDEX(Inputs!$J$5:$J$132,MATCH($B1126&amp;"|"&amp;$C1126,Inputs!$A$5:$A$132,0))</f>
        <v/>
      </c>
      <c r="F1126" s="37">
        <f>INDEX(Inputs!$K$5:$K$132,MATCH($B1126&amp;"|"&amp;$C1126,Inputs!$A$5:$A$132,0))</f>
        <v/>
      </c>
      <c r="G1126" s="36" t="n"/>
      <c r="H1126" s="14">
        <f>INDEX(Variables!$B$5:$B$205,MATCH($A1126,Variables!$A$5:$A$205,0))&amp;IF($C1126="",""," | "&amp;INDEX(Mapping!$B$5:$B$26,MATCH($C1126,Mapping!$A$5:$A$26,0))&amp;" | "&amp;INDEX(Mapping!$B$30:$B$46,MATCH($B1126,Mapping!$A$30:$A$46,0)))</f>
        <v/>
      </c>
      <c r="I1126" s="14">
        <f>INDEX(Variables!$C$5:$C$205,MATCH($A1126,Variables!$A$5:$A$205,0))</f>
        <v/>
      </c>
      <c r="J1126" s="14">
        <f>INDEX(Variables!$E$5:$E$205,MATCH($A1126,Variables!$A$5:$A$205,0))</f>
        <v/>
      </c>
      <c r="K1126" s="11">
        <f>LOWER(Settings!$C$4)&amp;".mit."&amp;$A1126&amp;IF($C1126="","","."&amp;$C1126&amp;"."&amp;$B1126)&amp;IF(INDEX(Variables!$D$5:$D$205,MATCH($A1126,Variables!$A$5:$A$205,0))="","","."&amp;INDEX(Variables!$D$5:$D$205,MATCH($A1126,Variables!$A$5:$A$205,0)))&amp;"."&amp;K$5</f>
        <v/>
      </c>
      <c r="L1126" s="38">
        <f>L$12*$D1126*INDEX(L$21:L$28,$E1126)*INDEX(L$30:L$46,$F1126)*(1-INDEX(L$121:L$137,$F1126))</f>
        <v/>
      </c>
      <c r="M1126" s="37">
        <f>M$12*$D1126*INDEX(M$21:M$28,$E1126)*INDEX(M$30:M$46,$F1126)*(1-INDEX(M$121:M$137,$F1126))</f>
        <v/>
      </c>
      <c r="N1126" s="37">
        <f>N$12*$D1126*INDEX(N$21:N$28,$E1126)*INDEX(N$30:N$46,$F1126)*(1-INDEX(N$121:N$137,$F1126))</f>
        <v/>
      </c>
      <c r="O1126" s="37">
        <f>O$12*$D1126*INDEX(O$21:O$28,$E1126)*INDEX(O$30:O$46,$F1126)*(1-INDEX(O$121:O$137,$F1126))</f>
        <v/>
      </c>
      <c r="P1126" s="37">
        <f>P$12*$D1126*INDEX(P$21:P$28,$E1126)*INDEX(P$30:P$46,$F1126)*(1-INDEX(P$121:P$137,$F1126))</f>
        <v/>
      </c>
      <c r="Q1126" s="37">
        <f>Q$12*$D1126*INDEX(Q$21:Q$28,$E1126)*INDEX(Q$30:Q$46,$F1126)*(1-INDEX(Q$121:Q$137,$F1126))</f>
        <v/>
      </c>
      <c r="R1126" s="37">
        <f>R$12*$D1126*INDEX(R$21:R$28,$E1126)*INDEX(R$30:R$46,$F1126)*(1-INDEX(R$121:R$137,$F1126))</f>
        <v/>
      </c>
      <c r="S1126" s="37">
        <f>S$12*$D1126*INDEX(S$21:S$28,$E1126)*INDEX(S$30:S$46,$F1126)*(1-INDEX(S$121:S$137,$F1126))</f>
        <v/>
      </c>
      <c r="T1126" s="37">
        <f>T$12*$D1126*INDEX(T$21:T$28,$E1126)*INDEX(T$30:T$46,$F1126)*(1-INDEX(T$121:T$137,$F1126))</f>
        <v/>
      </c>
      <c r="U1126" s="37">
        <f>U$12*$D1126*INDEX(U$21:U$28,$E1126)*INDEX(U$30:U$46,$F1126)*(1-INDEX(U$121:U$137,$F1126))</f>
        <v/>
      </c>
      <c r="V1126" s="37">
        <f>V$12*$D1126*INDEX(V$21:V$28,$E1126)*INDEX(V$30:V$46,$F1126)*(1-INDEX(V$121:V$137,$F1126))</f>
        <v/>
      </c>
      <c r="W1126" s="37">
        <f>W$12*$D1126*INDEX(W$21:W$28,$E1126)*INDEX(W$30:W$46,$F1126)*(1-INDEX(W$121:W$137,$F1126))</f>
        <v/>
      </c>
      <c r="X1126" s="37">
        <f>X$12*$D1126*INDEX(X$21:X$28,$E1126)*INDEX(X$30:X$46,$F1126)*(1-INDEX(X$121:X$137,$F1126))</f>
        <v/>
      </c>
      <c r="Y1126" s="37">
        <f>Y$12*$D1126*INDEX(Y$21:Y$28,$E1126)*INDEX(Y$30:Y$46,$F1126)*(1-INDEX(Y$121:Y$137,$F1126))</f>
        <v/>
      </c>
      <c r="Z1126" s="37">
        <f>Z$12*$D1126*INDEX(Z$21:Z$28,$E1126)*INDEX(Z$30:Z$46,$F1126)*(1-INDEX(Z$121:Z$137,$F1126))</f>
        <v/>
      </c>
      <c r="AA1126" s="37">
        <f>AA$12*$D1126*INDEX(AA$21:AA$28,$E1126)*INDEX(AA$30:AA$46,$F1126)*(1-INDEX(AA$121:AA$137,$F1126))</f>
        <v/>
      </c>
      <c r="AB1126" s="37">
        <f>AB$12*$D1126*INDEX(AB$21:AB$28,$E1126)*INDEX(AB$30:AB$46,$F1126)*(1-INDEX(AB$121:AB$137,$F1126))</f>
        <v/>
      </c>
      <c r="AC1126" s="37">
        <f>AC$12*$D1126*INDEX(AC$21:AC$28,$E1126)*INDEX(AC$30:AC$46,$F1126)*(1-INDEX(AC$121:AC$137,$F1126))</f>
        <v/>
      </c>
      <c r="AD1126" s="40">
        <f>CARBONTAX(AD$12,$D1126,INDEX(AD$21:AD$28,$E1126),INDEX(AD$30:AD$46,$F1126),INDEX(AD$121:AD$137,$F1126))</f>
        <v/>
      </c>
      <c r="AF1126" s="11">
        <f>LOWER(Settings!$C$4)&amp;".mit."&amp;$A1126&amp;IF($C1126="","","."&amp;$C1126&amp;"."&amp;$B1126)&amp;IF(INDEX(Variables!$D$5:$D$205,MATCH($A1126,Variables!$A$5:$A$205,0))="","","."&amp;INDEX(Variables!$D$5:$D$205,MATCH($A1126,Variables!$A$5:$A$205,0)))&amp;"."&amp;AF$5</f>
        <v/>
      </c>
      <c r="AG1126" s="38">
        <f>AG$12*$D1126*INDEX(AG$21:AG$28,$E1126)*INDEX(AG$30:AG$46,$F1126)*(1-INDEX(AG$121:AG$137,$F1126))</f>
        <v/>
      </c>
      <c r="AH1126" s="37">
        <f>AH$12*$D1126*INDEX(AH$21:AH$28,$E1126)*INDEX(AH$30:AH$46,$F1126)*(1-INDEX(AH$121:AH$137,$F1126))</f>
        <v/>
      </c>
      <c r="AI1126" s="37">
        <f>AI$12*$D1126*INDEX(AI$21:AI$28,$E1126)*INDEX(AI$30:AI$46,$F1126)*(1-INDEX(AI$121:AI$137,$F1126))</f>
        <v/>
      </c>
      <c r="AJ1126" s="37">
        <f>AJ$12*$D1126*INDEX(AJ$21:AJ$28,$E1126)*INDEX(AJ$30:AJ$46,$F1126)*(1-INDEX(AJ$121:AJ$137,$F1126))</f>
        <v/>
      </c>
      <c r="AK1126" s="37">
        <f>AK$12*$D1126*INDEX(AK$21:AK$28,$E1126)*INDEX(AK$30:AK$46,$F1126)*(1-INDEX(AK$121:AK$137,$F1126))</f>
        <v/>
      </c>
      <c r="AL1126" s="37">
        <f>AL$12*$D1126*INDEX(AL$21:AL$28,$E1126)*INDEX(AL$30:AL$46,$F1126)*(1-INDEX(AL$121:AL$137,$F1126))</f>
        <v/>
      </c>
      <c r="AM1126" s="37">
        <f>AM$12*$D1126*INDEX(AM$21:AM$28,$E1126)*INDEX(AM$30:AM$46,$F1126)*(1-INDEX(AM$121:AM$137,$F1126))</f>
        <v/>
      </c>
      <c r="AN1126" s="37">
        <f>AN$12*$D1126*INDEX(AN$21:AN$28,$E1126)*INDEX(AN$30:AN$46,$F1126)*(1-INDEX(AN$121:AN$137,$F1126))</f>
        <v/>
      </c>
      <c r="AO1126" s="37">
        <f>AO$12*$D1126*INDEX(AO$21:AO$28,$E1126)*INDEX(AO$30:AO$46,$F1126)*(1-INDEX(AO$121:AO$137,$F1126))</f>
        <v/>
      </c>
      <c r="AP1126" s="37">
        <f>AP$12*$D1126*INDEX(AP$21:AP$28,$E1126)*INDEX(AP$30:AP$46,$F1126)*(1-INDEX(AP$121:AP$137,$F1126))</f>
        <v/>
      </c>
      <c r="AQ1126" s="37">
        <f>AQ$12*$D1126*INDEX(AQ$21:AQ$28,$E1126)*INDEX(AQ$30:AQ$46,$F1126)*(1-INDEX(AQ$121:AQ$137,$F1126))</f>
        <v/>
      </c>
      <c r="AR1126" s="37">
        <f>AR$12*$D1126*INDEX(AR$21:AR$28,$E1126)*INDEX(AR$30:AR$46,$F1126)*(1-INDEX(AR$121:AR$137,$F1126))</f>
        <v/>
      </c>
      <c r="AS1126" s="37">
        <f>AS$12*$D1126*INDEX(AS$21:AS$28,$E1126)*INDEX(AS$30:AS$46,$F1126)*(1-INDEX(AS$121:AS$137,$F1126))</f>
        <v/>
      </c>
      <c r="AT1126" s="37">
        <f>AT$12*$D1126*INDEX(AT$21:AT$28,$E1126)*INDEX(AT$30:AT$46,$F1126)*(1-INDEX(AT$121:AT$137,$F1126))</f>
        <v/>
      </c>
      <c r="AU1126" s="37">
        <f>AU$12*$D1126*INDEX(AU$21:AU$28,$E1126)*INDEX(AU$30:AU$46,$F1126)*(1-INDEX(AU$121:AU$137,$F1126))</f>
        <v/>
      </c>
      <c r="AV1126" s="37">
        <f>AV$12*$D1126*INDEX(AV$21:AV$28,$E1126)*INDEX(AV$30:AV$46,$F1126)*(1-INDEX(AV$121:AV$137,$F1126))</f>
        <v/>
      </c>
      <c r="AW1126" s="37">
        <f>AW$12*$D1126*INDEX(AW$21:AW$28,$E1126)*INDEX(AW$30:AW$46,$F1126)*(1-INDEX(AW$121:AW$137,$F1126))</f>
        <v/>
      </c>
      <c r="AX1126" s="37">
        <f>AX$12*$D1126*INDEX(AX$21:AX$28,$E1126)*INDEX(AX$30:AX$46,$F1126)*(1-INDEX(AX$121:AX$137,$F1126))</f>
        <v/>
      </c>
      <c r="AY1126" s="40">
        <f>CARBONTAX(AY$12,$D1126,INDEX(AY$21:AY$28,$E1126),INDEX(AY$30:AY$46,$F1126),INDEX(AY$121:AY$137,$F1126))</f>
        <v/>
      </c>
    </row>
    <row r="1127" hidden="1" outlineLevel="2">
      <c r="A1127" s="14" t="inlineStr">
        <is>
          <t>ctxnew</t>
        </is>
      </c>
      <c r="B1127" s="14" t="inlineStr">
        <is>
          <t>oop</t>
        </is>
      </c>
      <c r="C1127" s="14" t="inlineStr">
        <is>
          <t>srv</t>
        </is>
      </c>
      <c r="D1127" s="37">
        <f>INDEX(Inputs!$T$5:$T$132,MATCH($B1127&amp;"|"&amp;$C1127,Inputs!$A$5:$A$132,0))</f>
        <v/>
      </c>
      <c r="E1127" s="37">
        <f>INDEX(Inputs!$J$5:$J$132,MATCH($B1127&amp;"|"&amp;$C1127,Inputs!$A$5:$A$132,0))</f>
        <v/>
      </c>
      <c r="F1127" s="37">
        <f>INDEX(Inputs!$K$5:$K$132,MATCH($B1127&amp;"|"&amp;$C1127,Inputs!$A$5:$A$132,0))</f>
        <v/>
      </c>
      <c r="G1127" s="36" t="n"/>
      <c r="H1127" s="14">
        <f>INDEX(Variables!$B$5:$B$205,MATCH($A1127,Variables!$A$5:$A$205,0))&amp;IF($C1127="",""," | "&amp;INDEX(Mapping!$B$5:$B$26,MATCH($C1127,Mapping!$A$5:$A$26,0))&amp;" | "&amp;INDEX(Mapping!$B$30:$B$46,MATCH($B1127,Mapping!$A$30:$A$46,0)))</f>
        <v/>
      </c>
      <c r="I1127" s="14">
        <f>INDEX(Variables!$C$5:$C$205,MATCH($A1127,Variables!$A$5:$A$205,0))</f>
        <v/>
      </c>
      <c r="J1127" s="14">
        <f>INDEX(Variables!$E$5:$E$205,MATCH($A1127,Variables!$A$5:$A$205,0))</f>
        <v/>
      </c>
      <c r="K1127" s="11">
        <f>LOWER(Settings!$C$4)&amp;".mit."&amp;$A1127&amp;IF($C1127="","","."&amp;$C1127&amp;"."&amp;$B1127)&amp;IF(INDEX(Variables!$D$5:$D$205,MATCH($A1127,Variables!$A$5:$A$205,0))="","","."&amp;INDEX(Variables!$D$5:$D$205,MATCH($A1127,Variables!$A$5:$A$205,0)))&amp;"."&amp;K$5</f>
        <v/>
      </c>
      <c r="L1127" s="38">
        <f>L$12*$D1127*INDEX(L$21:L$28,$E1127)*INDEX(L$30:L$46,$F1127)*(1-INDEX(L$121:L$137,$F1127))</f>
        <v/>
      </c>
      <c r="M1127" s="37">
        <f>M$12*$D1127*INDEX(M$21:M$28,$E1127)*INDEX(M$30:M$46,$F1127)*(1-INDEX(M$121:M$137,$F1127))</f>
        <v/>
      </c>
      <c r="N1127" s="37">
        <f>N$12*$D1127*INDEX(N$21:N$28,$E1127)*INDEX(N$30:N$46,$F1127)*(1-INDEX(N$121:N$137,$F1127))</f>
        <v/>
      </c>
      <c r="O1127" s="37">
        <f>O$12*$D1127*INDEX(O$21:O$28,$E1127)*INDEX(O$30:O$46,$F1127)*(1-INDEX(O$121:O$137,$F1127))</f>
        <v/>
      </c>
      <c r="P1127" s="37">
        <f>P$12*$D1127*INDEX(P$21:P$28,$E1127)*INDEX(P$30:P$46,$F1127)*(1-INDEX(P$121:P$137,$F1127))</f>
        <v/>
      </c>
      <c r="Q1127" s="37">
        <f>Q$12*$D1127*INDEX(Q$21:Q$28,$E1127)*INDEX(Q$30:Q$46,$F1127)*(1-INDEX(Q$121:Q$137,$F1127))</f>
        <v/>
      </c>
      <c r="R1127" s="37">
        <f>R$12*$D1127*INDEX(R$21:R$28,$E1127)*INDEX(R$30:R$46,$F1127)*(1-INDEX(R$121:R$137,$F1127))</f>
        <v/>
      </c>
      <c r="S1127" s="37">
        <f>S$12*$D1127*INDEX(S$21:S$28,$E1127)*INDEX(S$30:S$46,$F1127)*(1-INDEX(S$121:S$137,$F1127))</f>
        <v/>
      </c>
      <c r="T1127" s="37">
        <f>T$12*$D1127*INDEX(T$21:T$28,$E1127)*INDEX(T$30:T$46,$F1127)*(1-INDEX(T$121:T$137,$F1127))</f>
        <v/>
      </c>
      <c r="U1127" s="37">
        <f>U$12*$D1127*INDEX(U$21:U$28,$E1127)*INDEX(U$30:U$46,$F1127)*(1-INDEX(U$121:U$137,$F1127))</f>
        <v/>
      </c>
      <c r="V1127" s="37">
        <f>V$12*$D1127*INDEX(V$21:V$28,$E1127)*INDEX(V$30:V$46,$F1127)*(1-INDEX(V$121:V$137,$F1127))</f>
        <v/>
      </c>
      <c r="W1127" s="37">
        <f>W$12*$D1127*INDEX(W$21:W$28,$E1127)*INDEX(W$30:W$46,$F1127)*(1-INDEX(W$121:W$137,$F1127))</f>
        <v/>
      </c>
      <c r="X1127" s="37">
        <f>X$12*$D1127*INDEX(X$21:X$28,$E1127)*INDEX(X$30:X$46,$F1127)*(1-INDEX(X$121:X$137,$F1127))</f>
        <v/>
      </c>
      <c r="Y1127" s="37">
        <f>Y$12*$D1127*INDEX(Y$21:Y$28,$E1127)*INDEX(Y$30:Y$46,$F1127)*(1-INDEX(Y$121:Y$137,$F1127))</f>
        <v/>
      </c>
      <c r="Z1127" s="37">
        <f>Z$12*$D1127*INDEX(Z$21:Z$28,$E1127)*INDEX(Z$30:Z$46,$F1127)*(1-INDEX(Z$121:Z$137,$F1127))</f>
        <v/>
      </c>
      <c r="AA1127" s="37">
        <f>AA$12*$D1127*INDEX(AA$21:AA$28,$E1127)*INDEX(AA$30:AA$46,$F1127)*(1-INDEX(AA$121:AA$137,$F1127))</f>
        <v/>
      </c>
      <c r="AB1127" s="37">
        <f>AB$12*$D1127*INDEX(AB$21:AB$28,$E1127)*INDEX(AB$30:AB$46,$F1127)*(1-INDEX(AB$121:AB$137,$F1127))</f>
        <v/>
      </c>
      <c r="AC1127" s="37">
        <f>AC$12*$D1127*INDEX(AC$21:AC$28,$E1127)*INDEX(AC$30:AC$46,$F1127)*(1-INDEX(AC$121:AC$137,$F1127))</f>
        <v/>
      </c>
      <c r="AD1127" s="40">
        <f>CARBONTAX(AD$12,$D1127,INDEX(AD$21:AD$28,$E1127),INDEX(AD$30:AD$46,$F1127),INDEX(AD$121:AD$137,$F1127))</f>
        <v/>
      </c>
      <c r="AF1127" s="11">
        <f>LOWER(Settings!$C$4)&amp;".mit."&amp;$A1127&amp;IF($C1127="","","."&amp;$C1127&amp;"."&amp;$B1127)&amp;IF(INDEX(Variables!$D$5:$D$205,MATCH($A1127,Variables!$A$5:$A$205,0))="","","."&amp;INDEX(Variables!$D$5:$D$205,MATCH($A1127,Variables!$A$5:$A$205,0)))&amp;"."&amp;AF$5</f>
        <v/>
      </c>
      <c r="AG1127" s="38">
        <f>AG$12*$D1127*INDEX(AG$21:AG$28,$E1127)*INDEX(AG$30:AG$46,$F1127)*(1-INDEX(AG$121:AG$137,$F1127))</f>
        <v/>
      </c>
      <c r="AH1127" s="37">
        <f>AH$12*$D1127*INDEX(AH$21:AH$28,$E1127)*INDEX(AH$30:AH$46,$F1127)*(1-INDEX(AH$121:AH$137,$F1127))</f>
        <v/>
      </c>
      <c r="AI1127" s="37">
        <f>AI$12*$D1127*INDEX(AI$21:AI$28,$E1127)*INDEX(AI$30:AI$46,$F1127)*(1-INDEX(AI$121:AI$137,$F1127))</f>
        <v/>
      </c>
      <c r="AJ1127" s="37">
        <f>AJ$12*$D1127*INDEX(AJ$21:AJ$28,$E1127)*INDEX(AJ$30:AJ$46,$F1127)*(1-INDEX(AJ$121:AJ$137,$F1127))</f>
        <v/>
      </c>
      <c r="AK1127" s="37">
        <f>AK$12*$D1127*INDEX(AK$21:AK$28,$E1127)*INDEX(AK$30:AK$46,$F1127)*(1-INDEX(AK$121:AK$137,$F1127))</f>
        <v/>
      </c>
      <c r="AL1127" s="37">
        <f>AL$12*$D1127*INDEX(AL$21:AL$28,$E1127)*INDEX(AL$30:AL$46,$F1127)*(1-INDEX(AL$121:AL$137,$F1127))</f>
        <v/>
      </c>
      <c r="AM1127" s="37">
        <f>AM$12*$D1127*INDEX(AM$21:AM$28,$E1127)*INDEX(AM$30:AM$46,$F1127)*(1-INDEX(AM$121:AM$137,$F1127))</f>
        <v/>
      </c>
      <c r="AN1127" s="37">
        <f>AN$12*$D1127*INDEX(AN$21:AN$28,$E1127)*INDEX(AN$30:AN$46,$F1127)*(1-INDEX(AN$121:AN$137,$F1127))</f>
        <v/>
      </c>
      <c r="AO1127" s="37">
        <f>AO$12*$D1127*INDEX(AO$21:AO$28,$E1127)*INDEX(AO$30:AO$46,$F1127)*(1-INDEX(AO$121:AO$137,$F1127))</f>
        <v/>
      </c>
      <c r="AP1127" s="37">
        <f>AP$12*$D1127*INDEX(AP$21:AP$28,$E1127)*INDEX(AP$30:AP$46,$F1127)*(1-INDEX(AP$121:AP$137,$F1127))</f>
        <v/>
      </c>
      <c r="AQ1127" s="37">
        <f>AQ$12*$D1127*INDEX(AQ$21:AQ$28,$E1127)*INDEX(AQ$30:AQ$46,$F1127)*(1-INDEX(AQ$121:AQ$137,$F1127))</f>
        <v/>
      </c>
      <c r="AR1127" s="37">
        <f>AR$12*$D1127*INDEX(AR$21:AR$28,$E1127)*INDEX(AR$30:AR$46,$F1127)*(1-INDEX(AR$121:AR$137,$F1127))</f>
        <v/>
      </c>
      <c r="AS1127" s="37">
        <f>AS$12*$D1127*INDEX(AS$21:AS$28,$E1127)*INDEX(AS$30:AS$46,$F1127)*(1-INDEX(AS$121:AS$137,$F1127))</f>
        <v/>
      </c>
      <c r="AT1127" s="37">
        <f>AT$12*$D1127*INDEX(AT$21:AT$28,$E1127)*INDEX(AT$30:AT$46,$F1127)*(1-INDEX(AT$121:AT$137,$F1127))</f>
        <v/>
      </c>
      <c r="AU1127" s="37">
        <f>AU$12*$D1127*INDEX(AU$21:AU$28,$E1127)*INDEX(AU$30:AU$46,$F1127)*(1-INDEX(AU$121:AU$137,$F1127))</f>
        <v/>
      </c>
      <c r="AV1127" s="37">
        <f>AV$12*$D1127*INDEX(AV$21:AV$28,$E1127)*INDEX(AV$30:AV$46,$F1127)*(1-INDEX(AV$121:AV$137,$F1127))</f>
        <v/>
      </c>
      <c r="AW1127" s="37">
        <f>AW$12*$D1127*INDEX(AW$21:AW$28,$E1127)*INDEX(AW$30:AW$46,$F1127)*(1-INDEX(AW$121:AW$137,$F1127))</f>
        <v/>
      </c>
      <c r="AX1127" s="37">
        <f>AX$12*$D1127*INDEX(AX$21:AX$28,$E1127)*INDEX(AX$30:AX$46,$F1127)*(1-INDEX(AX$121:AX$137,$F1127))</f>
        <v/>
      </c>
      <c r="AY1127" s="40">
        <f>CARBONTAX(AY$12,$D1127,INDEX(AY$21:AY$28,$E1127),INDEX(AY$30:AY$46,$F1127),INDEX(AY$121:AY$137,$F1127))</f>
        <v/>
      </c>
    </row>
    <row r="1128" hidden="1" outlineLevel="2">
      <c r="A1128" s="14" t="inlineStr">
        <is>
          <t>ctxnew</t>
        </is>
      </c>
      <c r="B1128" s="14" t="inlineStr">
        <is>
          <t>bio</t>
        </is>
      </c>
      <c r="C1128" s="14" t="inlineStr">
        <is>
          <t>srv</t>
        </is>
      </c>
      <c r="D1128" s="37">
        <f>INDEX(Inputs!$T$5:$T$132,MATCH($B1128&amp;"|"&amp;$C1128,Inputs!$A$5:$A$132,0))</f>
        <v/>
      </c>
      <c r="E1128" s="37">
        <f>INDEX(Inputs!$J$5:$J$132,MATCH($B1128&amp;"|"&amp;$C1128,Inputs!$A$5:$A$132,0))</f>
        <v/>
      </c>
      <c r="F1128" s="37">
        <f>INDEX(Inputs!$K$5:$K$132,MATCH($B1128&amp;"|"&amp;$C1128,Inputs!$A$5:$A$132,0))</f>
        <v/>
      </c>
      <c r="G1128" s="36" t="n"/>
      <c r="H1128" s="14">
        <f>INDEX(Variables!$B$5:$B$205,MATCH($A1128,Variables!$A$5:$A$205,0))&amp;IF($C1128="",""," | "&amp;INDEX(Mapping!$B$5:$B$26,MATCH($C1128,Mapping!$A$5:$A$26,0))&amp;" | "&amp;INDEX(Mapping!$B$30:$B$46,MATCH($B1128,Mapping!$A$30:$A$46,0)))</f>
        <v/>
      </c>
      <c r="I1128" s="14">
        <f>INDEX(Variables!$C$5:$C$205,MATCH($A1128,Variables!$A$5:$A$205,0))</f>
        <v/>
      </c>
      <c r="J1128" s="14">
        <f>INDEX(Variables!$E$5:$E$205,MATCH($A1128,Variables!$A$5:$A$205,0))</f>
        <v/>
      </c>
      <c r="K1128" s="11">
        <f>LOWER(Settings!$C$4)&amp;".mit."&amp;$A1128&amp;IF($C1128="","","."&amp;$C1128&amp;"."&amp;$B1128)&amp;IF(INDEX(Variables!$D$5:$D$205,MATCH($A1128,Variables!$A$5:$A$205,0))="","","."&amp;INDEX(Variables!$D$5:$D$205,MATCH($A1128,Variables!$A$5:$A$205,0)))&amp;"."&amp;K$5</f>
        <v/>
      </c>
      <c r="L1128" s="38">
        <f>L$12*$D1128*INDEX(L$21:L$28,$E1128)*INDEX(L$30:L$46,$F1128)*(1-INDEX(L$121:L$137,$F1128))</f>
        <v/>
      </c>
      <c r="M1128" s="37">
        <f>M$12*$D1128*INDEX(M$21:M$28,$E1128)*INDEX(M$30:M$46,$F1128)*(1-INDEX(M$121:M$137,$F1128))</f>
        <v/>
      </c>
      <c r="N1128" s="37">
        <f>N$12*$D1128*INDEX(N$21:N$28,$E1128)*INDEX(N$30:N$46,$F1128)*(1-INDEX(N$121:N$137,$F1128))</f>
        <v/>
      </c>
      <c r="O1128" s="37">
        <f>O$12*$D1128*INDEX(O$21:O$28,$E1128)*INDEX(O$30:O$46,$F1128)*(1-INDEX(O$121:O$137,$F1128))</f>
        <v/>
      </c>
      <c r="P1128" s="37">
        <f>P$12*$D1128*INDEX(P$21:P$28,$E1128)*INDEX(P$30:P$46,$F1128)*(1-INDEX(P$121:P$137,$F1128))</f>
        <v/>
      </c>
      <c r="Q1128" s="37">
        <f>Q$12*$D1128*INDEX(Q$21:Q$28,$E1128)*INDEX(Q$30:Q$46,$F1128)*(1-INDEX(Q$121:Q$137,$F1128))</f>
        <v/>
      </c>
      <c r="R1128" s="37">
        <f>R$12*$D1128*INDEX(R$21:R$28,$E1128)*INDEX(R$30:R$46,$F1128)*(1-INDEX(R$121:R$137,$F1128))</f>
        <v/>
      </c>
      <c r="S1128" s="37">
        <f>S$12*$D1128*INDEX(S$21:S$28,$E1128)*INDEX(S$30:S$46,$F1128)*(1-INDEX(S$121:S$137,$F1128))</f>
        <v/>
      </c>
      <c r="T1128" s="37">
        <f>T$12*$D1128*INDEX(T$21:T$28,$E1128)*INDEX(T$30:T$46,$F1128)*(1-INDEX(T$121:T$137,$F1128))</f>
        <v/>
      </c>
      <c r="U1128" s="37">
        <f>U$12*$D1128*INDEX(U$21:U$28,$E1128)*INDEX(U$30:U$46,$F1128)*(1-INDEX(U$121:U$137,$F1128))</f>
        <v/>
      </c>
      <c r="V1128" s="37">
        <f>V$12*$D1128*INDEX(V$21:V$28,$E1128)*INDEX(V$30:V$46,$F1128)*(1-INDEX(V$121:V$137,$F1128))</f>
        <v/>
      </c>
      <c r="W1128" s="37">
        <f>W$12*$D1128*INDEX(W$21:W$28,$E1128)*INDEX(W$30:W$46,$F1128)*(1-INDEX(W$121:W$137,$F1128))</f>
        <v/>
      </c>
      <c r="X1128" s="37">
        <f>X$12*$D1128*INDEX(X$21:X$28,$E1128)*INDEX(X$30:X$46,$F1128)*(1-INDEX(X$121:X$137,$F1128))</f>
        <v/>
      </c>
      <c r="Y1128" s="37">
        <f>Y$12*$D1128*INDEX(Y$21:Y$28,$E1128)*INDEX(Y$30:Y$46,$F1128)*(1-INDEX(Y$121:Y$137,$F1128))</f>
        <v/>
      </c>
      <c r="Z1128" s="37">
        <f>Z$12*$D1128*INDEX(Z$21:Z$28,$E1128)*INDEX(Z$30:Z$46,$F1128)*(1-INDEX(Z$121:Z$137,$F1128))</f>
        <v/>
      </c>
      <c r="AA1128" s="37">
        <f>AA$12*$D1128*INDEX(AA$21:AA$28,$E1128)*INDEX(AA$30:AA$46,$F1128)*(1-INDEX(AA$121:AA$137,$F1128))</f>
        <v/>
      </c>
      <c r="AB1128" s="37">
        <f>AB$12*$D1128*INDEX(AB$21:AB$28,$E1128)*INDEX(AB$30:AB$46,$F1128)*(1-INDEX(AB$121:AB$137,$F1128))</f>
        <v/>
      </c>
      <c r="AC1128" s="37">
        <f>AC$12*$D1128*INDEX(AC$21:AC$28,$E1128)*INDEX(AC$30:AC$46,$F1128)*(1-INDEX(AC$121:AC$137,$F1128))</f>
        <v/>
      </c>
      <c r="AD1128" s="40">
        <f>CARBONTAX(AD$12,$D1128,INDEX(AD$21:AD$28,$E1128),INDEX(AD$30:AD$46,$F1128),INDEX(AD$121:AD$137,$F1128))</f>
        <v/>
      </c>
      <c r="AF1128" s="11">
        <f>LOWER(Settings!$C$4)&amp;".mit."&amp;$A1128&amp;IF($C1128="","","."&amp;$C1128&amp;"."&amp;$B1128)&amp;IF(INDEX(Variables!$D$5:$D$205,MATCH($A1128,Variables!$A$5:$A$205,0))="","","."&amp;INDEX(Variables!$D$5:$D$205,MATCH($A1128,Variables!$A$5:$A$205,0)))&amp;"."&amp;AF$5</f>
        <v/>
      </c>
      <c r="AG1128" s="38">
        <f>AG$12*$D1128*INDEX(AG$21:AG$28,$E1128)*INDEX(AG$30:AG$46,$F1128)*(1-INDEX(AG$121:AG$137,$F1128))</f>
        <v/>
      </c>
      <c r="AH1128" s="37">
        <f>AH$12*$D1128*INDEX(AH$21:AH$28,$E1128)*INDEX(AH$30:AH$46,$F1128)*(1-INDEX(AH$121:AH$137,$F1128))</f>
        <v/>
      </c>
      <c r="AI1128" s="37">
        <f>AI$12*$D1128*INDEX(AI$21:AI$28,$E1128)*INDEX(AI$30:AI$46,$F1128)*(1-INDEX(AI$121:AI$137,$F1128))</f>
        <v/>
      </c>
      <c r="AJ1128" s="37">
        <f>AJ$12*$D1128*INDEX(AJ$21:AJ$28,$E1128)*INDEX(AJ$30:AJ$46,$F1128)*(1-INDEX(AJ$121:AJ$137,$F1128))</f>
        <v/>
      </c>
      <c r="AK1128" s="37">
        <f>AK$12*$D1128*INDEX(AK$21:AK$28,$E1128)*INDEX(AK$30:AK$46,$F1128)*(1-INDEX(AK$121:AK$137,$F1128))</f>
        <v/>
      </c>
      <c r="AL1128" s="37">
        <f>AL$12*$D1128*INDEX(AL$21:AL$28,$E1128)*INDEX(AL$30:AL$46,$F1128)*(1-INDEX(AL$121:AL$137,$F1128))</f>
        <v/>
      </c>
      <c r="AM1128" s="37">
        <f>AM$12*$D1128*INDEX(AM$21:AM$28,$E1128)*INDEX(AM$30:AM$46,$F1128)*(1-INDEX(AM$121:AM$137,$F1128))</f>
        <v/>
      </c>
      <c r="AN1128" s="37">
        <f>AN$12*$D1128*INDEX(AN$21:AN$28,$E1128)*INDEX(AN$30:AN$46,$F1128)*(1-INDEX(AN$121:AN$137,$F1128))</f>
        <v/>
      </c>
      <c r="AO1128" s="37">
        <f>AO$12*$D1128*INDEX(AO$21:AO$28,$E1128)*INDEX(AO$30:AO$46,$F1128)*(1-INDEX(AO$121:AO$137,$F1128))</f>
        <v/>
      </c>
      <c r="AP1128" s="37">
        <f>AP$12*$D1128*INDEX(AP$21:AP$28,$E1128)*INDEX(AP$30:AP$46,$F1128)*(1-INDEX(AP$121:AP$137,$F1128))</f>
        <v/>
      </c>
      <c r="AQ1128" s="37">
        <f>AQ$12*$D1128*INDEX(AQ$21:AQ$28,$E1128)*INDEX(AQ$30:AQ$46,$F1128)*(1-INDEX(AQ$121:AQ$137,$F1128))</f>
        <v/>
      </c>
      <c r="AR1128" s="37">
        <f>AR$12*$D1128*INDEX(AR$21:AR$28,$E1128)*INDEX(AR$30:AR$46,$F1128)*(1-INDEX(AR$121:AR$137,$F1128))</f>
        <v/>
      </c>
      <c r="AS1128" s="37">
        <f>AS$12*$D1128*INDEX(AS$21:AS$28,$E1128)*INDEX(AS$30:AS$46,$F1128)*(1-INDEX(AS$121:AS$137,$F1128))</f>
        <v/>
      </c>
      <c r="AT1128" s="37">
        <f>AT$12*$D1128*INDEX(AT$21:AT$28,$E1128)*INDEX(AT$30:AT$46,$F1128)*(1-INDEX(AT$121:AT$137,$F1128))</f>
        <v/>
      </c>
      <c r="AU1128" s="37">
        <f>AU$12*$D1128*INDEX(AU$21:AU$28,$E1128)*INDEX(AU$30:AU$46,$F1128)*(1-INDEX(AU$121:AU$137,$F1128))</f>
        <v/>
      </c>
      <c r="AV1128" s="37">
        <f>AV$12*$D1128*INDEX(AV$21:AV$28,$E1128)*INDEX(AV$30:AV$46,$F1128)*(1-INDEX(AV$121:AV$137,$F1128))</f>
        <v/>
      </c>
      <c r="AW1128" s="37">
        <f>AW$12*$D1128*INDEX(AW$21:AW$28,$E1128)*INDEX(AW$30:AW$46,$F1128)*(1-INDEX(AW$121:AW$137,$F1128))</f>
        <v/>
      </c>
      <c r="AX1128" s="37">
        <f>AX$12*$D1128*INDEX(AX$21:AX$28,$E1128)*INDEX(AX$30:AX$46,$F1128)*(1-INDEX(AX$121:AX$137,$F1128))</f>
        <v/>
      </c>
      <c r="AY1128" s="40">
        <f>CARBONTAX(AY$12,$D1128,INDEX(AY$21:AY$28,$E1128),INDEX(AY$30:AY$46,$F1128),INDEX(AY$121:AY$137,$F1128))</f>
        <v/>
      </c>
    </row>
    <row r="1129" hidden="1" outlineLevel="2"/>
    <row r="1130" hidden="1" outlineLevel="2">
      <c r="A1130" s="14" t="inlineStr">
        <is>
          <t>ets</t>
        </is>
      </c>
      <c r="B1130" s="14" t="inlineStr">
        <is>
          <t>coa</t>
        </is>
      </c>
      <c r="C1130" s="14" t="inlineStr">
        <is>
          <t>srv</t>
        </is>
      </c>
      <c r="D1130" s="37">
        <f>INDEX(Inputs!$T$5:$T$132,MATCH($B1130&amp;"|"&amp;$C1130,Inputs!$A$5:$A$132,0))</f>
        <v/>
      </c>
      <c r="E1130" s="37">
        <f>INDEX(Inputs!$K$5:$K$132,MATCH($B1130&amp;"|"&amp;$C1130,Inputs!$A$5:$A$132,0))</f>
        <v/>
      </c>
      <c r="F1130" s="36" t="n"/>
      <c r="G1130" s="36" t="n"/>
      <c r="H1130" s="14">
        <f>INDEX(Variables!$B$5:$B$205,MATCH($A1130,Variables!$A$5:$A$205,0))&amp;IF($C1130="",""," | "&amp;INDEX(Mapping!$B$5:$B$26,MATCH($C1130,Mapping!$A$5:$A$26,0))&amp;" | "&amp;INDEX(Mapping!$B$30:$B$46,MATCH($B1130,Mapping!$A$30:$A$46,0)))</f>
        <v/>
      </c>
      <c r="I1130" s="14">
        <f>INDEX(Variables!$C$5:$C$205,MATCH($A1130,Variables!$A$5:$A$205,0))</f>
        <v/>
      </c>
      <c r="J1130" s="14">
        <f>INDEX(Variables!$E$5:$E$205,MATCH($A1130,Variables!$A$5:$A$205,0))</f>
        <v/>
      </c>
      <c r="K1130" s="11">
        <f>LOWER(Settings!$C$4)&amp;".mit."&amp;$A1130&amp;IF($C1130="","","."&amp;$C1130&amp;"."&amp;$B1130)&amp;IF(INDEX(Variables!$D$5:$D$205,MATCH($A1130,Variables!$A$5:$A$205,0))="","","."&amp;INDEX(Variables!$D$5:$D$205,MATCH($A1130,Variables!$A$5:$A$205,0)))&amp;"."&amp;K$5</f>
        <v/>
      </c>
      <c r="L1130" s="38">
        <f>L$194*$D1130*INDEX(L$121:L$137,$E1130)*(1-INDEX(L$151:L$167,$E1130))</f>
        <v/>
      </c>
      <c r="M1130" s="37">
        <f>M$194*$D1130*INDEX(M$121:M$137,$E1130)*(1-INDEX(M$151:M$167,$E1130))</f>
        <v/>
      </c>
      <c r="N1130" s="37">
        <f>N$194*$D1130*INDEX(N$121:N$137,$E1130)*(1-INDEX(N$151:N$167,$E1130))</f>
        <v/>
      </c>
      <c r="O1130" s="37">
        <f>O$194*$D1130*INDEX(O$121:O$137,$E1130)*(1-INDEX(O$151:O$167,$E1130))</f>
        <v/>
      </c>
      <c r="P1130" s="37">
        <f>P$194*$D1130*INDEX(P$121:P$137,$E1130)*(1-INDEX(P$151:P$167,$E1130))</f>
        <v/>
      </c>
      <c r="Q1130" s="37">
        <f>Q$194*$D1130*INDEX(Q$121:Q$137,$E1130)*(1-INDEX(Q$151:Q$167,$E1130))</f>
        <v/>
      </c>
      <c r="R1130" s="37">
        <f>R$194*$D1130*INDEX(R$121:R$137,$E1130)*(1-INDEX(R$151:R$167,$E1130))</f>
        <v/>
      </c>
      <c r="S1130" s="37">
        <f>S$194*$D1130*INDEX(S$121:S$137,$E1130)*(1-INDEX(S$151:S$167,$E1130))</f>
        <v/>
      </c>
      <c r="T1130" s="37">
        <f>T$194*$D1130*INDEX(T$121:T$137,$E1130)*(1-INDEX(T$151:T$167,$E1130))</f>
        <v/>
      </c>
      <c r="U1130" s="37">
        <f>U$194*$D1130*INDEX(U$121:U$137,$E1130)*(1-INDEX(U$151:U$167,$E1130))</f>
        <v/>
      </c>
      <c r="V1130" s="37">
        <f>V$194*$D1130*INDEX(V$121:V$137,$E1130)*(1-INDEX(V$151:V$167,$E1130))</f>
        <v/>
      </c>
      <c r="W1130" s="37">
        <f>W$194*$D1130*INDEX(W$121:W$137,$E1130)*(1-INDEX(W$151:W$167,$E1130))</f>
        <v/>
      </c>
      <c r="X1130" s="37">
        <f>X$194*$D1130*INDEX(X$121:X$137,$E1130)*(1-INDEX(X$151:X$167,$E1130))</f>
        <v/>
      </c>
      <c r="Y1130" s="37">
        <f>Y$194*$D1130*INDEX(Y$121:Y$137,$E1130)*(1-INDEX(Y$151:Y$167,$E1130))</f>
        <v/>
      </c>
      <c r="Z1130" s="37">
        <f>Z$194*$D1130*INDEX(Z$121:Z$137,$E1130)*(1-INDEX(Z$151:Z$167,$E1130))</f>
        <v/>
      </c>
      <c r="AA1130" s="37">
        <f>AA$194*$D1130*INDEX(AA$121:AA$137,$E1130)*(1-INDEX(AA$151:AA$167,$E1130))</f>
        <v/>
      </c>
      <c r="AB1130" s="37">
        <f>AB$194*$D1130*INDEX(AB$121:AB$137,$E1130)*(1-INDEX(AB$151:AB$167,$E1130))</f>
        <v/>
      </c>
      <c r="AC1130" s="37">
        <f>AC$194*$D1130*INDEX(AC$121:AC$137,$E1130)*(1-INDEX(AC$151:AC$167,$E1130))</f>
        <v/>
      </c>
      <c r="AD1130" s="40">
        <f>ETSCOST(AD$194,$D1130,INDEX(AD$121:AD$137,$E1130),INDEX(AD$151:AD$167,$E1130))</f>
        <v/>
      </c>
      <c r="AF1130" s="11">
        <f>LOWER(Settings!$C$4)&amp;".mit."&amp;$A1130&amp;IF($C1130="","","."&amp;$C1130&amp;"."&amp;$B1130)&amp;IF(INDEX(Variables!$D$5:$D$205,MATCH($A1130,Variables!$A$5:$A$205,0))="","","."&amp;INDEX(Variables!$D$5:$D$205,MATCH($A1130,Variables!$A$5:$A$205,0)))&amp;"."&amp;AF$5</f>
        <v/>
      </c>
      <c r="AG1130" s="38">
        <f>AG$194*$D1130*INDEX(AG$121:AG$137,$E1130)*(1-INDEX(AG$151:AG$167,$E1130))</f>
        <v/>
      </c>
      <c r="AH1130" s="37">
        <f>AH$194*$D1130*INDEX(AH$121:AH$137,$E1130)*(1-INDEX(AH$151:AH$167,$E1130))</f>
        <v/>
      </c>
      <c r="AI1130" s="37">
        <f>AI$194*$D1130*INDEX(AI$121:AI$137,$E1130)*(1-INDEX(AI$151:AI$167,$E1130))</f>
        <v/>
      </c>
      <c r="AJ1130" s="37">
        <f>AJ$194*$D1130*INDEX(AJ$121:AJ$137,$E1130)*(1-INDEX(AJ$151:AJ$167,$E1130))</f>
        <v/>
      </c>
      <c r="AK1130" s="37">
        <f>AK$194*$D1130*INDEX(AK$121:AK$137,$E1130)*(1-INDEX(AK$151:AK$167,$E1130))</f>
        <v/>
      </c>
      <c r="AL1130" s="37">
        <f>AL$194*$D1130*INDEX(AL$121:AL$137,$E1130)*(1-INDEX(AL$151:AL$167,$E1130))</f>
        <v/>
      </c>
      <c r="AM1130" s="37">
        <f>AM$194*$D1130*INDEX(AM$121:AM$137,$E1130)*(1-INDEX(AM$151:AM$167,$E1130))</f>
        <v/>
      </c>
      <c r="AN1130" s="37">
        <f>AN$194*$D1130*INDEX(AN$121:AN$137,$E1130)*(1-INDEX(AN$151:AN$167,$E1130))</f>
        <v/>
      </c>
      <c r="AO1130" s="37">
        <f>AO$194*$D1130*INDEX(AO$121:AO$137,$E1130)*(1-INDEX(AO$151:AO$167,$E1130))</f>
        <v/>
      </c>
      <c r="AP1130" s="37">
        <f>AP$194*$D1130*INDEX(AP$121:AP$137,$E1130)*(1-INDEX(AP$151:AP$167,$E1130))</f>
        <v/>
      </c>
      <c r="AQ1130" s="37">
        <f>AQ$194*$D1130*INDEX(AQ$121:AQ$137,$E1130)*(1-INDEX(AQ$151:AQ$167,$E1130))</f>
        <v/>
      </c>
      <c r="AR1130" s="37">
        <f>AR$194*$D1130*INDEX(AR$121:AR$137,$E1130)*(1-INDEX(AR$151:AR$167,$E1130))</f>
        <v/>
      </c>
      <c r="AS1130" s="37">
        <f>AS$194*$D1130*INDEX(AS$121:AS$137,$E1130)*(1-INDEX(AS$151:AS$167,$E1130))</f>
        <v/>
      </c>
      <c r="AT1130" s="37">
        <f>AT$194*$D1130*INDEX(AT$121:AT$137,$E1130)*(1-INDEX(AT$151:AT$167,$E1130))</f>
        <v/>
      </c>
      <c r="AU1130" s="37">
        <f>AU$194*$D1130*INDEX(AU$121:AU$137,$E1130)*(1-INDEX(AU$151:AU$167,$E1130))</f>
        <v/>
      </c>
      <c r="AV1130" s="37">
        <f>AV$194*$D1130*INDEX(AV$121:AV$137,$E1130)*(1-INDEX(AV$151:AV$167,$E1130))</f>
        <v/>
      </c>
      <c r="AW1130" s="37">
        <f>AW$194*$D1130*INDEX(AW$121:AW$137,$E1130)*(1-INDEX(AW$151:AW$167,$E1130))</f>
        <v/>
      </c>
      <c r="AX1130" s="37">
        <f>AX$194*$D1130*INDEX(AX$121:AX$137,$E1130)*(1-INDEX(AX$151:AX$167,$E1130))</f>
        <v/>
      </c>
      <c r="AY1130" s="40">
        <f>ETSCOST(AY$194,$D1130,INDEX(AY$121:AY$137,$E1130),INDEX(AY$151:AY$167,$E1130))</f>
        <v/>
      </c>
    </row>
    <row r="1131" hidden="1" outlineLevel="2">
      <c r="A1131" s="14" t="inlineStr">
        <is>
          <t>ets</t>
        </is>
      </c>
      <c r="B1131" s="14" t="inlineStr">
        <is>
          <t>nga</t>
        </is>
      </c>
      <c r="C1131" s="14" t="inlineStr">
        <is>
          <t>srv</t>
        </is>
      </c>
      <c r="D1131" s="37">
        <f>INDEX(Inputs!$T$5:$T$132,MATCH($B1131&amp;"|"&amp;$C1131,Inputs!$A$5:$A$132,0))</f>
        <v/>
      </c>
      <c r="E1131" s="37">
        <f>INDEX(Inputs!$K$5:$K$132,MATCH($B1131&amp;"|"&amp;$C1131,Inputs!$A$5:$A$132,0))</f>
        <v/>
      </c>
      <c r="F1131" s="36" t="n"/>
      <c r="G1131" s="36" t="n"/>
      <c r="H1131" s="14">
        <f>INDEX(Variables!$B$5:$B$205,MATCH($A1131,Variables!$A$5:$A$205,0))&amp;IF($C1131="",""," | "&amp;INDEX(Mapping!$B$5:$B$26,MATCH($C1131,Mapping!$A$5:$A$26,0))&amp;" | "&amp;INDEX(Mapping!$B$30:$B$46,MATCH($B1131,Mapping!$A$30:$A$46,0)))</f>
        <v/>
      </c>
      <c r="I1131" s="14">
        <f>INDEX(Variables!$C$5:$C$205,MATCH($A1131,Variables!$A$5:$A$205,0))</f>
        <v/>
      </c>
      <c r="J1131" s="14">
        <f>INDEX(Variables!$E$5:$E$205,MATCH($A1131,Variables!$A$5:$A$205,0))</f>
        <v/>
      </c>
      <c r="K1131" s="11">
        <f>LOWER(Settings!$C$4)&amp;".mit."&amp;$A1131&amp;IF($C1131="","","."&amp;$C1131&amp;"."&amp;$B1131)&amp;IF(INDEX(Variables!$D$5:$D$205,MATCH($A1131,Variables!$A$5:$A$205,0))="","","."&amp;INDEX(Variables!$D$5:$D$205,MATCH($A1131,Variables!$A$5:$A$205,0)))&amp;"."&amp;K$5</f>
        <v/>
      </c>
      <c r="L1131" s="38">
        <f>L$194*$D1131*INDEX(L$121:L$137,$E1131)*(1-INDEX(L$151:L$167,$E1131))</f>
        <v/>
      </c>
      <c r="M1131" s="37">
        <f>M$194*$D1131*INDEX(M$121:M$137,$E1131)*(1-INDEX(M$151:M$167,$E1131))</f>
        <v/>
      </c>
      <c r="N1131" s="37">
        <f>N$194*$D1131*INDEX(N$121:N$137,$E1131)*(1-INDEX(N$151:N$167,$E1131))</f>
        <v/>
      </c>
      <c r="O1131" s="37">
        <f>O$194*$D1131*INDEX(O$121:O$137,$E1131)*(1-INDEX(O$151:O$167,$E1131))</f>
        <v/>
      </c>
      <c r="P1131" s="37">
        <f>P$194*$D1131*INDEX(P$121:P$137,$E1131)*(1-INDEX(P$151:P$167,$E1131))</f>
        <v/>
      </c>
      <c r="Q1131" s="37">
        <f>Q$194*$D1131*INDEX(Q$121:Q$137,$E1131)*(1-INDEX(Q$151:Q$167,$E1131))</f>
        <v/>
      </c>
      <c r="R1131" s="37">
        <f>R$194*$D1131*INDEX(R$121:R$137,$E1131)*(1-INDEX(R$151:R$167,$E1131))</f>
        <v/>
      </c>
      <c r="S1131" s="37">
        <f>S$194*$D1131*INDEX(S$121:S$137,$E1131)*(1-INDEX(S$151:S$167,$E1131))</f>
        <v/>
      </c>
      <c r="T1131" s="37">
        <f>T$194*$D1131*INDEX(T$121:T$137,$E1131)*(1-INDEX(T$151:T$167,$E1131))</f>
        <v/>
      </c>
      <c r="U1131" s="37">
        <f>U$194*$D1131*INDEX(U$121:U$137,$E1131)*(1-INDEX(U$151:U$167,$E1131))</f>
        <v/>
      </c>
      <c r="V1131" s="37">
        <f>V$194*$D1131*INDEX(V$121:V$137,$E1131)*(1-INDEX(V$151:V$167,$E1131))</f>
        <v/>
      </c>
      <c r="W1131" s="37">
        <f>W$194*$D1131*INDEX(W$121:W$137,$E1131)*(1-INDEX(W$151:W$167,$E1131))</f>
        <v/>
      </c>
      <c r="X1131" s="37">
        <f>X$194*$D1131*INDEX(X$121:X$137,$E1131)*(1-INDEX(X$151:X$167,$E1131))</f>
        <v/>
      </c>
      <c r="Y1131" s="37">
        <f>Y$194*$D1131*INDEX(Y$121:Y$137,$E1131)*(1-INDEX(Y$151:Y$167,$E1131))</f>
        <v/>
      </c>
      <c r="Z1131" s="37">
        <f>Z$194*$D1131*INDEX(Z$121:Z$137,$E1131)*(1-INDEX(Z$151:Z$167,$E1131))</f>
        <v/>
      </c>
      <c r="AA1131" s="37">
        <f>AA$194*$D1131*INDEX(AA$121:AA$137,$E1131)*(1-INDEX(AA$151:AA$167,$E1131))</f>
        <v/>
      </c>
      <c r="AB1131" s="37">
        <f>AB$194*$D1131*INDEX(AB$121:AB$137,$E1131)*(1-INDEX(AB$151:AB$167,$E1131))</f>
        <v/>
      </c>
      <c r="AC1131" s="37">
        <f>AC$194*$D1131*INDEX(AC$121:AC$137,$E1131)*(1-INDEX(AC$151:AC$167,$E1131))</f>
        <v/>
      </c>
      <c r="AD1131" s="40">
        <f>ETSCOST(AD$194,$D1131,INDEX(AD$121:AD$137,$E1131),INDEX(AD$151:AD$167,$E1131))</f>
        <v/>
      </c>
      <c r="AF1131" s="11">
        <f>LOWER(Settings!$C$4)&amp;".mit."&amp;$A1131&amp;IF($C1131="","","."&amp;$C1131&amp;"."&amp;$B1131)&amp;IF(INDEX(Variables!$D$5:$D$205,MATCH($A1131,Variables!$A$5:$A$205,0))="","","."&amp;INDEX(Variables!$D$5:$D$205,MATCH($A1131,Variables!$A$5:$A$205,0)))&amp;"."&amp;AF$5</f>
        <v/>
      </c>
      <c r="AG1131" s="38">
        <f>AG$194*$D1131*INDEX(AG$121:AG$137,$E1131)*(1-INDEX(AG$151:AG$167,$E1131))</f>
        <v/>
      </c>
      <c r="AH1131" s="37">
        <f>AH$194*$D1131*INDEX(AH$121:AH$137,$E1131)*(1-INDEX(AH$151:AH$167,$E1131))</f>
        <v/>
      </c>
      <c r="AI1131" s="37">
        <f>AI$194*$D1131*INDEX(AI$121:AI$137,$E1131)*(1-INDEX(AI$151:AI$167,$E1131))</f>
        <v/>
      </c>
      <c r="AJ1131" s="37">
        <f>AJ$194*$D1131*INDEX(AJ$121:AJ$137,$E1131)*(1-INDEX(AJ$151:AJ$167,$E1131))</f>
        <v/>
      </c>
      <c r="AK1131" s="37">
        <f>AK$194*$D1131*INDEX(AK$121:AK$137,$E1131)*(1-INDEX(AK$151:AK$167,$E1131))</f>
        <v/>
      </c>
      <c r="AL1131" s="37">
        <f>AL$194*$D1131*INDEX(AL$121:AL$137,$E1131)*(1-INDEX(AL$151:AL$167,$E1131))</f>
        <v/>
      </c>
      <c r="AM1131" s="37">
        <f>AM$194*$D1131*INDEX(AM$121:AM$137,$E1131)*(1-INDEX(AM$151:AM$167,$E1131))</f>
        <v/>
      </c>
      <c r="AN1131" s="37">
        <f>AN$194*$D1131*INDEX(AN$121:AN$137,$E1131)*(1-INDEX(AN$151:AN$167,$E1131))</f>
        <v/>
      </c>
      <c r="AO1131" s="37">
        <f>AO$194*$D1131*INDEX(AO$121:AO$137,$E1131)*(1-INDEX(AO$151:AO$167,$E1131))</f>
        <v/>
      </c>
      <c r="AP1131" s="37">
        <f>AP$194*$D1131*INDEX(AP$121:AP$137,$E1131)*(1-INDEX(AP$151:AP$167,$E1131))</f>
        <v/>
      </c>
      <c r="AQ1131" s="37">
        <f>AQ$194*$D1131*INDEX(AQ$121:AQ$137,$E1131)*(1-INDEX(AQ$151:AQ$167,$E1131))</f>
        <v/>
      </c>
      <c r="AR1131" s="37">
        <f>AR$194*$D1131*INDEX(AR$121:AR$137,$E1131)*(1-INDEX(AR$151:AR$167,$E1131))</f>
        <v/>
      </c>
      <c r="AS1131" s="37">
        <f>AS$194*$D1131*INDEX(AS$121:AS$137,$E1131)*(1-INDEX(AS$151:AS$167,$E1131))</f>
        <v/>
      </c>
      <c r="AT1131" s="37">
        <f>AT$194*$D1131*INDEX(AT$121:AT$137,$E1131)*(1-INDEX(AT$151:AT$167,$E1131))</f>
        <v/>
      </c>
      <c r="AU1131" s="37">
        <f>AU$194*$D1131*INDEX(AU$121:AU$137,$E1131)*(1-INDEX(AU$151:AU$167,$E1131))</f>
        <v/>
      </c>
      <c r="AV1131" s="37">
        <f>AV$194*$D1131*INDEX(AV$121:AV$137,$E1131)*(1-INDEX(AV$151:AV$167,$E1131))</f>
        <v/>
      </c>
      <c r="AW1131" s="37">
        <f>AW$194*$D1131*INDEX(AW$121:AW$137,$E1131)*(1-INDEX(AW$151:AW$167,$E1131))</f>
        <v/>
      </c>
      <c r="AX1131" s="37">
        <f>AX$194*$D1131*INDEX(AX$121:AX$137,$E1131)*(1-INDEX(AX$151:AX$167,$E1131))</f>
        <v/>
      </c>
      <c r="AY1131" s="40">
        <f>ETSCOST(AY$194,$D1131,INDEX(AY$121:AY$137,$E1131),INDEX(AY$151:AY$167,$E1131))</f>
        <v/>
      </c>
    </row>
    <row r="1132" hidden="1" outlineLevel="2">
      <c r="A1132" s="14" t="inlineStr">
        <is>
          <t>ets</t>
        </is>
      </c>
      <c r="B1132" s="14" t="inlineStr">
        <is>
          <t>gso</t>
        </is>
      </c>
      <c r="C1132" s="14" t="inlineStr">
        <is>
          <t>srv</t>
        </is>
      </c>
      <c r="D1132" s="37">
        <f>INDEX(Inputs!$T$5:$T$132,MATCH($B1132&amp;"|"&amp;$C1132,Inputs!$A$5:$A$132,0))</f>
        <v/>
      </c>
      <c r="E1132" s="37">
        <f>INDEX(Inputs!$K$5:$K$132,MATCH($B1132&amp;"|"&amp;$C1132,Inputs!$A$5:$A$132,0))</f>
        <v/>
      </c>
      <c r="F1132" s="36" t="n"/>
      <c r="G1132" s="36" t="n"/>
      <c r="H1132" s="14">
        <f>INDEX(Variables!$B$5:$B$205,MATCH($A1132,Variables!$A$5:$A$205,0))&amp;IF($C1132="",""," | "&amp;INDEX(Mapping!$B$5:$B$26,MATCH($C1132,Mapping!$A$5:$A$26,0))&amp;" | "&amp;INDEX(Mapping!$B$30:$B$46,MATCH($B1132,Mapping!$A$30:$A$46,0)))</f>
        <v/>
      </c>
      <c r="I1132" s="14">
        <f>INDEX(Variables!$C$5:$C$205,MATCH($A1132,Variables!$A$5:$A$205,0))</f>
        <v/>
      </c>
      <c r="J1132" s="14">
        <f>INDEX(Variables!$E$5:$E$205,MATCH($A1132,Variables!$A$5:$A$205,0))</f>
        <v/>
      </c>
      <c r="K1132" s="11">
        <f>LOWER(Settings!$C$4)&amp;".mit."&amp;$A1132&amp;IF($C1132="","","."&amp;$C1132&amp;"."&amp;$B1132)&amp;IF(INDEX(Variables!$D$5:$D$205,MATCH($A1132,Variables!$A$5:$A$205,0))="","","."&amp;INDEX(Variables!$D$5:$D$205,MATCH($A1132,Variables!$A$5:$A$205,0)))&amp;"."&amp;K$5</f>
        <v/>
      </c>
      <c r="L1132" s="38">
        <f>L$194*$D1132*INDEX(L$121:L$137,$E1132)*(1-INDEX(L$151:L$167,$E1132))</f>
        <v/>
      </c>
      <c r="M1132" s="37">
        <f>M$194*$D1132*INDEX(M$121:M$137,$E1132)*(1-INDEX(M$151:M$167,$E1132))</f>
        <v/>
      </c>
      <c r="N1132" s="37">
        <f>N$194*$D1132*INDEX(N$121:N$137,$E1132)*(1-INDEX(N$151:N$167,$E1132))</f>
        <v/>
      </c>
      <c r="O1132" s="37">
        <f>O$194*$D1132*INDEX(O$121:O$137,$E1132)*(1-INDEX(O$151:O$167,$E1132))</f>
        <v/>
      </c>
      <c r="P1132" s="37">
        <f>P$194*$D1132*INDEX(P$121:P$137,$E1132)*(1-INDEX(P$151:P$167,$E1132))</f>
        <v/>
      </c>
      <c r="Q1132" s="37">
        <f>Q$194*$D1132*INDEX(Q$121:Q$137,$E1132)*(1-INDEX(Q$151:Q$167,$E1132))</f>
        <v/>
      </c>
      <c r="R1132" s="37">
        <f>R$194*$D1132*INDEX(R$121:R$137,$E1132)*(1-INDEX(R$151:R$167,$E1132))</f>
        <v/>
      </c>
      <c r="S1132" s="37">
        <f>S$194*$D1132*INDEX(S$121:S$137,$E1132)*(1-INDEX(S$151:S$167,$E1132))</f>
        <v/>
      </c>
      <c r="T1132" s="37">
        <f>T$194*$D1132*INDEX(T$121:T$137,$E1132)*(1-INDEX(T$151:T$167,$E1132))</f>
        <v/>
      </c>
      <c r="U1132" s="37">
        <f>U$194*$D1132*INDEX(U$121:U$137,$E1132)*(1-INDEX(U$151:U$167,$E1132))</f>
        <v/>
      </c>
      <c r="V1132" s="37">
        <f>V$194*$D1132*INDEX(V$121:V$137,$E1132)*(1-INDEX(V$151:V$167,$E1132))</f>
        <v/>
      </c>
      <c r="W1132" s="37">
        <f>W$194*$D1132*INDEX(W$121:W$137,$E1132)*(1-INDEX(W$151:W$167,$E1132))</f>
        <v/>
      </c>
      <c r="X1132" s="37">
        <f>X$194*$D1132*INDEX(X$121:X$137,$E1132)*(1-INDEX(X$151:X$167,$E1132))</f>
        <v/>
      </c>
      <c r="Y1132" s="37">
        <f>Y$194*$D1132*INDEX(Y$121:Y$137,$E1132)*(1-INDEX(Y$151:Y$167,$E1132))</f>
        <v/>
      </c>
      <c r="Z1132" s="37">
        <f>Z$194*$D1132*INDEX(Z$121:Z$137,$E1132)*(1-INDEX(Z$151:Z$167,$E1132))</f>
        <v/>
      </c>
      <c r="AA1132" s="37">
        <f>AA$194*$D1132*INDEX(AA$121:AA$137,$E1132)*(1-INDEX(AA$151:AA$167,$E1132))</f>
        <v/>
      </c>
      <c r="AB1132" s="37">
        <f>AB$194*$D1132*INDEX(AB$121:AB$137,$E1132)*(1-INDEX(AB$151:AB$167,$E1132))</f>
        <v/>
      </c>
      <c r="AC1132" s="37">
        <f>AC$194*$D1132*INDEX(AC$121:AC$137,$E1132)*(1-INDEX(AC$151:AC$167,$E1132))</f>
        <v/>
      </c>
      <c r="AD1132" s="40">
        <f>ETSCOST(AD$194,$D1132,INDEX(AD$121:AD$137,$E1132),INDEX(AD$151:AD$167,$E1132))</f>
        <v/>
      </c>
      <c r="AF1132" s="11">
        <f>LOWER(Settings!$C$4)&amp;".mit."&amp;$A1132&amp;IF($C1132="","","."&amp;$C1132&amp;"."&amp;$B1132)&amp;IF(INDEX(Variables!$D$5:$D$205,MATCH($A1132,Variables!$A$5:$A$205,0))="","","."&amp;INDEX(Variables!$D$5:$D$205,MATCH($A1132,Variables!$A$5:$A$205,0)))&amp;"."&amp;AF$5</f>
        <v/>
      </c>
      <c r="AG1132" s="38">
        <f>AG$194*$D1132*INDEX(AG$121:AG$137,$E1132)*(1-INDEX(AG$151:AG$167,$E1132))</f>
        <v/>
      </c>
      <c r="AH1132" s="37">
        <f>AH$194*$D1132*INDEX(AH$121:AH$137,$E1132)*(1-INDEX(AH$151:AH$167,$E1132))</f>
        <v/>
      </c>
      <c r="AI1132" s="37">
        <f>AI$194*$D1132*INDEX(AI$121:AI$137,$E1132)*(1-INDEX(AI$151:AI$167,$E1132))</f>
        <v/>
      </c>
      <c r="AJ1132" s="37">
        <f>AJ$194*$D1132*INDEX(AJ$121:AJ$137,$E1132)*(1-INDEX(AJ$151:AJ$167,$E1132))</f>
        <v/>
      </c>
      <c r="AK1132" s="37">
        <f>AK$194*$D1132*INDEX(AK$121:AK$137,$E1132)*(1-INDEX(AK$151:AK$167,$E1132))</f>
        <v/>
      </c>
      <c r="AL1132" s="37">
        <f>AL$194*$D1132*INDEX(AL$121:AL$137,$E1132)*(1-INDEX(AL$151:AL$167,$E1132))</f>
        <v/>
      </c>
      <c r="AM1132" s="37">
        <f>AM$194*$D1132*INDEX(AM$121:AM$137,$E1132)*(1-INDEX(AM$151:AM$167,$E1132))</f>
        <v/>
      </c>
      <c r="AN1132" s="37">
        <f>AN$194*$D1132*INDEX(AN$121:AN$137,$E1132)*(1-INDEX(AN$151:AN$167,$E1132))</f>
        <v/>
      </c>
      <c r="AO1132" s="37">
        <f>AO$194*$D1132*INDEX(AO$121:AO$137,$E1132)*(1-INDEX(AO$151:AO$167,$E1132))</f>
        <v/>
      </c>
      <c r="AP1132" s="37">
        <f>AP$194*$D1132*INDEX(AP$121:AP$137,$E1132)*(1-INDEX(AP$151:AP$167,$E1132))</f>
        <v/>
      </c>
      <c r="AQ1132" s="37">
        <f>AQ$194*$D1132*INDEX(AQ$121:AQ$137,$E1132)*(1-INDEX(AQ$151:AQ$167,$E1132))</f>
        <v/>
      </c>
      <c r="AR1132" s="37">
        <f>AR$194*$D1132*INDEX(AR$121:AR$137,$E1132)*(1-INDEX(AR$151:AR$167,$E1132))</f>
        <v/>
      </c>
      <c r="AS1132" s="37">
        <f>AS$194*$D1132*INDEX(AS$121:AS$137,$E1132)*(1-INDEX(AS$151:AS$167,$E1132))</f>
        <v/>
      </c>
      <c r="AT1132" s="37">
        <f>AT$194*$D1132*INDEX(AT$121:AT$137,$E1132)*(1-INDEX(AT$151:AT$167,$E1132))</f>
        <v/>
      </c>
      <c r="AU1132" s="37">
        <f>AU$194*$D1132*INDEX(AU$121:AU$137,$E1132)*(1-INDEX(AU$151:AU$167,$E1132))</f>
        <v/>
      </c>
      <c r="AV1132" s="37">
        <f>AV$194*$D1132*INDEX(AV$121:AV$137,$E1132)*(1-INDEX(AV$151:AV$167,$E1132))</f>
        <v/>
      </c>
      <c r="AW1132" s="37">
        <f>AW$194*$D1132*INDEX(AW$121:AW$137,$E1132)*(1-INDEX(AW$151:AW$167,$E1132))</f>
        <v/>
      </c>
      <c r="AX1132" s="37">
        <f>AX$194*$D1132*INDEX(AX$121:AX$137,$E1132)*(1-INDEX(AX$151:AX$167,$E1132))</f>
        <v/>
      </c>
      <c r="AY1132" s="40">
        <f>ETSCOST(AY$194,$D1132,INDEX(AY$121:AY$137,$E1132),INDEX(AY$151:AY$167,$E1132))</f>
        <v/>
      </c>
    </row>
    <row r="1133" hidden="1" outlineLevel="2">
      <c r="A1133" s="14" t="inlineStr">
        <is>
          <t>ets</t>
        </is>
      </c>
      <c r="B1133" s="14" t="inlineStr">
        <is>
          <t>die</t>
        </is>
      </c>
      <c r="C1133" s="14" t="inlineStr">
        <is>
          <t>srv</t>
        </is>
      </c>
      <c r="D1133" s="37">
        <f>INDEX(Inputs!$T$5:$T$132,MATCH($B1133&amp;"|"&amp;$C1133,Inputs!$A$5:$A$132,0))</f>
        <v/>
      </c>
      <c r="E1133" s="37">
        <f>INDEX(Inputs!$K$5:$K$132,MATCH($B1133&amp;"|"&amp;$C1133,Inputs!$A$5:$A$132,0))</f>
        <v/>
      </c>
      <c r="F1133" s="36" t="n"/>
      <c r="G1133" s="36" t="n"/>
      <c r="H1133" s="14">
        <f>INDEX(Variables!$B$5:$B$205,MATCH($A1133,Variables!$A$5:$A$205,0))&amp;IF($C1133="",""," | "&amp;INDEX(Mapping!$B$5:$B$26,MATCH($C1133,Mapping!$A$5:$A$26,0))&amp;" | "&amp;INDEX(Mapping!$B$30:$B$46,MATCH($B1133,Mapping!$A$30:$A$46,0)))</f>
        <v/>
      </c>
      <c r="I1133" s="14">
        <f>INDEX(Variables!$C$5:$C$205,MATCH($A1133,Variables!$A$5:$A$205,0))</f>
        <v/>
      </c>
      <c r="J1133" s="14">
        <f>INDEX(Variables!$E$5:$E$205,MATCH($A1133,Variables!$A$5:$A$205,0))</f>
        <v/>
      </c>
      <c r="K1133" s="11">
        <f>LOWER(Settings!$C$4)&amp;".mit."&amp;$A1133&amp;IF($C1133="","","."&amp;$C1133&amp;"."&amp;$B1133)&amp;IF(INDEX(Variables!$D$5:$D$205,MATCH($A1133,Variables!$A$5:$A$205,0))="","","."&amp;INDEX(Variables!$D$5:$D$205,MATCH($A1133,Variables!$A$5:$A$205,0)))&amp;"."&amp;K$5</f>
        <v/>
      </c>
      <c r="L1133" s="38">
        <f>L$194*$D1133*INDEX(L$121:L$137,$E1133)*(1-INDEX(L$151:L$167,$E1133))</f>
        <v/>
      </c>
      <c r="M1133" s="37">
        <f>M$194*$D1133*INDEX(M$121:M$137,$E1133)*(1-INDEX(M$151:M$167,$E1133))</f>
        <v/>
      </c>
      <c r="N1133" s="37">
        <f>N$194*$D1133*INDEX(N$121:N$137,$E1133)*(1-INDEX(N$151:N$167,$E1133))</f>
        <v/>
      </c>
      <c r="O1133" s="37">
        <f>O$194*$D1133*INDEX(O$121:O$137,$E1133)*(1-INDEX(O$151:O$167,$E1133))</f>
        <v/>
      </c>
      <c r="P1133" s="37">
        <f>P$194*$D1133*INDEX(P$121:P$137,$E1133)*(1-INDEX(P$151:P$167,$E1133))</f>
        <v/>
      </c>
      <c r="Q1133" s="37">
        <f>Q$194*$D1133*INDEX(Q$121:Q$137,$E1133)*(1-INDEX(Q$151:Q$167,$E1133))</f>
        <v/>
      </c>
      <c r="R1133" s="37">
        <f>R$194*$D1133*INDEX(R$121:R$137,$E1133)*(1-INDEX(R$151:R$167,$E1133))</f>
        <v/>
      </c>
      <c r="S1133" s="37">
        <f>S$194*$D1133*INDEX(S$121:S$137,$E1133)*(1-INDEX(S$151:S$167,$E1133))</f>
        <v/>
      </c>
      <c r="T1133" s="37">
        <f>T$194*$D1133*INDEX(T$121:T$137,$E1133)*(1-INDEX(T$151:T$167,$E1133))</f>
        <v/>
      </c>
      <c r="U1133" s="37">
        <f>U$194*$D1133*INDEX(U$121:U$137,$E1133)*(1-INDEX(U$151:U$167,$E1133))</f>
        <v/>
      </c>
      <c r="V1133" s="37">
        <f>V$194*$D1133*INDEX(V$121:V$137,$E1133)*(1-INDEX(V$151:V$167,$E1133))</f>
        <v/>
      </c>
      <c r="W1133" s="37">
        <f>W$194*$D1133*INDEX(W$121:W$137,$E1133)*(1-INDEX(W$151:W$167,$E1133))</f>
        <v/>
      </c>
      <c r="X1133" s="37">
        <f>X$194*$D1133*INDEX(X$121:X$137,$E1133)*(1-INDEX(X$151:X$167,$E1133))</f>
        <v/>
      </c>
      <c r="Y1133" s="37">
        <f>Y$194*$D1133*INDEX(Y$121:Y$137,$E1133)*(1-INDEX(Y$151:Y$167,$E1133))</f>
        <v/>
      </c>
      <c r="Z1133" s="37">
        <f>Z$194*$D1133*INDEX(Z$121:Z$137,$E1133)*(1-INDEX(Z$151:Z$167,$E1133))</f>
        <v/>
      </c>
      <c r="AA1133" s="37">
        <f>AA$194*$D1133*INDEX(AA$121:AA$137,$E1133)*(1-INDEX(AA$151:AA$167,$E1133))</f>
        <v/>
      </c>
      <c r="AB1133" s="37">
        <f>AB$194*$D1133*INDEX(AB$121:AB$137,$E1133)*(1-INDEX(AB$151:AB$167,$E1133))</f>
        <v/>
      </c>
      <c r="AC1133" s="37">
        <f>AC$194*$D1133*INDEX(AC$121:AC$137,$E1133)*(1-INDEX(AC$151:AC$167,$E1133))</f>
        <v/>
      </c>
      <c r="AD1133" s="40">
        <f>ETSCOST(AD$194,$D1133,INDEX(AD$121:AD$137,$E1133),INDEX(AD$151:AD$167,$E1133))</f>
        <v/>
      </c>
      <c r="AF1133" s="11">
        <f>LOWER(Settings!$C$4)&amp;".mit."&amp;$A1133&amp;IF($C1133="","","."&amp;$C1133&amp;"."&amp;$B1133)&amp;IF(INDEX(Variables!$D$5:$D$205,MATCH($A1133,Variables!$A$5:$A$205,0))="","","."&amp;INDEX(Variables!$D$5:$D$205,MATCH($A1133,Variables!$A$5:$A$205,0)))&amp;"."&amp;AF$5</f>
        <v/>
      </c>
      <c r="AG1133" s="38">
        <f>AG$194*$D1133*INDEX(AG$121:AG$137,$E1133)*(1-INDEX(AG$151:AG$167,$E1133))</f>
        <v/>
      </c>
      <c r="AH1133" s="37">
        <f>AH$194*$D1133*INDEX(AH$121:AH$137,$E1133)*(1-INDEX(AH$151:AH$167,$E1133))</f>
        <v/>
      </c>
      <c r="AI1133" s="37">
        <f>AI$194*$D1133*INDEX(AI$121:AI$137,$E1133)*(1-INDEX(AI$151:AI$167,$E1133))</f>
        <v/>
      </c>
      <c r="AJ1133" s="37">
        <f>AJ$194*$D1133*INDEX(AJ$121:AJ$137,$E1133)*(1-INDEX(AJ$151:AJ$167,$E1133))</f>
        <v/>
      </c>
      <c r="AK1133" s="37">
        <f>AK$194*$D1133*INDEX(AK$121:AK$137,$E1133)*(1-INDEX(AK$151:AK$167,$E1133))</f>
        <v/>
      </c>
      <c r="AL1133" s="37">
        <f>AL$194*$D1133*INDEX(AL$121:AL$137,$E1133)*(1-INDEX(AL$151:AL$167,$E1133))</f>
        <v/>
      </c>
      <c r="AM1133" s="37">
        <f>AM$194*$D1133*INDEX(AM$121:AM$137,$E1133)*(1-INDEX(AM$151:AM$167,$E1133))</f>
        <v/>
      </c>
      <c r="AN1133" s="37">
        <f>AN$194*$D1133*INDEX(AN$121:AN$137,$E1133)*(1-INDEX(AN$151:AN$167,$E1133))</f>
        <v/>
      </c>
      <c r="AO1133" s="37">
        <f>AO$194*$D1133*INDEX(AO$121:AO$137,$E1133)*(1-INDEX(AO$151:AO$167,$E1133))</f>
        <v/>
      </c>
      <c r="AP1133" s="37">
        <f>AP$194*$D1133*INDEX(AP$121:AP$137,$E1133)*(1-INDEX(AP$151:AP$167,$E1133))</f>
        <v/>
      </c>
      <c r="AQ1133" s="37">
        <f>AQ$194*$D1133*INDEX(AQ$121:AQ$137,$E1133)*(1-INDEX(AQ$151:AQ$167,$E1133))</f>
        <v/>
      </c>
      <c r="AR1133" s="37">
        <f>AR$194*$D1133*INDEX(AR$121:AR$137,$E1133)*(1-INDEX(AR$151:AR$167,$E1133))</f>
        <v/>
      </c>
      <c r="AS1133" s="37">
        <f>AS$194*$D1133*INDEX(AS$121:AS$137,$E1133)*(1-INDEX(AS$151:AS$167,$E1133))</f>
        <v/>
      </c>
      <c r="AT1133" s="37">
        <f>AT$194*$D1133*INDEX(AT$121:AT$137,$E1133)*(1-INDEX(AT$151:AT$167,$E1133))</f>
        <v/>
      </c>
      <c r="AU1133" s="37">
        <f>AU$194*$D1133*INDEX(AU$121:AU$137,$E1133)*(1-INDEX(AU$151:AU$167,$E1133))</f>
        <v/>
      </c>
      <c r="AV1133" s="37">
        <f>AV$194*$D1133*INDEX(AV$121:AV$137,$E1133)*(1-INDEX(AV$151:AV$167,$E1133))</f>
        <v/>
      </c>
      <c r="AW1133" s="37">
        <f>AW$194*$D1133*INDEX(AW$121:AW$137,$E1133)*(1-INDEX(AW$151:AW$167,$E1133))</f>
        <v/>
      </c>
      <c r="AX1133" s="37">
        <f>AX$194*$D1133*INDEX(AX$121:AX$137,$E1133)*(1-INDEX(AX$151:AX$167,$E1133))</f>
        <v/>
      </c>
      <c r="AY1133" s="40">
        <f>ETSCOST(AY$194,$D1133,INDEX(AY$121:AY$137,$E1133),INDEX(AY$151:AY$167,$E1133))</f>
        <v/>
      </c>
    </row>
    <row r="1134" hidden="1" outlineLevel="2">
      <c r="A1134" s="14" t="inlineStr">
        <is>
          <t>ets</t>
        </is>
      </c>
      <c r="B1134" s="14" t="inlineStr">
        <is>
          <t>lpg</t>
        </is>
      </c>
      <c r="C1134" s="14" t="inlineStr">
        <is>
          <t>srv</t>
        </is>
      </c>
      <c r="D1134" s="37">
        <f>INDEX(Inputs!$T$5:$T$132,MATCH($B1134&amp;"|"&amp;$C1134,Inputs!$A$5:$A$132,0))</f>
        <v/>
      </c>
      <c r="E1134" s="37">
        <f>INDEX(Inputs!$K$5:$K$132,MATCH($B1134&amp;"|"&amp;$C1134,Inputs!$A$5:$A$132,0))</f>
        <v/>
      </c>
      <c r="F1134" s="36" t="n"/>
      <c r="G1134" s="36" t="n"/>
      <c r="H1134" s="14">
        <f>INDEX(Variables!$B$5:$B$205,MATCH($A1134,Variables!$A$5:$A$205,0))&amp;IF($C1134="",""," | "&amp;INDEX(Mapping!$B$5:$B$26,MATCH($C1134,Mapping!$A$5:$A$26,0))&amp;" | "&amp;INDEX(Mapping!$B$30:$B$46,MATCH($B1134,Mapping!$A$30:$A$46,0)))</f>
        <v/>
      </c>
      <c r="I1134" s="14">
        <f>INDEX(Variables!$C$5:$C$205,MATCH($A1134,Variables!$A$5:$A$205,0))</f>
        <v/>
      </c>
      <c r="J1134" s="14">
        <f>INDEX(Variables!$E$5:$E$205,MATCH($A1134,Variables!$A$5:$A$205,0))</f>
        <v/>
      </c>
      <c r="K1134" s="11">
        <f>LOWER(Settings!$C$4)&amp;".mit."&amp;$A1134&amp;IF($C1134="","","."&amp;$C1134&amp;"."&amp;$B1134)&amp;IF(INDEX(Variables!$D$5:$D$205,MATCH($A1134,Variables!$A$5:$A$205,0))="","","."&amp;INDEX(Variables!$D$5:$D$205,MATCH($A1134,Variables!$A$5:$A$205,0)))&amp;"."&amp;K$5</f>
        <v/>
      </c>
      <c r="L1134" s="38">
        <f>L$194*$D1134*INDEX(L$121:L$137,$E1134)*(1-INDEX(L$151:L$167,$E1134))</f>
        <v/>
      </c>
      <c r="M1134" s="37">
        <f>M$194*$D1134*INDEX(M$121:M$137,$E1134)*(1-INDEX(M$151:M$167,$E1134))</f>
        <v/>
      </c>
      <c r="N1134" s="37">
        <f>N$194*$D1134*INDEX(N$121:N$137,$E1134)*(1-INDEX(N$151:N$167,$E1134))</f>
        <v/>
      </c>
      <c r="O1134" s="37">
        <f>O$194*$D1134*INDEX(O$121:O$137,$E1134)*(1-INDEX(O$151:O$167,$E1134))</f>
        <v/>
      </c>
      <c r="P1134" s="37">
        <f>P$194*$D1134*INDEX(P$121:P$137,$E1134)*(1-INDEX(P$151:P$167,$E1134))</f>
        <v/>
      </c>
      <c r="Q1134" s="37">
        <f>Q$194*$D1134*INDEX(Q$121:Q$137,$E1134)*(1-INDEX(Q$151:Q$167,$E1134))</f>
        <v/>
      </c>
      <c r="R1134" s="37">
        <f>R$194*$D1134*INDEX(R$121:R$137,$E1134)*(1-INDEX(R$151:R$167,$E1134))</f>
        <v/>
      </c>
      <c r="S1134" s="37">
        <f>S$194*$D1134*INDEX(S$121:S$137,$E1134)*(1-INDEX(S$151:S$167,$E1134))</f>
        <v/>
      </c>
      <c r="T1134" s="37">
        <f>T$194*$D1134*INDEX(T$121:T$137,$E1134)*(1-INDEX(T$151:T$167,$E1134))</f>
        <v/>
      </c>
      <c r="U1134" s="37">
        <f>U$194*$D1134*INDEX(U$121:U$137,$E1134)*(1-INDEX(U$151:U$167,$E1134))</f>
        <v/>
      </c>
      <c r="V1134" s="37">
        <f>V$194*$D1134*INDEX(V$121:V$137,$E1134)*(1-INDEX(V$151:V$167,$E1134))</f>
        <v/>
      </c>
      <c r="W1134" s="37">
        <f>W$194*$D1134*INDEX(W$121:W$137,$E1134)*(1-INDEX(W$151:W$167,$E1134))</f>
        <v/>
      </c>
      <c r="X1134" s="37">
        <f>X$194*$D1134*INDEX(X$121:X$137,$E1134)*(1-INDEX(X$151:X$167,$E1134))</f>
        <v/>
      </c>
      <c r="Y1134" s="37">
        <f>Y$194*$D1134*INDEX(Y$121:Y$137,$E1134)*(1-INDEX(Y$151:Y$167,$E1134))</f>
        <v/>
      </c>
      <c r="Z1134" s="37">
        <f>Z$194*$D1134*INDEX(Z$121:Z$137,$E1134)*(1-INDEX(Z$151:Z$167,$E1134))</f>
        <v/>
      </c>
      <c r="AA1134" s="37">
        <f>AA$194*$D1134*INDEX(AA$121:AA$137,$E1134)*(1-INDEX(AA$151:AA$167,$E1134))</f>
        <v/>
      </c>
      <c r="AB1134" s="37">
        <f>AB$194*$D1134*INDEX(AB$121:AB$137,$E1134)*(1-INDEX(AB$151:AB$167,$E1134))</f>
        <v/>
      </c>
      <c r="AC1134" s="37">
        <f>AC$194*$D1134*INDEX(AC$121:AC$137,$E1134)*(1-INDEX(AC$151:AC$167,$E1134))</f>
        <v/>
      </c>
      <c r="AD1134" s="40">
        <f>ETSCOST(AD$194,$D1134,INDEX(AD$121:AD$137,$E1134),INDEX(AD$151:AD$167,$E1134))</f>
        <v/>
      </c>
      <c r="AF1134" s="11">
        <f>LOWER(Settings!$C$4)&amp;".mit."&amp;$A1134&amp;IF($C1134="","","."&amp;$C1134&amp;"."&amp;$B1134)&amp;IF(INDEX(Variables!$D$5:$D$205,MATCH($A1134,Variables!$A$5:$A$205,0))="","","."&amp;INDEX(Variables!$D$5:$D$205,MATCH($A1134,Variables!$A$5:$A$205,0)))&amp;"."&amp;AF$5</f>
        <v/>
      </c>
      <c r="AG1134" s="38">
        <f>AG$194*$D1134*INDEX(AG$121:AG$137,$E1134)*(1-INDEX(AG$151:AG$167,$E1134))</f>
        <v/>
      </c>
      <c r="AH1134" s="37">
        <f>AH$194*$D1134*INDEX(AH$121:AH$137,$E1134)*(1-INDEX(AH$151:AH$167,$E1134))</f>
        <v/>
      </c>
      <c r="AI1134" s="37">
        <f>AI$194*$D1134*INDEX(AI$121:AI$137,$E1134)*(1-INDEX(AI$151:AI$167,$E1134))</f>
        <v/>
      </c>
      <c r="AJ1134" s="37">
        <f>AJ$194*$D1134*INDEX(AJ$121:AJ$137,$E1134)*(1-INDEX(AJ$151:AJ$167,$E1134))</f>
        <v/>
      </c>
      <c r="AK1134" s="37">
        <f>AK$194*$D1134*INDEX(AK$121:AK$137,$E1134)*(1-INDEX(AK$151:AK$167,$E1134))</f>
        <v/>
      </c>
      <c r="AL1134" s="37">
        <f>AL$194*$D1134*INDEX(AL$121:AL$137,$E1134)*(1-INDEX(AL$151:AL$167,$E1134))</f>
        <v/>
      </c>
      <c r="AM1134" s="37">
        <f>AM$194*$D1134*INDEX(AM$121:AM$137,$E1134)*(1-INDEX(AM$151:AM$167,$E1134))</f>
        <v/>
      </c>
      <c r="AN1134" s="37">
        <f>AN$194*$D1134*INDEX(AN$121:AN$137,$E1134)*(1-INDEX(AN$151:AN$167,$E1134))</f>
        <v/>
      </c>
      <c r="AO1134" s="37">
        <f>AO$194*$D1134*INDEX(AO$121:AO$137,$E1134)*(1-INDEX(AO$151:AO$167,$E1134))</f>
        <v/>
      </c>
      <c r="AP1134" s="37">
        <f>AP$194*$D1134*INDEX(AP$121:AP$137,$E1134)*(1-INDEX(AP$151:AP$167,$E1134))</f>
        <v/>
      </c>
      <c r="AQ1134" s="37">
        <f>AQ$194*$D1134*INDEX(AQ$121:AQ$137,$E1134)*(1-INDEX(AQ$151:AQ$167,$E1134))</f>
        <v/>
      </c>
      <c r="AR1134" s="37">
        <f>AR$194*$D1134*INDEX(AR$121:AR$137,$E1134)*(1-INDEX(AR$151:AR$167,$E1134))</f>
        <v/>
      </c>
      <c r="AS1134" s="37">
        <f>AS$194*$D1134*INDEX(AS$121:AS$137,$E1134)*(1-INDEX(AS$151:AS$167,$E1134))</f>
        <v/>
      </c>
      <c r="AT1134" s="37">
        <f>AT$194*$D1134*INDEX(AT$121:AT$137,$E1134)*(1-INDEX(AT$151:AT$167,$E1134))</f>
        <v/>
      </c>
      <c r="AU1134" s="37">
        <f>AU$194*$D1134*INDEX(AU$121:AU$137,$E1134)*(1-INDEX(AU$151:AU$167,$E1134))</f>
        <v/>
      </c>
      <c r="AV1134" s="37">
        <f>AV$194*$D1134*INDEX(AV$121:AV$137,$E1134)*(1-INDEX(AV$151:AV$167,$E1134))</f>
        <v/>
      </c>
      <c r="AW1134" s="37">
        <f>AW$194*$D1134*INDEX(AW$121:AW$137,$E1134)*(1-INDEX(AW$151:AW$167,$E1134))</f>
        <v/>
      </c>
      <c r="AX1134" s="37">
        <f>AX$194*$D1134*INDEX(AX$121:AX$137,$E1134)*(1-INDEX(AX$151:AX$167,$E1134))</f>
        <v/>
      </c>
      <c r="AY1134" s="40">
        <f>ETSCOST(AY$194,$D1134,INDEX(AY$121:AY$137,$E1134),INDEX(AY$151:AY$167,$E1134))</f>
        <v/>
      </c>
    </row>
    <row r="1135" hidden="1" outlineLevel="2">
      <c r="A1135" s="14" t="inlineStr">
        <is>
          <t>ets</t>
        </is>
      </c>
      <c r="B1135" s="14" t="inlineStr">
        <is>
          <t>ker</t>
        </is>
      </c>
      <c r="C1135" s="14" t="inlineStr">
        <is>
          <t>srv</t>
        </is>
      </c>
      <c r="D1135" s="37">
        <f>INDEX(Inputs!$T$5:$T$132,MATCH($B1135&amp;"|"&amp;$C1135,Inputs!$A$5:$A$132,0))</f>
        <v/>
      </c>
      <c r="E1135" s="37">
        <f>INDEX(Inputs!$K$5:$K$132,MATCH($B1135&amp;"|"&amp;$C1135,Inputs!$A$5:$A$132,0))</f>
        <v/>
      </c>
      <c r="F1135" s="36" t="n"/>
      <c r="G1135" s="36" t="n"/>
      <c r="H1135" s="14">
        <f>INDEX(Variables!$B$5:$B$205,MATCH($A1135,Variables!$A$5:$A$205,0))&amp;IF($C1135="",""," | "&amp;INDEX(Mapping!$B$5:$B$26,MATCH($C1135,Mapping!$A$5:$A$26,0))&amp;" | "&amp;INDEX(Mapping!$B$30:$B$46,MATCH($B1135,Mapping!$A$30:$A$46,0)))</f>
        <v/>
      </c>
      <c r="I1135" s="14">
        <f>INDEX(Variables!$C$5:$C$205,MATCH($A1135,Variables!$A$5:$A$205,0))</f>
        <v/>
      </c>
      <c r="J1135" s="14">
        <f>INDEX(Variables!$E$5:$E$205,MATCH($A1135,Variables!$A$5:$A$205,0))</f>
        <v/>
      </c>
      <c r="K1135" s="11">
        <f>LOWER(Settings!$C$4)&amp;".mit."&amp;$A1135&amp;IF($C1135="","","."&amp;$C1135&amp;"."&amp;$B1135)&amp;IF(INDEX(Variables!$D$5:$D$205,MATCH($A1135,Variables!$A$5:$A$205,0))="","","."&amp;INDEX(Variables!$D$5:$D$205,MATCH($A1135,Variables!$A$5:$A$205,0)))&amp;"."&amp;K$5</f>
        <v/>
      </c>
      <c r="L1135" s="38">
        <f>L$194*$D1135*INDEX(L$121:L$137,$E1135)*(1-INDEX(L$151:L$167,$E1135))</f>
        <v/>
      </c>
      <c r="M1135" s="37">
        <f>M$194*$D1135*INDEX(M$121:M$137,$E1135)*(1-INDEX(M$151:M$167,$E1135))</f>
        <v/>
      </c>
      <c r="N1135" s="37">
        <f>N$194*$D1135*INDEX(N$121:N$137,$E1135)*(1-INDEX(N$151:N$167,$E1135))</f>
        <v/>
      </c>
      <c r="O1135" s="37">
        <f>O$194*$D1135*INDEX(O$121:O$137,$E1135)*(1-INDEX(O$151:O$167,$E1135))</f>
        <v/>
      </c>
      <c r="P1135" s="37">
        <f>P$194*$D1135*INDEX(P$121:P$137,$E1135)*(1-INDEX(P$151:P$167,$E1135))</f>
        <v/>
      </c>
      <c r="Q1135" s="37">
        <f>Q$194*$D1135*INDEX(Q$121:Q$137,$E1135)*(1-INDEX(Q$151:Q$167,$E1135))</f>
        <v/>
      </c>
      <c r="R1135" s="37">
        <f>R$194*$D1135*INDEX(R$121:R$137,$E1135)*(1-INDEX(R$151:R$167,$E1135))</f>
        <v/>
      </c>
      <c r="S1135" s="37">
        <f>S$194*$D1135*INDEX(S$121:S$137,$E1135)*(1-INDEX(S$151:S$167,$E1135))</f>
        <v/>
      </c>
      <c r="T1135" s="37">
        <f>T$194*$D1135*INDEX(T$121:T$137,$E1135)*(1-INDEX(T$151:T$167,$E1135))</f>
        <v/>
      </c>
      <c r="U1135" s="37">
        <f>U$194*$D1135*INDEX(U$121:U$137,$E1135)*(1-INDEX(U$151:U$167,$E1135))</f>
        <v/>
      </c>
      <c r="V1135" s="37">
        <f>V$194*$D1135*INDEX(V$121:V$137,$E1135)*(1-INDEX(V$151:V$167,$E1135))</f>
        <v/>
      </c>
      <c r="W1135" s="37">
        <f>W$194*$D1135*INDEX(W$121:W$137,$E1135)*(1-INDEX(W$151:W$167,$E1135))</f>
        <v/>
      </c>
      <c r="X1135" s="37">
        <f>X$194*$D1135*INDEX(X$121:X$137,$E1135)*(1-INDEX(X$151:X$167,$E1135))</f>
        <v/>
      </c>
      <c r="Y1135" s="37">
        <f>Y$194*$D1135*INDEX(Y$121:Y$137,$E1135)*(1-INDEX(Y$151:Y$167,$E1135))</f>
        <v/>
      </c>
      <c r="Z1135" s="37">
        <f>Z$194*$D1135*INDEX(Z$121:Z$137,$E1135)*(1-INDEX(Z$151:Z$167,$E1135))</f>
        <v/>
      </c>
      <c r="AA1135" s="37">
        <f>AA$194*$D1135*INDEX(AA$121:AA$137,$E1135)*(1-INDEX(AA$151:AA$167,$E1135))</f>
        <v/>
      </c>
      <c r="AB1135" s="37">
        <f>AB$194*$D1135*INDEX(AB$121:AB$137,$E1135)*(1-INDEX(AB$151:AB$167,$E1135))</f>
        <v/>
      </c>
      <c r="AC1135" s="37">
        <f>AC$194*$D1135*INDEX(AC$121:AC$137,$E1135)*(1-INDEX(AC$151:AC$167,$E1135))</f>
        <v/>
      </c>
      <c r="AD1135" s="40">
        <f>ETSCOST(AD$194,$D1135,INDEX(AD$121:AD$137,$E1135),INDEX(AD$151:AD$167,$E1135))</f>
        <v/>
      </c>
      <c r="AF1135" s="11">
        <f>LOWER(Settings!$C$4)&amp;".mit."&amp;$A1135&amp;IF($C1135="","","."&amp;$C1135&amp;"."&amp;$B1135)&amp;IF(INDEX(Variables!$D$5:$D$205,MATCH($A1135,Variables!$A$5:$A$205,0))="","","."&amp;INDEX(Variables!$D$5:$D$205,MATCH($A1135,Variables!$A$5:$A$205,0)))&amp;"."&amp;AF$5</f>
        <v/>
      </c>
      <c r="AG1135" s="38">
        <f>AG$194*$D1135*INDEX(AG$121:AG$137,$E1135)*(1-INDEX(AG$151:AG$167,$E1135))</f>
        <v/>
      </c>
      <c r="AH1135" s="37">
        <f>AH$194*$D1135*INDEX(AH$121:AH$137,$E1135)*(1-INDEX(AH$151:AH$167,$E1135))</f>
        <v/>
      </c>
      <c r="AI1135" s="37">
        <f>AI$194*$D1135*INDEX(AI$121:AI$137,$E1135)*(1-INDEX(AI$151:AI$167,$E1135))</f>
        <v/>
      </c>
      <c r="AJ1135" s="37">
        <f>AJ$194*$D1135*INDEX(AJ$121:AJ$137,$E1135)*(1-INDEX(AJ$151:AJ$167,$E1135))</f>
        <v/>
      </c>
      <c r="AK1135" s="37">
        <f>AK$194*$D1135*INDEX(AK$121:AK$137,$E1135)*(1-INDEX(AK$151:AK$167,$E1135))</f>
        <v/>
      </c>
      <c r="AL1135" s="37">
        <f>AL$194*$D1135*INDEX(AL$121:AL$137,$E1135)*(1-INDEX(AL$151:AL$167,$E1135))</f>
        <v/>
      </c>
      <c r="AM1135" s="37">
        <f>AM$194*$D1135*INDEX(AM$121:AM$137,$E1135)*(1-INDEX(AM$151:AM$167,$E1135))</f>
        <v/>
      </c>
      <c r="AN1135" s="37">
        <f>AN$194*$D1135*INDEX(AN$121:AN$137,$E1135)*(1-INDEX(AN$151:AN$167,$E1135))</f>
        <v/>
      </c>
      <c r="AO1135" s="37">
        <f>AO$194*$D1135*INDEX(AO$121:AO$137,$E1135)*(1-INDEX(AO$151:AO$167,$E1135))</f>
        <v/>
      </c>
      <c r="AP1135" s="37">
        <f>AP$194*$D1135*INDEX(AP$121:AP$137,$E1135)*(1-INDEX(AP$151:AP$167,$E1135))</f>
        <v/>
      </c>
      <c r="AQ1135" s="37">
        <f>AQ$194*$D1135*INDEX(AQ$121:AQ$137,$E1135)*(1-INDEX(AQ$151:AQ$167,$E1135))</f>
        <v/>
      </c>
      <c r="AR1135" s="37">
        <f>AR$194*$D1135*INDEX(AR$121:AR$137,$E1135)*(1-INDEX(AR$151:AR$167,$E1135))</f>
        <v/>
      </c>
      <c r="AS1135" s="37">
        <f>AS$194*$D1135*INDEX(AS$121:AS$137,$E1135)*(1-INDEX(AS$151:AS$167,$E1135))</f>
        <v/>
      </c>
      <c r="AT1135" s="37">
        <f>AT$194*$D1135*INDEX(AT$121:AT$137,$E1135)*(1-INDEX(AT$151:AT$167,$E1135))</f>
        <v/>
      </c>
      <c r="AU1135" s="37">
        <f>AU$194*$D1135*INDEX(AU$121:AU$137,$E1135)*(1-INDEX(AU$151:AU$167,$E1135))</f>
        <v/>
      </c>
      <c r="AV1135" s="37">
        <f>AV$194*$D1135*INDEX(AV$121:AV$137,$E1135)*(1-INDEX(AV$151:AV$167,$E1135))</f>
        <v/>
      </c>
      <c r="AW1135" s="37">
        <f>AW$194*$D1135*INDEX(AW$121:AW$137,$E1135)*(1-INDEX(AW$151:AW$167,$E1135))</f>
        <v/>
      </c>
      <c r="AX1135" s="37">
        <f>AX$194*$D1135*INDEX(AX$121:AX$137,$E1135)*(1-INDEX(AX$151:AX$167,$E1135))</f>
        <v/>
      </c>
      <c r="AY1135" s="40">
        <f>ETSCOST(AY$194,$D1135,INDEX(AY$121:AY$137,$E1135),INDEX(AY$151:AY$167,$E1135))</f>
        <v/>
      </c>
    </row>
    <row r="1136" hidden="1" outlineLevel="2">
      <c r="A1136" s="14" t="inlineStr">
        <is>
          <t>ets</t>
        </is>
      </c>
      <c r="B1136" s="14" t="inlineStr">
        <is>
          <t>oop</t>
        </is>
      </c>
      <c r="C1136" s="14" t="inlineStr">
        <is>
          <t>srv</t>
        </is>
      </c>
      <c r="D1136" s="37">
        <f>INDEX(Inputs!$T$5:$T$132,MATCH($B1136&amp;"|"&amp;$C1136,Inputs!$A$5:$A$132,0))</f>
        <v/>
      </c>
      <c r="E1136" s="37">
        <f>INDEX(Inputs!$K$5:$K$132,MATCH($B1136&amp;"|"&amp;$C1136,Inputs!$A$5:$A$132,0))</f>
        <v/>
      </c>
      <c r="F1136" s="36" t="n"/>
      <c r="G1136" s="36" t="n"/>
      <c r="H1136" s="14">
        <f>INDEX(Variables!$B$5:$B$205,MATCH($A1136,Variables!$A$5:$A$205,0))&amp;IF($C1136="",""," | "&amp;INDEX(Mapping!$B$5:$B$26,MATCH($C1136,Mapping!$A$5:$A$26,0))&amp;" | "&amp;INDEX(Mapping!$B$30:$B$46,MATCH($B1136,Mapping!$A$30:$A$46,0)))</f>
        <v/>
      </c>
      <c r="I1136" s="14">
        <f>INDEX(Variables!$C$5:$C$205,MATCH($A1136,Variables!$A$5:$A$205,0))</f>
        <v/>
      </c>
      <c r="J1136" s="14">
        <f>INDEX(Variables!$E$5:$E$205,MATCH($A1136,Variables!$A$5:$A$205,0))</f>
        <v/>
      </c>
      <c r="K1136" s="11">
        <f>LOWER(Settings!$C$4)&amp;".mit."&amp;$A1136&amp;IF($C1136="","","."&amp;$C1136&amp;"."&amp;$B1136)&amp;IF(INDEX(Variables!$D$5:$D$205,MATCH($A1136,Variables!$A$5:$A$205,0))="","","."&amp;INDEX(Variables!$D$5:$D$205,MATCH($A1136,Variables!$A$5:$A$205,0)))&amp;"."&amp;K$5</f>
        <v/>
      </c>
      <c r="L1136" s="38">
        <f>L$194*$D1136*INDEX(L$121:L$137,$E1136)*(1-INDEX(L$151:L$167,$E1136))</f>
        <v/>
      </c>
      <c r="M1136" s="37">
        <f>M$194*$D1136*INDEX(M$121:M$137,$E1136)*(1-INDEX(M$151:M$167,$E1136))</f>
        <v/>
      </c>
      <c r="N1136" s="37">
        <f>N$194*$D1136*INDEX(N$121:N$137,$E1136)*(1-INDEX(N$151:N$167,$E1136))</f>
        <v/>
      </c>
      <c r="O1136" s="37">
        <f>O$194*$D1136*INDEX(O$121:O$137,$E1136)*(1-INDEX(O$151:O$167,$E1136))</f>
        <v/>
      </c>
      <c r="P1136" s="37">
        <f>P$194*$D1136*INDEX(P$121:P$137,$E1136)*(1-INDEX(P$151:P$167,$E1136))</f>
        <v/>
      </c>
      <c r="Q1136" s="37">
        <f>Q$194*$D1136*INDEX(Q$121:Q$137,$E1136)*(1-INDEX(Q$151:Q$167,$E1136))</f>
        <v/>
      </c>
      <c r="R1136" s="37">
        <f>R$194*$D1136*INDEX(R$121:R$137,$E1136)*(1-INDEX(R$151:R$167,$E1136))</f>
        <v/>
      </c>
      <c r="S1136" s="37">
        <f>S$194*$D1136*INDEX(S$121:S$137,$E1136)*(1-INDEX(S$151:S$167,$E1136))</f>
        <v/>
      </c>
      <c r="T1136" s="37">
        <f>T$194*$D1136*INDEX(T$121:T$137,$E1136)*(1-INDEX(T$151:T$167,$E1136))</f>
        <v/>
      </c>
      <c r="U1136" s="37">
        <f>U$194*$D1136*INDEX(U$121:U$137,$E1136)*(1-INDEX(U$151:U$167,$E1136))</f>
        <v/>
      </c>
      <c r="V1136" s="37">
        <f>V$194*$D1136*INDEX(V$121:V$137,$E1136)*(1-INDEX(V$151:V$167,$E1136))</f>
        <v/>
      </c>
      <c r="W1136" s="37">
        <f>W$194*$D1136*INDEX(W$121:W$137,$E1136)*(1-INDEX(W$151:W$167,$E1136))</f>
        <v/>
      </c>
      <c r="X1136" s="37">
        <f>X$194*$D1136*INDEX(X$121:X$137,$E1136)*(1-INDEX(X$151:X$167,$E1136))</f>
        <v/>
      </c>
      <c r="Y1136" s="37">
        <f>Y$194*$D1136*INDEX(Y$121:Y$137,$E1136)*(1-INDEX(Y$151:Y$167,$E1136))</f>
        <v/>
      </c>
      <c r="Z1136" s="37">
        <f>Z$194*$D1136*INDEX(Z$121:Z$137,$E1136)*(1-INDEX(Z$151:Z$167,$E1136))</f>
        <v/>
      </c>
      <c r="AA1136" s="37">
        <f>AA$194*$D1136*INDEX(AA$121:AA$137,$E1136)*(1-INDEX(AA$151:AA$167,$E1136))</f>
        <v/>
      </c>
      <c r="AB1136" s="37">
        <f>AB$194*$D1136*INDEX(AB$121:AB$137,$E1136)*(1-INDEX(AB$151:AB$167,$E1136))</f>
        <v/>
      </c>
      <c r="AC1136" s="37">
        <f>AC$194*$D1136*INDEX(AC$121:AC$137,$E1136)*(1-INDEX(AC$151:AC$167,$E1136))</f>
        <v/>
      </c>
      <c r="AD1136" s="40">
        <f>ETSCOST(AD$194,$D1136,INDEX(AD$121:AD$137,$E1136),INDEX(AD$151:AD$167,$E1136))</f>
        <v/>
      </c>
      <c r="AF1136" s="11">
        <f>LOWER(Settings!$C$4)&amp;".mit."&amp;$A1136&amp;IF($C1136="","","."&amp;$C1136&amp;"."&amp;$B1136)&amp;IF(INDEX(Variables!$D$5:$D$205,MATCH($A1136,Variables!$A$5:$A$205,0))="","","."&amp;INDEX(Variables!$D$5:$D$205,MATCH($A1136,Variables!$A$5:$A$205,0)))&amp;"."&amp;AF$5</f>
        <v/>
      </c>
      <c r="AG1136" s="38">
        <f>AG$194*$D1136*INDEX(AG$121:AG$137,$E1136)*(1-INDEX(AG$151:AG$167,$E1136))</f>
        <v/>
      </c>
      <c r="AH1136" s="37">
        <f>AH$194*$D1136*INDEX(AH$121:AH$137,$E1136)*(1-INDEX(AH$151:AH$167,$E1136))</f>
        <v/>
      </c>
      <c r="AI1136" s="37">
        <f>AI$194*$D1136*INDEX(AI$121:AI$137,$E1136)*(1-INDEX(AI$151:AI$167,$E1136))</f>
        <v/>
      </c>
      <c r="AJ1136" s="37">
        <f>AJ$194*$D1136*INDEX(AJ$121:AJ$137,$E1136)*(1-INDEX(AJ$151:AJ$167,$E1136))</f>
        <v/>
      </c>
      <c r="AK1136" s="37">
        <f>AK$194*$D1136*INDEX(AK$121:AK$137,$E1136)*(1-INDEX(AK$151:AK$167,$E1136))</f>
        <v/>
      </c>
      <c r="AL1136" s="37">
        <f>AL$194*$D1136*INDEX(AL$121:AL$137,$E1136)*(1-INDEX(AL$151:AL$167,$E1136))</f>
        <v/>
      </c>
      <c r="AM1136" s="37">
        <f>AM$194*$D1136*INDEX(AM$121:AM$137,$E1136)*(1-INDEX(AM$151:AM$167,$E1136))</f>
        <v/>
      </c>
      <c r="AN1136" s="37">
        <f>AN$194*$D1136*INDEX(AN$121:AN$137,$E1136)*(1-INDEX(AN$151:AN$167,$E1136))</f>
        <v/>
      </c>
      <c r="AO1136" s="37">
        <f>AO$194*$D1136*INDEX(AO$121:AO$137,$E1136)*(1-INDEX(AO$151:AO$167,$E1136))</f>
        <v/>
      </c>
      <c r="AP1136" s="37">
        <f>AP$194*$D1136*INDEX(AP$121:AP$137,$E1136)*(1-INDEX(AP$151:AP$167,$E1136))</f>
        <v/>
      </c>
      <c r="AQ1136" s="37">
        <f>AQ$194*$D1136*INDEX(AQ$121:AQ$137,$E1136)*(1-INDEX(AQ$151:AQ$167,$E1136))</f>
        <v/>
      </c>
      <c r="AR1136" s="37">
        <f>AR$194*$D1136*INDEX(AR$121:AR$137,$E1136)*(1-INDEX(AR$151:AR$167,$E1136))</f>
        <v/>
      </c>
      <c r="AS1136" s="37">
        <f>AS$194*$D1136*INDEX(AS$121:AS$137,$E1136)*(1-INDEX(AS$151:AS$167,$E1136))</f>
        <v/>
      </c>
      <c r="AT1136" s="37">
        <f>AT$194*$D1136*INDEX(AT$121:AT$137,$E1136)*(1-INDEX(AT$151:AT$167,$E1136))</f>
        <v/>
      </c>
      <c r="AU1136" s="37">
        <f>AU$194*$D1136*INDEX(AU$121:AU$137,$E1136)*(1-INDEX(AU$151:AU$167,$E1136))</f>
        <v/>
      </c>
      <c r="AV1136" s="37">
        <f>AV$194*$D1136*INDEX(AV$121:AV$137,$E1136)*(1-INDEX(AV$151:AV$167,$E1136))</f>
        <v/>
      </c>
      <c r="AW1136" s="37">
        <f>AW$194*$D1136*INDEX(AW$121:AW$137,$E1136)*(1-INDEX(AW$151:AW$167,$E1136))</f>
        <v/>
      </c>
      <c r="AX1136" s="37">
        <f>AX$194*$D1136*INDEX(AX$121:AX$137,$E1136)*(1-INDEX(AX$151:AX$167,$E1136))</f>
        <v/>
      </c>
      <c r="AY1136" s="40">
        <f>ETSCOST(AY$194,$D1136,INDEX(AY$121:AY$137,$E1136),INDEX(AY$151:AY$167,$E1136))</f>
        <v/>
      </c>
    </row>
    <row r="1137" hidden="1" outlineLevel="2">
      <c r="A1137" s="14" t="inlineStr">
        <is>
          <t>ets</t>
        </is>
      </c>
      <c r="B1137" s="14" t="inlineStr">
        <is>
          <t>bio</t>
        </is>
      </c>
      <c r="C1137" s="14" t="inlineStr">
        <is>
          <t>srv</t>
        </is>
      </c>
      <c r="D1137" s="37">
        <f>INDEX(Inputs!$T$5:$T$132,MATCH($B1137&amp;"|"&amp;$C1137,Inputs!$A$5:$A$132,0))</f>
        <v/>
      </c>
      <c r="E1137" s="37">
        <f>INDEX(Inputs!$K$5:$K$132,MATCH($B1137&amp;"|"&amp;$C1137,Inputs!$A$5:$A$132,0))</f>
        <v/>
      </c>
      <c r="F1137" s="36" t="n"/>
      <c r="G1137" s="36" t="n"/>
      <c r="H1137" s="14">
        <f>INDEX(Variables!$B$5:$B$205,MATCH($A1137,Variables!$A$5:$A$205,0))&amp;IF($C1137="",""," | "&amp;INDEX(Mapping!$B$5:$B$26,MATCH($C1137,Mapping!$A$5:$A$26,0))&amp;" | "&amp;INDEX(Mapping!$B$30:$B$46,MATCH($B1137,Mapping!$A$30:$A$46,0)))</f>
        <v/>
      </c>
      <c r="I1137" s="14">
        <f>INDEX(Variables!$C$5:$C$205,MATCH($A1137,Variables!$A$5:$A$205,0))</f>
        <v/>
      </c>
      <c r="J1137" s="14">
        <f>INDEX(Variables!$E$5:$E$205,MATCH($A1137,Variables!$A$5:$A$205,0))</f>
        <v/>
      </c>
      <c r="K1137" s="11">
        <f>LOWER(Settings!$C$4)&amp;".mit."&amp;$A1137&amp;IF($C1137="","","."&amp;$C1137&amp;"."&amp;$B1137)&amp;IF(INDEX(Variables!$D$5:$D$205,MATCH($A1137,Variables!$A$5:$A$205,0))="","","."&amp;INDEX(Variables!$D$5:$D$205,MATCH($A1137,Variables!$A$5:$A$205,0)))&amp;"."&amp;K$5</f>
        <v/>
      </c>
      <c r="L1137" s="38">
        <f>L$194*$D1137*INDEX(L$121:L$137,$E1137)*(1-INDEX(L$151:L$167,$E1137))</f>
        <v/>
      </c>
      <c r="M1137" s="37">
        <f>M$194*$D1137*INDEX(M$121:M$137,$E1137)*(1-INDEX(M$151:M$167,$E1137))</f>
        <v/>
      </c>
      <c r="N1137" s="37">
        <f>N$194*$D1137*INDEX(N$121:N$137,$E1137)*(1-INDEX(N$151:N$167,$E1137))</f>
        <v/>
      </c>
      <c r="O1137" s="37">
        <f>O$194*$D1137*INDEX(O$121:O$137,$E1137)*(1-INDEX(O$151:O$167,$E1137))</f>
        <v/>
      </c>
      <c r="P1137" s="37">
        <f>P$194*$D1137*INDEX(P$121:P$137,$E1137)*(1-INDEX(P$151:P$167,$E1137))</f>
        <v/>
      </c>
      <c r="Q1137" s="37">
        <f>Q$194*$D1137*INDEX(Q$121:Q$137,$E1137)*(1-INDEX(Q$151:Q$167,$E1137))</f>
        <v/>
      </c>
      <c r="R1137" s="37">
        <f>R$194*$D1137*INDEX(R$121:R$137,$E1137)*(1-INDEX(R$151:R$167,$E1137))</f>
        <v/>
      </c>
      <c r="S1137" s="37">
        <f>S$194*$D1137*INDEX(S$121:S$137,$E1137)*(1-INDEX(S$151:S$167,$E1137))</f>
        <v/>
      </c>
      <c r="T1137" s="37">
        <f>T$194*$D1137*INDEX(T$121:T$137,$E1137)*(1-INDEX(T$151:T$167,$E1137))</f>
        <v/>
      </c>
      <c r="U1137" s="37">
        <f>U$194*$D1137*INDEX(U$121:U$137,$E1137)*(1-INDEX(U$151:U$167,$E1137))</f>
        <v/>
      </c>
      <c r="V1137" s="37">
        <f>V$194*$D1137*INDEX(V$121:V$137,$E1137)*(1-INDEX(V$151:V$167,$E1137))</f>
        <v/>
      </c>
      <c r="W1137" s="37">
        <f>W$194*$D1137*INDEX(W$121:W$137,$E1137)*(1-INDEX(W$151:W$167,$E1137))</f>
        <v/>
      </c>
      <c r="X1137" s="37">
        <f>X$194*$D1137*INDEX(X$121:X$137,$E1137)*(1-INDEX(X$151:X$167,$E1137))</f>
        <v/>
      </c>
      <c r="Y1137" s="37">
        <f>Y$194*$D1137*INDEX(Y$121:Y$137,$E1137)*(1-INDEX(Y$151:Y$167,$E1137))</f>
        <v/>
      </c>
      <c r="Z1137" s="37">
        <f>Z$194*$D1137*INDEX(Z$121:Z$137,$E1137)*(1-INDEX(Z$151:Z$167,$E1137))</f>
        <v/>
      </c>
      <c r="AA1137" s="37">
        <f>AA$194*$D1137*INDEX(AA$121:AA$137,$E1137)*(1-INDEX(AA$151:AA$167,$E1137))</f>
        <v/>
      </c>
      <c r="AB1137" s="37">
        <f>AB$194*$D1137*INDEX(AB$121:AB$137,$E1137)*(1-INDEX(AB$151:AB$167,$E1137))</f>
        <v/>
      </c>
      <c r="AC1137" s="37">
        <f>AC$194*$D1137*INDEX(AC$121:AC$137,$E1137)*(1-INDEX(AC$151:AC$167,$E1137))</f>
        <v/>
      </c>
      <c r="AD1137" s="40">
        <f>ETSCOST(AD$194,$D1137,INDEX(AD$121:AD$137,$E1137),INDEX(AD$151:AD$167,$E1137))</f>
        <v/>
      </c>
      <c r="AF1137" s="11">
        <f>LOWER(Settings!$C$4)&amp;".mit."&amp;$A1137&amp;IF($C1137="","","."&amp;$C1137&amp;"."&amp;$B1137)&amp;IF(INDEX(Variables!$D$5:$D$205,MATCH($A1137,Variables!$A$5:$A$205,0))="","","."&amp;INDEX(Variables!$D$5:$D$205,MATCH($A1137,Variables!$A$5:$A$205,0)))&amp;"."&amp;AF$5</f>
        <v/>
      </c>
      <c r="AG1137" s="38">
        <f>AG$194*$D1137*INDEX(AG$121:AG$137,$E1137)*(1-INDEX(AG$151:AG$167,$E1137))</f>
        <v/>
      </c>
      <c r="AH1137" s="37">
        <f>AH$194*$D1137*INDEX(AH$121:AH$137,$E1137)*(1-INDEX(AH$151:AH$167,$E1137))</f>
        <v/>
      </c>
      <c r="AI1137" s="37">
        <f>AI$194*$D1137*INDEX(AI$121:AI$137,$E1137)*(1-INDEX(AI$151:AI$167,$E1137))</f>
        <v/>
      </c>
      <c r="AJ1137" s="37">
        <f>AJ$194*$D1137*INDEX(AJ$121:AJ$137,$E1137)*(1-INDEX(AJ$151:AJ$167,$E1137))</f>
        <v/>
      </c>
      <c r="AK1137" s="37">
        <f>AK$194*$D1137*INDEX(AK$121:AK$137,$E1137)*(1-INDEX(AK$151:AK$167,$E1137))</f>
        <v/>
      </c>
      <c r="AL1137" s="37">
        <f>AL$194*$D1137*INDEX(AL$121:AL$137,$E1137)*(1-INDEX(AL$151:AL$167,$E1137))</f>
        <v/>
      </c>
      <c r="AM1137" s="37">
        <f>AM$194*$D1137*INDEX(AM$121:AM$137,$E1137)*(1-INDEX(AM$151:AM$167,$E1137))</f>
        <v/>
      </c>
      <c r="AN1137" s="37">
        <f>AN$194*$D1137*INDEX(AN$121:AN$137,$E1137)*(1-INDEX(AN$151:AN$167,$E1137))</f>
        <v/>
      </c>
      <c r="AO1137" s="37">
        <f>AO$194*$D1137*INDEX(AO$121:AO$137,$E1137)*(1-INDEX(AO$151:AO$167,$E1137))</f>
        <v/>
      </c>
      <c r="AP1137" s="37">
        <f>AP$194*$D1137*INDEX(AP$121:AP$137,$E1137)*(1-INDEX(AP$151:AP$167,$E1137))</f>
        <v/>
      </c>
      <c r="AQ1137" s="37">
        <f>AQ$194*$D1137*INDEX(AQ$121:AQ$137,$E1137)*(1-INDEX(AQ$151:AQ$167,$E1137))</f>
        <v/>
      </c>
      <c r="AR1137" s="37">
        <f>AR$194*$D1137*INDEX(AR$121:AR$137,$E1137)*(1-INDEX(AR$151:AR$167,$E1137))</f>
        <v/>
      </c>
      <c r="AS1137" s="37">
        <f>AS$194*$D1137*INDEX(AS$121:AS$137,$E1137)*(1-INDEX(AS$151:AS$167,$E1137))</f>
        <v/>
      </c>
      <c r="AT1137" s="37">
        <f>AT$194*$D1137*INDEX(AT$121:AT$137,$E1137)*(1-INDEX(AT$151:AT$167,$E1137))</f>
        <v/>
      </c>
      <c r="AU1137" s="37">
        <f>AU$194*$D1137*INDEX(AU$121:AU$137,$E1137)*(1-INDEX(AU$151:AU$167,$E1137))</f>
        <v/>
      </c>
      <c r="AV1137" s="37">
        <f>AV$194*$D1137*INDEX(AV$121:AV$137,$E1137)*(1-INDEX(AV$151:AV$167,$E1137))</f>
        <v/>
      </c>
      <c r="AW1137" s="37">
        <f>AW$194*$D1137*INDEX(AW$121:AW$137,$E1137)*(1-INDEX(AW$151:AW$167,$E1137))</f>
        <v/>
      </c>
      <c r="AX1137" s="37">
        <f>AX$194*$D1137*INDEX(AX$121:AX$137,$E1137)*(1-INDEX(AX$151:AX$167,$E1137))</f>
        <v/>
      </c>
      <c r="AY1137" s="40">
        <f>ETSCOST(AY$194,$D1137,INDEX(AY$121:AY$137,$E1137),INDEX(AY$151:AY$167,$E1137))</f>
        <v/>
      </c>
    </row>
    <row r="1138" hidden="1" outlineLevel="2"/>
    <row r="1139" hidden="1" outlineLevel="2">
      <c r="A1139" s="14" t="inlineStr">
        <is>
          <t>ntx</t>
        </is>
      </c>
      <c r="B1139" s="14" t="inlineStr">
        <is>
          <t>coa</t>
        </is>
      </c>
      <c r="C1139" s="14" t="inlineStr">
        <is>
          <t>srv</t>
        </is>
      </c>
      <c r="D1139" s="37">
        <f>INDEX(Inputs!$L$5:$L$132,MATCH($B1139&amp;"|"&amp;$C1139,Inputs!$A$5:$A$132,0))</f>
        <v/>
      </c>
      <c r="E1139" s="37">
        <f>INDEX(Inputs!$I$5:$I$132,MATCH($B1139&amp;"|"&amp;$C1139,Inputs!$A$5:$A$132,0))</f>
        <v/>
      </c>
      <c r="F1139" s="36" t="n"/>
      <c r="G1139" s="36" t="n"/>
      <c r="H1139" s="14">
        <f>INDEX(Variables!$B$5:$B$205,MATCH($A1139,Variables!$A$5:$A$205,0))&amp;IF($C1139="",""," | "&amp;INDEX(Mapping!$B$5:$B$26,MATCH($C1139,Mapping!$A$5:$A$26,0))&amp;" | "&amp;INDEX(Mapping!$B$30:$B$46,MATCH($B1139,Mapping!$A$30:$A$46,0)))</f>
        <v/>
      </c>
      <c r="I1139" s="14">
        <f>INDEX(Variables!$C$5:$C$205,MATCH($A1139,Variables!$A$5:$A$205,0))</f>
        <v/>
      </c>
      <c r="J1139" s="14">
        <f>INDEX(Variables!$E$5:$E$205,MATCH($A1139,Variables!$A$5:$A$205,0))</f>
        <v/>
      </c>
      <c r="K1139" s="11">
        <f>LOWER(Settings!$C$4)&amp;".mit."&amp;$A1139&amp;IF($C1139="","","."&amp;$C1139&amp;"."&amp;$B1139)&amp;IF(INDEX(Variables!$D$5:$D$205,MATCH($A1139,Variables!$A$5:$A$205,0))="","","."&amp;INDEX(Variables!$D$5:$D$205,MATCH($A1139,Variables!$A$5:$A$205,0)))&amp;"."&amp;K$5</f>
        <v/>
      </c>
      <c r="L1139" s="38">
        <f>INDEX(L$78:L$91,$D1139)/$E1139</f>
        <v/>
      </c>
      <c r="M1139" s="37">
        <f>INDEX(M$78:M$91,$D1139)/$E1139</f>
        <v/>
      </c>
      <c r="N1139" s="37">
        <f>INDEX(N$78:N$91,$D1139)/$E1139</f>
        <v/>
      </c>
      <c r="O1139" s="37">
        <f>INDEX(O$78:O$91,$D1139)/$E1139</f>
        <v/>
      </c>
      <c r="P1139" s="37">
        <f>INDEX(P$78:P$91,$D1139)/$E1139</f>
        <v/>
      </c>
      <c r="Q1139" s="37">
        <f>INDEX(Q$78:Q$91,$D1139)/$E1139</f>
        <v/>
      </c>
      <c r="R1139" s="37">
        <f>INDEX(R$78:R$91,$D1139)/$E1139</f>
        <v/>
      </c>
      <c r="S1139" s="37">
        <f>INDEX(S$78:S$91,$D1139)/$E1139</f>
        <v/>
      </c>
      <c r="T1139" s="37">
        <f>INDEX(T$78:T$91,$D1139)/$E1139</f>
        <v/>
      </c>
      <c r="U1139" s="37">
        <f>INDEX(U$78:U$91,$D1139)/$E1139</f>
        <v/>
      </c>
      <c r="V1139" s="37">
        <f>INDEX(V$78:V$91,$D1139)/$E1139</f>
        <v/>
      </c>
      <c r="W1139" s="37">
        <f>INDEX(W$78:W$91,$D1139)/$E1139</f>
        <v/>
      </c>
      <c r="X1139" s="37">
        <f>INDEX(X$78:X$91,$D1139)/$E1139</f>
        <v/>
      </c>
      <c r="Y1139" s="37">
        <f>INDEX(Y$78:Y$91,$D1139)/$E1139</f>
        <v/>
      </c>
      <c r="Z1139" s="37">
        <f>INDEX(Z$78:Z$91,$D1139)/$E1139</f>
        <v/>
      </c>
      <c r="AA1139" s="37">
        <f>INDEX(AA$78:AA$91,$D1139)/$E1139</f>
        <v/>
      </c>
      <c r="AB1139" s="37">
        <f>INDEX(AB$78:AB$91,$D1139)/$E1139</f>
        <v/>
      </c>
      <c r="AC1139" s="37">
        <f>INDEX(AC$78:AC$91,$D1139)/$E1139</f>
        <v/>
      </c>
      <c r="AD1139" s="40">
        <f>NEWEXCISE(INDEX(AD$78:AD$91,$D1139),$E1139)</f>
        <v/>
      </c>
      <c r="AF1139" s="11">
        <f>LOWER(Settings!$C$4)&amp;".mit."&amp;$A1139&amp;IF($C1139="","","."&amp;$C1139&amp;"."&amp;$B1139)&amp;IF(INDEX(Variables!$D$5:$D$205,MATCH($A1139,Variables!$A$5:$A$205,0))="","","."&amp;INDEX(Variables!$D$5:$D$205,MATCH($A1139,Variables!$A$5:$A$205,0)))&amp;"."&amp;AF$5</f>
        <v/>
      </c>
      <c r="AG1139" s="38">
        <f>INDEX(AG$78:AG$91,$D1139)/$E1139</f>
        <v/>
      </c>
      <c r="AH1139" s="37">
        <f>INDEX(AH$78:AH$91,$D1139)/$E1139</f>
        <v/>
      </c>
      <c r="AI1139" s="37">
        <f>INDEX(AI$78:AI$91,$D1139)/$E1139</f>
        <v/>
      </c>
      <c r="AJ1139" s="37">
        <f>INDEX(AJ$78:AJ$91,$D1139)/$E1139</f>
        <v/>
      </c>
      <c r="AK1139" s="37">
        <f>INDEX(AK$78:AK$91,$D1139)/$E1139</f>
        <v/>
      </c>
      <c r="AL1139" s="37">
        <f>INDEX(AL$78:AL$91,$D1139)/$E1139</f>
        <v/>
      </c>
      <c r="AM1139" s="37">
        <f>INDEX(AM$78:AM$91,$D1139)/$E1139</f>
        <v/>
      </c>
      <c r="AN1139" s="37">
        <f>INDEX(AN$78:AN$91,$D1139)/$E1139</f>
        <v/>
      </c>
      <c r="AO1139" s="37">
        <f>INDEX(AO$78:AO$91,$D1139)/$E1139</f>
        <v/>
      </c>
      <c r="AP1139" s="37">
        <f>INDEX(AP$78:AP$91,$D1139)/$E1139</f>
        <v/>
      </c>
      <c r="AQ1139" s="37">
        <f>INDEX(AQ$78:AQ$91,$D1139)/$E1139</f>
        <v/>
      </c>
      <c r="AR1139" s="37">
        <f>INDEX(AR$78:AR$91,$D1139)/$E1139</f>
        <v/>
      </c>
      <c r="AS1139" s="37">
        <f>INDEX(AS$78:AS$91,$D1139)/$E1139</f>
        <v/>
      </c>
      <c r="AT1139" s="37">
        <f>INDEX(AT$78:AT$91,$D1139)/$E1139</f>
        <v/>
      </c>
      <c r="AU1139" s="37">
        <f>INDEX(AU$78:AU$91,$D1139)/$E1139</f>
        <v/>
      </c>
      <c r="AV1139" s="37">
        <f>INDEX(AV$78:AV$91,$D1139)/$E1139</f>
        <v/>
      </c>
      <c r="AW1139" s="37">
        <f>INDEX(AW$78:AW$91,$D1139)/$E1139</f>
        <v/>
      </c>
      <c r="AX1139" s="37">
        <f>INDEX(AX$78:AX$91,$D1139)/$E1139</f>
        <v/>
      </c>
      <c r="AY1139" s="40">
        <f>NEWEXCISE(INDEX(AY$78:AY$91,$D1139),$E1139)</f>
        <v/>
      </c>
    </row>
    <row r="1140" hidden="1" outlineLevel="2">
      <c r="A1140" s="14" t="inlineStr">
        <is>
          <t>ntx</t>
        </is>
      </c>
      <c r="B1140" s="14" t="inlineStr">
        <is>
          <t>nga</t>
        </is>
      </c>
      <c r="C1140" s="14" t="inlineStr">
        <is>
          <t>srv</t>
        </is>
      </c>
      <c r="D1140" s="37">
        <f>INDEX(Inputs!$L$5:$L$132,MATCH($B1140&amp;"|"&amp;$C1140,Inputs!$A$5:$A$132,0))</f>
        <v/>
      </c>
      <c r="E1140" s="37">
        <f>INDEX(Inputs!$I$5:$I$132,MATCH($B1140&amp;"|"&amp;$C1140,Inputs!$A$5:$A$132,0))</f>
        <v/>
      </c>
      <c r="F1140" s="36" t="n"/>
      <c r="G1140" s="36" t="n"/>
      <c r="H1140" s="14">
        <f>INDEX(Variables!$B$5:$B$205,MATCH($A1140,Variables!$A$5:$A$205,0))&amp;IF($C1140="",""," | "&amp;INDEX(Mapping!$B$5:$B$26,MATCH($C1140,Mapping!$A$5:$A$26,0))&amp;" | "&amp;INDEX(Mapping!$B$30:$B$46,MATCH($B1140,Mapping!$A$30:$A$46,0)))</f>
        <v/>
      </c>
      <c r="I1140" s="14">
        <f>INDEX(Variables!$C$5:$C$205,MATCH($A1140,Variables!$A$5:$A$205,0))</f>
        <v/>
      </c>
      <c r="J1140" s="14">
        <f>INDEX(Variables!$E$5:$E$205,MATCH($A1140,Variables!$A$5:$A$205,0))</f>
        <v/>
      </c>
      <c r="K1140" s="11">
        <f>LOWER(Settings!$C$4)&amp;".mit."&amp;$A1140&amp;IF($C1140="","","."&amp;$C1140&amp;"."&amp;$B1140)&amp;IF(INDEX(Variables!$D$5:$D$205,MATCH($A1140,Variables!$A$5:$A$205,0))="","","."&amp;INDEX(Variables!$D$5:$D$205,MATCH($A1140,Variables!$A$5:$A$205,0)))&amp;"."&amp;K$5</f>
        <v/>
      </c>
      <c r="L1140" s="38">
        <f>INDEX(L$78:L$91,$D1140)/$E1140</f>
        <v/>
      </c>
      <c r="M1140" s="37">
        <f>INDEX(M$78:M$91,$D1140)/$E1140</f>
        <v/>
      </c>
      <c r="N1140" s="37">
        <f>INDEX(N$78:N$91,$D1140)/$E1140</f>
        <v/>
      </c>
      <c r="O1140" s="37">
        <f>INDEX(O$78:O$91,$D1140)/$E1140</f>
        <v/>
      </c>
      <c r="P1140" s="37">
        <f>INDEX(P$78:P$91,$D1140)/$E1140</f>
        <v/>
      </c>
      <c r="Q1140" s="37">
        <f>INDEX(Q$78:Q$91,$D1140)/$E1140</f>
        <v/>
      </c>
      <c r="R1140" s="37">
        <f>INDEX(R$78:R$91,$D1140)/$E1140</f>
        <v/>
      </c>
      <c r="S1140" s="37">
        <f>INDEX(S$78:S$91,$D1140)/$E1140</f>
        <v/>
      </c>
      <c r="T1140" s="37">
        <f>INDEX(T$78:T$91,$D1140)/$E1140</f>
        <v/>
      </c>
      <c r="U1140" s="37">
        <f>INDEX(U$78:U$91,$D1140)/$E1140</f>
        <v/>
      </c>
      <c r="V1140" s="37">
        <f>INDEX(V$78:V$91,$D1140)/$E1140</f>
        <v/>
      </c>
      <c r="W1140" s="37">
        <f>INDEX(W$78:W$91,$D1140)/$E1140</f>
        <v/>
      </c>
      <c r="X1140" s="37">
        <f>INDEX(X$78:X$91,$D1140)/$E1140</f>
        <v/>
      </c>
      <c r="Y1140" s="37">
        <f>INDEX(Y$78:Y$91,$D1140)/$E1140</f>
        <v/>
      </c>
      <c r="Z1140" s="37">
        <f>INDEX(Z$78:Z$91,$D1140)/$E1140</f>
        <v/>
      </c>
      <c r="AA1140" s="37">
        <f>INDEX(AA$78:AA$91,$D1140)/$E1140</f>
        <v/>
      </c>
      <c r="AB1140" s="37">
        <f>INDEX(AB$78:AB$91,$D1140)/$E1140</f>
        <v/>
      </c>
      <c r="AC1140" s="37">
        <f>INDEX(AC$78:AC$91,$D1140)/$E1140</f>
        <v/>
      </c>
      <c r="AD1140" s="40">
        <f>NEWEXCISE(INDEX(AD$78:AD$91,$D1140),$E1140)</f>
        <v/>
      </c>
      <c r="AF1140" s="11">
        <f>LOWER(Settings!$C$4)&amp;".mit."&amp;$A1140&amp;IF($C1140="","","."&amp;$C1140&amp;"."&amp;$B1140)&amp;IF(INDEX(Variables!$D$5:$D$205,MATCH($A1140,Variables!$A$5:$A$205,0))="","","."&amp;INDEX(Variables!$D$5:$D$205,MATCH($A1140,Variables!$A$5:$A$205,0)))&amp;"."&amp;AF$5</f>
        <v/>
      </c>
      <c r="AG1140" s="38">
        <f>INDEX(AG$78:AG$91,$D1140)/$E1140</f>
        <v/>
      </c>
      <c r="AH1140" s="37">
        <f>INDEX(AH$78:AH$91,$D1140)/$E1140</f>
        <v/>
      </c>
      <c r="AI1140" s="37">
        <f>INDEX(AI$78:AI$91,$D1140)/$E1140</f>
        <v/>
      </c>
      <c r="AJ1140" s="37">
        <f>INDEX(AJ$78:AJ$91,$D1140)/$E1140</f>
        <v/>
      </c>
      <c r="AK1140" s="37">
        <f>INDEX(AK$78:AK$91,$D1140)/$E1140</f>
        <v/>
      </c>
      <c r="AL1140" s="37">
        <f>INDEX(AL$78:AL$91,$D1140)/$E1140</f>
        <v/>
      </c>
      <c r="AM1140" s="37">
        <f>INDEX(AM$78:AM$91,$D1140)/$E1140</f>
        <v/>
      </c>
      <c r="AN1140" s="37">
        <f>INDEX(AN$78:AN$91,$D1140)/$E1140</f>
        <v/>
      </c>
      <c r="AO1140" s="37">
        <f>INDEX(AO$78:AO$91,$D1140)/$E1140</f>
        <v/>
      </c>
      <c r="AP1140" s="37">
        <f>INDEX(AP$78:AP$91,$D1140)/$E1140</f>
        <v/>
      </c>
      <c r="AQ1140" s="37">
        <f>INDEX(AQ$78:AQ$91,$D1140)/$E1140</f>
        <v/>
      </c>
      <c r="AR1140" s="37">
        <f>INDEX(AR$78:AR$91,$D1140)/$E1140</f>
        <v/>
      </c>
      <c r="AS1140" s="37">
        <f>INDEX(AS$78:AS$91,$D1140)/$E1140</f>
        <v/>
      </c>
      <c r="AT1140" s="37">
        <f>INDEX(AT$78:AT$91,$D1140)/$E1140</f>
        <v/>
      </c>
      <c r="AU1140" s="37">
        <f>INDEX(AU$78:AU$91,$D1140)/$E1140</f>
        <v/>
      </c>
      <c r="AV1140" s="37">
        <f>INDEX(AV$78:AV$91,$D1140)/$E1140</f>
        <v/>
      </c>
      <c r="AW1140" s="37">
        <f>INDEX(AW$78:AW$91,$D1140)/$E1140</f>
        <v/>
      </c>
      <c r="AX1140" s="37">
        <f>INDEX(AX$78:AX$91,$D1140)/$E1140</f>
        <v/>
      </c>
      <c r="AY1140" s="40">
        <f>NEWEXCISE(INDEX(AY$78:AY$91,$D1140),$E1140)</f>
        <v/>
      </c>
    </row>
    <row r="1141" hidden="1" outlineLevel="2">
      <c r="A1141" s="14" t="inlineStr">
        <is>
          <t>ntx</t>
        </is>
      </c>
      <c r="B1141" s="14" t="inlineStr">
        <is>
          <t>gso</t>
        </is>
      </c>
      <c r="C1141" s="14" t="inlineStr">
        <is>
          <t>srv</t>
        </is>
      </c>
      <c r="D1141" s="37">
        <f>INDEX(Inputs!$L$5:$L$132,MATCH($B1141&amp;"|"&amp;$C1141,Inputs!$A$5:$A$132,0))</f>
        <v/>
      </c>
      <c r="E1141" s="37">
        <f>INDEX(Inputs!$I$5:$I$132,MATCH($B1141&amp;"|"&amp;$C1141,Inputs!$A$5:$A$132,0))</f>
        <v/>
      </c>
      <c r="F1141" s="36" t="n"/>
      <c r="G1141" s="36" t="n"/>
      <c r="H1141" s="14">
        <f>INDEX(Variables!$B$5:$B$205,MATCH($A1141,Variables!$A$5:$A$205,0))&amp;IF($C1141="",""," | "&amp;INDEX(Mapping!$B$5:$B$26,MATCH($C1141,Mapping!$A$5:$A$26,0))&amp;" | "&amp;INDEX(Mapping!$B$30:$B$46,MATCH($B1141,Mapping!$A$30:$A$46,0)))</f>
        <v/>
      </c>
      <c r="I1141" s="14">
        <f>INDEX(Variables!$C$5:$C$205,MATCH($A1141,Variables!$A$5:$A$205,0))</f>
        <v/>
      </c>
      <c r="J1141" s="14">
        <f>INDEX(Variables!$E$5:$E$205,MATCH($A1141,Variables!$A$5:$A$205,0))</f>
        <v/>
      </c>
      <c r="K1141" s="11">
        <f>LOWER(Settings!$C$4)&amp;".mit."&amp;$A1141&amp;IF($C1141="","","."&amp;$C1141&amp;"."&amp;$B1141)&amp;IF(INDEX(Variables!$D$5:$D$205,MATCH($A1141,Variables!$A$5:$A$205,0))="","","."&amp;INDEX(Variables!$D$5:$D$205,MATCH($A1141,Variables!$A$5:$A$205,0)))&amp;"."&amp;K$5</f>
        <v/>
      </c>
      <c r="L1141" s="38">
        <f>INDEX(L$78:L$91,$D1141)/$E1141</f>
        <v/>
      </c>
      <c r="M1141" s="37">
        <f>INDEX(M$78:M$91,$D1141)/$E1141</f>
        <v/>
      </c>
      <c r="N1141" s="37">
        <f>INDEX(N$78:N$91,$D1141)/$E1141</f>
        <v/>
      </c>
      <c r="O1141" s="37">
        <f>INDEX(O$78:O$91,$D1141)/$E1141</f>
        <v/>
      </c>
      <c r="P1141" s="37">
        <f>INDEX(P$78:P$91,$D1141)/$E1141</f>
        <v/>
      </c>
      <c r="Q1141" s="37">
        <f>INDEX(Q$78:Q$91,$D1141)/$E1141</f>
        <v/>
      </c>
      <c r="R1141" s="37">
        <f>INDEX(R$78:R$91,$D1141)/$E1141</f>
        <v/>
      </c>
      <c r="S1141" s="37">
        <f>INDEX(S$78:S$91,$D1141)/$E1141</f>
        <v/>
      </c>
      <c r="T1141" s="37">
        <f>INDEX(T$78:T$91,$D1141)/$E1141</f>
        <v/>
      </c>
      <c r="U1141" s="37">
        <f>INDEX(U$78:U$91,$D1141)/$E1141</f>
        <v/>
      </c>
      <c r="V1141" s="37">
        <f>INDEX(V$78:V$91,$D1141)/$E1141</f>
        <v/>
      </c>
      <c r="W1141" s="37">
        <f>INDEX(W$78:W$91,$D1141)/$E1141</f>
        <v/>
      </c>
      <c r="X1141" s="37">
        <f>INDEX(X$78:X$91,$D1141)/$E1141</f>
        <v/>
      </c>
      <c r="Y1141" s="37">
        <f>INDEX(Y$78:Y$91,$D1141)/$E1141</f>
        <v/>
      </c>
      <c r="Z1141" s="37">
        <f>INDEX(Z$78:Z$91,$D1141)/$E1141</f>
        <v/>
      </c>
      <c r="AA1141" s="37">
        <f>INDEX(AA$78:AA$91,$D1141)/$E1141</f>
        <v/>
      </c>
      <c r="AB1141" s="37">
        <f>INDEX(AB$78:AB$91,$D1141)/$E1141</f>
        <v/>
      </c>
      <c r="AC1141" s="37">
        <f>INDEX(AC$78:AC$91,$D1141)/$E1141</f>
        <v/>
      </c>
      <c r="AD1141" s="40">
        <f>NEWEXCISE(INDEX(AD$78:AD$91,$D1141),$E1141)</f>
        <v/>
      </c>
      <c r="AF1141" s="11">
        <f>LOWER(Settings!$C$4)&amp;".mit."&amp;$A1141&amp;IF($C1141="","","."&amp;$C1141&amp;"."&amp;$B1141)&amp;IF(INDEX(Variables!$D$5:$D$205,MATCH($A1141,Variables!$A$5:$A$205,0))="","","."&amp;INDEX(Variables!$D$5:$D$205,MATCH($A1141,Variables!$A$5:$A$205,0)))&amp;"."&amp;AF$5</f>
        <v/>
      </c>
      <c r="AG1141" s="38">
        <f>INDEX(AG$78:AG$91,$D1141)/$E1141</f>
        <v/>
      </c>
      <c r="AH1141" s="37">
        <f>INDEX(AH$78:AH$91,$D1141)/$E1141</f>
        <v/>
      </c>
      <c r="AI1141" s="37">
        <f>INDEX(AI$78:AI$91,$D1141)/$E1141</f>
        <v/>
      </c>
      <c r="AJ1141" s="37">
        <f>INDEX(AJ$78:AJ$91,$D1141)/$E1141</f>
        <v/>
      </c>
      <c r="AK1141" s="37">
        <f>INDEX(AK$78:AK$91,$D1141)/$E1141</f>
        <v/>
      </c>
      <c r="AL1141" s="37">
        <f>INDEX(AL$78:AL$91,$D1141)/$E1141</f>
        <v/>
      </c>
      <c r="AM1141" s="37">
        <f>INDEX(AM$78:AM$91,$D1141)/$E1141</f>
        <v/>
      </c>
      <c r="AN1141" s="37">
        <f>INDEX(AN$78:AN$91,$D1141)/$E1141</f>
        <v/>
      </c>
      <c r="AO1141" s="37">
        <f>INDEX(AO$78:AO$91,$D1141)/$E1141</f>
        <v/>
      </c>
      <c r="AP1141" s="37">
        <f>INDEX(AP$78:AP$91,$D1141)/$E1141</f>
        <v/>
      </c>
      <c r="AQ1141" s="37">
        <f>INDEX(AQ$78:AQ$91,$D1141)/$E1141</f>
        <v/>
      </c>
      <c r="AR1141" s="37">
        <f>INDEX(AR$78:AR$91,$D1141)/$E1141</f>
        <v/>
      </c>
      <c r="AS1141" s="37">
        <f>INDEX(AS$78:AS$91,$D1141)/$E1141</f>
        <v/>
      </c>
      <c r="AT1141" s="37">
        <f>INDEX(AT$78:AT$91,$D1141)/$E1141</f>
        <v/>
      </c>
      <c r="AU1141" s="37">
        <f>INDEX(AU$78:AU$91,$D1141)/$E1141</f>
        <v/>
      </c>
      <c r="AV1141" s="37">
        <f>INDEX(AV$78:AV$91,$D1141)/$E1141</f>
        <v/>
      </c>
      <c r="AW1141" s="37">
        <f>INDEX(AW$78:AW$91,$D1141)/$E1141</f>
        <v/>
      </c>
      <c r="AX1141" s="37">
        <f>INDEX(AX$78:AX$91,$D1141)/$E1141</f>
        <v/>
      </c>
      <c r="AY1141" s="40">
        <f>NEWEXCISE(INDEX(AY$78:AY$91,$D1141),$E1141)</f>
        <v/>
      </c>
    </row>
    <row r="1142" hidden="1" outlineLevel="2">
      <c r="A1142" s="14" t="inlineStr">
        <is>
          <t>ntx</t>
        </is>
      </c>
      <c r="B1142" s="14" t="inlineStr">
        <is>
          <t>die</t>
        </is>
      </c>
      <c r="C1142" s="14" t="inlineStr">
        <is>
          <t>srv</t>
        </is>
      </c>
      <c r="D1142" s="37">
        <f>INDEX(Inputs!$L$5:$L$132,MATCH($B1142&amp;"|"&amp;$C1142,Inputs!$A$5:$A$132,0))</f>
        <v/>
      </c>
      <c r="E1142" s="37">
        <f>INDEX(Inputs!$I$5:$I$132,MATCH($B1142&amp;"|"&amp;$C1142,Inputs!$A$5:$A$132,0))</f>
        <v/>
      </c>
      <c r="F1142" s="36" t="n"/>
      <c r="G1142" s="36" t="n"/>
      <c r="H1142" s="14">
        <f>INDEX(Variables!$B$5:$B$205,MATCH($A1142,Variables!$A$5:$A$205,0))&amp;IF($C1142="",""," | "&amp;INDEX(Mapping!$B$5:$B$26,MATCH($C1142,Mapping!$A$5:$A$26,0))&amp;" | "&amp;INDEX(Mapping!$B$30:$B$46,MATCH($B1142,Mapping!$A$30:$A$46,0)))</f>
        <v/>
      </c>
      <c r="I1142" s="14">
        <f>INDEX(Variables!$C$5:$C$205,MATCH($A1142,Variables!$A$5:$A$205,0))</f>
        <v/>
      </c>
      <c r="J1142" s="14">
        <f>INDEX(Variables!$E$5:$E$205,MATCH($A1142,Variables!$A$5:$A$205,0))</f>
        <v/>
      </c>
      <c r="K1142" s="11">
        <f>LOWER(Settings!$C$4)&amp;".mit."&amp;$A1142&amp;IF($C1142="","","."&amp;$C1142&amp;"."&amp;$B1142)&amp;IF(INDEX(Variables!$D$5:$D$205,MATCH($A1142,Variables!$A$5:$A$205,0))="","","."&amp;INDEX(Variables!$D$5:$D$205,MATCH($A1142,Variables!$A$5:$A$205,0)))&amp;"."&amp;K$5</f>
        <v/>
      </c>
      <c r="L1142" s="38">
        <f>INDEX(L$78:L$91,$D1142)/$E1142</f>
        <v/>
      </c>
      <c r="M1142" s="37">
        <f>INDEX(M$78:M$91,$D1142)/$E1142</f>
        <v/>
      </c>
      <c r="N1142" s="37">
        <f>INDEX(N$78:N$91,$D1142)/$E1142</f>
        <v/>
      </c>
      <c r="O1142" s="37">
        <f>INDEX(O$78:O$91,$D1142)/$E1142</f>
        <v/>
      </c>
      <c r="P1142" s="37">
        <f>INDEX(P$78:P$91,$D1142)/$E1142</f>
        <v/>
      </c>
      <c r="Q1142" s="37">
        <f>INDEX(Q$78:Q$91,$D1142)/$E1142</f>
        <v/>
      </c>
      <c r="R1142" s="37">
        <f>INDEX(R$78:R$91,$D1142)/$E1142</f>
        <v/>
      </c>
      <c r="S1142" s="37">
        <f>INDEX(S$78:S$91,$D1142)/$E1142</f>
        <v/>
      </c>
      <c r="T1142" s="37">
        <f>INDEX(T$78:T$91,$D1142)/$E1142</f>
        <v/>
      </c>
      <c r="U1142" s="37">
        <f>INDEX(U$78:U$91,$D1142)/$E1142</f>
        <v/>
      </c>
      <c r="V1142" s="37">
        <f>INDEX(V$78:V$91,$D1142)/$E1142</f>
        <v/>
      </c>
      <c r="W1142" s="37">
        <f>INDEX(W$78:W$91,$D1142)/$E1142</f>
        <v/>
      </c>
      <c r="X1142" s="37">
        <f>INDEX(X$78:X$91,$D1142)/$E1142</f>
        <v/>
      </c>
      <c r="Y1142" s="37">
        <f>INDEX(Y$78:Y$91,$D1142)/$E1142</f>
        <v/>
      </c>
      <c r="Z1142" s="37">
        <f>INDEX(Z$78:Z$91,$D1142)/$E1142</f>
        <v/>
      </c>
      <c r="AA1142" s="37">
        <f>INDEX(AA$78:AA$91,$D1142)/$E1142</f>
        <v/>
      </c>
      <c r="AB1142" s="37">
        <f>INDEX(AB$78:AB$91,$D1142)/$E1142</f>
        <v/>
      </c>
      <c r="AC1142" s="37">
        <f>INDEX(AC$78:AC$91,$D1142)/$E1142</f>
        <v/>
      </c>
      <c r="AD1142" s="40">
        <f>NEWEXCISE(INDEX(AD$78:AD$91,$D1142),$E1142)</f>
        <v/>
      </c>
      <c r="AF1142" s="11">
        <f>LOWER(Settings!$C$4)&amp;".mit."&amp;$A1142&amp;IF($C1142="","","."&amp;$C1142&amp;"."&amp;$B1142)&amp;IF(INDEX(Variables!$D$5:$D$205,MATCH($A1142,Variables!$A$5:$A$205,0))="","","."&amp;INDEX(Variables!$D$5:$D$205,MATCH($A1142,Variables!$A$5:$A$205,0)))&amp;"."&amp;AF$5</f>
        <v/>
      </c>
      <c r="AG1142" s="38">
        <f>INDEX(AG$78:AG$91,$D1142)/$E1142</f>
        <v/>
      </c>
      <c r="AH1142" s="37">
        <f>INDEX(AH$78:AH$91,$D1142)/$E1142</f>
        <v/>
      </c>
      <c r="AI1142" s="37">
        <f>INDEX(AI$78:AI$91,$D1142)/$E1142</f>
        <v/>
      </c>
      <c r="AJ1142" s="37">
        <f>INDEX(AJ$78:AJ$91,$D1142)/$E1142</f>
        <v/>
      </c>
      <c r="AK1142" s="37">
        <f>INDEX(AK$78:AK$91,$D1142)/$E1142</f>
        <v/>
      </c>
      <c r="AL1142" s="37">
        <f>INDEX(AL$78:AL$91,$D1142)/$E1142</f>
        <v/>
      </c>
      <c r="AM1142" s="37">
        <f>INDEX(AM$78:AM$91,$D1142)/$E1142</f>
        <v/>
      </c>
      <c r="AN1142" s="37">
        <f>INDEX(AN$78:AN$91,$D1142)/$E1142</f>
        <v/>
      </c>
      <c r="AO1142" s="37">
        <f>INDEX(AO$78:AO$91,$D1142)/$E1142</f>
        <v/>
      </c>
      <c r="AP1142" s="37">
        <f>INDEX(AP$78:AP$91,$D1142)/$E1142</f>
        <v/>
      </c>
      <c r="AQ1142" s="37">
        <f>INDEX(AQ$78:AQ$91,$D1142)/$E1142</f>
        <v/>
      </c>
      <c r="AR1142" s="37">
        <f>INDEX(AR$78:AR$91,$D1142)/$E1142</f>
        <v/>
      </c>
      <c r="AS1142" s="37">
        <f>INDEX(AS$78:AS$91,$D1142)/$E1142</f>
        <v/>
      </c>
      <c r="AT1142" s="37">
        <f>INDEX(AT$78:AT$91,$D1142)/$E1142</f>
        <v/>
      </c>
      <c r="AU1142" s="37">
        <f>INDEX(AU$78:AU$91,$D1142)/$E1142</f>
        <v/>
      </c>
      <c r="AV1142" s="37">
        <f>INDEX(AV$78:AV$91,$D1142)/$E1142</f>
        <v/>
      </c>
      <c r="AW1142" s="37">
        <f>INDEX(AW$78:AW$91,$D1142)/$E1142</f>
        <v/>
      </c>
      <c r="AX1142" s="37">
        <f>INDEX(AX$78:AX$91,$D1142)/$E1142</f>
        <v/>
      </c>
      <c r="AY1142" s="40">
        <f>NEWEXCISE(INDEX(AY$78:AY$91,$D1142),$E1142)</f>
        <v/>
      </c>
    </row>
    <row r="1143" hidden="1" outlineLevel="2">
      <c r="A1143" s="14" t="inlineStr">
        <is>
          <t>ntx</t>
        </is>
      </c>
      <c r="B1143" s="14" t="inlineStr">
        <is>
          <t>lpg</t>
        </is>
      </c>
      <c r="C1143" s="14" t="inlineStr">
        <is>
          <t>srv</t>
        </is>
      </c>
      <c r="D1143" s="37">
        <f>INDEX(Inputs!$L$5:$L$132,MATCH($B1143&amp;"|"&amp;$C1143,Inputs!$A$5:$A$132,0))</f>
        <v/>
      </c>
      <c r="E1143" s="37">
        <f>INDEX(Inputs!$I$5:$I$132,MATCH($B1143&amp;"|"&amp;$C1143,Inputs!$A$5:$A$132,0))</f>
        <v/>
      </c>
      <c r="F1143" s="36" t="n"/>
      <c r="G1143" s="36" t="n"/>
      <c r="H1143" s="14">
        <f>INDEX(Variables!$B$5:$B$205,MATCH($A1143,Variables!$A$5:$A$205,0))&amp;IF($C1143="",""," | "&amp;INDEX(Mapping!$B$5:$B$26,MATCH($C1143,Mapping!$A$5:$A$26,0))&amp;" | "&amp;INDEX(Mapping!$B$30:$B$46,MATCH($B1143,Mapping!$A$30:$A$46,0)))</f>
        <v/>
      </c>
      <c r="I1143" s="14">
        <f>INDEX(Variables!$C$5:$C$205,MATCH($A1143,Variables!$A$5:$A$205,0))</f>
        <v/>
      </c>
      <c r="J1143" s="14">
        <f>INDEX(Variables!$E$5:$E$205,MATCH($A1143,Variables!$A$5:$A$205,0))</f>
        <v/>
      </c>
      <c r="K1143" s="11">
        <f>LOWER(Settings!$C$4)&amp;".mit."&amp;$A1143&amp;IF($C1143="","","."&amp;$C1143&amp;"."&amp;$B1143)&amp;IF(INDEX(Variables!$D$5:$D$205,MATCH($A1143,Variables!$A$5:$A$205,0))="","","."&amp;INDEX(Variables!$D$5:$D$205,MATCH($A1143,Variables!$A$5:$A$205,0)))&amp;"."&amp;K$5</f>
        <v/>
      </c>
      <c r="L1143" s="38">
        <f>INDEX(L$78:L$91,$D1143)/$E1143</f>
        <v/>
      </c>
      <c r="M1143" s="37">
        <f>INDEX(M$78:M$91,$D1143)/$E1143</f>
        <v/>
      </c>
      <c r="N1143" s="37">
        <f>INDEX(N$78:N$91,$D1143)/$E1143</f>
        <v/>
      </c>
      <c r="O1143" s="37">
        <f>INDEX(O$78:O$91,$D1143)/$E1143</f>
        <v/>
      </c>
      <c r="P1143" s="37">
        <f>INDEX(P$78:P$91,$D1143)/$E1143</f>
        <v/>
      </c>
      <c r="Q1143" s="37">
        <f>INDEX(Q$78:Q$91,$D1143)/$E1143</f>
        <v/>
      </c>
      <c r="R1143" s="37">
        <f>INDEX(R$78:R$91,$D1143)/$E1143</f>
        <v/>
      </c>
      <c r="S1143" s="37">
        <f>INDEX(S$78:S$91,$D1143)/$E1143</f>
        <v/>
      </c>
      <c r="T1143" s="37">
        <f>INDEX(T$78:T$91,$D1143)/$E1143</f>
        <v/>
      </c>
      <c r="U1143" s="37">
        <f>INDEX(U$78:U$91,$D1143)/$E1143</f>
        <v/>
      </c>
      <c r="V1143" s="37">
        <f>INDEX(V$78:V$91,$D1143)/$E1143</f>
        <v/>
      </c>
      <c r="W1143" s="37">
        <f>INDEX(W$78:W$91,$D1143)/$E1143</f>
        <v/>
      </c>
      <c r="X1143" s="37">
        <f>INDEX(X$78:X$91,$D1143)/$E1143</f>
        <v/>
      </c>
      <c r="Y1143" s="37">
        <f>INDEX(Y$78:Y$91,$D1143)/$E1143</f>
        <v/>
      </c>
      <c r="Z1143" s="37">
        <f>INDEX(Z$78:Z$91,$D1143)/$E1143</f>
        <v/>
      </c>
      <c r="AA1143" s="37">
        <f>INDEX(AA$78:AA$91,$D1143)/$E1143</f>
        <v/>
      </c>
      <c r="AB1143" s="37">
        <f>INDEX(AB$78:AB$91,$D1143)/$E1143</f>
        <v/>
      </c>
      <c r="AC1143" s="37">
        <f>INDEX(AC$78:AC$91,$D1143)/$E1143</f>
        <v/>
      </c>
      <c r="AD1143" s="40">
        <f>NEWEXCISE(INDEX(AD$78:AD$91,$D1143),$E1143)</f>
        <v/>
      </c>
      <c r="AF1143" s="11">
        <f>LOWER(Settings!$C$4)&amp;".mit."&amp;$A1143&amp;IF($C1143="","","."&amp;$C1143&amp;"."&amp;$B1143)&amp;IF(INDEX(Variables!$D$5:$D$205,MATCH($A1143,Variables!$A$5:$A$205,0))="","","."&amp;INDEX(Variables!$D$5:$D$205,MATCH($A1143,Variables!$A$5:$A$205,0)))&amp;"."&amp;AF$5</f>
        <v/>
      </c>
      <c r="AG1143" s="38">
        <f>INDEX(AG$78:AG$91,$D1143)/$E1143</f>
        <v/>
      </c>
      <c r="AH1143" s="37">
        <f>INDEX(AH$78:AH$91,$D1143)/$E1143</f>
        <v/>
      </c>
      <c r="AI1143" s="37">
        <f>INDEX(AI$78:AI$91,$D1143)/$E1143</f>
        <v/>
      </c>
      <c r="AJ1143" s="37">
        <f>INDEX(AJ$78:AJ$91,$D1143)/$E1143</f>
        <v/>
      </c>
      <c r="AK1143" s="37">
        <f>INDEX(AK$78:AK$91,$D1143)/$E1143</f>
        <v/>
      </c>
      <c r="AL1143" s="37">
        <f>INDEX(AL$78:AL$91,$D1143)/$E1143</f>
        <v/>
      </c>
      <c r="AM1143" s="37">
        <f>INDEX(AM$78:AM$91,$D1143)/$E1143</f>
        <v/>
      </c>
      <c r="AN1143" s="37">
        <f>INDEX(AN$78:AN$91,$D1143)/$E1143</f>
        <v/>
      </c>
      <c r="AO1143" s="37">
        <f>INDEX(AO$78:AO$91,$D1143)/$E1143</f>
        <v/>
      </c>
      <c r="AP1143" s="37">
        <f>INDEX(AP$78:AP$91,$D1143)/$E1143</f>
        <v/>
      </c>
      <c r="AQ1143" s="37">
        <f>INDEX(AQ$78:AQ$91,$D1143)/$E1143</f>
        <v/>
      </c>
      <c r="AR1143" s="37">
        <f>INDEX(AR$78:AR$91,$D1143)/$E1143</f>
        <v/>
      </c>
      <c r="AS1143" s="37">
        <f>INDEX(AS$78:AS$91,$D1143)/$E1143</f>
        <v/>
      </c>
      <c r="AT1143" s="37">
        <f>INDEX(AT$78:AT$91,$D1143)/$E1143</f>
        <v/>
      </c>
      <c r="AU1143" s="37">
        <f>INDEX(AU$78:AU$91,$D1143)/$E1143</f>
        <v/>
      </c>
      <c r="AV1143" s="37">
        <f>INDEX(AV$78:AV$91,$D1143)/$E1143</f>
        <v/>
      </c>
      <c r="AW1143" s="37">
        <f>INDEX(AW$78:AW$91,$D1143)/$E1143</f>
        <v/>
      </c>
      <c r="AX1143" s="37">
        <f>INDEX(AX$78:AX$91,$D1143)/$E1143</f>
        <v/>
      </c>
      <c r="AY1143" s="40">
        <f>NEWEXCISE(INDEX(AY$78:AY$91,$D1143),$E1143)</f>
        <v/>
      </c>
    </row>
    <row r="1144" hidden="1" outlineLevel="2">
      <c r="A1144" s="14" t="inlineStr">
        <is>
          <t>ntx</t>
        </is>
      </c>
      <c r="B1144" s="14" t="inlineStr">
        <is>
          <t>ker</t>
        </is>
      </c>
      <c r="C1144" s="14" t="inlineStr">
        <is>
          <t>srv</t>
        </is>
      </c>
      <c r="D1144" s="37">
        <f>INDEX(Inputs!$L$5:$L$132,MATCH($B1144&amp;"|"&amp;$C1144,Inputs!$A$5:$A$132,0))</f>
        <v/>
      </c>
      <c r="E1144" s="37">
        <f>INDEX(Inputs!$I$5:$I$132,MATCH($B1144&amp;"|"&amp;$C1144,Inputs!$A$5:$A$132,0))</f>
        <v/>
      </c>
      <c r="F1144" s="36" t="n"/>
      <c r="G1144" s="36" t="n"/>
      <c r="H1144" s="14">
        <f>INDEX(Variables!$B$5:$B$205,MATCH($A1144,Variables!$A$5:$A$205,0))&amp;IF($C1144="",""," | "&amp;INDEX(Mapping!$B$5:$B$26,MATCH($C1144,Mapping!$A$5:$A$26,0))&amp;" | "&amp;INDEX(Mapping!$B$30:$B$46,MATCH($B1144,Mapping!$A$30:$A$46,0)))</f>
        <v/>
      </c>
      <c r="I1144" s="14">
        <f>INDEX(Variables!$C$5:$C$205,MATCH($A1144,Variables!$A$5:$A$205,0))</f>
        <v/>
      </c>
      <c r="J1144" s="14">
        <f>INDEX(Variables!$E$5:$E$205,MATCH($A1144,Variables!$A$5:$A$205,0))</f>
        <v/>
      </c>
      <c r="K1144" s="11">
        <f>LOWER(Settings!$C$4)&amp;".mit."&amp;$A1144&amp;IF($C1144="","","."&amp;$C1144&amp;"."&amp;$B1144)&amp;IF(INDEX(Variables!$D$5:$D$205,MATCH($A1144,Variables!$A$5:$A$205,0))="","","."&amp;INDEX(Variables!$D$5:$D$205,MATCH($A1144,Variables!$A$5:$A$205,0)))&amp;"."&amp;K$5</f>
        <v/>
      </c>
      <c r="L1144" s="38">
        <f>INDEX(L$78:L$91,$D1144)/$E1144</f>
        <v/>
      </c>
      <c r="M1144" s="37">
        <f>INDEX(M$78:M$91,$D1144)/$E1144</f>
        <v/>
      </c>
      <c r="N1144" s="37">
        <f>INDEX(N$78:N$91,$D1144)/$E1144</f>
        <v/>
      </c>
      <c r="O1144" s="37">
        <f>INDEX(O$78:O$91,$D1144)/$E1144</f>
        <v/>
      </c>
      <c r="P1144" s="37">
        <f>INDEX(P$78:P$91,$D1144)/$E1144</f>
        <v/>
      </c>
      <c r="Q1144" s="37">
        <f>INDEX(Q$78:Q$91,$D1144)/$E1144</f>
        <v/>
      </c>
      <c r="R1144" s="37">
        <f>INDEX(R$78:R$91,$D1144)/$E1144</f>
        <v/>
      </c>
      <c r="S1144" s="37">
        <f>INDEX(S$78:S$91,$D1144)/$E1144</f>
        <v/>
      </c>
      <c r="T1144" s="37">
        <f>INDEX(T$78:T$91,$D1144)/$E1144</f>
        <v/>
      </c>
      <c r="U1144" s="37">
        <f>INDEX(U$78:U$91,$D1144)/$E1144</f>
        <v/>
      </c>
      <c r="V1144" s="37">
        <f>INDEX(V$78:V$91,$D1144)/$E1144</f>
        <v/>
      </c>
      <c r="W1144" s="37">
        <f>INDEX(W$78:W$91,$D1144)/$E1144</f>
        <v/>
      </c>
      <c r="X1144" s="37">
        <f>INDEX(X$78:X$91,$D1144)/$E1144</f>
        <v/>
      </c>
      <c r="Y1144" s="37">
        <f>INDEX(Y$78:Y$91,$D1144)/$E1144</f>
        <v/>
      </c>
      <c r="Z1144" s="37">
        <f>INDEX(Z$78:Z$91,$D1144)/$E1144</f>
        <v/>
      </c>
      <c r="AA1144" s="37">
        <f>INDEX(AA$78:AA$91,$D1144)/$E1144</f>
        <v/>
      </c>
      <c r="AB1144" s="37">
        <f>INDEX(AB$78:AB$91,$D1144)/$E1144</f>
        <v/>
      </c>
      <c r="AC1144" s="37">
        <f>INDEX(AC$78:AC$91,$D1144)/$E1144</f>
        <v/>
      </c>
      <c r="AD1144" s="40">
        <f>NEWEXCISE(INDEX(AD$78:AD$91,$D1144),$E1144)</f>
        <v/>
      </c>
      <c r="AF1144" s="11">
        <f>LOWER(Settings!$C$4)&amp;".mit."&amp;$A1144&amp;IF($C1144="","","."&amp;$C1144&amp;"."&amp;$B1144)&amp;IF(INDEX(Variables!$D$5:$D$205,MATCH($A1144,Variables!$A$5:$A$205,0))="","","."&amp;INDEX(Variables!$D$5:$D$205,MATCH($A1144,Variables!$A$5:$A$205,0)))&amp;"."&amp;AF$5</f>
        <v/>
      </c>
      <c r="AG1144" s="38">
        <f>INDEX(AG$78:AG$91,$D1144)/$E1144</f>
        <v/>
      </c>
      <c r="AH1144" s="37">
        <f>INDEX(AH$78:AH$91,$D1144)/$E1144</f>
        <v/>
      </c>
      <c r="AI1144" s="37">
        <f>INDEX(AI$78:AI$91,$D1144)/$E1144</f>
        <v/>
      </c>
      <c r="AJ1144" s="37">
        <f>INDEX(AJ$78:AJ$91,$D1144)/$E1144</f>
        <v/>
      </c>
      <c r="AK1144" s="37">
        <f>INDEX(AK$78:AK$91,$D1144)/$E1144</f>
        <v/>
      </c>
      <c r="AL1144" s="37">
        <f>INDEX(AL$78:AL$91,$D1144)/$E1144</f>
        <v/>
      </c>
      <c r="AM1144" s="37">
        <f>INDEX(AM$78:AM$91,$D1144)/$E1144</f>
        <v/>
      </c>
      <c r="AN1144" s="37">
        <f>INDEX(AN$78:AN$91,$D1144)/$E1144</f>
        <v/>
      </c>
      <c r="AO1144" s="37">
        <f>INDEX(AO$78:AO$91,$D1144)/$E1144</f>
        <v/>
      </c>
      <c r="AP1144" s="37">
        <f>INDEX(AP$78:AP$91,$D1144)/$E1144</f>
        <v/>
      </c>
      <c r="AQ1144" s="37">
        <f>INDEX(AQ$78:AQ$91,$D1144)/$E1144</f>
        <v/>
      </c>
      <c r="AR1144" s="37">
        <f>INDEX(AR$78:AR$91,$D1144)/$E1144</f>
        <v/>
      </c>
      <c r="AS1144" s="37">
        <f>INDEX(AS$78:AS$91,$D1144)/$E1144</f>
        <v/>
      </c>
      <c r="AT1144" s="37">
        <f>INDEX(AT$78:AT$91,$D1144)/$E1144</f>
        <v/>
      </c>
      <c r="AU1144" s="37">
        <f>INDEX(AU$78:AU$91,$D1144)/$E1144</f>
        <v/>
      </c>
      <c r="AV1144" s="37">
        <f>INDEX(AV$78:AV$91,$D1144)/$E1144</f>
        <v/>
      </c>
      <c r="AW1144" s="37">
        <f>INDEX(AW$78:AW$91,$D1144)/$E1144</f>
        <v/>
      </c>
      <c r="AX1144" s="37">
        <f>INDEX(AX$78:AX$91,$D1144)/$E1144</f>
        <v/>
      </c>
      <c r="AY1144" s="40">
        <f>NEWEXCISE(INDEX(AY$78:AY$91,$D1144),$E1144)</f>
        <v/>
      </c>
    </row>
    <row r="1145" hidden="1" outlineLevel="2">
      <c r="A1145" s="14" t="inlineStr">
        <is>
          <t>ntx</t>
        </is>
      </c>
      <c r="B1145" s="14" t="inlineStr">
        <is>
          <t>oop</t>
        </is>
      </c>
      <c r="C1145" s="14" t="inlineStr">
        <is>
          <t>srv</t>
        </is>
      </c>
      <c r="D1145" s="37">
        <f>INDEX(Inputs!$L$5:$L$132,MATCH($B1145&amp;"|"&amp;$C1145,Inputs!$A$5:$A$132,0))</f>
        <v/>
      </c>
      <c r="E1145" s="37">
        <f>INDEX(Inputs!$I$5:$I$132,MATCH($B1145&amp;"|"&amp;$C1145,Inputs!$A$5:$A$132,0))</f>
        <v/>
      </c>
      <c r="F1145" s="36" t="n"/>
      <c r="G1145" s="36" t="n"/>
      <c r="H1145" s="14">
        <f>INDEX(Variables!$B$5:$B$205,MATCH($A1145,Variables!$A$5:$A$205,0))&amp;IF($C1145="",""," | "&amp;INDEX(Mapping!$B$5:$B$26,MATCH($C1145,Mapping!$A$5:$A$26,0))&amp;" | "&amp;INDEX(Mapping!$B$30:$B$46,MATCH($B1145,Mapping!$A$30:$A$46,0)))</f>
        <v/>
      </c>
      <c r="I1145" s="14">
        <f>INDEX(Variables!$C$5:$C$205,MATCH($A1145,Variables!$A$5:$A$205,0))</f>
        <v/>
      </c>
      <c r="J1145" s="14">
        <f>INDEX(Variables!$E$5:$E$205,MATCH($A1145,Variables!$A$5:$A$205,0))</f>
        <v/>
      </c>
      <c r="K1145" s="11">
        <f>LOWER(Settings!$C$4)&amp;".mit."&amp;$A1145&amp;IF($C1145="","","."&amp;$C1145&amp;"."&amp;$B1145)&amp;IF(INDEX(Variables!$D$5:$D$205,MATCH($A1145,Variables!$A$5:$A$205,0))="","","."&amp;INDEX(Variables!$D$5:$D$205,MATCH($A1145,Variables!$A$5:$A$205,0)))&amp;"."&amp;K$5</f>
        <v/>
      </c>
      <c r="L1145" s="38">
        <f>INDEX(L$78:L$91,$D1145)/$E1145</f>
        <v/>
      </c>
      <c r="M1145" s="37">
        <f>INDEX(M$78:M$91,$D1145)/$E1145</f>
        <v/>
      </c>
      <c r="N1145" s="37">
        <f>INDEX(N$78:N$91,$D1145)/$E1145</f>
        <v/>
      </c>
      <c r="O1145" s="37">
        <f>INDEX(O$78:O$91,$D1145)/$E1145</f>
        <v/>
      </c>
      <c r="P1145" s="37">
        <f>INDEX(P$78:P$91,$D1145)/$E1145</f>
        <v/>
      </c>
      <c r="Q1145" s="37">
        <f>INDEX(Q$78:Q$91,$D1145)/$E1145</f>
        <v/>
      </c>
      <c r="R1145" s="37">
        <f>INDEX(R$78:R$91,$D1145)/$E1145</f>
        <v/>
      </c>
      <c r="S1145" s="37">
        <f>INDEX(S$78:S$91,$D1145)/$E1145</f>
        <v/>
      </c>
      <c r="T1145" s="37">
        <f>INDEX(T$78:T$91,$D1145)/$E1145</f>
        <v/>
      </c>
      <c r="U1145" s="37">
        <f>INDEX(U$78:U$91,$D1145)/$E1145</f>
        <v/>
      </c>
      <c r="V1145" s="37">
        <f>INDEX(V$78:V$91,$D1145)/$E1145</f>
        <v/>
      </c>
      <c r="W1145" s="37">
        <f>INDEX(W$78:W$91,$D1145)/$E1145</f>
        <v/>
      </c>
      <c r="X1145" s="37">
        <f>INDEX(X$78:X$91,$D1145)/$E1145</f>
        <v/>
      </c>
      <c r="Y1145" s="37">
        <f>INDEX(Y$78:Y$91,$D1145)/$E1145</f>
        <v/>
      </c>
      <c r="Z1145" s="37">
        <f>INDEX(Z$78:Z$91,$D1145)/$E1145</f>
        <v/>
      </c>
      <c r="AA1145" s="37">
        <f>INDEX(AA$78:AA$91,$D1145)/$E1145</f>
        <v/>
      </c>
      <c r="AB1145" s="37">
        <f>INDEX(AB$78:AB$91,$D1145)/$E1145</f>
        <v/>
      </c>
      <c r="AC1145" s="37">
        <f>INDEX(AC$78:AC$91,$D1145)/$E1145</f>
        <v/>
      </c>
      <c r="AD1145" s="40">
        <f>NEWEXCISE(INDEX(AD$78:AD$91,$D1145),$E1145)</f>
        <v/>
      </c>
      <c r="AF1145" s="11">
        <f>LOWER(Settings!$C$4)&amp;".mit."&amp;$A1145&amp;IF($C1145="","","."&amp;$C1145&amp;"."&amp;$B1145)&amp;IF(INDEX(Variables!$D$5:$D$205,MATCH($A1145,Variables!$A$5:$A$205,0))="","","."&amp;INDEX(Variables!$D$5:$D$205,MATCH($A1145,Variables!$A$5:$A$205,0)))&amp;"."&amp;AF$5</f>
        <v/>
      </c>
      <c r="AG1145" s="38">
        <f>INDEX(AG$78:AG$91,$D1145)/$E1145</f>
        <v/>
      </c>
      <c r="AH1145" s="37">
        <f>INDEX(AH$78:AH$91,$D1145)/$E1145</f>
        <v/>
      </c>
      <c r="AI1145" s="37">
        <f>INDEX(AI$78:AI$91,$D1145)/$E1145</f>
        <v/>
      </c>
      <c r="AJ1145" s="37">
        <f>INDEX(AJ$78:AJ$91,$D1145)/$E1145</f>
        <v/>
      </c>
      <c r="AK1145" s="37">
        <f>INDEX(AK$78:AK$91,$D1145)/$E1145</f>
        <v/>
      </c>
      <c r="AL1145" s="37">
        <f>INDEX(AL$78:AL$91,$D1145)/$E1145</f>
        <v/>
      </c>
      <c r="AM1145" s="37">
        <f>INDEX(AM$78:AM$91,$D1145)/$E1145</f>
        <v/>
      </c>
      <c r="AN1145" s="37">
        <f>INDEX(AN$78:AN$91,$D1145)/$E1145</f>
        <v/>
      </c>
      <c r="AO1145" s="37">
        <f>INDEX(AO$78:AO$91,$D1145)/$E1145</f>
        <v/>
      </c>
      <c r="AP1145" s="37">
        <f>INDEX(AP$78:AP$91,$D1145)/$E1145</f>
        <v/>
      </c>
      <c r="AQ1145" s="37">
        <f>INDEX(AQ$78:AQ$91,$D1145)/$E1145</f>
        <v/>
      </c>
      <c r="AR1145" s="37">
        <f>INDEX(AR$78:AR$91,$D1145)/$E1145</f>
        <v/>
      </c>
      <c r="AS1145" s="37">
        <f>INDEX(AS$78:AS$91,$D1145)/$E1145</f>
        <v/>
      </c>
      <c r="AT1145" s="37">
        <f>INDEX(AT$78:AT$91,$D1145)/$E1145</f>
        <v/>
      </c>
      <c r="AU1145" s="37">
        <f>INDEX(AU$78:AU$91,$D1145)/$E1145</f>
        <v/>
      </c>
      <c r="AV1145" s="37">
        <f>INDEX(AV$78:AV$91,$D1145)/$E1145</f>
        <v/>
      </c>
      <c r="AW1145" s="37">
        <f>INDEX(AW$78:AW$91,$D1145)/$E1145</f>
        <v/>
      </c>
      <c r="AX1145" s="37">
        <f>INDEX(AX$78:AX$91,$D1145)/$E1145</f>
        <v/>
      </c>
      <c r="AY1145" s="40">
        <f>NEWEXCISE(INDEX(AY$78:AY$91,$D1145),$E1145)</f>
        <v/>
      </c>
    </row>
    <row r="1146" hidden="1" outlineLevel="2">
      <c r="A1146" s="14" t="inlineStr">
        <is>
          <t>ntx</t>
        </is>
      </c>
      <c r="B1146" s="14" t="inlineStr">
        <is>
          <t>bio</t>
        </is>
      </c>
      <c r="C1146" s="14" t="inlineStr">
        <is>
          <t>srv</t>
        </is>
      </c>
      <c r="D1146" s="37">
        <f>INDEX(Inputs!$L$5:$L$132,MATCH($B1146&amp;"|"&amp;$C1146,Inputs!$A$5:$A$132,0))</f>
        <v/>
      </c>
      <c r="E1146" s="37">
        <f>INDEX(Inputs!$I$5:$I$132,MATCH($B1146&amp;"|"&amp;$C1146,Inputs!$A$5:$A$132,0))</f>
        <v/>
      </c>
      <c r="F1146" s="36" t="n"/>
      <c r="G1146" s="36" t="n"/>
      <c r="H1146" s="14">
        <f>INDEX(Variables!$B$5:$B$205,MATCH($A1146,Variables!$A$5:$A$205,0))&amp;IF($C1146="",""," | "&amp;INDEX(Mapping!$B$5:$B$26,MATCH($C1146,Mapping!$A$5:$A$26,0))&amp;" | "&amp;INDEX(Mapping!$B$30:$B$46,MATCH($B1146,Mapping!$A$30:$A$46,0)))</f>
        <v/>
      </c>
      <c r="I1146" s="14">
        <f>INDEX(Variables!$C$5:$C$205,MATCH($A1146,Variables!$A$5:$A$205,0))</f>
        <v/>
      </c>
      <c r="J1146" s="14">
        <f>INDEX(Variables!$E$5:$E$205,MATCH($A1146,Variables!$A$5:$A$205,0))</f>
        <v/>
      </c>
      <c r="K1146" s="11">
        <f>LOWER(Settings!$C$4)&amp;".mit."&amp;$A1146&amp;IF($C1146="","","."&amp;$C1146&amp;"."&amp;$B1146)&amp;IF(INDEX(Variables!$D$5:$D$205,MATCH($A1146,Variables!$A$5:$A$205,0))="","","."&amp;INDEX(Variables!$D$5:$D$205,MATCH($A1146,Variables!$A$5:$A$205,0)))&amp;"."&amp;K$5</f>
        <v/>
      </c>
      <c r="L1146" s="38">
        <f>INDEX(L$78:L$91,$D1146)/$E1146</f>
        <v/>
      </c>
      <c r="M1146" s="37">
        <f>INDEX(M$78:M$91,$D1146)/$E1146</f>
        <v/>
      </c>
      <c r="N1146" s="37">
        <f>INDEX(N$78:N$91,$D1146)/$E1146</f>
        <v/>
      </c>
      <c r="O1146" s="37">
        <f>INDEX(O$78:O$91,$D1146)/$E1146</f>
        <v/>
      </c>
      <c r="P1146" s="37">
        <f>INDEX(P$78:P$91,$D1146)/$E1146</f>
        <v/>
      </c>
      <c r="Q1146" s="37">
        <f>INDEX(Q$78:Q$91,$D1146)/$E1146</f>
        <v/>
      </c>
      <c r="R1146" s="37">
        <f>INDEX(R$78:R$91,$D1146)/$E1146</f>
        <v/>
      </c>
      <c r="S1146" s="37">
        <f>INDEX(S$78:S$91,$D1146)/$E1146</f>
        <v/>
      </c>
      <c r="T1146" s="37">
        <f>INDEX(T$78:T$91,$D1146)/$E1146</f>
        <v/>
      </c>
      <c r="U1146" s="37">
        <f>INDEX(U$78:U$91,$D1146)/$E1146</f>
        <v/>
      </c>
      <c r="V1146" s="37">
        <f>INDEX(V$78:V$91,$D1146)/$E1146</f>
        <v/>
      </c>
      <c r="W1146" s="37">
        <f>INDEX(W$78:W$91,$D1146)/$E1146</f>
        <v/>
      </c>
      <c r="X1146" s="37">
        <f>INDEX(X$78:X$91,$D1146)/$E1146</f>
        <v/>
      </c>
      <c r="Y1146" s="37">
        <f>INDEX(Y$78:Y$91,$D1146)/$E1146</f>
        <v/>
      </c>
      <c r="Z1146" s="37">
        <f>INDEX(Z$78:Z$91,$D1146)/$E1146</f>
        <v/>
      </c>
      <c r="AA1146" s="37">
        <f>INDEX(AA$78:AA$91,$D1146)/$E1146</f>
        <v/>
      </c>
      <c r="AB1146" s="37">
        <f>INDEX(AB$78:AB$91,$D1146)/$E1146</f>
        <v/>
      </c>
      <c r="AC1146" s="37">
        <f>INDEX(AC$78:AC$91,$D1146)/$E1146</f>
        <v/>
      </c>
      <c r="AD1146" s="40">
        <f>NEWEXCISE(INDEX(AD$78:AD$91,$D1146),$E1146)</f>
        <v/>
      </c>
      <c r="AF1146" s="11">
        <f>LOWER(Settings!$C$4)&amp;".mit."&amp;$A1146&amp;IF($C1146="","","."&amp;$C1146&amp;"."&amp;$B1146)&amp;IF(INDEX(Variables!$D$5:$D$205,MATCH($A1146,Variables!$A$5:$A$205,0))="","","."&amp;INDEX(Variables!$D$5:$D$205,MATCH($A1146,Variables!$A$5:$A$205,0)))&amp;"."&amp;AF$5</f>
        <v/>
      </c>
      <c r="AG1146" s="38">
        <f>INDEX(AG$78:AG$91,$D1146)/$E1146</f>
        <v/>
      </c>
      <c r="AH1146" s="37">
        <f>INDEX(AH$78:AH$91,$D1146)/$E1146</f>
        <v/>
      </c>
      <c r="AI1146" s="37">
        <f>INDEX(AI$78:AI$91,$D1146)/$E1146</f>
        <v/>
      </c>
      <c r="AJ1146" s="37">
        <f>INDEX(AJ$78:AJ$91,$D1146)/$E1146</f>
        <v/>
      </c>
      <c r="AK1146" s="37">
        <f>INDEX(AK$78:AK$91,$D1146)/$E1146</f>
        <v/>
      </c>
      <c r="AL1146" s="37">
        <f>INDEX(AL$78:AL$91,$D1146)/$E1146</f>
        <v/>
      </c>
      <c r="AM1146" s="37">
        <f>INDEX(AM$78:AM$91,$D1146)/$E1146</f>
        <v/>
      </c>
      <c r="AN1146" s="37">
        <f>INDEX(AN$78:AN$91,$D1146)/$E1146</f>
        <v/>
      </c>
      <c r="AO1146" s="37">
        <f>INDEX(AO$78:AO$91,$D1146)/$E1146</f>
        <v/>
      </c>
      <c r="AP1146" s="37">
        <f>INDEX(AP$78:AP$91,$D1146)/$E1146</f>
        <v/>
      </c>
      <c r="AQ1146" s="37">
        <f>INDEX(AQ$78:AQ$91,$D1146)/$E1146</f>
        <v/>
      </c>
      <c r="AR1146" s="37">
        <f>INDEX(AR$78:AR$91,$D1146)/$E1146</f>
        <v/>
      </c>
      <c r="AS1146" s="37">
        <f>INDEX(AS$78:AS$91,$D1146)/$E1146</f>
        <v/>
      </c>
      <c r="AT1146" s="37">
        <f>INDEX(AT$78:AT$91,$D1146)/$E1146</f>
        <v/>
      </c>
      <c r="AU1146" s="37">
        <f>INDEX(AU$78:AU$91,$D1146)/$E1146</f>
        <v/>
      </c>
      <c r="AV1146" s="37">
        <f>INDEX(AV$78:AV$91,$D1146)/$E1146</f>
        <v/>
      </c>
      <c r="AW1146" s="37">
        <f>INDEX(AW$78:AW$91,$D1146)/$E1146</f>
        <v/>
      </c>
      <c r="AX1146" s="37">
        <f>INDEX(AX$78:AX$91,$D1146)/$E1146</f>
        <v/>
      </c>
      <c r="AY1146" s="40">
        <f>NEWEXCISE(INDEX(AY$78:AY$91,$D1146),$E1146)</f>
        <v/>
      </c>
    </row>
    <row r="1147" hidden="1" outlineLevel="2"/>
    <row r="1148" hidden="1" outlineLevel="2">
      <c r="A1148" s="14" t="inlineStr">
        <is>
          <t>nce</t>
        </is>
      </c>
      <c r="B1148" s="14" t="inlineStr">
        <is>
          <t>coa</t>
        </is>
      </c>
      <c r="C1148" s="14" t="inlineStr">
        <is>
          <t>srv</t>
        </is>
      </c>
      <c r="D1148" s="36" t="n"/>
      <c r="E1148" s="36" t="n"/>
      <c r="F1148" s="36" t="n"/>
      <c r="G1148" s="36" t="n"/>
      <c r="H1148" s="14">
        <f>INDEX(Variables!$B$5:$B$205,MATCH($A1148,Variables!$A$5:$A$205,0))&amp;IF($C1148="",""," | "&amp;INDEX(Mapping!$B$5:$B$26,MATCH($C1148,Mapping!$A$5:$A$26,0))&amp;" | "&amp;INDEX(Mapping!$B$30:$B$46,MATCH($B1148,Mapping!$A$30:$A$46,0)))</f>
        <v/>
      </c>
      <c r="I1148" s="14">
        <f>INDEX(Variables!$C$5:$C$205,MATCH($A1148,Variables!$A$5:$A$205,0))</f>
        <v/>
      </c>
      <c r="J1148" s="14">
        <f>INDEX(Variables!$E$5:$E$205,MATCH($A1148,Variables!$A$5:$A$205,0))</f>
        <v/>
      </c>
      <c r="K1148" s="11">
        <f>LOWER(Settings!$C$4)&amp;".mit."&amp;$A1148&amp;IF($C1148="","","."&amp;$C1148&amp;"."&amp;$B1148)&amp;IF(INDEX(Variables!$D$5:$D$205,MATCH($A1148,Variables!$A$5:$A$205,0))="","","."&amp;INDEX(Variables!$D$5:$D$205,MATCH($A1148,Variables!$A$5:$A$205,0)))&amp;"."&amp;K$5</f>
        <v/>
      </c>
      <c r="L1148" s="38">
        <f>L1121+L1130+L1139</f>
        <v/>
      </c>
      <c r="M1148" s="37">
        <f>M1121+M1130+M1139</f>
        <v/>
      </c>
      <c r="N1148" s="37">
        <f>N1121+N1130+N1139</f>
        <v/>
      </c>
      <c r="O1148" s="37">
        <f>O1121+O1130+O1139</f>
        <v/>
      </c>
      <c r="P1148" s="37">
        <f>P1121+P1130+P1139</f>
        <v/>
      </c>
      <c r="Q1148" s="37">
        <f>Q1121+Q1130+Q1139</f>
        <v/>
      </c>
      <c r="R1148" s="37">
        <f>R1121+R1130+R1139</f>
        <v/>
      </c>
      <c r="S1148" s="37">
        <f>S1121+S1130+S1139</f>
        <v/>
      </c>
      <c r="T1148" s="37">
        <f>T1121+T1130+T1139</f>
        <v/>
      </c>
      <c r="U1148" s="37">
        <f>U1121+U1130+U1139</f>
        <v/>
      </c>
      <c r="V1148" s="37">
        <f>V1121+V1130+V1139</f>
        <v/>
      </c>
      <c r="W1148" s="37">
        <f>W1121+W1130+W1139</f>
        <v/>
      </c>
      <c r="X1148" s="37">
        <f>X1121+X1130+X1139</f>
        <v/>
      </c>
      <c r="Y1148" s="37">
        <f>Y1121+Y1130+Y1139</f>
        <v/>
      </c>
      <c r="Z1148" s="37">
        <f>Z1121+Z1130+Z1139</f>
        <v/>
      </c>
      <c r="AA1148" s="37">
        <f>AA1121+AA1130+AA1139</f>
        <v/>
      </c>
      <c r="AB1148" s="37">
        <f>AB1121+AB1130+AB1139</f>
        <v/>
      </c>
      <c r="AC1148" s="37">
        <f>AC1121+AC1130+AC1139</f>
        <v/>
      </c>
      <c r="AD1148" s="40">
        <f>NEWPOLICY(AD1121,AD1130,AD1139)</f>
        <v/>
      </c>
      <c r="AF1148" s="11">
        <f>LOWER(Settings!$C$4)&amp;".mit."&amp;$A1148&amp;IF($C1148="","","."&amp;$C1148&amp;"."&amp;$B1148)&amp;IF(INDEX(Variables!$D$5:$D$205,MATCH($A1148,Variables!$A$5:$A$205,0))="","","."&amp;INDEX(Variables!$D$5:$D$205,MATCH($A1148,Variables!$A$5:$A$205,0)))&amp;"."&amp;AF$5</f>
        <v/>
      </c>
      <c r="AG1148" s="38">
        <f>AG1121+AG1130+AG1139</f>
        <v/>
      </c>
      <c r="AH1148" s="37">
        <f>AH1121+AH1130+AH1139</f>
        <v/>
      </c>
      <c r="AI1148" s="37">
        <f>AI1121+AI1130+AI1139</f>
        <v/>
      </c>
      <c r="AJ1148" s="37">
        <f>AJ1121+AJ1130+AJ1139</f>
        <v/>
      </c>
      <c r="AK1148" s="37">
        <f>AK1121+AK1130+AK1139</f>
        <v/>
      </c>
      <c r="AL1148" s="37">
        <f>AL1121+AL1130+AL1139</f>
        <v/>
      </c>
      <c r="AM1148" s="37">
        <f>AM1121+AM1130+AM1139</f>
        <v/>
      </c>
      <c r="AN1148" s="37">
        <f>AN1121+AN1130+AN1139</f>
        <v/>
      </c>
      <c r="AO1148" s="37">
        <f>AO1121+AO1130+AO1139</f>
        <v/>
      </c>
      <c r="AP1148" s="37">
        <f>AP1121+AP1130+AP1139</f>
        <v/>
      </c>
      <c r="AQ1148" s="37">
        <f>AQ1121+AQ1130+AQ1139</f>
        <v/>
      </c>
      <c r="AR1148" s="37">
        <f>AR1121+AR1130+AR1139</f>
        <v/>
      </c>
      <c r="AS1148" s="37">
        <f>AS1121+AS1130+AS1139</f>
        <v/>
      </c>
      <c r="AT1148" s="37">
        <f>AT1121+AT1130+AT1139</f>
        <v/>
      </c>
      <c r="AU1148" s="37">
        <f>AU1121+AU1130+AU1139</f>
        <v/>
      </c>
      <c r="AV1148" s="37">
        <f>AV1121+AV1130+AV1139</f>
        <v/>
      </c>
      <c r="AW1148" s="37">
        <f>AW1121+AW1130+AW1139</f>
        <v/>
      </c>
      <c r="AX1148" s="37">
        <f>AX1121+AX1130+AX1139</f>
        <v/>
      </c>
      <c r="AY1148" s="40">
        <f>NEWPOLICY(AY1121,AY1130,AY1139)</f>
        <v/>
      </c>
    </row>
    <row r="1149" hidden="1" outlineLevel="2">
      <c r="A1149" s="14" t="inlineStr">
        <is>
          <t>nce</t>
        </is>
      </c>
      <c r="B1149" s="14" t="inlineStr">
        <is>
          <t>nga</t>
        </is>
      </c>
      <c r="C1149" s="14" t="inlineStr">
        <is>
          <t>srv</t>
        </is>
      </c>
      <c r="D1149" s="36" t="n"/>
      <c r="E1149" s="36" t="n"/>
      <c r="F1149" s="36" t="n"/>
      <c r="G1149" s="36" t="n"/>
      <c r="H1149" s="14">
        <f>INDEX(Variables!$B$5:$B$205,MATCH($A1149,Variables!$A$5:$A$205,0))&amp;IF($C1149="",""," | "&amp;INDEX(Mapping!$B$5:$B$26,MATCH($C1149,Mapping!$A$5:$A$26,0))&amp;" | "&amp;INDEX(Mapping!$B$30:$B$46,MATCH($B1149,Mapping!$A$30:$A$46,0)))</f>
        <v/>
      </c>
      <c r="I1149" s="14">
        <f>INDEX(Variables!$C$5:$C$205,MATCH($A1149,Variables!$A$5:$A$205,0))</f>
        <v/>
      </c>
      <c r="J1149" s="14">
        <f>INDEX(Variables!$E$5:$E$205,MATCH($A1149,Variables!$A$5:$A$205,0))</f>
        <v/>
      </c>
      <c r="K1149" s="11">
        <f>LOWER(Settings!$C$4)&amp;".mit."&amp;$A1149&amp;IF($C1149="","","."&amp;$C1149&amp;"."&amp;$B1149)&amp;IF(INDEX(Variables!$D$5:$D$205,MATCH($A1149,Variables!$A$5:$A$205,0))="","","."&amp;INDEX(Variables!$D$5:$D$205,MATCH($A1149,Variables!$A$5:$A$205,0)))&amp;"."&amp;K$5</f>
        <v/>
      </c>
      <c r="L1149" s="38">
        <f>L1122+L1131+L1140</f>
        <v/>
      </c>
      <c r="M1149" s="37">
        <f>M1122+M1131+M1140</f>
        <v/>
      </c>
      <c r="N1149" s="37">
        <f>N1122+N1131+N1140</f>
        <v/>
      </c>
      <c r="O1149" s="37">
        <f>O1122+O1131+O1140</f>
        <v/>
      </c>
      <c r="P1149" s="37">
        <f>P1122+P1131+P1140</f>
        <v/>
      </c>
      <c r="Q1149" s="37">
        <f>Q1122+Q1131+Q1140</f>
        <v/>
      </c>
      <c r="R1149" s="37">
        <f>R1122+R1131+R1140</f>
        <v/>
      </c>
      <c r="S1149" s="37">
        <f>S1122+S1131+S1140</f>
        <v/>
      </c>
      <c r="T1149" s="37">
        <f>T1122+T1131+T1140</f>
        <v/>
      </c>
      <c r="U1149" s="37">
        <f>U1122+U1131+U1140</f>
        <v/>
      </c>
      <c r="V1149" s="37">
        <f>V1122+V1131+V1140</f>
        <v/>
      </c>
      <c r="W1149" s="37">
        <f>W1122+W1131+W1140</f>
        <v/>
      </c>
      <c r="X1149" s="37">
        <f>X1122+X1131+X1140</f>
        <v/>
      </c>
      <c r="Y1149" s="37">
        <f>Y1122+Y1131+Y1140</f>
        <v/>
      </c>
      <c r="Z1149" s="37">
        <f>Z1122+Z1131+Z1140</f>
        <v/>
      </c>
      <c r="AA1149" s="37">
        <f>AA1122+AA1131+AA1140</f>
        <v/>
      </c>
      <c r="AB1149" s="37">
        <f>AB1122+AB1131+AB1140</f>
        <v/>
      </c>
      <c r="AC1149" s="37">
        <f>AC1122+AC1131+AC1140</f>
        <v/>
      </c>
      <c r="AD1149" s="40">
        <f>NEWPOLICY(AD1122,AD1131,AD1140)</f>
        <v/>
      </c>
      <c r="AF1149" s="11">
        <f>LOWER(Settings!$C$4)&amp;".mit."&amp;$A1149&amp;IF($C1149="","","."&amp;$C1149&amp;"."&amp;$B1149)&amp;IF(INDEX(Variables!$D$5:$D$205,MATCH($A1149,Variables!$A$5:$A$205,0))="","","."&amp;INDEX(Variables!$D$5:$D$205,MATCH($A1149,Variables!$A$5:$A$205,0)))&amp;"."&amp;AF$5</f>
        <v/>
      </c>
      <c r="AG1149" s="38">
        <f>AG1122+AG1131+AG1140</f>
        <v/>
      </c>
      <c r="AH1149" s="37">
        <f>AH1122+AH1131+AH1140</f>
        <v/>
      </c>
      <c r="AI1149" s="37">
        <f>AI1122+AI1131+AI1140</f>
        <v/>
      </c>
      <c r="AJ1149" s="37">
        <f>AJ1122+AJ1131+AJ1140</f>
        <v/>
      </c>
      <c r="AK1149" s="37">
        <f>AK1122+AK1131+AK1140</f>
        <v/>
      </c>
      <c r="AL1149" s="37">
        <f>AL1122+AL1131+AL1140</f>
        <v/>
      </c>
      <c r="AM1149" s="37">
        <f>AM1122+AM1131+AM1140</f>
        <v/>
      </c>
      <c r="AN1149" s="37">
        <f>AN1122+AN1131+AN1140</f>
        <v/>
      </c>
      <c r="AO1149" s="37">
        <f>AO1122+AO1131+AO1140</f>
        <v/>
      </c>
      <c r="AP1149" s="37">
        <f>AP1122+AP1131+AP1140</f>
        <v/>
      </c>
      <c r="AQ1149" s="37">
        <f>AQ1122+AQ1131+AQ1140</f>
        <v/>
      </c>
      <c r="AR1149" s="37">
        <f>AR1122+AR1131+AR1140</f>
        <v/>
      </c>
      <c r="AS1149" s="37">
        <f>AS1122+AS1131+AS1140</f>
        <v/>
      </c>
      <c r="AT1149" s="37">
        <f>AT1122+AT1131+AT1140</f>
        <v/>
      </c>
      <c r="AU1149" s="37">
        <f>AU1122+AU1131+AU1140</f>
        <v/>
      </c>
      <c r="AV1149" s="37">
        <f>AV1122+AV1131+AV1140</f>
        <v/>
      </c>
      <c r="AW1149" s="37">
        <f>AW1122+AW1131+AW1140</f>
        <v/>
      </c>
      <c r="AX1149" s="37">
        <f>AX1122+AX1131+AX1140</f>
        <v/>
      </c>
      <c r="AY1149" s="40">
        <f>NEWPOLICY(AY1122,AY1131,AY1140)</f>
        <v/>
      </c>
    </row>
    <row r="1150" hidden="1" outlineLevel="2">
      <c r="A1150" s="14" t="inlineStr">
        <is>
          <t>nce</t>
        </is>
      </c>
      <c r="B1150" s="14" t="inlineStr">
        <is>
          <t>gso</t>
        </is>
      </c>
      <c r="C1150" s="14" t="inlineStr">
        <is>
          <t>srv</t>
        </is>
      </c>
      <c r="D1150" s="36" t="n"/>
      <c r="E1150" s="36" t="n"/>
      <c r="F1150" s="36" t="n"/>
      <c r="G1150" s="36" t="n"/>
      <c r="H1150" s="14">
        <f>INDEX(Variables!$B$5:$B$205,MATCH($A1150,Variables!$A$5:$A$205,0))&amp;IF($C1150="",""," | "&amp;INDEX(Mapping!$B$5:$B$26,MATCH($C1150,Mapping!$A$5:$A$26,0))&amp;" | "&amp;INDEX(Mapping!$B$30:$B$46,MATCH($B1150,Mapping!$A$30:$A$46,0)))</f>
        <v/>
      </c>
      <c r="I1150" s="14">
        <f>INDEX(Variables!$C$5:$C$205,MATCH($A1150,Variables!$A$5:$A$205,0))</f>
        <v/>
      </c>
      <c r="J1150" s="14">
        <f>INDEX(Variables!$E$5:$E$205,MATCH($A1150,Variables!$A$5:$A$205,0))</f>
        <v/>
      </c>
      <c r="K1150" s="11">
        <f>LOWER(Settings!$C$4)&amp;".mit."&amp;$A1150&amp;IF($C1150="","","."&amp;$C1150&amp;"."&amp;$B1150)&amp;IF(INDEX(Variables!$D$5:$D$205,MATCH($A1150,Variables!$A$5:$A$205,0))="","","."&amp;INDEX(Variables!$D$5:$D$205,MATCH($A1150,Variables!$A$5:$A$205,0)))&amp;"."&amp;K$5</f>
        <v/>
      </c>
      <c r="L1150" s="38">
        <f>L1123+L1132+L1141</f>
        <v/>
      </c>
      <c r="M1150" s="37">
        <f>M1123+M1132+M1141</f>
        <v/>
      </c>
      <c r="N1150" s="37">
        <f>N1123+N1132+N1141</f>
        <v/>
      </c>
      <c r="O1150" s="37">
        <f>O1123+O1132+O1141</f>
        <v/>
      </c>
      <c r="P1150" s="37">
        <f>P1123+P1132+P1141</f>
        <v/>
      </c>
      <c r="Q1150" s="37">
        <f>Q1123+Q1132+Q1141</f>
        <v/>
      </c>
      <c r="R1150" s="37">
        <f>R1123+R1132+R1141</f>
        <v/>
      </c>
      <c r="S1150" s="37">
        <f>S1123+S1132+S1141</f>
        <v/>
      </c>
      <c r="T1150" s="37">
        <f>T1123+T1132+T1141</f>
        <v/>
      </c>
      <c r="U1150" s="37">
        <f>U1123+U1132+U1141</f>
        <v/>
      </c>
      <c r="V1150" s="37">
        <f>V1123+V1132+V1141</f>
        <v/>
      </c>
      <c r="W1150" s="37">
        <f>W1123+W1132+W1141</f>
        <v/>
      </c>
      <c r="X1150" s="37">
        <f>X1123+X1132+X1141</f>
        <v/>
      </c>
      <c r="Y1150" s="37">
        <f>Y1123+Y1132+Y1141</f>
        <v/>
      </c>
      <c r="Z1150" s="37">
        <f>Z1123+Z1132+Z1141</f>
        <v/>
      </c>
      <c r="AA1150" s="37">
        <f>AA1123+AA1132+AA1141</f>
        <v/>
      </c>
      <c r="AB1150" s="37">
        <f>AB1123+AB1132+AB1141</f>
        <v/>
      </c>
      <c r="AC1150" s="37">
        <f>AC1123+AC1132+AC1141</f>
        <v/>
      </c>
      <c r="AD1150" s="40">
        <f>NEWPOLICY(AD1123,AD1132,AD1141)</f>
        <v/>
      </c>
      <c r="AF1150" s="11">
        <f>LOWER(Settings!$C$4)&amp;".mit."&amp;$A1150&amp;IF($C1150="","","."&amp;$C1150&amp;"."&amp;$B1150)&amp;IF(INDEX(Variables!$D$5:$D$205,MATCH($A1150,Variables!$A$5:$A$205,0))="","","."&amp;INDEX(Variables!$D$5:$D$205,MATCH($A1150,Variables!$A$5:$A$205,0)))&amp;"."&amp;AF$5</f>
        <v/>
      </c>
      <c r="AG1150" s="38">
        <f>AG1123+AG1132+AG1141</f>
        <v/>
      </c>
      <c r="AH1150" s="37">
        <f>AH1123+AH1132+AH1141</f>
        <v/>
      </c>
      <c r="AI1150" s="37">
        <f>AI1123+AI1132+AI1141</f>
        <v/>
      </c>
      <c r="AJ1150" s="37">
        <f>AJ1123+AJ1132+AJ1141</f>
        <v/>
      </c>
      <c r="AK1150" s="37">
        <f>AK1123+AK1132+AK1141</f>
        <v/>
      </c>
      <c r="AL1150" s="37">
        <f>AL1123+AL1132+AL1141</f>
        <v/>
      </c>
      <c r="AM1150" s="37">
        <f>AM1123+AM1132+AM1141</f>
        <v/>
      </c>
      <c r="AN1150" s="37">
        <f>AN1123+AN1132+AN1141</f>
        <v/>
      </c>
      <c r="AO1150" s="37">
        <f>AO1123+AO1132+AO1141</f>
        <v/>
      </c>
      <c r="AP1150" s="37">
        <f>AP1123+AP1132+AP1141</f>
        <v/>
      </c>
      <c r="AQ1150" s="37">
        <f>AQ1123+AQ1132+AQ1141</f>
        <v/>
      </c>
      <c r="AR1150" s="37">
        <f>AR1123+AR1132+AR1141</f>
        <v/>
      </c>
      <c r="AS1150" s="37">
        <f>AS1123+AS1132+AS1141</f>
        <v/>
      </c>
      <c r="AT1150" s="37">
        <f>AT1123+AT1132+AT1141</f>
        <v/>
      </c>
      <c r="AU1150" s="37">
        <f>AU1123+AU1132+AU1141</f>
        <v/>
      </c>
      <c r="AV1150" s="37">
        <f>AV1123+AV1132+AV1141</f>
        <v/>
      </c>
      <c r="AW1150" s="37">
        <f>AW1123+AW1132+AW1141</f>
        <v/>
      </c>
      <c r="AX1150" s="37">
        <f>AX1123+AX1132+AX1141</f>
        <v/>
      </c>
      <c r="AY1150" s="40">
        <f>NEWPOLICY(AY1123,AY1132,AY1141)</f>
        <v/>
      </c>
    </row>
    <row r="1151" hidden="1" outlineLevel="2">
      <c r="A1151" s="14" t="inlineStr">
        <is>
          <t>nce</t>
        </is>
      </c>
      <c r="B1151" s="14" t="inlineStr">
        <is>
          <t>die</t>
        </is>
      </c>
      <c r="C1151" s="14" t="inlineStr">
        <is>
          <t>srv</t>
        </is>
      </c>
      <c r="D1151" s="36" t="n"/>
      <c r="E1151" s="36" t="n"/>
      <c r="F1151" s="36" t="n"/>
      <c r="G1151" s="36" t="n"/>
      <c r="H1151" s="14">
        <f>INDEX(Variables!$B$5:$B$205,MATCH($A1151,Variables!$A$5:$A$205,0))&amp;IF($C1151="",""," | "&amp;INDEX(Mapping!$B$5:$B$26,MATCH($C1151,Mapping!$A$5:$A$26,0))&amp;" | "&amp;INDEX(Mapping!$B$30:$B$46,MATCH($B1151,Mapping!$A$30:$A$46,0)))</f>
        <v/>
      </c>
      <c r="I1151" s="14">
        <f>INDEX(Variables!$C$5:$C$205,MATCH($A1151,Variables!$A$5:$A$205,0))</f>
        <v/>
      </c>
      <c r="J1151" s="14">
        <f>INDEX(Variables!$E$5:$E$205,MATCH($A1151,Variables!$A$5:$A$205,0))</f>
        <v/>
      </c>
      <c r="K1151" s="11">
        <f>LOWER(Settings!$C$4)&amp;".mit."&amp;$A1151&amp;IF($C1151="","","."&amp;$C1151&amp;"."&amp;$B1151)&amp;IF(INDEX(Variables!$D$5:$D$205,MATCH($A1151,Variables!$A$5:$A$205,0))="","","."&amp;INDEX(Variables!$D$5:$D$205,MATCH($A1151,Variables!$A$5:$A$205,0)))&amp;"."&amp;K$5</f>
        <v/>
      </c>
      <c r="L1151" s="38">
        <f>L1124+L1133+L1142</f>
        <v/>
      </c>
      <c r="M1151" s="37">
        <f>M1124+M1133+M1142</f>
        <v/>
      </c>
      <c r="N1151" s="37">
        <f>N1124+N1133+N1142</f>
        <v/>
      </c>
      <c r="O1151" s="37">
        <f>O1124+O1133+O1142</f>
        <v/>
      </c>
      <c r="P1151" s="37">
        <f>P1124+P1133+P1142</f>
        <v/>
      </c>
      <c r="Q1151" s="37">
        <f>Q1124+Q1133+Q1142</f>
        <v/>
      </c>
      <c r="R1151" s="37">
        <f>R1124+R1133+R1142</f>
        <v/>
      </c>
      <c r="S1151" s="37">
        <f>S1124+S1133+S1142</f>
        <v/>
      </c>
      <c r="T1151" s="37">
        <f>T1124+T1133+T1142</f>
        <v/>
      </c>
      <c r="U1151" s="37">
        <f>U1124+U1133+U1142</f>
        <v/>
      </c>
      <c r="V1151" s="37">
        <f>V1124+V1133+V1142</f>
        <v/>
      </c>
      <c r="W1151" s="37">
        <f>W1124+W1133+W1142</f>
        <v/>
      </c>
      <c r="X1151" s="37">
        <f>X1124+X1133+X1142</f>
        <v/>
      </c>
      <c r="Y1151" s="37">
        <f>Y1124+Y1133+Y1142</f>
        <v/>
      </c>
      <c r="Z1151" s="37">
        <f>Z1124+Z1133+Z1142</f>
        <v/>
      </c>
      <c r="AA1151" s="37">
        <f>AA1124+AA1133+AA1142</f>
        <v/>
      </c>
      <c r="AB1151" s="37">
        <f>AB1124+AB1133+AB1142</f>
        <v/>
      </c>
      <c r="AC1151" s="37">
        <f>AC1124+AC1133+AC1142</f>
        <v/>
      </c>
      <c r="AD1151" s="40">
        <f>NEWPOLICY(AD1124,AD1133,AD1142)</f>
        <v/>
      </c>
      <c r="AF1151" s="11">
        <f>LOWER(Settings!$C$4)&amp;".mit."&amp;$A1151&amp;IF($C1151="","","."&amp;$C1151&amp;"."&amp;$B1151)&amp;IF(INDEX(Variables!$D$5:$D$205,MATCH($A1151,Variables!$A$5:$A$205,0))="","","."&amp;INDEX(Variables!$D$5:$D$205,MATCH($A1151,Variables!$A$5:$A$205,0)))&amp;"."&amp;AF$5</f>
        <v/>
      </c>
      <c r="AG1151" s="38">
        <f>AG1124+AG1133+AG1142</f>
        <v/>
      </c>
      <c r="AH1151" s="37">
        <f>AH1124+AH1133+AH1142</f>
        <v/>
      </c>
      <c r="AI1151" s="37">
        <f>AI1124+AI1133+AI1142</f>
        <v/>
      </c>
      <c r="AJ1151" s="37">
        <f>AJ1124+AJ1133+AJ1142</f>
        <v/>
      </c>
      <c r="AK1151" s="37">
        <f>AK1124+AK1133+AK1142</f>
        <v/>
      </c>
      <c r="AL1151" s="37">
        <f>AL1124+AL1133+AL1142</f>
        <v/>
      </c>
      <c r="AM1151" s="37">
        <f>AM1124+AM1133+AM1142</f>
        <v/>
      </c>
      <c r="AN1151" s="37">
        <f>AN1124+AN1133+AN1142</f>
        <v/>
      </c>
      <c r="AO1151" s="37">
        <f>AO1124+AO1133+AO1142</f>
        <v/>
      </c>
      <c r="AP1151" s="37">
        <f>AP1124+AP1133+AP1142</f>
        <v/>
      </c>
      <c r="AQ1151" s="37">
        <f>AQ1124+AQ1133+AQ1142</f>
        <v/>
      </c>
      <c r="AR1151" s="37">
        <f>AR1124+AR1133+AR1142</f>
        <v/>
      </c>
      <c r="AS1151" s="37">
        <f>AS1124+AS1133+AS1142</f>
        <v/>
      </c>
      <c r="AT1151" s="37">
        <f>AT1124+AT1133+AT1142</f>
        <v/>
      </c>
      <c r="AU1151" s="37">
        <f>AU1124+AU1133+AU1142</f>
        <v/>
      </c>
      <c r="AV1151" s="37">
        <f>AV1124+AV1133+AV1142</f>
        <v/>
      </c>
      <c r="AW1151" s="37">
        <f>AW1124+AW1133+AW1142</f>
        <v/>
      </c>
      <c r="AX1151" s="37">
        <f>AX1124+AX1133+AX1142</f>
        <v/>
      </c>
      <c r="AY1151" s="40">
        <f>NEWPOLICY(AY1124,AY1133,AY1142)</f>
        <v/>
      </c>
    </row>
    <row r="1152" hidden="1" outlineLevel="2">
      <c r="A1152" s="14" t="inlineStr">
        <is>
          <t>nce</t>
        </is>
      </c>
      <c r="B1152" s="14" t="inlineStr">
        <is>
          <t>lpg</t>
        </is>
      </c>
      <c r="C1152" s="14" t="inlineStr">
        <is>
          <t>srv</t>
        </is>
      </c>
      <c r="D1152" s="36" t="n"/>
      <c r="E1152" s="36" t="n"/>
      <c r="F1152" s="36" t="n"/>
      <c r="G1152" s="36" t="n"/>
      <c r="H1152" s="14">
        <f>INDEX(Variables!$B$5:$B$205,MATCH($A1152,Variables!$A$5:$A$205,0))&amp;IF($C1152="",""," | "&amp;INDEX(Mapping!$B$5:$B$26,MATCH($C1152,Mapping!$A$5:$A$26,0))&amp;" | "&amp;INDEX(Mapping!$B$30:$B$46,MATCH($B1152,Mapping!$A$30:$A$46,0)))</f>
        <v/>
      </c>
      <c r="I1152" s="14">
        <f>INDEX(Variables!$C$5:$C$205,MATCH($A1152,Variables!$A$5:$A$205,0))</f>
        <v/>
      </c>
      <c r="J1152" s="14">
        <f>INDEX(Variables!$E$5:$E$205,MATCH($A1152,Variables!$A$5:$A$205,0))</f>
        <v/>
      </c>
      <c r="K1152" s="11">
        <f>LOWER(Settings!$C$4)&amp;".mit."&amp;$A1152&amp;IF($C1152="","","."&amp;$C1152&amp;"."&amp;$B1152)&amp;IF(INDEX(Variables!$D$5:$D$205,MATCH($A1152,Variables!$A$5:$A$205,0))="","","."&amp;INDEX(Variables!$D$5:$D$205,MATCH($A1152,Variables!$A$5:$A$205,0)))&amp;"."&amp;K$5</f>
        <v/>
      </c>
      <c r="L1152" s="38">
        <f>L1125+L1134+L1143</f>
        <v/>
      </c>
      <c r="M1152" s="37">
        <f>M1125+M1134+M1143</f>
        <v/>
      </c>
      <c r="N1152" s="37">
        <f>N1125+N1134+N1143</f>
        <v/>
      </c>
      <c r="O1152" s="37">
        <f>O1125+O1134+O1143</f>
        <v/>
      </c>
      <c r="P1152" s="37">
        <f>P1125+P1134+P1143</f>
        <v/>
      </c>
      <c r="Q1152" s="37">
        <f>Q1125+Q1134+Q1143</f>
        <v/>
      </c>
      <c r="R1152" s="37">
        <f>R1125+R1134+R1143</f>
        <v/>
      </c>
      <c r="S1152" s="37">
        <f>S1125+S1134+S1143</f>
        <v/>
      </c>
      <c r="T1152" s="37">
        <f>T1125+T1134+T1143</f>
        <v/>
      </c>
      <c r="U1152" s="37">
        <f>U1125+U1134+U1143</f>
        <v/>
      </c>
      <c r="V1152" s="37">
        <f>V1125+V1134+V1143</f>
        <v/>
      </c>
      <c r="W1152" s="37">
        <f>W1125+W1134+W1143</f>
        <v/>
      </c>
      <c r="X1152" s="37">
        <f>X1125+X1134+X1143</f>
        <v/>
      </c>
      <c r="Y1152" s="37">
        <f>Y1125+Y1134+Y1143</f>
        <v/>
      </c>
      <c r="Z1152" s="37">
        <f>Z1125+Z1134+Z1143</f>
        <v/>
      </c>
      <c r="AA1152" s="37">
        <f>AA1125+AA1134+AA1143</f>
        <v/>
      </c>
      <c r="AB1152" s="37">
        <f>AB1125+AB1134+AB1143</f>
        <v/>
      </c>
      <c r="AC1152" s="37">
        <f>AC1125+AC1134+AC1143</f>
        <v/>
      </c>
      <c r="AD1152" s="40">
        <f>NEWPOLICY(AD1125,AD1134,AD1143)</f>
        <v/>
      </c>
      <c r="AF1152" s="11">
        <f>LOWER(Settings!$C$4)&amp;".mit."&amp;$A1152&amp;IF($C1152="","","."&amp;$C1152&amp;"."&amp;$B1152)&amp;IF(INDEX(Variables!$D$5:$D$205,MATCH($A1152,Variables!$A$5:$A$205,0))="","","."&amp;INDEX(Variables!$D$5:$D$205,MATCH($A1152,Variables!$A$5:$A$205,0)))&amp;"."&amp;AF$5</f>
        <v/>
      </c>
      <c r="AG1152" s="38">
        <f>AG1125+AG1134+AG1143</f>
        <v/>
      </c>
      <c r="AH1152" s="37">
        <f>AH1125+AH1134+AH1143</f>
        <v/>
      </c>
      <c r="AI1152" s="37">
        <f>AI1125+AI1134+AI1143</f>
        <v/>
      </c>
      <c r="AJ1152" s="37">
        <f>AJ1125+AJ1134+AJ1143</f>
        <v/>
      </c>
      <c r="AK1152" s="37">
        <f>AK1125+AK1134+AK1143</f>
        <v/>
      </c>
      <c r="AL1152" s="37">
        <f>AL1125+AL1134+AL1143</f>
        <v/>
      </c>
      <c r="AM1152" s="37">
        <f>AM1125+AM1134+AM1143</f>
        <v/>
      </c>
      <c r="AN1152" s="37">
        <f>AN1125+AN1134+AN1143</f>
        <v/>
      </c>
      <c r="AO1152" s="37">
        <f>AO1125+AO1134+AO1143</f>
        <v/>
      </c>
      <c r="AP1152" s="37">
        <f>AP1125+AP1134+AP1143</f>
        <v/>
      </c>
      <c r="AQ1152" s="37">
        <f>AQ1125+AQ1134+AQ1143</f>
        <v/>
      </c>
      <c r="AR1152" s="37">
        <f>AR1125+AR1134+AR1143</f>
        <v/>
      </c>
      <c r="AS1152" s="37">
        <f>AS1125+AS1134+AS1143</f>
        <v/>
      </c>
      <c r="AT1152" s="37">
        <f>AT1125+AT1134+AT1143</f>
        <v/>
      </c>
      <c r="AU1152" s="37">
        <f>AU1125+AU1134+AU1143</f>
        <v/>
      </c>
      <c r="AV1152" s="37">
        <f>AV1125+AV1134+AV1143</f>
        <v/>
      </c>
      <c r="AW1152" s="37">
        <f>AW1125+AW1134+AW1143</f>
        <v/>
      </c>
      <c r="AX1152" s="37">
        <f>AX1125+AX1134+AX1143</f>
        <v/>
      </c>
      <c r="AY1152" s="40">
        <f>NEWPOLICY(AY1125,AY1134,AY1143)</f>
        <v/>
      </c>
    </row>
    <row r="1153" hidden="1" outlineLevel="2">
      <c r="A1153" s="14" t="inlineStr">
        <is>
          <t>nce</t>
        </is>
      </c>
      <c r="B1153" s="14" t="inlineStr">
        <is>
          <t>ker</t>
        </is>
      </c>
      <c r="C1153" s="14" t="inlineStr">
        <is>
          <t>srv</t>
        </is>
      </c>
      <c r="D1153" s="36" t="n"/>
      <c r="E1153" s="36" t="n"/>
      <c r="F1153" s="36" t="n"/>
      <c r="G1153" s="36" t="n"/>
      <c r="H1153" s="14">
        <f>INDEX(Variables!$B$5:$B$205,MATCH($A1153,Variables!$A$5:$A$205,0))&amp;IF($C1153="",""," | "&amp;INDEX(Mapping!$B$5:$B$26,MATCH($C1153,Mapping!$A$5:$A$26,0))&amp;" | "&amp;INDEX(Mapping!$B$30:$B$46,MATCH($B1153,Mapping!$A$30:$A$46,0)))</f>
        <v/>
      </c>
      <c r="I1153" s="14">
        <f>INDEX(Variables!$C$5:$C$205,MATCH($A1153,Variables!$A$5:$A$205,0))</f>
        <v/>
      </c>
      <c r="J1153" s="14">
        <f>INDEX(Variables!$E$5:$E$205,MATCH($A1153,Variables!$A$5:$A$205,0))</f>
        <v/>
      </c>
      <c r="K1153" s="11">
        <f>LOWER(Settings!$C$4)&amp;".mit."&amp;$A1153&amp;IF($C1153="","","."&amp;$C1153&amp;"."&amp;$B1153)&amp;IF(INDEX(Variables!$D$5:$D$205,MATCH($A1153,Variables!$A$5:$A$205,0))="","","."&amp;INDEX(Variables!$D$5:$D$205,MATCH($A1153,Variables!$A$5:$A$205,0)))&amp;"."&amp;K$5</f>
        <v/>
      </c>
      <c r="L1153" s="38">
        <f>L1126+L1135+L1144</f>
        <v/>
      </c>
      <c r="M1153" s="37">
        <f>M1126+M1135+M1144</f>
        <v/>
      </c>
      <c r="N1153" s="37">
        <f>N1126+N1135+N1144</f>
        <v/>
      </c>
      <c r="O1153" s="37">
        <f>O1126+O1135+O1144</f>
        <v/>
      </c>
      <c r="P1153" s="37">
        <f>P1126+P1135+P1144</f>
        <v/>
      </c>
      <c r="Q1153" s="37">
        <f>Q1126+Q1135+Q1144</f>
        <v/>
      </c>
      <c r="R1153" s="37">
        <f>R1126+R1135+R1144</f>
        <v/>
      </c>
      <c r="S1153" s="37">
        <f>S1126+S1135+S1144</f>
        <v/>
      </c>
      <c r="T1153" s="37">
        <f>T1126+T1135+T1144</f>
        <v/>
      </c>
      <c r="U1153" s="37">
        <f>U1126+U1135+U1144</f>
        <v/>
      </c>
      <c r="V1153" s="37">
        <f>V1126+V1135+V1144</f>
        <v/>
      </c>
      <c r="W1153" s="37">
        <f>W1126+W1135+W1144</f>
        <v/>
      </c>
      <c r="X1153" s="37">
        <f>X1126+X1135+X1144</f>
        <v/>
      </c>
      <c r="Y1153" s="37">
        <f>Y1126+Y1135+Y1144</f>
        <v/>
      </c>
      <c r="Z1153" s="37">
        <f>Z1126+Z1135+Z1144</f>
        <v/>
      </c>
      <c r="AA1153" s="37">
        <f>AA1126+AA1135+AA1144</f>
        <v/>
      </c>
      <c r="AB1153" s="37">
        <f>AB1126+AB1135+AB1144</f>
        <v/>
      </c>
      <c r="AC1153" s="37">
        <f>AC1126+AC1135+AC1144</f>
        <v/>
      </c>
      <c r="AD1153" s="40">
        <f>NEWPOLICY(AD1126,AD1135,AD1144)</f>
        <v/>
      </c>
      <c r="AF1153" s="11">
        <f>LOWER(Settings!$C$4)&amp;".mit."&amp;$A1153&amp;IF($C1153="","","."&amp;$C1153&amp;"."&amp;$B1153)&amp;IF(INDEX(Variables!$D$5:$D$205,MATCH($A1153,Variables!$A$5:$A$205,0))="","","."&amp;INDEX(Variables!$D$5:$D$205,MATCH($A1153,Variables!$A$5:$A$205,0)))&amp;"."&amp;AF$5</f>
        <v/>
      </c>
      <c r="AG1153" s="38">
        <f>AG1126+AG1135+AG1144</f>
        <v/>
      </c>
      <c r="AH1153" s="37">
        <f>AH1126+AH1135+AH1144</f>
        <v/>
      </c>
      <c r="AI1153" s="37">
        <f>AI1126+AI1135+AI1144</f>
        <v/>
      </c>
      <c r="AJ1153" s="37">
        <f>AJ1126+AJ1135+AJ1144</f>
        <v/>
      </c>
      <c r="AK1153" s="37">
        <f>AK1126+AK1135+AK1144</f>
        <v/>
      </c>
      <c r="AL1153" s="37">
        <f>AL1126+AL1135+AL1144</f>
        <v/>
      </c>
      <c r="AM1153" s="37">
        <f>AM1126+AM1135+AM1144</f>
        <v/>
      </c>
      <c r="AN1153" s="37">
        <f>AN1126+AN1135+AN1144</f>
        <v/>
      </c>
      <c r="AO1153" s="37">
        <f>AO1126+AO1135+AO1144</f>
        <v/>
      </c>
      <c r="AP1153" s="37">
        <f>AP1126+AP1135+AP1144</f>
        <v/>
      </c>
      <c r="AQ1153" s="37">
        <f>AQ1126+AQ1135+AQ1144</f>
        <v/>
      </c>
      <c r="AR1153" s="37">
        <f>AR1126+AR1135+AR1144</f>
        <v/>
      </c>
      <c r="AS1153" s="37">
        <f>AS1126+AS1135+AS1144</f>
        <v/>
      </c>
      <c r="AT1153" s="37">
        <f>AT1126+AT1135+AT1144</f>
        <v/>
      </c>
      <c r="AU1153" s="37">
        <f>AU1126+AU1135+AU1144</f>
        <v/>
      </c>
      <c r="AV1153" s="37">
        <f>AV1126+AV1135+AV1144</f>
        <v/>
      </c>
      <c r="AW1153" s="37">
        <f>AW1126+AW1135+AW1144</f>
        <v/>
      </c>
      <c r="AX1153" s="37">
        <f>AX1126+AX1135+AX1144</f>
        <v/>
      </c>
      <c r="AY1153" s="40">
        <f>NEWPOLICY(AY1126,AY1135,AY1144)</f>
        <v/>
      </c>
    </row>
    <row r="1154" hidden="1" outlineLevel="2">
      <c r="A1154" s="14" t="inlineStr">
        <is>
          <t>nce</t>
        </is>
      </c>
      <c r="B1154" s="14" t="inlineStr">
        <is>
          <t>oop</t>
        </is>
      </c>
      <c r="C1154" s="14" t="inlineStr">
        <is>
          <t>srv</t>
        </is>
      </c>
      <c r="D1154" s="36" t="n"/>
      <c r="E1154" s="36" t="n"/>
      <c r="F1154" s="36" t="n"/>
      <c r="G1154" s="36" t="n"/>
      <c r="H1154" s="14">
        <f>INDEX(Variables!$B$5:$B$205,MATCH($A1154,Variables!$A$5:$A$205,0))&amp;IF($C1154="",""," | "&amp;INDEX(Mapping!$B$5:$B$26,MATCH($C1154,Mapping!$A$5:$A$26,0))&amp;" | "&amp;INDEX(Mapping!$B$30:$B$46,MATCH($B1154,Mapping!$A$30:$A$46,0)))</f>
        <v/>
      </c>
      <c r="I1154" s="14">
        <f>INDEX(Variables!$C$5:$C$205,MATCH($A1154,Variables!$A$5:$A$205,0))</f>
        <v/>
      </c>
      <c r="J1154" s="14">
        <f>INDEX(Variables!$E$5:$E$205,MATCH($A1154,Variables!$A$5:$A$205,0))</f>
        <v/>
      </c>
      <c r="K1154" s="11">
        <f>LOWER(Settings!$C$4)&amp;".mit."&amp;$A1154&amp;IF($C1154="","","."&amp;$C1154&amp;"."&amp;$B1154)&amp;IF(INDEX(Variables!$D$5:$D$205,MATCH($A1154,Variables!$A$5:$A$205,0))="","","."&amp;INDEX(Variables!$D$5:$D$205,MATCH($A1154,Variables!$A$5:$A$205,0)))&amp;"."&amp;K$5</f>
        <v/>
      </c>
      <c r="L1154" s="38">
        <f>L1127+L1136+L1145</f>
        <v/>
      </c>
      <c r="M1154" s="37">
        <f>M1127+M1136+M1145</f>
        <v/>
      </c>
      <c r="N1154" s="37">
        <f>N1127+N1136+N1145</f>
        <v/>
      </c>
      <c r="O1154" s="37">
        <f>O1127+O1136+O1145</f>
        <v/>
      </c>
      <c r="P1154" s="37">
        <f>P1127+P1136+P1145</f>
        <v/>
      </c>
      <c r="Q1154" s="37">
        <f>Q1127+Q1136+Q1145</f>
        <v/>
      </c>
      <c r="R1154" s="37">
        <f>R1127+R1136+R1145</f>
        <v/>
      </c>
      <c r="S1154" s="37">
        <f>S1127+S1136+S1145</f>
        <v/>
      </c>
      <c r="T1154" s="37">
        <f>T1127+T1136+T1145</f>
        <v/>
      </c>
      <c r="U1154" s="37">
        <f>U1127+U1136+U1145</f>
        <v/>
      </c>
      <c r="V1154" s="37">
        <f>V1127+V1136+V1145</f>
        <v/>
      </c>
      <c r="W1154" s="37">
        <f>W1127+W1136+W1145</f>
        <v/>
      </c>
      <c r="X1154" s="37">
        <f>X1127+X1136+X1145</f>
        <v/>
      </c>
      <c r="Y1154" s="37">
        <f>Y1127+Y1136+Y1145</f>
        <v/>
      </c>
      <c r="Z1154" s="37">
        <f>Z1127+Z1136+Z1145</f>
        <v/>
      </c>
      <c r="AA1154" s="37">
        <f>AA1127+AA1136+AA1145</f>
        <v/>
      </c>
      <c r="AB1154" s="37">
        <f>AB1127+AB1136+AB1145</f>
        <v/>
      </c>
      <c r="AC1154" s="37">
        <f>AC1127+AC1136+AC1145</f>
        <v/>
      </c>
      <c r="AD1154" s="40">
        <f>NEWPOLICY(AD1127,AD1136,AD1145)</f>
        <v/>
      </c>
      <c r="AF1154" s="11">
        <f>LOWER(Settings!$C$4)&amp;".mit."&amp;$A1154&amp;IF($C1154="","","."&amp;$C1154&amp;"."&amp;$B1154)&amp;IF(INDEX(Variables!$D$5:$D$205,MATCH($A1154,Variables!$A$5:$A$205,0))="","","."&amp;INDEX(Variables!$D$5:$D$205,MATCH($A1154,Variables!$A$5:$A$205,0)))&amp;"."&amp;AF$5</f>
        <v/>
      </c>
      <c r="AG1154" s="38">
        <f>AG1127+AG1136+AG1145</f>
        <v/>
      </c>
      <c r="AH1154" s="37">
        <f>AH1127+AH1136+AH1145</f>
        <v/>
      </c>
      <c r="AI1154" s="37">
        <f>AI1127+AI1136+AI1145</f>
        <v/>
      </c>
      <c r="AJ1154" s="37">
        <f>AJ1127+AJ1136+AJ1145</f>
        <v/>
      </c>
      <c r="AK1154" s="37">
        <f>AK1127+AK1136+AK1145</f>
        <v/>
      </c>
      <c r="AL1154" s="37">
        <f>AL1127+AL1136+AL1145</f>
        <v/>
      </c>
      <c r="AM1154" s="37">
        <f>AM1127+AM1136+AM1145</f>
        <v/>
      </c>
      <c r="AN1154" s="37">
        <f>AN1127+AN1136+AN1145</f>
        <v/>
      </c>
      <c r="AO1154" s="37">
        <f>AO1127+AO1136+AO1145</f>
        <v/>
      </c>
      <c r="AP1154" s="37">
        <f>AP1127+AP1136+AP1145</f>
        <v/>
      </c>
      <c r="AQ1154" s="37">
        <f>AQ1127+AQ1136+AQ1145</f>
        <v/>
      </c>
      <c r="AR1154" s="37">
        <f>AR1127+AR1136+AR1145</f>
        <v/>
      </c>
      <c r="AS1154" s="37">
        <f>AS1127+AS1136+AS1145</f>
        <v/>
      </c>
      <c r="AT1154" s="37">
        <f>AT1127+AT1136+AT1145</f>
        <v/>
      </c>
      <c r="AU1154" s="37">
        <f>AU1127+AU1136+AU1145</f>
        <v/>
      </c>
      <c r="AV1154" s="37">
        <f>AV1127+AV1136+AV1145</f>
        <v/>
      </c>
      <c r="AW1154" s="37">
        <f>AW1127+AW1136+AW1145</f>
        <v/>
      </c>
      <c r="AX1154" s="37">
        <f>AX1127+AX1136+AX1145</f>
        <v/>
      </c>
      <c r="AY1154" s="40">
        <f>NEWPOLICY(AY1127,AY1136,AY1145)</f>
        <v/>
      </c>
    </row>
    <row r="1155" hidden="1" outlineLevel="2">
      <c r="A1155" s="14" t="inlineStr">
        <is>
          <t>nce</t>
        </is>
      </c>
      <c r="B1155" s="14" t="inlineStr">
        <is>
          <t>bio</t>
        </is>
      </c>
      <c r="C1155" s="14" t="inlineStr">
        <is>
          <t>srv</t>
        </is>
      </c>
      <c r="D1155" s="36" t="n"/>
      <c r="E1155" s="36" t="n"/>
      <c r="F1155" s="36" t="n"/>
      <c r="G1155" s="36" t="n"/>
      <c r="H1155" s="14">
        <f>INDEX(Variables!$B$5:$B$205,MATCH($A1155,Variables!$A$5:$A$205,0))&amp;IF($C1155="",""," | "&amp;INDEX(Mapping!$B$5:$B$26,MATCH($C1155,Mapping!$A$5:$A$26,0))&amp;" | "&amp;INDEX(Mapping!$B$30:$B$46,MATCH($B1155,Mapping!$A$30:$A$46,0)))</f>
        <v/>
      </c>
      <c r="I1155" s="14">
        <f>INDEX(Variables!$C$5:$C$205,MATCH($A1155,Variables!$A$5:$A$205,0))</f>
        <v/>
      </c>
      <c r="J1155" s="14">
        <f>INDEX(Variables!$E$5:$E$205,MATCH($A1155,Variables!$A$5:$A$205,0))</f>
        <v/>
      </c>
      <c r="K1155" s="11">
        <f>LOWER(Settings!$C$4)&amp;".mit."&amp;$A1155&amp;IF($C1155="","","."&amp;$C1155&amp;"."&amp;$B1155)&amp;IF(INDEX(Variables!$D$5:$D$205,MATCH($A1155,Variables!$A$5:$A$205,0))="","","."&amp;INDEX(Variables!$D$5:$D$205,MATCH($A1155,Variables!$A$5:$A$205,0)))&amp;"."&amp;K$5</f>
        <v/>
      </c>
      <c r="L1155" s="38">
        <f>L1128+L1137+L1146</f>
        <v/>
      </c>
      <c r="M1155" s="37">
        <f>M1128+M1137+M1146</f>
        <v/>
      </c>
      <c r="N1155" s="37">
        <f>N1128+N1137+N1146</f>
        <v/>
      </c>
      <c r="O1155" s="37">
        <f>O1128+O1137+O1146</f>
        <v/>
      </c>
      <c r="P1155" s="37">
        <f>P1128+P1137+P1146</f>
        <v/>
      </c>
      <c r="Q1155" s="37">
        <f>Q1128+Q1137+Q1146</f>
        <v/>
      </c>
      <c r="R1155" s="37">
        <f>R1128+R1137+R1146</f>
        <v/>
      </c>
      <c r="S1155" s="37">
        <f>S1128+S1137+S1146</f>
        <v/>
      </c>
      <c r="T1155" s="37">
        <f>T1128+T1137+T1146</f>
        <v/>
      </c>
      <c r="U1155" s="37">
        <f>U1128+U1137+U1146</f>
        <v/>
      </c>
      <c r="V1155" s="37">
        <f>V1128+V1137+V1146</f>
        <v/>
      </c>
      <c r="W1155" s="37">
        <f>W1128+W1137+W1146</f>
        <v/>
      </c>
      <c r="X1155" s="37">
        <f>X1128+X1137+X1146</f>
        <v/>
      </c>
      <c r="Y1155" s="37">
        <f>Y1128+Y1137+Y1146</f>
        <v/>
      </c>
      <c r="Z1155" s="37">
        <f>Z1128+Z1137+Z1146</f>
        <v/>
      </c>
      <c r="AA1155" s="37">
        <f>AA1128+AA1137+AA1146</f>
        <v/>
      </c>
      <c r="AB1155" s="37">
        <f>AB1128+AB1137+AB1146</f>
        <v/>
      </c>
      <c r="AC1155" s="37">
        <f>AC1128+AC1137+AC1146</f>
        <v/>
      </c>
      <c r="AD1155" s="40">
        <f>NEWPOLICY(AD1128,AD1137,AD1146)</f>
        <v/>
      </c>
      <c r="AF1155" s="11">
        <f>LOWER(Settings!$C$4)&amp;".mit."&amp;$A1155&amp;IF($C1155="","","."&amp;$C1155&amp;"."&amp;$B1155)&amp;IF(INDEX(Variables!$D$5:$D$205,MATCH($A1155,Variables!$A$5:$A$205,0))="","","."&amp;INDEX(Variables!$D$5:$D$205,MATCH($A1155,Variables!$A$5:$A$205,0)))&amp;"."&amp;AF$5</f>
        <v/>
      </c>
      <c r="AG1155" s="38">
        <f>AG1128+AG1137+AG1146</f>
        <v/>
      </c>
      <c r="AH1155" s="37">
        <f>AH1128+AH1137+AH1146</f>
        <v/>
      </c>
      <c r="AI1155" s="37">
        <f>AI1128+AI1137+AI1146</f>
        <v/>
      </c>
      <c r="AJ1155" s="37">
        <f>AJ1128+AJ1137+AJ1146</f>
        <v/>
      </c>
      <c r="AK1155" s="37">
        <f>AK1128+AK1137+AK1146</f>
        <v/>
      </c>
      <c r="AL1155" s="37">
        <f>AL1128+AL1137+AL1146</f>
        <v/>
      </c>
      <c r="AM1155" s="37">
        <f>AM1128+AM1137+AM1146</f>
        <v/>
      </c>
      <c r="AN1155" s="37">
        <f>AN1128+AN1137+AN1146</f>
        <v/>
      </c>
      <c r="AO1155" s="37">
        <f>AO1128+AO1137+AO1146</f>
        <v/>
      </c>
      <c r="AP1155" s="37">
        <f>AP1128+AP1137+AP1146</f>
        <v/>
      </c>
      <c r="AQ1155" s="37">
        <f>AQ1128+AQ1137+AQ1146</f>
        <v/>
      </c>
      <c r="AR1155" s="37">
        <f>AR1128+AR1137+AR1146</f>
        <v/>
      </c>
      <c r="AS1155" s="37">
        <f>AS1128+AS1137+AS1146</f>
        <v/>
      </c>
      <c r="AT1155" s="37">
        <f>AT1128+AT1137+AT1146</f>
        <v/>
      </c>
      <c r="AU1155" s="37">
        <f>AU1128+AU1137+AU1146</f>
        <v/>
      </c>
      <c r="AV1155" s="37">
        <f>AV1128+AV1137+AV1146</f>
        <v/>
      </c>
      <c r="AW1155" s="37">
        <f>AW1128+AW1137+AW1146</f>
        <v/>
      </c>
      <c r="AX1155" s="37">
        <f>AX1128+AX1137+AX1146</f>
        <v/>
      </c>
      <c r="AY1155" s="40">
        <f>NEWPOLICY(AY1128,AY1137,AY1146)</f>
        <v/>
      </c>
    </row>
    <row r="1156" hidden="1" outlineLevel="2"/>
    <row r="1157" hidden="1" outlineLevel="2">
      <c r="A1157" s="14" t="inlineStr">
        <is>
          <t>atp</t>
        </is>
      </c>
      <c r="B1157" s="14" t="inlineStr">
        <is>
          <t>coa</t>
        </is>
      </c>
      <c r="C1157" s="14" t="inlineStr">
        <is>
          <t>srv</t>
        </is>
      </c>
      <c r="D1157" s="37">
        <f>INDEX(Inputs!$R$5:$R$132,MATCH($B1157&amp;"|"&amp;$C1157,Inputs!$A$5:$A$132,0))</f>
        <v/>
      </c>
      <c r="E1157" s="37">
        <f>INDEX(Inputs!$S$5:$S$132,MATCH($B1157&amp;"|"&amp;$C1157,Inputs!$A$5:$A$132,0))</f>
        <v/>
      </c>
      <c r="F1157" s="36" t="n"/>
      <c r="G1157" s="36" t="n"/>
      <c r="H1157" s="14">
        <f>INDEX(Variables!$B$5:$B$205,MATCH($A1157,Variables!$A$5:$A$205,0))&amp;IF($C1157="",""," | "&amp;INDEX(Mapping!$B$5:$B$26,MATCH($C1157,Mapping!$A$5:$A$26,0))&amp;" | "&amp;INDEX(Mapping!$B$30:$B$46,MATCH($B1157,Mapping!$A$30:$A$46,0)))</f>
        <v/>
      </c>
      <c r="I1157" s="14">
        <f>INDEX(Variables!$C$5:$C$205,MATCH($A1157,Variables!$A$5:$A$205,0))</f>
        <v/>
      </c>
      <c r="J1157" s="14">
        <f>INDEX(Variables!$E$5:$E$205,MATCH($A1157,Variables!$A$5:$A$205,0))</f>
        <v/>
      </c>
      <c r="K1157" s="11">
        <f>LOWER(Settings!$C$4)&amp;".mit."&amp;$A1157&amp;IF($C1157="","","."&amp;$C1157&amp;"."&amp;$B1157)&amp;IF(INDEX(Variables!$D$5:$D$205,MATCH($A1157,Variables!$A$5:$A$205,0))="","","."&amp;INDEX(Variables!$D$5:$D$205,MATCH($A1157,Variables!$A$5:$A$205,0)))&amp;"."&amp;K$5</f>
        <v/>
      </c>
      <c r="L1157" s="38">
        <f>MAX(INDEX(L$292:L$303,$D1157)+L1148*(1+$E1157),0.01)</f>
        <v/>
      </c>
      <c r="M1157" s="37">
        <f>MAX(INDEX(M$292:M$303,$D1157)+M1148*(1+$E1157),0.01)</f>
        <v/>
      </c>
      <c r="N1157" s="37">
        <f>MAX(INDEX(N$292:N$303,$D1157)+N1148*(1+$E1157),0.01)</f>
        <v/>
      </c>
      <c r="O1157" s="37">
        <f>MAX(INDEX(O$292:O$303,$D1157)+O1148*(1+$E1157),0.01)</f>
        <v/>
      </c>
      <c r="P1157" s="37">
        <f>MAX(INDEX(P$292:P$303,$D1157)+P1148*(1+$E1157),0.01)</f>
        <v/>
      </c>
      <c r="Q1157" s="37">
        <f>MAX(INDEX(Q$292:Q$303,$D1157)+Q1148*(1+$E1157),0.01)</f>
        <v/>
      </c>
      <c r="R1157" s="37">
        <f>MAX(INDEX(R$292:R$303,$D1157)+R1148*(1+$E1157),0.01)</f>
        <v/>
      </c>
      <c r="S1157" s="37">
        <f>MAX(INDEX(S$292:S$303,$D1157)+S1148*(1+$E1157),0.01)</f>
        <v/>
      </c>
      <c r="T1157" s="37">
        <f>MAX(INDEX(T$292:T$303,$D1157)+T1148*(1+$E1157),0.01)</f>
        <v/>
      </c>
      <c r="U1157" s="37">
        <f>MAX(INDEX(U$292:U$303,$D1157)+U1148*(1+$E1157),0.01)</f>
        <v/>
      </c>
      <c r="V1157" s="37">
        <f>MAX(INDEX(V$292:V$303,$D1157)+V1148*(1+$E1157),0.01)</f>
        <v/>
      </c>
      <c r="W1157" s="37">
        <f>MAX(INDEX(W$292:W$303,$D1157)+W1148*(1+$E1157),0.01)</f>
        <v/>
      </c>
      <c r="X1157" s="37">
        <f>MAX(INDEX(X$292:X$303,$D1157)+X1148*(1+$E1157),0.01)</f>
        <v/>
      </c>
      <c r="Y1157" s="37">
        <f>MAX(INDEX(Y$292:Y$303,$D1157)+Y1148*(1+$E1157),0.01)</f>
        <v/>
      </c>
      <c r="Z1157" s="37">
        <f>MAX(INDEX(Z$292:Z$303,$D1157)+Z1148*(1+$E1157),0.01)</f>
        <v/>
      </c>
      <c r="AA1157" s="37">
        <f>MAX(INDEX(AA$292:AA$303,$D1157)+AA1148*(1+$E1157),0.01)</f>
        <v/>
      </c>
      <c r="AB1157" s="37">
        <f>MAX(INDEX(AB$292:AB$303,$D1157)+AB1148*(1+$E1157),0.01)</f>
        <v/>
      </c>
      <c r="AC1157" s="37">
        <f>MAX(INDEX(AC$292:AC$303,$D1157)+AC1148*(1+$E1157),0.01)</f>
        <v/>
      </c>
      <c r="AD1157" s="40">
        <f>POSTTAX(INDEX(AD$292:AD$303,$D1157),AD1148,$E1157)</f>
        <v/>
      </c>
      <c r="AF1157" s="11">
        <f>LOWER(Settings!$C$4)&amp;".mit."&amp;$A1157&amp;IF($C1157="","","."&amp;$C1157&amp;"."&amp;$B1157)&amp;IF(INDEX(Variables!$D$5:$D$205,MATCH($A1157,Variables!$A$5:$A$205,0))="","","."&amp;INDEX(Variables!$D$5:$D$205,MATCH($A1157,Variables!$A$5:$A$205,0)))&amp;"."&amp;AF$5</f>
        <v/>
      </c>
      <c r="AG1157" s="38">
        <f>MAX(INDEX(AG$292:AG$303,$D1157)+AG1148*(1+$E1157),0.01)</f>
        <v/>
      </c>
      <c r="AH1157" s="37">
        <f>MAX(INDEX(AH$292:AH$303,$D1157)+AH1148*(1+$E1157),0.01)</f>
        <v/>
      </c>
      <c r="AI1157" s="37">
        <f>MAX(INDEX(AI$292:AI$303,$D1157)+AI1148*(1+$E1157),0.01)</f>
        <v/>
      </c>
      <c r="AJ1157" s="37">
        <f>MAX(INDEX(AJ$292:AJ$303,$D1157)+AJ1148*(1+$E1157),0.01)</f>
        <v/>
      </c>
      <c r="AK1157" s="37">
        <f>MAX(INDEX(AK$292:AK$303,$D1157)+AK1148*(1+$E1157),0.01)</f>
        <v/>
      </c>
      <c r="AL1157" s="37">
        <f>MAX(INDEX(AL$292:AL$303,$D1157)+AL1148*(1+$E1157),0.01)</f>
        <v/>
      </c>
      <c r="AM1157" s="37">
        <f>MAX(INDEX(AM$292:AM$303,$D1157)+AM1148*(1+$E1157),0.01)</f>
        <v/>
      </c>
      <c r="AN1157" s="37">
        <f>MAX(INDEX(AN$292:AN$303,$D1157)+AN1148*(1+$E1157),0.01)</f>
        <v/>
      </c>
      <c r="AO1157" s="37">
        <f>MAX(INDEX(AO$292:AO$303,$D1157)+AO1148*(1+$E1157),0.01)</f>
        <v/>
      </c>
      <c r="AP1157" s="37">
        <f>MAX(INDEX(AP$292:AP$303,$D1157)+AP1148*(1+$E1157),0.01)</f>
        <v/>
      </c>
      <c r="AQ1157" s="37">
        <f>MAX(INDEX(AQ$292:AQ$303,$D1157)+AQ1148*(1+$E1157),0.01)</f>
        <v/>
      </c>
      <c r="AR1157" s="37">
        <f>MAX(INDEX(AR$292:AR$303,$D1157)+AR1148*(1+$E1157),0.01)</f>
        <v/>
      </c>
      <c r="AS1157" s="37">
        <f>MAX(INDEX(AS$292:AS$303,$D1157)+AS1148*(1+$E1157),0.01)</f>
        <v/>
      </c>
      <c r="AT1157" s="37">
        <f>MAX(INDEX(AT$292:AT$303,$D1157)+AT1148*(1+$E1157),0.01)</f>
        <v/>
      </c>
      <c r="AU1157" s="37">
        <f>MAX(INDEX(AU$292:AU$303,$D1157)+AU1148*(1+$E1157),0.01)</f>
        <v/>
      </c>
      <c r="AV1157" s="37">
        <f>MAX(INDEX(AV$292:AV$303,$D1157)+AV1148*(1+$E1157),0.01)</f>
        <v/>
      </c>
      <c r="AW1157" s="37">
        <f>MAX(INDEX(AW$292:AW$303,$D1157)+AW1148*(1+$E1157),0.01)</f>
        <v/>
      </c>
      <c r="AX1157" s="37">
        <f>MAX(INDEX(AX$292:AX$303,$D1157)+AX1148*(1+$E1157),0.01)</f>
        <v/>
      </c>
      <c r="AY1157" s="40">
        <f>POSTTAX(INDEX(AY$292:AY$303,$D1157),AY1148,$E1157)</f>
        <v/>
      </c>
    </row>
    <row r="1158" hidden="1" outlineLevel="2">
      <c r="A1158" s="14" t="inlineStr">
        <is>
          <t>atp</t>
        </is>
      </c>
      <c r="B1158" s="14" t="inlineStr">
        <is>
          <t>nga</t>
        </is>
      </c>
      <c r="C1158" s="14" t="inlineStr">
        <is>
          <t>srv</t>
        </is>
      </c>
      <c r="D1158" s="37">
        <f>INDEX(Inputs!$R$5:$R$132,MATCH($B1158&amp;"|"&amp;$C1158,Inputs!$A$5:$A$132,0))</f>
        <v/>
      </c>
      <c r="E1158" s="37">
        <f>INDEX(Inputs!$S$5:$S$132,MATCH($B1158&amp;"|"&amp;$C1158,Inputs!$A$5:$A$132,0))</f>
        <v/>
      </c>
      <c r="F1158" s="36" t="n"/>
      <c r="G1158" s="36" t="n"/>
      <c r="H1158" s="14">
        <f>INDEX(Variables!$B$5:$B$205,MATCH($A1158,Variables!$A$5:$A$205,0))&amp;IF($C1158="",""," | "&amp;INDEX(Mapping!$B$5:$B$26,MATCH($C1158,Mapping!$A$5:$A$26,0))&amp;" | "&amp;INDEX(Mapping!$B$30:$B$46,MATCH($B1158,Mapping!$A$30:$A$46,0)))</f>
        <v/>
      </c>
      <c r="I1158" s="14">
        <f>INDEX(Variables!$C$5:$C$205,MATCH($A1158,Variables!$A$5:$A$205,0))</f>
        <v/>
      </c>
      <c r="J1158" s="14">
        <f>INDEX(Variables!$E$5:$E$205,MATCH($A1158,Variables!$A$5:$A$205,0))</f>
        <v/>
      </c>
      <c r="K1158" s="11">
        <f>LOWER(Settings!$C$4)&amp;".mit."&amp;$A1158&amp;IF($C1158="","","."&amp;$C1158&amp;"."&amp;$B1158)&amp;IF(INDEX(Variables!$D$5:$D$205,MATCH($A1158,Variables!$A$5:$A$205,0))="","","."&amp;INDEX(Variables!$D$5:$D$205,MATCH($A1158,Variables!$A$5:$A$205,0)))&amp;"."&amp;K$5</f>
        <v/>
      </c>
      <c r="L1158" s="38">
        <f>MAX(INDEX(L$292:L$303,$D1158)+L1149*(1+$E1158),0.01)</f>
        <v/>
      </c>
      <c r="M1158" s="37">
        <f>MAX(INDEX(M$292:M$303,$D1158)+M1149*(1+$E1158),0.01)</f>
        <v/>
      </c>
      <c r="N1158" s="37">
        <f>MAX(INDEX(N$292:N$303,$D1158)+N1149*(1+$E1158),0.01)</f>
        <v/>
      </c>
      <c r="O1158" s="37">
        <f>MAX(INDEX(O$292:O$303,$D1158)+O1149*(1+$E1158),0.01)</f>
        <v/>
      </c>
      <c r="P1158" s="37">
        <f>MAX(INDEX(P$292:P$303,$D1158)+P1149*(1+$E1158),0.01)</f>
        <v/>
      </c>
      <c r="Q1158" s="37">
        <f>MAX(INDEX(Q$292:Q$303,$D1158)+Q1149*(1+$E1158),0.01)</f>
        <v/>
      </c>
      <c r="R1158" s="37">
        <f>MAX(INDEX(R$292:R$303,$D1158)+R1149*(1+$E1158),0.01)</f>
        <v/>
      </c>
      <c r="S1158" s="37">
        <f>MAX(INDEX(S$292:S$303,$D1158)+S1149*(1+$E1158),0.01)</f>
        <v/>
      </c>
      <c r="T1158" s="37">
        <f>MAX(INDEX(T$292:T$303,$D1158)+T1149*(1+$E1158),0.01)</f>
        <v/>
      </c>
      <c r="U1158" s="37">
        <f>MAX(INDEX(U$292:U$303,$D1158)+U1149*(1+$E1158),0.01)</f>
        <v/>
      </c>
      <c r="V1158" s="37">
        <f>MAX(INDEX(V$292:V$303,$D1158)+V1149*(1+$E1158),0.01)</f>
        <v/>
      </c>
      <c r="W1158" s="37">
        <f>MAX(INDEX(W$292:W$303,$D1158)+W1149*(1+$E1158),0.01)</f>
        <v/>
      </c>
      <c r="X1158" s="37">
        <f>MAX(INDEX(X$292:X$303,$D1158)+X1149*(1+$E1158),0.01)</f>
        <v/>
      </c>
      <c r="Y1158" s="37">
        <f>MAX(INDEX(Y$292:Y$303,$D1158)+Y1149*(1+$E1158),0.01)</f>
        <v/>
      </c>
      <c r="Z1158" s="37">
        <f>MAX(INDEX(Z$292:Z$303,$D1158)+Z1149*(1+$E1158),0.01)</f>
        <v/>
      </c>
      <c r="AA1158" s="37">
        <f>MAX(INDEX(AA$292:AA$303,$D1158)+AA1149*(1+$E1158),0.01)</f>
        <v/>
      </c>
      <c r="AB1158" s="37">
        <f>MAX(INDEX(AB$292:AB$303,$D1158)+AB1149*(1+$E1158),0.01)</f>
        <v/>
      </c>
      <c r="AC1158" s="37">
        <f>MAX(INDEX(AC$292:AC$303,$D1158)+AC1149*(1+$E1158),0.01)</f>
        <v/>
      </c>
      <c r="AD1158" s="40">
        <f>POSTTAX(INDEX(AD$292:AD$303,$D1158),AD1149,$E1158)</f>
        <v/>
      </c>
      <c r="AF1158" s="11">
        <f>LOWER(Settings!$C$4)&amp;".mit."&amp;$A1158&amp;IF($C1158="","","."&amp;$C1158&amp;"."&amp;$B1158)&amp;IF(INDEX(Variables!$D$5:$D$205,MATCH($A1158,Variables!$A$5:$A$205,0))="","","."&amp;INDEX(Variables!$D$5:$D$205,MATCH($A1158,Variables!$A$5:$A$205,0)))&amp;"."&amp;AF$5</f>
        <v/>
      </c>
      <c r="AG1158" s="38">
        <f>MAX(INDEX(AG$292:AG$303,$D1158)+AG1149*(1+$E1158),0.01)</f>
        <v/>
      </c>
      <c r="AH1158" s="37">
        <f>MAX(INDEX(AH$292:AH$303,$D1158)+AH1149*(1+$E1158),0.01)</f>
        <v/>
      </c>
      <c r="AI1158" s="37">
        <f>MAX(INDEX(AI$292:AI$303,$D1158)+AI1149*(1+$E1158),0.01)</f>
        <v/>
      </c>
      <c r="AJ1158" s="37">
        <f>MAX(INDEX(AJ$292:AJ$303,$D1158)+AJ1149*(1+$E1158),0.01)</f>
        <v/>
      </c>
      <c r="AK1158" s="37">
        <f>MAX(INDEX(AK$292:AK$303,$D1158)+AK1149*(1+$E1158),0.01)</f>
        <v/>
      </c>
      <c r="AL1158" s="37">
        <f>MAX(INDEX(AL$292:AL$303,$D1158)+AL1149*(1+$E1158),0.01)</f>
        <v/>
      </c>
      <c r="AM1158" s="37">
        <f>MAX(INDEX(AM$292:AM$303,$D1158)+AM1149*(1+$E1158),0.01)</f>
        <v/>
      </c>
      <c r="AN1158" s="37">
        <f>MAX(INDEX(AN$292:AN$303,$D1158)+AN1149*(1+$E1158),0.01)</f>
        <v/>
      </c>
      <c r="AO1158" s="37">
        <f>MAX(INDEX(AO$292:AO$303,$D1158)+AO1149*(1+$E1158),0.01)</f>
        <v/>
      </c>
      <c r="AP1158" s="37">
        <f>MAX(INDEX(AP$292:AP$303,$D1158)+AP1149*(1+$E1158),0.01)</f>
        <v/>
      </c>
      <c r="AQ1158" s="37">
        <f>MAX(INDEX(AQ$292:AQ$303,$D1158)+AQ1149*(1+$E1158),0.01)</f>
        <v/>
      </c>
      <c r="AR1158" s="37">
        <f>MAX(INDEX(AR$292:AR$303,$D1158)+AR1149*(1+$E1158),0.01)</f>
        <v/>
      </c>
      <c r="AS1158" s="37">
        <f>MAX(INDEX(AS$292:AS$303,$D1158)+AS1149*(1+$E1158),0.01)</f>
        <v/>
      </c>
      <c r="AT1158" s="37">
        <f>MAX(INDEX(AT$292:AT$303,$D1158)+AT1149*(1+$E1158),0.01)</f>
        <v/>
      </c>
      <c r="AU1158" s="37">
        <f>MAX(INDEX(AU$292:AU$303,$D1158)+AU1149*(1+$E1158),0.01)</f>
        <v/>
      </c>
      <c r="AV1158" s="37">
        <f>MAX(INDEX(AV$292:AV$303,$D1158)+AV1149*(1+$E1158),0.01)</f>
        <v/>
      </c>
      <c r="AW1158" s="37">
        <f>MAX(INDEX(AW$292:AW$303,$D1158)+AW1149*(1+$E1158),0.01)</f>
        <v/>
      </c>
      <c r="AX1158" s="37">
        <f>MAX(INDEX(AX$292:AX$303,$D1158)+AX1149*(1+$E1158),0.01)</f>
        <v/>
      </c>
      <c r="AY1158" s="40">
        <f>POSTTAX(INDEX(AY$292:AY$303,$D1158),AY1149,$E1158)</f>
        <v/>
      </c>
    </row>
    <row r="1159" hidden="1" outlineLevel="2">
      <c r="A1159" s="14" t="inlineStr">
        <is>
          <t>atp</t>
        </is>
      </c>
      <c r="B1159" s="14" t="inlineStr">
        <is>
          <t>gso</t>
        </is>
      </c>
      <c r="C1159" s="14" t="inlineStr">
        <is>
          <t>srv</t>
        </is>
      </c>
      <c r="D1159" s="37">
        <f>INDEX(Inputs!$R$5:$R$132,MATCH($B1159&amp;"|"&amp;$C1159,Inputs!$A$5:$A$132,0))</f>
        <v/>
      </c>
      <c r="E1159" s="37">
        <f>INDEX(Inputs!$S$5:$S$132,MATCH($B1159&amp;"|"&amp;$C1159,Inputs!$A$5:$A$132,0))</f>
        <v/>
      </c>
      <c r="F1159" s="36" t="n"/>
      <c r="G1159" s="36" t="n"/>
      <c r="H1159" s="14">
        <f>INDEX(Variables!$B$5:$B$205,MATCH($A1159,Variables!$A$5:$A$205,0))&amp;IF($C1159="",""," | "&amp;INDEX(Mapping!$B$5:$B$26,MATCH($C1159,Mapping!$A$5:$A$26,0))&amp;" | "&amp;INDEX(Mapping!$B$30:$B$46,MATCH($B1159,Mapping!$A$30:$A$46,0)))</f>
        <v/>
      </c>
      <c r="I1159" s="14">
        <f>INDEX(Variables!$C$5:$C$205,MATCH($A1159,Variables!$A$5:$A$205,0))</f>
        <v/>
      </c>
      <c r="J1159" s="14">
        <f>INDEX(Variables!$E$5:$E$205,MATCH($A1159,Variables!$A$5:$A$205,0))</f>
        <v/>
      </c>
      <c r="K1159" s="11">
        <f>LOWER(Settings!$C$4)&amp;".mit."&amp;$A1159&amp;IF($C1159="","","."&amp;$C1159&amp;"."&amp;$B1159)&amp;IF(INDEX(Variables!$D$5:$D$205,MATCH($A1159,Variables!$A$5:$A$205,0))="","","."&amp;INDEX(Variables!$D$5:$D$205,MATCH($A1159,Variables!$A$5:$A$205,0)))&amp;"."&amp;K$5</f>
        <v/>
      </c>
      <c r="L1159" s="38">
        <f>MAX(INDEX(L$292:L$303,$D1159)+L1150*(1+$E1159),0.01)</f>
        <v/>
      </c>
      <c r="M1159" s="37">
        <f>MAX(INDEX(M$292:M$303,$D1159)+M1150*(1+$E1159),0.01)</f>
        <v/>
      </c>
      <c r="N1159" s="37">
        <f>MAX(INDEX(N$292:N$303,$D1159)+N1150*(1+$E1159),0.01)</f>
        <v/>
      </c>
      <c r="O1159" s="37">
        <f>MAX(INDEX(O$292:O$303,$D1159)+O1150*(1+$E1159),0.01)</f>
        <v/>
      </c>
      <c r="P1159" s="37">
        <f>MAX(INDEX(P$292:P$303,$D1159)+P1150*(1+$E1159),0.01)</f>
        <v/>
      </c>
      <c r="Q1159" s="37">
        <f>MAX(INDEX(Q$292:Q$303,$D1159)+Q1150*(1+$E1159),0.01)</f>
        <v/>
      </c>
      <c r="R1159" s="37">
        <f>MAX(INDEX(R$292:R$303,$D1159)+R1150*(1+$E1159),0.01)</f>
        <v/>
      </c>
      <c r="S1159" s="37">
        <f>MAX(INDEX(S$292:S$303,$D1159)+S1150*(1+$E1159),0.01)</f>
        <v/>
      </c>
      <c r="T1159" s="37">
        <f>MAX(INDEX(T$292:T$303,$D1159)+T1150*(1+$E1159),0.01)</f>
        <v/>
      </c>
      <c r="U1159" s="37">
        <f>MAX(INDEX(U$292:U$303,$D1159)+U1150*(1+$E1159),0.01)</f>
        <v/>
      </c>
      <c r="V1159" s="37">
        <f>MAX(INDEX(V$292:V$303,$D1159)+V1150*(1+$E1159),0.01)</f>
        <v/>
      </c>
      <c r="W1159" s="37">
        <f>MAX(INDEX(W$292:W$303,$D1159)+W1150*(1+$E1159),0.01)</f>
        <v/>
      </c>
      <c r="X1159" s="37">
        <f>MAX(INDEX(X$292:X$303,$D1159)+X1150*(1+$E1159),0.01)</f>
        <v/>
      </c>
      <c r="Y1159" s="37">
        <f>MAX(INDEX(Y$292:Y$303,$D1159)+Y1150*(1+$E1159),0.01)</f>
        <v/>
      </c>
      <c r="Z1159" s="37">
        <f>MAX(INDEX(Z$292:Z$303,$D1159)+Z1150*(1+$E1159),0.01)</f>
        <v/>
      </c>
      <c r="AA1159" s="37">
        <f>MAX(INDEX(AA$292:AA$303,$D1159)+AA1150*(1+$E1159),0.01)</f>
        <v/>
      </c>
      <c r="AB1159" s="37">
        <f>MAX(INDEX(AB$292:AB$303,$D1159)+AB1150*(1+$E1159),0.01)</f>
        <v/>
      </c>
      <c r="AC1159" s="37">
        <f>MAX(INDEX(AC$292:AC$303,$D1159)+AC1150*(1+$E1159),0.01)</f>
        <v/>
      </c>
      <c r="AD1159" s="40">
        <f>POSTTAX(INDEX(AD$292:AD$303,$D1159),AD1150,$E1159)</f>
        <v/>
      </c>
      <c r="AF1159" s="11">
        <f>LOWER(Settings!$C$4)&amp;".mit."&amp;$A1159&amp;IF($C1159="","","."&amp;$C1159&amp;"."&amp;$B1159)&amp;IF(INDEX(Variables!$D$5:$D$205,MATCH($A1159,Variables!$A$5:$A$205,0))="","","."&amp;INDEX(Variables!$D$5:$D$205,MATCH($A1159,Variables!$A$5:$A$205,0)))&amp;"."&amp;AF$5</f>
        <v/>
      </c>
      <c r="AG1159" s="38">
        <f>MAX(INDEX(AG$292:AG$303,$D1159)+AG1150*(1+$E1159),0.01)</f>
        <v/>
      </c>
      <c r="AH1159" s="37">
        <f>MAX(INDEX(AH$292:AH$303,$D1159)+AH1150*(1+$E1159),0.01)</f>
        <v/>
      </c>
      <c r="AI1159" s="37">
        <f>MAX(INDEX(AI$292:AI$303,$D1159)+AI1150*(1+$E1159),0.01)</f>
        <v/>
      </c>
      <c r="AJ1159" s="37">
        <f>MAX(INDEX(AJ$292:AJ$303,$D1159)+AJ1150*(1+$E1159),0.01)</f>
        <v/>
      </c>
      <c r="AK1159" s="37">
        <f>MAX(INDEX(AK$292:AK$303,$D1159)+AK1150*(1+$E1159),0.01)</f>
        <v/>
      </c>
      <c r="AL1159" s="37">
        <f>MAX(INDEX(AL$292:AL$303,$D1159)+AL1150*(1+$E1159),0.01)</f>
        <v/>
      </c>
      <c r="AM1159" s="37">
        <f>MAX(INDEX(AM$292:AM$303,$D1159)+AM1150*(1+$E1159),0.01)</f>
        <v/>
      </c>
      <c r="AN1159" s="37">
        <f>MAX(INDEX(AN$292:AN$303,$D1159)+AN1150*(1+$E1159),0.01)</f>
        <v/>
      </c>
      <c r="AO1159" s="37">
        <f>MAX(INDEX(AO$292:AO$303,$D1159)+AO1150*(1+$E1159),0.01)</f>
        <v/>
      </c>
      <c r="AP1159" s="37">
        <f>MAX(INDEX(AP$292:AP$303,$D1159)+AP1150*(1+$E1159),0.01)</f>
        <v/>
      </c>
      <c r="AQ1159" s="37">
        <f>MAX(INDEX(AQ$292:AQ$303,$D1159)+AQ1150*(1+$E1159),0.01)</f>
        <v/>
      </c>
      <c r="AR1159" s="37">
        <f>MAX(INDEX(AR$292:AR$303,$D1159)+AR1150*(1+$E1159),0.01)</f>
        <v/>
      </c>
      <c r="AS1159" s="37">
        <f>MAX(INDEX(AS$292:AS$303,$D1159)+AS1150*(1+$E1159),0.01)</f>
        <v/>
      </c>
      <c r="AT1159" s="37">
        <f>MAX(INDEX(AT$292:AT$303,$D1159)+AT1150*(1+$E1159),0.01)</f>
        <v/>
      </c>
      <c r="AU1159" s="37">
        <f>MAX(INDEX(AU$292:AU$303,$D1159)+AU1150*(1+$E1159),0.01)</f>
        <v/>
      </c>
      <c r="AV1159" s="37">
        <f>MAX(INDEX(AV$292:AV$303,$D1159)+AV1150*(1+$E1159),0.01)</f>
        <v/>
      </c>
      <c r="AW1159" s="37">
        <f>MAX(INDEX(AW$292:AW$303,$D1159)+AW1150*(1+$E1159),0.01)</f>
        <v/>
      </c>
      <c r="AX1159" s="37">
        <f>MAX(INDEX(AX$292:AX$303,$D1159)+AX1150*(1+$E1159),0.01)</f>
        <v/>
      </c>
      <c r="AY1159" s="40">
        <f>POSTTAX(INDEX(AY$292:AY$303,$D1159),AY1150,$E1159)</f>
        <v/>
      </c>
    </row>
    <row r="1160" hidden="1" outlineLevel="2">
      <c r="A1160" s="14" t="inlineStr">
        <is>
          <t>atp</t>
        </is>
      </c>
      <c r="B1160" s="14" t="inlineStr">
        <is>
          <t>die</t>
        </is>
      </c>
      <c r="C1160" s="14" t="inlineStr">
        <is>
          <t>srv</t>
        </is>
      </c>
      <c r="D1160" s="37">
        <f>INDEX(Inputs!$R$5:$R$132,MATCH($B1160&amp;"|"&amp;$C1160,Inputs!$A$5:$A$132,0))</f>
        <v/>
      </c>
      <c r="E1160" s="37">
        <f>INDEX(Inputs!$S$5:$S$132,MATCH($B1160&amp;"|"&amp;$C1160,Inputs!$A$5:$A$132,0))</f>
        <v/>
      </c>
      <c r="F1160" s="36" t="n"/>
      <c r="G1160" s="36" t="n"/>
      <c r="H1160" s="14">
        <f>INDEX(Variables!$B$5:$B$205,MATCH($A1160,Variables!$A$5:$A$205,0))&amp;IF($C1160="",""," | "&amp;INDEX(Mapping!$B$5:$B$26,MATCH($C1160,Mapping!$A$5:$A$26,0))&amp;" | "&amp;INDEX(Mapping!$B$30:$B$46,MATCH($B1160,Mapping!$A$30:$A$46,0)))</f>
        <v/>
      </c>
      <c r="I1160" s="14">
        <f>INDEX(Variables!$C$5:$C$205,MATCH($A1160,Variables!$A$5:$A$205,0))</f>
        <v/>
      </c>
      <c r="J1160" s="14">
        <f>INDEX(Variables!$E$5:$E$205,MATCH($A1160,Variables!$A$5:$A$205,0))</f>
        <v/>
      </c>
      <c r="K1160" s="11">
        <f>LOWER(Settings!$C$4)&amp;".mit."&amp;$A1160&amp;IF($C1160="","","."&amp;$C1160&amp;"."&amp;$B1160)&amp;IF(INDEX(Variables!$D$5:$D$205,MATCH($A1160,Variables!$A$5:$A$205,0))="","","."&amp;INDEX(Variables!$D$5:$D$205,MATCH($A1160,Variables!$A$5:$A$205,0)))&amp;"."&amp;K$5</f>
        <v/>
      </c>
      <c r="L1160" s="38">
        <f>MAX(INDEX(L$292:L$303,$D1160)+L1151*(1+$E1160),0.01)</f>
        <v/>
      </c>
      <c r="M1160" s="37">
        <f>MAX(INDEX(M$292:M$303,$D1160)+M1151*(1+$E1160),0.01)</f>
        <v/>
      </c>
      <c r="N1160" s="37">
        <f>MAX(INDEX(N$292:N$303,$D1160)+N1151*(1+$E1160),0.01)</f>
        <v/>
      </c>
      <c r="O1160" s="37">
        <f>MAX(INDEX(O$292:O$303,$D1160)+O1151*(1+$E1160),0.01)</f>
        <v/>
      </c>
      <c r="P1160" s="37">
        <f>MAX(INDEX(P$292:P$303,$D1160)+P1151*(1+$E1160),0.01)</f>
        <v/>
      </c>
      <c r="Q1160" s="37">
        <f>MAX(INDEX(Q$292:Q$303,$D1160)+Q1151*(1+$E1160),0.01)</f>
        <v/>
      </c>
      <c r="R1160" s="37">
        <f>MAX(INDEX(R$292:R$303,$D1160)+R1151*(1+$E1160),0.01)</f>
        <v/>
      </c>
      <c r="S1160" s="37">
        <f>MAX(INDEX(S$292:S$303,$D1160)+S1151*(1+$E1160),0.01)</f>
        <v/>
      </c>
      <c r="T1160" s="37">
        <f>MAX(INDEX(T$292:T$303,$D1160)+T1151*(1+$E1160),0.01)</f>
        <v/>
      </c>
      <c r="U1160" s="37">
        <f>MAX(INDEX(U$292:U$303,$D1160)+U1151*(1+$E1160),0.01)</f>
        <v/>
      </c>
      <c r="V1160" s="37">
        <f>MAX(INDEX(V$292:V$303,$D1160)+V1151*(1+$E1160),0.01)</f>
        <v/>
      </c>
      <c r="W1160" s="37">
        <f>MAX(INDEX(W$292:W$303,$D1160)+W1151*(1+$E1160),0.01)</f>
        <v/>
      </c>
      <c r="X1160" s="37">
        <f>MAX(INDEX(X$292:X$303,$D1160)+X1151*(1+$E1160),0.01)</f>
        <v/>
      </c>
      <c r="Y1160" s="37">
        <f>MAX(INDEX(Y$292:Y$303,$D1160)+Y1151*(1+$E1160),0.01)</f>
        <v/>
      </c>
      <c r="Z1160" s="37">
        <f>MAX(INDEX(Z$292:Z$303,$D1160)+Z1151*(1+$E1160),0.01)</f>
        <v/>
      </c>
      <c r="AA1160" s="37">
        <f>MAX(INDEX(AA$292:AA$303,$D1160)+AA1151*(1+$E1160),0.01)</f>
        <v/>
      </c>
      <c r="AB1160" s="37">
        <f>MAX(INDEX(AB$292:AB$303,$D1160)+AB1151*(1+$E1160),0.01)</f>
        <v/>
      </c>
      <c r="AC1160" s="37">
        <f>MAX(INDEX(AC$292:AC$303,$D1160)+AC1151*(1+$E1160),0.01)</f>
        <v/>
      </c>
      <c r="AD1160" s="40">
        <f>POSTTAX(INDEX(AD$292:AD$303,$D1160),AD1151,$E1160)</f>
        <v/>
      </c>
      <c r="AF1160" s="11">
        <f>LOWER(Settings!$C$4)&amp;".mit."&amp;$A1160&amp;IF($C1160="","","."&amp;$C1160&amp;"."&amp;$B1160)&amp;IF(INDEX(Variables!$D$5:$D$205,MATCH($A1160,Variables!$A$5:$A$205,0))="","","."&amp;INDEX(Variables!$D$5:$D$205,MATCH($A1160,Variables!$A$5:$A$205,0)))&amp;"."&amp;AF$5</f>
        <v/>
      </c>
      <c r="AG1160" s="38">
        <f>MAX(INDEX(AG$292:AG$303,$D1160)+AG1151*(1+$E1160),0.01)</f>
        <v/>
      </c>
      <c r="AH1160" s="37">
        <f>MAX(INDEX(AH$292:AH$303,$D1160)+AH1151*(1+$E1160),0.01)</f>
        <v/>
      </c>
      <c r="AI1160" s="37">
        <f>MAX(INDEX(AI$292:AI$303,$D1160)+AI1151*(1+$E1160),0.01)</f>
        <v/>
      </c>
      <c r="AJ1160" s="37">
        <f>MAX(INDEX(AJ$292:AJ$303,$D1160)+AJ1151*(1+$E1160),0.01)</f>
        <v/>
      </c>
      <c r="AK1160" s="37">
        <f>MAX(INDEX(AK$292:AK$303,$D1160)+AK1151*(1+$E1160),0.01)</f>
        <v/>
      </c>
      <c r="AL1160" s="37">
        <f>MAX(INDEX(AL$292:AL$303,$D1160)+AL1151*(1+$E1160),0.01)</f>
        <v/>
      </c>
      <c r="AM1160" s="37">
        <f>MAX(INDEX(AM$292:AM$303,$D1160)+AM1151*(1+$E1160),0.01)</f>
        <v/>
      </c>
      <c r="AN1160" s="37">
        <f>MAX(INDEX(AN$292:AN$303,$D1160)+AN1151*(1+$E1160),0.01)</f>
        <v/>
      </c>
      <c r="AO1160" s="37">
        <f>MAX(INDEX(AO$292:AO$303,$D1160)+AO1151*(1+$E1160),0.01)</f>
        <v/>
      </c>
      <c r="AP1160" s="37">
        <f>MAX(INDEX(AP$292:AP$303,$D1160)+AP1151*(1+$E1160),0.01)</f>
        <v/>
      </c>
      <c r="AQ1160" s="37">
        <f>MAX(INDEX(AQ$292:AQ$303,$D1160)+AQ1151*(1+$E1160),0.01)</f>
        <v/>
      </c>
      <c r="AR1160" s="37">
        <f>MAX(INDEX(AR$292:AR$303,$D1160)+AR1151*(1+$E1160),0.01)</f>
        <v/>
      </c>
      <c r="AS1160" s="37">
        <f>MAX(INDEX(AS$292:AS$303,$D1160)+AS1151*(1+$E1160),0.01)</f>
        <v/>
      </c>
      <c r="AT1160" s="37">
        <f>MAX(INDEX(AT$292:AT$303,$D1160)+AT1151*(1+$E1160),0.01)</f>
        <v/>
      </c>
      <c r="AU1160" s="37">
        <f>MAX(INDEX(AU$292:AU$303,$D1160)+AU1151*(1+$E1160),0.01)</f>
        <v/>
      </c>
      <c r="AV1160" s="37">
        <f>MAX(INDEX(AV$292:AV$303,$D1160)+AV1151*(1+$E1160),0.01)</f>
        <v/>
      </c>
      <c r="AW1160" s="37">
        <f>MAX(INDEX(AW$292:AW$303,$D1160)+AW1151*(1+$E1160),0.01)</f>
        <v/>
      </c>
      <c r="AX1160" s="37">
        <f>MAX(INDEX(AX$292:AX$303,$D1160)+AX1151*(1+$E1160),0.01)</f>
        <v/>
      </c>
      <c r="AY1160" s="40">
        <f>POSTTAX(INDEX(AY$292:AY$303,$D1160),AY1151,$E1160)</f>
        <v/>
      </c>
    </row>
    <row r="1161" hidden="1" outlineLevel="2">
      <c r="A1161" s="14" t="inlineStr">
        <is>
          <t>atp</t>
        </is>
      </c>
      <c r="B1161" s="14" t="inlineStr">
        <is>
          <t>lpg</t>
        </is>
      </c>
      <c r="C1161" s="14" t="inlineStr">
        <is>
          <t>srv</t>
        </is>
      </c>
      <c r="D1161" s="37">
        <f>INDEX(Inputs!$R$5:$R$132,MATCH($B1161&amp;"|"&amp;$C1161,Inputs!$A$5:$A$132,0))</f>
        <v/>
      </c>
      <c r="E1161" s="37">
        <f>INDEX(Inputs!$S$5:$S$132,MATCH($B1161&amp;"|"&amp;$C1161,Inputs!$A$5:$A$132,0))</f>
        <v/>
      </c>
      <c r="F1161" s="36" t="n"/>
      <c r="G1161" s="36" t="n"/>
      <c r="H1161" s="14">
        <f>INDEX(Variables!$B$5:$B$205,MATCH($A1161,Variables!$A$5:$A$205,0))&amp;IF($C1161="",""," | "&amp;INDEX(Mapping!$B$5:$B$26,MATCH($C1161,Mapping!$A$5:$A$26,0))&amp;" | "&amp;INDEX(Mapping!$B$30:$B$46,MATCH($B1161,Mapping!$A$30:$A$46,0)))</f>
        <v/>
      </c>
      <c r="I1161" s="14">
        <f>INDEX(Variables!$C$5:$C$205,MATCH($A1161,Variables!$A$5:$A$205,0))</f>
        <v/>
      </c>
      <c r="J1161" s="14">
        <f>INDEX(Variables!$E$5:$E$205,MATCH($A1161,Variables!$A$5:$A$205,0))</f>
        <v/>
      </c>
      <c r="K1161" s="11">
        <f>LOWER(Settings!$C$4)&amp;".mit."&amp;$A1161&amp;IF($C1161="","","."&amp;$C1161&amp;"."&amp;$B1161)&amp;IF(INDEX(Variables!$D$5:$D$205,MATCH($A1161,Variables!$A$5:$A$205,0))="","","."&amp;INDEX(Variables!$D$5:$D$205,MATCH($A1161,Variables!$A$5:$A$205,0)))&amp;"."&amp;K$5</f>
        <v/>
      </c>
      <c r="L1161" s="38">
        <f>MAX(INDEX(L$292:L$303,$D1161)+L1152*(1+$E1161),0.01)</f>
        <v/>
      </c>
      <c r="M1161" s="37">
        <f>MAX(INDEX(M$292:M$303,$D1161)+M1152*(1+$E1161),0.01)</f>
        <v/>
      </c>
      <c r="N1161" s="37">
        <f>MAX(INDEX(N$292:N$303,$D1161)+N1152*(1+$E1161),0.01)</f>
        <v/>
      </c>
      <c r="O1161" s="37">
        <f>MAX(INDEX(O$292:O$303,$D1161)+O1152*(1+$E1161),0.01)</f>
        <v/>
      </c>
      <c r="P1161" s="37">
        <f>MAX(INDEX(P$292:P$303,$D1161)+P1152*(1+$E1161),0.01)</f>
        <v/>
      </c>
      <c r="Q1161" s="37">
        <f>MAX(INDEX(Q$292:Q$303,$D1161)+Q1152*(1+$E1161),0.01)</f>
        <v/>
      </c>
      <c r="R1161" s="37">
        <f>MAX(INDEX(R$292:R$303,$D1161)+R1152*(1+$E1161),0.01)</f>
        <v/>
      </c>
      <c r="S1161" s="37">
        <f>MAX(INDEX(S$292:S$303,$D1161)+S1152*(1+$E1161),0.01)</f>
        <v/>
      </c>
      <c r="T1161" s="37">
        <f>MAX(INDEX(T$292:T$303,$D1161)+T1152*(1+$E1161),0.01)</f>
        <v/>
      </c>
      <c r="U1161" s="37">
        <f>MAX(INDEX(U$292:U$303,$D1161)+U1152*(1+$E1161),0.01)</f>
        <v/>
      </c>
      <c r="V1161" s="37">
        <f>MAX(INDEX(V$292:V$303,$D1161)+V1152*(1+$E1161),0.01)</f>
        <v/>
      </c>
      <c r="W1161" s="37">
        <f>MAX(INDEX(W$292:W$303,$D1161)+W1152*(1+$E1161),0.01)</f>
        <v/>
      </c>
      <c r="X1161" s="37">
        <f>MAX(INDEX(X$292:X$303,$D1161)+X1152*(1+$E1161),0.01)</f>
        <v/>
      </c>
      <c r="Y1161" s="37">
        <f>MAX(INDEX(Y$292:Y$303,$D1161)+Y1152*(1+$E1161),0.01)</f>
        <v/>
      </c>
      <c r="Z1161" s="37">
        <f>MAX(INDEX(Z$292:Z$303,$D1161)+Z1152*(1+$E1161),0.01)</f>
        <v/>
      </c>
      <c r="AA1161" s="37">
        <f>MAX(INDEX(AA$292:AA$303,$D1161)+AA1152*(1+$E1161),0.01)</f>
        <v/>
      </c>
      <c r="AB1161" s="37">
        <f>MAX(INDEX(AB$292:AB$303,$D1161)+AB1152*(1+$E1161),0.01)</f>
        <v/>
      </c>
      <c r="AC1161" s="37">
        <f>MAX(INDEX(AC$292:AC$303,$D1161)+AC1152*(1+$E1161),0.01)</f>
        <v/>
      </c>
      <c r="AD1161" s="40">
        <f>POSTTAX(INDEX(AD$292:AD$303,$D1161),AD1152,$E1161)</f>
        <v/>
      </c>
      <c r="AF1161" s="11">
        <f>LOWER(Settings!$C$4)&amp;".mit."&amp;$A1161&amp;IF($C1161="","","."&amp;$C1161&amp;"."&amp;$B1161)&amp;IF(INDEX(Variables!$D$5:$D$205,MATCH($A1161,Variables!$A$5:$A$205,0))="","","."&amp;INDEX(Variables!$D$5:$D$205,MATCH($A1161,Variables!$A$5:$A$205,0)))&amp;"."&amp;AF$5</f>
        <v/>
      </c>
      <c r="AG1161" s="38">
        <f>MAX(INDEX(AG$292:AG$303,$D1161)+AG1152*(1+$E1161),0.01)</f>
        <v/>
      </c>
      <c r="AH1161" s="37">
        <f>MAX(INDEX(AH$292:AH$303,$D1161)+AH1152*(1+$E1161),0.01)</f>
        <v/>
      </c>
      <c r="AI1161" s="37">
        <f>MAX(INDEX(AI$292:AI$303,$D1161)+AI1152*(1+$E1161),0.01)</f>
        <v/>
      </c>
      <c r="AJ1161" s="37">
        <f>MAX(INDEX(AJ$292:AJ$303,$D1161)+AJ1152*(1+$E1161),0.01)</f>
        <v/>
      </c>
      <c r="AK1161" s="37">
        <f>MAX(INDEX(AK$292:AK$303,$D1161)+AK1152*(1+$E1161),0.01)</f>
        <v/>
      </c>
      <c r="AL1161" s="37">
        <f>MAX(INDEX(AL$292:AL$303,$D1161)+AL1152*(1+$E1161),0.01)</f>
        <v/>
      </c>
      <c r="AM1161" s="37">
        <f>MAX(INDEX(AM$292:AM$303,$D1161)+AM1152*(1+$E1161),0.01)</f>
        <v/>
      </c>
      <c r="AN1161" s="37">
        <f>MAX(INDEX(AN$292:AN$303,$D1161)+AN1152*(1+$E1161),0.01)</f>
        <v/>
      </c>
      <c r="AO1161" s="37">
        <f>MAX(INDEX(AO$292:AO$303,$D1161)+AO1152*(1+$E1161),0.01)</f>
        <v/>
      </c>
      <c r="AP1161" s="37">
        <f>MAX(INDEX(AP$292:AP$303,$D1161)+AP1152*(1+$E1161),0.01)</f>
        <v/>
      </c>
      <c r="AQ1161" s="37">
        <f>MAX(INDEX(AQ$292:AQ$303,$D1161)+AQ1152*(1+$E1161),0.01)</f>
        <v/>
      </c>
      <c r="AR1161" s="37">
        <f>MAX(INDEX(AR$292:AR$303,$D1161)+AR1152*(1+$E1161),0.01)</f>
        <v/>
      </c>
      <c r="AS1161" s="37">
        <f>MAX(INDEX(AS$292:AS$303,$D1161)+AS1152*(1+$E1161),0.01)</f>
        <v/>
      </c>
      <c r="AT1161" s="37">
        <f>MAX(INDEX(AT$292:AT$303,$D1161)+AT1152*(1+$E1161),0.01)</f>
        <v/>
      </c>
      <c r="AU1161" s="37">
        <f>MAX(INDEX(AU$292:AU$303,$D1161)+AU1152*(1+$E1161),0.01)</f>
        <v/>
      </c>
      <c r="AV1161" s="37">
        <f>MAX(INDEX(AV$292:AV$303,$D1161)+AV1152*(1+$E1161),0.01)</f>
        <v/>
      </c>
      <c r="AW1161" s="37">
        <f>MAX(INDEX(AW$292:AW$303,$D1161)+AW1152*(1+$E1161),0.01)</f>
        <v/>
      </c>
      <c r="AX1161" s="37">
        <f>MAX(INDEX(AX$292:AX$303,$D1161)+AX1152*(1+$E1161),0.01)</f>
        <v/>
      </c>
      <c r="AY1161" s="40">
        <f>POSTTAX(INDEX(AY$292:AY$303,$D1161),AY1152,$E1161)</f>
        <v/>
      </c>
    </row>
    <row r="1162" hidden="1" outlineLevel="2">
      <c r="A1162" s="14" t="inlineStr">
        <is>
          <t>atp</t>
        </is>
      </c>
      <c r="B1162" s="14" t="inlineStr">
        <is>
          <t>ker</t>
        </is>
      </c>
      <c r="C1162" s="14" t="inlineStr">
        <is>
          <t>srv</t>
        </is>
      </c>
      <c r="D1162" s="37">
        <f>INDEX(Inputs!$R$5:$R$132,MATCH($B1162&amp;"|"&amp;$C1162,Inputs!$A$5:$A$132,0))</f>
        <v/>
      </c>
      <c r="E1162" s="37">
        <f>INDEX(Inputs!$S$5:$S$132,MATCH($B1162&amp;"|"&amp;$C1162,Inputs!$A$5:$A$132,0))</f>
        <v/>
      </c>
      <c r="F1162" s="36" t="n"/>
      <c r="G1162" s="36" t="n"/>
      <c r="H1162" s="14">
        <f>INDEX(Variables!$B$5:$B$205,MATCH($A1162,Variables!$A$5:$A$205,0))&amp;IF($C1162="",""," | "&amp;INDEX(Mapping!$B$5:$B$26,MATCH($C1162,Mapping!$A$5:$A$26,0))&amp;" | "&amp;INDEX(Mapping!$B$30:$B$46,MATCH($B1162,Mapping!$A$30:$A$46,0)))</f>
        <v/>
      </c>
      <c r="I1162" s="14">
        <f>INDEX(Variables!$C$5:$C$205,MATCH($A1162,Variables!$A$5:$A$205,0))</f>
        <v/>
      </c>
      <c r="J1162" s="14">
        <f>INDEX(Variables!$E$5:$E$205,MATCH($A1162,Variables!$A$5:$A$205,0))</f>
        <v/>
      </c>
      <c r="K1162" s="11">
        <f>LOWER(Settings!$C$4)&amp;".mit."&amp;$A1162&amp;IF($C1162="","","."&amp;$C1162&amp;"."&amp;$B1162)&amp;IF(INDEX(Variables!$D$5:$D$205,MATCH($A1162,Variables!$A$5:$A$205,0))="","","."&amp;INDEX(Variables!$D$5:$D$205,MATCH($A1162,Variables!$A$5:$A$205,0)))&amp;"."&amp;K$5</f>
        <v/>
      </c>
      <c r="L1162" s="38">
        <f>MAX(INDEX(L$292:L$303,$D1162)+L1153*(1+$E1162),0.01)</f>
        <v/>
      </c>
      <c r="M1162" s="37">
        <f>MAX(INDEX(M$292:M$303,$D1162)+M1153*(1+$E1162),0.01)</f>
        <v/>
      </c>
      <c r="N1162" s="37">
        <f>MAX(INDEX(N$292:N$303,$D1162)+N1153*(1+$E1162),0.01)</f>
        <v/>
      </c>
      <c r="O1162" s="37">
        <f>MAX(INDEX(O$292:O$303,$D1162)+O1153*(1+$E1162),0.01)</f>
        <v/>
      </c>
      <c r="P1162" s="37">
        <f>MAX(INDEX(P$292:P$303,$D1162)+P1153*(1+$E1162),0.01)</f>
        <v/>
      </c>
      <c r="Q1162" s="37">
        <f>MAX(INDEX(Q$292:Q$303,$D1162)+Q1153*(1+$E1162),0.01)</f>
        <v/>
      </c>
      <c r="R1162" s="37">
        <f>MAX(INDEX(R$292:R$303,$D1162)+R1153*(1+$E1162),0.01)</f>
        <v/>
      </c>
      <c r="S1162" s="37">
        <f>MAX(INDEX(S$292:S$303,$D1162)+S1153*(1+$E1162),0.01)</f>
        <v/>
      </c>
      <c r="T1162" s="37">
        <f>MAX(INDEX(T$292:T$303,$D1162)+T1153*(1+$E1162),0.01)</f>
        <v/>
      </c>
      <c r="U1162" s="37">
        <f>MAX(INDEX(U$292:U$303,$D1162)+U1153*(1+$E1162),0.01)</f>
        <v/>
      </c>
      <c r="V1162" s="37">
        <f>MAX(INDEX(V$292:V$303,$D1162)+V1153*(1+$E1162),0.01)</f>
        <v/>
      </c>
      <c r="W1162" s="37">
        <f>MAX(INDEX(W$292:W$303,$D1162)+W1153*(1+$E1162),0.01)</f>
        <v/>
      </c>
      <c r="X1162" s="37">
        <f>MAX(INDEX(X$292:X$303,$D1162)+X1153*(1+$E1162),0.01)</f>
        <v/>
      </c>
      <c r="Y1162" s="37">
        <f>MAX(INDEX(Y$292:Y$303,$D1162)+Y1153*(1+$E1162),0.01)</f>
        <v/>
      </c>
      <c r="Z1162" s="37">
        <f>MAX(INDEX(Z$292:Z$303,$D1162)+Z1153*(1+$E1162),0.01)</f>
        <v/>
      </c>
      <c r="AA1162" s="37">
        <f>MAX(INDEX(AA$292:AA$303,$D1162)+AA1153*(1+$E1162),0.01)</f>
        <v/>
      </c>
      <c r="AB1162" s="37">
        <f>MAX(INDEX(AB$292:AB$303,$D1162)+AB1153*(1+$E1162),0.01)</f>
        <v/>
      </c>
      <c r="AC1162" s="37">
        <f>MAX(INDEX(AC$292:AC$303,$D1162)+AC1153*(1+$E1162),0.01)</f>
        <v/>
      </c>
      <c r="AD1162" s="40">
        <f>POSTTAX(INDEX(AD$292:AD$303,$D1162),AD1153,$E1162)</f>
        <v/>
      </c>
      <c r="AF1162" s="11">
        <f>LOWER(Settings!$C$4)&amp;".mit."&amp;$A1162&amp;IF($C1162="","","."&amp;$C1162&amp;"."&amp;$B1162)&amp;IF(INDEX(Variables!$D$5:$D$205,MATCH($A1162,Variables!$A$5:$A$205,0))="","","."&amp;INDEX(Variables!$D$5:$D$205,MATCH($A1162,Variables!$A$5:$A$205,0)))&amp;"."&amp;AF$5</f>
        <v/>
      </c>
      <c r="AG1162" s="38">
        <f>MAX(INDEX(AG$292:AG$303,$D1162)+AG1153*(1+$E1162),0.01)</f>
        <v/>
      </c>
      <c r="AH1162" s="37">
        <f>MAX(INDEX(AH$292:AH$303,$D1162)+AH1153*(1+$E1162),0.01)</f>
        <v/>
      </c>
      <c r="AI1162" s="37">
        <f>MAX(INDEX(AI$292:AI$303,$D1162)+AI1153*(1+$E1162),0.01)</f>
        <v/>
      </c>
      <c r="AJ1162" s="37">
        <f>MAX(INDEX(AJ$292:AJ$303,$D1162)+AJ1153*(1+$E1162),0.01)</f>
        <v/>
      </c>
      <c r="AK1162" s="37">
        <f>MAX(INDEX(AK$292:AK$303,$D1162)+AK1153*(1+$E1162),0.01)</f>
        <v/>
      </c>
      <c r="AL1162" s="37">
        <f>MAX(INDEX(AL$292:AL$303,$D1162)+AL1153*(1+$E1162),0.01)</f>
        <v/>
      </c>
      <c r="AM1162" s="37">
        <f>MAX(INDEX(AM$292:AM$303,$D1162)+AM1153*(1+$E1162),0.01)</f>
        <v/>
      </c>
      <c r="AN1162" s="37">
        <f>MAX(INDEX(AN$292:AN$303,$D1162)+AN1153*(1+$E1162),0.01)</f>
        <v/>
      </c>
      <c r="AO1162" s="37">
        <f>MAX(INDEX(AO$292:AO$303,$D1162)+AO1153*(1+$E1162),0.01)</f>
        <v/>
      </c>
      <c r="AP1162" s="37">
        <f>MAX(INDEX(AP$292:AP$303,$D1162)+AP1153*(1+$E1162),0.01)</f>
        <v/>
      </c>
      <c r="AQ1162" s="37">
        <f>MAX(INDEX(AQ$292:AQ$303,$D1162)+AQ1153*(1+$E1162),0.01)</f>
        <v/>
      </c>
      <c r="AR1162" s="37">
        <f>MAX(INDEX(AR$292:AR$303,$D1162)+AR1153*(1+$E1162),0.01)</f>
        <v/>
      </c>
      <c r="AS1162" s="37">
        <f>MAX(INDEX(AS$292:AS$303,$D1162)+AS1153*(1+$E1162),0.01)</f>
        <v/>
      </c>
      <c r="AT1162" s="37">
        <f>MAX(INDEX(AT$292:AT$303,$D1162)+AT1153*(1+$E1162),0.01)</f>
        <v/>
      </c>
      <c r="AU1162" s="37">
        <f>MAX(INDEX(AU$292:AU$303,$D1162)+AU1153*(1+$E1162),0.01)</f>
        <v/>
      </c>
      <c r="AV1162" s="37">
        <f>MAX(INDEX(AV$292:AV$303,$D1162)+AV1153*(1+$E1162),0.01)</f>
        <v/>
      </c>
      <c r="AW1162" s="37">
        <f>MAX(INDEX(AW$292:AW$303,$D1162)+AW1153*(1+$E1162),0.01)</f>
        <v/>
      </c>
      <c r="AX1162" s="37">
        <f>MAX(INDEX(AX$292:AX$303,$D1162)+AX1153*(1+$E1162),0.01)</f>
        <v/>
      </c>
      <c r="AY1162" s="40">
        <f>POSTTAX(INDEX(AY$292:AY$303,$D1162),AY1153,$E1162)</f>
        <v/>
      </c>
    </row>
    <row r="1163" hidden="1" outlineLevel="2">
      <c r="A1163" s="14" t="inlineStr">
        <is>
          <t>atp</t>
        </is>
      </c>
      <c r="B1163" s="14" t="inlineStr">
        <is>
          <t>oop</t>
        </is>
      </c>
      <c r="C1163" s="14" t="inlineStr">
        <is>
          <t>srv</t>
        </is>
      </c>
      <c r="D1163" s="37">
        <f>INDEX(Inputs!$R$5:$R$132,MATCH($B1163&amp;"|"&amp;$C1163,Inputs!$A$5:$A$132,0))</f>
        <v/>
      </c>
      <c r="E1163" s="37">
        <f>INDEX(Inputs!$S$5:$S$132,MATCH($B1163&amp;"|"&amp;$C1163,Inputs!$A$5:$A$132,0))</f>
        <v/>
      </c>
      <c r="F1163" s="36" t="n"/>
      <c r="G1163" s="36" t="n"/>
      <c r="H1163" s="14">
        <f>INDEX(Variables!$B$5:$B$205,MATCH($A1163,Variables!$A$5:$A$205,0))&amp;IF($C1163="",""," | "&amp;INDEX(Mapping!$B$5:$B$26,MATCH($C1163,Mapping!$A$5:$A$26,0))&amp;" | "&amp;INDEX(Mapping!$B$30:$B$46,MATCH($B1163,Mapping!$A$30:$A$46,0)))</f>
        <v/>
      </c>
      <c r="I1163" s="14">
        <f>INDEX(Variables!$C$5:$C$205,MATCH($A1163,Variables!$A$5:$A$205,0))</f>
        <v/>
      </c>
      <c r="J1163" s="14">
        <f>INDEX(Variables!$E$5:$E$205,MATCH($A1163,Variables!$A$5:$A$205,0))</f>
        <v/>
      </c>
      <c r="K1163" s="11">
        <f>LOWER(Settings!$C$4)&amp;".mit."&amp;$A1163&amp;IF($C1163="","","."&amp;$C1163&amp;"."&amp;$B1163)&amp;IF(INDEX(Variables!$D$5:$D$205,MATCH($A1163,Variables!$A$5:$A$205,0))="","","."&amp;INDEX(Variables!$D$5:$D$205,MATCH($A1163,Variables!$A$5:$A$205,0)))&amp;"."&amp;K$5</f>
        <v/>
      </c>
      <c r="L1163" s="38">
        <f>MAX(INDEX(L$292:L$303,$D1163)+L1154*(1+$E1163),0.01)</f>
        <v/>
      </c>
      <c r="M1163" s="37">
        <f>MAX(INDEX(M$292:M$303,$D1163)+M1154*(1+$E1163),0.01)</f>
        <v/>
      </c>
      <c r="N1163" s="37">
        <f>MAX(INDEX(N$292:N$303,$D1163)+N1154*(1+$E1163),0.01)</f>
        <v/>
      </c>
      <c r="O1163" s="37">
        <f>MAX(INDEX(O$292:O$303,$D1163)+O1154*(1+$E1163),0.01)</f>
        <v/>
      </c>
      <c r="P1163" s="37">
        <f>MAX(INDEX(P$292:P$303,$D1163)+P1154*(1+$E1163),0.01)</f>
        <v/>
      </c>
      <c r="Q1163" s="37">
        <f>MAX(INDEX(Q$292:Q$303,$D1163)+Q1154*(1+$E1163),0.01)</f>
        <v/>
      </c>
      <c r="R1163" s="37">
        <f>MAX(INDEX(R$292:R$303,$D1163)+R1154*(1+$E1163),0.01)</f>
        <v/>
      </c>
      <c r="S1163" s="37">
        <f>MAX(INDEX(S$292:S$303,$D1163)+S1154*(1+$E1163),0.01)</f>
        <v/>
      </c>
      <c r="T1163" s="37">
        <f>MAX(INDEX(T$292:T$303,$D1163)+T1154*(1+$E1163),0.01)</f>
        <v/>
      </c>
      <c r="U1163" s="37">
        <f>MAX(INDEX(U$292:U$303,$D1163)+U1154*(1+$E1163),0.01)</f>
        <v/>
      </c>
      <c r="V1163" s="37">
        <f>MAX(INDEX(V$292:V$303,$D1163)+V1154*(1+$E1163),0.01)</f>
        <v/>
      </c>
      <c r="W1163" s="37">
        <f>MAX(INDEX(W$292:W$303,$D1163)+W1154*(1+$E1163),0.01)</f>
        <v/>
      </c>
      <c r="X1163" s="37">
        <f>MAX(INDEX(X$292:X$303,$D1163)+X1154*(1+$E1163),0.01)</f>
        <v/>
      </c>
      <c r="Y1163" s="37">
        <f>MAX(INDEX(Y$292:Y$303,$D1163)+Y1154*(1+$E1163),0.01)</f>
        <v/>
      </c>
      <c r="Z1163" s="37">
        <f>MAX(INDEX(Z$292:Z$303,$D1163)+Z1154*(1+$E1163),0.01)</f>
        <v/>
      </c>
      <c r="AA1163" s="37">
        <f>MAX(INDEX(AA$292:AA$303,$D1163)+AA1154*(1+$E1163),0.01)</f>
        <v/>
      </c>
      <c r="AB1163" s="37">
        <f>MAX(INDEX(AB$292:AB$303,$D1163)+AB1154*(1+$E1163),0.01)</f>
        <v/>
      </c>
      <c r="AC1163" s="37">
        <f>MAX(INDEX(AC$292:AC$303,$D1163)+AC1154*(1+$E1163),0.01)</f>
        <v/>
      </c>
      <c r="AD1163" s="40">
        <f>POSTTAX(INDEX(AD$292:AD$303,$D1163),AD1154,$E1163)</f>
        <v/>
      </c>
      <c r="AF1163" s="11">
        <f>LOWER(Settings!$C$4)&amp;".mit."&amp;$A1163&amp;IF($C1163="","","."&amp;$C1163&amp;"."&amp;$B1163)&amp;IF(INDEX(Variables!$D$5:$D$205,MATCH($A1163,Variables!$A$5:$A$205,0))="","","."&amp;INDEX(Variables!$D$5:$D$205,MATCH($A1163,Variables!$A$5:$A$205,0)))&amp;"."&amp;AF$5</f>
        <v/>
      </c>
      <c r="AG1163" s="38">
        <f>MAX(INDEX(AG$292:AG$303,$D1163)+AG1154*(1+$E1163),0.01)</f>
        <v/>
      </c>
      <c r="AH1163" s="37">
        <f>MAX(INDEX(AH$292:AH$303,$D1163)+AH1154*(1+$E1163),0.01)</f>
        <v/>
      </c>
      <c r="AI1163" s="37">
        <f>MAX(INDEX(AI$292:AI$303,$D1163)+AI1154*(1+$E1163),0.01)</f>
        <v/>
      </c>
      <c r="AJ1163" s="37">
        <f>MAX(INDEX(AJ$292:AJ$303,$D1163)+AJ1154*(1+$E1163),0.01)</f>
        <v/>
      </c>
      <c r="AK1163" s="37">
        <f>MAX(INDEX(AK$292:AK$303,$D1163)+AK1154*(1+$E1163),0.01)</f>
        <v/>
      </c>
      <c r="AL1163" s="37">
        <f>MAX(INDEX(AL$292:AL$303,$D1163)+AL1154*(1+$E1163),0.01)</f>
        <v/>
      </c>
      <c r="AM1163" s="37">
        <f>MAX(INDEX(AM$292:AM$303,$D1163)+AM1154*(1+$E1163),0.01)</f>
        <v/>
      </c>
      <c r="AN1163" s="37">
        <f>MAX(INDEX(AN$292:AN$303,$D1163)+AN1154*(1+$E1163),0.01)</f>
        <v/>
      </c>
      <c r="AO1163" s="37">
        <f>MAX(INDEX(AO$292:AO$303,$D1163)+AO1154*(1+$E1163),0.01)</f>
        <v/>
      </c>
      <c r="AP1163" s="37">
        <f>MAX(INDEX(AP$292:AP$303,$D1163)+AP1154*(1+$E1163),0.01)</f>
        <v/>
      </c>
      <c r="AQ1163" s="37">
        <f>MAX(INDEX(AQ$292:AQ$303,$D1163)+AQ1154*(1+$E1163),0.01)</f>
        <v/>
      </c>
      <c r="AR1163" s="37">
        <f>MAX(INDEX(AR$292:AR$303,$D1163)+AR1154*(1+$E1163),0.01)</f>
        <v/>
      </c>
      <c r="AS1163" s="37">
        <f>MAX(INDEX(AS$292:AS$303,$D1163)+AS1154*(1+$E1163),0.01)</f>
        <v/>
      </c>
      <c r="AT1163" s="37">
        <f>MAX(INDEX(AT$292:AT$303,$D1163)+AT1154*(1+$E1163),0.01)</f>
        <v/>
      </c>
      <c r="AU1163" s="37">
        <f>MAX(INDEX(AU$292:AU$303,$D1163)+AU1154*(1+$E1163),0.01)</f>
        <v/>
      </c>
      <c r="AV1163" s="37">
        <f>MAX(INDEX(AV$292:AV$303,$D1163)+AV1154*(1+$E1163),0.01)</f>
        <v/>
      </c>
      <c r="AW1163" s="37">
        <f>MAX(INDEX(AW$292:AW$303,$D1163)+AW1154*(1+$E1163),0.01)</f>
        <v/>
      </c>
      <c r="AX1163" s="37">
        <f>MAX(INDEX(AX$292:AX$303,$D1163)+AX1154*(1+$E1163),0.01)</f>
        <v/>
      </c>
      <c r="AY1163" s="40">
        <f>POSTTAX(INDEX(AY$292:AY$303,$D1163),AY1154,$E1163)</f>
        <v/>
      </c>
    </row>
    <row r="1164" hidden="1" outlineLevel="2">
      <c r="A1164" s="14" t="inlineStr">
        <is>
          <t>atp</t>
        </is>
      </c>
      <c r="B1164" s="14" t="inlineStr">
        <is>
          <t>bio</t>
        </is>
      </c>
      <c r="C1164" s="14" t="inlineStr">
        <is>
          <t>srv</t>
        </is>
      </c>
      <c r="D1164" s="37">
        <f>INDEX(Inputs!$R$5:$R$132,MATCH($B1164&amp;"|"&amp;$C1164,Inputs!$A$5:$A$132,0))</f>
        <v/>
      </c>
      <c r="E1164" s="37">
        <f>INDEX(Inputs!$S$5:$S$132,MATCH($B1164&amp;"|"&amp;$C1164,Inputs!$A$5:$A$132,0))</f>
        <v/>
      </c>
      <c r="F1164" s="36" t="n"/>
      <c r="G1164" s="36" t="n"/>
      <c r="H1164" s="14">
        <f>INDEX(Variables!$B$5:$B$205,MATCH($A1164,Variables!$A$5:$A$205,0))&amp;IF($C1164="",""," | "&amp;INDEX(Mapping!$B$5:$B$26,MATCH($C1164,Mapping!$A$5:$A$26,0))&amp;" | "&amp;INDEX(Mapping!$B$30:$B$46,MATCH($B1164,Mapping!$A$30:$A$46,0)))</f>
        <v/>
      </c>
      <c r="I1164" s="14">
        <f>INDEX(Variables!$C$5:$C$205,MATCH($A1164,Variables!$A$5:$A$205,0))</f>
        <v/>
      </c>
      <c r="J1164" s="14">
        <f>INDEX(Variables!$E$5:$E$205,MATCH($A1164,Variables!$A$5:$A$205,0))</f>
        <v/>
      </c>
      <c r="K1164" s="11">
        <f>LOWER(Settings!$C$4)&amp;".mit."&amp;$A1164&amp;IF($C1164="","","."&amp;$C1164&amp;"."&amp;$B1164)&amp;IF(INDEX(Variables!$D$5:$D$205,MATCH($A1164,Variables!$A$5:$A$205,0))="","","."&amp;INDEX(Variables!$D$5:$D$205,MATCH($A1164,Variables!$A$5:$A$205,0)))&amp;"."&amp;K$5</f>
        <v/>
      </c>
      <c r="L1164" s="38">
        <f>MAX(INDEX(L$292:L$303,$D1164)+L1155*(1+$E1164),0.01)</f>
        <v/>
      </c>
      <c r="M1164" s="37">
        <f>MAX(INDEX(M$292:M$303,$D1164)+M1155*(1+$E1164),0.01)</f>
        <v/>
      </c>
      <c r="N1164" s="37">
        <f>MAX(INDEX(N$292:N$303,$D1164)+N1155*(1+$E1164),0.01)</f>
        <v/>
      </c>
      <c r="O1164" s="37">
        <f>MAX(INDEX(O$292:O$303,$D1164)+O1155*(1+$E1164),0.01)</f>
        <v/>
      </c>
      <c r="P1164" s="37">
        <f>MAX(INDEX(P$292:P$303,$D1164)+P1155*(1+$E1164),0.01)</f>
        <v/>
      </c>
      <c r="Q1164" s="37">
        <f>MAX(INDEX(Q$292:Q$303,$D1164)+Q1155*(1+$E1164),0.01)</f>
        <v/>
      </c>
      <c r="R1164" s="37">
        <f>MAX(INDEX(R$292:R$303,$D1164)+R1155*(1+$E1164),0.01)</f>
        <v/>
      </c>
      <c r="S1164" s="37">
        <f>MAX(INDEX(S$292:S$303,$D1164)+S1155*(1+$E1164),0.01)</f>
        <v/>
      </c>
      <c r="T1164" s="37">
        <f>MAX(INDEX(T$292:T$303,$D1164)+T1155*(1+$E1164),0.01)</f>
        <v/>
      </c>
      <c r="U1164" s="37">
        <f>MAX(INDEX(U$292:U$303,$D1164)+U1155*(1+$E1164),0.01)</f>
        <v/>
      </c>
      <c r="V1164" s="37">
        <f>MAX(INDEX(V$292:V$303,$D1164)+V1155*(1+$E1164),0.01)</f>
        <v/>
      </c>
      <c r="W1164" s="37">
        <f>MAX(INDEX(W$292:W$303,$D1164)+W1155*(1+$E1164),0.01)</f>
        <v/>
      </c>
      <c r="X1164" s="37">
        <f>MAX(INDEX(X$292:X$303,$D1164)+X1155*(1+$E1164),0.01)</f>
        <v/>
      </c>
      <c r="Y1164" s="37">
        <f>MAX(INDEX(Y$292:Y$303,$D1164)+Y1155*(1+$E1164),0.01)</f>
        <v/>
      </c>
      <c r="Z1164" s="37">
        <f>MAX(INDEX(Z$292:Z$303,$D1164)+Z1155*(1+$E1164),0.01)</f>
        <v/>
      </c>
      <c r="AA1164" s="37">
        <f>MAX(INDEX(AA$292:AA$303,$D1164)+AA1155*(1+$E1164),0.01)</f>
        <v/>
      </c>
      <c r="AB1164" s="37">
        <f>MAX(INDEX(AB$292:AB$303,$D1164)+AB1155*(1+$E1164),0.01)</f>
        <v/>
      </c>
      <c r="AC1164" s="37">
        <f>MAX(INDEX(AC$292:AC$303,$D1164)+AC1155*(1+$E1164),0.01)</f>
        <v/>
      </c>
      <c r="AD1164" s="40">
        <f>POSTTAX(INDEX(AD$292:AD$303,$D1164),AD1155,$E1164)</f>
        <v/>
      </c>
      <c r="AF1164" s="11">
        <f>LOWER(Settings!$C$4)&amp;".mit."&amp;$A1164&amp;IF($C1164="","","."&amp;$C1164&amp;"."&amp;$B1164)&amp;IF(INDEX(Variables!$D$5:$D$205,MATCH($A1164,Variables!$A$5:$A$205,0))="","","."&amp;INDEX(Variables!$D$5:$D$205,MATCH($A1164,Variables!$A$5:$A$205,0)))&amp;"."&amp;AF$5</f>
        <v/>
      </c>
      <c r="AG1164" s="38">
        <f>MAX(INDEX(AG$292:AG$303,$D1164)+AG1155*(1+$E1164),0.01)</f>
        <v/>
      </c>
      <c r="AH1164" s="37">
        <f>MAX(INDEX(AH$292:AH$303,$D1164)+AH1155*(1+$E1164),0.01)</f>
        <v/>
      </c>
      <c r="AI1164" s="37">
        <f>MAX(INDEX(AI$292:AI$303,$D1164)+AI1155*(1+$E1164),0.01)</f>
        <v/>
      </c>
      <c r="AJ1164" s="37">
        <f>MAX(INDEX(AJ$292:AJ$303,$D1164)+AJ1155*(1+$E1164),0.01)</f>
        <v/>
      </c>
      <c r="AK1164" s="37">
        <f>MAX(INDEX(AK$292:AK$303,$D1164)+AK1155*(1+$E1164),0.01)</f>
        <v/>
      </c>
      <c r="AL1164" s="37">
        <f>MAX(INDEX(AL$292:AL$303,$D1164)+AL1155*(1+$E1164),0.01)</f>
        <v/>
      </c>
      <c r="AM1164" s="37">
        <f>MAX(INDEX(AM$292:AM$303,$D1164)+AM1155*(1+$E1164),0.01)</f>
        <v/>
      </c>
      <c r="AN1164" s="37">
        <f>MAX(INDEX(AN$292:AN$303,$D1164)+AN1155*(1+$E1164),0.01)</f>
        <v/>
      </c>
      <c r="AO1164" s="37">
        <f>MAX(INDEX(AO$292:AO$303,$D1164)+AO1155*(1+$E1164),0.01)</f>
        <v/>
      </c>
      <c r="AP1164" s="37">
        <f>MAX(INDEX(AP$292:AP$303,$D1164)+AP1155*(1+$E1164),0.01)</f>
        <v/>
      </c>
      <c r="AQ1164" s="37">
        <f>MAX(INDEX(AQ$292:AQ$303,$D1164)+AQ1155*(1+$E1164),0.01)</f>
        <v/>
      </c>
      <c r="AR1164" s="37">
        <f>MAX(INDEX(AR$292:AR$303,$D1164)+AR1155*(1+$E1164),0.01)</f>
        <v/>
      </c>
      <c r="AS1164" s="37">
        <f>MAX(INDEX(AS$292:AS$303,$D1164)+AS1155*(1+$E1164),0.01)</f>
        <v/>
      </c>
      <c r="AT1164" s="37">
        <f>MAX(INDEX(AT$292:AT$303,$D1164)+AT1155*(1+$E1164),0.01)</f>
        <v/>
      </c>
      <c r="AU1164" s="37">
        <f>MAX(INDEX(AU$292:AU$303,$D1164)+AU1155*(1+$E1164),0.01)</f>
        <v/>
      </c>
      <c r="AV1164" s="37">
        <f>MAX(INDEX(AV$292:AV$303,$D1164)+AV1155*(1+$E1164),0.01)</f>
        <v/>
      </c>
      <c r="AW1164" s="37">
        <f>MAX(INDEX(AW$292:AW$303,$D1164)+AW1155*(1+$E1164),0.01)</f>
        <v/>
      </c>
      <c r="AX1164" s="37">
        <f>MAX(INDEX(AX$292:AX$303,$D1164)+AX1155*(1+$E1164),0.01)</f>
        <v/>
      </c>
      <c r="AY1164" s="40">
        <f>POSTTAX(INDEX(AY$292:AY$303,$D1164),AY1155,$E1164)</f>
        <v/>
      </c>
    </row>
    <row r="1165" hidden="1" outlineLevel="2"/>
    <row r="1166" hidden="1" outlineLevel="2">
      <c r="A1166" s="14" t="inlineStr">
        <is>
          <t>shp</t>
        </is>
      </c>
      <c r="B1166" s="14" t="inlineStr">
        <is>
          <t>coa</t>
        </is>
      </c>
      <c r="C1166" s="14" t="inlineStr">
        <is>
          <t>srv</t>
        </is>
      </c>
      <c r="D1166" s="37">
        <f>INDEX(Inputs!$M$5:$M$132,MATCH($B1166&amp;"|"&amp;$C1166,Inputs!$A$5:$A$132,0))</f>
        <v/>
      </c>
      <c r="E1166" s="37">
        <f>INDEX(Inputs!$T$5:$T$132,MATCH($B1166&amp;"|"&amp;$C1166,Inputs!$A$5:$A$132,0))</f>
        <v/>
      </c>
      <c r="F1166" s="37">
        <f>INDEX(Inputs!$K$5:$K$132,MATCH($B1166&amp;"|"&amp;$C1166,Inputs!$A$5:$A$132,0))</f>
        <v/>
      </c>
      <c r="G1166" s="36" t="n"/>
      <c r="H1166" s="14">
        <f>INDEX(Variables!$B$5:$B$205,MATCH($A1166,Variables!$A$5:$A$205,0))&amp;IF($C1166="",""," | "&amp;INDEX(Mapping!$B$5:$B$26,MATCH($C1166,Mapping!$A$5:$A$26,0))&amp;" | "&amp;INDEX(Mapping!$B$30:$B$46,MATCH($B1166,Mapping!$A$30:$A$46,0)))</f>
        <v/>
      </c>
      <c r="I1166" s="14">
        <f>INDEX(Variables!$C$5:$C$205,MATCH($A1166,Variables!$A$5:$A$205,0))</f>
        <v/>
      </c>
      <c r="J1166" s="14">
        <f>INDEX(Variables!$E$5:$E$205,MATCH($A1166,Variables!$A$5:$A$205,0))</f>
        <v/>
      </c>
      <c r="K1166" s="11">
        <f>LOWER(Settings!$C$4)&amp;".mit."&amp;$A1166&amp;IF($C1166="","","."&amp;$C1166&amp;"."&amp;$B1166)&amp;IF(INDEX(Variables!$D$5:$D$205,MATCH($A1166,Variables!$A$5:$A$205,0))="","","."&amp;INDEX(Variables!$D$5:$D$205,MATCH($A1166,Variables!$A$5:$A$205,0)))&amp;"."&amp;K$5</f>
        <v/>
      </c>
      <c r="L1166" s="38">
        <f>(INDEX(L$235:L$238,$D1166)*INDEX(L$239:L$255,$F1166)+L$194*INDEX(L$121:L$137,$F1166)*INDEX(L$151:L$167,$F1166))*$E1166</f>
        <v/>
      </c>
      <c r="M1166" s="37">
        <f>(INDEX(M$235:M$238,$D1166)*INDEX(M$239:M$255,$F1166)+M$194*INDEX(M$121:M$137,$F1166)*INDEX(M$151:M$167,$F1166))*$E1166</f>
        <v/>
      </c>
      <c r="N1166" s="37">
        <f>(INDEX(N$235:N$238,$D1166)*INDEX(N$239:N$255,$F1166)+N$194*INDEX(N$121:N$137,$F1166)*INDEX(N$151:N$167,$F1166))*$E1166</f>
        <v/>
      </c>
      <c r="O1166" s="37">
        <f>(INDEX(O$235:O$238,$D1166)*INDEX(O$239:O$255,$F1166)+O$194*INDEX(O$121:O$137,$F1166)*INDEX(O$151:O$167,$F1166))*$E1166</f>
        <v/>
      </c>
      <c r="P1166" s="37">
        <f>(INDEX(P$235:P$238,$D1166)*INDEX(P$239:P$255,$F1166)+P$194*INDEX(P$121:P$137,$F1166)*INDEX(P$151:P$167,$F1166))*$E1166</f>
        <v/>
      </c>
      <c r="Q1166" s="37">
        <f>(INDEX(Q$235:Q$238,$D1166)*INDEX(Q$239:Q$255,$F1166)+Q$194*INDEX(Q$121:Q$137,$F1166)*INDEX(Q$151:Q$167,$F1166))*$E1166</f>
        <v/>
      </c>
      <c r="R1166" s="37">
        <f>(INDEX(R$235:R$238,$D1166)*INDEX(R$239:R$255,$F1166)+R$194*INDEX(R$121:R$137,$F1166)*INDEX(R$151:R$167,$F1166))*$E1166</f>
        <v/>
      </c>
      <c r="S1166" s="37">
        <f>(INDEX(S$235:S$238,$D1166)*INDEX(S$239:S$255,$F1166)+S$194*INDEX(S$121:S$137,$F1166)*INDEX(S$151:S$167,$F1166))*$E1166</f>
        <v/>
      </c>
      <c r="T1166" s="37">
        <f>(INDEX(T$235:T$238,$D1166)*INDEX(T$239:T$255,$F1166)+T$194*INDEX(T$121:T$137,$F1166)*INDEX(T$151:T$167,$F1166))*$E1166</f>
        <v/>
      </c>
      <c r="U1166" s="37">
        <f>(INDEX(U$235:U$238,$D1166)*INDEX(U$239:U$255,$F1166)+U$194*INDEX(U$121:U$137,$F1166)*INDEX(U$151:U$167,$F1166))*$E1166</f>
        <v/>
      </c>
      <c r="V1166" s="37">
        <f>(INDEX(V$235:V$238,$D1166)*INDEX(V$239:V$255,$F1166)+V$194*INDEX(V$121:V$137,$F1166)*INDEX(V$151:V$167,$F1166))*$E1166</f>
        <v/>
      </c>
      <c r="W1166" s="37">
        <f>(INDEX(W$235:W$238,$D1166)*INDEX(W$239:W$255,$F1166)+W$194*INDEX(W$121:W$137,$F1166)*INDEX(W$151:W$167,$F1166))*$E1166</f>
        <v/>
      </c>
      <c r="X1166" s="37">
        <f>(INDEX(X$235:X$238,$D1166)*INDEX(X$239:X$255,$F1166)+X$194*INDEX(X$121:X$137,$F1166)*INDEX(X$151:X$167,$F1166))*$E1166</f>
        <v/>
      </c>
      <c r="Y1166" s="37">
        <f>(INDEX(Y$235:Y$238,$D1166)*INDEX(Y$239:Y$255,$F1166)+Y$194*INDEX(Y$121:Y$137,$F1166)*INDEX(Y$151:Y$167,$F1166))*$E1166</f>
        <v/>
      </c>
      <c r="Z1166" s="37">
        <f>(INDEX(Z$235:Z$238,$D1166)*INDEX(Z$239:Z$255,$F1166)+Z$194*INDEX(Z$121:Z$137,$F1166)*INDEX(Z$151:Z$167,$F1166))*$E1166</f>
        <v/>
      </c>
      <c r="AA1166" s="37">
        <f>(INDEX(AA$235:AA$238,$D1166)*INDEX(AA$239:AA$255,$F1166)+AA$194*INDEX(AA$121:AA$137,$F1166)*INDEX(AA$151:AA$167,$F1166))*$E1166</f>
        <v/>
      </c>
      <c r="AB1166" s="37">
        <f>(INDEX(AB$235:AB$238,$D1166)*INDEX(AB$239:AB$255,$F1166)+AB$194*INDEX(AB$121:AB$137,$F1166)*INDEX(AB$151:AB$167,$F1166))*$E1166</f>
        <v/>
      </c>
      <c r="AC1166" s="37">
        <f>(INDEX(AC$235:AC$238,$D1166)*INDEX(AC$239:AC$255,$F1166)+AC$194*INDEX(AC$121:AC$137,$F1166)*INDEX(AC$151:AC$167,$F1166))*$E1166</f>
        <v/>
      </c>
      <c r="AD1166" s="40">
        <f>SHADOWEFF(INDEX(AD$235:AD$238,$D1166),INDEX(AD$239:AD$255,$F1166),AD$194,INDEX(AD$121:AD$137,$F1166),INDEX(AD$151:AD$167,$F1166),$E1166)</f>
        <v/>
      </c>
      <c r="AF1166" s="11">
        <f>LOWER(Settings!$C$4)&amp;".mit."&amp;$A1166&amp;IF($C1166="","","."&amp;$C1166&amp;"."&amp;$B1166)&amp;IF(INDEX(Variables!$D$5:$D$205,MATCH($A1166,Variables!$A$5:$A$205,0))="","","."&amp;INDEX(Variables!$D$5:$D$205,MATCH($A1166,Variables!$A$5:$A$205,0)))&amp;"."&amp;AF$5</f>
        <v/>
      </c>
      <c r="AG1166" s="38">
        <f>(INDEX(AG$235:AG$238,$D1166)*INDEX(AG$239:AG$255,$F1166)+AG$194*INDEX(AG$121:AG$137,$F1166)*INDEX(AG$151:AG$167,$F1166))*$E1166</f>
        <v/>
      </c>
      <c r="AH1166" s="37">
        <f>(INDEX(AH$235:AH$238,$D1166)*INDEX(AH$239:AH$255,$F1166)+AH$194*INDEX(AH$121:AH$137,$F1166)*INDEX(AH$151:AH$167,$F1166))*$E1166</f>
        <v/>
      </c>
      <c r="AI1166" s="37">
        <f>(INDEX(AI$235:AI$238,$D1166)*INDEX(AI$239:AI$255,$F1166)+AI$194*INDEX(AI$121:AI$137,$F1166)*INDEX(AI$151:AI$167,$F1166))*$E1166</f>
        <v/>
      </c>
      <c r="AJ1166" s="37">
        <f>(INDEX(AJ$235:AJ$238,$D1166)*INDEX(AJ$239:AJ$255,$F1166)+AJ$194*INDEX(AJ$121:AJ$137,$F1166)*INDEX(AJ$151:AJ$167,$F1166))*$E1166</f>
        <v/>
      </c>
      <c r="AK1166" s="37">
        <f>(INDEX(AK$235:AK$238,$D1166)*INDEX(AK$239:AK$255,$F1166)+AK$194*INDEX(AK$121:AK$137,$F1166)*INDEX(AK$151:AK$167,$F1166))*$E1166</f>
        <v/>
      </c>
      <c r="AL1166" s="37">
        <f>(INDEX(AL$235:AL$238,$D1166)*INDEX(AL$239:AL$255,$F1166)+AL$194*INDEX(AL$121:AL$137,$F1166)*INDEX(AL$151:AL$167,$F1166))*$E1166</f>
        <v/>
      </c>
      <c r="AM1166" s="37">
        <f>(INDEX(AM$235:AM$238,$D1166)*INDEX(AM$239:AM$255,$F1166)+AM$194*INDEX(AM$121:AM$137,$F1166)*INDEX(AM$151:AM$167,$F1166))*$E1166</f>
        <v/>
      </c>
      <c r="AN1166" s="37">
        <f>(INDEX(AN$235:AN$238,$D1166)*INDEX(AN$239:AN$255,$F1166)+AN$194*INDEX(AN$121:AN$137,$F1166)*INDEX(AN$151:AN$167,$F1166))*$E1166</f>
        <v/>
      </c>
      <c r="AO1166" s="37">
        <f>(INDEX(AO$235:AO$238,$D1166)*INDEX(AO$239:AO$255,$F1166)+AO$194*INDEX(AO$121:AO$137,$F1166)*INDEX(AO$151:AO$167,$F1166))*$E1166</f>
        <v/>
      </c>
      <c r="AP1166" s="37">
        <f>(INDEX(AP$235:AP$238,$D1166)*INDEX(AP$239:AP$255,$F1166)+AP$194*INDEX(AP$121:AP$137,$F1166)*INDEX(AP$151:AP$167,$F1166))*$E1166</f>
        <v/>
      </c>
      <c r="AQ1166" s="37">
        <f>(INDEX(AQ$235:AQ$238,$D1166)*INDEX(AQ$239:AQ$255,$F1166)+AQ$194*INDEX(AQ$121:AQ$137,$F1166)*INDEX(AQ$151:AQ$167,$F1166))*$E1166</f>
        <v/>
      </c>
      <c r="AR1166" s="37">
        <f>(INDEX(AR$235:AR$238,$D1166)*INDEX(AR$239:AR$255,$F1166)+AR$194*INDEX(AR$121:AR$137,$F1166)*INDEX(AR$151:AR$167,$F1166))*$E1166</f>
        <v/>
      </c>
      <c r="AS1166" s="37">
        <f>(INDEX(AS$235:AS$238,$D1166)*INDEX(AS$239:AS$255,$F1166)+AS$194*INDEX(AS$121:AS$137,$F1166)*INDEX(AS$151:AS$167,$F1166))*$E1166</f>
        <v/>
      </c>
      <c r="AT1166" s="37">
        <f>(INDEX(AT$235:AT$238,$D1166)*INDEX(AT$239:AT$255,$F1166)+AT$194*INDEX(AT$121:AT$137,$F1166)*INDEX(AT$151:AT$167,$F1166))*$E1166</f>
        <v/>
      </c>
      <c r="AU1166" s="37">
        <f>(INDEX(AU$235:AU$238,$D1166)*INDEX(AU$239:AU$255,$F1166)+AU$194*INDEX(AU$121:AU$137,$F1166)*INDEX(AU$151:AU$167,$F1166))*$E1166</f>
        <v/>
      </c>
      <c r="AV1166" s="37">
        <f>(INDEX(AV$235:AV$238,$D1166)*INDEX(AV$239:AV$255,$F1166)+AV$194*INDEX(AV$121:AV$137,$F1166)*INDEX(AV$151:AV$167,$F1166))*$E1166</f>
        <v/>
      </c>
      <c r="AW1166" s="37">
        <f>(INDEX(AW$235:AW$238,$D1166)*INDEX(AW$239:AW$255,$F1166)+AW$194*INDEX(AW$121:AW$137,$F1166)*INDEX(AW$151:AW$167,$F1166))*$E1166</f>
        <v/>
      </c>
      <c r="AX1166" s="37">
        <f>(INDEX(AX$235:AX$238,$D1166)*INDEX(AX$239:AX$255,$F1166)+AX$194*INDEX(AX$121:AX$137,$F1166)*INDEX(AX$151:AX$167,$F1166))*$E1166</f>
        <v/>
      </c>
      <c r="AY1166" s="40">
        <f>SHADOWEFF(INDEX(AY$235:AY$238,$D1166),INDEX(AY$239:AY$255,$F1166),AY$194,INDEX(AY$121:AY$137,$F1166),INDEX(AY$151:AY$167,$F1166),$E1166)</f>
        <v/>
      </c>
    </row>
    <row r="1167" hidden="1" outlineLevel="2">
      <c r="A1167" s="14" t="inlineStr">
        <is>
          <t>shp</t>
        </is>
      </c>
      <c r="B1167" s="14" t="inlineStr">
        <is>
          <t>nga</t>
        </is>
      </c>
      <c r="C1167" s="14" t="inlineStr">
        <is>
          <t>srv</t>
        </is>
      </c>
      <c r="D1167" s="37">
        <f>INDEX(Inputs!$M$5:$M$132,MATCH($B1167&amp;"|"&amp;$C1167,Inputs!$A$5:$A$132,0))</f>
        <v/>
      </c>
      <c r="E1167" s="37">
        <f>INDEX(Inputs!$T$5:$T$132,MATCH($B1167&amp;"|"&amp;$C1167,Inputs!$A$5:$A$132,0))</f>
        <v/>
      </c>
      <c r="F1167" s="37">
        <f>INDEX(Inputs!$K$5:$K$132,MATCH($B1167&amp;"|"&amp;$C1167,Inputs!$A$5:$A$132,0))</f>
        <v/>
      </c>
      <c r="G1167" s="36" t="n"/>
      <c r="H1167" s="14">
        <f>INDEX(Variables!$B$5:$B$205,MATCH($A1167,Variables!$A$5:$A$205,0))&amp;IF($C1167="",""," | "&amp;INDEX(Mapping!$B$5:$B$26,MATCH($C1167,Mapping!$A$5:$A$26,0))&amp;" | "&amp;INDEX(Mapping!$B$30:$B$46,MATCH($B1167,Mapping!$A$30:$A$46,0)))</f>
        <v/>
      </c>
      <c r="I1167" s="14">
        <f>INDEX(Variables!$C$5:$C$205,MATCH($A1167,Variables!$A$5:$A$205,0))</f>
        <v/>
      </c>
      <c r="J1167" s="14">
        <f>INDEX(Variables!$E$5:$E$205,MATCH($A1167,Variables!$A$5:$A$205,0))</f>
        <v/>
      </c>
      <c r="K1167" s="11">
        <f>LOWER(Settings!$C$4)&amp;".mit."&amp;$A1167&amp;IF($C1167="","","."&amp;$C1167&amp;"."&amp;$B1167)&amp;IF(INDEX(Variables!$D$5:$D$205,MATCH($A1167,Variables!$A$5:$A$205,0))="","","."&amp;INDEX(Variables!$D$5:$D$205,MATCH($A1167,Variables!$A$5:$A$205,0)))&amp;"."&amp;K$5</f>
        <v/>
      </c>
      <c r="L1167" s="38">
        <f>(INDEX(L$235:L$238,$D1167)*INDEX(L$239:L$255,$F1167)+L$194*INDEX(L$121:L$137,$F1167)*INDEX(L$151:L$167,$F1167))*$E1167</f>
        <v/>
      </c>
      <c r="M1167" s="37">
        <f>(INDEX(M$235:M$238,$D1167)*INDEX(M$239:M$255,$F1167)+M$194*INDEX(M$121:M$137,$F1167)*INDEX(M$151:M$167,$F1167))*$E1167</f>
        <v/>
      </c>
      <c r="N1167" s="37">
        <f>(INDEX(N$235:N$238,$D1167)*INDEX(N$239:N$255,$F1167)+N$194*INDEX(N$121:N$137,$F1167)*INDEX(N$151:N$167,$F1167))*$E1167</f>
        <v/>
      </c>
      <c r="O1167" s="37">
        <f>(INDEX(O$235:O$238,$D1167)*INDEX(O$239:O$255,$F1167)+O$194*INDEX(O$121:O$137,$F1167)*INDEX(O$151:O$167,$F1167))*$E1167</f>
        <v/>
      </c>
      <c r="P1167" s="37">
        <f>(INDEX(P$235:P$238,$D1167)*INDEX(P$239:P$255,$F1167)+P$194*INDEX(P$121:P$137,$F1167)*INDEX(P$151:P$167,$F1167))*$E1167</f>
        <v/>
      </c>
      <c r="Q1167" s="37">
        <f>(INDEX(Q$235:Q$238,$D1167)*INDEX(Q$239:Q$255,$F1167)+Q$194*INDEX(Q$121:Q$137,$F1167)*INDEX(Q$151:Q$167,$F1167))*$E1167</f>
        <v/>
      </c>
      <c r="R1167" s="37">
        <f>(INDEX(R$235:R$238,$D1167)*INDEX(R$239:R$255,$F1167)+R$194*INDEX(R$121:R$137,$F1167)*INDEX(R$151:R$167,$F1167))*$E1167</f>
        <v/>
      </c>
      <c r="S1167" s="37">
        <f>(INDEX(S$235:S$238,$D1167)*INDEX(S$239:S$255,$F1167)+S$194*INDEX(S$121:S$137,$F1167)*INDEX(S$151:S$167,$F1167))*$E1167</f>
        <v/>
      </c>
      <c r="T1167" s="37">
        <f>(INDEX(T$235:T$238,$D1167)*INDEX(T$239:T$255,$F1167)+T$194*INDEX(T$121:T$137,$F1167)*INDEX(T$151:T$167,$F1167))*$E1167</f>
        <v/>
      </c>
      <c r="U1167" s="37">
        <f>(INDEX(U$235:U$238,$D1167)*INDEX(U$239:U$255,$F1167)+U$194*INDEX(U$121:U$137,$F1167)*INDEX(U$151:U$167,$F1167))*$E1167</f>
        <v/>
      </c>
      <c r="V1167" s="37">
        <f>(INDEX(V$235:V$238,$D1167)*INDEX(V$239:V$255,$F1167)+V$194*INDEX(V$121:V$137,$F1167)*INDEX(V$151:V$167,$F1167))*$E1167</f>
        <v/>
      </c>
      <c r="W1167" s="37">
        <f>(INDEX(W$235:W$238,$D1167)*INDEX(W$239:W$255,$F1167)+W$194*INDEX(W$121:W$137,$F1167)*INDEX(W$151:W$167,$F1167))*$E1167</f>
        <v/>
      </c>
      <c r="X1167" s="37">
        <f>(INDEX(X$235:X$238,$D1167)*INDEX(X$239:X$255,$F1167)+X$194*INDEX(X$121:X$137,$F1167)*INDEX(X$151:X$167,$F1167))*$E1167</f>
        <v/>
      </c>
      <c r="Y1167" s="37">
        <f>(INDEX(Y$235:Y$238,$D1167)*INDEX(Y$239:Y$255,$F1167)+Y$194*INDEX(Y$121:Y$137,$F1167)*INDEX(Y$151:Y$167,$F1167))*$E1167</f>
        <v/>
      </c>
      <c r="Z1167" s="37">
        <f>(INDEX(Z$235:Z$238,$D1167)*INDEX(Z$239:Z$255,$F1167)+Z$194*INDEX(Z$121:Z$137,$F1167)*INDEX(Z$151:Z$167,$F1167))*$E1167</f>
        <v/>
      </c>
      <c r="AA1167" s="37">
        <f>(INDEX(AA$235:AA$238,$D1167)*INDEX(AA$239:AA$255,$F1167)+AA$194*INDEX(AA$121:AA$137,$F1167)*INDEX(AA$151:AA$167,$F1167))*$E1167</f>
        <v/>
      </c>
      <c r="AB1167" s="37">
        <f>(INDEX(AB$235:AB$238,$D1167)*INDEX(AB$239:AB$255,$F1167)+AB$194*INDEX(AB$121:AB$137,$F1167)*INDEX(AB$151:AB$167,$F1167))*$E1167</f>
        <v/>
      </c>
      <c r="AC1167" s="37">
        <f>(INDEX(AC$235:AC$238,$D1167)*INDEX(AC$239:AC$255,$F1167)+AC$194*INDEX(AC$121:AC$137,$F1167)*INDEX(AC$151:AC$167,$F1167))*$E1167</f>
        <v/>
      </c>
      <c r="AD1167" s="40">
        <f>SHADOWEFF(INDEX(AD$235:AD$238,$D1167),INDEX(AD$239:AD$255,$F1167),AD$194,INDEX(AD$121:AD$137,$F1167),INDEX(AD$151:AD$167,$F1167),$E1167)</f>
        <v/>
      </c>
      <c r="AF1167" s="11">
        <f>LOWER(Settings!$C$4)&amp;".mit."&amp;$A1167&amp;IF($C1167="","","."&amp;$C1167&amp;"."&amp;$B1167)&amp;IF(INDEX(Variables!$D$5:$D$205,MATCH($A1167,Variables!$A$5:$A$205,0))="","","."&amp;INDEX(Variables!$D$5:$D$205,MATCH($A1167,Variables!$A$5:$A$205,0)))&amp;"."&amp;AF$5</f>
        <v/>
      </c>
      <c r="AG1167" s="38">
        <f>(INDEX(AG$235:AG$238,$D1167)*INDEX(AG$239:AG$255,$F1167)+AG$194*INDEX(AG$121:AG$137,$F1167)*INDEX(AG$151:AG$167,$F1167))*$E1167</f>
        <v/>
      </c>
      <c r="AH1167" s="37">
        <f>(INDEX(AH$235:AH$238,$D1167)*INDEX(AH$239:AH$255,$F1167)+AH$194*INDEX(AH$121:AH$137,$F1167)*INDEX(AH$151:AH$167,$F1167))*$E1167</f>
        <v/>
      </c>
      <c r="AI1167" s="37">
        <f>(INDEX(AI$235:AI$238,$D1167)*INDEX(AI$239:AI$255,$F1167)+AI$194*INDEX(AI$121:AI$137,$F1167)*INDEX(AI$151:AI$167,$F1167))*$E1167</f>
        <v/>
      </c>
      <c r="AJ1167" s="37">
        <f>(INDEX(AJ$235:AJ$238,$D1167)*INDEX(AJ$239:AJ$255,$F1167)+AJ$194*INDEX(AJ$121:AJ$137,$F1167)*INDEX(AJ$151:AJ$167,$F1167))*$E1167</f>
        <v/>
      </c>
      <c r="AK1167" s="37">
        <f>(INDEX(AK$235:AK$238,$D1167)*INDEX(AK$239:AK$255,$F1167)+AK$194*INDEX(AK$121:AK$137,$F1167)*INDEX(AK$151:AK$167,$F1167))*$E1167</f>
        <v/>
      </c>
      <c r="AL1167" s="37">
        <f>(INDEX(AL$235:AL$238,$D1167)*INDEX(AL$239:AL$255,$F1167)+AL$194*INDEX(AL$121:AL$137,$F1167)*INDEX(AL$151:AL$167,$F1167))*$E1167</f>
        <v/>
      </c>
      <c r="AM1167" s="37">
        <f>(INDEX(AM$235:AM$238,$D1167)*INDEX(AM$239:AM$255,$F1167)+AM$194*INDEX(AM$121:AM$137,$F1167)*INDEX(AM$151:AM$167,$F1167))*$E1167</f>
        <v/>
      </c>
      <c r="AN1167" s="37">
        <f>(INDEX(AN$235:AN$238,$D1167)*INDEX(AN$239:AN$255,$F1167)+AN$194*INDEX(AN$121:AN$137,$F1167)*INDEX(AN$151:AN$167,$F1167))*$E1167</f>
        <v/>
      </c>
      <c r="AO1167" s="37">
        <f>(INDEX(AO$235:AO$238,$D1167)*INDEX(AO$239:AO$255,$F1167)+AO$194*INDEX(AO$121:AO$137,$F1167)*INDEX(AO$151:AO$167,$F1167))*$E1167</f>
        <v/>
      </c>
      <c r="AP1167" s="37">
        <f>(INDEX(AP$235:AP$238,$D1167)*INDEX(AP$239:AP$255,$F1167)+AP$194*INDEX(AP$121:AP$137,$F1167)*INDEX(AP$151:AP$167,$F1167))*$E1167</f>
        <v/>
      </c>
      <c r="AQ1167" s="37">
        <f>(INDEX(AQ$235:AQ$238,$D1167)*INDEX(AQ$239:AQ$255,$F1167)+AQ$194*INDEX(AQ$121:AQ$137,$F1167)*INDEX(AQ$151:AQ$167,$F1167))*$E1167</f>
        <v/>
      </c>
      <c r="AR1167" s="37">
        <f>(INDEX(AR$235:AR$238,$D1167)*INDEX(AR$239:AR$255,$F1167)+AR$194*INDEX(AR$121:AR$137,$F1167)*INDEX(AR$151:AR$167,$F1167))*$E1167</f>
        <v/>
      </c>
      <c r="AS1167" s="37">
        <f>(INDEX(AS$235:AS$238,$D1167)*INDEX(AS$239:AS$255,$F1167)+AS$194*INDEX(AS$121:AS$137,$F1167)*INDEX(AS$151:AS$167,$F1167))*$E1167</f>
        <v/>
      </c>
      <c r="AT1167" s="37">
        <f>(INDEX(AT$235:AT$238,$D1167)*INDEX(AT$239:AT$255,$F1167)+AT$194*INDEX(AT$121:AT$137,$F1167)*INDEX(AT$151:AT$167,$F1167))*$E1167</f>
        <v/>
      </c>
      <c r="AU1167" s="37">
        <f>(INDEX(AU$235:AU$238,$D1167)*INDEX(AU$239:AU$255,$F1167)+AU$194*INDEX(AU$121:AU$137,$F1167)*INDEX(AU$151:AU$167,$F1167))*$E1167</f>
        <v/>
      </c>
      <c r="AV1167" s="37">
        <f>(INDEX(AV$235:AV$238,$D1167)*INDEX(AV$239:AV$255,$F1167)+AV$194*INDEX(AV$121:AV$137,$F1167)*INDEX(AV$151:AV$167,$F1167))*$E1167</f>
        <v/>
      </c>
      <c r="AW1167" s="37">
        <f>(INDEX(AW$235:AW$238,$D1167)*INDEX(AW$239:AW$255,$F1167)+AW$194*INDEX(AW$121:AW$137,$F1167)*INDEX(AW$151:AW$167,$F1167))*$E1167</f>
        <v/>
      </c>
      <c r="AX1167" s="37">
        <f>(INDEX(AX$235:AX$238,$D1167)*INDEX(AX$239:AX$255,$F1167)+AX$194*INDEX(AX$121:AX$137,$F1167)*INDEX(AX$151:AX$167,$F1167))*$E1167</f>
        <v/>
      </c>
      <c r="AY1167" s="40">
        <f>SHADOWEFF(INDEX(AY$235:AY$238,$D1167),INDEX(AY$239:AY$255,$F1167),AY$194,INDEX(AY$121:AY$137,$F1167),INDEX(AY$151:AY$167,$F1167),$E1167)</f>
        <v/>
      </c>
    </row>
    <row r="1168" hidden="1" outlineLevel="2">
      <c r="A1168" s="14" t="inlineStr">
        <is>
          <t>shp</t>
        </is>
      </c>
      <c r="B1168" s="14" t="inlineStr">
        <is>
          <t>gso</t>
        </is>
      </c>
      <c r="C1168" s="14" t="inlineStr">
        <is>
          <t>srv</t>
        </is>
      </c>
      <c r="D1168" s="37">
        <f>INDEX(Inputs!$M$5:$M$132,MATCH($B1168&amp;"|"&amp;$C1168,Inputs!$A$5:$A$132,0))</f>
        <v/>
      </c>
      <c r="E1168" s="37">
        <f>INDEX(Inputs!$T$5:$T$132,MATCH($B1168&amp;"|"&amp;$C1168,Inputs!$A$5:$A$132,0))</f>
        <v/>
      </c>
      <c r="F1168" s="37">
        <f>INDEX(Inputs!$K$5:$K$132,MATCH($B1168&amp;"|"&amp;$C1168,Inputs!$A$5:$A$132,0))</f>
        <v/>
      </c>
      <c r="G1168" s="36" t="n"/>
      <c r="H1168" s="14">
        <f>INDEX(Variables!$B$5:$B$205,MATCH($A1168,Variables!$A$5:$A$205,0))&amp;IF($C1168="",""," | "&amp;INDEX(Mapping!$B$5:$B$26,MATCH($C1168,Mapping!$A$5:$A$26,0))&amp;" | "&amp;INDEX(Mapping!$B$30:$B$46,MATCH($B1168,Mapping!$A$30:$A$46,0)))</f>
        <v/>
      </c>
      <c r="I1168" s="14">
        <f>INDEX(Variables!$C$5:$C$205,MATCH($A1168,Variables!$A$5:$A$205,0))</f>
        <v/>
      </c>
      <c r="J1168" s="14">
        <f>INDEX(Variables!$E$5:$E$205,MATCH($A1168,Variables!$A$5:$A$205,0))</f>
        <v/>
      </c>
      <c r="K1168" s="11">
        <f>LOWER(Settings!$C$4)&amp;".mit."&amp;$A1168&amp;IF($C1168="","","."&amp;$C1168&amp;"."&amp;$B1168)&amp;IF(INDEX(Variables!$D$5:$D$205,MATCH($A1168,Variables!$A$5:$A$205,0))="","","."&amp;INDEX(Variables!$D$5:$D$205,MATCH($A1168,Variables!$A$5:$A$205,0)))&amp;"."&amp;K$5</f>
        <v/>
      </c>
      <c r="L1168" s="38">
        <f>(INDEX(L$235:L$238,$D1168)*INDEX(L$239:L$255,$F1168)+L$194*INDEX(L$121:L$137,$F1168)*INDEX(L$151:L$167,$F1168))*$E1168</f>
        <v/>
      </c>
      <c r="M1168" s="37">
        <f>(INDEX(M$235:M$238,$D1168)*INDEX(M$239:M$255,$F1168)+M$194*INDEX(M$121:M$137,$F1168)*INDEX(M$151:M$167,$F1168))*$E1168</f>
        <v/>
      </c>
      <c r="N1168" s="37">
        <f>(INDEX(N$235:N$238,$D1168)*INDEX(N$239:N$255,$F1168)+N$194*INDEX(N$121:N$137,$F1168)*INDEX(N$151:N$167,$F1168))*$E1168</f>
        <v/>
      </c>
      <c r="O1168" s="37">
        <f>(INDEX(O$235:O$238,$D1168)*INDEX(O$239:O$255,$F1168)+O$194*INDEX(O$121:O$137,$F1168)*INDEX(O$151:O$167,$F1168))*$E1168</f>
        <v/>
      </c>
      <c r="P1168" s="37">
        <f>(INDEX(P$235:P$238,$D1168)*INDEX(P$239:P$255,$F1168)+P$194*INDEX(P$121:P$137,$F1168)*INDEX(P$151:P$167,$F1168))*$E1168</f>
        <v/>
      </c>
      <c r="Q1168" s="37">
        <f>(INDEX(Q$235:Q$238,$D1168)*INDEX(Q$239:Q$255,$F1168)+Q$194*INDEX(Q$121:Q$137,$F1168)*INDEX(Q$151:Q$167,$F1168))*$E1168</f>
        <v/>
      </c>
      <c r="R1168" s="37">
        <f>(INDEX(R$235:R$238,$D1168)*INDEX(R$239:R$255,$F1168)+R$194*INDEX(R$121:R$137,$F1168)*INDEX(R$151:R$167,$F1168))*$E1168</f>
        <v/>
      </c>
      <c r="S1168" s="37">
        <f>(INDEX(S$235:S$238,$D1168)*INDEX(S$239:S$255,$F1168)+S$194*INDEX(S$121:S$137,$F1168)*INDEX(S$151:S$167,$F1168))*$E1168</f>
        <v/>
      </c>
      <c r="T1168" s="37">
        <f>(INDEX(T$235:T$238,$D1168)*INDEX(T$239:T$255,$F1168)+T$194*INDEX(T$121:T$137,$F1168)*INDEX(T$151:T$167,$F1168))*$E1168</f>
        <v/>
      </c>
      <c r="U1168" s="37">
        <f>(INDEX(U$235:U$238,$D1168)*INDEX(U$239:U$255,$F1168)+U$194*INDEX(U$121:U$137,$F1168)*INDEX(U$151:U$167,$F1168))*$E1168</f>
        <v/>
      </c>
      <c r="V1168" s="37">
        <f>(INDEX(V$235:V$238,$D1168)*INDEX(V$239:V$255,$F1168)+V$194*INDEX(V$121:V$137,$F1168)*INDEX(V$151:V$167,$F1168))*$E1168</f>
        <v/>
      </c>
      <c r="W1168" s="37">
        <f>(INDEX(W$235:W$238,$D1168)*INDEX(W$239:W$255,$F1168)+W$194*INDEX(W$121:W$137,$F1168)*INDEX(W$151:W$167,$F1168))*$E1168</f>
        <v/>
      </c>
      <c r="X1168" s="37">
        <f>(INDEX(X$235:X$238,$D1168)*INDEX(X$239:X$255,$F1168)+X$194*INDEX(X$121:X$137,$F1168)*INDEX(X$151:X$167,$F1168))*$E1168</f>
        <v/>
      </c>
      <c r="Y1168" s="37">
        <f>(INDEX(Y$235:Y$238,$D1168)*INDEX(Y$239:Y$255,$F1168)+Y$194*INDEX(Y$121:Y$137,$F1168)*INDEX(Y$151:Y$167,$F1168))*$E1168</f>
        <v/>
      </c>
      <c r="Z1168" s="37">
        <f>(INDEX(Z$235:Z$238,$D1168)*INDEX(Z$239:Z$255,$F1168)+Z$194*INDEX(Z$121:Z$137,$F1168)*INDEX(Z$151:Z$167,$F1168))*$E1168</f>
        <v/>
      </c>
      <c r="AA1168" s="37">
        <f>(INDEX(AA$235:AA$238,$D1168)*INDEX(AA$239:AA$255,$F1168)+AA$194*INDEX(AA$121:AA$137,$F1168)*INDEX(AA$151:AA$167,$F1168))*$E1168</f>
        <v/>
      </c>
      <c r="AB1168" s="37">
        <f>(INDEX(AB$235:AB$238,$D1168)*INDEX(AB$239:AB$255,$F1168)+AB$194*INDEX(AB$121:AB$137,$F1168)*INDEX(AB$151:AB$167,$F1168))*$E1168</f>
        <v/>
      </c>
      <c r="AC1168" s="37">
        <f>(INDEX(AC$235:AC$238,$D1168)*INDEX(AC$239:AC$255,$F1168)+AC$194*INDEX(AC$121:AC$137,$F1168)*INDEX(AC$151:AC$167,$F1168))*$E1168</f>
        <v/>
      </c>
      <c r="AD1168" s="40">
        <f>SHADOWEFF(INDEX(AD$235:AD$238,$D1168),INDEX(AD$239:AD$255,$F1168),AD$194,INDEX(AD$121:AD$137,$F1168),INDEX(AD$151:AD$167,$F1168),$E1168)</f>
        <v/>
      </c>
      <c r="AF1168" s="11">
        <f>LOWER(Settings!$C$4)&amp;".mit."&amp;$A1168&amp;IF($C1168="","","."&amp;$C1168&amp;"."&amp;$B1168)&amp;IF(INDEX(Variables!$D$5:$D$205,MATCH($A1168,Variables!$A$5:$A$205,0))="","","."&amp;INDEX(Variables!$D$5:$D$205,MATCH($A1168,Variables!$A$5:$A$205,0)))&amp;"."&amp;AF$5</f>
        <v/>
      </c>
      <c r="AG1168" s="38">
        <f>(INDEX(AG$235:AG$238,$D1168)*INDEX(AG$239:AG$255,$F1168)+AG$194*INDEX(AG$121:AG$137,$F1168)*INDEX(AG$151:AG$167,$F1168))*$E1168</f>
        <v/>
      </c>
      <c r="AH1168" s="37">
        <f>(INDEX(AH$235:AH$238,$D1168)*INDEX(AH$239:AH$255,$F1168)+AH$194*INDEX(AH$121:AH$137,$F1168)*INDEX(AH$151:AH$167,$F1168))*$E1168</f>
        <v/>
      </c>
      <c r="AI1168" s="37">
        <f>(INDEX(AI$235:AI$238,$D1168)*INDEX(AI$239:AI$255,$F1168)+AI$194*INDEX(AI$121:AI$137,$F1168)*INDEX(AI$151:AI$167,$F1168))*$E1168</f>
        <v/>
      </c>
      <c r="AJ1168" s="37">
        <f>(INDEX(AJ$235:AJ$238,$D1168)*INDEX(AJ$239:AJ$255,$F1168)+AJ$194*INDEX(AJ$121:AJ$137,$F1168)*INDEX(AJ$151:AJ$167,$F1168))*$E1168</f>
        <v/>
      </c>
      <c r="AK1168" s="37">
        <f>(INDEX(AK$235:AK$238,$D1168)*INDEX(AK$239:AK$255,$F1168)+AK$194*INDEX(AK$121:AK$137,$F1168)*INDEX(AK$151:AK$167,$F1168))*$E1168</f>
        <v/>
      </c>
      <c r="AL1168" s="37">
        <f>(INDEX(AL$235:AL$238,$D1168)*INDEX(AL$239:AL$255,$F1168)+AL$194*INDEX(AL$121:AL$137,$F1168)*INDEX(AL$151:AL$167,$F1168))*$E1168</f>
        <v/>
      </c>
      <c r="AM1168" s="37">
        <f>(INDEX(AM$235:AM$238,$D1168)*INDEX(AM$239:AM$255,$F1168)+AM$194*INDEX(AM$121:AM$137,$F1168)*INDEX(AM$151:AM$167,$F1168))*$E1168</f>
        <v/>
      </c>
      <c r="AN1168" s="37">
        <f>(INDEX(AN$235:AN$238,$D1168)*INDEX(AN$239:AN$255,$F1168)+AN$194*INDEX(AN$121:AN$137,$F1168)*INDEX(AN$151:AN$167,$F1168))*$E1168</f>
        <v/>
      </c>
      <c r="AO1168" s="37">
        <f>(INDEX(AO$235:AO$238,$D1168)*INDEX(AO$239:AO$255,$F1168)+AO$194*INDEX(AO$121:AO$137,$F1168)*INDEX(AO$151:AO$167,$F1168))*$E1168</f>
        <v/>
      </c>
      <c r="AP1168" s="37">
        <f>(INDEX(AP$235:AP$238,$D1168)*INDEX(AP$239:AP$255,$F1168)+AP$194*INDEX(AP$121:AP$137,$F1168)*INDEX(AP$151:AP$167,$F1168))*$E1168</f>
        <v/>
      </c>
      <c r="AQ1168" s="37">
        <f>(INDEX(AQ$235:AQ$238,$D1168)*INDEX(AQ$239:AQ$255,$F1168)+AQ$194*INDEX(AQ$121:AQ$137,$F1168)*INDEX(AQ$151:AQ$167,$F1168))*$E1168</f>
        <v/>
      </c>
      <c r="AR1168" s="37">
        <f>(INDEX(AR$235:AR$238,$D1168)*INDEX(AR$239:AR$255,$F1168)+AR$194*INDEX(AR$121:AR$137,$F1168)*INDEX(AR$151:AR$167,$F1168))*$E1168</f>
        <v/>
      </c>
      <c r="AS1168" s="37">
        <f>(INDEX(AS$235:AS$238,$D1168)*INDEX(AS$239:AS$255,$F1168)+AS$194*INDEX(AS$121:AS$137,$F1168)*INDEX(AS$151:AS$167,$F1168))*$E1168</f>
        <v/>
      </c>
      <c r="AT1168" s="37">
        <f>(INDEX(AT$235:AT$238,$D1168)*INDEX(AT$239:AT$255,$F1168)+AT$194*INDEX(AT$121:AT$137,$F1168)*INDEX(AT$151:AT$167,$F1168))*$E1168</f>
        <v/>
      </c>
      <c r="AU1168" s="37">
        <f>(INDEX(AU$235:AU$238,$D1168)*INDEX(AU$239:AU$255,$F1168)+AU$194*INDEX(AU$121:AU$137,$F1168)*INDEX(AU$151:AU$167,$F1168))*$E1168</f>
        <v/>
      </c>
      <c r="AV1168" s="37">
        <f>(INDEX(AV$235:AV$238,$D1168)*INDEX(AV$239:AV$255,$F1168)+AV$194*INDEX(AV$121:AV$137,$F1168)*INDEX(AV$151:AV$167,$F1168))*$E1168</f>
        <v/>
      </c>
      <c r="AW1168" s="37">
        <f>(INDEX(AW$235:AW$238,$D1168)*INDEX(AW$239:AW$255,$F1168)+AW$194*INDEX(AW$121:AW$137,$F1168)*INDEX(AW$151:AW$167,$F1168))*$E1168</f>
        <v/>
      </c>
      <c r="AX1168" s="37">
        <f>(INDEX(AX$235:AX$238,$D1168)*INDEX(AX$239:AX$255,$F1168)+AX$194*INDEX(AX$121:AX$137,$F1168)*INDEX(AX$151:AX$167,$F1168))*$E1168</f>
        <v/>
      </c>
      <c r="AY1168" s="40">
        <f>SHADOWEFF(INDEX(AY$235:AY$238,$D1168),INDEX(AY$239:AY$255,$F1168),AY$194,INDEX(AY$121:AY$137,$F1168),INDEX(AY$151:AY$167,$F1168),$E1168)</f>
        <v/>
      </c>
    </row>
    <row r="1169" hidden="1" outlineLevel="2">
      <c r="A1169" s="14" t="inlineStr">
        <is>
          <t>shp</t>
        </is>
      </c>
      <c r="B1169" s="14" t="inlineStr">
        <is>
          <t>die</t>
        </is>
      </c>
      <c r="C1169" s="14" t="inlineStr">
        <is>
          <t>srv</t>
        </is>
      </c>
      <c r="D1169" s="37">
        <f>INDEX(Inputs!$M$5:$M$132,MATCH($B1169&amp;"|"&amp;$C1169,Inputs!$A$5:$A$132,0))</f>
        <v/>
      </c>
      <c r="E1169" s="37">
        <f>INDEX(Inputs!$T$5:$T$132,MATCH($B1169&amp;"|"&amp;$C1169,Inputs!$A$5:$A$132,0))</f>
        <v/>
      </c>
      <c r="F1169" s="37">
        <f>INDEX(Inputs!$K$5:$K$132,MATCH($B1169&amp;"|"&amp;$C1169,Inputs!$A$5:$A$132,0))</f>
        <v/>
      </c>
      <c r="G1169" s="36" t="n"/>
      <c r="H1169" s="14">
        <f>INDEX(Variables!$B$5:$B$205,MATCH($A1169,Variables!$A$5:$A$205,0))&amp;IF($C1169="",""," | "&amp;INDEX(Mapping!$B$5:$B$26,MATCH($C1169,Mapping!$A$5:$A$26,0))&amp;" | "&amp;INDEX(Mapping!$B$30:$B$46,MATCH($B1169,Mapping!$A$30:$A$46,0)))</f>
        <v/>
      </c>
      <c r="I1169" s="14">
        <f>INDEX(Variables!$C$5:$C$205,MATCH($A1169,Variables!$A$5:$A$205,0))</f>
        <v/>
      </c>
      <c r="J1169" s="14">
        <f>INDEX(Variables!$E$5:$E$205,MATCH($A1169,Variables!$A$5:$A$205,0))</f>
        <v/>
      </c>
      <c r="K1169" s="11">
        <f>LOWER(Settings!$C$4)&amp;".mit."&amp;$A1169&amp;IF($C1169="","","."&amp;$C1169&amp;"."&amp;$B1169)&amp;IF(INDEX(Variables!$D$5:$D$205,MATCH($A1169,Variables!$A$5:$A$205,0))="","","."&amp;INDEX(Variables!$D$5:$D$205,MATCH($A1169,Variables!$A$5:$A$205,0)))&amp;"."&amp;K$5</f>
        <v/>
      </c>
      <c r="L1169" s="38">
        <f>(INDEX(L$235:L$238,$D1169)*INDEX(L$239:L$255,$F1169)+L$194*INDEX(L$121:L$137,$F1169)*INDEX(L$151:L$167,$F1169))*$E1169</f>
        <v/>
      </c>
      <c r="M1169" s="37">
        <f>(INDEX(M$235:M$238,$D1169)*INDEX(M$239:M$255,$F1169)+M$194*INDEX(M$121:M$137,$F1169)*INDEX(M$151:M$167,$F1169))*$E1169</f>
        <v/>
      </c>
      <c r="N1169" s="37">
        <f>(INDEX(N$235:N$238,$D1169)*INDEX(N$239:N$255,$F1169)+N$194*INDEX(N$121:N$137,$F1169)*INDEX(N$151:N$167,$F1169))*$E1169</f>
        <v/>
      </c>
      <c r="O1169" s="37">
        <f>(INDEX(O$235:O$238,$D1169)*INDEX(O$239:O$255,$F1169)+O$194*INDEX(O$121:O$137,$F1169)*INDEX(O$151:O$167,$F1169))*$E1169</f>
        <v/>
      </c>
      <c r="P1169" s="37">
        <f>(INDEX(P$235:P$238,$D1169)*INDEX(P$239:P$255,$F1169)+P$194*INDEX(P$121:P$137,$F1169)*INDEX(P$151:P$167,$F1169))*$E1169</f>
        <v/>
      </c>
      <c r="Q1169" s="37">
        <f>(INDEX(Q$235:Q$238,$D1169)*INDEX(Q$239:Q$255,$F1169)+Q$194*INDEX(Q$121:Q$137,$F1169)*INDEX(Q$151:Q$167,$F1169))*$E1169</f>
        <v/>
      </c>
      <c r="R1169" s="37">
        <f>(INDEX(R$235:R$238,$D1169)*INDEX(R$239:R$255,$F1169)+R$194*INDEX(R$121:R$137,$F1169)*INDEX(R$151:R$167,$F1169))*$E1169</f>
        <v/>
      </c>
      <c r="S1169" s="37">
        <f>(INDEX(S$235:S$238,$D1169)*INDEX(S$239:S$255,$F1169)+S$194*INDEX(S$121:S$137,$F1169)*INDEX(S$151:S$167,$F1169))*$E1169</f>
        <v/>
      </c>
      <c r="T1169" s="37">
        <f>(INDEX(T$235:T$238,$D1169)*INDEX(T$239:T$255,$F1169)+T$194*INDEX(T$121:T$137,$F1169)*INDEX(T$151:T$167,$F1169))*$E1169</f>
        <v/>
      </c>
      <c r="U1169" s="37">
        <f>(INDEX(U$235:U$238,$D1169)*INDEX(U$239:U$255,$F1169)+U$194*INDEX(U$121:U$137,$F1169)*INDEX(U$151:U$167,$F1169))*$E1169</f>
        <v/>
      </c>
      <c r="V1169" s="37">
        <f>(INDEX(V$235:V$238,$D1169)*INDEX(V$239:V$255,$F1169)+V$194*INDEX(V$121:V$137,$F1169)*INDEX(V$151:V$167,$F1169))*$E1169</f>
        <v/>
      </c>
      <c r="W1169" s="37">
        <f>(INDEX(W$235:W$238,$D1169)*INDEX(W$239:W$255,$F1169)+W$194*INDEX(W$121:W$137,$F1169)*INDEX(W$151:W$167,$F1169))*$E1169</f>
        <v/>
      </c>
      <c r="X1169" s="37">
        <f>(INDEX(X$235:X$238,$D1169)*INDEX(X$239:X$255,$F1169)+X$194*INDEX(X$121:X$137,$F1169)*INDEX(X$151:X$167,$F1169))*$E1169</f>
        <v/>
      </c>
      <c r="Y1169" s="37">
        <f>(INDEX(Y$235:Y$238,$D1169)*INDEX(Y$239:Y$255,$F1169)+Y$194*INDEX(Y$121:Y$137,$F1169)*INDEX(Y$151:Y$167,$F1169))*$E1169</f>
        <v/>
      </c>
      <c r="Z1169" s="37">
        <f>(INDEX(Z$235:Z$238,$D1169)*INDEX(Z$239:Z$255,$F1169)+Z$194*INDEX(Z$121:Z$137,$F1169)*INDEX(Z$151:Z$167,$F1169))*$E1169</f>
        <v/>
      </c>
      <c r="AA1169" s="37">
        <f>(INDEX(AA$235:AA$238,$D1169)*INDEX(AA$239:AA$255,$F1169)+AA$194*INDEX(AA$121:AA$137,$F1169)*INDEX(AA$151:AA$167,$F1169))*$E1169</f>
        <v/>
      </c>
      <c r="AB1169" s="37">
        <f>(INDEX(AB$235:AB$238,$D1169)*INDEX(AB$239:AB$255,$F1169)+AB$194*INDEX(AB$121:AB$137,$F1169)*INDEX(AB$151:AB$167,$F1169))*$E1169</f>
        <v/>
      </c>
      <c r="AC1169" s="37">
        <f>(INDEX(AC$235:AC$238,$D1169)*INDEX(AC$239:AC$255,$F1169)+AC$194*INDEX(AC$121:AC$137,$F1169)*INDEX(AC$151:AC$167,$F1169))*$E1169</f>
        <v/>
      </c>
      <c r="AD1169" s="40">
        <f>SHADOWEFF(INDEX(AD$235:AD$238,$D1169),INDEX(AD$239:AD$255,$F1169),AD$194,INDEX(AD$121:AD$137,$F1169),INDEX(AD$151:AD$167,$F1169),$E1169)</f>
        <v/>
      </c>
      <c r="AF1169" s="11">
        <f>LOWER(Settings!$C$4)&amp;".mit."&amp;$A1169&amp;IF($C1169="","","."&amp;$C1169&amp;"."&amp;$B1169)&amp;IF(INDEX(Variables!$D$5:$D$205,MATCH($A1169,Variables!$A$5:$A$205,0))="","","."&amp;INDEX(Variables!$D$5:$D$205,MATCH($A1169,Variables!$A$5:$A$205,0)))&amp;"."&amp;AF$5</f>
        <v/>
      </c>
      <c r="AG1169" s="38">
        <f>(INDEX(AG$235:AG$238,$D1169)*INDEX(AG$239:AG$255,$F1169)+AG$194*INDEX(AG$121:AG$137,$F1169)*INDEX(AG$151:AG$167,$F1169))*$E1169</f>
        <v/>
      </c>
      <c r="AH1169" s="37">
        <f>(INDEX(AH$235:AH$238,$D1169)*INDEX(AH$239:AH$255,$F1169)+AH$194*INDEX(AH$121:AH$137,$F1169)*INDEX(AH$151:AH$167,$F1169))*$E1169</f>
        <v/>
      </c>
      <c r="AI1169" s="37">
        <f>(INDEX(AI$235:AI$238,$D1169)*INDEX(AI$239:AI$255,$F1169)+AI$194*INDEX(AI$121:AI$137,$F1169)*INDEX(AI$151:AI$167,$F1169))*$E1169</f>
        <v/>
      </c>
      <c r="AJ1169" s="37">
        <f>(INDEX(AJ$235:AJ$238,$D1169)*INDEX(AJ$239:AJ$255,$F1169)+AJ$194*INDEX(AJ$121:AJ$137,$F1169)*INDEX(AJ$151:AJ$167,$F1169))*$E1169</f>
        <v/>
      </c>
      <c r="AK1169" s="37">
        <f>(INDEX(AK$235:AK$238,$D1169)*INDEX(AK$239:AK$255,$F1169)+AK$194*INDEX(AK$121:AK$137,$F1169)*INDEX(AK$151:AK$167,$F1169))*$E1169</f>
        <v/>
      </c>
      <c r="AL1169" s="37">
        <f>(INDEX(AL$235:AL$238,$D1169)*INDEX(AL$239:AL$255,$F1169)+AL$194*INDEX(AL$121:AL$137,$F1169)*INDEX(AL$151:AL$167,$F1169))*$E1169</f>
        <v/>
      </c>
      <c r="AM1169" s="37">
        <f>(INDEX(AM$235:AM$238,$D1169)*INDEX(AM$239:AM$255,$F1169)+AM$194*INDEX(AM$121:AM$137,$F1169)*INDEX(AM$151:AM$167,$F1169))*$E1169</f>
        <v/>
      </c>
      <c r="AN1169" s="37">
        <f>(INDEX(AN$235:AN$238,$D1169)*INDEX(AN$239:AN$255,$F1169)+AN$194*INDEX(AN$121:AN$137,$F1169)*INDEX(AN$151:AN$167,$F1169))*$E1169</f>
        <v/>
      </c>
      <c r="AO1169" s="37">
        <f>(INDEX(AO$235:AO$238,$D1169)*INDEX(AO$239:AO$255,$F1169)+AO$194*INDEX(AO$121:AO$137,$F1169)*INDEX(AO$151:AO$167,$F1169))*$E1169</f>
        <v/>
      </c>
      <c r="AP1169" s="37">
        <f>(INDEX(AP$235:AP$238,$D1169)*INDEX(AP$239:AP$255,$F1169)+AP$194*INDEX(AP$121:AP$137,$F1169)*INDEX(AP$151:AP$167,$F1169))*$E1169</f>
        <v/>
      </c>
      <c r="AQ1169" s="37">
        <f>(INDEX(AQ$235:AQ$238,$D1169)*INDEX(AQ$239:AQ$255,$F1169)+AQ$194*INDEX(AQ$121:AQ$137,$F1169)*INDEX(AQ$151:AQ$167,$F1169))*$E1169</f>
        <v/>
      </c>
      <c r="AR1169" s="37">
        <f>(INDEX(AR$235:AR$238,$D1169)*INDEX(AR$239:AR$255,$F1169)+AR$194*INDEX(AR$121:AR$137,$F1169)*INDEX(AR$151:AR$167,$F1169))*$E1169</f>
        <v/>
      </c>
      <c r="AS1169" s="37">
        <f>(INDEX(AS$235:AS$238,$D1169)*INDEX(AS$239:AS$255,$F1169)+AS$194*INDEX(AS$121:AS$137,$F1169)*INDEX(AS$151:AS$167,$F1169))*$E1169</f>
        <v/>
      </c>
      <c r="AT1169" s="37">
        <f>(INDEX(AT$235:AT$238,$D1169)*INDEX(AT$239:AT$255,$F1169)+AT$194*INDEX(AT$121:AT$137,$F1169)*INDEX(AT$151:AT$167,$F1169))*$E1169</f>
        <v/>
      </c>
      <c r="AU1169" s="37">
        <f>(INDEX(AU$235:AU$238,$D1169)*INDEX(AU$239:AU$255,$F1169)+AU$194*INDEX(AU$121:AU$137,$F1169)*INDEX(AU$151:AU$167,$F1169))*$E1169</f>
        <v/>
      </c>
      <c r="AV1169" s="37">
        <f>(INDEX(AV$235:AV$238,$D1169)*INDEX(AV$239:AV$255,$F1169)+AV$194*INDEX(AV$121:AV$137,$F1169)*INDEX(AV$151:AV$167,$F1169))*$E1169</f>
        <v/>
      </c>
      <c r="AW1169" s="37">
        <f>(INDEX(AW$235:AW$238,$D1169)*INDEX(AW$239:AW$255,$F1169)+AW$194*INDEX(AW$121:AW$137,$F1169)*INDEX(AW$151:AW$167,$F1169))*$E1169</f>
        <v/>
      </c>
      <c r="AX1169" s="37">
        <f>(INDEX(AX$235:AX$238,$D1169)*INDEX(AX$239:AX$255,$F1169)+AX$194*INDEX(AX$121:AX$137,$F1169)*INDEX(AX$151:AX$167,$F1169))*$E1169</f>
        <v/>
      </c>
      <c r="AY1169" s="40">
        <f>SHADOWEFF(INDEX(AY$235:AY$238,$D1169),INDEX(AY$239:AY$255,$F1169),AY$194,INDEX(AY$121:AY$137,$F1169),INDEX(AY$151:AY$167,$F1169),$E1169)</f>
        <v/>
      </c>
    </row>
    <row r="1170" hidden="1" outlineLevel="2">
      <c r="A1170" s="14" t="inlineStr">
        <is>
          <t>shp</t>
        </is>
      </c>
      <c r="B1170" s="14" t="inlineStr">
        <is>
          <t>lpg</t>
        </is>
      </c>
      <c r="C1170" s="14" t="inlineStr">
        <is>
          <t>srv</t>
        </is>
      </c>
      <c r="D1170" s="37">
        <f>INDEX(Inputs!$M$5:$M$132,MATCH($B1170&amp;"|"&amp;$C1170,Inputs!$A$5:$A$132,0))</f>
        <v/>
      </c>
      <c r="E1170" s="37">
        <f>INDEX(Inputs!$T$5:$T$132,MATCH($B1170&amp;"|"&amp;$C1170,Inputs!$A$5:$A$132,0))</f>
        <v/>
      </c>
      <c r="F1170" s="37">
        <f>INDEX(Inputs!$K$5:$K$132,MATCH($B1170&amp;"|"&amp;$C1170,Inputs!$A$5:$A$132,0))</f>
        <v/>
      </c>
      <c r="G1170" s="36" t="n"/>
      <c r="H1170" s="14">
        <f>INDEX(Variables!$B$5:$B$205,MATCH($A1170,Variables!$A$5:$A$205,0))&amp;IF($C1170="",""," | "&amp;INDEX(Mapping!$B$5:$B$26,MATCH($C1170,Mapping!$A$5:$A$26,0))&amp;" | "&amp;INDEX(Mapping!$B$30:$B$46,MATCH($B1170,Mapping!$A$30:$A$46,0)))</f>
        <v/>
      </c>
      <c r="I1170" s="14">
        <f>INDEX(Variables!$C$5:$C$205,MATCH($A1170,Variables!$A$5:$A$205,0))</f>
        <v/>
      </c>
      <c r="J1170" s="14">
        <f>INDEX(Variables!$E$5:$E$205,MATCH($A1170,Variables!$A$5:$A$205,0))</f>
        <v/>
      </c>
      <c r="K1170" s="11">
        <f>LOWER(Settings!$C$4)&amp;".mit."&amp;$A1170&amp;IF($C1170="","","."&amp;$C1170&amp;"."&amp;$B1170)&amp;IF(INDEX(Variables!$D$5:$D$205,MATCH($A1170,Variables!$A$5:$A$205,0))="","","."&amp;INDEX(Variables!$D$5:$D$205,MATCH($A1170,Variables!$A$5:$A$205,0)))&amp;"."&amp;K$5</f>
        <v/>
      </c>
      <c r="L1170" s="38">
        <f>(INDEX(L$235:L$238,$D1170)*INDEX(L$239:L$255,$F1170)+L$194*INDEX(L$121:L$137,$F1170)*INDEX(L$151:L$167,$F1170))*$E1170</f>
        <v/>
      </c>
      <c r="M1170" s="37">
        <f>(INDEX(M$235:M$238,$D1170)*INDEX(M$239:M$255,$F1170)+M$194*INDEX(M$121:M$137,$F1170)*INDEX(M$151:M$167,$F1170))*$E1170</f>
        <v/>
      </c>
      <c r="N1170" s="37">
        <f>(INDEX(N$235:N$238,$D1170)*INDEX(N$239:N$255,$F1170)+N$194*INDEX(N$121:N$137,$F1170)*INDEX(N$151:N$167,$F1170))*$E1170</f>
        <v/>
      </c>
      <c r="O1170" s="37">
        <f>(INDEX(O$235:O$238,$D1170)*INDEX(O$239:O$255,$F1170)+O$194*INDEX(O$121:O$137,$F1170)*INDEX(O$151:O$167,$F1170))*$E1170</f>
        <v/>
      </c>
      <c r="P1170" s="37">
        <f>(INDEX(P$235:P$238,$D1170)*INDEX(P$239:P$255,$F1170)+P$194*INDEX(P$121:P$137,$F1170)*INDEX(P$151:P$167,$F1170))*$E1170</f>
        <v/>
      </c>
      <c r="Q1170" s="37">
        <f>(INDEX(Q$235:Q$238,$D1170)*INDEX(Q$239:Q$255,$F1170)+Q$194*INDEX(Q$121:Q$137,$F1170)*INDEX(Q$151:Q$167,$F1170))*$E1170</f>
        <v/>
      </c>
      <c r="R1170" s="37">
        <f>(INDEX(R$235:R$238,$D1170)*INDEX(R$239:R$255,$F1170)+R$194*INDEX(R$121:R$137,$F1170)*INDEX(R$151:R$167,$F1170))*$E1170</f>
        <v/>
      </c>
      <c r="S1170" s="37">
        <f>(INDEX(S$235:S$238,$D1170)*INDEX(S$239:S$255,$F1170)+S$194*INDEX(S$121:S$137,$F1170)*INDEX(S$151:S$167,$F1170))*$E1170</f>
        <v/>
      </c>
      <c r="T1170" s="37">
        <f>(INDEX(T$235:T$238,$D1170)*INDEX(T$239:T$255,$F1170)+T$194*INDEX(T$121:T$137,$F1170)*INDEX(T$151:T$167,$F1170))*$E1170</f>
        <v/>
      </c>
      <c r="U1170" s="37">
        <f>(INDEX(U$235:U$238,$D1170)*INDEX(U$239:U$255,$F1170)+U$194*INDEX(U$121:U$137,$F1170)*INDEX(U$151:U$167,$F1170))*$E1170</f>
        <v/>
      </c>
      <c r="V1170" s="37">
        <f>(INDEX(V$235:V$238,$D1170)*INDEX(V$239:V$255,$F1170)+V$194*INDEX(V$121:V$137,$F1170)*INDEX(V$151:V$167,$F1170))*$E1170</f>
        <v/>
      </c>
      <c r="W1170" s="37">
        <f>(INDEX(W$235:W$238,$D1170)*INDEX(W$239:W$255,$F1170)+W$194*INDEX(W$121:W$137,$F1170)*INDEX(W$151:W$167,$F1170))*$E1170</f>
        <v/>
      </c>
      <c r="X1170" s="37">
        <f>(INDEX(X$235:X$238,$D1170)*INDEX(X$239:X$255,$F1170)+X$194*INDEX(X$121:X$137,$F1170)*INDEX(X$151:X$167,$F1170))*$E1170</f>
        <v/>
      </c>
      <c r="Y1170" s="37">
        <f>(INDEX(Y$235:Y$238,$D1170)*INDEX(Y$239:Y$255,$F1170)+Y$194*INDEX(Y$121:Y$137,$F1170)*INDEX(Y$151:Y$167,$F1170))*$E1170</f>
        <v/>
      </c>
      <c r="Z1170" s="37">
        <f>(INDEX(Z$235:Z$238,$D1170)*INDEX(Z$239:Z$255,$F1170)+Z$194*INDEX(Z$121:Z$137,$F1170)*INDEX(Z$151:Z$167,$F1170))*$E1170</f>
        <v/>
      </c>
      <c r="AA1170" s="37">
        <f>(INDEX(AA$235:AA$238,$D1170)*INDEX(AA$239:AA$255,$F1170)+AA$194*INDEX(AA$121:AA$137,$F1170)*INDEX(AA$151:AA$167,$F1170))*$E1170</f>
        <v/>
      </c>
      <c r="AB1170" s="37">
        <f>(INDEX(AB$235:AB$238,$D1170)*INDEX(AB$239:AB$255,$F1170)+AB$194*INDEX(AB$121:AB$137,$F1170)*INDEX(AB$151:AB$167,$F1170))*$E1170</f>
        <v/>
      </c>
      <c r="AC1170" s="37">
        <f>(INDEX(AC$235:AC$238,$D1170)*INDEX(AC$239:AC$255,$F1170)+AC$194*INDEX(AC$121:AC$137,$F1170)*INDEX(AC$151:AC$167,$F1170))*$E1170</f>
        <v/>
      </c>
      <c r="AD1170" s="40">
        <f>SHADOWEFF(INDEX(AD$235:AD$238,$D1170),INDEX(AD$239:AD$255,$F1170),AD$194,INDEX(AD$121:AD$137,$F1170),INDEX(AD$151:AD$167,$F1170),$E1170)</f>
        <v/>
      </c>
      <c r="AF1170" s="11">
        <f>LOWER(Settings!$C$4)&amp;".mit."&amp;$A1170&amp;IF($C1170="","","."&amp;$C1170&amp;"."&amp;$B1170)&amp;IF(INDEX(Variables!$D$5:$D$205,MATCH($A1170,Variables!$A$5:$A$205,0))="","","."&amp;INDEX(Variables!$D$5:$D$205,MATCH($A1170,Variables!$A$5:$A$205,0)))&amp;"."&amp;AF$5</f>
        <v/>
      </c>
      <c r="AG1170" s="38">
        <f>(INDEX(AG$235:AG$238,$D1170)*INDEX(AG$239:AG$255,$F1170)+AG$194*INDEX(AG$121:AG$137,$F1170)*INDEX(AG$151:AG$167,$F1170))*$E1170</f>
        <v/>
      </c>
      <c r="AH1170" s="37">
        <f>(INDEX(AH$235:AH$238,$D1170)*INDEX(AH$239:AH$255,$F1170)+AH$194*INDEX(AH$121:AH$137,$F1170)*INDEX(AH$151:AH$167,$F1170))*$E1170</f>
        <v/>
      </c>
      <c r="AI1170" s="37">
        <f>(INDEX(AI$235:AI$238,$D1170)*INDEX(AI$239:AI$255,$F1170)+AI$194*INDEX(AI$121:AI$137,$F1170)*INDEX(AI$151:AI$167,$F1170))*$E1170</f>
        <v/>
      </c>
      <c r="AJ1170" s="37">
        <f>(INDEX(AJ$235:AJ$238,$D1170)*INDEX(AJ$239:AJ$255,$F1170)+AJ$194*INDEX(AJ$121:AJ$137,$F1170)*INDEX(AJ$151:AJ$167,$F1170))*$E1170</f>
        <v/>
      </c>
      <c r="AK1170" s="37">
        <f>(INDEX(AK$235:AK$238,$D1170)*INDEX(AK$239:AK$255,$F1170)+AK$194*INDEX(AK$121:AK$137,$F1170)*INDEX(AK$151:AK$167,$F1170))*$E1170</f>
        <v/>
      </c>
      <c r="AL1170" s="37">
        <f>(INDEX(AL$235:AL$238,$D1170)*INDEX(AL$239:AL$255,$F1170)+AL$194*INDEX(AL$121:AL$137,$F1170)*INDEX(AL$151:AL$167,$F1170))*$E1170</f>
        <v/>
      </c>
      <c r="AM1170" s="37">
        <f>(INDEX(AM$235:AM$238,$D1170)*INDEX(AM$239:AM$255,$F1170)+AM$194*INDEX(AM$121:AM$137,$F1170)*INDEX(AM$151:AM$167,$F1170))*$E1170</f>
        <v/>
      </c>
      <c r="AN1170" s="37">
        <f>(INDEX(AN$235:AN$238,$D1170)*INDEX(AN$239:AN$255,$F1170)+AN$194*INDEX(AN$121:AN$137,$F1170)*INDEX(AN$151:AN$167,$F1170))*$E1170</f>
        <v/>
      </c>
      <c r="AO1170" s="37">
        <f>(INDEX(AO$235:AO$238,$D1170)*INDEX(AO$239:AO$255,$F1170)+AO$194*INDEX(AO$121:AO$137,$F1170)*INDEX(AO$151:AO$167,$F1170))*$E1170</f>
        <v/>
      </c>
      <c r="AP1170" s="37">
        <f>(INDEX(AP$235:AP$238,$D1170)*INDEX(AP$239:AP$255,$F1170)+AP$194*INDEX(AP$121:AP$137,$F1170)*INDEX(AP$151:AP$167,$F1170))*$E1170</f>
        <v/>
      </c>
      <c r="AQ1170" s="37">
        <f>(INDEX(AQ$235:AQ$238,$D1170)*INDEX(AQ$239:AQ$255,$F1170)+AQ$194*INDEX(AQ$121:AQ$137,$F1170)*INDEX(AQ$151:AQ$167,$F1170))*$E1170</f>
        <v/>
      </c>
      <c r="AR1170" s="37">
        <f>(INDEX(AR$235:AR$238,$D1170)*INDEX(AR$239:AR$255,$F1170)+AR$194*INDEX(AR$121:AR$137,$F1170)*INDEX(AR$151:AR$167,$F1170))*$E1170</f>
        <v/>
      </c>
      <c r="AS1170" s="37">
        <f>(INDEX(AS$235:AS$238,$D1170)*INDEX(AS$239:AS$255,$F1170)+AS$194*INDEX(AS$121:AS$137,$F1170)*INDEX(AS$151:AS$167,$F1170))*$E1170</f>
        <v/>
      </c>
      <c r="AT1170" s="37">
        <f>(INDEX(AT$235:AT$238,$D1170)*INDEX(AT$239:AT$255,$F1170)+AT$194*INDEX(AT$121:AT$137,$F1170)*INDEX(AT$151:AT$167,$F1170))*$E1170</f>
        <v/>
      </c>
      <c r="AU1170" s="37">
        <f>(INDEX(AU$235:AU$238,$D1170)*INDEX(AU$239:AU$255,$F1170)+AU$194*INDEX(AU$121:AU$137,$F1170)*INDEX(AU$151:AU$167,$F1170))*$E1170</f>
        <v/>
      </c>
      <c r="AV1170" s="37">
        <f>(INDEX(AV$235:AV$238,$D1170)*INDEX(AV$239:AV$255,$F1170)+AV$194*INDEX(AV$121:AV$137,$F1170)*INDEX(AV$151:AV$167,$F1170))*$E1170</f>
        <v/>
      </c>
      <c r="AW1170" s="37">
        <f>(INDEX(AW$235:AW$238,$D1170)*INDEX(AW$239:AW$255,$F1170)+AW$194*INDEX(AW$121:AW$137,$F1170)*INDEX(AW$151:AW$167,$F1170))*$E1170</f>
        <v/>
      </c>
      <c r="AX1170" s="37">
        <f>(INDEX(AX$235:AX$238,$D1170)*INDEX(AX$239:AX$255,$F1170)+AX$194*INDEX(AX$121:AX$137,$F1170)*INDEX(AX$151:AX$167,$F1170))*$E1170</f>
        <v/>
      </c>
      <c r="AY1170" s="40">
        <f>SHADOWEFF(INDEX(AY$235:AY$238,$D1170),INDEX(AY$239:AY$255,$F1170),AY$194,INDEX(AY$121:AY$137,$F1170),INDEX(AY$151:AY$167,$F1170),$E1170)</f>
        <v/>
      </c>
    </row>
    <row r="1171" hidden="1" outlineLevel="2">
      <c r="A1171" s="14" t="inlineStr">
        <is>
          <t>shp</t>
        </is>
      </c>
      <c r="B1171" s="14" t="inlineStr">
        <is>
          <t>ker</t>
        </is>
      </c>
      <c r="C1171" s="14" t="inlineStr">
        <is>
          <t>srv</t>
        </is>
      </c>
      <c r="D1171" s="37">
        <f>INDEX(Inputs!$M$5:$M$132,MATCH($B1171&amp;"|"&amp;$C1171,Inputs!$A$5:$A$132,0))</f>
        <v/>
      </c>
      <c r="E1171" s="37">
        <f>INDEX(Inputs!$T$5:$T$132,MATCH($B1171&amp;"|"&amp;$C1171,Inputs!$A$5:$A$132,0))</f>
        <v/>
      </c>
      <c r="F1171" s="37">
        <f>INDEX(Inputs!$K$5:$K$132,MATCH($B1171&amp;"|"&amp;$C1171,Inputs!$A$5:$A$132,0))</f>
        <v/>
      </c>
      <c r="G1171" s="36" t="n"/>
      <c r="H1171" s="14">
        <f>INDEX(Variables!$B$5:$B$205,MATCH($A1171,Variables!$A$5:$A$205,0))&amp;IF($C1171="",""," | "&amp;INDEX(Mapping!$B$5:$B$26,MATCH($C1171,Mapping!$A$5:$A$26,0))&amp;" | "&amp;INDEX(Mapping!$B$30:$B$46,MATCH($B1171,Mapping!$A$30:$A$46,0)))</f>
        <v/>
      </c>
      <c r="I1171" s="14">
        <f>INDEX(Variables!$C$5:$C$205,MATCH($A1171,Variables!$A$5:$A$205,0))</f>
        <v/>
      </c>
      <c r="J1171" s="14">
        <f>INDEX(Variables!$E$5:$E$205,MATCH($A1171,Variables!$A$5:$A$205,0))</f>
        <v/>
      </c>
      <c r="K1171" s="11">
        <f>LOWER(Settings!$C$4)&amp;".mit."&amp;$A1171&amp;IF($C1171="","","."&amp;$C1171&amp;"."&amp;$B1171)&amp;IF(INDEX(Variables!$D$5:$D$205,MATCH($A1171,Variables!$A$5:$A$205,0))="","","."&amp;INDEX(Variables!$D$5:$D$205,MATCH($A1171,Variables!$A$5:$A$205,0)))&amp;"."&amp;K$5</f>
        <v/>
      </c>
      <c r="L1171" s="38">
        <f>(INDEX(L$235:L$238,$D1171)*INDEX(L$239:L$255,$F1171)+L$194*INDEX(L$121:L$137,$F1171)*INDEX(L$151:L$167,$F1171))*$E1171</f>
        <v/>
      </c>
      <c r="M1171" s="37">
        <f>(INDEX(M$235:M$238,$D1171)*INDEX(M$239:M$255,$F1171)+M$194*INDEX(M$121:M$137,$F1171)*INDEX(M$151:M$167,$F1171))*$E1171</f>
        <v/>
      </c>
      <c r="N1171" s="37">
        <f>(INDEX(N$235:N$238,$D1171)*INDEX(N$239:N$255,$F1171)+N$194*INDEX(N$121:N$137,$F1171)*INDEX(N$151:N$167,$F1171))*$E1171</f>
        <v/>
      </c>
      <c r="O1171" s="37">
        <f>(INDEX(O$235:O$238,$D1171)*INDEX(O$239:O$255,$F1171)+O$194*INDEX(O$121:O$137,$F1171)*INDEX(O$151:O$167,$F1171))*$E1171</f>
        <v/>
      </c>
      <c r="P1171" s="37">
        <f>(INDEX(P$235:P$238,$D1171)*INDEX(P$239:P$255,$F1171)+P$194*INDEX(P$121:P$137,$F1171)*INDEX(P$151:P$167,$F1171))*$E1171</f>
        <v/>
      </c>
      <c r="Q1171" s="37">
        <f>(INDEX(Q$235:Q$238,$D1171)*INDEX(Q$239:Q$255,$F1171)+Q$194*INDEX(Q$121:Q$137,$F1171)*INDEX(Q$151:Q$167,$F1171))*$E1171</f>
        <v/>
      </c>
      <c r="R1171" s="37">
        <f>(INDEX(R$235:R$238,$D1171)*INDEX(R$239:R$255,$F1171)+R$194*INDEX(R$121:R$137,$F1171)*INDEX(R$151:R$167,$F1171))*$E1171</f>
        <v/>
      </c>
      <c r="S1171" s="37">
        <f>(INDEX(S$235:S$238,$D1171)*INDEX(S$239:S$255,$F1171)+S$194*INDEX(S$121:S$137,$F1171)*INDEX(S$151:S$167,$F1171))*$E1171</f>
        <v/>
      </c>
      <c r="T1171" s="37">
        <f>(INDEX(T$235:T$238,$D1171)*INDEX(T$239:T$255,$F1171)+T$194*INDEX(T$121:T$137,$F1171)*INDEX(T$151:T$167,$F1171))*$E1171</f>
        <v/>
      </c>
      <c r="U1171" s="37">
        <f>(INDEX(U$235:U$238,$D1171)*INDEX(U$239:U$255,$F1171)+U$194*INDEX(U$121:U$137,$F1171)*INDEX(U$151:U$167,$F1171))*$E1171</f>
        <v/>
      </c>
      <c r="V1171" s="37">
        <f>(INDEX(V$235:V$238,$D1171)*INDEX(V$239:V$255,$F1171)+V$194*INDEX(V$121:V$137,$F1171)*INDEX(V$151:V$167,$F1171))*$E1171</f>
        <v/>
      </c>
      <c r="W1171" s="37">
        <f>(INDEX(W$235:W$238,$D1171)*INDEX(W$239:W$255,$F1171)+W$194*INDEX(W$121:W$137,$F1171)*INDEX(W$151:W$167,$F1171))*$E1171</f>
        <v/>
      </c>
      <c r="X1171" s="37">
        <f>(INDEX(X$235:X$238,$D1171)*INDEX(X$239:X$255,$F1171)+X$194*INDEX(X$121:X$137,$F1171)*INDEX(X$151:X$167,$F1171))*$E1171</f>
        <v/>
      </c>
      <c r="Y1171" s="37">
        <f>(INDEX(Y$235:Y$238,$D1171)*INDEX(Y$239:Y$255,$F1171)+Y$194*INDEX(Y$121:Y$137,$F1171)*INDEX(Y$151:Y$167,$F1171))*$E1171</f>
        <v/>
      </c>
      <c r="Z1171" s="37">
        <f>(INDEX(Z$235:Z$238,$D1171)*INDEX(Z$239:Z$255,$F1171)+Z$194*INDEX(Z$121:Z$137,$F1171)*INDEX(Z$151:Z$167,$F1171))*$E1171</f>
        <v/>
      </c>
      <c r="AA1171" s="37">
        <f>(INDEX(AA$235:AA$238,$D1171)*INDEX(AA$239:AA$255,$F1171)+AA$194*INDEX(AA$121:AA$137,$F1171)*INDEX(AA$151:AA$167,$F1171))*$E1171</f>
        <v/>
      </c>
      <c r="AB1171" s="37">
        <f>(INDEX(AB$235:AB$238,$D1171)*INDEX(AB$239:AB$255,$F1171)+AB$194*INDEX(AB$121:AB$137,$F1171)*INDEX(AB$151:AB$167,$F1171))*$E1171</f>
        <v/>
      </c>
      <c r="AC1171" s="37">
        <f>(INDEX(AC$235:AC$238,$D1171)*INDEX(AC$239:AC$255,$F1171)+AC$194*INDEX(AC$121:AC$137,$F1171)*INDEX(AC$151:AC$167,$F1171))*$E1171</f>
        <v/>
      </c>
      <c r="AD1171" s="40">
        <f>SHADOWEFF(INDEX(AD$235:AD$238,$D1171),INDEX(AD$239:AD$255,$F1171),AD$194,INDEX(AD$121:AD$137,$F1171),INDEX(AD$151:AD$167,$F1171),$E1171)</f>
        <v/>
      </c>
      <c r="AF1171" s="11">
        <f>LOWER(Settings!$C$4)&amp;".mit."&amp;$A1171&amp;IF($C1171="","","."&amp;$C1171&amp;"."&amp;$B1171)&amp;IF(INDEX(Variables!$D$5:$D$205,MATCH($A1171,Variables!$A$5:$A$205,0))="","","."&amp;INDEX(Variables!$D$5:$D$205,MATCH($A1171,Variables!$A$5:$A$205,0)))&amp;"."&amp;AF$5</f>
        <v/>
      </c>
      <c r="AG1171" s="38">
        <f>(INDEX(AG$235:AG$238,$D1171)*INDEX(AG$239:AG$255,$F1171)+AG$194*INDEX(AG$121:AG$137,$F1171)*INDEX(AG$151:AG$167,$F1171))*$E1171</f>
        <v/>
      </c>
      <c r="AH1171" s="37">
        <f>(INDEX(AH$235:AH$238,$D1171)*INDEX(AH$239:AH$255,$F1171)+AH$194*INDEX(AH$121:AH$137,$F1171)*INDEX(AH$151:AH$167,$F1171))*$E1171</f>
        <v/>
      </c>
      <c r="AI1171" s="37">
        <f>(INDEX(AI$235:AI$238,$D1171)*INDEX(AI$239:AI$255,$F1171)+AI$194*INDEX(AI$121:AI$137,$F1171)*INDEX(AI$151:AI$167,$F1171))*$E1171</f>
        <v/>
      </c>
      <c r="AJ1171" s="37">
        <f>(INDEX(AJ$235:AJ$238,$D1171)*INDEX(AJ$239:AJ$255,$F1171)+AJ$194*INDEX(AJ$121:AJ$137,$F1171)*INDEX(AJ$151:AJ$167,$F1171))*$E1171</f>
        <v/>
      </c>
      <c r="AK1171" s="37">
        <f>(INDEX(AK$235:AK$238,$D1171)*INDEX(AK$239:AK$255,$F1171)+AK$194*INDEX(AK$121:AK$137,$F1171)*INDEX(AK$151:AK$167,$F1171))*$E1171</f>
        <v/>
      </c>
      <c r="AL1171" s="37">
        <f>(INDEX(AL$235:AL$238,$D1171)*INDEX(AL$239:AL$255,$F1171)+AL$194*INDEX(AL$121:AL$137,$F1171)*INDEX(AL$151:AL$167,$F1171))*$E1171</f>
        <v/>
      </c>
      <c r="AM1171" s="37">
        <f>(INDEX(AM$235:AM$238,$D1171)*INDEX(AM$239:AM$255,$F1171)+AM$194*INDEX(AM$121:AM$137,$F1171)*INDEX(AM$151:AM$167,$F1171))*$E1171</f>
        <v/>
      </c>
      <c r="AN1171" s="37">
        <f>(INDEX(AN$235:AN$238,$D1171)*INDEX(AN$239:AN$255,$F1171)+AN$194*INDEX(AN$121:AN$137,$F1171)*INDEX(AN$151:AN$167,$F1171))*$E1171</f>
        <v/>
      </c>
      <c r="AO1171" s="37">
        <f>(INDEX(AO$235:AO$238,$D1171)*INDEX(AO$239:AO$255,$F1171)+AO$194*INDEX(AO$121:AO$137,$F1171)*INDEX(AO$151:AO$167,$F1171))*$E1171</f>
        <v/>
      </c>
      <c r="AP1171" s="37">
        <f>(INDEX(AP$235:AP$238,$D1171)*INDEX(AP$239:AP$255,$F1171)+AP$194*INDEX(AP$121:AP$137,$F1171)*INDEX(AP$151:AP$167,$F1171))*$E1171</f>
        <v/>
      </c>
      <c r="AQ1171" s="37">
        <f>(INDEX(AQ$235:AQ$238,$D1171)*INDEX(AQ$239:AQ$255,$F1171)+AQ$194*INDEX(AQ$121:AQ$137,$F1171)*INDEX(AQ$151:AQ$167,$F1171))*$E1171</f>
        <v/>
      </c>
      <c r="AR1171" s="37">
        <f>(INDEX(AR$235:AR$238,$D1171)*INDEX(AR$239:AR$255,$F1171)+AR$194*INDEX(AR$121:AR$137,$F1171)*INDEX(AR$151:AR$167,$F1171))*$E1171</f>
        <v/>
      </c>
      <c r="AS1171" s="37">
        <f>(INDEX(AS$235:AS$238,$D1171)*INDEX(AS$239:AS$255,$F1171)+AS$194*INDEX(AS$121:AS$137,$F1171)*INDEX(AS$151:AS$167,$F1171))*$E1171</f>
        <v/>
      </c>
      <c r="AT1171" s="37">
        <f>(INDEX(AT$235:AT$238,$D1171)*INDEX(AT$239:AT$255,$F1171)+AT$194*INDEX(AT$121:AT$137,$F1171)*INDEX(AT$151:AT$167,$F1171))*$E1171</f>
        <v/>
      </c>
      <c r="AU1171" s="37">
        <f>(INDEX(AU$235:AU$238,$D1171)*INDEX(AU$239:AU$255,$F1171)+AU$194*INDEX(AU$121:AU$137,$F1171)*INDEX(AU$151:AU$167,$F1171))*$E1171</f>
        <v/>
      </c>
      <c r="AV1171" s="37">
        <f>(INDEX(AV$235:AV$238,$D1171)*INDEX(AV$239:AV$255,$F1171)+AV$194*INDEX(AV$121:AV$137,$F1171)*INDEX(AV$151:AV$167,$F1171))*$E1171</f>
        <v/>
      </c>
      <c r="AW1171" s="37">
        <f>(INDEX(AW$235:AW$238,$D1171)*INDEX(AW$239:AW$255,$F1171)+AW$194*INDEX(AW$121:AW$137,$F1171)*INDEX(AW$151:AW$167,$F1171))*$E1171</f>
        <v/>
      </c>
      <c r="AX1171" s="37">
        <f>(INDEX(AX$235:AX$238,$D1171)*INDEX(AX$239:AX$255,$F1171)+AX$194*INDEX(AX$121:AX$137,$F1171)*INDEX(AX$151:AX$167,$F1171))*$E1171</f>
        <v/>
      </c>
      <c r="AY1171" s="40">
        <f>SHADOWEFF(INDEX(AY$235:AY$238,$D1171),INDEX(AY$239:AY$255,$F1171),AY$194,INDEX(AY$121:AY$137,$F1171),INDEX(AY$151:AY$167,$F1171),$E1171)</f>
        <v/>
      </c>
    </row>
    <row r="1172" hidden="1" outlineLevel="2">
      <c r="A1172" s="14" t="inlineStr">
        <is>
          <t>shp</t>
        </is>
      </c>
      <c r="B1172" s="14" t="inlineStr">
        <is>
          <t>oop</t>
        </is>
      </c>
      <c r="C1172" s="14" t="inlineStr">
        <is>
          <t>srv</t>
        </is>
      </c>
      <c r="D1172" s="37">
        <f>INDEX(Inputs!$M$5:$M$132,MATCH($B1172&amp;"|"&amp;$C1172,Inputs!$A$5:$A$132,0))</f>
        <v/>
      </c>
      <c r="E1172" s="37">
        <f>INDEX(Inputs!$T$5:$T$132,MATCH($B1172&amp;"|"&amp;$C1172,Inputs!$A$5:$A$132,0))</f>
        <v/>
      </c>
      <c r="F1172" s="37">
        <f>INDEX(Inputs!$K$5:$K$132,MATCH($B1172&amp;"|"&amp;$C1172,Inputs!$A$5:$A$132,0))</f>
        <v/>
      </c>
      <c r="G1172" s="36" t="n"/>
      <c r="H1172" s="14">
        <f>INDEX(Variables!$B$5:$B$205,MATCH($A1172,Variables!$A$5:$A$205,0))&amp;IF($C1172="",""," | "&amp;INDEX(Mapping!$B$5:$B$26,MATCH($C1172,Mapping!$A$5:$A$26,0))&amp;" | "&amp;INDEX(Mapping!$B$30:$B$46,MATCH($B1172,Mapping!$A$30:$A$46,0)))</f>
        <v/>
      </c>
      <c r="I1172" s="14">
        <f>INDEX(Variables!$C$5:$C$205,MATCH($A1172,Variables!$A$5:$A$205,0))</f>
        <v/>
      </c>
      <c r="J1172" s="14">
        <f>INDEX(Variables!$E$5:$E$205,MATCH($A1172,Variables!$A$5:$A$205,0))</f>
        <v/>
      </c>
      <c r="K1172" s="11">
        <f>LOWER(Settings!$C$4)&amp;".mit."&amp;$A1172&amp;IF($C1172="","","."&amp;$C1172&amp;"."&amp;$B1172)&amp;IF(INDEX(Variables!$D$5:$D$205,MATCH($A1172,Variables!$A$5:$A$205,0))="","","."&amp;INDEX(Variables!$D$5:$D$205,MATCH($A1172,Variables!$A$5:$A$205,0)))&amp;"."&amp;K$5</f>
        <v/>
      </c>
      <c r="L1172" s="38">
        <f>(INDEX(L$235:L$238,$D1172)*INDEX(L$239:L$255,$F1172)+L$194*INDEX(L$121:L$137,$F1172)*INDEX(L$151:L$167,$F1172))*$E1172</f>
        <v/>
      </c>
      <c r="M1172" s="37">
        <f>(INDEX(M$235:M$238,$D1172)*INDEX(M$239:M$255,$F1172)+M$194*INDEX(M$121:M$137,$F1172)*INDEX(M$151:M$167,$F1172))*$E1172</f>
        <v/>
      </c>
      <c r="N1172" s="37">
        <f>(INDEX(N$235:N$238,$D1172)*INDEX(N$239:N$255,$F1172)+N$194*INDEX(N$121:N$137,$F1172)*INDEX(N$151:N$167,$F1172))*$E1172</f>
        <v/>
      </c>
      <c r="O1172" s="37">
        <f>(INDEX(O$235:O$238,$D1172)*INDEX(O$239:O$255,$F1172)+O$194*INDEX(O$121:O$137,$F1172)*INDEX(O$151:O$167,$F1172))*$E1172</f>
        <v/>
      </c>
      <c r="P1172" s="37">
        <f>(INDEX(P$235:P$238,$D1172)*INDEX(P$239:P$255,$F1172)+P$194*INDEX(P$121:P$137,$F1172)*INDEX(P$151:P$167,$F1172))*$E1172</f>
        <v/>
      </c>
      <c r="Q1172" s="37">
        <f>(INDEX(Q$235:Q$238,$D1172)*INDEX(Q$239:Q$255,$F1172)+Q$194*INDEX(Q$121:Q$137,$F1172)*INDEX(Q$151:Q$167,$F1172))*$E1172</f>
        <v/>
      </c>
      <c r="R1172" s="37">
        <f>(INDEX(R$235:R$238,$D1172)*INDEX(R$239:R$255,$F1172)+R$194*INDEX(R$121:R$137,$F1172)*INDEX(R$151:R$167,$F1172))*$E1172</f>
        <v/>
      </c>
      <c r="S1172" s="37">
        <f>(INDEX(S$235:S$238,$D1172)*INDEX(S$239:S$255,$F1172)+S$194*INDEX(S$121:S$137,$F1172)*INDEX(S$151:S$167,$F1172))*$E1172</f>
        <v/>
      </c>
      <c r="T1172" s="37">
        <f>(INDEX(T$235:T$238,$D1172)*INDEX(T$239:T$255,$F1172)+T$194*INDEX(T$121:T$137,$F1172)*INDEX(T$151:T$167,$F1172))*$E1172</f>
        <v/>
      </c>
      <c r="U1172" s="37">
        <f>(INDEX(U$235:U$238,$D1172)*INDEX(U$239:U$255,$F1172)+U$194*INDEX(U$121:U$137,$F1172)*INDEX(U$151:U$167,$F1172))*$E1172</f>
        <v/>
      </c>
      <c r="V1172" s="37">
        <f>(INDEX(V$235:V$238,$D1172)*INDEX(V$239:V$255,$F1172)+V$194*INDEX(V$121:V$137,$F1172)*INDEX(V$151:V$167,$F1172))*$E1172</f>
        <v/>
      </c>
      <c r="W1172" s="37">
        <f>(INDEX(W$235:W$238,$D1172)*INDEX(W$239:W$255,$F1172)+W$194*INDEX(W$121:W$137,$F1172)*INDEX(W$151:W$167,$F1172))*$E1172</f>
        <v/>
      </c>
      <c r="X1172" s="37">
        <f>(INDEX(X$235:X$238,$D1172)*INDEX(X$239:X$255,$F1172)+X$194*INDEX(X$121:X$137,$F1172)*INDEX(X$151:X$167,$F1172))*$E1172</f>
        <v/>
      </c>
      <c r="Y1172" s="37">
        <f>(INDEX(Y$235:Y$238,$D1172)*INDEX(Y$239:Y$255,$F1172)+Y$194*INDEX(Y$121:Y$137,$F1172)*INDEX(Y$151:Y$167,$F1172))*$E1172</f>
        <v/>
      </c>
      <c r="Z1172" s="37">
        <f>(INDEX(Z$235:Z$238,$D1172)*INDEX(Z$239:Z$255,$F1172)+Z$194*INDEX(Z$121:Z$137,$F1172)*INDEX(Z$151:Z$167,$F1172))*$E1172</f>
        <v/>
      </c>
      <c r="AA1172" s="37">
        <f>(INDEX(AA$235:AA$238,$D1172)*INDEX(AA$239:AA$255,$F1172)+AA$194*INDEX(AA$121:AA$137,$F1172)*INDEX(AA$151:AA$167,$F1172))*$E1172</f>
        <v/>
      </c>
      <c r="AB1172" s="37">
        <f>(INDEX(AB$235:AB$238,$D1172)*INDEX(AB$239:AB$255,$F1172)+AB$194*INDEX(AB$121:AB$137,$F1172)*INDEX(AB$151:AB$167,$F1172))*$E1172</f>
        <v/>
      </c>
      <c r="AC1172" s="37">
        <f>(INDEX(AC$235:AC$238,$D1172)*INDEX(AC$239:AC$255,$F1172)+AC$194*INDEX(AC$121:AC$137,$F1172)*INDEX(AC$151:AC$167,$F1172))*$E1172</f>
        <v/>
      </c>
      <c r="AD1172" s="40">
        <f>SHADOWEFF(INDEX(AD$235:AD$238,$D1172),INDEX(AD$239:AD$255,$F1172),AD$194,INDEX(AD$121:AD$137,$F1172),INDEX(AD$151:AD$167,$F1172),$E1172)</f>
        <v/>
      </c>
      <c r="AF1172" s="11">
        <f>LOWER(Settings!$C$4)&amp;".mit."&amp;$A1172&amp;IF($C1172="","","."&amp;$C1172&amp;"."&amp;$B1172)&amp;IF(INDEX(Variables!$D$5:$D$205,MATCH($A1172,Variables!$A$5:$A$205,0))="","","."&amp;INDEX(Variables!$D$5:$D$205,MATCH($A1172,Variables!$A$5:$A$205,0)))&amp;"."&amp;AF$5</f>
        <v/>
      </c>
      <c r="AG1172" s="38">
        <f>(INDEX(AG$235:AG$238,$D1172)*INDEX(AG$239:AG$255,$F1172)+AG$194*INDEX(AG$121:AG$137,$F1172)*INDEX(AG$151:AG$167,$F1172))*$E1172</f>
        <v/>
      </c>
      <c r="AH1172" s="37">
        <f>(INDEX(AH$235:AH$238,$D1172)*INDEX(AH$239:AH$255,$F1172)+AH$194*INDEX(AH$121:AH$137,$F1172)*INDEX(AH$151:AH$167,$F1172))*$E1172</f>
        <v/>
      </c>
      <c r="AI1172" s="37">
        <f>(INDEX(AI$235:AI$238,$D1172)*INDEX(AI$239:AI$255,$F1172)+AI$194*INDEX(AI$121:AI$137,$F1172)*INDEX(AI$151:AI$167,$F1172))*$E1172</f>
        <v/>
      </c>
      <c r="AJ1172" s="37">
        <f>(INDEX(AJ$235:AJ$238,$D1172)*INDEX(AJ$239:AJ$255,$F1172)+AJ$194*INDEX(AJ$121:AJ$137,$F1172)*INDEX(AJ$151:AJ$167,$F1172))*$E1172</f>
        <v/>
      </c>
      <c r="AK1172" s="37">
        <f>(INDEX(AK$235:AK$238,$D1172)*INDEX(AK$239:AK$255,$F1172)+AK$194*INDEX(AK$121:AK$137,$F1172)*INDEX(AK$151:AK$167,$F1172))*$E1172</f>
        <v/>
      </c>
      <c r="AL1172" s="37">
        <f>(INDEX(AL$235:AL$238,$D1172)*INDEX(AL$239:AL$255,$F1172)+AL$194*INDEX(AL$121:AL$137,$F1172)*INDEX(AL$151:AL$167,$F1172))*$E1172</f>
        <v/>
      </c>
      <c r="AM1172" s="37">
        <f>(INDEX(AM$235:AM$238,$D1172)*INDEX(AM$239:AM$255,$F1172)+AM$194*INDEX(AM$121:AM$137,$F1172)*INDEX(AM$151:AM$167,$F1172))*$E1172</f>
        <v/>
      </c>
      <c r="AN1172" s="37">
        <f>(INDEX(AN$235:AN$238,$D1172)*INDEX(AN$239:AN$255,$F1172)+AN$194*INDEX(AN$121:AN$137,$F1172)*INDEX(AN$151:AN$167,$F1172))*$E1172</f>
        <v/>
      </c>
      <c r="AO1172" s="37">
        <f>(INDEX(AO$235:AO$238,$D1172)*INDEX(AO$239:AO$255,$F1172)+AO$194*INDEX(AO$121:AO$137,$F1172)*INDEX(AO$151:AO$167,$F1172))*$E1172</f>
        <v/>
      </c>
      <c r="AP1172" s="37">
        <f>(INDEX(AP$235:AP$238,$D1172)*INDEX(AP$239:AP$255,$F1172)+AP$194*INDEX(AP$121:AP$137,$F1172)*INDEX(AP$151:AP$167,$F1172))*$E1172</f>
        <v/>
      </c>
      <c r="AQ1172" s="37">
        <f>(INDEX(AQ$235:AQ$238,$D1172)*INDEX(AQ$239:AQ$255,$F1172)+AQ$194*INDEX(AQ$121:AQ$137,$F1172)*INDEX(AQ$151:AQ$167,$F1172))*$E1172</f>
        <v/>
      </c>
      <c r="AR1172" s="37">
        <f>(INDEX(AR$235:AR$238,$D1172)*INDEX(AR$239:AR$255,$F1172)+AR$194*INDEX(AR$121:AR$137,$F1172)*INDEX(AR$151:AR$167,$F1172))*$E1172</f>
        <v/>
      </c>
      <c r="AS1172" s="37">
        <f>(INDEX(AS$235:AS$238,$D1172)*INDEX(AS$239:AS$255,$F1172)+AS$194*INDEX(AS$121:AS$137,$F1172)*INDEX(AS$151:AS$167,$F1172))*$E1172</f>
        <v/>
      </c>
      <c r="AT1172" s="37">
        <f>(INDEX(AT$235:AT$238,$D1172)*INDEX(AT$239:AT$255,$F1172)+AT$194*INDEX(AT$121:AT$137,$F1172)*INDEX(AT$151:AT$167,$F1172))*$E1172</f>
        <v/>
      </c>
      <c r="AU1172" s="37">
        <f>(INDEX(AU$235:AU$238,$D1172)*INDEX(AU$239:AU$255,$F1172)+AU$194*INDEX(AU$121:AU$137,$F1172)*INDEX(AU$151:AU$167,$F1172))*$E1172</f>
        <v/>
      </c>
      <c r="AV1172" s="37">
        <f>(INDEX(AV$235:AV$238,$D1172)*INDEX(AV$239:AV$255,$F1172)+AV$194*INDEX(AV$121:AV$137,$F1172)*INDEX(AV$151:AV$167,$F1172))*$E1172</f>
        <v/>
      </c>
      <c r="AW1172" s="37">
        <f>(INDEX(AW$235:AW$238,$D1172)*INDEX(AW$239:AW$255,$F1172)+AW$194*INDEX(AW$121:AW$137,$F1172)*INDEX(AW$151:AW$167,$F1172))*$E1172</f>
        <v/>
      </c>
      <c r="AX1172" s="37">
        <f>(INDEX(AX$235:AX$238,$D1172)*INDEX(AX$239:AX$255,$F1172)+AX$194*INDEX(AX$121:AX$137,$F1172)*INDEX(AX$151:AX$167,$F1172))*$E1172</f>
        <v/>
      </c>
      <c r="AY1172" s="40">
        <f>SHADOWEFF(INDEX(AY$235:AY$238,$D1172),INDEX(AY$239:AY$255,$F1172),AY$194,INDEX(AY$121:AY$137,$F1172),INDEX(AY$151:AY$167,$F1172),$E1172)</f>
        <v/>
      </c>
    </row>
    <row r="1173" hidden="1" outlineLevel="2">
      <c r="A1173" s="14" t="inlineStr">
        <is>
          <t>shp</t>
        </is>
      </c>
      <c r="B1173" s="14" t="inlineStr">
        <is>
          <t>bio</t>
        </is>
      </c>
      <c r="C1173" s="14" t="inlineStr">
        <is>
          <t>srv</t>
        </is>
      </c>
      <c r="D1173" s="37">
        <f>INDEX(Inputs!$M$5:$M$132,MATCH($B1173&amp;"|"&amp;$C1173,Inputs!$A$5:$A$132,0))</f>
        <v/>
      </c>
      <c r="E1173" s="37">
        <f>INDEX(Inputs!$T$5:$T$132,MATCH($B1173&amp;"|"&amp;$C1173,Inputs!$A$5:$A$132,0))</f>
        <v/>
      </c>
      <c r="F1173" s="37">
        <f>INDEX(Inputs!$K$5:$K$132,MATCH($B1173&amp;"|"&amp;$C1173,Inputs!$A$5:$A$132,0))</f>
        <v/>
      </c>
      <c r="G1173" s="36" t="n"/>
      <c r="H1173" s="14">
        <f>INDEX(Variables!$B$5:$B$205,MATCH($A1173,Variables!$A$5:$A$205,0))&amp;IF($C1173="",""," | "&amp;INDEX(Mapping!$B$5:$B$26,MATCH($C1173,Mapping!$A$5:$A$26,0))&amp;" | "&amp;INDEX(Mapping!$B$30:$B$46,MATCH($B1173,Mapping!$A$30:$A$46,0)))</f>
        <v/>
      </c>
      <c r="I1173" s="14">
        <f>INDEX(Variables!$C$5:$C$205,MATCH($A1173,Variables!$A$5:$A$205,0))</f>
        <v/>
      </c>
      <c r="J1173" s="14">
        <f>INDEX(Variables!$E$5:$E$205,MATCH($A1173,Variables!$A$5:$A$205,0))</f>
        <v/>
      </c>
      <c r="K1173" s="11">
        <f>LOWER(Settings!$C$4)&amp;".mit."&amp;$A1173&amp;IF($C1173="","","."&amp;$C1173&amp;"."&amp;$B1173)&amp;IF(INDEX(Variables!$D$5:$D$205,MATCH($A1173,Variables!$A$5:$A$205,0))="","","."&amp;INDEX(Variables!$D$5:$D$205,MATCH($A1173,Variables!$A$5:$A$205,0)))&amp;"."&amp;K$5</f>
        <v/>
      </c>
      <c r="L1173" s="38">
        <f>(INDEX(L$235:L$238,$D1173)*INDEX(L$239:L$255,$F1173)+L$194*INDEX(L$121:L$137,$F1173)*INDEX(L$151:L$167,$F1173))*$E1173</f>
        <v/>
      </c>
      <c r="M1173" s="37">
        <f>(INDEX(M$235:M$238,$D1173)*INDEX(M$239:M$255,$F1173)+M$194*INDEX(M$121:M$137,$F1173)*INDEX(M$151:M$167,$F1173))*$E1173</f>
        <v/>
      </c>
      <c r="N1173" s="37">
        <f>(INDEX(N$235:N$238,$D1173)*INDEX(N$239:N$255,$F1173)+N$194*INDEX(N$121:N$137,$F1173)*INDEX(N$151:N$167,$F1173))*$E1173</f>
        <v/>
      </c>
      <c r="O1173" s="37">
        <f>(INDEX(O$235:O$238,$D1173)*INDEX(O$239:O$255,$F1173)+O$194*INDEX(O$121:O$137,$F1173)*INDEX(O$151:O$167,$F1173))*$E1173</f>
        <v/>
      </c>
      <c r="P1173" s="37">
        <f>(INDEX(P$235:P$238,$D1173)*INDEX(P$239:P$255,$F1173)+P$194*INDEX(P$121:P$137,$F1173)*INDEX(P$151:P$167,$F1173))*$E1173</f>
        <v/>
      </c>
      <c r="Q1173" s="37">
        <f>(INDEX(Q$235:Q$238,$D1173)*INDEX(Q$239:Q$255,$F1173)+Q$194*INDEX(Q$121:Q$137,$F1173)*INDEX(Q$151:Q$167,$F1173))*$E1173</f>
        <v/>
      </c>
      <c r="R1173" s="37">
        <f>(INDEX(R$235:R$238,$D1173)*INDEX(R$239:R$255,$F1173)+R$194*INDEX(R$121:R$137,$F1173)*INDEX(R$151:R$167,$F1173))*$E1173</f>
        <v/>
      </c>
      <c r="S1173" s="37">
        <f>(INDEX(S$235:S$238,$D1173)*INDEX(S$239:S$255,$F1173)+S$194*INDEX(S$121:S$137,$F1173)*INDEX(S$151:S$167,$F1173))*$E1173</f>
        <v/>
      </c>
      <c r="T1173" s="37">
        <f>(INDEX(T$235:T$238,$D1173)*INDEX(T$239:T$255,$F1173)+T$194*INDEX(T$121:T$137,$F1173)*INDEX(T$151:T$167,$F1173))*$E1173</f>
        <v/>
      </c>
      <c r="U1173" s="37">
        <f>(INDEX(U$235:U$238,$D1173)*INDEX(U$239:U$255,$F1173)+U$194*INDEX(U$121:U$137,$F1173)*INDEX(U$151:U$167,$F1173))*$E1173</f>
        <v/>
      </c>
      <c r="V1173" s="37">
        <f>(INDEX(V$235:V$238,$D1173)*INDEX(V$239:V$255,$F1173)+V$194*INDEX(V$121:V$137,$F1173)*INDEX(V$151:V$167,$F1173))*$E1173</f>
        <v/>
      </c>
      <c r="W1173" s="37">
        <f>(INDEX(W$235:W$238,$D1173)*INDEX(W$239:W$255,$F1173)+W$194*INDEX(W$121:W$137,$F1173)*INDEX(W$151:W$167,$F1173))*$E1173</f>
        <v/>
      </c>
      <c r="X1173" s="37">
        <f>(INDEX(X$235:X$238,$D1173)*INDEX(X$239:X$255,$F1173)+X$194*INDEX(X$121:X$137,$F1173)*INDEX(X$151:X$167,$F1173))*$E1173</f>
        <v/>
      </c>
      <c r="Y1173" s="37">
        <f>(INDEX(Y$235:Y$238,$D1173)*INDEX(Y$239:Y$255,$F1173)+Y$194*INDEX(Y$121:Y$137,$F1173)*INDEX(Y$151:Y$167,$F1173))*$E1173</f>
        <v/>
      </c>
      <c r="Z1173" s="37">
        <f>(INDEX(Z$235:Z$238,$D1173)*INDEX(Z$239:Z$255,$F1173)+Z$194*INDEX(Z$121:Z$137,$F1173)*INDEX(Z$151:Z$167,$F1173))*$E1173</f>
        <v/>
      </c>
      <c r="AA1173" s="37">
        <f>(INDEX(AA$235:AA$238,$D1173)*INDEX(AA$239:AA$255,$F1173)+AA$194*INDEX(AA$121:AA$137,$F1173)*INDEX(AA$151:AA$167,$F1173))*$E1173</f>
        <v/>
      </c>
      <c r="AB1173" s="37">
        <f>(INDEX(AB$235:AB$238,$D1173)*INDEX(AB$239:AB$255,$F1173)+AB$194*INDEX(AB$121:AB$137,$F1173)*INDEX(AB$151:AB$167,$F1173))*$E1173</f>
        <v/>
      </c>
      <c r="AC1173" s="37">
        <f>(INDEX(AC$235:AC$238,$D1173)*INDEX(AC$239:AC$255,$F1173)+AC$194*INDEX(AC$121:AC$137,$F1173)*INDEX(AC$151:AC$167,$F1173))*$E1173</f>
        <v/>
      </c>
      <c r="AD1173" s="40">
        <f>SHADOWEFF(INDEX(AD$235:AD$238,$D1173),INDEX(AD$239:AD$255,$F1173),AD$194,INDEX(AD$121:AD$137,$F1173),INDEX(AD$151:AD$167,$F1173),$E1173)</f>
        <v/>
      </c>
      <c r="AF1173" s="11">
        <f>LOWER(Settings!$C$4)&amp;".mit."&amp;$A1173&amp;IF($C1173="","","."&amp;$C1173&amp;"."&amp;$B1173)&amp;IF(INDEX(Variables!$D$5:$D$205,MATCH($A1173,Variables!$A$5:$A$205,0))="","","."&amp;INDEX(Variables!$D$5:$D$205,MATCH($A1173,Variables!$A$5:$A$205,0)))&amp;"."&amp;AF$5</f>
        <v/>
      </c>
      <c r="AG1173" s="38">
        <f>(INDEX(AG$235:AG$238,$D1173)*INDEX(AG$239:AG$255,$F1173)+AG$194*INDEX(AG$121:AG$137,$F1173)*INDEX(AG$151:AG$167,$F1173))*$E1173</f>
        <v/>
      </c>
      <c r="AH1173" s="37">
        <f>(INDEX(AH$235:AH$238,$D1173)*INDEX(AH$239:AH$255,$F1173)+AH$194*INDEX(AH$121:AH$137,$F1173)*INDEX(AH$151:AH$167,$F1173))*$E1173</f>
        <v/>
      </c>
      <c r="AI1173" s="37">
        <f>(INDEX(AI$235:AI$238,$D1173)*INDEX(AI$239:AI$255,$F1173)+AI$194*INDEX(AI$121:AI$137,$F1173)*INDEX(AI$151:AI$167,$F1173))*$E1173</f>
        <v/>
      </c>
      <c r="AJ1173" s="37">
        <f>(INDEX(AJ$235:AJ$238,$D1173)*INDEX(AJ$239:AJ$255,$F1173)+AJ$194*INDEX(AJ$121:AJ$137,$F1173)*INDEX(AJ$151:AJ$167,$F1173))*$E1173</f>
        <v/>
      </c>
      <c r="AK1173" s="37">
        <f>(INDEX(AK$235:AK$238,$D1173)*INDEX(AK$239:AK$255,$F1173)+AK$194*INDEX(AK$121:AK$137,$F1173)*INDEX(AK$151:AK$167,$F1173))*$E1173</f>
        <v/>
      </c>
      <c r="AL1173" s="37">
        <f>(INDEX(AL$235:AL$238,$D1173)*INDEX(AL$239:AL$255,$F1173)+AL$194*INDEX(AL$121:AL$137,$F1173)*INDEX(AL$151:AL$167,$F1173))*$E1173</f>
        <v/>
      </c>
      <c r="AM1173" s="37">
        <f>(INDEX(AM$235:AM$238,$D1173)*INDEX(AM$239:AM$255,$F1173)+AM$194*INDEX(AM$121:AM$137,$F1173)*INDEX(AM$151:AM$167,$F1173))*$E1173</f>
        <v/>
      </c>
      <c r="AN1173" s="37">
        <f>(INDEX(AN$235:AN$238,$D1173)*INDEX(AN$239:AN$255,$F1173)+AN$194*INDEX(AN$121:AN$137,$F1173)*INDEX(AN$151:AN$167,$F1173))*$E1173</f>
        <v/>
      </c>
      <c r="AO1173" s="37">
        <f>(INDEX(AO$235:AO$238,$D1173)*INDEX(AO$239:AO$255,$F1173)+AO$194*INDEX(AO$121:AO$137,$F1173)*INDEX(AO$151:AO$167,$F1173))*$E1173</f>
        <v/>
      </c>
      <c r="AP1173" s="37">
        <f>(INDEX(AP$235:AP$238,$D1173)*INDEX(AP$239:AP$255,$F1173)+AP$194*INDEX(AP$121:AP$137,$F1173)*INDEX(AP$151:AP$167,$F1173))*$E1173</f>
        <v/>
      </c>
      <c r="AQ1173" s="37">
        <f>(INDEX(AQ$235:AQ$238,$D1173)*INDEX(AQ$239:AQ$255,$F1173)+AQ$194*INDEX(AQ$121:AQ$137,$F1173)*INDEX(AQ$151:AQ$167,$F1173))*$E1173</f>
        <v/>
      </c>
      <c r="AR1173" s="37">
        <f>(INDEX(AR$235:AR$238,$D1173)*INDEX(AR$239:AR$255,$F1173)+AR$194*INDEX(AR$121:AR$137,$F1173)*INDEX(AR$151:AR$167,$F1173))*$E1173</f>
        <v/>
      </c>
      <c r="AS1173" s="37">
        <f>(INDEX(AS$235:AS$238,$D1173)*INDEX(AS$239:AS$255,$F1173)+AS$194*INDEX(AS$121:AS$137,$F1173)*INDEX(AS$151:AS$167,$F1173))*$E1173</f>
        <v/>
      </c>
      <c r="AT1173" s="37">
        <f>(INDEX(AT$235:AT$238,$D1173)*INDEX(AT$239:AT$255,$F1173)+AT$194*INDEX(AT$121:AT$137,$F1173)*INDEX(AT$151:AT$167,$F1173))*$E1173</f>
        <v/>
      </c>
      <c r="AU1173" s="37">
        <f>(INDEX(AU$235:AU$238,$D1173)*INDEX(AU$239:AU$255,$F1173)+AU$194*INDEX(AU$121:AU$137,$F1173)*INDEX(AU$151:AU$167,$F1173))*$E1173</f>
        <v/>
      </c>
      <c r="AV1173" s="37">
        <f>(INDEX(AV$235:AV$238,$D1173)*INDEX(AV$239:AV$255,$F1173)+AV$194*INDEX(AV$121:AV$137,$F1173)*INDEX(AV$151:AV$167,$F1173))*$E1173</f>
        <v/>
      </c>
      <c r="AW1173" s="37">
        <f>(INDEX(AW$235:AW$238,$D1173)*INDEX(AW$239:AW$255,$F1173)+AW$194*INDEX(AW$121:AW$137,$F1173)*INDEX(AW$151:AW$167,$F1173))*$E1173</f>
        <v/>
      </c>
      <c r="AX1173" s="37">
        <f>(INDEX(AX$235:AX$238,$D1173)*INDEX(AX$239:AX$255,$F1173)+AX$194*INDEX(AX$121:AX$137,$F1173)*INDEX(AX$151:AX$167,$F1173))*$E1173</f>
        <v/>
      </c>
      <c r="AY1173" s="40">
        <f>SHADOWEFF(INDEX(AY$235:AY$238,$D1173),INDEX(AY$239:AY$255,$F1173),AY$194,INDEX(AY$121:AY$137,$F1173),INDEX(AY$151:AY$167,$F1173),$E1173)</f>
        <v/>
      </c>
    </row>
    <row r="1174" hidden="1" outlineLevel="2"/>
    <row r="1175" hidden="1" outlineLevel="2">
      <c r="A1175" s="14" t="inlineStr">
        <is>
          <t>ener</t>
        </is>
      </c>
      <c r="B1175" s="14" t="inlineStr">
        <is>
          <t>coa</t>
        </is>
      </c>
      <c r="C1175" s="14" t="inlineStr">
        <is>
          <t>srv</t>
        </is>
      </c>
      <c r="D1175" s="37">
        <f>INDEX(Inputs!$N$5:$N$132,MATCH($B1175&amp;"|"&amp;$C1175,Inputs!$A$5:$A$132,0))</f>
        <v/>
      </c>
      <c r="E1175" s="37">
        <f>INDEX(Inputs!$O$5:$O$132,MATCH($B1175&amp;"|"&amp;$C1175,Inputs!$A$5:$A$132,0))</f>
        <v/>
      </c>
      <c r="F1175" s="37">
        <f>INDEX(Inputs!$P$5:$P$132,MATCH($B1175&amp;"|"&amp;$C1175,Inputs!$A$5:$A$132,0))</f>
        <v/>
      </c>
      <c r="G1175" s="37">
        <f>INDEX(Inputs!$Q$5:$Q$132,MATCH($B1175&amp;"|"&amp;$C1175,Inputs!$A$5:$A$132,0))</f>
        <v/>
      </c>
      <c r="H1175" s="14">
        <f>INDEX(Variables!$B$5:$B$205,MATCH($A1175,Variables!$A$5:$A$205,0))&amp;IF($C1175="",""," | "&amp;INDEX(Mapping!$B$5:$B$26,MATCH($C1175,Mapping!$A$5:$A$26,0))&amp;" | "&amp;INDEX(Mapping!$B$30:$B$46,MATCH($B1175,Mapping!$A$30:$A$46,0)))</f>
        <v/>
      </c>
      <c r="I1175" s="14">
        <f>INDEX(Variables!$C$5:$C$205,MATCH($A1175,Variables!$A$5:$A$205,0))</f>
        <v/>
      </c>
      <c r="J1175" s="14">
        <f>INDEX(Variables!$E$5:$E$205,MATCH($A1175,Variables!$A$5:$A$205,0))</f>
        <v/>
      </c>
      <c r="K1175" s="11">
        <f>LOWER(Settings!$C$4)&amp;".mit."&amp;$A1175&amp;IF($C1175="","","."&amp;$C1175&amp;"."&amp;$B1175)&amp;IF(INDEX(Variables!$D$5:$D$205,MATCH($A1175,Variables!$A$5:$A$205,0))="","","."&amp;INDEX(Variables!$D$5:$D$205,MATCH($A1175,Variables!$A$5:$A$205,0)))&amp;"."&amp;K$5</f>
        <v/>
      </c>
      <c r="L1175" s="46">
        <f>INDEX(Inputs!$U$5:$U$132,MATCH($B1175&amp;"|"&amp;$C1175,Inputs!$A$5:$A$132,0))</f>
        <v/>
      </c>
      <c r="M1175" s="47">
        <f>L1175*(1/(1+$G1175))^(1+$E1175)*(1+M$7)^$D1175*(M1157/L1157)^$E1175*((M1157+M1166)/(L1157+L1166))^($F1175*(1+$E1175))</f>
        <v/>
      </c>
      <c r="N1175" s="47">
        <f>M1175*(1/(1+$G1175))^(1+$E1175)*(1+N$7)^$D1175*(N1157/M1157)^$E1175*((N1157+N1166)/(M1157+M1166))^($F1175*(1+$E1175))</f>
        <v/>
      </c>
      <c r="O1175" s="47">
        <f>N1175*(1/(1+$G1175))^(1+$E1175)*(1+O$7)^$D1175*(O1157/N1157)^$E1175*((O1157+O1166)/(N1157+N1166))^($F1175*(1+$E1175))</f>
        <v/>
      </c>
      <c r="P1175" s="47">
        <f>O1175*(1/(1+$G1175))^(1+$E1175)*(1+P$7)^$D1175*(P1157/O1157)^$E1175*((P1157+P1166)/(O1157+O1166))^($F1175*(1+$E1175))</f>
        <v/>
      </c>
      <c r="Q1175" s="47">
        <f>P1175*(1/(1+$G1175))^(1+$E1175)*(1+Q$7)^$D1175*(Q1157/P1157)^$E1175*((Q1157+Q1166)/(P1157+P1166))^($F1175*(1+$E1175))</f>
        <v/>
      </c>
      <c r="R1175" s="47">
        <f>Q1175*(1/(1+$G1175))^(1+$E1175)*(1+R$7)^$D1175*(R1157/Q1157)^$E1175*((R1157+R1166)/(Q1157+Q1166))^($F1175*(1+$E1175))</f>
        <v/>
      </c>
      <c r="S1175" s="47">
        <f>R1175*(1/(1+$G1175))^(1+$E1175)*(1+S$7)^$D1175*(S1157/R1157)^$E1175*((S1157+S1166)/(R1157+R1166))^($F1175*(1+$E1175))</f>
        <v/>
      </c>
      <c r="T1175" s="47">
        <f>S1175*(1/(1+$G1175))^(1+$E1175)*(1+T$7)^$D1175*(T1157/S1157)^$E1175*((T1157+T1166)/(S1157+S1166))^($F1175*(1+$E1175))</f>
        <v/>
      </c>
      <c r="U1175" s="47">
        <f>T1175*(1/(1+$G1175))^(1+$E1175)*(1+U$7)^$D1175*(U1157/T1157)^$E1175*((U1157+U1166)/(T1157+T1166))^($F1175*(1+$E1175))</f>
        <v/>
      </c>
      <c r="V1175" s="47">
        <f>U1175*(1/(1+$G1175))^(1+$E1175)*(1+V$7)^$D1175*(V1157/U1157)^$E1175*((V1157+V1166)/(U1157+U1166))^($F1175*(1+$E1175))</f>
        <v/>
      </c>
      <c r="W1175" s="47">
        <f>V1175*(1/(1+$G1175))^(1+$E1175)*(1+W$7)^$D1175*(W1157/V1157)^$E1175*((W1157+W1166)/(V1157+V1166))^($F1175*(1+$E1175))</f>
        <v/>
      </c>
      <c r="X1175" s="47">
        <f>W1175*(1/(1+$G1175))^(1+$E1175)*(1+X$7)^$D1175*(X1157/W1157)^$E1175*((X1157+X1166)/(W1157+W1166))^($F1175*(1+$E1175))</f>
        <v/>
      </c>
      <c r="Y1175" s="47">
        <f>X1175*(1/(1+$G1175))^(1+$E1175)*(1+Y$7)^$D1175*(Y1157/X1157)^$E1175*((Y1157+Y1166)/(X1157+X1166))^($F1175*(1+$E1175))</f>
        <v/>
      </c>
      <c r="Z1175" s="47">
        <f>Y1175*(1/(1+$G1175))^(1+$E1175)*(1+Z$7)^$D1175*(Z1157/Y1157)^$E1175*((Z1157+Z1166)/(Y1157+Y1166))^($F1175*(1+$E1175))</f>
        <v/>
      </c>
      <c r="AA1175" s="47">
        <f>Z1175*(1/(1+$G1175))^(1+$E1175)*(1+AA$7)^$D1175*(AA1157/Z1157)^$E1175*((AA1157+AA1166)/(Z1157+Z1166))^($F1175*(1+$E1175))</f>
        <v/>
      </c>
      <c r="AB1175" s="47">
        <f>AA1175*(1/(1+$G1175))^(1+$E1175)*(1+AB$7)^$D1175*(AB1157/AA1157)^$E1175*((AB1157+AB1166)/(AA1157+AA1166))^($F1175*(1+$E1175))</f>
        <v/>
      </c>
      <c r="AC1175" s="47">
        <f>AB1175*(1/(1+$G1175))^(1+$E1175)*(1+AC$7)^$D1175*(AC1157/AB1157)^$E1175*((AC1157+AC1166)/(AB1157+AB1166))^($F1175*(1+$E1175))</f>
        <v/>
      </c>
      <c r="AD1175" s="58">
        <f>FUELUSE(AC1175,AD1157,AC1157,AD1166,AC1166,AD$7,$D1175,$E1175,$F1175,$G1175)</f>
        <v/>
      </c>
      <c r="AF1175" s="11">
        <f>LOWER(Settings!$C$4)&amp;".mit."&amp;$A1175&amp;IF($C1175="","","."&amp;$C1175&amp;"."&amp;$B1175)&amp;IF(INDEX(Variables!$D$5:$D$205,MATCH($A1175,Variables!$A$5:$A$205,0))="","","."&amp;INDEX(Variables!$D$5:$D$205,MATCH($A1175,Variables!$A$5:$A$205,0)))&amp;"."&amp;AF$5</f>
        <v/>
      </c>
      <c r="AG1175" s="46">
        <f>INDEX(Inputs!$U$5:$U$132,MATCH($B1175&amp;"|"&amp;$C1175,Inputs!$A$5:$A$132,0))</f>
        <v/>
      </c>
      <c r="AH1175" s="47">
        <f>AG1175*(1/(1+$G1175))^(1+$E1175)*(1+AH$7)^$D1175*(AH1157/AG1157)^$E1175*((AH1157+AH1166)/(AG1157+AG1166))^($F1175*(1+$E1175))</f>
        <v/>
      </c>
      <c r="AI1175" s="47">
        <f>AH1175*(1/(1+$G1175))^(1+$E1175)*(1+AI$7)^$D1175*(AI1157/AH1157)^$E1175*((AI1157+AI1166)/(AH1157+AH1166))^($F1175*(1+$E1175))</f>
        <v/>
      </c>
      <c r="AJ1175" s="47">
        <f>AI1175*(1/(1+$G1175))^(1+$E1175)*(1+AJ$7)^$D1175*(AJ1157/AI1157)^$E1175*((AJ1157+AJ1166)/(AI1157+AI1166))^($F1175*(1+$E1175))</f>
        <v/>
      </c>
      <c r="AK1175" s="47">
        <f>AJ1175*(1/(1+$G1175))^(1+$E1175)*(1+AK$7)^$D1175*(AK1157/AJ1157)^$E1175*((AK1157+AK1166)/(AJ1157+AJ1166))^($F1175*(1+$E1175))</f>
        <v/>
      </c>
      <c r="AL1175" s="47">
        <f>AK1175*(1/(1+$G1175))^(1+$E1175)*(1+AL$7)^$D1175*(AL1157/AK1157)^$E1175*((AL1157+AL1166)/(AK1157+AK1166))^($F1175*(1+$E1175))</f>
        <v/>
      </c>
      <c r="AM1175" s="47">
        <f>AL1175*(1/(1+$G1175))^(1+$E1175)*(1+AM$7)^$D1175*(AM1157/AL1157)^$E1175*((AM1157+AM1166)/(AL1157+AL1166))^($F1175*(1+$E1175))</f>
        <v/>
      </c>
      <c r="AN1175" s="47">
        <f>AM1175*(1/(1+$G1175))^(1+$E1175)*(1+AN$7)^$D1175*(AN1157/AM1157)^$E1175*((AN1157+AN1166)/(AM1157+AM1166))^($F1175*(1+$E1175))</f>
        <v/>
      </c>
      <c r="AO1175" s="47">
        <f>AN1175*(1/(1+$G1175))^(1+$E1175)*(1+AO$7)^$D1175*(AO1157/AN1157)^$E1175*((AO1157+AO1166)/(AN1157+AN1166))^($F1175*(1+$E1175))</f>
        <v/>
      </c>
      <c r="AP1175" s="47">
        <f>AO1175*(1/(1+$G1175))^(1+$E1175)*(1+AP$7)^$D1175*(AP1157/AO1157)^$E1175*((AP1157+AP1166)/(AO1157+AO1166))^($F1175*(1+$E1175))</f>
        <v/>
      </c>
      <c r="AQ1175" s="47">
        <f>AP1175*(1/(1+$G1175))^(1+$E1175)*(1+AQ$7)^$D1175*(AQ1157/AP1157)^$E1175*((AQ1157+AQ1166)/(AP1157+AP1166))^($F1175*(1+$E1175))</f>
        <v/>
      </c>
      <c r="AR1175" s="47">
        <f>AQ1175*(1/(1+$G1175))^(1+$E1175)*(1+AR$7)^$D1175*(AR1157/AQ1157)^$E1175*((AR1157+AR1166)/(AQ1157+AQ1166))^($F1175*(1+$E1175))</f>
        <v/>
      </c>
      <c r="AS1175" s="47">
        <f>AR1175*(1/(1+$G1175))^(1+$E1175)*(1+AS$7)^$D1175*(AS1157/AR1157)^$E1175*((AS1157+AS1166)/(AR1157+AR1166))^($F1175*(1+$E1175))</f>
        <v/>
      </c>
      <c r="AT1175" s="47">
        <f>AS1175*(1/(1+$G1175))^(1+$E1175)*(1+AT$7)^$D1175*(AT1157/AS1157)^$E1175*((AT1157+AT1166)/(AS1157+AS1166))^($F1175*(1+$E1175))</f>
        <v/>
      </c>
      <c r="AU1175" s="47">
        <f>AT1175*(1/(1+$G1175))^(1+$E1175)*(1+AU$7)^$D1175*(AU1157/AT1157)^$E1175*((AU1157+AU1166)/(AT1157+AT1166))^($F1175*(1+$E1175))</f>
        <v/>
      </c>
      <c r="AV1175" s="47">
        <f>AU1175*(1/(1+$G1175))^(1+$E1175)*(1+AV$7)^$D1175*(AV1157/AU1157)^$E1175*((AV1157+AV1166)/(AU1157+AU1166))^($F1175*(1+$E1175))</f>
        <v/>
      </c>
      <c r="AW1175" s="47">
        <f>AV1175*(1/(1+$G1175))^(1+$E1175)*(1+AW$7)^$D1175*(AW1157/AV1157)^$E1175*((AW1157+AW1166)/(AV1157+AV1166))^($F1175*(1+$E1175))</f>
        <v/>
      </c>
      <c r="AX1175" s="47">
        <f>AW1175*(1/(1+$G1175))^(1+$E1175)*(1+AX$7)^$D1175*(AX1157/AW1157)^$E1175*((AX1157+AX1166)/(AW1157+AW1166))^($F1175*(1+$E1175))</f>
        <v/>
      </c>
      <c r="AY1175" s="58">
        <f>FUELUSE(AX1175,AY1157,AX1157,AY1166,AX1166,AY$7,$D1175,$E1175,$F1175,$G1175)</f>
        <v/>
      </c>
    </row>
    <row r="1176" hidden="1" outlineLevel="2">
      <c r="A1176" s="14" t="inlineStr">
        <is>
          <t>ener</t>
        </is>
      </c>
      <c r="B1176" s="14" t="inlineStr">
        <is>
          <t>nga</t>
        </is>
      </c>
      <c r="C1176" s="14" t="inlineStr">
        <is>
          <t>srv</t>
        </is>
      </c>
      <c r="D1176" s="37">
        <f>INDEX(Inputs!$N$5:$N$132,MATCH($B1176&amp;"|"&amp;$C1176,Inputs!$A$5:$A$132,0))</f>
        <v/>
      </c>
      <c r="E1176" s="37">
        <f>INDEX(Inputs!$O$5:$O$132,MATCH($B1176&amp;"|"&amp;$C1176,Inputs!$A$5:$A$132,0))</f>
        <v/>
      </c>
      <c r="F1176" s="37">
        <f>INDEX(Inputs!$P$5:$P$132,MATCH($B1176&amp;"|"&amp;$C1176,Inputs!$A$5:$A$132,0))</f>
        <v/>
      </c>
      <c r="G1176" s="37">
        <f>INDEX(Inputs!$Q$5:$Q$132,MATCH($B1176&amp;"|"&amp;$C1176,Inputs!$A$5:$A$132,0))</f>
        <v/>
      </c>
      <c r="H1176" s="14">
        <f>INDEX(Variables!$B$5:$B$205,MATCH($A1176,Variables!$A$5:$A$205,0))&amp;IF($C1176="",""," | "&amp;INDEX(Mapping!$B$5:$B$26,MATCH($C1176,Mapping!$A$5:$A$26,0))&amp;" | "&amp;INDEX(Mapping!$B$30:$B$46,MATCH($B1176,Mapping!$A$30:$A$46,0)))</f>
        <v/>
      </c>
      <c r="I1176" s="14">
        <f>INDEX(Variables!$C$5:$C$205,MATCH($A1176,Variables!$A$5:$A$205,0))</f>
        <v/>
      </c>
      <c r="J1176" s="14">
        <f>INDEX(Variables!$E$5:$E$205,MATCH($A1176,Variables!$A$5:$A$205,0))</f>
        <v/>
      </c>
      <c r="K1176" s="11">
        <f>LOWER(Settings!$C$4)&amp;".mit."&amp;$A1176&amp;IF($C1176="","","."&amp;$C1176&amp;"."&amp;$B1176)&amp;IF(INDEX(Variables!$D$5:$D$205,MATCH($A1176,Variables!$A$5:$A$205,0))="","","."&amp;INDEX(Variables!$D$5:$D$205,MATCH($A1176,Variables!$A$5:$A$205,0)))&amp;"."&amp;K$5</f>
        <v/>
      </c>
      <c r="L1176" s="46">
        <f>INDEX(Inputs!$U$5:$U$132,MATCH($B1176&amp;"|"&amp;$C1176,Inputs!$A$5:$A$132,0))</f>
        <v/>
      </c>
      <c r="M1176" s="47">
        <f>L1176*(1/(1+$G1176))^(1+$E1176)*(1+M$7)^$D1176*(M1158/L1158)^$E1176*((M1158+M1167)/(L1158+L1167))^($F1176*(1+$E1176))</f>
        <v/>
      </c>
      <c r="N1176" s="47">
        <f>M1176*(1/(1+$G1176))^(1+$E1176)*(1+N$7)^$D1176*(N1158/M1158)^$E1176*((N1158+N1167)/(M1158+M1167))^($F1176*(1+$E1176))</f>
        <v/>
      </c>
      <c r="O1176" s="47">
        <f>N1176*(1/(1+$G1176))^(1+$E1176)*(1+O$7)^$D1176*(O1158/N1158)^$E1176*((O1158+O1167)/(N1158+N1167))^($F1176*(1+$E1176))</f>
        <v/>
      </c>
      <c r="P1176" s="47">
        <f>O1176*(1/(1+$G1176))^(1+$E1176)*(1+P$7)^$D1176*(P1158/O1158)^$E1176*((P1158+P1167)/(O1158+O1167))^($F1176*(1+$E1176))</f>
        <v/>
      </c>
      <c r="Q1176" s="47">
        <f>P1176*(1/(1+$G1176))^(1+$E1176)*(1+Q$7)^$D1176*(Q1158/P1158)^$E1176*((Q1158+Q1167)/(P1158+P1167))^($F1176*(1+$E1176))</f>
        <v/>
      </c>
      <c r="R1176" s="47">
        <f>Q1176*(1/(1+$G1176))^(1+$E1176)*(1+R$7)^$D1176*(R1158/Q1158)^$E1176*((R1158+R1167)/(Q1158+Q1167))^($F1176*(1+$E1176))</f>
        <v/>
      </c>
      <c r="S1176" s="47">
        <f>R1176*(1/(1+$G1176))^(1+$E1176)*(1+S$7)^$D1176*(S1158/R1158)^$E1176*((S1158+S1167)/(R1158+R1167))^($F1176*(1+$E1176))</f>
        <v/>
      </c>
      <c r="T1176" s="47">
        <f>S1176*(1/(1+$G1176))^(1+$E1176)*(1+T$7)^$D1176*(T1158/S1158)^$E1176*((T1158+T1167)/(S1158+S1167))^($F1176*(1+$E1176))</f>
        <v/>
      </c>
      <c r="U1176" s="47">
        <f>T1176*(1/(1+$G1176))^(1+$E1176)*(1+U$7)^$D1176*(U1158/T1158)^$E1176*((U1158+U1167)/(T1158+T1167))^($F1176*(1+$E1176))</f>
        <v/>
      </c>
      <c r="V1176" s="47">
        <f>U1176*(1/(1+$G1176))^(1+$E1176)*(1+V$7)^$D1176*(V1158/U1158)^$E1176*((V1158+V1167)/(U1158+U1167))^($F1176*(1+$E1176))</f>
        <v/>
      </c>
      <c r="W1176" s="47">
        <f>V1176*(1/(1+$G1176))^(1+$E1176)*(1+W$7)^$D1176*(W1158/V1158)^$E1176*((W1158+W1167)/(V1158+V1167))^($F1176*(1+$E1176))</f>
        <v/>
      </c>
      <c r="X1176" s="47">
        <f>W1176*(1/(1+$G1176))^(1+$E1176)*(1+X$7)^$D1176*(X1158/W1158)^$E1176*((X1158+X1167)/(W1158+W1167))^($F1176*(1+$E1176))</f>
        <v/>
      </c>
      <c r="Y1176" s="47">
        <f>X1176*(1/(1+$G1176))^(1+$E1176)*(1+Y$7)^$D1176*(Y1158/X1158)^$E1176*((Y1158+Y1167)/(X1158+X1167))^($F1176*(1+$E1176))</f>
        <v/>
      </c>
      <c r="Z1176" s="47">
        <f>Y1176*(1/(1+$G1176))^(1+$E1176)*(1+Z$7)^$D1176*(Z1158/Y1158)^$E1176*((Z1158+Z1167)/(Y1158+Y1167))^($F1176*(1+$E1176))</f>
        <v/>
      </c>
      <c r="AA1176" s="47">
        <f>Z1176*(1/(1+$G1176))^(1+$E1176)*(1+AA$7)^$D1176*(AA1158/Z1158)^$E1176*((AA1158+AA1167)/(Z1158+Z1167))^($F1176*(1+$E1176))</f>
        <v/>
      </c>
      <c r="AB1176" s="47">
        <f>AA1176*(1/(1+$G1176))^(1+$E1176)*(1+AB$7)^$D1176*(AB1158/AA1158)^$E1176*((AB1158+AB1167)/(AA1158+AA1167))^($F1176*(1+$E1176))</f>
        <v/>
      </c>
      <c r="AC1176" s="47">
        <f>AB1176*(1/(1+$G1176))^(1+$E1176)*(1+AC$7)^$D1176*(AC1158/AB1158)^$E1176*((AC1158+AC1167)/(AB1158+AB1167))^($F1176*(1+$E1176))</f>
        <v/>
      </c>
      <c r="AD1176" s="58">
        <f>FUELUSE(AC1176,AD1158,AC1158,AD1167,AC1167,AD$7,$D1176,$E1176,$F1176,$G1176)</f>
        <v/>
      </c>
      <c r="AF1176" s="11">
        <f>LOWER(Settings!$C$4)&amp;".mit."&amp;$A1176&amp;IF($C1176="","","."&amp;$C1176&amp;"."&amp;$B1176)&amp;IF(INDEX(Variables!$D$5:$D$205,MATCH($A1176,Variables!$A$5:$A$205,0))="","","."&amp;INDEX(Variables!$D$5:$D$205,MATCH($A1176,Variables!$A$5:$A$205,0)))&amp;"."&amp;AF$5</f>
        <v/>
      </c>
      <c r="AG1176" s="46">
        <f>INDEX(Inputs!$U$5:$U$132,MATCH($B1176&amp;"|"&amp;$C1176,Inputs!$A$5:$A$132,0))</f>
        <v/>
      </c>
      <c r="AH1176" s="47">
        <f>AG1176*(1/(1+$G1176))^(1+$E1176)*(1+AH$7)^$D1176*(AH1158/AG1158)^$E1176*((AH1158+AH1167)/(AG1158+AG1167))^($F1176*(1+$E1176))</f>
        <v/>
      </c>
      <c r="AI1176" s="47">
        <f>AH1176*(1/(1+$G1176))^(1+$E1176)*(1+AI$7)^$D1176*(AI1158/AH1158)^$E1176*((AI1158+AI1167)/(AH1158+AH1167))^($F1176*(1+$E1176))</f>
        <v/>
      </c>
      <c r="AJ1176" s="47">
        <f>AI1176*(1/(1+$G1176))^(1+$E1176)*(1+AJ$7)^$D1176*(AJ1158/AI1158)^$E1176*((AJ1158+AJ1167)/(AI1158+AI1167))^($F1176*(1+$E1176))</f>
        <v/>
      </c>
      <c r="AK1176" s="47">
        <f>AJ1176*(1/(1+$G1176))^(1+$E1176)*(1+AK$7)^$D1176*(AK1158/AJ1158)^$E1176*((AK1158+AK1167)/(AJ1158+AJ1167))^($F1176*(1+$E1176))</f>
        <v/>
      </c>
      <c r="AL1176" s="47">
        <f>AK1176*(1/(1+$G1176))^(1+$E1176)*(1+AL$7)^$D1176*(AL1158/AK1158)^$E1176*((AL1158+AL1167)/(AK1158+AK1167))^($F1176*(1+$E1176))</f>
        <v/>
      </c>
      <c r="AM1176" s="47">
        <f>AL1176*(1/(1+$G1176))^(1+$E1176)*(1+AM$7)^$D1176*(AM1158/AL1158)^$E1176*((AM1158+AM1167)/(AL1158+AL1167))^($F1176*(1+$E1176))</f>
        <v/>
      </c>
      <c r="AN1176" s="47">
        <f>AM1176*(1/(1+$G1176))^(1+$E1176)*(1+AN$7)^$D1176*(AN1158/AM1158)^$E1176*((AN1158+AN1167)/(AM1158+AM1167))^($F1176*(1+$E1176))</f>
        <v/>
      </c>
      <c r="AO1176" s="47">
        <f>AN1176*(1/(1+$G1176))^(1+$E1176)*(1+AO$7)^$D1176*(AO1158/AN1158)^$E1176*((AO1158+AO1167)/(AN1158+AN1167))^($F1176*(1+$E1176))</f>
        <v/>
      </c>
      <c r="AP1176" s="47">
        <f>AO1176*(1/(1+$G1176))^(1+$E1176)*(1+AP$7)^$D1176*(AP1158/AO1158)^$E1176*((AP1158+AP1167)/(AO1158+AO1167))^($F1176*(1+$E1176))</f>
        <v/>
      </c>
      <c r="AQ1176" s="47">
        <f>AP1176*(1/(1+$G1176))^(1+$E1176)*(1+AQ$7)^$D1176*(AQ1158/AP1158)^$E1176*((AQ1158+AQ1167)/(AP1158+AP1167))^($F1176*(1+$E1176))</f>
        <v/>
      </c>
      <c r="AR1176" s="47">
        <f>AQ1176*(1/(1+$G1176))^(1+$E1176)*(1+AR$7)^$D1176*(AR1158/AQ1158)^$E1176*((AR1158+AR1167)/(AQ1158+AQ1167))^($F1176*(1+$E1176))</f>
        <v/>
      </c>
      <c r="AS1176" s="47">
        <f>AR1176*(1/(1+$G1176))^(1+$E1176)*(1+AS$7)^$D1176*(AS1158/AR1158)^$E1176*((AS1158+AS1167)/(AR1158+AR1167))^($F1176*(1+$E1176))</f>
        <v/>
      </c>
      <c r="AT1176" s="47">
        <f>AS1176*(1/(1+$G1176))^(1+$E1176)*(1+AT$7)^$D1176*(AT1158/AS1158)^$E1176*((AT1158+AT1167)/(AS1158+AS1167))^($F1176*(1+$E1176))</f>
        <v/>
      </c>
      <c r="AU1176" s="47">
        <f>AT1176*(1/(1+$G1176))^(1+$E1176)*(1+AU$7)^$D1176*(AU1158/AT1158)^$E1176*((AU1158+AU1167)/(AT1158+AT1167))^($F1176*(1+$E1176))</f>
        <v/>
      </c>
      <c r="AV1176" s="47">
        <f>AU1176*(1/(1+$G1176))^(1+$E1176)*(1+AV$7)^$D1176*(AV1158/AU1158)^$E1176*((AV1158+AV1167)/(AU1158+AU1167))^($F1176*(1+$E1176))</f>
        <v/>
      </c>
      <c r="AW1176" s="47">
        <f>AV1176*(1/(1+$G1176))^(1+$E1176)*(1+AW$7)^$D1176*(AW1158/AV1158)^$E1176*((AW1158+AW1167)/(AV1158+AV1167))^($F1176*(1+$E1176))</f>
        <v/>
      </c>
      <c r="AX1176" s="47">
        <f>AW1176*(1/(1+$G1176))^(1+$E1176)*(1+AX$7)^$D1176*(AX1158/AW1158)^$E1176*((AX1158+AX1167)/(AW1158+AW1167))^($F1176*(1+$E1176))</f>
        <v/>
      </c>
      <c r="AY1176" s="58">
        <f>FUELUSE(AX1176,AY1158,AX1158,AY1167,AX1167,AY$7,$D1176,$E1176,$F1176,$G1176)</f>
        <v/>
      </c>
    </row>
    <row r="1177" hidden="1" outlineLevel="2">
      <c r="A1177" s="14" t="inlineStr">
        <is>
          <t>ener</t>
        </is>
      </c>
      <c r="B1177" s="14" t="inlineStr">
        <is>
          <t>gso</t>
        </is>
      </c>
      <c r="C1177" s="14" t="inlineStr">
        <is>
          <t>srv</t>
        </is>
      </c>
      <c r="D1177" s="37">
        <f>INDEX(Inputs!$N$5:$N$132,MATCH($B1177&amp;"|"&amp;$C1177,Inputs!$A$5:$A$132,0))</f>
        <v/>
      </c>
      <c r="E1177" s="37">
        <f>INDEX(Inputs!$O$5:$O$132,MATCH($B1177&amp;"|"&amp;$C1177,Inputs!$A$5:$A$132,0))</f>
        <v/>
      </c>
      <c r="F1177" s="37">
        <f>INDEX(Inputs!$P$5:$P$132,MATCH($B1177&amp;"|"&amp;$C1177,Inputs!$A$5:$A$132,0))</f>
        <v/>
      </c>
      <c r="G1177" s="37">
        <f>INDEX(Inputs!$Q$5:$Q$132,MATCH($B1177&amp;"|"&amp;$C1177,Inputs!$A$5:$A$132,0))</f>
        <v/>
      </c>
      <c r="H1177" s="14">
        <f>INDEX(Variables!$B$5:$B$205,MATCH($A1177,Variables!$A$5:$A$205,0))&amp;IF($C1177="",""," | "&amp;INDEX(Mapping!$B$5:$B$26,MATCH($C1177,Mapping!$A$5:$A$26,0))&amp;" | "&amp;INDEX(Mapping!$B$30:$B$46,MATCH($B1177,Mapping!$A$30:$A$46,0)))</f>
        <v/>
      </c>
      <c r="I1177" s="14">
        <f>INDEX(Variables!$C$5:$C$205,MATCH($A1177,Variables!$A$5:$A$205,0))</f>
        <v/>
      </c>
      <c r="J1177" s="14">
        <f>INDEX(Variables!$E$5:$E$205,MATCH($A1177,Variables!$A$5:$A$205,0))</f>
        <v/>
      </c>
      <c r="K1177" s="11">
        <f>LOWER(Settings!$C$4)&amp;".mit."&amp;$A1177&amp;IF($C1177="","","."&amp;$C1177&amp;"."&amp;$B1177)&amp;IF(INDEX(Variables!$D$5:$D$205,MATCH($A1177,Variables!$A$5:$A$205,0))="","","."&amp;INDEX(Variables!$D$5:$D$205,MATCH($A1177,Variables!$A$5:$A$205,0)))&amp;"."&amp;K$5</f>
        <v/>
      </c>
      <c r="L1177" s="46">
        <f>INDEX(Inputs!$U$5:$U$132,MATCH($B1177&amp;"|"&amp;$C1177,Inputs!$A$5:$A$132,0))</f>
        <v/>
      </c>
      <c r="M1177" s="47">
        <f>L1177*(1/(1+$G1177))^(1+$E1177)*(1+M$7)^$D1177*(M1159/L1159)^$E1177*((M1159+M1168)/(L1159+L1168))^($F1177*(1+$E1177))</f>
        <v/>
      </c>
      <c r="N1177" s="47">
        <f>M1177*(1/(1+$G1177))^(1+$E1177)*(1+N$7)^$D1177*(N1159/M1159)^$E1177*((N1159+N1168)/(M1159+M1168))^($F1177*(1+$E1177))</f>
        <v/>
      </c>
      <c r="O1177" s="47">
        <f>N1177*(1/(1+$G1177))^(1+$E1177)*(1+O$7)^$D1177*(O1159/N1159)^$E1177*((O1159+O1168)/(N1159+N1168))^($F1177*(1+$E1177))</f>
        <v/>
      </c>
      <c r="P1177" s="47">
        <f>O1177*(1/(1+$G1177))^(1+$E1177)*(1+P$7)^$D1177*(P1159/O1159)^$E1177*((P1159+P1168)/(O1159+O1168))^($F1177*(1+$E1177))</f>
        <v/>
      </c>
      <c r="Q1177" s="47">
        <f>P1177*(1/(1+$G1177))^(1+$E1177)*(1+Q$7)^$D1177*(Q1159/P1159)^$E1177*((Q1159+Q1168)/(P1159+P1168))^($F1177*(1+$E1177))</f>
        <v/>
      </c>
      <c r="R1177" s="47">
        <f>Q1177*(1/(1+$G1177))^(1+$E1177)*(1+R$7)^$D1177*(R1159/Q1159)^$E1177*((R1159+R1168)/(Q1159+Q1168))^($F1177*(1+$E1177))</f>
        <v/>
      </c>
      <c r="S1177" s="47">
        <f>R1177*(1/(1+$G1177))^(1+$E1177)*(1+S$7)^$D1177*(S1159/R1159)^$E1177*((S1159+S1168)/(R1159+R1168))^($F1177*(1+$E1177))</f>
        <v/>
      </c>
      <c r="T1177" s="47">
        <f>S1177*(1/(1+$G1177))^(1+$E1177)*(1+T$7)^$D1177*(T1159/S1159)^$E1177*((T1159+T1168)/(S1159+S1168))^($F1177*(1+$E1177))</f>
        <v/>
      </c>
      <c r="U1177" s="47">
        <f>T1177*(1/(1+$G1177))^(1+$E1177)*(1+U$7)^$D1177*(U1159/T1159)^$E1177*((U1159+U1168)/(T1159+T1168))^($F1177*(1+$E1177))</f>
        <v/>
      </c>
      <c r="V1177" s="47">
        <f>U1177*(1/(1+$G1177))^(1+$E1177)*(1+V$7)^$D1177*(V1159/U1159)^$E1177*((V1159+V1168)/(U1159+U1168))^($F1177*(1+$E1177))</f>
        <v/>
      </c>
      <c r="W1177" s="47">
        <f>V1177*(1/(1+$G1177))^(1+$E1177)*(1+W$7)^$D1177*(W1159/V1159)^$E1177*((W1159+W1168)/(V1159+V1168))^($F1177*(1+$E1177))</f>
        <v/>
      </c>
      <c r="X1177" s="47">
        <f>W1177*(1/(1+$G1177))^(1+$E1177)*(1+X$7)^$D1177*(X1159/W1159)^$E1177*((X1159+X1168)/(W1159+W1168))^($F1177*(1+$E1177))</f>
        <v/>
      </c>
      <c r="Y1177" s="47">
        <f>X1177*(1/(1+$G1177))^(1+$E1177)*(1+Y$7)^$D1177*(Y1159/X1159)^$E1177*((Y1159+Y1168)/(X1159+X1168))^($F1177*(1+$E1177))</f>
        <v/>
      </c>
      <c r="Z1177" s="47">
        <f>Y1177*(1/(1+$G1177))^(1+$E1177)*(1+Z$7)^$D1177*(Z1159/Y1159)^$E1177*((Z1159+Z1168)/(Y1159+Y1168))^($F1177*(1+$E1177))</f>
        <v/>
      </c>
      <c r="AA1177" s="47">
        <f>Z1177*(1/(1+$G1177))^(1+$E1177)*(1+AA$7)^$D1177*(AA1159/Z1159)^$E1177*((AA1159+AA1168)/(Z1159+Z1168))^($F1177*(1+$E1177))</f>
        <v/>
      </c>
      <c r="AB1177" s="47">
        <f>AA1177*(1/(1+$G1177))^(1+$E1177)*(1+AB$7)^$D1177*(AB1159/AA1159)^$E1177*((AB1159+AB1168)/(AA1159+AA1168))^($F1177*(1+$E1177))</f>
        <v/>
      </c>
      <c r="AC1177" s="47">
        <f>AB1177*(1/(1+$G1177))^(1+$E1177)*(1+AC$7)^$D1177*(AC1159/AB1159)^$E1177*((AC1159+AC1168)/(AB1159+AB1168))^($F1177*(1+$E1177))</f>
        <v/>
      </c>
      <c r="AD1177" s="58">
        <f>FUELUSE(AC1177,AD1159,AC1159,AD1168,AC1168,AD$7,$D1177,$E1177,$F1177,$G1177)</f>
        <v/>
      </c>
      <c r="AF1177" s="11">
        <f>LOWER(Settings!$C$4)&amp;".mit."&amp;$A1177&amp;IF($C1177="","","."&amp;$C1177&amp;"."&amp;$B1177)&amp;IF(INDEX(Variables!$D$5:$D$205,MATCH($A1177,Variables!$A$5:$A$205,0))="","","."&amp;INDEX(Variables!$D$5:$D$205,MATCH($A1177,Variables!$A$5:$A$205,0)))&amp;"."&amp;AF$5</f>
        <v/>
      </c>
      <c r="AG1177" s="46">
        <f>INDEX(Inputs!$U$5:$U$132,MATCH($B1177&amp;"|"&amp;$C1177,Inputs!$A$5:$A$132,0))</f>
        <v/>
      </c>
      <c r="AH1177" s="47">
        <f>AG1177*(1/(1+$G1177))^(1+$E1177)*(1+AH$7)^$D1177*(AH1159/AG1159)^$E1177*((AH1159+AH1168)/(AG1159+AG1168))^($F1177*(1+$E1177))</f>
        <v/>
      </c>
      <c r="AI1177" s="47">
        <f>AH1177*(1/(1+$G1177))^(1+$E1177)*(1+AI$7)^$D1177*(AI1159/AH1159)^$E1177*((AI1159+AI1168)/(AH1159+AH1168))^($F1177*(1+$E1177))</f>
        <v/>
      </c>
      <c r="AJ1177" s="47">
        <f>AI1177*(1/(1+$G1177))^(1+$E1177)*(1+AJ$7)^$D1177*(AJ1159/AI1159)^$E1177*((AJ1159+AJ1168)/(AI1159+AI1168))^($F1177*(1+$E1177))</f>
        <v/>
      </c>
      <c r="AK1177" s="47">
        <f>AJ1177*(1/(1+$G1177))^(1+$E1177)*(1+AK$7)^$D1177*(AK1159/AJ1159)^$E1177*((AK1159+AK1168)/(AJ1159+AJ1168))^($F1177*(1+$E1177))</f>
        <v/>
      </c>
      <c r="AL1177" s="47">
        <f>AK1177*(1/(1+$G1177))^(1+$E1177)*(1+AL$7)^$D1177*(AL1159/AK1159)^$E1177*((AL1159+AL1168)/(AK1159+AK1168))^($F1177*(1+$E1177))</f>
        <v/>
      </c>
      <c r="AM1177" s="47">
        <f>AL1177*(1/(1+$G1177))^(1+$E1177)*(1+AM$7)^$D1177*(AM1159/AL1159)^$E1177*((AM1159+AM1168)/(AL1159+AL1168))^($F1177*(1+$E1177))</f>
        <v/>
      </c>
      <c r="AN1177" s="47">
        <f>AM1177*(1/(1+$G1177))^(1+$E1177)*(1+AN$7)^$D1177*(AN1159/AM1159)^$E1177*((AN1159+AN1168)/(AM1159+AM1168))^($F1177*(1+$E1177))</f>
        <v/>
      </c>
      <c r="AO1177" s="47">
        <f>AN1177*(1/(1+$G1177))^(1+$E1177)*(1+AO$7)^$D1177*(AO1159/AN1159)^$E1177*((AO1159+AO1168)/(AN1159+AN1168))^($F1177*(1+$E1177))</f>
        <v/>
      </c>
      <c r="AP1177" s="47">
        <f>AO1177*(1/(1+$G1177))^(1+$E1177)*(1+AP$7)^$D1177*(AP1159/AO1159)^$E1177*((AP1159+AP1168)/(AO1159+AO1168))^($F1177*(1+$E1177))</f>
        <v/>
      </c>
      <c r="AQ1177" s="47">
        <f>AP1177*(1/(1+$G1177))^(1+$E1177)*(1+AQ$7)^$D1177*(AQ1159/AP1159)^$E1177*((AQ1159+AQ1168)/(AP1159+AP1168))^($F1177*(1+$E1177))</f>
        <v/>
      </c>
      <c r="AR1177" s="47">
        <f>AQ1177*(1/(1+$G1177))^(1+$E1177)*(1+AR$7)^$D1177*(AR1159/AQ1159)^$E1177*((AR1159+AR1168)/(AQ1159+AQ1168))^($F1177*(1+$E1177))</f>
        <v/>
      </c>
      <c r="AS1177" s="47">
        <f>AR1177*(1/(1+$G1177))^(1+$E1177)*(1+AS$7)^$D1177*(AS1159/AR1159)^$E1177*((AS1159+AS1168)/(AR1159+AR1168))^($F1177*(1+$E1177))</f>
        <v/>
      </c>
      <c r="AT1177" s="47">
        <f>AS1177*(1/(1+$G1177))^(1+$E1177)*(1+AT$7)^$D1177*(AT1159/AS1159)^$E1177*((AT1159+AT1168)/(AS1159+AS1168))^($F1177*(1+$E1177))</f>
        <v/>
      </c>
      <c r="AU1177" s="47">
        <f>AT1177*(1/(1+$G1177))^(1+$E1177)*(1+AU$7)^$D1177*(AU1159/AT1159)^$E1177*((AU1159+AU1168)/(AT1159+AT1168))^($F1177*(1+$E1177))</f>
        <v/>
      </c>
      <c r="AV1177" s="47">
        <f>AU1177*(1/(1+$G1177))^(1+$E1177)*(1+AV$7)^$D1177*(AV1159/AU1159)^$E1177*((AV1159+AV1168)/(AU1159+AU1168))^($F1177*(1+$E1177))</f>
        <v/>
      </c>
      <c r="AW1177" s="47">
        <f>AV1177*(1/(1+$G1177))^(1+$E1177)*(1+AW$7)^$D1177*(AW1159/AV1159)^$E1177*((AW1159+AW1168)/(AV1159+AV1168))^($F1177*(1+$E1177))</f>
        <v/>
      </c>
      <c r="AX1177" s="47">
        <f>AW1177*(1/(1+$G1177))^(1+$E1177)*(1+AX$7)^$D1177*(AX1159/AW1159)^$E1177*((AX1159+AX1168)/(AW1159+AW1168))^($F1177*(1+$E1177))</f>
        <v/>
      </c>
      <c r="AY1177" s="58">
        <f>FUELUSE(AX1177,AY1159,AX1159,AY1168,AX1168,AY$7,$D1177,$E1177,$F1177,$G1177)</f>
        <v/>
      </c>
    </row>
    <row r="1178" hidden="1" outlineLevel="2">
      <c r="A1178" s="14" t="inlineStr">
        <is>
          <t>ener</t>
        </is>
      </c>
      <c r="B1178" s="14" t="inlineStr">
        <is>
          <t>die</t>
        </is>
      </c>
      <c r="C1178" s="14" t="inlineStr">
        <is>
          <t>srv</t>
        </is>
      </c>
      <c r="D1178" s="37">
        <f>INDEX(Inputs!$N$5:$N$132,MATCH($B1178&amp;"|"&amp;$C1178,Inputs!$A$5:$A$132,0))</f>
        <v/>
      </c>
      <c r="E1178" s="37">
        <f>INDEX(Inputs!$O$5:$O$132,MATCH($B1178&amp;"|"&amp;$C1178,Inputs!$A$5:$A$132,0))</f>
        <v/>
      </c>
      <c r="F1178" s="37">
        <f>INDEX(Inputs!$P$5:$P$132,MATCH($B1178&amp;"|"&amp;$C1178,Inputs!$A$5:$A$132,0))</f>
        <v/>
      </c>
      <c r="G1178" s="37">
        <f>INDEX(Inputs!$Q$5:$Q$132,MATCH($B1178&amp;"|"&amp;$C1178,Inputs!$A$5:$A$132,0))</f>
        <v/>
      </c>
      <c r="H1178" s="14">
        <f>INDEX(Variables!$B$5:$B$205,MATCH($A1178,Variables!$A$5:$A$205,0))&amp;IF($C1178="",""," | "&amp;INDEX(Mapping!$B$5:$B$26,MATCH($C1178,Mapping!$A$5:$A$26,0))&amp;" | "&amp;INDEX(Mapping!$B$30:$B$46,MATCH($B1178,Mapping!$A$30:$A$46,0)))</f>
        <v/>
      </c>
      <c r="I1178" s="14">
        <f>INDEX(Variables!$C$5:$C$205,MATCH($A1178,Variables!$A$5:$A$205,0))</f>
        <v/>
      </c>
      <c r="J1178" s="14">
        <f>INDEX(Variables!$E$5:$E$205,MATCH($A1178,Variables!$A$5:$A$205,0))</f>
        <v/>
      </c>
      <c r="K1178" s="11">
        <f>LOWER(Settings!$C$4)&amp;".mit."&amp;$A1178&amp;IF($C1178="","","."&amp;$C1178&amp;"."&amp;$B1178)&amp;IF(INDEX(Variables!$D$5:$D$205,MATCH($A1178,Variables!$A$5:$A$205,0))="","","."&amp;INDEX(Variables!$D$5:$D$205,MATCH($A1178,Variables!$A$5:$A$205,0)))&amp;"."&amp;K$5</f>
        <v/>
      </c>
      <c r="L1178" s="46">
        <f>INDEX(Inputs!$U$5:$U$132,MATCH($B1178&amp;"|"&amp;$C1178,Inputs!$A$5:$A$132,0))</f>
        <v/>
      </c>
      <c r="M1178" s="47">
        <f>L1178*(1/(1+$G1178))^(1+$E1178)*(1+M$7)^$D1178*(M1160/L1160)^$E1178*((M1160+M1169)/(L1160+L1169))^($F1178*(1+$E1178))</f>
        <v/>
      </c>
      <c r="N1178" s="47">
        <f>M1178*(1/(1+$G1178))^(1+$E1178)*(1+N$7)^$D1178*(N1160/M1160)^$E1178*((N1160+N1169)/(M1160+M1169))^($F1178*(1+$E1178))</f>
        <v/>
      </c>
      <c r="O1178" s="47">
        <f>N1178*(1/(1+$G1178))^(1+$E1178)*(1+O$7)^$D1178*(O1160/N1160)^$E1178*((O1160+O1169)/(N1160+N1169))^($F1178*(1+$E1178))</f>
        <v/>
      </c>
      <c r="P1178" s="47">
        <f>O1178*(1/(1+$G1178))^(1+$E1178)*(1+P$7)^$D1178*(P1160/O1160)^$E1178*((P1160+P1169)/(O1160+O1169))^($F1178*(1+$E1178))</f>
        <v/>
      </c>
      <c r="Q1178" s="47">
        <f>P1178*(1/(1+$G1178))^(1+$E1178)*(1+Q$7)^$D1178*(Q1160/P1160)^$E1178*((Q1160+Q1169)/(P1160+P1169))^($F1178*(1+$E1178))</f>
        <v/>
      </c>
      <c r="R1178" s="47">
        <f>Q1178*(1/(1+$G1178))^(1+$E1178)*(1+R$7)^$D1178*(R1160/Q1160)^$E1178*((R1160+R1169)/(Q1160+Q1169))^($F1178*(1+$E1178))</f>
        <v/>
      </c>
      <c r="S1178" s="47">
        <f>R1178*(1/(1+$G1178))^(1+$E1178)*(1+S$7)^$D1178*(S1160/R1160)^$E1178*((S1160+S1169)/(R1160+R1169))^($F1178*(1+$E1178))</f>
        <v/>
      </c>
      <c r="T1178" s="47">
        <f>S1178*(1/(1+$G1178))^(1+$E1178)*(1+T$7)^$D1178*(T1160/S1160)^$E1178*((T1160+T1169)/(S1160+S1169))^($F1178*(1+$E1178))</f>
        <v/>
      </c>
      <c r="U1178" s="47">
        <f>T1178*(1/(1+$G1178))^(1+$E1178)*(1+U$7)^$D1178*(U1160/T1160)^$E1178*((U1160+U1169)/(T1160+T1169))^($F1178*(1+$E1178))</f>
        <v/>
      </c>
      <c r="V1178" s="47">
        <f>U1178*(1/(1+$G1178))^(1+$E1178)*(1+V$7)^$D1178*(V1160/U1160)^$E1178*((V1160+V1169)/(U1160+U1169))^($F1178*(1+$E1178))</f>
        <v/>
      </c>
      <c r="W1178" s="47">
        <f>V1178*(1/(1+$G1178))^(1+$E1178)*(1+W$7)^$D1178*(W1160/V1160)^$E1178*((W1160+W1169)/(V1160+V1169))^($F1178*(1+$E1178))</f>
        <v/>
      </c>
      <c r="X1178" s="47">
        <f>W1178*(1/(1+$G1178))^(1+$E1178)*(1+X$7)^$D1178*(X1160/W1160)^$E1178*((X1160+X1169)/(W1160+W1169))^($F1178*(1+$E1178))</f>
        <v/>
      </c>
      <c r="Y1178" s="47">
        <f>X1178*(1/(1+$G1178))^(1+$E1178)*(1+Y$7)^$D1178*(Y1160/X1160)^$E1178*((Y1160+Y1169)/(X1160+X1169))^($F1178*(1+$E1178))</f>
        <v/>
      </c>
      <c r="Z1178" s="47">
        <f>Y1178*(1/(1+$G1178))^(1+$E1178)*(1+Z$7)^$D1178*(Z1160/Y1160)^$E1178*((Z1160+Z1169)/(Y1160+Y1169))^($F1178*(1+$E1178))</f>
        <v/>
      </c>
      <c r="AA1178" s="47">
        <f>Z1178*(1/(1+$G1178))^(1+$E1178)*(1+AA$7)^$D1178*(AA1160/Z1160)^$E1178*((AA1160+AA1169)/(Z1160+Z1169))^($F1178*(1+$E1178))</f>
        <v/>
      </c>
      <c r="AB1178" s="47">
        <f>AA1178*(1/(1+$G1178))^(1+$E1178)*(1+AB$7)^$D1178*(AB1160/AA1160)^$E1178*((AB1160+AB1169)/(AA1160+AA1169))^($F1178*(1+$E1178))</f>
        <v/>
      </c>
      <c r="AC1178" s="47">
        <f>AB1178*(1/(1+$G1178))^(1+$E1178)*(1+AC$7)^$D1178*(AC1160/AB1160)^$E1178*((AC1160+AC1169)/(AB1160+AB1169))^($F1178*(1+$E1178))</f>
        <v/>
      </c>
      <c r="AD1178" s="58">
        <f>FUELUSE(AC1178,AD1160,AC1160,AD1169,AC1169,AD$7,$D1178,$E1178,$F1178,$G1178)</f>
        <v/>
      </c>
      <c r="AF1178" s="11">
        <f>LOWER(Settings!$C$4)&amp;".mit."&amp;$A1178&amp;IF($C1178="","","."&amp;$C1178&amp;"."&amp;$B1178)&amp;IF(INDEX(Variables!$D$5:$D$205,MATCH($A1178,Variables!$A$5:$A$205,0))="","","."&amp;INDEX(Variables!$D$5:$D$205,MATCH($A1178,Variables!$A$5:$A$205,0)))&amp;"."&amp;AF$5</f>
        <v/>
      </c>
      <c r="AG1178" s="46">
        <f>INDEX(Inputs!$U$5:$U$132,MATCH($B1178&amp;"|"&amp;$C1178,Inputs!$A$5:$A$132,0))</f>
        <v/>
      </c>
      <c r="AH1178" s="47">
        <f>AG1178*(1/(1+$G1178))^(1+$E1178)*(1+AH$7)^$D1178*(AH1160/AG1160)^$E1178*((AH1160+AH1169)/(AG1160+AG1169))^($F1178*(1+$E1178))</f>
        <v/>
      </c>
      <c r="AI1178" s="47">
        <f>AH1178*(1/(1+$G1178))^(1+$E1178)*(1+AI$7)^$D1178*(AI1160/AH1160)^$E1178*((AI1160+AI1169)/(AH1160+AH1169))^($F1178*(1+$E1178))</f>
        <v/>
      </c>
      <c r="AJ1178" s="47">
        <f>AI1178*(1/(1+$G1178))^(1+$E1178)*(1+AJ$7)^$D1178*(AJ1160/AI1160)^$E1178*((AJ1160+AJ1169)/(AI1160+AI1169))^($F1178*(1+$E1178))</f>
        <v/>
      </c>
      <c r="AK1178" s="47">
        <f>AJ1178*(1/(1+$G1178))^(1+$E1178)*(1+AK$7)^$D1178*(AK1160/AJ1160)^$E1178*((AK1160+AK1169)/(AJ1160+AJ1169))^($F1178*(1+$E1178))</f>
        <v/>
      </c>
      <c r="AL1178" s="47">
        <f>AK1178*(1/(1+$G1178))^(1+$E1178)*(1+AL$7)^$D1178*(AL1160/AK1160)^$E1178*((AL1160+AL1169)/(AK1160+AK1169))^($F1178*(1+$E1178))</f>
        <v/>
      </c>
      <c r="AM1178" s="47">
        <f>AL1178*(1/(1+$G1178))^(1+$E1178)*(1+AM$7)^$D1178*(AM1160/AL1160)^$E1178*((AM1160+AM1169)/(AL1160+AL1169))^($F1178*(1+$E1178))</f>
        <v/>
      </c>
      <c r="AN1178" s="47">
        <f>AM1178*(1/(1+$G1178))^(1+$E1178)*(1+AN$7)^$D1178*(AN1160/AM1160)^$E1178*((AN1160+AN1169)/(AM1160+AM1169))^($F1178*(1+$E1178))</f>
        <v/>
      </c>
      <c r="AO1178" s="47">
        <f>AN1178*(1/(1+$G1178))^(1+$E1178)*(1+AO$7)^$D1178*(AO1160/AN1160)^$E1178*((AO1160+AO1169)/(AN1160+AN1169))^($F1178*(1+$E1178))</f>
        <v/>
      </c>
      <c r="AP1178" s="47">
        <f>AO1178*(1/(1+$G1178))^(1+$E1178)*(1+AP$7)^$D1178*(AP1160/AO1160)^$E1178*((AP1160+AP1169)/(AO1160+AO1169))^($F1178*(1+$E1178))</f>
        <v/>
      </c>
      <c r="AQ1178" s="47">
        <f>AP1178*(1/(1+$G1178))^(1+$E1178)*(1+AQ$7)^$D1178*(AQ1160/AP1160)^$E1178*((AQ1160+AQ1169)/(AP1160+AP1169))^($F1178*(1+$E1178))</f>
        <v/>
      </c>
      <c r="AR1178" s="47">
        <f>AQ1178*(1/(1+$G1178))^(1+$E1178)*(1+AR$7)^$D1178*(AR1160/AQ1160)^$E1178*((AR1160+AR1169)/(AQ1160+AQ1169))^($F1178*(1+$E1178))</f>
        <v/>
      </c>
      <c r="AS1178" s="47">
        <f>AR1178*(1/(1+$G1178))^(1+$E1178)*(1+AS$7)^$D1178*(AS1160/AR1160)^$E1178*((AS1160+AS1169)/(AR1160+AR1169))^($F1178*(1+$E1178))</f>
        <v/>
      </c>
      <c r="AT1178" s="47">
        <f>AS1178*(1/(1+$G1178))^(1+$E1178)*(1+AT$7)^$D1178*(AT1160/AS1160)^$E1178*((AT1160+AT1169)/(AS1160+AS1169))^($F1178*(1+$E1178))</f>
        <v/>
      </c>
      <c r="AU1178" s="47">
        <f>AT1178*(1/(1+$G1178))^(1+$E1178)*(1+AU$7)^$D1178*(AU1160/AT1160)^$E1178*((AU1160+AU1169)/(AT1160+AT1169))^($F1178*(1+$E1178))</f>
        <v/>
      </c>
      <c r="AV1178" s="47">
        <f>AU1178*(1/(1+$G1178))^(1+$E1178)*(1+AV$7)^$D1178*(AV1160/AU1160)^$E1178*((AV1160+AV1169)/(AU1160+AU1169))^($F1178*(1+$E1178))</f>
        <v/>
      </c>
      <c r="AW1178" s="47">
        <f>AV1178*(1/(1+$G1178))^(1+$E1178)*(1+AW$7)^$D1178*(AW1160/AV1160)^$E1178*((AW1160+AW1169)/(AV1160+AV1169))^($F1178*(1+$E1178))</f>
        <v/>
      </c>
      <c r="AX1178" s="47">
        <f>AW1178*(1/(1+$G1178))^(1+$E1178)*(1+AX$7)^$D1178*(AX1160/AW1160)^$E1178*((AX1160+AX1169)/(AW1160+AW1169))^($F1178*(1+$E1178))</f>
        <v/>
      </c>
      <c r="AY1178" s="58">
        <f>FUELUSE(AX1178,AY1160,AX1160,AY1169,AX1169,AY$7,$D1178,$E1178,$F1178,$G1178)</f>
        <v/>
      </c>
    </row>
    <row r="1179" hidden="1" outlineLevel="2">
      <c r="A1179" s="14" t="inlineStr">
        <is>
          <t>ener</t>
        </is>
      </c>
      <c r="B1179" s="14" t="inlineStr">
        <is>
          <t>lpg</t>
        </is>
      </c>
      <c r="C1179" s="14" t="inlineStr">
        <is>
          <t>srv</t>
        </is>
      </c>
      <c r="D1179" s="37">
        <f>INDEX(Inputs!$N$5:$N$132,MATCH($B1179&amp;"|"&amp;$C1179,Inputs!$A$5:$A$132,0))</f>
        <v/>
      </c>
      <c r="E1179" s="37">
        <f>INDEX(Inputs!$O$5:$O$132,MATCH($B1179&amp;"|"&amp;$C1179,Inputs!$A$5:$A$132,0))</f>
        <v/>
      </c>
      <c r="F1179" s="37">
        <f>INDEX(Inputs!$P$5:$P$132,MATCH($B1179&amp;"|"&amp;$C1179,Inputs!$A$5:$A$132,0))</f>
        <v/>
      </c>
      <c r="G1179" s="37">
        <f>INDEX(Inputs!$Q$5:$Q$132,MATCH($B1179&amp;"|"&amp;$C1179,Inputs!$A$5:$A$132,0))</f>
        <v/>
      </c>
      <c r="H1179" s="14">
        <f>INDEX(Variables!$B$5:$B$205,MATCH($A1179,Variables!$A$5:$A$205,0))&amp;IF($C1179="",""," | "&amp;INDEX(Mapping!$B$5:$B$26,MATCH($C1179,Mapping!$A$5:$A$26,0))&amp;" | "&amp;INDEX(Mapping!$B$30:$B$46,MATCH($B1179,Mapping!$A$30:$A$46,0)))</f>
        <v/>
      </c>
      <c r="I1179" s="14">
        <f>INDEX(Variables!$C$5:$C$205,MATCH($A1179,Variables!$A$5:$A$205,0))</f>
        <v/>
      </c>
      <c r="J1179" s="14">
        <f>INDEX(Variables!$E$5:$E$205,MATCH($A1179,Variables!$A$5:$A$205,0))</f>
        <v/>
      </c>
      <c r="K1179" s="11">
        <f>LOWER(Settings!$C$4)&amp;".mit."&amp;$A1179&amp;IF($C1179="","","."&amp;$C1179&amp;"."&amp;$B1179)&amp;IF(INDEX(Variables!$D$5:$D$205,MATCH($A1179,Variables!$A$5:$A$205,0))="","","."&amp;INDEX(Variables!$D$5:$D$205,MATCH($A1179,Variables!$A$5:$A$205,0)))&amp;"."&amp;K$5</f>
        <v/>
      </c>
      <c r="L1179" s="46">
        <f>INDEX(Inputs!$U$5:$U$132,MATCH($B1179&amp;"|"&amp;$C1179,Inputs!$A$5:$A$132,0))</f>
        <v/>
      </c>
      <c r="M1179" s="47">
        <f>L1179*(1/(1+$G1179))^(1+$E1179)*(1+M$7)^$D1179*(M1161/L1161)^$E1179*((M1161+M1170)/(L1161+L1170))^($F1179*(1+$E1179))</f>
        <v/>
      </c>
      <c r="N1179" s="47">
        <f>M1179*(1/(1+$G1179))^(1+$E1179)*(1+N$7)^$D1179*(N1161/M1161)^$E1179*((N1161+N1170)/(M1161+M1170))^($F1179*(1+$E1179))</f>
        <v/>
      </c>
      <c r="O1179" s="47">
        <f>N1179*(1/(1+$G1179))^(1+$E1179)*(1+O$7)^$D1179*(O1161/N1161)^$E1179*((O1161+O1170)/(N1161+N1170))^($F1179*(1+$E1179))</f>
        <v/>
      </c>
      <c r="P1179" s="47">
        <f>O1179*(1/(1+$G1179))^(1+$E1179)*(1+P$7)^$D1179*(P1161/O1161)^$E1179*((P1161+P1170)/(O1161+O1170))^($F1179*(1+$E1179))</f>
        <v/>
      </c>
      <c r="Q1179" s="47">
        <f>P1179*(1/(1+$G1179))^(1+$E1179)*(1+Q$7)^$D1179*(Q1161/P1161)^$E1179*((Q1161+Q1170)/(P1161+P1170))^($F1179*(1+$E1179))</f>
        <v/>
      </c>
      <c r="R1179" s="47">
        <f>Q1179*(1/(1+$G1179))^(1+$E1179)*(1+R$7)^$D1179*(R1161/Q1161)^$E1179*((R1161+R1170)/(Q1161+Q1170))^($F1179*(1+$E1179))</f>
        <v/>
      </c>
      <c r="S1179" s="47">
        <f>R1179*(1/(1+$G1179))^(1+$E1179)*(1+S$7)^$D1179*(S1161/R1161)^$E1179*((S1161+S1170)/(R1161+R1170))^($F1179*(1+$E1179))</f>
        <v/>
      </c>
      <c r="T1179" s="47">
        <f>S1179*(1/(1+$G1179))^(1+$E1179)*(1+T$7)^$D1179*(T1161/S1161)^$E1179*((T1161+T1170)/(S1161+S1170))^($F1179*(1+$E1179))</f>
        <v/>
      </c>
      <c r="U1179" s="47">
        <f>T1179*(1/(1+$G1179))^(1+$E1179)*(1+U$7)^$D1179*(U1161/T1161)^$E1179*((U1161+U1170)/(T1161+T1170))^($F1179*(1+$E1179))</f>
        <v/>
      </c>
      <c r="V1179" s="47">
        <f>U1179*(1/(1+$G1179))^(1+$E1179)*(1+V$7)^$D1179*(V1161/U1161)^$E1179*((V1161+V1170)/(U1161+U1170))^($F1179*(1+$E1179))</f>
        <v/>
      </c>
      <c r="W1179" s="47">
        <f>V1179*(1/(1+$G1179))^(1+$E1179)*(1+W$7)^$D1179*(W1161/V1161)^$E1179*((W1161+W1170)/(V1161+V1170))^($F1179*(1+$E1179))</f>
        <v/>
      </c>
      <c r="X1179" s="47">
        <f>W1179*(1/(1+$G1179))^(1+$E1179)*(1+X$7)^$D1179*(X1161/W1161)^$E1179*((X1161+X1170)/(W1161+W1170))^($F1179*(1+$E1179))</f>
        <v/>
      </c>
      <c r="Y1179" s="47">
        <f>X1179*(1/(1+$G1179))^(1+$E1179)*(1+Y$7)^$D1179*(Y1161/X1161)^$E1179*((Y1161+Y1170)/(X1161+X1170))^($F1179*(1+$E1179))</f>
        <v/>
      </c>
      <c r="Z1179" s="47">
        <f>Y1179*(1/(1+$G1179))^(1+$E1179)*(1+Z$7)^$D1179*(Z1161/Y1161)^$E1179*((Z1161+Z1170)/(Y1161+Y1170))^($F1179*(1+$E1179))</f>
        <v/>
      </c>
      <c r="AA1179" s="47">
        <f>Z1179*(1/(1+$G1179))^(1+$E1179)*(1+AA$7)^$D1179*(AA1161/Z1161)^$E1179*((AA1161+AA1170)/(Z1161+Z1170))^($F1179*(1+$E1179))</f>
        <v/>
      </c>
      <c r="AB1179" s="47">
        <f>AA1179*(1/(1+$G1179))^(1+$E1179)*(1+AB$7)^$D1179*(AB1161/AA1161)^$E1179*((AB1161+AB1170)/(AA1161+AA1170))^($F1179*(1+$E1179))</f>
        <v/>
      </c>
      <c r="AC1179" s="47">
        <f>AB1179*(1/(1+$G1179))^(1+$E1179)*(1+AC$7)^$D1179*(AC1161/AB1161)^$E1179*((AC1161+AC1170)/(AB1161+AB1170))^($F1179*(1+$E1179))</f>
        <v/>
      </c>
      <c r="AD1179" s="58">
        <f>FUELUSE(AC1179,AD1161,AC1161,AD1170,AC1170,AD$7,$D1179,$E1179,$F1179,$G1179)</f>
        <v/>
      </c>
      <c r="AF1179" s="11">
        <f>LOWER(Settings!$C$4)&amp;".mit."&amp;$A1179&amp;IF($C1179="","","."&amp;$C1179&amp;"."&amp;$B1179)&amp;IF(INDEX(Variables!$D$5:$D$205,MATCH($A1179,Variables!$A$5:$A$205,0))="","","."&amp;INDEX(Variables!$D$5:$D$205,MATCH($A1179,Variables!$A$5:$A$205,0)))&amp;"."&amp;AF$5</f>
        <v/>
      </c>
      <c r="AG1179" s="46">
        <f>INDEX(Inputs!$U$5:$U$132,MATCH($B1179&amp;"|"&amp;$C1179,Inputs!$A$5:$A$132,0))</f>
        <v/>
      </c>
      <c r="AH1179" s="47">
        <f>AG1179*(1/(1+$G1179))^(1+$E1179)*(1+AH$7)^$D1179*(AH1161/AG1161)^$E1179*((AH1161+AH1170)/(AG1161+AG1170))^($F1179*(1+$E1179))</f>
        <v/>
      </c>
      <c r="AI1179" s="47">
        <f>AH1179*(1/(1+$G1179))^(1+$E1179)*(1+AI$7)^$D1179*(AI1161/AH1161)^$E1179*((AI1161+AI1170)/(AH1161+AH1170))^($F1179*(1+$E1179))</f>
        <v/>
      </c>
      <c r="AJ1179" s="47">
        <f>AI1179*(1/(1+$G1179))^(1+$E1179)*(1+AJ$7)^$D1179*(AJ1161/AI1161)^$E1179*((AJ1161+AJ1170)/(AI1161+AI1170))^($F1179*(1+$E1179))</f>
        <v/>
      </c>
      <c r="AK1179" s="47">
        <f>AJ1179*(1/(1+$G1179))^(1+$E1179)*(1+AK$7)^$D1179*(AK1161/AJ1161)^$E1179*((AK1161+AK1170)/(AJ1161+AJ1170))^($F1179*(1+$E1179))</f>
        <v/>
      </c>
      <c r="AL1179" s="47">
        <f>AK1179*(1/(1+$G1179))^(1+$E1179)*(1+AL$7)^$D1179*(AL1161/AK1161)^$E1179*((AL1161+AL1170)/(AK1161+AK1170))^($F1179*(1+$E1179))</f>
        <v/>
      </c>
      <c r="AM1179" s="47">
        <f>AL1179*(1/(1+$G1179))^(1+$E1179)*(1+AM$7)^$D1179*(AM1161/AL1161)^$E1179*((AM1161+AM1170)/(AL1161+AL1170))^($F1179*(1+$E1179))</f>
        <v/>
      </c>
      <c r="AN1179" s="47">
        <f>AM1179*(1/(1+$G1179))^(1+$E1179)*(1+AN$7)^$D1179*(AN1161/AM1161)^$E1179*((AN1161+AN1170)/(AM1161+AM1170))^($F1179*(1+$E1179))</f>
        <v/>
      </c>
      <c r="AO1179" s="47">
        <f>AN1179*(1/(1+$G1179))^(1+$E1179)*(1+AO$7)^$D1179*(AO1161/AN1161)^$E1179*((AO1161+AO1170)/(AN1161+AN1170))^($F1179*(1+$E1179))</f>
        <v/>
      </c>
      <c r="AP1179" s="47">
        <f>AO1179*(1/(1+$G1179))^(1+$E1179)*(1+AP$7)^$D1179*(AP1161/AO1161)^$E1179*((AP1161+AP1170)/(AO1161+AO1170))^($F1179*(1+$E1179))</f>
        <v/>
      </c>
      <c r="AQ1179" s="47">
        <f>AP1179*(1/(1+$G1179))^(1+$E1179)*(1+AQ$7)^$D1179*(AQ1161/AP1161)^$E1179*((AQ1161+AQ1170)/(AP1161+AP1170))^($F1179*(1+$E1179))</f>
        <v/>
      </c>
      <c r="AR1179" s="47">
        <f>AQ1179*(1/(1+$G1179))^(1+$E1179)*(1+AR$7)^$D1179*(AR1161/AQ1161)^$E1179*((AR1161+AR1170)/(AQ1161+AQ1170))^($F1179*(1+$E1179))</f>
        <v/>
      </c>
      <c r="AS1179" s="47">
        <f>AR1179*(1/(1+$G1179))^(1+$E1179)*(1+AS$7)^$D1179*(AS1161/AR1161)^$E1179*((AS1161+AS1170)/(AR1161+AR1170))^($F1179*(1+$E1179))</f>
        <v/>
      </c>
      <c r="AT1179" s="47">
        <f>AS1179*(1/(1+$G1179))^(1+$E1179)*(1+AT$7)^$D1179*(AT1161/AS1161)^$E1179*((AT1161+AT1170)/(AS1161+AS1170))^($F1179*(1+$E1179))</f>
        <v/>
      </c>
      <c r="AU1179" s="47">
        <f>AT1179*(1/(1+$G1179))^(1+$E1179)*(1+AU$7)^$D1179*(AU1161/AT1161)^$E1179*((AU1161+AU1170)/(AT1161+AT1170))^($F1179*(1+$E1179))</f>
        <v/>
      </c>
      <c r="AV1179" s="47">
        <f>AU1179*(1/(1+$G1179))^(1+$E1179)*(1+AV$7)^$D1179*(AV1161/AU1161)^$E1179*((AV1161+AV1170)/(AU1161+AU1170))^($F1179*(1+$E1179))</f>
        <v/>
      </c>
      <c r="AW1179" s="47">
        <f>AV1179*(1/(1+$G1179))^(1+$E1179)*(1+AW$7)^$D1179*(AW1161/AV1161)^$E1179*((AW1161+AW1170)/(AV1161+AV1170))^($F1179*(1+$E1179))</f>
        <v/>
      </c>
      <c r="AX1179" s="47">
        <f>AW1179*(1/(1+$G1179))^(1+$E1179)*(1+AX$7)^$D1179*(AX1161/AW1161)^$E1179*((AX1161+AX1170)/(AW1161+AW1170))^($F1179*(1+$E1179))</f>
        <v/>
      </c>
      <c r="AY1179" s="58">
        <f>FUELUSE(AX1179,AY1161,AX1161,AY1170,AX1170,AY$7,$D1179,$E1179,$F1179,$G1179)</f>
        <v/>
      </c>
    </row>
    <row r="1180" hidden="1" outlineLevel="2">
      <c r="A1180" s="14" t="inlineStr">
        <is>
          <t>ener</t>
        </is>
      </c>
      <c r="B1180" s="14" t="inlineStr">
        <is>
          <t>ker</t>
        </is>
      </c>
      <c r="C1180" s="14" t="inlineStr">
        <is>
          <t>srv</t>
        </is>
      </c>
      <c r="D1180" s="37">
        <f>INDEX(Inputs!$N$5:$N$132,MATCH($B1180&amp;"|"&amp;$C1180,Inputs!$A$5:$A$132,0))</f>
        <v/>
      </c>
      <c r="E1180" s="37">
        <f>INDEX(Inputs!$O$5:$O$132,MATCH($B1180&amp;"|"&amp;$C1180,Inputs!$A$5:$A$132,0))</f>
        <v/>
      </c>
      <c r="F1180" s="37">
        <f>INDEX(Inputs!$P$5:$P$132,MATCH($B1180&amp;"|"&amp;$C1180,Inputs!$A$5:$A$132,0))</f>
        <v/>
      </c>
      <c r="G1180" s="37">
        <f>INDEX(Inputs!$Q$5:$Q$132,MATCH($B1180&amp;"|"&amp;$C1180,Inputs!$A$5:$A$132,0))</f>
        <v/>
      </c>
      <c r="H1180" s="14">
        <f>INDEX(Variables!$B$5:$B$205,MATCH($A1180,Variables!$A$5:$A$205,0))&amp;IF($C1180="",""," | "&amp;INDEX(Mapping!$B$5:$B$26,MATCH($C1180,Mapping!$A$5:$A$26,0))&amp;" | "&amp;INDEX(Mapping!$B$30:$B$46,MATCH($B1180,Mapping!$A$30:$A$46,0)))</f>
        <v/>
      </c>
      <c r="I1180" s="14">
        <f>INDEX(Variables!$C$5:$C$205,MATCH($A1180,Variables!$A$5:$A$205,0))</f>
        <v/>
      </c>
      <c r="J1180" s="14">
        <f>INDEX(Variables!$E$5:$E$205,MATCH($A1180,Variables!$A$5:$A$205,0))</f>
        <v/>
      </c>
      <c r="K1180" s="11">
        <f>LOWER(Settings!$C$4)&amp;".mit."&amp;$A1180&amp;IF($C1180="","","."&amp;$C1180&amp;"."&amp;$B1180)&amp;IF(INDEX(Variables!$D$5:$D$205,MATCH($A1180,Variables!$A$5:$A$205,0))="","","."&amp;INDEX(Variables!$D$5:$D$205,MATCH($A1180,Variables!$A$5:$A$205,0)))&amp;"."&amp;K$5</f>
        <v/>
      </c>
      <c r="L1180" s="46">
        <f>INDEX(Inputs!$U$5:$U$132,MATCH($B1180&amp;"|"&amp;$C1180,Inputs!$A$5:$A$132,0))</f>
        <v/>
      </c>
      <c r="M1180" s="47">
        <f>L1180*(1/(1+$G1180))^(1+$E1180)*(1+M$7)^$D1180*(M1162/L1162)^$E1180*((M1162+M1171)/(L1162+L1171))^($F1180*(1+$E1180))</f>
        <v/>
      </c>
      <c r="N1180" s="47">
        <f>M1180*(1/(1+$G1180))^(1+$E1180)*(1+N$7)^$D1180*(N1162/M1162)^$E1180*((N1162+N1171)/(M1162+M1171))^($F1180*(1+$E1180))</f>
        <v/>
      </c>
      <c r="O1180" s="47">
        <f>N1180*(1/(1+$G1180))^(1+$E1180)*(1+O$7)^$D1180*(O1162/N1162)^$E1180*((O1162+O1171)/(N1162+N1171))^($F1180*(1+$E1180))</f>
        <v/>
      </c>
      <c r="P1180" s="47">
        <f>O1180*(1/(1+$G1180))^(1+$E1180)*(1+P$7)^$D1180*(P1162/O1162)^$E1180*((P1162+P1171)/(O1162+O1171))^($F1180*(1+$E1180))</f>
        <v/>
      </c>
      <c r="Q1180" s="47">
        <f>P1180*(1/(1+$G1180))^(1+$E1180)*(1+Q$7)^$D1180*(Q1162/P1162)^$E1180*((Q1162+Q1171)/(P1162+P1171))^($F1180*(1+$E1180))</f>
        <v/>
      </c>
      <c r="R1180" s="47">
        <f>Q1180*(1/(1+$G1180))^(1+$E1180)*(1+R$7)^$D1180*(R1162/Q1162)^$E1180*((R1162+R1171)/(Q1162+Q1171))^($F1180*(1+$E1180))</f>
        <v/>
      </c>
      <c r="S1180" s="47">
        <f>R1180*(1/(1+$G1180))^(1+$E1180)*(1+S$7)^$D1180*(S1162/R1162)^$E1180*((S1162+S1171)/(R1162+R1171))^($F1180*(1+$E1180))</f>
        <v/>
      </c>
      <c r="T1180" s="47">
        <f>S1180*(1/(1+$G1180))^(1+$E1180)*(1+T$7)^$D1180*(T1162/S1162)^$E1180*((T1162+T1171)/(S1162+S1171))^($F1180*(1+$E1180))</f>
        <v/>
      </c>
      <c r="U1180" s="47">
        <f>T1180*(1/(1+$G1180))^(1+$E1180)*(1+U$7)^$D1180*(U1162/T1162)^$E1180*((U1162+U1171)/(T1162+T1171))^($F1180*(1+$E1180))</f>
        <v/>
      </c>
      <c r="V1180" s="47">
        <f>U1180*(1/(1+$G1180))^(1+$E1180)*(1+V$7)^$D1180*(V1162/U1162)^$E1180*((V1162+V1171)/(U1162+U1171))^($F1180*(1+$E1180))</f>
        <v/>
      </c>
      <c r="W1180" s="47">
        <f>V1180*(1/(1+$G1180))^(1+$E1180)*(1+W$7)^$D1180*(W1162/V1162)^$E1180*((W1162+W1171)/(V1162+V1171))^($F1180*(1+$E1180))</f>
        <v/>
      </c>
      <c r="X1180" s="47">
        <f>W1180*(1/(1+$G1180))^(1+$E1180)*(1+X$7)^$D1180*(X1162/W1162)^$E1180*((X1162+X1171)/(W1162+W1171))^($F1180*(1+$E1180))</f>
        <v/>
      </c>
      <c r="Y1180" s="47">
        <f>X1180*(1/(1+$G1180))^(1+$E1180)*(1+Y$7)^$D1180*(Y1162/X1162)^$E1180*((Y1162+Y1171)/(X1162+X1171))^($F1180*(1+$E1180))</f>
        <v/>
      </c>
      <c r="Z1180" s="47">
        <f>Y1180*(1/(1+$G1180))^(1+$E1180)*(1+Z$7)^$D1180*(Z1162/Y1162)^$E1180*((Z1162+Z1171)/(Y1162+Y1171))^($F1180*(1+$E1180))</f>
        <v/>
      </c>
      <c r="AA1180" s="47">
        <f>Z1180*(1/(1+$G1180))^(1+$E1180)*(1+AA$7)^$D1180*(AA1162/Z1162)^$E1180*((AA1162+AA1171)/(Z1162+Z1171))^($F1180*(1+$E1180))</f>
        <v/>
      </c>
      <c r="AB1180" s="47">
        <f>AA1180*(1/(1+$G1180))^(1+$E1180)*(1+AB$7)^$D1180*(AB1162/AA1162)^$E1180*((AB1162+AB1171)/(AA1162+AA1171))^($F1180*(1+$E1180))</f>
        <v/>
      </c>
      <c r="AC1180" s="47">
        <f>AB1180*(1/(1+$G1180))^(1+$E1180)*(1+AC$7)^$D1180*(AC1162/AB1162)^$E1180*((AC1162+AC1171)/(AB1162+AB1171))^($F1180*(1+$E1180))</f>
        <v/>
      </c>
      <c r="AD1180" s="58">
        <f>FUELUSE(AC1180,AD1162,AC1162,AD1171,AC1171,AD$7,$D1180,$E1180,$F1180,$G1180)</f>
        <v/>
      </c>
      <c r="AF1180" s="11">
        <f>LOWER(Settings!$C$4)&amp;".mit."&amp;$A1180&amp;IF($C1180="","","."&amp;$C1180&amp;"."&amp;$B1180)&amp;IF(INDEX(Variables!$D$5:$D$205,MATCH($A1180,Variables!$A$5:$A$205,0))="","","."&amp;INDEX(Variables!$D$5:$D$205,MATCH($A1180,Variables!$A$5:$A$205,0)))&amp;"."&amp;AF$5</f>
        <v/>
      </c>
      <c r="AG1180" s="46">
        <f>INDEX(Inputs!$U$5:$U$132,MATCH($B1180&amp;"|"&amp;$C1180,Inputs!$A$5:$A$132,0))</f>
        <v/>
      </c>
      <c r="AH1180" s="47">
        <f>AG1180*(1/(1+$G1180))^(1+$E1180)*(1+AH$7)^$D1180*(AH1162/AG1162)^$E1180*((AH1162+AH1171)/(AG1162+AG1171))^($F1180*(1+$E1180))</f>
        <v/>
      </c>
      <c r="AI1180" s="47">
        <f>AH1180*(1/(1+$G1180))^(1+$E1180)*(1+AI$7)^$D1180*(AI1162/AH1162)^$E1180*((AI1162+AI1171)/(AH1162+AH1171))^($F1180*(1+$E1180))</f>
        <v/>
      </c>
      <c r="AJ1180" s="47">
        <f>AI1180*(1/(1+$G1180))^(1+$E1180)*(1+AJ$7)^$D1180*(AJ1162/AI1162)^$E1180*((AJ1162+AJ1171)/(AI1162+AI1171))^($F1180*(1+$E1180))</f>
        <v/>
      </c>
      <c r="AK1180" s="47">
        <f>AJ1180*(1/(1+$G1180))^(1+$E1180)*(1+AK$7)^$D1180*(AK1162/AJ1162)^$E1180*((AK1162+AK1171)/(AJ1162+AJ1171))^($F1180*(1+$E1180))</f>
        <v/>
      </c>
      <c r="AL1180" s="47">
        <f>AK1180*(1/(1+$G1180))^(1+$E1180)*(1+AL$7)^$D1180*(AL1162/AK1162)^$E1180*((AL1162+AL1171)/(AK1162+AK1171))^($F1180*(1+$E1180))</f>
        <v/>
      </c>
      <c r="AM1180" s="47">
        <f>AL1180*(1/(1+$G1180))^(1+$E1180)*(1+AM$7)^$D1180*(AM1162/AL1162)^$E1180*((AM1162+AM1171)/(AL1162+AL1171))^($F1180*(1+$E1180))</f>
        <v/>
      </c>
      <c r="AN1180" s="47">
        <f>AM1180*(1/(1+$G1180))^(1+$E1180)*(1+AN$7)^$D1180*(AN1162/AM1162)^$E1180*((AN1162+AN1171)/(AM1162+AM1171))^($F1180*(1+$E1180))</f>
        <v/>
      </c>
      <c r="AO1180" s="47">
        <f>AN1180*(1/(1+$G1180))^(1+$E1180)*(1+AO$7)^$D1180*(AO1162/AN1162)^$E1180*((AO1162+AO1171)/(AN1162+AN1171))^($F1180*(1+$E1180))</f>
        <v/>
      </c>
      <c r="AP1180" s="47">
        <f>AO1180*(1/(1+$G1180))^(1+$E1180)*(1+AP$7)^$D1180*(AP1162/AO1162)^$E1180*((AP1162+AP1171)/(AO1162+AO1171))^($F1180*(1+$E1180))</f>
        <v/>
      </c>
      <c r="AQ1180" s="47">
        <f>AP1180*(1/(1+$G1180))^(1+$E1180)*(1+AQ$7)^$D1180*(AQ1162/AP1162)^$E1180*((AQ1162+AQ1171)/(AP1162+AP1171))^($F1180*(1+$E1180))</f>
        <v/>
      </c>
      <c r="AR1180" s="47">
        <f>AQ1180*(1/(1+$G1180))^(1+$E1180)*(1+AR$7)^$D1180*(AR1162/AQ1162)^$E1180*((AR1162+AR1171)/(AQ1162+AQ1171))^($F1180*(1+$E1180))</f>
        <v/>
      </c>
      <c r="AS1180" s="47">
        <f>AR1180*(1/(1+$G1180))^(1+$E1180)*(1+AS$7)^$D1180*(AS1162/AR1162)^$E1180*((AS1162+AS1171)/(AR1162+AR1171))^($F1180*(1+$E1180))</f>
        <v/>
      </c>
      <c r="AT1180" s="47">
        <f>AS1180*(1/(1+$G1180))^(1+$E1180)*(1+AT$7)^$D1180*(AT1162/AS1162)^$E1180*((AT1162+AT1171)/(AS1162+AS1171))^($F1180*(1+$E1180))</f>
        <v/>
      </c>
      <c r="AU1180" s="47">
        <f>AT1180*(1/(1+$G1180))^(1+$E1180)*(1+AU$7)^$D1180*(AU1162/AT1162)^$E1180*((AU1162+AU1171)/(AT1162+AT1171))^($F1180*(1+$E1180))</f>
        <v/>
      </c>
      <c r="AV1180" s="47">
        <f>AU1180*(1/(1+$G1180))^(1+$E1180)*(1+AV$7)^$D1180*(AV1162/AU1162)^$E1180*((AV1162+AV1171)/(AU1162+AU1171))^($F1180*(1+$E1180))</f>
        <v/>
      </c>
      <c r="AW1180" s="47">
        <f>AV1180*(1/(1+$G1180))^(1+$E1180)*(1+AW$7)^$D1180*(AW1162/AV1162)^$E1180*((AW1162+AW1171)/(AV1162+AV1171))^($F1180*(1+$E1180))</f>
        <v/>
      </c>
      <c r="AX1180" s="47">
        <f>AW1180*(1/(1+$G1180))^(1+$E1180)*(1+AX$7)^$D1180*(AX1162/AW1162)^$E1180*((AX1162+AX1171)/(AW1162+AW1171))^($F1180*(1+$E1180))</f>
        <v/>
      </c>
      <c r="AY1180" s="58">
        <f>FUELUSE(AX1180,AY1162,AX1162,AY1171,AX1171,AY$7,$D1180,$E1180,$F1180,$G1180)</f>
        <v/>
      </c>
    </row>
    <row r="1181" hidden="1" outlineLevel="2">
      <c r="A1181" s="14" t="inlineStr">
        <is>
          <t>ener</t>
        </is>
      </c>
      <c r="B1181" s="14" t="inlineStr">
        <is>
          <t>oop</t>
        </is>
      </c>
      <c r="C1181" s="14" t="inlineStr">
        <is>
          <t>srv</t>
        </is>
      </c>
      <c r="D1181" s="37">
        <f>INDEX(Inputs!$N$5:$N$132,MATCH($B1181&amp;"|"&amp;$C1181,Inputs!$A$5:$A$132,0))</f>
        <v/>
      </c>
      <c r="E1181" s="37">
        <f>INDEX(Inputs!$O$5:$O$132,MATCH($B1181&amp;"|"&amp;$C1181,Inputs!$A$5:$A$132,0))</f>
        <v/>
      </c>
      <c r="F1181" s="37">
        <f>INDEX(Inputs!$P$5:$P$132,MATCH($B1181&amp;"|"&amp;$C1181,Inputs!$A$5:$A$132,0))</f>
        <v/>
      </c>
      <c r="G1181" s="37">
        <f>INDEX(Inputs!$Q$5:$Q$132,MATCH($B1181&amp;"|"&amp;$C1181,Inputs!$A$5:$A$132,0))</f>
        <v/>
      </c>
      <c r="H1181" s="14">
        <f>INDEX(Variables!$B$5:$B$205,MATCH($A1181,Variables!$A$5:$A$205,0))&amp;IF($C1181="",""," | "&amp;INDEX(Mapping!$B$5:$B$26,MATCH($C1181,Mapping!$A$5:$A$26,0))&amp;" | "&amp;INDEX(Mapping!$B$30:$B$46,MATCH($B1181,Mapping!$A$30:$A$46,0)))</f>
        <v/>
      </c>
      <c r="I1181" s="14">
        <f>INDEX(Variables!$C$5:$C$205,MATCH($A1181,Variables!$A$5:$A$205,0))</f>
        <v/>
      </c>
      <c r="J1181" s="14">
        <f>INDEX(Variables!$E$5:$E$205,MATCH($A1181,Variables!$A$5:$A$205,0))</f>
        <v/>
      </c>
      <c r="K1181" s="11">
        <f>LOWER(Settings!$C$4)&amp;".mit."&amp;$A1181&amp;IF($C1181="","","."&amp;$C1181&amp;"."&amp;$B1181)&amp;IF(INDEX(Variables!$D$5:$D$205,MATCH($A1181,Variables!$A$5:$A$205,0))="","","."&amp;INDEX(Variables!$D$5:$D$205,MATCH($A1181,Variables!$A$5:$A$205,0)))&amp;"."&amp;K$5</f>
        <v/>
      </c>
      <c r="L1181" s="46">
        <f>INDEX(Inputs!$U$5:$U$132,MATCH($B1181&amp;"|"&amp;$C1181,Inputs!$A$5:$A$132,0))</f>
        <v/>
      </c>
      <c r="M1181" s="47">
        <f>L1181*(1/(1+$G1181))^(1+$E1181)*(1+M$7)^$D1181*(M1163/L1163)^$E1181*((M1163+M1172)/(L1163+L1172))^($F1181*(1+$E1181))</f>
        <v/>
      </c>
      <c r="N1181" s="47">
        <f>M1181*(1/(1+$G1181))^(1+$E1181)*(1+N$7)^$D1181*(N1163/M1163)^$E1181*((N1163+N1172)/(M1163+M1172))^($F1181*(1+$E1181))</f>
        <v/>
      </c>
      <c r="O1181" s="47">
        <f>N1181*(1/(1+$G1181))^(1+$E1181)*(1+O$7)^$D1181*(O1163/N1163)^$E1181*((O1163+O1172)/(N1163+N1172))^($F1181*(1+$E1181))</f>
        <v/>
      </c>
      <c r="P1181" s="47">
        <f>O1181*(1/(1+$G1181))^(1+$E1181)*(1+P$7)^$D1181*(P1163/O1163)^$E1181*((P1163+P1172)/(O1163+O1172))^($F1181*(1+$E1181))</f>
        <v/>
      </c>
      <c r="Q1181" s="47">
        <f>P1181*(1/(1+$G1181))^(1+$E1181)*(1+Q$7)^$D1181*(Q1163/P1163)^$E1181*((Q1163+Q1172)/(P1163+P1172))^($F1181*(1+$E1181))</f>
        <v/>
      </c>
      <c r="R1181" s="47">
        <f>Q1181*(1/(1+$G1181))^(1+$E1181)*(1+R$7)^$D1181*(R1163/Q1163)^$E1181*((R1163+R1172)/(Q1163+Q1172))^($F1181*(1+$E1181))</f>
        <v/>
      </c>
      <c r="S1181" s="47">
        <f>R1181*(1/(1+$G1181))^(1+$E1181)*(1+S$7)^$D1181*(S1163/R1163)^$E1181*((S1163+S1172)/(R1163+R1172))^($F1181*(1+$E1181))</f>
        <v/>
      </c>
      <c r="T1181" s="47">
        <f>S1181*(1/(1+$G1181))^(1+$E1181)*(1+T$7)^$D1181*(T1163/S1163)^$E1181*((T1163+T1172)/(S1163+S1172))^($F1181*(1+$E1181))</f>
        <v/>
      </c>
      <c r="U1181" s="47">
        <f>T1181*(1/(1+$G1181))^(1+$E1181)*(1+U$7)^$D1181*(U1163/T1163)^$E1181*((U1163+U1172)/(T1163+T1172))^($F1181*(1+$E1181))</f>
        <v/>
      </c>
      <c r="V1181" s="47">
        <f>U1181*(1/(1+$G1181))^(1+$E1181)*(1+V$7)^$D1181*(V1163/U1163)^$E1181*((V1163+V1172)/(U1163+U1172))^($F1181*(1+$E1181))</f>
        <v/>
      </c>
      <c r="W1181" s="47">
        <f>V1181*(1/(1+$G1181))^(1+$E1181)*(1+W$7)^$D1181*(W1163/V1163)^$E1181*((W1163+W1172)/(V1163+V1172))^($F1181*(1+$E1181))</f>
        <v/>
      </c>
      <c r="X1181" s="47">
        <f>W1181*(1/(1+$G1181))^(1+$E1181)*(1+X$7)^$D1181*(X1163/W1163)^$E1181*((X1163+X1172)/(W1163+W1172))^($F1181*(1+$E1181))</f>
        <v/>
      </c>
      <c r="Y1181" s="47">
        <f>X1181*(1/(1+$G1181))^(1+$E1181)*(1+Y$7)^$D1181*(Y1163/X1163)^$E1181*((Y1163+Y1172)/(X1163+X1172))^($F1181*(1+$E1181))</f>
        <v/>
      </c>
      <c r="Z1181" s="47">
        <f>Y1181*(1/(1+$G1181))^(1+$E1181)*(1+Z$7)^$D1181*(Z1163/Y1163)^$E1181*((Z1163+Z1172)/(Y1163+Y1172))^($F1181*(1+$E1181))</f>
        <v/>
      </c>
      <c r="AA1181" s="47">
        <f>Z1181*(1/(1+$G1181))^(1+$E1181)*(1+AA$7)^$D1181*(AA1163/Z1163)^$E1181*((AA1163+AA1172)/(Z1163+Z1172))^($F1181*(1+$E1181))</f>
        <v/>
      </c>
      <c r="AB1181" s="47">
        <f>AA1181*(1/(1+$G1181))^(1+$E1181)*(1+AB$7)^$D1181*(AB1163/AA1163)^$E1181*((AB1163+AB1172)/(AA1163+AA1172))^($F1181*(1+$E1181))</f>
        <v/>
      </c>
      <c r="AC1181" s="47">
        <f>AB1181*(1/(1+$G1181))^(1+$E1181)*(1+AC$7)^$D1181*(AC1163/AB1163)^$E1181*((AC1163+AC1172)/(AB1163+AB1172))^($F1181*(1+$E1181))</f>
        <v/>
      </c>
      <c r="AD1181" s="58">
        <f>FUELUSE(AC1181,AD1163,AC1163,AD1172,AC1172,AD$7,$D1181,$E1181,$F1181,$G1181)</f>
        <v/>
      </c>
      <c r="AF1181" s="11">
        <f>LOWER(Settings!$C$4)&amp;".mit."&amp;$A1181&amp;IF($C1181="","","."&amp;$C1181&amp;"."&amp;$B1181)&amp;IF(INDEX(Variables!$D$5:$D$205,MATCH($A1181,Variables!$A$5:$A$205,0))="","","."&amp;INDEX(Variables!$D$5:$D$205,MATCH($A1181,Variables!$A$5:$A$205,0)))&amp;"."&amp;AF$5</f>
        <v/>
      </c>
      <c r="AG1181" s="46">
        <f>INDEX(Inputs!$U$5:$U$132,MATCH($B1181&amp;"|"&amp;$C1181,Inputs!$A$5:$A$132,0))</f>
        <v/>
      </c>
      <c r="AH1181" s="47">
        <f>AG1181*(1/(1+$G1181))^(1+$E1181)*(1+AH$7)^$D1181*(AH1163/AG1163)^$E1181*((AH1163+AH1172)/(AG1163+AG1172))^($F1181*(1+$E1181))</f>
        <v/>
      </c>
      <c r="AI1181" s="47">
        <f>AH1181*(1/(1+$G1181))^(1+$E1181)*(1+AI$7)^$D1181*(AI1163/AH1163)^$E1181*((AI1163+AI1172)/(AH1163+AH1172))^($F1181*(1+$E1181))</f>
        <v/>
      </c>
      <c r="AJ1181" s="47">
        <f>AI1181*(1/(1+$G1181))^(1+$E1181)*(1+AJ$7)^$D1181*(AJ1163/AI1163)^$E1181*((AJ1163+AJ1172)/(AI1163+AI1172))^($F1181*(1+$E1181))</f>
        <v/>
      </c>
      <c r="AK1181" s="47">
        <f>AJ1181*(1/(1+$G1181))^(1+$E1181)*(1+AK$7)^$D1181*(AK1163/AJ1163)^$E1181*((AK1163+AK1172)/(AJ1163+AJ1172))^($F1181*(1+$E1181))</f>
        <v/>
      </c>
      <c r="AL1181" s="47">
        <f>AK1181*(1/(1+$G1181))^(1+$E1181)*(1+AL$7)^$D1181*(AL1163/AK1163)^$E1181*((AL1163+AL1172)/(AK1163+AK1172))^($F1181*(1+$E1181))</f>
        <v/>
      </c>
      <c r="AM1181" s="47">
        <f>AL1181*(1/(1+$G1181))^(1+$E1181)*(1+AM$7)^$D1181*(AM1163/AL1163)^$E1181*((AM1163+AM1172)/(AL1163+AL1172))^($F1181*(1+$E1181))</f>
        <v/>
      </c>
      <c r="AN1181" s="47">
        <f>AM1181*(1/(1+$G1181))^(1+$E1181)*(1+AN$7)^$D1181*(AN1163/AM1163)^$E1181*((AN1163+AN1172)/(AM1163+AM1172))^($F1181*(1+$E1181))</f>
        <v/>
      </c>
      <c r="AO1181" s="47">
        <f>AN1181*(1/(1+$G1181))^(1+$E1181)*(1+AO$7)^$D1181*(AO1163/AN1163)^$E1181*((AO1163+AO1172)/(AN1163+AN1172))^($F1181*(1+$E1181))</f>
        <v/>
      </c>
      <c r="AP1181" s="47">
        <f>AO1181*(1/(1+$G1181))^(1+$E1181)*(1+AP$7)^$D1181*(AP1163/AO1163)^$E1181*((AP1163+AP1172)/(AO1163+AO1172))^($F1181*(1+$E1181))</f>
        <v/>
      </c>
      <c r="AQ1181" s="47">
        <f>AP1181*(1/(1+$G1181))^(1+$E1181)*(1+AQ$7)^$D1181*(AQ1163/AP1163)^$E1181*((AQ1163+AQ1172)/(AP1163+AP1172))^($F1181*(1+$E1181))</f>
        <v/>
      </c>
      <c r="AR1181" s="47">
        <f>AQ1181*(1/(1+$G1181))^(1+$E1181)*(1+AR$7)^$D1181*(AR1163/AQ1163)^$E1181*((AR1163+AR1172)/(AQ1163+AQ1172))^($F1181*(1+$E1181))</f>
        <v/>
      </c>
      <c r="AS1181" s="47">
        <f>AR1181*(1/(1+$G1181))^(1+$E1181)*(1+AS$7)^$D1181*(AS1163/AR1163)^$E1181*((AS1163+AS1172)/(AR1163+AR1172))^($F1181*(1+$E1181))</f>
        <v/>
      </c>
      <c r="AT1181" s="47">
        <f>AS1181*(1/(1+$G1181))^(1+$E1181)*(1+AT$7)^$D1181*(AT1163/AS1163)^$E1181*((AT1163+AT1172)/(AS1163+AS1172))^($F1181*(1+$E1181))</f>
        <v/>
      </c>
      <c r="AU1181" s="47">
        <f>AT1181*(1/(1+$G1181))^(1+$E1181)*(1+AU$7)^$D1181*(AU1163/AT1163)^$E1181*((AU1163+AU1172)/(AT1163+AT1172))^($F1181*(1+$E1181))</f>
        <v/>
      </c>
      <c r="AV1181" s="47">
        <f>AU1181*(1/(1+$G1181))^(1+$E1181)*(1+AV$7)^$D1181*(AV1163/AU1163)^$E1181*((AV1163+AV1172)/(AU1163+AU1172))^($F1181*(1+$E1181))</f>
        <v/>
      </c>
      <c r="AW1181" s="47">
        <f>AV1181*(1/(1+$G1181))^(1+$E1181)*(1+AW$7)^$D1181*(AW1163/AV1163)^$E1181*((AW1163+AW1172)/(AV1163+AV1172))^($F1181*(1+$E1181))</f>
        <v/>
      </c>
      <c r="AX1181" s="47">
        <f>AW1181*(1/(1+$G1181))^(1+$E1181)*(1+AX$7)^$D1181*(AX1163/AW1163)^$E1181*((AX1163+AX1172)/(AW1163+AW1172))^($F1181*(1+$E1181))</f>
        <v/>
      </c>
      <c r="AY1181" s="58">
        <f>FUELUSE(AX1181,AY1163,AX1163,AY1172,AX1172,AY$7,$D1181,$E1181,$F1181,$G1181)</f>
        <v/>
      </c>
    </row>
    <row r="1182" hidden="1" outlineLevel="2">
      <c r="A1182" s="14" t="inlineStr">
        <is>
          <t>ener</t>
        </is>
      </c>
      <c r="B1182" s="14" t="inlineStr">
        <is>
          <t>bio</t>
        </is>
      </c>
      <c r="C1182" s="14" t="inlineStr">
        <is>
          <t>srv</t>
        </is>
      </c>
      <c r="D1182" s="37">
        <f>INDEX(Inputs!$N$5:$N$132,MATCH($B1182&amp;"|"&amp;$C1182,Inputs!$A$5:$A$132,0))</f>
        <v/>
      </c>
      <c r="E1182" s="37">
        <f>INDEX(Inputs!$O$5:$O$132,MATCH($B1182&amp;"|"&amp;$C1182,Inputs!$A$5:$A$132,0))</f>
        <v/>
      </c>
      <c r="F1182" s="37">
        <f>INDEX(Inputs!$P$5:$P$132,MATCH($B1182&amp;"|"&amp;$C1182,Inputs!$A$5:$A$132,0))</f>
        <v/>
      </c>
      <c r="G1182" s="37">
        <f>INDEX(Inputs!$Q$5:$Q$132,MATCH($B1182&amp;"|"&amp;$C1182,Inputs!$A$5:$A$132,0))</f>
        <v/>
      </c>
      <c r="H1182" s="14">
        <f>INDEX(Variables!$B$5:$B$205,MATCH($A1182,Variables!$A$5:$A$205,0))&amp;IF($C1182="",""," | "&amp;INDEX(Mapping!$B$5:$B$26,MATCH($C1182,Mapping!$A$5:$A$26,0))&amp;" | "&amp;INDEX(Mapping!$B$30:$B$46,MATCH($B1182,Mapping!$A$30:$A$46,0)))</f>
        <v/>
      </c>
      <c r="I1182" s="14">
        <f>INDEX(Variables!$C$5:$C$205,MATCH($A1182,Variables!$A$5:$A$205,0))</f>
        <v/>
      </c>
      <c r="J1182" s="14">
        <f>INDEX(Variables!$E$5:$E$205,MATCH($A1182,Variables!$A$5:$A$205,0))</f>
        <v/>
      </c>
      <c r="K1182" s="11">
        <f>LOWER(Settings!$C$4)&amp;".mit."&amp;$A1182&amp;IF($C1182="","","."&amp;$C1182&amp;"."&amp;$B1182)&amp;IF(INDEX(Variables!$D$5:$D$205,MATCH($A1182,Variables!$A$5:$A$205,0))="","","."&amp;INDEX(Variables!$D$5:$D$205,MATCH($A1182,Variables!$A$5:$A$205,0)))&amp;"."&amp;K$5</f>
        <v/>
      </c>
      <c r="L1182" s="46">
        <f>INDEX(Inputs!$U$5:$U$132,MATCH($B1182&amp;"|"&amp;$C1182,Inputs!$A$5:$A$132,0))</f>
        <v/>
      </c>
      <c r="M1182" s="47">
        <f>L1182*(1/(1+$G1182))^(1+$E1182)*(1+M$7)^$D1182*(M1164/L1164)^$E1182*((M1164+M1173)/(L1164+L1173))^($F1182*(1+$E1182))</f>
        <v/>
      </c>
      <c r="N1182" s="47">
        <f>M1182*(1/(1+$G1182))^(1+$E1182)*(1+N$7)^$D1182*(N1164/M1164)^$E1182*((N1164+N1173)/(M1164+M1173))^($F1182*(1+$E1182))</f>
        <v/>
      </c>
      <c r="O1182" s="47">
        <f>N1182*(1/(1+$G1182))^(1+$E1182)*(1+O$7)^$D1182*(O1164/N1164)^$E1182*((O1164+O1173)/(N1164+N1173))^($F1182*(1+$E1182))</f>
        <v/>
      </c>
      <c r="P1182" s="47">
        <f>O1182*(1/(1+$G1182))^(1+$E1182)*(1+P$7)^$D1182*(P1164/O1164)^$E1182*((P1164+P1173)/(O1164+O1173))^($F1182*(1+$E1182))</f>
        <v/>
      </c>
      <c r="Q1182" s="47">
        <f>P1182*(1/(1+$G1182))^(1+$E1182)*(1+Q$7)^$D1182*(Q1164/P1164)^$E1182*((Q1164+Q1173)/(P1164+P1173))^($F1182*(1+$E1182))</f>
        <v/>
      </c>
      <c r="R1182" s="47">
        <f>Q1182*(1/(1+$G1182))^(1+$E1182)*(1+R$7)^$D1182*(R1164/Q1164)^$E1182*((R1164+R1173)/(Q1164+Q1173))^($F1182*(1+$E1182))</f>
        <v/>
      </c>
      <c r="S1182" s="47">
        <f>R1182*(1/(1+$G1182))^(1+$E1182)*(1+S$7)^$D1182*(S1164/R1164)^$E1182*((S1164+S1173)/(R1164+R1173))^($F1182*(1+$E1182))</f>
        <v/>
      </c>
      <c r="T1182" s="47">
        <f>S1182*(1/(1+$G1182))^(1+$E1182)*(1+T$7)^$D1182*(T1164/S1164)^$E1182*((T1164+T1173)/(S1164+S1173))^($F1182*(1+$E1182))</f>
        <v/>
      </c>
      <c r="U1182" s="47">
        <f>T1182*(1/(1+$G1182))^(1+$E1182)*(1+U$7)^$D1182*(U1164/T1164)^$E1182*((U1164+U1173)/(T1164+T1173))^($F1182*(1+$E1182))</f>
        <v/>
      </c>
      <c r="V1182" s="47">
        <f>U1182*(1/(1+$G1182))^(1+$E1182)*(1+V$7)^$D1182*(V1164/U1164)^$E1182*((V1164+V1173)/(U1164+U1173))^($F1182*(1+$E1182))</f>
        <v/>
      </c>
      <c r="W1182" s="47">
        <f>V1182*(1/(1+$G1182))^(1+$E1182)*(1+W$7)^$D1182*(W1164/V1164)^$E1182*((W1164+W1173)/(V1164+V1173))^($F1182*(1+$E1182))</f>
        <v/>
      </c>
      <c r="X1182" s="47">
        <f>W1182*(1/(1+$G1182))^(1+$E1182)*(1+X$7)^$D1182*(X1164/W1164)^$E1182*((X1164+X1173)/(W1164+W1173))^($F1182*(1+$E1182))</f>
        <v/>
      </c>
      <c r="Y1182" s="47">
        <f>X1182*(1/(1+$G1182))^(1+$E1182)*(1+Y$7)^$D1182*(Y1164/X1164)^$E1182*((Y1164+Y1173)/(X1164+X1173))^($F1182*(1+$E1182))</f>
        <v/>
      </c>
      <c r="Z1182" s="47">
        <f>Y1182*(1/(1+$G1182))^(1+$E1182)*(1+Z$7)^$D1182*(Z1164/Y1164)^$E1182*((Z1164+Z1173)/(Y1164+Y1173))^($F1182*(1+$E1182))</f>
        <v/>
      </c>
      <c r="AA1182" s="47">
        <f>Z1182*(1/(1+$G1182))^(1+$E1182)*(1+AA$7)^$D1182*(AA1164/Z1164)^$E1182*((AA1164+AA1173)/(Z1164+Z1173))^($F1182*(1+$E1182))</f>
        <v/>
      </c>
      <c r="AB1182" s="47">
        <f>AA1182*(1/(1+$G1182))^(1+$E1182)*(1+AB$7)^$D1182*(AB1164/AA1164)^$E1182*((AB1164+AB1173)/(AA1164+AA1173))^($F1182*(1+$E1182))</f>
        <v/>
      </c>
      <c r="AC1182" s="47">
        <f>AB1182*(1/(1+$G1182))^(1+$E1182)*(1+AC$7)^$D1182*(AC1164/AB1164)^$E1182*((AC1164+AC1173)/(AB1164+AB1173))^($F1182*(1+$E1182))</f>
        <v/>
      </c>
      <c r="AD1182" s="58">
        <f>FUELUSE(AC1182,AD1164,AC1164,AD1173,AC1173,AD$7,$D1182,$E1182,$F1182,$G1182)</f>
        <v/>
      </c>
      <c r="AF1182" s="11">
        <f>LOWER(Settings!$C$4)&amp;".mit."&amp;$A1182&amp;IF($C1182="","","."&amp;$C1182&amp;"."&amp;$B1182)&amp;IF(INDEX(Variables!$D$5:$D$205,MATCH($A1182,Variables!$A$5:$A$205,0))="","","."&amp;INDEX(Variables!$D$5:$D$205,MATCH($A1182,Variables!$A$5:$A$205,0)))&amp;"."&amp;AF$5</f>
        <v/>
      </c>
      <c r="AG1182" s="46">
        <f>INDEX(Inputs!$U$5:$U$132,MATCH($B1182&amp;"|"&amp;$C1182,Inputs!$A$5:$A$132,0))</f>
        <v/>
      </c>
      <c r="AH1182" s="47">
        <f>AG1182*(1/(1+$G1182))^(1+$E1182)*(1+AH$7)^$D1182*(AH1164/AG1164)^$E1182*((AH1164+AH1173)/(AG1164+AG1173))^($F1182*(1+$E1182))</f>
        <v/>
      </c>
      <c r="AI1182" s="47">
        <f>AH1182*(1/(1+$G1182))^(1+$E1182)*(1+AI$7)^$D1182*(AI1164/AH1164)^$E1182*((AI1164+AI1173)/(AH1164+AH1173))^($F1182*(1+$E1182))</f>
        <v/>
      </c>
      <c r="AJ1182" s="47">
        <f>AI1182*(1/(1+$G1182))^(1+$E1182)*(1+AJ$7)^$D1182*(AJ1164/AI1164)^$E1182*((AJ1164+AJ1173)/(AI1164+AI1173))^($F1182*(1+$E1182))</f>
        <v/>
      </c>
      <c r="AK1182" s="47">
        <f>AJ1182*(1/(1+$G1182))^(1+$E1182)*(1+AK$7)^$D1182*(AK1164/AJ1164)^$E1182*((AK1164+AK1173)/(AJ1164+AJ1173))^($F1182*(1+$E1182))</f>
        <v/>
      </c>
      <c r="AL1182" s="47">
        <f>AK1182*(1/(1+$G1182))^(1+$E1182)*(1+AL$7)^$D1182*(AL1164/AK1164)^$E1182*((AL1164+AL1173)/(AK1164+AK1173))^($F1182*(1+$E1182))</f>
        <v/>
      </c>
      <c r="AM1182" s="47">
        <f>AL1182*(1/(1+$G1182))^(1+$E1182)*(1+AM$7)^$D1182*(AM1164/AL1164)^$E1182*((AM1164+AM1173)/(AL1164+AL1173))^($F1182*(1+$E1182))</f>
        <v/>
      </c>
      <c r="AN1182" s="47">
        <f>AM1182*(1/(1+$G1182))^(1+$E1182)*(1+AN$7)^$D1182*(AN1164/AM1164)^$E1182*((AN1164+AN1173)/(AM1164+AM1173))^($F1182*(1+$E1182))</f>
        <v/>
      </c>
      <c r="AO1182" s="47">
        <f>AN1182*(1/(1+$G1182))^(1+$E1182)*(1+AO$7)^$D1182*(AO1164/AN1164)^$E1182*((AO1164+AO1173)/(AN1164+AN1173))^($F1182*(1+$E1182))</f>
        <v/>
      </c>
      <c r="AP1182" s="47">
        <f>AO1182*(1/(1+$G1182))^(1+$E1182)*(1+AP$7)^$D1182*(AP1164/AO1164)^$E1182*((AP1164+AP1173)/(AO1164+AO1173))^($F1182*(1+$E1182))</f>
        <v/>
      </c>
      <c r="AQ1182" s="47">
        <f>AP1182*(1/(1+$G1182))^(1+$E1182)*(1+AQ$7)^$D1182*(AQ1164/AP1164)^$E1182*((AQ1164+AQ1173)/(AP1164+AP1173))^($F1182*(1+$E1182))</f>
        <v/>
      </c>
      <c r="AR1182" s="47">
        <f>AQ1182*(1/(1+$G1182))^(1+$E1182)*(1+AR$7)^$D1182*(AR1164/AQ1164)^$E1182*((AR1164+AR1173)/(AQ1164+AQ1173))^($F1182*(1+$E1182))</f>
        <v/>
      </c>
      <c r="AS1182" s="47">
        <f>AR1182*(1/(1+$G1182))^(1+$E1182)*(1+AS$7)^$D1182*(AS1164/AR1164)^$E1182*((AS1164+AS1173)/(AR1164+AR1173))^($F1182*(1+$E1182))</f>
        <v/>
      </c>
      <c r="AT1182" s="47">
        <f>AS1182*(1/(1+$G1182))^(1+$E1182)*(1+AT$7)^$D1182*(AT1164/AS1164)^$E1182*((AT1164+AT1173)/(AS1164+AS1173))^($F1182*(1+$E1182))</f>
        <v/>
      </c>
      <c r="AU1182" s="47">
        <f>AT1182*(1/(1+$G1182))^(1+$E1182)*(1+AU$7)^$D1182*(AU1164/AT1164)^$E1182*((AU1164+AU1173)/(AT1164+AT1173))^($F1182*(1+$E1182))</f>
        <v/>
      </c>
      <c r="AV1182" s="47">
        <f>AU1182*(1/(1+$G1182))^(1+$E1182)*(1+AV$7)^$D1182*(AV1164/AU1164)^$E1182*((AV1164+AV1173)/(AU1164+AU1173))^($F1182*(1+$E1182))</f>
        <v/>
      </c>
      <c r="AW1182" s="47">
        <f>AV1182*(1/(1+$G1182))^(1+$E1182)*(1+AW$7)^$D1182*(AW1164/AV1164)^$E1182*((AW1164+AW1173)/(AV1164+AV1173))^($F1182*(1+$E1182))</f>
        <v/>
      </c>
      <c r="AX1182" s="47">
        <f>AW1182*(1/(1+$G1182))^(1+$E1182)*(1+AX$7)^$D1182*(AX1164/AW1164)^$E1182*((AX1164+AX1173)/(AW1164+AW1173))^($F1182*(1+$E1182))</f>
        <v/>
      </c>
      <c r="AY1182" s="58">
        <f>FUELUSE(AX1182,AY1164,AX1164,AY1173,AX1173,AY$7,$D1182,$E1182,$F1182,$G1182)</f>
        <v/>
      </c>
    </row>
    <row r="1183" hidden="1" outlineLevel="2"/>
    <row r="1184" hidden="1" outlineLevel="2">
      <c r="A1184" s="14" t="inlineStr">
        <is>
          <t>co2</t>
        </is>
      </c>
      <c r="B1184" s="14" t="inlineStr">
        <is>
          <t>coa</t>
        </is>
      </c>
      <c r="C1184" s="14" t="inlineStr">
        <is>
          <t>srv</t>
        </is>
      </c>
      <c r="D1184" s="37">
        <f>INDEX(Inputs!$T$5:$T$132,MATCH($B1184&amp;"|"&amp;$C1184,Inputs!$A$5:$A$132,0))</f>
        <v/>
      </c>
      <c r="E1184" s="36" t="n"/>
      <c r="F1184" s="36" t="n"/>
      <c r="G1184" s="36" t="n"/>
      <c r="H1184" s="14">
        <f>INDEX(Variables!$B$5:$B$205,MATCH($A1184,Variables!$A$5:$A$205,0))&amp;IF($C1184="",""," | "&amp;INDEX(Mapping!$B$5:$B$26,MATCH($C1184,Mapping!$A$5:$A$26,0))&amp;" | "&amp;INDEX(Mapping!$B$30:$B$46,MATCH($B1184,Mapping!$A$30:$A$46,0)))</f>
        <v/>
      </c>
      <c r="I1184" s="14">
        <f>INDEX(Variables!$C$5:$C$205,MATCH($A1184,Variables!$A$5:$A$205,0))</f>
        <v/>
      </c>
      <c r="J1184" s="14">
        <f>INDEX(Variables!$E$5:$E$205,MATCH($A1184,Variables!$A$5:$A$205,0))</f>
        <v/>
      </c>
      <c r="K1184" s="11">
        <f>LOWER(Settings!$C$4)&amp;".mit."&amp;$A1184&amp;IF($C1184="","","."&amp;$C1184&amp;"."&amp;$B1184)&amp;IF(INDEX(Variables!$D$5:$D$205,MATCH($A1184,Variables!$A$5:$A$205,0))="","","."&amp;INDEX(Variables!$D$5:$D$205,MATCH($A1184,Variables!$A$5:$A$205,0)))&amp;"."&amp;K$5</f>
        <v/>
      </c>
      <c r="L1184" s="15">
        <f>L1175*Settings!$C$13*$D1184</f>
        <v/>
      </c>
      <c r="M1184" s="16">
        <f>M1175*Settings!$C$13*$D1184</f>
        <v/>
      </c>
      <c r="N1184" s="16">
        <f>N1175*Settings!$C$13*$D1184</f>
        <v/>
      </c>
      <c r="O1184" s="16">
        <f>O1175*Settings!$C$13*$D1184</f>
        <v/>
      </c>
      <c r="P1184" s="16">
        <f>P1175*Settings!$C$13*$D1184</f>
        <v/>
      </c>
      <c r="Q1184" s="16">
        <f>Q1175*Settings!$C$13*$D1184</f>
        <v/>
      </c>
      <c r="R1184" s="16">
        <f>R1175*Settings!$C$13*$D1184</f>
        <v/>
      </c>
      <c r="S1184" s="16">
        <f>S1175*Settings!$C$13*$D1184</f>
        <v/>
      </c>
      <c r="T1184" s="16">
        <f>T1175*Settings!$C$13*$D1184</f>
        <v/>
      </c>
      <c r="U1184" s="16">
        <f>U1175*Settings!$C$13*$D1184</f>
        <v/>
      </c>
      <c r="V1184" s="16">
        <f>V1175*Settings!$C$13*$D1184</f>
        <v/>
      </c>
      <c r="W1184" s="16">
        <f>W1175*Settings!$C$13*$D1184</f>
        <v/>
      </c>
      <c r="X1184" s="16">
        <f>X1175*Settings!$C$13*$D1184</f>
        <v/>
      </c>
      <c r="Y1184" s="16">
        <f>Y1175*Settings!$C$13*$D1184</f>
        <v/>
      </c>
      <c r="Z1184" s="16">
        <f>Z1175*Settings!$C$13*$D1184</f>
        <v/>
      </c>
      <c r="AA1184" s="16">
        <f>AA1175*Settings!$C$13*$D1184</f>
        <v/>
      </c>
      <c r="AB1184" s="16">
        <f>AB1175*Settings!$C$13*$D1184</f>
        <v/>
      </c>
      <c r="AC1184" s="16">
        <f>AC1175*Settings!$C$13*$D1184</f>
        <v/>
      </c>
      <c r="AD1184" s="51">
        <f>EMISSIONS(AD1175,Settings!$C$13,$D1184)</f>
        <v/>
      </c>
      <c r="AF1184" s="11">
        <f>LOWER(Settings!$C$4)&amp;".mit."&amp;$A1184&amp;IF($C1184="","","."&amp;$C1184&amp;"."&amp;$B1184)&amp;IF(INDEX(Variables!$D$5:$D$205,MATCH($A1184,Variables!$A$5:$A$205,0))="","","."&amp;INDEX(Variables!$D$5:$D$205,MATCH($A1184,Variables!$A$5:$A$205,0)))&amp;"."&amp;AF$5</f>
        <v/>
      </c>
      <c r="AG1184" s="15">
        <f>AG1175*Settings!$C$13*$D1184</f>
        <v/>
      </c>
      <c r="AH1184" s="16">
        <f>AH1175*Settings!$C$13*$D1184</f>
        <v/>
      </c>
      <c r="AI1184" s="16">
        <f>AI1175*Settings!$C$13*$D1184</f>
        <v/>
      </c>
      <c r="AJ1184" s="16">
        <f>AJ1175*Settings!$C$13*$D1184</f>
        <v/>
      </c>
      <c r="AK1184" s="16">
        <f>AK1175*Settings!$C$13*$D1184</f>
        <v/>
      </c>
      <c r="AL1184" s="16">
        <f>AL1175*Settings!$C$13*$D1184</f>
        <v/>
      </c>
      <c r="AM1184" s="16">
        <f>AM1175*Settings!$C$13*$D1184</f>
        <v/>
      </c>
      <c r="AN1184" s="16">
        <f>AN1175*Settings!$C$13*$D1184</f>
        <v/>
      </c>
      <c r="AO1184" s="16">
        <f>AO1175*Settings!$C$13*$D1184</f>
        <v/>
      </c>
      <c r="AP1184" s="16">
        <f>AP1175*Settings!$C$13*$D1184</f>
        <v/>
      </c>
      <c r="AQ1184" s="16">
        <f>AQ1175*Settings!$C$13*$D1184</f>
        <v/>
      </c>
      <c r="AR1184" s="16">
        <f>AR1175*Settings!$C$13*$D1184</f>
        <v/>
      </c>
      <c r="AS1184" s="16">
        <f>AS1175*Settings!$C$13*$D1184</f>
        <v/>
      </c>
      <c r="AT1184" s="16">
        <f>AT1175*Settings!$C$13*$D1184</f>
        <v/>
      </c>
      <c r="AU1184" s="16">
        <f>AU1175*Settings!$C$13*$D1184</f>
        <v/>
      </c>
      <c r="AV1184" s="16">
        <f>AV1175*Settings!$C$13*$D1184</f>
        <v/>
      </c>
      <c r="AW1184" s="16">
        <f>AW1175*Settings!$C$13*$D1184</f>
        <v/>
      </c>
      <c r="AX1184" s="16">
        <f>AX1175*Settings!$C$13*$D1184</f>
        <v/>
      </c>
      <c r="AY1184" s="51">
        <f>EMISSIONS(AY1175,Settings!$C$13,$D1184)</f>
        <v/>
      </c>
    </row>
    <row r="1185" hidden="1" outlineLevel="2">
      <c r="A1185" s="14" t="inlineStr">
        <is>
          <t>co2</t>
        </is>
      </c>
      <c r="B1185" s="14" t="inlineStr">
        <is>
          <t>nga</t>
        </is>
      </c>
      <c r="C1185" s="14" t="inlineStr">
        <is>
          <t>srv</t>
        </is>
      </c>
      <c r="D1185" s="37">
        <f>INDEX(Inputs!$T$5:$T$132,MATCH($B1185&amp;"|"&amp;$C1185,Inputs!$A$5:$A$132,0))</f>
        <v/>
      </c>
      <c r="E1185" s="36" t="n"/>
      <c r="F1185" s="36" t="n"/>
      <c r="G1185" s="36" t="n"/>
      <c r="H1185" s="14">
        <f>INDEX(Variables!$B$5:$B$205,MATCH($A1185,Variables!$A$5:$A$205,0))&amp;IF($C1185="",""," | "&amp;INDEX(Mapping!$B$5:$B$26,MATCH($C1185,Mapping!$A$5:$A$26,0))&amp;" | "&amp;INDEX(Mapping!$B$30:$B$46,MATCH($B1185,Mapping!$A$30:$A$46,0)))</f>
        <v/>
      </c>
      <c r="I1185" s="14">
        <f>INDEX(Variables!$C$5:$C$205,MATCH($A1185,Variables!$A$5:$A$205,0))</f>
        <v/>
      </c>
      <c r="J1185" s="14">
        <f>INDEX(Variables!$E$5:$E$205,MATCH($A1185,Variables!$A$5:$A$205,0))</f>
        <v/>
      </c>
      <c r="K1185" s="11">
        <f>LOWER(Settings!$C$4)&amp;".mit."&amp;$A1185&amp;IF($C1185="","","."&amp;$C1185&amp;"."&amp;$B1185)&amp;IF(INDEX(Variables!$D$5:$D$205,MATCH($A1185,Variables!$A$5:$A$205,0))="","","."&amp;INDEX(Variables!$D$5:$D$205,MATCH($A1185,Variables!$A$5:$A$205,0)))&amp;"."&amp;K$5</f>
        <v/>
      </c>
      <c r="L1185" s="15">
        <f>L1176*Settings!$C$13*$D1185</f>
        <v/>
      </c>
      <c r="M1185" s="16">
        <f>M1176*Settings!$C$13*$D1185</f>
        <v/>
      </c>
      <c r="N1185" s="16">
        <f>N1176*Settings!$C$13*$D1185</f>
        <v/>
      </c>
      <c r="O1185" s="16">
        <f>O1176*Settings!$C$13*$D1185</f>
        <v/>
      </c>
      <c r="P1185" s="16">
        <f>P1176*Settings!$C$13*$D1185</f>
        <v/>
      </c>
      <c r="Q1185" s="16">
        <f>Q1176*Settings!$C$13*$D1185</f>
        <v/>
      </c>
      <c r="R1185" s="16">
        <f>R1176*Settings!$C$13*$D1185</f>
        <v/>
      </c>
      <c r="S1185" s="16">
        <f>S1176*Settings!$C$13*$D1185</f>
        <v/>
      </c>
      <c r="T1185" s="16">
        <f>T1176*Settings!$C$13*$D1185</f>
        <v/>
      </c>
      <c r="U1185" s="16">
        <f>U1176*Settings!$C$13*$D1185</f>
        <v/>
      </c>
      <c r="V1185" s="16">
        <f>V1176*Settings!$C$13*$D1185</f>
        <v/>
      </c>
      <c r="W1185" s="16">
        <f>W1176*Settings!$C$13*$D1185</f>
        <v/>
      </c>
      <c r="X1185" s="16">
        <f>X1176*Settings!$C$13*$D1185</f>
        <v/>
      </c>
      <c r="Y1185" s="16">
        <f>Y1176*Settings!$C$13*$D1185</f>
        <v/>
      </c>
      <c r="Z1185" s="16">
        <f>Z1176*Settings!$C$13*$D1185</f>
        <v/>
      </c>
      <c r="AA1185" s="16">
        <f>AA1176*Settings!$C$13*$D1185</f>
        <v/>
      </c>
      <c r="AB1185" s="16">
        <f>AB1176*Settings!$C$13*$D1185</f>
        <v/>
      </c>
      <c r="AC1185" s="16">
        <f>AC1176*Settings!$C$13*$D1185</f>
        <v/>
      </c>
      <c r="AD1185" s="51">
        <f>EMISSIONS(AD1176,Settings!$C$13,$D1185)</f>
        <v/>
      </c>
      <c r="AF1185" s="11">
        <f>LOWER(Settings!$C$4)&amp;".mit."&amp;$A1185&amp;IF($C1185="","","."&amp;$C1185&amp;"."&amp;$B1185)&amp;IF(INDEX(Variables!$D$5:$D$205,MATCH($A1185,Variables!$A$5:$A$205,0))="","","."&amp;INDEX(Variables!$D$5:$D$205,MATCH($A1185,Variables!$A$5:$A$205,0)))&amp;"."&amp;AF$5</f>
        <v/>
      </c>
      <c r="AG1185" s="15">
        <f>AG1176*Settings!$C$13*$D1185</f>
        <v/>
      </c>
      <c r="AH1185" s="16">
        <f>AH1176*Settings!$C$13*$D1185</f>
        <v/>
      </c>
      <c r="AI1185" s="16">
        <f>AI1176*Settings!$C$13*$D1185</f>
        <v/>
      </c>
      <c r="AJ1185" s="16">
        <f>AJ1176*Settings!$C$13*$D1185</f>
        <v/>
      </c>
      <c r="AK1185" s="16">
        <f>AK1176*Settings!$C$13*$D1185</f>
        <v/>
      </c>
      <c r="AL1185" s="16">
        <f>AL1176*Settings!$C$13*$D1185</f>
        <v/>
      </c>
      <c r="AM1185" s="16">
        <f>AM1176*Settings!$C$13*$D1185</f>
        <v/>
      </c>
      <c r="AN1185" s="16">
        <f>AN1176*Settings!$C$13*$D1185</f>
        <v/>
      </c>
      <c r="AO1185" s="16">
        <f>AO1176*Settings!$C$13*$D1185</f>
        <v/>
      </c>
      <c r="AP1185" s="16">
        <f>AP1176*Settings!$C$13*$D1185</f>
        <v/>
      </c>
      <c r="AQ1185" s="16">
        <f>AQ1176*Settings!$C$13*$D1185</f>
        <v/>
      </c>
      <c r="AR1185" s="16">
        <f>AR1176*Settings!$C$13*$D1185</f>
        <v/>
      </c>
      <c r="AS1185" s="16">
        <f>AS1176*Settings!$C$13*$D1185</f>
        <v/>
      </c>
      <c r="AT1185" s="16">
        <f>AT1176*Settings!$C$13*$D1185</f>
        <v/>
      </c>
      <c r="AU1185" s="16">
        <f>AU1176*Settings!$C$13*$D1185</f>
        <v/>
      </c>
      <c r="AV1185" s="16">
        <f>AV1176*Settings!$C$13*$D1185</f>
        <v/>
      </c>
      <c r="AW1185" s="16">
        <f>AW1176*Settings!$C$13*$D1185</f>
        <v/>
      </c>
      <c r="AX1185" s="16">
        <f>AX1176*Settings!$C$13*$D1185</f>
        <v/>
      </c>
      <c r="AY1185" s="51">
        <f>EMISSIONS(AY1176,Settings!$C$13,$D1185)</f>
        <v/>
      </c>
    </row>
    <row r="1186" hidden="1" outlineLevel="2">
      <c r="A1186" s="14" t="inlineStr">
        <is>
          <t>co2</t>
        </is>
      </c>
      <c r="B1186" s="14" t="inlineStr">
        <is>
          <t>gso</t>
        </is>
      </c>
      <c r="C1186" s="14" t="inlineStr">
        <is>
          <t>srv</t>
        </is>
      </c>
      <c r="D1186" s="37">
        <f>INDEX(Inputs!$T$5:$T$132,MATCH($B1186&amp;"|"&amp;$C1186,Inputs!$A$5:$A$132,0))</f>
        <v/>
      </c>
      <c r="E1186" s="36" t="n"/>
      <c r="F1186" s="36" t="n"/>
      <c r="G1186" s="36" t="n"/>
      <c r="H1186" s="14">
        <f>INDEX(Variables!$B$5:$B$205,MATCH($A1186,Variables!$A$5:$A$205,0))&amp;IF($C1186="",""," | "&amp;INDEX(Mapping!$B$5:$B$26,MATCH($C1186,Mapping!$A$5:$A$26,0))&amp;" | "&amp;INDEX(Mapping!$B$30:$B$46,MATCH($B1186,Mapping!$A$30:$A$46,0)))</f>
        <v/>
      </c>
      <c r="I1186" s="14">
        <f>INDEX(Variables!$C$5:$C$205,MATCH($A1186,Variables!$A$5:$A$205,0))</f>
        <v/>
      </c>
      <c r="J1186" s="14">
        <f>INDEX(Variables!$E$5:$E$205,MATCH($A1186,Variables!$A$5:$A$205,0))</f>
        <v/>
      </c>
      <c r="K1186" s="11">
        <f>LOWER(Settings!$C$4)&amp;".mit."&amp;$A1186&amp;IF($C1186="","","."&amp;$C1186&amp;"."&amp;$B1186)&amp;IF(INDEX(Variables!$D$5:$D$205,MATCH($A1186,Variables!$A$5:$A$205,0))="","","."&amp;INDEX(Variables!$D$5:$D$205,MATCH($A1186,Variables!$A$5:$A$205,0)))&amp;"."&amp;K$5</f>
        <v/>
      </c>
      <c r="L1186" s="15">
        <f>L1177*Settings!$C$13*$D1186</f>
        <v/>
      </c>
      <c r="M1186" s="16">
        <f>M1177*Settings!$C$13*$D1186</f>
        <v/>
      </c>
      <c r="N1186" s="16">
        <f>N1177*Settings!$C$13*$D1186</f>
        <v/>
      </c>
      <c r="O1186" s="16">
        <f>O1177*Settings!$C$13*$D1186</f>
        <v/>
      </c>
      <c r="P1186" s="16">
        <f>P1177*Settings!$C$13*$D1186</f>
        <v/>
      </c>
      <c r="Q1186" s="16">
        <f>Q1177*Settings!$C$13*$D1186</f>
        <v/>
      </c>
      <c r="R1186" s="16">
        <f>R1177*Settings!$C$13*$D1186</f>
        <v/>
      </c>
      <c r="S1186" s="16">
        <f>S1177*Settings!$C$13*$D1186</f>
        <v/>
      </c>
      <c r="T1186" s="16">
        <f>T1177*Settings!$C$13*$D1186</f>
        <v/>
      </c>
      <c r="U1186" s="16">
        <f>U1177*Settings!$C$13*$D1186</f>
        <v/>
      </c>
      <c r="V1186" s="16">
        <f>V1177*Settings!$C$13*$D1186</f>
        <v/>
      </c>
      <c r="W1186" s="16">
        <f>W1177*Settings!$C$13*$D1186</f>
        <v/>
      </c>
      <c r="X1186" s="16">
        <f>X1177*Settings!$C$13*$D1186</f>
        <v/>
      </c>
      <c r="Y1186" s="16">
        <f>Y1177*Settings!$C$13*$D1186</f>
        <v/>
      </c>
      <c r="Z1186" s="16">
        <f>Z1177*Settings!$C$13*$D1186</f>
        <v/>
      </c>
      <c r="AA1186" s="16">
        <f>AA1177*Settings!$C$13*$D1186</f>
        <v/>
      </c>
      <c r="AB1186" s="16">
        <f>AB1177*Settings!$C$13*$D1186</f>
        <v/>
      </c>
      <c r="AC1186" s="16">
        <f>AC1177*Settings!$C$13*$D1186</f>
        <v/>
      </c>
      <c r="AD1186" s="51">
        <f>EMISSIONS(AD1177,Settings!$C$13,$D1186)</f>
        <v/>
      </c>
      <c r="AF1186" s="11">
        <f>LOWER(Settings!$C$4)&amp;".mit."&amp;$A1186&amp;IF($C1186="","","."&amp;$C1186&amp;"."&amp;$B1186)&amp;IF(INDEX(Variables!$D$5:$D$205,MATCH($A1186,Variables!$A$5:$A$205,0))="","","."&amp;INDEX(Variables!$D$5:$D$205,MATCH($A1186,Variables!$A$5:$A$205,0)))&amp;"."&amp;AF$5</f>
        <v/>
      </c>
      <c r="AG1186" s="15">
        <f>AG1177*Settings!$C$13*$D1186</f>
        <v/>
      </c>
      <c r="AH1186" s="16">
        <f>AH1177*Settings!$C$13*$D1186</f>
        <v/>
      </c>
      <c r="AI1186" s="16">
        <f>AI1177*Settings!$C$13*$D1186</f>
        <v/>
      </c>
      <c r="AJ1186" s="16">
        <f>AJ1177*Settings!$C$13*$D1186</f>
        <v/>
      </c>
      <c r="AK1186" s="16">
        <f>AK1177*Settings!$C$13*$D1186</f>
        <v/>
      </c>
      <c r="AL1186" s="16">
        <f>AL1177*Settings!$C$13*$D1186</f>
        <v/>
      </c>
      <c r="AM1186" s="16">
        <f>AM1177*Settings!$C$13*$D1186</f>
        <v/>
      </c>
      <c r="AN1186" s="16">
        <f>AN1177*Settings!$C$13*$D1186</f>
        <v/>
      </c>
      <c r="AO1186" s="16">
        <f>AO1177*Settings!$C$13*$D1186</f>
        <v/>
      </c>
      <c r="AP1186" s="16">
        <f>AP1177*Settings!$C$13*$D1186</f>
        <v/>
      </c>
      <c r="AQ1186" s="16">
        <f>AQ1177*Settings!$C$13*$D1186</f>
        <v/>
      </c>
      <c r="AR1186" s="16">
        <f>AR1177*Settings!$C$13*$D1186</f>
        <v/>
      </c>
      <c r="AS1186" s="16">
        <f>AS1177*Settings!$C$13*$D1186</f>
        <v/>
      </c>
      <c r="AT1186" s="16">
        <f>AT1177*Settings!$C$13*$D1186</f>
        <v/>
      </c>
      <c r="AU1186" s="16">
        <f>AU1177*Settings!$C$13*$D1186</f>
        <v/>
      </c>
      <c r="AV1186" s="16">
        <f>AV1177*Settings!$C$13*$D1186</f>
        <v/>
      </c>
      <c r="AW1186" s="16">
        <f>AW1177*Settings!$C$13*$D1186</f>
        <v/>
      </c>
      <c r="AX1186" s="16">
        <f>AX1177*Settings!$C$13*$D1186</f>
        <v/>
      </c>
      <c r="AY1186" s="51">
        <f>EMISSIONS(AY1177,Settings!$C$13,$D1186)</f>
        <v/>
      </c>
    </row>
    <row r="1187" hidden="1" outlineLevel="2">
      <c r="A1187" s="14" t="inlineStr">
        <is>
          <t>co2</t>
        </is>
      </c>
      <c r="B1187" s="14" t="inlineStr">
        <is>
          <t>die</t>
        </is>
      </c>
      <c r="C1187" s="14" t="inlineStr">
        <is>
          <t>srv</t>
        </is>
      </c>
      <c r="D1187" s="37">
        <f>INDEX(Inputs!$T$5:$T$132,MATCH($B1187&amp;"|"&amp;$C1187,Inputs!$A$5:$A$132,0))</f>
        <v/>
      </c>
      <c r="E1187" s="36" t="n"/>
      <c r="F1187" s="36" t="n"/>
      <c r="G1187" s="36" t="n"/>
      <c r="H1187" s="14">
        <f>INDEX(Variables!$B$5:$B$205,MATCH($A1187,Variables!$A$5:$A$205,0))&amp;IF($C1187="",""," | "&amp;INDEX(Mapping!$B$5:$B$26,MATCH($C1187,Mapping!$A$5:$A$26,0))&amp;" | "&amp;INDEX(Mapping!$B$30:$B$46,MATCH($B1187,Mapping!$A$30:$A$46,0)))</f>
        <v/>
      </c>
      <c r="I1187" s="14">
        <f>INDEX(Variables!$C$5:$C$205,MATCH($A1187,Variables!$A$5:$A$205,0))</f>
        <v/>
      </c>
      <c r="J1187" s="14">
        <f>INDEX(Variables!$E$5:$E$205,MATCH($A1187,Variables!$A$5:$A$205,0))</f>
        <v/>
      </c>
      <c r="K1187" s="11">
        <f>LOWER(Settings!$C$4)&amp;".mit."&amp;$A1187&amp;IF($C1187="","","."&amp;$C1187&amp;"."&amp;$B1187)&amp;IF(INDEX(Variables!$D$5:$D$205,MATCH($A1187,Variables!$A$5:$A$205,0))="","","."&amp;INDEX(Variables!$D$5:$D$205,MATCH($A1187,Variables!$A$5:$A$205,0)))&amp;"."&amp;K$5</f>
        <v/>
      </c>
      <c r="L1187" s="15">
        <f>L1178*Settings!$C$13*$D1187</f>
        <v/>
      </c>
      <c r="M1187" s="16">
        <f>M1178*Settings!$C$13*$D1187</f>
        <v/>
      </c>
      <c r="N1187" s="16">
        <f>N1178*Settings!$C$13*$D1187</f>
        <v/>
      </c>
      <c r="O1187" s="16">
        <f>O1178*Settings!$C$13*$D1187</f>
        <v/>
      </c>
      <c r="P1187" s="16">
        <f>P1178*Settings!$C$13*$D1187</f>
        <v/>
      </c>
      <c r="Q1187" s="16">
        <f>Q1178*Settings!$C$13*$D1187</f>
        <v/>
      </c>
      <c r="R1187" s="16">
        <f>R1178*Settings!$C$13*$D1187</f>
        <v/>
      </c>
      <c r="S1187" s="16">
        <f>S1178*Settings!$C$13*$D1187</f>
        <v/>
      </c>
      <c r="T1187" s="16">
        <f>T1178*Settings!$C$13*$D1187</f>
        <v/>
      </c>
      <c r="U1187" s="16">
        <f>U1178*Settings!$C$13*$D1187</f>
        <v/>
      </c>
      <c r="V1187" s="16">
        <f>V1178*Settings!$C$13*$D1187</f>
        <v/>
      </c>
      <c r="W1187" s="16">
        <f>W1178*Settings!$C$13*$D1187</f>
        <v/>
      </c>
      <c r="X1187" s="16">
        <f>X1178*Settings!$C$13*$D1187</f>
        <v/>
      </c>
      <c r="Y1187" s="16">
        <f>Y1178*Settings!$C$13*$D1187</f>
        <v/>
      </c>
      <c r="Z1187" s="16">
        <f>Z1178*Settings!$C$13*$D1187</f>
        <v/>
      </c>
      <c r="AA1187" s="16">
        <f>AA1178*Settings!$C$13*$D1187</f>
        <v/>
      </c>
      <c r="AB1187" s="16">
        <f>AB1178*Settings!$C$13*$D1187</f>
        <v/>
      </c>
      <c r="AC1187" s="16">
        <f>AC1178*Settings!$C$13*$D1187</f>
        <v/>
      </c>
      <c r="AD1187" s="51">
        <f>EMISSIONS(AD1178,Settings!$C$13,$D1187)</f>
        <v/>
      </c>
      <c r="AF1187" s="11">
        <f>LOWER(Settings!$C$4)&amp;".mit."&amp;$A1187&amp;IF($C1187="","","."&amp;$C1187&amp;"."&amp;$B1187)&amp;IF(INDEX(Variables!$D$5:$D$205,MATCH($A1187,Variables!$A$5:$A$205,0))="","","."&amp;INDEX(Variables!$D$5:$D$205,MATCH($A1187,Variables!$A$5:$A$205,0)))&amp;"."&amp;AF$5</f>
        <v/>
      </c>
      <c r="AG1187" s="15">
        <f>AG1178*Settings!$C$13*$D1187</f>
        <v/>
      </c>
      <c r="AH1187" s="16">
        <f>AH1178*Settings!$C$13*$D1187</f>
        <v/>
      </c>
      <c r="AI1187" s="16">
        <f>AI1178*Settings!$C$13*$D1187</f>
        <v/>
      </c>
      <c r="AJ1187" s="16">
        <f>AJ1178*Settings!$C$13*$D1187</f>
        <v/>
      </c>
      <c r="AK1187" s="16">
        <f>AK1178*Settings!$C$13*$D1187</f>
        <v/>
      </c>
      <c r="AL1187" s="16">
        <f>AL1178*Settings!$C$13*$D1187</f>
        <v/>
      </c>
      <c r="AM1187" s="16">
        <f>AM1178*Settings!$C$13*$D1187</f>
        <v/>
      </c>
      <c r="AN1187" s="16">
        <f>AN1178*Settings!$C$13*$D1187</f>
        <v/>
      </c>
      <c r="AO1187" s="16">
        <f>AO1178*Settings!$C$13*$D1187</f>
        <v/>
      </c>
      <c r="AP1187" s="16">
        <f>AP1178*Settings!$C$13*$D1187</f>
        <v/>
      </c>
      <c r="AQ1187" s="16">
        <f>AQ1178*Settings!$C$13*$D1187</f>
        <v/>
      </c>
      <c r="AR1187" s="16">
        <f>AR1178*Settings!$C$13*$D1187</f>
        <v/>
      </c>
      <c r="AS1187" s="16">
        <f>AS1178*Settings!$C$13*$D1187</f>
        <v/>
      </c>
      <c r="AT1187" s="16">
        <f>AT1178*Settings!$C$13*$D1187</f>
        <v/>
      </c>
      <c r="AU1187" s="16">
        <f>AU1178*Settings!$C$13*$D1187</f>
        <v/>
      </c>
      <c r="AV1187" s="16">
        <f>AV1178*Settings!$C$13*$D1187</f>
        <v/>
      </c>
      <c r="AW1187" s="16">
        <f>AW1178*Settings!$C$13*$D1187</f>
        <v/>
      </c>
      <c r="AX1187" s="16">
        <f>AX1178*Settings!$C$13*$D1187</f>
        <v/>
      </c>
      <c r="AY1187" s="51">
        <f>EMISSIONS(AY1178,Settings!$C$13,$D1187)</f>
        <v/>
      </c>
    </row>
    <row r="1188" hidden="1" outlineLevel="2">
      <c r="A1188" s="14" t="inlineStr">
        <is>
          <t>co2</t>
        </is>
      </c>
      <c r="B1188" s="14" t="inlineStr">
        <is>
          <t>lpg</t>
        </is>
      </c>
      <c r="C1188" s="14" t="inlineStr">
        <is>
          <t>srv</t>
        </is>
      </c>
      <c r="D1188" s="37">
        <f>INDEX(Inputs!$T$5:$T$132,MATCH($B1188&amp;"|"&amp;$C1188,Inputs!$A$5:$A$132,0))</f>
        <v/>
      </c>
      <c r="E1188" s="36" t="n"/>
      <c r="F1188" s="36" t="n"/>
      <c r="G1188" s="36" t="n"/>
      <c r="H1188" s="14">
        <f>INDEX(Variables!$B$5:$B$205,MATCH($A1188,Variables!$A$5:$A$205,0))&amp;IF($C1188="",""," | "&amp;INDEX(Mapping!$B$5:$B$26,MATCH($C1188,Mapping!$A$5:$A$26,0))&amp;" | "&amp;INDEX(Mapping!$B$30:$B$46,MATCH($B1188,Mapping!$A$30:$A$46,0)))</f>
        <v/>
      </c>
      <c r="I1188" s="14">
        <f>INDEX(Variables!$C$5:$C$205,MATCH($A1188,Variables!$A$5:$A$205,0))</f>
        <v/>
      </c>
      <c r="J1188" s="14">
        <f>INDEX(Variables!$E$5:$E$205,MATCH($A1188,Variables!$A$5:$A$205,0))</f>
        <v/>
      </c>
      <c r="K1188" s="11">
        <f>LOWER(Settings!$C$4)&amp;".mit."&amp;$A1188&amp;IF($C1188="","","."&amp;$C1188&amp;"."&amp;$B1188)&amp;IF(INDEX(Variables!$D$5:$D$205,MATCH($A1188,Variables!$A$5:$A$205,0))="","","."&amp;INDEX(Variables!$D$5:$D$205,MATCH($A1188,Variables!$A$5:$A$205,0)))&amp;"."&amp;K$5</f>
        <v/>
      </c>
      <c r="L1188" s="15">
        <f>L1179*Settings!$C$13*$D1188</f>
        <v/>
      </c>
      <c r="M1188" s="16">
        <f>M1179*Settings!$C$13*$D1188</f>
        <v/>
      </c>
      <c r="N1188" s="16">
        <f>N1179*Settings!$C$13*$D1188</f>
        <v/>
      </c>
      <c r="O1188" s="16">
        <f>O1179*Settings!$C$13*$D1188</f>
        <v/>
      </c>
      <c r="P1188" s="16">
        <f>P1179*Settings!$C$13*$D1188</f>
        <v/>
      </c>
      <c r="Q1188" s="16">
        <f>Q1179*Settings!$C$13*$D1188</f>
        <v/>
      </c>
      <c r="R1188" s="16">
        <f>R1179*Settings!$C$13*$D1188</f>
        <v/>
      </c>
      <c r="S1188" s="16">
        <f>S1179*Settings!$C$13*$D1188</f>
        <v/>
      </c>
      <c r="T1188" s="16">
        <f>T1179*Settings!$C$13*$D1188</f>
        <v/>
      </c>
      <c r="U1188" s="16">
        <f>U1179*Settings!$C$13*$D1188</f>
        <v/>
      </c>
      <c r="V1188" s="16">
        <f>V1179*Settings!$C$13*$D1188</f>
        <v/>
      </c>
      <c r="W1188" s="16">
        <f>W1179*Settings!$C$13*$D1188</f>
        <v/>
      </c>
      <c r="X1188" s="16">
        <f>X1179*Settings!$C$13*$D1188</f>
        <v/>
      </c>
      <c r="Y1188" s="16">
        <f>Y1179*Settings!$C$13*$D1188</f>
        <v/>
      </c>
      <c r="Z1188" s="16">
        <f>Z1179*Settings!$C$13*$D1188</f>
        <v/>
      </c>
      <c r="AA1188" s="16">
        <f>AA1179*Settings!$C$13*$D1188</f>
        <v/>
      </c>
      <c r="AB1188" s="16">
        <f>AB1179*Settings!$C$13*$D1188</f>
        <v/>
      </c>
      <c r="AC1188" s="16">
        <f>AC1179*Settings!$C$13*$D1188</f>
        <v/>
      </c>
      <c r="AD1188" s="51">
        <f>EMISSIONS(AD1179,Settings!$C$13,$D1188)</f>
        <v/>
      </c>
      <c r="AF1188" s="11">
        <f>LOWER(Settings!$C$4)&amp;".mit."&amp;$A1188&amp;IF($C1188="","","."&amp;$C1188&amp;"."&amp;$B1188)&amp;IF(INDEX(Variables!$D$5:$D$205,MATCH($A1188,Variables!$A$5:$A$205,0))="","","."&amp;INDEX(Variables!$D$5:$D$205,MATCH($A1188,Variables!$A$5:$A$205,0)))&amp;"."&amp;AF$5</f>
        <v/>
      </c>
      <c r="AG1188" s="15">
        <f>AG1179*Settings!$C$13*$D1188</f>
        <v/>
      </c>
      <c r="AH1188" s="16">
        <f>AH1179*Settings!$C$13*$D1188</f>
        <v/>
      </c>
      <c r="AI1188" s="16">
        <f>AI1179*Settings!$C$13*$D1188</f>
        <v/>
      </c>
      <c r="AJ1188" s="16">
        <f>AJ1179*Settings!$C$13*$D1188</f>
        <v/>
      </c>
      <c r="AK1188" s="16">
        <f>AK1179*Settings!$C$13*$D1188</f>
        <v/>
      </c>
      <c r="AL1188" s="16">
        <f>AL1179*Settings!$C$13*$D1188</f>
        <v/>
      </c>
      <c r="AM1188" s="16">
        <f>AM1179*Settings!$C$13*$D1188</f>
        <v/>
      </c>
      <c r="AN1188" s="16">
        <f>AN1179*Settings!$C$13*$D1188</f>
        <v/>
      </c>
      <c r="AO1188" s="16">
        <f>AO1179*Settings!$C$13*$D1188</f>
        <v/>
      </c>
      <c r="AP1188" s="16">
        <f>AP1179*Settings!$C$13*$D1188</f>
        <v/>
      </c>
      <c r="AQ1188" s="16">
        <f>AQ1179*Settings!$C$13*$D1188</f>
        <v/>
      </c>
      <c r="AR1188" s="16">
        <f>AR1179*Settings!$C$13*$D1188</f>
        <v/>
      </c>
      <c r="AS1188" s="16">
        <f>AS1179*Settings!$C$13*$D1188</f>
        <v/>
      </c>
      <c r="AT1188" s="16">
        <f>AT1179*Settings!$C$13*$D1188</f>
        <v/>
      </c>
      <c r="AU1188" s="16">
        <f>AU1179*Settings!$C$13*$D1188</f>
        <v/>
      </c>
      <c r="AV1188" s="16">
        <f>AV1179*Settings!$C$13*$D1188</f>
        <v/>
      </c>
      <c r="AW1188" s="16">
        <f>AW1179*Settings!$C$13*$D1188</f>
        <v/>
      </c>
      <c r="AX1188" s="16">
        <f>AX1179*Settings!$C$13*$D1188</f>
        <v/>
      </c>
      <c r="AY1188" s="51">
        <f>EMISSIONS(AY1179,Settings!$C$13,$D1188)</f>
        <v/>
      </c>
    </row>
    <row r="1189" hidden="1" outlineLevel="2">
      <c r="A1189" s="14" t="inlineStr">
        <is>
          <t>co2</t>
        </is>
      </c>
      <c r="B1189" s="14" t="inlineStr">
        <is>
          <t>ker</t>
        </is>
      </c>
      <c r="C1189" s="14" t="inlineStr">
        <is>
          <t>srv</t>
        </is>
      </c>
      <c r="D1189" s="37">
        <f>INDEX(Inputs!$T$5:$T$132,MATCH($B1189&amp;"|"&amp;$C1189,Inputs!$A$5:$A$132,0))</f>
        <v/>
      </c>
      <c r="E1189" s="36" t="n"/>
      <c r="F1189" s="36" t="n"/>
      <c r="G1189" s="36" t="n"/>
      <c r="H1189" s="14">
        <f>INDEX(Variables!$B$5:$B$205,MATCH($A1189,Variables!$A$5:$A$205,0))&amp;IF($C1189="",""," | "&amp;INDEX(Mapping!$B$5:$B$26,MATCH($C1189,Mapping!$A$5:$A$26,0))&amp;" | "&amp;INDEX(Mapping!$B$30:$B$46,MATCH($B1189,Mapping!$A$30:$A$46,0)))</f>
        <v/>
      </c>
      <c r="I1189" s="14">
        <f>INDEX(Variables!$C$5:$C$205,MATCH($A1189,Variables!$A$5:$A$205,0))</f>
        <v/>
      </c>
      <c r="J1189" s="14">
        <f>INDEX(Variables!$E$5:$E$205,MATCH($A1189,Variables!$A$5:$A$205,0))</f>
        <v/>
      </c>
      <c r="K1189" s="11">
        <f>LOWER(Settings!$C$4)&amp;".mit."&amp;$A1189&amp;IF($C1189="","","."&amp;$C1189&amp;"."&amp;$B1189)&amp;IF(INDEX(Variables!$D$5:$D$205,MATCH($A1189,Variables!$A$5:$A$205,0))="","","."&amp;INDEX(Variables!$D$5:$D$205,MATCH($A1189,Variables!$A$5:$A$205,0)))&amp;"."&amp;K$5</f>
        <v/>
      </c>
      <c r="L1189" s="15">
        <f>L1180*Settings!$C$13*$D1189</f>
        <v/>
      </c>
      <c r="M1189" s="16">
        <f>M1180*Settings!$C$13*$D1189</f>
        <v/>
      </c>
      <c r="N1189" s="16">
        <f>N1180*Settings!$C$13*$D1189</f>
        <v/>
      </c>
      <c r="O1189" s="16">
        <f>O1180*Settings!$C$13*$D1189</f>
        <v/>
      </c>
      <c r="P1189" s="16">
        <f>P1180*Settings!$C$13*$D1189</f>
        <v/>
      </c>
      <c r="Q1189" s="16">
        <f>Q1180*Settings!$C$13*$D1189</f>
        <v/>
      </c>
      <c r="R1189" s="16">
        <f>R1180*Settings!$C$13*$D1189</f>
        <v/>
      </c>
      <c r="S1189" s="16">
        <f>S1180*Settings!$C$13*$D1189</f>
        <v/>
      </c>
      <c r="T1189" s="16">
        <f>T1180*Settings!$C$13*$D1189</f>
        <v/>
      </c>
      <c r="U1189" s="16">
        <f>U1180*Settings!$C$13*$D1189</f>
        <v/>
      </c>
      <c r="V1189" s="16">
        <f>V1180*Settings!$C$13*$D1189</f>
        <v/>
      </c>
      <c r="W1189" s="16">
        <f>W1180*Settings!$C$13*$D1189</f>
        <v/>
      </c>
      <c r="X1189" s="16">
        <f>X1180*Settings!$C$13*$D1189</f>
        <v/>
      </c>
      <c r="Y1189" s="16">
        <f>Y1180*Settings!$C$13*$D1189</f>
        <v/>
      </c>
      <c r="Z1189" s="16">
        <f>Z1180*Settings!$C$13*$D1189</f>
        <v/>
      </c>
      <c r="AA1189" s="16">
        <f>AA1180*Settings!$C$13*$D1189</f>
        <v/>
      </c>
      <c r="AB1189" s="16">
        <f>AB1180*Settings!$C$13*$D1189</f>
        <v/>
      </c>
      <c r="AC1189" s="16">
        <f>AC1180*Settings!$C$13*$D1189</f>
        <v/>
      </c>
      <c r="AD1189" s="51">
        <f>EMISSIONS(AD1180,Settings!$C$13,$D1189)</f>
        <v/>
      </c>
      <c r="AF1189" s="11">
        <f>LOWER(Settings!$C$4)&amp;".mit."&amp;$A1189&amp;IF($C1189="","","."&amp;$C1189&amp;"."&amp;$B1189)&amp;IF(INDEX(Variables!$D$5:$D$205,MATCH($A1189,Variables!$A$5:$A$205,0))="","","."&amp;INDEX(Variables!$D$5:$D$205,MATCH($A1189,Variables!$A$5:$A$205,0)))&amp;"."&amp;AF$5</f>
        <v/>
      </c>
      <c r="AG1189" s="15">
        <f>AG1180*Settings!$C$13*$D1189</f>
        <v/>
      </c>
      <c r="AH1189" s="16">
        <f>AH1180*Settings!$C$13*$D1189</f>
        <v/>
      </c>
      <c r="AI1189" s="16">
        <f>AI1180*Settings!$C$13*$D1189</f>
        <v/>
      </c>
      <c r="AJ1189" s="16">
        <f>AJ1180*Settings!$C$13*$D1189</f>
        <v/>
      </c>
      <c r="AK1189" s="16">
        <f>AK1180*Settings!$C$13*$D1189</f>
        <v/>
      </c>
      <c r="AL1189" s="16">
        <f>AL1180*Settings!$C$13*$D1189</f>
        <v/>
      </c>
      <c r="AM1189" s="16">
        <f>AM1180*Settings!$C$13*$D1189</f>
        <v/>
      </c>
      <c r="AN1189" s="16">
        <f>AN1180*Settings!$C$13*$D1189</f>
        <v/>
      </c>
      <c r="AO1189" s="16">
        <f>AO1180*Settings!$C$13*$D1189</f>
        <v/>
      </c>
      <c r="AP1189" s="16">
        <f>AP1180*Settings!$C$13*$D1189</f>
        <v/>
      </c>
      <c r="AQ1189" s="16">
        <f>AQ1180*Settings!$C$13*$D1189</f>
        <v/>
      </c>
      <c r="AR1189" s="16">
        <f>AR1180*Settings!$C$13*$D1189</f>
        <v/>
      </c>
      <c r="AS1189" s="16">
        <f>AS1180*Settings!$C$13*$D1189</f>
        <v/>
      </c>
      <c r="AT1189" s="16">
        <f>AT1180*Settings!$C$13*$D1189</f>
        <v/>
      </c>
      <c r="AU1189" s="16">
        <f>AU1180*Settings!$C$13*$D1189</f>
        <v/>
      </c>
      <c r="AV1189" s="16">
        <f>AV1180*Settings!$C$13*$D1189</f>
        <v/>
      </c>
      <c r="AW1189" s="16">
        <f>AW1180*Settings!$C$13*$D1189</f>
        <v/>
      </c>
      <c r="AX1189" s="16">
        <f>AX1180*Settings!$C$13*$D1189</f>
        <v/>
      </c>
      <c r="AY1189" s="51">
        <f>EMISSIONS(AY1180,Settings!$C$13,$D1189)</f>
        <v/>
      </c>
    </row>
    <row r="1190" hidden="1" outlineLevel="2">
      <c r="A1190" s="14" t="inlineStr">
        <is>
          <t>co2</t>
        </is>
      </c>
      <c r="B1190" s="14" t="inlineStr">
        <is>
          <t>oop</t>
        </is>
      </c>
      <c r="C1190" s="14" t="inlineStr">
        <is>
          <t>srv</t>
        </is>
      </c>
      <c r="D1190" s="37">
        <f>INDEX(Inputs!$T$5:$T$132,MATCH($B1190&amp;"|"&amp;$C1190,Inputs!$A$5:$A$132,0))</f>
        <v/>
      </c>
      <c r="E1190" s="36" t="n"/>
      <c r="F1190" s="36" t="n"/>
      <c r="G1190" s="36" t="n"/>
      <c r="H1190" s="14">
        <f>INDEX(Variables!$B$5:$B$205,MATCH($A1190,Variables!$A$5:$A$205,0))&amp;IF($C1190="",""," | "&amp;INDEX(Mapping!$B$5:$B$26,MATCH($C1190,Mapping!$A$5:$A$26,0))&amp;" | "&amp;INDEX(Mapping!$B$30:$B$46,MATCH($B1190,Mapping!$A$30:$A$46,0)))</f>
        <v/>
      </c>
      <c r="I1190" s="14">
        <f>INDEX(Variables!$C$5:$C$205,MATCH($A1190,Variables!$A$5:$A$205,0))</f>
        <v/>
      </c>
      <c r="J1190" s="14">
        <f>INDEX(Variables!$E$5:$E$205,MATCH($A1190,Variables!$A$5:$A$205,0))</f>
        <v/>
      </c>
      <c r="K1190" s="11">
        <f>LOWER(Settings!$C$4)&amp;".mit."&amp;$A1190&amp;IF($C1190="","","."&amp;$C1190&amp;"."&amp;$B1190)&amp;IF(INDEX(Variables!$D$5:$D$205,MATCH($A1190,Variables!$A$5:$A$205,0))="","","."&amp;INDEX(Variables!$D$5:$D$205,MATCH($A1190,Variables!$A$5:$A$205,0)))&amp;"."&amp;K$5</f>
        <v/>
      </c>
      <c r="L1190" s="15">
        <f>L1181*Settings!$C$13*$D1190</f>
        <v/>
      </c>
      <c r="M1190" s="16">
        <f>M1181*Settings!$C$13*$D1190</f>
        <v/>
      </c>
      <c r="N1190" s="16">
        <f>N1181*Settings!$C$13*$D1190</f>
        <v/>
      </c>
      <c r="O1190" s="16">
        <f>O1181*Settings!$C$13*$D1190</f>
        <v/>
      </c>
      <c r="P1190" s="16">
        <f>P1181*Settings!$C$13*$D1190</f>
        <v/>
      </c>
      <c r="Q1190" s="16">
        <f>Q1181*Settings!$C$13*$D1190</f>
        <v/>
      </c>
      <c r="R1190" s="16">
        <f>R1181*Settings!$C$13*$D1190</f>
        <v/>
      </c>
      <c r="S1190" s="16">
        <f>S1181*Settings!$C$13*$D1190</f>
        <v/>
      </c>
      <c r="T1190" s="16">
        <f>T1181*Settings!$C$13*$D1190</f>
        <v/>
      </c>
      <c r="U1190" s="16">
        <f>U1181*Settings!$C$13*$D1190</f>
        <v/>
      </c>
      <c r="V1190" s="16">
        <f>V1181*Settings!$C$13*$D1190</f>
        <v/>
      </c>
      <c r="W1190" s="16">
        <f>W1181*Settings!$C$13*$D1190</f>
        <v/>
      </c>
      <c r="X1190" s="16">
        <f>X1181*Settings!$C$13*$D1190</f>
        <v/>
      </c>
      <c r="Y1190" s="16">
        <f>Y1181*Settings!$C$13*$D1190</f>
        <v/>
      </c>
      <c r="Z1190" s="16">
        <f>Z1181*Settings!$C$13*$D1190</f>
        <v/>
      </c>
      <c r="AA1190" s="16">
        <f>AA1181*Settings!$C$13*$D1190</f>
        <v/>
      </c>
      <c r="AB1190" s="16">
        <f>AB1181*Settings!$C$13*$D1190</f>
        <v/>
      </c>
      <c r="AC1190" s="16">
        <f>AC1181*Settings!$C$13*$D1190</f>
        <v/>
      </c>
      <c r="AD1190" s="51">
        <f>EMISSIONS(AD1181,Settings!$C$13,$D1190)</f>
        <v/>
      </c>
      <c r="AF1190" s="11">
        <f>LOWER(Settings!$C$4)&amp;".mit."&amp;$A1190&amp;IF($C1190="","","."&amp;$C1190&amp;"."&amp;$B1190)&amp;IF(INDEX(Variables!$D$5:$D$205,MATCH($A1190,Variables!$A$5:$A$205,0))="","","."&amp;INDEX(Variables!$D$5:$D$205,MATCH($A1190,Variables!$A$5:$A$205,0)))&amp;"."&amp;AF$5</f>
        <v/>
      </c>
      <c r="AG1190" s="15">
        <f>AG1181*Settings!$C$13*$D1190</f>
        <v/>
      </c>
      <c r="AH1190" s="16">
        <f>AH1181*Settings!$C$13*$D1190</f>
        <v/>
      </c>
      <c r="AI1190" s="16">
        <f>AI1181*Settings!$C$13*$D1190</f>
        <v/>
      </c>
      <c r="AJ1190" s="16">
        <f>AJ1181*Settings!$C$13*$D1190</f>
        <v/>
      </c>
      <c r="AK1190" s="16">
        <f>AK1181*Settings!$C$13*$D1190</f>
        <v/>
      </c>
      <c r="AL1190" s="16">
        <f>AL1181*Settings!$C$13*$D1190</f>
        <v/>
      </c>
      <c r="AM1190" s="16">
        <f>AM1181*Settings!$C$13*$D1190</f>
        <v/>
      </c>
      <c r="AN1190" s="16">
        <f>AN1181*Settings!$C$13*$D1190</f>
        <v/>
      </c>
      <c r="AO1190" s="16">
        <f>AO1181*Settings!$C$13*$D1190</f>
        <v/>
      </c>
      <c r="AP1190" s="16">
        <f>AP1181*Settings!$C$13*$D1190</f>
        <v/>
      </c>
      <c r="AQ1190" s="16">
        <f>AQ1181*Settings!$C$13*$D1190</f>
        <v/>
      </c>
      <c r="AR1190" s="16">
        <f>AR1181*Settings!$C$13*$D1190</f>
        <v/>
      </c>
      <c r="AS1190" s="16">
        <f>AS1181*Settings!$C$13*$D1190</f>
        <v/>
      </c>
      <c r="AT1190" s="16">
        <f>AT1181*Settings!$C$13*$D1190</f>
        <v/>
      </c>
      <c r="AU1190" s="16">
        <f>AU1181*Settings!$C$13*$D1190</f>
        <v/>
      </c>
      <c r="AV1190" s="16">
        <f>AV1181*Settings!$C$13*$D1190</f>
        <v/>
      </c>
      <c r="AW1190" s="16">
        <f>AW1181*Settings!$C$13*$D1190</f>
        <v/>
      </c>
      <c r="AX1190" s="16">
        <f>AX1181*Settings!$C$13*$D1190</f>
        <v/>
      </c>
      <c r="AY1190" s="51">
        <f>EMISSIONS(AY1181,Settings!$C$13,$D1190)</f>
        <v/>
      </c>
    </row>
    <row r="1191" hidden="1" outlineLevel="2">
      <c r="A1191" s="14" t="inlineStr">
        <is>
          <t>co2</t>
        </is>
      </c>
      <c r="B1191" s="14" t="inlineStr">
        <is>
          <t>bio</t>
        </is>
      </c>
      <c r="C1191" s="14" t="inlineStr">
        <is>
          <t>srv</t>
        </is>
      </c>
      <c r="D1191" s="37">
        <f>INDEX(Inputs!$T$5:$T$132,MATCH($B1191&amp;"|"&amp;$C1191,Inputs!$A$5:$A$132,0))</f>
        <v/>
      </c>
      <c r="E1191" s="36" t="n"/>
      <c r="F1191" s="36" t="n"/>
      <c r="G1191" s="36" t="n"/>
      <c r="H1191" s="14">
        <f>INDEX(Variables!$B$5:$B$205,MATCH($A1191,Variables!$A$5:$A$205,0))&amp;IF($C1191="",""," | "&amp;INDEX(Mapping!$B$5:$B$26,MATCH($C1191,Mapping!$A$5:$A$26,0))&amp;" | "&amp;INDEX(Mapping!$B$30:$B$46,MATCH($B1191,Mapping!$A$30:$A$46,0)))</f>
        <v/>
      </c>
      <c r="I1191" s="14">
        <f>INDEX(Variables!$C$5:$C$205,MATCH($A1191,Variables!$A$5:$A$205,0))</f>
        <v/>
      </c>
      <c r="J1191" s="14">
        <f>INDEX(Variables!$E$5:$E$205,MATCH($A1191,Variables!$A$5:$A$205,0))</f>
        <v/>
      </c>
      <c r="K1191" s="11">
        <f>LOWER(Settings!$C$4)&amp;".mit."&amp;$A1191&amp;IF($C1191="","","."&amp;$C1191&amp;"."&amp;$B1191)&amp;IF(INDEX(Variables!$D$5:$D$205,MATCH($A1191,Variables!$A$5:$A$205,0))="","","."&amp;INDEX(Variables!$D$5:$D$205,MATCH($A1191,Variables!$A$5:$A$205,0)))&amp;"."&amp;K$5</f>
        <v/>
      </c>
      <c r="L1191" s="15">
        <f>L1182*Settings!$C$13*$D1191</f>
        <v/>
      </c>
      <c r="M1191" s="16">
        <f>M1182*Settings!$C$13*$D1191</f>
        <v/>
      </c>
      <c r="N1191" s="16">
        <f>N1182*Settings!$C$13*$D1191</f>
        <v/>
      </c>
      <c r="O1191" s="16">
        <f>O1182*Settings!$C$13*$D1191</f>
        <v/>
      </c>
      <c r="P1191" s="16">
        <f>P1182*Settings!$C$13*$D1191</f>
        <v/>
      </c>
      <c r="Q1191" s="16">
        <f>Q1182*Settings!$C$13*$D1191</f>
        <v/>
      </c>
      <c r="R1191" s="16">
        <f>R1182*Settings!$C$13*$D1191</f>
        <v/>
      </c>
      <c r="S1191" s="16">
        <f>S1182*Settings!$C$13*$D1191</f>
        <v/>
      </c>
      <c r="T1191" s="16">
        <f>T1182*Settings!$C$13*$D1191</f>
        <v/>
      </c>
      <c r="U1191" s="16">
        <f>U1182*Settings!$C$13*$D1191</f>
        <v/>
      </c>
      <c r="V1191" s="16">
        <f>V1182*Settings!$C$13*$D1191</f>
        <v/>
      </c>
      <c r="W1191" s="16">
        <f>W1182*Settings!$C$13*$D1191</f>
        <v/>
      </c>
      <c r="X1191" s="16">
        <f>X1182*Settings!$C$13*$D1191</f>
        <v/>
      </c>
      <c r="Y1191" s="16">
        <f>Y1182*Settings!$C$13*$D1191</f>
        <v/>
      </c>
      <c r="Z1191" s="16">
        <f>Z1182*Settings!$C$13*$D1191</f>
        <v/>
      </c>
      <c r="AA1191" s="16">
        <f>AA1182*Settings!$C$13*$D1191</f>
        <v/>
      </c>
      <c r="AB1191" s="16">
        <f>AB1182*Settings!$C$13*$D1191</f>
        <v/>
      </c>
      <c r="AC1191" s="16">
        <f>AC1182*Settings!$C$13*$D1191</f>
        <v/>
      </c>
      <c r="AD1191" s="51">
        <f>EMISSIONS(AD1182,Settings!$C$13,$D1191)</f>
        <v/>
      </c>
      <c r="AF1191" s="11">
        <f>LOWER(Settings!$C$4)&amp;".mit."&amp;$A1191&amp;IF($C1191="","","."&amp;$C1191&amp;"."&amp;$B1191)&amp;IF(INDEX(Variables!$D$5:$D$205,MATCH($A1191,Variables!$A$5:$A$205,0))="","","."&amp;INDEX(Variables!$D$5:$D$205,MATCH($A1191,Variables!$A$5:$A$205,0)))&amp;"."&amp;AF$5</f>
        <v/>
      </c>
      <c r="AG1191" s="15">
        <f>AG1182*Settings!$C$13*$D1191</f>
        <v/>
      </c>
      <c r="AH1191" s="16">
        <f>AH1182*Settings!$C$13*$D1191</f>
        <v/>
      </c>
      <c r="AI1191" s="16">
        <f>AI1182*Settings!$C$13*$D1191</f>
        <v/>
      </c>
      <c r="AJ1191" s="16">
        <f>AJ1182*Settings!$C$13*$D1191</f>
        <v/>
      </c>
      <c r="AK1191" s="16">
        <f>AK1182*Settings!$C$13*$D1191</f>
        <v/>
      </c>
      <c r="AL1191" s="16">
        <f>AL1182*Settings!$C$13*$D1191</f>
        <v/>
      </c>
      <c r="AM1191" s="16">
        <f>AM1182*Settings!$C$13*$D1191</f>
        <v/>
      </c>
      <c r="AN1191" s="16">
        <f>AN1182*Settings!$C$13*$D1191</f>
        <v/>
      </c>
      <c r="AO1191" s="16">
        <f>AO1182*Settings!$C$13*$D1191</f>
        <v/>
      </c>
      <c r="AP1191" s="16">
        <f>AP1182*Settings!$C$13*$D1191</f>
        <v/>
      </c>
      <c r="AQ1191" s="16">
        <f>AQ1182*Settings!$C$13*$D1191</f>
        <v/>
      </c>
      <c r="AR1191" s="16">
        <f>AR1182*Settings!$C$13*$D1191</f>
        <v/>
      </c>
      <c r="AS1191" s="16">
        <f>AS1182*Settings!$C$13*$D1191</f>
        <v/>
      </c>
      <c r="AT1191" s="16">
        <f>AT1182*Settings!$C$13*$D1191</f>
        <v/>
      </c>
      <c r="AU1191" s="16">
        <f>AU1182*Settings!$C$13*$D1191</f>
        <v/>
      </c>
      <c r="AV1191" s="16">
        <f>AV1182*Settings!$C$13*$D1191</f>
        <v/>
      </c>
      <c r="AW1191" s="16">
        <f>AW1182*Settings!$C$13*$D1191</f>
        <v/>
      </c>
      <c r="AX1191" s="16">
        <f>AX1182*Settings!$C$13*$D1191</f>
        <v/>
      </c>
      <c r="AY1191" s="51">
        <f>EMISSIONS(AY1182,Settings!$C$13,$D1191)</f>
        <v/>
      </c>
    </row>
    <row r="1192" hidden="1" outlineLevel="2"/>
    <row r="1193" hidden="1" outlineLevel="2">
      <c r="A1193" s="14" t="inlineStr">
        <is>
          <t>rtx</t>
        </is>
      </c>
      <c r="B1193" s="14" t="inlineStr">
        <is>
          <t>coa</t>
        </is>
      </c>
      <c r="C1193" s="14" t="inlineStr">
        <is>
          <t>srv</t>
        </is>
      </c>
      <c r="D1193" s="37">
        <f>INDEX(Inputs!$R$5:$R$132,MATCH($B1193&amp;"|"&amp;$C1193,Inputs!$A$5:$A$132,0))</f>
        <v/>
      </c>
      <c r="E1193" s="36" t="n"/>
      <c r="F1193" s="36" t="n"/>
      <c r="G1193" s="36" t="n"/>
      <c r="H1193" s="14">
        <f>INDEX(Variables!$B$5:$B$205,MATCH($A1193,Variables!$A$5:$A$205,0))&amp;IF($C1193="",""," | "&amp;INDEX(Mapping!$B$5:$B$26,MATCH($C1193,Mapping!$A$5:$A$26,0))&amp;" | "&amp;INDEX(Mapping!$B$30:$B$46,MATCH($B1193,Mapping!$A$30:$A$46,0)))</f>
        <v/>
      </c>
      <c r="I1193" s="14">
        <f>INDEX(Variables!$C$5:$C$205,MATCH($A1193,Variables!$A$5:$A$205,0))</f>
        <v/>
      </c>
      <c r="J1193" s="14">
        <f>INDEX(Variables!$E$5:$E$205,MATCH($A1193,Variables!$A$5:$A$205,0))</f>
        <v/>
      </c>
      <c r="K1193" s="11">
        <f>LOWER(Settings!$C$4)&amp;".mit."&amp;$A1193&amp;IF($C1193="","","."&amp;$C1193&amp;"."&amp;$B1193)&amp;IF(INDEX(Variables!$D$5:$D$205,MATCH($A1193,Variables!$A$5:$A$205,0))="","","."&amp;INDEX(Variables!$D$5:$D$205,MATCH($A1193,Variables!$A$5:$A$205,0)))&amp;"."&amp;K$5</f>
        <v/>
      </c>
      <c r="L1193" s="46">
        <f>L1175*Settings!$C$13*(INDEX(L$318:L$329,$D1193)+INDEX(L$305:L$316,$D1193))</f>
        <v/>
      </c>
      <c r="M1193" s="47">
        <f>M1175*Settings!$C$13*(INDEX(M$318:M$329,$D1193)+INDEX(M$305:M$316,$D1193))</f>
        <v/>
      </c>
      <c r="N1193" s="47">
        <f>N1175*Settings!$C$13*(INDEX(N$318:N$329,$D1193)+INDEX(N$305:N$316,$D1193))</f>
        <v/>
      </c>
      <c r="O1193" s="47">
        <f>O1175*Settings!$C$13*(INDEX(O$318:O$329,$D1193)+INDEX(O$305:O$316,$D1193))</f>
        <v/>
      </c>
      <c r="P1193" s="47">
        <f>P1175*Settings!$C$13*(INDEX(P$318:P$329,$D1193)+INDEX(P$305:P$316,$D1193))</f>
        <v/>
      </c>
      <c r="Q1193" s="47">
        <f>Q1175*Settings!$C$13*(INDEX(Q$318:Q$329,$D1193)+INDEX(Q$305:Q$316,$D1193))</f>
        <v/>
      </c>
      <c r="R1193" s="47">
        <f>R1175*Settings!$C$13*(INDEX(R$318:R$329,$D1193)+INDEX(R$305:R$316,$D1193))</f>
        <v/>
      </c>
      <c r="S1193" s="47">
        <f>S1175*Settings!$C$13*(INDEX(S$318:S$329,$D1193)+INDEX(S$305:S$316,$D1193))</f>
        <v/>
      </c>
      <c r="T1193" s="47">
        <f>T1175*Settings!$C$13*(INDEX(T$318:T$329,$D1193)+INDEX(T$305:T$316,$D1193))</f>
        <v/>
      </c>
      <c r="U1193" s="47">
        <f>U1175*Settings!$C$13*(INDEX(U$318:U$329,$D1193)+INDEX(U$305:U$316,$D1193))</f>
        <v/>
      </c>
      <c r="V1193" s="47">
        <f>V1175*Settings!$C$13*(INDEX(V$318:V$329,$D1193)+INDEX(V$305:V$316,$D1193))</f>
        <v/>
      </c>
      <c r="W1193" s="47">
        <f>W1175*Settings!$C$13*(INDEX(W$318:W$329,$D1193)+INDEX(W$305:W$316,$D1193))</f>
        <v/>
      </c>
      <c r="X1193" s="47">
        <f>X1175*Settings!$C$13*(INDEX(X$318:X$329,$D1193)+INDEX(X$305:X$316,$D1193))</f>
        <v/>
      </c>
      <c r="Y1193" s="47">
        <f>Y1175*Settings!$C$13*(INDEX(Y$318:Y$329,$D1193)+INDEX(Y$305:Y$316,$D1193))</f>
        <v/>
      </c>
      <c r="Z1193" s="47">
        <f>Z1175*Settings!$C$13*(INDEX(Z$318:Z$329,$D1193)+INDEX(Z$305:Z$316,$D1193))</f>
        <v/>
      </c>
      <c r="AA1193" s="47">
        <f>AA1175*Settings!$C$13*(INDEX(AA$318:AA$329,$D1193)+INDEX(AA$305:AA$316,$D1193))</f>
        <v/>
      </c>
      <c r="AB1193" s="47">
        <f>AB1175*Settings!$C$13*(INDEX(AB$318:AB$329,$D1193)+INDEX(AB$305:AB$316,$D1193))</f>
        <v/>
      </c>
      <c r="AC1193" s="47">
        <f>AC1175*Settings!$C$13*(INDEX(AC$318:AC$329,$D1193)+INDEX(AC$305:AC$316,$D1193))</f>
        <v/>
      </c>
      <c r="AD1193" s="58">
        <f>REVENUE(AD1175,Settings!$C$13,INDEX(AD$318:AD$329,$D1193)+INDEX(AD$305:AD$316,$D1193))</f>
        <v/>
      </c>
      <c r="AF1193" s="11">
        <f>LOWER(Settings!$C$4)&amp;".mit."&amp;$A1193&amp;IF($C1193="","","."&amp;$C1193&amp;"."&amp;$B1193)&amp;IF(INDEX(Variables!$D$5:$D$205,MATCH($A1193,Variables!$A$5:$A$205,0))="","","."&amp;INDEX(Variables!$D$5:$D$205,MATCH($A1193,Variables!$A$5:$A$205,0)))&amp;"."&amp;AF$5</f>
        <v/>
      </c>
      <c r="AG1193" s="46">
        <f>AG1175*Settings!$C$13*(INDEX(AG$318:AG$329,$D1193)+INDEX(AG$305:AG$316,$D1193))</f>
        <v/>
      </c>
      <c r="AH1193" s="47">
        <f>AH1175*Settings!$C$13*(INDEX(AH$318:AH$329,$D1193)+INDEX(AH$305:AH$316,$D1193))</f>
        <v/>
      </c>
      <c r="AI1193" s="47">
        <f>AI1175*Settings!$C$13*(INDEX(AI$318:AI$329,$D1193)+INDEX(AI$305:AI$316,$D1193))</f>
        <v/>
      </c>
      <c r="AJ1193" s="47">
        <f>AJ1175*Settings!$C$13*(INDEX(AJ$318:AJ$329,$D1193)+INDEX(AJ$305:AJ$316,$D1193))</f>
        <v/>
      </c>
      <c r="AK1193" s="47">
        <f>AK1175*Settings!$C$13*(INDEX(AK$318:AK$329,$D1193)+INDEX(AK$305:AK$316,$D1193))</f>
        <v/>
      </c>
      <c r="AL1193" s="47">
        <f>AL1175*Settings!$C$13*(INDEX(AL$318:AL$329,$D1193)+INDEX(AL$305:AL$316,$D1193))</f>
        <v/>
      </c>
      <c r="AM1193" s="47">
        <f>AM1175*Settings!$C$13*(INDEX(AM$318:AM$329,$D1193)+INDEX(AM$305:AM$316,$D1193))</f>
        <v/>
      </c>
      <c r="AN1193" s="47">
        <f>AN1175*Settings!$C$13*(INDEX(AN$318:AN$329,$D1193)+INDEX(AN$305:AN$316,$D1193))</f>
        <v/>
      </c>
      <c r="AO1193" s="47">
        <f>AO1175*Settings!$C$13*(INDEX(AO$318:AO$329,$D1193)+INDEX(AO$305:AO$316,$D1193))</f>
        <v/>
      </c>
      <c r="AP1193" s="47">
        <f>AP1175*Settings!$C$13*(INDEX(AP$318:AP$329,$D1193)+INDEX(AP$305:AP$316,$D1193))</f>
        <v/>
      </c>
      <c r="AQ1193" s="47">
        <f>AQ1175*Settings!$C$13*(INDEX(AQ$318:AQ$329,$D1193)+INDEX(AQ$305:AQ$316,$D1193))</f>
        <v/>
      </c>
      <c r="AR1193" s="47">
        <f>AR1175*Settings!$C$13*(INDEX(AR$318:AR$329,$D1193)+INDEX(AR$305:AR$316,$D1193))</f>
        <v/>
      </c>
      <c r="AS1193" s="47">
        <f>AS1175*Settings!$C$13*(INDEX(AS$318:AS$329,$D1193)+INDEX(AS$305:AS$316,$D1193))</f>
        <v/>
      </c>
      <c r="AT1193" s="47">
        <f>AT1175*Settings!$C$13*(INDEX(AT$318:AT$329,$D1193)+INDEX(AT$305:AT$316,$D1193))</f>
        <v/>
      </c>
      <c r="AU1193" s="47">
        <f>AU1175*Settings!$C$13*(INDEX(AU$318:AU$329,$D1193)+INDEX(AU$305:AU$316,$D1193))</f>
        <v/>
      </c>
      <c r="AV1193" s="47">
        <f>AV1175*Settings!$C$13*(INDEX(AV$318:AV$329,$D1193)+INDEX(AV$305:AV$316,$D1193))</f>
        <v/>
      </c>
      <c r="AW1193" s="47">
        <f>AW1175*Settings!$C$13*(INDEX(AW$318:AW$329,$D1193)+INDEX(AW$305:AW$316,$D1193))</f>
        <v/>
      </c>
      <c r="AX1193" s="47">
        <f>AX1175*Settings!$C$13*(INDEX(AX$318:AX$329,$D1193)+INDEX(AX$305:AX$316,$D1193))</f>
        <v/>
      </c>
      <c r="AY1193" s="58">
        <f>REVENUE(AY1175,Settings!$C$13,INDEX(AY$318:AY$329,$D1193)+INDEX(AY$305:AY$316,$D1193))</f>
        <v/>
      </c>
    </row>
    <row r="1194" hidden="1" outlineLevel="2">
      <c r="A1194" s="14" t="inlineStr">
        <is>
          <t>rtx</t>
        </is>
      </c>
      <c r="B1194" s="14" t="inlineStr">
        <is>
          <t>nga</t>
        </is>
      </c>
      <c r="C1194" s="14" t="inlineStr">
        <is>
          <t>srv</t>
        </is>
      </c>
      <c r="D1194" s="37">
        <f>INDEX(Inputs!$R$5:$R$132,MATCH($B1194&amp;"|"&amp;$C1194,Inputs!$A$5:$A$132,0))</f>
        <v/>
      </c>
      <c r="E1194" s="36" t="n"/>
      <c r="F1194" s="36" t="n"/>
      <c r="G1194" s="36" t="n"/>
      <c r="H1194" s="14">
        <f>INDEX(Variables!$B$5:$B$205,MATCH($A1194,Variables!$A$5:$A$205,0))&amp;IF($C1194="",""," | "&amp;INDEX(Mapping!$B$5:$B$26,MATCH($C1194,Mapping!$A$5:$A$26,0))&amp;" | "&amp;INDEX(Mapping!$B$30:$B$46,MATCH($B1194,Mapping!$A$30:$A$46,0)))</f>
        <v/>
      </c>
      <c r="I1194" s="14">
        <f>INDEX(Variables!$C$5:$C$205,MATCH($A1194,Variables!$A$5:$A$205,0))</f>
        <v/>
      </c>
      <c r="J1194" s="14">
        <f>INDEX(Variables!$E$5:$E$205,MATCH($A1194,Variables!$A$5:$A$205,0))</f>
        <v/>
      </c>
      <c r="K1194" s="11">
        <f>LOWER(Settings!$C$4)&amp;".mit."&amp;$A1194&amp;IF($C1194="","","."&amp;$C1194&amp;"."&amp;$B1194)&amp;IF(INDEX(Variables!$D$5:$D$205,MATCH($A1194,Variables!$A$5:$A$205,0))="","","."&amp;INDEX(Variables!$D$5:$D$205,MATCH($A1194,Variables!$A$5:$A$205,0)))&amp;"."&amp;K$5</f>
        <v/>
      </c>
      <c r="L1194" s="46">
        <f>L1176*Settings!$C$13*(INDEX(L$318:L$329,$D1194)+INDEX(L$305:L$316,$D1194))</f>
        <v/>
      </c>
      <c r="M1194" s="47">
        <f>M1176*Settings!$C$13*(INDEX(M$318:M$329,$D1194)+INDEX(M$305:M$316,$D1194))</f>
        <v/>
      </c>
      <c r="N1194" s="47">
        <f>N1176*Settings!$C$13*(INDEX(N$318:N$329,$D1194)+INDEX(N$305:N$316,$D1194))</f>
        <v/>
      </c>
      <c r="O1194" s="47">
        <f>O1176*Settings!$C$13*(INDEX(O$318:O$329,$D1194)+INDEX(O$305:O$316,$D1194))</f>
        <v/>
      </c>
      <c r="P1194" s="47">
        <f>P1176*Settings!$C$13*(INDEX(P$318:P$329,$D1194)+INDEX(P$305:P$316,$D1194))</f>
        <v/>
      </c>
      <c r="Q1194" s="47">
        <f>Q1176*Settings!$C$13*(INDEX(Q$318:Q$329,$D1194)+INDEX(Q$305:Q$316,$D1194))</f>
        <v/>
      </c>
      <c r="R1194" s="47">
        <f>R1176*Settings!$C$13*(INDEX(R$318:R$329,$D1194)+INDEX(R$305:R$316,$D1194))</f>
        <v/>
      </c>
      <c r="S1194" s="47">
        <f>S1176*Settings!$C$13*(INDEX(S$318:S$329,$D1194)+INDEX(S$305:S$316,$D1194))</f>
        <v/>
      </c>
      <c r="T1194" s="47">
        <f>T1176*Settings!$C$13*(INDEX(T$318:T$329,$D1194)+INDEX(T$305:T$316,$D1194))</f>
        <v/>
      </c>
      <c r="U1194" s="47">
        <f>U1176*Settings!$C$13*(INDEX(U$318:U$329,$D1194)+INDEX(U$305:U$316,$D1194))</f>
        <v/>
      </c>
      <c r="V1194" s="47">
        <f>V1176*Settings!$C$13*(INDEX(V$318:V$329,$D1194)+INDEX(V$305:V$316,$D1194))</f>
        <v/>
      </c>
      <c r="W1194" s="47">
        <f>W1176*Settings!$C$13*(INDEX(W$318:W$329,$D1194)+INDEX(W$305:W$316,$D1194))</f>
        <v/>
      </c>
      <c r="X1194" s="47">
        <f>X1176*Settings!$C$13*(INDEX(X$318:X$329,$D1194)+INDEX(X$305:X$316,$D1194))</f>
        <v/>
      </c>
      <c r="Y1194" s="47">
        <f>Y1176*Settings!$C$13*(INDEX(Y$318:Y$329,$D1194)+INDEX(Y$305:Y$316,$D1194))</f>
        <v/>
      </c>
      <c r="Z1194" s="47">
        <f>Z1176*Settings!$C$13*(INDEX(Z$318:Z$329,$D1194)+INDEX(Z$305:Z$316,$D1194))</f>
        <v/>
      </c>
      <c r="AA1194" s="47">
        <f>AA1176*Settings!$C$13*(INDEX(AA$318:AA$329,$D1194)+INDEX(AA$305:AA$316,$D1194))</f>
        <v/>
      </c>
      <c r="AB1194" s="47">
        <f>AB1176*Settings!$C$13*(INDEX(AB$318:AB$329,$D1194)+INDEX(AB$305:AB$316,$D1194))</f>
        <v/>
      </c>
      <c r="AC1194" s="47">
        <f>AC1176*Settings!$C$13*(INDEX(AC$318:AC$329,$D1194)+INDEX(AC$305:AC$316,$D1194))</f>
        <v/>
      </c>
      <c r="AD1194" s="58">
        <f>REVENUE(AD1176,Settings!$C$13,INDEX(AD$318:AD$329,$D1194)+INDEX(AD$305:AD$316,$D1194))</f>
        <v/>
      </c>
      <c r="AF1194" s="11">
        <f>LOWER(Settings!$C$4)&amp;".mit."&amp;$A1194&amp;IF($C1194="","","."&amp;$C1194&amp;"."&amp;$B1194)&amp;IF(INDEX(Variables!$D$5:$D$205,MATCH($A1194,Variables!$A$5:$A$205,0))="","","."&amp;INDEX(Variables!$D$5:$D$205,MATCH($A1194,Variables!$A$5:$A$205,0)))&amp;"."&amp;AF$5</f>
        <v/>
      </c>
      <c r="AG1194" s="46">
        <f>AG1176*Settings!$C$13*(INDEX(AG$318:AG$329,$D1194)+INDEX(AG$305:AG$316,$D1194))</f>
        <v/>
      </c>
      <c r="AH1194" s="47">
        <f>AH1176*Settings!$C$13*(INDEX(AH$318:AH$329,$D1194)+INDEX(AH$305:AH$316,$D1194))</f>
        <v/>
      </c>
      <c r="AI1194" s="47">
        <f>AI1176*Settings!$C$13*(INDEX(AI$318:AI$329,$D1194)+INDEX(AI$305:AI$316,$D1194))</f>
        <v/>
      </c>
      <c r="AJ1194" s="47">
        <f>AJ1176*Settings!$C$13*(INDEX(AJ$318:AJ$329,$D1194)+INDEX(AJ$305:AJ$316,$D1194))</f>
        <v/>
      </c>
      <c r="AK1194" s="47">
        <f>AK1176*Settings!$C$13*(INDEX(AK$318:AK$329,$D1194)+INDEX(AK$305:AK$316,$D1194))</f>
        <v/>
      </c>
      <c r="AL1194" s="47">
        <f>AL1176*Settings!$C$13*(INDEX(AL$318:AL$329,$D1194)+INDEX(AL$305:AL$316,$D1194))</f>
        <v/>
      </c>
      <c r="AM1194" s="47">
        <f>AM1176*Settings!$C$13*(INDEX(AM$318:AM$329,$D1194)+INDEX(AM$305:AM$316,$D1194))</f>
        <v/>
      </c>
      <c r="AN1194" s="47">
        <f>AN1176*Settings!$C$13*(INDEX(AN$318:AN$329,$D1194)+INDEX(AN$305:AN$316,$D1194))</f>
        <v/>
      </c>
      <c r="AO1194" s="47">
        <f>AO1176*Settings!$C$13*(INDEX(AO$318:AO$329,$D1194)+INDEX(AO$305:AO$316,$D1194))</f>
        <v/>
      </c>
      <c r="AP1194" s="47">
        <f>AP1176*Settings!$C$13*(INDEX(AP$318:AP$329,$D1194)+INDEX(AP$305:AP$316,$D1194))</f>
        <v/>
      </c>
      <c r="AQ1194" s="47">
        <f>AQ1176*Settings!$C$13*(INDEX(AQ$318:AQ$329,$D1194)+INDEX(AQ$305:AQ$316,$D1194))</f>
        <v/>
      </c>
      <c r="AR1194" s="47">
        <f>AR1176*Settings!$C$13*(INDEX(AR$318:AR$329,$D1194)+INDEX(AR$305:AR$316,$D1194))</f>
        <v/>
      </c>
      <c r="AS1194" s="47">
        <f>AS1176*Settings!$C$13*(INDEX(AS$318:AS$329,$D1194)+INDEX(AS$305:AS$316,$D1194))</f>
        <v/>
      </c>
      <c r="AT1194" s="47">
        <f>AT1176*Settings!$C$13*(INDEX(AT$318:AT$329,$D1194)+INDEX(AT$305:AT$316,$D1194))</f>
        <v/>
      </c>
      <c r="AU1194" s="47">
        <f>AU1176*Settings!$C$13*(INDEX(AU$318:AU$329,$D1194)+INDEX(AU$305:AU$316,$D1194))</f>
        <v/>
      </c>
      <c r="AV1194" s="47">
        <f>AV1176*Settings!$C$13*(INDEX(AV$318:AV$329,$D1194)+INDEX(AV$305:AV$316,$D1194))</f>
        <v/>
      </c>
      <c r="AW1194" s="47">
        <f>AW1176*Settings!$C$13*(INDEX(AW$318:AW$329,$D1194)+INDEX(AW$305:AW$316,$D1194))</f>
        <v/>
      </c>
      <c r="AX1194" s="47">
        <f>AX1176*Settings!$C$13*(INDEX(AX$318:AX$329,$D1194)+INDEX(AX$305:AX$316,$D1194))</f>
        <v/>
      </c>
      <c r="AY1194" s="58">
        <f>REVENUE(AY1176,Settings!$C$13,INDEX(AY$318:AY$329,$D1194)+INDEX(AY$305:AY$316,$D1194))</f>
        <v/>
      </c>
    </row>
    <row r="1195" hidden="1" outlineLevel="2">
      <c r="A1195" s="14" t="inlineStr">
        <is>
          <t>rtx</t>
        </is>
      </c>
      <c r="B1195" s="14" t="inlineStr">
        <is>
          <t>gso</t>
        </is>
      </c>
      <c r="C1195" s="14" t="inlineStr">
        <is>
          <t>srv</t>
        </is>
      </c>
      <c r="D1195" s="37">
        <f>INDEX(Inputs!$R$5:$R$132,MATCH($B1195&amp;"|"&amp;$C1195,Inputs!$A$5:$A$132,0))</f>
        <v/>
      </c>
      <c r="E1195" s="36" t="n"/>
      <c r="F1195" s="36" t="n"/>
      <c r="G1195" s="36" t="n"/>
      <c r="H1195" s="14">
        <f>INDEX(Variables!$B$5:$B$205,MATCH($A1195,Variables!$A$5:$A$205,0))&amp;IF($C1195="",""," | "&amp;INDEX(Mapping!$B$5:$B$26,MATCH($C1195,Mapping!$A$5:$A$26,0))&amp;" | "&amp;INDEX(Mapping!$B$30:$B$46,MATCH($B1195,Mapping!$A$30:$A$46,0)))</f>
        <v/>
      </c>
      <c r="I1195" s="14">
        <f>INDEX(Variables!$C$5:$C$205,MATCH($A1195,Variables!$A$5:$A$205,0))</f>
        <v/>
      </c>
      <c r="J1195" s="14">
        <f>INDEX(Variables!$E$5:$E$205,MATCH($A1195,Variables!$A$5:$A$205,0))</f>
        <v/>
      </c>
      <c r="K1195" s="11">
        <f>LOWER(Settings!$C$4)&amp;".mit."&amp;$A1195&amp;IF($C1195="","","."&amp;$C1195&amp;"."&amp;$B1195)&amp;IF(INDEX(Variables!$D$5:$D$205,MATCH($A1195,Variables!$A$5:$A$205,0))="","","."&amp;INDEX(Variables!$D$5:$D$205,MATCH($A1195,Variables!$A$5:$A$205,0)))&amp;"."&amp;K$5</f>
        <v/>
      </c>
      <c r="L1195" s="46">
        <f>L1177*Settings!$C$13*(INDEX(L$318:L$329,$D1195)+INDEX(L$305:L$316,$D1195))</f>
        <v/>
      </c>
      <c r="M1195" s="47">
        <f>M1177*Settings!$C$13*(INDEX(M$318:M$329,$D1195)+INDEX(M$305:M$316,$D1195))</f>
        <v/>
      </c>
      <c r="N1195" s="47">
        <f>N1177*Settings!$C$13*(INDEX(N$318:N$329,$D1195)+INDEX(N$305:N$316,$D1195))</f>
        <v/>
      </c>
      <c r="O1195" s="47">
        <f>O1177*Settings!$C$13*(INDEX(O$318:O$329,$D1195)+INDEX(O$305:O$316,$D1195))</f>
        <v/>
      </c>
      <c r="P1195" s="47">
        <f>P1177*Settings!$C$13*(INDEX(P$318:P$329,$D1195)+INDEX(P$305:P$316,$D1195))</f>
        <v/>
      </c>
      <c r="Q1195" s="47">
        <f>Q1177*Settings!$C$13*(INDEX(Q$318:Q$329,$D1195)+INDEX(Q$305:Q$316,$D1195))</f>
        <v/>
      </c>
      <c r="R1195" s="47">
        <f>R1177*Settings!$C$13*(INDEX(R$318:R$329,$D1195)+INDEX(R$305:R$316,$D1195))</f>
        <v/>
      </c>
      <c r="S1195" s="47">
        <f>S1177*Settings!$C$13*(INDEX(S$318:S$329,$D1195)+INDEX(S$305:S$316,$D1195))</f>
        <v/>
      </c>
      <c r="T1195" s="47">
        <f>T1177*Settings!$C$13*(INDEX(T$318:T$329,$D1195)+INDEX(T$305:T$316,$D1195))</f>
        <v/>
      </c>
      <c r="U1195" s="47">
        <f>U1177*Settings!$C$13*(INDEX(U$318:U$329,$D1195)+INDEX(U$305:U$316,$D1195))</f>
        <v/>
      </c>
      <c r="V1195" s="47">
        <f>V1177*Settings!$C$13*(INDEX(V$318:V$329,$D1195)+INDEX(V$305:V$316,$D1195))</f>
        <v/>
      </c>
      <c r="W1195" s="47">
        <f>W1177*Settings!$C$13*(INDEX(W$318:W$329,$D1195)+INDEX(W$305:W$316,$D1195))</f>
        <v/>
      </c>
      <c r="X1195" s="47">
        <f>X1177*Settings!$C$13*(INDEX(X$318:X$329,$D1195)+INDEX(X$305:X$316,$D1195))</f>
        <v/>
      </c>
      <c r="Y1195" s="47">
        <f>Y1177*Settings!$C$13*(INDEX(Y$318:Y$329,$D1195)+INDEX(Y$305:Y$316,$D1195))</f>
        <v/>
      </c>
      <c r="Z1195" s="47">
        <f>Z1177*Settings!$C$13*(INDEX(Z$318:Z$329,$D1195)+INDEX(Z$305:Z$316,$D1195))</f>
        <v/>
      </c>
      <c r="AA1195" s="47">
        <f>AA1177*Settings!$C$13*(INDEX(AA$318:AA$329,$D1195)+INDEX(AA$305:AA$316,$D1195))</f>
        <v/>
      </c>
      <c r="AB1195" s="47">
        <f>AB1177*Settings!$C$13*(INDEX(AB$318:AB$329,$D1195)+INDEX(AB$305:AB$316,$D1195))</f>
        <v/>
      </c>
      <c r="AC1195" s="47">
        <f>AC1177*Settings!$C$13*(INDEX(AC$318:AC$329,$D1195)+INDEX(AC$305:AC$316,$D1195))</f>
        <v/>
      </c>
      <c r="AD1195" s="58">
        <f>REVENUE(AD1177,Settings!$C$13,INDEX(AD$318:AD$329,$D1195)+INDEX(AD$305:AD$316,$D1195))</f>
        <v/>
      </c>
      <c r="AF1195" s="11">
        <f>LOWER(Settings!$C$4)&amp;".mit."&amp;$A1195&amp;IF($C1195="","","."&amp;$C1195&amp;"."&amp;$B1195)&amp;IF(INDEX(Variables!$D$5:$D$205,MATCH($A1195,Variables!$A$5:$A$205,0))="","","."&amp;INDEX(Variables!$D$5:$D$205,MATCH($A1195,Variables!$A$5:$A$205,0)))&amp;"."&amp;AF$5</f>
        <v/>
      </c>
      <c r="AG1195" s="46">
        <f>AG1177*Settings!$C$13*(INDEX(AG$318:AG$329,$D1195)+INDEX(AG$305:AG$316,$D1195))</f>
        <v/>
      </c>
      <c r="AH1195" s="47">
        <f>AH1177*Settings!$C$13*(INDEX(AH$318:AH$329,$D1195)+INDEX(AH$305:AH$316,$D1195))</f>
        <v/>
      </c>
      <c r="AI1195" s="47">
        <f>AI1177*Settings!$C$13*(INDEX(AI$318:AI$329,$D1195)+INDEX(AI$305:AI$316,$D1195))</f>
        <v/>
      </c>
      <c r="AJ1195" s="47">
        <f>AJ1177*Settings!$C$13*(INDEX(AJ$318:AJ$329,$D1195)+INDEX(AJ$305:AJ$316,$D1195))</f>
        <v/>
      </c>
      <c r="AK1195" s="47">
        <f>AK1177*Settings!$C$13*(INDEX(AK$318:AK$329,$D1195)+INDEX(AK$305:AK$316,$D1195))</f>
        <v/>
      </c>
      <c r="AL1195" s="47">
        <f>AL1177*Settings!$C$13*(INDEX(AL$318:AL$329,$D1195)+INDEX(AL$305:AL$316,$D1195))</f>
        <v/>
      </c>
      <c r="AM1195" s="47">
        <f>AM1177*Settings!$C$13*(INDEX(AM$318:AM$329,$D1195)+INDEX(AM$305:AM$316,$D1195))</f>
        <v/>
      </c>
      <c r="AN1195" s="47">
        <f>AN1177*Settings!$C$13*(INDEX(AN$318:AN$329,$D1195)+INDEX(AN$305:AN$316,$D1195))</f>
        <v/>
      </c>
      <c r="AO1195" s="47">
        <f>AO1177*Settings!$C$13*(INDEX(AO$318:AO$329,$D1195)+INDEX(AO$305:AO$316,$D1195))</f>
        <v/>
      </c>
      <c r="AP1195" s="47">
        <f>AP1177*Settings!$C$13*(INDEX(AP$318:AP$329,$D1195)+INDEX(AP$305:AP$316,$D1195))</f>
        <v/>
      </c>
      <c r="AQ1195" s="47">
        <f>AQ1177*Settings!$C$13*(INDEX(AQ$318:AQ$329,$D1195)+INDEX(AQ$305:AQ$316,$D1195))</f>
        <v/>
      </c>
      <c r="AR1195" s="47">
        <f>AR1177*Settings!$C$13*(INDEX(AR$318:AR$329,$D1195)+INDEX(AR$305:AR$316,$D1195))</f>
        <v/>
      </c>
      <c r="AS1195" s="47">
        <f>AS1177*Settings!$C$13*(INDEX(AS$318:AS$329,$D1195)+INDEX(AS$305:AS$316,$D1195))</f>
        <v/>
      </c>
      <c r="AT1195" s="47">
        <f>AT1177*Settings!$C$13*(INDEX(AT$318:AT$329,$D1195)+INDEX(AT$305:AT$316,$D1195))</f>
        <v/>
      </c>
      <c r="AU1195" s="47">
        <f>AU1177*Settings!$C$13*(INDEX(AU$318:AU$329,$D1195)+INDEX(AU$305:AU$316,$D1195))</f>
        <v/>
      </c>
      <c r="AV1195" s="47">
        <f>AV1177*Settings!$C$13*(INDEX(AV$318:AV$329,$D1195)+INDEX(AV$305:AV$316,$D1195))</f>
        <v/>
      </c>
      <c r="AW1195" s="47">
        <f>AW1177*Settings!$C$13*(INDEX(AW$318:AW$329,$D1195)+INDEX(AW$305:AW$316,$D1195))</f>
        <v/>
      </c>
      <c r="AX1195" s="47">
        <f>AX1177*Settings!$C$13*(INDEX(AX$318:AX$329,$D1195)+INDEX(AX$305:AX$316,$D1195))</f>
        <v/>
      </c>
      <c r="AY1195" s="58">
        <f>REVENUE(AY1177,Settings!$C$13,INDEX(AY$318:AY$329,$D1195)+INDEX(AY$305:AY$316,$D1195))</f>
        <v/>
      </c>
    </row>
    <row r="1196" hidden="1" outlineLevel="2">
      <c r="A1196" s="14" t="inlineStr">
        <is>
          <t>rtx</t>
        </is>
      </c>
      <c r="B1196" s="14" t="inlineStr">
        <is>
          <t>die</t>
        </is>
      </c>
      <c r="C1196" s="14" t="inlineStr">
        <is>
          <t>srv</t>
        </is>
      </c>
      <c r="D1196" s="37">
        <f>INDEX(Inputs!$R$5:$R$132,MATCH($B1196&amp;"|"&amp;$C1196,Inputs!$A$5:$A$132,0))</f>
        <v/>
      </c>
      <c r="E1196" s="36" t="n"/>
      <c r="F1196" s="36" t="n"/>
      <c r="G1196" s="36" t="n"/>
      <c r="H1196" s="14">
        <f>INDEX(Variables!$B$5:$B$205,MATCH($A1196,Variables!$A$5:$A$205,0))&amp;IF($C1196="",""," | "&amp;INDEX(Mapping!$B$5:$B$26,MATCH($C1196,Mapping!$A$5:$A$26,0))&amp;" | "&amp;INDEX(Mapping!$B$30:$B$46,MATCH($B1196,Mapping!$A$30:$A$46,0)))</f>
        <v/>
      </c>
      <c r="I1196" s="14">
        <f>INDEX(Variables!$C$5:$C$205,MATCH($A1196,Variables!$A$5:$A$205,0))</f>
        <v/>
      </c>
      <c r="J1196" s="14">
        <f>INDEX(Variables!$E$5:$E$205,MATCH($A1196,Variables!$A$5:$A$205,0))</f>
        <v/>
      </c>
      <c r="K1196" s="11">
        <f>LOWER(Settings!$C$4)&amp;".mit."&amp;$A1196&amp;IF($C1196="","","."&amp;$C1196&amp;"."&amp;$B1196)&amp;IF(INDEX(Variables!$D$5:$D$205,MATCH($A1196,Variables!$A$5:$A$205,0))="","","."&amp;INDEX(Variables!$D$5:$D$205,MATCH($A1196,Variables!$A$5:$A$205,0)))&amp;"."&amp;K$5</f>
        <v/>
      </c>
      <c r="L1196" s="46">
        <f>L1178*Settings!$C$13*(INDEX(L$318:L$329,$D1196)+INDEX(L$305:L$316,$D1196))</f>
        <v/>
      </c>
      <c r="M1196" s="47">
        <f>M1178*Settings!$C$13*(INDEX(M$318:M$329,$D1196)+INDEX(M$305:M$316,$D1196))</f>
        <v/>
      </c>
      <c r="N1196" s="47">
        <f>N1178*Settings!$C$13*(INDEX(N$318:N$329,$D1196)+INDEX(N$305:N$316,$D1196))</f>
        <v/>
      </c>
      <c r="O1196" s="47">
        <f>O1178*Settings!$C$13*(INDEX(O$318:O$329,$D1196)+INDEX(O$305:O$316,$D1196))</f>
        <v/>
      </c>
      <c r="P1196" s="47">
        <f>P1178*Settings!$C$13*(INDEX(P$318:P$329,$D1196)+INDEX(P$305:P$316,$D1196))</f>
        <v/>
      </c>
      <c r="Q1196" s="47">
        <f>Q1178*Settings!$C$13*(INDEX(Q$318:Q$329,$D1196)+INDEX(Q$305:Q$316,$D1196))</f>
        <v/>
      </c>
      <c r="R1196" s="47">
        <f>R1178*Settings!$C$13*(INDEX(R$318:R$329,$D1196)+INDEX(R$305:R$316,$D1196))</f>
        <v/>
      </c>
      <c r="S1196" s="47">
        <f>S1178*Settings!$C$13*(INDEX(S$318:S$329,$D1196)+INDEX(S$305:S$316,$D1196))</f>
        <v/>
      </c>
      <c r="T1196" s="47">
        <f>T1178*Settings!$C$13*(INDEX(T$318:T$329,$D1196)+INDEX(T$305:T$316,$D1196))</f>
        <v/>
      </c>
      <c r="U1196" s="47">
        <f>U1178*Settings!$C$13*(INDEX(U$318:U$329,$D1196)+INDEX(U$305:U$316,$D1196))</f>
        <v/>
      </c>
      <c r="V1196" s="47">
        <f>V1178*Settings!$C$13*(INDEX(V$318:V$329,$D1196)+INDEX(V$305:V$316,$D1196))</f>
        <v/>
      </c>
      <c r="W1196" s="47">
        <f>W1178*Settings!$C$13*(INDEX(W$318:W$329,$D1196)+INDEX(W$305:W$316,$D1196))</f>
        <v/>
      </c>
      <c r="X1196" s="47">
        <f>X1178*Settings!$C$13*(INDEX(X$318:X$329,$D1196)+INDEX(X$305:X$316,$D1196))</f>
        <v/>
      </c>
      <c r="Y1196" s="47">
        <f>Y1178*Settings!$C$13*(INDEX(Y$318:Y$329,$D1196)+INDEX(Y$305:Y$316,$D1196))</f>
        <v/>
      </c>
      <c r="Z1196" s="47">
        <f>Z1178*Settings!$C$13*(INDEX(Z$318:Z$329,$D1196)+INDEX(Z$305:Z$316,$D1196))</f>
        <v/>
      </c>
      <c r="AA1196" s="47">
        <f>AA1178*Settings!$C$13*(INDEX(AA$318:AA$329,$D1196)+INDEX(AA$305:AA$316,$D1196))</f>
        <v/>
      </c>
      <c r="AB1196" s="47">
        <f>AB1178*Settings!$C$13*(INDEX(AB$318:AB$329,$D1196)+INDEX(AB$305:AB$316,$D1196))</f>
        <v/>
      </c>
      <c r="AC1196" s="47">
        <f>AC1178*Settings!$C$13*(INDEX(AC$318:AC$329,$D1196)+INDEX(AC$305:AC$316,$D1196))</f>
        <v/>
      </c>
      <c r="AD1196" s="58">
        <f>REVENUE(AD1178,Settings!$C$13,INDEX(AD$318:AD$329,$D1196)+INDEX(AD$305:AD$316,$D1196))</f>
        <v/>
      </c>
      <c r="AF1196" s="11">
        <f>LOWER(Settings!$C$4)&amp;".mit."&amp;$A1196&amp;IF($C1196="","","."&amp;$C1196&amp;"."&amp;$B1196)&amp;IF(INDEX(Variables!$D$5:$D$205,MATCH($A1196,Variables!$A$5:$A$205,0))="","","."&amp;INDEX(Variables!$D$5:$D$205,MATCH($A1196,Variables!$A$5:$A$205,0)))&amp;"."&amp;AF$5</f>
        <v/>
      </c>
      <c r="AG1196" s="46">
        <f>AG1178*Settings!$C$13*(INDEX(AG$318:AG$329,$D1196)+INDEX(AG$305:AG$316,$D1196))</f>
        <v/>
      </c>
      <c r="AH1196" s="47">
        <f>AH1178*Settings!$C$13*(INDEX(AH$318:AH$329,$D1196)+INDEX(AH$305:AH$316,$D1196))</f>
        <v/>
      </c>
      <c r="AI1196" s="47">
        <f>AI1178*Settings!$C$13*(INDEX(AI$318:AI$329,$D1196)+INDEX(AI$305:AI$316,$D1196))</f>
        <v/>
      </c>
      <c r="AJ1196" s="47">
        <f>AJ1178*Settings!$C$13*(INDEX(AJ$318:AJ$329,$D1196)+INDEX(AJ$305:AJ$316,$D1196))</f>
        <v/>
      </c>
      <c r="AK1196" s="47">
        <f>AK1178*Settings!$C$13*(INDEX(AK$318:AK$329,$D1196)+INDEX(AK$305:AK$316,$D1196))</f>
        <v/>
      </c>
      <c r="AL1196" s="47">
        <f>AL1178*Settings!$C$13*(INDEX(AL$318:AL$329,$D1196)+INDEX(AL$305:AL$316,$D1196))</f>
        <v/>
      </c>
      <c r="AM1196" s="47">
        <f>AM1178*Settings!$C$13*(INDEX(AM$318:AM$329,$D1196)+INDEX(AM$305:AM$316,$D1196))</f>
        <v/>
      </c>
      <c r="AN1196" s="47">
        <f>AN1178*Settings!$C$13*(INDEX(AN$318:AN$329,$D1196)+INDEX(AN$305:AN$316,$D1196))</f>
        <v/>
      </c>
      <c r="AO1196" s="47">
        <f>AO1178*Settings!$C$13*(INDEX(AO$318:AO$329,$D1196)+INDEX(AO$305:AO$316,$D1196))</f>
        <v/>
      </c>
      <c r="AP1196" s="47">
        <f>AP1178*Settings!$C$13*(INDEX(AP$318:AP$329,$D1196)+INDEX(AP$305:AP$316,$D1196))</f>
        <v/>
      </c>
      <c r="AQ1196" s="47">
        <f>AQ1178*Settings!$C$13*(INDEX(AQ$318:AQ$329,$D1196)+INDEX(AQ$305:AQ$316,$D1196))</f>
        <v/>
      </c>
      <c r="AR1196" s="47">
        <f>AR1178*Settings!$C$13*(INDEX(AR$318:AR$329,$D1196)+INDEX(AR$305:AR$316,$D1196))</f>
        <v/>
      </c>
      <c r="AS1196" s="47">
        <f>AS1178*Settings!$C$13*(INDEX(AS$318:AS$329,$D1196)+INDEX(AS$305:AS$316,$D1196))</f>
        <v/>
      </c>
      <c r="AT1196" s="47">
        <f>AT1178*Settings!$C$13*(INDEX(AT$318:AT$329,$D1196)+INDEX(AT$305:AT$316,$D1196))</f>
        <v/>
      </c>
      <c r="AU1196" s="47">
        <f>AU1178*Settings!$C$13*(INDEX(AU$318:AU$329,$D1196)+INDEX(AU$305:AU$316,$D1196))</f>
        <v/>
      </c>
      <c r="AV1196" s="47">
        <f>AV1178*Settings!$C$13*(INDEX(AV$318:AV$329,$D1196)+INDEX(AV$305:AV$316,$D1196))</f>
        <v/>
      </c>
      <c r="AW1196" s="47">
        <f>AW1178*Settings!$C$13*(INDEX(AW$318:AW$329,$D1196)+INDEX(AW$305:AW$316,$D1196))</f>
        <v/>
      </c>
      <c r="AX1196" s="47">
        <f>AX1178*Settings!$C$13*(INDEX(AX$318:AX$329,$D1196)+INDEX(AX$305:AX$316,$D1196))</f>
        <v/>
      </c>
      <c r="AY1196" s="58">
        <f>REVENUE(AY1178,Settings!$C$13,INDEX(AY$318:AY$329,$D1196)+INDEX(AY$305:AY$316,$D1196))</f>
        <v/>
      </c>
    </row>
    <row r="1197" hidden="1" outlineLevel="2">
      <c r="A1197" s="14" t="inlineStr">
        <is>
          <t>rtx</t>
        </is>
      </c>
      <c r="B1197" s="14" t="inlineStr">
        <is>
          <t>lpg</t>
        </is>
      </c>
      <c r="C1197" s="14" t="inlineStr">
        <is>
          <t>srv</t>
        </is>
      </c>
      <c r="D1197" s="37">
        <f>INDEX(Inputs!$R$5:$R$132,MATCH($B1197&amp;"|"&amp;$C1197,Inputs!$A$5:$A$132,0))</f>
        <v/>
      </c>
      <c r="E1197" s="36" t="n"/>
      <c r="F1197" s="36" t="n"/>
      <c r="G1197" s="36" t="n"/>
      <c r="H1197" s="14">
        <f>INDEX(Variables!$B$5:$B$205,MATCH($A1197,Variables!$A$5:$A$205,0))&amp;IF($C1197="",""," | "&amp;INDEX(Mapping!$B$5:$B$26,MATCH($C1197,Mapping!$A$5:$A$26,0))&amp;" | "&amp;INDEX(Mapping!$B$30:$B$46,MATCH($B1197,Mapping!$A$30:$A$46,0)))</f>
        <v/>
      </c>
      <c r="I1197" s="14">
        <f>INDEX(Variables!$C$5:$C$205,MATCH($A1197,Variables!$A$5:$A$205,0))</f>
        <v/>
      </c>
      <c r="J1197" s="14">
        <f>INDEX(Variables!$E$5:$E$205,MATCH($A1197,Variables!$A$5:$A$205,0))</f>
        <v/>
      </c>
      <c r="K1197" s="11">
        <f>LOWER(Settings!$C$4)&amp;".mit."&amp;$A1197&amp;IF($C1197="","","."&amp;$C1197&amp;"."&amp;$B1197)&amp;IF(INDEX(Variables!$D$5:$D$205,MATCH($A1197,Variables!$A$5:$A$205,0))="","","."&amp;INDEX(Variables!$D$5:$D$205,MATCH($A1197,Variables!$A$5:$A$205,0)))&amp;"."&amp;K$5</f>
        <v/>
      </c>
      <c r="L1197" s="46">
        <f>L1179*Settings!$C$13*(INDEX(L$318:L$329,$D1197)+INDEX(L$305:L$316,$D1197))</f>
        <v/>
      </c>
      <c r="M1197" s="47">
        <f>M1179*Settings!$C$13*(INDEX(M$318:M$329,$D1197)+INDEX(M$305:M$316,$D1197))</f>
        <v/>
      </c>
      <c r="N1197" s="47">
        <f>N1179*Settings!$C$13*(INDEX(N$318:N$329,$D1197)+INDEX(N$305:N$316,$D1197))</f>
        <v/>
      </c>
      <c r="O1197" s="47">
        <f>O1179*Settings!$C$13*(INDEX(O$318:O$329,$D1197)+INDEX(O$305:O$316,$D1197))</f>
        <v/>
      </c>
      <c r="P1197" s="47">
        <f>P1179*Settings!$C$13*(INDEX(P$318:P$329,$D1197)+INDEX(P$305:P$316,$D1197))</f>
        <v/>
      </c>
      <c r="Q1197" s="47">
        <f>Q1179*Settings!$C$13*(INDEX(Q$318:Q$329,$D1197)+INDEX(Q$305:Q$316,$D1197))</f>
        <v/>
      </c>
      <c r="R1197" s="47">
        <f>R1179*Settings!$C$13*(INDEX(R$318:R$329,$D1197)+INDEX(R$305:R$316,$D1197))</f>
        <v/>
      </c>
      <c r="S1197" s="47">
        <f>S1179*Settings!$C$13*(INDEX(S$318:S$329,$D1197)+INDEX(S$305:S$316,$D1197))</f>
        <v/>
      </c>
      <c r="T1197" s="47">
        <f>T1179*Settings!$C$13*(INDEX(T$318:T$329,$D1197)+INDEX(T$305:T$316,$D1197))</f>
        <v/>
      </c>
      <c r="U1197" s="47">
        <f>U1179*Settings!$C$13*(INDEX(U$318:U$329,$D1197)+INDEX(U$305:U$316,$D1197))</f>
        <v/>
      </c>
      <c r="V1197" s="47">
        <f>V1179*Settings!$C$13*(INDEX(V$318:V$329,$D1197)+INDEX(V$305:V$316,$D1197))</f>
        <v/>
      </c>
      <c r="W1197" s="47">
        <f>W1179*Settings!$C$13*(INDEX(W$318:W$329,$D1197)+INDEX(W$305:W$316,$D1197))</f>
        <v/>
      </c>
      <c r="X1197" s="47">
        <f>X1179*Settings!$C$13*(INDEX(X$318:X$329,$D1197)+INDEX(X$305:X$316,$D1197))</f>
        <v/>
      </c>
      <c r="Y1197" s="47">
        <f>Y1179*Settings!$C$13*(INDEX(Y$318:Y$329,$D1197)+INDEX(Y$305:Y$316,$D1197))</f>
        <v/>
      </c>
      <c r="Z1197" s="47">
        <f>Z1179*Settings!$C$13*(INDEX(Z$318:Z$329,$D1197)+INDEX(Z$305:Z$316,$D1197))</f>
        <v/>
      </c>
      <c r="AA1197" s="47">
        <f>AA1179*Settings!$C$13*(INDEX(AA$318:AA$329,$D1197)+INDEX(AA$305:AA$316,$D1197))</f>
        <v/>
      </c>
      <c r="AB1197" s="47">
        <f>AB1179*Settings!$C$13*(INDEX(AB$318:AB$329,$D1197)+INDEX(AB$305:AB$316,$D1197))</f>
        <v/>
      </c>
      <c r="AC1197" s="47">
        <f>AC1179*Settings!$C$13*(INDEX(AC$318:AC$329,$D1197)+INDEX(AC$305:AC$316,$D1197))</f>
        <v/>
      </c>
      <c r="AD1197" s="58">
        <f>REVENUE(AD1179,Settings!$C$13,INDEX(AD$318:AD$329,$D1197)+INDEX(AD$305:AD$316,$D1197))</f>
        <v/>
      </c>
      <c r="AF1197" s="11">
        <f>LOWER(Settings!$C$4)&amp;".mit."&amp;$A1197&amp;IF($C1197="","","."&amp;$C1197&amp;"."&amp;$B1197)&amp;IF(INDEX(Variables!$D$5:$D$205,MATCH($A1197,Variables!$A$5:$A$205,0))="","","."&amp;INDEX(Variables!$D$5:$D$205,MATCH($A1197,Variables!$A$5:$A$205,0)))&amp;"."&amp;AF$5</f>
        <v/>
      </c>
      <c r="AG1197" s="46">
        <f>AG1179*Settings!$C$13*(INDEX(AG$318:AG$329,$D1197)+INDEX(AG$305:AG$316,$D1197))</f>
        <v/>
      </c>
      <c r="AH1197" s="47">
        <f>AH1179*Settings!$C$13*(INDEX(AH$318:AH$329,$D1197)+INDEX(AH$305:AH$316,$D1197))</f>
        <v/>
      </c>
      <c r="AI1197" s="47">
        <f>AI1179*Settings!$C$13*(INDEX(AI$318:AI$329,$D1197)+INDEX(AI$305:AI$316,$D1197))</f>
        <v/>
      </c>
      <c r="AJ1197" s="47">
        <f>AJ1179*Settings!$C$13*(INDEX(AJ$318:AJ$329,$D1197)+INDEX(AJ$305:AJ$316,$D1197))</f>
        <v/>
      </c>
      <c r="AK1197" s="47">
        <f>AK1179*Settings!$C$13*(INDEX(AK$318:AK$329,$D1197)+INDEX(AK$305:AK$316,$D1197))</f>
        <v/>
      </c>
      <c r="AL1197" s="47">
        <f>AL1179*Settings!$C$13*(INDEX(AL$318:AL$329,$D1197)+INDEX(AL$305:AL$316,$D1197))</f>
        <v/>
      </c>
      <c r="AM1197" s="47">
        <f>AM1179*Settings!$C$13*(INDEX(AM$318:AM$329,$D1197)+INDEX(AM$305:AM$316,$D1197))</f>
        <v/>
      </c>
      <c r="AN1197" s="47">
        <f>AN1179*Settings!$C$13*(INDEX(AN$318:AN$329,$D1197)+INDEX(AN$305:AN$316,$D1197))</f>
        <v/>
      </c>
      <c r="AO1197" s="47">
        <f>AO1179*Settings!$C$13*(INDEX(AO$318:AO$329,$D1197)+INDEX(AO$305:AO$316,$D1197))</f>
        <v/>
      </c>
      <c r="AP1197" s="47">
        <f>AP1179*Settings!$C$13*(INDEX(AP$318:AP$329,$D1197)+INDEX(AP$305:AP$316,$D1197))</f>
        <v/>
      </c>
      <c r="AQ1197" s="47">
        <f>AQ1179*Settings!$C$13*(INDEX(AQ$318:AQ$329,$D1197)+INDEX(AQ$305:AQ$316,$D1197))</f>
        <v/>
      </c>
      <c r="AR1197" s="47">
        <f>AR1179*Settings!$C$13*(INDEX(AR$318:AR$329,$D1197)+INDEX(AR$305:AR$316,$D1197))</f>
        <v/>
      </c>
      <c r="AS1197" s="47">
        <f>AS1179*Settings!$C$13*(INDEX(AS$318:AS$329,$D1197)+INDEX(AS$305:AS$316,$D1197))</f>
        <v/>
      </c>
      <c r="AT1197" s="47">
        <f>AT1179*Settings!$C$13*(INDEX(AT$318:AT$329,$D1197)+INDEX(AT$305:AT$316,$D1197))</f>
        <v/>
      </c>
      <c r="AU1197" s="47">
        <f>AU1179*Settings!$C$13*(INDEX(AU$318:AU$329,$D1197)+INDEX(AU$305:AU$316,$D1197))</f>
        <v/>
      </c>
      <c r="AV1197" s="47">
        <f>AV1179*Settings!$C$13*(INDEX(AV$318:AV$329,$D1197)+INDEX(AV$305:AV$316,$D1197))</f>
        <v/>
      </c>
      <c r="AW1197" s="47">
        <f>AW1179*Settings!$C$13*(INDEX(AW$318:AW$329,$D1197)+INDEX(AW$305:AW$316,$D1197))</f>
        <v/>
      </c>
      <c r="AX1197" s="47">
        <f>AX1179*Settings!$C$13*(INDEX(AX$318:AX$329,$D1197)+INDEX(AX$305:AX$316,$D1197))</f>
        <v/>
      </c>
      <c r="AY1197" s="58">
        <f>REVENUE(AY1179,Settings!$C$13,INDEX(AY$318:AY$329,$D1197)+INDEX(AY$305:AY$316,$D1197))</f>
        <v/>
      </c>
    </row>
    <row r="1198" hidden="1" outlineLevel="2">
      <c r="A1198" s="14" t="inlineStr">
        <is>
          <t>rtx</t>
        </is>
      </c>
      <c r="B1198" s="14" t="inlineStr">
        <is>
          <t>ker</t>
        </is>
      </c>
      <c r="C1198" s="14" t="inlineStr">
        <is>
          <t>srv</t>
        </is>
      </c>
      <c r="D1198" s="37">
        <f>INDEX(Inputs!$R$5:$R$132,MATCH($B1198&amp;"|"&amp;$C1198,Inputs!$A$5:$A$132,0))</f>
        <v/>
      </c>
      <c r="E1198" s="36" t="n"/>
      <c r="F1198" s="36" t="n"/>
      <c r="G1198" s="36" t="n"/>
      <c r="H1198" s="14">
        <f>INDEX(Variables!$B$5:$B$205,MATCH($A1198,Variables!$A$5:$A$205,0))&amp;IF($C1198="",""," | "&amp;INDEX(Mapping!$B$5:$B$26,MATCH($C1198,Mapping!$A$5:$A$26,0))&amp;" | "&amp;INDEX(Mapping!$B$30:$B$46,MATCH($B1198,Mapping!$A$30:$A$46,0)))</f>
        <v/>
      </c>
      <c r="I1198" s="14">
        <f>INDEX(Variables!$C$5:$C$205,MATCH($A1198,Variables!$A$5:$A$205,0))</f>
        <v/>
      </c>
      <c r="J1198" s="14">
        <f>INDEX(Variables!$E$5:$E$205,MATCH($A1198,Variables!$A$5:$A$205,0))</f>
        <v/>
      </c>
      <c r="K1198" s="11">
        <f>LOWER(Settings!$C$4)&amp;".mit."&amp;$A1198&amp;IF($C1198="","","."&amp;$C1198&amp;"."&amp;$B1198)&amp;IF(INDEX(Variables!$D$5:$D$205,MATCH($A1198,Variables!$A$5:$A$205,0))="","","."&amp;INDEX(Variables!$D$5:$D$205,MATCH($A1198,Variables!$A$5:$A$205,0)))&amp;"."&amp;K$5</f>
        <v/>
      </c>
      <c r="L1198" s="46">
        <f>L1180*Settings!$C$13*(INDEX(L$318:L$329,$D1198)+INDEX(L$305:L$316,$D1198))</f>
        <v/>
      </c>
      <c r="M1198" s="47">
        <f>M1180*Settings!$C$13*(INDEX(M$318:M$329,$D1198)+INDEX(M$305:M$316,$D1198))</f>
        <v/>
      </c>
      <c r="N1198" s="47">
        <f>N1180*Settings!$C$13*(INDEX(N$318:N$329,$D1198)+INDEX(N$305:N$316,$D1198))</f>
        <v/>
      </c>
      <c r="O1198" s="47">
        <f>O1180*Settings!$C$13*(INDEX(O$318:O$329,$D1198)+INDEX(O$305:O$316,$D1198))</f>
        <v/>
      </c>
      <c r="P1198" s="47">
        <f>P1180*Settings!$C$13*(INDEX(P$318:P$329,$D1198)+INDEX(P$305:P$316,$D1198))</f>
        <v/>
      </c>
      <c r="Q1198" s="47">
        <f>Q1180*Settings!$C$13*(INDEX(Q$318:Q$329,$D1198)+INDEX(Q$305:Q$316,$D1198))</f>
        <v/>
      </c>
      <c r="R1198" s="47">
        <f>R1180*Settings!$C$13*(INDEX(R$318:R$329,$D1198)+INDEX(R$305:R$316,$D1198))</f>
        <v/>
      </c>
      <c r="S1198" s="47">
        <f>S1180*Settings!$C$13*(INDEX(S$318:S$329,$D1198)+INDEX(S$305:S$316,$D1198))</f>
        <v/>
      </c>
      <c r="T1198" s="47">
        <f>T1180*Settings!$C$13*(INDEX(T$318:T$329,$D1198)+INDEX(T$305:T$316,$D1198))</f>
        <v/>
      </c>
      <c r="U1198" s="47">
        <f>U1180*Settings!$C$13*(INDEX(U$318:U$329,$D1198)+INDEX(U$305:U$316,$D1198))</f>
        <v/>
      </c>
      <c r="V1198" s="47">
        <f>V1180*Settings!$C$13*(INDEX(V$318:V$329,$D1198)+INDEX(V$305:V$316,$D1198))</f>
        <v/>
      </c>
      <c r="W1198" s="47">
        <f>W1180*Settings!$C$13*(INDEX(W$318:W$329,$D1198)+INDEX(W$305:W$316,$D1198))</f>
        <v/>
      </c>
      <c r="X1198" s="47">
        <f>X1180*Settings!$C$13*(INDEX(X$318:X$329,$D1198)+INDEX(X$305:X$316,$D1198))</f>
        <v/>
      </c>
      <c r="Y1198" s="47">
        <f>Y1180*Settings!$C$13*(INDEX(Y$318:Y$329,$D1198)+INDEX(Y$305:Y$316,$D1198))</f>
        <v/>
      </c>
      <c r="Z1198" s="47">
        <f>Z1180*Settings!$C$13*(INDEX(Z$318:Z$329,$D1198)+INDEX(Z$305:Z$316,$D1198))</f>
        <v/>
      </c>
      <c r="AA1198" s="47">
        <f>AA1180*Settings!$C$13*(INDEX(AA$318:AA$329,$D1198)+INDEX(AA$305:AA$316,$D1198))</f>
        <v/>
      </c>
      <c r="AB1198" s="47">
        <f>AB1180*Settings!$C$13*(INDEX(AB$318:AB$329,$D1198)+INDEX(AB$305:AB$316,$D1198))</f>
        <v/>
      </c>
      <c r="AC1198" s="47">
        <f>AC1180*Settings!$C$13*(INDEX(AC$318:AC$329,$D1198)+INDEX(AC$305:AC$316,$D1198))</f>
        <v/>
      </c>
      <c r="AD1198" s="58">
        <f>REVENUE(AD1180,Settings!$C$13,INDEX(AD$318:AD$329,$D1198)+INDEX(AD$305:AD$316,$D1198))</f>
        <v/>
      </c>
      <c r="AF1198" s="11">
        <f>LOWER(Settings!$C$4)&amp;".mit."&amp;$A1198&amp;IF($C1198="","","."&amp;$C1198&amp;"."&amp;$B1198)&amp;IF(INDEX(Variables!$D$5:$D$205,MATCH($A1198,Variables!$A$5:$A$205,0))="","","."&amp;INDEX(Variables!$D$5:$D$205,MATCH($A1198,Variables!$A$5:$A$205,0)))&amp;"."&amp;AF$5</f>
        <v/>
      </c>
      <c r="AG1198" s="46">
        <f>AG1180*Settings!$C$13*(INDEX(AG$318:AG$329,$D1198)+INDEX(AG$305:AG$316,$D1198))</f>
        <v/>
      </c>
      <c r="AH1198" s="47">
        <f>AH1180*Settings!$C$13*(INDEX(AH$318:AH$329,$D1198)+INDEX(AH$305:AH$316,$D1198))</f>
        <v/>
      </c>
      <c r="AI1198" s="47">
        <f>AI1180*Settings!$C$13*(INDEX(AI$318:AI$329,$D1198)+INDEX(AI$305:AI$316,$D1198))</f>
        <v/>
      </c>
      <c r="AJ1198" s="47">
        <f>AJ1180*Settings!$C$13*(INDEX(AJ$318:AJ$329,$D1198)+INDEX(AJ$305:AJ$316,$D1198))</f>
        <v/>
      </c>
      <c r="AK1198" s="47">
        <f>AK1180*Settings!$C$13*(INDEX(AK$318:AK$329,$D1198)+INDEX(AK$305:AK$316,$D1198))</f>
        <v/>
      </c>
      <c r="AL1198" s="47">
        <f>AL1180*Settings!$C$13*(INDEX(AL$318:AL$329,$D1198)+INDEX(AL$305:AL$316,$D1198))</f>
        <v/>
      </c>
      <c r="AM1198" s="47">
        <f>AM1180*Settings!$C$13*(INDEX(AM$318:AM$329,$D1198)+INDEX(AM$305:AM$316,$D1198))</f>
        <v/>
      </c>
      <c r="AN1198" s="47">
        <f>AN1180*Settings!$C$13*(INDEX(AN$318:AN$329,$D1198)+INDEX(AN$305:AN$316,$D1198))</f>
        <v/>
      </c>
      <c r="AO1198" s="47">
        <f>AO1180*Settings!$C$13*(INDEX(AO$318:AO$329,$D1198)+INDEX(AO$305:AO$316,$D1198))</f>
        <v/>
      </c>
      <c r="AP1198" s="47">
        <f>AP1180*Settings!$C$13*(INDEX(AP$318:AP$329,$D1198)+INDEX(AP$305:AP$316,$D1198))</f>
        <v/>
      </c>
      <c r="AQ1198" s="47">
        <f>AQ1180*Settings!$C$13*(INDEX(AQ$318:AQ$329,$D1198)+INDEX(AQ$305:AQ$316,$D1198))</f>
        <v/>
      </c>
      <c r="AR1198" s="47">
        <f>AR1180*Settings!$C$13*(INDEX(AR$318:AR$329,$D1198)+INDEX(AR$305:AR$316,$D1198))</f>
        <v/>
      </c>
      <c r="AS1198" s="47">
        <f>AS1180*Settings!$C$13*(INDEX(AS$318:AS$329,$D1198)+INDEX(AS$305:AS$316,$D1198))</f>
        <v/>
      </c>
      <c r="AT1198" s="47">
        <f>AT1180*Settings!$C$13*(INDEX(AT$318:AT$329,$D1198)+INDEX(AT$305:AT$316,$D1198))</f>
        <v/>
      </c>
      <c r="AU1198" s="47">
        <f>AU1180*Settings!$C$13*(INDEX(AU$318:AU$329,$D1198)+INDEX(AU$305:AU$316,$D1198))</f>
        <v/>
      </c>
      <c r="AV1198" s="47">
        <f>AV1180*Settings!$C$13*(INDEX(AV$318:AV$329,$D1198)+INDEX(AV$305:AV$316,$D1198))</f>
        <v/>
      </c>
      <c r="AW1198" s="47">
        <f>AW1180*Settings!$C$13*(INDEX(AW$318:AW$329,$D1198)+INDEX(AW$305:AW$316,$D1198))</f>
        <v/>
      </c>
      <c r="AX1198" s="47">
        <f>AX1180*Settings!$C$13*(INDEX(AX$318:AX$329,$D1198)+INDEX(AX$305:AX$316,$D1198))</f>
        <v/>
      </c>
      <c r="AY1198" s="58">
        <f>REVENUE(AY1180,Settings!$C$13,INDEX(AY$318:AY$329,$D1198)+INDEX(AY$305:AY$316,$D1198))</f>
        <v/>
      </c>
    </row>
    <row r="1199" hidden="1" outlineLevel="2">
      <c r="A1199" s="14" t="inlineStr">
        <is>
          <t>rtx</t>
        </is>
      </c>
      <c r="B1199" s="14" t="inlineStr">
        <is>
          <t>oop</t>
        </is>
      </c>
      <c r="C1199" s="14" t="inlineStr">
        <is>
          <t>srv</t>
        </is>
      </c>
      <c r="D1199" s="37">
        <f>INDEX(Inputs!$R$5:$R$132,MATCH($B1199&amp;"|"&amp;$C1199,Inputs!$A$5:$A$132,0))</f>
        <v/>
      </c>
      <c r="E1199" s="36" t="n"/>
      <c r="F1199" s="36" t="n"/>
      <c r="G1199" s="36" t="n"/>
      <c r="H1199" s="14">
        <f>INDEX(Variables!$B$5:$B$205,MATCH($A1199,Variables!$A$5:$A$205,0))&amp;IF($C1199="",""," | "&amp;INDEX(Mapping!$B$5:$B$26,MATCH($C1199,Mapping!$A$5:$A$26,0))&amp;" | "&amp;INDEX(Mapping!$B$30:$B$46,MATCH($B1199,Mapping!$A$30:$A$46,0)))</f>
        <v/>
      </c>
      <c r="I1199" s="14">
        <f>INDEX(Variables!$C$5:$C$205,MATCH($A1199,Variables!$A$5:$A$205,0))</f>
        <v/>
      </c>
      <c r="J1199" s="14">
        <f>INDEX(Variables!$E$5:$E$205,MATCH($A1199,Variables!$A$5:$A$205,0))</f>
        <v/>
      </c>
      <c r="K1199" s="11">
        <f>LOWER(Settings!$C$4)&amp;".mit."&amp;$A1199&amp;IF($C1199="","","."&amp;$C1199&amp;"."&amp;$B1199)&amp;IF(INDEX(Variables!$D$5:$D$205,MATCH($A1199,Variables!$A$5:$A$205,0))="","","."&amp;INDEX(Variables!$D$5:$D$205,MATCH($A1199,Variables!$A$5:$A$205,0)))&amp;"."&amp;K$5</f>
        <v/>
      </c>
      <c r="L1199" s="46">
        <f>L1181*Settings!$C$13*(INDEX(L$318:L$329,$D1199)+INDEX(L$305:L$316,$D1199))</f>
        <v/>
      </c>
      <c r="M1199" s="47">
        <f>M1181*Settings!$C$13*(INDEX(M$318:M$329,$D1199)+INDEX(M$305:M$316,$D1199))</f>
        <v/>
      </c>
      <c r="N1199" s="47">
        <f>N1181*Settings!$C$13*(INDEX(N$318:N$329,$D1199)+INDEX(N$305:N$316,$D1199))</f>
        <v/>
      </c>
      <c r="O1199" s="47">
        <f>O1181*Settings!$C$13*(INDEX(O$318:O$329,$D1199)+INDEX(O$305:O$316,$D1199))</f>
        <v/>
      </c>
      <c r="P1199" s="47">
        <f>P1181*Settings!$C$13*(INDEX(P$318:P$329,$D1199)+INDEX(P$305:P$316,$D1199))</f>
        <v/>
      </c>
      <c r="Q1199" s="47">
        <f>Q1181*Settings!$C$13*(INDEX(Q$318:Q$329,$D1199)+INDEX(Q$305:Q$316,$D1199))</f>
        <v/>
      </c>
      <c r="R1199" s="47">
        <f>R1181*Settings!$C$13*(INDEX(R$318:R$329,$D1199)+INDEX(R$305:R$316,$D1199))</f>
        <v/>
      </c>
      <c r="S1199" s="47">
        <f>S1181*Settings!$C$13*(INDEX(S$318:S$329,$D1199)+INDEX(S$305:S$316,$D1199))</f>
        <v/>
      </c>
      <c r="T1199" s="47">
        <f>T1181*Settings!$C$13*(INDEX(T$318:T$329,$D1199)+INDEX(T$305:T$316,$D1199))</f>
        <v/>
      </c>
      <c r="U1199" s="47">
        <f>U1181*Settings!$C$13*(INDEX(U$318:U$329,$D1199)+INDEX(U$305:U$316,$D1199))</f>
        <v/>
      </c>
      <c r="V1199" s="47">
        <f>V1181*Settings!$C$13*(INDEX(V$318:V$329,$D1199)+INDEX(V$305:V$316,$D1199))</f>
        <v/>
      </c>
      <c r="W1199" s="47">
        <f>W1181*Settings!$C$13*(INDEX(W$318:W$329,$D1199)+INDEX(W$305:W$316,$D1199))</f>
        <v/>
      </c>
      <c r="X1199" s="47">
        <f>X1181*Settings!$C$13*(INDEX(X$318:X$329,$D1199)+INDEX(X$305:X$316,$D1199))</f>
        <v/>
      </c>
      <c r="Y1199" s="47">
        <f>Y1181*Settings!$C$13*(INDEX(Y$318:Y$329,$D1199)+INDEX(Y$305:Y$316,$D1199))</f>
        <v/>
      </c>
      <c r="Z1199" s="47">
        <f>Z1181*Settings!$C$13*(INDEX(Z$318:Z$329,$D1199)+INDEX(Z$305:Z$316,$D1199))</f>
        <v/>
      </c>
      <c r="AA1199" s="47">
        <f>AA1181*Settings!$C$13*(INDEX(AA$318:AA$329,$D1199)+INDEX(AA$305:AA$316,$D1199))</f>
        <v/>
      </c>
      <c r="AB1199" s="47">
        <f>AB1181*Settings!$C$13*(INDEX(AB$318:AB$329,$D1199)+INDEX(AB$305:AB$316,$D1199))</f>
        <v/>
      </c>
      <c r="AC1199" s="47">
        <f>AC1181*Settings!$C$13*(INDEX(AC$318:AC$329,$D1199)+INDEX(AC$305:AC$316,$D1199))</f>
        <v/>
      </c>
      <c r="AD1199" s="58">
        <f>REVENUE(AD1181,Settings!$C$13,INDEX(AD$318:AD$329,$D1199)+INDEX(AD$305:AD$316,$D1199))</f>
        <v/>
      </c>
      <c r="AF1199" s="11">
        <f>LOWER(Settings!$C$4)&amp;".mit."&amp;$A1199&amp;IF($C1199="","","."&amp;$C1199&amp;"."&amp;$B1199)&amp;IF(INDEX(Variables!$D$5:$D$205,MATCH($A1199,Variables!$A$5:$A$205,0))="","","."&amp;INDEX(Variables!$D$5:$D$205,MATCH($A1199,Variables!$A$5:$A$205,0)))&amp;"."&amp;AF$5</f>
        <v/>
      </c>
      <c r="AG1199" s="46">
        <f>AG1181*Settings!$C$13*(INDEX(AG$318:AG$329,$D1199)+INDEX(AG$305:AG$316,$D1199))</f>
        <v/>
      </c>
      <c r="AH1199" s="47">
        <f>AH1181*Settings!$C$13*(INDEX(AH$318:AH$329,$D1199)+INDEX(AH$305:AH$316,$D1199))</f>
        <v/>
      </c>
      <c r="AI1199" s="47">
        <f>AI1181*Settings!$C$13*(INDEX(AI$318:AI$329,$D1199)+INDEX(AI$305:AI$316,$D1199))</f>
        <v/>
      </c>
      <c r="AJ1199" s="47">
        <f>AJ1181*Settings!$C$13*(INDEX(AJ$318:AJ$329,$D1199)+INDEX(AJ$305:AJ$316,$D1199))</f>
        <v/>
      </c>
      <c r="AK1199" s="47">
        <f>AK1181*Settings!$C$13*(INDEX(AK$318:AK$329,$D1199)+INDEX(AK$305:AK$316,$D1199))</f>
        <v/>
      </c>
      <c r="AL1199" s="47">
        <f>AL1181*Settings!$C$13*(INDEX(AL$318:AL$329,$D1199)+INDEX(AL$305:AL$316,$D1199))</f>
        <v/>
      </c>
      <c r="AM1199" s="47">
        <f>AM1181*Settings!$C$13*(INDEX(AM$318:AM$329,$D1199)+INDEX(AM$305:AM$316,$D1199))</f>
        <v/>
      </c>
      <c r="AN1199" s="47">
        <f>AN1181*Settings!$C$13*(INDEX(AN$318:AN$329,$D1199)+INDEX(AN$305:AN$316,$D1199))</f>
        <v/>
      </c>
      <c r="AO1199" s="47">
        <f>AO1181*Settings!$C$13*(INDEX(AO$318:AO$329,$D1199)+INDEX(AO$305:AO$316,$D1199))</f>
        <v/>
      </c>
      <c r="AP1199" s="47">
        <f>AP1181*Settings!$C$13*(INDEX(AP$318:AP$329,$D1199)+INDEX(AP$305:AP$316,$D1199))</f>
        <v/>
      </c>
      <c r="AQ1199" s="47">
        <f>AQ1181*Settings!$C$13*(INDEX(AQ$318:AQ$329,$D1199)+INDEX(AQ$305:AQ$316,$D1199))</f>
        <v/>
      </c>
      <c r="AR1199" s="47">
        <f>AR1181*Settings!$C$13*(INDEX(AR$318:AR$329,$D1199)+INDEX(AR$305:AR$316,$D1199))</f>
        <v/>
      </c>
      <c r="AS1199" s="47">
        <f>AS1181*Settings!$C$13*(INDEX(AS$318:AS$329,$D1199)+INDEX(AS$305:AS$316,$D1199))</f>
        <v/>
      </c>
      <c r="AT1199" s="47">
        <f>AT1181*Settings!$C$13*(INDEX(AT$318:AT$329,$D1199)+INDEX(AT$305:AT$316,$D1199))</f>
        <v/>
      </c>
      <c r="AU1199" s="47">
        <f>AU1181*Settings!$C$13*(INDEX(AU$318:AU$329,$D1199)+INDEX(AU$305:AU$316,$D1199))</f>
        <v/>
      </c>
      <c r="AV1199" s="47">
        <f>AV1181*Settings!$C$13*(INDEX(AV$318:AV$329,$D1199)+INDEX(AV$305:AV$316,$D1199))</f>
        <v/>
      </c>
      <c r="AW1199" s="47">
        <f>AW1181*Settings!$C$13*(INDEX(AW$318:AW$329,$D1199)+INDEX(AW$305:AW$316,$D1199))</f>
        <v/>
      </c>
      <c r="AX1199" s="47">
        <f>AX1181*Settings!$C$13*(INDEX(AX$318:AX$329,$D1199)+INDEX(AX$305:AX$316,$D1199))</f>
        <v/>
      </c>
      <c r="AY1199" s="58">
        <f>REVENUE(AY1181,Settings!$C$13,INDEX(AY$318:AY$329,$D1199)+INDEX(AY$305:AY$316,$D1199))</f>
        <v/>
      </c>
    </row>
    <row r="1200" hidden="1" outlineLevel="2">
      <c r="A1200" s="14" t="inlineStr">
        <is>
          <t>rtx</t>
        </is>
      </c>
      <c r="B1200" s="14" t="inlineStr">
        <is>
          <t>bio</t>
        </is>
      </c>
      <c r="C1200" s="14" t="inlineStr">
        <is>
          <t>srv</t>
        </is>
      </c>
      <c r="D1200" s="37">
        <f>INDEX(Inputs!$R$5:$R$132,MATCH($B1200&amp;"|"&amp;$C1200,Inputs!$A$5:$A$132,0))</f>
        <v/>
      </c>
      <c r="E1200" s="36" t="n"/>
      <c r="F1200" s="36" t="n"/>
      <c r="G1200" s="36" t="n"/>
      <c r="H1200" s="14">
        <f>INDEX(Variables!$B$5:$B$205,MATCH($A1200,Variables!$A$5:$A$205,0))&amp;IF($C1200="",""," | "&amp;INDEX(Mapping!$B$5:$B$26,MATCH($C1200,Mapping!$A$5:$A$26,0))&amp;" | "&amp;INDEX(Mapping!$B$30:$B$46,MATCH($B1200,Mapping!$A$30:$A$46,0)))</f>
        <v/>
      </c>
      <c r="I1200" s="14">
        <f>INDEX(Variables!$C$5:$C$205,MATCH($A1200,Variables!$A$5:$A$205,0))</f>
        <v/>
      </c>
      <c r="J1200" s="14">
        <f>INDEX(Variables!$E$5:$E$205,MATCH($A1200,Variables!$A$5:$A$205,0))</f>
        <v/>
      </c>
      <c r="K1200" s="11">
        <f>LOWER(Settings!$C$4)&amp;".mit."&amp;$A1200&amp;IF($C1200="","","."&amp;$C1200&amp;"."&amp;$B1200)&amp;IF(INDEX(Variables!$D$5:$D$205,MATCH($A1200,Variables!$A$5:$A$205,0))="","","."&amp;INDEX(Variables!$D$5:$D$205,MATCH($A1200,Variables!$A$5:$A$205,0)))&amp;"."&amp;K$5</f>
        <v/>
      </c>
      <c r="L1200" s="46">
        <f>L1182*Settings!$C$13*(INDEX(L$318:L$329,$D1200)+INDEX(L$305:L$316,$D1200))</f>
        <v/>
      </c>
      <c r="M1200" s="47">
        <f>M1182*Settings!$C$13*(INDEX(M$318:M$329,$D1200)+INDEX(M$305:M$316,$D1200))</f>
        <v/>
      </c>
      <c r="N1200" s="47">
        <f>N1182*Settings!$C$13*(INDEX(N$318:N$329,$D1200)+INDEX(N$305:N$316,$D1200))</f>
        <v/>
      </c>
      <c r="O1200" s="47">
        <f>O1182*Settings!$C$13*(INDEX(O$318:O$329,$D1200)+INDEX(O$305:O$316,$D1200))</f>
        <v/>
      </c>
      <c r="P1200" s="47">
        <f>P1182*Settings!$C$13*(INDEX(P$318:P$329,$D1200)+INDEX(P$305:P$316,$D1200))</f>
        <v/>
      </c>
      <c r="Q1200" s="47">
        <f>Q1182*Settings!$C$13*(INDEX(Q$318:Q$329,$D1200)+INDEX(Q$305:Q$316,$D1200))</f>
        <v/>
      </c>
      <c r="R1200" s="47">
        <f>R1182*Settings!$C$13*(INDEX(R$318:R$329,$D1200)+INDEX(R$305:R$316,$D1200))</f>
        <v/>
      </c>
      <c r="S1200" s="47">
        <f>S1182*Settings!$C$13*(INDEX(S$318:S$329,$D1200)+INDEX(S$305:S$316,$D1200))</f>
        <v/>
      </c>
      <c r="T1200" s="47">
        <f>T1182*Settings!$C$13*(INDEX(T$318:T$329,$D1200)+INDEX(T$305:T$316,$D1200))</f>
        <v/>
      </c>
      <c r="U1200" s="47">
        <f>U1182*Settings!$C$13*(INDEX(U$318:U$329,$D1200)+INDEX(U$305:U$316,$D1200))</f>
        <v/>
      </c>
      <c r="V1200" s="47">
        <f>V1182*Settings!$C$13*(INDEX(V$318:V$329,$D1200)+INDEX(V$305:V$316,$D1200))</f>
        <v/>
      </c>
      <c r="W1200" s="47">
        <f>W1182*Settings!$C$13*(INDEX(W$318:W$329,$D1200)+INDEX(W$305:W$316,$D1200))</f>
        <v/>
      </c>
      <c r="X1200" s="47">
        <f>X1182*Settings!$C$13*(INDEX(X$318:X$329,$D1200)+INDEX(X$305:X$316,$D1200))</f>
        <v/>
      </c>
      <c r="Y1200" s="47">
        <f>Y1182*Settings!$C$13*(INDEX(Y$318:Y$329,$D1200)+INDEX(Y$305:Y$316,$D1200))</f>
        <v/>
      </c>
      <c r="Z1200" s="47">
        <f>Z1182*Settings!$C$13*(INDEX(Z$318:Z$329,$D1200)+INDEX(Z$305:Z$316,$D1200))</f>
        <v/>
      </c>
      <c r="AA1200" s="47">
        <f>AA1182*Settings!$C$13*(INDEX(AA$318:AA$329,$D1200)+INDEX(AA$305:AA$316,$D1200))</f>
        <v/>
      </c>
      <c r="AB1200" s="47">
        <f>AB1182*Settings!$C$13*(INDEX(AB$318:AB$329,$D1200)+INDEX(AB$305:AB$316,$D1200))</f>
        <v/>
      </c>
      <c r="AC1200" s="47">
        <f>AC1182*Settings!$C$13*(INDEX(AC$318:AC$329,$D1200)+INDEX(AC$305:AC$316,$D1200))</f>
        <v/>
      </c>
      <c r="AD1200" s="58">
        <f>REVENUE(AD1182,Settings!$C$13,INDEX(AD$318:AD$329,$D1200)+INDEX(AD$305:AD$316,$D1200))</f>
        <v/>
      </c>
      <c r="AF1200" s="11">
        <f>LOWER(Settings!$C$4)&amp;".mit."&amp;$A1200&amp;IF($C1200="","","."&amp;$C1200&amp;"."&amp;$B1200)&amp;IF(INDEX(Variables!$D$5:$D$205,MATCH($A1200,Variables!$A$5:$A$205,0))="","","."&amp;INDEX(Variables!$D$5:$D$205,MATCH($A1200,Variables!$A$5:$A$205,0)))&amp;"."&amp;AF$5</f>
        <v/>
      </c>
      <c r="AG1200" s="46">
        <f>AG1182*Settings!$C$13*(INDEX(AG$318:AG$329,$D1200)+INDEX(AG$305:AG$316,$D1200))</f>
        <v/>
      </c>
      <c r="AH1200" s="47">
        <f>AH1182*Settings!$C$13*(INDEX(AH$318:AH$329,$D1200)+INDEX(AH$305:AH$316,$D1200))</f>
        <v/>
      </c>
      <c r="AI1200" s="47">
        <f>AI1182*Settings!$C$13*(INDEX(AI$318:AI$329,$D1200)+INDEX(AI$305:AI$316,$D1200))</f>
        <v/>
      </c>
      <c r="AJ1200" s="47">
        <f>AJ1182*Settings!$C$13*(INDEX(AJ$318:AJ$329,$D1200)+INDEX(AJ$305:AJ$316,$D1200))</f>
        <v/>
      </c>
      <c r="AK1200" s="47">
        <f>AK1182*Settings!$C$13*(INDEX(AK$318:AK$329,$D1200)+INDEX(AK$305:AK$316,$D1200))</f>
        <v/>
      </c>
      <c r="AL1200" s="47">
        <f>AL1182*Settings!$C$13*(INDEX(AL$318:AL$329,$D1200)+INDEX(AL$305:AL$316,$D1200))</f>
        <v/>
      </c>
      <c r="AM1200" s="47">
        <f>AM1182*Settings!$C$13*(INDEX(AM$318:AM$329,$D1200)+INDEX(AM$305:AM$316,$D1200))</f>
        <v/>
      </c>
      <c r="AN1200" s="47">
        <f>AN1182*Settings!$C$13*(INDEX(AN$318:AN$329,$D1200)+INDEX(AN$305:AN$316,$D1200))</f>
        <v/>
      </c>
      <c r="AO1200" s="47">
        <f>AO1182*Settings!$C$13*(INDEX(AO$318:AO$329,$D1200)+INDEX(AO$305:AO$316,$D1200))</f>
        <v/>
      </c>
      <c r="AP1200" s="47">
        <f>AP1182*Settings!$C$13*(INDEX(AP$318:AP$329,$D1200)+INDEX(AP$305:AP$316,$D1200))</f>
        <v/>
      </c>
      <c r="AQ1200" s="47">
        <f>AQ1182*Settings!$C$13*(INDEX(AQ$318:AQ$329,$D1200)+INDEX(AQ$305:AQ$316,$D1200))</f>
        <v/>
      </c>
      <c r="AR1200" s="47">
        <f>AR1182*Settings!$C$13*(INDEX(AR$318:AR$329,$D1200)+INDEX(AR$305:AR$316,$D1200))</f>
        <v/>
      </c>
      <c r="AS1200" s="47">
        <f>AS1182*Settings!$C$13*(INDEX(AS$318:AS$329,$D1200)+INDEX(AS$305:AS$316,$D1200))</f>
        <v/>
      </c>
      <c r="AT1200" s="47">
        <f>AT1182*Settings!$C$13*(INDEX(AT$318:AT$329,$D1200)+INDEX(AT$305:AT$316,$D1200))</f>
        <v/>
      </c>
      <c r="AU1200" s="47">
        <f>AU1182*Settings!$C$13*(INDEX(AU$318:AU$329,$D1200)+INDEX(AU$305:AU$316,$D1200))</f>
        <v/>
      </c>
      <c r="AV1200" s="47">
        <f>AV1182*Settings!$C$13*(INDEX(AV$318:AV$329,$D1200)+INDEX(AV$305:AV$316,$D1200))</f>
        <v/>
      </c>
      <c r="AW1200" s="47">
        <f>AW1182*Settings!$C$13*(INDEX(AW$318:AW$329,$D1200)+INDEX(AW$305:AW$316,$D1200))</f>
        <v/>
      </c>
      <c r="AX1200" s="47">
        <f>AX1182*Settings!$C$13*(INDEX(AX$318:AX$329,$D1200)+INDEX(AX$305:AX$316,$D1200))</f>
        <v/>
      </c>
      <c r="AY1200" s="58">
        <f>REVENUE(AY1182,Settings!$C$13,INDEX(AY$318:AY$329,$D1200)+INDEX(AY$305:AY$316,$D1200))</f>
        <v/>
      </c>
    </row>
    <row r="1201" hidden="1" outlineLevel="2"/>
    <row r="1202" hidden="1" outlineLevel="2">
      <c r="A1202" s="14" t="inlineStr">
        <is>
          <t>rsub</t>
        </is>
      </c>
      <c r="B1202" s="14" t="inlineStr">
        <is>
          <t>coa</t>
        </is>
      </c>
      <c r="C1202" s="14" t="inlineStr">
        <is>
          <t>srv</t>
        </is>
      </c>
      <c r="D1202" s="37">
        <f>INDEX(Inputs!$R$5:$R$132,MATCH($B1202&amp;"|"&amp;$C1202,Inputs!$A$5:$A$132,0))</f>
        <v/>
      </c>
      <c r="E1202" s="36" t="n"/>
      <c r="F1202" s="36" t="n"/>
      <c r="G1202" s="36" t="n"/>
      <c r="H1202" s="14">
        <f>INDEX(Variables!$B$5:$B$205,MATCH($A1202,Variables!$A$5:$A$205,0))&amp;IF($C1202="",""," | "&amp;INDEX(Mapping!$B$5:$B$26,MATCH($C1202,Mapping!$A$5:$A$26,0))&amp;" | "&amp;INDEX(Mapping!$B$30:$B$46,MATCH($B1202,Mapping!$A$30:$A$46,0)))</f>
        <v/>
      </c>
      <c r="I1202" s="14">
        <f>INDEX(Variables!$C$5:$C$205,MATCH($A1202,Variables!$A$5:$A$205,0))</f>
        <v/>
      </c>
      <c r="J1202" s="14">
        <f>INDEX(Variables!$E$5:$E$205,MATCH($A1202,Variables!$A$5:$A$205,0))</f>
        <v/>
      </c>
      <c r="K1202" s="11">
        <f>LOWER(Settings!$C$4)&amp;".mit."&amp;$A1202&amp;IF($C1202="","","."&amp;$C1202&amp;"."&amp;$B1202)&amp;IF(INDEX(Variables!$D$5:$D$205,MATCH($A1202,Variables!$A$5:$A$205,0))="","","."&amp;INDEX(Variables!$D$5:$D$205,MATCH($A1202,Variables!$A$5:$A$205,0)))&amp;"."&amp;K$5</f>
        <v/>
      </c>
      <c r="L1202" s="46">
        <f>L1175*Settings!$C$13*(INDEX(L$331:L$342,$D1202))</f>
        <v/>
      </c>
      <c r="M1202" s="47">
        <f>M1175*Settings!$C$13*(INDEX(M$331:M$342,$D1202))</f>
        <v/>
      </c>
      <c r="N1202" s="47">
        <f>N1175*Settings!$C$13*(INDEX(N$331:N$342,$D1202))</f>
        <v/>
      </c>
      <c r="O1202" s="47">
        <f>O1175*Settings!$C$13*(INDEX(O$331:O$342,$D1202))</f>
        <v/>
      </c>
      <c r="P1202" s="47">
        <f>P1175*Settings!$C$13*(INDEX(P$331:P$342,$D1202))</f>
        <v/>
      </c>
      <c r="Q1202" s="47">
        <f>Q1175*Settings!$C$13*(INDEX(Q$331:Q$342,$D1202))</f>
        <v/>
      </c>
      <c r="R1202" s="47">
        <f>R1175*Settings!$C$13*(INDEX(R$331:R$342,$D1202))</f>
        <v/>
      </c>
      <c r="S1202" s="47">
        <f>S1175*Settings!$C$13*(INDEX(S$331:S$342,$D1202))</f>
        <v/>
      </c>
      <c r="T1202" s="47">
        <f>T1175*Settings!$C$13*(INDEX(T$331:T$342,$D1202))</f>
        <v/>
      </c>
      <c r="U1202" s="47">
        <f>U1175*Settings!$C$13*(INDEX(U$331:U$342,$D1202))</f>
        <v/>
      </c>
      <c r="V1202" s="47">
        <f>V1175*Settings!$C$13*(INDEX(V$331:V$342,$D1202))</f>
        <v/>
      </c>
      <c r="W1202" s="47">
        <f>W1175*Settings!$C$13*(INDEX(W$331:W$342,$D1202))</f>
        <v/>
      </c>
      <c r="X1202" s="47">
        <f>X1175*Settings!$C$13*(INDEX(X$331:X$342,$D1202))</f>
        <v/>
      </c>
      <c r="Y1202" s="47">
        <f>Y1175*Settings!$C$13*(INDEX(Y$331:Y$342,$D1202))</f>
        <v/>
      </c>
      <c r="Z1202" s="47">
        <f>Z1175*Settings!$C$13*(INDEX(Z$331:Z$342,$D1202))</f>
        <v/>
      </c>
      <c r="AA1202" s="47">
        <f>AA1175*Settings!$C$13*(INDEX(AA$331:AA$342,$D1202))</f>
        <v/>
      </c>
      <c r="AB1202" s="47">
        <f>AB1175*Settings!$C$13*(INDEX(AB$331:AB$342,$D1202))</f>
        <v/>
      </c>
      <c r="AC1202" s="47">
        <f>AC1175*Settings!$C$13*(INDEX(AC$331:AC$342,$D1202))</f>
        <v/>
      </c>
      <c r="AD1202" s="58">
        <f>REVENUE(AD1175,Settings!$C$13,INDEX(AD$331:AD$342,$D1202))</f>
        <v/>
      </c>
      <c r="AF1202" s="11">
        <f>LOWER(Settings!$C$4)&amp;".mit."&amp;$A1202&amp;IF($C1202="","","."&amp;$C1202&amp;"."&amp;$B1202)&amp;IF(INDEX(Variables!$D$5:$D$205,MATCH($A1202,Variables!$A$5:$A$205,0))="","","."&amp;INDEX(Variables!$D$5:$D$205,MATCH($A1202,Variables!$A$5:$A$205,0)))&amp;"."&amp;AF$5</f>
        <v/>
      </c>
      <c r="AG1202" s="46">
        <f>AG1175*Settings!$C$13*(INDEX(AG$331:AG$342,$D1202))</f>
        <v/>
      </c>
      <c r="AH1202" s="47">
        <f>AH1175*Settings!$C$13*(INDEX(AH$331:AH$342,$D1202))</f>
        <v/>
      </c>
      <c r="AI1202" s="47">
        <f>AI1175*Settings!$C$13*(INDEX(AI$331:AI$342,$D1202))</f>
        <v/>
      </c>
      <c r="AJ1202" s="47">
        <f>AJ1175*Settings!$C$13*(INDEX(AJ$331:AJ$342,$D1202))</f>
        <v/>
      </c>
      <c r="AK1202" s="47">
        <f>AK1175*Settings!$C$13*(INDEX(AK$331:AK$342,$D1202))</f>
        <v/>
      </c>
      <c r="AL1202" s="47">
        <f>AL1175*Settings!$C$13*(INDEX(AL$331:AL$342,$D1202))</f>
        <v/>
      </c>
      <c r="AM1202" s="47">
        <f>AM1175*Settings!$C$13*(INDEX(AM$331:AM$342,$D1202))</f>
        <v/>
      </c>
      <c r="AN1202" s="47">
        <f>AN1175*Settings!$C$13*(INDEX(AN$331:AN$342,$D1202))</f>
        <v/>
      </c>
      <c r="AO1202" s="47">
        <f>AO1175*Settings!$C$13*(INDEX(AO$331:AO$342,$D1202))</f>
        <v/>
      </c>
      <c r="AP1202" s="47">
        <f>AP1175*Settings!$C$13*(INDEX(AP$331:AP$342,$D1202))</f>
        <v/>
      </c>
      <c r="AQ1202" s="47">
        <f>AQ1175*Settings!$C$13*(INDEX(AQ$331:AQ$342,$D1202))</f>
        <v/>
      </c>
      <c r="AR1202" s="47">
        <f>AR1175*Settings!$C$13*(INDEX(AR$331:AR$342,$D1202))</f>
        <v/>
      </c>
      <c r="AS1202" s="47">
        <f>AS1175*Settings!$C$13*(INDEX(AS$331:AS$342,$D1202))</f>
        <v/>
      </c>
      <c r="AT1202" s="47">
        <f>AT1175*Settings!$C$13*(INDEX(AT$331:AT$342,$D1202))</f>
        <v/>
      </c>
      <c r="AU1202" s="47">
        <f>AU1175*Settings!$C$13*(INDEX(AU$331:AU$342,$D1202))</f>
        <v/>
      </c>
      <c r="AV1202" s="47">
        <f>AV1175*Settings!$C$13*(INDEX(AV$331:AV$342,$D1202))</f>
        <v/>
      </c>
      <c r="AW1202" s="47">
        <f>AW1175*Settings!$C$13*(INDEX(AW$331:AW$342,$D1202))</f>
        <v/>
      </c>
      <c r="AX1202" s="47">
        <f>AX1175*Settings!$C$13*(INDEX(AX$331:AX$342,$D1202))</f>
        <v/>
      </c>
      <c r="AY1202" s="58">
        <f>REVENUE(AY1175,Settings!$C$13,INDEX(AY$331:AY$342,$D1202))</f>
        <v/>
      </c>
    </row>
    <row r="1203" hidden="1" outlineLevel="2">
      <c r="A1203" s="14" t="inlineStr">
        <is>
          <t>rsub</t>
        </is>
      </c>
      <c r="B1203" s="14" t="inlineStr">
        <is>
          <t>nga</t>
        </is>
      </c>
      <c r="C1203" s="14" t="inlineStr">
        <is>
          <t>srv</t>
        </is>
      </c>
      <c r="D1203" s="37">
        <f>INDEX(Inputs!$R$5:$R$132,MATCH($B1203&amp;"|"&amp;$C1203,Inputs!$A$5:$A$132,0))</f>
        <v/>
      </c>
      <c r="E1203" s="36" t="n"/>
      <c r="F1203" s="36" t="n"/>
      <c r="G1203" s="36" t="n"/>
      <c r="H1203" s="14">
        <f>INDEX(Variables!$B$5:$B$205,MATCH($A1203,Variables!$A$5:$A$205,0))&amp;IF($C1203="",""," | "&amp;INDEX(Mapping!$B$5:$B$26,MATCH($C1203,Mapping!$A$5:$A$26,0))&amp;" | "&amp;INDEX(Mapping!$B$30:$B$46,MATCH($B1203,Mapping!$A$30:$A$46,0)))</f>
        <v/>
      </c>
      <c r="I1203" s="14">
        <f>INDEX(Variables!$C$5:$C$205,MATCH($A1203,Variables!$A$5:$A$205,0))</f>
        <v/>
      </c>
      <c r="J1203" s="14">
        <f>INDEX(Variables!$E$5:$E$205,MATCH($A1203,Variables!$A$5:$A$205,0))</f>
        <v/>
      </c>
      <c r="K1203" s="11">
        <f>LOWER(Settings!$C$4)&amp;".mit."&amp;$A1203&amp;IF($C1203="","","."&amp;$C1203&amp;"."&amp;$B1203)&amp;IF(INDEX(Variables!$D$5:$D$205,MATCH($A1203,Variables!$A$5:$A$205,0))="","","."&amp;INDEX(Variables!$D$5:$D$205,MATCH($A1203,Variables!$A$5:$A$205,0)))&amp;"."&amp;K$5</f>
        <v/>
      </c>
      <c r="L1203" s="46">
        <f>L1176*Settings!$C$13*(INDEX(L$331:L$342,$D1203))</f>
        <v/>
      </c>
      <c r="M1203" s="47">
        <f>M1176*Settings!$C$13*(INDEX(M$331:M$342,$D1203))</f>
        <v/>
      </c>
      <c r="N1203" s="47">
        <f>N1176*Settings!$C$13*(INDEX(N$331:N$342,$D1203))</f>
        <v/>
      </c>
      <c r="O1203" s="47">
        <f>O1176*Settings!$C$13*(INDEX(O$331:O$342,$D1203))</f>
        <v/>
      </c>
      <c r="P1203" s="47">
        <f>P1176*Settings!$C$13*(INDEX(P$331:P$342,$D1203))</f>
        <v/>
      </c>
      <c r="Q1203" s="47">
        <f>Q1176*Settings!$C$13*(INDEX(Q$331:Q$342,$D1203))</f>
        <v/>
      </c>
      <c r="R1203" s="47">
        <f>R1176*Settings!$C$13*(INDEX(R$331:R$342,$D1203))</f>
        <v/>
      </c>
      <c r="S1203" s="47">
        <f>S1176*Settings!$C$13*(INDEX(S$331:S$342,$D1203))</f>
        <v/>
      </c>
      <c r="T1203" s="47">
        <f>T1176*Settings!$C$13*(INDEX(T$331:T$342,$D1203))</f>
        <v/>
      </c>
      <c r="U1203" s="47">
        <f>U1176*Settings!$C$13*(INDEX(U$331:U$342,$D1203))</f>
        <v/>
      </c>
      <c r="V1203" s="47">
        <f>V1176*Settings!$C$13*(INDEX(V$331:V$342,$D1203))</f>
        <v/>
      </c>
      <c r="W1203" s="47">
        <f>W1176*Settings!$C$13*(INDEX(W$331:W$342,$D1203))</f>
        <v/>
      </c>
      <c r="X1203" s="47">
        <f>X1176*Settings!$C$13*(INDEX(X$331:X$342,$D1203))</f>
        <v/>
      </c>
      <c r="Y1203" s="47">
        <f>Y1176*Settings!$C$13*(INDEX(Y$331:Y$342,$D1203))</f>
        <v/>
      </c>
      <c r="Z1203" s="47">
        <f>Z1176*Settings!$C$13*(INDEX(Z$331:Z$342,$D1203))</f>
        <v/>
      </c>
      <c r="AA1203" s="47">
        <f>AA1176*Settings!$C$13*(INDEX(AA$331:AA$342,$D1203))</f>
        <v/>
      </c>
      <c r="AB1203" s="47">
        <f>AB1176*Settings!$C$13*(INDEX(AB$331:AB$342,$D1203))</f>
        <v/>
      </c>
      <c r="AC1203" s="47">
        <f>AC1176*Settings!$C$13*(INDEX(AC$331:AC$342,$D1203))</f>
        <v/>
      </c>
      <c r="AD1203" s="58">
        <f>REVENUE(AD1176,Settings!$C$13,INDEX(AD$331:AD$342,$D1203))</f>
        <v/>
      </c>
      <c r="AF1203" s="11">
        <f>LOWER(Settings!$C$4)&amp;".mit."&amp;$A1203&amp;IF($C1203="","","."&amp;$C1203&amp;"."&amp;$B1203)&amp;IF(INDEX(Variables!$D$5:$D$205,MATCH($A1203,Variables!$A$5:$A$205,0))="","","."&amp;INDEX(Variables!$D$5:$D$205,MATCH($A1203,Variables!$A$5:$A$205,0)))&amp;"."&amp;AF$5</f>
        <v/>
      </c>
      <c r="AG1203" s="46">
        <f>AG1176*Settings!$C$13*(INDEX(AG$331:AG$342,$D1203))</f>
        <v/>
      </c>
      <c r="AH1203" s="47">
        <f>AH1176*Settings!$C$13*(INDEX(AH$331:AH$342,$D1203))</f>
        <v/>
      </c>
      <c r="AI1203" s="47">
        <f>AI1176*Settings!$C$13*(INDEX(AI$331:AI$342,$D1203))</f>
        <v/>
      </c>
      <c r="AJ1203" s="47">
        <f>AJ1176*Settings!$C$13*(INDEX(AJ$331:AJ$342,$D1203))</f>
        <v/>
      </c>
      <c r="AK1203" s="47">
        <f>AK1176*Settings!$C$13*(INDEX(AK$331:AK$342,$D1203))</f>
        <v/>
      </c>
      <c r="AL1203" s="47">
        <f>AL1176*Settings!$C$13*(INDEX(AL$331:AL$342,$D1203))</f>
        <v/>
      </c>
      <c r="AM1203" s="47">
        <f>AM1176*Settings!$C$13*(INDEX(AM$331:AM$342,$D1203))</f>
        <v/>
      </c>
      <c r="AN1203" s="47">
        <f>AN1176*Settings!$C$13*(INDEX(AN$331:AN$342,$D1203))</f>
        <v/>
      </c>
      <c r="AO1203" s="47">
        <f>AO1176*Settings!$C$13*(INDEX(AO$331:AO$342,$D1203))</f>
        <v/>
      </c>
      <c r="AP1203" s="47">
        <f>AP1176*Settings!$C$13*(INDEX(AP$331:AP$342,$D1203))</f>
        <v/>
      </c>
      <c r="AQ1203" s="47">
        <f>AQ1176*Settings!$C$13*(INDEX(AQ$331:AQ$342,$D1203))</f>
        <v/>
      </c>
      <c r="AR1203" s="47">
        <f>AR1176*Settings!$C$13*(INDEX(AR$331:AR$342,$D1203))</f>
        <v/>
      </c>
      <c r="AS1203" s="47">
        <f>AS1176*Settings!$C$13*(INDEX(AS$331:AS$342,$D1203))</f>
        <v/>
      </c>
      <c r="AT1203" s="47">
        <f>AT1176*Settings!$C$13*(INDEX(AT$331:AT$342,$D1203))</f>
        <v/>
      </c>
      <c r="AU1203" s="47">
        <f>AU1176*Settings!$C$13*(INDEX(AU$331:AU$342,$D1203))</f>
        <v/>
      </c>
      <c r="AV1203" s="47">
        <f>AV1176*Settings!$C$13*(INDEX(AV$331:AV$342,$D1203))</f>
        <v/>
      </c>
      <c r="AW1203" s="47">
        <f>AW1176*Settings!$C$13*(INDEX(AW$331:AW$342,$D1203))</f>
        <v/>
      </c>
      <c r="AX1203" s="47">
        <f>AX1176*Settings!$C$13*(INDEX(AX$331:AX$342,$D1203))</f>
        <v/>
      </c>
      <c r="AY1203" s="58">
        <f>REVENUE(AY1176,Settings!$C$13,INDEX(AY$331:AY$342,$D1203))</f>
        <v/>
      </c>
    </row>
    <row r="1204" hidden="1" outlineLevel="2">
      <c r="A1204" s="14" t="inlineStr">
        <is>
          <t>rsub</t>
        </is>
      </c>
      <c r="B1204" s="14" t="inlineStr">
        <is>
          <t>gso</t>
        </is>
      </c>
      <c r="C1204" s="14" t="inlineStr">
        <is>
          <t>srv</t>
        </is>
      </c>
      <c r="D1204" s="37">
        <f>INDEX(Inputs!$R$5:$R$132,MATCH($B1204&amp;"|"&amp;$C1204,Inputs!$A$5:$A$132,0))</f>
        <v/>
      </c>
      <c r="E1204" s="36" t="n"/>
      <c r="F1204" s="36" t="n"/>
      <c r="G1204" s="36" t="n"/>
      <c r="H1204" s="14">
        <f>INDEX(Variables!$B$5:$B$205,MATCH($A1204,Variables!$A$5:$A$205,0))&amp;IF($C1204="",""," | "&amp;INDEX(Mapping!$B$5:$B$26,MATCH($C1204,Mapping!$A$5:$A$26,0))&amp;" | "&amp;INDEX(Mapping!$B$30:$B$46,MATCH($B1204,Mapping!$A$30:$A$46,0)))</f>
        <v/>
      </c>
      <c r="I1204" s="14">
        <f>INDEX(Variables!$C$5:$C$205,MATCH($A1204,Variables!$A$5:$A$205,0))</f>
        <v/>
      </c>
      <c r="J1204" s="14">
        <f>INDEX(Variables!$E$5:$E$205,MATCH($A1204,Variables!$A$5:$A$205,0))</f>
        <v/>
      </c>
      <c r="K1204" s="11">
        <f>LOWER(Settings!$C$4)&amp;".mit."&amp;$A1204&amp;IF($C1204="","","."&amp;$C1204&amp;"."&amp;$B1204)&amp;IF(INDEX(Variables!$D$5:$D$205,MATCH($A1204,Variables!$A$5:$A$205,0))="","","."&amp;INDEX(Variables!$D$5:$D$205,MATCH($A1204,Variables!$A$5:$A$205,0)))&amp;"."&amp;K$5</f>
        <v/>
      </c>
      <c r="L1204" s="46">
        <f>L1177*Settings!$C$13*(INDEX(L$331:L$342,$D1204))</f>
        <v/>
      </c>
      <c r="M1204" s="47">
        <f>M1177*Settings!$C$13*(INDEX(M$331:M$342,$D1204))</f>
        <v/>
      </c>
      <c r="N1204" s="47">
        <f>N1177*Settings!$C$13*(INDEX(N$331:N$342,$D1204))</f>
        <v/>
      </c>
      <c r="O1204" s="47">
        <f>O1177*Settings!$C$13*(INDEX(O$331:O$342,$D1204))</f>
        <v/>
      </c>
      <c r="P1204" s="47">
        <f>P1177*Settings!$C$13*(INDEX(P$331:P$342,$D1204))</f>
        <v/>
      </c>
      <c r="Q1204" s="47">
        <f>Q1177*Settings!$C$13*(INDEX(Q$331:Q$342,$D1204))</f>
        <v/>
      </c>
      <c r="R1204" s="47">
        <f>R1177*Settings!$C$13*(INDEX(R$331:R$342,$D1204))</f>
        <v/>
      </c>
      <c r="S1204" s="47">
        <f>S1177*Settings!$C$13*(INDEX(S$331:S$342,$D1204))</f>
        <v/>
      </c>
      <c r="T1204" s="47">
        <f>T1177*Settings!$C$13*(INDEX(T$331:T$342,$D1204))</f>
        <v/>
      </c>
      <c r="U1204" s="47">
        <f>U1177*Settings!$C$13*(INDEX(U$331:U$342,$D1204))</f>
        <v/>
      </c>
      <c r="V1204" s="47">
        <f>V1177*Settings!$C$13*(INDEX(V$331:V$342,$D1204))</f>
        <v/>
      </c>
      <c r="W1204" s="47">
        <f>W1177*Settings!$C$13*(INDEX(W$331:W$342,$D1204))</f>
        <v/>
      </c>
      <c r="X1204" s="47">
        <f>X1177*Settings!$C$13*(INDEX(X$331:X$342,$D1204))</f>
        <v/>
      </c>
      <c r="Y1204" s="47">
        <f>Y1177*Settings!$C$13*(INDEX(Y$331:Y$342,$D1204))</f>
        <v/>
      </c>
      <c r="Z1204" s="47">
        <f>Z1177*Settings!$C$13*(INDEX(Z$331:Z$342,$D1204))</f>
        <v/>
      </c>
      <c r="AA1204" s="47">
        <f>AA1177*Settings!$C$13*(INDEX(AA$331:AA$342,$D1204))</f>
        <v/>
      </c>
      <c r="AB1204" s="47">
        <f>AB1177*Settings!$C$13*(INDEX(AB$331:AB$342,$D1204))</f>
        <v/>
      </c>
      <c r="AC1204" s="47">
        <f>AC1177*Settings!$C$13*(INDEX(AC$331:AC$342,$D1204))</f>
        <v/>
      </c>
      <c r="AD1204" s="58">
        <f>REVENUE(AD1177,Settings!$C$13,INDEX(AD$331:AD$342,$D1204))</f>
        <v/>
      </c>
      <c r="AF1204" s="11">
        <f>LOWER(Settings!$C$4)&amp;".mit."&amp;$A1204&amp;IF($C1204="","","."&amp;$C1204&amp;"."&amp;$B1204)&amp;IF(INDEX(Variables!$D$5:$D$205,MATCH($A1204,Variables!$A$5:$A$205,0))="","","."&amp;INDEX(Variables!$D$5:$D$205,MATCH($A1204,Variables!$A$5:$A$205,0)))&amp;"."&amp;AF$5</f>
        <v/>
      </c>
      <c r="AG1204" s="46">
        <f>AG1177*Settings!$C$13*(INDEX(AG$331:AG$342,$D1204))</f>
        <v/>
      </c>
      <c r="AH1204" s="47">
        <f>AH1177*Settings!$C$13*(INDEX(AH$331:AH$342,$D1204))</f>
        <v/>
      </c>
      <c r="AI1204" s="47">
        <f>AI1177*Settings!$C$13*(INDEX(AI$331:AI$342,$D1204))</f>
        <v/>
      </c>
      <c r="AJ1204" s="47">
        <f>AJ1177*Settings!$C$13*(INDEX(AJ$331:AJ$342,$D1204))</f>
        <v/>
      </c>
      <c r="AK1204" s="47">
        <f>AK1177*Settings!$C$13*(INDEX(AK$331:AK$342,$D1204))</f>
        <v/>
      </c>
      <c r="AL1204" s="47">
        <f>AL1177*Settings!$C$13*(INDEX(AL$331:AL$342,$D1204))</f>
        <v/>
      </c>
      <c r="AM1204" s="47">
        <f>AM1177*Settings!$C$13*(INDEX(AM$331:AM$342,$D1204))</f>
        <v/>
      </c>
      <c r="AN1204" s="47">
        <f>AN1177*Settings!$C$13*(INDEX(AN$331:AN$342,$D1204))</f>
        <v/>
      </c>
      <c r="AO1204" s="47">
        <f>AO1177*Settings!$C$13*(INDEX(AO$331:AO$342,$D1204))</f>
        <v/>
      </c>
      <c r="AP1204" s="47">
        <f>AP1177*Settings!$C$13*(INDEX(AP$331:AP$342,$D1204))</f>
        <v/>
      </c>
      <c r="AQ1204" s="47">
        <f>AQ1177*Settings!$C$13*(INDEX(AQ$331:AQ$342,$D1204))</f>
        <v/>
      </c>
      <c r="AR1204" s="47">
        <f>AR1177*Settings!$C$13*(INDEX(AR$331:AR$342,$D1204))</f>
        <v/>
      </c>
      <c r="AS1204" s="47">
        <f>AS1177*Settings!$C$13*(INDEX(AS$331:AS$342,$D1204))</f>
        <v/>
      </c>
      <c r="AT1204" s="47">
        <f>AT1177*Settings!$C$13*(INDEX(AT$331:AT$342,$D1204))</f>
        <v/>
      </c>
      <c r="AU1204" s="47">
        <f>AU1177*Settings!$C$13*(INDEX(AU$331:AU$342,$D1204))</f>
        <v/>
      </c>
      <c r="AV1204" s="47">
        <f>AV1177*Settings!$C$13*(INDEX(AV$331:AV$342,$D1204))</f>
        <v/>
      </c>
      <c r="AW1204" s="47">
        <f>AW1177*Settings!$C$13*(INDEX(AW$331:AW$342,$D1204))</f>
        <v/>
      </c>
      <c r="AX1204" s="47">
        <f>AX1177*Settings!$C$13*(INDEX(AX$331:AX$342,$D1204))</f>
        <v/>
      </c>
      <c r="AY1204" s="58">
        <f>REVENUE(AY1177,Settings!$C$13,INDEX(AY$331:AY$342,$D1204))</f>
        <v/>
      </c>
    </row>
    <row r="1205" hidden="1" outlineLevel="2">
      <c r="A1205" s="14" t="inlineStr">
        <is>
          <t>rsub</t>
        </is>
      </c>
      <c r="B1205" s="14" t="inlineStr">
        <is>
          <t>die</t>
        </is>
      </c>
      <c r="C1205" s="14" t="inlineStr">
        <is>
          <t>srv</t>
        </is>
      </c>
      <c r="D1205" s="37">
        <f>INDEX(Inputs!$R$5:$R$132,MATCH($B1205&amp;"|"&amp;$C1205,Inputs!$A$5:$A$132,0))</f>
        <v/>
      </c>
      <c r="E1205" s="36" t="n"/>
      <c r="F1205" s="36" t="n"/>
      <c r="G1205" s="36" t="n"/>
      <c r="H1205" s="14">
        <f>INDEX(Variables!$B$5:$B$205,MATCH($A1205,Variables!$A$5:$A$205,0))&amp;IF($C1205="",""," | "&amp;INDEX(Mapping!$B$5:$B$26,MATCH($C1205,Mapping!$A$5:$A$26,0))&amp;" | "&amp;INDEX(Mapping!$B$30:$B$46,MATCH($B1205,Mapping!$A$30:$A$46,0)))</f>
        <v/>
      </c>
      <c r="I1205" s="14">
        <f>INDEX(Variables!$C$5:$C$205,MATCH($A1205,Variables!$A$5:$A$205,0))</f>
        <v/>
      </c>
      <c r="J1205" s="14">
        <f>INDEX(Variables!$E$5:$E$205,MATCH($A1205,Variables!$A$5:$A$205,0))</f>
        <v/>
      </c>
      <c r="K1205" s="11">
        <f>LOWER(Settings!$C$4)&amp;".mit."&amp;$A1205&amp;IF($C1205="","","."&amp;$C1205&amp;"."&amp;$B1205)&amp;IF(INDEX(Variables!$D$5:$D$205,MATCH($A1205,Variables!$A$5:$A$205,0))="","","."&amp;INDEX(Variables!$D$5:$D$205,MATCH($A1205,Variables!$A$5:$A$205,0)))&amp;"."&amp;K$5</f>
        <v/>
      </c>
      <c r="L1205" s="46">
        <f>L1178*Settings!$C$13*(INDEX(L$331:L$342,$D1205))</f>
        <v/>
      </c>
      <c r="M1205" s="47">
        <f>M1178*Settings!$C$13*(INDEX(M$331:M$342,$D1205))</f>
        <v/>
      </c>
      <c r="N1205" s="47">
        <f>N1178*Settings!$C$13*(INDEX(N$331:N$342,$D1205))</f>
        <v/>
      </c>
      <c r="O1205" s="47">
        <f>O1178*Settings!$C$13*(INDEX(O$331:O$342,$D1205))</f>
        <v/>
      </c>
      <c r="P1205" s="47">
        <f>P1178*Settings!$C$13*(INDEX(P$331:P$342,$D1205))</f>
        <v/>
      </c>
      <c r="Q1205" s="47">
        <f>Q1178*Settings!$C$13*(INDEX(Q$331:Q$342,$D1205))</f>
        <v/>
      </c>
      <c r="R1205" s="47">
        <f>R1178*Settings!$C$13*(INDEX(R$331:R$342,$D1205))</f>
        <v/>
      </c>
      <c r="S1205" s="47">
        <f>S1178*Settings!$C$13*(INDEX(S$331:S$342,$D1205))</f>
        <v/>
      </c>
      <c r="T1205" s="47">
        <f>T1178*Settings!$C$13*(INDEX(T$331:T$342,$D1205))</f>
        <v/>
      </c>
      <c r="U1205" s="47">
        <f>U1178*Settings!$C$13*(INDEX(U$331:U$342,$D1205))</f>
        <v/>
      </c>
      <c r="V1205" s="47">
        <f>V1178*Settings!$C$13*(INDEX(V$331:V$342,$D1205))</f>
        <v/>
      </c>
      <c r="W1205" s="47">
        <f>W1178*Settings!$C$13*(INDEX(W$331:W$342,$D1205))</f>
        <v/>
      </c>
      <c r="X1205" s="47">
        <f>X1178*Settings!$C$13*(INDEX(X$331:X$342,$D1205))</f>
        <v/>
      </c>
      <c r="Y1205" s="47">
        <f>Y1178*Settings!$C$13*(INDEX(Y$331:Y$342,$D1205))</f>
        <v/>
      </c>
      <c r="Z1205" s="47">
        <f>Z1178*Settings!$C$13*(INDEX(Z$331:Z$342,$D1205))</f>
        <v/>
      </c>
      <c r="AA1205" s="47">
        <f>AA1178*Settings!$C$13*(INDEX(AA$331:AA$342,$D1205))</f>
        <v/>
      </c>
      <c r="AB1205" s="47">
        <f>AB1178*Settings!$C$13*(INDEX(AB$331:AB$342,$D1205))</f>
        <v/>
      </c>
      <c r="AC1205" s="47">
        <f>AC1178*Settings!$C$13*(INDEX(AC$331:AC$342,$D1205))</f>
        <v/>
      </c>
      <c r="AD1205" s="58">
        <f>REVENUE(AD1178,Settings!$C$13,INDEX(AD$331:AD$342,$D1205))</f>
        <v/>
      </c>
      <c r="AF1205" s="11">
        <f>LOWER(Settings!$C$4)&amp;".mit."&amp;$A1205&amp;IF($C1205="","","."&amp;$C1205&amp;"."&amp;$B1205)&amp;IF(INDEX(Variables!$D$5:$D$205,MATCH($A1205,Variables!$A$5:$A$205,0))="","","."&amp;INDEX(Variables!$D$5:$D$205,MATCH($A1205,Variables!$A$5:$A$205,0)))&amp;"."&amp;AF$5</f>
        <v/>
      </c>
      <c r="AG1205" s="46">
        <f>AG1178*Settings!$C$13*(INDEX(AG$331:AG$342,$D1205))</f>
        <v/>
      </c>
      <c r="AH1205" s="47">
        <f>AH1178*Settings!$C$13*(INDEX(AH$331:AH$342,$D1205))</f>
        <v/>
      </c>
      <c r="AI1205" s="47">
        <f>AI1178*Settings!$C$13*(INDEX(AI$331:AI$342,$D1205))</f>
        <v/>
      </c>
      <c r="AJ1205" s="47">
        <f>AJ1178*Settings!$C$13*(INDEX(AJ$331:AJ$342,$D1205))</f>
        <v/>
      </c>
      <c r="AK1205" s="47">
        <f>AK1178*Settings!$C$13*(INDEX(AK$331:AK$342,$D1205))</f>
        <v/>
      </c>
      <c r="AL1205" s="47">
        <f>AL1178*Settings!$C$13*(INDEX(AL$331:AL$342,$D1205))</f>
        <v/>
      </c>
      <c r="AM1205" s="47">
        <f>AM1178*Settings!$C$13*(INDEX(AM$331:AM$342,$D1205))</f>
        <v/>
      </c>
      <c r="AN1205" s="47">
        <f>AN1178*Settings!$C$13*(INDEX(AN$331:AN$342,$D1205))</f>
        <v/>
      </c>
      <c r="AO1205" s="47">
        <f>AO1178*Settings!$C$13*(INDEX(AO$331:AO$342,$D1205))</f>
        <v/>
      </c>
      <c r="AP1205" s="47">
        <f>AP1178*Settings!$C$13*(INDEX(AP$331:AP$342,$D1205))</f>
        <v/>
      </c>
      <c r="AQ1205" s="47">
        <f>AQ1178*Settings!$C$13*(INDEX(AQ$331:AQ$342,$D1205))</f>
        <v/>
      </c>
      <c r="AR1205" s="47">
        <f>AR1178*Settings!$C$13*(INDEX(AR$331:AR$342,$D1205))</f>
        <v/>
      </c>
      <c r="AS1205" s="47">
        <f>AS1178*Settings!$C$13*(INDEX(AS$331:AS$342,$D1205))</f>
        <v/>
      </c>
      <c r="AT1205" s="47">
        <f>AT1178*Settings!$C$13*(INDEX(AT$331:AT$342,$D1205))</f>
        <v/>
      </c>
      <c r="AU1205" s="47">
        <f>AU1178*Settings!$C$13*(INDEX(AU$331:AU$342,$D1205))</f>
        <v/>
      </c>
      <c r="AV1205" s="47">
        <f>AV1178*Settings!$C$13*(INDEX(AV$331:AV$342,$D1205))</f>
        <v/>
      </c>
      <c r="AW1205" s="47">
        <f>AW1178*Settings!$C$13*(INDEX(AW$331:AW$342,$D1205))</f>
        <v/>
      </c>
      <c r="AX1205" s="47">
        <f>AX1178*Settings!$C$13*(INDEX(AX$331:AX$342,$D1205))</f>
        <v/>
      </c>
      <c r="AY1205" s="58">
        <f>REVENUE(AY1178,Settings!$C$13,INDEX(AY$331:AY$342,$D1205))</f>
        <v/>
      </c>
    </row>
    <row r="1206" hidden="1" outlineLevel="2">
      <c r="A1206" s="14" t="inlineStr">
        <is>
          <t>rsub</t>
        </is>
      </c>
      <c r="B1206" s="14" t="inlineStr">
        <is>
          <t>lpg</t>
        </is>
      </c>
      <c r="C1206" s="14" t="inlineStr">
        <is>
          <t>srv</t>
        </is>
      </c>
      <c r="D1206" s="37">
        <f>INDEX(Inputs!$R$5:$R$132,MATCH($B1206&amp;"|"&amp;$C1206,Inputs!$A$5:$A$132,0))</f>
        <v/>
      </c>
      <c r="E1206" s="36" t="n"/>
      <c r="F1206" s="36" t="n"/>
      <c r="G1206" s="36" t="n"/>
      <c r="H1206" s="14">
        <f>INDEX(Variables!$B$5:$B$205,MATCH($A1206,Variables!$A$5:$A$205,0))&amp;IF($C1206="",""," | "&amp;INDEX(Mapping!$B$5:$B$26,MATCH($C1206,Mapping!$A$5:$A$26,0))&amp;" | "&amp;INDEX(Mapping!$B$30:$B$46,MATCH($B1206,Mapping!$A$30:$A$46,0)))</f>
        <v/>
      </c>
      <c r="I1206" s="14">
        <f>INDEX(Variables!$C$5:$C$205,MATCH($A1206,Variables!$A$5:$A$205,0))</f>
        <v/>
      </c>
      <c r="J1206" s="14">
        <f>INDEX(Variables!$E$5:$E$205,MATCH($A1206,Variables!$A$5:$A$205,0))</f>
        <v/>
      </c>
      <c r="K1206" s="11">
        <f>LOWER(Settings!$C$4)&amp;".mit."&amp;$A1206&amp;IF($C1206="","","."&amp;$C1206&amp;"."&amp;$B1206)&amp;IF(INDEX(Variables!$D$5:$D$205,MATCH($A1206,Variables!$A$5:$A$205,0))="","","."&amp;INDEX(Variables!$D$5:$D$205,MATCH($A1206,Variables!$A$5:$A$205,0)))&amp;"."&amp;K$5</f>
        <v/>
      </c>
      <c r="L1206" s="46">
        <f>L1179*Settings!$C$13*(INDEX(L$331:L$342,$D1206))</f>
        <v/>
      </c>
      <c r="M1206" s="47">
        <f>M1179*Settings!$C$13*(INDEX(M$331:M$342,$D1206))</f>
        <v/>
      </c>
      <c r="N1206" s="47">
        <f>N1179*Settings!$C$13*(INDEX(N$331:N$342,$D1206))</f>
        <v/>
      </c>
      <c r="O1206" s="47">
        <f>O1179*Settings!$C$13*(INDEX(O$331:O$342,$D1206))</f>
        <v/>
      </c>
      <c r="P1206" s="47">
        <f>P1179*Settings!$C$13*(INDEX(P$331:P$342,$D1206))</f>
        <v/>
      </c>
      <c r="Q1206" s="47">
        <f>Q1179*Settings!$C$13*(INDEX(Q$331:Q$342,$D1206))</f>
        <v/>
      </c>
      <c r="R1206" s="47">
        <f>R1179*Settings!$C$13*(INDEX(R$331:R$342,$D1206))</f>
        <v/>
      </c>
      <c r="S1206" s="47">
        <f>S1179*Settings!$C$13*(INDEX(S$331:S$342,$D1206))</f>
        <v/>
      </c>
      <c r="T1206" s="47">
        <f>T1179*Settings!$C$13*(INDEX(T$331:T$342,$D1206))</f>
        <v/>
      </c>
      <c r="U1206" s="47">
        <f>U1179*Settings!$C$13*(INDEX(U$331:U$342,$D1206))</f>
        <v/>
      </c>
      <c r="V1206" s="47">
        <f>V1179*Settings!$C$13*(INDEX(V$331:V$342,$D1206))</f>
        <v/>
      </c>
      <c r="W1206" s="47">
        <f>W1179*Settings!$C$13*(INDEX(W$331:W$342,$D1206))</f>
        <v/>
      </c>
      <c r="X1206" s="47">
        <f>X1179*Settings!$C$13*(INDEX(X$331:X$342,$D1206))</f>
        <v/>
      </c>
      <c r="Y1206" s="47">
        <f>Y1179*Settings!$C$13*(INDEX(Y$331:Y$342,$D1206))</f>
        <v/>
      </c>
      <c r="Z1206" s="47">
        <f>Z1179*Settings!$C$13*(INDEX(Z$331:Z$342,$D1206))</f>
        <v/>
      </c>
      <c r="AA1206" s="47">
        <f>AA1179*Settings!$C$13*(INDEX(AA$331:AA$342,$D1206))</f>
        <v/>
      </c>
      <c r="AB1206" s="47">
        <f>AB1179*Settings!$C$13*(INDEX(AB$331:AB$342,$D1206))</f>
        <v/>
      </c>
      <c r="AC1206" s="47">
        <f>AC1179*Settings!$C$13*(INDEX(AC$331:AC$342,$D1206))</f>
        <v/>
      </c>
      <c r="AD1206" s="58">
        <f>REVENUE(AD1179,Settings!$C$13,INDEX(AD$331:AD$342,$D1206))</f>
        <v/>
      </c>
      <c r="AF1206" s="11">
        <f>LOWER(Settings!$C$4)&amp;".mit."&amp;$A1206&amp;IF($C1206="","","."&amp;$C1206&amp;"."&amp;$B1206)&amp;IF(INDEX(Variables!$D$5:$D$205,MATCH($A1206,Variables!$A$5:$A$205,0))="","","."&amp;INDEX(Variables!$D$5:$D$205,MATCH($A1206,Variables!$A$5:$A$205,0)))&amp;"."&amp;AF$5</f>
        <v/>
      </c>
      <c r="AG1206" s="46">
        <f>AG1179*Settings!$C$13*(INDEX(AG$331:AG$342,$D1206))</f>
        <v/>
      </c>
      <c r="AH1206" s="47">
        <f>AH1179*Settings!$C$13*(INDEX(AH$331:AH$342,$D1206))</f>
        <v/>
      </c>
      <c r="AI1206" s="47">
        <f>AI1179*Settings!$C$13*(INDEX(AI$331:AI$342,$D1206))</f>
        <v/>
      </c>
      <c r="AJ1206" s="47">
        <f>AJ1179*Settings!$C$13*(INDEX(AJ$331:AJ$342,$D1206))</f>
        <v/>
      </c>
      <c r="AK1206" s="47">
        <f>AK1179*Settings!$C$13*(INDEX(AK$331:AK$342,$D1206))</f>
        <v/>
      </c>
      <c r="AL1206" s="47">
        <f>AL1179*Settings!$C$13*(INDEX(AL$331:AL$342,$D1206))</f>
        <v/>
      </c>
      <c r="AM1206" s="47">
        <f>AM1179*Settings!$C$13*(INDEX(AM$331:AM$342,$D1206))</f>
        <v/>
      </c>
      <c r="AN1206" s="47">
        <f>AN1179*Settings!$C$13*(INDEX(AN$331:AN$342,$D1206))</f>
        <v/>
      </c>
      <c r="AO1206" s="47">
        <f>AO1179*Settings!$C$13*(INDEX(AO$331:AO$342,$D1206))</f>
        <v/>
      </c>
      <c r="AP1206" s="47">
        <f>AP1179*Settings!$C$13*(INDEX(AP$331:AP$342,$D1206))</f>
        <v/>
      </c>
      <c r="AQ1206" s="47">
        <f>AQ1179*Settings!$C$13*(INDEX(AQ$331:AQ$342,$D1206))</f>
        <v/>
      </c>
      <c r="AR1206" s="47">
        <f>AR1179*Settings!$C$13*(INDEX(AR$331:AR$342,$D1206))</f>
        <v/>
      </c>
      <c r="AS1206" s="47">
        <f>AS1179*Settings!$C$13*(INDEX(AS$331:AS$342,$D1206))</f>
        <v/>
      </c>
      <c r="AT1206" s="47">
        <f>AT1179*Settings!$C$13*(INDEX(AT$331:AT$342,$D1206))</f>
        <v/>
      </c>
      <c r="AU1206" s="47">
        <f>AU1179*Settings!$C$13*(INDEX(AU$331:AU$342,$D1206))</f>
        <v/>
      </c>
      <c r="AV1206" s="47">
        <f>AV1179*Settings!$C$13*(INDEX(AV$331:AV$342,$D1206))</f>
        <v/>
      </c>
      <c r="AW1206" s="47">
        <f>AW1179*Settings!$C$13*(INDEX(AW$331:AW$342,$D1206))</f>
        <v/>
      </c>
      <c r="AX1206" s="47">
        <f>AX1179*Settings!$C$13*(INDEX(AX$331:AX$342,$D1206))</f>
        <v/>
      </c>
      <c r="AY1206" s="58">
        <f>REVENUE(AY1179,Settings!$C$13,INDEX(AY$331:AY$342,$D1206))</f>
        <v/>
      </c>
    </row>
    <row r="1207" hidden="1" outlineLevel="2">
      <c r="A1207" s="14" t="inlineStr">
        <is>
          <t>rsub</t>
        </is>
      </c>
      <c r="B1207" s="14" t="inlineStr">
        <is>
          <t>ker</t>
        </is>
      </c>
      <c r="C1207" s="14" t="inlineStr">
        <is>
          <t>srv</t>
        </is>
      </c>
      <c r="D1207" s="37">
        <f>INDEX(Inputs!$R$5:$R$132,MATCH($B1207&amp;"|"&amp;$C1207,Inputs!$A$5:$A$132,0))</f>
        <v/>
      </c>
      <c r="E1207" s="36" t="n"/>
      <c r="F1207" s="36" t="n"/>
      <c r="G1207" s="36" t="n"/>
      <c r="H1207" s="14">
        <f>INDEX(Variables!$B$5:$B$205,MATCH($A1207,Variables!$A$5:$A$205,0))&amp;IF($C1207="",""," | "&amp;INDEX(Mapping!$B$5:$B$26,MATCH($C1207,Mapping!$A$5:$A$26,0))&amp;" | "&amp;INDEX(Mapping!$B$30:$B$46,MATCH($B1207,Mapping!$A$30:$A$46,0)))</f>
        <v/>
      </c>
      <c r="I1207" s="14">
        <f>INDEX(Variables!$C$5:$C$205,MATCH($A1207,Variables!$A$5:$A$205,0))</f>
        <v/>
      </c>
      <c r="J1207" s="14">
        <f>INDEX(Variables!$E$5:$E$205,MATCH($A1207,Variables!$A$5:$A$205,0))</f>
        <v/>
      </c>
      <c r="K1207" s="11">
        <f>LOWER(Settings!$C$4)&amp;".mit."&amp;$A1207&amp;IF($C1207="","","."&amp;$C1207&amp;"."&amp;$B1207)&amp;IF(INDEX(Variables!$D$5:$D$205,MATCH($A1207,Variables!$A$5:$A$205,0))="","","."&amp;INDEX(Variables!$D$5:$D$205,MATCH($A1207,Variables!$A$5:$A$205,0)))&amp;"."&amp;K$5</f>
        <v/>
      </c>
      <c r="L1207" s="46">
        <f>L1180*Settings!$C$13*(INDEX(L$331:L$342,$D1207))</f>
        <v/>
      </c>
      <c r="M1207" s="47">
        <f>M1180*Settings!$C$13*(INDEX(M$331:M$342,$D1207))</f>
        <v/>
      </c>
      <c r="N1207" s="47">
        <f>N1180*Settings!$C$13*(INDEX(N$331:N$342,$D1207))</f>
        <v/>
      </c>
      <c r="O1207" s="47">
        <f>O1180*Settings!$C$13*(INDEX(O$331:O$342,$D1207))</f>
        <v/>
      </c>
      <c r="P1207" s="47">
        <f>P1180*Settings!$C$13*(INDEX(P$331:P$342,$D1207))</f>
        <v/>
      </c>
      <c r="Q1207" s="47">
        <f>Q1180*Settings!$C$13*(INDEX(Q$331:Q$342,$D1207))</f>
        <v/>
      </c>
      <c r="R1207" s="47">
        <f>R1180*Settings!$C$13*(INDEX(R$331:R$342,$D1207))</f>
        <v/>
      </c>
      <c r="S1207" s="47">
        <f>S1180*Settings!$C$13*(INDEX(S$331:S$342,$D1207))</f>
        <v/>
      </c>
      <c r="T1207" s="47">
        <f>T1180*Settings!$C$13*(INDEX(T$331:T$342,$D1207))</f>
        <v/>
      </c>
      <c r="U1207" s="47">
        <f>U1180*Settings!$C$13*(INDEX(U$331:U$342,$D1207))</f>
        <v/>
      </c>
      <c r="V1207" s="47">
        <f>V1180*Settings!$C$13*(INDEX(V$331:V$342,$D1207))</f>
        <v/>
      </c>
      <c r="W1207" s="47">
        <f>W1180*Settings!$C$13*(INDEX(W$331:W$342,$D1207))</f>
        <v/>
      </c>
      <c r="X1207" s="47">
        <f>X1180*Settings!$C$13*(INDEX(X$331:X$342,$D1207))</f>
        <v/>
      </c>
      <c r="Y1207" s="47">
        <f>Y1180*Settings!$C$13*(INDEX(Y$331:Y$342,$D1207))</f>
        <v/>
      </c>
      <c r="Z1207" s="47">
        <f>Z1180*Settings!$C$13*(INDEX(Z$331:Z$342,$D1207))</f>
        <v/>
      </c>
      <c r="AA1207" s="47">
        <f>AA1180*Settings!$C$13*(INDEX(AA$331:AA$342,$D1207))</f>
        <v/>
      </c>
      <c r="AB1207" s="47">
        <f>AB1180*Settings!$C$13*(INDEX(AB$331:AB$342,$D1207))</f>
        <v/>
      </c>
      <c r="AC1207" s="47">
        <f>AC1180*Settings!$C$13*(INDEX(AC$331:AC$342,$D1207))</f>
        <v/>
      </c>
      <c r="AD1207" s="58">
        <f>REVENUE(AD1180,Settings!$C$13,INDEX(AD$331:AD$342,$D1207))</f>
        <v/>
      </c>
      <c r="AF1207" s="11">
        <f>LOWER(Settings!$C$4)&amp;".mit."&amp;$A1207&amp;IF($C1207="","","."&amp;$C1207&amp;"."&amp;$B1207)&amp;IF(INDEX(Variables!$D$5:$D$205,MATCH($A1207,Variables!$A$5:$A$205,0))="","","."&amp;INDEX(Variables!$D$5:$D$205,MATCH($A1207,Variables!$A$5:$A$205,0)))&amp;"."&amp;AF$5</f>
        <v/>
      </c>
      <c r="AG1207" s="46">
        <f>AG1180*Settings!$C$13*(INDEX(AG$331:AG$342,$D1207))</f>
        <v/>
      </c>
      <c r="AH1207" s="47">
        <f>AH1180*Settings!$C$13*(INDEX(AH$331:AH$342,$D1207))</f>
        <v/>
      </c>
      <c r="AI1207" s="47">
        <f>AI1180*Settings!$C$13*(INDEX(AI$331:AI$342,$D1207))</f>
        <v/>
      </c>
      <c r="AJ1207" s="47">
        <f>AJ1180*Settings!$C$13*(INDEX(AJ$331:AJ$342,$D1207))</f>
        <v/>
      </c>
      <c r="AK1207" s="47">
        <f>AK1180*Settings!$C$13*(INDEX(AK$331:AK$342,$D1207))</f>
        <v/>
      </c>
      <c r="AL1207" s="47">
        <f>AL1180*Settings!$C$13*(INDEX(AL$331:AL$342,$D1207))</f>
        <v/>
      </c>
      <c r="AM1207" s="47">
        <f>AM1180*Settings!$C$13*(INDEX(AM$331:AM$342,$D1207))</f>
        <v/>
      </c>
      <c r="AN1207" s="47">
        <f>AN1180*Settings!$C$13*(INDEX(AN$331:AN$342,$D1207))</f>
        <v/>
      </c>
      <c r="AO1207" s="47">
        <f>AO1180*Settings!$C$13*(INDEX(AO$331:AO$342,$D1207))</f>
        <v/>
      </c>
      <c r="AP1207" s="47">
        <f>AP1180*Settings!$C$13*(INDEX(AP$331:AP$342,$D1207))</f>
        <v/>
      </c>
      <c r="AQ1207" s="47">
        <f>AQ1180*Settings!$C$13*(INDEX(AQ$331:AQ$342,$D1207))</f>
        <v/>
      </c>
      <c r="AR1207" s="47">
        <f>AR1180*Settings!$C$13*(INDEX(AR$331:AR$342,$D1207))</f>
        <v/>
      </c>
      <c r="AS1207" s="47">
        <f>AS1180*Settings!$C$13*(INDEX(AS$331:AS$342,$D1207))</f>
        <v/>
      </c>
      <c r="AT1207" s="47">
        <f>AT1180*Settings!$C$13*(INDEX(AT$331:AT$342,$D1207))</f>
        <v/>
      </c>
      <c r="AU1207" s="47">
        <f>AU1180*Settings!$C$13*(INDEX(AU$331:AU$342,$D1207))</f>
        <v/>
      </c>
      <c r="AV1207" s="47">
        <f>AV1180*Settings!$C$13*(INDEX(AV$331:AV$342,$D1207))</f>
        <v/>
      </c>
      <c r="AW1207" s="47">
        <f>AW1180*Settings!$C$13*(INDEX(AW$331:AW$342,$D1207))</f>
        <v/>
      </c>
      <c r="AX1207" s="47">
        <f>AX1180*Settings!$C$13*(INDEX(AX$331:AX$342,$D1207))</f>
        <v/>
      </c>
      <c r="AY1207" s="58">
        <f>REVENUE(AY1180,Settings!$C$13,INDEX(AY$331:AY$342,$D1207))</f>
        <v/>
      </c>
    </row>
    <row r="1208" hidden="1" outlineLevel="2">
      <c r="A1208" s="14" t="inlineStr">
        <is>
          <t>rsub</t>
        </is>
      </c>
      <c r="B1208" s="14" t="inlineStr">
        <is>
          <t>oop</t>
        </is>
      </c>
      <c r="C1208" s="14" t="inlineStr">
        <is>
          <t>srv</t>
        </is>
      </c>
      <c r="D1208" s="37">
        <f>INDEX(Inputs!$R$5:$R$132,MATCH($B1208&amp;"|"&amp;$C1208,Inputs!$A$5:$A$132,0))</f>
        <v/>
      </c>
      <c r="E1208" s="36" t="n"/>
      <c r="F1208" s="36" t="n"/>
      <c r="G1208" s="36" t="n"/>
      <c r="H1208" s="14">
        <f>INDEX(Variables!$B$5:$B$205,MATCH($A1208,Variables!$A$5:$A$205,0))&amp;IF($C1208="",""," | "&amp;INDEX(Mapping!$B$5:$B$26,MATCH($C1208,Mapping!$A$5:$A$26,0))&amp;" | "&amp;INDEX(Mapping!$B$30:$B$46,MATCH($B1208,Mapping!$A$30:$A$46,0)))</f>
        <v/>
      </c>
      <c r="I1208" s="14">
        <f>INDEX(Variables!$C$5:$C$205,MATCH($A1208,Variables!$A$5:$A$205,0))</f>
        <v/>
      </c>
      <c r="J1208" s="14">
        <f>INDEX(Variables!$E$5:$E$205,MATCH($A1208,Variables!$A$5:$A$205,0))</f>
        <v/>
      </c>
      <c r="K1208" s="11">
        <f>LOWER(Settings!$C$4)&amp;".mit."&amp;$A1208&amp;IF($C1208="","","."&amp;$C1208&amp;"."&amp;$B1208)&amp;IF(INDEX(Variables!$D$5:$D$205,MATCH($A1208,Variables!$A$5:$A$205,0))="","","."&amp;INDEX(Variables!$D$5:$D$205,MATCH($A1208,Variables!$A$5:$A$205,0)))&amp;"."&amp;K$5</f>
        <v/>
      </c>
      <c r="L1208" s="46">
        <f>L1181*Settings!$C$13*(INDEX(L$331:L$342,$D1208))</f>
        <v/>
      </c>
      <c r="M1208" s="47">
        <f>M1181*Settings!$C$13*(INDEX(M$331:M$342,$D1208))</f>
        <v/>
      </c>
      <c r="N1208" s="47">
        <f>N1181*Settings!$C$13*(INDEX(N$331:N$342,$D1208))</f>
        <v/>
      </c>
      <c r="O1208" s="47">
        <f>O1181*Settings!$C$13*(INDEX(O$331:O$342,$D1208))</f>
        <v/>
      </c>
      <c r="P1208" s="47">
        <f>P1181*Settings!$C$13*(INDEX(P$331:P$342,$D1208))</f>
        <v/>
      </c>
      <c r="Q1208" s="47">
        <f>Q1181*Settings!$C$13*(INDEX(Q$331:Q$342,$D1208))</f>
        <v/>
      </c>
      <c r="R1208" s="47">
        <f>R1181*Settings!$C$13*(INDEX(R$331:R$342,$D1208))</f>
        <v/>
      </c>
      <c r="S1208" s="47">
        <f>S1181*Settings!$C$13*(INDEX(S$331:S$342,$D1208))</f>
        <v/>
      </c>
      <c r="T1208" s="47">
        <f>T1181*Settings!$C$13*(INDEX(T$331:T$342,$D1208))</f>
        <v/>
      </c>
      <c r="U1208" s="47">
        <f>U1181*Settings!$C$13*(INDEX(U$331:U$342,$D1208))</f>
        <v/>
      </c>
      <c r="V1208" s="47">
        <f>V1181*Settings!$C$13*(INDEX(V$331:V$342,$D1208))</f>
        <v/>
      </c>
      <c r="W1208" s="47">
        <f>W1181*Settings!$C$13*(INDEX(W$331:W$342,$D1208))</f>
        <v/>
      </c>
      <c r="X1208" s="47">
        <f>X1181*Settings!$C$13*(INDEX(X$331:X$342,$D1208))</f>
        <v/>
      </c>
      <c r="Y1208" s="47">
        <f>Y1181*Settings!$C$13*(INDEX(Y$331:Y$342,$D1208))</f>
        <v/>
      </c>
      <c r="Z1208" s="47">
        <f>Z1181*Settings!$C$13*(INDEX(Z$331:Z$342,$D1208))</f>
        <v/>
      </c>
      <c r="AA1208" s="47">
        <f>AA1181*Settings!$C$13*(INDEX(AA$331:AA$342,$D1208))</f>
        <v/>
      </c>
      <c r="AB1208" s="47">
        <f>AB1181*Settings!$C$13*(INDEX(AB$331:AB$342,$D1208))</f>
        <v/>
      </c>
      <c r="AC1208" s="47">
        <f>AC1181*Settings!$C$13*(INDEX(AC$331:AC$342,$D1208))</f>
        <v/>
      </c>
      <c r="AD1208" s="58">
        <f>REVENUE(AD1181,Settings!$C$13,INDEX(AD$331:AD$342,$D1208))</f>
        <v/>
      </c>
      <c r="AF1208" s="11">
        <f>LOWER(Settings!$C$4)&amp;".mit."&amp;$A1208&amp;IF($C1208="","","."&amp;$C1208&amp;"."&amp;$B1208)&amp;IF(INDEX(Variables!$D$5:$D$205,MATCH($A1208,Variables!$A$5:$A$205,0))="","","."&amp;INDEX(Variables!$D$5:$D$205,MATCH($A1208,Variables!$A$5:$A$205,0)))&amp;"."&amp;AF$5</f>
        <v/>
      </c>
      <c r="AG1208" s="46">
        <f>AG1181*Settings!$C$13*(INDEX(AG$331:AG$342,$D1208))</f>
        <v/>
      </c>
      <c r="AH1208" s="47">
        <f>AH1181*Settings!$C$13*(INDEX(AH$331:AH$342,$D1208))</f>
        <v/>
      </c>
      <c r="AI1208" s="47">
        <f>AI1181*Settings!$C$13*(INDEX(AI$331:AI$342,$D1208))</f>
        <v/>
      </c>
      <c r="AJ1208" s="47">
        <f>AJ1181*Settings!$C$13*(INDEX(AJ$331:AJ$342,$D1208))</f>
        <v/>
      </c>
      <c r="AK1208" s="47">
        <f>AK1181*Settings!$C$13*(INDEX(AK$331:AK$342,$D1208))</f>
        <v/>
      </c>
      <c r="AL1208" s="47">
        <f>AL1181*Settings!$C$13*(INDEX(AL$331:AL$342,$D1208))</f>
        <v/>
      </c>
      <c r="AM1208" s="47">
        <f>AM1181*Settings!$C$13*(INDEX(AM$331:AM$342,$D1208))</f>
        <v/>
      </c>
      <c r="AN1208" s="47">
        <f>AN1181*Settings!$C$13*(INDEX(AN$331:AN$342,$D1208))</f>
        <v/>
      </c>
      <c r="AO1208" s="47">
        <f>AO1181*Settings!$C$13*(INDEX(AO$331:AO$342,$D1208))</f>
        <v/>
      </c>
      <c r="AP1208" s="47">
        <f>AP1181*Settings!$C$13*(INDEX(AP$331:AP$342,$D1208))</f>
        <v/>
      </c>
      <c r="AQ1208" s="47">
        <f>AQ1181*Settings!$C$13*(INDEX(AQ$331:AQ$342,$D1208))</f>
        <v/>
      </c>
      <c r="AR1208" s="47">
        <f>AR1181*Settings!$C$13*(INDEX(AR$331:AR$342,$D1208))</f>
        <v/>
      </c>
      <c r="AS1208" s="47">
        <f>AS1181*Settings!$C$13*(INDEX(AS$331:AS$342,$D1208))</f>
        <v/>
      </c>
      <c r="AT1208" s="47">
        <f>AT1181*Settings!$C$13*(INDEX(AT$331:AT$342,$D1208))</f>
        <v/>
      </c>
      <c r="AU1208" s="47">
        <f>AU1181*Settings!$C$13*(INDEX(AU$331:AU$342,$D1208))</f>
        <v/>
      </c>
      <c r="AV1208" s="47">
        <f>AV1181*Settings!$C$13*(INDEX(AV$331:AV$342,$D1208))</f>
        <v/>
      </c>
      <c r="AW1208" s="47">
        <f>AW1181*Settings!$C$13*(INDEX(AW$331:AW$342,$D1208))</f>
        <v/>
      </c>
      <c r="AX1208" s="47">
        <f>AX1181*Settings!$C$13*(INDEX(AX$331:AX$342,$D1208))</f>
        <v/>
      </c>
      <c r="AY1208" s="58">
        <f>REVENUE(AY1181,Settings!$C$13,INDEX(AY$331:AY$342,$D1208))</f>
        <v/>
      </c>
    </row>
    <row r="1209" hidden="1" outlineLevel="2">
      <c r="A1209" s="14" t="inlineStr">
        <is>
          <t>rsub</t>
        </is>
      </c>
      <c r="B1209" s="14" t="inlineStr">
        <is>
          <t>bio</t>
        </is>
      </c>
      <c r="C1209" s="14" t="inlineStr">
        <is>
          <t>srv</t>
        </is>
      </c>
      <c r="D1209" s="37">
        <f>INDEX(Inputs!$R$5:$R$132,MATCH($B1209&amp;"|"&amp;$C1209,Inputs!$A$5:$A$132,0))</f>
        <v/>
      </c>
      <c r="E1209" s="36" t="n"/>
      <c r="F1209" s="36" t="n"/>
      <c r="G1209" s="36" t="n"/>
      <c r="H1209" s="14">
        <f>INDEX(Variables!$B$5:$B$205,MATCH($A1209,Variables!$A$5:$A$205,0))&amp;IF($C1209="",""," | "&amp;INDEX(Mapping!$B$5:$B$26,MATCH($C1209,Mapping!$A$5:$A$26,0))&amp;" | "&amp;INDEX(Mapping!$B$30:$B$46,MATCH($B1209,Mapping!$A$30:$A$46,0)))</f>
        <v/>
      </c>
      <c r="I1209" s="14">
        <f>INDEX(Variables!$C$5:$C$205,MATCH($A1209,Variables!$A$5:$A$205,0))</f>
        <v/>
      </c>
      <c r="J1209" s="14">
        <f>INDEX(Variables!$E$5:$E$205,MATCH($A1209,Variables!$A$5:$A$205,0))</f>
        <v/>
      </c>
      <c r="K1209" s="11">
        <f>LOWER(Settings!$C$4)&amp;".mit."&amp;$A1209&amp;IF($C1209="","","."&amp;$C1209&amp;"."&amp;$B1209)&amp;IF(INDEX(Variables!$D$5:$D$205,MATCH($A1209,Variables!$A$5:$A$205,0))="","","."&amp;INDEX(Variables!$D$5:$D$205,MATCH($A1209,Variables!$A$5:$A$205,0)))&amp;"."&amp;K$5</f>
        <v/>
      </c>
      <c r="L1209" s="46">
        <f>L1182*Settings!$C$13*(INDEX(L$331:L$342,$D1209))</f>
        <v/>
      </c>
      <c r="M1209" s="47">
        <f>M1182*Settings!$C$13*(INDEX(M$331:M$342,$D1209))</f>
        <v/>
      </c>
      <c r="N1209" s="47">
        <f>N1182*Settings!$C$13*(INDEX(N$331:N$342,$D1209))</f>
        <v/>
      </c>
      <c r="O1209" s="47">
        <f>O1182*Settings!$C$13*(INDEX(O$331:O$342,$D1209))</f>
        <v/>
      </c>
      <c r="P1209" s="47">
        <f>P1182*Settings!$C$13*(INDEX(P$331:P$342,$D1209))</f>
        <v/>
      </c>
      <c r="Q1209" s="47">
        <f>Q1182*Settings!$C$13*(INDEX(Q$331:Q$342,$D1209))</f>
        <v/>
      </c>
      <c r="R1209" s="47">
        <f>R1182*Settings!$C$13*(INDEX(R$331:R$342,$D1209))</f>
        <v/>
      </c>
      <c r="S1209" s="47">
        <f>S1182*Settings!$C$13*(INDEX(S$331:S$342,$D1209))</f>
        <v/>
      </c>
      <c r="T1209" s="47">
        <f>T1182*Settings!$C$13*(INDEX(T$331:T$342,$D1209))</f>
        <v/>
      </c>
      <c r="U1209" s="47">
        <f>U1182*Settings!$C$13*(INDEX(U$331:U$342,$D1209))</f>
        <v/>
      </c>
      <c r="V1209" s="47">
        <f>V1182*Settings!$C$13*(INDEX(V$331:V$342,$D1209))</f>
        <v/>
      </c>
      <c r="W1209" s="47">
        <f>W1182*Settings!$C$13*(INDEX(W$331:W$342,$D1209))</f>
        <v/>
      </c>
      <c r="X1209" s="47">
        <f>X1182*Settings!$C$13*(INDEX(X$331:X$342,$D1209))</f>
        <v/>
      </c>
      <c r="Y1209" s="47">
        <f>Y1182*Settings!$C$13*(INDEX(Y$331:Y$342,$D1209))</f>
        <v/>
      </c>
      <c r="Z1209" s="47">
        <f>Z1182*Settings!$C$13*(INDEX(Z$331:Z$342,$D1209))</f>
        <v/>
      </c>
      <c r="AA1209" s="47">
        <f>AA1182*Settings!$C$13*(INDEX(AA$331:AA$342,$D1209))</f>
        <v/>
      </c>
      <c r="AB1209" s="47">
        <f>AB1182*Settings!$C$13*(INDEX(AB$331:AB$342,$D1209))</f>
        <v/>
      </c>
      <c r="AC1209" s="47">
        <f>AC1182*Settings!$C$13*(INDEX(AC$331:AC$342,$D1209))</f>
        <v/>
      </c>
      <c r="AD1209" s="58">
        <f>REVENUE(AD1182,Settings!$C$13,INDEX(AD$331:AD$342,$D1209))</f>
        <v/>
      </c>
      <c r="AF1209" s="11">
        <f>LOWER(Settings!$C$4)&amp;".mit."&amp;$A1209&amp;IF($C1209="","","."&amp;$C1209&amp;"."&amp;$B1209)&amp;IF(INDEX(Variables!$D$5:$D$205,MATCH($A1209,Variables!$A$5:$A$205,0))="","","."&amp;INDEX(Variables!$D$5:$D$205,MATCH($A1209,Variables!$A$5:$A$205,0)))&amp;"."&amp;AF$5</f>
        <v/>
      </c>
      <c r="AG1209" s="46">
        <f>AG1182*Settings!$C$13*(INDEX(AG$331:AG$342,$D1209))</f>
        <v/>
      </c>
      <c r="AH1209" s="47">
        <f>AH1182*Settings!$C$13*(INDEX(AH$331:AH$342,$D1209))</f>
        <v/>
      </c>
      <c r="AI1209" s="47">
        <f>AI1182*Settings!$C$13*(INDEX(AI$331:AI$342,$D1209))</f>
        <v/>
      </c>
      <c r="AJ1209" s="47">
        <f>AJ1182*Settings!$C$13*(INDEX(AJ$331:AJ$342,$D1209))</f>
        <v/>
      </c>
      <c r="AK1209" s="47">
        <f>AK1182*Settings!$C$13*(INDEX(AK$331:AK$342,$D1209))</f>
        <v/>
      </c>
      <c r="AL1209" s="47">
        <f>AL1182*Settings!$C$13*(INDEX(AL$331:AL$342,$D1209))</f>
        <v/>
      </c>
      <c r="AM1209" s="47">
        <f>AM1182*Settings!$C$13*(INDEX(AM$331:AM$342,$D1209))</f>
        <v/>
      </c>
      <c r="AN1209" s="47">
        <f>AN1182*Settings!$C$13*(INDEX(AN$331:AN$342,$D1209))</f>
        <v/>
      </c>
      <c r="AO1209" s="47">
        <f>AO1182*Settings!$C$13*(INDEX(AO$331:AO$342,$D1209))</f>
        <v/>
      </c>
      <c r="AP1209" s="47">
        <f>AP1182*Settings!$C$13*(INDEX(AP$331:AP$342,$D1209))</f>
        <v/>
      </c>
      <c r="AQ1209" s="47">
        <f>AQ1182*Settings!$C$13*(INDEX(AQ$331:AQ$342,$D1209))</f>
        <v/>
      </c>
      <c r="AR1209" s="47">
        <f>AR1182*Settings!$C$13*(INDEX(AR$331:AR$342,$D1209))</f>
        <v/>
      </c>
      <c r="AS1209" s="47">
        <f>AS1182*Settings!$C$13*(INDEX(AS$331:AS$342,$D1209))</f>
        <v/>
      </c>
      <c r="AT1209" s="47">
        <f>AT1182*Settings!$C$13*(INDEX(AT$331:AT$342,$D1209))</f>
        <v/>
      </c>
      <c r="AU1209" s="47">
        <f>AU1182*Settings!$C$13*(INDEX(AU$331:AU$342,$D1209))</f>
        <v/>
      </c>
      <c r="AV1209" s="47">
        <f>AV1182*Settings!$C$13*(INDEX(AV$331:AV$342,$D1209))</f>
        <v/>
      </c>
      <c r="AW1209" s="47">
        <f>AW1182*Settings!$C$13*(INDEX(AW$331:AW$342,$D1209))</f>
        <v/>
      </c>
      <c r="AX1209" s="47">
        <f>AX1182*Settings!$C$13*(INDEX(AX$331:AX$342,$D1209))</f>
        <v/>
      </c>
      <c r="AY1209" s="58">
        <f>REVENUE(AY1182,Settings!$C$13,INDEX(AY$331:AY$342,$D1209))</f>
        <v/>
      </c>
    </row>
    <row r="1210" hidden="1" outlineLevel="2"/>
    <row r="1211" hidden="1" outlineLevel="2">
      <c r="A1211" s="14" t="inlineStr">
        <is>
          <t>rnew</t>
        </is>
      </c>
      <c r="B1211" s="14" t="inlineStr">
        <is>
          <t>coa</t>
        </is>
      </c>
      <c r="C1211" s="14" t="inlineStr">
        <is>
          <t>srv</t>
        </is>
      </c>
      <c r="D1211" s="37">
        <f>INDEX(Inputs!$S$5:$S$132,MATCH($B1211&amp;"|"&amp;$C1211,Inputs!$A$5:$A$132,0))</f>
        <v/>
      </c>
      <c r="E1211" s="36" t="n"/>
      <c r="F1211" s="36" t="n"/>
      <c r="G1211" s="36" t="n"/>
      <c r="H1211" s="14">
        <f>INDEX(Variables!$B$5:$B$205,MATCH($A1211,Variables!$A$5:$A$205,0))&amp;IF($C1211="",""," | "&amp;INDEX(Mapping!$B$5:$B$26,MATCH($C1211,Mapping!$A$5:$A$26,0))&amp;" | "&amp;INDEX(Mapping!$B$30:$B$46,MATCH($B1211,Mapping!$A$30:$A$46,0)))</f>
        <v/>
      </c>
      <c r="I1211" s="14">
        <f>INDEX(Variables!$C$5:$C$205,MATCH($A1211,Variables!$A$5:$A$205,0))</f>
        <v/>
      </c>
      <c r="J1211" s="14">
        <f>INDEX(Variables!$E$5:$E$205,MATCH($A1211,Variables!$A$5:$A$205,0))</f>
        <v/>
      </c>
      <c r="K1211" s="11">
        <f>LOWER(Settings!$C$4)&amp;".mit."&amp;$A1211&amp;IF($C1211="","","."&amp;$C1211&amp;"."&amp;$B1211)&amp;IF(INDEX(Variables!$D$5:$D$205,MATCH($A1211,Variables!$A$5:$A$205,0))="","","."&amp;INDEX(Variables!$D$5:$D$205,MATCH($A1211,Variables!$A$5:$A$205,0)))&amp;"."&amp;K$5</f>
        <v/>
      </c>
      <c r="L1211" s="46">
        <f>L1175*Settings!$C$13*(L1121+L1139+L1130*L$195+L1148*$D1211)</f>
        <v/>
      </c>
      <c r="M1211" s="47">
        <f>M1175*Settings!$C$13*(M1121+M1139+M1130*M$195+M1148*$D1211)</f>
        <v/>
      </c>
      <c r="N1211" s="47">
        <f>N1175*Settings!$C$13*(N1121+N1139+N1130*N$195+N1148*$D1211)</f>
        <v/>
      </c>
      <c r="O1211" s="47">
        <f>O1175*Settings!$C$13*(O1121+O1139+O1130*O$195+O1148*$D1211)</f>
        <v/>
      </c>
      <c r="P1211" s="47">
        <f>P1175*Settings!$C$13*(P1121+P1139+P1130*P$195+P1148*$D1211)</f>
        <v/>
      </c>
      <c r="Q1211" s="47">
        <f>Q1175*Settings!$C$13*(Q1121+Q1139+Q1130*Q$195+Q1148*$D1211)</f>
        <v/>
      </c>
      <c r="R1211" s="47">
        <f>R1175*Settings!$C$13*(R1121+R1139+R1130*R$195+R1148*$D1211)</f>
        <v/>
      </c>
      <c r="S1211" s="47">
        <f>S1175*Settings!$C$13*(S1121+S1139+S1130*S$195+S1148*$D1211)</f>
        <v/>
      </c>
      <c r="T1211" s="47">
        <f>T1175*Settings!$C$13*(T1121+T1139+T1130*T$195+T1148*$D1211)</f>
        <v/>
      </c>
      <c r="U1211" s="47">
        <f>U1175*Settings!$C$13*(U1121+U1139+U1130*U$195+U1148*$D1211)</f>
        <v/>
      </c>
      <c r="V1211" s="47">
        <f>V1175*Settings!$C$13*(V1121+V1139+V1130*V$195+V1148*$D1211)</f>
        <v/>
      </c>
      <c r="W1211" s="47">
        <f>W1175*Settings!$C$13*(W1121+W1139+W1130*W$195+W1148*$D1211)</f>
        <v/>
      </c>
      <c r="X1211" s="47">
        <f>X1175*Settings!$C$13*(X1121+X1139+X1130*X$195+X1148*$D1211)</f>
        <v/>
      </c>
      <c r="Y1211" s="47">
        <f>Y1175*Settings!$C$13*(Y1121+Y1139+Y1130*Y$195+Y1148*$D1211)</f>
        <v/>
      </c>
      <c r="Z1211" s="47">
        <f>Z1175*Settings!$C$13*(Z1121+Z1139+Z1130*Z$195+Z1148*$D1211)</f>
        <v/>
      </c>
      <c r="AA1211" s="47">
        <f>AA1175*Settings!$C$13*(AA1121+AA1139+AA1130*AA$195+AA1148*$D1211)</f>
        <v/>
      </c>
      <c r="AB1211" s="47">
        <f>AB1175*Settings!$C$13*(AB1121+AB1139+AB1130*AB$195+AB1148*$D1211)</f>
        <v/>
      </c>
      <c r="AC1211" s="47">
        <f>AC1175*Settings!$C$13*(AC1121+AC1139+AC1130*AC$195+AC1148*$D1211)</f>
        <v/>
      </c>
      <c r="AD1211" s="58">
        <f>REVENUE(AD1175,Settings!$C$13,NEWREVRATE(AD1121,AD1139,AD1130,AD$195,AD1148,$D1211))</f>
        <v/>
      </c>
      <c r="AF1211" s="11">
        <f>LOWER(Settings!$C$4)&amp;".mit."&amp;$A1211&amp;IF($C1211="","","."&amp;$C1211&amp;"."&amp;$B1211)&amp;IF(INDEX(Variables!$D$5:$D$205,MATCH($A1211,Variables!$A$5:$A$205,0))="","","."&amp;INDEX(Variables!$D$5:$D$205,MATCH($A1211,Variables!$A$5:$A$205,0)))&amp;"."&amp;AF$5</f>
        <v/>
      </c>
      <c r="AG1211" s="46">
        <f>AG1175*Settings!$C$13*(AG1121+AG1139+AG1130*AG$195+AG1148*$D1211)</f>
        <v/>
      </c>
      <c r="AH1211" s="47">
        <f>AH1175*Settings!$C$13*(AH1121+AH1139+AH1130*AH$195+AH1148*$D1211)</f>
        <v/>
      </c>
      <c r="AI1211" s="47">
        <f>AI1175*Settings!$C$13*(AI1121+AI1139+AI1130*AI$195+AI1148*$D1211)</f>
        <v/>
      </c>
      <c r="AJ1211" s="47">
        <f>AJ1175*Settings!$C$13*(AJ1121+AJ1139+AJ1130*AJ$195+AJ1148*$D1211)</f>
        <v/>
      </c>
      <c r="AK1211" s="47">
        <f>AK1175*Settings!$C$13*(AK1121+AK1139+AK1130*AK$195+AK1148*$D1211)</f>
        <v/>
      </c>
      <c r="AL1211" s="47">
        <f>AL1175*Settings!$C$13*(AL1121+AL1139+AL1130*AL$195+AL1148*$D1211)</f>
        <v/>
      </c>
      <c r="AM1211" s="47">
        <f>AM1175*Settings!$C$13*(AM1121+AM1139+AM1130*AM$195+AM1148*$D1211)</f>
        <v/>
      </c>
      <c r="AN1211" s="47">
        <f>AN1175*Settings!$C$13*(AN1121+AN1139+AN1130*AN$195+AN1148*$D1211)</f>
        <v/>
      </c>
      <c r="AO1211" s="47">
        <f>AO1175*Settings!$C$13*(AO1121+AO1139+AO1130*AO$195+AO1148*$D1211)</f>
        <v/>
      </c>
      <c r="AP1211" s="47">
        <f>AP1175*Settings!$C$13*(AP1121+AP1139+AP1130*AP$195+AP1148*$D1211)</f>
        <v/>
      </c>
      <c r="AQ1211" s="47">
        <f>AQ1175*Settings!$C$13*(AQ1121+AQ1139+AQ1130*AQ$195+AQ1148*$D1211)</f>
        <v/>
      </c>
      <c r="AR1211" s="47">
        <f>AR1175*Settings!$C$13*(AR1121+AR1139+AR1130*AR$195+AR1148*$D1211)</f>
        <v/>
      </c>
      <c r="AS1211" s="47">
        <f>AS1175*Settings!$C$13*(AS1121+AS1139+AS1130*AS$195+AS1148*$D1211)</f>
        <v/>
      </c>
      <c r="AT1211" s="47">
        <f>AT1175*Settings!$C$13*(AT1121+AT1139+AT1130*AT$195+AT1148*$D1211)</f>
        <v/>
      </c>
      <c r="AU1211" s="47">
        <f>AU1175*Settings!$C$13*(AU1121+AU1139+AU1130*AU$195+AU1148*$D1211)</f>
        <v/>
      </c>
      <c r="AV1211" s="47">
        <f>AV1175*Settings!$C$13*(AV1121+AV1139+AV1130*AV$195+AV1148*$D1211)</f>
        <v/>
      </c>
      <c r="AW1211" s="47">
        <f>AW1175*Settings!$C$13*(AW1121+AW1139+AW1130*AW$195+AW1148*$D1211)</f>
        <v/>
      </c>
      <c r="AX1211" s="47">
        <f>AX1175*Settings!$C$13*(AX1121+AX1139+AX1130*AX$195+AX1148*$D1211)</f>
        <v/>
      </c>
      <c r="AY1211" s="58">
        <f>REVENUE(AY1175,Settings!$C$13,NEWREVRATE(AY1121,AY1139,AY1130,AY$195,AY1148,$D1211))</f>
        <v/>
      </c>
    </row>
    <row r="1212" hidden="1" outlineLevel="2">
      <c r="A1212" s="14" t="inlineStr">
        <is>
          <t>rnew</t>
        </is>
      </c>
      <c r="B1212" s="14" t="inlineStr">
        <is>
          <t>nga</t>
        </is>
      </c>
      <c r="C1212" s="14" t="inlineStr">
        <is>
          <t>srv</t>
        </is>
      </c>
      <c r="D1212" s="37">
        <f>INDEX(Inputs!$S$5:$S$132,MATCH($B1212&amp;"|"&amp;$C1212,Inputs!$A$5:$A$132,0))</f>
        <v/>
      </c>
      <c r="E1212" s="36" t="n"/>
      <c r="F1212" s="36" t="n"/>
      <c r="G1212" s="36" t="n"/>
      <c r="H1212" s="14">
        <f>INDEX(Variables!$B$5:$B$205,MATCH($A1212,Variables!$A$5:$A$205,0))&amp;IF($C1212="",""," | "&amp;INDEX(Mapping!$B$5:$B$26,MATCH($C1212,Mapping!$A$5:$A$26,0))&amp;" | "&amp;INDEX(Mapping!$B$30:$B$46,MATCH($B1212,Mapping!$A$30:$A$46,0)))</f>
        <v/>
      </c>
      <c r="I1212" s="14">
        <f>INDEX(Variables!$C$5:$C$205,MATCH($A1212,Variables!$A$5:$A$205,0))</f>
        <v/>
      </c>
      <c r="J1212" s="14">
        <f>INDEX(Variables!$E$5:$E$205,MATCH($A1212,Variables!$A$5:$A$205,0))</f>
        <v/>
      </c>
      <c r="K1212" s="11">
        <f>LOWER(Settings!$C$4)&amp;".mit."&amp;$A1212&amp;IF($C1212="","","."&amp;$C1212&amp;"."&amp;$B1212)&amp;IF(INDEX(Variables!$D$5:$D$205,MATCH($A1212,Variables!$A$5:$A$205,0))="","","."&amp;INDEX(Variables!$D$5:$D$205,MATCH($A1212,Variables!$A$5:$A$205,0)))&amp;"."&amp;K$5</f>
        <v/>
      </c>
      <c r="L1212" s="46">
        <f>L1176*Settings!$C$13*(L1122+L1140+L1131*L$195+L1149*$D1212)</f>
        <v/>
      </c>
      <c r="M1212" s="47">
        <f>M1176*Settings!$C$13*(M1122+M1140+M1131*M$195+M1149*$D1212)</f>
        <v/>
      </c>
      <c r="N1212" s="47">
        <f>N1176*Settings!$C$13*(N1122+N1140+N1131*N$195+N1149*$D1212)</f>
        <v/>
      </c>
      <c r="O1212" s="47">
        <f>O1176*Settings!$C$13*(O1122+O1140+O1131*O$195+O1149*$D1212)</f>
        <v/>
      </c>
      <c r="P1212" s="47">
        <f>P1176*Settings!$C$13*(P1122+P1140+P1131*P$195+P1149*$D1212)</f>
        <v/>
      </c>
      <c r="Q1212" s="47">
        <f>Q1176*Settings!$C$13*(Q1122+Q1140+Q1131*Q$195+Q1149*$D1212)</f>
        <v/>
      </c>
      <c r="R1212" s="47">
        <f>R1176*Settings!$C$13*(R1122+R1140+R1131*R$195+R1149*$D1212)</f>
        <v/>
      </c>
      <c r="S1212" s="47">
        <f>S1176*Settings!$C$13*(S1122+S1140+S1131*S$195+S1149*$D1212)</f>
        <v/>
      </c>
      <c r="T1212" s="47">
        <f>T1176*Settings!$C$13*(T1122+T1140+T1131*T$195+T1149*$D1212)</f>
        <v/>
      </c>
      <c r="U1212" s="47">
        <f>U1176*Settings!$C$13*(U1122+U1140+U1131*U$195+U1149*$D1212)</f>
        <v/>
      </c>
      <c r="V1212" s="47">
        <f>V1176*Settings!$C$13*(V1122+V1140+V1131*V$195+V1149*$D1212)</f>
        <v/>
      </c>
      <c r="W1212" s="47">
        <f>W1176*Settings!$C$13*(W1122+W1140+W1131*W$195+W1149*$D1212)</f>
        <v/>
      </c>
      <c r="X1212" s="47">
        <f>X1176*Settings!$C$13*(X1122+X1140+X1131*X$195+X1149*$D1212)</f>
        <v/>
      </c>
      <c r="Y1212" s="47">
        <f>Y1176*Settings!$C$13*(Y1122+Y1140+Y1131*Y$195+Y1149*$D1212)</f>
        <v/>
      </c>
      <c r="Z1212" s="47">
        <f>Z1176*Settings!$C$13*(Z1122+Z1140+Z1131*Z$195+Z1149*$D1212)</f>
        <v/>
      </c>
      <c r="AA1212" s="47">
        <f>AA1176*Settings!$C$13*(AA1122+AA1140+AA1131*AA$195+AA1149*$D1212)</f>
        <v/>
      </c>
      <c r="AB1212" s="47">
        <f>AB1176*Settings!$C$13*(AB1122+AB1140+AB1131*AB$195+AB1149*$D1212)</f>
        <v/>
      </c>
      <c r="AC1212" s="47">
        <f>AC1176*Settings!$C$13*(AC1122+AC1140+AC1131*AC$195+AC1149*$D1212)</f>
        <v/>
      </c>
      <c r="AD1212" s="58">
        <f>REVENUE(AD1176,Settings!$C$13,NEWREVRATE(AD1122,AD1140,AD1131,AD$195,AD1149,$D1212))</f>
        <v/>
      </c>
      <c r="AF1212" s="11">
        <f>LOWER(Settings!$C$4)&amp;".mit."&amp;$A1212&amp;IF($C1212="","","."&amp;$C1212&amp;"."&amp;$B1212)&amp;IF(INDEX(Variables!$D$5:$D$205,MATCH($A1212,Variables!$A$5:$A$205,0))="","","."&amp;INDEX(Variables!$D$5:$D$205,MATCH($A1212,Variables!$A$5:$A$205,0)))&amp;"."&amp;AF$5</f>
        <v/>
      </c>
      <c r="AG1212" s="46">
        <f>AG1176*Settings!$C$13*(AG1122+AG1140+AG1131*AG$195+AG1149*$D1212)</f>
        <v/>
      </c>
      <c r="AH1212" s="47">
        <f>AH1176*Settings!$C$13*(AH1122+AH1140+AH1131*AH$195+AH1149*$D1212)</f>
        <v/>
      </c>
      <c r="AI1212" s="47">
        <f>AI1176*Settings!$C$13*(AI1122+AI1140+AI1131*AI$195+AI1149*$D1212)</f>
        <v/>
      </c>
      <c r="AJ1212" s="47">
        <f>AJ1176*Settings!$C$13*(AJ1122+AJ1140+AJ1131*AJ$195+AJ1149*$D1212)</f>
        <v/>
      </c>
      <c r="AK1212" s="47">
        <f>AK1176*Settings!$C$13*(AK1122+AK1140+AK1131*AK$195+AK1149*$D1212)</f>
        <v/>
      </c>
      <c r="AL1212" s="47">
        <f>AL1176*Settings!$C$13*(AL1122+AL1140+AL1131*AL$195+AL1149*$D1212)</f>
        <v/>
      </c>
      <c r="AM1212" s="47">
        <f>AM1176*Settings!$C$13*(AM1122+AM1140+AM1131*AM$195+AM1149*$D1212)</f>
        <v/>
      </c>
      <c r="AN1212" s="47">
        <f>AN1176*Settings!$C$13*(AN1122+AN1140+AN1131*AN$195+AN1149*$D1212)</f>
        <v/>
      </c>
      <c r="AO1212" s="47">
        <f>AO1176*Settings!$C$13*(AO1122+AO1140+AO1131*AO$195+AO1149*$D1212)</f>
        <v/>
      </c>
      <c r="AP1212" s="47">
        <f>AP1176*Settings!$C$13*(AP1122+AP1140+AP1131*AP$195+AP1149*$D1212)</f>
        <v/>
      </c>
      <c r="AQ1212" s="47">
        <f>AQ1176*Settings!$C$13*(AQ1122+AQ1140+AQ1131*AQ$195+AQ1149*$D1212)</f>
        <v/>
      </c>
      <c r="AR1212" s="47">
        <f>AR1176*Settings!$C$13*(AR1122+AR1140+AR1131*AR$195+AR1149*$D1212)</f>
        <v/>
      </c>
      <c r="AS1212" s="47">
        <f>AS1176*Settings!$C$13*(AS1122+AS1140+AS1131*AS$195+AS1149*$D1212)</f>
        <v/>
      </c>
      <c r="AT1212" s="47">
        <f>AT1176*Settings!$C$13*(AT1122+AT1140+AT1131*AT$195+AT1149*$D1212)</f>
        <v/>
      </c>
      <c r="AU1212" s="47">
        <f>AU1176*Settings!$C$13*(AU1122+AU1140+AU1131*AU$195+AU1149*$D1212)</f>
        <v/>
      </c>
      <c r="AV1212" s="47">
        <f>AV1176*Settings!$C$13*(AV1122+AV1140+AV1131*AV$195+AV1149*$D1212)</f>
        <v/>
      </c>
      <c r="AW1212" s="47">
        <f>AW1176*Settings!$C$13*(AW1122+AW1140+AW1131*AW$195+AW1149*$D1212)</f>
        <v/>
      </c>
      <c r="AX1212" s="47">
        <f>AX1176*Settings!$C$13*(AX1122+AX1140+AX1131*AX$195+AX1149*$D1212)</f>
        <v/>
      </c>
      <c r="AY1212" s="58">
        <f>REVENUE(AY1176,Settings!$C$13,NEWREVRATE(AY1122,AY1140,AY1131,AY$195,AY1149,$D1212))</f>
        <v/>
      </c>
    </row>
    <row r="1213" hidden="1" outlineLevel="2">
      <c r="A1213" s="14" t="inlineStr">
        <is>
          <t>rnew</t>
        </is>
      </c>
      <c r="B1213" s="14" t="inlineStr">
        <is>
          <t>gso</t>
        </is>
      </c>
      <c r="C1213" s="14" t="inlineStr">
        <is>
          <t>srv</t>
        </is>
      </c>
      <c r="D1213" s="37">
        <f>INDEX(Inputs!$S$5:$S$132,MATCH($B1213&amp;"|"&amp;$C1213,Inputs!$A$5:$A$132,0))</f>
        <v/>
      </c>
      <c r="E1213" s="36" t="n"/>
      <c r="F1213" s="36" t="n"/>
      <c r="G1213" s="36" t="n"/>
      <c r="H1213" s="14">
        <f>INDEX(Variables!$B$5:$B$205,MATCH($A1213,Variables!$A$5:$A$205,0))&amp;IF($C1213="",""," | "&amp;INDEX(Mapping!$B$5:$B$26,MATCH($C1213,Mapping!$A$5:$A$26,0))&amp;" | "&amp;INDEX(Mapping!$B$30:$B$46,MATCH($B1213,Mapping!$A$30:$A$46,0)))</f>
        <v/>
      </c>
      <c r="I1213" s="14">
        <f>INDEX(Variables!$C$5:$C$205,MATCH($A1213,Variables!$A$5:$A$205,0))</f>
        <v/>
      </c>
      <c r="J1213" s="14">
        <f>INDEX(Variables!$E$5:$E$205,MATCH($A1213,Variables!$A$5:$A$205,0))</f>
        <v/>
      </c>
      <c r="K1213" s="11">
        <f>LOWER(Settings!$C$4)&amp;".mit."&amp;$A1213&amp;IF($C1213="","","."&amp;$C1213&amp;"."&amp;$B1213)&amp;IF(INDEX(Variables!$D$5:$D$205,MATCH($A1213,Variables!$A$5:$A$205,0))="","","."&amp;INDEX(Variables!$D$5:$D$205,MATCH($A1213,Variables!$A$5:$A$205,0)))&amp;"."&amp;K$5</f>
        <v/>
      </c>
      <c r="L1213" s="46">
        <f>L1177*Settings!$C$13*(L1123+L1141+L1132*L$195+L1150*$D1213)</f>
        <v/>
      </c>
      <c r="M1213" s="47">
        <f>M1177*Settings!$C$13*(M1123+M1141+M1132*M$195+M1150*$D1213)</f>
        <v/>
      </c>
      <c r="N1213" s="47">
        <f>N1177*Settings!$C$13*(N1123+N1141+N1132*N$195+N1150*$D1213)</f>
        <v/>
      </c>
      <c r="O1213" s="47">
        <f>O1177*Settings!$C$13*(O1123+O1141+O1132*O$195+O1150*$D1213)</f>
        <v/>
      </c>
      <c r="P1213" s="47">
        <f>P1177*Settings!$C$13*(P1123+P1141+P1132*P$195+P1150*$D1213)</f>
        <v/>
      </c>
      <c r="Q1213" s="47">
        <f>Q1177*Settings!$C$13*(Q1123+Q1141+Q1132*Q$195+Q1150*$D1213)</f>
        <v/>
      </c>
      <c r="R1213" s="47">
        <f>R1177*Settings!$C$13*(R1123+R1141+R1132*R$195+R1150*$D1213)</f>
        <v/>
      </c>
      <c r="S1213" s="47">
        <f>S1177*Settings!$C$13*(S1123+S1141+S1132*S$195+S1150*$D1213)</f>
        <v/>
      </c>
      <c r="T1213" s="47">
        <f>T1177*Settings!$C$13*(T1123+T1141+T1132*T$195+T1150*$D1213)</f>
        <v/>
      </c>
      <c r="U1213" s="47">
        <f>U1177*Settings!$C$13*(U1123+U1141+U1132*U$195+U1150*$D1213)</f>
        <v/>
      </c>
      <c r="V1213" s="47">
        <f>V1177*Settings!$C$13*(V1123+V1141+V1132*V$195+V1150*$D1213)</f>
        <v/>
      </c>
      <c r="W1213" s="47">
        <f>W1177*Settings!$C$13*(W1123+W1141+W1132*W$195+W1150*$D1213)</f>
        <v/>
      </c>
      <c r="X1213" s="47">
        <f>X1177*Settings!$C$13*(X1123+X1141+X1132*X$195+X1150*$D1213)</f>
        <v/>
      </c>
      <c r="Y1213" s="47">
        <f>Y1177*Settings!$C$13*(Y1123+Y1141+Y1132*Y$195+Y1150*$D1213)</f>
        <v/>
      </c>
      <c r="Z1213" s="47">
        <f>Z1177*Settings!$C$13*(Z1123+Z1141+Z1132*Z$195+Z1150*$D1213)</f>
        <v/>
      </c>
      <c r="AA1213" s="47">
        <f>AA1177*Settings!$C$13*(AA1123+AA1141+AA1132*AA$195+AA1150*$D1213)</f>
        <v/>
      </c>
      <c r="AB1213" s="47">
        <f>AB1177*Settings!$C$13*(AB1123+AB1141+AB1132*AB$195+AB1150*$D1213)</f>
        <v/>
      </c>
      <c r="AC1213" s="47">
        <f>AC1177*Settings!$C$13*(AC1123+AC1141+AC1132*AC$195+AC1150*$D1213)</f>
        <v/>
      </c>
      <c r="AD1213" s="58">
        <f>REVENUE(AD1177,Settings!$C$13,NEWREVRATE(AD1123,AD1141,AD1132,AD$195,AD1150,$D1213))</f>
        <v/>
      </c>
      <c r="AF1213" s="11">
        <f>LOWER(Settings!$C$4)&amp;".mit."&amp;$A1213&amp;IF($C1213="","","."&amp;$C1213&amp;"."&amp;$B1213)&amp;IF(INDEX(Variables!$D$5:$D$205,MATCH($A1213,Variables!$A$5:$A$205,0))="","","."&amp;INDEX(Variables!$D$5:$D$205,MATCH($A1213,Variables!$A$5:$A$205,0)))&amp;"."&amp;AF$5</f>
        <v/>
      </c>
      <c r="AG1213" s="46">
        <f>AG1177*Settings!$C$13*(AG1123+AG1141+AG1132*AG$195+AG1150*$D1213)</f>
        <v/>
      </c>
      <c r="AH1213" s="47">
        <f>AH1177*Settings!$C$13*(AH1123+AH1141+AH1132*AH$195+AH1150*$D1213)</f>
        <v/>
      </c>
      <c r="AI1213" s="47">
        <f>AI1177*Settings!$C$13*(AI1123+AI1141+AI1132*AI$195+AI1150*$D1213)</f>
        <v/>
      </c>
      <c r="AJ1213" s="47">
        <f>AJ1177*Settings!$C$13*(AJ1123+AJ1141+AJ1132*AJ$195+AJ1150*$D1213)</f>
        <v/>
      </c>
      <c r="AK1213" s="47">
        <f>AK1177*Settings!$C$13*(AK1123+AK1141+AK1132*AK$195+AK1150*$D1213)</f>
        <v/>
      </c>
      <c r="AL1213" s="47">
        <f>AL1177*Settings!$C$13*(AL1123+AL1141+AL1132*AL$195+AL1150*$D1213)</f>
        <v/>
      </c>
      <c r="AM1213" s="47">
        <f>AM1177*Settings!$C$13*(AM1123+AM1141+AM1132*AM$195+AM1150*$D1213)</f>
        <v/>
      </c>
      <c r="AN1213" s="47">
        <f>AN1177*Settings!$C$13*(AN1123+AN1141+AN1132*AN$195+AN1150*$D1213)</f>
        <v/>
      </c>
      <c r="AO1213" s="47">
        <f>AO1177*Settings!$C$13*(AO1123+AO1141+AO1132*AO$195+AO1150*$D1213)</f>
        <v/>
      </c>
      <c r="AP1213" s="47">
        <f>AP1177*Settings!$C$13*(AP1123+AP1141+AP1132*AP$195+AP1150*$D1213)</f>
        <v/>
      </c>
      <c r="AQ1213" s="47">
        <f>AQ1177*Settings!$C$13*(AQ1123+AQ1141+AQ1132*AQ$195+AQ1150*$D1213)</f>
        <v/>
      </c>
      <c r="AR1213" s="47">
        <f>AR1177*Settings!$C$13*(AR1123+AR1141+AR1132*AR$195+AR1150*$D1213)</f>
        <v/>
      </c>
      <c r="AS1213" s="47">
        <f>AS1177*Settings!$C$13*(AS1123+AS1141+AS1132*AS$195+AS1150*$D1213)</f>
        <v/>
      </c>
      <c r="AT1213" s="47">
        <f>AT1177*Settings!$C$13*(AT1123+AT1141+AT1132*AT$195+AT1150*$D1213)</f>
        <v/>
      </c>
      <c r="AU1213" s="47">
        <f>AU1177*Settings!$C$13*(AU1123+AU1141+AU1132*AU$195+AU1150*$D1213)</f>
        <v/>
      </c>
      <c r="AV1213" s="47">
        <f>AV1177*Settings!$C$13*(AV1123+AV1141+AV1132*AV$195+AV1150*$D1213)</f>
        <v/>
      </c>
      <c r="AW1213" s="47">
        <f>AW1177*Settings!$C$13*(AW1123+AW1141+AW1132*AW$195+AW1150*$D1213)</f>
        <v/>
      </c>
      <c r="AX1213" s="47">
        <f>AX1177*Settings!$C$13*(AX1123+AX1141+AX1132*AX$195+AX1150*$D1213)</f>
        <v/>
      </c>
      <c r="AY1213" s="58">
        <f>REVENUE(AY1177,Settings!$C$13,NEWREVRATE(AY1123,AY1141,AY1132,AY$195,AY1150,$D1213))</f>
        <v/>
      </c>
    </row>
    <row r="1214" hidden="1" outlineLevel="2">
      <c r="A1214" s="14" t="inlineStr">
        <is>
          <t>rnew</t>
        </is>
      </c>
      <c r="B1214" s="14" t="inlineStr">
        <is>
          <t>die</t>
        </is>
      </c>
      <c r="C1214" s="14" t="inlineStr">
        <is>
          <t>srv</t>
        </is>
      </c>
      <c r="D1214" s="37">
        <f>INDEX(Inputs!$S$5:$S$132,MATCH($B1214&amp;"|"&amp;$C1214,Inputs!$A$5:$A$132,0))</f>
        <v/>
      </c>
      <c r="E1214" s="36" t="n"/>
      <c r="F1214" s="36" t="n"/>
      <c r="G1214" s="36" t="n"/>
      <c r="H1214" s="14">
        <f>INDEX(Variables!$B$5:$B$205,MATCH($A1214,Variables!$A$5:$A$205,0))&amp;IF($C1214="",""," | "&amp;INDEX(Mapping!$B$5:$B$26,MATCH($C1214,Mapping!$A$5:$A$26,0))&amp;" | "&amp;INDEX(Mapping!$B$30:$B$46,MATCH($B1214,Mapping!$A$30:$A$46,0)))</f>
        <v/>
      </c>
      <c r="I1214" s="14">
        <f>INDEX(Variables!$C$5:$C$205,MATCH($A1214,Variables!$A$5:$A$205,0))</f>
        <v/>
      </c>
      <c r="J1214" s="14">
        <f>INDEX(Variables!$E$5:$E$205,MATCH($A1214,Variables!$A$5:$A$205,0))</f>
        <v/>
      </c>
      <c r="K1214" s="11">
        <f>LOWER(Settings!$C$4)&amp;".mit."&amp;$A1214&amp;IF($C1214="","","."&amp;$C1214&amp;"."&amp;$B1214)&amp;IF(INDEX(Variables!$D$5:$D$205,MATCH($A1214,Variables!$A$5:$A$205,0))="","","."&amp;INDEX(Variables!$D$5:$D$205,MATCH($A1214,Variables!$A$5:$A$205,0)))&amp;"."&amp;K$5</f>
        <v/>
      </c>
      <c r="L1214" s="46">
        <f>L1178*Settings!$C$13*(L1124+L1142+L1133*L$195+L1151*$D1214)</f>
        <v/>
      </c>
      <c r="M1214" s="47">
        <f>M1178*Settings!$C$13*(M1124+M1142+M1133*M$195+M1151*$D1214)</f>
        <v/>
      </c>
      <c r="N1214" s="47">
        <f>N1178*Settings!$C$13*(N1124+N1142+N1133*N$195+N1151*$D1214)</f>
        <v/>
      </c>
      <c r="O1214" s="47">
        <f>O1178*Settings!$C$13*(O1124+O1142+O1133*O$195+O1151*$D1214)</f>
        <v/>
      </c>
      <c r="P1214" s="47">
        <f>P1178*Settings!$C$13*(P1124+P1142+P1133*P$195+P1151*$D1214)</f>
        <v/>
      </c>
      <c r="Q1214" s="47">
        <f>Q1178*Settings!$C$13*(Q1124+Q1142+Q1133*Q$195+Q1151*$D1214)</f>
        <v/>
      </c>
      <c r="R1214" s="47">
        <f>R1178*Settings!$C$13*(R1124+R1142+R1133*R$195+R1151*$D1214)</f>
        <v/>
      </c>
      <c r="S1214" s="47">
        <f>S1178*Settings!$C$13*(S1124+S1142+S1133*S$195+S1151*$D1214)</f>
        <v/>
      </c>
      <c r="T1214" s="47">
        <f>T1178*Settings!$C$13*(T1124+T1142+T1133*T$195+T1151*$D1214)</f>
        <v/>
      </c>
      <c r="U1214" s="47">
        <f>U1178*Settings!$C$13*(U1124+U1142+U1133*U$195+U1151*$D1214)</f>
        <v/>
      </c>
      <c r="V1214" s="47">
        <f>V1178*Settings!$C$13*(V1124+V1142+V1133*V$195+V1151*$D1214)</f>
        <v/>
      </c>
      <c r="W1214" s="47">
        <f>W1178*Settings!$C$13*(W1124+W1142+W1133*W$195+W1151*$D1214)</f>
        <v/>
      </c>
      <c r="X1214" s="47">
        <f>X1178*Settings!$C$13*(X1124+X1142+X1133*X$195+X1151*$D1214)</f>
        <v/>
      </c>
      <c r="Y1214" s="47">
        <f>Y1178*Settings!$C$13*(Y1124+Y1142+Y1133*Y$195+Y1151*$D1214)</f>
        <v/>
      </c>
      <c r="Z1214" s="47">
        <f>Z1178*Settings!$C$13*(Z1124+Z1142+Z1133*Z$195+Z1151*$D1214)</f>
        <v/>
      </c>
      <c r="AA1214" s="47">
        <f>AA1178*Settings!$C$13*(AA1124+AA1142+AA1133*AA$195+AA1151*$D1214)</f>
        <v/>
      </c>
      <c r="AB1214" s="47">
        <f>AB1178*Settings!$C$13*(AB1124+AB1142+AB1133*AB$195+AB1151*$D1214)</f>
        <v/>
      </c>
      <c r="AC1214" s="47">
        <f>AC1178*Settings!$C$13*(AC1124+AC1142+AC1133*AC$195+AC1151*$D1214)</f>
        <v/>
      </c>
      <c r="AD1214" s="58">
        <f>REVENUE(AD1178,Settings!$C$13,NEWREVRATE(AD1124,AD1142,AD1133,AD$195,AD1151,$D1214))</f>
        <v/>
      </c>
      <c r="AF1214" s="11">
        <f>LOWER(Settings!$C$4)&amp;".mit."&amp;$A1214&amp;IF($C1214="","","."&amp;$C1214&amp;"."&amp;$B1214)&amp;IF(INDEX(Variables!$D$5:$D$205,MATCH($A1214,Variables!$A$5:$A$205,0))="","","."&amp;INDEX(Variables!$D$5:$D$205,MATCH($A1214,Variables!$A$5:$A$205,0)))&amp;"."&amp;AF$5</f>
        <v/>
      </c>
      <c r="AG1214" s="46">
        <f>AG1178*Settings!$C$13*(AG1124+AG1142+AG1133*AG$195+AG1151*$D1214)</f>
        <v/>
      </c>
      <c r="AH1214" s="47">
        <f>AH1178*Settings!$C$13*(AH1124+AH1142+AH1133*AH$195+AH1151*$D1214)</f>
        <v/>
      </c>
      <c r="AI1214" s="47">
        <f>AI1178*Settings!$C$13*(AI1124+AI1142+AI1133*AI$195+AI1151*$D1214)</f>
        <v/>
      </c>
      <c r="AJ1214" s="47">
        <f>AJ1178*Settings!$C$13*(AJ1124+AJ1142+AJ1133*AJ$195+AJ1151*$D1214)</f>
        <v/>
      </c>
      <c r="AK1214" s="47">
        <f>AK1178*Settings!$C$13*(AK1124+AK1142+AK1133*AK$195+AK1151*$D1214)</f>
        <v/>
      </c>
      <c r="AL1214" s="47">
        <f>AL1178*Settings!$C$13*(AL1124+AL1142+AL1133*AL$195+AL1151*$D1214)</f>
        <v/>
      </c>
      <c r="AM1214" s="47">
        <f>AM1178*Settings!$C$13*(AM1124+AM1142+AM1133*AM$195+AM1151*$D1214)</f>
        <v/>
      </c>
      <c r="AN1214" s="47">
        <f>AN1178*Settings!$C$13*(AN1124+AN1142+AN1133*AN$195+AN1151*$D1214)</f>
        <v/>
      </c>
      <c r="AO1214" s="47">
        <f>AO1178*Settings!$C$13*(AO1124+AO1142+AO1133*AO$195+AO1151*$D1214)</f>
        <v/>
      </c>
      <c r="AP1214" s="47">
        <f>AP1178*Settings!$C$13*(AP1124+AP1142+AP1133*AP$195+AP1151*$D1214)</f>
        <v/>
      </c>
      <c r="AQ1214" s="47">
        <f>AQ1178*Settings!$C$13*(AQ1124+AQ1142+AQ1133*AQ$195+AQ1151*$D1214)</f>
        <v/>
      </c>
      <c r="AR1214" s="47">
        <f>AR1178*Settings!$C$13*(AR1124+AR1142+AR1133*AR$195+AR1151*$D1214)</f>
        <v/>
      </c>
      <c r="AS1214" s="47">
        <f>AS1178*Settings!$C$13*(AS1124+AS1142+AS1133*AS$195+AS1151*$D1214)</f>
        <v/>
      </c>
      <c r="AT1214" s="47">
        <f>AT1178*Settings!$C$13*(AT1124+AT1142+AT1133*AT$195+AT1151*$D1214)</f>
        <v/>
      </c>
      <c r="AU1214" s="47">
        <f>AU1178*Settings!$C$13*(AU1124+AU1142+AU1133*AU$195+AU1151*$D1214)</f>
        <v/>
      </c>
      <c r="AV1214" s="47">
        <f>AV1178*Settings!$C$13*(AV1124+AV1142+AV1133*AV$195+AV1151*$D1214)</f>
        <v/>
      </c>
      <c r="AW1214" s="47">
        <f>AW1178*Settings!$C$13*(AW1124+AW1142+AW1133*AW$195+AW1151*$D1214)</f>
        <v/>
      </c>
      <c r="AX1214" s="47">
        <f>AX1178*Settings!$C$13*(AX1124+AX1142+AX1133*AX$195+AX1151*$D1214)</f>
        <v/>
      </c>
      <c r="AY1214" s="58">
        <f>REVENUE(AY1178,Settings!$C$13,NEWREVRATE(AY1124,AY1142,AY1133,AY$195,AY1151,$D1214))</f>
        <v/>
      </c>
    </row>
    <row r="1215" hidden="1" outlineLevel="2">
      <c r="A1215" s="14" t="inlineStr">
        <is>
          <t>rnew</t>
        </is>
      </c>
      <c r="B1215" s="14" t="inlineStr">
        <is>
          <t>lpg</t>
        </is>
      </c>
      <c r="C1215" s="14" t="inlineStr">
        <is>
          <t>srv</t>
        </is>
      </c>
      <c r="D1215" s="37">
        <f>INDEX(Inputs!$S$5:$S$132,MATCH($B1215&amp;"|"&amp;$C1215,Inputs!$A$5:$A$132,0))</f>
        <v/>
      </c>
      <c r="E1215" s="36" t="n"/>
      <c r="F1215" s="36" t="n"/>
      <c r="G1215" s="36" t="n"/>
      <c r="H1215" s="14">
        <f>INDEX(Variables!$B$5:$B$205,MATCH($A1215,Variables!$A$5:$A$205,0))&amp;IF($C1215="",""," | "&amp;INDEX(Mapping!$B$5:$B$26,MATCH($C1215,Mapping!$A$5:$A$26,0))&amp;" | "&amp;INDEX(Mapping!$B$30:$B$46,MATCH($B1215,Mapping!$A$30:$A$46,0)))</f>
        <v/>
      </c>
      <c r="I1215" s="14">
        <f>INDEX(Variables!$C$5:$C$205,MATCH($A1215,Variables!$A$5:$A$205,0))</f>
        <v/>
      </c>
      <c r="J1215" s="14">
        <f>INDEX(Variables!$E$5:$E$205,MATCH($A1215,Variables!$A$5:$A$205,0))</f>
        <v/>
      </c>
      <c r="K1215" s="11">
        <f>LOWER(Settings!$C$4)&amp;".mit."&amp;$A1215&amp;IF($C1215="","","."&amp;$C1215&amp;"."&amp;$B1215)&amp;IF(INDEX(Variables!$D$5:$D$205,MATCH($A1215,Variables!$A$5:$A$205,0))="","","."&amp;INDEX(Variables!$D$5:$D$205,MATCH($A1215,Variables!$A$5:$A$205,0)))&amp;"."&amp;K$5</f>
        <v/>
      </c>
      <c r="L1215" s="46">
        <f>L1179*Settings!$C$13*(L1125+L1143+L1134*L$195+L1152*$D1215)</f>
        <v/>
      </c>
      <c r="M1215" s="47">
        <f>M1179*Settings!$C$13*(M1125+M1143+M1134*M$195+M1152*$D1215)</f>
        <v/>
      </c>
      <c r="N1215" s="47">
        <f>N1179*Settings!$C$13*(N1125+N1143+N1134*N$195+N1152*$D1215)</f>
        <v/>
      </c>
      <c r="O1215" s="47">
        <f>O1179*Settings!$C$13*(O1125+O1143+O1134*O$195+O1152*$D1215)</f>
        <v/>
      </c>
      <c r="P1215" s="47">
        <f>P1179*Settings!$C$13*(P1125+P1143+P1134*P$195+P1152*$D1215)</f>
        <v/>
      </c>
      <c r="Q1215" s="47">
        <f>Q1179*Settings!$C$13*(Q1125+Q1143+Q1134*Q$195+Q1152*$D1215)</f>
        <v/>
      </c>
      <c r="R1215" s="47">
        <f>R1179*Settings!$C$13*(R1125+R1143+R1134*R$195+R1152*$D1215)</f>
        <v/>
      </c>
      <c r="S1215" s="47">
        <f>S1179*Settings!$C$13*(S1125+S1143+S1134*S$195+S1152*$D1215)</f>
        <v/>
      </c>
      <c r="T1215" s="47">
        <f>T1179*Settings!$C$13*(T1125+T1143+T1134*T$195+T1152*$D1215)</f>
        <v/>
      </c>
      <c r="U1215" s="47">
        <f>U1179*Settings!$C$13*(U1125+U1143+U1134*U$195+U1152*$D1215)</f>
        <v/>
      </c>
      <c r="V1215" s="47">
        <f>V1179*Settings!$C$13*(V1125+V1143+V1134*V$195+V1152*$D1215)</f>
        <v/>
      </c>
      <c r="W1215" s="47">
        <f>W1179*Settings!$C$13*(W1125+W1143+W1134*W$195+W1152*$D1215)</f>
        <v/>
      </c>
      <c r="X1215" s="47">
        <f>X1179*Settings!$C$13*(X1125+X1143+X1134*X$195+X1152*$D1215)</f>
        <v/>
      </c>
      <c r="Y1215" s="47">
        <f>Y1179*Settings!$C$13*(Y1125+Y1143+Y1134*Y$195+Y1152*$D1215)</f>
        <v/>
      </c>
      <c r="Z1215" s="47">
        <f>Z1179*Settings!$C$13*(Z1125+Z1143+Z1134*Z$195+Z1152*$D1215)</f>
        <v/>
      </c>
      <c r="AA1215" s="47">
        <f>AA1179*Settings!$C$13*(AA1125+AA1143+AA1134*AA$195+AA1152*$D1215)</f>
        <v/>
      </c>
      <c r="AB1215" s="47">
        <f>AB1179*Settings!$C$13*(AB1125+AB1143+AB1134*AB$195+AB1152*$D1215)</f>
        <v/>
      </c>
      <c r="AC1215" s="47">
        <f>AC1179*Settings!$C$13*(AC1125+AC1143+AC1134*AC$195+AC1152*$D1215)</f>
        <v/>
      </c>
      <c r="AD1215" s="58">
        <f>REVENUE(AD1179,Settings!$C$13,NEWREVRATE(AD1125,AD1143,AD1134,AD$195,AD1152,$D1215))</f>
        <v/>
      </c>
      <c r="AF1215" s="11">
        <f>LOWER(Settings!$C$4)&amp;".mit."&amp;$A1215&amp;IF($C1215="","","."&amp;$C1215&amp;"."&amp;$B1215)&amp;IF(INDEX(Variables!$D$5:$D$205,MATCH($A1215,Variables!$A$5:$A$205,0))="","","."&amp;INDEX(Variables!$D$5:$D$205,MATCH($A1215,Variables!$A$5:$A$205,0)))&amp;"."&amp;AF$5</f>
        <v/>
      </c>
      <c r="AG1215" s="46">
        <f>AG1179*Settings!$C$13*(AG1125+AG1143+AG1134*AG$195+AG1152*$D1215)</f>
        <v/>
      </c>
      <c r="AH1215" s="47">
        <f>AH1179*Settings!$C$13*(AH1125+AH1143+AH1134*AH$195+AH1152*$D1215)</f>
        <v/>
      </c>
      <c r="AI1215" s="47">
        <f>AI1179*Settings!$C$13*(AI1125+AI1143+AI1134*AI$195+AI1152*$D1215)</f>
        <v/>
      </c>
      <c r="AJ1215" s="47">
        <f>AJ1179*Settings!$C$13*(AJ1125+AJ1143+AJ1134*AJ$195+AJ1152*$D1215)</f>
        <v/>
      </c>
      <c r="AK1215" s="47">
        <f>AK1179*Settings!$C$13*(AK1125+AK1143+AK1134*AK$195+AK1152*$D1215)</f>
        <v/>
      </c>
      <c r="AL1215" s="47">
        <f>AL1179*Settings!$C$13*(AL1125+AL1143+AL1134*AL$195+AL1152*$D1215)</f>
        <v/>
      </c>
      <c r="AM1215" s="47">
        <f>AM1179*Settings!$C$13*(AM1125+AM1143+AM1134*AM$195+AM1152*$D1215)</f>
        <v/>
      </c>
      <c r="AN1215" s="47">
        <f>AN1179*Settings!$C$13*(AN1125+AN1143+AN1134*AN$195+AN1152*$D1215)</f>
        <v/>
      </c>
      <c r="AO1215" s="47">
        <f>AO1179*Settings!$C$13*(AO1125+AO1143+AO1134*AO$195+AO1152*$D1215)</f>
        <v/>
      </c>
      <c r="AP1215" s="47">
        <f>AP1179*Settings!$C$13*(AP1125+AP1143+AP1134*AP$195+AP1152*$D1215)</f>
        <v/>
      </c>
      <c r="AQ1215" s="47">
        <f>AQ1179*Settings!$C$13*(AQ1125+AQ1143+AQ1134*AQ$195+AQ1152*$D1215)</f>
        <v/>
      </c>
      <c r="AR1215" s="47">
        <f>AR1179*Settings!$C$13*(AR1125+AR1143+AR1134*AR$195+AR1152*$D1215)</f>
        <v/>
      </c>
      <c r="AS1215" s="47">
        <f>AS1179*Settings!$C$13*(AS1125+AS1143+AS1134*AS$195+AS1152*$D1215)</f>
        <v/>
      </c>
      <c r="AT1215" s="47">
        <f>AT1179*Settings!$C$13*(AT1125+AT1143+AT1134*AT$195+AT1152*$D1215)</f>
        <v/>
      </c>
      <c r="AU1215" s="47">
        <f>AU1179*Settings!$C$13*(AU1125+AU1143+AU1134*AU$195+AU1152*$D1215)</f>
        <v/>
      </c>
      <c r="AV1215" s="47">
        <f>AV1179*Settings!$C$13*(AV1125+AV1143+AV1134*AV$195+AV1152*$D1215)</f>
        <v/>
      </c>
      <c r="AW1215" s="47">
        <f>AW1179*Settings!$C$13*(AW1125+AW1143+AW1134*AW$195+AW1152*$D1215)</f>
        <v/>
      </c>
      <c r="AX1215" s="47">
        <f>AX1179*Settings!$C$13*(AX1125+AX1143+AX1134*AX$195+AX1152*$D1215)</f>
        <v/>
      </c>
      <c r="AY1215" s="58">
        <f>REVENUE(AY1179,Settings!$C$13,NEWREVRATE(AY1125,AY1143,AY1134,AY$195,AY1152,$D1215))</f>
        <v/>
      </c>
    </row>
    <row r="1216" hidden="1" outlineLevel="2">
      <c r="A1216" s="14" t="inlineStr">
        <is>
          <t>rnew</t>
        </is>
      </c>
      <c r="B1216" s="14" t="inlineStr">
        <is>
          <t>ker</t>
        </is>
      </c>
      <c r="C1216" s="14" t="inlineStr">
        <is>
          <t>srv</t>
        </is>
      </c>
      <c r="D1216" s="37">
        <f>INDEX(Inputs!$S$5:$S$132,MATCH($B1216&amp;"|"&amp;$C1216,Inputs!$A$5:$A$132,0))</f>
        <v/>
      </c>
      <c r="E1216" s="36" t="n"/>
      <c r="F1216" s="36" t="n"/>
      <c r="G1216" s="36" t="n"/>
      <c r="H1216" s="14">
        <f>INDEX(Variables!$B$5:$B$205,MATCH($A1216,Variables!$A$5:$A$205,0))&amp;IF($C1216="",""," | "&amp;INDEX(Mapping!$B$5:$B$26,MATCH($C1216,Mapping!$A$5:$A$26,0))&amp;" | "&amp;INDEX(Mapping!$B$30:$B$46,MATCH($B1216,Mapping!$A$30:$A$46,0)))</f>
        <v/>
      </c>
      <c r="I1216" s="14">
        <f>INDEX(Variables!$C$5:$C$205,MATCH($A1216,Variables!$A$5:$A$205,0))</f>
        <v/>
      </c>
      <c r="J1216" s="14">
        <f>INDEX(Variables!$E$5:$E$205,MATCH($A1216,Variables!$A$5:$A$205,0))</f>
        <v/>
      </c>
      <c r="K1216" s="11">
        <f>LOWER(Settings!$C$4)&amp;".mit."&amp;$A1216&amp;IF($C1216="","","."&amp;$C1216&amp;"."&amp;$B1216)&amp;IF(INDEX(Variables!$D$5:$D$205,MATCH($A1216,Variables!$A$5:$A$205,0))="","","."&amp;INDEX(Variables!$D$5:$D$205,MATCH($A1216,Variables!$A$5:$A$205,0)))&amp;"."&amp;K$5</f>
        <v/>
      </c>
      <c r="L1216" s="46">
        <f>L1180*Settings!$C$13*(L1126+L1144+L1135*L$195+L1153*$D1216)</f>
        <v/>
      </c>
      <c r="M1216" s="47">
        <f>M1180*Settings!$C$13*(M1126+M1144+M1135*M$195+M1153*$D1216)</f>
        <v/>
      </c>
      <c r="N1216" s="47">
        <f>N1180*Settings!$C$13*(N1126+N1144+N1135*N$195+N1153*$D1216)</f>
        <v/>
      </c>
      <c r="O1216" s="47">
        <f>O1180*Settings!$C$13*(O1126+O1144+O1135*O$195+O1153*$D1216)</f>
        <v/>
      </c>
      <c r="P1216" s="47">
        <f>P1180*Settings!$C$13*(P1126+P1144+P1135*P$195+P1153*$D1216)</f>
        <v/>
      </c>
      <c r="Q1216" s="47">
        <f>Q1180*Settings!$C$13*(Q1126+Q1144+Q1135*Q$195+Q1153*$D1216)</f>
        <v/>
      </c>
      <c r="R1216" s="47">
        <f>R1180*Settings!$C$13*(R1126+R1144+R1135*R$195+R1153*$D1216)</f>
        <v/>
      </c>
      <c r="S1216" s="47">
        <f>S1180*Settings!$C$13*(S1126+S1144+S1135*S$195+S1153*$D1216)</f>
        <v/>
      </c>
      <c r="T1216" s="47">
        <f>T1180*Settings!$C$13*(T1126+T1144+T1135*T$195+T1153*$D1216)</f>
        <v/>
      </c>
      <c r="U1216" s="47">
        <f>U1180*Settings!$C$13*(U1126+U1144+U1135*U$195+U1153*$D1216)</f>
        <v/>
      </c>
      <c r="V1216" s="47">
        <f>V1180*Settings!$C$13*(V1126+V1144+V1135*V$195+V1153*$D1216)</f>
        <v/>
      </c>
      <c r="W1216" s="47">
        <f>W1180*Settings!$C$13*(W1126+W1144+W1135*W$195+W1153*$D1216)</f>
        <v/>
      </c>
      <c r="X1216" s="47">
        <f>X1180*Settings!$C$13*(X1126+X1144+X1135*X$195+X1153*$D1216)</f>
        <v/>
      </c>
      <c r="Y1216" s="47">
        <f>Y1180*Settings!$C$13*(Y1126+Y1144+Y1135*Y$195+Y1153*$D1216)</f>
        <v/>
      </c>
      <c r="Z1216" s="47">
        <f>Z1180*Settings!$C$13*(Z1126+Z1144+Z1135*Z$195+Z1153*$D1216)</f>
        <v/>
      </c>
      <c r="AA1216" s="47">
        <f>AA1180*Settings!$C$13*(AA1126+AA1144+AA1135*AA$195+AA1153*$D1216)</f>
        <v/>
      </c>
      <c r="AB1216" s="47">
        <f>AB1180*Settings!$C$13*(AB1126+AB1144+AB1135*AB$195+AB1153*$D1216)</f>
        <v/>
      </c>
      <c r="AC1216" s="47">
        <f>AC1180*Settings!$C$13*(AC1126+AC1144+AC1135*AC$195+AC1153*$D1216)</f>
        <v/>
      </c>
      <c r="AD1216" s="58">
        <f>REVENUE(AD1180,Settings!$C$13,NEWREVRATE(AD1126,AD1144,AD1135,AD$195,AD1153,$D1216))</f>
        <v/>
      </c>
      <c r="AF1216" s="11">
        <f>LOWER(Settings!$C$4)&amp;".mit."&amp;$A1216&amp;IF($C1216="","","."&amp;$C1216&amp;"."&amp;$B1216)&amp;IF(INDEX(Variables!$D$5:$D$205,MATCH($A1216,Variables!$A$5:$A$205,0))="","","."&amp;INDEX(Variables!$D$5:$D$205,MATCH($A1216,Variables!$A$5:$A$205,0)))&amp;"."&amp;AF$5</f>
        <v/>
      </c>
      <c r="AG1216" s="46">
        <f>AG1180*Settings!$C$13*(AG1126+AG1144+AG1135*AG$195+AG1153*$D1216)</f>
        <v/>
      </c>
      <c r="AH1216" s="47">
        <f>AH1180*Settings!$C$13*(AH1126+AH1144+AH1135*AH$195+AH1153*$D1216)</f>
        <v/>
      </c>
      <c r="AI1216" s="47">
        <f>AI1180*Settings!$C$13*(AI1126+AI1144+AI1135*AI$195+AI1153*$D1216)</f>
        <v/>
      </c>
      <c r="AJ1216" s="47">
        <f>AJ1180*Settings!$C$13*(AJ1126+AJ1144+AJ1135*AJ$195+AJ1153*$D1216)</f>
        <v/>
      </c>
      <c r="AK1216" s="47">
        <f>AK1180*Settings!$C$13*(AK1126+AK1144+AK1135*AK$195+AK1153*$D1216)</f>
        <v/>
      </c>
      <c r="AL1216" s="47">
        <f>AL1180*Settings!$C$13*(AL1126+AL1144+AL1135*AL$195+AL1153*$D1216)</f>
        <v/>
      </c>
      <c r="AM1216" s="47">
        <f>AM1180*Settings!$C$13*(AM1126+AM1144+AM1135*AM$195+AM1153*$D1216)</f>
        <v/>
      </c>
      <c r="AN1216" s="47">
        <f>AN1180*Settings!$C$13*(AN1126+AN1144+AN1135*AN$195+AN1153*$D1216)</f>
        <v/>
      </c>
      <c r="AO1216" s="47">
        <f>AO1180*Settings!$C$13*(AO1126+AO1144+AO1135*AO$195+AO1153*$D1216)</f>
        <v/>
      </c>
      <c r="AP1216" s="47">
        <f>AP1180*Settings!$C$13*(AP1126+AP1144+AP1135*AP$195+AP1153*$D1216)</f>
        <v/>
      </c>
      <c r="AQ1216" s="47">
        <f>AQ1180*Settings!$C$13*(AQ1126+AQ1144+AQ1135*AQ$195+AQ1153*$D1216)</f>
        <v/>
      </c>
      <c r="AR1216" s="47">
        <f>AR1180*Settings!$C$13*(AR1126+AR1144+AR1135*AR$195+AR1153*$D1216)</f>
        <v/>
      </c>
      <c r="AS1216" s="47">
        <f>AS1180*Settings!$C$13*(AS1126+AS1144+AS1135*AS$195+AS1153*$D1216)</f>
        <v/>
      </c>
      <c r="AT1216" s="47">
        <f>AT1180*Settings!$C$13*(AT1126+AT1144+AT1135*AT$195+AT1153*$D1216)</f>
        <v/>
      </c>
      <c r="AU1216" s="47">
        <f>AU1180*Settings!$C$13*(AU1126+AU1144+AU1135*AU$195+AU1153*$D1216)</f>
        <v/>
      </c>
      <c r="AV1216" s="47">
        <f>AV1180*Settings!$C$13*(AV1126+AV1144+AV1135*AV$195+AV1153*$D1216)</f>
        <v/>
      </c>
      <c r="AW1216" s="47">
        <f>AW1180*Settings!$C$13*(AW1126+AW1144+AW1135*AW$195+AW1153*$D1216)</f>
        <v/>
      </c>
      <c r="AX1216" s="47">
        <f>AX1180*Settings!$C$13*(AX1126+AX1144+AX1135*AX$195+AX1153*$D1216)</f>
        <v/>
      </c>
      <c r="AY1216" s="58">
        <f>REVENUE(AY1180,Settings!$C$13,NEWREVRATE(AY1126,AY1144,AY1135,AY$195,AY1153,$D1216))</f>
        <v/>
      </c>
    </row>
    <row r="1217" hidden="1" outlineLevel="2">
      <c r="A1217" s="14" t="inlineStr">
        <is>
          <t>rnew</t>
        </is>
      </c>
      <c r="B1217" s="14" t="inlineStr">
        <is>
          <t>oop</t>
        </is>
      </c>
      <c r="C1217" s="14" t="inlineStr">
        <is>
          <t>srv</t>
        </is>
      </c>
      <c r="D1217" s="37">
        <f>INDEX(Inputs!$S$5:$S$132,MATCH($B1217&amp;"|"&amp;$C1217,Inputs!$A$5:$A$132,0))</f>
        <v/>
      </c>
      <c r="E1217" s="36" t="n"/>
      <c r="F1217" s="36" t="n"/>
      <c r="G1217" s="36" t="n"/>
      <c r="H1217" s="14">
        <f>INDEX(Variables!$B$5:$B$205,MATCH($A1217,Variables!$A$5:$A$205,0))&amp;IF($C1217="",""," | "&amp;INDEX(Mapping!$B$5:$B$26,MATCH($C1217,Mapping!$A$5:$A$26,0))&amp;" | "&amp;INDEX(Mapping!$B$30:$B$46,MATCH($B1217,Mapping!$A$30:$A$46,0)))</f>
        <v/>
      </c>
      <c r="I1217" s="14">
        <f>INDEX(Variables!$C$5:$C$205,MATCH($A1217,Variables!$A$5:$A$205,0))</f>
        <v/>
      </c>
      <c r="J1217" s="14">
        <f>INDEX(Variables!$E$5:$E$205,MATCH($A1217,Variables!$A$5:$A$205,0))</f>
        <v/>
      </c>
      <c r="K1217" s="11">
        <f>LOWER(Settings!$C$4)&amp;".mit."&amp;$A1217&amp;IF($C1217="","","."&amp;$C1217&amp;"."&amp;$B1217)&amp;IF(INDEX(Variables!$D$5:$D$205,MATCH($A1217,Variables!$A$5:$A$205,0))="","","."&amp;INDEX(Variables!$D$5:$D$205,MATCH($A1217,Variables!$A$5:$A$205,0)))&amp;"."&amp;K$5</f>
        <v/>
      </c>
      <c r="L1217" s="46">
        <f>L1181*Settings!$C$13*(L1127+L1145+L1136*L$195+L1154*$D1217)</f>
        <v/>
      </c>
      <c r="M1217" s="47">
        <f>M1181*Settings!$C$13*(M1127+M1145+M1136*M$195+M1154*$D1217)</f>
        <v/>
      </c>
      <c r="N1217" s="47">
        <f>N1181*Settings!$C$13*(N1127+N1145+N1136*N$195+N1154*$D1217)</f>
        <v/>
      </c>
      <c r="O1217" s="47">
        <f>O1181*Settings!$C$13*(O1127+O1145+O1136*O$195+O1154*$D1217)</f>
        <v/>
      </c>
      <c r="P1217" s="47">
        <f>P1181*Settings!$C$13*(P1127+P1145+P1136*P$195+P1154*$D1217)</f>
        <v/>
      </c>
      <c r="Q1217" s="47">
        <f>Q1181*Settings!$C$13*(Q1127+Q1145+Q1136*Q$195+Q1154*$D1217)</f>
        <v/>
      </c>
      <c r="R1217" s="47">
        <f>R1181*Settings!$C$13*(R1127+R1145+R1136*R$195+R1154*$D1217)</f>
        <v/>
      </c>
      <c r="S1217" s="47">
        <f>S1181*Settings!$C$13*(S1127+S1145+S1136*S$195+S1154*$D1217)</f>
        <v/>
      </c>
      <c r="T1217" s="47">
        <f>T1181*Settings!$C$13*(T1127+T1145+T1136*T$195+T1154*$D1217)</f>
        <v/>
      </c>
      <c r="U1217" s="47">
        <f>U1181*Settings!$C$13*(U1127+U1145+U1136*U$195+U1154*$D1217)</f>
        <v/>
      </c>
      <c r="V1217" s="47">
        <f>V1181*Settings!$C$13*(V1127+V1145+V1136*V$195+V1154*$D1217)</f>
        <v/>
      </c>
      <c r="W1217" s="47">
        <f>W1181*Settings!$C$13*(W1127+W1145+W1136*W$195+W1154*$D1217)</f>
        <v/>
      </c>
      <c r="X1217" s="47">
        <f>X1181*Settings!$C$13*(X1127+X1145+X1136*X$195+X1154*$D1217)</f>
        <v/>
      </c>
      <c r="Y1217" s="47">
        <f>Y1181*Settings!$C$13*(Y1127+Y1145+Y1136*Y$195+Y1154*$D1217)</f>
        <v/>
      </c>
      <c r="Z1217" s="47">
        <f>Z1181*Settings!$C$13*(Z1127+Z1145+Z1136*Z$195+Z1154*$D1217)</f>
        <v/>
      </c>
      <c r="AA1217" s="47">
        <f>AA1181*Settings!$C$13*(AA1127+AA1145+AA1136*AA$195+AA1154*$D1217)</f>
        <v/>
      </c>
      <c r="AB1217" s="47">
        <f>AB1181*Settings!$C$13*(AB1127+AB1145+AB1136*AB$195+AB1154*$D1217)</f>
        <v/>
      </c>
      <c r="AC1217" s="47">
        <f>AC1181*Settings!$C$13*(AC1127+AC1145+AC1136*AC$195+AC1154*$D1217)</f>
        <v/>
      </c>
      <c r="AD1217" s="58">
        <f>REVENUE(AD1181,Settings!$C$13,NEWREVRATE(AD1127,AD1145,AD1136,AD$195,AD1154,$D1217))</f>
        <v/>
      </c>
      <c r="AF1217" s="11">
        <f>LOWER(Settings!$C$4)&amp;".mit."&amp;$A1217&amp;IF($C1217="","","."&amp;$C1217&amp;"."&amp;$B1217)&amp;IF(INDEX(Variables!$D$5:$D$205,MATCH($A1217,Variables!$A$5:$A$205,0))="","","."&amp;INDEX(Variables!$D$5:$D$205,MATCH($A1217,Variables!$A$5:$A$205,0)))&amp;"."&amp;AF$5</f>
        <v/>
      </c>
      <c r="AG1217" s="46">
        <f>AG1181*Settings!$C$13*(AG1127+AG1145+AG1136*AG$195+AG1154*$D1217)</f>
        <v/>
      </c>
      <c r="AH1217" s="47">
        <f>AH1181*Settings!$C$13*(AH1127+AH1145+AH1136*AH$195+AH1154*$D1217)</f>
        <v/>
      </c>
      <c r="AI1217" s="47">
        <f>AI1181*Settings!$C$13*(AI1127+AI1145+AI1136*AI$195+AI1154*$D1217)</f>
        <v/>
      </c>
      <c r="AJ1217" s="47">
        <f>AJ1181*Settings!$C$13*(AJ1127+AJ1145+AJ1136*AJ$195+AJ1154*$D1217)</f>
        <v/>
      </c>
      <c r="AK1217" s="47">
        <f>AK1181*Settings!$C$13*(AK1127+AK1145+AK1136*AK$195+AK1154*$D1217)</f>
        <v/>
      </c>
      <c r="AL1217" s="47">
        <f>AL1181*Settings!$C$13*(AL1127+AL1145+AL1136*AL$195+AL1154*$D1217)</f>
        <v/>
      </c>
      <c r="AM1217" s="47">
        <f>AM1181*Settings!$C$13*(AM1127+AM1145+AM1136*AM$195+AM1154*$D1217)</f>
        <v/>
      </c>
      <c r="AN1217" s="47">
        <f>AN1181*Settings!$C$13*(AN1127+AN1145+AN1136*AN$195+AN1154*$D1217)</f>
        <v/>
      </c>
      <c r="AO1217" s="47">
        <f>AO1181*Settings!$C$13*(AO1127+AO1145+AO1136*AO$195+AO1154*$D1217)</f>
        <v/>
      </c>
      <c r="AP1217" s="47">
        <f>AP1181*Settings!$C$13*(AP1127+AP1145+AP1136*AP$195+AP1154*$D1217)</f>
        <v/>
      </c>
      <c r="AQ1217" s="47">
        <f>AQ1181*Settings!$C$13*(AQ1127+AQ1145+AQ1136*AQ$195+AQ1154*$D1217)</f>
        <v/>
      </c>
      <c r="AR1217" s="47">
        <f>AR1181*Settings!$C$13*(AR1127+AR1145+AR1136*AR$195+AR1154*$D1217)</f>
        <v/>
      </c>
      <c r="AS1217" s="47">
        <f>AS1181*Settings!$C$13*(AS1127+AS1145+AS1136*AS$195+AS1154*$D1217)</f>
        <v/>
      </c>
      <c r="AT1217" s="47">
        <f>AT1181*Settings!$C$13*(AT1127+AT1145+AT1136*AT$195+AT1154*$D1217)</f>
        <v/>
      </c>
      <c r="AU1217" s="47">
        <f>AU1181*Settings!$C$13*(AU1127+AU1145+AU1136*AU$195+AU1154*$D1217)</f>
        <v/>
      </c>
      <c r="AV1217" s="47">
        <f>AV1181*Settings!$C$13*(AV1127+AV1145+AV1136*AV$195+AV1154*$D1217)</f>
        <v/>
      </c>
      <c r="AW1217" s="47">
        <f>AW1181*Settings!$C$13*(AW1127+AW1145+AW1136*AW$195+AW1154*$D1217)</f>
        <v/>
      </c>
      <c r="AX1217" s="47">
        <f>AX1181*Settings!$C$13*(AX1127+AX1145+AX1136*AX$195+AX1154*$D1217)</f>
        <v/>
      </c>
      <c r="AY1217" s="58">
        <f>REVENUE(AY1181,Settings!$C$13,NEWREVRATE(AY1127,AY1145,AY1136,AY$195,AY1154,$D1217))</f>
        <v/>
      </c>
    </row>
    <row r="1218" hidden="1" outlineLevel="2">
      <c r="A1218" s="14" t="inlineStr">
        <is>
          <t>rnew</t>
        </is>
      </c>
      <c r="B1218" s="14" t="inlineStr">
        <is>
          <t>bio</t>
        </is>
      </c>
      <c r="C1218" s="14" t="inlineStr">
        <is>
          <t>srv</t>
        </is>
      </c>
      <c r="D1218" s="37">
        <f>INDEX(Inputs!$S$5:$S$132,MATCH($B1218&amp;"|"&amp;$C1218,Inputs!$A$5:$A$132,0))</f>
        <v/>
      </c>
      <c r="E1218" s="36" t="n"/>
      <c r="F1218" s="36" t="n"/>
      <c r="G1218" s="36" t="n"/>
      <c r="H1218" s="14">
        <f>INDEX(Variables!$B$5:$B$205,MATCH($A1218,Variables!$A$5:$A$205,0))&amp;IF($C1218="",""," | "&amp;INDEX(Mapping!$B$5:$B$26,MATCH($C1218,Mapping!$A$5:$A$26,0))&amp;" | "&amp;INDEX(Mapping!$B$30:$B$46,MATCH($B1218,Mapping!$A$30:$A$46,0)))</f>
        <v/>
      </c>
      <c r="I1218" s="14">
        <f>INDEX(Variables!$C$5:$C$205,MATCH($A1218,Variables!$A$5:$A$205,0))</f>
        <v/>
      </c>
      <c r="J1218" s="14">
        <f>INDEX(Variables!$E$5:$E$205,MATCH($A1218,Variables!$A$5:$A$205,0))</f>
        <v/>
      </c>
      <c r="K1218" s="11">
        <f>LOWER(Settings!$C$4)&amp;".mit."&amp;$A1218&amp;IF($C1218="","","."&amp;$C1218&amp;"."&amp;$B1218)&amp;IF(INDEX(Variables!$D$5:$D$205,MATCH($A1218,Variables!$A$5:$A$205,0))="","","."&amp;INDEX(Variables!$D$5:$D$205,MATCH($A1218,Variables!$A$5:$A$205,0)))&amp;"."&amp;K$5</f>
        <v/>
      </c>
      <c r="L1218" s="46">
        <f>L1182*Settings!$C$13*(L1128+L1146+L1137*L$195+L1155*$D1218)</f>
        <v/>
      </c>
      <c r="M1218" s="47">
        <f>M1182*Settings!$C$13*(M1128+M1146+M1137*M$195+M1155*$D1218)</f>
        <v/>
      </c>
      <c r="N1218" s="47">
        <f>N1182*Settings!$C$13*(N1128+N1146+N1137*N$195+N1155*$D1218)</f>
        <v/>
      </c>
      <c r="O1218" s="47">
        <f>O1182*Settings!$C$13*(O1128+O1146+O1137*O$195+O1155*$D1218)</f>
        <v/>
      </c>
      <c r="P1218" s="47">
        <f>P1182*Settings!$C$13*(P1128+P1146+P1137*P$195+P1155*$D1218)</f>
        <v/>
      </c>
      <c r="Q1218" s="47">
        <f>Q1182*Settings!$C$13*(Q1128+Q1146+Q1137*Q$195+Q1155*$D1218)</f>
        <v/>
      </c>
      <c r="R1218" s="47">
        <f>R1182*Settings!$C$13*(R1128+R1146+R1137*R$195+R1155*$D1218)</f>
        <v/>
      </c>
      <c r="S1218" s="47">
        <f>S1182*Settings!$C$13*(S1128+S1146+S1137*S$195+S1155*$D1218)</f>
        <v/>
      </c>
      <c r="T1218" s="47">
        <f>T1182*Settings!$C$13*(T1128+T1146+T1137*T$195+T1155*$D1218)</f>
        <v/>
      </c>
      <c r="U1218" s="47">
        <f>U1182*Settings!$C$13*(U1128+U1146+U1137*U$195+U1155*$D1218)</f>
        <v/>
      </c>
      <c r="V1218" s="47">
        <f>V1182*Settings!$C$13*(V1128+V1146+V1137*V$195+V1155*$D1218)</f>
        <v/>
      </c>
      <c r="W1218" s="47">
        <f>W1182*Settings!$C$13*(W1128+W1146+W1137*W$195+W1155*$D1218)</f>
        <v/>
      </c>
      <c r="X1218" s="47">
        <f>X1182*Settings!$C$13*(X1128+X1146+X1137*X$195+X1155*$D1218)</f>
        <v/>
      </c>
      <c r="Y1218" s="47">
        <f>Y1182*Settings!$C$13*(Y1128+Y1146+Y1137*Y$195+Y1155*$D1218)</f>
        <v/>
      </c>
      <c r="Z1218" s="47">
        <f>Z1182*Settings!$C$13*(Z1128+Z1146+Z1137*Z$195+Z1155*$D1218)</f>
        <v/>
      </c>
      <c r="AA1218" s="47">
        <f>AA1182*Settings!$C$13*(AA1128+AA1146+AA1137*AA$195+AA1155*$D1218)</f>
        <v/>
      </c>
      <c r="AB1218" s="47">
        <f>AB1182*Settings!$C$13*(AB1128+AB1146+AB1137*AB$195+AB1155*$D1218)</f>
        <v/>
      </c>
      <c r="AC1218" s="47">
        <f>AC1182*Settings!$C$13*(AC1128+AC1146+AC1137*AC$195+AC1155*$D1218)</f>
        <v/>
      </c>
      <c r="AD1218" s="58">
        <f>REVENUE(AD1182,Settings!$C$13,NEWREVRATE(AD1128,AD1146,AD1137,AD$195,AD1155,$D1218))</f>
        <v/>
      </c>
      <c r="AF1218" s="11">
        <f>LOWER(Settings!$C$4)&amp;".mit."&amp;$A1218&amp;IF($C1218="","","."&amp;$C1218&amp;"."&amp;$B1218)&amp;IF(INDEX(Variables!$D$5:$D$205,MATCH($A1218,Variables!$A$5:$A$205,0))="","","."&amp;INDEX(Variables!$D$5:$D$205,MATCH($A1218,Variables!$A$5:$A$205,0)))&amp;"."&amp;AF$5</f>
        <v/>
      </c>
      <c r="AG1218" s="46">
        <f>AG1182*Settings!$C$13*(AG1128+AG1146+AG1137*AG$195+AG1155*$D1218)</f>
        <v/>
      </c>
      <c r="AH1218" s="47">
        <f>AH1182*Settings!$C$13*(AH1128+AH1146+AH1137*AH$195+AH1155*$D1218)</f>
        <v/>
      </c>
      <c r="AI1218" s="47">
        <f>AI1182*Settings!$C$13*(AI1128+AI1146+AI1137*AI$195+AI1155*$D1218)</f>
        <v/>
      </c>
      <c r="AJ1218" s="47">
        <f>AJ1182*Settings!$C$13*(AJ1128+AJ1146+AJ1137*AJ$195+AJ1155*$D1218)</f>
        <v/>
      </c>
      <c r="AK1218" s="47">
        <f>AK1182*Settings!$C$13*(AK1128+AK1146+AK1137*AK$195+AK1155*$D1218)</f>
        <v/>
      </c>
      <c r="AL1218" s="47">
        <f>AL1182*Settings!$C$13*(AL1128+AL1146+AL1137*AL$195+AL1155*$D1218)</f>
        <v/>
      </c>
      <c r="AM1218" s="47">
        <f>AM1182*Settings!$C$13*(AM1128+AM1146+AM1137*AM$195+AM1155*$D1218)</f>
        <v/>
      </c>
      <c r="AN1218" s="47">
        <f>AN1182*Settings!$C$13*(AN1128+AN1146+AN1137*AN$195+AN1155*$D1218)</f>
        <v/>
      </c>
      <c r="AO1218" s="47">
        <f>AO1182*Settings!$C$13*(AO1128+AO1146+AO1137*AO$195+AO1155*$D1218)</f>
        <v/>
      </c>
      <c r="AP1218" s="47">
        <f>AP1182*Settings!$C$13*(AP1128+AP1146+AP1137*AP$195+AP1155*$D1218)</f>
        <v/>
      </c>
      <c r="AQ1218" s="47">
        <f>AQ1182*Settings!$C$13*(AQ1128+AQ1146+AQ1137*AQ$195+AQ1155*$D1218)</f>
        <v/>
      </c>
      <c r="AR1218" s="47">
        <f>AR1182*Settings!$C$13*(AR1128+AR1146+AR1137*AR$195+AR1155*$D1218)</f>
        <v/>
      </c>
      <c r="AS1218" s="47">
        <f>AS1182*Settings!$C$13*(AS1128+AS1146+AS1137*AS$195+AS1155*$D1218)</f>
        <v/>
      </c>
      <c r="AT1218" s="47">
        <f>AT1182*Settings!$C$13*(AT1128+AT1146+AT1137*AT$195+AT1155*$D1218)</f>
        <v/>
      </c>
      <c r="AU1218" s="47">
        <f>AU1182*Settings!$C$13*(AU1128+AU1146+AU1137*AU$195+AU1155*$D1218)</f>
        <v/>
      </c>
      <c r="AV1218" s="47">
        <f>AV1182*Settings!$C$13*(AV1128+AV1146+AV1137*AV$195+AV1155*$D1218)</f>
        <v/>
      </c>
      <c r="AW1218" s="47">
        <f>AW1182*Settings!$C$13*(AW1128+AW1146+AW1137*AW$195+AW1155*$D1218)</f>
        <v/>
      </c>
      <c r="AX1218" s="47">
        <f>AX1182*Settings!$C$13*(AX1128+AX1146+AX1137*AX$195+AX1155*$D1218)</f>
        <v/>
      </c>
      <c r="AY1218" s="58">
        <f>REVENUE(AY1182,Settings!$C$13,NEWREVRATE(AY1128,AY1146,AY1137,AY$195,AY1155,$D1218))</f>
        <v/>
      </c>
    </row>
    <row r="1219" hidden="1" outlineLevel="2"/>
    <row r="1220" collapsed="1"/>
    <row r="1221">
      <c r="A1221" s="4" t="inlineStr">
        <is>
          <t>7. Industrial sector</t>
        </is>
      </c>
      <c r="B1221" s="5" t="n"/>
      <c r="C1221" s="5" t="n"/>
      <c r="D1221" s="5" t="n"/>
      <c r="E1221" s="5" t="n"/>
      <c r="F1221" s="5" t="n"/>
      <c r="G1221" s="5" t="n"/>
      <c r="H1221" s="5" t="n"/>
      <c r="I1221" s="5" t="n"/>
      <c r="J1221" s="5" t="n"/>
      <c r="K1221" s="5" t="n"/>
      <c r="L1221" s="5" t="n"/>
      <c r="M1221" s="5" t="n"/>
      <c r="N1221" s="5" t="n"/>
      <c r="O1221" s="5" t="n"/>
      <c r="P1221" s="5" t="n"/>
      <c r="Q1221" s="5" t="n"/>
      <c r="R1221" s="5" t="n"/>
      <c r="S1221" s="5" t="n"/>
      <c r="T1221" s="5" t="n"/>
      <c r="U1221" s="5" t="n"/>
      <c r="V1221" s="5" t="n"/>
      <c r="W1221" s="5" t="n"/>
      <c r="X1221" s="5" t="n"/>
      <c r="Y1221" s="5" t="n"/>
      <c r="Z1221" s="5" t="n"/>
      <c r="AA1221" s="5" t="n"/>
      <c r="AB1221" s="5" t="n"/>
      <c r="AC1221" s="5" t="n"/>
      <c r="AD1221" s="5" t="n"/>
      <c r="AE1221" s="5" t="n"/>
      <c r="AF1221" s="5" t="n"/>
      <c r="AG1221" s="5" t="n"/>
      <c r="AH1221" s="5" t="n"/>
      <c r="AI1221" s="5" t="n"/>
      <c r="AJ1221" s="5" t="n"/>
      <c r="AK1221" s="5" t="n"/>
      <c r="AL1221" s="5" t="n"/>
      <c r="AM1221" s="5" t="n"/>
      <c r="AN1221" s="5" t="n"/>
      <c r="AO1221" s="5" t="n"/>
      <c r="AP1221" s="5" t="n"/>
      <c r="AQ1221" s="5" t="n"/>
      <c r="AR1221" s="5" t="n"/>
      <c r="AS1221" s="5" t="n"/>
      <c r="AT1221" s="5" t="n"/>
      <c r="AU1221" s="5" t="n"/>
      <c r="AV1221" s="5" t="n"/>
      <c r="AW1221" s="5" t="n"/>
      <c r="AX1221" s="5" t="n"/>
      <c r="AY1221" s="5" t="n"/>
      <c r="AZ1221" s="5" t="n"/>
    </row>
    <row r="1222">
      <c r="A1222" s="1" t="inlineStr">
        <is>
          <t>ener</t>
        </is>
      </c>
      <c r="B1222" s="1" t="inlineStr">
        <is>
          <t>all</t>
        </is>
      </c>
      <c r="C1222" s="1" t="inlineStr">
        <is>
          <t>ind</t>
        </is>
      </c>
      <c r="H1222" s="1">
        <f>INDEX(Variables!$B$5:$B$205,MATCH($A1222,Variables!$A$5:$A$205,0))&amp;IF($C1222="",""," | "&amp;INDEX(Mapping!$B$5:$B$26,MATCH($C1222,Mapping!$A$5:$A$26,0))&amp;" | "&amp;INDEX(Mapping!$B$30:$B$46,MATCH($B1222,Mapping!$A$30:$A$46,0)))</f>
        <v/>
      </c>
      <c r="I1222" s="1">
        <f>INDEX(Variables!$C$5:$C$205,MATCH($A1222,Variables!$A$5:$A$205,0))</f>
        <v/>
      </c>
      <c r="J1222" s="1">
        <f>INDEX(Variables!$E$5:$E$205,MATCH($A1222,Variables!$A$5:$A$205,0))</f>
        <v/>
      </c>
      <c r="K1222" s="17">
        <f>LOWER(Settings!$C$4)&amp;".mit."&amp;$A1222&amp;IF($C1222="","","."&amp;$C1222&amp;"."&amp;$B1222)&amp;IF(INDEX(Variables!$D$5:$D$205,MATCH($A1222,Variables!$A$5:$A$205,0))="","","."&amp;INDEX(Variables!$D$5:$D$205,MATCH($A1222,Variables!$A$5:$A$205,0)))&amp;"."&amp;K$5</f>
        <v/>
      </c>
      <c r="L1222" s="60">
        <f>SUMIFS(L1223:L2022,$A1223:$A2022,"ener",$B1223:$B2022,"&lt;&gt;all")</f>
        <v/>
      </c>
      <c r="M1222" s="61">
        <f>SUMIFS(M1223:M2022,$A1223:$A2022,"ener",$B1223:$B2022,"&lt;&gt;all")</f>
        <v/>
      </c>
      <c r="N1222" s="61">
        <f>SUMIFS(N1223:N2022,$A1223:$A2022,"ener",$B1223:$B2022,"&lt;&gt;all")</f>
        <v/>
      </c>
      <c r="O1222" s="61">
        <f>SUMIFS(O1223:O2022,$A1223:$A2022,"ener",$B1223:$B2022,"&lt;&gt;all")</f>
        <v/>
      </c>
      <c r="P1222" s="61">
        <f>SUMIFS(P1223:P2022,$A1223:$A2022,"ener",$B1223:$B2022,"&lt;&gt;all")</f>
        <v/>
      </c>
      <c r="Q1222" s="61">
        <f>SUMIFS(Q1223:Q2022,$A1223:$A2022,"ener",$B1223:$B2022,"&lt;&gt;all")</f>
        <v/>
      </c>
      <c r="R1222" s="61">
        <f>SUMIFS(R1223:R2022,$A1223:$A2022,"ener",$B1223:$B2022,"&lt;&gt;all")</f>
        <v/>
      </c>
      <c r="S1222" s="61">
        <f>SUMIFS(S1223:S2022,$A1223:$A2022,"ener",$B1223:$B2022,"&lt;&gt;all")</f>
        <v/>
      </c>
      <c r="T1222" s="61">
        <f>SUMIFS(T1223:T2022,$A1223:$A2022,"ener",$B1223:$B2022,"&lt;&gt;all")</f>
        <v/>
      </c>
      <c r="U1222" s="61">
        <f>SUMIFS(U1223:U2022,$A1223:$A2022,"ener",$B1223:$B2022,"&lt;&gt;all")</f>
        <v/>
      </c>
      <c r="V1222" s="61">
        <f>SUMIFS(V1223:V2022,$A1223:$A2022,"ener",$B1223:$B2022,"&lt;&gt;all")</f>
        <v/>
      </c>
      <c r="W1222" s="61">
        <f>SUMIFS(W1223:W2022,$A1223:$A2022,"ener",$B1223:$B2022,"&lt;&gt;all")</f>
        <v/>
      </c>
      <c r="X1222" s="61">
        <f>SUMIFS(X1223:X2022,$A1223:$A2022,"ener",$B1223:$B2022,"&lt;&gt;all")</f>
        <v/>
      </c>
      <c r="Y1222" s="61">
        <f>SUMIFS(Y1223:Y2022,$A1223:$A2022,"ener",$B1223:$B2022,"&lt;&gt;all")</f>
        <v/>
      </c>
      <c r="Z1222" s="61">
        <f>SUMIFS(Z1223:Z2022,$A1223:$A2022,"ener",$B1223:$B2022,"&lt;&gt;all")</f>
        <v/>
      </c>
      <c r="AA1222" s="61">
        <f>SUMIFS(AA1223:AA2022,$A1223:$A2022,"ener",$B1223:$B2022,"&lt;&gt;all")</f>
        <v/>
      </c>
      <c r="AB1222" s="61">
        <f>SUMIFS(AB1223:AB2022,$A1223:$A2022,"ener",$B1223:$B2022,"&lt;&gt;all")</f>
        <v/>
      </c>
      <c r="AC1222" s="61">
        <f>SUMIFS(AC1223:AC2022,$A1223:$A2022,"ener",$B1223:$B2022,"&lt;&gt;all")</f>
        <v/>
      </c>
      <c r="AD1222" s="61">
        <f>SUMIFS(AD1223:AD2022,$A1223:$A2022,"ener",$B1223:$B2022,"&lt;&gt;all")</f>
        <v/>
      </c>
      <c r="AF1222" s="17">
        <f>LOWER(Settings!$C$4)&amp;".mit."&amp;$A1222&amp;IF($C1222="","","."&amp;$C1222&amp;"."&amp;$B1222)&amp;IF(INDEX(Variables!$D$5:$D$205,MATCH($A1222,Variables!$A$5:$A$205,0))="","","."&amp;INDEX(Variables!$D$5:$D$205,MATCH($A1222,Variables!$A$5:$A$205,0)))&amp;"."&amp;AF$5</f>
        <v/>
      </c>
      <c r="AG1222" s="60">
        <f>SUMIFS(AG1223:AG2022,$A1223:$A2022,"ener",$B1223:$B2022,"&lt;&gt;all")</f>
        <v/>
      </c>
      <c r="AH1222" s="61">
        <f>SUMIFS(AH1223:AH2022,$A1223:$A2022,"ener",$B1223:$B2022,"&lt;&gt;all")</f>
        <v/>
      </c>
      <c r="AI1222" s="61">
        <f>SUMIFS(AI1223:AI2022,$A1223:$A2022,"ener",$B1223:$B2022,"&lt;&gt;all")</f>
        <v/>
      </c>
      <c r="AJ1222" s="61">
        <f>SUMIFS(AJ1223:AJ2022,$A1223:$A2022,"ener",$B1223:$B2022,"&lt;&gt;all")</f>
        <v/>
      </c>
      <c r="AK1222" s="61">
        <f>SUMIFS(AK1223:AK2022,$A1223:$A2022,"ener",$B1223:$B2022,"&lt;&gt;all")</f>
        <v/>
      </c>
      <c r="AL1222" s="61">
        <f>SUMIFS(AL1223:AL2022,$A1223:$A2022,"ener",$B1223:$B2022,"&lt;&gt;all")</f>
        <v/>
      </c>
      <c r="AM1222" s="61">
        <f>SUMIFS(AM1223:AM2022,$A1223:$A2022,"ener",$B1223:$B2022,"&lt;&gt;all")</f>
        <v/>
      </c>
      <c r="AN1222" s="61">
        <f>SUMIFS(AN1223:AN2022,$A1223:$A2022,"ener",$B1223:$B2022,"&lt;&gt;all")</f>
        <v/>
      </c>
      <c r="AO1222" s="61">
        <f>SUMIFS(AO1223:AO2022,$A1223:$A2022,"ener",$B1223:$B2022,"&lt;&gt;all")</f>
        <v/>
      </c>
      <c r="AP1222" s="61">
        <f>SUMIFS(AP1223:AP2022,$A1223:$A2022,"ener",$B1223:$B2022,"&lt;&gt;all")</f>
        <v/>
      </c>
      <c r="AQ1222" s="61">
        <f>SUMIFS(AQ1223:AQ2022,$A1223:$A2022,"ener",$B1223:$B2022,"&lt;&gt;all")</f>
        <v/>
      </c>
      <c r="AR1222" s="61">
        <f>SUMIFS(AR1223:AR2022,$A1223:$A2022,"ener",$B1223:$B2022,"&lt;&gt;all")</f>
        <v/>
      </c>
      <c r="AS1222" s="61">
        <f>SUMIFS(AS1223:AS2022,$A1223:$A2022,"ener",$B1223:$B2022,"&lt;&gt;all")</f>
        <v/>
      </c>
      <c r="AT1222" s="61">
        <f>SUMIFS(AT1223:AT2022,$A1223:$A2022,"ener",$B1223:$B2022,"&lt;&gt;all")</f>
        <v/>
      </c>
      <c r="AU1222" s="61">
        <f>SUMIFS(AU1223:AU2022,$A1223:$A2022,"ener",$B1223:$B2022,"&lt;&gt;all")</f>
        <v/>
      </c>
      <c r="AV1222" s="61">
        <f>SUMIFS(AV1223:AV2022,$A1223:$A2022,"ener",$B1223:$B2022,"&lt;&gt;all")</f>
        <v/>
      </c>
      <c r="AW1222" s="61">
        <f>SUMIFS(AW1223:AW2022,$A1223:$A2022,"ener",$B1223:$B2022,"&lt;&gt;all")</f>
        <v/>
      </c>
      <c r="AX1222" s="61">
        <f>SUMIFS(AX1223:AX2022,$A1223:$A2022,"ener",$B1223:$B2022,"&lt;&gt;all")</f>
        <v/>
      </c>
      <c r="AY1222" s="61">
        <f>SUMIFS(AY1223:AY2022,$A1223:$A2022,"ener",$B1223:$B2022,"&lt;&gt;all")</f>
        <v/>
      </c>
    </row>
    <row r="1223" hidden="1" outlineLevel="1">
      <c r="A1223" s="1" t="inlineStr">
        <is>
          <t>ener</t>
        </is>
      </c>
      <c r="B1223" s="1" t="inlineStr">
        <is>
          <t>all</t>
        </is>
      </c>
      <c r="C1223" s="1" t="inlineStr">
        <is>
          <t>mch</t>
        </is>
      </c>
      <c r="H1223" s="1">
        <f>INDEX(Variables!$B$5:$B$205,MATCH($A1223,Variables!$A$5:$A$205,0))&amp;IF($C1223="",""," | "&amp;INDEX(Mapping!$B$5:$B$26,MATCH($C1223,Mapping!$A$5:$A$26,0))&amp;" | "&amp;INDEX(Mapping!$B$30:$B$46,MATCH($B1223,Mapping!$A$30:$A$46,0)))</f>
        <v/>
      </c>
      <c r="I1223" s="1">
        <f>INDEX(Variables!$C$5:$C$205,MATCH($A1223,Variables!$A$5:$A$205,0))</f>
        <v/>
      </c>
      <c r="J1223" s="1">
        <f>INDEX(Variables!$E$5:$E$205,MATCH($A1223,Variables!$A$5:$A$205,0))</f>
        <v/>
      </c>
      <c r="K1223" s="17">
        <f>LOWER(Settings!$C$4)&amp;".mit."&amp;$A1223&amp;IF($C1223="","","."&amp;$C1223&amp;"."&amp;$B1223)&amp;IF(INDEX(Variables!$D$5:$D$205,MATCH($A1223,Variables!$A$5:$A$205,0))="","","."&amp;INDEX(Variables!$D$5:$D$205,MATCH($A1223,Variables!$A$5:$A$205,0)))&amp;"."&amp;K$5</f>
        <v/>
      </c>
      <c r="L1223" s="60">
        <f>SUM(L1278:L1285)</f>
        <v/>
      </c>
      <c r="M1223" s="61">
        <f>SUM(M1278:M1285)</f>
        <v/>
      </c>
      <c r="N1223" s="61">
        <f>SUM(N1278:N1285)</f>
        <v/>
      </c>
      <c r="O1223" s="61">
        <f>SUM(O1278:O1285)</f>
        <v/>
      </c>
      <c r="P1223" s="61">
        <f>SUM(P1278:P1285)</f>
        <v/>
      </c>
      <c r="Q1223" s="61">
        <f>SUM(Q1278:Q1285)</f>
        <v/>
      </c>
      <c r="R1223" s="61">
        <f>SUM(R1278:R1285)</f>
        <v/>
      </c>
      <c r="S1223" s="61">
        <f>SUM(S1278:S1285)</f>
        <v/>
      </c>
      <c r="T1223" s="61">
        <f>SUM(T1278:T1285)</f>
        <v/>
      </c>
      <c r="U1223" s="61">
        <f>SUM(U1278:U1285)</f>
        <v/>
      </c>
      <c r="V1223" s="61">
        <f>SUM(V1278:V1285)</f>
        <v/>
      </c>
      <c r="W1223" s="61">
        <f>SUM(W1278:W1285)</f>
        <v/>
      </c>
      <c r="X1223" s="61">
        <f>SUM(X1278:X1285)</f>
        <v/>
      </c>
      <c r="Y1223" s="61">
        <f>SUM(Y1278:Y1285)</f>
        <v/>
      </c>
      <c r="Z1223" s="61">
        <f>SUM(Z1278:Z1285)</f>
        <v/>
      </c>
      <c r="AA1223" s="61">
        <f>SUM(AA1278:AA1285)</f>
        <v/>
      </c>
      <c r="AB1223" s="61">
        <f>SUM(AB1278:AB1285)</f>
        <v/>
      </c>
      <c r="AC1223" s="61">
        <f>SUM(AC1278:AC1285)</f>
        <v/>
      </c>
      <c r="AD1223" s="61">
        <f>SUM(AD1278:AD1285)</f>
        <v/>
      </c>
      <c r="AF1223" s="17">
        <f>LOWER(Settings!$C$4)&amp;".mit."&amp;$A1223&amp;IF($C1223="","","."&amp;$C1223&amp;"."&amp;$B1223)&amp;IF(INDEX(Variables!$D$5:$D$205,MATCH($A1223,Variables!$A$5:$A$205,0))="","","."&amp;INDEX(Variables!$D$5:$D$205,MATCH($A1223,Variables!$A$5:$A$205,0)))&amp;"."&amp;AF$5</f>
        <v/>
      </c>
      <c r="AG1223" s="60">
        <f>SUM(AG1278:AG1285)</f>
        <v/>
      </c>
      <c r="AH1223" s="61">
        <f>SUM(AH1278:AH1285)</f>
        <v/>
      </c>
      <c r="AI1223" s="61">
        <f>SUM(AI1278:AI1285)</f>
        <v/>
      </c>
      <c r="AJ1223" s="61">
        <f>SUM(AJ1278:AJ1285)</f>
        <v/>
      </c>
      <c r="AK1223" s="61">
        <f>SUM(AK1278:AK1285)</f>
        <v/>
      </c>
      <c r="AL1223" s="61">
        <f>SUM(AL1278:AL1285)</f>
        <v/>
      </c>
      <c r="AM1223" s="61">
        <f>SUM(AM1278:AM1285)</f>
        <v/>
      </c>
      <c r="AN1223" s="61">
        <f>SUM(AN1278:AN1285)</f>
        <v/>
      </c>
      <c r="AO1223" s="61">
        <f>SUM(AO1278:AO1285)</f>
        <v/>
      </c>
      <c r="AP1223" s="61">
        <f>SUM(AP1278:AP1285)</f>
        <v/>
      </c>
      <c r="AQ1223" s="61">
        <f>SUM(AQ1278:AQ1285)</f>
        <v/>
      </c>
      <c r="AR1223" s="61">
        <f>SUM(AR1278:AR1285)</f>
        <v/>
      </c>
      <c r="AS1223" s="61">
        <f>SUM(AS1278:AS1285)</f>
        <v/>
      </c>
      <c r="AT1223" s="61">
        <f>SUM(AT1278:AT1285)</f>
        <v/>
      </c>
      <c r="AU1223" s="61">
        <f>SUM(AU1278:AU1285)</f>
        <v/>
      </c>
      <c r="AV1223" s="61">
        <f>SUM(AV1278:AV1285)</f>
        <v/>
      </c>
      <c r="AW1223" s="61">
        <f>SUM(AW1278:AW1285)</f>
        <v/>
      </c>
      <c r="AX1223" s="61">
        <f>SUM(AX1278:AX1285)</f>
        <v/>
      </c>
      <c r="AY1223" s="61">
        <f>SUM(AY1278:AY1285)</f>
        <v/>
      </c>
    </row>
    <row r="1224" hidden="1" outlineLevel="2">
      <c r="A1224" s="14" t="inlineStr">
        <is>
          <t>ctxnew</t>
        </is>
      </c>
      <c r="B1224" s="14" t="inlineStr">
        <is>
          <t>coa</t>
        </is>
      </c>
      <c r="C1224" s="14" t="inlineStr">
        <is>
          <t>mch</t>
        </is>
      </c>
      <c r="D1224" s="37">
        <f>INDEX(Inputs!$T$5:$T$132,MATCH($B1224&amp;"|"&amp;$C1224,Inputs!$A$5:$A$132,0))</f>
        <v/>
      </c>
      <c r="E1224" s="37">
        <f>INDEX(Inputs!$J$5:$J$132,MATCH($B1224&amp;"|"&amp;$C1224,Inputs!$A$5:$A$132,0))</f>
        <v/>
      </c>
      <c r="F1224" s="37">
        <f>INDEX(Inputs!$K$5:$K$132,MATCH($B1224&amp;"|"&amp;$C1224,Inputs!$A$5:$A$132,0))</f>
        <v/>
      </c>
      <c r="G1224" s="36" t="n"/>
      <c r="H1224" s="14">
        <f>INDEX(Variables!$B$5:$B$205,MATCH($A1224,Variables!$A$5:$A$205,0))&amp;IF($C1224="",""," | "&amp;INDEX(Mapping!$B$5:$B$26,MATCH($C1224,Mapping!$A$5:$A$26,0))&amp;" | "&amp;INDEX(Mapping!$B$30:$B$46,MATCH($B1224,Mapping!$A$30:$A$46,0)))</f>
        <v/>
      </c>
      <c r="I1224" s="14">
        <f>INDEX(Variables!$C$5:$C$205,MATCH($A1224,Variables!$A$5:$A$205,0))</f>
        <v/>
      </c>
      <c r="J1224" s="14">
        <f>INDEX(Variables!$E$5:$E$205,MATCH($A1224,Variables!$A$5:$A$205,0))</f>
        <v/>
      </c>
      <c r="K1224" s="11">
        <f>LOWER(Settings!$C$4)&amp;".mit."&amp;$A1224&amp;IF($C1224="","","."&amp;$C1224&amp;"."&amp;$B1224)&amp;IF(INDEX(Variables!$D$5:$D$205,MATCH($A1224,Variables!$A$5:$A$205,0))="","","."&amp;INDEX(Variables!$D$5:$D$205,MATCH($A1224,Variables!$A$5:$A$205,0)))&amp;"."&amp;K$5</f>
        <v/>
      </c>
      <c r="L1224" s="38">
        <f>L$12*$D1224*INDEX(L$21:L$28,$E1224)*INDEX(L$30:L$46,$F1224)*(1-INDEX(L$121:L$137,$F1224))</f>
        <v/>
      </c>
      <c r="M1224" s="37">
        <f>M$12*$D1224*INDEX(M$21:M$28,$E1224)*INDEX(M$30:M$46,$F1224)*(1-INDEX(M$121:M$137,$F1224))</f>
        <v/>
      </c>
      <c r="N1224" s="37">
        <f>N$12*$D1224*INDEX(N$21:N$28,$E1224)*INDEX(N$30:N$46,$F1224)*(1-INDEX(N$121:N$137,$F1224))</f>
        <v/>
      </c>
      <c r="O1224" s="37">
        <f>O$12*$D1224*INDEX(O$21:O$28,$E1224)*INDEX(O$30:O$46,$F1224)*(1-INDEX(O$121:O$137,$F1224))</f>
        <v/>
      </c>
      <c r="P1224" s="37">
        <f>P$12*$D1224*INDEX(P$21:P$28,$E1224)*INDEX(P$30:P$46,$F1224)*(1-INDEX(P$121:P$137,$F1224))</f>
        <v/>
      </c>
      <c r="Q1224" s="37">
        <f>Q$12*$D1224*INDEX(Q$21:Q$28,$E1224)*INDEX(Q$30:Q$46,$F1224)*(1-INDEX(Q$121:Q$137,$F1224))</f>
        <v/>
      </c>
      <c r="R1224" s="37">
        <f>R$12*$D1224*INDEX(R$21:R$28,$E1224)*INDEX(R$30:R$46,$F1224)*(1-INDEX(R$121:R$137,$F1224))</f>
        <v/>
      </c>
      <c r="S1224" s="37">
        <f>S$12*$D1224*INDEX(S$21:S$28,$E1224)*INDEX(S$30:S$46,$F1224)*(1-INDEX(S$121:S$137,$F1224))</f>
        <v/>
      </c>
      <c r="T1224" s="37">
        <f>T$12*$D1224*INDEX(T$21:T$28,$E1224)*INDEX(T$30:T$46,$F1224)*(1-INDEX(T$121:T$137,$F1224))</f>
        <v/>
      </c>
      <c r="U1224" s="37">
        <f>U$12*$D1224*INDEX(U$21:U$28,$E1224)*INDEX(U$30:U$46,$F1224)*(1-INDEX(U$121:U$137,$F1224))</f>
        <v/>
      </c>
      <c r="V1224" s="37">
        <f>V$12*$D1224*INDEX(V$21:V$28,$E1224)*INDEX(V$30:V$46,$F1224)*(1-INDEX(V$121:V$137,$F1224))</f>
        <v/>
      </c>
      <c r="W1224" s="37">
        <f>W$12*$D1224*INDEX(W$21:W$28,$E1224)*INDEX(W$30:W$46,$F1224)*(1-INDEX(W$121:W$137,$F1224))</f>
        <v/>
      </c>
      <c r="X1224" s="37">
        <f>X$12*$D1224*INDEX(X$21:X$28,$E1224)*INDEX(X$30:X$46,$F1224)*(1-INDEX(X$121:X$137,$F1224))</f>
        <v/>
      </c>
      <c r="Y1224" s="37">
        <f>Y$12*$D1224*INDEX(Y$21:Y$28,$E1224)*INDEX(Y$30:Y$46,$F1224)*(1-INDEX(Y$121:Y$137,$F1224))</f>
        <v/>
      </c>
      <c r="Z1224" s="37">
        <f>Z$12*$D1224*INDEX(Z$21:Z$28,$E1224)*INDEX(Z$30:Z$46,$F1224)*(1-INDEX(Z$121:Z$137,$F1224))</f>
        <v/>
      </c>
      <c r="AA1224" s="37">
        <f>AA$12*$D1224*INDEX(AA$21:AA$28,$E1224)*INDEX(AA$30:AA$46,$F1224)*(1-INDEX(AA$121:AA$137,$F1224))</f>
        <v/>
      </c>
      <c r="AB1224" s="37">
        <f>AB$12*$D1224*INDEX(AB$21:AB$28,$E1224)*INDEX(AB$30:AB$46,$F1224)*(1-INDEX(AB$121:AB$137,$F1224))</f>
        <v/>
      </c>
      <c r="AC1224" s="37">
        <f>AC$12*$D1224*INDEX(AC$21:AC$28,$E1224)*INDEX(AC$30:AC$46,$F1224)*(1-INDEX(AC$121:AC$137,$F1224))</f>
        <v/>
      </c>
      <c r="AD1224" s="40">
        <f>CARBONTAX(AD$12,$D1224,INDEX(AD$21:AD$28,$E1224),INDEX(AD$30:AD$46,$F1224),INDEX(AD$121:AD$137,$F1224))</f>
        <v/>
      </c>
      <c r="AF1224" s="11">
        <f>LOWER(Settings!$C$4)&amp;".mit."&amp;$A1224&amp;IF($C1224="","","."&amp;$C1224&amp;"."&amp;$B1224)&amp;IF(INDEX(Variables!$D$5:$D$205,MATCH($A1224,Variables!$A$5:$A$205,0))="","","."&amp;INDEX(Variables!$D$5:$D$205,MATCH($A1224,Variables!$A$5:$A$205,0)))&amp;"."&amp;AF$5</f>
        <v/>
      </c>
      <c r="AG1224" s="38">
        <f>AG$12*$D1224*INDEX(AG$21:AG$28,$E1224)*INDEX(AG$30:AG$46,$F1224)*(1-INDEX(AG$121:AG$137,$F1224))</f>
        <v/>
      </c>
      <c r="AH1224" s="37">
        <f>AH$12*$D1224*INDEX(AH$21:AH$28,$E1224)*INDEX(AH$30:AH$46,$F1224)*(1-INDEX(AH$121:AH$137,$F1224))</f>
        <v/>
      </c>
      <c r="AI1224" s="37">
        <f>AI$12*$D1224*INDEX(AI$21:AI$28,$E1224)*INDEX(AI$30:AI$46,$F1224)*(1-INDEX(AI$121:AI$137,$F1224))</f>
        <v/>
      </c>
      <c r="AJ1224" s="37">
        <f>AJ$12*$D1224*INDEX(AJ$21:AJ$28,$E1224)*INDEX(AJ$30:AJ$46,$F1224)*(1-INDEX(AJ$121:AJ$137,$F1224))</f>
        <v/>
      </c>
      <c r="AK1224" s="37">
        <f>AK$12*$D1224*INDEX(AK$21:AK$28,$E1224)*INDEX(AK$30:AK$46,$F1224)*(1-INDEX(AK$121:AK$137,$F1224))</f>
        <v/>
      </c>
      <c r="AL1224" s="37">
        <f>AL$12*$D1224*INDEX(AL$21:AL$28,$E1224)*INDEX(AL$30:AL$46,$F1224)*(1-INDEX(AL$121:AL$137,$F1224))</f>
        <v/>
      </c>
      <c r="AM1224" s="37">
        <f>AM$12*$D1224*INDEX(AM$21:AM$28,$E1224)*INDEX(AM$30:AM$46,$F1224)*(1-INDEX(AM$121:AM$137,$F1224))</f>
        <v/>
      </c>
      <c r="AN1224" s="37">
        <f>AN$12*$D1224*INDEX(AN$21:AN$28,$E1224)*INDEX(AN$30:AN$46,$F1224)*(1-INDEX(AN$121:AN$137,$F1224))</f>
        <v/>
      </c>
      <c r="AO1224" s="37">
        <f>AO$12*$D1224*INDEX(AO$21:AO$28,$E1224)*INDEX(AO$30:AO$46,$F1224)*(1-INDEX(AO$121:AO$137,$F1224))</f>
        <v/>
      </c>
      <c r="AP1224" s="37">
        <f>AP$12*$D1224*INDEX(AP$21:AP$28,$E1224)*INDEX(AP$30:AP$46,$F1224)*(1-INDEX(AP$121:AP$137,$F1224))</f>
        <v/>
      </c>
      <c r="AQ1224" s="37">
        <f>AQ$12*$D1224*INDEX(AQ$21:AQ$28,$E1224)*INDEX(AQ$30:AQ$46,$F1224)*(1-INDEX(AQ$121:AQ$137,$F1224))</f>
        <v/>
      </c>
      <c r="AR1224" s="37">
        <f>AR$12*$D1224*INDEX(AR$21:AR$28,$E1224)*INDEX(AR$30:AR$46,$F1224)*(1-INDEX(AR$121:AR$137,$F1224))</f>
        <v/>
      </c>
      <c r="AS1224" s="37">
        <f>AS$12*$D1224*INDEX(AS$21:AS$28,$E1224)*INDEX(AS$30:AS$46,$F1224)*(1-INDEX(AS$121:AS$137,$F1224))</f>
        <v/>
      </c>
      <c r="AT1224" s="37">
        <f>AT$12*$D1224*INDEX(AT$21:AT$28,$E1224)*INDEX(AT$30:AT$46,$F1224)*(1-INDEX(AT$121:AT$137,$F1224))</f>
        <v/>
      </c>
      <c r="AU1224" s="37">
        <f>AU$12*$D1224*INDEX(AU$21:AU$28,$E1224)*INDEX(AU$30:AU$46,$F1224)*(1-INDEX(AU$121:AU$137,$F1224))</f>
        <v/>
      </c>
      <c r="AV1224" s="37">
        <f>AV$12*$D1224*INDEX(AV$21:AV$28,$E1224)*INDEX(AV$30:AV$46,$F1224)*(1-INDEX(AV$121:AV$137,$F1224))</f>
        <v/>
      </c>
      <c r="AW1224" s="37">
        <f>AW$12*$D1224*INDEX(AW$21:AW$28,$E1224)*INDEX(AW$30:AW$46,$F1224)*(1-INDEX(AW$121:AW$137,$F1224))</f>
        <v/>
      </c>
      <c r="AX1224" s="37">
        <f>AX$12*$D1224*INDEX(AX$21:AX$28,$E1224)*INDEX(AX$30:AX$46,$F1224)*(1-INDEX(AX$121:AX$137,$F1224))</f>
        <v/>
      </c>
      <c r="AY1224" s="40">
        <f>CARBONTAX(AY$12,$D1224,INDEX(AY$21:AY$28,$E1224),INDEX(AY$30:AY$46,$F1224),INDEX(AY$121:AY$137,$F1224))</f>
        <v/>
      </c>
    </row>
    <row r="1225" hidden="1" outlineLevel="2">
      <c r="A1225" s="14" t="inlineStr">
        <is>
          <t>ctxnew</t>
        </is>
      </c>
      <c r="B1225" s="14" t="inlineStr">
        <is>
          <t>nga</t>
        </is>
      </c>
      <c r="C1225" s="14" t="inlineStr">
        <is>
          <t>mch</t>
        </is>
      </c>
      <c r="D1225" s="37">
        <f>INDEX(Inputs!$T$5:$T$132,MATCH($B1225&amp;"|"&amp;$C1225,Inputs!$A$5:$A$132,0))</f>
        <v/>
      </c>
      <c r="E1225" s="37">
        <f>INDEX(Inputs!$J$5:$J$132,MATCH($B1225&amp;"|"&amp;$C1225,Inputs!$A$5:$A$132,0))</f>
        <v/>
      </c>
      <c r="F1225" s="37">
        <f>INDEX(Inputs!$K$5:$K$132,MATCH($B1225&amp;"|"&amp;$C1225,Inputs!$A$5:$A$132,0))</f>
        <v/>
      </c>
      <c r="G1225" s="36" t="n"/>
      <c r="H1225" s="14">
        <f>INDEX(Variables!$B$5:$B$205,MATCH($A1225,Variables!$A$5:$A$205,0))&amp;IF($C1225="",""," | "&amp;INDEX(Mapping!$B$5:$B$26,MATCH($C1225,Mapping!$A$5:$A$26,0))&amp;" | "&amp;INDEX(Mapping!$B$30:$B$46,MATCH($B1225,Mapping!$A$30:$A$46,0)))</f>
        <v/>
      </c>
      <c r="I1225" s="14">
        <f>INDEX(Variables!$C$5:$C$205,MATCH($A1225,Variables!$A$5:$A$205,0))</f>
        <v/>
      </c>
      <c r="J1225" s="14">
        <f>INDEX(Variables!$E$5:$E$205,MATCH($A1225,Variables!$A$5:$A$205,0))</f>
        <v/>
      </c>
      <c r="K1225" s="11">
        <f>LOWER(Settings!$C$4)&amp;".mit."&amp;$A1225&amp;IF($C1225="","","."&amp;$C1225&amp;"."&amp;$B1225)&amp;IF(INDEX(Variables!$D$5:$D$205,MATCH($A1225,Variables!$A$5:$A$205,0))="","","."&amp;INDEX(Variables!$D$5:$D$205,MATCH($A1225,Variables!$A$5:$A$205,0)))&amp;"."&amp;K$5</f>
        <v/>
      </c>
      <c r="L1225" s="38">
        <f>L$12*$D1225*INDEX(L$21:L$28,$E1225)*INDEX(L$30:L$46,$F1225)*(1-INDEX(L$121:L$137,$F1225))</f>
        <v/>
      </c>
      <c r="M1225" s="37">
        <f>M$12*$D1225*INDEX(M$21:M$28,$E1225)*INDEX(M$30:M$46,$F1225)*(1-INDEX(M$121:M$137,$F1225))</f>
        <v/>
      </c>
      <c r="N1225" s="37">
        <f>N$12*$D1225*INDEX(N$21:N$28,$E1225)*INDEX(N$30:N$46,$F1225)*(1-INDEX(N$121:N$137,$F1225))</f>
        <v/>
      </c>
      <c r="O1225" s="37">
        <f>O$12*$D1225*INDEX(O$21:O$28,$E1225)*INDEX(O$30:O$46,$F1225)*(1-INDEX(O$121:O$137,$F1225))</f>
        <v/>
      </c>
      <c r="P1225" s="37">
        <f>P$12*$D1225*INDEX(P$21:P$28,$E1225)*INDEX(P$30:P$46,$F1225)*(1-INDEX(P$121:P$137,$F1225))</f>
        <v/>
      </c>
      <c r="Q1225" s="37">
        <f>Q$12*$D1225*INDEX(Q$21:Q$28,$E1225)*INDEX(Q$30:Q$46,$F1225)*(1-INDEX(Q$121:Q$137,$F1225))</f>
        <v/>
      </c>
      <c r="R1225" s="37">
        <f>R$12*$D1225*INDEX(R$21:R$28,$E1225)*INDEX(R$30:R$46,$F1225)*(1-INDEX(R$121:R$137,$F1225))</f>
        <v/>
      </c>
      <c r="S1225" s="37">
        <f>S$12*$D1225*INDEX(S$21:S$28,$E1225)*INDEX(S$30:S$46,$F1225)*(1-INDEX(S$121:S$137,$F1225))</f>
        <v/>
      </c>
      <c r="T1225" s="37">
        <f>T$12*$D1225*INDEX(T$21:T$28,$E1225)*INDEX(T$30:T$46,$F1225)*(1-INDEX(T$121:T$137,$F1225))</f>
        <v/>
      </c>
      <c r="U1225" s="37">
        <f>U$12*$D1225*INDEX(U$21:U$28,$E1225)*INDEX(U$30:U$46,$F1225)*(1-INDEX(U$121:U$137,$F1225))</f>
        <v/>
      </c>
      <c r="V1225" s="37">
        <f>V$12*$D1225*INDEX(V$21:V$28,$E1225)*INDEX(V$30:V$46,$F1225)*(1-INDEX(V$121:V$137,$F1225))</f>
        <v/>
      </c>
      <c r="W1225" s="37">
        <f>W$12*$D1225*INDEX(W$21:W$28,$E1225)*INDEX(W$30:W$46,$F1225)*(1-INDEX(W$121:W$137,$F1225))</f>
        <v/>
      </c>
      <c r="X1225" s="37">
        <f>X$12*$D1225*INDEX(X$21:X$28,$E1225)*INDEX(X$30:X$46,$F1225)*(1-INDEX(X$121:X$137,$F1225))</f>
        <v/>
      </c>
      <c r="Y1225" s="37">
        <f>Y$12*$D1225*INDEX(Y$21:Y$28,$E1225)*INDEX(Y$30:Y$46,$F1225)*(1-INDEX(Y$121:Y$137,$F1225))</f>
        <v/>
      </c>
      <c r="Z1225" s="37">
        <f>Z$12*$D1225*INDEX(Z$21:Z$28,$E1225)*INDEX(Z$30:Z$46,$F1225)*(1-INDEX(Z$121:Z$137,$F1225))</f>
        <v/>
      </c>
      <c r="AA1225" s="37">
        <f>AA$12*$D1225*INDEX(AA$21:AA$28,$E1225)*INDEX(AA$30:AA$46,$F1225)*(1-INDEX(AA$121:AA$137,$F1225))</f>
        <v/>
      </c>
      <c r="AB1225" s="37">
        <f>AB$12*$D1225*INDEX(AB$21:AB$28,$E1225)*INDEX(AB$30:AB$46,$F1225)*(1-INDEX(AB$121:AB$137,$F1225))</f>
        <v/>
      </c>
      <c r="AC1225" s="37">
        <f>AC$12*$D1225*INDEX(AC$21:AC$28,$E1225)*INDEX(AC$30:AC$46,$F1225)*(1-INDEX(AC$121:AC$137,$F1225))</f>
        <v/>
      </c>
      <c r="AD1225" s="40">
        <f>CARBONTAX(AD$12,$D1225,INDEX(AD$21:AD$28,$E1225),INDEX(AD$30:AD$46,$F1225),INDEX(AD$121:AD$137,$F1225))</f>
        <v/>
      </c>
      <c r="AF1225" s="11">
        <f>LOWER(Settings!$C$4)&amp;".mit."&amp;$A1225&amp;IF($C1225="","","."&amp;$C1225&amp;"."&amp;$B1225)&amp;IF(INDEX(Variables!$D$5:$D$205,MATCH($A1225,Variables!$A$5:$A$205,0))="","","."&amp;INDEX(Variables!$D$5:$D$205,MATCH($A1225,Variables!$A$5:$A$205,0)))&amp;"."&amp;AF$5</f>
        <v/>
      </c>
      <c r="AG1225" s="38">
        <f>AG$12*$D1225*INDEX(AG$21:AG$28,$E1225)*INDEX(AG$30:AG$46,$F1225)*(1-INDEX(AG$121:AG$137,$F1225))</f>
        <v/>
      </c>
      <c r="AH1225" s="37">
        <f>AH$12*$D1225*INDEX(AH$21:AH$28,$E1225)*INDEX(AH$30:AH$46,$F1225)*(1-INDEX(AH$121:AH$137,$F1225))</f>
        <v/>
      </c>
      <c r="AI1225" s="37">
        <f>AI$12*$D1225*INDEX(AI$21:AI$28,$E1225)*INDEX(AI$30:AI$46,$F1225)*(1-INDEX(AI$121:AI$137,$F1225))</f>
        <v/>
      </c>
      <c r="AJ1225" s="37">
        <f>AJ$12*$D1225*INDEX(AJ$21:AJ$28,$E1225)*INDEX(AJ$30:AJ$46,$F1225)*(1-INDEX(AJ$121:AJ$137,$F1225))</f>
        <v/>
      </c>
      <c r="AK1225" s="37">
        <f>AK$12*$D1225*INDEX(AK$21:AK$28,$E1225)*INDEX(AK$30:AK$46,$F1225)*(1-INDEX(AK$121:AK$137,$F1225))</f>
        <v/>
      </c>
      <c r="AL1225" s="37">
        <f>AL$12*$D1225*INDEX(AL$21:AL$28,$E1225)*INDEX(AL$30:AL$46,$F1225)*(1-INDEX(AL$121:AL$137,$F1225))</f>
        <v/>
      </c>
      <c r="AM1225" s="37">
        <f>AM$12*$D1225*INDEX(AM$21:AM$28,$E1225)*INDEX(AM$30:AM$46,$F1225)*(1-INDEX(AM$121:AM$137,$F1225))</f>
        <v/>
      </c>
      <c r="AN1225" s="37">
        <f>AN$12*$D1225*INDEX(AN$21:AN$28,$E1225)*INDEX(AN$30:AN$46,$F1225)*(1-INDEX(AN$121:AN$137,$F1225))</f>
        <v/>
      </c>
      <c r="AO1225" s="37">
        <f>AO$12*$D1225*INDEX(AO$21:AO$28,$E1225)*INDEX(AO$30:AO$46,$F1225)*(1-INDEX(AO$121:AO$137,$F1225))</f>
        <v/>
      </c>
      <c r="AP1225" s="37">
        <f>AP$12*$D1225*INDEX(AP$21:AP$28,$E1225)*INDEX(AP$30:AP$46,$F1225)*(1-INDEX(AP$121:AP$137,$F1225))</f>
        <v/>
      </c>
      <c r="AQ1225" s="37">
        <f>AQ$12*$D1225*INDEX(AQ$21:AQ$28,$E1225)*INDEX(AQ$30:AQ$46,$F1225)*(1-INDEX(AQ$121:AQ$137,$F1225))</f>
        <v/>
      </c>
      <c r="AR1225" s="37">
        <f>AR$12*$D1225*INDEX(AR$21:AR$28,$E1225)*INDEX(AR$30:AR$46,$F1225)*(1-INDEX(AR$121:AR$137,$F1225))</f>
        <v/>
      </c>
      <c r="AS1225" s="37">
        <f>AS$12*$D1225*INDEX(AS$21:AS$28,$E1225)*INDEX(AS$30:AS$46,$F1225)*(1-INDEX(AS$121:AS$137,$F1225))</f>
        <v/>
      </c>
      <c r="AT1225" s="37">
        <f>AT$12*$D1225*INDEX(AT$21:AT$28,$E1225)*INDEX(AT$30:AT$46,$F1225)*(1-INDEX(AT$121:AT$137,$F1225))</f>
        <v/>
      </c>
      <c r="AU1225" s="37">
        <f>AU$12*$D1225*INDEX(AU$21:AU$28,$E1225)*INDEX(AU$30:AU$46,$F1225)*(1-INDEX(AU$121:AU$137,$F1225))</f>
        <v/>
      </c>
      <c r="AV1225" s="37">
        <f>AV$12*$D1225*INDEX(AV$21:AV$28,$E1225)*INDEX(AV$30:AV$46,$F1225)*(1-INDEX(AV$121:AV$137,$F1225))</f>
        <v/>
      </c>
      <c r="AW1225" s="37">
        <f>AW$12*$D1225*INDEX(AW$21:AW$28,$E1225)*INDEX(AW$30:AW$46,$F1225)*(1-INDEX(AW$121:AW$137,$F1225))</f>
        <v/>
      </c>
      <c r="AX1225" s="37">
        <f>AX$12*$D1225*INDEX(AX$21:AX$28,$E1225)*INDEX(AX$30:AX$46,$F1225)*(1-INDEX(AX$121:AX$137,$F1225))</f>
        <v/>
      </c>
      <c r="AY1225" s="40">
        <f>CARBONTAX(AY$12,$D1225,INDEX(AY$21:AY$28,$E1225),INDEX(AY$30:AY$46,$F1225),INDEX(AY$121:AY$137,$F1225))</f>
        <v/>
      </c>
    </row>
    <row r="1226" hidden="1" outlineLevel="2">
      <c r="A1226" s="14" t="inlineStr">
        <is>
          <t>ctxnew</t>
        </is>
      </c>
      <c r="B1226" s="14" t="inlineStr">
        <is>
          <t>gso</t>
        </is>
      </c>
      <c r="C1226" s="14" t="inlineStr">
        <is>
          <t>mch</t>
        </is>
      </c>
      <c r="D1226" s="37">
        <f>INDEX(Inputs!$T$5:$T$132,MATCH($B1226&amp;"|"&amp;$C1226,Inputs!$A$5:$A$132,0))</f>
        <v/>
      </c>
      <c r="E1226" s="37">
        <f>INDEX(Inputs!$J$5:$J$132,MATCH($B1226&amp;"|"&amp;$C1226,Inputs!$A$5:$A$132,0))</f>
        <v/>
      </c>
      <c r="F1226" s="37">
        <f>INDEX(Inputs!$K$5:$K$132,MATCH($B1226&amp;"|"&amp;$C1226,Inputs!$A$5:$A$132,0))</f>
        <v/>
      </c>
      <c r="G1226" s="36" t="n"/>
      <c r="H1226" s="14">
        <f>INDEX(Variables!$B$5:$B$205,MATCH($A1226,Variables!$A$5:$A$205,0))&amp;IF($C1226="",""," | "&amp;INDEX(Mapping!$B$5:$B$26,MATCH($C1226,Mapping!$A$5:$A$26,0))&amp;" | "&amp;INDEX(Mapping!$B$30:$B$46,MATCH($B1226,Mapping!$A$30:$A$46,0)))</f>
        <v/>
      </c>
      <c r="I1226" s="14">
        <f>INDEX(Variables!$C$5:$C$205,MATCH($A1226,Variables!$A$5:$A$205,0))</f>
        <v/>
      </c>
      <c r="J1226" s="14">
        <f>INDEX(Variables!$E$5:$E$205,MATCH($A1226,Variables!$A$5:$A$205,0))</f>
        <v/>
      </c>
      <c r="K1226" s="11">
        <f>LOWER(Settings!$C$4)&amp;".mit."&amp;$A1226&amp;IF($C1226="","","."&amp;$C1226&amp;"."&amp;$B1226)&amp;IF(INDEX(Variables!$D$5:$D$205,MATCH($A1226,Variables!$A$5:$A$205,0))="","","."&amp;INDEX(Variables!$D$5:$D$205,MATCH($A1226,Variables!$A$5:$A$205,0)))&amp;"."&amp;K$5</f>
        <v/>
      </c>
      <c r="L1226" s="38">
        <f>L$12*$D1226*INDEX(L$21:L$28,$E1226)*INDEX(L$30:L$46,$F1226)*(1-INDEX(L$121:L$137,$F1226))</f>
        <v/>
      </c>
      <c r="M1226" s="37">
        <f>M$12*$D1226*INDEX(M$21:M$28,$E1226)*INDEX(M$30:M$46,$F1226)*(1-INDEX(M$121:M$137,$F1226))</f>
        <v/>
      </c>
      <c r="N1226" s="37">
        <f>N$12*$D1226*INDEX(N$21:N$28,$E1226)*INDEX(N$30:N$46,$F1226)*(1-INDEX(N$121:N$137,$F1226))</f>
        <v/>
      </c>
      <c r="O1226" s="37">
        <f>O$12*$D1226*INDEX(O$21:O$28,$E1226)*INDEX(O$30:O$46,$F1226)*(1-INDEX(O$121:O$137,$F1226))</f>
        <v/>
      </c>
      <c r="P1226" s="37">
        <f>P$12*$D1226*INDEX(P$21:P$28,$E1226)*INDEX(P$30:P$46,$F1226)*(1-INDEX(P$121:P$137,$F1226))</f>
        <v/>
      </c>
      <c r="Q1226" s="37">
        <f>Q$12*$D1226*INDEX(Q$21:Q$28,$E1226)*INDEX(Q$30:Q$46,$F1226)*(1-INDEX(Q$121:Q$137,$F1226))</f>
        <v/>
      </c>
      <c r="R1226" s="37">
        <f>R$12*$D1226*INDEX(R$21:R$28,$E1226)*INDEX(R$30:R$46,$F1226)*(1-INDEX(R$121:R$137,$F1226))</f>
        <v/>
      </c>
      <c r="S1226" s="37">
        <f>S$12*$D1226*INDEX(S$21:S$28,$E1226)*INDEX(S$30:S$46,$F1226)*(1-INDEX(S$121:S$137,$F1226))</f>
        <v/>
      </c>
      <c r="T1226" s="37">
        <f>T$12*$D1226*INDEX(T$21:T$28,$E1226)*INDEX(T$30:T$46,$F1226)*(1-INDEX(T$121:T$137,$F1226))</f>
        <v/>
      </c>
      <c r="U1226" s="37">
        <f>U$12*$D1226*INDEX(U$21:U$28,$E1226)*INDEX(U$30:U$46,$F1226)*(1-INDEX(U$121:U$137,$F1226))</f>
        <v/>
      </c>
      <c r="V1226" s="37">
        <f>V$12*$D1226*INDEX(V$21:V$28,$E1226)*INDEX(V$30:V$46,$F1226)*(1-INDEX(V$121:V$137,$F1226))</f>
        <v/>
      </c>
      <c r="W1226" s="37">
        <f>W$12*$D1226*INDEX(W$21:W$28,$E1226)*INDEX(W$30:W$46,$F1226)*(1-INDEX(W$121:W$137,$F1226))</f>
        <v/>
      </c>
      <c r="X1226" s="37">
        <f>X$12*$D1226*INDEX(X$21:X$28,$E1226)*INDEX(X$30:X$46,$F1226)*(1-INDEX(X$121:X$137,$F1226))</f>
        <v/>
      </c>
      <c r="Y1226" s="37">
        <f>Y$12*$D1226*INDEX(Y$21:Y$28,$E1226)*INDEX(Y$30:Y$46,$F1226)*(1-INDEX(Y$121:Y$137,$F1226))</f>
        <v/>
      </c>
      <c r="Z1226" s="37">
        <f>Z$12*$D1226*INDEX(Z$21:Z$28,$E1226)*INDEX(Z$30:Z$46,$F1226)*(1-INDEX(Z$121:Z$137,$F1226))</f>
        <v/>
      </c>
      <c r="AA1226" s="37">
        <f>AA$12*$D1226*INDEX(AA$21:AA$28,$E1226)*INDEX(AA$30:AA$46,$F1226)*(1-INDEX(AA$121:AA$137,$F1226))</f>
        <v/>
      </c>
      <c r="AB1226" s="37">
        <f>AB$12*$D1226*INDEX(AB$21:AB$28,$E1226)*INDEX(AB$30:AB$46,$F1226)*(1-INDEX(AB$121:AB$137,$F1226))</f>
        <v/>
      </c>
      <c r="AC1226" s="37">
        <f>AC$12*$D1226*INDEX(AC$21:AC$28,$E1226)*INDEX(AC$30:AC$46,$F1226)*(1-INDEX(AC$121:AC$137,$F1226))</f>
        <v/>
      </c>
      <c r="AD1226" s="40">
        <f>CARBONTAX(AD$12,$D1226,INDEX(AD$21:AD$28,$E1226),INDEX(AD$30:AD$46,$F1226),INDEX(AD$121:AD$137,$F1226))</f>
        <v/>
      </c>
      <c r="AF1226" s="11">
        <f>LOWER(Settings!$C$4)&amp;".mit."&amp;$A1226&amp;IF($C1226="","","."&amp;$C1226&amp;"."&amp;$B1226)&amp;IF(INDEX(Variables!$D$5:$D$205,MATCH($A1226,Variables!$A$5:$A$205,0))="","","."&amp;INDEX(Variables!$D$5:$D$205,MATCH($A1226,Variables!$A$5:$A$205,0)))&amp;"."&amp;AF$5</f>
        <v/>
      </c>
      <c r="AG1226" s="38">
        <f>AG$12*$D1226*INDEX(AG$21:AG$28,$E1226)*INDEX(AG$30:AG$46,$F1226)*(1-INDEX(AG$121:AG$137,$F1226))</f>
        <v/>
      </c>
      <c r="AH1226" s="37">
        <f>AH$12*$D1226*INDEX(AH$21:AH$28,$E1226)*INDEX(AH$30:AH$46,$F1226)*(1-INDEX(AH$121:AH$137,$F1226))</f>
        <v/>
      </c>
      <c r="AI1226" s="37">
        <f>AI$12*$D1226*INDEX(AI$21:AI$28,$E1226)*INDEX(AI$30:AI$46,$F1226)*(1-INDEX(AI$121:AI$137,$F1226))</f>
        <v/>
      </c>
      <c r="AJ1226" s="37">
        <f>AJ$12*$D1226*INDEX(AJ$21:AJ$28,$E1226)*INDEX(AJ$30:AJ$46,$F1226)*(1-INDEX(AJ$121:AJ$137,$F1226))</f>
        <v/>
      </c>
      <c r="AK1226" s="37">
        <f>AK$12*$D1226*INDEX(AK$21:AK$28,$E1226)*INDEX(AK$30:AK$46,$F1226)*(1-INDEX(AK$121:AK$137,$F1226))</f>
        <v/>
      </c>
      <c r="AL1226" s="37">
        <f>AL$12*$D1226*INDEX(AL$21:AL$28,$E1226)*INDEX(AL$30:AL$46,$F1226)*(1-INDEX(AL$121:AL$137,$F1226))</f>
        <v/>
      </c>
      <c r="AM1226" s="37">
        <f>AM$12*$D1226*INDEX(AM$21:AM$28,$E1226)*INDEX(AM$30:AM$46,$F1226)*(1-INDEX(AM$121:AM$137,$F1226))</f>
        <v/>
      </c>
      <c r="AN1226" s="37">
        <f>AN$12*$D1226*INDEX(AN$21:AN$28,$E1226)*INDEX(AN$30:AN$46,$F1226)*(1-INDEX(AN$121:AN$137,$F1226))</f>
        <v/>
      </c>
      <c r="AO1226" s="37">
        <f>AO$12*$D1226*INDEX(AO$21:AO$28,$E1226)*INDEX(AO$30:AO$46,$F1226)*(1-INDEX(AO$121:AO$137,$F1226))</f>
        <v/>
      </c>
      <c r="AP1226" s="37">
        <f>AP$12*$D1226*INDEX(AP$21:AP$28,$E1226)*INDEX(AP$30:AP$46,$F1226)*(1-INDEX(AP$121:AP$137,$F1226))</f>
        <v/>
      </c>
      <c r="AQ1226" s="37">
        <f>AQ$12*$D1226*INDEX(AQ$21:AQ$28,$E1226)*INDEX(AQ$30:AQ$46,$F1226)*(1-INDEX(AQ$121:AQ$137,$F1226))</f>
        <v/>
      </c>
      <c r="AR1226" s="37">
        <f>AR$12*$D1226*INDEX(AR$21:AR$28,$E1226)*INDEX(AR$30:AR$46,$F1226)*(1-INDEX(AR$121:AR$137,$F1226))</f>
        <v/>
      </c>
      <c r="AS1226" s="37">
        <f>AS$12*$D1226*INDEX(AS$21:AS$28,$E1226)*INDEX(AS$30:AS$46,$F1226)*(1-INDEX(AS$121:AS$137,$F1226))</f>
        <v/>
      </c>
      <c r="AT1226" s="37">
        <f>AT$12*$D1226*INDEX(AT$21:AT$28,$E1226)*INDEX(AT$30:AT$46,$F1226)*(1-INDEX(AT$121:AT$137,$F1226))</f>
        <v/>
      </c>
      <c r="AU1226" s="37">
        <f>AU$12*$D1226*INDEX(AU$21:AU$28,$E1226)*INDEX(AU$30:AU$46,$F1226)*(1-INDEX(AU$121:AU$137,$F1226))</f>
        <v/>
      </c>
      <c r="AV1226" s="37">
        <f>AV$12*$D1226*INDEX(AV$21:AV$28,$E1226)*INDEX(AV$30:AV$46,$F1226)*(1-INDEX(AV$121:AV$137,$F1226))</f>
        <v/>
      </c>
      <c r="AW1226" s="37">
        <f>AW$12*$D1226*INDEX(AW$21:AW$28,$E1226)*INDEX(AW$30:AW$46,$F1226)*(1-INDEX(AW$121:AW$137,$F1226))</f>
        <v/>
      </c>
      <c r="AX1226" s="37">
        <f>AX$12*$D1226*INDEX(AX$21:AX$28,$E1226)*INDEX(AX$30:AX$46,$F1226)*(1-INDEX(AX$121:AX$137,$F1226))</f>
        <v/>
      </c>
      <c r="AY1226" s="40">
        <f>CARBONTAX(AY$12,$D1226,INDEX(AY$21:AY$28,$E1226),INDEX(AY$30:AY$46,$F1226),INDEX(AY$121:AY$137,$F1226))</f>
        <v/>
      </c>
    </row>
    <row r="1227" hidden="1" outlineLevel="2">
      <c r="A1227" s="14" t="inlineStr">
        <is>
          <t>ctxnew</t>
        </is>
      </c>
      <c r="B1227" s="14" t="inlineStr">
        <is>
          <t>die</t>
        </is>
      </c>
      <c r="C1227" s="14" t="inlineStr">
        <is>
          <t>mch</t>
        </is>
      </c>
      <c r="D1227" s="37">
        <f>INDEX(Inputs!$T$5:$T$132,MATCH($B1227&amp;"|"&amp;$C1227,Inputs!$A$5:$A$132,0))</f>
        <v/>
      </c>
      <c r="E1227" s="37">
        <f>INDEX(Inputs!$J$5:$J$132,MATCH($B1227&amp;"|"&amp;$C1227,Inputs!$A$5:$A$132,0))</f>
        <v/>
      </c>
      <c r="F1227" s="37">
        <f>INDEX(Inputs!$K$5:$K$132,MATCH($B1227&amp;"|"&amp;$C1227,Inputs!$A$5:$A$132,0))</f>
        <v/>
      </c>
      <c r="G1227" s="36" t="n"/>
      <c r="H1227" s="14">
        <f>INDEX(Variables!$B$5:$B$205,MATCH($A1227,Variables!$A$5:$A$205,0))&amp;IF($C1227="",""," | "&amp;INDEX(Mapping!$B$5:$B$26,MATCH($C1227,Mapping!$A$5:$A$26,0))&amp;" | "&amp;INDEX(Mapping!$B$30:$B$46,MATCH($B1227,Mapping!$A$30:$A$46,0)))</f>
        <v/>
      </c>
      <c r="I1227" s="14">
        <f>INDEX(Variables!$C$5:$C$205,MATCH($A1227,Variables!$A$5:$A$205,0))</f>
        <v/>
      </c>
      <c r="J1227" s="14">
        <f>INDEX(Variables!$E$5:$E$205,MATCH($A1227,Variables!$A$5:$A$205,0))</f>
        <v/>
      </c>
      <c r="K1227" s="11">
        <f>LOWER(Settings!$C$4)&amp;".mit."&amp;$A1227&amp;IF($C1227="","","."&amp;$C1227&amp;"."&amp;$B1227)&amp;IF(INDEX(Variables!$D$5:$D$205,MATCH($A1227,Variables!$A$5:$A$205,0))="","","."&amp;INDEX(Variables!$D$5:$D$205,MATCH($A1227,Variables!$A$5:$A$205,0)))&amp;"."&amp;K$5</f>
        <v/>
      </c>
      <c r="L1227" s="38">
        <f>L$12*$D1227*INDEX(L$21:L$28,$E1227)*INDEX(L$30:L$46,$F1227)*(1-INDEX(L$121:L$137,$F1227))</f>
        <v/>
      </c>
      <c r="M1227" s="37">
        <f>M$12*$D1227*INDEX(M$21:M$28,$E1227)*INDEX(M$30:M$46,$F1227)*(1-INDEX(M$121:M$137,$F1227))</f>
        <v/>
      </c>
      <c r="N1227" s="37">
        <f>N$12*$D1227*INDEX(N$21:N$28,$E1227)*INDEX(N$30:N$46,$F1227)*(1-INDEX(N$121:N$137,$F1227))</f>
        <v/>
      </c>
      <c r="O1227" s="37">
        <f>O$12*$D1227*INDEX(O$21:O$28,$E1227)*INDEX(O$30:O$46,$F1227)*(1-INDEX(O$121:O$137,$F1227))</f>
        <v/>
      </c>
      <c r="P1227" s="37">
        <f>P$12*$D1227*INDEX(P$21:P$28,$E1227)*INDEX(P$30:P$46,$F1227)*(1-INDEX(P$121:P$137,$F1227))</f>
        <v/>
      </c>
      <c r="Q1227" s="37">
        <f>Q$12*$D1227*INDEX(Q$21:Q$28,$E1227)*INDEX(Q$30:Q$46,$F1227)*(1-INDEX(Q$121:Q$137,$F1227))</f>
        <v/>
      </c>
      <c r="R1227" s="37">
        <f>R$12*$D1227*INDEX(R$21:R$28,$E1227)*INDEX(R$30:R$46,$F1227)*(1-INDEX(R$121:R$137,$F1227))</f>
        <v/>
      </c>
      <c r="S1227" s="37">
        <f>S$12*$D1227*INDEX(S$21:S$28,$E1227)*INDEX(S$30:S$46,$F1227)*(1-INDEX(S$121:S$137,$F1227))</f>
        <v/>
      </c>
      <c r="T1227" s="37">
        <f>T$12*$D1227*INDEX(T$21:T$28,$E1227)*INDEX(T$30:T$46,$F1227)*(1-INDEX(T$121:T$137,$F1227))</f>
        <v/>
      </c>
      <c r="U1227" s="37">
        <f>U$12*$D1227*INDEX(U$21:U$28,$E1227)*INDEX(U$30:U$46,$F1227)*(1-INDEX(U$121:U$137,$F1227))</f>
        <v/>
      </c>
      <c r="V1227" s="37">
        <f>V$12*$D1227*INDEX(V$21:V$28,$E1227)*INDEX(V$30:V$46,$F1227)*(1-INDEX(V$121:V$137,$F1227))</f>
        <v/>
      </c>
      <c r="W1227" s="37">
        <f>W$12*$D1227*INDEX(W$21:W$28,$E1227)*INDEX(W$30:W$46,$F1227)*(1-INDEX(W$121:W$137,$F1227))</f>
        <v/>
      </c>
      <c r="X1227" s="37">
        <f>X$12*$D1227*INDEX(X$21:X$28,$E1227)*INDEX(X$30:X$46,$F1227)*(1-INDEX(X$121:X$137,$F1227))</f>
        <v/>
      </c>
      <c r="Y1227" s="37">
        <f>Y$12*$D1227*INDEX(Y$21:Y$28,$E1227)*INDEX(Y$30:Y$46,$F1227)*(1-INDEX(Y$121:Y$137,$F1227))</f>
        <v/>
      </c>
      <c r="Z1227" s="37">
        <f>Z$12*$D1227*INDEX(Z$21:Z$28,$E1227)*INDEX(Z$30:Z$46,$F1227)*(1-INDEX(Z$121:Z$137,$F1227))</f>
        <v/>
      </c>
      <c r="AA1227" s="37">
        <f>AA$12*$D1227*INDEX(AA$21:AA$28,$E1227)*INDEX(AA$30:AA$46,$F1227)*(1-INDEX(AA$121:AA$137,$F1227))</f>
        <v/>
      </c>
      <c r="AB1227" s="37">
        <f>AB$12*$D1227*INDEX(AB$21:AB$28,$E1227)*INDEX(AB$30:AB$46,$F1227)*(1-INDEX(AB$121:AB$137,$F1227))</f>
        <v/>
      </c>
      <c r="AC1227" s="37">
        <f>AC$12*$D1227*INDEX(AC$21:AC$28,$E1227)*INDEX(AC$30:AC$46,$F1227)*(1-INDEX(AC$121:AC$137,$F1227))</f>
        <v/>
      </c>
      <c r="AD1227" s="40">
        <f>CARBONTAX(AD$12,$D1227,INDEX(AD$21:AD$28,$E1227),INDEX(AD$30:AD$46,$F1227),INDEX(AD$121:AD$137,$F1227))</f>
        <v/>
      </c>
      <c r="AF1227" s="11">
        <f>LOWER(Settings!$C$4)&amp;".mit."&amp;$A1227&amp;IF($C1227="","","."&amp;$C1227&amp;"."&amp;$B1227)&amp;IF(INDEX(Variables!$D$5:$D$205,MATCH($A1227,Variables!$A$5:$A$205,0))="","","."&amp;INDEX(Variables!$D$5:$D$205,MATCH($A1227,Variables!$A$5:$A$205,0)))&amp;"."&amp;AF$5</f>
        <v/>
      </c>
      <c r="AG1227" s="38">
        <f>AG$12*$D1227*INDEX(AG$21:AG$28,$E1227)*INDEX(AG$30:AG$46,$F1227)*(1-INDEX(AG$121:AG$137,$F1227))</f>
        <v/>
      </c>
      <c r="AH1227" s="37">
        <f>AH$12*$D1227*INDEX(AH$21:AH$28,$E1227)*INDEX(AH$30:AH$46,$F1227)*(1-INDEX(AH$121:AH$137,$F1227))</f>
        <v/>
      </c>
      <c r="AI1227" s="37">
        <f>AI$12*$D1227*INDEX(AI$21:AI$28,$E1227)*INDEX(AI$30:AI$46,$F1227)*(1-INDEX(AI$121:AI$137,$F1227))</f>
        <v/>
      </c>
      <c r="AJ1227" s="37">
        <f>AJ$12*$D1227*INDEX(AJ$21:AJ$28,$E1227)*INDEX(AJ$30:AJ$46,$F1227)*(1-INDEX(AJ$121:AJ$137,$F1227))</f>
        <v/>
      </c>
      <c r="AK1227" s="37">
        <f>AK$12*$D1227*INDEX(AK$21:AK$28,$E1227)*INDEX(AK$30:AK$46,$F1227)*(1-INDEX(AK$121:AK$137,$F1227))</f>
        <v/>
      </c>
      <c r="AL1227" s="37">
        <f>AL$12*$D1227*INDEX(AL$21:AL$28,$E1227)*INDEX(AL$30:AL$46,$F1227)*(1-INDEX(AL$121:AL$137,$F1227))</f>
        <v/>
      </c>
      <c r="AM1227" s="37">
        <f>AM$12*$D1227*INDEX(AM$21:AM$28,$E1227)*INDEX(AM$30:AM$46,$F1227)*(1-INDEX(AM$121:AM$137,$F1227))</f>
        <v/>
      </c>
      <c r="AN1227" s="37">
        <f>AN$12*$D1227*INDEX(AN$21:AN$28,$E1227)*INDEX(AN$30:AN$46,$F1227)*(1-INDEX(AN$121:AN$137,$F1227))</f>
        <v/>
      </c>
      <c r="AO1227" s="37">
        <f>AO$12*$D1227*INDEX(AO$21:AO$28,$E1227)*INDEX(AO$30:AO$46,$F1227)*(1-INDEX(AO$121:AO$137,$F1227))</f>
        <v/>
      </c>
      <c r="AP1227" s="37">
        <f>AP$12*$D1227*INDEX(AP$21:AP$28,$E1227)*INDEX(AP$30:AP$46,$F1227)*(1-INDEX(AP$121:AP$137,$F1227))</f>
        <v/>
      </c>
      <c r="AQ1227" s="37">
        <f>AQ$12*$D1227*INDEX(AQ$21:AQ$28,$E1227)*INDEX(AQ$30:AQ$46,$F1227)*(1-INDEX(AQ$121:AQ$137,$F1227))</f>
        <v/>
      </c>
      <c r="AR1227" s="37">
        <f>AR$12*$D1227*INDEX(AR$21:AR$28,$E1227)*INDEX(AR$30:AR$46,$F1227)*(1-INDEX(AR$121:AR$137,$F1227))</f>
        <v/>
      </c>
      <c r="AS1227" s="37">
        <f>AS$12*$D1227*INDEX(AS$21:AS$28,$E1227)*INDEX(AS$30:AS$46,$F1227)*(1-INDEX(AS$121:AS$137,$F1227))</f>
        <v/>
      </c>
      <c r="AT1227" s="37">
        <f>AT$12*$D1227*INDEX(AT$21:AT$28,$E1227)*INDEX(AT$30:AT$46,$F1227)*(1-INDEX(AT$121:AT$137,$F1227))</f>
        <v/>
      </c>
      <c r="AU1227" s="37">
        <f>AU$12*$D1227*INDEX(AU$21:AU$28,$E1227)*INDEX(AU$30:AU$46,$F1227)*(1-INDEX(AU$121:AU$137,$F1227))</f>
        <v/>
      </c>
      <c r="AV1227" s="37">
        <f>AV$12*$D1227*INDEX(AV$21:AV$28,$E1227)*INDEX(AV$30:AV$46,$F1227)*(1-INDEX(AV$121:AV$137,$F1227))</f>
        <v/>
      </c>
      <c r="AW1227" s="37">
        <f>AW$12*$D1227*INDEX(AW$21:AW$28,$E1227)*INDEX(AW$30:AW$46,$F1227)*(1-INDEX(AW$121:AW$137,$F1227))</f>
        <v/>
      </c>
      <c r="AX1227" s="37">
        <f>AX$12*$D1227*INDEX(AX$21:AX$28,$E1227)*INDEX(AX$30:AX$46,$F1227)*(1-INDEX(AX$121:AX$137,$F1227))</f>
        <v/>
      </c>
      <c r="AY1227" s="40">
        <f>CARBONTAX(AY$12,$D1227,INDEX(AY$21:AY$28,$E1227),INDEX(AY$30:AY$46,$F1227),INDEX(AY$121:AY$137,$F1227))</f>
        <v/>
      </c>
    </row>
    <row r="1228" hidden="1" outlineLevel="2">
      <c r="A1228" s="14" t="inlineStr">
        <is>
          <t>ctxnew</t>
        </is>
      </c>
      <c r="B1228" s="14" t="inlineStr">
        <is>
          <t>lpg</t>
        </is>
      </c>
      <c r="C1228" s="14" t="inlineStr">
        <is>
          <t>mch</t>
        </is>
      </c>
      <c r="D1228" s="37">
        <f>INDEX(Inputs!$T$5:$T$132,MATCH($B1228&amp;"|"&amp;$C1228,Inputs!$A$5:$A$132,0))</f>
        <v/>
      </c>
      <c r="E1228" s="37">
        <f>INDEX(Inputs!$J$5:$J$132,MATCH($B1228&amp;"|"&amp;$C1228,Inputs!$A$5:$A$132,0))</f>
        <v/>
      </c>
      <c r="F1228" s="37">
        <f>INDEX(Inputs!$K$5:$K$132,MATCH($B1228&amp;"|"&amp;$C1228,Inputs!$A$5:$A$132,0))</f>
        <v/>
      </c>
      <c r="G1228" s="36" t="n"/>
      <c r="H1228" s="14">
        <f>INDEX(Variables!$B$5:$B$205,MATCH($A1228,Variables!$A$5:$A$205,0))&amp;IF($C1228="",""," | "&amp;INDEX(Mapping!$B$5:$B$26,MATCH($C1228,Mapping!$A$5:$A$26,0))&amp;" | "&amp;INDEX(Mapping!$B$30:$B$46,MATCH($B1228,Mapping!$A$30:$A$46,0)))</f>
        <v/>
      </c>
      <c r="I1228" s="14">
        <f>INDEX(Variables!$C$5:$C$205,MATCH($A1228,Variables!$A$5:$A$205,0))</f>
        <v/>
      </c>
      <c r="J1228" s="14">
        <f>INDEX(Variables!$E$5:$E$205,MATCH($A1228,Variables!$A$5:$A$205,0))</f>
        <v/>
      </c>
      <c r="K1228" s="11">
        <f>LOWER(Settings!$C$4)&amp;".mit."&amp;$A1228&amp;IF($C1228="","","."&amp;$C1228&amp;"."&amp;$B1228)&amp;IF(INDEX(Variables!$D$5:$D$205,MATCH($A1228,Variables!$A$5:$A$205,0))="","","."&amp;INDEX(Variables!$D$5:$D$205,MATCH($A1228,Variables!$A$5:$A$205,0)))&amp;"."&amp;K$5</f>
        <v/>
      </c>
      <c r="L1228" s="38">
        <f>L$12*$D1228*INDEX(L$21:L$28,$E1228)*INDEX(L$30:L$46,$F1228)*(1-INDEX(L$121:L$137,$F1228))</f>
        <v/>
      </c>
      <c r="M1228" s="37">
        <f>M$12*$D1228*INDEX(M$21:M$28,$E1228)*INDEX(M$30:M$46,$F1228)*(1-INDEX(M$121:M$137,$F1228))</f>
        <v/>
      </c>
      <c r="N1228" s="37">
        <f>N$12*$D1228*INDEX(N$21:N$28,$E1228)*INDEX(N$30:N$46,$F1228)*(1-INDEX(N$121:N$137,$F1228))</f>
        <v/>
      </c>
      <c r="O1228" s="37">
        <f>O$12*$D1228*INDEX(O$21:O$28,$E1228)*INDEX(O$30:O$46,$F1228)*(1-INDEX(O$121:O$137,$F1228))</f>
        <v/>
      </c>
      <c r="P1228" s="37">
        <f>P$12*$D1228*INDEX(P$21:P$28,$E1228)*INDEX(P$30:P$46,$F1228)*(1-INDEX(P$121:P$137,$F1228))</f>
        <v/>
      </c>
      <c r="Q1228" s="37">
        <f>Q$12*$D1228*INDEX(Q$21:Q$28,$E1228)*INDEX(Q$30:Q$46,$F1228)*(1-INDEX(Q$121:Q$137,$F1228))</f>
        <v/>
      </c>
      <c r="R1228" s="37">
        <f>R$12*$D1228*INDEX(R$21:R$28,$E1228)*INDEX(R$30:R$46,$F1228)*(1-INDEX(R$121:R$137,$F1228))</f>
        <v/>
      </c>
      <c r="S1228" s="37">
        <f>S$12*$D1228*INDEX(S$21:S$28,$E1228)*INDEX(S$30:S$46,$F1228)*(1-INDEX(S$121:S$137,$F1228))</f>
        <v/>
      </c>
      <c r="T1228" s="37">
        <f>T$12*$D1228*INDEX(T$21:T$28,$E1228)*INDEX(T$30:T$46,$F1228)*(1-INDEX(T$121:T$137,$F1228))</f>
        <v/>
      </c>
      <c r="U1228" s="37">
        <f>U$12*$D1228*INDEX(U$21:U$28,$E1228)*INDEX(U$30:U$46,$F1228)*(1-INDEX(U$121:U$137,$F1228))</f>
        <v/>
      </c>
      <c r="V1228" s="37">
        <f>V$12*$D1228*INDEX(V$21:V$28,$E1228)*INDEX(V$30:V$46,$F1228)*(1-INDEX(V$121:V$137,$F1228))</f>
        <v/>
      </c>
      <c r="W1228" s="37">
        <f>W$12*$D1228*INDEX(W$21:W$28,$E1228)*INDEX(W$30:W$46,$F1228)*(1-INDEX(W$121:W$137,$F1228))</f>
        <v/>
      </c>
      <c r="X1228" s="37">
        <f>X$12*$D1228*INDEX(X$21:X$28,$E1228)*INDEX(X$30:X$46,$F1228)*(1-INDEX(X$121:X$137,$F1228))</f>
        <v/>
      </c>
      <c r="Y1228" s="37">
        <f>Y$12*$D1228*INDEX(Y$21:Y$28,$E1228)*INDEX(Y$30:Y$46,$F1228)*(1-INDEX(Y$121:Y$137,$F1228))</f>
        <v/>
      </c>
      <c r="Z1228" s="37">
        <f>Z$12*$D1228*INDEX(Z$21:Z$28,$E1228)*INDEX(Z$30:Z$46,$F1228)*(1-INDEX(Z$121:Z$137,$F1228))</f>
        <v/>
      </c>
      <c r="AA1228" s="37">
        <f>AA$12*$D1228*INDEX(AA$21:AA$28,$E1228)*INDEX(AA$30:AA$46,$F1228)*(1-INDEX(AA$121:AA$137,$F1228))</f>
        <v/>
      </c>
      <c r="AB1228" s="37">
        <f>AB$12*$D1228*INDEX(AB$21:AB$28,$E1228)*INDEX(AB$30:AB$46,$F1228)*(1-INDEX(AB$121:AB$137,$F1228))</f>
        <v/>
      </c>
      <c r="AC1228" s="37">
        <f>AC$12*$D1228*INDEX(AC$21:AC$28,$E1228)*INDEX(AC$30:AC$46,$F1228)*(1-INDEX(AC$121:AC$137,$F1228))</f>
        <v/>
      </c>
      <c r="AD1228" s="40">
        <f>CARBONTAX(AD$12,$D1228,INDEX(AD$21:AD$28,$E1228),INDEX(AD$30:AD$46,$F1228),INDEX(AD$121:AD$137,$F1228))</f>
        <v/>
      </c>
      <c r="AF1228" s="11">
        <f>LOWER(Settings!$C$4)&amp;".mit."&amp;$A1228&amp;IF($C1228="","","."&amp;$C1228&amp;"."&amp;$B1228)&amp;IF(INDEX(Variables!$D$5:$D$205,MATCH($A1228,Variables!$A$5:$A$205,0))="","","."&amp;INDEX(Variables!$D$5:$D$205,MATCH($A1228,Variables!$A$5:$A$205,0)))&amp;"."&amp;AF$5</f>
        <v/>
      </c>
      <c r="AG1228" s="38">
        <f>AG$12*$D1228*INDEX(AG$21:AG$28,$E1228)*INDEX(AG$30:AG$46,$F1228)*(1-INDEX(AG$121:AG$137,$F1228))</f>
        <v/>
      </c>
      <c r="AH1228" s="37">
        <f>AH$12*$D1228*INDEX(AH$21:AH$28,$E1228)*INDEX(AH$30:AH$46,$F1228)*(1-INDEX(AH$121:AH$137,$F1228))</f>
        <v/>
      </c>
      <c r="AI1228" s="37">
        <f>AI$12*$D1228*INDEX(AI$21:AI$28,$E1228)*INDEX(AI$30:AI$46,$F1228)*(1-INDEX(AI$121:AI$137,$F1228))</f>
        <v/>
      </c>
      <c r="AJ1228" s="37">
        <f>AJ$12*$D1228*INDEX(AJ$21:AJ$28,$E1228)*INDEX(AJ$30:AJ$46,$F1228)*(1-INDEX(AJ$121:AJ$137,$F1228))</f>
        <v/>
      </c>
      <c r="AK1228" s="37">
        <f>AK$12*$D1228*INDEX(AK$21:AK$28,$E1228)*INDEX(AK$30:AK$46,$F1228)*(1-INDEX(AK$121:AK$137,$F1228))</f>
        <v/>
      </c>
      <c r="AL1228" s="37">
        <f>AL$12*$D1228*INDEX(AL$21:AL$28,$E1228)*INDEX(AL$30:AL$46,$F1228)*(1-INDEX(AL$121:AL$137,$F1228))</f>
        <v/>
      </c>
      <c r="AM1228" s="37">
        <f>AM$12*$D1228*INDEX(AM$21:AM$28,$E1228)*INDEX(AM$30:AM$46,$F1228)*(1-INDEX(AM$121:AM$137,$F1228))</f>
        <v/>
      </c>
      <c r="AN1228" s="37">
        <f>AN$12*$D1228*INDEX(AN$21:AN$28,$E1228)*INDEX(AN$30:AN$46,$F1228)*(1-INDEX(AN$121:AN$137,$F1228))</f>
        <v/>
      </c>
      <c r="AO1228" s="37">
        <f>AO$12*$D1228*INDEX(AO$21:AO$28,$E1228)*INDEX(AO$30:AO$46,$F1228)*(1-INDEX(AO$121:AO$137,$F1228))</f>
        <v/>
      </c>
      <c r="AP1228" s="37">
        <f>AP$12*$D1228*INDEX(AP$21:AP$28,$E1228)*INDEX(AP$30:AP$46,$F1228)*(1-INDEX(AP$121:AP$137,$F1228))</f>
        <v/>
      </c>
      <c r="AQ1228" s="37">
        <f>AQ$12*$D1228*INDEX(AQ$21:AQ$28,$E1228)*INDEX(AQ$30:AQ$46,$F1228)*(1-INDEX(AQ$121:AQ$137,$F1228))</f>
        <v/>
      </c>
      <c r="AR1228" s="37">
        <f>AR$12*$D1228*INDEX(AR$21:AR$28,$E1228)*INDEX(AR$30:AR$46,$F1228)*(1-INDEX(AR$121:AR$137,$F1228))</f>
        <v/>
      </c>
      <c r="AS1228" s="37">
        <f>AS$12*$D1228*INDEX(AS$21:AS$28,$E1228)*INDEX(AS$30:AS$46,$F1228)*(1-INDEX(AS$121:AS$137,$F1228))</f>
        <v/>
      </c>
      <c r="AT1228" s="37">
        <f>AT$12*$D1228*INDEX(AT$21:AT$28,$E1228)*INDEX(AT$30:AT$46,$F1228)*(1-INDEX(AT$121:AT$137,$F1228))</f>
        <v/>
      </c>
      <c r="AU1228" s="37">
        <f>AU$12*$D1228*INDEX(AU$21:AU$28,$E1228)*INDEX(AU$30:AU$46,$F1228)*(1-INDEX(AU$121:AU$137,$F1228))</f>
        <v/>
      </c>
      <c r="AV1228" s="37">
        <f>AV$12*$D1228*INDEX(AV$21:AV$28,$E1228)*INDEX(AV$30:AV$46,$F1228)*(1-INDEX(AV$121:AV$137,$F1228))</f>
        <v/>
      </c>
      <c r="AW1228" s="37">
        <f>AW$12*$D1228*INDEX(AW$21:AW$28,$E1228)*INDEX(AW$30:AW$46,$F1228)*(1-INDEX(AW$121:AW$137,$F1228))</f>
        <v/>
      </c>
      <c r="AX1228" s="37">
        <f>AX$12*$D1228*INDEX(AX$21:AX$28,$E1228)*INDEX(AX$30:AX$46,$F1228)*(1-INDEX(AX$121:AX$137,$F1228))</f>
        <v/>
      </c>
      <c r="AY1228" s="40">
        <f>CARBONTAX(AY$12,$D1228,INDEX(AY$21:AY$28,$E1228),INDEX(AY$30:AY$46,$F1228),INDEX(AY$121:AY$137,$F1228))</f>
        <v/>
      </c>
    </row>
    <row r="1229" hidden="1" outlineLevel="2">
      <c r="A1229" s="14" t="inlineStr">
        <is>
          <t>ctxnew</t>
        </is>
      </c>
      <c r="B1229" s="14" t="inlineStr">
        <is>
          <t>ker</t>
        </is>
      </c>
      <c r="C1229" s="14" t="inlineStr">
        <is>
          <t>mch</t>
        </is>
      </c>
      <c r="D1229" s="37">
        <f>INDEX(Inputs!$T$5:$T$132,MATCH($B1229&amp;"|"&amp;$C1229,Inputs!$A$5:$A$132,0))</f>
        <v/>
      </c>
      <c r="E1229" s="37">
        <f>INDEX(Inputs!$J$5:$J$132,MATCH($B1229&amp;"|"&amp;$C1229,Inputs!$A$5:$A$132,0))</f>
        <v/>
      </c>
      <c r="F1229" s="37">
        <f>INDEX(Inputs!$K$5:$K$132,MATCH($B1229&amp;"|"&amp;$C1229,Inputs!$A$5:$A$132,0))</f>
        <v/>
      </c>
      <c r="G1229" s="36" t="n"/>
      <c r="H1229" s="14">
        <f>INDEX(Variables!$B$5:$B$205,MATCH($A1229,Variables!$A$5:$A$205,0))&amp;IF($C1229="",""," | "&amp;INDEX(Mapping!$B$5:$B$26,MATCH($C1229,Mapping!$A$5:$A$26,0))&amp;" | "&amp;INDEX(Mapping!$B$30:$B$46,MATCH($B1229,Mapping!$A$30:$A$46,0)))</f>
        <v/>
      </c>
      <c r="I1229" s="14">
        <f>INDEX(Variables!$C$5:$C$205,MATCH($A1229,Variables!$A$5:$A$205,0))</f>
        <v/>
      </c>
      <c r="J1229" s="14">
        <f>INDEX(Variables!$E$5:$E$205,MATCH($A1229,Variables!$A$5:$A$205,0))</f>
        <v/>
      </c>
      <c r="K1229" s="11">
        <f>LOWER(Settings!$C$4)&amp;".mit."&amp;$A1229&amp;IF($C1229="","","."&amp;$C1229&amp;"."&amp;$B1229)&amp;IF(INDEX(Variables!$D$5:$D$205,MATCH($A1229,Variables!$A$5:$A$205,0))="","","."&amp;INDEX(Variables!$D$5:$D$205,MATCH($A1229,Variables!$A$5:$A$205,0)))&amp;"."&amp;K$5</f>
        <v/>
      </c>
      <c r="L1229" s="38">
        <f>L$12*$D1229*INDEX(L$21:L$28,$E1229)*INDEX(L$30:L$46,$F1229)*(1-INDEX(L$121:L$137,$F1229))</f>
        <v/>
      </c>
      <c r="M1229" s="37">
        <f>M$12*$D1229*INDEX(M$21:M$28,$E1229)*INDEX(M$30:M$46,$F1229)*(1-INDEX(M$121:M$137,$F1229))</f>
        <v/>
      </c>
      <c r="N1229" s="37">
        <f>N$12*$D1229*INDEX(N$21:N$28,$E1229)*INDEX(N$30:N$46,$F1229)*(1-INDEX(N$121:N$137,$F1229))</f>
        <v/>
      </c>
      <c r="O1229" s="37">
        <f>O$12*$D1229*INDEX(O$21:O$28,$E1229)*INDEX(O$30:O$46,$F1229)*(1-INDEX(O$121:O$137,$F1229))</f>
        <v/>
      </c>
      <c r="P1229" s="37">
        <f>P$12*$D1229*INDEX(P$21:P$28,$E1229)*INDEX(P$30:P$46,$F1229)*(1-INDEX(P$121:P$137,$F1229))</f>
        <v/>
      </c>
      <c r="Q1229" s="37">
        <f>Q$12*$D1229*INDEX(Q$21:Q$28,$E1229)*INDEX(Q$30:Q$46,$F1229)*(1-INDEX(Q$121:Q$137,$F1229))</f>
        <v/>
      </c>
      <c r="R1229" s="37">
        <f>R$12*$D1229*INDEX(R$21:R$28,$E1229)*INDEX(R$30:R$46,$F1229)*(1-INDEX(R$121:R$137,$F1229))</f>
        <v/>
      </c>
      <c r="S1229" s="37">
        <f>S$12*$D1229*INDEX(S$21:S$28,$E1229)*INDEX(S$30:S$46,$F1229)*(1-INDEX(S$121:S$137,$F1229))</f>
        <v/>
      </c>
      <c r="T1229" s="37">
        <f>T$12*$D1229*INDEX(T$21:T$28,$E1229)*INDEX(T$30:T$46,$F1229)*(1-INDEX(T$121:T$137,$F1229))</f>
        <v/>
      </c>
      <c r="U1229" s="37">
        <f>U$12*$D1229*INDEX(U$21:U$28,$E1229)*INDEX(U$30:U$46,$F1229)*(1-INDEX(U$121:U$137,$F1229))</f>
        <v/>
      </c>
      <c r="V1229" s="37">
        <f>V$12*$D1229*INDEX(V$21:V$28,$E1229)*INDEX(V$30:V$46,$F1229)*(1-INDEX(V$121:V$137,$F1229))</f>
        <v/>
      </c>
      <c r="W1229" s="37">
        <f>W$12*$D1229*INDEX(W$21:W$28,$E1229)*INDEX(W$30:W$46,$F1229)*(1-INDEX(W$121:W$137,$F1229))</f>
        <v/>
      </c>
      <c r="X1229" s="37">
        <f>X$12*$D1229*INDEX(X$21:X$28,$E1229)*INDEX(X$30:X$46,$F1229)*(1-INDEX(X$121:X$137,$F1229))</f>
        <v/>
      </c>
      <c r="Y1229" s="37">
        <f>Y$12*$D1229*INDEX(Y$21:Y$28,$E1229)*INDEX(Y$30:Y$46,$F1229)*(1-INDEX(Y$121:Y$137,$F1229))</f>
        <v/>
      </c>
      <c r="Z1229" s="37">
        <f>Z$12*$D1229*INDEX(Z$21:Z$28,$E1229)*INDEX(Z$30:Z$46,$F1229)*(1-INDEX(Z$121:Z$137,$F1229))</f>
        <v/>
      </c>
      <c r="AA1229" s="37">
        <f>AA$12*$D1229*INDEX(AA$21:AA$28,$E1229)*INDEX(AA$30:AA$46,$F1229)*(1-INDEX(AA$121:AA$137,$F1229))</f>
        <v/>
      </c>
      <c r="AB1229" s="37">
        <f>AB$12*$D1229*INDEX(AB$21:AB$28,$E1229)*INDEX(AB$30:AB$46,$F1229)*(1-INDEX(AB$121:AB$137,$F1229))</f>
        <v/>
      </c>
      <c r="AC1229" s="37">
        <f>AC$12*$D1229*INDEX(AC$21:AC$28,$E1229)*INDEX(AC$30:AC$46,$F1229)*(1-INDEX(AC$121:AC$137,$F1229))</f>
        <v/>
      </c>
      <c r="AD1229" s="40">
        <f>CARBONTAX(AD$12,$D1229,INDEX(AD$21:AD$28,$E1229),INDEX(AD$30:AD$46,$F1229),INDEX(AD$121:AD$137,$F1229))</f>
        <v/>
      </c>
      <c r="AF1229" s="11">
        <f>LOWER(Settings!$C$4)&amp;".mit."&amp;$A1229&amp;IF($C1229="","","."&amp;$C1229&amp;"."&amp;$B1229)&amp;IF(INDEX(Variables!$D$5:$D$205,MATCH($A1229,Variables!$A$5:$A$205,0))="","","."&amp;INDEX(Variables!$D$5:$D$205,MATCH($A1229,Variables!$A$5:$A$205,0)))&amp;"."&amp;AF$5</f>
        <v/>
      </c>
      <c r="AG1229" s="38">
        <f>AG$12*$D1229*INDEX(AG$21:AG$28,$E1229)*INDEX(AG$30:AG$46,$F1229)*(1-INDEX(AG$121:AG$137,$F1229))</f>
        <v/>
      </c>
      <c r="AH1229" s="37">
        <f>AH$12*$D1229*INDEX(AH$21:AH$28,$E1229)*INDEX(AH$30:AH$46,$F1229)*(1-INDEX(AH$121:AH$137,$F1229))</f>
        <v/>
      </c>
      <c r="AI1229" s="37">
        <f>AI$12*$D1229*INDEX(AI$21:AI$28,$E1229)*INDEX(AI$30:AI$46,$F1229)*(1-INDEX(AI$121:AI$137,$F1229))</f>
        <v/>
      </c>
      <c r="AJ1229" s="37">
        <f>AJ$12*$D1229*INDEX(AJ$21:AJ$28,$E1229)*INDEX(AJ$30:AJ$46,$F1229)*(1-INDEX(AJ$121:AJ$137,$F1229))</f>
        <v/>
      </c>
      <c r="AK1229" s="37">
        <f>AK$12*$D1229*INDEX(AK$21:AK$28,$E1229)*INDEX(AK$30:AK$46,$F1229)*(1-INDEX(AK$121:AK$137,$F1229))</f>
        <v/>
      </c>
      <c r="AL1229" s="37">
        <f>AL$12*$D1229*INDEX(AL$21:AL$28,$E1229)*INDEX(AL$30:AL$46,$F1229)*(1-INDEX(AL$121:AL$137,$F1229))</f>
        <v/>
      </c>
      <c r="AM1229" s="37">
        <f>AM$12*$D1229*INDEX(AM$21:AM$28,$E1229)*INDEX(AM$30:AM$46,$F1229)*(1-INDEX(AM$121:AM$137,$F1229))</f>
        <v/>
      </c>
      <c r="AN1229" s="37">
        <f>AN$12*$D1229*INDEX(AN$21:AN$28,$E1229)*INDEX(AN$30:AN$46,$F1229)*(1-INDEX(AN$121:AN$137,$F1229))</f>
        <v/>
      </c>
      <c r="AO1229" s="37">
        <f>AO$12*$D1229*INDEX(AO$21:AO$28,$E1229)*INDEX(AO$30:AO$46,$F1229)*(1-INDEX(AO$121:AO$137,$F1229))</f>
        <v/>
      </c>
      <c r="AP1229" s="37">
        <f>AP$12*$D1229*INDEX(AP$21:AP$28,$E1229)*INDEX(AP$30:AP$46,$F1229)*(1-INDEX(AP$121:AP$137,$F1229))</f>
        <v/>
      </c>
      <c r="AQ1229" s="37">
        <f>AQ$12*$D1229*INDEX(AQ$21:AQ$28,$E1229)*INDEX(AQ$30:AQ$46,$F1229)*(1-INDEX(AQ$121:AQ$137,$F1229))</f>
        <v/>
      </c>
      <c r="AR1229" s="37">
        <f>AR$12*$D1229*INDEX(AR$21:AR$28,$E1229)*INDEX(AR$30:AR$46,$F1229)*(1-INDEX(AR$121:AR$137,$F1229))</f>
        <v/>
      </c>
      <c r="AS1229" s="37">
        <f>AS$12*$D1229*INDEX(AS$21:AS$28,$E1229)*INDEX(AS$30:AS$46,$F1229)*(1-INDEX(AS$121:AS$137,$F1229))</f>
        <v/>
      </c>
      <c r="AT1229" s="37">
        <f>AT$12*$D1229*INDEX(AT$21:AT$28,$E1229)*INDEX(AT$30:AT$46,$F1229)*(1-INDEX(AT$121:AT$137,$F1229))</f>
        <v/>
      </c>
      <c r="AU1229" s="37">
        <f>AU$12*$D1229*INDEX(AU$21:AU$28,$E1229)*INDEX(AU$30:AU$46,$F1229)*(1-INDEX(AU$121:AU$137,$F1229))</f>
        <v/>
      </c>
      <c r="AV1229" s="37">
        <f>AV$12*$D1229*INDEX(AV$21:AV$28,$E1229)*INDEX(AV$30:AV$46,$F1229)*(1-INDEX(AV$121:AV$137,$F1229))</f>
        <v/>
      </c>
      <c r="AW1229" s="37">
        <f>AW$12*$D1229*INDEX(AW$21:AW$28,$E1229)*INDEX(AW$30:AW$46,$F1229)*(1-INDEX(AW$121:AW$137,$F1229))</f>
        <v/>
      </c>
      <c r="AX1229" s="37">
        <f>AX$12*$D1229*INDEX(AX$21:AX$28,$E1229)*INDEX(AX$30:AX$46,$F1229)*(1-INDEX(AX$121:AX$137,$F1229))</f>
        <v/>
      </c>
      <c r="AY1229" s="40">
        <f>CARBONTAX(AY$12,$D1229,INDEX(AY$21:AY$28,$E1229),INDEX(AY$30:AY$46,$F1229),INDEX(AY$121:AY$137,$F1229))</f>
        <v/>
      </c>
    </row>
    <row r="1230" hidden="1" outlineLevel="2">
      <c r="A1230" s="14" t="inlineStr">
        <is>
          <t>ctxnew</t>
        </is>
      </c>
      <c r="B1230" s="14" t="inlineStr">
        <is>
          <t>oop</t>
        </is>
      </c>
      <c r="C1230" s="14" t="inlineStr">
        <is>
          <t>mch</t>
        </is>
      </c>
      <c r="D1230" s="37">
        <f>INDEX(Inputs!$T$5:$T$132,MATCH($B1230&amp;"|"&amp;$C1230,Inputs!$A$5:$A$132,0))</f>
        <v/>
      </c>
      <c r="E1230" s="37">
        <f>INDEX(Inputs!$J$5:$J$132,MATCH($B1230&amp;"|"&amp;$C1230,Inputs!$A$5:$A$132,0))</f>
        <v/>
      </c>
      <c r="F1230" s="37">
        <f>INDEX(Inputs!$K$5:$K$132,MATCH($B1230&amp;"|"&amp;$C1230,Inputs!$A$5:$A$132,0))</f>
        <v/>
      </c>
      <c r="G1230" s="36" t="n"/>
      <c r="H1230" s="14">
        <f>INDEX(Variables!$B$5:$B$205,MATCH($A1230,Variables!$A$5:$A$205,0))&amp;IF($C1230="",""," | "&amp;INDEX(Mapping!$B$5:$B$26,MATCH($C1230,Mapping!$A$5:$A$26,0))&amp;" | "&amp;INDEX(Mapping!$B$30:$B$46,MATCH($B1230,Mapping!$A$30:$A$46,0)))</f>
        <v/>
      </c>
      <c r="I1230" s="14">
        <f>INDEX(Variables!$C$5:$C$205,MATCH($A1230,Variables!$A$5:$A$205,0))</f>
        <v/>
      </c>
      <c r="J1230" s="14">
        <f>INDEX(Variables!$E$5:$E$205,MATCH($A1230,Variables!$A$5:$A$205,0))</f>
        <v/>
      </c>
      <c r="K1230" s="11">
        <f>LOWER(Settings!$C$4)&amp;".mit."&amp;$A1230&amp;IF($C1230="","","."&amp;$C1230&amp;"."&amp;$B1230)&amp;IF(INDEX(Variables!$D$5:$D$205,MATCH($A1230,Variables!$A$5:$A$205,0))="","","."&amp;INDEX(Variables!$D$5:$D$205,MATCH($A1230,Variables!$A$5:$A$205,0)))&amp;"."&amp;K$5</f>
        <v/>
      </c>
      <c r="L1230" s="38">
        <f>L$12*$D1230*INDEX(L$21:L$28,$E1230)*INDEX(L$30:L$46,$F1230)*(1-INDEX(L$121:L$137,$F1230))</f>
        <v/>
      </c>
      <c r="M1230" s="37">
        <f>M$12*$D1230*INDEX(M$21:M$28,$E1230)*INDEX(M$30:M$46,$F1230)*(1-INDEX(M$121:M$137,$F1230))</f>
        <v/>
      </c>
      <c r="N1230" s="37">
        <f>N$12*$D1230*INDEX(N$21:N$28,$E1230)*INDEX(N$30:N$46,$F1230)*(1-INDEX(N$121:N$137,$F1230))</f>
        <v/>
      </c>
      <c r="O1230" s="37">
        <f>O$12*$D1230*INDEX(O$21:O$28,$E1230)*INDEX(O$30:O$46,$F1230)*(1-INDEX(O$121:O$137,$F1230))</f>
        <v/>
      </c>
      <c r="P1230" s="37">
        <f>P$12*$D1230*INDEX(P$21:P$28,$E1230)*INDEX(P$30:P$46,$F1230)*(1-INDEX(P$121:P$137,$F1230))</f>
        <v/>
      </c>
      <c r="Q1230" s="37">
        <f>Q$12*$D1230*INDEX(Q$21:Q$28,$E1230)*INDEX(Q$30:Q$46,$F1230)*(1-INDEX(Q$121:Q$137,$F1230))</f>
        <v/>
      </c>
      <c r="R1230" s="37">
        <f>R$12*$D1230*INDEX(R$21:R$28,$E1230)*INDEX(R$30:R$46,$F1230)*(1-INDEX(R$121:R$137,$F1230))</f>
        <v/>
      </c>
      <c r="S1230" s="37">
        <f>S$12*$D1230*INDEX(S$21:S$28,$E1230)*INDEX(S$30:S$46,$F1230)*(1-INDEX(S$121:S$137,$F1230))</f>
        <v/>
      </c>
      <c r="T1230" s="37">
        <f>T$12*$D1230*INDEX(T$21:T$28,$E1230)*INDEX(T$30:T$46,$F1230)*(1-INDEX(T$121:T$137,$F1230))</f>
        <v/>
      </c>
      <c r="U1230" s="37">
        <f>U$12*$D1230*INDEX(U$21:U$28,$E1230)*INDEX(U$30:U$46,$F1230)*(1-INDEX(U$121:U$137,$F1230))</f>
        <v/>
      </c>
      <c r="V1230" s="37">
        <f>V$12*$D1230*INDEX(V$21:V$28,$E1230)*INDEX(V$30:V$46,$F1230)*(1-INDEX(V$121:V$137,$F1230))</f>
        <v/>
      </c>
      <c r="W1230" s="37">
        <f>W$12*$D1230*INDEX(W$21:W$28,$E1230)*INDEX(W$30:W$46,$F1230)*(1-INDEX(W$121:W$137,$F1230))</f>
        <v/>
      </c>
      <c r="X1230" s="37">
        <f>X$12*$D1230*INDEX(X$21:X$28,$E1230)*INDEX(X$30:X$46,$F1230)*(1-INDEX(X$121:X$137,$F1230))</f>
        <v/>
      </c>
      <c r="Y1230" s="37">
        <f>Y$12*$D1230*INDEX(Y$21:Y$28,$E1230)*INDEX(Y$30:Y$46,$F1230)*(1-INDEX(Y$121:Y$137,$F1230))</f>
        <v/>
      </c>
      <c r="Z1230" s="37">
        <f>Z$12*$D1230*INDEX(Z$21:Z$28,$E1230)*INDEX(Z$30:Z$46,$F1230)*(1-INDEX(Z$121:Z$137,$F1230))</f>
        <v/>
      </c>
      <c r="AA1230" s="37">
        <f>AA$12*$D1230*INDEX(AA$21:AA$28,$E1230)*INDEX(AA$30:AA$46,$F1230)*(1-INDEX(AA$121:AA$137,$F1230))</f>
        <v/>
      </c>
      <c r="AB1230" s="37">
        <f>AB$12*$D1230*INDEX(AB$21:AB$28,$E1230)*INDEX(AB$30:AB$46,$F1230)*(1-INDEX(AB$121:AB$137,$F1230))</f>
        <v/>
      </c>
      <c r="AC1230" s="37">
        <f>AC$12*$D1230*INDEX(AC$21:AC$28,$E1230)*INDEX(AC$30:AC$46,$F1230)*(1-INDEX(AC$121:AC$137,$F1230))</f>
        <v/>
      </c>
      <c r="AD1230" s="40">
        <f>CARBONTAX(AD$12,$D1230,INDEX(AD$21:AD$28,$E1230),INDEX(AD$30:AD$46,$F1230),INDEX(AD$121:AD$137,$F1230))</f>
        <v/>
      </c>
      <c r="AF1230" s="11">
        <f>LOWER(Settings!$C$4)&amp;".mit."&amp;$A1230&amp;IF($C1230="","","."&amp;$C1230&amp;"."&amp;$B1230)&amp;IF(INDEX(Variables!$D$5:$D$205,MATCH($A1230,Variables!$A$5:$A$205,0))="","","."&amp;INDEX(Variables!$D$5:$D$205,MATCH($A1230,Variables!$A$5:$A$205,0)))&amp;"."&amp;AF$5</f>
        <v/>
      </c>
      <c r="AG1230" s="38">
        <f>AG$12*$D1230*INDEX(AG$21:AG$28,$E1230)*INDEX(AG$30:AG$46,$F1230)*(1-INDEX(AG$121:AG$137,$F1230))</f>
        <v/>
      </c>
      <c r="AH1230" s="37">
        <f>AH$12*$D1230*INDEX(AH$21:AH$28,$E1230)*INDEX(AH$30:AH$46,$F1230)*(1-INDEX(AH$121:AH$137,$F1230))</f>
        <v/>
      </c>
      <c r="AI1230" s="37">
        <f>AI$12*$D1230*INDEX(AI$21:AI$28,$E1230)*INDEX(AI$30:AI$46,$F1230)*(1-INDEX(AI$121:AI$137,$F1230))</f>
        <v/>
      </c>
      <c r="AJ1230" s="37">
        <f>AJ$12*$D1230*INDEX(AJ$21:AJ$28,$E1230)*INDEX(AJ$30:AJ$46,$F1230)*(1-INDEX(AJ$121:AJ$137,$F1230))</f>
        <v/>
      </c>
      <c r="AK1230" s="37">
        <f>AK$12*$D1230*INDEX(AK$21:AK$28,$E1230)*INDEX(AK$30:AK$46,$F1230)*(1-INDEX(AK$121:AK$137,$F1230))</f>
        <v/>
      </c>
      <c r="AL1230" s="37">
        <f>AL$12*$D1230*INDEX(AL$21:AL$28,$E1230)*INDEX(AL$30:AL$46,$F1230)*(1-INDEX(AL$121:AL$137,$F1230))</f>
        <v/>
      </c>
      <c r="AM1230" s="37">
        <f>AM$12*$D1230*INDEX(AM$21:AM$28,$E1230)*INDEX(AM$30:AM$46,$F1230)*(1-INDEX(AM$121:AM$137,$F1230))</f>
        <v/>
      </c>
      <c r="AN1230" s="37">
        <f>AN$12*$D1230*INDEX(AN$21:AN$28,$E1230)*INDEX(AN$30:AN$46,$F1230)*(1-INDEX(AN$121:AN$137,$F1230))</f>
        <v/>
      </c>
      <c r="AO1230" s="37">
        <f>AO$12*$D1230*INDEX(AO$21:AO$28,$E1230)*INDEX(AO$30:AO$46,$F1230)*(1-INDEX(AO$121:AO$137,$F1230))</f>
        <v/>
      </c>
      <c r="AP1230" s="37">
        <f>AP$12*$D1230*INDEX(AP$21:AP$28,$E1230)*INDEX(AP$30:AP$46,$F1230)*(1-INDEX(AP$121:AP$137,$F1230))</f>
        <v/>
      </c>
      <c r="AQ1230" s="37">
        <f>AQ$12*$D1230*INDEX(AQ$21:AQ$28,$E1230)*INDEX(AQ$30:AQ$46,$F1230)*(1-INDEX(AQ$121:AQ$137,$F1230))</f>
        <v/>
      </c>
      <c r="AR1230" s="37">
        <f>AR$12*$D1230*INDEX(AR$21:AR$28,$E1230)*INDEX(AR$30:AR$46,$F1230)*(1-INDEX(AR$121:AR$137,$F1230))</f>
        <v/>
      </c>
      <c r="AS1230" s="37">
        <f>AS$12*$D1230*INDEX(AS$21:AS$28,$E1230)*INDEX(AS$30:AS$46,$F1230)*(1-INDEX(AS$121:AS$137,$F1230))</f>
        <v/>
      </c>
      <c r="AT1230" s="37">
        <f>AT$12*$D1230*INDEX(AT$21:AT$28,$E1230)*INDEX(AT$30:AT$46,$F1230)*(1-INDEX(AT$121:AT$137,$F1230))</f>
        <v/>
      </c>
      <c r="AU1230" s="37">
        <f>AU$12*$D1230*INDEX(AU$21:AU$28,$E1230)*INDEX(AU$30:AU$46,$F1230)*(1-INDEX(AU$121:AU$137,$F1230))</f>
        <v/>
      </c>
      <c r="AV1230" s="37">
        <f>AV$12*$D1230*INDEX(AV$21:AV$28,$E1230)*INDEX(AV$30:AV$46,$F1230)*(1-INDEX(AV$121:AV$137,$F1230))</f>
        <v/>
      </c>
      <c r="AW1230" s="37">
        <f>AW$12*$D1230*INDEX(AW$21:AW$28,$E1230)*INDEX(AW$30:AW$46,$F1230)*(1-INDEX(AW$121:AW$137,$F1230))</f>
        <v/>
      </c>
      <c r="AX1230" s="37">
        <f>AX$12*$D1230*INDEX(AX$21:AX$28,$E1230)*INDEX(AX$30:AX$46,$F1230)*(1-INDEX(AX$121:AX$137,$F1230))</f>
        <v/>
      </c>
      <c r="AY1230" s="40">
        <f>CARBONTAX(AY$12,$D1230,INDEX(AY$21:AY$28,$E1230),INDEX(AY$30:AY$46,$F1230),INDEX(AY$121:AY$137,$F1230))</f>
        <v/>
      </c>
    </row>
    <row r="1231" hidden="1" outlineLevel="2">
      <c r="A1231" s="14" t="inlineStr">
        <is>
          <t>ctxnew</t>
        </is>
      </c>
      <c r="B1231" s="14" t="inlineStr">
        <is>
          <t>bio</t>
        </is>
      </c>
      <c r="C1231" s="14" t="inlineStr">
        <is>
          <t>mch</t>
        </is>
      </c>
      <c r="D1231" s="37">
        <f>INDEX(Inputs!$T$5:$T$132,MATCH($B1231&amp;"|"&amp;$C1231,Inputs!$A$5:$A$132,0))</f>
        <v/>
      </c>
      <c r="E1231" s="37">
        <f>INDEX(Inputs!$J$5:$J$132,MATCH($B1231&amp;"|"&amp;$C1231,Inputs!$A$5:$A$132,0))</f>
        <v/>
      </c>
      <c r="F1231" s="37">
        <f>INDEX(Inputs!$K$5:$K$132,MATCH($B1231&amp;"|"&amp;$C1231,Inputs!$A$5:$A$132,0))</f>
        <v/>
      </c>
      <c r="G1231" s="36" t="n"/>
      <c r="H1231" s="14">
        <f>INDEX(Variables!$B$5:$B$205,MATCH($A1231,Variables!$A$5:$A$205,0))&amp;IF($C1231="",""," | "&amp;INDEX(Mapping!$B$5:$B$26,MATCH($C1231,Mapping!$A$5:$A$26,0))&amp;" | "&amp;INDEX(Mapping!$B$30:$B$46,MATCH($B1231,Mapping!$A$30:$A$46,0)))</f>
        <v/>
      </c>
      <c r="I1231" s="14">
        <f>INDEX(Variables!$C$5:$C$205,MATCH($A1231,Variables!$A$5:$A$205,0))</f>
        <v/>
      </c>
      <c r="J1231" s="14">
        <f>INDEX(Variables!$E$5:$E$205,MATCH($A1231,Variables!$A$5:$A$205,0))</f>
        <v/>
      </c>
      <c r="K1231" s="11">
        <f>LOWER(Settings!$C$4)&amp;".mit."&amp;$A1231&amp;IF($C1231="","","."&amp;$C1231&amp;"."&amp;$B1231)&amp;IF(INDEX(Variables!$D$5:$D$205,MATCH($A1231,Variables!$A$5:$A$205,0))="","","."&amp;INDEX(Variables!$D$5:$D$205,MATCH($A1231,Variables!$A$5:$A$205,0)))&amp;"."&amp;K$5</f>
        <v/>
      </c>
      <c r="L1231" s="38">
        <f>L$12*$D1231*INDEX(L$21:L$28,$E1231)*INDEX(L$30:L$46,$F1231)*(1-INDEX(L$121:L$137,$F1231))</f>
        <v/>
      </c>
      <c r="M1231" s="37">
        <f>M$12*$D1231*INDEX(M$21:M$28,$E1231)*INDEX(M$30:M$46,$F1231)*(1-INDEX(M$121:M$137,$F1231))</f>
        <v/>
      </c>
      <c r="N1231" s="37">
        <f>N$12*$D1231*INDEX(N$21:N$28,$E1231)*INDEX(N$30:N$46,$F1231)*(1-INDEX(N$121:N$137,$F1231))</f>
        <v/>
      </c>
      <c r="O1231" s="37">
        <f>O$12*$D1231*INDEX(O$21:O$28,$E1231)*INDEX(O$30:O$46,$F1231)*(1-INDEX(O$121:O$137,$F1231))</f>
        <v/>
      </c>
      <c r="P1231" s="37">
        <f>P$12*$D1231*INDEX(P$21:P$28,$E1231)*INDEX(P$30:P$46,$F1231)*(1-INDEX(P$121:P$137,$F1231))</f>
        <v/>
      </c>
      <c r="Q1231" s="37">
        <f>Q$12*$D1231*INDEX(Q$21:Q$28,$E1231)*INDEX(Q$30:Q$46,$F1231)*(1-INDEX(Q$121:Q$137,$F1231))</f>
        <v/>
      </c>
      <c r="R1231" s="37">
        <f>R$12*$D1231*INDEX(R$21:R$28,$E1231)*INDEX(R$30:R$46,$F1231)*(1-INDEX(R$121:R$137,$F1231))</f>
        <v/>
      </c>
      <c r="S1231" s="37">
        <f>S$12*$D1231*INDEX(S$21:S$28,$E1231)*INDEX(S$30:S$46,$F1231)*(1-INDEX(S$121:S$137,$F1231))</f>
        <v/>
      </c>
      <c r="T1231" s="37">
        <f>T$12*$D1231*INDEX(T$21:T$28,$E1231)*INDEX(T$30:T$46,$F1231)*(1-INDEX(T$121:T$137,$F1231))</f>
        <v/>
      </c>
      <c r="U1231" s="37">
        <f>U$12*$D1231*INDEX(U$21:U$28,$E1231)*INDEX(U$30:U$46,$F1231)*(1-INDEX(U$121:U$137,$F1231))</f>
        <v/>
      </c>
      <c r="V1231" s="37">
        <f>V$12*$D1231*INDEX(V$21:V$28,$E1231)*INDEX(V$30:V$46,$F1231)*(1-INDEX(V$121:V$137,$F1231))</f>
        <v/>
      </c>
      <c r="W1231" s="37">
        <f>W$12*$D1231*INDEX(W$21:W$28,$E1231)*INDEX(W$30:W$46,$F1231)*(1-INDEX(W$121:W$137,$F1231))</f>
        <v/>
      </c>
      <c r="X1231" s="37">
        <f>X$12*$D1231*INDEX(X$21:X$28,$E1231)*INDEX(X$30:X$46,$F1231)*(1-INDEX(X$121:X$137,$F1231))</f>
        <v/>
      </c>
      <c r="Y1231" s="37">
        <f>Y$12*$D1231*INDEX(Y$21:Y$28,$E1231)*INDEX(Y$30:Y$46,$F1231)*(1-INDEX(Y$121:Y$137,$F1231))</f>
        <v/>
      </c>
      <c r="Z1231" s="37">
        <f>Z$12*$D1231*INDEX(Z$21:Z$28,$E1231)*INDEX(Z$30:Z$46,$F1231)*(1-INDEX(Z$121:Z$137,$F1231))</f>
        <v/>
      </c>
      <c r="AA1231" s="37">
        <f>AA$12*$D1231*INDEX(AA$21:AA$28,$E1231)*INDEX(AA$30:AA$46,$F1231)*(1-INDEX(AA$121:AA$137,$F1231))</f>
        <v/>
      </c>
      <c r="AB1231" s="37">
        <f>AB$12*$D1231*INDEX(AB$21:AB$28,$E1231)*INDEX(AB$30:AB$46,$F1231)*(1-INDEX(AB$121:AB$137,$F1231))</f>
        <v/>
      </c>
      <c r="AC1231" s="37">
        <f>AC$12*$D1231*INDEX(AC$21:AC$28,$E1231)*INDEX(AC$30:AC$46,$F1231)*(1-INDEX(AC$121:AC$137,$F1231))</f>
        <v/>
      </c>
      <c r="AD1231" s="40">
        <f>CARBONTAX(AD$12,$D1231,INDEX(AD$21:AD$28,$E1231),INDEX(AD$30:AD$46,$F1231),INDEX(AD$121:AD$137,$F1231))</f>
        <v/>
      </c>
      <c r="AF1231" s="11">
        <f>LOWER(Settings!$C$4)&amp;".mit."&amp;$A1231&amp;IF($C1231="","","."&amp;$C1231&amp;"."&amp;$B1231)&amp;IF(INDEX(Variables!$D$5:$D$205,MATCH($A1231,Variables!$A$5:$A$205,0))="","","."&amp;INDEX(Variables!$D$5:$D$205,MATCH($A1231,Variables!$A$5:$A$205,0)))&amp;"."&amp;AF$5</f>
        <v/>
      </c>
      <c r="AG1231" s="38">
        <f>AG$12*$D1231*INDEX(AG$21:AG$28,$E1231)*INDEX(AG$30:AG$46,$F1231)*(1-INDEX(AG$121:AG$137,$F1231))</f>
        <v/>
      </c>
      <c r="AH1231" s="37">
        <f>AH$12*$D1231*INDEX(AH$21:AH$28,$E1231)*INDEX(AH$30:AH$46,$F1231)*(1-INDEX(AH$121:AH$137,$F1231))</f>
        <v/>
      </c>
      <c r="AI1231" s="37">
        <f>AI$12*$D1231*INDEX(AI$21:AI$28,$E1231)*INDEX(AI$30:AI$46,$F1231)*(1-INDEX(AI$121:AI$137,$F1231))</f>
        <v/>
      </c>
      <c r="AJ1231" s="37">
        <f>AJ$12*$D1231*INDEX(AJ$21:AJ$28,$E1231)*INDEX(AJ$30:AJ$46,$F1231)*(1-INDEX(AJ$121:AJ$137,$F1231))</f>
        <v/>
      </c>
      <c r="AK1231" s="37">
        <f>AK$12*$D1231*INDEX(AK$21:AK$28,$E1231)*INDEX(AK$30:AK$46,$F1231)*(1-INDEX(AK$121:AK$137,$F1231))</f>
        <v/>
      </c>
      <c r="AL1231" s="37">
        <f>AL$12*$D1231*INDEX(AL$21:AL$28,$E1231)*INDEX(AL$30:AL$46,$F1231)*(1-INDEX(AL$121:AL$137,$F1231))</f>
        <v/>
      </c>
      <c r="AM1231" s="37">
        <f>AM$12*$D1231*INDEX(AM$21:AM$28,$E1231)*INDEX(AM$30:AM$46,$F1231)*(1-INDEX(AM$121:AM$137,$F1231))</f>
        <v/>
      </c>
      <c r="AN1231" s="37">
        <f>AN$12*$D1231*INDEX(AN$21:AN$28,$E1231)*INDEX(AN$30:AN$46,$F1231)*(1-INDEX(AN$121:AN$137,$F1231))</f>
        <v/>
      </c>
      <c r="AO1231" s="37">
        <f>AO$12*$D1231*INDEX(AO$21:AO$28,$E1231)*INDEX(AO$30:AO$46,$F1231)*(1-INDEX(AO$121:AO$137,$F1231))</f>
        <v/>
      </c>
      <c r="AP1231" s="37">
        <f>AP$12*$D1231*INDEX(AP$21:AP$28,$E1231)*INDEX(AP$30:AP$46,$F1231)*(1-INDEX(AP$121:AP$137,$F1231))</f>
        <v/>
      </c>
      <c r="AQ1231" s="37">
        <f>AQ$12*$D1231*INDEX(AQ$21:AQ$28,$E1231)*INDEX(AQ$30:AQ$46,$F1231)*(1-INDEX(AQ$121:AQ$137,$F1231))</f>
        <v/>
      </c>
      <c r="AR1231" s="37">
        <f>AR$12*$D1231*INDEX(AR$21:AR$28,$E1231)*INDEX(AR$30:AR$46,$F1231)*(1-INDEX(AR$121:AR$137,$F1231))</f>
        <v/>
      </c>
      <c r="AS1231" s="37">
        <f>AS$12*$D1231*INDEX(AS$21:AS$28,$E1231)*INDEX(AS$30:AS$46,$F1231)*(1-INDEX(AS$121:AS$137,$F1231))</f>
        <v/>
      </c>
      <c r="AT1231" s="37">
        <f>AT$12*$D1231*INDEX(AT$21:AT$28,$E1231)*INDEX(AT$30:AT$46,$F1231)*(1-INDEX(AT$121:AT$137,$F1231))</f>
        <v/>
      </c>
      <c r="AU1231" s="37">
        <f>AU$12*$D1231*INDEX(AU$21:AU$28,$E1231)*INDEX(AU$30:AU$46,$F1231)*(1-INDEX(AU$121:AU$137,$F1231))</f>
        <v/>
      </c>
      <c r="AV1231" s="37">
        <f>AV$12*$D1231*INDEX(AV$21:AV$28,$E1231)*INDEX(AV$30:AV$46,$F1231)*(1-INDEX(AV$121:AV$137,$F1231))</f>
        <v/>
      </c>
      <c r="AW1231" s="37">
        <f>AW$12*$D1231*INDEX(AW$21:AW$28,$E1231)*INDEX(AW$30:AW$46,$F1231)*(1-INDEX(AW$121:AW$137,$F1231))</f>
        <v/>
      </c>
      <c r="AX1231" s="37">
        <f>AX$12*$D1231*INDEX(AX$21:AX$28,$E1231)*INDEX(AX$30:AX$46,$F1231)*(1-INDEX(AX$121:AX$137,$F1231))</f>
        <v/>
      </c>
      <c r="AY1231" s="40">
        <f>CARBONTAX(AY$12,$D1231,INDEX(AY$21:AY$28,$E1231),INDEX(AY$30:AY$46,$F1231),INDEX(AY$121:AY$137,$F1231))</f>
        <v/>
      </c>
    </row>
    <row r="1232" hidden="1" outlineLevel="2"/>
    <row r="1233" hidden="1" outlineLevel="2">
      <c r="A1233" s="14" t="inlineStr">
        <is>
          <t>ets</t>
        </is>
      </c>
      <c r="B1233" s="14" t="inlineStr">
        <is>
          <t>coa</t>
        </is>
      </c>
      <c r="C1233" s="14" t="inlineStr">
        <is>
          <t>mch</t>
        </is>
      </c>
      <c r="D1233" s="37">
        <f>INDEX(Inputs!$T$5:$T$132,MATCH($B1233&amp;"|"&amp;$C1233,Inputs!$A$5:$A$132,0))</f>
        <v/>
      </c>
      <c r="E1233" s="37">
        <f>INDEX(Inputs!$K$5:$K$132,MATCH($B1233&amp;"|"&amp;$C1233,Inputs!$A$5:$A$132,0))</f>
        <v/>
      </c>
      <c r="F1233" s="36" t="n"/>
      <c r="G1233" s="36" t="n"/>
      <c r="H1233" s="14">
        <f>INDEX(Variables!$B$5:$B$205,MATCH($A1233,Variables!$A$5:$A$205,0))&amp;IF($C1233="",""," | "&amp;INDEX(Mapping!$B$5:$B$26,MATCH($C1233,Mapping!$A$5:$A$26,0))&amp;" | "&amp;INDEX(Mapping!$B$30:$B$46,MATCH($B1233,Mapping!$A$30:$A$46,0)))</f>
        <v/>
      </c>
      <c r="I1233" s="14">
        <f>INDEX(Variables!$C$5:$C$205,MATCH($A1233,Variables!$A$5:$A$205,0))</f>
        <v/>
      </c>
      <c r="J1233" s="14">
        <f>INDEX(Variables!$E$5:$E$205,MATCH($A1233,Variables!$A$5:$A$205,0))</f>
        <v/>
      </c>
      <c r="K1233" s="11">
        <f>LOWER(Settings!$C$4)&amp;".mit."&amp;$A1233&amp;IF($C1233="","","."&amp;$C1233&amp;"."&amp;$B1233)&amp;IF(INDEX(Variables!$D$5:$D$205,MATCH($A1233,Variables!$A$5:$A$205,0))="","","."&amp;INDEX(Variables!$D$5:$D$205,MATCH($A1233,Variables!$A$5:$A$205,0)))&amp;"."&amp;K$5</f>
        <v/>
      </c>
      <c r="L1233" s="38">
        <f>L$194*$D1233*INDEX(L$121:L$137,$E1233)*(1-INDEX(L$151:L$167,$E1233))</f>
        <v/>
      </c>
      <c r="M1233" s="37">
        <f>M$194*$D1233*INDEX(M$121:M$137,$E1233)*(1-INDEX(M$151:M$167,$E1233))</f>
        <v/>
      </c>
      <c r="N1233" s="37">
        <f>N$194*$D1233*INDEX(N$121:N$137,$E1233)*(1-INDEX(N$151:N$167,$E1233))</f>
        <v/>
      </c>
      <c r="O1233" s="37">
        <f>O$194*$D1233*INDEX(O$121:O$137,$E1233)*(1-INDEX(O$151:O$167,$E1233))</f>
        <v/>
      </c>
      <c r="P1233" s="37">
        <f>P$194*$D1233*INDEX(P$121:P$137,$E1233)*(1-INDEX(P$151:P$167,$E1233))</f>
        <v/>
      </c>
      <c r="Q1233" s="37">
        <f>Q$194*$D1233*INDEX(Q$121:Q$137,$E1233)*(1-INDEX(Q$151:Q$167,$E1233))</f>
        <v/>
      </c>
      <c r="R1233" s="37">
        <f>R$194*$D1233*INDEX(R$121:R$137,$E1233)*(1-INDEX(R$151:R$167,$E1233))</f>
        <v/>
      </c>
      <c r="S1233" s="37">
        <f>S$194*$D1233*INDEX(S$121:S$137,$E1233)*(1-INDEX(S$151:S$167,$E1233))</f>
        <v/>
      </c>
      <c r="T1233" s="37">
        <f>T$194*$D1233*INDEX(T$121:T$137,$E1233)*(1-INDEX(T$151:T$167,$E1233))</f>
        <v/>
      </c>
      <c r="U1233" s="37">
        <f>U$194*$D1233*INDEX(U$121:U$137,$E1233)*(1-INDEX(U$151:U$167,$E1233))</f>
        <v/>
      </c>
      <c r="V1233" s="37">
        <f>V$194*$D1233*INDEX(V$121:V$137,$E1233)*(1-INDEX(V$151:V$167,$E1233))</f>
        <v/>
      </c>
      <c r="W1233" s="37">
        <f>W$194*$D1233*INDEX(W$121:W$137,$E1233)*(1-INDEX(W$151:W$167,$E1233))</f>
        <v/>
      </c>
      <c r="X1233" s="37">
        <f>X$194*$D1233*INDEX(X$121:X$137,$E1233)*(1-INDEX(X$151:X$167,$E1233))</f>
        <v/>
      </c>
      <c r="Y1233" s="37">
        <f>Y$194*$D1233*INDEX(Y$121:Y$137,$E1233)*(1-INDEX(Y$151:Y$167,$E1233))</f>
        <v/>
      </c>
      <c r="Z1233" s="37">
        <f>Z$194*$D1233*INDEX(Z$121:Z$137,$E1233)*(1-INDEX(Z$151:Z$167,$E1233))</f>
        <v/>
      </c>
      <c r="AA1233" s="37">
        <f>AA$194*$D1233*INDEX(AA$121:AA$137,$E1233)*(1-INDEX(AA$151:AA$167,$E1233))</f>
        <v/>
      </c>
      <c r="AB1233" s="37">
        <f>AB$194*$D1233*INDEX(AB$121:AB$137,$E1233)*(1-INDEX(AB$151:AB$167,$E1233))</f>
        <v/>
      </c>
      <c r="AC1233" s="37">
        <f>AC$194*$D1233*INDEX(AC$121:AC$137,$E1233)*(1-INDEX(AC$151:AC$167,$E1233))</f>
        <v/>
      </c>
      <c r="AD1233" s="40">
        <f>ETSCOST(AD$194,$D1233,INDEX(AD$121:AD$137,$E1233),INDEX(AD$151:AD$167,$E1233))</f>
        <v/>
      </c>
      <c r="AF1233" s="11">
        <f>LOWER(Settings!$C$4)&amp;".mit."&amp;$A1233&amp;IF($C1233="","","."&amp;$C1233&amp;"."&amp;$B1233)&amp;IF(INDEX(Variables!$D$5:$D$205,MATCH($A1233,Variables!$A$5:$A$205,0))="","","."&amp;INDEX(Variables!$D$5:$D$205,MATCH($A1233,Variables!$A$5:$A$205,0)))&amp;"."&amp;AF$5</f>
        <v/>
      </c>
      <c r="AG1233" s="38">
        <f>AG$194*$D1233*INDEX(AG$121:AG$137,$E1233)*(1-INDEX(AG$151:AG$167,$E1233))</f>
        <v/>
      </c>
      <c r="AH1233" s="37">
        <f>AH$194*$D1233*INDEX(AH$121:AH$137,$E1233)*(1-INDEX(AH$151:AH$167,$E1233))</f>
        <v/>
      </c>
      <c r="AI1233" s="37">
        <f>AI$194*$D1233*INDEX(AI$121:AI$137,$E1233)*(1-INDEX(AI$151:AI$167,$E1233))</f>
        <v/>
      </c>
      <c r="AJ1233" s="37">
        <f>AJ$194*$D1233*INDEX(AJ$121:AJ$137,$E1233)*(1-INDEX(AJ$151:AJ$167,$E1233))</f>
        <v/>
      </c>
      <c r="AK1233" s="37">
        <f>AK$194*$D1233*INDEX(AK$121:AK$137,$E1233)*(1-INDEX(AK$151:AK$167,$E1233))</f>
        <v/>
      </c>
      <c r="AL1233" s="37">
        <f>AL$194*$D1233*INDEX(AL$121:AL$137,$E1233)*(1-INDEX(AL$151:AL$167,$E1233))</f>
        <v/>
      </c>
      <c r="AM1233" s="37">
        <f>AM$194*$D1233*INDEX(AM$121:AM$137,$E1233)*(1-INDEX(AM$151:AM$167,$E1233))</f>
        <v/>
      </c>
      <c r="AN1233" s="37">
        <f>AN$194*$D1233*INDEX(AN$121:AN$137,$E1233)*(1-INDEX(AN$151:AN$167,$E1233))</f>
        <v/>
      </c>
      <c r="AO1233" s="37">
        <f>AO$194*$D1233*INDEX(AO$121:AO$137,$E1233)*(1-INDEX(AO$151:AO$167,$E1233))</f>
        <v/>
      </c>
      <c r="AP1233" s="37">
        <f>AP$194*$D1233*INDEX(AP$121:AP$137,$E1233)*(1-INDEX(AP$151:AP$167,$E1233))</f>
        <v/>
      </c>
      <c r="AQ1233" s="37">
        <f>AQ$194*$D1233*INDEX(AQ$121:AQ$137,$E1233)*(1-INDEX(AQ$151:AQ$167,$E1233))</f>
        <v/>
      </c>
      <c r="AR1233" s="37">
        <f>AR$194*$D1233*INDEX(AR$121:AR$137,$E1233)*(1-INDEX(AR$151:AR$167,$E1233))</f>
        <v/>
      </c>
      <c r="AS1233" s="37">
        <f>AS$194*$D1233*INDEX(AS$121:AS$137,$E1233)*(1-INDEX(AS$151:AS$167,$E1233))</f>
        <v/>
      </c>
      <c r="AT1233" s="37">
        <f>AT$194*$D1233*INDEX(AT$121:AT$137,$E1233)*(1-INDEX(AT$151:AT$167,$E1233))</f>
        <v/>
      </c>
      <c r="AU1233" s="37">
        <f>AU$194*$D1233*INDEX(AU$121:AU$137,$E1233)*(1-INDEX(AU$151:AU$167,$E1233))</f>
        <v/>
      </c>
      <c r="AV1233" s="37">
        <f>AV$194*$D1233*INDEX(AV$121:AV$137,$E1233)*(1-INDEX(AV$151:AV$167,$E1233))</f>
        <v/>
      </c>
      <c r="AW1233" s="37">
        <f>AW$194*$D1233*INDEX(AW$121:AW$137,$E1233)*(1-INDEX(AW$151:AW$167,$E1233))</f>
        <v/>
      </c>
      <c r="AX1233" s="37">
        <f>AX$194*$D1233*INDEX(AX$121:AX$137,$E1233)*(1-INDEX(AX$151:AX$167,$E1233))</f>
        <v/>
      </c>
      <c r="AY1233" s="40">
        <f>ETSCOST(AY$194,$D1233,INDEX(AY$121:AY$137,$E1233),INDEX(AY$151:AY$167,$E1233))</f>
        <v/>
      </c>
    </row>
    <row r="1234" hidden="1" outlineLevel="2">
      <c r="A1234" s="14" t="inlineStr">
        <is>
          <t>ets</t>
        </is>
      </c>
      <c r="B1234" s="14" t="inlineStr">
        <is>
          <t>nga</t>
        </is>
      </c>
      <c r="C1234" s="14" t="inlineStr">
        <is>
          <t>mch</t>
        </is>
      </c>
      <c r="D1234" s="37">
        <f>INDEX(Inputs!$T$5:$T$132,MATCH($B1234&amp;"|"&amp;$C1234,Inputs!$A$5:$A$132,0))</f>
        <v/>
      </c>
      <c r="E1234" s="37">
        <f>INDEX(Inputs!$K$5:$K$132,MATCH($B1234&amp;"|"&amp;$C1234,Inputs!$A$5:$A$132,0))</f>
        <v/>
      </c>
      <c r="F1234" s="36" t="n"/>
      <c r="G1234" s="36" t="n"/>
      <c r="H1234" s="14">
        <f>INDEX(Variables!$B$5:$B$205,MATCH($A1234,Variables!$A$5:$A$205,0))&amp;IF($C1234="",""," | "&amp;INDEX(Mapping!$B$5:$B$26,MATCH($C1234,Mapping!$A$5:$A$26,0))&amp;" | "&amp;INDEX(Mapping!$B$30:$B$46,MATCH($B1234,Mapping!$A$30:$A$46,0)))</f>
        <v/>
      </c>
      <c r="I1234" s="14">
        <f>INDEX(Variables!$C$5:$C$205,MATCH($A1234,Variables!$A$5:$A$205,0))</f>
        <v/>
      </c>
      <c r="J1234" s="14">
        <f>INDEX(Variables!$E$5:$E$205,MATCH($A1234,Variables!$A$5:$A$205,0))</f>
        <v/>
      </c>
      <c r="K1234" s="11">
        <f>LOWER(Settings!$C$4)&amp;".mit."&amp;$A1234&amp;IF($C1234="","","."&amp;$C1234&amp;"."&amp;$B1234)&amp;IF(INDEX(Variables!$D$5:$D$205,MATCH($A1234,Variables!$A$5:$A$205,0))="","","."&amp;INDEX(Variables!$D$5:$D$205,MATCH($A1234,Variables!$A$5:$A$205,0)))&amp;"."&amp;K$5</f>
        <v/>
      </c>
      <c r="L1234" s="38">
        <f>L$194*$D1234*INDEX(L$121:L$137,$E1234)*(1-INDEX(L$151:L$167,$E1234))</f>
        <v/>
      </c>
      <c r="M1234" s="37">
        <f>M$194*$D1234*INDEX(M$121:M$137,$E1234)*(1-INDEX(M$151:M$167,$E1234))</f>
        <v/>
      </c>
      <c r="N1234" s="37">
        <f>N$194*$D1234*INDEX(N$121:N$137,$E1234)*(1-INDEX(N$151:N$167,$E1234))</f>
        <v/>
      </c>
      <c r="O1234" s="37">
        <f>O$194*$D1234*INDEX(O$121:O$137,$E1234)*(1-INDEX(O$151:O$167,$E1234))</f>
        <v/>
      </c>
      <c r="P1234" s="37">
        <f>P$194*$D1234*INDEX(P$121:P$137,$E1234)*(1-INDEX(P$151:P$167,$E1234))</f>
        <v/>
      </c>
      <c r="Q1234" s="37">
        <f>Q$194*$D1234*INDEX(Q$121:Q$137,$E1234)*(1-INDEX(Q$151:Q$167,$E1234))</f>
        <v/>
      </c>
      <c r="R1234" s="37">
        <f>R$194*$D1234*INDEX(R$121:R$137,$E1234)*(1-INDEX(R$151:R$167,$E1234))</f>
        <v/>
      </c>
      <c r="S1234" s="37">
        <f>S$194*$D1234*INDEX(S$121:S$137,$E1234)*(1-INDEX(S$151:S$167,$E1234))</f>
        <v/>
      </c>
      <c r="T1234" s="37">
        <f>T$194*$D1234*INDEX(T$121:T$137,$E1234)*(1-INDEX(T$151:T$167,$E1234))</f>
        <v/>
      </c>
      <c r="U1234" s="37">
        <f>U$194*$D1234*INDEX(U$121:U$137,$E1234)*(1-INDEX(U$151:U$167,$E1234))</f>
        <v/>
      </c>
      <c r="V1234" s="37">
        <f>V$194*$D1234*INDEX(V$121:V$137,$E1234)*(1-INDEX(V$151:V$167,$E1234))</f>
        <v/>
      </c>
      <c r="W1234" s="37">
        <f>W$194*$D1234*INDEX(W$121:W$137,$E1234)*(1-INDEX(W$151:W$167,$E1234))</f>
        <v/>
      </c>
      <c r="X1234" s="37">
        <f>X$194*$D1234*INDEX(X$121:X$137,$E1234)*(1-INDEX(X$151:X$167,$E1234))</f>
        <v/>
      </c>
      <c r="Y1234" s="37">
        <f>Y$194*$D1234*INDEX(Y$121:Y$137,$E1234)*(1-INDEX(Y$151:Y$167,$E1234))</f>
        <v/>
      </c>
      <c r="Z1234" s="37">
        <f>Z$194*$D1234*INDEX(Z$121:Z$137,$E1234)*(1-INDEX(Z$151:Z$167,$E1234))</f>
        <v/>
      </c>
      <c r="AA1234" s="37">
        <f>AA$194*$D1234*INDEX(AA$121:AA$137,$E1234)*(1-INDEX(AA$151:AA$167,$E1234))</f>
        <v/>
      </c>
      <c r="AB1234" s="37">
        <f>AB$194*$D1234*INDEX(AB$121:AB$137,$E1234)*(1-INDEX(AB$151:AB$167,$E1234))</f>
        <v/>
      </c>
      <c r="AC1234" s="37">
        <f>AC$194*$D1234*INDEX(AC$121:AC$137,$E1234)*(1-INDEX(AC$151:AC$167,$E1234))</f>
        <v/>
      </c>
      <c r="AD1234" s="40">
        <f>ETSCOST(AD$194,$D1234,INDEX(AD$121:AD$137,$E1234),INDEX(AD$151:AD$167,$E1234))</f>
        <v/>
      </c>
      <c r="AF1234" s="11">
        <f>LOWER(Settings!$C$4)&amp;".mit."&amp;$A1234&amp;IF($C1234="","","."&amp;$C1234&amp;"."&amp;$B1234)&amp;IF(INDEX(Variables!$D$5:$D$205,MATCH($A1234,Variables!$A$5:$A$205,0))="","","."&amp;INDEX(Variables!$D$5:$D$205,MATCH($A1234,Variables!$A$5:$A$205,0)))&amp;"."&amp;AF$5</f>
        <v/>
      </c>
      <c r="AG1234" s="38">
        <f>AG$194*$D1234*INDEX(AG$121:AG$137,$E1234)*(1-INDEX(AG$151:AG$167,$E1234))</f>
        <v/>
      </c>
      <c r="AH1234" s="37">
        <f>AH$194*$D1234*INDEX(AH$121:AH$137,$E1234)*(1-INDEX(AH$151:AH$167,$E1234))</f>
        <v/>
      </c>
      <c r="AI1234" s="37">
        <f>AI$194*$D1234*INDEX(AI$121:AI$137,$E1234)*(1-INDEX(AI$151:AI$167,$E1234))</f>
        <v/>
      </c>
      <c r="AJ1234" s="37">
        <f>AJ$194*$D1234*INDEX(AJ$121:AJ$137,$E1234)*(1-INDEX(AJ$151:AJ$167,$E1234))</f>
        <v/>
      </c>
      <c r="AK1234" s="37">
        <f>AK$194*$D1234*INDEX(AK$121:AK$137,$E1234)*(1-INDEX(AK$151:AK$167,$E1234))</f>
        <v/>
      </c>
      <c r="AL1234" s="37">
        <f>AL$194*$D1234*INDEX(AL$121:AL$137,$E1234)*(1-INDEX(AL$151:AL$167,$E1234))</f>
        <v/>
      </c>
      <c r="AM1234" s="37">
        <f>AM$194*$D1234*INDEX(AM$121:AM$137,$E1234)*(1-INDEX(AM$151:AM$167,$E1234))</f>
        <v/>
      </c>
      <c r="AN1234" s="37">
        <f>AN$194*$D1234*INDEX(AN$121:AN$137,$E1234)*(1-INDEX(AN$151:AN$167,$E1234))</f>
        <v/>
      </c>
      <c r="AO1234" s="37">
        <f>AO$194*$D1234*INDEX(AO$121:AO$137,$E1234)*(1-INDEX(AO$151:AO$167,$E1234))</f>
        <v/>
      </c>
      <c r="AP1234" s="37">
        <f>AP$194*$D1234*INDEX(AP$121:AP$137,$E1234)*(1-INDEX(AP$151:AP$167,$E1234))</f>
        <v/>
      </c>
      <c r="AQ1234" s="37">
        <f>AQ$194*$D1234*INDEX(AQ$121:AQ$137,$E1234)*(1-INDEX(AQ$151:AQ$167,$E1234))</f>
        <v/>
      </c>
      <c r="AR1234" s="37">
        <f>AR$194*$D1234*INDEX(AR$121:AR$137,$E1234)*(1-INDEX(AR$151:AR$167,$E1234))</f>
        <v/>
      </c>
      <c r="AS1234" s="37">
        <f>AS$194*$D1234*INDEX(AS$121:AS$137,$E1234)*(1-INDEX(AS$151:AS$167,$E1234))</f>
        <v/>
      </c>
      <c r="AT1234" s="37">
        <f>AT$194*$D1234*INDEX(AT$121:AT$137,$E1234)*(1-INDEX(AT$151:AT$167,$E1234))</f>
        <v/>
      </c>
      <c r="AU1234" s="37">
        <f>AU$194*$D1234*INDEX(AU$121:AU$137,$E1234)*(1-INDEX(AU$151:AU$167,$E1234))</f>
        <v/>
      </c>
      <c r="AV1234" s="37">
        <f>AV$194*$D1234*INDEX(AV$121:AV$137,$E1234)*(1-INDEX(AV$151:AV$167,$E1234))</f>
        <v/>
      </c>
      <c r="AW1234" s="37">
        <f>AW$194*$D1234*INDEX(AW$121:AW$137,$E1234)*(1-INDEX(AW$151:AW$167,$E1234))</f>
        <v/>
      </c>
      <c r="AX1234" s="37">
        <f>AX$194*$D1234*INDEX(AX$121:AX$137,$E1234)*(1-INDEX(AX$151:AX$167,$E1234))</f>
        <v/>
      </c>
      <c r="AY1234" s="40">
        <f>ETSCOST(AY$194,$D1234,INDEX(AY$121:AY$137,$E1234),INDEX(AY$151:AY$167,$E1234))</f>
        <v/>
      </c>
    </row>
    <row r="1235" hidden="1" outlineLevel="2">
      <c r="A1235" s="14" t="inlineStr">
        <is>
          <t>ets</t>
        </is>
      </c>
      <c r="B1235" s="14" t="inlineStr">
        <is>
          <t>gso</t>
        </is>
      </c>
      <c r="C1235" s="14" t="inlineStr">
        <is>
          <t>mch</t>
        </is>
      </c>
      <c r="D1235" s="37">
        <f>INDEX(Inputs!$T$5:$T$132,MATCH($B1235&amp;"|"&amp;$C1235,Inputs!$A$5:$A$132,0))</f>
        <v/>
      </c>
      <c r="E1235" s="37">
        <f>INDEX(Inputs!$K$5:$K$132,MATCH($B1235&amp;"|"&amp;$C1235,Inputs!$A$5:$A$132,0))</f>
        <v/>
      </c>
      <c r="F1235" s="36" t="n"/>
      <c r="G1235" s="36" t="n"/>
      <c r="H1235" s="14">
        <f>INDEX(Variables!$B$5:$B$205,MATCH($A1235,Variables!$A$5:$A$205,0))&amp;IF($C1235="",""," | "&amp;INDEX(Mapping!$B$5:$B$26,MATCH($C1235,Mapping!$A$5:$A$26,0))&amp;" | "&amp;INDEX(Mapping!$B$30:$B$46,MATCH($B1235,Mapping!$A$30:$A$46,0)))</f>
        <v/>
      </c>
      <c r="I1235" s="14">
        <f>INDEX(Variables!$C$5:$C$205,MATCH($A1235,Variables!$A$5:$A$205,0))</f>
        <v/>
      </c>
      <c r="J1235" s="14">
        <f>INDEX(Variables!$E$5:$E$205,MATCH($A1235,Variables!$A$5:$A$205,0))</f>
        <v/>
      </c>
      <c r="K1235" s="11">
        <f>LOWER(Settings!$C$4)&amp;".mit."&amp;$A1235&amp;IF($C1235="","","."&amp;$C1235&amp;"."&amp;$B1235)&amp;IF(INDEX(Variables!$D$5:$D$205,MATCH($A1235,Variables!$A$5:$A$205,0))="","","."&amp;INDEX(Variables!$D$5:$D$205,MATCH($A1235,Variables!$A$5:$A$205,0)))&amp;"."&amp;K$5</f>
        <v/>
      </c>
      <c r="L1235" s="38">
        <f>L$194*$D1235*INDEX(L$121:L$137,$E1235)*(1-INDEX(L$151:L$167,$E1235))</f>
        <v/>
      </c>
      <c r="M1235" s="37">
        <f>M$194*$D1235*INDEX(M$121:M$137,$E1235)*(1-INDEX(M$151:M$167,$E1235))</f>
        <v/>
      </c>
      <c r="N1235" s="37">
        <f>N$194*$D1235*INDEX(N$121:N$137,$E1235)*(1-INDEX(N$151:N$167,$E1235))</f>
        <v/>
      </c>
      <c r="O1235" s="37">
        <f>O$194*$D1235*INDEX(O$121:O$137,$E1235)*(1-INDEX(O$151:O$167,$E1235))</f>
        <v/>
      </c>
      <c r="P1235" s="37">
        <f>P$194*$D1235*INDEX(P$121:P$137,$E1235)*(1-INDEX(P$151:P$167,$E1235))</f>
        <v/>
      </c>
      <c r="Q1235" s="37">
        <f>Q$194*$D1235*INDEX(Q$121:Q$137,$E1235)*(1-INDEX(Q$151:Q$167,$E1235))</f>
        <v/>
      </c>
      <c r="R1235" s="37">
        <f>R$194*$D1235*INDEX(R$121:R$137,$E1235)*(1-INDEX(R$151:R$167,$E1235))</f>
        <v/>
      </c>
      <c r="S1235" s="37">
        <f>S$194*$D1235*INDEX(S$121:S$137,$E1235)*(1-INDEX(S$151:S$167,$E1235))</f>
        <v/>
      </c>
      <c r="T1235" s="37">
        <f>T$194*$D1235*INDEX(T$121:T$137,$E1235)*(1-INDEX(T$151:T$167,$E1235))</f>
        <v/>
      </c>
      <c r="U1235" s="37">
        <f>U$194*$D1235*INDEX(U$121:U$137,$E1235)*(1-INDEX(U$151:U$167,$E1235))</f>
        <v/>
      </c>
      <c r="V1235" s="37">
        <f>V$194*$D1235*INDEX(V$121:V$137,$E1235)*(1-INDEX(V$151:V$167,$E1235))</f>
        <v/>
      </c>
      <c r="W1235" s="37">
        <f>W$194*$D1235*INDEX(W$121:W$137,$E1235)*(1-INDEX(W$151:W$167,$E1235))</f>
        <v/>
      </c>
      <c r="X1235" s="37">
        <f>X$194*$D1235*INDEX(X$121:X$137,$E1235)*(1-INDEX(X$151:X$167,$E1235))</f>
        <v/>
      </c>
      <c r="Y1235" s="37">
        <f>Y$194*$D1235*INDEX(Y$121:Y$137,$E1235)*(1-INDEX(Y$151:Y$167,$E1235))</f>
        <v/>
      </c>
      <c r="Z1235" s="37">
        <f>Z$194*$D1235*INDEX(Z$121:Z$137,$E1235)*(1-INDEX(Z$151:Z$167,$E1235))</f>
        <v/>
      </c>
      <c r="AA1235" s="37">
        <f>AA$194*$D1235*INDEX(AA$121:AA$137,$E1235)*(1-INDEX(AA$151:AA$167,$E1235))</f>
        <v/>
      </c>
      <c r="AB1235" s="37">
        <f>AB$194*$D1235*INDEX(AB$121:AB$137,$E1235)*(1-INDEX(AB$151:AB$167,$E1235))</f>
        <v/>
      </c>
      <c r="AC1235" s="37">
        <f>AC$194*$D1235*INDEX(AC$121:AC$137,$E1235)*(1-INDEX(AC$151:AC$167,$E1235))</f>
        <v/>
      </c>
      <c r="AD1235" s="40">
        <f>ETSCOST(AD$194,$D1235,INDEX(AD$121:AD$137,$E1235),INDEX(AD$151:AD$167,$E1235))</f>
        <v/>
      </c>
      <c r="AF1235" s="11">
        <f>LOWER(Settings!$C$4)&amp;".mit."&amp;$A1235&amp;IF($C1235="","","."&amp;$C1235&amp;"."&amp;$B1235)&amp;IF(INDEX(Variables!$D$5:$D$205,MATCH($A1235,Variables!$A$5:$A$205,0))="","","."&amp;INDEX(Variables!$D$5:$D$205,MATCH($A1235,Variables!$A$5:$A$205,0)))&amp;"."&amp;AF$5</f>
        <v/>
      </c>
      <c r="AG1235" s="38">
        <f>AG$194*$D1235*INDEX(AG$121:AG$137,$E1235)*(1-INDEX(AG$151:AG$167,$E1235))</f>
        <v/>
      </c>
      <c r="AH1235" s="37">
        <f>AH$194*$D1235*INDEX(AH$121:AH$137,$E1235)*(1-INDEX(AH$151:AH$167,$E1235))</f>
        <v/>
      </c>
      <c r="AI1235" s="37">
        <f>AI$194*$D1235*INDEX(AI$121:AI$137,$E1235)*(1-INDEX(AI$151:AI$167,$E1235))</f>
        <v/>
      </c>
      <c r="AJ1235" s="37">
        <f>AJ$194*$D1235*INDEX(AJ$121:AJ$137,$E1235)*(1-INDEX(AJ$151:AJ$167,$E1235))</f>
        <v/>
      </c>
      <c r="AK1235" s="37">
        <f>AK$194*$D1235*INDEX(AK$121:AK$137,$E1235)*(1-INDEX(AK$151:AK$167,$E1235))</f>
        <v/>
      </c>
      <c r="AL1235" s="37">
        <f>AL$194*$D1235*INDEX(AL$121:AL$137,$E1235)*(1-INDEX(AL$151:AL$167,$E1235))</f>
        <v/>
      </c>
      <c r="AM1235" s="37">
        <f>AM$194*$D1235*INDEX(AM$121:AM$137,$E1235)*(1-INDEX(AM$151:AM$167,$E1235))</f>
        <v/>
      </c>
      <c r="AN1235" s="37">
        <f>AN$194*$D1235*INDEX(AN$121:AN$137,$E1235)*(1-INDEX(AN$151:AN$167,$E1235))</f>
        <v/>
      </c>
      <c r="AO1235" s="37">
        <f>AO$194*$D1235*INDEX(AO$121:AO$137,$E1235)*(1-INDEX(AO$151:AO$167,$E1235))</f>
        <v/>
      </c>
      <c r="AP1235" s="37">
        <f>AP$194*$D1235*INDEX(AP$121:AP$137,$E1235)*(1-INDEX(AP$151:AP$167,$E1235))</f>
        <v/>
      </c>
      <c r="AQ1235" s="37">
        <f>AQ$194*$D1235*INDEX(AQ$121:AQ$137,$E1235)*(1-INDEX(AQ$151:AQ$167,$E1235))</f>
        <v/>
      </c>
      <c r="AR1235" s="37">
        <f>AR$194*$D1235*INDEX(AR$121:AR$137,$E1235)*(1-INDEX(AR$151:AR$167,$E1235))</f>
        <v/>
      </c>
      <c r="AS1235" s="37">
        <f>AS$194*$D1235*INDEX(AS$121:AS$137,$E1235)*(1-INDEX(AS$151:AS$167,$E1235))</f>
        <v/>
      </c>
      <c r="AT1235" s="37">
        <f>AT$194*$D1235*INDEX(AT$121:AT$137,$E1235)*(1-INDEX(AT$151:AT$167,$E1235))</f>
        <v/>
      </c>
      <c r="AU1235" s="37">
        <f>AU$194*$D1235*INDEX(AU$121:AU$137,$E1235)*(1-INDEX(AU$151:AU$167,$E1235))</f>
        <v/>
      </c>
      <c r="AV1235" s="37">
        <f>AV$194*$D1235*INDEX(AV$121:AV$137,$E1235)*(1-INDEX(AV$151:AV$167,$E1235))</f>
        <v/>
      </c>
      <c r="AW1235" s="37">
        <f>AW$194*$D1235*INDEX(AW$121:AW$137,$E1235)*(1-INDEX(AW$151:AW$167,$E1235))</f>
        <v/>
      </c>
      <c r="AX1235" s="37">
        <f>AX$194*$D1235*INDEX(AX$121:AX$137,$E1235)*(1-INDEX(AX$151:AX$167,$E1235))</f>
        <v/>
      </c>
      <c r="AY1235" s="40">
        <f>ETSCOST(AY$194,$D1235,INDEX(AY$121:AY$137,$E1235),INDEX(AY$151:AY$167,$E1235))</f>
        <v/>
      </c>
    </row>
    <row r="1236" hidden="1" outlineLevel="2">
      <c r="A1236" s="14" t="inlineStr">
        <is>
          <t>ets</t>
        </is>
      </c>
      <c r="B1236" s="14" t="inlineStr">
        <is>
          <t>die</t>
        </is>
      </c>
      <c r="C1236" s="14" t="inlineStr">
        <is>
          <t>mch</t>
        </is>
      </c>
      <c r="D1236" s="37">
        <f>INDEX(Inputs!$T$5:$T$132,MATCH($B1236&amp;"|"&amp;$C1236,Inputs!$A$5:$A$132,0))</f>
        <v/>
      </c>
      <c r="E1236" s="37">
        <f>INDEX(Inputs!$K$5:$K$132,MATCH($B1236&amp;"|"&amp;$C1236,Inputs!$A$5:$A$132,0))</f>
        <v/>
      </c>
      <c r="F1236" s="36" t="n"/>
      <c r="G1236" s="36" t="n"/>
      <c r="H1236" s="14">
        <f>INDEX(Variables!$B$5:$B$205,MATCH($A1236,Variables!$A$5:$A$205,0))&amp;IF($C1236="",""," | "&amp;INDEX(Mapping!$B$5:$B$26,MATCH($C1236,Mapping!$A$5:$A$26,0))&amp;" | "&amp;INDEX(Mapping!$B$30:$B$46,MATCH($B1236,Mapping!$A$30:$A$46,0)))</f>
        <v/>
      </c>
      <c r="I1236" s="14">
        <f>INDEX(Variables!$C$5:$C$205,MATCH($A1236,Variables!$A$5:$A$205,0))</f>
        <v/>
      </c>
      <c r="J1236" s="14">
        <f>INDEX(Variables!$E$5:$E$205,MATCH($A1236,Variables!$A$5:$A$205,0))</f>
        <v/>
      </c>
      <c r="K1236" s="11">
        <f>LOWER(Settings!$C$4)&amp;".mit."&amp;$A1236&amp;IF($C1236="","","."&amp;$C1236&amp;"."&amp;$B1236)&amp;IF(INDEX(Variables!$D$5:$D$205,MATCH($A1236,Variables!$A$5:$A$205,0))="","","."&amp;INDEX(Variables!$D$5:$D$205,MATCH($A1236,Variables!$A$5:$A$205,0)))&amp;"."&amp;K$5</f>
        <v/>
      </c>
      <c r="L1236" s="38">
        <f>L$194*$D1236*INDEX(L$121:L$137,$E1236)*(1-INDEX(L$151:L$167,$E1236))</f>
        <v/>
      </c>
      <c r="M1236" s="37">
        <f>M$194*$D1236*INDEX(M$121:M$137,$E1236)*(1-INDEX(M$151:M$167,$E1236))</f>
        <v/>
      </c>
      <c r="N1236" s="37">
        <f>N$194*$D1236*INDEX(N$121:N$137,$E1236)*(1-INDEX(N$151:N$167,$E1236))</f>
        <v/>
      </c>
      <c r="O1236" s="37">
        <f>O$194*$D1236*INDEX(O$121:O$137,$E1236)*(1-INDEX(O$151:O$167,$E1236))</f>
        <v/>
      </c>
      <c r="P1236" s="37">
        <f>P$194*$D1236*INDEX(P$121:P$137,$E1236)*(1-INDEX(P$151:P$167,$E1236))</f>
        <v/>
      </c>
      <c r="Q1236" s="37">
        <f>Q$194*$D1236*INDEX(Q$121:Q$137,$E1236)*(1-INDEX(Q$151:Q$167,$E1236))</f>
        <v/>
      </c>
      <c r="R1236" s="37">
        <f>R$194*$D1236*INDEX(R$121:R$137,$E1236)*(1-INDEX(R$151:R$167,$E1236))</f>
        <v/>
      </c>
      <c r="S1236" s="37">
        <f>S$194*$D1236*INDEX(S$121:S$137,$E1236)*(1-INDEX(S$151:S$167,$E1236))</f>
        <v/>
      </c>
      <c r="T1236" s="37">
        <f>T$194*$D1236*INDEX(T$121:T$137,$E1236)*(1-INDEX(T$151:T$167,$E1236))</f>
        <v/>
      </c>
      <c r="U1236" s="37">
        <f>U$194*$D1236*INDEX(U$121:U$137,$E1236)*(1-INDEX(U$151:U$167,$E1236))</f>
        <v/>
      </c>
      <c r="V1236" s="37">
        <f>V$194*$D1236*INDEX(V$121:V$137,$E1236)*(1-INDEX(V$151:V$167,$E1236))</f>
        <v/>
      </c>
      <c r="W1236" s="37">
        <f>W$194*$D1236*INDEX(W$121:W$137,$E1236)*(1-INDEX(W$151:W$167,$E1236))</f>
        <v/>
      </c>
      <c r="X1236" s="37">
        <f>X$194*$D1236*INDEX(X$121:X$137,$E1236)*(1-INDEX(X$151:X$167,$E1236))</f>
        <v/>
      </c>
      <c r="Y1236" s="37">
        <f>Y$194*$D1236*INDEX(Y$121:Y$137,$E1236)*(1-INDEX(Y$151:Y$167,$E1236))</f>
        <v/>
      </c>
      <c r="Z1236" s="37">
        <f>Z$194*$D1236*INDEX(Z$121:Z$137,$E1236)*(1-INDEX(Z$151:Z$167,$E1236))</f>
        <v/>
      </c>
      <c r="AA1236" s="37">
        <f>AA$194*$D1236*INDEX(AA$121:AA$137,$E1236)*(1-INDEX(AA$151:AA$167,$E1236))</f>
        <v/>
      </c>
      <c r="AB1236" s="37">
        <f>AB$194*$D1236*INDEX(AB$121:AB$137,$E1236)*(1-INDEX(AB$151:AB$167,$E1236))</f>
        <v/>
      </c>
      <c r="AC1236" s="37">
        <f>AC$194*$D1236*INDEX(AC$121:AC$137,$E1236)*(1-INDEX(AC$151:AC$167,$E1236))</f>
        <v/>
      </c>
      <c r="AD1236" s="40">
        <f>ETSCOST(AD$194,$D1236,INDEX(AD$121:AD$137,$E1236),INDEX(AD$151:AD$167,$E1236))</f>
        <v/>
      </c>
      <c r="AF1236" s="11">
        <f>LOWER(Settings!$C$4)&amp;".mit."&amp;$A1236&amp;IF($C1236="","","."&amp;$C1236&amp;"."&amp;$B1236)&amp;IF(INDEX(Variables!$D$5:$D$205,MATCH($A1236,Variables!$A$5:$A$205,0))="","","."&amp;INDEX(Variables!$D$5:$D$205,MATCH($A1236,Variables!$A$5:$A$205,0)))&amp;"."&amp;AF$5</f>
        <v/>
      </c>
      <c r="AG1236" s="38">
        <f>AG$194*$D1236*INDEX(AG$121:AG$137,$E1236)*(1-INDEX(AG$151:AG$167,$E1236))</f>
        <v/>
      </c>
      <c r="AH1236" s="37">
        <f>AH$194*$D1236*INDEX(AH$121:AH$137,$E1236)*(1-INDEX(AH$151:AH$167,$E1236))</f>
        <v/>
      </c>
      <c r="AI1236" s="37">
        <f>AI$194*$D1236*INDEX(AI$121:AI$137,$E1236)*(1-INDEX(AI$151:AI$167,$E1236))</f>
        <v/>
      </c>
      <c r="AJ1236" s="37">
        <f>AJ$194*$D1236*INDEX(AJ$121:AJ$137,$E1236)*(1-INDEX(AJ$151:AJ$167,$E1236))</f>
        <v/>
      </c>
      <c r="AK1236" s="37">
        <f>AK$194*$D1236*INDEX(AK$121:AK$137,$E1236)*(1-INDEX(AK$151:AK$167,$E1236))</f>
        <v/>
      </c>
      <c r="AL1236" s="37">
        <f>AL$194*$D1236*INDEX(AL$121:AL$137,$E1236)*(1-INDEX(AL$151:AL$167,$E1236))</f>
        <v/>
      </c>
      <c r="AM1236" s="37">
        <f>AM$194*$D1236*INDEX(AM$121:AM$137,$E1236)*(1-INDEX(AM$151:AM$167,$E1236))</f>
        <v/>
      </c>
      <c r="AN1236" s="37">
        <f>AN$194*$D1236*INDEX(AN$121:AN$137,$E1236)*(1-INDEX(AN$151:AN$167,$E1236))</f>
        <v/>
      </c>
      <c r="AO1236" s="37">
        <f>AO$194*$D1236*INDEX(AO$121:AO$137,$E1236)*(1-INDEX(AO$151:AO$167,$E1236))</f>
        <v/>
      </c>
      <c r="AP1236" s="37">
        <f>AP$194*$D1236*INDEX(AP$121:AP$137,$E1236)*(1-INDEX(AP$151:AP$167,$E1236))</f>
        <v/>
      </c>
      <c r="AQ1236" s="37">
        <f>AQ$194*$D1236*INDEX(AQ$121:AQ$137,$E1236)*(1-INDEX(AQ$151:AQ$167,$E1236))</f>
        <v/>
      </c>
      <c r="AR1236" s="37">
        <f>AR$194*$D1236*INDEX(AR$121:AR$137,$E1236)*(1-INDEX(AR$151:AR$167,$E1236))</f>
        <v/>
      </c>
      <c r="AS1236" s="37">
        <f>AS$194*$D1236*INDEX(AS$121:AS$137,$E1236)*(1-INDEX(AS$151:AS$167,$E1236))</f>
        <v/>
      </c>
      <c r="AT1236" s="37">
        <f>AT$194*$D1236*INDEX(AT$121:AT$137,$E1236)*(1-INDEX(AT$151:AT$167,$E1236))</f>
        <v/>
      </c>
      <c r="AU1236" s="37">
        <f>AU$194*$D1236*INDEX(AU$121:AU$137,$E1236)*(1-INDEX(AU$151:AU$167,$E1236))</f>
        <v/>
      </c>
      <c r="AV1236" s="37">
        <f>AV$194*$D1236*INDEX(AV$121:AV$137,$E1236)*(1-INDEX(AV$151:AV$167,$E1236))</f>
        <v/>
      </c>
      <c r="AW1236" s="37">
        <f>AW$194*$D1236*INDEX(AW$121:AW$137,$E1236)*(1-INDEX(AW$151:AW$167,$E1236))</f>
        <v/>
      </c>
      <c r="AX1236" s="37">
        <f>AX$194*$D1236*INDEX(AX$121:AX$137,$E1236)*(1-INDEX(AX$151:AX$167,$E1236))</f>
        <v/>
      </c>
      <c r="AY1236" s="40">
        <f>ETSCOST(AY$194,$D1236,INDEX(AY$121:AY$137,$E1236),INDEX(AY$151:AY$167,$E1236))</f>
        <v/>
      </c>
    </row>
    <row r="1237" hidden="1" outlineLevel="2">
      <c r="A1237" s="14" t="inlineStr">
        <is>
          <t>ets</t>
        </is>
      </c>
      <c r="B1237" s="14" t="inlineStr">
        <is>
          <t>lpg</t>
        </is>
      </c>
      <c r="C1237" s="14" t="inlineStr">
        <is>
          <t>mch</t>
        </is>
      </c>
      <c r="D1237" s="37">
        <f>INDEX(Inputs!$T$5:$T$132,MATCH($B1237&amp;"|"&amp;$C1237,Inputs!$A$5:$A$132,0))</f>
        <v/>
      </c>
      <c r="E1237" s="37">
        <f>INDEX(Inputs!$K$5:$K$132,MATCH($B1237&amp;"|"&amp;$C1237,Inputs!$A$5:$A$132,0))</f>
        <v/>
      </c>
      <c r="F1237" s="36" t="n"/>
      <c r="G1237" s="36" t="n"/>
      <c r="H1237" s="14">
        <f>INDEX(Variables!$B$5:$B$205,MATCH($A1237,Variables!$A$5:$A$205,0))&amp;IF($C1237="",""," | "&amp;INDEX(Mapping!$B$5:$B$26,MATCH($C1237,Mapping!$A$5:$A$26,0))&amp;" | "&amp;INDEX(Mapping!$B$30:$B$46,MATCH($B1237,Mapping!$A$30:$A$46,0)))</f>
        <v/>
      </c>
      <c r="I1237" s="14">
        <f>INDEX(Variables!$C$5:$C$205,MATCH($A1237,Variables!$A$5:$A$205,0))</f>
        <v/>
      </c>
      <c r="J1237" s="14">
        <f>INDEX(Variables!$E$5:$E$205,MATCH($A1237,Variables!$A$5:$A$205,0))</f>
        <v/>
      </c>
      <c r="K1237" s="11">
        <f>LOWER(Settings!$C$4)&amp;".mit."&amp;$A1237&amp;IF($C1237="","","."&amp;$C1237&amp;"."&amp;$B1237)&amp;IF(INDEX(Variables!$D$5:$D$205,MATCH($A1237,Variables!$A$5:$A$205,0))="","","."&amp;INDEX(Variables!$D$5:$D$205,MATCH($A1237,Variables!$A$5:$A$205,0)))&amp;"."&amp;K$5</f>
        <v/>
      </c>
      <c r="L1237" s="38">
        <f>L$194*$D1237*INDEX(L$121:L$137,$E1237)*(1-INDEX(L$151:L$167,$E1237))</f>
        <v/>
      </c>
      <c r="M1237" s="37">
        <f>M$194*$D1237*INDEX(M$121:M$137,$E1237)*(1-INDEX(M$151:M$167,$E1237))</f>
        <v/>
      </c>
      <c r="N1237" s="37">
        <f>N$194*$D1237*INDEX(N$121:N$137,$E1237)*(1-INDEX(N$151:N$167,$E1237))</f>
        <v/>
      </c>
      <c r="O1237" s="37">
        <f>O$194*$D1237*INDEX(O$121:O$137,$E1237)*(1-INDEX(O$151:O$167,$E1237))</f>
        <v/>
      </c>
      <c r="P1237" s="37">
        <f>P$194*$D1237*INDEX(P$121:P$137,$E1237)*(1-INDEX(P$151:P$167,$E1237))</f>
        <v/>
      </c>
      <c r="Q1237" s="37">
        <f>Q$194*$D1237*INDEX(Q$121:Q$137,$E1237)*(1-INDEX(Q$151:Q$167,$E1237))</f>
        <v/>
      </c>
      <c r="R1237" s="37">
        <f>R$194*$D1237*INDEX(R$121:R$137,$E1237)*(1-INDEX(R$151:R$167,$E1237))</f>
        <v/>
      </c>
      <c r="S1237" s="37">
        <f>S$194*$D1237*INDEX(S$121:S$137,$E1237)*(1-INDEX(S$151:S$167,$E1237))</f>
        <v/>
      </c>
      <c r="T1237" s="37">
        <f>T$194*$D1237*INDEX(T$121:T$137,$E1237)*(1-INDEX(T$151:T$167,$E1237))</f>
        <v/>
      </c>
      <c r="U1237" s="37">
        <f>U$194*$D1237*INDEX(U$121:U$137,$E1237)*(1-INDEX(U$151:U$167,$E1237))</f>
        <v/>
      </c>
      <c r="V1237" s="37">
        <f>V$194*$D1237*INDEX(V$121:V$137,$E1237)*(1-INDEX(V$151:V$167,$E1237))</f>
        <v/>
      </c>
      <c r="W1237" s="37">
        <f>W$194*$D1237*INDEX(W$121:W$137,$E1237)*(1-INDEX(W$151:W$167,$E1237))</f>
        <v/>
      </c>
      <c r="X1237" s="37">
        <f>X$194*$D1237*INDEX(X$121:X$137,$E1237)*(1-INDEX(X$151:X$167,$E1237))</f>
        <v/>
      </c>
      <c r="Y1237" s="37">
        <f>Y$194*$D1237*INDEX(Y$121:Y$137,$E1237)*(1-INDEX(Y$151:Y$167,$E1237))</f>
        <v/>
      </c>
      <c r="Z1237" s="37">
        <f>Z$194*$D1237*INDEX(Z$121:Z$137,$E1237)*(1-INDEX(Z$151:Z$167,$E1237))</f>
        <v/>
      </c>
      <c r="AA1237" s="37">
        <f>AA$194*$D1237*INDEX(AA$121:AA$137,$E1237)*(1-INDEX(AA$151:AA$167,$E1237))</f>
        <v/>
      </c>
      <c r="AB1237" s="37">
        <f>AB$194*$D1237*INDEX(AB$121:AB$137,$E1237)*(1-INDEX(AB$151:AB$167,$E1237))</f>
        <v/>
      </c>
      <c r="AC1237" s="37">
        <f>AC$194*$D1237*INDEX(AC$121:AC$137,$E1237)*(1-INDEX(AC$151:AC$167,$E1237))</f>
        <v/>
      </c>
      <c r="AD1237" s="40">
        <f>ETSCOST(AD$194,$D1237,INDEX(AD$121:AD$137,$E1237),INDEX(AD$151:AD$167,$E1237))</f>
        <v/>
      </c>
      <c r="AF1237" s="11">
        <f>LOWER(Settings!$C$4)&amp;".mit."&amp;$A1237&amp;IF($C1237="","","."&amp;$C1237&amp;"."&amp;$B1237)&amp;IF(INDEX(Variables!$D$5:$D$205,MATCH($A1237,Variables!$A$5:$A$205,0))="","","."&amp;INDEX(Variables!$D$5:$D$205,MATCH($A1237,Variables!$A$5:$A$205,0)))&amp;"."&amp;AF$5</f>
        <v/>
      </c>
      <c r="AG1237" s="38">
        <f>AG$194*$D1237*INDEX(AG$121:AG$137,$E1237)*(1-INDEX(AG$151:AG$167,$E1237))</f>
        <v/>
      </c>
      <c r="AH1237" s="37">
        <f>AH$194*$D1237*INDEX(AH$121:AH$137,$E1237)*(1-INDEX(AH$151:AH$167,$E1237))</f>
        <v/>
      </c>
      <c r="AI1237" s="37">
        <f>AI$194*$D1237*INDEX(AI$121:AI$137,$E1237)*(1-INDEX(AI$151:AI$167,$E1237))</f>
        <v/>
      </c>
      <c r="AJ1237" s="37">
        <f>AJ$194*$D1237*INDEX(AJ$121:AJ$137,$E1237)*(1-INDEX(AJ$151:AJ$167,$E1237))</f>
        <v/>
      </c>
      <c r="AK1237" s="37">
        <f>AK$194*$D1237*INDEX(AK$121:AK$137,$E1237)*(1-INDEX(AK$151:AK$167,$E1237))</f>
        <v/>
      </c>
      <c r="AL1237" s="37">
        <f>AL$194*$D1237*INDEX(AL$121:AL$137,$E1237)*(1-INDEX(AL$151:AL$167,$E1237))</f>
        <v/>
      </c>
      <c r="AM1237" s="37">
        <f>AM$194*$D1237*INDEX(AM$121:AM$137,$E1237)*(1-INDEX(AM$151:AM$167,$E1237))</f>
        <v/>
      </c>
      <c r="AN1237" s="37">
        <f>AN$194*$D1237*INDEX(AN$121:AN$137,$E1237)*(1-INDEX(AN$151:AN$167,$E1237))</f>
        <v/>
      </c>
      <c r="AO1237" s="37">
        <f>AO$194*$D1237*INDEX(AO$121:AO$137,$E1237)*(1-INDEX(AO$151:AO$167,$E1237))</f>
        <v/>
      </c>
      <c r="AP1237" s="37">
        <f>AP$194*$D1237*INDEX(AP$121:AP$137,$E1237)*(1-INDEX(AP$151:AP$167,$E1237))</f>
        <v/>
      </c>
      <c r="AQ1237" s="37">
        <f>AQ$194*$D1237*INDEX(AQ$121:AQ$137,$E1237)*(1-INDEX(AQ$151:AQ$167,$E1237))</f>
        <v/>
      </c>
      <c r="AR1237" s="37">
        <f>AR$194*$D1237*INDEX(AR$121:AR$137,$E1237)*(1-INDEX(AR$151:AR$167,$E1237))</f>
        <v/>
      </c>
      <c r="AS1237" s="37">
        <f>AS$194*$D1237*INDEX(AS$121:AS$137,$E1237)*(1-INDEX(AS$151:AS$167,$E1237))</f>
        <v/>
      </c>
      <c r="AT1237" s="37">
        <f>AT$194*$D1237*INDEX(AT$121:AT$137,$E1237)*(1-INDEX(AT$151:AT$167,$E1237))</f>
        <v/>
      </c>
      <c r="AU1237" s="37">
        <f>AU$194*$D1237*INDEX(AU$121:AU$137,$E1237)*(1-INDEX(AU$151:AU$167,$E1237))</f>
        <v/>
      </c>
      <c r="AV1237" s="37">
        <f>AV$194*$D1237*INDEX(AV$121:AV$137,$E1237)*(1-INDEX(AV$151:AV$167,$E1237))</f>
        <v/>
      </c>
      <c r="AW1237" s="37">
        <f>AW$194*$D1237*INDEX(AW$121:AW$137,$E1237)*(1-INDEX(AW$151:AW$167,$E1237))</f>
        <v/>
      </c>
      <c r="AX1237" s="37">
        <f>AX$194*$D1237*INDEX(AX$121:AX$137,$E1237)*(1-INDEX(AX$151:AX$167,$E1237))</f>
        <v/>
      </c>
      <c r="AY1237" s="40">
        <f>ETSCOST(AY$194,$D1237,INDEX(AY$121:AY$137,$E1237),INDEX(AY$151:AY$167,$E1237))</f>
        <v/>
      </c>
    </row>
    <row r="1238" hidden="1" outlineLevel="2">
      <c r="A1238" s="14" t="inlineStr">
        <is>
          <t>ets</t>
        </is>
      </c>
      <c r="B1238" s="14" t="inlineStr">
        <is>
          <t>ker</t>
        </is>
      </c>
      <c r="C1238" s="14" t="inlineStr">
        <is>
          <t>mch</t>
        </is>
      </c>
      <c r="D1238" s="37">
        <f>INDEX(Inputs!$T$5:$T$132,MATCH($B1238&amp;"|"&amp;$C1238,Inputs!$A$5:$A$132,0))</f>
        <v/>
      </c>
      <c r="E1238" s="37">
        <f>INDEX(Inputs!$K$5:$K$132,MATCH($B1238&amp;"|"&amp;$C1238,Inputs!$A$5:$A$132,0))</f>
        <v/>
      </c>
      <c r="F1238" s="36" t="n"/>
      <c r="G1238" s="36" t="n"/>
      <c r="H1238" s="14">
        <f>INDEX(Variables!$B$5:$B$205,MATCH($A1238,Variables!$A$5:$A$205,0))&amp;IF($C1238="",""," | "&amp;INDEX(Mapping!$B$5:$B$26,MATCH($C1238,Mapping!$A$5:$A$26,0))&amp;" | "&amp;INDEX(Mapping!$B$30:$B$46,MATCH($B1238,Mapping!$A$30:$A$46,0)))</f>
        <v/>
      </c>
      <c r="I1238" s="14">
        <f>INDEX(Variables!$C$5:$C$205,MATCH($A1238,Variables!$A$5:$A$205,0))</f>
        <v/>
      </c>
      <c r="J1238" s="14">
        <f>INDEX(Variables!$E$5:$E$205,MATCH($A1238,Variables!$A$5:$A$205,0))</f>
        <v/>
      </c>
      <c r="K1238" s="11">
        <f>LOWER(Settings!$C$4)&amp;".mit."&amp;$A1238&amp;IF($C1238="","","."&amp;$C1238&amp;"."&amp;$B1238)&amp;IF(INDEX(Variables!$D$5:$D$205,MATCH($A1238,Variables!$A$5:$A$205,0))="","","."&amp;INDEX(Variables!$D$5:$D$205,MATCH($A1238,Variables!$A$5:$A$205,0)))&amp;"."&amp;K$5</f>
        <v/>
      </c>
      <c r="L1238" s="38">
        <f>L$194*$D1238*INDEX(L$121:L$137,$E1238)*(1-INDEX(L$151:L$167,$E1238))</f>
        <v/>
      </c>
      <c r="M1238" s="37">
        <f>M$194*$D1238*INDEX(M$121:M$137,$E1238)*(1-INDEX(M$151:M$167,$E1238))</f>
        <v/>
      </c>
      <c r="N1238" s="37">
        <f>N$194*$D1238*INDEX(N$121:N$137,$E1238)*(1-INDEX(N$151:N$167,$E1238))</f>
        <v/>
      </c>
      <c r="O1238" s="37">
        <f>O$194*$D1238*INDEX(O$121:O$137,$E1238)*(1-INDEX(O$151:O$167,$E1238))</f>
        <v/>
      </c>
      <c r="P1238" s="37">
        <f>P$194*$D1238*INDEX(P$121:P$137,$E1238)*(1-INDEX(P$151:P$167,$E1238))</f>
        <v/>
      </c>
      <c r="Q1238" s="37">
        <f>Q$194*$D1238*INDEX(Q$121:Q$137,$E1238)*(1-INDEX(Q$151:Q$167,$E1238))</f>
        <v/>
      </c>
      <c r="R1238" s="37">
        <f>R$194*$D1238*INDEX(R$121:R$137,$E1238)*(1-INDEX(R$151:R$167,$E1238))</f>
        <v/>
      </c>
      <c r="S1238" s="37">
        <f>S$194*$D1238*INDEX(S$121:S$137,$E1238)*(1-INDEX(S$151:S$167,$E1238))</f>
        <v/>
      </c>
      <c r="T1238" s="37">
        <f>T$194*$D1238*INDEX(T$121:T$137,$E1238)*(1-INDEX(T$151:T$167,$E1238))</f>
        <v/>
      </c>
      <c r="U1238" s="37">
        <f>U$194*$D1238*INDEX(U$121:U$137,$E1238)*(1-INDEX(U$151:U$167,$E1238))</f>
        <v/>
      </c>
      <c r="V1238" s="37">
        <f>V$194*$D1238*INDEX(V$121:V$137,$E1238)*(1-INDEX(V$151:V$167,$E1238))</f>
        <v/>
      </c>
      <c r="W1238" s="37">
        <f>W$194*$D1238*INDEX(W$121:W$137,$E1238)*(1-INDEX(W$151:W$167,$E1238))</f>
        <v/>
      </c>
      <c r="X1238" s="37">
        <f>X$194*$D1238*INDEX(X$121:X$137,$E1238)*(1-INDEX(X$151:X$167,$E1238))</f>
        <v/>
      </c>
      <c r="Y1238" s="37">
        <f>Y$194*$D1238*INDEX(Y$121:Y$137,$E1238)*(1-INDEX(Y$151:Y$167,$E1238))</f>
        <v/>
      </c>
      <c r="Z1238" s="37">
        <f>Z$194*$D1238*INDEX(Z$121:Z$137,$E1238)*(1-INDEX(Z$151:Z$167,$E1238))</f>
        <v/>
      </c>
      <c r="AA1238" s="37">
        <f>AA$194*$D1238*INDEX(AA$121:AA$137,$E1238)*(1-INDEX(AA$151:AA$167,$E1238))</f>
        <v/>
      </c>
      <c r="AB1238" s="37">
        <f>AB$194*$D1238*INDEX(AB$121:AB$137,$E1238)*(1-INDEX(AB$151:AB$167,$E1238))</f>
        <v/>
      </c>
      <c r="AC1238" s="37">
        <f>AC$194*$D1238*INDEX(AC$121:AC$137,$E1238)*(1-INDEX(AC$151:AC$167,$E1238))</f>
        <v/>
      </c>
      <c r="AD1238" s="40">
        <f>ETSCOST(AD$194,$D1238,INDEX(AD$121:AD$137,$E1238),INDEX(AD$151:AD$167,$E1238))</f>
        <v/>
      </c>
      <c r="AF1238" s="11">
        <f>LOWER(Settings!$C$4)&amp;".mit."&amp;$A1238&amp;IF($C1238="","","."&amp;$C1238&amp;"."&amp;$B1238)&amp;IF(INDEX(Variables!$D$5:$D$205,MATCH($A1238,Variables!$A$5:$A$205,0))="","","."&amp;INDEX(Variables!$D$5:$D$205,MATCH($A1238,Variables!$A$5:$A$205,0)))&amp;"."&amp;AF$5</f>
        <v/>
      </c>
      <c r="AG1238" s="38">
        <f>AG$194*$D1238*INDEX(AG$121:AG$137,$E1238)*(1-INDEX(AG$151:AG$167,$E1238))</f>
        <v/>
      </c>
      <c r="AH1238" s="37">
        <f>AH$194*$D1238*INDEX(AH$121:AH$137,$E1238)*(1-INDEX(AH$151:AH$167,$E1238))</f>
        <v/>
      </c>
      <c r="AI1238" s="37">
        <f>AI$194*$D1238*INDEX(AI$121:AI$137,$E1238)*(1-INDEX(AI$151:AI$167,$E1238))</f>
        <v/>
      </c>
      <c r="AJ1238" s="37">
        <f>AJ$194*$D1238*INDEX(AJ$121:AJ$137,$E1238)*(1-INDEX(AJ$151:AJ$167,$E1238))</f>
        <v/>
      </c>
      <c r="AK1238" s="37">
        <f>AK$194*$D1238*INDEX(AK$121:AK$137,$E1238)*(1-INDEX(AK$151:AK$167,$E1238))</f>
        <v/>
      </c>
      <c r="AL1238" s="37">
        <f>AL$194*$D1238*INDEX(AL$121:AL$137,$E1238)*(1-INDEX(AL$151:AL$167,$E1238))</f>
        <v/>
      </c>
      <c r="AM1238" s="37">
        <f>AM$194*$D1238*INDEX(AM$121:AM$137,$E1238)*(1-INDEX(AM$151:AM$167,$E1238))</f>
        <v/>
      </c>
      <c r="AN1238" s="37">
        <f>AN$194*$D1238*INDEX(AN$121:AN$137,$E1238)*(1-INDEX(AN$151:AN$167,$E1238))</f>
        <v/>
      </c>
      <c r="AO1238" s="37">
        <f>AO$194*$D1238*INDEX(AO$121:AO$137,$E1238)*(1-INDEX(AO$151:AO$167,$E1238))</f>
        <v/>
      </c>
      <c r="AP1238" s="37">
        <f>AP$194*$D1238*INDEX(AP$121:AP$137,$E1238)*(1-INDEX(AP$151:AP$167,$E1238))</f>
        <v/>
      </c>
      <c r="AQ1238" s="37">
        <f>AQ$194*$D1238*INDEX(AQ$121:AQ$137,$E1238)*(1-INDEX(AQ$151:AQ$167,$E1238))</f>
        <v/>
      </c>
      <c r="AR1238" s="37">
        <f>AR$194*$D1238*INDEX(AR$121:AR$137,$E1238)*(1-INDEX(AR$151:AR$167,$E1238))</f>
        <v/>
      </c>
      <c r="AS1238" s="37">
        <f>AS$194*$D1238*INDEX(AS$121:AS$137,$E1238)*(1-INDEX(AS$151:AS$167,$E1238))</f>
        <v/>
      </c>
      <c r="AT1238" s="37">
        <f>AT$194*$D1238*INDEX(AT$121:AT$137,$E1238)*(1-INDEX(AT$151:AT$167,$E1238))</f>
        <v/>
      </c>
      <c r="AU1238" s="37">
        <f>AU$194*$D1238*INDEX(AU$121:AU$137,$E1238)*(1-INDEX(AU$151:AU$167,$E1238))</f>
        <v/>
      </c>
      <c r="AV1238" s="37">
        <f>AV$194*$D1238*INDEX(AV$121:AV$137,$E1238)*(1-INDEX(AV$151:AV$167,$E1238))</f>
        <v/>
      </c>
      <c r="AW1238" s="37">
        <f>AW$194*$D1238*INDEX(AW$121:AW$137,$E1238)*(1-INDEX(AW$151:AW$167,$E1238))</f>
        <v/>
      </c>
      <c r="AX1238" s="37">
        <f>AX$194*$D1238*INDEX(AX$121:AX$137,$E1238)*(1-INDEX(AX$151:AX$167,$E1238))</f>
        <v/>
      </c>
      <c r="AY1238" s="40">
        <f>ETSCOST(AY$194,$D1238,INDEX(AY$121:AY$137,$E1238),INDEX(AY$151:AY$167,$E1238))</f>
        <v/>
      </c>
    </row>
    <row r="1239" hidden="1" outlineLevel="2">
      <c r="A1239" s="14" t="inlineStr">
        <is>
          <t>ets</t>
        </is>
      </c>
      <c r="B1239" s="14" t="inlineStr">
        <is>
          <t>oop</t>
        </is>
      </c>
      <c r="C1239" s="14" t="inlineStr">
        <is>
          <t>mch</t>
        </is>
      </c>
      <c r="D1239" s="37">
        <f>INDEX(Inputs!$T$5:$T$132,MATCH($B1239&amp;"|"&amp;$C1239,Inputs!$A$5:$A$132,0))</f>
        <v/>
      </c>
      <c r="E1239" s="37">
        <f>INDEX(Inputs!$K$5:$K$132,MATCH($B1239&amp;"|"&amp;$C1239,Inputs!$A$5:$A$132,0))</f>
        <v/>
      </c>
      <c r="F1239" s="36" t="n"/>
      <c r="G1239" s="36" t="n"/>
      <c r="H1239" s="14">
        <f>INDEX(Variables!$B$5:$B$205,MATCH($A1239,Variables!$A$5:$A$205,0))&amp;IF($C1239="",""," | "&amp;INDEX(Mapping!$B$5:$B$26,MATCH($C1239,Mapping!$A$5:$A$26,0))&amp;" | "&amp;INDEX(Mapping!$B$30:$B$46,MATCH($B1239,Mapping!$A$30:$A$46,0)))</f>
        <v/>
      </c>
      <c r="I1239" s="14">
        <f>INDEX(Variables!$C$5:$C$205,MATCH($A1239,Variables!$A$5:$A$205,0))</f>
        <v/>
      </c>
      <c r="J1239" s="14">
        <f>INDEX(Variables!$E$5:$E$205,MATCH($A1239,Variables!$A$5:$A$205,0))</f>
        <v/>
      </c>
      <c r="K1239" s="11">
        <f>LOWER(Settings!$C$4)&amp;".mit."&amp;$A1239&amp;IF($C1239="","","."&amp;$C1239&amp;"."&amp;$B1239)&amp;IF(INDEX(Variables!$D$5:$D$205,MATCH($A1239,Variables!$A$5:$A$205,0))="","","."&amp;INDEX(Variables!$D$5:$D$205,MATCH($A1239,Variables!$A$5:$A$205,0)))&amp;"."&amp;K$5</f>
        <v/>
      </c>
      <c r="L1239" s="38">
        <f>L$194*$D1239*INDEX(L$121:L$137,$E1239)*(1-INDEX(L$151:L$167,$E1239))</f>
        <v/>
      </c>
      <c r="M1239" s="37">
        <f>M$194*$D1239*INDEX(M$121:M$137,$E1239)*(1-INDEX(M$151:M$167,$E1239))</f>
        <v/>
      </c>
      <c r="N1239" s="37">
        <f>N$194*$D1239*INDEX(N$121:N$137,$E1239)*(1-INDEX(N$151:N$167,$E1239))</f>
        <v/>
      </c>
      <c r="O1239" s="37">
        <f>O$194*$D1239*INDEX(O$121:O$137,$E1239)*(1-INDEX(O$151:O$167,$E1239))</f>
        <v/>
      </c>
      <c r="P1239" s="37">
        <f>P$194*$D1239*INDEX(P$121:P$137,$E1239)*(1-INDEX(P$151:P$167,$E1239))</f>
        <v/>
      </c>
      <c r="Q1239" s="37">
        <f>Q$194*$D1239*INDEX(Q$121:Q$137,$E1239)*(1-INDEX(Q$151:Q$167,$E1239))</f>
        <v/>
      </c>
      <c r="R1239" s="37">
        <f>R$194*$D1239*INDEX(R$121:R$137,$E1239)*(1-INDEX(R$151:R$167,$E1239))</f>
        <v/>
      </c>
      <c r="S1239" s="37">
        <f>S$194*$D1239*INDEX(S$121:S$137,$E1239)*(1-INDEX(S$151:S$167,$E1239))</f>
        <v/>
      </c>
      <c r="T1239" s="37">
        <f>T$194*$D1239*INDEX(T$121:T$137,$E1239)*(1-INDEX(T$151:T$167,$E1239))</f>
        <v/>
      </c>
      <c r="U1239" s="37">
        <f>U$194*$D1239*INDEX(U$121:U$137,$E1239)*(1-INDEX(U$151:U$167,$E1239))</f>
        <v/>
      </c>
      <c r="V1239" s="37">
        <f>V$194*$D1239*INDEX(V$121:V$137,$E1239)*(1-INDEX(V$151:V$167,$E1239))</f>
        <v/>
      </c>
      <c r="W1239" s="37">
        <f>W$194*$D1239*INDEX(W$121:W$137,$E1239)*(1-INDEX(W$151:W$167,$E1239))</f>
        <v/>
      </c>
      <c r="X1239" s="37">
        <f>X$194*$D1239*INDEX(X$121:X$137,$E1239)*(1-INDEX(X$151:X$167,$E1239))</f>
        <v/>
      </c>
      <c r="Y1239" s="37">
        <f>Y$194*$D1239*INDEX(Y$121:Y$137,$E1239)*(1-INDEX(Y$151:Y$167,$E1239))</f>
        <v/>
      </c>
      <c r="Z1239" s="37">
        <f>Z$194*$D1239*INDEX(Z$121:Z$137,$E1239)*(1-INDEX(Z$151:Z$167,$E1239))</f>
        <v/>
      </c>
      <c r="AA1239" s="37">
        <f>AA$194*$D1239*INDEX(AA$121:AA$137,$E1239)*(1-INDEX(AA$151:AA$167,$E1239))</f>
        <v/>
      </c>
      <c r="AB1239" s="37">
        <f>AB$194*$D1239*INDEX(AB$121:AB$137,$E1239)*(1-INDEX(AB$151:AB$167,$E1239))</f>
        <v/>
      </c>
      <c r="AC1239" s="37">
        <f>AC$194*$D1239*INDEX(AC$121:AC$137,$E1239)*(1-INDEX(AC$151:AC$167,$E1239))</f>
        <v/>
      </c>
      <c r="AD1239" s="40">
        <f>ETSCOST(AD$194,$D1239,INDEX(AD$121:AD$137,$E1239),INDEX(AD$151:AD$167,$E1239))</f>
        <v/>
      </c>
      <c r="AF1239" s="11">
        <f>LOWER(Settings!$C$4)&amp;".mit."&amp;$A1239&amp;IF($C1239="","","."&amp;$C1239&amp;"."&amp;$B1239)&amp;IF(INDEX(Variables!$D$5:$D$205,MATCH($A1239,Variables!$A$5:$A$205,0))="","","."&amp;INDEX(Variables!$D$5:$D$205,MATCH($A1239,Variables!$A$5:$A$205,0)))&amp;"."&amp;AF$5</f>
        <v/>
      </c>
      <c r="AG1239" s="38">
        <f>AG$194*$D1239*INDEX(AG$121:AG$137,$E1239)*(1-INDEX(AG$151:AG$167,$E1239))</f>
        <v/>
      </c>
      <c r="AH1239" s="37">
        <f>AH$194*$D1239*INDEX(AH$121:AH$137,$E1239)*(1-INDEX(AH$151:AH$167,$E1239))</f>
        <v/>
      </c>
      <c r="AI1239" s="37">
        <f>AI$194*$D1239*INDEX(AI$121:AI$137,$E1239)*(1-INDEX(AI$151:AI$167,$E1239))</f>
        <v/>
      </c>
      <c r="AJ1239" s="37">
        <f>AJ$194*$D1239*INDEX(AJ$121:AJ$137,$E1239)*(1-INDEX(AJ$151:AJ$167,$E1239))</f>
        <v/>
      </c>
      <c r="AK1239" s="37">
        <f>AK$194*$D1239*INDEX(AK$121:AK$137,$E1239)*(1-INDEX(AK$151:AK$167,$E1239))</f>
        <v/>
      </c>
      <c r="AL1239" s="37">
        <f>AL$194*$D1239*INDEX(AL$121:AL$137,$E1239)*(1-INDEX(AL$151:AL$167,$E1239))</f>
        <v/>
      </c>
      <c r="AM1239" s="37">
        <f>AM$194*$D1239*INDEX(AM$121:AM$137,$E1239)*(1-INDEX(AM$151:AM$167,$E1239))</f>
        <v/>
      </c>
      <c r="AN1239" s="37">
        <f>AN$194*$D1239*INDEX(AN$121:AN$137,$E1239)*(1-INDEX(AN$151:AN$167,$E1239))</f>
        <v/>
      </c>
      <c r="AO1239" s="37">
        <f>AO$194*$D1239*INDEX(AO$121:AO$137,$E1239)*(1-INDEX(AO$151:AO$167,$E1239))</f>
        <v/>
      </c>
      <c r="AP1239" s="37">
        <f>AP$194*$D1239*INDEX(AP$121:AP$137,$E1239)*(1-INDEX(AP$151:AP$167,$E1239))</f>
        <v/>
      </c>
      <c r="AQ1239" s="37">
        <f>AQ$194*$D1239*INDEX(AQ$121:AQ$137,$E1239)*(1-INDEX(AQ$151:AQ$167,$E1239))</f>
        <v/>
      </c>
      <c r="AR1239" s="37">
        <f>AR$194*$D1239*INDEX(AR$121:AR$137,$E1239)*(1-INDEX(AR$151:AR$167,$E1239))</f>
        <v/>
      </c>
      <c r="AS1239" s="37">
        <f>AS$194*$D1239*INDEX(AS$121:AS$137,$E1239)*(1-INDEX(AS$151:AS$167,$E1239))</f>
        <v/>
      </c>
      <c r="AT1239" s="37">
        <f>AT$194*$D1239*INDEX(AT$121:AT$137,$E1239)*(1-INDEX(AT$151:AT$167,$E1239))</f>
        <v/>
      </c>
      <c r="AU1239" s="37">
        <f>AU$194*$D1239*INDEX(AU$121:AU$137,$E1239)*(1-INDEX(AU$151:AU$167,$E1239))</f>
        <v/>
      </c>
      <c r="AV1239" s="37">
        <f>AV$194*$D1239*INDEX(AV$121:AV$137,$E1239)*(1-INDEX(AV$151:AV$167,$E1239))</f>
        <v/>
      </c>
      <c r="AW1239" s="37">
        <f>AW$194*$D1239*INDEX(AW$121:AW$137,$E1239)*(1-INDEX(AW$151:AW$167,$E1239))</f>
        <v/>
      </c>
      <c r="AX1239" s="37">
        <f>AX$194*$D1239*INDEX(AX$121:AX$137,$E1239)*(1-INDEX(AX$151:AX$167,$E1239))</f>
        <v/>
      </c>
      <c r="AY1239" s="40">
        <f>ETSCOST(AY$194,$D1239,INDEX(AY$121:AY$137,$E1239),INDEX(AY$151:AY$167,$E1239))</f>
        <v/>
      </c>
    </row>
    <row r="1240" hidden="1" outlineLevel="2">
      <c r="A1240" s="14" t="inlineStr">
        <is>
          <t>ets</t>
        </is>
      </c>
      <c r="B1240" s="14" t="inlineStr">
        <is>
          <t>bio</t>
        </is>
      </c>
      <c r="C1240" s="14" t="inlineStr">
        <is>
          <t>mch</t>
        </is>
      </c>
      <c r="D1240" s="37">
        <f>INDEX(Inputs!$T$5:$T$132,MATCH($B1240&amp;"|"&amp;$C1240,Inputs!$A$5:$A$132,0))</f>
        <v/>
      </c>
      <c r="E1240" s="37">
        <f>INDEX(Inputs!$K$5:$K$132,MATCH($B1240&amp;"|"&amp;$C1240,Inputs!$A$5:$A$132,0))</f>
        <v/>
      </c>
      <c r="F1240" s="36" t="n"/>
      <c r="G1240" s="36" t="n"/>
      <c r="H1240" s="14">
        <f>INDEX(Variables!$B$5:$B$205,MATCH($A1240,Variables!$A$5:$A$205,0))&amp;IF($C1240="",""," | "&amp;INDEX(Mapping!$B$5:$B$26,MATCH($C1240,Mapping!$A$5:$A$26,0))&amp;" | "&amp;INDEX(Mapping!$B$30:$B$46,MATCH($B1240,Mapping!$A$30:$A$46,0)))</f>
        <v/>
      </c>
      <c r="I1240" s="14">
        <f>INDEX(Variables!$C$5:$C$205,MATCH($A1240,Variables!$A$5:$A$205,0))</f>
        <v/>
      </c>
      <c r="J1240" s="14">
        <f>INDEX(Variables!$E$5:$E$205,MATCH($A1240,Variables!$A$5:$A$205,0))</f>
        <v/>
      </c>
      <c r="K1240" s="11">
        <f>LOWER(Settings!$C$4)&amp;".mit."&amp;$A1240&amp;IF($C1240="","","."&amp;$C1240&amp;"."&amp;$B1240)&amp;IF(INDEX(Variables!$D$5:$D$205,MATCH($A1240,Variables!$A$5:$A$205,0))="","","."&amp;INDEX(Variables!$D$5:$D$205,MATCH($A1240,Variables!$A$5:$A$205,0)))&amp;"."&amp;K$5</f>
        <v/>
      </c>
      <c r="L1240" s="38">
        <f>L$194*$D1240*INDEX(L$121:L$137,$E1240)*(1-INDEX(L$151:L$167,$E1240))</f>
        <v/>
      </c>
      <c r="M1240" s="37">
        <f>M$194*$D1240*INDEX(M$121:M$137,$E1240)*(1-INDEX(M$151:M$167,$E1240))</f>
        <v/>
      </c>
      <c r="N1240" s="37">
        <f>N$194*$D1240*INDEX(N$121:N$137,$E1240)*(1-INDEX(N$151:N$167,$E1240))</f>
        <v/>
      </c>
      <c r="O1240" s="37">
        <f>O$194*$D1240*INDEX(O$121:O$137,$E1240)*(1-INDEX(O$151:O$167,$E1240))</f>
        <v/>
      </c>
      <c r="P1240" s="37">
        <f>P$194*$D1240*INDEX(P$121:P$137,$E1240)*(1-INDEX(P$151:P$167,$E1240))</f>
        <v/>
      </c>
      <c r="Q1240" s="37">
        <f>Q$194*$D1240*INDEX(Q$121:Q$137,$E1240)*(1-INDEX(Q$151:Q$167,$E1240))</f>
        <v/>
      </c>
      <c r="R1240" s="37">
        <f>R$194*$D1240*INDEX(R$121:R$137,$E1240)*(1-INDEX(R$151:R$167,$E1240))</f>
        <v/>
      </c>
      <c r="S1240" s="37">
        <f>S$194*$D1240*INDEX(S$121:S$137,$E1240)*(1-INDEX(S$151:S$167,$E1240))</f>
        <v/>
      </c>
      <c r="T1240" s="37">
        <f>T$194*$D1240*INDEX(T$121:T$137,$E1240)*(1-INDEX(T$151:T$167,$E1240))</f>
        <v/>
      </c>
      <c r="U1240" s="37">
        <f>U$194*$D1240*INDEX(U$121:U$137,$E1240)*(1-INDEX(U$151:U$167,$E1240))</f>
        <v/>
      </c>
      <c r="V1240" s="37">
        <f>V$194*$D1240*INDEX(V$121:V$137,$E1240)*(1-INDEX(V$151:V$167,$E1240))</f>
        <v/>
      </c>
      <c r="W1240" s="37">
        <f>W$194*$D1240*INDEX(W$121:W$137,$E1240)*(1-INDEX(W$151:W$167,$E1240))</f>
        <v/>
      </c>
      <c r="X1240" s="37">
        <f>X$194*$D1240*INDEX(X$121:X$137,$E1240)*(1-INDEX(X$151:X$167,$E1240))</f>
        <v/>
      </c>
      <c r="Y1240" s="37">
        <f>Y$194*$D1240*INDEX(Y$121:Y$137,$E1240)*(1-INDEX(Y$151:Y$167,$E1240))</f>
        <v/>
      </c>
      <c r="Z1240" s="37">
        <f>Z$194*$D1240*INDEX(Z$121:Z$137,$E1240)*(1-INDEX(Z$151:Z$167,$E1240))</f>
        <v/>
      </c>
      <c r="AA1240" s="37">
        <f>AA$194*$D1240*INDEX(AA$121:AA$137,$E1240)*(1-INDEX(AA$151:AA$167,$E1240))</f>
        <v/>
      </c>
      <c r="AB1240" s="37">
        <f>AB$194*$D1240*INDEX(AB$121:AB$137,$E1240)*(1-INDEX(AB$151:AB$167,$E1240))</f>
        <v/>
      </c>
      <c r="AC1240" s="37">
        <f>AC$194*$D1240*INDEX(AC$121:AC$137,$E1240)*(1-INDEX(AC$151:AC$167,$E1240))</f>
        <v/>
      </c>
      <c r="AD1240" s="40">
        <f>ETSCOST(AD$194,$D1240,INDEX(AD$121:AD$137,$E1240),INDEX(AD$151:AD$167,$E1240))</f>
        <v/>
      </c>
      <c r="AF1240" s="11">
        <f>LOWER(Settings!$C$4)&amp;".mit."&amp;$A1240&amp;IF($C1240="","","."&amp;$C1240&amp;"."&amp;$B1240)&amp;IF(INDEX(Variables!$D$5:$D$205,MATCH($A1240,Variables!$A$5:$A$205,0))="","","."&amp;INDEX(Variables!$D$5:$D$205,MATCH($A1240,Variables!$A$5:$A$205,0)))&amp;"."&amp;AF$5</f>
        <v/>
      </c>
      <c r="AG1240" s="38">
        <f>AG$194*$D1240*INDEX(AG$121:AG$137,$E1240)*(1-INDEX(AG$151:AG$167,$E1240))</f>
        <v/>
      </c>
      <c r="AH1240" s="37">
        <f>AH$194*$D1240*INDEX(AH$121:AH$137,$E1240)*(1-INDEX(AH$151:AH$167,$E1240))</f>
        <v/>
      </c>
      <c r="AI1240" s="37">
        <f>AI$194*$D1240*INDEX(AI$121:AI$137,$E1240)*(1-INDEX(AI$151:AI$167,$E1240))</f>
        <v/>
      </c>
      <c r="AJ1240" s="37">
        <f>AJ$194*$D1240*INDEX(AJ$121:AJ$137,$E1240)*(1-INDEX(AJ$151:AJ$167,$E1240))</f>
        <v/>
      </c>
      <c r="AK1240" s="37">
        <f>AK$194*$D1240*INDEX(AK$121:AK$137,$E1240)*(1-INDEX(AK$151:AK$167,$E1240))</f>
        <v/>
      </c>
      <c r="AL1240" s="37">
        <f>AL$194*$D1240*INDEX(AL$121:AL$137,$E1240)*(1-INDEX(AL$151:AL$167,$E1240))</f>
        <v/>
      </c>
      <c r="AM1240" s="37">
        <f>AM$194*$D1240*INDEX(AM$121:AM$137,$E1240)*(1-INDEX(AM$151:AM$167,$E1240))</f>
        <v/>
      </c>
      <c r="AN1240" s="37">
        <f>AN$194*$D1240*INDEX(AN$121:AN$137,$E1240)*(1-INDEX(AN$151:AN$167,$E1240))</f>
        <v/>
      </c>
      <c r="AO1240" s="37">
        <f>AO$194*$D1240*INDEX(AO$121:AO$137,$E1240)*(1-INDEX(AO$151:AO$167,$E1240))</f>
        <v/>
      </c>
      <c r="AP1240" s="37">
        <f>AP$194*$D1240*INDEX(AP$121:AP$137,$E1240)*(1-INDEX(AP$151:AP$167,$E1240))</f>
        <v/>
      </c>
      <c r="AQ1240" s="37">
        <f>AQ$194*$D1240*INDEX(AQ$121:AQ$137,$E1240)*(1-INDEX(AQ$151:AQ$167,$E1240))</f>
        <v/>
      </c>
      <c r="AR1240" s="37">
        <f>AR$194*$D1240*INDEX(AR$121:AR$137,$E1240)*(1-INDEX(AR$151:AR$167,$E1240))</f>
        <v/>
      </c>
      <c r="AS1240" s="37">
        <f>AS$194*$D1240*INDEX(AS$121:AS$137,$E1240)*(1-INDEX(AS$151:AS$167,$E1240))</f>
        <v/>
      </c>
      <c r="AT1240" s="37">
        <f>AT$194*$D1240*INDEX(AT$121:AT$137,$E1240)*(1-INDEX(AT$151:AT$167,$E1240))</f>
        <v/>
      </c>
      <c r="AU1240" s="37">
        <f>AU$194*$D1240*INDEX(AU$121:AU$137,$E1240)*(1-INDEX(AU$151:AU$167,$E1240))</f>
        <v/>
      </c>
      <c r="AV1240" s="37">
        <f>AV$194*$D1240*INDEX(AV$121:AV$137,$E1240)*(1-INDEX(AV$151:AV$167,$E1240))</f>
        <v/>
      </c>
      <c r="AW1240" s="37">
        <f>AW$194*$D1240*INDEX(AW$121:AW$137,$E1240)*(1-INDEX(AW$151:AW$167,$E1240))</f>
        <v/>
      </c>
      <c r="AX1240" s="37">
        <f>AX$194*$D1240*INDEX(AX$121:AX$137,$E1240)*(1-INDEX(AX$151:AX$167,$E1240))</f>
        <v/>
      </c>
      <c r="AY1240" s="40">
        <f>ETSCOST(AY$194,$D1240,INDEX(AY$121:AY$137,$E1240),INDEX(AY$151:AY$167,$E1240))</f>
        <v/>
      </c>
    </row>
    <row r="1241" hidden="1" outlineLevel="2"/>
    <row r="1242" hidden="1" outlineLevel="2">
      <c r="A1242" s="14" t="inlineStr">
        <is>
          <t>ntx</t>
        </is>
      </c>
      <c r="B1242" s="14" t="inlineStr">
        <is>
          <t>coa</t>
        </is>
      </c>
      <c r="C1242" s="14" t="inlineStr">
        <is>
          <t>mch</t>
        </is>
      </c>
      <c r="D1242" s="37">
        <f>INDEX(Inputs!$L$5:$L$132,MATCH($B1242&amp;"|"&amp;$C1242,Inputs!$A$5:$A$132,0))</f>
        <v/>
      </c>
      <c r="E1242" s="37">
        <f>INDEX(Inputs!$I$5:$I$132,MATCH($B1242&amp;"|"&amp;$C1242,Inputs!$A$5:$A$132,0))</f>
        <v/>
      </c>
      <c r="F1242" s="36" t="n"/>
      <c r="G1242" s="36" t="n"/>
      <c r="H1242" s="14">
        <f>INDEX(Variables!$B$5:$B$205,MATCH($A1242,Variables!$A$5:$A$205,0))&amp;IF($C1242="",""," | "&amp;INDEX(Mapping!$B$5:$B$26,MATCH($C1242,Mapping!$A$5:$A$26,0))&amp;" | "&amp;INDEX(Mapping!$B$30:$B$46,MATCH($B1242,Mapping!$A$30:$A$46,0)))</f>
        <v/>
      </c>
      <c r="I1242" s="14">
        <f>INDEX(Variables!$C$5:$C$205,MATCH($A1242,Variables!$A$5:$A$205,0))</f>
        <v/>
      </c>
      <c r="J1242" s="14">
        <f>INDEX(Variables!$E$5:$E$205,MATCH($A1242,Variables!$A$5:$A$205,0))</f>
        <v/>
      </c>
      <c r="K1242" s="11">
        <f>LOWER(Settings!$C$4)&amp;".mit."&amp;$A1242&amp;IF($C1242="","","."&amp;$C1242&amp;"."&amp;$B1242)&amp;IF(INDEX(Variables!$D$5:$D$205,MATCH($A1242,Variables!$A$5:$A$205,0))="","","."&amp;INDEX(Variables!$D$5:$D$205,MATCH($A1242,Variables!$A$5:$A$205,0)))&amp;"."&amp;K$5</f>
        <v/>
      </c>
      <c r="L1242" s="38">
        <f>INDEX(L$78:L$91,$D1242)/$E1242</f>
        <v/>
      </c>
      <c r="M1242" s="37">
        <f>INDEX(M$78:M$91,$D1242)/$E1242</f>
        <v/>
      </c>
      <c r="N1242" s="37">
        <f>INDEX(N$78:N$91,$D1242)/$E1242</f>
        <v/>
      </c>
      <c r="O1242" s="37">
        <f>INDEX(O$78:O$91,$D1242)/$E1242</f>
        <v/>
      </c>
      <c r="P1242" s="37">
        <f>INDEX(P$78:P$91,$D1242)/$E1242</f>
        <v/>
      </c>
      <c r="Q1242" s="37">
        <f>INDEX(Q$78:Q$91,$D1242)/$E1242</f>
        <v/>
      </c>
      <c r="R1242" s="37">
        <f>INDEX(R$78:R$91,$D1242)/$E1242</f>
        <v/>
      </c>
      <c r="S1242" s="37">
        <f>INDEX(S$78:S$91,$D1242)/$E1242</f>
        <v/>
      </c>
      <c r="T1242" s="37">
        <f>INDEX(T$78:T$91,$D1242)/$E1242</f>
        <v/>
      </c>
      <c r="U1242" s="37">
        <f>INDEX(U$78:U$91,$D1242)/$E1242</f>
        <v/>
      </c>
      <c r="V1242" s="37">
        <f>INDEX(V$78:V$91,$D1242)/$E1242</f>
        <v/>
      </c>
      <c r="W1242" s="37">
        <f>INDEX(W$78:W$91,$D1242)/$E1242</f>
        <v/>
      </c>
      <c r="X1242" s="37">
        <f>INDEX(X$78:X$91,$D1242)/$E1242</f>
        <v/>
      </c>
      <c r="Y1242" s="37">
        <f>INDEX(Y$78:Y$91,$D1242)/$E1242</f>
        <v/>
      </c>
      <c r="Z1242" s="37">
        <f>INDEX(Z$78:Z$91,$D1242)/$E1242</f>
        <v/>
      </c>
      <c r="AA1242" s="37">
        <f>INDEX(AA$78:AA$91,$D1242)/$E1242</f>
        <v/>
      </c>
      <c r="AB1242" s="37">
        <f>INDEX(AB$78:AB$91,$D1242)/$E1242</f>
        <v/>
      </c>
      <c r="AC1242" s="37">
        <f>INDEX(AC$78:AC$91,$D1242)/$E1242</f>
        <v/>
      </c>
      <c r="AD1242" s="40">
        <f>NEWEXCISE(INDEX(AD$78:AD$91,$D1242),$E1242)</f>
        <v/>
      </c>
      <c r="AF1242" s="11">
        <f>LOWER(Settings!$C$4)&amp;".mit."&amp;$A1242&amp;IF($C1242="","","."&amp;$C1242&amp;"."&amp;$B1242)&amp;IF(INDEX(Variables!$D$5:$D$205,MATCH($A1242,Variables!$A$5:$A$205,0))="","","."&amp;INDEX(Variables!$D$5:$D$205,MATCH($A1242,Variables!$A$5:$A$205,0)))&amp;"."&amp;AF$5</f>
        <v/>
      </c>
      <c r="AG1242" s="38">
        <f>INDEX(AG$78:AG$91,$D1242)/$E1242</f>
        <v/>
      </c>
      <c r="AH1242" s="37">
        <f>INDEX(AH$78:AH$91,$D1242)/$E1242</f>
        <v/>
      </c>
      <c r="AI1242" s="37">
        <f>INDEX(AI$78:AI$91,$D1242)/$E1242</f>
        <v/>
      </c>
      <c r="AJ1242" s="37">
        <f>INDEX(AJ$78:AJ$91,$D1242)/$E1242</f>
        <v/>
      </c>
      <c r="AK1242" s="37">
        <f>INDEX(AK$78:AK$91,$D1242)/$E1242</f>
        <v/>
      </c>
      <c r="AL1242" s="37">
        <f>INDEX(AL$78:AL$91,$D1242)/$E1242</f>
        <v/>
      </c>
      <c r="AM1242" s="37">
        <f>INDEX(AM$78:AM$91,$D1242)/$E1242</f>
        <v/>
      </c>
      <c r="AN1242" s="37">
        <f>INDEX(AN$78:AN$91,$D1242)/$E1242</f>
        <v/>
      </c>
      <c r="AO1242" s="37">
        <f>INDEX(AO$78:AO$91,$D1242)/$E1242</f>
        <v/>
      </c>
      <c r="AP1242" s="37">
        <f>INDEX(AP$78:AP$91,$D1242)/$E1242</f>
        <v/>
      </c>
      <c r="AQ1242" s="37">
        <f>INDEX(AQ$78:AQ$91,$D1242)/$E1242</f>
        <v/>
      </c>
      <c r="AR1242" s="37">
        <f>INDEX(AR$78:AR$91,$D1242)/$E1242</f>
        <v/>
      </c>
      <c r="AS1242" s="37">
        <f>INDEX(AS$78:AS$91,$D1242)/$E1242</f>
        <v/>
      </c>
      <c r="AT1242" s="37">
        <f>INDEX(AT$78:AT$91,$D1242)/$E1242</f>
        <v/>
      </c>
      <c r="AU1242" s="37">
        <f>INDEX(AU$78:AU$91,$D1242)/$E1242</f>
        <v/>
      </c>
      <c r="AV1242" s="37">
        <f>INDEX(AV$78:AV$91,$D1242)/$E1242</f>
        <v/>
      </c>
      <c r="AW1242" s="37">
        <f>INDEX(AW$78:AW$91,$D1242)/$E1242</f>
        <v/>
      </c>
      <c r="AX1242" s="37">
        <f>INDEX(AX$78:AX$91,$D1242)/$E1242</f>
        <v/>
      </c>
      <c r="AY1242" s="40">
        <f>NEWEXCISE(INDEX(AY$78:AY$91,$D1242),$E1242)</f>
        <v/>
      </c>
    </row>
    <row r="1243" hidden="1" outlineLevel="2">
      <c r="A1243" s="14" t="inlineStr">
        <is>
          <t>ntx</t>
        </is>
      </c>
      <c r="B1243" s="14" t="inlineStr">
        <is>
          <t>nga</t>
        </is>
      </c>
      <c r="C1243" s="14" t="inlineStr">
        <is>
          <t>mch</t>
        </is>
      </c>
      <c r="D1243" s="37">
        <f>INDEX(Inputs!$L$5:$L$132,MATCH($B1243&amp;"|"&amp;$C1243,Inputs!$A$5:$A$132,0))</f>
        <v/>
      </c>
      <c r="E1243" s="37">
        <f>INDEX(Inputs!$I$5:$I$132,MATCH($B1243&amp;"|"&amp;$C1243,Inputs!$A$5:$A$132,0))</f>
        <v/>
      </c>
      <c r="F1243" s="36" t="n"/>
      <c r="G1243" s="36" t="n"/>
      <c r="H1243" s="14">
        <f>INDEX(Variables!$B$5:$B$205,MATCH($A1243,Variables!$A$5:$A$205,0))&amp;IF($C1243="",""," | "&amp;INDEX(Mapping!$B$5:$B$26,MATCH($C1243,Mapping!$A$5:$A$26,0))&amp;" | "&amp;INDEX(Mapping!$B$30:$B$46,MATCH($B1243,Mapping!$A$30:$A$46,0)))</f>
        <v/>
      </c>
      <c r="I1243" s="14">
        <f>INDEX(Variables!$C$5:$C$205,MATCH($A1243,Variables!$A$5:$A$205,0))</f>
        <v/>
      </c>
      <c r="J1243" s="14">
        <f>INDEX(Variables!$E$5:$E$205,MATCH($A1243,Variables!$A$5:$A$205,0))</f>
        <v/>
      </c>
      <c r="K1243" s="11">
        <f>LOWER(Settings!$C$4)&amp;".mit."&amp;$A1243&amp;IF($C1243="","","."&amp;$C1243&amp;"."&amp;$B1243)&amp;IF(INDEX(Variables!$D$5:$D$205,MATCH($A1243,Variables!$A$5:$A$205,0))="","","."&amp;INDEX(Variables!$D$5:$D$205,MATCH($A1243,Variables!$A$5:$A$205,0)))&amp;"."&amp;K$5</f>
        <v/>
      </c>
      <c r="L1243" s="38">
        <f>INDEX(L$78:L$91,$D1243)/$E1243</f>
        <v/>
      </c>
      <c r="M1243" s="37">
        <f>INDEX(M$78:M$91,$D1243)/$E1243</f>
        <v/>
      </c>
      <c r="N1243" s="37">
        <f>INDEX(N$78:N$91,$D1243)/$E1243</f>
        <v/>
      </c>
      <c r="O1243" s="37">
        <f>INDEX(O$78:O$91,$D1243)/$E1243</f>
        <v/>
      </c>
      <c r="P1243" s="37">
        <f>INDEX(P$78:P$91,$D1243)/$E1243</f>
        <v/>
      </c>
      <c r="Q1243" s="37">
        <f>INDEX(Q$78:Q$91,$D1243)/$E1243</f>
        <v/>
      </c>
      <c r="R1243" s="37">
        <f>INDEX(R$78:R$91,$D1243)/$E1243</f>
        <v/>
      </c>
      <c r="S1243" s="37">
        <f>INDEX(S$78:S$91,$D1243)/$E1243</f>
        <v/>
      </c>
      <c r="T1243" s="37">
        <f>INDEX(T$78:T$91,$D1243)/$E1243</f>
        <v/>
      </c>
      <c r="U1243" s="37">
        <f>INDEX(U$78:U$91,$D1243)/$E1243</f>
        <v/>
      </c>
      <c r="V1243" s="37">
        <f>INDEX(V$78:V$91,$D1243)/$E1243</f>
        <v/>
      </c>
      <c r="W1243" s="37">
        <f>INDEX(W$78:W$91,$D1243)/$E1243</f>
        <v/>
      </c>
      <c r="X1243" s="37">
        <f>INDEX(X$78:X$91,$D1243)/$E1243</f>
        <v/>
      </c>
      <c r="Y1243" s="37">
        <f>INDEX(Y$78:Y$91,$D1243)/$E1243</f>
        <v/>
      </c>
      <c r="Z1243" s="37">
        <f>INDEX(Z$78:Z$91,$D1243)/$E1243</f>
        <v/>
      </c>
      <c r="AA1243" s="37">
        <f>INDEX(AA$78:AA$91,$D1243)/$E1243</f>
        <v/>
      </c>
      <c r="AB1243" s="37">
        <f>INDEX(AB$78:AB$91,$D1243)/$E1243</f>
        <v/>
      </c>
      <c r="AC1243" s="37">
        <f>INDEX(AC$78:AC$91,$D1243)/$E1243</f>
        <v/>
      </c>
      <c r="AD1243" s="40">
        <f>NEWEXCISE(INDEX(AD$78:AD$91,$D1243),$E1243)</f>
        <v/>
      </c>
      <c r="AF1243" s="11">
        <f>LOWER(Settings!$C$4)&amp;".mit."&amp;$A1243&amp;IF($C1243="","","."&amp;$C1243&amp;"."&amp;$B1243)&amp;IF(INDEX(Variables!$D$5:$D$205,MATCH($A1243,Variables!$A$5:$A$205,0))="","","."&amp;INDEX(Variables!$D$5:$D$205,MATCH($A1243,Variables!$A$5:$A$205,0)))&amp;"."&amp;AF$5</f>
        <v/>
      </c>
      <c r="AG1243" s="38">
        <f>INDEX(AG$78:AG$91,$D1243)/$E1243</f>
        <v/>
      </c>
      <c r="AH1243" s="37">
        <f>INDEX(AH$78:AH$91,$D1243)/$E1243</f>
        <v/>
      </c>
      <c r="AI1243" s="37">
        <f>INDEX(AI$78:AI$91,$D1243)/$E1243</f>
        <v/>
      </c>
      <c r="AJ1243" s="37">
        <f>INDEX(AJ$78:AJ$91,$D1243)/$E1243</f>
        <v/>
      </c>
      <c r="AK1243" s="37">
        <f>INDEX(AK$78:AK$91,$D1243)/$E1243</f>
        <v/>
      </c>
      <c r="AL1243" s="37">
        <f>INDEX(AL$78:AL$91,$D1243)/$E1243</f>
        <v/>
      </c>
      <c r="AM1243" s="37">
        <f>INDEX(AM$78:AM$91,$D1243)/$E1243</f>
        <v/>
      </c>
      <c r="AN1243" s="37">
        <f>INDEX(AN$78:AN$91,$D1243)/$E1243</f>
        <v/>
      </c>
      <c r="AO1243" s="37">
        <f>INDEX(AO$78:AO$91,$D1243)/$E1243</f>
        <v/>
      </c>
      <c r="AP1243" s="37">
        <f>INDEX(AP$78:AP$91,$D1243)/$E1243</f>
        <v/>
      </c>
      <c r="AQ1243" s="37">
        <f>INDEX(AQ$78:AQ$91,$D1243)/$E1243</f>
        <v/>
      </c>
      <c r="AR1243" s="37">
        <f>INDEX(AR$78:AR$91,$D1243)/$E1243</f>
        <v/>
      </c>
      <c r="AS1243" s="37">
        <f>INDEX(AS$78:AS$91,$D1243)/$E1243</f>
        <v/>
      </c>
      <c r="AT1243" s="37">
        <f>INDEX(AT$78:AT$91,$D1243)/$E1243</f>
        <v/>
      </c>
      <c r="AU1243" s="37">
        <f>INDEX(AU$78:AU$91,$D1243)/$E1243</f>
        <v/>
      </c>
      <c r="AV1243" s="37">
        <f>INDEX(AV$78:AV$91,$D1243)/$E1243</f>
        <v/>
      </c>
      <c r="AW1243" s="37">
        <f>INDEX(AW$78:AW$91,$D1243)/$E1243</f>
        <v/>
      </c>
      <c r="AX1243" s="37">
        <f>INDEX(AX$78:AX$91,$D1243)/$E1243</f>
        <v/>
      </c>
      <c r="AY1243" s="40">
        <f>NEWEXCISE(INDEX(AY$78:AY$91,$D1243),$E1243)</f>
        <v/>
      </c>
    </row>
    <row r="1244" hidden="1" outlineLevel="2">
      <c r="A1244" s="14" t="inlineStr">
        <is>
          <t>ntx</t>
        </is>
      </c>
      <c r="B1244" s="14" t="inlineStr">
        <is>
          <t>gso</t>
        </is>
      </c>
      <c r="C1244" s="14" t="inlineStr">
        <is>
          <t>mch</t>
        </is>
      </c>
      <c r="D1244" s="37">
        <f>INDEX(Inputs!$L$5:$L$132,MATCH($B1244&amp;"|"&amp;$C1244,Inputs!$A$5:$A$132,0))</f>
        <v/>
      </c>
      <c r="E1244" s="37">
        <f>INDEX(Inputs!$I$5:$I$132,MATCH($B1244&amp;"|"&amp;$C1244,Inputs!$A$5:$A$132,0))</f>
        <v/>
      </c>
      <c r="F1244" s="36" t="n"/>
      <c r="G1244" s="36" t="n"/>
      <c r="H1244" s="14">
        <f>INDEX(Variables!$B$5:$B$205,MATCH($A1244,Variables!$A$5:$A$205,0))&amp;IF($C1244="",""," | "&amp;INDEX(Mapping!$B$5:$B$26,MATCH($C1244,Mapping!$A$5:$A$26,0))&amp;" | "&amp;INDEX(Mapping!$B$30:$B$46,MATCH($B1244,Mapping!$A$30:$A$46,0)))</f>
        <v/>
      </c>
      <c r="I1244" s="14">
        <f>INDEX(Variables!$C$5:$C$205,MATCH($A1244,Variables!$A$5:$A$205,0))</f>
        <v/>
      </c>
      <c r="J1244" s="14">
        <f>INDEX(Variables!$E$5:$E$205,MATCH($A1244,Variables!$A$5:$A$205,0))</f>
        <v/>
      </c>
      <c r="K1244" s="11">
        <f>LOWER(Settings!$C$4)&amp;".mit."&amp;$A1244&amp;IF($C1244="","","."&amp;$C1244&amp;"."&amp;$B1244)&amp;IF(INDEX(Variables!$D$5:$D$205,MATCH($A1244,Variables!$A$5:$A$205,0))="","","."&amp;INDEX(Variables!$D$5:$D$205,MATCH($A1244,Variables!$A$5:$A$205,0)))&amp;"."&amp;K$5</f>
        <v/>
      </c>
      <c r="L1244" s="38">
        <f>INDEX(L$78:L$91,$D1244)/$E1244</f>
        <v/>
      </c>
      <c r="M1244" s="37">
        <f>INDEX(M$78:M$91,$D1244)/$E1244</f>
        <v/>
      </c>
      <c r="N1244" s="37">
        <f>INDEX(N$78:N$91,$D1244)/$E1244</f>
        <v/>
      </c>
      <c r="O1244" s="37">
        <f>INDEX(O$78:O$91,$D1244)/$E1244</f>
        <v/>
      </c>
      <c r="P1244" s="37">
        <f>INDEX(P$78:P$91,$D1244)/$E1244</f>
        <v/>
      </c>
      <c r="Q1244" s="37">
        <f>INDEX(Q$78:Q$91,$D1244)/$E1244</f>
        <v/>
      </c>
      <c r="R1244" s="37">
        <f>INDEX(R$78:R$91,$D1244)/$E1244</f>
        <v/>
      </c>
      <c r="S1244" s="37">
        <f>INDEX(S$78:S$91,$D1244)/$E1244</f>
        <v/>
      </c>
      <c r="T1244" s="37">
        <f>INDEX(T$78:T$91,$D1244)/$E1244</f>
        <v/>
      </c>
      <c r="U1244" s="37">
        <f>INDEX(U$78:U$91,$D1244)/$E1244</f>
        <v/>
      </c>
      <c r="V1244" s="37">
        <f>INDEX(V$78:V$91,$D1244)/$E1244</f>
        <v/>
      </c>
      <c r="W1244" s="37">
        <f>INDEX(W$78:W$91,$D1244)/$E1244</f>
        <v/>
      </c>
      <c r="X1244" s="37">
        <f>INDEX(X$78:X$91,$D1244)/$E1244</f>
        <v/>
      </c>
      <c r="Y1244" s="37">
        <f>INDEX(Y$78:Y$91,$D1244)/$E1244</f>
        <v/>
      </c>
      <c r="Z1244" s="37">
        <f>INDEX(Z$78:Z$91,$D1244)/$E1244</f>
        <v/>
      </c>
      <c r="AA1244" s="37">
        <f>INDEX(AA$78:AA$91,$D1244)/$E1244</f>
        <v/>
      </c>
      <c r="AB1244" s="37">
        <f>INDEX(AB$78:AB$91,$D1244)/$E1244</f>
        <v/>
      </c>
      <c r="AC1244" s="37">
        <f>INDEX(AC$78:AC$91,$D1244)/$E1244</f>
        <v/>
      </c>
      <c r="AD1244" s="40">
        <f>NEWEXCISE(INDEX(AD$78:AD$91,$D1244),$E1244)</f>
        <v/>
      </c>
      <c r="AF1244" s="11">
        <f>LOWER(Settings!$C$4)&amp;".mit."&amp;$A1244&amp;IF($C1244="","","."&amp;$C1244&amp;"."&amp;$B1244)&amp;IF(INDEX(Variables!$D$5:$D$205,MATCH($A1244,Variables!$A$5:$A$205,0))="","","."&amp;INDEX(Variables!$D$5:$D$205,MATCH($A1244,Variables!$A$5:$A$205,0)))&amp;"."&amp;AF$5</f>
        <v/>
      </c>
      <c r="AG1244" s="38">
        <f>INDEX(AG$78:AG$91,$D1244)/$E1244</f>
        <v/>
      </c>
      <c r="AH1244" s="37">
        <f>INDEX(AH$78:AH$91,$D1244)/$E1244</f>
        <v/>
      </c>
      <c r="AI1244" s="37">
        <f>INDEX(AI$78:AI$91,$D1244)/$E1244</f>
        <v/>
      </c>
      <c r="AJ1244" s="37">
        <f>INDEX(AJ$78:AJ$91,$D1244)/$E1244</f>
        <v/>
      </c>
      <c r="AK1244" s="37">
        <f>INDEX(AK$78:AK$91,$D1244)/$E1244</f>
        <v/>
      </c>
      <c r="AL1244" s="37">
        <f>INDEX(AL$78:AL$91,$D1244)/$E1244</f>
        <v/>
      </c>
      <c r="AM1244" s="37">
        <f>INDEX(AM$78:AM$91,$D1244)/$E1244</f>
        <v/>
      </c>
      <c r="AN1244" s="37">
        <f>INDEX(AN$78:AN$91,$D1244)/$E1244</f>
        <v/>
      </c>
      <c r="AO1244" s="37">
        <f>INDEX(AO$78:AO$91,$D1244)/$E1244</f>
        <v/>
      </c>
      <c r="AP1244" s="37">
        <f>INDEX(AP$78:AP$91,$D1244)/$E1244</f>
        <v/>
      </c>
      <c r="AQ1244" s="37">
        <f>INDEX(AQ$78:AQ$91,$D1244)/$E1244</f>
        <v/>
      </c>
      <c r="AR1244" s="37">
        <f>INDEX(AR$78:AR$91,$D1244)/$E1244</f>
        <v/>
      </c>
      <c r="AS1244" s="37">
        <f>INDEX(AS$78:AS$91,$D1244)/$E1244</f>
        <v/>
      </c>
      <c r="AT1244" s="37">
        <f>INDEX(AT$78:AT$91,$D1244)/$E1244</f>
        <v/>
      </c>
      <c r="AU1244" s="37">
        <f>INDEX(AU$78:AU$91,$D1244)/$E1244</f>
        <v/>
      </c>
      <c r="AV1244" s="37">
        <f>INDEX(AV$78:AV$91,$D1244)/$E1244</f>
        <v/>
      </c>
      <c r="AW1244" s="37">
        <f>INDEX(AW$78:AW$91,$D1244)/$E1244</f>
        <v/>
      </c>
      <c r="AX1244" s="37">
        <f>INDEX(AX$78:AX$91,$D1244)/$E1244</f>
        <v/>
      </c>
      <c r="AY1244" s="40">
        <f>NEWEXCISE(INDEX(AY$78:AY$91,$D1244),$E1244)</f>
        <v/>
      </c>
    </row>
    <row r="1245" hidden="1" outlineLevel="2">
      <c r="A1245" s="14" t="inlineStr">
        <is>
          <t>ntx</t>
        </is>
      </c>
      <c r="B1245" s="14" t="inlineStr">
        <is>
          <t>die</t>
        </is>
      </c>
      <c r="C1245" s="14" t="inlineStr">
        <is>
          <t>mch</t>
        </is>
      </c>
      <c r="D1245" s="37">
        <f>INDEX(Inputs!$L$5:$L$132,MATCH($B1245&amp;"|"&amp;$C1245,Inputs!$A$5:$A$132,0))</f>
        <v/>
      </c>
      <c r="E1245" s="37">
        <f>INDEX(Inputs!$I$5:$I$132,MATCH($B1245&amp;"|"&amp;$C1245,Inputs!$A$5:$A$132,0))</f>
        <v/>
      </c>
      <c r="F1245" s="36" t="n"/>
      <c r="G1245" s="36" t="n"/>
      <c r="H1245" s="14">
        <f>INDEX(Variables!$B$5:$B$205,MATCH($A1245,Variables!$A$5:$A$205,0))&amp;IF($C1245="",""," | "&amp;INDEX(Mapping!$B$5:$B$26,MATCH($C1245,Mapping!$A$5:$A$26,0))&amp;" | "&amp;INDEX(Mapping!$B$30:$B$46,MATCH($B1245,Mapping!$A$30:$A$46,0)))</f>
        <v/>
      </c>
      <c r="I1245" s="14">
        <f>INDEX(Variables!$C$5:$C$205,MATCH($A1245,Variables!$A$5:$A$205,0))</f>
        <v/>
      </c>
      <c r="J1245" s="14">
        <f>INDEX(Variables!$E$5:$E$205,MATCH($A1245,Variables!$A$5:$A$205,0))</f>
        <v/>
      </c>
      <c r="K1245" s="11">
        <f>LOWER(Settings!$C$4)&amp;".mit."&amp;$A1245&amp;IF($C1245="","","."&amp;$C1245&amp;"."&amp;$B1245)&amp;IF(INDEX(Variables!$D$5:$D$205,MATCH($A1245,Variables!$A$5:$A$205,0))="","","."&amp;INDEX(Variables!$D$5:$D$205,MATCH($A1245,Variables!$A$5:$A$205,0)))&amp;"."&amp;K$5</f>
        <v/>
      </c>
      <c r="L1245" s="38">
        <f>INDEX(L$78:L$91,$D1245)/$E1245</f>
        <v/>
      </c>
      <c r="M1245" s="37">
        <f>INDEX(M$78:M$91,$D1245)/$E1245</f>
        <v/>
      </c>
      <c r="N1245" s="37">
        <f>INDEX(N$78:N$91,$D1245)/$E1245</f>
        <v/>
      </c>
      <c r="O1245" s="37">
        <f>INDEX(O$78:O$91,$D1245)/$E1245</f>
        <v/>
      </c>
      <c r="P1245" s="37">
        <f>INDEX(P$78:P$91,$D1245)/$E1245</f>
        <v/>
      </c>
      <c r="Q1245" s="37">
        <f>INDEX(Q$78:Q$91,$D1245)/$E1245</f>
        <v/>
      </c>
      <c r="R1245" s="37">
        <f>INDEX(R$78:R$91,$D1245)/$E1245</f>
        <v/>
      </c>
      <c r="S1245" s="37">
        <f>INDEX(S$78:S$91,$D1245)/$E1245</f>
        <v/>
      </c>
      <c r="T1245" s="37">
        <f>INDEX(T$78:T$91,$D1245)/$E1245</f>
        <v/>
      </c>
      <c r="U1245" s="37">
        <f>INDEX(U$78:U$91,$D1245)/$E1245</f>
        <v/>
      </c>
      <c r="V1245" s="37">
        <f>INDEX(V$78:V$91,$D1245)/$E1245</f>
        <v/>
      </c>
      <c r="W1245" s="37">
        <f>INDEX(W$78:W$91,$D1245)/$E1245</f>
        <v/>
      </c>
      <c r="X1245" s="37">
        <f>INDEX(X$78:X$91,$D1245)/$E1245</f>
        <v/>
      </c>
      <c r="Y1245" s="37">
        <f>INDEX(Y$78:Y$91,$D1245)/$E1245</f>
        <v/>
      </c>
      <c r="Z1245" s="37">
        <f>INDEX(Z$78:Z$91,$D1245)/$E1245</f>
        <v/>
      </c>
      <c r="AA1245" s="37">
        <f>INDEX(AA$78:AA$91,$D1245)/$E1245</f>
        <v/>
      </c>
      <c r="AB1245" s="37">
        <f>INDEX(AB$78:AB$91,$D1245)/$E1245</f>
        <v/>
      </c>
      <c r="AC1245" s="37">
        <f>INDEX(AC$78:AC$91,$D1245)/$E1245</f>
        <v/>
      </c>
      <c r="AD1245" s="40">
        <f>NEWEXCISE(INDEX(AD$78:AD$91,$D1245),$E1245)</f>
        <v/>
      </c>
      <c r="AF1245" s="11">
        <f>LOWER(Settings!$C$4)&amp;".mit."&amp;$A1245&amp;IF($C1245="","","."&amp;$C1245&amp;"."&amp;$B1245)&amp;IF(INDEX(Variables!$D$5:$D$205,MATCH($A1245,Variables!$A$5:$A$205,0))="","","."&amp;INDEX(Variables!$D$5:$D$205,MATCH($A1245,Variables!$A$5:$A$205,0)))&amp;"."&amp;AF$5</f>
        <v/>
      </c>
      <c r="AG1245" s="38">
        <f>INDEX(AG$78:AG$91,$D1245)/$E1245</f>
        <v/>
      </c>
      <c r="AH1245" s="37">
        <f>INDEX(AH$78:AH$91,$D1245)/$E1245</f>
        <v/>
      </c>
      <c r="AI1245" s="37">
        <f>INDEX(AI$78:AI$91,$D1245)/$E1245</f>
        <v/>
      </c>
      <c r="AJ1245" s="37">
        <f>INDEX(AJ$78:AJ$91,$D1245)/$E1245</f>
        <v/>
      </c>
      <c r="AK1245" s="37">
        <f>INDEX(AK$78:AK$91,$D1245)/$E1245</f>
        <v/>
      </c>
      <c r="AL1245" s="37">
        <f>INDEX(AL$78:AL$91,$D1245)/$E1245</f>
        <v/>
      </c>
      <c r="AM1245" s="37">
        <f>INDEX(AM$78:AM$91,$D1245)/$E1245</f>
        <v/>
      </c>
      <c r="AN1245" s="37">
        <f>INDEX(AN$78:AN$91,$D1245)/$E1245</f>
        <v/>
      </c>
      <c r="AO1245" s="37">
        <f>INDEX(AO$78:AO$91,$D1245)/$E1245</f>
        <v/>
      </c>
      <c r="AP1245" s="37">
        <f>INDEX(AP$78:AP$91,$D1245)/$E1245</f>
        <v/>
      </c>
      <c r="AQ1245" s="37">
        <f>INDEX(AQ$78:AQ$91,$D1245)/$E1245</f>
        <v/>
      </c>
      <c r="AR1245" s="37">
        <f>INDEX(AR$78:AR$91,$D1245)/$E1245</f>
        <v/>
      </c>
      <c r="AS1245" s="37">
        <f>INDEX(AS$78:AS$91,$D1245)/$E1245</f>
        <v/>
      </c>
      <c r="AT1245" s="37">
        <f>INDEX(AT$78:AT$91,$D1245)/$E1245</f>
        <v/>
      </c>
      <c r="AU1245" s="37">
        <f>INDEX(AU$78:AU$91,$D1245)/$E1245</f>
        <v/>
      </c>
      <c r="AV1245" s="37">
        <f>INDEX(AV$78:AV$91,$D1245)/$E1245</f>
        <v/>
      </c>
      <c r="AW1245" s="37">
        <f>INDEX(AW$78:AW$91,$D1245)/$E1245</f>
        <v/>
      </c>
      <c r="AX1245" s="37">
        <f>INDEX(AX$78:AX$91,$D1245)/$E1245</f>
        <v/>
      </c>
      <c r="AY1245" s="40">
        <f>NEWEXCISE(INDEX(AY$78:AY$91,$D1245),$E1245)</f>
        <v/>
      </c>
    </row>
    <row r="1246" hidden="1" outlineLevel="2">
      <c r="A1246" s="14" t="inlineStr">
        <is>
          <t>ntx</t>
        </is>
      </c>
      <c r="B1246" s="14" t="inlineStr">
        <is>
          <t>lpg</t>
        </is>
      </c>
      <c r="C1246" s="14" t="inlineStr">
        <is>
          <t>mch</t>
        </is>
      </c>
      <c r="D1246" s="37">
        <f>INDEX(Inputs!$L$5:$L$132,MATCH($B1246&amp;"|"&amp;$C1246,Inputs!$A$5:$A$132,0))</f>
        <v/>
      </c>
      <c r="E1246" s="37">
        <f>INDEX(Inputs!$I$5:$I$132,MATCH($B1246&amp;"|"&amp;$C1246,Inputs!$A$5:$A$132,0))</f>
        <v/>
      </c>
      <c r="F1246" s="36" t="n"/>
      <c r="G1246" s="36" t="n"/>
      <c r="H1246" s="14">
        <f>INDEX(Variables!$B$5:$B$205,MATCH($A1246,Variables!$A$5:$A$205,0))&amp;IF($C1246="",""," | "&amp;INDEX(Mapping!$B$5:$B$26,MATCH($C1246,Mapping!$A$5:$A$26,0))&amp;" | "&amp;INDEX(Mapping!$B$30:$B$46,MATCH($B1246,Mapping!$A$30:$A$46,0)))</f>
        <v/>
      </c>
      <c r="I1246" s="14">
        <f>INDEX(Variables!$C$5:$C$205,MATCH($A1246,Variables!$A$5:$A$205,0))</f>
        <v/>
      </c>
      <c r="J1246" s="14">
        <f>INDEX(Variables!$E$5:$E$205,MATCH($A1246,Variables!$A$5:$A$205,0))</f>
        <v/>
      </c>
      <c r="K1246" s="11">
        <f>LOWER(Settings!$C$4)&amp;".mit."&amp;$A1246&amp;IF($C1246="","","."&amp;$C1246&amp;"."&amp;$B1246)&amp;IF(INDEX(Variables!$D$5:$D$205,MATCH($A1246,Variables!$A$5:$A$205,0))="","","."&amp;INDEX(Variables!$D$5:$D$205,MATCH($A1246,Variables!$A$5:$A$205,0)))&amp;"."&amp;K$5</f>
        <v/>
      </c>
      <c r="L1246" s="38">
        <f>INDEX(L$78:L$91,$D1246)/$E1246</f>
        <v/>
      </c>
      <c r="M1246" s="37">
        <f>INDEX(M$78:M$91,$D1246)/$E1246</f>
        <v/>
      </c>
      <c r="N1246" s="37">
        <f>INDEX(N$78:N$91,$D1246)/$E1246</f>
        <v/>
      </c>
      <c r="O1246" s="37">
        <f>INDEX(O$78:O$91,$D1246)/$E1246</f>
        <v/>
      </c>
      <c r="P1246" s="37">
        <f>INDEX(P$78:P$91,$D1246)/$E1246</f>
        <v/>
      </c>
      <c r="Q1246" s="37">
        <f>INDEX(Q$78:Q$91,$D1246)/$E1246</f>
        <v/>
      </c>
      <c r="R1246" s="37">
        <f>INDEX(R$78:R$91,$D1246)/$E1246</f>
        <v/>
      </c>
      <c r="S1246" s="37">
        <f>INDEX(S$78:S$91,$D1246)/$E1246</f>
        <v/>
      </c>
      <c r="T1246" s="37">
        <f>INDEX(T$78:T$91,$D1246)/$E1246</f>
        <v/>
      </c>
      <c r="U1246" s="37">
        <f>INDEX(U$78:U$91,$D1246)/$E1246</f>
        <v/>
      </c>
      <c r="V1246" s="37">
        <f>INDEX(V$78:V$91,$D1246)/$E1246</f>
        <v/>
      </c>
      <c r="W1246" s="37">
        <f>INDEX(W$78:W$91,$D1246)/$E1246</f>
        <v/>
      </c>
      <c r="X1246" s="37">
        <f>INDEX(X$78:X$91,$D1246)/$E1246</f>
        <v/>
      </c>
      <c r="Y1246" s="37">
        <f>INDEX(Y$78:Y$91,$D1246)/$E1246</f>
        <v/>
      </c>
      <c r="Z1246" s="37">
        <f>INDEX(Z$78:Z$91,$D1246)/$E1246</f>
        <v/>
      </c>
      <c r="AA1246" s="37">
        <f>INDEX(AA$78:AA$91,$D1246)/$E1246</f>
        <v/>
      </c>
      <c r="AB1246" s="37">
        <f>INDEX(AB$78:AB$91,$D1246)/$E1246</f>
        <v/>
      </c>
      <c r="AC1246" s="37">
        <f>INDEX(AC$78:AC$91,$D1246)/$E1246</f>
        <v/>
      </c>
      <c r="AD1246" s="40">
        <f>NEWEXCISE(INDEX(AD$78:AD$91,$D1246),$E1246)</f>
        <v/>
      </c>
      <c r="AF1246" s="11">
        <f>LOWER(Settings!$C$4)&amp;".mit."&amp;$A1246&amp;IF($C1246="","","."&amp;$C1246&amp;"."&amp;$B1246)&amp;IF(INDEX(Variables!$D$5:$D$205,MATCH($A1246,Variables!$A$5:$A$205,0))="","","."&amp;INDEX(Variables!$D$5:$D$205,MATCH($A1246,Variables!$A$5:$A$205,0)))&amp;"."&amp;AF$5</f>
        <v/>
      </c>
      <c r="AG1246" s="38">
        <f>INDEX(AG$78:AG$91,$D1246)/$E1246</f>
        <v/>
      </c>
      <c r="AH1246" s="37">
        <f>INDEX(AH$78:AH$91,$D1246)/$E1246</f>
        <v/>
      </c>
      <c r="AI1246" s="37">
        <f>INDEX(AI$78:AI$91,$D1246)/$E1246</f>
        <v/>
      </c>
      <c r="AJ1246" s="37">
        <f>INDEX(AJ$78:AJ$91,$D1246)/$E1246</f>
        <v/>
      </c>
      <c r="AK1246" s="37">
        <f>INDEX(AK$78:AK$91,$D1246)/$E1246</f>
        <v/>
      </c>
      <c r="AL1246" s="37">
        <f>INDEX(AL$78:AL$91,$D1246)/$E1246</f>
        <v/>
      </c>
      <c r="AM1246" s="37">
        <f>INDEX(AM$78:AM$91,$D1246)/$E1246</f>
        <v/>
      </c>
      <c r="AN1246" s="37">
        <f>INDEX(AN$78:AN$91,$D1246)/$E1246</f>
        <v/>
      </c>
      <c r="AO1246" s="37">
        <f>INDEX(AO$78:AO$91,$D1246)/$E1246</f>
        <v/>
      </c>
      <c r="AP1246" s="37">
        <f>INDEX(AP$78:AP$91,$D1246)/$E1246</f>
        <v/>
      </c>
      <c r="AQ1246" s="37">
        <f>INDEX(AQ$78:AQ$91,$D1246)/$E1246</f>
        <v/>
      </c>
      <c r="AR1246" s="37">
        <f>INDEX(AR$78:AR$91,$D1246)/$E1246</f>
        <v/>
      </c>
      <c r="AS1246" s="37">
        <f>INDEX(AS$78:AS$91,$D1246)/$E1246</f>
        <v/>
      </c>
      <c r="AT1246" s="37">
        <f>INDEX(AT$78:AT$91,$D1246)/$E1246</f>
        <v/>
      </c>
      <c r="AU1246" s="37">
        <f>INDEX(AU$78:AU$91,$D1246)/$E1246</f>
        <v/>
      </c>
      <c r="AV1246" s="37">
        <f>INDEX(AV$78:AV$91,$D1246)/$E1246</f>
        <v/>
      </c>
      <c r="AW1246" s="37">
        <f>INDEX(AW$78:AW$91,$D1246)/$E1246</f>
        <v/>
      </c>
      <c r="AX1246" s="37">
        <f>INDEX(AX$78:AX$91,$D1246)/$E1246</f>
        <v/>
      </c>
      <c r="AY1246" s="40">
        <f>NEWEXCISE(INDEX(AY$78:AY$91,$D1246),$E1246)</f>
        <v/>
      </c>
    </row>
    <row r="1247" hidden="1" outlineLevel="2">
      <c r="A1247" s="14" t="inlineStr">
        <is>
          <t>ntx</t>
        </is>
      </c>
      <c r="B1247" s="14" t="inlineStr">
        <is>
          <t>ker</t>
        </is>
      </c>
      <c r="C1247" s="14" t="inlineStr">
        <is>
          <t>mch</t>
        </is>
      </c>
      <c r="D1247" s="37">
        <f>INDEX(Inputs!$L$5:$L$132,MATCH($B1247&amp;"|"&amp;$C1247,Inputs!$A$5:$A$132,0))</f>
        <v/>
      </c>
      <c r="E1247" s="37">
        <f>INDEX(Inputs!$I$5:$I$132,MATCH($B1247&amp;"|"&amp;$C1247,Inputs!$A$5:$A$132,0))</f>
        <v/>
      </c>
      <c r="F1247" s="36" t="n"/>
      <c r="G1247" s="36" t="n"/>
      <c r="H1247" s="14">
        <f>INDEX(Variables!$B$5:$B$205,MATCH($A1247,Variables!$A$5:$A$205,0))&amp;IF($C1247="",""," | "&amp;INDEX(Mapping!$B$5:$B$26,MATCH($C1247,Mapping!$A$5:$A$26,0))&amp;" | "&amp;INDEX(Mapping!$B$30:$B$46,MATCH($B1247,Mapping!$A$30:$A$46,0)))</f>
        <v/>
      </c>
      <c r="I1247" s="14">
        <f>INDEX(Variables!$C$5:$C$205,MATCH($A1247,Variables!$A$5:$A$205,0))</f>
        <v/>
      </c>
      <c r="J1247" s="14">
        <f>INDEX(Variables!$E$5:$E$205,MATCH($A1247,Variables!$A$5:$A$205,0))</f>
        <v/>
      </c>
      <c r="K1247" s="11">
        <f>LOWER(Settings!$C$4)&amp;".mit."&amp;$A1247&amp;IF($C1247="","","."&amp;$C1247&amp;"."&amp;$B1247)&amp;IF(INDEX(Variables!$D$5:$D$205,MATCH($A1247,Variables!$A$5:$A$205,0))="","","."&amp;INDEX(Variables!$D$5:$D$205,MATCH($A1247,Variables!$A$5:$A$205,0)))&amp;"."&amp;K$5</f>
        <v/>
      </c>
      <c r="L1247" s="38">
        <f>INDEX(L$78:L$91,$D1247)/$E1247</f>
        <v/>
      </c>
      <c r="M1247" s="37">
        <f>INDEX(M$78:M$91,$D1247)/$E1247</f>
        <v/>
      </c>
      <c r="N1247" s="37">
        <f>INDEX(N$78:N$91,$D1247)/$E1247</f>
        <v/>
      </c>
      <c r="O1247" s="37">
        <f>INDEX(O$78:O$91,$D1247)/$E1247</f>
        <v/>
      </c>
      <c r="P1247" s="37">
        <f>INDEX(P$78:P$91,$D1247)/$E1247</f>
        <v/>
      </c>
      <c r="Q1247" s="37">
        <f>INDEX(Q$78:Q$91,$D1247)/$E1247</f>
        <v/>
      </c>
      <c r="R1247" s="37">
        <f>INDEX(R$78:R$91,$D1247)/$E1247</f>
        <v/>
      </c>
      <c r="S1247" s="37">
        <f>INDEX(S$78:S$91,$D1247)/$E1247</f>
        <v/>
      </c>
      <c r="T1247" s="37">
        <f>INDEX(T$78:T$91,$D1247)/$E1247</f>
        <v/>
      </c>
      <c r="U1247" s="37">
        <f>INDEX(U$78:U$91,$D1247)/$E1247</f>
        <v/>
      </c>
      <c r="V1247" s="37">
        <f>INDEX(V$78:V$91,$D1247)/$E1247</f>
        <v/>
      </c>
      <c r="W1247" s="37">
        <f>INDEX(W$78:W$91,$D1247)/$E1247</f>
        <v/>
      </c>
      <c r="X1247" s="37">
        <f>INDEX(X$78:X$91,$D1247)/$E1247</f>
        <v/>
      </c>
      <c r="Y1247" s="37">
        <f>INDEX(Y$78:Y$91,$D1247)/$E1247</f>
        <v/>
      </c>
      <c r="Z1247" s="37">
        <f>INDEX(Z$78:Z$91,$D1247)/$E1247</f>
        <v/>
      </c>
      <c r="AA1247" s="37">
        <f>INDEX(AA$78:AA$91,$D1247)/$E1247</f>
        <v/>
      </c>
      <c r="AB1247" s="37">
        <f>INDEX(AB$78:AB$91,$D1247)/$E1247</f>
        <v/>
      </c>
      <c r="AC1247" s="37">
        <f>INDEX(AC$78:AC$91,$D1247)/$E1247</f>
        <v/>
      </c>
      <c r="AD1247" s="40">
        <f>NEWEXCISE(INDEX(AD$78:AD$91,$D1247),$E1247)</f>
        <v/>
      </c>
      <c r="AF1247" s="11">
        <f>LOWER(Settings!$C$4)&amp;".mit."&amp;$A1247&amp;IF($C1247="","","."&amp;$C1247&amp;"."&amp;$B1247)&amp;IF(INDEX(Variables!$D$5:$D$205,MATCH($A1247,Variables!$A$5:$A$205,0))="","","."&amp;INDEX(Variables!$D$5:$D$205,MATCH($A1247,Variables!$A$5:$A$205,0)))&amp;"."&amp;AF$5</f>
        <v/>
      </c>
      <c r="AG1247" s="38">
        <f>INDEX(AG$78:AG$91,$D1247)/$E1247</f>
        <v/>
      </c>
      <c r="AH1247" s="37">
        <f>INDEX(AH$78:AH$91,$D1247)/$E1247</f>
        <v/>
      </c>
      <c r="AI1247" s="37">
        <f>INDEX(AI$78:AI$91,$D1247)/$E1247</f>
        <v/>
      </c>
      <c r="AJ1247" s="37">
        <f>INDEX(AJ$78:AJ$91,$D1247)/$E1247</f>
        <v/>
      </c>
      <c r="AK1247" s="37">
        <f>INDEX(AK$78:AK$91,$D1247)/$E1247</f>
        <v/>
      </c>
      <c r="AL1247" s="37">
        <f>INDEX(AL$78:AL$91,$D1247)/$E1247</f>
        <v/>
      </c>
      <c r="AM1247" s="37">
        <f>INDEX(AM$78:AM$91,$D1247)/$E1247</f>
        <v/>
      </c>
      <c r="AN1247" s="37">
        <f>INDEX(AN$78:AN$91,$D1247)/$E1247</f>
        <v/>
      </c>
      <c r="AO1247" s="37">
        <f>INDEX(AO$78:AO$91,$D1247)/$E1247</f>
        <v/>
      </c>
      <c r="AP1247" s="37">
        <f>INDEX(AP$78:AP$91,$D1247)/$E1247</f>
        <v/>
      </c>
      <c r="AQ1247" s="37">
        <f>INDEX(AQ$78:AQ$91,$D1247)/$E1247</f>
        <v/>
      </c>
      <c r="AR1247" s="37">
        <f>INDEX(AR$78:AR$91,$D1247)/$E1247</f>
        <v/>
      </c>
      <c r="AS1247" s="37">
        <f>INDEX(AS$78:AS$91,$D1247)/$E1247</f>
        <v/>
      </c>
      <c r="AT1247" s="37">
        <f>INDEX(AT$78:AT$91,$D1247)/$E1247</f>
        <v/>
      </c>
      <c r="AU1247" s="37">
        <f>INDEX(AU$78:AU$91,$D1247)/$E1247</f>
        <v/>
      </c>
      <c r="AV1247" s="37">
        <f>INDEX(AV$78:AV$91,$D1247)/$E1247</f>
        <v/>
      </c>
      <c r="AW1247" s="37">
        <f>INDEX(AW$78:AW$91,$D1247)/$E1247</f>
        <v/>
      </c>
      <c r="AX1247" s="37">
        <f>INDEX(AX$78:AX$91,$D1247)/$E1247</f>
        <v/>
      </c>
      <c r="AY1247" s="40">
        <f>NEWEXCISE(INDEX(AY$78:AY$91,$D1247),$E1247)</f>
        <v/>
      </c>
    </row>
    <row r="1248" hidden="1" outlineLevel="2">
      <c r="A1248" s="14" t="inlineStr">
        <is>
          <t>ntx</t>
        </is>
      </c>
      <c r="B1248" s="14" t="inlineStr">
        <is>
          <t>oop</t>
        </is>
      </c>
      <c r="C1248" s="14" t="inlineStr">
        <is>
          <t>mch</t>
        </is>
      </c>
      <c r="D1248" s="37">
        <f>INDEX(Inputs!$L$5:$L$132,MATCH($B1248&amp;"|"&amp;$C1248,Inputs!$A$5:$A$132,0))</f>
        <v/>
      </c>
      <c r="E1248" s="37">
        <f>INDEX(Inputs!$I$5:$I$132,MATCH($B1248&amp;"|"&amp;$C1248,Inputs!$A$5:$A$132,0))</f>
        <v/>
      </c>
      <c r="F1248" s="36" t="n"/>
      <c r="G1248" s="36" t="n"/>
      <c r="H1248" s="14">
        <f>INDEX(Variables!$B$5:$B$205,MATCH($A1248,Variables!$A$5:$A$205,0))&amp;IF($C1248="",""," | "&amp;INDEX(Mapping!$B$5:$B$26,MATCH($C1248,Mapping!$A$5:$A$26,0))&amp;" | "&amp;INDEX(Mapping!$B$30:$B$46,MATCH($B1248,Mapping!$A$30:$A$46,0)))</f>
        <v/>
      </c>
      <c r="I1248" s="14">
        <f>INDEX(Variables!$C$5:$C$205,MATCH($A1248,Variables!$A$5:$A$205,0))</f>
        <v/>
      </c>
      <c r="J1248" s="14">
        <f>INDEX(Variables!$E$5:$E$205,MATCH($A1248,Variables!$A$5:$A$205,0))</f>
        <v/>
      </c>
      <c r="K1248" s="11">
        <f>LOWER(Settings!$C$4)&amp;".mit."&amp;$A1248&amp;IF($C1248="","","."&amp;$C1248&amp;"."&amp;$B1248)&amp;IF(INDEX(Variables!$D$5:$D$205,MATCH($A1248,Variables!$A$5:$A$205,0))="","","."&amp;INDEX(Variables!$D$5:$D$205,MATCH($A1248,Variables!$A$5:$A$205,0)))&amp;"."&amp;K$5</f>
        <v/>
      </c>
      <c r="L1248" s="38">
        <f>INDEX(L$78:L$91,$D1248)/$E1248</f>
        <v/>
      </c>
      <c r="M1248" s="37">
        <f>INDEX(M$78:M$91,$D1248)/$E1248</f>
        <v/>
      </c>
      <c r="N1248" s="37">
        <f>INDEX(N$78:N$91,$D1248)/$E1248</f>
        <v/>
      </c>
      <c r="O1248" s="37">
        <f>INDEX(O$78:O$91,$D1248)/$E1248</f>
        <v/>
      </c>
      <c r="P1248" s="37">
        <f>INDEX(P$78:P$91,$D1248)/$E1248</f>
        <v/>
      </c>
      <c r="Q1248" s="37">
        <f>INDEX(Q$78:Q$91,$D1248)/$E1248</f>
        <v/>
      </c>
      <c r="R1248" s="37">
        <f>INDEX(R$78:R$91,$D1248)/$E1248</f>
        <v/>
      </c>
      <c r="S1248" s="37">
        <f>INDEX(S$78:S$91,$D1248)/$E1248</f>
        <v/>
      </c>
      <c r="T1248" s="37">
        <f>INDEX(T$78:T$91,$D1248)/$E1248</f>
        <v/>
      </c>
      <c r="U1248" s="37">
        <f>INDEX(U$78:U$91,$D1248)/$E1248</f>
        <v/>
      </c>
      <c r="V1248" s="37">
        <f>INDEX(V$78:V$91,$D1248)/$E1248</f>
        <v/>
      </c>
      <c r="W1248" s="37">
        <f>INDEX(W$78:W$91,$D1248)/$E1248</f>
        <v/>
      </c>
      <c r="X1248" s="37">
        <f>INDEX(X$78:X$91,$D1248)/$E1248</f>
        <v/>
      </c>
      <c r="Y1248" s="37">
        <f>INDEX(Y$78:Y$91,$D1248)/$E1248</f>
        <v/>
      </c>
      <c r="Z1248" s="37">
        <f>INDEX(Z$78:Z$91,$D1248)/$E1248</f>
        <v/>
      </c>
      <c r="AA1248" s="37">
        <f>INDEX(AA$78:AA$91,$D1248)/$E1248</f>
        <v/>
      </c>
      <c r="AB1248" s="37">
        <f>INDEX(AB$78:AB$91,$D1248)/$E1248</f>
        <v/>
      </c>
      <c r="AC1248" s="37">
        <f>INDEX(AC$78:AC$91,$D1248)/$E1248</f>
        <v/>
      </c>
      <c r="AD1248" s="40">
        <f>NEWEXCISE(INDEX(AD$78:AD$91,$D1248),$E1248)</f>
        <v/>
      </c>
      <c r="AF1248" s="11">
        <f>LOWER(Settings!$C$4)&amp;".mit."&amp;$A1248&amp;IF($C1248="","","."&amp;$C1248&amp;"."&amp;$B1248)&amp;IF(INDEX(Variables!$D$5:$D$205,MATCH($A1248,Variables!$A$5:$A$205,0))="","","."&amp;INDEX(Variables!$D$5:$D$205,MATCH($A1248,Variables!$A$5:$A$205,0)))&amp;"."&amp;AF$5</f>
        <v/>
      </c>
      <c r="AG1248" s="38">
        <f>INDEX(AG$78:AG$91,$D1248)/$E1248</f>
        <v/>
      </c>
      <c r="AH1248" s="37">
        <f>INDEX(AH$78:AH$91,$D1248)/$E1248</f>
        <v/>
      </c>
      <c r="AI1248" s="37">
        <f>INDEX(AI$78:AI$91,$D1248)/$E1248</f>
        <v/>
      </c>
      <c r="AJ1248" s="37">
        <f>INDEX(AJ$78:AJ$91,$D1248)/$E1248</f>
        <v/>
      </c>
      <c r="AK1248" s="37">
        <f>INDEX(AK$78:AK$91,$D1248)/$E1248</f>
        <v/>
      </c>
      <c r="AL1248" s="37">
        <f>INDEX(AL$78:AL$91,$D1248)/$E1248</f>
        <v/>
      </c>
      <c r="AM1248" s="37">
        <f>INDEX(AM$78:AM$91,$D1248)/$E1248</f>
        <v/>
      </c>
      <c r="AN1248" s="37">
        <f>INDEX(AN$78:AN$91,$D1248)/$E1248</f>
        <v/>
      </c>
      <c r="AO1248" s="37">
        <f>INDEX(AO$78:AO$91,$D1248)/$E1248</f>
        <v/>
      </c>
      <c r="AP1248" s="37">
        <f>INDEX(AP$78:AP$91,$D1248)/$E1248</f>
        <v/>
      </c>
      <c r="AQ1248" s="37">
        <f>INDEX(AQ$78:AQ$91,$D1248)/$E1248</f>
        <v/>
      </c>
      <c r="AR1248" s="37">
        <f>INDEX(AR$78:AR$91,$D1248)/$E1248</f>
        <v/>
      </c>
      <c r="AS1248" s="37">
        <f>INDEX(AS$78:AS$91,$D1248)/$E1248</f>
        <v/>
      </c>
      <c r="AT1248" s="37">
        <f>INDEX(AT$78:AT$91,$D1248)/$E1248</f>
        <v/>
      </c>
      <c r="AU1248" s="37">
        <f>INDEX(AU$78:AU$91,$D1248)/$E1248</f>
        <v/>
      </c>
      <c r="AV1248" s="37">
        <f>INDEX(AV$78:AV$91,$D1248)/$E1248</f>
        <v/>
      </c>
      <c r="AW1248" s="37">
        <f>INDEX(AW$78:AW$91,$D1248)/$E1248</f>
        <v/>
      </c>
      <c r="AX1248" s="37">
        <f>INDEX(AX$78:AX$91,$D1248)/$E1248</f>
        <v/>
      </c>
      <c r="AY1248" s="40">
        <f>NEWEXCISE(INDEX(AY$78:AY$91,$D1248),$E1248)</f>
        <v/>
      </c>
    </row>
    <row r="1249" hidden="1" outlineLevel="2">
      <c r="A1249" s="14" t="inlineStr">
        <is>
          <t>ntx</t>
        </is>
      </c>
      <c r="B1249" s="14" t="inlineStr">
        <is>
          <t>bio</t>
        </is>
      </c>
      <c r="C1249" s="14" t="inlineStr">
        <is>
          <t>mch</t>
        </is>
      </c>
      <c r="D1249" s="37">
        <f>INDEX(Inputs!$L$5:$L$132,MATCH($B1249&amp;"|"&amp;$C1249,Inputs!$A$5:$A$132,0))</f>
        <v/>
      </c>
      <c r="E1249" s="37">
        <f>INDEX(Inputs!$I$5:$I$132,MATCH($B1249&amp;"|"&amp;$C1249,Inputs!$A$5:$A$132,0))</f>
        <v/>
      </c>
      <c r="F1249" s="36" t="n"/>
      <c r="G1249" s="36" t="n"/>
      <c r="H1249" s="14">
        <f>INDEX(Variables!$B$5:$B$205,MATCH($A1249,Variables!$A$5:$A$205,0))&amp;IF($C1249="",""," | "&amp;INDEX(Mapping!$B$5:$B$26,MATCH($C1249,Mapping!$A$5:$A$26,0))&amp;" | "&amp;INDEX(Mapping!$B$30:$B$46,MATCH($B1249,Mapping!$A$30:$A$46,0)))</f>
        <v/>
      </c>
      <c r="I1249" s="14">
        <f>INDEX(Variables!$C$5:$C$205,MATCH($A1249,Variables!$A$5:$A$205,0))</f>
        <v/>
      </c>
      <c r="J1249" s="14">
        <f>INDEX(Variables!$E$5:$E$205,MATCH($A1249,Variables!$A$5:$A$205,0))</f>
        <v/>
      </c>
      <c r="K1249" s="11">
        <f>LOWER(Settings!$C$4)&amp;".mit."&amp;$A1249&amp;IF($C1249="","","."&amp;$C1249&amp;"."&amp;$B1249)&amp;IF(INDEX(Variables!$D$5:$D$205,MATCH($A1249,Variables!$A$5:$A$205,0))="","","."&amp;INDEX(Variables!$D$5:$D$205,MATCH($A1249,Variables!$A$5:$A$205,0)))&amp;"."&amp;K$5</f>
        <v/>
      </c>
      <c r="L1249" s="38">
        <f>INDEX(L$78:L$91,$D1249)/$E1249</f>
        <v/>
      </c>
      <c r="M1249" s="37">
        <f>INDEX(M$78:M$91,$D1249)/$E1249</f>
        <v/>
      </c>
      <c r="N1249" s="37">
        <f>INDEX(N$78:N$91,$D1249)/$E1249</f>
        <v/>
      </c>
      <c r="O1249" s="37">
        <f>INDEX(O$78:O$91,$D1249)/$E1249</f>
        <v/>
      </c>
      <c r="P1249" s="37">
        <f>INDEX(P$78:P$91,$D1249)/$E1249</f>
        <v/>
      </c>
      <c r="Q1249" s="37">
        <f>INDEX(Q$78:Q$91,$D1249)/$E1249</f>
        <v/>
      </c>
      <c r="R1249" s="37">
        <f>INDEX(R$78:R$91,$D1249)/$E1249</f>
        <v/>
      </c>
      <c r="S1249" s="37">
        <f>INDEX(S$78:S$91,$D1249)/$E1249</f>
        <v/>
      </c>
      <c r="T1249" s="37">
        <f>INDEX(T$78:T$91,$D1249)/$E1249</f>
        <v/>
      </c>
      <c r="U1249" s="37">
        <f>INDEX(U$78:U$91,$D1249)/$E1249</f>
        <v/>
      </c>
      <c r="V1249" s="37">
        <f>INDEX(V$78:V$91,$D1249)/$E1249</f>
        <v/>
      </c>
      <c r="W1249" s="37">
        <f>INDEX(W$78:W$91,$D1249)/$E1249</f>
        <v/>
      </c>
      <c r="X1249" s="37">
        <f>INDEX(X$78:X$91,$D1249)/$E1249</f>
        <v/>
      </c>
      <c r="Y1249" s="37">
        <f>INDEX(Y$78:Y$91,$D1249)/$E1249</f>
        <v/>
      </c>
      <c r="Z1249" s="37">
        <f>INDEX(Z$78:Z$91,$D1249)/$E1249</f>
        <v/>
      </c>
      <c r="AA1249" s="37">
        <f>INDEX(AA$78:AA$91,$D1249)/$E1249</f>
        <v/>
      </c>
      <c r="AB1249" s="37">
        <f>INDEX(AB$78:AB$91,$D1249)/$E1249</f>
        <v/>
      </c>
      <c r="AC1249" s="37">
        <f>INDEX(AC$78:AC$91,$D1249)/$E1249</f>
        <v/>
      </c>
      <c r="AD1249" s="40">
        <f>NEWEXCISE(INDEX(AD$78:AD$91,$D1249),$E1249)</f>
        <v/>
      </c>
      <c r="AF1249" s="11">
        <f>LOWER(Settings!$C$4)&amp;".mit."&amp;$A1249&amp;IF($C1249="","","."&amp;$C1249&amp;"."&amp;$B1249)&amp;IF(INDEX(Variables!$D$5:$D$205,MATCH($A1249,Variables!$A$5:$A$205,0))="","","."&amp;INDEX(Variables!$D$5:$D$205,MATCH($A1249,Variables!$A$5:$A$205,0)))&amp;"."&amp;AF$5</f>
        <v/>
      </c>
      <c r="AG1249" s="38">
        <f>INDEX(AG$78:AG$91,$D1249)/$E1249</f>
        <v/>
      </c>
      <c r="AH1249" s="37">
        <f>INDEX(AH$78:AH$91,$D1249)/$E1249</f>
        <v/>
      </c>
      <c r="AI1249" s="37">
        <f>INDEX(AI$78:AI$91,$D1249)/$E1249</f>
        <v/>
      </c>
      <c r="AJ1249" s="37">
        <f>INDEX(AJ$78:AJ$91,$D1249)/$E1249</f>
        <v/>
      </c>
      <c r="AK1249" s="37">
        <f>INDEX(AK$78:AK$91,$D1249)/$E1249</f>
        <v/>
      </c>
      <c r="AL1249" s="37">
        <f>INDEX(AL$78:AL$91,$D1249)/$E1249</f>
        <v/>
      </c>
      <c r="AM1249" s="37">
        <f>INDEX(AM$78:AM$91,$D1249)/$E1249</f>
        <v/>
      </c>
      <c r="AN1249" s="37">
        <f>INDEX(AN$78:AN$91,$D1249)/$E1249</f>
        <v/>
      </c>
      <c r="AO1249" s="37">
        <f>INDEX(AO$78:AO$91,$D1249)/$E1249</f>
        <v/>
      </c>
      <c r="AP1249" s="37">
        <f>INDEX(AP$78:AP$91,$D1249)/$E1249</f>
        <v/>
      </c>
      <c r="AQ1249" s="37">
        <f>INDEX(AQ$78:AQ$91,$D1249)/$E1249</f>
        <v/>
      </c>
      <c r="AR1249" s="37">
        <f>INDEX(AR$78:AR$91,$D1249)/$E1249</f>
        <v/>
      </c>
      <c r="AS1249" s="37">
        <f>INDEX(AS$78:AS$91,$D1249)/$E1249</f>
        <v/>
      </c>
      <c r="AT1249" s="37">
        <f>INDEX(AT$78:AT$91,$D1249)/$E1249</f>
        <v/>
      </c>
      <c r="AU1249" s="37">
        <f>INDEX(AU$78:AU$91,$D1249)/$E1249</f>
        <v/>
      </c>
      <c r="AV1249" s="37">
        <f>INDEX(AV$78:AV$91,$D1249)/$E1249</f>
        <v/>
      </c>
      <c r="AW1249" s="37">
        <f>INDEX(AW$78:AW$91,$D1249)/$E1249</f>
        <v/>
      </c>
      <c r="AX1249" s="37">
        <f>INDEX(AX$78:AX$91,$D1249)/$E1249</f>
        <v/>
      </c>
      <c r="AY1249" s="40">
        <f>NEWEXCISE(INDEX(AY$78:AY$91,$D1249),$E1249)</f>
        <v/>
      </c>
    </row>
    <row r="1250" hidden="1" outlineLevel="2"/>
    <row r="1251" hidden="1" outlineLevel="2">
      <c r="A1251" s="14" t="inlineStr">
        <is>
          <t>nce</t>
        </is>
      </c>
      <c r="B1251" s="14" t="inlineStr">
        <is>
          <t>coa</t>
        </is>
      </c>
      <c r="C1251" s="14" t="inlineStr">
        <is>
          <t>mch</t>
        </is>
      </c>
      <c r="D1251" s="36" t="n"/>
      <c r="E1251" s="36" t="n"/>
      <c r="F1251" s="36" t="n"/>
      <c r="G1251" s="36" t="n"/>
      <c r="H1251" s="14">
        <f>INDEX(Variables!$B$5:$B$205,MATCH($A1251,Variables!$A$5:$A$205,0))&amp;IF($C1251="",""," | "&amp;INDEX(Mapping!$B$5:$B$26,MATCH($C1251,Mapping!$A$5:$A$26,0))&amp;" | "&amp;INDEX(Mapping!$B$30:$B$46,MATCH($B1251,Mapping!$A$30:$A$46,0)))</f>
        <v/>
      </c>
      <c r="I1251" s="14">
        <f>INDEX(Variables!$C$5:$C$205,MATCH($A1251,Variables!$A$5:$A$205,0))</f>
        <v/>
      </c>
      <c r="J1251" s="14">
        <f>INDEX(Variables!$E$5:$E$205,MATCH($A1251,Variables!$A$5:$A$205,0))</f>
        <v/>
      </c>
      <c r="K1251" s="11">
        <f>LOWER(Settings!$C$4)&amp;".mit."&amp;$A1251&amp;IF($C1251="","","."&amp;$C1251&amp;"."&amp;$B1251)&amp;IF(INDEX(Variables!$D$5:$D$205,MATCH($A1251,Variables!$A$5:$A$205,0))="","","."&amp;INDEX(Variables!$D$5:$D$205,MATCH($A1251,Variables!$A$5:$A$205,0)))&amp;"."&amp;K$5</f>
        <v/>
      </c>
      <c r="L1251" s="38">
        <f>L1224+L1233+L1242</f>
        <v/>
      </c>
      <c r="M1251" s="37">
        <f>M1224+M1233+M1242</f>
        <v/>
      </c>
      <c r="N1251" s="37">
        <f>N1224+N1233+N1242</f>
        <v/>
      </c>
      <c r="O1251" s="37">
        <f>O1224+O1233+O1242</f>
        <v/>
      </c>
      <c r="P1251" s="37">
        <f>P1224+P1233+P1242</f>
        <v/>
      </c>
      <c r="Q1251" s="37">
        <f>Q1224+Q1233+Q1242</f>
        <v/>
      </c>
      <c r="R1251" s="37">
        <f>R1224+R1233+R1242</f>
        <v/>
      </c>
      <c r="S1251" s="37">
        <f>S1224+S1233+S1242</f>
        <v/>
      </c>
      <c r="T1251" s="37">
        <f>T1224+T1233+T1242</f>
        <v/>
      </c>
      <c r="U1251" s="37">
        <f>U1224+U1233+U1242</f>
        <v/>
      </c>
      <c r="V1251" s="37">
        <f>V1224+V1233+V1242</f>
        <v/>
      </c>
      <c r="W1251" s="37">
        <f>W1224+W1233+W1242</f>
        <v/>
      </c>
      <c r="X1251" s="37">
        <f>X1224+X1233+X1242</f>
        <v/>
      </c>
      <c r="Y1251" s="37">
        <f>Y1224+Y1233+Y1242</f>
        <v/>
      </c>
      <c r="Z1251" s="37">
        <f>Z1224+Z1233+Z1242</f>
        <v/>
      </c>
      <c r="AA1251" s="37">
        <f>AA1224+AA1233+AA1242</f>
        <v/>
      </c>
      <c r="AB1251" s="37">
        <f>AB1224+AB1233+AB1242</f>
        <v/>
      </c>
      <c r="AC1251" s="37">
        <f>AC1224+AC1233+AC1242</f>
        <v/>
      </c>
      <c r="AD1251" s="40">
        <f>NEWPOLICY(AD1224,AD1233,AD1242)</f>
        <v/>
      </c>
      <c r="AF1251" s="11">
        <f>LOWER(Settings!$C$4)&amp;".mit."&amp;$A1251&amp;IF($C1251="","","."&amp;$C1251&amp;"."&amp;$B1251)&amp;IF(INDEX(Variables!$D$5:$D$205,MATCH($A1251,Variables!$A$5:$A$205,0))="","","."&amp;INDEX(Variables!$D$5:$D$205,MATCH($A1251,Variables!$A$5:$A$205,0)))&amp;"."&amp;AF$5</f>
        <v/>
      </c>
      <c r="AG1251" s="38">
        <f>AG1224+AG1233+AG1242</f>
        <v/>
      </c>
      <c r="AH1251" s="37">
        <f>AH1224+AH1233+AH1242</f>
        <v/>
      </c>
      <c r="AI1251" s="37">
        <f>AI1224+AI1233+AI1242</f>
        <v/>
      </c>
      <c r="AJ1251" s="37">
        <f>AJ1224+AJ1233+AJ1242</f>
        <v/>
      </c>
      <c r="AK1251" s="37">
        <f>AK1224+AK1233+AK1242</f>
        <v/>
      </c>
      <c r="AL1251" s="37">
        <f>AL1224+AL1233+AL1242</f>
        <v/>
      </c>
      <c r="AM1251" s="37">
        <f>AM1224+AM1233+AM1242</f>
        <v/>
      </c>
      <c r="AN1251" s="37">
        <f>AN1224+AN1233+AN1242</f>
        <v/>
      </c>
      <c r="AO1251" s="37">
        <f>AO1224+AO1233+AO1242</f>
        <v/>
      </c>
      <c r="AP1251" s="37">
        <f>AP1224+AP1233+AP1242</f>
        <v/>
      </c>
      <c r="AQ1251" s="37">
        <f>AQ1224+AQ1233+AQ1242</f>
        <v/>
      </c>
      <c r="AR1251" s="37">
        <f>AR1224+AR1233+AR1242</f>
        <v/>
      </c>
      <c r="AS1251" s="37">
        <f>AS1224+AS1233+AS1242</f>
        <v/>
      </c>
      <c r="AT1251" s="37">
        <f>AT1224+AT1233+AT1242</f>
        <v/>
      </c>
      <c r="AU1251" s="37">
        <f>AU1224+AU1233+AU1242</f>
        <v/>
      </c>
      <c r="AV1251" s="37">
        <f>AV1224+AV1233+AV1242</f>
        <v/>
      </c>
      <c r="AW1251" s="37">
        <f>AW1224+AW1233+AW1242</f>
        <v/>
      </c>
      <c r="AX1251" s="37">
        <f>AX1224+AX1233+AX1242</f>
        <v/>
      </c>
      <c r="AY1251" s="40">
        <f>NEWPOLICY(AY1224,AY1233,AY1242)</f>
        <v/>
      </c>
    </row>
    <row r="1252" hidden="1" outlineLevel="2">
      <c r="A1252" s="14" t="inlineStr">
        <is>
          <t>nce</t>
        </is>
      </c>
      <c r="B1252" s="14" t="inlineStr">
        <is>
          <t>nga</t>
        </is>
      </c>
      <c r="C1252" s="14" t="inlineStr">
        <is>
          <t>mch</t>
        </is>
      </c>
      <c r="D1252" s="36" t="n"/>
      <c r="E1252" s="36" t="n"/>
      <c r="F1252" s="36" t="n"/>
      <c r="G1252" s="36" t="n"/>
      <c r="H1252" s="14">
        <f>INDEX(Variables!$B$5:$B$205,MATCH($A1252,Variables!$A$5:$A$205,0))&amp;IF($C1252="",""," | "&amp;INDEX(Mapping!$B$5:$B$26,MATCH($C1252,Mapping!$A$5:$A$26,0))&amp;" | "&amp;INDEX(Mapping!$B$30:$B$46,MATCH($B1252,Mapping!$A$30:$A$46,0)))</f>
        <v/>
      </c>
      <c r="I1252" s="14">
        <f>INDEX(Variables!$C$5:$C$205,MATCH($A1252,Variables!$A$5:$A$205,0))</f>
        <v/>
      </c>
      <c r="J1252" s="14">
        <f>INDEX(Variables!$E$5:$E$205,MATCH($A1252,Variables!$A$5:$A$205,0))</f>
        <v/>
      </c>
      <c r="K1252" s="11">
        <f>LOWER(Settings!$C$4)&amp;".mit."&amp;$A1252&amp;IF($C1252="","","."&amp;$C1252&amp;"."&amp;$B1252)&amp;IF(INDEX(Variables!$D$5:$D$205,MATCH($A1252,Variables!$A$5:$A$205,0))="","","."&amp;INDEX(Variables!$D$5:$D$205,MATCH($A1252,Variables!$A$5:$A$205,0)))&amp;"."&amp;K$5</f>
        <v/>
      </c>
      <c r="L1252" s="38">
        <f>L1225+L1234+L1243</f>
        <v/>
      </c>
      <c r="M1252" s="37">
        <f>M1225+M1234+M1243</f>
        <v/>
      </c>
      <c r="N1252" s="37">
        <f>N1225+N1234+N1243</f>
        <v/>
      </c>
      <c r="O1252" s="37">
        <f>O1225+O1234+O1243</f>
        <v/>
      </c>
      <c r="P1252" s="37">
        <f>P1225+P1234+P1243</f>
        <v/>
      </c>
      <c r="Q1252" s="37">
        <f>Q1225+Q1234+Q1243</f>
        <v/>
      </c>
      <c r="R1252" s="37">
        <f>R1225+R1234+R1243</f>
        <v/>
      </c>
      <c r="S1252" s="37">
        <f>S1225+S1234+S1243</f>
        <v/>
      </c>
      <c r="T1252" s="37">
        <f>T1225+T1234+T1243</f>
        <v/>
      </c>
      <c r="U1252" s="37">
        <f>U1225+U1234+U1243</f>
        <v/>
      </c>
      <c r="V1252" s="37">
        <f>V1225+V1234+V1243</f>
        <v/>
      </c>
      <c r="W1252" s="37">
        <f>W1225+W1234+W1243</f>
        <v/>
      </c>
      <c r="X1252" s="37">
        <f>X1225+X1234+X1243</f>
        <v/>
      </c>
      <c r="Y1252" s="37">
        <f>Y1225+Y1234+Y1243</f>
        <v/>
      </c>
      <c r="Z1252" s="37">
        <f>Z1225+Z1234+Z1243</f>
        <v/>
      </c>
      <c r="AA1252" s="37">
        <f>AA1225+AA1234+AA1243</f>
        <v/>
      </c>
      <c r="AB1252" s="37">
        <f>AB1225+AB1234+AB1243</f>
        <v/>
      </c>
      <c r="AC1252" s="37">
        <f>AC1225+AC1234+AC1243</f>
        <v/>
      </c>
      <c r="AD1252" s="40">
        <f>NEWPOLICY(AD1225,AD1234,AD1243)</f>
        <v/>
      </c>
      <c r="AF1252" s="11">
        <f>LOWER(Settings!$C$4)&amp;".mit."&amp;$A1252&amp;IF($C1252="","","."&amp;$C1252&amp;"."&amp;$B1252)&amp;IF(INDEX(Variables!$D$5:$D$205,MATCH($A1252,Variables!$A$5:$A$205,0))="","","."&amp;INDEX(Variables!$D$5:$D$205,MATCH($A1252,Variables!$A$5:$A$205,0)))&amp;"."&amp;AF$5</f>
        <v/>
      </c>
      <c r="AG1252" s="38">
        <f>AG1225+AG1234+AG1243</f>
        <v/>
      </c>
      <c r="AH1252" s="37">
        <f>AH1225+AH1234+AH1243</f>
        <v/>
      </c>
      <c r="AI1252" s="37">
        <f>AI1225+AI1234+AI1243</f>
        <v/>
      </c>
      <c r="AJ1252" s="37">
        <f>AJ1225+AJ1234+AJ1243</f>
        <v/>
      </c>
      <c r="AK1252" s="37">
        <f>AK1225+AK1234+AK1243</f>
        <v/>
      </c>
      <c r="AL1252" s="37">
        <f>AL1225+AL1234+AL1243</f>
        <v/>
      </c>
      <c r="AM1252" s="37">
        <f>AM1225+AM1234+AM1243</f>
        <v/>
      </c>
      <c r="AN1252" s="37">
        <f>AN1225+AN1234+AN1243</f>
        <v/>
      </c>
      <c r="AO1252" s="37">
        <f>AO1225+AO1234+AO1243</f>
        <v/>
      </c>
      <c r="AP1252" s="37">
        <f>AP1225+AP1234+AP1243</f>
        <v/>
      </c>
      <c r="AQ1252" s="37">
        <f>AQ1225+AQ1234+AQ1243</f>
        <v/>
      </c>
      <c r="AR1252" s="37">
        <f>AR1225+AR1234+AR1243</f>
        <v/>
      </c>
      <c r="AS1252" s="37">
        <f>AS1225+AS1234+AS1243</f>
        <v/>
      </c>
      <c r="AT1252" s="37">
        <f>AT1225+AT1234+AT1243</f>
        <v/>
      </c>
      <c r="AU1252" s="37">
        <f>AU1225+AU1234+AU1243</f>
        <v/>
      </c>
      <c r="AV1252" s="37">
        <f>AV1225+AV1234+AV1243</f>
        <v/>
      </c>
      <c r="AW1252" s="37">
        <f>AW1225+AW1234+AW1243</f>
        <v/>
      </c>
      <c r="AX1252" s="37">
        <f>AX1225+AX1234+AX1243</f>
        <v/>
      </c>
      <c r="AY1252" s="40">
        <f>NEWPOLICY(AY1225,AY1234,AY1243)</f>
        <v/>
      </c>
    </row>
    <row r="1253" hidden="1" outlineLevel="2">
      <c r="A1253" s="14" t="inlineStr">
        <is>
          <t>nce</t>
        </is>
      </c>
      <c r="B1253" s="14" t="inlineStr">
        <is>
          <t>gso</t>
        </is>
      </c>
      <c r="C1253" s="14" t="inlineStr">
        <is>
          <t>mch</t>
        </is>
      </c>
      <c r="D1253" s="36" t="n"/>
      <c r="E1253" s="36" t="n"/>
      <c r="F1253" s="36" t="n"/>
      <c r="G1253" s="36" t="n"/>
      <c r="H1253" s="14">
        <f>INDEX(Variables!$B$5:$B$205,MATCH($A1253,Variables!$A$5:$A$205,0))&amp;IF($C1253="",""," | "&amp;INDEX(Mapping!$B$5:$B$26,MATCH($C1253,Mapping!$A$5:$A$26,0))&amp;" | "&amp;INDEX(Mapping!$B$30:$B$46,MATCH($B1253,Mapping!$A$30:$A$46,0)))</f>
        <v/>
      </c>
      <c r="I1253" s="14">
        <f>INDEX(Variables!$C$5:$C$205,MATCH($A1253,Variables!$A$5:$A$205,0))</f>
        <v/>
      </c>
      <c r="J1253" s="14">
        <f>INDEX(Variables!$E$5:$E$205,MATCH($A1253,Variables!$A$5:$A$205,0))</f>
        <v/>
      </c>
      <c r="K1253" s="11">
        <f>LOWER(Settings!$C$4)&amp;".mit."&amp;$A1253&amp;IF($C1253="","","."&amp;$C1253&amp;"."&amp;$B1253)&amp;IF(INDEX(Variables!$D$5:$D$205,MATCH($A1253,Variables!$A$5:$A$205,0))="","","."&amp;INDEX(Variables!$D$5:$D$205,MATCH($A1253,Variables!$A$5:$A$205,0)))&amp;"."&amp;K$5</f>
        <v/>
      </c>
      <c r="L1253" s="38">
        <f>L1226+L1235+L1244</f>
        <v/>
      </c>
      <c r="M1253" s="37">
        <f>M1226+M1235+M1244</f>
        <v/>
      </c>
      <c r="N1253" s="37">
        <f>N1226+N1235+N1244</f>
        <v/>
      </c>
      <c r="O1253" s="37">
        <f>O1226+O1235+O1244</f>
        <v/>
      </c>
      <c r="P1253" s="37">
        <f>P1226+P1235+P1244</f>
        <v/>
      </c>
      <c r="Q1253" s="37">
        <f>Q1226+Q1235+Q1244</f>
        <v/>
      </c>
      <c r="R1253" s="37">
        <f>R1226+R1235+R1244</f>
        <v/>
      </c>
      <c r="S1253" s="37">
        <f>S1226+S1235+S1244</f>
        <v/>
      </c>
      <c r="T1253" s="37">
        <f>T1226+T1235+T1244</f>
        <v/>
      </c>
      <c r="U1253" s="37">
        <f>U1226+U1235+U1244</f>
        <v/>
      </c>
      <c r="V1253" s="37">
        <f>V1226+V1235+V1244</f>
        <v/>
      </c>
      <c r="W1253" s="37">
        <f>W1226+W1235+W1244</f>
        <v/>
      </c>
      <c r="X1253" s="37">
        <f>X1226+X1235+X1244</f>
        <v/>
      </c>
      <c r="Y1253" s="37">
        <f>Y1226+Y1235+Y1244</f>
        <v/>
      </c>
      <c r="Z1253" s="37">
        <f>Z1226+Z1235+Z1244</f>
        <v/>
      </c>
      <c r="AA1253" s="37">
        <f>AA1226+AA1235+AA1244</f>
        <v/>
      </c>
      <c r="AB1253" s="37">
        <f>AB1226+AB1235+AB1244</f>
        <v/>
      </c>
      <c r="AC1253" s="37">
        <f>AC1226+AC1235+AC1244</f>
        <v/>
      </c>
      <c r="AD1253" s="40">
        <f>NEWPOLICY(AD1226,AD1235,AD1244)</f>
        <v/>
      </c>
      <c r="AF1253" s="11">
        <f>LOWER(Settings!$C$4)&amp;".mit."&amp;$A1253&amp;IF($C1253="","","."&amp;$C1253&amp;"."&amp;$B1253)&amp;IF(INDEX(Variables!$D$5:$D$205,MATCH($A1253,Variables!$A$5:$A$205,0))="","","."&amp;INDEX(Variables!$D$5:$D$205,MATCH($A1253,Variables!$A$5:$A$205,0)))&amp;"."&amp;AF$5</f>
        <v/>
      </c>
      <c r="AG1253" s="38">
        <f>AG1226+AG1235+AG1244</f>
        <v/>
      </c>
      <c r="AH1253" s="37">
        <f>AH1226+AH1235+AH1244</f>
        <v/>
      </c>
      <c r="AI1253" s="37">
        <f>AI1226+AI1235+AI1244</f>
        <v/>
      </c>
      <c r="AJ1253" s="37">
        <f>AJ1226+AJ1235+AJ1244</f>
        <v/>
      </c>
      <c r="AK1253" s="37">
        <f>AK1226+AK1235+AK1244</f>
        <v/>
      </c>
      <c r="AL1253" s="37">
        <f>AL1226+AL1235+AL1244</f>
        <v/>
      </c>
      <c r="AM1253" s="37">
        <f>AM1226+AM1235+AM1244</f>
        <v/>
      </c>
      <c r="AN1253" s="37">
        <f>AN1226+AN1235+AN1244</f>
        <v/>
      </c>
      <c r="AO1253" s="37">
        <f>AO1226+AO1235+AO1244</f>
        <v/>
      </c>
      <c r="AP1253" s="37">
        <f>AP1226+AP1235+AP1244</f>
        <v/>
      </c>
      <c r="AQ1253" s="37">
        <f>AQ1226+AQ1235+AQ1244</f>
        <v/>
      </c>
      <c r="AR1253" s="37">
        <f>AR1226+AR1235+AR1244</f>
        <v/>
      </c>
      <c r="AS1253" s="37">
        <f>AS1226+AS1235+AS1244</f>
        <v/>
      </c>
      <c r="AT1253" s="37">
        <f>AT1226+AT1235+AT1244</f>
        <v/>
      </c>
      <c r="AU1253" s="37">
        <f>AU1226+AU1235+AU1244</f>
        <v/>
      </c>
      <c r="AV1253" s="37">
        <f>AV1226+AV1235+AV1244</f>
        <v/>
      </c>
      <c r="AW1253" s="37">
        <f>AW1226+AW1235+AW1244</f>
        <v/>
      </c>
      <c r="AX1253" s="37">
        <f>AX1226+AX1235+AX1244</f>
        <v/>
      </c>
      <c r="AY1253" s="40">
        <f>NEWPOLICY(AY1226,AY1235,AY1244)</f>
        <v/>
      </c>
    </row>
    <row r="1254" hidden="1" outlineLevel="2">
      <c r="A1254" s="14" t="inlineStr">
        <is>
          <t>nce</t>
        </is>
      </c>
      <c r="B1254" s="14" t="inlineStr">
        <is>
          <t>die</t>
        </is>
      </c>
      <c r="C1254" s="14" t="inlineStr">
        <is>
          <t>mch</t>
        </is>
      </c>
      <c r="D1254" s="36" t="n"/>
      <c r="E1254" s="36" t="n"/>
      <c r="F1254" s="36" t="n"/>
      <c r="G1254" s="36" t="n"/>
      <c r="H1254" s="14">
        <f>INDEX(Variables!$B$5:$B$205,MATCH($A1254,Variables!$A$5:$A$205,0))&amp;IF($C1254="",""," | "&amp;INDEX(Mapping!$B$5:$B$26,MATCH($C1254,Mapping!$A$5:$A$26,0))&amp;" | "&amp;INDEX(Mapping!$B$30:$B$46,MATCH($B1254,Mapping!$A$30:$A$46,0)))</f>
        <v/>
      </c>
      <c r="I1254" s="14">
        <f>INDEX(Variables!$C$5:$C$205,MATCH($A1254,Variables!$A$5:$A$205,0))</f>
        <v/>
      </c>
      <c r="J1254" s="14">
        <f>INDEX(Variables!$E$5:$E$205,MATCH($A1254,Variables!$A$5:$A$205,0))</f>
        <v/>
      </c>
      <c r="K1254" s="11">
        <f>LOWER(Settings!$C$4)&amp;".mit."&amp;$A1254&amp;IF($C1254="","","."&amp;$C1254&amp;"."&amp;$B1254)&amp;IF(INDEX(Variables!$D$5:$D$205,MATCH($A1254,Variables!$A$5:$A$205,0))="","","."&amp;INDEX(Variables!$D$5:$D$205,MATCH($A1254,Variables!$A$5:$A$205,0)))&amp;"."&amp;K$5</f>
        <v/>
      </c>
      <c r="L1254" s="38">
        <f>L1227+L1236+L1245</f>
        <v/>
      </c>
      <c r="M1254" s="37">
        <f>M1227+M1236+M1245</f>
        <v/>
      </c>
      <c r="N1254" s="37">
        <f>N1227+N1236+N1245</f>
        <v/>
      </c>
      <c r="O1254" s="37">
        <f>O1227+O1236+O1245</f>
        <v/>
      </c>
      <c r="P1254" s="37">
        <f>P1227+P1236+P1245</f>
        <v/>
      </c>
      <c r="Q1254" s="37">
        <f>Q1227+Q1236+Q1245</f>
        <v/>
      </c>
      <c r="R1254" s="37">
        <f>R1227+R1236+R1245</f>
        <v/>
      </c>
      <c r="S1254" s="37">
        <f>S1227+S1236+S1245</f>
        <v/>
      </c>
      <c r="T1254" s="37">
        <f>T1227+T1236+T1245</f>
        <v/>
      </c>
      <c r="U1254" s="37">
        <f>U1227+U1236+U1245</f>
        <v/>
      </c>
      <c r="V1254" s="37">
        <f>V1227+V1236+V1245</f>
        <v/>
      </c>
      <c r="W1254" s="37">
        <f>W1227+W1236+W1245</f>
        <v/>
      </c>
      <c r="X1254" s="37">
        <f>X1227+X1236+X1245</f>
        <v/>
      </c>
      <c r="Y1254" s="37">
        <f>Y1227+Y1236+Y1245</f>
        <v/>
      </c>
      <c r="Z1254" s="37">
        <f>Z1227+Z1236+Z1245</f>
        <v/>
      </c>
      <c r="AA1254" s="37">
        <f>AA1227+AA1236+AA1245</f>
        <v/>
      </c>
      <c r="AB1254" s="37">
        <f>AB1227+AB1236+AB1245</f>
        <v/>
      </c>
      <c r="AC1254" s="37">
        <f>AC1227+AC1236+AC1245</f>
        <v/>
      </c>
      <c r="AD1254" s="40">
        <f>NEWPOLICY(AD1227,AD1236,AD1245)</f>
        <v/>
      </c>
      <c r="AF1254" s="11">
        <f>LOWER(Settings!$C$4)&amp;".mit."&amp;$A1254&amp;IF($C1254="","","."&amp;$C1254&amp;"."&amp;$B1254)&amp;IF(INDEX(Variables!$D$5:$D$205,MATCH($A1254,Variables!$A$5:$A$205,0))="","","."&amp;INDEX(Variables!$D$5:$D$205,MATCH($A1254,Variables!$A$5:$A$205,0)))&amp;"."&amp;AF$5</f>
        <v/>
      </c>
      <c r="AG1254" s="38">
        <f>AG1227+AG1236+AG1245</f>
        <v/>
      </c>
      <c r="AH1254" s="37">
        <f>AH1227+AH1236+AH1245</f>
        <v/>
      </c>
      <c r="AI1254" s="37">
        <f>AI1227+AI1236+AI1245</f>
        <v/>
      </c>
      <c r="AJ1254" s="37">
        <f>AJ1227+AJ1236+AJ1245</f>
        <v/>
      </c>
      <c r="AK1254" s="37">
        <f>AK1227+AK1236+AK1245</f>
        <v/>
      </c>
      <c r="AL1254" s="37">
        <f>AL1227+AL1236+AL1245</f>
        <v/>
      </c>
      <c r="AM1254" s="37">
        <f>AM1227+AM1236+AM1245</f>
        <v/>
      </c>
      <c r="AN1254" s="37">
        <f>AN1227+AN1236+AN1245</f>
        <v/>
      </c>
      <c r="AO1254" s="37">
        <f>AO1227+AO1236+AO1245</f>
        <v/>
      </c>
      <c r="AP1254" s="37">
        <f>AP1227+AP1236+AP1245</f>
        <v/>
      </c>
      <c r="AQ1254" s="37">
        <f>AQ1227+AQ1236+AQ1245</f>
        <v/>
      </c>
      <c r="AR1254" s="37">
        <f>AR1227+AR1236+AR1245</f>
        <v/>
      </c>
      <c r="AS1254" s="37">
        <f>AS1227+AS1236+AS1245</f>
        <v/>
      </c>
      <c r="AT1254" s="37">
        <f>AT1227+AT1236+AT1245</f>
        <v/>
      </c>
      <c r="AU1254" s="37">
        <f>AU1227+AU1236+AU1245</f>
        <v/>
      </c>
      <c r="AV1254" s="37">
        <f>AV1227+AV1236+AV1245</f>
        <v/>
      </c>
      <c r="AW1254" s="37">
        <f>AW1227+AW1236+AW1245</f>
        <v/>
      </c>
      <c r="AX1254" s="37">
        <f>AX1227+AX1236+AX1245</f>
        <v/>
      </c>
      <c r="AY1254" s="40">
        <f>NEWPOLICY(AY1227,AY1236,AY1245)</f>
        <v/>
      </c>
    </row>
    <row r="1255" hidden="1" outlineLevel="2">
      <c r="A1255" s="14" t="inlineStr">
        <is>
          <t>nce</t>
        </is>
      </c>
      <c r="B1255" s="14" t="inlineStr">
        <is>
          <t>lpg</t>
        </is>
      </c>
      <c r="C1255" s="14" t="inlineStr">
        <is>
          <t>mch</t>
        </is>
      </c>
      <c r="D1255" s="36" t="n"/>
      <c r="E1255" s="36" t="n"/>
      <c r="F1255" s="36" t="n"/>
      <c r="G1255" s="36" t="n"/>
      <c r="H1255" s="14">
        <f>INDEX(Variables!$B$5:$B$205,MATCH($A1255,Variables!$A$5:$A$205,0))&amp;IF($C1255="",""," | "&amp;INDEX(Mapping!$B$5:$B$26,MATCH($C1255,Mapping!$A$5:$A$26,0))&amp;" | "&amp;INDEX(Mapping!$B$30:$B$46,MATCH($B1255,Mapping!$A$30:$A$46,0)))</f>
        <v/>
      </c>
      <c r="I1255" s="14">
        <f>INDEX(Variables!$C$5:$C$205,MATCH($A1255,Variables!$A$5:$A$205,0))</f>
        <v/>
      </c>
      <c r="J1255" s="14">
        <f>INDEX(Variables!$E$5:$E$205,MATCH($A1255,Variables!$A$5:$A$205,0))</f>
        <v/>
      </c>
      <c r="K1255" s="11">
        <f>LOWER(Settings!$C$4)&amp;".mit."&amp;$A1255&amp;IF($C1255="","","."&amp;$C1255&amp;"."&amp;$B1255)&amp;IF(INDEX(Variables!$D$5:$D$205,MATCH($A1255,Variables!$A$5:$A$205,0))="","","."&amp;INDEX(Variables!$D$5:$D$205,MATCH($A1255,Variables!$A$5:$A$205,0)))&amp;"."&amp;K$5</f>
        <v/>
      </c>
      <c r="L1255" s="38">
        <f>L1228+L1237+L1246</f>
        <v/>
      </c>
      <c r="M1255" s="37">
        <f>M1228+M1237+M1246</f>
        <v/>
      </c>
      <c r="N1255" s="37">
        <f>N1228+N1237+N1246</f>
        <v/>
      </c>
      <c r="O1255" s="37">
        <f>O1228+O1237+O1246</f>
        <v/>
      </c>
      <c r="P1255" s="37">
        <f>P1228+P1237+P1246</f>
        <v/>
      </c>
      <c r="Q1255" s="37">
        <f>Q1228+Q1237+Q1246</f>
        <v/>
      </c>
      <c r="R1255" s="37">
        <f>R1228+R1237+R1246</f>
        <v/>
      </c>
      <c r="S1255" s="37">
        <f>S1228+S1237+S1246</f>
        <v/>
      </c>
      <c r="T1255" s="37">
        <f>T1228+T1237+T1246</f>
        <v/>
      </c>
      <c r="U1255" s="37">
        <f>U1228+U1237+U1246</f>
        <v/>
      </c>
      <c r="V1255" s="37">
        <f>V1228+V1237+V1246</f>
        <v/>
      </c>
      <c r="W1255" s="37">
        <f>W1228+W1237+W1246</f>
        <v/>
      </c>
      <c r="X1255" s="37">
        <f>X1228+X1237+X1246</f>
        <v/>
      </c>
      <c r="Y1255" s="37">
        <f>Y1228+Y1237+Y1246</f>
        <v/>
      </c>
      <c r="Z1255" s="37">
        <f>Z1228+Z1237+Z1246</f>
        <v/>
      </c>
      <c r="AA1255" s="37">
        <f>AA1228+AA1237+AA1246</f>
        <v/>
      </c>
      <c r="AB1255" s="37">
        <f>AB1228+AB1237+AB1246</f>
        <v/>
      </c>
      <c r="AC1255" s="37">
        <f>AC1228+AC1237+AC1246</f>
        <v/>
      </c>
      <c r="AD1255" s="40">
        <f>NEWPOLICY(AD1228,AD1237,AD1246)</f>
        <v/>
      </c>
      <c r="AF1255" s="11">
        <f>LOWER(Settings!$C$4)&amp;".mit."&amp;$A1255&amp;IF($C1255="","","."&amp;$C1255&amp;"."&amp;$B1255)&amp;IF(INDEX(Variables!$D$5:$D$205,MATCH($A1255,Variables!$A$5:$A$205,0))="","","."&amp;INDEX(Variables!$D$5:$D$205,MATCH($A1255,Variables!$A$5:$A$205,0)))&amp;"."&amp;AF$5</f>
        <v/>
      </c>
      <c r="AG1255" s="38">
        <f>AG1228+AG1237+AG1246</f>
        <v/>
      </c>
      <c r="AH1255" s="37">
        <f>AH1228+AH1237+AH1246</f>
        <v/>
      </c>
      <c r="AI1255" s="37">
        <f>AI1228+AI1237+AI1246</f>
        <v/>
      </c>
      <c r="AJ1255" s="37">
        <f>AJ1228+AJ1237+AJ1246</f>
        <v/>
      </c>
      <c r="AK1255" s="37">
        <f>AK1228+AK1237+AK1246</f>
        <v/>
      </c>
      <c r="AL1255" s="37">
        <f>AL1228+AL1237+AL1246</f>
        <v/>
      </c>
      <c r="AM1255" s="37">
        <f>AM1228+AM1237+AM1246</f>
        <v/>
      </c>
      <c r="AN1255" s="37">
        <f>AN1228+AN1237+AN1246</f>
        <v/>
      </c>
      <c r="AO1255" s="37">
        <f>AO1228+AO1237+AO1246</f>
        <v/>
      </c>
      <c r="AP1255" s="37">
        <f>AP1228+AP1237+AP1246</f>
        <v/>
      </c>
      <c r="AQ1255" s="37">
        <f>AQ1228+AQ1237+AQ1246</f>
        <v/>
      </c>
      <c r="AR1255" s="37">
        <f>AR1228+AR1237+AR1246</f>
        <v/>
      </c>
      <c r="AS1255" s="37">
        <f>AS1228+AS1237+AS1246</f>
        <v/>
      </c>
      <c r="AT1255" s="37">
        <f>AT1228+AT1237+AT1246</f>
        <v/>
      </c>
      <c r="AU1255" s="37">
        <f>AU1228+AU1237+AU1246</f>
        <v/>
      </c>
      <c r="AV1255" s="37">
        <f>AV1228+AV1237+AV1246</f>
        <v/>
      </c>
      <c r="AW1255" s="37">
        <f>AW1228+AW1237+AW1246</f>
        <v/>
      </c>
      <c r="AX1255" s="37">
        <f>AX1228+AX1237+AX1246</f>
        <v/>
      </c>
      <c r="AY1255" s="40">
        <f>NEWPOLICY(AY1228,AY1237,AY1246)</f>
        <v/>
      </c>
    </row>
    <row r="1256" hidden="1" outlineLevel="2">
      <c r="A1256" s="14" t="inlineStr">
        <is>
          <t>nce</t>
        </is>
      </c>
      <c r="B1256" s="14" t="inlineStr">
        <is>
          <t>ker</t>
        </is>
      </c>
      <c r="C1256" s="14" t="inlineStr">
        <is>
          <t>mch</t>
        </is>
      </c>
      <c r="D1256" s="36" t="n"/>
      <c r="E1256" s="36" t="n"/>
      <c r="F1256" s="36" t="n"/>
      <c r="G1256" s="36" t="n"/>
      <c r="H1256" s="14">
        <f>INDEX(Variables!$B$5:$B$205,MATCH($A1256,Variables!$A$5:$A$205,0))&amp;IF($C1256="",""," | "&amp;INDEX(Mapping!$B$5:$B$26,MATCH($C1256,Mapping!$A$5:$A$26,0))&amp;" | "&amp;INDEX(Mapping!$B$30:$B$46,MATCH($B1256,Mapping!$A$30:$A$46,0)))</f>
        <v/>
      </c>
      <c r="I1256" s="14">
        <f>INDEX(Variables!$C$5:$C$205,MATCH($A1256,Variables!$A$5:$A$205,0))</f>
        <v/>
      </c>
      <c r="J1256" s="14">
        <f>INDEX(Variables!$E$5:$E$205,MATCH($A1256,Variables!$A$5:$A$205,0))</f>
        <v/>
      </c>
      <c r="K1256" s="11">
        <f>LOWER(Settings!$C$4)&amp;".mit."&amp;$A1256&amp;IF($C1256="","","."&amp;$C1256&amp;"."&amp;$B1256)&amp;IF(INDEX(Variables!$D$5:$D$205,MATCH($A1256,Variables!$A$5:$A$205,0))="","","."&amp;INDEX(Variables!$D$5:$D$205,MATCH($A1256,Variables!$A$5:$A$205,0)))&amp;"."&amp;K$5</f>
        <v/>
      </c>
      <c r="L1256" s="38">
        <f>L1229+L1238+L1247</f>
        <v/>
      </c>
      <c r="M1256" s="37">
        <f>M1229+M1238+M1247</f>
        <v/>
      </c>
      <c r="N1256" s="37">
        <f>N1229+N1238+N1247</f>
        <v/>
      </c>
      <c r="O1256" s="37">
        <f>O1229+O1238+O1247</f>
        <v/>
      </c>
      <c r="P1256" s="37">
        <f>P1229+P1238+P1247</f>
        <v/>
      </c>
      <c r="Q1256" s="37">
        <f>Q1229+Q1238+Q1247</f>
        <v/>
      </c>
      <c r="R1256" s="37">
        <f>R1229+R1238+R1247</f>
        <v/>
      </c>
      <c r="S1256" s="37">
        <f>S1229+S1238+S1247</f>
        <v/>
      </c>
      <c r="T1256" s="37">
        <f>T1229+T1238+T1247</f>
        <v/>
      </c>
      <c r="U1256" s="37">
        <f>U1229+U1238+U1247</f>
        <v/>
      </c>
      <c r="V1256" s="37">
        <f>V1229+V1238+V1247</f>
        <v/>
      </c>
      <c r="W1256" s="37">
        <f>W1229+W1238+W1247</f>
        <v/>
      </c>
      <c r="X1256" s="37">
        <f>X1229+X1238+X1247</f>
        <v/>
      </c>
      <c r="Y1256" s="37">
        <f>Y1229+Y1238+Y1247</f>
        <v/>
      </c>
      <c r="Z1256" s="37">
        <f>Z1229+Z1238+Z1247</f>
        <v/>
      </c>
      <c r="AA1256" s="37">
        <f>AA1229+AA1238+AA1247</f>
        <v/>
      </c>
      <c r="AB1256" s="37">
        <f>AB1229+AB1238+AB1247</f>
        <v/>
      </c>
      <c r="AC1256" s="37">
        <f>AC1229+AC1238+AC1247</f>
        <v/>
      </c>
      <c r="AD1256" s="40">
        <f>NEWPOLICY(AD1229,AD1238,AD1247)</f>
        <v/>
      </c>
      <c r="AF1256" s="11">
        <f>LOWER(Settings!$C$4)&amp;".mit."&amp;$A1256&amp;IF($C1256="","","."&amp;$C1256&amp;"."&amp;$B1256)&amp;IF(INDEX(Variables!$D$5:$D$205,MATCH($A1256,Variables!$A$5:$A$205,0))="","","."&amp;INDEX(Variables!$D$5:$D$205,MATCH($A1256,Variables!$A$5:$A$205,0)))&amp;"."&amp;AF$5</f>
        <v/>
      </c>
      <c r="AG1256" s="38">
        <f>AG1229+AG1238+AG1247</f>
        <v/>
      </c>
      <c r="AH1256" s="37">
        <f>AH1229+AH1238+AH1247</f>
        <v/>
      </c>
      <c r="AI1256" s="37">
        <f>AI1229+AI1238+AI1247</f>
        <v/>
      </c>
      <c r="AJ1256" s="37">
        <f>AJ1229+AJ1238+AJ1247</f>
        <v/>
      </c>
      <c r="AK1256" s="37">
        <f>AK1229+AK1238+AK1247</f>
        <v/>
      </c>
      <c r="AL1256" s="37">
        <f>AL1229+AL1238+AL1247</f>
        <v/>
      </c>
      <c r="AM1256" s="37">
        <f>AM1229+AM1238+AM1247</f>
        <v/>
      </c>
      <c r="AN1256" s="37">
        <f>AN1229+AN1238+AN1247</f>
        <v/>
      </c>
      <c r="AO1256" s="37">
        <f>AO1229+AO1238+AO1247</f>
        <v/>
      </c>
      <c r="AP1256" s="37">
        <f>AP1229+AP1238+AP1247</f>
        <v/>
      </c>
      <c r="AQ1256" s="37">
        <f>AQ1229+AQ1238+AQ1247</f>
        <v/>
      </c>
      <c r="AR1256" s="37">
        <f>AR1229+AR1238+AR1247</f>
        <v/>
      </c>
      <c r="AS1256" s="37">
        <f>AS1229+AS1238+AS1247</f>
        <v/>
      </c>
      <c r="AT1256" s="37">
        <f>AT1229+AT1238+AT1247</f>
        <v/>
      </c>
      <c r="AU1256" s="37">
        <f>AU1229+AU1238+AU1247</f>
        <v/>
      </c>
      <c r="AV1256" s="37">
        <f>AV1229+AV1238+AV1247</f>
        <v/>
      </c>
      <c r="AW1256" s="37">
        <f>AW1229+AW1238+AW1247</f>
        <v/>
      </c>
      <c r="AX1256" s="37">
        <f>AX1229+AX1238+AX1247</f>
        <v/>
      </c>
      <c r="AY1256" s="40">
        <f>NEWPOLICY(AY1229,AY1238,AY1247)</f>
        <v/>
      </c>
    </row>
    <row r="1257" hidden="1" outlineLevel="2">
      <c r="A1257" s="14" t="inlineStr">
        <is>
          <t>nce</t>
        </is>
      </c>
      <c r="B1257" s="14" t="inlineStr">
        <is>
          <t>oop</t>
        </is>
      </c>
      <c r="C1257" s="14" t="inlineStr">
        <is>
          <t>mch</t>
        </is>
      </c>
      <c r="D1257" s="36" t="n"/>
      <c r="E1257" s="36" t="n"/>
      <c r="F1257" s="36" t="n"/>
      <c r="G1257" s="36" t="n"/>
      <c r="H1257" s="14">
        <f>INDEX(Variables!$B$5:$B$205,MATCH($A1257,Variables!$A$5:$A$205,0))&amp;IF($C1257="",""," | "&amp;INDEX(Mapping!$B$5:$B$26,MATCH($C1257,Mapping!$A$5:$A$26,0))&amp;" | "&amp;INDEX(Mapping!$B$30:$B$46,MATCH($B1257,Mapping!$A$30:$A$46,0)))</f>
        <v/>
      </c>
      <c r="I1257" s="14">
        <f>INDEX(Variables!$C$5:$C$205,MATCH($A1257,Variables!$A$5:$A$205,0))</f>
        <v/>
      </c>
      <c r="J1257" s="14">
        <f>INDEX(Variables!$E$5:$E$205,MATCH($A1257,Variables!$A$5:$A$205,0))</f>
        <v/>
      </c>
      <c r="K1257" s="11">
        <f>LOWER(Settings!$C$4)&amp;".mit."&amp;$A1257&amp;IF($C1257="","","."&amp;$C1257&amp;"."&amp;$B1257)&amp;IF(INDEX(Variables!$D$5:$D$205,MATCH($A1257,Variables!$A$5:$A$205,0))="","","."&amp;INDEX(Variables!$D$5:$D$205,MATCH($A1257,Variables!$A$5:$A$205,0)))&amp;"."&amp;K$5</f>
        <v/>
      </c>
      <c r="L1257" s="38">
        <f>L1230+L1239+L1248</f>
        <v/>
      </c>
      <c r="M1257" s="37">
        <f>M1230+M1239+M1248</f>
        <v/>
      </c>
      <c r="N1257" s="37">
        <f>N1230+N1239+N1248</f>
        <v/>
      </c>
      <c r="O1257" s="37">
        <f>O1230+O1239+O1248</f>
        <v/>
      </c>
      <c r="P1257" s="37">
        <f>P1230+P1239+P1248</f>
        <v/>
      </c>
      <c r="Q1257" s="37">
        <f>Q1230+Q1239+Q1248</f>
        <v/>
      </c>
      <c r="R1257" s="37">
        <f>R1230+R1239+R1248</f>
        <v/>
      </c>
      <c r="S1257" s="37">
        <f>S1230+S1239+S1248</f>
        <v/>
      </c>
      <c r="T1257" s="37">
        <f>T1230+T1239+T1248</f>
        <v/>
      </c>
      <c r="U1257" s="37">
        <f>U1230+U1239+U1248</f>
        <v/>
      </c>
      <c r="V1257" s="37">
        <f>V1230+V1239+V1248</f>
        <v/>
      </c>
      <c r="W1257" s="37">
        <f>W1230+W1239+W1248</f>
        <v/>
      </c>
      <c r="X1257" s="37">
        <f>X1230+X1239+X1248</f>
        <v/>
      </c>
      <c r="Y1257" s="37">
        <f>Y1230+Y1239+Y1248</f>
        <v/>
      </c>
      <c r="Z1257" s="37">
        <f>Z1230+Z1239+Z1248</f>
        <v/>
      </c>
      <c r="AA1257" s="37">
        <f>AA1230+AA1239+AA1248</f>
        <v/>
      </c>
      <c r="AB1257" s="37">
        <f>AB1230+AB1239+AB1248</f>
        <v/>
      </c>
      <c r="AC1257" s="37">
        <f>AC1230+AC1239+AC1248</f>
        <v/>
      </c>
      <c r="AD1257" s="40">
        <f>NEWPOLICY(AD1230,AD1239,AD1248)</f>
        <v/>
      </c>
      <c r="AF1257" s="11">
        <f>LOWER(Settings!$C$4)&amp;".mit."&amp;$A1257&amp;IF($C1257="","","."&amp;$C1257&amp;"."&amp;$B1257)&amp;IF(INDEX(Variables!$D$5:$D$205,MATCH($A1257,Variables!$A$5:$A$205,0))="","","."&amp;INDEX(Variables!$D$5:$D$205,MATCH($A1257,Variables!$A$5:$A$205,0)))&amp;"."&amp;AF$5</f>
        <v/>
      </c>
      <c r="AG1257" s="38">
        <f>AG1230+AG1239+AG1248</f>
        <v/>
      </c>
      <c r="AH1257" s="37">
        <f>AH1230+AH1239+AH1248</f>
        <v/>
      </c>
      <c r="AI1257" s="37">
        <f>AI1230+AI1239+AI1248</f>
        <v/>
      </c>
      <c r="AJ1257" s="37">
        <f>AJ1230+AJ1239+AJ1248</f>
        <v/>
      </c>
      <c r="AK1257" s="37">
        <f>AK1230+AK1239+AK1248</f>
        <v/>
      </c>
      <c r="AL1257" s="37">
        <f>AL1230+AL1239+AL1248</f>
        <v/>
      </c>
      <c r="AM1257" s="37">
        <f>AM1230+AM1239+AM1248</f>
        <v/>
      </c>
      <c r="AN1257" s="37">
        <f>AN1230+AN1239+AN1248</f>
        <v/>
      </c>
      <c r="AO1257" s="37">
        <f>AO1230+AO1239+AO1248</f>
        <v/>
      </c>
      <c r="AP1257" s="37">
        <f>AP1230+AP1239+AP1248</f>
        <v/>
      </c>
      <c r="AQ1257" s="37">
        <f>AQ1230+AQ1239+AQ1248</f>
        <v/>
      </c>
      <c r="AR1257" s="37">
        <f>AR1230+AR1239+AR1248</f>
        <v/>
      </c>
      <c r="AS1257" s="37">
        <f>AS1230+AS1239+AS1248</f>
        <v/>
      </c>
      <c r="AT1257" s="37">
        <f>AT1230+AT1239+AT1248</f>
        <v/>
      </c>
      <c r="AU1257" s="37">
        <f>AU1230+AU1239+AU1248</f>
        <v/>
      </c>
      <c r="AV1257" s="37">
        <f>AV1230+AV1239+AV1248</f>
        <v/>
      </c>
      <c r="AW1257" s="37">
        <f>AW1230+AW1239+AW1248</f>
        <v/>
      </c>
      <c r="AX1257" s="37">
        <f>AX1230+AX1239+AX1248</f>
        <v/>
      </c>
      <c r="AY1257" s="40">
        <f>NEWPOLICY(AY1230,AY1239,AY1248)</f>
        <v/>
      </c>
    </row>
    <row r="1258" hidden="1" outlineLevel="2">
      <c r="A1258" s="14" t="inlineStr">
        <is>
          <t>nce</t>
        </is>
      </c>
      <c r="B1258" s="14" t="inlineStr">
        <is>
          <t>bio</t>
        </is>
      </c>
      <c r="C1258" s="14" t="inlineStr">
        <is>
          <t>mch</t>
        </is>
      </c>
      <c r="D1258" s="36" t="n"/>
      <c r="E1258" s="36" t="n"/>
      <c r="F1258" s="36" t="n"/>
      <c r="G1258" s="36" t="n"/>
      <c r="H1258" s="14">
        <f>INDEX(Variables!$B$5:$B$205,MATCH($A1258,Variables!$A$5:$A$205,0))&amp;IF($C1258="",""," | "&amp;INDEX(Mapping!$B$5:$B$26,MATCH($C1258,Mapping!$A$5:$A$26,0))&amp;" | "&amp;INDEX(Mapping!$B$30:$B$46,MATCH($B1258,Mapping!$A$30:$A$46,0)))</f>
        <v/>
      </c>
      <c r="I1258" s="14">
        <f>INDEX(Variables!$C$5:$C$205,MATCH($A1258,Variables!$A$5:$A$205,0))</f>
        <v/>
      </c>
      <c r="J1258" s="14">
        <f>INDEX(Variables!$E$5:$E$205,MATCH($A1258,Variables!$A$5:$A$205,0))</f>
        <v/>
      </c>
      <c r="K1258" s="11">
        <f>LOWER(Settings!$C$4)&amp;".mit."&amp;$A1258&amp;IF($C1258="","","."&amp;$C1258&amp;"."&amp;$B1258)&amp;IF(INDEX(Variables!$D$5:$D$205,MATCH($A1258,Variables!$A$5:$A$205,0))="","","."&amp;INDEX(Variables!$D$5:$D$205,MATCH($A1258,Variables!$A$5:$A$205,0)))&amp;"."&amp;K$5</f>
        <v/>
      </c>
      <c r="L1258" s="38">
        <f>L1231+L1240+L1249</f>
        <v/>
      </c>
      <c r="M1258" s="37">
        <f>M1231+M1240+M1249</f>
        <v/>
      </c>
      <c r="N1258" s="37">
        <f>N1231+N1240+N1249</f>
        <v/>
      </c>
      <c r="O1258" s="37">
        <f>O1231+O1240+O1249</f>
        <v/>
      </c>
      <c r="P1258" s="37">
        <f>P1231+P1240+P1249</f>
        <v/>
      </c>
      <c r="Q1258" s="37">
        <f>Q1231+Q1240+Q1249</f>
        <v/>
      </c>
      <c r="R1258" s="37">
        <f>R1231+R1240+R1249</f>
        <v/>
      </c>
      <c r="S1258" s="37">
        <f>S1231+S1240+S1249</f>
        <v/>
      </c>
      <c r="T1258" s="37">
        <f>T1231+T1240+T1249</f>
        <v/>
      </c>
      <c r="U1258" s="37">
        <f>U1231+U1240+U1249</f>
        <v/>
      </c>
      <c r="V1258" s="37">
        <f>V1231+V1240+V1249</f>
        <v/>
      </c>
      <c r="W1258" s="37">
        <f>W1231+W1240+W1249</f>
        <v/>
      </c>
      <c r="X1258" s="37">
        <f>X1231+X1240+X1249</f>
        <v/>
      </c>
      <c r="Y1258" s="37">
        <f>Y1231+Y1240+Y1249</f>
        <v/>
      </c>
      <c r="Z1258" s="37">
        <f>Z1231+Z1240+Z1249</f>
        <v/>
      </c>
      <c r="AA1258" s="37">
        <f>AA1231+AA1240+AA1249</f>
        <v/>
      </c>
      <c r="AB1258" s="37">
        <f>AB1231+AB1240+AB1249</f>
        <v/>
      </c>
      <c r="AC1258" s="37">
        <f>AC1231+AC1240+AC1249</f>
        <v/>
      </c>
      <c r="AD1258" s="40">
        <f>NEWPOLICY(AD1231,AD1240,AD1249)</f>
        <v/>
      </c>
      <c r="AF1258" s="11">
        <f>LOWER(Settings!$C$4)&amp;".mit."&amp;$A1258&amp;IF($C1258="","","."&amp;$C1258&amp;"."&amp;$B1258)&amp;IF(INDEX(Variables!$D$5:$D$205,MATCH($A1258,Variables!$A$5:$A$205,0))="","","."&amp;INDEX(Variables!$D$5:$D$205,MATCH($A1258,Variables!$A$5:$A$205,0)))&amp;"."&amp;AF$5</f>
        <v/>
      </c>
      <c r="AG1258" s="38">
        <f>AG1231+AG1240+AG1249</f>
        <v/>
      </c>
      <c r="AH1258" s="37">
        <f>AH1231+AH1240+AH1249</f>
        <v/>
      </c>
      <c r="AI1258" s="37">
        <f>AI1231+AI1240+AI1249</f>
        <v/>
      </c>
      <c r="AJ1258" s="37">
        <f>AJ1231+AJ1240+AJ1249</f>
        <v/>
      </c>
      <c r="AK1258" s="37">
        <f>AK1231+AK1240+AK1249</f>
        <v/>
      </c>
      <c r="AL1258" s="37">
        <f>AL1231+AL1240+AL1249</f>
        <v/>
      </c>
      <c r="AM1258" s="37">
        <f>AM1231+AM1240+AM1249</f>
        <v/>
      </c>
      <c r="AN1258" s="37">
        <f>AN1231+AN1240+AN1249</f>
        <v/>
      </c>
      <c r="AO1258" s="37">
        <f>AO1231+AO1240+AO1249</f>
        <v/>
      </c>
      <c r="AP1258" s="37">
        <f>AP1231+AP1240+AP1249</f>
        <v/>
      </c>
      <c r="AQ1258" s="37">
        <f>AQ1231+AQ1240+AQ1249</f>
        <v/>
      </c>
      <c r="AR1258" s="37">
        <f>AR1231+AR1240+AR1249</f>
        <v/>
      </c>
      <c r="AS1258" s="37">
        <f>AS1231+AS1240+AS1249</f>
        <v/>
      </c>
      <c r="AT1258" s="37">
        <f>AT1231+AT1240+AT1249</f>
        <v/>
      </c>
      <c r="AU1258" s="37">
        <f>AU1231+AU1240+AU1249</f>
        <v/>
      </c>
      <c r="AV1258" s="37">
        <f>AV1231+AV1240+AV1249</f>
        <v/>
      </c>
      <c r="AW1258" s="37">
        <f>AW1231+AW1240+AW1249</f>
        <v/>
      </c>
      <c r="AX1258" s="37">
        <f>AX1231+AX1240+AX1249</f>
        <v/>
      </c>
      <c r="AY1258" s="40">
        <f>NEWPOLICY(AY1231,AY1240,AY1249)</f>
        <v/>
      </c>
    </row>
    <row r="1259" hidden="1" outlineLevel="2"/>
    <row r="1260" hidden="1" outlineLevel="2">
      <c r="A1260" s="14" t="inlineStr">
        <is>
          <t>atp</t>
        </is>
      </c>
      <c r="B1260" s="14" t="inlineStr">
        <is>
          <t>coa</t>
        </is>
      </c>
      <c r="C1260" s="14" t="inlineStr">
        <is>
          <t>mch</t>
        </is>
      </c>
      <c r="D1260" s="37">
        <f>INDEX(Inputs!$R$5:$R$132,MATCH($B1260&amp;"|"&amp;$C1260,Inputs!$A$5:$A$132,0))</f>
        <v/>
      </c>
      <c r="E1260" s="37">
        <f>INDEX(Inputs!$S$5:$S$132,MATCH($B1260&amp;"|"&amp;$C1260,Inputs!$A$5:$A$132,0))</f>
        <v/>
      </c>
      <c r="F1260" s="36" t="n"/>
      <c r="G1260" s="36" t="n"/>
      <c r="H1260" s="14">
        <f>INDEX(Variables!$B$5:$B$205,MATCH($A1260,Variables!$A$5:$A$205,0))&amp;IF($C1260="",""," | "&amp;INDEX(Mapping!$B$5:$B$26,MATCH($C1260,Mapping!$A$5:$A$26,0))&amp;" | "&amp;INDEX(Mapping!$B$30:$B$46,MATCH($B1260,Mapping!$A$30:$A$46,0)))</f>
        <v/>
      </c>
      <c r="I1260" s="14">
        <f>INDEX(Variables!$C$5:$C$205,MATCH($A1260,Variables!$A$5:$A$205,0))</f>
        <v/>
      </c>
      <c r="J1260" s="14">
        <f>INDEX(Variables!$E$5:$E$205,MATCH($A1260,Variables!$A$5:$A$205,0))</f>
        <v/>
      </c>
      <c r="K1260" s="11">
        <f>LOWER(Settings!$C$4)&amp;".mit."&amp;$A1260&amp;IF($C1260="","","."&amp;$C1260&amp;"."&amp;$B1260)&amp;IF(INDEX(Variables!$D$5:$D$205,MATCH($A1260,Variables!$A$5:$A$205,0))="","","."&amp;INDEX(Variables!$D$5:$D$205,MATCH($A1260,Variables!$A$5:$A$205,0)))&amp;"."&amp;K$5</f>
        <v/>
      </c>
      <c r="L1260" s="38">
        <f>MAX(INDEX(L$292:L$303,$D1260)+L1251*(1+$E1260),0.01)</f>
        <v/>
      </c>
      <c r="M1260" s="37">
        <f>MAX(INDEX(M$292:M$303,$D1260)+M1251*(1+$E1260),0.01)</f>
        <v/>
      </c>
      <c r="N1260" s="37">
        <f>MAX(INDEX(N$292:N$303,$D1260)+N1251*(1+$E1260),0.01)</f>
        <v/>
      </c>
      <c r="O1260" s="37">
        <f>MAX(INDEX(O$292:O$303,$D1260)+O1251*(1+$E1260),0.01)</f>
        <v/>
      </c>
      <c r="P1260" s="37">
        <f>MAX(INDEX(P$292:P$303,$D1260)+P1251*(1+$E1260),0.01)</f>
        <v/>
      </c>
      <c r="Q1260" s="37">
        <f>MAX(INDEX(Q$292:Q$303,$D1260)+Q1251*(1+$E1260),0.01)</f>
        <v/>
      </c>
      <c r="R1260" s="37">
        <f>MAX(INDEX(R$292:R$303,$D1260)+R1251*(1+$E1260),0.01)</f>
        <v/>
      </c>
      <c r="S1260" s="37">
        <f>MAX(INDEX(S$292:S$303,$D1260)+S1251*(1+$E1260),0.01)</f>
        <v/>
      </c>
      <c r="T1260" s="37">
        <f>MAX(INDEX(T$292:T$303,$D1260)+T1251*(1+$E1260),0.01)</f>
        <v/>
      </c>
      <c r="U1260" s="37">
        <f>MAX(INDEX(U$292:U$303,$D1260)+U1251*(1+$E1260),0.01)</f>
        <v/>
      </c>
      <c r="V1260" s="37">
        <f>MAX(INDEX(V$292:V$303,$D1260)+V1251*(1+$E1260),0.01)</f>
        <v/>
      </c>
      <c r="W1260" s="37">
        <f>MAX(INDEX(W$292:W$303,$D1260)+W1251*(1+$E1260),0.01)</f>
        <v/>
      </c>
      <c r="X1260" s="37">
        <f>MAX(INDEX(X$292:X$303,$D1260)+X1251*(1+$E1260),0.01)</f>
        <v/>
      </c>
      <c r="Y1260" s="37">
        <f>MAX(INDEX(Y$292:Y$303,$D1260)+Y1251*(1+$E1260),0.01)</f>
        <v/>
      </c>
      <c r="Z1260" s="37">
        <f>MAX(INDEX(Z$292:Z$303,$D1260)+Z1251*(1+$E1260),0.01)</f>
        <v/>
      </c>
      <c r="AA1260" s="37">
        <f>MAX(INDEX(AA$292:AA$303,$D1260)+AA1251*(1+$E1260),0.01)</f>
        <v/>
      </c>
      <c r="AB1260" s="37">
        <f>MAX(INDEX(AB$292:AB$303,$D1260)+AB1251*(1+$E1260),0.01)</f>
        <v/>
      </c>
      <c r="AC1260" s="37">
        <f>MAX(INDEX(AC$292:AC$303,$D1260)+AC1251*(1+$E1260),0.01)</f>
        <v/>
      </c>
      <c r="AD1260" s="40">
        <f>POSTTAX(INDEX(AD$292:AD$303,$D1260),AD1251,$E1260)</f>
        <v/>
      </c>
      <c r="AF1260" s="11">
        <f>LOWER(Settings!$C$4)&amp;".mit."&amp;$A1260&amp;IF($C1260="","","."&amp;$C1260&amp;"."&amp;$B1260)&amp;IF(INDEX(Variables!$D$5:$D$205,MATCH($A1260,Variables!$A$5:$A$205,0))="","","."&amp;INDEX(Variables!$D$5:$D$205,MATCH($A1260,Variables!$A$5:$A$205,0)))&amp;"."&amp;AF$5</f>
        <v/>
      </c>
      <c r="AG1260" s="38">
        <f>MAX(INDEX(AG$292:AG$303,$D1260)+AG1251*(1+$E1260),0.01)</f>
        <v/>
      </c>
      <c r="AH1260" s="37">
        <f>MAX(INDEX(AH$292:AH$303,$D1260)+AH1251*(1+$E1260),0.01)</f>
        <v/>
      </c>
      <c r="AI1260" s="37">
        <f>MAX(INDEX(AI$292:AI$303,$D1260)+AI1251*(1+$E1260),0.01)</f>
        <v/>
      </c>
      <c r="AJ1260" s="37">
        <f>MAX(INDEX(AJ$292:AJ$303,$D1260)+AJ1251*(1+$E1260),0.01)</f>
        <v/>
      </c>
      <c r="AK1260" s="37">
        <f>MAX(INDEX(AK$292:AK$303,$D1260)+AK1251*(1+$E1260),0.01)</f>
        <v/>
      </c>
      <c r="AL1260" s="37">
        <f>MAX(INDEX(AL$292:AL$303,$D1260)+AL1251*(1+$E1260),0.01)</f>
        <v/>
      </c>
      <c r="AM1260" s="37">
        <f>MAX(INDEX(AM$292:AM$303,$D1260)+AM1251*(1+$E1260),0.01)</f>
        <v/>
      </c>
      <c r="AN1260" s="37">
        <f>MAX(INDEX(AN$292:AN$303,$D1260)+AN1251*(1+$E1260),0.01)</f>
        <v/>
      </c>
      <c r="AO1260" s="37">
        <f>MAX(INDEX(AO$292:AO$303,$D1260)+AO1251*(1+$E1260),0.01)</f>
        <v/>
      </c>
      <c r="AP1260" s="37">
        <f>MAX(INDEX(AP$292:AP$303,$D1260)+AP1251*(1+$E1260),0.01)</f>
        <v/>
      </c>
      <c r="AQ1260" s="37">
        <f>MAX(INDEX(AQ$292:AQ$303,$D1260)+AQ1251*(1+$E1260),0.01)</f>
        <v/>
      </c>
      <c r="AR1260" s="37">
        <f>MAX(INDEX(AR$292:AR$303,$D1260)+AR1251*(1+$E1260),0.01)</f>
        <v/>
      </c>
      <c r="AS1260" s="37">
        <f>MAX(INDEX(AS$292:AS$303,$D1260)+AS1251*(1+$E1260),0.01)</f>
        <v/>
      </c>
      <c r="AT1260" s="37">
        <f>MAX(INDEX(AT$292:AT$303,$D1260)+AT1251*(1+$E1260),0.01)</f>
        <v/>
      </c>
      <c r="AU1260" s="37">
        <f>MAX(INDEX(AU$292:AU$303,$D1260)+AU1251*(1+$E1260),0.01)</f>
        <v/>
      </c>
      <c r="AV1260" s="37">
        <f>MAX(INDEX(AV$292:AV$303,$D1260)+AV1251*(1+$E1260),0.01)</f>
        <v/>
      </c>
      <c r="AW1260" s="37">
        <f>MAX(INDEX(AW$292:AW$303,$D1260)+AW1251*(1+$E1260),0.01)</f>
        <v/>
      </c>
      <c r="AX1260" s="37">
        <f>MAX(INDEX(AX$292:AX$303,$D1260)+AX1251*(1+$E1260),0.01)</f>
        <v/>
      </c>
      <c r="AY1260" s="40">
        <f>POSTTAX(INDEX(AY$292:AY$303,$D1260),AY1251,$E1260)</f>
        <v/>
      </c>
    </row>
    <row r="1261" hidden="1" outlineLevel="2">
      <c r="A1261" s="14" t="inlineStr">
        <is>
          <t>atp</t>
        </is>
      </c>
      <c r="B1261" s="14" t="inlineStr">
        <is>
          <t>nga</t>
        </is>
      </c>
      <c r="C1261" s="14" t="inlineStr">
        <is>
          <t>mch</t>
        </is>
      </c>
      <c r="D1261" s="37">
        <f>INDEX(Inputs!$R$5:$R$132,MATCH($B1261&amp;"|"&amp;$C1261,Inputs!$A$5:$A$132,0))</f>
        <v/>
      </c>
      <c r="E1261" s="37">
        <f>INDEX(Inputs!$S$5:$S$132,MATCH($B1261&amp;"|"&amp;$C1261,Inputs!$A$5:$A$132,0))</f>
        <v/>
      </c>
      <c r="F1261" s="36" t="n"/>
      <c r="G1261" s="36" t="n"/>
      <c r="H1261" s="14">
        <f>INDEX(Variables!$B$5:$B$205,MATCH($A1261,Variables!$A$5:$A$205,0))&amp;IF($C1261="",""," | "&amp;INDEX(Mapping!$B$5:$B$26,MATCH($C1261,Mapping!$A$5:$A$26,0))&amp;" | "&amp;INDEX(Mapping!$B$30:$B$46,MATCH($B1261,Mapping!$A$30:$A$46,0)))</f>
        <v/>
      </c>
      <c r="I1261" s="14">
        <f>INDEX(Variables!$C$5:$C$205,MATCH($A1261,Variables!$A$5:$A$205,0))</f>
        <v/>
      </c>
      <c r="J1261" s="14">
        <f>INDEX(Variables!$E$5:$E$205,MATCH($A1261,Variables!$A$5:$A$205,0))</f>
        <v/>
      </c>
      <c r="K1261" s="11">
        <f>LOWER(Settings!$C$4)&amp;".mit."&amp;$A1261&amp;IF($C1261="","","."&amp;$C1261&amp;"."&amp;$B1261)&amp;IF(INDEX(Variables!$D$5:$D$205,MATCH($A1261,Variables!$A$5:$A$205,0))="","","."&amp;INDEX(Variables!$D$5:$D$205,MATCH($A1261,Variables!$A$5:$A$205,0)))&amp;"."&amp;K$5</f>
        <v/>
      </c>
      <c r="L1261" s="38">
        <f>MAX(INDEX(L$292:L$303,$D1261)+L1252*(1+$E1261),0.01)</f>
        <v/>
      </c>
      <c r="M1261" s="37">
        <f>MAX(INDEX(M$292:M$303,$D1261)+M1252*(1+$E1261),0.01)</f>
        <v/>
      </c>
      <c r="N1261" s="37">
        <f>MAX(INDEX(N$292:N$303,$D1261)+N1252*(1+$E1261),0.01)</f>
        <v/>
      </c>
      <c r="O1261" s="37">
        <f>MAX(INDEX(O$292:O$303,$D1261)+O1252*(1+$E1261),0.01)</f>
        <v/>
      </c>
      <c r="P1261" s="37">
        <f>MAX(INDEX(P$292:P$303,$D1261)+P1252*(1+$E1261),0.01)</f>
        <v/>
      </c>
      <c r="Q1261" s="37">
        <f>MAX(INDEX(Q$292:Q$303,$D1261)+Q1252*(1+$E1261),0.01)</f>
        <v/>
      </c>
      <c r="R1261" s="37">
        <f>MAX(INDEX(R$292:R$303,$D1261)+R1252*(1+$E1261),0.01)</f>
        <v/>
      </c>
      <c r="S1261" s="37">
        <f>MAX(INDEX(S$292:S$303,$D1261)+S1252*(1+$E1261),0.01)</f>
        <v/>
      </c>
      <c r="T1261" s="37">
        <f>MAX(INDEX(T$292:T$303,$D1261)+T1252*(1+$E1261),0.01)</f>
        <v/>
      </c>
      <c r="U1261" s="37">
        <f>MAX(INDEX(U$292:U$303,$D1261)+U1252*(1+$E1261),0.01)</f>
        <v/>
      </c>
      <c r="V1261" s="37">
        <f>MAX(INDEX(V$292:V$303,$D1261)+V1252*(1+$E1261),0.01)</f>
        <v/>
      </c>
      <c r="W1261" s="37">
        <f>MAX(INDEX(W$292:W$303,$D1261)+W1252*(1+$E1261),0.01)</f>
        <v/>
      </c>
      <c r="X1261" s="37">
        <f>MAX(INDEX(X$292:X$303,$D1261)+X1252*(1+$E1261),0.01)</f>
        <v/>
      </c>
      <c r="Y1261" s="37">
        <f>MAX(INDEX(Y$292:Y$303,$D1261)+Y1252*(1+$E1261),0.01)</f>
        <v/>
      </c>
      <c r="Z1261" s="37">
        <f>MAX(INDEX(Z$292:Z$303,$D1261)+Z1252*(1+$E1261),0.01)</f>
        <v/>
      </c>
      <c r="AA1261" s="37">
        <f>MAX(INDEX(AA$292:AA$303,$D1261)+AA1252*(1+$E1261),0.01)</f>
        <v/>
      </c>
      <c r="AB1261" s="37">
        <f>MAX(INDEX(AB$292:AB$303,$D1261)+AB1252*(1+$E1261),0.01)</f>
        <v/>
      </c>
      <c r="AC1261" s="37">
        <f>MAX(INDEX(AC$292:AC$303,$D1261)+AC1252*(1+$E1261),0.01)</f>
        <v/>
      </c>
      <c r="AD1261" s="40">
        <f>POSTTAX(INDEX(AD$292:AD$303,$D1261),AD1252,$E1261)</f>
        <v/>
      </c>
      <c r="AF1261" s="11">
        <f>LOWER(Settings!$C$4)&amp;".mit."&amp;$A1261&amp;IF($C1261="","","."&amp;$C1261&amp;"."&amp;$B1261)&amp;IF(INDEX(Variables!$D$5:$D$205,MATCH($A1261,Variables!$A$5:$A$205,0))="","","."&amp;INDEX(Variables!$D$5:$D$205,MATCH($A1261,Variables!$A$5:$A$205,0)))&amp;"."&amp;AF$5</f>
        <v/>
      </c>
      <c r="AG1261" s="38">
        <f>MAX(INDEX(AG$292:AG$303,$D1261)+AG1252*(1+$E1261),0.01)</f>
        <v/>
      </c>
      <c r="AH1261" s="37">
        <f>MAX(INDEX(AH$292:AH$303,$D1261)+AH1252*(1+$E1261),0.01)</f>
        <v/>
      </c>
      <c r="AI1261" s="37">
        <f>MAX(INDEX(AI$292:AI$303,$D1261)+AI1252*(1+$E1261),0.01)</f>
        <v/>
      </c>
      <c r="AJ1261" s="37">
        <f>MAX(INDEX(AJ$292:AJ$303,$D1261)+AJ1252*(1+$E1261),0.01)</f>
        <v/>
      </c>
      <c r="AK1261" s="37">
        <f>MAX(INDEX(AK$292:AK$303,$D1261)+AK1252*(1+$E1261),0.01)</f>
        <v/>
      </c>
      <c r="AL1261" s="37">
        <f>MAX(INDEX(AL$292:AL$303,$D1261)+AL1252*(1+$E1261),0.01)</f>
        <v/>
      </c>
      <c r="AM1261" s="37">
        <f>MAX(INDEX(AM$292:AM$303,$D1261)+AM1252*(1+$E1261),0.01)</f>
        <v/>
      </c>
      <c r="AN1261" s="37">
        <f>MAX(INDEX(AN$292:AN$303,$D1261)+AN1252*(1+$E1261),0.01)</f>
        <v/>
      </c>
      <c r="AO1261" s="37">
        <f>MAX(INDEX(AO$292:AO$303,$D1261)+AO1252*(1+$E1261),0.01)</f>
        <v/>
      </c>
      <c r="AP1261" s="37">
        <f>MAX(INDEX(AP$292:AP$303,$D1261)+AP1252*(1+$E1261),0.01)</f>
        <v/>
      </c>
      <c r="AQ1261" s="37">
        <f>MAX(INDEX(AQ$292:AQ$303,$D1261)+AQ1252*(1+$E1261),0.01)</f>
        <v/>
      </c>
      <c r="AR1261" s="37">
        <f>MAX(INDEX(AR$292:AR$303,$D1261)+AR1252*(1+$E1261),0.01)</f>
        <v/>
      </c>
      <c r="AS1261" s="37">
        <f>MAX(INDEX(AS$292:AS$303,$D1261)+AS1252*(1+$E1261),0.01)</f>
        <v/>
      </c>
      <c r="AT1261" s="37">
        <f>MAX(INDEX(AT$292:AT$303,$D1261)+AT1252*(1+$E1261),0.01)</f>
        <v/>
      </c>
      <c r="AU1261" s="37">
        <f>MAX(INDEX(AU$292:AU$303,$D1261)+AU1252*(1+$E1261),0.01)</f>
        <v/>
      </c>
      <c r="AV1261" s="37">
        <f>MAX(INDEX(AV$292:AV$303,$D1261)+AV1252*(1+$E1261),0.01)</f>
        <v/>
      </c>
      <c r="AW1261" s="37">
        <f>MAX(INDEX(AW$292:AW$303,$D1261)+AW1252*(1+$E1261),0.01)</f>
        <v/>
      </c>
      <c r="AX1261" s="37">
        <f>MAX(INDEX(AX$292:AX$303,$D1261)+AX1252*(1+$E1261),0.01)</f>
        <v/>
      </c>
      <c r="AY1261" s="40">
        <f>POSTTAX(INDEX(AY$292:AY$303,$D1261),AY1252,$E1261)</f>
        <v/>
      </c>
    </row>
    <row r="1262" hidden="1" outlineLevel="2">
      <c r="A1262" s="14" t="inlineStr">
        <is>
          <t>atp</t>
        </is>
      </c>
      <c r="B1262" s="14" t="inlineStr">
        <is>
          <t>gso</t>
        </is>
      </c>
      <c r="C1262" s="14" t="inlineStr">
        <is>
          <t>mch</t>
        </is>
      </c>
      <c r="D1262" s="37">
        <f>INDEX(Inputs!$R$5:$R$132,MATCH($B1262&amp;"|"&amp;$C1262,Inputs!$A$5:$A$132,0))</f>
        <v/>
      </c>
      <c r="E1262" s="37">
        <f>INDEX(Inputs!$S$5:$S$132,MATCH($B1262&amp;"|"&amp;$C1262,Inputs!$A$5:$A$132,0))</f>
        <v/>
      </c>
      <c r="F1262" s="36" t="n"/>
      <c r="G1262" s="36" t="n"/>
      <c r="H1262" s="14">
        <f>INDEX(Variables!$B$5:$B$205,MATCH($A1262,Variables!$A$5:$A$205,0))&amp;IF($C1262="",""," | "&amp;INDEX(Mapping!$B$5:$B$26,MATCH($C1262,Mapping!$A$5:$A$26,0))&amp;" | "&amp;INDEX(Mapping!$B$30:$B$46,MATCH($B1262,Mapping!$A$30:$A$46,0)))</f>
        <v/>
      </c>
      <c r="I1262" s="14">
        <f>INDEX(Variables!$C$5:$C$205,MATCH($A1262,Variables!$A$5:$A$205,0))</f>
        <v/>
      </c>
      <c r="J1262" s="14">
        <f>INDEX(Variables!$E$5:$E$205,MATCH($A1262,Variables!$A$5:$A$205,0))</f>
        <v/>
      </c>
      <c r="K1262" s="11">
        <f>LOWER(Settings!$C$4)&amp;".mit."&amp;$A1262&amp;IF($C1262="","","."&amp;$C1262&amp;"."&amp;$B1262)&amp;IF(INDEX(Variables!$D$5:$D$205,MATCH($A1262,Variables!$A$5:$A$205,0))="","","."&amp;INDEX(Variables!$D$5:$D$205,MATCH($A1262,Variables!$A$5:$A$205,0)))&amp;"."&amp;K$5</f>
        <v/>
      </c>
      <c r="L1262" s="38">
        <f>MAX(INDEX(L$292:L$303,$D1262)+L1253*(1+$E1262),0.01)</f>
        <v/>
      </c>
      <c r="M1262" s="37">
        <f>MAX(INDEX(M$292:M$303,$D1262)+M1253*(1+$E1262),0.01)</f>
        <v/>
      </c>
      <c r="N1262" s="37">
        <f>MAX(INDEX(N$292:N$303,$D1262)+N1253*(1+$E1262),0.01)</f>
        <v/>
      </c>
      <c r="O1262" s="37">
        <f>MAX(INDEX(O$292:O$303,$D1262)+O1253*(1+$E1262),0.01)</f>
        <v/>
      </c>
      <c r="P1262" s="37">
        <f>MAX(INDEX(P$292:P$303,$D1262)+P1253*(1+$E1262),0.01)</f>
        <v/>
      </c>
      <c r="Q1262" s="37">
        <f>MAX(INDEX(Q$292:Q$303,$D1262)+Q1253*(1+$E1262),0.01)</f>
        <v/>
      </c>
      <c r="R1262" s="37">
        <f>MAX(INDEX(R$292:R$303,$D1262)+R1253*(1+$E1262),0.01)</f>
        <v/>
      </c>
      <c r="S1262" s="37">
        <f>MAX(INDEX(S$292:S$303,$D1262)+S1253*(1+$E1262),0.01)</f>
        <v/>
      </c>
      <c r="T1262" s="37">
        <f>MAX(INDEX(T$292:T$303,$D1262)+T1253*(1+$E1262),0.01)</f>
        <v/>
      </c>
      <c r="U1262" s="37">
        <f>MAX(INDEX(U$292:U$303,$D1262)+U1253*(1+$E1262),0.01)</f>
        <v/>
      </c>
      <c r="V1262" s="37">
        <f>MAX(INDEX(V$292:V$303,$D1262)+V1253*(1+$E1262),0.01)</f>
        <v/>
      </c>
      <c r="W1262" s="37">
        <f>MAX(INDEX(W$292:W$303,$D1262)+W1253*(1+$E1262),0.01)</f>
        <v/>
      </c>
      <c r="X1262" s="37">
        <f>MAX(INDEX(X$292:X$303,$D1262)+X1253*(1+$E1262),0.01)</f>
        <v/>
      </c>
      <c r="Y1262" s="37">
        <f>MAX(INDEX(Y$292:Y$303,$D1262)+Y1253*(1+$E1262),0.01)</f>
        <v/>
      </c>
      <c r="Z1262" s="37">
        <f>MAX(INDEX(Z$292:Z$303,$D1262)+Z1253*(1+$E1262),0.01)</f>
        <v/>
      </c>
      <c r="AA1262" s="37">
        <f>MAX(INDEX(AA$292:AA$303,$D1262)+AA1253*(1+$E1262),0.01)</f>
        <v/>
      </c>
      <c r="AB1262" s="37">
        <f>MAX(INDEX(AB$292:AB$303,$D1262)+AB1253*(1+$E1262),0.01)</f>
        <v/>
      </c>
      <c r="AC1262" s="37">
        <f>MAX(INDEX(AC$292:AC$303,$D1262)+AC1253*(1+$E1262),0.01)</f>
        <v/>
      </c>
      <c r="AD1262" s="40">
        <f>POSTTAX(INDEX(AD$292:AD$303,$D1262),AD1253,$E1262)</f>
        <v/>
      </c>
      <c r="AF1262" s="11">
        <f>LOWER(Settings!$C$4)&amp;".mit."&amp;$A1262&amp;IF($C1262="","","."&amp;$C1262&amp;"."&amp;$B1262)&amp;IF(INDEX(Variables!$D$5:$D$205,MATCH($A1262,Variables!$A$5:$A$205,0))="","","."&amp;INDEX(Variables!$D$5:$D$205,MATCH($A1262,Variables!$A$5:$A$205,0)))&amp;"."&amp;AF$5</f>
        <v/>
      </c>
      <c r="AG1262" s="38">
        <f>MAX(INDEX(AG$292:AG$303,$D1262)+AG1253*(1+$E1262),0.01)</f>
        <v/>
      </c>
      <c r="AH1262" s="37">
        <f>MAX(INDEX(AH$292:AH$303,$D1262)+AH1253*(1+$E1262),0.01)</f>
        <v/>
      </c>
      <c r="AI1262" s="37">
        <f>MAX(INDEX(AI$292:AI$303,$D1262)+AI1253*(1+$E1262),0.01)</f>
        <v/>
      </c>
      <c r="AJ1262" s="37">
        <f>MAX(INDEX(AJ$292:AJ$303,$D1262)+AJ1253*(1+$E1262),0.01)</f>
        <v/>
      </c>
      <c r="AK1262" s="37">
        <f>MAX(INDEX(AK$292:AK$303,$D1262)+AK1253*(1+$E1262),0.01)</f>
        <v/>
      </c>
      <c r="AL1262" s="37">
        <f>MAX(INDEX(AL$292:AL$303,$D1262)+AL1253*(1+$E1262),0.01)</f>
        <v/>
      </c>
      <c r="AM1262" s="37">
        <f>MAX(INDEX(AM$292:AM$303,$D1262)+AM1253*(1+$E1262),0.01)</f>
        <v/>
      </c>
      <c r="AN1262" s="37">
        <f>MAX(INDEX(AN$292:AN$303,$D1262)+AN1253*(1+$E1262),0.01)</f>
        <v/>
      </c>
      <c r="AO1262" s="37">
        <f>MAX(INDEX(AO$292:AO$303,$D1262)+AO1253*(1+$E1262),0.01)</f>
        <v/>
      </c>
      <c r="AP1262" s="37">
        <f>MAX(INDEX(AP$292:AP$303,$D1262)+AP1253*(1+$E1262),0.01)</f>
        <v/>
      </c>
      <c r="AQ1262" s="37">
        <f>MAX(INDEX(AQ$292:AQ$303,$D1262)+AQ1253*(1+$E1262),0.01)</f>
        <v/>
      </c>
      <c r="AR1262" s="37">
        <f>MAX(INDEX(AR$292:AR$303,$D1262)+AR1253*(1+$E1262),0.01)</f>
        <v/>
      </c>
      <c r="AS1262" s="37">
        <f>MAX(INDEX(AS$292:AS$303,$D1262)+AS1253*(1+$E1262),0.01)</f>
        <v/>
      </c>
      <c r="AT1262" s="37">
        <f>MAX(INDEX(AT$292:AT$303,$D1262)+AT1253*(1+$E1262),0.01)</f>
        <v/>
      </c>
      <c r="AU1262" s="37">
        <f>MAX(INDEX(AU$292:AU$303,$D1262)+AU1253*(1+$E1262),0.01)</f>
        <v/>
      </c>
      <c r="AV1262" s="37">
        <f>MAX(INDEX(AV$292:AV$303,$D1262)+AV1253*(1+$E1262),0.01)</f>
        <v/>
      </c>
      <c r="AW1262" s="37">
        <f>MAX(INDEX(AW$292:AW$303,$D1262)+AW1253*(1+$E1262),0.01)</f>
        <v/>
      </c>
      <c r="AX1262" s="37">
        <f>MAX(INDEX(AX$292:AX$303,$D1262)+AX1253*(1+$E1262),0.01)</f>
        <v/>
      </c>
      <c r="AY1262" s="40">
        <f>POSTTAX(INDEX(AY$292:AY$303,$D1262),AY1253,$E1262)</f>
        <v/>
      </c>
    </row>
    <row r="1263" hidden="1" outlineLevel="2">
      <c r="A1263" s="14" t="inlineStr">
        <is>
          <t>atp</t>
        </is>
      </c>
      <c r="B1263" s="14" t="inlineStr">
        <is>
          <t>die</t>
        </is>
      </c>
      <c r="C1263" s="14" t="inlineStr">
        <is>
          <t>mch</t>
        </is>
      </c>
      <c r="D1263" s="37">
        <f>INDEX(Inputs!$R$5:$R$132,MATCH($B1263&amp;"|"&amp;$C1263,Inputs!$A$5:$A$132,0))</f>
        <v/>
      </c>
      <c r="E1263" s="37">
        <f>INDEX(Inputs!$S$5:$S$132,MATCH($B1263&amp;"|"&amp;$C1263,Inputs!$A$5:$A$132,0))</f>
        <v/>
      </c>
      <c r="F1263" s="36" t="n"/>
      <c r="G1263" s="36" t="n"/>
      <c r="H1263" s="14">
        <f>INDEX(Variables!$B$5:$B$205,MATCH($A1263,Variables!$A$5:$A$205,0))&amp;IF($C1263="",""," | "&amp;INDEX(Mapping!$B$5:$B$26,MATCH($C1263,Mapping!$A$5:$A$26,0))&amp;" | "&amp;INDEX(Mapping!$B$30:$B$46,MATCH($B1263,Mapping!$A$30:$A$46,0)))</f>
        <v/>
      </c>
      <c r="I1263" s="14">
        <f>INDEX(Variables!$C$5:$C$205,MATCH($A1263,Variables!$A$5:$A$205,0))</f>
        <v/>
      </c>
      <c r="J1263" s="14">
        <f>INDEX(Variables!$E$5:$E$205,MATCH($A1263,Variables!$A$5:$A$205,0))</f>
        <v/>
      </c>
      <c r="K1263" s="11">
        <f>LOWER(Settings!$C$4)&amp;".mit."&amp;$A1263&amp;IF($C1263="","","."&amp;$C1263&amp;"."&amp;$B1263)&amp;IF(INDEX(Variables!$D$5:$D$205,MATCH($A1263,Variables!$A$5:$A$205,0))="","","."&amp;INDEX(Variables!$D$5:$D$205,MATCH($A1263,Variables!$A$5:$A$205,0)))&amp;"."&amp;K$5</f>
        <v/>
      </c>
      <c r="L1263" s="38">
        <f>MAX(INDEX(L$292:L$303,$D1263)+L1254*(1+$E1263),0.01)</f>
        <v/>
      </c>
      <c r="M1263" s="37">
        <f>MAX(INDEX(M$292:M$303,$D1263)+M1254*(1+$E1263),0.01)</f>
        <v/>
      </c>
      <c r="N1263" s="37">
        <f>MAX(INDEX(N$292:N$303,$D1263)+N1254*(1+$E1263),0.01)</f>
        <v/>
      </c>
      <c r="O1263" s="37">
        <f>MAX(INDEX(O$292:O$303,$D1263)+O1254*(1+$E1263),0.01)</f>
        <v/>
      </c>
      <c r="P1263" s="37">
        <f>MAX(INDEX(P$292:P$303,$D1263)+P1254*(1+$E1263),0.01)</f>
        <v/>
      </c>
      <c r="Q1263" s="37">
        <f>MAX(INDEX(Q$292:Q$303,$D1263)+Q1254*(1+$E1263),0.01)</f>
        <v/>
      </c>
      <c r="R1263" s="37">
        <f>MAX(INDEX(R$292:R$303,$D1263)+R1254*(1+$E1263),0.01)</f>
        <v/>
      </c>
      <c r="S1263" s="37">
        <f>MAX(INDEX(S$292:S$303,$D1263)+S1254*(1+$E1263),0.01)</f>
        <v/>
      </c>
      <c r="T1263" s="37">
        <f>MAX(INDEX(T$292:T$303,$D1263)+T1254*(1+$E1263),0.01)</f>
        <v/>
      </c>
      <c r="U1263" s="37">
        <f>MAX(INDEX(U$292:U$303,$D1263)+U1254*(1+$E1263),0.01)</f>
        <v/>
      </c>
      <c r="V1263" s="37">
        <f>MAX(INDEX(V$292:V$303,$D1263)+V1254*(1+$E1263),0.01)</f>
        <v/>
      </c>
      <c r="W1263" s="37">
        <f>MAX(INDEX(W$292:W$303,$D1263)+W1254*(1+$E1263),0.01)</f>
        <v/>
      </c>
      <c r="X1263" s="37">
        <f>MAX(INDEX(X$292:X$303,$D1263)+X1254*(1+$E1263),0.01)</f>
        <v/>
      </c>
      <c r="Y1263" s="37">
        <f>MAX(INDEX(Y$292:Y$303,$D1263)+Y1254*(1+$E1263),0.01)</f>
        <v/>
      </c>
      <c r="Z1263" s="37">
        <f>MAX(INDEX(Z$292:Z$303,$D1263)+Z1254*(1+$E1263),0.01)</f>
        <v/>
      </c>
      <c r="AA1263" s="37">
        <f>MAX(INDEX(AA$292:AA$303,$D1263)+AA1254*(1+$E1263),0.01)</f>
        <v/>
      </c>
      <c r="AB1263" s="37">
        <f>MAX(INDEX(AB$292:AB$303,$D1263)+AB1254*(1+$E1263),0.01)</f>
        <v/>
      </c>
      <c r="AC1263" s="37">
        <f>MAX(INDEX(AC$292:AC$303,$D1263)+AC1254*(1+$E1263),0.01)</f>
        <v/>
      </c>
      <c r="AD1263" s="40">
        <f>POSTTAX(INDEX(AD$292:AD$303,$D1263),AD1254,$E1263)</f>
        <v/>
      </c>
      <c r="AF1263" s="11">
        <f>LOWER(Settings!$C$4)&amp;".mit."&amp;$A1263&amp;IF($C1263="","","."&amp;$C1263&amp;"."&amp;$B1263)&amp;IF(INDEX(Variables!$D$5:$D$205,MATCH($A1263,Variables!$A$5:$A$205,0))="","","."&amp;INDEX(Variables!$D$5:$D$205,MATCH($A1263,Variables!$A$5:$A$205,0)))&amp;"."&amp;AF$5</f>
        <v/>
      </c>
      <c r="AG1263" s="38">
        <f>MAX(INDEX(AG$292:AG$303,$D1263)+AG1254*(1+$E1263),0.01)</f>
        <v/>
      </c>
      <c r="AH1263" s="37">
        <f>MAX(INDEX(AH$292:AH$303,$D1263)+AH1254*(1+$E1263),0.01)</f>
        <v/>
      </c>
      <c r="AI1263" s="37">
        <f>MAX(INDEX(AI$292:AI$303,$D1263)+AI1254*(1+$E1263),0.01)</f>
        <v/>
      </c>
      <c r="AJ1263" s="37">
        <f>MAX(INDEX(AJ$292:AJ$303,$D1263)+AJ1254*(1+$E1263),0.01)</f>
        <v/>
      </c>
      <c r="AK1263" s="37">
        <f>MAX(INDEX(AK$292:AK$303,$D1263)+AK1254*(1+$E1263),0.01)</f>
        <v/>
      </c>
      <c r="AL1263" s="37">
        <f>MAX(INDEX(AL$292:AL$303,$D1263)+AL1254*(1+$E1263),0.01)</f>
        <v/>
      </c>
      <c r="AM1263" s="37">
        <f>MAX(INDEX(AM$292:AM$303,$D1263)+AM1254*(1+$E1263),0.01)</f>
        <v/>
      </c>
      <c r="AN1263" s="37">
        <f>MAX(INDEX(AN$292:AN$303,$D1263)+AN1254*(1+$E1263),0.01)</f>
        <v/>
      </c>
      <c r="AO1263" s="37">
        <f>MAX(INDEX(AO$292:AO$303,$D1263)+AO1254*(1+$E1263),0.01)</f>
        <v/>
      </c>
      <c r="AP1263" s="37">
        <f>MAX(INDEX(AP$292:AP$303,$D1263)+AP1254*(1+$E1263),0.01)</f>
        <v/>
      </c>
      <c r="AQ1263" s="37">
        <f>MAX(INDEX(AQ$292:AQ$303,$D1263)+AQ1254*(1+$E1263),0.01)</f>
        <v/>
      </c>
      <c r="AR1263" s="37">
        <f>MAX(INDEX(AR$292:AR$303,$D1263)+AR1254*(1+$E1263),0.01)</f>
        <v/>
      </c>
      <c r="AS1263" s="37">
        <f>MAX(INDEX(AS$292:AS$303,$D1263)+AS1254*(1+$E1263),0.01)</f>
        <v/>
      </c>
      <c r="AT1263" s="37">
        <f>MAX(INDEX(AT$292:AT$303,$D1263)+AT1254*(1+$E1263),0.01)</f>
        <v/>
      </c>
      <c r="AU1263" s="37">
        <f>MAX(INDEX(AU$292:AU$303,$D1263)+AU1254*(1+$E1263),0.01)</f>
        <v/>
      </c>
      <c r="AV1263" s="37">
        <f>MAX(INDEX(AV$292:AV$303,$D1263)+AV1254*(1+$E1263),0.01)</f>
        <v/>
      </c>
      <c r="AW1263" s="37">
        <f>MAX(INDEX(AW$292:AW$303,$D1263)+AW1254*(1+$E1263),0.01)</f>
        <v/>
      </c>
      <c r="AX1263" s="37">
        <f>MAX(INDEX(AX$292:AX$303,$D1263)+AX1254*(1+$E1263),0.01)</f>
        <v/>
      </c>
      <c r="AY1263" s="40">
        <f>POSTTAX(INDEX(AY$292:AY$303,$D1263),AY1254,$E1263)</f>
        <v/>
      </c>
    </row>
    <row r="1264" hidden="1" outlineLevel="2">
      <c r="A1264" s="14" t="inlineStr">
        <is>
          <t>atp</t>
        </is>
      </c>
      <c r="B1264" s="14" t="inlineStr">
        <is>
          <t>lpg</t>
        </is>
      </c>
      <c r="C1264" s="14" t="inlineStr">
        <is>
          <t>mch</t>
        </is>
      </c>
      <c r="D1264" s="37">
        <f>INDEX(Inputs!$R$5:$R$132,MATCH($B1264&amp;"|"&amp;$C1264,Inputs!$A$5:$A$132,0))</f>
        <v/>
      </c>
      <c r="E1264" s="37">
        <f>INDEX(Inputs!$S$5:$S$132,MATCH($B1264&amp;"|"&amp;$C1264,Inputs!$A$5:$A$132,0))</f>
        <v/>
      </c>
      <c r="F1264" s="36" t="n"/>
      <c r="G1264" s="36" t="n"/>
      <c r="H1264" s="14">
        <f>INDEX(Variables!$B$5:$B$205,MATCH($A1264,Variables!$A$5:$A$205,0))&amp;IF($C1264="",""," | "&amp;INDEX(Mapping!$B$5:$B$26,MATCH($C1264,Mapping!$A$5:$A$26,0))&amp;" | "&amp;INDEX(Mapping!$B$30:$B$46,MATCH($B1264,Mapping!$A$30:$A$46,0)))</f>
        <v/>
      </c>
      <c r="I1264" s="14">
        <f>INDEX(Variables!$C$5:$C$205,MATCH($A1264,Variables!$A$5:$A$205,0))</f>
        <v/>
      </c>
      <c r="J1264" s="14">
        <f>INDEX(Variables!$E$5:$E$205,MATCH($A1264,Variables!$A$5:$A$205,0))</f>
        <v/>
      </c>
      <c r="K1264" s="11">
        <f>LOWER(Settings!$C$4)&amp;".mit."&amp;$A1264&amp;IF($C1264="","","."&amp;$C1264&amp;"."&amp;$B1264)&amp;IF(INDEX(Variables!$D$5:$D$205,MATCH($A1264,Variables!$A$5:$A$205,0))="","","."&amp;INDEX(Variables!$D$5:$D$205,MATCH($A1264,Variables!$A$5:$A$205,0)))&amp;"."&amp;K$5</f>
        <v/>
      </c>
      <c r="L1264" s="38">
        <f>MAX(INDEX(L$292:L$303,$D1264)+L1255*(1+$E1264),0.01)</f>
        <v/>
      </c>
      <c r="M1264" s="37">
        <f>MAX(INDEX(M$292:M$303,$D1264)+M1255*(1+$E1264),0.01)</f>
        <v/>
      </c>
      <c r="N1264" s="37">
        <f>MAX(INDEX(N$292:N$303,$D1264)+N1255*(1+$E1264),0.01)</f>
        <v/>
      </c>
      <c r="O1264" s="37">
        <f>MAX(INDEX(O$292:O$303,$D1264)+O1255*(1+$E1264),0.01)</f>
        <v/>
      </c>
      <c r="P1264" s="37">
        <f>MAX(INDEX(P$292:P$303,$D1264)+P1255*(1+$E1264),0.01)</f>
        <v/>
      </c>
      <c r="Q1264" s="37">
        <f>MAX(INDEX(Q$292:Q$303,$D1264)+Q1255*(1+$E1264),0.01)</f>
        <v/>
      </c>
      <c r="R1264" s="37">
        <f>MAX(INDEX(R$292:R$303,$D1264)+R1255*(1+$E1264),0.01)</f>
        <v/>
      </c>
      <c r="S1264" s="37">
        <f>MAX(INDEX(S$292:S$303,$D1264)+S1255*(1+$E1264),0.01)</f>
        <v/>
      </c>
      <c r="T1264" s="37">
        <f>MAX(INDEX(T$292:T$303,$D1264)+T1255*(1+$E1264),0.01)</f>
        <v/>
      </c>
      <c r="U1264" s="37">
        <f>MAX(INDEX(U$292:U$303,$D1264)+U1255*(1+$E1264),0.01)</f>
        <v/>
      </c>
      <c r="V1264" s="37">
        <f>MAX(INDEX(V$292:V$303,$D1264)+V1255*(1+$E1264),0.01)</f>
        <v/>
      </c>
      <c r="W1264" s="37">
        <f>MAX(INDEX(W$292:W$303,$D1264)+W1255*(1+$E1264),0.01)</f>
        <v/>
      </c>
      <c r="X1264" s="37">
        <f>MAX(INDEX(X$292:X$303,$D1264)+X1255*(1+$E1264),0.01)</f>
        <v/>
      </c>
      <c r="Y1264" s="37">
        <f>MAX(INDEX(Y$292:Y$303,$D1264)+Y1255*(1+$E1264),0.01)</f>
        <v/>
      </c>
      <c r="Z1264" s="37">
        <f>MAX(INDEX(Z$292:Z$303,$D1264)+Z1255*(1+$E1264),0.01)</f>
        <v/>
      </c>
      <c r="AA1264" s="37">
        <f>MAX(INDEX(AA$292:AA$303,$D1264)+AA1255*(1+$E1264),0.01)</f>
        <v/>
      </c>
      <c r="AB1264" s="37">
        <f>MAX(INDEX(AB$292:AB$303,$D1264)+AB1255*(1+$E1264),0.01)</f>
        <v/>
      </c>
      <c r="AC1264" s="37">
        <f>MAX(INDEX(AC$292:AC$303,$D1264)+AC1255*(1+$E1264),0.01)</f>
        <v/>
      </c>
      <c r="AD1264" s="40">
        <f>POSTTAX(INDEX(AD$292:AD$303,$D1264),AD1255,$E1264)</f>
        <v/>
      </c>
      <c r="AF1264" s="11">
        <f>LOWER(Settings!$C$4)&amp;".mit."&amp;$A1264&amp;IF($C1264="","","."&amp;$C1264&amp;"."&amp;$B1264)&amp;IF(INDEX(Variables!$D$5:$D$205,MATCH($A1264,Variables!$A$5:$A$205,0))="","","."&amp;INDEX(Variables!$D$5:$D$205,MATCH($A1264,Variables!$A$5:$A$205,0)))&amp;"."&amp;AF$5</f>
        <v/>
      </c>
      <c r="AG1264" s="38">
        <f>MAX(INDEX(AG$292:AG$303,$D1264)+AG1255*(1+$E1264),0.01)</f>
        <v/>
      </c>
      <c r="AH1264" s="37">
        <f>MAX(INDEX(AH$292:AH$303,$D1264)+AH1255*(1+$E1264),0.01)</f>
        <v/>
      </c>
      <c r="AI1264" s="37">
        <f>MAX(INDEX(AI$292:AI$303,$D1264)+AI1255*(1+$E1264),0.01)</f>
        <v/>
      </c>
      <c r="AJ1264" s="37">
        <f>MAX(INDEX(AJ$292:AJ$303,$D1264)+AJ1255*(1+$E1264),0.01)</f>
        <v/>
      </c>
      <c r="AK1264" s="37">
        <f>MAX(INDEX(AK$292:AK$303,$D1264)+AK1255*(1+$E1264),0.01)</f>
        <v/>
      </c>
      <c r="AL1264" s="37">
        <f>MAX(INDEX(AL$292:AL$303,$D1264)+AL1255*(1+$E1264),0.01)</f>
        <v/>
      </c>
      <c r="AM1264" s="37">
        <f>MAX(INDEX(AM$292:AM$303,$D1264)+AM1255*(1+$E1264),0.01)</f>
        <v/>
      </c>
      <c r="AN1264" s="37">
        <f>MAX(INDEX(AN$292:AN$303,$D1264)+AN1255*(1+$E1264),0.01)</f>
        <v/>
      </c>
      <c r="AO1264" s="37">
        <f>MAX(INDEX(AO$292:AO$303,$D1264)+AO1255*(1+$E1264),0.01)</f>
        <v/>
      </c>
      <c r="AP1264" s="37">
        <f>MAX(INDEX(AP$292:AP$303,$D1264)+AP1255*(1+$E1264),0.01)</f>
        <v/>
      </c>
      <c r="AQ1264" s="37">
        <f>MAX(INDEX(AQ$292:AQ$303,$D1264)+AQ1255*(1+$E1264),0.01)</f>
        <v/>
      </c>
      <c r="AR1264" s="37">
        <f>MAX(INDEX(AR$292:AR$303,$D1264)+AR1255*(1+$E1264),0.01)</f>
        <v/>
      </c>
      <c r="AS1264" s="37">
        <f>MAX(INDEX(AS$292:AS$303,$D1264)+AS1255*(1+$E1264),0.01)</f>
        <v/>
      </c>
      <c r="AT1264" s="37">
        <f>MAX(INDEX(AT$292:AT$303,$D1264)+AT1255*(1+$E1264),0.01)</f>
        <v/>
      </c>
      <c r="AU1264" s="37">
        <f>MAX(INDEX(AU$292:AU$303,$D1264)+AU1255*(1+$E1264),0.01)</f>
        <v/>
      </c>
      <c r="AV1264" s="37">
        <f>MAX(INDEX(AV$292:AV$303,$D1264)+AV1255*(1+$E1264),0.01)</f>
        <v/>
      </c>
      <c r="AW1264" s="37">
        <f>MAX(INDEX(AW$292:AW$303,$D1264)+AW1255*(1+$E1264),0.01)</f>
        <v/>
      </c>
      <c r="AX1264" s="37">
        <f>MAX(INDEX(AX$292:AX$303,$D1264)+AX1255*(1+$E1264),0.01)</f>
        <v/>
      </c>
      <c r="AY1264" s="40">
        <f>POSTTAX(INDEX(AY$292:AY$303,$D1264),AY1255,$E1264)</f>
        <v/>
      </c>
    </row>
    <row r="1265" hidden="1" outlineLevel="2">
      <c r="A1265" s="14" t="inlineStr">
        <is>
          <t>atp</t>
        </is>
      </c>
      <c r="B1265" s="14" t="inlineStr">
        <is>
          <t>ker</t>
        </is>
      </c>
      <c r="C1265" s="14" t="inlineStr">
        <is>
          <t>mch</t>
        </is>
      </c>
      <c r="D1265" s="37">
        <f>INDEX(Inputs!$R$5:$R$132,MATCH($B1265&amp;"|"&amp;$C1265,Inputs!$A$5:$A$132,0))</f>
        <v/>
      </c>
      <c r="E1265" s="37">
        <f>INDEX(Inputs!$S$5:$S$132,MATCH($B1265&amp;"|"&amp;$C1265,Inputs!$A$5:$A$132,0))</f>
        <v/>
      </c>
      <c r="F1265" s="36" t="n"/>
      <c r="G1265" s="36" t="n"/>
      <c r="H1265" s="14">
        <f>INDEX(Variables!$B$5:$B$205,MATCH($A1265,Variables!$A$5:$A$205,0))&amp;IF($C1265="",""," | "&amp;INDEX(Mapping!$B$5:$B$26,MATCH($C1265,Mapping!$A$5:$A$26,0))&amp;" | "&amp;INDEX(Mapping!$B$30:$B$46,MATCH($B1265,Mapping!$A$30:$A$46,0)))</f>
        <v/>
      </c>
      <c r="I1265" s="14">
        <f>INDEX(Variables!$C$5:$C$205,MATCH($A1265,Variables!$A$5:$A$205,0))</f>
        <v/>
      </c>
      <c r="J1265" s="14">
        <f>INDEX(Variables!$E$5:$E$205,MATCH($A1265,Variables!$A$5:$A$205,0))</f>
        <v/>
      </c>
      <c r="K1265" s="11">
        <f>LOWER(Settings!$C$4)&amp;".mit."&amp;$A1265&amp;IF($C1265="","","."&amp;$C1265&amp;"."&amp;$B1265)&amp;IF(INDEX(Variables!$D$5:$D$205,MATCH($A1265,Variables!$A$5:$A$205,0))="","","."&amp;INDEX(Variables!$D$5:$D$205,MATCH($A1265,Variables!$A$5:$A$205,0)))&amp;"."&amp;K$5</f>
        <v/>
      </c>
      <c r="L1265" s="38">
        <f>MAX(INDEX(L$292:L$303,$D1265)+L1256*(1+$E1265),0.01)</f>
        <v/>
      </c>
      <c r="M1265" s="37">
        <f>MAX(INDEX(M$292:M$303,$D1265)+M1256*(1+$E1265),0.01)</f>
        <v/>
      </c>
      <c r="N1265" s="37">
        <f>MAX(INDEX(N$292:N$303,$D1265)+N1256*(1+$E1265),0.01)</f>
        <v/>
      </c>
      <c r="O1265" s="37">
        <f>MAX(INDEX(O$292:O$303,$D1265)+O1256*(1+$E1265),0.01)</f>
        <v/>
      </c>
      <c r="P1265" s="37">
        <f>MAX(INDEX(P$292:P$303,$D1265)+P1256*(1+$E1265),0.01)</f>
        <v/>
      </c>
      <c r="Q1265" s="37">
        <f>MAX(INDEX(Q$292:Q$303,$D1265)+Q1256*(1+$E1265),0.01)</f>
        <v/>
      </c>
      <c r="R1265" s="37">
        <f>MAX(INDEX(R$292:R$303,$D1265)+R1256*(1+$E1265),0.01)</f>
        <v/>
      </c>
      <c r="S1265" s="37">
        <f>MAX(INDEX(S$292:S$303,$D1265)+S1256*(1+$E1265),0.01)</f>
        <v/>
      </c>
      <c r="T1265" s="37">
        <f>MAX(INDEX(T$292:T$303,$D1265)+T1256*(1+$E1265),0.01)</f>
        <v/>
      </c>
      <c r="U1265" s="37">
        <f>MAX(INDEX(U$292:U$303,$D1265)+U1256*(1+$E1265),0.01)</f>
        <v/>
      </c>
      <c r="V1265" s="37">
        <f>MAX(INDEX(V$292:V$303,$D1265)+V1256*(1+$E1265),0.01)</f>
        <v/>
      </c>
      <c r="W1265" s="37">
        <f>MAX(INDEX(W$292:W$303,$D1265)+W1256*(1+$E1265),0.01)</f>
        <v/>
      </c>
      <c r="X1265" s="37">
        <f>MAX(INDEX(X$292:X$303,$D1265)+X1256*(1+$E1265),0.01)</f>
        <v/>
      </c>
      <c r="Y1265" s="37">
        <f>MAX(INDEX(Y$292:Y$303,$D1265)+Y1256*(1+$E1265),0.01)</f>
        <v/>
      </c>
      <c r="Z1265" s="37">
        <f>MAX(INDEX(Z$292:Z$303,$D1265)+Z1256*(1+$E1265),0.01)</f>
        <v/>
      </c>
      <c r="AA1265" s="37">
        <f>MAX(INDEX(AA$292:AA$303,$D1265)+AA1256*(1+$E1265),0.01)</f>
        <v/>
      </c>
      <c r="AB1265" s="37">
        <f>MAX(INDEX(AB$292:AB$303,$D1265)+AB1256*(1+$E1265),0.01)</f>
        <v/>
      </c>
      <c r="AC1265" s="37">
        <f>MAX(INDEX(AC$292:AC$303,$D1265)+AC1256*(1+$E1265),0.01)</f>
        <v/>
      </c>
      <c r="AD1265" s="40">
        <f>POSTTAX(INDEX(AD$292:AD$303,$D1265),AD1256,$E1265)</f>
        <v/>
      </c>
      <c r="AF1265" s="11">
        <f>LOWER(Settings!$C$4)&amp;".mit."&amp;$A1265&amp;IF($C1265="","","."&amp;$C1265&amp;"."&amp;$B1265)&amp;IF(INDEX(Variables!$D$5:$D$205,MATCH($A1265,Variables!$A$5:$A$205,0))="","","."&amp;INDEX(Variables!$D$5:$D$205,MATCH($A1265,Variables!$A$5:$A$205,0)))&amp;"."&amp;AF$5</f>
        <v/>
      </c>
      <c r="AG1265" s="38">
        <f>MAX(INDEX(AG$292:AG$303,$D1265)+AG1256*(1+$E1265),0.01)</f>
        <v/>
      </c>
      <c r="AH1265" s="37">
        <f>MAX(INDEX(AH$292:AH$303,$D1265)+AH1256*(1+$E1265),0.01)</f>
        <v/>
      </c>
      <c r="AI1265" s="37">
        <f>MAX(INDEX(AI$292:AI$303,$D1265)+AI1256*(1+$E1265),0.01)</f>
        <v/>
      </c>
      <c r="AJ1265" s="37">
        <f>MAX(INDEX(AJ$292:AJ$303,$D1265)+AJ1256*(1+$E1265),0.01)</f>
        <v/>
      </c>
      <c r="AK1265" s="37">
        <f>MAX(INDEX(AK$292:AK$303,$D1265)+AK1256*(1+$E1265),0.01)</f>
        <v/>
      </c>
      <c r="AL1265" s="37">
        <f>MAX(INDEX(AL$292:AL$303,$D1265)+AL1256*(1+$E1265),0.01)</f>
        <v/>
      </c>
      <c r="AM1265" s="37">
        <f>MAX(INDEX(AM$292:AM$303,$D1265)+AM1256*(1+$E1265),0.01)</f>
        <v/>
      </c>
      <c r="AN1265" s="37">
        <f>MAX(INDEX(AN$292:AN$303,$D1265)+AN1256*(1+$E1265),0.01)</f>
        <v/>
      </c>
      <c r="AO1265" s="37">
        <f>MAX(INDEX(AO$292:AO$303,$D1265)+AO1256*(1+$E1265),0.01)</f>
        <v/>
      </c>
      <c r="AP1265" s="37">
        <f>MAX(INDEX(AP$292:AP$303,$D1265)+AP1256*(1+$E1265),0.01)</f>
        <v/>
      </c>
      <c r="AQ1265" s="37">
        <f>MAX(INDEX(AQ$292:AQ$303,$D1265)+AQ1256*(1+$E1265),0.01)</f>
        <v/>
      </c>
      <c r="AR1265" s="37">
        <f>MAX(INDEX(AR$292:AR$303,$D1265)+AR1256*(1+$E1265),0.01)</f>
        <v/>
      </c>
      <c r="AS1265" s="37">
        <f>MAX(INDEX(AS$292:AS$303,$D1265)+AS1256*(1+$E1265),0.01)</f>
        <v/>
      </c>
      <c r="AT1265" s="37">
        <f>MAX(INDEX(AT$292:AT$303,$D1265)+AT1256*(1+$E1265),0.01)</f>
        <v/>
      </c>
      <c r="AU1265" s="37">
        <f>MAX(INDEX(AU$292:AU$303,$D1265)+AU1256*(1+$E1265),0.01)</f>
        <v/>
      </c>
      <c r="AV1265" s="37">
        <f>MAX(INDEX(AV$292:AV$303,$D1265)+AV1256*(1+$E1265),0.01)</f>
        <v/>
      </c>
      <c r="AW1265" s="37">
        <f>MAX(INDEX(AW$292:AW$303,$D1265)+AW1256*(1+$E1265),0.01)</f>
        <v/>
      </c>
      <c r="AX1265" s="37">
        <f>MAX(INDEX(AX$292:AX$303,$D1265)+AX1256*(1+$E1265),0.01)</f>
        <v/>
      </c>
      <c r="AY1265" s="40">
        <f>POSTTAX(INDEX(AY$292:AY$303,$D1265),AY1256,$E1265)</f>
        <v/>
      </c>
    </row>
    <row r="1266" hidden="1" outlineLevel="2">
      <c r="A1266" s="14" t="inlineStr">
        <is>
          <t>atp</t>
        </is>
      </c>
      <c r="B1266" s="14" t="inlineStr">
        <is>
          <t>oop</t>
        </is>
      </c>
      <c r="C1266" s="14" t="inlineStr">
        <is>
          <t>mch</t>
        </is>
      </c>
      <c r="D1266" s="37">
        <f>INDEX(Inputs!$R$5:$R$132,MATCH($B1266&amp;"|"&amp;$C1266,Inputs!$A$5:$A$132,0))</f>
        <v/>
      </c>
      <c r="E1266" s="37">
        <f>INDEX(Inputs!$S$5:$S$132,MATCH($B1266&amp;"|"&amp;$C1266,Inputs!$A$5:$A$132,0))</f>
        <v/>
      </c>
      <c r="F1266" s="36" t="n"/>
      <c r="G1266" s="36" t="n"/>
      <c r="H1266" s="14">
        <f>INDEX(Variables!$B$5:$B$205,MATCH($A1266,Variables!$A$5:$A$205,0))&amp;IF($C1266="",""," | "&amp;INDEX(Mapping!$B$5:$B$26,MATCH($C1266,Mapping!$A$5:$A$26,0))&amp;" | "&amp;INDEX(Mapping!$B$30:$B$46,MATCH($B1266,Mapping!$A$30:$A$46,0)))</f>
        <v/>
      </c>
      <c r="I1266" s="14">
        <f>INDEX(Variables!$C$5:$C$205,MATCH($A1266,Variables!$A$5:$A$205,0))</f>
        <v/>
      </c>
      <c r="J1266" s="14">
        <f>INDEX(Variables!$E$5:$E$205,MATCH($A1266,Variables!$A$5:$A$205,0))</f>
        <v/>
      </c>
      <c r="K1266" s="11">
        <f>LOWER(Settings!$C$4)&amp;".mit."&amp;$A1266&amp;IF($C1266="","","."&amp;$C1266&amp;"."&amp;$B1266)&amp;IF(INDEX(Variables!$D$5:$D$205,MATCH($A1266,Variables!$A$5:$A$205,0))="","","."&amp;INDEX(Variables!$D$5:$D$205,MATCH($A1266,Variables!$A$5:$A$205,0)))&amp;"."&amp;K$5</f>
        <v/>
      </c>
      <c r="L1266" s="38">
        <f>MAX(INDEX(L$292:L$303,$D1266)+L1257*(1+$E1266),0.01)</f>
        <v/>
      </c>
      <c r="M1266" s="37">
        <f>MAX(INDEX(M$292:M$303,$D1266)+M1257*(1+$E1266),0.01)</f>
        <v/>
      </c>
      <c r="N1266" s="37">
        <f>MAX(INDEX(N$292:N$303,$D1266)+N1257*(1+$E1266),0.01)</f>
        <v/>
      </c>
      <c r="O1266" s="37">
        <f>MAX(INDEX(O$292:O$303,$D1266)+O1257*(1+$E1266),0.01)</f>
        <v/>
      </c>
      <c r="P1266" s="37">
        <f>MAX(INDEX(P$292:P$303,$D1266)+P1257*(1+$E1266),0.01)</f>
        <v/>
      </c>
      <c r="Q1266" s="37">
        <f>MAX(INDEX(Q$292:Q$303,$D1266)+Q1257*(1+$E1266),0.01)</f>
        <v/>
      </c>
      <c r="R1266" s="37">
        <f>MAX(INDEX(R$292:R$303,$D1266)+R1257*(1+$E1266),0.01)</f>
        <v/>
      </c>
      <c r="S1266" s="37">
        <f>MAX(INDEX(S$292:S$303,$D1266)+S1257*(1+$E1266),0.01)</f>
        <v/>
      </c>
      <c r="T1266" s="37">
        <f>MAX(INDEX(T$292:T$303,$D1266)+T1257*(1+$E1266),0.01)</f>
        <v/>
      </c>
      <c r="U1266" s="37">
        <f>MAX(INDEX(U$292:U$303,$D1266)+U1257*(1+$E1266),0.01)</f>
        <v/>
      </c>
      <c r="V1266" s="37">
        <f>MAX(INDEX(V$292:V$303,$D1266)+V1257*(1+$E1266),0.01)</f>
        <v/>
      </c>
      <c r="W1266" s="37">
        <f>MAX(INDEX(W$292:W$303,$D1266)+W1257*(1+$E1266),0.01)</f>
        <v/>
      </c>
      <c r="X1266" s="37">
        <f>MAX(INDEX(X$292:X$303,$D1266)+X1257*(1+$E1266),0.01)</f>
        <v/>
      </c>
      <c r="Y1266" s="37">
        <f>MAX(INDEX(Y$292:Y$303,$D1266)+Y1257*(1+$E1266),0.01)</f>
        <v/>
      </c>
      <c r="Z1266" s="37">
        <f>MAX(INDEX(Z$292:Z$303,$D1266)+Z1257*(1+$E1266),0.01)</f>
        <v/>
      </c>
      <c r="AA1266" s="37">
        <f>MAX(INDEX(AA$292:AA$303,$D1266)+AA1257*(1+$E1266),0.01)</f>
        <v/>
      </c>
      <c r="AB1266" s="37">
        <f>MAX(INDEX(AB$292:AB$303,$D1266)+AB1257*(1+$E1266),0.01)</f>
        <v/>
      </c>
      <c r="AC1266" s="37">
        <f>MAX(INDEX(AC$292:AC$303,$D1266)+AC1257*(1+$E1266),0.01)</f>
        <v/>
      </c>
      <c r="AD1266" s="40">
        <f>POSTTAX(INDEX(AD$292:AD$303,$D1266),AD1257,$E1266)</f>
        <v/>
      </c>
      <c r="AF1266" s="11">
        <f>LOWER(Settings!$C$4)&amp;".mit."&amp;$A1266&amp;IF($C1266="","","."&amp;$C1266&amp;"."&amp;$B1266)&amp;IF(INDEX(Variables!$D$5:$D$205,MATCH($A1266,Variables!$A$5:$A$205,0))="","","."&amp;INDEX(Variables!$D$5:$D$205,MATCH($A1266,Variables!$A$5:$A$205,0)))&amp;"."&amp;AF$5</f>
        <v/>
      </c>
      <c r="AG1266" s="38">
        <f>MAX(INDEX(AG$292:AG$303,$D1266)+AG1257*(1+$E1266),0.01)</f>
        <v/>
      </c>
      <c r="AH1266" s="37">
        <f>MAX(INDEX(AH$292:AH$303,$D1266)+AH1257*(1+$E1266),0.01)</f>
        <v/>
      </c>
      <c r="AI1266" s="37">
        <f>MAX(INDEX(AI$292:AI$303,$D1266)+AI1257*(1+$E1266),0.01)</f>
        <v/>
      </c>
      <c r="AJ1266" s="37">
        <f>MAX(INDEX(AJ$292:AJ$303,$D1266)+AJ1257*(1+$E1266),0.01)</f>
        <v/>
      </c>
      <c r="AK1266" s="37">
        <f>MAX(INDEX(AK$292:AK$303,$D1266)+AK1257*(1+$E1266),0.01)</f>
        <v/>
      </c>
      <c r="AL1266" s="37">
        <f>MAX(INDEX(AL$292:AL$303,$D1266)+AL1257*(1+$E1266),0.01)</f>
        <v/>
      </c>
      <c r="AM1266" s="37">
        <f>MAX(INDEX(AM$292:AM$303,$D1266)+AM1257*(1+$E1266),0.01)</f>
        <v/>
      </c>
      <c r="AN1266" s="37">
        <f>MAX(INDEX(AN$292:AN$303,$D1266)+AN1257*(1+$E1266),0.01)</f>
        <v/>
      </c>
      <c r="AO1266" s="37">
        <f>MAX(INDEX(AO$292:AO$303,$D1266)+AO1257*(1+$E1266),0.01)</f>
        <v/>
      </c>
      <c r="AP1266" s="37">
        <f>MAX(INDEX(AP$292:AP$303,$D1266)+AP1257*(1+$E1266),0.01)</f>
        <v/>
      </c>
      <c r="AQ1266" s="37">
        <f>MAX(INDEX(AQ$292:AQ$303,$D1266)+AQ1257*(1+$E1266),0.01)</f>
        <v/>
      </c>
      <c r="AR1266" s="37">
        <f>MAX(INDEX(AR$292:AR$303,$D1266)+AR1257*(1+$E1266),0.01)</f>
        <v/>
      </c>
      <c r="AS1266" s="37">
        <f>MAX(INDEX(AS$292:AS$303,$D1266)+AS1257*(1+$E1266),0.01)</f>
        <v/>
      </c>
      <c r="AT1266" s="37">
        <f>MAX(INDEX(AT$292:AT$303,$D1266)+AT1257*(1+$E1266),0.01)</f>
        <v/>
      </c>
      <c r="AU1266" s="37">
        <f>MAX(INDEX(AU$292:AU$303,$D1266)+AU1257*(1+$E1266),0.01)</f>
        <v/>
      </c>
      <c r="AV1266" s="37">
        <f>MAX(INDEX(AV$292:AV$303,$D1266)+AV1257*(1+$E1266),0.01)</f>
        <v/>
      </c>
      <c r="AW1266" s="37">
        <f>MAX(INDEX(AW$292:AW$303,$D1266)+AW1257*(1+$E1266),0.01)</f>
        <v/>
      </c>
      <c r="AX1266" s="37">
        <f>MAX(INDEX(AX$292:AX$303,$D1266)+AX1257*(1+$E1266),0.01)</f>
        <v/>
      </c>
      <c r="AY1266" s="40">
        <f>POSTTAX(INDEX(AY$292:AY$303,$D1266),AY1257,$E1266)</f>
        <v/>
      </c>
    </row>
    <row r="1267" hidden="1" outlineLevel="2">
      <c r="A1267" s="14" t="inlineStr">
        <is>
          <t>atp</t>
        </is>
      </c>
      <c r="B1267" s="14" t="inlineStr">
        <is>
          <t>bio</t>
        </is>
      </c>
      <c r="C1267" s="14" t="inlineStr">
        <is>
          <t>mch</t>
        </is>
      </c>
      <c r="D1267" s="37">
        <f>INDEX(Inputs!$R$5:$R$132,MATCH($B1267&amp;"|"&amp;$C1267,Inputs!$A$5:$A$132,0))</f>
        <v/>
      </c>
      <c r="E1267" s="37">
        <f>INDEX(Inputs!$S$5:$S$132,MATCH($B1267&amp;"|"&amp;$C1267,Inputs!$A$5:$A$132,0))</f>
        <v/>
      </c>
      <c r="F1267" s="36" t="n"/>
      <c r="G1267" s="36" t="n"/>
      <c r="H1267" s="14">
        <f>INDEX(Variables!$B$5:$B$205,MATCH($A1267,Variables!$A$5:$A$205,0))&amp;IF($C1267="",""," | "&amp;INDEX(Mapping!$B$5:$B$26,MATCH($C1267,Mapping!$A$5:$A$26,0))&amp;" | "&amp;INDEX(Mapping!$B$30:$B$46,MATCH($B1267,Mapping!$A$30:$A$46,0)))</f>
        <v/>
      </c>
      <c r="I1267" s="14">
        <f>INDEX(Variables!$C$5:$C$205,MATCH($A1267,Variables!$A$5:$A$205,0))</f>
        <v/>
      </c>
      <c r="J1267" s="14">
        <f>INDEX(Variables!$E$5:$E$205,MATCH($A1267,Variables!$A$5:$A$205,0))</f>
        <v/>
      </c>
      <c r="K1267" s="11">
        <f>LOWER(Settings!$C$4)&amp;".mit."&amp;$A1267&amp;IF($C1267="","","."&amp;$C1267&amp;"."&amp;$B1267)&amp;IF(INDEX(Variables!$D$5:$D$205,MATCH($A1267,Variables!$A$5:$A$205,0))="","","."&amp;INDEX(Variables!$D$5:$D$205,MATCH($A1267,Variables!$A$5:$A$205,0)))&amp;"."&amp;K$5</f>
        <v/>
      </c>
      <c r="L1267" s="38">
        <f>MAX(INDEX(L$292:L$303,$D1267)+L1258*(1+$E1267),0.01)</f>
        <v/>
      </c>
      <c r="M1267" s="37">
        <f>MAX(INDEX(M$292:M$303,$D1267)+M1258*(1+$E1267),0.01)</f>
        <v/>
      </c>
      <c r="N1267" s="37">
        <f>MAX(INDEX(N$292:N$303,$D1267)+N1258*(1+$E1267),0.01)</f>
        <v/>
      </c>
      <c r="O1267" s="37">
        <f>MAX(INDEX(O$292:O$303,$D1267)+O1258*(1+$E1267),0.01)</f>
        <v/>
      </c>
      <c r="P1267" s="37">
        <f>MAX(INDEX(P$292:P$303,$D1267)+P1258*(1+$E1267),0.01)</f>
        <v/>
      </c>
      <c r="Q1267" s="37">
        <f>MAX(INDEX(Q$292:Q$303,$D1267)+Q1258*(1+$E1267),0.01)</f>
        <v/>
      </c>
      <c r="R1267" s="37">
        <f>MAX(INDEX(R$292:R$303,$D1267)+R1258*(1+$E1267),0.01)</f>
        <v/>
      </c>
      <c r="S1267" s="37">
        <f>MAX(INDEX(S$292:S$303,$D1267)+S1258*(1+$E1267),0.01)</f>
        <v/>
      </c>
      <c r="T1267" s="37">
        <f>MAX(INDEX(T$292:T$303,$D1267)+T1258*(1+$E1267),0.01)</f>
        <v/>
      </c>
      <c r="U1267" s="37">
        <f>MAX(INDEX(U$292:U$303,$D1267)+U1258*(1+$E1267),0.01)</f>
        <v/>
      </c>
      <c r="V1267" s="37">
        <f>MAX(INDEX(V$292:V$303,$D1267)+V1258*(1+$E1267),0.01)</f>
        <v/>
      </c>
      <c r="W1267" s="37">
        <f>MAX(INDEX(W$292:W$303,$D1267)+W1258*(1+$E1267),0.01)</f>
        <v/>
      </c>
      <c r="X1267" s="37">
        <f>MAX(INDEX(X$292:X$303,$D1267)+X1258*(1+$E1267),0.01)</f>
        <v/>
      </c>
      <c r="Y1267" s="37">
        <f>MAX(INDEX(Y$292:Y$303,$D1267)+Y1258*(1+$E1267),0.01)</f>
        <v/>
      </c>
      <c r="Z1267" s="37">
        <f>MAX(INDEX(Z$292:Z$303,$D1267)+Z1258*(1+$E1267),0.01)</f>
        <v/>
      </c>
      <c r="AA1267" s="37">
        <f>MAX(INDEX(AA$292:AA$303,$D1267)+AA1258*(1+$E1267),0.01)</f>
        <v/>
      </c>
      <c r="AB1267" s="37">
        <f>MAX(INDEX(AB$292:AB$303,$D1267)+AB1258*(1+$E1267),0.01)</f>
        <v/>
      </c>
      <c r="AC1267" s="37">
        <f>MAX(INDEX(AC$292:AC$303,$D1267)+AC1258*(1+$E1267),0.01)</f>
        <v/>
      </c>
      <c r="AD1267" s="40">
        <f>POSTTAX(INDEX(AD$292:AD$303,$D1267),AD1258,$E1267)</f>
        <v/>
      </c>
      <c r="AF1267" s="11">
        <f>LOWER(Settings!$C$4)&amp;".mit."&amp;$A1267&amp;IF($C1267="","","."&amp;$C1267&amp;"."&amp;$B1267)&amp;IF(INDEX(Variables!$D$5:$D$205,MATCH($A1267,Variables!$A$5:$A$205,0))="","","."&amp;INDEX(Variables!$D$5:$D$205,MATCH($A1267,Variables!$A$5:$A$205,0)))&amp;"."&amp;AF$5</f>
        <v/>
      </c>
      <c r="AG1267" s="38">
        <f>MAX(INDEX(AG$292:AG$303,$D1267)+AG1258*(1+$E1267),0.01)</f>
        <v/>
      </c>
      <c r="AH1267" s="37">
        <f>MAX(INDEX(AH$292:AH$303,$D1267)+AH1258*(1+$E1267),0.01)</f>
        <v/>
      </c>
      <c r="AI1267" s="37">
        <f>MAX(INDEX(AI$292:AI$303,$D1267)+AI1258*(1+$E1267),0.01)</f>
        <v/>
      </c>
      <c r="AJ1267" s="37">
        <f>MAX(INDEX(AJ$292:AJ$303,$D1267)+AJ1258*(1+$E1267),0.01)</f>
        <v/>
      </c>
      <c r="AK1267" s="37">
        <f>MAX(INDEX(AK$292:AK$303,$D1267)+AK1258*(1+$E1267),0.01)</f>
        <v/>
      </c>
      <c r="AL1267" s="37">
        <f>MAX(INDEX(AL$292:AL$303,$D1267)+AL1258*(1+$E1267),0.01)</f>
        <v/>
      </c>
      <c r="AM1267" s="37">
        <f>MAX(INDEX(AM$292:AM$303,$D1267)+AM1258*(1+$E1267),0.01)</f>
        <v/>
      </c>
      <c r="AN1267" s="37">
        <f>MAX(INDEX(AN$292:AN$303,$D1267)+AN1258*(1+$E1267),0.01)</f>
        <v/>
      </c>
      <c r="AO1267" s="37">
        <f>MAX(INDEX(AO$292:AO$303,$D1267)+AO1258*(1+$E1267),0.01)</f>
        <v/>
      </c>
      <c r="AP1267" s="37">
        <f>MAX(INDEX(AP$292:AP$303,$D1267)+AP1258*(1+$E1267),0.01)</f>
        <v/>
      </c>
      <c r="AQ1267" s="37">
        <f>MAX(INDEX(AQ$292:AQ$303,$D1267)+AQ1258*(1+$E1267),0.01)</f>
        <v/>
      </c>
      <c r="AR1267" s="37">
        <f>MAX(INDEX(AR$292:AR$303,$D1267)+AR1258*(1+$E1267),0.01)</f>
        <v/>
      </c>
      <c r="AS1267" s="37">
        <f>MAX(INDEX(AS$292:AS$303,$D1267)+AS1258*(1+$E1267),0.01)</f>
        <v/>
      </c>
      <c r="AT1267" s="37">
        <f>MAX(INDEX(AT$292:AT$303,$D1267)+AT1258*(1+$E1267),0.01)</f>
        <v/>
      </c>
      <c r="AU1267" s="37">
        <f>MAX(INDEX(AU$292:AU$303,$D1267)+AU1258*(1+$E1267),0.01)</f>
        <v/>
      </c>
      <c r="AV1267" s="37">
        <f>MAX(INDEX(AV$292:AV$303,$D1267)+AV1258*(1+$E1267),0.01)</f>
        <v/>
      </c>
      <c r="AW1267" s="37">
        <f>MAX(INDEX(AW$292:AW$303,$D1267)+AW1258*(1+$E1267),0.01)</f>
        <v/>
      </c>
      <c r="AX1267" s="37">
        <f>MAX(INDEX(AX$292:AX$303,$D1267)+AX1258*(1+$E1267),0.01)</f>
        <v/>
      </c>
      <c r="AY1267" s="40">
        <f>POSTTAX(INDEX(AY$292:AY$303,$D1267),AY1258,$E1267)</f>
        <v/>
      </c>
    </row>
    <row r="1268" hidden="1" outlineLevel="2"/>
    <row r="1269" hidden="1" outlineLevel="2">
      <c r="A1269" s="14" t="inlineStr">
        <is>
          <t>shp</t>
        </is>
      </c>
      <c r="B1269" s="14" t="inlineStr">
        <is>
          <t>coa</t>
        </is>
      </c>
      <c r="C1269" s="14" t="inlineStr">
        <is>
          <t>mch</t>
        </is>
      </c>
      <c r="D1269" s="37">
        <f>INDEX(Inputs!$M$5:$M$132,MATCH($B1269&amp;"|"&amp;$C1269,Inputs!$A$5:$A$132,0))</f>
        <v/>
      </c>
      <c r="E1269" s="37">
        <f>INDEX(Inputs!$T$5:$T$132,MATCH($B1269&amp;"|"&amp;$C1269,Inputs!$A$5:$A$132,0))</f>
        <v/>
      </c>
      <c r="F1269" s="37">
        <f>INDEX(Inputs!$K$5:$K$132,MATCH($B1269&amp;"|"&amp;$C1269,Inputs!$A$5:$A$132,0))</f>
        <v/>
      </c>
      <c r="G1269" s="36" t="n"/>
      <c r="H1269" s="14">
        <f>INDEX(Variables!$B$5:$B$205,MATCH($A1269,Variables!$A$5:$A$205,0))&amp;IF($C1269="",""," | "&amp;INDEX(Mapping!$B$5:$B$26,MATCH($C1269,Mapping!$A$5:$A$26,0))&amp;" | "&amp;INDEX(Mapping!$B$30:$B$46,MATCH($B1269,Mapping!$A$30:$A$46,0)))</f>
        <v/>
      </c>
      <c r="I1269" s="14">
        <f>INDEX(Variables!$C$5:$C$205,MATCH($A1269,Variables!$A$5:$A$205,0))</f>
        <v/>
      </c>
      <c r="J1269" s="14">
        <f>INDEX(Variables!$E$5:$E$205,MATCH($A1269,Variables!$A$5:$A$205,0))</f>
        <v/>
      </c>
      <c r="K1269" s="11">
        <f>LOWER(Settings!$C$4)&amp;".mit."&amp;$A1269&amp;IF($C1269="","","."&amp;$C1269&amp;"."&amp;$B1269)&amp;IF(INDEX(Variables!$D$5:$D$205,MATCH($A1269,Variables!$A$5:$A$205,0))="","","."&amp;INDEX(Variables!$D$5:$D$205,MATCH($A1269,Variables!$A$5:$A$205,0)))&amp;"."&amp;K$5</f>
        <v/>
      </c>
      <c r="L1269" s="38">
        <f>(INDEX(L$235:L$238,$D1269)*INDEX(L$239:L$255,$F1269)+L$194*INDEX(L$121:L$137,$F1269)*INDEX(L$151:L$167,$F1269))*$E1269</f>
        <v/>
      </c>
      <c r="M1269" s="37">
        <f>(INDEX(M$235:M$238,$D1269)*INDEX(M$239:M$255,$F1269)+M$194*INDEX(M$121:M$137,$F1269)*INDEX(M$151:M$167,$F1269))*$E1269</f>
        <v/>
      </c>
      <c r="N1269" s="37">
        <f>(INDEX(N$235:N$238,$D1269)*INDEX(N$239:N$255,$F1269)+N$194*INDEX(N$121:N$137,$F1269)*INDEX(N$151:N$167,$F1269))*$E1269</f>
        <v/>
      </c>
      <c r="O1269" s="37">
        <f>(INDEX(O$235:O$238,$D1269)*INDEX(O$239:O$255,$F1269)+O$194*INDEX(O$121:O$137,$F1269)*INDEX(O$151:O$167,$F1269))*$E1269</f>
        <v/>
      </c>
      <c r="P1269" s="37">
        <f>(INDEX(P$235:P$238,$D1269)*INDEX(P$239:P$255,$F1269)+P$194*INDEX(P$121:P$137,$F1269)*INDEX(P$151:P$167,$F1269))*$E1269</f>
        <v/>
      </c>
      <c r="Q1269" s="37">
        <f>(INDEX(Q$235:Q$238,$D1269)*INDEX(Q$239:Q$255,$F1269)+Q$194*INDEX(Q$121:Q$137,$F1269)*INDEX(Q$151:Q$167,$F1269))*$E1269</f>
        <v/>
      </c>
      <c r="R1269" s="37">
        <f>(INDEX(R$235:R$238,$D1269)*INDEX(R$239:R$255,$F1269)+R$194*INDEX(R$121:R$137,$F1269)*INDEX(R$151:R$167,$F1269))*$E1269</f>
        <v/>
      </c>
      <c r="S1269" s="37">
        <f>(INDEX(S$235:S$238,$D1269)*INDEX(S$239:S$255,$F1269)+S$194*INDEX(S$121:S$137,$F1269)*INDEX(S$151:S$167,$F1269))*$E1269</f>
        <v/>
      </c>
      <c r="T1269" s="37">
        <f>(INDEX(T$235:T$238,$D1269)*INDEX(T$239:T$255,$F1269)+T$194*INDEX(T$121:T$137,$F1269)*INDEX(T$151:T$167,$F1269))*$E1269</f>
        <v/>
      </c>
      <c r="U1269" s="37">
        <f>(INDEX(U$235:U$238,$D1269)*INDEX(U$239:U$255,$F1269)+U$194*INDEX(U$121:U$137,$F1269)*INDEX(U$151:U$167,$F1269))*$E1269</f>
        <v/>
      </c>
      <c r="V1269" s="37">
        <f>(INDEX(V$235:V$238,$D1269)*INDEX(V$239:V$255,$F1269)+V$194*INDEX(V$121:V$137,$F1269)*INDEX(V$151:V$167,$F1269))*$E1269</f>
        <v/>
      </c>
      <c r="W1269" s="37">
        <f>(INDEX(W$235:W$238,$D1269)*INDEX(W$239:W$255,$F1269)+W$194*INDEX(W$121:W$137,$F1269)*INDEX(W$151:W$167,$F1269))*$E1269</f>
        <v/>
      </c>
      <c r="X1269" s="37">
        <f>(INDEX(X$235:X$238,$D1269)*INDEX(X$239:X$255,$F1269)+X$194*INDEX(X$121:X$137,$F1269)*INDEX(X$151:X$167,$F1269))*$E1269</f>
        <v/>
      </c>
      <c r="Y1269" s="37">
        <f>(INDEX(Y$235:Y$238,$D1269)*INDEX(Y$239:Y$255,$F1269)+Y$194*INDEX(Y$121:Y$137,$F1269)*INDEX(Y$151:Y$167,$F1269))*$E1269</f>
        <v/>
      </c>
      <c r="Z1269" s="37">
        <f>(INDEX(Z$235:Z$238,$D1269)*INDEX(Z$239:Z$255,$F1269)+Z$194*INDEX(Z$121:Z$137,$F1269)*INDEX(Z$151:Z$167,$F1269))*$E1269</f>
        <v/>
      </c>
      <c r="AA1269" s="37">
        <f>(INDEX(AA$235:AA$238,$D1269)*INDEX(AA$239:AA$255,$F1269)+AA$194*INDEX(AA$121:AA$137,$F1269)*INDEX(AA$151:AA$167,$F1269))*$E1269</f>
        <v/>
      </c>
      <c r="AB1269" s="37">
        <f>(INDEX(AB$235:AB$238,$D1269)*INDEX(AB$239:AB$255,$F1269)+AB$194*INDEX(AB$121:AB$137,$F1269)*INDEX(AB$151:AB$167,$F1269))*$E1269</f>
        <v/>
      </c>
      <c r="AC1269" s="37">
        <f>(INDEX(AC$235:AC$238,$D1269)*INDEX(AC$239:AC$255,$F1269)+AC$194*INDEX(AC$121:AC$137,$F1269)*INDEX(AC$151:AC$167,$F1269))*$E1269</f>
        <v/>
      </c>
      <c r="AD1269" s="40">
        <f>SHADOWEFF(INDEX(AD$235:AD$238,$D1269),INDEX(AD$239:AD$255,$F1269),AD$194,INDEX(AD$121:AD$137,$F1269),INDEX(AD$151:AD$167,$F1269),$E1269)</f>
        <v/>
      </c>
      <c r="AF1269" s="11">
        <f>LOWER(Settings!$C$4)&amp;".mit."&amp;$A1269&amp;IF($C1269="","","."&amp;$C1269&amp;"."&amp;$B1269)&amp;IF(INDEX(Variables!$D$5:$D$205,MATCH($A1269,Variables!$A$5:$A$205,0))="","","."&amp;INDEX(Variables!$D$5:$D$205,MATCH($A1269,Variables!$A$5:$A$205,0)))&amp;"."&amp;AF$5</f>
        <v/>
      </c>
      <c r="AG1269" s="38">
        <f>(INDEX(AG$235:AG$238,$D1269)*INDEX(AG$239:AG$255,$F1269)+AG$194*INDEX(AG$121:AG$137,$F1269)*INDEX(AG$151:AG$167,$F1269))*$E1269</f>
        <v/>
      </c>
      <c r="AH1269" s="37">
        <f>(INDEX(AH$235:AH$238,$D1269)*INDEX(AH$239:AH$255,$F1269)+AH$194*INDEX(AH$121:AH$137,$F1269)*INDEX(AH$151:AH$167,$F1269))*$E1269</f>
        <v/>
      </c>
      <c r="AI1269" s="37">
        <f>(INDEX(AI$235:AI$238,$D1269)*INDEX(AI$239:AI$255,$F1269)+AI$194*INDEX(AI$121:AI$137,$F1269)*INDEX(AI$151:AI$167,$F1269))*$E1269</f>
        <v/>
      </c>
      <c r="AJ1269" s="37">
        <f>(INDEX(AJ$235:AJ$238,$D1269)*INDEX(AJ$239:AJ$255,$F1269)+AJ$194*INDEX(AJ$121:AJ$137,$F1269)*INDEX(AJ$151:AJ$167,$F1269))*$E1269</f>
        <v/>
      </c>
      <c r="AK1269" s="37">
        <f>(INDEX(AK$235:AK$238,$D1269)*INDEX(AK$239:AK$255,$F1269)+AK$194*INDEX(AK$121:AK$137,$F1269)*INDEX(AK$151:AK$167,$F1269))*$E1269</f>
        <v/>
      </c>
      <c r="AL1269" s="37">
        <f>(INDEX(AL$235:AL$238,$D1269)*INDEX(AL$239:AL$255,$F1269)+AL$194*INDEX(AL$121:AL$137,$F1269)*INDEX(AL$151:AL$167,$F1269))*$E1269</f>
        <v/>
      </c>
      <c r="AM1269" s="37">
        <f>(INDEX(AM$235:AM$238,$D1269)*INDEX(AM$239:AM$255,$F1269)+AM$194*INDEX(AM$121:AM$137,$F1269)*INDEX(AM$151:AM$167,$F1269))*$E1269</f>
        <v/>
      </c>
      <c r="AN1269" s="37">
        <f>(INDEX(AN$235:AN$238,$D1269)*INDEX(AN$239:AN$255,$F1269)+AN$194*INDEX(AN$121:AN$137,$F1269)*INDEX(AN$151:AN$167,$F1269))*$E1269</f>
        <v/>
      </c>
      <c r="AO1269" s="37">
        <f>(INDEX(AO$235:AO$238,$D1269)*INDEX(AO$239:AO$255,$F1269)+AO$194*INDEX(AO$121:AO$137,$F1269)*INDEX(AO$151:AO$167,$F1269))*$E1269</f>
        <v/>
      </c>
      <c r="AP1269" s="37">
        <f>(INDEX(AP$235:AP$238,$D1269)*INDEX(AP$239:AP$255,$F1269)+AP$194*INDEX(AP$121:AP$137,$F1269)*INDEX(AP$151:AP$167,$F1269))*$E1269</f>
        <v/>
      </c>
      <c r="AQ1269" s="37">
        <f>(INDEX(AQ$235:AQ$238,$D1269)*INDEX(AQ$239:AQ$255,$F1269)+AQ$194*INDEX(AQ$121:AQ$137,$F1269)*INDEX(AQ$151:AQ$167,$F1269))*$E1269</f>
        <v/>
      </c>
      <c r="AR1269" s="37">
        <f>(INDEX(AR$235:AR$238,$D1269)*INDEX(AR$239:AR$255,$F1269)+AR$194*INDEX(AR$121:AR$137,$F1269)*INDEX(AR$151:AR$167,$F1269))*$E1269</f>
        <v/>
      </c>
      <c r="AS1269" s="37">
        <f>(INDEX(AS$235:AS$238,$D1269)*INDEX(AS$239:AS$255,$F1269)+AS$194*INDEX(AS$121:AS$137,$F1269)*INDEX(AS$151:AS$167,$F1269))*$E1269</f>
        <v/>
      </c>
      <c r="AT1269" s="37">
        <f>(INDEX(AT$235:AT$238,$D1269)*INDEX(AT$239:AT$255,$F1269)+AT$194*INDEX(AT$121:AT$137,$F1269)*INDEX(AT$151:AT$167,$F1269))*$E1269</f>
        <v/>
      </c>
      <c r="AU1269" s="37">
        <f>(INDEX(AU$235:AU$238,$D1269)*INDEX(AU$239:AU$255,$F1269)+AU$194*INDEX(AU$121:AU$137,$F1269)*INDEX(AU$151:AU$167,$F1269))*$E1269</f>
        <v/>
      </c>
      <c r="AV1269" s="37">
        <f>(INDEX(AV$235:AV$238,$D1269)*INDEX(AV$239:AV$255,$F1269)+AV$194*INDEX(AV$121:AV$137,$F1269)*INDEX(AV$151:AV$167,$F1269))*$E1269</f>
        <v/>
      </c>
      <c r="AW1269" s="37">
        <f>(INDEX(AW$235:AW$238,$D1269)*INDEX(AW$239:AW$255,$F1269)+AW$194*INDEX(AW$121:AW$137,$F1269)*INDEX(AW$151:AW$167,$F1269))*$E1269</f>
        <v/>
      </c>
      <c r="AX1269" s="37">
        <f>(INDEX(AX$235:AX$238,$D1269)*INDEX(AX$239:AX$255,$F1269)+AX$194*INDEX(AX$121:AX$137,$F1269)*INDEX(AX$151:AX$167,$F1269))*$E1269</f>
        <v/>
      </c>
      <c r="AY1269" s="40">
        <f>SHADOWEFF(INDEX(AY$235:AY$238,$D1269),INDEX(AY$239:AY$255,$F1269),AY$194,INDEX(AY$121:AY$137,$F1269),INDEX(AY$151:AY$167,$F1269),$E1269)</f>
        <v/>
      </c>
    </row>
    <row r="1270" hidden="1" outlineLevel="2">
      <c r="A1270" s="14" t="inlineStr">
        <is>
          <t>shp</t>
        </is>
      </c>
      <c r="B1270" s="14" t="inlineStr">
        <is>
          <t>nga</t>
        </is>
      </c>
      <c r="C1270" s="14" t="inlineStr">
        <is>
          <t>mch</t>
        </is>
      </c>
      <c r="D1270" s="37">
        <f>INDEX(Inputs!$M$5:$M$132,MATCH($B1270&amp;"|"&amp;$C1270,Inputs!$A$5:$A$132,0))</f>
        <v/>
      </c>
      <c r="E1270" s="37">
        <f>INDEX(Inputs!$T$5:$T$132,MATCH($B1270&amp;"|"&amp;$C1270,Inputs!$A$5:$A$132,0))</f>
        <v/>
      </c>
      <c r="F1270" s="37">
        <f>INDEX(Inputs!$K$5:$K$132,MATCH($B1270&amp;"|"&amp;$C1270,Inputs!$A$5:$A$132,0))</f>
        <v/>
      </c>
      <c r="G1270" s="36" t="n"/>
      <c r="H1270" s="14">
        <f>INDEX(Variables!$B$5:$B$205,MATCH($A1270,Variables!$A$5:$A$205,0))&amp;IF($C1270="",""," | "&amp;INDEX(Mapping!$B$5:$B$26,MATCH($C1270,Mapping!$A$5:$A$26,0))&amp;" | "&amp;INDEX(Mapping!$B$30:$B$46,MATCH($B1270,Mapping!$A$30:$A$46,0)))</f>
        <v/>
      </c>
      <c r="I1270" s="14">
        <f>INDEX(Variables!$C$5:$C$205,MATCH($A1270,Variables!$A$5:$A$205,0))</f>
        <v/>
      </c>
      <c r="J1270" s="14">
        <f>INDEX(Variables!$E$5:$E$205,MATCH($A1270,Variables!$A$5:$A$205,0))</f>
        <v/>
      </c>
      <c r="K1270" s="11">
        <f>LOWER(Settings!$C$4)&amp;".mit."&amp;$A1270&amp;IF($C1270="","","."&amp;$C1270&amp;"."&amp;$B1270)&amp;IF(INDEX(Variables!$D$5:$D$205,MATCH($A1270,Variables!$A$5:$A$205,0))="","","."&amp;INDEX(Variables!$D$5:$D$205,MATCH($A1270,Variables!$A$5:$A$205,0)))&amp;"."&amp;K$5</f>
        <v/>
      </c>
      <c r="L1270" s="38">
        <f>(INDEX(L$235:L$238,$D1270)*INDEX(L$239:L$255,$F1270)+L$194*INDEX(L$121:L$137,$F1270)*INDEX(L$151:L$167,$F1270))*$E1270</f>
        <v/>
      </c>
      <c r="M1270" s="37">
        <f>(INDEX(M$235:M$238,$D1270)*INDEX(M$239:M$255,$F1270)+M$194*INDEX(M$121:M$137,$F1270)*INDEX(M$151:M$167,$F1270))*$E1270</f>
        <v/>
      </c>
      <c r="N1270" s="37">
        <f>(INDEX(N$235:N$238,$D1270)*INDEX(N$239:N$255,$F1270)+N$194*INDEX(N$121:N$137,$F1270)*INDEX(N$151:N$167,$F1270))*$E1270</f>
        <v/>
      </c>
      <c r="O1270" s="37">
        <f>(INDEX(O$235:O$238,$D1270)*INDEX(O$239:O$255,$F1270)+O$194*INDEX(O$121:O$137,$F1270)*INDEX(O$151:O$167,$F1270))*$E1270</f>
        <v/>
      </c>
      <c r="P1270" s="37">
        <f>(INDEX(P$235:P$238,$D1270)*INDEX(P$239:P$255,$F1270)+P$194*INDEX(P$121:P$137,$F1270)*INDEX(P$151:P$167,$F1270))*$E1270</f>
        <v/>
      </c>
      <c r="Q1270" s="37">
        <f>(INDEX(Q$235:Q$238,$D1270)*INDEX(Q$239:Q$255,$F1270)+Q$194*INDEX(Q$121:Q$137,$F1270)*INDEX(Q$151:Q$167,$F1270))*$E1270</f>
        <v/>
      </c>
      <c r="R1270" s="37">
        <f>(INDEX(R$235:R$238,$D1270)*INDEX(R$239:R$255,$F1270)+R$194*INDEX(R$121:R$137,$F1270)*INDEX(R$151:R$167,$F1270))*$E1270</f>
        <v/>
      </c>
      <c r="S1270" s="37">
        <f>(INDEX(S$235:S$238,$D1270)*INDEX(S$239:S$255,$F1270)+S$194*INDEX(S$121:S$137,$F1270)*INDEX(S$151:S$167,$F1270))*$E1270</f>
        <v/>
      </c>
      <c r="T1270" s="37">
        <f>(INDEX(T$235:T$238,$D1270)*INDEX(T$239:T$255,$F1270)+T$194*INDEX(T$121:T$137,$F1270)*INDEX(T$151:T$167,$F1270))*$E1270</f>
        <v/>
      </c>
      <c r="U1270" s="37">
        <f>(INDEX(U$235:U$238,$D1270)*INDEX(U$239:U$255,$F1270)+U$194*INDEX(U$121:U$137,$F1270)*INDEX(U$151:U$167,$F1270))*$E1270</f>
        <v/>
      </c>
      <c r="V1270" s="37">
        <f>(INDEX(V$235:V$238,$D1270)*INDEX(V$239:V$255,$F1270)+V$194*INDEX(V$121:V$137,$F1270)*INDEX(V$151:V$167,$F1270))*$E1270</f>
        <v/>
      </c>
      <c r="W1270" s="37">
        <f>(INDEX(W$235:W$238,$D1270)*INDEX(W$239:W$255,$F1270)+W$194*INDEX(W$121:W$137,$F1270)*INDEX(W$151:W$167,$F1270))*$E1270</f>
        <v/>
      </c>
      <c r="X1270" s="37">
        <f>(INDEX(X$235:X$238,$D1270)*INDEX(X$239:X$255,$F1270)+X$194*INDEX(X$121:X$137,$F1270)*INDEX(X$151:X$167,$F1270))*$E1270</f>
        <v/>
      </c>
      <c r="Y1270" s="37">
        <f>(INDEX(Y$235:Y$238,$D1270)*INDEX(Y$239:Y$255,$F1270)+Y$194*INDEX(Y$121:Y$137,$F1270)*INDEX(Y$151:Y$167,$F1270))*$E1270</f>
        <v/>
      </c>
      <c r="Z1270" s="37">
        <f>(INDEX(Z$235:Z$238,$D1270)*INDEX(Z$239:Z$255,$F1270)+Z$194*INDEX(Z$121:Z$137,$F1270)*INDEX(Z$151:Z$167,$F1270))*$E1270</f>
        <v/>
      </c>
      <c r="AA1270" s="37">
        <f>(INDEX(AA$235:AA$238,$D1270)*INDEX(AA$239:AA$255,$F1270)+AA$194*INDEX(AA$121:AA$137,$F1270)*INDEX(AA$151:AA$167,$F1270))*$E1270</f>
        <v/>
      </c>
      <c r="AB1270" s="37">
        <f>(INDEX(AB$235:AB$238,$D1270)*INDEX(AB$239:AB$255,$F1270)+AB$194*INDEX(AB$121:AB$137,$F1270)*INDEX(AB$151:AB$167,$F1270))*$E1270</f>
        <v/>
      </c>
      <c r="AC1270" s="37">
        <f>(INDEX(AC$235:AC$238,$D1270)*INDEX(AC$239:AC$255,$F1270)+AC$194*INDEX(AC$121:AC$137,$F1270)*INDEX(AC$151:AC$167,$F1270))*$E1270</f>
        <v/>
      </c>
      <c r="AD1270" s="40">
        <f>SHADOWEFF(INDEX(AD$235:AD$238,$D1270),INDEX(AD$239:AD$255,$F1270),AD$194,INDEX(AD$121:AD$137,$F1270),INDEX(AD$151:AD$167,$F1270),$E1270)</f>
        <v/>
      </c>
      <c r="AF1270" s="11">
        <f>LOWER(Settings!$C$4)&amp;".mit."&amp;$A1270&amp;IF($C1270="","","."&amp;$C1270&amp;"."&amp;$B1270)&amp;IF(INDEX(Variables!$D$5:$D$205,MATCH($A1270,Variables!$A$5:$A$205,0))="","","."&amp;INDEX(Variables!$D$5:$D$205,MATCH($A1270,Variables!$A$5:$A$205,0)))&amp;"."&amp;AF$5</f>
        <v/>
      </c>
      <c r="AG1270" s="38">
        <f>(INDEX(AG$235:AG$238,$D1270)*INDEX(AG$239:AG$255,$F1270)+AG$194*INDEX(AG$121:AG$137,$F1270)*INDEX(AG$151:AG$167,$F1270))*$E1270</f>
        <v/>
      </c>
      <c r="AH1270" s="37">
        <f>(INDEX(AH$235:AH$238,$D1270)*INDEX(AH$239:AH$255,$F1270)+AH$194*INDEX(AH$121:AH$137,$F1270)*INDEX(AH$151:AH$167,$F1270))*$E1270</f>
        <v/>
      </c>
      <c r="AI1270" s="37">
        <f>(INDEX(AI$235:AI$238,$D1270)*INDEX(AI$239:AI$255,$F1270)+AI$194*INDEX(AI$121:AI$137,$F1270)*INDEX(AI$151:AI$167,$F1270))*$E1270</f>
        <v/>
      </c>
      <c r="AJ1270" s="37">
        <f>(INDEX(AJ$235:AJ$238,$D1270)*INDEX(AJ$239:AJ$255,$F1270)+AJ$194*INDEX(AJ$121:AJ$137,$F1270)*INDEX(AJ$151:AJ$167,$F1270))*$E1270</f>
        <v/>
      </c>
      <c r="AK1270" s="37">
        <f>(INDEX(AK$235:AK$238,$D1270)*INDEX(AK$239:AK$255,$F1270)+AK$194*INDEX(AK$121:AK$137,$F1270)*INDEX(AK$151:AK$167,$F1270))*$E1270</f>
        <v/>
      </c>
      <c r="AL1270" s="37">
        <f>(INDEX(AL$235:AL$238,$D1270)*INDEX(AL$239:AL$255,$F1270)+AL$194*INDEX(AL$121:AL$137,$F1270)*INDEX(AL$151:AL$167,$F1270))*$E1270</f>
        <v/>
      </c>
      <c r="AM1270" s="37">
        <f>(INDEX(AM$235:AM$238,$D1270)*INDEX(AM$239:AM$255,$F1270)+AM$194*INDEX(AM$121:AM$137,$F1270)*INDEX(AM$151:AM$167,$F1270))*$E1270</f>
        <v/>
      </c>
      <c r="AN1270" s="37">
        <f>(INDEX(AN$235:AN$238,$D1270)*INDEX(AN$239:AN$255,$F1270)+AN$194*INDEX(AN$121:AN$137,$F1270)*INDEX(AN$151:AN$167,$F1270))*$E1270</f>
        <v/>
      </c>
      <c r="AO1270" s="37">
        <f>(INDEX(AO$235:AO$238,$D1270)*INDEX(AO$239:AO$255,$F1270)+AO$194*INDEX(AO$121:AO$137,$F1270)*INDEX(AO$151:AO$167,$F1270))*$E1270</f>
        <v/>
      </c>
      <c r="AP1270" s="37">
        <f>(INDEX(AP$235:AP$238,$D1270)*INDEX(AP$239:AP$255,$F1270)+AP$194*INDEX(AP$121:AP$137,$F1270)*INDEX(AP$151:AP$167,$F1270))*$E1270</f>
        <v/>
      </c>
      <c r="AQ1270" s="37">
        <f>(INDEX(AQ$235:AQ$238,$D1270)*INDEX(AQ$239:AQ$255,$F1270)+AQ$194*INDEX(AQ$121:AQ$137,$F1270)*INDEX(AQ$151:AQ$167,$F1270))*$E1270</f>
        <v/>
      </c>
      <c r="AR1270" s="37">
        <f>(INDEX(AR$235:AR$238,$D1270)*INDEX(AR$239:AR$255,$F1270)+AR$194*INDEX(AR$121:AR$137,$F1270)*INDEX(AR$151:AR$167,$F1270))*$E1270</f>
        <v/>
      </c>
      <c r="AS1270" s="37">
        <f>(INDEX(AS$235:AS$238,$D1270)*INDEX(AS$239:AS$255,$F1270)+AS$194*INDEX(AS$121:AS$137,$F1270)*INDEX(AS$151:AS$167,$F1270))*$E1270</f>
        <v/>
      </c>
      <c r="AT1270" s="37">
        <f>(INDEX(AT$235:AT$238,$D1270)*INDEX(AT$239:AT$255,$F1270)+AT$194*INDEX(AT$121:AT$137,$F1270)*INDEX(AT$151:AT$167,$F1270))*$E1270</f>
        <v/>
      </c>
      <c r="AU1270" s="37">
        <f>(INDEX(AU$235:AU$238,$D1270)*INDEX(AU$239:AU$255,$F1270)+AU$194*INDEX(AU$121:AU$137,$F1270)*INDEX(AU$151:AU$167,$F1270))*$E1270</f>
        <v/>
      </c>
      <c r="AV1270" s="37">
        <f>(INDEX(AV$235:AV$238,$D1270)*INDEX(AV$239:AV$255,$F1270)+AV$194*INDEX(AV$121:AV$137,$F1270)*INDEX(AV$151:AV$167,$F1270))*$E1270</f>
        <v/>
      </c>
      <c r="AW1270" s="37">
        <f>(INDEX(AW$235:AW$238,$D1270)*INDEX(AW$239:AW$255,$F1270)+AW$194*INDEX(AW$121:AW$137,$F1270)*INDEX(AW$151:AW$167,$F1270))*$E1270</f>
        <v/>
      </c>
      <c r="AX1270" s="37">
        <f>(INDEX(AX$235:AX$238,$D1270)*INDEX(AX$239:AX$255,$F1270)+AX$194*INDEX(AX$121:AX$137,$F1270)*INDEX(AX$151:AX$167,$F1270))*$E1270</f>
        <v/>
      </c>
      <c r="AY1270" s="40">
        <f>SHADOWEFF(INDEX(AY$235:AY$238,$D1270),INDEX(AY$239:AY$255,$F1270),AY$194,INDEX(AY$121:AY$137,$F1270),INDEX(AY$151:AY$167,$F1270),$E1270)</f>
        <v/>
      </c>
    </row>
    <row r="1271" hidden="1" outlineLevel="2">
      <c r="A1271" s="14" t="inlineStr">
        <is>
          <t>shp</t>
        </is>
      </c>
      <c r="B1271" s="14" t="inlineStr">
        <is>
          <t>gso</t>
        </is>
      </c>
      <c r="C1271" s="14" t="inlineStr">
        <is>
          <t>mch</t>
        </is>
      </c>
      <c r="D1271" s="37">
        <f>INDEX(Inputs!$M$5:$M$132,MATCH($B1271&amp;"|"&amp;$C1271,Inputs!$A$5:$A$132,0))</f>
        <v/>
      </c>
      <c r="E1271" s="37">
        <f>INDEX(Inputs!$T$5:$T$132,MATCH($B1271&amp;"|"&amp;$C1271,Inputs!$A$5:$A$132,0))</f>
        <v/>
      </c>
      <c r="F1271" s="37">
        <f>INDEX(Inputs!$K$5:$K$132,MATCH($B1271&amp;"|"&amp;$C1271,Inputs!$A$5:$A$132,0))</f>
        <v/>
      </c>
      <c r="G1271" s="36" t="n"/>
      <c r="H1271" s="14">
        <f>INDEX(Variables!$B$5:$B$205,MATCH($A1271,Variables!$A$5:$A$205,0))&amp;IF($C1271="",""," | "&amp;INDEX(Mapping!$B$5:$B$26,MATCH($C1271,Mapping!$A$5:$A$26,0))&amp;" | "&amp;INDEX(Mapping!$B$30:$B$46,MATCH($B1271,Mapping!$A$30:$A$46,0)))</f>
        <v/>
      </c>
      <c r="I1271" s="14">
        <f>INDEX(Variables!$C$5:$C$205,MATCH($A1271,Variables!$A$5:$A$205,0))</f>
        <v/>
      </c>
      <c r="J1271" s="14">
        <f>INDEX(Variables!$E$5:$E$205,MATCH($A1271,Variables!$A$5:$A$205,0))</f>
        <v/>
      </c>
      <c r="K1271" s="11">
        <f>LOWER(Settings!$C$4)&amp;".mit."&amp;$A1271&amp;IF($C1271="","","."&amp;$C1271&amp;"."&amp;$B1271)&amp;IF(INDEX(Variables!$D$5:$D$205,MATCH($A1271,Variables!$A$5:$A$205,0))="","","."&amp;INDEX(Variables!$D$5:$D$205,MATCH($A1271,Variables!$A$5:$A$205,0)))&amp;"."&amp;K$5</f>
        <v/>
      </c>
      <c r="L1271" s="38">
        <f>(INDEX(L$235:L$238,$D1271)*INDEX(L$239:L$255,$F1271)+L$194*INDEX(L$121:L$137,$F1271)*INDEX(L$151:L$167,$F1271))*$E1271</f>
        <v/>
      </c>
      <c r="M1271" s="37">
        <f>(INDEX(M$235:M$238,$D1271)*INDEX(M$239:M$255,$F1271)+M$194*INDEX(M$121:M$137,$F1271)*INDEX(M$151:M$167,$F1271))*$E1271</f>
        <v/>
      </c>
      <c r="N1271" s="37">
        <f>(INDEX(N$235:N$238,$D1271)*INDEX(N$239:N$255,$F1271)+N$194*INDEX(N$121:N$137,$F1271)*INDEX(N$151:N$167,$F1271))*$E1271</f>
        <v/>
      </c>
      <c r="O1271" s="37">
        <f>(INDEX(O$235:O$238,$D1271)*INDEX(O$239:O$255,$F1271)+O$194*INDEX(O$121:O$137,$F1271)*INDEX(O$151:O$167,$F1271))*$E1271</f>
        <v/>
      </c>
      <c r="P1271" s="37">
        <f>(INDEX(P$235:P$238,$D1271)*INDEX(P$239:P$255,$F1271)+P$194*INDEX(P$121:P$137,$F1271)*INDEX(P$151:P$167,$F1271))*$E1271</f>
        <v/>
      </c>
      <c r="Q1271" s="37">
        <f>(INDEX(Q$235:Q$238,$D1271)*INDEX(Q$239:Q$255,$F1271)+Q$194*INDEX(Q$121:Q$137,$F1271)*INDEX(Q$151:Q$167,$F1271))*$E1271</f>
        <v/>
      </c>
      <c r="R1271" s="37">
        <f>(INDEX(R$235:R$238,$D1271)*INDEX(R$239:R$255,$F1271)+R$194*INDEX(R$121:R$137,$F1271)*INDEX(R$151:R$167,$F1271))*$E1271</f>
        <v/>
      </c>
      <c r="S1271" s="37">
        <f>(INDEX(S$235:S$238,$D1271)*INDEX(S$239:S$255,$F1271)+S$194*INDEX(S$121:S$137,$F1271)*INDEX(S$151:S$167,$F1271))*$E1271</f>
        <v/>
      </c>
      <c r="T1271" s="37">
        <f>(INDEX(T$235:T$238,$D1271)*INDEX(T$239:T$255,$F1271)+T$194*INDEX(T$121:T$137,$F1271)*INDEX(T$151:T$167,$F1271))*$E1271</f>
        <v/>
      </c>
      <c r="U1271" s="37">
        <f>(INDEX(U$235:U$238,$D1271)*INDEX(U$239:U$255,$F1271)+U$194*INDEX(U$121:U$137,$F1271)*INDEX(U$151:U$167,$F1271))*$E1271</f>
        <v/>
      </c>
      <c r="V1271" s="37">
        <f>(INDEX(V$235:V$238,$D1271)*INDEX(V$239:V$255,$F1271)+V$194*INDEX(V$121:V$137,$F1271)*INDEX(V$151:V$167,$F1271))*$E1271</f>
        <v/>
      </c>
      <c r="W1271" s="37">
        <f>(INDEX(W$235:W$238,$D1271)*INDEX(W$239:W$255,$F1271)+W$194*INDEX(W$121:W$137,$F1271)*INDEX(W$151:W$167,$F1271))*$E1271</f>
        <v/>
      </c>
      <c r="X1271" s="37">
        <f>(INDEX(X$235:X$238,$D1271)*INDEX(X$239:X$255,$F1271)+X$194*INDEX(X$121:X$137,$F1271)*INDEX(X$151:X$167,$F1271))*$E1271</f>
        <v/>
      </c>
      <c r="Y1271" s="37">
        <f>(INDEX(Y$235:Y$238,$D1271)*INDEX(Y$239:Y$255,$F1271)+Y$194*INDEX(Y$121:Y$137,$F1271)*INDEX(Y$151:Y$167,$F1271))*$E1271</f>
        <v/>
      </c>
      <c r="Z1271" s="37">
        <f>(INDEX(Z$235:Z$238,$D1271)*INDEX(Z$239:Z$255,$F1271)+Z$194*INDEX(Z$121:Z$137,$F1271)*INDEX(Z$151:Z$167,$F1271))*$E1271</f>
        <v/>
      </c>
      <c r="AA1271" s="37">
        <f>(INDEX(AA$235:AA$238,$D1271)*INDEX(AA$239:AA$255,$F1271)+AA$194*INDEX(AA$121:AA$137,$F1271)*INDEX(AA$151:AA$167,$F1271))*$E1271</f>
        <v/>
      </c>
      <c r="AB1271" s="37">
        <f>(INDEX(AB$235:AB$238,$D1271)*INDEX(AB$239:AB$255,$F1271)+AB$194*INDEX(AB$121:AB$137,$F1271)*INDEX(AB$151:AB$167,$F1271))*$E1271</f>
        <v/>
      </c>
      <c r="AC1271" s="37">
        <f>(INDEX(AC$235:AC$238,$D1271)*INDEX(AC$239:AC$255,$F1271)+AC$194*INDEX(AC$121:AC$137,$F1271)*INDEX(AC$151:AC$167,$F1271))*$E1271</f>
        <v/>
      </c>
      <c r="AD1271" s="40">
        <f>SHADOWEFF(INDEX(AD$235:AD$238,$D1271),INDEX(AD$239:AD$255,$F1271),AD$194,INDEX(AD$121:AD$137,$F1271),INDEX(AD$151:AD$167,$F1271),$E1271)</f>
        <v/>
      </c>
      <c r="AF1271" s="11">
        <f>LOWER(Settings!$C$4)&amp;".mit."&amp;$A1271&amp;IF($C1271="","","."&amp;$C1271&amp;"."&amp;$B1271)&amp;IF(INDEX(Variables!$D$5:$D$205,MATCH($A1271,Variables!$A$5:$A$205,0))="","","."&amp;INDEX(Variables!$D$5:$D$205,MATCH($A1271,Variables!$A$5:$A$205,0)))&amp;"."&amp;AF$5</f>
        <v/>
      </c>
      <c r="AG1271" s="38">
        <f>(INDEX(AG$235:AG$238,$D1271)*INDEX(AG$239:AG$255,$F1271)+AG$194*INDEX(AG$121:AG$137,$F1271)*INDEX(AG$151:AG$167,$F1271))*$E1271</f>
        <v/>
      </c>
      <c r="AH1271" s="37">
        <f>(INDEX(AH$235:AH$238,$D1271)*INDEX(AH$239:AH$255,$F1271)+AH$194*INDEX(AH$121:AH$137,$F1271)*INDEX(AH$151:AH$167,$F1271))*$E1271</f>
        <v/>
      </c>
      <c r="AI1271" s="37">
        <f>(INDEX(AI$235:AI$238,$D1271)*INDEX(AI$239:AI$255,$F1271)+AI$194*INDEX(AI$121:AI$137,$F1271)*INDEX(AI$151:AI$167,$F1271))*$E1271</f>
        <v/>
      </c>
      <c r="AJ1271" s="37">
        <f>(INDEX(AJ$235:AJ$238,$D1271)*INDEX(AJ$239:AJ$255,$F1271)+AJ$194*INDEX(AJ$121:AJ$137,$F1271)*INDEX(AJ$151:AJ$167,$F1271))*$E1271</f>
        <v/>
      </c>
      <c r="AK1271" s="37">
        <f>(INDEX(AK$235:AK$238,$D1271)*INDEX(AK$239:AK$255,$F1271)+AK$194*INDEX(AK$121:AK$137,$F1271)*INDEX(AK$151:AK$167,$F1271))*$E1271</f>
        <v/>
      </c>
      <c r="AL1271" s="37">
        <f>(INDEX(AL$235:AL$238,$D1271)*INDEX(AL$239:AL$255,$F1271)+AL$194*INDEX(AL$121:AL$137,$F1271)*INDEX(AL$151:AL$167,$F1271))*$E1271</f>
        <v/>
      </c>
      <c r="AM1271" s="37">
        <f>(INDEX(AM$235:AM$238,$D1271)*INDEX(AM$239:AM$255,$F1271)+AM$194*INDEX(AM$121:AM$137,$F1271)*INDEX(AM$151:AM$167,$F1271))*$E1271</f>
        <v/>
      </c>
      <c r="AN1271" s="37">
        <f>(INDEX(AN$235:AN$238,$D1271)*INDEX(AN$239:AN$255,$F1271)+AN$194*INDEX(AN$121:AN$137,$F1271)*INDEX(AN$151:AN$167,$F1271))*$E1271</f>
        <v/>
      </c>
      <c r="AO1271" s="37">
        <f>(INDEX(AO$235:AO$238,$D1271)*INDEX(AO$239:AO$255,$F1271)+AO$194*INDEX(AO$121:AO$137,$F1271)*INDEX(AO$151:AO$167,$F1271))*$E1271</f>
        <v/>
      </c>
      <c r="AP1271" s="37">
        <f>(INDEX(AP$235:AP$238,$D1271)*INDEX(AP$239:AP$255,$F1271)+AP$194*INDEX(AP$121:AP$137,$F1271)*INDEX(AP$151:AP$167,$F1271))*$E1271</f>
        <v/>
      </c>
      <c r="AQ1271" s="37">
        <f>(INDEX(AQ$235:AQ$238,$D1271)*INDEX(AQ$239:AQ$255,$F1271)+AQ$194*INDEX(AQ$121:AQ$137,$F1271)*INDEX(AQ$151:AQ$167,$F1271))*$E1271</f>
        <v/>
      </c>
      <c r="AR1271" s="37">
        <f>(INDEX(AR$235:AR$238,$D1271)*INDEX(AR$239:AR$255,$F1271)+AR$194*INDEX(AR$121:AR$137,$F1271)*INDEX(AR$151:AR$167,$F1271))*$E1271</f>
        <v/>
      </c>
      <c r="AS1271" s="37">
        <f>(INDEX(AS$235:AS$238,$D1271)*INDEX(AS$239:AS$255,$F1271)+AS$194*INDEX(AS$121:AS$137,$F1271)*INDEX(AS$151:AS$167,$F1271))*$E1271</f>
        <v/>
      </c>
      <c r="AT1271" s="37">
        <f>(INDEX(AT$235:AT$238,$D1271)*INDEX(AT$239:AT$255,$F1271)+AT$194*INDEX(AT$121:AT$137,$F1271)*INDEX(AT$151:AT$167,$F1271))*$E1271</f>
        <v/>
      </c>
      <c r="AU1271" s="37">
        <f>(INDEX(AU$235:AU$238,$D1271)*INDEX(AU$239:AU$255,$F1271)+AU$194*INDEX(AU$121:AU$137,$F1271)*INDEX(AU$151:AU$167,$F1271))*$E1271</f>
        <v/>
      </c>
      <c r="AV1271" s="37">
        <f>(INDEX(AV$235:AV$238,$D1271)*INDEX(AV$239:AV$255,$F1271)+AV$194*INDEX(AV$121:AV$137,$F1271)*INDEX(AV$151:AV$167,$F1271))*$E1271</f>
        <v/>
      </c>
      <c r="AW1271" s="37">
        <f>(INDEX(AW$235:AW$238,$D1271)*INDEX(AW$239:AW$255,$F1271)+AW$194*INDEX(AW$121:AW$137,$F1271)*INDEX(AW$151:AW$167,$F1271))*$E1271</f>
        <v/>
      </c>
      <c r="AX1271" s="37">
        <f>(INDEX(AX$235:AX$238,$D1271)*INDEX(AX$239:AX$255,$F1271)+AX$194*INDEX(AX$121:AX$137,$F1271)*INDEX(AX$151:AX$167,$F1271))*$E1271</f>
        <v/>
      </c>
      <c r="AY1271" s="40">
        <f>SHADOWEFF(INDEX(AY$235:AY$238,$D1271),INDEX(AY$239:AY$255,$F1271),AY$194,INDEX(AY$121:AY$137,$F1271),INDEX(AY$151:AY$167,$F1271),$E1271)</f>
        <v/>
      </c>
    </row>
    <row r="1272" hidden="1" outlineLevel="2">
      <c r="A1272" s="14" t="inlineStr">
        <is>
          <t>shp</t>
        </is>
      </c>
      <c r="B1272" s="14" t="inlineStr">
        <is>
          <t>die</t>
        </is>
      </c>
      <c r="C1272" s="14" t="inlineStr">
        <is>
          <t>mch</t>
        </is>
      </c>
      <c r="D1272" s="37">
        <f>INDEX(Inputs!$M$5:$M$132,MATCH($B1272&amp;"|"&amp;$C1272,Inputs!$A$5:$A$132,0))</f>
        <v/>
      </c>
      <c r="E1272" s="37">
        <f>INDEX(Inputs!$T$5:$T$132,MATCH($B1272&amp;"|"&amp;$C1272,Inputs!$A$5:$A$132,0))</f>
        <v/>
      </c>
      <c r="F1272" s="37">
        <f>INDEX(Inputs!$K$5:$K$132,MATCH($B1272&amp;"|"&amp;$C1272,Inputs!$A$5:$A$132,0))</f>
        <v/>
      </c>
      <c r="G1272" s="36" t="n"/>
      <c r="H1272" s="14">
        <f>INDEX(Variables!$B$5:$B$205,MATCH($A1272,Variables!$A$5:$A$205,0))&amp;IF($C1272="",""," | "&amp;INDEX(Mapping!$B$5:$B$26,MATCH($C1272,Mapping!$A$5:$A$26,0))&amp;" | "&amp;INDEX(Mapping!$B$30:$B$46,MATCH($B1272,Mapping!$A$30:$A$46,0)))</f>
        <v/>
      </c>
      <c r="I1272" s="14">
        <f>INDEX(Variables!$C$5:$C$205,MATCH($A1272,Variables!$A$5:$A$205,0))</f>
        <v/>
      </c>
      <c r="J1272" s="14">
        <f>INDEX(Variables!$E$5:$E$205,MATCH($A1272,Variables!$A$5:$A$205,0))</f>
        <v/>
      </c>
      <c r="K1272" s="11">
        <f>LOWER(Settings!$C$4)&amp;".mit."&amp;$A1272&amp;IF($C1272="","","."&amp;$C1272&amp;"."&amp;$B1272)&amp;IF(INDEX(Variables!$D$5:$D$205,MATCH($A1272,Variables!$A$5:$A$205,0))="","","."&amp;INDEX(Variables!$D$5:$D$205,MATCH($A1272,Variables!$A$5:$A$205,0)))&amp;"."&amp;K$5</f>
        <v/>
      </c>
      <c r="L1272" s="38">
        <f>(INDEX(L$235:L$238,$D1272)*INDEX(L$239:L$255,$F1272)+L$194*INDEX(L$121:L$137,$F1272)*INDEX(L$151:L$167,$F1272))*$E1272</f>
        <v/>
      </c>
      <c r="M1272" s="37">
        <f>(INDEX(M$235:M$238,$D1272)*INDEX(M$239:M$255,$F1272)+M$194*INDEX(M$121:M$137,$F1272)*INDEX(M$151:M$167,$F1272))*$E1272</f>
        <v/>
      </c>
      <c r="N1272" s="37">
        <f>(INDEX(N$235:N$238,$D1272)*INDEX(N$239:N$255,$F1272)+N$194*INDEX(N$121:N$137,$F1272)*INDEX(N$151:N$167,$F1272))*$E1272</f>
        <v/>
      </c>
      <c r="O1272" s="37">
        <f>(INDEX(O$235:O$238,$D1272)*INDEX(O$239:O$255,$F1272)+O$194*INDEX(O$121:O$137,$F1272)*INDEX(O$151:O$167,$F1272))*$E1272</f>
        <v/>
      </c>
      <c r="P1272" s="37">
        <f>(INDEX(P$235:P$238,$D1272)*INDEX(P$239:P$255,$F1272)+P$194*INDEX(P$121:P$137,$F1272)*INDEX(P$151:P$167,$F1272))*$E1272</f>
        <v/>
      </c>
      <c r="Q1272" s="37">
        <f>(INDEX(Q$235:Q$238,$D1272)*INDEX(Q$239:Q$255,$F1272)+Q$194*INDEX(Q$121:Q$137,$F1272)*INDEX(Q$151:Q$167,$F1272))*$E1272</f>
        <v/>
      </c>
      <c r="R1272" s="37">
        <f>(INDEX(R$235:R$238,$D1272)*INDEX(R$239:R$255,$F1272)+R$194*INDEX(R$121:R$137,$F1272)*INDEX(R$151:R$167,$F1272))*$E1272</f>
        <v/>
      </c>
      <c r="S1272" s="37">
        <f>(INDEX(S$235:S$238,$D1272)*INDEX(S$239:S$255,$F1272)+S$194*INDEX(S$121:S$137,$F1272)*INDEX(S$151:S$167,$F1272))*$E1272</f>
        <v/>
      </c>
      <c r="T1272" s="37">
        <f>(INDEX(T$235:T$238,$D1272)*INDEX(T$239:T$255,$F1272)+T$194*INDEX(T$121:T$137,$F1272)*INDEX(T$151:T$167,$F1272))*$E1272</f>
        <v/>
      </c>
      <c r="U1272" s="37">
        <f>(INDEX(U$235:U$238,$D1272)*INDEX(U$239:U$255,$F1272)+U$194*INDEX(U$121:U$137,$F1272)*INDEX(U$151:U$167,$F1272))*$E1272</f>
        <v/>
      </c>
      <c r="V1272" s="37">
        <f>(INDEX(V$235:V$238,$D1272)*INDEX(V$239:V$255,$F1272)+V$194*INDEX(V$121:V$137,$F1272)*INDEX(V$151:V$167,$F1272))*$E1272</f>
        <v/>
      </c>
      <c r="W1272" s="37">
        <f>(INDEX(W$235:W$238,$D1272)*INDEX(W$239:W$255,$F1272)+W$194*INDEX(W$121:W$137,$F1272)*INDEX(W$151:W$167,$F1272))*$E1272</f>
        <v/>
      </c>
      <c r="X1272" s="37">
        <f>(INDEX(X$235:X$238,$D1272)*INDEX(X$239:X$255,$F1272)+X$194*INDEX(X$121:X$137,$F1272)*INDEX(X$151:X$167,$F1272))*$E1272</f>
        <v/>
      </c>
      <c r="Y1272" s="37">
        <f>(INDEX(Y$235:Y$238,$D1272)*INDEX(Y$239:Y$255,$F1272)+Y$194*INDEX(Y$121:Y$137,$F1272)*INDEX(Y$151:Y$167,$F1272))*$E1272</f>
        <v/>
      </c>
      <c r="Z1272" s="37">
        <f>(INDEX(Z$235:Z$238,$D1272)*INDEX(Z$239:Z$255,$F1272)+Z$194*INDEX(Z$121:Z$137,$F1272)*INDEX(Z$151:Z$167,$F1272))*$E1272</f>
        <v/>
      </c>
      <c r="AA1272" s="37">
        <f>(INDEX(AA$235:AA$238,$D1272)*INDEX(AA$239:AA$255,$F1272)+AA$194*INDEX(AA$121:AA$137,$F1272)*INDEX(AA$151:AA$167,$F1272))*$E1272</f>
        <v/>
      </c>
      <c r="AB1272" s="37">
        <f>(INDEX(AB$235:AB$238,$D1272)*INDEX(AB$239:AB$255,$F1272)+AB$194*INDEX(AB$121:AB$137,$F1272)*INDEX(AB$151:AB$167,$F1272))*$E1272</f>
        <v/>
      </c>
      <c r="AC1272" s="37">
        <f>(INDEX(AC$235:AC$238,$D1272)*INDEX(AC$239:AC$255,$F1272)+AC$194*INDEX(AC$121:AC$137,$F1272)*INDEX(AC$151:AC$167,$F1272))*$E1272</f>
        <v/>
      </c>
      <c r="AD1272" s="40">
        <f>SHADOWEFF(INDEX(AD$235:AD$238,$D1272),INDEX(AD$239:AD$255,$F1272),AD$194,INDEX(AD$121:AD$137,$F1272),INDEX(AD$151:AD$167,$F1272),$E1272)</f>
        <v/>
      </c>
      <c r="AF1272" s="11">
        <f>LOWER(Settings!$C$4)&amp;".mit."&amp;$A1272&amp;IF($C1272="","","."&amp;$C1272&amp;"."&amp;$B1272)&amp;IF(INDEX(Variables!$D$5:$D$205,MATCH($A1272,Variables!$A$5:$A$205,0))="","","."&amp;INDEX(Variables!$D$5:$D$205,MATCH($A1272,Variables!$A$5:$A$205,0)))&amp;"."&amp;AF$5</f>
        <v/>
      </c>
      <c r="AG1272" s="38">
        <f>(INDEX(AG$235:AG$238,$D1272)*INDEX(AG$239:AG$255,$F1272)+AG$194*INDEX(AG$121:AG$137,$F1272)*INDEX(AG$151:AG$167,$F1272))*$E1272</f>
        <v/>
      </c>
      <c r="AH1272" s="37">
        <f>(INDEX(AH$235:AH$238,$D1272)*INDEX(AH$239:AH$255,$F1272)+AH$194*INDEX(AH$121:AH$137,$F1272)*INDEX(AH$151:AH$167,$F1272))*$E1272</f>
        <v/>
      </c>
      <c r="AI1272" s="37">
        <f>(INDEX(AI$235:AI$238,$D1272)*INDEX(AI$239:AI$255,$F1272)+AI$194*INDEX(AI$121:AI$137,$F1272)*INDEX(AI$151:AI$167,$F1272))*$E1272</f>
        <v/>
      </c>
      <c r="AJ1272" s="37">
        <f>(INDEX(AJ$235:AJ$238,$D1272)*INDEX(AJ$239:AJ$255,$F1272)+AJ$194*INDEX(AJ$121:AJ$137,$F1272)*INDEX(AJ$151:AJ$167,$F1272))*$E1272</f>
        <v/>
      </c>
      <c r="AK1272" s="37">
        <f>(INDEX(AK$235:AK$238,$D1272)*INDEX(AK$239:AK$255,$F1272)+AK$194*INDEX(AK$121:AK$137,$F1272)*INDEX(AK$151:AK$167,$F1272))*$E1272</f>
        <v/>
      </c>
      <c r="AL1272" s="37">
        <f>(INDEX(AL$235:AL$238,$D1272)*INDEX(AL$239:AL$255,$F1272)+AL$194*INDEX(AL$121:AL$137,$F1272)*INDEX(AL$151:AL$167,$F1272))*$E1272</f>
        <v/>
      </c>
      <c r="AM1272" s="37">
        <f>(INDEX(AM$235:AM$238,$D1272)*INDEX(AM$239:AM$255,$F1272)+AM$194*INDEX(AM$121:AM$137,$F1272)*INDEX(AM$151:AM$167,$F1272))*$E1272</f>
        <v/>
      </c>
      <c r="AN1272" s="37">
        <f>(INDEX(AN$235:AN$238,$D1272)*INDEX(AN$239:AN$255,$F1272)+AN$194*INDEX(AN$121:AN$137,$F1272)*INDEX(AN$151:AN$167,$F1272))*$E1272</f>
        <v/>
      </c>
      <c r="AO1272" s="37">
        <f>(INDEX(AO$235:AO$238,$D1272)*INDEX(AO$239:AO$255,$F1272)+AO$194*INDEX(AO$121:AO$137,$F1272)*INDEX(AO$151:AO$167,$F1272))*$E1272</f>
        <v/>
      </c>
      <c r="AP1272" s="37">
        <f>(INDEX(AP$235:AP$238,$D1272)*INDEX(AP$239:AP$255,$F1272)+AP$194*INDEX(AP$121:AP$137,$F1272)*INDEX(AP$151:AP$167,$F1272))*$E1272</f>
        <v/>
      </c>
      <c r="AQ1272" s="37">
        <f>(INDEX(AQ$235:AQ$238,$D1272)*INDEX(AQ$239:AQ$255,$F1272)+AQ$194*INDEX(AQ$121:AQ$137,$F1272)*INDEX(AQ$151:AQ$167,$F1272))*$E1272</f>
        <v/>
      </c>
      <c r="AR1272" s="37">
        <f>(INDEX(AR$235:AR$238,$D1272)*INDEX(AR$239:AR$255,$F1272)+AR$194*INDEX(AR$121:AR$137,$F1272)*INDEX(AR$151:AR$167,$F1272))*$E1272</f>
        <v/>
      </c>
      <c r="AS1272" s="37">
        <f>(INDEX(AS$235:AS$238,$D1272)*INDEX(AS$239:AS$255,$F1272)+AS$194*INDEX(AS$121:AS$137,$F1272)*INDEX(AS$151:AS$167,$F1272))*$E1272</f>
        <v/>
      </c>
      <c r="AT1272" s="37">
        <f>(INDEX(AT$235:AT$238,$D1272)*INDEX(AT$239:AT$255,$F1272)+AT$194*INDEX(AT$121:AT$137,$F1272)*INDEX(AT$151:AT$167,$F1272))*$E1272</f>
        <v/>
      </c>
      <c r="AU1272" s="37">
        <f>(INDEX(AU$235:AU$238,$D1272)*INDEX(AU$239:AU$255,$F1272)+AU$194*INDEX(AU$121:AU$137,$F1272)*INDEX(AU$151:AU$167,$F1272))*$E1272</f>
        <v/>
      </c>
      <c r="AV1272" s="37">
        <f>(INDEX(AV$235:AV$238,$D1272)*INDEX(AV$239:AV$255,$F1272)+AV$194*INDEX(AV$121:AV$137,$F1272)*INDEX(AV$151:AV$167,$F1272))*$E1272</f>
        <v/>
      </c>
      <c r="AW1272" s="37">
        <f>(INDEX(AW$235:AW$238,$D1272)*INDEX(AW$239:AW$255,$F1272)+AW$194*INDEX(AW$121:AW$137,$F1272)*INDEX(AW$151:AW$167,$F1272))*$E1272</f>
        <v/>
      </c>
      <c r="AX1272" s="37">
        <f>(INDEX(AX$235:AX$238,$D1272)*INDEX(AX$239:AX$255,$F1272)+AX$194*INDEX(AX$121:AX$137,$F1272)*INDEX(AX$151:AX$167,$F1272))*$E1272</f>
        <v/>
      </c>
      <c r="AY1272" s="40">
        <f>SHADOWEFF(INDEX(AY$235:AY$238,$D1272),INDEX(AY$239:AY$255,$F1272),AY$194,INDEX(AY$121:AY$137,$F1272),INDEX(AY$151:AY$167,$F1272),$E1272)</f>
        <v/>
      </c>
    </row>
    <row r="1273" hidden="1" outlineLevel="2">
      <c r="A1273" s="14" t="inlineStr">
        <is>
          <t>shp</t>
        </is>
      </c>
      <c r="B1273" s="14" t="inlineStr">
        <is>
          <t>lpg</t>
        </is>
      </c>
      <c r="C1273" s="14" t="inlineStr">
        <is>
          <t>mch</t>
        </is>
      </c>
      <c r="D1273" s="37">
        <f>INDEX(Inputs!$M$5:$M$132,MATCH($B1273&amp;"|"&amp;$C1273,Inputs!$A$5:$A$132,0))</f>
        <v/>
      </c>
      <c r="E1273" s="37">
        <f>INDEX(Inputs!$T$5:$T$132,MATCH($B1273&amp;"|"&amp;$C1273,Inputs!$A$5:$A$132,0))</f>
        <v/>
      </c>
      <c r="F1273" s="37">
        <f>INDEX(Inputs!$K$5:$K$132,MATCH($B1273&amp;"|"&amp;$C1273,Inputs!$A$5:$A$132,0))</f>
        <v/>
      </c>
      <c r="G1273" s="36" t="n"/>
      <c r="H1273" s="14">
        <f>INDEX(Variables!$B$5:$B$205,MATCH($A1273,Variables!$A$5:$A$205,0))&amp;IF($C1273="",""," | "&amp;INDEX(Mapping!$B$5:$B$26,MATCH($C1273,Mapping!$A$5:$A$26,0))&amp;" | "&amp;INDEX(Mapping!$B$30:$B$46,MATCH($B1273,Mapping!$A$30:$A$46,0)))</f>
        <v/>
      </c>
      <c r="I1273" s="14">
        <f>INDEX(Variables!$C$5:$C$205,MATCH($A1273,Variables!$A$5:$A$205,0))</f>
        <v/>
      </c>
      <c r="J1273" s="14">
        <f>INDEX(Variables!$E$5:$E$205,MATCH($A1273,Variables!$A$5:$A$205,0))</f>
        <v/>
      </c>
      <c r="K1273" s="11">
        <f>LOWER(Settings!$C$4)&amp;".mit."&amp;$A1273&amp;IF($C1273="","","."&amp;$C1273&amp;"."&amp;$B1273)&amp;IF(INDEX(Variables!$D$5:$D$205,MATCH($A1273,Variables!$A$5:$A$205,0))="","","."&amp;INDEX(Variables!$D$5:$D$205,MATCH($A1273,Variables!$A$5:$A$205,0)))&amp;"."&amp;K$5</f>
        <v/>
      </c>
      <c r="L1273" s="38">
        <f>(INDEX(L$235:L$238,$D1273)*INDEX(L$239:L$255,$F1273)+L$194*INDEX(L$121:L$137,$F1273)*INDEX(L$151:L$167,$F1273))*$E1273</f>
        <v/>
      </c>
      <c r="M1273" s="37">
        <f>(INDEX(M$235:M$238,$D1273)*INDEX(M$239:M$255,$F1273)+M$194*INDEX(M$121:M$137,$F1273)*INDEX(M$151:M$167,$F1273))*$E1273</f>
        <v/>
      </c>
      <c r="N1273" s="37">
        <f>(INDEX(N$235:N$238,$D1273)*INDEX(N$239:N$255,$F1273)+N$194*INDEX(N$121:N$137,$F1273)*INDEX(N$151:N$167,$F1273))*$E1273</f>
        <v/>
      </c>
      <c r="O1273" s="37">
        <f>(INDEX(O$235:O$238,$D1273)*INDEX(O$239:O$255,$F1273)+O$194*INDEX(O$121:O$137,$F1273)*INDEX(O$151:O$167,$F1273))*$E1273</f>
        <v/>
      </c>
      <c r="P1273" s="37">
        <f>(INDEX(P$235:P$238,$D1273)*INDEX(P$239:P$255,$F1273)+P$194*INDEX(P$121:P$137,$F1273)*INDEX(P$151:P$167,$F1273))*$E1273</f>
        <v/>
      </c>
      <c r="Q1273" s="37">
        <f>(INDEX(Q$235:Q$238,$D1273)*INDEX(Q$239:Q$255,$F1273)+Q$194*INDEX(Q$121:Q$137,$F1273)*INDEX(Q$151:Q$167,$F1273))*$E1273</f>
        <v/>
      </c>
      <c r="R1273" s="37">
        <f>(INDEX(R$235:R$238,$D1273)*INDEX(R$239:R$255,$F1273)+R$194*INDEX(R$121:R$137,$F1273)*INDEX(R$151:R$167,$F1273))*$E1273</f>
        <v/>
      </c>
      <c r="S1273" s="37">
        <f>(INDEX(S$235:S$238,$D1273)*INDEX(S$239:S$255,$F1273)+S$194*INDEX(S$121:S$137,$F1273)*INDEX(S$151:S$167,$F1273))*$E1273</f>
        <v/>
      </c>
      <c r="T1273" s="37">
        <f>(INDEX(T$235:T$238,$D1273)*INDEX(T$239:T$255,$F1273)+T$194*INDEX(T$121:T$137,$F1273)*INDEX(T$151:T$167,$F1273))*$E1273</f>
        <v/>
      </c>
      <c r="U1273" s="37">
        <f>(INDEX(U$235:U$238,$D1273)*INDEX(U$239:U$255,$F1273)+U$194*INDEX(U$121:U$137,$F1273)*INDEX(U$151:U$167,$F1273))*$E1273</f>
        <v/>
      </c>
      <c r="V1273" s="37">
        <f>(INDEX(V$235:V$238,$D1273)*INDEX(V$239:V$255,$F1273)+V$194*INDEX(V$121:V$137,$F1273)*INDEX(V$151:V$167,$F1273))*$E1273</f>
        <v/>
      </c>
      <c r="W1273" s="37">
        <f>(INDEX(W$235:W$238,$D1273)*INDEX(W$239:W$255,$F1273)+W$194*INDEX(W$121:W$137,$F1273)*INDEX(W$151:W$167,$F1273))*$E1273</f>
        <v/>
      </c>
      <c r="X1273" s="37">
        <f>(INDEX(X$235:X$238,$D1273)*INDEX(X$239:X$255,$F1273)+X$194*INDEX(X$121:X$137,$F1273)*INDEX(X$151:X$167,$F1273))*$E1273</f>
        <v/>
      </c>
      <c r="Y1273" s="37">
        <f>(INDEX(Y$235:Y$238,$D1273)*INDEX(Y$239:Y$255,$F1273)+Y$194*INDEX(Y$121:Y$137,$F1273)*INDEX(Y$151:Y$167,$F1273))*$E1273</f>
        <v/>
      </c>
      <c r="Z1273" s="37">
        <f>(INDEX(Z$235:Z$238,$D1273)*INDEX(Z$239:Z$255,$F1273)+Z$194*INDEX(Z$121:Z$137,$F1273)*INDEX(Z$151:Z$167,$F1273))*$E1273</f>
        <v/>
      </c>
      <c r="AA1273" s="37">
        <f>(INDEX(AA$235:AA$238,$D1273)*INDEX(AA$239:AA$255,$F1273)+AA$194*INDEX(AA$121:AA$137,$F1273)*INDEX(AA$151:AA$167,$F1273))*$E1273</f>
        <v/>
      </c>
      <c r="AB1273" s="37">
        <f>(INDEX(AB$235:AB$238,$D1273)*INDEX(AB$239:AB$255,$F1273)+AB$194*INDEX(AB$121:AB$137,$F1273)*INDEX(AB$151:AB$167,$F1273))*$E1273</f>
        <v/>
      </c>
      <c r="AC1273" s="37">
        <f>(INDEX(AC$235:AC$238,$D1273)*INDEX(AC$239:AC$255,$F1273)+AC$194*INDEX(AC$121:AC$137,$F1273)*INDEX(AC$151:AC$167,$F1273))*$E1273</f>
        <v/>
      </c>
      <c r="AD1273" s="40">
        <f>SHADOWEFF(INDEX(AD$235:AD$238,$D1273),INDEX(AD$239:AD$255,$F1273),AD$194,INDEX(AD$121:AD$137,$F1273),INDEX(AD$151:AD$167,$F1273),$E1273)</f>
        <v/>
      </c>
      <c r="AF1273" s="11">
        <f>LOWER(Settings!$C$4)&amp;".mit."&amp;$A1273&amp;IF($C1273="","","."&amp;$C1273&amp;"."&amp;$B1273)&amp;IF(INDEX(Variables!$D$5:$D$205,MATCH($A1273,Variables!$A$5:$A$205,0))="","","."&amp;INDEX(Variables!$D$5:$D$205,MATCH($A1273,Variables!$A$5:$A$205,0)))&amp;"."&amp;AF$5</f>
        <v/>
      </c>
      <c r="AG1273" s="38">
        <f>(INDEX(AG$235:AG$238,$D1273)*INDEX(AG$239:AG$255,$F1273)+AG$194*INDEX(AG$121:AG$137,$F1273)*INDEX(AG$151:AG$167,$F1273))*$E1273</f>
        <v/>
      </c>
      <c r="AH1273" s="37">
        <f>(INDEX(AH$235:AH$238,$D1273)*INDEX(AH$239:AH$255,$F1273)+AH$194*INDEX(AH$121:AH$137,$F1273)*INDEX(AH$151:AH$167,$F1273))*$E1273</f>
        <v/>
      </c>
      <c r="AI1273" s="37">
        <f>(INDEX(AI$235:AI$238,$D1273)*INDEX(AI$239:AI$255,$F1273)+AI$194*INDEX(AI$121:AI$137,$F1273)*INDEX(AI$151:AI$167,$F1273))*$E1273</f>
        <v/>
      </c>
      <c r="AJ1273" s="37">
        <f>(INDEX(AJ$235:AJ$238,$D1273)*INDEX(AJ$239:AJ$255,$F1273)+AJ$194*INDEX(AJ$121:AJ$137,$F1273)*INDEX(AJ$151:AJ$167,$F1273))*$E1273</f>
        <v/>
      </c>
      <c r="AK1273" s="37">
        <f>(INDEX(AK$235:AK$238,$D1273)*INDEX(AK$239:AK$255,$F1273)+AK$194*INDEX(AK$121:AK$137,$F1273)*INDEX(AK$151:AK$167,$F1273))*$E1273</f>
        <v/>
      </c>
      <c r="AL1273" s="37">
        <f>(INDEX(AL$235:AL$238,$D1273)*INDEX(AL$239:AL$255,$F1273)+AL$194*INDEX(AL$121:AL$137,$F1273)*INDEX(AL$151:AL$167,$F1273))*$E1273</f>
        <v/>
      </c>
      <c r="AM1273" s="37">
        <f>(INDEX(AM$235:AM$238,$D1273)*INDEX(AM$239:AM$255,$F1273)+AM$194*INDEX(AM$121:AM$137,$F1273)*INDEX(AM$151:AM$167,$F1273))*$E1273</f>
        <v/>
      </c>
      <c r="AN1273" s="37">
        <f>(INDEX(AN$235:AN$238,$D1273)*INDEX(AN$239:AN$255,$F1273)+AN$194*INDEX(AN$121:AN$137,$F1273)*INDEX(AN$151:AN$167,$F1273))*$E1273</f>
        <v/>
      </c>
      <c r="AO1273" s="37">
        <f>(INDEX(AO$235:AO$238,$D1273)*INDEX(AO$239:AO$255,$F1273)+AO$194*INDEX(AO$121:AO$137,$F1273)*INDEX(AO$151:AO$167,$F1273))*$E1273</f>
        <v/>
      </c>
      <c r="AP1273" s="37">
        <f>(INDEX(AP$235:AP$238,$D1273)*INDEX(AP$239:AP$255,$F1273)+AP$194*INDEX(AP$121:AP$137,$F1273)*INDEX(AP$151:AP$167,$F1273))*$E1273</f>
        <v/>
      </c>
      <c r="AQ1273" s="37">
        <f>(INDEX(AQ$235:AQ$238,$D1273)*INDEX(AQ$239:AQ$255,$F1273)+AQ$194*INDEX(AQ$121:AQ$137,$F1273)*INDEX(AQ$151:AQ$167,$F1273))*$E1273</f>
        <v/>
      </c>
      <c r="AR1273" s="37">
        <f>(INDEX(AR$235:AR$238,$D1273)*INDEX(AR$239:AR$255,$F1273)+AR$194*INDEX(AR$121:AR$137,$F1273)*INDEX(AR$151:AR$167,$F1273))*$E1273</f>
        <v/>
      </c>
      <c r="AS1273" s="37">
        <f>(INDEX(AS$235:AS$238,$D1273)*INDEX(AS$239:AS$255,$F1273)+AS$194*INDEX(AS$121:AS$137,$F1273)*INDEX(AS$151:AS$167,$F1273))*$E1273</f>
        <v/>
      </c>
      <c r="AT1273" s="37">
        <f>(INDEX(AT$235:AT$238,$D1273)*INDEX(AT$239:AT$255,$F1273)+AT$194*INDEX(AT$121:AT$137,$F1273)*INDEX(AT$151:AT$167,$F1273))*$E1273</f>
        <v/>
      </c>
      <c r="AU1273" s="37">
        <f>(INDEX(AU$235:AU$238,$D1273)*INDEX(AU$239:AU$255,$F1273)+AU$194*INDEX(AU$121:AU$137,$F1273)*INDEX(AU$151:AU$167,$F1273))*$E1273</f>
        <v/>
      </c>
      <c r="AV1273" s="37">
        <f>(INDEX(AV$235:AV$238,$D1273)*INDEX(AV$239:AV$255,$F1273)+AV$194*INDEX(AV$121:AV$137,$F1273)*INDEX(AV$151:AV$167,$F1273))*$E1273</f>
        <v/>
      </c>
      <c r="AW1273" s="37">
        <f>(INDEX(AW$235:AW$238,$D1273)*INDEX(AW$239:AW$255,$F1273)+AW$194*INDEX(AW$121:AW$137,$F1273)*INDEX(AW$151:AW$167,$F1273))*$E1273</f>
        <v/>
      </c>
      <c r="AX1273" s="37">
        <f>(INDEX(AX$235:AX$238,$D1273)*INDEX(AX$239:AX$255,$F1273)+AX$194*INDEX(AX$121:AX$137,$F1273)*INDEX(AX$151:AX$167,$F1273))*$E1273</f>
        <v/>
      </c>
      <c r="AY1273" s="40">
        <f>SHADOWEFF(INDEX(AY$235:AY$238,$D1273),INDEX(AY$239:AY$255,$F1273),AY$194,INDEX(AY$121:AY$137,$F1273),INDEX(AY$151:AY$167,$F1273),$E1273)</f>
        <v/>
      </c>
    </row>
    <row r="1274" hidden="1" outlineLevel="2">
      <c r="A1274" s="14" t="inlineStr">
        <is>
          <t>shp</t>
        </is>
      </c>
      <c r="B1274" s="14" t="inlineStr">
        <is>
          <t>ker</t>
        </is>
      </c>
      <c r="C1274" s="14" t="inlineStr">
        <is>
          <t>mch</t>
        </is>
      </c>
      <c r="D1274" s="37">
        <f>INDEX(Inputs!$M$5:$M$132,MATCH($B1274&amp;"|"&amp;$C1274,Inputs!$A$5:$A$132,0))</f>
        <v/>
      </c>
      <c r="E1274" s="37">
        <f>INDEX(Inputs!$T$5:$T$132,MATCH($B1274&amp;"|"&amp;$C1274,Inputs!$A$5:$A$132,0))</f>
        <v/>
      </c>
      <c r="F1274" s="37">
        <f>INDEX(Inputs!$K$5:$K$132,MATCH($B1274&amp;"|"&amp;$C1274,Inputs!$A$5:$A$132,0))</f>
        <v/>
      </c>
      <c r="G1274" s="36" t="n"/>
      <c r="H1274" s="14">
        <f>INDEX(Variables!$B$5:$B$205,MATCH($A1274,Variables!$A$5:$A$205,0))&amp;IF($C1274="",""," | "&amp;INDEX(Mapping!$B$5:$B$26,MATCH($C1274,Mapping!$A$5:$A$26,0))&amp;" | "&amp;INDEX(Mapping!$B$30:$B$46,MATCH($B1274,Mapping!$A$30:$A$46,0)))</f>
        <v/>
      </c>
      <c r="I1274" s="14">
        <f>INDEX(Variables!$C$5:$C$205,MATCH($A1274,Variables!$A$5:$A$205,0))</f>
        <v/>
      </c>
      <c r="J1274" s="14">
        <f>INDEX(Variables!$E$5:$E$205,MATCH($A1274,Variables!$A$5:$A$205,0))</f>
        <v/>
      </c>
      <c r="K1274" s="11">
        <f>LOWER(Settings!$C$4)&amp;".mit."&amp;$A1274&amp;IF($C1274="","","."&amp;$C1274&amp;"."&amp;$B1274)&amp;IF(INDEX(Variables!$D$5:$D$205,MATCH($A1274,Variables!$A$5:$A$205,0))="","","."&amp;INDEX(Variables!$D$5:$D$205,MATCH($A1274,Variables!$A$5:$A$205,0)))&amp;"."&amp;K$5</f>
        <v/>
      </c>
      <c r="L1274" s="38">
        <f>(INDEX(L$235:L$238,$D1274)*INDEX(L$239:L$255,$F1274)+L$194*INDEX(L$121:L$137,$F1274)*INDEX(L$151:L$167,$F1274))*$E1274</f>
        <v/>
      </c>
      <c r="M1274" s="37">
        <f>(INDEX(M$235:M$238,$D1274)*INDEX(M$239:M$255,$F1274)+M$194*INDEX(M$121:M$137,$F1274)*INDEX(M$151:M$167,$F1274))*$E1274</f>
        <v/>
      </c>
      <c r="N1274" s="37">
        <f>(INDEX(N$235:N$238,$D1274)*INDEX(N$239:N$255,$F1274)+N$194*INDEX(N$121:N$137,$F1274)*INDEX(N$151:N$167,$F1274))*$E1274</f>
        <v/>
      </c>
      <c r="O1274" s="37">
        <f>(INDEX(O$235:O$238,$D1274)*INDEX(O$239:O$255,$F1274)+O$194*INDEX(O$121:O$137,$F1274)*INDEX(O$151:O$167,$F1274))*$E1274</f>
        <v/>
      </c>
      <c r="P1274" s="37">
        <f>(INDEX(P$235:P$238,$D1274)*INDEX(P$239:P$255,$F1274)+P$194*INDEX(P$121:P$137,$F1274)*INDEX(P$151:P$167,$F1274))*$E1274</f>
        <v/>
      </c>
      <c r="Q1274" s="37">
        <f>(INDEX(Q$235:Q$238,$D1274)*INDEX(Q$239:Q$255,$F1274)+Q$194*INDEX(Q$121:Q$137,$F1274)*INDEX(Q$151:Q$167,$F1274))*$E1274</f>
        <v/>
      </c>
      <c r="R1274" s="37">
        <f>(INDEX(R$235:R$238,$D1274)*INDEX(R$239:R$255,$F1274)+R$194*INDEX(R$121:R$137,$F1274)*INDEX(R$151:R$167,$F1274))*$E1274</f>
        <v/>
      </c>
      <c r="S1274" s="37">
        <f>(INDEX(S$235:S$238,$D1274)*INDEX(S$239:S$255,$F1274)+S$194*INDEX(S$121:S$137,$F1274)*INDEX(S$151:S$167,$F1274))*$E1274</f>
        <v/>
      </c>
      <c r="T1274" s="37">
        <f>(INDEX(T$235:T$238,$D1274)*INDEX(T$239:T$255,$F1274)+T$194*INDEX(T$121:T$137,$F1274)*INDEX(T$151:T$167,$F1274))*$E1274</f>
        <v/>
      </c>
      <c r="U1274" s="37">
        <f>(INDEX(U$235:U$238,$D1274)*INDEX(U$239:U$255,$F1274)+U$194*INDEX(U$121:U$137,$F1274)*INDEX(U$151:U$167,$F1274))*$E1274</f>
        <v/>
      </c>
      <c r="V1274" s="37">
        <f>(INDEX(V$235:V$238,$D1274)*INDEX(V$239:V$255,$F1274)+V$194*INDEX(V$121:V$137,$F1274)*INDEX(V$151:V$167,$F1274))*$E1274</f>
        <v/>
      </c>
      <c r="W1274" s="37">
        <f>(INDEX(W$235:W$238,$D1274)*INDEX(W$239:W$255,$F1274)+W$194*INDEX(W$121:W$137,$F1274)*INDEX(W$151:W$167,$F1274))*$E1274</f>
        <v/>
      </c>
      <c r="X1274" s="37">
        <f>(INDEX(X$235:X$238,$D1274)*INDEX(X$239:X$255,$F1274)+X$194*INDEX(X$121:X$137,$F1274)*INDEX(X$151:X$167,$F1274))*$E1274</f>
        <v/>
      </c>
      <c r="Y1274" s="37">
        <f>(INDEX(Y$235:Y$238,$D1274)*INDEX(Y$239:Y$255,$F1274)+Y$194*INDEX(Y$121:Y$137,$F1274)*INDEX(Y$151:Y$167,$F1274))*$E1274</f>
        <v/>
      </c>
      <c r="Z1274" s="37">
        <f>(INDEX(Z$235:Z$238,$D1274)*INDEX(Z$239:Z$255,$F1274)+Z$194*INDEX(Z$121:Z$137,$F1274)*INDEX(Z$151:Z$167,$F1274))*$E1274</f>
        <v/>
      </c>
      <c r="AA1274" s="37">
        <f>(INDEX(AA$235:AA$238,$D1274)*INDEX(AA$239:AA$255,$F1274)+AA$194*INDEX(AA$121:AA$137,$F1274)*INDEX(AA$151:AA$167,$F1274))*$E1274</f>
        <v/>
      </c>
      <c r="AB1274" s="37">
        <f>(INDEX(AB$235:AB$238,$D1274)*INDEX(AB$239:AB$255,$F1274)+AB$194*INDEX(AB$121:AB$137,$F1274)*INDEX(AB$151:AB$167,$F1274))*$E1274</f>
        <v/>
      </c>
      <c r="AC1274" s="37">
        <f>(INDEX(AC$235:AC$238,$D1274)*INDEX(AC$239:AC$255,$F1274)+AC$194*INDEX(AC$121:AC$137,$F1274)*INDEX(AC$151:AC$167,$F1274))*$E1274</f>
        <v/>
      </c>
      <c r="AD1274" s="40">
        <f>SHADOWEFF(INDEX(AD$235:AD$238,$D1274),INDEX(AD$239:AD$255,$F1274),AD$194,INDEX(AD$121:AD$137,$F1274),INDEX(AD$151:AD$167,$F1274),$E1274)</f>
        <v/>
      </c>
      <c r="AF1274" s="11">
        <f>LOWER(Settings!$C$4)&amp;".mit."&amp;$A1274&amp;IF($C1274="","","."&amp;$C1274&amp;"."&amp;$B1274)&amp;IF(INDEX(Variables!$D$5:$D$205,MATCH($A1274,Variables!$A$5:$A$205,0))="","","."&amp;INDEX(Variables!$D$5:$D$205,MATCH($A1274,Variables!$A$5:$A$205,0)))&amp;"."&amp;AF$5</f>
        <v/>
      </c>
      <c r="AG1274" s="38">
        <f>(INDEX(AG$235:AG$238,$D1274)*INDEX(AG$239:AG$255,$F1274)+AG$194*INDEX(AG$121:AG$137,$F1274)*INDEX(AG$151:AG$167,$F1274))*$E1274</f>
        <v/>
      </c>
      <c r="AH1274" s="37">
        <f>(INDEX(AH$235:AH$238,$D1274)*INDEX(AH$239:AH$255,$F1274)+AH$194*INDEX(AH$121:AH$137,$F1274)*INDEX(AH$151:AH$167,$F1274))*$E1274</f>
        <v/>
      </c>
      <c r="AI1274" s="37">
        <f>(INDEX(AI$235:AI$238,$D1274)*INDEX(AI$239:AI$255,$F1274)+AI$194*INDEX(AI$121:AI$137,$F1274)*INDEX(AI$151:AI$167,$F1274))*$E1274</f>
        <v/>
      </c>
      <c r="AJ1274" s="37">
        <f>(INDEX(AJ$235:AJ$238,$D1274)*INDEX(AJ$239:AJ$255,$F1274)+AJ$194*INDEX(AJ$121:AJ$137,$F1274)*INDEX(AJ$151:AJ$167,$F1274))*$E1274</f>
        <v/>
      </c>
      <c r="AK1274" s="37">
        <f>(INDEX(AK$235:AK$238,$D1274)*INDEX(AK$239:AK$255,$F1274)+AK$194*INDEX(AK$121:AK$137,$F1274)*INDEX(AK$151:AK$167,$F1274))*$E1274</f>
        <v/>
      </c>
      <c r="AL1274" s="37">
        <f>(INDEX(AL$235:AL$238,$D1274)*INDEX(AL$239:AL$255,$F1274)+AL$194*INDEX(AL$121:AL$137,$F1274)*INDEX(AL$151:AL$167,$F1274))*$E1274</f>
        <v/>
      </c>
      <c r="AM1274" s="37">
        <f>(INDEX(AM$235:AM$238,$D1274)*INDEX(AM$239:AM$255,$F1274)+AM$194*INDEX(AM$121:AM$137,$F1274)*INDEX(AM$151:AM$167,$F1274))*$E1274</f>
        <v/>
      </c>
      <c r="AN1274" s="37">
        <f>(INDEX(AN$235:AN$238,$D1274)*INDEX(AN$239:AN$255,$F1274)+AN$194*INDEX(AN$121:AN$137,$F1274)*INDEX(AN$151:AN$167,$F1274))*$E1274</f>
        <v/>
      </c>
      <c r="AO1274" s="37">
        <f>(INDEX(AO$235:AO$238,$D1274)*INDEX(AO$239:AO$255,$F1274)+AO$194*INDEX(AO$121:AO$137,$F1274)*INDEX(AO$151:AO$167,$F1274))*$E1274</f>
        <v/>
      </c>
      <c r="AP1274" s="37">
        <f>(INDEX(AP$235:AP$238,$D1274)*INDEX(AP$239:AP$255,$F1274)+AP$194*INDEX(AP$121:AP$137,$F1274)*INDEX(AP$151:AP$167,$F1274))*$E1274</f>
        <v/>
      </c>
      <c r="AQ1274" s="37">
        <f>(INDEX(AQ$235:AQ$238,$D1274)*INDEX(AQ$239:AQ$255,$F1274)+AQ$194*INDEX(AQ$121:AQ$137,$F1274)*INDEX(AQ$151:AQ$167,$F1274))*$E1274</f>
        <v/>
      </c>
      <c r="AR1274" s="37">
        <f>(INDEX(AR$235:AR$238,$D1274)*INDEX(AR$239:AR$255,$F1274)+AR$194*INDEX(AR$121:AR$137,$F1274)*INDEX(AR$151:AR$167,$F1274))*$E1274</f>
        <v/>
      </c>
      <c r="AS1274" s="37">
        <f>(INDEX(AS$235:AS$238,$D1274)*INDEX(AS$239:AS$255,$F1274)+AS$194*INDEX(AS$121:AS$137,$F1274)*INDEX(AS$151:AS$167,$F1274))*$E1274</f>
        <v/>
      </c>
      <c r="AT1274" s="37">
        <f>(INDEX(AT$235:AT$238,$D1274)*INDEX(AT$239:AT$255,$F1274)+AT$194*INDEX(AT$121:AT$137,$F1274)*INDEX(AT$151:AT$167,$F1274))*$E1274</f>
        <v/>
      </c>
      <c r="AU1274" s="37">
        <f>(INDEX(AU$235:AU$238,$D1274)*INDEX(AU$239:AU$255,$F1274)+AU$194*INDEX(AU$121:AU$137,$F1274)*INDEX(AU$151:AU$167,$F1274))*$E1274</f>
        <v/>
      </c>
      <c r="AV1274" s="37">
        <f>(INDEX(AV$235:AV$238,$D1274)*INDEX(AV$239:AV$255,$F1274)+AV$194*INDEX(AV$121:AV$137,$F1274)*INDEX(AV$151:AV$167,$F1274))*$E1274</f>
        <v/>
      </c>
      <c r="AW1274" s="37">
        <f>(INDEX(AW$235:AW$238,$D1274)*INDEX(AW$239:AW$255,$F1274)+AW$194*INDEX(AW$121:AW$137,$F1274)*INDEX(AW$151:AW$167,$F1274))*$E1274</f>
        <v/>
      </c>
      <c r="AX1274" s="37">
        <f>(INDEX(AX$235:AX$238,$D1274)*INDEX(AX$239:AX$255,$F1274)+AX$194*INDEX(AX$121:AX$137,$F1274)*INDEX(AX$151:AX$167,$F1274))*$E1274</f>
        <v/>
      </c>
      <c r="AY1274" s="40">
        <f>SHADOWEFF(INDEX(AY$235:AY$238,$D1274),INDEX(AY$239:AY$255,$F1274),AY$194,INDEX(AY$121:AY$137,$F1274),INDEX(AY$151:AY$167,$F1274),$E1274)</f>
        <v/>
      </c>
    </row>
    <row r="1275" hidden="1" outlineLevel="2">
      <c r="A1275" s="14" t="inlineStr">
        <is>
          <t>shp</t>
        </is>
      </c>
      <c r="B1275" s="14" t="inlineStr">
        <is>
          <t>oop</t>
        </is>
      </c>
      <c r="C1275" s="14" t="inlineStr">
        <is>
          <t>mch</t>
        </is>
      </c>
      <c r="D1275" s="37">
        <f>INDEX(Inputs!$M$5:$M$132,MATCH($B1275&amp;"|"&amp;$C1275,Inputs!$A$5:$A$132,0))</f>
        <v/>
      </c>
      <c r="E1275" s="37">
        <f>INDEX(Inputs!$T$5:$T$132,MATCH($B1275&amp;"|"&amp;$C1275,Inputs!$A$5:$A$132,0))</f>
        <v/>
      </c>
      <c r="F1275" s="37">
        <f>INDEX(Inputs!$K$5:$K$132,MATCH($B1275&amp;"|"&amp;$C1275,Inputs!$A$5:$A$132,0))</f>
        <v/>
      </c>
      <c r="G1275" s="36" t="n"/>
      <c r="H1275" s="14">
        <f>INDEX(Variables!$B$5:$B$205,MATCH($A1275,Variables!$A$5:$A$205,0))&amp;IF($C1275="",""," | "&amp;INDEX(Mapping!$B$5:$B$26,MATCH($C1275,Mapping!$A$5:$A$26,0))&amp;" | "&amp;INDEX(Mapping!$B$30:$B$46,MATCH($B1275,Mapping!$A$30:$A$46,0)))</f>
        <v/>
      </c>
      <c r="I1275" s="14">
        <f>INDEX(Variables!$C$5:$C$205,MATCH($A1275,Variables!$A$5:$A$205,0))</f>
        <v/>
      </c>
      <c r="J1275" s="14">
        <f>INDEX(Variables!$E$5:$E$205,MATCH($A1275,Variables!$A$5:$A$205,0))</f>
        <v/>
      </c>
      <c r="K1275" s="11">
        <f>LOWER(Settings!$C$4)&amp;".mit."&amp;$A1275&amp;IF($C1275="","","."&amp;$C1275&amp;"."&amp;$B1275)&amp;IF(INDEX(Variables!$D$5:$D$205,MATCH($A1275,Variables!$A$5:$A$205,0))="","","."&amp;INDEX(Variables!$D$5:$D$205,MATCH($A1275,Variables!$A$5:$A$205,0)))&amp;"."&amp;K$5</f>
        <v/>
      </c>
      <c r="L1275" s="38">
        <f>(INDEX(L$235:L$238,$D1275)*INDEX(L$239:L$255,$F1275)+L$194*INDEX(L$121:L$137,$F1275)*INDEX(L$151:L$167,$F1275))*$E1275</f>
        <v/>
      </c>
      <c r="M1275" s="37">
        <f>(INDEX(M$235:M$238,$D1275)*INDEX(M$239:M$255,$F1275)+M$194*INDEX(M$121:M$137,$F1275)*INDEX(M$151:M$167,$F1275))*$E1275</f>
        <v/>
      </c>
      <c r="N1275" s="37">
        <f>(INDEX(N$235:N$238,$D1275)*INDEX(N$239:N$255,$F1275)+N$194*INDEX(N$121:N$137,$F1275)*INDEX(N$151:N$167,$F1275))*$E1275</f>
        <v/>
      </c>
      <c r="O1275" s="37">
        <f>(INDEX(O$235:O$238,$D1275)*INDEX(O$239:O$255,$F1275)+O$194*INDEX(O$121:O$137,$F1275)*INDEX(O$151:O$167,$F1275))*$E1275</f>
        <v/>
      </c>
      <c r="P1275" s="37">
        <f>(INDEX(P$235:P$238,$D1275)*INDEX(P$239:P$255,$F1275)+P$194*INDEX(P$121:P$137,$F1275)*INDEX(P$151:P$167,$F1275))*$E1275</f>
        <v/>
      </c>
      <c r="Q1275" s="37">
        <f>(INDEX(Q$235:Q$238,$D1275)*INDEX(Q$239:Q$255,$F1275)+Q$194*INDEX(Q$121:Q$137,$F1275)*INDEX(Q$151:Q$167,$F1275))*$E1275</f>
        <v/>
      </c>
      <c r="R1275" s="37">
        <f>(INDEX(R$235:R$238,$D1275)*INDEX(R$239:R$255,$F1275)+R$194*INDEX(R$121:R$137,$F1275)*INDEX(R$151:R$167,$F1275))*$E1275</f>
        <v/>
      </c>
      <c r="S1275" s="37">
        <f>(INDEX(S$235:S$238,$D1275)*INDEX(S$239:S$255,$F1275)+S$194*INDEX(S$121:S$137,$F1275)*INDEX(S$151:S$167,$F1275))*$E1275</f>
        <v/>
      </c>
      <c r="T1275" s="37">
        <f>(INDEX(T$235:T$238,$D1275)*INDEX(T$239:T$255,$F1275)+T$194*INDEX(T$121:T$137,$F1275)*INDEX(T$151:T$167,$F1275))*$E1275</f>
        <v/>
      </c>
      <c r="U1275" s="37">
        <f>(INDEX(U$235:U$238,$D1275)*INDEX(U$239:U$255,$F1275)+U$194*INDEX(U$121:U$137,$F1275)*INDEX(U$151:U$167,$F1275))*$E1275</f>
        <v/>
      </c>
      <c r="V1275" s="37">
        <f>(INDEX(V$235:V$238,$D1275)*INDEX(V$239:V$255,$F1275)+V$194*INDEX(V$121:V$137,$F1275)*INDEX(V$151:V$167,$F1275))*$E1275</f>
        <v/>
      </c>
      <c r="W1275" s="37">
        <f>(INDEX(W$235:W$238,$D1275)*INDEX(W$239:W$255,$F1275)+W$194*INDEX(W$121:W$137,$F1275)*INDEX(W$151:W$167,$F1275))*$E1275</f>
        <v/>
      </c>
      <c r="X1275" s="37">
        <f>(INDEX(X$235:X$238,$D1275)*INDEX(X$239:X$255,$F1275)+X$194*INDEX(X$121:X$137,$F1275)*INDEX(X$151:X$167,$F1275))*$E1275</f>
        <v/>
      </c>
      <c r="Y1275" s="37">
        <f>(INDEX(Y$235:Y$238,$D1275)*INDEX(Y$239:Y$255,$F1275)+Y$194*INDEX(Y$121:Y$137,$F1275)*INDEX(Y$151:Y$167,$F1275))*$E1275</f>
        <v/>
      </c>
      <c r="Z1275" s="37">
        <f>(INDEX(Z$235:Z$238,$D1275)*INDEX(Z$239:Z$255,$F1275)+Z$194*INDEX(Z$121:Z$137,$F1275)*INDEX(Z$151:Z$167,$F1275))*$E1275</f>
        <v/>
      </c>
      <c r="AA1275" s="37">
        <f>(INDEX(AA$235:AA$238,$D1275)*INDEX(AA$239:AA$255,$F1275)+AA$194*INDEX(AA$121:AA$137,$F1275)*INDEX(AA$151:AA$167,$F1275))*$E1275</f>
        <v/>
      </c>
      <c r="AB1275" s="37">
        <f>(INDEX(AB$235:AB$238,$D1275)*INDEX(AB$239:AB$255,$F1275)+AB$194*INDEX(AB$121:AB$137,$F1275)*INDEX(AB$151:AB$167,$F1275))*$E1275</f>
        <v/>
      </c>
      <c r="AC1275" s="37">
        <f>(INDEX(AC$235:AC$238,$D1275)*INDEX(AC$239:AC$255,$F1275)+AC$194*INDEX(AC$121:AC$137,$F1275)*INDEX(AC$151:AC$167,$F1275))*$E1275</f>
        <v/>
      </c>
      <c r="AD1275" s="40">
        <f>SHADOWEFF(INDEX(AD$235:AD$238,$D1275),INDEX(AD$239:AD$255,$F1275),AD$194,INDEX(AD$121:AD$137,$F1275),INDEX(AD$151:AD$167,$F1275),$E1275)</f>
        <v/>
      </c>
      <c r="AF1275" s="11">
        <f>LOWER(Settings!$C$4)&amp;".mit."&amp;$A1275&amp;IF($C1275="","","."&amp;$C1275&amp;"."&amp;$B1275)&amp;IF(INDEX(Variables!$D$5:$D$205,MATCH($A1275,Variables!$A$5:$A$205,0))="","","."&amp;INDEX(Variables!$D$5:$D$205,MATCH($A1275,Variables!$A$5:$A$205,0)))&amp;"."&amp;AF$5</f>
        <v/>
      </c>
      <c r="AG1275" s="38">
        <f>(INDEX(AG$235:AG$238,$D1275)*INDEX(AG$239:AG$255,$F1275)+AG$194*INDEX(AG$121:AG$137,$F1275)*INDEX(AG$151:AG$167,$F1275))*$E1275</f>
        <v/>
      </c>
      <c r="AH1275" s="37">
        <f>(INDEX(AH$235:AH$238,$D1275)*INDEX(AH$239:AH$255,$F1275)+AH$194*INDEX(AH$121:AH$137,$F1275)*INDEX(AH$151:AH$167,$F1275))*$E1275</f>
        <v/>
      </c>
      <c r="AI1275" s="37">
        <f>(INDEX(AI$235:AI$238,$D1275)*INDEX(AI$239:AI$255,$F1275)+AI$194*INDEX(AI$121:AI$137,$F1275)*INDEX(AI$151:AI$167,$F1275))*$E1275</f>
        <v/>
      </c>
      <c r="AJ1275" s="37">
        <f>(INDEX(AJ$235:AJ$238,$D1275)*INDEX(AJ$239:AJ$255,$F1275)+AJ$194*INDEX(AJ$121:AJ$137,$F1275)*INDEX(AJ$151:AJ$167,$F1275))*$E1275</f>
        <v/>
      </c>
      <c r="AK1275" s="37">
        <f>(INDEX(AK$235:AK$238,$D1275)*INDEX(AK$239:AK$255,$F1275)+AK$194*INDEX(AK$121:AK$137,$F1275)*INDEX(AK$151:AK$167,$F1275))*$E1275</f>
        <v/>
      </c>
      <c r="AL1275" s="37">
        <f>(INDEX(AL$235:AL$238,$D1275)*INDEX(AL$239:AL$255,$F1275)+AL$194*INDEX(AL$121:AL$137,$F1275)*INDEX(AL$151:AL$167,$F1275))*$E1275</f>
        <v/>
      </c>
      <c r="AM1275" s="37">
        <f>(INDEX(AM$235:AM$238,$D1275)*INDEX(AM$239:AM$255,$F1275)+AM$194*INDEX(AM$121:AM$137,$F1275)*INDEX(AM$151:AM$167,$F1275))*$E1275</f>
        <v/>
      </c>
      <c r="AN1275" s="37">
        <f>(INDEX(AN$235:AN$238,$D1275)*INDEX(AN$239:AN$255,$F1275)+AN$194*INDEX(AN$121:AN$137,$F1275)*INDEX(AN$151:AN$167,$F1275))*$E1275</f>
        <v/>
      </c>
      <c r="AO1275" s="37">
        <f>(INDEX(AO$235:AO$238,$D1275)*INDEX(AO$239:AO$255,$F1275)+AO$194*INDEX(AO$121:AO$137,$F1275)*INDEX(AO$151:AO$167,$F1275))*$E1275</f>
        <v/>
      </c>
      <c r="AP1275" s="37">
        <f>(INDEX(AP$235:AP$238,$D1275)*INDEX(AP$239:AP$255,$F1275)+AP$194*INDEX(AP$121:AP$137,$F1275)*INDEX(AP$151:AP$167,$F1275))*$E1275</f>
        <v/>
      </c>
      <c r="AQ1275" s="37">
        <f>(INDEX(AQ$235:AQ$238,$D1275)*INDEX(AQ$239:AQ$255,$F1275)+AQ$194*INDEX(AQ$121:AQ$137,$F1275)*INDEX(AQ$151:AQ$167,$F1275))*$E1275</f>
        <v/>
      </c>
      <c r="AR1275" s="37">
        <f>(INDEX(AR$235:AR$238,$D1275)*INDEX(AR$239:AR$255,$F1275)+AR$194*INDEX(AR$121:AR$137,$F1275)*INDEX(AR$151:AR$167,$F1275))*$E1275</f>
        <v/>
      </c>
      <c r="AS1275" s="37">
        <f>(INDEX(AS$235:AS$238,$D1275)*INDEX(AS$239:AS$255,$F1275)+AS$194*INDEX(AS$121:AS$137,$F1275)*INDEX(AS$151:AS$167,$F1275))*$E1275</f>
        <v/>
      </c>
      <c r="AT1275" s="37">
        <f>(INDEX(AT$235:AT$238,$D1275)*INDEX(AT$239:AT$255,$F1275)+AT$194*INDEX(AT$121:AT$137,$F1275)*INDEX(AT$151:AT$167,$F1275))*$E1275</f>
        <v/>
      </c>
      <c r="AU1275" s="37">
        <f>(INDEX(AU$235:AU$238,$D1275)*INDEX(AU$239:AU$255,$F1275)+AU$194*INDEX(AU$121:AU$137,$F1275)*INDEX(AU$151:AU$167,$F1275))*$E1275</f>
        <v/>
      </c>
      <c r="AV1275" s="37">
        <f>(INDEX(AV$235:AV$238,$D1275)*INDEX(AV$239:AV$255,$F1275)+AV$194*INDEX(AV$121:AV$137,$F1275)*INDEX(AV$151:AV$167,$F1275))*$E1275</f>
        <v/>
      </c>
      <c r="AW1275" s="37">
        <f>(INDEX(AW$235:AW$238,$D1275)*INDEX(AW$239:AW$255,$F1275)+AW$194*INDEX(AW$121:AW$137,$F1275)*INDEX(AW$151:AW$167,$F1275))*$E1275</f>
        <v/>
      </c>
      <c r="AX1275" s="37">
        <f>(INDEX(AX$235:AX$238,$D1275)*INDEX(AX$239:AX$255,$F1275)+AX$194*INDEX(AX$121:AX$137,$F1275)*INDEX(AX$151:AX$167,$F1275))*$E1275</f>
        <v/>
      </c>
      <c r="AY1275" s="40">
        <f>SHADOWEFF(INDEX(AY$235:AY$238,$D1275),INDEX(AY$239:AY$255,$F1275),AY$194,INDEX(AY$121:AY$137,$F1275),INDEX(AY$151:AY$167,$F1275),$E1275)</f>
        <v/>
      </c>
    </row>
    <row r="1276" hidden="1" outlineLevel="2">
      <c r="A1276" s="14" t="inlineStr">
        <is>
          <t>shp</t>
        </is>
      </c>
      <c r="B1276" s="14" t="inlineStr">
        <is>
          <t>bio</t>
        </is>
      </c>
      <c r="C1276" s="14" t="inlineStr">
        <is>
          <t>mch</t>
        </is>
      </c>
      <c r="D1276" s="37">
        <f>INDEX(Inputs!$M$5:$M$132,MATCH($B1276&amp;"|"&amp;$C1276,Inputs!$A$5:$A$132,0))</f>
        <v/>
      </c>
      <c r="E1276" s="37">
        <f>INDEX(Inputs!$T$5:$T$132,MATCH($B1276&amp;"|"&amp;$C1276,Inputs!$A$5:$A$132,0))</f>
        <v/>
      </c>
      <c r="F1276" s="37">
        <f>INDEX(Inputs!$K$5:$K$132,MATCH($B1276&amp;"|"&amp;$C1276,Inputs!$A$5:$A$132,0))</f>
        <v/>
      </c>
      <c r="G1276" s="36" t="n"/>
      <c r="H1276" s="14">
        <f>INDEX(Variables!$B$5:$B$205,MATCH($A1276,Variables!$A$5:$A$205,0))&amp;IF($C1276="",""," | "&amp;INDEX(Mapping!$B$5:$B$26,MATCH($C1276,Mapping!$A$5:$A$26,0))&amp;" | "&amp;INDEX(Mapping!$B$30:$B$46,MATCH($B1276,Mapping!$A$30:$A$46,0)))</f>
        <v/>
      </c>
      <c r="I1276" s="14">
        <f>INDEX(Variables!$C$5:$C$205,MATCH($A1276,Variables!$A$5:$A$205,0))</f>
        <v/>
      </c>
      <c r="J1276" s="14">
        <f>INDEX(Variables!$E$5:$E$205,MATCH($A1276,Variables!$A$5:$A$205,0))</f>
        <v/>
      </c>
      <c r="K1276" s="11">
        <f>LOWER(Settings!$C$4)&amp;".mit."&amp;$A1276&amp;IF($C1276="","","."&amp;$C1276&amp;"."&amp;$B1276)&amp;IF(INDEX(Variables!$D$5:$D$205,MATCH($A1276,Variables!$A$5:$A$205,0))="","","."&amp;INDEX(Variables!$D$5:$D$205,MATCH($A1276,Variables!$A$5:$A$205,0)))&amp;"."&amp;K$5</f>
        <v/>
      </c>
      <c r="L1276" s="38">
        <f>(INDEX(L$235:L$238,$D1276)*INDEX(L$239:L$255,$F1276)+L$194*INDEX(L$121:L$137,$F1276)*INDEX(L$151:L$167,$F1276))*$E1276</f>
        <v/>
      </c>
      <c r="M1276" s="37">
        <f>(INDEX(M$235:M$238,$D1276)*INDEX(M$239:M$255,$F1276)+M$194*INDEX(M$121:M$137,$F1276)*INDEX(M$151:M$167,$F1276))*$E1276</f>
        <v/>
      </c>
      <c r="N1276" s="37">
        <f>(INDEX(N$235:N$238,$D1276)*INDEX(N$239:N$255,$F1276)+N$194*INDEX(N$121:N$137,$F1276)*INDEX(N$151:N$167,$F1276))*$E1276</f>
        <v/>
      </c>
      <c r="O1276" s="37">
        <f>(INDEX(O$235:O$238,$D1276)*INDEX(O$239:O$255,$F1276)+O$194*INDEX(O$121:O$137,$F1276)*INDEX(O$151:O$167,$F1276))*$E1276</f>
        <v/>
      </c>
      <c r="P1276" s="37">
        <f>(INDEX(P$235:P$238,$D1276)*INDEX(P$239:P$255,$F1276)+P$194*INDEX(P$121:P$137,$F1276)*INDEX(P$151:P$167,$F1276))*$E1276</f>
        <v/>
      </c>
      <c r="Q1276" s="37">
        <f>(INDEX(Q$235:Q$238,$D1276)*INDEX(Q$239:Q$255,$F1276)+Q$194*INDEX(Q$121:Q$137,$F1276)*INDEX(Q$151:Q$167,$F1276))*$E1276</f>
        <v/>
      </c>
      <c r="R1276" s="37">
        <f>(INDEX(R$235:R$238,$D1276)*INDEX(R$239:R$255,$F1276)+R$194*INDEX(R$121:R$137,$F1276)*INDEX(R$151:R$167,$F1276))*$E1276</f>
        <v/>
      </c>
      <c r="S1276" s="37">
        <f>(INDEX(S$235:S$238,$D1276)*INDEX(S$239:S$255,$F1276)+S$194*INDEX(S$121:S$137,$F1276)*INDEX(S$151:S$167,$F1276))*$E1276</f>
        <v/>
      </c>
      <c r="T1276" s="37">
        <f>(INDEX(T$235:T$238,$D1276)*INDEX(T$239:T$255,$F1276)+T$194*INDEX(T$121:T$137,$F1276)*INDEX(T$151:T$167,$F1276))*$E1276</f>
        <v/>
      </c>
      <c r="U1276" s="37">
        <f>(INDEX(U$235:U$238,$D1276)*INDEX(U$239:U$255,$F1276)+U$194*INDEX(U$121:U$137,$F1276)*INDEX(U$151:U$167,$F1276))*$E1276</f>
        <v/>
      </c>
      <c r="V1276" s="37">
        <f>(INDEX(V$235:V$238,$D1276)*INDEX(V$239:V$255,$F1276)+V$194*INDEX(V$121:V$137,$F1276)*INDEX(V$151:V$167,$F1276))*$E1276</f>
        <v/>
      </c>
      <c r="W1276" s="37">
        <f>(INDEX(W$235:W$238,$D1276)*INDEX(W$239:W$255,$F1276)+W$194*INDEX(W$121:W$137,$F1276)*INDEX(W$151:W$167,$F1276))*$E1276</f>
        <v/>
      </c>
      <c r="X1276" s="37">
        <f>(INDEX(X$235:X$238,$D1276)*INDEX(X$239:X$255,$F1276)+X$194*INDEX(X$121:X$137,$F1276)*INDEX(X$151:X$167,$F1276))*$E1276</f>
        <v/>
      </c>
      <c r="Y1276" s="37">
        <f>(INDEX(Y$235:Y$238,$D1276)*INDEX(Y$239:Y$255,$F1276)+Y$194*INDEX(Y$121:Y$137,$F1276)*INDEX(Y$151:Y$167,$F1276))*$E1276</f>
        <v/>
      </c>
      <c r="Z1276" s="37">
        <f>(INDEX(Z$235:Z$238,$D1276)*INDEX(Z$239:Z$255,$F1276)+Z$194*INDEX(Z$121:Z$137,$F1276)*INDEX(Z$151:Z$167,$F1276))*$E1276</f>
        <v/>
      </c>
      <c r="AA1276" s="37">
        <f>(INDEX(AA$235:AA$238,$D1276)*INDEX(AA$239:AA$255,$F1276)+AA$194*INDEX(AA$121:AA$137,$F1276)*INDEX(AA$151:AA$167,$F1276))*$E1276</f>
        <v/>
      </c>
      <c r="AB1276" s="37">
        <f>(INDEX(AB$235:AB$238,$D1276)*INDEX(AB$239:AB$255,$F1276)+AB$194*INDEX(AB$121:AB$137,$F1276)*INDEX(AB$151:AB$167,$F1276))*$E1276</f>
        <v/>
      </c>
      <c r="AC1276" s="37">
        <f>(INDEX(AC$235:AC$238,$D1276)*INDEX(AC$239:AC$255,$F1276)+AC$194*INDEX(AC$121:AC$137,$F1276)*INDEX(AC$151:AC$167,$F1276))*$E1276</f>
        <v/>
      </c>
      <c r="AD1276" s="40">
        <f>SHADOWEFF(INDEX(AD$235:AD$238,$D1276),INDEX(AD$239:AD$255,$F1276),AD$194,INDEX(AD$121:AD$137,$F1276),INDEX(AD$151:AD$167,$F1276),$E1276)</f>
        <v/>
      </c>
      <c r="AF1276" s="11">
        <f>LOWER(Settings!$C$4)&amp;".mit."&amp;$A1276&amp;IF($C1276="","","."&amp;$C1276&amp;"."&amp;$B1276)&amp;IF(INDEX(Variables!$D$5:$D$205,MATCH($A1276,Variables!$A$5:$A$205,0))="","","."&amp;INDEX(Variables!$D$5:$D$205,MATCH($A1276,Variables!$A$5:$A$205,0)))&amp;"."&amp;AF$5</f>
        <v/>
      </c>
      <c r="AG1276" s="38">
        <f>(INDEX(AG$235:AG$238,$D1276)*INDEX(AG$239:AG$255,$F1276)+AG$194*INDEX(AG$121:AG$137,$F1276)*INDEX(AG$151:AG$167,$F1276))*$E1276</f>
        <v/>
      </c>
      <c r="AH1276" s="37">
        <f>(INDEX(AH$235:AH$238,$D1276)*INDEX(AH$239:AH$255,$F1276)+AH$194*INDEX(AH$121:AH$137,$F1276)*INDEX(AH$151:AH$167,$F1276))*$E1276</f>
        <v/>
      </c>
      <c r="AI1276" s="37">
        <f>(INDEX(AI$235:AI$238,$D1276)*INDEX(AI$239:AI$255,$F1276)+AI$194*INDEX(AI$121:AI$137,$F1276)*INDEX(AI$151:AI$167,$F1276))*$E1276</f>
        <v/>
      </c>
      <c r="AJ1276" s="37">
        <f>(INDEX(AJ$235:AJ$238,$D1276)*INDEX(AJ$239:AJ$255,$F1276)+AJ$194*INDEX(AJ$121:AJ$137,$F1276)*INDEX(AJ$151:AJ$167,$F1276))*$E1276</f>
        <v/>
      </c>
      <c r="AK1276" s="37">
        <f>(INDEX(AK$235:AK$238,$D1276)*INDEX(AK$239:AK$255,$F1276)+AK$194*INDEX(AK$121:AK$137,$F1276)*INDEX(AK$151:AK$167,$F1276))*$E1276</f>
        <v/>
      </c>
      <c r="AL1276" s="37">
        <f>(INDEX(AL$235:AL$238,$D1276)*INDEX(AL$239:AL$255,$F1276)+AL$194*INDEX(AL$121:AL$137,$F1276)*INDEX(AL$151:AL$167,$F1276))*$E1276</f>
        <v/>
      </c>
      <c r="AM1276" s="37">
        <f>(INDEX(AM$235:AM$238,$D1276)*INDEX(AM$239:AM$255,$F1276)+AM$194*INDEX(AM$121:AM$137,$F1276)*INDEX(AM$151:AM$167,$F1276))*$E1276</f>
        <v/>
      </c>
      <c r="AN1276" s="37">
        <f>(INDEX(AN$235:AN$238,$D1276)*INDEX(AN$239:AN$255,$F1276)+AN$194*INDEX(AN$121:AN$137,$F1276)*INDEX(AN$151:AN$167,$F1276))*$E1276</f>
        <v/>
      </c>
      <c r="AO1276" s="37">
        <f>(INDEX(AO$235:AO$238,$D1276)*INDEX(AO$239:AO$255,$F1276)+AO$194*INDEX(AO$121:AO$137,$F1276)*INDEX(AO$151:AO$167,$F1276))*$E1276</f>
        <v/>
      </c>
      <c r="AP1276" s="37">
        <f>(INDEX(AP$235:AP$238,$D1276)*INDEX(AP$239:AP$255,$F1276)+AP$194*INDEX(AP$121:AP$137,$F1276)*INDEX(AP$151:AP$167,$F1276))*$E1276</f>
        <v/>
      </c>
      <c r="AQ1276" s="37">
        <f>(INDEX(AQ$235:AQ$238,$D1276)*INDEX(AQ$239:AQ$255,$F1276)+AQ$194*INDEX(AQ$121:AQ$137,$F1276)*INDEX(AQ$151:AQ$167,$F1276))*$E1276</f>
        <v/>
      </c>
      <c r="AR1276" s="37">
        <f>(INDEX(AR$235:AR$238,$D1276)*INDEX(AR$239:AR$255,$F1276)+AR$194*INDEX(AR$121:AR$137,$F1276)*INDEX(AR$151:AR$167,$F1276))*$E1276</f>
        <v/>
      </c>
      <c r="AS1276" s="37">
        <f>(INDEX(AS$235:AS$238,$D1276)*INDEX(AS$239:AS$255,$F1276)+AS$194*INDEX(AS$121:AS$137,$F1276)*INDEX(AS$151:AS$167,$F1276))*$E1276</f>
        <v/>
      </c>
      <c r="AT1276" s="37">
        <f>(INDEX(AT$235:AT$238,$D1276)*INDEX(AT$239:AT$255,$F1276)+AT$194*INDEX(AT$121:AT$137,$F1276)*INDEX(AT$151:AT$167,$F1276))*$E1276</f>
        <v/>
      </c>
      <c r="AU1276" s="37">
        <f>(INDEX(AU$235:AU$238,$D1276)*INDEX(AU$239:AU$255,$F1276)+AU$194*INDEX(AU$121:AU$137,$F1276)*INDEX(AU$151:AU$167,$F1276))*$E1276</f>
        <v/>
      </c>
      <c r="AV1276" s="37">
        <f>(INDEX(AV$235:AV$238,$D1276)*INDEX(AV$239:AV$255,$F1276)+AV$194*INDEX(AV$121:AV$137,$F1276)*INDEX(AV$151:AV$167,$F1276))*$E1276</f>
        <v/>
      </c>
      <c r="AW1276" s="37">
        <f>(INDEX(AW$235:AW$238,$D1276)*INDEX(AW$239:AW$255,$F1276)+AW$194*INDEX(AW$121:AW$137,$F1276)*INDEX(AW$151:AW$167,$F1276))*$E1276</f>
        <v/>
      </c>
      <c r="AX1276" s="37">
        <f>(INDEX(AX$235:AX$238,$D1276)*INDEX(AX$239:AX$255,$F1276)+AX$194*INDEX(AX$121:AX$137,$F1276)*INDEX(AX$151:AX$167,$F1276))*$E1276</f>
        <v/>
      </c>
      <c r="AY1276" s="40">
        <f>SHADOWEFF(INDEX(AY$235:AY$238,$D1276),INDEX(AY$239:AY$255,$F1276),AY$194,INDEX(AY$121:AY$137,$F1276),INDEX(AY$151:AY$167,$F1276),$E1276)</f>
        <v/>
      </c>
    </row>
    <row r="1277" hidden="1" outlineLevel="2"/>
    <row r="1278" hidden="1" outlineLevel="2">
      <c r="A1278" s="14" t="inlineStr">
        <is>
          <t>ener</t>
        </is>
      </c>
      <c r="B1278" s="14" t="inlineStr">
        <is>
          <t>coa</t>
        </is>
      </c>
      <c r="C1278" s="14" t="inlineStr">
        <is>
          <t>mch</t>
        </is>
      </c>
      <c r="D1278" s="37">
        <f>INDEX(Inputs!$N$5:$N$132,MATCH($B1278&amp;"|"&amp;$C1278,Inputs!$A$5:$A$132,0))</f>
        <v/>
      </c>
      <c r="E1278" s="37">
        <f>INDEX(Inputs!$O$5:$O$132,MATCH($B1278&amp;"|"&amp;$C1278,Inputs!$A$5:$A$132,0))</f>
        <v/>
      </c>
      <c r="F1278" s="37">
        <f>INDEX(Inputs!$P$5:$P$132,MATCH($B1278&amp;"|"&amp;$C1278,Inputs!$A$5:$A$132,0))</f>
        <v/>
      </c>
      <c r="G1278" s="37">
        <f>INDEX(Inputs!$Q$5:$Q$132,MATCH($B1278&amp;"|"&amp;$C1278,Inputs!$A$5:$A$132,0))</f>
        <v/>
      </c>
      <c r="H1278" s="14">
        <f>INDEX(Variables!$B$5:$B$205,MATCH($A1278,Variables!$A$5:$A$205,0))&amp;IF($C1278="",""," | "&amp;INDEX(Mapping!$B$5:$B$26,MATCH($C1278,Mapping!$A$5:$A$26,0))&amp;" | "&amp;INDEX(Mapping!$B$30:$B$46,MATCH($B1278,Mapping!$A$30:$A$46,0)))</f>
        <v/>
      </c>
      <c r="I1278" s="14">
        <f>INDEX(Variables!$C$5:$C$205,MATCH($A1278,Variables!$A$5:$A$205,0))</f>
        <v/>
      </c>
      <c r="J1278" s="14">
        <f>INDEX(Variables!$E$5:$E$205,MATCH($A1278,Variables!$A$5:$A$205,0))</f>
        <v/>
      </c>
      <c r="K1278" s="11">
        <f>LOWER(Settings!$C$4)&amp;".mit."&amp;$A1278&amp;IF($C1278="","","."&amp;$C1278&amp;"."&amp;$B1278)&amp;IF(INDEX(Variables!$D$5:$D$205,MATCH($A1278,Variables!$A$5:$A$205,0))="","","."&amp;INDEX(Variables!$D$5:$D$205,MATCH($A1278,Variables!$A$5:$A$205,0)))&amp;"."&amp;K$5</f>
        <v/>
      </c>
      <c r="L1278" s="46">
        <f>INDEX(Inputs!$U$5:$U$132,MATCH($B1278&amp;"|"&amp;$C1278,Inputs!$A$5:$A$132,0))</f>
        <v/>
      </c>
      <c r="M1278" s="47">
        <f>L1278*(1/(1+$G1278))^(1+$E1278)*(1+M$7)^$D1278*(M1260/L1260)^$E1278*((M1260+M1269)/(L1260+L1269))^($F1278*(1+$E1278))</f>
        <v/>
      </c>
      <c r="N1278" s="47">
        <f>M1278*(1/(1+$G1278))^(1+$E1278)*(1+N$7)^$D1278*(N1260/M1260)^$E1278*((N1260+N1269)/(M1260+M1269))^($F1278*(1+$E1278))</f>
        <v/>
      </c>
      <c r="O1278" s="47">
        <f>N1278*(1/(1+$G1278))^(1+$E1278)*(1+O$7)^$D1278*(O1260/N1260)^$E1278*((O1260+O1269)/(N1260+N1269))^($F1278*(1+$E1278))</f>
        <v/>
      </c>
      <c r="P1278" s="47">
        <f>O1278*(1/(1+$G1278))^(1+$E1278)*(1+P$7)^$D1278*(P1260/O1260)^$E1278*((P1260+P1269)/(O1260+O1269))^($F1278*(1+$E1278))</f>
        <v/>
      </c>
      <c r="Q1278" s="47">
        <f>P1278*(1/(1+$G1278))^(1+$E1278)*(1+Q$7)^$D1278*(Q1260/P1260)^$E1278*((Q1260+Q1269)/(P1260+P1269))^($F1278*(1+$E1278))</f>
        <v/>
      </c>
      <c r="R1278" s="47">
        <f>Q1278*(1/(1+$G1278))^(1+$E1278)*(1+R$7)^$D1278*(R1260/Q1260)^$E1278*((R1260+R1269)/(Q1260+Q1269))^($F1278*(1+$E1278))</f>
        <v/>
      </c>
      <c r="S1278" s="47">
        <f>R1278*(1/(1+$G1278))^(1+$E1278)*(1+S$7)^$D1278*(S1260/R1260)^$E1278*((S1260+S1269)/(R1260+R1269))^($F1278*(1+$E1278))</f>
        <v/>
      </c>
      <c r="T1278" s="47">
        <f>S1278*(1/(1+$G1278))^(1+$E1278)*(1+T$7)^$D1278*(T1260/S1260)^$E1278*((T1260+T1269)/(S1260+S1269))^($F1278*(1+$E1278))</f>
        <v/>
      </c>
      <c r="U1278" s="47">
        <f>T1278*(1/(1+$G1278))^(1+$E1278)*(1+U$7)^$D1278*(U1260/T1260)^$E1278*((U1260+U1269)/(T1260+T1269))^($F1278*(1+$E1278))</f>
        <v/>
      </c>
      <c r="V1278" s="47">
        <f>U1278*(1/(1+$G1278))^(1+$E1278)*(1+V$7)^$D1278*(V1260/U1260)^$E1278*((V1260+V1269)/(U1260+U1269))^($F1278*(1+$E1278))</f>
        <v/>
      </c>
      <c r="W1278" s="47">
        <f>V1278*(1/(1+$G1278))^(1+$E1278)*(1+W$7)^$D1278*(W1260/V1260)^$E1278*((W1260+W1269)/(V1260+V1269))^($F1278*(1+$E1278))</f>
        <v/>
      </c>
      <c r="X1278" s="47">
        <f>W1278*(1/(1+$G1278))^(1+$E1278)*(1+X$7)^$D1278*(X1260/W1260)^$E1278*((X1260+X1269)/(W1260+W1269))^($F1278*(1+$E1278))</f>
        <v/>
      </c>
      <c r="Y1278" s="47">
        <f>X1278*(1/(1+$G1278))^(1+$E1278)*(1+Y$7)^$D1278*(Y1260/X1260)^$E1278*((Y1260+Y1269)/(X1260+X1269))^($F1278*(1+$E1278))</f>
        <v/>
      </c>
      <c r="Z1278" s="47">
        <f>Y1278*(1/(1+$G1278))^(1+$E1278)*(1+Z$7)^$D1278*(Z1260/Y1260)^$E1278*((Z1260+Z1269)/(Y1260+Y1269))^($F1278*(1+$E1278))</f>
        <v/>
      </c>
      <c r="AA1278" s="47">
        <f>Z1278*(1/(1+$G1278))^(1+$E1278)*(1+AA$7)^$D1278*(AA1260/Z1260)^$E1278*((AA1260+AA1269)/(Z1260+Z1269))^($F1278*(1+$E1278))</f>
        <v/>
      </c>
      <c r="AB1278" s="47">
        <f>AA1278*(1/(1+$G1278))^(1+$E1278)*(1+AB$7)^$D1278*(AB1260/AA1260)^$E1278*((AB1260+AB1269)/(AA1260+AA1269))^($F1278*(1+$E1278))</f>
        <v/>
      </c>
      <c r="AC1278" s="47">
        <f>AB1278*(1/(1+$G1278))^(1+$E1278)*(1+AC$7)^$D1278*(AC1260/AB1260)^$E1278*((AC1260+AC1269)/(AB1260+AB1269))^($F1278*(1+$E1278))</f>
        <v/>
      </c>
      <c r="AD1278" s="58">
        <f>FUELUSE(AC1278,AD1260,AC1260,AD1269,AC1269,AD$7,$D1278,$E1278,$F1278,$G1278)</f>
        <v/>
      </c>
      <c r="AF1278" s="11">
        <f>LOWER(Settings!$C$4)&amp;".mit."&amp;$A1278&amp;IF($C1278="","","."&amp;$C1278&amp;"."&amp;$B1278)&amp;IF(INDEX(Variables!$D$5:$D$205,MATCH($A1278,Variables!$A$5:$A$205,0))="","","."&amp;INDEX(Variables!$D$5:$D$205,MATCH($A1278,Variables!$A$5:$A$205,0)))&amp;"."&amp;AF$5</f>
        <v/>
      </c>
      <c r="AG1278" s="46">
        <f>INDEX(Inputs!$U$5:$U$132,MATCH($B1278&amp;"|"&amp;$C1278,Inputs!$A$5:$A$132,0))</f>
        <v/>
      </c>
      <c r="AH1278" s="47">
        <f>AG1278*(1/(1+$G1278))^(1+$E1278)*(1+AH$7)^$D1278*(AH1260/AG1260)^$E1278*((AH1260+AH1269)/(AG1260+AG1269))^($F1278*(1+$E1278))</f>
        <v/>
      </c>
      <c r="AI1278" s="47">
        <f>AH1278*(1/(1+$G1278))^(1+$E1278)*(1+AI$7)^$D1278*(AI1260/AH1260)^$E1278*((AI1260+AI1269)/(AH1260+AH1269))^($F1278*(1+$E1278))</f>
        <v/>
      </c>
      <c r="AJ1278" s="47">
        <f>AI1278*(1/(1+$G1278))^(1+$E1278)*(1+AJ$7)^$D1278*(AJ1260/AI1260)^$E1278*((AJ1260+AJ1269)/(AI1260+AI1269))^($F1278*(1+$E1278))</f>
        <v/>
      </c>
      <c r="AK1278" s="47">
        <f>AJ1278*(1/(1+$G1278))^(1+$E1278)*(1+AK$7)^$D1278*(AK1260/AJ1260)^$E1278*((AK1260+AK1269)/(AJ1260+AJ1269))^($F1278*(1+$E1278))</f>
        <v/>
      </c>
      <c r="AL1278" s="47">
        <f>AK1278*(1/(1+$G1278))^(1+$E1278)*(1+AL$7)^$D1278*(AL1260/AK1260)^$E1278*((AL1260+AL1269)/(AK1260+AK1269))^($F1278*(1+$E1278))</f>
        <v/>
      </c>
      <c r="AM1278" s="47">
        <f>AL1278*(1/(1+$G1278))^(1+$E1278)*(1+AM$7)^$D1278*(AM1260/AL1260)^$E1278*((AM1260+AM1269)/(AL1260+AL1269))^($F1278*(1+$E1278))</f>
        <v/>
      </c>
      <c r="AN1278" s="47">
        <f>AM1278*(1/(1+$G1278))^(1+$E1278)*(1+AN$7)^$D1278*(AN1260/AM1260)^$E1278*((AN1260+AN1269)/(AM1260+AM1269))^($F1278*(1+$E1278))</f>
        <v/>
      </c>
      <c r="AO1278" s="47">
        <f>AN1278*(1/(1+$G1278))^(1+$E1278)*(1+AO$7)^$D1278*(AO1260/AN1260)^$E1278*((AO1260+AO1269)/(AN1260+AN1269))^($F1278*(1+$E1278))</f>
        <v/>
      </c>
      <c r="AP1278" s="47">
        <f>AO1278*(1/(1+$G1278))^(1+$E1278)*(1+AP$7)^$D1278*(AP1260/AO1260)^$E1278*((AP1260+AP1269)/(AO1260+AO1269))^($F1278*(1+$E1278))</f>
        <v/>
      </c>
      <c r="AQ1278" s="47">
        <f>AP1278*(1/(1+$G1278))^(1+$E1278)*(1+AQ$7)^$D1278*(AQ1260/AP1260)^$E1278*((AQ1260+AQ1269)/(AP1260+AP1269))^($F1278*(1+$E1278))</f>
        <v/>
      </c>
      <c r="AR1278" s="47">
        <f>AQ1278*(1/(1+$G1278))^(1+$E1278)*(1+AR$7)^$D1278*(AR1260/AQ1260)^$E1278*((AR1260+AR1269)/(AQ1260+AQ1269))^($F1278*(1+$E1278))</f>
        <v/>
      </c>
      <c r="AS1278" s="47">
        <f>AR1278*(1/(1+$G1278))^(1+$E1278)*(1+AS$7)^$D1278*(AS1260/AR1260)^$E1278*((AS1260+AS1269)/(AR1260+AR1269))^($F1278*(1+$E1278))</f>
        <v/>
      </c>
      <c r="AT1278" s="47">
        <f>AS1278*(1/(1+$G1278))^(1+$E1278)*(1+AT$7)^$D1278*(AT1260/AS1260)^$E1278*((AT1260+AT1269)/(AS1260+AS1269))^($F1278*(1+$E1278))</f>
        <v/>
      </c>
      <c r="AU1278" s="47">
        <f>AT1278*(1/(1+$G1278))^(1+$E1278)*(1+AU$7)^$D1278*(AU1260/AT1260)^$E1278*((AU1260+AU1269)/(AT1260+AT1269))^($F1278*(1+$E1278))</f>
        <v/>
      </c>
      <c r="AV1278" s="47">
        <f>AU1278*(1/(1+$G1278))^(1+$E1278)*(1+AV$7)^$D1278*(AV1260/AU1260)^$E1278*((AV1260+AV1269)/(AU1260+AU1269))^($F1278*(1+$E1278))</f>
        <v/>
      </c>
      <c r="AW1278" s="47">
        <f>AV1278*(1/(1+$G1278))^(1+$E1278)*(1+AW$7)^$D1278*(AW1260/AV1260)^$E1278*((AW1260+AW1269)/(AV1260+AV1269))^($F1278*(1+$E1278))</f>
        <v/>
      </c>
      <c r="AX1278" s="47">
        <f>AW1278*(1/(1+$G1278))^(1+$E1278)*(1+AX$7)^$D1278*(AX1260/AW1260)^$E1278*((AX1260+AX1269)/(AW1260+AW1269))^($F1278*(1+$E1278))</f>
        <v/>
      </c>
      <c r="AY1278" s="58">
        <f>FUELUSE(AX1278,AY1260,AX1260,AY1269,AX1269,AY$7,$D1278,$E1278,$F1278,$G1278)</f>
        <v/>
      </c>
    </row>
    <row r="1279" hidden="1" outlineLevel="2">
      <c r="A1279" s="14" t="inlineStr">
        <is>
          <t>ener</t>
        </is>
      </c>
      <c r="B1279" s="14" t="inlineStr">
        <is>
          <t>nga</t>
        </is>
      </c>
      <c r="C1279" s="14" t="inlineStr">
        <is>
          <t>mch</t>
        </is>
      </c>
      <c r="D1279" s="37">
        <f>INDEX(Inputs!$N$5:$N$132,MATCH($B1279&amp;"|"&amp;$C1279,Inputs!$A$5:$A$132,0))</f>
        <v/>
      </c>
      <c r="E1279" s="37">
        <f>INDEX(Inputs!$O$5:$O$132,MATCH($B1279&amp;"|"&amp;$C1279,Inputs!$A$5:$A$132,0))</f>
        <v/>
      </c>
      <c r="F1279" s="37">
        <f>INDEX(Inputs!$P$5:$P$132,MATCH($B1279&amp;"|"&amp;$C1279,Inputs!$A$5:$A$132,0))</f>
        <v/>
      </c>
      <c r="G1279" s="37">
        <f>INDEX(Inputs!$Q$5:$Q$132,MATCH($B1279&amp;"|"&amp;$C1279,Inputs!$A$5:$A$132,0))</f>
        <v/>
      </c>
      <c r="H1279" s="14">
        <f>INDEX(Variables!$B$5:$B$205,MATCH($A1279,Variables!$A$5:$A$205,0))&amp;IF($C1279="",""," | "&amp;INDEX(Mapping!$B$5:$B$26,MATCH($C1279,Mapping!$A$5:$A$26,0))&amp;" | "&amp;INDEX(Mapping!$B$30:$B$46,MATCH($B1279,Mapping!$A$30:$A$46,0)))</f>
        <v/>
      </c>
      <c r="I1279" s="14">
        <f>INDEX(Variables!$C$5:$C$205,MATCH($A1279,Variables!$A$5:$A$205,0))</f>
        <v/>
      </c>
      <c r="J1279" s="14">
        <f>INDEX(Variables!$E$5:$E$205,MATCH($A1279,Variables!$A$5:$A$205,0))</f>
        <v/>
      </c>
      <c r="K1279" s="11">
        <f>LOWER(Settings!$C$4)&amp;".mit."&amp;$A1279&amp;IF($C1279="","","."&amp;$C1279&amp;"."&amp;$B1279)&amp;IF(INDEX(Variables!$D$5:$D$205,MATCH($A1279,Variables!$A$5:$A$205,0))="","","."&amp;INDEX(Variables!$D$5:$D$205,MATCH($A1279,Variables!$A$5:$A$205,0)))&amp;"."&amp;K$5</f>
        <v/>
      </c>
      <c r="L1279" s="46">
        <f>INDEX(Inputs!$U$5:$U$132,MATCH($B1279&amp;"|"&amp;$C1279,Inputs!$A$5:$A$132,0))</f>
        <v/>
      </c>
      <c r="M1279" s="47">
        <f>L1279*(1/(1+$G1279))^(1+$E1279)*(1+M$7)^$D1279*(M1261/L1261)^$E1279*((M1261+M1270)/(L1261+L1270))^($F1279*(1+$E1279))</f>
        <v/>
      </c>
      <c r="N1279" s="47">
        <f>M1279*(1/(1+$G1279))^(1+$E1279)*(1+N$7)^$D1279*(N1261/M1261)^$E1279*((N1261+N1270)/(M1261+M1270))^($F1279*(1+$E1279))</f>
        <v/>
      </c>
      <c r="O1279" s="47">
        <f>N1279*(1/(1+$G1279))^(1+$E1279)*(1+O$7)^$D1279*(O1261/N1261)^$E1279*((O1261+O1270)/(N1261+N1270))^($F1279*(1+$E1279))</f>
        <v/>
      </c>
      <c r="P1279" s="47">
        <f>O1279*(1/(1+$G1279))^(1+$E1279)*(1+P$7)^$D1279*(P1261/O1261)^$E1279*((P1261+P1270)/(O1261+O1270))^($F1279*(1+$E1279))</f>
        <v/>
      </c>
      <c r="Q1279" s="47">
        <f>P1279*(1/(1+$G1279))^(1+$E1279)*(1+Q$7)^$D1279*(Q1261/P1261)^$E1279*((Q1261+Q1270)/(P1261+P1270))^($F1279*(1+$E1279))</f>
        <v/>
      </c>
      <c r="R1279" s="47">
        <f>Q1279*(1/(1+$G1279))^(1+$E1279)*(1+R$7)^$D1279*(R1261/Q1261)^$E1279*((R1261+R1270)/(Q1261+Q1270))^($F1279*(1+$E1279))</f>
        <v/>
      </c>
      <c r="S1279" s="47">
        <f>R1279*(1/(1+$G1279))^(1+$E1279)*(1+S$7)^$D1279*(S1261/R1261)^$E1279*((S1261+S1270)/(R1261+R1270))^($F1279*(1+$E1279))</f>
        <v/>
      </c>
      <c r="T1279" s="47">
        <f>S1279*(1/(1+$G1279))^(1+$E1279)*(1+T$7)^$D1279*(T1261/S1261)^$E1279*((T1261+T1270)/(S1261+S1270))^($F1279*(1+$E1279))</f>
        <v/>
      </c>
      <c r="U1279" s="47">
        <f>T1279*(1/(1+$G1279))^(1+$E1279)*(1+U$7)^$D1279*(U1261/T1261)^$E1279*((U1261+U1270)/(T1261+T1270))^($F1279*(1+$E1279))</f>
        <v/>
      </c>
      <c r="V1279" s="47">
        <f>U1279*(1/(1+$G1279))^(1+$E1279)*(1+V$7)^$D1279*(V1261/U1261)^$E1279*((V1261+V1270)/(U1261+U1270))^($F1279*(1+$E1279))</f>
        <v/>
      </c>
      <c r="W1279" s="47">
        <f>V1279*(1/(1+$G1279))^(1+$E1279)*(1+W$7)^$D1279*(W1261/V1261)^$E1279*((W1261+W1270)/(V1261+V1270))^($F1279*(1+$E1279))</f>
        <v/>
      </c>
      <c r="X1279" s="47">
        <f>W1279*(1/(1+$G1279))^(1+$E1279)*(1+X$7)^$D1279*(X1261/W1261)^$E1279*((X1261+X1270)/(W1261+W1270))^($F1279*(1+$E1279))</f>
        <v/>
      </c>
      <c r="Y1279" s="47">
        <f>X1279*(1/(1+$G1279))^(1+$E1279)*(1+Y$7)^$D1279*(Y1261/X1261)^$E1279*((Y1261+Y1270)/(X1261+X1270))^($F1279*(1+$E1279))</f>
        <v/>
      </c>
      <c r="Z1279" s="47">
        <f>Y1279*(1/(1+$G1279))^(1+$E1279)*(1+Z$7)^$D1279*(Z1261/Y1261)^$E1279*((Z1261+Z1270)/(Y1261+Y1270))^($F1279*(1+$E1279))</f>
        <v/>
      </c>
      <c r="AA1279" s="47">
        <f>Z1279*(1/(1+$G1279))^(1+$E1279)*(1+AA$7)^$D1279*(AA1261/Z1261)^$E1279*((AA1261+AA1270)/(Z1261+Z1270))^($F1279*(1+$E1279))</f>
        <v/>
      </c>
      <c r="AB1279" s="47">
        <f>AA1279*(1/(1+$G1279))^(1+$E1279)*(1+AB$7)^$D1279*(AB1261/AA1261)^$E1279*((AB1261+AB1270)/(AA1261+AA1270))^($F1279*(1+$E1279))</f>
        <v/>
      </c>
      <c r="AC1279" s="47">
        <f>AB1279*(1/(1+$G1279))^(1+$E1279)*(1+AC$7)^$D1279*(AC1261/AB1261)^$E1279*((AC1261+AC1270)/(AB1261+AB1270))^($F1279*(1+$E1279))</f>
        <v/>
      </c>
      <c r="AD1279" s="58">
        <f>FUELUSE(AC1279,AD1261,AC1261,AD1270,AC1270,AD$7,$D1279,$E1279,$F1279,$G1279)</f>
        <v/>
      </c>
      <c r="AF1279" s="11">
        <f>LOWER(Settings!$C$4)&amp;".mit."&amp;$A1279&amp;IF($C1279="","","."&amp;$C1279&amp;"."&amp;$B1279)&amp;IF(INDEX(Variables!$D$5:$D$205,MATCH($A1279,Variables!$A$5:$A$205,0))="","","."&amp;INDEX(Variables!$D$5:$D$205,MATCH($A1279,Variables!$A$5:$A$205,0)))&amp;"."&amp;AF$5</f>
        <v/>
      </c>
      <c r="AG1279" s="46">
        <f>INDEX(Inputs!$U$5:$U$132,MATCH($B1279&amp;"|"&amp;$C1279,Inputs!$A$5:$A$132,0))</f>
        <v/>
      </c>
      <c r="AH1279" s="47">
        <f>AG1279*(1/(1+$G1279))^(1+$E1279)*(1+AH$7)^$D1279*(AH1261/AG1261)^$E1279*((AH1261+AH1270)/(AG1261+AG1270))^($F1279*(1+$E1279))</f>
        <v/>
      </c>
      <c r="AI1279" s="47">
        <f>AH1279*(1/(1+$G1279))^(1+$E1279)*(1+AI$7)^$D1279*(AI1261/AH1261)^$E1279*((AI1261+AI1270)/(AH1261+AH1270))^($F1279*(1+$E1279))</f>
        <v/>
      </c>
      <c r="AJ1279" s="47">
        <f>AI1279*(1/(1+$G1279))^(1+$E1279)*(1+AJ$7)^$D1279*(AJ1261/AI1261)^$E1279*((AJ1261+AJ1270)/(AI1261+AI1270))^($F1279*(1+$E1279))</f>
        <v/>
      </c>
      <c r="AK1279" s="47">
        <f>AJ1279*(1/(1+$G1279))^(1+$E1279)*(1+AK$7)^$D1279*(AK1261/AJ1261)^$E1279*((AK1261+AK1270)/(AJ1261+AJ1270))^($F1279*(1+$E1279))</f>
        <v/>
      </c>
      <c r="AL1279" s="47">
        <f>AK1279*(1/(1+$G1279))^(1+$E1279)*(1+AL$7)^$D1279*(AL1261/AK1261)^$E1279*((AL1261+AL1270)/(AK1261+AK1270))^($F1279*(1+$E1279))</f>
        <v/>
      </c>
      <c r="AM1279" s="47">
        <f>AL1279*(1/(1+$G1279))^(1+$E1279)*(1+AM$7)^$D1279*(AM1261/AL1261)^$E1279*((AM1261+AM1270)/(AL1261+AL1270))^($F1279*(1+$E1279))</f>
        <v/>
      </c>
      <c r="AN1279" s="47">
        <f>AM1279*(1/(1+$G1279))^(1+$E1279)*(1+AN$7)^$D1279*(AN1261/AM1261)^$E1279*((AN1261+AN1270)/(AM1261+AM1270))^($F1279*(1+$E1279))</f>
        <v/>
      </c>
      <c r="AO1279" s="47">
        <f>AN1279*(1/(1+$G1279))^(1+$E1279)*(1+AO$7)^$D1279*(AO1261/AN1261)^$E1279*((AO1261+AO1270)/(AN1261+AN1270))^($F1279*(1+$E1279))</f>
        <v/>
      </c>
      <c r="AP1279" s="47">
        <f>AO1279*(1/(1+$G1279))^(1+$E1279)*(1+AP$7)^$D1279*(AP1261/AO1261)^$E1279*((AP1261+AP1270)/(AO1261+AO1270))^($F1279*(1+$E1279))</f>
        <v/>
      </c>
      <c r="AQ1279" s="47">
        <f>AP1279*(1/(1+$G1279))^(1+$E1279)*(1+AQ$7)^$D1279*(AQ1261/AP1261)^$E1279*((AQ1261+AQ1270)/(AP1261+AP1270))^($F1279*(1+$E1279))</f>
        <v/>
      </c>
      <c r="AR1279" s="47">
        <f>AQ1279*(1/(1+$G1279))^(1+$E1279)*(1+AR$7)^$D1279*(AR1261/AQ1261)^$E1279*((AR1261+AR1270)/(AQ1261+AQ1270))^($F1279*(1+$E1279))</f>
        <v/>
      </c>
      <c r="AS1279" s="47">
        <f>AR1279*(1/(1+$G1279))^(1+$E1279)*(1+AS$7)^$D1279*(AS1261/AR1261)^$E1279*((AS1261+AS1270)/(AR1261+AR1270))^($F1279*(1+$E1279))</f>
        <v/>
      </c>
      <c r="AT1279" s="47">
        <f>AS1279*(1/(1+$G1279))^(1+$E1279)*(1+AT$7)^$D1279*(AT1261/AS1261)^$E1279*((AT1261+AT1270)/(AS1261+AS1270))^($F1279*(1+$E1279))</f>
        <v/>
      </c>
      <c r="AU1279" s="47">
        <f>AT1279*(1/(1+$G1279))^(1+$E1279)*(1+AU$7)^$D1279*(AU1261/AT1261)^$E1279*((AU1261+AU1270)/(AT1261+AT1270))^($F1279*(1+$E1279))</f>
        <v/>
      </c>
      <c r="AV1279" s="47">
        <f>AU1279*(1/(1+$G1279))^(1+$E1279)*(1+AV$7)^$D1279*(AV1261/AU1261)^$E1279*((AV1261+AV1270)/(AU1261+AU1270))^($F1279*(1+$E1279))</f>
        <v/>
      </c>
      <c r="AW1279" s="47">
        <f>AV1279*(1/(1+$G1279))^(1+$E1279)*(1+AW$7)^$D1279*(AW1261/AV1261)^$E1279*((AW1261+AW1270)/(AV1261+AV1270))^($F1279*(1+$E1279))</f>
        <v/>
      </c>
      <c r="AX1279" s="47">
        <f>AW1279*(1/(1+$G1279))^(1+$E1279)*(1+AX$7)^$D1279*(AX1261/AW1261)^$E1279*((AX1261+AX1270)/(AW1261+AW1270))^($F1279*(1+$E1279))</f>
        <v/>
      </c>
      <c r="AY1279" s="58">
        <f>FUELUSE(AX1279,AY1261,AX1261,AY1270,AX1270,AY$7,$D1279,$E1279,$F1279,$G1279)</f>
        <v/>
      </c>
    </row>
    <row r="1280" hidden="1" outlineLevel="2">
      <c r="A1280" s="14" t="inlineStr">
        <is>
          <t>ener</t>
        </is>
      </c>
      <c r="B1280" s="14" t="inlineStr">
        <is>
          <t>gso</t>
        </is>
      </c>
      <c r="C1280" s="14" t="inlineStr">
        <is>
          <t>mch</t>
        </is>
      </c>
      <c r="D1280" s="37">
        <f>INDEX(Inputs!$N$5:$N$132,MATCH($B1280&amp;"|"&amp;$C1280,Inputs!$A$5:$A$132,0))</f>
        <v/>
      </c>
      <c r="E1280" s="37">
        <f>INDEX(Inputs!$O$5:$O$132,MATCH($B1280&amp;"|"&amp;$C1280,Inputs!$A$5:$A$132,0))</f>
        <v/>
      </c>
      <c r="F1280" s="37">
        <f>INDEX(Inputs!$P$5:$P$132,MATCH($B1280&amp;"|"&amp;$C1280,Inputs!$A$5:$A$132,0))</f>
        <v/>
      </c>
      <c r="G1280" s="37">
        <f>INDEX(Inputs!$Q$5:$Q$132,MATCH($B1280&amp;"|"&amp;$C1280,Inputs!$A$5:$A$132,0))</f>
        <v/>
      </c>
      <c r="H1280" s="14">
        <f>INDEX(Variables!$B$5:$B$205,MATCH($A1280,Variables!$A$5:$A$205,0))&amp;IF($C1280="",""," | "&amp;INDEX(Mapping!$B$5:$B$26,MATCH($C1280,Mapping!$A$5:$A$26,0))&amp;" | "&amp;INDEX(Mapping!$B$30:$B$46,MATCH($B1280,Mapping!$A$30:$A$46,0)))</f>
        <v/>
      </c>
      <c r="I1280" s="14">
        <f>INDEX(Variables!$C$5:$C$205,MATCH($A1280,Variables!$A$5:$A$205,0))</f>
        <v/>
      </c>
      <c r="J1280" s="14">
        <f>INDEX(Variables!$E$5:$E$205,MATCH($A1280,Variables!$A$5:$A$205,0))</f>
        <v/>
      </c>
      <c r="K1280" s="11">
        <f>LOWER(Settings!$C$4)&amp;".mit."&amp;$A1280&amp;IF($C1280="","","."&amp;$C1280&amp;"."&amp;$B1280)&amp;IF(INDEX(Variables!$D$5:$D$205,MATCH($A1280,Variables!$A$5:$A$205,0))="","","."&amp;INDEX(Variables!$D$5:$D$205,MATCH($A1280,Variables!$A$5:$A$205,0)))&amp;"."&amp;K$5</f>
        <v/>
      </c>
      <c r="L1280" s="46">
        <f>INDEX(Inputs!$U$5:$U$132,MATCH($B1280&amp;"|"&amp;$C1280,Inputs!$A$5:$A$132,0))</f>
        <v/>
      </c>
      <c r="M1280" s="47">
        <f>L1280*(1/(1+$G1280))^(1+$E1280)*(1+M$7)^$D1280*(M1262/L1262)^$E1280*((M1262+M1271)/(L1262+L1271))^($F1280*(1+$E1280))</f>
        <v/>
      </c>
      <c r="N1280" s="47">
        <f>M1280*(1/(1+$G1280))^(1+$E1280)*(1+N$7)^$D1280*(N1262/M1262)^$E1280*((N1262+N1271)/(M1262+M1271))^($F1280*(1+$E1280))</f>
        <v/>
      </c>
      <c r="O1280" s="47">
        <f>N1280*(1/(1+$G1280))^(1+$E1280)*(1+O$7)^$D1280*(O1262/N1262)^$E1280*((O1262+O1271)/(N1262+N1271))^($F1280*(1+$E1280))</f>
        <v/>
      </c>
      <c r="P1280" s="47">
        <f>O1280*(1/(1+$G1280))^(1+$E1280)*(1+P$7)^$D1280*(P1262/O1262)^$E1280*((P1262+P1271)/(O1262+O1271))^($F1280*(1+$E1280))</f>
        <v/>
      </c>
      <c r="Q1280" s="47">
        <f>P1280*(1/(1+$G1280))^(1+$E1280)*(1+Q$7)^$D1280*(Q1262/P1262)^$E1280*((Q1262+Q1271)/(P1262+P1271))^($F1280*(1+$E1280))</f>
        <v/>
      </c>
      <c r="R1280" s="47">
        <f>Q1280*(1/(1+$G1280))^(1+$E1280)*(1+R$7)^$D1280*(R1262/Q1262)^$E1280*((R1262+R1271)/(Q1262+Q1271))^($F1280*(1+$E1280))</f>
        <v/>
      </c>
      <c r="S1280" s="47">
        <f>R1280*(1/(1+$G1280))^(1+$E1280)*(1+S$7)^$D1280*(S1262/R1262)^$E1280*((S1262+S1271)/(R1262+R1271))^($F1280*(1+$E1280))</f>
        <v/>
      </c>
      <c r="T1280" s="47">
        <f>S1280*(1/(1+$G1280))^(1+$E1280)*(1+T$7)^$D1280*(T1262/S1262)^$E1280*((T1262+T1271)/(S1262+S1271))^($F1280*(1+$E1280))</f>
        <v/>
      </c>
      <c r="U1280" s="47">
        <f>T1280*(1/(1+$G1280))^(1+$E1280)*(1+U$7)^$D1280*(U1262/T1262)^$E1280*((U1262+U1271)/(T1262+T1271))^($F1280*(1+$E1280))</f>
        <v/>
      </c>
      <c r="V1280" s="47">
        <f>U1280*(1/(1+$G1280))^(1+$E1280)*(1+V$7)^$D1280*(V1262/U1262)^$E1280*((V1262+V1271)/(U1262+U1271))^($F1280*(1+$E1280))</f>
        <v/>
      </c>
      <c r="W1280" s="47">
        <f>V1280*(1/(1+$G1280))^(1+$E1280)*(1+W$7)^$D1280*(W1262/V1262)^$E1280*((W1262+W1271)/(V1262+V1271))^($F1280*(1+$E1280))</f>
        <v/>
      </c>
      <c r="X1280" s="47">
        <f>W1280*(1/(1+$G1280))^(1+$E1280)*(1+X$7)^$D1280*(X1262/W1262)^$E1280*((X1262+X1271)/(W1262+W1271))^($F1280*(1+$E1280))</f>
        <v/>
      </c>
      <c r="Y1280" s="47">
        <f>X1280*(1/(1+$G1280))^(1+$E1280)*(1+Y$7)^$D1280*(Y1262/X1262)^$E1280*((Y1262+Y1271)/(X1262+X1271))^($F1280*(1+$E1280))</f>
        <v/>
      </c>
      <c r="Z1280" s="47">
        <f>Y1280*(1/(1+$G1280))^(1+$E1280)*(1+Z$7)^$D1280*(Z1262/Y1262)^$E1280*((Z1262+Z1271)/(Y1262+Y1271))^($F1280*(1+$E1280))</f>
        <v/>
      </c>
      <c r="AA1280" s="47">
        <f>Z1280*(1/(1+$G1280))^(1+$E1280)*(1+AA$7)^$D1280*(AA1262/Z1262)^$E1280*((AA1262+AA1271)/(Z1262+Z1271))^($F1280*(1+$E1280))</f>
        <v/>
      </c>
      <c r="AB1280" s="47">
        <f>AA1280*(1/(1+$G1280))^(1+$E1280)*(1+AB$7)^$D1280*(AB1262/AA1262)^$E1280*((AB1262+AB1271)/(AA1262+AA1271))^($F1280*(1+$E1280))</f>
        <v/>
      </c>
      <c r="AC1280" s="47">
        <f>AB1280*(1/(1+$G1280))^(1+$E1280)*(1+AC$7)^$D1280*(AC1262/AB1262)^$E1280*((AC1262+AC1271)/(AB1262+AB1271))^($F1280*(1+$E1280))</f>
        <v/>
      </c>
      <c r="AD1280" s="58">
        <f>FUELUSE(AC1280,AD1262,AC1262,AD1271,AC1271,AD$7,$D1280,$E1280,$F1280,$G1280)</f>
        <v/>
      </c>
      <c r="AF1280" s="11">
        <f>LOWER(Settings!$C$4)&amp;".mit."&amp;$A1280&amp;IF($C1280="","","."&amp;$C1280&amp;"."&amp;$B1280)&amp;IF(INDEX(Variables!$D$5:$D$205,MATCH($A1280,Variables!$A$5:$A$205,0))="","","."&amp;INDEX(Variables!$D$5:$D$205,MATCH($A1280,Variables!$A$5:$A$205,0)))&amp;"."&amp;AF$5</f>
        <v/>
      </c>
      <c r="AG1280" s="46">
        <f>INDEX(Inputs!$U$5:$U$132,MATCH($B1280&amp;"|"&amp;$C1280,Inputs!$A$5:$A$132,0))</f>
        <v/>
      </c>
      <c r="AH1280" s="47">
        <f>AG1280*(1/(1+$G1280))^(1+$E1280)*(1+AH$7)^$D1280*(AH1262/AG1262)^$E1280*((AH1262+AH1271)/(AG1262+AG1271))^($F1280*(1+$E1280))</f>
        <v/>
      </c>
      <c r="AI1280" s="47">
        <f>AH1280*(1/(1+$G1280))^(1+$E1280)*(1+AI$7)^$D1280*(AI1262/AH1262)^$E1280*((AI1262+AI1271)/(AH1262+AH1271))^($F1280*(1+$E1280))</f>
        <v/>
      </c>
      <c r="AJ1280" s="47">
        <f>AI1280*(1/(1+$G1280))^(1+$E1280)*(1+AJ$7)^$D1280*(AJ1262/AI1262)^$E1280*((AJ1262+AJ1271)/(AI1262+AI1271))^($F1280*(1+$E1280))</f>
        <v/>
      </c>
      <c r="AK1280" s="47">
        <f>AJ1280*(1/(1+$G1280))^(1+$E1280)*(1+AK$7)^$D1280*(AK1262/AJ1262)^$E1280*((AK1262+AK1271)/(AJ1262+AJ1271))^($F1280*(1+$E1280))</f>
        <v/>
      </c>
      <c r="AL1280" s="47">
        <f>AK1280*(1/(1+$G1280))^(1+$E1280)*(1+AL$7)^$D1280*(AL1262/AK1262)^$E1280*((AL1262+AL1271)/(AK1262+AK1271))^($F1280*(1+$E1280))</f>
        <v/>
      </c>
      <c r="AM1280" s="47">
        <f>AL1280*(1/(1+$G1280))^(1+$E1280)*(1+AM$7)^$D1280*(AM1262/AL1262)^$E1280*((AM1262+AM1271)/(AL1262+AL1271))^($F1280*(1+$E1280))</f>
        <v/>
      </c>
      <c r="AN1280" s="47">
        <f>AM1280*(1/(1+$G1280))^(1+$E1280)*(1+AN$7)^$D1280*(AN1262/AM1262)^$E1280*((AN1262+AN1271)/(AM1262+AM1271))^($F1280*(1+$E1280))</f>
        <v/>
      </c>
      <c r="AO1280" s="47">
        <f>AN1280*(1/(1+$G1280))^(1+$E1280)*(1+AO$7)^$D1280*(AO1262/AN1262)^$E1280*((AO1262+AO1271)/(AN1262+AN1271))^($F1280*(1+$E1280))</f>
        <v/>
      </c>
      <c r="AP1280" s="47">
        <f>AO1280*(1/(1+$G1280))^(1+$E1280)*(1+AP$7)^$D1280*(AP1262/AO1262)^$E1280*((AP1262+AP1271)/(AO1262+AO1271))^($F1280*(1+$E1280))</f>
        <v/>
      </c>
      <c r="AQ1280" s="47">
        <f>AP1280*(1/(1+$G1280))^(1+$E1280)*(1+AQ$7)^$D1280*(AQ1262/AP1262)^$E1280*((AQ1262+AQ1271)/(AP1262+AP1271))^($F1280*(1+$E1280))</f>
        <v/>
      </c>
      <c r="AR1280" s="47">
        <f>AQ1280*(1/(1+$G1280))^(1+$E1280)*(1+AR$7)^$D1280*(AR1262/AQ1262)^$E1280*((AR1262+AR1271)/(AQ1262+AQ1271))^($F1280*(1+$E1280))</f>
        <v/>
      </c>
      <c r="AS1280" s="47">
        <f>AR1280*(1/(1+$G1280))^(1+$E1280)*(1+AS$7)^$D1280*(AS1262/AR1262)^$E1280*((AS1262+AS1271)/(AR1262+AR1271))^($F1280*(1+$E1280))</f>
        <v/>
      </c>
      <c r="AT1280" s="47">
        <f>AS1280*(1/(1+$G1280))^(1+$E1280)*(1+AT$7)^$D1280*(AT1262/AS1262)^$E1280*((AT1262+AT1271)/(AS1262+AS1271))^($F1280*(1+$E1280))</f>
        <v/>
      </c>
      <c r="AU1280" s="47">
        <f>AT1280*(1/(1+$G1280))^(1+$E1280)*(1+AU$7)^$D1280*(AU1262/AT1262)^$E1280*((AU1262+AU1271)/(AT1262+AT1271))^($F1280*(1+$E1280))</f>
        <v/>
      </c>
      <c r="AV1280" s="47">
        <f>AU1280*(1/(1+$G1280))^(1+$E1280)*(1+AV$7)^$D1280*(AV1262/AU1262)^$E1280*((AV1262+AV1271)/(AU1262+AU1271))^($F1280*(1+$E1280))</f>
        <v/>
      </c>
      <c r="AW1280" s="47">
        <f>AV1280*(1/(1+$G1280))^(1+$E1280)*(1+AW$7)^$D1280*(AW1262/AV1262)^$E1280*((AW1262+AW1271)/(AV1262+AV1271))^($F1280*(1+$E1280))</f>
        <v/>
      </c>
      <c r="AX1280" s="47">
        <f>AW1280*(1/(1+$G1280))^(1+$E1280)*(1+AX$7)^$D1280*(AX1262/AW1262)^$E1280*((AX1262+AX1271)/(AW1262+AW1271))^($F1280*(1+$E1280))</f>
        <v/>
      </c>
      <c r="AY1280" s="58">
        <f>FUELUSE(AX1280,AY1262,AX1262,AY1271,AX1271,AY$7,$D1280,$E1280,$F1280,$G1280)</f>
        <v/>
      </c>
    </row>
    <row r="1281" hidden="1" outlineLevel="2">
      <c r="A1281" s="14" t="inlineStr">
        <is>
          <t>ener</t>
        </is>
      </c>
      <c r="B1281" s="14" t="inlineStr">
        <is>
          <t>die</t>
        </is>
      </c>
      <c r="C1281" s="14" t="inlineStr">
        <is>
          <t>mch</t>
        </is>
      </c>
      <c r="D1281" s="37">
        <f>INDEX(Inputs!$N$5:$N$132,MATCH($B1281&amp;"|"&amp;$C1281,Inputs!$A$5:$A$132,0))</f>
        <v/>
      </c>
      <c r="E1281" s="37">
        <f>INDEX(Inputs!$O$5:$O$132,MATCH($B1281&amp;"|"&amp;$C1281,Inputs!$A$5:$A$132,0))</f>
        <v/>
      </c>
      <c r="F1281" s="37">
        <f>INDEX(Inputs!$P$5:$P$132,MATCH($B1281&amp;"|"&amp;$C1281,Inputs!$A$5:$A$132,0))</f>
        <v/>
      </c>
      <c r="G1281" s="37">
        <f>INDEX(Inputs!$Q$5:$Q$132,MATCH($B1281&amp;"|"&amp;$C1281,Inputs!$A$5:$A$132,0))</f>
        <v/>
      </c>
      <c r="H1281" s="14">
        <f>INDEX(Variables!$B$5:$B$205,MATCH($A1281,Variables!$A$5:$A$205,0))&amp;IF($C1281="",""," | "&amp;INDEX(Mapping!$B$5:$B$26,MATCH($C1281,Mapping!$A$5:$A$26,0))&amp;" | "&amp;INDEX(Mapping!$B$30:$B$46,MATCH($B1281,Mapping!$A$30:$A$46,0)))</f>
        <v/>
      </c>
      <c r="I1281" s="14">
        <f>INDEX(Variables!$C$5:$C$205,MATCH($A1281,Variables!$A$5:$A$205,0))</f>
        <v/>
      </c>
      <c r="J1281" s="14">
        <f>INDEX(Variables!$E$5:$E$205,MATCH($A1281,Variables!$A$5:$A$205,0))</f>
        <v/>
      </c>
      <c r="K1281" s="11">
        <f>LOWER(Settings!$C$4)&amp;".mit."&amp;$A1281&amp;IF($C1281="","","."&amp;$C1281&amp;"."&amp;$B1281)&amp;IF(INDEX(Variables!$D$5:$D$205,MATCH($A1281,Variables!$A$5:$A$205,0))="","","."&amp;INDEX(Variables!$D$5:$D$205,MATCH($A1281,Variables!$A$5:$A$205,0)))&amp;"."&amp;K$5</f>
        <v/>
      </c>
      <c r="L1281" s="46">
        <f>INDEX(Inputs!$U$5:$U$132,MATCH($B1281&amp;"|"&amp;$C1281,Inputs!$A$5:$A$132,0))</f>
        <v/>
      </c>
      <c r="M1281" s="47">
        <f>L1281*(1/(1+$G1281))^(1+$E1281)*(1+M$7)^$D1281*(M1263/L1263)^$E1281*((M1263+M1272)/(L1263+L1272))^($F1281*(1+$E1281))</f>
        <v/>
      </c>
      <c r="N1281" s="47">
        <f>M1281*(1/(1+$G1281))^(1+$E1281)*(1+N$7)^$D1281*(N1263/M1263)^$E1281*((N1263+N1272)/(M1263+M1272))^($F1281*(1+$E1281))</f>
        <v/>
      </c>
      <c r="O1281" s="47">
        <f>N1281*(1/(1+$G1281))^(1+$E1281)*(1+O$7)^$D1281*(O1263/N1263)^$E1281*((O1263+O1272)/(N1263+N1272))^($F1281*(1+$E1281))</f>
        <v/>
      </c>
      <c r="P1281" s="47">
        <f>O1281*(1/(1+$G1281))^(1+$E1281)*(1+P$7)^$D1281*(P1263/O1263)^$E1281*((P1263+P1272)/(O1263+O1272))^($F1281*(1+$E1281))</f>
        <v/>
      </c>
      <c r="Q1281" s="47">
        <f>P1281*(1/(1+$G1281))^(1+$E1281)*(1+Q$7)^$D1281*(Q1263/P1263)^$E1281*((Q1263+Q1272)/(P1263+P1272))^($F1281*(1+$E1281))</f>
        <v/>
      </c>
      <c r="R1281" s="47">
        <f>Q1281*(1/(1+$G1281))^(1+$E1281)*(1+R$7)^$D1281*(R1263/Q1263)^$E1281*((R1263+R1272)/(Q1263+Q1272))^($F1281*(1+$E1281))</f>
        <v/>
      </c>
      <c r="S1281" s="47">
        <f>R1281*(1/(1+$G1281))^(1+$E1281)*(1+S$7)^$D1281*(S1263/R1263)^$E1281*((S1263+S1272)/(R1263+R1272))^($F1281*(1+$E1281))</f>
        <v/>
      </c>
      <c r="T1281" s="47">
        <f>S1281*(1/(1+$G1281))^(1+$E1281)*(1+T$7)^$D1281*(T1263/S1263)^$E1281*((T1263+T1272)/(S1263+S1272))^($F1281*(1+$E1281))</f>
        <v/>
      </c>
      <c r="U1281" s="47">
        <f>T1281*(1/(1+$G1281))^(1+$E1281)*(1+U$7)^$D1281*(U1263/T1263)^$E1281*((U1263+U1272)/(T1263+T1272))^($F1281*(1+$E1281))</f>
        <v/>
      </c>
      <c r="V1281" s="47">
        <f>U1281*(1/(1+$G1281))^(1+$E1281)*(1+V$7)^$D1281*(V1263/U1263)^$E1281*((V1263+V1272)/(U1263+U1272))^($F1281*(1+$E1281))</f>
        <v/>
      </c>
      <c r="W1281" s="47">
        <f>V1281*(1/(1+$G1281))^(1+$E1281)*(1+W$7)^$D1281*(W1263/V1263)^$E1281*((W1263+W1272)/(V1263+V1272))^($F1281*(1+$E1281))</f>
        <v/>
      </c>
      <c r="X1281" s="47">
        <f>W1281*(1/(1+$G1281))^(1+$E1281)*(1+X$7)^$D1281*(X1263/W1263)^$E1281*((X1263+X1272)/(W1263+W1272))^($F1281*(1+$E1281))</f>
        <v/>
      </c>
      <c r="Y1281" s="47">
        <f>X1281*(1/(1+$G1281))^(1+$E1281)*(1+Y$7)^$D1281*(Y1263/X1263)^$E1281*((Y1263+Y1272)/(X1263+X1272))^($F1281*(1+$E1281))</f>
        <v/>
      </c>
      <c r="Z1281" s="47">
        <f>Y1281*(1/(1+$G1281))^(1+$E1281)*(1+Z$7)^$D1281*(Z1263/Y1263)^$E1281*((Z1263+Z1272)/(Y1263+Y1272))^($F1281*(1+$E1281))</f>
        <v/>
      </c>
      <c r="AA1281" s="47">
        <f>Z1281*(1/(1+$G1281))^(1+$E1281)*(1+AA$7)^$D1281*(AA1263/Z1263)^$E1281*((AA1263+AA1272)/(Z1263+Z1272))^($F1281*(1+$E1281))</f>
        <v/>
      </c>
      <c r="AB1281" s="47">
        <f>AA1281*(1/(1+$G1281))^(1+$E1281)*(1+AB$7)^$D1281*(AB1263/AA1263)^$E1281*((AB1263+AB1272)/(AA1263+AA1272))^($F1281*(1+$E1281))</f>
        <v/>
      </c>
      <c r="AC1281" s="47">
        <f>AB1281*(1/(1+$G1281))^(1+$E1281)*(1+AC$7)^$D1281*(AC1263/AB1263)^$E1281*((AC1263+AC1272)/(AB1263+AB1272))^($F1281*(1+$E1281))</f>
        <v/>
      </c>
      <c r="AD1281" s="58">
        <f>FUELUSE(AC1281,AD1263,AC1263,AD1272,AC1272,AD$7,$D1281,$E1281,$F1281,$G1281)</f>
        <v/>
      </c>
      <c r="AF1281" s="11">
        <f>LOWER(Settings!$C$4)&amp;".mit."&amp;$A1281&amp;IF($C1281="","","."&amp;$C1281&amp;"."&amp;$B1281)&amp;IF(INDEX(Variables!$D$5:$D$205,MATCH($A1281,Variables!$A$5:$A$205,0))="","","."&amp;INDEX(Variables!$D$5:$D$205,MATCH($A1281,Variables!$A$5:$A$205,0)))&amp;"."&amp;AF$5</f>
        <v/>
      </c>
      <c r="AG1281" s="46">
        <f>INDEX(Inputs!$U$5:$U$132,MATCH($B1281&amp;"|"&amp;$C1281,Inputs!$A$5:$A$132,0))</f>
        <v/>
      </c>
      <c r="AH1281" s="47">
        <f>AG1281*(1/(1+$G1281))^(1+$E1281)*(1+AH$7)^$D1281*(AH1263/AG1263)^$E1281*((AH1263+AH1272)/(AG1263+AG1272))^($F1281*(1+$E1281))</f>
        <v/>
      </c>
      <c r="AI1281" s="47">
        <f>AH1281*(1/(1+$G1281))^(1+$E1281)*(1+AI$7)^$D1281*(AI1263/AH1263)^$E1281*((AI1263+AI1272)/(AH1263+AH1272))^($F1281*(1+$E1281))</f>
        <v/>
      </c>
      <c r="AJ1281" s="47">
        <f>AI1281*(1/(1+$G1281))^(1+$E1281)*(1+AJ$7)^$D1281*(AJ1263/AI1263)^$E1281*((AJ1263+AJ1272)/(AI1263+AI1272))^($F1281*(1+$E1281))</f>
        <v/>
      </c>
      <c r="AK1281" s="47">
        <f>AJ1281*(1/(1+$G1281))^(1+$E1281)*(1+AK$7)^$D1281*(AK1263/AJ1263)^$E1281*((AK1263+AK1272)/(AJ1263+AJ1272))^($F1281*(1+$E1281))</f>
        <v/>
      </c>
      <c r="AL1281" s="47">
        <f>AK1281*(1/(1+$G1281))^(1+$E1281)*(1+AL$7)^$D1281*(AL1263/AK1263)^$E1281*((AL1263+AL1272)/(AK1263+AK1272))^($F1281*(1+$E1281))</f>
        <v/>
      </c>
      <c r="AM1281" s="47">
        <f>AL1281*(1/(1+$G1281))^(1+$E1281)*(1+AM$7)^$D1281*(AM1263/AL1263)^$E1281*((AM1263+AM1272)/(AL1263+AL1272))^($F1281*(1+$E1281))</f>
        <v/>
      </c>
      <c r="AN1281" s="47">
        <f>AM1281*(1/(1+$G1281))^(1+$E1281)*(1+AN$7)^$D1281*(AN1263/AM1263)^$E1281*((AN1263+AN1272)/(AM1263+AM1272))^($F1281*(1+$E1281))</f>
        <v/>
      </c>
      <c r="AO1281" s="47">
        <f>AN1281*(1/(1+$G1281))^(1+$E1281)*(1+AO$7)^$D1281*(AO1263/AN1263)^$E1281*((AO1263+AO1272)/(AN1263+AN1272))^($F1281*(1+$E1281))</f>
        <v/>
      </c>
      <c r="AP1281" s="47">
        <f>AO1281*(1/(1+$G1281))^(1+$E1281)*(1+AP$7)^$D1281*(AP1263/AO1263)^$E1281*((AP1263+AP1272)/(AO1263+AO1272))^($F1281*(1+$E1281))</f>
        <v/>
      </c>
      <c r="AQ1281" s="47">
        <f>AP1281*(1/(1+$G1281))^(1+$E1281)*(1+AQ$7)^$D1281*(AQ1263/AP1263)^$E1281*((AQ1263+AQ1272)/(AP1263+AP1272))^($F1281*(1+$E1281))</f>
        <v/>
      </c>
      <c r="AR1281" s="47">
        <f>AQ1281*(1/(1+$G1281))^(1+$E1281)*(1+AR$7)^$D1281*(AR1263/AQ1263)^$E1281*((AR1263+AR1272)/(AQ1263+AQ1272))^($F1281*(1+$E1281))</f>
        <v/>
      </c>
      <c r="AS1281" s="47">
        <f>AR1281*(1/(1+$G1281))^(1+$E1281)*(1+AS$7)^$D1281*(AS1263/AR1263)^$E1281*((AS1263+AS1272)/(AR1263+AR1272))^($F1281*(1+$E1281))</f>
        <v/>
      </c>
      <c r="AT1281" s="47">
        <f>AS1281*(1/(1+$G1281))^(1+$E1281)*(1+AT$7)^$D1281*(AT1263/AS1263)^$E1281*((AT1263+AT1272)/(AS1263+AS1272))^($F1281*(1+$E1281))</f>
        <v/>
      </c>
      <c r="AU1281" s="47">
        <f>AT1281*(1/(1+$G1281))^(1+$E1281)*(1+AU$7)^$D1281*(AU1263/AT1263)^$E1281*((AU1263+AU1272)/(AT1263+AT1272))^($F1281*(1+$E1281))</f>
        <v/>
      </c>
      <c r="AV1281" s="47">
        <f>AU1281*(1/(1+$G1281))^(1+$E1281)*(1+AV$7)^$D1281*(AV1263/AU1263)^$E1281*((AV1263+AV1272)/(AU1263+AU1272))^($F1281*(1+$E1281))</f>
        <v/>
      </c>
      <c r="AW1281" s="47">
        <f>AV1281*(1/(1+$G1281))^(1+$E1281)*(1+AW$7)^$D1281*(AW1263/AV1263)^$E1281*((AW1263+AW1272)/(AV1263+AV1272))^($F1281*(1+$E1281))</f>
        <v/>
      </c>
      <c r="AX1281" s="47">
        <f>AW1281*(1/(1+$G1281))^(1+$E1281)*(1+AX$7)^$D1281*(AX1263/AW1263)^$E1281*((AX1263+AX1272)/(AW1263+AW1272))^($F1281*(1+$E1281))</f>
        <v/>
      </c>
      <c r="AY1281" s="58">
        <f>FUELUSE(AX1281,AY1263,AX1263,AY1272,AX1272,AY$7,$D1281,$E1281,$F1281,$G1281)</f>
        <v/>
      </c>
    </row>
    <row r="1282" hidden="1" outlineLevel="2">
      <c r="A1282" s="14" t="inlineStr">
        <is>
          <t>ener</t>
        </is>
      </c>
      <c r="B1282" s="14" t="inlineStr">
        <is>
          <t>lpg</t>
        </is>
      </c>
      <c r="C1282" s="14" t="inlineStr">
        <is>
          <t>mch</t>
        </is>
      </c>
      <c r="D1282" s="37">
        <f>INDEX(Inputs!$N$5:$N$132,MATCH($B1282&amp;"|"&amp;$C1282,Inputs!$A$5:$A$132,0))</f>
        <v/>
      </c>
      <c r="E1282" s="37">
        <f>INDEX(Inputs!$O$5:$O$132,MATCH($B1282&amp;"|"&amp;$C1282,Inputs!$A$5:$A$132,0))</f>
        <v/>
      </c>
      <c r="F1282" s="37">
        <f>INDEX(Inputs!$P$5:$P$132,MATCH($B1282&amp;"|"&amp;$C1282,Inputs!$A$5:$A$132,0))</f>
        <v/>
      </c>
      <c r="G1282" s="37">
        <f>INDEX(Inputs!$Q$5:$Q$132,MATCH($B1282&amp;"|"&amp;$C1282,Inputs!$A$5:$A$132,0))</f>
        <v/>
      </c>
      <c r="H1282" s="14">
        <f>INDEX(Variables!$B$5:$B$205,MATCH($A1282,Variables!$A$5:$A$205,0))&amp;IF($C1282="",""," | "&amp;INDEX(Mapping!$B$5:$B$26,MATCH($C1282,Mapping!$A$5:$A$26,0))&amp;" | "&amp;INDEX(Mapping!$B$30:$B$46,MATCH($B1282,Mapping!$A$30:$A$46,0)))</f>
        <v/>
      </c>
      <c r="I1282" s="14">
        <f>INDEX(Variables!$C$5:$C$205,MATCH($A1282,Variables!$A$5:$A$205,0))</f>
        <v/>
      </c>
      <c r="J1282" s="14">
        <f>INDEX(Variables!$E$5:$E$205,MATCH($A1282,Variables!$A$5:$A$205,0))</f>
        <v/>
      </c>
      <c r="K1282" s="11">
        <f>LOWER(Settings!$C$4)&amp;".mit."&amp;$A1282&amp;IF($C1282="","","."&amp;$C1282&amp;"."&amp;$B1282)&amp;IF(INDEX(Variables!$D$5:$D$205,MATCH($A1282,Variables!$A$5:$A$205,0))="","","."&amp;INDEX(Variables!$D$5:$D$205,MATCH($A1282,Variables!$A$5:$A$205,0)))&amp;"."&amp;K$5</f>
        <v/>
      </c>
      <c r="L1282" s="46">
        <f>INDEX(Inputs!$U$5:$U$132,MATCH($B1282&amp;"|"&amp;$C1282,Inputs!$A$5:$A$132,0))</f>
        <v/>
      </c>
      <c r="M1282" s="47">
        <f>L1282*(1/(1+$G1282))^(1+$E1282)*(1+M$7)^$D1282*(M1264/L1264)^$E1282*((M1264+M1273)/(L1264+L1273))^($F1282*(1+$E1282))</f>
        <v/>
      </c>
      <c r="N1282" s="47">
        <f>M1282*(1/(1+$G1282))^(1+$E1282)*(1+N$7)^$D1282*(N1264/M1264)^$E1282*((N1264+N1273)/(M1264+M1273))^($F1282*(1+$E1282))</f>
        <v/>
      </c>
      <c r="O1282" s="47">
        <f>N1282*(1/(1+$G1282))^(1+$E1282)*(1+O$7)^$D1282*(O1264/N1264)^$E1282*((O1264+O1273)/(N1264+N1273))^($F1282*(1+$E1282))</f>
        <v/>
      </c>
      <c r="P1282" s="47">
        <f>O1282*(1/(1+$G1282))^(1+$E1282)*(1+P$7)^$D1282*(P1264/O1264)^$E1282*((P1264+P1273)/(O1264+O1273))^($F1282*(1+$E1282))</f>
        <v/>
      </c>
      <c r="Q1282" s="47">
        <f>P1282*(1/(1+$G1282))^(1+$E1282)*(1+Q$7)^$D1282*(Q1264/P1264)^$E1282*((Q1264+Q1273)/(P1264+P1273))^($F1282*(1+$E1282))</f>
        <v/>
      </c>
      <c r="R1282" s="47">
        <f>Q1282*(1/(1+$G1282))^(1+$E1282)*(1+R$7)^$D1282*(R1264/Q1264)^$E1282*((R1264+R1273)/(Q1264+Q1273))^($F1282*(1+$E1282))</f>
        <v/>
      </c>
      <c r="S1282" s="47">
        <f>R1282*(1/(1+$G1282))^(1+$E1282)*(1+S$7)^$D1282*(S1264/R1264)^$E1282*((S1264+S1273)/(R1264+R1273))^($F1282*(1+$E1282))</f>
        <v/>
      </c>
      <c r="T1282" s="47">
        <f>S1282*(1/(1+$G1282))^(1+$E1282)*(1+T$7)^$D1282*(T1264/S1264)^$E1282*((T1264+T1273)/(S1264+S1273))^($F1282*(1+$E1282))</f>
        <v/>
      </c>
      <c r="U1282" s="47">
        <f>T1282*(1/(1+$G1282))^(1+$E1282)*(1+U$7)^$D1282*(U1264/T1264)^$E1282*((U1264+U1273)/(T1264+T1273))^($F1282*(1+$E1282))</f>
        <v/>
      </c>
      <c r="V1282" s="47">
        <f>U1282*(1/(1+$G1282))^(1+$E1282)*(1+V$7)^$D1282*(V1264/U1264)^$E1282*((V1264+V1273)/(U1264+U1273))^($F1282*(1+$E1282))</f>
        <v/>
      </c>
      <c r="W1282" s="47">
        <f>V1282*(1/(1+$G1282))^(1+$E1282)*(1+W$7)^$D1282*(W1264/V1264)^$E1282*((W1264+W1273)/(V1264+V1273))^($F1282*(1+$E1282))</f>
        <v/>
      </c>
      <c r="X1282" s="47">
        <f>W1282*(1/(1+$G1282))^(1+$E1282)*(1+X$7)^$D1282*(X1264/W1264)^$E1282*((X1264+X1273)/(W1264+W1273))^($F1282*(1+$E1282))</f>
        <v/>
      </c>
      <c r="Y1282" s="47">
        <f>X1282*(1/(1+$G1282))^(1+$E1282)*(1+Y$7)^$D1282*(Y1264/X1264)^$E1282*((Y1264+Y1273)/(X1264+X1273))^($F1282*(1+$E1282))</f>
        <v/>
      </c>
      <c r="Z1282" s="47">
        <f>Y1282*(1/(1+$G1282))^(1+$E1282)*(1+Z$7)^$D1282*(Z1264/Y1264)^$E1282*((Z1264+Z1273)/(Y1264+Y1273))^($F1282*(1+$E1282))</f>
        <v/>
      </c>
      <c r="AA1282" s="47">
        <f>Z1282*(1/(1+$G1282))^(1+$E1282)*(1+AA$7)^$D1282*(AA1264/Z1264)^$E1282*((AA1264+AA1273)/(Z1264+Z1273))^($F1282*(1+$E1282))</f>
        <v/>
      </c>
      <c r="AB1282" s="47">
        <f>AA1282*(1/(1+$G1282))^(1+$E1282)*(1+AB$7)^$D1282*(AB1264/AA1264)^$E1282*((AB1264+AB1273)/(AA1264+AA1273))^($F1282*(1+$E1282))</f>
        <v/>
      </c>
      <c r="AC1282" s="47">
        <f>AB1282*(1/(1+$G1282))^(1+$E1282)*(1+AC$7)^$D1282*(AC1264/AB1264)^$E1282*((AC1264+AC1273)/(AB1264+AB1273))^($F1282*(1+$E1282))</f>
        <v/>
      </c>
      <c r="AD1282" s="58">
        <f>FUELUSE(AC1282,AD1264,AC1264,AD1273,AC1273,AD$7,$D1282,$E1282,$F1282,$G1282)</f>
        <v/>
      </c>
      <c r="AF1282" s="11">
        <f>LOWER(Settings!$C$4)&amp;".mit."&amp;$A1282&amp;IF($C1282="","","."&amp;$C1282&amp;"."&amp;$B1282)&amp;IF(INDEX(Variables!$D$5:$D$205,MATCH($A1282,Variables!$A$5:$A$205,0))="","","."&amp;INDEX(Variables!$D$5:$D$205,MATCH($A1282,Variables!$A$5:$A$205,0)))&amp;"."&amp;AF$5</f>
        <v/>
      </c>
      <c r="AG1282" s="46">
        <f>INDEX(Inputs!$U$5:$U$132,MATCH($B1282&amp;"|"&amp;$C1282,Inputs!$A$5:$A$132,0))</f>
        <v/>
      </c>
      <c r="AH1282" s="47">
        <f>AG1282*(1/(1+$G1282))^(1+$E1282)*(1+AH$7)^$D1282*(AH1264/AG1264)^$E1282*((AH1264+AH1273)/(AG1264+AG1273))^($F1282*(1+$E1282))</f>
        <v/>
      </c>
      <c r="AI1282" s="47">
        <f>AH1282*(1/(1+$G1282))^(1+$E1282)*(1+AI$7)^$D1282*(AI1264/AH1264)^$E1282*((AI1264+AI1273)/(AH1264+AH1273))^($F1282*(1+$E1282))</f>
        <v/>
      </c>
      <c r="AJ1282" s="47">
        <f>AI1282*(1/(1+$G1282))^(1+$E1282)*(1+AJ$7)^$D1282*(AJ1264/AI1264)^$E1282*((AJ1264+AJ1273)/(AI1264+AI1273))^($F1282*(1+$E1282))</f>
        <v/>
      </c>
      <c r="AK1282" s="47">
        <f>AJ1282*(1/(1+$G1282))^(1+$E1282)*(1+AK$7)^$D1282*(AK1264/AJ1264)^$E1282*((AK1264+AK1273)/(AJ1264+AJ1273))^($F1282*(1+$E1282))</f>
        <v/>
      </c>
      <c r="AL1282" s="47">
        <f>AK1282*(1/(1+$G1282))^(1+$E1282)*(1+AL$7)^$D1282*(AL1264/AK1264)^$E1282*((AL1264+AL1273)/(AK1264+AK1273))^($F1282*(1+$E1282))</f>
        <v/>
      </c>
      <c r="AM1282" s="47">
        <f>AL1282*(1/(1+$G1282))^(1+$E1282)*(1+AM$7)^$D1282*(AM1264/AL1264)^$E1282*((AM1264+AM1273)/(AL1264+AL1273))^($F1282*(1+$E1282))</f>
        <v/>
      </c>
      <c r="AN1282" s="47">
        <f>AM1282*(1/(1+$G1282))^(1+$E1282)*(1+AN$7)^$D1282*(AN1264/AM1264)^$E1282*((AN1264+AN1273)/(AM1264+AM1273))^($F1282*(1+$E1282))</f>
        <v/>
      </c>
      <c r="AO1282" s="47">
        <f>AN1282*(1/(1+$G1282))^(1+$E1282)*(1+AO$7)^$D1282*(AO1264/AN1264)^$E1282*((AO1264+AO1273)/(AN1264+AN1273))^($F1282*(1+$E1282))</f>
        <v/>
      </c>
      <c r="AP1282" s="47">
        <f>AO1282*(1/(1+$G1282))^(1+$E1282)*(1+AP$7)^$D1282*(AP1264/AO1264)^$E1282*((AP1264+AP1273)/(AO1264+AO1273))^($F1282*(1+$E1282))</f>
        <v/>
      </c>
      <c r="AQ1282" s="47">
        <f>AP1282*(1/(1+$G1282))^(1+$E1282)*(1+AQ$7)^$D1282*(AQ1264/AP1264)^$E1282*((AQ1264+AQ1273)/(AP1264+AP1273))^($F1282*(1+$E1282))</f>
        <v/>
      </c>
      <c r="AR1282" s="47">
        <f>AQ1282*(1/(1+$G1282))^(1+$E1282)*(1+AR$7)^$D1282*(AR1264/AQ1264)^$E1282*((AR1264+AR1273)/(AQ1264+AQ1273))^($F1282*(1+$E1282))</f>
        <v/>
      </c>
      <c r="AS1282" s="47">
        <f>AR1282*(1/(1+$G1282))^(1+$E1282)*(1+AS$7)^$D1282*(AS1264/AR1264)^$E1282*((AS1264+AS1273)/(AR1264+AR1273))^($F1282*(1+$E1282))</f>
        <v/>
      </c>
      <c r="AT1282" s="47">
        <f>AS1282*(1/(1+$G1282))^(1+$E1282)*(1+AT$7)^$D1282*(AT1264/AS1264)^$E1282*((AT1264+AT1273)/(AS1264+AS1273))^($F1282*(1+$E1282))</f>
        <v/>
      </c>
      <c r="AU1282" s="47">
        <f>AT1282*(1/(1+$G1282))^(1+$E1282)*(1+AU$7)^$D1282*(AU1264/AT1264)^$E1282*((AU1264+AU1273)/(AT1264+AT1273))^($F1282*(1+$E1282))</f>
        <v/>
      </c>
      <c r="AV1282" s="47">
        <f>AU1282*(1/(1+$G1282))^(1+$E1282)*(1+AV$7)^$D1282*(AV1264/AU1264)^$E1282*((AV1264+AV1273)/(AU1264+AU1273))^($F1282*(1+$E1282))</f>
        <v/>
      </c>
      <c r="AW1282" s="47">
        <f>AV1282*(1/(1+$G1282))^(1+$E1282)*(1+AW$7)^$D1282*(AW1264/AV1264)^$E1282*((AW1264+AW1273)/(AV1264+AV1273))^($F1282*(1+$E1282))</f>
        <v/>
      </c>
      <c r="AX1282" s="47">
        <f>AW1282*(1/(1+$G1282))^(1+$E1282)*(1+AX$7)^$D1282*(AX1264/AW1264)^$E1282*((AX1264+AX1273)/(AW1264+AW1273))^($F1282*(1+$E1282))</f>
        <v/>
      </c>
      <c r="AY1282" s="58">
        <f>FUELUSE(AX1282,AY1264,AX1264,AY1273,AX1273,AY$7,$D1282,$E1282,$F1282,$G1282)</f>
        <v/>
      </c>
    </row>
    <row r="1283" hidden="1" outlineLevel="2">
      <c r="A1283" s="14" t="inlineStr">
        <is>
          <t>ener</t>
        </is>
      </c>
      <c r="B1283" s="14" t="inlineStr">
        <is>
          <t>ker</t>
        </is>
      </c>
      <c r="C1283" s="14" t="inlineStr">
        <is>
          <t>mch</t>
        </is>
      </c>
      <c r="D1283" s="37">
        <f>INDEX(Inputs!$N$5:$N$132,MATCH($B1283&amp;"|"&amp;$C1283,Inputs!$A$5:$A$132,0))</f>
        <v/>
      </c>
      <c r="E1283" s="37">
        <f>INDEX(Inputs!$O$5:$O$132,MATCH($B1283&amp;"|"&amp;$C1283,Inputs!$A$5:$A$132,0))</f>
        <v/>
      </c>
      <c r="F1283" s="37">
        <f>INDEX(Inputs!$P$5:$P$132,MATCH($B1283&amp;"|"&amp;$C1283,Inputs!$A$5:$A$132,0))</f>
        <v/>
      </c>
      <c r="G1283" s="37">
        <f>INDEX(Inputs!$Q$5:$Q$132,MATCH($B1283&amp;"|"&amp;$C1283,Inputs!$A$5:$A$132,0))</f>
        <v/>
      </c>
      <c r="H1283" s="14">
        <f>INDEX(Variables!$B$5:$B$205,MATCH($A1283,Variables!$A$5:$A$205,0))&amp;IF($C1283="",""," | "&amp;INDEX(Mapping!$B$5:$B$26,MATCH($C1283,Mapping!$A$5:$A$26,0))&amp;" | "&amp;INDEX(Mapping!$B$30:$B$46,MATCH($B1283,Mapping!$A$30:$A$46,0)))</f>
        <v/>
      </c>
      <c r="I1283" s="14">
        <f>INDEX(Variables!$C$5:$C$205,MATCH($A1283,Variables!$A$5:$A$205,0))</f>
        <v/>
      </c>
      <c r="J1283" s="14">
        <f>INDEX(Variables!$E$5:$E$205,MATCH($A1283,Variables!$A$5:$A$205,0))</f>
        <v/>
      </c>
      <c r="K1283" s="11">
        <f>LOWER(Settings!$C$4)&amp;".mit."&amp;$A1283&amp;IF($C1283="","","."&amp;$C1283&amp;"."&amp;$B1283)&amp;IF(INDEX(Variables!$D$5:$D$205,MATCH($A1283,Variables!$A$5:$A$205,0))="","","."&amp;INDEX(Variables!$D$5:$D$205,MATCH($A1283,Variables!$A$5:$A$205,0)))&amp;"."&amp;K$5</f>
        <v/>
      </c>
      <c r="L1283" s="46">
        <f>INDEX(Inputs!$U$5:$U$132,MATCH($B1283&amp;"|"&amp;$C1283,Inputs!$A$5:$A$132,0))</f>
        <v/>
      </c>
      <c r="M1283" s="47">
        <f>L1283*(1/(1+$G1283))^(1+$E1283)*(1+M$7)^$D1283*(M1265/L1265)^$E1283*((M1265+M1274)/(L1265+L1274))^($F1283*(1+$E1283))</f>
        <v/>
      </c>
      <c r="N1283" s="47">
        <f>M1283*(1/(1+$G1283))^(1+$E1283)*(1+N$7)^$D1283*(N1265/M1265)^$E1283*((N1265+N1274)/(M1265+M1274))^($F1283*(1+$E1283))</f>
        <v/>
      </c>
      <c r="O1283" s="47">
        <f>N1283*(1/(1+$G1283))^(1+$E1283)*(1+O$7)^$D1283*(O1265/N1265)^$E1283*((O1265+O1274)/(N1265+N1274))^($F1283*(1+$E1283))</f>
        <v/>
      </c>
      <c r="P1283" s="47">
        <f>O1283*(1/(1+$G1283))^(1+$E1283)*(1+P$7)^$D1283*(P1265/O1265)^$E1283*((P1265+P1274)/(O1265+O1274))^($F1283*(1+$E1283))</f>
        <v/>
      </c>
      <c r="Q1283" s="47">
        <f>P1283*(1/(1+$G1283))^(1+$E1283)*(1+Q$7)^$D1283*(Q1265/P1265)^$E1283*((Q1265+Q1274)/(P1265+P1274))^($F1283*(1+$E1283))</f>
        <v/>
      </c>
      <c r="R1283" s="47">
        <f>Q1283*(1/(1+$G1283))^(1+$E1283)*(1+R$7)^$D1283*(R1265/Q1265)^$E1283*((R1265+R1274)/(Q1265+Q1274))^($F1283*(1+$E1283))</f>
        <v/>
      </c>
      <c r="S1283" s="47">
        <f>R1283*(1/(1+$G1283))^(1+$E1283)*(1+S$7)^$D1283*(S1265/R1265)^$E1283*((S1265+S1274)/(R1265+R1274))^($F1283*(1+$E1283))</f>
        <v/>
      </c>
      <c r="T1283" s="47">
        <f>S1283*(1/(1+$G1283))^(1+$E1283)*(1+T$7)^$D1283*(T1265/S1265)^$E1283*((T1265+T1274)/(S1265+S1274))^($F1283*(1+$E1283))</f>
        <v/>
      </c>
      <c r="U1283" s="47">
        <f>T1283*(1/(1+$G1283))^(1+$E1283)*(1+U$7)^$D1283*(U1265/T1265)^$E1283*((U1265+U1274)/(T1265+T1274))^($F1283*(1+$E1283))</f>
        <v/>
      </c>
      <c r="V1283" s="47">
        <f>U1283*(1/(1+$G1283))^(1+$E1283)*(1+V$7)^$D1283*(V1265/U1265)^$E1283*((V1265+V1274)/(U1265+U1274))^($F1283*(1+$E1283))</f>
        <v/>
      </c>
      <c r="W1283" s="47">
        <f>V1283*(1/(1+$G1283))^(1+$E1283)*(1+W$7)^$D1283*(W1265/V1265)^$E1283*((W1265+W1274)/(V1265+V1274))^($F1283*(1+$E1283))</f>
        <v/>
      </c>
      <c r="X1283" s="47">
        <f>W1283*(1/(1+$G1283))^(1+$E1283)*(1+X$7)^$D1283*(X1265/W1265)^$E1283*((X1265+X1274)/(W1265+W1274))^($F1283*(1+$E1283))</f>
        <v/>
      </c>
      <c r="Y1283" s="47">
        <f>X1283*(1/(1+$G1283))^(1+$E1283)*(1+Y$7)^$D1283*(Y1265/X1265)^$E1283*((Y1265+Y1274)/(X1265+X1274))^($F1283*(1+$E1283))</f>
        <v/>
      </c>
      <c r="Z1283" s="47">
        <f>Y1283*(1/(1+$G1283))^(1+$E1283)*(1+Z$7)^$D1283*(Z1265/Y1265)^$E1283*((Z1265+Z1274)/(Y1265+Y1274))^($F1283*(1+$E1283))</f>
        <v/>
      </c>
      <c r="AA1283" s="47">
        <f>Z1283*(1/(1+$G1283))^(1+$E1283)*(1+AA$7)^$D1283*(AA1265/Z1265)^$E1283*((AA1265+AA1274)/(Z1265+Z1274))^($F1283*(1+$E1283))</f>
        <v/>
      </c>
      <c r="AB1283" s="47">
        <f>AA1283*(1/(1+$G1283))^(1+$E1283)*(1+AB$7)^$D1283*(AB1265/AA1265)^$E1283*((AB1265+AB1274)/(AA1265+AA1274))^($F1283*(1+$E1283))</f>
        <v/>
      </c>
      <c r="AC1283" s="47">
        <f>AB1283*(1/(1+$G1283))^(1+$E1283)*(1+AC$7)^$D1283*(AC1265/AB1265)^$E1283*((AC1265+AC1274)/(AB1265+AB1274))^($F1283*(1+$E1283))</f>
        <v/>
      </c>
      <c r="AD1283" s="58">
        <f>FUELUSE(AC1283,AD1265,AC1265,AD1274,AC1274,AD$7,$D1283,$E1283,$F1283,$G1283)</f>
        <v/>
      </c>
      <c r="AF1283" s="11">
        <f>LOWER(Settings!$C$4)&amp;".mit."&amp;$A1283&amp;IF($C1283="","","."&amp;$C1283&amp;"."&amp;$B1283)&amp;IF(INDEX(Variables!$D$5:$D$205,MATCH($A1283,Variables!$A$5:$A$205,0))="","","."&amp;INDEX(Variables!$D$5:$D$205,MATCH($A1283,Variables!$A$5:$A$205,0)))&amp;"."&amp;AF$5</f>
        <v/>
      </c>
      <c r="AG1283" s="46">
        <f>INDEX(Inputs!$U$5:$U$132,MATCH($B1283&amp;"|"&amp;$C1283,Inputs!$A$5:$A$132,0))</f>
        <v/>
      </c>
      <c r="AH1283" s="47">
        <f>AG1283*(1/(1+$G1283))^(1+$E1283)*(1+AH$7)^$D1283*(AH1265/AG1265)^$E1283*((AH1265+AH1274)/(AG1265+AG1274))^($F1283*(1+$E1283))</f>
        <v/>
      </c>
      <c r="AI1283" s="47">
        <f>AH1283*(1/(1+$G1283))^(1+$E1283)*(1+AI$7)^$D1283*(AI1265/AH1265)^$E1283*((AI1265+AI1274)/(AH1265+AH1274))^($F1283*(1+$E1283))</f>
        <v/>
      </c>
      <c r="AJ1283" s="47">
        <f>AI1283*(1/(1+$G1283))^(1+$E1283)*(1+AJ$7)^$D1283*(AJ1265/AI1265)^$E1283*((AJ1265+AJ1274)/(AI1265+AI1274))^($F1283*(1+$E1283))</f>
        <v/>
      </c>
      <c r="AK1283" s="47">
        <f>AJ1283*(1/(1+$G1283))^(1+$E1283)*(1+AK$7)^$D1283*(AK1265/AJ1265)^$E1283*((AK1265+AK1274)/(AJ1265+AJ1274))^($F1283*(1+$E1283))</f>
        <v/>
      </c>
      <c r="AL1283" s="47">
        <f>AK1283*(1/(1+$G1283))^(1+$E1283)*(1+AL$7)^$D1283*(AL1265/AK1265)^$E1283*((AL1265+AL1274)/(AK1265+AK1274))^($F1283*(1+$E1283))</f>
        <v/>
      </c>
      <c r="AM1283" s="47">
        <f>AL1283*(1/(1+$G1283))^(1+$E1283)*(1+AM$7)^$D1283*(AM1265/AL1265)^$E1283*((AM1265+AM1274)/(AL1265+AL1274))^($F1283*(1+$E1283))</f>
        <v/>
      </c>
      <c r="AN1283" s="47">
        <f>AM1283*(1/(1+$G1283))^(1+$E1283)*(1+AN$7)^$D1283*(AN1265/AM1265)^$E1283*((AN1265+AN1274)/(AM1265+AM1274))^($F1283*(1+$E1283))</f>
        <v/>
      </c>
      <c r="AO1283" s="47">
        <f>AN1283*(1/(1+$G1283))^(1+$E1283)*(1+AO$7)^$D1283*(AO1265/AN1265)^$E1283*((AO1265+AO1274)/(AN1265+AN1274))^($F1283*(1+$E1283))</f>
        <v/>
      </c>
      <c r="AP1283" s="47">
        <f>AO1283*(1/(1+$G1283))^(1+$E1283)*(1+AP$7)^$D1283*(AP1265/AO1265)^$E1283*((AP1265+AP1274)/(AO1265+AO1274))^($F1283*(1+$E1283))</f>
        <v/>
      </c>
      <c r="AQ1283" s="47">
        <f>AP1283*(1/(1+$G1283))^(1+$E1283)*(1+AQ$7)^$D1283*(AQ1265/AP1265)^$E1283*((AQ1265+AQ1274)/(AP1265+AP1274))^($F1283*(1+$E1283))</f>
        <v/>
      </c>
      <c r="AR1283" s="47">
        <f>AQ1283*(1/(1+$G1283))^(1+$E1283)*(1+AR$7)^$D1283*(AR1265/AQ1265)^$E1283*((AR1265+AR1274)/(AQ1265+AQ1274))^($F1283*(1+$E1283))</f>
        <v/>
      </c>
      <c r="AS1283" s="47">
        <f>AR1283*(1/(1+$G1283))^(1+$E1283)*(1+AS$7)^$D1283*(AS1265/AR1265)^$E1283*((AS1265+AS1274)/(AR1265+AR1274))^($F1283*(1+$E1283))</f>
        <v/>
      </c>
      <c r="AT1283" s="47">
        <f>AS1283*(1/(1+$G1283))^(1+$E1283)*(1+AT$7)^$D1283*(AT1265/AS1265)^$E1283*((AT1265+AT1274)/(AS1265+AS1274))^($F1283*(1+$E1283))</f>
        <v/>
      </c>
      <c r="AU1283" s="47">
        <f>AT1283*(1/(1+$G1283))^(1+$E1283)*(1+AU$7)^$D1283*(AU1265/AT1265)^$E1283*((AU1265+AU1274)/(AT1265+AT1274))^($F1283*(1+$E1283))</f>
        <v/>
      </c>
      <c r="AV1283" s="47">
        <f>AU1283*(1/(1+$G1283))^(1+$E1283)*(1+AV$7)^$D1283*(AV1265/AU1265)^$E1283*((AV1265+AV1274)/(AU1265+AU1274))^($F1283*(1+$E1283))</f>
        <v/>
      </c>
      <c r="AW1283" s="47">
        <f>AV1283*(1/(1+$G1283))^(1+$E1283)*(1+AW$7)^$D1283*(AW1265/AV1265)^$E1283*((AW1265+AW1274)/(AV1265+AV1274))^($F1283*(1+$E1283))</f>
        <v/>
      </c>
      <c r="AX1283" s="47">
        <f>AW1283*(1/(1+$G1283))^(1+$E1283)*(1+AX$7)^$D1283*(AX1265/AW1265)^$E1283*((AX1265+AX1274)/(AW1265+AW1274))^($F1283*(1+$E1283))</f>
        <v/>
      </c>
      <c r="AY1283" s="58">
        <f>FUELUSE(AX1283,AY1265,AX1265,AY1274,AX1274,AY$7,$D1283,$E1283,$F1283,$G1283)</f>
        <v/>
      </c>
    </row>
    <row r="1284" hidden="1" outlineLevel="2">
      <c r="A1284" s="14" t="inlineStr">
        <is>
          <t>ener</t>
        </is>
      </c>
      <c r="B1284" s="14" t="inlineStr">
        <is>
          <t>oop</t>
        </is>
      </c>
      <c r="C1284" s="14" t="inlineStr">
        <is>
          <t>mch</t>
        </is>
      </c>
      <c r="D1284" s="37">
        <f>INDEX(Inputs!$N$5:$N$132,MATCH($B1284&amp;"|"&amp;$C1284,Inputs!$A$5:$A$132,0))</f>
        <v/>
      </c>
      <c r="E1284" s="37">
        <f>INDEX(Inputs!$O$5:$O$132,MATCH($B1284&amp;"|"&amp;$C1284,Inputs!$A$5:$A$132,0))</f>
        <v/>
      </c>
      <c r="F1284" s="37">
        <f>INDEX(Inputs!$P$5:$P$132,MATCH($B1284&amp;"|"&amp;$C1284,Inputs!$A$5:$A$132,0))</f>
        <v/>
      </c>
      <c r="G1284" s="37">
        <f>INDEX(Inputs!$Q$5:$Q$132,MATCH($B1284&amp;"|"&amp;$C1284,Inputs!$A$5:$A$132,0))</f>
        <v/>
      </c>
      <c r="H1284" s="14">
        <f>INDEX(Variables!$B$5:$B$205,MATCH($A1284,Variables!$A$5:$A$205,0))&amp;IF($C1284="",""," | "&amp;INDEX(Mapping!$B$5:$B$26,MATCH($C1284,Mapping!$A$5:$A$26,0))&amp;" | "&amp;INDEX(Mapping!$B$30:$B$46,MATCH($B1284,Mapping!$A$30:$A$46,0)))</f>
        <v/>
      </c>
      <c r="I1284" s="14">
        <f>INDEX(Variables!$C$5:$C$205,MATCH($A1284,Variables!$A$5:$A$205,0))</f>
        <v/>
      </c>
      <c r="J1284" s="14">
        <f>INDEX(Variables!$E$5:$E$205,MATCH($A1284,Variables!$A$5:$A$205,0))</f>
        <v/>
      </c>
      <c r="K1284" s="11">
        <f>LOWER(Settings!$C$4)&amp;".mit."&amp;$A1284&amp;IF($C1284="","","."&amp;$C1284&amp;"."&amp;$B1284)&amp;IF(INDEX(Variables!$D$5:$D$205,MATCH($A1284,Variables!$A$5:$A$205,0))="","","."&amp;INDEX(Variables!$D$5:$D$205,MATCH($A1284,Variables!$A$5:$A$205,0)))&amp;"."&amp;K$5</f>
        <v/>
      </c>
      <c r="L1284" s="46">
        <f>INDEX(Inputs!$U$5:$U$132,MATCH($B1284&amp;"|"&amp;$C1284,Inputs!$A$5:$A$132,0))</f>
        <v/>
      </c>
      <c r="M1284" s="47">
        <f>L1284*(1/(1+$G1284))^(1+$E1284)*(1+M$7)^$D1284*(M1266/L1266)^$E1284*((M1266+M1275)/(L1266+L1275))^($F1284*(1+$E1284))</f>
        <v/>
      </c>
      <c r="N1284" s="47">
        <f>M1284*(1/(1+$G1284))^(1+$E1284)*(1+N$7)^$D1284*(N1266/M1266)^$E1284*((N1266+N1275)/(M1266+M1275))^($F1284*(1+$E1284))</f>
        <v/>
      </c>
      <c r="O1284" s="47">
        <f>N1284*(1/(1+$G1284))^(1+$E1284)*(1+O$7)^$D1284*(O1266/N1266)^$E1284*((O1266+O1275)/(N1266+N1275))^($F1284*(1+$E1284))</f>
        <v/>
      </c>
      <c r="P1284" s="47">
        <f>O1284*(1/(1+$G1284))^(1+$E1284)*(1+P$7)^$D1284*(P1266/O1266)^$E1284*((P1266+P1275)/(O1266+O1275))^($F1284*(1+$E1284))</f>
        <v/>
      </c>
      <c r="Q1284" s="47">
        <f>P1284*(1/(1+$G1284))^(1+$E1284)*(1+Q$7)^$D1284*(Q1266/P1266)^$E1284*((Q1266+Q1275)/(P1266+P1275))^($F1284*(1+$E1284))</f>
        <v/>
      </c>
      <c r="R1284" s="47">
        <f>Q1284*(1/(1+$G1284))^(1+$E1284)*(1+R$7)^$D1284*(R1266/Q1266)^$E1284*((R1266+R1275)/(Q1266+Q1275))^($F1284*(1+$E1284))</f>
        <v/>
      </c>
      <c r="S1284" s="47">
        <f>R1284*(1/(1+$G1284))^(1+$E1284)*(1+S$7)^$D1284*(S1266/R1266)^$E1284*((S1266+S1275)/(R1266+R1275))^($F1284*(1+$E1284))</f>
        <v/>
      </c>
      <c r="T1284" s="47">
        <f>S1284*(1/(1+$G1284))^(1+$E1284)*(1+T$7)^$D1284*(T1266/S1266)^$E1284*((T1266+T1275)/(S1266+S1275))^($F1284*(1+$E1284))</f>
        <v/>
      </c>
      <c r="U1284" s="47">
        <f>T1284*(1/(1+$G1284))^(1+$E1284)*(1+U$7)^$D1284*(U1266/T1266)^$E1284*((U1266+U1275)/(T1266+T1275))^($F1284*(1+$E1284))</f>
        <v/>
      </c>
      <c r="V1284" s="47">
        <f>U1284*(1/(1+$G1284))^(1+$E1284)*(1+V$7)^$D1284*(V1266/U1266)^$E1284*((V1266+V1275)/(U1266+U1275))^($F1284*(1+$E1284))</f>
        <v/>
      </c>
      <c r="W1284" s="47">
        <f>V1284*(1/(1+$G1284))^(1+$E1284)*(1+W$7)^$D1284*(W1266/V1266)^$E1284*((W1266+W1275)/(V1266+V1275))^($F1284*(1+$E1284))</f>
        <v/>
      </c>
      <c r="X1284" s="47">
        <f>W1284*(1/(1+$G1284))^(1+$E1284)*(1+X$7)^$D1284*(X1266/W1266)^$E1284*((X1266+X1275)/(W1266+W1275))^($F1284*(1+$E1284))</f>
        <v/>
      </c>
      <c r="Y1284" s="47">
        <f>X1284*(1/(1+$G1284))^(1+$E1284)*(1+Y$7)^$D1284*(Y1266/X1266)^$E1284*((Y1266+Y1275)/(X1266+X1275))^($F1284*(1+$E1284))</f>
        <v/>
      </c>
      <c r="Z1284" s="47">
        <f>Y1284*(1/(1+$G1284))^(1+$E1284)*(1+Z$7)^$D1284*(Z1266/Y1266)^$E1284*((Z1266+Z1275)/(Y1266+Y1275))^($F1284*(1+$E1284))</f>
        <v/>
      </c>
      <c r="AA1284" s="47">
        <f>Z1284*(1/(1+$G1284))^(1+$E1284)*(1+AA$7)^$D1284*(AA1266/Z1266)^$E1284*((AA1266+AA1275)/(Z1266+Z1275))^($F1284*(1+$E1284))</f>
        <v/>
      </c>
      <c r="AB1284" s="47">
        <f>AA1284*(1/(1+$G1284))^(1+$E1284)*(1+AB$7)^$D1284*(AB1266/AA1266)^$E1284*((AB1266+AB1275)/(AA1266+AA1275))^($F1284*(1+$E1284))</f>
        <v/>
      </c>
      <c r="AC1284" s="47">
        <f>AB1284*(1/(1+$G1284))^(1+$E1284)*(1+AC$7)^$D1284*(AC1266/AB1266)^$E1284*((AC1266+AC1275)/(AB1266+AB1275))^($F1284*(1+$E1284))</f>
        <v/>
      </c>
      <c r="AD1284" s="58">
        <f>FUELUSE(AC1284,AD1266,AC1266,AD1275,AC1275,AD$7,$D1284,$E1284,$F1284,$G1284)</f>
        <v/>
      </c>
      <c r="AF1284" s="11">
        <f>LOWER(Settings!$C$4)&amp;".mit."&amp;$A1284&amp;IF($C1284="","","."&amp;$C1284&amp;"."&amp;$B1284)&amp;IF(INDEX(Variables!$D$5:$D$205,MATCH($A1284,Variables!$A$5:$A$205,0))="","","."&amp;INDEX(Variables!$D$5:$D$205,MATCH($A1284,Variables!$A$5:$A$205,0)))&amp;"."&amp;AF$5</f>
        <v/>
      </c>
      <c r="AG1284" s="46">
        <f>INDEX(Inputs!$U$5:$U$132,MATCH($B1284&amp;"|"&amp;$C1284,Inputs!$A$5:$A$132,0))</f>
        <v/>
      </c>
      <c r="AH1284" s="47">
        <f>AG1284*(1/(1+$G1284))^(1+$E1284)*(1+AH$7)^$D1284*(AH1266/AG1266)^$E1284*((AH1266+AH1275)/(AG1266+AG1275))^($F1284*(1+$E1284))</f>
        <v/>
      </c>
      <c r="AI1284" s="47">
        <f>AH1284*(1/(1+$G1284))^(1+$E1284)*(1+AI$7)^$D1284*(AI1266/AH1266)^$E1284*((AI1266+AI1275)/(AH1266+AH1275))^($F1284*(1+$E1284))</f>
        <v/>
      </c>
      <c r="AJ1284" s="47">
        <f>AI1284*(1/(1+$G1284))^(1+$E1284)*(1+AJ$7)^$D1284*(AJ1266/AI1266)^$E1284*((AJ1266+AJ1275)/(AI1266+AI1275))^($F1284*(1+$E1284))</f>
        <v/>
      </c>
      <c r="AK1284" s="47">
        <f>AJ1284*(1/(1+$G1284))^(1+$E1284)*(1+AK$7)^$D1284*(AK1266/AJ1266)^$E1284*((AK1266+AK1275)/(AJ1266+AJ1275))^($F1284*(1+$E1284))</f>
        <v/>
      </c>
      <c r="AL1284" s="47">
        <f>AK1284*(1/(1+$G1284))^(1+$E1284)*(1+AL$7)^$D1284*(AL1266/AK1266)^$E1284*((AL1266+AL1275)/(AK1266+AK1275))^($F1284*(1+$E1284))</f>
        <v/>
      </c>
      <c r="AM1284" s="47">
        <f>AL1284*(1/(1+$G1284))^(1+$E1284)*(1+AM$7)^$D1284*(AM1266/AL1266)^$E1284*((AM1266+AM1275)/(AL1266+AL1275))^($F1284*(1+$E1284))</f>
        <v/>
      </c>
      <c r="AN1284" s="47">
        <f>AM1284*(1/(1+$G1284))^(1+$E1284)*(1+AN$7)^$D1284*(AN1266/AM1266)^$E1284*((AN1266+AN1275)/(AM1266+AM1275))^($F1284*(1+$E1284))</f>
        <v/>
      </c>
      <c r="AO1284" s="47">
        <f>AN1284*(1/(1+$G1284))^(1+$E1284)*(1+AO$7)^$D1284*(AO1266/AN1266)^$E1284*((AO1266+AO1275)/(AN1266+AN1275))^($F1284*(1+$E1284))</f>
        <v/>
      </c>
      <c r="AP1284" s="47">
        <f>AO1284*(1/(1+$G1284))^(1+$E1284)*(1+AP$7)^$D1284*(AP1266/AO1266)^$E1284*((AP1266+AP1275)/(AO1266+AO1275))^($F1284*(1+$E1284))</f>
        <v/>
      </c>
      <c r="AQ1284" s="47">
        <f>AP1284*(1/(1+$G1284))^(1+$E1284)*(1+AQ$7)^$D1284*(AQ1266/AP1266)^$E1284*((AQ1266+AQ1275)/(AP1266+AP1275))^($F1284*(1+$E1284))</f>
        <v/>
      </c>
      <c r="AR1284" s="47">
        <f>AQ1284*(1/(1+$G1284))^(1+$E1284)*(1+AR$7)^$D1284*(AR1266/AQ1266)^$E1284*((AR1266+AR1275)/(AQ1266+AQ1275))^($F1284*(1+$E1284))</f>
        <v/>
      </c>
      <c r="AS1284" s="47">
        <f>AR1284*(1/(1+$G1284))^(1+$E1284)*(1+AS$7)^$D1284*(AS1266/AR1266)^$E1284*((AS1266+AS1275)/(AR1266+AR1275))^($F1284*(1+$E1284))</f>
        <v/>
      </c>
      <c r="AT1284" s="47">
        <f>AS1284*(1/(1+$G1284))^(1+$E1284)*(1+AT$7)^$D1284*(AT1266/AS1266)^$E1284*((AT1266+AT1275)/(AS1266+AS1275))^($F1284*(1+$E1284))</f>
        <v/>
      </c>
      <c r="AU1284" s="47">
        <f>AT1284*(1/(1+$G1284))^(1+$E1284)*(1+AU$7)^$D1284*(AU1266/AT1266)^$E1284*((AU1266+AU1275)/(AT1266+AT1275))^($F1284*(1+$E1284))</f>
        <v/>
      </c>
      <c r="AV1284" s="47">
        <f>AU1284*(1/(1+$G1284))^(1+$E1284)*(1+AV$7)^$D1284*(AV1266/AU1266)^$E1284*((AV1266+AV1275)/(AU1266+AU1275))^($F1284*(1+$E1284))</f>
        <v/>
      </c>
      <c r="AW1284" s="47">
        <f>AV1284*(1/(1+$G1284))^(1+$E1284)*(1+AW$7)^$D1284*(AW1266/AV1266)^$E1284*((AW1266+AW1275)/(AV1266+AV1275))^($F1284*(1+$E1284))</f>
        <v/>
      </c>
      <c r="AX1284" s="47">
        <f>AW1284*(1/(1+$G1284))^(1+$E1284)*(1+AX$7)^$D1284*(AX1266/AW1266)^$E1284*((AX1266+AX1275)/(AW1266+AW1275))^($F1284*(1+$E1284))</f>
        <v/>
      </c>
      <c r="AY1284" s="58">
        <f>FUELUSE(AX1284,AY1266,AX1266,AY1275,AX1275,AY$7,$D1284,$E1284,$F1284,$G1284)</f>
        <v/>
      </c>
    </row>
    <row r="1285" hidden="1" outlineLevel="2">
      <c r="A1285" s="14" t="inlineStr">
        <is>
          <t>ener</t>
        </is>
      </c>
      <c r="B1285" s="14" t="inlineStr">
        <is>
          <t>bio</t>
        </is>
      </c>
      <c r="C1285" s="14" t="inlineStr">
        <is>
          <t>mch</t>
        </is>
      </c>
      <c r="D1285" s="37">
        <f>INDEX(Inputs!$N$5:$N$132,MATCH($B1285&amp;"|"&amp;$C1285,Inputs!$A$5:$A$132,0))</f>
        <v/>
      </c>
      <c r="E1285" s="37">
        <f>INDEX(Inputs!$O$5:$O$132,MATCH($B1285&amp;"|"&amp;$C1285,Inputs!$A$5:$A$132,0))</f>
        <v/>
      </c>
      <c r="F1285" s="37">
        <f>INDEX(Inputs!$P$5:$P$132,MATCH($B1285&amp;"|"&amp;$C1285,Inputs!$A$5:$A$132,0))</f>
        <v/>
      </c>
      <c r="G1285" s="37">
        <f>INDEX(Inputs!$Q$5:$Q$132,MATCH($B1285&amp;"|"&amp;$C1285,Inputs!$A$5:$A$132,0))</f>
        <v/>
      </c>
      <c r="H1285" s="14">
        <f>INDEX(Variables!$B$5:$B$205,MATCH($A1285,Variables!$A$5:$A$205,0))&amp;IF($C1285="",""," | "&amp;INDEX(Mapping!$B$5:$B$26,MATCH($C1285,Mapping!$A$5:$A$26,0))&amp;" | "&amp;INDEX(Mapping!$B$30:$B$46,MATCH($B1285,Mapping!$A$30:$A$46,0)))</f>
        <v/>
      </c>
      <c r="I1285" s="14">
        <f>INDEX(Variables!$C$5:$C$205,MATCH($A1285,Variables!$A$5:$A$205,0))</f>
        <v/>
      </c>
      <c r="J1285" s="14">
        <f>INDEX(Variables!$E$5:$E$205,MATCH($A1285,Variables!$A$5:$A$205,0))</f>
        <v/>
      </c>
      <c r="K1285" s="11">
        <f>LOWER(Settings!$C$4)&amp;".mit."&amp;$A1285&amp;IF($C1285="","","."&amp;$C1285&amp;"."&amp;$B1285)&amp;IF(INDEX(Variables!$D$5:$D$205,MATCH($A1285,Variables!$A$5:$A$205,0))="","","."&amp;INDEX(Variables!$D$5:$D$205,MATCH($A1285,Variables!$A$5:$A$205,0)))&amp;"."&amp;K$5</f>
        <v/>
      </c>
      <c r="L1285" s="46">
        <f>INDEX(Inputs!$U$5:$U$132,MATCH($B1285&amp;"|"&amp;$C1285,Inputs!$A$5:$A$132,0))</f>
        <v/>
      </c>
      <c r="M1285" s="47">
        <f>L1285*(1/(1+$G1285))^(1+$E1285)*(1+M$7)^$D1285*(M1267/L1267)^$E1285*((M1267+M1276)/(L1267+L1276))^($F1285*(1+$E1285))</f>
        <v/>
      </c>
      <c r="N1285" s="47">
        <f>M1285*(1/(1+$G1285))^(1+$E1285)*(1+N$7)^$D1285*(N1267/M1267)^$E1285*((N1267+N1276)/(M1267+M1276))^($F1285*(1+$E1285))</f>
        <v/>
      </c>
      <c r="O1285" s="47">
        <f>N1285*(1/(1+$G1285))^(1+$E1285)*(1+O$7)^$D1285*(O1267/N1267)^$E1285*((O1267+O1276)/(N1267+N1276))^($F1285*(1+$E1285))</f>
        <v/>
      </c>
      <c r="P1285" s="47">
        <f>O1285*(1/(1+$G1285))^(1+$E1285)*(1+P$7)^$D1285*(P1267/O1267)^$E1285*((P1267+P1276)/(O1267+O1276))^($F1285*(1+$E1285))</f>
        <v/>
      </c>
      <c r="Q1285" s="47">
        <f>P1285*(1/(1+$G1285))^(1+$E1285)*(1+Q$7)^$D1285*(Q1267/P1267)^$E1285*((Q1267+Q1276)/(P1267+P1276))^($F1285*(1+$E1285))</f>
        <v/>
      </c>
      <c r="R1285" s="47">
        <f>Q1285*(1/(1+$G1285))^(1+$E1285)*(1+R$7)^$D1285*(R1267/Q1267)^$E1285*((R1267+R1276)/(Q1267+Q1276))^($F1285*(1+$E1285))</f>
        <v/>
      </c>
      <c r="S1285" s="47">
        <f>R1285*(1/(1+$G1285))^(1+$E1285)*(1+S$7)^$D1285*(S1267/R1267)^$E1285*((S1267+S1276)/(R1267+R1276))^($F1285*(1+$E1285))</f>
        <v/>
      </c>
      <c r="T1285" s="47">
        <f>S1285*(1/(1+$G1285))^(1+$E1285)*(1+T$7)^$D1285*(T1267/S1267)^$E1285*((T1267+T1276)/(S1267+S1276))^($F1285*(1+$E1285))</f>
        <v/>
      </c>
      <c r="U1285" s="47">
        <f>T1285*(1/(1+$G1285))^(1+$E1285)*(1+U$7)^$D1285*(U1267/T1267)^$E1285*((U1267+U1276)/(T1267+T1276))^($F1285*(1+$E1285))</f>
        <v/>
      </c>
      <c r="V1285" s="47">
        <f>U1285*(1/(1+$G1285))^(1+$E1285)*(1+V$7)^$D1285*(V1267/U1267)^$E1285*((V1267+V1276)/(U1267+U1276))^($F1285*(1+$E1285))</f>
        <v/>
      </c>
      <c r="W1285" s="47">
        <f>V1285*(1/(1+$G1285))^(1+$E1285)*(1+W$7)^$D1285*(W1267/V1267)^$E1285*((W1267+W1276)/(V1267+V1276))^($F1285*(1+$E1285))</f>
        <v/>
      </c>
      <c r="X1285" s="47">
        <f>W1285*(1/(1+$G1285))^(1+$E1285)*(1+X$7)^$D1285*(X1267/W1267)^$E1285*((X1267+X1276)/(W1267+W1276))^($F1285*(1+$E1285))</f>
        <v/>
      </c>
      <c r="Y1285" s="47">
        <f>X1285*(1/(1+$G1285))^(1+$E1285)*(1+Y$7)^$D1285*(Y1267/X1267)^$E1285*((Y1267+Y1276)/(X1267+X1276))^($F1285*(1+$E1285))</f>
        <v/>
      </c>
      <c r="Z1285" s="47">
        <f>Y1285*(1/(1+$G1285))^(1+$E1285)*(1+Z$7)^$D1285*(Z1267/Y1267)^$E1285*((Z1267+Z1276)/(Y1267+Y1276))^($F1285*(1+$E1285))</f>
        <v/>
      </c>
      <c r="AA1285" s="47">
        <f>Z1285*(1/(1+$G1285))^(1+$E1285)*(1+AA$7)^$D1285*(AA1267/Z1267)^$E1285*((AA1267+AA1276)/(Z1267+Z1276))^($F1285*(1+$E1285))</f>
        <v/>
      </c>
      <c r="AB1285" s="47">
        <f>AA1285*(1/(1+$G1285))^(1+$E1285)*(1+AB$7)^$D1285*(AB1267/AA1267)^$E1285*((AB1267+AB1276)/(AA1267+AA1276))^($F1285*(1+$E1285))</f>
        <v/>
      </c>
      <c r="AC1285" s="47">
        <f>AB1285*(1/(1+$G1285))^(1+$E1285)*(1+AC$7)^$D1285*(AC1267/AB1267)^$E1285*((AC1267+AC1276)/(AB1267+AB1276))^($F1285*(1+$E1285))</f>
        <v/>
      </c>
      <c r="AD1285" s="58">
        <f>FUELUSE(AC1285,AD1267,AC1267,AD1276,AC1276,AD$7,$D1285,$E1285,$F1285,$G1285)</f>
        <v/>
      </c>
      <c r="AF1285" s="11">
        <f>LOWER(Settings!$C$4)&amp;".mit."&amp;$A1285&amp;IF($C1285="","","."&amp;$C1285&amp;"."&amp;$B1285)&amp;IF(INDEX(Variables!$D$5:$D$205,MATCH($A1285,Variables!$A$5:$A$205,0))="","","."&amp;INDEX(Variables!$D$5:$D$205,MATCH($A1285,Variables!$A$5:$A$205,0)))&amp;"."&amp;AF$5</f>
        <v/>
      </c>
      <c r="AG1285" s="46">
        <f>INDEX(Inputs!$U$5:$U$132,MATCH($B1285&amp;"|"&amp;$C1285,Inputs!$A$5:$A$132,0))</f>
        <v/>
      </c>
      <c r="AH1285" s="47">
        <f>AG1285*(1/(1+$G1285))^(1+$E1285)*(1+AH$7)^$D1285*(AH1267/AG1267)^$E1285*((AH1267+AH1276)/(AG1267+AG1276))^($F1285*(1+$E1285))</f>
        <v/>
      </c>
      <c r="AI1285" s="47">
        <f>AH1285*(1/(1+$G1285))^(1+$E1285)*(1+AI$7)^$D1285*(AI1267/AH1267)^$E1285*((AI1267+AI1276)/(AH1267+AH1276))^($F1285*(1+$E1285))</f>
        <v/>
      </c>
      <c r="AJ1285" s="47">
        <f>AI1285*(1/(1+$G1285))^(1+$E1285)*(1+AJ$7)^$D1285*(AJ1267/AI1267)^$E1285*((AJ1267+AJ1276)/(AI1267+AI1276))^($F1285*(1+$E1285))</f>
        <v/>
      </c>
      <c r="AK1285" s="47">
        <f>AJ1285*(1/(1+$G1285))^(1+$E1285)*(1+AK$7)^$D1285*(AK1267/AJ1267)^$E1285*((AK1267+AK1276)/(AJ1267+AJ1276))^($F1285*(1+$E1285))</f>
        <v/>
      </c>
      <c r="AL1285" s="47">
        <f>AK1285*(1/(1+$G1285))^(1+$E1285)*(1+AL$7)^$D1285*(AL1267/AK1267)^$E1285*((AL1267+AL1276)/(AK1267+AK1276))^($F1285*(1+$E1285))</f>
        <v/>
      </c>
      <c r="AM1285" s="47">
        <f>AL1285*(1/(1+$G1285))^(1+$E1285)*(1+AM$7)^$D1285*(AM1267/AL1267)^$E1285*((AM1267+AM1276)/(AL1267+AL1276))^($F1285*(1+$E1285))</f>
        <v/>
      </c>
      <c r="AN1285" s="47">
        <f>AM1285*(1/(1+$G1285))^(1+$E1285)*(1+AN$7)^$D1285*(AN1267/AM1267)^$E1285*((AN1267+AN1276)/(AM1267+AM1276))^($F1285*(1+$E1285))</f>
        <v/>
      </c>
      <c r="AO1285" s="47">
        <f>AN1285*(1/(1+$G1285))^(1+$E1285)*(1+AO$7)^$D1285*(AO1267/AN1267)^$E1285*((AO1267+AO1276)/(AN1267+AN1276))^($F1285*(1+$E1285))</f>
        <v/>
      </c>
      <c r="AP1285" s="47">
        <f>AO1285*(1/(1+$G1285))^(1+$E1285)*(1+AP$7)^$D1285*(AP1267/AO1267)^$E1285*((AP1267+AP1276)/(AO1267+AO1276))^($F1285*(1+$E1285))</f>
        <v/>
      </c>
      <c r="AQ1285" s="47">
        <f>AP1285*(1/(1+$G1285))^(1+$E1285)*(1+AQ$7)^$D1285*(AQ1267/AP1267)^$E1285*((AQ1267+AQ1276)/(AP1267+AP1276))^($F1285*(1+$E1285))</f>
        <v/>
      </c>
      <c r="AR1285" s="47">
        <f>AQ1285*(1/(1+$G1285))^(1+$E1285)*(1+AR$7)^$D1285*(AR1267/AQ1267)^$E1285*((AR1267+AR1276)/(AQ1267+AQ1276))^($F1285*(1+$E1285))</f>
        <v/>
      </c>
      <c r="AS1285" s="47">
        <f>AR1285*(1/(1+$G1285))^(1+$E1285)*(1+AS$7)^$D1285*(AS1267/AR1267)^$E1285*((AS1267+AS1276)/(AR1267+AR1276))^($F1285*(1+$E1285))</f>
        <v/>
      </c>
      <c r="AT1285" s="47">
        <f>AS1285*(1/(1+$G1285))^(1+$E1285)*(1+AT$7)^$D1285*(AT1267/AS1267)^$E1285*((AT1267+AT1276)/(AS1267+AS1276))^($F1285*(1+$E1285))</f>
        <v/>
      </c>
      <c r="AU1285" s="47">
        <f>AT1285*(1/(1+$G1285))^(1+$E1285)*(1+AU$7)^$D1285*(AU1267/AT1267)^$E1285*((AU1267+AU1276)/(AT1267+AT1276))^($F1285*(1+$E1285))</f>
        <v/>
      </c>
      <c r="AV1285" s="47">
        <f>AU1285*(1/(1+$G1285))^(1+$E1285)*(1+AV$7)^$D1285*(AV1267/AU1267)^$E1285*((AV1267+AV1276)/(AU1267+AU1276))^($F1285*(1+$E1285))</f>
        <v/>
      </c>
      <c r="AW1285" s="47">
        <f>AV1285*(1/(1+$G1285))^(1+$E1285)*(1+AW$7)^$D1285*(AW1267/AV1267)^$E1285*((AW1267+AW1276)/(AV1267+AV1276))^($F1285*(1+$E1285))</f>
        <v/>
      </c>
      <c r="AX1285" s="47">
        <f>AW1285*(1/(1+$G1285))^(1+$E1285)*(1+AX$7)^$D1285*(AX1267/AW1267)^$E1285*((AX1267+AX1276)/(AW1267+AW1276))^($F1285*(1+$E1285))</f>
        <v/>
      </c>
      <c r="AY1285" s="58">
        <f>FUELUSE(AX1285,AY1267,AX1267,AY1276,AX1276,AY$7,$D1285,$E1285,$F1285,$G1285)</f>
        <v/>
      </c>
    </row>
    <row r="1286" hidden="1" outlineLevel="2"/>
    <row r="1287" hidden="1" outlineLevel="2">
      <c r="A1287" s="14" t="inlineStr">
        <is>
          <t>co2</t>
        </is>
      </c>
      <c r="B1287" s="14" t="inlineStr">
        <is>
          <t>coa</t>
        </is>
      </c>
      <c r="C1287" s="14" t="inlineStr">
        <is>
          <t>mch</t>
        </is>
      </c>
      <c r="D1287" s="37">
        <f>INDEX(Inputs!$T$5:$T$132,MATCH($B1287&amp;"|"&amp;$C1287,Inputs!$A$5:$A$132,0))</f>
        <v/>
      </c>
      <c r="E1287" s="36" t="n"/>
      <c r="F1287" s="36" t="n"/>
      <c r="G1287" s="36" t="n"/>
      <c r="H1287" s="14">
        <f>INDEX(Variables!$B$5:$B$205,MATCH($A1287,Variables!$A$5:$A$205,0))&amp;IF($C1287="",""," | "&amp;INDEX(Mapping!$B$5:$B$26,MATCH($C1287,Mapping!$A$5:$A$26,0))&amp;" | "&amp;INDEX(Mapping!$B$30:$B$46,MATCH($B1287,Mapping!$A$30:$A$46,0)))</f>
        <v/>
      </c>
      <c r="I1287" s="14">
        <f>INDEX(Variables!$C$5:$C$205,MATCH($A1287,Variables!$A$5:$A$205,0))</f>
        <v/>
      </c>
      <c r="J1287" s="14">
        <f>INDEX(Variables!$E$5:$E$205,MATCH($A1287,Variables!$A$5:$A$205,0))</f>
        <v/>
      </c>
      <c r="K1287" s="11">
        <f>LOWER(Settings!$C$4)&amp;".mit."&amp;$A1287&amp;IF($C1287="","","."&amp;$C1287&amp;"."&amp;$B1287)&amp;IF(INDEX(Variables!$D$5:$D$205,MATCH($A1287,Variables!$A$5:$A$205,0))="","","."&amp;INDEX(Variables!$D$5:$D$205,MATCH($A1287,Variables!$A$5:$A$205,0)))&amp;"."&amp;K$5</f>
        <v/>
      </c>
      <c r="L1287" s="15">
        <f>L1278*Settings!$C$13*$D1287</f>
        <v/>
      </c>
      <c r="M1287" s="16">
        <f>M1278*Settings!$C$13*$D1287</f>
        <v/>
      </c>
      <c r="N1287" s="16">
        <f>N1278*Settings!$C$13*$D1287</f>
        <v/>
      </c>
      <c r="O1287" s="16">
        <f>O1278*Settings!$C$13*$D1287</f>
        <v/>
      </c>
      <c r="P1287" s="16">
        <f>P1278*Settings!$C$13*$D1287</f>
        <v/>
      </c>
      <c r="Q1287" s="16">
        <f>Q1278*Settings!$C$13*$D1287</f>
        <v/>
      </c>
      <c r="R1287" s="16">
        <f>R1278*Settings!$C$13*$D1287</f>
        <v/>
      </c>
      <c r="S1287" s="16">
        <f>S1278*Settings!$C$13*$D1287</f>
        <v/>
      </c>
      <c r="T1287" s="16">
        <f>T1278*Settings!$C$13*$D1287</f>
        <v/>
      </c>
      <c r="U1287" s="16">
        <f>U1278*Settings!$C$13*$D1287</f>
        <v/>
      </c>
      <c r="V1287" s="16">
        <f>V1278*Settings!$C$13*$D1287</f>
        <v/>
      </c>
      <c r="W1287" s="16">
        <f>W1278*Settings!$C$13*$D1287</f>
        <v/>
      </c>
      <c r="X1287" s="16">
        <f>X1278*Settings!$C$13*$D1287</f>
        <v/>
      </c>
      <c r="Y1287" s="16">
        <f>Y1278*Settings!$C$13*$D1287</f>
        <v/>
      </c>
      <c r="Z1287" s="16">
        <f>Z1278*Settings!$C$13*$D1287</f>
        <v/>
      </c>
      <c r="AA1287" s="16">
        <f>AA1278*Settings!$C$13*$D1287</f>
        <v/>
      </c>
      <c r="AB1287" s="16">
        <f>AB1278*Settings!$C$13*$D1287</f>
        <v/>
      </c>
      <c r="AC1287" s="16">
        <f>AC1278*Settings!$C$13*$D1287</f>
        <v/>
      </c>
      <c r="AD1287" s="51">
        <f>EMISSIONS(AD1278,Settings!$C$13,$D1287)</f>
        <v/>
      </c>
      <c r="AF1287" s="11">
        <f>LOWER(Settings!$C$4)&amp;".mit."&amp;$A1287&amp;IF($C1287="","","."&amp;$C1287&amp;"."&amp;$B1287)&amp;IF(INDEX(Variables!$D$5:$D$205,MATCH($A1287,Variables!$A$5:$A$205,0))="","","."&amp;INDEX(Variables!$D$5:$D$205,MATCH($A1287,Variables!$A$5:$A$205,0)))&amp;"."&amp;AF$5</f>
        <v/>
      </c>
      <c r="AG1287" s="15">
        <f>AG1278*Settings!$C$13*$D1287</f>
        <v/>
      </c>
      <c r="AH1287" s="16">
        <f>AH1278*Settings!$C$13*$D1287</f>
        <v/>
      </c>
      <c r="AI1287" s="16">
        <f>AI1278*Settings!$C$13*$D1287</f>
        <v/>
      </c>
      <c r="AJ1287" s="16">
        <f>AJ1278*Settings!$C$13*$D1287</f>
        <v/>
      </c>
      <c r="AK1287" s="16">
        <f>AK1278*Settings!$C$13*$D1287</f>
        <v/>
      </c>
      <c r="AL1287" s="16">
        <f>AL1278*Settings!$C$13*$D1287</f>
        <v/>
      </c>
      <c r="AM1287" s="16">
        <f>AM1278*Settings!$C$13*$D1287</f>
        <v/>
      </c>
      <c r="AN1287" s="16">
        <f>AN1278*Settings!$C$13*$D1287</f>
        <v/>
      </c>
      <c r="AO1287" s="16">
        <f>AO1278*Settings!$C$13*$D1287</f>
        <v/>
      </c>
      <c r="AP1287" s="16">
        <f>AP1278*Settings!$C$13*$D1287</f>
        <v/>
      </c>
      <c r="AQ1287" s="16">
        <f>AQ1278*Settings!$C$13*$D1287</f>
        <v/>
      </c>
      <c r="AR1287" s="16">
        <f>AR1278*Settings!$C$13*$D1287</f>
        <v/>
      </c>
      <c r="AS1287" s="16">
        <f>AS1278*Settings!$C$13*$D1287</f>
        <v/>
      </c>
      <c r="AT1287" s="16">
        <f>AT1278*Settings!$C$13*$D1287</f>
        <v/>
      </c>
      <c r="AU1287" s="16">
        <f>AU1278*Settings!$C$13*$D1287</f>
        <v/>
      </c>
      <c r="AV1287" s="16">
        <f>AV1278*Settings!$C$13*$D1287</f>
        <v/>
      </c>
      <c r="AW1287" s="16">
        <f>AW1278*Settings!$C$13*$D1287</f>
        <v/>
      </c>
      <c r="AX1287" s="16">
        <f>AX1278*Settings!$C$13*$D1287</f>
        <v/>
      </c>
      <c r="AY1287" s="51">
        <f>EMISSIONS(AY1278,Settings!$C$13,$D1287)</f>
        <v/>
      </c>
    </row>
    <row r="1288" hidden="1" outlineLevel="2">
      <c r="A1288" s="14" t="inlineStr">
        <is>
          <t>co2</t>
        </is>
      </c>
      <c r="B1288" s="14" t="inlineStr">
        <is>
          <t>nga</t>
        </is>
      </c>
      <c r="C1288" s="14" t="inlineStr">
        <is>
          <t>mch</t>
        </is>
      </c>
      <c r="D1288" s="37">
        <f>INDEX(Inputs!$T$5:$T$132,MATCH($B1288&amp;"|"&amp;$C1288,Inputs!$A$5:$A$132,0))</f>
        <v/>
      </c>
      <c r="E1288" s="36" t="n"/>
      <c r="F1288" s="36" t="n"/>
      <c r="G1288" s="36" t="n"/>
      <c r="H1288" s="14">
        <f>INDEX(Variables!$B$5:$B$205,MATCH($A1288,Variables!$A$5:$A$205,0))&amp;IF($C1288="",""," | "&amp;INDEX(Mapping!$B$5:$B$26,MATCH($C1288,Mapping!$A$5:$A$26,0))&amp;" | "&amp;INDEX(Mapping!$B$30:$B$46,MATCH($B1288,Mapping!$A$30:$A$46,0)))</f>
        <v/>
      </c>
      <c r="I1288" s="14">
        <f>INDEX(Variables!$C$5:$C$205,MATCH($A1288,Variables!$A$5:$A$205,0))</f>
        <v/>
      </c>
      <c r="J1288" s="14">
        <f>INDEX(Variables!$E$5:$E$205,MATCH($A1288,Variables!$A$5:$A$205,0))</f>
        <v/>
      </c>
      <c r="K1288" s="11">
        <f>LOWER(Settings!$C$4)&amp;".mit."&amp;$A1288&amp;IF($C1288="","","."&amp;$C1288&amp;"."&amp;$B1288)&amp;IF(INDEX(Variables!$D$5:$D$205,MATCH($A1288,Variables!$A$5:$A$205,0))="","","."&amp;INDEX(Variables!$D$5:$D$205,MATCH($A1288,Variables!$A$5:$A$205,0)))&amp;"."&amp;K$5</f>
        <v/>
      </c>
      <c r="L1288" s="15">
        <f>L1279*Settings!$C$13*$D1288</f>
        <v/>
      </c>
      <c r="M1288" s="16">
        <f>M1279*Settings!$C$13*$D1288</f>
        <v/>
      </c>
      <c r="N1288" s="16">
        <f>N1279*Settings!$C$13*$D1288</f>
        <v/>
      </c>
      <c r="O1288" s="16">
        <f>O1279*Settings!$C$13*$D1288</f>
        <v/>
      </c>
      <c r="P1288" s="16">
        <f>P1279*Settings!$C$13*$D1288</f>
        <v/>
      </c>
      <c r="Q1288" s="16">
        <f>Q1279*Settings!$C$13*$D1288</f>
        <v/>
      </c>
      <c r="R1288" s="16">
        <f>R1279*Settings!$C$13*$D1288</f>
        <v/>
      </c>
      <c r="S1288" s="16">
        <f>S1279*Settings!$C$13*$D1288</f>
        <v/>
      </c>
      <c r="T1288" s="16">
        <f>T1279*Settings!$C$13*$D1288</f>
        <v/>
      </c>
      <c r="U1288" s="16">
        <f>U1279*Settings!$C$13*$D1288</f>
        <v/>
      </c>
      <c r="V1288" s="16">
        <f>V1279*Settings!$C$13*$D1288</f>
        <v/>
      </c>
      <c r="W1288" s="16">
        <f>W1279*Settings!$C$13*$D1288</f>
        <v/>
      </c>
      <c r="X1288" s="16">
        <f>X1279*Settings!$C$13*$D1288</f>
        <v/>
      </c>
      <c r="Y1288" s="16">
        <f>Y1279*Settings!$C$13*$D1288</f>
        <v/>
      </c>
      <c r="Z1288" s="16">
        <f>Z1279*Settings!$C$13*$D1288</f>
        <v/>
      </c>
      <c r="AA1288" s="16">
        <f>AA1279*Settings!$C$13*$D1288</f>
        <v/>
      </c>
      <c r="AB1288" s="16">
        <f>AB1279*Settings!$C$13*$D1288</f>
        <v/>
      </c>
      <c r="AC1288" s="16">
        <f>AC1279*Settings!$C$13*$D1288</f>
        <v/>
      </c>
      <c r="AD1288" s="51">
        <f>EMISSIONS(AD1279,Settings!$C$13,$D1288)</f>
        <v/>
      </c>
      <c r="AF1288" s="11">
        <f>LOWER(Settings!$C$4)&amp;".mit."&amp;$A1288&amp;IF($C1288="","","."&amp;$C1288&amp;"."&amp;$B1288)&amp;IF(INDEX(Variables!$D$5:$D$205,MATCH($A1288,Variables!$A$5:$A$205,0))="","","."&amp;INDEX(Variables!$D$5:$D$205,MATCH($A1288,Variables!$A$5:$A$205,0)))&amp;"."&amp;AF$5</f>
        <v/>
      </c>
      <c r="AG1288" s="15">
        <f>AG1279*Settings!$C$13*$D1288</f>
        <v/>
      </c>
      <c r="AH1288" s="16">
        <f>AH1279*Settings!$C$13*$D1288</f>
        <v/>
      </c>
      <c r="AI1288" s="16">
        <f>AI1279*Settings!$C$13*$D1288</f>
        <v/>
      </c>
      <c r="AJ1288" s="16">
        <f>AJ1279*Settings!$C$13*$D1288</f>
        <v/>
      </c>
      <c r="AK1288" s="16">
        <f>AK1279*Settings!$C$13*$D1288</f>
        <v/>
      </c>
      <c r="AL1288" s="16">
        <f>AL1279*Settings!$C$13*$D1288</f>
        <v/>
      </c>
      <c r="AM1288" s="16">
        <f>AM1279*Settings!$C$13*$D1288</f>
        <v/>
      </c>
      <c r="AN1288" s="16">
        <f>AN1279*Settings!$C$13*$D1288</f>
        <v/>
      </c>
      <c r="AO1288" s="16">
        <f>AO1279*Settings!$C$13*$D1288</f>
        <v/>
      </c>
      <c r="AP1288" s="16">
        <f>AP1279*Settings!$C$13*$D1288</f>
        <v/>
      </c>
      <c r="AQ1288" s="16">
        <f>AQ1279*Settings!$C$13*$D1288</f>
        <v/>
      </c>
      <c r="AR1288" s="16">
        <f>AR1279*Settings!$C$13*$D1288</f>
        <v/>
      </c>
      <c r="AS1288" s="16">
        <f>AS1279*Settings!$C$13*$D1288</f>
        <v/>
      </c>
      <c r="AT1288" s="16">
        <f>AT1279*Settings!$C$13*$D1288</f>
        <v/>
      </c>
      <c r="AU1288" s="16">
        <f>AU1279*Settings!$C$13*$D1288</f>
        <v/>
      </c>
      <c r="AV1288" s="16">
        <f>AV1279*Settings!$C$13*$D1288</f>
        <v/>
      </c>
      <c r="AW1288" s="16">
        <f>AW1279*Settings!$C$13*$D1288</f>
        <v/>
      </c>
      <c r="AX1288" s="16">
        <f>AX1279*Settings!$C$13*$D1288</f>
        <v/>
      </c>
      <c r="AY1288" s="51">
        <f>EMISSIONS(AY1279,Settings!$C$13,$D1288)</f>
        <v/>
      </c>
    </row>
    <row r="1289" hidden="1" outlineLevel="2">
      <c r="A1289" s="14" t="inlineStr">
        <is>
          <t>co2</t>
        </is>
      </c>
      <c r="B1289" s="14" t="inlineStr">
        <is>
          <t>gso</t>
        </is>
      </c>
      <c r="C1289" s="14" t="inlineStr">
        <is>
          <t>mch</t>
        </is>
      </c>
      <c r="D1289" s="37">
        <f>INDEX(Inputs!$T$5:$T$132,MATCH($B1289&amp;"|"&amp;$C1289,Inputs!$A$5:$A$132,0))</f>
        <v/>
      </c>
      <c r="E1289" s="36" t="n"/>
      <c r="F1289" s="36" t="n"/>
      <c r="G1289" s="36" t="n"/>
      <c r="H1289" s="14">
        <f>INDEX(Variables!$B$5:$B$205,MATCH($A1289,Variables!$A$5:$A$205,0))&amp;IF($C1289="",""," | "&amp;INDEX(Mapping!$B$5:$B$26,MATCH($C1289,Mapping!$A$5:$A$26,0))&amp;" | "&amp;INDEX(Mapping!$B$30:$B$46,MATCH($B1289,Mapping!$A$30:$A$46,0)))</f>
        <v/>
      </c>
      <c r="I1289" s="14">
        <f>INDEX(Variables!$C$5:$C$205,MATCH($A1289,Variables!$A$5:$A$205,0))</f>
        <v/>
      </c>
      <c r="J1289" s="14">
        <f>INDEX(Variables!$E$5:$E$205,MATCH($A1289,Variables!$A$5:$A$205,0))</f>
        <v/>
      </c>
      <c r="K1289" s="11">
        <f>LOWER(Settings!$C$4)&amp;".mit."&amp;$A1289&amp;IF($C1289="","","."&amp;$C1289&amp;"."&amp;$B1289)&amp;IF(INDEX(Variables!$D$5:$D$205,MATCH($A1289,Variables!$A$5:$A$205,0))="","","."&amp;INDEX(Variables!$D$5:$D$205,MATCH($A1289,Variables!$A$5:$A$205,0)))&amp;"."&amp;K$5</f>
        <v/>
      </c>
      <c r="L1289" s="15">
        <f>L1280*Settings!$C$13*$D1289</f>
        <v/>
      </c>
      <c r="M1289" s="16">
        <f>M1280*Settings!$C$13*$D1289</f>
        <v/>
      </c>
      <c r="N1289" s="16">
        <f>N1280*Settings!$C$13*$D1289</f>
        <v/>
      </c>
      <c r="O1289" s="16">
        <f>O1280*Settings!$C$13*$D1289</f>
        <v/>
      </c>
      <c r="P1289" s="16">
        <f>P1280*Settings!$C$13*$D1289</f>
        <v/>
      </c>
      <c r="Q1289" s="16">
        <f>Q1280*Settings!$C$13*$D1289</f>
        <v/>
      </c>
      <c r="R1289" s="16">
        <f>R1280*Settings!$C$13*$D1289</f>
        <v/>
      </c>
      <c r="S1289" s="16">
        <f>S1280*Settings!$C$13*$D1289</f>
        <v/>
      </c>
      <c r="T1289" s="16">
        <f>T1280*Settings!$C$13*$D1289</f>
        <v/>
      </c>
      <c r="U1289" s="16">
        <f>U1280*Settings!$C$13*$D1289</f>
        <v/>
      </c>
      <c r="V1289" s="16">
        <f>V1280*Settings!$C$13*$D1289</f>
        <v/>
      </c>
      <c r="W1289" s="16">
        <f>W1280*Settings!$C$13*$D1289</f>
        <v/>
      </c>
      <c r="X1289" s="16">
        <f>X1280*Settings!$C$13*$D1289</f>
        <v/>
      </c>
      <c r="Y1289" s="16">
        <f>Y1280*Settings!$C$13*$D1289</f>
        <v/>
      </c>
      <c r="Z1289" s="16">
        <f>Z1280*Settings!$C$13*$D1289</f>
        <v/>
      </c>
      <c r="AA1289" s="16">
        <f>AA1280*Settings!$C$13*$D1289</f>
        <v/>
      </c>
      <c r="AB1289" s="16">
        <f>AB1280*Settings!$C$13*$D1289</f>
        <v/>
      </c>
      <c r="AC1289" s="16">
        <f>AC1280*Settings!$C$13*$D1289</f>
        <v/>
      </c>
      <c r="AD1289" s="51">
        <f>EMISSIONS(AD1280,Settings!$C$13,$D1289)</f>
        <v/>
      </c>
      <c r="AF1289" s="11">
        <f>LOWER(Settings!$C$4)&amp;".mit."&amp;$A1289&amp;IF($C1289="","","."&amp;$C1289&amp;"."&amp;$B1289)&amp;IF(INDEX(Variables!$D$5:$D$205,MATCH($A1289,Variables!$A$5:$A$205,0))="","","."&amp;INDEX(Variables!$D$5:$D$205,MATCH($A1289,Variables!$A$5:$A$205,0)))&amp;"."&amp;AF$5</f>
        <v/>
      </c>
      <c r="AG1289" s="15">
        <f>AG1280*Settings!$C$13*$D1289</f>
        <v/>
      </c>
      <c r="AH1289" s="16">
        <f>AH1280*Settings!$C$13*$D1289</f>
        <v/>
      </c>
      <c r="AI1289" s="16">
        <f>AI1280*Settings!$C$13*$D1289</f>
        <v/>
      </c>
      <c r="AJ1289" s="16">
        <f>AJ1280*Settings!$C$13*$D1289</f>
        <v/>
      </c>
      <c r="AK1289" s="16">
        <f>AK1280*Settings!$C$13*$D1289</f>
        <v/>
      </c>
      <c r="AL1289" s="16">
        <f>AL1280*Settings!$C$13*$D1289</f>
        <v/>
      </c>
      <c r="AM1289" s="16">
        <f>AM1280*Settings!$C$13*$D1289</f>
        <v/>
      </c>
      <c r="AN1289" s="16">
        <f>AN1280*Settings!$C$13*$D1289</f>
        <v/>
      </c>
      <c r="AO1289" s="16">
        <f>AO1280*Settings!$C$13*$D1289</f>
        <v/>
      </c>
      <c r="AP1289" s="16">
        <f>AP1280*Settings!$C$13*$D1289</f>
        <v/>
      </c>
      <c r="AQ1289" s="16">
        <f>AQ1280*Settings!$C$13*$D1289</f>
        <v/>
      </c>
      <c r="AR1289" s="16">
        <f>AR1280*Settings!$C$13*$D1289</f>
        <v/>
      </c>
      <c r="AS1289" s="16">
        <f>AS1280*Settings!$C$13*$D1289</f>
        <v/>
      </c>
      <c r="AT1289" s="16">
        <f>AT1280*Settings!$C$13*$D1289</f>
        <v/>
      </c>
      <c r="AU1289" s="16">
        <f>AU1280*Settings!$C$13*$D1289</f>
        <v/>
      </c>
      <c r="AV1289" s="16">
        <f>AV1280*Settings!$C$13*$D1289</f>
        <v/>
      </c>
      <c r="AW1289" s="16">
        <f>AW1280*Settings!$C$13*$D1289</f>
        <v/>
      </c>
      <c r="AX1289" s="16">
        <f>AX1280*Settings!$C$13*$D1289</f>
        <v/>
      </c>
      <c r="AY1289" s="51">
        <f>EMISSIONS(AY1280,Settings!$C$13,$D1289)</f>
        <v/>
      </c>
    </row>
    <row r="1290" hidden="1" outlineLevel="2">
      <c r="A1290" s="14" t="inlineStr">
        <is>
          <t>co2</t>
        </is>
      </c>
      <c r="B1290" s="14" t="inlineStr">
        <is>
          <t>die</t>
        </is>
      </c>
      <c r="C1290" s="14" t="inlineStr">
        <is>
          <t>mch</t>
        </is>
      </c>
      <c r="D1290" s="37">
        <f>INDEX(Inputs!$T$5:$T$132,MATCH($B1290&amp;"|"&amp;$C1290,Inputs!$A$5:$A$132,0))</f>
        <v/>
      </c>
      <c r="E1290" s="36" t="n"/>
      <c r="F1290" s="36" t="n"/>
      <c r="G1290" s="36" t="n"/>
      <c r="H1290" s="14">
        <f>INDEX(Variables!$B$5:$B$205,MATCH($A1290,Variables!$A$5:$A$205,0))&amp;IF($C1290="",""," | "&amp;INDEX(Mapping!$B$5:$B$26,MATCH($C1290,Mapping!$A$5:$A$26,0))&amp;" | "&amp;INDEX(Mapping!$B$30:$B$46,MATCH($B1290,Mapping!$A$30:$A$46,0)))</f>
        <v/>
      </c>
      <c r="I1290" s="14">
        <f>INDEX(Variables!$C$5:$C$205,MATCH($A1290,Variables!$A$5:$A$205,0))</f>
        <v/>
      </c>
      <c r="J1290" s="14">
        <f>INDEX(Variables!$E$5:$E$205,MATCH($A1290,Variables!$A$5:$A$205,0))</f>
        <v/>
      </c>
      <c r="K1290" s="11">
        <f>LOWER(Settings!$C$4)&amp;".mit."&amp;$A1290&amp;IF($C1290="","","."&amp;$C1290&amp;"."&amp;$B1290)&amp;IF(INDEX(Variables!$D$5:$D$205,MATCH($A1290,Variables!$A$5:$A$205,0))="","","."&amp;INDEX(Variables!$D$5:$D$205,MATCH($A1290,Variables!$A$5:$A$205,0)))&amp;"."&amp;K$5</f>
        <v/>
      </c>
      <c r="L1290" s="15">
        <f>L1281*Settings!$C$13*$D1290</f>
        <v/>
      </c>
      <c r="M1290" s="16">
        <f>M1281*Settings!$C$13*$D1290</f>
        <v/>
      </c>
      <c r="N1290" s="16">
        <f>N1281*Settings!$C$13*$D1290</f>
        <v/>
      </c>
      <c r="O1290" s="16">
        <f>O1281*Settings!$C$13*$D1290</f>
        <v/>
      </c>
      <c r="P1290" s="16">
        <f>P1281*Settings!$C$13*$D1290</f>
        <v/>
      </c>
      <c r="Q1290" s="16">
        <f>Q1281*Settings!$C$13*$D1290</f>
        <v/>
      </c>
      <c r="R1290" s="16">
        <f>R1281*Settings!$C$13*$D1290</f>
        <v/>
      </c>
      <c r="S1290" s="16">
        <f>S1281*Settings!$C$13*$D1290</f>
        <v/>
      </c>
      <c r="T1290" s="16">
        <f>T1281*Settings!$C$13*$D1290</f>
        <v/>
      </c>
      <c r="U1290" s="16">
        <f>U1281*Settings!$C$13*$D1290</f>
        <v/>
      </c>
      <c r="V1290" s="16">
        <f>V1281*Settings!$C$13*$D1290</f>
        <v/>
      </c>
      <c r="W1290" s="16">
        <f>W1281*Settings!$C$13*$D1290</f>
        <v/>
      </c>
      <c r="X1290" s="16">
        <f>X1281*Settings!$C$13*$D1290</f>
        <v/>
      </c>
      <c r="Y1290" s="16">
        <f>Y1281*Settings!$C$13*$D1290</f>
        <v/>
      </c>
      <c r="Z1290" s="16">
        <f>Z1281*Settings!$C$13*$D1290</f>
        <v/>
      </c>
      <c r="AA1290" s="16">
        <f>AA1281*Settings!$C$13*$D1290</f>
        <v/>
      </c>
      <c r="AB1290" s="16">
        <f>AB1281*Settings!$C$13*$D1290</f>
        <v/>
      </c>
      <c r="AC1290" s="16">
        <f>AC1281*Settings!$C$13*$D1290</f>
        <v/>
      </c>
      <c r="AD1290" s="51">
        <f>EMISSIONS(AD1281,Settings!$C$13,$D1290)</f>
        <v/>
      </c>
      <c r="AF1290" s="11">
        <f>LOWER(Settings!$C$4)&amp;".mit."&amp;$A1290&amp;IF($C1290="","","."&amp;$C1290&amp;"."&amp;$B1290)&amp;IF(INDEX(Variables!$D$5:$D$205,MATCH($A1290,Variables!$A$5:$A$205,0))="","","."&amp;INDEX(Variables!$D$5:$D$205,MATCH($A1290,Variables!$A$5:$A$205,0)))&amp;"."&amp;AF$5</f>
        <v/>
      </c>
      <c r="AG1290" s="15">
        <f>AG1281*Settings!$C$13*$D1290</f>
        <v/>
      </c>
      <c r="AH1290" s="16">
        <f>AH1281*Settings!$C$13*$D1290</f>
        <v/>
      </c>
      <c r="AI1290" s="16">
        <f>AI1281*Settings!$C$13*$D1290</f>
        <v/>
      </c>
      <c r="AJ1290" s="16">
        <f>AJ1281*Settings!$C$13*$D1290</f>
        <v/>
      </c>
      <c r="AK1290" s="16">
        <f>AK1281*Settings!$C$13*$D1290</f>
        <v/>
      </c>
      <c r="AL1290" s="16">
        <f>AL1281*Settings!$C$13*$D1290</f>
        <v/>
      </c>
      <c r="AM1290" s="16">
        <f>AM1281*Settings!$C$13*$D1290</f>
        <v/>
      </c>
      <c r="AN1290" s="16">
        <f>AN1281*Settings!$C$13*$D1290</f>
        <v/>
      </c>
      <c r="AO1290" s="16">
        <f>AO1281*Settings!$C$13*$D1290</f>
        <v/>
      </c>
      <c r="AP1290" s="16">
        <f>AP1281*Settings!$C$13*$D1290</f>
        <v/>
      </c>
      <c r="AQ1290" s="16">
        <f>AQ1281*Settings!$C$13*$D1290</f>
        <v/>
      </c>
      <c r="AR1290" s="16">
        <f>AR1281*Settings!$C$13*$D1290</f>
        <v/>
      </c>
      <c r="AS1290" s="16">
        <f>AS1281*Settings!$C$13*$D1290</f>
        <v/>
      </c>
      <c r="AT1290" s="16">
        <f>AT1281*Settings!$C$13*$D1290</f>
        <v/>
      </c>
      <c r="AU1290" s="16">
        <f>AU1281*Settings!$C$13*$D1290</f>
        <v/>
      </c>
      <c r="AV1290" s="16">
        <f>AV1281*Settings!$C$13*$D1290</f>
        <v/>
      </c>
      <c r="AW1290" s="16">
        <f>AW1281*Settings!$C$13*$D1290</f>
        <v/>
      </c>
      <c r="AX1290" s="16">
        <f>AX1281*Settings!$C$13*$D1290</f>
        <v/>
      </c>
      <c r="AY1290" s="51">
        <f>EMISSIONS(AY1281,Settings!$C$13,$D1290)</f>
        <v/>
      </c>
    </row>
    <row r="1291" hidden="1" outlineLevel="2">
      <c r="A1291" s="14" t="inlineStr">
        <is>
          <t>co2</t>
        </is>
      </c>
      <c r="B1291" s="14" t="inlineStr">
        <is>
          <t>lpg</t>
        </is>
      </c>
      <c r="C1291" s="14" t="inlineStr">
        <is>
          <t>mch</t>
        </is>
      </c>
      <c r="D1291" s="37">
        <f>INDEX(Inputs!$T$5:$T$132,MATCH($B1291&amp;"|"&amp;$C1291,Inputs!$A$5:$A$132,0))</f>
        <v/>
      </c>
      <c r="E1291" s="36" t="n"/>
      <c r="F1291" s="36" t="n"/>
      <c r="G1291" s="36" t="n"/>
      <c r="H1291" s="14">
        <f>INDEX(Variables!$B$5:$B$205,MATCH($A1291,Variables!$A$5:$A$205,0))&amp;IF($C1291="",""," | "&amp;INDEX(Mapping!$B$5:$B$26,MATCH($C1291,Mapping!$A$5:$A$26,0))&amp;" | "&amp;INDEX(Mapping!$B$30:$B$46,MATCH($B1291,Mapping!$A$30:$A$46,0)))</f>
        <v/>
      </c>
      <c r="I1291" s="14">
        <f>INDEX(Variables!$C$5:$C$205,MATCH($A1291,Variables!$A$5:$A$205,0))</f>
        <v/>
      </c>
      <c r="J1291" s="14">
        <f>INDEX(Variables!$E$5:$E$205,MATCH($A1291,Variables!$A$5:$A$205,0))</f>
        <v/>
      </c>
      <c r="K1291" s="11">
        <f>LOWER(Settings!$C$4)&amp;".mit."&amp;$A1291&amp;IF($C1291="","","."&amp;$C1291&amp;"."&amp;$B1291)&amp;IF(INDEX(Variables!$D$5:$D$205,MATCH($A1291,Variables!$A$5:$A$205,0))="","","."&amp;INDEX(Variables!$D$5:$D$205,MATCH($A1291,Variables!$A$5:$A$205,0)))&amp;"."&amp;K$5</f>
        <v/>
      </c>
      <c r="L1291" s="15">
        <f>L1282*Settings!$C$13*$D1291</f>
        <v/>
      </c>
      <c r="M1291" s="16">
        <f>M1282*Settings!$C$13*$D1291</f>
        <v/>
      </c>
      <c r="N1291" s="16">
        <f>N1282*Settings!$C$13*$D1291</f>
        <v/>
      </c>
      <c r="O1291" s="16">
        <f>O1282*Settings!$C$13*$D1291</f>
        <v/>
      </c>
      <c r="P1291" s="16">
        <f>P1282*Settings!$C$13*$D1291</f>
        <v/>
      </c>
      <c r="Q1291" s="16">
        <f>Q1282*Settings!$C$13*$D1291</f>
        <v/>
      </c>
      <c r="R1291" s="16">
        <f>R1282*Settings!$C$13*$D1291</f>
        <v/>
      </c>
      <c r="S1291" s="16">
        <f>S1282*Settings!$C$13*$D1291</f>
        <v/>
      </c>
      <c r="T1291" s="16">
        <f>T1282*Settings!$C$13*$D1291</f>
        <v/>
      </c>
      <c r="U1291" s="16">
        <f>U1282*Settings!$C$13*$D1291</f>
        <v/>
      </c>
      <c r="V1291" s="16">
        <f>V1282*Settings!$C$13*$D1291</f>
        <v/>
      </c>
      <c r="W1291" s="16">
        <f>W1282*Settings!$C$13*$D1291</f>
        <v/>
      </c>
      <c r="X1291" s="16">
        <f>X1282*Settings!$C$13*$D1291</f>
        <v/>
      </c>
      <c r="Y1291" s="16">
        <f>Y1282*Settings!$C$13*$D1291</f>
        <v/>
      </c>
      <c r="Z1291" s="16">
        <f>Z1282*Settings!$C$13*$D1291</f>
        <v/>
      </c>
      <c r="AA1291" s="16">
        <f>AA1282*Settings!$C$13*$D1291</f>
        <v/>
      </c>
      <c r="AB1291" s="16">
        <f>AB1282*Settings!$C$13*$D1291</f>
        <v/>
      </c>
      <c r="AC1291" s="16">
        <f>AC1282*Settings!$C$13*$D1291</f>
        <v/>
      </c>
      <c r="AD1291" s="51">
        <f>EMISSIONS(AD1282,Settings!$C$13,$D1291)</f>
        <v/>
      </c>
      <c r="AF1291" s="11">
        <f>LOWER(Settings!$C$4)&amp;".mit."&amp;$A1291&amp;IF($C1291="","","."&amp;$C1291&amp;"."&amp;$B1291)&amp;IF(INDEX(Variables!$D$5:$D$205,MATCH($A1291,Variables!$A$5:$A$205,0))="","","."&amp;INDEX(Variables!$D$5:$D$205,MATCH($A1291,Variables!$A$5:$A$205,0)))&amp;"."&amp;AF$5</f>
        <v/>
      </c>
      <c r="AG1291" s="15">
        <f>AG1282*Settings!$C$13*$D1291</f>
        <v/>
      </c>
      <c r="AH1291" s="16">
        <f>AH1282*Settings!$C$13*$D1291</f>
        <v/>
      </c>
      <c r="AI1291" s="16">
        <f>AI1282*Settings!$C$13*$D1291</f>
        <v/>
      </c>
      <c r="AJ1291" s="16">
        <f>AJ1282*Settings!$C$13*$D1291</f>
        <v/>
      </c>
      <c r="AK1291" s="16">
        <f>AK1282*Settings!$C$13*$D1291</f>
        <v/>
      </c>
      <c r="AL1291" s="16">
        <f>AL1282*Settings!$C$13*$D1291</f>
        <v/>
      </c>
      <c r="AM1291" s="16">
        <f>AM1282*Settings!$C$13*$D1291</f>
        <v/>
      </c>
      <c r="AN1291" s="16">
        <f>AN1282*Settings!$C$13*$D1291</f>
        <v/>
      </c>
      <c r="AO1291" s="16">
        <f>AO1282*Settings!$C$13*$D1291</f>
        <v/>
      </c>
      <c r="AP1291" s="16">
        <f>AP1282*Settings!$C$13*$D1291</f>
        <v/>
      </c>
      <c r="AQ1291" s="16">
        <f>AQ1282*Settings!$C$13*$D1291</f>
        <v/>
      </c>
      <c r="AR1291" s="16">
        <f>AR1282*Settings!$C$13*$D1291</f>
        <v/>
      </c>
      <c r="AS1291" s="16">
        <f>AS1282*Settings!$C$13*$D1291</f>
        <v/>
      </c>
      <c r="AT1291" s="16">
        <f>AT1282*Settings!$C$13*$D1291</f>
        <v/>
      </c>
      <c r="AU1291" s="16">
        <f>AU1282*Settings!$C$13*$D1291</f>
        <v/>
      </c>
      <c r="AV1291" s="16">
        <f>AV1282*Settings!$C$13*$D1291</f>
        <v/>
      </c>
      <c r="AW1291" s="16">
        <f>AW1282*Settings!$C$13*$D1291</f>
        <v/>
      </c>
      <c r="AX1291" s="16">
        <f>AX1282*Settings!$C$13*$D1291</f>
        <v/>
      </c>
      <c r="AY1291" s="51">
        <f>EMISSIONS(AY1282,Settings!$C$13,$D1291)</f>
        <v/>
      </c>
    </row>
    <row r="1292" hidden="1" outlineLevel="2">
      <c r="A1292" s="14" t="inlineStr">
        <is>
          <t>co2</t>
        </is>
      </c>
      <c r="B1292" s="14" t="inlineStr">
        <is>
          <t>ker</t>
        </is>
      </c>
      <c r="C1292" s="14" t="inlineStr">
        <is>
          <t>mch</t>
        </is>
      </c>
      <c r="D1292" s="37">
        <f>INDEX(Inputs!$T$5:$T$132,MATCH($B1292&amp;"|"&amp;$C1292,Inputs!$A$5:$A$132,0))</f>
        <v/>
      </c>
      <c r="E1292" s="36" t="n"/>
      <c r="F1292" s="36" t="n"/>
      <c r="G1292" s="36" t="n"/>
      <c r="H1292" s="14">
        <f>INDEX(Variables!$B$5:$B$205,MATCH($A1292,Variables!$A$5:$A$205,0))&amp;IF($C1292="",""," | "&amp;INDEX(Mapping!$B$5:$B$26,MATCH($C1292,Mapping!$A$5:$A$26,0))&amp;" | "&amp;INDEX(Mapping!$B$30:$B$46,MATCH($B1292,Mapping!$A$30:$A$46,0)))</f>
        <v/>
      </c>
      <c r="I1292" s="14">
        <f>INDEX(Variables!$C$5:$C$205,MATCH($A1292,Variables!$A$5:$A$205,0))</f>
        <v/>
      </c>
      <c r="J1292" s="14">
        <f>INDEX(Variables!$E$5:$E$205,MATCH($A1292,Variables!$A$5:$A$205,0))</f>
        <v/>
      </c>
      <c r="K1292" s="11">
        <f>LOWER(Settings!$C$4)&amp;".mit."&amp;$A1292&amp;IF($C1292="","","."&amp;$C1292&amp;"."&amp;$B1292)&amp;IF(INDEX(Variables!$D$5:$D$205,MATCH($A1292,Variables!$A$5:$A$205,0))="","","."&amp;INDEX(Variables!$D$5:$D$205,MATCH($A1292,Variables!$A$5:$A$205,0)))&amp;"."&amp;K$5</f>
        <v/>
      </c>
      <c r="L1292" s="15">
        <f>L1283*Settings!$C$13*$D1292</f>
        <v/>
      </c>
      <c r="M1292" s="16">
        <f>M1283*Settings!$C$13*$D1292</f>
        <v/>
      </c>
      <c r="N1292" s="16">
        <f>N1283*Settings!$C$13*$D1292</f>
        <v/>
      </c>
      <c r="O1292" s="16">
        <f>O1283*Settings!$C$13*$D1292</f>
        <v/>
      </c>
      <c r="P1292" s="16">
        <f>P1283*Settings!$C$13*$D1292</f>
        <v/>
      </c>
      <c r="Q1292" s="16">
        <f>Q1283*Settings!$C$13*$D1292</f>
        <v/>
      </c>
      <c r="R1292" s="16">
        <f>R1283*Settings!$C$13*$D1292</f>
        <v/>
      </c>
      <c r="S1292" s="16">
        <f>S1283*Settings!$C$13*$D1292</f>
        <v/>
      </c>
      <c r="T1292" s="16">
        <f>T1283*Settings!$C$13*$D1292</f>
        <v/>
      </c>
      <c r="U1292" s="16">
        <f>U1283*Settings!$C$13*$D1292</f>
        <v/>
      </c>
      <c r="V1292" s="16">
        <f>V1283*Settings!$C$13*$D1292</f>
        <v/>
      </c>
      <c r="W1292" s="16">
        <f>W1283*Settings!$C$13*$D1292</f>
        <v/>
      </c>
      <c r="X1292" s="16">
        <f>X1283*Settings!$C$13*$D1292</f>
        <v/>
      </c>
      <c r="Y1292" s="16">
        <f>Y1283*Settings!$C$13*$D1292</f>
        <v/>
      </c>
      <c r="Z1292" s="16">
        <f>Z1283*Settings!$C$13*$D1292</f>
        <v/>
      </c>
      <c r="AA1292" s="16">
        <f>AA1283*Settings!$C$13*$D1292</f>
        <v/>
      </c>
      <c r="AB1292" s="16">
        <f>AB1283*Settings!$C$13*$D1292</f>
        <v/>
      </c>
      <c r="AC1292" s="16">
        <f>AC1283*Settings!$C$13*$D1292</f>
        <v/>
      </c>
      <c r="AD1292" s="51">
        <f>EMISSIONS(AD1283,Settings!$C$13,$D1292)</f>
        <v/>
      </c>
      <c r="AF1292" s="11">
        <f>LOWER(Settings!$C$4)&amp;".mit."&amp;$A1292&amp;IF($C1292="","","."&amp;$C1292&amp;"."&amp;$B1292)&amp;IF(INDEX(Variables!$D$5:$D$205,MATCH($A1292,Variables!$A$5:$A$205,0))="","","."&amp;INDEX(Variables!$D$5:$D$205,MATCH($A1292,Variables!$A$5:$A$205,0)))&amp;"."&amp;AF$5</f>
        <v/>
      </c>
      <c r="AG1292" s="15">
        <f>AG1283*Settings!$C$13*$D1292</f>
        <v/>
      </c>
      <c r="AH1292" s="16">
        <f>AH1283*Settings!$C$13*$D1292</f>
        <v/>
      </c>
      <c r="AI1292" s="16">
        <f>AI1283*Settings!$C$13*$D1292</f>
        <v/>
      </c>
      <c r="AJ1292" s="16">
        <f>AJ1283*Settings!$C$13*$D1292</f>
        <v/>
      </c>
      <c r="AK1292" s="16">
        <f>AK1283*Settings!$C$13*$D1292</f>
        <v/>
      </c>
      <c r="AL1292" s="16">
        <f>AL1283*Settings!$C$13*$D1292</f>
        <v/>
      </c>
      <c r="AM1292" s="16">
        <f>AM1283*Settings!$C$13*$D1292</f>
        <v/>
      </c>
      <c r="AN1292" s="16">
        <f>AN1283*Settings!$C$13*$D1292</f>
        <v/>
      </c>
      <c r="AO1292" s="16">
        <f>AO1283*Settings!$C$13*$D1292</f>
        <v/>
      </c>
      <c r="AP1292" s="16">
        <f>AP1283*Settings!$C$13*$D1292</f>
        <v/>
      </c>
      <c r="AQ1292" s="16">
        <f>AQ1283*Settings!$C$13*$D1292</f>
        <v/>
      </c>
      <c r="AR1292" s="16">
        <f>AR1283*Settings!$C$13*$D1292</f>
        <v/>
      </c>
      <c r="AS1292" s="16">
        <f>AS1283*Settings!$C$13*$D1292</f>
        <v/>
      </c>
      <c r="AT1292" s="16">
        <f>AT1283*Settings!$C$13*$D1292</f>
        <v/>
      </c>
      <c r="AU1292" s="16">
        <f>AU1283*Settings!$C$13*$D1292</f>
        <v/>
      </c>
      <c r="AV1292" s="16">
        <f>AV1283*Settings!$C$13*$D1292</f>
        <v/>
      </c>
      <c r="AW1292" s="16">
        <f>AW1283*Settings!$C$13*$D1292</f>
        <v/>
      </c>
      <c r="AX1292" s="16">
        <f>AX1283*Settings!$C$13*$D1292</f>
        <v/>
      </c>
      <c r="AY1292" s="51">
        <f>EMISSIONS(AY1283,Settings!$C$13,$D1292)</f>
        <v/>
      </c>
    </row>
    <row r="1293" hidden="1" outlineLevel="2">
      <c r="A1293" s="14" t="inlineStr">
        <is>
          <t>co2</t>
        </is>
      </c>
      <c r="B1293" s="14" t="inlineStr">
        <is>
          <t>oop</t>
        </is>
      </c>
      <c r="C1293" s="14" t="inlineStr">
        <is>
          <t>mch</t>
        </is>
      </c>
      <c r="D1293" s="37">
        <f>INDEX(Inputs!$T$5:$T$132,MATCH($B1293&amp;"|"&amp;$C1293,Inputs!$A$5:$A$132,0))</f>
        <v/>
      </c>
      <c r="E1293" s="36" t="n"/>
      <c r="F1293" s="36" t="n"/>
      <c r="G1293" s="36" t="n"/>
      <c r="H1293" s="14">
        <f>INDEX(Variables!$B$5:$B$205,MATCH($A1293,Variables!$A$5:$A$205,0))&amp;IF($C1293="",""," | "&amp;INDEX(Mapping!$B$5:$B$26,MATCH($C1293,Mapping!$A$5:$A$26,0))&amp;" | "&amp;INDEX(Mapping!$B$30:$B$46,MATCH($B1293,Mapping!$A$30:$A$46,0)))</f>
        <v/>
      </c>
      <c r="I1293" s="14">
        <f>INDEX(Variables!$C$5:$C$205,MATCH($A1293,Variables!$A$5:$A$205,0))</f>
        <v/>
      </c>
      <c r="J1293" s="14">
        <f>INDEX(Variables!$E$5:$E$205,MATCH($A1293,Variables!$A$5:$A$205,0))</f>
        <v/>
      </c>
      <c r="K1293" s="11">
        <f>LOWER(Settings!$C$4)&amp;".mit."&amp;$A1293&amp;IF($C1293="","","."&amp;$C1293&amp;"."&amp;$B1293)&amp;IF(INDEX(Variables!$D$5:$D$205,MATCH($A1293,Variables!$A$5:$A$205,0))="","","."&amp;INDEX(Variables!$D$5:$D$205,MATCH($A1293,Variables!$A$5:$A$205,0)))&amp;"."&amp;K$5</f>
        <v/>
      </c>
      <c r="L1293" s="15">
        <f>L1284*Settings!$C$13*$D1293</f>
        <v/>
      </c>
      <c r="M1293" s="16">
        <f>M1284*Settings!$C$13*$D1293</f>
        <v/>
      </c>
      <c r="N1293" s="16">
        <f>N1284*Settings!$C$13*$D1293</f>
        <v/>
      </c>
      <c r="O1293" s="16">
        <f>O1284*Settings!$C$13*$D1293</f>
        <v/>
      </c>
      <c r="P1293" s="16">
        <f>P1284*Settings!$C$13*$D1293</f>
        <v/>
      </c>
      <c r="Q1293" s="16">
        <f>Q1284*Settings!$C$13*$D1293</f>
        <v/>
      </c>
      <c r="R1293" s="16">
        <f>R1284*Settings!$C$13*$D1293</f>
        <v/>
      </c>
      <c r="S1293" s="16">
        <f>S1284*Settings!$C$13*$D1293</f>
        <v/>
      </c>
      <c r="T1293" s="16">
        <f>T1284*Settings!$C$13*$D1293</f>
        <v/>
      </c>
      <c r="U1293" s="16">
        <f>U1284*Settings!$C$13*$D1293</f>
        <v/>
      </c>
      <c r="V1293" s="16">
        <f>V1284*Settings!$C$13*$D1293</f>
        <v/>
      </c>
      <c r="W1293" s="16">
        <f>W1284*Settings!$C$13*$D1293</f>
        <v/>
      </c>
      <c r="X1293" s="16">
        <f>X1284*Settings!$C$13*$D1293</f>
        <v/>
      </c>
      <c r="Y1293" s="16">
        <f>Y1284*Settings!$C$13*$D1293</f>
        <v/>
      </c>
      <c r="Z1293" s="16">
        <f>Z1284*Settings!$C$13*$D1293</f>
        <v/>
      </c>
      <c r="AA1293" s="16">
        <f>AA1284*Settings!$C$13*$D1293</f>
        <v/>
      </c>
      <c r="AB1293" s="16">
        <f>AB1284*Settings!$C$13*$D1293</f>
        <v/>
      </c>
      <c r="AC1293" s="16">
        <f>AC1284*Settings!$C$13*$D1293</f>
        <v/>
      </c>
      <c r="AD1293" s="51">
        <f>EMISSIONS(AD1284,Settings!$C$13,$D1293)</f>
        <v/>
      </c>
      <c r="AF1293" s="11">
        <f>LOWER(Settings!$C$4)&amp;".mit."&amp;$A1293&amp;IF($C1293="","","."&amp;$C1293&amp;"."&amp;$B1293)&amp;IF(INDEX(Variables!$D$5:$D$205,MATCH($A1293,Variables!$A$5:$A$205,0))="","","."&amp;INDEX(Variables!$D$5:$D$205,MATCH($A1293,Variables!$A$5:$A$205,0)))&amp;"."&amp;AF$5</f>
        <v/>
      </c>
      <c r="AG1293" s="15">
        <f>AG1284*Settings!$C$13*$D1293</f>
        <v/>
      </c>
      <c r="AH1293" s="16">
        <f>AH1284*Settings!$C$13*$D1293</f>
        <v/>
      </c>
      <c r="AI1293" s="16">
        <f>AI1284*Settings!$C$13*$D1293</f>
        <v/>
      </c>
      <c r="AJ1293" s="16">
        <f>AJ1284*Settings!$C$13*$D1293</f>
        <v/>
      </c>
      <c r="AK1293" s="16">
        <f>AK1284*Settings!$C$13*$D1293</f>
        <v/>
      </c>
      <c r="AL1293" s="16">
        <f>AL1284*Settings!$C$13*$D1293</f>
        <v/>
      </c>
      <c r="AM1293" s="16">
        <f>AM1284*Settings!$C$13*$D1293</f>
        <v/>
      </c>
      <c r="AN1293" s="16">
        <f>AN1284*Settings!$C$13*$D1293</f>
        <v/>
      </c>
      <c r="AO1293" s="16">
        <f>AO1284*Settings!$C$13*$D1293</f>
        <v/>
      </c>
      <c r="AP1293" s="16">
        <f>AP1284*Settings!$C$13*$D1293</f>
        <v/>
      </c>
      <c r="AQ1293" s="16">
        <f>AQ1284*Settings!$C$13*$D1293</f>
        <v/>
      </c>
      <c r="AR1293" s="16">
        <f>AR1284*Settings!$C$13*$D1293</f>
        <v/>
      </c>
      <c r="AS1293" s="16">
        <f>AS1284*Settings!$C$13*$D1293</f>
        <v/>
      </c>
      <c r="AT1293" s="16">
        <f>AT1284*Settings!$C$13*$D1293</f>
        <v/>
      </c>
      <c r="AU1293" s="16">
        <f>AU1284*Settings!$C$13*$D1293</f>
        <v/>
      </c>
      <c r="AV1293" s="16">
        <f>AV1284*Settings!$C$13*$D1293</f>
        <v/>
      </c>
      <c r="AW1293" s="16">
        <f>AW1284*Settings!$C$13*$D1293</f>
        <v/>
      </c>
      <c r="AX1293" s="16">
        <f>AX1284*Settings!$C$13*$D1293</f>
        <v/>
      </c>
      <c r="AY1293" s="51">
        <f>EMISSIONS(AY1284,Settings!$C$13,$D1293)</f>
        <v/>
      </c>
    </row>
    <row r="1294" hidden="1" outlineLevel="2">
      <c r="A1294" s="14" t="inlineStr">
        <is>
          <t>co2</t>
        </is>
      </c>
      <c r="B1294" s="14" t="inlineStr">
        <is>
          <t>bio</t>
        </is>
      </c>
      <c r="C1294" s="14" t="inlineStr">
        <is>
          <t>mch</t>
        </is>
      </c>
      <c r="D1294" s="37">
        <f>INDEX(Inputs!$T$5:$T$132,MATCH($B1294&amp;"|"&amp;$C1294,Inputs!$A$5:$A$132,0))</f>
        <v/>
      </c>
      <c r="E1294" s="36" t="n"/>
      <c r="F1294" s="36" t="n"/>
      <c r="G1294" s="36" t="n"/>
      <c r="H1294" s="14">
        <f>INDEX(Variables!$B$5:$B$205,MATCH($A1294,Variables!$A$5:$A$205,0))&amp;IF($C1294="",""," | "&amp;INDEX(Mapping!$B$5:$B$26,MATCH($C1294,Mapping!$A$5:$A$26,0))&amp;" | "&amp;INDEX(Mapping!$B$30:$B$46,MATCH($B1294,Mapping!$A$30:$A$46,0)))</f>
        <v/>
      </c>
      <c r="I1294" s="14">
        <f>INDEX(Variables!$C$5:$C$205,MATCH($A1294,Variables!$A$5:$A$205,0))</f>
        <v/>
      </c>
      <c r="J1294" s="14">
        <f>INDEX(Variables!$E$5:$E$205,MATCH($A1294,Variables!$A$5:$A$205,0))</f>
        <v/>
      </c>
      <c r="K1294" s="11">
        <f>LOWER(Settings!$C$4)&amp;".mit."&amp;$A1294&amp;IF($C1294="","","."&amp;$C1294&amp;"."&amp;$B1294)&amp;IF(INDEX(Variables!$D$5:$D$205,MATCH($A1294,Variables!$A$5:$A$205,0))="","","."&amp;INDEX(Variables!$D$5:$D$205,MATCH($A1294,Variables!$A$5:$A$205,0)))&amp;"."&amp;K$5</f>
        <v/>
      </c>
      <c r="L1294" s="15">
        <f>L1285*Settings!$C$13*$D1294</f>
        <v/>
      </c>
      <c r="M1294" s="16">
        <f>M1285*Settings!$C$13*$D1294</f>
        <v/>
      </c>
      <c r="N1294" s="16">
        <f>N1285*Settings!$C$13*$D1294</f>
        <v/>
      </c>
      <c r="O1294" s="16">
        <f>O1285*Settings!$C$13*$D1294</f>
        <v/>
      </c>
      <c r="P1294" s="16">
        <f>P1285*Settings!$C$13*$D1294</f>
        <v/>
      </c>
      <c r="Q1294" s="16">
        <f>Q1285*Settings!$C$13*$D1294</f>
        <v/>
      </c>
      <c r="R1294" s="16">
        <f>R1285*Settings!$C$13*$D1294</f>
        <v/>
      </c>
      <c r="S1294" s="16">
        <f>S1285*Settings!$C$13*$D1294</f>
        <v/>
      </c>
      <c r="T1294" s="16">
        <f>T1285*Settings!$C$13*$D1294</f>
        <v/>
      </c>
      <c r="U1294" s="16">
        <f>U1285*Settings!$C$13*$D1294</f>
        <v/>
      </c>
      <c r="V1294" s="16">
        <f>V1285*Settings!$C$13*$D1294</f>
        <v/>
      </c>
      <c r="W1294" s="16">
        <f>W1285*Settings!$C$13*$D1294</f>
        <v/>
      </c>
      <c r="X1294" s="16">
        <f>X1285*Settings!$C$13*$D1294</f>
        <v/>
      </c>
      <c r="Y1294" s="16">
        <f>Y1285*Settings!$C$13*$D1294</f>
        <v/>
      </c>
      <c r="Z1294" s="16">
        <f>Z1285*Settings!$C$13*$D1294</f>
        <v/>
      </c>
      <c r="AA1294" s="16">
        <f>AA1285*Settings!$C$13*$D1294</f>
        <v/>
      </c>
      <c r="AB1294" s="16">
        <f>AB1285*Settings!$C$13*$D1294</f>
        <v/>
      </c>
      <c r="AC1294" s="16">
        <f>AC1285*Settings!$C$13*$D1294</f>
        <v/>
      </c>
      <c r="AD1294" s="51">
        <f>EMISSIONS(AD1285,Settings!$C$13,$D1294)</f>
        <v/>
      </c>
      <c r="AF1294" s="11">
        <f>LOWER(Settings!$C$4)&amp;".mit."&amp;$A1294&amp;IF($C1294="","","."&amp;$C1294&amp;"."&amp;$B1294)&amp;IF(INDEX(Variables!$D$5:$D$205,MATCH($A1294,Variables!$A$5:$A$205,0))="","","."&amp;INDEX(Variables!$D$5:$D$205,MATCH($A1294,Variables!$A$5:$A$205,0)))&amp;"."&amp;AF$5</f>
        <v/>
      </c>
      <c r="AG1294" s="15">
        <f>AG1285*Settings!$C$13*$D1294</f>
        <v/>
      </c>
      <c r="AH1294" s="16">
        <f>AH1285*Settings!$C$13*$D1294</f>
        <v/>
      </c>
      <c r="AI1294" s="16">
        <f>AI1285*Settings!$C$13*$D1294</f>
        <v/>
      </c>
      <c r="AJ1294" s="16">
        <f>AJ1285*Settings!$C$13*$D1294</f>
        <v/>
      </c>
      <c r="AK1294" s="16">
        <f>AK1285*Settings!$C$13*$D1294</f>
        <v/>
      </c>
      <c r="AL1294" s="16">
        <f>AL1285*Settings!$C$13*$D1294</f>
        <v/>
      </c>
      <c r="AM1294" s="16">
        <f>AM1285*Settings!$C$13*$D1294</f>
        <v/>
      </c>
      <c r="AN1294" s="16">
        <f>AN1285*Settings!$C$13*$D1294</f>
        <v/>
      </c>
      <c r="AO1294" s="16">
        <f>AO1285*Settings!$C$13*$D1294</f>
        <v/>
      </c>
      <c r="AP1294" s="16">
        <f>AP1285*Settings!$C$13*$D1294</f>
        <v/>
      </c>
      <c r="AQ1294" s="16">
        <f>AQ1285*Settings!$C$13*$D1294</f>
        <v/>
      </c>
      <c r="AR1294" s="16">
        <f>AR1285*Settings!$C$13*$D1294</f>
        <v/>
      </c>
      <c r="AS1294" s="16">
        <f>AS1285*Settings!$C$13*$D1294</f>
        <v/>
      </c>
      <c r="AT1294" s="16">
        <f>AT1285*Settings!$C$13*$D1294</f>
        <v/>
      </c>
      <c r="AU1294" s="16">
        <f>AU1285*Settings!$C$13*$D1294</f>
        <v/>
      </c>
      <c r="AV1294" s="16">
        <f>AV1285*Settings!$C$13*$D1294</f>
        <v/>
      </c>
      <c r="AW1294" s="16">
        <f>AW1285*Settings!$C$13*$D1294</f>
        <v/>
      </c>
      <c r="AX1294" s="16">
        <f>AX1285*Settings!$C$13*$D1294</f>
        <v/>
      </c>
      <c r="AY1294" s="51">
        <f>EMISSIONS(AY1285,Settings!$C$13,$D1294)</f>
        <v/>
      </c>
    </row>
    <row r="1295" hidden="1" outlineLevel="2"/>
    <row r="1296" hidden="1" outlineLevel="2">
      <c r="A1296" s="14" t="inlineStr">
        <is>
          <t>rtx</t>
        </is>
      </c>
      <c r="B1296" s="14" t="inlineStr">
        <is>
          <t>coa</t>
        </is>
      </c>
      <c r="C1296" s="14" t="inlineStr">
        <is>
          <t>mch</t>
        </is>
      </c>
      <c r="D1296" s="37">
        <f>INDEX(Inputs!$R$5:$R$132,MATCH($B1296&amp;"|"&amp;$C1296,Inputs!$A$5:$A$132,0))</f>
        <v/>
      </c>
      <c r="E1296" s="36" t="n"/>
      <c r="F1296" s="36" t="n"/>
      <c r="G1296" s="36" t="n"/>
      <c r="H1296" s="14">
        <f>INDEX(Variables!$B$5:$B$205,MATCH($A1296,Variables!$A$5:$A$205,0))&amp;IF($C1296="",""," | "&amp;INDEX(Mapping!$B$5:$B$26,MATCH($C1296,Mapping!$A$5:$A$26,0))&amp;" | "&amp;INDEX(Mapping!$B$30:$B$46,MATCH($B1296,Mapping!$A$30:$A$46,0)))</f>
        <v/>
      </c>
      <c r="I1296" s="14">
        <f>INDEX(Variables!$C$5:$C$205,MATCH($A1296,Variables!$A$5:$A$205,0))</f>
        <v/>
      </c>
      <c r="J1296" s="14">
        <f>INDEX(Variables!$E$5:$E$205,MATCH($A1296,Variables!$A$5:$A$205,0))</f>
        <v/>
      </c>
      <c r="K1296" s="11">
        <f>LOWER(Settings!$C$4)&amp;".mit."&amp;$A1296&amp;IF($C1296="","","."&amp;$C1296&amp;"."&amp;$B1296)&amp;IF(INDEX(Variables!$D$5:$D$205,MATCH($A1296,Variables!$A$5:$A$205,0))="","","."&amp;INDEX(Variables!$D$5:$D$205,MATCH($A1296,Variables!$A$5:$A$205,0)))&amp;"."&amp;K$5</f>
        <v/>
      </c>
      <c r="L1296" s="46">
        <f>L1278*Settings!$C$13*(INDEX(L$318:L$329,$D1296)+INDEX(L$305:L$316,$D1296))</f>
        <v/>
      </c>
      <c r="M1296" s="47">
        <f>M1278*Settings!$C$13*(INDEX(M$318:M$329,$D1296)+INDEX(M$305:M$316,$D1296))</f>
        <v/>
      </c>
      <c r="N1296" s="47">
        <f>N1278*Settings!$C$13*(INDEX(N$318:N$329,$D1296)+INDEX(N$305:N$316,$D1296))</f>
        <v/>
      </c>
      <c r="O1296" s="47">
        <f>O1278*Settings!$C$13*(INDEX(O$318:O$329,$D1296)+INDEX(O$305:O$316,$D1296))</f>
        <v/>
      </c>
      <c r="P1296" s="47">
        <f>P1278*Settings!$C$13*(INDEX(P$318:P$329,$D1296)+INDEX(P$305:P$316,$D1296))</f>
        <v/>
      </c>
      <c r="Q1296" s="47">
        <f>Q1278*Settings!$C$13*(INDEX(Q$318:Q$329,$D1296)+INDEX(Q$305:Q$316,$D1296))</f>
        <v/>
      </c>
      <c r="R1296" s="47">
        <f>R1278*Settings!$C$13*(INDEX(R$318:R$329,$D1296)+INDEX(R$305:R$316,$D1296))</f>
        <v/>
      </c>
      <c r="S1296" s="47">
        <f>S1278*Settings!$C$13*(INDEX(S$318:S$329,$D1296)+INDEX(S$305:S$316,$D1296))</f>
        <v/>
      </c>
      <c r="T1296" s="47">
        <f>T1278*Settings!$C$13*(INDEX(T$318:T$329,$D1296)+INDEX(T$305:T$316,$D1296))</f>
        <v/>
      </c>
      <c r="U1296" s="47">
        <f>U1278*Settings!$C$13*(INDEX(U$318:U$329,$D1296)+INDEX(U$305:U$316,$D1296))</f>
        <v/>
      </c>
      <c r="V1296" s="47">
        <f>V1278*Settings!$C$13*(INDEX(V$318:V$329,$D1296)+INDEX(V$305:V$316,$D1296))</f>
        <v/>
      </c>
      <c r="W1296" s="47">
        <f>W1278*Settings!$C$13*(INDEX(W$318:W$329,$D1296)+INDEX(W$305:W$316,$D1296))</f>
        <v/>
      </c>
      <c r="X1296" s="47">
        <f>X1278*Settings!$C$13*(INDEX(X$318:X$329,$D1296)+INDEX(X$305:X$316,$D1296))</f>
        <v/>
      </c>
      <c r="Y1296" s="47">
        <f>Y1278*Settings!$C$13*(INDEX(Y$318:Y$329,$D1296)+INDEX(Y$305:Y$316,$D1296))</f>
        <v/>
      </c>
      <c r="Z1296" s="47">
        <f>Z1278*Settings!$C$13*(INDEX(Z$318:Z$329,$D1296)+INDEX(Z$305:Z$316,$D1296))</f>
        <v/>
      </c>
      <c r="AA1296" s="47">
        <f>AA1278*Settings!$C$13*(INDEX(AA$318:AA$329,$D1296)+INDEX(AA$305:AA$316,$D1296))</f>
        <v/>
      </c>
      <c r="AB1296" s="47">
        <f>AB1278*Settings!$C$13*(INDEX(AB$318:AB$329,$D1296)+INDEX(AB$305:AB$316,$D1296))</f>
        <v/>
      </c>
      <c r="AC1296" s="47">
        <f>AC1278*Settings!$C$13*(INDEX(AC$318:AC$329,$D1296)+INDEX(AC$305:AC$316,$D1296))</f>
        <v/>
      </c>
      <c r="AD1296" s="58">
        <f>REVENUE(AD1278,Settings!$C$13,INDEX(AD$318:AD$329,$D1296)+INDEX(AD$305:AD$316,$D1296))</f>
        <v/>
      </c>
      <c r="AF1296" s="11">
        <f>LOWER(Settings!$C$4)&amp;".mit."&amp;$A1296&amp;IF($C1296="","","."&amp;$C1296&amp;"."&amp;$B1296)&amp;IF(INDEX(Variables!$D$5:$D$205,MATCH($A1296,Variables!$A$5:$A$205,0))="","","."&amp;INDEX(Variables!$D$5:$D$205,MATCH($A1296,Variables!$A$5:$A$205,0)))&amp;"."&amp;AF$5</f>
        <v/>
      </c>
      <c r="AG1296" s="46">
        <f>AG1278*Settings!$C$13*(INDEX(AG$318:AG$329,$D1296)+INDEX(AG$305:AG$316,$D1296))</f>
        <v/>
      </c>
      <c r="AH1296" s="47">
        <f>AH1278*Settings!$C$13*(INDEX(AH$318:AH$329,$D1296)+INDEX(AH$305:AH$316,$D1296))</f>
        <v/>
      </c>
      <c r="AI1296" s="47">
        <f>AI1278*Settings!$C$13*(INDEX(AI$318:AI$329,$D1296)+INDEX(AI$305:AI$316,$D1296))</f>
        <v/>
      </c>
      <c r="AJ1296" s="47">
        <f>AJ1278*Settings!$C$13*(INDEX(AJ$318:AJ$329,$D1296)+INDEX(AJ$305:AJ$316,$D1296))</f>
        <v/>
      </c>
      <c r="AK1296" s="47">
        <f>AK1278*Settings!$C$13*(INDEX(AK$318:AK$329,$D1296)+INDEX(AK$305:AK$316,$D1296))</f>
        <v/>
      </c>
      <c r="AL1296" s="47">
        <f>AL1278*Settings!$C$13*(INDEX(AL$318:AL$329,$D1296)+INDEX(AL$305:AL$316,$D1296))</f>
        <v/>
      </c>
      <c r="AM1296" s="47">
        <f>AM1278*Settings!$C$13*(INDEX(AM$318:AM$329,$D1296)+INDEX(AM$305:AM$316,$D1296))</f>
        <v/>
      </c>
      <c r="AN1296" s="47">
        <f>AN1278*Settings!$C$13*(INDEX(AN$318:AN$329,$D1296)+INDEX(AN$305:AN$316,$D1296))</f>
        <v/>
      </c>
      <c r="AO1296" s="47">
        <f>AO1278*Settings!$C$13*(INDEX(AO$318:AO$329,$D1296)+INDEX(AO$305:AO$316,$D1296))</f>
        <v/>
      </c>
      <c r="AP1296" s="47">
        <f>AP1278*Settings!$C$13*(INDEX(AP$318:AP$329,$D1296)+INDEX(AP$305:AP$316,$D1296))</f>
        <v/>
      </c>
      <c r="AQ1296" s="47">
        <f>AQ1278*Settings!$C$13*(INDEX(AQ$318:AQ$329,$D1296)+INDEX(AQ$305:AQ$316,$D1296))</f>
        <v/>
      </c>
      <c r="AR1296" s="47">
        <f>AR1278*Settings!$C$13*(INDEX(AR$318:AR$329,$D1296)+INDEX(AR$305:AR$316,$D1296))</f>
        <v/>
      </c>
      <c r="AS1296" s="47">
        <f>AS1278*Settings!$C$13*(INDEX(AS$318:AS$329,$D1296)+INDEX(AS$305:AS$316,$D1296))</f>
        <v/>
      </c>
      <c r="AT1296" s="47">
        <f>AT1278*Settings!$C$13*(INDEX(AT$318:AT$329,$D1296)+INDEX(AT$305:AT$316,$D1296))</f>
        <v/>
      </c>
      <c r="AU1296" s="47">
        <f>AU1278*Settings!$C$13*(INDEX(AU$318:AU$329,$D1296)+INDEX(AU$305:AU$316,$D1296))</f>
        <v/>
      </c>
      <c r="AV1296" s="47">
        <f>AV1278*Settings!$C$13*(INDEX(AV$318:AV$329,$D1296)+INDEX(AV$305:AV$316,$D1296))</f>
        <v/>
      </c>
      <c r="AW1296" s="47">
        <f>AW1278*Settings!$C$13*(INDEX(AW$318:AW$329,$D1296)+INDEX(AW$305:AW$316,$D1296))</f>
        <v/>
      </c>
      <c r="AX1296" s="47">
        <f>AX1278*Settings!$C$13*(INDEX(AX$318:AX$329,$D1296)+INDEX(AX$305:AX$316,$D1296))</f>
        <v/>
      </c>
      <c r="AY1296" s="58">
        <f>REVENUE(AY1278,Settings!$C$13,INDEX(AY$318:AY$329,$D1296)+INDEX(AY$305:AY$316,$D1296))</f>
        <v/>
      </c>
    </row>
    <row r="1297" hidden="1" outlineLevel="2">
      <c r="A1297" s="14" t="inlineStr">
        <is>
          <t>rtx</t>
        </is>
      </c>
      <c r="B1297" s="14" t="inlineStr">
        <is>
          <t>nga</t>
        </is>
      </c>
      <c r="C1297" s="14" t="inlineStr">
        <is>
          <t>mch</t>
        </is>
      </c>
      <c r="D1297" s="37">
        <f>INDEX(Inputs!$R$5:$R$132,MATCH($B1297&amp;"|"&amp;$C1297,Inputs!$A$5:$A$132,0))</f>
        <v/>
      </c>
      <c r="E1297" s="36" t="n"/>
      <c r="F1297" s="36" t="n"/>
      <c r="G1297" s="36" t="n"/>
      <c r="H1297" s="14">
        <f>INDEX(Variables!$B$5:$B$205,MATCH($A1297,Variables!$A$5:$A$205,0))&amp;IF($C1297="",""," | "&amp;INDEX(Mapping!$B$5:$B$26,MATCH($C1297,Mapping!$A$5:$A$26,0))&amp;" | "&amp;INDEX(Mapping!$B$30:$B$46,MATCH($B1297,Mapping!$A$30:$A$46,0)))</f>
        <v/>
      </c>
      <c r="I1297" s="14">
        <f>INDEX(Variables!$C$5:$C$205,MATCH($A1297,Variables!$A$5:$A$205,0))</f>
        <v/>
      </c>
      <c r="J1297" s="14">
        <f>INDEX(Variables!$E$5:$E$205,MATCH($A1297,Variables!$A$5:$A$205,0))</f>
        <v/>
      </c>
      <c r="K1297" s="11">
        <f>LOWER(Settings!$C$4)&amp;".mit."&amp;$A1297&amp;IF($C1297="","","."&amp;$C1297&amp;"."&amp;$B1297)&amp;IF(INDEX(Variables!$D$5:$D$205,MATCH($A1297,Variables!$A$5:$A$205,0))="","","."&amp;INDEX(Variables!$D$5:$D$205,MATCH($A1297,Variables!$A$5:$A$205,0)))&amp;"."&amp;K$5</f>
        <v/>
      </c>
      <c r="L1297" s="46">
        <f>L1279*Settings!$C$13*(INDEX(L$318:L$329,$D1297)+INDEX(L$305:L$316,$D1297))</f>
        <v/>
      </c>
      <c r="M1297" s="47">
        <f>M1279*Settings!$C$13*(INDEX(M$318:M$329,$D1297)+INDEX(M$305:M$316,$D1297))</f>
        <v/>
      </c>
      <c r="N1297" s="47">
        <f>N1279*Settings!$C$13*(INDEX(N$318:N$329,$D1297)+INDEX(N$305:N$316,$D1297))</f>
        <v/>
      </c>
      <c r="O1297" s="47">
        <f>O1279*Settings!$C$13*(INDEX(O$318:O$329,$D1297)+INDEX(O$305:O$316,$D1297))</f>
        <v/>
      </c>
      <c r="P1297" s="47">
        <f>P1279*Settings!$C$13*(INDEX(P$318:P$329,$D1297)+INDEX(P$305:P$316,$D1297))</f>
        <v/>
      </c>
      <c r="Q1297" s="47">
        <f>Q1279*Settings!$C$13*(INDEX(Q$318:Q$329,$D1297)+INDEX(Q$305:Q$316,$D1297))</f>
        <v/>
      </c>
      <c r="R1297" s="47">
        <f>R1279*Settings!$C$13*(INDEX(R$318:R$329,$D1297)+INDEX(R$305:R$316,$D1297))</f>
        <v/>
      </c>
      <c r="S1297" s="47">
        <f>S1279*Settings!$C$13*(INDEX(S$318:S$329,$D1297)+INDEX(S$305:S$316,$D1297))</f>
        <v/>
      </c>
      <c r="T1297" s="47">
        <f>T1279*Settings!$C$13*(INDEX(T$318:T$329,$D1297)+INDEX(T$305:T$316,$D1297))</f>
        <v/>
      </c>
      <c r="U1297" s="47">
        <f>U1279*Settings!$C$13*(INDEX(U$318:U$329,$D1297)+INDEX(U$305:U$316,$D1297))</f>
        <v/>
      </c>
      <c r="V1297" s="47">
        <f>V1279*Settings!$C$13*(INDEX(V$318:V$329,$D1297)+INDEX(V$305:V$316,$D1297))</f>
        <v/>
      </c>
      <c r="W1297" s="47">
        <f>W1279*Settings!$C$13*(INDEX(W$318:W$329,$D1297)+INDEX(W$305:W$316,$D1297))</f>
        <v/>
      </c>
      <c r="X1297" s="47">
        <f>X1279*Settings!$C$13*(INDEX(X$318:X$329,$D1297)+INDEX(X$305:X$316,$D1297))</f>
        <v/>
      </c>
      <c r="Y1297" s="47">
        <f>Y1279*Settings!$C$13*(INDEX(Y$318:Y$329,$D1297)+INDEX(Y$305:Y$316,$D1297))</f>
        <v/>
      </c>
      <c r="Z1297" s="47">
        <f>Z1279*Settings!$C$13*(INDEX(Z$318:Z$329,$D1297)+INDEX(Z$305:Z$316,$D1297))</f>
        <v/>
      </c>
      <c r="AA1297" s="47">
        <f>AA1279*Settings!$C$13*(INDEX(AA$318:AA$329,$D1297)+INDEX(AA$305:AA$316,$D1297))</f>
        <v/>
      </c>
      <c r="AB1297" s="47">
        <f>AB1279*Settings!$C$13*(INDEX(AB$318:AB$329,$D1297)+INDEX(AB$305:AB$316,$D1297))</f>
        <v/>
      </c>
      <c r="AC1297" s="47">
        <f>AC1279*Settings!$C$13*(INDEX(AC$318:AC$329,$D1297)+INDEX(AC$305:AC$316,$D1297))</f>
        <v/>
      </c>
      <c r="AD1297" s="58">
        <f>REVENUE(AD1279,Settings!$C$13,INDEX(AD$318:AD$329,$D1297)+INDEX(AD$305:AD$316,$D1297))</f>
        <v/>
      </c>
      <c r="AF1297" s="11">
        <f>LOWER(Settings!$C$4)&amp;".mit."&amp;$A1297&amp;IF($C1297="","","."&amp;$C1297&amp;"."&amp;$B1297)&amp;IF(INDEX(Variables!$D$5:$D$205,MATCH($A1297,Variables!$A$5:$A$205,0))="","","."&amp;INDEX(Variables!$D$5:$D$205,MATCH($A1297,Variables!$A$5:$A$205,0)))&amp;"."&amp;AF$5</f>
        <v/>
      </c>
      <c r="AG1297" s="46">
        <f>AG1279*Settings!$C$13*(INDEX(AG$318:AG$329,$D1297)+INDEX(AG$305:AG$316,$D1297))</f>
        <v/>
      </c>
      <c r="AH1297" s="47">
        <f>AH1279*Settings!$C$13*(INDEX(AH$318:AH$329,$D1297)+INDEX(AH$305:AH$316,$D1297))</f>
        <v/>
      </c>
      <c r="AI1297" s="47">
        <f>AI1279*Settings!$C$13*(INDEX(AI$318:AI$329,$D1297)+INDEX(AI$305:AI$316,$D1297))</f>
        <v/>
      </c>
      <c r="AJ1297" s="47">
        <f>AJ1279*Settings!$C$13*(INDEX(AJ$318:AJ$329,$D1297)+INDEX(AJ$305:AJ$316,$D1297))</f>
        <v/>
      </c>
      <c r="AK1297" s="47">
        <f>AK1279*Settings!$C$13*(INDEX(AK$318:AK$329,$D1297)+INDEX(AK$305:AK$316,$D1297))</f>
        <v/>
      </c>
      <c r="AL1297" s="47">
        <f>AL1279*Settings!$C$13*(INDEX(AL$318:AL$329,$D1297)+INDEX(AL$305:AL$316,$D1297))</f>
        <v/>
      </c>
      <c r="AM1297" s="47">
        <f>AM1279*Settings!$C$13*(INDEX(AM$318:AM$329,$D1297)+INDEX(AM$305:AM$316,$D1297))</f>
        <v/>
      </c>
      <c r="AN1297" s="47">
        <f>AN1279*Settings!$C$13*(INDEX(AN$318:AN$329,$D1297)+INDEX(AN$305:AN$316,$D1297))</f>
        <v/>
      </c>
      <c r="AO1297" s="47">
        <f>AO1279*Settings!$C$13*(INDEX(AO$318:AO$329,$D1297)+INDEX(AO$305:AO$316,$D1297))</f>
        <v/>
      </c>
      <c r="AP1297" s="47">
        <f>AP1279*Settings!$C$13*(INDEX(AP$318:AP$329,$D1297)+INDEX(AP$305:AP$316,$D1297))</f>
        <v/>
      </c>
      <c r="AQ1297" s="47">
        <f>AQ1279*Settings!$C$13*(INDEX(AQ$318:AQ$329,$D1297)+INDEX(AQ$305:AQ$316,$D1297))</f>
        <v/>
      </c>
      <c r="AR1297" s="47">
        <f>AR1279*Settings!$C$13*(INDEX(AR$318:AR$329,$D1297)+INDEX(AR$305:AR$316,$D1297))</f>
        <v/>
      </c>
      <c r="AS1297" s="47">
        <f>AS1279*Settings!$C$13*(INDEX(AS$318:AS$329,$D1297)+INDEX(AS$305:AS$316,$D1297))</f>
        <v/>
      </c>
      <c r="AT1297" s="47">
        <f>AT1279*Settings!$C$13*(INDEX(AT$318:AT$329,$D1297)+INDEX(AT$305:AT$316,$D1297))</f>
        <v/>
      </c>
      <c r="AU1297" s="47">
        <f>AU1279*Settings!$C$13*(INDEX(AU$318:AU$329,$D1297)+INDEX(AU$305:AU$316,$D1297))</f>
        <v/>
      </c>
      <c r="AV1297" s="47">
        <f>AV1279*Settings!$C$13*(INDEX(AV$318:AV$329,$D1297)+INDEX(AV$305:AV$316,$D1297))</f>
        <v/>
      </c>
      <c r="AW1297" s="47">
        <f>AW1279*Settings!$C$13*(INDEX(AW$318:AW$329,$D1297)+INDEX(AW$305:AW$316,$D1297))</f>
        <v/>
      </c>
      <c r="AX1297" s="47">
        <f>AX1279*Settings!$C$13*(INDEX(AX$318:AX$329,$D1297)+INDEX(AX$305:AX$316,$D1297))</f>
        <v/>
      </c>
      <c r="AY1297" s="58">
        <f>REVENUE(AY1279,Settings!$C$13,INDEX(AY$318:AY$329,$D1297)+INDEX(AY$305:AY$316,$D1297))</f>
        <v/>
      </c>
    </row>
    <row r="1298" hidden="1" outlineLevel="2">
      <c r="A1298" s="14" t="inlineStr">
        <is>
          <t>rtx</t>
        </is>
      </c>
      <c r="B1298" s="14" t="inlineStr">
        <is>
          <t>gso</t>
        </is>
      </c>
      <c r="C1298" s="14" t="inlineStr">
        <is>
          <t>mch</t>
        </is>
      </c>
      <c r="D1298" s="37">
        <f>INDEX(Inputs!$R$5:$R$132,MATCH($B1298&amp;"|"&amp;$C1298,Inputs!$A$5:$A$132,0))</f>
        <v/>
      </c>
      <c r="E1298" s="36" t="n"/>
      <c r="F1298" s="36" t="n"/>
      <c r="G1298" s="36" t="n"/>
      <c r="H1298" s="14">
        <f>INDEX(Variables!$B$5:$B$205,MATCH($A1298,Variables!$A$5:$A$205,0))&amp;IF($C1298="",""," | "&amp;INDEX(Mapping!$B$5:$B$26,MATCH($C1298,Mapping!$A$5:$A$26,0))&amp;" | "&amp;INDEX(Mapping!$B$30:$B$46,MATCH($B1298,Mapping!$A$30:$A$46,0)))</f>
        <v/>
      </c>
      <c r="I1298" s="14">
        <f>INDEX(Variables!$C$5:$C$205,MATCH($A1298,Variables!$A$5:$A$205,0))</f>
        <v/>
      </c>
      <c r="J1298" s="14">
        <f>INDEX(Variables!$E$5:$E$205,MATCH($A1298,Variables!$A$5:$A$205,0))</f>
        <v/>
      </c>
      <c r="K1298" s="11">
        <f>LOWER(Settings!$C$4)&amp;".mit."&amp;$A1298&amp;IF($C1298="","","."&amp;$C1298&amp;"."&amp;$B1298)&amp;IF(INDEX(Variables!$D$5:$D$205,MATCH($A1298,Variables!$A$5:$A$205,0))="","","."&amp;INDEX(Variables!$D$5:$D$205,MATCH($A1298,Variables!$A$5:$A$205,0)))&amp;"."&amp;K$5</f>
        <v/>
      </c>
      <c r="L1298" s="46">
        <f>L1280*Settings!$C$13*(INDEX(L$318:L$329,$D1298)+INDEX(L$305:L$316,$D1298))</f>
        <v/>
      </c>
      <c r="M1298" s="47">
        <f>M1280*Settings!$C$13*(INDEX(M$318:M$329,$D1298)+INDEX(M$305:M$316,$D1298))</f>
        <v/>
      </c>
      <c r="N1298" s="47">
        <f>N1280*Settings!$C$13*(INDEX(N$318:N$329,$D1298)+INDEX(N$305:N$316,$D1298))</f>
        <v/>
      </c>
      <c r="O1298" s="47">
        <f>O1280*Settings!$C$13*(INDEX(O$318:O$329,$D1298)+INDEX(O$305:O$316,$D1298))</f>
        <v/>
      </c>
      <c r="P1298" s="47">
        <f>P1280*Settings!$C$13*(INDEX(P$318:P$329,$D1298)+INDEX(P$305:P$316,$D1298))</f>
        <v/>
      </c>
      <c r="Q1298" s="47">
        <f>Q1280*Settings!$C$13*(INDEX(Q$318:Q$329,$D1298)+INDEX(Q$305:Q$316,$D1298))</f>
        <v/>
      </c>
      <c r="R1298" s="47">
        <f>R1280*Settings!$C$13*(INDEX(R$318:R$329,$D1298)+INDEX(R$305:R$316,$D1298))</f>
        <v/>
      </c>
      <c r="S1298" s="47">
        <f>S1280*Settings!$C$13*(INDEX(S$318:S$329,$D1298)+INDEX(S$305:S$316,$D1298))</f>
        <v/>
      </c>
      <c r="T1298" s="47">
        <f>T1280*Settings!$C$13*(INDEX(T$318:T$329,$D1298)+INDEX(T$305:T$316,$D1298))</f>
        <v/>
      </c>
      <c r="U1298" s="47">
        <f>U1280*Settings!$C$13*(INDEX(U$318:U$329,$D1298)+INDEX(U$305:U$316,$D1298))</f>
        <v/>
      </c>
      <c r="V1298" s="47">
        <f>V1280*Settings!$C$13*(INDEX(V$318:V$329,$D1298)+INDEX(V$305:V$316,$D1298))</f>
        <v/>
      </c>
      <c r="W1298" s="47">
        <f>W1280*Settings!$C$13*(INDEX(W$318:W$329,$D1298)+INDEX(W$305:W$316,$D1298))</f>
        <v/>
      </c>
      <c r="X1298" s="47">
        <f>X1280*Settings!$C$13*(INDEX(X$318:X$329,$D1298)+INDEX(X$305:X$316,$D1298))</f>
        <v/>
      </c>
      <c r="Y1298" s="47">
        <f>Y1280*Settings!$C$13*(INDEX(Y$318:Y$329,$D1298)+INDEX(Y$305:Y$316,$D1298))</f>
        <v/>
      </c>
      <c r="Z1298" s="47">
        <f>Z1280*Settings!$C$13*(INDEX(Z$318:Z$329,$D1298)+INDEX(Z$305:Z$316,$D1298))</f>
        <v/>
      </c>
      <c r="AA1298" s="47">
        <f>AA1280*Settings!$C$13*(INDEX(AA$318:AA$329,$D1298)+INDEX(AA$305:AA$316,$D1298))</f>
        <v/>
      </c>
      <c r="AB1298" s="47">
        <f>AB1280*Settings!$C$13*(INDEX(AB$318:AB$329,$D1298)+INDEX(AB$305:AB$316,$D1298))</f>
        <v/>
      </c>
      <c r="AC1298" s="47">
        <f>AC1280*Settings!$C$13*(INDEX(AC$318:AC$329,$D1298)+INDEX(AC$305:AC$316,$D1298))</f>
        <v/>
      </c>
      <c r="AD1298" s="58">
        <f>REVENUE(AD1280,Settings!$C$13,INDEX(AD$318:AD$329,$D1298)+INDEX(AD$305:AD$316,$D1298))</f>
        <v/>
      </c>
      <c r="AF1298" s="11">
        <f>LOWER(Settings!$C$4)&amp;".mit."&amp;$A1298&amp;IF($C1298="","","."&amp;$C1298&amp;"."&amp;$B1298)&amp;IF(INDEX(Variables!$D$5:$D$205,MATCH($A1298,Variables!$A$5:$A$205,0))="","","."&amp;INDEX(Variables!$D$5:$D$205,MATCH($A1298,Variables!$A$5:$A$205,0)))&amp;"."&amp;AF$5</f>
        <v/>
      </c>
      <c r="AG1298" s="46">
        <f>AG1280*Settings!$C$13*(INDEX(AG$318:AG$329,$D1298)+INDEX(AG$305:AG$316,$D1298))</f>
        <v/>
      </c>
      <c r="AH1298" s="47">
        <f>AH1280*Settings!$C$13*(INDEX(AH$318:AH$329,$D1298)+INDEX(AH$305:AH$316,$D1298))</f>
        <v/>
      </c>
      <c r="AI1298" s="47">
        <f>AI1280*Settings!$C$13*(INDEX(AI$318:AI$329,$D1298)+INDEX(AI$305:AI$316,$D1298))</f>
        <v/>
      </c>
      <c r="AJ1298" s="47">
        <f>AJ1280*Settings!$C$13*(INDEX(AJ$318:AJ$329,$D1298)+INDEX(AJ$305:AJ$316,$D1298))</f>
        <v/>
      </c>
      <c r="AK1298" s="47">
        <f>AK1280*Settings!$C$13*(INDEX(AK$318:AK$329,$D1298)+INDEX(AK$305:AK$316,$D1298))</f>
        <v/>
      </c>
      <c r="AL1298" s="47">
        <f>AL1280*Settings!$C$13*(INDEX(AL$318:AL$329,$D1298)+INDEX(AL$305:AL$316,$D1298))</f>
        <v/>
      </c>
      <c r="AM1298" s="47">
        <f>AM1280*Settings!$C$13*(INDEX(AM$318:AM$329,$D1298)+INDEX(AM$305:AM$316,$D1298))</f>
        <v/>
      </c>
      <c r="AN1298" s="47">
        <f>AN1280*Settings!$C$13*(INDEX(AN$318:AN$329,$D1298)+INDEX(AN$305:AN$316,$D1298))</f>
        <v/>
      </c>
      <c r="AO1298" s="47">
        <f>AO1280*Settings!$C$13*(INDEX(AO$318:AO$329,$D1298)+INDEX(AO$305:AO$316,$D1298))</f>
        <v/>
      </c>
      <c r="AP1298" s="47">
        <f>AP1280*Settings!$C$13*(INDEX(AP$318:AP$329,$D1298)+INDEX(AP$305:AP$316,$D1298))</f>
        <v/>
      </c>
      <c r="AQ1298" s="47">
        <f>AQ1280*Settings!$C$13*(INDEX(AQ$318:AQ$329,$D1298)+INDEX(AQ$305:AQ$316,$D1298))</f>
        <v/>
      </c>
      <c r="AR1298" s="47">
        <f>AR1280*Settings!$C$13*(INDEX(AR$318:AR$329,$D1298)+INDEX(AR$305:AR$316,$D1298))</f>
        <v/>
      </c>
      <c r="AS1298" s="47">
        <f>AS1280*Settings!$C$13*(INDEX(AS$318:AS$329,$D1298)+INDEX(AS$305:AS$316,$D1298))</f>
        <v/>
      </c>
      <c r="AT1298" s="47">
        <f>AT1280*Settings!$C$13*(INDEX(AT$318:AT$329,$D1298)+INDEX(AT$305:AT$316,$D1298))</f>
        <v/>
      </c>
      <c r="AU1298" s="47">
        <f>AU1280*Settings!$C$13*(INDEX(AU$318:AU$329,$D1298)+INDEX(AU$305:AU$316,$D1298))</f>
        <v/>
      </c>
      <c r="AV1298" s="47">
        <f>AV1280*Settings!$C$13*(INDEX(AV$318:AV$329,$D1298)+INDEX(AV$305:AV$316,$D1298))</f>
        <v/>
      </c>
      <c r="AW1298" s="47">
        <f>AW1280*Settings!$C$13*(INDEX(AW$318:AW$329,$D1298)+INDEX(AW$305:AW$316,$D1298))</f>
        <v/>
      </c>
      <c r="AX1298" s="47">
        <f>AX1280*Settings!$C$13*(INDEX(AX$318:AX$329,$D1298)+INDEX(AX$305:AX$316,$D1298))</f>
        <v/>
      </c>
      <c r="AY1298" s="58">
        <f>REVENUE(AY1280,Settings!$C$13,INDEX(AY$318:AY$329,$D1298)+INDEX(AY$305:AY$316,$D1298))</f>
        <v/>
      </c>
    </row>
    <row r="1299" hidden="1" outlineLevel="2">
      <c r="A1299" s="14" t="inlineStr">
        <is>
          <t>rtx</t>
        </is>
      </c>
      <c r="B1299" s="14" t="inlineStr">
        <is>
          <t>die</t>
        </is>
      </c>
      <c r="C1299" s="14" t="inlineStr">
        <is>
          <t>mch</t>
        </is>
      </c>
      <c r="D1299" s="37">
        <f>INDEX(Inputs!$R$5:$R$132,MATCH($B1299&amp;"|"&amp;$C1299,Inputs!$A$5:$A$132,0))</f>
        <v/>
      </c>
      <c r="E1299" s="36" t="n"/>
      <c r="F1299" s="36" t="n"/>
      <c r="G1299" s="36" t="n"/>
      <c r="H1299" s="14">
        <f>INDEX(Variables!$B$5:$B$205,MATCH($A1299,Variables!$A$5:$A$205,0))&amp;IF($C1299="",""," | "&amp;INDEX(Mapping!$B$5:$B$26,MATCH($C1299,Mapping!$A$5:$A$26,0))&amp;" | "&amp;INDEX(Mapping!$B$30:$B$46,MATCH($B1299,Mapping!$A$30:$A$46,0)))</f>
        <v/>
      </c>
      <c r="I1299" s="14">
        <f>INDEX(Variables!$C$5:$C$205,MATCH($A1299,Variables!$A$5:$A$205,0))</f>
        <v/>
      </c>
      <c r="J1299" s="14">
        <f>INDEX(Variables!$E$5:$E$205,MATCH($A1299,Variables!$A$5:$A$205,0))</f>
        <v/>
      </c>
      <c r="K1299" s="11">
        <f>LOWER(Settings!$C$4)&amp;".mit."&amp;$A1299&amp;IF($C1299="","","."&amp;$C1299&amp;"."&amp;$B1299)&amp;IF(INDEX(Variables!$D$5:$D$205,MATCH($A1299,Variables!$A$5:$A$205,0))="","","."&amp;INDEX(Variables!$D$5:$D$205,MATCH($A1299,Variables!$A$5:$A$205,0)))&amp;"."&amp;K$5</f>
        <v/>
      </c>
      <c r="L1299" s="46">
        <f>L1281*Settings!$C$13*(INDEX(L$318:L$329,$D1299)+INDEX(L$305:L$316,$D1299))</f>
        <v/>
      </c>
      <c r="M1299" s="47">
        <f>M1281*Settings!$C$13*(INDEX(M$318:M$329,$D1299)+INDEX(M$305:M$316,$D1299))</f>
        <v/>
      </c>
      <c r="N1299" s="47">
        <f>N1281*Settings!$C$13*(INDEX(N$318:N$329,$D1299)+INDEX(N$305:N$316,$D1299))</f>
        <v/>
      </c>
      <c r="O1299" s="47">
        <f>O1281*Settings!$C$13*(INDEX(O$318:O$329,$D1299)+INDEX(O$305:O$316,$D1299))</f>
        <v/>
      </c>
      <c r="P1299" s="47">
        <f>P1281*Settings!$C$13*(INDEX(P$318:P$329,$D1299)+INDEX(P$305:P$316,$D1299))</f>
        <v/>
      </c>
      <c r="Q1299" s="47">
        <f>Q1281*Settings!$C$13*(INDEX(Q$318:Q$329,$D1299)+INDEX(Q$305:Q$316,$D1299))</f>
        <v/>
      </c>
      <c r="R1299" s="47">
        <f>R1281*Settings!$C$13*(INDEX(R$318:R$329,$D1299)+INDEX(R$305:R$316,$D1299))</f>
        <v/>
      </c>
      <c r="S1299" s="47">
        <f>S1281*Settings!$C$13*(INDEX(S$318:S$329,$D1299)+INDEX(S$305:S$316,$D1299))</f>
        <v/>
      </c>
      <c r="T1299" s="47">
        <f>T1281*Settings!$C$13*(INDEX(T$318:T$329,$D1299)+INDEX(T$305:T$316,$D1299))</f>
        <v/>
      </c>
      <c r="U1299" s="47">
        <f>U1281*Settings!$C$13*(INDEX(U$318:U$329,$D1299)+INDEX(U$305:U$316,$D1299))</f>
        <v/>
      </c>
      <c r="V1299" s="47">
        <f>V1281*Settings!$C$13*(INDEX(V$318:V$329,$D1299)+INDEX(V$305:V$316,$D1299))</f>
        <v/>
      </c>
      <c r="W1299" s="47">
        <f>W1281*Settings!$C$13*(INDEX(W$318:W$329,$D1299)+INDEX(W$305:W$316,$D1299))</f>
        <v/>
      </c>
      <c r="X1299" s="47">
        <f>X1281*Settings!$C$13*(INDEX(X$318:X$329,$D1299)+INDEX(X$305:X$316,$D1299))</f>
        <v/>
      </c>
      <c r="Y1299" s="47">
        <f>Y1281*Settings!$C$13*(INDEX(Y$318:Y$329,$D1299)+INDEX(Y$305:Y$316,$D1299))</f>
        <v/>
      </c>
      <c r="Z1299" s="47">
        <f>Z1281*Settings!$C$13*(INDEX(Z$318:Z$329,$D1299)+INDEX(Z$305:Z$316,$D1299))</f>
        <v/>
      </c>
      <c r="AA1299" s="47">
        <f>AA1281*Settings!$C$13*(INDEX(AA$318:AA$329,$D1299)+INDEX(AA$305:AA$316,$D1299))</f>
        <v/>
      </c>
      <c r="AB1299" s="47">
        <f>AB1281*Settings!$C$13*(INDEX(AB$318:AB$329,$D1299)+INDEX(AB$305:AB$316,$D1299))</f>
        <v/>
      </c>
      <c r="AC1299" s="47">
        <f>AC1281*Settings!$C$13*(INDEX(AC$318:AC$329,$D1299)+INDEX(AC$305:AC$316,$D1299))</f>
        <v/>
      </c>
      <c r="AD1299" s="58">
        <f>REVENUE(AD1281,Settings!$C$13,INDEX(AD$318:AD$329,$D1299)+INDEX(AD$305:AD$316,$D1299))</f>
        <v/>
      </c>
      <c r="AF1299" s="11">
        <f>LOWER(Settings!$C$4)&amp;".mit."&amp;$A1299&amp;IF($C1299="","","."&amp;$C1299&amp;"."&amp;$B1299)&amp;IF(INDEX(Variables!$D$5:$D$205,MATCH($A1299,Variables!$A$5:$A$205,0))="","","."&amp;INDEX(Variables!$D$5:$D$205,MATCH($A1299,Variables!$A$5:$A$205,0)))&amp;"."&amp;AF$5</f>
        <v/>
      </c>
      <c r="AG1299" s="46">
        <f>AG1281*Settings!$C$13*(INDEX(AG$318:AG$329,$D1299)+INDEX(AG$305:AG$316,$D1299))</f>
        <v/>
      </c>
      <c r="AH1299" s="47">
        <f>AH1281*Settings!$C$13*(INDEX(AH$318:AH$329,$D1299)+INDEX(AH$305:AH$316,$D1299))</f>
        <v/>
      </c>
      <c r="AI1299" s="47">
        <f>AI1281*Settings!$C$13*(INDEX(AI$318:AI$329,$D1299)+INDEX(AI$305:AI$316,$D1299))</f>
        <v/>
      </c>
      <c r="AJ1299" s="47">
        <f>AJ1281*Settings!$C$13*(INDEX(AJ$318:AJ$329,$D1299)+INDEX(AJ$305:AJ$316,$D1299))</f>
        <v/>
      </c>
      <c r="AK1299" s="47">
        <f>AK1281*Settings!$C$13*(INDEX(AK$318:AK$329,$D1299)+INDEX(AK$305:AK$316,$D1299))</f>
        <v/>
      </c>
      <c r="AL1299" s="47">
        <f>AL1281*Settings!$C$13*(INDEX(AL$318:AL$329,$D1299)+INDEX(AL$305:AL$316,$D1299))</f>
        <v/>
      </c>
      <c r="AM1299" s="47">
        <f>AM1281*Settings!$C$13*(INDEX(AM$318:AM$329,$D1299)+INDEX(AM$305:AM$316,$D1299))</f>
        <v/>
      </c>
      <c r="AN1299" s="47">
        <f>AN1281*Settings!$C$13*(INDEX(AN$318:AN$329,$D1299)+INDEX(AN$305:AN$316,$D1299))</f>
        <v/>
      </c>
      <c r="AO1299" s="47">
        <f>AO1281*Settings!$C$13*(INDEX(AO$318:AO$329,$D1299)+INDEX(AO$305:AO$316,$D1299))</f>
        <v/>
      </c>
      <c r="AP1299" s="47">
        <f>AP1281*Settings!$C$13*(INDEX(AP$318:AP$329,$D1299)+INDEX(AP$305:AP$316,$D1299))</f>
        <v/>
      </c>
      <c r="AQ1299" s="47">
        <f>AQ1281*Settings!$C$13*(INDEX(AQ$318:AQ$329,$D1299)+INDEX(AQ$305:AQ$316,$D1299))</f>
        <v/>
      </c>
      <c r="AR1299" s="47">
        <f>AR1281*Settings!$C$13*(INDEX(AR$318:AR$329,$D1299)+INDEX(AR$305:AR$316,$D1299))</f>
        <v/>
      </c>
      <c r="AS1299" s="47">
        <f>AS1281*Settings!$C$13*(INDEX(AS$318:AS$329,$D1299)+INDEX(AS$305:AS$316,$D1299))</f>
        <v/>
      </c>
      <c r="AT1299" s="47">
        <f>AT1281*Settings!$C$13*(INDEX(AT$318:AT$329,$D1299)+INDEX(AT$305:AT$316,$D1299))</f>
        <v/>
      </c>
      <c r="AU1299" s="47">
        <f>AU1281*Settings!$C$13*(INDEX(AU$318:AU$329,$D1299)+INDEX(AU$305:AU$316,$D1299))</f>
        <v/>
      </c>
      <c r="AV1299" s="47">
        <f>AV1281*Settings!$C$13*(INDEX(AV$318:AV$329,$D1299)+INDEX(AV$305:AV$316,$D1299))</f>
        <v/>
      </c>
      <c r="AW1299" s="47">
        <f>AW1281*Settings!$C$13*(INDEX(AW$318:AW$329,$D1299)+INDEX(AW$305:AW$316,$D1299))</f>
        <v/>
      </c>
      <c r="AX1299" s="47">
        <f>AX1281*Settings!$C$13*(INDEX(AX$318:AX$329,$D1299)+INDEX(AX$305:AX$316,$D1299))</f>
        <v/>
      </c>
      <c r="AY1299" s="58">
        <f>REVENUE(AY1281,Settings!$C$13,INDEX(AY$318:AY$329,$D1299)+INDEX(AY$305:AY$316,$D1299))</f>
        <v/>
      </c>
    </row>
    <row r="1300" hidden="1" outlineLevel="2">
      <c r="A1300" s="14" t="inlineStr">
        <is>
          <t>rtx</t>
        </is>
      </c>
      <c r="B1300" s="14" t="inlineStr">
        <is>
          <t>lpg</t>
        </is>
      </c>
      <c r="C1300" s="14" t="inlineStr">
        <is>
          <t>mch</t>
        </is>
      </c>
      <c r="D1300" s="37">
        <f>INDEX(Inputs!$R$5:$R$132,MATCH($B1300&amp;"|"&amp;$C1300,Inputs!$A$5:$A$132,0))</f>
        <v/>
      </c>
      <c r="E1300" s="36" t="n"/>
      <c r="F1300" s="36" t="n"/>
      <c r="G1300" s="36" t="n"/>
      <c r="H1300" s="14">
        <f>INDEX(Variables!$B$5:$B$205,MATCH($A1300,Variables!$A$5:$A$205,0))&amp;IF($C1300="",""," | "&amp;INDEX(Mapping!$B$5:$B$26,MATCH($C1300,Mapping!$A$5:$A$26,0))&amp;" | "&amp;INDEX(Mapping!$B$30:$B$46,MATCH($B1300,Mapping!$A$30:$A$46,0)))</f>
        <v/>
      </c>
      <c r="I1300" s="14">
        <f>INDEX(Variables!$C$5:$C$205,MATCH($A1300,Variables!$A$5:$A$205,0))</f>
        <v/>
      </c>
      <c r="J1300" s="14">
        <f>INDEX(Variables!$E$5:$E$205,MATCH($A1300,Variables!$A$5:$A$205,0))</f>
        <v/>
      </c>
      <c r="K1300" s="11">
        <f>LOWER(Settings!$C$4)&amp;".mit."&amp;$A1300&amp;IF($C1300="","","."&amp;$C1300&amp;"."&amp;$B1300)&amp;IF(INDEX(Variables!$D$5:$D$205,MATCH($A1300,Variables!$A$5:$A$205,0))="","","."&amp;INDEX(Variables!$D$5:$D$205,MATCH($A1300,Variables!$A$5:$A$205,0)))&amp;"."&amp;K$5</f>
        <v/>
      </c>
      <c r="L1300" s="46">
        <f>L1282*Settings!$C$13*(INDEX(L$318:L$329,$D1300)+INDEX(L$305:L$316,$D1300))</f>
        <v/>
      </c>
      <c r="M1300" s="47">
        <f>M1282*Settings!$C$13*(INDEX(M$318:M$329,$D1300)+INDEX(M$305:M$316,$D1300))</f>
        <v/>
      </c>
      <c r="N1300" s="47">
        <f>N1282*Settings!$C$13*(INDEX(N$318:N$329,$D1300)+INDEX(N$305:N$316,$D1300))</f>
        <v/>
      </c>
      <c r="O1300" s="47">
        <f>O1282*Settings!$C$13*(INDEX(O$318:O$329,$D1300)+INDEX(O$305:O$316,$D1300))</f>
        <v/>
      </c>
      <c r="P1300" s="47">
        <f>P1282*Settings!$C$13*(INDEX(P$318:P$329,$D1300)+INDEX(P$305:P$316,$D1300))</f>
        <v/>
      </c>
      <c r="Q1300" s="47">
        <f>Q1282*Settings!$C$13*(INDEX(Q$318:Q$329,$D1300)+INDEX(Q$305:Q$316,$D1300))</f>
        <v/>
      </c>
      <c r="R1300" s="47">
        <f>R1282*Settings!$C$13*(INDEX(R$318:R$329,$D1300)+INDEX(R$305:R$316,$D1300))</f>
        <v/>
      </c>
      <c r="S1300" s="47">
        <f>S1282*Settings!$C$13*(INDEX(S$318:S$329,$D1300)+INDEX(S$305:S$316,$D1300))</f>
        <v/>
      </c>
      <c r="T1300" s="47">
        <f>T1282*Settings!$C$13*(INDEX(T$318:T$329,$D1300)+INDEX(T$305:T$316,$D1300))</f>
        <v/>
      </c>
      <c r="U1300" s="47">
        <f>U1282*Settings!$C$13*(INDEX(U$318:U$329,$D1300)+INDEX(U$305:U$316,$D1300))</f>
        <v/>
      </c>
      <c r="V1300" s="47">
        <f>V1282*Settings!$C$13*(INDEX(V$318:V$329,$D1300)+INDEX(V$305:V$316,$D1300))</f>
        <v/>
      </c>
      <c r="W1300" s="47">
        <f>W1282*Settings!$C$13*(INDEX(W$318:W$329,$D1300)+INDEX(W$305:W$316,$D1300))</f>
        <v/>
      </c>
      <c r="X1300" s="47">
        <f>X1282*Settings!$C$13*(INDEX(X$318:X$329,$D1300)+INDEX(X$305:X$316,$D1300))</f>
        <v/>
      </c>
      <c r="Y1300" s="47">
        <f>Y1282*Settings!$C$13*(INDEX(Y$318:Y$329,$D1300)+INDEX(Y$305:Y$316,$D1300))</f>
        <v/>
      </c>
      <c r="Z1300" s="47">
        <f>Z1282*Settings!$C$13*(INDEX(Z$318:Z$329,$D1300)+INDEX(Z$305:Z$316,$D1300))</f>
        <v/>
      </c>
      <c r="AA1300" s="47">
        <f>AA1282*Settings!$C$13*(INDEX(AA$318:AA$329,$D1300)+INDEX(AA$305:AA$316,$D1300))</f>
        <v/>
      </c>
      <c r="AB1300" s="47">
        <f>AB1282*Settings!$C$13*(INDEX(AB$318:AB$329,$D1300)+INDEX(AB$305:AB$316,$D1300))</f>
        <v/>
      </c>
      <c r="AC1300" s="47">
        <f>AC1282*Settings!$C$13*(INDEX(AC$318:AC$329,$D1300)+INDEX(AC$305:AC$316,$D1300))</f>
        <v/>
      </c>
      <c r="AD1300" s="58">
        <f>REVENUE(AD1282,Settings!$C$13,INDEX(AD$318:AD$329,$D1300)+INDEX(AD$305:AD$316,$D1300))</f>
        <v/>
      </c>
      <c r="AF1300" s="11">
        <f>LOWER(Settings!$C$4)&amp;".mit."&amp;$A1300&amp;IF($C1300="","","."&amp;$C1300&amp;"."&amp;$B1300)&amp;IF(INDEX(Variables!$D$5:$D$205,MATCH($A1300,Variables!$A$5:$A$205,0))="","","."&amp;INDEX(Variables!$D$5:$D$205,MATCH($A1300,Variables!$A$5:$A$205,0)))&amp;"."&amp;AF$5</f>
        <v/>
      </c>
      <c r="AG1300" s="46">
        <f>AG1282*Settings!$C$13*(INDEX(AG$318:AG$329,$D1300)+INDEX(AG$305:AG$316,$D1300))</f>
        <v/>
      </c>
      <c r="AH1300" s="47">
        <f>AH1282*Settings!$C$13*(INDEX(AH$318:AH$329,$D1300)+INDEX(AH$305:AH$316,$D1300))</f>
        <v/>
      </c>
      <c r="AI1300" s="47">
        <f>AI1282*Settings!$C$13*(INDEX(AI$318:AI$329,$D1300)+INDEX(AI$305:AI$316,$D1300))</f>
        <v/>
      </c>
      <c r="AJ1300" s="47">
        <f>AJ1282*Settings!$C$13*(INDEX(AJ$318:AJ$329,$D1300)+INDEX(AJ$305:AJ$316,$D1300))</f>
        <v/>
      </c>
      <c r="AK1300" s="47">
        <f>AK1282*Settings!$C$13*(INDEX(AK$318:AK$329,$D1300)+INDEX(AK$305:AK$316,$D1300))</f>
        <v/>
      </c>
      <c r="AL1300" s="47">
        <f>AL1282*Settings!$C$13*(INDEX(AL$318:AL$329,$D1300)+INDEX(AL$305:AL$316,$D1300))</f>
        <v/>
      </c>
      <c r="AM1300" s="47">
        <f>AM1282*Settings!$C$13*(INDEX(AM$318:AM$329,$D1300)+INDEX(AM$305:AM$316,$D1300))</f>
        <v/>
      </c>
      <c r="AN1300" s="47">
        <f>AN1282*Settings!$C$13*(INDEX(AN$318:AN$329,$D1300)+INDEX(AN$305:AN$316,$D1300))</f>
        <v/>
      </c>
      <c r="AO1300" s="47">
        <f>AO1282*Settings!$C$13*(INDEX(AO$318:AO$329,$D1300)+INDEX(AO$305:AO$316,$D1300))</f>
        <v/>
      </c>
      <c r="AP1300" s="47">
        <f>AP1282*Settings!$C$13*(INDEX(AP$318:AP$329,$D1300)+INDEX(AP$305:AP$316,$D1300))</f>
        <v/>
      </c>
      <c r="AQ1300" s="47">
        <f>AQ1282*Settings!$C$13*(INDEX(AQ$318:AQ$329,$D1300)+INDEX(AQ$305:AQ$316,$D1300))</f>
        <v/>
      </c>
      <c r="AR1300" s="47">
        <f>AR1282*Settings!$C$13*(INDEX(AR$318:AR$329,$D1300)+INDEX(AR$305:AR$316,$D1300))</f>
        <v/>
      </c>
      <c r="AS1300" s="47">
        <f>AS1282*Settings!$C$13*(INDEX(AS$318:AS$329,$D1300)+INDEX(AS$305:AS$316,$D1300))</f>
        <v/>
      </c>
      <c r="AT1300" s="47">
        <f>AT1282*Settings!$C$13*(INDEX(AT$318:AT$329,$D1300)+INDEX(AT$305:AT$316,$D1300))</f>
        <v/>
      </c>
      <c r="AU1300" s="47">
        <f>AU1282*Settings!$C$13*(INDEX(AU$318:AU$329,$D1300)+INDEX(AU$305:AU$316,$D1300))</f>
        <v/>
      </c>
      <c r="AV1300" s="47">
        <f>AV1282*Settings!$C$13*(INDEX(AV$318:AV$329,$D1300)+INDEX(AV$305:AV$316,$D1300))</f>
        <v/>
      </c>
      <c r="AW1300" s="47">
        <f>AW1282*Settings!$C$13*(INDEX(AW$318:AW$329,$D1300)+INDEX(AW$305:AW$316,$D1300))</f>
        <v/>
      </c>
      <c r="AX1300" s="47">
        <f>AX1282*Settings!$C$13*(INDEX(AX$318:AX$329,$D1300)+INDEX(AX$305:AX$316,$D1300))</f>
        <v/>
      </c>
      <c r="AY1300" s="58">
        <f>REVENUE(AY1282,Settings!$C$13,INDEX(AY$318:AY$329,$D1300)+INDEX(AY$305:AY$316,$D1300))</f>
        <v/>
      </c>
    </row>
    <row r="1301" hidden="1" outlineLevel="2">
      <c r="A1301" s="14" t="inlineStr">
        <is>
          <t>rtx</t>
        </is>
      </c>
      <c r="B1301" s="14" t="inlineStr">
        <is>
          <t>ker</t>
        </is>
      </c>
      <c r="C1301" s="14" t="inlineStr">
        <is>
          <t>mch</t>
        </is>
      </c>
      <c r="D1301" s="37">
        <f>INDEX(Inputs!$R$5:$R$132,MATCH($B1301&amp;"|"&amp;$C1301,Inputs!$A$5:$A$132,0))</f>
        <v/>
      </c>
      <c r="E1301" s="36" t="n"/>
      <c r="F1301" s="36" t="n"/>
      <c r="G1301" s="36" t="n"/>
      <c r="H1301" s="14">
        <f>INDEX(Variables!$B$5:$B$205,MATCH($A1301,Variables!$A$5:$A$205,0))&amp;IF($C1301="",""," | "&amp;INDEX(Mapping!$B$5:$B$26,MATCH($C1301,Mapping!$A$5:$A$26,0))&amp;" | "&amp;INDEX(Mapping!$B$30:$B$46,MATCH($B1301,Mapping!$A$30:$A$46,0)))</f>
        <v/>
      </c>
      <c r="I1301" s="14">
        <f>INDEX(Variables!$C$5:$C$205,MATCH($A1301,Variables!$A$5:$A$205,0))</f>
        <v/>
      </c>
      <c r="J1301" s="14">
        <f>INDEX(Variables!$E$5:$E$205,MATCH($A1301,Variables!$A$5:$A$205,0))</f>
        <v/>
      </c>
      <c r="K1301" s="11">
        <f>LOWER(Settings!$C$4)&amp;".mit."&amp;$A1301&amp;IF($C1301="","","."&amp;$C1301&amp;"."&amp;$B1301)&amp;IF(INDEX(Variables!$D$5:$D$205,MATCH($A1301,Variables!$A$5:$A$205,0))="","","."&amp;INDEX(Variables!$D$5:$D$205,MATCH($A1301,Variables!$A$5:$A$205,0)))&amp;"."&amp;K$5</f>
        <v/>
      </c>
      <c r="L1301" s="46">
        <f>L1283*Settings!$C$13*(INDEX(L$318:L$329,$D1301)+INDEX(L$305:L$316,$D1301))</f>
        <v/>
      </c>
      <c r="M1301" s="47">
        <f>M1283*Settings!$C$13*(INDEX(M$318:M$329,$D1301)+INDEX(M$305:M$316,$D1301))</f>
        <v/>
      </c>
      <c r="N1301" s="47">
        <f>N1283*Settings!$C$13*(INDEX(N$318:N$329,$D1301)+INDEX(N$305:N$316,$D1301))</f>
        <v/>
      </c>
      <c r="O1301" s="47">
        <f>O1283*Settings!$C$13*(INDEX(O$318:O$329,$D1301)+INDEX(O$305:O$316,$D1301))</f>
        <v/>
      </c>
      <c r="P1301" s="47">
        <f>P1283*Settings!$C$13*(INDEX(P$318:P$329,$D1301)+INDEX(P$305:P$316,$D1301))</f>
        <v/>
      </c>
      <c r="Q1301" s="47">
        <f>Q1283*Settings!$C$13*(INDEX(Q$318:Q$329,$D1301)+INDEX(Q$305:Q$316,$D1301))</f>
        <v/>
      </c>
      <c r="R1301" s="47">
        <f>R1283*Settings!$C$13*(INDEX(R$318:R$329,$D1301)+INDEX(R$305:R$316,$D1301))</f>
        <v/>
      </c>
      <c r="S1301" s="47">
        <f>S1283*Settings!$C$13*(INDEX(S$318:S$329,$D1301)+INDEX(S$305:S$316,$D1301))</f>
        <v/>
      </c>
      <c r="T1301" s="47">
        <f>T1283*Settings!$C$13*(INDEX(T$318:T$329,$D1301)+INDEX(T$305:T$316,$D1301))</f>
        <v/>
      </c>
      <c r="U1301" s="47">
        <f>U1283*Settings!$C$13*(INDEX(U$318:U$329,$D1301)+INDEX(U$305:U$316,$D1301))</f>
        <v/>
      </c>
      <c r="V1301" s="47">
        <f>V1283*Settings!$C$13*(INDEX(V$318:V$329,$D1301)+INDEX(V$305:V$316,$D1301))</f>
        <v/>
      </c>
      <c r="W1301" s="47">
        <f>W1283*Settings!$C$13*(INDEX(W$318:W$329,$D1301)+INDEX(W$305:W$316,$D1301))</f>
        <v/>
      </c>
      <c r="X1301" s="47">
        <f>X1283*Settings!$C$13*(INDEX(X$318:X$329,$D1301)+INDEX(X$305:X$316,$D1301))</f>
        <v/>
      </c>
      <c r="Y1301" s="47">
        <f>Y1283*Settings!$C$13*(INDEX(Y$318:Y$329,$D1301)+INDEX(Y$305:Y$316,$D1301))</f>
        <v/>
      </c>
      <c r="Z1301" s="47">
        <f>Z1283*Settings!$C$13*(INDEX(Z$318:Z$329,$D1301)+INDEX(Z$305:Z$316,$D1301))</f>
        <v/>
      </c>
      <c r="AA1301" s="47">
        <f>AA1283*Settings!$C$13*(INDEX(AA$318:AA$329,$D1301)+INDEX(AA$305:AA$316,$D1301))</f>
        <v/>
      </c>
      <c r="AB1301" s="47">
        <f>AB1283*Settings!$C$13*(INDEX(AB$318:AB$329,$D1301)+INDEX(AB$305:AB$316,$D1301))</f>
        <v/>
      </c>
      <c r="AC1301" s="47">
        <f>AC1283*Settings!$C$13*(INDEX(AC$318:AC$329,$D1301)+INDEX(AC$305:AC$316,$D1301))</f>
        <v/>
      </c>
      <c r="AD1301" s="58">
        <f>REVENUE(AD1283,Settings!$C$13,INDEX(AD$318:AD$329,$D1301)+INDEX(AD$305:AD$316,$D1301))</f>
        <v/>
      </c>
      <c r="AF1301" s="11">
        <f>LOWER(Settings!$C$4)&amp;".mit."&amp;$A1301&amp;IF($C1301="","","."&amp;$C1301&amp;"."&amp;$B1301)&amp;IF(INDEX(Variables!$D$5:$D$205,MATCH($A1301,Variables!$A$5:$A$205,0))="","","."&amp;INDEX(Variables!$D$5:$D$205,MATCH($A1301,Variables!$A$5:$A$205,0)))&amp;"."&amp;AF$5</f>
        <v/>
      </c>
      <c r="AG1301" s="46">
        <f>AG1283*Settings!$C$13*(INDEX(AG$318:AG$329,$D1301)+INDEX(AG$305:AG$316,$D1301))</f>
        <v/>
      </c>
      <c r="AH1301" s="47">
        <f>AH1283*Settings!$C$13*(INDEX(AH$318:AH$329,$D1301)+INDEX(AH$305:AH$316,$D1301))</f>
        <v/>
      </c>
      <c r="AI1301" s="47">
        <f>AI1283*Settings!$C$13*(INDEX(AI$318:AI$329,$D1301)+INDEX(AI$305:AI$316,$D1301))</f>
        <v/>
      </c>
      <c r="AJ1301" s="47">
        <f>AJ1283*Settings!$C$13*(INDEX(AJ$318:AJ$329,$D1301)+INDEX(AJ$305:AJ$316,$D1301))</f>
        <v/>
      </c>
      <c r="AK1301" s="47">
        <f>AK1283*Settings!$C$13*(INDEX(AK$318:AK$329,$D1301)+INDEX(AK$305:AK$316,$D1301))</f>
        <v/>
      </c>
      <c r="AL1301" s="47">
        <f>AL1283*Settings!$C$13*(INDEX(AL$318:AL$329,$D1301)+INDEX(AL$305:AL$316,$D1301))</f>
        <v/>
      </c>
      <c r="AM1301" s="47">
        <f>AM1283*Settings!$C$13*(INDEX(AM$318:AM$329,$D1301)+INDEX(AM$305:AM$316,$D1301))</f>
        <v/>
      </c>
      <c r="AN1301" s="47">
        <f>AN1283*Settings!$C$13*(INDEX(AN$318:AN$329,$D1301)+INDEX(AN$305:AN$316,$D1301))</f>
        <v/>
      </c>
      <c r="AO1301" s="47">
        <f>AO1283*Settings!$C$13*(INDEX(AO$318:AO$329,$D1301)+INDEX(AO$305:AO$316,$D1301))</f>
        <v/>
      </c>
      <c r="AP1301" s="47">
        <f>AP1283*Settings!$C$13*(INDEX(AP$318:AP$329,$D1301)+INDEX(AP$305:AP$316,$D1301))</f>
        <v/>
      </c>
      <c r="AQ1301" s="47">
        <f>AQ1283*Settings!$C$13*(INDEX(AQ$318:AQ$329,$D1301)+INDEX(AQ$305:AQ$316,$D1301))</f>
        <v/>
      </c>
      <c r="AR1301" s="47">
        <f>AR1283*Settings!$C$13*(INDEX(AR$318:AR$329,$D1301)+INDEX(AR$305:AR$316,$D1301))</f>
        <v/>
      </c>
      <c r="AS1301" s="47">
        <f>AS1283*Settings!$C$13*(INDEX(AS$318:AS$329,$D1301)+INDEX(AS$305:AS$316,$D1301))</f>
        <v/>
      </c>
      <c r="AT1301" s="47">
        <f>AT1283*Settings!$C$13*(INDEX(AT$318:AT$329,$D1301)+INDEX(AT$305:AT$316,$D1301))</f>
        <v/>
      </c>
      <c r="AU1301" s="47">
        <f>AU1283*Settings!$C$13*(INDEX(AU$318:AU$329,$D1301)+INDEX(AU$305:AU$316,$D1301))</f>
        <v/>
      </c>
      <c r="AV1301" s="47">
        <f>AV1283*Settings!$C$13*(INDEX(AV$318:AV$329,$D1301)+INDEX(AV$305:AV$316,$D1301))</f>
        <v/>
      </c>
      <c r="AW1301" s="47">
        <f>AW1283*Settings!$C$13*(INDEX(AW$318:AW$329,$D1301)+INDEX(AW$305:AW$316,$D1301))</f>
        <v/>
      </c>
      <c r="AX1301" s="47">
        <f>AX1283*Settings!$C$13*(INDEX(AX$318:AX$329,$D1301)+INDEX(AX$305:AX$316,$D1301))</f>
        <v/>
      </c>
      <c r="AY1301" s="58">
        <f>REVENUE(AY1283,Settings!$C$13,INDEX(AY$318:AY$329,$D1301)+INDEX(AY$305:AY$316,$D1301))</f>
        <v/>
      </c>
    </row>
    <row r="1302" hidden="1" outlineLevel="2">
      <c r="A1302" s="14" t="inlineStr">
        <is>
          <t>rtx</t>
        </is>
      </c>
      <c r="B1302" s="14" t="inlineStr">
        <is>
          <t>oop</t>
        </is>
      </c>
      <c r="C1302" s="14" t="inlineStr">
        <is>
          <t>mch</t>
        </is>
      </c>
      <c r="D1302" s="37">
        <f>INDEX(Inputs!$R$5:$R$132,MATCH($B1302&amp;"|"&amp;$C1302,Inputs!$A$5:$A$132,0))</f>
        <v/>
      </c>
      <c r="E1302" s="36" t="n"/>
      <c r="F1302" s="36" t="n"/>
      <c r="G1302" s="36" t="n"/>
      <c r="H1302" s="14">
        <f>INDEX(Variables!$B$5:$B$205,MATCH($A1302,Variables!$A$5:$A$205,0))&amp;IF($C1302="",""," | "&amp;INDEX(Mapping!$B$5:$B$26,MATCH($C1302,Mapping!$A$5:$A$26,0))&amp;" | "&amp;INDEX(Mapping!$B$30:$B$46,MATCH($B1302,Mapping!$A$30:$A$46,0)))</f>
        <v/>
      </c>
      <c r="I1302" s="14">
        <f>INDEX(Variables!$C$5:$C$205,MATCH($A1302,Variables!$A$5:$A$205,0))</f>
        <v/>
      </c>
      <c r="J1302" s="14">
        <f>INDEX(Variables!$E$5:$E$205,MATCH($A1302,Variables!$A$5:$A$205,0))</f>
        <v/>
      </c>
      <c r="K1302" s="11">
        <f>LOWER(Settings!$C$4)&amp;".mit."&amp;$A1302&amp;IF($C1302="","","."&amp;$C1302&amp;"."&amp;$B1302)&amp;IF(INDEX(Variables!$D$5:$D$205,MATCH($A1302,Variables!$A$5:$A$205,0))="","","."&amp;INDEX(Variables!$D$5:$D$205,MATCH($A1302,Variables!$A$5:$A$205,0)))&amp;"."&amp;K$5</f>
        <v/>
      </c>
      <c r="L1302" s="46">
        <f>L1284*Settings!$C$13*(INDEX(L$318:L$329,$D1302)+INDEX(L$305:L$316,$D1302))</f>
        <v/>
      </c>
      <c r="M1302" s="47">
        <f>M1284*Settings!$C$13*(INDEX(M$318:M$329,$D1302)+INDEX(M$305:M$316,$D1302))</f>
        <v/>
      </c>
      <c r="N1302" s="47">
        <f>N1284*Settings!$C$13*(INDEX(N$318:N$329,$D1302)+INDEX(N$305:N$316,$D1302))</f>
        <v/>
      </c>
      <c r="O1302" s="47">
        <f>O1284*Settings!$C$13*(INDEX(O$318:O$329,$D1302)+INDEX(O$305:O$316,$D1302))</f>
        <v/>
      </c>
      <c r="P1302" s="47">
        <f>P1284*Settings!$C$13*(INDEX(P$318:P$329,$D1302)+INDEX(P$305:P$316,$D1302))</f>
        <v/>
      </c>
      <c r="Q1302" s="47">
        <f>Q1284*Settings!$C$13*(INDEX(Q$318:Q$329,$D1302)+INDEX(Q$305:Q$316,$D1302))</f>
        <v/>
      </c>
      <c r="R1302" s="47">
        <f>R1284*Settings!$C$13*(INDEX(R$318:R$329,$D1302)+INDEX(R$305:R$316,$D1302))</f>
        <v/>
      </c>
      <c r="S1302" s="47">
        <f>S1284*Settings!$C$13*(INDEX(S$318:S$329,$D1302)+INDEX(S$305:S$316,$D1302))</f>
        <v/>
      </c>
      <c r="T1302" s="47">
        <f>T1284*Settings!$C$13*(INDEX(T$318:T$329,$D1302)+INDEX(T$305:T$316,$D1302))</f>
        <v/>
      </c>
      <c r="U1302" s="47">
        <f>U1284*Settings!$C$13*(INDEX(U$318:U$329,$D1302)+INDEX(U$305:U$316,$D1302))</f>
        <v/>
      </c>
      <c r="V1302" s="47">
        <f>V1284*Settings!$C$13*(INDEX(V$318:V$329,$D1302)+INDEX(V$305:V$316,$D1302))</f>
        <v/>
      </c>
      <c r="W1302" s="47">
        <f>W1284*Settings!$C$13*(INDEX(W$318:W$329,$D1302)+INDEX(W$305:W$316,$D1302))</f>
        <v/>
      </c>
      <c r="X1302" s="47">
        <f>X1284*Settings!$C$13*(INDEX(X$318:X$329,$D1302)+INDEX(X$305:X$316,$D1302))</f>
        <v/>
      </c>
      <c r="Y1302" s="47">
        <f>Y1284*Settings!$C$13*(INDEX(Y$318:Y$329,$D1302)+INDEX(Y$305:Y$316,$D1302))</f>
        <v/>
      </c>
      <c r="Z1302" s="47">
        <f>Z1284*Settings!$C$13*(INDEX(Z$318:Z$329,$D1302)+INDEX(Z$305:Z$316,$D1302))</f>
        <v/>
      </c>
      <c r="AA1302" s="47">
        <f>AA1284*Settings!$C$13*(INDEX(AA$318:AA$329,$D1302)+INDEX(AA$305:AA$316,$D1302))</f>
        <v/>
      </c>
      <c r="AB1302" s="47">
        <f>AB1284*Settings!$C$13*(INDEX(AB$318:AB$329,$D1302)+INDEX(AB$305:AB$316,$D1302))</f>
        <v/>
      </c>
      <c r="AC1302" s="47">
        <f>AC1284*Settings!$C$13*(INDEX(AC$318:AC$329,$D1302)+INDEX(AC$305:AC$316,$D1302))</f>
        <v/>
      </c>
      <c r="AD1302" s="58">
        <f>REVENUE(AD1284,Settings!$C$13,INDEX(AD$318:AD$329,$D1302)+INDEX(AD$305:AD$316,$D1302))</f>
        <v/>
      </c>
      <c r="AF1302" s="11">
        <f>LOWER(Settings!$C$4)&amp;".mit."&amp;$A1302&amp;IF($C1302="","","."&amp;$C1302&amp;"."&amp;$B1302)&amp;IF(INDEX(Variables!$D$5:$D$205,MATCH($A1302,Variables!$A$5:$A$205,0))="","","."&amp;INDEX(Variables!$D$5:$D$205,MATCH($A1302,Variables!$A$5:$A$205,0)))&amp;"."&amp;AF$5</f>
        <v/>
      </c>
      <c r="AG1302" s="46">
        <f>AG1284*Settings!$C$13*(INDEX(AG$318:AG$329,$D1302)+INDEX(AG$305:AG$316,$D1302))</f>
        <v/>
      </c>
      <c r="AH1302" s="47">
        <f>AH1284*Settings!$C$13*(INDEX(AH$318:AH$329,$D1302)+INDEX(AH$305:AH$316,$D1302))</f>
        <v/>
      </c>
      <c r="AI1302" s="47">
        <f>AI1284*Settings!$C$13*(INDEX(AI$318:AI$329,$D1302)+INDEX(AI$305:AI$316,$D1302))</f>
        <v/>
      </c>
      <c r="AJ1302" s="47">
        <f>AJ1284*Settings!$C$13*(INDEX(AJ$318:AJ$329,$D1302)+INDEX(AJ$305:AJ$316,$D1302))</f>
        <v/>
      </c>
      <c r="AK1302" s="47">
        <f>AK1284*Settings!$C$13*(INDEX(AK$318:AK$329,$D1302)+INDEX(AK$305:AK$316,$D1302))</f>
        <v/>
      </c>
      <c r="AL1302" s="47">
        <f>AL1284*Settings!$C$13*(INDEX(AL$318:AL$329,$D1302)+INDEX(AL$305:AL$316,$D1302))</f>
        <v/>
      </c>
      <c r="AM1302" s="47">
        <f>AM1284*Settings!$C$13*(INDEX(AM$318:AM$329,$D1302)+INDEX(AM$305:AM$316,$D1302))</f>
        <v/>
      </c>
      <c r="AN1302" s="47">
        <f>AN1284*Settings!$C$13*(INDEX(AN$318:AN$329,$D1302)+INDEX(AN$305:AN$316,$D1302))</f>
        <v/>
      </c>
      <c r="AO1302" s="47">
        <f>AO1284*Settings!$C$13*(INDEX(AO$318:AO$329,$D1302)+INDEX(AO$305:AO$316,$D1302))</f>
        <v/>
      </c>
      <c r="AP1302" s="47">
        <f>AP1284*Settings!$C$13*(INDEX(AP$318:AP$329,$D1302)+INDEX(AP$305:AP$316,$D1302))</f>
        <v/>
      </c>
      <c r="AQ1302" s="47">
        <f>AQ1284*Settings!$C$13*(INDEX(AQ$318:AQ$329,$D1302)+INDEX(AQ$305:AQ$316,$D1302))</f>
        <v/>
      </c>
      <c r="AR1302" s="47">
        <f>AR1284*Settings!$C$13*(INDEX(AR$318:AR$329,$D1302)+INDEX(AR$305:AR$316,$D1302))</f>
        <v/>
      </c>
      <c r="AS1302" s="47">
        <f>AS1284*Settings!$C$13*(INDEX(AS$318:AS$329,$D1302)+INDEX(AS$305:AS$316,$D1302))</f>
        <v/>
      </c>
      <c r="AT1302" s="47">
        <f>AT1284*Settings!$C$13*(INDEX(AT$318:AT$329,$D1302)+INDEX(AT$305:AT$316,$D1302))</f>
        <v/>
      </c>
      <c r="AU1302" s="47">
        <f>AU1284*Settings!$C$13*(INDEX(AU$318:AU$329,$D1302)+INDEX(AU$305:AU$316,$D1302))</f>
        <v/>
      </c>
      <c r="AV1302" s="47">
        <f>AV1284*Settings!$C$13*(INDEX(AV$318:AV$329,$D1302)+INDEX(AV$305:AV$316,$D1302))</f>
        <v/>
      </c>
      <c r="AW1302" s="47">
        <f>AW1284*Settings!$C$13*(INDEX(AW$318:AW$329,$D1302)+INDEX(AW$305:AW$316,$D1302))</f>
        <v/>
      </c>
      <c r="AX1302" s="47">
        <f>AX1284*Settings!$C$13*(INDEX(AX$318:AX$329,$D1302)+INDEX(AX$305:AX$316,$D1302))</f>
        <v/>
      </c>
      <c r="AY1302" s="58">
        <f>REVENUE(AY1284,Settings!$C$13,INDEX(AY$318:AY$329,$D1302)+INDEX(AY$305:AY$316,$D1302))</f>
        <v/>
      </c>
    </row>
    <row r="1303" hidden="1" outlineLevel="2">
      <c r="A1303" s="14" t="inlineStr">
        <is>
          <t>rtx</t>
        </is>
      </c>
      <c r="B1303" s="14" t="inlineStr">
        <is>
          <t>bio</t>
        </is>
      </c>
      <c r="C1303" s="14" t="inlineStr">
        <is>
          <t>mch</t>
        </is>
      </c>
      <c r="D1303" s="37">
        <f>INDEX(Inputs!$R$5:$R$132,MATCH($B1303&amp;"|"&amp;$C1303,Inputs!$A$5:$A$132,0))</f>
        <v/>
      </c>
      <c r="E1303" s="36" t="n"/>
      <c r="F1303" s="36" t="n"/>
      <c r="G1303" s="36" t="n"/>
      <c r="H1303" s="14">
        <f>INDEX(Variables!$B$5:$B$205,MATCH($A1303,Variables!$A$5:$A$205,0))&amp;IF($C1303="",""," | "&amp;INDEX(Mapping!$B$5:$B$26,MATCH($C1303,Mapping!$A$5:$A$26,0))&amp;" | "&amp;INDEX(Mapping!$B$30:$B$46,MATCH($B1303,Mapping!$A$30:$A$46,0)))</f>
        <v/>
      </c>
      <c r="I1303" s="14">
        <f>INDEX(Variables!$C$5:$C$205,MATCH($A1303,Variables!$A$5:$A$205,0))</f>
        <v/>
      </c>
      <c r="J1303" s="14">
        <f>INDEX(Variables!$E$5:$E$205,MATCH($A1303,Variables!$A$5:$A$205,0))</f>
        <v/>
      </c>
      <c r="K1303" s="11">
        <f>LOWER(Settings!$C$4)&amp;".mit."&amp;$A1303&amp;IF($C1303="","","."&amp;$C1303&amp;"."&amp;$B1303)&amp;IF(INDEX(Variables!$D$5:$D$205,MATCH($A1303,Variables!$A$5:$A$205,0))="","","."&amp;INDEX(Variables!$D$5:$D$205,MATCH($A1303,Variables!$A$5:$A$205,0)))&amp;"."&amp;K$5</f>
        <v/>
      </c>
      <c r="L1303" s="46">
        <f>L1285*Settings!$C$13*(INDEX(L$318:L$329,$D1303)+INDEX(L$305:L$316,$D1303))</f>
        <v/>
      </c>
      <c r="M1303" s="47">
        <f>M1285*Settings!$C$13*(INDEX(M$318:M$329,$D1303)+INDEX(M$305:M$316,$D1303))</f>
        <v/>
      </c>
      <c r="N1303" s="47">
        <f>N1285*Settings!$C$13*(INDEX(N$318:N$329,$D1303)+INDEX(N$305:N$316,$D1303))</f>
        <v/>
      </c>
      <c r="O1303" s="47">
        <f>O1285*Settings!$C$13*(INDEX(O$318:O$329,$D1303)+INDEX(O$305:O$316,$D1303))</f>
        <v/>
      </c>
      <c r="P1303" s="47">
        <f>P1285*Settings!$C$13*(INDEX(P$318:P$329,$D1303)+INDEX(P$305:P$316,$D1303))</f>
        <v/>
      </c>
      <c r="Q1303" s="47">
        <f>Q1285*Settings!$C$13*(INDEX(Q$318:Q$329,$D1303)+INDEX(Q$305:Q$316,$D1303))</f>
        <v/>
      </c>
      <c r="R1303" s="47">
        <f>R1285*Settings!$C$13*(INDEX(R$318:R$329,$D1303)+INDEX(R$305:R$316,$D1303))</f>
        <v/>
      </c>
      <c r="S1303" s="47">
        <f>S1285*Settings!$C$13*(INDEX(S$318:S$329,$D1303)+INDEX(S$305:S$316,$D1303))</f>
        <v/>
      </c>
      <c r="T1303" s="47">
        <f>T1285*Settings!$C$13*(INDEX(T$318:T$329,$D1303)+INDEX(T$305:T$316,$D1303))</f>
        <v/>
      </c>
      <c r="U1303" s="47">
        <f>U1285*Settings!$C$13*(INDEX(U$318:U$329,$D1303)+INDEX(U$305:U$316,$D1303))</f>
        <v/>
      </c>
      <c r="V1303" s="47">
        <f>V1285*Settings!$C$13*(INDEX(V$318:V$329,$D1303)+INDEX(V$305:V$316,$D1303))</f>
        <v/>
      </c>
      <c r="W1303" s="47">
        <f>W1285*Settings!$C$13*(INDEX(W$318:W$329,$D1303)+INDEX(W$305:W$316,$D1303))</f>
        <v/>
      </c>
      <c r="X1303" s="47">
        <f>X1285*Settings!$C$13*(INDEX(X$318:X$329,$D1303)+INDEX(X$305:X$316,$D1303))</f>
        <v/>
      </c>
      <c r="Y1303" s="47">
        <f>Y1285*Settings!$C$13*(INDEX(Y$318:Y$329,$D1303)+INDEX(Y$305:Y$316,$D1303))</f>
        <v/>
      </c>
      <c r="Z1303" s="47">
        <f>Z1285*Settings!$C$13*(INDEX(Z$318:Z$329,$D1303)+INDEX(Z$305:Z$316,$D1303))</f>
        <v/>
      </c>
      <c r="AA1303" s="47">
        <f>AA1285*Settings!$C$13*(INDEX(AA$318:AA$329,$D1303)+INDEX(AA$305:AA$316,$D1303))</f>
        <v/>
      </c>
      <c r="AB1303" s="47">
        <f>AB1285*Settings!$C$13*(INDEX(AB$318:AB$329,$D1303)+INDEX(AB$305:AB$316,$D1303))</f>
        <v/>
      </c>
      <c r="AC1303" s="47">
        <f>AC1285*Settings!$C$13*(INDEX(AC$318:AC$329,$D1303)+INDEX(AC$305:AC$316,$D1303))</f>
        <v/>
      </c>
      <c r="AD1303" s="58">
        <f>REVENUE(AD1285,Settings!$C$13,INDEX(AD$318:AD$329,$D1303)+INDEX(AD$305:AD$316,$D1303))</f>
        <v/>
      </c>
      <c r="AF1303" s="11">
        <f>LOWER(Settings!$C$4)&amp;".mit."&amp;$A1303&amp;IF($C1303="","","."&amp;$C1303&amp;"."&amp;$B1303)&amp;IF(INDEX(Variables!$D$5:$D$205,MATCH($A1303,Variables!$A$5:$A$205,0))="","","."&amp;INDEX(Variables!$D$5:$D$205,MATCH($A1303,Variables!$A$5:$A$205,0)))&amp;"."&amp;AF$5</f>
        <v/>
      </c>
      <c r="AG1303" s="46">
        <f>AG1285*Settings!$C$13*(INDEX(AG$318:AG$329,$D1303)+INDEX(AG$305:AG$316,$D1303))</f>
        <v/>
      </c>
      <c r="AH1303" s="47">
        <f>AH1285*Settings!$C$13*(INDEX(AH$318:AH$329,$D1303)+INDEX(AH$305:AH$316,$D1303))</f>
        <v/>
      </c>
      <c r="AI1303" s="47">
        <f>AI1285*Settings!$C$13*(INDEX(AI$318:AI$329,$D1303)+INDEX(AI$305:AI$316,$D1303))</f>
        <v/>
      </c>
      <c r="AJ1303" s="47">
        <f>AJ1285*Settings!$C$13*(INDEX(AJ$318:AJ$329,$D1303)+INDEX(AJ$305:AJ$316,$D1303))</f>
        <v/>
      </c>
      <c r="AK1303" s="47">
        <f>AK1285*Settings!$C$13*(INDEX(AK$318:AK$329,$D1303)+INDEX(AK$305:AK$316,$D1303))</f>
        <v/>
      </c>
      <c r="AL1303" s="47">
        <f>AL1285*Settings!$C$13*(INDEX(AL$318:AL$329,$D1303)+INDEX(AL$305:AL$316,$D1303))</f>
        <v/>
      </c>
      <c r="AM1303" s="47">
        <f>AM1285*Settings!$C$13*(INDEX(AM$318:AM$329,$D1303)+INDEX(AM$305:AM$316,$D1303))</f>
        <v/>
      </c>
      <c r="AN1303" s="47">
        <f>AN1285*Settings!$C$13*(INDEX(AN$318:AN$329,$D1303)+INDEX(AN$305:AN$316,$D1303))</f>
        <v/>
      </c>
      <c r="AO1303" s="47">
        <f>AO1285*Settings!$C$13*(INDEX(AO$318:AO$329,$D1303)+INDEX(AO$305:AO$316,$D1303))</f>
        <v/>
      </c>
      <c r="AP1303" s="47">
        <f>AP1285*Settings!$C$13*(INDEX(AP$318:AP$329,$D1303)+INDEX(AP$305:AP$316,$D1303))</f>
        <v/>
      </c>
      <c r="AQ1303" s="47">
        <f>AQ1285*Settings!$C$13*(INDEX(AQ$318:AQ$329,$D1303)+INDEX(AQ$305:AQ$316,$D1303))</f>
        <v/>
      </c>
      <c r="AR1303" s="47">
        <f>AR1285*Settings!$C$13*(INDEX(AR$318:AR$329,$D1303)+INDEX(AR$305:AR$316,$D1303))</f>
        <v/>
      </c>
      <c r="AS1303" s="47">
        <f>AS1285*Settings!$C$13*(INDEX(AS$318:AS$329,$D1303)+INDEX(AS$305:AS$316,$D1303))</f>
        <v/>
      </c>
      <c r="AT1303" s="47">
        <f>AT1285*Settings!$C$13*(INDEX(AT$318:AT$329,$D1303)+INDEX(AT$305:AT$316,$D1303))</f>
        <v/>
      </c>
      <c r="AU1303" s="47">
        <f>AU1285*Settings!$C$13*(INDEX(AU$318:AU$329,$D1303)+INDEX(AU$305:AU$316,$D1303))</f>
        <v/>
      </c>
      <c r="AV1303" s="47">
        <f>AV1285*Settings!$C$13*(INDEX(AV$318:AV$329,$D1303)+INDEX(AV$305:AV$316,$D1303))</f>
        <v/>
      </c>
      <c r="AW1303" s="47">
        <f>AW1285*Settings!$C$13*(INDEX(AW$318:AW$329,$D1303)+INDEX(AW$305:AW$316,$D1303))</f>
        <v/>
      </c>
      <c r="AX1303" s="47">
        <f>AX1285*Settings!$C$13*(INDEX(AX$318:AX$329,$D1303)+INDEX(AX$305:AX$316,$D1303))</f>
        <v/>
      </c>
      <c r="AY1303" s="58">
        <f>REVENUE(AY1285,Settings!$C$13,INDEX(AY$318:AY$329,$D1303)+INDEX(AY$305:AY$316,$D1303))</f>
        <v/>
      </c>
    </row>
    <row r="1304" hidden="1" outlineLevel="2"/>
    <row r="1305" hidden="1" outlineLevel="2">
      <c r="A1305" s="14" t="inlineStr">
        <is>
          <t>rsub</t>
        </is>
      </c>
      <c r="B1305" s="14" t="inlineStr">
        <is>
          <t>coa</t>
        </is>
      </c>
      <c r="C1305" s="14" t="inlineStr">
        <is>
          <t>mch</t>
        </is>
      </c>
      <c r="D1305" s="37">
        <f>INDEX(Inputs!$R$5:$R$132,MATCH($B1305&amp;"|"&amp;$C1305,Inputs!$A$5:$A$132,0))</f>
        <v/>
      </c>
      <c r="E1305" s="36" t="n"/>
      <c r="F1305" s="36" t="n"/>
      <c r="G1305" s="36" t="n"/>
      <c r="H1305" s="14">
        <f>INDEX(Variables!$B$5:$B$205,MATCH($A1305,Variables!$A$5:$A$205,0))&amp;IF($C1305="",""," | "&amp;INDEX(Mapping!$B$5:$B$26,MATCH($C1305,Mapping!$A$5:$A$26,0))&amp;" | "&amp;INDEX(Mapping!$B$30:$B$46,MATCH($B1305,Mapping!$A$30:$A$46,0)))</f>
        <v/>
      </c>
      <c r="I1305" s="14">
        <f>INDEX(Variables!$C$5:$C$205,MATCH($A1305,Variables!$A$5:$A$205,0))</f>
        <v/>
      </c>
      <c r="J1305" s="14">
        <f>INDEX(Variables!$E$5:$E$205,MATCH($A1305,Variables!$A$5:$A$205,0))</f>
        <v/>
      </c>
      <c r="K1305" s="11">
        <f>LOWER(Settings!$C$4)&amp;".mit."&amp;$A1305&amp;IF($C1305="","","."&amp;$C1305&amp;"."&amp;$B1305)&amp;IF(INDEX(Variables!$D$5:$D$205,MATCH($A1305,Variables!$A$5:$A$205,0))="","","."&amp;INDEX(Variables!$D$5:$D$205,MATCH($A1305,Variables!$A$5:$A$205,0)))&amp;"."&amp;K$5</f>
        <v/>
      </c>
      <c r="L1305" s="46">
        <f>L1278*Settings!$C$13*(INDEX(L$331:L$342,$D1305))</f>
        <v/>
      </c>
      <c r="M1305" s="47">
        <f>M1278*Settings!$C$13*(INDEX(M$331:M$342,$D1305))</f>
        <v/>
      </c>
      <c r="N1305" s="47">
        <f>N1278*Settings!$C$13*(INDEX(N$331:N$342,$D1305))</f>
        <v/>
      </c>
      <c r="O1305" s="47">
        <f>O1278*Settings!$C$13*(INDEX(O$331:O$342,$D1305))</f>
        <v/>
      </c>
      <c r="P1305" s="47">
        <f>P1278*Settings!$C$13*(INDEX(P$331:P$342,$D1305))</f>
        <v/>
      </c>
      <c r="Q1305" s="47">
        <f>Q1278*Settings!$C$13*(INDEX(Q$331:Q$342,$D1305))</f>
        <v/>
      </c>
      <c r="R1305" s="47">
        <f>R1278*Settings!$C$13*(INDEX(R$331:R$342,$D1305))</f>
        <v/>
      </c>
      <c r="S1305" s="47">
        <f>S1278*Settings!$C$13*(INDEX(S$331:S$342,$D1305))</f>
        <v/>
      </c>
      <c r="T1305" s="47">
        <f>T1278*Settings!$C$13*(INDEX(T$331:T$342,$D1305))</f>
        <v/>
      </c>
      <c r="U1305" s="47">
        <f>U1278*Settings!$C$13*(INDEX(U$331:U$342,$D1305))</f>
        <v/>
      </c>
      <c r="V1305" s="47">
        <f>V1278*Settings!$C$13*(INDEX(V$331:V$342,$D1305))</f>
        <v/>
      </c>
      <c r="W1305" s="47">
        <f>W1278*Settings!$C$13*(INDEX(W$331:W$342,$D1305))</f>
        <v/>
      </c>
      <c r="X1305" s="47">
        <f>X1278*Settings!$C$13*(INDEX(X$331:X$342,$D1305))</f>
        <v/>
      </c>
      <c r="Y1305" s="47">
        <f>Y1278*Settings!$C$13*(INDEX(Y$331:Y$342,$D1305))</f>
        <v/>
      </c>
      <c r="Z1305" s="47">
        <f>Z1278*Settings!$C$13*(INDEX(Z$331:Z$342,$D1305))</f>
        <v/>
      </c>
      <c r="AA1305" s="47">
        <f>AA1278*Settings!$C$13*(INDEX(AA$331:AA$342,$D1305))</f>
        <v/>
      </c>
      <c r="AB1305" s="47">
        <f>AB1278*Settings!$C$13*(INDEX(AB$331:AB$342,$D1305))</f>
        <v/>
      </c>
      <c r="AC1305" s="47">
        <f>AC1278*Settings!$C$13*(INDEX(AC$331:AC$342,$D1305))</f>
        <v/>
      </c>
      <c r="AD1305" s="58">
        <f>REVENUE(AD1278,Settings!$C$13,INDEX(AD$331:AD$342,$D1305))</f>
        <v/>
      </c>
      <c r="AF1305" s="11">
        <f>LOWER(Settings!$C$4)&amp;".mit."&amp;$A1305&amp;IF($C1305="","","."&amp;$C1305&amp;"."&amp;$B1305)&amp;IF(INDEX(Variables!$D$5:$D$205,MATCH($A1305,Variables!$A$5:$A$205,0))="","","."&amp;INDEX(Variables!$D$5:$D$205,MATCH($A1305,Variables!$A$5:$A$205,0)))&amp;"."&amp;AF$5</f>
        <v/>
      </c>
      <c r="AG1305" s="46">
        <f>AG1278*Settings!$C$13*(INDEX(AG$331:AG$342,$D1305))</f>
        <v/>
      </c>
      <c r="AH1305" s="47">
        <f>AH1278*Settings!$C$13*(INDEX(AH$331:AH$342,$D1305))</f>
        <v/>
      </c>
      <c r="AI1305" s="47">
        <f>AI1278*Settings!$C$13*(INDEX(AI$331:AI$342,$D1305))</f>
        <v/>
      </c>
      <c r="AJ1305" s="47">
        <f>AJ1278*Settings!$C$13*(INDEX(AJ$331:AJ$342,$D1305))</f>
        <v/>
      </c>
      <c r="AK1305" s="47">
        <f>AK1278*Settings!$C$13*(INDEX(AK$331:AK$342,$D1305))</f>
        <v/>
      </c>
      <c r="AL1305" s="47">
        <f>AL1278*Settings!$C$13*(INDEX(AL$331:AL$342,$D1305))</f>
        <v/>
      </c>
      <c r="AM1305" s="47">
        <f>AM1278*Settings!$C$13*(INDEX(AM$331:AM$342,$D1305))</f>
        <v/>
      </c>
      <c r="AN1305" s="47">
        <f>AN1278*Settings!$C$13*(INDEX(AN$331:AN$342,$D1305))</f>
        <v/>
      </c>
      <c r="AO1305" s="47">
        <f>AO1278*Settings!$C$13*(INDEX(AO$331:AO$342,$D1305))</f>
        <v/>
      </c>
      <c r="AP1305" s="47">
        <f>AP1278*Settings!$C$13*(INDEX(AP$331:AP$342,$D1305))</f>
        <v/>
      </c>
      <c r="AQ1305" s="47">
        <f>AQ1278*Settings!$C$13*(INDEX(AQ$331:AQ$342,$D1305))</f>
        <v/>
      </c>
      <c r="AR1305" s="47">
        <f>AR1278*Settings!$C$13*(INDEX(AR$331:AR$342,$D1305))</f>
        <v/>
      </c>
      <c r="AS1305" s="47">
        <f>AS1278*Settings!$C$13*(INDEX(AS$331:AS$342,$D1305))</f>
        <v/>
      </c>
      <c r="AT1305" s="47">
        <f>AT1278*Settings!$C$13*(INDEX(AT$331:AT$342,$D1305))</f>
        <v/>
      </c>
      <c r="AU1305" s="47">
        <f>AU1278*Settings!$C$13*(INDEX(AU$331:AU$342,$D1305))</f>
        <v/>
      </c>
      <c r="AV1305" s="47">
        <f>AV1278*Settings!$C$13*(INDEX(AV$331:AV$342,$D1305))</f>
        <v/>
      </c>
      <c r="AW1305" s="47">
        <f>AW1278*Settings!$C$13*(INDEX(AW$331:AW$342,$D1305))</f>
        <v/>
      </c>
      <c r="AX1305" s="47">
        <f>AX1278*Settings!$C$13*(INDEX(AX$331:AX$342,$D1305))</f>
        <v/>
      </c>
      <c r="AY1305" s="58">
        <f>REVENUE(AY1278,Settings!$C$13,INDEX(AY$331:AY$342,$D1305))</f>
        <v/>
      </c>
    </row>
    <row r="1306" hidden="1" outlineLevel="2">
      <c r="A1306" s="14" t="inlineStr">
        <is>
          <t>rsub</t>
        </is>
      </c>
      <c r="B1306" s="14" t="inlineStr">
        <is>
          <t>nga</t>
        </is>
      </c>
      <c r="C1306" s="14" t="inlineStr">
        <is>
          <t>mch</t>
        </is>
      </c>
      <c r="D1306" s="37">
        <f>INDEX(Inputs!$R$5:$R$132,MATCH($B1306&amp;"|"&amp;$C1306,Inputs!$A$5:$A$132,0))</f>
        <v/>
      </c>
      <c r="E1306" s="36" t="n"/>
      <c r="F1306" s="36" t="n"/>
      <c r="G1306" s="36" t="n"/>
      <c r="H1306" s="14">
        <f>INDEX(Variables!$B$5:$B$205,MATCH($A1306,Variables!$A$5:$A$205,0))&amp;IF($C1306="",""," | "&amp;INDEX(Mapping!$B$5:$B$26,MATCH($C1306,Mapping!$A$5:$A$26,0))&amp;" | "&amp;INDEX(Mapping!$B$30:$B$46,MATCH($B1306,Mapping!$A$30:$A$46,0)))</f>
        <v/>
      </c>
      <c r="I1306" s="14">
        <f>INDEX(Variables!$C$5:$C$205,MATCH($A1306,Variables!$A$5:$A$205,0))</f>
        <v/>
      </c>
      <c r="J1306" s="14">
        <f>INDEX(Variables!$E$5:$E$205,MATCH($A1306,Variables!$A$5:$A$205,0))</f>
        <v/>
      </c>
      <c r="K1306" s="11">
        <f>LOWER(Settings!$C$4)&amp;".mit."&amp;$A1306&amp;IF($C1306="","","."&amp;$C1306&amp;"."&amp;$B1306)&amp;IF(INDEX(Variables!$D$5:$D$205,MATCH($A1306,Variables!$A$5:$A$205,0))="","","."&amp;INDEX(Variables!$D$5:$D$205,MATCH($A1306,Variables!$A$5:$A$205,0)))&amp;"."&amp;K$5</f>
        <v/>
      </c>
      <c r="L1306" s="46">
        <f>L1279*Settings!$C$13*(INDEX(L$331:L$342,$D1306))</f>
        <v/>
      </c>
      <c r="M1306" s="47">
        <f>M1279*Settings!$C$13*(INDEX(M$331:M$342,$D1306))</f>
        <v/>
      </c>
      <c r="N1306" s="47">
        <f>N1279*Settings!$C$13*(INDEX(N$331:N$342,$D1306))</f>
        <v/>
      </c>
      <c r="O1306" s="47">
        <f>O1279*Settings!$C$13*(INDEX(O$331:O$342,$D1306))</f>
        <v/>
      </c>
      <c r="P1306" s="47">
        <f>P1279*Settings!$C$13*(INDEX(P$331:P$342,$D1306))</f>
        <v/>
      </c>
      <c r="Q1306" s="47">
        <f>Q1279*Settings!$C$13*(INDEX(Q$331:Q$342,$D1306))</f>
        <v/>
      </c>
      <c r="R1306" s="47">
        <f>R1279*Settings!$C$13*(INDEX(R$331:R$342,$D1306))</f>
        <v/>
      </c>
      <c r="S1306" s="47">
        <f>S1279*Settings!$C$13*(INDEX(S$331:S$342,$D1306))</f>
        <v/>
      </c>
      <c r="T1306" s="47">
        <f>T1279*Settings!$C$13*(INDEX(T$331:T$342,$D1306))</f>
        <v/>
      </c>
      <c r="U1306" s="47">
        <f>U1279*Settings!$C$13*(INDEX(U$331:U$342,$D1306))</f>
        <v/>
      </c>
      <c r="V1306" s="47">
        <f>V1279*Settings!$C$13*(INDEX(V$331:V$342,$D1306))</f>
        <v/>
      </c>
      <c r="W1306" s="47">
        <f>W1279*Settings!$C$13*(INDEX(W$331:W$342,$D1306))</f>
        <v/>
      </c>
      <c r="X1306" s="47">
        <f>X1279*Settings!$C$13*(INDEX(X$331:X$342,$D1306))</f>
        <v/>
      </c>
      <c r="Y1306" s="47">
        <f>Y1279*Settings!$C$13*(INDEX(Y$331:Y$342,$D1306))</f>
        <v/>
      </c>
      <c r="Z1306" s="47">
        <f>Z1279*Settings!$C$13*(INDEX(Z$331:Z$342,$D1306))</f>
        <v/>
      </c>
      <c r="AA1306" s="47">
        <f>AA1279*Settings!$C$13*(INDEX(AA$331:AA$342,$D1306))</f>
        <v/>
      </c>
      <c r="AB1306" s="47">
        <f>AB1279*Settings!$C$13*(INDEX(AB$331:AB$342,$D1306))</f>
        <v/>
      </c>
      <c r="AC1306" s="47">
        <f>AC1279*Settings!$C$13*(INDEX(AC$331:AC$342,$D1306))</f>
        <v/>
      </c>
      <c r="AD1306" s="58">
        <f>REVENUE(AD1279,Settings!$C$13,INDEX(AD$331:AD$342,$D1306))</f>
        <v/>
      </c>
      <c r="AF1306" s="11">
        <f>LOWER(Settings!$C$4)&amp;".mit."&amp;$A1306&amp;IF($C1306="","","."&amp;$C1306&amp;"."&amp;$B1306)&amp;IF(INDEX(Variables!$D$5:$D$205,MATCH($A1306,Variables!$A$5:$A$205,0))="","","."&amp;INDEX(Variables!$D$5:$D$205,MATCH($A1306,Variables!$A$5:$A$205,0)))&amp;"."&amp;AF$5</f>
        <v/>
      </c>
      <c r="AG1306" s="46">
        <f>AG1279*Settings!$C$13*(INDEX(AG$331:AG$342,$D1306))</f>
        <v/>
      </c>
      <c r="AH1306" s="47">
        <f>AH1279*Settings!$C$13*(INDEX(AH$331:AH$342,$D1306))</f>
        <v/>
      </c>
      <c r="AI1306" s="47">
        <f>AI1279*Settings!$C$13*(INDEX(AI$331:AI$342,$D1306))</f>
        <v/>
      </c>
      <c r="AJ1306" s="47">
        <f>AJ1279*Settings!$C$13*(INDEX(AJ$331:AJ$342,$D1306))</f>
        <v/>
      </c>
      <c r="AK1306" s="47">
        <f>AK1279*Settings!$C$13*(INDEX(AK$331:AK$342,$D1306))</f>
        <v/>
      </c>
      <c r="AL1306" s="47">
        <f>AL1279*Settings!$C$13*(INDEX(AL$331:AL$342,$D1306))</f>
        <v/>
      </c>
      <c r="AM1306" s="47">
        <f>AM1279*Settings!$C$13*(INDEX(AM$331:AM$342,$D1306))</f>
        <v/>
      </c>
      <c r="AN1306" s="47">
        <f>AN1279*Settings!$C$13*(INDEX(AN$331:AN$342,$D1306))</f>
        <v/>
      </c>
      <c r="AO1306" s="47">
        <f>AO1279*Settings!$C$13*(INDEX(AO$331:AO$342,$D1306))</f>
        <v/>
      </c>
      <c r="AP1306" s="47">
        <f>AP1279*Settings!$C$13*(INDEX(AP$331:AP$342,$D1306))</f>
        <v/>
      </c>
      <c r="AQ1306" s="47">
        <f>AQ1279*Settings!$C$13*(INDEX(AQ$331:AQ$342,$D1306))</f>
        <v/>
      </c>
      <c r="AR1306" s="47">
        <f>AR1279*Settings!$C$13*(INDEX(AR$331:AR$342,$D1306))</f>
        <v/>
      </c>
      <c r="AS1306" s="47">
        <f>AS1279*Settings!$C$13*(INDEX(AS$331:AS$342,$D1306))</f>
        <v/>
      </c>
      <c r="AT1306" s="47">
        <f>AT1279*Settings!$C$13*(INDEX(AT$331:AT$342,$D1306))</f>
        <v/>
      </c>
      <c r="AU1306" s="47">
        <f>AU1279*Settings!$C$13*(INDEX(AU$331:AU$342,$D1306))</f>
        <v/>
      </c>
      <c r="AV1306" s="47">
        <f>AV1279*Settings!$C$13*(INDEX(AV$331:AV$342,$D1306))</f>
        <v/>
      </c>
      <c r="AW1306" s="47">
        <f>AW1279*Settings!$C$13*(INDEX(AW$331:AW$342,$D1306))</f>
        <v/>
      </c>
      <c r="AX1306" s="47">
        <f>AX1279*Settings!$C$13*(INDEX(AX$331:AX$342,$D1306))</f>
        <v/>
      </c>
      <c r="AY1306" s="58">
        <f>REVENUE(AY1279,Settings!$C$13,INDEX(AY$331:AY$342,$D1306))</f>
        <v/>
      </c>
    </row>
    <row r="1307" hidden="1" outlineLevel="2">
      <c r="A1307" s="14" t="inlineStr">
        <is>
          <t>rsub</t>
        </is>
      </c>
      <c r="B1307" s="14" t="inlineStr">
        <is>
          <t>gso</t>
        </is>
      </c>
      <c r="C1307" s="14" t="inlineStr">
        <is>
          <t>mch</t>
        </is>
      </c>
      <c r="D1307" s="37">
        <f>INDEX(Inputs!$R$5:$R$132,MATCH($B1307&amp;"|"&amp;$C1307,Inputs!$A$5:$A$132,0))</f>
        <v/>
      </c>
      <c r="E1307" s="36" t="n"/>
      <c r="F1307" s="36" t="n"/>
      <c r="G1307" s="36" t="n"/>
      <c r="H1307" s="14">
        <f>INDEX(Variables!$B$5:$B$205,MATCH($A1307,Variables!$A$5:$A$205,0))&amp;IF($C1307="",""," | "&amp;INDEX(Mapping!$B$5:$B$26,MATCH($C1307,Mapping!$A$5:$A$26,0))&amp;" | "&amp;INDEX(Mapping!$B$30:$B$46,MATCH($B1307,Mapping!$A$30:$A$46,0)))</f>
        <v/>
      </c>
      <c r="I1307" s="14">
        <f>INDEX(Variables!$C$5:$C$205,MATCH($A1307,Variables!$A$5:$A$205,0))</f>
        <v/>
      </c>
      <c r="J1307" s="14">
        <f>INDEX(Variables!$E$5:$E$205,MATCH($A1307,Variables!$A$5:$A$205,0))</f>
        <v/>
      </c>
      <c r="K1307" s="11">
        <f>LOWER(Settings!$C$4)&amp;".mit."&amp;$A1307&amp;IF($C1307="","","."&amp;$C1307&amp;"."&amp;$B1307)&amp;IF(INDEX(Variables!$D$5:$D$205,MATCH($A1307,Variables!$A$5:$A$205,0))="","","."&amp;INDEX(Variables!$D$5:$D$205,MATCH($A1307,Variables!$A$5:$A$205,0)))&amp;"."&amp;K$5</f>
        <v/>
      </c>
      <c r="L1307" s="46">
        <f>L1280*Settings!$C$13*(INDEX(L$331:L$342,$D1307))</f>
        <v/>
      </c>
      <c r="M1307" s="47">
        <f>M1280*Settings!$C$13*(INDEX(M$331:M$342,$D1307))</f>
        <v/>
      </c>
      <c r="N1307" s="47">
        <f>N1280*Settings!$C$13*(INDEX(N$331:N$342,$D1307))</f>
        <v/>
      </c>
      <c r="O1307" s="47">
        <f>O1280*Settings!$C$13*(INDEX(O$331:O$342,$D1307))</f>
        <v/>
      </c>
      <c r="P1307" s="47">
        <f>P1280*Settings!$C$13*(INDEX(P$331:P$342,$D1307))</f>
        <v/>
      </c>
      <c r="Q1307" s="47">
        <f>Q1280*Settings!$C$13*(INDEX(Q$331:Q$342,$D1307))</f>
        <v/>
      </c>
      <c r="R1307" s="47">
        <f>R1280*Settings!$C$13*(INDEX(R$331:R$342,$D1307))</f>
        <v/>
      </c>
      <c r="S1307" s="47">
        <f>S1280*Settings!$C$13*(INDEX(S$331:S$342,$D1307))</f>
        <v/>
      </c>
      <c r="T1307" s="47">
        <f>T1280*Settings!$C$13*(INDEX(T$331:T$342,$D1307))</f>
        <v/>
      </c>
      <c r="U1307" s="47">
        <f>U1280*Settings!$C$13*(INDEX(U$331:U$342,$D1307))</f>
        <v/>
      </c>
      <c r="V1307" s="47">
        <f>V1280*Settings!$C$13*(INDEX(V$331:V$342,$D1307))</f>
        <v/>
      </c>
      <c r="W1307" s="47">
        <f>W1280*Settings!$C$13*(INDEX(W$331:W$342,$D1307))</f>
        <v/>
      </c>
      <c r="X1307" s="47">
        <f>X1280*Settings!$C$13*(INDEX(X$331:X$342,$D1307))</f>
        <v/>
      </c>
      <c r="Y1307" s="47">
        <f>Y1280*Settings!$C$13*(INDEX(Y$331:Y$342,$D1307))</f>
        <v/>
      </c>
      <c r="Z1307" s="47">
        <f>Z1280*Settings!$C$13*(INDEX(Z$331:Z$342,$D1307))</f>
        <v/>
      </c>
      <c r="AA1307" s="47">
        <f>AA1280*Settings!$C$13*(INDEX(AA$331:AA$342,$D1307))</f>
        <v/>
      </c>
      <c r="AB1307" s="47">
        <f>AB1280*Settings!$C$13*(INDEX(AB$331:AB$342,$D1307))</f>
        <v/>
      </c>
      <c r="AC1307" s="47">
        <f>AC1280*Settings!$C$13*(INDEX(AC$331:AC$342,$D1307))</f>
        <v/>
      </c>
      <c r="AD1307" s="58">
        <f>REVENUE(AD1280,Settings!$C$13,INDEX(AD$331:AD$342,$D1307))</f>
        <v/>
      </c>
      <c r="AF1307" s="11">
        <f>LOWER(Settings!$C$4)&amp;".mit."&amp;$A1307&amp;IF($C1307="","","."&amp;$C1307&amp;"."&amp;$B1307)&amp;IF(INDEX(Variables!$D$5:$D$205,MATCH($A1307,Variables!$A$5:$A$205,0))="","","."&amp;INDEX(Variables!$D$5:$D$205,MATCH($A1307,Variables!$A$5:$A$205,0)))&amp;"."&amp;AF$5</f>
        <v/>
      </c>
      <c r="AG1307" s="46">
        <f>AG1280*Settings!$C$13*(INDEX(AG$331:AG$342,$D1307))</f>
        <v/>
      </c>
      <c r="AH1307" s="47">
        <f>AH1280*Settings!$C$13*(INDEX(AH$331:AH$342,$D1307))</f>
        <v/>
      </c>
      <c r="AI1307" s="47">
        <f>AI1280*Settings!$C$13*(INDEX(AI$331:AI$342,$D1307))</f>
        <v/>
      </c>
      <c r="AJ1307" s="47">
        <f>AJ1280*Settings!$C$13*(INDEX(AJ$331:AJ$342,$D1307))</f>
        <v/>
      </c>
      <c r="AK1307" s="47">
        <f>AK1280*Settings!$C$13*(INDEX(AK$331:AK$342,$D1307))</f>
        <v/>
      </c>
      <c r="AL1307" s="47">
        <f>AL1280*Settings!$C$13*(INDEX(AL$331:AL$342,$D1307))</f>
        <v/>
      </c>
      <c r="AM1307" s="47">
        <f>AM1280*Settings!$C$13*(INDEX(AM$331:AM$342,$D1307))</f>
        <v/>
      </c>
      <c r="AN1307" s="47">
        <f>AN1280*Settings!$C$13*(INDEX(AN$331:AN$342,$D1307))</f>
        <v/>
      </c>
      <c r="AO1307" s="47">
        <f>AO1280*Settings!$C$13*(INDEX(AO$331:AO$342,$D1307))</f>
        <v/>
      </c>
      <c r="AP1307" s="47">
        <f>AP1280*Settings!$C$13*(INDEX(AP$331:AP$342,$D1307))</f>
        <v/>
      </c>
      <c r="AQ1307" s="47">
        <f>AQ1280*Settings!$C$13*(INDEX(AQ$331:AQ$342,$D1307))</f>
        <v/>
      </c>
      <c r="AR1307" s="47">
        <f>AR1280*Settings!$C$13*(INDEX(AR$331:AR$342,$D1307))</f>
        <v/>
      </c>
      <c r="AS1307" s="47">
        <f>AS1280*Settings!$C$13*(INDEX(AS$331:AS$342,$D1307))</f>
        <v/>
      </c>
      <c r="AT1307" s="47">
        <f>AT1280*Settings!$C$13*(INDEX(AT$331:AT$342,$D1307))</f>
        <v/>
      </c>
      <c r="AU1307" s="47">
        <f>AU1280*Settings!$C$13*(INDEX(AU$331:AU$342,$D1307))</f>
        <v/>
      </c>
      <c r="AV1307" s="47">
        <f>AV1280*Settings!$C$13*(INDEX(AV$331:AV$342,$D1307))</f>
        <v/>
      </c>
      <c r="AW1307" s="47">
        <f>AW1280*Settings!$C$13*(INDEX(AW$331:AW$342,$D1307))</f>
        <v/>
      </c>
      <c r="AX1307" s="47">
        <f>AX1280*Settings!$C$13*(INDEX(AX$331:AX$342,$D1307))</f>
        <v/>
      </c>
      <c r="AY1307" s="58">
        <f>REVENUE(AY1280,Settings!$C$13,INDEX(AY$331:AY$342,$D1307))</f>
        <v/>
      </c>
    </row>
    <row r="1308" hidden="1" outlineLevel="2">
      <c r="A1308" s="14" t="inlineStr">
        <is>
          <t>rsub</t>
        </is>
      </c>
      <c r="B1308" s="14" t="inlineStr">
        <is>
          <t>die</t>
        </is>
      </c>
      <c r="C1308" s="14" t="inlineStr">
        <is>
          <t>mch</t>
        </is>
      </c>
      <c r="D1308" s="37">
        <f>INDEX(Inputs!$R$5:$R$132,MATCH($B1308&amp;"|"&amp;$C1308,Inputs!$A$5:$A$132,0))</f>
        <v/>
      </c>
      <c r="E1308" s="36" t="n"/>
      <c r="F1308" s="36" t="n"/>
      <c r="G1308" s="36" t="n"/>
      <c r="H1308" s="14">
        <f>INDEX(Variables!$B$5:$B$205,MATCH($A1308,Variables!$A$5:$A$205,0))&amp;IF($C1308="",""," | "&amp;INDEX(Mapping!$B$5:$B$26,MATCH($C1308,Mapping!$A$5:$A$26,0))&amp;" | "&amp;INDEX(Mapping!$B$30:$B$46,MATCH($B1308,Mapping!$A$30:$A$46,0)))</f>
        <v/>
      </c>
      <c r="I1308" s="14">
        <f>INDEX(Variables!$C$5:$C$205,MATCH($A1308,Variables!$A$5:$A$205,0))</f>
        <v/>
      </c>
      <c r="J1308" s="14">
        <f>INDEX(Variables!$E$5:$E$205,MATCH($A1308,Variables!$A$5:$A$205,0))</f>
        <v/>
      </c>
      <c r="K1308" s="11">
        <f>LOWER(Settings!$C$4)&amp;".mit."&amp;$A1308&amp;IF($C1308="","","."&amp;$C1308&amp;"."&amp;$B1308)&amp;IF(INDEX(Variables!$D$5:$D$205,MATCH($A1308,Variables!$A$5:$A$205,0))="","","."&amp;INDEX(Variables!$D$5:$D$205,MATCH($A1308,Variables!$A$5:$A$205,0)))&amp;"."&amp;K$5</f>
        <v/>
      </c>
      <c r="L1308" s="46">
        <f>L1281*Settings!$C$13*(INDEX(L$331:L$342,$D1308))</f>
        <v/>
      </c>
      <c r="M1308" s="47">
        <f>M1281*Settings!$C$13*(INDEX(M$331:M$342,$D1308))</f>
        <v/>
      </c>
      <c r="N1308" s="47">
        <f>N1281*Settings!$C$13*(INDEX(N$331:N$342,$D1308))</f>
        <v/>
      </c>
      <c r="O1308" s="47">
        <f>O1281*Settings!$C$13*(INDEX(O$331:O$342,$D1308))</f>
        <v/>
      </c>
      <c r="P1308" s="47">
        <f>P1281*Settings!$C$13*(INDEX(P$331:P$342,$D1308))</f>
        <v/>
      </c>
      <c r="Q1308" s="47">
        <f>Q1281*Settings!$C$13*(INDEX(Q$331:Q$342,$D1308))</f>
        <v/>
      </c>
      <c r="R1308" s="47">
        <f>R1281*Settings!$C$13*(INDEX(R$331:R$342,$D1308))</f>
        <v/>
      </c>
      <c r="S1308" s="47">
        <f>S1281*Settings!$C$13*(INDEX(S$331:S$342,$D1308))</f>
        <v/>
      </c>
      <c r="T1308" s="47">
        <f>T1281*Settings!$C$13*(INDEX(T$331:T$342,$D1308))</f>
        <v/>
      </c>
      <c r="U1308" s="47">
        <f>U1281*Settings!$C$13*(INDEX(U$331:U$342,$D1308))</f>
        <v/>
      </c>
      <c r="V1308" s="47">
        <f>V1281*Settings!$C$13*(INDEX(V$331:V$342,$D1308))</f>
        <v/>
      </c>
      <c r="W1308" s="47">
        <f>W1281*Settings!$C$13*(INDEX(W$331:W$342,$D1308))</f>
        <v/>
      </c>
      <c r="X1308" s="47">
        <f>X1281*Settings!$C$13*(INDEX(X$331:X$342,$D1308))</f>
        <v/>
      </c>
      <c r="Y1308" s="47">
        <f>Y1281*Settings!$C$13*(INDEX(Y$331:Y$342,$D1308))</f>
        <v/>
      </c>
      <c r="Z1308" s="47">
        <f>Z1281*Settings!$C$13*(INDEX(Z$331:Z$342,$D1308))</f>
        <v/>
      </c>
      <c r="AA1308" s="47">
        <f>AA1281*Settings!$C$13*(INDEX(AA$331:AA$342,$D1308))</f>
        <v/>
      </c>
      <c r="AB1308" s="47">
        <f>AB1281*Settings!$C$13*(INDEX(AB$331:AB$342,$D1308))</f>
        <v/>
      </c>
      <c r="AC1308" s="47">
        <f>AC1281*Settings!$C$13*(INDEX(AC$331:AC$342,$D1308))</f>
        <v/>
      </c>
      <c r="AD1308" s="58">
        <f>REVENUE(AD1281,Settings!$C$13,INDEX(AD$331:AD$342,$D1308))</f>
        <v/>
      </c>
      <c r="AF1308" s="11">
        <f>LOWER(Settings!$C$4)&amp;".mit."&amp;$A1308&amp;IF($C1308="","","."&amp;$C1308&amp;"."&amp;$B1308)&amp;IF(INDEX(Variables!$D$5:$D$205,MATCH($A1308,Variables!$A$5:$A$205,0))="","","."&amp;INDEX(Variables!$D$5:$D$205,MATCH($A1308,Variables!$A$5:$A$205,0)))&amp;"."&amp;AF$5</f>
        <v/>
      </c>
      <c r="AG1308" s="46">
        <f>AG1281*Settings!$C$13*(INDEX(AG$331:AG$342,$D1308))</f>
        <v/>
      </c>
      <c r="AH1308" s="47">
        <f>AH1281*Settings!$C$13*(INDEX(AH$331:AH$342,$D1308))</f>
        <v/>
      </c>
      <c r="AI1308" s="47">
        <f>AI1281*Settings!$C$13*(INDEX(AI$331:AI$342,$D1308))</f>
        <v/>
      </c>
      <c r="AJ1308" s="47">
        <f>AJ1281*Settings!$C$13*(INDEX(AJ$331:AJ$342,$D1308))</f>
        <v/>
      </c>
      <c r="AK1308" s="47">
        <f>AK1281*Settings!$C$13*(INDEX(AK$331:AK$342,$D1308))</f>
        <v/>
      </c>
      <c r="AL1308" s="47">
        <f>AL1281*Settings!$C$13*(INDEX(AL$331:AL$342,$D1308))</f>
        <v/>
      </c>
      <c r="AM1308" s="47">
        <f>AM1281*Settings!$C$13*(INDEX(AM$331:AM$342,$D1308))</f>
        <v/>
      </c>
      <c r="AN1308" s="47">
        <f>AN1281*Settings!$C$13*(INDEX(AN$331:AN$342,$D1308))</f>
        <v/>
      </c>
      <c r="AO1308" s="47">
        <f>AO1281*Settings!$C$13*(INDEX(AO$331:AO$342,$D1308))</f>
        <v/>
      </c>
      <c r="AP1308" s="47">
        <f>AP1281*Settings!$C$13*(INDEX(AP$331:AP$342,$D1308))</f>
        <v/>
      </c>
      <c r="AQ1308" s="47">
        <f>AQ1281*Settings!$C$13*(INDEX(AQ$331:AQ$342,$D1308))</f>
        <v/>
      </c>
      <c r="AR1308" s="47">
        <f>AR1281*Settings!$C$13*(INDEX(AR$331:AR$342,$D1308))</f>
        <v/>
      </c>
      <c r="AS1308" s="47">
        <f>AS1281*Settings!$C$13*(INDEX(AS$331:AS$342,$D1308))</f>
        <v/>
      </c>
      <c r="AT1308" s="47">
        <f>AT1281*Settings!$C$13*(INDEX(AT$331:AT$342,$D1308))</f>
        <v/>
      </c>
      <c r="AU1308" s="47">
        <f>AU1281*Settings!$C$13*(INDEX(AU$331:AU$342,$D1308))</f>
        <v/>
      </c>
      <c r="AV1308" s="47">
        <f>AV1281*Settings!$C$13*(INDEX(AV$331:AV$342,$D1308))</f>
        <v/>
      </c>
      <c r="AW1308" s="47">
        <f>AW1281*Settings!$C$13*(INDEX(AW$331:AW$342,$D1308))</f>
        <v/>
      </c>
      <c r="AX1308" s="47">
        <f>AX1281*Settings!$C$13*(INDEX(AX$331:AX$342,$D1308))</f>
        <v/>
      </c>
      <c r="AY1308" s="58">
        <f>REVENUE(AY1281,Settings!$C$13,INDEX(AY$331:AY$342,$D1308))</f>
        <v/>
      </c>
    </row>
    <row r="1309" hidden="1" outlineLevel="2">
      <c r="A1309" s="14" t="inlineStr">
        <is>
          <t>rsub</t>
        </is>
      </c>
      <c r="B1309" s="14" t="inlineStr">
        <is>
          <t>lpg</t>
        </is>
      </c>
      <c r="C1309" s="14" t="inlineStr">
        <is>
          <t>mch</t>
        </is>
      </c>
      <c r="D1309" s="37">
        <f>INDEX(Inputs!$R$5:$R$132,MATCH($B1309&amp;"|"&amp;$C1309,Inputs!$A$5:$A$132,0))</f>
        <v/>
      </c>
      <c r="E1309" s="36" t="n"/>
      <c r="F1309" s="36" t="n"/>
      <c r="G1309" s="36" t="n"/>
      <c r="H1309" s="14">
        <f>INDEX(Variables!$B$5:$B$205,MATCH($A1309,Variables!$A$5:$A$205,0))&amp;IF($C1309="",""," | "&amp;INDEX(Mapping!$B$5:$B$26,MATCH($C1309,Mapping!$A$5:$A$26,0))&amp;" | "&amp;INDEX(Mapping!$B$30:$B$46,MATCH($B1309,Mapping!$A$30:$A$46,0)))</f>
        <v/>
      </c>
      <c r="I1309" s="14">
        <f>INDEX(Variables!$C$5:$C$205,MATCH($A1309,Variables!$A$5:$A$205,0))</f>
        <v/>
      </c>
      <c r="J1309" s="14">
        <f>INDEX(Variables!$E$5:$E$205,MATCH($A1309,Variables!$A$5:$A$205,0))</f>
        <v/>
      </c>
      <c r="K1309" s="11">
        <f>LOWER(Settings!$C$4)&amp;".mit."&amp;$A1309&amp;IF($C1309="","","."&amp;$C1309&amp;"."&amp;$B1309)&amp;IF(INDEX(Variables!$D$5:$D$205,MATCH($A1309,Variables!$A$5:$A$205,0))="","","."&amp;INDEX(Variables!$D$5:$D$205,MATCH($A1309,Variables!$A$5:$A$205,0)))&amp;"."&amp;K$5</f>
        <v/>
      </c>
      <c r="L1309" s="46">
        <f>L1282*Settings!$C$13*(INDEX(L$331:L$342,$D1309))</f>
        <v/>
      </c>
      <c r="M1309" s="47">
        <f>M1282*Settings!$C$13*(INDEX(M$331:M$342,$D1309))</f>
        <v/>
      </c>
      <c r="N1309" s="47">
        <f>N1282*Settings!$C$13*(INDEX(N$331:N$342,$D1309))</f>
        <v/>
      </c>
      <c r="O1309" s="47">
        <f>O1282*Settings!$C$13*(INDEX(O$331:O$342,$D1309))</f>
        <v/>
      </c>
      <c r="P1309" s="47">
        <f>P1282*Settings!$C$13*(INDEX(P$331:P$342,$D1309))</f>
        <v/>
      </c>
      <c r="Q1309" s="47">
        <f>Q1282*Settings!$C$13*(INDEX(Q$331:Q$342,$D1309))</f>
        <v/>
      </c>
      <c r="R1309" s="47">
        <f>R1282*Settings!$C$13*(INDEX(R$331:R$342,$D1309))</f>
        <v/>
      </c>
      <c r="S1309" s="47">
        <f>S1282*Settings!$C$13*(INDEX(S$331:S$342,$D1309))</f>
        <v/>
      </c>
      <c r="T1309" s="47">
        <f>T1282*Settings!$C$13*(INDEX(T$331:T$342,$D1309))</f>
        <v/>
      </c>
      <c r="U1309" s="47">
        <f>U1282*Settings!$C$13*(INDEX(U$331:U$342,$D1309))</f>
        <v/>
      </c>
      <c r="V1309" s="47">
        <f>V1282*Settings!$C$13*(INDEX(V$331:V$342,$D1309))</f>
        <v/>
      </c>
      <c r="W1309" s="47">
        <f>W1282*Settings!$C$13*(INDEX(W$331:W$342,$D1309))</f>
        <v/>
      </c>
      <c r="X1309" s="47">
        <f>X1282*Settings!$C$13*(INDEX(X$331:X$342,$D1309))</f>
        <v/>
      </c>
      <c r="Y1309" s="47">
        <f>Y1282*Settings!$C$13*(INDEX(Y$331:Y$342,$D1309))</f>
        <v/>
      </c>
      <c r="Z1309" s="47">
        <f>Z1282*Settings!$C$13*(INDEX(Z$331:Z$342,$D1309))</f>
        <v/>
      </c>
      <c r="AA1309" s="47">
        <f>AA1282*Settings!$C$13*(INDEX(AA$331:AA$342,$D1309))</f>
        <v/>
      </c>
      <c r="AB1309" s="47">
        <f>AB1282*Settings!$C$13*(INDEX(AB$331:AB$342,$D1309))</f>
        <v/>
      </c>
      <c r="AC1309" s="47">
        <f>AC1282*Settings!$C$13*(INDEX(AC$331:AC$342,$D1309))</f>
        <v/>
      </c>
      <c r="AD1309" s="58">
        <f>REVENUE(AD1282,Settings!$C$13,INDEX(AD$331:AD$342,$D1309))</f>
        <v/>
      </c>
      <c r="AF1309" s="11">
        <f>LOWER(Settings!$C$4)&amp;".mit."&amp;$A1309&amp;IF($C1309="","","."&amp;$C1309&amp;"."&amp;$B1309)&amp;IF(INDEX(Variables!$D$5:$D$205,MATCH($A1309,Variables!$A$5:$A$205,0))="","","."&amp;INDEX(Variables!$D$5:$D$205,MATCH($A1309,Variables!$A$5:$A$205,0)))&amp;"."&amp;AF$5</f>
        <v/>
      </c>
      <c r="AG1309" s="46">
        <f>AG1282*Settings!$C$13*(INDEX(AG$331:AG$342,$D1309))</f>
        <v/>
      </c>
      <c r="AH1309" s="47">
        <f>AH1282*Settings!$C$13*(INDEX(AH$331:AH$342,$D1309))</f>
        <v/>
      </c>
      <c r="AI1309" s="47">
        <f>AI1282*Settings!$C$13*(INDEX(AI$331:AI$342,$D1309))</f>
        <v/>
      </c>
      <c r="AJ1309" s="47">
        <f>AJ1282*Settings!$C$13*(INDEX(AJ$331:AJ$342,$D1309))</f>
        <v/>
      </c>
      <c r="AK1309" s="47">
        <f>AK1282*Settings!$C$13*(INDEX(AK$331:AK$342,$D1309))</f>
        <v/>
      </c>
      <c r="AL1309" s="47">
        <f>AL1282*Settings!$C$13*(INDEX(AL$331:AL$342,$D1309))</f>
        <v/>
      </c>
      <c r="AM1309" s="47">
        <f>AM1282*Settings!$C$13*(INDEX(AM$331:AM$342,$D1309))</f>
        <v/>
      </c>
      <c r="AN1309" s="47">
        <f>AN1282*Settings!$C$13*(INDEX(AN$331:AN$342,$D1309))</f>
        <v/>
      </c>
      <c r="AO1309" s="47">
        <f>AO1282*Settings!$C$13*(INDEX(AO$331:AO$342,$D1309))</f>
        <v/>
      </c>
      <c r="AP1309" s="47">
        <f>AP1282*Settings!$C$13*(INDEX(AP$331:AP$342,$D1309))</f>
        <v/>
      </c>
      <c r="AQ1309" s="47">
        <f>AQ1282*Settings!$C$13*(INDEX(AQ$331:AQ$342,$D1309))</f>
        <v/>
      </c>
      <c r="AR1309" s="47">
        <f>AR1282*Settings!$C$13*(INDEX(AR$331:AR$342,$D1309))</f>
        <v/>
      </c>
      <c r="AS1309" s="47">
        <f>AS1282*Settings!$C$13*(INDEX(AS$331:AS$342,$D1309))</f>
        <v/>
      </c>
      <c r="AT1309" s="47">
        <f>AT1282*Settings!$C$13*(INDEX(AT$331:AT$342,$D1309))</f>
        <v/>
      </c>
      <c r="AU1309" s="47">
        <f>AU1282*Settings!$C$13*(INDEX(AU$331:AU$342,$D1309))</f>
        <v/>
      </c>
      <c r="AV1309" s="47">
        <f>AV1282*Settings!$C$13*(INDEX(AV$331:AV$342,$D1309))</f>
        <v/>
      </c>
      <c r="AW1309" s="47">
        <f>AW1282*Settings!$C$13*(INDEX(AW$331:AW$342,$D1309))</f>
        <v/>
      </c>
      <c r="AX1309" s="47">
        <f>AX1282*Settings!$C$13*(INDEX(AX$331:AX$342,$D1309))</f>
        <v/>
      </c>
      <c r="AY1309" s="58">
        <f>REVENUE(AY1282,Settings!$C$13,INDEX(AY$331:AY$342,$D1309))</f>
        <v/>
      </c>
    </row>
    <row r="1310" hidden="1" outlineLevel="2">
      <c r="A1310" s="14" t="inlineStr">
        <is>
          <t>rsub</t>
        </is>
      </c>
      <c r="B1310" s="14" t="inlineStr">
        <is>
          <t>ker</t>
        </is>
      </c>
      <c r="C1310" s="14" t="inlineStr">
        <is>
          <t>mch</t>
        </is>
      </c>
      <c r="D1310" s="37">
        <f>INDEX(Inputs!$R$5:$R$132,MATCH($B1310&amp;"|"&amp;$C1310,Inputs!$A$5:$A$132,0))</f>
        <v/>
      </c>
      <c r="E1310" s="36" t="n"/>
      <c r="F1310" s="36" t="n"/>
      <c r="G1310" s="36" t="n"/>
      <c r="H1310" s="14">
        <f>INDEX(Variables!$B$5:$B$205,MATCH($A1310,Variables!$A$5:$A$205,0))&amp;IF($C1310="",""," | "&amp;INDEX(Mapping!$B$5:$B$26,MATCH($C1310,Mapping!$A$5:$A$26,0))&amp;" | "&amp;INDEX(Mapping!$B$30:$B$46,MATCH($B1310,Mapping!$A$30:$A$46,0)))</f>
        <v/>
      </c>
      <c r="I1310" s="14">
        <f>INDEX(Variables!$C$5:$C$205,MATCH($A1310,Variables!$A$5:$A$205,0))</f>
        <v/>
      </c>
      <c r="J1310" s="14">
        <f>INDEX(Variables!$E$5:$E$205,MATCH($A1310,Variables!$A$5:$A$205,0))</f>
        <v/>
      </c>
      <c r="K1310" s="11">
        <f>LOWER(Settings!$C$4)&amp;".mit."&amp;$A1310&amp;IF($C1310="","","."&amp;$C1310&amp;"."&amp;$B1310)&amp;IF(INDEX(Variables!$D$5:$D$205,MATCH($A1310,Variables!$A$5:$A$205,0))="","","."&amp;INDEX(Variables!$D$5:$D$205,MATCH($A1310,Variables!$A$5:$A$205,0)))&amp;"."&amp;K$5</f>
        <v/>
      </c>
      <c r="L1310" s="46">
        <f>L1283*Settings!$C$13*(INDEX(L$331:L$342,$D1310))</f>
        <v/>
      </c>
      <c r="M1310" s="47">
        <f>M1283*Settings!$C$13*(INDEX(M$331:M$342,$D1310))</f>
        <v/>
      </c>
      <c r="N1310" s="47">
        <f>N1283*Settings!$C$13*(INDEX(N$331:N$342,$D1310))</f>
        <v/>
      </c>
      <c r="O1310" s="47">
        <f>O1283*Settings!$C$13*(INDEX(O$331:O$342,$D1310))</f>
        <v/>
      </c>
      <c r="P1310" s="47">
        <f>P1283*Settings!$C$13*(INDEX(P$331:P$342,$D1310))</f>
        <v/>
      </c>
      <c r="Q1310" s="47">
        <f>Q1283*Settings!$C$13*(INDEX(Q$331:Q$342,$D1310))</f>
        <v/>
      </c>
      <c r="R1310" s="47">
        <f>R1283*Settings!$C$13*(INDEX(R$331:R$342,$D1310))</f>
        <v/>
      </c>
      <c r="S1310" s="47">
        <f>S1283*Settings!$C$13*(INDEX(S$331:S$342,$D1310))</f>
        <v/>
      </c>
      <c r="T1310" s="47">
        <f>T1283*Settings!$C$13*(INDEX(T$331:T$342,$D1310))</f>
        <v/>
      </c>
      <c r="U1310" s="47">
        <f>U1283*Settings!$C$13*(INDEX(U$331:U$342,$D1310))</f>
        <v/>
      </c>
      <c r="V1310" s="47">
        <f>V1283*Settings!$C$13*(INDEX(V$331:V$342,$D1310))</f>
        <v/>
      </c>
      <c r="W1310" s="47">
        <f>W1283*Settings!$C$13*(INDEX(W$331:W$342,$D1310))</f>
        <v/>
      </c>
      <c r="X1310" s="47">
        <f>X1283*Settings!$C$13*(INDEX(X$331:X$342,$D1310))</f>
        <v/>
      </c>
      <c r="Y1310" s="47">
        <f>Y1283*Settings!$C$13*(INDEX(Y$331:Y$342,$D1310))</f>
        <v/>
      </c>
      <c r="Z1310" s="47">
        <f>Z1283*Settings!$C$13*(INDEX(Z$331:Z$342,$D1310))</f>
        <v/>
      </c>
      <c r="AA1310" s="47">
        <f>AA1283*Settings!$C$13*(INDEX(AA$331:AA$342,$D1310))</f>
        <v/>
      </c>
      <c r="AB1310" s="47">
        <f>AB1283*Settings!$C$13*(INDEX(AB$331:AB$342,$D1310))</f>
        <v/>
      </c>
      <c r="AC1310" s="47">
        <f>AC1283*Settings!$C$13*(INDEX(AC$331:AC$342,$D1310))</f>
        <v/>
      </c>
      <c r="AD1310" s="58">
        <f>REVENUE(AD1283,Settings!$C$13,INDEX(AD$331:AD$342,$D1310))</f>
        <v/>
      </c>
      <c r="AF1310" s="11">
        <f>LOWER(Settings!$C$4)&amp;".mit."&amp;$A1310&amp;IF($C1310="","","."&amp;$C1310&amp;"."&amp;$B1310)&amp;IF(INDEX(Variables!$D$5:$D$205,MATCH($A1310,Variables!$A$5:$A$205,0))="","","."&amp;INDEX(Variables!$D$5:$D$205,MATCH($A1310,Variables!$A$5:$A$205,0)))&amp;"."&amp;AF$5</f>
        <v/>
      </c>
      <c r="AG1310" s="46">
        <f>AG1283*Settings!$C$13*(INDEX(AG$331:AG$342,$D1310))</f>
        <v/>
      </c>
      <c r="AH1310" s="47">
        <f>AH1283*Settings!$C$13*(INDEX(AH$331:AH$342,$D1310))</f>
        <v/>
      </c>
      <c r="AI1310" s="47">
        <f>AI1283*Settings!$C$13*(INDEX(AI$331:AI$342,$D1310))</f>
        <v/>
      </c>
      <c r="AJ1310" s="47">
        <f>AJ1283*Settings!$C$13*(INDEX(AJ$331:AJ$342,$D1310))</f>
        <v/>
      </c>
      <c r="AK1310" s="47">
        <f>AK1283*Settings!$C$13*(INDEX(AK$331:AK$342,$D1310))</f>
        <v/>
      </c>
      <c r="AL1310" s="47">
        <f>AL1283*Settings!$C$13*(INDEX(AL$331:AL$342,$D1310))</f>
        <v/>
      </c>
      <c r="AM1310" s="47">
        <f>AM1283*Settings!$C$13*(INDEX(AM$331:AM$342,$D1310))</f>
        <v/>
      </c>
      <c r="AN1310" s="47">
        <f>AN1283*Settings!$C$13*(INDEX(AN$331:AN$342,$D1310))</f>
        <v/>
      </c>
      <c r="AO1310" s="47">
        <f>AO1283*Settings!$C$13*(INDEX(AO$331:AO$342,$D1310))</f>
        <v/>
      </c>
      <c r="AP1310" s="47">
        <f>AP1283*Settings!$C$13*(INDEX(AP$331:AP$342,$D1310))</f>
        <v/>
      </c>
      <c r="AQ1310" s="47">
        <f>AQ1283*Settings!$C$13*(INDEX(AQ$331:AQ$342,$D1310))</f>
        <v/>
      </c>
      <c r="AR1310" s="47">
        <f>AR1283*Settings!$C$13*(INDEX(AR$331:AR$342,$D1310))</f>
        <v/>
      </c>
      <c r="AS1310" s="47">
        <f>AS1283*Settings!$C$13*(INDEX(AS$331:AS$342,$D1310))</f>
        <v/>
      </c>
      <c r="AT1310" s="47">
        <f>AT1283*Settings!$C$13*(INDEX(AT$331:AT$342,$D1310))</f>
        <v/>
      </c>
      <c r="AU1310" s="47">
        <f>AU1283*Settings!$C$13*(INDEX(AU$331:AU$342,$D1310))</f>
        <v/>
      </c>
      <c r="AV1310" s="47">
        <f>AV1283*Settings!$C$13*(INDEX(AV$331:AV$342,$D1310))</f>
        <v/>
      </c>
      <c r="AW1310" s="47">
        <f>AW1283*Settings!$C$13*(INDEX(AW$331:AW$342,$D1310))</f>
        <v/>
      </c>
      <c r="AX1310" s="47">
        <f>AX1283*Settings!$C$13*(INDEX(AX$331:AX$342,$D1310))</f>
        <v/>
      </c>
      <c r="AY1310" s="58">
        <f>REVENUE(AY1283,Settings!$C$13,INDEX(AY$331:AY$342,$D1310))</f>
        <v/>
      </c>
    </row>
    <row r="1311" hidden="1" outlineLevel="2">
      <c r="A1311" s="14" t="inlineStr">
        <is>
          <t>rsub</t>
        </is>
      </c>
      <c r="B1311" s="14" t="inlineStr">
        <is>
          <t>oop</t>
        </is>
      </c>
      <c r="C1311" s="14" t="inlineStr">
        <is>
          <t>mch</t>
        </is>
      </c>
      <c r="D1311" s="37">
        <f>INDEX(Inputs!$R$5:$R$132,MATCH($B1311&amp;"|"&amp;$C1311,Inputs!$A$5:$A$132,0))</f>
        <v/>
      </c>
      <c r="E1311" s="36" t="n"/>
      <c r="F1311" s="36" t="n"/>
      <c r="G1311" s="36" t="n"/>
      <c r="H1311" s="14">
        <f>INDEX(Variables!$B$5:$B$205,MATCH($A1311,Variables!$A$5:$A$205,0))&amp;IF($C1311="",""," | "&amp;INDEX(Mapping!$B$5:$B$26,MATCH($C1311,Mapping!$A$5:$A$26,0))&amp;" | "&amp;INDEX(Mapping!$B$30:$B$46,MATCH($B1311,Mapping!$A$30:$A$46,0)))</f>
        <v/>
      </c>
      <c r="I1311" s="14">
        <f>INDEX(Variables!$C$5:$C$205,MATCH($A1311,Variables!$A$5:$A$205,0))</f>
        <v/>
      </c>
      <c r="J1311" s="14">
        <f>INDEX(Variables!$E$5:$E$205,MATCH($A1311,Variables!$A$5:$A$205,0))</f>
        <v/>
      </c>
      <c r="K1311" s="11">
        <f>LOWER(Settings!$C$4)&amp;".mit."&amp;$A1311&amp;IF($C1311="","","."&amp;$C1311&amp;"."&amp;$B1311)&amp;IF(INDEX(Variables!$D$5:$D$205,MATCH($A1311,Variables!$A$5:$A$205,0))="","","."&amp;INDEX(Variables!$D$5:$D$205,MATCH($A1311,Variables!$A$5:$A$205,0)))&amp;"."&amp;K$5</f>
        <v/>
      </c>
      <c r="L1311" s="46">
        <f>L1284*Settings!$C$13*(INDEX(L$331:L$342,$D1311))</f>
        <v/>
      </c>
      <c r="M1311" s="47">
        <f>M1284*Settings!$C$13*(INDEX(M$331:M$342,$D1311))</f>
        <v/>
      </c>
      <c r="N1311" s="47">
        <f>N1284*Settings!$C$13*(INDEX(N$331:N$342,$D1311))</f>
        <v/>
      </c>
      <c r="O1311" s="47">
        <f>O1284*Settings!$C$13*(INDEX(O$331:O$342,$D1311))</f>
        <v/>
      </c>
      <c r="P1311" s="47">
        <f>P1284*Settings!$C$13*(INDEX(P$331:P$342,$D1311))</f>
        <v/>
      </c>
      <c r="Q1311" s="47">
        <f>Q1284*Settings!$C$13*(INDEX(Q$331:Q$342,$D1311))</f>
        <v/>
      </c>
      <c r="R1311" s="47">
        <f>R1284*Settings!$C$13*(INDEX(R$331:R$342,$D1311))</f>
        <v/>
      </c>
      <c r="S1311" s="47">
        <f>S1284*Settings!$C$13*(INDEX(S$331:S$342,$D1311))</f>
        <v/>
      </c>
      <c r="T1311" s="47">
        <f>T1284*Settings!$C$13*(INDEX(T$331:T$342,$D1311))</f>
        <v/>
      </c>
      <c r="U1311" s="47">
        <f>U1284*Settings!$C$13*(INDEX(U$331:U$342,$D1311))</f>
        <v/>
      </c>
      <c r="V1311" s="47">
        <f>V1284*Settings!$C$13*(INDEX(V$331:V$342,$D1311))</f>
        <v/>
      </c>
      <c r="W1311" s="47">
        <f>W1284*Settings!$C$13*(INDEX(W$331:W$342,$D1311))</f>
        <v/>
      </c>
      <c r="X1311" s="47">
        <f>X1284*Settings!$C$13*(INDEX(X$331:X$342,$D1311))</f>
        <v/>
      </c>
      <c r="Y1311" s="47">
        <f>Y1284*Settings!$C$13*(INDEX(Y$331:Y$342,$D1311))</f>
        <v/>
      </c>
      <c r="Z1311" s="47">
        <f>Z1284*Settings!$C$13*(INDEX(Z$331:Z$342,$D1311))</f>
        <v/>
      </c>
      <c r="AA1311" s="47">
        <f>AA1284*Settings!$C$13*(INDEX(AA$331:AA$342,$D1311))</f>
        <v/>
      </c>
      <c r="AB1311" s="47">
        <f>AB1284*Settings!$C$13*(INDEX(AB$331:AB$342,$D1311))</f>
        <v/>
      </c>
      <c r="AC1311" s="47">
        <f>AC1284*Settings!$C$13*(INDEX(AC$331:AC$342,$D1311))</f>
        <v/>
      </c>
      <c r="AD1311" s="58">
        <f>REVENUE(AD1284,Settings!$C$13,INDEX(AD$331:AD$342,$D1311))</f>
        <v/>
      </c>
      <c r="AF1311" s="11">
        <f>LOWER(Settings!$C$4)&amp;".mit."&amp;$A1311&amp;IF($C1311="","","."&amp;$C1311&amp;"."&amp;$B1311)&amp;IF(INDEX(Variables!$D$5:$D$205,MATCH($A1311,Variables!$A$5:$A$205,0))="","","."&amp;INDEX(Variables!$D$5:$D$205,MATCH($A1311,Variables!$A$5:$A$205,0)))&amp;"."&amp;AF$5</f>
        <v/>
      </c>
      <c r="AG1311" s="46">
        <f>AG1284*Settings!$C$13*(INDEX(AG$331:AG$342,$D1311))</f>
        <v/>
      </c>
      <c r="AH1311" s="47">
        <f>AH1284*Settings!$C$13*(INDEX(AH$331:AH$342,$D1311))</f>
        <v/>
      </c>
      <c r="AI1311" s="47">
        <f>AI1284*Settings!$C$13*(INDEX(AI$331:AI$342,$D1311))</f>
        <v/>
      </c>
      <c r="AJ1311" s="47">
        <f>AJ1284*Settings!$C$13*(INDEX(AJ$331:AJ$342,$D1311))</f>
        <v/>
      </c>
      <c r="AK1311" s="47">
        <f>AK1284*Settings!$C$13*(INDEX(AK$331:AK$342,$D1311))</f>
        <v/>
      </c>
      <c r="AL1311" s="47">
        <f>AL1284*Settings!$C$13*(INDEX(AL$331:AL$342,$D1311))</f>
        <v/>
      </c>
      <c r="AM1311" s="47">
        <f>AM1284*Settings!$C$13*(INDEX(AM$331:AM$342,$D1311))</f>
        <v/>
      </c>
      <c r="AN1311" s="47">
        <f>AN1284*Settings!$C$13*(INDEX(AN$331:AN$342,$D1311))</f>
        <v/>
      </c>
      <c r="AO1311" s="47">
        <f>AO1284*Settings!$C$13*(INDEX(AO$331:AO$342,$D1311))</f>
        <v/>
      </c>
      <c r="AP1311" s="47">
        <f>AP1284*Settings!$C$13*(INDEX(AP$331:AP$342,$D1311))</f>
        <v/>
      </c>
      <c r="AQ1311" s="47">
        <f>AQ1284*Settings!$C$13*(INDEX(AQ$331:AQ$342,$D1311))</f>
        <v/>
      </c>
      <c r="AR1311" s="47">
        <f>AR1284*Settings!$C$13*(INDEX(AR$331:AR$342,$D1311))</f>
        <v/>
      </c>
      <c r="AS1311" s="47">
        <f>AS1284*Settings!$C$13*(INDEX(AS$331:AS$342,$D1311))</f>
        <v/>
      </c>
      <c r="AT1311" s="47">
        <f>AT1284*Settings!$C$13*(INDEX(AT$331:AT$342,$D1311))</f>
        <v/>
      </c>
      <c r="AU1311" s="47">
        <f>AU1284*Settings!$C$13*(INDEX(AU$331:AU$342,$D1311))</f>
        <v/>
      </c>
      <c r="AV1311" s="47">
        <f>AV1284*Settings!$C$13*(INDEX(AV$331:AV$342,$D1311))</f>
        <v/>
      </c>
      <c r="AW1311" s="47">
        <f>AW1284*Settings!$C$13*(INDEX(AW$331:AW$342,$D1311))</f>
        <v/>
      </c>
      <c r="AX1311" s="47">
        <f>AX1284*Settings!$C$13*(INDEX(AX$331:AX$342,$D1311))</f>
        <v/>
      </c>
      <c r="AY1311" s="58">
        <f>REVENUE(AY1284,Settings!$C$13,INDEX(AY$331:AY$342,$D1311))</f>
        <v/>
      </c>
    </row>
    <row r="1312" hidden="1" outlineLevel="2">
      <c r="A1312" s="14" t="inlineStr">
        <is>
          <t>rsub</t>
        </is>
      </c>
      <c r="B1312" s="14" t="inlineStr">
        <is>
          <t>bio</t>
        </is>
      </c>
      <c r="C1312" s="14" t="inlineStr">
        <is>
          <t>mch</t>
        </is>
      </c>
      <c r="D1312" s="37">
        <f>INDEX(Inputs!$R$5:$R$132,MATCH($B1312&amp;"|"&amp;$C1312,Inputs!$A$5:$A$132,0))</f>
        <v/>
      </c>
      <c r="E1312" s="36" t="n"/>
      <c r="F1312" s="36" t="n"/>
      <c r="G1312" s="36" t="n"/>
      <c r="H1312" s="14">
        <f>INDEX(Variables!$B$5:$B$205,MATCH($A1312,Variables!$A$5:$A$205,0))&amp;IF($C1312="",""," | "&amp;INDEX(Mapping!$B$5:$B$26,MATCH($C1312,Mapping!$A$5:$A$26,0))&amp;" | "&amp;INDEX(Mapping!$B$30:$B$46,MATCH($B1312,Mapping!$A$30:$A$46,0)))</f>
        <v/>
      </c>
      <c r="I1312" s="14">
        <f>INDEX(Variables!$C$5:$C$205,MATCH($A1312,Variables!$A$5:$A$205,0))</f>
        <v/>
      </c>
      <c r="J1312" s="14">
        <f>INDEX(Variables!$E$5:$E$205,MATCH($A1312,Variables!$A$5:$A$205,0))</f>
        <v/>
      </c>
      <c r="K1312" s="11">
        <f>LOWER(Settings!$C$4)&amp;".mit."&amp;$A1312&amp;IF($C1312="","","."&amp;$C1312&amp;"."&amp;$B1312)&amp;IF(INDEX(Variables!$D$5:$D$205,MATCH($A1312,Variables!$A$5:$A$205,0))="","","."&amp;INDEX(Variables!$D$5:$D$205,MATCH($A1312,Variables!$A$5:$A$205,0)))&amp;"."&amp;K$5</f>
        <v/>
      </c>
      <c r="L1312" s="46">
        <f>L1285*Settings!$C$13*(INDEX(L$331:L$342,$D1312))</f>
        <v/>
      </c>
      <c r="M1312" s="47">
        <f>M1285*Settings!$C$13*(INDEX(M$331:M$342,$D1312))</f>
        <v/>
      </c>
      <c r="N1312" s="47">
        <f>N1285*Settings!$C$13*(INDEX(N$331:N$342,$D1312))</f>
        <v/>
      </c>
      <c r="O1312" s="47">
        <f>O1285*Settings!$C$13*(INDEX(O$331:O$342,$D1312))</f>
        <v/>
      </c>
      <c r="P1312" s="47">
        <f>P1285*Settings!$C$13*(INDEX(P$331:P$342,$D1312))</f>
        <v/>
      </c>
      <c r="Q1312" s="47">
        <f>Q1285*Settings!$C$13*(INDEX(Q$331:Q$342,$D1312))</f>
        <v/>
      </c>
      <c r="R1312" s="47">
        <f>R1285*Settings!$C$13*(INDEX(R$331:R$342,$D1312))</f>
        <v/>
      </c>
      <c r="S1312" s="47">
        <f>S1285*Settings!$C$13*(INDEX(S$331:S$342,$D1312))</f>
        <v/>
      </c>
      <c r="T1312" s="47">
        <f>T1285*Settings!$C$13*(INDEX(T$331:T$342,$D1312))</f>
        <v/>
      </c>
      <c r="U1312" s="47">
        <f>U1285*Settings!$C$13*(INDEX(U$331:U$342,$D1312))</f>
        <v/>
      </c>
      <c r="V1312" s="47">
        <f>V1285*Settings!$C$13*(INDEX(V$331:V$342,$D1312))</f>
        <v/>
      </c>
      <c r="W1312" s="47">
        <f>W1285*Settings!$C$13*(INDEX(W$331:W$342,$D1312))</f>
        <v/>
      </c>
      <c r="X1312" s="47">
        <f>X1285*Settings!$C$13*(INDEX(X$331:X$342,$D1312))</f>
        <v/>
      </c>
      <c r="Y1312" s="47">
        <f>Y1285*Settings!$C$13*(INDEX(Y$331:Y$342,$D1312))</f>
        <v/>
      </c>
      <c r="Z1312" s="47">
        <f>Z1285*Settings!$C$13*(INDEX(Z$331:Z$342,$D1312))</f>
        <v/>
      </c>
      <c r="AA1312" s="47">
        <f>AA1285*Settings!$C$13*(INDEX(AA$331:AA$342,$D1312))</f>
        <v/>
      </c>
      <c r="AB1312" s="47">
        <f>AB1285*Settings!$C$13*(INDEX(AB$331:AB$342,$D1312))</f>
        <v/>
      </c>
      <c r="AC1312" s="47">
        <f>AC1285*Settings!$C$13*(INDEX(AC$331:AC$342,$D1312))</f>
        <v/>
      </c>
      <c r="AD1312" s="58">
        <f>REVENUE(AD1285,Settings!$C$13,INDEX(AD$331:AD$342,$D1312))</f>
        <v/>
      </c>
      <c r="AF1312" s="11">
        <f>LOWER(Settings!$C$4)&amp;".mit."&amp;$A1312&amp;IF($C1312="","","."&amp;$C1312&amp;"."&amp;$B1312)&amp;IF(INDEX(Variables!$D$5:$D$205,MATCH($A1312,Variables!$A$5:$A$205,0))="","","."&amp;INDEX(Variables!$D$5:$D$205,MATCH($A1312,Variables!$A$5:$A$205,0)))&amp;"."&amp;AF$5</f>
        <v/>
      </c>
      <c r="AG1312" s="46">
        <f>AG1285*Settings!$C$13*(INDEX(AG$331:AG$342,$D1312))</f>
        <v/>
      </c>
      <c r="AH1312" s="47">
        <f>AH1285*Settings!$C$13*(INDEX(AH$331:AH$342,$D1312))</f>
        <v/>
      </c>
      <c r="AI1312" s="47">
        <f>AI1285*Settings!$C$13*(INDEX(AI$331:AI$342,$D1312))</f>
        <v/>
      </c>
      <c r="AJ1312" s="47">
        <f>AJ1285*Settings!$C$13*(INDEX(AJ$331:AJ$342,$D1312))</f>
        <v/>
      </c>
      <c r="AK1312" s="47">
        <f>AK1285*Settings!$C$13*(INDEX(AK$331:AK$342,$D1312))</f>
        <v/>
      </c>
      <c r="AL1312" s="47">
        <f>AL1285*Settings!$C$13*(INDEX(AL$331:AL$342,$D1312))</f>
        <v/>
      </c>
      <c r="AM1312" s="47">
        <f>AM1285*Settings!$C$13*(INDEX(AM$331:AM$342,$D1312))</f>
        <v/>
      </c>
      <c r="AN1312" s="47">
        <f>AN1285*Settings!$C$13*(INDEX(AN$331:AN$342,$D1312))</f>
        <v/>
      </c>
      <c r="AO1312" s="47">
        <f>AO1285*Settings!$C$13*(INDEX(AO$331:AO$342,$D1312))</f>
        <v/>
      </c>
      <c r="AP1312" s="47">
        <f>AP1285*Settings!$C$13*(INDEX(AP$331:AP$342,$D1312))</f>
        <v/>
      </c>
      <c r="AQ1312" s="47">
        <f>AQ1285*Settings!$C$13*(INDEX(AQ$331:AQ$342,$D1312))</f>
        <v/>
      </c>
      <c r="AR1312" s="47">
        <f>AR1285*Settings!$C$13*(INDEX(AR$331:AR$342,$D1312))</f>
        <v/>
      </c>
      <c r="AS1312" s="47">
        <f>AS1285*Settings!$C$13*(INDEX(AS$331:AS$342,$D1312))</f>
        <v/>
      </c>
      <c r="AT1312" s="47">
        <f>AT1285*Settings!$C$13*(INDEX(AT$331:AT$342,$D1312))</f>
        <v/>
      </c>
      <c r="AU1312" s="47">
        <f>AU1285*Settings!$C$13*(INDEX(AU$331:AU$342,$D1312))</f>
        <v/>
      </c>
      <c r="AV1312" s="47">
        <f>AV1285*Settings!$C$13*(INDEX(AV$331:AV$342,$D1312))</f>
        <v/>
      </c>
      <c r="AW1312" s="47">
        <f>AW1285*Settings!$C$13*(INDEX(AW$331:AW$342,$D1312))</f>
        <v/>
      </c>
      <c r="AX1312" s="47">
        <f>AX1285*Settings!$C$13*(INDEX(AX$331:AX$342,$D1312))</f>
        <v/>
      </c>
      <c r="AY1312" s="58">
        <f>REVENUE(AY1285,Settings!$C$13,INDEX(AY$331:AY$342,$D1312))</f>
        <v/>
      </c>
    </row>
    <row r="1313" hidden="1" outlineLevel="2"/>
    <row r="1314" hidden="1" outlineLevel="2">
      <c r="A1314" s="14" t="inlineStr">
        <is>
          <t>rnew</t>
        </is>
      </c>
      <c r="B1314" s="14" t="inlineStr">
        <is>
          <t>coa</t>
        </is>
      </c>
      <c r="C1314" s="14" t="inlineStr">
        <is>
          <t>mch</t>
        </is>
      </c>
      <c r="D1314" s="37">
        <f>INDEX(Inputs!$S$5:$S$132,MATCH($B1314&amp;"|"&amp;$C1314,Inputs!$A$5:$A$132,0))</f>
        <v/>
      </c>
      <c r="E1314" s="36" t="n"/>
      <c r="F1314" s="36" t="n"/>
      <c r="G1314" s="36" t="n"/>
      <c r="H1314" s="14">
        <f>INDEX(Variables!$B$5:$B$205,MATCH($A1314,Variables!$A$5:$A$205,0))&amp;IF($C1314="",""," | "&amp;INDEX(Mapping!$B$5:$B$26,MATCH($C1314,Mapping!$A$5:$A$26,0))&amp;" | "&amp;INDEX(Mapping!$B$30:$B$46,MATCH($B1314,Mapping!$A$30:$A$46,0)))</f>
        <v/>
      </c>
      <c r="I1314" s="14">
        <f>INDEX(Variables!$C$5:$C$205,MATCH($A1314,Variables!$A$5:$A$205,0))</f>
        <v/>
      </c>
      <c r="J1314" s="14">
        <f>INDEX(Variables!$E$5:$E$205,MATCH($A1314,Variables!$A$5:$A$205,0))</f>
        <v/>
      </c>
      <c r="K1314" s="11">
        <f>LOWER(Settings!$C$4)&amp;".mit."&amp;$A1314&amp;IF($C1314="","","."&amp;$C1314&amp;"."&amp;$B1314)&amp;IF(INDEX(Variables!$D$5:$D$205,MATCH($A1314,Variables!$A$5:$A$205,0))="","","."&amp;INDEX(Variables!$D$5:$D$205,MATCH($A1314,Variables!$A$5:$A$205,0)))&amp;"."&amp;K$5</f>
        <v/>
      </c>
      <c r="L1314" s="46">
        <f>L1278*Settings!$C$13*(L1224+L1242+L1233*L$195+L1251*$D1314)</f>
        <v/>
      </c>
      <c r="M1314" s="47">
        <f>M1278*Settings!$C$13*(M1224+M1242+M1233*M$195+M1251*$D1314)</f>
        <v/>
      </c>
      <c r="N1314" s="47">
        <f>N1278*Settings!$C$13*(N1224+N1242+N1233*N$195+N1251*$D1314)</f>
        <v/>
      </c>
      <c r="O1314" s="47">
        <f>O1278*Settings!$C$13*(O1224+O1242+O1233*O$195+O1251*$D1314)</f>
        <v/>
      </c>
      <c r="P1314" s="47">
        <f>P1278*Settings!$C$13*(P1224+P1242+P1233*P$195+P1251*$D1314)</f>
        <v/>
      </c>
      <c r="Q1314" s="47">
        <f>Q1278*Settings!$C$13*(Q1224+Q1242+Q1233*Q$195+Q1251*$D1314)</f>
        <v/>
      </c>
      <c r="R1314" s="47">
        <f>R1278*Settings!$C$13*(R1224+R1242+R1233*R$195+R1251*$D1314)</f>
        <v/>
      </c>
      <c r="S1314" s="47">
        <f>S1278*Settings!$C$13*(S1224+S1242+S1233*S$195+S1251*$D1314)</f>
        <v/>
      </c>
      <c r="T1314" s="47">
        <f>T1278*Settings!$C$13*(T1224+T1242+T1233*T$195+T1251*$D1314)</f>
        <v/>
      </c>
      <c r="U1314" s="47">
        <f>U1278*Settings!$C$13*(U1224+U1242+U1233*U$195+U1251*$D1314)</f>
        <v/>
      </c>
      <c r="V1314" s="47">
        <f>V1278*Settings!$C$13*(V1224+V1242+V1233*V$195+V1251*$D1314)</f>
        <v/>
      </c>
      <c r="W1314" s="47">
        <f>W1278*Settings!$C$13*(W1224+W1242+W1233*W$195+W1251*$D1314)</f>
        <v/>
      </c>
      <c r="X1314" s="47">
        <f>X1278*Settings!$C$13*(X1224+X1242+X1233*X$195+X1251*$D1314)</f>
        <v/>
      </c>
      <c r="Y1314" s="47">
        <f>Y1278*Settings!$C$13*(Y1224+Y1242+Y1233*Y$195+Y1251*$D1314)</f>
        <v/>
      </c>
      <c r="Z1314" s="47">
        <f>Z1278*Settings!$C$13*(Z1224+Z1242+Z1233*Z$195+Z1251*$D1314)</f>
        <v/>
      </c>
      <c r="AA1314" s="47">
        <f>AA1278*Settings!$C$13*(AA1224+AA1242+AA1233*AA$195+AA1251*$D1314)</f>
        <v/>
      </c>
      <c r="AB1314" s="47">
        <f>AB1278*Settings!$C$13*(AB1224+AB1242+AB1233*AB$195+AB1251*$D1314)</f>
        <v/>
      </c>
      <c r="AC1314" s="47">
        <f>AC1278*Settings!$C$13*(AC1224+AC1242+AC1233*AC$195+AC1251*$D1314)</f>
        <v/>
      </c>
      <c r="AD1314" s="58">
        <f>REVENUE(AD1278,Settings!$C$13,NEWREVRATE(AD1224,AD1242,AD1233,AD$195,AD1251,$D1314))</f>
        <v/>
      </c>
      <c r="AF1314" s="11">
        <f>LOWER(Settings!$C$4)&amp;".mit."&amp;$A1314&amp;IF($C1314="","","."&amp;$C1314&amp;"."&amp;$B1314)&amp;IF(INDEX(Variables!$D$5:$D$205,MATCH($A1314,Variables!$A$5:$A$205,0))="","","."&amp;INDEX(Variables!$D$5:$D$205,MATCH($A1314,Variables!$A$5:$A$205,0)))&amp;"."&amp;AF$5</f>
        <v/>
      </c>
      <c r="AG1314" s="46">
        <f>AG1278*Settings!$C$13*(AG1224+AG1242+AG1233*AG$195+AG1251*$D1314)</f>
        <v/>
      </c>
      <c r="AH1314" s="47">
        <f>AH1278*Settings!$C$13*(AH1224+AH1242+AH1233*AH$195+AH1251*$D1314)</f>
        <v/>
      </c>
      <c r="AI1314" s="47">
        <f>AI1278*Settings!$C$13*(AI1224+AI1242+AI1233*AI$195+AI1251*$D1314)</f>
        <v/>
      </c>
      <c r="AJ1314" s="47">
        <f>AJ1278*Settings!$C$13*(AJ1224+AJ1242+AJ1233*AJ$195+AJ1251*$D1314)</f>
        <v/>
      </c>
      <c r="AK1314" s="47">
        <f>AK1278*Settings!$C$13*(AK1224+AK1242+AK1233*AK$195+AK1251*$D1314)</f>
        <v/>
      </c>
      <c r="AL1314" s="47">
        <f>AL1278*Settings!$C$13*(AL1224+AL1242+AL1233*AL$195+AL1251*$D1314)</f>
        <v/>
      </c>
      <c r="AM1314" s="47">
        <f>AM1278*Settings!$C$13*(AM1224+AM1242+AM1233*AM$195+AM1251*$D1314)</f>
        <v/>
      </c>
      <c r="AN1314" s="47">
        <f>AN1278*Settings!$C$13*(AN1224+AN1242+AN1233*AN$195+AN1251*$D1314)</f>
        <v/>
      </c>
      <c r="AO1314" s="47">
        <f>AO1278*Settings!$C$13*(AO1224+AO1242+AO1233*AO$195+AO1251*$D1314)</f>
        <v/>
      </c>
      <c r="AP1314" s="47">
        <f>AP1278*Settings!$C$13*(AP1224+AP1242+AP1233*AP$195+AP1251*$D1314)</f>
        <v/>
      </c>
      <c r="AQ1314" s="47">
        <f>AQ1278*Settings!$C$13*(AQ1224+AQ1242+AQ1233*AQ$195+AQ1251*$D1314)</f>
        <v/>
      </c>
      <c r="AR1314" s="47">
        <f>AR1278*Settings!$C$13*(AR1224+AR1242+AR1233*AR$195+AR1251*$D1314)</f>
        <v/>
      </c>
      <c r="AS1314" s="47">
        <f>AS1278*Settings!$C$13*(AS1224+AS1242+AS1233*AS$195+AS1251*$D1314)</f>
        <v/>
      </c>
      <c r="AT1314" s="47">
        <f>AT1278*Settings!$C$13*(AT1224+AT1242+AT1233*AT$195+AT1251*$D1314)</f>
        <v/>
      </c>
      <c r="AU1314" s="47">
        <f>AU1278*Settings!$C$13*(AU1224+AU1242+AU1233*AU$195+AU1251*$D1314)</f>
        <v/>
      </c>
      <c r="AV1314" s="47">
        <f>AV1278*Settings!$C$13*(AV1224+AV1242+AV1233*AV$195+AV1251*$D1314)</f>
        <v/>
      </c>
      <c r="AW1314" s="47">
        <f>AW1278*Settings!$C$13*(AW1224+AW1242+AW1233*AW$195+AW1251*$D1314)</f>
        <v/>
      </c>
      <c r="AX1314" s="47">
        <f>AX1278*Settings!$C$13*(AX1224+AX1242+AX1233*AX$195+AX1251*$D1314)</f>
        <v/>
      </c>
      <c r="AY1314" s="58">
        <f>REVENUE(AY1278,Settings!$C$13,NEWREVRATE(AY1224,AY1242,AY1233,AY$195,AY1251,$D1314))</f>
        <v/>
      </c>
    </row>
    <row r="1315" hidden="1" outlineLevel="2">
      <c r="A1315" s="14" t="inlineStr">
        <is>
          <t>rnew</t>
        </is>
      </c>
      <c r="B1315" s="14" t="inlineStr">
        <is>
          <t>nga</t>
        </is>
      </c>
      <c r="C1315" s="14" t="inlineStr">
        <is>
          <t>mch</t>
        </is>
      </c>
      <c r="D1315" s="37">
        <f>INDEX(Inputs!$S$5:$S$132,MATCH($B1315&amp;"|"&amp;$C1315,Inputs!$A$5:$A$132,0))</f>
        <v/>
      </c>
      <c r="E1315" s="36" t="n"/>
      <c r="F1315" s="36" t="n"/>
      <c r="G1315" s="36" t="n"/>
      <c r="H1315" s="14">
        <f>INDEX(Variables!$B$5:$B$205,MATCH($A1315,Variables!$A$5:$A$205,0))&amp;IF($C1315="",""," | "&amp;INDEX(Mapping!$B$5:$B$26,MATCH($C1315,Mapping!$A$5:$A$26,0))&amp;" | "&amp;INDEX(Mapping!$B$30:$B$46,MATCH($B1315,Mapping!$A$30:$A$46,0)))</f>
        <v/>
      </c>
      <c r="I1315" s="14">
        <f>INDEX(Variables!$C$5:$C$205,MATCH($A1315,Variables!$A$5:$A$205,0))</f>
        <v/>
      </c>
      <c r="J1315" s="14">
        <f>INDEX(Variables!$E$5:$E$205,MATCH($A1315,Variables!$A$5:$A$205,0))</f>
        <v/>
      </c>
      <c r="K1315" s="11">
        <f>LOWER(Settings!$C$4)&amp;".mit."&amp;$A1315&amp;IF($C1315="","","."&amp;$C1315&amp;"."&amp;$B1315)&amp;IF(INDEX(Variables!$D$5:$D$205,MATCH($A1315,Variables!$A$5:$A$205,0))="","","."&amp;INDEX(Variables!$D$5:$D$205,MATCH($A1315,Variables!$A$5:$A$205,0)))&amp;"."&amp;K$5</f>
        <v/>
      </c>
      <c r="L1315" s="46">
        <f>L1279*Settings!$C$13*(L1225+L1243+L1234*L$195+L1252*$D1315)</f>
        <v/>
      </c>
      <c r="M1315" s="47">
        <f>M1279*Settings!$C$13*(M1225+M1243+M1234*M$195+M1252*$D1315)</f>
        <v/>
      </c>
      <c r="N1315" s="47">
        <f>N1279*Settings!$C$13*(N1225+N1243+N1234*N$195+N1252*$D1315)</f>
        <v/>
      </c>
      <c r="O1315" s="47">
        <f>O1279*Settings!$C$13*(O1225+O1243+O1234*O$195+O1252*$D1315)</f>
        <v/>
      </c>
      <c r="P1315" s="47">
        <f>P1279*Settings!$C$13*(P1225+P1243+P1234*P$195+P1252*$D1315)</f>
        <v/>
      </c>
      <c r="Q1315" s="47">
        <f>Q1279*Settings!$C$13*(Q1225+Q1243+Q1234*Q$195+Q1252*$D1315)</f>
        <v/>
      </c>
      <c r="R1315" s="47">
        <f>R1279*Settings!$C$13*(R1225+R1243+R1234*R$195+R1252*$D1315)</f>
        <v/>
      </c>
      <c r="S1315" s="47">
        <f>S1279*Settings!$C$13*(S1225+S1243+S1234*S$195+S1252*$D1315)</f>
        <v/>
      </c>
      <c r="T1315" s="47">
        <f>T1279*Settings!$C$13*(T1225+T1243+T1234*T$195+T1252*$D1315)</f>
        <v/>
      </c>
      <c r="U1315" s="47">
        <f>U1279*Settings!$C$13*(U1225+U1243+U1234*U$195+U1252*$D1315)</f>
        <v/>
      </c>
      <c r="V1315" s="47">
        <f>V1279*Settings!$C$13*(V1225+V1243+V1234*V$195+V1252*$D1315)</f>
        <v/>
      </c>
      <c r="W1315" s="47">
        <f>W1279*Settings!$C$13*(W1225+W1243+W1234*W$195+W1252*$D1315)</f>
        <v/>
      </c>
      <c r="X1315" s="47">
        <f>X1279*Settings!$C$13*(X1225+X1243+X1234*X$195+X1252*$D1315)</f>
        <v/>
      </c>
      <c r="Y1315" s="47">
        <f>Y1279*Settings!$C$13*(Y1225+Y1243+Y1234*Y$195+Y1252*$D1315)</f>
        <v/>
      </c>
      <c r="Z1315" s="47">
        <f>Z1279*Settings!$C$13*(Z1225+Z1243+Z1234*Z$195+Z1252*$D1315)</f>
        <v/>
      </c>
      <c r="AA1315" s="47">
        <f>AA1279*Settings!$C$13*(AA1225+AA1243+AA1234*AA$195+AA1252*$D1315)</f>
        <v/>
      </c>
      <c r="AB1315" s="47">
        <f>AB1279*Settings!$C$13*(AB1225+AB1243+AB1234*AB$195+AB1252*$D1315)</f>
        <v/>
      </c>
      <c r="AC1315" s="47">
        <f>AC1279*Settings!$C$13*(AC1225+AC1243+AC1234*AC$195+AC1252*$D1315)</f>
        <v/>
      </c>
      <c r="AD1315" s="58">
        <f>REVENUE(AD1279,Settings!$C$13,NEWREVRATE(AD1225,AD1243,AD1234,AD$195,AD1252,$D1315))</f>
        <v/>
      </c>
      <c r="AF1315" s="11">
        <f>LOWER(Settings!$C$4)&amp;".mit."&amp;$A1315&amp;IF($C1315="","","."&amp;$C1315&amp;"."&amp;$B1315)&amp;IF(INDEX(Variables!$D$5:$D$205,MATCH($A1315,Variables!$A$5:$A$205,0))="","","."&amp;INDEX(Variables!$D$5:$D$205,MATCH($A1315,Variables!$A$5:$A$205,0)))&amp;"."&amp;AF$5</f>
        <v/>
      </c>
      <c r="AG1315" s="46">
        <f>AG1279*Settings!$C$13*(AG1225+AG1243+AG1234*AG$195+AG1252*$D1315)</f>
        <v/>
      </c>
      <c r="AH1315" s="47">
        <f>AH1279*Settings!$C$13*(AH1225+AH1243+AH1234*AH$195+AH1252*$D1315)</f>
        <v/>
      </c>
      <c r="AI1315" s="47">
        <f>AI1279*Settings!$C$13*(AI1225+AI1243+AI1234*AI$195+AI1252*$D1315)</f>
        <v/>
      </c>
      <c r="AJ1315" s="47">
        <f>AJ1279*Settings!$C$13*(AJ1225+AJ1243+AJ1234*AJ$195+AJ1252*$D1315)</f>
        <v/>
      </c>
      <c r="AK1315" s="47">
        <f>AK1279*Settings!$C$13*(AK1225+AK1243+AK1234*AK$195+AK1252*$D1315)</f>
        <v/>
      </c>
      <c r="AL1315" s="47">
        <f>AL1279*Settings!$C$13*(AL1225+AL1243+AL1234*AL$195+AL1252*$D1315)</f>
        <v/>
      </c>
      <c r="AM1315" s="47">
        <f>AM1279*Settings!$C$13*(AM1225+AM1243+AM1234*AM$195+AM1252*$D1315)</f>
        <v/>
      </c>
      <c r="AN1315" s="47">
        <f>AN1279*Settings!$C$13*(AN1225+AN1243+AN1234*AN$195+AN1252*$D1315)</f>
        <v/>
      </c>
      <c r="AO1315" s="47">
        <f>AO1279*Settings!$C$13*(AO1225+AO1243+AO1234*AO$195+AO1252*$D1315)</f>
        <v/>
      </c>
      <c r="AP1315" s="47">
        <f>AP1279*Settings!$C$13*(AP1225+AP1243+AP1234*AP$195+AP1252*$D1315)</f>
        <v/>
      </c>
      <c r="AQ1315" s="47">
        <f>AQ1279*Settings!$C$13*(AQ1225+AQ1243+AQ1234*AQ$195+AQ1252*$D1315)</f>
        <v/>
      </c>
      <c r="AR1315" s="47">
        <f>AR1279*Settings!$C$13*(AR1225+AR1243+AR1234*AR$195+AR1252*$D1315)</f>
        <v/>
      </c>
      <c r="AS1315" s="47">
        <f>AS1279*Settings!$C$13*(AS1225+AS1243+AS1234*AS$195+AS1252*$D1315)</f>
        <v/>
      </c>
      <c r="AT1315" s="47">
        <f>AT1279*Settings!$C$13*(AT1225+AT1243+AT1234*AT$195+AT1252*$D1315)</f>
        <v/>
      </c>
      <c r="AU1315" s="47">
        <f>AU1279*Settings!$C$13*(AU1225+AU1243+AU1234*AU$195+AU1252*$D1315)</f>
        <v/>
      </c>
      <c r="AV1315" s="47">
        <f>AV1279*Settings!$C$13*(AV1225+AV1243+AV1234*AV$195+AV1252*$D1315)</f>
        <v/>
      </c>
      <c r="AW1315" s="47">
        <f>AW1279*Settings!$C$13*(AW1225+AW1243+AW1234*AW$195+AW1252*$D1315)</f>
        <v/>
      </c>
      <c r="AX1315" s="47">
        <f>AX1279*Settings!$C$13*(AX1225+AX1243+AX1234*AX$195+AX1252*$D1315)</f>
        <v/>
      </c>
      <c r="AY1315" s="58">
        <f>REVENUE(AY1279,Settings!$C$13,NEWREVRATE(AY1225,AY1243,AY1234,AY$195,AY1252,$D1315))</f>
        <v/>
      </c>
    </row>
    <row r="1316" hidden="1" outlineLevel="2">
      <c r="A1316" s="14" t="inlineStr">
        <is>
          <t>rnew</t>
        </is>
      </c>
      <c r="B1316" s="14" t="inlineStr">
        <is>
          <t>gso</t>
        </is>
      </c>
      <c r="C1316" s="14" t="inlineStr">
        <is>
          <t>mch</t>
        </is>
      </c>
      <c r="D1316" s="37">
        <f>INDEX(Inputs!$S$5:$S$132,MATCH($B1316&amp;"|"&amp;$C1316,Inputs!$A$5:$A$132,0))</f>
        <v/>
      </c>
      <c r="E1316" s="36" t="n"/>
      <c r="F1316" s="36" t="n"/>
      <c r="G1316" s="36" t="n"/>
      <c r="H1316" s="14">
        <f>INDEX(Variables!$B$5:$B$205,MATCH($A1316,Variables!$A$5:$A$205,0))&amp;IF($C1316="",""," | "&amp;INDEX(Mapping!$B$5:$B$26,MATCH($C1316,Mapping!$A$5:$A$26,0))&amp;" | "&amp;INDEX(Mapping!$B$30:$B$46,MATCH($B1316,Mapping!$A$30:$A$46,0)))</f>
        <v/>
      </c>
      <c r="I1316" s="14">
        <f>INDEX(Variables!$C$5:$C$205,MATCH($A1316,Variables!$A$5:$A$205,0))</f>
        <v/>
      </c>
      <c r="J1316" s="14">
        <f>INDEX(Variables!$E$5:$E$205,MATCH($A1316,Variables!$A$5:$A$205,0))</f>
        <v/>
      </c>
      <c r="K1316" s="11">
        <f>LOWER(Settings!$C$4)&amp;".mit."&amp;$A1316&amp;IF($C1316="","","."&amp;$C1316&amp;"."&amp;$B1316)&amp;IF(INDEX(Variables!$D$5:$D$205,MATCH($A1316,Variables!$A$5:$A$205,0))="","","."&amp;INDEX(Variables!$D$5:$D$205,MATCH($A1316,Variables!$A$5:$A$205,0)))&amp;"."&amp;K$5</f>
        <v/>
      </c>
      <c r="L1316" s="46">
        <f>L1280*Settings!$C$13*(L1226+L1244+L1235*L$195+L1253*$D1316)</f>
        <v/>
      </c>
      <c r="M1316" s="47">
        <f>M1280*Settings!$C$13*(M1226+M1244+M1235*M$195+M1253*$D1316)</f>
        <v/>
      </c>
      <c r="N1316" s="47">
        <f>N1280*Settings!$C$13*(N1226+N1244+N1235*N$195+N1253*$D1316)</f>
        <v/>
      </c>
      <c r="O1316" s="47">
        <f>O1280*Settings!$C$13*(O1226+O1244+O1235*O$195+O1253*$D1316)</f>
        <v/>
      </c>
      <c r="P1316" s="47">
        <f>P1280*Settings!$C$13*(P1226+P1244+P1235*P$195+P1253*$D1316)</f>
        <v/>
      </c>
      <c r="Q1316" s="47">
        <f>Q1280*Settings!$C$13*(Q1226+Q1244+Q1235*Q$195+Q1253*$D1316)</f>
        <v/>
      </c>
      <c r="R1316" s="47">
        <f>R1280*Settings!$C$13*(R1226+R1244+R1235*R$195+R1253*$D1316)</f>
        <v/>
      </c>
      <c r="S1316" s="47">
        <f>S1280*Settings!$C$13*(S1226+S1244+S1235*S$195+S1253*$D1316)</f>
        <v/>
      </c>
      <c r="T1316" s="47">
        <f>T1280*Settings!$C$13*(T1226+T1244+T1235*T$195+T1253*$D1316)</f>
        <v/>
      </c>
      <c r="U1316" s="47">
        <f>U1280*Settings!$C$13*(U1226+U1244+U1235*U$195+U1253*$D1316)</f>
        <v/>
      </c>
      <c r="V1316" s="47">
        <f>V1280*Settings!$C$13*(V1226+V1244+V1235*V$195+V1253*$D1316)</f>
        <v/>
      </c>
      <c r="W1316" s="47">
        <f>W1280*Settings!$C$13*(W1226+W1244+W1235*W$195+W1253*$D1316)</f>
        <v/>
      </c>
      <c r="X1316" s="47">
        <f>X1280*Settings!$C$13*(X1226+X1244+X1235*X$195+X1253*$D1316)</f>
        <v/>
      </c>
      <c r="Y1316" s="47">
        <f>Y1280*Settings!$C$13*(Y1226+Y1244+Y1235*Y$195+Y1253*$D1316)</f>
        <v/>
      </c>
      <c r="Z1316" s="47">
        <f>Z1280*Settings!$C$13*(Z1226+Z1244+Z1235*Z$195+Z1253*$D1316)</f>
        <v/>
      </c>
      <c r="AA1316" s="47">
        <f>AA1280*Settings!$C$13*(AA1226+AA1244+AA1235*AA$195+AA1253*$D1316)</f>
        <v/>
      </c>
      <c r="AB1316" s="47">
        <f>AB1280*Settings!$C$13*(AB1226+AB1244+AB1235*AB$195+AB1253*$D1316)</f>
        <v/>
      </c>
      <c r="AC1316" s="47">
        <f>AC1280*Settings!$C$13*(AC1226+AC1244+AC1235*AC$195+AC1253*$D1316)</f>
        <v/>
      </c>
      <c r="AD1316" s="58">
        <f>REVENUE(AD1280,Settings!$C$13,NEWREVRATE(AD1226,AD1244,AD1235,AD$195,AD1253,$D1316))</f>
        <v/>
      </c>
      <c r="AF1316" s="11">
        <f>LOWER(Settings!$C$4)&amp;".mit."&amp;$A1316&amp;IF($C1316="","","."&amp;$C1316&amp;"."&amp;$B1316)&amp;IF(INDEX(Variables!$D$5:$D$205,MATCH($A1316,Variables!$A$5:$A$205,0))="","","."&amp;INDEX(Variables!$D$5:$D$205,MATCH($A1316,Variables!$A$5:$A$205,0)))&amp;"."&amp;AF$5</f>
        <v/>
      </c>
      <c r="AG1316" s="46">
        <f>AG1280*Settings!$C$13*(AG1226+AG1244+AG1235*AG$195+AG1253*$D1316)</f>
        <v/>
      </c>
      <c r="AH1316" s="47">
        <f>AH1280*Settings!$C$13*(AH1226+AH1244+AH1235*AH$195+AH1253*$D1316)</f>
        <v/>
      </c>
      <c r="AI1316" s="47">
        <f>AI1280*Settings!$C$13*(AI1226+AI1244+AI1235*AI$195+AI1253*$D1316)</f>
        <v/>
      </c>
      <c r="AJ1316" s="47">
        <f>AJ1280*Settings!$C$13*(AJ1226+AJ1244+AJ1235*AJ$195+AJ1253*$D1316)</f>
        <v/>
      </c>
      <c r="AK1316" s="47">
        <f>AK1280*Settings!$C$13*(AK1226+AK1244+AK1235*AK$195+AK1253*$D1316)</f>
        <v/>
      </c>
      <c r="AL1316" s="47">
        <f>AL1280*Settings!$C$13*(AL1226+AL1244+AL1235*AL$195+AL1253*$D1316)</f>
        <v/>
      </c>
      <c r="AM1316" s="47">
        <f>AM1280*Settings!$C$13*(AM1226+AM1244+AM1235*AM$195+AM1253*$D1316)</f>
        <v/>
      </c>
      <c r="AN1316" s="47">
        <f>AN1280*Settings!$C$13*(AN1226+AN1244+AN1235*AN$195+AN1253*$D1316)</f>
        <v/>
      </c>
      <c r="AO1316" s="47">
        <f>AO1280*Settings!$C$13*(AO1226+AO1244+AO1235*AO$195+AO1253*$D1316)</f>
        <v/>
      </c>
      <c r="AP1316" s="47">
        <f>AP1280*Settings!$C$13*(AP1226+AP1244+AP1235*AP$195+AP1253*$D1316)</f>
        <v/>
      </c>
      <c r="AQ1316" s="47">
        <f>AQ1280*Settings!$C$13*(AQ1226+AQ1244+AQ1235*AQ$195+AQ1253*$D1316)</f>
        <v/>
      </c>
      <c r="AR1316" s="47">
        <f>AR1280*Settings!$C$13*(AR1226+AR1244+AR1235*AR$195+AR1253*$D1316)</f>
        <v/>
      </c>
      <c r="AS1316" s="47">
        <f>AS1280*Settings!$C$13*(AS1226+AS1244+AS1235*AS$195+AS1253*$D1316)</f>
        <v/>
      </c>
      <c r="AT1316" s="47">
        <f>AT1280*Settings!$C$13*(AT1226+AT1244+AT1235*AT$195+AT1253*$D1316)</f>
        <v/>
      </c>
      <c r="AU1316" s="47">
        <f>AU1280*Settings!$C$13*(AU1226+AU1244+AU1235*AU$195+AU1253*$D1316)</f>
        <v/>
      </c>
      <c r="AV1316" s="47">
        <f>AV1280*Settings!$C$13*(AV1226+AV1244+AV1235*AV$195+AV1253*$D1316)</f>
        <v/>
      </c>
      <c r="AW1316" s="47">
        <f>AW1280*Settings!$C$13*(AW1226+AW1244+AW1235*AW$195+AW1253*$D1316)</f>
        <v/>
      </c>
      <c r="AX1316" s="47">
        <f>AX1280*Settings!$C$13*(AX1226+AX1244+AX1235*AX$195+AX1253*$D1316)</f>
        <v/>
      </c>
      <c r="AY1316" s="58">
        <f>REVENUE(AY1280,Settings!$C$13,NEWREVRATE(AY1226,AY1244,AY1235,AY$195,AY1253,$D1316))</f>
        <v/>
      </c>
    </row>
    <row r="1317" hidden="1" outlineLevel="2">
      <c r="A1317" s="14" t="inlineStr">
        <is>
          <t>rnew</t>
        </is>
      </c>
      <c r="B1317" s="14" t="inlineStr">
        <is>
          <t>die</t>
        </is>
      </c>
      <c r="C1317" s="14" t="inlineStr">
        <is>
          <t>mch</t>
        </is>
      </c>
      <c r="D1317" s="37">
        <f>INDEX(Inputs!$S$5:$S$132,MATCH($B1317&amp;"|"&amp;$C1317,Inputs!$A$5:$A$132,0))</f>
        <v/>
      </c>
      <c r="E1317" s="36" t="n"/>
      <c r="F1317" s="36" t="n"/>
      <c r="G1317" s="36" t="n"/>
      <c r="H1317" s="14">
        <f>INDEX(Variables!$B$5:$B$205,MATCH($A1317,Variables!$A$5:$A$205,0))&amp;IF($C1317="",""," | "&amp;INDEX(Mapping!$B$5:$B$26,MATCH($C1317,Mapping!$A$5:$A$26,0))&amp;" | "&amp;INDEX(Mapping!$B$30:$B$46,MATCH($B1317,Mapping!$A$30:$A$46,0)))</f>
        <v/>
      </c>
      <c r="I1317" s="14">
        <f>INDEX(Variables!$C$5:$C$205,MATCH($A1317,Variables!$A$5:$A$205,0))</f>
        <v/>
      </c>
      <c r="J1317" s="14">
        <f>INDEX(Variables!$E$5:$E$205,MATCH($A1317,Variables!$A$5:$A$205,0))</f>
        <v/>
      </c>
      <c r="K1317" s="11">
        <f>LOWER(Settings!$C$4)&amp;".mit."&amp;$A1317&amp;IF($C1317="","","."&amp;$C1317&amp;"."&amp;$B1317)&amp;IF(INDEX(Variables!$D$5:$D$205,MATCH($A1317,Variables!$A$5:$A$205,0))="","","."&amp;INDEX(Variables!$D$5:$D$205,MATCH($A1317,Variables!$A$5:$A$205,0)))&amp;"."&amp;K$5</f>
        <v/>
      </c>
      <c r="L1317" s="46">
        <f>L1281*Settings!$C$13*(L1227+L1245+L1236*L$195+L1254*$D1317)</f>
        <v/>
      </c>
      <c r="M1317" s="47">
        <f>M1281*Settings!$C$13*(M1227+M1245+M1236*M$195+M1254*$D1317)</f>
        <v/>
      </c>
      <c r="N1317" s="47">
        <f>N1281*Settings!$C$13*(N1227+N1245+N1236*N$195+N1254*$D1317)</f>
        <v/>
      </c>
      <c r="O1317" s="47">
        <f>O1281*Settings!$C$13*(O1227+O1245+O1236*O$195+O1254*$D1317)</f>
        <v/>
      </c>
      <c r="P1317" s="47">
        <f>P1281*Settings!$C$13*(P1227+P1245+P1236*P$195+P1254*$D1317)</f>
        <v/>
      </c>
      <c r="Q1317" s="47">
        <f>Q1281*Settings!$C$13*(Q1227+Q1245+Q1236*Q$195+Q1254*$D1317)</f>
        <v/>
      </c>
      <c r="R1317" s="47">
        <f>R1281*Settings!$C$13*(R1227+R1245+R1236*R$195+R1254*$D1317)</f>
        <v/>
      </c>
      <c r="S1317" s="47">
        <f>S1281*Settings!$C$13*(S1227+S1245+S1236*S$195+S1254*$D1317)</f>
        <v/>
      </c>
      <c r="T1317" s="47">
        <f>T1281*Settings!$C$13*(T1227+T1245+T1236*T$195+T1254*$D1317)</f>
        <v/>
      </c>
      <c r="U1317" s="47">
        <f>U1281*Settings!$C$13*(U1227+U1245+U1236*U$195+U1254*$D1317)</f>
        <v/>
      </c>
      <c r="V1317" s="47">
        <f>V1281*Settings!$C$13*(V1227+V1245+V1236*V$195+V1254*$D1317)</f>
        <v/>
      </c>
      <c r="W1317" s="47">
        <f>W1281*Settings!$C$13*(W1227+W1245+W1236*W$195+W1254*$D1317)</f>
        <v/>
      </c>
      <c r="X1317" s="47">
        <f>X1281*Settings!$C$13*(X1227+X1245+X1236*X$195+X1254*$D1317)</f>
        <v/>
      </c>
      <c r="Y1317" s="47">
        <f>Y1281*Settings!$C$13*(Y1227+Y1245+Y1236*Y$195+Y1254*$D1317)</f>
        <v/>
      </c>
      <c r="Z1317" s="47">
        <f>Z1281*Settings!$C$13*(Z1227+Z1245+Z1236*Z$195+Z1254*$D1317)</f>
        <v/>
      </c>
      <c r="AA1317" s="47">
        <f>AA1281*Settings!$C$13*(AA1227+AA1245+AA1236*AA$195+AA1254*$D1317)</f>
        <v/>
      </c>
      <c r="AB1317" s="47">
        <f>AB1281*Settings!$C$13*(AB1227+AB1245+AB1236*AB$195+AB1254*$D1317)</f>
        <v/>
      </c>
      <c r="AC1317" s="47">
        <f>AC1281*Settings!$C$13*(AC1227+AC1245+AC1236*AC$195+AC1254*$D1317)</f>
        <v/>
      </c>
      <c r="AD1317" s="58">
        <f>REVENUE(AD1281,Settings!$C$13,NEWREVRATE(AD1227,AD1245,AD1236,AD$195,AD1254,$D1317))</f>
        <v/>
      </c>
      <c r="AF1317" s="11">
        <f>LOWER(Settings!$C$4)&amp;".mit."&amp;$A1317&amp;IF($C1317="","","."&amp;$C1317&amp;"."&amp;$B1317)&amp;IF(INDEX(Variables!$D$5:$D$205,MATCH($A1317,Variables!$A$5:$A$205,0))="","","."&amp;INDEX(Variables!$D$5:$D$205,MATCH($A1317,Variables!$A$5:$A$205,0)))&amp;"."&amp;AF$5</f>
        <v/>
      </c>
      <c r="AG1317" s="46">
        <f>AG1281*Settings!$C$13*(AG1227+AG1245+AG1236*AG$195+AG1254*$D1317)</f>
        <v/>
      </c>
      <c r="AH1317" s="47">
        <f>AH1281*Settings!$C$13*(AH1227+AH1245+AH1236*AH$195+AH1254*$D1317)</f>
        <v/>
      </c>
      <c r="AI1317" s="47">
        <f>AI1281*Settings!$C$13*(AI1227+AI1245+AI1236*AI$195+AI1254*$D1317)</f>
        <v/>
      </c>
      <c r="AJ1317" s="47">
        <f>AJ1281*Settings!$C$13*(AJ1227+AJ1245+AJ1236*AJ$195+AJ1254*$D1317)</f>
        <v/>
      </c>
      <c r="AK1317" s="47">
        <f>AK1281*Settings!$C$13*(AK1227+AK1245+AK1236*AK$195+AK1254*$D1317)</f>
        <v/>
      </c>
      <c r="AL1317" s="47">
        <f>AL1281*Settings!$C$13*(AL1227+AL1245+AL1236*AL$195+AL1254*$D1317)</f>
        <v/>
      </c>
      <c r="AM1317" s="47">
        <f>AM1281*Settings!$C$13*(AM1227+AM1245+AM1236*AM$195+AM1254*$D1317)</f>
        <v/>
      </c>
      <c r="AN1317" s="47">
        <f>AN1281*Settings!$C$13*(AN1227+AN1245+AN1236*AN$195+AN1254*$D1317)</f>
        <v/>
      </c>
      <c r="AO1317" s="47">
        <f>AO1281*Settings!$C$13*(AO1227+AO1245+AO1236*AO$195+AO1254*$D1317)</f>
        <v/>
      </c>
      <c r="AP1317" s="47">
        <f>AP1281*Settings!$C$13*(AP1227+AP1245+AP1236*AP$195+AP1254*$D1317)</f>
        <v/>
      </c>
      <c r="AQ1317" s="47">
        <f>AQ1281*Settings!$C$13*(AQ1227+AQ1245+AQ1236*AQ$195+AQ1254*$D1317)</f>
        <v/>
      </c>
      <c r="AR1317" s="47">
        <f>AR1281*Settings!$C$13*(AR1227+AR1245+AR1236*AR$195+AR1254*$D1317)</f>
        <v/>
      </c>
      <c r="AS1317" s="47">
        <f>AS1281*Settings!$C$13*(AS1227+AS1245+AS1236*AS$195+AS1254*$D1317)</f>
        <v/>
      </c>
      <c r="AT1317" s="47">
        <f>AT1281*Settings!$C$13*(AT1227+AT1245+AT1236*AT$195+AT1254*$D1317)</f>
        <v/>
      </c>
      <c r="AU1317" s="47">
        <f>AU1281*Settings!$C$13*(AU1227+AU1245+AU1236*AU$195+AU1254*$D1317)</f>
        <v/>
      </c>
      <c r="AV1317" s="47">
        <f>AV1281*Settings!$C$13*(AV1227+AV1245+AV1236*AV$195+AV1254*$D1317)</f>
        <v/>
      </c>
      <c r="AW1317" s="47">
        <f>AW1281*Settings!$C$13*(AW1227+AW1245+AW1236*AW$195+AW1254*$D1317)</f>
        <v/>
      </c>
      <c r="AX1317" s="47">
        <f>AX1281*Settings!$C$13*(AX1227+AX1245+AX1236*AX$195+AX1254*$D1317)</f>
        <v/>
      </c>
      <c r="AY1317" s="58">
        <f>REVENUE(AY1281,Settings!$C$13,NEWREVRATE(AY1227,AY1245,AY1236,AY$195,AY1254,$D1317))</f>
        <v/>
      </c>
    </row>
    <row r="1318" hidden="1" outlineLevel="2">
      <c r="A1318" s="14" t="inlineStr">
        <is>
          <t>rnew</t>
        </is>
      </c>
      <c r="B1318" s="14" t="inlineStr">
        <is>
          <t>lpg</t>
        </is>
      </c>
      <c r="C1318" s="14" t="inlineStr">
        <is>
          <t>mch</t>
        </is>
      </c>
      <c r="D1318" s="37">
        <f>INDEX(Inputs!$S$5:$S$132,MATCH($B1318&amp;"|"&amp;$C1318,Inputs!$A$5:$A$132,0))</f>
        <v/>
      </c>
      <c r="E1318" s="36" t="n"/>
      <c r="F1318" s="36" t="n"/>
      <c r="G1318" s="36" t="n"/>
      <c r="H1318" s="14">
        <f>INDEX(Variables!$B$5:$B$205,MATCH($A1318,Variables!$A$5:$A$205,0))&amp;IF($C1318="",""," | "&amp;INDEX(Mapping!$B$5:$B$26,MATCH($C1318,Mapping!$A$5:$A$26,0))&amp;" | "&amp;INDEX(Mapping!$B$30:$B$46,MATCH($B1318,Mapping!$A$30:$A$46,0)))</f>
        <v/>
      </c>
      <c r="I1318" s="14">
        <f>INDEX(Variables!$C$5:$C$205,MATCH($A1318,Variables!$A$5:$A$205,0))</f>
        <v/>
      </c>
      <c r="J1318" s="14">
        <f>INDEX(Variables!$E$5:$E$205,MATCH($A1318,Variables!$A$5:$A$205,0))</f>
        <v/>
      </c>
      <c r="K1318" s="11">
        <f>LOWER(Settings!$C$4)&amp;".mit."&amp;$A1318&amp;IF($C1318="","","."&amp;$C1318&amp;"."&amp;$B1318)&amp;IF(INDEX(Variables!$D$5:$D$205,MATCH($A1318,Variables!$A$5:$A$205,0))="","","."&amp;INDEX(Variables!$D$5:$D$205,MATCH($A1318,Variables!$A$5:$A$205,0)))&amp;"."&amp;K$5</f>
        <v/>
      </c>
      <c r="L1318" s="46">
        <f>L1282*Settings!$C$13*(L1228+L1246+L1237*L$195+L1255*$D1318)</f>
        <v/>
      </c>
      <c r="M1318" s="47">
        <f>M1282*Settings!$C$13*(M1228+M1246+M1237*M$195+M1255*$D1318)</f>
        <v/>
      </c>
      <c r="N1318" s="47">
        <f>N1282*Settings!$C$13*(N1228+N1246+N1237*N$195+N1255*$D1318)</f>
        <v/>
      </c>
      <c r="O1318" s="47">
        <f>O1282*Settings!$C$13*(O1228+O1246+O1237*O$195+O1255*$D1318)</f>
        <v/>
      </c>
      <c r="P1318" s="47">
        <f>P1282*Settings!$C$13*(P1228+P1246+P1237*P$195+P1255*$D1318)</f>
        <v/>
      </c>
      <c r="Q1318" s="47">
        <f>Q1282*Settings!$C$13*(Q1228+Q1246+Q1237*Q$195+Q1255*$D1318)</f>
        <v/>
      </c>
      <c r="R1318" s="47">
        <f>R1282*Settings!$C$13*(R1228+R1246+R1237*R$195+R1255*$D1318)</f>
        <v/>
      </c>
      <c r="S1318" s="47">
        <f>S1282*Settings!$C$13*(S1228+S1246+S1237*S$195+S1255*$D1318)</f>
        <v/>
      </c>
      <c r="T1318" s="47">
        <f>T1282*Settings!$C$13*(T1228+T1246+T1237*T$195+T1255*$D1318)</f>
        <v/>
      </c>
      <c r="U1318" s="47">
        <f>U1282*Settings!$C$13*(U1228+U1246+U1237*U$195+U1255*$D1318)</f>
        <v/>
      </c>
      <c r="V1318" s="47">
        <f>V1282*Settings!$C$13*(V1228+V1246+V1237*V$195+V1255*$D1318)</f>
        <v/>
      </c>
      <c r="W1318" s="47">
        <f>W1282*Settings!$C$13*(W1228+W1246+W1237*W$195+W1255*$D1318)</f>
        <v/>
      </c>
      <c r="X1318" s="47">
        <f>X1282*Settings!$C$13*(X1228+X1246+X1237*X$195+X1255*$D1318)</f>
        <v/>
      </c>
      <c r="Y1318" s="47">
        <f>Y1282*Settings!$C$13*(Y1228+Y1246+Y1237*Y$195+Y1255*$D1318)</f>
        <v/>
      </c>
      <c r="Z1318" s="47">
        <f>Z1282*Settings!$C$13*(Z1228+Z1246+Z1237*Z$195+Z1255*$D1318)</f>
        <v/>
      </c>
      <c r="AA1318" s="47">
        <f>AA1282*Settings!$C$13*(AA1228+AA1246+AA1237*AA$195+AA1255*$D1318)</f>
        <v/>
      </c>
      <c r="AB1318" s="47">
        <f>AB1282*Settings!$C$13*(AB1228+AB1246+AB1237*AB$195+AB1255*$D1318)</f>
        <v/>
      </c>
      <c r="AC1318" s="47">
        <f>AC1282*Settings!$C$13*(AC1228+AC1246+AC1237*AC$195+AC1255*$D1318)</f>
        <v/>
      </c>
      <c r="AD1318" s="58">
        <f>REVENUE(AD1282,Settings!$C$13,NEWREVRATE(AD1228,AD1246,AD1237,AD$195,AD1255,$D1318))</f>
        <v/>
      </c>
      <c r="AF1318" s="11">
        <f>LOWER(Settings!$C$4)&amp;".mit."&amp;$A1318&amp;IF($C1318="","","."&amp;$C1318&amp;"."&amp;$B1318)&amp;IF(INDEX(Variables!$D$5:$D$205,MATCH($A1318,Variables!$A$5:$A$205,0))="","","."&amp;INDEX(Variables!$D$5:$D$205,MATCH($A1318,Variables!$A$5:$A$205,0)))&amp;"."&amp;AF$5</f>
        <v/>
      </c>
      <c r="AG1318" s="46">
        <f>AG1282*Settings!$C$13*(AG1228+AG1246+AG1237*AG$195+AG1255*$D1318)</f>
        <v/>
      </c>
      <c r="AH1318" s="47">
        <f>AH1282*Settings!$C$13*(AH1228+AH1246+AH1237*AH$195+AH1255*$D1318)</f>
        <v/>
      </c>
      <c r="AI1318" s="47">
        <f>AI1282*Settings!$C$13*(AI1228+AI1246+AI1237*AI$195+AI1255*$D1318)</f>
        <v/>
      </c>
      <c r="AJ1318" s="47">
        <f>AJ1282*Settings!$C$13*(AJ1228+AJ1246+AJ1237*AJ$195+AJ1255*$D1318)</f>
        <v/>
      </c>
      <c r="AK1318" s="47">
        <f>AK1282*Settings!$C$13*(AK1228+AK1246+AK1237*AK$195+AK1255*$D1318)</f>
        <v/>
      </c>
      <c r="AL1318" s="47">
        <f>AL1282*Settings!$C$13*(AL1228+AL1246+AL1237*AL$195+AL1255*$D1318)</f>
        <v/>
      </c>
      <c r="AM1318" s="47">
        <f>AM1282*Settings!$C$13*(AM1228+AM1246+AM1237*AM$195+AM1255*$D1318)</f>
        <v/>
      </c>
      <c r="AN1318" s="47">
        <f>AN1282*Settings!$C$13*(AN1228+AN1246+AN1237*AN$195+AN1255*$D1318)</f>
        <v/>
      </c>
      <c r="AO1318" s="47">
        <f>AO1282*Settings!$C$13*(AO1228+AO1246+AO1237*AO$195+AO1255*$D1318)</f>
        <v/>
      </c>
      <c r="AP1318" s="47">
        <f>AP1282*Settings!$C$13*(AP1228+AP1246+AP1237*AP$195+AP1255*$D1318)</f>
        <v/>
      </c>
      <c r="AQ1318" s="47">
        <f>AQ1282*Settings!$C$13*(AQ1228+AQ1246+AQ1237*AQ$195+AQ1255*$D1318)</f>
        <v/>
      </c>
      <c r="AR1318" s="47">
        <f>AR1282*Settings!$C$13*(AR1228+AR1246+AR1237*AR$195+AR1255*$D1318)</f>
        <v/>
      </c>
      <c r="AS1318" s="47">
        <f>AS1282*Settings!$C$13*(AS1228+AS1246+AS1237*AS$195+AS1255*$D1318)</f>
        <v/>
      </c>
      <c r="AT1318" s="47">
        <f>AT1282*Settings!$C$13*(AT1228+AT1246+AT1237*AT$195+AT1255*$D1318)</f>
        <v/>
      </c>
      <c r="AU1318" s="47">
        <f>AU1282*Settings!$C$13*(AU1228+AU1246+AU1237*AU$195+AU1255*$D1318)</f>
        <v/>
      </c>
      <c r="AV1318" s="47">
        <f>AV1282*Settings!$C$13*(AV1228+AV1246+AV1237*AV$195+AV1255*$D1318)</f>
        <v/>
      </c>
      <c r="AW1318" s="47">
        <f>AW1282*Settings!$C$13*(AW1228+AW1246+AW1237*AW$195+AW1255*$D1318)</f>
        <v/>
      </c>
      <c r="AX1318" s="47">
        <f>AX1282*Settings!$C$13*(AX1228+AX1246+AX1237*AX$195+AX1255*$D1318)</f>
        <v/>
      </c>
      <c r="AY1318" s="58">
        <f>REVENUE(AY1282,Settings!$C$13,NEWREVRATE(AY1228,AY1246,AY1237,AY$195,AY1255,$D1318))</f>
        <v/>
      </c>
    </row>
    <row r="1319" hidden="1" outlineLevel="2">
      <c r="A1319" s="14" t="inlineStr">
        <is>
          <t>rnew</t>
        </is>
      </c>
      <c r="B1319" s="14" t="inlineStr">
        <is>
          <t>ker</t>
        </is>
      </c>
      <c r="C1319" s="14" t="inlineStr">
        <is>
          <t>mch</t>
        </is>
      </c>
      <c r="D1319" s="37">
        <f>INDEX(Inputs!$S$5:$S$132,MATCH($B1319&amp;"|"&amp;$C1319,Inputs!$A$5:$A$132,0))</f>
        <v/>
      </c>
      <c r="E1319" s="36" t="n"/>
      <c r="F1319" s="36" t="n"/>
      <c r="G1319" s="36" t="n"/>
      <c r="H1319" s="14">
        <f>INDEX(Variables!$B$5:$B$205,MATCH($A1319,Variables!$A$5:$A$205,0))&amp;IF($C1319="",""," | "&amp;INDEX(Mapping!$B$5:$B$26,MATCH($C1319,Mapping!$A$5:$A$26,0))&amp;" | "&amp;INDEX(Mapping!$B$30:$B$46,MATCH($B1319,Mapping!$A$30:$A$46,0)))</f>
        <v/>
      </c>
      <c r="I1319" s="14">
        <f>INDEX(Variables!$C$5:$C$205,MATCH($A1319,Variables!$A$5:$A$205,0))</f>
        <v/>
      </c>
      <c r="J1319" s="14">
        <f>INDEX(Variables!$E$5:$E$205,MATCH($A1319,Variables!$A$5:$A$205,0))</f>
        <v/>
      </c>
      <c r="K1319" s="11">
        <f>LOWER(Settings!$C$4)&amp;".mit."&amp;$A1319&amp;IF($C1319="","","."&amp;$C1319&amp;"."&amp;$B1319)&amp;IF(INDEX(Variables!$D$5:$D$205,MATCH($A1319,Variables!$A$5:$A$205,0))="","","."&amp;INDEX(Variables!$D$5:$D$205,MATCH($A1319,Variables!$A$5:$A$205,0)))&amp;"."&amp;K$5</f>
        <v/>
      </c>
      <c r="L1319" s="46">
        <f>L1283*Settings!$C$13*(L1229+L1247+L1238*L$195+L1256*$D1319)</f>
        <v/>
      </c>
      <c r="M1319" s="47">
        <f>M1283*Settings!$C$13*(M1229+M1247+M1238*M$195+M1256*$D1319)</f>
        <v/>
      </c>
      <c r="N1319" s="47">
        <f>N1283*Settings!$C$13*(N1229+N1247+N1238*N$195+N1256*$D1319)</f>
        <v/>
      </c>
      <c r="O1319" s="47">
        <f>O1283*Settings!$C$13*(O1229+O1247+O1238*O$195+O1256*$D1319)</f>
        <v/>
      </c>
      <c r="P1319" s="47">
        <f>P1283*Settings!$C$13*(P1229+P1247+P1238*P$195+P1256*$D1319)</f>
        <v/>
      </c>
      <c r="Q1319" s="47">
        <f>Q1283*Settings!$C$13*(Q1229+Q1247+Q1238*Q$195+Q1256*$D1319)</f>
        <v/>
      </c>
      <c r="R1319" s="47">
        <f>R1283*Settings!$C$13*(R1229+R1247+R1238*R$195+R1256*$D1319)</f>
        <v/>
      </c>
      <c r="S1319" s="47">
        <f>S1283*Settings!$C$13*(S1229+S1247+S1238*S$195+S1256*$D1319)</f>
        <v/>
      </c>
      <c r="T1319" s="47">
        <f>T1283*Settings!$C$13*(T1229+T1247+T1238*T$195+T1256*$D1319)</f>
        <v/>
      </c>
      <c r="U1319" s="47">
        <f>U1283*Settings!$C$13*(U1229+U1247+U1238*U$195+U1256*$D1319)</f>
        <v/>
      </c>
      <c r="V1319" s="47">
        <f>V1283*Settings!$C$13*(V1229+V1247+V1238*V$195+V1256*$D1319)</f>
        <v/>
      </c>
      <c r="W1319" s="47">
        <f>W1283*Settings!$C$13*(W1229+W1247+W1238*W$195+W1256*$D1319)</f>
        <v/>
      </c>
      <c r="X1319" s="47">
        <f>X1283*Settings!$C$13*(X1229+X1247+X1238*X$195+X1256*$D1319)</f>
        <v/>
      </c>
      <c r="Y1319" s="47">
        <f>Y1283*Settings!$C$13*(Y1229+Y1247+Y1238*Y$195+Y1256*$D1319)</f>
        <v/>
      </c>
      <c r="Z1319" s="47">
        <f>Z1283*Settings!$C$13*(Z1229+Z1247+Z1238*Z$195+Z1256*$D1319)</f>
        <v/>
      </c>
      <c r="AA1319" s="47">
        <f>AA1283*Settings!$C$13*(AA1229+AA1247+AA1238*AA$195+AA1256*$D1319)</f>
        <v/>
      </c>
      <c r="AB1319" s="47">
        <f>AB1283*Settings!$C$13*(AB1229+AB1247+AB1238*AB$195+AB1256*$D1319)</f>
        <v/>
      </c>
      <c r="AC1319" s="47">
        <f>AC1283*Settings!$C$13*(AC1229+AC1247+AC1238*AC$195+AC1256*$D1319)</f>
        <v/>
      </c>
      <c r="AD1319" s="58">
        <f>REVENUE(AD1283,Settings!$C$13,NEWREVRATE(AD1229,AD1247,AD1238,AD$195,AD1256,$D1319))</f>
        <v/>
      </c>
      <c r="AF1319" s="11">
        <f>LOWER(Settings!$C$4)&amp;".mit."&amp;$A1319&amp;IF($C1319="","","."&amp;$C1319&amp;"."&amp;$B1319)&amp;IF(INDEX(Variables!$D$5:$D$205,MATCH($A1319,Variables!$A$5:$A$205,0))="","","."&amp;INDEX(Variables!$D$5:$D$205,MATCH($A1319,Variables!$A$5:$A$205,0)))&amp;"."&amp;AF$5</f>
        <v/>
      </c>
      <c r="AG1319" s="46">
        <f>AG1283*Settings!$C$13*(AG1229+AG1247+AG1238*AG$195+AG1256*$D1319)</f>
        <v/>
      </c>
      <c r="AH1319" s="47">
        <f>AH1283*Settings!$C$13*(AH1229+AH1247+AH1238*AH$195+AH1256*$D1319)</f>
        <v/>
      </c>
      <c r="AI1319" s="47">
        <f>AI1283*Settings!$C$13*(AI1229+AI1247+AI1238*AI$195+AI1256*$D1319)</f>
        <v/>
      </c>
      <c r="AJ1319" s="47">
        <f>AJ1283*Settings!$C$13*(AJ1229+AJ1247+AJ1238*AJ$195+AJ1256*$D1319)</f>
        <v/>
      </c>
      <c r="AK1319" s="47">
        <f>AK1283*Settings!$C$13*(AK1229+AK1247+AK1238*AK$195+AK1256*$D1319)</f>
        <v/>
      </c>
      <c r="AL1319" s="47">
        <f>AL1283*Settings!$C$13*(AL1229+AL1247+AL1238*AL$195+AL1256*$D1319)</f>
        <v/>
      </c>
      <c r="AM1319" s="47">
        <f>AM1283*Settings!$C$13*(AM1229+AM1247+AM1238*AM$195+AM1256*$D1319)</f>
        <v/>
      </c>
      <c r="AN1319" s="47">
        <f>AN1283*Settings!$C$13*(AN1229+AN1247+AN1238*AN$195+AN1256*$D1319)</f>
        <v/>
      </c>
      <c r="AO1319" s="47">
        <f>AO1283*Settings!$C$13*(AO1229+AO1247+AO1238*AO$195+AO1256*$D1319)</f>
        <v/>
      </c>
      <c r="AP1319" s="47">
        <f>AP1283*Settings!$C$13*(AP1229+AP1247+AP1238*AP$195+AP1256*$D1319)</f>
        <v/>
      </c>
      <c r="AQ1319" s="47">
        <f>AQ1283*Settings!$C$13*(AQ1229+AQ1247+AQ1238*AQ$195+AQ1256*$D1319)</f>
        <v/>
      </c>
      <c r="AR1319" s="47">
        <f>AR1283*Settings!$C$13*(AR1229+AR1247+AR1238*AR$195+AR1256*$D1319)</f>
        <v/>
      </c>
      <c r="AS1319" s="47">
        <f>AS1283*Settings!$C$13*(AS1229+AS1247+AS1238*AS$195+AS1256*$D1319)</f>
        <v/>
      </c>
      <c r="AT1319" s="47">
        <f>AT1283*Settings!$C$13*(AT1229+AT1247+AT1238*AT$195+AT1256*$D1319)</f>
        <v/>
      </c>
      <c r="AU1319" s="47">
        <f>AU1283*Settings!$C$13*(AU1229+AU1247+AU1238*AU$195+AU1256*$D1319)</f>
        <v/>
      </c>
      <c r="AV1319" s="47">
        <f>AV1283*Settings!$C$13*(AV1229+AV1247+AV1238*AV$195+AV1256*$D1319)</f>
        <v/>
      </c>
      <c r="AW1319" s="47">
        <f>AW1283*Settings!$C$13*(AW1229+AW1247+AW1238*AW$195+AW1256*$D1319)</f>
        <v/>
      </c>
      <c r="AX1319" s="47">
        <f>AX1283*Settings!$C$13*(AX1229+AX1247+AX1238*AX$195+AX1256*$D1319)</f>
        <v/>
      </c>
      <c r="AY1319" s="58">
        <f>REVENUE(AY1283,Settings!$C$13,NEWREVRATE(AY1229,AY1247,AY1238,AY$195,AY1256,$D1319))</f>
        <v/>
      </c>
    </row>
    <row r="1320" hidden="1" outlineLevel="2">
      <c r="A1320" s="14" t="inlineStr">
        <is>
          <t>rnew</t>
        </is>
      </c>
      <c r="B1320" s="14" t="inlineStr">
        <is>
          <t>oop</t>
        </is>
      </c>
      <c r="C1320" s="14" t="inlineStr">
        <is>
          <t>mch</t>
        </is>
      </c>
      <c r="D1320" s="37">
        <f>INDEX(Inputs!$S$5:$S$132,MATCH($B1320&amp;"|"&amp;$C1320,Inputs!$A$5:$A$132,0))</f>
        <v/>
      </c>
      <c r="E1320" s="36" t="n"/>
      <c r="F1320" s="36" t="n"/>
      <c r="G1320" s="36" t="n"/>
      <c r="H1320" s="14">
        <f>INDEX(Variables!$B$5:$B$205,MATCH($A1320,Variables!$A$5:$A$205,0))&amp;IF($C1320="",""," | "&amp;INDEX(Mapping!$B$5:$B$26,MATCH($C1320,Mapping!$A$5:$A$26,0))&amp;" | "&amp;INDEX(Mapping!$B$30:$B$46,MATCH($B1320,Mapping!$A$30:$A$46,0)))</f>
        <v/>
      </c>
      <c r="I1320" s="14">
        <f>INDEX(Variables!$C$5:$C$205,MATCH($A1320,Variables!$A$5:$A$205,0))</f>
        <v/>
      </c>
      <c r="J1320" s="14">
        <f>INDEX(Variables!$E$5:$E$205,MATCH($A1320,Variables!$A$5:$A$205,0))</f>
        <v/>
      </c>
      <c r="K1320" s="11">
        <f>LOWER(Settings!$C$4)&amp;".mit."&amp;$A1320&amp;IF($C1320="","","."&amp;$C1320&amp;"."&amp;$B1320)&amp;IF(INDEX(Variables!$D$5:$D$205,MATCH($A1320,Variables!$A$5:$A$205,0))="","","."&amp;INDEX(Variables!$D$5:$D$205,MATCH($A1320,Variables!$A$5:$A$205,0)))&amp;"."&amp;K$5</f>
        <v/>
      </c>
      <c r="L1320" s="46">
        <f>L1284*Settings!$C$13*(L1230+L1248+L1239*L$195+L1257*$D1320)</f>
        <v/>
      </c>
      <c r="M1320" s="47">
        <f>M1284*Settings!$C$13*(M1230+M1248+M1239*M$195+M1257*$D1320)</f>
        <v/>
      </c>
      <c r="N1320" s="47">
        <f>N1284*Settings!$C$13*(N1230+N1248+N1239*N$195+N1257*$D1320)</f>
        <v/>
      </c>
      <c r="O1320" s="47">
        <f>O1284*Settings!$C$13*(O1230+O1248+O1239*O$195+O1257*$D1320)</f>
        <v/>
      </c>
      <c r="P1320" s="47">
        <f>P1284*Settings!$C$13*(P1230+P1248+P1239*P$195+P1257*$D1320)</f>
        <v/>
      </c>
      <c r="Q1320" s="47">
        <f>Q1284*Settings!$C$13*(Q1230+Q1248+Q1239*Q$195+Q1257*$D1320)</f>
        <v/>
      </c>
      <c r="R1320" s="47">
        <f>R1284*Settings!$C$13*(R1230+R1248+R1239*R$195+R1257*$D1320)</f>
        <v/>
      </c>
      <c r="S1320" s="47">
        <f>S1284*Settings!$C$13*(S1230+S1248+S1239*S$195+S1257*$D1320)</f>
        <v/>
      </c>
      <c r="T1320" s="47">
        <f>T1284*Settings!$C$13*(T1230+T1248+T1239*T$195+T1257*$D1320)</f>
        <v/>
      </c>
      <c r="U1320" s="47">
        <f>U1284*Settings!$C$13*(U1230+U1248+U1239*U$195+U1257*$D1320)</f>
        <v/>
      </c>
      <c r="V1320" s="47">
        <f>V1284*Settings!$C$13*(V1230+V1248+V1239*V$195+V1257*$D1320)</f>
        <v/>
      </c>
      <c r="W1320" s="47">
        <f>W1284*Settings!$C$13*(W1230+W1248+W1239*W$195+W1257*$D1320)</f>
        <v/>
      </c>
      <c r="X1320" s="47">
        <f>X1284*Settings!$C$13*(X1230+X1248+X1239*X$195+X1257*$D1320)</f>
        <v/>
      </c>
      <c r="Y1320" s="47">
        <f>Y1284*Settings!$C$13*(Y1230+Y1248+Y1239*Y$195+Y1257*$D1320)</f>
        <v/>
      </c>
      <c r="Z1320" s="47">
        <f>Z1284*Settings!$C$13*(Z1230+Z1248+Z1239*Z$195+Z1257*$D1320)</f>
        <v/>
      </c>
      <c r="AA1320" s="47">
        <f>AA1284*Settings!$C$13*(AA1230+AA1248+AA1239*AA$195+AA1257*$D1320)</f>
        <v/>
      </c>
      <c r="AB1320" s="47">
        <f>AB1284*Settings!$C$13*(AB1230+AB1248+AB1239*AB$195+AB1257*$D1320)</f>
        <v/>
      </c>
      <c r="AC1320" s="47">
        <f>AC1284*Settings!$C$13*(AC1230+AC1248+AC1239*AC$195+AC1257*$D1320)</f>
        <v/>
      </c>
      <c r="AD1320" s="58">
        <f>REVENUE(AD1284,Settings!$C$13,NEWREVRATE(AD1230,AD1248,AD1239,AD$195,AD1257,$D1320))</f>
        <v/>
      </c>
      <c r="AF1320" s="11">
        <f>LOWER(Settings!$C$4)&amp;".mit."&amp;$A1320&amp;IF($C1320="","","."&amp;$C1320&amp;"."&amp;$B1320)&amp;IF(INDEX(Variables!$D$5:$D$205,MATCH($A1320,Variables!$A$5:$A$205,0))="","","."&amp;INDEX(Variables!$D$5:$D$205,MATCH($A1320,Variables!$A$5:$A$205,0)))&amp;"."&amp;AF$5</f>
        <v/>
      </c>
      <c r="AG1320" s="46">
        <f>AG1284*Settings!$C$13*(AG1230+AG1248+AG1239*AG$195+AG1257*$D1320)</f>
        <v/>
      </c>
      <c r="AH1320" s="47">
        <f>AH1284*Settings!$C$13*(AH1230+AH1248+AH1239*AH$195+AH1257*$D1320)</f>
        <v/>
      </c>
      <c r="AI1320" s="47">
        <f>AI1284*Settings!$C$13*(AI1230+AI1248+AI1239*AI$195+AI1257*$D1320)</f>
        <v/>
      </c>
      <c r="AJ1320" s="47">
        <f>AJ1284*Settings!$C$13*(AJ1230+AJ1248+AJ1239*AJ$195+AJ1257*$D1320)</f>
        <v/>
      </c>
      <c r="AK1320" s="47">
        <f>AK1284*Settings!$C$13*(AK1230+AK1248+AK1239*AK$195+AK1257*$D1320)</f>
        <v/>
      </c>
      <c r="AL1320" s="47">
        <f>AL1284*Settings!$C$13*(AL1230+AL1248+AL1239*AL$195+AL1257*$D1320)</f>
        <v/>
      </c>
      <c r="AM1320" s="47">
        <f>AM1284*Settings!$C$13*(AM1230+AM1248+AM1239*AM$195+AM1257*$D1320)</f>
        <v/>
      </c>
      <c r="AN1320" s="47">
        <f>AN1284*Settings!$C$13*(AN1230+AN1248+AN1239*AN$195+AN1257*$D1320)</f>
        <v/>
      </c>
      <c r="AO1320" s="47">
        <f>AO1284*Settings!$C$13*(AO1230+AO1248+AO1239*AO$195+AO1257*$D1320)</f>
        <v/>
      </c>
      <c r="AP1320" s="47">
        <f>AP1284*Settings!$C$13*(AP1230+AP1248+AP1239*AP$195+AP1257*$D1320)</f>
        <v/>
      </c>
      <c r="AQ1320" s="47">
        <f>AQ1284*Settings!$C$13*(AQ1230+AQ1248+AQ1239*AQ$195+AQ1257*$D1320)</f>
        <v/>
      </c>
      <c r="AR1320" s="47">
        <f>AR1284*Settings!$C$13*(AR1230+AR1248+AR1239*AR$195+AR1257*$D1320)</f>
        <v/>
      </c>
      <c r="AS1320" s="47">
        <f>AS1284*Settings!$C$13*(AS1230+AS1248+AS1239*AS$195+AS1257*$D1320)</f>
        <v/>
      </c>
      <c r="AT1320" s="47">
        <f>AT1284*Settings!$C$13*(AT1230+AT1248+AT1239*AT$195+AT1257*$D1320)</f>
        <v/>
      </c>
      <c r="AU1320" s="47">
        <f>AU1284*Settings!$C$13*(AU1230+AU1248+AU1239*AU$195+AU1257*$D1320)</f>
        <v/>
      </c>
      <c r="AV1320" s="47">
        <f>AV1284*Settings!$C$13*(AV1230+AV1248+AV1239*AV$195+AV1257*$D1320)</f>
        <v/>
      </c>
      <c r="AW1320" s="47">
        <f>AW1284*Settings!$C$13*(AW1230+AW1248+AW1239*AW$195+AW1257*$D1320)</f>
        <v/>
      </c>
      <c r="AX1320" s="47">
        <f>AX1284*Settings!$C$13*(AX1230+AX1248+AX1239*AX$195+AX1257*$D1320)</f>
        <v/>
      </c>
      <c r="AY1320" s="58">
        <f>REVENUE(AY1284,Settings!$C$13,NEWREVRATE(AY1230,AY1248,AY1239,AY$195,AY1257,$D1320))</f>
        <v/>
      </c>
    </row>
    <row r="1321" hidden="1" outlineLevel="2">
      <c r="A1321" s="14" t="inlineStr">
        <is>
          <t>rnew</t>
        </is>
      </c>
      <c r="B1321" s="14" t="inlineStr">
        <is>
          <t>bio</t>
        </is>
      </c>
      <c r="C1321" s="14" t="inlineStr">
        <is>
          <t>mch</t>
        </is>
      </c>
      <c r="D1321" s="37">
        <f>INDEX(Inputs!$S$5:$S$132,MATCH($B1321&amp;"|"&amp;$C1321,Inputs!$A$5:$A$132,0))</f>
        <v/>
      </c>
      <c r="E1321" s="36" t="n"/>
      <c r="F1321" s="36" t="n"/>
      <c r="G1321" s="36" t="n"/>
      <c r="H1321" s="14">
        <f>INDEX(Variables!$B$5:$B$205,MATCH($A1321,Variables!$A$5:$A$205,0))&amp;IF($C1321="",""," | "&amp;INDEX(Mapping!$B$5:$B$26,MATCH($C1321,Mapping!$A$5:$A$26,0))&amp;" | "&amp;INDEX(Mapping!$B$30:$B$46,MATCH($B1321,Mapping!$A$30:$A$46,0)))</f>
        <v/>
      </c>
      <c r="I1321" s="14">
        <f>INDEX(Variables!$C$5:$C$205,MATCH($A1321,Variables!$A$5:$A$205,0))</f>
        <v/>
      </c>
      <c r="J1321" s="14">
        <f>INDEX(Variables!$E$5:$E$205,MATCH($A1321,Variables!$A$5:$A$205,0))</f>
        <v/>
      </c>
      <c r="K1321" s="11">
        <f>LOWER(Settings!$C$4)&amp;".mit."&amp;$A1321&amp;IF($C1321="","","."&amp;$C1321&amp;"."&amp;$B1321)&amp;IF(INDEX(Variables!$D$5:$D$205,MATCH($A1321,Variables!$A$5:$A$205,0))="","","."&amp;INDEX(Variables!$D$5:$D$205,MATCH($A1321,Variables!$A$5:$A$205,0)))&amp;"."&amp;K$5</f>
        <v/>
      </c>
      <c r="L1321" s="46">
        <f>L1285*Settings!$C$13*(L1231+L1249+L1240*L$195+L1258*$D1321)</f>
        <v/>
      </c>
      <c r="M1321" s="47">
        <f>M1285*Settings!$C$13*(M1231+M1249+M1240*M$195+M1258*$D1321)</f>
        <v/>
      </c>
      <c r="N1321" s="47">
        <f>N1285*Settings!$C$13*(N1231+N1249+N1240*N$195+N1258*$D1321)</f>
        <v/>
      </c>
      <c r="O1321" s="47">
        <f>O1285*Settings!$C$13*(O1231+O1249+O1240*O$195+O1258*$D1321)</f>
        <v/>
      </c>
      <c r="P1321" s="47">
        <f>P1285*Settings!$C$13*(P1231+P1249+P1240*P$195+P1258*$D1321)</f>
        <v/>
      </c>
      <c r="Q1321" s="47">
        <f>Q1285*Settings!$C$13*(Q1231+Q1249+Q1240*Q$195+Q1258*$D1321)</f>
        <v/>
      </c>
      <c r="R1321" s="47">
        <f>R1285*Settings!$C$13*(R1231+R1249+R1240*R$195+R1258*$D1321)</f>
        <v/>
      </c>
      <c r="S1321" s="47">
        <f>S1285*Settings!$C$13*(S1231+S1249+S1240*S$195+S1258*$D1321)</f>
        <v/>
      </c>
      <c r="T1321" s="47">
        <f>T1285*Settings!$C$13*(T1231+T1249+T1240*T$195+T1258*$D1321)</f>
        <v/>
      </c>
      <c r="U1321" s="47">
        <f>U1285*Settings!$C$13*(U1231+U1249+U1240*U$195+U1258*$D1321)</f>
        <v/>
      </c>
      <c r="V1321" s="47">
        <f>V1285*Settings!$C$13*(V1231+V1249+V1240*V$195+V1258*$D1321)</f>
        <v/>
      </c>
      <c r="W1321" s="47">
        <f>W1285*Settings!$C$13*(W1231+W1249+W1240*W$195+W1258*$D1321)</f>
        <v/>
      </c>
      <c r="X1321" s="47">
        <f>X1285*Settings!$C$13*(X1231+X1249+X1240*X$195+X1258*$D1321)</f>
        <v/>
      </c>
      <c r="Y1321" s="47">
        <f>Y1285*Settings!$C$13*(Y1231+Y1249+Y1240*Y$195+Y1258*$D1321)</f>
        <v/>
      </c>
      <c r="Z1321" s="47">
        <f>Z1285*Settings!$C$13*(Z1231+Z1249+Z1240*Z$195+Z1258*$D1321)</f>
        <v/>
      </c>
      <c r="AA1321" s="47">
        <f>AA1285*Settings!$C$13*(AA1231+AA1249+AA1240*AA$195+AA1258*$D1321)</f>
        <v/>
      </c>
      <c r="AB1321" s="47">
        <f>AB1285*Settings!$C$13*(AB1231+AB1249+AB1240*AB$195+AB1258*$D1321)</f>
        <v/>
      </c>
      <c r="AC1321" s="47">
        <f>AC1285*Settings!$C$13*(AC1231+AC1249+AC1240*AC$195+AC1258*$D1321)</f>
        <v/>
      </c>
      <c r="AD1321" s="58">
        <f>REVENUE(AD1285,Settings!$C$13,NEWREVRATE(AD1231,AD1249,AD1240,AD$195,AD1258,$D1321))</f>
        <v/>
      </c>
      <c r="AF1321" s="11">
        <f>LOWER(Settings!$C$4)&amp;".mit."&amp;$A1321&amp;IF($C1321="","","."&amp;$C1321&amp;"."&amp;$B1321)&amp;IF(INDEX(Variables!$D$5:$D$205,MATCH($A1321,Variables!$A$5:$A$205,0))="","","."&amp;INDEX(Variables!$D$5:$D$205,MATCH($A1321,Variables!$A$5:$A$205,0)))&amp;"."&amp;AF$5</f>
        <v/>
      </c>
      <c r="AG1321" s="46">
        <f>AG1285*Settings!$C$13*(AG1231+AG1249+AG1240*AG$195+AG1258*$D1321)</f>
        <v/>
      </c>
      <c r="AH1321" s="47">
        <f>AH1285*Settings!$C$13*(AH1231+AH1249+AH1240*AH$195+AH1258*$D1321)</f>
        <v/>
      </c>
      <c r="AI1321" s="47">
        <f>AI1285*Settings!$C$13*(AI1231+AI1249+AI1240*AI$195+AI1258*$D1321)</f>
        <v/>
      </c>
      <c r="AJ1321" s="47">
        <f>AJ1285*Settings!$C$13*(AJ1231+AJ1249+AJ1240*AJ$195+AJ1258*$D1321)</f>
        <v/>
      </c>
      <c r="AK1321" s="47">
        <f>AK1285*Settings!$C$13*(AK1231+AK1249+AK1240*AK$195+AK1258*$D1321)</f>
        <v/>
      </c>
      <c r="AL1321" s="47">
        <f>AL1285*Settings!$C$13*(AL1231+AL1249+AL1240*AL$195+AL1258*$D1321)</f>
        <v/>
      </c>
      <c r="AM1321" s="47">
        <f>AM1285*Settings!$C$13*(AM1231+AM1249+AM1240*AM$195+AM1258*$D1321)</f>
        <v/>
      </c>
      <c r="AN1321" s="47">
        <f>AN1285*Settings!$C$13*(AN1231+AN1249+AN1240*AN$195+AN1258*$D1321)</f>
        <v/>
      </c>
      <c r="AO1321" s="47">
        <f>AO1285*Settings!$C$13*(AO1231+AO1249+AO1240*AO$195+AO1258*$D1321)</f>
        <v/>
      </c>
      <c r="AP1321" s="47">
        <f>AP1285*Settings!$C$13*(AP1231+AP1249+AP1240*AP$195+AP1258*$D1321)</f>
        <v/>
      </c>
      <c r="AQ1321" s="47">
        <f>AQ1285*Settings!$C$13*(AQ1231+AQ1249+AQ1240*AQ$195+AQ1258*$D1321)</f>
        <v/>
      </c>
      <c r="AR1321" s="47">
        <f>AR1285*Settings!$C$13*(AR1231+AR1249+AR1240*AR$195+AR1258*$D1321)</f>
        <v/>
      </c>
      <c r="AS1321" s="47">
        <f>AS1285*Settings!$C$13*(AS1231+AS1249+AS1240*AS$195+AS1258*$D1321)</f>
        <v/>
      </c>
      <c r="AT1321" s="47">
        <f>AT1285*Settings!$C$13*(AT1231+AT1249+AT1240*AT$195+AT1258*$D1321)</f>
        <v/>
      </c>
      <c r="AU1321" s="47">
        <f>AU1285*Settings!$C$13*(AU1231+AU1249+AU1240*AU$195+AU1258*$D1321)</f>
        <v/>
      </c>
      <c r="AV1321" s="47">
        <f>AV1285*Settings!$C$13*(AV1231+AV1249+AV1240*AV$195+AV1258*$D1321)</f>
        <v/>
      </c>
      <c r="AW1321" s="47">
        <f>AW1285*Settings!$C$13*(AW1231+AW1249+AW1240*AW$195+AW1258*$D1321)</f>
        <v/>
      </c>
      <c r="AX1321" s="47">
        <f>AX1285*Settings!$C$13*(AX1231+AX1249+AX1240*AX$195+AX1258*$D1321)</f>
        <v/>
      </c>
      <c r="AY1321" s="58">
        <f>REVENUE(AY1285,Settings!$C$13,NEWREVRATE(AY1231,AY1249,AY1240,AY$195,AY1258,$D1321))</f>
        <v/>
      </c>
    </row>
    <row r="1322" hidden="1" outlineLevel="2"/>
    <row r="1323" hidden="1" outlineLevel="1" collapsed="1">
      <c r="A1323" s="1" t="inlineStr">
        <is>
          <t>ener</t>
        </is>
      </c>
      <c r="B1323" s="1" t="inlineStr">
        <is>
          <t>all</t>
        </is>
      </c>
      <c r="C1323" s="1" t="inlineStr">
        <is>
          <t>irn</t>
        </is>
      </c>
      <c r="H1323" s="1">
        <f>INDEX(Variables!$B$5:$B$205,MATCH($A1323,Variables!$A$5:$A$205,0))&amp;IF($C1323="",""," | "&amp;INDEX(Mapping!$B$5:$B$26,MATCH($C1323,Mapping!$A$5:$A$26,0))&amp;" | "&amp;INDEX(Mapping!$B$30:$B$46,MATCH($B1323,Mapping!$A$30:$A$46,0)))</f>
        <v/>
      </c>
      <c r="I1323" s="1">
        <f>INDEX(Variables!$C$5:$C$205,MATCH($A1323,Variables!$A$5:$A$205,0))</f>
        <v/>
      </c>
      <c r="J1323" s="1">
        <f>INDEX(Variables!$E$5:$E$205,MATCH($A1323,Variables!$A$5:$A$205,0))</f>
        <v/>
      </c>
      <c r="K1323" s="17">
        <f>LOWER(Settings!$C$4)&amp;".mit."&amp;$A1323&amp;IF($C1323="","","."&amp;$C1323&amp;"."&amp;$B1323)&amp;IF(INDEX(Variables!$D$5:$D$205,MATCH($A1323,Variables!$A$5:$A$205,0))="","","."&amp;INDEX(Variables!$D$5:$D$205,MATCH($A1323,Variables!$A$5:$A$205,0)))&amp;"."&amp;K$5</f>
        <v/>
      </c>
      <c r="L1323" s="60">
        <f>SUM(L1378:L1385)</f>
        <v/>
      </c>
      <c r="M1323" s="61">
        <f>SUM(M1378:M1385)</f>
        <v/>
      </c>
      <c r="N1323" s="61">
        <f>SUM(N1378:N1385)</f>
        <v/>
      </c>
      <c r="O1323" s="61">
        <f>SUM(O1378:O1385)</f>
        <v/>
      </c>
      <c r="P1323" s="61">
        <f>SUM(P1378:P1385)</f>
        <v/>
      </c>
      <c r="Q1323" s="61">
        <f>SUM(Q1378:Q1385)</f>
        <v/>
      </c>
      <c r="R1323" s="61">
        <f>SUM(R1378:R1385)</f>
        <v/>
      </c>
      <c r="S1323" s="61">
        <f>SUM(S1378:S1385)</f>
        <v/>
      </c>
      <c r="T1323" s="61">
        <f>SUM(T1378:T1385)</f>
        <v/>
      </c>
      <c r="U1323" s="61">
        <f>SUM(U1378:U1385)</f>
        <v/>
      </c>
      <c r="V1323" s="61">
        <f>SUM(V1378:V1385)</f>
        <v/>
      </c>
      <c r="W1323" s="61">
        <f>SUM(W1378:W1385)</f>
        <v/>
      </c>
      <c r="X1323" s="61">
        <f>SUM(X1378:X1385)</f>
        <v/>
      </c>
      <c r="Y1323" s="61">
        <f>SUM(Y1378:Y1385)</f>
        <v/>
      </c>
      <c r="Z1323" s="61">
        <f>SUM(Z1378:Z1385)</f>
        <v/>
      </c>
      <c r="AA1323" s="61">
        <f>SUM(AA1378:AA1385)</f>
        <v/>
      </c>
      <c r="AB1323" s="61">
        <f>SUM(AB1378:AB1385)</f>
        <v/>
      </c>
      <c r="AC1323" s="61">
        <f>SUM(AC1378:AC1385)</f>
        <v/>
      </c>
      <c r="AD1323" s="61">
        <f>SUM(AD1378:AD1385)</f>
        <v/>
      </c>
      <c r="AF1323" s="17">
        <f>LOWER(Settings!$C$4)&amp;".mit."&amp;$A1323&amp;IF($C1323="","","."&amp;$C1323&amp;"."&amp;$B1323)&amp;IF(INDEX(Variables!$D$5:$D$205,MATCH($A1323,Variables!$A$5:$A$205,0))="","","."&amp;INDEX(Variables!$D$5:$D$205,MATCH($A1323,Variables!$A$5:$A$205,0)))&amp;"."&amp;AF$5</f>
        <v/>
      </c>
      <c r="AG1323" s="60">
        <f>SUM(AG1378:AG1385)</f>
        <v/>
      </c>
      <c r="AH1323" s="61">
        <f>SUM(AH1378:AH1385)</f>
        <v/>
      </c>
      <c r="AI1323" s="61">
        <f>SUM(AI1378:AI1385)</f>
        <v/>
      </c>
      <c r="AJ1323" s="61">
        <f>SUM(AJ1378:AJ1385)</f>
        <v/>
      </c>
      <c r="AK1323" s="61">
        <f>SUM(AK1378:AK1385)</f>
        <v/>
      </c>
      <c r="AL1323" s="61">
        <f>SUM(AL1378:AL1385)</f>
        <v/>
      </c>
      <c r="AM1323" s="61">
        <f>SUM(AM1378:AM1385)</f>
        <v/>
      </c>
      <c r="AN1323" s="61">
        <f>SUM(AN1378:AN1385)</f>
        <v/>
      </c>
      <c r="AO1323" s="61">
        <f>SUM(AO1378:AO1385)</f>
        <v/>
      </c>
      <c r="AP1323" s="61">
        <f>SUM(AP1378:AP1385)</f>
        <v/>
      </c>
      <c r="AQ1323" s="61">
        <f>SUM(AQ1378:AQ1385)</f>
        <v/>
      </c>
      <c r="AR1323" s="61">
        <f>SUM(AR1378:AR1385)</f>
        <v/>
      </c>
      <c r="AS1323" s="61">
        <f>SUM(AS1378:AS1385)</f>
        <v/>
      </c>
      <c r="AT1323" s="61">
        <f>SUM(AT1378:AT1385)</f>
        <v/>
      </c>
      <c r="AU1323" s="61">
        <f>SUM(AU1378:AU1385)</f>
        <v/>
      </c>
      <c r="AV1323" s="61">
        <f>SUM(AV1378:AV1385)</f>
        <v/>
      </c>
      <c r="AW1323" s="61">
        <f>SUM(AW1378:AW1385)</f>
        <v/>
      </c>
      <c r="AX1323" s="61">
        <f>SUM(AX1378:AX1385)</f>
        <v/>
      </c>
      <c r="AY1323" s="61">
        <f>SUM(AY1378:AY1385)</f>
        <v/>
      </c>
    </row>
    <row r="1324" hidden="1" outlineLevel="2">
      <c r="A1324" s="14" t="inlineStr">
        <is>
          <t>ctxnew</t>
        </is>
      </c>
      <c r="B1324" s="14" t="inlineStr">
        <is>
          <t>coa</t>
        </is>
      </c>
      <c r="C1324" s="14" t="inlineStr">
        <is>
          <t>irn</t>
        </is>
      </c>
      <c r="D1324" s="37">
        <f>INDEX(Inputs!$T$5:$T$132,MATCH($B1324&amp;"|"&amp;$C1324,Inputs!$A$5:$A$132,0))</f>
        <v/>
      </c>
      <c r="E1324" s="37">
        <f>INDEX(Inputs!$J$5:$J$132,MATCH($B1324&amp;"|"&amp;$C1324,Inputs!$A$5:$A$132,0))</f>
        <v/>
      </c>
      <c r="F1324" s="37">
        <f>INDEX(Inputs!$K$5:$K$132,MATCH($B1324&amp;"|"&amp;$C1324,Inputs!$A$5:$A$132,0))</f>
        <v/>
      </c>
      <c r="G1324" s="36" t="n"/>
      <c r="H1324" s="14">
        <f>INDEX(Variables!$B$5:$B$205,MATCH($A1324,Variables!$A$5:$A$205,0))&amp;IF($C1324="",""," | "&amp;INDEX(Mapping!$B$5:$B$26,MATCH($C1324,Mapping!$A$5:$A$26,0))&amp;" | "&amp;INDEX(Mapping!$B$30:$B$46,MATCH($B1324,Mapping!$A$30:$A$46,0)))</f>
        <v/>
      </c>
      <c r="I1324" s="14">
        <f>INDEX(Variables!$C$5:$C$205,MATCH($A1324,Variables!$A$5:$A$205,0))</f>
        <v/>
      </c>
      <c r="J1324" s="14">
        <f>INDEX(Variables!$E$5:$E$205,MATCH($A1324,Variables!$A$5:$A$205,0))</f>
        <v/>
      </c>
      <c r="K1324" s="11">
        <f>LOWER(Settings!$C$4)&amp;".mit."&amp;$A1324&amp;IF($C1324="","","."&amp;$C1324&amp;"."&amp;$B1324)&amp;IF(INDEX(Variables!$D$5:$D$205,MATCH($A1324,Variables!$A$5:$A$205,0))="","","."&amp;INDEX(Variables!$D$5:$D$205,MATCH($A1324,Variables!$A$5:$A$205,0)))&amp;"."&amp;K$5</f>
        <v/>
      </c>
      <c r="L1324" s="38">
        <f>L$12*$D1324*INDEX(L$21:L$28,$E1324)*INDEX(L$30:L$46,$F1324)*(1-INDEX(L$121:L$137,$F1324))</f>
        <v/>
      </c>
      <c r="M1324" s="37">
        <f>M$12*$D1324*INDEX(M$21:M$28,$E1324)*INDEX(M$30:M$46,$F1324)*(1-INDEX(M$121:M$137,$F1324))</f>
        <v/>
      </c>
      <c r="N1324" s="37">
        <f>N$12*$D1324*INDEX(N$21:N$28,$E1324)*INDEX(N$30:N$46,$F1324)*(1-INDEX(N$121:N$137,$F1324))</f>
        <v/>
      </c>
      <c r="O1324" s="37">
        <f>O$12*$D1324*INDEX(O$21:O$28,$E1324)*INDEX(O$30:O$46,$F1324)*(1-INDEX(O$121:O$137,$F1324))</f>
        <v/>
      </c>
      <c r="P1324" s="37">
        <f>P$12*$D1324*INDEX(P$21:P$28,$E1324)*INDEX(P$30:P$46,$F1324)*(1-INDEX(P$121:P$137,$F1324))</f>
        <v/>
      </c>
      <c r="Q1324" s="37">
        <f>Q$12*$D1324*INDEX(Q$21:Q$28,$E1324)*INDEX(Q$30:Q$46,$F1324)*(1-INDEX(Q$121:Q$137,$F1324))</f>
        <v/>
      </c>
      <c r="R1324" s="37">
        <f>R$12*$D1324*INDEX(R$21:R$28,$E1324)*INDEX(R$30:R$46,$F1324)*(1-INDEX(R$121:R$137,$F1324))</f>
        <v/>
      </c>
      <c r="S1324" s="37">
        <f>S$12*$D1324*INDEX(S$21:S$28,$E1324)*INDEX(S$30:S$46,$F1324)*(1-INDEX(S$121:S$137,$F1324))</f>
        <v/>
      </c>
      <c r="T1324" s="37">
        <f>T$12*$D1324*INDEX(T$21:T$28,$E1324)*INDEX(T$30:T$46,$F1324)*(1-INDEX(T$121:T$137,$F1324))</f>
        <v/>
      </c>
      <c r="U1324" s="37">
        <f>U$12*$D1324*INDEX(U$21:U$28,$E1324)*INDEX(U$30:U$46,$F1324)*(1-INDEX(U$121:U$137,$F1324))</f>
        <v/>
      </c>
      <c r="V1324" s="37">
        <f>V$12*$D1324*INDEX(V$21:V$28,$E1324)*INDEX(V$30:V$46,$F1324)*(1-INDEX(V$121:V$137,$F1324))</f>
        <v/>
      </c>
      <c r="W1324" s="37">
        <f>W$12*$D1324*INDEX(W$21:W$28,$E1324)*INDEX(W$30:W$46,$F1324)*(1-INDEX(W$121:W$137,$F1324))</f>
        <v/>
      </c>
      <c r="X1324" s="37">
        <f>X$12*$D1324*INDEX(X$21:X$28,$E1324)*INDEX(X$30:X$46,$F1324)*(1-INDEX(X$121:X$137,$F1324))</f>
        <v/>
      </c>
      <c r="Y1324" s="37">
        <f>Y$12*$D1324*INDEX(Y$21:Y$28,$E1324)*INDEX(Y$30:Y$46,$F1324)*(1-INDEX(Y$121:Y$137,$F1324))</f>
        <v/>
      </c>
      <c r="Z1324" s="37">
        <f>Z$12*$D1324*INDEX(Z$21:Z$28,$E1324)*INDEX(Z$30:Z$46,$F1324)*(1-INDEX(Z$121:Z$137,$F1324))</f>
        <v/>
      </c>
      <c r="AA1324" s="37">
        <f>AA$12*$D1324*INDEX(AA$21:AA$28,$E1324)*INDEX(AA$30:AA$46,$F1324)*(1-INDEX(AA$121:AA$137,$F1324))</f>
        <v/>
      </c>
      <c r="AB1324" s="37">
        <f>AB$12*$D1324*INDEX(AB$21:AB$28,$E1324)*INDEX(AB$30:AB$46,$F1324)*(1-INDEX(AB$121:AB$137,$F1324))</f>
        <v/>
      </c>
      <c r="AC1324" s="37">
        <f>AC$12*$D1324*INDEX(AC$21:AC$28,$E1324)*INDEX(AC$30:AC$46,$F1324)*(1-INDEX(AC$121:AC$137,$F1324))</f>
        <v/>
      </c>
      <c r="AD1324" s="40">
        <f>CARBONTAX(AD$12,$D1324,INDEX(AD$21:AD$28,$E1324),INDEX(AD$30:AD$46,$F1324),INDEX(AD$121:AD$137,$F1324))</f>
        <v/>
      </c>
      <c r="AF1324" s="11">
        <f>LOWER(Settings!$C$4)&amp;".mit."&amp;$A1324&amp;IF($C1324="","","."&amp;$C1324&amp;"."&amp;$B1324)&amp;IF(INDEX(Variables!$D$5:$D$205,MATCH($A1324,Variables!$A$5:$A$205,0))="","","."&amp;INDEX(Variables!$D$5:$D$205,MATCH($A1324,Variables!$A$5:$A$205,0)))&amp;"."&amp;AF$5</f>
        <v/>
      </c>
      <c r="AG1324" s="38">
        <f>AG$12*$D1324*INDEX(AG$21:AG$28,$E1324)*INDEX(AG$30:AG$46,$F1324)*(1-INDEX(AG$121:AG$137,$F1324))</f>
        <v/>
      </c>
      <c r="AH1324" s="37">
        <f>AH$12*$D1324*INDEX(AH$21:AH$28,$E1324)*INDEX(AH$30:AH$46,$F1324)*(1-INDEX(AH$121:AH$137,$F1324))</f>
        <v/>
      </c>
      <c r="AI1324" s="37">
        <f>AI$12*$D1324*INDEX(AI$21:AI$28,$E1324)*INDEX(AI$30:AI$46,$F1324)*(1-INDEX(AI$121:AI$137,$F1324))</f>
        <v/>
      </c>
      <c r="AJ1324" s="37">
        <f>AJ$12*$D1324*INDEX(AJ$21:AJ$28,$E1324)*INDEX(AJ$30:AJ$46,$F1324)*(1-INDEX(AJ$121:AJ$137,$F1324))</f>
        <v/>
      </c>
      <c r="AK1324" s="37">
        <f>AK$12*$D1324*INDEX(AK$21:AK$28,$E1324)*INDEX(AK$30:AK$46,$F1324)*(1-INDEX(AK$121:AK$137,$F1324))</f>
        <v/>
      </c>
      <c r="AL1324" s="37">
        <f>AL$12*$D1324*INDEX(AL$21:AL$28,$E1324)*INDEX(AL$30:AL$46,$F1324)*(1-INDEX(AL$121:AL$137,$F1324))</f>
        <v/>
      </c>
      <c r="AM1324" s="37">
        <f>AM$12*$D1324*INDEX(AM$21:AM$28,$E1324)*INDEX(AM$30:AM$46,$F1324)*(1-INDEX(AM$121:AM$137,$F1324))</f>
        <v/>
      </c>
      <c r="AN1324" s="37">
        <f>AN$12*$D1324*INDEX(AN$21:AN$28,$E1324)*INDEX(AN$30:AN$46,$F1324)*(1-INDEX(AN$121:AN$137,$F1324))</f>
        <v/>
      </c>
      <c r="AO1324" s="37">
        <f>AO$12*$D1324*INDEX(AO$21:AO$28,$E1324)*INDEX(AO$30:AO$46,$F1324)*(1-INDEX(AO$121:AO$137,$F1324))</f>
        <v/>
      </c>
      <c r="AP1324" s="37">
        <f>AP$12*$D1324*INDEX(AP$21:AP$28,$E1324)*INDEX(AP$30:AP$46,$F1324)*(1-INDEX(AP$121:AP$137,$F1324))</f>
        <v/>
      </c>
      <c r="AQ1324" s="37">
        <f>AQ$12*$D1324*INDEX(AQ$21:AQ$28,$E1324)*INDEX(AQ$30:AQ$46,$F1324)*(1-INDEX(AQ$121:AQ$137,$F1324))</f>
        <v/>
      </c>
      <c r="AR1324" s="37">
        <f>AR$12*$D1324*INDEX(AR$21:AR$28,$E1324)*INDEX(AR$30:AR$46,$F1324)*(1-INDEX(AR$121:AR$137,$F1324))</f>
        <v/>
      </c>
      <c r="AS1324" s="37">
        <f>AS$12*$D1324*INDEX(AS$21:AS$28,$E1324)*INDEX(AS$30:AS$46,$F1324)*(1-INDEX(AS$121:AS$137,$F1324))</f>
        <v/>
      </c>
      <c r="AT1324" s="37">
        <f>AT$12*$D1324*INDEX(AT$21:AT$28,$E1324)*INDEX(AT$30:AT$46,$F1324)*(1-INDEX(AT$121:AT$137,$F1324))</f>
        <v/>
      </c>
      <c r="AU1324" s="37">
        <f>AU$12*$D1324*INDEX(AU$21:AU$28,$E1324)*INDEX(AU$30:AU$46,$F1324)*(1-INDEX(AU$121:AU$137,$F1324))</f>
        <v/>
      </c>
      <c r="AV1324" s="37">
        <f>AV$12*$D1324*INDEX(AV$21:AV$28,$E1324)*INDEX(AV$30:AV$46,$F1324)*(1-INDEX(AV$121:AV$137,$F1324))</f>
        <v/>
      </c>
      <c r="AW1324" s="37">
        <f>AW$12*$D1324*INDEX(AW$21:AW$28,$E1324)*INDEX(AW$30:AW$46,$F1324)*(1-INDEX(AW$121:AW$137,$F1324))</f>
        <v/>
      </c>
      <c r="AX1324" s="37">
        <f>AX$12*$D1324*INDEX(AX$21:AX$28,$E1324)*INDEX(AX$30:AX$46,$F1324)*(1-INDEX(AX$121:AX$137,$F1324))</f>
        <v/>
      </c>
      <c r="AY1324" s="40">
        <f>CARBONTAX(AY$12,$D1324,INDEX(AY$21:AY$28,$E1324),INDEX(AY$30:AY$46,$F1324),INDEX(AY$121:AY$137,$F1324))</f>
        <v/>
      </c>
    </row>
    <row r="1325" hidden="1" outlineLevel="2">
      <c r="A1325" s="14" t="inlineStr">
        <is>
          <t>ctxnew</t>
        </is>
      </c>
      <c r="B1325" s="14" t="inlineStr">
        <is>
          <t>nga</t>
        </is>
      </c>
      <c r="C1325" s="14" t="inlineStr">
        <is>
          <t>irn</t>
        </is>
      </c>
      <c r="D1325" s="37">
        <f>INDEX(Inputs!$T$5:$T$132,MATCH($B1325&amp;"|"&amp;$C1325,Inputs!$A$5:$A$132,0))</f>
        <v/>
      </c>
      <c r="E1325" s="37">
        <f>INDEX(Inputs!$J$5:$J$132,MATCH($B1325&amp;"|"&amp;$C1325,Inputs!$A$5:$A$132,0))</f>
        <v/>
      </c>
      <c r="F1325" s="37">
        <f>INDEX(Inputs!$K$5:$K$132,MATCH($B1325&amp;"|"&amp;$C1325,Inputs!$A$5:$A$132,0))</f>
        <v/>
      </c>
      <c r="G1325" s="36" t="n"/>
      <c r="H1325" s="14">
        <f>INDEX(Variables!$B$5:$B$205,MATCH($A1325,Variables!$A$5:$A$205,0))&amp;IF($C1325="",""," | "&amp;INDEX(Mapping!$B$5:$B$26,MATCH($C1325,Mapping!$A$5:$A$26,0))&amp;" | "&amp;INDEX(Mapping!$B$30:$B$46,MATCH($B1325,Mapping!$A$30:$A$46,0)))</f>
        <v/>
      </c>
      <c r="I1325" s="14">
        <f>INDEX(Variables!$C$5:$C$205,MATCH($A1325,Variables!$A$5:$A$205,0))</f>
        <v/>
      </c>
      <c r="J1325" s="14">
        <f>INDEX(Variables!$E$5:$E$205,MATCH($A1325,Variables!$A$5:$A$205,0))</f>
        <v/>
      </c>
      <c r="K1325" s="11">
        <f>LOWER(Settings!$C$4)&amp;".mit."&amp;$A1325&amp;IF($C1325="","","."&amp;$C1325&amp;"."&amp;$B1325)&amp;IF(INDEX(Variables!$D$5:$D$205,MATCH($A1325,Variables!$A$5:$A$205,0))="","","."&amp;INDEX(Variables!$D$5:$D$205,MATCH($A1325,Variables!$A$5:$A$205,0)))&amp;"."&amp;K$5</f>
        <v/>
      </c>
      <c r="L1325" s="38">
        <f>L$12*$D1325*INDEX(L$21:L$28,$E1325)*INDEX(L$30:L$46,$F1325)*(1-INDEX(L$121:L$137,$F1325))</f>
        <v/>
      </c>
      <c r="M1325" s="37">
        <f>M$12*$D1325*INDEX(M$21:M$28,$E1325)*INDEX(M$30:M$46,$F1325)*(1-INDEX(M$121:M$137,$F1325))</f>
        <v/>
      </c>
      <c r="N1325" s="37">
        <f>N$12*$D1325*INDEX(N$21:N$28,$E1325)*INDEX(N$30:N$46,$F1325)*(1-INDEX(N$121:N$137,$F1325))</f>
        <v/>
      </c>
      <c r="O1325" s="37">
        <f>O$12*$D1325*INDEX(O$21:O$28,$E1325)*INDEX(O$30:O$46,$F1325)*(1-INDEX(O$121:O$137,$F1325))</f>
        <v/>
      </c>
      <c r="P1325" s="37">
        <f>P$12*$D1325*INDEX(P$21:P$28,$E1325)*INDEX(P$30:P$46,$F1325)*(1-INDEX(P$121:P$137,$F1325))</f>
        <v/>
      </c>
      <c r="Q1325" s="37">
        <f>Q$12*$D1325*INDEX(Q$21:Q$28,$E1325)*INDEX(Q$30:Q$46,$F1325)*(1-INDEX(Q$121:Q$137,$F1325))</f>
        <v/>
      </c>
      <c r="R1325" s="37">
        <f>R$12*$D1325*INDEX(R$21:R$28,$E1325)*INDEX(R$30:R$46,$F1325)*(1-INDEX(R$121:R$137,$F1325))</f>
        <v/>
      </c>
      <c r="S1325" s="37">
        <f>S$12*$D1325*INDEX(S$21:S$28,$E1325)*INDEX(S$30:S$46,$F1325)*(1-INDEX(S$121:S$137,$F1325))</f>
        <v/>
      </c>
      <c r="T1325" s="37">
        <f>T$12*$D1325*INDEX(T$21:T$28,$E1325)*INDEX(T$30:T$46,$F1325)*(1-INDEX(T$121:T$137,$F1325))</f>
        <v/>
      </c>
      <c r="U1325" s="37">
        <f>U$12*$D1325*INDEX(U$21:U$28,$E1325)*INDEX(U$30:U$46,$F1325)*(1-INDEX(U$121:U$137,$F1325))</f>
        <v/>
      </c>
      <c r="V1325" s="37">
        <f>V$12*$D1325*INDEX(V$21:V$28,$E1325)*INDEX(V$30:V$46,$F1325)*(1-INDEX(V$121:V$137,$F1325))</f>
        <v/>
      </c>
      <c r="W1325" s="37">
        <f>W$12*$D1325*INDEX(W$21:W$28,$E1325)*INDEX(W$30:W$46,$F1325)*(1-INDEX(W$121:W$137,$F1325))</f>
        <v/>
      </c>
      <c r="X1325" s="37">
        <f>X$12*$D1325*INDEX(X$21:X$28,$E1325)*INDEX(X$30:X$46,$F1325)*(1-INDEX(X$121:X$137,$F1325))</f>
        <v/>
      </c>
      <c r="Y1325" s="37">
        <f>Y$12*$D1325*INDEX(Y$21:Y$28,$E1325)*INDEX(Y$30:Y$46,$F1325)*(1-INDEX(Y$121:Y$137,$F1325))</f>
        <v/>
      </c>
      <c r="Z1325" s="37">
        <f>Z$12*$D1325*INDEX(Z$21:Z$28,$E1325)*INDEX(Z$30:Z$46,$F1325)*(1-INDEX(Z$121:Z$137,$F1325))</f>
        <v/>
      </c>
      <c r="AA1325" s="37">
        <f>AA$12*$D1325*INDEX(AA$21:AA$28,$E1325)*INDEX(AA$30:AA$46,$F1325)*(1-INDEX(AA$121:AA$137,$F1325))</f>
        <v/>
      </c>
      <c r="AB1325" s="37">
        <f>AB$12*$D1325*INDEX(AB$21:AB$28,$E1325)*INDEX(AB$30:AB$46,$F1325)*(1-INDEX(AB$121:AB$137,$F1325))</f>
        <v/>
      </c>
      <c r="AC1325" s="37">
        <f>AC$12*$D1325*INDEX(AC$21:AC$28,$E1325)*INDEX(AC$30:AC$46,$F1325)*(1-INDEX(AC$121:AC$137,$F1325))</f>
        <v/>
      </c>
      <c r="AD1325" s="40">
        <f>CARBONTAX(AD$12,$D1325,INDEX(AD$21:AD$28,$E1325),INDEX(AD$30:AD$46,$F1325),INDEX(AD$121:AD$137,$F1325))</f>
        <v/>
      </c>
      <c r="AF1325" s="11">
        <f>LOWER(Settings!$C$4)&amp;".mit."&amp;$A1325&amp;IF($C1325="","","."&amp;$C1325&amp;"."&amp;$B1325)&amp;IF(INDEX(Variables!$D$5:$D$205,MATCH($A1325,Variables!$A$5:$A$205,0))="","","."&amp;INDEX(Variables!$D$5:$D$205,MATCH($A1325,Variables!$A$5:$A$205,0)))&amp;"."&amp;AF$5</f>
        <v/>
      </c>
      <c r="AG1325" s="38">
        <f>AG$12*$D1325*INDEX(AG$21:AG$28,$E1325)*INDEX(AG$30:AG$46,$F1325)*(1-INDEX(AG$121:AG$137,$F1325))</f>
        <v/>
      </c>
      <c r="AH1325" s="37">
        <f>AH$12*$D1325*INDEX(AH$21:AH$28,$E1325)*INDEX(AH$30:AH$46,$F1325)*(1-INDEX(AH$121:AH$137,$F1325))</f>
        <v/>
      </c>
      <c r="AI1325" s="37">
        <f>AI$12*$D1325*INDEX(AI$21:AI$28,$E1325)*INDEX(AI$30:AI$46,$F1325)*(1-INDEX(AI$121:AI$137,$F1325))</f>
        <v/>
      </c>
      <c r="AJ1325" s="37">
        <f>AJ$12*$D1325*INDEX(AJ$21:AJ$28,$E1325)*INDEX(AJ$30:AJ$46,$F1325)*(1-INDEX(AJ$121:AJ$137,$F1325))</f>
        <v/>
      </c>
      <c r="AK1325" s="37">
        <f>AK$12*$D1325*INDEX(AK$21:AK$28,$E1325)*INDEX(AK$30:AK$46,$F1325)*(1-INDEX(AK$121:AK$137,$F1325))</f>
        <v/>
      </c>
      <c r="AL1325" s="37">
        <f>AL$12*$D1325*INDEX(AL$21:AL$28,$E1325)*INDEX(AL$30:AL$46,$F1325)*(1-INDEX(AL$121:AL$137,$F1325))</f>
        <v/>
      </c>
      <c r="AM1325" s="37">
        <f>AM$12*$D1325*INDEX(AM$21:AM$28,$E1325)*INDEX(AM$30:AM$46,$F1325)*(1-INDEX(AM$121:AM$137,$F1325))</f>
        <v/>
      </c>
      <c r="AN1325" s="37">
        <f>AN$12*$D1325*INDEX(AN$21:AN$28,$E1325)*INDEX(AN$30:AN$46,$F1325)*(1-INDEX(AN$121:AN$137,$F1325))</f>
        <v/>
      </c>
      <c r="AO1325" s="37">
        <f>AO$12*$D1325*INDEX(AO$21:AO$28,$E1325)*INDEX(AO$30:AO$46,$F1325)*(1-INDEX(AO$121:AO$137,$F1325))</f>
        <v/>
      </c>
      <c r="AP1325" s="37">
        <f>AP$12*$D1325*INDEX(AP$21:AP$28,$E1325)*INDEX(AP$30:AP$46,$F1325)*(1-INDEX(AP$121:AP$137,$F1325))</f>
        <v/>
      </c>
      <c r="AQ1325" s="37">
        <f>AQ$12*$D1325*INDEX(AQ$21:AQ$28,$E1325)*INDEX(AQ$30:AQ$46,$F1325)*(1-INDEX(AQ$121:AQ$137,$F1325))</f>
        <v/>
      </c>
      <c r="AR1325" s="37">
        <f>AR$12*$D1325*INDEX(AR$21:AR$28,$E1325)*INDEX(AR$30:AR$46,$F1325)*(1-INDEX(AR$121:AR$137,$F1325))</f>
        <v/>
      </c>
      <c r="AS1325" s="37">
        <f>AS$12*$D1325*INDEX(AS$21:AS$28,$E1325)*INDEX(AS$30:AS$46,$F1325)*(1-INDEX(AS$121:AS$137,$F1325))</f>
        <v/>
      </c>
      <c r="AT1325" s="37">
        <f>AT$12*$D1325*INDEX(AT$21:AT$28,$E1325)*INDEX(AT$30:AT$46,$F1325)*(1-INDEX(AT$121:AT$137,$F1325))</f>
        <v/>
      </c>
      <c r="AU1325" s="37">
        <f>AU$12*$D1325*INDEX(AU$21:AU$28,$E1325)*INDEX(AU$30:AU$46,$F1325)*(1-INDEX(AU$121:AU$137,$F1325))</f>
        <v/>
      </c>
      <c r="AV1325" s="37">
        <f>AV$12*$D1325*INDEX(AV$21:AV$28,$E1325)*INDEX(AV$30:AV$46,$F1325)*(1-INDEX(AV$121:AV$137,$F1325))</f>
        <v/>
      </c>
      <c r="AW1325" s="37">
        <f>AW$12*$D1325*INDEX(AW$21:AW$28,$E1325)*INDEX(AW$30:AW$46,$F1325)*(1-INDEX(AW$121:AW$137,$F1325))</f>
        <v/>
      </c>
      <c r="AX1325" s="37">
        <f>AX$12*$D1325*INDEX(AX$21:AX$28,$E1325)*INDEX(AX$30:AX$46,$F1325)*(1-INDEX(AX$121:AX$137,$F1325))</f>
        <v/>
      </c>
      <c r="AY1325" s="40">
        <f>CARBONTAX(AY$12,$D1325,INDEX(AY$21:AY$28,$E1325),INDEX(AY$30:AY$46,$F1325),INDEX(AY$121:AY$137,$F1325))</f>
        <v/>
      </c>
    </row>
    <row r="1326" hidden="1" outlineLevel="2">
      <c r="A1326" s="14" t="inlineStr">
        <is>
          <t>ctxnew</t>
        </is>
      </c>
      <c r="B1326" s="14" t="inlineStr">
        <is>
          <t>gso</t>
        </is>
      </c>
      <c r="C1326" s="14" t="inlineStr">
        <is>
          <t>irn</t>
        </is>
      </c>
      <c r="D1326" s="37">
        <f>INDEX(Inputs!$T$5:$T$132,MATCH($B1326&amp;"|"&amp;$C1326,Inputs!$A$5:$A$132,0))</f>
        <v/>
      </c>
      <c r="E1326" s="37">
        <f>INDEX(Inputs!$J$5:$J$132,MATCH($B1326&amp;"|"&amp;$C1326,Inputs!$A$5:$A$132,0))</f>
        <v/>
      </c>
      <c r="F1326" s="37">
        <f>INDEX(Inputs!$K$5:$K$132,MATCH($B1326&amp;"|"&amp;$C1326,Inputs!$A$5:$A$132,0))</f>
        <v/>
      </c>
      <c r="G1326" s="36" t="n"/>
      <c r="H1326" s="14">
        <f>INDEX(Variables!$B$5:$B$205,MATCH($A1326,Variables!$A$5:$A$205,0))&amp;IF($C1326="",""," | "&amp;INDEX(Mapping!$B$5:$B$26,MATCH($C1326,Mapping!$A$5:$A$26,0))&amp;" | "&amp;INDEX(Mapping!$B$30:$B$46,MATCH($B1326,Mapping!$A$30:$A$46,0)))</f>
        <v/>
      </c>
      <c r="I1326" s="14">
        <f>INDEX(Variables!$C$5:$C$205,MATCH($A1326,Variables!$A$5:$A$205,0))</f>
        <v/>
      </c>
      <c r="J1326" s="14">
        <f>INDEX(Variables!$E$5:$E$205,MATCH($A1326,Variables!$A$5:$A$205,0))</f>
        <v/>
      </c>
      <c r="K1326" s="11">
        <f>LOWER(Settings!$C$4)&amp;".mit."&amp;$A1326&amp;IF($C1326="","","."&amp;$C1326&amp;"."&amp;$B1326)&amp;IF(INDEX(Variables!$D$5:$D$205,MATCH($A1326,Variables!$A$5:$A$205,0))="","","."&amp;INDEX(Variables!$D$5:$D$205,MATCH($A1326,Variables!$A$5:$A$205,0)))&amp;"."&amp;K$5</f>
        <v/>
      </c>
      <c r="L1326" s="38">
        <f>L$12*$D1326*INDEX(L$21:L$28,$E1326)*INDEX(L$30:L$46,$F1326)*(1-INDEX(L$121:L$137,$F1326))</f>
        <v/>
      </c>
      <c r="M1326" s="37">
        <f>M$12*$D1326*INDEX(M$21:M$28,$E1326)*INDEX(M$30:M$46,$F1326)*(1-INDEX(M$121:M$137,$F1326))</f>
        <v/>
      </c>
      <c r="N1326" s="37">
        <f>N$12*$D1326*INDEX(N$21:N$28,$E1326)*INDEX(N$30:N$46,$F1326)*(1-INDEX(N$121:N$137,$F1326))</f>
        <v/>
      </c>
      <c r="O1326" s="37">
        <f>O$12*$D1326*INDEX(O$21:O$28,$E1326)*INDEX(O$30:O$46,$F1326)*(1-INDEX(O$121:O$137,$F1326))</f>
        <v/>
      </c>
      <c r="P1326" s="37">
        <f>P$12*$D1326*INDEX(P$21:P$28,$E1326)*INDEX(P$30:P$46,$F1326)*(1-INDEX(P$121:P$137,$F1326))</f>
        <v/>
      </c>
      <c r="Q1326" s="37">
        <f>Q$12*$D1326*INDEX(Q$21:Q$28,$E1326)*INDEX(Q$30:Q$46,$F1326)*(1-INDEX(Q$121:Q$137,$F1326))</f>
        <v/>
      </c>
      <c r="R1326" s="37">
        <f>R$12*$D1326*INDEX(R$21:R$28,$E1326)*INDEX(R$30:R$46,$F1326)*(1-INDEX(R$121:R$137,$F1326))</f>
        <v/>
      </c>
      <c r="S1326" s="37">
        <f>S$12*$D1326*INDEX(S$21:S$28,$E1326)*INDEX(S$30:S$46,$F1326)*(1-INDEX(S$121:S$137,$F1326))</f>
        <v/>
      </c>
      <c r="T1326" s="37">
        <f>T$12*$D1326*INDEX(T$21:T$28,$E1326)*INDEX(T$30:T$46,$F1326)*(1-INDEX(T$121:T$137,$F1326))</f>
        <v/>
      </c>
      <c r="U1326" s="37">
        <f>U$12*$D1326*INDEX(U$21:U$28,$E1326)*INDEX(U$30:U$46,$F1326)*(1-INDEX(U$121:U$137,$F1326))</f>
        <v/>
      </c>
      <c r="V1326" s="37">
        <f>V$12*$D1326*INDEX(V$21:V$28,$E1326)*INDEX(V$30:V$46,$F1326)*(1-INDEX(V$121:V$137,$F1326))</f>
        <v/>
      </c>
      <c r="W1326" s="37">
        <f>W$12*$D1326*INDEX(W$21:W$28,$E1326)*INDEX(W$30:W$46,$F1326)*(1-INDEX(W$121:W$137,$F1326))</f>
        <v/>
      </c>
      <c r="X1326" s="37">
        <f>X$12*$D1326*INDEX(X$21:X$28,$E1326)*INDEX(X$30:X$46,$F1326)*(1-INDEX(X$121:X$137,$F1326))</f>
        <v/>
      </c>
      <c r="Y1326" s="37">
        <f>Y$12*$D1326*INDEX(Y$21:Y$28,$E1326)*INDEX(Y$30:Y$46,$F1326)*(1-INDEX(Y$121:Y$137,$F1326))</f>
        <v/>
      </c>
      <c r="Z1326" s="37">
        <f>Z$12*$D1326*INDEX(Z$21:Z$28,$E1326)*INDEX(Z$30:Z$46,$F1326)*(1-INDEX(Z$121:Z$137,$F1326))</f>
        <v/>
      </c>
      <c r="AA1326" s="37">
        <f>AA$12*$D1326*INDEX(AA$21:AA$28,$E1326)*INDEX(AA$30:AA$46,$F1326)*(1-INDEX(AA$121:AA$137,$F1326))</f>
        <v/>
      </c>
      <c r="AB1326" s="37">
        <f>AB$12*$D1326*INDEX(AB$21:AB$28,$E1326)*INDEX(AB$30:AB$46,$F1326)*(1-INDEX(AB$121:AB$137,$F1326))</f>
        <v/>
      </c>
      <c r="AC1326" s="37">
        <f>AC$12*$D1326*INDEX(AC$21:AC$28,$E1326)*INDEX(AC$30:AC$46,$F1326)*(1-INDEX(AC$121:AC$137,$F1326))</f>
        <v/>
      </c>
      <c r="AD1326" s="40">
        <f>CARBONTAX(AD$12,$D1326,INDEX(AD$21:AD$28,$E1326),INDEX(AD$30:AD$46,$F1326),INDEX(AD$121:AD$137,$F1326))</f>
        <v/>
      </c>
      <c r="AF1326" s="11">
        <f>LOWER(Settings!$C$4)&amp;".mit."&amp;$A1326&amp;IF($C1326="","","."&amp;$C1326&amp;"."&amp;$B1326)&amp;IF(INDEX(Variables!$D$5:$D$205,MATCH($A1326,Variables!$A$5:$A$205,0))="","","."&amp;INDEX(Variables!$D$5:$D$205,MATCH($A1326,Variables!$A$5:$A$205,0)))&amp;"."&amp;AF$5</f>
        <v/>
      </c>
      <c r="AG1326" s="38">
        <f>AG$12*$D1326*INDEX(AG$21:AG$28,$E1326)*INDEX(AG$30:AG$46,$F1326)*(1-INDEX(AG$121:AG$137,$F1326))</f>
        <v/>
      </c>
      <c r="AH1326" s="37">
        <f>AH$12*$D1326*INDEX(AH$21:AH$28,$E1326)*INDEX(AH$30:AH$46,$F1326)*(1-INDEX(AH$121:AH$137,$F1326))</f>
        <v/>
      </c>
      <c r="AI1326" s="37">
        <f>AI$12*$D1326*INDEX(AI$21:AI$28,$E1326)*INDEX(AI$30:AI$46,$F1326)*(1-INDEX(AI$121:AI$137,$F1326))</f>
        <v/>
      </c>
      <c r="AJ1326" s="37">
        <f>AJ$12*$D1326*INDEX(AJ$21:AJ$28,$E1326)*INDEX(AJ$30:AJ$46,$F1326)*(1-INDEX(AJ$121:AJ$137,$F1326))</f>
        <v/>
      </c>
      <c r="AK1326" s="37">
        <f>AK$12*$D1326*INDEX(AK$21:AK$28,$E1326)*INDEX(AK$30:AK$46,$F1326)*(1-INDEX(AK$121:AK$137,$F1326))</f>
        <v/>
      </c>
      <c r="AL1326" s="37">
        <f>AL$12*$D1326*INDEX(AL$21:AL$28,$E1326)*INDEX(AL$30:AL$46,$F1326)*(1-INDEX(AL$121:AL$137,$F1326))</f>
        <v/>
      </c>
      <c r="AM1326" s="37">
        <f>AM$12*$D1326*INDEX(AM$21:AM$28,$E1326)*INDEX(AM$30:AM$46,$F1326)*(1-INDEX(AM$121:AM$137,$F1326))</f>
        <v/>
      </c>
      <c r="AN1326" s="37">
        <f>AN$12*$D1326*INDEX(AN$21:AN$28,$E1326)*INDEX(AN$30:AN$46,$F1326)*(1-INDEX(AN$121:AN$137,$F1326))</f>
        <v/>
      </c>
      <c r="AO1326" s="37">
        <f>AO$12*$D1326*INDEX(AO$21:AO$28,$E1326)*INDEX(AO$30:AO$46,$F1326)*(1-INDEX(AO$121:AO$137,$F1326))</f>
        <v/>
      </c>
      <c r="AP1326" s="37">
        <f>AP$12*$D1326*INDEX(AP$21:AP$28,$E1326)*INDEX(AP$30:AP$46,$F1326)*(1-INDEX(AP$121:AP$137,$F1326))</f>
        <v/>
      </c>
      <c r="AQ1326" s="37">
        <f>AQ$12*$D1326*INDEX(AQ$21:AQ$28,$E1326)*INDEX(AQ$30:AQ$46,$F1326)*(1-INDEX(AQ$121:AQ$137,$F1326))</f>
        <v/>
      </c>
      <c r="AR1326" s="37">
        <f>AR$12*$D1326*INDEX(AR$21:AR$28,$E1326)*INDEX(AR$30:AR$46,$F1326)*(1-INDEX(AR$121:AR$137,$F1326))</f>
        <v/>
      </c>
      <c r="AS1326" s="37">
        <f>AS$12*$D1326*INDEX(AS$21:AS$28,$E1326)*INDEX(AS$30:AS$46,$F1326)*(1-INDEX(AS$121:AS$137,$F1326))</f>
        <v/>
      </c>
      <c r="AT1326" s="37">
        <f>AT$12*$D1326*INDEX(AT$21:AT$28,$E1326)*INDEX(AT$30:AT$46,$F1326)*(1-INDEX(AT$121:AT$137,$F1326))</f>
        <v/>
      </c>
      <c r="AU1326" s="37">
        <f>AU$12*$D1326*INDEX(AU$21:AU$28,$E1326)*INDEX(AU$30:AU$46,$F1326)*(1-INDEX(AU$121:AU$137,$F1326))</f>
        <v/>
      </c>
      <c r="AV1326" s="37">
        <f>AV$12*$D1326*INDEX(AV$21:AV$28,$E1326)*INDEX(AV$30:AV$46,$F1326)*(1-INDEX(AV$121:AV$137,$F1326))</f>
        <v/>
      </c>
      <c r="AW1326" s="37">
        <f>AW$12*$D1326*INDEX(AW$21:AW$28,$E1326)*INDEX(AW$30:AW$46,$F1326)*(1-INDEX(AW$121:AW$137,$F1326))</f>
        <v/>
      </c>
      <c r="AX1326" s="37">
        <f>AX$12*$D1326*INDEX(AX$21:AX$28,$E1326)*INDEX(AX$30:AX$46,$F1326)*(1-INDEX(AX$121:AX$137,$F1326))</f>
        <v/>
      </c>
      <c r="AY1326" s="40">
        <f>CARBONTAX(AY$12,$D1326,INDEX(AY$21:AY$28,$E1326),INDEX(AY$30:AY$46,$F1326),INDEX(AY$121:AY$137,$F1326))</f>
        <v/>
      </c>
    </row>
    <row r="1327" hidden="1" outlineLevel="2">
      <c r="A1327" s="14" t="inlineStr">
        <is>
          <t>ctxnew</t>
        </is>
      </c>
      <c r="B1327" s="14" t="inlineStr">
        <is>
          <t>die</t>
        </is>
      </c>
      <c r="C1327" s="14" t="inlineStr">
        <is>
          <t>irn</t>
        </is>
      </c>
      <c r="D1327" s="37">
        <f>INDEX(Inputs!$T$5:$T$132,MATCH($B1327&amp;"|"&amp;$C1327,Inputs!$A$5:$A$132,0))</f>
        <v/>
      </c>
      <c r="E1327" s="37">
        <f>INDEX(Inputs!$J$5:$J$132,MATCH($B1327&amp;"|"&amp;$C1327,Inputs!$A$5:$A$132,0))</f>
        <v/>
      </c>
      <c r="F1327" s="37">
        <f>INDEX(Inputs!$K$5:$K$132,MATCH($B1327&amp;"|"&amp;$C1327,Inputs!$A$5:$A$132,0))</f>
        <v/>
      </c>
      <c r="G1327" s="36" t="n"/>
      <c r="H1327" s="14">
        <f>INDEX(Variables!$B$5:$B$205,MATCH($A1327,Variables!$A$5:$A$205,0))&amp;IF($C1327="",""," | "&amp;INDEX(Mapping!$B$5:$B$26,MATCH($C1327,Mapping!$A$5:$A$26,0))&amp;" | "&amp;INDEX(Mapping!$B$30:$B$46,MATCH($B1327,Mapping!$A$30:$A$46,0)))</f>
        <v/>
      </c>
      <c r="I1327" s="14">
        <f>INDEX(Variables!$C$5:$C$205,MATCH($A1327,Variables!$A$5:$A$205,0))</f>
        <v/>
      </c>
      <c r="J1327" s="14">
        <f>INDEX(Variables!$E$5:$E$205,MATCH($A1327,Variables!$A$5:$A$205,0))</f>
        <v/>
      </c>
      <c r="K1327" s="11">
        <f>LOWER(Settings!$C$4)&amp;".mit."&amp;$A1327&amp;IF($C1327="","","."&amp;$C1327&amp;"."&amp;$B1327)&amp;IF(INDEX(Variables!$D$5:$D$205,MATCH($A1327,Variables!$A$5:$A$205,0))="","","."&amp;INDEX(Variables!$D$5:$D$205,MATCH($A1327,Variables!$A$5:$A$205,0)))&amp;"."&amp;K$5</f>
        <v/>
      </c>
      <c r="L1327" s="38">
        <f>L$12*$D1327*INDEX(L$21:L$28,$E1327)*INDEX(L$30:L$46,$F1327)*(1-INDEX(L$121:L$137,$F1327))</f>
        <v/>
      </c>
      <c r="M1327" s="37">
        <f>M$12*$D1327*INDEX(M$21:M$28,$E1327)*INDEX(M$30:M$46,$F1327)*(1-INDEX(M$121:M$137,$F1327))</f>
        <v/>
      </c>
      <c r="N1327" s="37">
        <f>N$12*$D1327*INDEX(N$21:N$28,$E1327)*INDEX(N$30:N$46,$F1327)*(1-INDEX(N$121:N$137,$F1327))</f>
        <v/>
      </c>
      <c r="O1327" s="37">
        <f>O$12*$D1327*INDEX(O$21:O$28,$E1327)*INDEX(O$30:O$46,$F1327)*(1-INDEX(O$121:O$137,$F1327))</f>
        <v/>
      </c>
      <c r="P1327" s="37">
        <f>P$12*$D1327*INDEX(P$21:P$28,$E1327)*INDEX(P$30:P$46,$F1327)*(1-INDEX(P$121:P$137,$F1327))</f>
        <v/>
      </c>
      <c r="Q1327" s="37">
        <f>Q$12*$D1327*INDEX(Q$21:Q$28,$E1327)*INDEX(Q$30:Q$46,$F1327)*(1-INDEX(Q$121:Q$137,$F1327))</f>
        <v/>
      </c>
      <c r="R1327" s="37">
        <f>R$12*$D1327*INDEX(R$21:R$28,$E1327)*INDEX(R$30:R$46,$F1327)*(1-INDEX(R$121:R$137,$F1327))</f>
        <v/>
      </c>
      <c r="S1327" s="37">
        <f>S$12*$D1327*INDEX(S$21:S$28,$E1327)*INDEX(S$30:S$46,$F1327)*(1-INDEX(S$121:S$137,$F1327))</f>
        <v/>
      </c>
      <c r="T1327" s="37">
        <f>T$12*$D1327*INDEX(T$21:T$28,$E1327)*INDEX(T$30:T$46,$F1327)*(1-INDEX(T$121:T$137,$F1327))</f>
        <v/>
      </c>
      <c r="U1327" s="37">
        <f>U$12*$D1327*INDEX(U$21:U$28,$E1327)*INDEX(U$30:U$46,$F1327)*(1-INDEX(U$121:U$137,$F1327))</f>
        <v/>
      </c>
      <c r="V1327" s="37">
        <f>V$12*$D1327*INDEX(V$21:V$28,$E1327)*INDEX(V$30:V$46,$F1327)*(1-INDEX(V$121:V$137,$F1327))</f>
        <v/>
      </c>
      <c r="W1327" s="37">
        <f>W$12*$D1327*INDEX(W$21:W$28,$E1327)*INDEX(W$30:W$46,$F1327)*(1-INDEX(W$121:W$137,$F1327))</f>
        <v/>
      </c>
      <c r="X1327" s="37">
        <f>X$12*$D1327*INDEX(X$21:X$28,$E1327)*INDEX(X$30:X$46,$F1327)*(1-INDEX(X$121:X$137,$F1327))</f>
        <v/>
      </c>
      <c r="Y1327" s="37">
        <f>Y$12*$D1327*INDEX(Y$21:Y$28,$E1327)*INDEX(Y$30:Y$46,$F1327)*(1-INDEX(Y$121:Y$137,$F1327))</f>
        <v/>
      </c>
      <c r="Z1327" s="37">
        <f>Z$12*$D1327*INDEX(Z$21:Z$28,$E1327)*INDEX(Z$30:Z$46,$F1327)*(1-INDEX(Z$121:Z$137,$F1327))</f>
        <v/>
      </c>
      <c r="AA1327" s="37">
        <f>AA$12*$D1327*INDEX(AA$21:AA$28,$E1327)*INDEX(AA$30:AA$46,$F1327)*(1-INDEX(AA$121:AA$137,$F1327))</f>
        <v/>
      </c>
      <c r="AB1327" s="37">
        <f>AB$12*$D1327*INDEX(AB$21:AB$28,$E1327)*INDEX(AB$30:AB$46,$F1327)*(1-INDEX(AB$121:AB$137,$F1327))</f>
        <v/>
      </c>
      <c r="AC1327" s="37">
        <f>AC$12*$D1327*INDEX(AC$21:AC$28,$E1327)*INDEX(AC$30:AC$46,$F1327)*(1-INDEX(AC$121:AC$137,$F1327))</f>
        <v/>
      </c>
      <c r="AD1327" s="40">
        <f>CARBONTAX(AD$12,$D1327,INDEX(AD$21:AD$28,$E1327),INDEX(AD$30:AD$46,$F1327),INDEX(AD$121:AD$137,$F1327))</f>
        <v/>
      </c>
      <c r="AF1327" s="11">
        <f>LOWER(Settings!$C$4)&amp;".mit."&amp;$A1327&amp;IF($C1327="","","."&amp;$C1327&amp;"."&amp;$B1327)&amp;IF(INDEX(Variables!$D$5:$D$205,MATCH($A1327,Variables!$A$5:$A$205,0))="","","."&amp;INDEX(Variables!$D$5:$D$205,MATCH($A1327,Variables!$A$5:$A$205,0)))&amp;"."&amp;AF$5</f>
        <v/>
      </c>
      <c r="AG1327" s="38">
        <f>AG$12*$D1327*INDEX(AG$21:AG$28,$E1327)*INDEX(AG$30:AG$46,$F1327)*(1-INDEX(AG$121:AG$137,$F1327))</f>
        <v/>
      </c>
      <c r="AH1327" s="37">
        <f>AH$12*$D1327*INDEX(AH$21:AH$28,$E1327)*INDEX(AH$30:AH$46,$F1327)*(1-INDEX(AH$121:AH$137,$F1327))</f>
        <v/>
      </c>
      <c r="AI1327" s="37">
        <f>AI$12*$D1327*INDEX(AI$21:AI$28,$E1327)*INDEX(AI$30:AI$46,$F1327)*(1-INDEX(AI$121:AI$137,$F1327))</f>
        <v/>
      </c>
      <c r="AJ1327" s="37">
        <f>AJ$12*$D1327*INDEX(AJ$21:AJ$28,$E1327)*INDEX(AJ$30:AJ$46,$F1327)*(1-INDEX(AJ$121:AJ$137,$F1327))</f>
        <v/>
      </c>
      <c r="AK1327" s="37">
        <f>AK$12*$D1327*INDEX(AK$21:AK$28,$E1327)*INDEX(AK$30:AK$46,$F1327)*(1-INDEX(AK$121:AK$137,$F1327))</f>
        <v/>
      </c>
      <c r="AL1327" s="37">
        <f>AL$12*$D1327*INDEX(AL$21:AL$28,$E1327)*INDEX(AL$30:AL$46,$F1327)*(1-INDEX(AL$121:AL$137,$F1327))</f>
        <v/>
      </c>
      <c r="AM1327" s="37">
        <f>AM$12*$D1327*INDEX(AM$21:AM$28,$E1327)*INDEX(AM$30:AM$46,$F1327)*(1-INDEX(AM$121:AM$137,$F1327))</f>
        <v/>
      </c>
      <c r="AN1327" s="37">
        <f>AN$12*$D1327*INDEX(AN$21:AN$28,$E1327)*INDEX(AN$30:AN$46,$F1327)*(1-INDEX(AN$121:AN$137,$F1327))</f>
        <v/>
      </c>
      <c r="AO1327" s="37">
        <f>AO$12*$D1327*INDEX(AO$21:AO$28,$E1327)*INDEX(AO$30:AO$46,$F1327)*(1-INDEX(AO$121:AO$137,$F1327))</f>
        <v/>
      </c>
      <c r="AP1327" s="37">
        <f>AP$12*$D1327*INDEX(AP$21:AP$28,$E1327)*INDEX(AP$30:AP$46,$F1327)*(1-INDEX(AP$121:AP$137,$F1327))</f>
        <v/>
      </c>
      <c r="AQ1327" s="37">
        <f>AQ$12*$D1327*INDEX(AQ$21:AQ$28,$E1327)*INDEX(AQ$30:AQ$46,$F1327)*(1-INDEX(AQ$121:AQ$137,$F1327))</f>
        <v/>
      </c>
      <c r="AR1327" s="37">
        <f>AR$12*$D1327*INDEX(AR$21:AR$28,$E1327)*INDEX(AR$30:AR$46,$F1327)*(1-INDEX(AR$121:AR$137,$F1327))</f>
        <v/>
      </c>
      <c r="AS1327" s="37">
        <f>AS$12*$D1327*INDEX(AS$21:AS$28,$E1327)*INDEX(AS$30:AS$46,$F1327)*(1-INDEX(AS$121:AS$137,$F1327))</f>
        <v/>
      </c>
      <c r="AT1327" s="37">
        <f>AT$12*$D1327*INDEX(AT$21:AT$28,$E1327)*INDEX(AT$30:AT$46,$F1327)*(1-INDEX(AT$121:AT$137,$F1327))</f>
        <v/>
      </c>
      <c r="AU1327" s="37">
        <f>AU$12*$D1327*INDEX(AU$21:AU$28,$E1327)*INDEX(AU$30:AU$46,$F1327)*(1-INDEX(AU$121:AU$137,$F1327))</f>
        <v/>
      </c>
      <c r="AV1327" s="37">
        <f>AV$12*$D1327*INDEX(AV$21:AV$28,$E1327)*INDEX(AV$30:AV$46,$F1327)*(1-INDEX(AV$121:AV$137,$F1327))</f>
        <v/>
      </c>
      <c r="AW1327" s="37">
        <f>AW$12*$D1327*INDEX(AW$21:AW$28,$E1327)*INDEX(AW$30:AW$46,$F1327)*(1-INDEX(AW$121:AW$137,$F1327))</f>
        <v/>
      </c>
      <c r="AX1327" s="37">
        <f>AX$12*$D1327*INDEX(AX$21:AX$28,$E1327)*INDEX(AX$30:AX$46,$F1327)*(1-INDEX(AX$121:AX$137,$F1327))</f>
        <v/>
      </c>
      <c r="AY1327" s="40">
        <f>CARBONTAX(AY$12,$D1327,INDEX(AY$21:AY$28,$E1327),INDEX(AY$30:AY$46,$F1327),INDEX(AY$121:AY$137,$F1327))</f>
        <v/>
      </c>
    </row>
    <row r="1328" hidden="1" outlineLevel="2">
      <c r="A1328" s="14" t="inlineStr">
        <is>
          <t>ctxnew</t>
        </is>
      </c>
      <c r="B1328" s="14" t="inlineStr">
        <is>
          <t>lpg</t>
        </is>
      </c>
      <c r="C1328" s="14" t="inlineStr">
        <is>
          <t>irn</t>
        </is>
      </c>
      <c r="D1328" s="37">
        <f>INDEX(Inputs!$T$5:$T$132,MATCH($B1328&amp;"|"&amp;$C1328,Inputs!$A$5:$A$132,0))</f>
        <v/>
      </c>
      <c r="E1328" s="37">
        <f>INDEX(Inputs!$J$5:$J$132,MATCH($B1328&amp;"|"&amp;$C1328,Inputs!$A$5:$A$132,0))</f>
        <v/>
      </c>
      <c r="F1328" s="37">
        <f>INDEX(Inputs!$K$5:$K$132,MATCH($B1328&amp;"|"&amp;$C1328,Inputs!$A$5:$A$132,0))</f>
        <v/>
      </c>
      <c r="G1328" s="36" t="n"/>
      <c r="H1328" s="14">
        <f>INDEX(Variables!$B$5:$B$205,MATCH($A1328,Variables!$A$5:$A$205,0))&amp;IF($C1328="",""," | "&amp;INDEX(Mapping!$B$5:$B$26,MATCH($C1328,Mapping!$A$5:$A$26,0))&amp;" | "&amp;INDEX(Mapping!$B$30:$B$46,MATCH($B1328,Mapping!$A$30:$A$46,0)))</f>
        <v/>
      </c>
      <c r="I1328" s="14">
        <f>INDEX(Variables!$C$5:$C$205,MATCH($A1328,Variables!$A$5:$A$205,0))</f>
        <v/>
      </c>
      <c r="J1328" s="14">
        <f>INDEX(Variables!$E$5:$E$205,MATCH($A1328,Variables!$A$5:$A$205,0))</f>
        <v/>
      </c>
      <c r="K1328" s="11">
        <f>LOWER(Settings!$C$4)&amp;".mit."&amp;$A1328&amp;IF($C1328="","","."&amp;$C1328&amp;"."&amp;$B1328)&amp;IF(INDEX(Variables!$D$5:$D$205,MATCH($A1328,Variables!$A$5:$A$205,0))="","","."&amp;INDEX(Variables!$D$5:$D$205,MATCH($A1328,Variables!$A$5:$A$205,0)))&amp;"."&amp;K$5</f>
        <v/>
      </c>
      <c r="L1328" s="38">
        <f>L$12*$D1328*INDEX(L$21:L$28,$E1328)*INDEX(L$30:L$46,$F1328)*(1-INDEX(L$121:L$137,$F1328))</f>
        <v/>
      </c>
      <c r="M1328" s="37">
        <f>M$12*$D1328*INDEX(M$21:M$28,$E1328)*INDEX(M$30:M$46,$F1328)*(1-INDEX(M$121:M$137,$F1328))</f>
        <v/>
      </c>
      <c r="N1328" s="37">
        <f>N$12*$D1328*INDEX(N$21:N$28,$E1328)*INDEX(N$30:N$46,$F1328)*(1-INDEX(N$121:N$137,$F1328))</f>
        <v/>
      </c>
      <c r="O1328" s="37">
        <f>O$12*$D1328*INDEX(O$21:O$28,$E1328)*INDEX(O$30:O$46,$F1328)*(1-INDEX(O$121:O$137,$F1328))</f>
        <v/>
      </c>
      <c r="P1328" s="37">
        <f>P$12*$D1328*INDEX(P$21:P$28,$E1328)*INDEX(P$30:P$46,$F1328)*(1-INDEX(P$121:P$137,$F1328))</f>
        <v/>
      </c>
      <c r="Q1328" s="37">
        <f>Q$12*$D1328*INDEX(Q$21:Q$28,$E1328)*INDEX(Q$30:Q$46,$F1328)*(1-INDEX(Q$121:Q$137,$F1328))</f>
        <v/>
      </c>
      <c r="R1328" s="37">
        <f>R$12*$D1328*INDEX(R$21:R$28,$E1328)*INDEX(R$30:R$46,$F1328)*(1-INDEX(R$121:R$137,$F1328))</f>
        <v/>
      </c>
      <c r="S1328" s="37">
        <f>S$12*$D1328*INDEX(S$21:S$28,$E1328)*INDEX(S$30:S$46,$F1328)*(1-INDEX(S$121:S$137,$F1328))</f>
        <v/>
      </c>
      <c r="T1328" s="37">
        <f>T$12*$D1328*INDEX(T$21:T$28,$E1328)*INDEX(T$30:T$46,$F1328)*(1-INDEX(T$121:T$137,$F1328))</f>
        <v/>
      </c>
      <c r="U1328" s="37">
        <f>U$12*$D1328*INDEX(U$21:U$28,$E1328)*INDEX(U$30:U$46,$F1328)*(1-INDEX(U$121:U$137,$F1328))</f>
        <v/>
      </c>
      <c r="V1328" s="37">
        <f>V$12*$D1328*INDEX(V$21:V$28,$E1328)*INDEX(V$30:V$46,$F1328)*(1-INDEX(V$121:V$137,$F1328))</f>
        <v/>
      </c>
      <c r="W1328" s="37">
        <f>W$12*$D1328*INDEX(W$21:W$28,$E1328)*INDEX(W$30:W$46,$F1328)*(1-INDEX(W$121:W$137,$F1328))</f>
        <v/>
      </c>
      <c r="X1328" s="37">
        <f>X$12*$D1328*INDEX(X$21:X$28,$E1328)*INDEX(X$30:X$46,$F1328)*(1-INDEX(X$121:X$137,$F1328))</f>
        <v/>
      </c>
      <c r="Y1328" s="37">
        <f>Y$12*$D1328*INDEX(Y$21:Y$28,$E1328)*INDEX(Y$30:Y$46,$F1328)*(1-INDEX(Y$121:Y$137,$F1328))</f>
        <v/>
      </c>
      <c r="Z1328" s="37">
        <f>Z$12*$D1328*INDEX(Z$21:Z$28,$E1328)*INDEX(Z$30:Z$46,$F1328)*(1-INDEX(Z$121:Z$137,$F1328))</f>
        <v/>
      </c>
      <c r="AA1328" s="37">
        <f>AA$12*$D1328*INDEX(AA$21:AA$28,$E1328)*INDEX(AA$30:AA$46,$F1328)*(1-INDEX(AA$121:AA$137,$F1328))</f>
        <v/>
      </c>
      <c r="AB1328" s="37">
        <f>AB$12*$D1328*INDEX(AB$21:AB$28,$E1328)*INDEX(AB$30:AB$46,$F1328)*(1-INDEX(AB$121:AB$137,$F1328))</f>
        <v/>
      </c>
      <c r="AC1328" s="37">
        <f>AC$12*$D1328*INDEX(AC$21:AC$28,$E1328)*INDEX(AC$30:AC$46,$F1328)*(1-INDEX(AC$121:AC$137,$F1328))</f>
        <v/>
      </c>
      <c r="AD1328" s="40">
        <f>CARBONTAX(AD$12,$D1328,INDEX(AD$21:AD$28,$E1328),INDEX(AD$30:AD$46,$F1328),INDEX(AD$121:AD$137,$F1328))</f>
        <v/>
      </c>
      <c r="AF1328" s="11">
        <f>LOWER(Settings!$C$4)&amp;".mit."&amp;$A1328&amp;IF($C1328="","","."&amp;$C1328&amp;"."&amp;$B1328)&amp;IF(INDEX(Variables!$D$5:$D$205,MATCH($A1328,Variables!$A$5:$A$205,0))="","","."&amp;INDEX(Variables!$D$5:$D$205,MATCH($A1328,Variables!$A$5:$A$205,0)))&amp;"."&amp;AF$5</f>
        <v/>
      </c>
      <c r="AG1328" s="38">
        <f>AG$12*$D1328*INDEX(AG$21:AG$28,$E1328)*INDEX(AG$30:AG$46,$F1328)*(1-INDEX(AG$121:AG$137,$F1328))</f>
        <v/>
      </c>
      <c r="AH1328" s="37">
        <f>AH$12*$D1328*INDEX(AH$21:AH$28,$E1328)*INDEX(AH$30:AH$46,$F1328)*(1-INDEX(AH$121:AH$137,$F1328))</f>
        <v/>
      </c>
      <c r="AI1328" s="37">
        <f>AI$12*$D1328*INDEX(AI$21:AI$28,$E1328)*INDEX(AI$30:AI$46,$F1328)*(1-INDEX(AI$121:AI$137,$F1328))</f>
        <v/>
      </c>
      <c r="AJ1328" s="37">
        <f>AJ$12*$D1328*INDEX(AJ$21:AJ$28,$E1328)*INDEX(AJ$30:AJ$46,$F1328)*(1-INDEX(AJ$121:AJ$137,$F1328))</f>
        <v/>
      </c>
      <c r="AK1328" s="37">
        <f>AK$12*$D1328*INDEX(AK$21:AK$28,$E1328)*INDEX(AK$30:AK$46,$F1328)*(1-INDEX(AK$121:AK$137,$F1328))</f>
        <v/>
      </c>
      <c r="AL1328" s="37">
        <f>AL$12*$D1328*INDEX(AL$21:AL$28,$E1328)*INDEX(AL$30:AL$46,$F1328)*(1-INDEX(AL$121:AL$137,$F1328))</f>
        <v/>
      </c>
      <c r="AM1328" s="37">
        <f>AM$12*$D1328*INDEX(AM$21:AM$28,$E1328)*INDEX(AM$30:AM$46,$F1328)*(1-INDEX(AM$121:AM$137,$F1328))</f>
        <v/>
      </c>
      <c r="AN1328" s="37">
        <f>AN$12*$D1328*INDEX(AN$21:AN$28,$E1328)*INDEX(AN$30:AN$46,$F1328)*(1-INDEX(AN$121:AN$137,$F1328))</f>
        <v/>
      </c>
      <c r="AO1328" s="37">
        <f>AO$12*$D1328*INDEX(AO$21:AO$28,$E1328)*INDEX(AO$30:AO$46,$F1328)*(1-INDEX(AO$121:AO$137,$F1328))</f>
        <v/>
      </c>
      <c r="AP1328" s="37">
        <f>AP$12*$D1328*INDEX(AP$21:AP$28,$E1328)*INDEX(AP$30:AP$46,$F1328)*(1-INDEX(AP$121:AP$137,$F1328))</f>
        <v/>
      </c>
      <c r="AQ1328" s="37">
        <f>AQ$12*$D1328*INDEX(AQ$21:AQ$28,$E1328)*INDEX(AQ$30:AQ$46,$F1328)*(1-INDEX(AQ$121:AQ$137,$F1328))</f>
        <v/>
      </c>
      <c r="AR1328" s="37">
        <f>AR$12*$D1328*INDEX(AR$21:AR$28,$E1328)*INDEX(AR$30:AR$46,$F1328)*(1-INDEX(AR$121:AR$137,$F1328))</f>
        <v/>
      </c>
      <c r="AS1328" s="37">
        <f>AS$12*$D1328*INDEX(AS$21:AS$28,$E1328)*INDEX(AS$30:AS$46,$F1328)*(1-INDEX(AS$121:AS$137,$F1328))</f>
        <v/>
      </c>
      <c r="AT1328" s="37">
        <f>AT$12*$D1328*INDEX(AT$21:AT$28,$E1328)*INDEX(AT$30:AT$46,$F1328)*(1-INDEX(AT$121:AT$137,$F1328))</f>
        <v/>
      </c>
      <c r="AU1328" s="37">
        <f>AU$12*$D1328*INDEX(AU$21:AU$28,$E1328)*INDEX(AU$30:AU$46,$F1328)*(1-INDEX(AU$121:AU$137,$F1328))</f>
        <v/>
      </c>
      <c r="AV1328" s="37">
        <f>AV$12*$D1328*INDEX(AV$21:AV$28,$E1328)*INDEX(AV$30:AV$46,$F1328)*(1-INDEX(AV$121:AV$137,$F1328))</f>
        <v/>
      </c>
      <c r="AW1328" s="37">
        <f>AW$12*$D1328*INDEX(AW$21:AW$28,$E1328)*INDEX(AW$30:AW$46,$F1328)*(1-INDEX(AW$121:AW$137,$F1328))</f>
        <v/>
      </c>
      <c r="AX1328" s="37">
        <f>AX$12*$D1328*INDEX(AX$21:AX$28,$E1328)*INDEX(AX$30:AX$46,$F1328)*(1-INDEX(AX$121:AX$137,$F1328))</f>
        <v/>
      </c>
      <c r="AY1328" s="40">
        <f>CARBONTAX(AY$12,$D1328,INDEX(AY$21:AY$28,$E1328),INDEX(AY$30:AY$46,$F1328),INDEX(AY$121:AY$137,$F1328))</f>
        <v/>
      </c>
    </row>
    <row r="1329" hidden="1" outlineLevel="2">
      <c r="A1329" s="14" t="inlineStr">
        <is>
          <t>ctxnew</t>
        </is>
      </c>
      <c r="B1329" s="14" t="inlineStr">
        <is>
          <t>ker</t>
        </is>
      </c>
      <c r="C1329" s="14" t="inlineStr">
        <is>
          <t>irn</t>
        </is>
      </c>
      <c r="D1329" s="37">
        <f>INDEX(Inputs!$T$5:$T$132,MATCH($B1329&amp;"|"&amp;$C1329,Inputs!$A$5:$A$132,0))</f>
        <v/>
      </c>
      <c r="E1329" s="37">
        <f>INDEX(Inputs!$J$5:$J$132,MATCH($B1329&amp;"|"&amp;$C1329,Inputs!$A$5:$A$132,0))</f>
        <v/>
      </c>
      <c r="F1329" s="37">
        <f>INDEX(Inputs!$K$5:$K$132,MATCH($B1329&amp;"|"&amp;$C1329,Inputs!$A$5:$A$132,0))</f>
        <v/>
      </c>
      <c r="G1329" s="36" t="n"/>
      <c r="H1329" s="14">
        <f>INDEX(Variables!$B$5:$B$205,MATCH($A1329,Variables!$A$5:$A$205,0))&amp;IF($C1329="",""," | "&amp;INDEX(Mapping!$B$5:$B$26,MATCH($C1329,Mapping!$A$5:$A$26,0))&amp;" | "&amp;INDEX(Mapping!$B$30:$B$46,MATCH($B1329,Mapping!$A$30:$A$46,0)))</f>
        <v/>
      </c>
      <c r="I1329" s="14">
        <f>INDEX(Variables!$C$5:$C$205,MATCH($A1329,Variables!$A$5:$A$205,0))</f>
        <v/>
      </c>
      <c r="J1329" s="14">
        <f>INDEX(Variables!$E$5:$E$205,MATCH($A1329,Variables!$A$5:$A$205,0))</f>
        <v/>
      </c>
      <c r="K1329" s="11">
        <f>LOWER(Settings!$C$4)&amp;".mit."&amp;$A1329&amp;IF($C1329="","","."&amp;$C1329&amp;"."&amp;$B1329)&amp;IF(INDEX(Variables!$D$5:$D$205,MATCH($A1329,Variables!$A$5:$A$205,0))="","","."&amp;INDEX(Variables!$D$5:$D$205,MATCH($A1329,Variables!$A$5:$A$205,0)))&amp;"."&amp;K$5</f>
        <v/>
      </c>
      <c r="L1329" s="38">
        <f>L$12*$D1329*INDEX(L$21:L$28,$E1329)*INDEX(L$30:L$46,$F1329)*(1-INDEX(L$121:L$137,$F1329))</f>
        <v/>
      </c>
      <c r="M1329" s="37">
        <f>M$12*$D1329*INDEX(M$21:M$28,$E1329)*INDEX(M$30:M$46,$F1329)*(1-INDEX(M$121:M$137,$F1329))</f>
        <v/>
      </c>
      <c r="N1329" s="37">
        <f>N$12*$D1329*INDEX(N$21:N$28,$E1329)*INDEX(N$30:N$46,$F1329)*(1-INDEX(N$121:N$137,$F1329))</f>
        <v/>
      </c>
      <c r="O1329" s="37">
        <f>O$12*$D1329*INDEX(O$21:O$28,$E1329)*INDEX(O$30:O$46,$F1329)*(1-INDEX(O$121:O$137,$F1329))</f>
        <v/>
      </c>
      <c r="P1329" s="37">
        <f>P$12*$D1329*INDEX(P$21:P$28,$E1329)*INDEX(P$30:P$46,$F1329)*(1-INDEX(P$121:P$137,$F1329))</f>
        <v/>
      </c>
      <c r="Q1329" s="37">
        <f>Q$12*$D1329*INDEX(Q$21:Q$28,$E1329)*INDEX(Q$30:Q$46,$F1329)*(1-INDEX(Q$121:Q$137,$F1329))</f>
        <v/>
      </c>
      <c r="R1329" s="37">
        <f>R$12*$D1329*INDEX(R$21:R$28,$E1329)*INDEX(R$30:R$46,$F1329)*(1-INDEX(R$121:R$137,$F1329))</f>
        <v/>
      </c>
      <c r="S1329" s="37">
        <f>S$12*$D1329*INDEX(S$21:S$28,$E1329)*INDEX(S$30:S$46,$F1329)*(1-INDEX(S$121:S$137,$F1329))</f>
        <v/>
      </c>
      <c r="T1329" s="37">
        <f>T$12*$D1329*INDEX(T$21:T$28,$E1329)*INDEX(T$30:T$46,$F1329)*(1-INDEX(T$121:T$137,$F1329))</f>
        <v/>
      </c>
      <c r="U1329" s="37">
        <f>U$12*$D1329*INDEX(U$21:U$28,$E1329)*INDEX(U$30:U$46,$F1329)*(1-INDEX(U$121:U$137,$F1329))</f>
        <v/>
      </c>
      <c r="V1329" s="37">
        <f>V$12*$D1329*INDEX(V$21:V$28,$E1329)*INDEX(V$30:V$46,$F1329)*(1-INDEX(V$121:V$137,$F1329))</f>
        <v/>
      </c>
      <c r="W1329" s="37">
        <f>W$12*$D1329*INDEX(W$21:W$28,$E1329)*INDEX(W$30:W$46,$F1329)*(1-INDEX(W$121:W$137,$F1329))</f>
        <v/>
      </c>
      <c r="X1329" s="37">
        <f>X$12*$D1329*INDEX(X$21:X$28,$E1329)*INDEX(X$30:X$46,$F1329)*(1-INDEX(X$121:X$137,$F1329))</f>
        <v/>
      </c>
      <c r="Y1329" s="37">
        <f>Y$12*$D1329*INDEX(Y$21:Y$28,$E1329)*INDEX(Y$30:Y$46,$F1329)*(1-INDEX(Y$121:Y$137,$F1329))</f>
        <v/>
      </c>
      <c r="Z1329" s="37">
        <f>Z$12*$D1329*INDEX(Z$21:Z$28,$E1329)*INDEX(Z$30:Z$46,$F1329)*(1-INDEX(Z$121:Z$137,$F1329))</f>
        <v/>
      </c>
      <c r="AA1329" s="37">
        <f>AA$12*$D1329*INDEX(AA$21:AA$28,$E1329)*INDEX(AA$30:AA$46,$F1329)*(1-INDEX(AA$121:AA$137,$F1329))</f>
        <v/>
      </c>
      <c r="AB1329" s="37">
        <f>AB$12*$D1329*INDEX(AB$21:AB$28,$E1329)*INDEX(AB$30:AB$46,$F1329)*(1-INDEX(AB$121:AB$137,$F1329))</f>
        <v/>
      </c>
      <c r="AC1329" s="37">
        <f>AC$12*$D1329*INDEX(AC$21:AC$28,$E1329)*INDEX(AC$30:AC$46,$F1329)*(1-INDEX(AC$121:AC$137,$F1329))</f>
        <v/>
      </c>
      <c r="AD1329" s="40">
        <f>CARBONTAX(AD$12,$D1329,INDEX(AD$21:AD$28,$E1329),INDEX(AD$30:AD$46,$F1329),INDEX(AD$121:AD$137,$F1329))</f>
        <v/>
      </c>
      <c r="AF1329" s="11">
        <f>LOWER(Settings!$C$4)&amp;".mit."&amp;$A1329&amp;IF($C1329="","","."&amp;$C1329&amp;"."&amp;$B1329)&amp;IF(INDEX(Variables!$D$5:$D$205,MATCH($A1329,Variables!$A$5:$A$205,0))="","","."&amp;INDEX(Variables!$D$5:$D$205,MATCH($A1329,Variables!$A$5:$A$205,0)))&amp;"."&amp;AF$5</f>
        <v/>
      </c>
      <c r="AG1329" s="38">
        <f>AG$12*$D1329*INDEX(AG$21:AG$28,$E1329)*INDEX(AG$30:AG$46,$F1329)*(1-INDEX(AG$121:AG$137,$F1329))</f>
        <v/>
      </c>
      <c r="AH1329" s="37">
        <f>AH$12*$D1329*INDEX(AH$21:AH$28,$E1329)*INDEX(AH$30:AH$46,$F1329)*(1-INDEX(AH$121:AH$137,$F1329))</f>
        <v/>
      </c>
      <c r="AI1329" s="37">
        <f>AI$12*$D1329*INDEX(AI$21:AI$28,$E1329)*INDEX(AI$30:AI$46,$F1329)*(1-INDEX(AI$121:AI$137,$F1329))</f>
        <v/>
      </c>
      <c r="AJ1329" s="37">
        <f>AJ$12*$D1329*INDEX(AJ$21:AJ$28,$E1329)*INDEX(AJ$30:AJ$46,$F1329)*(1-INDEX(AJ$121:AJ$137,$F1329))</f>
        <v/>
      </c>
      <c r="AK1329" s="37">
        <f>AK$12*$D1329*INDEX(AK$21:AK$28,$E1329)*INDEX(AK$30:AK$46,$F1329)*(1-INDEX(AK$121:AK$137,$F1329))</f>
        <v/>
      </c>
      <c r="AL1329" s="37">
        <f>AL$12*$D1329*INDEX(AL$21:AL$28,$E1329)*INDEX(AL$30:AL$46,$F1329)*(1-INDEX(AL$121:AL$137,$F1329))</f>
        <v/>
      </c>
      <c r="AM1329" s="37">
        <f>AM$12*$D1329*INDEX(AM$21:AM$28,$E1329)*INDEX(AM$30:AM$46,$F1329)*(1-INDEX(AM$121:AM$137,$F1329))</f>
        <v/>
      </c>
      <c r="AN1329" s="37">
        <f>AN$12*$D1329*INDEX(AN$21:AN$28,$E1329)*INDEX(AN$30:AN$46,$F1329)*(1-INDEX(AN$121:AN$137,$F1329))</f>
        <v/>
      </c>
      <c r="AO1329" s="37">
        <f>AO$12*$D1329*INDEX(AO$21:AO$28,$E1329)*INDEX(AO$30:AO$46,$F1329)*(1-INDEX(AO$121:AO$137,$F1329))</f>
        <v/>
      </c>
      <c r="AP1329" s="37">
        <f>AP$12*$D1329*INDEX(AP$21:AP$28,$E1329)*INDEX(AP$30:AP$46,$F1329)*(1-INDEX(AP$121:AP$137,$F1329))</f>
        <v/>
      </c>
      <c r="AQ1329" s="37">
        <f>AQ$12*$D1329*INDEX(AQ$21:AQ$28,$E1329)*INDEX(AQ$30:AQ$46,$F1329)*(1-INDEX(AQ$121:AQ$137,$F1329))</f>
        <v/>
      </c>
      <c r="AR1329" s="37">
        <f>AR$12*$D1329*INDEX(AR$21:AR$28,$E1329)*INDEX(AR$30:AR$46,$F1329)*(1-INDEX(AR$121:AR$137,$F1329))</f>
        <v/>
      </c>
      <c r="AS1329" s="37">
        <f>AS$12*$D1329*INDEX(AS$21:AS$28,$E1329)*INDEX(AS$30:AS$46,$F1329)*(1-INDEX(AS$121:AS$137,$F1329))</f>
        <v/>
      </c>
      <c r="AT1329" s="37">
        <f>AT$12*$D1329*INDEX(AT$21:AT$28,$E1329)*INDEX(AT$30:AT$46,$F1329)*(1-INDEX(AT$121:AT$137,$F1329))</f>
        <v/>
      </c>
      <c r="AU1329" s="37">
        <f>AU$12*$D1329*INDEX(AU$21:AU$28,$E1329)*INDEX(AU$30:AU$46,$F1329)*(1-INDEX(AU$121:AU$137,$F1329))</f>
        <v/>
      </c>
      <c r="AV1329" s="37">
        <f>AV$12*$D1329*INDEX(AV$21:AV$28,$E1329)*INDEX(AV$30:AV$46,$F1329)*(1-INDEX(AV$121:AV$137,$F1329))</f>
        <v/>
      </c>
      <c r="AW1329" s="37">
        <f>AW$12*$D1329*INDEX(AW$21:AW$28,$E1329)*INDEX(AW$30:AW$46,$F1329)*(1-INDEX(AW$121:AW$137,$F1329))</f>
        <v/>
      </c>
      <c r="AX1329" s="37">
        <f>AX$12*$D1329*INDEX(AX$21:AX$28,$E1329)*INDEX(AX$30:AX$46,$F1329)*(1-INDEX(AX$121:AX$137,$F1329))</f>
        <v/>
      </c>
      <c r="AY1329" s="40">
        <f>CARBONTAX(AY$12,$D1329,INDEX(AY$21:AY$28,$E1329),INDEX(AY$30:AY$46,$F1329),INDEX(AY$121:AY$137,$F1329))</f>
        <v/>
      </c>
    </row>
    <row r="1330" hidden="1" outlineLevel="2">
      <c r="A1330" s="14" t="inlineStr">
        <is>
          <t>ctxnew</t>
        </is>
      </c>
      <c r="B1330" s="14" t="inlineStr">
        <is>
          <t>oop</t>
        </is>
      </c>
      <c r="C1330" s="14" t="inlineStr">
        <is>
          <t>irn</t>
        </is>
      </c>
      <c r="D1330" s="37">
        <f>INDEX(Inputs!$T$5:$T$132,MATCH($B1330&amp;"|"&amp;$C1330,Inputs!$A$5:$A$132,0))</f>
        <v/>
      </c>
      <c r="E1330" s="37">
        <f>INDEX(Inputs!$J$5:$J$132,MATCH($B1330&amp;"|"&amp;$C1330,Inputs!$A$5:$A$132,0))</f>
        <v/>
      </c>
      <c r="F1330" s="37">
        <f>INDEX(Inputs!$K$5:$K$132,MATCH($B1330&amp;"|"&amp;$C1330,Inputs!$A$5:$A$132,0))</f>
        <v/>
      </c>
      <c r="G1330" s="36" t="n"/>
      <c r="H1330" s="14">
        <f>INDEX(Variables!$B$5:$B$205,MATCH($A1330,Variables!$A$5:$A$205,0))&amp;IF($C1330="",""," | "&amp;INDEX(Mapping!$B$5:$B$26,MATCH($C1330,Mapping!$A$5:$A$26,0))&amp;" | "&amp;INDEX(Mapping!$B$30:$B$46,MATCH($B1330,Mapping!$A$30:$A$46,0)))</f>
        <v/>
      </c>
      <c r="I1330" s="14">
        <f>INDEX(Variables!$C$5:$C$205,MATCH($A1330,Variables!$A$5:$A$205,0))</f>
        <v/>
      </c>
      <c r="J1330" s="14">
        <f>INDEX(Variables!$E$5:$E$205,MATCH($A1330,Variables!$A$5:$A$205,0))</f>
        <v/>
      </c>
      <c r="K1330" s="11">
        <f>LOWER(Settings!$C$4)&amp;".mit."&amp;$A1330&amp;IF($C1330="","","."&amp;$C1330&amp;"."&amp;$B1330)&amp;IF(INDEX(Variables!$D$5:$D$205,MATCH($A1330,Variables!$A$5:$A$205,0))="","","."&amp;INDEX(Variables!$D$5:$D$205,MATCH($A1330,Variables!$A$5:$A$205,0)))&amp;"."&amp;K$5</f>
        <v/>
      </c>
      <c r="L1330" s="38">
        <f>L$12*$D1330*INDEX(L$21:L$28,$E1330)*INDEX(L$30:L$46,$F1330)*(1-INDEX(L$121:L$137,$F1330))</f>
        <v/>
      </c>
      <c r="M1330" s="37">
        <f>M$12*$D1330*INDEX(M$21:M$28,$E1330)*INDEX(M$30:M$46,$F1330)*(1-INDEX(M$121:M$137,$F1330))</f>
        <v/>
      </c>
      <c r="N1330" s="37">
        <f>N$12*$D1330*INDEX(N$21:N$28,$E1330)*INDEX(N$30:N$46,$F1330)*(1-INDEX(N$121:N$137,$F1330))</f>
        <v/>
      </c>
      <c r="O1330" s="37">
        <f>O$12*$D1330*INDEX(O$21:O$28,$E1330)*INDEX(O$30:O$46,$F1330)*(1-INDEX(O$121:O$137,$F1330))</f>
        <v/>
      </c>
      <c r="P1330" s="37">
        <f>P$12*$D1330*INDEX(P$21:P$28,$E1330)*INDEX(P$30:P$46,$F1330)*(1-INDEX(P$121:P$137,$F1330))</f>
        <v/>
      </c>
      <c r="Q1330" s="37">
        <f>Q$12*$D1330*INDEX(Q$21:Q$28,$E1330)*INDEX(Q$30:Q$46,$F1330)*(1-INDEX(Q$121:Q$137,$F1330))</f>
        <v/>
      </c>
      <c r="R1330" s="37">
        <f>R$12*$D1330*INDEX(R$21:R$28,$E1330)*INDEX(R$30:R$46,$F1330)*(1-INDEX(R$121:R$137,$F1330))</f>
        <v/>
      </c>
      <c r="S1330" s="37">
        <f>S$12*$D1330*INDEX(S$21:S$28,$E1330)*INDEX(S$30:S$46,$F1330)*(1-INDEX(S$121:S$137,$F1330))</f>
        <v/>
      </c>
      <c r="T1330" s="37">
        <f>T$12*$D1330*INDEX(T$21:T$28,$E1330)*INDEX(T$30:T$46,$F1330)*(1-INDEX(T$121:T$137,$F1330))</f>
        <v/>
      </c>
      <c r="U1330" s="37">
        <f>U$12*$D1330*INDEX(U$21:U$28,$E1330)*INDEX(U$30:U$46,$F1330)*(1-INDEX(U$121:U$137,$F1330))</f>
        <v/>
      </c>
      <c r="V1330" s="37">
        <f>V$12*$D1330*INDEX(V$21:V$28,$E1330)*INDEX(V$30:V$46,$F1330)*(1-INDEX(V$121:V$137,$F1330))</f>
        <v/>
      </c>
      <c r="W1330" s="37">
        <f>W$12*$D1330*INDEX(W$21:W$28,$E1330)*INDEX(W$30:W$46,$F1330)*(1-INDEX(W$121:W$137,$F1330))</f>
        <v/>
      </c>
      <c r="X1330" s="37">
        <f>X$12*$D1330*INDEX(X$21:X$28,$E1330)*INDEX(X$30:X$46,$F1330)*(1-INDEX(X$121:X$137,$F1330))</f>
        <v/>
      </c>
      <c r="Y1330" s="37">
        <f>Y$12*$D1330*INDEX(Y$21:Y$28,$E1330)*INDEX(Y$30:Y$46,$F1330)*(1-INDEX(Y$121:Y$137,$F1330))</f>
        <v/>
      </c>
      <c r="Z1330" s="37">
        <f>Z$12*$D1330*INDEX(Z$21:Z$28,$E1330)*INDEX(Z$30:Z$46,$F1330)*(1-INDEX(Z$121:Z$137,$F1330))</f>
        <v/>
      </c>
      <c r="AA1330" s="37">
        <f>AA$12*$D1330*INDEX(AA$21:AA$28,$E1330)*INDEX(AA$30:AA$46,$F1330)*(1-INDEX(AA$121:AA$137,$F1330))</f>
        <v/>
      </c>
      <c r="AB1330" s="37">
        <f>AB$12*$D1330*INDEX(AB$21:AB$28,$E1330)*INDEX(AB$30:AB$46,$F1330)*(1-INDEX(AB$121:AB$137,$F1330))</f>
        <v/>
      </c>
      <c r="AC1330" s="37">
        <f>AC$12*$D1330*INDEX(AC$21:AC$28,$E1330)*INDEX(AC$30:AC$46,$F1330)*(1-INDEX(AC$121:AC$137,$F1330))</f>
        <v/>
      </c>
      <c r="AD1330" s="40">
        <f>CARBONTAX(AD$12,$D1330,INDEX(AD$21:AD$28,$E1330),INDEX(AD$30:AD$46,$F1330),INDEX(AD$121:AD$137,$F1330))</f>
        <v/>
      </c>
      <c r="AF1330" s="11">
        <f>LOWER(Settings!$C$4)&amp;".mit."&amp;$A1330&amp;IF($C1330="","","."&amp;$C1330&amp;"."&amp;$B1330)&amp;IF(INDEX(Variables!$D$5:$D$205,MATCH($A1330,Variables!$A$5:$A$205,0))="","","."&amp;INDEX(Variables!$D$5:$D$205,MATCH($A1330,Variables!$A$5:$A$205,0)))&amp;"."&amp;AF$5</f>
        <v/>
      </c>
      <c r="AG1330" s="38">
        <f>AG$12*$D1330*INDEX(AG$21:AG$28,$E1330)*INDEX(AG$30:AG$46,$F1330)*(1-INDEX(AG$121:AG$137,$F1330))</f>
        <v/>
      </c>
      <c r="AH1330" s="37">
        <f>AH$12*$D1330*INDEX(AH$21:AH$28,$E1330)*INDEX(AH$30:AH$46,$F1330)*(1-INDEX(AH$121:AH$137,$F1330))</f>
        <v/>
      </c>
      <c r="AI1330" s="37">
        <f>AI$12*$D1330*INDEX(AI$21:AI$28,$E1330)*INDEX(AI$30:AI$46,$F1330)*(1-INDEX(AI$121:AI$137,$F1330))</f>
        <v/>
      </c>
      <c r="AJ1330" s="37">
        <f>AJ$12*$D1330*INDEX(AJ$21:AJ$28,$E1330)*INDEX(AJ$30:AJ$46,$F1330)*(1-INDEX(AJ$121:AJ$137,$F1330))</f>
        <v/>
      </c>
      <c r="AK1330" s="37">
        <f>AK$12*$D1330*INDEX(AK$21:AK$28,$E1330)*INDEX(AK$30:AK$46,$F1330)*(1-INDEX(AK$121:AK$137,$F1330))</f>
        <v/>
      </c>
      <c r="AL1330" s="37">
        <f>AL$12*$D1330*INDEX(AL$21:AL$28,$E1330)*INDEX(AL$30:AL$46,$F1330)*(1-INDEX(AL$121:AL$137,$F1330))</f>
        <v/>
      </c>
      <c r="AM1330" s="37">
        <f>AM$12*$D1330*INDEX(AM$21:AM$28,$E1330)*INDEX(AM$30:AM$46,$F1330)*(1-INDEX(AM$121:AM$137,$F1330))</f>
        <v/>
      </c>
      <c r="AN1330" s="37">
        <f>AN$12*$D1330*INDEX(AN$21:AN$28,$E1330)*INDEX(AN$30:AN$46,$F1330)*(1-INDEX(AN$121:AN$137,$F1330))</f>
        <v/>
      </c>
      <c r="AO1330" s="37">
        <f>AO$12*$D1330*INDEX(AO$21:AO$28,$E1330)*INDEX(AO$30:AO$46,$F1330)*(1-INDEX(AO$121:AO$137,$F1330))</f>
        <v/>
      </c>
      <c r="AP1330" s="37">
        <f>AP$12*$D1330*INDEX(AP$21:AP$28,$E1330)*INDEX(AP$30:AP$46,$F1330)*(1-INDEX(AP$121:AP$137,$F1330))</f>
        <v/>
      </c>
      <c r="AQ1330" s="37">
        <f>AQ$12*$D1330*INDEX(AQ$21:AQ$28,$E1330)*INDEX(AQ$30:AQ$46,$F1330)*(1-INDEX(AQ$121:AQ$137,$F1330))</f>
        <v/>
      </c>
      <c r="AR1330" s="37">
        <f>AR$12*$D1330*INDEX(AR$21:AR$28,$E1330)*INDEX(AR$30:AR$46,$F1330)*(1-INDEX(AR$121:AR$137,$F1330))</f>
        <v/>
      </c>
      <c r="AS1330" s="37">
        <f>AS$12*$D1330*INDEX(AS$21:AS$28,$E1330)*INDEX(AS$30:AS$46,$F1330)*(1-INDEX(AS$121:AS$137,$F1330))</f>
        <v/>
      </c>
      <c r="AT1330" s="37">
        <f>AT$12*$D1330*INDEX(AT$21:AT$28,$E1330)*INDEX(AT$30:AT$46,$F1330)*(1-INDEX(AT$121:AT$137,$F1330))</f>
        <v/>
      </c>
      <c r="AU1330" s="37">
        <f>AU$12*$D1330*INDEX(AU$21:AU$28,$E1330)*INDEX(AU$30:AU$46,$F1330)*(1-INDEX(AU$121:AU$137,$F1330))</f>
        <v/>
      </c>
      <c r="AV1330" s="37">
        <f>AV$12*$D1330*INDEX(AV$21:AV$28,$E1330)*INDEX(AV$30:AV$46,$F1330)*(1-INDEX(AV$121:AV$137,$F1330))</f>
        <v/>
      </c>
      <c r="AW1330" s="37">
        <f>AW$12*$D1330*INDEX(AW$21:AW$28,$E1330)*INDEX(AW$30:AW$46,$F1330)*(1-INDEX(AW$121:AW$137,$F1330))</f>
        <v/>
      </c>
      <c r="AX1330" s="37">
        <f>AX$12*$D1330*INDEX(AX$21:AX$28,$E1330)*INDEX(AX$30:AX$46,$F1330)*(1-INDEX(AX$121:AX$137,$F1330))</f>
        <v/>
      </c>
      <c r="AY1330" s="40">
        <f>CARBONTAX(AY$12,$D1330,INDEX(AY$21:AY$28,$E1330),INDEX(AY$30:AY$46,$F1330),INDEX(AY$121:AY$137,$F1330))</f>
        <v/>
      </c>
    </row>
    <row r="1331" hidden="1" outlineLevel="2">
      <c r="A1331" s="14" t="inlineStr">
        <is>
          <t>ctxnew</t>
        </is>
      </c>
      <c r="B1331" s="14" t="inlineStr">
        <is>
          <t>bio</t>
        </is>
      </c>
      <c r="C1331" s="14" t="inlineStr">
        <is>
          <t>irn</t>
        </is>
      </c>
      <c r="D1331" s="37">
        <f>INDEX(Inputs!$T$5:$T$132,MATCH($B1331&amp;"|"&amp;$C1331,Inputs!$A$5:$A$132,0))</f>
        <v/>
      </c>
      <c r="E1331" s="37">
        <f>INDEX(Inputs!$J$5:$J$132,MATCH($B1331&amp;"|"&amp;$C1331,Inputs!$A$5:$A$132,0))</f>
        <v/>
      </c>
      <c r="F1331" s="37">
        <f>INDEX(Inputs!$K$5:$K$132,MATCH($B1331&amp;"|"&amp;$C1331,Inputs!$A$5:$A$132,0))</f>
        <v/>
      </c>
      <c r="G1331" s="36" t="n"/>
      <c r="H1331" s="14">
        <f>INDEX(Variables!$B$5:$B$205,MATCH($A1331,Variables!$A$5:$A$205,0))&amp;IF($C1331="",""," | "&amp;INDEX(Mapping!$B$5:$B$26,MATCH($C1331,Mapping!$A$5:$A$26,0))&amp;" | "&amp;INDEX(Mapping!$B$30:$B$46,MATCH($B1331,Mapping!$A$30:$A$46,0)))</f>
        <v/>
      </c>
      <c r="I1331" s="14">
        <f>INDEX(Variables!$C$5:$C$205,MATCH($A1331,Variables!$A$5:$A$205,0))</f>
        <v/>
      </c>
      <c r="J1331" s="14">
        <f>INDEX(Variables!$E$5:$E$205,MATCH($A1331,Variables!$A$5:$A$205,0))</f>
        <v/>
      </c>
      <c r="K1331" s="11">
        <f>LOWER(Settings!$C$4)&amp;".mit."&amp;$A1331&amp;IF($C1331="","","."&amp;$C1331&amp;"."&amp;$B1331)&amp;IF(INDEX(Variables!$D$5:$D$205,MATCH($A1331,Variables!$A$5:$A$205,0))="","","."&amp;INDEX(Variables!$D$5:$D$205,MATCH($A1331,Variables!$A$5:$A$205,0)))&amp;"."&amp;K$5</f>
        <v/>
      </c>
      <c r="L1331" s="38">
        <f>L$12*$D1331*INDEX(L$21:L$28,$E1331)*INDEX(L$30:L$46,$F1331)*(1-INDEX(L$121:L$137,$F1331))</f>
        <v/>
      </c>
      <c r="M1331" s="37">
        <f>M$12*$D1331*INDEX(M$21:M$28,$E1331)*INDEX(M$30:M$46,$F1331)*(1-INDEX(M$121:M$137,$F1331))</f>
        <v/>
      </c>
      <c r="N1331" s="37">
        <f>N$12*$D1331*INDEX(N$21:N$28,$E1331)*INDEX(N$30:N$46,$F1331)*(1-INDEX(N$121:N$137,$F1331))</f>
        <v/>
      </c>
      <c r="O1331" s="37">
        <f>O$12*$D1331*INDEX(O$21:O$28,$E1331)*INDEX(O$30:O$46,$F1331)*(1-INDEX(O$121:O$137,$F1331))</f>
        <v/>
      </c>
      <c r="P1331" s="37">
        <f>P$12*$D1331*INDEX(P$21:P$28,$E1331)*INDEX(P$30:P$46,$F1331)*(1-INDEX(P$121:P$137,$F1331))</f>
        <v/>
      </c>
      <c r="Q1331" s="37">
        <f>Q$12*$D1331*INDEX(Q$21:Q$28,$E1331)*INDEX(Q$30:Q$46,$F1331)*(1-INDEX(Q$121:Q$137,$F1331))</f>
        <v/>
      </c>
      <c r="R1331" s="37">
        <f>R$12*$D1331*INDEX(R$21:R$28,$E1331)*INDEX(R$30:R$46,$F1331)*(1-INDEX(R$121:R$137,$F1331))</f>
        <v/>
      </c>
      <c r="S1331" s="37">
        <f>S$12*$D1331*INDEX(S$21:S$28,$E1331)*INDEX(S$30:S$46,$F1331)*(1-INDEX(S$121:S$137,$F1331))</f>
        <v/>
      </c>
      <c r="T1331" s="37">
        <f>T$12*$D1331*INDEX(T$21:T$28,$E1331)*INDEX(T$30:T$46,$F1331)*(1-INDEX(T$121:T$137,$F1331))</f>
        <v/>
      </c>
      <c r="U1331" s="37">
        <f>U$12*$D1331*INDEX(U$21:U$28,$E1331)*INDEX(U$30:U$46,$F1331)*(1-INDEX(U$121:U$137,$F1331))</f>
        <v/>
      </c>
      <c r="V1331" s="37">
        <f>V$12*$D1331*INDEX(V$21:V$28,$E1331)*INDEX(V$30:V$46,$F1331)*(1-INDEX(V$121:V$137,$F1331))</f>
        <v/>
      </c>
      <c r="W1331" s="37">
        <f>W$12*$D1331*INDEX(W$21:W$28,$E1331)*INDEX(W$30:W$46,$F1331)*(1-INDEX(W$121:W$137,$F1331))</f>
        <v/>
      </c>
      <c r="X1331" s="37">
        <f>X$12*$D1331*INDEX(X$21:X$28,$E1331)*INDEX(X$30:X$46,$F1331)*(1-INDEX(X$121:X$137,$F1331))</f>
        <v/>
      </c>
      <c r="Y1331" s="37">
        <f>Y$12*$D1331*INDEX(Y$21:Y$28,$E1331)*INDEX(Y$30:Y$46,$F1331)*(1-INDEX(Y$121:Y$137,$F1331))</f>
        <v/>
      </c>
      <c r="Z1331" s="37">
        <f>Z$12*$D1331*INDEX(Z$21:Z$28,$E1331)*INDEX(Z$30:Z$46,$F1331)*(1-INDEX(Z$121:Z$137,$F1331))</f>
        <v/>
      </c>
      <c r="AA1331" s="37">
        <f>AA$12*$D1331*INDEX(AA$21:AA$28,$E1331)*INDEX(AA$30:AA$46,$F1331)*(1-INDEX(AA$121:AA$137,$F1331))</f>
        <v/>
      </c>
      <c r="AB1331" s="37">
        <f>AB$12*$D1331*INDEX(AB$21:AB$28,$E1331)*INDEX(AB$30:AB$46,$F1331)*(1-INDEX(AB$121:AB$137,$F1331))</f>
        <v/>
      </c>
      <c r="AC1331" s="37">
        <f>AC$12*$D1331*INDEX(AC$21:AC$28,$E1331)*INDEX(AC$30:AC$46,$F1331)*(1-INDEX(AC$121:AC$137,$F1331))</f>
        <v/>
      </c>
      <c r="AD1331" s="40">
        <f>CARBONTAX(AD$12,$D1331,INDEX(AD$21:AD$28,$E1331),INDEX(AD$30:AD$46,$F1331),INDEX(AD$121:AD$137,$F1331))</f>
        <v/>
      </c>
      <c r="AF1331" s="11">
        <f>LOWER(Settings!$C$4)&amp;".mit."&amp;$A1331&amp;IF($C1331="","","."&amp;$C1331&amp;"."&amp;$B1331)&amp;IF(INDEX(Variables!$D$5:$D$205,MATCH($A1331,Variables!$A$5:$A$205,0))="","","."&amp;INDEX(Variables!$D$5:$D$205,MATCH($A1331,Variables!$A$5:$A$205,0)))&amp;"."&amp;AF$5</f>
        <v/>
      </c>
      <c r="AG1331" s="38">
        <f>AG$12*$D1331*INDEX(AG$21:AG$28,$E1331)*INDEX(AG$30:AG$46,$F1331)*(1-INDEX(AG$121:AG$137,$F1331))</f>
        <v/>
      </c>
      <c r="AH1331" s="37">
        <f>AH$12*$D1331*INDEX(AH$21:AH$28,$E1331)*INDEX(AH$30:AH$46,$F1331)*(1-INDEX(AH$121:AH$137,$F1331))</f>
        <v/>
      </c>
      <c r="AI1331" s="37">
        <f>AI$12*$D1331*INDEX(AI$21:AI$28,$E1331)*INDEX(AI$30:AI$46,$F1331)*(1-INDEX(AI$121:AI$137,$F1331))</f>
        <v/>
      </c>
      <c r="AJ1331" s="37">
        <f>AJ$12*$D1331*INDEX(AJ$21:AJ$28,$E1331)*INDEX(AJ$30:AJ$46,$F1331)*(1-INDEX(AJ$121:AJ$137,$F1331))</f>
        <v/>
      </c>
      <c r="AK1331" s="37">
        <f>AK$12*$D1331*INDEX(AK$21:AK$28,$E1331)*INDEX(AK$30:AK$46,$F1331)*(1-INDEX(AK$121:AK$137,$F1331))</f>
        <v/>
      </c>
      <c r="AL1331" s="37">
        <f>AL$12*$D1331*INDEX(AL$21:AL$28,$E1331)*INDEX(AL$30:AL$46,$F1331)*(1-INDEX(AL$121:AL$137,$F1331))</f>
        <v/>
      </c>
      <c r="AM1331" s="37">
        <f>AM$12*$D1331*INDEX(AM$21:AM$28,$E1331)*INDEX(AM$30:AM$46,$F1331)*(1-INDEX(AM$121:AM$137,$F1331))</f>
        <v/>
      </c>
      <c r="AN1331" s="37">
        <f>AN$12*$D1331*INDEX(AN$21:AN$28,$E1331)*INDEX(AN$30:AN$46,$F1331)*(1-INDEX(AN$121:AN$137,$F1331))</f>
        <v/>
      </c>
      <c r="AO1331" s="37">
        <f>AO$12*$D1331*INDEX(AO$21:AO$28,$E1331)*INDEX(AO$30:AO$46,$F1331)*(1-INDEX(AO$121:AO$137,$F1331))</f>
        <v/>
      </c>
      <c r="AP1331" s="37">
        <f>AP$12*$D1331*INDEX(AP$21:AP$28,$E1331)*INDEX(AP$30:AP$46,$F1331)*(1-INDEX(AP$121:AP$137,$F1331))</f>
        <v/>
      </c>
      <c r="AQ1331" s="37">
        <f>AQ$12*$D1331*INDEX(AQ$21:AQ$28,$E1331)*INDEX(AQ$30:AQ$46,$F1331)*(1-INDEX(AQ$121:AQ$137,$F1331))</f>
        <v/>
      </c>
      <c r="AR1331" s="37">
        <f>AR$12*$D1331*INDEX(AR$21:AR$28,$E1331)*INDEX(AR$30:AR$46,$F1331)*(1-INDEX(AR$121:AR$137,$F1331))</f>
        <v/>
      </c>
      <c r="AS1331" s="37">
        <f>AS$12*$D1331*INDEX(AS$21:AS$28,$E1331)*INDEX(AS$30:AS$46,$F1331)*(1-INDEX(AS$121:AS$137,$F1331))</f>
        <v/>
      </c>
      <c r="AT1331" s="37">
        <f>AT$12*$D1331*INDEX(AT$21:AT$28,$E1331)*INDEX(AT$30:AT$46,$F1331)*(1-INDEX(AT$121:AT$137,$F1331))</f>
        <v/>
      </c>
      <c r="AU1331" s="37">
        <f>AU$12*$D1331*INDEX(AU$21:AU$28,$E1331)*INDEX(AU$30:AU$46,$F1331)*(1-INDEX(AU$121:AU$137,$F1331))</f>
        <v/>
      </c>
      <c r="AV1331" s="37">
        <f>AV$12*$D1331*INDEX(AV$21:AV$28,$E1331)*INDEX(AV$30:AV$46,$F1331)*(1-INDEX(AV$121:AV$137,$F1331))</f>
        <v/>
      </c>
      <c r="AW1331" s="37">
        <f>AW$12*$D1331*INDEX(AW$21:AW$28,$E1331)*INDEX(AW$30:AW$46,$F1331)*(1-INDEX(AW$121:AW$137,$F1331))</f>
        <v/>
      </c>
      <c r="AX1331" s="37">
        <f>AX$12*$D1331*INDEX(AX$21:AX$28,$E1331)*INDEX(AX$30:AX$46,$F1331)*(1-INDEX(AX$121:AX$137,$F1331))</f>
        <v/>
      </c>
      <c r="AY1331" s="40">
        <f>CARBONTAX(AY$12,$D1331,INDEX(AY$21:AY$28,$E1331),INDEX(AY$30:AY$46,$F1331),INDEX(AY$121:AY$137,$F1331))</f>
        <v/>
      </c>
    </row>
    <row r="1332" hidden="1" outlineLevel="2"/>
    <row r="1333" hidden="1" outlineLevel="2">
      <c r="A1333" s="14" t="inlineStr">
        <is>
          <t>ets</t>
        </is>
      </c>
      <c r="B1333" s="14" t="inlineStr">
        <is>
          <t>coa</t>
        </is>
      </c>
      <c r="C1333" s="14" t="inlineStr">
        <is>
          <t>irn</t>
        </is>
      </c>
      <c r="D1333" s="37">
        <f>INDEX(Inputs!$T$5:$T$132,MATCH($B1333&amp;"|"&amp;$C1333,Inputs!$A$5:$A$132,0))</f>
        <v/>
      </c>
      <c r="E1333" s="37">
        <f>INDEX(Inputs!$K$5:$K$132,MATCH($B1333&amp;"|"&amp;$C1333,Inputs!$A$5:$A$132,0))</f>
        <v/>
      </c>
      <c r="F1333" s="36" t="n"/>
      <c r="G1333" s="36" t="n"/>
      <c r="H1333" s="14">
        <f>INDEX(Variables!$B$5:$B$205,MATCH($A1333,Variables!$A$5:$A$205,0))&amp;IF($C1333="",""," | "&amp;INDEX(Mapping!$B$5:$B$26,MATCH($C1333,Mapping!$A$5:$A$26,0))&amp;" | "&amp;INDEX(Mapping!$B$30:$B$46,MATCH($B1333,Mapping!$A$30:$A$46,0)))</f>
        <v/>
      </c>
      <c r="I1333" s="14">
        <f>INDEX(Variables!$C$5:$C$205,MATCH($A1333,Variables!$A$5:$A$205,0))</f>
        <v/>
      </c>
      <c r="J1333" s="14">
        <f>INDEX(Variables!$E$5:$E$205,MATCH($A1333,Variables!$A$5:$A$205,0))</f>
        <v/>
      </c>
      <c r="K1333" s="11">
        <f>LOWER(Settings!$C$4)&amp;".mit."&amp;$A1333&amp;IF($C1333="","","."&amp;$C1333&amp;"."&amp;$B1333)&amp;IF(INDEX(Variables!$D$5:$D$205,MATCH($A1333,Variables!$A$5:$A$205,0))="","","."&amp;INDEX(Variables!$D$5:$D$205,MATCH($A1333,Variables!$A$5:$A$205,0)))&amp;"."&amp;K$5</f>
        <v/>
      </c>
      <c r="L1333" s="38">
        <f>L$194*$D1333*INDEX(L$121:L$137,$E1333)*(1-INDEX(L$151:L$167,$E1333))</f>
        <v/>
      </c>
      <c r="M1333" s="37">
        <f>M$194*$D1333*INDEX(M$121:M$137,$E1333)*(1-INDEX(M$151:M$167,$E1333))</f>
        <v/>
      </c>
      <c r="N1333" s="37">
        <f>N$194*$D1333*INDEX(N$121:N$137,$E1333)*(1-INDEX(N$151:N$167,$E1333))</f>
        <v/>
      </c>
      <c r="O1333" s="37">
        <f>O$194*$D1333*INDEX(O$121:O$137,$E1333)*(1-INDEX(O$151:O$167,$E1333))</f>
        <v/>
      </c>
      <c r="P1333" s="37">
        <f>P$194*$D1333*INDEX(P$121:P$137,$E1333)*(1-INDEX(P$151:P$167,$E1333))</f>
        <v/>
      </c>
      <c r="Q1333" s="37">
        <f>Q$194*$D1333*INDEX(Q$121:Q$137,$E1333)*(1-INDEX(Q$151:Q$167,$E1333))</f>
        <v/>
      </c>
      <c r="R1333" s="37">
        <f>R$194*$D1333*INDEX(R$121:R$137,$E1333)*(1-INDEX(R$151:R$167,$E1333))</f>
        <v/>
      </c>
      <c r="S1333" s="37">
        <f>S$194*$D1333*INDEX(S$121:S$137,$E1333)*(1-INDEX(S$151:S$167,$E1333))</f>
        <v/>
      </c>
      <c r="T1333" s="37">
        <f>T$194*$D1333*INDEX(T$121:T$137,$E1333)*(1-INDEX(T$151:T$167,$E1333))</f>
        <v/>
      </c>
      <c r="U1333" s="37">
        <f>U$194*$D1333*INDEX(U$121:U$137,$E1333)*(1-INDEX(U$151:U$167,$E1333))</f>
        <v/>
      </c>
      <c r="V1333" s="37">
        <f>V$194*$D1333*INDEX(V$121:V$137,$E1333)*(1-INDEX(V$151:V$167,$E1333))</f>
        <v/>
      </c>
      <c r="W1333" s="37">
        <f>W$194*$D1333*INDEX(W$121:W$137,$E1333)*(1-INDEX(W$151:W$167,$E1333))</f>
        <v/>
      </c>
      <c r="X1333" s="37">
        <f>X$194*$D1333*INDEX(X$121:X$137,$E1333)*(1-INDEX(X$151:X$167,$E1333))</f>
        <v/>
      </c>
      <c r="Y1333" s="37">
        <f>Y$194*$D1333*INDEX(Y$121:Y$137,$E1333)*(1-INDEX(Y$151:Y$167,$E1333))</f>
        <v/>
      </c>
      <c r="Z1333" s="37">
        <f>Z$194*$D1333*INDEX(Z$121:Z$137,$E1333)*(1-INDEX(Z$151:Z$167,$E1333))</f>
        <v/>
      </c>
      <c r="AA1333" s="37">
        <f>AA$194*$D1333*INDEX(AA$121:AA$137,$E1333)*(1-INDEX(AA$151:AA$167,$E1333))</f>
        <v/>
      </c>
      <c r="AB1333" s="37">
        <f>AB$194*$D1333*INDEX(AB$121:AB$137,$E1333)*(1-INDEX(AB$151:AB$167,$E1333))</f>
        <v/>
      </c>
      <c r="AC1333" s="37">
        <f>AC$194*$D1333*INDEX(AC$121:AC$137,$E1333)*(1-INDEX(AC$151:AC$167,$E1333))</f>
        <v/>
      </c>
      <c r="AD1333" s="40">
        <f>ETSCOST(AD$194,$D1333,INDEX(AD$121:AD$137,$E1333),INDEX(AD$151:AD$167,$E1333))</f>
        <v/>
      </c>
      <c r="AF1333" s="11">
        <f>LOWER(Settings!$C$4)&amp;".mit."&amp;$A1333&amp;IF($C1333="","","."&amp;$C1333&amp;"."&amp;$B1333)&amp;IF(INDEX(Variables!$D$5:$D$205,MATCH($A1333,Variables!$A$5:$A$205,0))="","","."&amp;INDEX(Variables!$D$5:$D$205,MATCH($A1333,Variables!$A$5:$A$205,0)))&amp;"."&amp;AF$5</f>
        <v/>
      </c>
      <c r="AG1333" s="38">
        <f>AG$194*$D1333*INDEX(AG$121:AG$137,$E1333)*(1-INDEX(AG$151:AG$167,$E1333))</f>
        <v/>
      </c>
      <c r="AH1333" s="37">
        <f>AH$194*$D1333*INDEX(AH$121:AH$137,$E1333)*(1-INDEX(AH$151:AH$167,$E1333))</f>
        <v/>
      </c>
      <c r="AI1333" s="37">
        <f>AI$194*$D1333*INDEX(AI$121:AI$137,$E1333)*(1-INDEX(AI$151:AI$167,$E1333))</f>
        <v/>
      </c>
      <c r="AJ1333" s="37">
        <f>AJ$194*$D1333*INDEX(AJ$121:AJ$137,$E1333)*(1-INDEX(AJ$151:AJ$167,$E1333))</f>
        <v/>
      </c>
      <c r="AK1333" s="37">
        <f>AK$194*$D1333*INDEX(AK$121:AK$137,$E1333)*(1-INDEX(AK$151:AK$167,$E1333))</f>
        <v/>
      </c>
      <c r="AL1333" s="37">
        <f>AL$194*$D1333*INDEX(AL$121:AL$137,$E1333)*(1-INDEX(AL$151:AL$167,$E1333))</f>
        <v/>
      </c>
      <c r="AM1333" s="37">
        <f>AM$194*$D1333*INDEX(AM$121:AM$137,$E1333)*(1-INDEX(AM$151:AM$167,$E1333))</f>
        <v/>
      </c>
      <c r="AN1333" s="37">
        <f>AN$194*$D1333*INDEX(AN$121:AN$137,$E1333)*(1-INDEX(AN$151:AN$167,$E1333))</f>
        <v/>
      </c>
      <c r="AO1333" s="37">
        <f>AO$194*$D1333*INDEX(AO$121:AO$137,$E1333)*(1-INDEX(AO$151:AO$167,$E1333))</f>
        <v/>
      </c>
      <c r="AP1333" s="37">
        <f>AP$194*$D1333*INDEX(AP$121:AP$137,$E1333)*(1-INDEX(AP$151:AP$167,$E1333))</f>
        <v/>
      </c>
      <c r="AQ1333" s="37">
        <f>AQ$194*$D1333*INDEX(AQ$121:AQ$137,$E1333)*(1-INDEX(AQ$151:AQ$167,$E1333))</f>
        <v/>
      </c>
      <c r="AR1333" s="37">
        <f>AR$194*$D1333*INDEX(AR$121:AR$137,$E1333)*(1-INDEX(AR$151:AR$167,$E1333))</f>
        <v/>
      </c>
      <c r="AS1333" s="37">
        <f>AS$194*$D1333*INDEX(AS$121:AS$137,$E1333)*(1-INDEX(AS$151:AS$167,$E1333))</f>
        <v/>
      </c>
      <c r="AT1333" s="37">
        <f>AT$194*$D1333*INDEX(AT$121:AT$137,$E1333)*(1-INDEX(AT$151:AT$167,$E1333))</f>
        <v/>
      </c>
      <c r="AU1333" s="37">
        <f>AU$194*$D1333*INDEX(AU$121:AU$137,$E1333)*(1-INDEX(AU$151:AU$167,$E1333))</f>
        <v/>
      </c>
      <c r="AV1333" s="37">
        <f>AV$194*$D1333*INDEX(AV$121:AV$137,$E1333)*(1-INDEX(AV$151:AV$167,$E1333))</f>
        <v/>
      </c>
      <c r="AW1333" s="37">
        <f>AW$194*$D1333*INDEX(AW$121:AW$137,$E1333)*(1-INDEX(AW$151:AW$167,$E1333))</f>
        <v/>
      </c>
      <c r="AX1333" s="37">
        <f>AX$194*$D1333*INDEX(AX$121:AX$137,$E1333)*(1-INDEX(AX$151:AX$167,$E1333))</f>
        <v/>
      </c>
      <c r="AY1333" s="40">
        <f>ETSCOST(AY$194,$D1333,INDEX(AY$121:AY$137,$E1333),INDEX(AY$151:AY$167,$E1333))</f>
        <v/>
      </c>
    </row>
    <row r="1334" hidden="1" outlineLevel="2">
      <c r="A1334" s="14" t="inlineStr">
        <is>
          <t>ets</t>
        </is>
      </c>
      <c r="B1334" s="14" t="inlineStr">
        <is>
          <t>nga</t>
        </is>
      </c>
      <c r="C1334" s="14" t="inlineStr">
        <is>
          <t>irn</t>
        </is>
      </c>
      <c r="D1334" s="37">
        <f>INDEX(Inputs!$T$5:$T$132,MATCH($B1334&amp;"|"&amp;$C1334,Inputs!$A$5:$A$132,0))</f>
        <v/>
      </c>
      <c r="E1334" s="37">
        <f>INDEX(Inputs!$K$5:$K$132,MATCH($B1334&amp;"|"&amp;$C1334,Inputs!$A$5:$A$132,0))</f>
        <v/>
      </c>
      <c r="F1334" s="36" t="n"/>
      <c r="G1334" s="36" t="n"/>
      <c r="H1334" s="14">
        <f>INDEX(Variables!$B$5:$B$205,MATCH($A1334,Variables!$A$5:$A$205,0))&amp;IF($C1334="",""," | "&amp;INDEX(Mapping!$B$5:$B$26,MATCH($C1334,Mapping!$A$5:$A$26,0))&amp;" | "&amp;INDEX(Mapping!$B$30:$B$46,MATCH($B1334,Mapping!$A$30:$A$46,0)))</f>
        <v/>
      </c>
      <c r="I1334" s="14">
        <f>INDEX(Variables!$C$5:$C$205,MATCH($A1334,Variables!$A$5:$A$205,0))</f>
        <v/>
      </c>
      <c r="J1334" s="14">
        <f>INDEX(Variables!$E$5:$E$205,MATCH($A1334,Variables!$A$5:$A$205,0))</f>
        <v/>
      </c>
      <c r="K1334" s="11">
        <f>LOWER(Settings!$C$4)&amp;".mit."&amp;$A1334&amp;IF($C1334="","","."&amp;$C1334&amp;"."&amp;$B1334)&amp;IF(INDEX(Variables!$D$5:$D$205,MATCH($A1334,Variables!$A$5:$A$205,0))="","","."&amp;INDEX(Variables!$D$5:$D$205,MATCH($A1334,Variables!$A$5:$A$205,0)))&amp;"."&amp;K$5</f>
        <v/>
      </c>
      <c r="L1334" s="38">
        <f>L$194*$D1334*INDEX(L$121:L$137,$E1334)*(1-INDEX(L$151:L$167,$E1334))</f>
        <v/>
      </c>
      <c r="M1334" s="37">
        <f>M$194*$D1334*INDEX(M$121:M$137,$E1334)*(1-INDEX(M$151:M$167,$E1334))</f>
        <v/>
      </c>
      <c r="N1334" s="37">
        <f>N$194*$D1334*INDEX(N$121:N$137,$E1334)*(1-INDEX(N$151:N$167,$E1334))</f>
        <v/>
      </c>
      <c r="O1334" s="37">
        <f>O$194*$D1334*INDEX(O$121:O$137,$E1334)*(1-INDEX(O$151:O$167,$E1334))</f>
        <v/>
      </c>
      <c r="P1334" s="37">
        <f>P$194*$D1334*INDEX(P$121:P$137,$E1334)*(1-INDEX(P$151:P$167,$E1334))</f>
        <v/>
      </c>
      <c r="Q1334" s="37">
        <f>Q$194*$D1334*INDEX(Q$121:Q$137,$E1334)*(1-INDEX(Q$151:Q$167,$E1334))</f>
        <v/>
      </c>
      <c r="R1334" s="37">
        <f>R$194*$D1334*INDEX(R$121:R$137,$E1334)*(1-INDEX(R$151:R$167,$E1334))</f>
        <v/>
      </c>
      <c r="S1334" s="37">
        <f>S$194*$D1334*INDEX(S$121:S$137,$E1334)*(1-INDEX(S$151:S$167,$E1334))</f>
        <v/>
      </c>
      <c r="T1334" s="37">
        <f>T$194*$D1334*INDEX(T$121:T$137,$E1334)*(1-INDEX(T$151:T$167,$E1334))</f>
        <v/>
      </c>
      <c r="U1334" s="37">
        <f>U$194*$D1334*INDEX(U$121:U$137,$E1334)*(1-INDEX(U$151:U$167,$E1334))</f>
        <v/>
      </c>
      <c r="V1334" s="37">
        <f>V$194*$D1334*INDEX(V$121:V$137,$E1334)*(1-INDEX(V$151:V$167,$E1334))</f>
        <v/>
      </c>
      <c r="W1334" s="37">
        <f>W$194*$D1334*INDEX(W$121:W$137,$E1334)*(1-INDEX(W$151:W$167,$E1334))</f>
        <v/>
      </c>
      <c r="X1334" s="37">
        <f>X$194*$D1334*INDEX(X$121:X$137,$E1334)*(1-INDEX(X$151:X$167,$E1334))</f>
        <v/>
      </c>
      <c r="Y1334" s="37">
        <f>Y$194*$D1334*INDEX(Y$121:Y$137,$E1334)*(1-INDEX(Y$151:Y$167,$E1334))</f>
        <v/>
      </c>
      <c r="Z1334" s="37">
        <f>Z$194*$D1334*INDEX(Z$121:Z$137,$E1334)*(1-INDEX(Z$151:Z$167,$E1334))</f>
        <v/>
      </c>
      <c r="AA1334" s="37">
        <f>AA$194*$D1334*INDEX(AA$121:AA$137,$E1334)*(1-INDEX(AA$151:AA$167,$E1334))</f>
        <v/>
      </c>
      <c r="AB1334" s="37">
        <f>AB$194*$D1334*INDEX(AB$121:AB$137,$E1334)*(1-INDEX(AB$151:AB$167,$E1334))</f>
        <v/>
      </c>
      <c r="AC1334" s="37">
        <f>AC$194*$D1334*INDEX(AC$121:AC$137,$E1334)*(1-INDEX(AC$151:AC$167,$E1334))</f>
        <v/>
      </c>
      <c r="AD1334" s="40">
        <f>ETSCOST(AD$194,$D1334,INDEX(AD$121:AD$137,$E1334),INDEX(AD$151:AD$167,$E1334))</f>
        <v/>
      </c>
      <c r="AF1334" s="11">
        <f>LOWER(Settings!$C$4)&amp;".mit."&amp;$A1334&amp;IF($C1334="","","."&amp;$C1334&amp;"."&amp;$B1334)&amp;IF(INDEX(Variables!$D$5:$D$205,MATCH($A1334,Variables!$A$5:$A$205,0))="","","."&amp;INDEX(Variables!$D$5:$D$205,MATCH($A1334,Variables!$A$5:$A$205,0)))&amp;"."&amp;AF$5</f>
        <v/>
      </c>
      <c r="AG1334" s="38">
        <f>AG$194*$D1334*INDEX(AG$121:AG$137,$E1334)*(1-INDEX(AG$151:AG$167,$E1334))</f>
        <v/>
      </c>
      <c r="AH1334" s="37">
        <f>AH$194*$D1334*INDEX(AH$121:AH$137,$E1334)*(1-INDEX(AH$151:AH$167,$E1334))</f>
        <v/>
      </c>
      <c r="AI1334" s="37">
        <f>AI$194*$D1334*INDEX(AI$121:AI$137,$E1334)*(1-INDEX(AI$151:AI$167,$E1334))</f>
        <v/>
      </c>
      <c r="AJ1334" s="37">
        <f>AJ$194*$D1334*INDEX(AJ$121:AJ$137,$E1334)*(1-INDEX(AJ$151:AJ$167,$E1334))</f>
        <v/>
      </c>
      <c r="AK1334" s="37">
        <f>AK$194*$D1334*INDEX(AK$121:AK$137,$E1334)*(1-INDEX(AK$151:AK$167,$E1334))</f>
        <v/>
      </c>
      <c r="AL1334" s="37">
        <f>AL$194*$D1334*INDEX(AL$121:AL$137,$E1334)*(1-INDEX(AL$151:AL$167,$E1334))</f>
        <v/>
      </c>
      <c r="AM1334" s="37">
        <f>AM$194*$D1334*INDEX(AM$121:AM$137,$E1334)*(1-INDEX(AM$151:AM$167,$E1334))</f>
        <v/>
      </c>
      <c r="AN1334" s="37">
        <f>AN$194*$D1334*INDEX(AN$121:AN$137,$E1334)*(1-INDEX(AN$151:AN$167,$E1334))</f>
        <v/>
      </c>
      <c r="AO1334" s="37">
        <f>AO$194*$D1334*INDEX(AO$121:AO$137,$E1334)*(1-INDEX(AO$151:AO$167,$E1334))</f>
        <v/>
      </c>
      <c r="AP1334" s="37">
        <f>AP$194*$D1334*INDEX(AP$121:AP$137,$E1334)*(1-INDEX(AP$151:AP$167,$E1334))</f>
        <v/>
      </c>
      <c r="AQ1334" s="37">
        <f>AQ$194*$D1334*INDEX(AQ$121:AQ$137,$E1334)*(1-INDEX(AQ$151:AQ$167,$E1334))</f>
        <v/>
      </c>
      <c r="AR1334" s="37">
        <f>AR$194*$D1334*INDEX(AR$121:AR$137,$E1334)*(1-INDEX(AR$151:AR$167,$E1334))</f>
        <v/>
      </c>
      <c r="AS1334" s="37">
        <f>AS$194*$D1334*INDEX(AS$121:AS$137,$E1334)*(1-INDEX(AS$151:AS$167,$E1334))</f>
        <v/>
      </c>
      <c r="AT1334" s="37">
        <f>AT$194*$D1334*INDEX(AT$121:AT$137,$E1334)*(1-INDEX(AT$151:AT$167,$E1334))</f>
        <v/>
      </c>
      <c r="AU1334" s="37">
        <f>AU$194*$D1334*INDEX(AU$121:AU$137,$E1334)*(1-INDEX(AU$151:AU$167,$E1334))</f>
        <v/>
      </c>
      <c r="AV1334" s="37">
        <f>AV$194*$D1334*INDEX(AV$121:AV$137,$E1334)*(1-INDEX(AV$151:AV$167,$E1334))</f>
        <v/>
      </c>
      <c r="AW1334" s="37">
        <f>AW$194*$D1334*INDEX(AW$121:AW$137,$E1334)*(1-INDEX(AW$151:AW$167,$E1334))</f>
        <v/>
      </c>
      <c r="AX1334" s="37">
        <f>AX$194*$D1334*INDEX(AX$121:AX$137,$E1334)*(1-INDEX(AX$151:AX$167,$E1334))</f>
        <v/>
      </c>
      <c r="AY1334" s="40">
        <f>ETSCOST(AY$194,$D1334,INDEX(AY$121:AY$137,$E1334),INDEX(AY$151:AY$167,$E1334))</f>
        <v/>
      </c>
    </row>
    <row r="1335" hidden="1" outlineLevel="2">
      <c r="A1335" s="14" t="inlineStr">
        <is>
          <t>ets</t>
        </is>
      </c>
      <c r="B1335" s="14" t="inlineStr">
        <is>
          <t>gso</t>
        </is>
      </c>
      <c r="C1335" s="14" t="inlineStr">
        <is>
          <t>irn</t>
        </is>
      </c>
      <c r="D1335" s="37">
        <f>INDEX(Inputs!$T$5:$T$132,MATCH($B1335&amp;"|"&amp;$C1335,Inputs!$A$5:$A$132,0))</f>
        <v/>
      </c>
      <c r="E1335" s="37">
        <f>INDEX(Inputs!$K$5:$K$132,MATCH($B1335&amp;"|"&amp;$C1335,Inputs!$A$5:$A$132,0))</f>
        <v/>
      </c>
      <c r="F1335" s="36" t="n"/>
      <c r="G1335" s="36" t="n"/>
      <c r="H1335" s="14">
        <f>INDEX(Variables!$B$5:$B$205,MATCH($A1335,Variables!$A$5:$A$205,0))&amp;IF($C1335="",""," | "&amp;INDEX(Mapping!$B$5:$B$26,MATCH($C1335,Mapping!$A$5:$A$26,0))&amp;" | "&amp;INDEX(Mapping!$B$30:$B$46,MATCH($B1335,Mapping!$A$30:$A$46,0)))</f>
        <v/>
      </c>
      <c r="I1335" s="14">
        <f>INDEX(Variables!$C$5:$C$205,MATCH($A1335,Variables!$A$5:$A$205,0))</f>
        <v/>
      </c>
      <c r="J1335" s="14">
        <f>INDEX(Variables!$E$5:$E$205,MATCH($A1335,Variables!$A$5:$A$205,0))</f>
        <v/>
      </c>
      <c r="K1335" s="11">
        <f>LOWER(Settings!$C$4)&amp;".mit."&amp;$A1335&amp;IF($C1335="","","."&amp;$C1335&amp;"."&amp;$B1335)&amp;IF(INDEX(Variables!$D$5:$D$205,MATCH($A1335,Variables!$A$5:$A$205,0))="","","."&amp;INDEX(Variables!$D$5:$D$205,MATCH($A1335,Variables!$A$5:$A$205,0)))&amp;"."&amp;K$5</f>
        <v/>
      </c>
      <c r="L1335" s="38">
        <f>L$194*$D1335*INDEX(L$121:L$137,$E1335)*(1-INDEX(L$151:L$167,$E1335))</f>
        <v/>
      </c>
      <c r="M1335" s="37">
        <f>M$194*$D1335*INDEX(M$121:M$137,$E1335)*(1-INDEX(M$151:M$167,$E1335))</f>
        <v/>
      </c>
      <c r="N1335" s="37">
        <f>N$194*$D1335*INDEX(N$121:N$137,$E1335)*(1-INDEX(N$151:N$167,$E1335))</f>
        <v/>
      </c>
      <c r="O1335" s="37">
        <f>O$194*$D1335*INDEX(O$121:O$137,$E1335)*(1-INDEX(O$151:O$167,$E1335))</f>
        <v/>
      </c>
      <c r="P1335" s="37">
        <f>P$194*$D1335*INDEX(P$121:P$137,$E1335)*(1-INDEX(P$151:P$167,$E1335))</f>
        <v/>
      </c>
      <c r="Q1335" s="37">
        <f>Q$194*$D1335*INDEX(Q$121:Q$137,$E1335)*(1-INDEX(Q$151:Q$167,$E1335))</f>
        <v/>
      </c>
      <c r="R1335" s="37">
        <f>R$194*$D1335*INDEX(R$121:R$137,$E1335)*(1-INDEX(R$151:R$167,$E1335))</f>
        <v/>
      </c>
      <c r="S1335" s="37">
        <f>S$194*$D1335*INDEX(S$121:S$137,$E1335)*(1-INDEX(S$151:S$167,$E1335))</f>
        <v/>
      </c>
      <c r="T1335" s="37">
        <f>T$194*$D1335*INDEX(T$121:T$137,$E1335)*(1-INDEX(T$151:T$167,$E1335))</f>
        <v/>
      </c>
      <c r="U1335" s="37">
        <f>U$194*$D1335*INDEX(U$121:U$137,$E1335)*(1-INDEX(U$151:U$167,$E1335))</f>
        <v/>
      </c>
      <c r="V1335" s="37">
        <f>V$194*$D1335*INDEX(V$121:V$137,$E1335)*(1-INDEX(V$151:V$167,$E1335))</f>
        <v/>
      </c>
      <c r="W1335" s="37">
        <f>W$194*$D1335*INDEX(W$121:W$137,$E1335)*(1-INDEX(W$151:W$167,$E1335))</f>
        <v/>
      </c>
      <c r="X1335" s="37">
        <f>X$194*$D1335*INDEX(X$121:X$137,$E1335)*(1-INDEX(X$151:X$167,$E1335))</f>
        <v/>
      </c>
      <c r="Y1335" s="37">
        <f>Y$194*$D1335*INDEX(Y$121:Y$137,$E1335)*(1-INDEX(Y$151:Y$167,$E1335))</f>
        <v/>
      </c>
      <c r="Z1335" s="37">
        <f>Z$194*$D1335*INDEX(Z$121:Z$137,$E1335)*(1-INDEX(Z$151:Z$167,$E1335))</f>
        <v/>
      </c>
      <c r="AA1335" s="37">
        <f>AA$194*$D1335*INDEX(AA$121:AA$137,$E1335)*(1-INDEX(AA$151:AA$167,$E1335))</f>
        <v/>
      </c>
      <c r="AB1335" s="37">
        <f>AB$194*$D1335*INDEX(AB$121:AB$137,$E1335)*(1-INDEX(AB$151:AB$167,$E1335))</f>
        <v/>
      </c>
      <c r="AC1335" s="37">
        <f>AC$194*$D1335*INDEX(AC$121:AC$137,$E1335)*(1-INDEX(AC$151:AC$167,$E1335))</f>
        <v/>
      </c>
      <c r="AD1335" s="40">
        <f>ETSCOST(AD$194,$D1335,INDEX(AD$121:AD$137,$E1335),INDEX(AD$151:AD$167,$E1335))</f>
        <v/>
      </c>
      <c r="AF1335" s="11">
        <f>LOWER(Settings!$C$4)&amp;".mit."&amp;$A1335&amp;IF($C1335="","","."&amp;$C1335&amp;"."&amp;$B1335)&amp;IF(INDEX(Variables!$D$5:$D$205,MATCH($A1335,Variables!$A$5:$A$205,0))="","","."&amp;INDEX(Variables!$D$5:$D$205,MATCH($A1335,Variables!$A$5:$A$205,0)))&amp;"."&amp;AF$5</f>
        <v/>
      </c>
      <c r="AG1335" s="38">
        <f>AG$194*$D1335*INDEX(AG$121:AG$137,$E1335)*(1-INDEX(AG$151:AG$167,$E1335))</f>
        <v/>
      </c>
      <c r="AH1335" s="37">
        <f>AH$194*$D1335*INDEX(AH$121:AH$137,$E1335)*(1-INDEX(AH$151:AH$167,$E1335))</f>
        <v/>
      </c>
      <c r="AI1335" s="37">
        <f>AI$194*$D1335*INDEX(AI$121:AI$137,$E1335)*(1-INDEX(AI$151:AI$167,$E1335))</f>
        <v/>
      </c>
      <c r="AJ1335" s="37">
        <f>AJ$194*$D1335*INDEX(AJ$121:AJ$137,$E1335)*(1-INDEX(AJ$151:AJ$167,$E1335))</f>
        <v/>
      </c>
      <c r="AK1335" s="37">
        <f>AK$194*$D1335*INDEX(AK$121:AK$137,$E1335)*(1-INDEX(AK$151:AK$167,$E1335))</f>
        <v/>
      </c>
      <c r="AL1335" s="37">
        <f>AL$194*$D1335*INDEX(AL$121:AL$137,$E1335)*(1-INDEX(AL$151:AL$167,$E1335))</f>
        <v/>
      </c>
      <c r="AM1335" s="37">
        <f>AM$194*$D1335*INDEX(AM$121:AM$137,$E1335)*(1-INDEX(AM$151:AM$167,$E1335))</f>
        <v/>
      </c>
      <c r="AN1335" s="37">
        <f>AN$194*$D1335*INDEX(AN$121:AN$137,$E1335)*(1-INDEX(AN$151:AN$167,$E1335))</f>
        <v/>
      </c>
      <c r="AO1335" s="37">
        <f>AO$194*$D1335*INDEX(AO$121:AO$137,$E1335)*(1-INDEX(AO$151:AO$167,$E1335))</f>
        <v/>
      </c>
      <c r="AP1335" s="37">
        <f>AP$194*$D1335*INDEX(AP$121:AP$137,$E1335)*(1-INDEX(AP$151:AP$167,$E1335))</f>
        <v/>
      </c>
      <c r="AQ1335" s="37">
        <f>AQ$194*$D1335*INDEX(AQ$121:AQ$137,$E1335)*(1-INDEX(AQ$151:AQ$167,$E1335))</f>
        <v/>
      </c>
      <c r="AR1335" s="37">
        <f>AR$194*$D1335*INDEX(AR$121:AR$137,$E1335)*(1-INDEX(AR$151:AR$167,$E1335))</f>
        <v/>
      </c>
      <c r="AS1335" s="37">
        <f>AS$194*$D1335*INDEX(AS$121:AS$137,$E1335)*(1-INDEX(AS$151:AS$167,$E1335))</f>
        <v/>
      </c>
      <c r="AT1335" s="37">
        <f>AT$194*$D1335*INDEX(AT$121:AT$137,$E1335)*(1-INDEX(AT$151:AT$167,$E1335))</f>
        <v/>
      </c>
      <c r="AU1335" s="37">
        <f>AU$194*$D1335*INDEX(AU$121:AU$137,$E1335)*(1-INDEX(AU$151:AU$167,$E1335))</f>
        <v/>
      </c>
      <c r="AV1335" s="37">
        <f>AV$194*$D1335*INDEX(AV$121:AV$137,$E1335)*(1-INDEX(AV$151:AV$167,$E1335))</f>
        <v/>
      </c>
      <c r="AW1335" s="37">
        <f>AW$194*$D1335*INDEX(AW$121:AW$137,$E1335)*(1-INDEX(AW$151:AW$167,$E1335))</f>
        <v/>
      </c>
      <c r="AX1335" s="37">
        <f>AX$194*$D1335*INDEX(AX$121:AX$137,$E1335)*(1-INDEX(AX$151:AX$167,$E1335))</f>
        <v/>
      </c>
      <c r="AY1335" s="40">
        <f>ETSCOST(AY$194,$D1335,INDEX(AY$121:AY$137,$E1335),INDEX(AY$151:AY$167,$E1335))</f>
        <v/>
      </c>
    </row>
    <row r="1336" hidden="1" outlineLevel="2">
      <c r="A1336" s="14" t="inlineStr">
        <is>
          <t>ets</t>
        </is>
      </c>
      <c r="B1336" s="14" t="inlineStr">
        <is>
          <t>die</t>
        </is>
      </c>
      <c r="C1336" s="14" t="inlineStr">
        <is>
          <t>irn</t>
        </is>
      </c>
      <c r="D1336" s="37">
        <f>INDEX(Inputs!$T$5:$T$132,MATCH($B1336&amp;"|"&amp;$C1336,Inputs!$A$5:$A$132,0))</f>
        <v/>
      </c>
      <c r="E1336" s="37">
        <f>INDEX(Inputs!$K$5:$K$132,MATCH($B1336&amp;"|"&amp;$C1336,Inputs!$A$5:$A$132,0))</f>
        <v/>
      </c>
      <c r="F1336" s="36" t="n"/>
      <c r="G1336" s="36" t="n"/>
      <c r="H1336" s="14">
        <f>INDEX(Variables!$B$5:$B$205,MATCH($A1336,Variables!$A$5:$A$205,0))&amp;IF($C1336="",""," | "&amp;INDEX(Mapping!$B$5:$B$26,MATCH($C1336,Mapping!$A$5:$A$26,0))&amp;" | "&amp;INDEX(Mapping!$B$30:$B$46,MATCH($B1336,Mapping!$A$30:$A$46,0)))</f>
        <v/>
      </c>
      <c r="I1336" s="14">
        <f>INDEX(Variables!$C$5:$C$205,MATCH($A1336,Variables!$A$5:$A$205,0))</f>
        <v/>
      </c>
      <c r="J1336" s="14">
        <f>INDEX(Variables!$E$5:$E$205,MATCH($A1336,Variables!$A$5:$A$205,0))</f>
        <v/>
      </c>
      <c r="K1336" s="11">
        <f>LOWER(Settings!$C$4)&amp;".mit."&amp;$A1336&amp;IF($C1336="","","."&amp;$C1336&amp;"."&amp;$B1336)&amp;IF(INDEX(Variables!$D$5:$D$205,MATCH($A1336,Variables!$A$5:$A$205,0))="","","."&amp;INDEX(Variables!$D$5:$D$205,MATCH($A1336,Variables!$A$5:$A$205,0)))&amp;"."&amp;K$5</f>
        <v/>
      </c>
      <c r="L1336" s="38">
        <f>L$194*$D1336*INDEX(L$121:L$137,$E1336)*(1-INDEX(L$151:L$167,$E1336))</f>
        <v/>
      </c>
      <c r="M1336" s="37">
        <f>M$194*$D1336*INDEX(M$121:M$137,$E1336)*(1-INDEX(M$151:M$167,$E1336))</f>
        <v/>
      </c>
      <c r="N1336" s="37">
        <f>N$194*$D1336*INDEX(N$121:N$137,$E1336)*(1-INDEX(N$151:N$167,$E1336))</f>
        <v/>
      </c>
      <c r="O1336" s="37">
        <f>O$194*$D1336*INDEX(O$121:O$137,$E1336)*(1-INDEX(O$151:O$167,$E1336))</f>
        <v/>
      </c>
      <c r="P1336" s="37">
        <f>P$194*$D1336*INDEX(P$121:P$137,$E1336)*(1-INDEX(P$151:P$167,$E1336))</f>
        <v/>
      </c>
      <c r="Q1336" s="37">
        <f>Q$194*$D1336*INDEX(Q$121:Q$137,$E1336)*(1-INDEX(Q$151:Q$167,$E1336))</f>
        <v/>
      </c>
      <c r="R1336" s="37">
        <f>R$194*$D1336*INDEX(R$121:R$137,$E1336)*(1-INDEX(R$151:R$167,$E1336))</f>
        <v/>
      </c>
      <c r="S1336" s="37">
        <f>S$194*$D1336*INDEX(S$121:S$137,$E1336)*(1-INDEX(S$151:S$167,$E1336))</f>
        <v/>
      </c>
      <c r="T1336" s="37">
        <f>T$194*$D1336*INDEX(T$121:T$137,$E1336)*(1-INDEX(T$151:T$167,$E1336))</f>
        <v/>
      </c>
      <c r="U1336" s="37">
        <f>U$194*$D1336*INDEX(U$121:U$137,$E1336)*(1-INDEX(U$151:U$167,$E1336))</f>
        <v/>
      </c>
      <c r="V1336" s="37">
        <f>V$194*$D1336*INDEX(V$121:V$137,$E1336)*(1-INDEX(V$151:V$167,$E1336))</f>
        <v/>
      </c>
      <c r="W1336" s="37">
        <f>W$194*$D1336*INDEX(W$121:W$137,$E1336)*(1-INDEX(W$151:W$167,$E1336))</f>
        <v/>
      </c>
      <c r="X1336" s="37">
        <f>X$194*$D1336*INDEX(X$121:X$137,$E1336)*(1-INDEX(X$151:X$167,$E1336))</f>
        <v/>
      </c>
      <c r="Y1336" s="37">
        <f>Y$194*$D1336*INDEX(Y$121:Y$137,$E1336)*(1-INDEX(Y$151:Y$167,$E1336))</f>
        <v/>
      </c>
      <c r="Z1336" s="37">
        <f>Z$194*$D1336*INDEX(Z$121:Z$137,$E1336)*(1-INDEX(Z$151:Z$167,$E1336))</f>
        <v/>
      </c>
      <c r="AA1336" s="37">
        <f>AA$194*$D1336*INDEX(AA$121:AA$137,$E1336)*(1-INDEX(AA$151:AA$167,$E1336))</f>
        <v/>
      </c>
      <c r="AB1336" s="37">
        <f>AB$194*$D1336*INDEX(AB$121:AB$137,$E1336)*(1-INDEX(AB$151:AB$167,$E1336))</f>
        <v/>
      </c>
      <c r="AC1336" s="37">
        <f>AC$194*$D1336*INDEX(AC$121:AC$137,$E1336)*(1-INDEX(AC$151:AC$167,$E1336))</f>
        <v/>
      </c>
      <c r="AD1336" s="40">
        <f>ETSCOST(AD$194,$D1336,INDEX(AD$121:AD$137,$E1336),INDEX(AD$151:AD$167,$E1336))</f>
        <v/>
      </c>
      <c r="AF1336" s="11">
        <f>LOWER(Settings!$C$4)&amp;".mit."&amp;$A1336&amp;IF($C1336="","","."&amp;$C1336&amp;"."&amp;$B1336)&amp;IF(INDEX(Variables!$D$5:$D$205,MATCH($A1336,Variables!$A$5:$A$205,0))="","","."&amp;INDEX(Variables!$D$5:$D$205,MATCH($A1336,Variables!$A$5:$A$205,0)))&amp;"."&amp;AF$5</f>
        <v/>
      </c>
      <c r="AG1336" s="38">
        <f>AG$194*$D1336*INDEX(AG$121:AG$137,$E1336)*(1-INDEX(AG$151:AG$167,$E1336))</f>
        <v/>
      </c>
      <c r="AH1336" s="37">
        <f>AH$194*$D1336*INDEX(AH$121:AH$137,$E1336)*(1-INDEX(AH$151:AH$167,$E1336))</f>
        <v/>
      </c>
      <c r="AI1336" s="37">
        <f>AI$194*$D1336*INDEX(AI$121:AI$137,$E1336)*(1-INDEX(AI$151:AI$167,$E1336))</f>
        <v/>
      </c>
      <c r="AJ1336" s="37">
        <f>AJ$194*$D1336*INDEX(AJ$121:AJ$137,$E1336)*(1-INDEX(AJ$151:AJ$167,$E1336))</f>
        <v/>
      </c>
      <c r="AK1336" s="37">
        <f>AK$194*$D1336*INDEX(AK$121:AK$137,$E1336)*(1-INDEX(AK$151:AK$167,$E1336))</f>
        <v/>
      </c>
      <c r="AL1336" s="37">
        <f>AL$194*$D1336*INDEX(AL$121:AL$137,$E1336)*(1-INDEX(AL$151:AL$167,$E1336))</f>
        <v/>
      </c>
      <c r="AM1336" s="37">
        <f>AM$194*$D1336*INDEX(AM$121:AM$137,$E1336)*(1-INDEX(AM$151:AM$167,$E1336))</f>
        <v/>
      </c>
      <c r="AN1336" s="37">
        <f>AN$194*$D1336*INDEX(AN$121:AN$137,$E1336)*(1-INDEX(AN$151:AN$167,$E1336))</f>
        <v/>
      </c>
      <c r="AO1336" s="37">
        <f>AO$194*$D1336*INDEX(AO$121:AO$137,$E1336)*(1-INDEX(AO$151:AO$167,$E1336))</f>
        <v/>
      </c>
      <c r="AP1336" s="37">
        <f>AP$194*$D1336*INDEX(AP$121:AP$137,$E1336)*(1-INDEX(AP$151:AP$167,$E1336))</f>
        <v/>
      </c>
      <c r="AQ1336" s="37">
        <f>AQ$194*$D1336*INDEX(AQ$121:AQ$137,$E1336)*(1-INDEX(AQ$151:AQ$167,$E1336))</f>
        <v/>
      </c>
      <c r="AR1336" s="37">
        <f>AR$194*$D1336*INDEX(AR$121:AR$137,$E1336)*(1-INDEX(AR$151:AR$167,$E1336))</f>
        <v/>
      </c>
      <c r="AS1336" s="37">
        <f>AS$194*$D1336*INDEX(AS$121:AS$137,$E1336)*(1-INDEX(AS$151:AS$167,$E1336))</f>
        <v/>
      </c>
      <c r="AT1336" s="37">
        <f>AT$194*$D1336*INDEX(AT$121:AT$137,$E1336)*(1-INDEX(AT$151:AT$167,$E1336))</f>
        <v/>
      </c>
      <c r="AU1336" s="37">
        <f>AU$194*$D1336*INDEX(AU$121:AU$137,$E1336)*(1-INDEX(AU$151:AU$167,$E1336))</f>
        <v/>
      </c>
      <c r="AV1336" s="37">
        <f>AV$194*$D1336*INDEX(AV$121:AV$137,$E1336)*(1-INDEX(AV$151:AV$167,$E1336))</f>
        <v/>
      </c>
      <c r="AW1336" s="37">
        <f>AW$194*$D1336*INDEX(AW$121:AW$137,$E1336)*(1-INDEX(AW$151:AW$167,$E1336))</f>
        <v/>
      </c>
      <c r="AX1336" s="37">
        <f>AX$194*$D1336*INDEX(AX$121:AX$137,$E1336)*(1-INDEX(AX$151:AX$167,$E1336))</f>
        <v/>
      </c>
      <c r="AY1336" s="40">
        <f>ETSCOST(AY$194,$D1336,INDEX(AY$121:AY$137,$E1336),INDEX(AY$151:AY$167,$E1336))</f>
        <v/>
      </c>
    </row>
    <row r="1337" hidden="1" outlineLevel="2">
      <c r="A1337" s="14" t="inlineStr">
        <is>
          <t>ets</t>
        </is>
      </c>
      <c r="B1337" s="14" t="inlineStr">
        <is>
          <t>lpg</t>
        </is>
      </c>
      <c r="C1337" s="14" t="inlineStr">
        <is>
          <t>irn</t>
        </is>
      </c>
      <c r="D1337" s="37">
        <f>INDEX(Inputs!$T$5:$T$132,MATCH($B1337&amp;"|"&amp;$C1337,Inputs!$A$5:$A$132,0))</f>
        <v/>
      </c>
      <c r="E1337" s="37">
        <f>INDEX(Inputs!$K$5:$K$132,MATCH($B1337&amp;"|"&amp;$C1337,Inputs!$A$5:$A$132,0))</f>
        <v/>
      </c>
      <c r="F1337" s="36" t="n"/>
      <c r="G1337" s="36" t="n"/>
      <c r="H1337" s="14">
        <f>INDEX(Variables!$B$5:$B$205,MATCH($A1337,Variables!$A$5:$A$205,0))&amp;IF($C1337="",""," | "&amp;INDEX(Mapping!$B$5:$B$26,MATCH($C1337,Mapping!$A$5:$A$26,0))&amp;" | "&amp;INDEX(Mapping!$B$30:$B$46,MATCH($B1337,Mapping!$A$30:$A$46,0)))</f>
        <v/>
      </c>
      <c r="I1337" s="14">
        <f>INDEX(Variables!$C$5:$C$205,MATCH($A1337,Variables!$A$5:$A$205,0))</f>
        <v/>
      </c>
      <c r="J1337" s="14">
        <f>INDEX(Variables!$E$5:$E$205,MATCH($A1337,Variables!$A$5:$A$205,0))</f>
        <v/>
      </c>
      <c r="K1337" s="11">
        <f>LOWER(Settings!$C$4)&amp;".mit."&amp;$A1337&amp;IF($C1337="","","."&amp;$C1337&amp;"."&amp;$B1337)&amp;IF(INDEX(Variables!$D$5:$D$205,MATCH($A1337,Variables!$A$5:$A$205,0))="","","."&amp;INDEX(Variables!$D$5:$D$205,MATCH($A1337,Variables!$A$5:$A$205,0)))&amp;"."&amp;K$5</f>
        <v/>
      </c>
      <c r="L1337" s="38">
        <f>L$194*$D1337*INDEX(L$121:L$137,$E1337)*(1-INDEX(L$151:L$167,$E1337))</f>
        <v/>
      </c>
      <c r="M1337" s="37">
        <f>M$194*$D1337*INDEX(M$121:M$137,$E1337)*(1-INDEX(M$151:M$167,$E1337))</f>
        <v/>
      </c>
      <c r="N1337" s="37">
        <f>N$194*$D1337*INDEX(N$121:N$137,$E1337)*(1-INDEX(N$151:N$167,$E1337))</f>
        <v/>
      </c>
      <c r="O1337" s="37">
        <f>O$194*$D1337*INDEX(O$121:O$137,$E1337)*(1-INDEX(O$151:O$167,$E1337))</f>
        <v/>
      </c>
      <c r="P1337" s="37">
        <f>P$194*$D1337*INDEX(P$121:P$137,$E1337)*(1-INDEX(P$151:P$167,$E1337))</f>
        <v/>
      </c>
      <c r="Q1337" s="37">
        <f>Q$194*$D1337*INDEX(Q$121:Q$137,$E1337)*(1-INDEX(Q$151:Q$167,$E1337))</f>
        <v/>
      </c>
      <c r="R1337" s="37">
        <f>R$194*$D1337*INDEX(R$121:R$137,$E1337)*(1-INDEX(R$151:R$167,$E1337))</f>
        <v/>
      </c>
      <c r="S1337" s="37">
        <f>S$194*$D1337*INDEX(S$121:S$137,$E1337)*(1-INDEX(S$151:S$167,$E1337))</f>
        <v/>
      </c>
      <c r="T1337" s="37">
        <f>T$194*$D1337*INDEX(T$121:T$137,$E1337)*(1-INDEX(T$151:T$167,$E1337))</f>
        <v/>
      </c>
      <c r="U1337" s="37">
        <f>U$194*$D1337*INDEX(U$121:U$137,$E1337)*(1-INDEX(U$151:U$167,$E1337))</f>
        <v/>
      </c>
      <c r="V1337" s="37">
        <f>V$194*$D1337*INDEX(V$121:V$137,$E1337)*(1-INDEX(V$151:V$167,$E1337))</f>
        <v/>
      </c>
      <c r="W1337" s="37">
        <f>W$194*$D1337*INDEX(W$121:W$137,$E1337)*(1-INDEX(W$151:W$167,$E1337))</f>
        <v/>
      </c>
      <c r="X1337" s="37">
        <f>X$194*$D1337*INDEX(X$121:X$137,$E1337)*(1-INDEX(X$151:X$167,$E1337))</f>
        <v/>
      </c>
      <c r="Y1337" s="37">
        <f>Y$194*$D1337*INDEX(Y$121:Y$137,$E1337)*(1-INDEX(Y$151:Y$167,$E1337))</f>
        <v/>
      </c>
      <c r="Z1337" s="37">
        <f>Z$194*$D1337*INDEX(Z$121:Z$137,$E1337)*(1-INDEX(Z$151:Z$167,$E1337))</f>
        <v/>
      </c>
      <c r="AA1337" s="37">
        <f>AA$194*$D1337*INDEX(AA$121:AA$137,$E1337)*(1-INDEX(AA$151:AA$167,$E1337))</f>
        <v/>
      </c>
      <c r="AB1337" s="37">
        <f>AB$194*$D1337*INDEX(AB$121:AB$137,$E1337)*(1-INDEX(AB$151:AB$167,$E1337))</f>
        <v/>
      </c>
      <c r="AC1337" s="37">
        <f>AC$194*$D1337*INDEX(AC$121:AC$137,$E1337)*(1-INDEX(AC$151:AC$167,$E1337))</f>
        <v/>
      </c>
      <c r="AD1337" s="40">
        <f>ETSCOST(AD$194,$D1337,INDEX(AD$121:AD$137,$E1337),INDEX(AD$151:AD$167,$E1337))</f>
        <v/>
      </c>
      <c r="AF1337" s="11">
        <f>LOWER(Settings!$C$4)&amp;".mit."&amp;$A1337&amp;IF($C1337="","","."&amp;$C1337&amp;"."&amp;$B1337)&amp;IF(INDEX(Variables!$D$5:$D$205,MATCH($A1337,Variables!$A$5:$A$205,0))="","","."&amp;INDEX(Variables!$D$5:$D$205,MATCH($A1337,Variables!$A$5:$A$205,0)))&amp;"."&amp;AF$5</f>
        <v/>
      </c>
      <c r="AG1337" s="38">
        <f>AG$194*$D1337*INDEX(AG$121:AG$137,$E1337)*(1-INDEX(AG$151:AG$167,$E1337))</f>
        <v/>
      </c>
      <c r="AH1337" s="37">
        <f>AH$194*$D1337*INDEX(AH$121:AH$137,$E1337)*(1-INDEX(AH$151:AH$167,$E1337))</f>
        <v/>
      </c>
      <c r="AI1337" s="37">
        <f>AI$194*$D1337*INDEX(AI$121:AI$137,$E1337)*(1-INDEX(AI$151:AI$167,$E1337))</f>
        <v/>
      </c>
      <c r="AJ1337" s="37">
        <f>AJ$194*$D1337*INDEX(AJ$121:AJ$137,$E1337)*(1-INDEX(AJ$151:AJ$167,$E1337))</f>
        <v/>
      </c>
      <c r="AK1337" s="37">
        <f>AK$194*$D1337*INDEX(AK$121:AK$137,$E1337)*(1-INDEX(AK$151:AK$167,$E1337))</f>
        <v/>
      </c>
      <c r="AL1337" s="37">
        <f>AL$194*$D1337*INDEX(AL$121:AL$137,$E1337)*(1-INDEX(AL$151:AL$167,$E1337))</f>
        <v/>
      </c>
      <c r="AM1337" s="37">
        <f>AM$194*$D1337*INDEX(AM$121:AM$137,$E1337)*(1-INDEX(AM$151:AM$167,$E1337))</f>
        <v/>
      </c>
      <c r="AN1337" s="37">
        <f>AN$194*$D1337*INDEX(AN$121:AN$137,$E1337)*(1-INDEX(AN$151:AN$167,$E1337))</f>
        <v/>
      </c>
      <c r="AO1337" s="37">
        <f>AO$194*$D1337*INDEX(AO$121:AO$137,$E1337)*(1-INDEX(AO$151:AO$167,$E1337))</f>
        <v/>
      </c>
      <c r="AP1337" s="37">
        <f>AP$194*$D1337*INDEX(AP$121:AP$137,$E1337)*(1-INDEX(AP$151:AP$167,$E1337))</f>
        <v/>
      </c>
      <c r="AQ1337" s="37">
        <f>AQ$194*$D1337*INDEX(AQ$121:AQ$137,$E1337)*(1-INDEX(AQ$151:AQ$167,$E1337))</f>
        <v/>
      </c>
      <c r="AR1337" s="37">
        <f>AR$194*$D1337*INDEX(AR$121:AR$137,$E1337)*(1-INDEX(AR$151:AR$167,$E1337))</f>
        <v/>
      </c>
      <c r="AS1337" s="37">
        <f>AS$194*$D1337*INDEX(AS$121:AS$137,$E1337)*(1-INDEX(AS$151:AS$167,$E1337))</f>
        <v/>
      </c>
      <c r="AT1337" s="37">
        <f>AT$194*$D1337*INDEX(AT$121:AT$137,$E1337)*(1-INDEX(AT$151:AT$167,$E1337))</f>
        <v/>
      </c>
      <c r="AU1337" s="37">
        <f>AU$194*$D1337*INDEX(AU$121:AU$137,$E1337)*(1-INDEX(AU$151:AU$167,$E1337))</f>
        <v/>
      </c>
      <c r="AV1337" s="37">
        <f>AV$194*$D1337*INDEX(AV$121:AV$137,$E1337)*(1-INDEX(AV$151:AV$167,$E1337))</f>
        <v/>
      </c>
      <c r="AW1337" s="37">
        <f>AW$194*$D1337*INDEX(AW$121:AW$137,$E1337)*(1-INDEX(AW$151:AW$167,$E1337))</f>
        <v/>
      </c>
      <c r="AX1337" s="37">
        <f>AX$194*$D1337*INDEX(AX$121:AX$137,$E1337)*(1-INDEX(AX$151:AX$167,$E1337))</f>
        <v/>
      </c>
      <c r="AY1337" s="40">
        <f>ETSCOST(AY$194,$D1337,INDEX(AY$121:AY$137,$E1337),INDEX(AY$151:AY$167,$E1337))</f>
        <v/>
      </c>
    </row>
    <row r="1338" hidden="1" outlineLevel="2">
      <c r="A1338" s="14" t="inlineStr">
        <is>
          <t>ets</t>
        </is>
      </c>
      <c r="B1338" s="14" t="inlineStr">
        <is>
          <t>ker</t>
        </is>
      </c>
      <c r="C1338" s="14" t="inlineStr">
        <is>
          <t>irn</t>
        </is>
      </c>
      <c r="D1338" s="37">
        <f>INDEX(Inputs!$T$5:$T$132,MATCH($B1338&amp;"|"&amp;$C1338,Inputs!$A$5:$A$132,0))</f>
        <v/>
      </c>
      <c r="E1338" s="37">
        <f>INDEX(Inputs!$K$5:$K$132,MATCH($B1338&amp;"|"&amp;$C1338,Inputs!$A$5:$A$132,0))</f>
        <v/>
      </c>
      <c r="F1338" s="36" t="n"/>
      <c r="G1338" s="36" t="n"/>
      <c r="H1338" s="14">
        <f>INDEX(Variables!$B$5:$B$205,MATCH($A1338,Variables!$A$5:$A$205,0))&amp;IF($C1338="",""," | "&amp;INDEX(Mapping!$B$5:$B$26,MATCH($C1338,Mapping!$A$5:$A$26,0))&amp;" | "&amp;INDEX(Mapping!$B$30:$B$46,MATCH($B1338,Mapping!$A$30:$A$46,0)))</f>
        <v/>
      </c>
      <c r="I1338" s="14">
        <f>INDEX(Variables!$C$5:$C$205,MATCH($A1338,Variables!$A$5:$A$205,0))</f>
        <v/>
      </c>
      <c r="J1338" s="14">
        <f>INDEX(Variables!$E$5:$E$205,MATCH($A1338,Variables!$A$5:$A$205,0))</f>
        <v/>
      </c>
      <c r="K1338" s="11">
        <f>LOWER(Settings!$C$4)&amp;".mit."&amp;$A1338&amp;IF($C1338="","","."&amp;$C1338&amp;"."&amp;$B1338)&amp;IF(INDEX(Variables!$D$5:$D$205,MATCH($A1338,Variables!$A$5:$A$205,0))="","","."&amp;INDEX(Variables!$D$5:$D$205,MATCH($A1338,Variables!$A$5:$A$205,0)))&amp;"."&amp;K$5</f>
        <v/>
      </c>
      <c r="L1338" s="38">
        <f>L$194*$D1338*INDEX(L$121:L$137,$E1338)*(1-INDEX(L$151:L$167,$E1338))</f>
        <v/>
      </c>
      <c r="M1338" s="37">
        <f>M$194*$D1338*INDEX(M$121:M$137,$E1338)*(1-INDEX(M$151:M$167,$E1338))</f>
        <v/>
      </c>
      <c r="N1338" s="37">
        <f>N$194*$D1338*INDEX(N$121:N$137,$E1338)*(1-INDEX(N$151:N$167,$E1338))</f>
        <v/>
      </c>
      <c r="O1338" s="37">
        <f>O$194*$D1338*INDEX(O$121:O$137,$E1338)*(1-INDEX(O$151:O$167,$E1338))</f>
        <v/>
      </c>
      <c r="P1338" s="37">
        <f>P$194*$D1338*INDEX(P$121:P$137,$E1338)*(1-INDEX(P$151:P$167,$E1338))</f>
        <v/>
      </c>
      <c r="Q1338" s="37">
        <f>Q$194*$D1338*INDEX(Q$121:Q$137,$E1338)*(1-INDEX(Q$151:Q$167,$E1338))</f>
        <v/>
      </c>
      <c r="R1338" s="37">
        <f>R$194*$D1338*INDEX(R$121:R$137,$E1338)*(1-INDEX(R$151:R$167,$E1338))</f>
        <v/>
      </c>
      <c r="S1338" s="37">
        <f>S$194*$D1338*INDEX(S$121:S$137,$E1338)*(1-INDEX(S$151:S$167,$E1338))</f>
        <v/>
      </c>
      <c r="T1338" s="37">
        <f>T$194*$D1338*INDEX(T$121:T$137,$E1338)*(1-INDEX(T$151:T$167,$E1338))</f>
        <v/>
      </c>
      <c r="U1338" s="37">
        <f>U$194*$D1338*INDEX(U$121:U$137,$E1338)*(1-INDEX(U$151:U$167,$E1338))</f>
        <v/>
      </c>
      <c r="V1338" s="37">
        <f>V$194*$D1338*INDEX(V$121:V$137,$E1338)*(1-INDEX(V$151:V$167,$E1338))</f>
        <v/>
      </c>
      <c r="W1338" s="37">
        <f>W$194*$D1338*INDEX(W$121:W$137,$E1338)*(1-INDEX(W$151:W$167,$E1338))</f>
        <v/>
      </c>
      <c r="X1338" s="37">
        <f>X$194*$D1338*INDEX(X$121:X$137,$E1338)*(1-INDEX(X$151:X$167,$E1338))</f>
        <v/>
      </c>
      <c r="Y1338" s="37">
        <f>Y$194*$D1338*INDEX(Y$121:Y$137,$E1338)*(1-INDEX(Y$151:Y$167,$E1338))</f>
        <v/>
      </c>
      <c r="Z1338" s="37">
        <f>Z$194*$D1338*INDEX(Z$121:Z$137,$E1338)*(1-INDEX(Z$151:Z$167,$E1338))</f>
        <v/>
      </c>
      <c r="AA1338" s="37">
        <f>AA$194*$D1338*INDEX(AA$121:AA$137,$E1338)*(1-INDEX(AA$151:AA$167,$E1338))</f>
        <v/>
      </c>
      <c r="AB1338" s="37">
        <f>AB$194*$D1338*INDEX(AB$121:AB$137,$E1338)*(1-INDEX(AB$151:AB$167,$E1338))</f>
        <v/>
      </c>
      <c r="AC1338" s="37">
        <f>AC$194*$D1338*INDEX(AC$121:AC$137,$E1338)*(1-INDEX(AC$151:AC$167,$E1338))</f>
        <v/>
      </c>
      <c r="AD1338" s="40">
        <f>ETSCOST(AD$194,$D1338,INDEX(AD$121:AD$137,$E1338),INDEX(AD$151:AD$167,$E1338))</f>
        <v/>
      </c>
      <c r="AF1338" s="11">
        <f>LOWER(Settings!$C$4)&amp;".mit."&amp;$A1338&amp;IF($C1338="","","."&amp;$C1338&amp;"."&amp;$B1338)&amp;IF(INDEX(Variables!$D$5:$D$205,MATCH($A1338,Variables!$A$5:$A$205,0))="","","."&amp;INDEX(Variables!$D$5:$D$205,MATCH($A1338,Variables!$A$5:$A$205,0)))&amp;"."&amp;AF$5</f>
        <v/>
      </c>
      <c r="AG1338" s="38">
        <f>AG$194*$D1338*INDEX(AG$121:AG$137,$E1338)*(1-INDEX(AG$151:AG$167,$E1338))</f>
        <v/>
      </c>
      <c r="AH1338" s="37">
        <f>AH$194*$D1338*INDEX(AH$121:AH$137,$E1338)*(1-INDEX(AH$151:AH$167,$E1338))</f>
        <v/>
      </c>
      <c r="AI1338" s="37">
        <f>AI$194*$D1338*INDEX(AI$121:AI$137,$E1338)*(1-INDEX(AI$151:AI$167,$E1338))</f>
        <v/>
      </c>
      <c r="AJ1338" s="37">
        <f>AJ$194*$D1338*INDEX(AJ$121:AJ$137,$E1338)*(1-INDEX(AJ$151:AJ$167,$E1338))</f>
        <v/>
      </c>
      <c r="AK1338" s="37">
        <f>AK$194*$D1338*INDEX(AK$121:AK$137,$E1338)*(1-INDEX(AK$151:AK$167,$E1338))</f>
        <v/>
      </c>
      <c r="AL1338" s="37">
        <f>AL$194*$D1338*INDEX(AL$121:AL$137,$E1338)*(1-INDEX(AL$151:AL$167,$E1338))</f>
        <v/>
      </c>
      <c r="AM1338" s="37">
        <f>AM$194*$D1338*INDEX(AM$121:AM$137,$E1338)*(1-INDEX(AM$151:AM$167,$E1338))</f>
        <v/>
      </c>
      <c r="AN1338" s="37">
        <f>AN$194*$D1338*INDEX(AN$121:AN$137,$E1338)*(1-INDEX(AN$151:AN$167,$E1338))</f>
        <v/>
      </c>
      <c r="AO1338" s="37">
        <f>AO$194*$D1338*INDEX(AO$121:AO$137,$E1338)*(1-INDEX(AO$151:AO$167,$E1338))</f>
        <v/>
      </c>
      <c r="AP1338" s="37">
        <f>AP$194*$D1338*INDEX(AP$121:AP$137,$E1338)*(1-INDEX(AP$151:AP$167,$E1338))</f>
        <v/>
      </c>
      <c r="AQ1338" s="37">
        <f>AQ$194*$D1338*INDEX(AQ$121:AQ$137,$E1338)*(1-INDEX(AQ$151:AQ$167,$E1338))</f>
        <v/>
      </c>
      <c r="AR1338" s="37">
        <f>AR$194*$D1338*INDEX(AR$121:AR$137,$E1338)*(1-INDEX(AR$151:AR$167,$E1338))</f>
        <v/>
      </c>
      <c r="AS1338" s="37">
        <f>AS$194*$D1338*INDEX(AS$121:AS$137,$E1338)*(1-INDEX(AS$151:AS$167,$E1338))</f>
        <v/>
      </c>
      <c r="AT1338" s="37">
        <f>AT$194*$D1338*INDEX(AT$121:AT$137,$E1338)*(1-INDEX(AT$151:AT$167,$E1338))</f>
        <v/>
      </c>
      <c r="AU1338" s="37">
        <f>AU$194*$D1338*INDEX(AU$121:AU$137,$E1338)*(1-INDEX(AU$151:AU$167,$E1338))</f>
        <v/>
      </c>
      <c r="AV1338" s="37">
        <f>AV$194*$D1338*INDEX(AV$121:AV$137,$E1338)*(1-INDEX(AV$151:AV$167,$E1338))</f>
        <v/>
      </c>
      <c r="AW1338" s="37">
        <f>AW$194*$D1338*INDEX(AW$121:AW$137,$E1338)*(1-INDEX(AW$151:AW$167,$E1338))</f>
        <v/>
      </c>
      <c r="AX1338" s="37">
        <f>AX$194*$D1338*INDEX(AX$121:AX$137,$E1338)*(1-INDEX(AX$151:AX$167,$E1338))</f>
        <v/>
      </c>
      <c r="AY1338" s="40">
        <f>ETSCOST(AY$194,$D1338,INDEX(AY$121:AY$137,$E1338),INDEX(AY$151:AY$167,$E1338))</f>
        <v/>
      </c>
    </row>
    <row r="1339" hidden="1" outlineLevel="2">
      <c r="A1339" s="14" t="inlineStr">
        <is>
          <t>ets</t>
        </is>
      </c>
      <c r="B1339" s="14" t="inlineStr">
        <is>
          <t>oop</t>
        </is>
      </c>
      <c r="C1339" s="14" t="inlineStr">
        <is>
          <t>irn</t>
        </is>
      </c>
      <c r="D1339" s="37">
        <f>INDEX(Inputs!$T$5:$T$132,MATCH($B1339&amp;"|"&amp;$C1339,Inputs!$A$5:$A$132,0))</f>
        <v/>
      </c>
      <c r="E1339" s="37">
        <f>INDEX(Inputs!$K$5:$K$132,MATCH($B1339&amp;"|"&amp;$C1339,Inputs!$A$5:$A$132,0))</f>
        <v/>
      </c>
      <c r="F1339" s="36" t="n"/>
      <c r="G1339" s="36" t="n"/>
      <c r="H1339" s="14">
        <f>INDEX(Variables!$B$5:$B$205,MATCH($A1339,Variables!$A$5:$A$205,0))&amp;IF($C1339="",""," | "&amp;INDEX(Mapping!$B$5:$B$26,MATCH($C1339,Mapping!$A$5:$A$26,0))&amp;" | "&amp;INDEX(Mapping!$B$30:$B$46,MATCH($B1339,Mapping!$A$30:$A$46,0)))</f>
        <v/>
      </c>
      <c r="I1339" s="14">
        <f>INDEX(Variables!$C$5:$C$205,MATCH($A1339,Variables!$A$5:$A$205,0))</f>
        <v/>
      </c>
      <c r="J1339" s="14">
        <f>INDEX(Variables!$E$5:$E$205,MATCH($A1339,Variables!$A$5:$A$205,0))</f>
        <v/>
      </c>
      <c r="K1339" s="11">
        <f>LOWER(Settings!$C$4)&amp;".mit."&amp;$A1339&amp;IF($C1339="","","."&amp;$C1339&amp;"."&amp;$B1339)&amp;IF(INDEX(Variables!$D$5:$D$205,MATCH($A1339,Variables!$A$5:$A$205,0))="","","."&amp;INDEX(Variables!$D$5:$D$205,MATCH($A1339,Variables!$A$5:$A$205,0)))&amp;"."&amp;K$5</f>
        <v/>
      </c>
      <c r="L1339" s="38">
        <f>L$194*$D1339*INDEX(L$121:L$137,$E1339)*(1-INDEX(L$151:L$167,$E1339))</f>
        <v/>
      </c>
      <c r="M1339" s="37">
        <f>M$194*$D1339*INDEX(M$121:M$137,$E1339)*(1-INDEX(M$151:M$167,$E1339))</f>
        <v/>
      </c>
      <c r="N1339" s="37">
        <f>N$194*$D1339*INDEX(N$121:N$137,$E1339)*(1-INDEX(N$151:N$167,$E1339))</f>
        <v/>
      </c>
      <c r="O1339" s="37">
        <f>O$194*$D1339*INDEX(O$121:O$137,$E1339)*(1-INDEX(O$151:O$167,$E1339))</f>
        <v/>
      </c>
      <c r="P1339" s="37">
        <f>P$194*$D1339*INDEX(P$121:P$137,$E1339)*(1-INDEX(P$151:P$167,$E1339))</f>
        <v/>
      </c>
      <c r="Q1339" s="37">
        <f>Q$194*$D1339*INDEX(Q$121:Q$137,$E1339)*(1-INDEX(Q$151:Q$167,$E1339))</f>
        <v/>
      </c>
      <c r="R1339" s="37">
        <f>R$194*$D1339*INDEX(R$121:R$137,$E1339)*(1-INDEX(R$151:R$167,$E1339))</f>
        <v/>
      </c>
      <c r="S1339" s="37">
        <f>S$194*$D1339*INDEX(S$121:S$137,$E1339)*(1-INDEX(S$151:S$167,$E1339))</f>
        <v/>
      </c>
      <c r="T1339" s="37">
        <f>T$194*$D1339*INDEX(T$121:T$137,$E1339)*(1-INDEX(T$151:T$167,$E1339))</f>
        <v/>
      </c>
      <c r="U1339" s="37">
        <f>U$194*$D1339*INDEX(U$121:U$137,$E1339)*(1-INDEX(U$151:U$167,$E1339))</f>
        <v/>
      </c>
      <c r="V1339" s="37">
        <f>V$194*$D1339*INDEX(V$121:V$137,$E1339)*(1-INDEX(V$151:V$167,$E1339))</f>
        <v/>
      </c>
      <c r="W1339" s="37">
        <f>W$194*$D1339*INDEX(W$121:W$137,$E1339)*(1-INDEX(W$151:W$167,$E1339))</f>
        <v/>
      </c>
      <c r="X1339" s="37">
        <f>X$194*$D1339*INDEX(X$121:X$137,$E1339)*(1-INDEX(X$151:X$167,$E1339))</f>
        <v/>
      </c>
      <c r="Y1339" s="37">
        <f>Y$194*$D1339*INDEX(Y$121:Y$137,$E1339)*(1-INDEX(Y$151:Y$167,$E1339))</f>
        <v/>
      </c>
      <c r="Z1339" s="37">
        <f>Z$194*$D1339*INDEX(Z$121:Z$137,$E1339)*(1-INDEX(Z$151:Z$167,$E1339))</f>
        <v/>
      </c>
      <c r="AA1339" s="37">
        <f>AA$194*$D1339*INDEX(AA$121:AA$137,$E1339)*(1-INDEX(AA$151:AA$167,$E1339))</f>
        <v/>
      </c>
      <c r="AB1339" s="37">
        <f>AB$194*$D1339*INDEX(AB$121:AB$137,$E1339)*(1-INDEX(AB$151:AB$167,$E1339))</f>
        <v/>
      </c>
      <c r="AC1339" s="37">
        <f>AC$194*$D1339*INDEX(AC$121:AC$137,$E1339)*(1-INDEX(AC$151:AC$167,$E1339))</f>
        <v/>
      </c>
      <c r="AD1339" s="40">
        <f>ETSCOST(AD$194,$D1339,INDEX(AD$121:AD$137,$E1339),INDEX(AD$151:AD$167,$E1339))</f>
        <v/>
      </c>
      <c r="AF1339" s="11">
        <f>LOWER(Settings!$C$4)&amp;".mit."&amp;$A1339&amp;IF($C1339="","","."&amp;$C1339&amp;"."&amp;$B1339)&amp;IF(INDEX(Variables!$D$5:$D$205,MATCH($A1339,Variables!$A$5:$A$205,0))="","","."&amp;INDEX(Variables!$D$5:$D$205,MATCH($A1339,Variables!$A$5:$A$205,0)))&amp;"."&amp;AF$5</f>
        <v/>
      </c>
      <c r="AG1339" s="38">
        <f>AG$194*$D1339*INDEX(AG$121:AG$137,$E1339)*(1-INDEX(AG$151:AG$167,$E1339))</f>
        <v/>
      </c>
      <c r="AH1339" s="37">
        <f>AH$194*$D1339*INDEX(AH$121:AH$137,$E1339)*(1-INDEX(AH$151:AH$167,$E1339))</f>
        <v/>
      </c>
      <c r="AI1339" s="37">
        <f>AI$194*$D1339*INDEX(AI$121:AI$137,$E1339)*(1-INDEX(AI$151:AI$167,$E1339))</f>
        <v/>
      </c>
      <c r="AJ1339" s="37">
        <f>AJ$194*$D1339*INDEX(AJ$121:AJ$137,$E1339)*(1-INDEX(AJ$151:AJ$167,$E1339))</f>
        <v/>
      </c>
      <c r="AK1339" s="37">
        <f>AK$194*$D1339*INDEX(AK$121:AK$137,$E1339)*(1-INDEX(AK$151:AK$167,$E1339))</f>
        <v/>
      </c>
      <c r="AL1339" s="37">
        <f>AL$194*$D1339*INDEX(AL$121:AL$137,$E1339)*(1-INDEX(AL$151:AL$167,$E1339))</f>
        <v/>
      </c>
      <c r="AM1339" s="37">
        <f>AM$194*$D1339*INDEX(AM$121:AM$137,$E1339)*(1-INDEX(AM$151:AM$167,$E1339))</f>
        <v/>
      </c>
      <c r="AN1339" s="37">
        <f>AN$194*$D1339*INDEX(AN$121:AN$137,$E1339)*(1-INDEX(AN$151:AN$167,$E1339))</f>
        <v/>
      </c>
      <c r="AO1339" s="37">
        <f>AO$194*$D1339*INDEX(AO$121:AO$137,$E1339)*(1-INDEX(AO$151:AO$167,$E1339))</f>
        <v/>
      </c>
      <c r="AP1339" s="37">
        <f>AP$194*$D1339*INDEX(AP$121:AP$137,$E1339)*(1-INDEX(AP$151:AP$167,$E1339))</f>
        <v/>
      </c>
      <c r="AQ1339" s="37">
        <f>AQ$194*$D1339*INDEX(AQ$121:AQ$137,$E1339)*(1-INDEX(AQ$151:AQ$167,$E1339))</f>
        <v/>
      </c>
      <c r="AR1339" s="37">
        <f>AR$194*$D1339*INDEX(AR$121:AR$137,$E1339)*(1-INDEX(AR$151:AR$167,$E1339))</f>
        <v/>
      </c>
      <c r="AS1339" s="37">
        <f>AS$194*$D1339*INDEX(AS$121:AS$137,$E1339)*(1-INDEX(AS$151:AS$167,$E1339))</f>
        <v/>
      </c>
      <c r="AT1339" s="37">
        <f>AT$194*$D1339*INDEX(AT$121:AT$137,$E1339)*(1-INDEX(AT$151:AT$167,$E1339))</f>
        <v/>
      </c>
      <c r="AU1339" s="37">
        <f>AU$194*$D1339*INDEX(AU$121:AU$137,$E1339)*(1-INDEX(AU$151:AU$167,$E1339))</f>
        <v/>
      </c>
      <c r="AV1339" s="37">
        <f>AV$194*$D1339*INDEX(AV$121:AV$137,$E1339)*(1-INDEX(AV$151:AV$167,$E1339))</f>
        <v/>
      </c>
      <c r="AW1339" s="37">
        <f>AW$194*$D1339*INDEX(AW$121:AW$137,$E1339)*(1-INDEX(AW$151:AW$167,$E1339))</f>
        <v/>
      </c>
      <c r="AX1339" s="37">
        <f>AX$194*$D1339*INDEX(AX$121:AX$137,$E1339)*(1-INDEX(AX$151:AX$167,$E1339))</f>
        <v/>
      </c>
      <c r="AY1339" s="40">
        <f>ETSCOST(AY$194,$D1339,INDEX(AY$121:AY$137,$E1339),INDEX(AY$151:AY$167,$E1339))</f>
        <v/>
      </c>
    </row>
    <row r="1340" hidden="1" outlineLevel="2">
      <c r="A1340" s="14" t="inlineStr">
        <is>
          <t>ets</t>
        </is>
      </c>
      <c r="B1340" s="14" t="inlineStr">
        <is>
          <t>bio</t>
        </is>
      </c>
      <c r="C1340" s="14" t="inlineStr">
        <is>
          <t>irn</t>
        </is>
      </c>
      <c r="D1340" s="37">
        <f>INDEX(Inputs!$T$5:$T$132,MATCH($B1340&amp;"|"&amp;$C1340,Inputs!$A$5:$A$132,0))</f>
        <v/>
      </c>
      <c r="E1340" s="37">
        <f>INDEX(Inputs!$K$5:$K$132,MATCH($B1340&amp;"|"&amp;$C1340,Inputs!$A$5:$A$132,0))</f>
        <v/>
      </c>
      <c r="F1340" s="36" t="n"/>
      <c r="G1340" s="36" t="n"/>
      <c r="H1340" s="14">
        <f>INDEX(Variables!$B$5:$B$205,MATCH($A1340,Variables!$A$5:$A$205,0))&amp;IF($C1340="",""," | "&amp;INDEX(Mapping!$B$5:$B$26,MATCH($C1340,Mapping!$A$5:$A$26,0))&amp;" | "&amp;INDEX(Mapping!$B$30:$B$46,MATCH($B1340,Mapping!$A$30:$A$46,0)))</f>
        <v/>
      </c>
      <c r="I1340" s="14">
        <f>INDEX(Variables!$C$5:$C$205,MATCH($A1340,Variables!$A$5:$A$205,0))</f>
        <v/>
      </c>
      <c r="J1340" s="14">
        <f>INDEX(Variables!$E$5:$E$205,MATCH($A1340,Variables!$A$5:$A$205,0))</f>
        <v/>
      </c>
      <c r="K1340" s="11">
        <f>LOWER(Settings!$C$4)&amp;".mit."&amp;$A1340&amp;IF($C1340="","","."&amp;$C1340&amp;"."&amp;$B1340)&amp;IF(INDEX(Variables!$D$5:$D$205,MATCH($A1340,Variables!$A$5:$A$205,0))="","","."&amp;INDEX(Variables!$D$5:$D$205,MATCH($A1340,Variables!$A$5:$A$205,0)))&amp;"."&amp;K$5</f>
        <v/>
      </c>
      <c r="L1340" s="38">
        <f>L$194*$D1340*INDEX(L$121:L$137,$E1340)*(1-INDEX(L$151:L$167,$E1340))</f>
        <v/>
      </c>
      <c r="M1340" s="37">
        <f>M$194*$D1340*INDEX(M$121:M$137,$E1340)*(1-INDEX(M$151:M$167,$E1340))</f>
        <v/>
      </c>
      <c r="N1340" s="37">
        <f>N$194*$D1340*INDEX(N$121:N$137,$E1340)*(1-INDEX(N$151:N$167,$E1340))</f>
        <v/>
      </c>
      <c r="O1340" s="37">
        <f>O$194*$D1340*INDEX(O$121:O$137,$E1340)*(1-INDEX(O$151:O$167,$E1340))</f>
        <v/>
      </c>
      <c r="P1340" s="37">
        <f>P$194*$D1340*INDEX(P$121:P$137,$E1340)*(1-INDEX(P$151:P$167,$E1340))</f>
        <v/>
      </c>
      <c r="Q1340" s="37">
        <f>Q$194*$D1340*INDEX(Q$121:Q$137,$E1340)*(1-INDEX(Q$151:Q$167,$E1340))</f>
        <v/>
      </c>
      <c r="R1340" s="37">
        <f>R$194*$D1340*INDEX(R$121:R$137,$E1340)*(1-INDEX(R$151:R$167,$E1340))</f>
        <v/>
      </c>
      <c r="S1340" s="37">
        <f>S$194*$D1340*INDEX(S$121:S$137,$E1340)*(1-INDEX(S$151:S$167,$E1340))</f>
        <v/>
      </c>
      <c r="T1340" s="37">
        <f>T$194*$D1340*INDEX(T$121:T$137,$E1340)*(1-INDEX(T$151:T$167,$E1340))</f>
        <v/>
      </c>
      <c r="U1340" s="37">
        <f>U$194*$D1340*INDEX(U$121:U$137,$E1340)*(1-INDEX(U$151:U$167,$E1340))</f>
        <v/>
      </c>
      <c r="V1340" s="37">
        <f>V$194*$D1340*INDEX(V$121:V$137,$E1340)*(1-INDEX(V$151:V$167,$E1340))</f>
        <v/>
      </c>
      <c r="W1340" s="37">
        <f>W$194*$D1340*INDEX(W$121:W$137,$E1340)*(1-INDEX(W$151:W$167,$E1340))</f>
        <v/>
      </c>
      <c r="X1340" s="37">
        <f>X$194*$D1340*INDEX(X$121:X$137,$E1340)*(1-INDEX(X$151:X$167,$E1340))</f>
        <v/>
      </c>
      <c r="Y1340" s="37">
        <f>Y$194*$D1340*INDEX(Y$121:Y$137,$E1340)*(1-INDEX(Y$151:Y$167,$E1340))</f>
        <v/>
      </c>
      <c r="Z1340" s="37">
        <f>Z$194*$D1340*INDEX(Z$121:Z$137,$E1340)*(1-INDEX(Z$151:Z$167,$E1340))</f>
        <v/>
      </c>
      <c r="AA1340" s="37">
        <f>AA$194*$D1340*INDEX(AA$121:AA$137,$E1340)*(1-INDEX(AA$151:AA$167,$E1340))</f>
        <v/>
      </c>
      <c r="AB1340" s="37">
        <f>AB$194*$D1340*INDEX(AB$121:AB$137,$E1340)*(1-INDEX(AB$151:AB$167,$E1340))</f>
        <v/>
      </c>
      <c r="AC1340" s="37">
        <f>AC$194*$D1340*INDEX(AC$121:AC$137,$E1340)*(1-INDEX(AC$151:AC$167,$E1340))</f>
        <v/>
      </c>
      <c r="AD1340" s="40">
        <f>ETSCOST(AD$194,$D1340,INDEX(AD$121:AD$137,$E1340),INDEX(AD$151:AD$167,$E1340))</f>
        <v/>
      </c>
      <c r="AF1340" s="11">
        <f>LOWER(Settings!$C$4)&amp;".mit."&amp;$A1340&amp;IF($C1340="","","."&amp;$C1340&amp;"."&amp;$B1340)&amp;IF(INDEX(Variables!$D$5:$D$205,MATCH($A1340,Variables!$A$5:$A$205,0))="","","."&amp;INDEX(Variables!$D$5:$D$205,MATCH($A1340,Variables!$A$5:$A$205,0)))&amp;"."&amp;AF$5</f>
        <v/>
      </c>
      <c r="AG1340" s="38">
        <f>AG$194*$D1340*INDEX(AG$121:AG$137,$E1340)*(1-INDEX(AG$151:AG$167,$E1340))</f>
        <v/>
      </c>
      <c r="AH1340" s="37">
        <f>AH$194*$D1340*INDEX(AH$121:AH$137,$E1340)*(1-INDEX(AH$151:AH$167,$E1340))</f>
        <v/>
      </c>
      <c r="AI1340" s="37">
        <f>AI$194*$D1340*INDEX(AI$121:AI$137,$E1340)*(1-INDEX(AI$151:AI$167,$E1340))</f>
        <v/>
      </c>
      <c r="AJ1340" s="37">
        <f>AJ$194*$D1340*INDEX(AJ$121:AJ$137,$E1340)*(1-INDEX(AJ$151:AJ$167,$E1340))</f>
        <v/>
      </c>
      <c r="AK1340" s="37">
        <f>AK$194*$D1340*INDEX(AK$121:AK$137,$E1340)*(1-INDEX(AK$151:AK$167,$E1340))</f>
        <v/>
      </c>
      <c r="AL1340" s="37">
        <f>AL$194*$D1340*INDEX(AL$121:AL$137,$E1340)*(1-INDEX(AL$151:AL$167,$E1340))</f>
        <v/>
      </c>
      <c r="AM1340" s="37">
        <f>AM$194*$D1340*INDEX(AM$121:AM$137,$E1340)*(1-INDEX(AM$151:AM$167,$E1340))</f>
        <v/>
      </c>
      <c r="AN1340" s="37">
        <f>AN$194*$D1340*INDEX(AN$121:AN$137,$E1340)*(1-INDEX(AN$151:AN$167,$E1340))</f>
        <v/>
      </c>
      <c r="AO1340" s="37">
        <f>AO$194*$D1340*INDEX(AO$121:AO$137,$E1340)*(1-INDEX(AO$151:AO$167,$E1340))</f>
        <v/>
      </c>
      <c r="AP1340" s="37">
        <f>AP$194*$D1340*INDEX(AP$121:AP$137,$E1340)*(1-INDEX(AP$151:AP$167,$E1340))</f>
        <v/>
      </c>
      <c r="AQ1340" s="37">
        <f>AQ$194*$D1340*INDEX(AQ$121:AQ$137,$E1340)*(1-INDEX(AQ$151:AQ$167,$E1340))</f>
        <v/>
      </c>
      <c r="AR1340" s="37">
        <f>AR$194*$D1340*INDEX(AR$121:AR$137,$E1340)*(1-INDEX(AR$151:AR$167,$E1340))</f>
        <v/>
      </c>
      <c r="AS1340" s="37">
        <f>AS$194*$D1340*INDEX(AS$121:AS$137,$E1340)*(1-INDEX(AS$151:AS$167,$E1340))</f>
        <v/>
      </c>
      <c r="AT1340" s="37">
        <f>AT$194*$D1340*INDEX(AT$121:AT$137,$E1340)*(1-INDEX(AT$151:AT$167,$E1340))</f>
        <v/>
      </c>
      <c r="AU1340" s="37">
        <f>AU$194*$D1340*INDEX(AU$121:AU$137,$E1340)*(1-INDEX(AU$151:AU$167,$E1340))</f>
        <v/>
      </c>
      <c r="AV1340" s="37">
        <f>AV$194*$D1340*INDEX(AV$121:AV$137,$E1340)*(1-INDEX(AV$151:AV$167,$E1340))</f>
        <v/>
      </c>
      <c r="AW1340" s="37">
        <f>AW$194*$D1340*INDEX(AW$121:AW$137,$E1340)*(1-INDEX(AW$151:AW$167,$E1340))</f>
        <v/>
      </c>
      <c r="AX1340" s="37">
        <f>AX$194*$D1340*INDEX(AX$121:AX$137,$E1340)*(1-INDEX(AX$151:AX$167,$E1340))</f>
        <v/>
      </c>
      <c r="AY1340" s="40">
        <f>ETSCOST(AY$194,$D1340,INDEX(AY$121:AY$137,$E1340),INDEX(AY$151:AY$167,$E1340))</f>
        <v/>
      </c>
    </row>
    <row r="1341" hidden="1" outlineLevel="2"/>
    <row r="1342" hidden="1" outlineLevel="2">
      <c r="A1342" s="14" t="inlineStr">
        <is>
          <t>ntx</t>
        </is>
      </c>
      <c r="B1342" s="14" t="inlineStr">
        <is>
          <t>coa</t>
        </is>
      </c>
      <c r="C1342" s="14" t="inlineStr">
        <is>
          <t>irn</t>
        </is>
      </c>
      <c r="D1342" s="37">
        <f>INDEX(Inputs!$L$5:$L$132,MATCH($B1342&amp;"|"&amp;$C1342,Inputs!$A$5:$A$132,0))</f>
        <v/>
      </c>
      <c r="E1342" s="37">
        <f>INDEX(Inputs!$I$5:$I$132,MATCH($B1342&amp;"|"&amp;$C1342,Inputs!$A$5:$A$132,0))</f>
        <v/>
      </c>
      <c r="F1342" s="36" t="n"/>
      <c r="G1342" s="36" t="n"/>
      <c r="H1342" s="14">
        <f>INDEX(Variables!$B$5:$B$205,MATCH($A1342,Variables!$A$5:$A$205,0))&amp;IF($C1342="",""," | "&amp;INDEX(Mapping!$B$5:$B$26,MATCH($C1342,Mapping!$A$5:$A$26,0))&amp;" | "&amp;INDEX(Mapping!$B$30:$B$46,MATCH($B1342,Mapping!$A$30:$A$46,0)))</f>
        <v/>
      </c>
      <c r="I1342" s="14">
        <f>INDEX(Variables!$C$5:$C$205,MATCH($A1342,Variables!$A$5:$A$205,0))</f>
        <v/>
      </c>
      <c r="J1342" s="14">
        <f>INDEX(Variables!$E$5:$E$205,MATCH($A1342,Variables!$A$5:$A$205,0))</f>
        <v/>
      </c>
      <c r="K1342" s="11">
        <f>LOWER(Settings!$C$4)&amp;".mit."&amp;$A1342&amp;IF($C1342="","","."&amp;$C1342&amp;"."&amp;$B1342)&amp;IF(INDEX(Variables!$D$5:$D$205,MATCH($A1342,Variables!$A$5:$A$205,0))="","","."&amp;INDEX(Variables!$D$5:$D$205,MATCH($A1342,Variables!$A$5:$A$205,0)))&amp;"."&amp;K$5</f>
        <v/>
      </c>
      <c r="L1342" s="38">
        <f>INDEX(L$78:L$91,$D1342)/$E1342</f>
        <v/>
      </c>
      <c r="M1342" s="37">
        <f>INDEX(M$78:M$91,$D1342)/$E1342</f>
        <v/>
      </c>
      <c r="N1342" s="37">
        <f>INDEX(N$78:N$91,$D1342)/$E1342</f>
        <v/>
      </c>
      <c r="O1342" s="37">
        <f>INDEX(O$78:O$91,$D1342)/$E1342</f>
        <v/>
      </c>
      <c r="P1342" s="37">
        <f>INDEX(P$78:P$91,$D1342)/$E1342</f>
        <v/>
      </c>
      <c r="Q1342" s="37">
        <f>INDEX(Q$78:Q$91,$D1342)/$E1342</f>
        <v/>
      </c>
      <c r="R1342" s="37">
        <f>INDEX(R$78:R$91,$D1342)/$E1342</f>
        <v/>
      </c>
      <c r="S1342" s="37">
        <f>INDEX(S$78:S$91,$D1342)/$E1342</f>
        <v/>
      </c>
      <c r="T1342" s="37">
        <f>INDEX(T$78:T$91,$D1342)/$E1342</f>
        <v/>
      </c>
      <c r="U1342" s="37">
        <f>INDEX(U$78:U$91,$D1342)/$E1342</f>
        <v/>
      </c>
      <c r="V1342" s="37">
        <f>INDEX(V$78:V$91,$D1342)/$E1342</f>
        <v/>
      </c>
      <c r="W1342" s="37">
        <f>INDEX(W$78:W$91,$D1342)/$E1342</f>
        <v/>
      </c>
      <c r="X1342" s="37">
        <f>INDEX(X$78:X$91,$D1342)/$E1342</f>
        <v/>
      </c>
      <c r="Y1342" s="37">
        <f>INDEX(Y$78:Y$91,$D1342)/$E1342</f>
        <v/>
      </c>
      <c r="Z1342" s="37">
        <f>INDEX(Z$78:Z$91,$D1342)/$E1342</f>
        <v/>
      </c>
      <c r="AA1342" s="37">
        <f>INDEX(AA$78:AA$91,$D1342)/$E1342</f>
        <v/>
      </c>
      <c r="AB1342" s="37">
        <f>INDEX(AB$78:AB$91,$D1342)/$E1342</f>
        <v/>
      </c>
      <c r="AC1342" s="37">
        <f>INDEX(AC$78:AC$91,$D1342)/$E1342</f>
        <v/>
      </c>
      <c r="AD1342" s="40">
        <f>NEWEXCISE(INDEX(AD$78:AD$91,$D1342),$E1342)</f>
        <v/>
      </c>
      <c r="AF1342" s="11">
        <f>LOWER(Settings!$C$4)&amp;".mit."&amp;$A1342&amp;IF($C1342="","","."&amp;$C1342&amp;"."&amp;$B1342)&amp;IF(INDEX(Variables!$D$5:$D$205,MATCH($A1342,Variables!$A$5:$A$205,0))="","","."&amp;INDEX(Variables!$D$5:$D$205,MATCH($A1342,Variables!$A$5:$A$205,0)))&amp;"."&amp;AF$5</f>
        <v/>
      </c>
      <c r="AG1342" s="38">
        <f>INDEX(AG$78:AG$91,$D1342)/$E1342</f>
        <v/>
      </c>
      <c r="AH1342" s="37">
        <f>INDEX(AH$78:AH$91,$D1342)/$E1342</f>
        <v/>
      </c>
      <c r="AI1342" s="37">
        <f>INDEX(AI$78:AI$91,$D1342)/$E1342</f>
        <v/>
      </c>
      <c r="AJ1342" s="37">
        <f>INDEX(AJ$78:AJ$91,$D1342)/$E1342</f>
        <v/>
      </c>
      <c r="AK1342" s="37">
        <f>INDEX(AK$78:AK$91,$D1342)/$E1342</f>
        <v/>
      </c>
      <c r="AL1342" s="37">
        <f>INDEX(AL$78:AL$91,$D1342)/$E1342</f>
        <v/>
      </c>
      <c r="AM1342" s="37">
        <f>INDEX(AM$78:AM$91,$D1342)/$E1342</f>
        <v/>
      </c>
      <c r="AN1342" s="37">
        <f>INDEX(AN$78:AN$91,$D1342)/$E1342</f>
        <v/>
      </c>
      <c r="AO1342" s="37">
        <f>INDEX(AO$78:AO$91,$D1342)/$E1342</f>
        <v/>
      </c>
      <c r="AP1342" s="37">
        <f>INDEX(AP$78:AP$91,$D1342)/$E1342</f>
        <v/>
      </c>
      <c r="AQ1342" s="37">
        <f>INDEX(AQ$78:AQ$91,$D1342)/$E1342</f>
        <v/>
      </c>
      <c r="AR1342" s="37">
        <f>INDEX(AR$78:AR$91,$D1342)/$E1342</f>
        <v/>
      </c>
      <c r="AS1342" s="37">
        <f>INDEX(AS$78:AS$91,$D1342)/$E1342</f>
        <v/>
      </c>
      <c r="AT1342" s="37">
        <f>INDEX(AT$78:AT$91,$D1342)/$E1342</f>
        <v/>
      </c>
      <c r="AU1342" s="37">
        <f>INDEX(AU$78:AU$91,$D1342)/$E1342</f>
        <v/>
      </c>
      <c r="AV1342" s="37">
        <f>INDEX(AV$78:AV$91,$D1342)/$E1342</f>
        <v/>
      </c>
      <c r="AW1342" s="37">
        <f>INDEX(AW$78:AW$91,$D1342)/$E1342</f>
        <v/>
      </c>
      <c r="AX1342" s="37">
        <f>INDEX(AX$78:AX$91,$D1342)/$E1342</f>
        <v/>
      </c>
      <c r="AY1342" s="40">
        <f>NEWEXCISE(INDEX(AY$78:AY$91,$D1342),$E1342)</f>
        <v/>
      </c>
    </row>
    <row r="1343" hidden="1" outlineLevel="2">
      <c r="A1343" s="14" t="inlineStr">
        <is>
          <t>ntx</t>
        </is>
      </c>
      <c r="B1343" s="14" t="inlineStr">
        <is>
          <t>nga</t>
        </is>
      </c>
      <c r="C1343" s="14" t="inlineStr">
        <is>
          <t>irn</t>
        </is>
      </c>
      <c r="D1343" s="37">
        <f>INDEX(Inputs!$L$5:$L$132,MATCH($B1343&amp;"|"&amp;$C1343,Inputs!$A$5:$A$132,0))</f>
        <v/>
      </c>
      <c r="E1343" s="37">
        <f>INDEX(Inputs!$I$5:$I$132,MATCH($B1343&amp;"|"&amp;$C1343,Inputs!$A$5:$A$132,0))</f>
        <v/>
      </c>
      <c r="F1343" s="36" t="n"/>
      <c r="G1343" s="36" t="n"/>
      <c r="H1343" s="14">
        <f>INDEX(Variables!$B$5:$B$205,MATCH($A1343,Variables!$A$5:$A$205,0))&amp;IF($C1343="",""," | "&amp;INDEX(Mapping!$B$5:$B$26,MATCH($C1343,Mapping!$A$5:$A$26,0))&amp;" | "&amp;INDEX(Mapping!$B$30:$B$46,MATCH($B1343,Mapping!$A$30:$A$46,0)))</f>
        <v/>
      </c>
      <c r="I1343" s="14">
        <f>INDEX(Variables!$C$5:$C$205,MATCH($A1343,Variables!$A$5:$A$205,0))</f>
        <v/>
      </c>
      <c r="J1343" s="14">
        <f>INDEX(Variables!$E$5:$E$205,MATCH($A1343,Variables!$A$5:$A$205,0))</f>
        <v/>
      </c>
      <c r="K1343" s="11">
        <f>LOWER(Settings!$C$4)&amp;".mit."&amp;$A1343&amp;IF($C1343="","","."&amp;$C1343&amp;"."&amp;$B1343)&amp;IF(INDEX(Variables!$D$5:$D$205,MATCH($A1343,Variables!$A$5:$A$205,0))="","","."&amp;INDEX(Variables!$D$5:$D$205,MATCH($A1343,Variables!$A$5:$A$205,0)))&amp;"."&amp;K$5</f>
        <v/>
      </c>
      <c r="L1343" s="38">
        <f>INDEX(L$78:L$91,$D1343)/$E1343</f>
        <v/>
      </c>
      <c r="M1343" s="37">
        <f>INDEX(M$78:M$91,$D1343)/$E1343</f>
        <v/>
      </c>
      <c r="N1343" s="37">
        <f>INDEX(N$78:N$91,$D1343)/$E1343</f>
        <v/>
      </c>
      <c r="O1343" s="37">
        <f>INDEX(O$78:O$91,$D1343)/$E1343</f>
        <v/>
      </c>
      <c r="P1343" s="37">
        <f>INDEX(P$78:P$91,$D1343)/$E1343</f>
        <v/>
      </c>
      <c r="Q1343" s="37">
        <f>INDEX(Q$78:Q$91,$D1343)/$E1343</f>
        <v/>
      </c>
      <c r="R1343" s="37">
        <f>INDEX(R$78:R$91,$D1343)/$E1343</f>
        <v/>
      </c>
      <c r="S1343" s="37">
        <f>INDEX(S$78:S$91,$D1343)/$E1343</f>
        <v/>
      </c>
      <c r="T1343" s="37">
        <f>INDEX(T$78:T$91,$D1343)/$E1343</f>
        <v/>
      </c>
      <c r="U1343" s="37">
        <f>INDEX(U$78:U$91,$D1343)/$E1343</f>
        <v/>
      </c>
      <c r="V1343" s="37">
        <f>INDEX(V$78:V$91,$D1343)/$E1343</f>
        <v/>
      </c>
      <c r="W1343" s="37">
        <f>INDEX(W$78:W$91,$D1343)/$E1343</f>
        <v/>
      </c>
      <c r="X1343" s="37">
        <f>INDEX(X$78:X$91,$D1343)/$E1343</f>
        <v/>
      </c>
      <c r="Y1343" s="37">
        <f>INDEX(Y$78:Y$91,$D1343)/$E1343</f>
        <v/>
      </c>
      <c r="Z1343" s="37">
        <f>INDEX(Z$78:Z$91,$D1343)/$E1343</f>
        <v/>
      </c>
      <c r="AA1343" s="37">
        <f>INDEX(AA$78:AA$91,$D1343)/$E1343</f>
        <v/>
      </c>
      <c r="AB1343" s="37">
        <f>INDEX(AB$78:AB$91,$D1343)/$E1343</f>
        <v/>
      </c>
      <c r="AC1343" s="37">
        <f>INDEX(AC$78:AC$91,$D1343)/$E1343</f>
        <v/>
      </c>
      <c r="AD1343" s="40">
        <f>NEWEXCISE(INDEX(AD$78:AD$91,$D1343),$E1343)</f>
        <v/>
      </c>
      <c r="AF1343" s="11">
        <f>LOWER(Settings!$C$4)&amp;".mit."&amp;$A1343&amp;IF($C1343="","","."&amp;$C1343&amp;"."&amp;$B1343)&amp;IF(INDEX(Variables!$D$5:$D$205,MATCH($A1343,Variables!$A$5:$A$205,0))="","","."&amp;INDEX(Variables!$D$5:$D$205,MATCH($A1343,Variables!$A$5:$A$205,0)))&amp;"."&amp;AF$5</f>
        <v/>
      </c>
      <c r="AG1343" s="38">
        <f>INDEX(AG$78:AG$91,$D1343)/$E1343</f>
        <v/>
      </c>
      <c r="AH1343" s="37">
        <f>INDEX(AH$78:AH$91,$D1343)/$E1343</f>
        <v/>
      </c>
      <c r="AI1343" s="37">
        <f>INDEX(AI$78:AI$91,$D1343)/$E1343</f>
        <v/>
      </c>
      <c r="AJ1343" s="37">
        <f>INDEX(AJ$78:AJ$91,$D1343)/$E1343</f>
        <v/>
      </c>
      <c r="AK1343" s="37">
        <f>INDEX(AK$78:AK$91,$D1343)/$E1343</f>
        <v/>
      </c>
      <c r="AL1343" s="37">
        <f>INDEX(AL$78:AL$91,$D1343)/$E1343</f>
        <v/>
      </c>
      <c r="AM1343" s="37">
        <f>INDEX(AM$78:AM$91,$D1343)/$E1343</f>
        <v/>
      </c>
      <c r="AN1343" s="37">
        <f>INDEX(AN$78:AN$91,$D1343)/$E1343</f>
        <v/>
      </c>
      <c r="AO1343" s="37">
        <f>INDEX(AO$78:AO$91,$D1343)/$E1343</f>
        <v/>
      </c>
      <c r="AP1343" s="37">
        <f>INDEX(AP$78:AP$91,$D1343)/$E1343</f>
        <v/>
      </c>
      <c r="AQ1343" s="37">
        <f>INDEX(AQ$78:AQ$91,$D1343)/$E1343</f>
        <v/>
      </c>
      <c r="AR1343" s="37">
        <f>INDEX(AR$78:AR$91,$D1343)/$E1343</f>
        <v/>
      </c>
      <c r="AS1343" s="37">
        <f>INDEX(AS$78:AS$91,$D1343)/$E1343</f>
        <v/>
      </c>
      <c r="AT1343" s="37">
        <f>INDEX(AT$78:AT$91,$D1343)/$E1343</f>
        <v/>
      </c>
      <c r="AU1343" s="37">
        <f>INDEX(AU$78:AU$91,$D1343)/$E1343</f>
        <v/>
      </c>
      <c r="AV1343" s="37">
        <f>INDEX(AV$78:AV$91,$D1343)/$E1343</f>
        <v/>
      </c>
      <c r="AW1343" s="37">
        <f>INDEX(AW$78:AW$91,$D1343)/$E1343</f>
        <v/>
      </c>
      <c r="AX1343" s="37">
        <f>INDEX(AX$78:AX$91,$D1343)/$E1343</f>
        <v/>
      </c>
      <c r="AY1343" s="40">
        <f>NEWEXCISE(INDEX(AY$78:AY$91,$D1343),$E1343)</f>
        <v/>
      </c>
    </row>
    <row r="1344" hidden="1" outlineLevel="2">
      <c r="A1344" s="14" t="inlineStr">
        <is>
          <t>ntx</t>
        </is>
      </c>
      <c r="B1344" s="14" t="inlineStr">
        <is>
          <t>gso</t>
        </is>
      </c>
      <c r="C1344" s="14" t="inlineStr">
        <is>
          <t>irn</t>
        </is>
      </c>
      <c r="D1344" s="37">
        <f>INDEX(Inputs!$L$5:$L$132,MATCH($B1344&amp;"|"&amp;$C1344,Inputs!$A$5:$A$132,0))</f>
        <v/>
      </c>
      <c r="E1344" s="37">
        <f>INDEX(Inputs!$I$5:$I$132,MATCH($B1344&amp;"|"&amp;$C1344,Inputs!$A$5:$A$132,0))</f>
        <v/>
      </c>
      <c r="F1344" s="36" t="n"/>
      <c r="G1344" s="36" t="n"/>
      <c r="H1344" s="14">
        <f>INDEX(Variables!$B$5:$B$205,MATCH($A1344,Variables!$A$5:$A$205,0))&amp;IF($C1344="",""," | "&amp;INDEX(Mapping!$B$5:$B$26,MATCH($C1344,Mapping!$A$5:$A$26,0))&amp;" | "&amp;INDEX(Mapping!$B$30:$B$46,MATCH($B1344,Mapping!$A$30:$A$46,0)))</f>
        <v/>
      </c>
      <c r="I1344" s="14">
        <f>INDEX(Variables!$C$5:$C$205,MATCH($A1344,Variables!$A$5:$A$205,0))</f>
        <v/>
      </c>
      <c r="J1344" s="14">
        <f>INDEX(Variables!$E$5:$E$205,MATCH($A1344,Variables!$A$5:$A$205,0))</f>
        <v/>
      </c>
      <c r="K1344" s="11">
        <f>LOWER(Settings!$C$4)&amp;".mit."&amp;$A1344&amp;IF($C1344="","","."&amp;$C1344&amp;"."&amp;$B1344)&amp;IF(INDEX(Variables!$D$5:$D$205,MATCH($A1344,Variables!$A$5:$A$205,0))="","","."&amp;INDEX(Variables!$D$5:$D$205,MATCH($A1344,Variables!$A$5:$A$205,0)))&amp;"."&amp;K$5</f>
        <v/>
      </c>
      <c r="L1344" s="38">
        <f>INDEX(L$78:L$91,$D1344)/$E1344</f>
        <v/>
      </c>
      <c r="M1344" s="37">
        <f>INDEX(M$78:M$91,$D1344)/$E1344</f>
        <v/>
      </c>
      <c r="N1344" s="37">
        <f>INDEX(N$78:N$91,$D1344)/$E1344</f>
        <v/>
      </c>
      <c r="O1344" s="37">
        <f>INDEX(O$78:O$91,$D1344)/$E1344</f>
        <v/>
      </c>
      <c r="P1344" s="37">
        <f>INDEX(P$78:P$91,$D1344)/$E1344</f>
        <v/>
      </c>
      <c r="Q1344" s="37">
        <f>INDEX(Q$78:Q$91,$D1344)/$E1344</f>
        <v/>
      </c>
      <c r="R1344" s="37">
        <f>INDEX(R$78:R$91,$D1344)/$E1344</f>
        <v/>
      </c>
      <c r="S1344" s="37">
        <f>INDEX(S$78:S$91,$D1344)/$E1344</f>
        <v/>
      </c>
      <c r="T1344" s="37">
        <f>INDEX(T$78:T$91,$D1344)/$E1344</f>
        <v/>
      </c>
      <c r="U1344" s="37">
        <f>INDEX(U$78:U$91,$D1344)/$E1344</f>
        <v/>
      </c>
      <c r="V1344" s="37">
        <f>INDEX(V$78:V$91,$D1344)/$E1344</f>
        <v/>
      </c>
      <c r="W1344" s="37">
        <f>INDEX(W$78:W$91,$D1344)/$E1344</f>
        <v/>
      </c>
      <c r="X1344" s="37">
        <f>INDEX(X$78:X$91,$D1344)/$E1344</f>
        <v/>
      </c>
      <c r="Y1344" s="37">
        <f>INDEX(Y$78:Y$91,$D1344)/$E1344</f>
        <v/>
      </c>
      <c r="Z1344" s="37">
        <f>INDEX(Z$78:Z$91,$D1344)/$E1344</f>
        <v/>
      </c>
      <c r="AA1344" s="37">
        <f>INDEX(AA$78:AA$91,$D1344)/$E1344</f>
        <v/>
      </c>
      <c r="AB1344" s="37">
        <f>INDEX(AB$78:AB$91,$D1344)/$E1344</f>
        <v/>
      </c>
      <c r="AC1344" s="37">
        <f>INDEX(AC$78:AC$91,$D1344)/$E1344</f>
        <v/>
      </c>
      <c r="AD1344" s="40">
        <f>NEWEXCISE(INDEX(AD$78:AD$91,$D1344),$E1344)</f>
        <v/>
      </c>
      <c r="AF1344" s="11">
        <f>LOWER(Settings!$C$4)&amp;".mit."&amp;$A1344&amp;IF($C1344="","","."&amp;$C1344&amp;"."&amp;$B1344)&amp;IF(INDEX(Variables!$D$5:$D$205,MATCH($A1344,Variables!$A$5:$A$205,0))="","","."&amp;INDEX(Variables!$D$5:$D$205,MATCH($A1344,Variables!$A$5:$A$205,0)))&amp;"."&amp;AF$5</f>
        <v/>
      </c>
      <c r="AG1344" s="38">
        <f>INDEX(AG$78:AG$91,$D1344)/$E1344</f>
        <v/>
      </c>
      <c r="AH1344" s="37">
        <f>INDEX(AH$78:AH$91,$D1344)/$E1344</f>
        <v/>
      </c>
      <c r="AI1344" s="37">
        <f>INDEX(AI$78:AI$91,$D1344)/$E1344</f>
        <v/>
      </c>
      <c r="AJ1344" s="37">
        <f>INDEX(AJ$78:AJ$91,$D1344)/$E1344</f>
        <v/>
      </c>
      <c r="AK1344" s="37">
        <f>INDEX(AK$78:AK$91,$D1344)/$E1344</f>
        <v/>
      </c>
      <c r="AL1344" s="37">
        <f>INDEX(AL$78:AL$91,$D1344)/$E1344</f>
        <v/>
      </c>
      <c r="AM1344" s="37">
        <f>INDEX(AM$78:AM$91,$D1344)/$E1344</f>
        <v/>
      </c>
      <c r="AN1344" s="37">
        <f>INDEX(AN$78:AN$91,$D1344)/$E1344</f>
        <v/>
      </c>
      <c r="AO1344" s="37">
        <f>INDEX(AO$78:AO$91,$D1344)/$E1344</f>
        <v/>
      </c>
      <c r="AP1344" s="37">
        <f>INDEX(AP$78:AP$91,$D1344)/$E1344</f>
        <v/>
      </c>
      <c r="AQ1344" s="37">
        <f>INDEX(AQ$78:AQ$91,$D1344)/$E1344</f>
        <v/>
      </c>
      <c r="AR1344" s="37">
        <f>INDEX(AR$78:AR$91,$D1344)/$E1344</f>
        <v/>
      </c>
      <c r="AS1344" s="37">
        <f>INDEX(AS$78:AS$91,$D1344)/$E1344</f>
        <v/>
      </c>
      <c r="AT1344" s="37">
        <f>INDEX(AT$78:AT$91,$D1344)/$E1344</f>
        <v/>
      </c>
      <c r="AU1344" s="37">
        <f>INDEX(AU$78:AU$91,$D1344)/$E1344</f>
        <v/>
      </c>
      <c r="AV1344" s="37">
        <f>INDEX(AV$78:AV$91,$D1344)/$E1344</f>
        <v/>
      </c>
      <c r="AW1344" s="37">
        <f>INDEX(AW$78:AW$91,$D1344)/$E1344</f>
        <v/>
      </c>
      <c r="AX1344" s="37">
        <f>INDEX(AX$78:AX$91,$D1344)/$E1344</f>
        <v/>
      </c>
      <c r="AY1344" s="40">
        <f>NEWEXCISE(INDEX(AY$78:AY$91,$D1344),$E1344)</f>
        <v/>
      </c>
    </row>
    <row r="1345" hidden="1" outlineLevel="2">
      <c r="A1345" s="14" t="inlineStr">
        <is>
          <t>ntx</t>
        </is>
      </c>
      <c r="B1345" s="14" t="inlineStr">
        <is>
          <t>die</t>
        </is>
      </c>
      <c r="C1345" s="14" t="inlineStr">
        <is>
          <t>irn</t>
        </is>
      </c>
      <c r="D1345" s="37">
        <f>INDEX(Inputs!$L$5:$L$132,MATCH($B1345&amp;"|"&amp;$C1345,Inputs!$A$5:$A$132,0))</f>
        <v/>
      </c>
      <c r="E1345" s="37">
        <f>INDEX(Inputs!$I$5:$I$132,MATCH($B1345&amp;"|"&amp;$C1345,Inputs!$A$5:$A$132,0))</f>
        <v/>
      </c>
      <c r="F1345" s="36" t="n"/>
      <c r="G1345" s="36" t="n"/>
      <c r="H1345" s="14">
        <f>INDEX(Variables!$B$5:$B$205,MATCH($A1345,Variables!$A$5:$A$205,0))&amp;IF($C1345="",""," | "&amp;INDEX(Mapping!$B$5:$B$26,MATCH($C1345,Mapping!$A$5:$A$26,0))&amp;" | "&amp;INDEX(Mapping!$B$30:$B$46,MATCH($B1345,Mapping!$A$30:$A$46,0)))</f>
        <v/>
      </c>
      <c r="I1345" s="14">
        <f>INDEX(Variables!$C$5:$C$205,MATCH($A1345,Variables!$A$5:$A$205,0))</f>
        <v/>
      </c>
      <c r="J1345" s="14">
        <f>INDEX(Variables!$E$5:$E$205,MATCH($A1345,Variables!$A$5:$A$205,0))</f>
        <v/>
      </c>
      <c r="K1345" s="11">
        <f>LOWER(Settings!$C$4)&amp;".mit."&amp;$A1345&amp;IF($C1345="","","."&amp;$C1345&amp;"."&amp;$B1345)&amp;IF(INDEX(Variables!$D$5:$D$205,MATCH($A1345,Variables!$A$5:$A$205,0))="","","."&amp;INDEX(Variables!$D$5:$D$205,MATCH($A1345,Variables!$A$5:$A$205,0)))&amp;"."&amp;K$5</f>
        <v/>
      </c>
      <c r="L1345" s="38">
        <f>INDEX(L$78:L$91,$D1345)/$E1345</f>
        <v/>
      </c>
      <c r="M1345" s="37">
        <f>INDEX(M$78:M$91,$D1345)/$E1345</f>
        <v/>
      </c>
      <c r="N1345" s="37">
        <f>INDEX(N$78:N$91,$D1345)/$E1345</f>
        <v/>
      </c>
      <c r="O1345" s="37">
        <f>INDEX(O$78:O$91,$D1345)/$E1345</f>
        <v/>
      </c>
      <c r="P1345" s="37">
        <f>INDEX(P$78:P$91,$D1345)/$E1345</f>
        <v/>
      </c>
      <c r="Q1345" s="37">
        <f>INDEX(Q$78:Q$91,$D1345)/$E1345</f>
        <v/>
      </c>
      <c r="R1345" s="37">
        <f>INDEX(R$78:R$91,$D1345)/$E1345</f>
        <v/>
      </c>
      <c r="S1345" s="37">
        <f>INDEX(S$78:S$91,$D1345)/$E1345</f>
        <v/>
      </c>
      <c r="T1345" s="37">
        <f>INDEX(T$78:T$91,$D1345)/$E1345</f>
        <v/>
      </c>
      <c r="U1345" s="37">
        <f>INDEX(U$78:U$91,$D1345)/$E1345</f>
        <v/>
      </c>
      <c r="V1345" s="37">
        <f>INDEX(V$78:V$91,$D1345)/$E1345</f>
        <v/>
      </c>
      <c r="W1345" s="37">
        <f>INDEX(W$78:W$91,$D1345)/$E1345</f>
        <v/>
      </c>
      <c r="X1345" s="37">
        <f>INDEX(X$78:X$91,$D1345)/$E1345</f>
        <v/>
      </c>
      <c r="Y1345" s="37">
        <f>INDEX(Y$78:Y$91,$D1345)/$E1345</f>
        <v/>
      </c>
      <c r="Z1345" s="37">
        <f>INDEX(Z$78:Z$91,$D1345)/$E1345</f>
        <v/>
      </c>
      <c r="AA1345" s="37">
        <f>INDEX(AA$78:AA$91,$D1345)/$E1345</f>
        <v/>
      </c>
      <c r="AB1345" s="37">
        <f>INDEX(AB$78:AB$91,$D1345)/$E1345</f>
        <v/>
      </c>
      <c r="AC1345" s="37">
        <f>INDEX(AC$78:AC$91,$D1345)/$E1345</f>
        <v/>
      </c>
      <c r="AD1345" s="40">
        <f>NEWEXCISE(INDEX(AD$78:AD$91,$D1345),$E1345)</f>
        <v/>
      </c>
      <c r="AF1345" s="11">
        <f>LOWER(Settings!$C$4)&amp;".mit."&amp;$A1345&amp;IF($C1345="","","."&amp;$C1345&amp;"."&amp;$B1345)&amp;IF(INDEX(Variables!$D$5:$D$205,MATCH($A1345,Variables!$A$5:$A$205,0))="","","."&amp;INDEX(Variables!$D$5:$D$205,MATCH($A1345,Variables!$A$5:$A$205,0)))&amp;"."&amp;AF$5</f>
        <v/>
      </c>
      <c r="AG1345" s="38">
        <f>INDEX(AG$78:AG$91,$D1345)/$E1345</f>
        <v/>
      </c>
      <c r="AH1345" s="37">
        <f>INDEX(AH$78:AH$91,$D1345)/$E1345</f>
        <v/>
      </c>
      <c r="AI1345" s="37">
        <f>INDEX(AI$78:AI$91,$D1345)/$E1345</f>
        <v/>
      </c>
      <c r="AJ1345" s="37">
        <f>INDEX(AJ$78:AJ$91,$D1345)/$E1345</f>
        <v/>
      </c>
      <c r="AK1345" s="37">
        <f>INDEX(AK$78:AK$91,$D1345)/$E1345</f>
        <v/>
      </c>
      <c r="AL1345" s="37">
        <f>INDEX(AL$78:AL$91,$D1345)/$E1345</f>
        <v/>
      </c>
      <c r="AM1345" s="37">
        <f>INDEX(AM$78:AM$91,$D1345)/$E1345</f>
        <v/>
      </c>
      <c r="AN1345" s="37">
        <f>INDEX(AN$78:AN$91,$D1345)/$E1345</f>
        <v/>
      </c>
      <c r="AO1345" s="37">
        <f>INDEX(AO$78:AO$91,$D1345)/$E1345</f>
        <v/>
      </c>
      <c r="AP1345" s="37">
        <f>INDEX(AP$78:AP$91,$D1345)/$E1345</f>
        <v/>
      </c>
      <c r="AQ1345" s="37">
        <f>INDEX(AQ$78:AQ$91,$D1345)/$E1345</f>
        <v/>
      </c>
      <c r="AR1345" s="37">
        <f>INDEX(AR$78:AR$91,$D1345)/$E1345</f>
        <v/>
      </c>
      <c r="AS1345" s="37">
        <f>INDEX(AS$78:AS$91,$D1345)/$E1345</f>
        <v/>
      </c>
      <c r="AT1345" s="37">
        <f>INDEX(AT$78:AT$91,$D1345)/$E1345</f>
        <v/>
      </c>
      <c r="AU1345" s="37">
        <f>INDEX(AU$78:AU$91,$D1345)/$E1345</f>
        <v/>
      </c>
      <c r="AV1345" s="37">
        <f>INDEX(AV$78:AV$91,$D1345)/$E1345</f>
        <v/>
      </c>
      <c r="AW1345" s="37">
        <f>INDEX(AW$78:AW$91,$D1345)/$E1345</f>
        <v/>
      </c>
      <c r="AX1345" s="37">
        <f>INDEX(AX$78:AX$91,$D1345)/$E1345</f>
        <v/>
      </c>
      <c r="AY1345" s="40">
        <f>NEWEXCISE(INDEX(AY$78:AY$91,$D1345),$E1345)</f>
        <v/>
      </c>
    </row>
    <row r="1346" hidden="1" outlineLevel="2">
      <c r="A1346" s="14" t="inlineStr">
        <is>
          <t>ntx</t>
        </is>
      </c>
      <c r="B1346" s="14" t="inlineStr">
        <is>
          <t>lpg</t>
        </is>
      </c>
      <c r="C1346" s="14" t="inlineStr">
        <is>
          <t>irn</t>
        </is>
      </c>
      <c r="D1346" s="37">
        <f>INDEX(Inputs!$L$5:$L$132,MATCH($B1346&amp;"|"&amp;$C1346,Inputs!$A$5:$A$132,0))</f>
        <v/>
      </c>
      <c r="E1346" s="37">
        <f>INDEX(Inputs!$I$5:$I$132,MATCH($B1346&amp;"|"&amp;$C1346,Inputs!$A$5:$A$132,0))</f>
        <v/>
      </c>
      <c r="F1346" s="36" t="n"/>
      <c r="G1346" s="36" t="n"/>
      <c r="H1346" s="14">
        <f>INDEX(Variables!$B$5:$B$205,MATCH($A1346,Variables!$A$5:$A$205,0))&amp;IF($C1346="",""," | "&amp;INDEX(Mapping!$B$5:$B$26,MATCH($C1346,Mapping!$A$5:$A$26,0))&amp;" | "&amp;INDEX(Mapping!$B$30:$B$46,MATCH($B1346,Mapping!$A$30:$A$46,0)))</f>
        <v/>
      </c>
      <c r="I1346" s="14">
        <f>INDEX(Variables!$C$5:$C$205,MATCH($A1346,Variables!$A$5:$A$205,0))</f>
        <v/>
      </c>
      <c r="J1346" s="14">
        <f>INDEX(Variables!$E$5:$E$205,MATCH($A1346,Variables!$A$5:$A$205,0))</f>
        <v/>
      </c>
      <c r="K1346" s="11">
        <f>LOWER(Settings!$C$4)&amp;".mit."&amp;$A1346&amp;IF($C1346="","","."&amp;$C1346&amp;"."&amp;$B1346)&amp;IF(INDEX(Variables!$D$5:$D$205,MATCH($A1346,Variables!$A$5:$A$205,0))="","","."&amp;INDEX(Variables!$D$5:$D$205,MATCH($A1346,Variables!$A$5:$A$205,0)))&amp;"."&amp;K$5</f>
        <v/>
      </c>
      <c r="L1346" s="38">
        <f>INDEX(L$78:L$91,$D1346)/$E1346</f>
        <v/>
      </c>
      <c r="M1346" s="37">
        <f>INDEX(M$78:M$91,$D1346)/$E1346</f>
        <v/>
      </c>
      <c r="N1346" s="37">
        <f>INDEX(N$78:N$91,$D1346)/$E1346</f>
        <v/>
      </c>
      <c r="O1346" s="37">
        <f>INDEX(O$78:O$91,$D1346)/$E1346</f>
        <v/>
      </c>
      <c r="P1346" s="37">
        <f>INDEX(P$78:P$91,$D1346)/$E1346</f>
        <v/>
      </c>
      <c r="Q1346" s="37">
        <f>INDEX(Q$78:Q$91,$D1346)/$E1346</f>
        <v/>
      </c>
      <c r="R1346" s="37">
        <f>INDEX(R$78:R$91,$D1346)/$E1346</f>
        <v/>
      </c>
      <c r="S1346" s="37">
        <f>INDEX(S$78:S$91,$D1346)/$E1346</f>
        <v/>
      </c>
      <c r="T1346" s="37">
        <f>INDEX(T$78:T$91,$D1346)/$E1346</f>
        <v/>
      </c>
      <c r="U1346" s="37">
        <f>INDEX(U$78:U$91,$D1346)/$E1346</f>
        <v/>
      </c>
      <c r="V1346" s="37">
        <f>INDEX(V$78:V$91,$D1346)/$E1346</f>
        <v/>
      </c>
      <c r="W1346" s="37">
        <f>INDEX(W$78:W$91,$D1346)/$E1346</f>
        <v/>
      </c>
      <c r="X1346" s="37">
        <f>INDEX(X$78:X$91,$D1346)/$E1346</f>
        <v/>
      </c>
      <c r="Y1346" s="37">
        <f>INDEX(Y$78:Y$91,$D1346)/$E1346</f>
        <v/>
      </c>
      <c r="Z1346" s="37">
        <f>INDEX(Z$78:Z$91,$D1346)/$E1346</f>
        <v/>
      </c>
      <c r="AA1346" s="37">
        <f>INDEX(AA$78:AA$91,$D1346)/$E1346</f>
        <v/>
      </c>
      <c r="AB1346" s="37">
        <f>INDEX(AB$78:AB$91,$D1346)/$E1346</f>
        <v/>
      </c>
      <c r="AC1346" s="37">
        <f>INDEX(AC$78:AC$91,$D1346)/$E1346</f>
        <v/>
      </c>
      <c r="AD1346" s="40">
        <f>NEWEXCISE(INDEX(AD$78:AD$91,$D1346),$E1346)</f>
        <v/>
      </c>
      <c r="AF1346" s="11">
        <f>LOWER(Settings!$C$4)&amp;".mit."&amp;$A1346&amp;IF($C1346="","","."&amp;$C1346&amp;"."&amp;$B1346)&amp;IF(INDEX(Variables!$D$5:$D$205,MATCH($A1346,Variables!$A$5:$A$205,0))="","","."&amp;INDEX(Variables!$D$5:$D$205,MATCH($A1346,Variables!$A$5:$A$205,0)))&amp;"."&amp;AF$5</f>
        <v/>
      </c>
      <c r="AG1346" s="38">
        <f>INDEX(AG$78:AG$91,$D1346)/$E1346</f>
        <v/>
      </c>
      <c r="AH1346" s="37">
        <f>INDEX(AH$78:AH$91,$D1346)/$E1346</f>
        <v/>
      </c>
      <c r="AI1346" s="37">
        <f>INDEX(AI$78:AI$91,$D1346)/$E1346</f>
        <v/>
      </c>
      <c r="AJ1346" s="37">
        <f>INDEX(AJ$78:AJ$91,$D1346)/$E1346</f>
        <v/>
      </c>
      <c r="AK1346" s="37">
        <f>INDEX(AK$78:AK$91,$D1346)/$E1346</f>
        <v/>
      </c>
      <c r="AL1346" s="37">
        <f>INDEX(AL$78:AL$91,$D1346)/$E1346</f>
        <v/>
      </c>
      <c r="AM1346" s="37">
        <f>INDEX(AM$78:AM$91,$D1346)/$E1346</f>
        <v/>
      </c>
      <c r="AN1346" s="37">
        <f>INDEX(AN$78:AN$91,$D1346)/$E1346</f>
        <v/>
      </c>
      <c r="AO1346" s="37">
        <f>INDEX(AO$78:AO$91,$D1346)/$E1346</f>
        <v/>
      </c>
      <c r="AP1346" s="37">
        <f>INDEX(AP$78:AP$91,$D1346)/$E1346</f>
        <v/>
      </c>
      <c r="AQ1346" s="37">
        <f>INDEX(AQ$78:AQ$91,$D1346)/$E1346</f>
        <v/>
      </c>
      <c r="AR1346" s="37">
        <f>INDEX(AR$78:AR$91,$D1346)/$E1346</f>
        <v/>
      </c>
      <c r="AS1346" s="37">
        <f>INDEX(AS$78:AS$91,$D1346)/$E1346</f>
        <v/>
      </c>
      <c r="AT1346" s="37">
        <f>INDEX(AT$78:AT$91,$D1346)/$E1346</f>
        <v/>
      </c>
      <c r="AU1346" s="37">
        <f>INDEX(AU$78:AU$91,$D1346)/$E1346</f>
        <v/>
      </c>
      <c r="AV1346" s="37">
        <f>INDEX(AV$78:AV$91,$D1346)/$E1346</f>
        <v/>
      </c>
      <c r="AW1346" s="37">
        <f>INDEX(AW$78:AW$91,$D1346)/$E1346</f>
        <v/>
      </c>
      <c r="AX1346" s="37">
        <f>INDEX(AX$78:AX$91,$D1346)/$E1346</f>
        <v/>
      </c>
      <c r="AY1346" s="40">
        <f>NEWEXCISE(INDEX(AY$78:AY$91,$D1346),$E1346)</f>
        <v/>
      </c>
    </row>
    <row r="1347" hidden="1" outlineLevel="2">
      <c r="A1347" s="14" t="inlineStr">
        <is>
          <t>ntx</t>
        </is>
      </c>
      <c r="B1347" s="14" t="inlineStr">
        <is>
          <t>ker</t>
        </is>
      </c>
      <c r="C1347" s="14" t="inlineStr">
        <is>
          <t>irn</t>
        </is>
      </c>
      <c r="D1347" s="37">
        <f>INDEX(Inputs!$L$5:$L$132,MATCH($B1347&amp;"|"&amp;$C1347,Inputs!$A$5:$A$132,0))</f>
        <v/>
      </c>
      <c r="E1347" s="37">
        <f>INDEX(Inputs!$I$5:$I$132,MATCH($B1347&amp;"|"&amp;$C1347,Inputs!$A$5:$A$132,0))</f>
        <v/>
      </c>
      <c r="F1347" s="36" t="n"/>
      <c r="G1347" s="36" t="n"/>
      <c r="H1347" s="14">
        <f>INDEX(Variables!$B$5:$B$205,MATCH($A1347,Variables!$A$5:$A$205,0))&amp;IF($C1347="",""," | "&amp;INDEX(Mapping!$B$5:$B$26,MATCH($C1347,Mapping!$A$5:$A$26,0))&amp;" | "&amp;INDEX(Mapping!$B$30:$B$46,MATCH($B1347,Mapping!$A$30:$A$46,0)))</f>
        <v/>
      </c>
      <c r="I1347" s="14">
        <f>INDEX(Variables!$C$5:$C$205,MATCH($A1347,Variables!$A$5:$A$205,0))</f>
        <v/>
      </c>
      <c r="J1347" s="14">
        <f>INDEX(Variables!$E$5:$E$205,MATCH($A1347,Variables!$A$5:$A$205,0))</f>
        <v/>
      </c>
      <c r="K1347" s="11">
        <f>LOWER(Settings!$C$4)&amp;".mit."&amp;$A1347&amp;IF($C1347="","","."&amp;$C1347&amp;"."&amp;$B1347)&amp;IF(INDEX(Variables!$D$5:$D$205,MATCH($A1347,Variables!$A$5:$A$205,0))="","","."&amp;INDEX(Variables!$D$5:$D$205,MATCH($A1347,Variables!$A$5:$A$205,0)))&amp;"."&amp;K$5</f>
        <v/>
      </c>
      <c r="L1347" s="38">
        <f>INDEX(L$78:L$91,$D1347)/$E1347</f>
        <v/>
      </c>
      <c r="M1347" s="37">
        <f>INDEX(M$78:M$91,$D1347)/$E1347</f>
        <v/>
      </c>
      <c r="N1347" s="37">
        <f>INDEX(N$78:N$91,$D1347)/$E1347</f>
        <v/>
      </c>
      <c r="O1347" s="37">
        <f>INDEX(O$78:O$91,$D1347)/$E1347</f>
        <v/>
      </c>
      <c r="P1347" s="37">
        <f>INDEX(P$78:P$91,$D1347)/$E1347</f>
        <v/>
      </c>
      <c r="Q1347" s="37">
        <f>INDEX(Q$78:Q$91,$D1347)/$E1347</f>
        <v/>
      </c>
      <c r="R1347" s="37">
        <f>INDEX(R$78:R$91,$D1347)/$E1347</f>
        <v/>
      </c>
      <c r="S1347" s="37">
        <f>INDEX(S$78:S$91,$D1347)/$E1347</f>
        <v/>
      </c>
      <c r="T1347" s="37">
        <f>INDEX(T$78:T$91,$D1347)/$E1347</f>
        <v/>
      </c>
      <c r="U1347" s="37">
        <f>INDEX(U$78:U$91,$D1347)/$E1347</f>
        <v/>
      </c>
      <c r="V1347" s="37">
        <f>INDEX(V$78:V$91,$D1347)/$E1347</f>
        <v/>
      </c>
      <c r="W1347" s="37">
        <f>INDEX(W$78:W$91,$D1347)/$E1347</f>
        <v/>
      </c>
      <c r="X1347" s="37">
        <f>INDEX(X$78:X$91,$D1347)/$E1347</f>
        <v/>
      </c>
      <c r="Y1347" s="37">
        <f>INDEX(Y$78:Y$91,$D1347)/$E1347</f>
        <v/>
      </c>
      <c r="Z1347" s="37">
        <f>INDEX(Z$78:Z$91,$D1347)/$E1347</f>
        <v/>
      </c>
      <c r="AA1347" s="37">
        <f>INDEX(AA$78:AA$91,$D1347)/$E1347</f>
        <v/>
      </c>
      <c r="AB1347" s="37">
        <f>INDEX(AB$78:AB$91,$D1347)/$E1347</f>
        <v/>
      </c>
      <c r="AC1347" s="37">
        <f>INDEX(AC$78:AC$91,$D1347)/$E1347</f>
        <v/>
      </c>
      <c r="AD1347" s="40">
        <f>NEWEXCISE(INDEX(AD$78:AD$91,$D1347),$E1347)</f>
        <v/>
      </c>
      <c r="AF1347" s="11">
        <f>LOWER(Settings!$C$4)&amp;".mit."&amp;$A1347&amp;IF($C1347="","","."&amp;$C1347&amp;"."&amp;$B1347)&amp;IF(INDEX(Variables!$D$5:$D$205,MATCH($A1347,Variables!$A$5:$A$205,0))="","","."&amp;INDEX(Variables!$D$5:$D$205,MATCH($A1347,Variables!$A$5:$A$205,0)))&amp;"."&amp;AF$5</f>
        <v/>
      </c>
      <c r="AG1347" s="38">
        <f>INDEX(AG$78:AG$91,$D1347)/$E1347</f>
        <v/>
      </c>
      <c r="AH1347" s="37">
        <f>INDEX(AH$78:AH$91,$D1347)/$E1347</f>
        <v/>
      </c>
      <c r="AI1347" s="37">
        <f>INDEX(AI$78:AI$91,$D1347)/$E1347</f>
        <v/>
      </c>
      <c r="AJ1347" s="37">
        <f>INDEX(AJ$78:AJ$91,$D1347)/$E1347</f>
        <v/>
      </c>
      <c r="AK1347" s="37">
        <f>INDEX(AK$78:AK$91,$D1347)/$E1347</f>
        <v/>
      </c>
      <c r="AL1347" s="37">
        <f>INDEX(AL$78:AL$91,$D1347)/$E1347</f>
        <v/>
      </c>
      <c r="AM1347" s="37">
        <f>INDEX(AM$78:AM$91,$D1347)/$E1347</f>
        <v/>
      </c>
      <c r="AN1347" s="37">
        <f>INDEX(AN$78:AN$91,$D1347)/$E1347</f>
        <v/>
      </c>
      <c r="AO1347" s="37">
        <f>INDEX(AO$78:AO$91,$D1347)/$E1347</f>
        <v/>
      </c>
      <c r="AP1347" s="37">
        <f>INDEX(AP$78:AP$91,$D1347)/$E1347</f>
        <v/>
      </c>
      <c r="AQ1347" s="37">
        <f>INDEX(AQ$78:AQ$91,$D1347)/$E1347</f>
        <v/>
      </c>
      <c r="AR1347" s="37">
        <f>INDEX(AR$78:AR$91,$D1347)/$E1347</f>
        <v/>
      </c>
      <c r="AS1347" s="37">
        <f>INDEX(AS$78:AS$91,$D1347)/$E1347</f>
        <v/>
      </c>
      <c r="AT1347" s="37">
        <f>INDEX(AT$78:AT$91,$D1347)/$E1347</f>
        <v/>
      </c>
      <c r="AU1347" s="37">
        <f>INDEX(AU$78:AU$91,$D1347)/$E1347</f>
        <v/>
      </c>
      <c r="AV1347" s="37">
        <f>INDEX(AV$78:AV$91,$D1347)/$E1347</f>
        <v/>
      </c>
      <c r="AW1347" s="37">
        <f>INDEX(AW$78:AW$91,$D1347)/$E1347</f>
        <v/>
      </c>
      <c r="AX1347" s="37">
        <f>INDEX(AX$78:AX$91,$D1347)/$E1347</f>
        <v/>
      </c>
      <c r="AY1347" s="40">
        <f>NEWEXCISE(INDEX(AY$78:AY$91,$D1347),$E1347)</f>
        <v/>
      </c>
    </row>
    <row r="1348" hidden="1" outlineLevel="2">
      <c r="A1348" s="14" t="inlineStr">
        <is>
          <t>ntx</t>
        </is>
      </c>
      <c r="B1348" s="14" t="inlineStr">
        <is>
          <t>oop</t>
        </is>
      </c>
      <c r="C1348" s="14" t="inlineStr">
        <is>
          <t>irn</t>
        </is>
      </c>
      <c r="D1348" s="37">
        <f>INDEX(Inputs!$L$5:$L$132,MATCH($B1348&amp;"|"&amp;$C1348,Inputs!$A$5:$A$132,0))</f>
        <v/>
      </c>
      <c r="E1348" s="37">
        <f>INDEX(Inputs!$I$5:$I$132,MATCH($B1348&amp;"|"&amp;$C1348,Inputs!$A$5:$A$132,0))</f>
        <v/>
      </c>
      <c r="F1348" s="36" t="n"/>
      <c r="G1348" s="36" t="n"/>
      <c r="H1348" s="14">
        <f>INDEX(Variables!$B$5:$B$205,MATCH($A1348,Variables!$A$5:$A$205,0))&amp;IF($C1348="",""," | "&amp;INDEX(Mapping!$B$5:$B$26,MATCH($C1348,Mapping!$A$5:$A$26,0))&amp;" | "&amp;INDEX(Mapping!$B$30:$B$46,MATCH($B1348,Mapping!$A$30:$A$46,0)))</f>
        <v/>
      </c>
      <c r="I1348" s="14">
        <f>INDEX(Variables!$C$5:$C$205,MATCH($A1348,Variables!$A$5:$A$205,0))</f>
        <v/>
      </c>
      <c r="J1348" s="14">
        <f>INDEX(Variables!$E$5:$E$205,MATCH($A1348,Variables!$A$5:$A$205,0))</f>
        <v/>
      </c>
      <c r="K1348" s="11">
        <f>LOWER(Settings!$C$4)&amp;".mit."&amp;$A1348&amp;IF($C1348="","","."&amp;$C1348&amp;"."&amp;$B1348)&amp;IF(INDEX(Variables!$D$5:$D$205,MATCH($A1348,Variables!$A$5:$A$205,0))="","","."&amp;INDEX(Variables!$D$5:$D$205,MATCH($A1348,Variables!$A$5:$A$205,0)))&amp;"."&amp;K$5</f>
        <v/>
      </c>
      <c r="L1348" s="38">
        <f>INDEX(L$78:L$91,$D1348)/$E1348</f>
        <v/>
      </c>
      <c r="M1348" s="37">
        <f>INDEX(M$78:M$91,$D1348)/$E1348</f>
        <v/>
      </c>
      <c r="N1348" s="37">
        <f>INDEX(N$78:N$91,$D1348)/$E1348</f>
        <v/>
      </c>
      <c r="O1348" s="37">
        <f>INDEX(O$78:O$91,$D1348)/$E1348</f>
        <v/>
      </c>
      <c r="P1348" s="37">
        <f>INDEX(P$78:P$91,$D1348)/$E1348</f>
        <v/>
      </c>
      <c r="Q1348" s="37">
        <f>INDEX(Q$78:Q$91,$D1348)/$E1348</f>
        <v/>
      </c>
      <c r="R1348" s="37">
        <f>INDEX(R$78:R$91,$D1348)/$E1348</f>
        <v/>
      </c>
      <c r="S1348" s="37">
        <f>INDEX(S$78:S$91,$D1348)/$E1348</f>
        <v/>
      </c>
      <c r="T1348" s="37">
        <f>INDEX(T$78:T$91,$D1348)/$E1348</f>
        <v/>
      </c>
      <c r="U1348" s="37">
        <f>INDEX(U$78:U$91,$D1348)/$E1348</f>
        <v/>
      </c>
      <c r="V1348" s="37">
        <f>INDEX(V$78:V$91,$D1348)/$E1348</f>
        <v/>
      </c>
      <c r="W1348" s="37">
        <f>INDEX(W$78:W$91,$D1348)/$E1348</f>
        <v/>
      </c>
      <c r="X1348" s="37">
        <f>INDEX(X$78:X$91,$D1348)/$E1348</f>
        <v/>
      </c>
      <c r="Y1348" s="37">
        <f>INDEX(Y$78:Y$91,$D1348)/$E1348</f>
        <v/>
      </c>
      <c r="Z1348" s="37">
        <f>INDEX(Z$78:Z$91,$D1348)/$E1348</f>
        <v/>
      </c>
      <c r="AA1348" s="37">
        <f>INDEX(AA$78:AA$91,$D1348)/$E1348</f>
        <v/>
      </c>
      <c r="AB1348" s="37">
        <f>INDEX(AB$78:AB$91,$D1348)/$E1348</f>
        <v/>
      </c>
      <c r="AC1348" s="37">
        <f>INDEX(AC$78:AC$91,$D1348)/$E1348</f>
        <v/>
      </c>
      <c r="AD1348" s="40">
        <f>NEWEXCISE(INDEX(AD$78:AD$91,$D1348),$E1348)</f>
        <v/>
      </c>
      <c r="AF1348" s="11">
        <f>LOWER(Settings!$C$4)&amp;".mit."&amp;$A1348&amp;IF($C1348="","","."&amp;$C1348&amp;"."&amp;$B1348)&amp;IF(INDEX(Variables!$D$5:$D$205,MATCH($A1348,Variables!$A$5:$A$205,0))="","","."&amp;INDEX(Variables!$D$5:$D$205,MATCH($A1348,Variables!$A$5:$A$205,0)))&amp;"."&amp;AF$5</f>
        <v/>
      </c>
      <c r="AG1348" s="38">
        <f>INDEX(AG$78:AG$91,$D1348)/$E1348</f>
        <v/>
      </c>
      <c r="AH1348" s="37">
        <f>INDEX(AH$78:AH$91,$D1348)/$E1348</f>
        <v/>
      </c>
      <c r="AI1348" s="37">
        <f>INDEX(AI$78:AI$91,$D1348)/$E1348</f>
        <v/>
      </c>
      <c r="AJ1348" s="37">
        <f>INDEX(AJ$78:AJ$91,$D1348)/$E1348</f>
        <v/>
      </c>
      <c r="AK1348" s="37">
        <f>INDEX(AK$78:AK$91,$D1348)/$E1348</f>
        <v/>
      </c>
      <c r="AL1348" s="37">
        <f>INDEX(AL$78:AL$91,$D1348)/$E1348</f>
        <v/>
      </c>
      <c r="AM1348" s="37">
        <f>INDEX(AM$78:AM$91,$D1348)/$E1348</f>
        <v/>
      </c>
      <c r="AN1348" s="37">
        <f>INDEX(AN$78:AN$91,$D1348)/$E1348</f>
        <v/>
      </c>
      <c r="AO1348" s="37">
        <f>INDEX(AO$78:AO$91,$D1348)/$E1348</f>
        <v/>
      </c>
      <c r="AP1348" s="37">
        <f>INDEX(AP$78:AP$91,$D1348)/$E1348</f>
        <v/>
      </c>
      <c r="AQ1348" s="37">
        <f>INDEX(AQ$78:AQ$91,$D1348)/$E1348</f>
        <v/>
      </c>
      <c r="AR1348" s="37">
        <f>INDEX(AR$78:AR$91,$D1348)/$E1348</f>
        <v/>
      </c>
      <c r="AS1348" s="37">
        <f>INDEX(AS$78:AS$91,$D1348)/$E1348</f>
        <v/>
      </c>
      <c r="AT1348" s="37">
        <f>INDEX(AT$78:AT$91,$D1348)/$E1348</f>
        <v/>
      </c>
      <c r="AU1348" s="37">
        <f>INDEX(AU$78:AU$91,$D1348)/$E1348</f>
        <v/>
      </c>
      <c r="AV1348" s="37">
        <f>INDEX(AV$78:AV$91,$D1348)/$E1348</f>
        <v/>
      </c>
      <c r="AW1348" s="37">
        <f>INDEX(AW$78:AW$91,$D1348)/$E1348</f>
        <v/>
      </c>
      <c r="AX1348" s="37">
        <f>INDEX(AX$78:AX$91,$D1348)/$E1348</f>
        <v/>
      </c>
      <c r="AY1348" s="40">
        <f>NEWEXCISE(INDEX(AY$78:AY$91,$D1348),$E1348)</f>
        <v/>
      </c>
    </row>
    <row r="1349" hidden="1" outlineLevel="2">
      <c r="A1349" s="14" t="inlineStr">
        <is>
          <t>ntx</t>
        </is>
      </c>
      <c r="B1349" s="14" t="inlineStr">
        <is>
          <t>bio</t>
        </is>
      </c>
      <c r="C1349" s="14" t="inlineStr">
        <is>
          <t>irn</t>
        </is>
      </c>
      <c r="D1349" s="37">
        <f>INDEX(Inputs!$L$5:$L$132,MATCH($B1349&amp;"|"&amp;$C1349,Inputs!$A$5:$A$132,0))</f>
        <v/>
      </c>
      <c r="E1349" s="37">
        <f>INDEX(Inputs!$I$5:$I$132,MATCH($B1349&amp;"|"&amp;$C1349,Inputs!$A$5:$A$132,0))</f>
        <v/>
      </c>
      <c r="F1349" s="36" t="n"/>
      <c r="G1349" s="36" t="n"/>
      <c r="H1349" s="14">
        <f>INDEX(Variables!$B$5:$B$205,MATCH($A1349,Variables!$A$5:$A$205,0))&amp;IF($C1349="",""," | "&amp;INDEX(Mapping!$B$5:$B$26,MATCH($C1349,Mapping!$A$5:$A$26,0))&amp;" | "&amp;INDEX(Mapping!$B$30:$B$46,MATCH($B1349,Mapping!$A$30:$A$46,0)))</f>
        <v/>
      </c>
      <c r="I1349" s="14">
        <f>INDEX(Variables!$C$5:$C$205,MATCH($A1349,Variables!$A$5:$A$205,0))</f>
        <v/>
      </c>
      <c r="J1349" s="14">
        <f>INDEX(Variables!$E$5:$E$205,MATCH($A1349,Variables!$A$5:$A$205,0))</f>
        <v/>
      </c>
      <c r="K1349" s="11">
        <f>LOWER(Settings!$C$4)&amp;".mit."&amp;$A1349&amp;IF($C1349="","","."&amp;$C1349&amp;"."&amp;$B1349)&amp;IF(INDEX(Variables!$D$5:$D$205,MATCH($A1349,Variables!$A$5:$A$205,0))="","","."&amp;INDEX(Variables!$D$5:$D$205,MATCH($A1349,Variables!$A$5:$A$205,0)))&amp;"."&amp;K$5</f>
        <v/>
      </c>
      <c r="L1349" s="38">
        <f>INDEX(L$78:L$91,$D1349)/$E1349</f>
        <v/>
      </c>
      <c r="M1349" s="37">
        <f>INDEX(M$78:M$91,$D1349)/$E1349</f>
        <v/>
      </c>
      <c r="N1349" s="37">
        <f>INDEX(N$78:N$91,$D1349)/$E1349</f>
        <v/>
      </c>
      <c r="O1349" s="37">
        <f>INDEX(O$78:O$91,$D1349)/$E1349</f>
        <v/>
      </c>
      <c r="P1349" s="37">
        <f>INDEX(P$78:P$91,$D1349)/$E1349</f>
        <v/>
      </c>
      <c r="Q1349" s="37">
        <f>INDEX(Q$78:Q$91,$D1349)/$E1349</f>
        <v/>
      </c>
      <c r="R1349" s="37">
        <f>INDEX(R$78:R$91,$D1349)/$E1349</f>
        <v/>
      </c>
      <c r="S1349" s="37">
        <f>INDEX(S$78:S$91,$D1349)/$E1349</f>
        <v/>
      </c>
      <c r="T1349" s="37">
        <f>INDEX(T$78:T$91,$D1349)/$E1349</f>
        <v/>
      </c>
      <c r="U1349" s="37">
        <f>INDEX(U$78:U$91,$D1349)/$E1349</f>
        <v/>
      </c>
      <c r="V1349" s="37">
        <f>INDEX(V$78:V$91,$D1349)/$E1349</f>
        <v/>
      </c>
      <c r="W1349" s="37">
        <f>INDEX(W$78:W$91,$D1349)/$E1349</f>
        <v/>
      </c>
      <c r="X1349" s="37">
        <f>INDEX(X$78:X$91,$D1349)/$E1349</f>
        <v/>
      </c>
      <c r="Y1349" s="37">
        <f>INDEX(Y$78:Y$91,$D1349)/$E1349</f>
        <v/>
      </c>
      <c r="Z1349" s="37">
        <f>INDEX(Z$78:Z$91,$D1349)/$E1349</f>
        <v/>
      </c>
      <c r="AA1349" s="37">
        <f>INDEX(AA$78:AA$91,$D1349)/$E1349</f>
        <v/>
      </c>
      <c r="AB1349" s="37">
        <f>INDEX(AB$78:AB$91,$D1349)/$E1349</f>
        <v/>
      </c>
      <c r="AC1349" s="37">
        <f>INDEX(AC$78:AC$91,$D1349)/$E1349</f>
        <v/>
      </c>
      <c r="AD1349" s="40">
        <f>NEWEXCISE(INDEX(AD$78:AD$91,$D1349),$E1349)</f>
        <v/>
      </c>
      <c r="AF1349" s="11">
        <f>LOWER(Settings!$C$4)&amp;".mit."&amp;$A1349&amp;IF($C1349="","","."&amp;$C1349&amp;"."&amp;$B1349)&amp;IF(INDEX(Variables!$D$5:$D$205,MATCH($A1349,Variables!$A$5:$A$205,0))="","","."&amp;INDEX(Variables!$D$5:$D$205,MATCH($A1349,Variables!$A$5:$A$205,0)))&amp;"."&amp;AF$5</f>
        <v/>
      </c>
      <c r="AG1349" s="38">
        <f>INDEX(AG$78:AG$91,$D1349)/$E1349</f>
        <v/>
      </c>
      <c r="AH1349" s="37">
        <f>INDEX(AH$78:AH$91,$D1349)/$E1349</f>
        <v/>
      </c>
      <c r="AI1349" s="37">
        <f>INDEX(AI$78:AI$91,$D1349)/$E1349</f>
        <v/>
      </c>
      <c r="AJ1349" s="37">
        <f>INDEX(AJ$78:AJ$91,$D1349)/$E1349</f>
        <v/>
      </c>
      <c r="AK1349" s="37">
        <f>INDEX(AK$78:AK$91,$D1349)/$E1349</f>
        <v/>
      </c>
      <c r="AL1349" s="37">
        <f>INDEX(AL$78:AL$91,$D1349)/$E1349</f>
        <v/>
      </c>
      <c r="AM1349" s="37">
        <f>INDEX(AM$78:AM$91,$D1349)/$E1349</f>
        <v/>
      </c>
      <c r="AN1349" s="37">
        <f>INDEX(AN$78:AN$91,$D1349)/$E1349</f>
        <v/>
      </c>
      <c r="AO1349" s="37">
        <f>INDEX(AO$78:AO$91,$D1349)/$E1349</f>
        <v/>
      </c>
      <c r="AP1349" s="37">
        <f>INDEX(AP$78:AP$91,$D1349)/$E1349</f>
        <v/>
      </c>
      <c r="AQ1349" s="37">
        <f>INDEX(AQ$78:AQ$91,$D1349)/$E1349</f>
        <v/>
      </c>
      <c r="AR1349" s="37">
        <f>INDEX(AR$78:AR$91,$D1349)/$E1349</f>
        <v/>
      </c>
      <c r="AS1349" s="37">
        <f>INDEX(AS$78:AS$91,$D1349)/$E1349</f>
        <v/>
      </c>
      <c r="AT1349" s="37">
        <f>INDEX(AT$78:AT$91,$D1349)/$E1349</f>
        <v/>
      </c>
      <c r="AU1349" s="37">
        <f>INDEX(AU$78:AU$91,$D1349)/$E1349</f>
        <v/>
      </c>
      <c r="AV1349" s="37">
        <f>INDEX(AV$78:AV$91,$D1349)/$E1349</f>
        <v/>
      </c>
      <c r="AW1349" s="37">
        <f>INDEX(AW$78:AW$91,$D1349)/$E1349</f>
        <v/>
      </c>
      <c r="AX1349" s="37">
        <f>INDEX(AX$78:AX$91,$D1349)/$E1349</f>
        <v/>
      </c>
      <c r="AY1349" s="40">
        <f>NEWEXCISE(INDEX(AY$78:AY$91,$D1349),$E1349)</f>
        <v/>
      </c>
    </row>
    <row r="1350" hidden="1" outlineLevel="2"/>
    <row r="1351" hidden="1" outlineLevel="2">
      <c r="A1351" s="14" t="inlineStr">
        <is>
          <t>nce</t>
        </is>
      </c>
      <c r="B1351" s="14" t="inlineStr">
        <is>
          <t>coa</t>
        </is>
      </c>
      <c r="C1351" s="14" t="inlineStr">
        <is>
          <t>irn</t>
        </is>
      </c>
      <c r="D1351" s="36" t="n"/>
      <c r="E1351" s="36" t="n"/>
      <c r="F1351" s="36" t="n"/>
      <c r="G1351" s="36" t="n"/>
      <c r="H1351" s="14">
        <f>INDEX(Variables!$B$5:$B$205,MATCH($A1351,Variables!$A$5:$A$205,0))&amp;IF($C1351="",""," | "&amp;INDEX(Mapping!$B$5:$B$26,MATCH($C1351,Mapping!$A$5:$A$26,0))&amp;" | "&amp;INDEX(Mapping!$B$30:$B$46,MATCH($B1351,Mapping!$A$30:$A$46,0)))</f>
        <v/>
      </c>
      <c r="I1351" s="14">
        <f>INDEX(Variables!$C$5:$C$205,MATCH($A1351,Variables!$A$5:$A$205,0))</f>
        <v/>
      </c>
      <c r="J1351" s="14">
        <f>INDEX(Variables!$E$5:$E$205,MATCH($A1351,Variables!$A$5:$A$205,0))</f>
        <v/>
      </c>
      <c r="K1351" s="11">
        <f>LOWER(Settings!$C$4)&amp;".mit."&amp;$A1351&amp;IF($C1351="","","."&amp;$C1351&amp;"."&amp;$B1351)&amp;IF(INDEX(Variables!$D$5:$D$205,MATCH($A1351,Variables!$A$5:$A$205,0))="","","."&amp;INDEX(Variables!$D$5:$D$205,MATCH($A1351,Variables!$A$5:$A$205,0)))&amp;"."&amp;K$5</f>
        <v/>
      </c>
      <c r="L1351" s="38">
        <f>L1324+L1333+L1342</f>
        <v/>
      </c>
      <c r="M1351" s="37">
        <f>M1324+M1333+M1342</f>
        <v/>
      </c>
      <c r="N1351" s="37">
        <f>N1324+N1333+N1342</f>
        <v/>
      </c>
      <c r="O1351" s="37">
        <f>O1324+O1333+O1342</f>
        <v/>
      </c>
      <c r="P1351" s="37">
        <f>P1324+P1333+P1342</f>
        <v/>
      </c>
      <c r="Q1351" s="37">
        <f>Q1324+Q1333+Q1342</f>
        <v/>
      </c>
      <c r="R1351" s="37">
        <f>R1324+R1333+R1342</f>
        <v/>
      </c>
      <c r="S1351" s="37">
        <f>S1324+S1333+S1342</f>
        <v/>
      </c>
      <c r="T1351" s="37">
        <f>T1324+T1333+T1342</f>
        <v/>
      </c>
      <c r="U1351" s="37">
        <f>U1324+U1333+U1342</f>
        <v/>
      </c>
      <c r="V1351" s="37">
        <f>V1324+V1333+V1342</f>
        <v/>
      </c>
      <c r="W1351" s="37">
        <f>W1324+W1333+W1342</f>
        <v/>
      </c>
      <c r="X1351" s="37">
        <f>X1324+X1333+X1342</f>
        <v/>
      </c>
      <c r="Y1351" s="37">
        <f>Y1324+Y1333+Y1342</f>
        <v/>
      </c>
      <c r="Z1351" s="37">
        <f>Z1324+Z1333+Z1342</f>
        <v/>
      </c>
      <c r="AA1351" s="37">
        <f>AA1324+AA1333+AA1342</f>
        <v/>
      </c>
      <c r="AB1351" s="37">
        <f>AB1324+AB1333+AB1342</f>
        <v/>
      </c>
      <c r="AC1351" s="37">
        <f>AC1324+AC1333+AC1342</f>
        <v/>
      </c>
      <c r="AD1351" s="40">
        <f>NEWPOLICY(AD1324,AD1333,AD1342)</f>
        <v/>
      </c>
      <c r="AF1351" s="11">
        <f>LOWER(Settings!$C$4)&amp;".mit."&amp;$A1351&amp;IF($C1351="","","."&amp;$C1351&amp;"."&amp;$B1351)&amp;IF(INDEX(Variables!$D$5:$D$205,MATCH($A1351,Variables!$A$5:$A$205,0))="","","."&amp;INDEX(Variables!$D$5:$D$205,MATCH($A1351,Variables!$A$5:$A$205,0)))&amp;"."&amp;AF$5</f>
        <v/>
      </c>
      <c r="AG1351" s="38">
        <f>AG1324+AG1333+AG1342</f>
        <v/>
      </c>
      <c r="AH1351" s="37">
        <f>AH1324+AH1333+AH1342</f>
        <v/>
      </c>
      <c r="AI1351" s="37">
        <f>AI1324+AI1333+AI1342</f>
        <v/>
      </c>
      <c r="AJ1351" s="37">
        <f>AJ1324+AJ1333+AJ1342</f>
        <v/>
      </c>
      <c r="AK1351" s="37">
        <f>AK1324+AK1333+AK1342</f>
        <v/>
      </c>
      <c r="AL1351" s="37">
        <f>AL1324+AL1333+AL1342</f>
        <v/>
      </c>
      <c r="AM1351" s="37">
        <f>AM1324+AM1333+AM1342</f>
        <v/>
      </c>
      <c r="AN1351" s="37">
        <f>AN1324+AN1333+AN1342</f>
        <v/>
      </c>
      <c r="AO1351" s="37">
        <f>AO1324+AO1333+AO1342</f>
        <v/>
      </c>
      <c r="AP1351" s="37">
        <f>AP1324+AP1333+AP1342</f>
        <v/>
      </c>
      <c r="AQ1351" s="37">
        <f>AQ1324+AQ1333+AQ1342</f>
        <v/>
      </c>
      <c r="AR1351" s="37">
        <f>AR1324+AR1333+AR1342</f>
        <v/>
      </c>
      <c r="AS1351" s="37">
        <f>AS1324+AS1333+AS1342</f>
        <v/>
      </c>
      <c r="AT1351" s="37">
        <f>AT1324+AT1333+AT1342</f>
        <v/>
      </c>
      <c r="AU1351" s="37">
        <f>AU1324+AU1333+AU1342</f>
        <v/>
      </c>
      <c r="AV1351" s="37">
        <f>AV1324+AV1333+AV1342</f>
        <v/>
      </c>
      <c r="AW1351" s="37">
        <f>AW1324+AW1333+AW1342</f>
        <v/>
      </c>
      <c r="AX1351" s="37">
        <f>AX1324+AX1333+AX1342</f>
        <v/>
      </c>
      <c r="AY1351" s="40">
        <f>NEWPOLICY(AY1324,AY1333,AY1342)</f>
        <v/>
      </c>
    </row>
    <row r="1352" hidden="1" outlineLevel="2">
      <c r="A1352" s="14" t="inlineStr">
        <is>
          <t>nce</t>
        </is>
      </c>
      <c r="B1352" s="14" t="inlineStr">
        <is>
          <t>nga</t>
        </is>
      </c>
      <c r="C1352" s="14" t="inlineStr">
        <is>
          <t>irn</t>
        </is>
      </c>
      <c r="D1352" s="36" t="n"/>
      <c r="E1352" s="36" t="n"/>
      <c r="F1352" s="36" t="n"/>
      <c r="G1352" s="36" t="n"/>
      <c r="H1352" s="14">
        <f>INDEX(Variables!$B$5:$B$205,MATCH($A1352,Variables!$A$5:$A$205,0))&amp;IF($C1352="",""," | "&amp;INDEX(Mapping!$B$5:$B$26,MATCH($C1352,Mapping!$A$5:$A$26,0))&amp;" | "&amp;INDEX(Mapping!$B$30:$B$46,MATCH($B1352,Mapping!$A$30:$A$46,0)))</f>
        <v/>
      </c>
      <c r="I1352" s="14">
        <f>INDEX(Variables!$C$5:$C$205,MATCH($A1352,Variables!$A$5:$A$205,0))</f>
        <v/>
      </c>
      <c r="J1352" s="14">
        <f>INDEX(Variables!$E$5:$E$205,MATCH($A1352,Variables!$A$5:$A$205,0))</f>
        <v/>
      </c>
      <c r="K1352" s="11">
        <f>LOWER(Settings!$C$4)&amp;".mit."&amp;$A1352&amp;IF($C1352="","","."&amp;$C1352&amp;"."&amp;$B1352)&amp;IF(INDEX(Variables!$D$5:$D$205,MATCH($A1352,Variables!$A$5:$A$205,0))="","","."&amp;INDEX(Variables!$D$5:$D$205,MATCH($A1352,Variables!$A$5:$A$205,0)))&amp;"."&amp;K$5</f>
        <v/>
      </c>
      <c r="L1352" s="38">
        <f>L1325+L1334+L1343</f>
        <v/>
      </c>
      <c r="M1352" s="37">
        <f>M1325+M1334+M1343</f>
        <v/>
      </c>
      <c r="N1352" s="37">
        <f>N1325+N1334+N1343</f>
        <v/>
      </c>
      <c r="O1352" s="37">
        <f>O1325+O1334+O1343</f>
        <v/>
      </c>
      <c r="P1352" s="37">
        <f>P1325+P1334+P1343</f>
        <v/>
      </c>
      <c r="Q1352" s="37">
        <f>Q1325+Q1334+Q1343</f>
        <v/>
      </c>
      <c r="R1352" s="37">
        <f>R1325+R1334+R1343</f>
        <v/>
      </c>
      <c r="S1352" s="37">
        <f>S1325+S1334+S1343</f>
        <v/>
      </c>
      <c r="T1352" s="37">
        <f>T1325+T1334+T1343</f>
        <v/>
      </c>
      <c r="U1352" s="37">
        <f>U1325+U1334+U1343</f>
        <v/>
      </c>
      <c r="V1352" s="37">
        <f>V1325+V1334+V1343</f>
        <v/>
      </c>
      <c r="W1352" s="37">
        <f>W1325+W1334+W1343</f>
        <v/>
      </c>
      <c r="X1352" s="37">
        <f>X1325+X1334+X1343</f>
        <v/>
      </c>
      <c r="Y1352" s="37">
        <f>Y1325+Y1334+Y1343</f>
        <v/>
      </c>
      <c r="Z1352" s="37">
        <f>Z1325+Z1334+Z1343</f>
        <v/>
      </c>
      <c r="AA1352" s="37">
        <f>AA1325+AA1334+AA1343</f>
        <v/>
      </c>
      <c r="AB1352" s="37">
        <f>AB1325+AB1334+AB1343</f>
        <v/>
      </c>
      <c r="AC1352" s="37">
        <f>AC1325+AC1334+AC1343</f>
        <v/>
      </c>
      <c r="AD1352" s="40">
        <f>NEWPOLICY(AD1325,AD1334,AD1343)</f>
        <v/>
      </c>
      <c r="AF1352" s="11">
        <f>LOWER(Settings!$C$4)&amp;".mit."&amp;$A1352&amp;IF($C1352="","","."&amp;$C1352&amp;"."&amp;$B1352)&amp;IF(INDEX(Variables!$D$5:$D$205,MATCH($A1352,Variables!$A$5:$A$205,0))="","","."&amp;INDEX(Variables!$D$5:$D$205,MATCH($A1352,Variables!$A$5:$A$205,0)))&amp;"."&amp;AF$5</f>
        <v/>
      </c>
      <c r="AG1352" s="38">
        <f>AG1325+AG1334+AG1343</f>
        <v/>
      </c>
      <c r="AH1352" s="37">
        <f>AH1325+AH1334+AH1343</f>
        <v/>
      </c>
      <c r="AI1352" s="37">
        <f>AI1325+AI1334+AI1343</f>
        <v/>
      </c>
      <c r="AJ1352" s="37">
        <f>AJ1325+AJ1334+AJ1343</f>
        <v/>
      </c>
      <c r="AK1352" s="37">
        <f>AK1325+AK1334+AK1343</f>
        <v/>
      </c>
      <c r="AL1352" s="37">
        <f>AL1325+AL1334+AL1343</f>
        <v/>
      </c>
      <c r="AM1352" s="37">
        <f>AM1325+AM1334+AM1343</f>
        <v/>
      </c>
      <c r="AN1352" s="37">
        <f>AN1325+AN1334+AN1343</f>
        <v/>
      </c>
      <c r="AO1352" s="37">
        <f>AO1325+AO1334+AO1343</f>
        <v/>
      </c>
      <c r="AP1352" s="37">
        <f>AP1325+AP1334+AP1343</f>
        <v/>
      </c>
      <c r="AQ1352" s="37">
        <f>AQ1325+AQ1334+AQ1343</f>
        <v/>
      </c>
      <c r="AR1352" s="37">
        <f>AR1325+AR1334+AR1343</f>
        <v/>
      </c>
      <c r="AS1352" s="37">
        <f>AS1325+AS1334+AS1343</f>
        <v/>
      </c>
      <c r="AT1352" s="37">
        <f>AT1325+AT1334+AT1343</f>
        <v/>
      </c>
      <c r="AU1352" s="37">
        <f>AU1325+AU1334+AU1343</f>
        <v/>
      </c>
      <c r="AV1352" s="37">
        <f>AV1325+AV1334+AV1343</f>
        <v/>
      </c>
      <c r="AW1352" s="37">
        <f>AW1325+AW1334+AW1343</f>
        <v/>
      </c>
      <c r="AX1352" s="37">
        <f>AX1325+AX1334+AX1343</f>
        <v/>
      </c>
      <c r="AY1352" s="40">
        <f>NEWPOLICY(AY1325,AY1334,AY1343)</f>
        <v/>
      </c>
    </row>
    <row r="1353" hidden="1" outlineLevel="2">
      <c r="A1353" s="14" t="inlineStr">
        <is>
          <t>nce</t>
        </is>
      </c>
      <c r="B1353" s="14" t="inlineStr">
        <is>
          <t>gso</t>
        </is>
      </c>
      <c r="C1353" s="14" t="inlineStr">
        <is>
          <t>irn</t>
        </is>
      </c>
      <c r="D1353" s="36" t="n"/>
      <c r="E1353" s="36" t="n"/>
      <c r="F1353" s="36" t="n"/>
      <c r="G1353" s="36" t="n"/>
      <c r="H1353" s="14">
        <f>INDEX(Variables!$B$5:$B$205,MATCH($A1353,Variables!$A$5:$A$205,0))&amp;IF($C1353="",""," | "&amp;INDEX(Mapping!$B$5:$B$26,MATCH($C1353,Mapping!$A$5:$A$26,0))&amp;" | "&amp;INDEX(Mapping!$B$30:$B$46,MATCH($B1353,Mapping!$A$30:$A$46,0)))</f>
        <v/>
      </c>
      <c r="I1353" s="14">
        <f>INDEX(Variables!$C$5:$C$205,MATCH($A1353,Variables!$A$5:$A$205,0))</f>
        <v/>
      </c>
      <c r="J1353" s="14">
        <f>INDEX(Variables!$E$5:$E$205,MATCH($A1353,Variables!$A$5:$A$205,0))</f>
        <v/>
      </c>
      <c r="K1353" s="11">
        <f>LOWER(Settings!$C$4)&amp;".mit."&amp;$A1353&amp;IF($C1353="","","."&amp;$C1353&amp;"."&amp;$B1353)&amp;IF(INDEX(Variables!$D$5:$D$205,MATCH($A1353,Variables!$A$5:$A$205,0))="","","."&amp;INDEX(Variables!$D$5:$D$205,MATCH($A1353,Variables!$A$5:$A$205,0)))&amp;"."&amp;K$5</f>
        <v/>
      </c>
      <c r="L1353" s="38">
        <f>L1326+L1335+L1344</f>
        <v/>
      </c>
      <c r="M1353" s="37">
        <f>M1326+M1335+M1344</f>
        <v/>
      </c>
      <c r="N1353" s="37">
        <f>N1326+N1335+N1344</f>
        <v/>
      </c>
      <c r="O1353" s="37">
        <f>O1326+O1335+O1344</f>
        <v/>
      </c>
      <c r="P1353" s="37">
        <f>P1326+P1335+P1344</f>
        <v/>
      </c>
      <c r="Q1353" s="37">
        <f>Q1326+Q1335+Q1344</f>
        <v/>
      </c>
      <c r="R1353" s="37">
        <f>R1326+R1335+R1344</f>
        <v/>
      </c>
      <c r="S1353" s="37">
        <f>S1326+S1335+S1344</f>
        <v/>
      </c>
      <c r="T1353" s="37">
        <f>T1326+T1335+T1344</f>
        <v/>
      </c>
      <c r="U1353" s="37">
        <f>U1326+U1335+U1344</f>
        <v/>
      </c>
      <c r="V1353" s="37">
        <f>V1326+V1335+V1344</f>
        <v/>
      </c>
      <c r="W1353" s="37">
        <f>W1326+W1335+W1344</f>
        <v/>
      </c>
      <c r="X1353" s="37">
        <f>X1326+X1335+X1344</f>
        <v/>
      </c>
      <c r="Y1353" s="37">
        <f>Y1326+Y1335+Y1344</f>
        <v/>
      </c>
      <c r="Z1353" s="37">
        <f>Z1326+Z1335+Z1344</f>
        <v/>
      </c>
      <c r="AA1353" s="37">
        <f>AA1326+AA1335+AA1344</f>
        <v/>
      </c>
      <c r="AB1353" s="37">
        <f>AB1326+AB1335+AB1344</f>
        <v/>
      </c>
      <c r="AC1353" s="37">
        <f>AC1326+AC1335+AC1344</f>
        <v/>
      </c>
      <c r="AD1353" s="40">
        <f>NEWPOLICY(AD1326,AD1335,AD1344)</f>
        <v/>
      </c>
      <c r="AF1353" s="11">
        <f>LOWER(Settings!$C$4)&amp;".mit."&amp;$A1353&amp;IF($C1353="","","."&amp;$C1353&amp;"."&amp;$B1353)&amp;IF(INDEX(Variables!$D$5:$D$205,MATCH($A1353,Variables!$A$5:$A$205,0))="","","."&amp;INDEX(Variables!$D$5:$D$205,MATCH($A1353,Variables!$A$5:$A$205,0)))&amp;"."&amp;AF$5</f>
        <v/>
      </c>
      <c r="AG1353" s="38">
        <f>AG1326+AG1335+AG1344</f>
        <v/>
      </c>
      <c r="AH1353" s="37">
        <f>AH1326+AH1335+AH1344</f>
        <v/>
      </c>
      <c r="AI1353" s="37">
        <f>AI1326+AI1335+AI1344</f>
        <v/>
      </c>
      <c r="AJ1353" s="37">
        <f>AJ1326+AJ1335+AJ1344</f>
        <v/>
      </c>
      <c r="AK1353" s="37">
        <f>AK1326+AK1335+AK1344</f>
        <v/>
      </c>
      <c r="AL1353" s="37">
        <f>AL1326+AL1335+AL1344</f>
        <v/>
      </c>
      <c r="AM1353" s="37">
        <f>AM1326+AM1335+AM1344</f>
        <v/>
      </c>
      <c r="AN1353" s="37">
        <f>AN1326+AN1335+AN1344</f>
        <v/>
      </c>
      <c r="AO1353" s="37">
        <f>AO1326+AO1335+AO1344</f>
        <v/>
      </c>
      <c r="AP1353" s="37">
        <f>AP1326+AP1335+AP1344</f>
        <v/>
      </c>
      <c r="AQ1353" s="37">
        <f>AQ1326+AQ1335+AQ1344</f>
        <v/>
      </c>
      <c r="AR1353" s="37">
        <f>AR1326+AR1335+AR1344</f>
        <v/>
      </c>
      <c r="AS1353" s="37">
        <f>AS1326+AS1335+AS1344</f>
        <v/>
      </c>
      <c r="AT1353" s="37">
        <f>AT1326+AT1335+AT1344</f>
        <v/>
      </c>
      <c r="AU1353" s="37">
        <f>AU1326+AU1335+AU1344</f>
        <v/>
      </c>
      <c r="AV1353" s="37">
        <f>AV1326+AV1335+AV1344</f>
        <v/>
      </c>
      <c r="AW1353" s="37">
        <f>AW1326+AW1335+AW1344</f>
        <v/>
      </c>
      <c r="AX1353" s="37">
        <f>AX1326+AX1335+AX1344</f>
        <v/>
      </c>
      <c r="AY1353" s="40">
        <f>NEWPOLICY(AY1326,AY1335,AY1344)</f>
        <v/>
      </c>
    </row>
    <row r="1354" hidden="1" outlineLevel="2">
      <c r="A1354" s="14" t="inlineStr">
        <is>
          <t>nce</t>
        </is>
      </c>
      <c r="B1354" s="14" t="inlineStr">
        <is>
          <t>die</t>
        </is>
      </c>
      <c r="C1354" s="14" t="inlineStr">
        <is>
          <t>irn</t>
        </is>
      </c>
      <c r="D1354" s="36" t="n"/>
      <c r="E1354" s="36" t="n"/>
      <c r="F1354" s="36" t="n"/>
      <c r="G1354" s="36" t="n"/>
      <c r="H1354" s="14">
        <f>INDEX(Variables!$B$5:$B$205,MATCH($A1354,Variables!$A$5:$A$205,0))&amp;IF($C1354="",""," | "&amp;INDEX(Mapping!$B$5:$B$26,MATCH($C1354,Mapping!$A$5:$A$26,0))&amp;" | "&amp;INDEX(Mapping!$B$30:$B$46,MATCH($B1354,Mapping!$A$30:$A$46,0)))</f>
        <v/>
      </c>
      <c r="I1354" s="14">
        <f>INDEX(Variables!$C$5:$C$205,MATCH($A1354,Variables!$A$5:$A$205,0))</f>
        <v/>
      </c>
      <c r="J1354" s="14">
        <f>INDEX(Variables!$E$5:$E$205,MATCH($A1354,Variables!$A$5:$A$205,0))</f>
        <v/>
      </c>
      <c r="K1354" s="11">
        <f>LOWER(Settings!$C$4)&amp;".mit."&amp;$A1354&amp;IF($C1354="","","."&amp;$C1354&amp;"."&amp;$B1354)&amp;IF(INDEX(Variables!$D$5:$D$205,MATCH($A1354,Variables!$A$5:$A$205,0))="","","."&amp;INDEX(Variables!$D$5:$D$205,MATCH($A1354,Variables!$A$5:$A$205,0)))&amp;"."&amp;K$5</f>
        <v/>
      </c>
      <c r="L1354" s="38">
        <f>L1327+L1336+L1345</f>
        <v/>
      </c>
      <c r="M1354" s="37">
        <f>M1327+M1336+M1345</f>
        <v/>
      </c>
      <c r="N1354" s="37">
        <f>N1327+N1336+N1345</f>
        <v/>
      </c>
      <c r="O1354" s="37">
        <f>O1327+O1336+O1345</f>
        <v/>
      </c>
      <c r="P1354" s="37">
        <f>P1327+P1336+P1345</f>
        <v/>
      </c>
      <c r="Q1354" s="37">
        <f>Q1327+Q1336+Q1345</f>
        <v/>
      </c>
      <c r="R1354" s="37">
        <f>R1327+R1336+R1345</f>
        <v/>
      </c>
      <c r="S1354" s="37">
        <f>S1327+S1336+S1345</f>
        <v/>
      </c>
      <c r="T1354" s="37">
        <f>T1327+T1336+T1345</f>
        <v/>
      </c>
      <c r="U1354" s="37">
        <f>U1327+U1336+U1345</f>
        <v/>
      </c>
      <c r="V1354" s="37">
        <f>V1327+V1336+V1345</f>
        <v/>
      </c>
      <c r="W1354" s="37">
        <f>W1327+W1336+W1345</f>
        <v/>
      </c>
      <c r="X1354" s="37">
        <f>X1327+X1336+X1345</f>
        <v/>
      </c>
      <c r="Y1354" s="37">
        <f>Y1327+Y1336+Y1345</f>
        <v/>
      </c>
      <c r="Z1354" s="37">
        <f>Z1327+Z1336+Z1345</f>
        <v/>
      </c>
      <c r="AA1354" s="37">
        <f>AA1327+AA1336+AA1345</f>
        <v/>
      </c>
      <c r="AB1354" s="37">
        <f>AB1327+AB1336+AB1345</f>
        <v/>
      </c>
      <c r="AC1354" s="37">
        <f>AC1327+AC1336+AC1345</f>
        <v/>
      </c>
      <c r="AD1354" s="40">
        <f>NEWPOLICY(AD1327,AD1336,AD1345)</f>
        <v/>
      </c>
      <c r="AF1354" s="11">
        <f>LOWER(Settings!$C$4)&amp;".mit."&amp;$A1354&amp;IF($C1354="","","."&amp;$C1354&amp;"."&amp;$B1354)&amp;IF(INDEX(Variables!$D$5:$D$205,MATCH($A1354,Variables!$A$5:$A$205,0))="","","."&amp;INDEX(Variables!$D$5:$D$205,MATCH($A1354,Variables!$A$5:$A$205,0)))&amp;"."&amp;AF$5</f>
        <v/>
      </c>
      <c r="AG1354" s="38">
        <f>AG1327+AG1336+AG1345</f>
        <v/>
      </c>
      <c r="AH1354" s="37">
        <f>AH1327+AH1336+AH1345</f>
        <v/>
      </c>
      <c r="AI1354" s="37">
        <f>AI1327+AI1336+AI1345</f>
        <v/>
      </c>
      <c r="AJ1354" s="37">
        <f>AJ1327+AJ1336+AJ1345</f>
        <v/>
      </c>
      <c r="AK1354" s="37">
        <f>AK1327+AK1336+AK1345</f>
        <v/>
      </c>
      <c r="AL1354" s="37">
        <f>AL1327+AL1336+AL1345</f>
        <v/>
      </c>
      <c r="AM1354" s="37">
        <f>AM1327+AM1336+AM1345</f>
        <v/>
      </c>
      <c r="AN1354" s="37">
        <f>AN1327+AN1336+AN1345</f>
        <v/>
      </c>
      <c r="AO1354" s="37">
        <f>AO1327+AO1336+AO1345</f>
        <v/>
      </c>
      <c r="AP1354" s="37">
        <f>AP1327+AP1336+AP1345</f>
        <v/>
      </c>
      <c r="AQ1354" s="37">
        <f>AQ1327+AQ1336+AQ1345</f>
        <v/>
      </c>
      <c r="AR1354" s="37">
        <f>AR1327+AR1336+AR1345</f>
        <v/>
      </c>
      <c r="AS1354" s="37">
        <f>AS1327+AS1336+AS1345</f>
        <v/>
      </c>
      <c r="AT1354" s="37">
        <f>AT1327+AT1336+AT1345</f>
        <v/>
      </c>
      <c r="AU1354" s="37">
        <f>AU1327+AU1336+AU1345</f>
        <v/>
      </c>
      <c r="AV1354" s="37">
        <f>AV1327+AV1336+AV1345</f>
        <v/>
      </c>
      <c r="AW1354" s="37">
        <f>AW1327+AW1336+AW1345</f>
        <v/>
      </c>
      <c r="AX1354" s="37">
        <f>AX1327+AX1336+AX1345</f>
        <v/>
      </c>
      <c r="AY1354" s="40">
        <f>NEWPOLICY(AY1327,AY1336,AY1345)</f>
        <v/>
      </c>
    </row>
    <row r="1355" hidden="1" outlineLevel="2">
      <c r="A1355" s="14" t="inlineStr">
        <is>
          <t>nce</t>
        </is>
      </c>
      <c r="B1355" s="14" t="inlineStr">
        <is>
          <t>lpg</t>
        </is>
      </c>
      <c r="C1355" s="14" t="inlineStr">
        <is>
          <t>irn</t>
        </is>
      </c>
      <c r="D1355" s="36" t="n"/>
      <c r="E1355" s="36" t="n"/>
      <c r="F1355" s="36" t="n"/>
      <c r="G1355" s="36" t="n"/>
      <c r="H1355" s="14">
        <f>INDEX(Variables!$B$5:$B$205,MATCH($A1355,Variables!$A$5:$A$205,0))&amp;IF($C1355="",""," | "&amp;INDEX(Mapping!$B$5:$B$26,MATCH($C1355,Mapping!$A$5:$A$26,0))&amp;" | "&amp;INDEX(Mapping!$B$30:$B$46,MATCH($B1355,Mapping!$A$30:$A$46,0)))</f>
        <v/>
      </c>
      <c r="I1355" s="14">
        <f>INDEX(Variables!$C$5:$C$205,MATCH($A1355,Variables!$A$5:$A$205,0))</f>
        <v/>
      </c>
      <c r="J1355" s="14">
        <f>INDEX(Variables!$E$5:$E$205,MATCH($A1355,Variables!$A$5:$A$205,0))</f>
        <v/>
      </c>
      <c r="K1355" s="11">
        <f>LOWER(Settings!$C$4)&amp;".mit."&amp;$A1355&amp;IF($C1355="","","."&amp;$C1355&amp;"."&amp;$B1355)&amp;IF(INDEX(Variables!$D$5:$D$205,MATCH($A1355,Variables!$A$5:$A$205,0))="","","."&amp;INDEX(Variables!$D$5:$D$205,MATCH($A1355,Variables!$A$5:$A$205,0)))&amp;"."&amp;K$5</f>
        <v/>
      </c>
      <c r="L1355" s="38">
        <f>L1328+L1337+L1346</f>
        <v/>
      </c>
      <c r="M1355" s="37">
        <f>M1328+M1337+M1346</f>
        <v/>
      </c>
      <c r="N1355" s="37">
        <f>N1328+N1337+N1346</f>
        <v/>
      </c>
      <c r="O1355" s="37">
        <f>O1328+O1337+O1346</f>
        <v/>
      </c>
      <c r="P1355" s="37">
        <f>P1328+P1337+P1346</f>
        <v/>
      </c>
      <c r="Q1355" s="37">
        <f>Q1328+Q1337+Q1346</f>
        <v/>
      </c>
      <c r="R1355" s="37">
        <f>R1328+R1337+R1346</f>
        <v/>
      </c>
      <c r="S1355" s="37">
        <f>S1328+S1337+S1346</f>
        <v/>
      </c>
      <c r="T1355" s="37">
        <f>T1328+T1337+T1346</f>
        <v/>
      </c>
      <c r="U1355" s="37">
        <f>U1328+U1337+U1346</f>
        <v/>
      </c>
      <c r="V1355" s="37">
        <f>V1328+V1337+V1346</f>
        <v/>
      </c>
      <c r="W1355" s="37">
        <f>W1328+W1337+W1346</f>
        <v/>
      </c>
      <c r="X1355" s="37">
        <f>X1328+X1337+X1346</f>
        <v/>
      </c>
      <c r="Y1355" s="37">
        <f>Y1328+Y1337+Y1346</f>
        <v/>
      </c>
      <c r="Z1355" s="37">
        <f>Z1328+Z1337+Z1346</f>
        <v/>
      </c>
      <c r="AA1355" s="37">
        <f>AA1328+AA1337+AA1346</f>
        <v/>
      </c>
      <c r="AB1355" s="37">
        <f>AB1328+AB1337+AB1346</f>
        <v/>
      </c>
      <c r="AC1355" s="37">
        <f>AC1328+AC1337+AC1346</f>
        <v/>
      </c>
      <c r="AD1355" s="40">
        <f>NEWPOLICY(AD1328,AD1337,AD1346)</f>
        <v/>
      </c>
      <c r="AF1355" s="11">
        <f>LOWER(Settings!$C$4)&amp;".mit."&amp;$A1355&amp;IF($C1355="","","."&amp;$C1355&amp;"."&amp;$B1355)&amp;IF(INDEX(Variables!$D$5:$D$205,MATCH($A1355,Variables!$A$5:$A$205,0))="","","."&amp;INDEX(Variables!$D$5:$D$205,MATCH($A1355,Variables!$A$5:$A$205,0)))&amp;"."&amp;AF$5</f>
        <v/>
      </c>
      <c r="AG1355" s="38">
        <f>AG1328+AG1337+AG1346</f>
        <v/>
      </c>
      <c r="AH1355" s="37">
        <f>AH1328+AH1337+AH1346</f>
        <v/>
      </c>
      <c r="AI1355" s="37">
        <f>AI1328+AI1337+AI1346</f>
        <v/>
      </c>
      <c r="AJ1355" s="37">
        <f>AJ1328+AJ1337+AJ1346</f>
        <v/>
      </c>
      <c r="AK1355" s="37">
        <f>AK1328+AK1337+AK1346</f>
        <v/>
      </c>
      <c r="AL1355" s="37">
        <f>AL1328+AL1337+AL1346</f>
        <v/>
      </c>
      <c r="AM1355" s="37">
        <f>AM1328+AM1337+AM1346</f>
        <v/>
      </c>
      <c r="AN1355" s="37">
        <f>AN1328+AN1337+AN1346</f>
        <v/>
      </c>
      <c r="AO1355" s="37">
        <f>AO1328+AO1337+AO1346</f>
        <v/>
      </c>
      <c r="AP1355" s="37">
        <f>AP1328+AP1337+AP1346</f>
        <v/>
      </c>
      <c r="AQ1355" s="37">
        <f>AQ1328+AQ1337+AQ1346</f>
        <v/>
      </c>
      <c r="AR1355" s="37">
        <f>AR1328+AR1337+AR1346</f>
        <v/>
      </c>
      <c r="AS1355" s="37">
        <f>AS1328+AS1337+AS1346</f>
        <v/>
      </c>
      <c r="AT1355" s="37">
        <f>AT1328+AT1337+AT1346</f>
        <v/>
      </c>
      <c r="AU1355" s="37">
        <f>AU1328+AU1337+AU1346</f>
        <v/>
      </c>
      <c r="AV1355" s="37">
        <f>AV1328+AV1337+AV1346</f>
        <v/>
      </c>
      <c r="AW1355" s="37">
        <f>AW1328+AW1337+AW1346</f>
        <v/>
      </c>
      <c r="AX1355" s="37">
        <f>AX1328+AX1337+AX1346</f>
        <v/>
      </c>
      <c r="AY1355" s="40">
        <f>NEWPOLICY(AY1328,AY1337,AY1346)</f>
        <v/>
      </c>
    </row>
    <row r="1356" hidden="1" outlineLevel="2">
      <c r="A1356" s="14" t="inlineStr">
        <is>
          <t>nce</t>
        </is>
      </c>
      <c r="B1356" s="14" t="inlineStr">
        <is>
          <t>ker</t>
        </is>
      </c>
      <c r="C1356" s="14" t="inlineStr">
        <is>
          <t>irn</t>
        </is>
      </c>
      <c r="D1356" s="36" t="n"/>
      <c r="E1356" s="36" t="n"/>
      <c r="F1356" s="36" t="n"/>
      <c r="G1356" s="36" t="n"/>
      <c r="H1356" s="14">
        <f>INDEX(Variables!$B$5:$B$205,MATCH($A1356,Variables!$A$5:$A$205,0))&amp;IF($C1356="",""," | "&amp;INDEX(Mapping!$B$5:$B$26,MATCH($C1356,Mapping!$A$5:$A$26,0))&amp;" | "&amp;INDEX(Mapping!$B$30:$B$46,MATCH($B1356,Mapping!$A$30:$A$46,0)))</f>
        <v/>
      </c>
      <c r="I1356" s="14">
        <f>INDEX(Variables!$C$5:$C$205,MATCH($A1356,Variables!$A$5:$A$205,0))</f>
        <v/>
      </c>
      <c r="J1356" s="14">
        <f>INDEX(Variables!$E$5:$E$205,MATCH($A1356,Variables!$A$5:$A$205,0))</f>
        <v/>
      </c>
      <c r="K1356" s="11">
        <f>LOWER(Settings!$C$4)&amp;".mit."&amp;$A1356&amp;IF($C1356="","","."&amp;$C1356&amp;"."&amp;$B1356)&amp;IF(INDEX(Variables!$D$5:$D$205,MATCH($A1356,Variables!$A$5:$A$205,0))="","","."&amp;INDEX(Variables!$D$5:$D$205,MATCH($A1356,Variables!$A$5:$A$205,0)))&amp;"."&amp;K$5</f>
        <v/>
      </c>
      <c r="L1356" s="38">
        <f>L1329+L1338+L1347</f>
        <v/>
      </c>
      <c r="M1356" s="37">
        <f>M1329+M1338+M1347</f>
        <v/>
      </c>
      <c r="N1356" s="37">
        <f>N1329+N1338+N1347</f>
        <v/>
      </c>
      <c r="O1356" s="37">
        <f>O1329+O1338+O1347</f>
        <v/>
      </c>
      <c r="P1356" s="37">
        <f>P1329+P1338+P1347</f>
        <v/>
      </c>
      <c r="Q1356" s="37">
        <f>Q1329+Q1338+Q1347</f>
        <v/>
      </c>
      <c r="R1356" s="37">
        <f>R1329+R1338+R1347</f>
        <v/>
      </c>
      <c r="S1356" s="37">
        <f>S1329+S1338+S1347</f>
        <v/>
      </c>
      <c r="T1356" s="37">
        <f>T1329+T1338+T1347</f>
        <v/>
      </c>
      <c r="U1356" s="37">
        <f>U1329+U1338+U1347</f>
        <v/>
      </c>
      <c r="V1356" s="37">
        <f>V1329+V1338+V1347</f>
        <v/>
      </c>
      <c r="W1356" s="37">
        <f>W1329+W1338+W1347</f>
        <v/>
      </c>
      <c r="X1356" s="37">
        <f>X1329+X1338+X1347</f>
        <v/>
      </c>
      <c r="Y1356" s="37">
        <f>Y1329+Y1338+Y1347</f>
        <v/>
      </c>
      <c r="Z1356" s="37">
        <f>Z1329+Z1338+Z1347</f>
        <v/>
      </c>
      <c r="AA1356" s="37">
        <f>AA1329+AA1338+AA1347</f>
        <v/>
      </c>
      <c r="AB1356" s="37">
        <f>AB1329+AB1338+AB1347</f>
        <v/>
      </c>
      <c r="AC1356" s="37">
        <f>AC1329+AC1338+AC1347</f>
        <v/>
      </c>
      <c r="AD1356" s="40">
        <f>NEWPOLICY(AD1329,AD1338,AD1347)</f>
        <v/>
      </c>
      <c r="AF1356" s="11">
        <f>LOWER(Settings!$C$4)&amp;".mit."&amp;$A1356&amp;IF($C1356="","","."&amp;$C1356&amp;"."&amp;$B1356)&amp;IF(INDEX(Variables!$D$5:$D$205,MATCH($A1356,Variables!$A$5:$A$205,0))="","","."&amp;INDEX(Variables!$D$5:$D$205,MATCH($A1356,Variables!$A$5:$A$205,0)))&amp;"."&amp;AF$5</f>
        <v/>
      </c>
      <c r="AG1356" s="38">
        <f>AG1329+AG1338+AG1347</f>
        <v/>
      </c>
      <c r="AH1356" s="37">
        <f>AH1329+AH1338+AH1347</f>
        <v/>
      </c>
      <c r="AI1356" s="37">
        <f>AI1329+AI1338+AI1347</f>
        <v/>
      </c>
      <c r="AJ1356" s="37">
        <f>AJ1329+AJ1338+AJ1347</f>
        <v/>
      </c>
      <c r="AK1356" s="37">
        <f>AK1329+AK1338+AK1347</f>
        <v/>
      </c>
      <c r="AL1356" s="37">
        <f>AL1329+AL1338+AL1347</f>
        <v/>
      </c>
      <c r="AM1356" s="37">
        <f>AM1329+AM1338+AM1347</f>
        <v/>
      </c>
      <c r="AN1356" s="37">
        <f>AN1329+AN1338+AN1347</f>
        <v/>
      </c>
      <c r="AO1356" s="37">
        <f>AO1329+AO1338+AO1347</f>
        <v/>
      </c>
      <c r="AP1356" s="37">
        <f>AP1329+AP1338+AP1347</f>
        <v/>
      </c>
      <c r="AQ1356" s="37">
        <f>AQ1329+AQ1338+AQ1347</f>
        <v/>
      </c>
      <c r="AR1356" s="37">
        <f>AR1329+AR1338+AR1347</f>
        <v/>
      </c>
      <c r="AS1356" s="37">
        <f>AS1329+AS1338+AS1347</f>
        <v/>
      </c>
      <c r="AT1356" s="37">
        <f>AT1329+AT1338+AT1347</f>
        <v/>
      </c>
      <c r="AU1356" s="37">
        <f>AU1329+AU1338+AU1347</f>
        <v/>
      </c>
      <c r="AV1356" s="37">
        <f>AV1329+AV1338+AV1347</f>
        <v/>
      </c>
      <c r="AW1356" s="37">
        <f>AW1329+AW1338+AW1347</f>
        <v/>
      </c>
      <c r="AX1356" s="37">
        <f>AX1329+AX1338+AX1347</f>
        <v/>
      </c>
      <c r="AY1356" s="40">
        <f>NEWPOLICY(AY1329,AY1338,AY1347)</f>
        <v/>
      </c>
    </row>
    <row r="1357" hidden="1" outlineLevel="2">
      <c r="A1357" s="14" t="inlineStr">
        <is>
          <t>nce</t>
        </is>
      </c>
      <c r="B1357" s="14" t="inlineStr">
        <is>
          <t>oop</t>
        </is>
      </c>
      <c r="C1357" s="14" t="inlineStr">
        <is>
          <t>irn</t>
        </is>
      </c>
      <c r="D1357" s="36" t="n"/>
      <c r="E1357" s="36" t="n"/>
      <c r="F1357" s="36" t="n"/>
      <c r="G1357" s="36" t="n"/>
      <c r="H1357" s="14">
        <f>INDEX(Variables!$B$5:$B$205,MATCH($A1357,Variables!$A$5:$A$205,0))&amp;IF($C1357="",""," | "&amp;INDEX(Mapping!$B$5:$B$26,MATCH($C1357,Mapping!$A$5:$A$26,0))&amp;" | "&amp;INDEX(Mapping!$B$30:$B$46,MATCH($B1357,Mapping!$A$30:$A$46,0)))</f>
        <v/>
      </c>
      <c r="I1357" s="14">
        <f>INDEX(Variables!$C$5:$C$205,MATCH($A1357,Variables!$A$5:$A$205,0))</f>
        <v/>
      </c>
      <c r="J1357" s="14">
        <f>INDEX(Variables!$E$5:$E$205,MATCH($A1357,Variables!$A$5:$A$205,0))</f>
        <v/>
      </c>
      <c r="K1357" s="11">
        <f>LOWER(Settings!$C$4)&amp;".mit."&amp;$A1357&amp;IF($C1357="","","."&amp;$C1357&amp;"."&amp;$B1357)&amp;IF(INDEX(Variables!$D$5:$D$205,MATCH($A1357,Variables!$A$5:$A$205,0))="","","."&amp;INDEX(Variables!$D$5:$D$205,MATCH($A1357,Variables!$A$5:$A$205,0)))&amp;"."&amp;K$5</f>
        <v/>
      </c>
      <c r="L1357" s="38">
        <f>L1330+L1339+L1348</f>
        <v/>
      </c>
      <c r="M1357" s="37">
        <f>M1330+M1339+M1348</f>
        <v/>
      </c>
      <c r="N1357" s="37">
        <f>N1330+N1339+N1348</f>
        <v/>
      </c>
      <c r="O1357" s="37">
        <f>O1330+O1339+O1348</f>
        <v/>
      </c>
      <c r="P1357" s="37">
        <f>P1330+P1339+P1348</f>
        <v/>
      </c>
      <c r="Q1357" s="37">
        <f>Q1330+Q1339+Q1348</f>
        <v/>
      </c>
      <c r="R1357" s="37">
        <f>R1330+R1339+R1348</f>
        <v/>
      </c>
      <c r="S1357" s="37">
        <f>S1330+S1339+S1348</f>
        <v/>
      </c>
      <c r="T1357" s="37">
        <f>T1330+T1339+T1348</f>
        <v/>
      </c>
      <c r="U1357" s="37">
        <f>U1330+U1339+U1348</f>
        <v/>
      </c>
      <c r="V1357" s="37">
        <f>V1330+V1339+V1348</f>
        <v/>
      </c>
      <c r="W1357" s="37">
        <f>W1330+W1339+W1348</f>
        <v/>
      </c>
      <c r="X1357" s="37">
        <f>X1330+X1339+X1348</f>
        <v/>
      </c>
      <c r="Y1357" s="37">
        <f>Y1330+Y1339+Y1348</f>
        <v/>
      </c>
      <c r="Z1357" s="37">
        <f>Z1330+Z1339+Z1348</f>
        <v/>
      </c>
      <c r="AA1357" s="37">
        <f>AA1330+AA1339+AA1348</f>
        <v/>
      </c>
      <c r="AB1357" s="37">
        <f>AB1330+AB1339+AB1348</f>
        <v/>
      </c>
      <c r="AC1357" s="37">
        <f>AC1330+AC1339+AC1348</f>
        <v/>
      </c>
      <c r="AD1357" s="40">
        <f>NEWPOLICY(AD1330,AD1339,AD1348)</f>
        <v/>
      </c>
      <c r="AF1357" s="11">
        <f>LOWER(Settings!$C$4)&amp;".mit."&amp;$A1357&amp;IF($C1357="","","."&amp;$C1357&amp;"."&amp;$B1357)&amp;IF(INDEX(Variables!$D$5:$D$205,MATCH($A1357,Variables!$A$5:$A$205,0))="","","."&amp;INDEX(Variables!$D$5:$D$205,MATCH($A1357,Variables!$A$5:$A$205,0)))&amp;"."&amp;AF$5</f>
        <v/>
      </c>
      <c r="AG1357" s="38">
        <f>AG1330+AG1339+AG1348</f>
        <v/>
      </c>
      <c r="AH1357" s="37">
        <f>AH1330+AH1339+AH1348</f>
        <v/>
      </c>
      <c r="AI1357" s="37">
        <f>AI1330+AI1339+AI1348</f>
        <v/>
      </c>
      <c r="AJ1357" s="37">
        <f>AJ1330+AJ1339+AJ1348</f>
        <v/>
      </c>
      <c r="AK1357" s="37">
        <f>AK1330+AK1339+AK1348</f>
        <v/>
      </c>
      <c r="AL1357" s="37">
        <f>AL1330+AL1339+AL1348</f>
        <v/>
      </c>
      <c r="AM1357" s="37">
        <f>AM1330+AM1339+AM1348</f>
        <v/>
      </c>
      <c r="AN1357" s="37">
        <f>AN1330+AN1339+AN1348</f>
        <v/>
      </c>
      <c r="AO1357" s="37">
        <f>AO1330+AO1339+AO1348</f>
        <v/>
      </c>
      <c r="AP1357" s="37">
        <f>AP1330+AP1339+AP1348</f>
        <v/>
      </c>
      <c r="AQ1357" s="37">
        <f>AQ1330+AQ1339+AQ1348</f>
        <v/>
      </c>
      <c r="AR1357" s="37">
        <f>AR1330+AR1339+AR1348</f>
        <v/>
      </c>
      <c r="AS1357" s="37">
        <f>AS1330+AS1339+AS1348</f>
        <v/>
      </c>
      <c r="AT1357" s="37">
        <f>AT1330+AT1339+AT1348</f>
        <v/>
      </c>
      <c r="AU1357" s="37">
        <f>AU1330+AU1339+AU1348</f>
        <v/>
      </c>
      <c r="AV1357" s="37">
        <f>AV1330+AV1339+AV1348</f>
        <v/>
      </c>
      <c r="AW1357" s="37">
        <f>AW1330+AW1339+AW1348</f>
        <v/>
      </c>
      <c r="AX1357" s="37">
        <f>AX1330+AX1339+AX1348</f>
        <v/>
      </c>
      <c r="AY1357" s="40">
        <f>NEWPOLICY(AY1330,AY1339,AY1348)</f>
        <v/>
      </c>
    </row>
    <row r="1358" hidden="1" outlineLevel="2">
      <c r="A1358" s="14" t="inlineStr">
        <is>
          <t>nce</t>
        </is>
      </c>
      <c r="B1358" s="14" t="inlineStr">
        <is>
          <t>bio</t>
        </is>
      </c>
      <c r="C1358" s="14" t="inlineStr">
        <is>
          <t>irn</t>
        </is>
      </c>
      <c r="D1358" s="36" t="n"/>
      <c r="E1358" s="36" t="n"/>
      <c r="F1358" s="36" t="n"/>
      <c r="G1358" s="36" t="n"/>
      <c r="H1358" s="14">
        <f>INDEX(Variables!$B$5:$B$205,MATCH($A1358,Variables!$A$5:$A$205,0))&amp;IF($C1358="",""," | "&amp;INDEX(Mapping!$B$5:$B$26,MATCH($C1358,Mapping!$A$5:$A$26,0))&amp;" | "&amp;INDEX(Mapping!$B$30:$B$46,MATCH($B1358,Mapping!$A$30:$A$46,0)))</f>
        <v/>
      </c>
      <c r="I1358" s="14">
        <f>INDEX(Variables!$C$5:$C$205,MATCH($A1358,Variables!$A$5:$A$205,0))</f>
        <v/>
      </c>
      <c r="J1358" s="14">
        <f>INDEX(Variables!$E$5:$E$205,MATCH($A1358,Variables!$A$5:$A$205,0))</f>
        <v/>
      </c>
      <c r="K1358" s="11">
        <f>LOWER(Settings!$C$4)&amp;".mit."&amp;$A1358&amp;IF($C1358="","","."&amp;$C1358&amp;"."&amp;$B1358)&amp;IF(INDEX(Variables!$D$5:$D$205,MATCH($A1358,Variables!$A$5:$A$205,0))="","","."&amp;INDEX(Variables!$D$5:$D$205,MATCH($A1358,Variables!$A$5:$A$205,0)))&amp;"."&amp;K$5</f>
        <v/>
      </c>
      <c r="L1358" s="38">
        <f>L1331+L1340+L1349</f>
        <v/>
      </c>
      <c r="M1358" s="37">
        <f>M1331+M1340+M1349</f>
        <v/>
      </c>
      <c r="N1358" s="37">
        <f>N1331+N1340+N1349</f>
        <v/>
      </c>
      <c r="O1358" s="37">
        <f>O1331+O1340+O1349</f>
        <v/>
      </c>
      <c r="P1358" s="37">
        <f>P1331+P1340+P1349</f>
        <v/>
      </c>
      <c r="Q1358" s="37">
        <f>Q1331+Q1340+Q1349</f>
        <v/>
      </c>
      <c r="R1358" s="37">
        <f>R1331+R1340+R1349</f>
        <v/>
      </c>
      <c r="S1358" s="37">
        <f>S1331+S1340+S1349</f>
        <v/>
      </c>
      <c r="T1358" s="37">
        <f>T1331+T1340+T1349</f>
        <v/>
      </c>
      <c r="U1358" s="37">
        <f>U1331+U1340+U1349</f>
        <v/>
      </c>
      <c r="V1358" s="37">
        <f>V1331+V1340+V1349</f>
        <v/>
      </c>
      <c r="W1358" s="37">
        <f>W1331+W1340+W1349</f>
        <v/>
      </c>
      <c r="X1358" s="37">
        <f>X1331+X1340+X1349</f>
        <v/>
      </c>
      <c r="Y1358" s="37">
        <f>Y1331+Y1340+Y1349</f>
        <v/>
      </c>
      <c r="Z1358" s="37">
        <f>Z1331+Z1340+Z1349</f>
        <v/>
      </c>
      <c r="AA1358" s="37">
        <f>AA1331+AA1340+AA1349</f>
        <v/>
      </c>
      <c r="AB1358" s="37">
        <f>AB1331+AB1340+AB1349</f>
        <v/>
      </c>
      <c r="AC1358" s="37">
        <f>AC1331+AC1340+AC1349</f>
        <v/>
      </c>
      <c r="AD1358" s="40">
        <f>NEWPOLICY(AD1331,AD1340,AD1349)</f>
        <v/>
      </c>
      <c r="AF1358" s="11">
        <f>LOWER(Settings!$C$4)&amp;".mit."&amp;$A1358&amp;IF($C1358="","","."&amp;$C1358&amp;"."&amp;$B1358)&amp;IF(INDEX(Variables!$D$5:$D$205,MATCH($A1358,Variables!$A$5:$A$205,0))="","","."&amp;INDEX(Variables!$D$5:$D$205,MATCH($A1358,Variables!$A$5:$A$205,0)))&amp;"."&amp;AF$5</f>
        <v/>
      </c>
      <c r="AG1358" s="38">
        <f>AG1331+AG1340+AG1349</f>
        <v/>
      </c>
      <c r="AH1358" s="37">
        <f>AH1331+AH1340+AH1349</f>
        <v/>
      </c>
      <c r="AI1358" s="37">
        <f>AI1331+AI1340+AI1349</f>
        <v/>
      </c>
      <c r="AJ1358" s="37">
        <f>AJ1331+AJ1340+AJ1349</f>
        <v/>
      </c>
      <c r="AK1358" s="37">
        <f>AK1331+AK1340+AK1349</f>
        <v/>
      </c>
      <c r="AL1358" s="37">
        <f>AL1331+AL1340+AL1349</f>
        <v/>
      </c>
      <c r="AM1358" s="37">
        <f>AM1331+AM1340+AM1349</f>
        <v/>
      </c>
      <c r="AN1358" s="37">
        <f>AN1331+AN1340+AN1349</f>
        <v/>
      </c>
      <c r="AO1358" s="37">
        <f>AO1331+AO1340+AO1349</f>
        <v/>
      </c>
      <c r="AP1358" s="37">
        <f>AP1331+AP1340+AP1349</f>
        <v/>
      </c>
      <c r="AQ1358" s="37">
        <f>AQ1331+AQ1340+AQ1349</f>
        <v/>
      </c>
      <c r="AR1358" s="37">
        <f>AR1331+AR1340+AR1349</f>
        <v/>
      </c>
      <c r="AS1358" s="37">
        <f>AS1331+AS1340+AS1349</f>
        <v/>
      </c>
      <c r="AT1358" s="37">
        <f>AT1331+AT1340+AT1349</f>
        <v/>
      </c>
      <c r="AU1358" s="37">
        <f>AU1331+AU1340+AU1349</f>
        <v/>
      </c>
      <c r="AV1358" s="37">
        <f>AV1331+AV1340+AV1349</f>
        <v/>
      </c>
      <c r="AW1358" s="37">
        <f>AW1331+AW1340+AW1349</f>
        <v/>
      </c>
      <c r="AX1358" s="37">
        <f>AX1331+AX1340+AX1349</f>
        <v/>
      </c>
      <c r="AY1358" s="40">
        <f>NEWPOLICY(AY1331,AY1340,AY1349)</f>
        <v/>
      </c>
    </row>
    <row r="1359" hidden="1" outlineLevel="2"/>
    <row r="1360" hidden="1" outlineLevel="2">
      <c r="A1360" s="14" t="inlineStr">
        <is>
          <t>atp</t>
        </is>
      </c>
      <c r="B1360" s="14" t="inlineStr">
        <is>
          <t>coa</t>
        </is>
      </c>
      <c r="C1360" s="14" t="inlineStr">
        <is>
          <t>irn</t>
        </is>
      </c>
      <c r="D1360" s="37">
        <f>INDEX(Inputs!$R$5:$R$132,MATCH($B1360&amp;"|"&amp;$C1360,Inputs!$A$5:$A$132,0))</f>
        <v/>
      </c>
      <c r="E1360" s="37">
        <f>INDEX(Inputs!$S$5:$S$132,MATCH($B1360&amp;"|"&amp;$C1360,Inputs!$A$5:$A$132,0))</f>
        <v/>
      </c>
      <c r="F1360" s="36" t="n"/>
      <c r="G1360" s="36" t="n"/>
      <c r="H1360" s="14">
        <f>INDEX(Variables!$B$5:$B$205,MATCH($A1360,Variables!$A$5:$A$205,0))&amp;IF($C1360="",""," | "&amp;INDEX(Mapping!$B$5:$B$26,MATCH($C1360,Mapping!$A$5:$A$26,0))&amp;" | "&amp;INDEX(Mapping!$B$30:$B$46,MATCH($B1360,Mapping!$A$30:$A$46,0)))</f>
        <v/>
      </c>
      <c r="I1360" s="14">
        <f>INDEX(Variables!$C$5:$C$205,MATCH($A1360,Variables!$A$5:$A$205,0))</f>
        <v/>
      </c>
      <c r="J1360" s="14">
        <f>INDEX(Variables!$E$5:$E$205,MATCH($A1360,Variables!$A$5:$A$205,0))</f>
        <v/>
      </c>
      <c r="K1360" s="11">
        <f>LOWER(Settings!$C$4)&amp;".mit."&amp;$A1360&amp;IF($C1360="","","."&amp;$C1360&amp;"."&amp;$B1360)&amp;IF(INDEX(Variables!$D$5:$D$205,MATCH($A1360,Variables!$A$5:$A$205,0))="","","."&amp;INDEX(Variables!$D$5:$D$205,MATCH($A1360,Variables!$A$5:$A$205,0)))&amp;"."&amp;K$5</f>
        <v/>
      </c>
      <c r="L1360" s="38">
        <f>MAX(INDEX(L$292:L$303,$D1360)+L1351*(1+$E1360),0.01)</f>
        <v/>
      </c>
      <c r="M1360" s="37">
        <f>MAX(INDEX(M$292:M$303,$D1360)+M1351*(1+$E1360),0.01)</f>
        <v/>
      </c>
      <c r="N1360" s="37">
        <f>MAX(INDEX(N$292:N$303,$D1360)+N1351*(1+$E1360),0.01)</f>
        <v/>
      </c>
      <c r="O1360" s="37">
        <f>MAX(INDEX(O$292:O$303,$D1360)+O1351*(1+$E1360),0.01)</f>
        <v/>
      </c>
      <c r="P1360" s="37">
        <f>MAX(INDEX(P$292:P$303,$D1360)+P1351*(1+$E1360),0.01)</f>
        <v/>
      </c>
      <c r="Q1360" s="37">
        <f>MAX(INDEX(Q$292:Q$303,$D1360)+Q1351*(1+$E1360),0.01)</f>
        <v/>
      </c>
      <c r="R1360" s="37">
        <f>MAX(INDEX(R$292:R$303,$D1360)+R1351*(1+$E1360),0.01)</f>
        <v/>
      </c>
      <c r="S1360" s="37">
        <f>MAX(INDEX(S$292:S$303,$D1360)+S1351*(1+$E1360),0.01)</f>
        <v/>
      </c>
      <c r="T1360" s="37">
        <f>MAX(INDEX(T$292:T$303,$D1360)+T1351*(1+$E1360),0.01)</f>
        <v/>
      </c>
      <c r="U1360" s="37">
        <f>MAX(INDEX(U$292:U$303,$D1360)+U1351*(1+$E1360),0.01)</f>
        <v/>
      </c>
      <c r="V1360" s="37">
        <f>MAX(INDEX(V$292:V$303,$D1360)+V1351*(1+$E1360),0.01)</f>
        <v/>
      </c>
      <c r="W1360" s="37">
        <f>MAX(INDEX(W$292:W$303,$D1360)+W1351*(1+$E1360),0.01)</f>
        <v/>
      </c>
      <c r="X1360" s="37">
        <f>MAX(INDEX(X$292:X$303,$D1360)+X1351*(1+$E1360),0.01)</f>
        <v/>
      </c>
      <c r="Y1360" s="37">
        <f>MAX(INDEX(Y$292:Y$303,$D1360)+Y1351*(1+$E1360),0.01)</f>
        <v/>
      </c>
      <c r="Z1360" s="37">
        <f>MAX(INDEX(Z$292:Z$303,$D1360)+Z1351*(1+$E1360),0.01)</f>
        <v/>
      </c>
      <c r="AA1360" s="37">
        <f>MAX(INDEX(AA$292:AA$303,$D1360)+AA1351*(1+$E1360),0.01)</f>
        <v/>
      </c>
      <c r="AB1360" s="37">
        <f>MAX(INDEX(AB$292:AB$303,$D1360)+AB1351*(1+$E1360),0.01)</f>
        <v/>
      </c>
      <c r="AC1360" s="37">
        <f>MAX(INDEX(AC$292:AC$303,$D1360)+AC1351*(1+$E1360),0.01)</f>
        <v/>
      </c>
      <c r="AD1360" s="40">
        <f>POSTTAX(INDEX(AD$292:AD$303,$D1360),AD1351,$E1360)</f>
        <v/>
      </c>
      <c r="AF1360" s="11">
        <f>LOWER(Settings!$C$4)&amp;".mit."&amp;$A1360&amp;IF($C1360="","","."&amp;$C1360&amp;"."&amp;$B1360)&amp;IF(INDEX(Variables!$D$5:$D$205,MATCH($A1360,Variables!$A$5:$A$205,0))="","","."&amp;INDEX(Variables!$D$5:$D$205,MATCH($A1360,Variables!$A$5:$A$205,0)))&amp;"."&amp;AF$5</f>
        <v/>
      </c>
      <c r="AG1360" s="38">
        <f>MAX(INDEX(AG$292:AG$303,$D1360)+AG1351*(1+$E1360),0.01)</f>
        <v/>
      </c>
      <c r="AH1360" s="37">
        <f>MAX(INDEX(AH$292:AH$303,$D1360)+AH1351*(1+$E1360),0.01)</f>
        <v/>
      </c>
      <c r="AI1360" s="37">
        <f>MAX(INDEX(AI$292:AI$303,$D1360)+AI1351*(1+$E1360),0.01)</f>
        <v/>
      </c>
      <c r="AJ1360" s="37">
        <f>MAX(INDEX(AJ$292:AJ$303,$D1360)+AJ1351*(1+$E1360),0.01)</f>
        <v/>
      </c>
      <c r="AK1360" s="37">
        <f>MAX(INDEX(AK$292:AK$303,$D1360)+AK1351*(1+$E1360),0.01)</f>
        <v/>
      </c>
      <c r="AL1360" s="37">
        <f>MAX(INDEX(AL$292:AL$303,$D1360)+AL1351*(1+$E1360),0.01)</f>
        <v/>
      </c>
      <c r="AM1360" s="37">
        <f>MAX(INDEX(AM$292:AM$303,$D1360)+AM1351*(1+$E1360),0.01)</f>
        <v/>
      </c>
      <c r="AN1360" s="37">
        <f>MAX(INDEX(AN$292:AN$303,$D1360)+AN1351*(1+$E1360),0.01)</f>
        <v/>
      </c>
      <c r="AO1360" s="37">
        <f>MAX(INDEX(AO$292:AO$303,$D1360)+AO1351*(1+$E1360),0.01)</f>
        <v/>
      </c>
      <c r="AP1360" s="37">
        <f>MAX(INDEX(AP$292:AP$303,$D1360)+AP1351*(1+$E1360),0.01)</f>
        <v/>
      </c>
      <c r="AQ1360" s="37">
        <f>MAX(INDEX(AQ$292:AQ$303,$D1360)+AQ1351*(1+$E1360),0.01)</f>
        <v/>
      </c>
      <c r="AR1360" s="37">
        <f>MAX(INDEX(AR$292:AR$303,$D1360)+AR1351*(1+$E1360),0.01)</f>
        <v/>
      </c>
      <c r="AS1360" s="37">
        <f>MAX(INDEX(AS$292:AS$303,$D1360)+AS1351*(1+$E1360),0.01)</f>
        <v/>
      </c>
      <c r="AT1360" s="37">
        <f>MAX(INDEX(AT$292:AT$303,$D1360)+AT1351*(1+$E1360),0.01)</f>
        <v/>
      </c>
      <c r="AU1360" s="37">
        <f>MAX(INDEX(AU$292:AU$303,$D1360)+AU1351*(1+$E1360),0.01)</f>
        <v/>
      </c>
      <c r="AV1360" s="37">
        <f>MAX(INDEX(AV$292:AV$303,$D1360)+AV1351*(1+$E1360),0.01)</f>
        <v/>
      </c>
      <c r="AW1360" s="37">
        <f>MAX(INDEX(AW$292:AW$303,$D1360)+AW1351*(1+$E1360),0.01)</f>
        <v/>
      </c>
      <c r="AX1360" s="37">
        <f>MAX(INDEX(AX$292:AX$303,$D1360)+AX1351*(1+$E1360),0.01)</f>
        <v/>
      </c>
      <c r="AY1360" s="40">
        <f>POSTTAX(INDEX(AY$292:AY$303,$D1360),AY1351,$E1360)</f>
        <v/>
      </c>
    </row>
    <row r="1361" hidden="1" outlineLevel="2">
      <c r="A1361" s="14" t="inlineStr">
        <is>
          <t>atp</t>
        </is>
      </c>
      <c r="B1361" s="14" t="inlineStr">
        <is>
          <t>nga</t>
        </is>
      </c>
      <c r="C1361" s="14" t="inlineStr">
        <is>
          <t>irn</t>
        </is>
      </c>
      <c r="D1361" s="37">
        <f>INDEX(Inputs!$R$5:$R$132,MATCH($B1361&amp;"|"&amp;$C1361,Inputs!$A$5:$A$132,0))</f>
        <v/>
      </c>
      <c r="E1361" s="37">
        <f>INDEX(Inputs!$S$5:$S$132,MATCH($B1361&amp;"|"&amp;$C1361,Inputs!$A$5:$A$132,0))</f>
        <v/>
      </c>
      <c r="F1361" s="36" t="n"/>
      <c r="G1361" s="36" t="n"/>
      <c r="H1361" s="14">
        <f>INDEX(Variables!$B$5:$B$205,MATCH($A1361,Variables!$A$5:$A$205,0))&amp;IF($C1361="",""," | "&amp;INDEX(Mapping!$B$5:$B$26,MATCH($C1361,Mapping!$A$5:$A$26,0))&amp;" | "&amp;INDEX(Mapping!$B$30:$B$46,MATCH($B1361,Mapping!$A$30:$A$46,0)))</f>
        <v/>
      </c>
      <c r="I1361" s="14">
        <f>INDEX(Variables!$C$5:$C$205,MATCH($A1361,Variables!$A$5:$A$205,0))</f>
        <v/>
      </c>
      <c r="J1361" s="14">
        <f>INDEX(Variables!$E$5:$E$205,MATCH($A1361,Variables!$A$5:$A$205,0))</f>
        <v/>
      </c>
      <c r="K1361" s="11">
        <f>LOWER(Settings!$C$4)&amp;".mit."&amp;$A1361&amp;IF($C1361="","","."&amp;$C1361&amp;"."&amp;$B1361)&amp;IF(INDEX(Variables!$D$5:$D$205,MATCH($A1361,Variables!$A$5:$A$205,0))="","","."&amp;INDEX(Variables!$D$5:$D$205,MATCH($A1361,Variables!$A$5:$A$205,0)))&amp;"."&amp;K$5</f>
        <v/>
      </c>
      <c r="L1361" s="38">
        <f>MAX(INDEX(L$292:L$303,$D1361)+L1352*(1+$E1361),0.01)</f>
        <v/>
      </c>
      <c r="M1361" s="37">
        <f>MAX(INDEX(M$292:M$303,$D1361)+M1352*(1+$E1361),0.01)</f>
        <v/>
      </c>
      <c r="N1361" s="37">
        <f>MAX(INDEX(N$292:N$303,$D1361)+N1352*(1+$E1361),0.01)</f>
        <v/>
      </c>
      <c r="O1361" s="37">
        <f>MAX(INDEX(O$292:O$303,$D1361)+O1352*(1+$E1361),0.01)</f>
        <v/>
      </c>
      <c r="P1361" s="37">
        <f>MAX(INDEX(P$292:P$303,$D1361)+P1352*(1+$E1361),0.01)</f>
        <v/>
      </c>
      <c r="Q1361" s="37">
        <f>MAX(INDEX(Q$292:Q$303,$D1361)+Q1352*(1+$E1361),0.01)</f>
        <v/>
      </c>
      <c r="R1361" s="37">
        <f>MAX(INDEX(R$292:R$303,$D1361)+R1352*(1+$E1361),0.01)</f>
        <v/>
      </c>
      <c r="S1361" s="37">
        <f>MAX(INDEX(S$292:S$303,$D1361)+S1352*(1+$E1361),0.01)</f>
        <v/>
      </c>
      <c r="T1361" s="37">
        <f>MAX(INDEX(T$292:T$303,$D1361)+T1352*(1+$E1361),0.01)</f>
        <v/>
      </c>
      <c r="U1361" s="37">
        <f>MAX(INDEX(U$292:U$303,$D1361)+U1352*(1+$E1361),0.01)</f>
        <v/>
      </c>
      <c r="V1361" s="37">
        <f>MAX(INDEX(V$292:V$303,$D1361)+V1352*(1+$E1361),0.01)</f>
        <v/>
      </c>
      <c r="W1361" s="37">
        <f>MAX(INDEX(W$292:W$303,$D1361)+W1352*(1+$E1361),0.01)</f>
        <v/>
      </c>
      <c r="X1361" s="37">
        <f>MAX(INDEX(X$292:X$303,$D1361)+X1352*(1+$E1361),0.01)</f>
        <v/>
      </c>
      <c r="Y1361" s="37">
        <f>MAX(INDEX(Y$292:Y$303,$D1361)+Y1352*(1+$E1361),0.01)</f>
        <v/>
      </c>
      <c r="Z1361" s="37">
        <f>MAX(INDEX(Z$292:Z$303,$D1361)+Z1352*(1+$E1361),0.01)</f>
        <v/>
      </c>
      <c r="AA1361" s="37">
        <f>MAX(INDEX(AA$292:AA$303,$D1361)+AA1352*(1+$E1361),0.01)</f>
        <v/>
      </c>
      <c r="AB1361" s="37">
        <f>MAX(INDEX(AB$292:AB$303,$D1361)+AB1352*(1+$E1361),0.01)</f>
        <v/>
      </c>
      <c r="AC1361" s="37">
        <f>MAX(INDEX(AC$292:AC$303,$D1361)+AC1352*(1+$E1361),0.01)</f>
        <v/>
      </c>
      <c r="AD1361" s="40">
        <f>POSTTAX(INDEX(AD$292:AD$303,$D1361),AD1352,$E1361)</f>
        <v/>
      </c>
      <c r="AF1361" s="11">
        <f>LOWER(Settings!$C$4)&amp;".mit."&amp;$A1361&amp;IF($C1361="","","."&amp;$C1361&amp;"."&amp;$B1361)&amp;IF(INDEX(Variables!$D$5:$D$205,MATCH($A1361,Variables!$A$5:$A$205,0))="","","."&amp;INDEX(Variables!$D$5:$D$205,MATCH($A1361,Variables!$A$5:$A$205,0)))&amp;"."&amp;AF$5</f>
        <v/>
      </c>
      <c r="AG1361" s="38">
        <f>MAX(INDEX(AG$292:AG$303,$D1361)+AG1352*(1+$E1361),0.01)</f>
        <v/>
      </c>
      <c r="AH1361" s="37">
        <f>MAX(INDEX(AH$292:AH$303,$D1361)+AH1352*(1+$E1361),0.01)</f>
        <v/>
      </c>
      <c r="AI1361" s="37">
        <f>MAX(INDEX(AI$292:AI$303,$D1361)+AI1352*(1+$E1361),0.01)</f>
        <v/>
      </c>
      <c r="AJ1361" s="37">
        <f>MAX(INDEX(AJ$292:AJ$303,$D1361)+AJ1352*(1+$E1361),0.01)</f>
        <v/>
      </c>
      <c r="AK1361" s="37">
        <f>MAX(INDEX(AK$292:AK$303,$D1361)+AK1352*(1+$E1361),0.01)</f>
        <v/>
      </c>
      <c r="AL1361" s="37">
        <f>MAX(INDEX(AL$292:AL$303,$D1361)+AL1352*(1+$E1361),0.01)</f>
        <v/>
      </c>
      <c r="AM1361" s="37">
        <f>MAX(INDEX(AM$292:AM$303,$D1361)+AM1352*(1+$E1361),0.01)</f>
        <v/>
      </c>
      <c r="AN1361" s="37">
        <f>MAX(INDEX(AN$292:AN$303,$D1361)+AN1352*(1+$E1361),0.01)</f>
        <v/>
      </c>
      <c r="AO1361" s="37">
        <f>MAX(INDEX(AO$292:AO$303,$D1361)+AO1352*(1+$E1361),0.01)</f>
        <v/>
      </c>
      <c r="AP1361" s="37">
        <f>MAX(INDEX(AP$292:AP$303,$D1361)+AP1352*(1+$E1361),0.01)</f>
        <v/>
      </c>
      <c r="AQ1361" s="37">
        <f>MAX(INDEX(AQ$292:AQ$303,$D1361)+AQ1352*(1+$E1361),0.01)</f>
        <v/>
      </c>
      <c r="AR1361" s="37">
        <f>MAX(INDEX(AR$292:AR$303,$D1361)+AR1352*(1+$E1361),0.01)</f>
        <v/>
      </c>
      <c r="AS1361" s="37">
        <f>MAX(INDEX(AS$292:AS$303,$D1361)+AS1352*(1+$E1361),0.01)</f>
        <v/>
      </c>
      <c r="AT1361" s="37">
        <f>MAX(INDEX(AT$292:AT$303,$D1361)+AT1352*(1+$E1361),0.01)</f>
        <v/>
      </c>
      <c r="AU1361" s="37">
        <f>MAX(INDEX(AU$292:AU$303,$D1361)+AU1352*(1+$E1361),0.01)</f>
        <v/>
      </c>
      <c r="AV1361" s="37">
        <f>MAX(INDEX(AV$292:AV$303,$D1361)+AV1352*(1+$E1361),0.01)</f>
        <v/>
      </c>
      <c r="AW1361" s="37">
        <f>MAX(INDEX(AW$292:AW$303,$D1361)+AW1352*(1+$E1361),0.01)</f>
        <v/>
      </c>
      <c r="AX1361" s="37">
        <f>MAX(INDEX(AX$292:AX$303,$D1361)+AX1352*(1+$E1361),0.01)</f>
        <v/>
      </c>
      <c r="AY1361" s="40">
        <f>POSTTAX(INDEX(AY$292:AY$303,$D1361),AY1352,$E1361)</f>
        <v/>
      </c>
    </row>
    <row r="1362" hidden="1" outlineLevel="2">
      <c r="A1362" s="14" t="inlineStr">
        <is>
          <t>atp</t>
        </is>
      </c>
      <c r="B1362" s="14" t="inlineStr">
        <is>
          <t>gso</t>
        </is>
      </c>
      <c r="C1362" s="14" t="inlineStr">
        <is>
          <t>irn</t>
        </is>
      </c>
      <c r="D1362" s="37">
        <f>INDEX(Inputs!$R$5:$R$132,MATCH($B1362&amp;"|"&amp;$C1362,Inputs!$A$5:$A$132,0))</f>
        <v/>
      </c>
      <c r="E1362" s="37">
        <f>INDEX(Inputs!$S$5:$S$132,MATCH($B1362&amp;"|"&amp;$C1362,Inputs!$A$5:$A$132,0))</f>
        <v/>
      </c>
      <c r="F1362" s="36" t="n"/>
      <c r="G1362" s="36" t="n"/>
      <c r="H1362" s="14">
        <f>INDEX(Variables!$B$5:$B$205,MATCH($A1362,Variables!$A$5:$A$205,0))&amp;IF($C1362="",""," | "&amp;INDEX(Mapping!$B$5:$B$26,MATCH($C1362,Mapping!$A$5:$A$26,0))&amp;" | "&amp;INDEX(Mapping!$B$30:$B$46,MATCH($B1362,Mapping!$A$30:$A$46,0)))</f>
        <v/>
      </c>
      <c r="I1362" s="14">
        <f>INDEX(Variables!$C$5:$C$205,MATCH($A1362,Variables!$A$5:$A$205,0))</f>
        <v/>
      </c>
      <c r="J1362" s="14">
        <f>INDEX(Variables!$E$5:$E$205,MATCH($A1362,Variables!$A$5:$A$205,0))</f>
        <v/>
      </c>
      <c r="K1362" s="11">
        <f>LOWER(Settings!$C$4)&amp;".mit."&amp;$A1362&amp;IF($C1362="","","."&amp;$C1362&amp;"."&amp;$B1362)&amp;IF(INDEX(Variables!$D$5:$D$205,MATCH($A1362,Variables!$A$5:$A$205,0))="","","."&amp;INDEX(Variables!$D$5:$D$205,MATCH($A1362,Variables!$A$5:$A$205,0)))&amp;"."&amp;K$5</f>
        <v/>
      </c>
      <c r="L1362" s="38">
        <f>MAX(INDEX(L$292:L$303,$D1362)+L1353*(1+$E1362),0.01)</f>
        <v/>
      </c>
      <c r="M1362" s="37">
        <f>MAX(INDEX(M$292:M$303,$D1362)+M1353*(1+$E1362),0.01)</f>
        <v/>
      </c>
      <c r="N1362" s="37">
        <f>MAX(INDEX(N$292:N$303,$D1362)+N1353*(1+$E1362),0.01)</f>
        <v/>
      </c>
      <c r="O1362" s="37">
        <f>MAX(INDEX(O$292:O$303,$D1362)+O1353*(1+$E1362),0.01)</f>
        <v/>
      </c>
      <c r="P1362" s="37">
        <f>MAX(INDEX(P$292:P$303,$D1362)+P1353*(1+$E1362),0.01)</f>
        <v/>
      </c>
      <c r="Q1362" s="37">
        <f>MAX(INDEX(Q$292:Q$303,$D1362)+Q1353*(1+$E1362),0.01)</f>
        <v/>
      </c>
      <c r="R1362" s="37">
        <f>MAX(INDEX(R$292:R$303,$D1362)+R1353*(1+$E1362),0.01)</f>
        <v/>
      </c>
      <c r="S1362" s="37">
        <f>MAX(INDEX(S$292:S$303,$D1362)+S1353*(1+$E1362),0.01)</f>
        <v/>
      </c>
      <c r="T1362" s="37">
        <f>MAX(INDEX(T$292:T$303,$D1362)+T1353*(1+$E1362),0.01)</f>
        <v/>
      </c>
      <c r="U1362" s="37">
        <f>MAX(INDEX(U$292:U$303,$D1362)+U1353*(1+$E1362),0.01)</f>
        <v/>
      </c>
      <c r="V1362" s="37">
        <f>MAX(INDEX(V$292:V$303,$D1362)+V1353*(1+$E1362),0.01)</f>
        <v/>
      </c>
      <c r="W1362" s="37">
        <f>MAX(INDEX(W$292:W$303,$D1362)+W1353*(1+$E1362),0.01)</f>
        <v/>
      </c>
      <c r="X1362" s="37">
        <f>MAX(INDEX(X$292:X$303,$D1362)+X1353*(1+$E1362),0.01)</f>
        <v/>
      </c>
      <c r="Y1362" s="37">
        <f>MAX(INDEX(Y$292:Y$303,$D1362)+Y1353*(1+$E1362),0.01)</f>
        <v/>
      </c>
      <c r="Z1362" s="37">
        <f>MAX(INDEX(Z$292:Z$303,$D1362)+Z1353*(1+$E1362),0.01)</f>
        <v/>
      </c>
      <c r="AA1362" s="37">
        <f>MAX(INDEX(AA$292:AA$303,$D1362)+AA1353*(1+$E1362),0.01)</f>
        <v/>
      </c>
      <c r="AB1362" s="37">
        <f>MAX(INDEX(AB$292:AB$303,$D1362)+AB1353*(1+$E1362),0.01)</f>
        <v/>
      </c>
      <c r="AC1362" s="37">
        <f>MAX(INDEX(AC$292:AC$303,$D1362)+AC1353*(1+$E1362),0.01)</f>
        <v/>
      </c>
      <c r="AD1362" s="40">
        <f>POSTTAX(INDEX(AD$292:AD$303,$D1362),AD1353,$E1362)</f>
        <v/>
      </c>
      <c r="AF1362" s="11">
        <f>LOWER(Settings!$C$4)&amp;".mit."&amp;$A1362&amp;IF($C1362="","","."&amp;$C1362&amp;"."&amp;$B1362)&amp;IF(INDEX(Variables!$D$5:$D$205,MATCH($A1362,Variables!$A$5:$A$205,0))="","","."&amp;INDEX(Variables!$D$5:$D$205,MATCH($A1362,Variables!$A$5:$A$205,0)))&amp;"."&amp;AF$5</f>
        <v/>
      </c>
      <c r="AG1362" s="38">
        <f>MAX(INDEX(AG$292:AG$303,$D1362)+AG1353*(1+$E1362),0.01)</f>
        <v/>
      </c>
      <c r="AH1362" s="37">
        <f>MAX(INDEX(AH$292:AH$303,$D1362)+AH1353*(1+$E1362),0.01)</f>
        <v/>
      </c>
      <c r="AI1362" s="37">
        <f>MAX(INDEX(AI$292:AI$303,$D1362)+AI1353*(1+$E1362),0.01)</f>
        <v/>
      </c>
      <c r="AJ1362" s="37">
        <f>MAX(INDEX(AJ$292:AJ$303,$D1362)+AJ1353*(1+$E1362),0.01)</f>
        <v/>
      </c>
      <c r="AK1362" s="37">
        <f>MAX(INDEX(AK$292:AK$303,$D1362)+AK1353*(1+$E1362),0.01)</f>
        <v/>
      </c>
      <c r="AL1362" s="37">
        <f>MAX(INDEX(AL$292:AL$303,$D1362)+AL1353*(1+$E1362),0.01)</f>
        <v/>
      </c>
      <c r="AM1362" s="37">
        <f>MAX(INDEX(AM$292:AM$303,$D1362)+AM1353*(1+$E1362),0.01)</f>
        <v/>
      </c>
      <c r="AN1362" s="37">
        <f>MAX(INDEX(AN$292:AN$303,$D1362)+AN1353*(1+$E1362),0.01)</f>
        <v/>
      </c>
      <c r="AO1362" s="37">
        <f>MAX(INDEX(AO$292:AO$303,$D1362)+AO1353*(1+$E1362),0.01)</f>
        <v/>
      </c>
      <c r="AP1362" s="37">
        <f>MAX(INDEX(AP$292:AP$303,$D1362)+AP1353*(1+$E1362),0.01)</f>
        <v/>
      </c>
      <c r="AQ1362" s="37">
        <f>MAX(INDEX(AQ$292:AQ$303,$D1362)+AQ1353*(1+$E1362),0.01)</f>
        <v/>
      </c>
      <c r="AR1362" s="37">
        <f>MAX(INDEX(AR$292:AR$303,$D1362)+AR1353*(1+$E1362),0.01)</f>
        <v/>
      </c>
      <c r="AS1362" s="37">
        <f>MAX(INDEX(AS$292:AS$303,$D1362)+AS1353*(1+$E1362),0.01)</f>
        <v/>
      </c>
      <c r="AT1362" s="37">
        <f>MAX(INDEX(AT$292:AT$303,$D1362)+AT1353*(1+$E1362),0.01)</f>
        <v/>
      </c>
      <c r="AU1362" s="37">
        <f>MAX(INDEX(AU$292:AU$303,$D1362)+AU1353*(1+$E1362),0.01)</f>
        <v/>
      </c>
      <c r="AV1362" s="37">
        <f>MAX(INDEX(AV$292:AV$303,$D1362)+AV1353*(1+$E1362),0.01)</f>
        <v/>
      </c>
      <c r="AW1362" s="37">
        <f>MAX(INDEX(AW$292:AW$303,$D1362)+AW1353*(1+$E1362),0.01)</f>
        <v/>
      </c>
      <c r="AX1362" s="37">
        <f>MAX(INDEX(AX$292:AX$303,$D1362)+AX1353*(1+$E1362),0.01)</f>
        <v/>
      </c>
      <c r="AY1362" s="40">
        <f>POSTTAX(INDEX(AY$292:AY$303,$D1362),AY1353,$E1362)</f>
        <v/>
      </c>
    </row>
    <row r="1363" hidden="1" outlineLevel="2">
      <c r="A1363" s="14" t="inlineStr">
        <is>
          <t>atp</t>
        </is>
      </c>
      <c r="B1363" s="14" t="inlineStr">
        <is>
          <t>die</t>
        </is>
      </c>
      <c r="C1363" s="14" t="inlineStr">
        <is>
          <t>irn</t>
        </is>
      </c>
      <c r="D1363" s="37">
        <f>INDEX(Inputs!$R$5:$R$132,MATCH($B1363&amp;"|"&amp;$C1363,Inputs!$A$5:$A$132,0))</f>
        <v/>
      </c>
      <c r="E1363" s="37">
        <f>INDEX(Inputs!$S$5:$S$132,MATCH($B1363&amp;"|"&amp;$C1363,Inputs!$A$5:$A$132,0))</f>
        <v/>
      </c>
      <c r="F1363" s="36" t="n"/>
      <c r="G1363" s="36" t="n"/>
      <c r="H1363" s="14">
        <f>INDEX(Variables!$B$5:$B$205,MATCH($A1363,Variables!$A$5:$A$205,0))&amp;IF($C1363="",""," | "&amp;INDEX(Mapping!$B$5:$B$26,MATCH($C1363,Mapping!$A$5:$A$26,0))&amp;" | "&amp;INDEX(Mapping!$B$30:$B$46,MATCH($B1363,Mapping!$A$30:$A$46,0)))</f>
        <v/>
      </c>
      <c r="I1363" s="14">
        <f>INDEX(Variables!$C$5:$C$205,MATCH($A1363,Variables!$A$5:$A$205,0))</f>
        <v/>
      </c>
      <c r="J1363" s="14">
        <f>INDEX(Variables!$E$5:$E$205,MATCH($A1363,Variables!$A$5:$A$205,0))</f>
        <v/>
      </c>
      <c r="K1363" s="11">
        <f>LOWER(Settings!$C$4)&amp;".mit."&amp;$A1363&amp;IF($C1363="","","."&amp;$C1363&amp;"."&amp;$B1363)&amp;IF(INDEX(Variables!$D$5:$D$205,MATCH($A1363,Variables!$A$5:$A$205,0))="","","."&amp;INDEX(Variables!$D$5:$D$205,MATCH($A1363,Variables!$A$5:$A$205,0)))&amp;"."&amp;K$5</f>
        <v/>
      </c>
      <c r="L1363" s="38">
        <f>MAX(INDEX(L$292:L$303,$D1363)+L1354*(1+$E1363),0.01)</f>
        <v/>
      </c>
      <c r="M1363" s="37">
        <f>MAX(INDEX(M$292:M$303,$D1363)+M1354*(1+$E1363),0.01)</f>
        <v/>
      </c>
      <c r="N1363" s="37">
        <f>MAX(INDEX(N$292:N$303,$D1363)+N1354*(1+$E1363),0.01)</f>
        <v/>
      </c>
      <c r="O1363" s="37">
        <f>MAX(INDEX(O$292:O$303,$D1363)+O1354*(1+$E1363),0.01)</f>
        <v/>
      </c>
      <c r="P1363" s="37">
        <f>MAX(INDEX(P$292:P$303,$D1363)+P1354*(1+$E1363),0.01)</f>
        <v/>
      </c>
      <c r="Q1363" s="37">
        <f>MAX(INDEX(Q$292:Q$303,$D1363)+Q1354*(1+$E1363),0.01)</f>
        <v/>
      </c>
      <c r="R1363" s="37">
        <f>MAX(INDEX(R$292:R$303,$D1363)+R1354*(1+$E1363),0.01)</f>
        <v/>
      </c>
      <c r="S1363" s="37">
        <f>MAX(INDEX(S$292:S$303,$D1363)+S1354*(1+$E1363),0.01)</f>
        <v/>
      </c>
      <c r="T1363" s="37">
        <f>MAX(INDEX(T$292:T$303,$D1363)+T1354*(1+$E1363),0.01)</f>
        <v/>
      </c>
      <c r="U1363" s="37">
        <f>MAX(INDEX(U$292:U$303,$D1363)+U1354*(1+$E1363),0.01)</f>
        <v/>
      </c>
      <c r="V1363" s="37">
        <f>MAX(INDEX(V$292:V$303,$D1363)+V1354*(1+$E1363),0.01)</f>
        <v/>
      </c>
      <c r="W1363" s="37">
        <f>MAX(INDEX(W$292:W$303,$D1363)+W1354*(1+$E1363),0.01)</f>
        <v/>
      </c>
      <c r="X1363" s="37">
        <f>MAX(INDEX(X$292:X$303,$D1363)+X1354*(1+$E1363),0.01)</f>
        <v/>
      </c>
      <c r="Y1363" s="37">
        <f>MAX(INDEX(Y$292:Y$303,$D1363)+Y1354*(1+$E1363),0.01)</f>
        <v/>
      </c>
      <c r="Z1363" s="37">
        <f>MAX(INDEX(Z$292:Z$303,$D1363)+Z1354*(1+$E1363),0.01)</f>
        <v/>
      </c>
      <c r="AA1363" s="37">
        <f>MAX(INDEX(AA$292:AA$303,$D1363)+AA1354*(1+$E1363),0.01)</f>
        <v/>
      </c>
      <c r="AB1363" s="37">
        <f>MAX(INDEX(AB$292:AB$303,$D1363)+AB1354*(1+$E1363),0.01)</f>
        <v/>
      </c>
      <c r="AC1363" s="37">
        <f>MAX(INDEX(AC$292:AC$303,$D1363)+AC1354*(1+$E1363),0.01)</f>
        <v/>
      </c>
      <c r="AD1363" s="40">
        <f>POSTTAX(INDEX(AD$292:AD$303,$D1363),AD1354,$E1363)</f>
        <v/>
      </c>
      <c r="AF1363" s="11">
        <f>LOWER(Settings!$C$4)&amp;".mit."&amp;$A1363&amp;IF($C1363="","","."&amp;$C1363&amp;"."&amp;$B1363)&amp;IF(INDEX(Variables!$D$5:$D$205,MATCH($A1363,Variables!$A$5:$A$205,0))="","","."&amp;INDEX(Variables!$D$5:$D$205,MATCH($A1363,Variables!$A$5:$A$205,0)))&amp;"."&amp;AF$5</f>
        <v/>
      </c>
      <c r="AG1363" s="38">
        <f>MAX(INDEX(AG$292:AG$303,$D1363)+AG1354*(1+$E1363),0.01)</f>
        <v/>
      </c>
      <c r="AH1363" s="37">
        <f>MAX(INDEX(AH$292:AH$303,$D1363)+AH1354*(1+$E1363),0.01)</f>
        <v/>
      </c>
      <c r="AI1363" s="37">
        <f>MAX(INDEX(AI$292:AI$303,$D1363)+AI1354*(1+$E1363),0.01)</f>
        <v/>
      </c>
      <c r="AJ1363" s="37">
        <f>MAX(INDEX(AJ$292:AJ$303,$D1363)+AJ1354*(1+$E1363),0.01)</f>
        <v/>
      </c>
      <c r="AK1363" s="37">
        <f>MAX(INDEX(AK$292:AK$303,$D1363)+AK1354*(1+$E1363),0.01)</f>
        <v/>
      </c>
      <c r="AL1363" s="37">
        <f>MAX(INDEX(AL$292:AL$303,$D1363)+AL1354*(1+$E1363),0.01)</f>
        <v/>
      </c>
      <c r="AM1363" s="37">
        <f>MAX(INDEX(AM$292:AM$303,$D1363)+AM1354*(1+$E1363),0.01)</f>
        <v/>
      </c>
      <c r="AN1363" s="37">
        <f>MAX(INDEX(AN$292:AN$303,$D1363)+AN1354*(1+$E1363),0.01)</f>
        <v/>
      </c>
      <c r="AO1363" s="37">
        <f>MAX(INDEX(AO$292:AO$303,$D1363)+AO1354*(1+$E1363),0.01)</f>
        <v/>
      </c>
      <c r="AP1363" s="37">
        <f>MAX(INDEX(AP$292:AP$303,$D1363)+AP1354*(1+$E1363),0.01)</f>
        <v/>
      </c>
      <c r="AQ1363" s="37">
        <f>MAX(INDEX(AQ$292:AQ$303,$D1363)+AQ1354*(1+$E1363),0.01)</f>
        <v/>
      </c>
      <c r="AR1363" s="37">
        <f>MAX(INDEX(AR$292:AR$303,$D1363)+AR1354*(1+$E1363),0.01)</f>
        <v/>
      </c>
      <c r="AS1363" s="37">
        <f>MAX(INDEX(AS$292:AS$303,$D1363)+AS1354*(1+$E1363),0.01)</f>
        <v/>
      </c>
      <c r="AT1363" s="37">
        <f>MAX(INDEX(AT$292:AT$303,$D1363)+AT1354*(1+$E1363),0.01)</f>
        <v/>
      </c>
      <c r="AU1363" s="37">
        <f>MAX(INDEX(AU$292:AU$303,$D1363)+AU1354*(1+$E1363),0.01)</f>
        <v/>
      </c>
      <c r="AV1363" s="37">
        <f>MAX(INDEX(AV$292:AV$303,$D1363)+AV1354*(1+$E1363),0.01)</f>
        <v/>
      </c>
      <c r="AW1363" s="37">
        <f>MAX(INDEX(AW$292:AW$303,$D1363)+AW1354*(1+$E1363),0.01)</f>
        <v/>
      </c>
      <c r="AX1363" s="37">
        <f>MAX(INDEX(AX$292:AX$303,$D1363)+AX1354*(1+$E1363),0.01)</f>
        <v/>
      </c>
      <c r="AY1363" s="40">
        <f>POSTTAX(INDEX(AY$292:AY$303,$D1363),AY1354,$E1363)</f>
        <v/>
      </c>
    </row>
    <row r="1364" hidden="1" outlineLevel="2">
      <c r="A1364" s="14" t="inlineStr">
        <is>
          <t>atp</t>
        </is>
      </c>
      <c r="B1364" s="14" t="inlineStr">
        <is>
          <t>lpg</t>
        </is>
      </c>
      <c r="C1364" s="14" t="inlineStr">
        <is>
          <t>irn</t>
        </is>
      </c>
      <c r="D1364" s="37">
        <f>INDEX(Inputs!$R$5:$R$132,MATCH($B1364&amp;"|"&amp;$C1364,Inputs!$A$5:$A$132,0))</f>
        <v/>
      </c>
      <c r="E1364" s="37">
        <f>INDEX(Inputs!$S$5:$S$132,MATCH($B1364&amp;"|"&amp;$C1364,Inputs!$A$5:$A$132,0))</f>
        <v/>
      </c>
      <c r="F1364" s="36" t="n"/>
      <c r="G1364" s="36" t="n"/>
      <c r="H1364" s="14">
        <f>INDEX(Variables!$B$5:$B$205,MATCH($A1364,Variables!$A$5:$A$205,0))&amp;IF($C1364="",""," | "&amp;INDEX(Mapping!$B$5:$B$26,MATCH($C1364,Mapping!$A$5:$A$26,0))&amp;" | "&amp;INDEX(Mapping!$B$30:$B$46,MATCH($B1364,Mapping!$A$30:$A$46,0)))</f>
        <v/>
      </c>
      <c r="I1364" s="14">
        <f>INDEX(Variables!$C$5:$C$205,MATCH($A1364,Variables!$A$5:$A$205,0))</f>
        <v/>
      </c>
      <c r="J1364" s="14">
        <f>INDEX(Variables!$E$5:$E$205,MATCH($A1364,Variables!$A$5:$A$205,0))</f>
        <v/>
      </c>
      <c r="K1364" s="11">
        <f>LOWER(Settings!$C$4)&amp;".mit."&amp;$A1364&amp;IF($C1364="","","."&amp;$C1364&amp;"."&amp;$B1364)&amp;IF(INDEX(Variables!$D$5:$D$205,MATCH($A1364,Variables!$A$5:$A$205,0))="","","."&amp;INDEX(Variables!$D$5:$D$205,MATCH($A1364,Variables!$A$5:$A$205,0)))&amp;"."&amp;K$5</f>
        <v/>
      </c>
      <c r="L1364" s="38">
        <f>MAX(INDEX(L$292:L$303,$D1364)+L1355*(1+$E1364),0.01)</f>
        <v/>
      </c>
      <c r="M1364" s="37">
        <f>MAX(INDEX(M$292:M$303,$D1364)+M1355*(1+$E1364),0.01)</f>
        <v/>
      </c>
      <c r="N1364" s="37">
        <f>MAX(INDEX(N$292:N$303,$D1364)+N1355*(1+$E1364),0.01)</f>
        <v/>
      </c>
      <c r="O1364" s="37">
        <f>MAX(INDEX(O$292:O$303,$D1364)+O1355*(1+$E1364),0.01)</f>
        <v/>
      </c>
      <c r="P1364" s="37">
        <f>MAX(INDEX(P$292:P$303,$D1364)+P1355*(1+$E1364),0.01)</f>
        <v/>
      </c>
      <c r="Q1364" s="37">
        <f>MAX(INDEX(Q$292:Q$303,$D1364)+Q1355*(1+$E1364),0.01)</f>
        <v/>
      </c>
      <c r="R1364" s="37">
        <f>MAX(INDEX(R$292:R$303,$D1364)+R1355*(1+$E1364),0.01)</f>
        <v/>
      </c>
      <c r="S1364" s="37">
        <f>MAX(INDEX(S$292:S$303,$D1364)+S1355*(1+$E1364),0.01)</f>
        <v/>
      </c>
      <c r="T1364" s="37">
        <f>MAX(INDEX(T$292:T$303,$D1364)+T1355*(1+$E1364),0.01)</f>
        <v/>
      </c>
      <c r="U1364" s="37">
        <f>MAX(INDEX(U$292:U$303,$D1364)+U1355*(1+$E1364),0.01)</f>
        <v/>
      </c>
      <c r="V1364" s="37">
        <f>MAX(INDEX(V$292:V$303,$D1364)+V1355*(1+$E1364),0.01)</f>
        <v/>
      </c>
      <c r="W1364" s="37">
        <f>MAX(INDEX(W$292:W$303,$D1364)+W1355*(1+$E1364),0.01)</f>
        <v/>
      </c>
      <c r="X1364" s="37">
        <f>MAX(INDEX(X$292:X$303,$D1364)+X1355*(1+$E1364),0.01)</f>
        <v/>
      </c>
      <c r="Y1364" s="37">
        <f>MAX(INDEX(Y$292:Y$303,$D1364)+Y1355*(1+$E1364),0.01)</f>
        <v/>
      </c>
      <c r="Z1364" s="37">
        <f>MAX(INDEX(Z$292:Z$303,$D1364)+Z1355*(1+$E1364),0.01)</f>
        <v/>
      </c>
      <c r="AA1364" s="37">
        <f>MAX(INDEX(AA$292:AA$303,$D1364)+AA1355*(1+$E1364),0.01)</f>
        <v/>
      </c>
      <c r="AB1364" s="37">
        <f>MAX(INDEX(AB$292:AB$303,$D1364)+AB1355*(1+$E1364),0.01)</f>
        <v/>
      </c>
      <c r="AC1364" s="37">
        <f>MAX(INDEX(AC$292:AC$303,$D1364)+AC1355*(1+$E1364),0.01)</f>
        <v/>
      </c>
      <c r="AD1364" s="40">
        <f>POSTTAX(INDEX(AD$292:AD$303,$D1364),AD1355,$E1364)</f>
        <v/>
      </c>
      <c r="AF1364" s="11">
        <f>LOWER(Settings!$C$4)&amp;".mit."&amp;$A1364&amp;IF($C1364="","","."&amp;$C1364&amp;"."&amp;$B1364)&amp;IF(INDEX(Variables!$D$5:$D$205,MATCH($A1364,Variables!$A$5:$A$205,0))="","","."&amp;INDEX(Variables!$D$5:$D$205,MATCH($A1364,Variables!$A$5:$A$205,0)))&amp;"."&amp;AF$5</f>
        <v/>
      </c>
      <c r="AG1364" s="38">
        <f>MAX(INDEX(AG$292:AG$303,$D1364)+AG1355*(1+$E1364),0.01)</f>
        <v/>
      </c>
      <c r="AH1364" s="37">
        <f>MAX(INDEX(AH$292:AH$303,$D1364)+AH1355*(1+$E1364),0.01)</f>
        <v/>
      </c>
      <c r="AI1364" s="37">
        <f>MAX(INDEX(AI$292:AI$303,$D1364)+AI1355*(1+$E1364),0.01)</f>
        <v/>
      </c>
      <c r="AJ1364" s="37">
        <f>MAX(INDEX(AJ$292:AJ$303,$D1364)+AJ1355*(1+$E1364),0.01)</f>
        <v/>
      </c>
      <c r="AK1364" s="37">
        <f>MAX(INDEX(AK$292:AK$303,$D1364)+AK1355*(1+$E1364),0.01)</f>
        <v/>
      </c>
      <c r="AL1364" s="37">
        <f>MAX(INDEX(AL$292:AL$303,$D1364)+AL1355*(1+$E1364),0.01)</f>
        <v/>
      </c>
      <c r="AM1364" s="37">
        <f>MAX(INDEX(AM$292:AM$303,$D1364)+AM1355*(1+$E1364),0.01)</f>
        <v/>
      </c>
      <c r="AN1364" s="37">
        <f>MAX(INDEX(AN$292:AN$303,$D1364)+AN1355*(1+$E1364),0.01)</f>
        <v/>
      </c>
      <c r="AO1364" s="37">
        <f>MAX(INDEX(AO$292:AO$303,$D1364)+AO1355*(1+$E1364),0.01)</f>
        <v/>
      </c>
      <c r="AP1364" s="37">
        <f>MAX(INDEX(AP$292:AP$303,$D1364)+AP1355*(1+$E1364),0.01)</f>
        <v/>
      </c>
      <c r="AQ1364" s="37">
        <f>MAX(INDEX(AQ$292:AQ$303,$D1364)+AQ1355*(1+$E1364),0.01)</f>
        <v/>
      </c>
      <c r="AR1364" s="37">
        <f>MAX(INDEX(AR$292:AR$303,$D1364)+AR1355*(1+$E1364),0.01)</f>
        <v/>
      </c>
      <c r="AS1364" s="37">
        <f>MAX(INDEX(AS$292:AS$303,$D1364)+AS1355*(1+$E1364),0.01)</f>
        <v/>
      </c>
      <c r="AT1364" s="37">
        <f>MAX(INDEX(AT$292:AT$303,$D1364)+AT1355*(1+$E1364),0.01)</f>
        <v/>
      </c>
      <c r="AU1364" s="37">
        <f>MAX(INDEX(AU$292:AU$303,$D1364)+AU1355*(1+$E1364),0.01)</f>
        <v/>
      </c>
      <c r="AV1364" s="37">
        <f>MAX(INDEX(AV$292:AV$303,$D1364)+AV1355*(1+$E1364),0.01)</f>
        <v/>
      </c>
      <c r="AW1364" s="37">
        <f>MAX(INDEX(AW$292:AW$303,$D1364)+AW1355*(1+$E1364),0.01)</f>
        <v/>
      </c>
      <c r="AX1364" s="37">
        <f>MAX(INDEX(AX$292:AX$303,$D1364)+AX1355*(1+$E1364),0.01)</f>
        <v/>
      </c>
      <c r="AY1364" s="40">
        <f>POSTTAX(INDEX(AY$292:AY$303,$D1364),AY1355,$E1364)</f>
        <v/>
      </c>
    </row>
    <row r="1365" hidden="1" outlineLevel="2">
      <c r="A1365" s="14" t="inlineStr">
        <is>
          <t>atp</t>
        </is>
      </c>
      <c r="B1365" s="14" t="inlineStr">
        <is>
          <t>ker</t>
        </is>
      </c>
      <c r="C1365" s="14" t="inlineStr">
        <is>
          <t>irn</t>
        </is>
      </c>
      <c r="D1365" s="37">
        <f>INDEX(Inputs!$R$5:$R$132,MATCH($B1365&amp;"|"&amp;$C1365,Inputs!$A$5:$A$132,0))</f>
        <v/>
      </c>
      <c r="E1365" s="37">
        <f>INDEX(Inputs!$S$5:$S$132,MATCH($B1365&amp;"|"&amp;$C1365,Inputs!$A$5:$A$132,0))</f>
        <v/>
      </c>
      <c r="F1365" s="36" t="n"/>
      <c r="G1365" s="36" t="n"/>
      <c r="H1365" s="14">
        <f>INDEX(Variables!$B$5:$B$205,MATCH($A1365,Variables!$A$5:$A$205,0))&amp;IF($C1365="",""," | "&amp;INDEX(Mapping!$B$5:$B$26,MATCH($C1365,Mapping!$A$5:$A$26,0))&amp;" | "&amp;INDEX(Mapping!$B$30:$B$46,MATCH($B1365,Mapping!$A$30:$A$46,0)))</f>
        <v/>
      </c>
      <c r="I1365" s="14">
        <f>INDEX(Variables!$C$5:$C$205,MATCH($A1365,Variables!$A$5:$A$205,0))</f>
        <v/>
      </c>
      <c r="J1365" s="14">
        <f>INDEX(Variables!$E$5:$E$205,MATCH($A1365,Variables!$A$5:$A$205,0))</f>
        <v/>
      </c>
      <c r="K1365" s="11">
        <f>LOWER(Settings!$C$4)&amp;".mit."&amp;$A1365&amp;IF($C1365="","","."&amp;$C1365&amp;"."&amp;$B1365)&amp;IF(INDEX(Variables!$D$5:$D$205,MATCH($A1365,Variables!$A$5:$A$205,0))="","","."&amp;INDEX(Variables!$D$5:$D$205,MATCH($A1365,Variables!$A$5:$A$205,0)))&amp;"."&amp;K$5</f>
        <v/>
      </c>
      <c r="L1365" s="38">
        <f>MAX(INDEX(L$292:L$303,$D1365)+L1356*(1+$E1365),0.01)</f>
        <v/>
      </c>
      <c r="M1365" s="37">
        <f>MAX(INDEX(M$292:M$303,$D1365)+M1356*(1+$E1365),0.01)</f>
        <v/>
      </c>
      <c r="N1365" s="37">
        <f>MAX(INDEX(N$292:N$303,$D1365)+N1356*(1+$E1365),0.01)</f>
        <v/>
      </c>
      <c r="O1365" s="37">
        <f>MAX(INDEX(O$292:O$303,$D1365)+O1356*(1+$E1365),0.01)</f>
        <v/>
      </c>
      <c r="P1365" s="37">
        <f>MAX(INDEX(P$292:P$303,$D1365)+P1356*(1+$E1365),0.01)</f>
        <v/>
      </c>
      <c r="Q1365" s="37">
        <f>MAX(INDEX(Q$292:Q$303,$D1365)+Q1356*(1+$E1365),0.01)</f>
        <v/>
      </c>
      <c r="R1365" s="37">
        <f>MAX(INDEX(R$292:R$303,$D1365)+R1356*(1+$E1365),0.01)</f>
        <v/>
      </c>
      <c r="S1365" s="37">
        <f>MAX(INDEX(S$292:S$303,$D1365)+S1356*(1+$E1365),0.01)</f>
        <v/>
      </c>
      <c r="T1365" s="37">
        <f>MAX(INDEX(T$292:T$303,$D1365)+T1356*(1+$E1365),0.01)</f>
        <v/>
      </c>
      <c r="U1365" s="37">
        <f>MAX(INDEX(U$292:U$303,$D1365)+U1356*(1+$E1365),0.01)</f>
        <v/>
      </c>
      <c r="V1365" s="37">
        <f>MAX(INDEX(V$292:V$303,$D1365)+V1356*(1+$E1365),0.01)</f>
        <v/>
      </c>
      <c r="W1365" s="37">
        <f>MAX(INDEX(W$292:W$303,$D1365)+W1356*(1+$E1365),0.01)</f>
        <v/>
      </c>
      <c r="X1365" s="37">
        <f>MAX(INDEX(X$292:X$303,$D1365)+X1356*(1+$E1365),0.01)</f>
        <v/>
      </c>
      <c r="Y1365" s="37">
        <f>MAX(INDEX(Y$292:Y$303,$D1365)+Y1356*(1+$E1365),0.01)</f>
        <v/>
      </c>
      <c r="Z1365" s="37">
        <f>MAX(INDEX(Z$292:Z$303,$D1365)+Z1356*(1+$E1365),0.01)</f>
        <v/>
      </c>
      <c r="AA1365" s="37">
        <f>MAX(INDEX(AA$292:AA$303,$D1365)+AA1356*(1+$E1365),0.01)</f>
        <v/>
      </c>
      <c r="AB1365" s="37">
        <f>MAX(INDEX(AB$292:AB$303,$D1365)+AB1356*(1+$E1365),0.01)</f>
        <v/>
      </c>
      <c r="AC1365" s="37">
        <f>MAX(INDEX(AC$292:AC$303,$D1365)+AC1356*(1+$E1365),0.01)</f>
        <v/>
      </c>
      <c r="AD1365" s="40">
        <f>POSTTAX(INDEX(AD$292:AD$303,$D1365),AD1356,$E1365)</f>
        <v/>
      </c>
      <c r="AF1365" s="11">
        <f>LOWER(Settings!$C$4)&amp;".mit."&amp;$A1365&amp;IF($C1365="","","."&amp;$C1365&amp;"."&amp;$B1365)&amp;IF(INDEX(Variables!$D$5:$D$205,MATCH($A1365,Variables!$A$5:$A$205,0))="","","."&amp;INDEX(Variables!$D$5:$D$205,MATCH($A1365,Variables!$A$5:$A$205,0)))&amp;"."&amp;AF$5</f>
        <v/>
      </c>
      <c r="AG1365" s="38">
        <f>MAX(INDEX(AG$292:AG$303,$D1365)+AG1356*(1+$E1365),0.01)</f>
        <v/>
      </c>
      <c r="AH1365" s="37">
        <f>MAX(INDEX(AH$292:AH$303,$D1365)+AH1356*(1+$E1365),0.01)</f>
        <v/>
      </c>
      <c r="AI1365" s="37">
        <f>MAX(INDEX(AI$292:AI$303,$D1365)+AI1356*(1+$E1365),0.01)</f>
        <v/>
      </c>
      <c r="AJ1365" s="37">
        <f>MAX(INDEX(AJ$292:AJ$303,$D1365)+AJ1356*(1+$E1365),0.01)</f>
        <v/>
      </c>
      <c r="AK1365" s="37">
        <f>MAX(INDEX(AK$292:AK$303,$D1365)+AK1356*(1+$E1365),0.01)</f>
        <v/>
      </c>
      <c r="AL1365" s="37">
        <f>MAX(INDEX(AL$292:AL$303,$D1365)+AL1356*(1+$E1365),0.01)</f>
        <v/>
      </c>
      <c r="AM1365" s="37">
        <f>MAX(INDEX(AM$292:AM$303,$D1365)+AM1356*(1+$E1365),0.01)</f>
        <v/>
      </c>
      <c r="AN1365" s="37">
        <f>MAX(INDEX(AN$292:AN$303,$D1365)+AN1356*(1+$E1365),0.01)</f>
        <v/>
      </c>
      <c r="AO1365" s="37">
        <f>MAX(INDEX(AO$292:AO$303,$D1365)+AO1356*(1+$E1365),0.01)</f>
        <v/>
      </c>
      <c r="AP1365" s="37">
        <f>MAX(INDEX(AP$292:AP$303,$D1365)+AP1356*(1+$E1365),0.01)</f>
        <v/>
      </c>
      <c r="AQ1365" s="37">
        <f>MAX(INDEX(AQ$292:AQ$303,$D1365)+AQ1356*(1+$E1365),0.01)</f>
        <v/>
      </c>
      <c r="AR1365" s="37">
        <f>MAX(INDEX(AR$292:AR$303,$D1365)+AR1356*(1+$E1365),0.01)</f>
        <v/>
      </c>
      <c r="AS1365" s="37">
        <f>MAX(INDEX(AS$292:AS$303,$D1365)+AS1356*(1+$E1365),0.01)</f>
        <v/>
      </c>
      <c r="AT1365" s="37">
        <f>MAX(INDEX(AT$292:AT$303,$D1365)+AT1356*(1+$E1365),0.01)</f>
        <v/>
      </c>
      <c r="AU1365" s="37">
        <f>MAX(INDEX(AU$292:AU$303,$D1365)+AU1356*(1+$E1365),0.01)</f>
        <v/>
      </c>
      <c r="AV1365" s="37">
        <f>MAX(INDEX(AV$292:AV$303,$D1365)+AV1356*(1+$E1365),0.01)</f>
        <v/>
      </c>
      <c r="AW1365" s="37">
        <f>MAX(INDEX(AW$292:AW$303,$D1365)+AW1356*(1+$E1365),0.01)</f>
        <v/>
      </c>
      <c r="AX1365" s="37">
        <f>MAX(INDEX(AX$292:AX$303,$D1365)+AX1356*(1+$E1365),0.01)</f>
        <v/>
      </c>
      <c r="AY1365" s="40">
        <f>POSTTAX(INDEX(AY$292:AY$303,$D1365),AY1356,$E1365)</f>
        <v/>
      </c>
    </row>
    <row r="1366" hidden="1" outlineLevel="2">
      <c r="A1366" s="14" t="inlineStr">
        <is>
          <t>atp</t>
        </is>
      </c>
      <c r="B1366" s="14" t="inlineStr">
        <is>
          <t>oop</t>
        </is>
      </c>
      <c r="C1366" s="14" t="inlineStr">
        <is>
          <t>irn</t>
        </is>
      </c>
      <c r="D1366" s="37">
        <f>INDEX(Inputs!$R$5:$R$132,MATCH($B1366&amp;"|"&amp;$C1366,Inputs!$A$5:$A$132,0))</f>
        <v/>
      </c>
      <c r="E1366" s="37">
        <f>INDEX(Inputs!$S$5:$S$132,MATCH($B1366&amp;"|"&amp;$C1366,Inputs!$A$5:$A$132,0))</f>
        <v/>
      </c>
      <c r="F1366" s="36" t="n"/>
      <c r="G1366" s="36" t="n"/>
      <c r="H1366" s="14">
        <f>INDEX(Variables!$B$5:$B$205,MATCH($A1366,Variables!$A$5:$A$205,0))&amp;IF($C1366="",""," | "&amp;INDEX(Mapping!$B$5:$B$26,MATCH($C1366,Mapping!$A$5:$A$26,0))&amp;" | "&amp;INDEX(Mapping!$B$30:$B$46,MATCH($B1366,Mapping!$A$30:$A$46,0)))</f>
        <v/>
      </c>
      <c r="I1366" s="14">
        <f>INDEX(Variables!$C$5:$C$205,MATCH($A1366,Variables!$A$5:$A$205,0))</f>
        <v/>
      </c>
      <c r="J1366" s="14">
        <f>INDEX(Variables!$E$5:$E$205,MATCH($A1366,Variables!$A$5:$A$205,0))</f>
        <v/>
      </c>
      <c r="K1366" s="11">
        <f>LOWER(Settings!$C$4)&amp;".mit."&amp;$A1366&amp;IF($C1366="","","."&amp;$C1366&amp;"."&amp;$B1366)&amp;IF(INDEX(Variables!$D$5:$D$205,MATCH($A1366,Variables!$A$5:$A$205,0))="","","."&amp;INDEX(Variables!$D$5:$D$205,MATCH($A1366,Variables!$A$5:$A$205,0)))&amp;"."&amp;K$5</f>
        <v/>
      </c>
      <c r="L1366" s="38">
        <f>MAX(INDEX(L$292:L$303,$D1366)+L1357*(1+$E1366),0.01)</f>
        <v/>
      </c>
      <c r="M1366" s="37">
        <f>MAX(INDEX(M$292:M$303,$D1366)+M1357*(1+$E1366),0.01)</f>
        <v/>
      </c>
      <c r="N1366" s="37">
        <f>MAX(INDEX(N$292:N$303,$D1366)+N1357*(1+$E1366),0.01)</f>
        <v/>
      </c>
      <c r="O1366" s="37">
        <f>MAX(INDEX(O$292:O$303,$D1366)+O1357*(1+$E1366),0.01)</f>
        <v/>
      </c>
      <c r="P1366" s="37">
        <f>MAX(INDEX(P$292:P$303,$D1366)+P1357*(1+$E1366),0.01)</f>
        <v/>
      </c>
      <c r="Q1366" s="37">
        <f>MAX(INDEX(Q$292:Q$303,$D1366)+Q1357*(1+$E1366),0.01)</f>
        <v/>
      </c>
      <c r="R1366" s="37">
        <f>MAX(INDEX(R$292:R$303,$D1366)+R1357*(1+$E1366),0.01)</f>
        <v/>
      </c>
      <c r="S1366" s="37">
        <f>MAX(INDEX(S$292:S$303,$D1366)+S1357*(1+$E1366),0.01)</f>
        <v/>
      </c>
      <c r="T1366" s="37">
        <f>MAX(INDEX(T$292:T$303,$D1366)+T1357*(1+$E1366),0.01)</f>
        <v/>
      </c>
      <c r="U1366" s="37">
        <f>MAX(INDEX(U$292:U$303,$D1366)+U1357*(1+$E1366),0.01)</f>
        <v/>
      </c>
      <c r="V1366" s="37">
        <f>MAX(INDEX(V$292:V$303,$D1366)+V1357*(1+$E1366),0.01)</f>
        <v/>
      </c>
      <c r="W1366" s="37">
        <f>MAX(INDEX(W$292:W$303,$D1366)+W1357*(1+$E1366),0.01)</f>
        <v/>
      </c>
      <c r="X1366" s="37">
        <f>MAX(INDEX(X$292:X$303,$D1366)+X1357*(1+$E1366),0.01)</f>
        <v/>
      </c>
      <c r="Y1366" s="37">
        <f>MAX(INDEX(Y$292:Y$303,$D1366)+Y1357*(1+$E1366),0.01)</f>
        <v/>
      </c>
      <c r="Z1366" s="37">
        <f>MAX(INDEX(Z$292:Z$303,$D1366)+Z1357*(1+$E1366),0.01)</f>
        <v/>
      </c>
      <c r="AA1366" s="37">
        <f>MAX(INDEX(AA$292:AA$303,$D1366)+AA1357*(1+$E1366),0.01)</f>
        <v/>
      </c>
      <c r="AB1366" s="37">
        <f>MAX(INDEX(AB$292:AB$303,$D1366)+AB1357*(1+$E1366),0.01)</f>
        <v/>
      </c>
      <c r="AC1366" s="37">
        <f>MAX(INDEX(AC$292:AC$303,$D1366)+AC1357*(1+$E1366),0.01)</f>
        <v/>
      </c>
      <c r="AD1366" s="40">
        <f>POSTTAX(INDEX(AD$292:AD$303,$D1366),AD1357,$E1366)</f>
        <v/>
      </c>
      <c r="AF1366" s="11">
        <f>LOWER(Settings!$C$4)&amp;".mit."&amp;$A1366&amp;IF($C1366="","","."&amp;$C1366&amp;"."&amp;$B1366)&amp;IF(INDEX(Variables!$D$5:$D$205,MATCH($A1366,Variables!$A$5:$A$205,0))="","","."&amp;INDEX(Variables!$D$5:$D$205,MATCH($A1366,Variables!$A$5:$A$205,0)))&amp;"."&amp;AF$5</f>
        <v/>
      </c>
      <c r="AG1366" s="38">
        <f>MAX(INDEX(AG$292:AG$303,$D1366)+AG1357*(1+$E1366),0.01)</f>
        <v/>
      </c>
      <c r="AH1366" s="37">
        <f>MAX(INDEX(AH$292:AH$303,$D1366)+AH1357*(1+$E1366),0.01)</f>
        <v/>
      </c>
      <c r="AI1366" s="37">
        <f>MAX(INDEX(AI$292:AI$303,$D1366)+AI1357*(1+$E1366),0.01)</f>
        <v/>
      </c>
      <c r="AJ1366" s="37">
        <f>MAX(INDEX(AJ$292:AJ$303,$D1366)+AJ1357*(1+$E1366),0.01)</f>
        <v/>
      </c>
      <c r="AK1366" s="37">
        <f>MAX(INDEX(AK$292:AK$303,$D1366)+AK1357*(1+$E1366),0.01)</f>
        <v/>
      </c>
      <c r="AL1366" s="37">
        <f>MAX(INDEX(AL$292:AL$303,$D1366)+AL1357*(1+$E1366),0.01)</f>
        <v/>
      </c>
      <c r="AM1366" s="37">
        <f>MAX(INDEX(AM$292:AM$303,$D1366)+AM1357*(1+$E1366),0.01)</f>
        <v/>
      </c>
      <c r="AN1366" s="37">
        <f>MAX(INDEX(AN$292:AN$303,$D1366)+AN1357*(1+$E1366),0.01)</f>
        <v/>
      </c>
      <c r="AO1366" s="37">
        <f>MAX(INDEX(AO$292:AO$303,$D1366)+AO1357*(1+$E1366),0.01)</f>
        <v/>
      </c>
      <c r="AP1366" s="37">
        <f>MAX(INDEX(AP$292:AP$303,$D1366)+AP1357*(1+$E1366),0.01)</f>
        <v/>
      </c>
      <c r="AQ1366" s="37">
        <f>MAX(INDEX(AQ$292:AQ$303,$D1366)+AQ1357*(1+$E1366),0.01)</f>
        <v/>
      </c>
      <c r="AR1366" s="37">
        <f>MAX(INDEX(AR$292:AR$303,$D1366)+AR1357*(1+$E1366),0.01)</f>
        <v/>
      </c>
      <c r="AS1366" s="37">
        <f>MAX(INDEX(AS$292:AS$303,$D1366)+AS1357*(1+$E1366),0.01)</f>
        <v/>
      </c>
      <c r="AT1366" s="37">
        <f>MAX(INDEX(AT$292:AT$303,$D1366)+AT1357*(1+$E1366),0.01)</f>
        <v/>
      </c>
      <c r="AU1366" s="37">
        <f>MAX(INDEX(AU$292:AU$303,$D1366)+AU1357*(1+$E1366),0.01)</f>
        <v/>
      </c>
      <c r="AV1366" s="37">
        <f>MAX(INDEX(AV$292:AV$303,$D1366)+AV1357*(1+$E1366),0.01)</f>
        <v/>
      </c>
      <c r="AW1366" s="37">
        <f>MAX(INDEX(AW$292:AW$303,$D1366)+AW1357*(1+$E1366),0.01)</f>
        <v/>
      </c>
      <c r="AX1366" s="37">
        <f>MAX(INDEX(AX$292:AX$303,$D1366)+AX1357*(1+$E1366),0.01)</f>
        <v/>
      </c>
      <c r="AY1366" s="40">
        <f>POSTTAX(INDEX(AY$292:AY$303,$D1366),AY1357,$E1366)</f>
        <v/>
      </c>
    </row>
    <row r="1367" hidden="1" outlineLevel="2">
      <c r="A1367" s="14" t="inlineStr">
        <is>
          <t>atp</t>
        </is>
      </c>
      <c r="B1367" s="14" t="inlineStr">
        <is>
          <t>bio</t>
        </is>
      </c>
      <c r="C1367" s="14" t="inlineStr">
        <is>
          <t>irn</t>
        </is>
      </c>
      <c r="D1367" s="37">
        <f>INDEX(Inputs!$R$5:$R$132,MATCH($B1367&amp;"|"&amp;$C1367,Inputs!$A$5:$A$132,0))</f>
        <v/>
      </c>
      <c r="E1367" s="37">
        <f>INDEX(Inputs!$S$5:$S$132,MATCH($B1367&amp;"|"&amp;$C1367,Inputs!$A$5:$A$132,0))</f>
        <v/>
      </c>
      <c r="F1367" s="36" t="n"/>
      <c r="G1367" s="36" t="n"/>
      <c r="H1367" s="14">
        <f>INDEX(Variables!$B$5:$B$205,MATCH($A1367,Variables!$A$5:$A$205,0))&amp;IF($C1367="",""," | "&amp;INDEX(Mapping!$B$5:$B$26,MATCH($C1367,Mapping!$A$5:$A$26,0))&amp;" | "&amp;INDEX(Mapping!$B$30:$B$46,MATCH($B1367,Mapping!$A$30:$A$46,0)))</f>
        <v/>
      </c>
      <c r="I1367" s="14">
        <f>INDEX(Variables!$C$5:$C$205,MATCH($A1367,Variables!$A$5:$A$205,0))</f>
        <v/>
      </c>
      <c r="J1367" s="14">
        <f>INDEX(Variables!$E$5:$E$205,MATCH($A1367,Variables!$A$5:$A$205,0))</f>
        <v/>
      </c>
      <c r="K1367" s="11">
        <f>LOWER(Settings!$C$4)&amp;".mit."&amp;$A1367&amp;IF($C1367="","","."&amp;$C1367&amp;"."&amp;$B1367)&amp;IF(INDEX(Variables!$D$5:$D$205,MATCH($A1367,Variables!$A$5:$A$205,0))="","","."&amp;INDEX(Variables!$D$5:$D$205,MATCH($A1367,Variables!$A$5:$A$205,0)))&amp;"."&amp;K$5</f>
        <v/>
      </c>
      <c r="L1367" s="38">
        <f>MAX(INDEX(L$292:L$303,$D1367)+L1358*(1+$E1367),0.01)</f>
        <v/>
      </c>
      <c r="M1367" s="37">
        <f>MAX(INDEX(M$292:M$303,$D1367)+M1358*(1+$E1367),0.01)</f>
        <v/>
      </c>
      <c r="N1367" s="37">
        <f>MAX(INDEX(N$292:N$303,$D1367)+N1358*(1+$E1367),0.01)</f>
        <v/>
      </c>
      <c r="O1367" s="37">
        <f>MAX(INDEX(O$292:O$303,$D1367)+O1358*(1+$E1367),0.01)</f>
        <v/>
      </c>
      <c r="P1367" s="37">
        <f>MAX(INDEX(P$292:P$303,$D1367)+P1358*(1+$E1367),0.01)</f>
        <v/>
      </c>
      <c r="Q1367" s="37">
        <f>MAX(INDEX(Q$292:Q$303,$D1367)+Q1358*(1+$E1367),0.01)</f>
        <v/>
      </c>
      <c r="R1367" s="37">
        <f>MAX(INDEX(R$292:R$303,$D1367)+R1358*(1+$E1367),0.01)</f>
        <v/>
      </c>
      <c r="S1367" s="37">
        <f>MAX(INDEX(S$292:S$303,$D1367)+S1358*(1+$E1367),0.01)</f>
        <v/>
      </c>
      <c r="T1367" s="37">
        <f>MAX(INDEX(T$292:T$303,$D1367)+T1358*(1+$E1367),0.01)</f>
        <v/>
      </c>
      <c r="U1367" s="37">
        <f>MAX(INDEX(U$292:U$303,$D1367)+U1358*(1+$E1367),0.01)</f>
        <v/>
      </c>
      <c r="V1367" s="37">
        <f>MAX(INDEX(V$292:V$303,$D1367)+V1358*(1+$E1367),0.01)</f>
        <v/>
      </c>
      <c r="W1367" s="37">
        <f>MAX(INDEX(W$292:W$303,$D1367)+W1358*(1+$E1367),0.01)</f>
        <v/>
      </c>
      <c r="X1367" s="37">
        <f>MAX(INDEX(X$292:X$303,$D1367)+X1358*(1+$E1367),0.01)</f>
        <v/>
      </c>
      <c r="Y1367" s="37">
        <f>MAX(INDEX(Y$292:Y$303,$D1367)+Y1358*(1+$E1367),0.01)</f>
        <v/>
      </c>
      <c r="Z1367" s="37">
        <f>MAX(INDEX(Z$292:Z$303,$D1367)+Z1358*(1+$E1367),0.01)</f>
        <v/>
      </c>
      <c r="AA1367" s="37">
        <f>MAX(INDEX(AA$292:AA$303,$D1367)+AA1358*(1+$E1367),0.01)</f>
        <v/>
      </c>
      <c r="AB1367" s="37">
        <f>MAX(INDEX(AB$292:AB$303,$D1367)+AB1358*(1+$E1367),0.01)</f>
        <v/>
      </c>
      <c r="AC1367" s="37">
        <f>MAX(INDEX(AC$292:AC$303,$D1367)+AC1358*(1+$E1367),0.01)</f>
        <v/>
      </c>
      <c r="AD1367" s="40">
        <f>POSTTAX(INDEX(AD$292:AD$303,$D1367),AD1358,$E1367)</f>
        <v/>
      </c>
      <c r="AF1367" s="11">
        <f>LOWER(Settings!$C$4)&amp;".mit."&amp;$A1367&amp;IF($C1367="","","."&amp;$C1367&amp;"."&amp;$B1367)&amp;IF(INDEX(Variables!$D$5:$D$205,MATCH($A1367,Variables!$A$5:$A$205,0))="","","."&amp;INDEX(Variables!$D$5:$D$205,MATCH($A1367,Variables!$A$5:$A$205,0)))&amp;"."&amp;AF$5</f>
        <v/>
      </c>
      <c r="AG1367" s="38">
        <f>MAX(INDEX(AG$292:AG$303,$D1367)+AG1358*(1+$E1367),0.01)</f>
        <v/>
      </c>
      <c r="AH1367" s="37">
        <f>MAX(INDEX(AH$292:AH$303,$D1367)+AH1358*(1+$E1367),0.01)</f>
        <v/>
      </c>
      <c r="AI1367" s="37">
        <f>MAX(INDEX(AI$292:AI$303,$D1367)+AI1358*(1+$E1367),0.01)</f>
        <v/>
      </c>
      <c r="AJ1367" s="37">
        <f>MAX(INDEX(AJ$292:AJ$303,$D1367)+AJ1358*(1+$E1367),0.01)</f>
        <v/>
      </c>
      <c r="AK1367" s="37">
        <f>MAX(INDEX(AK$292:AK$303,$D1367)+AK1358*(1+$E1367),0.01)</f>
        <v/>
      </c>
      <c r="AL1367" s="37">
        <f>MAX(INDEX(AL$292:AL$303,$D1367)+AL1358*(1+$E1367),0.01)</f>
        <v/>
      </c>
      <c r="AM1367" s="37">
        <f>MAX(INDEX(AM$292:AM$303,$D1367)+AM1358*(1+$E1367),0.01)</f>
        <v/>
      </c>
      <c r="AN1367" s="37">
        <f>MAX(INDEX(AN$292:AN$303,$D1367)+AN1358*(1+$E1367),0.01)</f>
        <v/>
      </c>
      <c r="AO1367" s="37">
        <f>MAX(INDEX(AO$292:AO$303,$D1367)+AO1358*(1+$E1367),0.01)</f>
        <v/>
      </c>
      <c r="AP1367" s="37">
        <f>MAX(INDEX(AP$292:AP$303,$D1367)+AP1358*(1+$E1367),0.01)</f>
        <v/>
      </c>
      <c r="AQ1367" s="37">
        <f>MAX(INDEX(AQ$292:AQ$303,$D1367)+AQ1358*(1+$E1367),0.01)</f>
        <v/>
      </c>
      <c r="AR1367" s="37">
        <f>MAX(INDEX(AR$292:AR$303,$D1367)+AR1358*(1+$E1367),0.01)</f>
        <v/>
      </c>
      <c r="AS1367" s="37">
        <f>MAX(INDEX(AS$292:AS$303,$D1367)+AS1358*(1+$E1367),0.01)</f>
        <v/>
      </c>
      <c r="AT1367" s="37">
        <f>MAX(INDEX(AT$292:AT$303,$D1367)+AT1358*(1+$E1367),0.01)</f>
        <v/>
      </c>
      <c r="AU1367" s="37">
        <f>MAX(INDEX(AU$292:AU$303,$D1367)+AU1358*(1+$E1367),0.01)</f>
        <v/>
      </c>
      <c r="AV1367" s="37">
        <f>MAX(INDEX(AV$292:AV$303,$D1367)+AV1358*(1+$E1367),0.01)</f>
        <v/>
      </c>
      <c r="AW1367" s="37">
        <f>MAX(INDEX(AW$292:AW$303,$D1367)+AW1358*(1+$E1367),0.01)</f>
        <v/>
      </c>
      <c r="AX1367" s="37">
        <f>MAX(INDEX(AX$292:AX$303,$D1367)+AX1358*(1+$E1367),0.01)</f>
        <v/>
      </c>
      <c r="AY1367" s="40">
        <f>POSTTAX(INDEX(AY$292:AY$303,$D1367),AY1358,$E1367)</f>
        <v/>
      </c>
    </row>
    <row r="1368" hidden="1" outlineLevel="2"/>
    <row r="1369" hidden="1" outlineLevel="2">
      <c r="A1369" s="14" t="inlineStr">
        <is>
          <t>shp</t>
        </is>
      </c>
      <c r="B1369" s="14" t="inlineStr">
        <is>
          <t>coa</t>
        </is>
      </c>
      <c r="C1369" s="14" t="inlineStr">
        <is>
          <t>irn</t>
        </is>
      </c>
      <c r="D1369" s="37">
        <f>INDEX(Inputs!$M$5:$M$132,MATCH($B1369&amp;"|"&amp;$C1369,Inputs!$A$5:$A$132,0))</f>
        <v/>
      </c>
      <c r="E1369" s="37">
        <f>INDEX(Inputs!$T$5:$T$132,MATCH($B1369&amp;"|"&amp;$C1369,Inputs!$A$5:$A$132,0))</f>
        <v/>
      </c>
      <c r="F1369" s="37">
        <f>INDEX(Inputs!$K$5:$K$132,MATCH($B1369&amp;"|"&amp;$C1369,Inputs!$A$5:$A$132,0))</f>
        <v/>
      </c>
      <c r="G1369" s="36" t="n"/>
      <c r="H1369" s="14">
        <f>INDEX(Variables!$B$5:$B$205,MATCH($A1369,Variables!$A$5:$A$205,0))&amp;IF($C1369="",""," | "&amp;INDEX(Mapping!$B$5:$B$26,MATCH($C1369,Mapping!$A$5:$A$26,0))&amp;" | "&amp;INDEX(Mapping!$B$30:$B$46,MATCH($B1369,Mapping!$A$30:$A$46,0)))</f>
        <v/>
      </c>
      <c r="I1369" s="14">
        <f>INDEX(Variables!$C$5:$C$205,MATCH($A1369,Variables!$A$5:$A$205,0))</f>
        <v/>
      </c>
      <c r="J1369" s="14">
        <f>INDEX(Variables!$E$5:$E$205,MATCH($A1369,Variables!$A$5:$A$205,0))</f>
        <v/>
      </c>
      <c r="K1369" s="11">
        <f>LOWER(Settings!$C$4)&amp;".mit."&amp;$A1369&amp;IF($C1369="","","."&amp;$C1369&amp;"."&amp;$B1369)&amp;IF(INDEX(Variables!$D$5:$D$205,MATCH($A1369,Variables!$A$5:$A$205,0))="","","."&amp;INDEX(Variables!$D$5:$D$205,MATCH($A1369,Variables!$A$5:$A$205,0)))&amp;"."&amp;K$5</f>
        <v/>
      </c>
      <c r="L1369" s="38">
        <f>(INDEX(L$235:L$238,$D1369)*INDEX(L$239:L$255,$F1369)+L$194*INDEX(L$121:L$137,$F1369)*INDEX(L$151:L$167,$F1369))*$E1369</f>
        <v/>
      </c>
      <c r="M1369" s="37">
        <f>(INDEX(M$235:M$238,$D1369)*INDEX(M$239:M$255,$F1369)+M$194*INDEX(M$121:M$137,$F1369)*INDEX(M$151:M$167,$F1369))*$E1369</f>
        <v/>
      </c>
      <c r="N1369" s="37">
        <f>(INDEX(N$235:N$238,$D1369)*INDEX(N$239:N$255,$F1369)+N$194*INDEX(N$121:N$137,$F1369)*INDEX(N$151:N$167,$F1369))*$E1369</f>
        <v/>
      </c>
      <c r="O1369" s="37">
        <f>(INDEX(O$235:O$238,$D1369)*INDEX(O$239:O$255,$F1369)+O$194*INDEX(O$121:O$137,$F1369)*INDEX(O$151:O$167,$F1369))*$E1369</f>
        <v/>
      </c>
      <c r="P1369" s="37">
        <f>(INDEX(P$235:P$238,$D1369)*INDEX(P$239:P$255,$F1369)+P$194*INDEX(P$121:P$137,$F1369)*INDEX(P$151:P$167,$F1369))*$E1369</f>
        <v/>
      </c>
      <c r="Q1369" s="37">
        <f>(INDEX(Q$235:Q$238,$D1369)*INDEX(Q$239:Q$255,$F1369)+Q$194*INDEX(Q$121:Q$137,$F1369)*INDEX(Q$151:Q$167,$F1369))*$E1369</f>
        <v/>
      </c>
      <c r="R1369" s="37">
        <f>(INDEX(R$235:R$238,$D1369)*INDEX(R$239:R$255,$F1369)+R$194*INDEX(R$121:R$137,$F1369)*INDEX(R$151:R$167,$F1369))*$E1369</f>
        <v/>
      </c>
      <c r="S1369" s="37">
        <f>(INDEX(S$235:S$238,$D1369)*INDEX(S$239:S$255,$F1369)+S$194*INDEX(S$121:S$137,$F1369)*INDEX(S$151:S$167,$F1369))*$E1369</f>
        <v/>
      </c>
      <c r="T1369" s="37">
        <f>(INDEX(T$235:T$238,$D1369)*INDEX(T$239:T$255,$F1369)+T$194*INDEX(T$121:T$137,$F1369)*INDEX(T$151:T$167,$F1369))*$E1369</f>
        <v/>
      </c>
      <c r="U1369" s="37">
        <f>(INDEX(U$235:U$238,$D1369)*INDEX(U$239:U$255,$F1369)+U$194*INDEX(U$121:U$137,$F1369)*INDEX(U$151:U$167,$F1369))*$E1369</f>
        <v/>
      </c>
      <c r="V1369" s="37">
        <f>(INDEX(V$235:V$238,$D1369)*INDEX(V$239:V$255,$F1369)+V$194*INDEX(V$121:V$137,$F1369)*INDEX(V$151:V$167,$F1369))*$E1369</f>
        <v/>
      </c>
      <c r="W1369" s="37">
        <f>(INDEX(W$235:W$238,$D1369)*INDEX(W$239:W$255,$F1369)+W$194*INDEX(W$121:W$137,$F1369)*INDEX(W$151:W$167,$F1369))*$E1369</f>
        <v/>
      </c>
      <c r="X1369" s="37">
        <f>(INDEX(X$235:X$238,$D1369)*INDEX(X$239:X$255,$F1369)+X$194*INDEX(X$121:X$137,$F1369)*INDEX(X$151:X$167,$F1369))*$E1369</f>
        <v/>
      </c>
      <c r="Y1369" s="37">
        <f>(INDEX(Y$235:Y$238,$D1369)*INDEX(Y$239:Y$255,$F1369)+Y$194*INDEX(Y$121:Y$137,$F1369)*INDEX(Y$151:Y$167,$F1369))*$E1369</f>
        <v/>
      </c>
      <c r="Z1369" s="37">
        <f>(INDEX(Z$235:Z$238,$D1369)*INDEX(Z$239:Z$255,$F1369)+Z$194*INDEX(Z$121:Z$137,$F1369)*INDEX(Z$151:Z$167,$F1369))*$E1369</f>
        <v/>
      </c>
      <c r="AA1369" s="37">
        <f>(INDEX(AA$235:AA$238,$D1369)*INDEX(AA$239:AA$255,$F1369)+AA$194*INDEX(AA$121:AA$137,$F1369)*INDEX(AA$151:AA$167,$F1369))*$E1369</f>
        <v/>
      </c>
      <c r="AB1369" s="37">
        <f>(INDEX(AB$235:AB$238,$D1369)*INDEX(AB$239:AB$255,$F1369)+AB$194*INDEX(AB$121:AB$137,$F1369)*INDEX(AB$151:AB$167,$F1369))*$E1369</f>
        <v/>
      </c>
      <c r="AC1369" s="37">
        <f>(INDEX(AC$235:AC$238,$D1369)*INDEX(AC$239:AC$255,$F1369)+AC$194*INDEX(AC$121:AC$137,$F1369)*INDEX(AC$151:AC$167,$F1369))*$E1369</f>
        <v/>
      </c>
      <c r="AD1369" s="40">
        <f>SHADOWEFF(INDEX(AD$235:AD$238,$D1369),INDEX(AD$239:AD$255,$F1369),AD$194,INDEX(AD$121:AD$137,$F1369),INDEX(AD$151:AD$167,$F1369),$E1369)</f>
        <v/>
      </c>
      <c r="AF1369" s="11">
        <f>LOWER(Settings!$C$4)&amp;".mit."&amp;$A1369&amp;IF($C1369="","","."&amp;$C1369&amp;"."&amp;$B1369)&amp;IF(INDEX(Variables!$D$5:$D$205,MATCH($A1369,Variables!$A$5:$A$205,0))="","","."&amp;INDEX(Variables!$D$5:$D$205,MATCH($A1369,Variables!$A$5:$A$205,0)))&amp;"."&amp;AF$5</f>
        <v/>
      </c>
      <c r="AG1369" s="38">
        <f>(INDEX(AG$235:AG$238,$D1369)*INDEX(AG$239:AG$255,$F1369)+AG$194*INDEX(AG$121:AG$137,$F1369)*INDEX(AG$151:AG$167,$F1369))*$E1369</f>
        <v/>
      </c>
      <c r="AH1369" s="37">
        <f>(INDEX(AH$235:AH$238,$D1369)*INDEX(AH$239:AH$255,$F1369)+AH$194*INDEX(AH$121:AH$137,$F1369)*INDEX(AH$151:AH$167,$F1369))*$E1369</f>
        <v/>
      </c>
      <c r="AI1369" s="37">
        <f>(INDEX(AI$235:AI$238,$D1369)*INDEX(AI$239:AI$255,$F1369)+AI$194*INDEX(AI$121:AI$137,$F1369)*INDEX(AI$151:AI$167,$F1369))*$E1369</f>
        <v/>
      </c>
      <c r="AJ1369" s="37">
        <f>(INDEX(AJ$235:AJ$238,$D1369)*INDEX(AJ$239:AJ$255,$F1369)+AJ$194*INDEX(AJ$121:AJ$137,$F1369)*INDEX(AJ$151:AJ$167,$F1369))*$E1369</f>
        <v/>
      </c>
      <c r="AK1369" s="37">
        <f>(INDEX(AK$235:AK$238,$D1369)*INDEX(AK$239:AK$255,$F1369)+AK$194*INDEX(AK$121:AK$137,$F1369)*INDEX(AK$151:AK$167,$F1369))*$E1369</f>
        <v/>
      </c>
      <c r="AL1369" s="37">
        <f>(INDEX(AL$235:AL$238,$D1369)*INDEX(AL$239:AL$255,$F1369)+AL$194*INDEX(AL$121:AL$137,$F1369)*INDEX(AL$151:AL$167,$F1369))*$E1369</f>
        <v/>
      </c>
      <c r="AM1369" s="37">
        <f>(INDEX(AM$235:AM$238,$D1369)*INDEX(AM$239:AM$255,$F1369)+AM$194*INDEX(AM$121:AM$137,$F1369)*INDEX(AM$151:AM$167,$F1369))*$E1369</f>
        <v/>
      </c>
      <c r="AN1369" s="37">
        <f>(INDEX(AN$235:AN$238,$D1369)*INDEX(AN$239:AN$255,$F1369)+AN$194*INDEX(AN$121:AN$137,$F1369)*INDEX(AN$151:AN$167,$F1369))*$E1369</f>
        <v/>
      </c>
      <c r="AO1369" s="37">
        <f>(INDEX(AO$235:AO$238,$D1369)*INDEX(AO$239:AO$255,$F1369)+AO$194*INDEX(AO$121:AO$137,$F1369)*INDEX(AO$151:AO$167,$F1369))*$E1369</f>
        <v/>
      </c>
      <c r="AP1369" s="37">
        <f>(INDEX(AP$235:AP$238,$D1369)*INDEX(AP$239:AP$255,$F1369)+AP$194*INDEX(AP$121:AP$137,$F1369)*INDEX(AP$151:AP$167,$F1369))*$E1369</f>
        <v/>
      </c>
      <c r="AQ1369" s="37">
        <f>(INDEX(AQ$235:AQ$238,$D1369)*INDEX(AQ$239:AQ$255,$F1369)+AQ$194*INDEX(AQ$121:AQ$137,$F1369)*INDEX(AQ$151:AQ$167,$F1369))*$E1369</f>
        <v/>
      </c>
      <c r="AR1369" s="37">
        <f>(INDEX(AR$235:AR$238,$D1369)*INDEX(AR$239:AR$255,$F1369)+AR$194*INDEX(AR$121:AR$137,$F1369)*INDEX(AR$151:AR$167,$F1369))*$E1369</f>
        <v/>
      </c>
      <c r="AS1369" s="37">
        <f>(INDEX(AS$235:AS$238,$D1369)*INDEX(AS$239:AS$255,$F1369)+AS$194*INDEX(AS$121:AS$137,$F1369)*INDEX(AS$151:AS$167,$F1369))*$E1369</f>
        <v/>
      </c>
      <c r="AT1369" s="37">
        <f>(INDEX(AT$235:AT$238,$D1369)*INDEX(AT$239:AT$255,$F1369)+AT$194*INDEX(AT$121:AT$137,$F1369)*INDEX(AT$151:AT$167,$F1369))*$E1369</f>
        <v/>
      </c>
      <c r="AU1369" s="37">
        <f>(INDEX(AU$235:AU$238,$D1369)*INDEX(AU$239:AU$255,$F1369)+AU$194*INDEX(AU$121:AU$137,$F1369)*INDEX(AU$151:AU$167,$F1369))*$E1369</f>
        <v/>
      </c>
      <c r="AV1369" s="37">
        <f>(INDEX(AV$235:AV$238,$D1369)*INDEX(AV$239:AV$255,$F1369)+AV$194*INDEX(AV$121:AV$137,$F1369)*INDEX(AV$151:AV$167,$F1369))*$E1369</f>
        <v/>
      </c>
      <c r="AW1369" s="37">
        <f>(INDEX(AW$235:AW$238,$D1369)*INDEX(AW$239:AW$255,$F1369)+AW$194*INDEX(AW$121:AW$137,$F1369)*INDEX(AW$151:AW$167,$F1369))*$E1369</f>
        <v/>
      </c>
      <c r="AX1369" s="37">
        <f>(INDEX(AX$235:AX$238,$D1369)*INDEX(AX$239:AX$255,$F1369)+AX$194*INDEX(AX$121:AX$137,$F1369)*INDEX(AX$151:AX$167,$F1369))*$E1369</f>
        <v/>
      </c>
      <c r="AY1369" s="40">
        <f>SHADOWEFF(INDEX(AY$235:AY$238,$D1369),INDEX(AY$239:AY$255,$F1369),AY$194,INDEX(AY$121:AY$137,$F1369),INDEX(AY$151:AY$167,$F1369),$E1369)</f>
        <v/>
      </c>
    </row>
    <row r="1370" hidden="1" outlineLevel="2">
      <c r="A1370" s="14" t="inlineStr">
        <is>
          <t>shp</t>
        </is>
      </c>
      <c r="B1370" s="14" t="inlineStr">
        <is>
          <t>nga</t>
        </is>
      </c>
      <c r="C1370" s="14" t="inlineStr">
        <is>
          <t>irn</t>
        </is>
      </c>
      <c r="D1370" s="37">
        <f>INDEX(Inputs!$M$5:$M$132,MATCH($B1370&amp;"|"&amp;$C1370,Inputs!$A$5:$A$132,0))</f>
        <v/>
      </c>
      <c r="E1370" s="37">
        <f>INDEX(Inputs!$T$5:$T$132,MATCH($B1370&amp;"|"&amp;$C1370,Inputs!$A$5:$A$132,0))</f>
        <v/>
      </c>
      <c r="F1370" s="37">
        <f>INDEX(Inputs!$K$5:$K$132,MATCH($B1370&amp;"|"&amp;$C1370,Inputs!$A$5:$A$132,0))</f>
        <v/>
      </c>
      <c r="G1370" s="36" t="n"/>
      <c r="H1370" s="14">
        <f>INDEX(Variables!$B$5:$B$205,MATCH($A1370,Variables!$A$5:$A$205,0))&amp;IF($C1370="",""," | "&amp;INDEX(Mapping!$B$5:$B$26,MATCH($C1370,Mapping!$A$5:$A$26,0))&amp;" | "&amp;INDEX(Mapping!$B$30:$B$46,MATCH($B1370,Mapping!$A$30:$A$46,0)))</f>
        <v/>
      </c>
      <c r="I1370" s="14">
        <f>INDEX(Variables!$C$5:$C$205,MATCH($A1370,Variables!$A$5:$A$205,0))</f>
        <v/>
      </c>
      <c r="J1370" s="14">
        <f>INDEX(Variables!$E$5:$E$205,MATCH($A1370,Variables!$A$5:$A$205,0))</f>
        <v/>
      </c>
      <c r="K1370" s="11">
        <f>LOWER(Settings!$C$4)&amp;".mit."&amp;$A1370&amp;IF($C1370="","","."&amp;$C1370&amp;"."&amp;$B1370)&amp;IF(INDEX(Variables!$D$5:$D$205,MATCH($A1370,Variables!$A$5:$A$205,0))="","","."&amp;INDEX(Variables!$D$5:$D$205,MATCH($A1370,Variables!$A$5:$A$205,0)))&amp;"."&amp;K$5</f>
        <v/>
      </c>
      <c r="L1370" s="38">
        <f>(INDEX(L$235:L$238,$D1370)*INDEX(L$239:L$255,$F1370)+L$194*INDEX(L$121:L$137,$F1370)*INDEX(L$151:L$167,$F1370))*$E1370</f>
        <v/>
      </c>
      <c r="M1370" s="37">
        <f>(INDEX(M$235:M$238,$D1370)*INDEX(M$239:M$255,$F1370)+M$194*INDEX(M$121:M$137,$F1370)*INDEX(M$151:M$167,$F1370))*$E1370</f>
        <v/>
      </c>
      <c r="N1370" s="37">
        <f>(INDEX(N$235:N$238,$D1370)*INDEX(N$239:N$255,$F1370)+N$194*INDEX(N$121:N$137,$F1370)*INDEX(N$151:N$167,$F1370))*$E1370</f>
        <v/>
      </c>
      <c r="O1370" s="37">
        <f>(INDEX(O$235:O$238,$D1370)*INDEX(O$239:O$255,$F1370)+O$194*INDEX(O$121:O$137,$F1370)*INDEX(O$151:O$167,$F1370))*$E1370</f>
        <v/>
      </c>
      <c r="P1370" s="37">
        <f>(INDEX(P$235:P$238,$D1370)*INDEX(P$239:P$255,$F1370)+P$194*INDEX(P$121:P$137,$F1370)*INDEX(P$151:P$167,$F1370))*$E1370</f>
        <v/>
      </c>
      <c r="Q1370" s="37">
        <f>(INDEX(Q$235:Q$238,$D1370)*INDEX(Q$239:Q$255,$F1370)+Q$194*INDEX(Q$121:Q$137,$F1370)*INDEX(Q$151:Q$167,$F1370))*$E1370</f>
        <v/>
      </c>
      <c r="R1370" s="37">
        <f>(INDEX(R$235:R$238,$D1370)*INDEX(R$239:R$255,$F1370)+R$194*INDEX(R$121:R$137,$F1370)*INDEX(R$151:R$167,$F1370))*$E1370</f>
        <v/>
      </c>
      <c r="S1370" s="37">
        <f>(INDEX(S$235:S$238,$D1370)*INDEX(S$239:S$255,$F1370)+S$194*INDEX(S$121:S$137,$F1370)*INDEX(S$151:S$167,$F1370))*$E1370</f>
        <v/>
      </c>
      <c r="T1370" s="37">
        <f>(INDEX(T$235:T$238,$D1370)*INDEX(T$239:T$255,$F1370)+T$194*INDEX(T$121:T$137,$F1370)*INDEX(T$151:T$167,$F1370))*$E1370</f>
        <v/>
      </c>
      <c r="U1370" s="37">
        <f>(INDEX(U$235:U$238,$D1370)*INDEX(U$239:U$255,$F1370)+U$194*INDEX(U$121:U$137,$F1370)*INDEX(U$151:U$167,$F1370))*$E1370</f>
        <v/>
      </c>
      <c r="V1370" s="37">
        <f>(INDEX(V$235:V$238,$D1370)*INDEX(V$239:V$255,$F1370)+V$194*INDEX(V$121:V$137,$F1370)*INDEX(V$151:V$167,$F1370))*$E1370</f>
        <v/>
      </c>
      <c r="W1370" s="37">
        <f>(INDEX(W$235:W$238,$D1370)*INDEX(W$239:W$255,$F1370)+W$194*INDEX(W$121:W$137,$F1370)*INDEX(W$151:W$167,$F1370))*$E1370</f>
        <v/>
      </c>
      <c r="X1370" s="37">
        <f>(INDEX(X$235:X$238,$D1370)*INDEX(X$239:X$255,$F1370)+X$194*INDEX(X$121:X$137,$F1370)*INDEX(X$151:X$167,$F1370))*$E1370</f>
        <v/>
      </c>
      <c r="Y1370" s="37">
        <f>(INDEX(Y$235:Y$238,$D1370)*INDEX(Y$239:Y$255,$F1370)+Y$194*INDEX(Y$121:Y$137,$F1370)*INDEX(Y$151:Y$167,$F1370))*$E1370</f>
        <v/>
      </c>
      <c r="Z1370" s="37">
        <f>(INDEX(Z$235:Z$238,$D1370)*INDEX(Z$239:Z$255,$F1370)+Z$194*INDEX(Z$121:Z$137,$F1370)*INDEX(Z$151:Z$167,$F1370))*$E1370</f>
        <v/>
      </c>
      <c r="AA1370" s="37">
        <f>(INDEX(AA$235:AA$238,$D1370)*INDEX(AA$239:AA$255,$F1370)+AA$194*INDEX(AA$121:AA$137,$F1370)*INDEX(AA$151:AA$167,$F1370))*$E1370</f>
        <v/>
      </c>
      <c r="AB1370" s="37">
        <f>(INDEX(AB$235:AB$238,$D1370)*INDEX(AB$239:AB$255,$F1370)+AB$194*INDEX(AB$121:AB$137,$F1370)*INDEX(AB$151:AB$167,$F1370))*$E1370</f>
        <v/>
      </c>
      <c r="AC1370" s="37">
        <f>(INDEX(AC$235:AC$238,$D1370)*INDEX(AC$239:AC$255,$F1370)+AC$194*INDEX(AC$121:AC$137,$F1370)*INDEX(AC$151:AC$167,$F1370))*$E1370</f>
        <v/>
      </c>
      <c r="AD1370" s="40">
        <f>SHADOWEFF(INDEX(AD$235:AD$238,$D1370),INDEX(AD$239:AD$255,$F1370),AD$194,INDEX(AD$121:AD$137,$F1370),INDEX(AD$151:AD$167,$F1370),$E1370)</f>
        <v/>
      </c>
      <c r="AF1370" s="11">
        <f>LOWER(Settings!$C$4)&amp;".mit."&amp;$A1370&amp;IF($C1370="","","."&amp;$C1370&amp;"."&amp;$B1370)&amp;IF(INDEX(Variables!$D$5:$D$205,MATCH($A1370,Variables!$A$5:$A$205,0))="","","."&amp;INDEX(Variables!$D$5:$D$205,MATCH($A1370,Variables!$A$5:$A$205,0)))&amp;"."&amp;AF$5</f>
        <v/>
      </c>
      <c r="AG1370" s="38">
        <f>(INDEX(AG$235:AG$238,$D1370)*INDEX(AG$239:AG$255,$F1370)+AG$194*INDEX(AG$121:AG$137,$F1370)*INDEX(AG$151:AG$167,$F1370))*$E1370</f>
        <v/>
      </c>
      <c r="AH1370" s="37">
        <f>(INDEX(AH$235:AH$238,$D1370)*INDEX(AH$239:AH$255,$F1370)+AH$194*INDEX(AH$121:AH$137,$F1370)*INDEX(AH$151:AH$167,$F1370))*$E1370</f>
        <v/>
      </c>
      <c r="AI1370" s="37">
        <f>(INDEX(AI$235:AI$238,$D1370)*INDEX(AI$239:AI$255,$F1370)+AI$194*INDEX(AI$121:AI$137,$F1370)*INDEX(AI$151:AI$167,$F1370))*$E1370</f>
        <v/>
      </c>
      <c r="AJ1370" s="37">
        <f>(INDEX(AJ$235:AJ$238,$D1370)*INDEX(AJ$239:AJ$255,$F1370)+AJ$194*INDEX(AJ$121:AJ$137,$F1370)*INDEX(AJ$151:AJ$167,$F1370))*$E1370</f>
        <v/>
      </c>
      <c r="AK1370" s="37">
        <f>(INDEX(AK$235:AK$238,$D1370)*INDEX(AK$239:AK$255,$F1370)+AK$194*INDEX(AK$121:AK$137,$F1370)*INDEX(AK$151:AK$167,$F1370))*$E1370</f>
        <v/>
      </c>
      <c r="AL1370" s="37">
        <f>(INDEX(AL$235:AL$238,$D1370)*INDEX(AL$239:AL$255,$F1370)+AL$194*INDEX(AL$121:AL$137,$F1370)*INDEX(AL$151:AL$167,$F1370))*$E1370</f>
        <v/>
      </c>
      <c r="AM1370" s="37">
        <f>(INDEX(AM$235:AM$238,$D1370)*INDEX(AM$239:AM$255,$F1370)+AM$194*INDEX(AM$121:AM$137,$F1370)*INDEX(AM$151:AM$167,$F1370))*$E1370</f>
        <v/>
      </c>
      <c r="AN1370" s="37">
        <f>(INDEX(AN$235:AN$238,$D1370)*INDEX(AN$239:AN$255,$F1370)+AN$194*INDEX(AN$121:AN$137,$F1370)*INDEX(AN$151:AN$167,$F1370))*$E1370</f>
        <v/>
      </c>
      <c r="AO1370" s="37">
        <f>(INDEX(AO$235:AO$238,$D1370)*INDEX(AO$239:AO$255,$F1370)+AO$194*INDEX(AO$121:AO$137,$F1370)*INDEX(AO$151:AO$167,$F1370))*$E1370</f>
        <v/>
      </c>
      <c r="AP1370" s="37">
        <f>(INDEX(AP$235:AP$238,$D1370)*INDEX(AP$239:AP$255,$F1370)+AP$194*INDEX(AP$121:AP$137,$F1370)*INDEX(AP$151:AP$167,$F1370))*$E1370</f>
        <v/>
      </c>
      <c r="AQ1370" s="37">
        <f>(INDEX(AQ$235:AQ$238,$D1370)*INDEX(AQ$239:AQ$255,$F1370)+AQ$194*INDEX(AQ$121:AQ$137,$F1370)*INDEX(AQ$151:AQ$167,$F1370))*$E1370</f>
        <v/>
      </c>
      <c r="AR1370" s="37">
        <f>(INDEX(AR$235:AR$238,$D1370)*INDEX(AR$239:AR$255,$F1370)+AR$194*INDEX(AR$121:AR$137,$F1370)*INDEX(AR$151:AR$167,$F1370))*$E1370</f>
        <v/>
      </c>
      <c r="AS1370" s="37">
        <f>(INDEX(AS$235:AS$238,$D1370)*INDEX(AS$239:AS$255,$F1370)+AS$194*INDEX(AS$121:AS$137,$F1370)*INDEX(AS$151:AS$167,$F1370))*$E1370</f>
        <v/>
      </c>
      <c r="AT1370" s="37">
        <f>(INDEX(AT$235:AT$238,$D1370)*INDEX(AT$239:AT$255,$F1370)+AT$194*INDEX(AT$121:AT$137,$F1370)*INDEX(AT$151:AT$167,$F1370))*$E1370</f>
        <v/>
      </c>
      <c r="AU1370" s="37">
        <f>(INDEX(AU$235:AU$238,$D1370)*INDEX(AU$239:AU$255,$F1370)+AU$194*INDEX(AU$121:AU$137,$F1370)*INDEX(AU$151:AU$167,$F1370))*$E1370</f>
        <v/>
      </c>
      <c r="AV1370" s="37">
        <f>(INDEX(AV$235:AV$238,$D1370)*INDEX(AV$239:AV$255,$F1370)+AV$194*INDEX(AV$121:AV$137,$F1370)*INDEX(AV$151:AV$167,$F1370))*$E1370</f>
        <v/>
      </c>
      <c r="AW1370" s="37">
        <f>(INDEX(AW$235:AW$238,$D1370)*INDEX(AW$239:AW$255,$F1370)+AW$194*INDEX(AW$121:AW$137,$F1370)*INDEX(AW$151:AW$167,$F1370))*$E1370</f>
        <v/>
      </c>
      <c r="AX1370" s="37">
        <f>(INDEX(AX$235:AX$238,$D1370)*INDEX(AX$239:AX$255,$F1370)+AX$194*INDEX(AX$121:AX$137,$F1370)*INDEX(AX$151:AX$167,$F1370))*$E1370</f>
        <v/>
      </c>
      <c r="AY1370" s="40">
        <f>SHADOWEFF(INDEX(AY$235:AY$238,$D1370),INDEX(AY$239:AY$255,$F1370),AY$194,INDEX(AY$121:AY$137,$F1370),INDEX(AY$151:AY$167,$F1370),$E1370)</f>
        <v/>
      </c>
    </row>
    <row r="1371" hidden="1" outlineLevel="2">
      <c r="A1371" s="14" t="inlineStr">
        <is>
          <t>shp</t>
        </is>
      </c>
      <c r="B1371" s="14" t="inlineStr">
        <is>
          <t>gso</t>
        </is>
      </c>
      <c r="C1371" s="14" t="inlineStr">
        <is>
          <t>irn</t>
        </is>
      </c>
      <c r="D1371" s="37">
        <f>INDEX(Inputs!$M$5:$M$132,MATCH($B1371&amp;"|"&amp;$C1371,Inputs!$A$5:$A$132,0))</f>
        <v/>
      </c>
      <c r="E1371" s="37">
        <f>INDEX(Inputs!$T$5:$T$132,MATCH($B1371&amp;"|"&amp;$C1371,Inputs!$A$5:$A$132,0))</f>
        <v/>
      </c>
      <c r="F1371" s="37">
        <f>INDEX(Inputs!$K$5:$K$132,MATCH($B1371&amp;"|"&amp;$C1371,Inputs!$A$5:$A$132,0))</f>
        <v/>
      </c>
      <c r="G1371" s="36" t="n"/>
      <c r="H1371" s="14">
        <f>INDEX(Variables!$B$5:$B$205,MATCH($A1371,Variables!$A$5:$A$205,0))&amp;IF($C1371="",""," | "&amp;INDEX(Mapping!$B$5:$B$26,MATCH($C1371,Mapping!$A$5:$A$26,0))&amp;" | "&amp;INDEX(Mapping!$B$30:$B$46,MATCH($B1371,Mapping!$A$30:$A$46,0)))</f>
        <v/>
      </c>
      <c r="I1371" s="14">
        <f>INDEX(Variables!$C$5:$C$205,MATCH($A1371,Variables!$A$5:$A$205,0))</f>
        <v/>
      </c>
      <c r="J1371" s="14">
        <f>INDEX(Variables!$E$5:$E$205,MATCH($A1371,Variables!$A$5:$A$205,0))</f>
        <v/>
      </c>
      <c r="K1371" s="11">
        <f>LOWER(Settings!$C$4)&amp;".mit."&amp;$A1371&amp;IF($C1371="","","."&amp;$C1371&amp;"."&amp;$B1371)&amp;IF(INDEX(Variables!$D$5:$D$205,MATCH($A1371,Variables!$A$5:$A$205,0))="","","."&amp;INDEX(Variables!$D$5:$D$205,MATCH($A1371,Variables!$A$5:$A$205,0)))&amp;"."&amp;K$5</f>
        <v/>
      </c>
      <c r="L1371" s="38">
        <f>(INDEX(L$235:L$238,$D1371)*INDEX(L$239:L$255,$F1371)+L$194*INDEX(L$121:L$137,$F1371)*INDEX(L$151:L$167,$F1371))*$E1371</f>
        <v/>
      </c>
      <c r="M1371" s="37">
        <f>(INDEX(M$235:M$238,$D1371)*INDEX(M$239:M$255,$F1371)+M$194*INDEX(M$121:M$137,$F1371)*INDEX(M$151:M$167,$F1371))*$E1371</f>
        <v/>
      </c>
      <c r="N1371" s="37">
        <f>(INDEX(N$235:N$238,$D1371)*INDEX(N$239:N$255,$F1371)+N$194*INDEX(N$121:N$137,$F1371)*INDEX(N$151:N$167,$F1371))*$E1371</f>
        <v/>
      </c>
      <c r="O1371" s="37">
        <f>(INDEX(O$235:O$238,$D1371)*INDEX(O$239:O$255,$F1371)+O$194*INDEX(O$121:O$137,$F1371)*INDEX(O$151:O$167,$F1371))*$E1371</f>
        <v/>
      </c>
      <c r="P1371" s="37">
        <f>(INDEX(P$235:P$238,$D1371)*INDEX(P$239:P$255,$F1371)+P$194*INDEX(P$121:P$137,$F1371)*INDEX(P$151:P$167,$F1371))*$E1371</f>
        <v/>
      </c>
      <c r="Q1371" s="37">
        <f>(INDEX(Q$235:Q$238,$D1371)*INDEX(Q$239:Q$255,$F1371)+Q$194*INDEX(Q$121:Q$137,$F1371)*INDEX(Q$151:Q$167,$F1371))*$E1371</f>
        <v/>
      </c>
      <c r="R1371" s="37">
        <f>(INDEX(R$235:R$238,$D1371)*INDEX(R$239:R$255,$F1371)+R$194*INDEX(R$121:R$137,$F1371)*INDEX(R$151:R$167,$F1371))*$E1371</f>
        <v/>
      </c>
      <c r="S1371" s="37">
        <f>(INDEX(S$235:S$238,$D1371)*INDEX(S$239:S$255,$F1371)+S$194*INDEX(S$121:S$137,$F1371)*INDEX(S$151:S$167,$F1371))*$E1371</f>
        <v/>
      </c>
      <c r="T1371" s="37">
        <f>(INDEX(T$235:T$238,$D1371)*INDEX(T$239:T$255,$F1371)+T$194*INDEX(T$121:T$137,$F1371)*INDEX(T$151:T$167,$F1371))*$E1371</f>
        <v/>
      </c>
      <c r="U1371" s="37">
        <f>(INDEX(U$235:U$238,$D1371)*INDEX(U$239:U$255,$F1371)+U$194*INDEX(U$121:U$137,$F1371)*INDEX(U$151:U$167,$F1371))*$E1371</f>
        <v/>
      </c>
      <c r="V1371" s="37">
        <f>(INDEX(V$235:V$238,$D1371)*INDEX(V$239:V$255,$F1371)+V$194*INDEX(V$121:V$137,$F1371)*INDEX(V$151:V$167,$F1371))*$E1371</f>
        <v/>
      </c>
      <c r="W1371" s="37">
        <f>(INDEX(W$235:W$238,$D1371)*INDEX(W$239:W$255,$F1371)+W$194*INDEX(W$121:W$137,$F1371)*INDEX(W$151:W$167,$F1371))*$E1371</f>
        <v/>
      </c>
      <c r="X1371" s="37">
        <f>(INDEX(X$235:X$238,$D1371)*INDEX(X$239:X$255,$F1371)+X$194*INDEX(X$121:X$137,$F1371)*INDEX(X$151:X$167,$F1371))*$E1371</f>
        <v/>
      </c>
      <c r="Y1371" s="37">
        <f>(INDEX(Y$235:Y$238,$D1371)*INDEX(Y$239:Y$255,$F1371)+Y$194*INDEX(Y$121:Y$137,$F1371)*INDEX(Y$151:Y$167,$F1371))*$E1371</f>
        <v/>
      </c>
      <c r="Z1371" s="37">
        <f>(INDEX(Z$235:Z$238,$D1371)*INDEX(Z$239:Z$255,$F1371)+Z$194*INDEX(Z$121:Z$137,$F1371)*INDEX(Z$151:Z$167,$F1371))*$E1371</f>
        <v/>
      </c>
      <c r="AA1371" s="37">
        <f>(INDEX(AA$235:AA$238,$D1371)*INDEX(AA$239:AA$255,$F1371)+AA$194*INDEX(AA$121:AA$137,$F1371)*INDEX(AA$151:AA$167,$F1371))*$E1371</f>
        <v/>
      </c>
      <c r="AB1371" s="37">
        <f>(INDEX(AB$235:AB$238,$D1371)*INDEX(AB$239:AB$255,$F1371)+AB$194*INDEX(AB$121:AB$137,$F1371)*INDEX(AB$151:AB$167,$F1371))*$E1371</f>
        <v/>
      </c>
      <c r="AC1371" s="37">
        <f>(INDEX(AC$235:AC$238,$D1371)*INDEX(AC$239:AC$255,$F1371)+AC$194*INDEX(AC$121:AC$137,$F1371)*INDEX(AC$151:AC$167,$F1371))*$E1371</f>
        <v/>
      </c>
      <c r="AD1371" s="40">
        <f>SHADOWEFF(INDEX(AD$235:AD$238,$D1371),INDEX(AD$239:AD$255,$F1371),AD$194,INDEX(AD$121:AD$137,$F1371),INDEX(AD$151:AD$167,$F1371),$E1371)</f>
        <v/>
      </c>
      <c r="AF1371" s="11">
        <f>LOWER(Settings!$C$4)&amp;".mit."&amp;$A1371&amp;IF($C1371="","","."&amp;$C1371&amp;"."&amp;$B1371)&amp;IF(INDEX(Variables!$D$5:$D$205,MATCH($A1371,Variables!$A$5:$A$205,0))="","","."&amp;INDEX(Variables!$D$5:$D$205,MATCH($A1371,Variables!$A$5:$A$205,0)))&amp;"."&amp;AF$5</f>
        <v/>
      </c>
      <c r="AG1371" s="38">
        <f>(INDEX(AG$235:AG$238,$D1371)*INDEX(AG$239:AG$255,$F1371)+AG$194*INDEX(AG$121:AG$137,$F1371)*INDEX(AG$151:AG$167,$F1371))*$E1371</f>
        <v/>
      </c>
      <c r="AH1371" s="37">
        <f>(INDEX(AH$235:AH$238,$D1371)*INDEX(AH$239:AH$255,$F1371)+AH$194*INDEX(AH$121:AH$137,$F1371)*INDEX(AH$151:AH$167,$F1371))*$E1371</f>
        <v/>
      </c>
      <c r="AI1371" s="37">
        <f>(INDEX(AI$235:AI$238,$D1371)*INDEX(AI$239:AI$255,$F1371)+AI$194*INDEX(AI$121:AI$137,$F1371)*INDEX(AI$151:AI$167,$F1371))*$E1371</f>
        <v/>
      </c>
      <c r="AJ1371" s="37">
        <f>(INDEX(AJ$235:AJ$238,$D1371)*INDEX(AJ$239:AJ$255,$F1371)+AJ$194*INDEX(AJ$121:AJ$137,$F1371)*INDEX(AJ$151:AJ$167,$F1371))*$E1371</f>
        <v/>
      </c>
      <c r="AK1371" s="37">
        <f>(INDEX(AK$235:AK$238,$D1371)*INDEX(AK$239:AK$255,$F1371)+AK$194*INDEX(AK$121:AK$137,$F1371)*INDEX(AK$151:AK$167,$F1371))*$E1371</f>
        <v/>
      </c>
      <c r="AL1371" s="37">
        <f>(INDEX(AL$235:AL$238,$D1371)*INDEX(AL$239:AL$255,$F1371)+AL$194*INDEX(AL$121:AL$137,$F1371)*INDEX(AL$151:AL$167,$F1371))*$E1371</f>
        <v/>
      </c>
      <c r="AM1371" s="37">
        <f>(INDEX(AM$235:AM$238,$D1371)*INDEX(AM$239:AM$255,$F1371)+AM$194*INDEX(AM$121:AM$137,$F1371)*INDEX(AM$151:AM$167,$F1371))*$E1371</f>
        <v/>
      </c>
      <c r="AN1371" s="37">
        <f>(INDEX(AN$235:AN$238,$D1371)*INDEX(AN$239:AN$255,$F1371)+AN$194*INDEX(AN$121:AN$137,$F1371)*INDEX(AN$151:AN$167,$F1371))*$E1371</f>
        <v/>
      </c>
      <c r="AO1371" s="37">
        <f>(INDEX(AO$235:AO$238,$D1371)*INDEX(AO$239:AO$255,$F1371)+AO$194*INDEX(AO$121:AO$137,$F1371)*INDEX(AO$151:AO$167,$F1371))*$E1371</f>
        <v/>
      </c>
      <c r="AP1371" s="37">
        <f>(INDEX(AP$235:AP$238,$D1371)*INDEX(AP$239:AP$255,$F1371)+AP$194*INDEX(AP$121:AP$137,$F1371)*INDEX(AP$151:AP$167,$F1371))*$E1371</f>
        <v/>
      </c>
      <c r="AQ1371" s="37">
        <f>(INDEX(AQ$235:AQ$238,$D1371)*INDEX(AQ$239:AQ$255,$F1371)+AQ$194*INDEX(AQ$121:AQ$137,$F1371)*INDEX(AQ$151:AQ$167,$F1371))*$E1371</f>
        <v/>
      </c>
      <c r="AR1371" s="37">
        <f>(INDEX(AR$235:AR$238,$D1371)*INDEX(AR$239:AR$255,$F1371)+AR$194*INDEX(AR$121:AR$137,$F1371)*INDEX(AR$151:AR$167,$F1371))*$E1371</f>
        <v/>
      </c>
      <c r="AS1371" s="37">
        <f>(INDEX(AS$235:AS$238,$D1371)*INDEX(AS$239:AS$255,$F1371)+AS$194*INDEX(AS$121:AS$137,$F1371)*INDEX(AS$151:AS$167,$F1371))*$E1371</f>
        <v/>
      </c>
      <c r="AT1371" s="37">
        <f>(INDEX(AT$235:AT$238,$D1371)*INDEX(AT$239:AT$255,$F1371)+AT$194*INDEX(AT$121:AT$137,$F1371)*INDEX(AT$151:AT$167,$F1371))*$E1371</f>
        <v/>
      </c>
      <c r="AU1371" s="37">
        <f>(INDEX(AU$235:AU$238,$D1371)*INDEX(AU$239:AU$255,$F1371)+AU$194*INDEX(AU$121:AU$137,$F1371)*INDEX(AU$151:AU$167,$F1371))*$E1371</f>
        <v/>
      </c>
      <c r="AV1371" s="37">
        <f>(INDEX(AV$235:AV$238,$D1371)*INDEX(AV$239:AV$255,$F1371)+AV$194*INDEX(AV$121:AV$137,$F1371)*INDEX(AV$151:AV$167,$F1371))*$E1371</f>
        <v/>
      </c>
      <c r="AW1371" s="37">
        <f>(INDEX(AW$235:AW$238,$D1371)*INDEX(AW$239:AW$255,$F1371)+AW$194*INDEX(AW$121:AW$137,$F1371)*INDEX(AW$151:AW$167,$F1371))*$E1371</f>
        <v/>
      </c>
      <c r="AX1371" s="37">
        <f>(INDEX(AX$235:AX$238,$D1371)*INDEX(AX$239:AX$255,$F1371)+AX$194*INDEX(AX$121:AX$137,$F1371)*INDEX(AX$151:AX$167,$F1371))*$E1371</f>
        <v/>
      </c>
      <c r="AY1371" s="40">
        <f>SHADOWEFF(INDEX(AY$235:AY$238,$D1371),INDEX(AY$239:AY$255,$F1371),AY$194,INDEX(AY$121:AY$137,$F1371),INDEX(AY$151:AY$167,$F1371),$E1371)</f>
        <v/>
      </c>
    </row>
    <row r="1372" hidden="1" outlineLevel="2">
      <c r="A1372" s="14" t="inlineStr">
        <is>
          <t>shp</t>
        </is>
      </c>
      <c r="B1372" s="14" t="inlineStr">
        <is>
          <t>die</t>
        </is>
      </c>
      <c r="C1372" s="14" t="inlineStr">
        <is>
          <t>irn</t>
        </is>
      </c>
      <c r="D1372" s="37">
        <f>INDEX(Inputs!$M$5:$M$132,MATCH($B1372&amp;"|"&amp;$C1372,Inputs!$A$5:$A$132,0))</f>
        <v/>
      </c>
      <c r="E1372" s="37">
        <f>INDEX(Inputs!$T$5:$T$132,MATCH($B1372&amp;"|"&amp;$C1372,Inputs!$A$5:$A$132,0))</f>
        <v/>
      </c>
      <c r="F1372" s="37">
        <f>INDEX(Inputs!$K$5:$K$132,MATCH($B1372&amp;"|"&amp;$C1372,Inputs!$A$5:$A$132,0))</f>
        <v/>
      </c>
      <c r="G1372" s="36" t="n"/>
      <c r="H1372" s="14">
        <f>INDEX(Variables!$B$5:$B$205,MATCH($A1372,Variables!$A$5:$A$205,0))&amp;IF($C1372="",""," | "&amp;INDEX(Mapping!$B$5:$B$26,MATCH($C1372,Mapping!$A$5:$A$26,0))&amp;" | "&amp;INDEX(Mapping!$B$30:$B$46,MATCH($B1372,Mapping!$A$30:$A$46,0)))</f>
        <v/>
      </c>
      <c r="I1372" s="14">
        <f>INDEX(Variables!$C$5:$C$205,MATCH($A1372,Variables!$A$5:$A$205,0))</f>
        <v/>
      </c>
      <c r="J1372" s="14">
        <f>INDEX(Variables!$E$5:$E$205,MATCH($A1372,Variables!$A$5:$A$205,0))</f>
        <v/>
      </c>
      <c r="K1372" s="11">
        <f>LOWER(Settings!$C$4)&amp;".mit."&amp;$A1372&amp;IF($C1372="","","."&amp;$C1372&amp;"."&amp;$B1372)&amp;IF(INDEX(Variables!$D$5:$D$205,MATCH($A1372,Variables!$A$5:$A$205,0))="","","."&amp;INDEX(Variables!$D$5:$D$205,MATCH($A1372,Variables!$A$5:$A$205,0)))&amp;"."&amp;K$5</f>
        <v/>
      </c>
      <c r="L1372" s="38">
        <f>(INDEX(L$235:L$238,$D1372)*INDEX(L$239:L$255,$F1372)+L$194*INDEX(L$121:L$137,$F1372)*INDEX(L$151:L$167,$F1372))*$E1372</f>
        <v/>
      </c>
      <c r="M1372" s="37">
        <f>(INDEX(M$235:M$238,$D1372)*INDEX(M$239:M$255,$F1372)+M$194*INDEX(M$121:M$137,$F1372)*INDEX(M$151:M$167,$F1372))*$E1372</f>
        <v/>
      </c>
      <c r="N1372" s="37">
        <f>(INDEX(N$235:N$238,$D1372)*INDEX(N$239:N$255,$F1372)+N$194*INDEX(N$121:N$137,$F1372)*INDEX(N$151:N$167,$F1372))*$E1372</f>
        <v/>
      </c>
      <c r="O1372" s="37">
        <f>(INDEX(O$235:O$238,$D1372)*INDEX(O$239:O$255,$F1372)+O$194*INDEX(O$121:O$137,$F1372)*INDEX(O$151:O$167,$F1372))*$E1372</f>
        <v/>
      </c>
      <c r="P1372" s="37">
        <f>(INDEX(P$235:P$238,$D1372)*INDEX(P$239:P$255,$F1372)+P$194*INDEX(P$121:P$137,$F1372)*INDEX(P$151:P$167,$F1372))*$E1372</f>
        <v/>
      </c>
      <c r="Q1372" s="37">
        <f>(INDEX(Q$235:Q$238,$D1372)*INDEX(Q$239:Q$255,$F1372)+Q$194*INDEX(Q$121:Q$137,$F1372)*INDEX(Q$151:Q$167,$F1372))*$E1372</f>
        <v/>
      </c>
      <c r="R1372" s="37">
        <f>(INDEX(R$235:R$238,$D1372)*INDEX(R$239:R$255,$F1372)+R$194*INDEX(R$121:R$137,$F1372)*INDEX(R$151:R$167,$F1372))*$E1372</f>
        <v/>
      </c>
      <c r="S1372" s="37">
        <f>(INDEX(S$235:S$238,$D1372)*INDEX(S$239:S$255,$F1372)+S$194*INDEX(S$121:S$137,$F1372)*INDEX(S$151:S$167,$F1372))*$E1372</f>
        <v/>
      </c>
      <c r="T1372" s="37">
        <f>(INDEX(T$235:T$238,$D1372)*INDEX(T$239:T$255,$F1372)+T$194*INDEX(T$121:T$137,$F1372)*INDEX(T$151:T$167,$F1372))*$E1372</f>
        <v/>
      </c>
      <c r="U1372" s="37">
        <f>(INDEX(U$235:U$238,$D1372)*INDEX(U$239:U$255,$F1372)+U$194*INDEX(U$121:U$137,$F1372)*INDEX(U$151:U$167,$F1372))*$E1372</f>
        <v/>
      </c>
      <c r="V1372" s="37">
        <f>(INDEX(V$235:V$238,$D1372)*INDEX(V$239:V$255,$F1372)+V$194*INDEX(V$121:V$137,$F1372)*INDEX(V$151:V$167,$F1372))*$E1372</f>
        <v/>
      </c>
      <c r="W1372" s="37">
        <f>(INDEX(W$235:W$238,$D1372)*INDEX(W$239:W$255,$F1372)+W$194*INDEX(W$121:W$137,$F1372)*INDEX(W$151:W$167,$F1372))*$E1372</f>
        <v/>
      </c>
      <c r="X1372" s="37">
        <f>(INDEX(X$235:X$238,$D1372)*INDEX(X$239:X$255,$F1372)+X$194*INDEX(X$121:X$137,$F1372)*INDEX(X$151:X$167,$F1372))*$E1372</f>
        <v/>
      </c>
      <c r="Y1372" s="37">
        <f>(INDEX(Y$235:Y$238,$D1372)*INDEX(Y$239:Y$255,$F1372)+Y$194*INDEX(Y$121:Y$137,$F1372)*INDEX(Y$151:Y$167,$F1372))*$E1372</f>
        <v/>
      </c>
      <c r="Z1372" s="37">
        <f>(INDEX(Z$235:Z$238,$D1372)*INDEX(Z$239:Z$255,$F1372)+Z$194*INDEX(Z$121:Z$137,$F1372)*INDEX(Z$151:Z$167,$F1372))*$E1372</f>
        <v/>
      </c>
      <c r="AA1372" s="37">
        <f>(INDEX(AA$235:AA$238,$D1372)*INDEX(AA$239:AA$255,$F1372)+AA$194*INDEX(AA$121:AA$137,$F1372)*INDEX(AA$151:AA$167,$F1372))*$E1372</f>
        <v/>
      </c>
      <c r="AB1372" s="37">
        <f>(INDEX(AB$235:AB$238,$D1372)*INDEX(AB$239:AB$255,$F1372)+AB$194*INDEX(AB$121:AB$137,$F1372)*INDEX(AB$151:AB$167,$F1372))*$E1372</f>
        <v/>
      </c>
      <c r="AC1372" s="37">
        <f>(INDEX(AC$235:AC$238,$D1372)*INDEX(AC$239:AC$255,$F1372)+AC$194*INDEX(AC$121:AC$137,$F1372)*INDEX(AC$151:AC$167,$F1372))*$E1372</f>
        <v/>
      </c>
      <c r="AD1372" s="40">
        <f>SHADOWEFF(INDEX(AD$235:AD$238,$D1372),INDEX(AD$239:AD$255,$F1372),AD$194,INDEX(AD$121:AD$137,$F1372),INDEX(AD$151:AD$167,$F1372),$E1372)</f>
        <v/>
      </c>
      <c r="AF1372" s="11">
        <f>LOWER(Settings!$C$4)&amp;".mit."&amp;$A1372&amp;IF($C1372="","","."&amp;$C1372&amp;"."&amp;$B1372)&amp;IF(INDEX(Variables!$D$5:$D$205,MATCH($A1372,Variables!$A$5:$A$205,0))="","","."&amp;INDEX(Variables!$D$5:$D$205,MATCH($A1372,Variables!$A$5:$A$205,0)))&amp;"."&amp;AF$5</f>
        <v/>
      </c>
      <c r="AG1372" s="38">
        <f>(INDEX(AG$235:AG$238,$D1372)*INDEX(AG$239:AG$255,$F1372)+AG$194*INDEX(AG$121:AG$137,$F1372)*INDEX(AG$151:AG$167,$F1372))*$E1372</f>
        <v/>
      </c>
      <c r="AH1372" s="37">
        <f>(INDEX(AH$235:AH$238,$D1372)*INDEX(AH$239:AH$255,$F1372)+AH$194*INDEX(AH$121:AH$137,$F1372)*INDEX(AH$151:AH$167,$F1372))*$E1372</f>
        <v/>
      </c>
      <c r="AI1372" s="37">
        <f>(INDEX(AI$235:AI$238,$D1372)*INDEX(AI$239:AI$255,$F1372)+AI$194*INDEX(AI$121:AI$137,$F1372)*INDEX(AI$151:AI$167,$F1372))*$E1372</f>
        <v/>
      </c>
      <c r="AJ1372" s="37">
        <f>(INDEX(AJ$235:AJ$238,$D1372)*INDEX(AJ$239:AJ$255,$F1372)+AJ$194*INDEX(AJ$121:AJ$137,$F1372)*INDEX(AJ$151:AJ$167,$F1372))*$E1372</f>
        <v/>
      </c>
      <c r="AK1372" s="37">
        <f>(INDEX(AK$235:AK$238,$D1372)*INDEX(AK$239:AK$255,$F1372)+AK$194*INDEX(AK$121:AK$137,$F1372)*INDEX(AK$151:AK$167,$F1372))*$E1372</f>
        <v/>
      </c>
      <c r="AL1372" s="37">
        <f>(INDEX(AL$235:AL$238,$D1372)*INDEX(AL$239:AL$255,$F1372)+AL$194*INDEX(AL$121:AL$137,$F1372)*INDEX(AL$151:AL$167,$F1372))*$E1372</f>
        <v/>
      </c>
      <c r="AM1372" s="37">
        <f>(INDEX(AM$235:AM$238,$D1372)*INDEX(AM$239:AM$255,$F1372)+AM$194*INDEX(AM$121:AM$137,$F1372)*INDEX(AM$151:AM$167,$F1372))*$E1372</f>
        <v/>
      </c>
      <c r="AN1372" s="37">
        <f>(INDEX(AN$235:AN$238,$D1372)*INDEX(AN$239:AN$255,$F1372)+AN$194*INDEX(AN$121:AN$137,$F1372)*INDEX(AN$151:AN$167,$F1372))*$E1372</f>
        <v/>
      </c>
      <c r="AO1372" s="37">
        <f>(INDEX(AO$235:AO$238,$D1372)*INDEX(AO$239:AO$255,$F1372)+AO$194*INDEX(AO$121:AO$137,$F1372)*INDEX(AO$151:AO$167,$F1372))*$E1372</f>
        <v/>
      </c>
      <c r="AP1372" s="37">
        <f>(INDEX(AP$235:AP$238,$D1372)*INDEX(AP$239:AP$255,$F1372)+AP$194*INDEX(AP$121:AP$137,$F1372)*INDEX(AP$151:AP$167,$F1372))*$E1372</f>
        <v/>
      </c>
      <c r="AQ1372" s="37">
        <f>(INDEX(AQ$235:AQ$238,$D1372)*INDEX(AQ$239:AQ$255,$F1372)+AQ$194*INDEX(AQ$121:AQ$137,$F1372)*INDEX(AQ$151:AQ$167,$F1372))*$E1372</f>
        <v/>
      </c>
      <c r="AR1372" s="37">
        <f>(INDEX(AR$235:AR$238,$D1372)*INDEX(AR$239:AR$255,$F1372)+AR$194*INDEX(AR$121:AR$137,$F1372)*INDEX(AR$151:AR$167,$F1372))*$E1372</f>
        <v/>
      </c>
      <c r="AS1372" s="37">
        <f>(INDEX(AS$235:AS$238,$D1372)*INDEX(AS$239:AS$255,$F1372)+AS$194*INDEX(AS$121:AS$137,$F1372)*INDEX(AS$151:AS$167,$F1372))*$E1372</f>
        <v/>
      </c>
      <c r="AT1372" s="37">
        <f>(INDEX(AT$235:AT$238,$D1372)*INDEX(AT$239:AT$255,$F1372)+AT$194*INDEX(AT$121:AT$137,$F1372)*INDEX(AT$151:AT$167,$F1372))*$E1372</f>
        <v/>
      </c>
      <c r="AU1372" s="37">
        <f>(INDEX(AU$235:AU$238,$D1372)*INDEX(AU$239:AU$255,$F1372)+AU$194*INDEX(AU$121:AU$137,$F1372)*INDEX(AU$151:AU$167,$F1372))*$E1372</f>
        <v/>
      </c>
      <c r="AV1372" s="37">
        <f>(INDEX(AV$235:AV$238,$D1372)*INDEX(AV$239:AV$255,$F1372)+AV$194*INDEX(AV$121:AV$137,$F1372)*INDEX(AV$151:AV$167,$F1372))*$E1372</f>
        <v/>
      </c>
      <c r="AW1372" s="37">
        <f>(INDEX(AW$235:AW$238,$D1372)*INDEX(AW$239:AW$255,$F1372)+AW$194*INDEX(AW$121:AW$137,$F1372)*INDEX(AW$151:AW$167,$F1372))*$E1372</f>
        <v/>
      </c>
      <c r="AX1372" s="37">
        <f>(INDEX(AX$235:AX$238,$D1372)*INDEX(AX$239:AX$255,$F1372)+AX$194*INDEX(AX$121:AX$137,$F1372)*INDEX(AX$151:AX$167,$F1372))*$E1372</f>
        <v/>
      </c>
      <c r="AY1372" s="40">
        <f>SHADOWEFF(INDEX(AY$235:AY$238,$D1372),INDEX(AY$239:AY$255,$F1372),AY$194,INDEX(AY$121:AY$137,$F1372),INDEX(AY$151:AY$167,$F1372),$E1372)</f>
        <v/>
      </c>
    </row>
    <row r="1373" hidden="1" outlineLevel="2">
      <c r="A1373" s="14" t="inlineStr">
        <is>
          <t>shp</t>
        </is>
      </c>
      <c r="B1373" s="14" t="inlineStr">
        <is>
          <t>lpg</t>
        </is>
      </c>
      <c r="C1373" s="14" t="inlineStr">
        <is>
          <t>irn</t>
        </is>
      </c>
      <c r="D1373" s="37">
        <f>INDEX(Inputs!$M$5:$M$132,MATCH($B1373&amp;"|"&amp;$C1373,Inputs!$A$5:$A$132,0))</f>
        <v/>
      </c>
      <c r="E1373" s="37">
        <f>INDEX(Inputs!$T$5:$T$132,MATCH($B1373&amp;"|"&amp;$C1373,Inputs!$A$5:$A$132,0))</f>
        <v/>
      </c>
      <c r="F1373" s="37">
        <f>INDEX(Inputs!$K$5:$K$132,MATCH($B1373&amp;"|"&amp;$C1373,Inputs!$A$5:$A$132,0))</f>
        <v/>
      </c>
      <c r="G1373" s="36" t="n"/>
      <c r="H1373" s="14">
        <f>INDEX(Variables!$B$5:$B$205,MATCH($A1373,Variables!$A$5:$A$205,0))&amp;IF($C1373="",""," | "&amp;INDEX(Mapping!$B$5:$B$26,MATCH($C1373,Mapping!$A$5:$A$26,0))&amp;" | "&amp;INDEX(Mapping!$B$30:$B$46,MATCH($B1373,Mapping!$A$30:$A$46,0)))</f>
        <v/>
      </c>
      <c r="I1373" s="14">
        <f>INDEX(Variables!$C$5:$C$205,MATCH($A1373,Variables!$A$5:$A$205,0))</f>
        <v/>
      </c>
      <c r="J1373" s="14">
        <f>INDEX(Variables!$E$5:$E$205,MATCH($A1373,Variables!$A$5:$A$205,0))</f>
        <v/>
      </c>
      <c r="K1373" s="11">
        <f>LOWER(Settings!$C$4)&amp;".mit."&amp;$A1373&amp;IF($C1373="","","."&amp;$C1373&amp;"."&amp;$B1373)&amp;IF(INDEX(Variables!$D$5:$D$205,MATCH($A1373,Variables!$A$5:$A$205,0))="","","."&amp;INDEX(Variables!$D$5:$D$205,MATCH($A1373,Variables!$A$5:$A$205,0)))&amp;"."&amp;K$5</f>
        <v/>
      </c>
      <c r="L1373" s="38">
        <f>(INDEX(L$235:L$238,$D1373)*INDEX(L$239:L$255,$F1373)+L$194*INDEX(L$121:L$137,$F1373)*INDEX(L$151:L$167,$F1373))*$E1373</f>
        <v/>
      </c>
      <c r="M1373" s="37">
        <f>(INDEX(M$235:M$238,$D1373)*INDEX(M$239:M$255,$F1373)+M$194*INDEX(M$121:M$137,$F1373)*INDEX(M$151:M$167,$F1373))*$E1373</f>
        <v/>
      </c>
      <c r="N1373" s="37">
        <f>(INDEX(N$235:N$238,$D1373)*INDEX(N$239:N$255,$F1373)+N$194*INDEX(N$121:N$137,$F1373)*INDEX(N$151:N$167,$F1373))*$E1373</f>
        <v/>
      </c>
      <c r="O1373" s="37">
        <f>(INDEX(O$235:O$238,$D1373)*INDEX(O$239:O$255,$F1373)+O$194*INDEX(O$121:O$137,$F1373)*INDEX(O$151:O$167,$F1373))*$E1373</f>
        <v/>
      </c>
      <c r="P1373" s="37">
        <f>(INDEX(P$235:P$238,$D1373)*INDEX(P$239:P$255,$F1373)+P$194*INDEX(P$121:P$137,$F1373)*INDEX(P$151:P$167,$F1373))*$E1373</f>
        <v/>
      </c>
      <c r="Q1373" s="37">
        <f>(INDEX(Q$235:Q$238,$D1373)*INDEX(Q$239:Q$255,$F1373)+Q$194*INDEX(Q$121:Q$137,$F1373)*INDEX(Q$151:Q$167,$F1373))*$E1373</f>
        <v/>
      </c>
      <c r="R1373" s="37">
        <f>(INDEX(R$235:R$238,$D1373)*INDEX(R$239:R$255,$F1373)+R$194*INDEX(R$121:R$137,$F1373)*INDEX(R$151:R$167,$F1373))*$E1373</f>
        <v/>
      </c>
      <c r="S1373" s="37">
        <f>(INDEX(S$235:S$238,$D1373)*INDEX(S$239:S$255,$F1373)+S$194*INDEX(S$121:S$137,$F1373)*INDEX(S$151:S$167,$F1373))*$E1373</f>
        <v/>
      </c>
      <c r="T1373" s="37">
        <f>(INDEX(T$235:T$238,$D1373)*INDEX(T$239:T$255,$F1373)+T$194*INDEX(T$121:T$137,$F1373)*INDEX(T$151:T$167,$F1373))*$E1373</f>
        <v/>
      </c>
      <c r="U1373" s="37">
        <f>(INDEX(U$235:U$238,$D1373)*INDEX(U$239:U$255,$F1373)+U$194*INDEX(U$121:U$137,$F1373)*INDEX(U$151:U$167,$F1373))*$E1373</f>
        <v/>
      </c>
      <c r="V1373" s="37">
        <f>(INDEX(V$235:V$238,$D1373)*INDEX(V$239:V$255,$F1373)+V$194*INDEX(V$121:V$137,$F1373)*INDEX(V$151:V$167,$F1373))*$E1373</f>
        <v/>
      </c>
      <c r="W1373" s="37">
        <f>(INDEX(W$235:W$238,$D1373)*INDEX(W$239:W$255,$F1373)+W$194*INDEX(W$121:W$137,$F1373)*INDEX(W$151:W$167,$F1373))*$E1373</f>
        <v/>
      </c>
      <c r="X1373" s="37">
        <f>(INDEX(X$235:X$238,$D1373)*INDEX(X$239:X$255,$F1373)+X$194*INDEX(X$121:X$137,$F1373)*INDEX(X$151:X$167,$F1373))*$E1373</f>
        <v/>
      </c>
      <c r="Y1373" s="37">
        <f>(INDEX(Y$235:Y$238,$D1373)*INDEX(Y$239:Y$255,$F1373)+Y$194*INDEX(Y$121:Y$137,$F1373)*INDEX(Y$151:Y$167,$F1373))*$E1373</f>
        <v/>
      </c>
      <c r="Z1373" s="37">
        <f>(INDEX(Z$235:Z$238,$D1373)*INDEX(Z$239:Z$255,$F1373)+Z$194*INDEX(Z$121:Z$137,$F1373)*INDEX(Z$151:Z$167,$F1373))*$E1373</f>
        <v/>
      </c>
      <c r="AA1373" s="37">
        <f>(INDEX(AA$235:AA$238,$D1373)*INDEX(AA$239:AA$255,$F1373)+AA$194*INDEX(AA$121:AA$137,$F1373)*INDEX(AA$151:AA$167,$F1373))*$E1373</f>
        <v/>
      </c>
      <c r="AB1373" s="37">
        <f>(INDEX(AB$235:AB$238,$D1373)*INDEX(AB$239:AB$255,$F1373)+AB$194*INDEX(AB$121:AB$137,$F1373)*INDEX(AB$151:AB$167,$F1373))*$E1373</f>
        <v/>
      </c>
      <c r="AC1373" s="37">
        <f>(INDEX(AC$235:AC$238,$D1373)*INDEX(AC$239:AC$255,$F1373)+AC$194*INDEX(AC$121:AC$137,$F1373)*INDEX(AC$151:AC$167,$F1373))*$E1373</f>
        <v/>
      </c>
      <c r="AD1373" s="40">
        <f>SHADOWEFF(INDEX(AD$235:AD$238,$D1373),INDEX(AD$239:AD$255,$F1373),AD$194,INDEX(AD$121:AD$137,$F1373),INDEX(AD$151:AD$167,$F1373),$E1373)</f>
        <v/>
      </c>
      <c r="AF1373" s="11">
        <f>LOWER(Settings!$C$4)&amp;".mit."&amp;$A1373&amp;IF($C1373="","","."&amp;$C1373&amp;"."&amp;$B1373)&amp;IF(INDEX(Variables!$D$5:$D$205,MATCH($A1373,Variables!$A$5:$A$205,0))="","","."&amp;INDEX(Variables!$D$5:$D$205,MATCH($A1373,Variables!$A$5:$A$205,0)))&amp;"."&amp;AF$5</f>
        <v/>
      </c>
      <c r="AG1373" s="38">
        <f>(INDEX(AG$235:AG$238,$D1373)*INDEX(AG$239:AG$255,$F1373)+AG$194*INDEX(AG$121:AG$137,$F1373)*INDEX(AG$151:AG$167,$F1373))*$E1373</f>
        <v/>
      </c>
      <c r="AH1373" s="37">
        <f>(INDEX(AH$235:AH$238,$D1373)*INDEX(AH$239:AH$255,$F1373)+AH$194*INDEX(AH$121:AH$137,$F1373)*INDEX(AH$151:AH$167,$F1373))*$E1373</f>
        <v/>
      </c>
      <c r="AI1373" s="37">
        <f>(INDEX(AI$235:AI$238,$D1373)*INDEX(AI$239:AI$255,$F1373)+AI$194*INDEX(AI$121:AI$137,$F1373)*INDEX(AI$151:AI$167,$F1373))*$E1373</f>
        <v/>
      </c>
      <c r="AJ1373" s="37">
        <f>(INDEX(AJ$235:AJ$238,$D1373)*INDEX(AJ$239:AJ$255,$F1373)+AJ$194*INDEX(AJ$121:AJ$137,$F1373)*INDEX(AJ$151:AJ$167,$F1373))*$E1373</f>
        <v/>
      </c>
      <c r="AK1373" s="37">
        <f>(INDEX(AK$235:AK$238,$D1373)*INDEX(AK$239:AK$255,$F1373)+AK$194*INDEX(AK$121:AK$137,$F1373)*INDEX(AK$151:AK$167,$F1373))*$E1373</f>
        <v/>
      </c>
      <c r="AL1373" s="37">
        <f>(INDEX(AL$235:AL$238,$D1373)*INDEX(AL$239:AL$255,$F1373)+AL$194*INDEX(AL$121:AL$137,$F1373)*INDEX(AL$151:AL$167,$F1373))*$E1373</f>
        <v/>
      </c>
      <c r="AM1373" s="37">
        <f>(INDEX(AM$235:AM$238,$D1373)*INDEX(AM$239:AM$255,$F1373)+AM$194*INDEX(AM$121:AM$137,$F1373)*INDEX(AM$151:AM$167,$F1373))*$E1373</f>
        <v/>
      </c>
      <c r="AN1373" s="37">
        <f>(INDEX(AN$235:AN$238,$D1373)*INDEX(AN$239:AN$255,$F1373)+AN$194*INDEX(AN$121:AN$137,$F1373)*INDEX(AN$151:AN$167,$F1373))*$E1373</f>
        <v/>
      </c>
      <c r="AO1373" s="37">
        <f>(INDEX(AO$235:AO$238,$D1373)*INDEX(AO$239:AO$255,$F1373)+AO$194*INDEX(AO$121:AO$137,$F1373)*INDEX(AO$151:AO$167,$F1373))*$E1373</f>
        <v/>
      </c>
      <c r="AP1373" s="37">
        <f>(INDEX(AP$235:AP$238,$D1373)*INDEX(AP$239:AP$255,$F1373)+AP$194*INDEX(AP$121:AP$137,$F1373)*INDEX(AP$151:AP$167,$F1373))*$E1373</f>
        <v/>
      </c>
      <c r="AQ1373" s="37">
        <f>(INDEX(AQ$235:AQ$238,$D1373)*INDEX(AQ$239:AQ$255,$F1373)+AQ$194*INDEX(AQ$121:AQ$137,$F1373)*INDEX(AQ$151:AQ$167,$F1373))*$E1373</f>
        <v/>
      </c>
      <c r="AR1373" s="37">
        <f>(INDEX(AR$235:AR$238,$D1373)*INDEX(AR$239:AR$255,$F1373)+AR$194*INDEX(AR$121:AR$137,$F1373)*INDEX(AR$151:AR$167,$F1373))*$E1373</f>
        <v/>
      </c>
      <c r="AS1373" s="37">
        <f>(INDEX(AS$235:AS$238,$D1373)*INDEX(AS$239:AS$255,$F1373)+AS$194*INDEX(AS$121:AS$137,$F1373)*INDEX(AS$151:AS$167,$F1373))*$E1373</f>
        <v/>
      </c>
      <c r="AT1373" s="37">
        <f>(INDEX(AT$235:AT$238,$D1373)*INDEX(AT$239:AT$255,$F1373)+AT$194*INDEX(AT$121:AT$137,$F1373)*INDEX(AT$151:AT$167,$F1373))*$E1373</f>
        <v/>
      </c>
      <c r="AU1373" s="37">
        <f>(INDEX(AU$235:AU$238,$D1373)*INDEX(AU$239:AU$255,$F1373)+AU$194*INDEX(AU$121:AU$137,$F1373)*INDEX(AU$151:AU$167,$F1373))*$E1373</f>
        <v/>
      </c>
      <c r="AV1373" s="37">
        <f>(INDEX(AV$235:AV$238,$D1373)*INDEX(AV$239:AV$255,$F1373)+AV$194*INDEX(AV$121:AV$137,$F1373)*INDEX(AV$151:AV$167,$F1373))*$E1373</f>
        <v/>
      </c>
      <c r="AW1373" s="37">
        <f>(INDEX(AW$235:AW$238,$D1373)*INDEX(AW$239:AW$255,$F1373)+AW$194*INDEX(AW$121:AW$137,$F1373)*INDEX(AW$151:AW$167,$F1373))*$E1373</f>
        <v/>
      </c>
      <c r="AX1373" s="37">
        <f>(INDEX(AX$235:AX$238,$D1373)*INDEX(AX$239:AX$255,$F1373)+AX$194*INDEX(AX$121:AX$137,$F1373)*INDEX(AX$151:AX$167,$F1373))*$E1373</f>
        <v/>
      </c>
      <c r="AY1373" s="40">
        <f>SHADOWEFF(INDEX(AY$235:AY$238,$D1373),INDEX(AY$239:AY$255,$F1373),AY$194,INDEX(AY$121:AY$137,$F1373),INDEX(AY$151:AY$167,$F1373),$E1373)</f>
        <v/>
      </c>
    </row>
    <row r="1374" hidden="1" outlineLevel="2">
      <c r="A1374" s="14" t="inlineStr">
        <is>
          <t>shp</t>
        </is>
      </c>
      <c r="B1374" s="14" t="inlineStr">
        <is>
          <t>ker</t>
        </is>
      </c>
      <c r="C1374" s="14" t="inlineStr">
        <is>
          <t>irn</t>
        </is>
      </c>
      <c r="D1374" s="37">
        <f>INDEX(Inputs!$M$5:$M$132,MATCH($B1374&amp;"|"&amp;$C1374,Inputs!$A$5:$A$132,0))</f>
        <v/>
      </c>
      <c r="E1374" s="37">
        <f>INDEX(Inputs!$T$5:$T$132,MATCH($B1374&amp;"|"&amp;$C1374,Inputs!$A$5:$A$132,0))</f>
        <v/>
      </c>
      <c r="F1374" s="37">
        <f>INDEX(Inputs!$K$5:$K$132,MATCH($B1374&amp;"|"&amp;$C1374,Inputs!$A$5:$A$132,0))</f>
        <v/>
      </c>
      <c r="G1374" s="36" t="n"/>
      <c r="H1374" s="14">
        <f>INDEX(Variables!$B$5:$B$205,MATCH($A1374,Variables!$A$5:$A$205,0))&amp;IF($C1374="",""," | "&amp;INDEX(Mapping!$B$5:$B$26,MATCH($C1374,Mapping!$A$5:$A$26,0))&amp;" | "&amp;INDEX(Mapping!$B$30:$B$46,MATCH($B1374,Mapping!$A$30:$A$46,0)))</f>
        <v/>
      </c>
      <c r="I1374" s="14">
        <f>INDEX(Variables!$C$5:$C$205,MATCH($A1374,Variables!$A$5:$A$205,0))</f>
        <v/>
      </c>
      <c r="J1374" s="14">
        <f>INDEX(Variables!$E$5:$E$205,MATCH($A1374,Variables!$A$5:$A$205,0))</f>
        <v/>
      </c>
      <c r="K1374" s="11">
        <f>LOWER(Settings!$C$4)&amp;".mit."&amp;$A1374&amp;IF($C1374="","","."&amp;$C1374&amp;"."&amp;$B1374)&amp;IF(INDEX(Variables!$D$5:$D$205,MATCH($A1374,Variables!$A$5:$A$205,0))="","","."&amp;INDEX(Variables!$D$5:$D$205,MATCH($A1374,Variables!$A$5:$A$205,0)))&amp;"."&amp;K$5</f>
        <v/>
      </c>
      <c r="L1374" s="38">
        <f>(INDEX(L$235:L$238,$D1374)*INDEX(L$239:L$255,$F1374)+L$194*INDEX(L$121:L$137,$F1374)*INDEX(L$151:L$167,$F1374))*$E1374</f>
        <v/>
      </c>
      <c r="M1374" s="37">
        <f>(INDEX(M$235:M$238,$D1374)*INDEX(M$239:M$255,$F1374)+M$194*INDEX(M$121:M$137,$F1374)*INDEX(M$151:M$167,$F1374))*$E1374</f>
        <v/>
      </c>
      <c r="N1374" s="37">
        <f>(INDEX(N$235:N$238,$D1374)*INDEX(N$239:N$255,$F1374)+N$194*INDEX(N$121:N$137,$F1374)*INDEX(N$151:N$167,$F1374))*$E1374</f>
        <v/>
      </c>
      <c r="O1374" s="37">
        <f>(INDEX(O$235:O$238,$D1374)*INDEX(O$239:O$255,$F1374)+O$194*INDEX(O$121:O$137,$F1374)*INDEX(O$151:O$167,$F1374))*$E1374</f>
        <v/>
      </c>
      <c r="P1374" s="37">
        <f>(INDEX(P$235:P$238,$D1374)*INDEX(P$239:P$255,$F1374)+P$194*INDEX(P$121:P$137,$F1374)*INDEX(P$151:P$167,$F1374))*$E1374</f>
        <v/>
      </c>
      <c r="Q1374" s="37">
        <f>(INDEX(Q$235:Q$238,$D1374)*INDEX(Q$239:Q$255,$F1374)+Q$194*INDEX(Q$121:Q$137,$F1374)*INDEX(Q$151:Q$167,$F1374))*$E1374</f>
        <v/>
      </c>
      <c r="R1374" s="37">
        <f>(INDEX(R$235:R$238,$D1374)*INDEX(R$239:R$255,$F1374)+R$194*INDEX(R$121:R$137,$F1374)*INDEX(R$151:R$167,$F1374))*$E1374</f>
        <v/>
      </c>
      <c r="S1374" s="37">
        <f>(INDEX(S$235:S$238,$D1374)*INDEX(S$239:S$255,$F1374)+S$194*INDEX(S$121:S$137,$F1374)*INDEX(S$151:S$167,$F1374))*$E1374</f>
        <v/>
      </c>
      <c r="T1374" s="37">
        <f>(INDEX(T$235:T$238,$D1374)*INDEX(T$239:T$255,$F1374)+T$194*INDEX(T$121:T$137,$F1374)*INDEX(T$151:T$167,$F1374))*$E1374</f>
        <v/>
      </c>
      <c r="U1374" s="37">
        <f>(INDEX(U$235:U$238,$D1374)*INDEX(U$239:U$255,$F1374)+U$194*INDEX(U$121:U$137,$F1374)*INDEX(U$151:U$167,$F1374))*$E1374</f>
        <v/>
      </c>
      <c r="V1374" s="37">
        <f>(INDEX(V$235:V$238,$D1374)*INDEX(V$239:V$255,$F1374)+V$194*INDEX(V$121:V$137,$F1374)*INDEX(V$151:V$167,$F1374))*$E1374</f>
        <v/>
      </c>
      <c r="W1374" s="37">
        <f>(INDEX(W$235:W$238,$D1374)*INDEX(W$239:W$255,$F1374)+W$194*INDEX(W$121:W$137,$F1374)*INDEX(W$151:W$167,$F1374))*$E1374</f>
        <v/>
      </c>
      <c r="X1374" s="37">
        <f>(INDEX(X$235:X$238,$D1374)*INDEX(X$239:X$255,$F1374)+X$194*INDEX(X$121:X$137,$F1374)*INDEX(X$151:X$167,$F1374))*$E1374</f>
        <v/>
      </c>
      <c r="Y1374" s="37">
        <f>(INDEX(Y$235:Y$238,$D1374)*INDEX(Y$239:Y$255,$F1374)+Y$194*INDEX(Y$121:Y$137,$F1374)*INDEX(Y$151:Y$167,$F1374))*$E1374</f>
        <v/>
      </c>
      <c r="Z1374" s="37">
        <f>(INDEX(Z$235:Z$238,$D1374)*INDEX(Z$239:Z$255,$F1374)+Z$194*INDEX(Z$121:Z$137,$F1374)*INDEX(Z$151:Z$167,$F1374))*$E1374</f>
        <v/>
      </c>
      <c r="AA1374" s="37">
        <f>(INDEX(AA$235:AA$238,$D1374)*INDEX(AA$239:AA$255,$F1374)+AA$194*INDEX(AA$121:AA$137,$F1374)*INDEX(AA$151:AA$167,$F1374))*$E1374</f>
        <v/>
      </c>
      <c r="AB1374" s="37">
        <f>(INDEX(AB$235:AB$238,$D1374)*INDEX(AB$239:AB$255,$F1374)+AB$194*INDEX(AB$121:AB$137,$F1374)*INDEX(AB$151:AB$167,$F1374))*$E1374</f>
        <v/>
      </c>
      <c r="AC1374" s="37">
        <f>(INDEX(AC$235:AC$238,$D1374)*INDEX(AC$239:AC$255,$F1374)+AC$194*INDEX(AC$121:AC$137,$F1374)*INDEX(AC$151:AC$167,$F1374))*$E1374</f>
        <v/>
      </c>
      <c r="AD1374" s="40">
        <f>SHADOWEFF(INDEX(AD$235:AD$238,$D1374),INDEX(AD$239:AD$255,$F1374),AD$194,INDEX(AD$121:AD$137,$F1374),INDEX(AD$151:AD$167,$F1374),$E1374)</f>
        <v/>
      </c>
      <c r="AF1374" s="11">
        <f>LOWER(Settings!$C$4)&amp;".mit."&amp;$A1374&amp;IF($C1374="","","."&amp;$C1374&amp;"."&amp;$B1374)&amp;IF(INDEX(Variables!$D$5:$D$205,MATCH($A1374,Variables!$A$5:$A$205,0))="","","."&amp;INDEX(Variables!$D$5:$D$205,MATCH($A1374,Variables!$A$5:$A$205,0)))&amp;"."&amp;AF$5</f>
        <v/>
      </c>
      <c r="AG1374" s="38">
        <f>(INDEX(AG$235:AG$238,$D1374)*INDEX(AG$239:AG$255,$F1374)+AG$194*INDEX(AG$121:AG$137,$F1374)*INDEX(AG$151:AG$167,$F1374))*$E1374</f>
        <v/>
      </c>
      <c r="AH1374" s="37">
        <f>(INDEX(AH$235:AH$238,$D1374)*INDEX(AH$239:AH$255,$F1374)+AH$194*INDEX(AH$121:AH$137,$F1374)*INDEX(AH$151:AH$167,$F1374))*$E1374</f>
        <v/>
      </c>
      <c r="AI1374" s="37">
        <f>(INDEX(AI$235:AI$238,$D1374)*INDEX(AI$239:AI$255,$F1374)+AI$194*INDEX(AI$121:AI$137,$F1374)*INDEX(AI$151:AI$167,$F1374))*$E1374</f>
        <v/>
      </c>
      <c r="AJ1374" s="37">
        <f>(INDEX(AJ$235:AJ$238,$D1374)*INDEX(AJ$239:AJ$255,$F1374)+AJ$194*INDEX(AJ$121:AJ$137,$F1374)*INDEX(AJ$151:AJ$167,$F1374))*$E1374</f>
        <v/>
      </c>
      <c r="AK1374" s="37">
        <f>(INDEX(AK$235:AK$238,$D1374)*INDEX(AK$239:AK$255,$F1374)+AK$194*INDEX(AK$121:AK$137,$F1374)*INDEX(AK$151:AK$167,$F1374))*$E1374</f>
        <v/>
      </c>
      <c r="AL1374" s="37">
        <f>(INDEX(AL$235:AL$238,$D1374)*INDEX(AL$239:AL$255,$F1374)+AL$194*INDEX(AL$121:AL$137,$F1374)*INDEX(AL$151:AL$167,$F1374))*$E1374</f>
        <v/>
      </c>
      <c r="AM1374" s="37">
        <f>(INDEX(AM$235:AM$238,$D1374)*INDEX(AM$239:AM$255,$F1374)+AM$194*INDEX(AM$121:AM$137,$F1374)*INDEX(AM$151:AM$167,$F1374))*$E1374</f>
        <v/>
      </c>
      <c r="AN1374" s="37">
        <f>(INDEX(AN$235:AN$238,$D1374)*INDEX(AN$239:AN$255,$F1374)+AN$194*INDEX(AN$121:AN$137,$F1374)*INDEX(AN$151:AN$167,$F1374))*$E1374</f>
        <v/>
      </c>
      <c r="AO1374" s="37">
        <f>(INDEX(AO$235:AO$238,$D1374)*INDEX(AO$239:AO$255,$F1374)+AO$194*INDEX(AO$121:AO$137,$F1374)*INDEX(AO$151:AO$167,$F1374))*$E1374</f>
        <v/>
      </c>
      <c r="AP1374" s="37">
        <f>(INDEX(AP$235:AP$238,$D1374)*INDEX(AP$239:AP$255,$F1374)+AP$194*INDEX(AP$121:AP$137,$F1374)*INDEX(AP$151:AP$167,$F1374))*$E1374</f>
        <v/>
      </c>
      <c r="AQ1374" s="37">
        <f>(INDEX(AQ$235:AQ$238,$D1374)*INDEX(AQ$239:AQ$255,$F1374)+AQ$194*INDEX(AQ$121:AQ$137,$F1374)*INDEX(AQ$151:AQ$167,$F1374))*$E1374</f>
        <v/>
      </c>
      <c r="AR1374" s="37">
        <f>(INDEX(AR$235:AR$238,$D1374)*INDEX(AR$239:AR$255,$F1374)+AR$194*INDEX(AR$121:AR$137,$F1374)*INDEX(AR$151:AR$167,$F1374))*$E1374</f>
        <v/>
      </c>
      <c r="AS1374" s="37">
        <f>(INDEX(AS$235:AS$238,$D1374)*INDEX(AS$239:AS$255,$F1374)+AS$194*INDEX(AS$121:AS$137,$F1374)*INDEX(AS$151:AS$167,$F1374))*$E1374</f>
        <v/>
      </c>
      <c r="AT1374" s="37">
        <f>(INDEX(AT$235:AT$238,$D1374)*INDEX(AT$239:AT$255,$F1374)+AT$194*INDEX(AT$121:AT$137,$F1374)*INDEX(AT$151:AT$167,$F1374))*$E1374</f>
        <v/>
      </c>
      <c r="AU1374" s="37">
        <f>(INDEX(AU$235:AU$238,$D1374)*INDEX(AU$239:AU$255,$F1374)+AU$194*INDEX(AU$121:AU$137,$F1374)*INDEX(AU$151:AU$167,$F1374))*$E1374</f>
        <v/>
      </c>
      <c r="AV1374" s="37">
        <f>(INDEX(AV$235:AV$238,$D1374)*INDEX(AV$239:AV$255,$F1374)+AV$194*INDEX(AV$121:AV$137,$F1374)*INDEX(AV$151:AV$167,$F1374))*$E1374</f>
        <v/>
      </c>
      <c r="AW1374" s="37">
        <f>(INDEX(AW$235:AW$238,$D1374)*INDEX(AW$239:AW$255,$F1374)+AW$194*INDEX(AW$121:AW$137,$F1374)*INDEX(AW$151:AW$167,$F1374))*$E1374</f>
        <v/>
      </c>
      <c r="AX1374" s="37">
        <f>(INDEX(AX$235:AX$238,$D1374)*INDEX(AX$239:AX$255,$F1374)+AX$194*INDEX(AX$121:AX$137,$F1374)*INDEX(AX$151:AX$167,$F1374))*$E1374</f>
        <v/>
      </c>
      <c r="AY1374" s="40">
        <f>SHADOWEFF(INDEX(AY$235:AY$238,$D1374),INDEX(AY$239:AY$255,$F1374),AY$194,INDEX(AY$121:AY$137,$F1374),INDEX(AY$151:AY$167,$F1374),$E1374)</f>
        <v/>
      </c>
    </row>
    <row r="1375" hidden="1" outlineLevel="2">
      <c r="A1375" s="14" t="inlineStr">
        <is>
          <t>shp</t>
        </is>
      </c>
      <c r="B1375" s="14" t="inlineStr">
        <is>
          <t>oop</t>
        </is>
      </c>
      <c r="C1375" s="14" t="inlineStr">
        <is>
          <t>irn</t>
        </is>
      </c>
      <c r="D1375" s="37">
        <f>INDEX(Inputs!$M$5:$M$132,MATCH($B1375&amp;"|"&amp;$C1375,Inputs!$A$5:$A$132,0))</f>
        <v/>
      </c>
      <c r="E1375" s="37">
        <f>INDEX(Inputs!$T$5:$T$132,MATCH($B1375&amp;"|"&amp;$C1375,Inputs!$A$5:$A$132,0))</f>
        <v/>
      </c>
      <c r="F1375" s="37">
        <f>INDEX(Inputs!$K$5:$K$132,MATCH($B1375&amp;"|"&amp;$C1375,Inputs!$A$5:$A$132,0))</f>
        <v/>
      </c>
      <c r="G1375" s="36" t="n"/>
      <c r="H1375" s="14">
        <f>INDEX(Variables!$B$5:$B$205,MATCH($A1375,Variables!$A$5:$A$205,0))&amp;IF($C1375="",""," | "&amp;INDEX(Mapping!$B$5:$B$26,MATCH($C1375,Mapping!$A$5:$A$26,0))&amp;" | "&amp;INDEX(Mapping!$B$30:$B$46,MATCH($B1375,Mapping!$A$30:$A$46,0)))</f>
        <v/>
      </c>
      <c r="I1375" s="14">
        <f>INDEX(Variables!$C$5:$C$205,MATCH($A1375,Variables!$A$5:$A$205,0))</f>
        <v/>
      </c>
      <c r="J1375" s="14">
        <f>INDEX(Variables!$E$5:$E$205,MATCH($A1375,Variables!$A$5:$A$205,0))</f>
        <v/>
      </c>
      <c r="K1375" s="11">
        <f>LOWER(Settings!$C$4)&amp;".mit."&amp;$A1375&amp;IF($C1375="","","."&amp;$C1375&amp;"."&amp;$B1375)&amp;IF(INDEX(Variables!$D$5:$D$205,MATCH($A1375,Variables!$A$5:$A$205,0))="","","."&amp;INDEX(Variables!$D$5:$D$205,MATCH($A1375,Variables!$A$5:$A$205,0)))&amp;"."&amp;K$5</f>
        <v/>
      </c>
      <c r="L1375" s="38">
        <f>(INDEX(L$235:L$238,$D1375)*INDEX(L$239:L$255,$F1375)+L$194*INDEX(L$121:L$137,$F1375)*INDEX(L$151:L$167,$F1375))*$E1375</f>
        <v/>
      </c>
      <c r="M1375" s="37">
        <f>(INDEX(M$235:M$238,$D1375)*INDEX(M$239:M$255,$F1375)+M$194*INDEX(M$121:M$137,$F1375)*INDEX(M$151:M$167,$F1375))*$E1375</f>
        <v/>
      </c>
      <c r="N1375" s="37">
        <f>(INDEX(N$235:N$238,$D1375)*INDEX(N$239:N$255,$F1375)+N$194*INDEX(N$121:N$137,$F1375)*INDEX(N$151:N$167,$F1375))*$E1375</f>
        <v/>
      </c>
      <c r="O1375" s="37">
        <f>(INDEX(O$235:O$238,$D1375)*INDEX(O$239:O$255,$F1375)+O$194*INDEX(O$121:O$137,$F1375)*INDEX(O$151:O$167,$F1375))*$E1375</f>
        <v/>
      </c>
      <c r="P1375" s="37">
        <f>(INDEX(P$235:P$238,$D1375)*INDEX(P$239:P$255,$F1375)+P$194*INDEX(P$121:P$137,$F1375)*INDEX(P$151:P$167,$F1375))*$E1375</f>
        <v/>
      </c>
      <c r="Q1375" s="37">
        <f>(INDEX(Q$235:Q$238,$D1375)*INDEX(Q$239:Q$255,$F1375)+Q$194*INDEX(Q$121:Q$137,$F1375)*INDEX(Q$151:Q$167,$F1375))*$E1375</f>
        <v/>
      </c>
      <c r="R1375" s="37">
        <f>(INDEX(R$235:R$238,$D1375)*INDEX(R$239:R$255,$F1375)+R$194*INDEX(R$121:R$137,$F1375)*INDEX(R$151:R$167,$F1375))*$E1375</f>
        <v/>
      </c>
      <c r="S1375" s="37">
        <f>(INDEX(S$235:S$238,$D1375)*INDEX(S$239:S$255,$F1375)+S$194*INDEX(S$121:S$137,$F1375)*INDEX(S$151:S$167,$F1375))*$E1375</f>
        <v/>
      </c>
      <c r="T1375" s="37">
        <f>(INDEX(T$235:T$238,$D1375)*INDEX(T$239:T$255,$F1375)+T$194*INDEX(T$121:T$137,$F1375)*INDEX(T$151:T$167,$F1375))*$E1375</f>
        <v/>
      </c>
      <c r="U1375" s="37">
        <f>(INDEX(U$235:U$238,$D1375)*INDEX(U$239:U$255,$F1375)+U$194*INDEX(U$121:U$137,$F1375)*INDEX(U$151:U$167,$F1375))*$E1375</f>
        <v/>
      </c>
      <c r="V1375" s="37">
        <f>(INDEX(V$235:V$238,$D1375)*INDEX(V$239:V$255,$F1375)+V$194*INDEX(V$121:V$137,$F1375)*INDEX(V$151:V$167,$F1375))*$E1375</f>
        <v/>
      </c>
      <c r="W1375" s="37">
        <f>(INDEX(W$235:W$238,$D1375)*INDEX(W$239:W$255,$F1375)+W$194*INDEX(W$121:W$137,$F1375)*INDEX(W$151:W$167,$F1375))*$E1375</f>
        <v/>
      </c>
      <c r="X1375" s="37">
        <f>(INDEX(X$235:X$238,$D1375)*INDEX(X$239:X$255,$F1375)+X$194*INDEX(X$121:X$137,$F1375)*INDEX(X$151:X$167,$F1375))*$E1375</f>
        <v/>
      </c>
      <c r="Y1375" s="37">
        <f>(INDEX(Y$235:Y$238,$D1375)*INDEX(Y$239:Y$255,$F1375)+Y$194*INDEX(Y$121:Y$137,$F1375)*INDEX(Y$151:Y$167,$F1375))*$E1375</f>
        <v/>
      </c>
      <c r="Z1375" s="37">
        <f>(INDEX(Z$235:Z$238,$D1375)*INDEX(Z$239:Z$255,$F1375)+Z$194*INDEX(Z$121:Z$137,$F1375)*INDEX(Z$151:Z$167,$F1375))*$E1375</f>
        <v/>
      </c>
      <c r="AA1375" s="37">
        <f>(INDEX(AA$235:AA$238,$D1375)*INDEX(AA$239:AA$255,$F1375)+AA$194*INDEX(AA$121:AA$137,$F1375)*INDEX(AA$151:AA$167,$F1375))*$E1375</f>
        <v/>
      </c>
      <c r="AB1375" s="37">
        <f>(INDEX(AB$235:AB$238,$D1375)*INDEX(AB$239:AB$255,$F1375)+AB$194*INDEX(AB$121:AB$137,$F1375)*INDEX(AB$151:AB$167,$F1375))*$E1375</f>
        <v/>
      </c>
      <c r="AC1375" s="37">
        <f>(INDEX(AC$235:AC$238,$D1375)*INDEX(AC$239:AC$255,$F1375)+AC$194*INDEX(AC$121:AC$137,$F1375)*INDEX(AC$151:AC$167,$F1375))*$E1375</f>
        <v/>
      </c>
      <c r="AD1375" s="40">
        <f>SHADOWEFF(INDEX(AD$235:AD$238,$D1375),INDEX(AD$239:AD$255,$F1375),AD$194,INDEX(AD$121:AD$137,$F1375),INDEX(AD$151:AD$167,$F1375),$E1375)</f>
        <v/>
      </c>
      <c r="AF1375" s="11">
        <f>LOWER(Settings!$C$4)&amp;".mit."&amp;$A1375&amp;IF($C1375="","","."&amp;$C1375&amp;"."&amp;$B1375)&amp;IF(INDEX(Variables!$D$5:$D$205,MATCH($A1375,Variables!$A$5:$A$205,0))="","","."&amp;INDEX(Variables!$D$5:$D$205,MATCH($A1375,Variables!$A$5:$A$205,0)))&amp;"."&amp;AF$5</f>
        <v/>
      </c>
      <c r="AG1375" s="38">
        <f>(INDEX(AG$235:AG$238,$D1375)*INDEX(AG$239:AG$255,$F1375)+AG$194*INDEX(AG$121:AG$137,$F1375)*INDEX(AG$151:AG$167,$F1375))*$E1375</f>
        <v/>
      </c>
      <c r="AH1375" s="37">
        <f>(INDEX(AH$235:AH$238,$D1375)*INDEX(AH$239:AH$255,$F1375)+AH$194*INDEX(AH$121:AH$137,$F1375)*INDEX(AH$151:AH$167,$F1375))*$E1375</f>
        <v/>
      </c>
      <c r="AI1375" s="37">
        <f>(INDEX(AI$235:AI$238,$D1375)*INDEX(AI$239:AI$255,$F1375)+AI$194*INDEX(AI$121:AI$137,$F1375)*INDEX(AI$151:AI$167,$F1375))*$E1375</f>
        <v/>
      </c>
      <c r="AJ1375" s="37">
        <f>(INDEX(AJ$235:AJ$238,$D1375)*INDEX(AJ$239:AJ$255,$F1375)+AJ$194*INDEX(AJ$121:AJ$137,$F1375)*INDEX(AJ$151:AJ$167,$F1375))*$E1375</f>
        <v/>
      </c>
      <c r="AK1375" s="37">
        <f>(INDEX(AK$235:AK$238,$D1375)*INDEX(AK$239:AK$255,$F1375)+AK$194*INDEX(AK$121:AK$137,$F1375)*INDEX(AK$151:AK$167,$F1375))*$E1375</f>
        <v/>
      </c>
      <c r="AL1375" s="37">
        <f>(INDEX(AL$235:AL$238,$D1375)*INDEX(AL$239:AL$255,$F1375)+AL$194*INDEX(AL$121:AL$137,$F1375)*INDEX(AL$151:AL$167,$F1375))*$E1375</f>
        <v/>
      </c>
      <c r="AM1375" s="37">
        <f>(INDEX(AM$235:AM$238,$D1375)*INDEX(AM$239:AM$255,$F1375)+AM$194*INDEX(AM$121:AM$137,$F1375)*INDEX(AM$151:AM$167,$F1375))*$E1375</f>
        <v/>
      </c>
      <c r="AN1375" s="37">
        <f>(INDEX(AN$235:AN$238,$D1375)*INDEX(AN$239:AN$255,$F1375)+AN$194*INDEX(AN$121:AN$137,$F1375)*INDEX(AN$151:AN$167,$F1375))*$E1375</f>
        <v/>
      </c>
      <c r="AO1375" s="37">
        <f>(INDEX(AO$235:AO$238,$D1375)*INDEX(AO$239:AO$255,$F1375)+AO$194*INDEX(AO$121:AO$137,$F1375)*INDEX(AO$151:AO$167,$F1375))*$E1375</f>
        <v/>
      </c>
      <c r="AP1375" s="37">
        <f>(INDEX(AP$235:AP$238,$D1375)*INDEX(AP$239:AP$255,$F1375)+AP$194*INDEX(AP$121:AP$137,$F1375)*INDEX(AP$151:AP$167,$F1375))*$E1375</f>
        <v/>
      </c>
      <c r="AQ1375" s="37">
        <f>(INDEX(AQ$235:AQ$238,$D1375)*INDEX(AQ$239:AQ$255,$F1375)+AQ$194*INDEX(AQ$121:AQ$137,$F1375)*INDEX(AQ$151:AQ$167,$F1375))*$E1375</f>
        <v/>
      </c>
      <c r="AR1375" s="37">
        <f>(INDEX(AR$235:AR$238,$D1375)*INDEX(AR$239:AR$255,$F1375)+AR$194*INDEX(AR$121:AR$137,$F1375)*INDEX(AR$151:AR$167,$F1375))*$E1375</f>
        <v/>
      </c>
      <c r="AS1375" s="37">
        <f>(INDEX(AS$235:AS$238,$D1375)*INDEX(AS$239:AS$255,$F1375)+AS$194*INDEX(AS$121:AS$137,$F1375)*INDEX(AS$151:AS$167,$F1375))*$E1375</f>
        <v/>
      </c>
      <c r="AT1375" s="37">
        <f>(INDEX(AT$235:AT$238,$D1375)*INDEX(AT$239:AT$255,$F1375)+AT$194*INDEX(AT$121:AT$137,$F1375)*INDEX(AT$151:AT$167,$F1375))*$E1375</f>
        <v/>
      </c>
      <c r="AU1375" s="37">
        <f>(INDEX(AU$235:AU$238,$D1375)*INDEX(AU$239:AU$255,$F1375)+AU$194*INDEX(AU$121:AU$137,$F1375)*INDEX(AU$151:AU$167,$F1375))*$E1375</f>
        <v/>
      </c>
      <c r="AV1375" s="37">
        <f>(INDEX(AV$235:AV$238,$D1375)*INDEX(AV$239:AV$255,$F1375)+AV$194*INDEX(AV$121:AV$137,$F1375)*INDEX(AV$151:AV$167,$F1375))*$E1375</f>
        <v/>
      </c>
      <c r="AW1375" s="37">
        <f>(INDEX(AW$235:AW$238,$D1375)*INDEX(AW$239:AW$255,$F1375)+AW$194*INDEX(AW$121:AW$137,$F1375)*INDEX(AW$151:AW$167,$F1375))*$E1375</f>
        <v/>
      </c>
      <c r="AX1375" s="37">
        <f>(INDEX(AX$235:AX$238,$D1375)*INDEX(AX$239:AX$255,$F1375)+AX$194*INDEX(AX$121:AX$137,$F1375)*INDEX(AX$151:AX$167,$F1375))*$E1375</f>
        <v/>
      </c>
      <c r="AY1375" s="40">
        <f>SHADOWEFF(INDEX(AY$235:AY$238,$D1375),INDEX(AY$239:AY$255,$F1375),AY$194,INDEX(AY$121:AY$137,$F1375),INDEX(AY$151:AY$167,$F1375),$E1375)</f>
        <v/>
      </c>
    </row>
    <row r="1376" hidden="1" outlineLevel="2">
      <c r="A1376" s="14" t="inlineStr">
        <is>
          <t>shp</t>
        </is>
      </c>
      <c r="B1376" s="14" t="inlineStr">
        <is>
          <t>bio</t>
        </is>
      </c>
      <c r="C1376" s="14" t="inlineStr">
        <is>
          <t>irn</t>
        </is>
      </c>
      <c r="D1376" s="37">
        <f>INDEX(Inputs!$M$5:$M$132,MATCH($B1376&amp;"|"&amp;$C1376,Inputs!$A$5:$A$132,0))</f>
        <v/>
      </c>
      <c r="E1376" s="37">
        <f>INDEX(Inputs!$T$5:$T$132,MATCH($B1376&amp;"|"&amp;$C1376,Inputs!$A$5:$A$132,0))</f>
        <v/>
      </c>
      <c r="F1376" s="37">
        <f>INDEX(Inputs!$K$5:$K$132,MATCH($B1376&amp;"|"&amp;$C1376,Inputs!$A$5:$A$132,0))</f>
        <v/>
      </c>
      <c r="G1376" s="36" t="n"/>
      <c r="H1376" s="14">
        <f>INDEX(Variables!$B$5:$B$205,MATCH($A1376,Variables!$A$5:$A$205,0))&amp;IF($C1376="",""," | "&amp;INDEX(Mapping!$B$5:$B$26,MATCH($C1376,Mapping!$A$5:$A$26,0))&amp;" | "&amp;INDEX(Mapping!$B$30:$B$46,MATCH($B1376,Mapping!$A$30:$A$46,0)))</f>
        <v/>
      </c>
      <c r="I1376" s="14">
        <f>INDEX(Variables!$C$5:$C$205,MATCH($A1376,Variables!$A$5:$A$205,0))</f>
        <v/>
      </c>
      <c r="J1376" s="14">
        <f>INDEX(Variables!$E$5:$E$205,MATCH($A1376,Variables!$A$5:$A$205,0))</f>
        <v/>
      </c>
      <c r="K1376" s="11">
        <f>LOWER(Settings!$C$4)&amp;".mit."&amp;$A1376&amp;IF($C1376="","","."&amp;$C1376&amp;"."&amp;$B1376)&amp;IF(INDEX(Variables!$D$5:$D$205,MATCH($A1376,Variables!$A$5:$A$205,0))="","","."&amp;INDEX(Variables!$D$5:$D$205,MATCH($A1376,Variables!$A$5:$A$205,0)))&amp;"."&amp;K$5</f>
        <v/>
      </c>
      <c r="L1376" s="38">
        <f>(INDEX(L$235:L$238,$D1376)*INDEX(L$239:L$255,$F1376)+L$194*INDEX(L$121:L$137,$F1376)*INDEX(L$151:L$167,$F1376))*$E1376</f>
        <v/>
      </c>
      <c r="M1376" s="37">
        <f>(INDEX(M$235:M$238,$D1376)*INDEX(M$239:M$255,$F1376)+M$194*INDEX(M$121:M$137,$F1376)*INDEX(M$151:M$167,$F1376))*$E1376</f>
        <v/>
      </c>
      <c r="N1376" s="37">
        <f>(INDEX(N$235:N$238,$D1376)*INDEX(N$239:N$255,$F1376)+N$194*INDEX(N$121:N$137,$F1376)*INDEX(N$151:N$167,$F1376))*$E1376</f>
        <v/>
      </c>
      <c r="O1376" s="37">
        <f>(INDEX(O$235:O$238,$D1376)*INDEX(O$239:O$255,$F1376)+O$194*INDEX(O$121:O$137,$F1376)*INDEX(O$151:O$167,$F1376))*$E1376</f>
        <v/>
      </c>
      <c r="P1376" s="37">
        <f>(INDEX(P$235:P$238,$D1376)*INDEX(P$239:P$255,$F1376)+P$194*INDEX(P$121:P$137,$F1376)*INDEX(P$151:P$167,$F1376))*$E1376</f>
        <v/>
      </c>
      <c r="Q1376" s="37">
        <f>(INDEX(Q$235:Q$238,$D1376)*INDEX(Q$239:Q$255,$F1376)+Q$194*INDEX(Q$121:Q$137,$F1376)*INDEX(Q$151:Q$167,$F1376))*$E1376</f>
        <v/>
      </c>
      <c r="R1376" s="37">
        <f>(INDEX(R$235:R$238,$D1376)*INDEX(R$239:R$255,$F1376)+R$194*INDEX(R$121:R$137,$F1376)*INDEX(R$151:R$167,$F1376))*$E1376</f>
        <v/>
      </c>
      <c r="S1376" s="37">
        <f>(INDEX(S$235:S$238,$D1376)*INDEX(S$239:S$255,$F1376)+S$194*INDEX(S$121:S$137,$F1376)*INDEX(S$151:S$167,$F1376))*$E1376</f>
        <v/>
      </c>
      <c r="T1376" s="37">
        <f>(INDEX(T$235:T$238,$D1376)*INDEX(T$239:T$255,$F1376)+T$194*INDEX(T$121:T$137,$F1376)*INDEX(T$151:T$167,$F1376))*$E1376</f>
        <v/>
      </c>
      <c r="U1376" s="37">
        <f>(INDEX(U$235:U$238,$D1376)*INDEX(U$239:U$255,$F1376)+U$194*INDEX(U$121:U$137,$F1376)*INDEX(U$151:U$167,$F1376))*$E1376</f>
        <v/>
      </c>
      <c r="V1376" s="37">
        <f>(INDEX(V$235:V$238,$D1376)*INDEX(V$239:V$255,$F1376)+V$194*INDEX(V$121:V$137,$F1376)*INDEX(V$151:V$167,$F1376))*$E1376</f>
        <v/>
      </c>
      <c r="W1376" s="37">
        <f>(INDEX(W$235:W$238,$D1376)*INDEX(W$239:W$255,$F1376)+W$194*INDEX(W$121:W$137,$F1376)*INDEX(W$151:W$167,$F1376))*$E1376</f>
        <v/>
      </c>
      <c r="X1376" s="37">
        <f>(INDEX(X$235:X$238,$D1376)*INDEX(X$239:X$255,$F1376)+X$194*INDEX(X$121:X$137,$F1376)*INDEX(X$151:X$167,$F1376))*$E1376</f>
        <v/>
      </c>
      <c r="Y1376" s="37">
        <f>(INDEX(Y$235:Y$238,$D1376)*INDEX(Y$239:Y$255,$F1376)+Y$194*INDEX(Y$121:Y$137,$F1376)*INDEX(Y$151:Y$167,$F1376))*$E1376</f>
        <v/>
      </c>
      <c r="Z1376" s="37">
        <f>(INDEX(Z$235:Z$238,$D1376)*INDEX(Z$239:Z$255,$F1376)+Z$194*INDEX(Z$121:Z$137,$F1376)*INDEX(Z$151:Z$167,$F1376))*$E1376</f>
        <v/>
      </c>
      <c r="AA1376" s="37">
        <f>(INDEX(AA$235:AA$238,$D1376)*INDEX(AA$239:AA$255,$F1376)+AA$194*INDEX(AA$121:AA$137,$F1376)*INDEX(AA$151:AA$167,$F1376))*$E1376</f>
        <v/>
      </c>
      <c r="AB1376" s="37">
        <f>(INDEX(AB$235:AB$238,$D1376)*INDEX(AB$239:AB$255,$F1376)+AB$194*INDEX(AB$121:AB$137,$F1376)*INDEX(AB$151:AB$167,$F1376))*$E1376</f>
        <v/>
      </c>
      <c r="AC1376" s="37">
        <f>(INDEX(AC$235:AC$238,$D1376)*INDEX(AC$239:AC$255,$F1376)+AC$194*INDEX(AC$121:AC$137,$F1376)*INDEX(AC$151:AC$167,$F1376))*$E1376</f>
        <v/>
      </c>
      <c r="AD1376" s="40">
        <f>SHADOWEFF(INDEX(AD$235:AD$238,$D1376),INDEX(AD$239:AD$255,$F1376),AD$194,INDEX(AD$121:AD$137,$F1376),INDEX(AD$151:AD$167,$F1376),$E1376)</f>
        <v/>
      </c>
      <c r="AF1376" s="11">
        <f>LOWER(Settings!$C$4)&amp;".mit."&amp;$A1376&amp;IF($C1376="","","."&amp;$C1376&amp;"."&amp;$B1376)&amp;IF(INDEX(Variables!$D$5:$D$205,MATCH($A1376,Variables!$A$5:$A$205,0))="","","."&amp;INDEX(Variables!$D$5:$D$205,MATCH($A1376,Variables!$A$5:$A$205,0)))&amp;"."&amp;AF$5</f>
        <v/>
      </c>
      <c r="AG1376" s="38">
        <f>(INDEX(AG$235:AG$238,$D1376)*INDEX(AG$239:AG$255,$F1376)+AG$194*INDEX(AG$121:AG$137,$F1376)*INDEX(AG$151:AG$167,$F1376))*$E1376</f>
        <v/>
      </c>
      <c r="AH1376" s="37">
        <f>(INDEX(AH$235:AH$238,$D1376)*INDEX(AH$239:AH$255,$F1376)+AH$194*INDEX(AH$121:AH$137,$F1376)*INDEX(AH$151:AH$167,$F1376))*$E1376</f>
        <v/>
      </c>
      <c r="AI1376" s="37">
        <f>(INDEX(AI$235:AI$238,$D1376)*INDEX(AI$239:AI$255,$F1376)+AI$194*INDEX(AI$121:AI$137,$F1376)*INDEX(AI$151:AI$167,$F1376))*$E1376</f>
        <v/>
      </c>
      <c r="AJ1376" s="37">
        <f>(INDEX(AJ$235:AJ$238,$D1376)*INDEX(AJ$239:AJ$255,$F1376)+AJ$194*INDEX(AJ$121:AJ$137,$F1376)*INDEX(AJ$151:AJ$167,$F1376))*$E1376</f>
        <v/>
      </c>
      <c r="AK1376" s="37">
        <f>(INDEX(AK$235:AK$238,$D1376)*INDEX(AK$239:AK$255,$F1376)+AK$194*INDEX(AK$121:AK$137,$F1376)*INDEX(AK$151:AK$167,$F1376))*$E1376</f>
        <v/>
      </c>
      <c r="AL1376" s="37">
        <f>(INDEX(AL$235:AL$238,$D1376)*INDEX(AL$239:AL$255,$F1376)+AL$194*INDEX(AL$121:AL$137,$F1376)*INDEX(AL$151:AL$167,$F1376))*$E1376</f>
        <v/>
      </c>
      <c r="AM1376" s="37">
        <f>(INDEX(AM$235:AM$238,$D1376)*INDEX(AM$239:AM$255,$F1376)+AM$194*INDEX(AM$121:AM$137,$F1376)*INDEX(AM$151:AM$167,$F1376))*$E1376</f>
        <v/>
      </c>
      <c r="AN1376" s="37">
        <f>(INDEX(AN$235:AN$238,$D1376)*INDEX(AN$239:AN$255,$F1376)+AN$194*INDEX(AN$121:AN$137,$F1376)*INDEX(AN$151:AN$167,$F1376))*$E1376</f>
        <v/>
      </c>
      <c r="AO1376" s="37">
        <f>(INDEX(AO$235:AO$238,$D1376)*INDEX(AO$239:AO$255,$F1376)+AO$194*INDEX(AO$121:AO$137,$F1376)*INDEX(AO$151:AO$167,$F1376))*$E1376</f>
        <v/>
      </c>
      <c r="AP1376" s="37">
        <f>(INDEX(AP$235:AP$238,$D1376)*INDEX(AP$239:AP$255,$F1376)+AP$194*INDEX(AP$121:AP$137,$F1376)*INDEX(AP$151:AP$167,$F1376))*$E1376</f>
        <v/>
      </c>
      <c r="AQ1376" s="37">
        <f>(INDEX(AQ$235:AQ$238,$D1376)*INDEX(AQ$239:AQ$255,$F1376)+AQ$194*INDEX(AQ$121:AQ$137,$F1376)*INDEX(AQ$151:AQ$167,$F1376))*$E1376</f>
        <v/>
      </c>
      <c r="AR1376" s="37">
        <f>(INDEX(AR$235:AR$238,$D1376)*INDEX(AR$239:AR$255,$F1376)+AR$194*INDEX(AR$121:AR$137,$F1376)*INDEX(AR$151:AR$167,$F1376))*$E1376</f>
        <v/>
      </c>
      <c r="AS1376" s="37">
        <f>(INDEX(AS$235:AS$238,$D1376)*INDEX(AS$239:AS$255,$F1376)+AS$194*INDEX(AS$121:AS$137,$F1376)*INDEX(AS$151:AS$167,$F1376))*$E1376</f>
        <v/>
      </c>
      <c r="AT1376" s="37">
        <f>(INDEX(AT$235:AT$238,$D1376)*INDEX(AT$239:AT$255,$F1376)+AT$194*INDEX(AT$121:AT$137,$F1376)*INDEX(AT$151:AT$167,$F1376))*$E1376</f>
        <v/>
      </c>
      <c r="AU1376" s="37">
        <f>(INDEX(AU$235:AU$238,$D1376)*INDEX(AU$239:AU$255,$F1376)+AU$194*INDEX(AU$121:AU$137,$F1376)*INDEX(AU$151:AU$167,$F1376))*$E1376</f>
        <v/>
      </c>
      <c r="AV1376" s="37">
        <f>(INDEX(AV$235:AV$238,$D1376)*INDEX(AV$239:AV$255,$F1376)+AV$194*INDEX(AV$121:AV$137,$F1376)*INDEX(AV$151:AV$167,$F1376))*$E1376</f>
        <v/>
      </c>
      <c r="AW1376" s="37">
        <f>(INDEX(AW$235:AW$238,$D1376)*INDEX(AW$239:AW$255,$F1376)+AW$194*INDEX(AW$121:AW$137,$F1376)*INDEX(AW$151:AW$167,$F1376))*$E1376</f>
        <v/>
      </c>
      <c r="AX1376" s="37">
        <f>(INDEX(AX$235:AX$238,$D1376)*INDEX(AX$239:AX$255,$F1376)+AX$194*INDEX(AX$121:AX$137,$F1376)*INDEX(AX$151:AX$167,$F1376))*$E1376</f>
        <v/>
      </c>
      <c r="AY1376" s="40">
        <f>SHADOWEFF(INDEX(AY$235:AY$238,$D1376),INDEX(AY$239:AY$255,$F1376),AY$194,INDEX(AY$121:AY$137,$F1376),INDEX(AY$151:AY$167,$F1376),$E1376)</f>
        <v/>
      </c>
    </row>
    <row r="1377" hidden="1" outlineLevel="2"/>
    <row r="1378" hidden="1" outlineLevel="2">
      <c r="A1378" s="14" t="inlineStr">
        <is>
          <t>ener</t>
        </is>
      </c>
      <c r="B1378" s="14" t="inlineStr">
        <is>
          <t>coa</t>
        </is>
      </c>
      <c r="C1378" s="14" t="inlineStr">
        <is>
          <t>irn</t>
        </is>
      </c>
      <c r="D1378" s="37">
        <f>INDEX(Inputs!$N$5:$N$132,MATCH($B1378&amp;"|"&amp;$C1378,Inputs!$A$5:$A$132,0))</f>
        <v/>
      </c>
      <c r="E1378" s="37">
        <f>INDEX(Inputs!$O$5:$O$132,MATCH($B1378&amp;"|"&amp;$C1378,Inputs!$A$5:$A$132,0))</f>
        <v/>
      </c>
      <c r="F1378" s="37">
        <f>INDEX(Inputs!$P$5:$P$132,MATCH($B1378&amp;"|"&amp;$C1378,Inputs!$A$5:$A$132,0))</f>
        <v/>
      </c>
      <c r="G1378" s="37">
        <f>INDEX(Inputs!$Q$5:$Q$132,MATCH($B1378&amp;"|"&amp;$C1378,Inputs!$A$5:$A$132,0))</f>
        <v/>
      </c>
      <c r="H1378" s="14">
        <f>INDEX(Variables!$B$5:$B$205,MATCH($A1378,Variables!$A$5:$A$205,0))&amp;IF($C1378="",""," | "&amp;INDEX(Mapping!$B$5:$B$26,MATCH($C1378,Mapping!$A$5:$A$26,0))&amp;" | "&amp;INDEX(Mapping!$B$30:$B$46,MATCH($B1378,Mapping!$A$30:$A$46,0)))</f>
        <v/>
      </c>
      <c r="I1378" s="14">
        <f>INDEX(Variables!$C$5:$C$205,MATCH($A1378,Variables!$A$5:$A$205,0))</f>
        <v/>
      </c>
      <c r="J1378" s="14">
        <f>INDEX(Variables!$E$5:$E$205,MATCH($A1378,Variables!$A$5:$A$205,0))</f>
        <v/>
      </c>
      <c r="K1378" s="11">
        <f>LOWER(Settings!$C$4)&amp;".mit."&amp;$A1378&amp;IF($C1378="","","."&amp;$C1378&amp;"."&amp;$B1378)&amp;IF(INDEX(Variables!$D$5:$D$205,MATCH($A1378,Variables!$A$5:$A$205,0))="","","."&amp;INDEX(Variables!$D$5:$D$205,MATCH($A1378,Variables!$A$5:$A$205,0)))&amp;"."&amp;K$5</f>
        <v/>
      </c>
      <c r="L1378" s="46">
        <f>INDEX(Inputs!$U$5:$U$132,MATCH($B1378&amp;"|"&amp;$C1378,Inputs!$A$5:$A$132,0))</f>
        <v/>
      </c>
      <c r="M1378" s="47">
        <f>L1378*(1/(1+$G1378))^(1+$E1378)*(1+M$7)^$D1378*(M1360/L1360)^$E1378*((M1360+M1369)/(L1360+L1369))^($F1378*(1+$E1378))</f>
        <v/>
      </c>
      <c r="N1378" s="47">
        <f>M1378*(1/(1+$G1378))^(1+$E1378)*(1+N$7)^$D1378*(N1360/M1360)^$E1378*((N1360+N1369)/(M1360+M1369))^($F1378*(1+$E1378))</f>
        <v/>
      </c>
      <c r="O1378" s="47">
        <f>N1378*(1/(1+$G1378))^(1+$E1378)*(1+O$7)^$D1378*(O1360/N1360)^$E1378*((O1360+O1369)/(N1360+N1369))^($F1378*(1+$E1378))</f>
        <v/>
      </c>
      <c r="P1378" s="47">
        <f>O1378*(1/(1+$G1378))^(1+$E1378)*(1+P$7)^$D1378*(P1360/O1360)^$E1378*((P1360+P1369)/(O1360+O1369))^($F1378*(1+$E1378))</f>
        <v/>
      </c>
      <c r="Q1378" s="47">
        <f>P1378*(1/(1+$G1378))^(1+$E1378)*(1+Q$7)^$D1378*(Q1360/P1360)^$E1378*((Q1360+Q1369)/(P1360+P1369))^($F1378*(1+$E1378))</f>
        <v/>
      </c>
      <c r="R1378" s="47">
        <f>Q1378*(1/(1+$G1378))^(1+$E1378)*(1+R$7)^$D1378*(R1360/Q1360)^$E1378*((R1360+R1369)/(Q1360+Q1369))^($F1378*(1+$E1378))</f>
        <v/>
      </c>
      <c r="S1378" s="47">
        <f>R1378*(1/(1+$G1378))^(1+$E1378)*(1+S$7)^$D1378*(S1360/R1360)^$E1378*((S1360+S1369)/(R1360+R1369))^($F1378*(1+$E1378))</f>
        <v/>
      </c>
      <c r="T1378" s="47">
        <f>S1378*(1/(1+$G1378))^(1+$E1378)*(1+T$7)^$D1378*(T1360/S1360)^$E1378*((T1360+T1369)/(S1360+S1369))^($F1378*(1+$E1378))</f>
        <v/>
      </c>
      <c r="U1378" s="47">
        <f>T1378*(1/(1+$G1378))^(1+$E1378)*(1+U$7)^$D1378*(U1360/T1360)^$E1378*((U1360+U1369)/(T1360+T1369))^($F1378*(1+$E1378))</f>
        <v/>
      </c>
      <c r="V1378" s="47">
        <f>U1378*(1/(1+$G1378))^(1+$E1378)*(1+V$7)^$D1378*(V1360/U1360)^$E1378*((V1360+V1369)/(U1360+U1369))^($F1378*(1+$E1378))</f>
        <v/>
      </c>
      <c r="W1378" s="47">
        <f>V1378*(1/(1+$G1378))^(1+$E1378)*(1+W$7)^$D1378*(W1360/V1360)^$E1378*((W1360+W1369)/(V1360+V1369))^($F1378*(1+$E1378))</f>
        <v/>
      </c>
      <c r="X1378" s="47">
        <f>W1378*(1/(1+$G1378))^(1+$E1378)*(1+X$7)^$D1378*(X1360/W1360)^$E1378*((X1360+X1369)/(W1360+W1369))^($F1378*(1+$E1378))</f>
        <v/>
      </c>
      <c r="Y1378" s="47">
        <f>X1378*(1/(1+$G1378))^(1+$E1378)*(1+Y$7)^$D1378*(Y1360/X1360)^$E1378*((Y1360+Y1369)/(X1360+X1369))^($F1378*(1+$E1378))</f>
        <v/>
      </c>
      <c r="Z1378" s="47">
        <f>Y1378*(1/(1+$G1378))^(1+$E1378)*(1+Z$7)^$D1378*(Z1360/Y1360)^$E1378*((Z1360+Z1369)/(Y1360+Y1369))^($F1378*(1+$E1378))</f>
        <v/>
      </c>
      <c r="AA1378" s="47">
        <f>Z1378*(1/(1+$G1378))^(1+$E1378)*(1+AA$7)^$D1378*(AA1360/Z1360)^$E1378*((AA1360+AA1369)/(Z1360+Z1369))^($F1378*(1+$E1378))</f>
        <v/>
      </c>
      <c r="AB1378" s="47">
        <f>AA1378*(1/(1+$G1378))^(1+$E1378)*(1+AB$7)^$D1378*(AB1360/AA1360)^$E1378*((AB1360+AB1369)/(AA1360+AA1369))^($F1378*(1+$E1378))</f>
        <v/>
      </c>
      <c r="AC1378" s="47">
        <f>AB1378*(1/(1+$G1378))^(1+$E1378)*(1+AC$7)^$D1378*(AC1360/AB1360)^$E1378*((AC1360+AC1369)/(AB1360+AB1369))^($F1378*(1+$E1378))</f>
        <v/>
      </c>
      <c r="AD1378" s="58">
        <f>FUELUSE(AC1378,AD1360,AC1360,AD1369,AC1369,AD$7,$D1378,$E1378,$F1378,$G1378)</f>
        <v/>
      </c>
      <c r="AF1378" s="11">
        <f>LOWER(Settings!$C$4)&amp;".mit."&amp;$A1378&amp;IF($C1378="","","."&amp;$C1378&amp;"."&amp;$B1378)&amp;IF(INDEX(Variables!$D$5:$D$205,MATCH($A1378,Variables!$A$5:$A$205,0))="","","."&amp;INDEX(Variables!$D$5:$D$205,MATCH($A1378,Variables!$A$5:$A$205,0)))&amp;"."&amp;AF$5</f>
        <v/>
      </c>
      <c r="AG1378" s="46">
        <f>INDEX(Inputs!$U$5:$U$132,MATCH($B1378&amp;"|"&amp;$C1378,Inputs!$A$5:$A$132,0))</f>
        <v/>
      </c>
      <c r="AH1378" s="47">
        <f>AG1378*(1/(1+$G1378))^(1+$E1378)*(1+AH$7)^$D1378*(AH1360/AG1360)^$E1378*((AH1360+AH1369)/(AG1360+AG1369))^($F1378*(1+$E1378))</f>
        <v/>
      </c>
      <c r="AI1378" s="47">
        <f>AH1378*(1/(1+$G1378))^(1+$E1378)*(1+AI$7)^$D1378*(AI1360/AH1360)^$E1378*((AI1360+AI1369)/(AH1360+AH1369))^($F1378*(1+$E1378))</f>
        <v/>
      </c>
      <c r="AJ1378" s="47">
        <f>AI1378*(1/(1+$G1378))^(1+$E1378)*(1+AJ$7)^$D1378*(AJ1360/AI1360)^$E1378*((AJ1360+AJ1369)/(AI1360+AI1369))^($F1378*(1+$E1378))</f>
        <v/>
      </c>
      <c r="AK1378" s="47">
        <f>AJ1378*(1/(1+$G1378))^(1+$E1378)*(1+AK$7)^$D1378*(AK1360/AJ1360)^$E1378*((AK1360+AK1369)/(AJ1360+AJ1369))^($F1378*(1+$E1378))</f>
        <v/>
      </c>
      <c r="AL1378" s="47">
        <f>AK1378*(1/(1+$G1378))^(1+$E1378)*(1+AL$7)^$D1378*(AL1360/AK1360)^$E1378*((AL1360+AL1369)/(AK1360+AK1369))^($F1378*(1+$E1378))</f>
        <v/>
      </c>
      <c r="AM1378" s="47">
        <f>AL1378*(1/(1+$G1378))^(1+$E1378)*(1+AM$7)^$D1378*(AM1360/AL1360)^$E1378*((AM1360+AM1369)/(AL1360+AL1369))^($F1378*(1+$E1378))</f>
        <v/>
      </c>
      <c r="AN1378" s="47">
        <f>AM1378*(1/(1+$G1378))^(1+$E1378)*(1+AN$7)^$D1378*(AN1360/AM1360)^$E1378*((AN1360+AN1369)/(AM1360+AM1369))^($F1378*(1+$E1378))</f>
        <v/>
      </c>
      <c r="AO1378" s="47">
        <f>AN1378*(1/(1+$G1378))^(1+$E1378)*(1+AO$7)^$D1378*(AO1360/AN1360)^$E1378*((AO1360+AO1369)/(AN1360+AN1369))^($F1378*(1+$E1378))</f>
        <v/>
      </c>
      <c r="AP1378" s="47">
        <f>AO1378*(1/(1+$G1378))^(1+$E1378)*(1+AP$7)^$D1378*(AP1360/AO1360)^$E1378*((AP1360+AP1369)/(AO1360+AO1369))^($F1378*(1+$E1378))</f>
        <v/>
      </c>
      <c r="AQ1378" s="47">
        <f>AP1378*(1/(1+$G1378))^(1+$E1378)*(1+AQ$7)^$D1378*(AQ1360/AP1360)^$E1378*((AQ1360+AQ1369)/(AP1360+AP1369))^($F1378*(1+$E1378))</f>
        <v/>
      </c>
      <c r="AR1378" s="47">
        <f>AQ1378*(1/(1+$G1378))^(1+$E1378)*(1+AR$7)^$D1378*(AR1360/AQ1360)^$E1378*((AR1360+AR1369)/(AQ1360+AQ1369))^($F1378*(1+$E1378))</f>
        <v/>
      </c>
      <c r="AS1378" s="47">
        <f>AR1378*(1/(1+$G1378))^(1+$E1378)*(1+AS$7)^$D1378*(AS1360/AR1360)^$E1378*((AS1360+AS1369)/(AR1360+AR1369))^($F1378*(1+$E1378))</f>
        <v/>
      </c>
      <c r="AT1378" s="47">
        <f>AS1378*(1/(1+$G1378))^(1+$E1378)*(1+AT$7)^$D1378*(AT1360/AS1360)^$E1378*((AT1360+AT1369)/(AS1360+AS1369))^($F1378*(1+$E1378))</f>
        <v/>
      </c>
      <c r="AU1378" s="47">
        <f>AT1378*(1/(1+$G1378))^(1+$E1378)*(1+AU$7)^$D1378*(AU1360/AT1360)^$E1378*((AU1360+AU1369)/(AT1360+AT1369))^($F1378*(1+$E1378))</f>
        <v/>
      </c>
      <c r="AV1378" s="47">
        <f>AU1378*(1/(1+$G1378))^(1+$E1378)*(1+AV$7)^$D1378*(AV1360/AU1360)^$E1378*((AV1360+AV1369)/(AU1360+AU1369))^($F1378*(1+$E1378))</f>
        <v/>
      </c>
      <c r="AW1378" s="47">
        <f>AV1378*(1/(1+$G1378))^(1+$E1378)*(1+AW$7)^$D1378*(AW1360/AV1360)^$E1378*((AW1360+AW1369)/(AV1360+AV1369))^($F1378*(1+$E1378))</f>
        <v/>
      </c>
      <c r="AX1378" s="47">
        <f>AW1378*(1/(1+$G1378))^(1+$E1378)*(1+AX$7)^$D1378*(AX1360/AW1360)^$E1378*((AX1360+AX1369)/(AW1360+AW1369))^($F1378*(1+$E1378))</f>
        <v/>
      </c>
      <c r="AY1378" s="58">
        <f>FUELUSE(AX1378,AY1360,AX1360,AY1369,AX1369,AY$7,$D1378,$E1378,$F1378,$G1378)</f>
        <v/>
      </c>
    </row>
    <row r="1379" hidden="1" outlineLevel="2">
      <c r="A1379" s="14" t="inlineStr">
        <is>
          <t>ener</t>
        </is>
      </c>
      <c r="B1379" s="14" t="inlineStr">
        <is>
          <t>nga</t>
        </is>
      </c>
      <c r="C1379" s="14" t="inlineStr">
        <is>
          <t>irn</t>
        </is>
      </c>
      <c r="D1379" s="37">
        <f>INDEX(Inputs!$N$5:$N$132,MATCH($B1379&amp;"|"&amp;$C1379,Inputs!$A$5:$A$132,0))</f>
        <v/>
      </c>
      <c r="E1379" s="37">
        <f>INDEX(Inputs!$O$5:$O$132,MATCH($B1379&amp;"|"&amp;$C1379,Inputs!$A$5:$A$132,0))</f>
        <v/>
      </c>
      <c r="F1379" s="37">
        <f>INDEX(Inputs!$P$5:$P$132,MATCH($B1379&amp;"|"&amp;$C1379,Inputs!$A$5:$A$132,0))</f>
        <v/>
      </c>
      <c r="G1379" s="37">
        <f>INDEX(Inputs!$Q$5:$Q$132,MATCH($B1379&amp;"|"&amp;$C1379,Inputs!$A$5:$A$132,0))</f>
        <v/>
      </c>
      <c r="H1379" s="14">
        <f>INDEX(Variables!$B$5:$B$205,MATCH($A1379,Variables!$A$5:$A$205,0))&amp;IF($C1379="",""," | "&amp;INDEX(Mapping!$B$5:$B$26,MATCH($C1379,Mapping!$A$5:$A$26,0))&amp;" | "&amp;INDEX(Mapping!$B$30:$B$46,MATCH($B1379,Mapping!$A$30:$A$46,0)))</f>
        <v/>
      </c>
      <c r="I1379" s="14">
        <f>INDEX(Variables!$C$5:$C$205,MATCH($A1379,Variables!$A$5:$A$205,0))</f>
        <v/>
      </c>
      <c r="J1379" s="14">
        <f>INDEX(Variables!$E$5:$E$205,MATCH($A1379,Variables!$A$5:$A$205,0))</f>
        <v/>
      </c>
      <c r="K1379" s="11">
        <f>LOWER(Settings!$C$4)&amp;".mit."&amp;$A1379&amp;IF($C1379="","","."&amp;$C1379&amp;"."&amp;$B1379)&amp;IF(INDEX(Variables!$D$5:$D$205,MATCH($A1379,Variables!$A$5:$A$205,0))="","","."&amp;INDEX(Variables!$D$5:$D$205,MATCH($A1379,Variables!$A$5:$A$205,0)))&amp;"."&amp;K$5</f>
        <v/>
      </c>
      <c r="L1379" s="46">
        <f>INDEX(Inputs!$U$5:$U$132,MATCH($B1379&amp;"|"&amp;$C1379,Inputs!$A$5:$A$132,0))</f>
        <v/>
      </c>
      <c r="M1379" s="47">
        <f>L1379*(1/(1+$G1379))^(1+$E1379)*(1+M$7)^$D1379*(M1361/L1361)^$E1379*((M1361+M1370)/(L1361+L1370))^($F1379*(1+$E1379))</f>
        <v/>
      </c>
      <c r="N1379" s="47">
        <f>M1379*(1/(1+$G1379))^(1+$E1379)*(1+N$7)^$D1379*(N1361/M1361)^$E1379*((N1361+N1370)/(M1361+M1370))^($F1379*(1+$E1379))</f>
        <v/>
      </c>
      <c r="O1379" s="47">
        <f>N1379*(1/(1+$G1379))^(1+$E1379)*(1+O$7)^$D1379*(O1361/N1361)^$E1379*((O1361+O1370)/(N1361+N1370))^($F1379*(1+$E1379))</f>
        <v/>
      </c>
      <c r="P1379" s="47">
        <f>O1379*(1/(1+$G1379))^(1+$E1379)*(1+P$7)^$D1379*(P1361/O1361)^$E1379*((P1361+P1370)/(O1361+O1370))^($F1379*(1+$E1379))</f>
        <v/>
      </c>
      <c r="Q1379" s="47">
        <f>P1379*(1/(1+$G1379))^(1+$E1379)*(1+Q$7)^$D1379*(Q1361/P1361)^$E1379*((Q1361+Q1370)/(P1361+P1370))^($F1379*(1+$E1379))</f>
        <v/>
      </c>
      <c r="R1379" s="47">
        <f>Q1379*(1/(1+$G1379))^(1+$E1379)*(1+R$7)^$D1379*(R1361/Q1361)^$E1379*((R1361+R1370)/(Q1361+Q1370))^($F1379*(1+$E1379))</f>
        <v/>
      </c>
      <c r="S1379" s="47">
        <f>R1379*(1/(1+$G1379))^(1+$E1379)*(1+S$7)^$D1379*(S1361/R1361)^$E1379*((S1361+S1370)/(R1361+R1370))^($F1379*(1+$E1379))</f>
        <v/>
      </c>
      <c r="T1379" s="47">
        <f>S1379*(1/(1+$G1379))^(1+$E1379)*(1+T$7)^$D1379*(T1361/S1361)^$E1379*((T1361+T1370)/(S1361+S1370))^($F1379*(1+$E1379))</f>
        <v/>
      </c>
      <c r="U1379" s="47">
        <f>T1379*(1/(1+$G1379))^(1+$E1379)*(1+U$7)^$D1379*(U1361/T1361)^$E1379*((U1361+U1370)/(T1361+T1370))^($F1379*(1+$E1379))</f>
        <v/>
      </c>
      <c r="V1379" s="47">
        <f>U1379*(1/(1+$G1379))^(1+$E1379)*(1+V$7)^$D1379*(V1361/U1361)^$E1379*((V1361+V1370)/(U1361+U1370))^($F1379*(1+$E1379))</f>
        <v/>
      </c>
      <c r="W1379" s="47">
        <f>V1379*(1/(1+$G1379))^(1+$E1379)*(1+W$7)^$D1379*(W1361/V1361)^$E1379*((W1361+W1370)/(V1361+V1370))^($F1379*(1+$E1379))</f>
        <v/>
      </c>
      <c r="X1379" s="47">
        <f>W1379*(1/(1+$G1379))^(1+$E1379)*(1+X$7)^$D1379*(X1361/W1361)^$E1379*((X1361+X1370)/(W1361+W1370))^($F1379*(1+$E1379))</f>
        <v/>
      </c>
      <c r="Y1379" s="47">
        <f>X1379*(1/(1+$G1379))^(1+$E1379)*(1+Y$7)^$D1379*(Y1361/X1361)^$E1379*((Y1361+Y1370)/(X1361+X1370))^($F1379*(1+$E1379))</f>
        <v/>
      </c>
      <c r="Z1379" s="47">
        <f>Y1379*(1/(1+$G1379))^(1+$E1379)*(1+Z$7)^$D1379*(Z1361/Y1361)^$E1379*((Z1361+Z1370)/(Y1361+Y1370))^($F1379*(1+$E1379))</f>
        <v/>
      </c>
      <c r="AA1379" s="47">
        <f>Z1379*(1/(1+$G1379))^(1+$E1379)*(1+AA$7)^$D1379*(AA1361/Z1361)^$E1379*((AA1361+AA1370)/(Z1361+Z1370))^($F1379*(1+$E1379))</f>
        <v/>
      </c>
      <c r="AB1379" s="47">
        <f>AA1379*(1/(1+$G1379))^(1+$E1379)*(1+AB$7)^$D1379*(AB1361/AA1361)^$E1379*((AB1361+AB1370)/(AA1361+AA1370))^($F1379*(1+$E1379))</f>
        <v/>
      </c>
      <c r="AC1379" s="47">
        <f>AB1379*(1/(1+$G1379))^(1+$E1379)*(1+AC$7)^$D1379*(AC1361/AB1361)^$E1379*((AC1361+AC1370)/(AB1361+AB1370))^($F1379*(1+$E1379))</f>
        <v/>
      </c>
      <c r="AD1379" s="58">
        <f>FUELUSE(AC1379,AD1361,AC1361,AD1370,AC1370,AD$7,$D1379,$E1379,$F1379,$G1379)</f>
        <v/>
      </c>
      <c r="AF1379" s="11">
        <f>LOWER(Settings!$C$4)&amp;".mit."&amp;$A1379&amp;IF($C1379="","","."&amp;$C1379&amp;"."&amp;$B1379)&amp;IF(INDEX(Variables!$D$5:$D$205,MATCH($A1379,Variables!$A$5:$A$205,0))="","","."&amp;INDEX(Variables!$D$5:$D$205,MATCH($A1379,Variables!$A$5:$A$205,0)))&amp;"."&amp;AF$5</f>
        <v/>
      </c>
      <c r="AG1379" s="46">
        <f>INDEX(Inputs!$U$5:$U$132,MATCH($B1379&amp;"|"&amp;$C1379,Inputs!$A$5:$A$132,0))</f>
        <v/>
      </c>
      <c r="AH1379" s="47">
        <f>AG1379*(1/(1+$G1379))^(1+$E1379)*(1+AH$7)^$D1379*(AH1361/AG1361)^$E1379*((AH1361+AH1370)/(AG1361+AG1370))^($F1379*(1+$E1379))</f>
        <v/>
      </c>
      <c r="AI1379" s="47">
        <f>AH1379*(1/(1+$G1379))^(1+$E1379)*(1+AI$7)^$D1379*(AI1361/AH1361)^$E1379*((AI1361+AI1370)/(AH1361+AH1370))^($F1379*(1+$E1379))</f>
        <v/>
      </c>
      <c r="AJ1379" s="47">
        <f>AI1379*(1/(1+$G1379))^(1+$E1379)*(1+AJ$7)^$D1379*(AJ1361/AI1361)^$E1379*((AJ1361+AJ1370)/(AI1361+AI1370))^($F1379*(1+$E1379))</f>
        <v/>
      </c>
      <c r="AK1379" s="47">
        <f>AJ1379*(1/(1+$G1379))^(1+$E1379)*(1+AK$7)^$D1379*(AK1361/AJ1361)^$E1379*((AK1361+AK1370)/(AJ1361+AJ1370))^($F1379*(1+$E1379))</f>
        <v/>
      </c>
      <c r="AL1379" s="47">
        <f>AK1379*(1/(1+$G1379))^(1+$E1379)*(1+AL$7)^$D1379*(AL1361/AK1361)^$E1379*((AL1361+AL1370)/(AK1361+AK1370))^($F1379*(1+$E1379))</f>
        <v/>
      </c>
      <c r="AM1379" s="47">
        <f>AL1379*(1/(1+$G1379))^(1+$E1379)*(1+AM$7)^$D1379*(AM1361/AL1361)^$E1379*((AM1361+AM1370)/(AL1361+AL1370))^($F1379*(1+$E1379))</f>
        <v/>
      </c>
      <c r="AN1379" s="47">
        <f>AM1379*(1/(1+$G1379))^(1+$E1379)*(1+AN$7)^$D1379*(AN1361/AM1361)^$E1379*((AN1361+AN1370)/(AM1361+AM1370))^($F1379*(1+$E1379))</f>
        <v/>
      </c>
      <c r="AO1379" s="47">
        <f>AN1379*(1/(1+$G1379))^(1+$E1379)*(1+AO$7)^$D1379*(AO1361/AN1361)^$E1379*((AO1361+AO1370)/(AN1361+AN1370))^($F1379*(1+$E1379))</f>
        <v/>
      </c>
      <c r="AP1379" s="47">
        <f>AO1379*(1/(1+$G1379))^(1+$E1379)*(1+AP$7)^$D1379*(AP1361/AO1361)^$E1379*((AP1361+AP1370)/(AO1361+AO1370))^($F1379*(1+$E1379))</f>
        <v/>
      </c>
      <c r="AQ1379" s="47">
        <f>AP1379*(1/(1+$G1379))^(1+$E1379)*(1+AQ$7)^$D1379*(AQ1361/AP1361)^$E1379*((AQ1361+AQ1370)/(AP1361+AP1370))^($F1379*(1+$E1379))</f>
        <v/>
      </c>
      <c r="AR1379" s="47">
        <f>AQ1379*(1/(1+$G1379))^(1+$E1379)*(1+AR$7)^$D1379*(AR1361/AQ1361)^$E1379*((AR1361+AR1370)/(AQ1361+AQ1370))^($F1379*(1+$E1379))</f>
        <v/>
      </c>
      <c r="AS1379" s="47">
        <f>AR1379*(1/(1+$G1379))^(1+$E1379)*(1+AS$7)^$D1379*(AS1361/AR1361)^$E1379*((AS1361+AS1370)/(AR1361+AR1370))^($F1379*(1+$E1379))</f>
        <v/>
      </c>
      <c r="AT1379" s="47">
        <f>AS1379*(1/(1+$G1379))^(1+$E1379)*(1+AT$7)^$D1379*(AT1361/AS1361)^$E1379*((AT1361+AT1370)/(AS1361+AS1370))^($F1379*(1+$E1379))</f>
        <v/>
      </c>
      <c r="AU1379" s="47">
        <f>AT1379*(1/(1+$G1379))^(1+$E1379)*(1+AU$7)^$D1379*(AU1361/AT1361)^$E1379*((AU1361+AU1370)/(AT1361+AT1370))^($F1379*(1+$E1379))</f>
        <v/>
      </c>
      <c r="AV1379" s="47">
        <f>AU1379*(1/(1+$G1379))^(1+$E1379)*(1+AV$7)^$D1379*(AV1361/AU1361)^$E1379*((AV1361+AV1370)/(AU1361+AU1370))^($F1379*(1+$E1379))</f>
        <v/>
      </c>
      <c r="AW1379" s="47">
        <f>AV1379*(1/(1+$G1379))^(1+$E1379)*(1+AW$7)^$D1379*(AW1361/AV1361)^$E1379*((AW1361+AW1370)/(AV1361+AV1370))^($F1379*(1+$E1379))</f>
        <v/>
      </c>
      <c r="AX1379" s="47">
        <f>AW1379*(1/(1+$G1379))^(1+$E1379)*(1+AX$7)^$D1379*(AX1361/AW1361)^$E1379*((AX1361+AX1370)/(AW1361+AW1370))^($F1379*(1+$E1379))</f>
        <v/>
      </c>
      <c r="AY1379" s="58">
        <f>FUELUSE(AX1379,AY1361,AX1361,AY1370,AX1370,AY$7,$D1379,$E1379,$F1379,$G1379)</f>
        <v/>
      </c>
    </row>
    <row r="1380" hidden="1" outlineLevel="2">
      <c r="A1380" s="14" t="inlineStr">
        <is>
          <t>ener</t>
        </is>
      </c>
      <c r="B1380" s="14" t="inlineStr">
        <is>
          <t>gso</t>
        </is>
      </c>
      <c r="C1380" s="14" t="inlineStr">
        <is>
          <t>irn</t>
        </is>
      </c>
      <c r="D1380" s="37">
        <f>INDEX(Inputs!$N$5:$N$132,MATCH($B1380&amp;"|"&amp;$C1380,Inputs!$A$5:$A$132,0))</f>
        <v/>
      </c>
      <c r="E1380" s="37">
        <f>INDEX(Inputs!$O$5:$O$132,MATCH($B1380&amp;"|"&amp;$C1380,Inputs!$A$5:$A$132,0))</f>
        <v/>
      </c>
      <c r="F1380" s="37">
        <f>INDEX(Inputs!$P$5:$P$132,MATCH($B1380&amp;"|"&amp;$C1380,Inputs!$A$5:$A$132,0))</f>
        <v/>
      </c>
      <c r="G1380" s="37">
        <f>INDEX(Inputs!$Q$5:$Q$132,MATCH($B1380&amp;"|"&amp;$C1380,Inputs!$A$5:$A$132,0))</f>
        <v/>
      </c>
      <c r="H1380" s="14">
        <f>INDEX(Variables!$B$5:$B$205,MATCH($A1380,Variables!$A$5:$A$205,0))&amp;IF($C1380="",""," | "&amp;INDEX(Mapping!$B$5:$B$26,MATCH($C1380,Mapping!$A$5:$A$26,0))&amp;" | "&amp;INDEX(Mapping!$B$30:$B$46,MATCH($B1380,Mapping!$A$30:$A$46,0)))</f>
        <v/>
      </c>
      <c r="I1380" s="14">
        <f>INDEX(Variables!$C$5:$C$205,MATCH($A1380,Variables!$A$5:$A$205,0))</f>
        <v/>
      </c>
      <c r="J1380" s="14">
        <f>INDEX(Variables!$E$5:$E$205,MATCH($A1380,Variables!$A$5:$A$205,0))</f>
        <v/>
      </c>
      <c r="K1380" s="11">
        <f>LOWER(Settings!$C$4)&amp;".mit."&amp;$A1380&amp;IF($C1380="","","."&amp;$C1380&amp;"."&amp;$B1380)&amp;IF(INDEX(Variables!$D$5:$D$205,MATCH($A1380,Variables!$A$5:$A$205,0))="","","."&amp;INDEX(Variables!$D$5:$D$205,MATCH($A1380,Variables!$A$5:$A$205,0)))&amp;"."&amp;K$5</f>
        <v/>
      </c>
      <c r="L1380" s="46">
        <f>INDEX(Inputs!$U$5:$U$132,MATCH($B1380&amp;"|"&amp;$C1380,Inputs!$A$5:$A$132,0))</f>
        <v/>
      </c>
      <c r="M1380" s="47">
        <f>L1380*(1/(1+$G1380))^(1+$E1380)*(1+M$7)^$D1380*(M1362/L1362)^$E1380*((M1362+M1371)/(L1362+L1371))^($F1380*(1+$E1380))</f>
        <v/>
      </c>
      <c r="N1380" s="47">
        <f>M1380*(1/(1+$G1380))^(1+$E1380)*(1+N$7)^$D1380*(N1362/M1362)^$E1380*((N1362+N1371)/(M1362+M1371))^($F1380*(1+$E1380))</f>
        <v/>
      </c>
      <c r="O1380" s="47">
        <f>N1380*(1/(1+$G1380))^(1+$E1380)*(1+O$7)^$D1380*(O1362/N1362)^$E1380*((O1362+O1371)/(N1362+N1371))^($F1380*(1+$E1380))</f>
        <v/>
      </c>
      <c r="P1380" s="47">
        <f>O1380*(1/(1+$G1380))^(1+$E1380)*(1+P$7)^$D1380*(P1362/O1362)^$E1380*((P1362+P1371)/(O1362+O1371))^($F1380*(1+$E1380))</f>
        <v/>
      </c>
      <c r="Q1380" s="47">
        <f>P1380*(1/(1+$G1380))^(1+$E1380)*(1+Q$7)^$D1380*(Q1362/P1362)^$E1380*((Q1362+Q1371)/(P1362+P1371))^($F1380*(1+$E1380))</f>
        <v/>
      </c>
      <c r="R1380" s="47">
        <f>Q1380*(1/(1+$G1380))^(1+$E1380)*(1+R$7)^$D1380*(R1362/Q1362)^$E1380*((R1362+R1371)/(Q1362+Q1371))^($F1380*(1+$E1380))</f>
        <v/>
      </c>
      <c r="S1380" s="47">
        <f>R1380*(1/(1+$G1380))^(1+$E1380)*(1+S$7)^$D1380*(S1362/R1362)^$E1380*((S1362+S1371)/(R1362+R1371))^($F1380*(1+$E1380))</f>
        <v/>
      </c>
      <c r="T1380" s="47">
        <f>S1380*(1/(1+$G1380))^(1+$E1380)*(1+T$7)^$D1380*(T1362/S1362)^$E1380*((T1362+T1371)/(S1362+S1371))^($F1380*(1+$E1380))</f>
        <v/>
      </c>
      <c r="U1380" s="47">
        <f>T1380*(1/(1+$G1380))^(1+$E1380)*(1+U$7)^$D1380*(U1362/T1362)^$E1380*((U1362+U1371)/(T1362+T1371))^($F1380*(1+$E1380))</f>
        <v/>
      </c>
      <c r="V1380" s="47">
        <f>U1380*(1/(1+$G1380))^(1+$E1380)*(1+V$7)^$D1380*(V1362/U1362)^$E1380*((V1362+V1371)/(U1362+U1371))^($F1380*(1+$E1380))</f>
        <v/>
      </c>
      <c r="W1380" s="47">
        <f>V1380*(1/(1+$G1380))^(1+$E1380)*(1+W$7)^$D1380*(W1362/V1362)^$E1380*((W1362+W1371)/(V1362+V1371))^($F1380*(1+$E1380))</f>
        <v/>
      </c>
      <c r="X1380" s="47">
        <f>W1380*(1/(1+$G1380))^(1+$E1380)*(1+X$7)^$D1380*(X1362/W1362)^$E1380*((X1362+X1371)/(W1362+W1371))^($F1380*(1+$E1380))</f>
        <v/>
      </c>
      <c r="Y1380" s="47">
        <f>X1380*(1/(1+$G1380))^(1+$E1380)*(1+Y$7)^$D1380*(Y1362/X1362)^$E1380*((Y1362+Y1371)/(X1362+X1371))^($F1380*(1+$E1380))</f>
        <v/>
      </c>
      <c r="Z1380" s="47">
        <f>Y1380*(1/(1+$G1380))^(1+$E1380)*(1+Z$7)^$D1380*(Z1362/Y1362)^$E1380*((Z1362+Z1371)/(Y1362+Y1371))^($F1380*(1+$E1380))</f>
        <v/>
      </c>
      <c r="AA1380" s="47">
        <f>Z1380*(1/(1+$G1380))^(1+$E1380)*(1+AA$7)^$D1380*(AA1362/Z1362)^$E1380*((AA1362+AA1371)/(Z1362+Z1371))^($F1380*(1+$E1380))</f>
        <v/>
      </c>
      <c r="AB1380" s="47">
        <f>AA1380*(1/(1+$G1380))^(1+$E1380)*(1+AB$7)^$D1380*(AB1362/AA1362)^$E1380*((AB1362+AB1371)/(AA1362+AA1371))^($F1380*(1+$E1380))</f>
        <v/>
      </c>
      <c r="AC1380" s="47">
        <f>AB1380*(1/(1+$G1380))^(1+$E1380)*(1+AC$7)^$D1380*(AC1362/AB1362)^$E1380*((AC1362+AC1371)/(AB1362+AB1371))^($F1380*(1+$E1380))</f>
        <v/>
      </c>
      <c r="AD1380" s="58">
        <f>FUELUSE(AC1380,AD1362,AC1362,AD1371,AC1371,AD$7,$D1380,$E1380,$F1380,$G1380)</f>
        <v/>
      </c>
      <c r="AF1380" s="11">
        <f>LOWER(Settings!$C$4)&amp;".mit."&amp;$A1380&amp;IF($C1380="","","."&amp;$C1380&amp;"."&amp;$B1380)&amp;IF(INDEX(Variables!$D$5:$D$205,MATCH($A1380,Variables!$A$5:$A$205,0))="","","."&amp;INDEX(Variables!$D$5:$D$205,MATCH($A1380,Variables!$A$5:$A$205,0)))&amp;"."&amp;AF$5</f>
        <v/>
      </c>
      <c r="AG1380" s="46">
        <f>INDEX(Inputs!$U$5:$U$132,MATCH($B1380&amp;"|"&amp;$C1380,Inputs!$A$5:$A$132,0))</f>
        <v/>
      </c>
      <c r="AH1380" s="47">
        <f>AG1380*(1/(1+$G1380))^(1+$E1380)*(1+AH$7)^$D1380*(AH1362/AG1362)^$E1380*((AH1362+AH1371)/(AG1362+AG1371))^($F1380*(1+$E1380))</f>
        <v/>
      </c>
      <c r="AI1380" s="47">
        <f>AH1380*(1/(1+$G1380))^(1+$E1380)*(1+AI$7)^$D1380*(AI1362/AH1362)^$E1380*((AI1362+AI1371)/(AH1362+AH1371))^($F1380*(1+$E1380))</f>
        <v/>
      </c>
      <c r="AJ1380" s="47">
        <f>AI1380*(1/(1+$G1380))^(1+$E1380)*(1+AJ$7)^$D1380*(AJ1362/AI1362)^$E1380*((AJ1362+AJ1371)/(AI1362+AI1371))^($F1380*(1+$E1380))</f>
        <v/>
      </c>
      <c r="AK1380" s="47">
        <f>AJ1380*(1/(1+$G1380))^(1+$E1380)*(1+AK$7)^$D1380*(AK1362/AJ1362)^$E1380*((AK1362+AK1371)/(AJ1362+AJ1371))^($F1380*(1+$E1380))</f>
        <v/>
      </c>
      <c r="AL1380" s="47">
        <f>AK1380*(1/(1+$G1380))^(1+$E1380)*(1+AL$7)^$D1380*(AL1362/AK1362)^$E1380*((AL1362+AL1371)/(AK1362+AK1371))^($F1380*(1+$E1380))</f>
        <v/>
      </c>
      <c r="AM1380" s="47">
        <f>AL1380*(1/(1+$G1380))^(1+$E1380)*(1+AM$7)^$D1380*(AM1362/AL1362)^$E1380*((AM1362+AM1371)/(AL1362+AL1371))^($F1380*(1+$E1380))</f>
        <v/>
      </c>
      <c r="AN1380" s="47">
        <f>AM1380*(1/(1+$G1380))^(1+$E1380)*(1+AN$7)^$D1380*(AN1362/AM1362)^$E1380*((AN1362+AN1371)/(AM1362+AM1371))^($F1380*(1+$E1380))</f>
        <v/>
      </c>
      <c r="AO1380" s="47">
        <f>AN1380*(1/(1+$G1380))^(1+$E1380)*(1+AO$7)^$D1380*(AO1362/AN1362)^$E1380*((AO1362+AO1371)/(AN1362+AN1371))^($F1380*(1+$E1380))</f>
        <v/>
      </c>
      <c r="AP1380" s="47">
        <f>AO1380*(1/(1+$G1380))^(1+$E1380)*(1+AP$7)^$D1380*(AP1362/AO1362)^$E1380*((AP1362+AP1371)/(AO1362+AO1371))^($F1380*(1+$E1380))</f>
        <v/>
      </c>
      <c r="AQ1380" s="47">
        <f>AP1380*(1/(1+$G1380))^(1+$E1380)*(1+AQ$7)^$D1380*(AQ1362/AP1362)^$E1380*((AQ1362+AQ1371)/(AP1362+AP1371))^($F1380*(1+$E1380))</f>
        <v/>
      </c>
      <c r="AR1380" s="47">
        <f>AQ1380*(1/(1+$G1380))^(1+$E1380)*(1+AR$7)^$D1380*(AR1362/AQ1362)^$E1380*((AR1362+AR1371)/(AQ1362+AQ1371))^($F1380*(1+$E1380))</f>
        <v/>
      </c>
      <c r="AS1380" s="47">
        <f>AR1380*(1/(1+$G1380))^(1+$E1380)*(1+AS$7)^$D1380*(AS1362/AR1362)^$E1380*((AS1362+AS1371)/(AR1362+AR1371))^($F1380*(1+$E1380))</f>
        <v/>
      </c>
      <c r="AT1380" s="47">
        <f>AS1380*(1/(1+$G1380))^(1+$E1380)*(1+AT$7)^$D1380*(AT1362/AS1362)^$E1380*((AT1362+AT1371)/(AS1362+AS1371))^($F1380*(1+$E1380))</f>
        <v/>
      </c>
      <c r="AU1380" s="47">
        <f>AT1380*(1/(1+$G1380))^(1+$E1380)*(1+AU$7)^$D1380*(AU1362/AT1362)^$E1380*((AU1362+AU1371)/(AT1362+AT1371))^($F1380*(1+$E1380))</f>
        <v/>
      </c>
      <c r="AV1380" s="47">
        <f>AU1380*(1/(1+$G1380))^(1+$E1380)*(1+AV$7)^$D1380*(AV1362/AU1362)^$E1380*((AV1362+AV1371)/(AU1362+AU1371))^($F1380*(1+$E1380))</f>
        <v/>
      </c>
      <c r="AW1380" s="47">
        <f>AV1380*(1/(1+$G1380))^(1+$E1380)*(1+AW$7)^$D1380*(AW1362/AV1362)^$E1380*((AW1362+AW1371)/(AV1362+AV1371))^($F1380*(1+$E1380))</f>
        <v/>
      </c>
      <c r="AX1380" s="47">
        <f>AW1380*(1/(1+$G1380))^(1+$E1380)*(1+AX$7)^$D1380*(AX1362/AW1362)^$E1380*((AX1362+AX1371)/(AW1362+AW1371))^($F1380*(1+$E1380))</f>
        <v/>
      </c>
      <c r="AY1380" s="58">
        <f>FUELUSE(AX1380,AY1362,AX1362,AY1371,AX1371,AY$7,$D1380,$E1380,$F1380,$G1380)</f>
        <v/>
      </c>
    </row>
    <row r="1381" hidden="1" outlineLevel="2">
      <c r="A1381" s="14" t="inlineStr">
        <is>
          <t>ener</t>
        </is>
      </c>
      <c r="B1381" s="14" t="inlineStr">
        <is>
          <t>die</t>
        </is>
      </c>
      <c r="C1381" s="14" t="inlineStr">
        <is>
          <t>irn</t>
        </is>
      </c>
      <c r="D1381" s="37">
        <f>INDEX(Inputs!$N$5:$N$132,MATCH($B1381&amp;"|"&amp;$C1381,Inputs!$A$5:$A$132,0))</f>
        <v/>
      </c>
      <c r="E1381" s="37">
        <f>INDEX(Inputs!$O$5:$O$132,MATCH($B1381&amp;"|"&amp;$C1381,Inputs!$A$5:$A$132,0))</f>
        <v/>
      </c>
      <c r="F1381" s="37">
        <f>INDEX(Inputs!$P$5:$P$132,MATCH($B1381&amp;"|"&amp;$C1381,Inputs!$A$5:$A$132,0))</f>
        <v/>
      </c>
      <c r="G1381" s="37">
        <f>INDEX(Inputs!$Q$5:$Q$132,MATCH($B1381&amp;"|"&amp;$C1381,Inputs!$A$5:$A$132,0))</f>
        <v/>
      </c>
      <c r="H1381" s="14">
        <f>INDEX(Variables!$B$5:$B$205,MATCH($A1381,Variables!$A$5:$A$205,0))&amp;IF($C1381="",""," | "&amp;INDEX(Mapping!$B$5:$B$26,MATCH($C1381,Mapping!$A$5:$A$26,0))&amp;" | "&amp;INDEX(Mapping!$B$30:$B$46,MATCH($B1381,Mapping!$A$30:$A$46,0)))</f>
        <v/>
      </c>
      <c r="I1381" s="14">
        <f>INDEX(Variables!$C$5:$C$205,MATCH($A1381,Variables!$A$5:$A$205,0))</f>
        <v/>
      </c>
      <c r="J1381" s="14">
        <f>INDEX(Variables!$E$5:$E$205,MATCH($A1381,Variables!$A$5:$A$205,0))</f>
        <v/>
      </c>
      <c r="K1381" s="11">
        <f>LOWER(Settings!$C$4)&amp;".mit."&amp;$A1381&amp;IF($C1381="","","."&amp;$C1381&amp;"."&amp;$B1381)&amp;IF(INDEX(Variables!$D$5:$D$205,MATCH($A1381,Variables!$A$5:$A$205,0))="","","."&amp;INDEX(Variables!$D$5:$D$205,MATCH($A1381,Variables!$A$5:$A$205,0)))&amp;"."&amp;K$5</f>
        <v/>
      </c>
      <c r="L1381" s="46">
        <f>INDEX(Inputs!$U$5:$U$132,MATCH($B1381&amp;"|"&amp;$C1381,Inputs!$A$5:$A$132,0))</f>
        <v/>
      </c>
      <c r="M1381" s="47">
        <f>L1381*(1/(1+$G1381))^(1+$E1381)*(1+M$7)^$D1381*(M1363/L1363)^$E1381*((M1363+M1372)/(L1363+L1372))^($F1381*(1+$E1381))</f>
        <v/>
      </c>
      <c r="N1381" s="47">
        <f>M1381*(1/(1+$G1381))^(1+$E1381)*(1+N$7)^$D1381*(N1363/M1363)^$E1381*((N1363+N1372)/(M1363+M1372))^($F1381*(1+$E1381))</f>
        <v/>
      </c>
      <c r="O1381" s="47">
        <f>N1381*(1/(1+$G1381))^(1+$E1381)*(1+O$7)^$D1381*(O1363/N1363)^$E1381*((O1363+O1372)/(N1363+N1372))^($F1381*(1+$E1381))</f>
        <v/>
      </c>
      <c r="P1381" s="47">
        <f>O1381*(1/(1+$G1381))^(1+$E1381)*(1+P$7)^$D1381*(P1363/O1363)^$E1381*((P1363+P1372)/(O1363+O1372))^($F1381*(1+$E1381))</f>
        <v/>
      </c>
      <c r="Q1381" s="47">
        <f>P1381*(1/(1+$G1381))^(1+$E1381)*(1+Q$7)^$D1381*(Q1363/P1363)^$E1381*((Q1363+Q1372)/(P1363+P1372))^($F1381*(1+$E1381))</f>
        <v/>
      </c>
      <c r="R1381" s="47">
        <f>Q1381*(1/(1+$G1381))^(1+$E1381)*(1+R$7)^$D1381*(R1363/Q1363)^$E1381*((R1363+R1372)/(Q1363+Q1372))^($F1381*(1+$E1381))</f>
        <v/>
      </c>
      <c r="S1381" s="47">
        <f>R1381*(1/(1+$G1381))^(1+$E1381)*(1+S$7)^$D1381*(S1363/R1363)^$E1381*((S1363+S1372)/(R1363+R1372))^($F1381*(1+$E1381))</f>
        <v/>
      </c>
      <c r="T1381" s="47">
        <f>S1381*(1/(1+$G1381))^(1+$E1381)*(1+T$7)^$D1381*(T1363/S1363)^$E1381*((T1363+T1372)/(S1363+S1372))^($F1381*(1+$E1381))</f>
        <v/>
      </c>
      <c r="U1381" s="47">
        <f>T1381*(1/(1+$G1381))^(1+$E1381)*(1+U$7)^$D1381*(U1363/T1363)^$E1381*((U1363+U1372)/(T1363+T1372))^($F1381*(1+$E1381))</f>
        <v/>
      </c>
      <c r="V1381" s="47">
        <f>U1381*(1/(1+$G1381))^(1+$E1381)*(1+V$7)^$D1381*(V1363/U1363)^$E1381*((V1363+V1372)/(U1363+U1372))^($F1381*(1+$E1381))</f>
        <v/>
      </c>
      <c r="W1381" s="47">
        <f>V1381*(1/(1+$G1381))^(1+$E1381)*(1+W$7)^$D1381*(W1363/V1363)^$E1381*((W1363+W1372)/(V1363+V1372))^($F1381*(1+$E1381))</f>
        <v/>
      </c>
      <c r="X1381" s="47">
        <f>W1381*(1/(1+$G1381))^(1+$E1381)*(1+X$7)^$D1381*(X1363/W1363)^$E1381*((X1363+X1372)/(W1363+W1372))^($F1381*(1+$E1381))</f>
        <v/>
      </c>
      <c r="Y1381" s="47">
        <f>X1381*(1/(1+$G1381))^(1+$E1381)*(1+Y$7)^$D1381*(Y1363/X1363)^$E1381*((Y1363+Y1372)/(X1363+X1372))^($F1381*(1+$E1381))</f>
        <v/>
      </c>
      <c r="Z1381" s="47">
        <f>Y1381*(1/(1+$G1381))^(1+$E1381)*(1+Z$7)^$D1381*(Z1363/Y1363)^$E1381*((Z1363+Z1372)/(Y1363+Y1372))^($F1381*(1+$E1381))</f>
        <v/>
      </c>
      <c r="AA1381" s="47">
        <f>Z1381*(1/(1+$G1381))^(1+$E1381)*(1+AA$7)^$D1381*(AA1363/Z1363)^$E1381*((AA1363+AA1372)/(Z1363+Z1372))^($F1381*(1+$E1381))</f>
        <v/>
      </c>
      <c r="AB1381" s="47">
        <f>AA1381*(1/(1+$G1381))^(1+$E1381)*(1+AB$7)^$D1381*(AB1363/AA1363)^$E1381*((AB1363+AB1372)/(AA1363+AA1372))^($F1381*(1+$E1381))</f>
        <v/>
      </c>
      <c r="AC1381" s="47">
        <f>AB1381*(1/(1+$G1381))^(1+$E1381)*(1+AC$7)^$D1381*(AC1363/AB1363)^$E1381*((AC1363+AC1372)/(AB1363+AB1372))^($F1381*(1+$E1381))</f>
        <v/>
      </c>
      <c r="AD1381" s="58">
        <f>FUELUSE(AC1381,AD1363,AC1363,AD1372,AC1372,AD$7,$D1381,$E1381,$F1381,$G1381)</f>
        <v/>
      </c>
      <c r="AF1381" s="11">
        <f>LOWER(Settings!$C$4)&amp;".mit."&amp;$A1381&amp;IF($C1381="","","."&amp;$C1381&amp;"."&amp;$B1381)&amp;IF(INDEX(Variables!$D$5:$D$205,MATCH($A1381,Variables!$A$5:$A$205,0))="","","."&amp;INDEX(Variables!$D$5:$D$205,MATCH($A1381,Variables!$A$5:$A$205,0)))&amp;"."&amp;AF$5</f>
        <v/>
      </c>
      <c r="AG1381" s="46">
        <f>INDEX(Inputs!$U$5:$U$132,MATCH($B1381&amp;"|"&amp;$C1381,Inputs!$A$5:$A$132,0))</f>
        <v/>
      </c>
      <c r="AH1381" s="47">
        <f>AG1381*(1/(1+$G1381))^(1+$E1381)*(1+AH$7)^$D1381*(AH1363/AG1363)^$E1381*((AH1363+AH1372)/(AG1363+AG1372))^($F1381*(1+$E1381))</f>
        <v/>
      </c>
      <c r="AI1381" s="47">
        <f>AH1381*(1/(1+$G1381))^(1+$E1381)*(1+AI$7)^$D1381*(AI1363/AH1363)^$E1381*((AI1363+AI1372)/(AH1363+AH1372))^($F1381*(1+$E1381))</f>
        <v/>
      </c>
      <c r="AJ1381" s="47">
        <f>AI1381*(1/(1+$G1381))^(1+$E1381)*(1+AJ$7)^$D1381*(AJ1363/AI1363)^$E1381*((AJ1363+AJ1372)/(AI1363+AI1372))^($F1381*(1+$E1381))</f>
        <v/>
      </c>
      <c r="AK1381" s="47">
        <f>AJ1381*(1/(1+$G1381))^(1+$E1381)*(1+AK$7)^$D1381*(AK1363/AJ1363)^$E1381*((AK1363+AK1372)/(AJ1363+AJ1372))^($F1381*(1+$E1381))</f>
        <v/>
      </c>
      <c r="AL1381" s="47">
        <f>AK1381*(1/(1+$G1381))^(1+$E1381)*(1+AL$7)^$D1381*(AL1363/AK1363)^$E1381*((AL1363+AL1372)/(AK1363+AK1372))^($F1381*(1+$E1381))</f>
        <v/>
      </c>
      <c r="AM1381" s="47">
        <f>AL1381*(1/(1+$G1381))^(1+$E1381)*(1+AM$7)^$D1381*(AM1363/AL1363)^$E1381*((AM1363+AM1372)/(AL1363+AL1372))^($F1381*(1+$E1381))</f>
        <v/>
      </c>
      <c r="AN1381" s="47">
        <f>AM1381*(1/(1+$G1381))^(1+$E1381)*(1+AN$7)^$D1381*(AN1363/AM1363)^$E1381*((AN1363+AN1372)/(AM1363+AM1372))^($F1381*(1+$E1381))</f>
        <v/>
      </c>
      <c r="AO1381" s="47">
        <f>AN1381*(1/(1+$G1381))^(1+$E1381)*(1+AO$7)^$D1381*(AO1363/AN1363)^$E1381*((AO1363+AO1372)/(AN1363+AN1372))^($F1381*(1+$E1381))</f>
        <v/>
      </c>
      <c r="AP1381" s="47">
        <f>AO1381*(1/(1+$G1381))^(1+$E1381)*(1+AP$7)^$D1381*(AP1363/AO1363)^$E1381*((AP1363+AP1372)/(AO1363+AO1372))^($F1381*(1+$E1381))</f>
        <v/>
      </c>
      <c r="AQ1381" s="47">
        <f>AP1381*(1/(1+$G1381))^(1+$E1381)*(1+AQ$7)^$D1381*(AQ1363/AP1363)^$E1381*((AQ1363+AQ1372)/(AP1363+AP1372))^($F1381*(1+$E1381))</f>
        <v/>
      </c>
      <c r="AR1381" s="47">
        <f>AQ1381*(1/(1+$G1381))^(1+$E1381)*(1+AR$7)^$D1381*(AR1363/AQ1363)^$E1381*((AR1363+AR1372)/(AQ1363+AQ1372))^($F1381*(1+$E1381))</f>
        <v/>
      </c>
      <c r="AS1381" s="47">
        <f>AR1381*(1/(1+$G1381))^(1+$E1381)*(1+AS$7)^$D1381*(AS1363/AR1363)^$E1381*((AS1363+AS1372)/(AR1363+AR1372))^($F1381*(1+$E1381))</f>
        <v/>
      </c>
      <c r="AT1381" s="47">
        <f>AS1381*(1/(1+$G1381))^(1+$E1381)*(1+AT$7)^$D1381*(AT1363/AS1363)^$E1381*((AT1363+AT1372)/(AS1363+AS1372))^($F1381*(1+$E1381))</f>
        <v/>
      </c>
      <c r="AU1381" s="47">
        <f>AT1381*(1/(1+$G1381))^(1+$E1381)*(1+AU$7)^$D1381*(AU1363/AT1363)^$E1381*((AU1363+AU1372)/(AT1363+AT1372))^($F1381*(1+$E1381))</f>
        <v/>
      </c>
      <c r="AV1381" s="47">
        <f>AU1381*(1/(1+$G1381))^(1+$E1381)*(1+AV$7)^$D1381*(AV1363/AU1363)^$E1381*((AV1363+AV1372)/(AU1363+AU1372))^($F1381*(1+$E1381))</f>
        <v/>
      </c>
      <c r="AW1381" s="47">
        <f>AV1381*(1/(1+$G1381))^(1+$E1381)*(1+AW$7)^$D1381*(AW1363/AV1363)^$E1381*((AW1363+AW1372)/(AV1363+AV1372))^($F1381*(1+$E1381))</f>
        <v/>
      </c>
      <c r="AX1381" s="47">
        <f>AW1381*(1/(1+$G1381))^(1+$E1381)*(1+AX$7)^$D1381*(AX1363/AW1363)^$E1381*((AX1363+AX1372)/(AW1363+AW1372))^($F1381*(1+$E1381))</f>
        <v/>
      </c>
      <c r="AY1381" s="58">
        <f>FUELUSE(AX1381,AY1363,AX1363,AY1372,AX1372,AY$7,$D1381,$E1381,$F1381,$G1381)</f>
        <v/>
      </c>
    </row>
    <row r="1382" hidden="1" outlineLevel="2">
      <c r="A1382" s="14" t="inlineStr">
        <is>
          <t>ener</t>
        </is>
      </c>
      <c r="B1382" s="14" t="inlineStr">
        <is>
          <t>lpg</t>
        </is>
      </c>
      <c r="C1382" s="14" t="inlineStr">
        <is>
          <t>irn</t>
        </is>
      </c>
      <c r="D1382" s="37">
        <f>INDEX(Inputs!$N$5:$N$132,MATCH($B1382&amp;"|"&amp;$C1382,Inputs!$A$5:$A$132,0))</f>
        <v/>
      </c>
      <c r="E1382" s="37">
        <f>INDEX(Inputs!$O$5:$O$132,MATCH($B1382&amp;"|"&amp;$C1382,Inputs!$A$5:$A$132,0))</f>
        <v/>
      </c>
      <c r="F1382" s="37">
        <f>INDEX(Inputs!$P$5:$P$132,MATCH($B1382&amp;"|"&amp;$C1382,Inputs!$A$5:$A$132,0))</f>
        <v/>
      </c>
      <c r="G1382" s="37">
        <f>INDEX(Inputs!$Q$5:$Q$132,MATCH($B1382&amp;"|"&amp;$C1382,Inputs!$A$5:$A$132,0))</f>
        <v/>
      </c>
      <c r="H1382" s="14">
        <f>INDEX(Variables!$B$5:$B$205,MATCH($A1382,Variables!$A$5:$A$205,0))&amp;IF($C1382="",""," | "&amp;INDEX(Mapping!$B$5:$B$26,MATCH($C1382,Mapping!$A$5:$A$26,0))&amp;" | "&amp;INDEX(Mapping!$B$30:$B$46,MATCH($B1382,Mapping!$A$30:$A$46,0)))</f>
        <v/>
      </c>
      <c r="I1382" s="14">
        <f>INDEX(Variables!$C$5:$C$205,MATCH($A1382,Variables!$A$5:$A$205,0))</f>
        <v/>
      </c>
      <c r="J1382" s="14">
        <f>INDEX(Variables!$E$5:$E$205,MATCH($A1382,Variables!$A$5:$A$205,0))</f>
        <v/>
      </c>
      <c r="K1382" s="11">
        <f>LOWER(Settings!$C$4)&amp;".mit."&amp;$A1382&amp;IF($C1382="","","."&amp;$C1382&amp;"."&amp;$B1382)&amp;IF(INDEX(Variables!$D$5:$D$205,MATCH($A1382,Variables!$A$5:$A$205,0))="","","."&amp;INDEX(Variables!$D$5:$D$205,MATCH($A1382,Variables!$A$5:$A$205,0)))&amp;"."&amp;K$5</f>
        <v/>
      </c>
      <c r="L1382" s="46">
        <f>INDEX(Inputs!$U$5:$U$132,MATCH($B1382&amp;"|"&amp;$C1382,Inputs!$A$5:$A$132,0))</f>
        <v/>
      </c>
      <c r="M1382" s="47">
        <f>L1382*(1/(1+$G1382))^(1+$E1382)*(1+M$7)^$D1382*(M1364/L1364)^$E1382*((M1364+M1373)/(L1364+L1373))^($F1382*(1+$E1382))</f>
        <v/>
      </c>
      <c r="N1382" s="47">
        <f>M1382*(1/(1+$G1382))^(1+$E1382)*(1+N$7)^$D1382*(N1364/M1364)^$E1382*((N1364+N1373)/(M1364+M1373))^($F1382*(1+$E1382))</f>
        <v/>
      </c>
      <c r="O1382" s="47">
        <f>N1382*(1/(1+$G1382))^(1+$E1382)*(1+O$7)^$D1382*(O1364/N1364)^$E1382*((O1364+O1373)/(N1364+N1373))^($F1382*(1+$E1382))</f>
        <v/>
      </c>
      <c r="P1382" s="47">
        <f>O1382*(1/(1+$G1382))^(1+$E1382)*(1+P$7)^$D1382*(P1364/O1364)^$E1382*((P1364+P1373)/(O1364+O1373))^($F1382*(1+$E1382))</f>
        <v/>
      </c>
      <c r="Q1382" s="47">
        <f>P1382*(1/(1+$G1382))^(1+$E1382)*(1+Q$7)^$D1382*(Q1364/P1364)^$E1382*((Q1364+Q1373)/(P1364+P1373))^($F1382*(1+$E1382))</f>
        <v/>
      </c>
      <c r="R1382" s="47">
        <f>Q1382*(1/(1+$G1382))^(1+$E1382)*(1+R$7)^$D1382*(R1364/Q1364)^$E1382*((R1364+R1373)/(Q1364+Q1373))^($F1382*(1+$E1382))</f>
        <v/>
      </c>
      <c r="S1382" s="47">
        <f>R1382*(1/(1+$G1382))^(1+$E1382)*(1+S$7)^$D1382*(S1364/R1364)^$E1382*((S1364+S1373)/(R1364+R1373))^($F1382*(1+$E1382))</f>
        <v/>
      </c>
      <c r="T1382" s="47">
        <f>S1382*(1/(1+$G1382))^(1+$E1382)*(1+T$7)^$D1382*(T1364/S1364)^$E1382*((T1364+T1373)/(S1364+S1373))^($F1382*(1+$E1382))</f>
        <v/>
      </c>
      <c r="U1382" s="47">
        <f>T1382*(1/(1+$G1382))^(1+$E1382)*(1+U$7)^$D1382*(U1364/T1364)^$E1382*((U1364+U1373)/(T1364+T1373))^($F1382*(1+$E1382))</f>
        <v/>
      </c>
      <c r="V1382" s="47">
        <f>U1382*(1/(1+$G1382))^(1+$E1382)*(1+V$7)^$D1382*(V1364/U1364)^$E1382*((V1364+V1373)/(U1364+U1373))^($F1382*(1+$E1382))</f>
        <v/>
      </c>
      <c r="W1382" s="47">
        <f>V1382*(1/(1+$G1382))^(1+$E1382)*(1+W$7)^$D1382*(W1364/V1364)^$E1382*((W1364+W1373)/(V1364+V1373))^($F1382*(1+$E1382))</f>
        <v/>
      </c>
      <c r="X1382" s="47">
        <f>W1382*(1/(1+$G1382))^(1+$E1382)*(1+X$7)^$D1382*(X1364/W1364)^$E1382*((X1364+X1373)/(W1364+W1373))^($F1382*(1+$E1382))</f>
        <v/>
      </c>
      <c r="Y1382" s="47">
        <f>X1382*(1/(1+$G1382))^(1+$E1382)*(1+Y$7)^$D1382*(Y1364/X1364)^$E1382*((Y1364+Y1373)/(X1364+X1373))^($F1382*(1+$E1382))</f>
        <v/>
      </c>
      <c r="Z1382" s="47">
        <f>Y1382*(1/(1+$G1382))^(1+$E1382)*(1+Z$7)^$D1382*(Z1364/Y1364)^$E1382*((Z1364+Z1373)/(Y1364+Y1373))^($F1382*(1+$E1382))</f>
        <v/>
      </c>
      <c r="AA1382" s="47">
        <f>Z1382*(1/(1+$G1382))^(1+$E1382)*(1+AA$7)^$D1382*(AA1364/Z1364)^$E1382*((AA1364+AA1373)/(Z1364+Z1373))^($F1382*(1+$E1382))</f>
        <v/>
      </c>
      <c r="AB1382" s="47">
        <f>AA1382*(1/(1+$G1382))^(1+$E1382)*(1+AB$7)^$D1382*(AB1364/AA1364)^$E1382*((AB1364+AB1373)/(AA1364+AA1373))^($F1382*(1+$E1382))</f>
        <v/>
      </c>
      <c r="AC1382" s="47">
        <f>AB1382*(1/(1+$G1382))^(1+$E1382)*(1+AC$7)^$D1382*(AC1364/AB1364)^$E1382*((AC1364+AC1373)/(AB1364+AB1373))^($F1382*(1+$E1382))</f>
        <v/>
      </c>
      <c r="AD1382" s="58">
        <f>FUELUSE(AC1382,AD1364,AC1364,AD1373,AC1373,AD$7,$D1382,$E1382,$F1382,$G1382)</f>
        <v/>
      </c>
      <c r="AF1382" s="11">
        <f>LOWER(Settings!$C$4)&amp;".mit."&amp;$A1382&amp;IF($C1382="","","."&amp;$C1382&amp;"."&amp;$B1382)&amp;IF(INDEX(Variables!$D$5:$D$205,MATCH($A1382,Variables!$A$5:$A$205,0))="","","."&amp;INDEX(Variables!$D$5:$D$205,MATCH($A1382,Variables!$A$5:$A$205,0)))&amp;"."&amp;AF$5</f>
        <v/>
      </c>
      <c r="AG1382" s="46">
        <f>INDEX(Inputs!$U$5:$U$132,MATCH($B1382&amp;"|"&amp;$C1382,Inputs!$A$5:$A$132,0))</f>
        <v/>
      </c>
      <c r="AH1382" s="47">
        <f>AG1382*(1/(1+$G1382))^(1+$E1382)*(1+AH$7)^$D1382*(AH1364/AG1364)^$E1382*((AH1364+AH1373)/(AG1364+AG1373))^($F1382*(1+$E1382))</f>
        <v/>
      </c>
      <c r="AI1382" s="47">
        <f>AH1382*(1/(1+$G1382))^(1+$E1382)*(1+AI$7)^$D1382*(AI1364/AH1364)^$E1382*((AI1364+AI1373)/(AH1364+AH1373))^($F1382*(1+$E1382))</f>
        <v/>
      </c>
      <c r="AJ1382" s="47">
        <f>AI1382*(1/(1+$G1382))^(1+$E1382)*(1+AJ$7)^$D1382*(AJ1364/AI1364)^$E1382*((AJ1364+AJ1373)/(AI1364+AI1373))^($F1382*(1+$E1382))</f>
        <v/>
      </c>
      <c r="AK1382" s="47">
        <f>AJ1382*(1/(1+$G1382))^(1+$E1382)*(1+AK$7)^$D1382*(AK1364/AJ1364)^$E1382*((AK1364+AK1373)/(AJ1364+AJ1373))^($F1382*(1+$E1382))</f>
        <v/>
      </c>
      <c r="AL1382" s="47">
        <f>AK1382*(1/(1+$G1382))^(1+$E1382)*(1+AL$7)^$D1382*(AL1364/AK1364)^$E1382*((AL1364+AL1373)/(AK1364+AK1373))^($F1382*(1+$E1382))</f>
        <v/>
      </c>
      <c r="AM1382" s="47">
        <f>AL1382*(1/(1+$G1382))^(1+$E1382)*(1+AM$7)^$D1382*(AM1364/AL1364)^$E1382*((AM1364+AM1373)/(AL1364+AL1373))^($F1382*(1+$E1382))</f>
        <v/>
      </c>
      <c r="AN1382" s="47">
        <f>AM1382*(1/(1+$G1382))^(1+$E1382)*(1+AN$7)^$D1382*(AN1364/AM1364)^$E1382*((AN1364+AN1373)/(AM1364+AM1373))^($F1382*(1+$E1382))</f>
        <v/>
      </c>
      <c r="AO1382" s="47">
        <f>AN1382*(1/(1+$G1382))^(1+$E1382)*(1+AO$7)^$D1382*(AO1364/AN1364)^$E1382*((AO1364+AO1373)/(AN1364+AN1373))^($F1382*(1+$E1382))</f>
        <v/>
      </c>
      <c r="AP1382" s="47">
        <f>AO1382*(1/(1+$G1382))^(1+$E1382)*(1+AP$7)^$D1382*(AP1364/AO1364)^$E1382*((AP1364+AP1373)/(AO1364+AO1373))^($F1382*(1+$E1382))</f>
        <v/>
      </c>
      <c r="AQ1382" s="47">
        <f>AP1382*(1/(1+$G1382))^(1+$E1382)*(1+AQ$7)^$D1382*(AQ1364/AP1364)^$E1382*((AQ1364+AQ1373)/(AP1364+AP1373))^($F1382*(1+$E1382))</f>
        <v/>
      </c>
      <c r="AR1382" s="47">
        <f>AQ1382*(1/(1+$G1382))^(1+$E1382)*(1+AR$7)^$D1382*(AR1364/AQ1364)^$E1382*((AR1364+AR1373)/(AQ1364+AQ1373))^($F1382*(1+$E1382))</f>
        <v/>
      </c>
      <c r="AS1382" s="47">
        <f>AR1382*(1/(1+$G1382))^(1+$E1382)*(1+AS$7)^$D1382*(AS1364/AR1364)^$E1382*((AS1364+AS1373)/(AR1364+AR1373))^($F1382*(1+$E1382))</f>
        <v/>
      </c>
      <c r="AT1382" s="47">
        <f>AS1382*(1/(1+$G1382))^(1+$E1382)*(1+AT$7)^$D1382*(AT1364/AS1364)^$E1382*((AT1364+AT1373)/(AS1364+AS1373))^($F1382*(1+$E1382))</f>
        <v/>
      </c>
      <c r="AU1382" s="47">
        <f>AT1382*(1/(1+$G1382))^(1+$E1382)*(1+AU$7)^$D1382*(AU1364/AT1364)^$E1382*((AU1364+AU1373)/(AT1364+AT1373))^($F1382*(1+$E1382))</f>
        <v/>
      </c>
      <c r="AV1382" s="47">
        <f>AU1382*(1/(1+$G1382))^(1+$E1382)*(1+AV$7)^$D1382*(AV1364/AU1364)^$E1382*((AV1364+AV1373)/(AU1364+AU1373))^($F1382*(1+$E1382))</f>
        <v/>
      </c>
      <c r="AW1382" s="47">
        <f>AV1382*(1/(1+$G1382))^(1+$E1382)*(1+AW$7)^$D1382*(AW1364/AV1364)^$E1382*((AW1364+AW1373)/(AV1364+AV1373))^($F1382*(1+$E1382))</f>
        <v/>
      </c>
      <c r="AX1382" s="47">
        <f>AW1382*(1/(1+$G1382))^(1+$E1382)*(1+AX$7)^$D1382*(AX1364/AW1364)^$E1382*((AX1364+AX1373)/(AW1364+AW1373))^($F1382*(1+$E1382))</f>
        <v/>
      </c>
      <c r="AY1382" s="58">
        <f>FUELUSE(AX1382,AY1364,AX1364,AY1373,AX1373,AY$7,$D1382,$E1382,$F1382,$G1382)</f>
        <v/>
      </c>
    </row>
    <row r="1383" hidden="1" outlineLevel="2">
      <c r="A1383" s="14" t="inlineStr">
        <is>
          <t>ener</t>
        </is>
      </c>
      <c r="B1383" s="14" t="inlineStr">
        <is>
          <t>ker</t>
        </is>
      </c>
      <c r="C1383" s="14" t="inlineStr">
        <is>
          <t>irn</t>
        </is>
      </c>
      <c r="D1383" s="37">
        <f>INDEX(Inputs!$N$5:$N$132,MATCH($B1383&amp;"|"&amp;$C1383,Inputs!$A$5:$A$132,0))</f>
        <v/>
      </c>
      <c r="E1383" s="37">
        <f>INDEX(Inputs!$O$5:$O$132,MATCH($B1383&amp;"|"&amp;$C1383,Inputs!$A$5:$A$132,0))</f>
        <v/>
      </c>
      <c r="F1383" s="37">
        <f>INDEX(Inputs!$P$5:$P$132,MATCH($B1383&amp;"|"&amp;$C1383,Inputs!$A$5:$A$132,0))</f>
        <v/>
      </c>
      <c r="G1383" s="37">
        <f>INDEX(Inputs!$Q$5:$Q$132,MATCH($B1383&amp;"|"&amp;$C1383,Inputs!$A$5:$A$132,0))</f>
        <v/>
      </c>
      <c r="H1383" s="14">
        <f>INDEX(Variables!$B$5:$B$205,MATCH($A1383,Variables!$A$5:$A$205,0))&amp;IF($C1383="",""," | "&amp;INDEX(Mapping!$B$5:$B$26,MATCH($C1383,Mapping!$A$5:$A$26,0))&amp;" | "&amp;INDEX(Mapping!$B$30:$B$46,MATCH($B1383,Mapping!$A$30:$A$46,0)))</f>
        <v/>
      </c>
      <c r="I1383" s="14">
        <f>INDEX(Variables!$C$5:$C$205,MATCH($A1383,Variables!$A$5:$A$205,0))</f>
        <v/>
      </c>
      <c r="J1383" s="14">
        <f>INDEX(Variables!$E$5:$E$205,MATCH($A1383,Variables!$A$5:$A$205,0))</f>
        <v/>
      </c>
      <c r="K1383" s="11">
        <f>LOWER(Settings!$C$4)&amp;".mit."&amp;$A1383&amp;IF($C1383="","","."&amp;$C1383&amp;"."&amp;$B1383)&amp;IF(INDEX(Variables!$D$5:$D$205,MATCH($A1383,Variables!$A$5:$A$205,0))="","","."&amp;INDEX(Variables!$D$5:$D$205,MATCH($A1383,Variables!$A$5:$A$205,0)))&amp;"."&amp;K$5</f>
        <v/>
      </c>
      <c r="L1383" s="46">
        <f>INDEX(Inputs!$U$5:$U$132,MATCH($B1383&amp;"|"&amp;$C1383,Inputs!$A$5:$A$132,0))</f>
        <v/>
      </c>
      <c r="M1383" s="47">
        <f>L1383*(1/(1+$G1383))^(1+$E1383)*(1+M$7)^$D1383*(M1365/L1365)^$E1383*((M1365+M1374)/(L1365+L1374))^($F1383*(1+$E1383))</f>
        <v/>
      </c>
      <c r="N1383" s="47">
        <f>M1383*(1/(1+$G1383))^(1+$E1383)*(1+N$7)^$D1383*(N1365/M1365)^$E1383*((N1365+N1374)/(M1365+M1374))^($F1383*(1+$E1383))</f>
        <v/>
      </c>
      <c r="O1383" s="47">
        <f>N1383*(1/(1+$G1383))^(1+$E1383)*(1+O$7)^$D1383*(O1365/N1365)^$E1383*((O1365+O1374)/(N1365+N1374))^($F1383*(1+$E1383))</f>
        <v/>
      </c>
      <c r="P1383" s="47">
        <f>O1383*(1/(1+$G1383))^(1+$E1383)*(1+P$7)^$D1383*(P1365/O1365)^$E1383*((P1365+P1374)/(O1365+O1374))^($F1383*(1+$E1383))</f>
        <v/>
      </c>
      <c r="Q1383" s="47">
        <f>P1383*(1/(1+$G1383))^(1+$E1383)*(1+Q$7)^$D1383*(Q1365/P1365)^$E1383*((Q1365+Q1374)/(P1365+P1374))^($F1383*(1+$E1383))</f>
        <v/>
      </c>
      <c r="R1383" s="47">
        <f>Q1383*(1/(1+$G1383))^(1+$E1383)*(1+R$7)^$D1383*(R1365/Q1365)^$E1383*((R1365+R1374)/(Q1365+Q1374))^($F1383*(1+$E1383))</f>
        <v/>
      </c>
      <c r="S1383" s="47">
        <f>R1383*(1/(1+$G1383))^(1+$E1383)*(1+S$7)^$D1383*(S1365/R1365)^$E1383*((S1365+S1374)/(R1365+R1374))^($F1383*(1+$E1383))</f>
        <v/>
      </c>
      <c r="T1383" s="47">
        <f>S1383*(1/(1+$G1383))^(1+$E1383)*(1+T$7)^$D1383*(T1365/S1365)^$E1383*((T1365+T1374)/(S1365+S1374))^($F1383*(1+$E1383))</f>
        <v/>
      </c>
      <c r="U1383" s="47">
        <f>T1383*(1/(1+$G1383))^(1+$E1383)*(1+U$7)^$D1383*(U1365/T1365)^$E1383*((U1365+U1374)/(T1365+T1374))^($F1383*(1+$E1383))</f>
        <v/>
      </c>
      <c r="V1383" s="47">
        <f>U1383*(1/(1+$G1383))^(1+$E1383)*(1+V$7)^$D1383*(V1365/U1365)^$E1383*((V1365+V1374)/(U1365+U1374))^($F1383*(1+$E1383))</f>
        <v/>
      </c>
      <c r="W1383" s="47">
        <f>V1383*(1/(1+$G1383))^(1+$E1383)*(1+W$7)^$D1383*(W1365/V1365)^$E1383*((W1365+W1374)/(V1365+V1374))^($F1383*(1+$E1383))</f>
        <v/>
      </c>
      <c r="X1383" s="47">
        <f>W1383*(1/(1+$G1383))^(1+$E1383)*(1+X$7)^$D1383*(X1365/W1365)^$E1383*((X1365+X1374)/(W1365+W1374))^($F1383*(1+$E1383))</f>
        <v/>
      </c>
      <c r="Y1383" s="47">
        <f>X1383*(1/(1+$G1383))^(1+$E1383)*(1+Y$7)^$D1383*(Y1365/X1365)^$E1383*((Y1365+Y1374)/(X1365+X1374))^($F1383*(1+$E1383))</f>
        <v/>
      </c>
      <c r="Z1383" s="47">
        <f>Y1383*(1/(1+$G1383))^(1+$E1383)*(1+Z$7)^$D1383*(Z1365/Y1365)^$E1383*((Z1365+Z1374)/(Y1365+Y1374))^($F1383*(1+$E1383))</f>
        <v/>
      </c>
      <c r="AA1383" s="47">
        <f>Z1383*(1/(1+$G1383))^(1+$E1383)*(1+AA$7)^$D1383*(AA1365/Z1365)^$E1383*((AA1365+AA1374)/(Z1365+Z1374))^($F1383*(1+$E1383))</f>
        <v/>
      </c>
      <c r="AB1383" s="47">
        <f>AA1383*(1/(1+$G1383))^(1+$E1383)*(1+AB$7)^$D1383*(AB1365/AA1365)^$E1383*((AB1365+AB1374)/(AA1365+AA1374))^($F1383*(1+$E1383))</f>
        <v/>
      </c>
      <c r="AC1383" s="47">
        <f>AB1383*(1/(1+$G1383))^(1+$E1383)*(1+AC$7)^$D1383*(AC1365/AB1365)^$E1383*((AC1365+AC1374)/(AB1365+AB1374))^($F1383*(1+$E1383))</f>
        <v/>
      </c>
      <c r="AD1383" s="58">
        <f>FUELUSE(AC1383,AD1365,AC1365,AD1374,AC1374,AD$7,$D1383,$E1383,$F1383,$G1383)</f>
        <v/>
      </c>
      <c r="AF1383" s="11">
        <f>LOWER(Settings!$C$4)&amp;".mit."&amp;$A1383&amp;IF($C1383="","","."&amp;$C1383&amp;"."&amp;$B1383)&amp;IF(INDEX(Variables!$D$5:$D$205,MATCH($A1383,Variables!$A$5:$A$205,0))="","","."&amp;INDEX(Variables!$D$5:$D$205,MATCH($A1383,Variables!$A$5:$A$205,0)))&amp;"."&amp;AF$5</f>
        <v/>
      </c>
      <c r="AG1383" s="46">
        <f>INDEX(Inputs!$U$5:$U$132,MATCH($B1383&amp;"|"&amp;$C1383,Inputs!$A$5:$A$132,0))</f>
        <v/>
      </c>
      <c r="AH1383" s="47">
        <f>AG1383*(1/(1+$G1383))^(1+$E1383)*(1+AH$7)^$D1383*(AH1365/AG1365)^$E1383*((AH1365+AH1374)/(AG1365+AG1374))^($F1383*(1+$E1383))</f>
        <v/>
      </c>
      <c r="AI1383" s="47">
        <f>AH1383*(1/(1+$G1383))^(1+$E1383)*(1+AI$7)^$D1383*(AI1365/AH1365)^$E1383*((AI1365+AI1374)/(AH1365+AH1374))^($F1383*(1+$E1383))</f>
        <v/>
      </c>
      <c r="AJ1383" s="47">
        <f>AI1383*(1/(1+$G1383))^(1+$E1383)*(1+AJ$7)^$D1383*(AJ1365/AI1365)^$E1383*((AJ1365+AJ1374)/(AI1365+AI1374))^($F1383*(1+$E1383))</f>
        <v/>
      </c>
      <c r="AK1383" s="47">
        <f>AJ1383*(1/(1+$G1383))^(1+$E1383)*(1+AK$7)^$D1383*(AK1365/AJ1365)^$E1383*((AK1365+AK1374)/(AJ1365+AJ1374))^($F1383*(1+$E1383))</f>
        <v/>
      </c>
      <c r="AL1383" s="47">
        <f>AK1383*(1/(1+$G1383))^(1+$E1383)*(1+AL$7)^$D1383*(AL1365/AK1365)^$E1383*((AL1365+AL1374)/(AK1365+AK1374))^($F1383*(1+$E1383))</f>
        <v/>
      </c>
      <c r="AM1383" s="47">
        <f>AL1383*(1/(1+$G1383))^(1+$E1383)*(1+AM$7)^$D1383*(AM1365/AL1365)^$E1383*((AM1365+AM1374)/(AL1365+AL1374))^($F1383*(1+$E1383))</f>
        <v/>
      </c>
      <c r="AN1383" s="47">
        <f>AM1383*(1/(1+$G1383))^(1+$E1383)*(1+AN$7)^$D1383*(AN1365/AM1365)^$E1383*((AN1365+AN1374)/(AM1365+AM1374))^($F1383*(1+$E1383))</f>
        <v/>
      </c>
      <c r="AO1383" s="47">
        <f>AN1383*(1/(1+$G1383))^(1+$E1383)*(1+AO$7)^$D1383*(AO1365/AN1365)^$E1383*((AO1365+AO1374)/(AN1365+AN1374))^($F1383*(1+$E1383))</f>
        <v/>
      </c>
      <c r="AP1383" s="47">
        <f>AO1383*(1/(1+$G1383))^(1+$E1383)*(1+AP$7)^$D1383*(AP1365/AO1365)^$E1383*((AP1365+AP1374)/(AO1365+AO1374))^($F1383*(1+$E1383))</f>
        <v/>
      </c>
      <c r="AQ1383" s="47">
        <f>AP1383*(1/(1+$G1383))^(1+$E1383)*(1+AQ$7)^$D1383*(AQ1365/AP1365)^$E1383*((AQ1365+AQ1374)/(AP1365+AP1374))^($F1383*(1+$E1383))</f>
        <v/>
      </c>
      <c r="AR1383" s="47">
        <f>AQ1383*(1/(1+$G1383))^(1+$E1383)*(1+AR$7)^$D1383*(AR1365/AQ1365)^$E1383*((AR1365+AR1374)/(AQ1365+AQ1374))^($F1383*(1+$E1383))</f>
        <v/>
      </c>
      <c r="AS1383" s="47">
        <f>AR1383*(1/(1+$G1383))^(1+$E1383)*(1+AS$7)^$D1383*(AS1365/AR1365)^$E1383*((AS1365+AS1374)/(AR1365+AR1374))^($F1383*(1+$E1383))</f>
        <v/>
      </c>
      <c r="AT1383" s="47">
        <f>AS1383*(1/(1+$G1383))^(1+$E1383)*(1+AT$7)^$D1383*(AT1365/AS1365)^$E1383*((AT1365+AT1374)/(AS1365+AS1374))^($F1383*(1+$E1383))</f>
        <v/>
      </c>
      <c r="AU1383" s="47">
        <f>AT1383*(1/(1+$G1383))^(1+$E1383)*(1+AU$7)^$D1383*(AU1365/AT1365)^$E1383*((AU1365+AU1374)/(AT1365+AT1374))^($F1383*(1+$E1383))</f>
        <v/>
      </c>
      <c r="AV1383" s="47">
        <f>AU1383*(1/(1+$G1383))^(1+$E1383)*(1+AV$7)^$D1383*(AV1365/AU1365)^$E1383*((AV1365+AV1374)/(AU1365+AU1374))^($F1383*(1+$E1383))</f>
        <v/>
      </c>
      <c r="AW1383" s="47">
        <f>AV1383*(1/(1+$G1383))^(1+$E1383)*(1+AW$7)^$D1383*(AW1365/AV1365)^$E1383*((AW1365+AW1374)/(AV1365+AV1374))^($F1383*(1+$E1383))</f>
        <v/>
      </c>
      <c r="AX1383" s="47">
        <f>AW1383*(1/(1+$G1383))^(1+$E1383)*(1+AX$7)^$D1383*(AX1365/AW1365)^$E1383*((AX1365+AX1374)/(AW1365+AW1374))^($F1383*(1+$E1383))</f>
        <v/>
      </c>
      <c r="AY1383" s="58">
        <f>FUELUSE(AX1383,AY1365,AX1365,AY1374,AX1374,AY$7,$D1383,$E1383,$F1383,$G1383)</f>
        <v/>
      </c>
    </row>
    <row r="1384" hidden="1" outlineLevel="2">
      <c r="A1384" s="14" t="inlineStr">
        <is>
          <t>ener</t>
        </is>
      </c>
      <c r="B1384" s="14" t="inlineStr">
        <is>
          <t>oop</t>
        </is>
      </c>
      <c r="C1384" s="14" t="inlineStr">
        <is>
          <t>irn</t>
        </is>
      </c>
      <c r="D1384" s="37">
        <f>INDEX(Inputs!$N$5:$N$132,MATCH($B1384&amp;"|"&amp;$C1384,Inputs!$A$5:$A$132,0))</f>
        <v/>
      </c>
      <c r="E1384" s="37">
        <f>INDEX(Inputs!$O$5:$O$132,MATCH($B1384&amp;"|"&amp;$C1384,Inputs!$A$5:$A$132,0))</f>
        <v/>
      </c>
      <c r="F1384" s="37">
        <f>INDEX(Inputs!$P$5:$P$132,MATCH($B1384&amp;"|"&amp;$C1384,Inputs!$A$5:$A$132,0))</f>
        <v/>
      </c>
      <c r="G1384" s="37">
        <f>INDEX(Inputs!$Q$5:$Q$132,MATCH($B1384&amp;"|"&amp;$C1384,Inputs!$A$5:$A$132,0))</f>
        <v/>
      </c>
      <c r="H1384" s="14">
        <f>INDEX(Variables!$B$5:$B$205,MATCH($A1384,Variables!$A$5:$A$205,0))&amp;IF($C1384="",""," | "&amp;INDEX(Mapping!$B$5:$B$26,MATCH($C1384,Mapping!$A$5:$A$26,0))&amp;" | "&amp;INDEX(Mapping!$B$30:$B$46,MATCH($B1384,Mapping!$A$30:$A$46,0)))</f>
        <v/>
      </c>
      <c r="I1384" s="14">
        <f>INDEX(Variables!$C$5:$C$205,MATCH($A1384,Variables!$A$5:$A$205,0))</f>
        <v/>
      </c>
      <c r="J1384" s="14">
        <f>INDEX(Variables!$E$5:$E$205,MATCH($A1384,Variables!$A$5:$A$205,0))</f>
        <v/>
      </c>
      <c r="K1384" s="11">
        <f>LOWER(Settings!$C$4)&amp;".mit."&amp;$A1384&amp;IF($C1384="","","."&amp;$C1384&amp;"."&amp;$B1384)&amp;IF(INDEX(Variables!$D$5:$D$205,MATCH($A1384,Variables!$A$5:$A$205,0))="","","."&amp;INDEX(Variables!$D$5:$D$205,MATCH($A1384,Variables!$A$5:$A$205,0)))&amp;"."&amp;K$5</f>
        <v/>
      </c>
      <c r="L1384" s="46">
        <f>INDEX(Inputs!$U$5:$U$132,MATCH($B1384&amp;"|"&amp;$C1384,Inputs!$A$5:$A$132,0))</f>
        <v/>
      </c>
      <c r="M1384" s="47">
        <f>L1384*(1/(1+$G1384))^(1+$E1384)*(1+M$7)^$D1384*(M1366/L1366)^$E1384*((M1366+M1375)/(L1366+L1375))^($F1384*(1+$E1384))</f>
        <v/>
      </c>
      <c r="N1384" s="47">
        <f>M1384*(1/(1+$G1384))^(1+$E1384)*(1+N$7)^$D1384*(N1366/M1366)^$E1384*((N1366+N1375)/(M1366+M1375))^($F1384*(1+$E1384))</f>
        <v/>
      </c>
      <c r="O1384" s="47">
        <f>N1384*(1/(1+$G1384))^(1+$E1384)*(1+O$7)^$D1384*(O1366/N1366)^$E1384*((O1366+O1375)/(N1366+N1375))^($F1384*(1+$E1384))</f>
        <v/>
      </c>
      <c r="P1384" s="47">
        <f>O1384*(1/(1+$G1384))^(1+$E1384)*(1+P$7)^$D1384*(P1366/O1366)^$E1384*((P1366+P1375)/(O1366+O1375))^($F1384*(1+$E1384))</f>
        <v/>
      </c>
      <c r="Q1384" s="47">
        <f>P1384*(1/(1+$G1384))^(1+$E1384)*(1+Q$7)^$D1384*(Q1366/P1366)^$E1384*((Q1366+Q1375)/(P1366+P1375))^($F1384*(1+$E1384))</f>
        <v/>
      </c>
      <c r="R1384" s="47">
        <f>Q1384*(1/(1+$G1384))^(1+$E1384)*(1+R$7)^$D1384*(R1366/Q1366)^$E1384*((R1366+R1375)/(Q1366+Q1375))^($F1384*(1+$E1384))</f>
        <v/>
      </c>
      <c r="S1384" s="47">
        <f>R1384*(1/(1+$G1384))^(1+$E1384)*(1+S$7)^$D1384*(S1366/R1366)^$E1384*((S1366+S1375)/(R1366+R1375))^($F1384*(1+$E1384))</f>
        <v/>
      </c>
      <c r="T1384" s="47">
        <f>S1384*(1/(1+$G1384))^(1+$E1384)*(1+T$7)^$D1384*(T1366/S1366)^$E1384*((T1366+T1375)/(S1366+S1375))^($F1384*(1+$E1384))</f>
        <v/>
      </c>
      <c r="U1384" s="47">
        <f>T1384*(1/(1+$G1384))^(1+$E1384)*(1+U$7)^$D1384*(U1366/T1366)^$E1384*((U1366+U1375)/(T1366+T1375))^($F1384*(1+$E1384))</f>
        <v/>
      </c>
      <c r="V1384" s="47">
        <f>U1384*(1/(1+$G1384))^(1+$E1384)*(1+V$7)^$D1384*(V1366/U1366)^$E1384*((V1366+V1375)/(U1366+U1375))^($F1384*(1+$E1384))</f>
        <v/>
      </c>
      <c r="W1384" s="47">
        <f>V1384*(1/(1+$G1384))^(1+$E1384)*(1+W$7)^$D1384*(W1366/V1366)^$E1384*((W1366+W1375)/(V1366+V1375))^($F1384*(1+$E1384))</f>
        <v/>
      </c>
      <c r="X1384" s="47">
        <f>W1384*(1/(1+$G1384))^(1+$E1384)*(1+X$7)^$D1384*(X1366/W1366)^$E1384*((X1366+X1375)/(W1366+W1375))^($F1384*(1+$E1384))</f>
        <v/>
      </c>
      <c r="Y1384" s="47">
        <f>X1384*(1/(1+$G1384))^(1+$E1384)*(1+Y$7)^$D1384*(Y1366/X1366)^$E1384*((Y1366+Y1375)/(X1366+X1375))^($F1384*(1+$E1384))</f>
        <v/>
      </c>
      <c r="Z1384" s="47">
        <f>Y1384*(1/(1+$G1384))^(1+$E1384)*(1+Z$7)^$D1384*(Z1366/Y1366)^$E1384*((Z1366+Z1375)/(Y1366+Y1375))^($F1384*(1+$E1384))</f>
        <v/>
      </c>
      <c r="AA1384" s="47">
        <f>Z1384*(1/(1+$G1384))^(1+$E1384)*(1+AA$7)^$D1384*(AA1366/Z1366)^$E1384*((AA1366+AA1375)/(Z1366+Z1375))^($F1384*(1+$E1384))</f>
        <v/>
      </c>
      <c r="AB1384" s="47">
        <f>AA1384*(1/(1+$G1384))^(1+$E1384)*(1+AB$7)^$D1384*(AB1366/AA1366)^$E1384*((AB1366+AB1375)/(AA1366+AA1375))^($F1384*(1+$E1384))</f>
        <v/>
      </c>
      <c r="AC1384" s="47">
        <f>AB1384*(1/(1+$G1384))^(1+$E1384)*(1+AC$7)^$D1384*(AC1366/AB1366)^$E1384*((AC1366+AC1375)/(AB1366+AB1375))^($F1384*(1+$E1384))</f>
        <v/>
      </c>
      <c r="AD1384" s="58">
        <f>FUELUSE(AC1384,AD1366,AC1366,AD1375,AC1375,AD$7,$D1384,$E1384,$F1384,$G1384)</f>
        <v/>
      </c>
      <c r="AF1384" s="11">
        <f>LOWER(Settings!$C$4)&amp;".mit."&amp;$A1384&amp;IF($C1384="","","."&amp;$C1384&amp;"."&amp;$B1384)&amp;IF(INDEX(Variables!$D$5:$D$205,MATCH($A1384,Variables!$A$5:$A$205,0))="","","."&amp;INDEX(Variables!$D$5:$D$205,MATCH($A1384,Variables!$A$5:$A$205,0)))&amp;"."&amp;AF$5</f>
        <v/>
      </c>
      <c r="AG1384" s="46">
        <f>INDEX(Inputs!$U$5:$U$132,MATCH($B1384&amp;"|"&amp;$C1384,Inputs!$A$5:$A$132,0))</f>
        <v/>
      </c>
      <c r="AH1384" s="47">
        <f>AG1384*(1/(1+$G1384))^(1+$E1384)*(1+AH$7)^$D1384*(AH1366/AG1366)^$E1384*((AH1366+AH1375)/(AG1366+AG1375))^($F1384*(1+$E1384))</f>
        <v/>
      </c>
      <c r="AI1384" s="47">
        <f>AH1384*(1/(1+$G1384))^(1+$E1384)*(1+AI$7)^$D1384*(AI1366/AH1366)^$E1384*((AI1366+AI1375)/(AH1366+AH1375))^($F1384*(1+$E1384))</f>
        <v/>
      </c>
      <c r="AJ1384" s="47">
        <f>AI1384*(1/(1+$G1384))^(1+$E1384)*(1+AJ$7)^$D1384*(AJ1366/AI1366)^$E1384*((AJ1366+AJ1375)/(AI1366+AI1375))^($F1384*(1+$E1384))</f>
        <v/>
      </c>
      <c r="AK1384" s="47">
        <f>AJ1384*(1/(1+$G1384))^(1+$E1384)*(1+AK$7)^$D1384*(AK1366/AJ1366)^$E1384*((AK1366+AK1375)/(AJ1366+AJ1375))^($F1384*(1+$E1384))</f>
        <v/>
      </c>
      <c r="AL1384" s="47">
        <f>AK1384*(1/(1+$G1384))^(1+$E1384)*(1+AL$7)^$D1384*(AL1366/AK1366)^$E1384*((AL1366+AL1375)/(AK1366+AK1375))^($F1384*(1+$E1384))</f>
        <v/>
      </c>
      <c r="AM1384" s="47">
        <f>AL1384*(1/(1+$G1384))^(1+$E1384)*(1+AM$7)^$D1384*(AM1366/AL1366)^$E1384*((AM1366+AM1375)/(AL1366+AL1375))^($F1384*(1+$E1384))</f>
        <v/>
      </c>
      <c r="AN1384" s="47">
        <f>AM1384*(1/(1+$G1384))^(1+$E1384)*(1+AN$7)^$D1384*(AN1366/AM1366)^$E1384*((AN1366+AN1375)/(AM1366+AM1375))^($F1384*(1+$E1384))</f>
        <v/>
      </c>
      <c r="AO1384" s="47">
        <f>AN1384*(1/(1+$G1384))^(1+$E1384)*(1+AO$7)^$D1384*(AO1366/AN1366)^$E1384*((AO1366+AO1375)/(AN1366+AN1375))^($F1384*(1+$E1384))</f>
        <v/>
      </c>
      <c r="AP1384" s="47">
        <f>AO1384*(1/(1+$G1384))^(1+$E1384)*(1+AP$7)^$D1384*(AP1366/AO1366)^$E1384*((AP1366+AP1375)/(AO1366+AO1375))^($F1384*(1+$E1384))</f>
        <v/>
      </c>
      <c r="AQ1384" s="47">
        <f>AP1384*(1/(1+$G1384))^(1+$E1384)*(1+AQ$7)^$D1384*(AQ1366/AP1366)^$E1384*((AQ1366+AQ1375)/(AP1366+AP1375))^($F1384*(1+$E1384))</f>
        <v/>
      </c>
      <c r="AR1384" s="47">
        <f>AQ1384*(1/(1+$G1384))^(1+$E1384)*(1+AR$7)^$D1384*(AR1366/AQ1366)^$E1384*((AR1366+AR1375)/(AQ1366+AQ1375))^($F1384*(1+$E1384))</f>
        <v/>
      </c>
      <c r="AS1384" s="47">
        <f>AR1384*(1/(1+$G1384))^(1+$E1384)*(1+AS$7)^$D1384*(AS1366/AR1366)^$E1384*((AS1366+AS1375)/(AR1366+AR1375))^($F1384*(1+$E1384))</f>
        <v/>
      </c>
      <c r="AT1384" s="47">
        <f>AS1384*(1/(1+$G1384))^(1+$E1384)*(1+AT$7)^$D1384*(AT1366/AS1366)^$E1384*((AT1366+AT1375)/(AS1366+AS1375))^($F1384*(1+$E1384))</f>
        <v/>
      </c>
      <c r="AU1384" s="47">
        <f>AT1384*(1/(1+$G1384))^(1+$E1384)*(1+AU$7)^$D1384*(AU1366/AT1366)^$E1384*((AU1366+AU1375)/(AT1366+AT1375))^($F1384*(1+$E1384))</f>
        <v/>
      </c>
      <c r="AV1384" s="47">
        <f>AU1384*(1/(1+$G1384))^(1+$E1384)*(1+AV$7)^$D1384*(AV1366/AU1366)^$E1384*((AV1366+AV1375)/(AU1366+AU1375))^($F1384*(1+$E1384))</f>
        <v/>
      </c>
      <c r="AW1384" s="47">
        <f>AV1384*(1/(1+$G1384))^(1+$E1384)*(1+AW$7)^$D1384*(AW1366/AV1366)^$E1384*((AW1366+AW1375)/(AV1366+AV1375))^($F1384*(1+$E1384))</f>
        <v/>
      </c>
      <c r="AX1384" s="47">
        <f>AW1384*(1/(1+$G1384))^(1+$E1384)*(1+AX$7)^$D1384*(AX1366/AW1366)^$E1384*((AX1366+AX1375)/(AW1366+AW1375))^($F1384*(1+$E1384))</f>
        <v/>
      </c>
      <c r="AY1384" s="58">
        <f>FUELUSE(AX1384,AY1366,AX1366,AY1375,AX1375,AY$7,$D1384,$E1384,$F1384,$G1384)</f>
        <v/>
      </c>
    </row>
    <row r="1385" hidden="1" outlineLevel="2">
      <c r="A1385" s="14" t="inlineStr">
        <is>
          <t>ener</t>
        </is>
      </c>
      <c r="B1385" s="14" t="inlineStr">
        <is>
          <t>bio</t>
        </is>
      </c>
      <c r="C1385" s="14" t="inlineStr">
        <is>
          <t>irn</t>
        </is>
      </c>
      <c r="D1385" s="37">
        <f>INDEX(Inputs!$N$5:$N$132,MATCH($B1385&amp;"|"&amp;$C1385,Inputs!$A$5:$A$132,0))</f>
        <v/>
      </c>
      <c r="E1385" s="37">
        <f>INDEX(Inputs!$O$5:$O$132,MATCH($B1385&amp;"|"&amp;$C1385,Inputs!$A$5:$A$132,0))</f>
        <v/>
      </c>
      <c r="F1385" s="37">
        <f>INDEX(Inputs!$P$5:$P$132,MATCH($B1385&amp;"|"&amp;$C1385,Inputs!$A$5:$A$132,0))</f>
        <v/>
      </c>
      <c r="G1385" s="37">
        <f>INDEX(Inputs!$Q$5:$Q$132,MATCH($B1385&amp;"|"&amp;$C1385,Inputs!$A$5:$A$132,0))</f>
        <v/>
      </c>
      <c r="H1385" s="14">
        <f>INDEX(Variables!$B$5:$B$205,MATCH($A1385,Variables!$A$5:$A$205,0))&amp;IF($C1385="",""," | "&amp;INDEX(Mapping!$B$5:$B$26,MATCH($C1385,Mapping!$A$5:$A$26,0))&amp;" | "&amp;INDEX(Mapping!$B$30:$B$46,MATCH($B1385,Mapping!$A$30:$A$46,0)))</f>
        <v/>
      </c>
      <c r="I1385" s="14">
        <f>INDEX(Variables!$C$5:$C$205,MATCH($A1385,Variables!$A$5:$A$205,0))</f>
        <v/>
      </c>
      <c r="J1385" s="14">
        <f>INDEX(Variables!$E$5:$E$205,MATCH($A1385,Variables!$A$5:$A$205,0))</f>
        <v/>
      </c>
      <c r="K1385" s="11">
        <f>LOWER(Settings!$C$4)&amp;".mit."&amp;$A1385&amp;IF($C1385="","","."&amp;$C1385&amp;"."&amp;$B1385)&amp;IF(INDEX(Variables!$D$5:$D$205,MATCH($A1385,Variables!$A$5:$A$205,0))="","","."&amp;INDEX(Variables!$D$5:$D$205,MATCH($A1385,Variables!$A$5:$A$205,0)))&amp;"."&amp;K$5</f>
        <v/>
      </c>
      <c r="L1385" s="46">
        <f>INDEX(Inputs!$U$5:$U$132,MATCH($B1385&amp;"|"&amp;$C1385,Inputs!$A$5:$A$132,0))</f>
        <v/>
      </c>
      <c r="M1385" s="47">
        <f>L1385*(1/(1+$G1385))^(1+$E1385)*(1+M$7)^$D1385*(M1367/L1367)^$E1385*((M1367+M1376)/(L1367+L1376))^($F1385*(1+$E1385))</f>
        <v/>
      </c>
      <c r="N1385" s="47">
        <f>M1385*(1/(1+$G1385))^(1+$E1385)*(1+N$7)^$D1385*(N1367/M1367)^$E1385*((N1367+N1376)/(M1367+M1376))^($F1385*(1+$E1385))</f>
        <v/>
      </c>
      <c r="O1385" s="47">
        <f>N1385*(1/(1+$G1385))^(1+$E1385)*(1+O$7)^$D1385*(O1367/N1367)^$E1385*((O1367+O1376)/(N1367+N1376))^($F1385*(1+$E1385))</f>
        <v/>
      </c>
      <c r="P1385" s="47">
        <f>O1385*(1/(1+$G1385))^(1+$E1385)*(1+P$7)^$D1385*(P1367/O1367)^$E1385*((P1367+P1376)/(O1367+O1376))^($F1385*(1+$E1385))</f>
        <v/>
      </c>
      <c r="Q1385" s="47">
        <f>P1385*(1/(1+$G1385))^(1+$E1385)*(1+Q$7)^$D1385*(Q1367/P1367)^$E1385*((Q1367+Q1376)/(P1367+P1376))^($F1385*(1+$E1385))</f>
        <v/>
      </c>
      <c r="R1385" s="47">
        <f>Q1385*(1/(1+$G1385))^(1+$E1385)*(1+R$7)^$D1385*(R1367/Q1367)^$E1385*((R1367+R1376)/(Q1367+Q1376))^($F1385*(1+$E1385))</f>
        <v/>
      </c>
      <c r="S1385" s="47">
        <f>R1385*(1/(1+$G1385))^(1+$E1385)*(1+S$7)^$D1385*(S1367/R1367)^$E1385*((S1367+S1376)/(R1367+R1376))^($F1385*(1+$E1385))</f>
        <v/>
      </c>
      <c r="T1385" s="47">
        <f>S1385*(1/(1+$G1385))^(1+$E1385)*(1+T$7)^$D1385*(T1367/S1367)^$E1385*((T1367+T1376)/(S1367+S1376))^($F1385*(1+$E1385))</f>
        <v/>
      </c>
      <c r="U1385" s="47">
        <f>T1385*(1/(1+$G1385))^(1+$E1385)*(1+U$7)^$D1385*(U1367/T1367)^$E1385*((U1367+U1376)/(T1367+T1376))^($F1385*(1+$E1385))</f>
        <v/>
      </c>
      <c r="V1385" s="47">
        <f>U1385*(1/(1+$G1385))^(1+$E1385)*(1+V$7)^$D1385*(V1367/U1367)^$E1385*((V1367+V1376)/(U1367+U1376))^($F1385*(1+$E1385))</f>
        <v/>
      </c>
      <c r="W1385" s="47">
        <f>V1385*(1/(1+$G1385))^(1+$E1385)*(1+W$7)^$D1385*(W1367/V1367)^$E1385*((W1367+W1376)/(V1367+V1376))^($F1385*(1+$E1385))</f>
        <v/>
      </c>
      <c r="X1385" s="47">
        <f>W1385*(1/(1+$G1385))^(1+$E1385)*(1+X$7)^$D1385*(X1367/W1367)^$E1385*((X1367+X1376)/(W1367+W1376))^($F1385*(1+$E1385))</f>
        <v/>
      </c>
      <c r="Y1385" s="47">
        <f>X1385*(1/(1+$G1385))^(1+$E1385)*(1+Y$7)^$D1385*(Y1367/X1367)^$E1385*((Y1367+Y1376)/(X1367+X1376))^($F1385*(1+$E1385))</f>
        <v/>
      </c>
      <c r="Z1385" s="47">
        <f>Y1385*(1/(1+$G1385))^(1+$E1385)*(1+Z$7)^$D1385*(Z1367/Y1367)^$E1385*((Z1367+Z1376)/(Y1367+Y1376))^($F1385*(1+$E1385))</f>
        <v/>
      </c>
      <c r="AA1385" s="47">
        <f>Z1385*(1/(1+$G1385))^(1+$E1385)*(1+AA$7)^$D1385*(AA1367/Z1367)^$E1385*((AA1367+AA1376)/(Z1367+Z1376))^($F1385*(1+$E1385))</f>
        <v/>
      </c>
      <c r="AB1385" s="47">
        <f>AA1385*(1/(1+$G1385))^(1+$E1385)*(1+AB$7)^$D1385*(AB1367/AA1367)^$E1385*((AB1367+AB1376)/(AA1367+AA1376))^($F1385*(1+$E1385))</f>
        <v/>
      </c>
      <c r="AC1385" s="47">
        <f>AB1385*(1/(1+$G1385))^(1+$E1385)*(1+AC$7)^$D1385*(AC1367/AB1367)^$E1385*((AC1367+AC1376)/(AB1367+AB1376))^($F1385*(1+$E1385))</f>
        <v/>
      </c>
      <c r="AD1385" s="58">
        <f>FUELUSE(AC1385,AD1367,AC1367,AD1376,AC1376,AD$7,$D1385,$E1385,$F1385,$G1385)</f>
        <v/>
      </c>
      <c r="AF1385" s="11">
        <f>LOWER(Settings!$C$4)&amp;".mit."&amp;$A1385&amp;IF($C1385="","","."&amp;$C1385&amp;"."&amp;$B1385)&amp;IF(INDEX(Variables!$D$5:$D$205,MATCH($A1385,Variables!$A$5:$A$205,0))="","","."&amp;INDEX(Variables!$D$5:$D$205,MATCH($A1385,Variables!$A$5:$A$205,0)))&amp;"."&amp;AF$5</f>
        <v/>
      </c>
      <c r="AG1385" s="46">
        <f>INDEX(Inputs!$U$5:$U$132,MATCH($B1385&amp;"|"&amp;$C1385,Inputs!$A$5:$A$132,0))</f>
        <v/>
      </c>
      <c r="AH1385" s="47">
        <f>AG1385*(1/(1+$G1385))^(1+$E1385)*(1+AH$7)^$D1385*(AH1367/AG1367)^$E1385*((AH1367+AH1376)/(AG1367+AG1376))^($F1385*(1+$E1385))</f>
        <v/>
      </c>
      <c r="AI1385" s="47">
        <f>AH1385*(1/(1+$G1385))^(1+$E1385)*(1+AI$7)^$D1385*(AI1367/AH1367)^$E1385*((AI1367+AI1376)/(AH1367+AH1376))^($F1385*(1+$E1385))</f>
        <v/>
      </c>
      <c r="AJ1385" s="47">
        <f>AI1385*(1/(1+$G1385))^(1+$E1385)*(1+AJ$7)^$D1385*(AJ1367/AI1367)^$E1385*((AJ1367+AJ1376)/(AI1367+AI1376))^($F1385*(1+$E1385))</f>
        <v/>
      </c>
      <c r="AK1385" s="47">
        <f>AJ1385*(1/(1+$G1385))^(1+$E1385)*(1+AK$7)^$D1385*(AK1367/AJ1367)^$E1385*((AK1367+AK1376)/(AJ1367+AJ1376))^($F1385*(1+$E1385))</f>
        <v/>
      </c>
      <c r="AL1385" s="47">
        <f>AK1385*(1/(1+$G1385))^(1+$E1385)*(1+AL$7)^$D1385*(AL1367/AK1367)^$E1385*((AL1367+AL1376)/(AK1367+AK1376))^($F1385*(1+$E1385))</f>
        <v/>
      </c>
      <c r="AM1385" s="47">
        <f>AL1385*(1/(1+$G1385))^(1+$E1385)*(1+AM$7)^$D1385*(AM1367/AL1367)^$E1385*((AM1367+AM1376)/(AL1367+AL1376))^($F1385*(1+$E1385))</f>
        <v/>
      </c>
      <c r="AN1385" s="47">
        <f>AM1385*(1/(1+$G1385))^(1+$E1385)*(1+AN$7)^$D1385*(AN1367/AM1367)^$E1385*((AN1367+AN1376)/(AM1367+AM1376))^($F1385*(1+$E1385))</f>
        <v/>
      </c>
      <c r="AO1385" s="47">
        <f>AN1385*(1/(1+$G1385))^(1+$E1385)*(1+AO$7)^$D1385*(AO1367/AN1367)^$E1385*((AO1367+AO1376)/(AN1367+AN1376))^($F1385*(1+$E1385))</f>
        <v/>
      </c>
      <c r="AP1385" s="47">
        <f>AO1385*(1/(1+$G1385))^(1+$E1385)*(1+AP$7)^$D1385*(AP1367/AO1367)^$E1385*((AP1367+AP1376)/(AO1367+AO1376))^($F1385*(1+$E1385))</f>
        <v/>
      </c>
      <c r="AQ1385" s="47">
        <f>AP1385*(1/(1+$G1385))^(1+$E1385)*(1+AQ$7)^$D1385*(AQ1367/AP1367)^$E1385*((AQ1367+AQ1376)/(AP1367+AP1376))^($F1385*(1+$E1385))</f>
        <v/>
      </c>
      <c r="AR1385" s="47">
        <f>AQ1385*(1/(1+$G1385))^(1+$E1385)*(1+AR$7)^$D1385*(AR1367/AQ1367)^$E1385*((AR1367+AR1376)/(AQ1367+AQ1376))^($F1385*(1+$E1385))</f>
        <v/>
      </c>
      <c r="AS1385" s="47">
        <f>AR1385*(1/(1+$G1385))^(1+$E1385)*(1+AS$7)^$D1385*(AS1367/AR1367)^$E1385*((AS1367+AS1376)/(AR1367+AR1376))^($F1385*(1+$E1385))</f>
        <v/>
      </c>
      <c r="AT1385" s="47">
        <f>AS1385*(1/(1+$G1385))^(1+$E1385)*(1+AT$7)^$D1385*(AT1367/AS1367)^$E1385*((AT1367+AT1376)/(AS1367+AS1376))^($F1385*(1+$E1385))</f>
        <v/>
      </c>
      <c r="AU1385" s="47">
        <f>AT1385*(1/(1+$G1385))^(1+$E1385)*(1+AU$7)^$D1385*(AU1367/AT1367)^$E1385*((AU1367+AU1376)/(AT1367+AT1376))^($F1385*(1+$E1385))</f>
        <v/>
      </c>
      <c r="AV1385" s="47">
        <f>AU1385*(1/(1+$G1385))^(1+$E1385)*(1+AV$7)^$D1385*(AV1367/AU1367)^$E1385*((AV1367+AV1376)/(AU1367+AU1376))^($F1385*(1+$E1385))</f>
        <v/>
      </c>
      <c r="AW1385" s="47">
        <f>AV1385*(1/(1+$G1385))^(1+$E1385)*(1+AW$7)^$D1385*(AW1367/AV1367)^$E1385*((AW1367+AW1376)/(AV1367+AV1376))^($F1385*(1+$E1385))</f>
        <v/>
      </c>
      <c r="AX1385" s="47">
        <f>AW1385*(1/(1+$G1385))^(1+$E1385)*(1+AX$7)^$D1385*(AX1367/AW1367)^$E1385*((AX1367+AX1376)/(AW1367+AW1376))^($F1385*(1+$E1385))</f>
        <v/>
      </c>
      <c r="AY1385" s="58">
        <f>FUELUSE(AX1385,AY1367,AX1367,AY1376,AX1376,AY$7,$D1385,$E1385,$F1385,$G1385)</f>
        <v/>
      </c>
    </row>
    <row r="1386" hidden="1" outlineLevel="2"/>
    <row r="1387" hidden="1" outlineLevel="2">
      <c r="A1387" s="14" t="inlineStr">
        <is>
          <t>co2</t>
        </is>
      </c>
      <c r="B1387" s="14" t="inlineStr">
        <is>
          <t>coa</t>
        </is>
      </c>
      <c r="C1387" s="14" t="inlineStr">
        <is>
          <t>irn</t>
        </is>
      </c>
      <c r="D1387" s="37">
        <f>INDEX(Inputs!$T$5:$T$132,MATCH($B1387&amp;"|"&amp;$C1387,Inputs!$A$5:$A$132,0))</f>
        <v/>
      </c>
      <c r="E1387" s="36" t="n"/>
      <c r="F1387" s="36" t="n"/>
      <c r="G1387" s="36" t="n"/>
      <c r="H1387" s="14">
        <f>INDEX(Variables!$B$5:$B$205,MATCH($A1387,Variables!$A$5:$A$205,0))&amp;IF($C1387="",""," | "&amp;INDEX(Mapping!$B$5:$B$26,MATCH($C1387,Mapping!$A$5:$A$26,0))&amp;" | "&amp;INDEX(Mapping!$B$30:$B$46,MATCH($B1387,Mapping!$A$30:$A$46,0)))</f>
        <v/>
      </c>
      <c r="I1387" s="14">
        <f>INDEX(Variables!$C$5:$C$205,MATCH($A1387,Variables!$A$5:$A$205,0))</f>
        <v/>
      </c>
      <c r="J1387" s="14">
        <f>INDEX(Variables!$E$5:$E$205,MATCH($A1387,Variables!$A$5:$A$205,0))</f>
        <v/>
      </c>
      <c r="K1387" s="11">
        <f>LOWER(Settings!$C$4)&amp;".mit."&amp;$A1387&amp;IF($C1387="","","."&amp;$C1387&amp;"."&amp;$B1387)&amp;IF(INDEX(Variables!$D$5:$D$205,MATCH($A1387,Variables!$A$5:$A$205,0))="","","."&amp;INDEX(Variables!$D$5:$D$205,MATCH($A1387,Variables!$A$5:$A$205,0)))&amp;"."&amp;K$5</f>
        <v/>
      </c>
      <c r="L1387" s="15">
        <f>L1378*Settings!$C$13*$D1387</f>
        <v/>
      </c>
      <c r="M1387" s="16">
        <f>M1378*Settings!$C$13*$D1387</f>
        <v/>
      </c>
      <c r="N1387" s="16">
        <f>N1378*Settings!$C$13*$D1387</f>
        <v/>
      </c>
      <c r="O1387" s="16">
        <f>O1378*Settings!$C$13*$D1387</f>
        <v/>
      </c>
      <c r="P1387" s="16">
        <f>P1378*Settings!$C$13*$D1387</f>
        <v/>
      </c>
      <c r="Q1387" s="16">
        <f>Q1378*Settings!$C$13*$D1387</f>
        <v/>
      </c>
      <c r="R1387" s="16">
        <f>R1378*Settings!$C$13*$D1387</f>
        <v/>
      </c>
      <c r="S1387" s="16">
        <f>S1378*Settings!$C$13*$D1387</f>
        <v/>
      </c>
      <c r="T1387" s="16">
        <f>T1378*Settings!$C$13*$D1387</f>
        <v/>
      </c>
      <c r="U1387" s="16">
        <f>U1378*Settings!$C$13*$D1387</f>
        <v/>
      </c>
      <c r="V1387" s="16">
        <f>V1378*Settings!$C$13*$D1387</f>
        <v/>
      </c>
      <c r="W1387" s="16">
        <f>W1378*Settings!$C$13*$D1387</f>
        <v/>
      </c>
      <c r="X1387" s="16">
        <f>X1378*Settings!$C$13*$D1387</f>
        <v/>
      </c>
      <c r="Y1387" s="16">
        <f>Y1378*Settings!$C$13*$D1387</f>
        <v/>
      </c>
      <c r="Z1387" s="16">
        <f>Z1378*Settings!$C$13*$D1387</f>
        <v/>
      </c>
      <c r="AA1387" s="16">
        <f>AA1378*Settings!$C$13*$D1387</f>
        <v/>
      </c>
      <c r="AB1387" s="16">
        <f>AB1378*Settings!$C$13*$D1387</f>
        <v/>
      </c>
      <c r="AC1387" s="16">
        <f>AC1378*Settings!$C$13*$D1387</f>
        <v/>
      </c>
      <c r="AD1387" s="51">
        <f>EMISSIONS(AD1378,Settings!$C$13,$D1387)</f>
        <v/>
      </c>
      <c r="AF1387" s="11">
        <f>LOWER(Settings!$C$4)&amp;".mit."&amp;$A1387&amp;IF($C1387="","","."&amp;$C1387&amp;"."&amp;$B1387)&amp;IF(INDEX(Variables!$D$5:$D$205,MATCH($A1387,Variables!$A$5:$A$205,0))="","","."&amp;INDEX(Variables!$D$5:$D$205,MATCH($A1387,Variables!$A$5:$A$205,0)))&amp;"."&amp;AF$5</f>
        <v/>
      </c>
      <c r="AG1387" s="15">
        <f>AG1378*Settings!$C$13*$D1387</f>
        <v/>
      </c>
      <c r="AH1387" s="16">
        <f>AH1378*Settings!$C$13*$D1387</f>
        <v/>
      </c>
      <c r="AI1387" s="16">
        <f>AI1378*Settings!$C$13*$D1387</f>
        <v/>
      </c>
      <c r="AJ1387" s="16">
        <f>AJ1378*Settings!$C$13*$D1387</f>
        <v/>
      </c>
      <c r="AK1387" s="16">
        <f>AK1378*Settings!$C$13*$D1387</f>
        <v/>
      </c>
      <c r="AL1387" s="16">
        <f>AL1378*Settings!$C$13*$D1387</f>
        <v/>
      </c>
      <c r="AM1387" s="16">
        <f>AM1378*Settings!$C$13*$D1387</f>
        <v/>
      </c>
      <c r="AN1387" s="16">
        <f>AN1378*Settings!$C$13*$D1387</f>
        <v/>
      </c>
      <c r="AO1387" s="16">
        <f>AO1378*Settings!$C$13*$D1387</f>
        <v/>
      </c>
      <c r="AP1387" s="16">
        <f>AP1378*Settings!$C$13*$D1387</f>
        <v/>
      </c>
      <c r="AQ1387" s="16">
        <f>AQ1378*Settings!$C$13*$D1387</f>
        <v/>
      </c>
      <c r="AR1387" s="16">
        <f>AR1378*Settings!$C$13*$D1387</f>
        <v/>
      </c>
      <c r="AS1387" s="16">
        <f>AS1378*Settings!$C$13*$D1387</f>
        <v/>
      </c>
      <c r="AT1387" s="16">
        <f>AT1378*Settings!$C$13*$D1387</f>
        <v/>
      </c>
      <c r="AU1387" s="16">
        <f>AU1378*Settings!$C$13*$D1387</f>
        <v/>
      </c>
      <c r="AV1387" s="16">
        <f>AV1378*Settings!$C$13*$D1387</f>
        <v/>
      </c>
      <c r="AW1387" s="16">
        <f>AW1378*Settings!$C$13*$D1387</f>
        <v/>
      </c>
      <c r="AX1387" s="16">
        <f>AX1378*Settings!$C$13*$D1387</f>
        <v/>
      </c>
      <c r="AY1387" s="51">
        <f>EMISSIONS(AY1378,Settings!$C$13,$D1387)</f>
        <v/>
      </c>
    </row>
    <row r="1388" hidden="1" outlineLevel="2">
      <c r="A1388" s="14" t="inlineStr">
        <is>
          <t>co2</t>
        </is>
      </c>
      <c r="B1388" s="14" t="inlineStr">
        <is>
          <t>nga</t>
        </is>
      </c>
      <c r="C1388" s="14" t="inlineStr">
        <is>
          <t>irn</t>
        </is>
      </c>
      <c r="D1388" s="37">
        <f>INDEX(Inputs!$T$5:$T$132,MATCH($B1388&amp;"|"&amp;$C1388,Inputs!$A$5:$A$132,0))</f>
        <v/>
      </c>
      <c r="E1388" s="36" t="n"/>
      <c r="F1388" s="36" t="n"/>
      <c r="G1388" s="36" t="n"/>
      <c r="H1388" s="14">
        <f>INDEX(Variables!$B$5:$B$205,MATCH($A1388,Variables!$A$5:$A$205,0))&amp;IF($C1388="",""," | "&amp;INDEX(Mapping!$B$5:$B$26,MATCH($C1388,Mapping!$A$5:$A$26,0))&amp;" | "&amp;INDEX(Mapping!$B$30:$B$46,MATCH($B1388,Mapping!$A$30:$A$46,0)))</f>
        <v/>
      </c>
      <c r="I1388" s="14">
        <f>INDEX(Variables!$C$5:$C$205,MATCH($A1388,Variables!$A$5:$A$205,0))</f>
        <v/>
      </c>
      <c r="J1388" s="14">
        <f>INDEX(Variables!$E$5:$E$205,MATCH($A1388,Variables!$A$5:$A$205,0))</f>
        <v/>
      </c>
      <c r="K1388" s="11">
        <f>LOWER(Settings!$C$4)&amp;".mit."&amp;$A1388&amp;IF($C1388="","","."&amp;$C1388&amp;"."&amp;$B1388)&amp;IF(INDEX(Variables!$D$5:$D$205,MATCH($A1388,Variables!$A$5:$A$205,0))="","","."&amp;INDEX(Variables!$D$5:$D$205,MATCH($A1388,Variables!$A$5:$A$205,0)))&amp;"."&amp;K$5</f>
        <v/>
      </c>
      <c r="L1388" s="15">
        <f>L1379*Settings!$C$13*$D1388</f>
        <v/>
      </c>
      <c r="M1388" s="16">
        <f>M1379*Settings!$C$13*$D1388</f>
        <v/>
      </c>
      <c r="N1388" s="16">
        <f>N1379*Settings!$C$13*$D1388</f>
        <v/>
      </c>
      <c r="O1388" s="16">
        <f>O1379*Settings!$C$13*$D1388</f>
        <v/>
      </c>
      <c r="P1388" s="16">
        <f>P1379*Settings!$C$13*$D1388</f>
        <v/>
      </c>
      <c r="Q1388" s="16">
        <f>Q1379*Settings!$C$13*$D1388</f>
        <v/>
      </c>
      <c r="R1388" s="16">
        <f>R1379*Settings!$C$13*$D1388</f>
        <v/>
      </c>
      <c r="S1388" s="16">
        <f>S1379*Settings!$C$13*$D1388</f>
        <v/>
      </c>
      <c r="T1388" s="16">
        <f>T1379*Settings!$C$13*$D1388</f>
        <v/>
      </c>
      <c r="U1388" s="16">
        <f>U1379*Settings!$C$13*$D1388</f>
        <v/>
      </c>
      <c r="V1388" s="16">
        <f>V1379*Settings!$C$13*$D1388</f>
        <v/>
      </c>
      <c r="W1388" s="16">
        <f>W1379*Settings!$C$13*$D1388</f>
        <v/>
      </c>
      <c r="X1388" s="16">
        <f>X1379*Settings!$C$13*$D1388</f>
        <v/>
      </c>
      <c r="Y1388" s="16">
        <f>Y1379*Settings!$C$13*$D1388</f>
        <v/>
      </c>
      <c r="Z1388" s="16">
        <f>Z1379*Settings!$C$13*$D1388</f>
        <v/>
      </c>
      <c r="AA1388" s="16">
        <f>AA1379*Settings!$C$13*$D1388</f>
        <v/>
      </c>
      <c r="AB1388" s="16">
        <f>AB1379*Settings!$C$13*$D1388</f>
        <v/>
      </c>
      <c r="AC1388" s="16">
        <f>AC1379*Settings!$C$13*$D1388</f>
        <v/>
      </c>
      <c r="AD1388" s="51">
        <f>EMISSIONS(AD1379,Settings!$C$13,$D1388)</f>
        <v/>
      </c>
      <c r="AF1388" s="11">
        <f>LOWER(Settings!$C$4)&amp;".mit."&amp;$A1388&amp;IF($C1388="","","."&amp;$C1388&amp;"."&amp;$B1388)&amp;IF(INDEX(Variables!$D$5:$D$205,MATCH($A1388,Variables!$A$5:$A$205,0))="","","."&amp;INDEX(Variables!$D$5:$D$205,MATCH($A1388,Variables!$A$5:$A$205,0)))&amp;"."&amp;AF$5</f>
        <v/>
      </c>
      <c r="AG1388" s="15">
        <f>AG1379*Settings!$C$13*$D1388</f>
        <v/>
      </c>
      <c r="AH1388" s="16">
        <f>AH1379*Settings!$C$13*$D1388</f>
        <v/>
      </c>
      <c r="AI1388" s="16">
        <f>AI1379*Settings!$C$13*$D1388</f>
        <v/>
      </c>
      <c r="AJ1388" s="16">
        <f>AJ1379*Settings!$C$13*$D1388</f>
        <v/>
      </c>
      <c r="AK1388" s="16">
        <f>AK1379*Settings!$C$13*$D1388</f>
        <v/>
      </c>
      <c r="AL1388" s="16">
        <f>AL1379*Settings!$C$13*$D1388</f>
        <v/>
      </c>
      <c r="AM1388" s="16">
        <f>AM1379*Settings!$C$13*$D1388</f>
        <v/>
      </c>
      <c r="AN1388" s="16">
        <f>AN1379*Settings!$C$13*$D1388</f>
        <v/>
      </c>
      <c r="AO1388" s="16">
        <f>AO1379*Settings!$C$13*$D1388</f>
        <v/>
      </c>
      <c r="AP1388" s="16">
        <f>AP1379*Settings!$C$13*$D1388</f>
        <v/>
      </c>
      <c r="AQ1388" s="16">
        <f>AQ1379*Settings!$C$13*$D1388</f>
        <v/>
      </c>
      <c r="AR1388" s="16">
        <f>AR1379*Settings!$C$13*$D1388</f>
        <v/>
      </c>
      <c r="AS1388" s="16">
        <f>AS1379*Settings!$C$13*$D1388</f>
        <v/>
      </c>
      <c r="AT1388" s="16">
        <f>AT1379*Settings!$C$13*$D1388</f>
        <v/>
      </c>
      <c r="AU1388" s="16">
        <f>AU1379*Settings!$C$13*$D1388</f>
        <v/>
      </c>
      <c r="AV1388" s="16">
        <f>AV1379*Settings!$C$13*$D1388</f>
        <v/>
      </c>
      <c r="AW1388" s="16">
        <f>AW1379*Settings!$C$13*$D1388</f>
        <v/>
      </c>
      <c r="AX1388" s="16">
        <f>AX1379*Settings!$C$13*$D1388</f>
        <v/>
      </c>
      <c r="AY1388" s="51">
        <f>EMISSIONS(AY1379,Settings!$C$13,$D1388)</f>
        <v/>
      </c>
    </row>
    <row r="1389" hidden="1" outlineLevel="2">
      <c r="A1389" s="14" t="inlineStr">
        <is>
          <t>co2</t>
        </is>
      </c>
      <c r="B1389" s="14" t="inlineStr">
        <is>
          <t>gso</t>
        </is>
      </c>
      <c r="C1389" s="14" t="inlineStr">
        <is>
          <t>irn</t>
        </is>
      </c>
      <c r="D1389" s="37">
        <f>INDEX(Inputs!$T$5:$T$132,MATCH($B1389&amp;"|"&amp;$C1389,Inputs!$A$5:$A$132,0))</f>
        <v/>
      </c>
      <c r="E1389" s="36" t="n"/>
      <c r="F1389" s="36" t="n"/>
      <c r="G1389" s="36" t="n"/>
      <c r="H1389" s="14">
        <f>INDEX(Variables!$B$5:$B$205,MATCH($A1389,Variables!$A$5:$A$205,0))&amp;IF($C1389="",""," | "&amp;INDEX(Mapping!$B$5:$B$26,MATCH($C1389,Mapping!$A$5:$A$26,0))&amp;" | "&amp;INDEX(Mapping!$B$30:$B$46,MATCH($B1389,Mapping!$A$30:$A$46,0)))</f>
        <v/>
      </c>
      <c r="I1389" s="14">
        <f>INDEX(Variables!$C$5:$C$205,MATCH($A1389,Variables!$A$5:$A$205,0))</f>
        <v/>
      </c>
      <c r="J1389" s="14">
        <f>INDEX(Variables!$E$5:$E$205,MATCH($A1389,Variables!$A$5:$A$205,0))</f>
        <v/>
      </c>
      <c r="K1389" s="11">
        <f>LOWER(Settings!$C$4)&amp;".mit."&amp;$A1389&amp;IF($C1389="","","."&amp;$C1389&amp;"."&amp;$B1389)&amp;IF(INDEX(Variables!$D$5:$D$205,MATCH($A1389,Variables!$A$5:$A$205,0))="","","."&amp;INDEX(Variables!$D$5:$D$205,MATCH($A1389,Variables!$A$5:$A$205,0)))&amp;"."&amp;K$5</f>
        <v/>
      </c>
      <c r="L1389" s="15">
        <f>L1380*Settings!$C$13*$D1389</f>
        <v/>
      </c>
      <c r="M1389" s="16">
        <f>M1380*Settings!$C$13*$D1389</f>
        <v/>
      </c>
      <c r="N1389" s="16">
        <f>N1380*Settings!$C$13*$D1389</f>
        <v/>
      </c>
      <c r="O1389" s="16">
        <f>O1380*Settings!$C$13*$D1389</f>
        <v/>
      </c>
      <c r="P1389" s="16">
        <f>P1380*Settings!$C$13*$D1389</f>
        <v/>
      </c>
      <c r="Q1389" s="16">
        <f>Q1380*Settings!$C$13*$D1389</f>
        <v/>
      </c>
      <c r="R1389" s="16">
        <f>R1380*Settings!$C$13*$D1389</f>
        <v/>
      </c>
      <c r="S1389" s="16">
        <f>S1380*Settings!$C$13*$D1389</f>
        <v/>
      </c>
      <c r="T1389" s="16">
        <f>T1380*Settings!$C$13*$D1389</f>
        <v/>
      </c>
      <c r="U1389" s="16">
        <f>U1380*Settings!$C$13*$D1389</f>
        <v/>
      </c>
      <c r="V1389" s="16">
        <f>V1380*Settings!$C$13*$D1389</f>
        <v/>
      </c>
      <c r="W1389" s="16">
        <f>W1380*Settings!$C$13*$D1389</f>
        <v/>
      </c>
      <c r="X1389" s="16">
        <f>X1380*Settings!$C$13*$D1389</f>
        <v/>
      </c>
      <c r="Y1389" s="16">
        <f>Y1380*Settings!$C$13*$D1389</f>
        <v/>
      </c>
      <c r="Z1389" s="16">
        <f>Z1380*Settings!$C$13*$D1389</f>
        <v/>
      </c>
      <c r="AA1389" s="16">
        <f>AA1380*Settings!$C$13*$D1389</f>
        <v/>
      </c>
      <c r="AB1389" s="16">
        <f>AB1380*Settings!$C$13*$D1389</f>
        <v/>
      </c>
      <c r="AC1389" s="16">
        <f>AC1380*Settings!$C$13*$D1389</f>
        <v/>
      </c>
      <c r="AD1389" s="51">
        <f>EMISSIONS(AD1380,Settings!$C$13,$D1389)</f>
        <v/>
      </c>
      <c r="AF1389" s="11">
        <f>LOWER(Settings!$C$4)&amp;".mit."&amp;$A1389&amp;IF($C1389="","","."&amp;$C1389&amp;"."&amp;$B1389)&amp;IF(INDEX(Variables!$D$5:$D$205,MATCH($A1389,Variables!$A$5:$A$205,0))="","","."&amp;INDEX(Variables!$D$5:$D$205,MATCH($A1389,Variables!$A$5:$A$205,0)))&amp;"."&amp;AF$5</f>
        <v/>
      </c>
      <c r="AG1389" s="15">
        <f>AG1380*Settings!$C$13*$D1389</f>
        <v/>
      </c>
      <c r="AH1389" s="16">
        <f>AH1380*Settings!$C$13*$D1389</f>
        <v/>
      </c>
      <c r="AI1389" s="16">
        <f>AI1380*Settings!$C$13*$D1389</f>
        <v/>
      </c>
      <c r="AJ1389" s="16">
        <f>AJ1380*Settings!$C$13*$D1389</f>
        <v/>
      </c>
      <c r="AK1389" s="16">
        <f>AK1380*Settings!$C$13*$D1389</f>
        <v/>
      </c>
      <c r="AL1389" s="16">
        <f>AL1380*Settings!$C$13*$D1389</f>
        <v/>
      </c>
      <c r="AM1389" s="16">
        <f>AM1380*Settings!$C$13*$D1389</f>
        <v/>
      </c>
      <c r="AN1389" s="16">
        <f>AN1380*Settings!$C$13*$D1389</f>
        <v/>
      </c>
      <c r="AO1389" s="16">
        <f>AO1380*Settings!$C$13*$D1389</f>
        <v/>
      </c>
      <c r="AP1389" s="16">
        <f>AP1380*Settings!$C$13*$D1389</f>
        <v/>
      </c>
      <c r="AQ1389" s="16">
        <f>AQ1380*Settings!$C$13*$D1389</f>
        <v/>
      </c>
      <c r="AR1389" s="16">
        <f>AR1380*Settings!$C$13*$D1389</f>
        <v/>
      </c>
      <c r="AS1389" s="16">
        <f>AS1380*Settings!$C$13*$D1389</f>
        <v/>
      </c>
      <c r="AT1389" s="16">
        <f>AT1380*Settings!$C$13*$D1389</f>
        <v/>
      </c>
      <c r="AU1389" s="16">
        <f>AU1380*Settings!$C$13*$D1389</f>
        <v/>
      </c>
      <c r="AV1389" s="16">
        <f>AV1380*Settings!$C$13*$D1389</f>
        <v/>
      </c>
      <c r="AW1389" s="16">
        <f>AW1380*Settings!$C$13*$D1389</f>
        <v/>
      </c>
      <c r="AX1389" s="16">
        <f>AX1380*Settings!$C$13*$D1389</f>
        <v/>
      </c>
      <c r="AY1389" s="51">
        <f>EMISSIONS(AY1380,Settings!$C$13,$D1389)</f>
        <v/>
      </c>
    </row>
    <row r="1390" hidden="1" outlineLevel="2">
      <c r="A1390" s="14" t="inlineStr">
        <is>
          <t>co2</t>
        </is>
      </c>
      <c r="B1390" s="14" t="inlineStr">
        <is>
          <t>die</t>
        </is>
      </c>
      <c r="C1390" s="14" t="inlineStr">
        <is>
          <t>irn</t>
        </is>
      </c>
      <c r="D1390" s="37">
        <f>INDEX(Inputs!$T$5:$T$132,MATCH($B1390&amp;"|"&amp;$C1390,Inputs!$A$5:$A$132,0))</f>
        <v/>
      </c>
      <c r="E1390" s="36" t="n"/>
      <c r="F1390" s="36" t="n"/>
      <c r="G1390" s="36" t="n"/>
      <c r="H1390" s="14">
        <f>INDEX(Variables!$B$5:$B$205,MATCH($A1390,Variables!$A$5:$A$205,0))&amp;IF($C1390="",""," | "&amp;INDEX(Mapping!$B$5:$B$26,MATCH($C1390,Mapping!$A$5:$A$26,0))&amp;" | "&amp;INDEX(Mapping!$B$30:$B$46,MATCH($B1390,Mapping!$A$30:$A$46,0)))</f>
        <v/>
      </c>
      <c r="I1390" s="14">
        <f>INDEX(Variables!$C$5:$C$205,MATCH($A1390,Variables!$A$5:$A$205,0))</f>
        <v/>
      </c>
      <c r="J1390" s="14">
        <f>INDEX(Variables!$E$5:$E$205,MATCH($A1390,Variables!$A$5:$A$205,0))</f>
        <v/>
      </c>
      <c r="K1390" s="11">
        <f>LOWER(Settings!$C$4)&amp;".mit."&amp;$A1390&amp;IF($C1390="","","."&amp;$C1390&amp;"."&amp;$B1390)&amp;IF(INDEX(Variables!$D$5:$D$205,MATCH($A1390,Variables!$A$5:$A$205,0))="","","."&amp;INDEX(Variables!$D$5:$D$205,MATCH($A1390,Variables!$A$5:$A$205,0)))&amp;"."&amp;K$5</f>
        <v/>
      </c>
      <c r="L1390" s="15">
        <f>L1381*Settings!$C$13*$D1390</f>
        <v/>
      </c>
      <c r="M1390" s="16">
        <f>M1381*Settings!$C$13*$D1390</f>
        <v/>
      </c>
      <c r="N1390" s="16">
        <f>N1381*Settings!$C$13*$D1390</f>
        <v/>
      </c>
      <c r="O1390" s="16">
        <f>O1381*Settings!$C$13*$D1390</f>
        <v/>
      </c>
      <c r="P1390" s="16">
        <f>P1381*Settings!$C$13*$D1390</f>
        <v/>
      </c>
      <c r="Q1390" s="16">
        <f>Q1381*Settings!$C$13*$D1390</f>
        <v/>
      </c>
      <c r="R1390" s="16">
        <f>R1381*Settings!$C$13*$D1390</f>
        <v/>
      </c>
      <c r="S1390" s="16">
        <f>S1381*Settings!$C$13*$D1390</f>
        <v/>
      </c>
      <c r="T1390" s="16">
        <f>T1381*Settings!$C$13*$D1390</f>
        <v/>
      </c>
      <c r="U1390" s="16">
        <f>U1381*Settings!$C$13*$D1390</f>
        <v/>
      </c>
      <c r="V1390" s="16">
        <f>V1381*Settings!$C$13*$D1390</f>
        <v/>
      </c>
      <c r="W1390" s="16">
        <f>W1381*Settings!$C$13*$D1390</f>
        <v/>
      </c>
      <c r="X1390" s="16">
        <f>X1381*Settings!$C$13*$D1390</f>
        <v/>
      </c>
      <c r="Y1390" s="16">
        <f>Y1381*Settings!$C$13*$D1390</f>
        <v/>
      </c>
      <c r="Z1390" s="16">
        <f>Z1381*Settings!$C$13*$D1390</f>
        <v/>
      </c>
      <c r="AA1390" s="16">
        <f>AA1381*Settings!$C$13*$D1390</f>
        <v/>
      </c>
      <c r="AB1390" s="16">
        <f>AB1381*Settings!$C$13*$D1390</f>
        <v/>
      </c>
      <c r="AC1390" s="16">
        <f>AC1381*Settings!$C$13*$D1390</f>
        <v/>
      </c>
      <c r="AD1390" s="51">
        <f>EMISSIONS(AD1381,Settings!$C$13,$D1390)</f>
        <v/>
      </c>
      <c r="AF1390" s="11">
        <f>LOWER(Settings!$C$4)&amp;".mit."&amp;$A1390&amp;IF($C1390="","","."&amp;$C1390&amp;"."&amp;$B1390)&amp;IF(INDEX(Variables!$D$5:$D$205,MATCH($A1390,Variables!$A$5:$A$205,0))="","","."&amp;INDEX(Variables!$D$5:$D$205,MATCH($A1390,Variables!$A$5:$A$205,0)))&amp;"."&amp;AF$5</f>
        <v/>
      </c>
      <c r="AG1390" s="15">
        <f>AG1381*Settings!$C$13*$D1390</f>
        <v/>
      </c>
      <c r="AH1390" s="16">
        <f>AH1381*Settings!$C$13*$D1390</f>
        <v/>
      </c>
      <c r="AI1390" s="16">
        <f>AI1381*Settings!$C$13*$D1390</f>
        <v/>
      </c>
      <c r="AJ1390" s="16">
        <f>AJ1381*Settings!$C$13*$D1390</f>
        <v/>
      </c>
      <c r="AK1390" s="16">
        <f>AK1381*Settings!$C$13*$D1390</f>
        <v/>
      </c>
      <c r="AL1390" s="16">
        <f>AL1381*Settings!$C$13*$D1390</f>
        <v/>
      </c>
      <c r="AM1390" s="16">
        <f>AM1381*Settings!$C$13*$D1390</f>
        <v/>
      </c>
      <c r="AN1390" s="16">
        <f>AN1381*Settings!$C$13*$D1390</f>
        <v/>
      </c>
      <c r="AO1390" s="16">
        <f>AO1381*Settings!$C$13*$D1390</f>
        <v/>
      </c>
      <c r="AP1390" s="16">
        <f>AP1381*Settings!$C$13*$D1390</f>
        <v/>
      </c>
      <c r="AQ1390" s="16">
        <f>AQ1381*Settings!$C$13*$D1390</f>
        <v/>
      </c>
      <c r="AR1390" s="16">
        <f>AR1381*Settings!$C$13*$D1390</f>
        <v/>
      </c>
      <c r="AS1390" s="16">
        <f>AS1381*Settings!$C$13*$D1390</f>
        <v/>
      </c>
      <c r="AT1390" s="16">
        <f>AT1381*Settings!$C$13*$D1390</f>
        <v/>
      </c>
      <c r="AU1390" s="16">
        <f>AU1381*Settings!$C$13*$D1390</f>
        <v/>
      </c>
      <c r="AV1390" s="16">
        <f>AV1381*Settings!$C$13*$D1390</f>
        <v/>
      </c>
      <c r="AW1390" s="16">
        <f>AW1381*Settings!$C$13*$D1390</f>
        <v/>
      </c>
      <c r="AX1390" s="16">
        <f>AX1381*Settings!$C$13*$D1390</f>
        <v/>
      </c>
      <c r="AY1390" s="51">
        <f>EMISSIONS(AY1381,Settings!$C$13,$D1390)</f>
        <v/>
      </c>
    </row>
    <row r="1391" hidden="1" outlineLevel="2">
      <c r="A1391" s="14" t="inlineStr">
        <is>
          <t>co2</t>
        </is>
      </c>
      <c r="B1391" s="14" t="inlineStr">
        <is>
          <t>lpg</t>
        </is>
      </c>
      <c r="C1391" s="14" t="inlineStr">
        <is>
          <t>irn</t>
        </is>
      </c>
      <c r="D1391" s="37">
        <f>INDEX(Inputs!$T$5:$T$132,MATCH($B1391&amp;"|"&amp;$C1391,Inputs!$A$5:$A$132,0))</f>
        <v/>
      </c>
      <c r="E1391" s="36" t="n"/>
      <c r="F1391" s="36" t="n"/>
      <c r="G1391" s="36" t="n"/>
      <c r="H1391" s="14">
        <f>INDEX(Variables!$B$5:$B$205,MATCH($A1391,Variables!$A$5:$A$205,0))&amp;IF($C1391="",""," | "&amp;INDEX(Mapping!$B$5:$B$26,MATCH($C1391,Mapping!$A$5:$A$26,0))&amp;" | "&amp;INDEX(Mapping!$B$30:$B$46,MATCH($B1391,Mapping!$A$30:$A$46,0)))</f>
        <v/>
      </c>
      <c r="I1391" s="14">
        <f>INDEX(Variables!$C$5:$C$205,MATCH($A1391,Variables!$A$5:$A$205,0))</f>
        <v/>
      </c>
      <c r="J1391" s="14">
        <f>INDEX(Variables!$E$5:$E$205,MATCH($A1391,Variables!$A$5:$A$205,0))</f>
        <v/>
      </c>
      <c r="K1391" s="11">
        <f>LOWER(Settings!$C$4)&amp;".mit."&amp;$A1391&amp;IF($C1391="","","."&amp;$C1391&amp;"."&amp;$B1391)&amp;IF(INDEX(Variables!$D$5:$D$205,MATCH($A1391,Variables!$A$5:$A$205,0))="","","."&amp;INDEX(Variables!$D$5:$D$205,MATCH($A1391,Variables!$A$5:$A$205,0)))&amp;"."&amp;K$5</f>
        <v/>
      </c>
      <c r="L1391" s="15">
        <f>L1382*Settings!$C$13*$D1391</f>
        <v/>
      </c>
      <c r="M1391" s="16">
        <f>M1382*Settings!$C$13*$D1391</f>
        <v/>
      </c>
      <c r="N1391" s="16">
        <f>N1382*Settings!$C$13*$D1391</f>
        <v/>
      </c>
      <c r="O1391" s="16">
        <f>O1382*Settings!$C$13*$D1391</f>
        <v/>
      </c>
      <c r="P1391" s="16">
        <f>P1382*Settings!$C$13*$D1391</f>
        <v/>
      </c>
      <c r="Q1391" s="16">
        <f>Q1382*Settings!$C$13*$D1391</f>
        <v/>
      </c>
      <c r="R1391" s="16">
        <f>R1382*Settings!$C$13*$D1391</f>
        <v/>
      </c>
      <c r="S1391" s="16">
        <f>S1382*Settings!$C$13*$D1391</f>
        <v/>
      </c>
      <c r="T1391" s="16">
        <f>T1382*Settings!$C$13*$D1391</f>
        <v/>
      </c>
      <c r="U1391" s="16">
        <f>U1382*Settings!$C$13*$D1391</f>
        <v/>
      </c>
      <c r="V1391" s="16">
        <f>V1382*Settings!$C$13*$D1391</f>
        <v/>
      </c>
      <c r="W1391" s="16">
        <f>W1382*Settings!$C$13*$D1391</f>
        <v/>
      </c>
      <c r="X1391" s="16">
        <f>X1382*Settings!$C$13*$D1391</f>
        <v/>
      </c>
      <c r="Y1391" s="16">
        <f>Y1382*Settings!$C$13*$D1391</f>
        <v/>
      </c>
      <c r="Z1391" s="16">
        <f>Z1382*Settings!$C$13*$D1391</f>
        <v/>
      </c>
      <c r="AA1391" s="16">
        <f>AA1382*Settings!$C$13*$D1391</f>
        <v/>
      </c>
      <c r="AB1391" s="16">
        <f>AB1382*Settings!$C$13*$D1391</f>
        <v/>
      </c>
      <c r="AC1391" s="16">
        <f>AC1382*Settings!$C$13*$D1391</f>
        <v/>
      </c>
      <c r="AD1391" s="51">
        <f>EMISSIONS(AD1382,Settings!$C$13,$D1391)</f>
        <v/>
      </c>
      <c r="AF1391" s="11">
        <f>LOWER(Settings!$C$4)&amp;".mit."&amp;$A1391&amp;IF($C1391="","","."&amp;$C1391&amp;"."&amp;$B1391)&amp;IF(INDEX(Variables!$D$5:$D$205,MATCH($A1391,Variables!$A$5:$A$205,0))="","","."&amp;INDEX(Variables!$D$5:$D$205,MATCH($A1391,Variables!$A$5:$A$205,0)))&amp;"."&amp;AF$5</f>
        <v/>
      </c>
      <c r="AG1391" s="15">
        <f>AG1382*Settings!$C$13*$D1391</f>
        <v/>
      </c>
      <c r="AH1391" s="16">
        <f>AH1382*Settings!$C$13*$D1391</f>
        <v/>
      </c>
      <c r="AI1391" s="16">
        <f>AI1382*Settings!$C$13*$D1391</f>
        <v/>
      </c>
      <c r="AJ1391" s="16">
        <f>AJ1382*Settings!$C$13*$D1391</f>
        <v/>
      </c>
      <c r="AK1391" s="16">
        <f>AK1382*Settings!$C$13*$D1391</f>
        <v/>
      </c>
      <c r="AL1391" s="16">
        <f>AL1382*Settings!$C$13*$D1391</f>
        <v/>
      </c>
      <c r="AM1391" s="16">
        <f>AM1382*Settings!$C$13*$D1391</f>
        <v/>
      </c>
      <c r="AN1391" s="16">
        <f>AN1382*Settings!$C$13*$D1391</f>
        <v/>
      </c>
      <c r="AO1391" s="16">
        <f>AO1382*Settings!$C$13*$D1391</f>
        <v/>
      </c>
      <c r="AP1391" s="16">
        <f>AP1382*Settings!$C$13*$D1391</f>
        <v/>
      </c>
      <c r="AQ1391" s="16">
        <f>AQ1382*Settings!$C$13*$D1391</f>
        <v/>
      </c>
      <c r="AR1391" s="16">
        <f>AR1382*Settings!$C$13*$D1391</f>
        <v/>
      </c>
      <c r="AS1391" s="16">
        <f>AS1382*Settings!$C$13*$D1391</f>
        <v/>
      </c>
      <c r="AT1391" s="16">
        <f>AT1382*Settings!$C$13*$D1391</f>
        <v/>
      </c>
      <c r="AU1391" s="16">
        <f>AU1382*Settings!$C$13*$D1391</f>
        <v/>
      </c>
      <c r="AV1391" s="16">
        <f>AV1382*Settings!$C$13*$D1391</f>
        <v/>
      </c>
      <c r="AW1391" s="16">
        <f>AW1382*Settings!$C$13*$D1391</f>
        <v/>
      </c>
      <c r="AX1391" s="16">
        <f>AX1382*Settings!$C$13*$D1391</f>
        <v/>
      </c>
      <c r="AY1391" s="51">
        <f>EMISSIONS(AY1382,Settings!$C$13,$D1391)</f>
        <v/>
      </c>
    </row>
    <row r="1392" hidden="1" outlineLevel="2">
      <c r="A1392" s="14" t="inlineStr">
        <is>
          <t>co2</t>
        </is>
      </c>
      <c r="B1392" s="14" t="inlineStr">
        <is>
          <t>ker</t>
        </is>
      </c>
      <c r="C1392" s="14" t="inlineStr">
        <is>
          <t>irn</t>
        </is>
      </c>
      <c r="D1392" s="37">
        <f>INDEX(Inputs!$T$5:$T$132,MATCH($B1392&amp;"|"&amp;$C1392,Inputs!$A$5:$A$132,0))</f>
        <v/>
      </c>
      <c r="E1392" s="36" t="n"/>
      <c r="F1392" s="36" t="n"/>
      <c r="G1392" s="36" t="n"/>
      <c r="H1392" s="14">
        <f>INDEX(Variables!$B$5:$B$205,MATCH($A1392,Variables!$A$5:$A$205,0))&amp;IF($C1392="",""," | "&amp;INDEX(Mapping!$B$5:$B$26,MATCH($C1392,Mapping!$A$5:$A$26,0))&amp;" | "&amp;INDEX(Mapping!$B$30:$B$46,MATCH($B1392,Mapping!$A$30:$A$46,0)))</f>
        <v/>
      </c>
      <c r="I1392" s="14">
        <f>INDEX(Variables!$C$5:$C$205,MATCH($A1392,Variables!$A$5:$A$205,0))</f>
        <v/>
      </c>
      <c r="J1392" s="14">
        <f>INDEX(Variables!$E$5:$E$205,MATCH($A1392,Variables!$A$5:$A$205,0))</f>
        <v/>
      </c>
      <c r="K1392" s="11">
        <f>LOWER(Settings!$C$4)&amp;".mit."&amp;$A1392&amp;IF($C1392="","","."&amp;$C1392&amp;"."&amp;$B1392)&amp;IF(INDEX(Variables!$D$5:$D$205,MATCH($A1392,Variables!$A$5:$A$205,0))="","","."&amp;INDEX(Variables!$D$5:$D$205,MATCH($A1392,Variables!$A$5:$A$205,0)))&amp;"."&amp;K$5</f>
        <v/>
      </c>
      <c r="L1392" s="15">
        <f>L1383*Settings!$C$13*$D1392</f>
        <v/>
      </c>
      <c r="M1392" s="16">
        <f>M1383*Settings!$C$13*$D1392</f>
        <v/>
      </c>
      <c r="N1392" s="16">
        <f>N1383*Settings!$C$13*$D1392</f>
        <v/>
      </c>
      <c r="O1392" s="16">
        <f>O1383*Settings!$C$13*$D1392</f>
        <v/>
      </c>
      <c r="P1392" s="16">
        <f>P1383*Settings!$C$13*$D1392</f>
        <v/>
      </c>
      <c r="Q1392" s="16">
        <f>Q1383*Settings!$C$13*$D1392</f>
        <v/>
      </c>
      <c r="R1392" s="16">
        <f>R1383*Settings!$C$13*$D1392</f>
        <v/>
      </c>
      <c r="S1392" s="16">
        <f>S1383*Settings!$C$13*$D1392</f>
        <v/>
      </c>
      <c r="T1392" s="16">
        <f>T1383*Settings!$C$13*$D1392</f>
        <v/>
      </c>
      <c r="U1392" s="16">
        <f>U1383*Settings!$C$13*$D1392</f>
        <v/>
      </c>
      <c r="V1392" s="16">
        <f>V1383*Settings!$C$13*$D1392</f>
        <v/>
      </c>
      <c r="W1392" s="16">
        <f>W1383*Settings!$C$13*$D1392</f>
        <v/>
      </c>
      <c r="X1392" s="16">
        <f>X1383*Settings!$C$13*$D1392</f>
        <v/>
      </c>
      <c r="Y1392" s="16">
        <f>Y1383*Settings!$C$13*$D1392</f>
        <v/>
      </c>
      <c r="Z1392" s="16">
        <f>Z1383*Settings!$C$13*$D1392</f>
        <v/>
      </c>
      <c r="AA1392" s="16">
        <f>AA1383*Settings!$C$13*$D1392</f>
        <v/>
      </c>
      <c r="AB1392" s="16">
        <f>AB1383*Settings!$C$13*$D1392</f>
        <v/>
      </c>
      <c r="AC1392" s="16">
        <f>AC1383*Settings!$C$13*$D1392</f>
        <v/>
      </c>
      <c r="AD1392" s="51">
        <f>EMISSIONS(AD1383,Settings!$C$13,$D1392)</f>
        <v/>
      </c>
      <c r="AF1392" s="11">
        <f>LOWER(Settings!$C$4)&amp;".mit."&amp;$A1392&amp;IF($C1392="","","."&amp;$C1392&amp;"."&amp;$B1392)&amp;IF(INDEX(Variables!$D$5:$D$205,MATCH($A1392,Variables!$A$5:$A$205,0))="","","."&amp;INDEX(Variables!$D$5:$D$205,MATCH($A1392,Variables!$A$5:$A$205,0)))&amp;"."&amp;AF$5</f>
        <v/>
      </c>
      <c r="AG1392" s="15">
        <f>AG1383*Settings!$C$13*$D1392</f>
        <v/>
      </c>
      <c r="AH1392" s="16">
        <f>AH1383*Settings!$C$13*$D1392</f>
        <v/>
      </c>
      <c r="AI1392" s="16">
        <f>AI1383*Settings!$C$13*$D1392</f>
        <v/>
      </c>
      <c r="AJ1392" s="16">
        <f>AJ1383*Settings!$C$13*$D1392</f>
        <v/>
      </c>
      <c r="AK1392" s="16">
        <f>AK1383*Settings!$C$13*$D1392</f>
        <v/>
      </c>
      <c r="AL1392" s="16">
        <f>AL1383*Settings!$C$13*$D1392</f>
        <v/>
      </c>
      <c r="AM1392" s="16">
        <f>AM1383*Settings!$C$13*$D1392</f>
        <v/>
      </c>
      <c r="AN1392" s="16">
        <f>AN1383*Settings!$C$13*$D1392</f>
        <v/>
      </c>
      <c r="AO1392" s="16">
        <f>AO1383*Settings!$C$13*$D1392</f>
        <v/>
      </c>
      <c r="AP1392" s="16">
        <f>AP1383*Settings!$C$13*$D1392</f>
        <v/>
      </c>
      <c r="AQ1392" s="16">
        <f>AQ1383*Settings!$C$13*$D1392</f>
        <v/>
      </c>
      <c r="AR1392" s="16">
        <f>AR1383*Settings!$C$13*$D1392</f>
        <v/>
      </c>
      <c r="AS1392" s="16">
        <f>AS1383*Settings!$C$13*$D1392</f>
        <v/>
      </c>
      <c r="AT1392" s="16">
        <f>AT1383*Settings!$C$13*$D1392</f>
        <v/>
      </c>
      <c r="AU1392" s="16">
        <f>AU1383*Settings!$C$13*$D1392</f>
        <v/>
      </c>
      <c r="AV1392" s="16">
        <f>AV1383*Settings!$C$13*$D1392</f>
        <v/>
      </c>
      <c r="AW1392" s="16">
        <f>AW1383*Settings!$C$13*$D1392</f>
        <v/>
      </c>
      <c r="AX1392" s="16">
        <f>AX1383*Settings!$C$13*$D1392</f>
        <v/>
      </c>
      <c r="AY1392" s="51">
        <f>EMISSIONS(AY1383,Settings!$C$13,$D1392)</f>
        <v/>
      </c>
    </row>
    <row r="1393" hidden="1" outlineLevel="2">
      <c r="A1393" s="14" t="inlineStr">
        <is>
          <t>co2</t>
        </is>
      </c>
      <c r="B1393" s="14" t="inlineStr">
        <is>
          <t>oop</t>
        </is>
      </c>
      <c r="C1393" s="14" t="inlineStr">
        <is>
          <t>irn</t>
        </is>
      </c>
      <c r="D1393" s="37">
        <f>INDEX(Inputs!$T$5:$T$132,MATCH($B1393&amp;"|"&amp;$C1393,Inputs!$A$5:$A$132,0))</f>
        <v/>
      </c>
      <c r="E1393" s="36" t="n"/>
      <c r="F1393" s="36" t="n"/>
      <c r="G1393" s="36" t="n"/>
      <c r="H1393" s="14">
        <f>INDEX(Variables!$B$5:$B$205,MATCH($A1393,Variables!$A$5:$A$205,0))&amp;IF($C1393="",""," | "&amp;INDEX(Mapping!$B$5:$B$26,MATCH($C1393,Mapping!$A$5:$A$26,0))&amp;" | "&amp;INDEX(Mapping!$B$30:$B$46,MATCH($B1393,Mapping!$A$30:$A$46,0)))</f>
        <v/>
      </c>
      <c r="I1393" s="14">
        <f>INDEX(Variables!$C$5:$C$205,MATCH($A1393,Variables!$A$5:$A$205,0))</f>
        <v/>
      </c>
      <c r="J1393" s="14">
        <f>INDEX(Variables!$E$5:$E$205,MATCH($A1393,Variables!$A$5:$A$205,0))</f>
        <v/>
      </c>
      <c r="K1393" s="11">
        <f>LOWER(Settings!$C$4)&amp;".mit."&amp;$A1393&amp;IF($C1393="","","."&amp;$C1393&amp;"."&amp;$B1393)&amp;IF(INDEX(Variables!$D$5:$D$205,MATCH($A1393,Variables!$A$5:$A$205,0))="","","."&amp;INDEX(Variables!$D$5:$D$205,MATCH($A1393,Variables!$A$5:$A$205,0)))&amp;"."&amp;K$5</f>
        <v/>
      </c>
      <c r="L1393" s="15">
        <f>L1384*Settings!$C$13*$D1393</f>
        <v/>
      </c>
      <c r="M1393" s="16">
        <f>M1384*Settings!$C$13*$D1393</f>
        <v/>
      </c>
      <c r="N1393" s="16">
        <f>N1384*Settings!$C$13*$D1393</f>
        <v/>
      </c>
      <c r="O1393" s="16">
        <f>O1384*Settings!$C$13*$D1393</f>
        <v/>
      </c>
      <c r="P1393" s="16">
        <f>P1384*Settings!$C$13*$D1393</f>
        <v/>
      </c>
      <c r="Q1393" s="16">
        <f>Q1384*Settings!$C$13*$D1393</f>
        <v/>
      </c>
      <c r="R1393" s="16">
        <f>R1384*Settings!$C$13*$D1393</f>
        <v/>
      </c>
      <c r="S1393" s="16">
        <f>S1384*Settings!$C$13*$D1393</f>
        <v/>
      </c>
      <c r="T1393" s="16">
        <f>T1384*Settings!$C$13*$D1393</f>
        <v/>
      </c>
      <c r="U1393" s="16">
        <f>U1384*Settings!$C$13*$D1393</f>
        <v/>
      </c>
      <c r="V1393" s="16">
        <f>V1384*Settings!$C$13*$D1393</f>
        <v/>
      </c>
      <c r="W1393" s="16">
        <f>W1384*Settings!$C$13*$D1393</f>
        <v/>
      </c>
      <c r="X1393" s="16">
        <f>X1384*Settings!$C$13*$D1393</f>
        <v/>
      </c>
      <c r="Y1393" s="16">
        <f>Y1384*Settings!$C$13*$D1393</f>
        <v/>
      </c>
      <c r="Z1393" s="16">
        <f>Z1384*Settings!$C$13*$D1393</f>
        <v/>
      </c>
      <c r="AA1393" s="16">
        <f>AA1384*Settings!$C$13*$D1393</f>
        <v/>
      </c>
      <c r="AB1393" s="16">
        <f>AB1384*Settings!$C$13*$D1393</f>
        <v/>
      </c>
      <c r="AC1393" s="16">
        <f>AC1384*Settings!$C$13*$D1393</f>
        <v/>
      </c>
      <c r="AD1393" s="51">
        <f>EMISSIONS(AD1384,Settings!$C$13,$D1393)</f>
        <v/>
      </c>
      <c r="AF1393" s="11">
        <f>LOWER(Settings!$C$4)&amp;".mit."&amp;$A1393&amp;IF($C1393="","","."&amp;$C1393&amp;"."&amp;$B1393)&amp;IF(INDEX(Variables!$D$5:$D$205,MATCH($A1393,Variables!$A$5:$A$205,0))="","","."&amp;INDEX(Variables!$D$5:$D$205,MATCH($A1393,Variables!$A$5:$A$205,0)))&amp;"."&amp;AF$5</f>
        <v/>
      </c>
      <c r="AG1393" s="15">
        <f>AG1384*Settings!$C$13*$D1393</f>
        <v/>
      </c>
      <c r="AH1393" s="16">
        <f>AH1384*Settings!$C$13*$D1393</f>
        <v/>
      </c>
      <c r="AI1393" s="16">
        <f>AI1384*Settings!$C$13*$D1393</f>
        <v/>
      </c>
      <c r="AJ1393" s="16">
        <f>AJ1384*Settings!$C$13*$D1393</f>
        <v/>
      </c>
      <c r="AK1393" s="16">
        <f>AK1384*Settings!$C$13*$D1393</f>
        <v/>
      </c>
      <c r="AL1393" s="16">
        <f>AL1384*Settings!$C$13*$D1393</f>
        <v/>
      </c>
      <c r="AM1393" s="16">
        <f>AM1384*Settings!$C$13*$D1393</f>
        <v/>
      </c>
      <c r="AN1393" s="16">
        <f>AN1384*Settings!$C$13*$D1393</f>
        <v/>
      </c>
      <c r="AO1393" s="16">
        <f>AO1384*Settings!$C$13*$D1393</f>
        <v/>
      </c>
      <c r="AP1393" s="16">
        <f>AP1384*Settings!$C$13*$D1393</f>
        <v/>
      </c>
      <c r="AQ1393" s="16">
        <f>AQ1384*Settings!$C$13*$D1393</f>
        <v/>
      </c>
      <c r="AR1393" s="16">
        <f>AR1384*Settings!$C$13*$D1393</f>
        <v/>
      </c>
      <c r="AS1393" s="16">
        <f>AS1384*Settings!$C$13*$D1393</f>
        <v/>
      </c>
      <c r="AT1393" s="16">
        <f>AT1384*Settings!$C$13*$D1393</f>
        <v/>
      </c>
      <c r="AU1393" s="16">
        <f>AU1384*Settings!$C$13*$D1393</f>
        <v/>
      </c>
      <c r="AV1393" s="16">
        <f>AV1384*Settings!$C$13*$D1393</f>
        <v/>
      </c>
      <c r="AW1393" s="16">
        <f>AW1384*Settings!$C$13*$D1393</f>
        <v/>
      </c>
      <c r="AX1393" s="16">
        <f>AX1384*Settings!$C$13*$D1393</f>
        <v/>
      </c>
      <c r="AY1393" s="51">
        <f>EMISSIONS(AY1384,Settings!$C$13,$D1393)</f>
        <v/>
      </c>
    </row>
    <row r="1394" hidden="1" outlineLevel="2">
      <c r="A1394" s="14" t="inlineStr">
        <is>
          <t>co2</t>
        </is>
      </c>
      <c r="B1394" s="14" t="inlineStr">
        <is>
          <t>bio</t>
        </is>
      </c>
      <c r="C1394" s="14" t="inlineStr">
        <is>
          <t>irn</t>
        </is>
      </c>
      <c r="D1394" s="37">
        <f>INDEX(Inputs!$T$5:$T$132,MATCH($B1394&amp;"|"&amp;$C1394,Inputs!$A$5:$A$132,0))</f>
        <v/>
      </c>
      <c r="E1394" s="36" t="n"/>
      <c r="F1394" s="36" t="n"/>
      <c r="G1394" s="36" t="n"/>
      <c r="H1394" s="14">
        <f>INDEX(Variables!$B$5:$B$205,MATCH($A1394,Variables!$A$5:$A$205,0))&amp;IF($C1394="",""," | "&amp;INDEX(Mapping!$B$5:$B$26,MATCH($C1394,Mapping!$A$5:$A$26,0))&amp;" | "&amp;INDEX(Mapping!$B$30:$B$46,MATCH($B1394,Mapping!$A$30:$A$46,0)))</f>
        <v/>
      </c>
      <c r="I1394" s="14">
        <f>INDEX(Variables!$C$5:$C$205,MATCH($A1394,Variables!$A$5:$A$205,0))</f>
        <v/>
      </c>
      <c r="J1394" s="14">
        <f>INDEX(Variables!$E$5:$E$205,MATCH($A1394,Variables!$A$5:$A$205,0))</f>
        <v/>
      </c>
      <c r="K1394" s="11">
        <f>LOWER(Settings!$C$4)&amp;".mit."&amp;$A1394&amp;IF($C1394="","","."&amp;$C1394&amp;"."&amp;$B1394)&amp;IF(INDEX(Variables!$D$5:$D$205,MATCH($A1394,Variables!$A$5:$A$205,0))="","","."&amp;INDEX(Variables!$D$5:$D$205,MATCH($A1394,Variables!$A$5:$A$205,0)))&amp;"."&amp;K$5</f>
        <v/>
      </c>
      <c r="L1394" s="15">
        <f>L1385*Settings!$C$13*$D1394</f>
        <v/>
      </c>
      <c r="M1394" s="16">
        <f>M1385*Settings!$C$13*$D1394</f>
        <v/>
      </c>
      <c r="N1394" s="16">
        <f>N1385*Settings!$C$13*$D1394</f>
        <v/>
      </c>
      <c r="O1394" s="16">
        <f>O1385*Settings!$C$13*$D1394</f>
        <v/>
      </c>
      <c r="P1394" s="16">
        <f>P1385*Settings!$C$13*$D1394</f>
        <v/>
      </c>
      <c r="Q1394" s="16">
        <f>Q1385*Settings!$C$13*$D1394</f>
        <v/>
      </c>
      <c r="R1394" s="16">
        <f>R1385*Settings!$C$13*$D1394</f>
        <v/>
      </c>
      <c r="S1394" s="16">
        <f>S1385*Settings!$C$13*$D1394</f>
        <v/>
      </c>
      <c r="T1394" s="16">
        <f>T1385*Settings!$C$13*$D1394</f>
        <v/>
      </c>
      <c r="U1394" s="16">
        <f>U1385*Settings!$C$13*$D1394</f>
        <v/>
      </c>
      <c r="V1394" s="16">
        <f>V1385*Settings!$C$13*$D1394</f>
        <v/>
      </c>
      <c r="W1394" s="16">
        <f>W1385*Settings!$C$13*$D1394</f>
        <v/>
      </c>
      <c r="X1394" s="16">
        <f>X1385*Settings!$C$13*$D1394</f>
        <v/>
      </c>
      <c r="Y1394" s="16">
        <f>Y1385*Settings!$C$13*$D1394</f>
        <v/>
      </c>
      <c r="Z1394" s="16">
        <f>Z1385*Settings!$C$13*$D1394</f>
        <v/>
      </c>
      <c r="AA1394" s="16">
        <f>AA1385*Settings!$C$13*$D1394</f>
        <v/>
      </c>
      <c r="AB1394" s="16">
        <f>AB1385*Settings!$C$13*$D1394</f>
        <v/>
      </c>
      <c r="AC1394" s="16">
        <f>AC1385*Settings!$C$13*$D1394</f>
        <v/>
      </c>
      <c r="AD1394" s="51">
        <f>EMISSIONS(AD1385,Settings!$C$13,$D1394)</f>
        <v/>
      </c>
      <c r="AF1394" s="11">
        <f>LOWER(Settings!$C$4)&amp;".mit."&amp;$A1394&amp;IF($C1394="","","."&amp;$C1394&amp;"."&amp;$B1394)&amp;IF(INDEX(Variables!$D$5:$D$205,MATCH($A1394,Variables!$A$5:$A$205,0))="","","."&amp;INDEX(Variables!$D$5:$D$205,MATCH($A1394,Variables!$A$5:$A$205,0)))&amp;"."&amp;AF$5</f>
        <v/>
      </c>
      <c r="AG1394" s="15">
        <f>AG1385*Settings!$C$13*$D1394</f>
        <v/>
      </c>
      <c r="AH1394" s="16">
        <f>AH1385*Settings!$C$13*$D1394</f>
        <v/>
      </c>
      <c r="AI1394" s="16">
        <f>AI1385*Settings!$C$13*$D1394</f>
        <v/>
      </c>
      <c r="AJ1394" s="16">
        <f>AJ1385*Settings!$C$13*$D1394</f>
        <v/>
      </c>
      <c r="AK1394" s="16">
        <f>AK1385*Settings!$C$13*$D1394</f>
        <v/>
      </c>
      <c r="AL1394" s="16">
        <f>AL1385*Settings!$C$13*$D1394</f>
        <v/>
      </c>
      <c r="AM1394" s="16">
        <f>AM1385*Settings!$C$13*$D1394</f>
        <v/>
      </c>
      <c r="AN1394" s="16">
        <f>AN1385*Settings!$C$13*$D1394</f>
        <v/>
      </c>
      <c r="AO1394" s="16">
        <f>AO1385*Settings!$C$13*$D1394</f>
        <v/>
      </c>
      <c r="AP1394" s="16">
        <f>AP1385*Settings!$C$13*$D1394</f>
        <v/>
      </c>
      <c r="AQ1394" s="16">
        <f>AQ1385*Settings!$C$13*$D1394</f>
        <v/>
      </c>
      <c r="AR1394" s="16">
        <f>AR1385*Settings!$C$13*$D1394</f>
        <v/>
      </c>
      <c r="AS1394" s="16">
        <f>AS1385*Settings!$C$13*$D1394</f>
        <v/>
      </c>
      <c r="AT1394" s="16">
        <f>AT1385*Settings!$C$13*$D1394</f>
        <v/>
      </c>
      <c r="AU1394" s="16">
        <f>AU1385*Settings!$C$13*$D1394</f>
        <v/>
      </c>
      <c r="AV1394" s="16">
        <f>AV1385*Settings!$C$13*$D1394</f>
        <v/>
      </c>
      <c r="AW1394" s="16">
        <f>AW1385*Settings!$C$13*$D1394</f>
        <v/>
      </c>
      <c r="AX1394" s="16">
        <f>AX1385*Settings!$C$13*$D1394</f>
        <v/>
      </c>
      <c r="AY1394" s="51">
        <f>EMISSIONS(AY1385,Settings!$C$13,$D1394)</f>
        <v/>
      </c>
    </row>
    <row r="1395" hidden="1" outlineLevel="2"/>
    <row r="1396" hidden="1" outlineLevel="2">
      <c r="A1396" s="14" t="inlineStr">
        <is>
          <t>rtx</t>
        </is>
      </c>
      <c r="B1396" s="14" t="inlineStr">
        <is>
          <t>coa</t>
        </is>
      </c>
      <c r="C1396" s="14" t="inlineStr">
        <is>
          <t>irn</t>
        </is>
      </c>
      <c r="D1396" s="37">
        <f>INDEX(Inputs!$R$5:$R$132,MATCH($B1396&amp;"|"&amp;$C1396,Inputs!$A$5:$A$132,0))</f>
        <v/>
      </c>
      <c r="E1396" s="36" t="n"/>
      <c r="F1396" s="36" t="n"/>
      <c r="G1396" s="36" t="n"/>
      <c r="H1396" s="14">
        <f>INDEX(Variables!$B$5:$B$205,MATCH($A1396,Variables!$A$5:$A$205,0))&amp;IF($C1396="",""," | "&amp;INDEX(Mapping!$B$5:$B$26,MATCH($C1396,Mapping!$A$5:$A$26,0))&amp;" | "&amp;INDEX(Mapping!$B$30:$B$46,MATCH($B1396,Mapping!$A$30:$A$46,0)))</f>
        <v/>
      </c>
      <c r="I1396" s="14">
        <f>INDEX(Variables!$C$5:$C$205,MATCH($A1396,Variables!$A$5:$A$205,0))</f>
        <v/>
      </c>
      <c r="J1396" s="14">
        <f>INDEX(Variables!$E$5:$E$205,MATCH($A1396,Variables!$A$5:$A$205,0))</f>
        <v/>
      </c>
      <c r="K1396" s="11">
        <f>LOWER(Settings!$C$4)&amp;".mit."&amp;$A1396&amp;IF($C1396="","","."&amp;$C1396&amp;"."&amp;$B1396)&amp;IF(INDEX(Variables!$D$5:$D$205,MATCH($A1396,Variables!$A$5:$A$205,0))="","","."&amp;INDEX(Variables!$D$5:$D$205,MATCH($A1396,Variables!$A$5:$A$205,0)))&amp;"."&amp;K$5</f>
        <v/>
      </c>
      <c r="L1396" s="46">
        <f>L1378*Settings!$C$13*(INDEX(L$318:L$329,$D1396)+INDEX(L$305:L$316,$D1396))</f>
        <v/>
      </c>
      <c r="M1396" s="47">
        <f>M1378*Settings!$C$13*(INDEX(M$318:M$329,$D1396)+INDEX(M$305:M$316,$D1396))</f>
        <v/>
      </c>
      <c r="N1396" s="47">
        <f>N1378*Settings!$C$13*(INDEX(N$318:N$329,$D1396)+INDEX(N$305:N$316,$D1396))</f>
        <v/>
      </c>
      <c r="O1396" s="47">
        <f>O1378*Settings!$C$13*(INDEX(O$318:O$329,$D1396)+INDEX(O$305:O$316,$D1396))</f>
        <v/>
      </c>
      <c r="P1396" s="47">
        <f>P1378*Settings!$C$13*(INDEX(P$318:P$329,$D1396)+INDEX(P$305:P$316,$D1396))</f>
        <v/>
      </c>
      <c r="Q1396" s="47">
        <f>Q1378*Settings!$C$13*(INDEX(Q$318:Q$329,$D1396)+INDEX(Q$305:Q$316,$D1396))</f>
        <v/>
      </c>
      <c r="R1396" s="47">
        <f>R1378*Settings!$C$13*(INDEX(R$318:R$329,$D1396)+INDEX(R$305:R$316,$D1396))</f>
        <v/>
      </c>
      <c r="S1396" s="47">
        <f>S1378*Settings!$C$13*(INDEX(S$318:S$329,$D1396)+INDEX(S$305:S$316,$D1396))</f>
        <v/>
      </c>
      <c r="T1396" s="47">
        <f>T1378*Settings!$C$13*(INDEX(T$318:T$329,$D1396)+INDEX(T$305:T$316,$D1396))</f>
        <v/>
      </c>
      <c r="U1396" s="47">
        <f>U1378*Settings!$C$13*(INDEX(U$318:U$329,$D1396)+INDEX(U$305:U$316,$D1396))</f>
        <v/>
      </c>
      <c r="V1396" s="47">
        <f>V1378*Settings!$C$13*(INDEX(V$318:V$329,$D1396)+INDEX(V$305:V$316,$D1396))</f>
        <v/>
      </c>
      <c r="W1396" s="47">
        <f>W1378*Settings!$C$13*(INDEX(W$318:W$329,$D1396)+INDEX(W$305:W$316,$D1396))</f>
        <v/>
      </c>
      <c r="X1396" s="47">
        <f>X1378*Settings!$C$13*(INDEX(X$318:X$329,$D1396)+INDEX(X$305:X$316,$D1396))</f>
        <v/>
      </c>
      <c r="Y1396" s="47">
        <f>Y1378*Settings!$C$13*(INDEX(Y$318:Y$329,$D1396)+INDEX(Y$305:Y$316,$D1396))</f>
        <v/>
      </c>
      <c r="Z1396" s="47">
        <f>Z1378*Settings!$C$13*(INDEX(Z$318:Z$329,$D1396)+INDEX(Z$305:Z$316,$D1396))</f>
        <v/>
      </c>
      <c r="AA1396" s="47">
        <f>AA1378*Settings!$C$13*(INDEX(AA$318:AA$329,$D1396)+INDEX(AA$305:AA$316,$D1396))</f>
        <v/>
      </c>
      <c r="AB1396" s="47">
        <f>AB1378*Settings!$C$13*(INDEX(AB$318:AB$329,$D1396)+INDEX(AB$305:AB$316,$D1396))</f>
        <v/>
      </c>
      <c r="AC1396" s="47">
        <f>AC1378*Settings!$C$13*(INDEX(AC$318:AC$329,$D1396)+INDEX(AC$305:AC$316,$D1396))</f>
        <v/>
      </c>
      <c r="AD1396" s="58">
        <f>REVENUE(AD1378,Settings!$C$13,INDEX(AD$318:AD$329,$D1396)+INDEX(AD$305:AD$316,$D1396))</f>
        <v/>
      </c>
      <c r="AF1396" s="11">
        <f>LOWER(Settings!$C$4)&amp;".mit."&amp;$A1396&amp;IF($C1396="","","."&amp;$C1396&amp;"."&amp;$B1396)&amp;IF(INDEX(Variables!$D$5:$D$205,MATCH($A1396,Variables!$A$5:$A$205,0))="","","."&amp;INDEX(Variables!$D$5:$D$205,MATCH($A1396,Variables!$A$5:$A$205,0)))&amp;"."&amp;AF$5</f>
        <v/>
      </c>
      <c r="AG1396" s="46">
        <f>AG1378*Settings!$C$13*(INDEX(AG$318:AG$329,$D1396)+INDEX(AG$305:AG$316,$D1396))</f>
        <v/>
      </c>
      <c r="AH1396" s="47">
        <f>AH1378*Settings!$C$13*(INDEX(AH$318:AH$329,$D1396)+INDEX(AH$305:AH$316,$D1396))</f>
        <v/>
      </c>
      <c r="AI1396" s="47">
        <f>AI1378*Settings!$C$13*(INDEX(AI$318:AI$329,$D1396)+INDEX(AI$305:AI$316,$D1396))</f>
        <v/>
      </c>
      <c r="AJ1396" s="47">
        <f>AJ1378*Settings!$C$13*(INDEX(AJ$318:AJ$329,$D1396)+INDEX(AJ$305:AJ$316,$D1396))</f>
        <v/>
      </c>
      <c r="AK1396" s="47">
        <f>AK1378*Settings!$C$13*(INDEX(AK$318:AK$329,$D1396)+INDEX(AK$305:AK$316,$D1396))</f>
        <v/>
      </c>
      <c r="AL1396" s="47">
        <f>AL1378*Settings!$C$13*(INDEX(AL$318:AL$329,$D1396)+INDEX(AL$305:AL$316,$D1396))</f>
        <v/>
      </c>
      <c r="AM1396" s="47">
        <f>AM1378*Settings!$C$13*(INDEX(AM$318:AM$329,$D1396)+INDEX(AM$305:AM$316,$D1396))</f>
        <v/>
      </c>
      <c r="AN1396" s="47">
        <f>AN1378*Settings!$C$13*(INDEX(AN$318:AN$329,$D1396)+INDEX(AN$305:AN$316,$D1396))</f>
        <v/>
      </c>
      <c r="AO1396" s="47">
        <f>AO1378*Settings!$C$13*(INDEX(AO$318:AO$329,$D1396)+INDEX(AO$305:AO$316,$D1396))</f>
        <v/>
      </c>
      <c r="AP1396" s="47">
        <f>AP1378*Settings!$C$13*(INDEX(AP$318:AP$329,$D1396)+INDEX(AP$305:AP$316,$D1396))</f>
        <v/>
      </c>
      <c r="AQ1396" s="47">
        <f>AQ1378*Settings!$C$13*(INDEX(AQ$318:AQ$329,$D1396)+INDEX(AQ$305:AQ$316,$D1396))</f>
        <v/>
      </c>
      <c r="AR1396" s="47">
        <f>AR1378*Settings!$C$13*(INDEX(AR$318:AR$329,$D1396)+INDEX(AR$305:AR$316,$D1396))</f>
        <v/>
      </c>
      <c r="AS1396" s="47">
        <f>AS1378*Settings!$C$13*(INDEX(AS$318:AS$329,$D1396)+INDEX(AS$305:AS$316,$D1396))</f>
        <v/>
      </c>
      <c r="AT1396" s="47">
        <f>AT1378*Settings!$C$13*(INDEX(AT$318:AT$329,$D1396)+INDEX(AT$305:AT$316,$D1396))</f>
        <v/>
      </c>
      <c r="AU1396" s="47">
        <f>AU1378*Settings!$C$13*(INDEX(AU$318:AU$329,$D1396)+INDEX(AU$305:AU$316,$D1396))</f>
        <v/>
      </c>
      <c r="AV1396" s="47">
        <f>AV1378*Settings!$C$13*(INDEX(AV$318:AV$329,$D1396)+INDEX(AV$305:AV$316,$D1396))</f>
        <v/>
      </c>
      <c r="AW1396" s="47">
        <f>AW1378*Settings!$C$13*(INDEX(AW$318:AW$329,$D1396)+INDEX(AW$305:AW$316,$D1396))</f>
        <v/>
      </c>
      <c r="AX1396" s="47">
        <f>AX1378*Settings!$C$13*(INDEX(AX$318:AX$329,$D1396)+INDEX(AX$305:AX$316,$D1396))</f>
        <v/>
      </c>
      <c r="AY1396" s="58">
        <f>REVENUE(AY1378,Settings!$C$13,INDEX(AY$318:AY$329,$D1396)+INDEX(AY$305:AY$316,$D1396))</f>
        <v/>
      </c>
    </row>
    <row r="1397" hidden="1" outlineLevel="2">
      <c r="A1397" s="14" t="inlineStr">
        <is>
          <t>rtx</t>
        </is>
      </c>
      <c r="B1397" s="14" t="inlineStr">
        <is>
          <t>nga</t>
        </is>
      </c>
      <c r="C1397" s="14" t="inlineStr">
        <is>
          <t>irn</t>
        </is>
      </c>
      <c r="D1397" s="37">
        <f>INDEX(Inputs!$R$5:$R$132,MATCH($B1397&amp;"|"&amp;$C1397,Inputs!$A$5:$A$132,0))</f>
        <v/>
      </c>
      <c r="E1397" s="36" t="n"/>
      <c r="F1397" s="36" t="n"/>
      <c r="G1397" s="36" t="n"/>
      <c r="H1397" s="14">
        <f>INDEX(Variables!$B$5:$B$205,MATCH($A1397,Variables!$A$5:$A$205,0))&amp;IF($C1397="",""," | "&amp;INDEX(Mapping!$B$5:$B$26,MATCH($C1397,Mapping!$A$5:$A$26,0))&amp;" | "&amp;INDEX(Mapping!$B$30:$B$46,MATCH($B1397,Mapping!$A$30:$A$46,0)))</f>
        <v/>
      </c>
      <c r="I1397" s="14">
        <f>INDEX(Variables!$C$5:$C$205,MATCH($A1397,Variables!$A$5:$A$205,0))</f>
        <v/>
      </c>
      <c r="J1397" s="14">
        <f>INDEX(Variables!$E$5:$E$205,MATCH($A1397,Variables!$A$5:$A$205,0))</f>
        <v/>
      </c>
      <c r="K1397" s="11">
        <f>LOWER(Settings!$C$4)&amp;".mit."&amp;$A1397&amp;IF($C1397="","","."&amp;$C1397&amp;"."&amp;$B1397)&amp;IF(INDEX(Variables!$D$5:$D$205,MATCH($A1397,Variables!$A$5:$A$205,0))="","","."&amp;INDEX(Variables!$D$5:$D$205,MATCH($A1397,Variables!$A$5:$A$205,0)))&amp;"."&amp;K$5</f>
        <v/>
      </c>
      <c r="L1397" s="46">
        <f>L1379*Settings!$C$13*(INDEX(L$318:L$329,$D1397)+INDEX(L$305:L$316,$D1397))</f>
        <v/>
      </c>
      <c r="M1397" s="47">
        <f>M1379*Settings!$C$13*(INDEX(M$318:M$329,$D1397)+INDEX(M$305:M$316,$D1397))</f>
        <v/>
      </c>
      <c r="N1397" s="47">
        <f>N1379*Settings!$C$13*(INDEX(N$318:N$329,$D1397)+INDEX(N$305:N$316,$D1397))</f>
        <v/>
      </c>
      <c r="O1397" s="47">
        <f>O1379*Settings!$C$13*(INDEX(O$318:O$329,$D1397)+INDEX(O$305:O$316,$D1397))</f>
        <v/>
      </c>
      <c r="P1397" s="47">
        <f>P1379*Settings!$C$13*(INDEX(P$318:P$329,$D1397)+INDEX(P$305:P$316,$D1397))</f>
        <v/>
      </c>
      <c r="Q1397" s="47">
        <f>Q1379*Settings!$C$13*(INDEX(Q$318:Q$329,$D1397)+INDEX(Q$305:Q$316,$D1397))</f>
        <v/>
      </c>
      <c r="R1397" s="47">
        <f>R1379*Settings!$C$13*(INDEX(R$318:R$329,$D1397)+INDEX(R$305:R$316,$D1397))</f>
        <v/>
      </c>
      <c r="S1397" s="47">
        <f>S1379*Settings!$C$13*(INDEX(S$318:S$329,$D1397)+INDEX(S$305:S$316,$D1397))</f>
        <v/>
      </c>
      <c r="T1397" s="47">
        <f>T1379*Settings!$C$13*(INDEX(T$318:T$329,$D1397)+INDEX(T$305:T$316,$D1397))</f>
        <v/>
      </c>
      <c r="U1397" s="47">
        <f>U1379*Settings!$C$13*(INDEX(U$318:U$329,$D1397)+INDEX(U$305:U$316,$D1397))</f>
        <v/>
      </c>
      <c r="V1397" s="47">
        <f>V1379*Settings!$C$13*(INDEX(V$318:V$329,$D1397)+INDEX(V$305:V$316,$D1397))</f>
        <v/>
      </c>
      <c r="W1397" s="47">
        <f>W1379*Settings!$C$13*(INDEX(W$318:W$329,$D1397)+INDEX(W$305:W$316,$D1397))</f>
        <v/>
      </c>
      <c r="X1397" s="47">
        <f>X1379*Settings!$C$13*(INDEX(X$318:X$329,$D1397)+INDEX(X$305:X$316,$D1397))</f>
        <v/>
      </c>
      <c r="Y1397" s="47">
        <f>Y1379*Settings!$C$13*(INDEX(Y$318:Y$329,$D1397)+INDEX(Y$305:Y$316,$D1397))</f>
        <v/>
      </c>
      <c r="Z1397" s="47">
        <f>Z1379*Settings!$C$13*(INDEX(Z$318:Z$329,$D1397)+INDEX(Z$305:Z$316,$D1397))</f>
        <v/>
      </c>
      <c r="AA1397" s="47">
        <f>AA1379*Settings!$C$13*(INDEX(AA$318:AA$329,$D1397)+INDEX(AA$305:AA$316,$D1397))</f>
        <v/>
      </c>
      <c r="AB1397" s="47">
        <f>AB1379*Settings!$C$13*(INDEX(AB$318:AB$329,$D1397)+INDEX(AB$305:AB$316,$D1397))</f>
        <v/>
      </c>
      <c r="AC1397" s="47">
        <f>AC1379*Settings!$C$13*(INDEX(AC$318:AC$329,$D1397)+INDEX(AC$305:AC$316,$D1397))</f>
        <v/>
      </c>
      <c r="AD1397" s="58">
        <f>REVENUE(AD1379,Settings!$C$13,INDEX(AD$318:AD$329,$D1397)+INDEX(AD$305:AD$316,$D1397))</f>
        <v/>
      </c>
      <c r="AF1397" s="11">
        <f>LOWER(Settings!$C$4)&amp;".mit."&amp;$A1397&amp;IF($C1397="","","."&amp;$C1397&amp;"."&amp;$B1397)&amp;IF(INDEX(Variables!$D$5:$D$205,MATCH($A1397,Variables!$A$5:$A$205,0))="","","."&amp;INDEX(Variables!$D$5:$D$205,MATCH($A1397,Variables!$A$5:$A$205,0)))&amp;"."&amp;AF$5</f>
        <v/>
      </c>
      <c r="AG1397" s="46">
        <f>AG1379*Settings!$C$13*(INDEX(AG$318:AG$329,$D1397)+INDEX(AG$305:AG$316,$D1397))</f>
        <v/>
      </c>
      <c r="AH1397" s="47">
        <f>AH1379*Settings!$C$13*(INDEX(AH$318:AH$329,$D1397)+INDEX(AH$305:AH$316,$D1397))</f>
        <v/>
      </c>
      <c r="AI1397" s="47">
        <f>AI1379*Settings!$C$13*(INDEX(AI$318:AI$329,$D1397)+INDEX(AI$305:AI$316,$D1397))</f>
        <v/>
      </c>
      <c r="AJ1397" s="47">
        <f>AJ1379*Settings!$C$13*(INDEX(AJ$318:AJ$329,$D1397)+INDEX(AJ$305:AJ$316,$D1397))</f>
        <v/>
      </c>
      <c r="AK1397" s="47">
        <f>AK1379*Settings!$C$13*(INDEX(AK$318:AK$329,$D1397)+INDEX(AK$305:AK$316,$D1397))</f>
        <v/>
      </c>
      <c r="AL1397" s="47">
        <f>AL1379*Settings!$C$13*(INDEX(AL$318:AL$329,$D1397)+INDEX(AL$305:AL$316,$D1397))</f>
        <v/>
      </c>
      <c r="AM1397" s="47">
        <f>AM1379*Settings!$C$13*(INDEX(AM$318:AM$329,$D1397)+INDEX(AM$305:AM$316,$D1397))</f>
        <v/>
      </c>
      <c r="AN1397" s="47">
        <f>AN1379*Settings!$C$13*(INDEX(AN$318:AN$329,$D1397)+INDEX(AN$305:AN$316,$D1397))</f>
        <v/>
      </c>
      <c r="AO1397" s="47">
        <f>AO1379*Settings!$C$13*(INDEX(AO$318:AO$329,$D1397)+INDEX(AO$305:AO$316,$D1397))</f>
        <v/>
      </c>
      <c r="AP1397" s="47">
        <f>AP1379*Settings!$C$13*(INDEX(AP$318:AP$329,$D1397)+INDEX(AP$305:AP$316,$D1397))</f>
        <v/>
      </c>
      <c r="AQ1397" s="47">
        <f>AQ1379*Settings!$C$13*(INDEX(AQ$318:AQ$329,$D1397)+INDEX(AQ$305:AQ$316,$D1397))</f>
        <v/>
      </c>
      <c r="AR1397" s="47">
        <f>AR1379*Settings!$C$13*(INDEX(AR$318:AR$329,$D1397)+INDEX(AR$305:AR$316,$D1397))</f>
        <v/>
      </c>
      <c r="AS1397" s="47">
        <f>AS1379*Settings!$C$13*(INDEX(AS$318:AS$329,$D1397)+INDEX(AS$305:AS$316,$D1397))</f>
        <v/>
      </c>
      <c r="AT1397" s="47">
        <f>AT1379*Settings!$C$13*(INDEX(AT$318:AT$329,$D1397)+INDEX(AT$305:AT$316,$D1397))</f>
        <v/>
      </c>
      <c r="AU1397" s="47">
        <f>AU1379*Settings!$C$13*(INDEX(AU$318:AU$329,$D1397)+INDEX(AU$305:AU$316,$D1397))</f>
        <v/>
      </c>
      <c r="AV1397" s="47">
        <f>AV1379*Settings!$C$13*(INDEX(AV$318:AV$329,$D1397)+INDEX(AV$305:AV$316,$D1397))</f>
        <v/>
      </c>
      <c r="AW1397" s="47">
        <f>AW1379*Settings!$C$13*(INDEX(AW$318:AW$329,$D1397)+INDEX(AW$305:AW$316,$D1397))</f>
        <v/>
      </c>
      <c r="AX1397" s="47">
        <f>AX1379*Settings!$C$13*(INDEX(AX$318:AX$329,$D1397)+INDEX(AX$305:AX$316,$D1397))</f>
        <v/>
      </c>
      <c r="AY1397" s="58">
        <f>REVENUE(AY1379,Settings!$C$13,INDEX(AY$318:AY$329,$D1397)+INDEX(AY$305:AY$316,$D1397))</f>
        <v/>
      </c>
    </row>
    <row r="1398" hidden="1" outlineLevel="2">
      <c r="A1398" s="14" t="inlineStr">
        <is>
          <t>rtx</t>
        </is>
      </c>
      <c r="B1398" s="14" t="inlineStr">
        <is>
          <t>gso</t>
        </is>
      </c>
      <c r="C1398" s="14" t="inlineStr">
        <is>
          <t>irn</t>
        </is>
      </c>
      <c r="D1398" s="37">
        <f>INDEX(Inputs!$R$5:$R$132,MATCH($B1398&amp;"|"&amp;$C1398,Inputs!$A$5:$A$132,0))</f>
        <v/>
      </c>
      <c r="E1398" s="36" t="n"/>
      <c r="F1398" s="36" t="n"/>
      <c r="G1398" s="36" t="n"/>
      <c r="H1398" s="14">
        <f>INDEX(Variables!$B$5:$B$205,MATCH($A1398,Variables!$A$5:$A$205,0))&amp;IF($C1398="",""," | "&amp;INDEX(Mapping!$B$5:$B$26,MATCH($C1398,Mapping!$A$5:$A$26,0))&amp;" | "&amp;INDEX(Mapping!$B$30:$B$46,MATCH($B1398,Mapping!$A$30:$A$46,0)))</f>
        <v/>
      </c>
      <c r="I1398" s="14">
        <f>INDEX(Variables!$C$5:$C$205,MATCH($A1398,Variables!$A$5:$A$205,0))</f>
        <v/>
      </c>
      <c r="J1398" s="14">
        <f>INDEX(Variables!$E$5:$E$205,MATCH($A1398,Variables!$A$5:$A$205,0))</f>
        <v/>
      </c>
      <c r="K1398" s="11">
        <f>LOWER(Settings!$C$4)&amp;".mit."&amp;$A1398&amp;IF($C1398="","","."&amp;$C1398&amp;"."&amp;$B1398)&amp;IF(INDEX(Variables!$D$5:$D$205,MATCH($A1398,Variables!$A$5:$A$205,0))="","","."&amp;INDEX(Variables!$D$5:$D$205,MATCH($A1398,Variables!$A$5:$A$205,0)))&amp;"."&amp;K$5</f>
        <v/>
      </c>
      <c r="L1398" s="46">
        <f>L1380*Settings!$C$13*(INDEX(L$318:L$329,$D1398)+INDEX(L$305:L$316,$D1398))</f>
        <v/>
      </c>
      <c r="M1398" s="47">
        <f>M1380*Settings!$C$13*(INDEX(M$318:M$329,$D1398)+INDEX(M$305:M$316,$D1398))</f>
        <v/>
      </c>
      <c r="N1398" s="47">
        <f>N1380*Settings!$C$13*(INDEX(N$318:N$329,$D1398)+INDEX(N$305:N$316,$D1398))</f>
        <v/>
      </c>
      <c r="O1398" s="47">
        <f>O1380*Settings!$C$13*(INDEX(O$318:O$329,$D1398)+INDEX(O$305:O$316,$D1398))</f>
        <v/>
      </c>
      <c r="P1398" s="47">
        <f>P1380*Settings!$C$13*(INDEX(P$318:P$329,$D1398)+INDEX(P$305:P$316,$D1398))</f>
        <v/>
      </c>
      <c r="Q1398" s="47">
        <f>Q1380*Settings!$C$13*(INDEX(Q$318:Q$329,$D1398)+INDEX(Q$305:Q$316,$D1398))</f>
        <v/>
      </c>
      <c r="R1398" s="47">
        <f>R1380*Settings!$C$13*(INDEX(R$318:R$329,$D1398)+INDEX(R$305:R$316,$D1398))</f>
        <v/>
      </c>
      <c r="S1398" s="47">
        <f>S1380*Settings!$C$13*(INDEX(S$318:S$329,$D1398)+INDEX(S$305:S$316,$D1398))</f>
        <v/>
      </c>
      <c r="T1398" s="47">
        <f>T1380*Settings!$C$13*(INDEX(T$318:T$329,$D1398)+INDEX(T$305:T$316,$D1398))</f>
        <v/>
      </c>
      <c r="U1398" s="47">
        <f>U1380*Settings!$C$13*(INDEX(U$318:U$329,$D1398)+INDEX(U$305:U$316,$D1398))</f>
        <v/>
      </c>
      <c r="V1398" s="47">
        <f>V1380*Settings!$C$13*(INDEX(V$318:V$329,$D1398)+INDEX(V$305:V$316,$D1398))</f>
        <v/>
      </c>
      <c r="W1398" s="47">
        <f>W1380*Settings!$C$13*(INDEX(W$318:W$329,$D1398)+INDEX(W$305:W$316,$D1398))</f>
        <v/>
      </c>
      <c r="X1398" s="47">
        <f>X1380*Settings!$C$13*(INDEX(X$318:X$329,$D1398)+INDEX(X$305:X$316,$D1398))</f>
        <v/>
      </c>
      <c r="Y1398" s="47">
        <f>Y1380*Settings!$C$13*(INDEX(Y$318:Y$329,$D1398)+INDEX(Y$305:Y$316,$D1398))</f>
        <v/>
      </c>
      <c r="Z1398" s="47">
        <f>Z1380*Settings!$C$13*(INDEX(Z$318:Z$329,$D1398)+INDEX(Z$305:Z$316,$D1398))</f>
        <v/>
      </c>
      <c r="AA1398" s="47">
        <f>AA1380*Settings!$C$13*(INDEX(AA$318:AA$329,$D1398)+INDEX(AA$305:AA$316,$D1398))</f>
        <v/>
      </c>
      <c r="AB1398" s="47">
        <f>AB1380*Settings!$C$13*(INDEX(AB$318:AB$329,$D1398)+INDEX(AB$305:AB$316,$D1398))</f>
        <v/>
      </c>
      <c r="AC1398" s="47">
        <f>AC1380*Settings!$C$13*(INDEX(AC$318:AC$329,$D1398)+INDEX(AC$305:AC$316,$D1398))</f>
        <v/>
      </c>
      <c r="AD1398" s="58">
        <f>REVENUE(AD1380,Settings!$C$13,INDEX(AD$318:AD$329,$D1398)+INDEX(AD$305:AD$316,$D1398))</f>
        <v/>
      </c>
      <c r="AF1398" s="11">
        <f>LOWER(Settings!$C$4)&amp;".mit."&amp;$A1398&amp;IF($C1398="","","."&amp;$C1398&amp;"."&amp;$B1398)&amp;IF(INDEX(Variables!$D$5:$D$205,MATCH($A1398,Variables!$A$5:$A$205,0))="","","."&amp;INDEX(Variables!$D$5:$D$205,MATCH($A1398,Variables!$A$5:$A$205,0)))&amp;"."&amp;AF$5</f>
        <v/>
      </c>
      <c r="AG1398" s="46">
        <f>AG1380*Settings!$C$13*(INDEX(AG$318:AG$329,$D1398)+INDEX(AG$305:AG$316,$D1398))</f>
        <v/>
      </c>
      <c r="AH1398" s="47">
        <f>AH1380*Settings!$C$13*(INDEX(AH$318:AH$329,$D1398)+INDEX(AH$305:AH$316,$D1398))</f>
        <v/>
      </c>
      <c r="AI1398" s="47">
        <f>AI1380*Settings!$C$13*(INDEX(AI$318:AI$329,$D1398)+INDEX(AI$305:AI$316,$D1398))</f>
        <v/>
      </c>
      <c r="AJ1398" s="47">
        <f>AJ1380*Settings!$C$13*(INDEX(AJ$318:AJ$329,$D1398)+INDEX(AJ$305:AJ$316,$D1398))</f>
        <v/>
      </c>
      <c r="AK1398" s="47">
        <f>AK1380*Settings!$C$13*(INDEX(AK$318:AK$329,$D1398)+INDEX(AK$305:AK$316,$D1398))</f>
        <v/>
      </c>
      <c r="AL1398" s="47">
        <f>AL1380*Settings!$C$13*(INDEX(AL$318:AL$329,$D1398)+INDEX(AL$305:AL$316,$D1398))</f>
        <v/>
      </c>
      <c r="AM1398" s="47">
        <f>AM1380*Settings!$C$13*(INDEX(AM$318:AM$329,$D1398)+INDEX(AM$305:AM$316,$D1398))</f>
        <v/>
      </c>
      <c r="AN1398" s="47">
        <f>AN1380*Settings!$C$13*(INDEX(AN$318:AN$329,$D1398)+INDEX(AN$305:AN$316,$D1398))</f>
        <v/>
      </c>
      <c r="AO1398" s="47">
        <f>AO1380*Settings!$C$13*(INDEX(AO$318:AO$329,$D1398)+INDEX(AO$305:AO$316,$D1398))</f>
        <v/>
      </c>
      <c r="AP1398" s="47">
        <f>AP1380*Settings!$C$13*(INDEX(AP$318:AP$329,$D1398)+INDEX(AP$305:AP$316,$D1398))</f>
        <v/>
      </c>
      <c r="AQ1398" s="47">
        <f>AQ1380*Settings!$C$13*(INDEX(AQ$318:AQ$329,$D1398)+INDEX(AQ$305:AQ$316,$D1398))</f>
        <v/>
      </c>
      <c r="AR1398" s="47">
        <f>AR1380*Settings!$C$13*(INDEX(AR$318:AR$329,$D1398)+INDEX(AR$305:AR$316,$D1398))</f>
        <v/>
      </c>
      <c r="AS1398" s="47">
        <f>AS1380*Settings!$C$13*(INDEX(AS$318:AS$329,$D1398)+INDEX(AS$305:AS$316,$D1398))</f>
        <v/>
      </c>
      <c r="AT1398" s="47">
        <f>AT1380*Settings!$C$13*(INDEX(AT$318:AT$329,$D1398)+INDEX(AT$305:AT$316,$D1398))</f>
        <v/>
      </c>
      <c r="AU1398" s="47">
        <f>AU1380*Settings!$C$13*(INDEX(AU$318:AU$329,$D1398)+INDEX(AU$305:AU$316,$D1398))</f>
        <v/>
      </c>
      <c r="AV1398" s="47">
        <f>AV1380*Settings!$C$13*(INDEX(AV$318:AV$329,$D1398)+INDEX(AV$305:AV$316,$D1398))</f>
        <v/>
      </c>
      <c r="AW1398" s="47">
        <f>AW1380*Settings!$C$13*(INDEX(AW$318:AW$329,$D1398)+INDEX(AW$305:AW$316,$D1398))</f>
        <v/>
      </c>
      <c r="AX1398" s="47">
        <f>AX1380*Settings!$C$13*(INDEX(AX$318:AX$329,$D1398)+INDEX(AX$305:AX$316,$D1398))</f>
        <v/>
      </c>
      <c r="AY1398" s="58">
        <f>REVENUE(AY1380,Settings!$C$13,INDEX(AY$318:AY$329,$D1398)+INDEX(AY$305:AY$316,$D1398))</f>
        <v/>
      </c>
    </row>
    <row r="1399" hidden="1" outlineLevel="2">
      <c r="A1399" s="14" t="inlineStr">
        <is>
          <t>rtx</t>
        </is>
      </c>
      <c r="B1399" s="14" t="inlineStr">
        <is>
          <t>die</t>
        </is>
      </c>
      <c r="C1399" s="14" t="inlineStr">
        <is>
          <t>irn</t>
        </is>
      </c>
      <c r="D1399" s="37">
        <f>INDEX(Inputs!$R$5:$R$132,MATCH($B1399&amp;"|"&amp;$C1399,Inputs!$A$5:$A$132,0))</f>
        <v/>
      </c>
      <c r="E1399" s="36" t="n"/>
      <c r="F1399" s="36" t="n"/>
      <c r="G1399" s="36" t="n"/>
      <c r="H1399" s="14">
        <f>INDEX(Variables!$B$5:$B$205,MATCH($A1399,Variables!$A$5:$A$205,0))&amp;IF($C1399="",""," | "&amp;INDEX(Mapping!$B$5:$B$26,MATCH($C1399,Mapping!$A$5:$A$26,0))&amp;" | "&amp;INDEX(Mapping!$B$30:$B$46,MATCH($B1399,Mapping!$A$30:$A$46,0)))</f>
        <v/>
      </c>
      <c r="I1399" s="14">
        <f>INDEX(Variables!$C$5:$C$205,MATCH($A1399,Variables!$A$5:$A$205,0))</f>
        <v/>
      </c>
      <c r="J1399" s="14">
        <f>INDEX(Variables!$E$5:$E$205,MATCH($A1399,Variables!$A$5:$A$205,0))</f>
        <v/>
      </c>
      <c r="K1399" s="11">
        <f>LOWER(Settings!$C$4)&amp;".mit."&amp;$A1399&amp;IF($C1399="","","."&amp;$C1399&amp;"."&amp;$B1399)&amp;IF(INDEX(Variables!$D$5:$D$205,MATCH($A1399,Variables!$A$5:$A$205,0))="","","."&amp;INDEX(Variables!$D$5:$D$205,MATCH($A1399,Variables!$A$5:$A$205,0)))&amp;"."&amp;K$5</f>
        <v/>
      </c>
      <c r="L1399" s="46">
        <f>L1381*Settings!$C$13*(INDEX(L$318:L$329,$D1399)+INDEX(L$305:L$316,$D1399))</f>
        <v/>
      </c>
      <c r="M1399" s="47">
        <f>M1381*Settings!$C$13*(INDEX(M$318:M$329,$D1399)+INDEX(M$305:M$316,$D1399))</f>
        <v/>
      </c>
      <c r="N1399" s="47">
        <f>N1381*Settings!$C$13*(INDEX(N$318:N$329,$D1399)+INDEX(N$305:N$316,$D1399))</f>
        <v/>
      </c>
      <c r="O1399" s="47">
        <f>O1381*Settings!$C$13*(INDEX(O$318:O$329,$D1399)+INDEX(O$305:O$316,$D1399))</f>
        <v/>
      </c>
      <c r="P1399" s="47">
        <f>P1381*Settings!$C$13*(INDEX(P$318:P$329,$D1399)+INDEX(P$305:P$316,$D1399))</f>
        <v/>
      </c>
      <c r="Q1399" s="47">
        <f>Q1381*Settings!$C$13*(INDEX(Q$318:Q$329,$D1399)+INDEX(Q$305:Q$316,$D1399))</f>
        <v/>
      </c>
      <c r="R1399" s="47">
        <f>R1381*Settings!$C$13*(INDEX(R$318:R$329,$D1399)+INDEX(R$305:R$316,$D1399))</f>
        <v/>
      </c>
      <c r="S1399" s="47">
        <f>S1381*Settings!$C$13*(INDEX(S$318:S$329,$D1399)+INDEX(S$305:S$316,$D1399))</f>
        <v/>
      </c>
      <c r="T1399" s="47">
        <f>T1381*Settings!$C$13*(INDEX(T$318:T$329,$D1399)+INDEX(T$305:T$316,$D1399))</f>
        <v/>
      </c>
      <c r="U1399" s="47">
        <f>U1381*Settings!$C$13*(INDEX(U$318:U$329,$D1399)+INDEX(U$305:U$316,$D1399))</f>
        <v/>
      </c>
      <c r="V1399" s="47">
        <f>V1381*Settings!$C$13*(INDEX(V$318:V$329,$D1399)+INDEX(V$305:V$316,$D1399))</f>
        <v/>
      </c>
      <c r="W1399" s="47">
        <f>W1381*Settings!$C$13*(INDEX(W$318:W$329,$D1399)+INDEX(W$305:W$316,$D1399))</f>
        <v/>
      </c>
      <c r="X1399" s="47">
        <f>X1381*Settings!$C$13*(INDEX(X$318:X$329,$D1399)+INDEX(X$305:X$316,$D1399))</f>
        <v/>
      </c>
      <c r="Y1399" s="47">
        <f>Y1381*Settings!$C$13*(INDEX(Y$318:Y$329,$D1399)+INDEX(Y$305:Y$316,$D1399))</f>
        <v/>
      </c>
      <c r="Z1399" s="47">
        <f>Z1381*Settings!$C$13*(INDEX(Z$318:Z$329,$D1399)+INDEX(Z$305:Z$316,$D1399))</f>
        <v/>
      </c>
      <c r="AA1399" s="47">
        <f>AA1381*Settings!$C$13*(INDEX(AA$318:AA$329,$D1399)+INDEX(AA$305:AA$316,$D1399))</f>
        <v/>
      </c>
      <c r="AB1399" s="47">
        <f>AB1381*Settings!$C$13*(INDEX(AB$318:AB$329,$D1399)+INDEX(AB$305:AB$316,$D1399))</f>
        <v/>
      </c>
      <c r="AC1399" s="47">
        <f>AC1381*Settings!$C$13*(INDEX(AC$318:AC$329,$D1399)+INDEX(AC$305:AC$316,$D1399))</f>
        <v/>
      </c>
      <c r="AD1399" s="58">
        <f>REVENUE(AD1381,Settings!$C$13,INDEX(AD$318:AD$329,$D1399)+INDEX(AD$305:AD$316,$D1399))</f>
        <v/>
      </c>
      <c r="AF1399" s="11">
        <f>LOWER(Settings!$C$4)&amp;".mit."&amp;$A1399&amp;IF($C1399="","","."&amp;$C1399&amp;"."&amp;$B1399)&amp;IF(INDEX(Variables!$D$5:$D$205,MATCH($A1399,Variables!$A$5:$A$205,0))="","","."&amp;INDEX(Variables!$D$5:$D$205,MATCH($A1399,Variables!$A$5:$A$205,0)))&amp;"."&amp;AF$5</f>
        <v/>
      </c>
      <c r="AG1399" s="46">
        <f>AG1381*Settings!$C$13*(INDEX(AG$318:AG$329,$D1399)+INDEX(AG$305:AG$316,$D1399))</f>
        <v/>
      </c>
      <c r="AH1399" s="47">
        <f>AH1381*Settings!$C$13*(INDEX(AH$318:AH$329,$D1399)+INDEX(AH$305:AH$316,$D1399))</f>
        <v/>
      </c>
      <c r="AI1399" s="47">
        <f>AI1381*Settings!$C$13*(INDEX(AI$318:AI$329,$D1399)+INDEX(AI$305:AI$316,$D1399))</f>
        <v/>
      </c>
      <c r="AJ1399" s="47">
        <f>AJ1381*Settings!$C$13*(INDEX(AJ$318:AJ$329,$D1399)+INDEX(AJ$305:AJ$316,$D1399))</f>
        <v/>
      </c>
      <c r="AK1399" s="47">
        <f>AK1381*Settings!$C$13*(INDEX(AK$318:AK$329,$D1399)+INDEX(AK$305:AK$316,$D1399))</f>
        <v/>
      </c>
      <c r="AL1399" s="47">
        <f>AL1381*Settings!$C$13*(INDEX(AL$318:AL$329,$D1399)+INDEX(AL$305:AL$316,$D1399))</f>
        <v/>
      </c>
      <c r="AM1399" s="47">
        <f>AM1381*Settings!$C$13*(INDEX(AM$318:AM$329,$D1399)+INDEX(AM$305:AM$316,$D1399))</f>
        <v/>
      </c>
      <c r="AN1399" s="47">
        <f>AN1381*Settings!$C$13*(INDEX(AN$318:AN$329,$D1399)+INDEX(AN$305:AN$316,$D1399))</f>
        <v/>
      </c>
      <c r="AO1399" s="47">
        <f>AO1381*Settings!$C$13*(INDEX(AO$318:AO$329,$D1399)+INDEX(AO$305:AO$316,$D1399))</f>
        <v/>
      </c>
      <c r="AP1399" s="47">
        <f>AP1381*Settings!$C$13*(INDEX(AP$318:AP$329,$D1399)+INDEX(AP$305:AP$316,$D1399))</f>
        <v/>
      </c>
      <c r="AQ1399" s="47">
        <f>AQ1381*Settings!$C$13*(INDEX(AQ$318:AQ$329,$D1399)+INDEX(AQ$305:AQ$316,$D1399))</f>
        <v/>
      </c>
      <c r="AR1399" s="47">
        <f>AR1381*Settings!$C$13*(INDEX(AR$318:AR$329,$D1399)+INDEX(AR$305:AR$316,$D1399))</f>
        <v/>
      </c>
      <c r="AS1399" s="47">
        <f>AS1381*Settings!$C$13*(INDEX(AS$318:AS$329,$D1399)+INDEX(AS$305:AS$316,$D1399))</f>
        <v/>
      </c>
      <c r="AT1399" s="47">
        <f>AT1381*Settings!$C$13*(INDEX(AT$318:AT$329,$D1399)+INDEX(AT$305:AT$316,$D1399))</f>
        <v/>
      </c>
      <c r="AU1399" s="47">
        <f>AU1381*Settings!$C$13*(INDEX(AU$318:AU$329,$D1399)+INDEX(AU$305:AU$316,$D1399))</f>
        <v/>
      </c>
      <c r="AV1399" s="47">
        <f>AV1381*Settings!$C$13*(INDEX(AV$318:AV$329,$D1399)+INDEX(AV$305:AV$316,$D1399))</f>
        <v/>
      </c>
      <c r="AW1399" s="47">
        <f>AW1381*Settings!$C$13*(INDEX(AW$318:AW$329,$D1399)+INDEX(AW$305:AW$316,$D1399))</f>
        <v/>
      </c>
      <c r="AX1399" s="47">
        <f>AX1381*Settings!$C$13*(INDEX(AX$318:AX$329,$D1399)+INDEX(AX$305:AX$316,$D1399))</f>
        <v/>
      </c>
      <c r="AY1399" s="58">
        <f>REVENUE(AY1381,Settings!$C$13,INDEX(AY$318:AY$329,$D1399)+INDEX(AY$305:AY$316,$D1399))</f>
        <v/>
      </c>
    </row>
    <row r="1400" hidden="1" outlineLevel="2">
      <c r="A1400" s="14" t="inlineStr">
        <is>
          <t>rtx</t>
        </is>
      </c>
      <c r="B1400" s="14" t="inlineStr">
        <is>
          <t>lpg</t>
        </is>
      </c>
      <c r="C1400" s="14" t="inlineStr">
        <is>
          <t>irn</t>
        </is>
      </c>
      <c r="D1400" s="37">
        <f>INDEX(Inputs!$R$5:$R$132,MATCH($B1400&amp;"|"&amp;$C1400,Inputs!$A$5:$A$132,0))</f>
        <v/>
      </c>
      <c r="E1400" s="36" t="n"/>
      <c r="F1400" s="36" t="n"/>
      <c r="G1400" s="36" t="n"/>
      <c r="H1400" s="14">
        <f>INDEX(Variables!$B$5:$B$205,MATCH($A1400,Variables!$A$5:$A$205,0))&amp;IF($C1400="",""," | "&amp;INDEX(Mapping!$B$5:$B$26,MATCH($C1400,Mapping!$A$5:$A$26,0))&amp;" | "&amp;INDEX(Mapping!$B$30:$B$46,MATCH($B1400,Mapping!$A$30:$A$46,0)))</f>
        <v/>
      </c>
      <c r="I1400" s="14">
        <f>INDEX(Variables!$C$5:$C$205,MATCH($A1400,Variables!$A$5:$A$205,0))</f>
        <v/>
      </c>
      <c r="J1400" s="14">
        <f>INDEX(Variables!$E$5:$E$205,MATCH($A1400,Variables!$A$5:$A$205,0))</f>
        <v/>
      </c>
      <c r="K1400" s="11">
        <f>LOWER(Settings!$C$4)&amp;".mit."&amp;$A1400&amp;IF($C1400="","","."&amp;$C1400&amp;"."&amp;$B1400)&amp;IF(INDEX(Variables!$D$5:$D$205,MATCH($A1400,Variables!$A$5:$A$205,0))="","","."&amp;INDEX(Variables!$D$5:$D$205,MATCH($A1400,Variables!$A$5:$A$205,0)))&amp;"."&amp;K$5</f>
        <v/>
      </c>
      <c r="L1400" s="46">
        <f>L1382*Settings!$C$13*(INDEX(L$318:L$329,$D1400)+INDEX(L$305:L$316,$D1400))</f>
        <v/>
      </c>
      <c r="M1400" s="47">
        <f>M1382*Settings!$C$13*(INDEX(M$318:M$329,$D1400)+INDEX(M$305:M$316,$D1400))</f>
        <v/>
      </c>
      <c r="N1400" s="47">
        <f>N1382*Settings!$C$13*(INDEX(N$318:N$329,$D1400)+INDEX(N$305:N$316,$D1400))</f>
        <v/>
      </c>
      <c r="O1400" s="47">
        <f>O1382*Settings!$C$13*(INDEX(O$318:O$329,$D1400)+INDEX(O$305:O$316,$D1400))</f>
        <v/>
      </c>
      <c r="P1400" s="47">
        <f>P1382*Settings!$C$13*(INDEX(P$318:P$329,$D1400)+INDEX(P$305:P$316,$D1400))</f>
        <v/>
      </c>
      <c r="Q1400" s="47">
        <f>Q1382*Settings!$C$13*(INDEX(Q$318:Q$329,$D1400)+INDEX(Q$305:Q$316,$D1400))</f>
        <v/>
      </c>
      <c r="R1400" s="47">
        <f>R1382*Settings!$C$13*(INDEX(R$318:R$329,$D1400)+INDEX(R$305:R$316,$D1400))</f>
        <v/>
      </c>
      <c r="S1400" s="47">
        <f>S1382*Settings!$C$13*(INDEX(S$318:S$329,$D1400)+INDEX(S$305:S$316,$D1400))</f>
        <v/>
      </c>
      <c r="T1400" s="47">
        <f>T1382*Settings!$C$13*(INDEX(T$318:T$329,$D1400)+INDEX(T$305:T$316,$D1400))</f>
        <v/>
      </c>
      <c r="U1400" s="47">
        <f>U1382*Settings!$C$13*(INDEX(U$318:U$329,$D1400)+INDEX(U$305:U$316,$D1400))</f>
        <v/>
      </c>
      <c r="V1400" s="47">
        <f>V1382*Settings!$C$13*(INDEX(V$318:V$329,$D1400)+INDEX(V$305:V$316,$D1400))</f>
        <v/>
      </c>
      <c r="W1400" s="47">
        <f>W1382*Settings!$C$13*(INDEX(W$318:W$329,$D1400)+INDEX(W$305:W$316,$D1400))</f>
        <v/>
      </c>
      <c r="X1400" s="47">
        <f>X1382*Settings!$C$13*(INDEX(X$318:X$329,$D1400)+INDEX(X$305:X$316,$D1400))</f>
        <v/>
      </c>
      <c r="Y1400" s="47">
        <f>Y1382*Settings!$C$13*(INDEX(Y$318:Y$329,$D1400)+INDEX(Y$305:Y$316,$D1400))</f>
        <v/>
      </c>
      <c r="Z1400" s="47">
        <f>Z1382*Settings!$C$13*(INDEX(Z$318:Z$329,$D1400)+INDEX(Z$305:Z$316,$D1400))</f>
        <v/>
      </c>
      <c r="AA1400" s="47">
        <f>AA1382*Settings!$C$13*(INDEX(AA$318:AA$329,$D1400)+INDEX(AA$305:AA$316,$D1400))</f>
        <v/>
      </c>
      <c r="AB1400" s="47">
        <f>AB1382*Settings!$C$13*(INDEX(AB$318:AB$329,$D1400)+INDEX(AB$305:AB$316,$D1400))</f>
        <v/>
      </c>
      <c r="AC1400" s="47">
        <f>AC1382*Settings!$C$13*(INDEX(AC$318:AC$329,$D1400)+INDEX(AC$305:AC$316,$D1400))</f>
        <v/>
      </c>
      <c r="AD1400" s="58">
        <f>REVENUE(AD1382,Settings!$C$13,INDEX(AD$318:AD$329,$D1400)+INDEX(AD$305:AD$316,$D1400))</f>
        <v/>
      </c>
      <c r="AF1400" s="11">
        <f>LOWER(Settings!$C$4)&amp;".mit."&amp;$A1400&amp;IF($C1400="","","."&amp;$C1400&amp;"."&amp;$B1400)&amp;IF(INDEX(Variables!$D$5:$D$205,MATCH($A1400,Variables!$A$5:$A$205,0))="","","."&amp;INDEX(Variables!$D$5:$D$205,MATCH($A1400,Variables!$A$5:$A$205,0)))&amp;"."&amp;AF$5</f>
        <v/>
      </c>
      <c r="AG1400" s="46">
        <f>AG1382*Settings!$C$13*(INDEX(AG$318:AG$329,$D1400)+INDEX(AG$305:AG$316,$D1400))</f>
        <v/>
      </c>
      <c r="AH1400" s="47">
        <f>AH1382*Settings!$C$13*(INDEX(AH$318:AH$329,$D1400)+INDEX(AH$305:AH$316,$D1400))</f>
        <v/>
      </c>
      <c r="AI1400" s="47">
        <f>AI1382*Settings!$C$13*(INDEX(AI$318:AI$329,$D1400)+INDEX(AI$305:AI$316,$D1400))</f>
        <v/>
      </c>
      <c r="AJ1400" s="47">
        <f>AJ1382*Settings!$C$13*(INDEX(AJ$318:AJ$329,$D1400)+INDEX(AJ$305:AJ$316,$D1400))</f>
        <v/>
      </c>
      <c r="AK1400" s="47">
        <f>AK1382*Settings!$C$13*(INDEX(AK$318:AK$329,$D1400)+INDEX(AK$305:AK$316,$D1400))</f>
        <v/>
      </c>
      <c r="AL1400" s="47">
        <f>AL1382*Settings!$C$13*(INDEX(AL$318:AL$329,$D1400)+INDEX(AL$305:AL$316,$D1400))</f>
        <v/>
      </c>
      <c r="AM1400" s="47">
        <f>AM1382*Settings!$C$13*(INDEX(AM$318:AM$329,$D1400)+INDEX(AM$305:AM$316,$D1400))</f>
        <v/>
      </c>
      <c r="AN1400" s="47">
        <f>AN1382*Settings!$C$13*(INDEX(AN$318:AN$329,$D1400)+INDEX(AN$305:AN$316,$D1400))</f>
        <v/>
      </c>
      <c r="AO1400" s="47">
        <f>AO1382*Settings!$C$13*(INDEX(AO$318:AO$329,$D1400)+INDEX(AO$305:AO$316,$D1400))</f>
        <v/>
      </c>
      <c r="AP1400" s="47">
        <f>AP1382*Settings!$C$13*(INDEX(AP$318:AP$329,$D1400)+INDEX(AP$305:AP$316,$D1400))</f>
        <v/>
      </c>
      <c r="AQ1400" s="47">
        <f>AQ1382*Settings!$C$13*(INDEX(AQ$318:AQ$329,$D1400)+INDEX(AQ$305:AQ$316,$D1400))</f>
        <v/>
      </c>
      <c r="AR1400" s="47">
        <f>AR1382*Settings!$C$13*(INDEX(AR$318:AR$329,$D1400)+INDEX(AR$305:AR$316,$D1400))</f>
        <v/>
      </c>
      <c r="AS1400" s="47">
        <f>AS1382*Settings!$C$13*(INDEX(AS$318:AS$329,$D1400)+INDEX(AS$305:AS$316,$D1400))</f>
        <v/>
      </c>
      <c r="AT1400" s="47">
        <f>AT1382*Settings!$C$13*(INDEX(AT$318:AT$329,$D1400)+INDEX(AT$305:AT$316,$D1400))</f>
        <v/>
      </c>
      <c r="AU1400" s="47">
        <f>AU1382*Settings!$C$13*(INDEX(AU$318:AU$329,$D1400)+INDEX(AU$305:AU$316,$D1400))</f>
        <v/>
      </c>
      <c r="AV1400" s="47">
        <f>AV1382*Settings!$C$13*(INDEX(AV$318:AV$329,$D1400)+INDEX(AV$305:AV$316,$D1400))</f>
        <v/>
      </c>
      <c r="AW1400" s="47">
        <f>AW1382*Settings!$C$13*(INDEX(AW$318:AW$329,$D1400)+INDEX(AW$305:AW$316,$D1400))</f>
        <v/>
      </c>
      <c r="AX1400" s="47">
        <f>AX1382*Settings!$C$13*(INDEX(AX$318:AX$329,$D1400)+INDEX(AX$305:AX$316,$D1400))</f>
        <v/>
      </c>
      <c r="AY1400" s="58">
        <f>REVENUE(AY1382,Settings!$C$13,INDEX(AY$318:AY$329,$D1400)+INDEX(AY$305:AY$316,$D1400))</f>
        <v/>
      </c>
    </row>
    <row r="1401" hidden="1" outlineLevel="2">
      <c r="A1401" s="14" t="inlineStr">
        <is>
          <t>rtx</t>
        </is>
      </c>
      <c r="B1401" s="14" t="inlineStr">
        <is>
          <t>ker</t>
        </is>
      </c>
      <c r="C1401" s="14" t="inlineStr">
        <is>
          <t>irn</t>
        </is>
      </c>
      <c r="D1401" s="37">
        <f>INDEX(Inputs!$R$5:$R$132,MATCH($B1401&amp;"|"&amp;$C1401,Inputs!$A$5:$A$132,0))</f>
        <v/>
      </c>
      <c r="E1401" s="36" t="n"/>
      <c r="F1401" s="36" t="n"/>
      <c r="G1401" s="36" t="n"/>
      <c r="H1401" s="14">
        <f>INDEX(Variables!$B$5:$B$205,MATCH($A1401,Variables!$A$5:$A$205,0))&amp;IF($C1401="",""," | "&amp;INDEX(Mapping!$B$5:$B$26,MATCH($C1401,Mapping!$A$5:$A$26,0))&amp;" | "&amp;INDEX(Mapping!$B$30:$B$46,MATCH($B1401,Mapping!$A$30:$A$46,0)))</f>
        <v/>
      </c>
      <c r="I1401" s="14">
        <f>INDEX(Variables!$C$5:$C$205,MATCH($A1401,Variables!$A$5:$A$205,0))</f>
        <v/>
      </c>
      <c r="J1401" s="14">
        <f>INDEX(Variables!$E$5:$E$205,MATCH($A1401,Variables!$A$5:$A$205,0))</f>
        <v/>
      </c>
      <c r="K1401" s="11">
        <f>LOWER(Settings!$C$4)&amp;".mit."&amp;$A1401&amp;IF($C1401="","","."&amp;$C1401&amp;"."&amp;$B1401)&amp;IF(INDEX(Variables!$D$5:$D$205,MATCH($A1401,Variables!$A$5:$A$205,0))="","","."&amp;INDEX(Variables!$D$5:$D$205,MATCH($A1401,Variables!$A$5:$A$205,0)))&amp;"."&amp;K$5</f>
        <v/>
      </c>
      <c r="L1401" s="46">
        <f>L1383*Settings!$C$13*(INDEX(L$318:L$329,$D1401)+INDEX(L$305:L$316,$D1401))</f>
        <v/>
      </c>
      <c r="M1401" s="47">
        <f>M1383*Settings!$C$13*(INDEX(M$318:M$329,$D1401)+INDEX(M$305:M$316,$D1401))</f>
        <v/>
      </c>
      <c r="N1401" s="47">
        <f>N1383*Settings!$C$13*(INDEX(N$318:N$329,$D1401)+INDEX(N$305:N$316,$D1401))</f>
        <v/>
      </c>
      <c r="O1401" s="47">
        <f>O1383*Settings!$C$13*(INDEX(O$318:O$329,$D1401)+INDEX(O$305:O$316,$D1401))</f>
        <v/>
      </c>
      <c r="P1401" s="47">
        <f>P1383*Settings!$C$13*(INDEX(P$318:P$329,$D1401)+INDEX(P$305:P$316,$D1401))</f>
        <v/>
      </c>
      <c r="Q1401" s="47">
        <f>Q1383*Settings!$C$13*(INDEX(Q$318:Q$329,$D1401)+INDEX(Q$305:Q$316,$D1401))</f>
        <v/>
      </c>
      <c r="R1401" s="47">
        <f>R1383*Settings!$C$13*(INDEX(R$318:R$329,$D1401)+INDEX(R$305:R$316,$D1401))</f>
        <v/>
      </c>
      <c r="S1401" s="47">
        <f>S1383*Settings!$C$13*(INDEX(S$318:S$329,$D1401)+INDEX(S$305:S$316,$D1401))</f>
        <v/>
      </c>
      <c r="T1401" s="47">
        <f>T1383*Settings!$C$13*(INDEX(T$318:T$329,$D1401)+INDEX(T$305:T$316,$D1401))</f>
        <v/>
      </c>
      <c r="U1401" s="47">
        <f>U1383*Settings!$C$13*(INDEX(U$318:U$329,$D1401)+INDEX(U$305:U$316,$D1401))</f>
        <v/>
      </c>
      <c r="V1401" s="47">
        <f>V1383*Settings!$C$13*(INDEX(V$318:V$329,$D1401)+INDEX(V$305:V$316,$D1401))</f>
        <v/>
      </c>
      <c r="W1401" s="47">
        <f>W1383*Settings!$C$13*(INDEX(W$318:W$329,$D1401)+INDEX(W$305:W$316,$D1401))</f>
        <v/>
      </c>
      <c r="X1401" s="47">
        <f>X1383*Settings!$C$13*(INDEX(X$318:X$329,$D1401)+INDEX(X$305:X$316,$D1401))</f>
        <v/>
      </c>
      <c r="Y1401" s="47">
        <f>Y1383*Settings!$C$13*(INDEX(Y$318:Y$329,$D1401)+INDEX(Y$305:Y$316,$D1401))</f>
        <v/>
      </c>
      <c r="Z1401" s="47">
        <f>Z1383*Settings!$C$13*(INDEX(Z$318:Z$329,$D1401)+INDEX(Z$305:Z$316,$D1401))</f>
        <v/>
      </c>
      <c r="AA1401" s="47">
        <f>AA1383*Settings!$C$13*(INDEX(AA$318:AA$329,$D1401)+INDEX(AA$305:AA$316,$D1401))</f>
        <v/>
      </c>
      <c r="AB1401" s="47">
        <f>AB1383*Settings!$C$13*(INDEX(AB$318:AB$329,$D1401)+INDEX(AB$305:AB$316,$D1401))</f>
        <v/>
      </c>
      <c r="AC1401" s="47">
        <f>AC1383*Settings!$C$13*(INDEX(AC$318:AC$329,$D1401)+INDEX(AC$305:AC$316,$D1401))</f>
        <v/>
      </c>
      <c r="AD1401" s="58">
        <f>REVENUE(AD1383,Settings!$C$13,INDEX(AD$318:AD$329,$D1401)+INDEX(AD$305:AD$316,$D1401))</f>
        <v/>
      </c>
      <c r="AF1401" s="11">
        <f>LOWER(Settings!$C$4)&amp;".mit."&amp;$A1401&amp;IF($C1401="","","."&amp;$C1401&amp;"."&amp;$B1401)&amp;IF(INDEX(Variables!$D$5:$D$205,MATCH($A1401,Variables!$A$5:$A$205,0))="","","."&amp;INDEX(Variables!$D$5:$D$205,MATCH($A1401,Variables!$A$5:$A$205,0)))&amp;"."&amp;AF$5</f>
        <v/>
      </c>
      <c r="AG1401" s="46">
        <f>AG1383*Settings!$C$13*(INDEX(AG$318:AG$329,$D1401)+INDEX(AG$305:AG$316,$D1401))</f>
        <v/>
      </c>
      <c r="AH1401" s="47">
        <f>AH1383*Settings!$C$13*(INDEX(AH$318:AH$329,$D1401)+INDEX(AH$305:AH$316,$D1401))</f>
        <v/>
      </c>
      <c r="AI1401" s="47">
        <f>AI1383*Settings!$C$13*(INDEX(AI$318:AI$329,$D1401)+INDEX(AI$305:AI$316,$D1401))</f>
        <v/>
      </c>
      <c r="AJ1401" s="47">
        <f>AJ1383*Settings!$C$13*(INDEX(AJ$318:AJ$329,$D1401)+INDEX(AJ$305:AJ$316,$D1401))</f>
        <v/>
      </c>
      <c r="AK1401" s="47">
        <f>AK1383*Settings!$C$13*(INDEX(AK$318:AK$329,$D1401)+INDEX(AK$305:AK$316,$D1401))</f>
        <v/>
      </c>
      <c r="AL1401" s="47">
        <f>AL1383*Settings!$C$13*(INDEX(AL$318:AL$329,$D1401)+INDEX(AL$305:AL$316,$D1401))</f>
        <v/>
      </c>
      <c r="AM1401" s="47">
        <f>AM1383*Settings!$C$13*(INDEX(AM$318:AM$329,$D1401)+INDEX(AM$305:AM$316,$D1401))</f>
        <v/>
      </c>
      <c r="AN1401" s="47">
        <f>AN1383*Settings!$C$13*(INDEX(AN$318:AN$329,$D1401)+INDEX(AN$305:AN$316,$D1401))</f>
        <v/>
      </c>
      <c r="AO1401" s="47">
        <f>AO1383*Settings!$C$13*(INDEX(AO$318:AO$329,$D1401)+INDEX(AO$305:AO$316,$D1401))</f>
        <v/>
      </c>
      <c r="AP1401" s="47">
        <f>AP1383*Settings!$C$13*(INDEX(AP$318:AP$329,$D1401)+INDEX(AP$305:AP$316,$D1401))</f>
        <v/>
      </c>
      <c r="AQ1401" s="47">
        <f>AQ1383*Settings!$C$13*(INDEX(AQ$318:AQ$329,$D1401)+INDEX(AQ$305:AQ$316,$D1401))</f>
        <v/>
      </c>
      <c r="AR1401" s="47">
        <f>AR1383*Settings!$C$13*(INDEX(AR$318:AR$329,$D1401)+INDEX(AR$305:AR$316,$D1401))</f>
        <v/>
      </c>
      <c r="AS1401" s="47">
        <f>AS1383*Settings!$C$13*(INDEX(AS$318:AS$329,$D1401)+INDEX(AS$305:AS$316,$D1401))</f>
        <v/>
      </c>
      <c r="AT1401" s="47">
        <f>AT1383*Settings!$C$13*(INDEX(AT$318:AT$329,$D1401)+INDEX(AT$305:AT$316,$D1401))</f>
        <v/>
      </c>
      <c r="AU1401" s="47">
        <f>AU1383*Settings!$C$13*(INDEX(AU$318:AU$329,$D1401)+INDEX(AU$305:AU$316,$D1401))</f>
        <v/>
      </c>
      <c r="AV1401" s="47">
        <f>AV1383*Settings!$C$13*(INDEX(AV$318:AV$329,$D1401)+INDEX(AV$305:AV$316,$D1401))</f>
        <v/>
      </c>
      <c r="AW1401" s="47">
        <f>AW1383*Settings!$C$13*(INDEX(AW$318:AW$329,$D1401)+INDEX(AW$305:AW$316,$D1401))</f>
        <v/>
      </c>
      <c r="AX1401" s="47">
        <f>AX1383*Settings!$C$13*(INDEX(AX$318:AX$329,$D1401)+INDEX(AX$305:AX$316,$D1401))</f>
        <v/>
      </c>
      <c r="AY1401" s="58">
        <f>REVENUE(AY1383,Settings!$C$13,INDEX(AY$318:AY$329,$D1401)+INDEX(AY$305:AY$316,$D1401))</f>
        <v/>
      </c>
    </row>
    <row r="1402" hidden="1" outlineLevel="2">
      <c r="A1402" s="14" t="inlineStr">
        <is>
          <t>rtx</t>
        </is>
      </c>
      <c r="B1402" s="14" t="inlineStr">
        <is>
          <t>oop</t>
        </is>
      </c>
      <c r="C1402" s="14" t="inlineStr">
        <is>
          <t>irn</t>
        </is>
      </c>
      <c r="D1402" s="37">
        <f>INDEX(Inputs!$R$5:$R$132,MATCH($B1402&amp;"|"&amp;$C1402,Inputs!$A$5:$A$132,0))</f>
        <v/>
      </c>
      <c r="E1402" s="36" t="n"/>
      <c r="F1402" s="36" t="n"/>
      <c r="G1402" s="36" t="n"/>
      <c r="H1402" s="14">
        <f>INDEX(Variables!$B$5:$B$205,MATCH($A1402,Variables!$A$5:$A$205,0))&amp;IF($C1402="",""," | "&amp;INDEX(Mapping!$B$5:$B$26,MATCH($C1402,Mapping!$A$5:$A$26,0))&amp;" | "&amp;INDEX(Mapping!$B$30:$B$46,MATCH($B1402,Mapping!$A$30:$A$46,0)))</f>
        <v/>
      </c>
      <c r="I1402" s="14">
        <f>INDEX(Variables!$C$5:$C$205,MATCH($A1402,Variables!$A$5:$A$205,0))</f>
        <v/>
      </c>
      <c r="J1402" s="14">
        <f>INDEX(Variables!$E$5:$E$205,MATCH($A1402,Variables!$A$5:$A$205,0))</f>
        <v/>
      </c>
      <c r="K1402" s="11">
        <f>LOWER(Settings!$C$4)&amp;".mit."&amp;$A1402&amp;IF($C1402="","","."&amp;$C1402&amp;"."&amp;$B1402)&amp;IF(INDEX(Variables!$D$5:$D$205,MATCH($A1402,Variables!$A$5:$A$205,0))="","","."&amp;INDEX(Variables!$D$5:$D$205,MATCH($A1402,Variables!$A$5:$A$205,0)))&amp;"."&amp;K$5</f>
        <v/>
      </c>
      <c r="L1402" s="46">
        <f>L1384*Settings!$C$13*(INDEX(L$318:L$329,$D1402)+INDEX(L$305:L$316,$D1402))</f>
        <v/>
      </c>
      <c r="M1402" s="47">
        <f>M1384*Settings!$C$13*(INDEX(M$318:M$329,$D1402)+INDEX(M$305:M$316,$D1402))</f>
        <v/>
      </c>
      <c r="N1402" s="47">
        <f>N1384*Settings!$C$13*(INDEX(N$318:N$329,$D1402)+INDEX(N$305:N$316,$D1402))</f>
        <v/>
      </c>
      <c r="O1402" s="47">
        <f>O1384*Settings!$C$13*(INDEX(O$318:O$329,$D1402)+INDEX(O$305:O$316,$D1402))</f>
        <v/>
      </c>
      <c r="P1402" s="47">
        <f>P1384*Settings!$C$13*(INDEX(P$318:P$329,$D1402)+INDEX(P$305:P$316,$D1402))</f>
        <v/>
      </c>
      <c r="Q1402" s="47">
        <f>Q1384*Settings!$C$13*(INDEX(Q$318:Q$329,$D1402)+INDEX(Q$305:Q$316,$D1402))</f>
        <v/>
      </c>
      <c r="R1402" s="47">
        <f>R1384*Settings!$C$13*(INDEX(R$318:R$329,$D1402)+INDEX(R$305:R$316,$D1402))</f>
        <v/>
      </c>
      <c r="S1402" s="47">
        <f>S1384*Settings!$C$13*(INDEX(S$318:S$329,$D1402)+INDEX(S$305:S$316,$D1402))</f>
        <v/>
      </c>
      <c r="T1402" s="47">
        <f>T1384*Settings!$C$13*(INDEX(T$318:T$329,$D1402)+INDEX(T$305:T$316,$D1402))</f>
        <v/>
      </c>
      <c r="U1402" s="47">
        <f>U1384*Settings!$C$13*(INDEX(U$318:U$329,$D1402)+INDEX(U$305:U$316,$D1402))</f>
        <v/>
      </c>
      <c r="V1402" s="47">
        <f>V1384*Settings!$C$13*(INDEX(V$318:V$329,$D1402)+INDEX(V$305:V$316,$D1402))</f>
        <v/>
      </c>
      <c r="W1402" s="47">
        <f>W1384*Settings!$C$13*(INDEX(W$318:W$329,$D1402)+INDEX(W$305:W$316,$D1402))</f>
        <v/>
      </c>
      <c r="X1402" s="47">
        <f>X1384*Settings!$C$13*(INDEX(X$318:X$329,$D1402)+INDEX(X$305:X$316,$D1402))</f>
        <v/>
      </c>
      <c r="Y1402" s="47">
        <f>Y1384*Settings!$C$13*(INDEX(Y$318:Y$329,$D1402)+INDEX(Y$305:Y$316,$D1402))</f>
        <v/>
      </c>
      <c r="Z1402" s="47">
        <f>Z1384*Settings!$C$13*(INDEX(Z$318:Z$329,$D1402)+INDEX(Z$305:Z$316,$D1402))</f>
        <v/>
      </c>
      <c r="AA1402" s="47">
        <f>AA1384*Settings!$C$13*(INDEX(AA$318:AA$329,$D1402)+INDEX(AA$305:AA$316,$D1402))</f>
        <v/>
      </c>
      <c r="AB1402" s="47">
        <f>AB1384*Settings!$C$13*(INDEX(AB$318:AB$329,$D1402)+INDEX(AB$305:AB$316,$D1402))</f>
        <v/>
      </c>
      <c r="AC1402" s="47">
        <f>AC1384*Settings!$C$13*(INDEX(AC$318:AC$329,$D1402)+INDEX(AC$305:AC$316,$D1402))</f>
        <v/>
      </c>
      <c r="AD1402" s="58">
        <f>REVENUE(AD1384,Settings!$C$13,INDEX(AD$318:AD$329,$D1402)+INDEX(AD$305:AD$316,$D1402))</f>
        <v/>
      </c>
      <c r="AF1402" s="11">
        <f>LOWER(Settings!$C$4)&amp;".mit."&amp;$A1402&amp;IF($C1402="","","."&amp;$C1402&amp;"."&amp;$B1402)&amp;IF(INDEX(Variables!$D$5:$D$205,MATCH($A1402,Variables!$A$5:$A$205,0))="","","."&amp;INDEX(Variables!$D$5:$D$205,MATCH($A1402,Variables!$A$5:$A$205,0)))&amp;"."&amp;AF$5</f>
        <v/>
      </c>
      <c r="AG1402" s="46">
        <f>AG1384*Settings!$C$13*(INDEX(AG$318:AG$329,$D1402)+INDEX(AG$305:AG$316,$D1402))</f>
        <v/>
      </c>
      <c r="AH1402" s="47">
        <f>AH1384*Settings!$C$13*(INDEX(AH$318:AH$329,$D1402)+INDEX(AH$305:AH$316,$D1402))</f>
        <v/>
      </c>
      <c r="AI1402" s="47">
        <f>AI1384*Settings!$C$13*(INDEX(AI$318:AI$329,$D1402)+INDEX(AI$305:AI$316,$D1402))</f>
        <v/>
      </c>
      <c r="AJ1402" s="47">
        <f>AJ1384*Settings!$C$13*(INDEX(AJ$318:AJ$329,$D1402)+INDEX(AJ$305:AJ$316,$D1402))</f>
        <v/>
      </c>
      <c r="AK1402" s="47">
        <f>AK1384*Settings!$C$13*(INDEX(AK$318:AK$329,$D1402)+INDEX(AK$305:AK$316,$D1402))</f>
        <v/>
      </c>
      <c r="AL1402" s="47">
        <f>AL1384*Settings!$C$13*(INDEX(AL$318:AL$329,$D1402)+INDEX(AL$305:AL$316,$D1402))</f>
        <v/>
      </c>
      <c r="AM1402" s="47">
        <f>AM1384*Settings!$C$13*(INDEX(AM$318:AM$329,$D1402)+INDEX(AM$305:AM$316,$D1402))</f>
        <v/>
      </c>
      <c r="AN1402" s="47">
        <f>AN1384*Settings!$C$13*(INDEX(AN$318:AN$329,$D1402)+INDEX(AN$305:AN$316,$D1402))</f>
        <v/>
      </c>
      <c r="AO1402" s="47">
        <f>AO1384*Settings!$C$13*(INDEX(AO$318:AO$329,$D1402)+INDEX(AO$305:AO$316,$D1402))</f>
        <v/>
      </c>
      <c r="AP1402" s="47">
        <f>AP1384*Settings!$C$13*(INDEX(AP$318:AP$329,$D1402)+INDEX(AP$305:AP$316,$D1402))</f>
        <v/>
      </c>
      <c r="AQ1402" s="47">
        <f>AQ1384*Settings!$C$13*(INDEX(AQ$318:AQ$329,$D1402)+INDEX(AQ$305:AQ$316,$D1402))</f>
        <v/>
      </c>
      <c r="AR1402" s="47">
        <f>AR1384*Settings!$C$13*(INDEX(AR$318:AR$329,$D1402)+INDEX(AR$305:AR$316,$D1402))</f>
        <v/>
      </c>
      <c r="AS1402" s="47">
        <f>AS1384*Settings!$C$13*(INDEX(AS$318:AS$329,$D1402)+INDEX(AS$305:AS$316,$D1402))</f>
        <v/>
      </c>
      <c r="AT1402" s="47">
        <f>AT1384*Settings!$C$13*(INDEX(AT$318:AT$329,$D1402)+INDEX(AT$305:AT$316,$D1402))</f>
        <v/>
      </c>
      <c r="AU1402" s="47">
        <f>AU1384*Settings!$C$13*(INDEX(AU$318:AU$329,$D1402)+INDEX(AU$305:AU$316,$D1402))</f>
        <v/>
      </c>
      <c r="AV1402" s="47">
        <f>AV1384*Settings!$C$13*(INDEX(AV$318:AV$329,$D1402)+INDEX(AV$305:AV$316,$D1402))</f>
        <v/>
      </c>
      <c r="AW1402" s="47">
        <f>AW1384*Settings!$C$13*(INDEX(AW$318:AW$329,$D1402)+INDEX(AW$305:AW$316,$D1402))</f>
        <v/>
      </c>
      <c r="AX1402" s="47">
        <f>AX1384*Settings!$C$13*(INDEX(AX$318:AX$329,$D1402)+INDEX(AX$305:AX$316,$D1402))</f>
        <v/>
      </c>
      <c r="AY1402" s="58">
        <f>REVENUE(AY1384,Settings!$C$13,INDEX(AY$318:AY$329,$D1402)+INDEX(AY$305:AY$316,$D1402))</f>
        <v/>
      </c>
    </row>
    <row r="1403" hidden="1" outlineLevel="2">
      <c r="A1403" s="14" t="inlineStr">
        <is>
          <t>rtx</t>
        </is>
      </c>
      <c r="B1403" s="14" t="inlineStr">
        <is>
          <t>bio</t>
        </is>
      </c>
      <c r="C1403" s="14" t="inlineStr">
        <is>
          <t>irn</t>
        </is>
      </c>
      <c r="D1403" s="37">
        <f>INDEX(Inputs!$R$5:$R$132,MATCH($B1403&amp;"|"&amp;$C1403,Inputs!$A$5:$A$132,0))</f>
        <v/>
      </c>
      <c r="E1403" s="36" t="n"/>
      <c r="F1403" s="36" t="n"/>
      <c r="G1403" s="36" t="n"/>
      <c r="H1403" s="14">
        <f>INDEX(Variables!$B$5:$B$205,MATCH($A1403,Variables!$A$5:$A$205,0))&amp;IF($C1403="",""," | "&amp;INDEX(Mapping!$B$5:$B$26,MATCH($C1403,Mapping!$A$5:$A$26,0))&amp;" | "&amp;INDEX(Mapping!$B$30:$B$46,MATCH($B1403,Mapping!$A$30:$A$46,0)))</f>
        <v/>
      </c>
      <c r="I1403" s="14">
        <f>INDEX(Variables!$C$5:$C$205,MATCH($A1403,Variables!$A$5:$A$205,0))</f>
        <v/>
      </c>
      <c r="J1403" s="14">
        <f>INDEX(Variables!$E$5:$E$205,MATCH($A1403,Variables!$A$5:$A$205,0))</f>
        <v/>
      </c>
      <c r="K1403" s="11">
        <f>LOWER(Settings!$C$4)&amp;".mit."&amp;$A1403&amp;IF($C1403="","","."&amp;$C1403&amp;"."&amp;$B1403)&amp;IF(INDEX(Variables!$D$5:$D$205,MATCH($A1403,Variables!$A$5:$A$205,0))="","","."&amp;INDEX(Variables!$D$5:$D$205,MATCH($A1403,Variables!$A$5:$A$205,0)))&amp;"."&amp;K$5</f>
        <v/>
      </c>
      <c r="L1403" s="46">
        <f>L1385*Settings!$C$13*(INDEX(L$318:L$329,$D1403)+INDEX(L$305:L$316,$D1403))</f>
        <v/>
      </c>
      <c r="M1403" s="47">
        <f>M1385*Settings!$C$13*(INDEX(M$318:M$329,$D1403)+INDEX(M$305:M$316,$D1403))</f>
        <v/>
      </c>
      <c r="N1403" s="47">
        <f>N1385*Settings!$C$13*(INDEX(N$318:N$329,$D1403)+INDEX(N$305:N$316,$D1403))</f>
        <v/>
      </c>
      <c r="O1403" s="47">
        <f>O1385*Settings!$C$13*(INDEX(O$318:O$329,$D1403)+INDEX(O$305:O$316,$D1403))</f>
        <v/>
      </c>
      <c r="P1403" s="47">
        <f>P1385*Settings!$C$13*(INDEX(P$318:P$329,$D1403)+INDEX(P$305:P$316,$D1403))</f>
        <v/>
      </c>
      <c r="Q1403" s="47">
        <f>Q1385*Settings!$C$13*(INDEX(Q$318:Q$329,$D1403)+INDEX(Q$305:Q$316,$D1403))</f>
        <v/>
      </c>
      <c r="R1403" s="47">
        <f>R1385*Settings!$C$13*(INDEX(R$318:R$329,$D1403)+INDEX(R$305:R$316,$D1403))</f>
        <v/>
      </c>
      <c r="S1403" s="47">
        <f>S1385*Settings!$C$13*(INDEX(S$318:S$329,$D1403)+INDEX(S$305:S$316,$D1403))</f>
        <v/>
      </c>
      <c r="T1403" s="47">
        <f>T1385*Settings!$C$13*(INDEX(T$318:T$329,$D1403)+INDEX(T$305:T$316,$D1403))</f>
        <v/>
      </c>
      <c r="U1403" s="47">
        <f>U1385*Settings!$C$13*(INDEX(U$318:U$329,$D1403)+INDEX(U$305:U$316,$D1403))</f>
        <v/>
      </c>
      <c r="V1403" s="47">
        <f>V1385*Settings!$C$13*(INDEX(V$318:V$329,$D1403)+INDEX(V$305:V$316,$D1403))</f>
        <v/>
      </c>
      <c r="W1403" s="47">
        <f>W1385*Settings!$C$13*(INDEX(W$318:W$329,$D1403)+INDEX(W$305:W$316,$D1403))</f>
        <v/>
      </c>
      <c r="X1403" s="47">
        <f>X1385*Settings!$C$13*(INDEX(X$318:X$329,$D1403)+INDEX(X$305:X$316,$D1403))</f>
        <v/>
      </c>
      <c r="Y1403" s="47">
        <f>Y1385*Settings!$C$13*(INDEX(Y$318:Y$329,$D1403)+INDEX(Y$305:Y$316,$D1403))</f>
        <v/>
      </c>
      <c r="Z1403" s="47">
        <f>Z1385*Settings!$C$13*(INDEX(Z$318:Z$329,$D1403)+INDEX(Z$305:Z$316,$D1403))</f>
        <v/>
      </c>
      <c r="AA1403" s="47">
        <f>AA1385*Settings!$C$13*(INDEX(AA$318:AA$329,$D1403)+INDEX(AA$305:AA$316,$D1403))</f>
        <v/>
      </c>
      <c r="AB1403" s="47">
        <f>AB1385*Settings!$C$13*(INDEX(AB$318:AB$329,$D1403)+INDEX(AB$305:AB$316,$D1403))</f>
        <v/>
      </c>
      <c r="AC1403" s="47">
        <f>AC1385*Settings!$C$13*(INDEX(AC$318:AC$329,$D1403)+INDEX(AC$305:AC$316,$D1403))</f>
        <v/>
      </c>
      <c r="AD1403" s="58">
        <f>REVENUE(AD1385,Settings!$C$13,INDEX(AD$318:AD$329,$D1403)+INDEX(AD$305:AD$316,$D1403))</f>
        <v/>
      </c>
      <c r="AF1403" s="11">
        <f>LOWER(Settings!$C$4)&amp;".mit."&amp;$A1403&amp;IF($C1403="","","."&amp;$C1403&amp;"."&amp;$B1403)&amp;IF(INDEX(Variables!$D$5:$D$205,MATCH($A1403,Variables!$A$5:$A$205,0))="","","."&amp;INDEX(Variables!$D$5:$D$205,MATCH($A1403,Variables!$A$5:$A$205,0)))&amp;"."&amp;AF$5</f>
        <v/>
      </c>
      <c r="AG1403" s="46">
        <f>AG1385*Settings!$C$13*(INDEX(AG$318:AG$329,$D1403)+INDEX(AG$305:AG$316,$D1403))</f>
        <v/>
      </c>
      <c r="AH1403" s="47">
        <f>AH1385*Settings!$C$13*(INDEX(AH$318:AH$329,$D1403)+INDEX(AH$305:AH$316,$D1403))</f>
        <v/>
      </c>
      <c r="AI1403" s="47">
        <f>AI1385*Settings!$C$13*(INDEX(AI$318:AI$329,$D1403)+INDEX(AI$305:AI$316,$D1403))</f>
        <v/>
      </c>
      <c r="AJ1403" s="47">
        <f>AJ1385*Settings!$C$13*(INDEX(AJ$318:AJ$329,$D1403)+INDEX(AJ$305:AJ$316,$D1403))</f>
        <v/>
      </c>
      <c r="AK1403" s="47">
        <f>AK1385*Settings!$C$13*(INDEX(AK$318:AK$329,$D1403)+INDEX(AK$305:AK$316,$D1403))</f>
        <v/>
      </c>
      <c r="AL1403" s="47">
        <f>AL1385*Settings!$C$13*(INDEX(AL$318:AL$329,$D1403)+INDEX(AL$305:AL$316,$D1403))</f>
        <v/>
      </c>
      <c r="AM1403" s="47">
        <f>AM1385*Settings!$C$13*(INDEX(AM$318:AM$329,$D1403)+INDEX(AM$305:AM$316,$D1403))</f>
        <v/>
      </c>
      <c r="AN1403" s="47">
        <f>AN1385*Settings!$C$13*(INDEX(AN$318:AN$329,$D1403)+INDEX(AN$305:AN$316,$D1403))</f>
        <v/>
      </c>
      <c r="AO1403" s="47">
        <f>AO1385*Settings!$C$13*(INDEX(AO$318:AO$329,$D1403)+INDEX(AO$305:AO$316,$D1403))</f>
        <v/>
      </c>
      <c r="AP1403" s="47">
        <f>AP1385*Settings!$C$13*(INDEX(AP$318:AP$329,$D1403)+INDEX(AP$305:AP$316,$D1403))</f>
        <v/>
      </c>
      <c r="AQ1403" s="47">
        <f>AQ1385*Settings!$C$13*(INDEX(AQ$318:AQ$329,$D1403)+INDEX(AQ$305:AQ$316,$D1403))</f>
        <v/>
      </c>
      <c r="AR1403" s="47">
        <f>AR1385*Settings!$C$13*(INDEX(AR$318:AR$329,$D1403)+INDEX(AR$305:AR$316,$D1403))</f>
        <v/>
      </c>
      <c r="AS1403" s="47">
        <f>AS1385*Settings!$C$13*(INDEX(AS$318:AS$329,$D1403)+INDEX(AS$305:AS$316,$D1403))</f>
        <v/>
      </c>
      <c r="AT1403" s="47">
        <f>AT1385*Settings!$C$13*(INDEX(AT$318:AT$329,$D1403)+INDEX(AT$305:AT$316,$D1403))</f>
        <v/>
      </c>
      <c r="AU1403" s="47">
        <f>AU1385*Settings!$C$13*(INDEX(AU$318:AU$329,$D1403)+INDEX(AU$305:AU$316,$D1403))</f>
        <v/>
      </c>
      <c r="AV1403" s="47">
        <f>AV1385*Settings!$C$13*(INDEX(AV$318:AV$329,$D1403)+INDEX(AV$305:AV$316,$D1403))</f>
        <v/>
      </c>
      <c r="AW1403" s="47">
        <f>AW1385*Settings!$C$13*(INDEX(AW$318:AW$329,$D1403)+INDEX(AW$305:AW$316,$D1403))</f>
        <v/>
      </c>
      <c r="AX1403" s="47">
        <f>AX1385*Settings!$C$13*(INDEX(AX$318:AX$329,$D1403)+INDEX(AX$305:AX$316,$D1403))</f>
        <v/>
      </c>
      <c r="AY1403" s="58">
        <f>REVENUE(AY1385,Settings!$C$13,INDEX(AY$318:AY$329,$D1403)+INDEX(AY$305:AY$316,$D1403))</f>
        <v/>
      </c>
    </row>
    <row r="1404" hidden="1" outlineLevel="2"/>
    <row r="1405" hidden="1" outlineLevel="2">
      <c r="A1405" s="14" t="inlineStr">
        <is>
          <t>rsub</t>
        </is>
      </c>
      <c r="B1405" s="14" t="inlineStr">
        <is>
          <t>coa</t>
        </is>
      </c>
      <c r="C1405" s="14" t="inlineStr">
        <is>
          <t>irn</t>
        </is>
      </c>
      <c r="D1405" s="37">
        <f>INDEX(Inputs!$R$5:$R$132,MATCH($B1405&amp;"|"&amp;$C1405,Inputs!$A$5:$A$132,0))</f>
        <v/>
      </c>
      <c r="E1405" s="36" t="n"/>
      <c r="F1405" s="36" t="n"/>
      <c r="G1405" s="36" t="n"/>
      <c r="H1405" s="14">
        <f>INDEX(Variables!$B$5:$B$205,MATCH($A1405,Variables!$A$5:$A$205,0))&amp;IF($C1405="",""," | "&amp;INDEX(Mapping!$B$5:$B$26,MATCH($C1405,Mapping!$A$5:$A$26,0))&amp;" | "&amp;INDEX(Mapping!$B$30:$B$46,MATCH($B1405,Mapping!$A$30:$A$46,0)))</f>
        <v/>
      </c>
      <c r="I1405" s="14">
        <f>INDEX(Variables!$C$5:$C$205,MATCH($A1405,Variables!$A$5:$A$205,0))</f>
        <v/>
      </c>
      <c r="J1405" s="14">
        <f>INDEX(Variables!$E$5:$E$205,MATCH($A1405,Variables!$A$5:$A$205,0))</f>
        <v/>
      </c>
      <c r="K1405" s="11">
        <f>LOWER(Settings!$C$4)&amp;".mit."&amp;$A1405&amp;IF($C1405="","","."&amp;$C1405&amp;"."&amp;$B1405)&amp;IF(INDEX(Variables!$D$5:$D$205,MATCH($A1405,Variables!$A$5:$A$205,0))="","","."&amp;INDEX(Variables!$D$5:$D$205,MATCH($A1405,Variables!$A$5:$A$205,0)))&amp;"."&amp;K$5</f>
        <v/>
      </c>
      <c r="L1405" s="46">
        <f>L1378*Settings!$C$13*(INDEX(L$331:L$342,$D1405))</f>
        <v/>
      </c>
      <c r="M1405" s="47">
        <f>M1378*Settings!$C$13*(INDEX(M$331:M$342,$D1405))</f>
        <v/>
      </c>
      <c r="N1405" s="47">
        <f>N1378*Settings!$C$13*(INDEX(N$331:N$342,$D1405))</f>
        <v/>
      </c>
      <c r="O1405" s="47">
        <f>O1378*Settings!$C$13*(INDEX(O$331:O$342,$D1405))</f>
        <v/>
      </c>
      <c r="P1405" s="47">
        <f>P1378*Settings!$C$13*(INDEX(P$331:P$342,$D1405))</f>
        <v/>
      </c>
      <c r="Q1405" s="47">
        <f>Q1378*Settings!$C$13*(INDEX(Q$331:Q$342,$D1405))</f>
        <v/>
      </c>
      <c r="R1405" s="47">
        <f>R1378*Settings!$C$13*(INDEX(R$331:R$342,$D1405))</f>
        <v/>
      </c>
      <c r="S1405" s="47">
        <f>S1378*Settings!$C$13*(INDEX(S$331:S$342,$D1405))</f>
        <v/>
      </c>
      <c r="T1405" s="47">
        <f>T1378*Settings!$C$13*(INDEX(T$331:T$342,$D1405))</f>
        <v/>
      </c>
      <c r="U1405" s="47">
        <f>U1378*Settings!$C$13*(INDEX(U$331:U$342,$D1405))</f>
        <v/>
      </c>
      <c r="V1405" s="47">
        <f>V1378*Settings!$C$13*(INDEX(V$331:V$342,$D1405))</f>
        <v/>
      </c>
      <c r="W1405" s="47">
        <f>W1378*Settings!$C$13*(INDEX(W$331:W$342,$D1405))</f>
        <v/>
      </c>
      <c r="X1405" s="47">
        <f>X1378*Settings!$C$13*(INDEX(X$331:X$342,$D1405))</f>
        <v/>
      </c>
      <c r="Y1405" s="47">
        <f>Y1378*Settings!$C$13*(INDEX(Y$331:Y$342,$D1405))</f>
        <v/>
      </c>
      <c r="Z1405" s="47">
        <f>Z1378*Settings!$C$13*(INDEX(Z$331:Z$342,$D1405))</f>
        <v/>
      </c>
      <c r="AA1405" s="47">
        <f>AA1378*Settings!$C$13*(INDEX(AA$331:AA$342,$D1405))</f>
        <v/>
      </c>
      <c r="AB1405" s="47">
        <f>AB1378*Settings!$C$13*(INDEX(AB$331:AB$342,$D1405))</f>
        <v/>
      </c>
      <c r="AC1405" s="47">
        <f>AC1378*Settings!$C$13*(INDEX(AC$331:AC$342,$D1405))</f>
        <v/>
      </c>
      <c r="AD1405" s="58">
        <f>REVENUE(AD1378,Settings!$C$13,INDEX(AD$331:AD$342,$D1405))</f>
        <v/>
      </c>
      <c r="AF1405" s="11">
        <f>LOWER(Settings!$C$4)&amp;".mit."&amp;$A1405&amp;IF($C1405="","","."&amp;$C1405&amp;"."&amp;$B1405)&amp;IF(INDEX(Variables!$D$5:$D$205,MATCH($A1405,Variables!$A$5:$A$205,0))="","","."&amp;INDEX(Variables!$D$5:$D$205,MATCH($A1405,Variables!$A$5:$A$205,0)))&amp;"."&amp;AF$5</f>
        <v/>
      </c>
      <c r="AG1405" s="46">
        <f>AG1378*Settings!$C$13*(INDEX(AG$331:AG$342,$D1405))</f>
        <v/>
      </c>
      <c r="AH1405" s="47">
        <f>AH1378*Settings!$C$13*(INDEX(AH$331:AH$342,$D1405))</f>
        <v/>
      </c>
      <c r="AI1405" s="47">
        <f>AI1378*Settings!$C$13*(INDEX(AI$331:AI$342,$D1405))</f>
        <v/>
      </c>
      <c r="AJ1405" s="47">
        <f>AJ1378*Settings!$C$13*(INDEX(AJ$331:AJ$342,$D1405))</f>
        <v/>
      </c>
      <c r="AK1405" s="47">
        <f>AK1378*Settings!$C$13*(INDEX(AK$331:AK$342,$D1405))</f>
        <v/>
      </c>
      <c r="AL1405" s="47">
        <f>AL1378*Settings!$C$13*(INDEX(AL$331:AL$342,$D1405))</f>
        <v/>
      </c>
      <c r="AM1405" s="47">
        <f>AM1378*Settings!$C$13*(INDEX(AM$331:AM$342,$D1405))</f>
        <v/>
      </c>
      <c r="AN1405" s="47">
        <f>AN1378*Settings!$C$13*(INDEX(AN$331:AN$342,$D1405))</f>
        <v/>
      </c>
      <c r="AO1405" s="47">
        <f>AO1378*Settings!$C$13*(INDEX(AO$331:AO$342,$D1405))</f>
        <v/>
      </c>
      <c r="AP1405" s="47">
        <f>AP1378*Settings!$C$13*(INDEX(AP$331:AP$342,$D1405))</f>
        <v/>
      </c>
      <c r="AQ1405" s="47">
        <f>AQ1378*Settings!$C$13*(INDEX(AQ$331:AQ$342,$D1405))</f>
        <v/>
      </c>
      <c r="AR1405" s="47">
        <f>AR1378*Settings!$C$13*(INDEX(AR$331:AR$342,$D1405))</f>
        <v/>
      </c>
      <c r="AS1405" s="47">
        <f>AS1378*Settings!$C$13*(INDEX(AS$331:AS$342,$D1405))</f>
        <v/>
      </c>
      <c r="AT1405" s="47">
        <f>AT1378*Settings!$C$13*(INDEX(AT$331:AT$342,$D1405))</f>
        <v/>
      </c>
      <c r="AU1405" s="47">
        <f>AU1378*Settings!$C$13*(INDEX(AU$331:AU$342,$D1405))</f>
        <v/>
      </c>
      <c r="AV1405" s="47">
        <f>AV1378*Settings!$C$13*(INDEX(AV$331:AV$342,$D1405))</f>
        <v/>
      </c>
      <c r="AW1405" s="47">
        <f>AW1378*Settings!$C$13*(INDEX(AW$331:AW$342,$D1405))</f>
        <v/>
      </c>
      <c r="AX1405" s="47">
        <f>AX1378*Settings!$C$13*(INDEX(AX$331:AX$342,$D1405))</f>
        <v/>
      </c>
      <c r="AY1405" s="58">
        <f>REVENUE(AY1378,Settings!$C$13,INDEX(AY$331:AY$342,$D1405))</f>
        <v/>
      </c>
    </row>
    <row r="1406" hidden="1" outlineLevel="2">
      <c r="A1406" s="14" t="inlineStr">
        <is>
          <t>rsub</t>
        </is>
      </c>
      <c r="B1406" s="14" t="inlineStr">
        <is>
          <t>nga</t>
        </is>
      </c>
      <c r="C1406" s="14" t="inlineStr">
        <is>
          <t>irn</t>
        </is>
      </c>
      <c r="D1406" s="37">
        <f>INDEX(Inputs!$R$5:$R$132,MATCH($B1406&amp;"|"&amp;$C1406,Inputs!$A$5:$A$132,0))</f>
        <v/>
      </c>
      <c r="E1406" s="36" t="n"/>
      <c r="F1406" s="36" t="n"/>
      <c r="G1406" s="36" t="n"/>
      <c r="H1406" s="14">
        <f>INDEX(Variables!$B$5:$B$205,MATCH($A1406,Variables!$A$5:$A$205,0))&amp;IF($C1406="",""," | "&amp;INDEX(Mapping!$B$5:$B$26,MATCH($C1406,Mapping!$A$5:$A$26,0))&amp;" | "&amp;INDEX(Mapping!$B$30:$B$46,MATCH($B1406,Mapping!$A$30:$A$46,0)))</f>
        <v/>
      </c>
      <c r="I1406" s="14">
        <f>INDEX(Variables!$C$5:$C$205,MATCH($A1406,Variables!$A$5:$A$205,0))</f>
        <v/>
      </c>
      <c r="J1406" s="14">
        <f>INDEX(Variables!$E$5:$E$205,MATCH($A1406,Variables!$A$5:$A$205,0))</f>
        <v/>
      </c>
      <c r="K1406" s="11">
        <f>LOWER(Settings!$C$4)&amp;".mit."&amp;$A1406&amp;IF($C1406="","","."&amp;$C1406&amp;"."&amp;$B1406)&amp;IF(INDEX(Variables!$D$5:$D$205,MATCH($A1406,Variables!$A$5:$A$205,0))="","","."&amp;INDEX(Variables!$D$5:$D$205,MATCH($A1406,Variables!$A$5:$A$205,0)))&amp;"."&amp;K$5</f>
        <v/>
      </c>
      <c r="L1406" s="46">
        <f>L1379*Settings!$C$13*(INDEX(L$331:L$342,$D1406))</f>
        <v/>
      </c>
      <c r="M1406" s="47">
        <f>M1379*Settings!$C$13*(INDEX(M$331:M$342,$D1406))</f>
        <v/>
      </c>
      <c r="N1406" s="47">
        <f>N1379*Settings!$C$13*(INDEX(N$331:N$342,$D1406))</f>
        <v/>
      </c>
      <c r="O1406" s="47">
        <f>O1379*Settings!$C$13*(INDEX(O$331:O$342,$D1406))</f>
        <v/>
      </c>
      <c r="P1406" s="47">
        <f>P1379*Settings!$C$13*(INDEX(P$331:P$342,$D1406))</f>
        <v/>
      </c>
      <c r="Q1406" s="47">
        <f>Q1379*Settings!$C$13*(INDEX(Q$331:Q$342,$D1406))</f>
        <v/>
      </c>
      <c r="R1406" s="47">
        <f>R1379*Settings!$C$13*(INDEX(R$331:R$342,$D1406))</f>
        <v/>
      </c>
      <c r="S1406" s="47">
        <f>S1379*Settings!$C$13*(INDEX(S$331:S$342,$D1406))</f>
        <v/>
      </c>
      <c r="T1406" s="47">
        <f>T1379*Settings!$C$13*(INDEX(T$331:T$342,$D1406))</f>
        <v/>
      </c>
      <c r="U1406" s="47">
        <f>U1379*Settings!$C$13*(INDEX(U$331:U$342,$D1406))</f>
        <v/>
      </c>
      <c r="V1406" s="47">
        <f>V1379*Settings!$C$13*(INDEX(V$331:V$342,$D1406))</f>
        <v/>
      </c>
      <c r="W1406" s="47">
        <f>W1379*Settings!$C$13*(INDEX(W$331:W$342,$D1406))</f>
        <v/>
      </c>
      <c r="X1406" s="47">
        <f>X1379*Settings!$C$13*(INDEX(X$331:X$342,$D1406))</f>
        <v/>
      </c>
      <c r="Y1406" s="47">
        <f>Y1379*Settings!$C$13*(INDEX(Y$331:Y$342,$D1406))</f>
        <v/>
      </c>
      <c r="Z1406" s="47">
        <f>Z1379*Settings!$C$13*(INDEX(Z$331:Z$342,$D1406))</f>
        <v/>
      </c>
      <c r="AA1406" s="47">
        <f>AA1379*Settings!$C$13*(INDEX(AA$331:AA$342,$D1406))</f>
        <v/>
      </c>
      <c r="AB1406" s="47">
        <f>AB1379*Settings!$C$13*(INDEX(AB$331:AB$342,$D1406))</f>
        <v/>
      </c>
      <c r="AC1406" s="47">
        <f>AC1379*Settings!$C$13*(INDEX(AC$331:AC$342,$D1406))</f>
        <v/>
      </c>
      <c r="AD1406" s="58">
        <f>REVENUE(AD1379,Settings!$C$13,INDEX(AD$331:AD$342,$D1406))</f>
        <v/>
      </c>
      <c r="AF1406" s="11">
        <f>LOWER(Settings!$C$4)&amp;".mit."&amp;$A1406&amp;IF($C1406="","","."&amp;$C1406&amp;"."&amp;$B1406)&amp;IF(INDEX(Variables!$D$5:$D$205,MATCH($A1406,Variables!$A$5:$A$205,0))="","","."&amp;INDEX(Variables!$D$5:$D$205,MATCH($A1406,Variables!$A$5:$A$205,0)))&amp;"."&amp;AF$5</f>
        <v/>
      </c>
      <c r="AG1406" s="46">
        <f>AG1379*Settings!$C$13*(INDEX(AG$331:AG$342,$D1406))</f>
        <v/>
      </c>
      <c r="AH1406" s="47">
        <f>AH1379*Settings!$C$13*(INDEX(AH$331:AH$342,$D1406))</f>
        <v/>
      </c>
      <c r="AI1406" s="47">
        <f>AI1379*Settings!$C$13*(INDEX(AI$331:AI$342,$D1406))</f>
        <v/>
      </c>
      <c r="AJ1406" s="47">
        <f>AJ1379*Settings!$C$13*(INDEX(AJ$331:AJ$342,$D1406))</f>
        <v/>
      </c>
      <c r="AK1406" s="47">
        <f>AK1379*Settings!$C$13*(INDEX(AK$331:AK$342,$D1406))</f>
        <v/>
      </c>
      <c r="AL1406" s="47">
        <f>AL1379*Settings!$C$13*(INDEX(AL$331:AL$342,$D1406))</f>
        <v/>
      </c>
      <c r="AM1406" s="47">
        <f>AM1379*Settings!$C$13*(INDEX(AM$331:AM$342,$D1406))</f>
        <v/>
      </c>
      <c r="AN1406" s="47">
        <f>AN1379*Settings!$C$13*(INDEX(AN$331:AN$342,$D1406))</f>
        <v/>
      </c>
      <c r="AO1406" s="47">
        <f>AO1379*Settings!$C$13*(INDEX(AO$331:AO$342,$D1406))</f>
        <v/>
      </c>
      <c r="AP1406" s="47">
        <f>AP1379*Settings!$C$13*(INDEX(AP$331:AP$342,$D1406))</f>
        <v/>
      </c>
      <c r="AQ1406" s="47">
        <f>AQ1379*Settings!$C$13*(INDEX(AQ$331:AQ$342,$D1406))</f>
        <v/>
      </c>
      <c r="AR1406" s="47">
        <f>AR1379*Settings!$C$13*(INDEX(AR$331:AR$342,$D1406))</f>
        <v/>
      </c>
      <c r="AS1406" s="47">
        <f>AS1379*Settings!$C$13*(INDEX(AS$331:AS$342,$D1406))</f>
        <v/>
      </c>
      <c r="AT1406" s="47">
        <f>AT1379*Settings!$C$13*(INDEX(AT$331:AT$342,$D1406))</f>
        <v/>
      </c>
      <c r="AU1406" s="47">
        <f>AU1379*Settings!$C$13*(INDEX(AU$331:AU$342,$D1406))</f>
        <v/>
      </c>
      <c r="AV1406" s="47">
        <f>AV1379*Settings!$C$13*(INDEX(AV$331:AV$342,$D1406))</f>
        <v/>
      </c>
      <c r="AW1406" s="47">
        <f>AW1379*Settings!$C$13*(INDEX(AW$331:AW$342,$D1406))</f>
        <v/>
      </c>
      <c r="AX1406" s="47">
        <f>AX1379*Settings!$C$13*(INDEX(AX$331:AX$342,$D1406))</f>
        <v/>
      </c>
      <c r="AY1406" s="58">
        <f>REVENUE(AY1379,Settings!$C$13,INDEX(AY$331:AY$342,$D1406))</f>
        <v/>
      </c>
    </row>
    <row r="1407" hidden="1" outlineLevel="2">
      <c r="A1407" s="14" t="inlineStr">
        <is>
          <t>rsub</t>
        </is>
      </c>
      <c r="B1407" s="14" t="inlineStr">
        <is>
          <t>gso</t>
        </is>
      </c>
      <c r="C1407" s="14" t="inlineStr">
        <is>
          <t>irn</t>
        </is>
      </c>
      <c r="D1407" s="37">
        <f>INDEX(Inputs!$R$5:$R$132,MATCH($B1407&amp;"|"&amp;$C1407,Inputs!$A$5:$A$132,0))</f>
        <v/>
      </c>
      <c r="E1407" s="36" t="n"/>
      <c r="F1407" s="36" t="n"/>
      <c r="G1407" s="36" t="n"/>
      <c r="H1407" s="14">
        <f>INDEX(Variables!$B$5:$B$205,MATCH($A1407,Variables!$A$5:$A$205,0))&amp;IF($C1407="",""," | "&amp;INDEX(Mapping!$B$5:$B$26,MATCH($C1407,Mapping!$A$5:$A$26,0))&amp;" | "&amp;INDEX(Mapping!$B$30:$B$46,MATCH($B1407,Mapping!$A$30:$A$46,0)))</f>
        <v/>
      </c>
      <c r="I1407" s="14">
        <f>INDEX(Variables!$C$5:$C$205,MATCH($A1407,Variables!$A$5:$A$205,0))</f>
        <v/>
      </c>
      <c r="J1407" s="14">
        <f>INDEX(Variables!$E$5:$E$205,MATCH($A1407,Variables!$A$5:$A$205,0))</f>
        <v/>
      </c>
      <c r="K1407" s="11">
        <f>LOWER(Settings!$C$4)&amp;".mit."&amp;$A1407&amp;IF($C1407="","","."&amp;$C1407&amp;"."&amp;$B1407)&amp;IF(INDEX(Variables!$D$5:$D$205,MATCH($A1407,Variables!$A$5:$A$205,0))="","","."&amp;INDEX(Variables!$D$5:$D$205,MATCH($A1407,Variables!$A$5:$A$205,0)))&amp;"."&amp;K$5</f>
        <v/>
      </c>
      <c r="L1407" s="46">
        <f>L1380*Settings!$C$13*(INDEX(L$331:L$342,$D1407))</f>
        <v/>
      </c>
      <c r="M1407" s="47">
        <f>M1380*Settings!$C$13*(INDEX(M$331:M$342,$D1407))</f>
        <v/>
      </c>
      <c r="N1407" s="47">
        <f>N1380*Settings!$C$13*(INDEX(N$331:N$342,$D1407))</f>
        <v/>
      </c>
      <c r="O1407" s="47">
        <f>O1380*Settings!$C$13*(INDEX(O$331:O$342,$D1407))</f>
        <v/>
      </c>
      <c r="P1407" s="47">
        <f>P1380*Settings!$C$13*(INDEX(P$331:P$342,$D1407))</f>
        <v/>
      </c>
      <c r="Q1407" s="47">
        <f>Q1380*Settings!$C$13*(INDEX(Q$331:Q$342,$D1407))</f>
        <v/>
      </c>
      <c r="R1407" s="47">
        <f>R1380*Settings!$C$13*(INDEX(R$331:R$342,$D1407))</f>
        <v/>
      </c>
      <c r="S1407" s="47">
        <f>S1380*Settings!$C$13*(INDEX(S$331:S$342,$D1407))</f>
        <v/>
      </c>
      <c r="T1407" s="47">
        <f>T1380*Settings!$C$13*(INDEX(T$331:T$342,$D1407))</f>
        <v/>
      </c>
      <c r="U1407" s="47">
        <f>U1380*Settings!$C$13*(INDEX(U$331:U$342,$D1407))</f>
        <v/>
      </c>
      <c r="V1407" s="47">
        <f>V1380*Settings!$C$13*(INDEX(V$331:V$342,$D1407))</f>
        <v/>
      </c>
      <c r="W1407" s="47">
        <f>W1380*Settings!$C$13*(INDEX(W$331:W$342,$D1407))</f>
        <v/>
      </c>
      <c r="X1407" s="47">
        <f>X1380*Settings!$C$13*(INDEX(X$331:X$342,$D1407))</f>
        <v/>
      </c>
      <c r="Y1407" s="47">
        <f>Y1380*Settings!$C$13*(INDEX(Y$331:Y$342,$D1407))</f>
        <v/>
      </c>
      <c r="Z1407" s="47">
        <f>Z1380*Settings!$C$13*(INDEX(Z$331:Z$342,$D1407))</f>
        <v/>
      </c>
      <c r="AA1407" s="47">
        <f>AA1380*Settings!$C$13*(INDEX(AA$331:AA$342,$D1407))</f>
        <v/>
      </c>
      <c r="AB1407" s="47">
        <f>AB1380*Settings!$C$13*(INDEX(AB$331:AB$342,$D1407))</f>
        <v/>
      </c>
      <c r="AC1407" s="47">
        <f>AC1380*Settings!$C$13*(INDEX(AC$331:AC$342,$D1407))</f>
        <v/>
      </c>
      <c r="AD1407" s="58">
        <f>REVENUE(AD1380,Settings!$C$13,INDEX(AD$331:AD$342,$D1407))</f>
        <v/>
      </c>
      <c r="AF1407" s="11">
        <f>LOWER(Settings!$C$4)&amp;".mit."&amp;$A1407&amp;IF($C1407="","","."&amp;$C1407&amp;"."&amp;$B1407)&amp;IF(INDEX(Variables!$D$5:$D$205,MATCH($A1407,Variables!$A$5:$A$205,0))="","","."&amp;INDEX(Variables!$D$5:$D$205,MATCH($A1407,Variables!$A$5:$A$205,0)))&amp;"."&amp;AF$5</f>
        <v/>
      </c>
      <c r="AG1407" s="46">
        <f>AG1380*Settings!$C$13*(INDEX(AG$331:AG$342,$D1407))</f>
        <v/>
      </c>
      <c r="AH1407" s="47">
        <f>AH1380*Settings!$C$13*(INDEX(AH$331:AH$342,$D1407))</f>
        <v/>
      </c>
      <c r="AI1407" s="47">
        <f>AI1380*Settings!$C$13*(INDEX(AI$331:AI$342,$D1407))</f>
        <v/>
      </c>
      <c r="AJ1407" s="47">
        <f>AJ1380*Settings!$C$13*(INDEX(AJ$331:AJ$342,$D1407))</f>
        <v/>
      </c>
      <c r="AK1407" s="47">
        <f>AK1380*Settings!$C$13*(INDEX(AK$331:AK$342,$D1407))</f>
        <v/>
      </c>
      <c r="AL1407" s="47">
        <f>AL1380*Settings!$C$13*(INDEX(AL$331:AL$342,$D1407))</f>
        <v/>
      </c>
      <c r="AM1407" s="47">
        <f>AM1380*Settings!$C$13*(INDEX(AM$331:AM$342,$D1407))</f>
        <v/>
      </c>
      <c r="AN1407" s="47">
        <f>AN1380*Settings!$C$13*(INDEX(AN$331:AN$342,$D1407))</f>
        <v/>
      </c>
      <c r="AO1407" s="47">
        <f>AO1380*Settings!$C$13*(INDEX(AO$331:AO$342,$D1407))</f>
        <v/>
      </c>
      <c r="AP1407" s="47">
        <f>AP1380*Settings!$C$13*(INDEX(AP$331:AP$342,$D1407))</f>
        <v/>
      </c>
      <c r="AQ1407" s="47">
        <f>AQ1380*Settings!$C$13*(INDEX(AQ$331:AQ$342,$D1407))</f>
        <v/>
      </c>
      <c r="AR1407" s="47">
        <f>AR1380*Settings!$C$13*(INDEX(AR$331:AR$342,$D1407))</f>
        <v/>
      </c>
      <c r="AS1407" s="47">
        <f>AS1380*Settings!$C$13*(INDEX(AS$331:AS$342,$D1407))</f>
        <v/>
      </c>
      <c r="AT1407" s="47">
        <f>AT1380*Settings!$C$13*(INDEX(AT$331:AT$342,$D1407))</f>
        <v/>
      </c>
      <c r="AU1407" s="47">
        <f>AU1380*Settings!$C$13*(INDEX(AU$331:AU$342,$D1407))</f>
        <v/>
      </c>
      <c r="AV1407" s="47">
        <f>AV1380*Settings!$C$13*(INDEX(AV$331:AV$342,$D1407))</f>
        <v/>
      </c>
      <c r="AW1407" s="47">
        <f>AW1380*Settings!$C$13*(INDEX(AW$331:AW$342,$D1407))</f>
        <v/>
      </c>
      <c r="AX1407" s="47">
        <f>AX1380*Settings!$C$13*(INDEX(AX$331:AX$342,$D1407))</f>
        <v/>
      </c>
      <c r="AY1407" s="58">
        <f>REVENUE(AY1380,Settings!$C$13,INDEX(AY$331:AY$342,$D1407))</f>
        <v/>
      </c>
    </row>
    <row r="1408" hidden="1" outlineLevel="2">
      <c r="A1408" s="14" t="inlineStr">
        <is>
          <t>rsub</t>
        </is>
      </c>
      <c r="B1408" s="14" t="inlineStr">
        <is>
          <t>die</t>
        </is>
      </c>
      <c r="C1408" s="14" t="inlineStr">
        <is>
          <t>irn</t>
        </is>
      </c>
      <c r="D1408" s="37">
        <f>INDEX(Inputs!$R$5:$R$132,MATCH($B1408&amp;"|"&amp;$C1408,Inputs!$A$5:$A$132,0))</f>
        <v/>
      </c>
      <c r="E1408" s="36" t="n"/>
      <c r="F1408" s="36" t="n"/>
      <c r="G1408" s="36" t="n"/>
      <c r="H1408" s="14">
        <f>INDEX(Variables!$B$5:$B$205,MATCH($A1408,Variables!$A$5:$A$205,0))&amp;IF($C1408="",""," | "&amp;INDEX(Mapping!$B$5:$B$26,MATCH($C1408,Mapping!$A$5:$A$26,0))&amp;" | "&amp;INDEX(Mapping!$B$30:$B$46,MATCH($B1408,Mapping!$A$30:$A$46,0)))</f>
        <v/>
      </c>
      <c r="I1408" s="14">
        <f>INDEX(Variables!$C$5:$C$205,MATCH($A1408,Variables!$A$5:$A$205,0))</f>
        <v/>
      </c>
      <c r="J1408" s="14">
        <f>INDEX(Variables!$E$5:$E$205,MATCH($A1408,Variables!$A$5:$A$205,0))</f>
        <v/>
      </c>
      <c r="K1408" s="11">
        <f>LOWER(Settings!$C$4)&amp;".mit."&amp;$A1408&amp;IF($C1408="","","."&amp;$C1408&amp;"."&amp;$B1408)&amp;IF(INDEX(Variables!$D$5:$D$205,MATCH($A1408,Variables!$A$5:$A$205,0))="","","."&amp;INDEX(Variables!$D$5:$D$205,MATCH($A1408,Variables!$A$5:$A$205,0)))&amp;"."&amp;K$5</f>
        <v/>
      </c>
      <c r="L1408" s="46">
        <f>L1381*Settings!$C$13*(INDEX(L$331:L$342,$D1408))</f>
        <v/>
      </c>
      <c r="M1408" s="47">
        <f>M1381*Settings!$C$13*(INDEX(M$331:M$342,$D1408))</f>
        <v/>
      </c>
      <c r="N1408" s="47">
        <f>N1381*Settings!$C$13*(INDEX(N$331:N$342,$D1408))</f>
        <v/>
      </c>
      <c r="O1408" s="47">
        <f>O1381*Settings!$C$13*(INDEX(O$331:O$342,$D1408))</f>
        <v/>
      </c>
      <c r="P1408" s="47">
        <f>P1381*Settings!$C$13*(INDEX(P$331:P$342,$D1408))</f>
        <v/>
      </c>
      <c r="Q1408" s="47">
        <f>Q1381*Settings!$C$13*(INDEX(Q$331:Q$342,$D1408))</f>
        <v/>
      </c>
      <c r="R1408" s="47">
        <f>R1381*Settings!$C$13*(INDEX(R$331:R$342,$D1408))</f>
        <v/>
      </c>
      <c r="S1408" s="47">
        <f>S1381*Settings!$C$13*(INDEX(S$331:S$342,$D1408))</f>
        <v/>
      </c>
      <c r="T1408" s="47">
        <f>T1381*Settings!$C$13*(INDEX(T$331:T$342,$D1408))</f>
        <v/>
      </c>
      <c r="U1408" s="47">
        <f>U1381*Settings!$C$13*(INDEX(U$331:U$342,$D1408))</f>
        <v/>
      </c>
      <c r="V1408" s="47">
        <f>V1381*Settings!$C$13*(INDEX(V$331:V$342,$D1408))</f>
        <v/>
      </c>
      <c r="W1408" s="47">
        <f>W1381*Settings!$C$13*(INDEX(W$331:W$342,$D1408))</f>
        <v/>
      </c>
      <c r="X1408" s="47">
        <f>X1381*Settings!$C$13*(INDEX(X$331:X$342,$D1408))</f>
        <v/>
      </c>
      <c r="Y1408" s="47">
        <f>Y1381*Settings!$C$13*(INDEX(Y$331:Y$342,$D1408))</f>
        <v/>
      </c>
      <c r="Z1408" s="47">
        <f>Z1381*Settings!$C$13*(INDEX(Z$331:Z$342,$D1408))</f>
        <v/>
      </c>
      <c r="AA1408" s="47">
        <f>AA1381*Settings!$C$13*(INDEX(AA$331:AA$342,$D1408))</f>
        <v/>
      </c>
      <c r="AB1408" s="47">
        <f>AB1381*Settings!$C$13*(INDEX(AB$331:AB$342,$D1408))</f>
        <v/>
      </c>
      <c r="AC1408" s="47">
        <f>AC1381*Settings!$C$13*(INDEX(AC$331:AC$342,$D1408))</f>
        <v/>
      </c>
      <c r="AD1408" s="58">
        <f>REVENUE(AD1381,Settings!$C$13,INDEX(AD$331:AD$342,$D1408))</f>
        <v/>
      </c>
      <c r="AF1408" s="11">
        <f>LOWER(Settings!$C$4)&amp;".mit."&amp;$A1408&amp;IF($C1408="","","."&amp;$C1408&amp;"."&amp;$B1408)&amp;IF(INDEX(Variables!$D$5:$D$205,MATCH($A1408,Variables!$A$5:$A$205,0))="","","."&amp;INDEX(Variables!$D$5:$D$205,MATCH($A1408,Variables!$A$5:$A$205,0)))&amp;"."&amp;AF$5</f>
        <v/>
      </c>
      <c r="AG1408" s="46">
        <f>AG1381*Settings!$C$13*(INDEX(AG$331:AG$342,$D1408))</f>
        <v/>
      </c>
      <c r="AH1408" s="47">
        <f>AH1381*Settings!$C$13*(INDEX(AH$331:AH$342,$D1408))</f>
        <v/>
      </c>
      <c r="AI1408" s="47">
        <f>AI1381*Settings!$C$13*(INDEX(AI$331:AI$342,$D1408))</f>
        <v/>
      </c>
      <c r="AJ1408" s="47">
        <f>AJ1381*Settings!$C$13*(INDEX(AJ$331:AJ$342,$D1408))</f>
        <v/>
      </c>
      <c r="AK1408" s="47">
        <f>AK1381*Settings!$C$13*(INDEX(AK$331:AK$342,$D1408))</f>
        <v/>
      </c>
      <c r="AL1408" s="47">
        <f>AL1381*Settings!$C$13*(INDEX(AL$331:AL$342,$D1408))</f>
        <v/>
      </c>
      <c r="AM1408" s="47">
        <f>AM1381*Settings!$C$13*(INDEX(AM$331:AM$342,$D1408))</f>
        <v/>
      </c>
      <c r="AN1408" s="47">
        <f>AN1381*Settings!$C$13*(INDEX(AN$331:AN$342,$D1408))</f>
        <v/>
      </c>
      <c r="AO1408" s="47">
        <f>AO1381*Settings!$C$13*(INDEX(AO$331:AO$342,$D1408))</f>
        <v/>
      </c>
      <c r="AP1408" s="47">
        <f>AP1381*Settings!$C$13*(INDEX(AP$331:AP$342,$D1408))</f>
        <v/>
      </c>
      <c r="AQ1408" s="47">
        <f>AQ1381*Settings!$C$13*(INDEX(AQ$331:AQ$342,$D1408))</f>
        <v/>
      </c>
      <c r="AR1408" s="47">
        <f>AR1381*Settings!$C$13*(INDEX(AR$331:AR$342,$D1408))</f>
        <v/>
      </c>
      <c r="AS1408" s="47">
        <f>AS1381*Settings!$C$13*(INDEX(AS$331:AS$342,$D1408))</f>
        <v/>
      </c>
      <c r="AT1408" s="47">
        <f>AT1381*Settings!$C$13*(INDEX(AT$331:AT$342,$D1408))</f>
        <v/>
      </c>
      <c r="AU1408" s="47">
        <f>AU1381*Settings!$C$13*(INDEX(AU$331:AU$342,$D1408))</f>
        <v/>
      </c>
      <c r="AV1408" s="47">
        <f>AV1381*Settings!$C$13*(INDEX(AV$331:AV$342,$D1408))</f>
        <v/>
      </c>
      <c r="AW1408" s="47">
        <f>AW1381*Settings!$C$13*(INDEX(AW$331:AW$342,$D1408))</f>
        <v/>
      </c>
      <c r="AX1408" s="47">
        <f>AX1381*Settings!$C$13*(INDEX(AX$331:AX$342,$D1408))</f>
        <v/>
      </c>
      <c r="AY1408" s="58">
        <f>REVENUE(AY1381,Settings!$C$13,INDEX(AY$331:AY$342,$D1408))</f>
        <v/>
      </c>
    </row>
    <row r="1409" hidden="1" outlineLevel="2">
      <c r="A1409" s="14" t="inlineStr">
        <is>
          <t>rsub</t>
        </is>
      </c>
      <c r="B1409" s="14" t="inlineStr">
        <is>
          <t>lpg</t>
        </is>
      </c>
      <c r="C1409" s="14" t="inlineStr">
        <is>
          <t>irn</t>
        </is>
      </c>
      <c r="D1409" s="37">
        <f>INDEX(Inputs!$R$5:$R$132,MATCH($B1409&amp;"|"&amp;$C1409,Inputs!$A$5:$A$132,0))</f>
        <v/>
      </c>
      <c r="E1409" s="36" t="n"/>
      <c r="F1409" s="36" t="n"/>
      <c r="G1409" s="36" t="n"/>
      <c r="H1409" s="14">
        <f>INDEX(Variables!$B$5:$B$205,MATCH($A1409,Variables!$A$5:$A$205,0))&amp;IF($C1409="",""," | "&amp;INDEX(Mapping!$B$5:$B$26,MATCH($C1409,Mapping!$A$5:$A$26,0))&amp;" | "&amp;INDEX(Mapping!$B$30:$B$46,MATCH($B1409,Mapping!$A$30:$A$46,0)))</f>
        <v/>
      </c>
      <c r="I1409" s="14">
        <f>INDEX(Variables!$C$5:$C$205,MATCH($A1409,Variables!$A$5:$A$205,0))</f>
        <v/>
      </c>
      <c r="J1409" s="14">
        <f>INDEX(Variables!$E$5:$E$205,MATCH($A1409,Variables!$A$5:$A$205,0))</f>
        <v/>
      </c>
      <c r="K1409" s="11">
        <f>LOWER(Settings!$C$4)&amp;".mit."&amp;$A1409&amp;IF($C1409="","","."&amp;$C1409&amp;"."&amp;$B1409)&amp;IF(INDEX(Variables!$D$5:$D$205,MATCH($A1409,Variables!$A$5:$A$205,0))="","","."&amp;INDEX(Variables!$D$5:$D$205,MATCH($A1409,Variables!$A$5:$A$205,0)))&amp;"."&amp;K$5</f>
        <v/>
      </c>
      <c r="L1409" s="46">
        <f>L1382*Settings!$C$13*(INDEX(L$331:L$342,$D1409))</f>
        <v/>
      </c>
      <c r="M1409" s="47">
        <f>M1382*Settings!$C$13*(INDEX(M$331:M$342,$D1409))</f>
        <v/>
      </c>
      <c r="N1409" s="47">
        <f>N1382*Settings!$C$13*(INDEX(N$331:N$342,$D1409))</f>
        <v/>
      </c>
      <c r="O1409" s="47">
        <f>O1382*Settings!$C$13*(INDEX(O$331:O$342,$D1409))</f>
        <v/>
      </c>
      <c r="P1409" s="47">
        <f>P1382*Settings!$C$13*(INDEX(P$331:P$342,$D1409))</f>
        <v/>
      </c>
      <c r="Q1409" s="47">
        <f>Q1382*Settings!$C$13*(INDEX(Q$331:Q$342,$D1409))</f>
        <v/>
      </c>
      <c r="R1409" s="47">
        <f>R1382*Settings!$C$13*(INDEX(R$331:R$342,$D1409))</f>
        <v/>
      </c>
      <c r="S1409" s="47">
        <f>S1382*Settings!$C$13*(INDEX(S$331:S$342,$D1409))</f>
        <v/>
      </c>
      <c r="T1409" s="47">
        <f>T1382*Settings!$C$13*(INDEX(T$331:T$342,$D1409))</f>
        <v/>
      </c>
      <c r="U1409" s="47">
        <f>U1382*Settings!$C$13*(INDEX(U$331:U$342,$D1409))</f>
        <v/>
      </c>
      <c r="V1409" s="47">
        <f>V1382*Settings!$C$13*(INDEX(V$331:V$342,$D1409))</f>
        <v/>
      </c>
      <c r="W1409" s="47">
        <f>W1382*Settings!$C$13*(INDEX(W$331:W$342,$D1409))</f>
        <v/>
      </c>
      <c r="X1409" s="47">
        <f>X1382*Settings!$C$13*(INDEX(X$331:X$342,$D1409))</f>
        <v/>
      </c>
      <c r="Y1409" s="47">
        <f>Y1382*Settings!$C$13*(INDEX(Y$331:Y$342,$D1409))</f>
        <v/>
      </c>
      <c r="Z1409" s="47">
        <f>Z1382*Settings!$C$13*(INDEX(Z$331:Z$342,$D1409))</f>
        <v/>
      </c>
      <c r="AA1409" s="47">
        <f>AA1382*Settings!$C$13*(INDEX(AA$331:AA$342,$D1409))</f>
        <v/>
      </c>
      <c r="AB1409" s="47">
        <f>AB1382*Settings!$C$13*(INDEX(AB$331:AB$342,$D1409))</f>
        <v/>
      </c>
      <c r="AC1409" s="47">
        <f>AC1382*Settings!$C$13*(INDEX(AC$331:AC$342,$D1409))</f>
        <v/>
      </c>
      <c r="AD1409" s="58">
        <f>REVENUE(AD1382,Settings!$C$13,INDEX(AD$331:AD$342,$D1409))</f>
        <v/>
      </c>
      <c r="AF1409" s="11">
        <f>LOWER(Settings!$C$4)&amp;".mit."&amp;$A1409&amp;IF($C1409="","","."&amp;$C1409&amp;"."&amp;$B1409)&amp;IF(INDEX(Variables!$D$5:$D$205,MATCH($A1409,Variables!$A$5:$A$205,0))="","","."&amp;INDEX(Variables!$D$5:$D$205,MATCH($A1409,Variables!$A$5:$A$205,0)))&amp;"."&amp;AF$5</f>
        <v/>
      </c>
      <c r="AG1409" s="46">
        <f>AG1382*Settings!$C$13*(INDEX(AG$331:AG$342,$D1409))</f>
        <v/>
      </c>
      <c r="AH1409" s="47">
        <f>AH1382*Settings!$C$13*(INDEX(AH$331:AH$342,$D1409))</f>
        <v/>
      </c>
      <c r="AI1409" s="47">
        <f>AI1382*Settings!$C$13*(INDEX(AI$331:AI$342,$D1409))</f>
        <v/>
      </c>
      <c r="AJ1409" s="47">
        <f>AJ1382*Settings!$C$13*(INDEX(AJ$331:AJ$342,$D1409))</f>
        <v/>
      </c>
      <c r="AK1409" s="47">
        <f>AK1382*Settings!$C$13*(INDEX(AK$331:AK$342,$D1409))</f>
        <v/>
      </c>
      <c r="AL1409" s="47">
        <f>AL1382*Settings!$C$13*(INDEX(AL$331:AL$342,$D1409))</f>
        <v/>
      </c>
      <c r="AM1409" s="47">
        <f>AM1382*Settings!$C$13*(INDEX(AM$331:AM$342,$D1409))</f>
        <v/>
      </c>
      <c r="AN1409" s="47">
        <f>AN1382*Settings!$C$13*(INDEX(AN$331:AN$342,$D1409))</f>
        <v/>
      </c>
      <c r="AO1409" s="47">
        <f>AO1382*Settings!$C$13*(INDEX(AO$331:AO$342,$D1409))</f>
        <v/>
      </c>
      <c r="AP1409" s="47">
        <f>AP1382*Settings!$C$13*(INDEX(AP$331:AP$342,$D1409))</f>
        <v/>
      </c>
      <c r="AQ1409" s="47">
        <f>AQ1382*Settings!$C$13*(INDEX(AQ$331:AQ$342,$D1409))</f>
        <v/>
      </c>
      <c r="AR1409" s="47">
        <f>AR1382*Settings!$C$13*(INDEX(AR$331:AR$342,$D1409))</f>
        <v/>
      </c>
      <c r="AS1409" s="47">
        <f>AS1382*Settings!$C$13*(INDEX(AS$331:AS$342,$D1409))</f>
        <v/>
      </c>
      <c r="AT1409" s="47">
        <f>AT1382*Settings!$C$13*(INDEX(AT$331:AT$342,$D1409))</f>
        <v/>
      </c>
      <c r="AU1409" s="47">
        <f>AU1382*Settings!$C$13*(INDEX(AU$331:AU$342,$D1409))</f>
        <v/>
      </c>
      <c r="AV1409" s="47">
        <f>AV1382*Settings!$C$13*(INDEX(AV$331:AV$342,$D1409))</f>
        <v/>
      </c>
      <c r="AW1409" s="47">
        <f>AW1382*Settings!$C$13*(INDEX(AW$331:AW$342,$D1409))</f>
        <v/>
      </c>
      <c r="AX1409" s="47">
        <f>AX1382*Settings!$C$13*(INDEX(AX$331:AX$342,$D1409))</f>
        <v/>
      </c>
      <c r="AY1409" s="58">
        <f>REVENUE(AY1382,Settings!$C$13,INDEX(AY$331:AY$342,$D1409))</f>
        <v/>
      </c>
    </row>
    <row r="1410" hidden="1" outlineLevel="2">
      <c r="A1410" s="14" t="inlineStr">
        <is>
          <t>rsub</t>
        </is>
      </c>
      <c r="B1410" s="14" t="inlineStr">
        <is>
          <t>ker</t>
        </is>
      </c>
      <c r="C1410" s="14" t="inlineStr">
        <is>
          <t>irn</t>
        </is>
      </c>
      <c r="D1410" s="37">
        <f>INDEX(Inputs!$R$5:$R$132,MATCH($B1410&amp;"|"&amp;$C1410,Inputs!$A$5:$A$132,0))</f>
        <v/>
      </c>
      <c r="E1410" s="36" t="n"/>
      <c r="F1410" s="36" t="n"/>
      <c r="G1410" s="36" t="n"/>
      <c r="H1410" s="14">
        <f>INDEX(Variables!$B$5:$B$205,MATCH($A1410,Variables!$A$5:$A$205,0))&amp;IF($C1410="",""," | "&amp;INDEX(Mapping!$B$5:$B$26,MATCH($C1410,Mapping!$A$5:$A$26,0))&amp;" | "&amp;INDEX(Mapping!$B$30:$B$46,MATCH($B1410,Mapping!$A$30:$A$46,0)))</f>
        <v/>
      </c>
      <c r="I1410" s="14">
        <f>INDEX(Variables!$C$5:$C$205,MATCH($A1410,Variables!$A$5:$A$205,0))</f>
        <v/>
      </c>
      <c r="J1410" s="14">
        <f>INDEX(Variables!$E$5:$E$205,MATCH($A1410,Variables!$A$5:$A$205,0))</f>
        <v/>
      </c>
      <c r="K1410" s="11">
        <f>LOWER(Settings!$C$4)&amp;".mit."&amp;$A1410&amp;IF($C1410="","","."&amp;$C1410&amp;"."&amp;$B1410)&amp;IF(INDEX(Variables!$D$5:$D$205,MATCH($A1410,Variables!$A$5:$A$205,0))="","","."&amp;INDEX(Variables!$D$5:$D$205,MATCH($A1410,Variables!$A$5:$A$205,0)))&amp;"."&amp;K$5</f>
        <v/>
      </c>
      <c r="L1410" s="46">
        <f>L1383*Settings!$C$13*(INDEX(L$331:L$342,$D1410))</f>
        <v/>
      </c>
      <c r="M1410" s="47">
        <f>M1383*Settings!$C$13*(INDEX(M$331:M$342,$D1410))</f>
        <v/>
      </c>
      <c r="N1410" s="47">
        <f>N1383*Settings!$C$13*(INDEX(N$331:N$342,$D1410))</f>
        <v/>
      </c>
      <c r="O1410" s="47">
        <f>O1383*Settings!$C$13*(INDEX(O$331:O$342,$D1410))</f>
        <v/>
      </c>
      <c r="P1410" s="47">
        <f>P1383*Settings!$C$13*(INDEX(P$331:P$342,$D1410))</f>
        <v/>
      </c>
      <c r="Q1410" s="47">
        <f>Q1383*Settings!$C$13*(INDEX(Q$331:Q$342,$D1410))</f>
        <v/>
      </c>
      <c r="R1410" s="47">
        <f>R1383*Settings!$C$13*(INDEX(R$331:R$342,$D1410))</f>
        <v/>
      </c>
      <c r="S1410" s="47">
        <f>S1383*Settings!$C$13*(INDEX(S$331:S$342,$D1410))</f>
        <v/>
      </c>
      <c r="T1410" s="47">
        <f>T1383*Settings!$C$13*(INDEX(T$331:T$342,$D1410))</f>
        <v/>
      </c>
      <c r="U1410" s="47">
        <f>U1383*Settings!$C$13*(INDEX(U$331:U$342,$D1410))</f>
        <v/>
      </c>
      <c r="V1410" s="47">
        <f>V1383*Settings!$C$13*(INDEX(V$331:V$342,$D1410))</f>
        <v/>
      </c>
      <c r="W1410" s="47">
        <f>W1383*Settings!$C$13*(INDEX(W$331:W$342,$D1410))</f>
        <v/>
      </c>
      <c r="X1410" s="47">
        <f>X1383*Settings!$C$13*(INDEX(X$331:X$342,$D1410))</f>
        <v/>
      </c>
      <c r="Y1410" s="47">
        <f>Y1383*Settings!$C$13*(INDEX(Y$331:Y$342,$D1410))</f>
        <v/>
      </c>
      <c r="Z1410" s="47">
        <f>Z1383*Settings!$C$13*(INDEX(Z$331:Z$342,$D1410))</f>
        <v/>
      </c>
      <c r="AA1410" s="47">
        <f>AA1383*Settings!$C$13*(INDEX(AA$331:AA$342,$D1410))</f>
        <v/>
      </c>
      <c r="AB1410" s="47">
        <f>AB1383*Settings!$C$13*(INDEX(AB$331:AB$342,$D1410))</f>
        <v/>
      </c>
      <c r="AC1410" s="47">
        <f>AC1383*Settings!$C$13*(INDEX(AC$331:AC$342,$D1410))</f>
        <v/>
      </c>
      <c r="AD1410" s="58">
        <f>REVENUE(AD1383,Settings!$C$13,INDEX(AD$331:AD$342,$D1410))</f>
        <v/>
      </c>
      <c r="AF1410" s="11">
        <f>LOWER(Settings!$C$4)&amp;".mit."&amp;$A1410&amp;IF($C1410="","","."&amp;$C1410&amp;"."&amp;$B1410)&amp;IF(INDEX(Variables!$D$5:$D$205,MATCH($A1410,Variables!$A$5:$A$205,0))="","","."&amp;INDEX(Variables!$D$5:$D$205,MATCH($A1410,Variables!$A$5:$A$205,0)))&amp;"."&amp;AF$5</f>
        <v/>
      </c>
      <c r="AG1410" s="46">
        <f>AG1383*Settings!$C$13*(INDEX(AG$331:AG$342,$D1410))</f>
        <v/>
      </c>
      <c r="AH1410" s="47">
        <f>AH1383*Settings!$C$13*(INDEX(AH$331:AH$342,$D1410))</f>
        <v/>
      </c>
      <c r="AI1410" s="47">
        <f>AI1383*Settings!$C$13*(INDEX(AI$331:AI$342,$D1410))</f>
        <v/>
      </c>
      <c r="AJ1410" s="47">
        <f>AJ1383*Settings!$C$13*(INDEX(AJ$331:AJ$342,$D1410))</f>
        <v/>
      </c>
      <c r="AK1410" s="47">
        <f>AK1383*Settings!$C$13*(INDEX(AK$331:AK$342,$D1410))</f>
        <v/>
      </c>
      <c r="AL1410" s="47">
        <f>AL1383*Settings!$C$13*(INDEX(AL$331:AL$342,$D1410))</f>
        <v/>
      </c>
      <c r="AM1410" s="47">
        <f>AM1383*Settings!$C$13*(INDEX(AM$331:AM$342,$D1410))</f>
        <v/>
      </c>
      <c r="AN1410" s="47">
        <f>AN1383*Settings!$C$13*(INDEX(AN$331:AN$342,$D1410))</f>
        <v/>
      </c>
      <c r="AO1410" s="47">
        <f>AO1383*Settings!$C$13*(INDEX(AO$331:AO$342,$D1410))</f>
        <v/>
      </c>
      <c r="AP1410" s="47">
        <f>AP1383*Settings!$C$13*(INDEX(AP$331:AP$342,$D1410))</f>
        <v/>
      </c>
      <c r="AQ1410" s="47">
        <f>AQ1383*Settings!$C$13*(INDEX(AQ$331:AQ$342,$D1410))</f>
        <v/>
      </c>
      <c r="AR1410" s="47">
        <f>AR1383*Settings!$C$13*(INDEX(AR$331:AR$342,$D1410))</f>
        <v/>
      </c>
      <c r="AS1410" s="47">
        <f>AS1383*Settings!$C$13*(INDEX(AS$331:AS$342,$D1410))</f>
        <v/>
      </c>
      <c r="AT1410" s="47">
        <f>AT1383*Settings!$C$13*(INDEX(AT$331:AT$342,$D1410))</f>
        <v/>
      </c>
      <c r="AU1410" s="47">
        <f>AU1383*Settings!$C$13*(INDEX(AU$331:AU$342,$D1410))</f>
        <v/>
      </c>
      <c r="AV1410" s="47">
        <f>AV1383*Settings!$C$13*(INDEX(AV$331:AV$342,$D1410))</f>
        <v/>
      </c>
      <c r="AW1410" s="47">
        <f>AW1383*Settings!$C$13*(INDEX(AW$331:AW$342,$D1410))</f>
        <v/>
      </c>
      <c r="AX1410" s="47">
        <f>AX1383*Settings!$C$13*(INDEX(AX$331:AX$342,$D1410))</f>
        <v/>
      </c>
      <c r="AY1410" s="58">
        <f>REVENUE(AY1383,Settings!$C$13,INDEX(AY$331:AY$342,$D1410))</f>
        <v/>
      </c>
    </row>
    <row r="1411" hidden="1" outlineLevel="2">
      <c r="A1411" s="14" t="inlineStr">
        <is>
          <t>rsub</t>
        </is>
      </c>
      <c r="B1411" s="14" t="inlineStr">
        <is>
          <t>oop</t>
        </is>
      </c>
      <c r="C1411" s="14" t="inlineStr">
        <is>
          <t>irn</t>
        </is>
      </c>
      <c r="D1411" s="37">
        <f>INDEX(Inputs!$R$5:$R$132,MATCH($B1411&amp;"|"&amp;$C1411,Inputs!$A$5:$A$132,0))</f>
        <v/>
      </c>
      <c r="E1411" s="36" t="n"/>
      <c r="F1411" s="36" t="n"/>
      <c r="G1411" s="36" t="n"/>
      <c r="H1411" s="14">
        <f>INDEX(Variables!$B$5:$B$205,MATCH($A1411,Variables!$A$5:$A$205,0))&amp;IF($C1411="",""," | "&amp;INDEX(Mapping!$B$5:$B$26,MATCH($C1411,Mapping!$A$5:$A$26,0))&amp;" | "&amp;INDEX(Mapping!$B$30:$B$46,MATCH($B1411,Mapping!$A$30:$A$46,0)))</f>
        <v/>
      </c>
      <c r="I1411" s="14">
        <f>INDEX(Variables!$C$5:$C$205,MATCH($A1411,Variables!$A$5:$A$205,0))</f>
        <v/>
      </c>
      <c r="J1411" s="14">
        <f>INDEX(Variables!$E$5:$E$205,MATCH($A1411,Variables!$A$5:$A$205,0))</f>
        <v/>
      </c>
      <c r="K1411" s="11">
        <f>LOWER(Settings!$C$4)&amp;".mit."&amp;$A1411&amp;IF($C1411="","","."&amp;$C1411&amp;"."&amp;$B1411)&amp;IF(INDEX(Variables!$D$5:$D$205,MATCH($A1411,Variables!$A$5:$A$205,0))="","","."&amp;INDEX(Variables!$D$5:$D$205,MATCH($A1411,Variables!$A$5:$A$205,0)))&amp;"."&amp;K$5</f>
        <v/>
      </c>
      <c r="L1411" s="46">
        <f>L1384*Settings!$C$13*(INDEX(L$331:L$342,$D1411))</f>
        <v/>
      </c>
      <c r="M1411" s="47">
        <f>M1384*Settings!$C$13*(INDEX(M$331:M$342,$D1411))</f>
        <v/>
      </c>
      <c r="N1411" s="47">
        <f>N1384*Settings!$C$13*(INDEX(N$331:N$342,$D1411))</f>
        <v/>
      </c>
      <c r="O1411" s="47">
        <f>O1384*Settings!$C$13*(INDEX(O$331:O$342,$D1411))</f>
        <v/>
      </c>
      <c r="P1411" s="47">
        <f>P1384*Settings!$C$13*(INDEX(P$331:P$342,$D1411))</f>
        <v/>
      </c>
      <c r="Q1411" s="47">
        <f>Q1384*Settings!$C$13*(INDEX(Q$331:Q$342,$D1411))</f>
        <v/>
      </c>
      <c r="R1411" s="47">
        <f>R1384*Settings!$C$13*(INDEX(R$331:R$342,$D1411))</f>
        <v/>
      </c>
      <c r="S1411" s="47">
        <f>S1384*Settings!$C$13*(INDEX(S$331:S$342,$D1411))</f>
        <v/>
      </c>
      <c r="T1411" s="47">
        <f>T1384*Settings!$C$13*(INDEX(T$331:T$342,$D1411))</f>
        <v/>
      </c>
      <c r="U1411" s="47">
        <f>U1384*Settings!$C$13*(INDEX(U$331:U$342,$D1411))</f>
        <v/>
      </c>
      <c r="V1411" s="47">
        <f>V1384*Settings!$C$13*(INDEX(V$331:V$342,$D1411))</f>
        <v/>
      </c>
      <c r="W1411" s="47">
        <f>W1384*Settings!$C$13*(INDEX(W$331:W$342,$D1411))</f>
        <v/>
      </c>
      <c r="X1411" s="47">
        <f>X1384*Settings!$C$13*(INDEX(X$331:X$342,$D1411))</f>
        <v/>
      </c>
      <c r="Y1411" s="47">
        <f>Y1384*Settings!$C$13*(INDEX(Y$331:Y$342,$D1411))</f>
        <v/>
      </c>
      <c r="Z1411" s="47">
        <f>Z1384*Settings!$C$13*(INDEX(Z$331:Z$342,$D1411))</f>
        <v/>
      </c>
      <c r="AA1411" s="47">
        <f>AA1384*Settings!$C$13*(INDEX(AA$331:AA$342,$D1411))</f>
        <v/>
      </c>
      <c r="AB1411" s="47">
        <f>AB1384*Settings!$C$13*(INDEX(AB$331:AB$342,$D1411))</f>
        <v/>
      </c>
      <c r="AC1411" s="47">
        <f>AC1384*Settings!$C$13*(INDEX(AC$331:AC$342,$D1411))</f>
        <v/>
      </c>
      <c r="AD1411" s="58">
        <f>REVENUE(AD1384,Settings!$C$13,INDEX(AD$331:AD$342,$D1411))</f>
        <v/>
      </c>
      <c r="AF1411" s="11">
        <f>LOWER(Settings!$C$4)&amp;".mit."&amp;$A1411&amp;IF($C1411="","","."&amp;$C1411&amp;"."&amp;$B1411)&amp;IF(INDEX(Variables!$D$5:$D$205,MATCH($A1411,Variables!$A$5:$A$205,0))="","","."&amp;INDEX(Variables!$D$5:$D$205,MATCH($A1411,Variables!$A$5:$A$205,0)))&amp;"."&amp;AF$5</f>
        <v/>
      </c>
      <c r="AG1411" s="46">
        <f>AG1384*Settings!$C$13*(INDEX(AG$331:AG$342,$D1411))</f>
        <v/>
      </c>
      <c r="AH1411" s="47">
        <f>AH1384*Settings!$C$13*(INDEX(AH$331:AH$342,$D1411))</f>
        <v/>
      </c>
      <c r="AI1411" s="47">
        <f>AI1384*Settings!$C$13*(INDEX(AI$331:AI$342,$D1411))</f>
        <v/>
      </c>
      <c r="AJ1411" s="47">
        <f>AJ1384*Settings!$C$13*(INDEX(AJ$331:AJ$342,$D1411))</f>
        <v/>
      </c>
      <c r="AK1411" s="47">
        <f>AK1384*Settings!$C$13*(INDEX(AK$331:AK$342,$D1411))</f>
        <v/>
      </c>
      <c r="AL1411" s="47">
        <f>AL1384*Settings!$C$13*(INDEX(AL$331:AL$342,$D1411))</f>
        <v/>
      </c>
      <c r="AM1411" s="47">
        <f>AM1384*Settings!$C$13*(INDEX(AM$331:AM$342,$D1411))</f>
        <v/>
      </c>
      <c r="AN1411" s="47">
        <f>AN1384*Settings!$C$13*(INDEX(AN$331:AN$342,$D1411))</f>
        <v/>
      </c>
      <c r="AO1411" s="47">
        <f>AO1384*Settings!$C$13*(INDEX(AO$331:AO$342,$D1411))</f>
        <v/>
      </c>
      <c r="AP1411" s="47">
        <f>AP1384*Settings!$C$13*(INDEX(AP$331:AP$342,$D1411))</f>
        <v/>
      </c>
      <c r="AQ1411" s="47">
        <f>AQ1384*Settings!$C$13*(INDEX(AQ$331:AQ$342,$D1411))</f>
        <v/>
      </c>
      <c r="AR1411" s="47">
        <f>AR1384*Settings!$C$13*(INDEX(AR$331:AR$342,$D1411))</f>
        <v/>
      </c>
      <c r="AS1411" s="47">
        <f>AS1384*Settings!$C$13*(INDEX(AS$331:AS$342,$D1411))</f>
        <v/>
      </c>
      <c r="AT1411" s="47">
        <f>AT1384*Settings!$C$13*(INDEX(AT$331:AT$342,$D1411))</f>
        <v/>
      </c>
      <c r="AU1411" s="47">
        <f>AU1384*Settings!$C$13*(INDEX(AU$331:AU$342,$D1411))</f>
        <v/>
      </c>
      <c r="AV1411" s="47">
        <f>AV1384*Settings!$C$13*(INDEX(AV$331:AV$342,$D1411))</f>
        <v/>
      </c>
      <c r="AW1411" s="47">
        <f>AW1384*Settings!$C$13*(INDEX(AW$331:AW$342,$D1411))</f>
        <v/>
      </c>
      <c r="AX1411" s="47">
        <f>AX1384*Settings!$C$13*(INDEX(AX$331:AX$342,$D1411))</f>
        <v/>
      </c>
      <c r="AY1411" s="58">
        <f>REVENUE(AY1384,Settings!$C$13,INDEX(AY$331:AY$342,$D1411))</f>
        <v/>
      </c>
    </row>
    <row r="1412" hidden="1" outlineLevel="2">
      <c r="A1412" s="14" t="inlineStr">
        <is>
          <t>rsub</t>
        </is>
      </c>
      <c r="B1412" s="14" t="inlineStr">
        <is>
          <t>bio</t>
        </is>
      </c>
      <c r="C1412" s="14" t="inlineStr">
        <is>
          <t>irn</t>
        </is>
      </c>
      <c r="D1412" s="37">
        <f>INDEX(Inputs!$R$5:$R$132,MATCH($B1412&amp;"|"&amp;$C1412,Inputs!$A$5:$A$132,0))</f>
        <v/>
      </c>
      <c r="E1412" s="36" t="n"/>
      <c r="F1412" s="36" t="n"/>
      <c r="G1412" s="36" t="n"/>
      <c r="H1412" s="14">
        <f>INDEX(Variables!$B$5:$B$205,MATCH($A1412,Variables!$A$5:$A$205,0))&amp;IF($C1412="",""," | "&amp;INDEX(Mapping!$B$5:$B$26,MATCH($C1412,Mapping!$A$5:$A$26,0))&amp;" | "&amp;INDEX(Mapping!$B$30:$B$46,MATCH($B1412,Mapping!$A$30:$A$46,0)))</f>
        <v/>
      </c>
      <c r="I1412" s="14">
        <f>INDEX(Variables!$C$5:$C$205,MATCH($A1412,Variables!$A$5:$A$205,0))</f>
        <v/>
      </c>
      <c r="J1412" s="14">
        <f>INDEX(Variables!$E$5:$E$205,MATCH($A1412,Variables!$A$5:$A$205,0))</f>
        <v/>
      </c>
      <c r="K1412" s="11">
        <f>LOWER(Settings!$C$4)&amp;".mit."&amp;$A1412&amp;IF($C1412="","","."&amp;$C1412&amp;"."&amp;$B1412)&amp;IF(INDEX(Variables!$D$5:$D$205,MATCH($A1412,Variables!$A$5:$A$205,0))="","","."&amp;INDEX(Variables!$D$5:$D$205,MATCH($A1412,Variables!$A$5:$A$205,0)))&amp;"."&amp;K$5</f>
        <v/>
      </c>
      <c r="L1412" s="46">
        <f>L1385*Settings!$C$13*(INDEX(L$331:L$342,$D1412))</f>
        <v/>
      </c>
      <c r="M1412" s="47">
        <f>M1385*Settings!$C$13*(INDEX(M$331:M$342,$D1412))</f>
        <v/>
      </c>
      <c r="N1412" s="47">
        <f>N1385*Settings!$C$13*(INDEX(N$331:N$342,$D1412))</f>
        <v/>
      </c>
      <c r="O1412" s="47">
        <f>O1385*Settings!$C$13*(INDEX(O$331:O$342,$D1412))</f>
        <v/>
      </c>
      <c r="P1412" s="47">
        <f>P1385*Settings!$C$13*(INDEX(P$331:P$342,$D1412))</f>
        <v/>
      </c>
      <c r="Q1412" s="47">
        <f>Q1385*Settings!$C$13*(INDEX(Q$331:Q$342,$D1412))</f>
        <v/>
      </c>
      <c r="R1412" s="47">
        <f>R1385*Settings!$C$13*(INDEX(R$331:R$342,$D1412))</f>
        <v/>
      </c>
      <c r="S1412" s="47">
        <f>S1385*Settings!$C$13*(INDEX(S$331:S$342,$D1412))</f>
        <v/>
      </c>
      <c r="T1412" s="47">
        <f>T1385*Settings!$C$13*(INDEX(T$331:T$342,$D1412))</f>
        <v/>
      </c>
      <c r="U1412" s="47">
        <f>U1385*Settings!$C$13*(INDEX(U$331:U$342,$D1412))</f>
        <v/>
      </c>
      <c r="V1412" s="47">
        <f>V1385*Settings!$C$13*(INDEX(V$331:V$342,$D1412))</f>
        <v/>
      </c>
      <c r="W1412" s="47">
        <f>W1385*Settings!$C$13*(INDEX(W$331:W$342,$D1412))</f>
        <v/>
      </c>
      <c r="X1412" s="47">
        <f>X1385*Settings!$C$13*(INDEX(X$331:X$342,$D1412))</f>
        <v/>
      </c>
      <c r="Y1412" s="47">
        <f>Y1385*Settings!$C$13*(INDEX(Y$331:Y$342,$D1412))</f>
        <v/>
      </c>
      <c r="Z1412" s="47">
        <f>Z1385*Settings!$C$13*(INDEX(Z$331:Z$342,$D1412))</f>
        <v/>
      </c>
      <c r="AA1412" s="47">
        <f>AA1385*Settings!$C$13*(INDEX(AA$331:AA$342,$D1412))</f>
        <v/>
      </c>
      <c r="AB1412" s="47">
        <f>AB1385*Settings!$C$13*(INDEX(AB$331:AB$342,$D1412))</f>
        <v/>
      </c>
      <c r="AC1412" s="47">
        <f>AC1385*Settings!$C$13*(INDEX(AC$331:AC$342,$D1412))</f>
        <v/>
      </c>
      <c r="AD1412" s="58">
        <f>REVENUE(AD1385,Settings!$C$13,INDEX(AD$331:AD$342,$D1412))</f>
        <v/>
      </c>
      <c r="AF1412" s="11">
        <f>LOWER(Settings!$C$4)&amp;".mit."&amp;$A1412&amp;IF($C1412="","","."&amp;$C1412&amp;"."&amp;$B1412)&amp;IF(INDEX(Variables!$D$5:$D$205,MATCH($A1412,Variables!$A$5:$A$205,0))="","","."&amp;INDEX(Variables!$D$5:$D$205,MATCH($A1412,Variables!$A$5:$A$205,0)))&amp;"."&amp;AF$5</f>
        <v/>
      </c>
      <c r="AG1412" s="46">
        <f>AG1385*Settings!$C$13*(INDEX(AG$331:AG$342,$D1412))</f>
        <v/>
      </c>
      <c r="AH1412" s="47">
        <f>AH1385*Settings!$C$13*(INDEX(AH$331:AH$342,$D1412))</f>
        <v/>
      </c>
      <c r="AI1412" s="47">
        <f>AI1385*Settings!$C$13*(INDEX(AI$331:AI$342,$D1412))</f>
        <v/>
      </c>
      <c r="AJ1412" s="47">
        <f>AJ1385*Settings!$C$13*(INDEX(AJ$331:AJ$342,$D1412))</f>
        <v/>
      </c>
      <c r="AK1412" s="47">
        <f>AK1385*Settings!$C$13*(INDEX(AK$331:AK$342,$D1412))</f>
        <v/>
      </c>
      <c r="AL1412" s="47">
        <f>AL1385*Settings!$C$13*(INDEX(AL$331:AL$342,$D1412))</f>
        <v/>
      </c>
      <c r="AM1412" s="47">
        <f>AM1385*Settings!$C$13*(INDEX(AM$331:AM$342,$D1412))</f>
        <v/>
      </c>
      <c r="AN1412" s="47">
        <f>AN1385*Settings!$C$13*(INDEX(AN$331:AN$342,$D1412))</f>
        <v/>
      </c>
      <c r="AO1412" s="47">
        <f>AO1385*Settings!$C$13*(INDEX(AO$331:AO$342,$D1412))</f>
        <v/>
      </c>
      <c r="AP1412" s="47">
        <f>AP1385*Settings!$C$13*(INDEX(AP$331:AP$342,$D1412))</f>
        <v/>
      </c>
      <c r="AQ1412" s="47">
        <f>AQ1385*Settings!$C$13*(INDEX(AQ$331:AQ$342,$D1412))</f>
        <v/>
      </c>
      <c r="AR1412" s="47">
        <f>AR1385*Settings!$C$13*(INDEX(AR$331:AR$342,$D1412))</f>
        <v/>
      </c>
      <c r="AS1412" s="47">
        <f>AS1385*Settings!$C$13*(INDEX(AS$331:AS$342,$D1412))</f>
        <v/>
      </c>
      <c r="AT1412" s="47">
        <f>AT1385*Settings!$C$13*(INDEX(AT$331:AT$342,$D1412))</f>
        <v/>
      </c>
      <c r="AU1412" s="47">
        <f>AU1385*Settings!$C$13*(INDEX(AU$331:AU$342,$D1412))</f>
        <v/>
      </c>
      <c r="AV1412" s="47">
        <f>AV1385*Settings!$C$13*(INDEX(AV$331:AV$342,$D1412))</f>
        <v/>
      </c>
      <c r="AW1412" s="47">
        <f>AW1385*Settings!$C$13*(INDEX(AW$331:AW$342,$D1412))</f>
        <v/>
      </c>
      <c r="AX1412" s="47">
        <f>AX1385*Settings!$C$13*(INDEX(AX$331:AX$342,$D1412))</f>
        <v/>
      </c>
      <c r="AY1412" s="58">
        <f>REVENUE(AY1385,Settings!$C$13,INDEX(AY$331:AY$342,$D1412))</f>
        <v/>
      </c>
    </row>
    <row r="1413" hidden="1" outlineLevel="2"/>
    <row r="1414" hidden="1" outlineLevel="2">
      <c r="A1414" s="14" t="inlineStr">
        <is>
          <t>rnew</t>
        </is>
      </c>
      <c r="B1414" s="14" t="inlineStr">
        <is>
          <t>coa</t>
        </is>
      </c>
      <c r="C1414" s="14" t="inlineStr">
        <is>
          <t>irn</t>
        </is>
      </c>
      <c r="D1414" s="37">
        <f>INDEX(Inputs!$S$5:$S$132,MATCH($B1414&amp;"|"&amp;$C1414,Inputs!$A$5:$A$132,0))</f>
        <v/>
      </c>
      <c r="E1414" s="36" t="n"/>
      <c r="F1414" s="36" t="n"/>
      <c r="G1414" s="36" t="n"/>
      <c r="H1414" s="14">
        <f>INDEX(Variables!$B$5:$B$205,MATCH($A1414,Variables!$A$5:$A$205,0))&amp;IF($C1414="",""," | "&amp;INDEX(Mapping!$B$5:$B$26,MATCH($C1414,Mapping!$A$5:$A$26,0))&amp;" | "&amp;INDEX(Mapping!$B$30:$B$46,MATCH($B1414,Mapping!$A$30:$A$46,0)))</f>
        <v/>
      </c>
      <c r="I1414" s="14">
        <f>INDEX(Variables!$C$5:$C$205,MATCH($A1414,Variables!$A$5:$A$205,0))</f>
        <v/>
      </c>
      <c r="J1414" s="14">
        <f>INDEX(Variables!$E$5:$E$205,MATCH($A1414,Variables!$A$5:$A$205,0))</f>
        <v/>
      </c>
      <c r="K1414" s="11">
        <f>LOWER(Settings!$C$4)&amp;".mit."&amp;$A1414&amp;IF($C1414="","","."&amp;$C1414&amp;"."&amp;$B1414)&amp;IF(INDEX(Variables!$D$5:$D$205,MATCH($A1414,Variables!$A$5:$A$205,0))="","","."&amp;INDEX(Variables!$D$5:$D$205,MATCH($A1414,Variables!$A$5:$A$205,0)))&amp;"."&amp;K$5</f>
        <v/>
      </c>
      <c r="L1414" s="46">
        <f>L1378*Settings!$C$13*(L1324+L1342+L1333*L$195+L1351*$D1414)</f>
        <v/>
      </c>
      <c r="M1414" s="47">
        <f>M1378*Settings!$C$13*(M1324+M1342+M1333*M$195+M1351*$D1414)</f>
        <v/>
      </c>
      <c r="N1414" s="47">
        <f>N1378*Settings!$C$13*(N1324+N1342+N1333*N$195+N1351*$D1414)</f>
        <v/>
      </c>
      <c r="O1414" s="47">
        <f>O1378*Settings!$C$13*(O1324+O1342+O1333*O$195+O1351*$D1414)</f>
        <v/>
      </c>
      <c r="P1414" s="47">
        <f>P1378*Settings!$C$13*(P1324+P1342+P1333*P$195+P1351*$D1414)</f>
        <v/>
      </c>
      <c r="Q1414" s="47">
        <f>Q1378*Settings!$C$13*(Q1324+Q1342+Q1333*Q$195+Q1351*$D1414)</f>
        <v/>
      </c>
      <c r="R1414" s="47">
        <f>R1378*Settings!$C$13*(R1324+R1342+R1333*R$195+R1351*$D1414)</f>
        <v/>
      </c>
      <c r="S1414" s="47">
        <f>S1378*Settings!$C$13*(S1324+S1342+S1333*S$195+S1351*$D1414)</f>
        <v/>
      </c>
      <c r="T1414" s="47">
        <f>T1378*Settings!$C$13*(T1324+T1342+T1333*T$195+T1351*$D1414)</f>
        <v/>
      </c>
      <c r="U1414" s="47">
        <f>U1378*Settings!$C$13*(U1324+U1342+U1333*U$195+U1351*$D1414)</f>
        <v/>
      </c>
      <c r="V1414" s="47">
        <f>V1378*Settings!$C$13*(V1324+V1342+V1333*V$195+V1351*$D1414)</f>
        <v/>
      </c>
      <c r="W1414" s="47">
        <f>W1378*Settings!$C$13*(W1324+W1342+W1333*W$195+W1351*$D1414)</f>
        <v/>
      </c>
      <c r="X1414" s="47">
        <f>X1378*Settings!$C$13*(X1324+X1342+X1333*X$195+X1351*$D1414)</f>
        <v/>
      </c>
      <c r="Y1414" s="47">
        <f>Y1378*Settings!$C$13*(Y1324+Y1342+Y1333*Y$195+Y1351*$D1414)</f>
        <v/>
      </c>
      <c r="Z1414" s="47">
        <f>Z1378*Settings!$C$13*(Z1324+Z1342+Z1333*Z$195+Z1351*$D1414)</f>
        <v/>
      </c>
      <c r="AA1414" s="47">
        <f>AA1378*Settings!$C$13*(AA1324+AA1342+AA1333*AA$195+AA1351*$D1414)</f>
        <v/>
      </c>
      <c r="AB1414" s="47">
        <f>AB1378*Settings!$C$13*(AB1324+AB1342+AB1333*AB$195+AB1351*$D1414)</f>
        <v/>
      </c>
      <c r="AC1414" s="47">
        <f>AC1378*Settings!$C$13*(AC1324+AC1342+AC1333*AC$195+AC1351*$D1414)</f>
        <v/>
      </c>
      <c r="AD1414" s="58">
        <f>REVENUE(AD1378,Settings!$C$13,NEWREVRATE(AD1324,AD1342,AD1333,AD$195,AD1351,$D1414))</f>
        <v/>
      </c>
      <c r="AF1414" s="11">
        <f>LOWER(Settings!$C$4)&amp;".mit."&amp;$A1414&amp;IF($C1414="","","."&amp;$C1414&amp;"."&amp;$B1414)&amp;IF(INDEX(Variables!$D$5:$D$205,MATCH($A1414,Variables!$A$5:$A$205,0))="","","."&amp;INDEX(Variables!$D$5:$D$205,MATCH($A1414,Variables!$A$5:$A$205,0)))&amp;"."&amp;AF$5</f>
        <v/>
      </c>
      <c r="AG1414" s="46">
        <f>AG1378*Settings!$C$13*(AG1324+AG1342+AG1333*AG$195+AG1351*$D1414)</f>
        <v/>
      </c>
      <c r="AH1414" s="47">
        <f>AH1378*Settings!$C$13*(AH1324+AH1342+AH1333*AH$195+AH1351*$D1414)</f>
        <v/>
      </c>
      <c r="AI1414" s="47">
        <f>AI1378*Settings!$C$13*(AI1324+AI1342+AI1333*AI$195+AI1351*$D1414)</f>
        <v/>
      </c>
      <c r="AJ1414" s="47">
        <f>AJ1378*Settings!$C$13*(AJ1324+AJ1342+AJ1333*AJ$195+AJ1351*$D1414)</f>
        <v/>
      </c>
      <c r="AK1414" s="47">
        <f>AK1378*Settings!$C$13*(AK1324+AK1342+AK1333*AK$195+AK1351*$D1414)</f>
        <v/>
      </c>
      <c r="AL1414" s="47">
        <f>AL1378*Settings!$C$13*(AL1324+AL1342+AL1333*AL$195+AL1351*$D1414)</f>
        <v/>
      </c>
      <c r="AM1414" s="47">
        <f>AM1378*Settings!$C$13*(AM1324+AM1342+AM1333*AM$195+AM1351*$D1414)</f>
        <v/>
      </c>
      <c r="AN1414" s="47">
        <f>AN1378*Settings!$C$13*(AN1324+AN1342+AN1333*AN$195+AN1351*$D1414)</f>
        <v/>
      </c>
      <c r="AO1414" s="47">
        <f>AO1378*Settings!$C$13*(AO1324+AO1342+AO1333*AO$195+AO1351*$D1414)</f>
        <v/>
      </c>
      <c r="AP1414" s="47">
        <f>AP1378*Settings!$C$13*(AP1324+AP1342+AP1333*AP$195+AP1351*$D1414)</f>
        <v/>
      </c>
      <c r="AQ1414" s="47">
        <f>AQ1378*Settings!$C$13*(AQ1324+AQ1342+AQ1333*AQ$195+AQ1351*$D1414)</f>
        <v/>
      </c>
      <c r="AR1414" s="47">
        <f>AR1378*Settings!$C$13*(AR1324+AR1342+AR1333*AR$195+AR1351*$D1414)</f>
        <v/>
      </c>
      <c r="AS1414" s="47">
        <f>AS1378*Settings!$C$13*(AS1324+AS1342+AS1333*AS$195+AS1351*$D1414)</f>
        <v/>
      </c>
      <c r="AT1414" s="47">
        <f>AT1378*Settings!$C$13*(AT1324+AT1342+AT1333*AT$195+AT1351*$D1414)</f>
        <v/>
      </c>
      <c r="AU1414" s="47">
        <f>AU1378*Settings!$C$13*(AU1324+AU1342+AU1333*AU$195+AU1351*$D1414)</f>
        <v/>
      </c>
      <c r="AV1414" s="47">
        <f>AV1378*Settings!$C$13*(AV1324+AV1342+AV1333*AV$195+AV1351*$D1414)</f>
        <v/>
      </c>
      <c r="AW1414" s="47">
        <f>AW1378*Settings!$C$13*(AW1324+AW1342+AW1333*AW$195+AW1351*$D1414)</f>
        <v/>
      </c>
      <c r="AX1414" s="47">
        <f>AX1378*Settings!$C$13*(AX1324+AX1342+AX1333*AX$195+AX1351*$D1414)</f>
        <v/>
      </c>
      <c r="AY1414" s="58">
        <f>REVENUE(AY1378,Settings!$C$13,NEWREVRATE(AY1324,AY1342,AY1333,AY$195,AY1351,$D1414))</f>
        <v/>
      </c>
    </row>
    <row r="1415" hidden="1" outlineLevel="2">
      <c r="A1415" s="14" t="inlineStr">
        <is>
          <t>rnew</t>
        </is>
      </c>
      <c r="B1415" s="14" t="inlineStr">
        <is>
          <t>nga</t>
        </is>
      </c>
      <c r="C1415" s="14" t="inlineStr">
        <is>
          <t>irn</t>
        </is>
      </c>
      <c r="D1415" s="37">
        <f>INDEX(Inputs!$S$5:$S$132,MATCH($B1415&amp;"|"&amp;$C1415,Inputs!$A$5:$A$132,0))</f>
        <v/>
      </c>
      <c r="E1415" s="36" t="n"/>
      <c r="F1415" s="36" t="n"/>
      <c r="G1415" s="36" t="n"/>
      <c r="H1415" s="14">
        <f>INDEX(Variables!$B$5:$B$205,MATCH($A1415,Variables!$A$5:$A$205,0))&amp;IF($C1415="",""," | "&amp;INDEX(Mapping!$B$5:$B$26,MATCH($C1415,Mapping!$A$5:$A$26,0))&amp;" | "&amp;INDEX(Mapping!$B$30:$B$46,MATCH($B1415,Mapping!$A$30:$A$46,0)))</f>
        <v/>
      </c>
      <c r="I1415" s="14">
        <f>INDEX(Variables!$C$5:$C$205,MATCH($A1415,Variables!$A$5:$A$205,0))</f>
        <v/>
      </c>
      <c r="J1415" s="14">
        <f>INDEX(Variables!$E$5:$E$205,MATCH($A1415,Variables!$A$5:$A$205,0))</f>
        <v/>
      </c>
      <c r="K1415" s="11">
        <f>LOWER(Settings!$C$4)&amp;".mit."&amp;$A1415&amp;IF($C1415="","","."&amp;$C1415&amp;"."&amp;$B1415)&amp;IF(INDEX(Variables!$D$5:$D$205,MATCH($A1415,Variables!$A$5:$A$205,0))="","","."&amp;INDEX(Variables!$D$5:$D$205,MATCH($A1415,Variables!$A$5:$A$205,0)))&amp;"."&amp;K$5</f>
        <v/>
      </c>
      <c r="L1415" s="46">
        <f>L1379*Settings!$C$13*(L1325+L1343+L1334*L$195+L1352*$D1415)</f>
        <v/>
      </c>
      <c r="M1415" s="47">
        <f>M1379*Settings!$C$13*(M1325+M1343+M1334*M$195+M1352*$D1415)</f>
        <v/>
      </c>
      <c r="N1415" s="47">
        <f>N1379*Settings!$C$13*(N1325+N1343+N1334*N$195+N1352*$D1415)</f>
        <v/>
      </c>
      <c r="O1415" s="47">
        <f>O1379*Settings!$C$13*(O1325+O1343+O1334*O$195+O1352*$D1415)</f>
        <v/>
      </c>
      <c r="P1415" s="47">
        <f>P1379*Settings!$C$13*(P1325+P1343+P1334*P$195+P1352*$D1415)</f>
        <v/>
      </c>
      <c r="Q1415" s="47">
        <f>Q1379*Settings!$C$13*(Q1325+Q1343+Q1334*Q$195+Q1352*$D1415)</f>
        <v/>
      </c>
      <c r="R1415" s="47">
        <f>R1379*Settings!$C$13*(R1325+R1343+R1334*R$195+R1352*$D1415)</f>
        <v/>
      </c>
      <c r="S1415" s="47">
        <f>S1379*Settings!$C$13*(S1325+S1343+S1334*S$195+S1352*$D1415)</f>
        <v/>
      </c>
      <c r="T1415" s="47">
        <f>T1379*Settings!$C$13*(T1325+T1343+T1334*T$195+T1352*$D1415)</f>
        <v/>
      </c>
      <c r="U1415" s="47">
        <f>U1379*Settings!$C$13*(U1325+U1343+U1334*U$195+U1352*$D1415)</f>
        <v/>
      </c>
      <c r="V1415" s="47">
        <f>V1379*Settings!$C$13*(V1325+V1343+V1334*V$195+V1352*$D1415)</f>
        <v/>
      </c>
      <c r="W1415" s="47">
        <f>W1379*Settings!$C$13*(W1325+W1343+W1334*W$195+W1352*$D1415)</f>
        <v/>
      </c>
      <c r="X1415" s="47">
        <f>X1379*Settings!$C$13*(X1325+X1343+X1334*X$195+X1352*$D1415)</f>
        <v/>
      </c>
      <c r="Y1415" s="47">
        <f>Y1379*Settings!$C$13*(Y1325+Y1343+Y1334*Y$195+Y1352*$D1415)</f>
        <v/>
      </c>
      <c r="Z1415" s="47">
        <f>Z1379*Settings!$C$13*(Z1325+Z1343+Z1334*Z$195+Z1352*$D1415)</f>
        <v/>
      </c>
      <c r="AA1415" s="47">
        <f>AA1379*Settings!$C$13*(AA1325+AA1343+AA1334*AA$195+AA1352*$D1415)</f>
        <v/>
      </c>
      <c r="AB1415" s="47">
        <f>AB1379*Settings!$C$13*(AB1325+AB1343+AB1334*AB$195+AB1352*$D1415)</f>
        <v/>
      </c>
      <c r="AC1415" s="47">
        <f>AC1379*Settings!$C$13*(AC1325+AC1343+AC1334*AC$195+AC1352*$D1415)</f>
        <v/>
      </c>
      <c r="AD1415" s="58">
        <f>REVENUE(AD1379,Settings!$C$13,NEWREVRATE(AD1325,AD1343,AD1334,AD$195,AD1352,$D1415))</f>
        <v/>
      </c>
      <c r="AF1415" s="11">
        <f>LOWER(Settings!$C$4)&amp;".mit."&amp;$A1415&amp;IF($C1415="","","."&amp;$C1415&amp;"."&amp;$B1415)&amp;IF(INDEX(Variables!$D$5:$D$205,MATCH($A1415,Variables!$A$5:$A$205,0))="","","."&amp;INDEX(Variables!$D$5:$D$205,MATCH($A1415,Variables!$A$5:$A$205,0)))&amp;"."&amp;AF$5</f>
        <v/>
      </c>
      <c r="AG1415" s="46">
        <f>AG1379*Settings!$C$13*(AG1325+AG1343+AG1334*AG$195+AG1352*$D1415)</f>
        <v/>
      </c>
      <c r="AH1415" s="47">
        <f>AH1379*Settings!$C$13*(AH1325+AH1343+AH1334*AH$195+AH1352*$D1415)</f>
        <v/>
      </c>
      <c r="AI1415" s="47">
        <f>AI1379*Settings!$C$13*(AI1325+AI1343+AI1334*AI$195+AI1352*$D1415)</f>
        <v/>
      </c>
      <c r="AJ1415" s="47">
        <f>AJ1379*Settings!$C$13*(AJ1325+AJ1343+AJ1334*AJ$195+AJ1352*$D1415)</f>
        <v/>
      </c>
      <c r="AK1415" s="47">
        <f>AK1379*Settings!$C$13*(AK1325+AK1343+AK1334*AK$195+AK1352*$D1415)</f>
        <v/>
      </c>
      <c r="AL1415" s="47">
        <f>AL1379*Settings!$C$13*(AL1325+AL1343+AL1334*AL$195+AL1352*$D1415)</f>
        <v/>
      </c>
      <c r="AM1415" s="47">
        <f>AM1379*Settings!$C$13*(AM1325+AM1343+AM1334*AM$195+AM1352*$D1415)</f>
        <v/>
      </c>
      <c r="AN1415" s="47">
        <f>AN1379*Settings!$C$13*(AN1325+AN1343+AN1334*AN$195+AN1352*$D1415)</f>
        <v/>
      </c>
      <c r="AO1415" s="47">
        <f>AO1379*Settings!$C$13*(AO1325+AO1343+AO1334*AO$195+AO1352*$D1415)</f>
        <v/>
      </c>
      <c r="AP1415" s="47">
        <f>AP1379*Settings!$C$13*(AP1325+AP1343+AP1334*AP$195+AP1352*$D1415)</f>
        <v/>
      </c>
      <c r="AQ1415" s="47">
        <f>AQ1379*Settings!$C$13*(AQ1325+AQ1343+AQ1334*AQ$195+AQ1352*$D1415)</f>
        <v/>
      </c>
      <c r="AR1415" s="47">
        <f>AR1379*Settings!$C$13*(AR1325+AR1343+AR1334*AR$195+AR1352*$D1415)</f>
        <v/>
      </c>
      <c r="AS1415" s="47">
        <f>AS1379*Settings!$C$13*(AS1325+AS1343+AS1334*AS$195+AS1352*$D1415)</f>
        <v/>
      </c>
      <c r="AT1415" s="47">
        <f>AT1379*Settings!$C$13*(AT1325+AT1343+AT1334*AT$195+AT1352*$D1415)</f>
        <v/>
      </c>
      <c r="AU1415" s="47">
        <f>AU1379*Settings!$C$13*(AU1325+AU1343+AU1334*AU$195+AU1352*$D1415)</f>
        <v/>
      </c>
      <c r="AV1415" s="47">
        <f>AV1379*Settings!$C$13*(AV1325+AV1343+AV1334*AV$195+AV1352*$D1415)</f>
        <v/>
      </c>
      <c r="AW1415" s="47">
        <f>AW1379*Settings!$C$13*(AW1325+AW1343+AW1334*AW$195+AW1352*$D1415)</f>
        <v/>
      </c>
      <c r="AX1415" s="47">
        <f>AX1379*Settings!$C$13*(AX1325+AX1343+AX1334*AX$195+AX1352*$D1415)</f>
        <v/>
      </c>
      <c r="AY1415" s="58">
        <f>REVENUE(AY1379,Settings!$C$13,NEWREVRATE(AY1325,AY1343,AY1334,AY$195,AY1352,$D1415))</f>
        <v/>
      </c>
    </row>
    <row r="1416" hidden="1" outlineLevel="2">
      <c r="A1416" s="14" t="inlineStr">
        <is>
          <t>rnew</t>
        </is>
      </c>
      <c r="B1416" s="14" t="inlineStr">
        <is>
          <t>gso</t>
        </is>
      </c>
      <c r="C1416" s="14" t="inlineStr">
        <is>
          <t>irn</t>
        </is>
      </c>
      <c r="D1416" s="37">
        <f>INDEX(Inputs!$S$5:$S$132,MATCH($B1416&amp;"|"&amp;$C1416,Inputs!$A$5:$A$132,0))</f>
        <v/>
      </c>
      <c r="E1416" s="36" t="n"/>
      <c r="F1416" s="36" t="n"/>
      <c r="G1416" s="36" t="n"/>
      <c r="H1416" s="14">
        <f>INDEX(Variables!$B$5:$B$205,MATCH($A1416,Variables!$A$5:$A$205,0))&amp;IF($C1416="",""," | "&amp;INDEX(Mapping!$B$5:$B$26,MATCH($C1416,Mapping!$A$5:$A$26,0))&amp;" | "&amp;INDEX(Mapping!$B$30:$B$46,MATCH($B1416,Mapping!$A$30:$A$46,0)))</f>
        <v/>
      </c>
      <c r="I1416" s="14">
        <f>INDEX(Variables!$C$5:$C$205,MATCH($A1416,Variables!$A$5:$A$205,0))</f>
        <v/>
      </c>
      <c r="J1416" s="14">
        <f>INDEX(Variables!$E$5:$E$205,MATCH($A1416,Variables!$A$5:$A$205,0))</f>
        <v/>
      </c>
      <c r="K1416" s="11">
        <f>LOWER(Settings!$C$4)&amp;".mit."&amp;$A1416&amp;IF($C1416="","","."&amp;$C1416&amp;"."&amp;$B1416)&amp;IF(INDEX(Variables!$D$5:$D$205,MATCH($A1416,Variables!$A$5:$A$205,0))="","","."&amp;INDEX(Variables!$D$5:$D$205,MATCH($A1416,Variables!$A$5:$A$205,0)))&amp;"."&amp;K$5</f>
        <v/>
      </c>
      <c r="L1416" s="46">
        <f>L1380*Settings!$C$13*(L1326+L1344+L1335*L$195+L1353*$D1416)</f>
        <v/>
      </c>
      <c r="M1416" s="47">
        <f>M1380*Settings!$C$13*(M1326+M1344+M1335*M$195+M1353*$D1416)</f>
        <v/>
      </c>
      <c r="N1416" s="47">
        <f>N1380*Settings!$C$13*(N1326+N1344+N1335*N$195+N1353*$D1416)</f>
        <v/>
      </c>
      <c r="O1416" s="47">
        <f>O1380*Settings!$C$13*(O1326+O1344+O1335*O$195+O1353*$D1416)</f>
        <v/>
      </c>
      <c r="P1416" s="47">
        <f>P1380*Settings!$C$13*(P1326+P1344+P1335*P$195+P1353*$D1416)</f>
        <v/>
      </c>
      <c r="Q1416" s="47">
        <f>Q1380*Settings!$C$13*(Q1326+Q1344+Q1335*Q$195+Q1353*$D1416)</f>
        <v/>
      </c>
      <c r="R1416" s="47">
        <f>R1380*Settings!$C$13*(R1326+R1344+R1335*R$195+R1353*$D1416)</f>
        <v/>
      </c>
      <c r="S1416" s="47">
        <f>S1380*Settings!$C$13*(S1326+S1344+S1335*S$195+S1353*$D1416)</f>
        <v/>
      </c>
      <c r="T1416" s="47">
        <f>T1380*Settings!$C$13*(T1326+T1344+T1335*T$195+T1353*$D1416)</f>
        <v/>
      </c>
      <c r="U1416" s="47">
        <f>U1380*Settings!$C$13*(U1326+U1344+U1335*U$195+U1353*$D1416)</f>
        <v/>
      </c>
      <c r="V1416" s="47">
        <f>V1380*Settings!$C$13*(V1326+V1344+V1335*V$195+V1353*$D1416)</f>
        <v/>
      </c>
      <c r="W1416" s="47">
        <f>W1380*Settings!$C$13*(W1326+W1344+W1335*W$195+W1353*$D1416)</f>
        <v/>
      </c>
      <c r="X1416" s="47">
        <f>X1380*Settings!$C$13*(X1326+X1344+X1335*X$195+X1353*$D1416)</f>
        <v/>
      </c>
      <c r="Y1416" s="47">
        <f>Y1380*Settings!$C$13*(Y1326+Y1344+Y1335*Y$195+Y1353*$D1416)</f>
        <v/>
      </c>
      <c r="Z1416" s="47">
        <f>Z1380*Settings!$C$13*(Z1326+Z1344+Z1335*Z$195+Z1353*$D1416)</f>
        <v/>
      </c>
      <c r="AA1416" s="47">
        <f>AA1380*Settings!$C$13*(AA1326+AA1344+AA1335*AA$195+AA1353*$D1416)</f>
        <v/>
      </c>
      <c r="AB1416" s="47">
        <f>AB1380*Settings!$C$13*(AB1326+AB1344+AB1335*AB$195+AB1353*$D1416)</f>
        <v/>
      </c>
      <c r="AC1416" s="47">
        <f>AC1380*Settings!$C$13*(AC1326+AC1344+AC1335*AC$195+AC1353*$D1416)</f>
        <v/>
      </c>
      <c r="AD1416" s="58">
        <f>REVENUE(AD1380,Settings!$C$13,NEWREVRATE(AD1326,AD1344,AD1335,AD$195,AD1353,$D1416))</f>
        <v/>
      </c>
      <c r="AF1416" s="11">
        <f>LOWER(Settings!$C$4)&amp;".mit."&amp;$A1416&amp;IF($C1416="","","."&amp;$C1416&amp;"."&amp;$B1416)&amp;IF(INDEX(Variables!$D$5:$D$205,MATCH($A1416,Variables!$A$5:$A$205,0))="","","."&amp;INDEX(Variables!$D$5:$D$205,MATCH($A1416,Variables!$A$5:$A$205,0)))&amp;"."&amp;AF$5</f>
        <v/>
      </c>
      <c r="AG1416" s="46">
        <f>AG1380*Settings!$C$13*(AG1326+AG1344+AG1335*AG$195+AG1353*$D1416)</f>
        <v/>
      </c>
      <c r="AH1416" s="47">
        <f>AH1380*Settings!$C$13*(AH1326+AH1344+AH1335*AH$195+AH1353*$D1416)</f>
        <v/>
      </c>
      <c r="AI1416" s="47">
        <f>AI1380*Settings!$C$13*(AI1326+AI1344+AI1335*AI$195+AI1353*$D1416)</f>
        <v/>
      </c>
      <c r="AJ1416" s="47">
        <f>AJ1380*Settings!$C$13*(AJ1326+AJ1344+AJ1335*AJ$195+AJ1353*$D1416)</f>
        <v/>
      </c>
      <c r="AK1416" s="47">
        <f>AK1380*Settings!$C$13*(AK1326+AK1344+AK1335*AK$195+AK1353*$D1416)</f>
        <v/>
      </c>
      <c r="AL1416" s="47">
        <f>AL1380*Settings!$C$13*(AL1326+AL1344+AL1335*AL$195+AL1353*$D1416)</f>
        <v/>
      </c>
      <c r="AM1416" s="47">
        <f>AM1380*Settings!$C$13*(AM1326+AM1344+AM1335*AM$195+AM1353*$D1416)</f>
        <v/>
      </c>
      <c r="AN1416" s="47">
        <f>AN1380*Settings!$C$13*(AN1326+AN1344+AN1335*AN$195+AN1353*$D1416)</f>
        <v/>
      </c>
      <c r="AO1416" s="47">
        <f>AO1380*Settings!$C$13*(AO1326+AO1344+AO1335*AO$195+AO1353*$D1416)</f>
        <v/>
      </c>
      <c r="AP1416" s="47">
        <f>AP1380*Settings!$C$13*(AP1326+AP1344+AP1335*AP$195+AP1353*$D1416)</f>
        <v/>
      </c>
      <c r="AQ1416" s="47">
        <f>AQ1380*Settings!$C$13*(AQ1326+AQ1344+AQ1335*AQ$195+AQ1353*$D1416)</f>
        <v/>
      </c>
      <c r="AR1416" s="47">
        <f>AR1380*Settings!$C$13*(AR1326+AR1344+AR1335*AR$195+AR1353*$D1416)</f>
        <v/>
      </c>
      <c r="AS1416" s="47">
        <f>AS1380*Settings!$C$13*(AS1326+AS1344+AS1335*AS$195+AS1353*$D1416)</f>
        <v/>
      </c>
      <c r="AT1416" s="47">
        <f>AT1380*Settings!$C$13*(AT1326+AT1344+AT1335*AT$195+AT1353*$D1416)</f>
        <v/>
      </c>
      <c r="AU1416" s="47">
        <f>AU1380*Settings!$C$13*(AU1326+AU1344+AU1335*AU$195+AU1353*$D1416)</f>
        <v/>
      </c>
      <c r="AV1416" s="47">
        <f>AV1380*Settings!$C$13*(AV1326+AV1344+AV1335*AV$195+AV1353*$D1416)</f>
        <v/>
      </c>
      <c r="AW1416" s="47">
        <f>AW1380*Settings!$C$13*(AW1326+AW1344+AW1335*AW$195+AW1353*$D1416)</f>
        <v/>
      </c>
      <c r="AX1416" s="47">
        <f>AX1380*Settings!$C$13*(AX1326+AX1344+AX1335*AX$195+AX1353*$D1416)</f>
        <v/>
      </c>
      <c r="AY1416" s="58">
        <f>REVENUE(AY1380,Settings!$C$13,NEWREVRATE(AY1326,AY1344,AY1335,AY$195,AY1353,$D1416))</f>
        <v/>
      </c>
    </row>
    <row r="1417" hidden="1" outlineLevel="2">
      <c r="A1417" s="14" t="inlineStr">
        <is>
          <t>rnew</t>
        </is>
      </c>
      <c r="B1417" s="14" t="inlineStr">
        <is>
          <t>die</t>
        </is>
      </c>
      <c r="C1417" s="14" t="inlineStr">
        <is>
          <t>irn</t>
        </is>
      </c>
      <c r="D1417" s="37">
        <f>INDEX(Inputs!$S$5:$S$132,MATCH($B1417&amp;"|"&amp;$C1417,Inputs!$A$5:$A$132,0))</f>
        <v/>
      </c>
      <c r="E1417" s="36" t="n"/>
      <c r="F1417" s="36" t="n"/>
      <c r="G1417" s="36" t="n"/>
      <c r="H1417" s="14">
        <f>INDEX(Variables!$B$5:$B$205,MATCH($A1417,Variables!$A$5:$A$205,0))&amp;IF($C1417="",""," | "&amp;INDEX(Mapping!$B$5:$B$26,MATCH($C1417,Mapping!$A$5:$A$26,0))&amp;" | "&amp;INDEX(Mapping!$B$30:$B$46,MATCH($B1417,Mapping!$A$30:$A$46,0)))</f>
        <v/>
      </c>
      <c r="I1417" s="14">
        <f>INDEX(Variables!$C$5:$C$205,MATCH($A1417,Variables!$A$5:$A$205,0))</f>
        <v/>
      </c>
      <c r="J1417" s="14">
        <f>INDEX(Variables!$E$5:$E$205,MATCH($A1417,Variables!$A$5:$A$205,0))</f>
        <v/>
      </c>
      <c r="K1417" s="11">
        <f>LOWER(Settings!$C$4)&amp;".mit."&amp;$A1417&amp;IF($C1417="","","."&amp;$C1417&amp;"."&amp;$B1417)&amp;IF(INDEX(Variables!$D$5:$D$205,MATCH($A1417,Variables!$A$5:$A$205,0))="","","."&amp;INDEX(Variables!$D$5:$D$205,MATCH($A1417,Variables!$A$5:$A$205,0)))&amp;"."&amp;K$5</f>
        <v/>
      </c>
      <c r="L1417" s="46">
        <f>L1381*Settings!$C$13*(L1327+L1345+L1336*L$195+L1354*$D1417)</f>
        <v/>
      </c>
      <c r="M1417" s="47">
        <f>M1381*Settings!$C$13*(M1327+M1345+M1336*M$195+M1354*$D1417)</f>
        <v/>
      </c>
      <c r="N1417" s="47">
        <f>N1381*Settings!$C$13*(N1327+N1345+N1336*N$195+N1354*$D1417)</f>
        <v/>
      </c>
      <c r="O1417" s="47">
        <f>O1381*Settings!$C$13*(O1327+O1345+O1336*O$195+O1354*$D1417)</f>
        <v/>
      </c>
      <c r="P1417" s="47">
        <f>P1381*Settings!$C$13*(P1327+P1345+P1336*P$195+P1354*$D1417)</f>
        <v/>
      </c>
      <c r="Q1417" s="47">
        <f>Q1381*Settings!$C$13*(Q1327+Q1345+Q1336*Q$195+Q1354*$D1417)</f>
        <v/>
      </c>
      <c r="R1417" s="47">
        <f>R1381*Settings!$C$13*(R1327+R1345+R1336*R$195+R1354*$D1417)</f>
        <v/>
      </c>
      <c r="S1417" s="47">
        <f>S1381*Settings!$C$13*(S1327+S1345+S1336*S$195+S1354*$D1417)</f>
        <v/>
      </c>
      <c r="T1417" s="47">
        <f>T1381*Settings!$C$13*(T1327+T1345+T1336*T$195+T1354*$D1417)</f>
        <v/>
      </c>
      <c r="U1417" s="47">
        <f>U1381*Settings!$C$13*(U1327+U1345+U1336*U$195+U1354*$D1417)</f>
        <v/>
      </c>
      <c r="V1417" s="47">
        <f>V1381*Settings!$C$13*(V1327+V1345+V1336*V$195+V1354*$D1417)</f>
        <v/>
      </c>
      <c r="W1417" s="47">
        <f>W1381*Settings!$C$13*(W1327+W1345+W1336*W$195+W1354*$D1417)</f>
        <v/>
      </c>
      <c r="X1417" s="47">
        <f>X1381*Settings!$C$13*(X1327+X1345+X1336*X$195+X1354*$D1417)</f>
        <v/>
      </c>
      <c r="Y1417" s="47">
        <f>Y1381*Settings!$C$13*(Y1327+Y1345+Y1336*Y$195+Y1354*$D1417)</f>
        <v/>
      </c>
      <c r="Z1417" s="47">
        <f>Z1381*Settings!$C$13*(Z1327+Z1345+Z1336*Z$195+Z1354*$D1417)</f>
        <v/>
      </c>
      <c r="AA1417" s="47">
        <f>AA1381*Settings!$C$13*(AA1327+AA1345+AA1336*AA$195+AA1354*$D1417)</f>
        <v/>
      </c>
      <c r="AB1417" s="47">
        <f>AB1381*Settings!$C$13*(AB1327+AB1345+AB1336*AB$195+AB1354*$D1417)</f>
        <v/>
      </c>
      <c r="AC1417" s="47">
        <f>AC1381*Settings!$C$13*(AC1327+AC1345+AC1336*AC$195+AC1354*$D1417)</f>
        <v/>
      </c>
      <c r="AD1417" s="58">
        <f>REVENUE(AD1381,Settings!$C$13,NEWREVRATE(AD1327,AD1345,AD1336,AD$195,AD1354,$D1417))</f>
        <v/>
      </c>
      <c r="AF1417" s="11">
        <f>LOWER(Settings!$C$4)&amp;".mit."&amp;$A1417&amp;IF($C1417="","","."&amp;$C1417&amp;"."&amp;$B1417)&amp;IF(INDEX(Variables!$D$5:$D$205,MATCH($A1417,Variables!$A$5:$A$205,0))="","","."&amp;INDEX(Variables!$D$5:$D$205,MATCH($A1417,Variables!$A$5:$A$205,0)))&amp;"."&amp;AF$5</f>
        <v/>
      </c>
      <c r="AG1417" s="46">
        <f>AG1381*Settings!$C$13*(AG1327+AG1345+AG1336*AG$195+AG1354*$D1417)</f>
        <v/>
      </c>
      <c r="AH1417" s="47">
        <f>AH1381*Settings!$C$13*(AH1327+AH1345+AH1336*AH$195+AH1354*$D1417)</f>
        <v/>
      </c>
      <c r="AI1417" s="47">
        <f>AI1381*Settings!$C$13*(AI1327+AI1345+AI1336*AI$195+AI1354*$D1417)</f>
        <v/>
      </c>
      <c r="AJ1417" s="47">
        <f>AJ1381*Settings!$C$13*(AJ1327+AJ1345+AJ1336*AJ$195+AJ1354*$D1417)</f>
        <v/>
      </c>
      <c r="AK1417" s="47">
        <f>AK1381*Settings!$C$13*(AK1327+AK1345+AK1336*AK$195+AK1354*$D1417)</f>
        <v/>
      </c>
      <c r="AL1417" s="47">
        <f>AL1381*Settings!$C$13*(AL1327+AL1345+AL1336*AL$195+AL1354*$D1417)</f>
        <v/>
      </c>
      <c r="AM1417" s="47">
        <f>AM1381*Settings!$C$13*(AM1327+AM1345+AM1336*AM$195+AM1354*$D1417)</f>
        <v/>
      </c>
      <c r="AN1417" s="47">
        <f>AN1381*Settings!$C$13*(AN1327+AN1345+AN1336*AN$195+AN1354*$D1417)</f>
        <v/>
      </c>
      <c r="AO1417" s="47">
        <f>AO1381*Settings!$C$13*(AO1327+AO1345+AO1336*AO$195+AO1354*$D1417)</f>
        <v/>
      </c>
      <c r="AP1417" s="47">
        <f>AP1381*Settings!$C$13*(AP1327+AP1345+AP1336*AP$195+AP1354*$D1417)</f>
        <v/>
      </c>
      <c r="AQ1417" s="47">
        <f>AQ1381*Settings!$C$13*(AQ1327+AQ1345+AQ1336*AQ$195+AQ1354*$D1417)</f>
        <v/>
      </c>
      <c r="AR1417" s="47">
        <f>AR1381*Settings!$C$13*(AR1327+AR1345+AR1336*AR$195+AR1354*$D1417)</f>
        <v/>
      </c>
      <c r="AS1417" s="47">
        <f>AS1381*Settings!$C$13*(AS1327+AS1345+AS1336*AS$195+AS1354*$D1417)</f>
        <v/>
      </c>
      <c r="AT1417" s="47">
        <f>AT1381*Settings!$C$13*(AT1327+AT1345+AT1336*AT$195+AT1354*$D1417)</f>
        <v/>
      </c>
      <c r="AU1417" s="47">
        <f>AU1381*Settings!$C$13*(AU1327+AU1345+AU1336*AU$195+AU1354*$D1417)</f>
        <v/>
      </c>
      <c r="AV1417" s="47">
        <f>AV1381*Settings!$C$13*(AV1327+AV1345+AV1336*AV$195+AV1354*$D1417)</f>
        <v/>
      </c>
      <c r="AW1417" s="47">
        <f>AW1381*Settings!$C$13*(AW1327+AW1345+AW1336*AW$195+AW1354*$D1417)</f>
        <v/>
      </c>
      <c r="AX1417" s="47">
        <f>AX1381*Settings!$C$13*(AX1327+AX1345+AX1336*AX$195+AX1354*$D1417)</f>
        <v/>
      </c>
      <c r="AY1417" s="58">
        <f>REVENUE(AY1381,Settings!$C$13,NEWREVRATE(AY1327,AY1345,AY1336,AY$195,AY1354,$D1417))</f>
        <v/>
      </c>
    </row>
    <row r="1418" hidden="1" outlineLevel="2">
      <c r="A1418" s="14" t="inlineStr">
        <is>
          <t>rnew</t>
        </is>
      </c>
      <c r="B1418" s="14" t="inlineStr">
        <is>
          <t>lpg</t>
        </is>
      </c>
      <c r="C1418" s="14" t="inlineStr">
        <is>
          <t>irn</t>
        </is>
      </c>
      <c r="D1418" s="37">
        <f>INDEX(Inputs!$S$5:$S$132,MATCH($B1418&amp;"|"&amp;$C1418,Inputs!$A$5:$A$132,0))</f>
        <v/>
      </c>
      <c r="E1418" s="36" t="n"/>
      <c r="F1418" s="36" t="n"/>
      <c r="G1418" s="36" t="n"/>
      <c r="H1418" s="14">
        <f>INDEX(Variables!$B$5:$B$205,MATCH($A1418,Variables!$A$5:$A$205,0))&amp;IF($C1418="",""," | "&amp;INDEX(Mapping!$B$5:$B$26,MATCH($C1418,Mapping!$A$5:$A$26,0))&amp;" | "&amp;INDEX(Mapping!$B$30:$B$46,MATCH($B1418,Mapping!$A$30:$A$46,0)))</f>
        <v/>
      </c>
      <c r="I1418" s="14">
        <f>INDEX(Variables!$C$5:$C$205,MATCH($A1418,Variables!$A$5:$A$205,0))</f>
        <v/>
      </c>
      <c r="J1418" s="14">
        <f>INDEX(Variables!$E$5:$E$205,MATCH($A1418,Variables!$A$5:$A$205,0))</f>
        <v/>
      </c>
      <c r="K1418" s="11">
        <f>LOWER(Settings!$C$4)&amp;".mit."&amp;$A1418&amp;IF($C1418="","","."&amp;$C1418&amp;"."&amp;$B1418)&amp;IF(INDEX(Variables!$D$5:$D$205,MATCH($A1418,Variables!$A$5:$A$205,0))="","","."&amp;INDEX(Variables!$D$5:$D$205,MATCH($A1418,Variables!$A$5:$A$205,0)))&amp;"."&amp;K$5</f>
        <v/>
      </c>
      <c r="L1418" s="46">
        <f>L1382*Settings!$C$13*(L1328+L1346+L1337*L$195+L1355*$D1418)</f>
        <v/>
      </c>
      <c r="M1418" s="47">
        <f>M1382*Settings!$C$13*(M1328+M1346+M1337*M$195+M1355*$D1418)</f>
        <v/>
      </c>
      <c r="N1418" s="47">
        <f>N1382*Settings!$C$13*(N1328+N1346+N1337*N$195+N1355*$D1418)</f>
        <v/>
      </c>
      <c r="O1418" s="47">
        <f>O1382*Settings!$C$13*(O1328+O1346+O1337*O$195+O1355*$D1418)</f>
        <v/>
      </c>
      <c r="P1418" s="47">
        <f>P1382*Settings!$C$13*(P1328+P1346+P1337*P$195+P1355*$D1418)</f>
        <v/>
      </c>
      <c r="Q1418" s="47">
        <f>Q1382*Settings!$C$13*(Q1328+Q1346+Q1337*Q$195+Q1355*$D1418)</f>
        <v/>
      </c>
      <c r="R1418" s="47">
        <f>R1382*Settings!$C$13*(R1328+R1346+R1337*R$195+R1355*$D1418)</f>
        <v/>
      </c>
      <c r="S1418" s="47">
        <f>S1382*Settings!$C$13*(S1328+S1346+S1337*S$195+S1355*$D1418)</f>
        <v/>
      </c>
      <c r="T1418" s="47">
        <f>T1382*Settings!$C$13*(T1328+T1346+T1337*T$195+T1355*$D1418)</f>
        <v/>
      </c>
      <c r="U1418" s="47">
        <f>U1382*Settings!$C$13*(U1328+U1346+U1337*U$195+U1355*$D1418)</f>
        <v/>
      </c>
      <c r="V1418" s="47">
        <f>V1382*Settings!$C$13*(V1328+V1346+V1337*V$195+V1355*$D1418)</f>
        <v/>
      </c>
      <c r="W1418" s="47">
        <f>W1382*Settings!$C$13*(W1328+W1346+W1337*W$195+W1355*$D1418)</f>
        <v/>
      </c>
      <c r="X1418" s="47">
        <f>X1382*Settings!$C$13*(X1328+X1346+X1337*X$195+X1355*$D1418)</f>
        <v/>
      </c>
      <c r="Y1418" s="47">
        <f>Y1382*Settings!$C$13*(Y1328+Y1346+Y1337*Y$195+Y1355*$D1418)</f>
        <v/>
      </c>
      <c r="Z1418" s="47">
        <f>Z1382*Settings!$C$13*(Z1328+Z1346+Z1337*Z$195+Z1355*$D1418)</f>
        <v/>
      </c>
      <c r="AA1418" s="47">
        <f>AA1382*Settings!$C$13*(AA1328+AA1346+AA1337*AA$195+AA1355*$D1418)</f>
        <v/>
      </c>
      <c r="AB1418" s="47">
        <f>AB1382*Settings!$C$13*(AB1328+AB1346+AB1337*AB$195+AB1355*$D1418)</f>
        <v/>
      </c>
      <c r="AC1418" s="47">
        <f>AC1382*Settings!$C$13*(AC1328+AC1346+AC1337*AC$195+AC1355*$D1418)</f>
        <v/>
      </c>
      <c r="AD1418" s="58">
        <f>REVENUE(AD1382,Settings!$C$13,NEWREVRATE(AD1328,AD1346,AD1337,AD$195,AD1355,$D1418))</f>
        <v/>
      </c>
      <c r="AF1418" s="11">
        <f>LOWER(Settings!$C$4)&amp;".mit."&amp;$A1418&amp;IF($C1418="","","."&amp;$C1418&amp;"."&amp;$B1418)&amp;IF(INDEX(Variables!$D$5:$D$205,MATCH($A1418,Variables!$A$5:$A$205,0))="","","."&amp;INDEX(Variables!$D$5:$D$205,MATCH($A1418,Variables!$A$5:$A$205,0)))&amp;"."&amp;AF$5</f>
        <v/>
      </c>
      <c r="AG1418" s="46">
        <f>AG1382*Settings!$C$13*(AG1328+AG1346+AG1337*AG$195+AG1355*$D1418)</f>
        <v/>
      </c>
      <c r="AH1418" s="47">
        <f>AH1382*Settings!$C$13*(AH1328+AH1346+AH1337*AH$195+AH1355*$D1418)</f>
        <v/>
      </c>
      <c r="AI1418" s="47">
        <f>AI1382*Settings!$C$13*(AI1328+AI1346+AI1337*AI$195+AI1355*$D1418)</f>
        <v/>
      </c>
      <c r="AJ1418" s="47">
        <f>AJ1382*Settings!$C$13*(AJ1328+AJ1346+AJ1337*AJ$195+AJ1355*$D1418)</f>
        <v/>
      </c>
      <c r="AK1418" s="47">
        <f>AK1382*Settings!$C$13*(AK1328+AK1346+AK1337*AK$195+AK1355*$D1418)</f>
        <v/>
      </c>
      <c r="AL1418" s="47">
        <f>AL1382*Settings!$C$13*(AL1328+AL1346+AL1337*AL$195+AL1355*$D1418)</f>
        <v/>
      </c>
      <c r="AM1418" s="47">
        <f>AM1382*Settings!$C$13*(AM1328+AM1346+AM1337*AM$195+AM1355*$D1418)</f>
        <v/>
      </c>
      <c r="AN1418" s="47">
        <f>AN1382*Settings!$C$13*(AN1328+AN1346+AN1337*AN$195+AN1355*$D1418)</f>
        <v/>
      </c>
      <c r="AO1418" s="47">
        <f>AO1382*Settings!$C$13*(AO1328+AO1346+AO1337*AO$195+AO1355*$D1418)</f>
        <v/>
      </c>
      <c r="AP1418" s="47">
        <f>AP1382*Settings!$C$13*(AP1328+AP1346+AP1337*AP$195+AP1355*$D1418)</f>
        <v/>
      </c>
      <c r="AQ1418" s="47">
        <f>AQ1382*Settings!$C$13*(AQ1328+AQ1346+AQ1337*AQ$195+AQ1355*$D1418)</f>
        <v/>
      </c>
      <c r="AR1418" s="47">
        <f>AR1382*Settings!$C$13*(AR1328+AR1346+AR1337*AR$195+AR1355*$D1418)</f>
        <v/>
      </c>
      <c r="AS1418" s="47">
        <f>AS1382*Settings!$C$13*(AS1328+AS1346+AS1337*AS$195+AS1355*$D1418)</f>
        <v/>
      </c>
      <c r="AT1418" s="47">
        <f>AT1382*Settings!$C$13*(AT1328+AT1346+AT1337*AT$195+AT1355*$D1418)</f>
        <v/>
      </c>
      <c r="AU1418" s="47">
        <f>AU1382*Settings!$C$13*(AU1328+AU1346+AU1337*AU$195+AU1355*$D1418)</f>
        <v/>
      </c>
      <c r="AV1418" s="47">
        <f>AV1382*Settings!$C$13*(AV1328+AV1346+AV1337*AV$195+AV1355*$D1418)</f>
        <v/>
      </c>
      <c r="AW1418" s="47">
        <f>AW1382*Settings!$C$13*(AW1328+AW1346+AW1337*AW$195+AW1355*$D1418)</f>
        <v/>
      </c>
      <c r="AX1418" s="47">
        <f>AX1382*Settings!$C$13*(AX1328+AX1346+AX1337*AX$195+AX1355*$D1418)</f>
        <v/>
      </c>
      <c r="AY1418" s="58">
        <f>REVENUE(AY1382,Settings!$C$13,NEWREVRATE(AY1328,AY1346,AY1337,AY$195,AY1355,$D1418))</f>
        <v/>
      </c>
    </row>
    <row r="1419" hidden="1" outlineLevel="2">
      <c r="A1419" s="14" t="inlineStr">
        <is>
          <t>rnew</t>
        </is>
      </c>
      <c r="B1419" s="14" t="inlineStr">
        <is>
          <t>ker</t>
        </is>
      </c>
      <c r="C1419" s="14" t="inlineStr">
        <is>
          <t>irn</t>
        </is>
      </c>
      <c r="D1419" s="37">
        <f>INDEX(Inputs!$S$5:$S$132,MATCH($B1419&amp;"|"&amp;$C1419,Inputs!$A$5:$A$132,0))</f>
        <v/>
      </c>
      <c r="E1419" s="36" t="n"/>
      <c r="F1419" s="36" t="n"/>
      <c r="G1419" s="36" t="n"/>
      <c r="H1419" s="14">
        <f>INDEX(Variables!$B$5:$B$205,MATCH($A1419,Variables!$A$5:$A$205,0))&amp;IF($C1419="",""," | "&amp;INDEX(Mapping!$B$5:$B$26,MATCH($C1419,Mapping!$A$5:$A$26,0))&amp;" | "&amp;INDEX(Mapping!$B$30:$B$46,MATCH($B1419,Mapping!$A$30:$A$46,0)))</f>
        <v/>
      </c>
      <c r="I1419" s="14">
        <f>INDEX(Variables!$C$5:$C$205,MATCH($A1419,Variables!$A$5:$A$205,0))</f>
        <v/>
      </c>
      <c r="J1419" s="14">
        <f>INDEX(Variables!$E$5:$E$205,MATCH($A1419,Variables!$A$5:$A$205,0))</f>
        <v/>
      </c>
      <c r="K1419" s="11">
        <f>LOWER(Settings!$C$4)&amp;".mit."&amp;$A1419&amp;IF($C1419="","","."&amp;$C1419&amp;"."&amp;$B1419)&amp;IF(INDEX(Variables!$D$5:$D$205,MATCH($A1419,Variables!$A$5:$A$205,0))="","","."&amp;INDEX(Variables!$D$5:$D$205,MATCH($A1419,Variables!$A$5:$A$205,0)))&amp;"."&amp;K$5</f>
        <v/>
      </c>
      <c r="L1419" s="46">
        <f>L1383*Settings!$C$13*(L1329+L1347+L1338*L$195+L1356*$D1419)</f>
        <v/>
      </c>
      <c r="M1419" s="47">
        <f>M1383*Settings!$C$13*(M1329+M1347+M1338*M$195+M1356*$D1419)</f>
        <v/>
      </c>
      <c r="N1419" s="47">
        <f>N1383*Settings!$C$13*(N1329+N1347+N1338*N$195+N1356*$D1419)</f>
        <v/>
      </c>
      <c r="O1419" s="47">
        <f>O1383*Settings!$C$13*(O1329+O1347+O1338*O$195+O1356*$D1419)</f>
        <v/>
      </c>
      <c r="P1419" s="47">
        <f>P1383*Settings!$C$13*(P1329+P1347+P1338*P$195+P1356*$D1419)</f>
        <v/>
      </c>
      <c r="Q1419" s="47">
        <f>Q1383*Settings!$C$13*(Q1329+Q1347+Q1338*Q$195+Q1356*$D1419)</f>
        <v/>
      </c>
      <c r="R1419" s="47">
        <f>R1383*Settings!$C$13*(R1329+R1347+R1338*R$195+R1356*$D1419)</f>
        <v/>
      </c>
      <c r="S1419" s="47">
        <f>S1383*Settings!$C$13*(S1329+S1347+S1338*S$195+S1356*$D1419)</f>
        <v/>
      </c>
      <c r="T1419" s="47">
        <f>T1383*Settings!$C$13*(T1329+T1347+T1338*T$195+T1356*$D1419)</f>
        <v/>
      </c>
      <c r="U1419" s="47">
        <f>U1383*Settings!$C$13*(U1329+U1347+U1338*U$195+U1356*$D1419)</f>
        <v/>
      </c>
      <c r="V1419" s="47">
        <f>V1383*Settings!$C$13*(V1329+V1347+V1338*V$195+V1356*$D1419)</f>
        <v/>
      </c>
      <c r="W1419" s="47">
        <f>W1383*Settings!$C$13*(W1329+W1347+W1338*W$195+W1356*$D1419)</f>
        <v/>
      </c>
      <c r="X1419" s="47">
        <f>X1383*Settings!$C$13*(X1329+X1347+X1338*X$195+X1356*$D1419)</f>
        <v/>
      </c>
      <c r="Y1419" s="47">
        <f>Y1383*Settings!$C$13*(Y1329+Y1347+Y1338*Y$195+Y1356*$D1419)</f>
        <v/>
      </c>
      <c r="Z1419" s="47">
        <f>Z1383*Settings!$C$13*(Z1329+Z1347+Z1338*Z$195+Z1356*$D1419)</f>
        <v/>
      </c>
      <c r="AA1419" s="47">
        <f>AA1383*Settings!$C$13*(AA1329+AA1347+AA1338*AA$195+AA1356*$D1419)</f>
        <v/>
      </c>
      <c r="AB1419" s="47">
        <f>AB1383*Settings!$C$13*(AB1329+AB1347+AB1338*AB$195+AB1356*$D1419)</f>
        <v/>
      </c>
      <c r="AC1419" s="47">
        <f>AC1383*Settings!$C$13*(AC1329+AC1347+AC1338*AC$195+AC1356*$D1419)</f>
        <v/>
      </c>
      <c r="AD1419" s="58">
        <f>REVENUE(AD1383,Settings!$C$13,NEWREVRATE(AD1329,AD1347,AD1338,AD$195,AD1356,$D1419))</f>
        <v/>
      </c>
      <c r="AF1419" s="11">
        <f>LOWER(Settings!$C$4)&amp;".mit."&amp;$A1419&amp;IF($C1419="","","."&amp;$C1419&amp;"."&amp;$B1419)&amp;IF(INDEX(Variables!$D$5:$D$205,MATCH($A1419,Variables!$A$5:$A$205,0))="","","."&amp;INDEX(Variables!$D$5:$D$205,MATCH($A1419,Variables!$A$5:$A$205,0)))&amp;"."&amp;AF$5</f>
        <v/>
      </c>
      <c r="AG1419" s="46">
        <f>AG1383*Settings!$C$13*(AG1329+AG1347+AG1338*AG$195+AG1356*$D1419)</f>
        <v/>
      </c>
      <c r="AH1419" s="47">
        <f>AH1383*Settings!$C$13*(AH1329+AH1347+AH1338*AH$195+AH1356*$D1419)</f>
        <v/>
      </c>
      <c r="AI1419" s="47">
        <f>AI1383*Settings!$C$13*(AI1329+AI1347+AI1338*AI$195+AI1356*$D1419)</f>
        <v/>
      </c>
      <c r="AJ1419" s="47">
        <f>AJ1383*Settings!$C$13*(AJ1329+AJ1347+AJ1338*AJ$195+AJ1356*$D1419)</f>
        <v/>
      </c>
      <c r="AK1419" s="47">
        <f>AK1383*Settings!$C$13*(AK1329+AK1347+AK1338*AK$195+AK1356*$D1419)</f>
        <v/>
      </c>
      <c r="AL1419" s="47">
        <f>AL1383*Settings!$C$13*(AL1329+AL1347+AL1338*AL$195+AL1356*$D1419)</f>
        <v/>
      </c>
      <c r="AM1419" s="47">
        <f>AM1383*Settings!$C$13*(AM1329+AM1347+AM1338*AM$195+AM1356*$D1419)</f>
        <v/>
      </c>
      <c r="AN1419" s="47">
        <f>AN1383*Settings!$C$13*(AN1329+AN1347+AN1338*AN$195+AN1356*$D1419)</f>
        <v/>
      </c>
      <c r="AO1419" s="47">
        <f>AO1383*Settings!$C$13*(AO1329+AO1347+AO1338*AO$195+AO1356*$D1419)</f>
        <v/>
      </c>
      <c r="AP1419" s="47">
        <f>AP1383*Settings!$C$13*(AP1329+AP1347+AP1338*AP$195+AP1356*$D1419)</f>
        <v/>
      </c>
      <c r="AQ1419" s="47">
        <f>AQ1383*Settings!$C$13*(AQ1329+AQ1347+AQ1338*AQ$195+AQ1356*$D1419)</f>
        <v/>
      </c>
      <c r="AR1419" s="47">
        <f>AR1383*Settings!$C$13*(AR1329+AR1347+AR1338*AR$195+AR1356*$D1419)</f>
        <v/>
      </c>
      <c r="AS1419" s="47">
        <f>AS1383*Settings!$C$13*(AS1329+AS1347+AS1338*AS$195+AS1356*$D1419)</f>
        <v/>
      </c>
      <c r="AT1419" s="47">
        <f>AT1383*Settings!$C$13*(AT1329+AT1347+AT1338*AT$195+AT1356*$D1419)</f>
        <v/>
      </c>
      <c r="AU1419" s="47">
        <f>AU1383*Settings!$C$13*(AU1329+AU1347+AU1338*AU$195+AU1356*$D1419)</f>
        <v/>
      </c>
      <c r="AV1419" s="47">
        <f>AV1383*Settings!$C$13*(AV1329+AV1347+AV1338*AV$195+AV1356*$D1419)</f>
        <v/>
      </c>
      <c r="AW1419" s="47">
        <f>AW1383*Settings!$C$13*(AW1329+AW1347+AW1338*AW$195+AW1356*$D1419)</f>
        <v/>
      </c>
      <c r="AX1419" s="47">
        <f>AX1383*Settings!$C$13*(AX1329+AX1347+AX1338*AX$195+AX1356*$D1419)</f>
        <v/>
      </c>
      <c r="AY1419" s="58">
        <f>REVENUE(AY1383,Settings!$C$13,NEWREVRATE(AY1329,AY1347,AY1338,AY$195,AY1356,$D1419))</f>
        <v/>
      </c>
    </row>
    <row r="1420" hidden="1" outlineLevel="2">
      <c r="A1420" s="14" t="inlineStr">
        <is>
          <t>rnew</t>
        </is>
      </c>
      <c r="B1420" s="14" t="inlineStr">
        <is>
          <t>oop</t>
        </is>
      </c>
      <c r="C1420" s="14" t="inlineStr">
        <is>
          <t>irn</t>
        </is>
      </c>
      <c r="D1420" s="37">
        <f>INDEX(Inputs!$S$5:$S$132,MATCH($B1420&amp;"|"&amp;$C1420,Inputs!$A$5:$A$132,0))</f>
        <v/>
      </c>
      <c r="E1420" s="36" t="n"/>
      <c r="F1420" s="36" t="n"/>
      <c r="G1420" s="36" t="n"/>
      <c r="H1420" s="14">
        <f>INDEX(Variables!$B$5:$B$205,MATCH($A1420,Variables!$A$5:$A$205,0))&amp;IF($C1420="",""," | "&amp;INDEX(Mapping!$B$5:$B$26,MATCH($C1420,Mapping!$A$5:$A$26,0))&amp;" | "&amp;INDEX(Mapping!$B$30:$B$46,MATCH($B1420,Mapping!$A$30:$A$46,0)))</f>
        <v/>
      </c>
      <c r="I1420" s="14">
        <f>INDEX(Variables!$C$5:$C$205,MATCH($A1420,Variables!$A$5:$A$205,0))</f>
        <v/>
      </c>
      <c r="J1420" s="14">
        <f>INDEX(Variables!$E$5:$E$205,MATCH($A1420,Variables!$A$5:$A$205,0))</f>
        <v/>
      </c>
      <c r="K1420" s="11">
        <f>LOWER(Settings!$C$4)&amp;".mit."&amp;$A1420&amp;IF($C1420="","","."&amp;$C1420&amp;"."&amp;$B1420)&amp;IF(INDEX(Variables!$D$5:$D$205,MATCH($A1420,Variables!$A$5:$A$205,0))="","","."&amp;INDEX(Variables!$D$5:$D$205,MATCH($A1420,Variables!$A$5:$A$205,0)))&amp;"."&amp;K$5</f>
        <v/>
      </c>
      <c r="L1420" s="46">
        <f>L1384*Settings!$C$13*(L1330+L1348+L1339*L$195+L1357*$D1420)</f>
        <v/>
      </c>
      <c r="M1420" s="47">
        <f>M1384*Settings!$C$13*(M1330+M1348+M1339*M$195+M1357*$D1420)</f>
        <v/>
      </c>
      <c r="N1420" s="47">
        <f>N1384*Settings!$C$13*(N1330+N1348+N1339*N$195+N1357*$D1420)</f>
        <v/>
      </c>
      <c r="O1420" s="47">
        <f>O1384*Settings!$C$13*(O1330+O1348+O1339*O$195+O1357*$D1420)</f>
        <v/>
      </c>
      <c r="P1420" s="47">
        <f>P1384*Settings!$C$13*(P1330+P1348+P1339*P$195+P1357*$D1420)</f>
        <v/>
      </c>
      <c r="Q1420" s="47">
        <f>Q1384*Settings!$C$13*(Q1330+Q1348+Q1339*Q$195+Q1357*$D1420)</f>
        <v/>
      </c>
      <c r="R1420" s="47">
        <f>R1384*Settings!$C$13*(R1330+R1348+R1339*R$195+R1357*$D1420)</f>
        <v/>
      </c>
      <c r="S1420" s="47">
        <f>S1384*Settings!$C$13*(S1330+S1348+S1339*S$195+S1357*$D1420)</f>
        <v/>
      </c>
      <c r="T1420" s="47">
        <f>T1384*Settings!$C$13*(T1330+T1348+T1339*T$195+T1357*$D1420)</f>
        <v/>
      </c>
      <c r="U1420" s="47">
        <f>U1384*Settings!$C$13*(U1330+U1348+U1339*U$195+U1357*$D1420)</f>
        <v/>
      </c>
      <c r="V1420" s="47">
        <f>V1384*Settings!$C$13*(V1330+V1348+V1339*V$195+V1357*$D1420)</f>
        <v/>
      </c>
      <c r="W1420" s="47">
        <f>W1384*Settings!$C$13*(W1330+W1348+W1339*W$195+W1357*$D1420)</f>
        <v/>
      </c>
      <c r="X1420" s="47">
        <f>X1384*Settings!$C$13*(X1330+X1348+X1339*X$195+X1357*$D1420)</f>
        <v/>
      </c>
      <c r="Y1420" s="47">
        <f>Y1384*Settings!$C$13*(Y1330+Y1348+Y1339*Y$195+Y1357*$D1420)</f>
        <v/>
      </c>
      <c r="Z1420" s="47">
        <f>Z1384*Settings!$C$13*(Z1330+Z1348+Z1339*Z$195+Z1357*$D1420)</f>
        <v/>
      </c>
      <c r="AA1420" s="47">
        <f>AA1384*Settings!$C$13*(AA1330+AA1348+AA1339*AA$195+AA1357*$D1420)</f>
        <v/>
      </c>
      <c r="AB1420" s="47">
        <f>AB1384*Settings!$C$13*(AB1330+AB1348+AB1339*AB$195+AB1357*$D1420)</f>
        <v/>
      </c>
      <c r="AC1420" s="47">
        <f>AC1384*Settings!$C$13*(AC1330+AC1348+AC1339*AC$195+AC1357*$D1420)</f>
        <v/>
      </c>
      <c r="AD1420" s="58">
        <f>REVENUE(AD1384,Settings!$C$13,NEWREVRATE(AD1330,AD1348,AD1339,AD$195,AD1357,$D1420))</f>
        <v/>
      </c>
      <c r="AF1420" s="11">
        <f>LOWER(Settings!$C$4)&amp;".mit."&amp;$A1420&amp;IF($C1420="","","."&amp;$C1420&amp;"."&amp;$B1420)&amp;IF(INDEX(Variables!$D$5:$D$205,MATCH($A1420,Variables!$A$5:$A$205,0))="","","."&amp;INDEX(Variables!$D$5:$D$205,MATCH($A1420,Variables!$A$5:$A$205,0)))&amp;"."&amp;AF$5</f>
        <v/>
      </c>
      <c r="AG1420" s="46">
        <f>AG1384*Settings!$C$13*(AG1330+AG1348+AG1339*AG$195+AG1357*$D1420)</f>
        <v/>
      </c>
      <c r="AH1420" s="47">
        <f>AH1384*Settings!$C$13*(AH1330+AH1348+AH1339*AH$195+AH1357*$D1420)</f>
        <v/>
      </c>
      <c r="AI1420" s="47">
        <f>AI1384*Settings!$C$13*(AI1330+AI1348+AI1339*AI$195+AI1357*$D1420)</f>
        <v/>
      </c>
      <c r="AJ1420" s="47">
        <f>AJ1384*Settings!$C$13*(AJ1330+AJ1348+AJ1339*AJ$195+AJ1357*$D1420)</f>
        <v/>
      </c>
      <c r="AK1420" s="47">
        <f>AK1384*Settings!$C$13*(AK1330+AK1348+AK1339*AK$195+AK1357*$D1420)</f>
        <v/>
      </c>
      <c r="AL1420" s="47">
        <f>AL1384*Settings!$C$13*(AL1330+AL1348+AL1339*AL$195+AL1357*$D1420)</f>
        <v/>
      </c>
      <c r="AM1420" s="47">
        <f>AM1384*Settings!$C$13*(AM1330+AM1348+AM1339*AM$195+AM1357*$D1420)</f>
        <v/>
      </c>
      <c r="AN1420" s="47">
        <f>AN1384*Settings!$C$13*(AN1330+AN1348+AN1339*AN$195+AN1357*$D1420)</f>
        <v/>
      </c>
      <c r="AO1420" s="47">
        <f>AO1384*Settings!$C$13*(AO1330+AO1348+AO1339*AO$195+AO1357*$D1420)</f>
        <v/>
      </c>
      <c r="AP1420" s="47">
        <f>AP1384*Settings!$C$13*(AP1330+AP1348+AP1339*AP$195+AP1357*$D1420)</f>
        <v/>
      </c>
      <c r="AQ1420" s="47">
        <f>AQ1384*Settings!$C$13*(AQ1330+AQ1348+AQ1339*AQ$195+AQ1357*$D1420)</f>
        <v/>
      </c>
      <c r="AR1420" s="47">
        <f>AR1384*Settings!$C$13*(AR1330+AR1348+AR1339*AR$195+AR1357*$D1420)</f>
        <v/>
      </c>
      <c r="AS1420" s="47">
        <f>AS1384*Settings!$C$13*(AS1330+AS1348+AS1339*AS$195+AS1357*$D1420)</f>
        <v/>
      </c>
      <c r="AT1420" s="47">
        <f>AT1384*Settings!$C$13*(AT1330+AT1348+AT1339*AT$195+AT1357*$D1420)</f>
        <v/>
      </c>
      <c r="AU1420" s="47">
        <f>AU1384*Settings!$C$13*(AU1330+AU1348+AU1339*AU$195+AU1357*$D1420)</f>
        <v/>
      </c>
      <c r="AV1420" s="47">
        <f>AV1384*Settings!$C$13*(AV1330+AV1348+AV1339*AV$195+AV1357*$D1420)</f>
        <v/>
      </c>
      <c r="AW1420" s="47">
        <f>AW1384*Settings!$C$13*(AW1330+AW1348+AW1339*AW$195+AW1357*$D1420)</f>
        <v/>
      </c>
      <c r="AX1420" s="47">
        <f>AX1384*Settings!$C$13*(AX1330+AX1348+AX1339*AX$195+AX1357*$D1420)</f>
        <v/>
      </c>
      <c r="AY1420" s="58">
        <f>REVENUE(AY1384,Settings!$C$13,NEWREVRATE(AY1330,AY1348,AY1339,AY$195,AY1357,$D1420))</f>
        <v/>
      </c>
    </row>
    <row r="1421" hidden="1" outlineLevel="2">
      <c r="A1421" s="14" t="inlineStr">
        <is>
          <t>rnew</t>
        </is>
      </c>
      <c r="B1421" s="14" t="inlineStr">
        <is>
          <t>bio</t>
        </is>
      </c>
      <c r="C1421" s="14" t="inlineStr">
        <is>
          <t>irn</t>
        </is>
      </c>
      <c r="D1421" s="37">
        <f>INDEX(Inputs!$S$5:$S$132,MATCH($B1421&amp;"|"&amp;$C1421,Inputs!$A$5:$A$132,0))</f>
        <v/>
      </c>
      <c r="E1421" s="36" t="n"/>
      <c r="F1421" s="36" t="n"/>
      <c r="G1421" s="36" t="n"/>
      <c r="H1421" s="14">
        <f>INDEX(Variables!$B$5:$B$205,MATCH($A1421,Variables!$A$5:$A$205,0))&amp;IF($C1421="",""," | "&amp;INDEX(Mapping!$B$5:$B$26,MATCH($C1421,Mapping!$A$5:$A$26,0))&amp;" | "&amp;INDEX(Mapping!$B$30:$B$46,MATCH($B1421,Mapping!$A$30:$A$46,0)))</f>
        <v/>
      </c>
      <c r="I1421" s="14">
        <f>INDEX(Variables!$C$5:$C$205,MATCH($A1421,Variables!$A$5:$A$205,0))</f>
        <v/>
      </c>
      <c r="J1421" s="14">
        <f>INDEX(Variables!$E$5:$E$205,MATCH($A1421,Variables!$A$5:$A$205,0))</f>
        <v/>
      </c>
      <c r="K1421" s="11">
        <f>LOWER(Settings!$C$4)&amp;".mit."&amp;$A1421&amp;IF($C1421="","","."&amp;$C1421&amp;"."&amp;$B1421)&amp;IF(INDEX(Variables!$D$5:$D$205,MATCH($A1421,Variables!$A$5:$A$205,0))="","","."&amp;INDEX(Variables!$D$5:$D$205,MATCH($A1421,Variables!$A$5:$A$205,0)))&amp;"."&amp;K$5</f>
        <v/>
      </c>
      <c r="L1421" s="46">
        <f>L1385*Settings!$C$13*(L1331+L1349+L1340*L$195+L1358*$D1421)</f>
        <v/>
      </c>
      <c r="M1421" s="47">
        <f>M1385*Settings!$C$13*(M1331+M1349+M1340*M$195+M1358*$D1421)</f>
        <v/>
      </c>
      <c r="N1421" s="47">
        <f>N1385*Settings!$C$13*(N1331+N1349+N1340*N$195+N1358*$D1421)</f>
        <v/>
      </c>
      <c r="O1421" s="47">
        <f>O1385*Settings!$C$13*(O1331+O1349+O1340*O$195+O1358*$D1421)</f>
        <v/>
      </c>
      <c r="P1421" s="47">
        <f>P1385*Settings!$C$13*(P1331+P1349+P1340*P$195+P1358*$D1421)</f>
        <v/>
      </c>
      <c r="Q1421" s="47">
        <f>Q1385*Settings!$C$13*(Q1331+Q1349+Q1340*Q$195+Q1358*$D1421)</f>
        <v/>
      </c>
      <c r="R1421" s="47">
        <f>R1385*Settings!$C$13*(R1331+R1349+R1340*R$195+R1358*$D1421)</f>
        <v/>
      </c>
      <c r="S1421" s="47">
        <f>S1385*Settings!$C$13*(S1331+S1349+S1340*S$195+S1358*$D1421)</f>
        <v/>
      </c>
      <c r="T1421" s="47">
        <f>T1385*Settings!$C$13*(T1331+T1349+T1340*T$195+T1358*$D1421)</f>
        <v/>
      </c>
      <c r="U1421" s="47">
        <f>U1385*Settings!$C$13*(U1331+U1349+U1340*U$195+U1358*$D1421)</f>
        <v/>
      </c>
      <c r="V1421" s="47">
        <f>V1385*Settings!$C$13*(V1331+V1349+V1340*V$195+V1358*$D1421)</f>
        <v/>
      </c>
      <c r="W1421" s="47">
        <f>W1385*Settings!$C$13*(W1331+W1349+W1340*W$195+W1358*$D1421)</f>
        <v/>
      </c>
      <c r="X1421" s="47">
        <f>X1385*Settings!$C$13*(X1331+X1349+X1340*X$195+X1358*$D1421)</f>
        <v/>
      </c>
      <c r="Y1421" s="47">
        <f>Y1385*Settings!$C$13*(Y1331+Y1349+Y1340*Y$195+Y1358*$D1421)</f>
        <v/>
      </c>
      <c r="Z1421" s="47">
        <f>Z1385*Settings!$C$13*(Z1331+Z1349+Z1340*Z$195+Z1358*$D1421)</f>
        <v/>
      </c>
      <c r="AA1421" s="47">
        <f>AA1385*Settings!$C$13*(AA1331+AA1349+AA1340*AA$195+AA1358*$D1421)</f>
        <v/>
      </c>
      <c r="AB1421" s="47">
        <f>AB1385*Settings!$C$13*(AB1331+AB1349+AB1340*AB$195+AB1358*$D1421)</f>
        <v/>
      </c>
      <c r="AC1421" s="47">
        <f>AC1385*Settings!$C$13*(AC1331+AC1349+AC1340*AC$195+AC1358*$D1421)</f>
        <v/>
      </c>
      <c r="AD1421" s="58">
        <f>REVENUE(AD1385,Settings!$C$13,NEWREVRATE(AD1331,AD1349,AD1340,AD$195,AD1358,$D1421))</f>
        <v/>
      </c>
      <c r="AF1421" s="11">
        <f>LOWER(Settings!$C$4)&amp;".mit."&amp;$A1421&amp;IF($C1421="","","."&amp;$C1421&amp;"."&amp;$B1421)&amp;IF(INDEX(Variables!$D$5:$D$205,MATCH($A1421,Variables!$A$5:$A$205,0))="","","."&amp;INDEX(Variables!$D$5:$D$205,MATCH($A1421,Variables!$A$5:$A$205,0)))&amp;"."&amp;AF$5</f>
        <v/>
      </c>
      <c r="AG1421" s="46">
        <f>AG1385*Settings!$C$13*(AG1331+AG1349+AG1340*AG$195+AG1358*$D1421)</f>
        <v/>
      </c>
      <c r="AH1421" s="47">
        <f>AH1385*Settings!$C$13*(AH1331+AH1349+AH1340*AH$195+AH1358*$D1421)</f>
        <v/>
      </c>
      <c r="AI1421" s="47">
        <f>AI1385*Settings!$C$13*(AI1331+AI1349+AI1340*AI$195+AI1358*$D1421)</f>
        <v/>
      </c>
      <c r="AJ1421" s="47">
        <f>AJ1385*Settings!$C$13*(AJ1331+AJ1349+AJ1340*AJ$195+AJ1358*$D1421)</f>
        <v/>
      </c>
      <c r="AK1421" s="47">
        <f>AK1385*Settings!$C$13*(AK1331+AK1349+AK1340*AK$195+AK1358*$D1421)</f>
        <v/>
      </c>
      <c r="AL1421" s="47">
        <f>AL1385*Settings!$C$13*(AL1331+AL1349+AL1340*AL$195+AL1358*$D1421)</f>
        <v/>
      </c>
      <c r="AM1421" s="47">
        <f>AM1385*Settings!$C$13*(AM1331+AM1349+AM1340*AM$195+AM1358*$D1421)</f>
        <v/>
      </c>
      <c r="AN1421" s="47">
        <f>AN1385*Settings!$C$13*(AN1331+AN1349+AN1340*AN$195+AN1358*$D1421)</f>
        <v/>
      </c>
      <c r="AO1421" s="47">
        <f>AO1385*Settings!$C$13*(AO1331+AO1349+AO1340*AO$195+AO1358*$D1421)</f>
        <v/>
      </c>
      <c r="AP1421" s="47">
        <f>AP1385*Settings!$C$13*(AP1331+AP1349+AP1340*AP$195+AP1358*$D1421)</f>
        <v/>
      </c>
      <c r="AQ1421" s="47">
        <f>AQ1385*Settings!$C$13*(AQ1331+AQ1349+AQ1340*AQ$195+AQ1358*$D1421)</f>
        <v/>
      </c>
      <c r="AR1421" s="47">
        <f>AR1385*Settings!$C$13*(AR1331+AR1349+AR1340*AR$195+AR1358*$D1421)</f>
        <v/>
      </c>
      <c r="AS1421" s="47">
        <f>AS1385*Settings!$C$13*(AS1331+AS1349+AS1340*AS$195+AS1358*$D1421)</f>
        <v/>
      </c>
      <c r="AT1421" s="47">
        <f>AT1385*Settings!$C$13*(AT1331+AT1349+AT1340*AT$195+AT1358*$D1421)</f>
        <v/>
      </c>
      <c r="AU1421" s="47">
        <f>AU1385*Settings!$C$13*(AU1331+AU1349+AU1340*AU$195+AU1358*$D1421)</f>
        <v/>
      </c>
      <c r="AV1421" s="47">
        <f>AV1385*Settings!$C$13*(AV1331+AV1349+AV1340*AV$195+AV1358*$D1421)</f>
        <v/>
      </c>
      <c r="AW1421" s="47">
        <f>AW1385*Settings!$C$13*(AW1331+AW1349+AW1340*AW$195+AW1358*$D1421)</f>
        <v/>
      </c>
      <c r="AX1421" s="47">
        <f>AX1385*Settings!$C$13*(AX1331+AX1349+AX1340*AX$195+AX1358*$D1421)</f>
        <v/>
      </c>
      <c r="AY1421" s="58">
        <f>REVENUE(AY1385,Settings!$C$13,NEWREVRATE(AY1331,AY1349,AY1340,AY$195,AY1358,$D1421))</f>
        <v/>
      </c>
    </row>
    <row r="1422" hidden="1" outlineLevel="2"/>
    <row r="1423" hidden="1" outlineLevel="1" collapsed="1">
      <c r="A1423" s="1" t="inlineStr">
        <is>
          <t>ener</t>
        </is>
      </c>
      <c r="B1423" s="1" t="inlineStr">
        <is>
          <t>all</t>
        </is>
      </c>
      <c r="C1423" s="1" t="inlineStr">
        <is>
          <t>nfm</t>
        </is>
      </c>
      <c r="H1423" s="1">
        <f>INDEX(Variables!$B$5:$B$205,MATCH($A1423,Variables!$A$5:$A$205,0))&amp;IF($C1423="",""," | "&amp;INDEX(Mapping!$B$5:$B$26,MATCH($C1423,Mapping!$A$5:$A$26,0))&amp;" | "&amp;INDEX(Mapping!$B$30:$B$46,MATCH($B1423,Mapping!$A$30:$A$46,0)))</f>
        <v/>
      </c>
      <c r="I1423" s="1">
        <f>INDEX(Variables!$C$5:$C$205,MATCH($A1423,Variables!$A$5:$A$205,0))</f>
        <v/>
      </c>
      <c r="J1423" s="1">
        <f>INDEX(Variables!$E$5:$E$205,MATCH($A1423,Variables!$A$5:$A$205,0))</f>
        <v/>
      </c>
      <c r="K1423" s="17">
        <f>LOWER(Settings!$C$4)&amp;".mit."&amp;$A1423&amp;IF($C1423="","","."&amp;$C1423&amp;"."&amp;$B1423)&amp;IF(INDEX(Variables!$D$5:$D$205,MATCH($A1423,Variables!$A$5:$A$205,0))="","","."&amp;INDEX(Variables!$D$5:$D$205,MATCH($A1423,Variables!$A$5:$A$205,0)))&amp;"."&amp;K$5</f>
        <v/>
      </c>
      <c r="L1423" s="60">
        <f>SUM(L1478:L1485)</f>
        <v/>
      </c>
      <c r="M1423" s="61">
        <f>SUM(M1478:M1485)</f>
        <v/>
      </c>
      <c r="N1423" s="61">
        <f>SUM(N1478:N1485)</f>
        <v/>
      </c>
      <c r="O1423" s="61">
        <f>SUM(O1478:O1485)</f>
        <v/>
      </c>
      <c r="P1423" s="61">
        <f>SUM(P1478:P1485)</f>
        <v/>
      </c>
      <c r="Q1423" s="61">
        <f>SUM(Q1478:Q1485)</f>
        <v/>
      </c>
      <c r="R1423" s="61">
        <f>SUM(R1478:R1485)</f>
        <v/>
      </c>
      <c r="S1423" s="61">
        <f>SUM(S1478:S1485)</f>
        <v/>
      </c>
      <c r="T1423" s="61">
        <f>SUM(T1478:T1485)</f>
        <v/>
      </c>
      <c r="U1423" s="61">
        <f>SUM(U1478:U1485)</f>
        <v/>
      </c>
      <c r="V1423" s="61">
        <f>SUM(V1478:V1485)</f>
        <v/>
      </c>
      <c r="W1423" s="61">
        <f>SUM(W1478:W1485)</f>
        <v/>
      </c>
      <c r="X1423" s="61">
        <f>SUM(X1478:X1485)</f>
        <v/>
      </c>
      <c r="Y1423" s="61">
        <f>SUM(Y1478:Y1485)</f>
        <v/>
      </c>
      <c r="Z1423" s="61">
        <f>SUM(Z1478:Z1485)</f>
        <v/>
      </c>
      <c r="AA1423" s="61">
        <f>SUM(AA1478:AA1485)</f>
        <v/>
      </c>
      <c r="AB1423" s="61">
        <f>SUM(AB1478:AB1485)</f>
        <v/>
      </c>
      <c r="AC1423" s="61">
        <f>SUM(AC1478:AC1485)</f>
        <v/>
      </c>
      <c r="AD1423" s="61">
        <f>SUM(AD1478:AD1485)</f>
        <v/>
      </c>
      <c r="AF1423" s="17">
        <f>LOWER(Settings!$C$4)&amp;".mit."&amp;$A1423&amp;IF($C1423="","","."&amp;$C1423&amp;"."&amp;$B1423)&amp;IF(INDEX(Variables!$D$5:$D$205,MATCH($A1423,Variables!$A$5:$A$205,0))="","","."&amp;INDEX(Variables!$D$5:$D$205,MATCH($A1423,Variables!$A$5:$A$205,0)))&amp;"."&amp;AF$5</f>
        <v/>
      </c>
      <c r="AG1423" s="60">
        <f>SUM(AG1478:AG1485)</f>
        <v/>
      </c>
      <c r="AH1423" s="61">
        <f>SUM(AH1478:AH1485)</f>
        <v/>
      </c>
      <c r="AI1423" s="61">
        <f>SUM(AI1478:AI1485)</f>
        <v/>
      </c>
      <c r="AJ1423" s="61">
        <f>SUM(AJ1478:AJ1485)</f>
        <v/>
      </c>
      <c r="AK1423" s="61">
        <f>SUM(AK1478:AK1485)</f>
        <v/>
      </c>
      <c r="AL1423" s="61">
        <f>SUM(AL1478:AL1485)</f>
        <v/>
      </c>
      <c r="AM1423" s="61">
        <f>SUM(AM1478:AM1485)</f>
        <v/>
      </c>
      <c r="AN1423" s="61">
        <f>SUM(AN1478:AN1485)</f>
        <v/>
      </c>
      <c r="AO1423" s="61">
        <f>SUM(AO1478:AO1485)</f>
        <v/>
      </c>
      <c r="AP1423" s="61">
        <f>SUM(AP1478:AP1485)</f>
        <v/>
      </c>
      <c r="AQ1423" s="61">
        <f>SUM(AQ1478:AQ1485)</f>
        <v/>
      </c>
      <c r="AR1423" s="61">
        <f>SUM(AR1478:AR1485)</f>
        <v/>
      </c>
      <c r="AS1423" s="61">
        <f>SUM(AS1478:AS1485)</f>
        <v/>
      </c>
      <c r="AT1423" s="61">
        <f>SUM(AT1478:AT1485)</f>
        <v/>
      </c>
      <c r="AU1423" s="61">
        <f>SUM(AU1478:AU1485)</f>
        <v/>
      </c>
      <c r="AV1423" s="61">
        <f>SUM(AV1478:AV1485)</f>
        <v/>
      </c>
      <c r="AW1423" s="61">
        <f>SUM(AW1478:AW1485)</f>
        <v/>
      </c>
      <c r="AX1423" s="61">
        <f>SUM(AX1478:AX1485)</f>
        <v/>
      </c>
      <c r="AY1423" s="61">
        <f>SUM(AY1478:AY1485)</f>
        <v/>
      </c>
    </row>
    <row r="1424" hidden="1" outlineLevel="2">
      <c r="A1424" s="14" t="inlineStr">
        <is>
          <t>ctxnew</t>
        </is>
      </c>
      <c r="B1424" s="14" t="inlineStr">
        <is>
          <t>coa</t>
        </is>
      </c>
      <c r="C1424" s="14" t="inlineStr">
        <is>
          <t>nfm</t>
        </is>
      </c>
      <c r="D1424" s="37">
        <f>INDEX(Inputs!$T$5:$T$132,MATCH($B1424&amp;"|"&amp;$C1424,Inputs!$A$5:$A$132,0))</f>
        <v/>
      </c>
      <c r="E1424" s="37">
        <f>INDEX(Inputs!$J$5:$J$132,MATCH($B1424&amp;"|"&amp;$C1424,Inputs!$A$5:$A$132,0))</f>
        <v/>
      </c>
      <c r="F1424" s="37">
        <f>INDEX(Inputs!$K$5:$K$132,MATCH($B1424&amp;"|"&amp;$C1424,Inputs!$A$5:$A$132,0))</f>
        <v/>
      </c>
      <c r="G1424" s="36" t="n"/>
      <c r="H1424" s="14">
        <f>INDEX(Variables!$B$5:$B$205,MATCH($A1424,Variables!$A$5:$A$205,0))&amp;IF($C1424="",""," | "&amp;INDEX(Mapping!$B$5:$B$26,MATCH($C1424,Mapping!$A$5:$A$26,0))&amp;" | "&amp;INDEX(Mapping!$B$30:$B$46,MATCH($B1424,Mapping!$A$30:$A$46,0)))</f>
        <v/>
      </c>
      <c r="I1424" s="14">
        <f>INDEX(Variables!$C$5:$C$205,MATCH($A1424,Variables!$A$5:$A$205,0))</f>
        <v/>
      </c>
      <c r="J1424" s="14">
        <f>INDEX(Variables!$E$5:$E$205,MATCH($A1424,Variables!$A$5:$A$205,0))</f>
        <v/>
      </c>
      <c r="K1424" s="11">
        <f>LOWER(Settings!$C$4)&amp;".mit."&amp;$A1424&amp;IF($C1424="","","."&amp;$C1424&amp;"."&amp;$B1424)&amp;IF(INDEX(Variables!$D$5:$D$205,MATCH($A1424,Variables!$A$5:$A$205,0))="","","."&amp;INDEX(Variables!$D$5:$D$205,MATCH($A1424,Variables!$A$5:$A$205,0)))&amp;"."&amp;K$5</f>
        <v/>
      </c>
      <c r="L1424" s="38">
        <f>L$12*$D1424*INDEX(L$21:L$28,$E1424)*INDEX(L$30:L$46,$F1424)*(1-INDEX(L$121:L$137,$F1424))</f>
        <v/>
      </c>
      <c r="M1424" s="37">
        <f>M$12*$D1424*INDEX(M$21:M$28,$E1424)*INDEX(M$30:M$46,$F1424)*(1-INDEX(M$121:M$137,$F1424))</f>
        <v/>
      </c>
      <c r="N1424" s="37">
        <f>N$12*$D1424*INDEX(N$21:N$28,$E1424)*INDEX(N$30:N$46,$F1424)*(1-INDEX(N$121:N$137,$F1424))</f>
        <v/>
      </c>
      <c r="O1424" s="37">
        <f>O$12*$D1424*INDEX(O$21:O$28,$E1424)*INDEX(O$30:O$46,$F1424)*(1-INDEX(O$121:O$137,$F1424))</f>
        <v/>
      </c>
      <c r="P1424" s="37">
        <f>P$12*$D1424*INDEX(P$21:P$28,$E1424)*INDEX(P$30:P$46,$F1424)*(1-INDEX(P$121:P$137,$F1424))</f>
        <v/>
      </c>
      <c r="Q1424" s="37">
        <f>Q$12*$D1424*INDEX(Q$21:Q$28,$E1424)*INDEX(Q$30:Q$46,$F1424)*(1-INDEX(Q$121:Q$137,$F1424))</f>
        <v/>
      </c>
      <c r="R1424" s="37">
        <f>R$12*$D1424*INDEX(R$21:R$28,$E1424)*INDEX(R$30:R$46,$F1424)*(1-INDEX(R$121:R$137,$F1424))</f>
        <v/>
      </c>
      <c r="S1424" s="37">
        <f>S$12*$D1424*INDEX(S$21:S$28,$E1424)*INDEX(S$30:S$46,$F1424)*(1-INDEX(S$121:S$137,$F1424))</f>
        <v/>
      </c>
      <c r="T1424" s="37">
        <f>T$12*$D1424*INDEX(T$21:T$28,$E1424)*INDEX(T$30:T$46,$F1424)*(1-INDEX(T$121:T$137,$F1424))</f>
        <v/>
      </c>
      <c r="U1424" s="37">
        <f>U$12*$D1424*INDEX(U$21:U$28,$E1424)*INDEX(U$30:U$46,$F1424)*(1-INDEX(U$121:U$137,$F1424))</f>
        <v/>
      </c>
      <c r="V1424" s="37">
        <f>V$12*$D1424*INDEX(V$21:V$28,$E1424)*INDEX(V$30:V$46,$F1424)*(1-INDEX(V$121:V$137,$F1424))</f>
        <v/>
      </c>
      <c r="W1424" s="37">
        <f>W$12*$D1424*INDEX(W$21:W$28,$E1424)*INDEX(W$30:W$46,$F1424)*(1-INDEX(W$121:W$137,$F1424))</f>
        <v/>
      </c>
      <c r="X1424" s="37">
        <f>X$12*$D1424*INDEX(X$21:X$28,$E1424)*INDEX(X$30:X$46,$F1424)*(1-INDEX(X$121:X$137,$F1424))</f>
        <v/>
      </c>
      <c r="Y1424" s="37">
        <f>Y$12*$D1424*INDEX(Y$21:Y$28,$E1424)*INDEX(Y$30:Y$46,$F1424)*(1-INDEX(Y$121:Y$137,$F1424))</f>
        <v/>
      </c>
      <c r="Z1424" s="37">
        <f>Z$12*$D1424*INDEX(Z$21:Z$28,$E1424)*INDEX(Z$30:Z$46,$F1424)*(1-INDEX(Z$121:Z$137,$F1424))</f>
        <v/>
      </c>
      <c r="AA1424" s="37">
        <f>AA$12*$D1424*INDEX(AA$21:AA$28,$E1424)*INDEX(AA$30:AA$46,$F1424)*(1-INDEX(AA$121:AA$137,$F1424))</f>
        <v/>
      </c>
      <c r="AB1424" s="37">
        <f>AB$12*$D1424*INDEX(AB$21:AB$28,$E1424)*INDEX(AB$30:AB$46,$F1424)*(1-INDEX(AB$121:AB$137,$F1424))</f>
        <v/>
      </c>
      <c r="AC1424" s="37">
        <f>AC$12*$D1424*INDEX(AC$21:AC$28,$E1424)*INDEX(AC$30:AC$46,$F1424)*(1-INDEX(AC$121:AC$137,$F1424))</f>
        <v/>
      </c>
      <c r="AD1424" s="40">
        <f>CARBONTAX(AD$12,$D1424,INDEX(AD$21:AD$28,$E1424),INDEX(AD$30:AD$46,$F1424),INDEX(AD$121:AD$137,$F1424))</f>
        <v/>
      </c>
      <c r="AF1424" s="11">
        <f>LOWER(Settings!$C$4)&amp;".mit."&amp;$A1424&amp;IF($C1424="","","."&amp;$C1424&amp;"."&amp;$B1424)&amp;IF(INDEX(Variables!$D$5:$D$205,MATCH($A1424,Variables!$A$5:$A$205,0))="","","."&amp;INDEX(Variables!$D$5:$D$205,MATCH($A1424,Variables!$A$5:$A$205,0)))&amp;"."&amp;AF$5</f>
        <v/>
      </c>
      <c r="AG1424" s="38">
        <f>AG$12*$D1424*INDEX(AG$21:AG$28,$E1424)*INDEX(AG$30:AG$46,$F1424)*(1-INDEX(AG$121:AG$137,$F1424))</f>
        <v/>
      </c>
      <c r="AH1424" s="37">
        <f>AH$12*$D1424*INDEX(AH$21:AH$28,$E1424)*INDEX(AH$30:AH$46,$F1424)*(1-INDEX(AH$121:AH$137,$F1424))</f>
        <v/>
      </c>
      <c r="AI1424" s="37">
        <f>AI$12*$D1424*INDEX(AI$21:AI$28,$E1424)*INDEX(AI$30:AI$46,$F1424)*(1-INDEX(AI$121:AI$137,$F1424))</f>
        <v/>
      </c>
      <c r="AJ1424" s="37">
        <f>AJ$12*$D1424*INDEX(AJ$21:AJ$28,$E1424)*INDEX(AJ$30:AJ$46,$F1424)*(1-INDEX(AJ$121:AJ$137,$F1424))</f>
        <v/>
      </c>
      <c r="AK1424" s="37">
        <f>AK$12*$D1424*INDEX(AK$21:AK$28,$E1424)*INDEX(AK$30:AK$46,$F1424)*(1-INDEX(AK$121:AK$137,$F1424))</f>
        <v/>
      </c>
      <c r="AL1424" s="37">
        <f>AL$12*$D1424*INDEX(AL$21:AL$28,$E1424)*INDEX(AL$30:AL$46,$F1424)*(1-INDEX(AL$121:AL$137,$F1424))</f>
        <v/>
      </c>
      <c r="AM1424" s="37">
        <f>AM$12*$D1424*INDEX(AM$21:AM$28,$E1424)*INDEX(AM$30:AM$46,$F1424)*(1-INDEX(AM$121:AM$137,$F1424))</f>
        <v/>
      </c>
      <c r="AN1424" s="37">
        <f>AN$12*$D1424*INDEX(AN$21:AN$28,$E1424)*INDEX(AN$30:AN$46,$F1424)*(1-INDEX(AN$121:AN$137,$F1424))</f>
        <v/>
      </c>
      <c r="AO1424" s="37">
        <f>AO$12*$D1424*INDEX(AO$21:AO$28,$E1424)*INDEX(AO$30:AO$46,$F1424)*(1-INDEX(AO$121:AO$137,$F1424))</f>
        <v/>
      </c>
      <c r="AP1424" s="37">
        <f>AP$12*$D1424*INDEX(AP$21:AP$28,$E1424)*INDEX(AP$30:AP$46,$F1424)*(1-INDEX(AP$121:AP$137,$F1424))</f>
        <v/>
      </c>
      <c r="AQ1424" s="37">
        <f>AQ$12*$D1424*INDEX(AQ$21:AQ$28,$E1424)*INDEX(AQ$30:AQ$46,$F1424)*(1-INDEX(AQ$121:AQ$137,$F1424))</f>
        <v/>
      </c>
      <c r="AR1424" s="37">
        <f>AR$12*$D1424*INDEX(AR$21:AR$28,$E1424)*INDEX(AR$30:AR$46,$F1424)*(1-INDEX(AR$121:AR$137,$F1424))</f>
        <v/>
      </c>
      <c r="AS1424" s="37">
        <f>AS$12*$D1424*INDEX(AS$21:AS$28,$E1424)*INDEX(AS$30:AS$46,$F1424)*(1-INDEX(AS$121:AS$137,$F1424))</f>
        <v/>
      </c>
      <c r="AT1424" s="37">
        <f>AT$12*$D1424*INDEX(AT$21:AT$28,$E1424)*INDEX(AT$30:AT$46,$F1424)*(1-INDEX(AT$121:AT$137,$F1424))</f>
        <v/>
      </c>
      <c r="AU1424" s="37">
        <f>AU$12*$D1424*INDEX(AU$21:AU$28,$E1424)*INDEX(AU$30:AU$46,$F1424)*(1-INDEX(AU$121:AU$137,$F1424))</f>
        <v/>
      </c>
      <c r="AV1424" s="37">
        <f>AV$12*$D1424*INDEX(AV$21:AV$28,$E1424)*INDEX(AV$30:AV$46,$F1424)*(1-INDEX(AV$121:AV$137,$F1424))</f>
        <v/>
      </c>
      <c r="AW1424" s="37">
        <f>AW$12*$D1424*INDEX(AW$21:AW$28,$E1424)*INDEX(AW$30:AW$46,$F1424)*(1-INDEX(AW$121:AW$137,$F1424))</f>
        <v/>
      </c>
      <c r="AX1424" s="37">
        <f>AX$12*$D1424*INDEX(AX$21:AX$28,$E1424)*INDEX(AX$30:AX$46,$F1424)*(1-INDEX(AX$121:AX$137,$F1424))</f>
        <v/>
      </c>
      <c r="AY1424" s="40">
        <f>CARBONTAX(AY$12,$D1424,INDEX(AY$21:AY$28,$E1424),INDEX(AY$30:AY$46,$F1424),INDEX(AY$121:AY$137,$F1424))</f>
        <v/>
      </c>
    </row>
    <row r="1425" hidden="1" outlineLevel="2">
      <c r="A1425" s="14" t="inlineStr">
        <is>
          <t>ctxnew</t>
        </is>
      </c>
      <c r="B1425" s="14" t="inlineStr">
        <is>
          <t>nga</t>
        </is>
      </c>
      <c r="C1425" s="14" t="inlineStr">
        <is>
          <t>nfm</t>
        </is>
      </c>
      <c r="D1425" s="37">
        <f>INDEX(Inputs!$T$5:$T$132,MATCH($B1425&amp;"|"&amp;$C1425,Inputs!$A$5:$A$132,0))</f>
        <v/>
      </c>
      <c r="E1425" s="37">
        <f>INDEX(Inputs!$J$5:$J$132,MATCH($B1425&amp;"|"&amp;$C1425,Inputs!$A$5:$A$132,0))</f>
        <v/>
      </c>
      <c r="F1425" s="37">
        <f>INDEX(Inputs!$K$5:$K$132,MATCH($B1425&amp;"|"&amp;$C1425,Inputs!$A$5:$A$132,0))</f>
        <v/>
      </c>
      <c r="G1425" s="36" t="n"/>
      <c r="H1425" s="14">
        <f>INDEX(Variables!$B$5:$B$205,MATCH($A1425,Variables!$A$5:$A$205,0))&amp;IF($C1425="",""," | "&amp;INDEX(Mapping!$B$5:$B$26,MATCH($C1425,Mapping!$A$5:$A$26,0))&amp;" | "&amp;INDEX(Mapping!$B$30:$B$46,MATCH($B1425,Mapping!$A$30:$A$46,0)))</f>
        <v/>
      </c>
      <c r="I1425" s="14">
        <f>INDEX(Variables!$C$5:$C$205,MATCH($A1425,Variables!$A$5:$A$205,0))</f>
        <v/>
      </c>
      <c r="J1425" s="14">
        <f>INDEX(Variables!$E$5:$E$205,MATCH($A1425,Variables!$A$5:$A$205,0))</f>
        <v/>
      </c>
      <c r="K1425" s="11">
        <f>LOWER(Settings!$C$4)&amp;".mit."&amp;$A1425&amp;IF($C1425="","","."&amp;$C1425&amp;"."&amp;$B1425)&amp;IF(INDEX(Variables!$D$5:$D$205,MATCH($A1425,Variables!$A$5:$A$205,0))="","","."&amp;INDEX(Variables!$D$5:$D$205,MATCH($A1425,Variables!$A$5:$A$205,0)))&amp;"."&amp;K$5</f>
        <v/>
      </c>
      <c r="L1425" s="38">
        <f>L$12*$D1425*INDEX(L$21:L$28,$E1425)*INDEX(L$30:L$46,$F1425)*(1-INDEX(L$121:L$137,$F1425))</f>
        <v/>
      </c>
      <c r="M1425" s="37">
        <f>M$12*$D1425*INDEX(M$21:M$28,$E1425)*INDEX(M$30:M$46,$F1425)*(1-INDEX(M$121:M$137,$F1425))</f>
        <v/>
      </c>
      <c r="N1425" s="37">
        <f>N$12*$D1425*INDEX(N$21:N$28,$E1425)*INDEX(N$30:N$46,$F1425)*(1-INDEX(N$121:N$137,$F1425))</f>
        <v/>
      </c>
      <c r="O1425" s="37">
        <f>O$12*$D1425*INDEX(O$21:O$28,$E1425)*INDEX(O$30:O$46,$F1425)*(1-INDEX(O$121:O$137,$F1425))</f>
        <v/>
      </c>
      <c r="P1425" s="37">
        <f>P$12*$D1425*INDEX(P$21:P$28,$E1425)*INDEX(P$30:P$46,$F1425)*(1-INDEX(P$121:P$137,$F1425))</f>
        <v/>
      </c>
      <c r="Q1425" s="37">
        <f>Q$12*$D1425*INDEX(Q$21:Q$28,$E1425)*INDEX(Q$30:Q$46,$F1425)*(1-INDEX(Q$121:Q$137,$F1425))</f>
        <v/>
      </c>
      <c r="R1425" s="37">
        <f>R$12*$D1425*INDEX(R$21:R$28,$E1425)*INDEX(R$30:R$46,$F1425)*(1-INDEX(R$121:R$137,$F1425))</f>
        <v/>
      </c>
      <c r="S1425" s="37">
        <f>S$12*$D1425*INDEX(S$21:S$28,$E1425)*INDEX(S$30:S$46,$F1425)*(1-INDEX(S$121:S$137,$F1425))</f>
        <v/>
      </c>
      <c r="T1425" s="37">
        <f>T$12*$D1425*INDEX(T$21:T$28,$E1425)*INDEX(T$30:T$46,$F1425)*(1-INDEX(T$121:T$137,$F1425))</f>
        <v/>
      </c>
      <c r="U1425" s="37">
        <f>U$12*$D1425*INDEX(U$21:U$28,$E1425)*INDEX(U$30:U$46,$F1425)*(1-INDEX(U$121:U$137,$F1425))</f>
        <v/>
      </c>
      <c r="V1425" s="37">
        <f>V$12*$D1425*INDEX(V$21:V$28,$E1425)*INDEX(V$30:V$46,$F1425)*(1-INDEX(V$121:V$137,$F1425))</f>
        <v/>
      </c>
      <c r="W1425" s="37">
        <f>W$12*$D1425*INDEX(W$21:W$28,$E1425)*INDEX(W$30:W$46,$F1425)*(1-INDEX(W$121:W$137,$F1425))</f>
        <v/>
      </c>
      <c r="X1425" s="37">
        <f>X$12*$D1425*INDEX(X$21:X$28,$E1425)*INDEX(X$30:X$46,$F1425)*(1-INDEX(X$121:X$137,$F1425))</f>
        <v/>
      </c>
      <c r="Y1425" s="37">
        <f>Y$12*$D1425*INDEX(Y$21:Y$28,$E1425)*INDEX(Y$30:Y$46,$F1425)*(1-INDEX(Y$121:Y$137,$F1425))</f>
        <v/>
      </c>
      <c r="Z1425" s="37">
        <f>Z$12*$D1425*INDEX(Z$21:Z$28,$E1425)*INDEX(Z$30:Z$46,$F1425)*(1-INDEX(Z$121:Z$137,$F1425))</f>
        <v/>
      </c>
      <c r="AA1425" s="37">
        <f>AA$12*$D1425*INDEX(AA$21:AA$28,$E1425)*INDEX(AA$30:AA$46,$F1425)*(1-INDEX(AA$121:AA$137,$F1425))</f>
        <v/>
      </c>
      <c r="AB1425" s="37">
        <f>AB$12*$D1425*INDEX(AB$21:AB$28,$E1425)*INDEX(AB$30:AB$46,$F1425)*(1-INDEX(AB$121:AB$137,$F1425))</f>
        <v/>
      </c>
      <c r="AC1425" s="37">
        <f>AC$12*$D1425*INDEX(AC$21:AC$28,$E1425)*INDEX(AC$30:AC$46,$F1425)*(1-INDEX(AC$121:AC$137,$F1425))</f>
        <v/>
      </c>
      <c r="AD1425" s="40">
        <f>CARBONTAX(AD$12,$D1425,INDEX(AD$21:AD$28,$E1425),INDEX(AD$30:AD$46,$F1425),INDEX(AD$121:AD$137,$F1425))</f>
        <v/>
      </c>
      <c r="AF1425" s="11">
        <f>LOWER(Settings!$C$4)&amp;".mit."&amp;$A1425&amp;IF($C1425="","","."&amp;$C1425&amp;"."&amp;$B1425)&amp;IF(INDEX(Variables!$D$5:$D$205,MATCH($A1425,Variables!$A$5:$A$205,0))="","","."&amp;INDEX(Variables!$D$5:$D$205,MATCH($A1425,Variables!$A$5:$A$205,0)))&amp;"."&amp;AF$5</f>
        <v/>
      </c>
      <c r="AG1425" s="38">
        <f>AG$12*$D1425*INDEX(AG$21:AG$28,$E1425)*INDEX(AG$30:AG$46,$F1425)*(1-INDEX(AG$121:AG$137,$F1425))</f>
        <v/>
      </c>
      <c r="AH1425" s="37">
        <f>AH$12*$D1425*INDEX(AH$21:AH$28,$E1425)*INDEX(AH$30:AH$46,$F1425)*(1-INDEX(AH$121:AH$137,$F1425))</f>
        <v/>
      </c>
      <c r="AI1425" s="37">
        <f>AI$12*$D1425*INDEX(AI$21:AI$28,$E1425)*INDEX(AI$30:AI$46,$F1425)*(1-INDEX(AI$121:AI$137,$F1425))</f>
        <v/>
      </c>
      <c r="AJ1425" s="37">
        <f>AJ$12*$D1425*INDEX(AJ$21:AJ$28,$E1425)*INDEX(AJ$30:AJ$46,$F1425)*(1-INDEX(AJ$121:AJ$137,$F1425))</f>
        <v/>
      </c>
      <c r="AK1425" s="37">
        <f>AK$12*$D1425*INDEX(AK$21:AK$28,$E1425)*INDEX(AK$30:AK$46,$F1425)*(1-INDEX(AK$121:AK$137,$F1425))</f>
        <v/>
      </c>
      <c r="AL1425" s="37">
        <f>AL$12*$D1425*INDEX(AL$21:AL$28,$E1425)*INDEX(AL$30:AL$46,$F1425)*(1-INDEX(AL$121:AL$137,$F1425))</f>
        <v/>
      </c>
      <c r="AM1425" s="37">
        <f>AM$12*$D1425*INDEX(AM$21:AM$28,$E1425)*INDEX(AM$30:AM$46,$F1425)*(1-INDEX(AM$121:AM$137,$F1425))</f>
        <v/>
      </c>
      <c r="AN1425" s="37">
        <f>AN$12*$D1425*INDEX(AN$21:AN$28,$E1425)*INDEX(AN$30:AN$46,$F1425)*(1-INDEX(AN$121:AN$137,$F1425))</f>
        <v/>
      </c>
      <c r="AO1425" s="37">
        <f>AO$12*$D1425*INDEX(AO$21:AO$28,$E1425)*INDEX(AO$30:AO$46,$F1425)*(1-INDEX(AO$121:AO$137,$F1425))</f>
        <v/>
      </c>
      <c r="AP1425" s="37">
        <f>AP$12*$D1425*INDEX(AP$21:AP$28,$E1425)*INDEX(AP$30:AP$46,$F1425)*(1-INDEX(AP$121:AP$137,$F1425))</f>
        <v/>
      </c>
      <c r="AQ1425" s="37">
        <f>AQ$12*$D1425*INDEX(AQ$21:AQ$28,$E1425)*INDEX(AQ$30:AQ$46,$F1425)*(1-INDEX(AQ$121:AQ$137,$F1425))</f>
        <v/>
      </c>
      <c r="AR1425" s="37">
        <f>AR$12*$D1425*INDEX(AR$21:AR$28,$E1425)*INDEX(AR$30:AR$46,$F1425)*(1-INDEX(AR$121:AR$137,$F1425))</f>
        <v/>
      </c>
      <c r="AS1425" s="37">
        <f>AS$12*$D1425*INDEX(AS$21:AS$28,$E1425)*INDEX(AS$30:AS$46,$F1425)*(1-INDEX(AS$121:AS$137,$F1425))</f>
        <v/>
      </c>
      <c r="AT1425" s="37">
        <f>AT$12*$D1425*INDEX(AT$21:AT$28,$E1425)*INDEX(AT$30:AT$46,$F1425)*(1-INDEX(AT$121:AT$137,$F1425))</f>
        <v/>
      </c>
      <c r="AU1425" s="37">
        <f>AU$12*$D1425*INDEX(AU$21:AU$28,$E1425)*INDEX(AU$30:AU$46,$F1425)*(1-INDEX(AU$121:AU$137,$F1425))</f>
        <v/>
      </c>
      <c r="AV1425" s="37">
        <f>AV$12*$D1425*INDEX(AV$21:AV$28,$E1425)*INDEX(AV$30:AV$46,$F1425)*(1-INDEX(AV$121:AV$137,$F1425))</f>
        <v/>
      </c>
      <c r="AW1425" s="37">
        <f>AW$12*$D1425*INDEX(AW$21:AW$28,$E1425)*INDEX(AW$30:AW$46,$F1425)*(1-INDEX(AW$121:AW$137,$F1425))</f>
        <v/>
      </c>
      <c r="AX1425" s="37">
        <f>AX$12*$D1425*INDEX(AX$21:AX$28,$E1425)*INDEX(AX$30:AX$46,$F1425)*(1-INDEX(AX$121:AX$137,$F1425))</f>
        <v/>
      </c>
      <c r="AY1425" s="40">
        <f>CARBONTAX(AY$12,$D1425,INDEX(AY$21:AY$28,$E1425),INDEX(AY$30:AY$46,$F1425),INDEX(AY$121:AY$137,$F1425))</f>
        <v/>
      </c>
    </row>
    <row r="1426" hidden="1" outlineLevel="2">
      <c r="A1426" s="14" t="inlineStr">
        <is>
          <t>ctxnew</t>
        </is>
      </c>
      <c r="B1426" s="14" t="inlineStr">
        <is>
          <t>gso</t>
        </is>
      </c>
      <c r="C1426" s="14" t="inlineStr">
        <is>
          <t>nfm</t>
        </is>
      </c>
      <c r="D1426" s="37">
        <f>INDEX(Inputs!$T$5:$T$132,MATCH($B1426&amp;"|"&amp;$C1426,Inputs!$A$5:$A$132,0))</f>
        <v/>
      </c>
      <c r="E1426" s="37">
        <f>INDEX(Inputs!$J$5:$J$132,MATCH($B1426&amp;"|"&amp;$C1426,Inputs!$A$5:$A$132,0))</f>
        <v/>
      </c>
      <c r="F1426" s="37">
        <f>INDEX(Inputs!$K$5:$K$132,MATCH($B1426&amp;"|"&amp;$C1426,Inputs!$A$5:$A$132,0))</f>
        <v/>
      </c>
      <c r="G1426" s="36" t="n"/>
      <c r="H1426" s="14">
        <f>INDEX(Variables!$B$5:$B$205,MATCH($A1426,Variables!$A$5:$A$205,0))&amp;IF($C1426="",""," | "&amp;INDEX(Mapping!$B$5:$B$26,MATCH($C1426,Mapping!$A$5:$A$26,0))&amp;" | "&amp;INDEX(Mapping!$B$30:$B$46,MATCH($B1426,Mapping!$A$30:$A$46,0)))</f>
        <v/>
      </c>
      <c r="I1426" s="14">
        <f>INDEX(Variables!$C$5:$C$205,MATCH($A1426,Variables!$A$5:$A$205,0))</f>
        <v/>
      </c>
      <c r="J1426" s="14">
        <f>INDEX(Variables!$E$5:$E$205,MATCH($A1426,Variables!$A$5:$A$205,0))</f>
        <v/>
      </c>
      <c r="K1426" s="11">
        <f>LOWER(Settings!$C$4)&amp;".mit."&amp;$A1426&amp;IF($C1426="","","."&amp;$C1426&amp;"."&amp;$B1426)&amp;IF(INDEX(Variables!$D$5:$D$205,MATCH($A1426,Variables!$A$5:$A$205,0))="","","."&amp;INDEX(Variables!$D$5:$D$205,MATCH($A1426,Variables!$A$5:$A$205,0)))&amp;"."&amp;K$5</f>
        <v/>
      </c>
      <c r="L1426" s="38">
        <f>L$12*$D1426*INDEX(L$21:L$28,$E1426)*INDEX(L$30:L$46,$F1426)*(1-INDEX(L$121:L$137,$F1426))</f>
        <v/>
      </c>
      <c r="M1426" s="37">
        <f>M$12*$D1426*INDEX(M$21:M$28,$E1426)*INDEX(M$30:M$46,$F1426)*(1-INDEX(M$121:M$137,$F1426))</f>
        <v/>
      </c>
      <c r="N1426" s="37">
        <f>N$12*$D1426*INDEX(N$21:N$28,$E1426)*INDEX(N$30:N$46,$F1426)*(1-INDEX(N$121:N$137,$F1426))</f>
        <v/>
      </c>
      <c r="O1426" s="37">
        <f>O$12*$D1426*INDEX(O$21:O$28,$E1426)*INDEX(O$30:O$46,$F1426)*(1-INDEX(O$121:O$137,$F1426))</f>
        <v/>
      </c>
      <c r="P1426" s="37">
        <f>P$12*$D1426*INDEX(P$21:P$28,$E1426)*INDEX(P$30:P$46,$F1426)*(1-INDEX(P$121:P$137,$F1426))</f>
        <v/>
      </c>
      <c r="Q1426" s="37">
        <f>Q$12*$D1426*INDEX(Q$21:Q$28,$E1426)*INDEX(Q$30:Q$46,$F1426)*(1-INDEX(Q$121:Q$137,$F1426))</f>
        <v/>
      </c>
      <c r="R1426" s="37">
        <f>R$12*$D1426*INDEX(R$21:R$28,$E1426)*INDEX(R$30:R$46,$F1426)*(1-INDEX(R$121:R$137,$F1426))</f>
        <v/>
      </c>
      <c r="S1426" s="37">
        <f>S$12*$D1426*INDEX(S$21:S$28,$E1426)*INDEX(S$30:S$46,$F1426)*(1-INDEX(S$121:S$137,$F1426))</f>
        <v/>
      </c>
      <c r="T1426" s="37">
        <f>T$12*$D1426*INDEX(T$21:T$28,$E1426)*INDEX(T$30:T$46,$F1426)*(1-INDEX(T$121:T$137,$F1426))</f>
        <v/>
      </c>
      <c r="U1426" s="37">
        <f>U$12*$D1426*INDEX(U$21:U$28,$E1426)*INDEX(U$30:U$46,$F1426)*(1-INDEX(U$121:U$137,$F1426))</f>
        <v/>
      </c>
      <c r="V1426" s="37">
        <f>V$12*$D1426*INDEX(V$21:V$28,$E1426)*INDEX(V$30:V$46,$F1426)*(1-INDEX(V$121:V$137,$F1426))</f>
        <v/>
      </c>
      <c r="W1426" s="37">
        <f>W$12*$D1426*INDEX(W$21:W$28,$E1426)*INDEX(W$30:W$46,$F1426)*(1-INDEX(W$121:W$137,$F1426))</f>
        <v/>
      </c>
      <c r="X1426" s="37">
        <f>X$12*$D1426*INDEX(X$21:X$28,$E1426)*INDEX(X$30:X$46,$F1426)*(1-INDEX(X$121:X$137,$F1426))</f>
        <v/>
      </c>
      <c r="Y1426" s="37">
        <f>Y$12*$D1426*INDEX(Y$21:Y$28,$E1426)*INDEX(Y$30:Y$46,$F1426)*(1-INDEX(Y$121:Y$137,$F1426))</f>
        <v/>
      </c>
      <c r="Z1426" s="37">
        <f>Z$12*$D1426*INDEX(Z$21:Z$28,$E1426)*INDEX(Z$30:Z$46,$F1426)*(1-INDEX(Z$121:Z$137,$F1426))</f>
        <v/>
      </c>
      <c r="AA1426" s="37">
        <f>AA$12*$D1426*INDEX(AA$21:AA$28,$E1426)*INDEX(AA$30:AA$46,$F1426)*(1-INDEX(AA$121:AA$137,$F1426))</f>
        <v/>
      </c>
      <c r="AB1426" s="37">
        <f>AB$12*$D1426*INDEX(AB$21:AB$28,$E1426)*INDEX(AB$30:AB$46,$F1426)*(1-INDEX(AB$121:AB$137,$F1426))</f>
        <v/>
      </c>
      <c r="AC1426" s="37">
        <f>AC$12*$D1426*INDEX(AC$21:AC$28,$E1426)*INDEX(AC$30:AC$46,$F1426)*(1-INDEX(AC$121:AC$137,$F1426))</f>
        <v/>
      </c>
      <c r="AD1426" s="40">
        <f>CARBONTAX(AD$12,$D1426,INDEX(AD$21:AD$28,$E1426),INDEX(AD$30:AD$46,$F1426),INDEX(AD$121:AD$137,$F1426))</f>
        <v/>
      </c>
      <c r="AF1426" s="11">
        <f>LOWER(Settings!$C$4)&amp;".mit."&amp;$A1426&amp;IF($C1426="","","."&amp;$C1426&amp;"."&amp;$B1426)&amp;IF(INDEX(Variables!$D$5:$D$205,MATCH($A1426,Variables!$A$5:$A$205,0))="","","."&amp;INDEX(Variables!$D$5:$D$205,MATCH($A1426,Variables!$A$5:$A$205,0)))&amp;"."&amp;AF$5</f>
        <v/>
      </c>
      <c r="AG1426" s="38">
        <f>AG$12*$D1426*INDEX(AG$21:AG$28,$E1426)*INDEX(AG$30:AG$46,$F1426)*(1-INDEX(AG$121:AG$137,$F1426))</f>
        <v/>
      </c>
      <c r="AH1426" s="37">
        <f>AH$12*$D1426*INDEX(AH$21:AH$28,$E1426)*INDEX(AH$30:AH$46,$F1426)*(1-INDEX(AH$121:AH$137,$F1426))</f>
        <v/>
      </c>
      <c r="AI1426" s="37">
        <f>AI$12*$D1426*INDEX(AI$21:AI$28,$E1426)*INDEX(AI$30:AI$46,$F1426)*(1-INDEX(AI$121:AI$137,$F1426))</f>
        <v/>
      </c>
      <c r="AJ1426" s="37">
        <f>AJ$12*$D1426*INDEX(AJ$21:AJ$28,$E1426)*INDEX(AJ$30:AJ$46,$F1426)*(1-INDEX(AJ$121:AJ$137,$F1426))</f>
        <v/>
      </c>
      <c r="AK1426" s="37">
        <f>AK$12*$D1426*INDEX(AK$21:AK$28,$E1426)*INDEX(AK$30:AK$46,$F1426)*(1-INDEX(AK$121:AK$137,$F1426))</f>
        <v/>
      </c>
      <c r="AL1426" s="37">
        <f>AL$12*$D1426*INDEX(AL$21:AL$28,$E1426)*INDEX(AL$30:AL$46,$F1426)*(1-INDEX(AL$121:AL$137,$F1426))</f>
        <v/>
      </c>
      <c r="AM1426" s="37">
        <f>AM$12*$D1426*INDEX(AM$21:AM$28,$E1426)*INDEX(AM$30:AM$46,$F1426)*(1-INDEX(AM$121:AM$137,$F1426))</f>
        <v/>
      </c>
      <c r="AN1426" s="37">
        <f>AN$12*$D1426*INDEX(AN$21:AN$28,$E1426)*INDEX(AN$30:AN$46,$F1426)*(1-INDEX(AN$121:AN$137,$F1426))</f>
        <v/>
      </c>
      <c r="AO1426" s="37">
        <f>AO$12*$D1426*INDEX(AO$21:AO$28,$E1426)*INDEX(AO$30:AO$46,$F1426)*(1-INDEX(AO$121:AO$137,$F1426))</f>
        <v/>
      </c>
      <c r="AP1426" s="37">
        <f>AP$12*$D1426*INDEX(AP$21:AP$28,$E1426)*INDEX(AP$30:AP$46,$F1426)*(1-INDEX(AP$121:AP$137,$F1426))</f>
        <v/>
      </c>
      <c r="AQ1426" s="37">
        <f>AQ$12*$D1426*INDEX(AQ$21:AQ$28,$E1426)*INDEX(AQ$30:AQ$46,$F1426)*(1-INDEX(AQ$121:AQ$137,$F1426))</f>
        <v/>
      </c>
      <c r="AR1426" s="37">
        <f>AR$12*$D1426*INDEX(AR$21:AR$28,$E1426)*INDEX(AR$30:AR$46,$F1426)*(1-INDEX(AR$121:AR$137,$F1426))</f>
        <v/>
      </c>
      <c r="AS1426" s="37">
        <f>AS$12*$D1426*INDEX(AS$21:AS$28,$E1426)*INDEX(AS$30:AS$46,$F1426)*(1-INDEX(AS$121:AS$137,$F1426))</f>
        <v/>
      </c>
      <c r="AT1426" s="37">
        <f>AT$12*$D1426*INDEX(AT$21:AT$28,$E1426)*INDEX(AT$30:AT$46,$F1426)*(1-INDEX(AT$121:AT$137,$F1426))</f>
        <v/>
      </c>
      <c r="AU1426" s="37">
        <f>AU$12*$D1426*INDEX(AU$21:AU$28,$E1426)*INDEX(AU$30:AU$46,$F1426)*(1-INDEX(AU$121:AU$137,$F1426))</f>
        <v/>
      </c>
      <c r="AV1426" s="37">
        <f>AV$12*$D1426*INDEX(AV$21:AV$28,$E1426)*INDEX(AV$30:AV$46,$F1426)*(1-INDEX(AV$121:AV$137,$F1426))</f>
        <v/>
      </c>
      <c r="AW1426" s="37">
        <f>AW$12*$D1426*INDEX(AW$21:AW$28,$E1426)*INDEX(AW$30:AW$46,$F1426)*(1-INDEX(AW$121:AW$137,$F1426))</f>
        <v/>
      </c>
      <c r="AX1426" s="37">
        <f>AX$12*$D1426*INDEX(AX$21:AX$28,$E1426)*INDEX(AX$30:AX$46,$F1426)*(1-INDEX(AX$121:AX$137,$F1426))</f>
        <v/>
      </c>
      <c r="AY1426" s="40">
        <f>CARBONTAX(AY$12,$D1426,INDEX(AY$21:AY$28,$E1426),INDEX(AY$30:AY$46,$F1426),INDEX(AY$121:AY$137,$F1426))</f>
        <v/>
      </c>
    </row>
    <row r="1427" hidden="1" outlineLevel="2">
      <c r="A1427" s="14" t="inlineStr">
        <is>
          <t>ctxnew</t>
        </is>
      </c>
      <c r="B1427" s="14" t="inlineStr">
        <is>
          <t>die</t>
        </is>
      </c>
      <c r="C1427" s="14" t="inlineStr">
        <is>
          <t>nfm</t>
        </is>
      </c>
      <c r="D1427" s="37">
        <f>INDEX(Inputs!$T$5:$T$132,MATCH($B1427&amp;"|"&amp;$C1427,Inputs!$A$5:$A$132,0))</f>
        <v/>
      </c>
      <c r="E1427" s="37">
        <f>INDEX(Inputs!$J$5:$J$132,MATCH($B1427&amp;"|"&amp;$C1427,Inputs!$A$5:$A$132,0))</f>
        <v/>
      </c>
      <c r="F1427" s="37">
        <f>INDEX(Inputs!$K$5:$K$132,MATCH($B1427&amp;"|"&amp;$C1427,Inputs!$A$5:$A$132,0))</f>
        <v/>
      </c>
      <c r="G1427" s="36" t="n"/>
      <c r="H1427" s="14">
        <f>INDEX(Variables!$B$5:$B$205,MATCH($A1427,Variables!$A$5:$A$205,0))&amp;IF($C1427="",""," | "&amp;INDEX(Mapping!$B$5:$B$26,MATCH($C1427,Mapping!$A$5:$A$26,0))&amp;" | "&amp;INDEX(Mapping!$B$30:$B$46,MATCH($B1427,Mapping!$A$30:$A$46,0)))</f>
        <v/>
      </c>
      <c r="I1427" s="14">
        <f>INDEX(Variables!$C$5:$C$205,MATCH($A1427,Variables!$A$5:$A$205,0))</f>
        <v/>
      </c>
      <c r="J1427" s="14">
        <f>INDEX(Variables!$E$5:$E$205,MATCH($A1427,Variables!$A$5:$A$205,0))</f>
        <v/>
      </c>
      <c r="K1427" s="11">
        <f>LOWER(Settings!$C$4)&amp;".mit."&amp;$A1427&amp;IF($C1427="","","."&amp;$C1427&amp;"."&amp;$B1427)&amp;IF(INDEX(Variables!$D$5:$D$205,MATCH($A1427,Variables!$A$5:$A$205,0))="","","."&amp;INDEX(Variables!$D$5:$D$205,MATCH($A1427,Variables!$A$5:$A$205,0)))&amp;"."&amp;K$5</f>
        <v/>
      </c>
      <c r="L1427" s="38">
        <f>L$12*$D1427*INDEX(L$21:L$28,$E1427)*INDEX(L$30:L$46,$F1427)*(1-INDEX(L$121:L$137,$F1427))</f>
        <v/>
      </c>
      <c r="M1427" s="37">
        <f>M$12*$D1427*INDEX(M$21:M$28,$E1427)*INDEX(M$30:M$46,$F1427)*(1-INDEX(M$121:M$137,$F1427))</f>
        <v/>
      </c>
      <c r="N1427" s="37">
        <f>N$12*$D1427*INDEX(N$21:N$28,$E1427)*INDEX(N$30:N$46,$F1427)*(1-INDEX(N$121:N$137,$F1427))</f>
        <v/>
      </c>
      <c r="O1427" s="37">
        <f>O$12*$D1427*INDEX(O$21:O$28,$E1427)*INDEX(O$30:O$46,$F1427)*(1-INDEX(O$121:O$137,$F1427))</f>
        <v/>
      </c>
      <c r="P1427" s="37">
        <f>P$12*$D1427*INDEX(P$21:P$28,$E1427)*INDEX(P$30:P$46,$F1427)*(1-INDEX(P$121:P$137,$F1427))</f>
        <v/>
      </c>
      <c r="Q1427" s="37">
        <f>Q$12*$D1427*INDEX(Q$21:Q$28,$E1427)*INDEX(Q$30:Q$46,$F1427)*(1-INDEX(Q$121:Q$137,$F1427))</f>
        <v/>
      </c>
      <c r="R1427" s="37">
        <f>R$12*$D1427*INDEX(R$21:R$28,$E1427)*INDEX(R$30:R$46,$F1427)*(1-INDEX(R$121:R$137,$F1427))</f>
        <v/>
      </c>
      <c r="S1427" s="37">
        <f>S$12*$D1427*INDEX(S$21:S$28,$E1427)*INDEX(S$30:S$46,$F1427)*(1-INDEX(S$121:S$137,$F1427))</f>
        <v/>
      </c>
      <c r="T1427" s="37">
        <f>T$12*$D1427*INDEX(T$21:T$28,$E1427)*INDEX(T$30:T$46,$F1427)*(1-INDEX(T$121:T$137,$F1427))</f>
        <v/>
      </c>
      <c r="U1427" s="37">
        <f>U$12*$D1427*INDEX(U$21:U$28,$E1427)*INDEX(U$30:U$46,$F1427)*(1-INDEX(U$121:U$137,$F1427))</f>
        <v/>
      </c>
      <c r="V1427" s="37">
        <f>V$12*$D1427*INDEX(V$21:V$28,$E1427)*INDEX(V$30:V$46,$F1427)*(1-INDEX(V$121:V$137,$F1427))</f>
        <v/>
      </c>
      <c r="W1427" s="37">
        <f>W$12*$D1427*INDEX(W$21:W$28,$E1427)*INDEX(W$30:W$46,$F1427)*(1-INDEX(W$121:W$137,$F1427))</f>
        <v/>
      </c>
      <c r="X1427" s="37">
        <f>X$12*$D1427*INDEX(X$21:X$28,$E1427)*INDEX(X$30:X$46,$F1427)*(1-INDEX(X$121:X$137,$F1427))</f>
        <v/>
      </c>
      <c r="Y1427" s="37">
        <f>Y$12*$D1427*INDEX(Y$21:Y$28,$E1427)*INDEX(Y$30:Y$46,$F1427)*(1-INDEX(Y$121:Y$137,$F1427))</f>
        <v/>
      </c>
      <c r="Z1427" s="37">
        <f>Z$12*$D1427*INDEX(Z$21:Z$28,$E1427)*INDEX(Z$30:Z$46,$F1427)*(1-INDEX(Z$121:Z$137,$F1427))</f>
        <v/>
      </c>
      <c r="AA1427" s="37">
        <f>AA$12*$D1427*INDEX(AA$21:AA$28,$E1427)*INDEX(AA$30:AA$46,$F1427)*(1-INDEX(AA$121:AA$137,$F1427))</f>
        <v/>
      </c>
      <c r="AB1427" s="37">
        <f>AB$12*$D1427*INDEX(AB$21:AB$28,$E1427)*INDEX(AB$30:AB$46,$F1427)*(1-INDEX(AB$121:AB$137,$F1427))</f>
        <v/>
      </c>
      <c r="AC1427" s="37">
        <f>AC$12*$D1427*INDEX(AC$21:AC$28,$E1427)*INDEX(AC$30:AC$46,$F1427)*(1-INDEX(AC$121:AC$137,$F1427))</f>
        <v/>
      </c>
      <c r="AD1427" s="40">
        <f>CARBONTAX(AD$12,$D1427,INDEX(AD$21:AD$28,$E1427),INDEX(AD$30:AD$46,$F1427),INDEX(AD$121:AD$137,$F1427))</f>
        <v/>
      </c>
      <c r="AF1427" s="11">
        <f>LOWER(Settings!$C$4)&amp;".mit."&amp;$A1427&amp;IF($C1427="","","."&amp;$C1427&amp;"."&amp;$B1427)&amp;IF(INDEX(Variables!$D$5:$D$205,MATCH($A1427,Variables!$A$5:$A$205,0))="","","."&amp;INDEX(Variables!$D$5:$D$205,MATCH($A1427,Variables!$A$5:$A$205,0)))&amp;"."&amp;AF$5</f>
        <v/>
      </c>
      <c r="AG1427" s="38">
        <f>AG$12*$D1427*INDEX(AG$21:AG$28,$E1427)*INDEX(AG$30:AG$46,$F1427)*(1-INDEX(AG$121:AG$137,$F1427))</f>
        <v/>
      </c>
      <c r="AH1427" s="37">
        <f>AH$12*$D1427*INDEX(AH$21:AH$28,$E1427)*INDEX(AH$30:AH$46,$F1427)*(1-INDEX(AH$121:AH$137,$F1427))</f>
        <v/>
      </c>
      <c r="AI1427" s="37">
        <f>AI$12*$D1427*INDEX(AI$21:AI$28,$E1427)*INDEX(AI$30:AI$46,$F1427)*(1-INDEX(AI$121:AI$137,$F1427))</f>
        <v/>
      </c>
      <c r="AJ1427" s="37">
        <f>AJ$12*$D1427*INDEX(AJ$21:AJ$28,$E1427)*INDEX(AJ$30:AJ$46,$F1427)*(1-INDEX(AJ$121:AJ$137,$F1427))</f>
        <v/>
      </c>
      <c r="AK1427" s="37">
        <f>AK$12*$D1427*INDEX(AK$21:AK$28,$E1427)*INDEX(AK$30:AK$46,$F1427)*(1-INDEX(AK$121:AK$137,$F1427))</f>
        <v/>
      </c>
      <c r="AL1427" s="37">
        <f>AL$12*$D1427*INDEX(AL$21:AL$28,$E1427)*INDEX(AL$30:AL$46,$F1427)*(1-INDEX(AL$121:AL$137,$F1427))</f>
        <v/>
      </c>
      <c r="AM1427" s="37">
        <f>AM$12*$D1427*INDEX(AM$21:AM$28,$E1427)*INDEX(AM$30:AM$46,$F1427)*(1-INDEX(AM$121:AM$137,$F1427))</f>
        <v/>
      </c>
      <c r="AN1427" s="37">
        <f>AN$12*$D1427*INDEX(AN$21:AN$28,$E1427)*INDEX(AN$30:AN$46,$F1427)*(1-INDEX(AN$121:AN$137,$F1427))</f>
        <v/>
      </c>
      <c r="AO1427" s="37">
        <f>AO$12*$D1427*INDEX(AO$21:AO$28,$E1427)*INDEX(AO$30:AO$46,$F1427)*(1-INDEX(AO$121:AO$137,$F1427))</f>
        <v/>
      </c>
      <c r="AP1427" s="37">
        <f>AP$12*$D1427*INDEX(AP$21:AP$28,$E1427)*INDEX(AP$30:AP$46,$F1427)*(1-INDEX(AP$121:AP$137,$F1427))</f>
        <v/>
      </c>
      <c r="AQ1427" s="37">
        <f>AQ$12*$D1427*INDEX(AQ$21:AQ$28,$E1427)*INDEX(AQ$30:AQ$46,$F1427)*(1-INDEX(AQ$121:AQ$137,$F1427))</f>
        <v/>
      </c>
      <c r="AR1427" s="37">
        <f>AR$12*$D1427*INDEX(AR$21:AR$28,$E1427)*INDEX(AR$30:AR$46,$F1427)*(1-INDEX(AR$121:AR$137,$F1427))</f>
        <v/>
      </c>
      <c r="AS1427" s="37">
        <f>AS$12*$D1427*INDEX(AS$21:AS$28,$E1427)*INDEX(AS$30:AS$46,$F1427)*(1-INDEX(AS$121:AS$137,$F1427))</f>
        <v/>
      </c>
      <c r="AT1427" s="37">
        <f>AT$12*$D1427*INDEX(AT$21:AT$28,$E1427)*INDEX(AT$30:AT$46,$F1427)*(1-INDEX(AT$121:AT$137,$F1427))</f>
        <v/>
      </c>
      <c r="AU1427" s="37">
        <f>AU$12*$D1427*INDEX(AU$21:AU$28,$E1427)*INDEX(AU$30:AU$46,$F1427)*(1-INDEX(AU$121:AU$137,$F1427))</f>
        <v/>
      </c>
      <c r="AV1427" s="37">
        <f>AV$12*$D1427*INDEX(AV$21:AV$28,$E1427)*INDEX(AV$30:AV$46,$F1427)*(1-INDEX(AV$121:AV$137,$F1427))</f>
        <v/>
      </c>
      <c r="AW1427" s="37">
        <f>AW$12*$D1427*INDEX(AW$21:AW$28,$E1427)*INDEX(AW$30:AW$46,$F1427)*(1-INDEX(AW$121:AW$137,$F1427))</f>
        <v/>
      </c>
      <c r="AX1427" s="37">
        <f>AX$12*$D1427*INDEX(AX$21:AX$28,$E1427)*INDEX(AX$30:AX$46,$F1427)*(1-INDEX(AX$121:AX$137,$F1427))</f>
        <v/>
      </c>
      <c r="AY1427" s="40">
        <f>CARBONTAX(AY$12,$D1427,INDEX(AY$21:AY$28,$E1427),INDEX(AY$30:AY$46,$F1427),INDEX(AY$121:AY$137,$F1427))</f>
        <v/>
      </c>
    </row>
    <row r="1428" hidden="1" outlineLevel="2">
      <c r="A1428" s="14" t="inlineStr">
        <is>
          <t>ctxnew</t>
        </is>
      </c>
      <c r="B1428" s="14" t="inlineStr">
        <is>
          <t>lpg</t>
        </is>
      </c>
      <c r="C1428" s="14" t="inlineStr">
        <is>
          <t>nfm</t>
        </is>
      </c>
      <c r="D1428" s="37">
        <f>INDEX(Inputs!$T$5:$T$132,MATCH($B1428&amp;"|"&amp;$C1428,Inputs!$A$5:$A$132,0))</f>
        <v/>
      </c>
      <c r="E1428" s="37">
        <f>INDEX(Inputs!$J$5:$J$132,MATCH($B1428&amp;"|"&amp;$C1428,Inputs!$A$5:$A$132,0))</f>
        <v/>
      </c>
      <c r="F1428" s="37">
        <f>INDEX(Inputs!$K$5:$K$132,MATCH($B1428&amp;"|"&amp;$C1428,Inputs!$A$5:$A$132,0))</f>
        <v/>
      </c>
      <c r="G1428" s="36" t="n"/>
      <c r="H1428" s="14">
        <f>INDEX(Variables!$B$5:$B$205,MATCH($A1428,Variables!$A$5:$A$205,0))&amp;IF($C1428="",""," | "&amp;INDEX(Mapping!$B$5:$B$26,MATCH($C1428,Mapping!$A$5:$A$26,0))&amp;" | "&amp;INDEX(Mapping!$B$30:$B$46,MATCH($B1428,Mapping!$A$30:$A$46,0)))</f>
        <v/>
      </c>
      <c r="I1428" s="14">
        <f>INDEX(Variables!$C$5:$C$205,MATCH($A1428,Variables!$A$5:$A$205,0))</f>
        <v/>
      </c>
      <c r="J1428" s="14">
        <f>INDEX(Variables!$E$5:$E$205,MATCH($A1428,Variables!$A$5:$A$205,0))</f>
        <v/>
      </c>
      <c r="K1428" s="11">
        <f>LOWER(Settings!$C$4)&amp;".mit."&amp;$A1428&amp;IF($C1428="","","."&amp;$C1428&amp;"."&amp;$B1428)&amp;IF(INDEX(Variables!$D$5:$D$205,MATCH($A1428,Variables!$A$5:$A$205,0))="","","."&amp;INDEX(Variables!$D$5:$D$205,MATCH($A1428,Variables!$A$5:$A$205,0)))&amp;"."&amp;K$5</f>
        <v/>
      </c>
      <c r="L1428" s="38">
        <f>L$12*$D1428*INDEX(L$21:L$28,$E1428)*INDEX(L$30:L$46,$F1428)*(1-INDEX(L$121:L$137,$F1428))</f>
        <v/>
      </c>
      <c r="M1428" s="37">
        <f>M$12*$D1428*INDEX(M$21:M$28,$E1428)*INDEX(M$30:M$46,$F1428)*(1-INDEX(M$121:M$137,$F1428))</f>
        <v/>
      </c>
      <c r="N1428" s="37">
        <f>N$12*$D1428*INDEX(N$21:N$28,$E1428)*INDEX(N$30:N$46,$F1428)*(1-INDEX(N$121:N$137,$F1428))</f>
        <v/>
      </c>
      <c r="O1428" s="37">
        <f>O$12*$D1428*INDEX(O$21:O$28,$E1428)*INDEX(O$30:O$46,$F1428)*(1-INDEX(O$121:O$137,$F1428))</f>
        <v/>
      </c>
      <c r="P1428" s="37">
        <f>P$12*$D1428*INDEX(P$21:P$28,$E1428)*INDEX(P$30:P$46,$F1428)*(1-INDEX(P$121:P$137,$F1428))</f>
        <v/>
      </c>
      <c r="Q1428" s="37">
        <f>Q$12*$D1428*INDEX(Q$21:Q$28,$E1428)*INDEX(Q$30:Q$46,$F1428)*(1-INDEX(Q$121:Q$137,$F1428))</f>
        <v/>
      </c>
      <c r="R1428" s="37">
        <f>R$12*$D1428*INDEX(R$21:R$28,$E1428)*INDEX(R$30:R$46,$F1428)*(1-INDEX(R$121:R$137,$F1428))</f>
        <v/>
      </c>
      <c r="S1428" s="37">
        <f>S$12*$D1428*INDEX(S$21:S$28,$E1428)*INDEX(S$30:S$46,$F1428)*(1-INDEX(S$121:S$137,$F1428))</f>
        <v/>
      </c>
      <c r="T1428" s="37">
        <f>T$12*$D1428*INDEX(T$21:T$28,$E1428)*INDEX(T$30:T$46,$F1428)*(1-INDEX(T$121:T$137,$F1428))</f>
        <v/>
      </c>
      <c r="U1428" s="37">
        <f>U$12*$D1428*INDEX(U$21:U$28,$E1428)*INDEX(U$30:U$46,$F1428)*(1-INDEX(U$121:U$137,$F1428))</f>
        <v/>
      </c>
      <c r="V1428" s="37">
        <f>V$12*$D1428*INDEX(V$21:V$28,$E1428)*INDEX(V$30:V$46,$F1428)*(1-INDEX(V$121:V$137,$F1428))</f>
        <v/>
      </c>
      <c r="W1428" s="37">
        <f>W$12*$D1428*INDEX(W$21:W$28,$E1428)*INDEX(W$30:W$46,$F1428)*(1-INDEX(W$121:W$137,$F1428))</f>
        <v/>
      </c>
      <c r="X1428" s="37">
        <f>X$12*$D1428*INDEX(X$21:X$28,$E1428)*INDEX(X$30:X$46,$F1428)*(1-INDEX(X$121:X$137,$F1428))</f>
        <v/>
      </c>
      <c r="Y1428" s="37">
        <f>Y$12*$D1428*INDEX(Y$21:Y$28,$E1428)*INDEX(Y$30:Y$46,$F1428)*(1-INDEX(Y$121:Y$137,$F1428))</f>
        <v/>
      </c>
      <c r="Z1428" s="37">
        <f>Z$12*$D1428*INDEX(Z$21:Z$28,$E1428)*INDEX(Z$30:Z$46,$F1428)*(1-INDEX(Z$121:Z$137,$F1428))</f>
        <v/>
      </c>
      <c r="AA1428" s="37">
        <f>AA$12*$D1428*INDEX(AA$21:AA$28,$E1428)*INDEX(AA$30:AA$46,$F1428)*(1-INDEX(AA$121:AA$137,$F1428))</f>
        <v/>
      </c>
      <c r="AB1428" s="37">
        <f>AB$12*$D1428*INDEX(AB$21:AB$28,$E1428)*INDEX(AB$30:AB$46,$F1428)*(1-INDEX(AB$121:AB$137,$F1428))</f>
        <v/>
      </c>
      <c r="AC1428" s="37">
        <f>AC$12*$D1428*INDEX(AC$21:AC$28,$E1428)*INDEX(AC$30:AC$46,$F1428)*(1-INDEX(AC$121:AC$137,$F1428))</f>
        <v/>
      </c>
      <c r="AD1428" s="40">
        <f>CARBONTAX(AD$12,$D1428,INDEX(AD$21:AD$28,$E1428),INDEX(AD$30:AD$46,$F1428),INDEX(AD$121:AD$137,$F1428))</f>
        <v/>
      </c>
      <c r="AF1428" s="11">
        <f>LOWER(Settings!$C$4)&amp;".mit."&amp;$A1428&amp;IF($C1428="","","."&amp;$C1428&amp;"."&amp;$B1428)&amp;IF(INDEX(Variables!$D$5:$D$205,MATCH($A1428,Variables!$A$5:$A$205,0))="","","."&amp;INDEX(Variables!$D$5:$D$205,MATCH($A1428,Variables!$A$5:$A$205,0)))&amp;"."&amp;AF$5</f>
        <v/>
      </c>
      <c r="AG1428" s="38">
        <f>AG$12*$D1428*INDEX(AG$21:AG$28,$E1428)*INDEX(AG$30:AG$46,$F1428)*(1-INDEX(AG$121:AG$137,$F1428))</f>
        <v/>
      </c>
      <c r="AH1428" s="37">
        <f>AH$12*$D1428*INDEX(AH$21:AH$28,$E1428)*INDEX(AH$30:AH$46,$F1428)*(1-INDEX(AH$121:AH$137,$F1428))</f>
        <v/>
      </c>
      <c r="AI1428" s="37">
        <f>AI$12*$D1428*INDEX(AI$21:AI$28,$E1428)*INDEX(AI$30:AI$46,$F1428)*(1-INDEX(AI$121:AI$137,$F1428))</f>
        <v/>
      </c>
      <c r="AJ1428" s="37">
        <f>AJ$12*$D1428*INDEX(AJ$21:AJ$28,$E1428)*INDEX(AJ$30:AJ$46,$F1428)*(1-INDEX(AJ$121:AJ$137,$F1428))</f>
        <v/>
      </c>
      <c r="AK1428" s="37">
        <f>AK$12*$D1428*INDEX(AK$21:AK$28,$E1428)*INDEX(AK$30:AK$46,$F1428)*(1-INDEX(AK$121:AK$137,$F1428))</f>
        <v/>
      </c>
      <c r="AL1428" s="37">
        <f>AL$12*$D1428*INDEX(AL$21:AL$28,$E1428)*INDEX(AL$30:AL$46,$F1428)*(1-INDEX(AL$121:AL$137,$F1428))</f>
        <v/>
      </c>
      <c r="AM1428" s="37">
        <f>AM$12*$D1428*INDEX(AM$21:AM$28,$E1428)*INDEX(AM$30:AM$46,$F1428)*(1-INDEX(AM$121:AM$137,$F1428))</f>
        <v/>
      </c>
      <c r="AN1428" s="37">
        <f>AN$12*$D1428*INDEX(AN$21:AN$28,$E1428)*INDEX(AN$30:AN$46,$F1428)*(1-INDEX(AN$121:AN$137,$F1428))</f>
        <v/>
      </c>
      <c r="AO1428" s="37">
        <f>AO$12*$D1428*INDEX(AO$21:AO$28,$E1428)*INDEX(AO$30:AO$46,$F1428)*(1-INDEX(AO$121:AO$137,$F1428))</f>
        <v/>
      </c>
      <c r="AP1428" s="37">
        <f>AP$12*$D1428*INDEX(AP$21:AP$28,$E1428)*INDEX(AP$30:AP$46,$F1428)*(1-INDEX(AP$121:AP$137,$F1428))</f>
        <v/>
      </c>
      <c r="AQ1428" s="37">
        <f>AQ$12*$D1428*INDEX(AQ$21:AQ$28,$E1428)*INDEX(AQ$30:AQ$46,$F1428)*(1-INDEX(AQ$121:AQ$137,$F1428))</f>
        <v/>
      </c>
      <c r="AR1428" s="37">
        <f>AR$12*$D1428*INDEX(AR$21:AR$28,$E1428)*INDEX(AR$30:AR$46,$F1428)*(1-INDEX(AR$121:AR$137,$F1428))</f>
        <v/>
      </c>
      <c r="AS1428" s="37">
        <f>AS$12*$D1428*INDEX(AS$21:AS$28,$E1428)*INDEX(AS$30:AS$46,$F1428)*(1-INDEX(AS$121:AS$137,$F1428))</f>
        <v/>
      </c>
      <c r="AT1428" s="37">
        <f>AT$12*$D1428*INDEX(AT$21:AT$28,$E1428)*INDEX(AT$30:AT$46,$F1428)*(1-INDEX(AT$121:AT$137,$F1428))</f>
        <v/>
      </c>
      <c r="AU1428" s="37">
        <f>AU$12*$D1428*INDEX(AU$21:AU$28,$E1428)*INDEX(AU$30:AU$46,$F1428)*(1-INDEX(AU$121:AU$137,$F1428))</f>
        <v/>
      </c>
      <c r="AV1428" s="37">
        <f>AV$12*$D1428*INDEX(AV$21:AV$28,$E1428)*INDEX(AV$30:AV$46,$F1428)*(1-INDEX(AV$121:AV$137,$F1428))</f>
        <v/>
      </c>
      <c r="AW1428" s="37">
        <f>AW$12*$D1428*INDEX(AW$21:AW$28,$E1428)*INDEX(AW$30:AW$46,$F1428)*(1-INDEX(AW$121:AW$137,$F1428))</f>
        <v/>
      </c>
      <c r="AX1428" s="37">
        <f>AX$12*$D1428*INDEX(AX$21:AX$28,$E1428)*INDEX(AX$30:AX$46,$F1428)*(1-INDEX(AX$121:AX$137,$F1428))</f>
        <v/>
      </c>
      <c r="AY1428" s="40">
        <f>CARBONTAX(AY$12,$D1428,INDEX(AY$21:AY$28,$E1428),INDEX(AY$30:AY$46,$F1428),INDEX(AY$121:AY$137,$F1428))</f>
        <v/>
      </c>
    </row>
    <row r="1429" hidden="1" outlineLevel="2">
      <c r="A1429" s="14" t="inlineStr">
        <is>
          <t>ctxnew</t>
        </is>
      </c>
      <c r="B1429" s="14" t="inlineStr">
        <is>
          <t>ker</t>
        </is>
      </c>
      <c r="C1429" s="14" t="inlineStr">
        <is>
          <t>nfm</t>
        </is>
      </c>
      <c r="D1429" s="37">
        <f>INDEX(Inputs!$T$5:$T$132,MATCH($B1429&amp;"|"&amp;$C1429,Inputs!$A$5:$A$132,0))</f>
        <v/>
      </c>
      <c r="E1429" s="37">
        <f>INDEX(Inputs!$J$5:$J$132,MATCH($B1429&amp;"|"&amp;$C1429,Inputs!$A$5:$A$132,0))</f>
        <v/>
      </c>
      <c r="F1429" s="37">
        <f>INDEX(Inputs!$K$5:$K$132,MATCH($B1429&amp;"|"&amp;$C1429,Inputs!$A$5:$A$132,0))</f>
        <v/>
      </c>
      <c r="G1429" s="36" t="n"/>
      <c r="H1429" s="14">
        <f>INDEX(Variables!$B$5:$B$205,MATCH($A1429,Variables!$A$5:$A$205,0))&amp;IF($C1429="",""," | "&amp;INDEX(Mapping!$B$5:$B$26,MATCH($C1429,Mapping!$A$5:$A$26,0))&amp;" | "&amp;INDEX(Mapping!$B$30:$B$46,MATCH($B1429,Mapping!$A$30:$A$46,0)))</f>
        <v/>
      </c>
      <c r="I1429" s="14">
        <f>INDEX(Variables!$C$5:$C$205,MATCH($A1429,Variables!$A$5:$A$205,0))</f>
        <v/>
      </c>
      <c r="J1429" s="14">
        <f>INDEX(Variables!$E$5:$E$205,MATCH($A1429,Variables!$A$5:$A$205,0))</f>
        <v/>
      </c>
      <c r="K1429" s="11">
        <f>LOWER(Settings!$C$4)&amp;".mit."&amp;$A1429&amp;IF($C1429="","","."&amp;$C1429&amp;"."&amp;$B1429)&amp;IF(INDEX(Variables!$D$5:$D$205,MATCH($A1429,Variables!$A$5:$A$205,0))="","","."&amp;INDEX(Variables!$D$5:$D$205,MATCH($A1429,Variables!$A$5:$A$205,0)))&amp;"."&amp;K$5</f>
        <v/>
      </c>
      <c r="L1429" s="38">
        <f>L$12*$D1429*INDEX(L$21:L$28,$E1429)*INDEX(L$30:L$46,$F1429)*(1-INDEX(L$121:L$137,$F1429))</f>
        <v/>
      </c>
      <c r="M1429" s="37">
        <f>M$12*$D1429*INDEX(M$21:M$28,$E1429)*INDEX(M$30:M$46,$F1429)*(1-INDEX(M$121:M$137,$F1429))</f>
        <v/>
      </c>
      <c r="N1429" s="37">
        <f>N$12*$D1429*INDEX(N$21:N$28,$E1429)*INDEX(N$30:N$46,$F1429)*(1-INDEX(N$121:N$137,$F1429))</f>
        <v/>
      </c>
      <c r="O1429" s="37">
        <f>O$12*$D1429*INDEX(O$21:O$28,$E1429)*INDEX(O$30:O$46,$F1429)*(1-INDEX(O$121:O$137,$F1429))</f>
        <v/>
      </c>
      <c r="P1429" s="37">
        <f>P$12*$D1429*INDEX(P$21:P$28,$E1429)*INDEX(P$30:P$46,$F1429)*(1-INDEX(P$121:P$137,$F1429))</f>
        <v/>
      </c>
      <c r="Q1429" s="37">
        <f>Q$12*$D1429*INDEX(Q$21:Q$28,$E1429)*INDEX(Q$30:Q$46,$F1429)*(1-INDEX(Q$121:Q$137,$F1429))</f>
        <v/>
      </c>
      <c r="R1429" s="37">
        <f>R$12*$D1429*INDEX(R$21:R$28,$E1429)*INDEX(R$30:R$46,$F1429)*(1-INDEX(R$121:R$137,$F1429))</f>
        <v/>
      </c>
      <c r="S1429" s="37">
        <f>S$12*$D1429*INDEX(S$21:S$28,$E1429)*INDEX(S$30:S$46,$F1429)*(1-INDEX(S$121:S$137,$F1429))</f>
        <v/>
      </c>
      <c r="T1429" s="37">
        <f>T$12*$D1429*INDEX(T$21:T$28,$E1429)*INDEX(T$30:T$46,$F1429)*(1-INDEX(T$121:T$137,$F1429))</f>
        <v/>
      </c>
      <c r="U1429" s="37">
        <f>U$12*$D1429*INDEX(U$21:U$28,$E1429)*INDEX(U$30:U$46,$F1429)*(1-INDEX(U$121:U$137,$F1429))</f>
        <v/>
      </c>
      <c r="V1429" s="37">
        <f>V$12*$D1429*INDEX(V$21:V$28,$E1429)*INDEX(V$30:V$46,$F1429)*(1-INDEX(V$121:V$137,$F1429))</f>
        <v/>
      </c>
      <c r="W1429" s="37">
        <f>W$12*$D1429*INDEX(W$21:W$28,$E1429)*INDEX(W$30:W$46,$F1429)*(1-INDEX(W$121:W$137,$F1429))</f>
        <v/>
      </c>
      <c r="X1429" s="37">
        <f>X$12*$D1429*INDEX(X$21:X$28,$E1429)*INDEX(X$30:X$46,$F1429)*(1-INDEX(X$121:X$137,$F1429))</f>
        <v/>
      </c>
      <c r="Y1429" s="37">
        <f>Y$12*$D1429*INDEX(Y$21:Y$28,$E1429)*INDEX(Y$30:Y$46,$F1429)*(1-INDEX(Y$121:Y$137,$F1429))</f>
        <v/>
      </c>
      <c r="Z1429" s="37">
        <f>Z$12*$D1429*INDEX(Z$21:Z$28,$E1429)*INDEX(Z$30:Z$46,$F1429)*(1-INDEX(Z$121:Z$137,$F1429))</f>
        <v/>
      </c>
      <c r="AA1429" s="37">
        <f>AA$12*$D1429*INDEX(AA$21:AA$28,$E1429)*INDEX(AA$30:AA$46,$F1429)*(1-INDEX(AA$121:AA$137,$F1429))</f>
        <v/>
      </c>
      <c r="AB1429" s="37">
        <f>AB$12*$D1429*INDEX(AB$21:AB$28,$E1429)*INDEX(AB$30:AB$46,$F1429)*(1-INDEX(AB$121:AB$137,$F1429))</f>
        <v/>
      </c>
      <c r="AC1429" s="37">
        <f>AC$12*$D1429*INDEX(AC$21:AC$28,$E1429)*INDEX(AC$30:AC$46,$F1429)*(1-INDEX(AC$121:AC$137,$F1429))</f>
        <v/>
      </c>
      <c r="AD1429" s="40">
        <f>CARBONTAX(AD$12,$D1429,INDEX(AD$21:AD$28,$E1429),INDEX(AD$30:AD$46,$F1429),INDEX(AD$121:AD$137,$F1429))</f>
        <v/>
      </c>
      <c r="AF1429" s="11">
        <f>LOWER(Settings!$C$4)&amp;".mit."&amp;$A1429&amp;IF($C1429="","","."&amp;$C1429&amp;"."&amp;$B1429)&amp;IF(INDEX(Variables!$D$5:$D$205,MATCH($A1429,Variables!$A$5:$A$205,0))="","","."&amp;INDEX(Variables!$D$5:$D$205,MATCH($A1429,Variables!$A$5:$A$205,0)))&amp;"."&amp;AF$5</f>
        <v/>
      </c>
      <c r="AG1429" s="38">
        <f>AG$12*$D1429*INDEX(AG$21:AG$28,$E1429)*INDEX(AG$30:AG$46,$F1429)*(1-INDEX(AG$121:AG$137,$F1429))</f>
        <v/>
      </c>
      <c r="AH1429" s="37">
        <f>AH$12*$D1429*INDEX(AH$21:AH$28,$E1429)*INDEX(AH$30:AH$46,$F1429)*(1-INDEX(AH$121:AH$137,$F1429))</f>
        <v/>
      </c>
      <c r="AI1429" s="37">
        <f>AI$12*$D1429*INDEX(AI$21:AI$28,$E1429)*INDEX(AI$30:AI$46,$F1429)*(1-INDEX(AI$121:AI$137,$F1429))</f>
        <v/>
      </c>
      <c r="AJ1429" s="37">
        <f>AJ$12*$D1429*INDEX(AJ$21:AJ$28,$E1429)*INDEX(AJ$30:AJ$46,$F1429)*(1-INDEX(AJ$121:AJ$137,$F1429))</f>
        <v/>
      </c>
      <c r="AK1429" s="37">
        <f>AK$12*$D1429*INDEX(AK$21:AK$28,$E1429)*INDEX(AK$30:AK$46,$F1429)*(1-INDEX(AK$121:AK$137,$F1429))</f>
        <v/>
      </c>
      <c r="AL1429" s="37">
        <f>AL$12*$D1429*INDEX(AL$21:AL$28,$E1429)*INDEX(AL$30:AL$46,$F1429)*(1-INDEX(AL$121:AL$137,$F1429))</f>
        <v/>
      </c>
      <c r="AM1429" s="37">
        <f>AM$12*$D1429*INDEX(AM$21:AM$28,$E1429)*INDEX(AM$30:AM$46,$F1429)*(1-INDEX(AM$121:AM$137,$F1429))</f>
        <v/>
      </c>
      <c r="AN1429" s="37">
        <f>AN$12*$D1429*INDEX(AN$21:AN$28,$E1429)*INDEX(AN$30:AN$46,$F1429)*(1-INDEX(AN$121:AN$137,$F1429))</f>
        <v/>
      </c>
      <c r="AO1429" s="37">
        <f>AO$12*$D1429*INDEX(AO$21:AO$28,$E1429)*INDEX(AO$30:AO$46,$F1429)*(1-INDEX(AO$121:AO$137,$F1429))</f>
        <v/>
      </c>
      <c r="AP1429" s="37">
        <f>AP$12*$D1429*INDEX(AP$21:AP$28,$E1429)*INDEX(AP$30:AP$46,$F1429)*(1-INDEX(AP$121:AP$137,$F1429))</f>
        <v/>
      </c>
      <c r="AQ1429" s="37">
        <f>AQ$12*$D1429*INDEX(AQ$21:AQ$28,$E1429)*INDEX(AQ$30:AQ$46,$F1429)*(1-INDEX(AQ$121:AQ$137,$F1429))</f>
        <v/>
      </c>
      <c r="AR1429" s="37">
        <f>AR$12*$D1429*INDEX(AR$21:AR$28,$E1429)*INDEX(AR$30:AR$46,$F1429)*(1-INDEX(AR$121:AR$137,$F1429))</f>
        <v/>
      </c>
      <c r="AS1429" s="37">
        <f>AS$12*$D1429*INDEX(AS$21:AS$28,$E1429)*INDEX(AS$30:AS$46,$F1429)*(1-INDEX(AS$121:AS$137,$F1429))</f>
        <v/>
      </c>
      <c r="AT1429" s="37">
        <f>AT$12*$D1429*INDEX(AT$21:AT$28,$E1429)*INDEX(AT$30:AT$46,$F1429)*(1-INDEX(AT$121:AT$137,$F1429))</f>
        <v/>
      </c>
      <c r="AU1429" s="37">
        <f>AU$12*$D1429*INDEX(AU$21:AU$28,$E1429)*INDEX(AU$30:AU$46,$F1429)*(1-INDEX(AU$121:AU$137,$F1429))</f>
        <v/>
      </c>
      <c r="AV1429" s="37">
        <f>AV$12*$D1429*INDEX(AV$21:AV$28,$E1429)*INDEX(AV$30:AV$46,$F1429)*(1-INDEX(AV$121:AV$137,$F1429))</f>
        <v/>
      </c>
      <c r="AW1429" s="37">
        <f>AW$12*$D1429*INDEX(AW$21:AW$28,$E1429)*INDEX(AW$30:AW$46,$F1429)*(1-INDEX(AW$121:AW$137,$F1429))</f>
        <v/>
      </c>
      <c r="AX1429" s="37">
        <f>AX$12*$D1429*INDEX(AX$21:AX$28,$E1429)*INDEX(AX$30:AX$46,$F1429)*(1-INDEX(AX$121:AX$137,$F1429))</f>
        <v/>
      </c>
      <c r="AY1429" s="40">
        <f>CARBONTAX(AY$12,$D1429,INDEX(AY$21:AY$28,$E1429),INDEX(AY$30:AY$46,$F1429),INDEX(AY$121:AY$137,$F1429))</f>
        <v/>
      </c>
    </row>
    <row r="1430" hidden="1" outlineLevel="2">
      <c r="A1430" s="14" t="inlineStr">
        <is>
          <t>ctxnew</t>
        </is>
      </c>
      <c r="B1430" s="14" t="inlineStr">
        <is>
          <t>oop</t>
        </is>
      </c>
      <c r="C1430" s="14" t="inlineStr">
        <is>
          <t>nfm</t>
        </is>
      </c>
      <c r="D1430" s="37">
        <f>INDEX(Inputs!$T$5:$T$132,MATCH($B1430&amp;"|"&amp;$C1430,Inputs!$A$5:$A$132,0))</f>
        <v/>
      </c>
      <c r="E1430" s="37">
        <f>INDEX(Inputs!$J$5:$J$132,MATCH($B1430&amp;"|"&amp;$C1430,Inputs!$A$5:$A$132,0))</f>
        <v/>
      </c>
      <c r="F1430" s="37">
        <f>INDEX(Inputs!$K$5:$K$132,MATCH($B1430&amp;"|"&amp;$C1430,Inputs!$A$5:$A$132,0))</f>
        <v/>
      </c>
      <c r="G1430" s="36" t="n"/>
      <c r="H1430" s="14">
        <f>INDEX(Variables!$B$5:$B$205,MATCH($A1430,Variables!$A$5:$A$205,0))&amp;IF($C1430="",""," | "&amp;INDEX(Mapping!$B$5:$B$26,MATCH($C1430,Mapping!$A$5:$A$26,0))&amp;" | "&amp;INDEX(Mapping!$B$30:$B$46,MATCH($B1430,Mapping!$A$30:$A$46,0)))</f>
        <v/>
      </c>
      <c r="I1430" s="14">
        <f>INDEX(Variables!$C$5:$C$205,MATCH($A1430,Variables!$A$5:$A$205,0))</f>
        <v/>
      </c>
      <c r="J1430" s="14">
        <f>INDEX(Variables!$E$5:$E$205,MATCH($A1430,Variables!$A$5:$A$205,0))</f>
        <v/>
      </c>
      <c r="K1430" s="11">
        <f>LOWER(Settings!$C$4)&amp;".mit."&amp;$A1430&amp;IF($C1430="","","."&amp;$C1430&amp;"."&amp;$B1430)&amp;IF(INDEX(Variables!$D$5:$D$205,MATCH($A1430,Variables!$A$5:$A$205,0))="","","."&amp;INDEX(Variables!$D$5:$D$205,MATCH($A1430,Variables!$A$5:$A$205,0)))&amp;"."&amp;K$5</f>
        <v/>
      </c>
      <c r="L1430" s="38">
        <f>L$12*$D1430*INDEX(L$21:L$28,$E1430)*INDEX(L$30:L$46,$F1430)*(1-INDEX(L$121:L$137,$F1430))</f>
        <v/>
      </c>
      <c r="M1430" s="37">
        <f>M$12*$D1430*INDEX(M$21:M$28,$E1430)*INDEX(M$30:M$46,$F1430)*(1-INDEX(M$121:M$137,$F1430))</f>
        <v/>
      </c>
      <c r="N1430" s="37">
        <f>N$12*$D1430*INDEX(N$21:N$28,$E1430)*INDEX(N$30:N$46,$F1430)*(1-INDEX(N$121:N$137,$F1430))</f>
        <v/>
      </c>
      <c r="O1430" s="37">
        <f>O$12*$D1430*INDEX(O$21:O$28,$E1430)*INDEX(O$30:O$46,$F1430)*(1-INDEX(O$121:O$137,$F1430))</f>
        <v/>
      </c>
      <c r="P1430" s="37">
        <f>P$12*$D1430*INDEX(P$21:P$28,$E1430)*INDEX(P$30:P$46,$F1430)*(1-INDEX(P$121:P$137,$F1430))</f>
        <v/>
      </c>
      <c r="Q1430" s="37">
        <f>Q$12*$D1430*INDEX(Q$21:Q$28,$E1430)*INDEX(Q$30:Q$46,$F1430)*(1-INDEX(Q$121:Q$137,$F1430))</f>
        <v/>
      </c>
      <c r="R1430" s="37">
        <f>R$12*$D1430*INDEX(R$21:R$28,$E1430)*INDEX(R$30:R$46,$F1430)*(1-INDEX(R$121:R$137,$F1430))</f>
        <v/>
      </c>
      <c r="S1430" s="37">
        <f>S$12*$D1430*INDEX(S$21:S$28,$E1430)*INDEX(S$30:S$46,$F1430)*(1-INDEX(S$121:S$137,$F1430))</f>
        <v/>
      </c>
      <c r="T1430" s="37">
        <f>T$12*$D1430*INDEX(T$21:T$28,$E1430)*INDEX(T$30:T$46,$F1430)*(1-INDEX(T$121:T$137,$F1430))</f>
        <v/>
      </c>
      <c r="U1430" s="37">
        <f>U$12*$D1430*INDEX(U$21:U$28,$E1430)*INDEX(U$30:U$46,$F1430)*(1-INDEX(U$121:U$137,$F1430))</f>
        <v/>
      </c>
      <c r="V1430" s="37">
        <f>V$12*$D1430*INDEX(V$21:V$28,$E1430)*INDEX(V$30:V$46,$F1430)*(1-INDEX(V$121:V$137,$F1430))</f>
        <v/>
      </c>
      <c r="W1430" s="37">
        <f>W$12*$D1430*INDEX(W$21:W$28,$E1430)*INDEX(W$30:W$46,$F1430)*(1-INDEX(W$121:W$137,$F1430))</f>
        <v/>
      </c>
      <c r="X1430" s="37">
        <f>X$12*$D1430*INDEX(X$21:X$28,$E1430)*INDEX(X$30:X$46,$F1430)*(1-INDEX(X$121:X$137,$F1430))</f>
        <v/>
      </c>
      <c r="Y1430" s="37">
        <f>Y$12*$D1430*INDEX(Y$21:Y$28,$E1430)*INDEX(Y$30:Y$46,$F1430)*(1-INDEX(Y$121:Y$137,$F1430))</f>
        <v/>
      </c>
      <c r="Z1430" s="37">
        <f>Z$12*$D1430*INDEX(Z$21:Z$28,$E1430)*INDEX(Z$30:Z$46,$F1430)*(1-INDEX(Z$121:Z$137,$F1430))</f>
        <v/>
      </c>
      <c r="AA1430" s="37">
        <f>AA$12*$D1430*INDEX(AA$21:AA$28,$E1430)*INDEX(AA$30:AA$46,$F1430)*(1-INDEX(AA$121:AA$137,$F1430))</f>
        <v/>
      </c>
      <c r="AB1430" s="37">
        <f>AB$12*$D1430*INDEX(AB$21:AB$28,$E1430)*INDEX(AB$30:AB$46,$F1430)*(1-INDEX(AB$121:AB$137,$F1430))</f>
        <v/>
      </c>
      <c r="AC1430" s="37">
        <f>AC$12*$D1430*INDEX(AC$21:AC$28,$E1430)*INDEX(AC$30:AC$46,$F1430)*(1-INDEX(AC$121:AC$137,$F1430))</f>
        <v/>
      </c>
      <c r="AD1430" s="40">
        <f>CARBONTAX(AD$12,$D1430,INDEX(AD$21:AD$28,$E1430),INDEX(AD$30:AD$46,$F1430),INDEX(AD$121:AD$137,$F1430))</f>
        <v/>
      </c>
      <c r="AF1430" s="11">
        <f>LOWER(Settings!$C$4)&amp;".mit."&amp;$A1430&amp;IF($C1430="","","."&amp;$C1430&amp;"."&amp;$B1430)&amp;IF(INDEX(Variables!$D$5:$D$205,MATCH($A1430,Variables!$A$5:$A$205,0))="","","."&amp;INDEX(Variables!$D$5:$D$205,MATCH($A1430,Variables!$A$5:$A$205,0)))&amp;"."&amp;AF$5</f>
        <v/>
      </c>
      <c r="AG1430" s="38">
        <f>AG$12*$D1430*INDEX(AG$21:AG$28,$E1430)*INDEX(AG$30:AG$46,$F1430)*(1-INDEX(AG$121:AG$137,$F1430))</f>
        <v/>
      </c>
      <c r="AH1430" s="37">
        <f>AH$12*$D1430*INDEX(AH$21:AH$28,$E1430)*INDEX(AH$30:AH$46,$F1430)*(1-INDEX(AH$121:AH$137,$F1430))</f>
        <v/>
      </c>
      <c r="AI1430" s="37">
        <f>AI$12*$D1430*INDEX(AI$21:AI$28,$E1430)*INDEX(AI$30:AI$46,$F1430)*(1-INDEX(AI$121:AI$137,$F1430))</f>
        <v/>
      </c>
      <c r="AJ1430" s="37">
        <f>AJ$12*$D1430*INDEX(AJ$21:AJ$28,$E1430)*INDEX(AJ$30:AJ$46,$F1430)*(1-INDEX(AJ$121:AJ$137,$F1430))</f>
        <v/>
      </c>
      <c r="AK1430" s="37">
        <f>AK$12*$D1430*INDEX(AK$21:AK$28,$E1430)*INDEX(AK$30:AK$46,$F1430)*(1-INDEX(AK$121:AK$137,$F1430))</f>
        <v/>
      </c>
      <c r="AL1430" s="37">
        <f>AL$12*$D1430*INDEX(AL$21:AL$28,$E1430)*INDEX(AL$30:AL$46,$F1430)*(1-INDEX(AL$121:AL$137,$F1430))</f>
        <v/>
      </c>
      <c r="AM1430" s="37">
        <f>AM$12*$D1430*INDEX(AM$21:AM$28,$E1430)*INDEX(AM$30:AM$46,$F1430)*(1-INDEX(AM$121:AM$137,$F1430))</f>
        <v/>
      </c>
      <c r="AN1430" s="37">
        <f>AN$12*$D1430*INDEX(AN$21:AN$28,$E1430)*INDEX(AN$30:AN$46,$F1430)*(1-INDEX(AN$121:AN$137,$F1430))</f>
        <v/>
      </c>
      <c r="AO1430" s="37">
        <f>AO$12*$D1430*INDEX(AO$21:AO$28,$E1430)*INDEX(AO$30:AO$46,$F1430)*(1-INDEX(AO$121:AO$137,$F1430))</f>
        <v/>
      </c>
      <c r="AP1430" s="37">
        <f>AP$12*$D1430*INDEX(AP$21:AP$28,$E1430)*INDEX(AP$30:AP$46,$F1430)*(1-INDEX(AP$121:AP$137,$F1430))</f>
        <v/>
      </c>
      <c r="AQ1430" s="37">
        <f>AQ$12*$D1430*INDEX(AQ$21:AQ$28,$E1430)*INDEX(AQ$30:AQ$46,$F1430)*(1-INDEX(AQ$121:AQ$137,$F1430))</f>
        <v/>
      </c>
      <c r="AR1430" s="37">
        <f>AR$12*$D1430*INDEX(AR$21:AR$28,$E1430)*INDEX(AR$30:AR$46,$F1430)*(1-INDEX(AR$121:AR$137,$F1430))</f>
        <v/>
      </c>
      <c r="AS1430" s="37">
        <f>AS$12*$D1430*INDEX(AS$21:AS$28,$E1430)*INDEX(AS$30:AS$46,$F1430)*(1-INDEX(AS$121:AS$137,$F1430))</f>
        <v/>
      </c>
      <c r="AT1430" s="37">
        <f>AT$12*$D1430*INDEX(AT$21:AT$28,$E1430)*INDEX(AT$30:AT$46,$F1430)*(1-INDEX(AT$121:AT$137,$F1430))</f>
        <v/>
      </c>
      <c r="AU1430" s="37">
        <f>AU$12*$D1430*INDEX(AU$21:AU$28,$E1430)*INDEX(AU$30:AU$46,$F1430)*(1-INDEX(AU$121:AU$137,$F1430))</f>
        <v/>
      </c>
      <c r="AV1430" s="37">
        <f>AV$12*$D1430*INDEX(AV$21:AV$28,$E1430)*INDEX(AV$30:AV$46,$F1430)*(1-INDEX(AV$121:AV$137,$F1430))</f>
        <v/>
      </c>
      <c r="AW1430" s="37">
        <f>AW$12*$D1430*INDEX(AW$21:AW$28,$E1430)*INDEX(AW$30:AW$46,$F1430)*(1-INDEX(AW$121:AW$137,$F1430))</f>
        <v/>
      </c>
      <c r="AX1430" s="37">
        <f>AX$12*$D1430*INDEX(AX$21:AX$28,$E1430)*INDEX(AX$30:AX$46,$F1430)*(1-INDEX(AX$121:AX$137,$F1430))</f>
        <v/>
      </c>
      <c r="AY1430" s="40">
        <f>CARBONTAX(AY$12,$D1430,INDEX(AY$21:AY$28,$E1430),INDEX(AY$30:AY$46,$F1430),INDEX(AY$121:AY$137,$F1430))</f>
        <v/>
      </c>
    </row>
    <row r="1431" hidden="1" outlineLevel="2">
      <c r="A1431" s="14" t="inlineStr">
        <is>
          <t>ctxnew</t>
        </is>
      </c>
      <c r="B1431" s="14" t="inlineStr">
        <is>
          <t>bio</t>
        </is>
      </c>
      <c r="C1431" s="14" t="inlineStr">
        <is>
          <t>nfm</t>
        </is>
      </c>
      <c r="D1431" s="37">
        <f>INDEX(Inputs!$T$5:$T$132,MATCH($B1431&amp;"|"&amp;$C1431,Inputs!$A$5:$A$132,0))</f>
        <v/>
      </c>
      <c r="E1431" s="37">
        <f>INDEX(Inputs!$J$5:$J$132,MATCH($B1431&amp;"|"&amp;$C1431,Inputs!$A$5:$A$132,0))</f>
        <v/>
      </c>
      <c r="F1431" s="37">
        <f>INDEX(Inputs!$K$5:$K$132,MATCH($B1431&amp;"|"&amp;$C1431,Inputs!$A$5:$A$132,0))</f>
        <v/>
      </c>
      <c r="G1431" s="36" t="n"/>
      <c r="H1431" s="14">
        <f>INDEX(Variables!$B$5:$B$205,MATCH($A1431,Variables!$A$5:$A$205,0))&amp;IF($C1431="",""," | "&amp;INDEX(Mapping!$B$5:$B$26,MATCH($C1431,Mapping!$A$5:$A$26,0))&amp;" | "&amp;INDEX(Mapping!$B$30:$B$46,MATCH($B1431,Mapping!$A$30:$A$46,0)))</f>
        <v/>
      </c>
      <c r="I1431" s="14">
        <f>INDEX(Variables!$C$5:$C$205,MATCH($A1431,Variables!$A$5:$A$205,0))</f>
        <v/>
      </c>
      <c r="J1431" s="14">
        <f>INDEX(Variables!$E$5:$E$205,MATCH($A1431,Variables!$A$5:$A$205,0))</f>
        <v/>
      </c>
      <c r="K1431" s="11">
        <f>LOWER(Settings!$C$4)&amp;".mit."&amp;$A1431&amp;IF($C1431="","","."&amp;$C1431&amp;"."&amp;$B1431)&amp;IF(INDEX(Variables!$D$5:$D$205,MATCH($A1431,Variables!$A$5:$A$205,0))="","","."&amp;INDEX(Variables!$D$5:$D$205,MATCH($A1431,Variables!$A$5:$A$205,0)))&amp;"."&amp;K$5</f>
        <v/>
      </c>
      <c r="L1431" s="38">
        <f>L$12*$D1431*INDEX(L$21:L$28,$E1431)*INDEX(L$30:L$46,$F1431)*(1-INDEX(L$121:L$137,$F1431))</f>
        <v/>
      </c>
      <c r="M1431" s="37">
        <f>M$12*$D1431*INDEX(M$21:M$28,$E1431)*INDEX(M$30:M$46,$F1431)*(1-INDEX(M$121:M$137,$F1431))</f>
        <v/>
      </c>
      <c r="N1431" s="37">
        <f>N$12*$D1431*INDEX(N$21:N$28,$E1431)*INDEX(N$30:N$46,$F1431)*(1-INDEX(N$121:N$137,$F1431))</f>
        <v/>
      </c>
      <c r="O1431" s="37">
        <f>O$12*$D1431*INDEX(O$21:O$28,$E1431)*INDEX(O$30:O$46,$F1431)*(1-INDEX(O$121:O$137,$F1431))</f>
        <v/>
      </c>
      <c r="P1431" s="37">
        <f>P$12*$D1431*INDEX(P$21:P$28,$E1431)*INDEX(P$30:P$46,$F1431)*(1-INDEX(P$121:P$137,$F1431))</f>
        <v/>
      </c>
      <c r="Q1431" s="37">
        <f>Q$12*$D1431*INDEX(Q$21:Q$28,$E1431)*INDEX(Q$30:Q$46,$F1431)*(1-INDEX(Q$121:Q$137,$F1431))</f>
        <v/>
      </c>
      <c r="R1431" s="37">
        <f>R$12*$D1431*INDEX(R$21:R$28,$E1431)*INDEX(R$30:R$46,$F1431)*(1-INDEX(R$121:R$137,$F1431))</f>
        <v/>
      </c>
      <c r="S1431" s="37">
        <f>S$12*$D1431*INDEX(S$21:S$28,$E1431)*INDEX(S$30:S$46,$F1431)*(1-INDEX(S$121:S$137,$F1431))</f>
        <v/>
      </c>
      <c r="T1431" s="37">
        <f>T$12*$D1431*INDEX(T$21:T$28,$E1431)*INDEX(T$30:T$46,$F1431)*(1-INDEX(T$121:T$137,$F1431))</f>
        <v/>
      </c>
      <c r="U1431" s="37">
        <f>U$12*$D1431*INDEX(U$21:U$28,$E1431)*INDEX(U$30:U$46,$F1431)*(1-INDEX(U$121:U$137,$F1431))</f>
        <v/>
      </c>
      <c r="V1431" s="37">
        <f>V$12*$D1431*INDEX(V$21:V$28,$E1431)*INDEX(V$30:V$46,$F1431)*(1-INDEX(V$121:V$137,$F1431))</f>
        <v/>
      </c>
      <c r="W1431" s="37">
        <f>W$12*$D1431*INDEX(W$21:W$28,$E1431)*INDEX(W$30:W$46,$F1431)*(1-INDEX(W$121:W$137,$F1431))</f>
        <v/>
      </c>
      <c r="X1431" s="37">
        <f>X$12*$D1431*INDEX(X$21:X$28,$E1431)*INDEX(X$30:X$46,$F1431)*(1-INDEX(X$121:X$137,$F1431))</f>
        <v/>
      </c>
      <c r="Y1431" s="37">
        <f>Y$12*$D1431*INDEX(Y$21:Y$28,$E1431)*INDEX(Y$30:Y$46,$F1431)*(1-INDEX(Y$121:Y$137,$F1431))</f>
        <v/>
      </c>
      <c r="Z1431" s="37">
        <f>Z$12*$D1431*INDEX(Z$21:Z$28,$E1431)*INDEX(Z$30:Z$46,$F1431)*(1-INDEX(Z$121:Z$137,$F1431))</f>
        <v/>
      </c>
      <c r="AA1431" s="37">
        <f>AA$12*$D1431*INDEX(AA$21:AA$28,$E1431)*INDEX(AA$30:AA$46,$F1431)*(1-INDEX(AA$121:AA$137,$F1431))</f>
        <v/>
      </c>
      <c r="AB1431" s="37">
        <f>AB$12*$D1431*INDEX(AB$21:AB$28,$E1431)*INDEX(AB$30:AB$46,$F1431)*(1-INDEX(AB$121:AB$137,$F1431))</f>
        <v/>
      </c>
      <c r="AC1431" s="37">
        <f>AC$12*$D1431*INDEX(AC$21:AC$28,$E1431)*INDEX(AC$30:AC$46,$F1431)*(1-INDEX(AC$121:AC$137,$F1431))</f>
        <v/>
      </c>
      <c r="AD1431" s="40">
        <f>CARBONTAX(AD$12,$D1431,INDEX(AD$21:AD$28,$E1431),INDEX(AD$30:AD$46,$F1431),INDEX(AD$121:AD$137,$F1431))</f>
        <v/>
      </c>
      <c r="AF1431" s="11">
        <f>LOWER(Settings!$C$4)&amp;".mit."&amp;$A1431&amp;IF($C1431="","","."&amp;$C1431&amp;"."&amp;$B1431)&amp;IF(INDEX(Variables!$D$5:$D$205,MATCH($A1431,Variables!$A$5:$A$205,0))="","","."&amp;INDEX(Variables!$D$5:$D$205,MATCH($A1431,Variables!$A$5:$A$205,0)))&amp;"."&amp;AF$5</f>
        <v/>
      </c>
      <c r="AG1431" s="38">
        <f>AG$12*$D1431*INDEX(AG$21:AG$28,$E1431)*INDEX(AG$30:AG$46,$F1431)*(1-INDEX(AG$121:AG$137,$F1431))</f>
        <v/>
      </c>
      <c r="AH1431" s="37">
        <f>AH$12*$D1431*INDEX(AH$21:AH$28,$E1431)*INDEX(AH$30:AH$46,$F1431)*(1-INDEX(AH$121:AH$137,$F1431))</f>
        <v/>
      </c>
      <c r="AI1431" s="37">
        <f>AI$12*$D1431*INDEX(AI$21:AI$28,$E1431)*INDEX(AI$30:AI$46,$F1431)*(1-INDEX(AI$121:AI$137,$F1431))</f>
        <v/>
      </c>
      <c r="AJ1431" s="37">
        <f>AJ$12*$D1431*INDEX(AJ$21:AJ$28,$E1431)*INDEX(AJ$30:AJ$46,$F1431)*(1-INDEX(AJ$121:AJ$137,$F1431))</f>
        <v/>
      </c>
      <c r="AK1431" s="37">
        <f>AK$12*$D1431*INDEX(AK$21:AK$28,$E1431)*INDEX(AK$30:AK$46,$F1431)*(1-INDEX(AK$121:AK$137,$F1431))</f>
        <v/>
      </c>
      <c r="AL1431" s="37">
        <f>AL$12*$D1431*INDEX(AL$21:AL$28,$E1431)*INDEX(AL$30:AL$46,$F1431)*(1-INDEX(AL$121:AL$137,$F1431))</f>
        <v/>
      </c>
      <c r="AM1431" s="37">
        <f>AM$12*$D1431*INDEX(AM$21:AM$28,$E1431)*INDEX(AM$30:AM$46,$F1431)*(1-INDEX(AM$121:AM$137,$F1431))</f>
        <v/>
      </c>
      <c r="AN1431" s="37">
        <f>AN$12*$D1431*INDEX(AN$21:AN$28,$E1431)*INDEX(AN$30:AN$46,$F1431)*(1-INDEX(AN$121:AN$137,$F1431))</f>
        <v/>
      </c>
      <c r="AO1431" s="37">
        <f>AO$12*$D1431*INDEX(AO$21:AO$28,$E1431)*INDEX(AO$30:AO$46,$F1431)*(1-INDEX(AO$121:AO$137,$F1431))</f>
        <v/>
      </c>
      <c r="AP1431" s="37">
        <f>AP$12*$D1431*INDEX(AP$21:AP$28,$E1431)*INDEX(AP$30:AP$46,$F1431)*(1-INDEX(AP$121:AP$137,$F1431))</f>
        <v/>
      </c>
      <c r="AQ1431" s="37">
        <f>AQ$12*$D1431*INDEX(AQ$21:AQ$28,$E1431)*INDEX(AQ$30:AQ$46,$F1431)*(1-INDEX(AQ$121:AQ$137,$F1431))</f>
        <v/>
      </c>
      <c r="AR1431" s="37">
        <f>AR$12*$D1431*INDEX(AR$21:AR$28,$E1431)*INDEX(AR$30:AR$46,$F1431)*(1-INDEX(AR$121:AR$137,$F1431))</f>
        <v/>
      </c>
      <c r="AS1431" s="37">
        <f>AS$12*$D1431*INDEX(AS$21:AS$28,$E1431)*INDEX(AS$30:AS$46,$F1431)*(1-INDEX(AS$121:AS$137,$F1431))</f>
        <v/>
      </c>
      <c r="AT1431" s="37">
        <f>AT$12*$D1431*INDEX(AT$21:AT$28,$E1431)*INDEX(AT$30:AT$46,$F1431)*(1-INDEX(AT$121:AT$137,$F1431))</f>
        <v/>
      </c>
      <c r="AU1431" s="37">
        <f>AU$12*$D1431*INDEX(AU$21:AU$28,$E1431)*INDEX(AU$30:AU$46,$F1431)*(1-INDEX(AU$121:AU$137,$F1431))</f>
        <v/>
      </c>
      <c r="AV1431" s="37">
        <f>AV$12*$D1431*INDEX(AV$21:AV$28,$E1431)*INDEX(AV$30:AV$46,$F1431)*(1-INDEX(AV$121:AV$137,$F1431))</f>
        <v/>
      </c>
      <c r="AW1431" s="37">
        <f>AW$12*$D1431*INDEX(AW$21:AW$28,$E1431)*INDEX(AW$30:AW$46,$F1431)*(1-INDEX(AW$121:AW$137,$F1431))</f>
        <v/>
      </c>
      <c r="AX1431" s="37">
        <f>AX$12*$D1431*INDEX(AX$21:AX$28,$E1431)*INDEX(AX$30:AX$46,$F1431)*(1-INDEX(AX$121:AX$137,$F1431))</f>
        <v/>
      </c>
      <c r="AY1431" s="40">
        <f>CARBONTAX(AY$12,$D1431,INDEX(AY$21:AY$28,$E1431),INDEX(AY$30:AY$46,$F1431),INDEX(AY$121:AY$137,$F1431))</f>
        <v/>
      </c>
    </row>
    <row r="1432" hidden="1" outlineLevel="2"/>
    <row r="1433" hidden="1" outlineLevel="2">
      <c r="A1433" s="14" t="inlineStr">
        <is>
          <t>ets</t>
        </is>
      </c>
      <c r="B1433" s="14" t="inlineStr">
        <is>
          <t>coa</t>
        </is>
      </c>
      <c r="C1433" s="14" t="inlineStr">
        <is>
          <t>nfm</t>
        </is>
      </c>
      <c r="D1433" s="37">
        <f>INDEX(Inputs!$T$5:$T$132,MATCH($B1433&amp;"|"&amp;$C1433,Inputs!$A$5:$A$132,0))</f>
        <v/>
      </c>
      <c r="E1433" s="37">
        <f>INDEX(Inputs!$K$5:$K$132,MATCH($B1433&amp;"|"&amp;$C1433,Inputs!$A$5:$A$132,0))</f>
        <v/>
      </c>
      <c r="F1433" s="36" t="n"/>
      <c r="G1433" s="36" t="n"/>
      <c r="H1433" s="14">
        <f>INDEX(Variables!$B$5:$B$205,MATCH($A1433,Variables!$A$5:$A$205,0))&amp;IF($C1433="",""," | "&amp;INDEX(Mapping!$B$5:$B$26,MATCH($C1433,Mapping!$A$5:$A$26,0))&amp;" | "&amp;INDEX(Mapping!$B$30:$B$46,MATCH($B1433,Mapping!$A$30:$A$46,0)))</f>
        <v/>
      </c>
      <c r="I1433" s="14">
        <f>INDEX(Variables!$C$5:$C$205,MATCH($A1433,Variables!$A$5:$A$205,0))</f>
        <v/>
      </c>
      <c r="J1433" s="14">
        <f>INDEX(Variables!$E$5:$E$205,MATCH($A1433,Variables!$A$5:$A$205,0))</f>
        <v/>
      </c>
      <c r="K1433" s="11">
        <f>LOWER(Settings!$C$4)&amp;".mit."&amp;$A1433&amp;IF($C1433="","","."&amp;$C1433&amp;"."&amp;$B1433)&amp;IF(INDEX(Variables!$D$5:$D$205,MATCH($A1433,Variables!$A$5:$A$205,0))="","","."&amp;INDEX(Variables!$D$5:$D$205,MATCH($A1433,Variables!$A$5:$A$205,0)))&amp;"."&amp;K$5</f>
        <v/>
      </c>
      <c r="L1433" s="38">
        <f>L$194*$D1433*INDEX(L$121:L$137,$E1433)*(1-INDEX(L$151:L$167,$E1433))</f>
        <v/>
      </c>
      <c r="M1433" s="37">
        <f>M$194*$D1433*INDEX(M$121:M$137,$E1433)*(1-INDEX(M$151:M$167,$E1433))</f>
        <v/>
      </c>
      <c r="N1433" s="37">
        <f>N$194*$D1433*INDEX(N$121:N$137,$E1433)*(1-INDEX(N$151:N$167,$E1433))</f>
        <v/>
      </c>
      <c r="O1433" s="37">
        <f>O$194*$D1433*INDEX(O$121:O$137,$E1433)*(1-INDEX(O$151:O$167,$E1433))</f>
        <v/>
      </c>
      <c r="P1433" s="37">
        <f>P$194*$D1433*INDEX(P$121:P$137,$E1433)*(1-INDEX(P$151:P$167,$E1433))</f>
        <v/>
      </c>
      <c r="Q1433" s="37">
        <f>Q$194*$D1433*INDEX(Q$121:Q$137,$E1433)*(1-INDEX(Q$151:Q$167,$E1433))</f>
        <v/>
      </c>
      <c r="R1433" s="37">
        <f>R$194*$D1433*INDEX(R$121:R$137,$E1433)*(1-INDEX(R$151:R$167,$E1433))</f>
        <v/>
      </c>
      <c r="S1433" s="37">
        <f>S$194*$D1433*INDEX(S$121:S$137,$E1433)*(1-INDEX(S$151:S$167,$E1433))</f>
        <v/>
      </c>
      <c r="T1433" s="37">
        <f>T$194*$D1433*INDEX(T$121:T$137,$E1433)*(1-INDEX(T$151:T$167,$E1433))</f>
        <v/>
      </c>
      <c r="U1433" s="37">
        <f>U$194*$D1433*INDEX(U$121:U$137,$E1433)*(1-INDEX(U$151:U$167,$E1433))</f>
        <v/>
      </c>
      <c r="V1433" s="37">
        <f>V$194*$D1433*INDEX(V$121:V$137,$E1433)*(1-INDEX(V$151:V$167,$E1433))</f>
        <v/>
      </c>
      <c r="W1433" s="37">
        <f>W$194*$D1433*INDEX(W$121:W$137,$E1433)*(1-INDEX(W$151:W$167,$E1433))</f>
        <v/>
      </c>
      <c r="X1433" s="37">
        <f>X$194*$D1433*INDEX(X$121:X$137,$E1433)*(1-INDEX(X$151:X$167,$E1433))</f>
        <v/>
      </c>
      <c r="Y1433" s="37">
        <f>Y$194*$D1433*INDEX(Y$121:Y$137,$E1433)*(1-INDEX(Y$151:Y$167,$E1433))</f>
        <v/>
      </c>
      <c r="Z1433" s="37">
        <f>Z$194*$D1433*INDEX(Z$121:Z$137,$E1433)*(1-INDEX(Z$151:Z$167,$E1433))</f>
        <v/>
      </c>
      <c r="AA1433" s="37">
        <f>AA$194*$D1433*INDEX(AA$121:AA$137,$E1433)*(1-INDEX(AA$151:AA$167,$E1433))</f>
        <v/>
      </c>
      <c r="AB1433" s="37">
        <f>AB$194*$D1433*INDEX(AB$121:AB$137,$E1433)*(1-INDEX(AB$151:AB$167,$E1433))</f>
        <v/>
      </c>
      <c r="AC1433" s="37">
        <f>AC$194*$D1433*INDEX(AC$121:AC$137,$E1433)*(1-INDEX(AC$151:AC$167,$E1433))</f>
        <v/>
      </c>
      <c r="AD1433" s="40">
        <f>ETSCOST(AD$194,$D1433,INDEX(AD$121:AD$137,$E1433),INDEX(AD$151:AD$167,$E1433))</f>
        <v/>
      </c>
      <c r="AF1433" s="11">
        <f>LOWER(Settings!$C$4)&amp;".mit."&amp;$A1433&amp;IF($C1433="","","."&amp;$C1433&amp;"."&amp;$B1433)&amp;IF(INDEX(Variables!$D$5:$D$205,MATCH($A1433,Variables!$A$5:$A$205,0))="","","."&amp;INDEX(Variables!$D$5:$D$205,MATCH($A1433,Variables!$A$5:$A$205,0)))&amp;"."&amp;AF$5</f>
        <v/>
      </c>
      <c r="AG1433" s="38">
        <f>AG$194*$D1433*INDEX(AG$121:AG$137,$E1433)*(1-INDEX(AG$151:AG$167,$E1433))</f>
        <v/>
      </c>
      <c r="AH1433" s="37">
        <f>AH$194*$D1433*INDEX(AH$121:AH$137,$E1433)*(1-INDEX(AH$151:AH$167,$E1433))</f>
        <v/>
      </c>
      <c r="AI1433" s="37">
        <f>AI$194*$D1433*INDEX(AI$121:AI$137,$E1433)*(1-INDEX(AI$151:AI$167,$E1433))</f>
        <v/>
      </c>
      <c r="AJ1433" s="37">
        <f>AJ$194*$D1433*INDEX(AJ$121:AJ$137,$E1433)*(1-INDEX(AJ$151:AJ$167,$E1433))</f>
        <v/>
      </c>
      <c r="AK1433" s="37">
        <f>AK$194*$D1433*INDEX(AK$121:AK$137,$E1433)*(1-INDEX(AK$151:AK$167,$E1433))</f>
        <v/>
      </c>
      <c r="AL1433" s="37">
        <f>AL$194*$D1433*INDEX(AL$121:AL$137,$E1433)*(1-INDEX(AL$151:AL$167,$E1433))</f>
        <v/>
      </c>
      <c r="AM1433" s="37">
        <f>AM$194*$D1433*INDEX(AM$121:AM$137,$E1433)*(1-INDEX(AM$151:AM$167,$E1433))</f>
        <v/>
      </c>
      <c r="AN1433" s="37">
        <f>AN$194*$D1433*INDEX(AN$121:AN$137,$E1433)*(1-INDEX(AN$151:AN$167,$E1433))</f>
        <v/>
      </c>
      <c r="AO1433" s="37">
        <f>AO$194*$D1433*INDEX(AO$121:AO$137,$E1433)*(1-INDEX(AO$151:AO$167,$E1433))</f>
        <v/>
      </c>
      <c r="AP1433" s="37">
        <f>AP$194*$D1433*INDEX(AP$121:AP$137,$E1433)*(1-INDEX(AP$151:AP$167,$E1433))</f>
        <v/>
      </c>
      <c r="AQ1433" s="37">
        <f>AQ$194*$D1433*INDEX(AQ$121:AQ$137,$E1433)*(1-INDEX(AQ$151:AQ$167,$E1433))</f>
        <v/>
      </c>
      <c r="AR1433" s="37">
        <f>AR$194*$D1433*INDEX(AR$121:AR$137,$E1433)*(1-INDEX(AR$151:AR$167,$E1433))</f>
        <v/>
      </c>
      <c r="AS1433" s="37">
        <f>AS$194*$D1433*INDEX(AS$121:AS$137,$E1433)*(1-INDEX(AS$151:AS$167,$E1433))</f>
        <v/>
      </c>
      <c r="AT1433" s="37">
        <f>AT$194*$D1433*INDEX(AT$121:AT$137,$E1433)*(1-INDEX(AT$151:AT$167,$E1433))</f>
        <v/>
      </c>
      <c r="AU1433" s="37">
        <f>AU$194*$D1433*INDEX(AU$121:AU$137,$E1433)*(1-INDEX(AU$151:AU$167,$E1433))</f>
        <v/>
      </c>
      <c r="AV1433" s="37">
        <f>AV$194*$D1433*INDEX(AV$121:AV$137,$E1433)*(1-INDEX(AV$151:AV$167,$E1433))</f>
        <v/>
      </c>
      <c r="AW1433" s="37">
        <f>AW$194*$D1433*INDEX(AW$121:AW$137,$E1433)*(1-INDEX(AW$151:AW$167,$E1433))</f>
        <v/>
      </c>
      <c r="AX1433" s="37">
        <f>AX$194*$D1433*INDEX(AX$121:AX$137,$E1433)*(1-INDEX(AX$151:AX$167,$E1433))</f>
        <v/>
      </c>
      <c r="AY1433" s="40">
        <f>ETSCOST(AY$194,$D1433,INDEX(AY$121:AY$137,$E1433),INDEX(AY$151:AY$167,$E1433))</f>
        <v/>
      </c>
    </row>
    <row r="1434" hidden="1" outlineLevel="2">
      <c r="A1434" s="14" t="inlineStr">
        <is>
          <t>ets</t>
        </is>
      </c>
      <c r="B1434" s="14" t="inlineStr">
        <is>
          <t>nga</t>
        </is>
      </c>
      <c r="C1434" s="14" t="inlineStr">
        <is>
          <t>nfm</t>
        </is>
      </c>
      <c r="D1434" s="37">
        <f>INDEX(Inputs!$T$5:$T$132,MATCH($B1434&amp;"|"&amp;$C1434,Inputs!$A$5:$A$132,0))</f>
        <v/>
      </c>
      <c r="E1434" s="37">
        <f>INDEX(Inputs!$K$5:$K$132,MATCH($B1434&amp;"|"&amp;$C1434,Inputs!$A$5:$A$132,0))</f>
        <v/>
      </c>
      <c r="F1434" s="36" t="n"/>
      <c r="G1434" s="36" t="n"/>
      <c r="H1434" s="14">
        <f>INDEX(Variables!$B$5:$B$205,MATCH($A1434,Variables!$A$5:$A$205,0))&amp;IF($C1434="",""," | "&amp;INDEX(Mapping!$B$5:$B$26,MATCH($C1434,Mapping!$A$5:$A$26,0))&amp;" | "&amp;INDEX(Mapping!$B$30:$B$46,MATCH($B1434,Mapping!$A$30:$A$46,0)))</f>
        <v/>
      </c>
      <c r="I1434" s="14">
        <f>INDEX(Variables!$C$5:$C$205,MATCH($A1434,Variables!$A$5:$A$205,0))</f>
        <v/>
      </c>
      <c r="J1434" s="14">
        <f>INDEX(Variables!$E$5:$E$205,MATCH($A1434,Variables!$A$5:$A$205,0))</f>
        <v/>
      </c>
      <c r="K1434" s="11">
        <f>LOWER(Settings!$C$4)&amp;".mit."&amp;$A1434&amp;IF($C1434="","","."&amp;$C1434&amp;"."&amp;$B1434)&amp;IF(INDEX(Variables!$D$5:$D$205,MATCH($A1434,Variables!$A$5:$A$205,0))="","","."&amp;INDEX(Variables!$D$5:$D$205,MATCH($A1434,Variables!$A$5:$A$205,0)))&amp;"."&amp;K$5</f>
        <v/>
      </c>
      <c r="L1434" s="38">
        <f>L$194*$D1434*INDEX(L$121:L$137,$E1434)*(1-INDEX(L$151:L$167,$E1434))</f>
        <v/>
      </c>
      <c r="M1434" s="37">
        <f>M$194*$D1434*INDEX(M$121:M$137,$E1434)*(1-INDEX(M$151:M$167,$E1434))</f>
        <v/>
      </c>
      <c r="N1434" s="37">
        <f>N$194*$D1434*INDEX(N$121:N$137,$E1434)*(1-INDEX(N$151:N$167,$E1434))</f>
        <v/>
      </c>
      <c r="O1434" s="37">
        <f>O$194*$D1434*INDEX(O$121:O$137,$E1434)*(1-INDEX(O$151:O$167,$E1434))</f>
        <v/>
      </c>
      <c r="P1434" s="37">
        <f>P$194*$D1434*INDEX(P$121:P$137,$E1434)*(1-INDEX(P$151:P$167,$E1434))</f>
        <v/>
      </c>
      <c r="Q1434" s="37">
        <f>Q$194*$D1434*INDEX(Q$121:Q$137,$E1434)*(1-INDEX(Q$151:Q$167,$E1434))</f>
        <v/>
      </c>
      <c r="R1434" s="37">
        <f>R$194*$D1434*INDEX(R$121:R$137,$E1434)*(1-INDEX(R$151:R$167,$E1434))</f>
        <v/>
      </c>
      <c r="S1434" s="37">
        <f>S$194*$D1434*INDEX(S$121:S$137,$E1434)*(1-INDEX(S$151:S$167,$E1434))</f>
        <v/>
      </c>
      <c r="T1434" s="37">
        <f>T$194*$D1434*INDEX(T$121:T$137,$E1434)*(1-INDEX(T$151:T$167,$E1434))</f>
        <v/>
      </c>
      <c r="U1434" s="37">
        <f>U$194*$D1434*INDEX(U$121:U$137,$E1434)*(1-INDEX(U$151:U$167,$E1434))</f>
        <v/>
      </c>
      <c r="V1434" s="37">
        <f>V$194*$D1434*INDEX(V$121:V$137,$E1434)*(1-INDEX(V$151:V$167,$E1434))</f>
        <v/>
      </c>
      <c r="W1434" s="37">
        <f>W$194*$D1434*INDEX(W$121:W$137,$E1434)*(1-INDEX(W$151:W$167,$E1434))</f>
        <v/>
      </c>
      <c r="X1434" s="37">
        <f>X$194*$D1434*INDEX(X$121:X$137,$E1434)*(1-INDEX(X$151:X$167,$E1434))</f>
        <v/>
      </c>
      <c r="Y1434" s="37">
        <f>Y$194*$D1434*INDEX(Y$121:Y$137,$E1434)*(1-INDEX(Y$151:Y$167,$E1434))</f>
        <v/>
      </c>
      <c r="Z1434" s="37">
        <f>Z$194*$D1434*INDEX(Z$121:Z$137,$E1434)*(1-INDEX(Z$151:Z$167,$E1434))</f>
        <v/>
      </c>
      <c r="AA1434" s="37">
        <f>AA$194*$D1434*INDEX(AA$121:AA$137,$E1434)*(1-INDEX(AA$151:AA$167,$E1434))</f>
        <v/>
      </c>
      <c r="AB1434" s="37">
        <f>AB$194*$D1434*INDEX(AB$121:AB$137,$E1434)*(1-INDEX(AB$151:AB$167,$E1434))</f>
        <v/>
      </c>
      <c r="AC1434" s="37">
        <f>AC$194*$D1434*INDEX(AC$121:AC$137,$E1434)*(1-INDEX(AC$151:AC$167,$E1434))</f>
        <v/>
      </c>
      <c r="AD1434" s="40">
        <f>ETSCOST(AD$194,$D1434,INDEX(AD$121:AD$137,$E1434),INDEX(AD$151:AD$167,$E1434))</f>
        <v/>
      </c>
      <c r="AF1434" s="11">
        <f>LOWER(Settings!$C$4)&amp;".mit."&amp;$A1434&amp;IF($C1434="","","."&amp;$C1434&amp;"."&amp;$B1434)&amp;IF(INDEX(Variables!$D$5:$D$205,MATCH($A1434,Variables!$A$5:$A$205,0))="","","."&amp;INDEX(Variables!$D$5:$D$205,MATCH($A1434,Variables!$A$5:$A$205,0)))&amp;"."&amp;AF$5</f>
        <v/>
      </c>
      <c r="AG1434" s="38">
        <f>AG$194*$D1434*INDEX(AG$121:AG$137,$E1434)*(1-INDEX(AG$151:AG$167,$E1434))</f>
        <v/>
      </c>
      <c r="AH1434" s="37">
        <f>AH$194*$D1434*INDEX(AH$121:AH$137,$E1434)*(1-INDEX(AH$151:AH$167,$E1434))</f>
        <v/>
      </c>
      <c r="AI1434" s="37">
        <f>AI$194*$D1434*INDEX(AI$121:AI$137,$E1434)*(1-INDEX(AI$151:AI$167,$E1434))</f>
        <v/>
      </c>
      <c r="AJ1434" s="37">
        <f>AJ$194*$D1434*INDEX(AJ$121:AJ$137,$E1434)*(1-INDEX(AJ$151:AJ$167,$E1434))</f>
        <v/>
      </c>
      <c r="AK1434" s="37">
        <f>AK$194*$D1434*INDEX(AK$121:AK$137,$E1434)*(1-INDEX(AK$151:AK$167,$E1434))</f>
        <v/>
      </c>
      <c r="AL1434" s="37">
        <f>AL$194*$D1434*INDEX(AL$121:AL$137,$E1434)*(1-INDEX(AL$151:AL$167,$E1434))</f>
        <v/>
      </c>
      <c r="AM1434" s="37">
        <f>AM$194*$D1434*INDEX(AM$121:AM$137,$E1434)*(1-INDEX(AM$151:AM$167,$E1434))</f>
        <v/>
      </c>
      <c r="AN1434" s="37">
        <f>AN$194*$D1434*INDEX(AN$121:AN$137,$E1434)*(1-INDEX(AN$151:AN$167,$E1434))</f>
        <v/>
      </c>
      <c r="AO1434" s="37">
        <f>AO$194*$D1434*INDEX(AO$121:AO$137,$E1434)*(1-INDEX(AO$151:AO$167,$E1434))</f>
        <v/>
      </c>
      <c r="AP1434" s="37">
        <f>AP$194*$D1434*INDEX(AP$121:AP$137,$E1434)*(1-INDEX(AP$151:AP$167,$E1434))</f>
        <v/>
      </c>
      <c r="AQ1434" s="37">
        <f>AQ$194*$D1434*INDEX(AQ$121:AQ$137,$E1434)*(1-INDEX(AQ$151:AQ$167,$E1434))</f>
        <v/>
      </c>
      <c r="AR1434" s="37">
        <f>AR$194*$D1434*INDEX(AR$121:AR$137,$E1434)*(1-INDEX(AR$151:AR$167,$E1434))</f>
        <v/>
      </c>
      <c r="AS1434" s="37">
        <f>AS$194*$D1434*INDEX(AS$121:AS$137,$E1434)*(1-INDEX(AS$151:AS$167,$E1434))</f>
        <v/>
      </c>
      <c r="AT1434" s="37">
        <f>AT$194*$D1434*INDEX(AT$121:AT$137,$E1434)*(1-INDEX(AT$151:AT$167,$E1434))</f>
        <v/>
      </c>
      <c r="AU1434" s="37">
        <f>AU$194*$D1434*INDEX(AU$121:AU$137,$E1434)*(1-INDEX(AU$151:AU$167,$E1434))</f>
        <v/>
      </c>
      <c r="AV1434" s="37">
        <f>AV$194*$D1434*INDEX(AV$121:AV$137,$E1434)*(1-INDEX(AV$151:AV$167,$E1434))</f>
        <v/>
      </c>
      <c r="AW1434" s="37">
        <f>AW$194*$D1434*INDEX(AW$121:AW$137,$E1434)*(1-INDEX(AW$151:AW$167,$E1434))</f>
        <v/>
      </c>
      <c r="AX1434" s="37">
        <f>AX$194*$D1434*INDEX(AX$121:AX$137,$E1434)*(1-INDEX(AX$151:AX$167,$E1434))</f>
        <v/>
      </c>
      <c r="AY1434" s="40">
        <f>ETSCOST(AY$194,$D1434,INDEX(AY$121:AY$137,$E1434),INDEX(AY$151:AY$167,$E1434))</f>
        <v/>
      </c>
    </row>
    <row r="1435" hidden="1" outlineLevel="2">
      <c r="A1435" s="14" t="inlineStr">
        <is>
          <t>ets</t>
        </is>
      </c>
      <c r="B1435" s="14" t="inlineStr">
        <is>
          <t>gso</t>
        </is>
      </c>
      <c r="C1435" s="14" t="inlineStr">
        <is>
          <t>nfm</t>
        </is>
      </c>
      <c r="D1435" s="37">
        <f>INDEX(Inputs!$T$5:$T$132,MATCH($B1435&amp;"|"&amp;$C1435,Inputs!$A$5:$A$132,0))</f>
        <v/>
      </c>
      <c r="E1435" s="37">
        <f>INDEX(Inputs!$K$5:$K$132,MATCH($B1435&amp;"|"&amp;$C1435,Inputs!$A$5:$A$132,0))</f>
        <v/>
      </c>
      <c r="F1435" s="36" t="n"/>
      <c r="G1435" s="36" t="n"/>
      <c r="H1435" s="14">
        <f>INDEX(Variables!$B$5:$B$205,MATCH($A1435,Variables!$A$5:$A$205,0))&amp;IF($C1435="",""," | "&amp;INDEX(Mapping!$B$5:$B$26,MATCH($C1435,Mapping!$A$5:$A$26,0))&amp;" | "&amp;INDEX(Mapping!$B$30:$B$46,MATCH($B1435,Mapping!$A$30:$A$46,0)))</f>
        <v/>
      </c>
      <c r="I1435" s="14">
        <f>INDEX(Variables!$C$5:$C$205,MATCH($A1435,Variables!$A$5:$A$205,0))</f>
        <v/>
      </c>
      <c r="J1435" s="14">
        <f>INDEX(Variables!$E$5:$E$205,MATCH($A1435,Variables!$A$5:$A$205,0))</f>
        <v/>
      </c>
      <c r="K1435" s="11">
        <f>LOWER(Settings!$C$4)&amp;".mit."&amp;$A1435&amp;IF($C1435="","","."&amp;$C1435&amp;"."&amp;$B1435)&amp;IF(INDEX(Variables!$D$5:$D$205,MATCH($A1435,Variables!$A$5:$A$205,0))="","","."&amp;INDEX(Variables!$D$5:$D$205,MATCH($A1435,Variables!$A$5:$A$205,0)))&amp;"."&amp;K$5</f>
        <v/>
      </c>
      <c r="L1435" s="38">
        <f>L$194*$D1435*INDEX(L$121:L$137,$E1435)*(1-INDEX(L$151:L$167,$E1435))</f>
        <v/>
      </c>
      <c r="M1435" s="37">
        <f>M$194*$D1435*INDEX(M$121:M$137,$E1435)*(1-INDEX(M$151:M$167,$E1435))</f>
        <v/>
      </c>
      <c r="N1435" s="37">
        <f>N$194*$D1435*INDEX(N$121:N$137,$E1435)*(1-INDEX(N$151:N$167,$E1435))</f>
        <v/>
      </c>
      <c r="O1435" s="37">
        <f>O$194*$D1435*INDEX(O$121:O$137,$E1435)*(1-INDEX(O$151:O$167,$E1435))</f>
        <v/>
      </c>
      <c r="P1435" s="37">
        <f>P$194*$D1435*INDEX(P$121:P$137,$E1435)*(1-INDEX(P$151:P$167,$E1435))</f>
        <v/>
      </c>
      <c r="Q1435" s="37">
        <f>Q$194*$D1435*INDEX(Q$121:Q$137,$E1435)*(1-INDEX(Q$151:Q$167,$E1435))</f>
        <v/>
      </c>
      <c r="R1435" s="37">
        <f>R$194*$D1435*INDEX(R$121:R$137,$E1435)*(1-INDEX(R$151:R$167,$E1435))</f>
        <v/>
      </c>
      <c r="S1435" s="37">
        <f>S$194*$D1435*INDEX(S$121:S$137,$E1435)*(1-INDEX(S$151:S$167,$E1435))</f>
        <v/>
      </c>
      <c r="T1435" s="37">
        <f>T$194*$D1435*INDEX(T$121:T$137,$E1435)*(1-INDEX(T$151:T$167,$E1435))</f>
        <v/>
      </c>
      <c r="U1435" s="37">
        <f>U$194*$D1435*INDEX(U$121:U$137,$E1435)*(1-INDEX(U$151:U$167,$E1435))</f>
        <v/>
      </c>
      <c r="V1435" s="37">
        <f>V$194*$D1435*INDEX(V$121:V$137,$E1435)*(1-INDEX(V$151:V$167,$E1435))</f>
        <v/>
      </c>
      <c r="W1435" s="37">
        <f>W$194*$D1435*INDEX(W$121:W$137,$E1435)*(1-INDEX(W$151:W$167,$E1435))</f>
        <v/>
      </c>
      <c r="X1435" s="37">
        <f>X$194*$D1435*INDEX(X$121:X$137,$E1435)*(1-INDEX(X$151:X$167,$E1435))</f>
        <v/>
      </c>
      <c r="Y1435" s="37">
        <f>Y$194*$D1435*INDEX(Y$121:Y$137,$E1435)*(1-INDEX(Y$151:Y$167,$E1435))</f>
        <v/>
      </c>
      <c r="Z1435" s="37">
        <f>Z$194*$D1435*INDEX(Z$121:Z$137,$E1435)*(1-INDEX(Z$151:Z$167,$E1435))</f>
        <v/>
      </c>
      <c r="AA1435" s="37">
        <f>AA$194*$D1435*INDEX(AA$121:AA$137,$E1435)*(1-INDEX(AA$151:AA$167,$E1435))</f>
        <v/>
      </c>
      <c r="AB1435" s="37">
        <f>AB$194*$D1435*INDEX(AB$121:AB$137,$E1435)*(1-INDEX(AB$151:AB$167,$E1435))</f>
        <v/>
      </c>
      <c r="AC1435" s="37">
        <f>AC$194*$D1435*INDEX(AC$121:AC$137,$E1435)*(1-INDEX(AC$151:AC$167,$E1435))</f>
        <v/>
      </c>
      <c r="AD1435" s="40">
        <f>ETSCOST(AD$194,$D1435,INDEX(AD$121:AD$137,$E1435),INDEX(AD$151:AD$167,$E1435))</f>
        <v/>
      </c>
      <c r="AF1435" s="11">
        <f>LOWER(Settings!$C$4)&amp;".mit."&amp;$A1435&amp;IF($C1435="","","."&amp;$C1435&amp;"."&amp;$B1435)&amp;IF(INDEX(Variables!$D$5:$D$205,MATCH($A1435,Variables!$A$5:$A$205,0))="","","."&amp;INDEX(Variables!$D$5:$D$205,MATCH($A1435,Variables!$A$5:$A$205,0)))&amp;"."&amp;AF$5</f>
        <v/>
      </c>
      <c r="AG1435" s="38">
        <f>AG$194*$D1435*INDEX(AG$121:AG$137,$E1435)*(1-INDEX(AG$151:AG$167,$E1435))</f>
        <v/>
      </c>
      <c r="AH1435" s="37">
        <f>AH$194*$D1435*INDEX(AH$121:AH$137,$E1435)*(1-INDEX(AH$151:AH$167,$E1435))</f>
        <v/>
      </c>
      <c r="AI1435" s="37">
        <f>AI$194*$D1435*INDEX(AI$121:AI$137,$E1435)*(1-INDEX(AI$151:AI$167,$E1435))</f>
        <v/>
      </c>
      <c r="AJ1435" s="37">
        <f>AJ$194*$D1435*INDEX(AJ$121:AJ$137,$E1435)*(1-INDEX(AJ$151:AJ$167,$E1435))</f>
        <v/>
      </c>
      <c r="AK1435" s="37">
        <f>AK$194*$D1435*INDEX(AK$121:AK$137,$E1435)*(1-INDEX(AK$151:AK$167,$E1435))</f>
        <v/>
      </c>
      <c r="AL1435" s="37">
        <f>AL$194*$D1435*INDEX(AL$121:AL$137,$E1435)*(1-INDEX(AL$151:AL$167,$E1435))</f>
        <v/>
      </c>
      <c r="AM1435" s="37">
        <f>AM$194*$D1435*INDEX(AM$121:AM$137,$E1435)*(1-INDEX(AM$151:AM$167,$E1435))</f>
        <v/>
      </c>
      <c r="AN1435" s="37">
        <f>AN$194*$D1435*INDEX(AN$121:AN$137,$E1435)*(1-INDEX(AN$151:AN$167,$E1435))</f>
        <v/>
      </c>
      <c r="AO1435" s="37">
        <f>AO$194*$D1435*INDEX(AO$121:AO$137,$E1435)*(1-INDEX(AO$151:AO$167,$E1435))</f>
        <v/>
      </c>
      <c r="AP1435" s="37">
        <f>AP$194*$D1435*INDEX(AP$121:AP$137,$E1435)*(1-INDEX(AP$151:AP$167,$E1435))</f>
        <v/>
      </c>
      <c r="AQ1435" s="37">
        <f>AQ$194*$D1435*INDEX(AQ$121:AQ$137,$E1435)*(1-INDEX(AQ$151:AQ$167,$E1435))</f>
        <v/>
      </c>
      <c r="AR1435" s="37">
        <f>AR$194*$D1435*INDEX(AR$121:AR$137,$E1435)*(1-INDEX(AR$151:AR$167,$E1435))</f>
        <v/>
      </c>
      <c r="AS1435" s="37">
        <f>AS$194*$D1435*INDEX(AS$121:AS$137,$E1435)*(1-INDEX(AS$151:AS$167,$E1435))</f>
        <v/>
      </c>
      <c r="AT1435" s="37">
        <f>AT$194*$D1435*INDEX(AT$121:AT$137,$E1435)*(1-INDEX(AT$151:AT$167,$E1435))</f>
        <v/>
      </c>
      <c r="AU1435" s="37">
        <f>AU$194*$D1435*INDEX(AU$121:AU$137,$E1435)*(1-INDEX(AU$151:AU$167,$E1435))</f>
        <v/>
      </c>
      <c r="AV1435" s="37">
        <f>AV$194*$D1435*INDEX(AV$121:AV$137,$E1435)*(1-INDEX(AV$151:AV$167,$E1435))</f>
        <v/>
      </c>
      <c r="AW1435" s="37">
        <f>AW$194*$D1435*INDEX(AW$121:AW$137,$E1435)*(1-INDEX(AW$151:AW$167,$E1435))</f>
        <v/>
      </c>
      <c r="AX1435" s="37">
        <f>AX$194*$D1435*INDEX(AX$121:AX$137,$E1435)*(1-INDEX(AX$151:AX$167,$E1435))</f>
        <v/>
      </c>
      <c r="AY1435" s="40">
        <f>ETSCOST(AY$194,$D1435,INDEX(AY$121:AY$137,$E1435),INDEX(AY$151:AY$167,$E1435))</f>
        <v/>
      </c>
    </row>
    <row r="1436" hidden="1" outlineLevel="2">
      <c r="A1436" s="14" t="inlineStr">
        <is>
          <t>ets</t>
        </is>
      </c>
      <c r="B1436" s="14" t="inlineStr">
        <is>
          <t>die</t>
        </is>
      </c>
      <c r="C1436" s="14" t="inlineStr">
        <is>
          <t>nfm</t>
        </is>
      </c>
      <c r="D1436" s="37">
        <f>INDEX(Inputs!$T$5:$T$132,MATCH($B1436&amp;"|"&amp;$C1436,Inputs!$A$5:$A$132,0))</f>
        <v/>
      </c>
      <c r="E1436" s="37">
        <f>INDEX(Inputs!$K$5:$K$132,MATCH($B1436&amp;"|"&amp;$C1436,Inputs!$A$5:$A$132,0))</f>
        <v/>
      </c>
      <c r="F1436" s="36" t="n"/>
      <c r="G1436" s="36" t="n"/>
      <c r="H1436" s="14">
        <f>INDEX(Variables!$B$5:$B$205,MATCH($A1436,Variables!$A$5:$A$205,0))&amp;IF($C1436="",""," | "&amp;INDEX(Mapping!$B$5:$B$26,MATCH($C1436,Mapping!$A$5:$A$26,0))&amp;" | "&amp;INDEX(Mapping!$B$30:$B$46,MATCH($B1436,Mapping!$A$30:$A$46,0)))</f>
        <v/>
      </c>
      <c r="I1436" s="14">
        <f>INDEX(Variables!$C$5:$C$205,MATCH($A1436,Variables!$A$5:$A$205,0))</f>
        <v/>
      </c>
      <c r="J1436" s="14">
        <f>INDEX(Variables!$E$5:$E$205,MATCH($A1436,Variables!$A$5:$A$205,0))</f>
        <v/>
      </c>
      <c r="K1436" s="11">
        <f>LOWER(Settings!$C$4)&amp;".mit."&amp;$A1436&amp;IF($C1436="","","."&amp;$C1436&amp;"."&amp;$B1436)&amp;IF(INDEX(Variables!$D$5:$D$205,MATCH($A1436,Variables!$A$5:$A$205,0))="","","."&amp;INDEX(Variables!$D$5:$D$205,MATCH($A1436,Variables!$A$5:$A$205,0)))&amp;"."&amp;K$5</f>
        <v/>
      </c>
      <c r="L1436" s="38">
        <f>L$194*$D1436*INDEX(L$121:L$137,$E1436)*(1-INDEX(L$151:L$167,$E1436))</f>
        <v/>
      </c>
      <c r="M1436" s="37">
        <f>M$194*$D1436*INDEX(M$121:M$137,$E1436)*(1-INDEX(M$151:M$167,$E1436))</f>
        <v/>
      </c>
      <c r="N1436" s="37">
        <f>N$194*$D1436*INDEX(N$121:N$137,$E1436)*(1-INDEX(N$151:N$167,$E1436))</f>
        <v/>
      </c>
      <c r="O1436" s="37">
        <f>O$194*$D1436*INDEX(O$121:O$137,$E1436)*(1-INDEX(O$151:O$167,$E1436))</f>
        <v/>
      </c>
      <c r="P1436" s="37">
        <f>P$194*$D1436*INDEX(P$121:P$137,$E1436)*(1-INDEX(P$151:P$167,$E1436))</f>
        <v/>
      </c>
      <c r="Q1436" s="37">
        <f>Q$194*$D1436*INDEX(Q$121:Q$137,$E1436)*(1-INDEX(Q$151:Q$167,$E1436))</f>
        <v/>
      </c>
      <c r="R1436" s="37">
        <f>R$194*$D1436*INDEX(R$121:R$137,$E1436)*(1-INDEX(R$151:R$167,$E1436))</f>
        <v/>
      </c>
      <c r="S1436" s="37">
        <f>S$194*$D1436*INDEX(S$121:S$137,$E1436)*(1-INDEX(S$151:S$167,$E1436))</f>
        <v/>
      </c>
      <c r="T1436" s="37">
        <f>T$194*$D1436*INDEX(T$121:T$137,$E1436)*(1-INDEX(T$151:T$167,$E1436))</f>
        <v/>
      </c>
      <c r="U1436" s="37">
        <f>U$194*$D1436*INDEX(U$121:U$137,$E1436)*(1-INDEX(U$151:U$167,$E1436))</f>
        <v/>
      </c>
      <c r="V1436" s="37">
        <f>V$194*$D1436*INDEX(V$121:V$137,$E1436)*(1-INDEX(V$151:V$167,$E1436))</f>
        <v/>
      </c>
      <c r="W1436" s="37">
        <f>W$194*$D1436*INDEX(W$121:W$137,$E1436)*(1-INDEX(W$151:W$167,$E1436))</f>
        <v/>
      </c>
      <c r="X1436" s="37">
        <f>X$194*$D1436*INDEX(X$121:X$137,$E1436)*(1-INDEX(X$151:X$167,$E1436))</f>
        <v/>
      </c>
      <c r="Y1436" s="37">
        <f>Y$194*$D1436*INDEX(Y$121:Y$137,$E1436)*(1-INDEX(Y$151:Y$167,$E1436))</f>
        <v/>
      </c>
      <c r="Z1436" s="37">
        <f>Z$194*$D1436*INDEX(Z$121:Z$137,$E1436)*(1-INDEX(Z$151:Z$167,$E1436))</f>
        <v/>
      </c>
      <c r="AA1436" s="37">
        <f>AA$194*$D1436*INDEX(AA$121:AA$137,$E1436)*(1-INDEX(AA$151:AA$167,$E1436))</f>
        <v/>
      </c>
      <c r="AB1436" s="37">
        <f>AB$194*$D1436*INDEX(AB$121:AB$137,$E1436)*(1-INDEX(AB$151:AB$167,$E1436))</f>
        <v/>
      </c>
      <c r="AC1436" s="37">
        <f>AC$194*$D1436*INDEX(AC$121:AC$137,$E1436)*(1-INDEX(AC$151:AC$167,$E1436))</f>
        <v/>
      </c>
      <c r="AD1436" s="40">
        <f>ETSCOST(AD$194,$D1436,INDEX(AD$121:AD$137,$E1436),INDEX(AD$151:AD$167,$E1436))</f>
        <v/>
      </c>
      <c r="AF1436" s="11">
        <f>LOWER(Settings!$C$4)&amp;".mit."&amp;$A1436&amp;IF($C1436="","","."&amp;$C1436&amp;"."&amp;$B1436)&amp;IF(INDEX(Variables!$D$5:$D$205,MATCH($A1436,Variables!$A$5:$A$205,0))="","","."&amp;INDEX(Variables!$D$5:$D$205,MATCH($A1436,Variables!$A$5:$A$205,0)))&amp;"."&amp;AF$5</f>
        <v/>
      </c>
      <c r="AG1436" s="38">
        <f>AG$194*$D1436*INDEX(AG$121:AG$137,$E1436)*(1-INDEX(AG$151:AG$167,$E1436))</f>
        <v/>
      </c>
      <c r="AH1436" s="37">
        <f>AH$194*$D1436*INDEX(AH$121:AH$137,$E1436)*(1-INDEX(AH$151:AH$167,$E1436))</f>
        <v/>
      </c>
      <c r="AI1436" s="37">
        <f>AI$194*$D1436*INDEX(AI$121:AI$137,$E1436)*(1-INDEX(AI$151:AI$167,$E1436))</f>
        <v/>
      </c>
      <c r="AJ1436" s="37">
        <f>AJ$194*$D1436*INDEX(AJ$121:AJ$137,$E1436)*(1-INDEX(AJ$151:AJ$167,$E1436))</f>
        <v/>
      </c>
      <c r="AK1436" s="37">
        <f>AK$194*$D1436*INDEX(AK$121:AK$137,$E1436)*(1-INDEX(AK$151:AK$167,$E1436))</f>
        <v/>
      </c>
      <c r="AL1436" s="37">
        <f>AL$194*$D1436*INDEX(AL$121:AL$137,$E1436)*(1-INDEX(AL$151:AL$167,$E1436))</f>
        <v/>
      </c>
      <c r="AM1436" s="37">
        <f>AM$194*$D1436*INDEX(AM$121:AM$137,$E1436)*(1-INDEX(AM$151:AM$167,$E1436))</f>
        <v/>
      </c>
      <c r="AN1436" s="37">
        <f>AN$194*$D1436*INDEX(AN$121:AN$137,$E1436)*(1-INDEX(AN$151:AN$167,$E1436))</f>
        <v/>
      </c>
      <c r="AO1436" s="37">
        <f>AO$194*$D1436*INDEX(AO$121:AO$137,$E1436)*(1-INDEX(AO$151:AO$167,$E1436))</f>
        <v/>
      </c>
      <c r="AP1436" s="37">
        <f>AP$194*$D1436*INDEX(AP$121:AP$137,$E1436)*(1-INDEX(AP$151:AP$167,$E1436))</f>
        <v/>
      </c>
      <c r="AQ1436" s="37">
        <f>AQ$194*$D1436*INDEX(AQ$121:AQ$137,$E1436)*(1-INDEX(AQ$151:AQ$167,$E1436))</f>
        <v/>
      </c>
      <c r="AR1436" s="37">
        <f>AR$194*$D1436*INDEX(AR$121:AR$137,$E1436)*(1-INDEX(AR$151:AR$167,$E1436))</f>
        <v/>
      </c>
      <c r="AS1436" s="37">
        <f>AS$194*$D1436*INDEX(AS$121:AS$137,$E1436)*(1-INDEX(AS$151:AS$167,$E1436))</f>
        <v/>
      </c>
      <c r="AT1436" s="37">
        <f>AT$194*$D1436*INDEX(AT$121:AT$137,$E1436)*(1-INDEX(AT$151:AT$167,$E1436))</f>
        <v/>
      </c>
      <c r="AU1436" s="37">
        <f>AU$194*$D1436*INDEX(AU$121:AU$137,$E1436)*(1-INDEX(AU$151:AU$167,$E1436))</f>
        <v/>
      </c>
      <c r="AV1436" s="37">
        <f>AV$194*$D1436*INDEX(AV$121:AV$137,$E1436)*(1-INDEX(AV$151:AV$167,$E1436))</f>
        <v/>
      </c>
      <c r="AW1436" s="37">
        <f>AW$194*$D1436*INDEX(AW$121:AW$137,$E1436)*(1-INDEX(AW$151:AW$167,$E1436))</f>
        <v/>
      </c>
      <c r="AX1436" s="37">
        <f>AX$194*$D1436*INDEX(AX$121:AX$137,$E1436)*(1-INDEX(AX$151:AX$167,$E1436))</f>
        <v/>
      </c>
      <c r="AY1436" s="40">
        <f>ETSCOST(AY$194,$D1436,INDEX(AY$121:AY$137,$E1436),INDEX(AY$151:AY$167,$E1436))</f>
        <v/>
      </c>
    </row>
    <row r="1437" hidden="1" outlineLevel="2">
      <c r="A1437" s="14" t="inlineStr">
        <is>
          <t>ets</t>
        </is>
      </c>
      <c r="B1437" s="14" t="inlineStr">
        <is>
          <t>lpg</t>
        </is>
      </c>
      <c r="C1437" s="14" t="inlineStr">
        <is>
          <t>nfm</t>
        </is>
      </c>
      <c r="D1437" s="37">
        <f>INDEX(Inputs!$T$5:$T$132,MATCH($B1437&amp;"|"&amp;$C1437,Inputs!$A$5:$A$132,0))</f>
        <v/>
      </c>
      <c r="E1437" s="37">
        <f>INDEX(Inputs!$K$5:$K$132,MATCH($B1437&amp;"|"&amp;$C1437,Inputs!$A$5:$A$132,0))</f>
        <v/>
      </c>
      <c r="F1437" s="36" t="n"/>
      <c r="G1437" s="36" t="n"/>
      <c r="H1437" s="14">
        <f>INDEX(Variables!$B$5:$B$205,MATCH($A1437,Variables!$A$5:$A$205,0))&amp;IF($C1437="",""," | "&amp;INDEX(Mapping!$B$5:$B$26,MATCH($C1437,Mapping!$A$5:$A$26,0))&amp;" | "&amp;INDEX(Mapping!$B$30:$B$46,MATCH($B1437,Mapping!$A$30:$A$46,0)))</f>
        <v/>
      </c>
      <c r="I1437" s="14">
        <f>INDEX(Variables!$C$5:$C$205,MATCH($A1437,Variables!$A$5:$A$205,0))</f>
        <v/>
      </c>
      <c r="J1437" s="14">
        <f>INDEX(Variables!$E$5:$E$205,MATCH($A1437,Variables!$A$5:$A$205,0))</f>
        <v/>
      </c>
      <c r="K1437" s="11">
        <f>LOWER(Settings!$C$4)&amp;".mit."&amp;$A1437&amp;IF($C1437="","","."&amp;$C1437&amp;"."&amp;$B1437)&amp;IF(INDEX(Variables!$D$5:$D$205,MATCH($A1437,Variables!$A$5:$A$205,0))="","","."&amp;INDEX(Variables!$D$5:$D$205,MATCH($A1437,Variables!$A$5:$A$205,0)))&amp;"."&amp;K$5</f>
        <v/>
      </c>
      <c r="L1437" s="38">
        <f>L$194*$D1437*INDEX(L$121:L$137,$E1437)*(1-INDEX(L$151:L$167,$E1437))</f>
        <v/>
      </c>
      <c r="M1437" s="37">
        <f>M$194*$D1437*INDEX(M$121:M$137,$E1437)*(1-INDEX(M$151:M$167,$E1437))</f>
        <v/>
      </c>
      <c r="N1437" s="37">
        <f>N$194*$D1437*INDEX(N$121:N$137,$E1437)*(1-INDEX(N$151:N$167,$E1437))</f>
        <v/>
      </c>
      <c r="O1437" s="37">
        <f>O$194*$D1437*INDEX(O$121:O$137,$E1437)*(1-INDEX(O$151:O$167,$E1437))</f>
        <v/>
      </c>
      <c r="P1437" s="37">
        <f>P$194*$D1437*INDEX(P$121:P$137,$E1437)*(1-INDEX(P$151:P$167,$E1437))</f>
        <v/>
      </c>
      <c r="Q1437" s="37">
        <f>Q$194*$D1437*INDEX(Q$121:Q$137,$E1437)*(1-INDEX(Q$151:Q$167,$E1437))</f>
        <v/>
      </c>
      <c r="R1437" s="37">
        <f>R$194*$D1437*INDEX(R$121:R$137,$E1437)*(1-INDEX(R$151:R$167,$E1437))</f>
        <v/>
      </c>
      <c r="S1437" s="37">
        <f>S$194*$D1437*INDEX(S$121:S$137,$E1437)*(1-INDEX(S$151:S$167,$E1437))</f>
        <v/>
      </c>
      <c r="T1437" s="37">
        <f>T$194*$D1437*INDEX(T$121:T$137,$E1437)*(1-INDEX(T$151:T$167,$E1437))</f>
        <v/>
      </c>
      <c r="U1437" s="37">
        <f>U$194*$D1437*INDEX(U$121:U$137,$E1437)*(1-INDEX(U$151:U$167,$E1437))</f>
        <v/>
      </c>
      <c r="V1437" s="37">
        <f>V$194*$D1437*INDEX(V$121:V$137,$E1437)*(1-INDEX(V$151:V$167,$E1437))</f>
        <v/>
      </c>
      <c r="W1437" s="37">
        <f>W$194*$D1437*INDEX(W$121:W$137,$E1437)*(1-INDEX(W$151:W$167,$E1437))</f>
        <v/>
      </c>
      <c r="X1437" s="37">
        <f>X$194*$D1437*INDEX(X$121:X$137,$E1437)*(1-INDEX(X$151:X$167,$E1437))</f>
        <v/>
      </c>
      <c r="Y1437" s="37">
        <f>Y$194*$D1437*INDEX(Y$121:Y$137,$E1437)*(1-INDEX(Y$151:Y$167,$E1437))</f>
        <v/>
      </c>
      <c r="Z1437" s="37">
        <f>Z$194*$D1437*INDEX(Z$121:Z$137,$E1437)*(1-INDEX(Z$151:Z$167,$E1437))</f>
        <v/>
      </c>
      <c r="AA1437" s="37">
        <f>AA$194*$D1437*INDEX(AA$121:AA$137,$E1437)*(1-INDEX(AA$151:AA$167,$E1437))</f>
        <v/>
      </c>
      <c r="AB1437" s="37">
        <f>AB$194*$D1437*INDEX(AB$121:AB$137,$E1437)*(1-INDEX(AB$151:AB$167,$E1437))</f>
        <v/>
      </c>
      <c r="AC1437" s="37">
        <f>AC$194*$D1437*INDEX(AC$121:AC$137,$E1437)*(1-INDEX(AC$151:AC$167,$E1437))</f>
        <v/>
      </c>
      <c r="AD1437" s="40">
        <f>ETSCOST(AD$194,$D1437,INDEX(AD$121:AD$137,$E1437),INDEX(AD$151:AD$167,$E1437))</f>
        <v/>
      </c>
      <c r="AF1437" s="11">
        <f>LOWER(Settings!$C$4)&amp;".mit."&amp;$A1437&amp;IF($C1437="","","."&amp;$C1437&amp;"."&amp;$B1437)&amp;IF(INDEX(Variables!$D$5:$D$205,MATCH($A1437,Variables!$A$5:$A$205,0))="","","."&amp;INDEX(Variables!$D$5:$D$205,MATCH($A1437,Variables!$A$5:$A$205,0)))&amp;"."&amp;AF$5</f>
        <v/>
      </c>
      <c r="AG1437" s="38">
        <f>AG$194*$D1437*INDEX(AG$121:AG$137,$E1437)*(1-INDEX(AG$151:AG$167,$E1437))</f>
        <v/>
      </c>
      <c r="AH1437" s="37">
        <f>AH$194*$D1437*INDEX(AH$121:AH$137,$E1437)*(1-INDEX(AH$151:AH$167,$E1437))</f>
        <v/>
      </c>
      <c r="AI1437" s="37">
        <f>AI$194*$D1437*INDEX(AI$121:AI$137,$E1437)*(1-INDEX(AI$151:AI$167,$E1437))</f>
        <v/>
      </c>
      <c r="AJ1437" s="37">
        <f>AJ$194*$D1437*INDEX(AJ$121:AJ$137,$E1437)*(1-INDEX(AJ$151:AJ$167,$E1437))</f>
        <v/>
      </c>
      <c r="AK1437" s="37">
        <f>AK$194*$D1437*INDEX(AK$121:AK$137,$E1437)*(1-INDEX(AK$151:AK$167,$E1437))</f>
        <v/>
      </c>
      <c r="AL1437" s="37">
        <f>AL$194*$D1437*INDEX(AL$121:AL$137,$E1437)*(1-INDEX(AL$151:AL$167,$E1437))</f>
        <v/>
      </c>
      <c r="AM1437" s="37">
        <f>AM$194*$D1437*INDEX(AM$121:AM$137,$E1437)*(1-INDEX(AM$151:AM$167,$E1437))</f>
        <v/>
      </c>
      <c r="AN1437" s="37">
        <f>AN$194*$D1437*INDEX(AN$121:AN$137,$E1437)*(1-INDEX(AN$151:AN$167,$E1437))</f>
        <v/>
      </c>
      <c r="AO1437" s="37">
        <f>AO$194*$D1437*INDEX(AO$121:AO$137,$E1437)*(1-INDEX(AO$151:AO$167,$E1437))</f>
        <v/>
      </c>
      <c r="AP1437" s="37">
        <f>AP$194*$D1437*INDEX(AP$121:AP$137,$E1437)*(1-INDEX(AP$151:AP$167,$E1437))</f>
        <v/>
      </c>
      <c r="AQ1437" s="37">
        <f>AQ$194*$D1437*INDEX(AQ$121:AQ$137,$E1437)*(1-INDEX(AQ$151:AQ$167,$E1437))</f>
        <v/>
      </c>
      <c r="AR1437" s="37">
        <f>AR$194*$D1437*INDEX(AR$121:AR$137,$E1437)*(1-INDEX(AR$151:AR$167,$E1437))</f>
        <v/>
      </c>
      <c r="AS1437" s="37">
        <f>AS$194*$D1437*INDEX(AS$121:AS$137,$E1437)*(1-INDEX(AS$151:AS$167,$E1437))</f>
        <v/>
      </c>
      <c r="AT1437" s="37">
        <f>AT$194*$D1437*INDEX(AT$121:AT$137,$E1437)*(1-INDEX(AT$151:AT$167,$E1437))</f>
        <v/>
      </c>
      <c r="AU1437" s="37">
        <f>AU$194*$D1437*INDEX(AU$121:AU$137,$E1437)*(1-INDEX(AU$151:AU$167,$E1437))</f>
        <v/>
      </c>
      <c r="AV1437" s="37">
        <f>AV$194*$D1437*INDEX(AV$121:AV$137,$E1437)*(1-INDEX(AV$151:AV$167,$E1437))</f>
        <v/>
      </c>
      <c r="AW1437" s="37">
        <f>AW$194*$D1437*INDEX(AW$121:AW$137,$E1437)*(1-INDEX(AW$151:AW$167,$E1437))</f>
        <v/>
      </c>
      <c r="AX1437" s="37">
        <f>AX$194*$D1437*INDEX(AX$121:AX$137,$E1437)*(1-INDEX(AX$151:AX$167,$E1437))</f>
        <v/>
      </c>
      <c r="AY1437" s="40">
        <f>ETSCOST(AY$194,$D1437,INDEX(AY$121:AY$137,$E1437),INDEX(AY$151:AY$167,$E1437))</f>
        <v/>
      </c>
    </row>
    <row r="1438" hidden="1" outlineLevel="2">
      <c r="A1438" s="14" t="inlineStr">
        <is>
          <t>ets</t>
        </is>
      </c>
      <c r="B1438" s="14" t="inlineStr">
        <is>
          <t>ker</t>
        </is>
      </c>
      <c r="C1438" s="14" t="inlineStr">
        <is>
          <t>nfm</t>
        </is>
      </c>
      <c r="D1438" s="37">
        <f>INDEX(Inputs!$T$5:$T$132,MATCH($B1438&amp;"|"&amp;$C1438,Inputs!$A$5:$A$132,0))</f>
        <v/>
      </c>
      <c r="E1438" s="37">
        <f>INDEX(Inputs!$K$5:$K$132,MATCH($B1438&amp;"|"&amp;$C1438,Inputs!$A$5:$A$132,0))</f>
        <v/>
      </c>
      <c r="F1438" s="36" t="n"/>
      <c r="G1438" s="36" t="n"/>
      <c r="H1438" s="14">
        <f>INDEX(Variables!$B$5:$B$205,MATCH($A1438,Variables!$A$5:$A$205,0))&amp;IF($C1438="",""," | "&amp;INDEX(Mapping!$B$5:$B$26,MATCH($C1438,Mapping!$A$5:$A$26,0))&amp;" | "&amp;INDEX(Mapping!$B$30:$B$46,MATCH($B1438,Mapping!$A$30:$A$46,0)))</f>
        <v/>
      </c>
      <c r="I1438" s="14">
        <f>INDEX(Variables!$C$5:$C$205,MATCH($A1438,Variables!$A$5:$A$205,0))</f>
        <v/>
      </c>
      <c r="J1438" s="14">
        <f>INDEX(Variables!$E$5:$E$205,MATCH($A1438,Variables!$A$5:$A$205,0))</f>
        <v/>
      </c>
      <c r="K1438" s="11">
        <f>LOWER(Settings!$C$4)&amp;".mit."&amp;$A1438&amp;IF($C1438="","","."&amp;$C1438&amp;"."&amp;$B1438)&amp;IF(INDEX(Variables!$D$5:$D$205,MATCH($A1438,Variables!$A$5:$A$205,0))="","","."&amp;INDEX(Variables!$D$5:$D$205,MATCH($A1438,Variables!$A$5:$A$205,0)))&amp;"."&amp;K$5</f>
        <v/>
      </c>
      <c r="L1438" s="38">
        <f>L$194*$D1438*INDEX(L$121:L$137,$E1438)*(1-INDEX(L$151:L$167,$E1438))</f>
        <v/>
      </c>
      <c r="M1438" s="37">
        <f>M$194*$D1438*INDEX(M$121:M$137,$E1438)*(1-INDEX(M$151:M$167,$E1438))</f>
        <v/>
      </c>
      <c r="N1438" s="37">
        <f>N$194*$D1438*INDEX(N$121:N$137,$E1438)*(1-INDEX(N$151:N$167,$E1438))</f>
        <v/>
      </c>
      <c r="O1438" s="37">
        <f>O$194*$D1438*INDEX(O$121:O$137,$E1438)*(1-INDEX(O$151:O$167,$E1438))</f>
        <v/>
      </c>
      <c r="P1438" s="37">
        <f>P$194*$D1438*INDEX(P$121:P$137,$E1438)*(1-INDEX(P$151:P$167,$E1438))</f>
        <v/>
      </c>
      <c r="Q1438" s="37">
        <f>Q$194*$D1438*INDEX(Q$121:Q$137,$E1438)*(1-INDEX(Q$151:Q$167,$E1438))</f>
        <v/>
      </c>
      <c r="R1438" s="37">
        <f>R$194*$D1438*INDEX(R$121:R$137,$E1438)*(1-INDEX(R$151:R$167,$E1438))</f>
        <v/>
      </c>
      <c r="S1438" s="37">
        <f>S$194*$D1438*INDEX(S$121:S$137,$E1438)*(1-INDEX(S$151:S$167,$E1438))</f>
        <v/>
      </c>
      <c r="T1438" s="37">
        <f>T$194*$D1438*INDEX(T$121:T$137,$E1438)*(1-INDEX(T$151:T$167,$E1438))</f>
        <v/>
      </c>
      <c r="U1438" s="37">
        <f>U$194*$D1438*INDEX(U$121:U$137,$E1438)*(1-INDEX(U$151:U$167,$E1438))</f>
        <v/>
      </c>
      <c r="V1438" s="37">
        <f>V$194*$D1438*INDEX(V$121:V$137,$E1438)*(1-INDEX(V$151:V$167,$E1438))</f>
        <v/>
      </c>
      <c r="W1438" s="37">
        <f>W$194*$D1438*INDEX(W$121:W$137,$E1438)*(1-INDEX(W$151:W$167,$E1438))</f>
        <v/>
      </c>
      <c r="X1438" s="37">
        <f>X$194*$D1438*INDEX(X$121:X$137,$E1438)*(1-INDEX(X$151:X$167,$E1438))</f>
        <v/>
      </c>
      <c r="Y1438" s="37">
        <f>Y$194*$D1438*INDEX(Y$121:Y$137,$E1438)*(1-INDEX(Y$151:Y$167,$E1438))</f>
        <v/>
      </c>
      <c r="Z1438" s="37">
        <f>Z$194*$D1438*INDEX(Z$121:Z$137,$E1438)*(1-INDEX(Z$151:Z$167,$E1438))</f>
        <v/>
      </c>
      <c r="AA1438" s="37">
        <f>AA$194*$D1438*INDEX(AA$121:AA$137,$E1438)*(1-INDEX(AA$151:AA$167,$E1438))</f>
        <v/>
      </c>
      <c r="AB1438" s="37">
        <f>AB$194*$D1438*INDEX(AB$121:AB$137,$E1438)*(1-INDEX(AB$151:AB$167,$E1438))</f>
        <v/>
      </c>
      <c r="AC1438" s="37">
        <f>AC$194*$D1438*INDEX(AC$121:AC$137,$E1438)*(1-INDEX(AC$151:AC$167,$E1438))</f>
        <v/>
      </c>
      <c r="AD1438" s="40">
        <f>ETSCOST(AD$194,$D1438,INDEX(AD$121:AD$137,$E1438),INDEX(AD$151:AD$167,$E1438))</f>
        <v/>
      </c>
      <c r="AF1438" s="11">
        <f>LOWER(Settings!$C$4)&amp;".mit."&amp;$A1438&amp;IF($C1438="","","."&amp;$C1438&amp;"."&amp;$B1438)&amp;IF(INDEX(Variables!$D$5:$D$205,MATCH($A1438,Variables!$A$5:$A$205,0))="","","."&amp;INDEX(Variables!$D$5:$D$205,MATCH($A1438,Variables!$A$5:$A$205,0)))&amp;"."&amp;AF$5</f>
        <v/>
      </c>
      <c r="AG1438" s="38">
        <f>AG$194*$D1438*INDEX(AG$121:AG$137,$E1438)*(1-INDEX(AG$151:AG$167,$E1438))</f>
        <v/>
      </c>
      <c r="AH1438" s="37">
        <f>AH$194*$D1438*INDEX(AH$121:AH$137,$E1438)*(1-INDEX(AH$151:AH$167,$E1438))</f>
        <v/>
      </c>
      <c r="AI1438" s="37">
        <f>AI$194*$D1438*INDEX(AI$121:AI$137,$E1438)*(1-INDEX(AI$151:AI$167,$E1438))</f>
        <v/>
      </c>
      <c r="AJ1438" s="37">
        <f>AJ$194*$D1438*INDEX(AJ$121:AJ$137,$E1438)*(1-INDEX(AJ$151:AJ$167,$E1438))</f>
        <v/>
      </c>
      <c r="AK1438" s="37">
        <f>AK$194*$D1438*INDEX(AK$121:AK$137,$E1438)*(1-INDEX(AK$151:AK$167,$E1438))</f>
        <v/>
      </c>
      <c r="AL1438" s="37">
        <f>AL$194*$D1438*INDEX(AL$121:AL$137,$E1438)*(1-INDEX(AL$151:AL$167,$E1438))</f>
        <v/>
      </c>
      <c r="AM1438" s="37">
        <f>AM$194*$D1438*INDEX(AM$121:AM$137,$E1438)*(1-INDEX(AM$151:AM$167,$E1438))</f>
        <v/>
      </c>
      <c r="AN1438" s="37">
        <f>AN$194*$D1438*INDEX(AN$121:AN$137,$E1438)*(1-INDEX(AN$151:AN$167,$E1438))</f>
        <v/>
      </c>
      <c r="AO1438" s="37">
        <f>AO$194*$D1438*INDEX(AO$121:AO$137,$E1438)*(1-INDEX(AO$151:AO$167,$E1438))</f>
        <v/>
      </c>
      <c r="AP1438" s="37">
        <f>AP$194*$D1438*INDEX(AP$121:AP$137,$E1438)*(1-INDEX(AP$151:AP$167,$E1438))</f>
        <v/>
      </c>
      <c r="AQ1438" s="37">
        <f>AQ$194*$D1438*INDEX(AQ$121:AQ$137,$E1438)*(1-INDEX(AQ$151:AQ$167,$E1438))</f>
        <v/>
      </c>
      <c r="AR1438" s="37">
        <f>AR$194*$D1438*INDEX(AR$121:AR$137,$E1438)*(1-INDEX(AR$151:AR$167,$E1438))</f>
        <v/>
      </c>
      <c r="AS1438" s="37">
        <f>AS$194*$D1438*INDEX(AS$121:AS$137,$E1438)*(1-INDEX(AS$151:AS$167,$E1438))</f>
        <v/>
      </c>
      <c r="AT1438" s="37">
        <f>AT$194*$D1438*INDEX(AT$121:AT$137,$E1438)*(1-INDEX(AT$151:AT$167,$E1438))</f>
        <v/>
      </c>
      <c r="AU1438" s="37">
        <f>AU$194*$D1438*INDEX(AU$121:AU$137,$E1438)*(1-INDEX(AU$151:AU$167,$E1438))</f>
        <v/>
      </c>
      <c r="AV1438" s="37">
        <f>AV$194*$D1438*INDEX(AV$121:AV$137,$E1438)*(1-INDEX(AV$151:AV$167,$E1438))</f>
        <v/>
      </c>
      <c r="AW1438" s="37">
        <f>AW$194*$D1438*INDEX(AW$121:AW$137,$E1438)*(1-INDEX(AW$151:AW$167,$E1438))</f>
        <v/>
      </c>
      <c r="AX1438" s="37">
        <f>AX$194*$D1438*INDEX(AX$121:AX$137,$E1438)*(1-INDEX(AX$151:AX$167,$E1438))</f>
        <v/>
      </c>
      <c r="AY1438" s="40">
        <f>ETSCOST(AY$194,$D1438,INDEX(AY$121:AY$137,$E1438),INDEX(AY$151:AY$167,$E1438))</f>
        <v/>
      </c>
    </row>
    <row r="1439" hidden="1" outlineLevel="2">
      <c r="A1439" s="14" t="inlineStr">
        <is>
          <t>ets</t>
        </is>
      </c>
      <c r="B1439" s="14" t="inlineStr">
        <is>
          <t>oop</t>
        </is>
      </c>
      <c r="C1439" s="14" t="inlineStr">
        <is>
          <t>nfm</t>
        </is>
      </c>
      <c r="D1439" s="37">
        <f>INDEX(Inputs!$T$5:$T$132,MATCH($B1439&amp;"|"&amp;$C1439,Inputs!$A$5:$A$132,0))</f>
        <v/>
      </c>
      <c r="E1439" s="37">
        <f>INDEX(Inputs!$K$5:$K$132,MATCH($B1439&amp;"|"&amp;$C1439,Inputs!$A$5:$A$132,0))</f>
        <v/>
      </c>
      <c r="F1439" s="36" t="n"/>
      <c r="G1439" s="36" t="n"/>
      <c r="H1439" s="14">
        <f>INDEX(Variables!$B$5:$B$205,MATCH($A1439,Variables!$A$5:$A$205,0))&amp;IF($C1439="",""," | "&amp;INDEX(Mapping!$B$5:$B$26,MATCH($C1439,Mapping!$A$5:$A$26,0))&amp;" | "&amp;INDEX(Mapping!$B$30:$B$46,MATCH($B1439,Mapping!$A$30:$A$46,0)))</f>
        <v/>
      </c>
      <c r="I1439" s="14">
        <f>INDEX(Variables!$C$5:$C$205,MATCH($A1439,Variables!$A$5:$A$205,0))</f>
        <v/>
      </c>
      <c r="J1439" s="14">
        <f>INDEX(Variables!$E$5:$E$205,MATCH($A1439,Variables!$A$5:$A$205,0))</f>
        <v/>
      </c>
      <c r="K1439" s="11">
        <f>LOWER(Settings!$C$4)&amp;".mit."&amp;$A1439&amp;IF($C1439="","","."&amp;$C1439&amp;"."&amp;$B1439)&amp;IF(INDEX(Variables!$D$5:$D$205,MATCH($A1439,Variables!$A$5:$A$205,0))="","","."&amp;INDEX(Variables!$D$5:$D$205,MATCH($A1439,Variables!$A$5:$A$205,0)))&amp;"."&amp;K$5</f>
        <v/>
      </c>
      <c r="L1439" s="38">
        <f>L$194*$D1439*INDEX(L$121:L$137,$E1439)*(1-INDEX(L$151:L$167,$E1439))</f>
        <v/>
      </c>
      <c r="M1439" s="37">
        <f>M$194*$D1439*INDEX(M$121:M$137,$E1439)*(1-INDEX(M$151:M$167,$E1439))</f>
        <v/>
      </c>
      <c r="N1439" s="37">
        <f>N$194*$D1439*INDEX(N$121:N$137,$E1439)*(1-INDEX(N$151:N$167,$E1439))</f>
        <v/>
      </c>
      <c r="O1439" s="37">
        <f>O$194*$D1439*INDEX(O$121:O$137,$E1439)*(1-INDEX(O$151:O$167,$E1439))</f>
        <v/>
      </c>
      <c r="P1439" s="37">
        <f>P$194*$D1439*INDEX(P$121:P$137,$E1439)*(1-INDEX(P$151:P$167,$E1439))</f>
        <v/>
      </c>
      <c r="Q1439" s="37">
        <f>Q$194*$D1439*INDEX(Q$121:Q$137,$E1439)*(1-INDEX(Q$151:Q$167,$E1439))</f>
        <v/>
      </c>
      <c r="R1439" s="37">
        <f>R$194*$D1439*INDEX(R$121:R$137,$E1439)*(1-INDEX(R$151:R$167,$E1439))</f>
        <v/>
      </c>
      <c r="S1439" s="37">
        <f>S$194*$D1439*INDEX(S$121:S$137,$E1439)*(1-INDEX(S$151:S$167,$E1439))</f>
        <v/>
      </c>
      <c r="T1439" s="37">
        <f>T$194*$D1439*INDEX(T$121:T$137,$E1439)*(1-INDEX(T$151:T$167,$E1439))</f>
        <v/>
      </c>
      <c r="U1439" s="37">
        <f>U$194*$D1439*INDEX(U$121:U$137,$E1439)*(1-INDEX(U$151:U$167,$E1439))</f>
        <v/>
      </c>
      <c r="V1439" s="37">
        <f>V$194*$D1439*INDEX(V$121:V$137,$E1439)*(1-INDEX(V$151:V$167,$E1439))</f>
        <v/>
      </c>
      <c r="W1439" s="37">
        <f>W$194*$D1439*INDEX(W$121:W$137,$E1439)*(1-INDEX(W$151:W$167,$E1439))</f>
        <v/>
      </c>
      <c r="X1439" s="37">
        <f>X$194*$D1439*INDEX(X$121:X$137,$E1439)*(1-INDEX(X$151:X$167,$E1439))</f>
        <v/>
      </c>
      <c r="Y1439" s="37">
        <f>Y$194*$D1439*INDEX(Y$121:Y$137,$E1439)*(1-INDEX(Y$151:Y$167,$E1439))</f>
        <v/>
      </c>
      <c r="Z1439" s="37">
        <f>Z$194*$D1439*INDEX(Z$121:Z$137,$E1439)*(1-INDEX(Z$151:Z$167,$E1439))</f>
        <v/>
      </c>
      <c r="AA1439" s="37">
        <f>AA$194*$D1439*INDEX(AA$121:AA$137,$E1439)*(1-INDEX(AA$151:AA$167,$E1439))</f>
        <v/>
      </c>
      <c r="AB1439" s="37">
        <f>AB$194*$D1439*INDEX(AB$121:AB$137,$E1439)*(1-INDEX(AB$151:AB$167,$E1439))</f>
        <v/>
      </c>
      <c r="AC1439" s="37">
        <f>AC$194*$D1439*INDEX(AC$121:AC$137,$E1439)*(1-INDEX(AC$151:AC$167,$E1439))</f>
        <v/>
      </c>
      <c r="AD1439" s="40">
        <f>ETSCOST(AD$194,$D1439,INDEX(AD$121:AD$137,$E1439),INDEX(AD$151:AD$167,$E1439))</f>
        <v/>
      </c>
      <c r="AF1439" s="11">
        <f>LOWER(Settings!$C$4)&amp;".mit."&amp;$A1439&amp;IF($C1439="","","."&amp;$C1439&amp;"."&amp;$B1439)&amp;IF(INDEX(Variables!$D$5:$D$205,MATCH($A1439,Variables!$A$5:$A$205,0))="","","."&amp;INDEX(Variables!$D$5:$D$205,MATCH($A1439,Variables!$A$5:$A$205,0)))&amp;"."&amp;AF$5</f>
        <v/>
      </c>
      <c r="AG1439" s="38">
        <f>AG$194*$D1439*INDEX(AG$121:AG$137,$E1439)*(1-INDEX(AG$151:AG$167,$E1439))</f>
        <v/>
      </c>
      <c r="AH1439" s="37">
        <f>AH$194*$D1439*INDEX(AH$121:AH$137,$E1439)*(1-INDEX(AH$151:AH$167,$E1439))</f>
        <v/>
      </c>
      <c r="AI1439" s="37">
        <f>AI$194*$D1439*INDEX(AI$121:AI$137,$E1439)*(1-INDEX(AI$151:AI$167,$E1439))</f>
        <v/>
      </c>
      <c r="AJ1439" s="37">
        <f>AJ$194*$D1439*INDEX(AJ$121:AJ$137,$E1439)*(1-INDEX(AJ$151:AJ$167,$E1439))</f>
        <v/>
      </c>
      <c r="AK1439" s="37">
        <f>AK$194*$D1439*INDEX(AK$121:AK$137,$E1439)*(1-INDEX(AK$151:AK$167,$E1439))</f>
        <v/>
      </c>
      <c r="AL1439" s="37">
        <f>AL$194*$D1439*INDEX(AL$121:AL$137,$E1439)*(1-INDEX(AL$151:AL$167,$E1439))</f>
        <v/>
      </c>
      <c r="AM1439" s="37">
        <f>AM$194*$D1439*INDEX(AM$121:AM$137,$E1439)*(1-INDEX(AM$151:AM$167,$E1439))</f>
        <v/>
      </c>
      <c r="AN1439" s="37">
        <f>AN$194*$D1439*INDEX(AN$121:AN$137,$E1439)*(1-INDEX(AN$151:AN$167,$E1439))</f>
        <v/>
      </c>
      <c r="AO1439" s="37">
        <f>AO$194*$D1439*INDEX(AO$121:AO$137,$E1439)*(1-INDEX(AO$151:AO$167,$E1439))</f>
        <v/>
      </c>
      <c r="AP1439" s="37">
        <f>AP$194*$D1439*INDEX(AP$121:AP$137,$E1439)*(1-INDEX(AP$151:AP$167,$E1439))</f>
        <v/>
      </c>
      <c r="AQ1439" s="37">
        <f>AQ$194*$D1439*INDEX(AQ$121:AQ$137,$E1439)*(1-INDEX(AQ$151:AQ$167,$E1439))</f>
        <v/>
      </c>
      <c r="AR1439" s="37">
        <f>AR$194*$D1439*INDEX(AR$121:AR$137,$E1439)*(1-INDEX(AR$151:AR$167,$E1439))</f>
        <v/>
      </c>
      <c r="AS1439" s="37">
        <f>AS$194*$D1439*INDEX(AS$121:AS$137,$E1439)*(1-INDEX(AS$151:AS$167,$E1439))</f>
        <v/>
      </c>
      <c r="AT1439" s="37">
        <f>AT$194*$D1439*INDEX(AT$121:AT$137,$E1439)*(1-INDEX(AT$151:AT$167,$E1439))</f>
        <v/>
      </c>
      <c r="AU1439" s="37">
        <f>AU$194*$D1439*INDEX(AU$121:AU$137,$E1439)*(1-INDEX(AU$151:AU$167,$E1439))</f>
        <v/>
      </c>
      <c r="AV1439" s="37">
        <f>AV$194*$D1439*INDEX(AV$121:AV$137,$E1439)*(1-INDEX(AV$151:AV$167,$E1439))</f>
        <v/>
      </c>
      <c r="AW1439" s="37">
        <f>AW$194*$D1439*INDEX(AW$121:AW$137,$E1439)*(1-INDEX(AW$151:AW$167,$E1439))</f>
        <v/>
      </c>
      <c r="AX1439" s="37">
        <f>AX$194*$D1439*INDEX(AX$121:AX$137,$E1439)*(1-INDEX(AX$151:AX$167,$E1439))</f>
        <v/>
      </c>
      <c r="AY1439" s="40">
        <f>ETSCOST(AY$194,$D1439,INDEX(AY$121:AY$137,$E1439),INDEX(AY$151:AY$167,$E1439))</f>
        <v/>
      </c>
    </row>
    <row r="1440" hidden="1" outlineLevel="2">
      <c r="A1440" s="14" t="inlineStr">
        <is>
          <t>ets</t>
        </is>
      </c>
      <c r="B1440" s="14" t="inlineStr">
        <is>
          <t>bio</t>
        </is>
      </c>
      <c r="C1440" s="14" t="inlineStr">
        <is>
          <t>nfm</t>
        </is>
      </c>
      <c r="D1440" s="37">
        <f>INDEX(Inputs!$T$5:$T$132,MATCH($B1440&amp;"|"&amp;$C1440,Inputs!$A$5:$A$132,0))</f>
        <v/>
      </c>
      <c r="E1440" s="37">
        <f>INDEX(Inputs!$K$5:$K$132,MATCH($B1440&amp;"|"&amp;$C1440,Inputs!$A$5:$A$132,0))</f>
        <v/>
      </c>
      <c r="F1440" s="36" t="n"/>
      <c r="G1440" s="36" t="n"/>
      <c r="H1440" s="14">
        <f>INDEX(Variables!$B$5:$B$205,MATCH($A1440,Variables!$A$5:$A$205,0))&amp;IF($C1440="",""," | "&amp;INDEX(Mapping!$B$5:$B$26,MATCH($C1440,Mapping!$A$5:$A$26,0))&amp;" | "&amp;INDEX(Mapping!$B$30:$B$46,MATCH($B1440,Mapping!$A$30:$A$46,0)))</f>
        <v/>
      </c>
      <c r="I1440" s="14">
        <f>INDEX(Variables!$C$5:$C$205,MATCH($A1440,Variables!$A$5:$A$205,0))</f>
        <v/>
      </c>
      <c r="J1440" s="14">
        <f>INDEX(Variables!$E$5:$E$205,MATCH($A1440,Variables!$A$5:$A$205,0))</f>
        <v/>
      </c>
      <c r="K1440" s="11">
        <f>LOWER(Settings!$C$4)&amp;".mit."&amp;$A1440&amp;IF($C1440="","","."&amp;$C1440&amp;"."&amp;$B1440)&amp;IF(INDEX(Variables!$D$5:$D$205,MATCH($A1440,Variables!$A$5:$A$205,0))="","","."&amp;INDEX(Variables!$D$5:$D$205,MATCH($A1440,Variables!$A$5:$A$205,0)))&amp;"."&amp;K$5</f>
        <v/>
      </c>
      <c r="L1440" s="38">
        <f>L$194*$D1440*INDEX(L$121:L$137,$E1440)*(1-INDEX(L$151:L$167,$E1440))</f>
        <v/>
      </c>
      <c r="M1440" s="37">
        <f>M$194*$D1440*INDEX(M$121:M$137,$E1440)*(1-INDEX(M$151:M$167,$E1440))</f>
        <v/>
      </c>
      <c r="N1440" s="37">
        <f>N$194*$D1440*INDEX(N$121:N$137,$E1440)*(1-INDEX(N$151:N$167,$E1440))</f>
        <v/>
      </c>
      <c r="O1440" s="37">
        <f>O$194*$D1440*INDEX(O$121:O$137,$E1440)*(1-INDEX(O$151:O$167,$E1440))</f>
        <v/>
      </c>
      <c r="P1440" s="37">
        <f>P$194*$D1440*INDEX(P$121:P$137,$E1440)*(1-INDEX(P$151:P$167,$E1440))</f>
        <v/>
      </c>
      <c r="Q1440" s="37">
        <f>Q$194*$D1440*INDEX(Q$121:Q$137,$E1440)*(1-INDEX(Q$151:Q$167,$E1440))</f>
        <v/>
      </c>
      <c r="R1440" s="37">
        <f>R$194*$D1440*INDEX(R$121:R$137,$E1440)*(1-INDEX(R$151:R$167,$E1440))</f>
        <v/>
      </c>
      <c r="S1440" s="37">
        <f>S$194*$D1440*INDEX(S$121:S$137,$E1440)*(1-INDEX(S$151:S$167,$E1440))</f>
        <v/>
      </c>
      <c r="T1440" s="37">
        <f>T$194*$D1440*INDEX(T$121:T$137,$E1440)*(1-INDEX(T$151:T$167,$E1440))</f>
        <v/>
      </c>
      <c r="U1440" s="37">
        <f>U$194*$D1440*INDEX(U$121:U$137,$E1440)*(1-INDEX(U$151:U$167,$E1440))</f>
        <v/>
      </c>
      <c r="V1440" s="37">
        <f>V$194*$D1440*INDEX(V$121:V$137,$E1440)*(1-INDEX(V$151:V$167,$E1440))</f>
        <v/>
      </c>
      <c r="W1440" s="37">
        <f>W$194*$D1440*INDEX(W$121:W$137,$E1440)*(1-INDEX(W$151:W$167,$E1440))</f>
        <v/>
      </c>
      <c r="X1440" s="37">
        <f>X$194*$D1440*INDEX(X$121:X$137,$E1440)*(1-INDEX(X$151:X$167,$E1440))</f>
        <v/>
      </c>
      <c r="Y1440" s="37">
        <f>Y$194*$D1440*INDEX(Y$121:Y$137,$E1440)*(1-INDEX(Y$151:Y$167,$E1440))</f>
        <v/>
      </c>
      <c r="Z1440" s="37">
        <f>Z$194*$D1440*INDEX(Z$121:Z$137,$E1440)*(1-INDEX(Z$151:Z$167,$E1440))</f>
        <v/>
      </c>
      <c r="AA1440" s="37">
        <f>AA$194*$D1440*INDEX(AA$121:AA$137,$E1440)*(1-INDEX(AA$151:AA$167,$E1440))</f>
        <v/>
      </c>
      <c r="AB1440" s="37">
        <f>AB$194*$D1440*INDEX(AB$121:AB$137,$E1440)*(1-INDEX(AB$151:AB$167,$E1440))</f>
        <v/>
      </c>
      <c r="AC1440" s="37">
        <f>AC$194*$D1440*INDEX(AC$121:AC$137,$E1440)*(1-INDEX(AC$151:AC$167,$E1440))</f>
        <v/>
      </c>
      <c r="AD1440" s="40">
        <f>ETSCOST(AD$194,$D1440,INDEX(AD$121:AD$137,$E1440),INDEX(AD$151:AD$167,$E1440))</f>
        <v/>
      </c>
      <c r="AF1440" s="11">
        <f>LOWER(Settings!$C$4)&amp;".mit."&amp;$A1440&amp;IF($C1440="","","."&amp;$C1440&amp;"."&amp;$B1440)&amp;IF(INDEX(Variables!$D$5:$D$205,MATCH($A1440,Variables!$A$5:$A$205,0))="","","."&amp;INDEX(Variables!$D$5:$D$205,MATCH($A1440,Variables!$A$5:$A$205,0)))&amp;"."&amp;AF$5</f>
        <v/>
      </c>
      <c r="AG1440" s="38">
        <f>AG$194*$D1440*INDEX(AG$121:AG$137,$E1440)*(1-INDEX(AG$151:AG$167,$E1440))</f>
        <v/>
      </c>
      <c r="AH1440" s="37">
        <f>AH$194*$D1440*INDEX(AH$121:AH$137,$E1440)*(1-INDEX(AH$151:AH$167,$E1440))</f>
        <v/>
      </c>
      <c r="AI1440" s="37">
        <f>AI$194*$D1440*INDEX(AI$121:AI$137,$E1440)*(1-INDEX(AI$151:AI$167,$E1440))</f>
        <v/>
      </c>
      <c r="AJ1440" s="37">
        <f>AJ$194*$D1440*INDEX(AJ$121:AJ$137,$E1440)*(1-INDEX(AJ$151:AJ$167,$E1440))</f>
        <v/>
      </c>
      <c r="AK1440" s="37">
        <f>AK$194*$D1440*INDEX(AK$121:AK$137,$E1440)*(1-INDEX(AK$151:AK$167,$E1440))</f>
        <v/>
      </c>
      <c r="AL1440" s="37">
        <f>AL$194*$D1440*INDEX(AL$121:AL$137,$E1440)*(1-INDEX(AL$151:AL$167,$E1440))</f>
        <v/>
      </c>
      <c r="AM1440" s="37">
        <f>AM$194*$D1440*INDEX(AM$121:AM$137,$E1440)*(1-INDEX(AM$151:AM$167,$E1440))</f>
        <v/>
      </c>
      <c r="AN1440" s="37">
        <f>AN$194*$D1440*INDEX(AN$121:AN$137,$E1440)*(1-INDEX(AN$151:AN$167,$E1440))</f>
        <v/>
      </c>
      <c r="AO1440" s="37">
        <f>AO$194*$D1440*INDEX(AO$121:AO$137,$E1440)*(1-INDEX(AO$151:AO$167,$E1440))</f>
        <v/>
      </c>
      <c r="AP1440" s="37">
        <f>AP$194*$D1440*INDEX(AP$121:AP$137,$E1440)*(1-INDEX(AP$151:AP$167,$E1440))</f>
        <v/>
      </c>
      <c r="AQ1440" s="37">
        <f>AQ$194*$D1440*INDEX(AQ$121:AQ$137,$E1440)*(1-INDEX(AQ$151:AQ$167,$E1440))</f>
        <v/>
      </c>
      <c r="AR1440" s="37">
        <f>AR$194*$D1440*INDEX(AR$121:AR$137,$E1440)*(1-INDEX(AR$151:AR$167,$E1440))</f>
        <v/>
      </c>
      <c r="AS1440" s="37">
        <f>AS$194*$D1440*INDEX(AS$121:AS$137,$E1440)*(1-INDEX(AS$151:AS$167,$E1440))</f>
        <v/>
      </c>
      <c r="AT1440" s="37">
        <f>AT$194*$D1440*INDEX(AT$121:AT$137,$E1440)*(1-INDEX(AT$151:AT$167,$E1440))</f>
        <v/>
      </c>
      <c r="AU1440" s="37">
        <f>AU$194*$D1440*INDEX(AU$121:AU$137,$E1440)*(1-INDEX(AU$151:AU$167,$E1440))</f>
        <v/>
      </c>
      <c r="AV1440" s="37">
        <f>AV$194*$D1440*INDEX(AV$121:AV$137,$E1440)*(1-INDEX(AV$151:AV$167,$E1440))</f>
        <v/>
      </c>
      <c r="AW1440" s="37">
        <f>AW$194*$D1440*INDEX(AW$121:AW$137,$E1440)*(1-INDEX(AW$151:AW$167,$E1440))</f>
        <v/>
      </c>
      <c r="AX1440" s="37">
        <f>AX$194*$D1440*INDEX(AX$121:AX$137,$E1440)*(1-INDEX(AX$151:AX$167,$E1440))</f>
        <v/>
      </c>
      <c r="AY1440" s="40">
        <f>ETSCOST(AY$194,$D1440,INDEX(AY$121:AY$137,$E1440),INDEX(AY$151:AY$167,$E1440))</f>
        <v/>
      </c>
    </row>
    <row r="1441" hidden="1" outlineLevel="2"/>
    <row r="1442" hidden="1" outlineLevel="2">
      <c r="A1442" s="14" t="inlineStr">
        <is>
          <t>ntx</t>
        </is>
      </c>
      <c r="B1442" s="14" t="inlineStr">
        <is>
          <t>coa</t>
        </is>
      </c>
      <c r="C1442" s="14" t="inlineStr">
        <is>
          <t>nfm</t>
        </is>
      </c>
      <c r="D1442" s="37">
        <f>INDEX(Inputs!$L$5:$L$132,MATCH($B1442&amp;"|"&amp;$C1442,Inputs!$A$5:$A$132,0))</f>
        <v/>
      </c>
      <c r="E1442" s="37">
        <f>INDEX(Inputs!$I$5:$I$132,MATCH($B1442&amp;"|"&amp;$C1442,Inputs!$A$5:$A$132,0))</f>
        <v/>
      </c>
      <c r="F1442" s="36" t="n"/>
      <c r="G1442" s="36" t="n"/>
      <c r="H1442" s="14">
        <f>INDEX(Variables!$B$5:$B$205,MATCH($A1442,Variables!$A$5:$A$205,0))&amp;IF($C1442="",""," | "&amp;INDEX(Mapping!$B$5:$B$26,MATCH($C1442,Mapping!$A$5:$A$26,0))&amp;" | "&amp;INDEX(Mapping!$B$30:$B$46,MATCH($B1442,Mapping!$A$30:$A$46,0)))</f>
        <v/>
      </c>
      <c r="I1442" s="14">
        <f>INDEX(Variables!$C$5:$C$205,MATCH($A1442,Variables!$A$5:$A$205,0))</f>
        <v/>
      </c>
      <c r="J1442" s="14">
        <f>INDEX(Variables!$E$5:$E$205,MATCH($A1442,Variables!$A$5:$A$205,0))</f>
        <v/>
      </c>
      <c r="K1442" s="11">
        <f>LOWER(Settings!$C$4)&amp;".mit."&amp;$A1442&amp;IF($C1442="","","."&amp;$C1442&amp;"."&amp;$B1442)&amp;IF(INDEX(Variables!$D$5:$D$205,MATCH($A1442,Variables!$A$5:$A$205,0))="","","."&amp;INDEX(Variables!$D$5:$D$205,MATCH($A1442,Variables!$A$5:$A$205,0)))&amp;"."&amp;K$5</f>
        <v/>
      </c>
      <c r="L1442" s="38">
        <f>INDEX(L$78:L$91,$D1442)/$E1442</f>
        <v/>
      </c>
      <c r="M1442" s="37">
        <f>INDEX(M$78:M$91,$D1442)/$E1442</f>
        <v/>
      </c>
      <c r="N1442" s="37">
        <f>INDEX(N$78:N$91,$D1442)/$E1442</f>
        <v/>
      </c>
      <c r="O1442" s="37">
        <f>INDEX(O$78:O$91,$D1442)/$E1442</f>
        <v/>
      </c>
      <c r="P1442" s="37">
        <f>INDEX(P$78:P$91,$D1442)/$E1442</f>
        <v/>
      </c>
      <c r="Q1442" s="37">
        <f>INDEX(Q$78:Q$91,$D1442)/$E1442</f>
        <v/>
      </c>
      <c r="R1442" s="37">
        <f>INDEX(R$78:R$91,$D1442)/$E1442</f>
        <v/>
      </c>
      <c r="S1442" s="37">
        <f>INDEX(S$78:S$91,$D1442)/$E1442</f>
        <v/>
      </c>
      <c r="T1442" s="37">
        <f>INDEX(T$78:T$91,$D1442)/$E1442</f>
        <v/>
      </c>
      <c r="U1442" s="37">
        <f>INDEX(U$78:U$91,$D1442)/$E1442</f>
        <v/>
      </c>
      <c r="V1442" s="37">
        <f>INDEX(V$78:V$91,$D1442)/$E1442</f>
        <v/>
      </c>
      <c r="W1442" s="37">
        <f>INDEX(W$78:W$91,$D1442)/$E1442</f>
        <v/>
      </c>
      <c r="X1442" s="37">
        <f>INDEX(X$78:X$91,$D1442)/$E1442</f>
        <v/>
      </c>
      <c r="Y1442" s="37">
        <f>INDEX(Y$78:Y$91,$D1442)/$E1442</f>
        <v/>
      </c>
      <c r="Z1442" s="37">
        <f>INDEX(Z$78:Z$91,$D1442)/$E1442</f>
        <v/>
      </c>
      <c r="AA1442" s="37">
        <f>INDEX(AA$78:AA$91,$D1442)/$E1442</f>
        <v/>
      </c>
      <c r="AB1442" s="37">
        <f>INDEX(AB$78:AB$91,$D1442)/$E1442</f>
        <v/>
      </c>
      <c r="AC1442" s="37">
        <f>INDEX(AC$78:AC$91,$D1442)/$E1442</f>
        <v/>
      </c>
      <c r="AD1442" s="40">
        <f>NEWEXCISE(INDEX(AD$78:AD$91,$D1442),$E1442)</f>
        <v/>
      </c>
      <c r="AF1442" s="11">
        <f>LOWER(Settings!$C$4)&amp;".mit."&amp;$A1442&amp;IF($C1442="","","."&amp;$C1442&amp;"."&amp;$B1442)&amp;IF(INDEX(Variables!$D$5:$D$205,MATCH($A1442,Variables!$A$5:$A$205,0))="","","."&amp;INDEX(Variables!$D$5:$D$205,MATCH($A1442,Variables!$A$5:$A$205,0)))&amp;"."&amp;AF$5</f>
        <v/>
      </c>
      <c r="AG1442" s="38">
        <f>INDEX(AG$78:AG$91,$D1442)/$E1442</f>
        <v/>
      </c>
      <c r="AH1442" s="37">
        <f>INDEX(AH$78:AH$91,$D1442)/$E1442</f>
        <v/>
      </c>
      <c r="AI1442" s="37">
        <f>INDEX(AI$78:AI$91,$D1442)/$E1442</f>
        <v/>
      </c>
      <c r="AJ1442" s="37">
        <f>INDEX(AJ$78:AJ$91,$D1442)/$E1442</f>
        <v/>
      </c>
      <c r="AK1442" s="37">
        <f>INDEX(AK$78:AK$91,$D1442)/$E1442</f>
        <v/>
      </c>
      <c r="AL1442" s="37">
        <f>INDEX(AL$78:AL$91,$D1442)/$E1442</f>
        <v/>
      </c>
      <c r="AM1442" s="37">
        <f>INDEX(AM$78:AM$91,$D1442)/$E1442</f>
        <v/>
      </c>
      <c r="AN1442" s="37">
        <f>INDEX(AN$78:AN$91,$D1442)/$E1442</f>
        <v/>
      </c>
      <c r="AO1442" s="37">
        <f>INDEX(AO$78:AO$91,$D1442)/$E1442</f>
        <v/>
      </c>
      <c r="AP1442" s="37">
        <f>INDEX(AP$78:AP$91,$D1442)/$E1442</f>
        <v/>
      </c>
      <c r="AQ1442" s="37">
        <f>INDEX(AQ$78:AQ$91,$D1442)/$E1442</f>
        <v/>
      </c>
      <c r="AR1442" s="37">
        <f>INDEX(AR$78:AR$91,$D1442)/$E1442</f>
        <v/>
      </c>
      <c r="AS1442" s="37">
        <f>INDEX(AS$78:AS$91,$D1442)/$E1442</f>
        <v/>
      </c>
      <c r="AT1442" s="37">
        <f>INDEX(AT$78:AT$91,$D1442)/$E1442</f>
        <v/>
      </c>
      <c r="AU1442" s="37">
        <f>INDEX(AU$78:AU$91,$D1442)/$E1442</f>
        <v/>
      </c>
      <c r="AV1442" s="37">
        <f>INDEX(AV$78:AV$91,$D1442)/$E1442</f>
        <v/>
      </c>
      <c r="AW1442" s="37">
        <f>INDEX(AW$78:AW$91,$D1442)/$E1442</f>
        <v/>
      </c>
      <c r="AX1442" s="37">
        <f>INDEX(AX$78:AX$91,$D1442)/$E1442</f>
        <v/>
      </c>
      <c r="AY1442" s="40">
        <f>NEWEXCISE(INDEX(AY$78:AY$91,$D1442),$E1442)</f>
        <v/>
      </c>
    </row>
    <row r="1443" hidden="1" outlineLevel="2">
      <c r="A1443" s="14" t="inlineStr">
        <is>
          <t>ntx</t>
        </is>
      </c>
      <c r="B1443" s="14" t="inlineStr">
        <is>
          <t>nga</t>
        </is>
      </c>
      <c r="C1443" s="14" t="inlineStr">
        <is>
          <t>nfm</t>
        </is>
      </c>
      <c r="D1443" s="37">
        <f>INDEX(Inputs!$L$5:$L$132,MATCH($B1443&amp;"|"&amp;$C1443,Inputs!$A$5:$A$132,0))</f>
        <v/>
      </c>
      <c r="E1443" s="37">
        <f>INDEX(Inputs!$I$5:$I$132,MATCH($B1443&amp;"|"&amp;$C1443,Inputs!$A$5:$A$132,0))</f>
        <v/>
      </c>
      <c r="F1443" s="36" t="n"/>
      <c r="G1443" s="36" t="n"/>
      <c r="H1443" s="14">
        <f>INDEX(Variables!$B$5:$B$205,MATCH($A1443,Variables!$A$5:$A$205,0))&amp;IF($C1443="",""," | "&amp;INDEX(Mapping!$B$5:$B$26,MATCH($C1443,Mapping!$A$5:$A$26,0))&amp;" | "&amp;INDEX(Mapping!$B$30:$B$46,MATCH($B1443,Mapping!$A$30:$A$46,0)))</f>
        <v/>
      </c>
      <c r="I1443" s="14">
        <f>INDEX(Variables!$C$5:$C$205,MATCH($A1443,Variables!$A$5:$A$205,0))</f>
        <v/>
      </c>
      <c r="J1443" s="14">
        <f>INDEX(Variables!$E$5:$E$205,MATCH($A1443,Variables!$A$5:$A$205,0))</f>
        <v/>
      </c>
      <c r="K1443" s="11">
        <f>LOWER(Settings!$C$4)&amp;".mit."&amp;$A1443&amp;IF($C1443="","","."&amp;$C1443&amp;"."&amp;$B1443)&amp;IF(INDEX(Variables!$D$5:$D$205,MATCH($A1443,Variables!$A$5:$A$205,0))="","","."&amp;INDEX(Variables!$D$5:$D$205,MATCH($A1443,Variables!$A$5:$A$205,0)))&amp;"."&amp;K$5</f>
        <v/>
      </c>
      <c r="L1443" s="38">
        <f>INDEX(L$78:L$91,$D1443)/$E1443</f>
        <v/>
      </c>
      <c r="M1443" s="37">
        <f>INDEX(M$78:M$91,$D1443)/$E1443</f>
        <v/>
      </c>
      <c r="N1443" s="37">
        <f>INDEX(N$78:N$91,$D1443)/$E1443</f>
        <v/>
      </c>
      <c r="O1443" s="37">
        <f>INDEX(O$78:O$91,$D1443)/$E1443</f>
        <v/>
      </c>
      <c r="P1443" s="37">
        <f>INDEX(P$78:P$91,$D1443)/$E1443</f>
        <v/>
      </c>
      <c r="Q1443" s="37">
        <f>INDEX(Q$78:Q$91,$D1443)/$E1443</f>
        <v/>
      </c>
      <c r="R1443" s="37">
        <f>INDEX(R$78:R$91,$D1443)/$E1443</f>
        <v/>
      </c>
      <c r="S1443" s="37">
        <f>INDEX(S$78:S$91,$D1443)/$E1443</f>
        <v/>
      </c>
      <c r="T1443" s="37">
        <f>INDEX(T$78:T$91,$D1443)/$E1443</f>
        <v/>
      </c>
      <c r="U1443" s="37">
        <f>INDEX(U$78:U$91,$D1443)/$E1443</f>
        <v/>
      </c>
      <c r="V1443" s="37">
        <f>INDEX(V$78:V$91,$D1443)/$E1443</f>
        <v/>
      </c>
      <c r="W1443" s="37">
        <f>INDEX(W$78:W$91,$D1443)/$E1443</f>
        <v/>
      </c>
      <c r="X1443" s="37">
        <f>INDEX(X$78:X$91,$D1443)/$E1443</f>
        <v/>
      </c>
      <c r="Y1443" s="37">
        <f>INDEX(Y$78:Y$91,$D1443)/$E1443</f>
        <v/>
      </c>
      <c r="Z1443" s="37">
        <f>INDEX(Z$78:Z$91,$D1443)/$E1443</f>
        <v/>
      </c>
      <c r="AA1443" s="37">
        <f>INDEX(AA$78:AA$91,$D1443)/$E1443</f>
        <v/>
      </c>
      <c r="AB1443" s="37">
        <f>INDEX(AB$78:AB$91,$D1443)/$E1443</f>
        <v/>
      </c>
      <c r="AC1443" s="37">
        <f>INDEX(AC$78:AC$91,$D1443)/$E1443</f>
        <v/>
      </c>
      <c r="AD1443" s="40">
        <f>NEWEXCISE(INDEX(AD$78:AD$91,$D1443),$E1443)</f>
        <v/>
      </c>
      <c r="AF1443" s="11">
        <f>LOWER(Settings!$C$4)&amp;".mit."&amp;$A1443&amp;IF($C1443="","","."&amp;$C1443&amp;"."&amp;$B1443)&amp;IF(INDEX(Variables!$D$5:$D$205,MATCH($A1443,Variables!$A$5:$A$205,0))="","","."&amp;INDEX(Variables!$D$5:$D$205,MATCH($A1443,Variables!$A$5:$A$205,0)))&amp;"."&amp;AF$5</f>
        <v/>
      </c>
      <c r="AG1443" s="38">
        <f>INDEX(AG$78:AG$91,$D1443)/$E1443</f>
        <v/>
      </c>
      <c r="AH1443" s="37">
        <f>INDEX(AH$78:AH$91,$D1443)/$E1443</f>
        <v/>
      </c>
      <c r="AI1443" s="37">
        <f>INDEX(AI$78:AI$91,$D1443)/$E1443</f>
        <v/>
      </c>
      <c r="AJ1443" s="37">
        <f>INDEX(AJ$78:AJ$91,$D1443)/$E1443</f>
        <v/>
      </c>
      <c r="AK1443" s="37">
        <f>INDEX(AK$78:AK$91,$D1443)/$E1443</f>
        <v/>
      </c>
      <c r="AL1443" s="37">
        <f>INDEX(AL$78:AL$91,$D1443)/$E1443</f>
        <v/>
      </c>
      <c r="AM1443" s="37">
        <f>INDEX(AM$78:AM$91,$D1443)/$E1443</f>
        <v/>
      </c>
      <c r="AN1443" s="37">
        <f>INDEX(AN$78:AN$91,$D1443)/$E1443</f>
        <v/>
      </c>
      <c r="AO1443" s="37">
        <f>INDEX(AO$78:AO$91,$D1443)/$E1443</f>
        <v/>
      </c>
      <c r="AP1443" s="37">
        <f>INDEX(AP$78:AP$91,$D1443)/$E1443</f>
        <v/>
      </c>
      <c r="AQ1443" s="37">
        <f>INDEX(AQ$78:AQ$91,$D1443)/$E1443</f>
        <v/>
      </c>
      <c r="AR1443" s="37">
        <f>INDEX(AR$78:AR$91,$D1443)/$E1443</f>
        <v/>
      </c>
      <c r="AS1443" s="37">
        <f>INDEX(AS$78:AS$91,$D1443)/$E1443</f>
        <v/>
      </c>
      <c r="AT1443" s="37">
        <f>INDEX(AT$78:AT$91,$D1443)/$E1443</f>
        <v/>
      </c>
      <c r="AU1443" s="37">
        <f>INDEX(AU$78:AU$91,$D1443)/$E1443</f>
        <v/>
      </c>
      <c r="AV1443" s="37">
        <f>INDEX(AV$78:AV$91,$D1443)/$E1443</f>
        <v/>
      </c>
      <c r="AW1443" s="37">
        <f>INDEX(AW$78:AW$91,$D1443)/$E1443</f>
        <v/>
      </c>
      <c r="AX1443" s="37">
        <f>INDEX(AX$78:AX$91,$D1443)/$E1443</f>
        <v/>
      </c>
      <c r="AY1443" s="40">
        <f>NEWEXCISE(INDEX(AY$78:AY$91,$D1443),$E1443)</f>
        <v/>
      </c>
    </row>
    <row r="1444" hidden="1" outlineLevel="2">
      <c r="A1444" s="14" t="inlineStr">
        <is>
          <t>ntx</t>
        </is>
      </c>
      <c r="B1444" s="14" t="inlineStr">
        <is>
          <t>gso</t>
        </is>
      </c>
      <c r="C1444" s="14" t="inlineStr">
        <is>
          <t>nfm</t>
        </is>
      </c>
      <c r="D1444" s="37">
        <f>INDEX(Inputs!$L$5:$L$132,MATCH($B1444&amp;"|"&amp;$C1444,Inputs!$A$5:$A$132,0))</f>
        <v/>
      </c>
      <c r="E1444" s="37">
        <f>INDEX(Inputs!$I$5:$I$132,MATCH($B1444&amp;"|"&amp;$C1444,Inputs!$A$5:$A$132,0))</f>
        <v/>
      </c>
      <c r="F1444" s="36" t="n"/>
      <c r="G1444" s="36" t="n"/>
      <c r="H1444" s="14">
        <f>INDEX(Variables!$B$5:$B$205,MATCH($A1444,Variables!$A$5:$A$205,0))&amp;IF($C1444="",""," | "&amp;INDEX(Mapping!$B$5:$B$26,MATCH($C1444,Mapping!$A$5:$A$26,0))&amp;" | "&amp;INDEX(Mapping!$B$30:$B$46,MATCH($B1444,Mapping!$A$30:$A$46,0)))</f>
        <v/>
      </c>
      <c r="I1444" s="14">
        <f>INDEX(Variables!$C$5:$C$205,MATCH($A1444,Variables!$A$5:$A$205,0))</f>
        <v/>
      </c>
      <c r="J1444" s="14">
        <f>INDEX(Variables!$E$5:$E$205,MATCH($A1444,Variables!$A$5:$A$205,0))</f>
        <v/>
      </c>
      <c r="K1444" s="11">
        <f>LOWER(Settings!$C$4)&amp;".mit."&amp;$A1444&amp;IF($C1444="","","."&amp;$C1444&amp;"."&amp;$B1444)&amp;IF(INDEX(Variables!$D$5:$D$205,MATCH($A1444,Variables!$A$5:$A$205,0))="","","."&amp;INDEX(Variables!$D$5:$D$205,MATCH($A1444,Variables!$A$5:$A$205,0)))&amp;"."&amp;K$5</f>
        <v/>
      </c>
      <c r="L1444" s="38">
        <f>INDEX(L$78:L$91,$D1444)/$E1444</f>
        <v/>
      </c>
      <c r="M1444" s="37">
        <f>INDEX(M$78:M$91,$D1444)/$E1444</f>
        <v/>
      </c>
      <c r="N1444" s="37">
        <f>INDEX(N$78:N$91,$D1444)/$E1444</f>
        <v/>
      </c>
      <c r="O1444" s="37">
        <f>INDEX(O$78:O$91,$D1444)/$E1444</f>
        <v/>
      </c>
      <c r="P1444" s="37">
        <f>INDEX(P$78:P$91,$D1444)/$E1444</f>
        <v/>
      </c>
      <c r="Q1444" s="37">
        <f>INDEX(Q$78:Q$91,$D1444)/$E1444</f>
        <v/>
      </c>
      <c r="R1444" s="37">
        <f>INDEX(R$78:R$91,$D1444)/$E1444</f>
        <v/>
      </c>
      <c r="S1444" s="37">
        <f>INDEX(S$78:S$91,$D1444)/$E1444</f>
        <v/>
      </c>
      <c r="T1444" s="37">
        <f>INDEX(T$78:T$91,$D1444)/$E1444</f>
        <v/>
      </c>
      <c r="U1444" s="37">
        <f>INDEX(U$78:U$91,$D1444)/$E1444</f>
        <v/>
      </c>
      <c r="V1444" s="37">
        <f>INDEX(V$78:V$91,$D1444)/$E1444</f>
        <v/>
      </c>
      <c r="W1444" s="37">
        <f>INDEX(W$78:W$91,$D1444)/$E1444</f>
        <v/>
      </c>
      <c r="X1444" s="37">
        <f>INDEX(X$78:X$91,$D1444)/$E1444</f>
        <v/>
      </c>
      <c r="Y1444" s="37">
        <f>INDEX(Y$78:Y$91,$D1444)/$E1444</f>
        <v/>
      </c>
      <c r="Z1444" s="37">
        <f>INDEX(Z$78:Z$91,$D1444)/$E1444</f>
        <v/>
      </c>
      <c r="AA1444" s="37">
        <f>INDEX(AA$78:AA$91,$D1444)/$E1444</f>
        <v/>
      </c>
      <c r="AB1444" s="37">
        <f>INDEX(AB$78:AB$91,$D1444)/$E1444</f>
        <v/>
      </c>
      <c r="AC1444" s="37">
        <f>INDEX(AC$78:AC$91,$D1444)/$E1444</f>
        <v/>
      </c>
      <c r="AD1444" s="40">
        <f>NEWEXCISE(INDEX(AD$78:AD$91,$D1444),$E1444)</f>
        <v/>
      </c>
      <c r="AF1444" s="11">
        <f>LOWER(Settings!$C$4)&amp;".mit."&amp;$A1444&amp;IF($C1444="","","."&amp;$C1444&amp;"."&amp;$B1444)&amp;IF(INDEX(Variables!$D$5:$D$205,MATCH($A1444,Variables!$A$5:$A$205,0))="","","."&amp;INDEX(Variables!$D$5:$D$205,MATCH($A1444,Variables!$A$5:$A$205,0)))&amp;"."&amp;AF$5</f>
        <v/>
      </c>
      <c r="AG1444" s="38">
        <f>INDEX(AG$78:AG$91,$D1444)/$E1444</f>
        <v/>
      </c>
      <c r="AH1444" s="37">
        <f>INDEX(AH$78:AH$91,$D1444)/$E1444</f>
        <v/>
      </c>
      <c r="AI1444" s="37">
        <f>INDEX(AI$78:AI$91,$D1444)/$E1444</f>
        <v/>
      </c>
      <c r="AJ1444" s="37">
        <f>INDEX(AJ$78:AJ$91,$D1444)/$E1444</f>
        <v/>
      </c>
      <c r="AK1444" s="37">
        <f>INDEX(AK$78:AK$91,$D1444)/$E1444</f>
        <v/>
      </c>
      <c r="AL1444" s="37">
        <f>INDEX(AL$78:AL$91,$D1444)/$E1444</f>
        <v/>
      </c>
      <c r="AM1444" s="37">
        <f>INDEX(AM$78:AM$91,$D1444)/$E1444</f>
        <v/>
      </c>
      <c r="AN1444" s="37">
        <f>INDEX(AN$78:AN$91,$D1444)/$E1444</f>
        <v/>
      </c>
      <c r="AO1444" s="37">
        <f>INDEX(AO$78:AO$91,$D1444)/$E1444</f>
        <v/>
      </c>
      <c r="AP1444" s="37">
        <f>INDEX(AP$78:AP$91,$D1444)/$E1444</f>
        <v/>
      </c>
      <c r="AQ1444" s="37">
        <f>INDEX(AQ$78:AQ$91,$D1444)/$E1444</f>
        <v/>
      </c>
      <c r="AR1444" s="37">
        <f>INDEX(AR$78:AR$91,$D1444)/$E1444</f>
        <v/>
      </c>
      <c r="AS1444" s="37">
        <f>INDEX(AS$78:AS$91,$D1444)/$E1444</f>
        <v/>
      </c>
      <c r="AT1444" s="37">
        <f>INDEX(AT$78:AT$91,$D1444)/$E1444</f>
        <v/>
      </c>
      <c r="AU1444" s="37">
        <f>INDEX(AU$78:AU$91,$D1444)/$E1444</f>
        <v/>
      </c>
      <c r="AV1444" s="37">
        <f>INDEX(AV$78:AV$91,$D1444)/$E1444</f>
        <v/>
      </c>
      <c r="AW1444" s="37">
        <f>INDEX(AW$78:AW$91,$D1444)/$E1444</f>
        <v/>
      </c>
      <c r="AX1444" s="37">
        <f>INDEX(AX$78:AX$91,$D1444)/$E1444</f>
        <v/>
      </c>
      <c r="AY1444" s="40">
        <f>NEWEXCISE(INDEX(AY$78:AY$91,$D1444),$E1444)</f>
        <v/>
      </c>
    </row>
    <row r="1445" hidden="1" outlineLevel="2">
      <c r="A1445" s="14" t="inlineStr">
        <is>
          <t>ntx</t>
        </is>
      </c>
      <c r="B1445" s="14" t="inlineStr">
        <is>
          <t>die</t>
        </is>
      </c>
      <c r="C1445" s="14" t="inlineStr">
        <is>
          <t>nfm</t>
        </is>
      </c>
      <c r="D1445" s="37">
        <f>INDEX(Inputs!$L$5:$L$132,MATCH($B1445&amp;"|"&amp;$C1445,Inputs!$A$5:$A$132,0))</f>
        <v/>
      </c>
      <c r="E1445" s="37">
        <f>INDEX(Inputs!$I$5:$I$132,MATCH($B1445&amp;"|"&amp;$C1445,Inputs!$A$5:$A$132,0))</f>
        <v/>
      </c>
      <c r="F1445" s="36" t="n"/>
      <c r="G1445" s="36" t="n"/>
      <c r="H1445" s="14">
        <f>INDEX(Variables!$B$5:$B$205,MATCH($A1445,Variables!$A$5:$A$205,0))&amp;IF($C1445="",""," | "&amp;INDEX(Mapping!$B$5:$B$26,MATCH($C1445,Mapping!$A$5:$A$26,0))&amp;" | "&amp;INDEX(Mapping!$B$30:$B$46,MATCH($B1445,Mapping!$A$30:$A$46,0)))</f>
        <v/>
      </c>
      <c r="I1445" s="14">
        <f>INDEX(Variables!$C$5:$C$205,MATCH($A1445,Variables!$A$5:$A$205,0))</f>
        <v/>
      </c>
      <c r="J1445" s="14">
        <f>INDEX(Variables!$E$5:$E$205,MATCH($A1445,Variables!$A$5:$A$205,0))</f>
        <v/>
      </c>
      <c r="K1445" s="11">
        <f>LOWER(Settings!$C$4)&amp;".mit."&amp;$A1445&amp;IF($C1445="","","."&amp;$C1445&amp;"."&amp;$B1445)&amp;IF(INDEX(Variables!$D$5:$D$205,MATCH($A1445,Variables!$A$5:$A$205,0))="","","."&amp;INDEX(Variables!$D$5:$D$205,MATCH($A1445,Variables!$A$5:$A$205,0)))&amp;"."&amp;K$5</f>
        <v/>
      </c>
      <c r="L1445" s="38">
        <f>INDEX(L$78:L$91,$D1445)/$E1445</f>
        <v/>
      </c>
      <c r="M1445" s="37">
        <f>INDEX(M$78:M$91,$D1445)/$E1445</f>
        <v/>
      </c>
      <c r="N1445" s="37">
        <f>INDEX(N$78:N$91,$D1445)/$E1445</f>
        <v/>
      </c>
      <c r="O1445" s="37">
        <f>INDEX(O$78:O$91,$D1445)/$E1445</f>
        <v/>
      </c>
      <c r="P1445" s="37">
        <f>INDEX(P$78:P$91,$D1445)/$E1445</f>
        <v/>
      </c>
      <c r="Q1445" s="37">
        <f>INDEX(Q$78:Q$91,$D1445)/$E1445</f>
        <v/>
      </c>
      <c r="R1445" s="37">
        <f>INDEX(R$78:R$91,$D1445)/$E1445</f>
        <v/>
      </c>
      <c r="S1445" s="37">
        <f>INDEX(S$78:S$91,$D1445)/$E1445</f>
        <v/>
      </c>
      <c r="T1445" s="37">
        <f>INDEX(T$78:T$91,$D1445)/$E1445</f>
        <v/>
      </c>
      <c r="U1445" s="37">
        <f>INDEX(U$78:U$91,$D1445)/$E1445</f>
        <v/>
      </c>
      <c r="V1445" s="37">
        <f>INDEX(V$78:V$91,$D1445)/$E1445</f>
        <v/>
      </c>
      <c r="W1445" s="37">
        <f>INDEX(W$78:W$91,$D1445)/$E1445</f>
        <v/>
      </c>
      <c r="X1445" s="37">
        <f>INDEX(X$78:X$91,$D1445)/$E1445</f>
        <v/>
      </c>
      <c r="Y1445" s="37">
        <f>INDEX(Y$78:Y$91,$D1445)/$E1445</f>
        <v/>
      </c>
      <c r="Z1445" s="37">
        <f>INDEX(Z$78:Z$91,$D1445)/$E1445</f>
        <v/>
      </c>
      <c r="AA1445" s="37">
        <f>INDEX(AA$78:AA$91,$D1445)/$E1445</f>
        <v/>
      </c>
      <c r="AB1445" s="37">
        <f>INDEX(AB$78:AB$91,$D1445)/$E1445</f>
        <v/>
      </c>
      <c r="AC1445" s="37">
        <f>INDEX(AC$78:AC$91,$D1445)/$E1445</f>
        <v/>
      </c>
      <c r="AD1445" s="40">
        <f>NEWEXCISE(INDEX(AD$78:AD$91,$D1445),$E1445)</f>
        <v/>
      </c>
      <c r="AF1445" s="11">
        <f>LOWER(Settings!$C$4)&amp;".mit."&amp;$A1445&amp;IF($C1445="","","."&amp;$C1445&amp;"."&amp;$B1445)&amp;IF(INDEX(Variables!$D$5:$D$205,MATCH($A1445,Variables!$A$5:$A$205,0))="","","."&amp;INDEX(Variables!$D$5:$D$205,MATCH($A1445,Variables!$A$5:$A$205,0)))&amp;"."&amp;AF$5</f>
        <v/>
      </c>
      <c r="AG1445" s="38">
        <f>INDEX(AG$78:AG$91,$D1445)/$E1445</f>
        <v/>
      </c>
      <c r="AH1445" s="37">
        <f>INDEX(AH$78:AH$91,$D1445)/$E1445</f>
        <v/>
      </c>
      <c r="AI1445" s="37">
        <f>INDEX(AI$78:AI$91,$D1445)/$E1445</f>
        <v/>
      </c>
      <c r="AJ1445" s="37">
        <f>INDEX(AJ$78:AJ$91,$D1445)/$E1445</f>
        <v/>
      </c>
      <c r="AK1445" s="37">
        <f>INDEX(AK$78:AK$91,$D1445)/$E1445</f>
        <v/>
      </c>
      <c r="AL1445" s="37">
        <f>INDEX(AL$78:AL$91,$D1445)/$E1445</f>
        <v/>
      </c>
      <c r="AM1445" s="37">
        <f>INDEX(AM$78:AM$91,$D1445)/$E1445</f>
        <v/>
      </c>
      <c r="AN1445" s="37">
        <f>INDEX(AN$78:AN$91,$D1445)/$E1445</f>
        <v/>
      </c>
      <c r="AO1445" s="37">
        <f>INDEX(AO$78:AO$91,$D1445)/$E1445</f>
        <v/>
      </c>
      <c r="AP1445" s="37">
        <f>INDEX(AP$78:AP$91,$D1445)/$E1445</f>
        <v/>
      </c>
      <c r="AQ1445" s="37">
        <f>INDEX(AQ$78:AQ$91,$D1445)/$E1445</f>
        <v/>
      </c>
      <c r="AR1445" s="37">
        <f>INDEX(AR$78:AR$91,$D1445)/$E1445</f>
        <v/>
      </c>
      <c r="AS1445" s="37">
        <f>INDEX(AS$78:AS$91,$D1445)/$E1445</f>
        <v/>
      </c>
      <c r="AT1445" s="37">
        <f>INDEX(AT$78:AT$91,$D1445)/$E1445</f>
        <v/>
      </c>
      <c r="AU1445" s="37">
        <f>INDEX(AU$78:AU$91,$D1445)/$E1445</f>
        <v/>
      </c>
      <c r="AV1445" s="37">
        <f>INDEX(AV$78:AV$91,$D1445)/$E1445</f>
        <v/>
      </c>
      <c r="AW1445" s="37">
        <f>INDEX(AW$78:AW$91,$D1445)/$E1445</f>
        <v/>
      </c>
      <c r="AX1445" s="37">
        <f>INDEX(AX$78:AX$91,$D1445)/$E1445</f>
        <v/>
      </c>
      <c r="AY1445" s="40">
        <f>NEWEXCISE(INDEX(AY$78:AY$91,$D1445),$E1445)</f>
        <v/>
      </c>
    </row>
    <row r="1446" hidden="1" outlineLevel="2">
      <c r="A1446" s="14" t="inlineStr">
        <is>
          <t>ntx</t>
        </is>
      </c>
      <c r="B1446" s="14" t="inlineStr">
        <is>
          <t>lpg</t>
        </is>
      </c>
      <c r="C1446" s="14" t="inlineStr">
        <is>
          <t>nfm</t>
        </is>
      </c>
      <c r="D1446" s="37">
        <f>INDEX(Inputs!$L$5:$L$132,MATCH($B1446&amp;"|"&amp;$C1446,Inputs!$A$5:$A$132,0))</f>
        <v/>
      </c>
      <c r="E1446" s="37">
        <f>INDEX(Inputs!$I$5:$I$132,MATCH($B1446&amp;"|"&amp;$C1446,Inputs!$A$5:$A$132,0))</f>
        <v/>
      </c>
      <c r="F1446" s="36" t="n"/>
      <c r="G1446" s="36" t="n"/>
      <c r="H1446" s="14">
        <f>INDEX(Variables!$B$5:$B$205,MATCH($A1446,Variables!$A$5:$A$205,0))&amp;IF($C1446="",""," | "&amp;INDEX(Mapping!$B$5:$B$26,MATCH($C1446,Mapping!$A$5:$A$26,0))&amp;" | "&amp;INDEX(Mapping!$B$30:$B$46,MATCH($B1446,Mapping!$A$30:$A$46,0)))</f>
        <v/>
      </c>
      <c r="I1446" s="14">
        <f>INDEX(Variables!$C$5:$C$205,MATCH($A1446,Variables!$A$5:$A$205,0))</f>
        <v/>
      </c>
      <c r="J1446" s="14">
        <f>INDEX(Variables!$E$5:$E$205,MATCH($A1446,Variables!$A$5:$A$205,0))</f>
        <v/>
      </c>
      <c r="K1446" s="11">
        <f>LOWER(Settings!$C$4)&amp;".mit."&amp;$A1446&amp;IF($C1446="","","."&amp;$C1446&amp;"."&amp;$B1446)&amp;IF(INDEX(Variables!$D$5:$D$205,MATCH($A1446,Variables!$A$5:$A$205,0))="","","."&amp;INDEX(Variables!$D$5:$D$205,MATCH($A1446,Variables!$A$5:$A$205,0)))&amp;"."&amp;K$5</f>
        <v/>
      </c>
      <c r="L1446" s="38">
        <f>INDEX(L$78:L$91,$D1446)/$E1446</f>
        <v/>
      </c>
      <c r="M1446" s="37">
        <f>INDEX(M$78:M$91,$D1446)/$E1446</f>
        <v/>
      </c>
      <c r="N1446" s="37">
        <f>INDEX(N$78:N$91,$D1446)/$E1446</f>
        <v/>
      </c>
      <c r="O1446" s="37">
        <f>INDEX(O$78:O$91,$D1446)/$E1446</f>
        <v/>
      </c>
      <c r="P1446" s="37">
        <f>INDEX(P$78:P$91,$D1446)/$E1446</f>
        <v/>
      </c>
      <c r="Q1446" s="37">
        <f>INDEX(Q$78:Q$91,$D1446)/$E1446</f>
        <v/>
      </c>
      <c r="R1446" s="37">
        <f>INDEX(R$78:R$91,$D1446)/$E1446</f>
        <v/>
      </c>
      <c r="S1446" s="37">
        <f>INDEX(S$78:S$91,$D1446)/$E1446</f>
        <v/>
      </c>
      <c r="T1446" s="37">
        <f>INDEX(T$78:T$91,$D1446)/$E1446</f>
        <v/>
      </c>
      <c r="U1446" s="37">
        <f>INDEX(U$78:U$91,$D1446)/$E1446</f>
        <v/>
      </c>
      <c r="V1446" s="37">
        <f>INDEX(V$78:V$91,$D1446)/$E1446</f>
        <v/>
      </c>
      <c r="W1446" s="37">
        <f>INDEX(W$78:W$91,$D1446)/$E1446</f>
        <v/>
      </c>
      <c r="X1446" s="37">
        <f>INDEX(X$78:X$91,$D1446)/$E1446</f>
        <v/>
      </c>
      <c r="Y1446" s="37">
        <f>INDEX(Y$78:Y$91,$D1446)/$E1446</f>
        <v/>
      </c>
      <c r="Z1446" s="37">
        <f>INDEX(Z$78:Z$91,$D1446)/$E1446</f>
        <v/>
      </c>
      <c r="AA1446" s="37">
        <f>INDEX(AA$78:AA$91,$D1446)/$E1446</f>
        <v/>
      </c>
      <c r="AB1446" s="37">
        <f>INDEX(AB$78:AB$91,$D1446)/$E1446</f>
        <v/>
      </c>
      <c r="AC1446" s="37">
        <f>INDEX(AC$78:AC$91,$D1446)/$E1446</f>
        <v/>
      </c>
      <c r="AD1446" s="40">
        <f>NEWEXCISE(INDEX(AD$78:AD$91,$D1446),$E1446)</f>
        <v/>
      </c>
      <c r="AF1446" s="11">
        <f>LOWER(Settings!$C$4)&amp;".mit."&amp;$A1446&amp;IF($C1446="","","."&amp;$C1446&amp;"."&amp;$B1446)&amp;IF(INDEX(Variables!$D$5:$D$205,MATCH($A1446,Variables!$A$5:$A$205,0))="","","."&amp;INDEX(Variables!$D$5:$D$205,MATCH($A1446,Variables!$A$5:$A$205,0)))&amp;"."&amp;AF$5</f>
        <v/>
      </c>
      <c r="AG1446" s="38">
        <f>INDEX(AG$78:AG$91,$D1446)/$E1446</f>
        <v/>
      </c>
      <c r="AH1446" s="37">
        <f>INDEX(AH$78:AH$91,$D1446)/$E1446</f>
        <v/>
      </c>
      <c r="AI1446" s="37">
        <f>INDEX(AI$78:AI$91,$D1446)/$E1446</f>
        <v/>
      </c>
      <c r="AJ1446" s="37">
        <f>INDEX(AJ$78:AJ$91,$D1446)/$E1446</f>
        <v/>
      </c>
      <c r="AK1446" s="37">
        <f>INDEX(AK$78:AK$91,$D1446)/$E1446</f>
        <v/>
      </c>
      <c r="AL1446" s="37">
        <f>INDEX(AL$78:AL$91,$D1446)/$E1446</f>
        <v/>
      </c>
      <c r="AM1446" s="37">
        <f>INDEX(AM$78:AM$91,$D1446)/$E1446</f>
        <v/>
      </c>
      <c r="AN1446" s="37">
        <f>INDEX(AN$78:AN$91,$D1446)/$E1446</f>
        <v/>
      </c>
      <c r="AO1446" s="37">
        <f>INDEX(AO$78:AO$91,$D1446)/$E1446</f>
        <v/>
      </c>
      <c r="AP1446" s="37">
        <f>INDEX(AP$78:AP$91,$D1446)/$E1446</f>
        <v/>
      </c>
      <c r="AQ1446" s="37">
        <f>INDEX(AQ$78:AQ$91,$D1446)/$E1446</f>
        <v/>
      </c>
      <c r="AR1446" s="37">
        <f>INDEX(AR$78:AR$91,$D1446)/$E1446</f>
        <v/>
      </c>
      <c r="AS1446" s="37">
        <f>INDEX(AS$78:AS$91,$D1446)/$E1446</f>
        <v/>
      </c>
      <c r="AT1446" s="37">
        <f>INDEX(AT$78:AT$91,$D1446)/$E1446</f>
        <v/>
      </c>
      <c r="AU1446" s="37">
        <f>INDEX(AU$78:AU$91,$D1446)/$E1446</f>
        <v/>
      </c>
      <c r="AV1446" s="37">
        <f>INDEX(AV$78:AV$91,$D1446)/$E1446</f>
        <v/>
      </c>
      <c r="AW1446" s="37">
        <f>INDEX(AW$78:AW$91,$D1446)/$E1446</f>
        <v/>
      </c>
      <c r="AX1446" s="37">
        <f>INDEX(AX$78:AX$91,$D1446)/$E1446</f>
        <v/>
      </c>
      <c r="AY1446" s="40">
        <f>NEWEXCISE(INDEX(AY$78:AY$91,$D1446),$E1446)</f>
        <v/>
      </c>
    </row>
    <row r="1447" hidden="1" outlineLevel="2">
      <c r="A1447" s="14" t="inlineStr">
        <is>
          <t>ntx</t>
        </is>
      </c>
      <c r="B1447" s="14" t="inlineStr">
        <is>
          <t>ker</t>
        </is>
      </c>
      <c r="C1447" s="14" t="inlineStr">
        <is>
          <t>nfm</t>
        </is>
      </c>
      <c r="D1447" s="37">
        <f>INDEX(Inputs!$L$5:$L$132,MATCH($B1447&amp;"|"&amp;$C1447,Inputs!$A$5:$A$132,0))</f>
        <v/>
      </c>
      <c r="E1447" s="37">
        <f>INDEX(Inputs!$I$5:$I$132,MATCH($B1447&amp;"|"&amp;$C1447,Inputs!$A$5:$A$132,0))</f>
        <v/>
      </c>
      <c r="F1447" s="36" t="n"/>
      <c r="G1447" s="36" t="n"/>
      <c r="H1447" s="14">
        <f>INDEX(Variables!$B$5:$B$205,MATCH($A1447,Variables!$A$5:$A$205,0))&amp;IF($C1447="",""," | "&amp;INDEX(Mapping!$B$5:$B$26,MATCH($C1447,Mapping!$A$5:$A$26,0))&amp;" | "&amp;INDEX(Mapping!$B$30:$B$46,MATCH($B1447,Mapping!$A$30:$A$46,0)))</f>
        <v/>
      </c>
      <c r="I1447" s="14">
        <f>INDEX(Variables!$C$5:$C$205,MATCH($A1447,Variables!$A$5:$A$205,0))</f>
        <v/>
      </c>
      <c r="J1447" s="14">
        <f>INDEX(Variables!$E$5:$E$205,MATCH($A1447,Variables!$A$5:$A$205,0))</f>
        <v/>
      </c>
      <c r="K1447" s="11">
        <f>LOWER(Settings!$C$4)&amp;".mit."&amp;$A1447&amp;IF($C1447="","","."&amp;$C1447&amp;"."&amp;$B1447)&amp;IF(INDEX(Variables!$D$5:$D$205,MATCH($A1447,Variables!$A$5:$A$205,0))="","","."&amp;INDEX(Variables!$D$5:$D$205,MATCH($A1447,Variables!$A$5:$A$205,0)))&amp;"."&amp;K$5</f>
        <v/>
      </c>
      <c r="L1447" s="38">
        <f>INDEX(L$78:L$91,$D1447)/$E1447</f>
        <v/>
      </c>
      <c r="M1447" s="37">
        <f>INDEX(M$78:M$91,$D1447)/$E1447</f>
        <v/>
      </c>
      <c r="N1447" s="37">
        <f>INDEX(N$78:N$91,$D1447)/$E1447</f>
        <v/>
      </c>
      <c r="O1447" s="37">
        <f>INDEX(O$78:O$91,$D1447)/$E1447</f>
        <v/>
      </c>
      <c r="P1447" s="37">
        <f>INDEX(P$78:P$91,$D1447)/$E1447</f>
        <v/>
      </c>
      <c r="Q1447" s="37">
        <f>INDEX(Q$78:Q$91,$D1447)/$E1447</f>
        <v/>
      </c>
      <c r="R1447" s="37">
        <f>INDEX(R$78:R$91,$D1447)/$E1447</f>
        <v/>
      </c>
      <c r="S1447" s="37">
        <f>INDEX(S$78:S$91,$D1447)/$E1447</f>
        <v/>
      </c>
      <c r="T1447" s="37">
        <f>INDEX(T$78:T$91,$D1447)/$E1447</f>
        <v/>
      </c>
      <c r="U1447" s="37">
        <f>INDEX(U$78:U$91,$D1447)/$E1447</f>
        <v/>
      </c>
      <c r="V1447" s="37">
        <f>INDEX(V$78:V$91,$D1447)/$E1447</f>
        <v/>
      </c>
      <c r="W1447" s="37">
        <f>INDEX(W$78:W$91,$D1447)/$E1447</f>
        <v/>
      </c>
      <c r="X1447" s="37">
        <f>INDEX(X$78:X$91,$D1447)/$E1447</f>
        <v/>
      </c>
      <c r="Y1447" s="37">
        <f>INDEX(Y$78:Y$91,$D1447)/$E1447</f>
        <v/>
      </c>
      <c r="Z1447" s="37">
        <f>INDEX(Z$78:Z$91,$D1447)/$E1447</f>
        <v/>
      </c>
      <c r="AA1447" s="37">
        <f>INDEX(AA$78:AA$91,$D1447)/$E1447</f>
        <v/>
      </c>
      <c r="AB1447" s="37">
        <f>INDEX(AB$78:AB$91,$D1447)/$E1447</f>
        <v/>
      </c>
      <c r="AC1447" s="37">
        <f>INDEX(AC$78:AC$91,$D1447)/$E1447</f>
        <v/>
      </c>
      <c r="AD1447" s="40">
        <f>NEWEXCISE(INDEX(AD$78:AD$91,$D1447),$E1447)</f>
        <v/>
      </c>
      <c r="AF1447" s="11">
        <f>LOWER(Settings!$C$4)&amp;".mit."&amp;$A1447&amp;IF($C1447="","","."&amp;$C1447&amp;"."&amp;$B1447)&amp;IF(INDEX(Variables!$D$5:$D$205,MATCH($A1447,Variables!$A$5:$A$205,0))="","","."&amp;INDEX(Variables!$D$5:$D$205,MATCH($A1447,Variables!$A$5:$A$205,0)))&amp;"."&amp;AF$5</f>
        <v/>
      </c>
      <c r="AG1447" s="38">
        <f>INDEX(AG$78:AG$91,$D1447)/$E1447</f>
        <v/>
      </c>
      <c r="AH1447" s="37">
        <f>INDEX(AH$78:AH$91,$D1447)/$E1447</f>
        <v/>
      </c>
      <c r="AI1447" s="37">
        <f>INDEX(AI$78:AI$91,$D1447)/$E1447</f>
        <v/>
      </c>
      <c r="AJ1447" s="37">
        <f>INDEX(AJ$78:AJ$91,$D1447)/$E1447</f>
        <v/>
      </c>
      <c r="AK1447" s="37">
        <f>INDEX(AK$78:AK$91,$D1447)/$E1447</f>
        <v/>
      </c>
      <c r="AL1447" s="37">
        <f>INDEX(AL$78:AL$91,$D1447)/$E1447</f>
        <v/>
      </c>
      <c r="AM1447" s="37">
        <f>INDEX(AM$78:AM$91,$D1447)/$E1447</f>
        <v/>
      </c>
      <c r="AN1447" s="37">
        <f>INDEX(AN$78:AN$91,$D1447)/$E1447</f>
        <v/>
      </c>
      <c r="AO1447" s="37">
        <f>INDEX(AO$78:AO$91,$D1447)/$E1447</f>
        <v/>
      </c>
      <c r="AP1447" s="37">
        <f>INDEX(AP$78:AP$91,$D1447)/$E1447</f>
        <v/>
      </c>
      <c r="AQ1447" s="37">
        <f>INDEX(AQ$78:AQ$91,$D1447)/$E1447</f>
        <v/>
      </c>
      <c r="AR1447" s="37">
        <f>INDEX(AR$78:AR$91,$D1447)/$E1447</f>
        <v/>
      </c>
      <c r="AS1447" s="37">
        <f>INDEX(AS$78:AS$91,$D1447)/$E1447</f>
        <v/>
      </c>
      <c r="AT1447" s="37">
        <f>INDEX(AT$78:AT$91,$D1447)/$E1447</f>
        <v/>
      </c>
      <c r="AU1447" s="37">
        <f>INDEX(AU$78:AU$91,$D1447)/$E1447</f>
        <v/>
      </c>
      <c r="AV1447" s="37">
        <f>INDEX(AV$78:AV$91,$D1447)/$E1447</f>
        <v/>
      </c>
      <c r="AW1447" s="37">
        <f>INDEX(AW$78:AW$91,$D1447)/$E1447</f>
        <v/>
      </c>
      <c r="AX1447" s="37">
        <f>INDEX(AX$78:AX$91,$D1447)/$E1447</f>
        <v/>
      </c>
      <c r="AY1447" s="40">
        <f>NEWEXCISE(INDEX(AY$78:AY$91,$D1447),$E1447)</f>
        <v/>
      </c>
    </row>
    <row r="1448" hidden="1" outlineLevel="2">
      <c r="A1448" s="14" t="inlineStr">
        <is>
          <t>ntx</t>
        </is>
      </c>
      <c r="B1448" s="14" t="inlineStr">
        <is>
          <t>oop</t>
        </is>
      </c>
      <c r="C1448" s="14" t="inlineStr">
        <is>
          <t>nfm</t>
        </is>
      </c>
      <c r="D1448" s="37">
        <f>INDEX(Inputs!$L$5:$L$132,MATCH($B1448&amp;"|"&amp;$C1448,Inputs!$A$5:$A$132,0))</f>
        <v/>
      </c>
      <c r="E1448" s="37">
        <f>INDEX(Inputs!$I$5:$I$132,MATCH($B1448&amp;"|"&amp;$C1448,Inputs!$A$5:$A$132,0))</f>
        <v/>
      </c>
      <c r="F1448" s="36" t="n"/>
      <c r="G1448" s="36" t="n"/>
      <c r="H1448" s="14">
        <f>INDEX(Variables!$B$5:$B$205,MATCH($A1448,Variables!$A$5:$A$205,0))&amp;IF($C1448="",""," | "&amp;INDEX(Mapping!$B$5:$B$26,MATCH($C1448,Mapping!$A$5:$A$26,0))&amp;" | "&amp;INDEX(Mapping!$B$30:$B$46,MATCH($B1448,Mapping!$A$30:$A$46,0)))</f>
        <v/>
      </c>
      <c r="I1448" s="14">
        <f>INDEX(Variables!$C$5:$C$205,MATCH($A1448,Variables!$A$5:$A$205,0))</f>
        <v/>
      </c>
      <c r="J1448" s="14">
        <f>INDEX(Variables!$E$5:$E$205,MATCH($A1448,Variables!$A$5:$A$205,0))</f>
        <v/>
      </c>
      <c r="K1448" s="11">
        <f>LOWER(Settings!$C$4)&amp;".mit."&amp;$A1448&amp;IF($C1448="","","."&amp;$C1448&amp;"."&amp;$B1448)&amp;IF(INDEX(Variables!$D$5:$D$205,MATCH($A1448,Variables!$A$5:$A$205,0))="","","."&amp;INDEX(Variables!$D$5:$D$205,MATCH($A1448,Variables!$A$5:$A$205,0)))&amp;"."&amp;K$5</f>
        <v/>
      </c>
      <c r="L1448" s="38">
        <f>INDEX(L$78:L$91,$D1448)/$E1448</f>
        <v/>
      </c>
      <c r="M1448" s="37">
        <f>INDEX(M$78:M$91,$D1448)/$E1448</f>
        <v/>
      </c>
      <c r="N1448" s="37">
        <f>INDEX(N$78:N$91,$D1448)/$E1448</f>
        <v/>
      </c>
      <c r="O1448" s="37">
        <f>INDEX(O$78:O$91,$D1448)/$E1448</f>
        <v/>
      </c>
      <c r="P1448" s="37">
        <f>INDEX(P$78:P$91,$D1448)/$E1448</f>
        <v/>
      </c>
      <c r="Q1448" s="37">
        <f>INDEX(Q$78:Q$91,$D1448)/$E1448</f>
        <v/>
      </c>
      <c r="R1448" s="37">
        <f>INDEX(R$78:R$91,$D1448)/$E1448</f>
        <v/>
      </c>
      <c r="S1448" s="37">
        <f>INDEX(S$78:S$91,$D1448)/$E1448</f>
        <v/>
      </c>
      <c r="T1448" s="37">
        <f>INDEX(T$78:T$91,$D1448)/$E1448</f>
        <v/>
      </c>
      <c r="U1448" s="37">
        <f>INDEX(U$78:U$91,$D1448)/$E1448</f>
        <v/>
      </c>
      <c r="V1448" s="37">
        <f>INDEX(V$78:V$91,$D1448)/$E1448</f>
        <v/>
      </c>
      <c r="W1448" s="37">
        <f>INDEX(W$78:W$91,$D1448)/$E1448</f>
        <v/>
      </c>
      <c r="X1448" s="37">
        <f>INDEX(X$78:X$91,$D1448)/$E1448</f>
        <v/>
      </c>
      <c r="Y1448" s="37">
        <f>INDEX(Y$78:Y$91,$D1448)/$E1448</f>
        <v/>
      </c>
      <c r="Z1448" s="37">
        <f>INDEX(Z$78:Z$91,$D1448)/$E1448</f>
        <v/>
      </c>
      <c r="AA1448" s="37">
        <f>INDEX(AA$78:AA$91,$D1448)/$E1448</f>
        <v/>
      </c>
      <c r="AB1448" s="37">
        <f>INDEX(AB$78:AB$91,$D1448)/$E1448</f>
        <v/>
      </c>
      <c r="AC1448" s="37">
        <f>INDEX(AC$78:AC$91,$D1448)/$E1448</f>
        <v/>
      </c>
      <c r="AD1448" s="40">
        <f>NEWEXCISE(INDEX(AD$78:AD$91,$D1448),$E1448)</f>
        <v/>
      </c>
      <c r="AF1448" s="11">
        <f>LOWER(Settings!$C$4)&amp;".mit."&amp;$A1448&amp;IF($C1448="","","."&amp;$C1448&amp;"."&amp;$B1448)&amp;IF(INDEX(Variables!$D$5:$D$205,MATCH($A1448,Variables!$A$5:$A$205,0))="","","."&amp;INDEX(Variables!$D$5:$D$205,MATCH($A1448,Variables!$A$5:$A$205,0)))&amp;"."&amp;AF$5</f>
        <v/>
      </c>
      <c r="AG1448" s="38">
        <f>INDEX(AG$78:AG$91,$D1448)/$E1448</f>
        <v/>
      </c>
      <c r="AH1448" s="37">
        <f>INDEX(AH$78:AH$91,$D1448)/$E1448</f>
        <v/>
      </c>
      <c r="AI1448" s="37">
        <f>INDEX(AI$78:AI$91,$D1448)/$E1448</f>
        <v/>
      </c>
      <c r="AJ1448" s="37">
        <f>INDEX(AJ$78:AJ$91,$D1448)/$E1448</f>
        <v/>
      </c>
      <c r="AK1448" s="37">
        <f>INDEX(AK$78:AK$91,$D1448)/$E1448</f>
        <v/>
      </c>
      <c r="AL1448" s="37">
        <f>INDEX(AL$78:AL$91,$D1448)/$E1448</f>
        <v/>
      </c>
      <c r="AM1448" s="37">
        <f>INDEX(AM$78:AM$91,$D1448)/$E1448</f>
        <v/>
      </c>
      <c r="AN1448" s="37">
        <f>INDEX(AN$78:AN$91,$D1448)/$E1448</f>
        <v/>
      </c>
      <c r="AO1448" s="37">
        <f>INDEX(AO$78:AO$91,$D1448)/$E1448</f>
        <v/>
      </c>
      <c r="AP1448" s="37">
        <f>INDEX(AP$78:AP$91,$D1448)/$E1448</f>
        <v/>
      </c>
      <c r="AQ1448" s="37">
        <f>INDEX(AQ$78:AQ$91,$D1448)/$E1448</f>
        <v/>
      </c>
      <c r="AR1448" s="37">
        <f>INDEX(AR$78:AR$91,$D1448)/$E1448</f>
        <v/>
      </c>
      <c r="AS1448" s="37">
        <f>INDEX(AS$78:AS$91,$D1448)/$E1448</f>
        <v/>
      </c>
      <c r="AT1448" s="37">
        <f>INDEX(AT$78:AT$91,$D1448)/$E1448</f>
        <v/>
      </c>
      <c r="AU1448" s="37">
        <f>INDEX(AU$78:AU$91,$D1448)/$E1448</f>
        <v/>
      </c>
      <c r="AV1448" s="37">
        <f>INDEX(AV$78:AV$91,$D1448)/$E1448</f>
        <v/>
      </c>
      <c r="AW1448" s="37">
        <f>INDEX(AW$78:AW$91,$D1448)/$E1448</f>
        <v/>
      </c>
      <c r="AX1448" s="37">
        <f>INDEX(AX$78:AX$91,$D1448)/$E1448</f>
        <v/>
      </c>
      <c r="AY1448" s="40">
        <f>NEWEXCISE(INDEX(AY$78:AY$91,$D1448),$E1448)</f>
        <v/>
      </c>
    </row>
    <row r="1449" hidden="1" outlineLevel="2">
      <c r="A1449" s="14" t="inlineStr">
        <is>
          <t>ntx</t>
        </is>
      </c>
      <c r="B1449" s="14" t="inlineStr">
        <is>
          <t>bio</t>
        </is>
      </c>
      <c r="C1449" s="14" t="inlineStr">
        <is>
          <t>nfm</t>
        </is>
      </c>
      <c r="D1449" s="37">
        <f>INDEX(Inputs!$L$5:$L$132,MATCH($B1449&amp;"|"&amp;$C1449,Inputs!$A$5:$A$132,0))</f>
        <v/>
      </c>
      <c r="E1449" s="37">
        <f>INDEX(Inputs!$I$5:$I$132,MATCH($B1449&amp;"|"&amp;$C1449,Inputs!$A$5:$A$132,0))</f>
        <v/>
      </c>
      <c r="F1449" s="36" t="n"/>
      <c r="G1449" s="36" t="n"/>
      <c r="H1449" s="14">
        <f>INDEX(Variables!$B$5:$B$205,MATCH($A1449,Variables!$A$5:$A$205,0))&amp;IF($C1449="",""," | "&amp;INDEX(Mapping!$B$5:$B$26,MATCH($C1449,Mapping!$A$5:$A$26,0))&amp;" | "&amp;INDEX(Mapping!$B$30:$B$46,MATCH($B1449,Mapping!$A$30:$A$46,0)))</f>
        <v/>
      </c>
      <c r="I1449" s="14">
        <f>INDEX(Variables!$C$5:$C$205,MATCH($A1449,Variables!$A$5:$A$205,0))</f>
        <v/>
      </c>
      <c r="J1449" s="14">
        <f>INDEX(Variables!$E$5:$E$205,MATCH($A1449,Variables!$A$5:$A$205,0))</f>
        <v/>
      </c>
      <c r="K1449" s="11">
        <f>LOWER(Settings!$C$4)&amp;".mit."&amp;$A1449&amp;IF($C1449="","","."&amp;$C1449&amp;"."&amp;$B1449)&amp;IF(INDEX(Variables!$D$5:$D$205,MATCH($A1449,Variables!$A$5:$A$205,0))="","","."&amp;INDEX(Variables!$D$5:$D$205,MATCH($A1449,Variables!$A$5:$A$205,0)))&amp;"."&amp;K$5</f>
        <v/>
      </c>
      <c r="L1449" s="38">
        <f>INDEX(L$78:L$91,$D1449)/$E1449</f>
        <v/>
      </c>
      <c r="M1449" s="37">
        <f>INDEX(M$78:M$91,$D1449)/$E1449</f>
        <v/>
      </c>
      <c r="N1449" s="37">
        <f>INDEX(N$78:N$91,$D1449)/$E1449</f>
        <v/>
      </c>
      <c r="O1449" s="37">
        <f>INDEX(O$78:O$91,$D1449)/$E1449</f>
        <v/>
      </c>
      <c r="P1449" s="37">
        <f>INDEX(P$78:P$91,$D1449)/$E1449</f>
        <v/>
      </c>
      <c r="Q1449" s="37">
        <f>INDEX(Q$78:Q$91,$D1449)/$E1449</f>
        <v/>
      </c>
      <c r="R1449" s="37">
        <f>INDEX(R$78:R$91,$D1449)/$E1449</f>
        <v/>
      </c>
      <c r="S1449" s="37">
        <f>INDEX(S$78:S$91,$D1449)/$E1449</f>
        <v/>
      </c>
      <c r="T1449" s="37">
        <f>INDEX(T$78:T$91,$D1449)/$E1449</f>
        <v/>
      </c>
      <c r="U1449" s="37">
        <f>INDEX(U$78:U$91,$D1449)/$E1449</f>
        <v/>
      </c>
      <c r="V1449" s="37">
        <f>INDEX(V$78:V$91,$D1449)/$E1449</f>
        <v/>
      </c>
      <c r="W1449" s="37">
        <f>INDEX(W$78:W$91,$D1449)/$E1449</f>
        <v/>
      </c>
      <c r="X1449" s="37">
        <f>INDEX(X$78:X$91,$D1449)/$E1449</f>
        <v/>
      </c>
      <c r="Y1449" s="37">
        <f>INDEX(Y$78:Y$91,$D1449)/$E1449</f>
        <v/>
      </c>
      <c r="Z1449" s="37">
        <f>INDEX(Z$78:Z$91,$D1449)/$E1449</f>
        <v/>
      </c>
      <c r="AA1449" s="37">
        <f>INDEX(AA$78:AA$91,$D1449)/$E1449</f>
        <v/>
      </c>
      <c r="AB1449" s="37">
        <f>INDEX(AB$78:AB$91,$D1449)/$E1449</f>
        <v/>
      </c>
      <c r="AC1449" s="37">
        <f>INDEX(AC$78:AC$91,$D1449)/$E1449</f>
        <v/>
      </c>
      <c r="AD1449" s="40">
        <f>NEWEXCISE(INDEX(AD$78:AD$91,$D1449),$E1449)</f>
        <v/>
      </c>
      <c r="AF1449" s="11">
        <f>LOWER(Settings!$C$4)&amp;".mit."&amp;$A1449&amp;IF($C1449="","","."&amp;$C1449&amp;"."&amp;$B1449)&amp;IF(INDEX(Variables!$D$5:$D$205,MATCH($A1449,Variables!$A$5:$A$205,0))="","","."&amp;INDEX(Variables!$D$5:$D$205,MATCH($A1449,Variables!$A$5:$A$205,0)))&amp;"."&amp;AF$5</f>
        <v/>
      </c>
      <c r="AG1449" s="38">
        <f>INDEX(AG$78:AG$91,$D1449)/$E1449</f>
        <v/>
      </c>
      <c r="AH1449" s="37">
        <f>INDEX(AH$78:AH$91,$D1449)/$E1449</f>
        <v/>
      </c>
      <c r="AI1449" s="37">
        <f>INDEX(AI$78:AI$91,$D1449)/$E1449</f>
        <v/>
      </c>
      <c r="AJ1449" s="37">
        <f>INDEX(AJ$78:AJ$91,$D1449)/$E1449</f>
        <v/>
      </c>
      <c r="AK1449" s="37">
        <f>INDEX(AK$78:AK$91,$D1449)/$E1449</f>
        <v/>
      </c>
      <c r="AL1449" s="37">
        <f>INDEX(AL$78:AL$91,$D1449)/$E1449</f>
        <v/>
      </c>
      <c r="AM1449" s="37">
        <f>INDEX(AM$78:AM$91,$D1449)/$E1449</f>
        <v/>
      </c>
      <c r="AN1449" s="37">
        <f>INDEX(AN$78:AN$91,$D1449)/$E1449</f>
        <v/>
      </c>
      <c r="AO1449" s="37">
        <f>INDEX(AO$78:AO$91,$D1449)/$E1449</f>
        <v/>
      </c>
      <c r="AP1449" s="37">
        <f>INDEX(AP$78:AP$91,$D1449)/$E1449</f>
        <v/>
      </c>
      <c r="AQ1449" s="37">
        <f>INDEX(AQ$78:AQ$91,$D1449)/$E1449</f>
        <v/>
      </c>
      <c r="AR1449" s="37">
        <f>INDEX(AR$78:AR$91,$D1449)/$E1449</f>
        <v/>
      </c>
      <c r="AS1449" s="37">
        <f>INDEX(AS$78:AS$91,$D1449)/$E1449</f>
        <v/>
      </c>
      <c r="AT1449" s="37">
        <f>INDEX(AT$78:AT$91,$D1449)/$E1449</f>
        <v/>
      </c>
      <c r="AU1449" s="37">
        <f>INDEX(AU$78:AU$91,$D1449)/$E1449</f>
        <v/>
      </c>
      <c r="AV1449" s="37">
        <f>INDEX(AV$78:AV$91,$D1449)/$E1449</f>
        <v/>
      </c>
      <c r="AW1449" s="37">
        <f>INDEX(AW$78:AW$91,$D1449)/$E1449</f>
        <v/>
      </c>
      <c r="AX1449" s="37">
        <f>INDEX(AX$78:AX$91,$D1449)/$E1449</f>
        <v/>
      </c>
      <c r="AY1449" s="40">
        <f>NEWEXCISE(INDEX(AY$78:AY$91,$D1449),$E1449)</f>
        <v/>
      </c>
    </row>
    <row r="1450" hidden="1" outlineLevel="2"/>
    <row r="1451" hidden="1" outlineLevel="2">
      <c r="A1451" s="14" t="inlineStr">
        <is>
          <t>nce</t>
        </is>
      </c>
      <c r="B1451" s="14" t="inlineStr">
        <is>
          <t>coa</t>
        </is>
      </c>
      <c r="C1451" s="14" t="inlineStr">
        <is>
          <t>nfm</t>
        </is>
      </c>
      <c r="D1451" s="36" t="n"/>
      <c r="E1451" s="36" t="n"/>
      <c r="F1451" s="36" t="n"/>
      <c r="G1451" s="36" t="n"/>
      <c r="H1451" s="14">
        <f>INDEX(Variables!$B$5:$B$205,MATCH($A1451,Variables!$A$5:$A$205,0))&amp;IF($C1451="",""," | "&amp;INDEX(Mapping!$B$5:$B$26,MATCH($C1451,Mapping!$A$5:$A$26,0))&amp;" | "&amp;INDEX(Mapping!$B$30:$B$46,MATCH($B1451,Mapping!$A$30:$A$46,0)))</f>
        <v/>
      </c>
      <c r="I1451" s="14">
        <f>INDEX(Variables!$C$5:$C$205,MATCH($A1451,Variables!$A$5:$A$205,0))</f>
        <v/>
      </c>
      <c r="J1451" s="14">
        <f>INDEX(Variables!$E$5:$E$205,MATCH($A1451,Variables!$A$5:$A$205,0))</f>
        <v/>
      </c>
      <c r="K1451" s="11">
        <f>LOWER(Settings!$C$4)&amp;".mit."&amp;$A1451&amp;IF($C1451="","","."&amp;$C1451&amp;"."&amp;$B1451)&amp;IF(INDEX(Variables!$D$5:$D$205,MATCH($A1451,Variables!$A$5:$A$205,0))="","","."&amp;INDEX(Variables!$D$5:$D$205,MATCH($A1451,Variables!$A$5:$A$205,0)))&amp;"."&amp;K$5</f>
        <v/>
      </c>
      <c r="L1451" s="38">
        <f>L1424+L1433+L1442</f>
        <v/>
      </c>
      <c r="M1451" s="37">
        <f>M1424+M1433+M1442</f>
        <v/>
      </c>
      <c r="N1451" s="37">
        <f>N1424+N1433+N1442</f>
        <v/>
      </c>
      <c r="O1451" s="37">
        <f>O1424+O1433+O1442</f>
        <v/>
      </c>
      <c r="P1451" s="37">
        <f>P1424+P1433+P1442</f>
        <v/>
      </c>
      <c r="Q1451" s="37">
        <f>Q1424+Q1433+Q1442</f>
        <v/>
      </c>
      <c r="R1451" s="37">
        <f>R1424+R1433+R1442</f>
        <v/>
      </c>
      <c r="S1451" s="37">
        <f>S1424+S1433+S1442</f>
        <v/>
      </c>
      <c r="T1451" s="37">
        <f>T1424+T1433+T1442</f>
        <v/>
      </c>
      <c r="U1451" s="37">
        <f>U1424+U1433+U1442</f>
        <v/>
      </c>
      <c r="V1451" s="37">
        <f>V1424+V1433+V1442</f>
        <v/>
      </c>
      <c r="W1451" s="37">
        <f>W1424+W1433+W1442</f>
        <v/>
      </c>
      <c r="X1451" s="37">
        <f>X1424+X1433+X1442</f>
        <v/>
      </c>
      <c r="Y1451" s="37">
        <f>Y1424+Y1433+Y1442</f>
        <v/>
      </c>
      <c r="Z1451" s="37">
        <f>Z1424+Z1433+Z1442</f>
        <v/>
      </c>
      <c r="AA1451" s="37">
        <f>AA1424+AA1433+AA1442</f>
        <v/>
      </c>
      <c r="AB1451" s="37">
        <f>AB1424+AB1433+AB1442</f>
        <v/>
      </c>
      <c r="AC1451" s="37">
        <f>AC1424+AC1433+AC1442</f>
        <v/>
      </c>
      <c r="AD1451" s="40">
        <f>NEWPOLICY(AD1424,AD1433,AD1442)</f>
        <v/>
      </c>
      <c r="AF1451" s="11">
        <f>LOWER(Settings!$C$4)&amp;".mit."&amp;$A1451&amp;IF($C1451="","","."&amp;$C1451&amp;"."&amp;$B1451)&amp;IF(INDEX(Variables!$D$5:$D$205,MATCH($A1451,Variables!$A$5:$A$205,0))="","","."&amp;INDEX(Variables!$D$5:$D$205,MATCH($A1451,Variables!$A$5:$A$205,0)))&amp;"."&amp;AF$5</f>
        <v/>
      </c>
      <c r="AG1451" s="38">
        <f>AG1424+AG1433+AG1442</f>
        <v/>
      </c>
      <c r="AH1451" s="37">
        <f>AH1424+AH1433+AH1442</f>
        <v/>
      </c>
      <c r="AI1451" s="37">
        <f>AI1424+AI1433+AI1442</f>
        <v/>
      </c>
      <c r="AJ1451" s="37">
        <f>AJ1424+AJ1433+AJ1442</f>
        <v/>
      </c>
      <c r="AK1451" s="37">
        <f>AK1424+AK1433+AK1442</f>
        <v/>
      </c>
      <c r="AL1451" s="37">
        <f>AL1424+AL1433+AL1442</f>
        <v/>
      </c>
      <c r="AM1451" s="37">
        <f>AM1424+AM1433+AM1442</f>
        <v/>
      </c>
      <c r="AN1451" s="37">
        <f>AN1424+AN1433+AN1442</f>
        <v/>
      </c>
      <c r="AO1451" s="37">
        <f>AO1424+AO1433+AO1442</f>
        <v/>
      </c>
      <c r="AP1451" s="37">
        <f>AP1424+AP1433+AP1442</f>
        <v/>
      </c>
      <c r="AQ1451" s="37">
        <f>AQ1424+AQ1433+AQ1442</f>
        <v/>
      </c>
      <c r="AR1451" s="37">
        <f>AR1424+AR1433+AR1442</f>
        <v/>
      </c>
      <c r="AS1451" s="37">
        <f>AS1424+AS1433+AS1442</f>
        <v/>
      </c>
      <c r="AT1451" s="37">
        <f>AT1424+AT1433+AT1442</f>
        <v/>
      </c>
      <c r="AU1451" s="37">
        <f>AU1424+AU1433+AU1442</f>
        <v/>
      </c>
      <c r="AV1451" s="37">
        <f>AV1424+AV1433+AV1442</f>
        <v/>
      </c>
      <c r="AW1451" s="37">
        <f>AW1424+AW1433+AW1442</f>
        <v/>
      </c>
      <c r="AX1451" s="37">
        <f>AX1424+AX1433+AX1442</f>
        <v/>
      </c>
      <c r="AY1451" s="40">
        <f>NEWPOLICY(AY1424,AY1433,AY1442)</f>
        <v/>
      </c>
    </row>
    <row r="1452" hidden="1" outlineLevel="2">
      <c r="A1452" s="14" t="inlineStr">
        <is>
          <t>nce</t>
        </is>
      </c>
      <c r="B1452" s="14" t="inlineStr">
        <is>
          <t>nga</t>
        </is>
      </c>
      <c r="C1452" s="14" t="inlineStr">
        <is>
          <t>nfm</t>
        </is>
      </c>
      <c r="D1452" s="36" t="n"/>
      <c r="E1452" s="36" t="n"/>
      <c r="F1452" s="36" t="n"/>
      <c r="G1452" s="36" t="n"/>
      <c r="H1452" s="14">
        <f>INDEX(Variables!$B$5:$B$205,MATCH($A1452,Variables!$A$5:$A$205,0))&amp;IF($C1452="",""," | "&amp;INDEX(Mapping!$B$5:$B$26,MATCH($C1452,Mapping!$A$5:$A$26,0))&amp;" | "&amp;INDEX(Mapping!$B$30:$B$46,MATCH($B1452,Mapping!$A$30:$A$46,0)))</f>
        <v/>
      </c>
      <c r="I1452" s="14">
        <f>INDEX(Variables!$C$5:$C$205,MATCH($A1452,Variables!$A$5:$A$205,0))</f>
        <v/>
      </c>
      <c r="J1452" s="14">
        <f>INDEX(Variables!$E$5:$E$205,MATCH($A1452,Variables!$A$5:$A$205,0))</f>
        <v/>
      </c>
      <c r="K1452" s="11">
        <f>LOWER(Settings!$C$4)&amp;".mit."&amp;$A1452&amp;IF($C1452="","","."&amp;$C1452&amp;"."&amp;$B1452)&amp;IF(INDEX(Variables!$D$5:$D$205,MATCH($A1452,Variables!$A$5:$A$205,0))="","","."&amp;INDEX(Variables!$D$5:$D$205,MATCH($A1452,Variables!$A$5:$A$205,0)))&amp;"."&amp;K$5</f>
        <v/>
      </c>
      <c r="L1452" s="38">
        <f>L1425+L1434+L1443</f>
        <v/>
      </c>
      <c r="M1452" s="37">
        <f>M1425+M1434+M1443</f>
        <v/>
      </c>
      <c r="N1452" s="37">
        <f>N1425+N1434+N1443</f>
        <v/>
      </c>
      <c r="O1452" s="37">
        <f>O1425+O1434+O1443</f>
        <v/>
      </c>
      <c r="P1452" s="37">
        <f>P1425+P1434+P1443</f>
        <v/>
      </c>
      <c r="Q1452" s="37">
        <f>Q1425+Q1434+Q1443</f>
        <v/>
      </c>
      <c r="R1452" s="37">
        <f>R1425+R1434+R1443</f>
        <v/>
      </c>
      <c r="S1452" s="37">
        <f>S1425+S1434+S1443</f>
        <v/>
      </c>
      <c r="T1452" s="37">
        <f>T1425+T1434+T1443</f>
        <v/>
      </c>
      <c r="U1452" s="37">
        <f>U1425+U1434+U1443</f>
        <v/>
      </c>
      <c r="V1452" s="37">
        <f>V1425+V1434+V1443</f>
        <v/>
      </c>
      <c r="W1452" s="37">
        <f>W1425+W1434+W1443</f>
        <v/>
      </c>
      <c r="X1452" s="37">
        <f>X1425+X1434+X1443</f>
        <v/>
      </c>
      <c r="Y1452" s="37">
        <f>Y1425+Y1434+Y1443</f>
        <v/>
      </c>
      <c r="Z1452" s="37">
        <f>Z1425+Z1434+Z1443</f>
        <v/>
      </c>
      <c r="AA1452" s="37">
        <f>AA1425+AA1434+AA1443</f>
        <v/>
      </c>
      <c r="AB1452" s="37">
        <f>AB1425+AB1434+AB1443</f>
        <v/>
      </c>
      <c r="AC1452" s="37">
        <f>AC1425+AC1434+AC1443</f>
        <v/>
      </c>
      <c r="AD1452" s="40">
        <f>NEWPOLICY(AD1425,AD1434,AD1443)</f>
        <v/>
      </c>
      <c r="AF1452" s="11">
        <f>LOWER(Settings!$C$4)&amp;".mit."&amp;$A1452&amp;IF($C1452="","","."&amp;$C1452&amp;"."&amp;$B1452)&amp;IF(INDEX(Variables!$D$5:$D$205,MATCH($A1452,Variables!$A$5:$A$205,0))="","","."&amp;INDEX(Variables!$D$5:$D$205,MATCH($A1452,Variables!$A$5:$A$205,0)))&amp;"."&amp;AF$5</f>
        <v/>
      </c>
      <c r="AG1452" s="38">
        <f>AG1425+AG1434+AG1443</f>
        <v/>
      </c>
      <c r="AH1452" s="37">
        <f>AH1425+AH1434+AH1443</f>
        <v/>
      </c>
      <c r="AI1452" s="37">
        <f>AI1425+AI1434+AI1443</f>
        <v/>
      </c>
      <c r="AJ1452" s="37">
        <f>AJ1425+AJ1434+AJ1443</f>
        <v/>
      </c>
      <c r="AK1452" s="37">
        <f>AK1425+AK1434+AK1443</f>
        <v/>
      </c>
      <c r="AL1452" s="37">
        <f>AL1425+AL1434+AL1443</f>
        <v/>
      </c>
      <c r="AM1452" s="37">
        <f>AM1425+AM1434+AM1443</f>
        <v/>
      </c>
      <c r="AN1452" s="37">
        <f>AN1425+AN1434+AN1443</f>
        <v/>
      </c>
      <c r="AO1452" s="37">
        <f>AO1425+AO1434+AO1443</f>
        <v/>
      </c>
      <c r="AP1452" s="37">
        <f>AP1425+AP1434+AP1443</f>
        <v/>
      </c>
      <c r="AQ1452" s="37">
        <f>AQ1425+AQ1434+AQ1443</f>
        <v/>
      </c>
      <c r="AR1452" s="37">
        <f>AR1425+AR1434+AR1443</f>
        <v/>
      </c>
      <c r="AS1452" s="37">
        <f>AS1425+AS1434+AS1443</f>
        <v/>
      </c>
      <c r="AT1452" s="37">
        <f>AT1425+AT1434+AT1443</f>
        <v/>
      </c>
      <c r="AU1452" s="37">
        <f>AU1425+AU1434+AU1443</f>
        <v/>
      </c>
      <c r="AV1452" s="37">
        <f>AV1425+AV1434+AV1443</f>
        <v/>
      </c>
      <c r="AW1452" s="37">
        <f>AW1425+AW1434+AW1443</f>
        <v/>
      </c>
      <c r="AX1452" s="37">
        <f>AX1425+AX1434+AX1443</f>
        <v/>
      </c>
      <c r="AY1452" s="40">
        <f>NEWPOLICY(AY1425,AY1434,AY1443)</f>
        <v/>
      </c>
    </row>
    <row r="1453" hidden="1" outlineLevel="2">
      <c r="A1453" s="14" t="inlineStr">
        <is>
          <t>nce</t>
        </is>
      </c>
      <c r="B1453" s="14" t="inlineStr">
        <is>
          <t>gso</t>
        </is>
      </c>
      <c r="C1453" s="14" t="inlineStr">
        <is>
          <t>nfm</t>
        </is>
      </c>
      <c r="D1453" s="36" t="n"/>
      <c r="E1453" s="36" t="n"/>
      <c r="F1453" s="36" t="n"/>
      <c r="G1453" s="36" t="n"/>
      <c r="H1453" s="14">
        <f>INDEX(Variables!$B$5:$B$205,MATCH($A1453,Variables!$A$5:$A$205,0))&amp;IF($C1453="",""," | "&amp;INDEX(Mapping!$B$5:$B$26,MATCH($C1453,Mapping!$A$5:$A$26,0))&amp;" | "&amp;INDEX(Mapping!$B$30:$B$46,MATCH($B1453,Mapping!$A$30:$A$46,0)))</f>
        <v/>
      </c>
      <c r="I1453" s="14">
        <f>INDEX(Variables!$C$5:$C$205,MATCH($A1453,Variables!$A$5:$A$205,0))</f>
        <v/>
      </c>
      <c r="J1453" s="14">
        <f>INDEX(Variables!$E$5:$E$205,MATCH($A1453,Variables!$A$5:$A$205,0))</f>
        <v/>
      </c>
      <c r="K1453" s="11">
        <f>LOWER(Settings!$C$4)&amp;".mit."&amp;$A1453&amp;IF($C1453="","","."&amp;$C1453&amp;"."&amp;$B1453)&amp;IF(INDEX(Variables!$D$5:$D$205,MATCH($A1453,Variables!$A$5:$A$205,0))="","","."&amp;INDEX(Variables!$D$5:$D$205,MATCH($A1453,Variables!$A$5:$A$205,0)))&amp;"."&amp;K$5</f>
        <v/>
      </c>
      <c r="L1453" s="38">
        <f>L1426+L1435+L1444</f>
        <v/>
      </c>
      <c r="M1453" s="37">
        <f>M1426+M1435+M1444</f>
        <v/>
      </c>
      <c r="N1453" s="37">
        <f>N1426+N1435+N1444</f>
        <v/>
      </c>
      <c r="O1453" s="37">
        <f>O1426+O1435+O1444</f>
        <v/>
      </c>
      <c r="P1453" s="37">
        <f>P1426+P1435+P1444</f>
        <v/>
      </c>
      <c r="Q1453" s="37">
        <f>Q1426+Q1435+Q1444</f>
        <v/>
      </c>
      <c r="R1453" s="37">
        <f>R1426+R1435+R1444</f>
        <v/>
      </c>
      <c r="S1453" s="37">
        <f>S1426+S1435+S1444</f>
        <v/>
      </c>
      <c r="T1453" s="37">
        <f>T1426+T1435+T1444</f>
        <v/>
      </c>
      <c r="U1453" s="37">
        <f>U1426+U1435+U1444</f>
        <v/>
      </c>
      <c r="V1453" s="37">
        <f>V1426+V1435+V1444</f>
        <v/>
      </c>
      <c r="W1453" s="37">
        <f>W1426+W1435+W1444</f>
        <v/>
      </c>
      <c r="X1453" s="37">
        <f>X1426+X1435+X1444</f>
        <v/>
      </c>
      <c r="Y1453" s="37">
        <f>Y1426+Y1435+Y1444</f>
        <v/>
      </c>
      <c r="Z1453" s="37">
        <f>Z1426+Z1435+Z1444</f>
        <v/>
      </c>
      <c r="AA1453" s="37">
        <f>AA1426+AA1435+AA1444</f>
        <v/>
      </c>
      <c r="AB1453" s="37">
        <f>AB1426+AB1435+AB1444</f>
        <v/>
      </c>
      <c r="AC1453" s="37">
        <f>AC1426+AC1435+AC1444</f>
        <v/>
      </c>
      <c r="AD1453" s="40">
        <f>NEWPOLICY(AD1426,AD1435,AD1444)</f>
        <v/>
      </c>
      <c r="AF1453" s="11">
        <f>LOWER(Settings!$C$4)&amp;".mit."&amp;$A1453&amp;IF($C1453="","","."&amp;$C1453&amp;"."&amp;$B1453)&amp;IF(INDEX(Variables!$D$5:$D$205,MATCH($A1453,Variables!$A$5:$A$205,0))="","","."&amp;INDEX(Variables!$D$5:$D$205,MATCH($A1453,Variables!$A$5:$A$205,0)))&amp;"."&amp;AF$5</f>
        <v/>
      </c>
      <c r="AG1453" s="38">
        <f>AG1426+AG1435+AG1444</f>
        <v/>
      </c>
      <c r="AH1453" s="37">
        <f>AH1426+AH1435+AH1444</f>
        <v/>
      </c>
      <c r="AI1453" s="37">
        <f>AI1426+AI1435+AI1444</f>
        <v/>
      </c>
      <c r="AJ1453" s="37">
        <f>AJ1426+AJ1435+AJ1444</f>
        <v/>
      </c>
      <c r="AK1453" s="37">
        <f>AK1426+AK1435+AK1444</f>
        <v/>
      </c>
      <c r="AL1453" s="37">
        <f>AL1426+AL1435+AL1444</f>
        <v/>
      </c>
      <c r="AM1453" s="37">
        <f>AM1426+AM1435+AM1444</f>
        <v/>
      </c>
      <c r="AN1453" s="37">
        <f>AN1426+AN1435+AN1444</f>
        <v/>
      </c>
      <c r="AO1453" s="37">
        <f>AO1426+AO1435+AO1444</f>
        <v/>
      </c>
      <c r="AP1453" s="37">
        <f>AP1426+AP1435+AP1444</f>
        <v/>
      </c>
      <c r="AQ1453" s="37">
        <f>AQ1426+AQ1435+AQ1444</f>
        <v/>
      </c>
      <c r="AR1453" s="37">
        <f>AR1426+AR1435+AR1444</f>
        <v/>
      </c>
      <c r="AS1453" s="37">
        <f>AS1426+AS1435+AS1444</f>
        <v/>
      </c>
      <c r="AT1453" s="37">
        <f>AT1426+AT1435+AT1444</f>
        <v/>
      </c>
      <c r="AU1453" s="37">
        <f>AU1426+AU1435+AU1444</f>
        <v/>
      </c>
      <c r="AV1453" s="37">
        <f>AV1426+AV1435+AV1444</f>
        <v/>
      </c>
      <c r="AW1453" s="37">
        <f>AW1426+AW1435+AW1444</f>
        <v/>
      </c>
      <c r="AX1453" s="37">
        <f>AX1426+AX1435+AX1444</f>
        <v/>
      </c>
      <c r="AY1453" s="40">
        <f>NEWPOLICY(AY1426,AY1435,AY1444)</f>
        <v/>
      </c>
    </row>
    <row r="1454" hidden="1" outlineLevel="2">
      <c r="A1454" s="14" t="inlineStr">
        <is>
          <t>nce</t>
        </is>
      </c>
      <c r="B1454" s="14" t="inlineStr">
        <is>
          <t>die</t>
        </is>
      </c>
      <c r="C1454" s="14" t="inlineStr">
        <is>
          <t>nfm</t>
        </is>
      </c>
      <c r="D1454" s="36" t="n"/>
      <c r="E1454" s="36" t="n"/>
      <c r="F1454" s="36" t="n"/>
      <c r="G1454" s="36" t="n"/>
      <c r="H1454" s="14">
        <f>INDEX(Variables!$B$5:$B$205,MATCH($A1454,Variables!$A$5:$A$205,0))&amp;IF($C1454="",""," | "&amp;INDEX(Mapping!$B$5:$B$26,MATCH($C1454,Mapping!$A$5:$A$26,0))&amp;" | "&amp;INDEX(Mapping!$B$30:$B$46,MATCH($B1454,Mapping!$A$30:$A$46,0)))</f>
        <v/>
      </c>
      <c r="I1454" s="14">
        <f>INDEX(Variables!$C$5:$C$205,MATCH($A1454,Variables!$A$5:$A$205,0))</f>
        <v/>
      </c>
      <c r="J1454" s="14">
        <f>INDEX(Variables!$E$5:$E$205,MATCH($A1454,Variables!$A$5:$A$205,0))</f>
        <v/>
      </c>
      <c r="K1454" s="11">
        <f>LOWER(Settings!$C$4)&amp;".mit."&amp;$A1454&amp;IF($C1454="","","."&amp;$C1454&amp;"."&amp;$B1454)&amp;IF(INDEX(Variables!$D$5:$D$205,MATCH($A1454,Variables!$A$5:$A$205,0))="","","."&amp;INDEX(Variables!$D$5:$D$205,MATCH($A1454,Variables!$A$5:$A$205,0)))&amp;"."&amp;K$5</f>
        <v/>
      </c>
      <c r="L1454" s="38">
        <f>L1427+L1436+L1445</f>
        <v/>
      </c>
      <c r="M1454" s="37">
        <f>M1427+M1436+M1445</f>
        <v/>
      </c>
      <c r="N1454" s="37">
        <f>N1427+N1436+N1445</f>
        <v/>
      </c>
      <c r="O1454" s="37">
        <f>O1427+O1436+O1445</f>
        <v/>
      </c>
      <c r="P1454" s="37">
        <f>P1427+P1436+P1445</f>
        <v/>
      </c>
      <c r="Q1454" s="37">
        <f>Q1427+Q1436+Q1445</f>
        <v/>
      </c>
      <c r="R1454" s="37">
        <f>R1427+R1436+R1445</f>
        <v/>
      </c>
      <c r="S1454" s="37">
        <f>S1427+S1436+S1445</f>
        <v/>
      </c>
      <c r="T1454" s="37">
        <f>T1427+T1436+T1445</f>
        <v/>
      </c>
      <c r="U1454" s="37">
        <f>U1427+U1436+U1445</f>
        <v/>
      </c>
      <c r="V1454" s="37">
        <f>V1427+V1436+V1445</f>
        <v/>
      </c>
      <c r="W1454" s="37">
        <f>W1427+W1436+W1445</f>
        <v/>
      </c>
      <c r="X1454" s="37">
        <f>X1427+X1436+X1445</f>
        <v/>
      </c>
      <c r="Y1454" s="37">
        <f>Y1427+Y1436+Y1445</f>
        <v/>
      </c>
      <c r="Z1454" s="37">
        <f>Z1427+Z1436+Z1445</f>
        <v/>
      </c>
      <c r="AA1454" s="37">
        <f>AA1427+AA1436+AA1445</f>
        <v/>
      </c>
      <c r="AB1454" s="37">
        <f>AB1427+AB1436+AB1445</f>
        <v/>
      </c>
      <c r="AC1454" s="37">
        <f>AC1427+AC1436+AC1445</f>
        <v/>
      </c>
      <c r="AD1454" s="40">
        <f>NEWPOLICY(AD1427,AD1436,AD1445)</f>
        <v/>
      </c>
      <c r="AF1454" s="11">
        <f>LOWER(Settings!$C$4)&amp;".mit."&amp;$A1454&amp;IF($C1454="","","."&amp;$C1454&amp;"."&amp;$B1454)&amp;IF(INDEX(Variables!$D$5:$D$205,MATCH($A1454,Variables!$A$5:$A$205,0))="","","."&amp;INDEX(Variables!$D$5:$D$205,MATCH($A1454,Variables!$A$5:$A$205,0)))&amp;"."&amp;AF$5</f>
        <v/>
      </c>
      <c r="AG1454" s="38">
        <f>AG1427+AG1436+AG1445</f>
        <v/>
      </c>
      <c r="AH1454" s="37">
        <f>AH1427+AH1436+AH1445</f>
        <v/>
      </c>
      <c r="AI1454" s="37">
        <f>AI1427+AI1436+AI1445</f>
        <v/>
      </c>
      <c r="AJ1454" s="37">
        <f>AJ1427+AJ1436+AJ1445</f>
        <v/>
      </c>
      <c r="AK1454" s="37">
        <f>AK1427+AK1436+AK1445</f>
        <v/>
      </c>
      <c r="AL1454" s="37">
        <f>AL1427+AL1436+AL1445</f>
        <v/>
      </c>
      <c r="AM1454" s="37">
        <f>AM1427+AM1436+AM1445</f>
        <v/>
      </c>
      <c r="AN1454" s="37">
        <f>AN1427+AN1436+AN1445</f>
        <v/>
      </c>
      <c r="AO1454" s="37">
        <f>AO1427+AO1436+AO1445</f>
        <v/>
      </c>
      <c r="AP1454" s="37">
        <f>AP1427+AP1436+AP1445</f>
        <v/>
      </c>
      <c r="AQ1454" s="37">
        <f>AQ1427+AQ1436+AQ1445</f>
        <v/>
      </c>
      <c r="AR1454" s="37">
        <f>AR1427+AR1436+AR1445</f>
        <v/>
      </c>
      <c r="AS1454" s="37">
        <f>AS1427+AS1436+AS1445</f>
        <v/>
      </c>
      <c r="AT1454" s="37">
        <f>AT1427+AT1436+AT1445</f>
        <v/>
      </c>
      <c r="AU1454" s="37">
        <f>AU1427+AU1436+AU1445</f>
        <v/>
      </c>
      <c r="AV1454" s="37">
        <f>AV1427+AV1436+AV1445</f>
        <v/>
      </c>
      <c r="AW1454" s="37">
        <f>AW1427+AW1436+AW1445</f>
        <v/>
      </c>
      <c r="AX1454" s="37">
        <f>AX1427+AX1436+AX1445</f>
        <v/>
      </c>
      <c r="AY1454" s="40">
        <f>NEWPOLICY(AY1427,AY1436,AY1445)</f>
        <v/>
      </c>
    </row>
    <row r="1455" hidden="1" outlineLevel="2">
      <c r="A1455" s="14" t="inlineStr">
        <is>
          <t>nce</t>
        </is>
      </c>
      <c r="B1455" s="14" t="inlineStr">
        <is>
          <t>lpg</t>
        </is>
      </c>
      <c r="C1455" s="14" t="inlineStr">
        <is>
          <t>nfm</t>
        </is>
      </c>
      <c r="D1455" s="36" t="n"/>
      <c r="E1455" s="36" t="n"/>
      <c r="F1455" s="36" t="n"/>
      <c r="G1455" s="36" t="n"/>
      <c r="H1455" s="14">
        <f>INDEX(Variables!$B$5:$B$205,MATCH($A1455,Variables!$A$5:$A$205,0))&amp;IF($C1455="",""," | "&amp;INDEX(Mapping!$B$5:$B$26,MATCH($C1455,Mapping!$A$5:$A$26,0))&amp;" | "&amp;INDEX(Mapping!$B$30:$B$46,MATCH($B1455,Mapping!$A$30:$A$46,0)))</f>
        <v/>
      </c>
      <c r="I1455" s="14">
        <f>INDEX(Variables!$C$5:$C$205,MATCH($A1455,Variables!$A$5:$A$205,0))</f>
        <v/>
      </c>
      <c r="J1455" s="14">
        <f>INDEX(Variables!$E$5:$E$205,MATCH($A1455,Variables!$A$5:$A$205,0))</f>
        <v/>
      </c>
      <c r="K1455" s="11">
        <f>LOWER(Settings!$C$4)&amp;".mit."&amp;$A1455&amp;IF($C1455="","","."&amp;$C1455&amp;"."&amp;$B1455)&amp;IF(INDEX(Variables!$D$5:$D$205,MATCH($A1455,Variables!$A$5:$A$205,0))="","","."&amp;INDEX(Variables!$D$5:$D$205,MATCH($A1455,Variables!$A$5:$A$205,0)))&amp;"."&amp;K$5</f>
        <v/>
      </c>
      <c r="L1455" s="38">
        <f>L1428+L1437+L1446</f>
        <v/>
      </c>
      <c r="M1455" s="37">
        <f>M1428+M1437+M1446</f>
        <v/>
      </c>
      <c r="N1455" s="37">
        <f>N1428+N1437+N1446</f>
        <v/>
      </c>
      <c r="O1455" s="37">
        <f>O1428+O1437+O1446</f>
        <v/>
      </c>
      <c r="P1455" s="37">
        <f>P1428+P1437+P1446</f>
        <v/>
      </c>
      <c r="Q1455" s="37">
        <f>Q1428+Q1437+Q1446</f>
        <v/>
      </c>
      <c r="R1455" s="37">
        <f>R1428+R1437+R1446</f>
        <v/>
      </c>
      <c r="S1455" s="37">
        <f>S1428+S1437+S1446</f>
        <v/>
      </c>
      <c r="T1455" s="37">
        <f>T1428+T1437+T1446</f>
        <v/>
      </c>
      <c r="U1455" s="37">
        <f>U1428+U1437+U1446</f>
        <v/>
      </c>
      <c r="V1455" s="37">
        <f>V1428+V1437+V1446</f>
        <v/>
      </c>
      <c r="W1455" s="37">
        <f>W1428+W1437+W1446</f>
        <v/>
      </c>
      <c r="X1455" s="37">
        <f>X1428+X1437+X1446</f>
        <v/>
      </c>
      <c r="Y1455" s="37">
        <f>Y1428+Y1437+Y1446</f>
        <v/>
      </c>
      <c r="Z1455" s="37">
        <f>Z1428+Z1437+Z1446</f>
        <v/>
      </c>
      <c r="AA1455" s="37">
        <f>AA1428+AA1437+AA1446</f>
        <v/>
      </c>
      <c r="AB1455" s="37">
        <f>AB1428+AB1437+AB1446</f>
        <v/>
      </c>
      <c r="AC1455" s="37">
        <f>AC1428+AC1437+AC1446</f>
        <v/>
      </c>
      <c r="AD1455" s="40">
        <f>NEWPOLICY(AD1428,AD1437,AD1446)</f>
        <v/>
      </c>
      <c r="AF1455" s="11">
        <f>LOWER(Settings!$C$4)&amp;".mit."&amp;$A1455&amp;IF($C1455="","","."&amp;$C1455&amp;"."&amp;$B1455)&amp;IF(INDEX(Variables!$D$5:$D$205,MATCH($A1455,Variables!$A$5:$A$205,0))="","","."&amp;INDEX(Variables!$D$5:$D$205,MATCH($A1455,Variables!$A$5:$A$205,0)))&amp;"."&amp;AF$5</f>
        <v/>
      </c>
      <c r="AG1455" s="38">
        <f>AG1428+AG1437+AG1446</f>
        <v/>
      </c>
      <c r="AH1455" s="37">
        <f>AH1428+AH1437+AH1446</f>
        <v/>
      </c>
      <c r="AI1455" s="37">
        <f>AI1428+AI1437+AI1446</f>
        <v/>
      </c>
      <c r="AJ1455" s="37">
        <f>AJ1428+AJ1437+AJ1446</f>
        <v/>
      </c>
      <c r="AK1455" s="37">
        <f>AK1428+AK1437+AK1446</f>
        <v/>
      </c>
      <c r="AL1455" s="37">
        <f>AL1428+AL1437+AL1446</f>
        <v/>
      </c>
      <c r="AM1455" s="37">
        <f>AM1428+AM1437+AM1446</f>
        <v/>
      </c>
      <c r="AN1455" s="37">
        <f>AN1428+AN1437+AN1446</f>
        <v/>
      </c>
      <c r="AO1455" s="37">
        <f>AO1428+AO1437+AO1446</f>
        <v/>
      </c>
      <c r="AP1455" s="37">
        <f>AP1428+AP1437+AP1446</f>
        <v/>
      </c>
      <c r="AQ1455" s="37">
        <f>AQ1428+AQ1437+AQ1446</f>
        <v/>
      </c>
      <c r="AR1455" s="37">
        <f>AR1428+AR1437+AR1446</f>
        <v/>
      </c>
      <c r="AS1455" s="37">
        <f>AS1428+AS1437+AS1446</f>
        <v/>
      </c>
      <c r="AT1455" s="37">
        <f>AT1428+AT1437+AT1446</f>
        <v/>
      </c>
      <c r="AU1455" s="37">
        <f>AU1428+AU1437+AU1446</f>
        <v/>
      </c>
      <c r="AV1455" s="37">
        <f>AV1428+AV1437+AV1446</f>
        <v/>
      </c>
      <c r="AW1455" s="37">
        <f>AW1428+AW1437+AW1446</f>
        <v/>
      </c>
      <c r="AX1455" s="37">
        <f>AX1428+AX1437+AX1446</f>
        <v/>
      </c>
      <c r="AY1455" s="40">
        <f>NEWPOLICY(AY1428,AY1437,AY1446)</f>
        <v/>
      </c>
    </row>
    <row r="1456" hidden="1" outlineLevel="2">
      <c r="A1456" s="14" t="inlineStr">
        <is>
          <t>nce</t>
        </is>
      </c>
      <c r="B1456" s="14" t="inlineStr">
        <is>
          <t>ker</t>
        </is>
      </c>
      <c r="C1456" s="14" t="inlineStr">
        <is>
          <t>nfm</t>
        </is>
      </c>
      <c r="D1456" s="36" t="n"/>
      <c r="E1456" s="36" t="n"/>
      <c r="F1456" s="36" t="n"/>
      <c r="G1456" s="36" t="n"/>
      <c r="H1456" s="14">
        <f>INDEX(Variables!$B$5:$B$205,MATCH($A1456,Variables!$A$5:$A$205,0))&amp;IF($C1456="",""," | "&amp;INDEX(Mapping!$B$5:$B$26,MATCH($C1456,Mapping!$A$5:$A$26,0))&amp;" | "&amp;INDEX(Mapping!$B$30:$B$46,MATCH($B1456,Mapping!$A$30:$A$46,0)))</f>
        <v/>
      </c>
      <c r="I1456" s="14">
        <f>INDEX(Variables!$C$5:$C$205,MATCH($A1456,Variables!$A$5:$A$205,0))</f>
        <v/>
      </c>
      <c r="J1456" s="14">
        <f>INDEX(Variables!$E$5:$E$205,MATCH($A1456,Variables!$A$5:$A$205,0))</f>
        <v/>
      </c>
      <c r="K1456" s="11">
        <f>LOWER(Settings!$C$4)&amp;".mit."&amp;$A1456&amp;IF($C1456="","","."&amp;$C1456&amp;"."&amp;$B1456)&amp;IF(INDEX(Variables!$D$5:$D$205,MATCH($A1456,Variables!$A$5:$A$205,0))="","","."&amp;INDEX(Variables!$D$5:$D$205,MATCH($A1456,Variables!$A$5:$A$205,0)))&amp;"."&amp;K$5</f>
        <v/>
      </c>
      <c r="L1456" s="38">
        <f>L1429+L1438+L1447</f>
        <v/>
      </c>
      <c r="M1456" s="37">
        <f>M1429+M1438+M1447</f>
        <v/>
      </c>
      <c r="N1456" s="37">
        <f>N1429+N1438+N1447</f>
        <v/>
      </c>
      <c r="O1456" s="37">
        <f>O1429+O1438+O1447</f>
        <v/>
      </c>
      <c r="P1456" s="37">
        <f>P1429+P1438+P1447</f>
        <v/>
      </c>
      <c r="Q1456" s="37">
        <f>Q1429+Q1438+Q1447</f>
        <v/>
      </c>
      <c r="R1456" s="37">
        <f>R1429+R1438+R1447</f>
        <v/>
      </c>
      <c r="S1456" s="37">
        <f>S1429+S1438+S1447</f>
        <v/>
      </c>
      <c r="T1456" s="37">
        <f>T1429+T1438+T1447</f>
        <v/>
      </c>
      <c r="U1456" s="37">
        <f>U1429+U1438+U1447</f>
        <v/>
      </c>
      <c r="V1456" s="37">
        <f>V1429+V1438+V1447</f>
        <v/>
      </c>
      <c r="W1456" s="37">
        <f>W1429+W1438+W1447</f>
        <v/>
      </c>
      <c r="X1456" s="37">
        <f>X1429+X1438+X1447</f>
        <v/>
      </c>
      <c r="Y1456" s="37">
        <f>Y1429+Y1438+Y1447</f>
        <v/>
      </c>
      <c r="Z1456" s="37">
        <f>Z1429+Z1438+Z1447</f>
        <v/>
      </c>
      <c r="AA1456" s="37">
        <f>AA1429+AA1438+AA1447</f>
        <v/>
      </c>
      <c r="AB1456" s="37">
        <f>AB1429+AB1438+AB1447</f>
        <v/>
      </c>
      <c r="AC1456" s="37">
        <f>AC1429+AC1438+AC1447</f>
        <v/>
      </c>
      <c r="AD1456" s="40">
        <f>NEWPOLICY(AD1429,AD1438,AD1447)</f>
        <v/>
      </c>
      <c r="AF1456" s="11">
        <f>LOWER(Settings!$C$4)&amp;".mit."&amp;$A1456&amp;IF($C1456="","","."&amp;$C1456&amp;"."&amp;$B1456)&amp;IF(INDEX(Variables!$D$5:$D$205,MATCH($A1456,Variables!$A$5:$A$205,0))="","","."&amp;INDEX(Variables!$D$5:$D$205,MATCH($A1456,Variables!$A$5:$A$205,0)))&amp;"."&amp;AF$5</f>
        <v/>
      </c>
      <c r="AG1456" s="38">
        <f>AG1429+AG1438+AG1447</f>
        <v/>
      </c>
      <c r="AH1456" s="37">
        <f>AH1429+AH1438+AH1447</f>
        <v/>
      </c>
      <c r="AI1456" s="37">
        <f>AI1429+AI1438+AI1447</f>
        <v/>
      </c>
      <c r="AJ1456" s="37">
        <f>AJ1429+AJ1438+AJ1447</f>
        <v/>
      </c>
      <c r="AK1456" s="37">
        <f>AK1429+AK1438+AK1447</f>
        <v/>
      </c>
      <c r="AL1456" s="37">
        <f>AL1429+AL1438+AL1447</f>
        <v/>
      </c>
      <c r="AM1456" s="37">
        <f>AM1429+AM1438+AM1447</f>
        <v/>
      </c>
      <c r="AN1456" s="37">
        <f>AN1429+AN1438+AN1447</f>
        <v/>
      </c>
      <c r="AO1456" s="37">
        <f>AO1429+AO1438+AO1447</f>
        <v/>
      </c>
      <c r="AP1456" s="37">
        <f>AP1429+AP1438+AP1447</f>
        <v/>
      </c>
      <c r="AQ1456" s="37">
        <f>AQ1429+AQ1438+AQ1447</f>
        <v/>
      </c>
      <c r="AR1456" s="37">
        <f>AR1429+AR1438+AR1447</f>
        <v/>
      </c>
      <c r="AS1456" s="37">
        <f>AS1429+AS1438+AS1447</f>
        <v/>
      </c>
      <c r="AT1456" s="37">
        <f>AT1429+AT1438+AT1447</f>
        <v/>
      </c>
      <c r="AU1456" s="37">
        <f>AU1429+AU1438+AU1447</f>
        <v/>
      </c>
      <c r="AV1456" s="37">
        <f>AV1429+AV1438+AV1447</f>
        <v/>
      </c>
      <c r="AW1456" s="37">
        <f>AW1429+AW1438+AW1447</f>
        <v/>
      </c>
      <c r="AX1456" s="37">
        <f>AX1429+AX1438+AX1447</f>
        <v/>
      </c>
      <c r="AY1456" s="40">
        <f>NEWPOLICY(AY1429,AY1438,AY1447)</f>
        <v/>
      </c>
    </row>
    <row r="1457" hidden="1" outlineLevel="2">
      <c r="A1457" s="14" t="inlineStr">
        <is>
          <t>nce</t>
        </is>
      </c>
      <c r="B1457" s="14" t="inlineStr">
        <is>
          <t>oop</t>
        </is>
      </c>
      <c r="C1457" s="14" t="inlineStr">
        <is>
          <t>nfm</t>
        </is>
      </c>
      <c r="D1457" s="36" t="n"/>
      <c r="E1457" s="36" t="n"/>
      <c r="F1457" s="36" t="n"/>
      <c r="G1457" s="36" t="n"/>
      <c r="H1457" s="14">
        <f>INDEX(Variables!$B$5:$B$205,MATCH($A1457,Variables!$A$5:$A$205,0))&amp;IF($C1457="",""," | "&amp;INDEX(Mapping!$B$5:$B$26,MATCH($C1457,Mapping!$A$5:$A$26,0))&amp;" | "&amp;INDEX(Mapping!$B$30:$B$46,MATCH($B1457,Mapping!$A$30:$A$46,0)))</f>
        <v/>
      </c>
      <c r="I1457" s="14">
        <f>INDEX(Variables!$C$5:$C$205,MATCH($A1457,Variables!$A$5:$A$205,0))</f>
        <v/>
      </c>
      <c r="J1457" s="14">
        <f>INDEX(Variables!$E$5:$E$205,MATCH($A1457,Variables!$A$5:$A$205,0))</f>
        <v/>
      </c>
      <c r="K1457" s="11">
        <f>LOWER(Settings!$C$4)&amp;".mit."&amp;$A1457&amp;IF($C1457="","","."&amp;$C1457&amp;"."&amp;$B1457)&amp;IF(INDEX(Variables!$D$5:$D$205,MATCH($A1457,Variables!$A$5:$A$205,0))="","","."&amp;INDEX(Variables!$D$5:$D$205,MATCH($A1457,Variables!$A$5:$A$205,0)))&amp;"."&amp;K$5</f>
        <v/>
      </c>
      <c r="L1457" s="38">
        <f>L1430+L1439+L1448</f>
        <v/>
      </c>
      <c r="M1457" s="37">
        <f>M1430+M1439+M1448</f>
        <v/>
      </c>
      <c r="N1457" s="37">
        <f>N1430+N1439+N1448</f>
        <v/>
      </c>
      <c r="O1457" s="37">
        <f>O1430+O1439+O1448</f>
        <v/>
      </c>
      <c r="P1457" s="37">
        <f>P1430+P1439+P1448</f>
        <v/>
      </c>
      <c r="Q1457" s="37">
        <f>Q1430+Q1439+Q1448</f>
        <v/>
      </c>
      <c r="R1457" s="37">
        <f>R1430+R1439+R1448</f>
        <v/>
      </c>
      <c r="S1457" s="37">
        <f>S1430+S1439+S1448</f>
        <v/>
      </c>
      <c r="T1457" s="37">
        <f>T1430+T1439+T1448</f>
        <v/>
      </c>
      <c r="U1457" s="37">
        <f>U1430+U1439+U1448</f>
        <v/>
      </c>
      <c r="V1457" s="37">
        <f>V1430+V1439+V1448</f>
        <v/>
      </c>
      <c r="W1457" s="37">
        <f>W1430+W1439+W1448</f>
        <v/>
      </c>
      <c r="X1457" s="37">
        <f>X1430+X1439+X1448</f>
        <v/>
      </c>
      <c r="Y1457" s="37">
        <f>Y1430+Y1439+Y1448</f>
        <v/>
      </c>
      <c r="Z1457" s="37">
        <f>Z1430+Z1439+Z1448</f>
        <v/>
      </c>
      <c r="AA1457" s="37">
        <f>AA1430+AA1439+AA1448</f>
        <v/>
      </c>
      <c r="AB1457" s="37">
        <f>AB1430+AB1439+AB1448</f>
        <v/>
      </c>
      <c r="AC1457" s="37">
        <f>AC1430+AC1439+AC1448</f>
        <v/>
      </c>
      <c r="AD1457" s="40">
        <f>NEWPOLICY(AD1430,AD1439,AD1448)</f>
        <v/>
      </c>
      <c r="AF1457" s="11">
        <f>LOWER(Settings!$C$4)&amp;".mit."&amp;$A1457&amp;IF($C1457="","","."&amp;$C1457&amp;"."&amp;$B1457)&amp;IF(INDEX(Variables!$D$5:$D$205,MATCH($A1457,Variables!$A$5:$A$205,0))="","","."&amp;INDEX(Variables!$D$5:$D$205,MATCH($A1457,Variables!$A$5:$A$205,0)))&amp;"."&amp;AF$5</f>
        <v/>
      </c>
      <c r="AG1457" s="38">
        <f>AG1430+AG1439+AG1448</f>
        <v/>
      </c>
      <c r="AH1457" s="37">
        <f>AH1430+AH1439+AH1448</f>
        <v/>
      </c>
      <c r="AI1457" s="37">
        <f>AI1430+AI1439+AI1448</f>
        <v/>
      </c>
      <c r="AJ1457" s="37">
        <f>AJ1430+AJ1439+AJ1448</f>
        <v/>
      </c>
      <c r="AK1457" s="37">
        <f>AK1430+AK1439+AK1448</f>
        <v/>
      </c>
      <c r="AL1457" s="37">
        <f>AL1430+AL1439+AL1448</f>
        <v/>
      </c>
      <c r="AM1457" s="37">
        <f>AM1430+AM1439+AM1448</f>
        <v/>
      </c>
      <c r="AN1457" s="37">
        <f>AN1430+AN1439+AN1448</f>
        <v/>
      </c>
      <c r="AO1457" s="37">
        <f>AO1430+AO1439+AO1448</f>
        <v/>
      </c>
      <c r="AP1457" s="37">
        <f>AP1430+AP1439+AP1448</f>
        <v/>
      </c>
      <c r="AQ1457" s="37">
        <f>AQ1430+AQ1439+AQ1448</f>
        <v/>
      </c>
      <c r="AR1457" s="37">
        <f>AR1430+AR1439+AR1448</f>
        <v/>
      </c>
      <c r="AS1457" s="37">
        <f>AS1430+AS1439+AS1448</f>
        <v/>
      </c>
      <c r="AT1457" s="37">
        <f>AT1430+AT1439+AT1448</f>
        <v/>
      </c>
      <c r="AU1457" s="37">
        <f>AU1430+AU1439+AU1448</f>
        <v/>
      </c>
      <c r="AV1457" s="37">
        <f>AV1430+AV1439+AV1448</f>
        <v/>
      </c>
      <c r="AW1457" s="37">
        <f>AW1430+AW1439+AW1448</f>
        <v/>
      </c>
      <c r="AX1457" s="37">
        <f>AX1430+AX1439+AX1448</f>
        <v/>
      </c>
      <c r="AY1457" s="40">
        <f>NEWPOLICY(AY1430,AY1439,AY1448)</f>
        <v/>
      </c>
    </row>
    <row r="1458" hidden="1" outlineLevel="2">
      <c r="A1458" s="14" t="inlineStr">
        <is>
          <t>nce</t>
        </is>
      </c>
      <c r="B1458" s="14" t="inlineStr">
        <is>
          <t>bio</t>
        </is>
      </c>
      <c r="C1458" s="14" t="inlineStr">
        <is>
          <t>nfm</t>
        </is>
      </c>
      <c r="D1458" s="36" t="n"/>
      <c r="E1458" s="36" t="n"/>
      <c r="F1458" s="36" t="n"/>
      <c r="G1458" s="36" t="n"/>
      <c r="H1458" s="14">
        <f>INDEX(Variables!$B$5:$B$205,MATCH($A1458,Variables!$A$5:$A$205,0))&amp;IF($C1458="",""," | "&amp;INDEX(Mapping!$B$5:$B$26,MATCH($C1458,Mapping!$A$5:$A$26,0))&amp;" | "&amp;INDEX(Mapping!$B$30:$B$46,MATCH($B1458,Mapping!$A$30:$A$46,0)))</f>
        <v/>
      </c>
      <c r="I1458" s="14">
        <f>INDEX(Variables!$C$5:$C$205,MATCH($A1458,Variables!$A$5:$A$205,0))</f>
        <v/>
      </c>
      <c r="J1458" s="14">
        <f>INDEX(Variables!$E$5:$E$205,MATCH($A1458,Variables!$A$5:$A$205,0))</f>
        <v/>
      </c>
      <c r="K1458" s="11">
        <f>LOWER(Settings!$C$4)&amp;".mit."&amp;$A1458&amp;IF($C1458="","","."&amp;$C1458&amp;"."&amp;$B1458)&amp;IF(INDEX(Variables!$D$5:$D$205,MATCH($A1458,Variables!$A$5:$A$205,0))="","","."&amp;INDEX(Variables!$D$5:$D$205,MATCH($A1458,Variables!$A$5:$A$205,0)))&amp;"."&amp;K$5</f>
        <v/>
      </c>
      <c r="L1458" s="38">
        <f>L1431+L1440+L1449</f>
        <v/>
      </c>
      <c r="M1458" s="37">
        <f>M1431+M1440+M1449</f>
        <v/>
      </c>
      <c r="N1458" s="37">
        <f>N1431+N1440+N1449</f>
        <v/>
      </c>
      <c r="O1458" s="37">
        <f>O1431+O1440+O1449</f>
        <v/>
      </c>
      <c r="P1458" s="37">
        <f>P1431+P1440+P1449</f>
        <v/>
      </c>
      <c r="Q1458" s="37">
        <f>Q1431+Q1440+Q1449</f>
        <v/>
      </c>
      <c r="R1458" s="37">
        <f>R1431+R1440+R1449</f>
        <v/>
      </c>
      <c r="S1458" s="37">
        <f>S1431+S1440+S1449</f>
        <v/>
      </c>
      <c r="T1458" s="37">
        <f>T1431+T1440+T1449</f>
        <v/>
      </c>
      <c r="U1458" s="37">
        <f>U1431+U1440+U1449</f>
        <v/>
      </c>
      <c r="V1458" s="37">
        <f>V1431+V1440+V1449</f>
        <v/>
      </c>
      <c r="W1458" s="37">
        <f>W1431+W1440+W1449</f>
        <v/>
      </c>
      <c r="X1458" s="37">
        <f>X1431+X1440+X1449</f>
        <v/>
      </c>
      <c r="Y1458" s="37">
        <f>Y1431+Y1440+Y1449</f>
        <v/>
      </c>
      <c r="Z1458" s="37">
        <f>Z1431+Z1440+Z1449</f>
        <v/>
      </c>
      <c r="AA1458" s="37">
        <f>AA1431+AA1440+AA1449</f>
        <v/>
      </c>
      <c r="AB1458" s="37">
        <f>AB1431+AB1440+AB1449</f>
        <v/>
      </c>
      <c r="AC1458" s="37">
        <f>AC1431+AC1440+AC1449</f>
        <v/>
      </c>
      <c r="AD1458" s="40">
        <f>NEWPOLICY(AD1431,AD1440,AD1449)</f>
        <v/>
      </c>
      <c r="AF1458" s="11">
        <f>LOWER(Settings!$C$4)&amp;".mit."&amp;$A1458&amp;IF($C1458="","","."&amp;$C1458&amp;"."&amp;$B1458)&amp;IF(INDEX(Variables!$D$5:$D$205,MATCH($A1458,Variables!$A$5:$A$205,0))="","","."&amp;INDEX(Variables!$D$5:$D$205,MATCH($A1458,Variables!$A$5:$A$205,0)))&amp;"."&amp;AF$5</f>
        <v/>
      </c>
      <c r="AG1458" s="38">
        <f>AG1431+AG1440+AG1449</f>
        <v/>
      </c>
      <c r="AH1458" s="37">
        <f>AH1431+AH1440+AH1449</f>
        <v/>
      </c>
      <c r="AI1458" s="37">
        <f>AI1431+AI1440+AI1449</f>
        <v/>
      </c>
      <c r="AJ1458" s="37">
        <f>AJ1431+AJ1440+AJ1449</f>
        <v/>
      </c>
      <c r="AK1458" s="37">
        <f>AK1431+AK1440+AK1449</f>
        <v/>
      </c>
      <c r="AL1458" s="37">
        <f>AL1431+AL1440+AL1449</f>
        <v/>
      </c>
      <c r="AM1458" s="37">
        <f>AM1431+AM1440+AM1449</f>
        <v/>
      </c>
      <c r="AN1458" s="37">
        <f>AN1431+AN1440+AN1449</f>
        <v/>
      </c>
      <c r="AO1458" s="37">
        <f>AO1431+AO1440+AO1449</f>
        <v/>
      </c>
      <c r="AP1458" s="37">
        <f>AP1431+AP1440+AP1449</f>
        <v/>
      </c>
      <c r="AQ1458" s="37">
        <f>AQ1431+AQ1440+AQ1449</f>
        <v/>
      </c>
      <c r="AR1458" s="37">
        <f>AR1431+AR1440+AR1449</f>
        <v/>
      </c>
      <c r="AS1458" s="37">
        <f>AS1431+AS1440+AS1449</f>
        <v/>
      </c>
      <c r="AT1458" s="37">
        <f>AT1431+AT1440+AT1449</f>
        <v/>
      </c>
      <c r="AU1458" s="37">
        <f>AU1431+AU1440+AU1449</f>
        <v/>
      </c>
      <c r="AV1458" s="37">
        <f>AV1431+AV1440+AV1449</f>
        <v/>
      </c>
      <c r="AW1458" s="37">
        <f>AW1431+AW1440+AW1449</f>
        <v/>
      </c>
      <c r="AX1458" s="37">
        <f>AX1431+AX1440+AX1449</f>
        <v/>
      </c>
      <c r="AY1458" s="40">
        <f>NEWPOLICY(AY1431,AY1440,AY1449)</f>
        <v/>
      </c>
    </row>
    <row r="1459" hidden="1" outlineLevel="2"/>
    <row r="1460" hidden="1" outlineLevel="2">
      <c r="A1460" s="14" t="inlineStr">
        <is>
          <t>atp</t>
        </is>
      </c>
      <c r="B1460" s="14" t="inlineStr">
        <is>
          <t>coa</t>
        </is>
      </c>
      <c r="C1460" s="14" t="inlineStr">
        <is>
          <t>nfm</t>
        </is>
      </c>
      <c r="D1460" s="37">
        <f>INDEX(Inputs!$R$5:$R$132,MATCH($B1460&amp;"|"&amp;$C1460,Inputs!$A$5:$A$132,0))</f>
        <v/>
      </c>
      <c r="E1460" s="37">
        <f>INDEX(Inputs!$S$5:$S$132,MATCH($B1460&amp;"|"&amp;$C1460,Inputs!$A$5:$A$132,0))</f>
        <v/>
      </c>
      <c r="F1460" s="36" t="n"/>
      <c r="G1460" s="36" t="n"/>
      <c r="H1460" s="14">
        <f>INDEX(Variables!$B$5:$B$205,MATCH($A1460,Variables!$A$5:$A$205,0))&amp;IF($C1460="",""," | "&amp;INDEX(Mapping!$B$5:$B$26,MATCH($C1460,Mapping!$A$5:$A$26,0))&amp;" | "&amp;INDEX(Mapping!$B$30:$B$46,MATCH($B1460,Mapping!$A$30:$A$46,0)))</f>
        <v/>
      </c>
      <c r="I1460" s="14">
        <f>INDEX(Variables!$C$5:$C$205,MATCH($A1460,Variables!$A$5:$A$205,0))</f>
        <v/>
      </c>
      <c r="J1460" s="14">
        <f>INDEX(Variables!$E$5:$E$205,MATCH($A1460,Variables!$A$5:$A$205,0))</f>
        <v/>
      </c>
      <c r="K1460" s="11">
        <f>LOWER(Settings!$C$4)&amp;".mit."&amp;$A1460&amp;IF($C1460="","","."&amp;$C1460&amp;"."&amp;$B1460)&amp;IF(INDEX(Variables!$D$5:$D$205,MATCH($A1460,Variables!$A$5:$A$205,0))="","","."&amp;INDEX(Variables!$D$5:$D$205,MATCH($A1460,Variables!$A$5:$A$205,0)))&amp;"."&amp;K$5</f>
        <v/>
      </c>
      <c r="L1460" s="38">
        <f>MAX(INDEX(L$292:L$303,$D1460)+L1451*(1+$E1460),0.01)</f>
        <v/>
      </c>
      <c r="M1460" s="37">
        <f>MAX(INDEX(M$292:M$303,$D1460)+M1451*(1+$E1460),0.01)</f>
        <v/>
      </c>
      <c r="N1460" s="37">
        <f>MAX(INDEX(N$292:N$303,$D1460)+N1451*(1+$E1460),0.01)</f>
        <v/>
      </c>
      <c r="O1460" s="37">
        <f>MAX(INDEX(O$292:O$303,$D1460)+O1451*(1+$E1460),0.01)</f>
        <v/>
      </c>
      <c r="P1460" s="37">
        <f>MAX(INDEX(P$292:P$303,$D1460)+P1451*(1+$E1460),0.01)</f>
        <v/>
      </c>
      <c r="Q1460" s="37">
        <f>MAX(INDEX(Q$292:Q$303,$D1460)+Q1451*(1+$E1460),0.01)</f>
        <v/>
      </c>
      <c r="R1460" s="37">
        <f>MAX(INDEX(R$292:R$303,$D1460)+R1451*(1+$E1460),0.01)</f>
        <v/>
      </c>
      <c r="S1460" s="37">
        <f>MAX(INDEX(S$292:S$303,$D1460)+S1451*(1+$E1460),0.01)</f>
        <v/>
      </c>
      <c r="T1460" s="37">
        <f>MAX(INDEX(T$292:T$303,$D1460)+T1451*(1+$E1460),0.01)</f>
        <v/>
      </c>
      <c r="U1460" s="37">
        <f>MAX(INDEX(U$292:U$303,$D1460)+U1451*(1+$E1460),0.01)</f>
        <v/>
      </c>
      <c r="V1460" s="37">
        <f>MAX(INDEX(V$292:V$303,$D1460)+V1451*(1+$E1460),0.01)</f>
        <v/>
      </c>
      <c r="W1460" s="37">
        <f>MAX(INDEX(W$292:W$303,$D1460)+W1451*(1+$E1460),0.01)</f>
        <v/>
      </c>
      <c r="X1460" s="37">
        <f>MAX(INDEX(X$292:X$303,$D1460)+X1451*(1+$E1460),0.01)</f>
        <v/>
      </c>
      <c r="Y1460" s="37">
        <f>MAX(INDEX(Y$292:Y$303,$D1460)+Y1451*(1+$E1460),0.01)</f>
        <v/>
      </c>
      <c r="Z1460" s="37">
        <f>MAX(INDEX(Z$292:Z$303,$D1460)+Z1451*(1+$E1460),0.01)</f>
        <v/>
      </c>
      <c r="AA1460" s="37">
        <f>MAX(INDEX(AA$292:AA$303,$D1460)+AA1451*(1+$E1460),0.01)</f>
        <v/>
      </c>
      <c r="AB1460" s="37">
        <f>MAX(INDEX(AB$292:AB$303,$D1460)+AB1451*(1+$E1460),0.01)</f>
        <v/>
      </c>
      <c r="AC1460" s="37">
        <f>MAX(INDEX(AC$292:AC$303,$D1460)+AC1451*(1+$E1460),0.01)</f>
        <v/>
      </c>
      <c r="AD1460" s="40">
        <f>POSTTAX(INDEX(AD$292:AD$303,$D1460),AD1451,$E1460)</f>
        <v/>
      </c>
      <c r="AF1460" s="11">
        <f>LOWER(Settings!$C$4)&amp;".mit."&amp;$A1460&amp;IF($C1460="","","."&amp;$C1460&amp;"."&amp;$B1460)&amp;IF(INDEX(Variables!$D$5:$D$205,MATCH($A1460,Variables!$A$5:$A$205,0))="","","."&amp;INDEX(Variables!$D$5:$D$205,MATCH($A1460,Variables!$A$5:$A$205,0)))&amp;"."&amp;AF$5</f>
        <v/>
      </c>
      <c r="AG1460" s="38">
        <f>MAX(INDEX(AG$292:AG$303,$D1460)+AG1451*(1+$E1460),0.01)</f>
        <v/>
      </c>
      <c r="AH1460" s="37">
        <f>MAX(INDEX(AH$292:AH$303,$D1460)+AH1451*(1+$E1460),0.01)</f>
        <v/>
      </c>
      <c r="AI1460" s="37">
        <f>MAX(INDEX(AI$292:AI$303,$D1460)+AI1451*(1+$E1460),0.01)</f>
        <v/>
      </c>
      <c r="AJ1460" s="37">
        <f>MAX(INDEX(AJ$292:AJ$303,$D1460)+AJ1451*(1+$E1460),0.01)</f>
        <v/>
      </c>
      <c r="AK1460" s="37">
        <f>MAX(INDEX(AK$292:AK$303,$D1460)+AK1451*(1+$E1460),0.01)</f>
        <v/>
      </c>
      <c r="AL1460" s="37">
        <f>MAX(INDEX(AL$292:AL$303,$D1460)+AL1451*(1+$E1460),0.01)</f>
        <v/>
      </c>
      <c r="AM1460" s="37">
        <f>MAX(INDEX(AM$292:AM$303,$D1460)+AM1451*(1+$E1460),0.01)</f>
        <v/>
      </c>
      <c r="AN1460" s="37">
        <f>MAX(INDEX(AN$292:AN$303,$D1460)+AN1451*(1+$E1460),0.01)</f>
        <v/>
      </c>
      <c r="AO1460" s="37">
        <f>MAX(INDEX(AO$292:AO$303,$D1460)+AO1451*(1+$E1460),0.01)</f>
        <v/>
      </c>
      <c r="AP1460" s="37">
        <f>MAX(INDEX(AP$292:AP$303,$D1460)+AP1451*(1+$E1460),0.01)</f>
        <v/>
      </c>
      <c r="AQ1460" s="37">
        <f>MAX(INDEX(AQ$292:AQ$303,$D1460)+AQ1451*(1+$E1460),0.01)</f>
        <v/>
      </c>
      <c r="AR1460" s="37">
        <f>MAX(INDEX(AR$292:AR$303,$D1460)+AR1451*(1+$E1460),0.01)</f>
        <v/>
      </c>
      <c r="AS1460" s="37">
        <f>MAX(INDEX(AS$292:AS$303,$D1460)+AS1451*(1+$E1460),0.01)</f>
        <v/>
      </c>
      <c r="AT1460" s="37">
        <f>MAX(INDEX(AT$292:AT$303,$D1460)+AT1451*(1+$E1460),0.01)</f>
        <v/>
      </c>
      <c r="AU1460" s="37">
        <f>MAX(INDEX(AU$292:AU$303,$D1460)+AU1451*(1+$E1460),0.01)</f>
        <v/>
      </c>
      <c r="AV1460" s="37">
        <f>MAX(INDEX(AV$292:AV$303,$D1460)+AV1451*(1+$E1460),0.01)</f>
        <v/>
      </c>
      <c r="AW1460" s="37">
        <f>MAX(INDEX(AW$292:AW$303,$D1460)+AW1451*(1+$E1460),0.01)</f>
        <v/>
      </c>
      <c r="AX1460" s="37">
        <f>MAX(INDEX(AX$292:AX$303,$D1460)+AX1451*(1+$E1460),0.01)</f>
        <v/>
      </c>
      <c r="AY1460" s="40">
        <f>POSTTAX(INDEX(AY$292:AY$303,$D1460),AY1451,$E1460)</f>
        <v/>
      </c>
    </row>
    <row r="1461" hidden="1" outlineLevel="2">
      <c r="A1461" s="14" t="inlineStr">
        <is>
          <t>atp</t>
        </is>
      </c>
      <c r="B1461" s="14" t="inlineStr">
        <is>
          <t>nga</t>
        </is>
      </c>
      <c r="C1461" s="14" t="inlineStr">
        <is>
          <t>nfm</t>
        </is>
      </c>
      <c r="D1461" s="37">
        <f>INDEX(Inputs!$R$5:$R$132,MATCH($B1461&amp;"|"&amp;$C1461,Inputs!$A$5:$A$132,0))</f>
        <v/>
      </c>
      <c r="E1461" s="37">
        <f>INDEX(Inputs!$S$5:$S$132,MATCH($B1461&amp;"|"&amp;$C1461,Inputs!$A$5:$A$132,0))</f>
        <v/>
      </c>
      <c r="F1461" s="36" t="n"/>
      <c r="G1461" s="36" t="n"/>
      <c r="H1461" s="14">
        <f>INDEX(Variables!$B$5:$B$205,MATCH($A1461,Variables!$A$5:$A$205,0))&amp;IF($C1461="",""," | "&amp;INDEX(Mapping!$B$5:$B$26,MATCH($C1461,Mapping!$A$5:$A$26,0))&amp;" | "&amp;INDEX(Mapping!$B$30:$B$46,MATCH($B1461,Mapping!$A$30:$A$46,0)))</f>
        <v/>
      </c>
      <c r="I1461" s="14">
        <f>INDEX(Variables!$C$5:$C$205,MATCH($A1461,Variables!$A$5:$A$205,0))</f>
        <v/>
      </c>
      <c r="J1461" s="14">
        <f>INDEX(Variables!$E$5:$E$205,MATCH($A1461,Variables!$A$5:$A$205,0))</f>
        <v/>
      </c>
      <c r="K1461" s="11">
        <f>LOWER(Settings!$C$4)&amp;".mit."&amp;$A1461&amp;IF($C1461="","","."&amp;$C1461&amp;"."&amp;$B1461)&amp;IF(INDEX(Variables!$D$5:$D$205,MATCH($A1461,Variables!$A$5:$A$205,0))="","","."&amp;INDEX(Variables!$D$5:$D$205,MATCH($A1461,Variables!$A$5:$A$205,0)))&amp;"."&amp;K$5</f>
        <v/>
      </c>
      <c r="L1461" s="38">
        <f>MAX(INDEX(L$292:L$303,$D1461)+L1452*(1+$E1461),0.01)</f>
        <v/>
      </c>
      <c r="M1461" s="37">
        <f>MAX(INDEX(M$292:M$303,$D1461)+M1452*(1+$E1461),0.01)</f>
        <v/>
      </c>
      <c r="N1461" s="37">
        <f>MAX(INDEX(N$292:N$303,$D1461)+N1452*(1+$E1461),0.01)</f>
        <v/>
      </c>
      <c r="O1461" s="37">
        <f>MAX(INDEX(O$292:O$303,$D1461)+O1452*(1+$E1461),0.01)</f>
        <v/>
      </c>
      <c r="P1461" s="37">
        <f>MAX(INDEX(P$292:P$303,$D1461)+P1452*(1+$E1461),0.01)</f>
        <v/>
      </c>
      <c r="Q1461" s="37">
        <f>MAX(INDEX(Q$292:Q$303,$D1461)+Q1452*(1+$E1461),0.01)</f>
        <v/>
      </c>
      <c r="R1461" s="37">
        <f>MAX(INDEX(R$292:R$303,$D1461)+R1452*(1+$E1461),0.01)</f>
        <v/>
      </c>
      <c r="S1461" s="37">
        <f>MAX(INDEX(S$292:S$303,$D1461)+S1452*(1+$E1461),0.01)</f>
        <v/>
      </c>
      <c r="T1461" s="37">
        <f>MAX(INDEX(T$292:T$303,$D1461)+T1452*(1+$E1461),0.01)</f>
        <v/>
      </c>
      <c r="U1461" s="37">
        <f>MAX(INDEX(U$292:U$303,$D1461)+U1452*(1+$E1461),0.01)</f>
        <v/>
      </c>
      <c r="V1461" s="37">
        <f>MAX(INDEX(V$292:V$303,$D1461)+V1452*(1+$E1461),0.01)</f>
        <v/>
      </c>
      <c r="W1461" s="37">
        <f>MAX(INDEX(W$292:W$303,$D1461)+W1452*(1+$E1461),0.01)</f>
        <v/>
      </c>
      <c r="X1461" s="37">
        <f>MAX(INDEX(X$292:X$303,$D1461)+X1452*(1+$E1461),0.01)</f>
        <v/>
      </c>
      <c r="Y1461" s="37">
        <f>MAX(INDEX(Y$292:Y$303,$D1461)+Y1452*(1+$E1461),0.01)</f>
        <v/>
      </c>
      <c r="Z1461" s="37">
        <f>MAX(INDEX(Z$292:Z$303,$D1461)+Z1452*(1+$E1461),0.01)</f>
        <v/>
      </c>
      <c r="AA1461" s="37">
        <f>MAX(INDEX(AA$292:AA$303,$D1461)+AA1452*(1+$E1461),0.01)</f>
        <v/>
      </c>
      <c r="AB1461" s="37">
        <f>MAX(INDEX(AB$292:AB$303,$D1461)+AB1452*(1+$E1461),0.01)</f>
        <v/>
      </c>
      <c r="AC1461" s="37">
        <f>MAX(INDEX(AC$292:AC$303,$D1461)+AC1452*(1+$E1461),0.01)</f>
        <v/>
      </c>
      <c r="AD1461" s="40">
        <f>POSTTAX(INDEX(AD$292:AD$303,$D1461),AD1452,$E1461)</f>
        <v/>
      </c>
      <c r="AF1461" s="11">
        <f>LOWER(Settings!$C$4)&amp;".mit."&amp;$A1461&amp;IF($C1461="","","."&amp;$C1461&amp;"."&amp;$B1461)&amp;IF(INDEX(Variables!$D$5:$D$205,MATCH($A1461,Variables!$A$5:$A$205,0))="","","."&amp;INDEX(Variables!$D$5:$D$205,MATCH($A1461,Variables!$A$5:$A$205,0)))&amp;"."&amp;AF$5</f>
        <v/>
      </c>
      <c r="AG1461" s="38">
        <f>MAX(INDEX(AG$292:AG$303,$D1461)+AG1452*(1+$E1461),0.01)</f>
        <v/>
      </c>
      <c r="AH1461" s="37">
        <f>MAX(INDEX(AH$292:AH$303,$D1461)+AH1452*(1+$E1461),0.01)</f>
        <v/>
      </c>
      <c r="AI1461" s="37">
        <f>MAX(INDEX(AI$292:AI$303,$D1461)+AI1452*(1+$E1461),0.01)</f>
        <v/>
      </c>
      <c r="AJ1461" s="37">
        <f>MAX(INDEX(AJ$292:AJ$303,$D1461)+AJ1452*(1+$E1461),0.01)</f>
        <v/>
      </c>
      <c r="AK1461" s="37">
        <f>MAX(INDEX(AK$292:AK$303,$D1461)+AK1452*(1+$E1461),0.01)</f>
        <v/>
      </c>
      <c r="AL1461" s="37">
        <f>MAX(INDEX(AL$292:AL$303,$D1461)+AL1452*(1+$E1461),0.01)</f>
        <v/>
      </c>
      <c r="AM1461" s="37">
        <f>MAX(INDEX(AM$292:AM$303,$D1461)+AM1452*(1+$E1461),0.01)</f>
        <v/>
      </c>
      <c r="AN1461" s="37">
        <f>MAX(INDEX(AN$292:AN$303,$D1461)+AN1452*(1+$E1461),0.01)</f>
        <v/>
      </c>
      <c r="AO1461" s="37">
        <f>MAX(INDEX(AO$292:AO$303,$D1461)+AO1452*(1+$E1461),0.01)</f>
        <v/>
      </c>
      <c r="AP1461" s="37">
        <f>MAX(INDEX(AP$292:AP$303,$D1461)+AP1452*(1+$E1461),0.01)</f>
        <v/>
      </c>
      <c r="AQ1461" s="37">
        <f>MAX(INDEX(AQ$292:AQ$303,$D1461)+AQ1452*(1+$E1461),0.01)</f>
        <v/>
      </c>
      <c r="AR1461" s="37">
        <f>MAX(INDEX(AR$292:AR$303,$D1461)+AR1452*(1+$E1461),0.01)</f>
        <v/>
      </c>
      <c r="AS1461" s="37">
        <f>MAX(INDEX(AS$292:AS$303,$D1461)+AS1452*(1+$E1461),0.01)</f>
        <v/>
      </c>
      <c r="AT1461" s="37">
        <f>MAX(INDEX(AT$292:AT$303,$D1461)+AT1452*(1+$E1461),0.01)</f>
        <v/>
      </c>
      <c r="AU1461" s="37">
        <f>MAX(INDEX(AU$292:AU$303,$D1461)+AU1452*(1+$E1461),0.01)</f>
        <v/>
      </c>
      <c r="AV1461" s="37">
        <f>MAX(INDEX(AV$292:AV$303,$D1461)+AV1452*(1+$E1461),0.01)</f>
        <v/>
      </c>
      <c r="AW1461" s="37">
        <f>MAX(INDEX(AW$292:AW$303,$D1461)+AW1452*(1+$E1461),0.01)</f>
        <v/>
      </c>
      <c r="AX1461" s="37">
        <f>MAX(INDEX(AX$292:AX$303,$D1461)+AX1452*(1+$E1461),0.01)</f>
        <v/>
      </c>
      <c r="AY1461" s="40">
        <f>POSTTAX(INDEX(AY$292:AY$303,$D1461),AY1452,$E1461)</f>
        <v/>
      </c>
    </row>
    <row r="1462" hidden="1" outlineLevel="2">
      <c r="A1462" s="14" t="inlineStr">
        <is>
          <t>atp</t>
        </is>
      </c>
      <c r="B1462" s="14" t="inlineStr">
        <is>
          <t>gso</t>
        </is>
      </c>
      <c r="C1462" s="14" t="inlineStr">
        <is>
          <t>nfm</t>
        </is>
      </c>
      <c r="D1462" s="37">
        <f>INDEX(Inputs!$R$5:$R$132,MATCH($B1462&amp;"|"&amp;$C1462,Inputs!$A$5:$A$132,0))</f>
        <v/>
      </c>
      <c r="E1462" s="37">
        <f>INDEX(Inputs!$S$5:$S$132,MATCH($B1462&amp;"|"&amp;$C1462,Inputs!$A$5:$A$132,0))</f>
        <v/>
      </c>
      <c r="F1462" s="36" t="n"/>
      <c r="G1462" s="36" t="n"/>
      <c r="H1462" s="14">
        <f>INDEX(Variables!$B$5:$B$205,MATCH($A1462,Variables!$A$5:$A$205,0))&amp;IF($C1462="",""," | "&amp;INDEX(Mapping!$B$5:$B$26,MATCH($C1462,Mapping!$A$5:$A$26,0))&amp;" | "&amp;INDEX(Mapping!$B$30:$B$46,MATCH($B1462,Mapping!$A$30:$A$46,0)))</f>
        <v/>
      </c>
      <c r="I1462" s="14">
        <f>INDEX(Variables!$C$5:$C$205,MATCH($A1462,Variables!$A$5:$A$205,0))</f>
        <v/>
      </c>
      <c r="J1462" s="14">
        <f>INDEX(Variables!$E$5:$E$205,MATCH($A1462,Variables!$A$5:$A$205,0))</f>
        <v/>
      </c>
      <c r="K1462" s="11">
        <f>LOWER(Settings!$C$4)&amp;".mit."&amp;$A1462&amp;IF($C1462="","","."&amp;$C1462&amp;"."&amp;$B1462)&amp;IF(INDEX(Variables!$D$5:$D$205,MATCH($A1462,Variables!$A$5:$A$205,0))="","","."&amp;INDEX(Variables!$D$5:$D$205,MATCH($A1462,Variables!$A$5:$A$205,0)))&amp;"."&amp;K$5</f>
        <v/>
      </c>
      <c r="L1462" s="38">
        <f>MAX(INDEX(L$292:L$303,$D1462)+L1453*(1+$E1462),0.01)</f>
        <v/>
      </c>
      <c r="M1462" s="37">
        <f>MAX(INDEX(M$292:M$303,$D1462)+M1453*(1+$E1462),0.01)</f>
        <v/>
      </c>
      <c r="N1462" s="37">
        <f>MAX(INDEX(N$292:N$303,$D1462)+N1453*(1+$E1462),0.01)</f>
        <v/>
      </c>
      <c r="O1462" s="37">
        <f>MAX(INDEX(O$292:O$303,$D1462)+O1453*(1+$E1462),0.01)</f>
        <v/>
      </c>
      <c r="P1462" s="37">
        <f>MAX(INDEX(P$292:P$303,$D1462)+P1453*(1+$E1462),0.01)</f>
        <v/>
      </c>
      <c r="Q1462" s="37">
        <f>MAX(INDEX(Q$292:Q$303,$D1462)+Q1453*(1+$E1462),0.01)</f>
        <v/>
      </c>
      <c r="R1462" s="37">
        <f>MAX(INDEX(R$292:R$303,$D1462)+R1453*(1+$E1462),0.01)</f>
        <v/>
      </c>
      <c r="S1462" s="37">
        <f>MAX(INDEX(S$292:S$303,$D1462)+S1453*(1+$E1462),0.01)</f>
        <v/>
      </c>
      <c r="T1462" s="37">
        <f>MAX(INDEX(T$292:T$303,$D1462)+T1453*(1+$E1462),0.01)</f>
        <v/>
      </c>
      <c r="U1462" s="37">
        <f>MAX(INDEX(U$292:U$303,$D1462)+U1453*(1+$E1462),0.01)</f>
        <v/>
      </c>
      <c r="V1462" s="37">
        <f>MAX(INDEX(V$292:V$303,$D1462)+V1453*(1+$E1462),0.01)</f>
        <v/>
      </c>
      <c r="W1462" s="37">
        <f>MAX(INDEX(W$292:W$303,$D1462)+W1453*(1+$E1462),0.01)</f>
        <v/>
      </c>
      <c r="X1462" s="37">
        <f>MAX(INDEX(X$292:X$303,$D1462)+X1453*(1+$E1462),0.01)</f>
        <v/>
      </c>
      <c r="Y1462" s="37">
        <f>MAX(INDEX(Y$292:Y$303,$D1462)+Y1453*(1+$E1462),0.01)</f>
        <v/>
      </c>
      <c r="Z1462" s="37">
        <f>MAX(INDEX(Z$292:Z$303,$D1462)+Z1453*(1+$E1462),0.01)</f>
        <v/>
      </c>
      <c r="AA1462" s="37">
        <f>MAX(INDEX(AA$292:AA$303,$D1462)+AA1453*(1+$E1462),0.01)</f>
        <v/>
      </c>
      <c r="AB1462" s="37">
        <f>MAX(INDEX(AB$292:AB$303,$D1462)+AB1453*(1+$E1462),0.01)</f>
        <v/>
      </c>
      <c r="AC1462" s="37">
        <f>MAX(INDEX(AC$292:AC$303,$D1462)+AC1453*(1+$E1462),0.01)</f>
        <v/>
      </c>
      <c r="AD1462" s="40">
        <f>POSTTAX(INDEX(AD$292:AD$303,$D1462),AD1453,$E1462)</f>
        <v/>
      </c>
      <c r="AF1462" s="11">
        <f>LOWER(Settings!$C$4)&amp;".mit."&amp;$A1462&amp;IF($C1462="","","."&amp;$C1462&amp;"."&amp;$B1462)&amp;IF(INDEX(Variables!$D$5:$D$205,MATCH($A1462,Variables!$A$5:$A$205,0))="","","."&amp;INDEX(Variables!$D$5:$D$205,MATCH($A1462,Variables!$A$5:$A$205,0)))&amp;"."&amp;AF$5</f>
        <v/>
      </c>
      <c r="AG1462" s="38">
        <f>MAX(INDEX(AG$292:AG$303,$D1462)+AG1453*(1+$E1462),0.01)</f>
        <v/>
      </c>
      <c r="AH1462" s="37">
        <f>MAX(INDEX(AH$292:AH$303,$D1462)+AH1453*(1+$E1462),0.01)</f>
        <v/>
      </c>
      <c r="AI1462" s="37">
        <f>MAX(INDEX(AI$292:AI$303,$D1462)+AI1453*(1+$E1462),0.01)</f>
        <v/>
      </c>
      <c r="AJ1462" s="37">
        <f>MAX(INDEX(AJ$292:AJ$303,$D1462)+AJ1453*(1+$E1462),0.01)</f>
        <v/>
      </c>
      <c r="AK1462" s="37">
        <f>MAX(INDEX(AK$292:AK$303,$D1462)+AK1453*(1+$E1462),0.01)</f>
        <v/>
      </c>
      <c r="AL1462" s="37">
        <f>MAX(INDEX(AL$292:AL$303,$D1462)+AL1453*(1+$E1462),0.01)</f>
        <v/>
      </c>
      <c r="AM1462" s="37">
        <f>MAX(INDEX(AM$292:AM$303,$D1462)+AM1453*(1+$E1462),0.01)</f>
        <v/>
      </c>
      <c r="AN1462" s="37">
        <f>MAX(INDEX(AN$292:AN$303,$D1462)+AN1453*(1+$E1462),0.01)</f>
        <v/>
      </c>
      <c r="AO1462" s="37">
        <f>MAX(INDEX(AO$292:AO$303,$D1462)+AO1453*(1+$E1462),0.01)</f>
        <v/>
      </c>
      <c r="AP1462" s="37">
        <f>MAX(INDEX(AP$292:AP$303,$D1462)+AP1453*(1+$E1462),0.01)</f>
        <v/>
      </c>
      <c r="AQ1462" s="37">
        <f>MAX(INDEX(AQ$292:AQ$303,$D1462)+AQ1453*(1+$E1462),0.01)</f>
        <v/>
      </c>
      <c r="AR1462" s="37">
        <f>MAX(INDEX(AR$292:AR$303,$D1462)+AR1453*(1+$E1462),0.01)</f>
        <v/>
      </c>
      <c r="AS1462" s="37">
        <f>MAX(INDEX(AS$292:AS$303,$D1462)+AS1453*(1+$E1462),0.01)</f>
        <v/>
      </c>
      <c r="AT1462" s="37">
        <f>MAX(INDEX(AT$292:AT$303,$D1462)+AT1453*(1+$E1462),0.01)</f>
        <v/>
      </c>
      <c r="AU1462" s="37">
        <f>MAX(INDEX(AU$292:AU$303,$D1462)+AU1453*(1+$E1462),0.01)</f>
        <v/>
      </c>
      <c r="AV1462" s="37">
        <f>MAX(INDEX(AV$292:AV$303,$D1462)+AV1453*(1+$E1462),0.01)</f>
        <v/>
      </c>
      <c r="AW1462" s="37">
        <f>MAX(INDEX(AW$292:AW$303,$D1462)+AW1453*(1+$E1462),0.01)</f>
        <v/>
      </c>
      <c r="AX1462" s="37">
        <f>MAX(INDEX(AX$292:AX$303,$D1462)+AX1453*(1+$E1462),0.01)</f>
        <v/>
      </c>
      <c r="AY1462" s="40">
        <f>POSTTAX(INDEX(AY$292:AY$303,$D1462),AY1453,$E1462)</f>
        <v/>
      </c>
    </row>
    <row r="1463" hidden="1" outlineLevel="2">
      <c r="A1463" s="14" t="inlineStr">
        <is>
          <t>atp</t>
        </is>
      </c>
      <c r="B1463" s="14" t="inlineStr">
        <is>
          <t>die</t>
        </is>
      </c>
      <c r="C1463" s="14" t="inlineStr">
        <is>
          <t>nfm</t>
        </is>
      </c>
      <c r="D1463" s="37">
        <f>INDEX(Inputs!$R$5:$R$132,MATCH($B1463&amp;"|"&amp;$C1463,Inputs!$A$5:$A$132,0))</f>
        <v/>
      </c>
      <c r="E1463" s="37">
        <f>INDEX(Inputs!$S$5:$S$132,MATCH($B1463&amp;"|"&amp;$C1463,Inputs!$A$5:$A$132,0))</f>
        <v/>
      </c>
      <c r="F1463" s="36" t="n"/>
      <c r="G1463" s="36" t="n"/>
      <c r="H1463" s="14">
        <f>INDEX(Variables!$B$5:$B$205,MATCH($A1463,Variables!$A$5:$A$205,0))&amp;IF($C1463="",""," | "&amp;INDEX(Mapping!$B$5:$B$26,MATCH($C1463,Mapping!$A$5:$A$26,0))&amp;" | "&amp;INDEX(Mapping!$B$30:$B$46,MATCH($B1463,Mapping!$A$30:$A$46,0)))</f>
        <v/>
      </c>
      <c r="I1463" s="14">
        <f>INDEX(Variables!$C$5:$C$205,MATCH($A1463,Variables!$A$5:$A$205,0))</f>
        <v/>
      </c>
      <c r="J1463" s="14">
        <f>INDEX(Variables!$E$5:$E$205,MATCH($A1463,Variables!$A$5:$A$205,0))</f>
        <v/>
      </c>
      <c r="K1463" s="11">
        <f>LOWER(Settings!$C$4)&amp;".mit."&amp;$A1463&amp;IF($C1463="","","."&amp;$C1463&amp;"."&amp;$B1463)&amp;IF(INDEX(Variables!$D$5:$D$205,MATCH($A1463,Variables!$A$5:$A$205,0))="","","."&amp;INDEX(Variables!$D$5:$D$205,MATCH($A1463,Variables!$A$5:$A$205,0)))&amp;"."&amp;K$5</f>
        <v/>
      </c>
      <c r="L1463" s="38">
        <f>MAX(INDEX(L$292:L$303,$D1463)+L1454*(1+$E1463),0.01)</f>
        <v/>
      </c>
      <c r="M1463" s="37">
        <f>MAX(INDEX(M$292:M$303,$D1463)+M1454*(1+$E1463),0.01)</f>
        <v/>
      </c>
      <c r="N1463" s="37">
        <f>MAX(INDEX(N$292:N$303,$D1463)+N1454*(1+$E1463),0.01)</f>
        <v/>
      </c>
      <c r="O1463" s="37">
        <f>MAX(INDEX(O$292:O$303,$D1463)+O1454*(1+$E1463),0.01)</f>
        <v/>
      </c>
      <c r="P1463" s="37">
        <f>MAX(INDEX(P$292:P$303,$D1463)+P1454*(1+$E1463),0.01)</f>
        <v/>
      </c>
      <c r="Q1463" s="37">
        <f>MAX(INDEX(Q$292:Q$303,$D1463)+Q1454*(1+$E1463),0.01)</f>
        <v/>
      </c>
      <c r="R1463" s="37">
        <f>MAX(INDEX(R$292:R$303,$D1463)+R1454*(1+$E1463),0.01)</f>
        <v/>
      </c>
      <c r="S1463" s="37">
        <f>MAX(INDEX(S$292:S$303,$D1463)+S1454*(1+$E1463),0.01)</f>
        <v/>
      </c>
      <c r="T1463" s="37">
        <f>MAX(INDEX(T$292:T$303,$D1463)+T1454*(1+$E1463),0.01)</f>
        <v/>
      </c>
      <c r="U1463" s="37">
        <f>MAX(INDEX(U$292:U$303,$D1463)+U1454*(1+$E1463),0.01)</f>
        <v/>
      </c>
      <c r="V1463" s="37">
        <f>MAX(INDEX(V$292:V$303,$D1463)+V1454*(1+$E1463),0.01)</f>
        <v/>
      </c>
      <c r="W1463" s="37">
        <f>MAX(INDEX(W$292:W$303,$D1463)+W1454*(1+$E1463),0.01)</f>
        <v/>
      </c>
      <c r="X1463" s="37">
        <f>MAX(INDEX(X$292:X$303,$D1463)+X1454*(1+$E1463),0.01)</f>
        <v/>
      </c>
      <c r="Y1463" s="37">
        <f>MAX(INDEX(Y$292:Y$303,$D1463)+Y1454*(1+$E1463),0.01)</f>
        <v/>
      </c>
      <c r="Z1463" s="37">
        <f>MAX(INDEX(Z$292:Z$303,$D1463)+Z1454*(1+$E1463),0.01)</f>
        <v/>
      </c>
      <c r="AA1463" s="37">
        <f>MAX(INDEX(AA$292:AA$303,$D1463)+AA1454*(1+$E1463),0.01)</f>
        <v/>
      </c>
      <c r="AB1463" s="37">
        <f>MAX(INDEX(AB$292:AB$303,$D1463)+AB1454*(1+$E1463),0.01)</f>
        <v/>
      </c>
      <c r="AC1463" s="37">
        <f>MAX(INDEX(AC$292:AC$303,$D1463)+AC1454*(1+$E1463),0.01)</f>
        <v/>
      </c>
      <c r="AD1463" s="40">
        <f>POSTTAX(INDEX(AD$292:AD$303,$D1463),AD1454,$E1463)</f>
        <v/>
      </c>
      <c r="AF1463" s="11">
        <f>LOWER(Settings!$C$4)&amp;".mit."&amp;$A1463&amp;IF($C1463="","","."&amp;$C1463&amp;"."&amp;$B1463)&amp;IF(INDEX(Variables!$D$5:$D$205,MATCH($A1463,Variables!$A$5:$A$205,0))="","","."&amp;INDEX(Variables!$D$5:$D$205,MATCH($A1463,Variables!$A$5:$A$205,0)))&amp;"."&amp;AF$5</f>
        <v/>
      </c>
      <c r="AG1463" s="38">
        <f>MAX(INDEX(AG$292:AG$303,$D1463)+AG1454*(1+$E1463),0.01)</f>
        <v/>
      </c>
      <c r="AH1463" s="37">
        <f>MAX(INDEX(AH$292:AH$303,$D1463)+AH1454*(1+$E1463),0.01)</f>
        <v/>
      </c>
      <c r="AI1463" s="37">
        <f>MAX(INDEX(AI$292:AI$303,$D1463)+AI1454*(1+$E1463),0.01)</f>
        <v/>
      </c>
      <c r="AJ1463" s="37">
        <f>MAX(INDEX(AJ$292:AJ$303,$D1463)+AJ1454*(1+$E1463),0.01)</f>
        <v/>
      </c>
      <c r="AK1463" s="37">
        <f>MAX(INDEX(AK$292:AK$303,$D1463)+AK1454*(1+$E1463),0.01)</f>
        <v/>
      </c>
      <c r="AL1463" s="37">
        <f>MAX(INDEX(AL$292:AL$303,$D1463)+AL1454*(1+$E1463),0.01)</f>
        <v/>
      </c>
      <c r="AM1463" s="37">
        <f>MAX(INDEX(AM$292:AM$303,$D1463)+AM1454*(1+$E1463),0.01)</f>
        <v/>
      </c>
      <c r="AN1463" s="37">
        <f>MAX(INDEX(AN$292:AN$303,$D1463)+AN1454*(1+$E1463),0.01)</f>
        <v/>
      </c>
      <c r="AO1463" s="37">
        <f>MAX(INDEX(AO$292:AO$303,$D1463)+AO1454*(1+$E1463),0.01)</f>
        <v/>
      </c>
      <c r="AP1463" s="37">
        <f>MAX(INDEX(AP$292:AP$303,$D1463)+AP1454*(1+$E1463),0.01)</f>
        <v/>
      </c>
      <c r="AQ1463" s="37">
        <f>MAX(INDEX(AQ$292:AQ$303,$D1463)+AQ1454*(1+$E1463),0.01)</f>
        <v/>
      </c>
      <c r="AR1463" s="37">
        <f>MAX(INDEX(AR$292:AR$303,$D1463)+AR1454*(1+$E1463),0.01)</f>
        <v/>
      </c>
      <c r="AS1463" s="37">
        <f>MAX(INDEX(AS$292:AS$303,$D1463)+AS1454*(1+$E1463),0.01)</f>
        <v/>
      </c>
      <c r="AT1463" s="37">
        <f>MAX(INDEX(AT$292:AT$303,$D1463)+AT1454*(1+$E1463),0.01)</f>
        <v/>
      </c>
      <c r="AU1463" s="37">
        <f>MAX(INDEX(AU$292:AU$303,$D1463)+AU1454*(1+$E1463),0.01)</f>
        <v/>
      </c>
      <c r="AV1463" s="37">
        <f>MAX(INDEX(AV$292:AV$303,$D1463)+AV1454*(1+$E1463),0.01)</f>
        <v/>
      </c>
      <c r="AW1463" s="37">
        <f>MAX(INDEX(AW$292:AW$303,$D1463)+AW1454*(1+$E1463),0.01)</f>
        <v/>
      </c>
      <c r="AX1463" s="37">
        <f>MAX(INDEX(AX$292:AX$303,$D1463)+AX1454*(1+$E1463),0.01)</f>
        <v/>
      </c>
      <c r="AY1463" s="40">
        <f>POSTTAX(INDEX(AY$292:AY$303,$D1463),AY1454,$E1463)</f>
        <v/>
      </c>
    </row>
    <row r="1464" hidden="1" outlineLevel="2">
      <c r="A1464" s="14" t="inlineStr">
        <is>
          <t>atp</t>
        </is>
      </c>
      <c r="B1464" s="14" t="inlineStr">
        <is>
          <t>lpg</t>
        </is>
      </c>
      <c r="C1464" s="14" t="inlineStr">
        <is>
          <t>nfm</t>
        </is>
      </c>
      <c r="D1464" s="37">
        <f>INDEX(Inputs!$R$5:$R$132,MATCH($B1464&amp;"|"&amp;$C1464,Inputs!$A$5:$A$132,0))</f>
        <v/>
      </c>
      <c r="E1464" s="37">
        <f>INDEX(Inputs!$S$5:$S$132,MATCH($B1464&amp;"|"&amp;$C1464,Inputs!$A$5:$A$132,0))</f>
        <v/>
      </c>
      <c r="F1464" s="36" t="n"/>
      <c r="G1464" s="36" t="n"/>
      <c r="H1464" s="14">
        <f>INDEX(Variables!$B$5:$B$205,MATCH($A1464,Variables!$A$5:$A$205,0))&amp;IF($C1464="",""," | "&amp;INDEX(Mapping!$B$5:$B$26,MATCH($C1464,Mapping!$A$5:$A$26,0))&amp;" | "&amp;INDEX(Mapping!$B$30:$B$46,MATCH($B1464,Mapping!$A$30:$A$46,0)))</f>
        <v/>
      </c>
      <c r="I1464" s="14">
        <f>INDEX(Variables!$C$5:$C$205,MATCH($A1464,Variables!$A$5:$A$205,0))</f>
        <v/>
      </c>
      <c r="J1464" s="14">
        <f>INDEX(Variables!$E$5:$E$205,MATCH($A1464,Variables!$A$5:$A$205,0))</f>
        <v/>
      </c>
      <c r="K1464" s="11">
        <f>LOWER(Settings!$C$4)&amp;".mit."&amp;$A1464&amp;IF($C1464="","","."&amp;$C1464&amp;"."&amp;$B1464)&amp;IF(INDEX(Variables!$D$5:$D$205,MATCH($A1464,Variables!$A$5:$A$205,0))="","","."&amp;INDEX(Variables!$D$5:$D$205,MATCH($A1464,Variables!$A$5:$A$205,0)))&amp;"."&amp;K$5</f>
        <v/>
      </c>
      <c r="L1464" s="38">
        <f>MAX(INDEX(L$292:L$303,$D1464)+L1455*(1+$E1464),0.01)</f>
        <v/>
      </c>
      <c r="M1464" s="37">
        <f>MAX(INDEX(M$292:M$303,$D1464)+M1455*(1+$E1464),0.01)</f>
        <v/>
      </c>
      <c r="N1464" s="37">
        <f>MAX(INDEX(N$292:N$303,$D1464)+N1455*(1+$E1464),0.01)</f>
        <v/>
      </c>
      <c r="O1464" s="37">
        <f>MAX(INDEX(O$292:O$303,$D1464)+O1455*(1+$E1464),0.01)</f>
        <v/>
      </c>
      <c r="P1464" s="37">
        <f>MAX(INDEX(P$292:P$303,$D1464)+P1455*(1+$E1464),0.01)</f>
        <v/>
      </c>
      <c r="Q1464" s="37">
        <f>MAX(INDEX(Q$292:Q$303,$D1464)+Q1455*(1+$E1464),0.01)</f>
        <v/>
      </c>
      <c r="R1464" s="37">
        <f>MAX(INDEX(R$292:R$303,$D1464)+R1455*(1+$E1464),0.01)</f>
        <v/>
      </c>
      <c r="S1464" s="37">
        <f>MAX(INDEX(S$292:S$303,$D1464)+S1455*(1+$E1464),0.01)</f>
        <v/>
      </c>
      <c r="T1464" s="37">
        <f>MAX(INDEX(T$292:T$303,$D1464)+T1455*(1+$E1464),0.01)</f>
        <v/>
      </c>
      <c r="U1464" s="37">
        <f>MAX(INDEX(U$292:U$303,$D1464)+U1455*(1+$E1464),0.01)</f>
        <v/>
      </c>
      <c r="V1464" s="37">
        <f>MAX(INDEX(V$292:V$303,$D1464)+V1455*(1+$E1464),0.01)</f>
        <v/>
      </c>
      <c r="W1464" s="37">
        <f>MAX(INDEX(W$292:W$303,$D1464)+W1455*(1+$E1464),0.01)</f>
        <v/>
      </c>
      <c r="X1464" s="37">
        <f>MAX(INDEX(X$292:X$303,$D1464)+X1455*(1+$E1464),0.01)</f>
        <v/>
      </c>
      <c r="Y1464" s="37">
        <f>MAX(INDEX(Y$292:Y$303,$D1464)+Y1455*(1+$E1464),0.01)</f>
        <v/>
      </c>
      <c r="Z1464" s="37">
        <f>MAX(INDEX(Z$292:Z$303,$D1464)+Z1455*(1+$E1464),0.01)</f>
        <v/>
      </c>
      <c r="AA1464" s="37">
        <f>MAX(INDEX(AA$292:AA$303,$D1464)+AA1455*(1+$E1464),0.01)</f>
        <v/>
      </c>
      <c r="AB1464" s="37">
        <f>MAX(INDEX(AB$292:AB$303,$D1464)+AB1455*(1+$E1464),0.01)</f>
        <v/>
      </c>
      <c r="AC1464" s="37">
        <f>MAX(INDEX(AC$292:AC$303,$D1464)+AC1455*(1+$E1464),0.01)</f>
        <v/>
      </c>
      <c r="AD1464" s="40">
        <f>POSTTAX(INDEX(AD$292:AD$303,$D1464),AD1455,$E1464)</f>
        <v/>
      </c>
      <c r="AF1464" s="11">
        <f>LOWER(Settings!$C$4)&amp;".mit."&amp;$A1464&amp;IF($C1464="","","."&amp;$C1464&amp;"."&amp;$B1464)&amp;IF(INDEX(Variables!$D$5:$D$205,MATCH($A1464,Variables!$A$5:$A$205,0))="","","."&amp;INDEX(Variables!$D$5:$D$205,MATCH($A1464,Variables!$A$5:$A$205,0)))&amp;"."&amp;AF$5</f>
        <v/>
      </c>
      <c r="AG1464" s="38">
        <f>MAX(INDEX(AG$292:AG$303,$D1464)+AG1455*(1+$E1464),0.01)</f>
        <v/>
      </c>
      <c r="AH1464" s="37">
        <f>MAX(INDEX(AH$292:AH$303,$D1464)+AH1455*(1+$E1464),0.01)</f>
        <v/>
      </c>
      <c r="AI1464" s="37">
        <f>MAX(INDEX(AI$292:AI$303,$D1464)+AI1455*(1+$E1464),0.01)</f>
        <v/>
      </c>
      <c r="AJ1464" s="37">
        <f>MAX(INDEX(AJ$292:AJ$303,$D1464)+AJ1455*(1+$E1464),0.01)</f>
        <v/>
      </c>
      <c r="AK1464" s="37">
        <f>MAX(INDEX(AK$292:AK$303,$D1464)+AK1455*(1+$E1464),0.01)</f>
        <v/>
      </c>
      <c r="AL1464" s="37">
        <f>MAX(INDEX(AL$292:AL$303,$D1464)+AL1455*(1+$E1464),0.01)</f>
        <v/>
      </c>
      <c r="AM1464" s="37">
        <f>MAX(INDEX(AM$292:AM$303,$D1464)+AM1455*(1+$E1464),0.01)</f>
        <v/>
      </c>
      <c r="AN1464" s="37">
        <f>MAX(INDEX(AN$292:AN$303,$D1464)+AN1455*(1+$E1464),0.01)</f>
        <v/>
      </c>
      <c r="AO1464" s="37">
        <f>MAX(INDEX(AO$292:AO$303,$D1464)+AO1455*(1+$E1464),0.01)</f>
        <v/>
      </c>
      <c r="AP1464" s="37">
        <f>MAX(INDEX(AP$292:AP$303,$D1464)+AP1455*(1+$E1464),0.01)</f>
        <v/>
      </c>
      <c r="AQ1464" s="37">
        <f>MAX(INDEX(AQ$292:AQ$303,$D1464)+AQ1455*(1+$E1464),0.01)</f>
        <v/>
      </c>
      <c r="AR1464" s="37">
        <f>MAX(INDEX(AR$292:AR$303,$D1464)+AR1455*(1+$E1464),0.01)</f>
        <v/>
      </c>
      <c r="AS1464" s="37">
        <f>MAX(INDEX(AS$292:AS$303,$D1464)+AS1455*(1+$E1464),0.01)</f>
        <v/>
      </c>
      <c r="AT1464" s="37">
        <f>MAX(INDEX(AT$292:AT$303,$D1464)+AT1455*(1+$E1464),0.01)</f>
        <v/>
      </c>
      <c r="AU1464" s="37">
        <f>MAX(INDEX(AU$292:AU$303,$D1464)+AU1455*(1+$E1464),0.01)</f>
        <v/>
      </c>
      <c r="AV1464" s="37">
        <f>MAX(INDEX(AV$292:AV$303,$D1464)+AV1455*(1+$E1464),0.01)</f>
        <v/>
      </c>
      <c r="AW1464" s="37">
        <f>MAX(INDEX(AW$292:AW$303,$D1464)+AW1455*(1+$E1464),0.01)</f>
        <v/>
      </c>
      <c r="AX1464" s="37">
        <f>MAX(INDEX(AX$292:AX$303,$D1464)+AX1455*(1+$E1464),0.01)</f>
        <v/>
      </c>
      <c r="AY1464" s="40">
        <f>POSTTAX(INDEX(AY$292:AY$303,$D1464),AY1455,$E1464)</f>
        <v/>
      </c>
    </row>
    <row r="1465" hidden="1" outlineLevel="2">
      <c r="A1465" s="14" t="inlineStr">
        <is>
          <t>atp</t>
        </is>
      </c>
      <c r="B1465" s="14" t="inlineStr">
        <is>
          <t>ker</t>
        </is>
      </c>
      <c r="C1465" s="14" t="inlineStr">
        <is>
          <t>nfm</t>
        </is>
      </c>
      <c r="D1465" s="37">
        <f>INDEX(Inputs!$R$5:$R$132,MATCH($B1465&amp;"|"&amp;$C1465,Inputs!$A$5:$A$132,0))</f>
        <v/>
      </c>
      <c r="E1465" s="37">
        <f>INDEX(Inputs!$S$5:$S$132,MATCH($B1465&amp;"|"&amp;$C1465,Inputs!$A$5:$A$132,0))</f>
        <v/>
      </c>
      <c r="F1465" s="36" t="n"/>
      <c r="G1465" s="36" t="n"/>
      <c r="H1465" s="14">
        <f>INDEX(Variables!$B$5:$B$205,MATCH($A1465,Variables!$A$5:$A$205,0))&amp;IF($C1465="",""," | "&amp;INDEX(Mapping!$B$5:$B$26,MATCH($C1465,Mapping!$A$5:$A$26,0))&amp;" | "&amp;INDEX(Mapping!$B$30:$B$46,MATCH($B1465,Mapping!$A$30:$A$46,0)))</f>
        <v/>
      </c>
      <c r="I1465" s="14">
        <f>INDEX(Variables!$C$5:$C$205,MATCH($A1465,Variables!$A$5:$A$205,0))</f>
        <v/>
      </c>
      <c r="J1465" s="14">
        <f>INDEX(Variables!$E$5:$E$205,MATCH($A1465,Variables!$A$5:$A$205,0))</f>
        <v/>
      </c>
      <c r="K1465" s="11">
        <f>LOWER(Settings!$C$4)&amp;".mit."&amp;$A1465&amp;IF($C1465="","","."&amp;$C1465&amp;"."&amp;$B1465)&amp;IF(INDEX(Variables!$D$5:$D$205,MATCH($A1465,Variables!$A$5:$A$205,0))="","","."&amp;INDEX(Variables!$D$5:$D$205,MATCH($A1465,Variables!$A$5:$A$205,0)))&amp;"."&amp;K$5</f>
        <v/>
      </c>
      <c r="L1465" s="38">
        <f>MAX(INDEX(L$292:L$303,$D1465)+L1456*(1+$E1465),0.01)</f>
        <v/>
      </c>
      <c r="M1465" s="37">
        <f>MAX(INDEX(M$292:M$303,$D1465)+M1456*(1+$E1465),0.01)</f>
        <v/>
      </c>
      <c r="N1465" s="37">
        <f>MAX(INDEX(N$292:N$303,$D1465)+N1456*(1+$E1465),0.01)</f>
        <v/>
      </c>
      <c r="O1465" s="37">
        <f>MAX(INDEX(O$292:O$303,$D1465)+O1456*(1+$E1465),0.01)</f>
        <v/>
      </c>
      <c r="P1465" s="37">
        <f>MAX(INDEX(P$292:P$303,$D1465)+P1456*(1+$E1465),0.01)</f>
        <v/>
      </c>
      <c r="Q1465" s="37">
        <f>MAX(INDEX(Q$292:Q$303,$D1465)+Q1456*(1+$E1465),0.01)</f>
        <v/>
      </c>
      <c r="R1465" s="37">
        <f>MAX(INDEX(R$292:R$303,$D1465)+R1456*(1+$E1465),0.01)</f>
        <v/>
      </c>
      <c r="S1465" s="37">
        <f>MAX(INDEX(S$292:S$303,$D1465)+S1456*(1+$E1465),0.01)</f>
        <v/>
      </c>
      <c r="T1465" s="37">
        <f>MAX(INDEX(T$292:T$303,$D1465)+T1456*(1+$E1465),0.01)</f>
        <v/>
      </c>
      <c r="U1465" s="37">
        <f>MAX(INDEX(U$292:U$303,$D1465)+U1456*(1+$E1465),0.01)</f>
        <v/>
      </c>
      <c r="V1465" s="37">
        <f>MAX(INDEX(V$292:V$303,$D1465)+V1456*(1+$E1465),0.01)</f>
        <v/>
      </c>
      <c r="W1465" s="37">
        <f>MAX(INDEX(W$292:W$303,$D1465)+W1456*(1+$E1465),0.01)</f>
        <v/>
      </c>
      <c r="X1465" s="37">
        <f>MAX(INDEX(X$292:X$303,$D1465)+X1456*(1+$E1465),0.01)</f>
        <v/>
      </c>
      <c r="Y1465" s="37">
        <f>MAX(INDEX(Y$292:Y$303,$D1465)+Y1456*(1+$E1465),0.01)</f>
        <v/>
      </c>
      <c r="Z1465" s="37">
        <f>MAX(INDEX(Z$292:Z$303,$D1465)+Z1456*(1+$E1465),0.01)</f>
        <v/>
      </c>
      <c r="AA1465" s="37">
        <f>MAX(INDEX(AA$292:AA$303,$D1465)+AA1456*(1+$E1465),0.01)</f>
        <v/>
      </c>
      <c r="AB1465" s="37">
        <f>MAX(INDEX(AB$292:AB$303,$D1465)+AB1456*(1+$E1465),0.01)</f>
        <v/>
      </c>
      <c r="AC1465" s="37">
        <f>MAX(INDEX(AC$292:AC$303,$D1465)+AC1456*(1+$E1465),0.01)</f>
        <v/>
      </c>
      <c r="AD1465" s="40">
        <f>POSTTAX(INDEX(AD$292:AD$303,$D1465),AD1456,$E1465)</f>
        <v/>
      </c>
      <c r="AF1465" s="11">
        <f>LOWER(Settings!$C$4)&amp;".mit."&amp;$A1465&amp;IF($C1465="","","."&amp;$C1465&amp;"."&amp;$B1465)&amp;IF(INDEX(Variables!$D$5:$D$205,MATCH($A1465,Variables!$A$5:$A$205,0))="","","."&amp;INDEX(Variables!$D$5:$D$205,MATCH($A1465,Variables!$A$5:$A$205,0)))&amp;"."&amp;AF$5</f>
        <v/>
      </c>
      <c r="AG1465" s="38">
        <f>MAX(INDEX(AG$292:AG$303,$D1465)+AG1456*(1+$E1465),0.01)</f>
        <v/>
      </c>
      <c r="AH1465" s="37">
        <f>MAX(INDEX(AH$292:AH$303,$D1465)+AH1456*(1+$E1465),0.01)</f>
        <v/>
      </c>
      <c r="AI1465" s="37">
        <f>MAX(INDEX(AI$292:AI$303,$D1465)+AI1456*(1+$E1465),0.01)</f>
        <v/>
      </c>
      <c r="AJ1465" s="37">
        <f>MAX(INDEX(AJ$292:AJ$303,$D1465)+AJ1456*(1+$E1465),0.01)</f>
        <v/>
      </c>
      <c r="AK1465" s="37">
        <f>MAX(INDEX(AK$292:AK$303,$D1465)+AK1456*(1+$E1465),0.01)</f>
        <v/>
      </c>
      <c r="AL1465" s="37">
        <f>MAX(INDEX(AL$292:AL$303,$D1465)+AL1456*(1+$E1465),0.01)</f>
        <v/>
      </c>
      <c r="AM1465" s="37">
        <f>MAX(INDEX(AM$292:AM$303,$D1465)+AM1456*(1+$E1465),0.01)</f>
        <v/>
      </c>
      <c r="AN1465" s="37">
        <f>MAX(INDEX(AN$292:AN$303,$D1465)+AN1456*(1+$E1465),0.01)</f>
        <v/>
      </c>
      <c r="AO1465" s="37">
        <f>MAX(INDEX(AO$292:AO$303,$D1465)+AO1456*(1+$E1465),0.01)</f>
        <v/>
      </c>
      <c r="AP1465" s="37">
        <f>MAX(INDEX(AP$292:AP$303,$D1465)+AP1456*(1+$E1465),0.01)</f>
        <v/>
      </c>
      <c r="AQ1465" s="37">
        <f>MAX(INDEX(AQ$292:AQ$303,$D1465)+AQ1456*(1+$E1465),0.01)</f>
        <v/>
      </c>
      <c r="AR1465" s="37">
        <f>MAX(INDEX(AR$292:AR$303,$D1465)+AR1456*(1+$E1465),0.01)</f>
        <v/>
      </c>
      <c r="AS1465" s="37">
        <f>MAX(INDEX(AS$292:AS$303,$D1465)+AS1456*(1+$E1465),0.01)</f>
        <v/>
      </c>
      <c r="AT1465" s="37">
        <f>MAX(INDEX(AT$292:AT$303,$D1465)+AT1456*(1+$E1465),0.01)</f>
        <v/>
      </c>
      <c r="AU1465" s="37">
        <f>MAX(INDEX(AU$292:AU$303,$D1465)+AU1456*(1+$E1465),0.01)</f>
        <v/>
      </c>
      <c r="AV1465" s="37">
        <f>MAX(INDEX(AV$292:AV$303,$D1465)+AV1456*(1+$E1465),0.01)</f>
        <v/>
      </c>
      <c r="AW1465" s="37">
        <f>MAX(INDEX(AW$292:AW$303,$D1465)+AW1456*(1+$E1465),0.01)</f>
        <v/>
      </c>
      <c r="AX1465" s="37">
        <f>MAX(INDEX(AX$292:AX$303,$D1465)+AX1456*(1+$E1465),0.01)</f>
        <v/>
      </c>
      <c r="AY1465" s="40">
        <f>POSTTAX(INDEX(AY$292:AY$303,$D1465),AY1456,$E1465)</f>
        <v/>
      </c>
    </row>
    <row r="1466" hidden="1" outlineLevel="2">
      <c r="A1466" s="14" t="inlineStr">
        <is>
          <t>atp</t>
        </is>
      </c>
      <c r="B1466" s="14" t="inlineStr">
        <is>
          <t>oop</t>
        </is>
      </c>
      <c r="C1466" s="14" t="inlineStr">
        <is>
          <t>nfm</t>
        </is>
      </c>
      <c r="D1466" s="37">
        <f>INDEX(Inputs!$R$5:$R$132,MATCH($B1466&amp;"|"&amp;$C1466,Inputs!$A$5:$A$132,0))</f>
        <v/>
      </c>
      <c r="E1466" s="37">
        <f>INDEX(Inputs!$S$5:$S$132,MATCH($B1466&amp;"|"&amp;$C1466,Inputs!$A$5:$A$132,0))</f>
        <v/>
      </c>
      <c r="F1466" s="36" t="n"/>
      <c r="G1466" s="36" t="n"/>
      <c r="H1466" s="14">
        <f>INDEX(Variables!$B$5:$B$205,MATCH($A1466,Variables!$A$5:$A$205,0))&amp;IF($C1466="",""," | "&amp;INDEX(Mapping!$B$5:$B$26,MATCH($C1466,Mapping!$A$5:$A$26,0))&amp;" | "&amp;INDEX(Mapping!$B$30:$B$46,MATCH($B1466,Mapping!$A$30:$A$46,0)))</f>
        <v/>
      </c>
      <c r="I1466" s="14">
        <f>INDEX(Variables!$C$5:$C$205,MATCH($A1466,Variables!$A$5:$A$205,0))</f>
        <v/>
      </c>
      <c r="J1466" s="14">
        <f>INDEX(Variables!$E$5:$E$205,MATCH($A1466,Variables!$A$5:$A$205,0))</f>
        <v/>
      </c>
      <c r="K1466" s="11">
        <f>LOWER(Settings!$C$4)&amp;".mit."&amp;$A1466&amp;IF($C1466="","","."&amp;$C1466&amp;"."&amp;$B1466)&amp;IF(INDEX(Variables!$D$5:$D$205,MATCH($A1466,Variables!$A$5:$A$205,0))="","","."&amp;INDEX(Variables!$D$5:$D$205,MATCH($A1466,Variables!$A$5:$A$205,0)))&amp;"."&amp;K$5</f>
        <v/>
      </c>
      <c r="L1466" s="38">
        <f>MAX(INDEX(L$292:L$303,$D1466)+L1457*(1+$E1466),0.01)</f>
        <v/>
      </c>
      <c r="M1466" s="37">
        <f>MAX(INDEX(M$292:M$303,$D1466)+M1457*(1+$E1466),0.01)</f>
        <v/>
      </c>
      <c r="N1466" s="37">
        <f>MAX(INDEX(N$292:N$303,$D1466)+N1457*(1+$E1466),0.01)</f>
        <v/>
      </c>
      <c r="O1466" s="37">
        <f>MAX(INDEX(O$292:O$303,$D1466)+O1457*(1+$E1466),0.01)</f>
        <v/>
      </c>
      <c r="P1466" s="37">
        <f>MAX(INDEX(P$292:P$303,$D1466)+P1457*(1+$E1466),0.01)</f>
        <v/>
      </c>
      <c r="Q1466" s="37">
        <f>MAX(INDEX(Q$292:Q$303,$D1466)+Q1457*(1+$E1466),0.01)</f>
        <v/>
      </c>
      <c r="R1466" s="37">
        <f>MAX(INDEX(R$292:R$303,$D1466)+R1457*(1+$E1466),0.01)</f>
        <v/>
      </c>
      <c r="S1466" s="37">
        <f>MAX(INDEX(S$292:S$303,$D1466)+S1457*(1+$E1466),0.01)</f>
        <v/>
      </c>
      <c r="T1466" s="37">
        <f>MAX(INDEX(T$292:T$303,$D1466)+T1457*(1+$E1466),0.01)</f>
        <v/>
      </c>
      <c r="U1466" s="37">
        <f>MAX(INDEX(U$292:U$303,$D1466)+U1457*(1+$E1466),0.01)</f>
        <v/>
      </c>
      <c r="V1466" s="37">
        <f>MAX(INDEX(V$292:V$303,$D1466)+V1457*(1+$E1466),0.01)</f>
        <v/>
      </c>
      <c r="W1466" s="37">
        <f>MAX(INDEX(W$292:W$303,$D1466)+W1457*(1+$E1466),0.01)</f>
        <v/>
      </c>
      <c r="X1466" s="37">
        <f>MAX(INDEX(X$292:X$303,$D1466)+X1457*(1+$E1466),0.01)</f>
        <v/>
      </c>
      <c r="Y1466" s="37">
        <f>MAX(INDEX(Y$292:Y$303,$D1466)+Y1457*(1+$E1466),0.01)</f>
        <v/>
      </c>
      <c r="Z1466" s="37">
        <f>MAX(INDEX(Z$292:Z$303,$D1466)+Z1457*(1+$E1466),0.01)</f>
        <v/>
      </c>
      <c r="AA1466" s="37">
        <f>MAX(INDEX(AA$292:AA$303,$D1466)+AA1457*(1+$E1466),0.01)</f>
        <v/>
      </c>
      <c r="AB1466" s="37">
        <f>MAX(INDEX(AB$292:AB$303,$D1466)+AB1457*(1+$E1466),0.01)</f>
        <v/>
      </c>
      <c r="AC1466" s="37">
        <f>MAX(INDEX(AC$292:AC$303,$D1466)+AC1457*(1+$E1466),0.01)</f>
        <v/>
      </c>
      <c r="AD1466" s="40">
        <f>POSTTAX(INDEX(AD$292:AD$303,$D1466),AD1457,$E1466)</f>
        <v/>
      </c>
      <c r="AF1466" s="11">
        <f>LOWER(Settings!$C$4)&amp;".mit."&amp;$A1466&amp;IF($C1466="","","."&amp;$C1466&amp;"."&amp;$B1466)&amp;IF(INDEX(Variables!$D$5:$D$205,MATCH($A1466,Variables!$A$5:$A$205,0))="","","."&amp;INDEX(Variables!$D$5:$D$205,MATCH($A1466,Variables!$A$5:$A$205,0)))&amp;"."&amp;AF$5</f>
        <v/>
      </c>
      <c r="AG1466" s="38">
        <f>MAX(INDEX(AG$292:AG$303,$D1466)+AG1457*(1+$E1466),0.01)</f>
        <v/>
      </c>
      <c r="AH1466" s="37">
        <f>MAX(INDEX(AH$292:AH$303,$D1466)+AH1457*(1+$E1466),0.01)</f>
        <v/>
      </c>
      <c r="AI1466" s="37">
        <f>MAX(INDEX(AI$292:AI$303,$D1466)+AI1457*(1+$E1466),0.01)</f>
        <v/>
      </c>
      <c r="AJ1466" s="37">
        <f>MAX(INDEX(AJ$292:AJ$303,$D1466)+AJ1457*(1+$E1466),0.01)</f>
        <v/>
      </c>
      <c r="AK1466" s="37">
        <f>MAX(INDEX(AK$292:AK$303,$D1466)+AK1457*(1+$E1466),0.01)</f>
        <v/>
      </c>
      <c r="AL1466" s="37">
        <f>MAX(INDEX(AL$292:AL$303,$D1466)+AL1457*(1+$E1466),0.01)</f>
        <v/>
      </c>
      <c r="AM1466" s="37">
        <f>MAX(INDEX(AM$292:AM$303,$D1466)+AM1457*(1+$E1466),0.01)</f>
        <v/>
      </c>
      <c r="AN1466" s="37">
        <f>MAX(INDEX(AN$292:AN$303,$D1466)+AN1457*(1+$E1466),0.01)</f>
        <v/>
      </c>
      <c r="AO1466" s="37">
        <f>MAX(INDEX(AO$292:AO$303,$D1466)+AO1457*(1+$E1466),0.01)</f>
        <v/>
      </c>
      <c r="AP1466" s="37">
        <f>MAX(INDEX(AP$292:AP$303,$D1466)+AP1457*(1+$E1466),0.01)</f>
        <v/>
      </c>
      <c r="AQ1466" s="37">
        <f>MAX(INDEX(AQ$292:AQ$303,$D1466)+AQ1457*(1+$E1466),0.01)</f>
        <v/>
      </c>
      <c r="AR1466" s="37">
        <f>MAX(INDEX(AR$292:AR$303,$D1466)+AR1457*(1+$E1466),0.01)</f>
        <v/>
      </c>
      <c r="AS1466" s="37">
        <f>MAX(INDEX(AS$292:AS$303,$D1466)+AS1457*(1+$E1466),0.01)</f>
        <v/>
      </c>
      <c r="AT1466" s="37">
        <f>MAX(INDEX(AT$292:AT$303,$D1466)+AT1457*(1+$E1466),0.01)</f>
        <v/>
      </c>
      <c r="AU1466" s="37">
        <f>MAX(INDEX(AU$292:AU$303,$D1466)+AU1457*(1+$E1466),0.01)</f>
        <v/>
      </c>
      <c r="AV1466" s="37">
        <f>MAX(INDEX(AV$292:AV$303,$D1466)+AV1457*(1+$E1466),0.01)</f>
        <v/>
      </c>
      <c r="AW1466" s="37">
        <f>MAX(INDEX(AW$292:AW$303,$D1466)+AW1457*(1+$E1466),0.01)</f>
        <v/>
      </c>
      <c r="AX1466" s="37">
        <f>MAX(INDEX(AX$292:AX$303,$D1466)+AX1457*(1+$E1466),0.01)</f>
        <v/>
      </c>
      <c r="AY1466" s="40">
        <f>POSTTAX(INDEX(AY$292:AY$303,$D1466),AY1457,$E1466)</f>
        <v/>
      </c>
    </row>
    <row r="1467" hidden="1" outlineLevel="2">
      <c r="A1467" s="14" t="inlineStr">
        <is>
          <t>atp</t>
        </is>
      </c>
      <c r="B1467" s="14" t="inlineStr">
        <is>
          <t>bio</t>
        </is>
      </c>
      <c r="C1467" s="14" t="inlineStr">
        <is>
          <t>nfm</t>
        </is>
      </c>
      <c r="D1467" s="37">
        <f>INDEX(Inputs!$R$5:$R$132,MATCH($B1467&amp;"|"&amp;$C1467,Inputs!$A$5:$A$132,0))</f>
        <v/>
      </c>
      <c r="E1467" s="37">
        <f>INDEX(Inputs!$S$5:$S$132,MATCH($B1467&amp;"|"&amp;$C1467,Inputs!$A$5:$A$132,0))</f>
        <v/>
      </c>
      <c r="F1467" s="36" t="n"/>
      <c r="G1467" s="36" t="n"/>
      <c r="H1467" s="14">
        <f>INDEX(Variables!$B$5:$B$205,MATCH($A1467,Variables!$A$5:$A$205,0))&amp;IF($C1467="",""," | "&amp;INDEX(Mapping!$B$5:$B$26,MATCH($C1467,Mapping!$A$5:$A$26,0))&amp;" | "&amp;INDEX(Mapping!$B$30:$B$46,MATCH($B1467,Mapping!$A$30:$A$46,0)))</f>
        <v/>
      </c>
      <c r="I1467" s="14">
        <f>INDEX(Variables!$C$5:$C$205,MATCH($A1467,Variables!$A$5:$A$205,0))</f>
        <v/>
      </c>
      <c r="J1467" s="14">
        <f>INDEX(Variables!$E$5:$E$205,MATCH($A1467,Variables!$A$5:$A$205,0))</f>
        <v/>
      </c>
      <c r="K1467" s="11">
        <f>LOWER(Settings!$C$4)&amp;".mit."&amp;$A1467&amp;IF($C1467="","","."&amp;$C1467&amp;"."&amp;$B1467)&amp;IF(INDEX(Variables!$D$5:$D$205,MATCH($A1467,Variables!$A$5:$A$205,0))="","","."&amp;INDEX(Variables!$D$5:$D$205,MATCH($A1467,Variables!$A$5:$A$205,0)))&amp;"."&amp;K$5</f>
        <v/>
      </c>
      <c r="L1467" s="38">
        <f>MAX(INDEX(L$292:L$303,$D1467)+L1458*(1+$E1467),0.01)</f>
        <v/>
      </c>
      <c r="M1467" s="37">
        <f>MAX(INDEX(M$292:M$303,$D1467)+M1458*(1+$E1467),0.01)</f>
        <v/>
      </c>
      <c r="N1467" s="37">
        <f>MAX(INDEX(N$292:N$303,$D1467)+N1458*(1+$E1467),0.01)</f>
        <v/>
      </c>
      <c r="O1467" s="37">
        <f>MAX(INDEX(O$292:O$303,$D1467)+O1458*(1+$E1467),0.01)</f>
        <v/>
      </c>
      <c r="P1467" s="37">
        <f>MAX(INDEX(P$292:P$303,$D1467)+P1458*(1+$E1467),0.01)</f>
        <v/>
      </c>
      <c r="Q1467" s="37">
        <f>MAX(INDEX(Q$292:Q$303,$D1467)+Q1458*(1+$E1467),0.01)</f>
        <v/>
      </c>
      <c r="R1467" s="37">
        <f>MAX(INDEX(R$292:R$303,$D1467)+R1458*(1+$E1467),0.01)</f>
        <v/>
      </c>
      <c r="S1467" s="37">
        <f>MAX(INDEX(S$292:S$303,$D1467)+S1458*(1+$E1467),0.01)</f>
        <v/>
      </c>
      <c r="T1467" s="37">
        <f>MAX(INDEX(T$292:T$303,$D1467)+T1458*(1+$E1467),0.01)</f>
        <v/>
      </c>
      <c r="U1467" s="37">
        <f>MAX(INDEX(U$292:U$303,$D1467)+U1458*(1+$E1467),0.01)</f>
        <v/>
      </c>
      <c r="V1467" s="37">
        <f>MAX(INDEX(V$292:V$303,$D1467)+V1458*(1+$E1467),0.01)</f>
        <v/>
      </c>
      <c r="W1467" s="37">
        <f>MAX(INDEX(W$292:W$303,$D1467)+W1458*(1+$E1467),0.01)</f>
        <v/>
      </c>
      <c r="X1467" s="37">
        <f>MAX(INDEX(X$292:X$303,$D1467)+X1458*(1+$E1467),0.01)</f>
        <v/>
      </c>
      <c r="Y1467" s="37">
        <f>MAX(INDEX(Y$292:Y$303,$D1467)+Y1458*(1+$E1467),0.01)</f>
        <v/>
      </c>
      <c r="Z1467" s="37">
        <f>MAX(INDEX(Z$292:Z$303,$D1467)+Z1458*(1+$E1467),0.01)</f>
        <v/>
      </c>
      <c r="AA1467" s="37">
        <f>MAX(INDEX(AA$292:AA$303,$D1467)+AA1458*(1+$E1467),0.01)</f>
        <v/>
      </c>
      <c r="AB1467" s="37">
        <f>MAX(INDEX(AB$292:AB$303,$D1467)+AB1458*(1+$E1467),0.01)</f>
        <v/>
      </c>
      <c r="AC1467" s="37">
        <f>MAX(INDEX(AC$292:AC$303,$D1467)+AC1458*(1+$E1467),0.01)</f>
        <v/>
      </c>
      <c r="AD1467" s="40">
        <f>POSTTAX(INDEX(AD$292:AD$303,$D1467),AD1458,$E1467)</f>
        <v/>
      </c>
      <c r="AF1467" s="11">
        <f>LOWER(Settings!$C$4)&amp;".mit."&amp;$A1467&amp;IF($C1467="","","."&amp;$C1467&amp;"."&amp;$B1467)&amp;IF(INDEX(Variables!$D$5:$D$205,MATCH($A1467,Variables!$A$5:$A$205,0))="","","."&amp;INDEX(Variables!$D$5:$D$205,MATCH($A1467,Variables!$A$5:$A$205,0)))&amp;"."&amp;AF$5</f>
        <v/>
      </c>
      <c r="AG1467" s="38">
        <f>MAX(INDEX(AG$292:AG$303,$D1467)+AG1458*(1+$E1467),0.01)</f>
        <v/>
      </c>
      <c r="AH1467" s="37">
        <f>MAX(INDEX(AH$292:AH$303,$D1467)+AH1458*(1+$E1467),0.01)</f>
        <v/>
      </c>
      <c r="AI1467" s="37">
        <f>MAX(INDEX(AI$292:AI$303,$D1467)+AI1458*(1+$E1467),0.01)</f>
        <v/>
      </c>
      <c r="AJ1467" s="37">
        <f>MAX(INDEX(AJ$292:AJ$303,$D1467)+AJ1458*(1+$E1467),0.01)</f>
        <v/>
      </c>
      <c r="AK1467" s="37">
        <f>MAX(INDEX(AK$292:AK$303,$D1467)+AK1458*(1+$E1467),0.01)</f>
        <v/>
      </c>
      <c r="AL1467" s="37">
        <f>MAX(INDEX(AL$292:AL$303,$D1467)+AL1458*(1+$E1467),0.01)</f>
        <v/>
      </c>
      <c r="AM1467" s="37">
        <f>MAX(INDEX(AM$292:AM$303,$D1467)+AM1458*(1+$E1467),0.01)</f>
        <v/>
      </c>
      <c r="AN1467" s="37">
        <f>MAX(INDEX(AN$292:AN$303,$D1467)+AN1458*(1+$E1467),0.01)</f>
        <v/>
      </c>
      <c r="AO1467" s="37">
        <f>MAX(INDEX(AO$292:AO$303,$D1467)+AO1458*(1+$E1467),0.01)</f>
        <v/>
      </c>
      <c r="AP1467" s="37">
        <f>MAX(INDEX(AP$292:AP$303,$D1467)+AP1458*(1+$E1467),0.01)</f>
        <v/>
      </c>
      <c r="AQ1467" s="37">
        <f>MAX(INDEX(AQ$292:AQ$303,$D1467)+AQ1458*(1+$E1467),0.01)</f>
        <v/>
      </c>
      <c r="AR1467" s="37">
        <f>MAX(INDEX(AR$292:AR$303,$D1467)+AR1458*(1+$E1467),0.01)</f>
        <v/>
      </c>
      <c r="AS1467" s="37">
        <f>MAX(INDEX(AS$292:AS$303,$D1467)+AS1458*(1+$E1467),0.01)</f>
        <v/>
      </c>
      <c r="AT1467" s="37">
        <f>MAX(INDEX(AT$292:AT$303,$D1467)+AT1458*(1+$E1467),0.01)</f>
        <v/>
      </c>
      <c r="AU1467" s="37">
        <f>MAX(INDEX(AU$292:AU$303,$D1467)+AU1458*(1+$E1467),0.01)</f>
        <v/>
      </c>
      <c r="AV1467" s="37">
        <f>MAX(INDEX(AV$292:AV$303,$D1467)+AV1458*(1+$E1467),0.01)</f>
        <v/>
      </c>
      <c r="AW1467" s="37">
        <f>MAX(INDEX(AW$292:AW$303,$D1467)+AW1458*(1+$E1467),0.01)</f>
        <v/>
      </c>
      <c r="AX1467" s="37">
        <f>MAX(INDEX(AX$292:AX$303,$D1467)+AX1458*(1+$E1467),0.01)</f>
        <v/>
      </c>
      <c r="AY1467" s="40">
        <f>POSTTAX(INDEX(AY$292:AY$303,$D1467),AY1458,$E1467)</f>
        <v/>
      </c>
    </row>
    <row r="1468" hidden="1" outlineLevel="2"/>
    <row r="1469" hidden="1" outlineLevel="2">
      <c r="A1469" s="14" t="inlineStr">
        <is>
          <t>shp</t>
        </is>
      </c>
      <c r="B1469" s="14" t="inlineStr">
        <is>
          <t>coa</t>
        </is>
      </c>
      <c r="C1469" s="14" t="inlineStr">
        <is>
          <t>nfm</t>
        </is>
      </c>
      <c r="D1469" s="37">
        <f>INDEX(Inputs!$M$5:$M$132,MATCH($B1469&amp;"|"&amp;$C1469,Inputs!$A$5:$A$132,0))</f>
        <v/>
      </c>
      <c r="E1469" s="37">
        <f>INDEX(Inputs!$T$5:$T$132,MATCH($B1469&amp;"|"&amp;$C1469,Inputs!$A$5:$A$132,0))</f>
        <v/>
      </c>
      <c r="F1469" s="37">
        <f>INDEX(Inputs!$K$5:$K$132,MATCH($B1469&amp;"|"&amp;$C1469,Inputs!$A$5:$A$132,0))</f>
        <v/>
      </c>
      <c r="G1469" s="36" t="n"/>
      <c r="H1469" s="14">
        <f>INDEX(Variables!$B$5:$B$205,MATCH($A1469,Variables!$A$5:$A$205,0))&amp;IF($C1469="",""," | "&amp;INDEX(Mapping!$B$5:$B$26,MATCH($C1469,Mapping!$A$5:$A$26,0))&amp;" | "&amp;INDEX(Mapping!$B$30:$B$46,MATCH($B1469,Mapping!$A$30:$A$46,0)))</f>
        <v/>
      </c>
      <c r="I1469" s="14">
        <f>INDEX(Variables!$C$5:$C$205,MATCH($A1469,Variables!$A$5:$A$205,0))</f>
        <v/>
      </c>
      <c r="J1469" s="14">
        <f>INDEX(Variables!$E$5:$E$205,MATCH($A1469,Variables!$A$5:$A$205,0))</f>
        <v/>
      </c>
      <c r="K1469" s="11">
        <f>LOWER(Settings!$C$4)&amp;".mit."&amp;$A1469&amp;IF($C1469="","","."&amp;$C1469&amp;"."&amp;$B1469)&amp;IF(INDEX(Variables!$D$5:$D$205,MATCH($A1469,Variables!$A$5:$A$205,0))="","","."&amp;INDEX(Variables!$D$5:$D$205,MATCH($A1469,Variables!$A$5:$A$205,0)))&amp;"."&amp;K$5</f>
        <v/>
      </c>
      <c r="L1469" s="38">
        <f>(INDEX(L$235:L$238,$D1469)*INDEX(L$239:L$255,$F1469)+L$194*INDEX(L$121:L$137,$F1469)*INDEX(L$151:L$167,$F1469))*$E1469</f>
        <v/>
      </c>
      <c r="M1469" s="37">
        <f>(INDEX(M$235:M$238,$D1469)*INDEX(M$239:M$255,$F1469)+M$194*INDEX(M$121:M$137,$F1469)*INDEX(M$151:M$167,$F1469))*$E1469</f>
        <v/>
      </c>
      <c r="N1469" s="37">
        <f>(INDEX(N$235:N$238,$D1469)*INDEX(N$239:N$255,$F1469)+N$194*INDEX(N$121:N$137,$F1469)*INDEX(N$151:N$167,$F1469))*$E1469</f>
        <v/>
      </c>
      <c r="O1469" s="37">
        <f>(INDEX(O$235:O$238,$D1469)*INDEX(O$239:O$255,$F1469)+O$194*INDEX(O$121:O$137,$F1469)*INDEX(O$151:O$167,$F1469))*$E1469</f>
        <v/>
      </c>
      <c r="P1469" s="37">
        <f>(INDEX(P$235:P$238,$D1469)*INDEX(P$239:P$255,$F1469)+P$194*INDEX(P$121:P$137,$F1469)*INDEX(P$151:P$167,$F1469))*$E1469</f>
        <v/>
      </c>
      <c r="Q1469" s="37">
        <f>(INDEX(Q$235:Q$238,$D1469)*INDEX(Q$239:Q$255,$F1469)+Q$194*INDEX(Q$121:Q$137,$F1469)*INDEX(Q$151:Q$167,$F1469))*$E1469</f>
        <v/>
      </c>
      <c r="R1469" s="37">
        <f>(INDEX(R$235:R$238,$D1469)*INDEX(R$239:R$255,$F1469)+R$194*INDEX(R$121:R$137,$F1469)*INDEX(R$151:R$167,$F1469))*$E1469</f>
        <v/>
      </c>
      <c r="S1469" s="37">
        <f>(INDEX(S$235:S$238,$D1469)*INDEX(S$239:S$255,$F1469)+S$194*INDEX(S$121:S$137,$F1469)*INDEX(S$151:S$167,$F1469))*$E1469</f>
        <v/>
      </c>
      <c r="T1469" s="37">
        <f>(INDEX(T$235:T$238,$D1469)*INDEX(T$239:T$255,$F1469)+T$194*INDEX(T$121:T$137,$F1469)*INDEX(T$151:T$167,$F1469))*$E1469</f>
        <v/>
      </c>
      <c r="U1469" s="37">
        <f>(INDEX(U$235:U$238,$D1469)*INDEX(U$239:U$255,$F1469)+U$194*INDEX(U$121:U$137,$F1469)*INDEX(U$151:U$167,$F1469))*$E1469</f>
        <v/>
      </c>
      <c r="V1469" s="37">
        <f>(INDEX(V$235:V$238,$D1469)*INDEX(V$239:V$255,$F1469)+V$194*INDEX(V$121:V$137,$F1469)*INDEX(V$151:V$167,$F1469))*$E1469</f>
        <v/>
      </c>
      <c r="W1469" s="37">
        <f>(INDEX(W$235:W$238,$D1469)*INDEX(W$239:W$255,$F1469)+W$194*INDEX(W$121:W$137,$F1469)*INDEX(W$151:W$167,$F1469))*$E1469</f>
        <v/>
      </c>
      <c r="X1469" s="37">
        <f>(INDEX(X$235:X$238,$D1469)*INDEX(X$239:X$255,$F1469)+X$194*INDEX(X$121:X$137,$F1469)*INDEX(X$151:X$167,$F1469))*$E1469</f>
        <v/>
      </c>
      <c r="Y1469" s="37">
        <f>(INDEX(Y$235:Y$238,$D1469)*INDEX(Y$239:Y$255,$F1469)+Y$194*INDEX(Y$121:Y$137,$F1469)*INDEX(Y$151:Y$167,$F1469))*$E1469</f>
        <v/>
      </c>
      <c r="Z1469" s="37">
        <f>(INDEX(Z$235:Z$238,$D1469)*INDEX(Z$239:Z$255,$F1469)+Z$194*INDEX(Z$121:Z$137,$F1469)*INDEX(Z$151:Z$167,$F1469))*$E1469</f>
        <v/>
      </c>
      <c r="AA1469" s="37">
        <f>(INDEX(AA$235:AA$238,$D1469)*INDEX(AA$239:AA$255,$F1469)+AA$194*INDEX(AA$121:AA$137,$F1469)*INDEX(AA$151:AA$167,$F1469))*$E1469</f>
        <v/>
      </c>
      <c r="AB1469" s="37">
        <f>(INDEX(AB$235:AB$238,$D1469)*INDEX(AB$239:AB$255,$F1469)+AB$194*INDEX(AB$121:AB$137,$F1469)*INDEX(AB$151:AB$167,$F1469))*$E1469</f>
        <v/>
      </c>
      <c r="AC1469" s="37">
        <f>(INDEX(AC$235:AC$238,$D1469)*INDEX(AC$239:AC$255,$F1469)+AC$194*INDEX(AC$121:AC$137,$F1469)*INDEX(AC$151:AC$167,$F1469))*$E1469</f>
        <v/>
      </c>
      <c r="AD1469" s="40">
        <f>SHADOWEFF(INDEX(AD$235:AD$238,$D1469),INDEX(AD$239:AD$255,$F1469),AD$194,INDEX(AD$121:AD$137,$F1469),INDEX(AD$151:AD$167,$F1469),$E1469)</f>
        <v/>
      </c>
      <c r="AF1469" s="11">
        <f>LOWER(Settings!$C$4)&amp;".mit."&amp;$A1469&amp;IF($C1469="","","."&amp;$C1469&amp;"."&amp;$B1469)&amp;IF(INDEX(Variables!$D$5:$D$205,MATCH($A1469,Variables!$A$5:$A$205,0))="","","."&amp;INDEX(Variables!$D$5:$D$205,MATCH($A1469,Variables!$A$5:$A$205,0)))&amp;"."&amp;AF$5</f>
        <v/>
      </c>
      <c r="AG1469" s="38">
        <f>(INDEX(AG$235:AG$238,$D1469)*INDEX(AG$239:AG$255,$F1469)+AG$194*INDEX(AG$121:AG$137,$F1469)*INDEX(AG$151:AG$167,$F1469))*$E1469</f>
        <v/>
      </c>
      <c r="AH1469" s="37">
        <f>(INDEX(AH$235:AH$238,$D1469)*INDEX(AH$239:AH$255,$F1469)+AH$194*INDEX(AH$121:AH$137,$F1469)*INDEX(AH$151:AH$167,$F1469))*$E1469</f>
        <v/>
      </c>
      <c r="AI1469" s="37">
        <f>(INDEX(AI$235:AI$238,$D1469)*INDEX(AI$239:AI$255,$F1469)+AI$194*INDEX(AI$121:AI$137,$F1469)*INDEX(AI$151:AI$167,$F1469))*$E1469</f>
        <v/>
      </c>
      <c r="AJ1469" s="37">
        <f>(INDEX(AJ$235:AJ$238,$D1469)*INDEX(AJ$239:AJ$255,$F1469)+AJ$194*INDEX(AJ$121:AJ$137,$F1469)*INDEX(AJ$151:AJ$167,$F1469))*$E1469</f>
        <v/>
      </c>
      <c r="AK1469" s="37">
        <f>(INDEX(AK$235:AK$238,$D1469)*INDEX(AK$239:AK$255,$F1469)+AK$194*INDEX(AK$121:AK$137,$F1469)*INDEX(AK$151:AK$167,$F1469))*$E1469</f>
        <v/>
      </c>
      <c r="AL1469" s="37">
        <f>(INDEX(AL$235:AL$238,$D1469)*INDEX(AL$239:AL$255,$F1469)+AL$194*INDEX(AL$121:AL$137,$F1469)*INDEX(AL$151:AL$167,$F1469))*$E1469</f>
        <v/>
      </c>
      <c r="AM1469" s="37">
        <f>(INDEX(AM$235:AM$238,$D1469)*INDEX(AM$239:AM$255,$F1469)+AM$194*INDEX(AM$121:AM$137,$F1469)*INDEX(AM$151:AM$167,$F1469))*$E1469</f>
        <v/>
      </c>
      <c r="AN1469" s="37">
        <f>(INDEX(AN$235:AN$238,$D1469)*INDEX(AN$239:AN$255,$F1469)+AN$194*INDEX(AN$121:AN$137,$F1469)*INDEX(AN$151:AN$167,$F1469))*$E1469</f>
        <v/>
      </c>
      <c r="AO1469" s="37">
        <f>(INDEX(AO$235:AO$238,$D1469)*INDEX(AO$239:AO$255,$F1469)+AO$194*INDEX(AO$121:AO$137,$F1469)*INDEX(AO$151:AO$167,$F1469))*$E1469</f>
        <v/>
      </c>
      <c r="AP1469" s="37">
        <f>(INDEX(AP$235:AP$238,$D1469)*INDEX(AP$239:AP$255,$F1469)+AP$194*INDEX(AP$121:AP$137,$F1469)*INDEX(AP$151:AP$167,$F1469))*$E1469</f>
        <v/>
      </c>
      <c r="AQ1469" s="37">
        <f>(INDEX(AQ$235:AQ$238,$D1469)*INDEX(AQ$239:AQ$255,$F1469)+AQ$194*INDEX(AQ$121:AQ$137,$F1469)*INDEX(AQ$151:AQ$167,$F1469))*$E1469</f>
        <v/>
      </c>
      <c r="AR1469" s="37">
        <f>(INDEX(AR$235:AR$238,$D1469)*INDEX(AR$239:AR$255,$F1469)+AR$194*INDEX(AR$121:AR$137,$F1469)*INDEX(AR$151:AR$167,$F1469))*$E1469</f>
        <v/>
      </c>
      <c r="AS1469" s="37">
        <f>(INDEX(AS$235:AS$238,$D1469)*INDEX(AS$239:AS$255,$F1469)+AS$194*INDEX(AS$121:AS$137,$F1469)*INDEX(AS$151:AS$167,$F1469))*$E1469</f>
        <v/>
      </c>
      <c r="AT1469" s="37">
        <f>(INDEX(AT$235:AT$238,$D1469)*INDEX(AT$239:AT$255,$F1469)+AT$194*INDEX(AT$121:AT$137,$F1469)*INDEX(AT$151:AT$167,$F1469))*$E1469</f>
        <v/>
      </c>
      <c r="AU1469" s="37">
        <f>(INDEX(AU$235:AU$238,$D1469)*INDEX(AU$239:AU$255,$F1469)+AU$194*INDEX(AU$121:AU$137,$F1469)*INDEX(AU$151:AU$167,$F1469))*$E1469</f>
        <v/>
      </c>
      <c r="AV1469" s="37">
        <f>(INDEX(AV$235:AV$238,$D1469)*INDEX(AV$239:AV$255,$F1469)+AV$194*INDEX(AV$121:AV$137,$F1469)*INDEX(AV$151:AV$167,$F1469))*$E1469</f>
        <v/>
      </c>
      <c r="AW1469" s="37">
        <f>(INDEX(AW$235:AW$238,$D1469)*INDEX(AW$239:AW$255,$F1469)+AW$194*INDEX(AW$121:AW$137,$F1469)*INDEX(AW$151:AW$167,$F1469))*$E1469</f>
        <v/>
      </c>
      <c r="AX1469" s="37">
        <f>(INDEX(AX$235:AX$238,$D1469)*INDEX(AX$239:AX$255,$F1469)+AX$194*INDEX(AX$121:AX$137,$F1469)*INDEX(AX$151:AX$167,$F1469))*$E1469</f>
        <v/>
      </c>
      <c r="AY1469" s="40">
        <f>SHADOWEFF(INDEX(AY$235:AY$238,$D1469),INDEX(AY$239:AY$255,$F1469),AY$194,INDEX(AY$121:AY$137,$F1469),INDEX(AY$151:AY$167,$F1469),$E1469)</f>
        <v/>
      </c>
    </row>
    <row r="1470" hidden="1" outlineLevel="2">
      <c r="A1470" s="14" t="inlineStr">
        <is>
          <t>shp</t>
        </is>
      </c>
      <c r="B1470" s="14" t="inlineStr">
        <is>
          <t>nga</t>
        </is>
      </c>
      <c r="C1470" s="14" t="inlineStr">
        <is>
          <t>nfm</t>
        </is>
      </c>
      <c r="D1470" s="37">
        <f>INDEX(Inputs!$M$5:$M$132,MATCH($B1470&amp;"|"&amp;$C1470,Inputs!$A$5:$A$132,0))</f>
        <v/>
      </c>
      <c r="E1470" s="37">
        <f>INDEX(Inputs!$T$5:$T$132,MATCH($B1470&amp;"|"&amp;$C1470,Inputs!$A$5:$A$132,0))</f>
        <v/>
      </c>
      <c r="F1470" s="37">
        <f>INDEX(Inputs!$K$5:$K$132,MATCH($B1470&amp;"|"&amp;$C1470,Inputs!$A$5:$A$132,0))</f>
        <v/>
      </c>
      <c r="G1470" s="36" t="n"/>
      <c r="H1470" s="14">
        <f>INDEX(Variables!$B$5:$B$205,MATCH($A1470,Variables!$A$5:$A$205,0))&amp;IF($C1470="",""," | "&amp;INDEX(Mapping!$B$5:$B$26,MATCH($C1470,Mapping!$A$5:$A$26,0))&amp;" | "&amp;INDEX(Mapping!$B$30:$B$46,MATCH($B1470,Mapping!$A$30:$A$46,0)))</f>
        <v/>
      </c>
      <c r="I1470" s="14">
        <f>INDEX(Variables!$C$5:$C$205,MATCH($A1470,Variables!$A$5:$A$205,0))</f>
        <v/>
      </c>
      <c r="J1470" s="14">
        <f>INDEX(Variables!$E$5:$E$205,MATCH($A1470,Variables!$A$5:$A$205,0))</f>
        <v/>
      </c>
      <c r="K1470" s="11">
        <f>LOWER(Settings!$C$4)&amp;".mit."&amp;$A1470&amp;IF($C1470="","","."&amp;$C1470&amp;"."&amp;$B1470)&amp;IF(INDEX(Variables!$D$5:$D$205,MATCH($A1470,Variables!$A$5:$A$205,0))="","","."&amp;INDEX(Variables!$D$5:$D$205,MATCH($A1470,Variables!$A$5:$A$205,0)))&amp;"."&amp;K$5</f>
        <v/>
      </c>
      <c r="L1470" s="38">
        <f>(INDEX(L$235:L$238,$D1470)*INDEX(L$239:L$255,$F1470)+L$194*INDEX(L$121:L$137,$F1470)*INDEX(L$151:L$167,$F1470))*$E1470</f>
        <v/>
      </c>
      <c r="M1470" s="37">
        <f>(INDEX(M$235:M$238,$D1470)*INDEX(M$239:M$255,$F1470)+M$194*INDEX(M$121:M$137,$F1470)*INDEX(M$151:M$167,$F1470))*$E1470</f>
        <v/>
      </c>
      <c r="N1470" s="37">
        <f>(INDEX(N$235:N$238,$D1470)*INDEX(N$239:N$255,$F1470)+N$194*INDEX(N$121:N$137,$F1470)*INDEX(N$151:N$167,$F1470))*$E1470</f>
        <v/>
      </c>
      <c r="O1470" s="37">
        <f>(INDEX(O$235:O$238,$D1470)*INDEX(O$239:O$255,$F1470)+O$194*INDEX(O$121:O$137,$F1470)*INDEX(O$151:O$167,$F1470))*$E1470</f>
        <v/>
      </c>
      <c r="P1470" s="37">
        <f>(INDEX(P$235:P$238,$D1470)*INDEX(P$239:P$255,$F1470)+P$194*INDEX(P$121:P$137,$F1470)*INDEX(P$151:P$167,$F1470))*$E1470</f>
        <v/>
      </c>
      <c r="Q1470" s="37">
        <f>(INDEX(Q$235:Q$238,$D1470)*INDEX(Q$239:Q$255,$F1470)+Q$194*INDEX(Q$121:Q$137,$F1470)*INDEX(Q$151:Q$167,$F1470))*$E1470</f>
        <v/>
      </c>
      <c r="R1470" s="37">
        <f>(INDEX(R$235:R$238,$D1470)*INDEX(R$239:R$255,$F1470)+R$194*INDEX(R$121:R$137,$F1470)*INDEX(R$151:R$167,$F1470))*$E1470</f>
        <v/>
      </c>
      <c r="S1470" s="37">
        <f>(INDEX(S$235:S$238,$D1470)*INDEX(S$239:S$255,$F1470)+S$194*INDEX(S$121:S$137,$F1470)*INDEX(S$151:S$167,$F1470))*$E1470</f>
        <v/>
      </c>
      <c r="T1470" s="37">
        <f>(INDEX(T$235:T$238,$D1470)*INDEX(T$239:T$255,$F1470)+T$194*INDEX(T$121:T$137,$F1470)*INDEX(T$151:T$167,$F1470))*$E1470</f>
        <v/>
      </c>
      <c r="U1470" s="37">
        <f>(INDEX(U$235:U$238,$D1470)*INDEX(U$239:U$255,$F1470)+U$194*INDEX(U$121:U$137,$F1470)*INDEX(U$151:U$167,$F1470))*$E1470</f>
        <v/>
      </c>
      <c r="V1470" s="37">
        <f>(INDEX(V$235:V$238,$D1470)*INDEX(V$239:V$255,$F1470)+V$194*INDEX(V$121:V$137,$F1470)*INDEX(V$151:V$167,$F1470))*$E1470</f>
        <v/>
      </c>
      <c r="W1470" s="37">
        <f>(INDEX(W$235:W$238,$D1470)*INDEX(W$239:W$255,$F1470)+W$194*INDEX(W$121:W$137,$F1470)*INDEX(W$151:W$167,$F1470))*$E1470</f>
        <v/>
      </c>
      <c r="X1470" s="37">
        <f>(INDEX(X$235:X$238,$D1470)*INDEX(X$239:X$255,$F1470)+X$194*INDEX(X$121:X$137,$F1470)*INDEX(X$151:X$167,$F1470))*$E1470</f>
        <v/>
      </c>
      <c r="Y1470" s="37">
        <f>(INDEX(Y$235:Y$238,$D1470)*INDEX(Y$239:Y$255,$F1470)+Y$194*INDEX(Y$121:Y$137,$F1470)*INDEX(Y$151:Y$167,$F1470))*$E1470</f>
        <v/>
      </c>
      <c r="Z1470" s="37">
        <f>(INDEX(Z$235:Z$238,$D1470)*INDEX(Z$239:Z$255,$F1470)+Z$194*INDEX(Z$121:Z$137,$F1470)*INDEX(Z$151:Z$167,$F1470))*$E1470</f>
        <v/>
      </c>
      <c r="AA1470" s="37">
        <f>(INDEX(AA$235:AA$238,$D1470)*INDEX(AA$239:AA$255,$F1470)+AA$194*INDEX(AA$121:AA$137,$F1470)*INDEX(AA$151:AA$167,$F1470))*$E1470</f>
        <v/>
      </c>
      <c r="AB1470" s="37">
        <f>(INDEX(AB$235:AB$238,$D1470)*INDEX(AB$239:AB$255,$F1470)+AB$194*INDEX(AB$121:AB$137,$F1470)*INDEX(AB$151:AB$167,$F1470))*$E1470</f>
        <v/>
      </c>
      <c r="AC1470" s="37">
        <f>(INDEX(AC$235:AC$238,$D1470)*INDEX(AC$239:AC$255,$F1470)+AC$194*INDEX(AC$121:AC$137,$F1470)*INDEX(AC$151:AC$167,$F1470))*$E1470</f>
        <v/>
      </c>
      <c r="AD1470" s="40">
        <f>SHADOWEFF(INDEX(AD$235:AD$238,$D1470),INDEX(AD$239:AD$255,$F1470),AD$194,INDEX(AD$121:AD$137,$F1470),INDEX(AD$151:AD$167,$F1470),$E1470)</f>
        <v/>
      </c>
      <c r="AF1470" s="11">
        <f>LOWER(Settings!$C$4)&amp;".mit."&amp;$A1470&amp;IF($C1470="","","."&amp;$C1470&amp;"."&amp;$B1470)&amp;IF(INDEX(Variables!$D$5:$D$205,MATCH($A1470,Variables!$A$5:$A$205,0))="","","."&amp;INDEX(Variables!$D$5:$D$205,MATCH($A1470,Variables!$A$5:$A$205,0)))&amp;"."&amp;AF$5</f>
        <v/>
      </c>
      <c r="AG1470" s="38">
        <f>(INDEX(AG$235:AG$238,$D1470)*INDEX(AG$239:AG$255,$F1470)+AG$194*INDEX(AG$121:AG$137,$F1470)*INDEX(AG$151:AG$167,$F1470))*$E1470</f>
        <v/>
      </c>
      <c r="AH1470" s="37">
        <f>(INDEX(AH$235:AH$238,$D1470)*INDEX(AH$239:AH$255,$F1470)+AH$194*INDEX(AH$121:AH$137,$F1470)*INDEX(AH$151:AH$167,$F1470))*$E1470</f>
        <v/>
      </c>
      <c r="AI1470" s="37">
        <f>(INDEX(AI$235:AI$238,$D1470)*INDEX(AI$239:AI$255,$F1470)+AI$194*INDEX(AI$121:AI$137,$F1470)*INDEX(AI$151:AI$167,$F1470))*$E1470</f>
        <v/>
      </c>
      <c r="AJ1470" s="37">
        <f>(INDEX(AJ$235:AJ$238,$D1470)*INDEX(AJ$239:AJ$255,$F1470)+AJ$194*INDEX(AJ$121:AJ$137,$F1470)*INDEX(AJ$151:AJ$167,$F1470))*$E1470</f>
        <v/>
      </c>
      <c r="AK1470" s="37">
        <f>(INDEX(AK$235:AK$238,$D1470)*INDEX(AK$239:AK$255,$F1470)+AK$194*INDEX(AK$121:AK$137,$F1470)*INDEX(AK$151:AK$167,$F1470))*$E1470</f>
        <v/>
      </c>
      <c r="AL1470" s="37">
        <f>(INDEX(AL$235:AL$238,$D1470)*INDEX(AL$239:AL$255,$F1470)+AL$194*INDEX(AL$121:AL$137,$F1470)*INDEX(AL$151:AL$167,$F1470))*$E1470</f>
        <v/>
      </c>
      <c r="AM1470" s="37">
        <f>(INDEX(AM$235:AM$238,$D1470)*INDEX(AM$239:AM$255,$F1470)+AM$194*INDEX(AM$121:AM$137,$F1470)*INDEX(AM$151:AM$167,$F1470))*$E1470</f>
        <v/>
      </c>
      <c r="AN1470" s="37">
        <f>(INDEX(AN$235:AN$238,$D1470)*INDEX(AN$239:AN$255,$F1470)+AN$194*INDEX(AN$121:AN$137,$F1470)*INDEX(AN$151:AN$167,$F1470))*$E1470</f>
        <v/>
      </c>
      <c r="AO1470" s="37">
        <f>(INDEX(AO$235:AO$238,$D1470)*INDEX(AO$239:AO$255,$F1470)+AO$194*INDEX(AO$121:AO$137,$F1470)*INDEX(AO$151:AO$167,$F1470))*$E1470</f>
        <v/>
      </c>
      <c r="AP1470" s="37">
        <f>(INDEX(AP$235:AP$238,$D1470)*INDEX(AP$239:AP$255,$F1470)+AP$194*INDEX(AP$121:AP$137,$F1470)*INDEX(AP$151:AP$167,$F1470))*$E1470</f>
        <v/>
      </c>
      <c r="AQ1470" s="37">
        <f>(INDEX(AQ$235:AQ$238,$D1470)*INDEX(AQ$239:AQ$255,$F1470)+AQ$194*INDEX(AQ$121:AQ$137,$F1470)*INDEX(AQ$151:AQ$167,$F1470))*$E1470</f>
        <v/>
      </c>
      <c r="AR1470" s="37">
        <f>(INDEX(AR$235:AR$238,$D1470)*INDEX(AR$239:AR$255,$F1470)+AR$194*INDEX(AR$121:AR$137,$F1470)*INDEX(AR$151:AR$167,$F1470))*$E1470</f>
        <v/>
      </c>
      <c r="AS1470" s="37">
        <f>(INDEX(AS$235:AS$238,$D1470)*INDEX(AS$239:AS$255,$F1470)+AS$194*INDEX(AS$121:AS$137,$F1470)*INDEX(AS$151:AS$167,$F1470))*$E1470</f>
        <v/>
      </c>
      <c r="AT1470" s="37">
        <f>(INDEX(AT$235:AT$238,$D1470)*INDEX(AT$239:AT$255,$F1470)+AT$194*INDEX(AT$121:AT$137,$F1470)*INDEX(AT$151:AT$167,$F1470))*$E1470</f>
        <v/>
      </c>
      <c r="AU1470" s="37">
        <f>(INDEX(AU$235:AU$238,$D1470)*INDEX(AU$239:AU$255,$F1470)+AU$194*INDEX(AU$121:AU$137,$F1470)*INDEX(AU$151:AU$167,$F1470))*$E1470</f>
        <v/>
      </c>
      <c r="AV1470" s="37">
        <f>(INDEX(AV$235:AV$238,$D1470)*INDEX(AV$239:AV$255,$F1470)+AV$194*INDEX(AV$121:AV$137,$F1470)*INDEX(AV$151:AV$167,$F1470))*$E1470</f>
        <v/>
      </c>
      <c r="AW1470" s="37">
        <f>(INDEX(AW$235:AW$238,$D1470)*INDEX(AW$239:AW$255,$F1470)+AW$194*INDEX(AW$121:AW$137,$F1470)*INDEX(AW$151:AW$167,$F1470))*$E1470</f>
        <v/>
      </c>
      <c r="AX1470" s="37">
        <f>(INDEX(AX$235:AX$238,$D1470)*INDEX(AX$239:AX$255,$F1470)+AX$194*INDEX(AX$121:AX$137,$F1470)*INDEX(AX$151:AX$167,$F1470))*$E1470</f>
        <v/>
      </c>
      <c r="AY1470" s="40">
        <f>SHADOWEFF(INDEX(AY$235:AY$238,$D1470),INDEX(AY$239:AY$255,$F1470),AY$194,INDEX(AY$121:AY$137,$F1470),INDEX(AY$151:AY$167,$F1470),$E1470)</f>
        <v/>
      </c>
    </row>
    <row r="1471" hidden="1" outlineLevel="2">
      <c r="A1471" s="14" t="inlineStr">
        <is>
          <t>shp</t>
        </is>
      </c>
      <c r="B1471" s="14" t="inlineStr">
        <is>
          <t>gso</t>
        </is>
      </c>
      <c r="C1471" s="14" t="inlineStr">
        <is>
          <t>nfm</t>
        </is>
      </c>
      <c r="D1471" s="37">
        <f>INDEX(Inputs!$M$5:$M$132,MATCH($B1471&amp;"|"&amp;$C1471,Inputs!$A$5:$A$132,0))</f>
        <v/>
      </c>
      <c r="E1471" s="37">
        <f>INDEX(Inputs!$T$5:$T$132,MATCH($B1471&amp;"|"&amp;$C1471,Inputs!$A$5:$A$132,0))</f>
        <v/>
      </c>
      <c r="F1471" s="37">
        <f>INDEX(Inputs!$K$5:$K$132,MATCH($B1471&amp;"|"&amp;$C1471,Inputs!$A$5:$A$132,0))</f>
        <v/>
      </c>
      <c r="G1471" s="36" t="n"/>
      <c r="H1471" s="14">
        <f>INDEX(Variables!$B$5:$B$205,MATCH($A1471,Variables!$A$5:$A$205,0))&amp;IF($C1471="",""," | "&amp;INDEX(Mapping!$B$5:$B$26,MATCH($C1471,Mapping!$A$5:$A$26,0))&amp;" | "&amp;INDEX(Mapping!$B$30:$B$46,MATCH($B1471,Mapping!$A$30:$A$46,0)))</f>
        <v/>
      </c>
      <c r="I1471" s="14">
        <f>INDEX(Variables!$C$5:$C$205,MATCH($A1471,Variables!$A$5:$A$205,0))</f>
        <v/>
      </c>
      <c r="J1471" s="14">
        <f>INDEX(Variables!$E$5:$E$205,MATCH($A1471,Variables!$A$5:$A$205,0))</f>
        <v/>
      </c>
      <c r="K1471" s="11">
        <f>LOWER(Settings!$C$4)&amp;".mit."&amp;$A1471&amp;IF($C1471="","","."&amp;$C1471&amp;"."&amp;$B1471)&amp;IF(INDEX(Variables!$D$5:$D$205,MATCH($A1471,Variables!$A$5:$A$205,0))="","","."&amp;INDEX(Variables!$D$5:$D$205,MATCH($A1471,Variables!$A$5:$A$205,0)))&amp;"."&amp;K$5</f>
        <v/>
      </c>
      <c r="L1471" s="38">
        <f>(INDEX(L$235:L$238,$D1471)*INDEX(L$239:L$255,$F1471)+L$194*INDEX(L$121:L$137,$F1471)*INDEX(L$151:L$167,$F1471))*$E1471</f>
        <v/>
      </c>
      <c r="M1471" s="37">
        <f>(INDEX(M$235:M$238,$D1471)*INDEX(M$239:M$255,$F1471)+M$194*INDEX(M$121:M$137,$F1471)*INDEX(M$151:M$167,$F1471))*$E1471</f>
        <v/>
      </c>
      <c r="N1471" s="37">
        <f>(INDEX(N$235:N$238,$D1471)*INDEX(N$239:N$255,$F1471)+N$194*INDEX(N$121:N$137,$F1471)*INDEX(N$151:N$167,$F1471))*$E1471</f>
        <v/>
      </c>
      <c r="O1471" s="37">
        <f>(INDEX(O$235:O$238,$D1471)*INDEX(O$239:O$255,$F1471)+O$194*INDEX(O$121:O$137,$F1471)*INDEX(O$151:O$167,$F1471))*$E1471</f>
        <v/>
      </c>
      <c r="P1471" s="37">
        <f>(INDEX(P$235:P$238,$D1471)*INDEX(P$239:P$255,$F1471)+P$194*INDEX(P$121:P$137,$F1471)*INDEX(P$151:P$167,$F1471))*$E1471</f>
        <v/>
      </c>
      <c r="Q1471" s="37">
        <f>(INDEX(Q$235:Q$238,$D1471)*INDEX(Q$239:Q$255,$F1471)+Q$194*INDEX(Q$121:Q$137,$F1471)*INDEX(Q$151:Q$167,$F1471))*$E1471</f>
        <v/>
      </c>
      <c r="R1471" s="37">
        <f>(INDEX(R$235:R$238,$D1471)*INDEX(R$239:R$255,$F1471)+R$194*INDEX(R$121:R$137,$F1471)*INDEX(R$151:R$167,$F1471))*$E1471</f>
        <v/>
      </c>
      <c r="S1471" s="37">
        <f>(INDEX(S$235:S$238,$D1471)*INDEX(S$239:S$255,$F1471)+S$194*INDEX(S$121:S$137,$F1471)*INDEX(S$151:S$167,$F1471))*$E1471</f>
        <v/>
      </c>
      <c r="T1471" s="37">
        <f>(INDEX(T$235:T$238,$D1471)*INDEX(T$239:T$255,$F1471)+T$194*INDEX(T$121:T$137,$F1471)*INDEX(T$151:T$167,$F1471))*$E1471</f>
        <v/>
      </c>
      <c r="U1471" s="37">
        <f>(INDEX(U$235:U$238,$D1471)*INDEX(U$239:U$255,$F1471)+U$194*INDEX(U$121:U$137,$F1471)*INDEX(U$151:U$167,$F1471))*$E1471</f>
        <v/>
      </c>
      <c r="V1471" s="37">
        <f>(INDEX(V$235:V$238,$D1471)*INDEX(V$239:V$255,$F1471)+V$194*INDEX(V$121:V$137,$F1471)*INDEX(V$151:V$167,$F1471))*$E1471</f>
        <v/>
      </c>
      <c r="W1471" s="37">
        <f>(INDEX(W$235:W$238,$D1471)*INDEX(W$239:W$255,$F1471)+W$194*INDEX(W$121:W$137,$F1471)*INDEX(W$151:W$167,$F1471))*$E1471</f>
        <v/>
      </c>
      <c r="X1471" s="37">
        <f>(INDEX(X$235:X$238,$D1471)*INDEX(X$239:X$255,$F1471)+X$194*INDEX(X$121:X$137,$F1471)*INDEX(X$151:X$167,$F1471))*$E1471</f>
        <v/>
      </c>
      <c r="Y1471" s="37">
        <f>(INDEX(Y$235:Y$238,$D1471)*INDEX(Y$239:Y$255,$F1471)+Y$194*INDEX(Y$121:Y$137,$F1471)*INDEX(Y$151:Y$167,$F1471))*$E1471</f>
        <v/>
      </c>
      <c r="Z1471" s="37">
        <f>(INDEX(Z$235:Z$238,$D1471)*INDEX(Z$239:Z$255,$F1471)+Z$194*INDEX(Z$121:Z$137,$F1471)*INDEX(Z$151:Z$167,$F1471))*$E1471</f>
        <v/>
      </c>
      <c r="AA1471" s="37">
        <f>(INDEX(AA$235:AA$238,$D1471)*INDEX(AA$239:AA$255,$F1471)+AA$194*INDEX(AA$121:AA$137,$F1471)*INDEX(AA$151:AA$167,$F1471))*$E1471</f>
        <v/>
      </c>
      <c r="AB1471" s="37">
        <f>(INDEX(AB$235:AB$238,$D1471)*INDEX(AB$239:AB$255,$F1471)+AB$194*INDEX(AB$121:AB$137,$F1471)*INDEX(AB$151:AB$167,$F1471))*$E1471</f>
        <v/>
      </c>
      <c r="AC1471" s="37">
        <f>(INDEX(AC$235:AC$238,$D1471)*INDEX(AC$239:AC$255,$F1471)+AC$194*INDEX(AC$121:AC$137,$F1471)*INDEX(AC$151:AC$167,$F1471))*$E1471</f>
        <v/>
      </c>
      <c r="AD1471" s="40">
        <f>SHADOWEFF(INDEX(AD$235:AD$238,$D1471),INDEX(AD$239:AD$255,$F1471),AD$194,INDEX(AD$121:AD$137,$F1471),INDEX(AD$151:AD$167,$F1471),$E1471)</f>
        <v/>
      </c>
      <c r="AF1471" s="11">
        <f>LOWER(Settings!$C$4)&amp;".mit."&amp;$A1471&amp;IF($C1471="","","."&amp;$C1471&amp;"."&amp;$B1471)&amp;IF(INDEX(Variables!$D$5:$D$205,MATCH($A1471,Variables!$A$5:$A$205,0))="","","."&amp;INDEX(Variables!$D$5:$D$205,MATCH($A1471,Variables!$A$5:$A$205,0)))&amp;"."&amp;AF$5</f>
        <v/>
      </c>
      <c r="AG1471" s="38">
        <f>(INDEX(AG$235:AG$238,$D1471)*INDEX(AG$239:AG$255,$F1471)+AG$194*INDEX(AG$121:AG$137,$F1471)*INDEX(AG$151:AG$167,$F1471))*$E1471</f>
        <v/>
      </c>
      <c r="AH1471" s="37">
        <f>(INDEX(AH$235:AH$238,$D1471)*INDEX(AH$239:AH$255,$F1471)+AH$194*INDEX(AH$121:AH$137,$F1471)*INDEX(AH$151:AH$167,$F1471))*$E1471</f>
        <v/>
      </c>
      <c r="AI1471" s="37">
        <f>(INDEX(AI$235:AI$238,$D1471)*INDEX(AI$239:AI$255,$F1471)+AI$194*INDEX(AI$121:AI$137,$F1471)*INDEX(AI$151:AI$167,$F1471))*$E1471</f>
        <v/>
      </c>
      <c r="AJ1471" s="37">
        <f>(INDEX(AJ$235:AJ$238,$D1471)*INDEX(AJ$239:AJ$255,$F1471)+AJ$194*INDEX(AJ$121:AJ$137,$F1471)*INDEX(AJ$151:AJ$167,$F1471))*$E1471</f>
        <v/>
      </c>
      <c r="AK1471" s="37">
        <f>(INDEX(AK$235:AK$238,$D1471)*INDEX(AK$239:AK$255,$F1471)+AK$194*INDEX(AK$121:AK$137,$F1471)*INDEX(AK$151:AK$167,$F1471))*$E1471</f>
        <v/>
      </c>
      <c r="AL1471" s="37">
        <f>(INDEX(AL$235:AL$238,$D1471)*INDEX(AL$239:AL$255,$F1471)+AL$194*INDEX(AL$121:AL$137,$F1471)*INDEX(AL$151:AL$167,$F1471))*$E1471</f>
        <v/>
      </c>
      <c r="AM1471" s="37">
        <f>(INDEX(AM$235:AM$238,$D1471)*INDEX(AM$239:AM$255,$F1471)+AM$194*INDEX(AM$121:AM$137,$F1471)*INDEX(AM$151:AM$167,$F1471))*$E1471</f>
        <v/>
      </c>
      <c r="AN1471" s="37">
        <f>(INDEX(AN$235:AN$238,$D1471)*INDEX(AN$239:AN$255,$F1471)+AN$194*INDEX(AN$121:AN$137,$F1471)*INDEX(AN$151:AN$167,$F1471))*$E1471</f>
        <v/>
      </c>
      <c r="AO1471" s="37">
        <f>(INDEX(AO$235:AO$238,$D1471)*INDEX(AO$239:AO$255,$F1471)+AO$194*INDEX(AO$121:AO$137,$F1471)*INDEX(AO$151:AO$167,$F1471))*$E1471</f>
        <v/>
      </c>
      <c r="AP1471" s="37">
        <f>(INDEX(AP$235:AP$238,$D1471)*INDEX(AP$239:AP$255,$F1471)+AP$194*INDEX(AP$121:AP$137,$F1471)*INDEX(AP$151:AP$167,$F1471))*$E1471</f>
        <v/>
      </c>
      <c r="AQ1471" s="37">
        <f>(INDEX(AQ$235:AQ$238,$D1471)*INDEX(AQ$239:AQ$255,$F1471)+AQ$194*INDEX(AQ$121:AQ$137,$F1471)*INDEX(AQ$151:AQ$167,$F1471))*$E1471</f>
        <v/>
      </c>
      <c r="AR1471" s="37">
        <f>(INDEX(AR$235:AR$238,$D1471)*INDEX(AR$239:AR$255,$F1471)+AR$194*INDEX(AR$121:AR$137,$F1471)*INDEX(AR$151:AR$167,$F1471))*$E1471</f>
        <v/>
      </c>
      <c r="AS1471" s="37">
        <f>(INDEX(AS$235:AS$238,$D1471)*INDEX(AS$239:AS$255,$F1471)+AS$194*INDEX(AS$121:AS$137,$F1471)*INDEX(AS$151:AS$167,$F1471))*$E1471</f>
        <v/>
      </c>
      <c r="AT1471" s="37">
        <f>(INDEX(AT$235:AT$238,$D1471)*INDEX(AT$239:AT$255,$F1471)+AT$194*INDEX(AT$121:AT$137,$F1471)*INDEX(AT$151:AT$167,$F1471))*$E1471</f>
        <v/>
      </c>
      <c r="AU1471" s="37">
        <f>(INDEX(AU$235:AU$238,$D1471)*INDEX(AU$239:AU$255,$F1471)+AU$194*INDEX(AU$121:AU$137,$F1471)*INDEX(AU$151:AU$167,$F1471))*$E1471</f>
        <v/>
      </c>
      <c r="AV1471" s="37">
        <f>(INDEX(AV$235:AV$238,$D1471)*INDEX(AV$239:AV$255,$F1471)+AV$194*INDEX(AV$121:AV$137,$F1471)*INDEX(AV$151:AV$167,$F1471))*$E1471</f>
        <v/>
      </c>
      <c r="AW1471" s="37">
        <f>(INDEX(AW$235:AW$238,$D1471)*INDEX(AW$239:AW$255,$F1471)+AW$194*INDEX(AW$121:AW$137,$F1471)*INDEX(AW$151:AW$167,$F1471))*$E1471</f>
        <v/>
      </c>
      <c r="AX1471" s="37">
        <f>(INDEX(AX$235:AX$238,$D1471)*INDEX(AX$239:AX$255,$F1471)+AX$194*INDEX(AX$121:AX$137,$F1471)*INDEX(AX$151:AX$167,$F1471))*$E1471</f>
        <v/>
      </c>
      <c r="AY1471" s="40">
        <f>SHADOWEFF(INDEX(AY$235:AY$238,$D1471),INDEX(AY$239:AY$255,$F1471),AY$194,INDEX(AY$121:AY$137,$F1471),INDEX(AY$151:AY$167,$F1471),$E1471)</f>
        <v/>
      </c>
    </row>
    <row r="1472" hidden="1" outlineLevel="2">
      <c r="A1472" s="14" t="inlineStr">
        <is>
          <t>shp</t>
        </is>
      </c>
      <c r="B1472" s="14" t="inlineStr">
        <is>
          <t>die</t>
        </is>
      </c>
      <c r="C1472" s="14" t="inlineStr">
        <is>
          <t>nfm</t>
        </is>
      </c>
      <c r="D1472" s="37">
        <f>INDEX(Inputs!$M$5:$M$132,MATCH($B1472&amp;"|"&amp;$C1472,Inputs!$A$5:$A$132,0))</f>
        <v/>
      </c>
      <c r="E1472" s="37">
        <f>INDEX(Inputs!$T$5:$T$132,MATCH($B1472&amp;"|"&amp;$C1472,Inputs!$A$5:$A$132,0))</f>
        <v/>
      </c>
      <c r="F1472" s="37">
        <f>INDEX(Inputs!$K$5:$K$132,MATCH($B1472&amp;"|"&amp;$C1472,Inputs!$A$5:$A$132,0))</f>
        <v/>
      </c>
      <c r="G1472" s="36" t="n"/>
      <c r="H1472" s="14">
        <f>INDEX(Variables!$B$5:$B$205,MATCH($A1472,Variables!$A$5:$A$205,0))&amp;IF($C1472="",""," | "&amp;INDEX(Mapping!$B$5:$B$26,MATCH($C1472,Mapping!$A$5:$A$26,0))&amp;" | "&amp;INDEX(Mapping!$B$30:$B$46,MATCH($B1472,Mapping!$A$30:$A$46,0)))</f>
        <v/>
      </c>
      <c r="I1472" s="14">
        <f>INDEX(Variables!$C$5:$C$205,MATCH($A1472,Variables!$A$5:$A$205,0))</f>
        <v/>
      </c>
      <c r="J1472" s="14">
        <f>INDEX(Variables!$E$5:$E$205,MATCH($A1472,Variables!$A$5:$A$205,0))</f>
        <v/>
      </c>
      <c r="K1472" s="11">
        <f>LOWER(Settings!$C$4)&amp;".mit."&amp;$A1472&amp;IF($C1472="","","."&amp;$C1472&amp;"."&amp;$B1472)&amp;IF(INDEX(Variables!$D$5:$D$205,MATCH($A1472,Variables!$A$5:$A$205,0))="","","."&amp;INDEX(Variables!$D$5:$D$205,MATCH($A1472,Variables!$A$5:$A$205,0)))&amp;"."&amp;K$5</f>
        <v/>
      </c>
      <c r="L1472" s="38">
        <f>(INDEX(L$235:L$238,$D1472)*INDEX(L$239:L$255,$F1472)+L$194*INDEX(L$121:L$137,$F1472)*INDEX(L$151:L$167,$F1472))*$E1472</f>
        <v/>
      </c>
      <c r="M1472" s="37">
        <f>(INDEX(M$235:M$238,$D1472)*INDEX(M$239:M$255,$F1472)+M$194*INDEX(M$121:M$137,$F1472)*INDEX(M$151:M$167,$F1472))*$E1472</f>
        <v/>
      </c>
      <c r="N1472" s="37">
        <f>(INDEX(N$235:N$238,$D1472)*INDEX(N$239:N$255,$F1472)+N$194*INDEX(N$121:N$137,$F1472)*INDEX(N$151:N$167,$F1472))*$E1472</f>
        <v/>
      </c>
      <c r="O1472" s="37">
        <f>(INDEX(O$235:O$238,$D1472)*INDEX(O$239:O$255,$F1472)+O$194*INDEX(O$121:O$137,$F1472)*INDEX(O$151:O$167,$F1472))*$E1472</f>
        <v/>
      </c>
      <c r="P1472" s="37">
        <f>(INDEX(P$235:P$238,$D1472)*INDEX(P$239:P$255,$F1472)+P$194*INDEX(P$121:P$137,$F1472)*INDEX(P$151:P$167,$F1472))*$E1472</f>
        <v/>
      </c>
      <c r="Q1472" s="37">
        <f>(INDEX(Q$235:Q$238,$D1472)*INDEX(Q$239:Q$255,$F1472)+Q$194*INDEX(Q$121:Q$137,$F1472)*INDEX(Q$151:Q$167,$F1472))*$E1472</f>
        <v/>
      </c>
      <c r="R1472" s="37">
        <f>(INDEX(R$235:R$238,$D1472)*INDEX(R$239:R$255,$F1472)+R$194*INDEX(R$121:R$137,$F1472)*INDEX(R$151:R$167,$F1472))*$E1472</f>
        <v/>
      </c>
      <c r="S1472" s="37">
        <f>(INDEX(S$235:S$238,$D1472)*INDEX(S$239:S$255,$F1472)+S$194*INDEX(S$121:S$137,$F1472)*INDEX(S$151:S$167,$F1472))*$E1472</f>
        <v/>
      </c>
      <c r="T1472" s="37">
        <f>(INDEX(T$235:T$238,$D1472)*INDEX(T$239:T$255,$F1472)+T$194*INDEX(T$121:T$137,$F1472)*INDEX(T$151:T$167,$F1472))*$E1472</f>
        <v/>
      </c>
      <c r="U1472" s="37">
        <f>(INDEX(U$235:U$238,$D1472)*INDEX(U$239:U$255,$F1472)+U$194*INDEX(U$121:U$137,$F1472)*INDEX(U$151:U$167,$F1472))*$E1472</f>
        <v/>
      </c>
      <c r="V1472" s="37">
        <f>(INDEX(V$235:V$238,$D1472)*INDEX(V$239:V$255,$F1472)+V$194*INDEX(V$121:V$137,$F1472)*INDEX(V$151:V$167,$F1472))*$E1472</f>
        <v/>
      </c>
      <c r="W1472" s="37">
        <f>(INDEX(W$235:W$238,$D1472)*INDEX(W$239:W$255,$F1472)+W$194*INDEX(W$121:W$137,$F1472)*INDEX(W$151:W$167,$F1472))*$E1472</f>
        <v/>
      </c>
      <c r="X1472" s="37">
        <f>(INDEX(X$235:X$238,$D1472)*INDEX(X$239:X$255,$F1472)+X$194*INDEX(X$121:X$137,$F1472)*INDEX(X$151:X$167,$F1472))*$E1472</f>
        <v/>
      </c>
      <c r="Y1472" s="37">
        <f>(INDEX(Y$235:Y$238,$D1472)*INDEX(Y$239:Y$255,$F1472)+Y$194*INDEX(Y$121:Y$137,$F1472)*INDEX(Y$151:Y$167,$F1472))*$E1472</f>
        <v/>
      </c>
      <c r="Z1472" s="37">
        <f>(INDEX(Z$235:Z$238,$D1472)*INDEX(Z$239:Z$255,$F1472)+Z$194*INDEX(Z$121:Z$137,$F1472)*INDEX(Z$151:Z$167,$F1472))*$E1472</f>
        <v/>
      </c>
      <c r="AA1472" s="37">
        <f>(INDEX(AA$235:AA$238,$D1472)*INDEX(AA$239:AA$255,$F1472)+AA$194*INDEX(AA$121:AA$137,$F1472)*INDEX(AA$151:AA$167,$F1472))*$E1472</f>
        <v/>
      </c>
      <c r="AB1472" s="37">
        <f>(INDEX(AB$235:AB$238,$D1472)*INDEX(AB$239:AB$255,$F1472)+AB$194*INDEX(AB$121:AB$137,$F1472)*INDEX(AB$151:AB$167,$F1472))*$E1472</f>
        <v/>
      </c>
      <c r="AC1472" s="37">
        <f>(INDEX(AC$235:AC$238,$D1472)*INDEX(AC$239:AC$255,$F1472)+AC$194*INDEX(AC$121:AC$137,$F1472)*INDEX(AC$151:AC$167,$F1472))*$E1472</f>
        <v/>
      </c>
      <c r="AD1472" s="40">
        <f>SHADOWEFF(INDEX(AD$235:AD$238,$D1472),INDEX(AD$239:AD$255,$F1472),AD$194,INDEX(AD$121:AD$137,$F1472),INDEX(AD$151:AD$167,$F1472),$E1472)</f>
        <v/>
      </c>
      <c r="AF1472" s="11">
        <f>LOWER(Settings!$C$4)&amp;".mit."&amp;$A1472&amp;IF($C1472="","","."&amp;$C1472&amp;"."&amp;$B1472)&amp;IF(INDEX(Variables!$D$5:$D$205,MATCH($A1472,Variables!$A$5:$A$205,0))="","","."&amp;INDEX(Variables!$D$5:$D$205,MATCH($A1472,Variables!$A$5:$A$205,0)))&amp;"."&amp;AF$5</f>
        <v/>
      </c>
      <c r="AG1472" s="38">
        <f>(INDEX(AG$235:AG$238,$D1472)*INDEX(AG$239:AG$255,$F1472)+AG$194*INDEX(AG$121:AG$137,$F1472)*INDEX(AG$151:AG$167,$F1472))*$E1472</f>
        <v/>
      </c>
      <c r="AH1472" s="37">
        <f>(INDEX(AH$235:AH$238,$D1472)*INDEX(AH$239:AH$255,$F1472)+AH$194*INDEX(AH$121:AH$137,$F1472)*INDEX(AH$151:AH$167,$F1472))*$E1472</f>
        <v/>
      </c>
      <c r="AI1472" s="37">
        <f>(INDEX(AI$235:AI$238,$D1472)*INDEX(AI$239:AI$255,$F1472)+AI$194*INDEX(AI$121:AI$137,$F1472)*INDEX(AI$151:AI$167,$F1472))*$E1472</f>
        <v/>
      </c>
      <c r="AJ1472" s="37">
        <f>(INDEX(AJ$235:AJ$238,$D1472)*INDEX(AJ$239:AJ$255,$F1472)+AJ$194*INDEX(AJ$121:AJ$137,$F1472)*INDEX(AJ$151:AJ$167,$F1472))*$E1472</f>
        <v/>
      </c>
      <c r="AK1472" s="37">
        <f>(INDEX(AK$235:AK$238,$D1472)*INDEX(AK$239:AK$255,$F1472)+AK$194*INDEX(AK$121:AK$137,$F1472)*INDEX(AK$151:AK$167,$F1472))*$E1472</f>
        <v/>
      </c>
      <c r="AL1472" s="37">
        <f>(INDEX(AL$235:AL$238,$D1472)*INDEX(AL$239:AL$255,$F1472)+AL$194*INDEX(AL$121:AL$137,$F1472)*INDEX(AL$151:AL$167,$F1472))*$E1472</f>
        <v/>
      </c>
      <c r="AM1472" s="37">
        <f>(INDEX(AM$235:AM$238,$D1472)*INDEX(AM$239:AM$255,$F1472)+AM$194*INDEX(AM$121:AM$137,$F1472)*INDEX(AM$151:AM$167,$F1472))*$E1472</f>
        <v/>
      </c>
      <c r="AN1472" s="37">
        <f>(INDEX(AN$235:AN$238,$D1472)*INDEX(AN$239:AN$255,$F1472)+AN$194*INDEX(AN$121:AN$137,$F1472)*INDEX(AN$151:AN$167,$F1472))*$E1472</f>
        <v/>
      </c>
      <c r="AO1472" s="37">
        <f>(INDEX(AO$235:AO$238,$D1472)*INDEX(AO$239:AO$255,$F1472)+AO$194*INDEX(AO$121:AO$137,$F1472)*INDEX(AO$151:AO$167,$F1472))*$E1472</f>
        <v/>
      </c>
      <c r="AP1472" s="37">
        <f>(INDEX(AP$235:AP$238,$D1472)*INDEX(AP$239:AP$255,$F1472)+AP$194*INDEX(AP$121:AP$137,$F1472)*INDEX(AP$151:AP$167,$F1472))*$E1472</f>
        <v/>
      </c>
      <c r="AQ1472" s="37">
        <f>(INDEX(AQ$235:AQ$238,$D1472)*INDEX(AQ$239:AQ$255,$F1472)+AQ$194*INDEX(AQ$121:AQ$137,$F1472)*INDEX(AQ$151:AQ$167,$F1472))*$E1472</f>
        <v/>
      </c>
      <c r="AR1472" s="37">
        <f>(INDEX(AR$235:AR$238,$D1472)*INDEX(AR$239:AR$255,$F1472)+AR$194*INDEX(AR$121:AR$137,$F1472)*INDEX(AR$151:AR$167,$F1472))*$E1472</f>
        <v/>
      </c>
      <c r="AS1472" s="37">
        <f>(INDEX(AS$235:AS$238,$D1472)*INDEX(AS$239:AS$255,$F1472)+AS$194*INDEX(AS$121:AS$137,$F1472)*INDEX(AS$151:AS$167,$F1472))*$E1472</f>
        <v/>
      </c>
      <c r="AT1472" s="37">
        <f>(INDEX(AT$235:AT$238,$D1472)*INDEX(AT$239:AT$255,$F1472)+AT$194*INDEX(AT$121:AT$137,$F1472)*INDEX(AT$151:AT$167,$F1472))*$E1472</f>
        <v/>
      </c>
      <c r="AU1472" s="37">
        <f>(INDEX(AU$235:AU$238,$D1472)*INDEX(AU$239:AU$255,$F1472)+AU$194*INDEX(AU$121:AU$137,$F1472)*INDEX(AU$151:AU$167,$F1472))*$E1472</f>
        <v/>
      </c>
      <c r="AV1472" s="37">
        <f>(INDEX(AV$235:AV$238,$D1472)*INDEX(AV$239:AV$255,$F1472)+AV$194*INDEX(AV$121:AV$137,$F1472)*INDEX(AV$151:AV$167,$F1472))*$E1472</f>
        <v/>
      </c>
      <c r="AW1472" s="37">
        <f>(INDEX(AW$235:AW$238,$D1472)*INDEX(AW$239:AW$255,$F1472)+AW$194*INDEX(AW$121:AW$137,$F1472)*INDEX(AW$151:AW$167,$F1472))*$E1472</f>
        <v/>
      </c>
      <c r="AX1472" s="37">
        <f>(INDEX(AX$235:AX$238,$D1472)*INDEX(AX$239:AX$255,$F1472)+AX$194*INDEX(AX$121:AX$137,$F1472)*INDEX(AX$151:AX$167,$F1472))*$E1472</f>
        <v/>
      </c>
      <c r="AY1472" s="40">
        <f>SHADOWEFF(INDEX(AY$235:AY$238,$D1472),INDEX(AY$239:AY$255,$F1472),AY$194,INDEX(AY$121:AY$137,$F1472),INDEX(AY$151:AY$167,$F1472),$E1472)</f>
        <v/>
      </c>
    </row>
    <row r="1473" hidden="1" outlineLevel="2">
      <c r="A1473" s="14" t="inlineStr">
        <is>
          <t>shp</t>
        </is>
      </c>
      <c r="B1473" s="14" t="inlineStr">
        <is>
          <t>lpg</t>
        </is>
      </c>
      <c r="C1473" s="14" t="inlineStr">
        <is>
          <t>nfm</t>
        </is>
      </c>
      <c r="D1473" s="37">
        <f>INDEX(Inputs!$M$5:$M$132,MATCH($B1473&amp;"|"&amp;$C1473,Inputs!$A$5:$A$132,0))</f>
        <v/>
      </c>
      <c r="E1473" s="37">
        <f>INDEX(Inputs!$T$5:$T$132,MATCH($B1473&amp;"|"&amp;$C1473,Inputs!$A$5:$A$132,0))</f>
        <v/>
      </c>
      <c r="F1473" s="37">
        <f>INDEX(Inputs!$K$5:$K$132,MATCH($B1473&amp;"|"&amp;$C1473,Inputs!$A$5:$A$132,0))</f>
        <v/>
      </c>
      <c r="G1473" s="36" t="n"/>
      <c r="H1473" s="14">
        <f>INDEX(Variables!$B$5:$B$205,MATCH($A1473,Variables!$A$5:$A$205,0))&amp;IF($C1473="",""," | "&amp;INDEX(Mapping!$B$5:$B$26,MATCH($C1473,Mapping!$A$5:$A$26,0))&amp;" | "&amp;INDEX(Mapping!$B$30:$B$46,MATCH($B1473,Mapping!$A$30:$A$46,0)))</f>
        <v/>
      </c>
      <c r="I1473" s="14">
        <f>INDEX(Variables!$C$5:$C$205,MATCH($A1473,Variables!$A$5:$A$205,0))</f>
        <v/>
      </c>
      <c r="J1473" s="14">
        <f>INDEX(Variables!$E$5:$E$205,MATCH($A1473,Variables!$A$5:$A$205,0))</f>
        <v/>
      </c>
      <c r="K1473" s="11">
        <f>LOWER(Settings!$C$4)&amp;".mit."&amp;$A1473&amp;IF($C1473="","","."&amp;$C1473&amp;"."&amp;$B1473)&amp;IF(INDEX(Variables!$D$5:$D$205,MATCH($A1473,Variables!$A$5:$A$205,0))="","","."&amp;INDEX(Variables!$D$5:$D$205,MATCH($A1473,Variables!$A$5:$A$205,0)))&amp;"."&amp;K$5</f>
        <v/>
      </c>
      <c r="L1473" s="38">
        <f>(INDEX(L$235:L$238,$D1473)*INDEX(L$239:L$255,$F1473)+L$194*INDEX(L$121:L$137,$F1473)*INDEX(L$151:L$167,$F1473))*$E1473</f>
        <v/>
      </c>
      <c r="M1473" s="37">
        <f>(INDEX(M$235:M$238,$D1473)*INDEX(M$239:M$255,$F1473)+M$194*INDEX(M$121:M$137,$F1473)*INDEX(M$151:M$167,$F1473))*$E1473</f>
        <v/>
      </c>
      <c r="N1473" s="37">
        <f>(INDEX(N$235:N$238,$D1473)*INDEX(N$239:N$255,$F1473)+N$194*INDEX(N$121:N$137,$F1473)*INDEX(N$151:N$167,$F1473))*$E1473</f>
        <v/>
      </c>
      <c r="O1473" s="37">
        <f>(INDEX(O$235:O$238,$D1473)*INDEX(O$239:O$255,$F1473)+O$194*INDEX(O$121:O$137,$F1473)*INDEX(O$151:O$167,$F1473))*$E1473</f>
        <v/>
      </c>
      <c r="P1473" s="37">
        <f>(INDEX(P$235:P$238,$D1473)*INDEX(P$239:P$255,$F1473)+P$194*INDEX(P$121:P$137,$F1473)*INDEX(P$151:P$167,$F1473))*$E1473</f>
        <v/>
      </c>
      <c r="Q1473" s="37">
        <f>(INDEX(Q$235:Q$238,$D1473)*INDEX(Q$239:Q$255,$F1473)+Q$194*INDEX(Q$121:Q$137,$F1473)*INDEX(Q$151:Q$167,$F1473))*$E1473</f>
        <v/>
      </c>
      <c r="R1473" s="37">
        <f>(INDEX(R$235:R$238,$D1473)*INDEX(R$239:R$255,$F1473)+R$194*INDEX(R$121:R$137,$F1473)*INDEX(R$151:R$167,$F1473))*$E1473</f>
        <v/>
      </c>
      <c r="S1473" s="37">
        <f>(INDEX(S$235:S$238,$D1473)*INDEX(S$239:S$255,$F1473)+S$194*INDEX(S$121:S$137,$F1473)*INDEX(S$151:S$167,$F1473))*$E1473</f>
        <v/>
      </c>
      <c r="T1473" s="37">
        <f>(INDEX(T$235:T$238,$D1473)*INDEX(T$239:T$255,$F1473)+T$194*INDEX(T$121:T$137,$F1473)*INDEX(T$151:T$167,$F1473))*$E1473</f>
        <v/>
      </c>
      <c r="U1473" s="37">
        <f>(INDEX(U$235:U$238,$D1473)*INDEX(U$239:U$255,$F1473)+U$194*INDEX(U$121:U$137,$F1473)*INDEX(U$151:U$167,$F1473))*$E1473</f>
        <v/>
      </c>
      <c r="V1473" s="37">
        <f>(INDEX(V$235:V$238,$D1473)*INDEX(V$239:V$255,$F1473)+V$194*INDEX(V$121:V$137,$F1473)*INDEX(V$151:V$167,$F1473))*$E1473</f>
        <v/>
      </c>
      <c r="W1473" s="37">
        <f>(INDEX(W$235:W$238,$D1473)*INDEX(W$239:W$255,$F1473)+W$194*INDEX(W$121:W$137,$F1473)*INDEX(W$151:W$167,$F1473))*$E1473</f>
        <v/>
      </c>
      <c r="X1473" s="37">
        <f>(INDEX(X$235:X$238,$D1473)*INDEX(X$239:X$255,$F1473)+X$194*INDEX(X$121:X$137,$F1473)*INDEX(X$151:X$167,$F1473))*$E1473</f>
        <v/>
      </c>
      <c r="Y1473" s="37">
        <f>(INDEX(Y$235:Y$238,$D1473)*INDEX(Y$239:Y$255,$F1473)+Y$194*INDEX(Y$121:Y$137,$F1473)*INDEX(Y$151:Y$167,$F1473))*$E1473</f>
        <v/>
      </c>
      <c r="Z1473" s="37">
        <f>(INDEX(Z$235:Z$238,$D1473)*INDEX(Z$239:Z$255,$F1473)+Z$194*INDEX(Z$121:Z$137,$F1473)*INDEX(Z$151:Z$167,$F1473))*$E1473</f>
        <v/>
      </c>
      <c r="AA1473" s="37">
        <f>(INDEX(AA$235:AA$238,$D1473)*INDEX(AA$239:AA$255,$F1473)+AA$194*INDEX(AA$121:AA$137,$F1473)*INDEX(AA$151:AA$167,$F1473))*$E1473</f>
        <v/>
      </c>
      <c r="AB1473" s="37">
        <f>(INDEX(AB$235:AB$238,$D1473)*INDEX(AB$239:AB$255,$F1473)+AB$194*INDEX(AB$121:AB$137,$F1473)*INDEX(AB$151:AB$167,$F1473))*$E1473</f>
        <v/>
      </c>
      <c r="AC1473" s="37">
        <f>(INDEX(AC$235:AC$238,$D1473)*INDEX(AC$239:AC$255,$F1473)+AC$194*INDEX(AC$121:AC$137,$F1473)*INDEX(AC$151:AC$167,$F1473))*$E1473</f>
        <v/>
      </c>
      <c r="AD1473" s="40">
        <f>SHADOWEFF(INDEX(AD$235:AD$238,$D1473),INDEX(AD$239:AD$255,$F1473),AD$194,INDEX(AD$121:AD$137,$F1473),INDEX(AD$151:AD$167,$F1473),$E1473)</f>
        <v/>
      </c>
      <c r="AF1473" s="11">
        <f>LOWER(Settings!$C$4)&amp;".mit."&amp;$A1473&amp;IF($C1473="","","."&amp;$C1473&amp;"."&amp;$B1473)&amp;IF(INDEX(Variables!$D$5:$D$205,MATCH($A1473,Variables!$A$5:$A$205,0))="","","."&amp;INDEX(Variables!$D$5:$D$205,MATCH($A1473,Variables!$A$5:$A$205,0)))&amp;"."&amp;AF$5</f>
        <v/>
      </c>
      <c r="AG1473" s="38">
        <f>(INDEX(AG$235:AG$238,$D1473)*INDEX(AG$239:AG$255,$F1473)+AG$194*INDEX(AG$121:AG$137,$F1473)*INDEX(AG$151:AG$167,$F1473))*$E1473</f>
        <v/>
      </c>
      <c r="AH1473" s="37">
        <f>(INDEX(AH$235:AH$238,$D1473)*INDEX(AH$239:AH$255,$F1473)+AH$194*INDEX(AH$121:AH$137,$F1473)*INDEX(AH$151:AH$167,$F1473))*$E1473</f>
        <v/>
      </c>
      <c r="AI1473" s="37">
        <f>(INDEX(AI$235:AI$238,$D1473)*INDEX(AI$239:AI$255,$F1473)+AI$194*INDEX(AI$121:AI$137,$F1473)*INDEX(AI$151:AI$167,$F1473))*$E1473</f>
        <v/>
      </c>
      <c r="AJ1473" s="37">
        <f>(INDEX(AJ$235:AJ$238,$D1473)*INDEX(AJ$239:AJ$255,$F1473)+AJ$194*INDEX(AJ$121:AJ$137,$F1473)*INDEX(AJ$151:AJ$167,$F1473))*$E1473</f>
        <v/>
      </c>
      <c r="AK1473" s="37">
        <f>(INDEX(AK$235:AK$238,$D1473)*INDEX(AK$239:AK$255,$F1473)+AK$194*INDEX(AK$121:AK$137,$F1473)*INDEX(AK$151:AK$167,$F1473))*$E1473</f>
        <v/>
      </c>
      <c r="AL1473" s="37">
        <f>(INDEX(AL$235:AL$238,$D1473)*INDEX(AL$239:AL$255,$F1473)+AL$194*INDEX(AL$121:AL$137,$F1473)*INDEX(AL$151:AL$167,$F1473))*$E1473</f>
        <v/>
      </c>
      <c r="AM1473" s="37">
        <f>(INDEX(AM$235:AM$238,$D1473)*INDEX(AM$239:AM$255,$F1473)+AM$194*INDEX(AM$121:AM$137,$F1473)*INDEX(AM$151:AM$167,$F1473))*$E1473</f>
        <v/>
      </c>
      <c r="AN1473" s="37">
        <f>(INDEX(AN$235:AN$238,$D1473)*INDEX(AN$239:AN$255,$F1473)+AN$194*INDEX(AN$121:AN$137,$F1473)*INDEX(AN$151:AN$167,$F1473))*$E1473</f>
        <v/>
      </c>
      <c r="AO1473" s="37">
        <f>(INDEX(AO$235:AO$238,$D1473)*INDEX(AO$239:AO$255,$F1473)+AO$194*INDEX(AO$121:AO$137,$F1473)*INDEX(AO$151:AO$167,$F1473))*$E1473</f>
        <v/>
      </c>
      <c r="AP1473" s="37">
        <f>(INDEX(AP$235:AP$238,$D1473)*INDEX(AP$239:AP$255,$F1473)+AP$194*INDEX(AP$121:AP$137,$F1473)*INDEX(AP$151:AP$167,$F1473))*$E1473</f>
        <v/>
      </c>
      <c r="AQ1473" s="37">
        <f>(INDEX(AQ$235:AQ$238,$D1473)*INDEX(AQ$239:AQ$255,$F1473)+AQ$194*INDEX(AQ$121:AQ$137,$F1473)*INDEX(AQ$151:AQ$167,$F1473))*$E1473</f>
        <v/>
      </c>
      <c r="AR1473" s="37">
        <f>(INDEX(AR$235:AR$238,$D1473)*INDEX(AR$239:AR$255,$F1473)+AR$194*INDEX(AR$121:AR$137,$F1473)*INDEX(AR$151:AR$167,$F1473))*$E1473</f>
        <v/>
      </c>
      <c r="AS1473" s="37">
        <f>(INDEX(AS$235:AS$238,$D1473)*INDEX(AS$239:AS$255,$F1473)+AS$194*INDEX(AS$121:AS$137,$F1473)*INDEX(AS$151:AS$167,$F1473))*$E1473</f>
        <v/>
      </c>
      <c r="AT1473" s="37">
        <f>(INDEX(AT$235:AT$238,$D1473)*INDEX(AT$239:AT$255,$F1473)+AT$194*INDEX(AT$121:AT$137,$F1473)*INDEX(AT$151:AT$167,$F1473))*$E1473</f>
        <v/>
      </c>
      <c r="AU1473" s="37">
        <f>(INDEX(AU$235:AU$238,$D1473)*INDEX(AU$239:AU$255,$F1473)+AU$194*INDEX(AU$121:AU$137,$F1473)*INDEX(AU$151:AU$167,$F1473))*$E1473</f>
        <v/>
      </c>
      <c r="AV1473" s="37">
        <f>(INDEX(AV$235:AV$238,$D1473)*INDEX(AV$239:AV$255,$F1473)+AV$194*INDEX(AV$121:AV$137,$F1473)*INDEX(AV$151:AV$167,$F1473))*$E1473</f>
        <v/>
      </c>
      <c r="AW1473" s="37">
        <f>(INDEX(AW$235:AW$238,$D1473)*INDEX(AW$239:AW$255,$F1473)+AW$194*INDEX(AW$121:AW$137,$F1473)*INDEX(AW$151:AW$167,$F1473))*$E1473</f>
        <v/>
      </c>
      <c r="AX1473" s="37">
        <f>(INDEX(AX$235:AX$238,$D1473)*INDEX(AX$239:AX$255,$F1473)+AX$194*INDEX(AX$121:AX$137,$F1473)*INDEX(AX$151:AX$167,$F1473))*$E1473</f>
        <v/>
      </c>
      <c r="AY1473" s="40">
        <f>SHADOWEFF(INDEX(AY$235:AY$238,$D1473),INDEX(AY$239:AY$255,$F1473),AY$194,INDEX(AY$121:AY$137,$F1473),INDEX(AY$151:AY$167,$F1473),$E1473)</f>
        <v/>
      </c>
    </row>
    <row r="1474" hidden="1" outlineLevel="2">
      <c r="A1474" s="14" t="inlineStr">
        <is>
          <t>shp</t>
        </is>
      </c>
      <c r="B1474" s="14" t="inlineStr">
        <is>
          <t>ker</t>
        </is>
      </c>
      <c r="C1474" s="14" t="inlineStr">
        <is>
          <t>nfm</t>
        </is>
      </c>
      <c r="D1474" s="37">
        <f>INDEX(Inputs!$M$5:$M$132,MATCH($B1474&amp;"|"&amp;$C1474,Inputs!$A$5:$A$132,0))</f>
        <v/>
      </c>
      <c r="E1474" s="37">
        <f>INDEX(Inputs!$T$5:$T$132,MATCH($B1474&amp;"|"&amp;$C1474,Inputs!$A$5:$A$132,0))</f>
        <v/>
      </c>
      <c r="F1474" s="37">
        <f>INDEX(Inputs!$K$5:$K$132,MATCH($B1474&amp;"|"&amp;$C1474,Inputs!$A$5:$A$132,0))</f>
        <v/>
      </c>
      <c r="G1474" s="36" t="n"/>
      <c r="H1474" s="14">
        <f>INDEX(Variables!$B$5:$B$205,MATCH($A1474,Variables!$A$5:$A$205,0))&amp;IF($C1474="",""," | "&amp;INDEX(Mapping!$B$5:$B$26,MATCH($C1474,Mapping!$A$5:$A$26,0))&amp;" | "&amp;INDEX(Mapping!$B$30:$B$46,MATCH($B1474,Mapping!$A$30:$A$46,0)))</f>
        <v/>
      </c>
      <c r="I1474" s="14">
        <f>INDEX(Variables!$C$5:$C$205,MATCH($A1474,Variables!$A$5:$A$205,0))</f>
        <v/>
      </c>
      <c r="J1474" s="14">
        <f>INDEX(Variables!$E$5:$E$205,MATCH($A1474,Variables!$A$5:$A$205,0))</f>
        <v/>
      </c>
      <c r="K1474" s="11">
        <f>LOWER(Settings!$C$4)&amp;".mit."&amp;$A1474&amp;IF($C1474="","","."&amp;$C1474&amp;"."&amp;$B1474)&amp;IF(INDEX(Variables!$D$5:$D$205,MATCH($A1474,Variables!$A$5:$A$205,0))="","","."&amp;INDEX(Variables!$D$5:$D$205,MATCH($A1474,Variables!$A$5:$A$205,0)))&amp;"."&amp;K$5</f>
        <v/>
      </c>
      <c r="L1474" s="38">
        <f>(INDEX(L$235:L$238,$D1474)*INDEX(L$239:L$255,$F1474)+L$194*INDEX(L$121:L$137,$F1474)*INDEX(L$151:L$167,$F1474))*$E1474</f>
        <v/>
      </c>
      <c r="M1474" s="37">
        <f>(INDEX(M$235:M$238,$D1474)*INDEX(M$239:M$255,$F1474)+M$194*INDEX(M$121:M$137,$F1474)*INDEX(M$151:M$167,$F1474))*$E1474</f>
        <v/>
      </c>
      <c r="N1474" s="37">
        <f>(INDEX(N$235:N$238,$D1474)*INDEX(N$239:N$255,$F1474)+N$194*INDEX(N$121:N$137,$F1474)*INDEX(N$151:N$167,$F1474))*$E1474</f>
        <v/>
      </c>
      <c r="O1474" s="37">
        <f>(INDEX(O$235:O$238,$D1474)*INDEX(O$239:O$255,$F1474)+O$194*INDEX(O$121:O$137,$F1474)*INDEX(O$151:O$167,$F1474))*$E1474</f>
        <v/>
      </c>
      <c r="P1474" s="37">
        <f>(INDEX(P$235:P$238,$D1474)*INDEX(P$239:P$255,$F1474)+P$194*INDEX(P$121:P$137,$F1474)*INDEX(P$151:P$167,$F1474))*$E1474</f>
        <v/>
      </c>
      <c r="Q1474" s="37">
        <f>(INDEX(Q$235:Q$238,$D1474)*INDEX(Q$239:Q$255,$F1474)+Q$194*INDEX(Q$121:Q$137,$F1474)*INDEX(Q$151:Q$167,$F1474))*$E1474</f>
        <v/>
      </c>
      <c r="R1474" s="37">
        <f>(INDEX(R$235:R$238,$D1474)*INDEX(R$239:R$255,$F1474)+R$194*INDEX(R$121:R$137,$F1474)*INDEX(R$151:R$167,$F1474))*$E1474</f>
        <v/>
      </c>
      <c r="S1474" s="37">
        <f>(INDEX(S$235:S$238,$D1474)*INDEX(S$239:S$255,$F1474)+S$194*INDEX(S$121:S$137,$F1474)*INDEX(S$151:S$167,$F1474))*$E1474</f>
        <v/>
      </c>
      <c r="T1474" s="37">
        <f>(INDEX(T$235:T$238,$D1474)*INDEX(T$239:T$255,$F1474)+T$194*INDEX(T$121:T$137,$F1474)*INDEX(T$151:T$167,$F1474))*$E1474</f>
        <v/>
      </c>
      <c r="U1474" s="37">
        <f>(INDEX(U$235:U$238,$D1474)*INDEX(U$239:U$255,$F1474)+U$194*INDEX(U$121:U$137,$F1474)*INDEX(U$151:U$167,$F1474))*$E1474</f>
        <v/>
      </c>
      <c r="V1474" s="37">
        <f>(INDEX(V$235:V$238,$D1474)*INDEX(V$239:V$255,$F1474)+V$194*INDEX(V$121:V$137,$F1474)*INDEX(V$151:V$167,$F1474))*$E1474</f>
        <v/>
      </c>
      <c r="W1474" s="37">
        <f>(INDEX(W$235:W$238,$D1474)*INDEX(W$239:W$255,$F1474)+W$194*INDEX(W$121:W$137,$F1474)*INDEX(W$151:W$167,$F1474))*$E1474</f>
        <v/>
      </c>
      <c r="X1474" s="37">
        <f>(INDEX(X$235:X$238,$D1474)*INDEX(X$239:X$255,$F1474)+X$194*INDEX(X$121:X$137,$F1474)*INDEX(X$151:X$167,$F1474))*$E1474</f>
        <v/>
      </c>
      <c r="Y1474" s="37">
        <f>(INDEX(Y$235:Y$238,$D1474)*INDEX(Y$239:Y$255,$F1474)+Y$194*INDEX(Y$121:Y$137,$F1474)*INDEX(Y$151:Y$167,$F1474))*$E1474</f>
        <v/>
      </c>
      <c r="Z1474" s="37">
        <f>(INDEX(Z$235:Z$238,$D1474)*INDEX(Z$239:Z$255,$F1474)+Z$194*INDEX(Z$121:Z$137,$F1474)*INDEX(Z$151:Z$167,$F1474))*$E1474</f>
        <v/>
      </c>
      <c r="AA1474" s="37">
        <f>(INDEX(AA$235:AA$238,$D1474)*INDEX(AA$239:AA$255,$F1474)+AA$194*INDEX(AA$121:AA$137,$F1474)*INDEX(AA$151:AA$167,$F1474))*$E1474</f>
        <v/>
      </c>
      <c r="AB1474" s="37">
        <f>(INDEX(AB$235:AB$238,$D1474)*INDEX(AB$239:AB$255,$F1474)+AB$194*INDEX(AB$121:AB$137,$F1474)*INDEX(AB$151:AB$167,$F1474))*$E1474</f>
        <v/>
      </c>
      <c r="AC1474" s="37">
        <f>(INDEX(AC$235:AC$238,$D1474)*INDEX(AC$239:AC$255,$F1474)+AC$194*INDEX(AC$121:AC$137,$F1474)*INDEX(AC$151:AC$167,$F1474))*$E1474</f>
        <v/>
      </c>
      <c r="AD1474" s="40">
        <f>SHADOWEFF(INDEX(AD$235:AD$238,$D1474),INDEX(AD$239:AD$255,$F1474),AD$194,INDEX(AD$121:AD$137,$F1474),INDEX(AD$151:AD$167,$F1474),$E1474)</f>
        <v/>
      </c>
      <c r="AF1474" s="11">
        <f>LOWER(Settings!$C$4)&amp;".mit."&amp;$A1474&amp;IF($C1474="","","."&amp;$C1474&amp;"."&amp;$B1474)&amp;IF(INDEX(Variables!$D$5:$D$205,MATCH($A1474,Variables!$A$5:$A$205,0))="","","."&amp;INDEX(Variables!$D$5:$D$205,MATCH($A1474,Variables!$A$5:$A$205,0)))&amp;"."&amp;AF$5</f>
        <v/>
      </c>
      <c r="AG1474" s="38">
        <f>(INDEX(AG$235:AG$238,$D1474)*INDEX(AG$239:AG$255,$F1474)+AG$194*INDEX(AG$121:AG$137,$F1474)*INDEX(AG$151:AG$167,$F1474))*$E1474</f>
        <v/>
      </c>
      <c r="AH1474" s="37">
        <f>(INDEX(AH$235:AH$238,$D1474)*INDEX(AH$239:AH$255,$F1474)+AH$194*INDEX(AH$121:AH$137,$F1474)*INDEX(AH$151:AH$167,$F1474))*$E1474</f>
        <v/>
      </c>
      <c r="AI1474" s="37">
        <f>(INDEX(AI$235:AI$238,$D1474)*INDEX(AI$239:AI$255,$F1474)+AI$194*INDEX(AI$121:AI$137,$F1474)*INDEX(AI$151:AI$167,$F1474))*$E1474</f>
        <v/>
      </c>
      <c r="AJ1474" s="37">
        <f>(INDEX(AJ$235:AJ$238,$D1474)*INDEX(AJ$239:AJ$255,$F1474)+AJ$194*INDEX(AJ$121:AJ$137,$F1474)*INDEX(AJ$151:AJ$167,$F1474))*$E1474</f>
        <v/>
      </c>
      <c r="AK1474" s="37">
        <f>(INDEX(AK$235:AK$238,$D1474)*INDEX(AK$239:AK$255,$F1474)+AK$194*INDEX(AK$121:AK$137,$F1474)*INDEX(AK$151:AK$167,$F1474))*$E1474</f>
        <v/>
      </c>
      <c r="AL1474" s="37">
        <f>(INDEX(AL$235:AL$238,$D1474)*INDEX(AL$239:AL$255,$F1474)+AL$194*INDEX(AL$121:AL$137,$F1474)*INDEX(AL$151:AL$167,$F1474))*$E1474</f>
        <v/>
      </c>
      <c r="AM1474" s="37">
        <f>(INDEX(AM$235:AM$238,$D1474)*INDEX(AM$239:AM$255,$F1474)+AM$194*INDEX(AM$121:AM$137,$F1474)*INDEX(AM$151:AM$167,$F1474))*$E1474</f>
        <v/>
      </c>
      <c r="AN1474" s="37">
        <f>(INDEX(AN$235:AN$238,$D1474)*INDEX(AN$239:AN$255,$F1474)+AN$194*INDEX(AN$121:AN$137,$F1474)*INDEX(AN$151:AN$167,$F1474))*$E1474</f>
        <v/>
      </c>
      <c r="AO1474" s="37">
        <f>(INDEX(AO$235:AO$238,$D1474)*INDEX(AO$239:AO$255,$F1474)+AO$194*INDEX(AO$121:AO$137,$F1474)*INDEX(AO$151:AO$167,$F1474))*$E1474</f>
        <v/>
      </c>
      <c r="AP1474" s="37">
        <f>(INDEX(AP$235:AP$238,$D1474)*INDEX(AP$239:AP$255,$F1474)+AP$194*INDEX(AP$121:AP$137,$F1474)*INDEX(AP$151:AP$167,$F1474))*$E1474</f>
        <v/>
      </c>
      <c r="AQ1474" s="37">
        <f>(INDEX(AQ$235:AQ$238,$D1474)*INDEX(AQ$239:AQ$255,$F1474)+AQ$194*INDEX(AQ$121:AQ$137,$F1474)*INDEX(AQ$151:AQ$167,$F1474))*$E1474</f>
        <v/>
      </c>
      <c r="AR1474" s="37">
        <f>(INDEX(AR$235:AR$238,$D1474)*INDEX(AR$239:AR$255,$F1474)+AR$194*INDEX(AR$121:AR$137,$F1474)*INDEX(AR$151:AR$167,$F1474))*$E1474</f>
        <v/>
      </c>
      <c r="AS1474" s="37">
        <f>(INDEX(AS$235:AS$238,$D1474)*INDEX(AS$239:AS$255,$F1474)+AS$194*INDEX(AS$121:AS$137,$F1474)*INDEX(AS$151:AS$167,$F1474))*$E1474</f>
        <v/>
      </c>
      <c r="AT1474" s="37">
        <f>(INDEX(AT$235:AT$238,$D1474)*INDEX(AT$239:AT$255,$F1474)+AT$194*INDEX(AT$121:AT$137,$F1474)*INDEX(AT$151:AT$167,$F1474))*$E1474</f>
        <v/>
      </c>
      <c r="AU1474" s="37">
        <f>(INDEX(AU$235:AU$238,$D1474)*INDEX(AU$239:AU$255,$F1474)+AU$194*INDEX(AU$121:AU$137,$F1474)*INDEX(AU$151:AU$167,$F1474))*$E1474</f>
        <v/>
      </c>
      <c r="AV1474" s="37">
        <f>(INDEX(AV$235:AV$238,$D1474)*INDEX(AV$239:AV$255,$F1474)+AV$194*INDEX(AV$121:AV$137,$F1474)*INDEX(AV$151:AV$167,$F1474))*$E1474</f>
        <v/>
      </c>
      <c r="AW1474" s="37">
        <f>(INDEX(AW$235:AW$238,$D1474)*INDEX(AW$239:AW$255,$F1474)+AW$194*INDEX(AW$121:AW$137,$F1474)*INDEX(AW$151:AW$167,$F1474))*$E1474</f>
        <v/>
      </c>
      <c r="AX1474" s="37">
        <f>(INDEX(AX$235:AX$238,$D1474)*INDEX(AX$239:AX$255,$F1474)+AX$194*INDEX(AX$121:AX$137,$F1474)*INDEX(AX$151:AX$167,$F1474))*$E1474</f>
        <v/>
      </c>
      <c r="AY1474" s="40">
        <f>SHADOWEFF(INDEX(AY$235:AY$238,$D1474),INDEX(AY$239:AY$255,$F1474),AY$194,INDEX(AY$121:AY$137,$F1474),INDEX(AY$151:AY$167,$F1474),$E1474)</f>
        <v/>
      </c>
    </row>
    <row r="1475" hidden="1" outlineLevel="2">
      <c r="A1475" s="14" t="inlineStr">
        <is>
          <t>shp</t>
        </is>
      </c>
      <c r="B1475" s="14" t="inlineStr">
        <is>
          <t>oop</t>
        </is>
      </c>
      <c r="C1475" s="14" t="inlineStr">
        <is>
          <t>nfm</t>
        </is>
      </c>
      <c r="D1475" s="37">
        <f>INDEX(Inputs!$M$5:$M$132,MATCH($B1475&amp;"|"&amp;$C1475,Inputs!$A$5:$A$132,0))</f>
        <v/>
      </c>
      <c r="E1475" s="37">
        <f>INDEX(Inputs!$T$5:$T$132,MATCH($B1475&amp;"|"&amp;$C1475,Inputs!$A$5:$A$132,0))</f>
        <v/>
      </c>
      <c r="F1475" s="37">
        <f>INDEX(Inputs!$K$5:$K$132,MATCH($B1475&amp;"|"&amp;$C1475,Inputs!$A$5:$A$132,0))</f>
        <v/>
      </c>
      <c r="G1475" s="36" t="n"/>
      <c r="H1475" s="14">
        <f>INDEX(Variables!$B$5:$B$205,MATCH($A1475,Variables!$A$5:$A$205,0))&amp;IF($C1475="",""," | "&amp;INDEX(Mapping!$B$5:$B$26,MATCH($C1475,Mapping!$A$5:$A$26,0))&amp;" | "&amp;INDEX(Mapping!$B$30:$B$46,MATCH($B1475,Mapping!$A$30:$A$46,0)))</f>
        <v/>
      </c>
      <c r="I1475" s="14">
        <f>INDEX(Variables!$C$5:$C$205,MATCH($A1475,Variables!$A$5:$A$205,0))</f>
        <v/>
      </c>
      <c r="J1475" s="14">
        <f>INDEX(Variables!$E$5:$E$205,MATCH($A1475,Variables!$A$5:$A$205,0))</f>
        <v/>
      </c>
      <c r="K1475" s="11">
        <f>LOWER(Settings!$C$4)&amp;".mit."&amp;$A1475&amp;IF($C1475="","","."&amp;$C1475&amp;"."&amp;$B1475)&amp;IF(INDEX(Variables!$D$5:$D$205,MATCH($A1475,Variables!$A$5:$A$205,0))="","","."&amp;INDEX(Variables!$D$5:$D$205,MATCH($A1475,Variables!$A$5:$A$205,0)))&amp;"."&amp;K$5</f>
        <v/>
      </c>
      <c r="L1475" s="38">
        <f>(INDEX(L$235:L$238,$D1475)*INDEX(L$239:L$255,$F1475)+L$194*INDEX(L$121:L$137,$F1475)*INDEX(L$151:L$167,$F1475))*$E1475</f>
        <v/>
      </c>
      <c r="M1475" s="37">
        <f>(INDEX(M$235:M$238,$D1475)*INDEX(M$239:M$255,$F1475)+M$194*INDEX(M$121:M$137,$F1475)*INDEX(M$151:M$167,$F1475))*$E1475</f>
        <v/>
      </c>
      <c r="N1475" s="37">
        <f>(INDEX(N$235:N$238,$D1475)*INDEX(N$239:N$255,$F1475)+N$194*INDEX(N$121:N$137,$F1475)*INDEX(N$151:N$167,$F1475))*$E1475</f>
        <v/>
      </c>
      <c r="O1475" s="37">
        <f>(INDEX(O$235:O$238,$D1475)*INDEX(O$239:O$255,$F1475)+O$194*INDEX(O$121:O$137,$F1475)*INDEX(O$151:O$167,$F1475))*$E1475</f>
        <v/>
      </c>
      <c r="P1475" s="37">
        <f>(INDEX(P$235:P$238,$D1475)*INDEX(P$239:P$255,$F1475)+P$194*INDEX(P$121:P$137,$F1475)*INDEX(P$151:P$167,$F1475))*$E1475</f>
        <v/>
      </c>
      <c r="Q1475" s="37">
        <f>(INDEX(Q$235:Q$238,$D1475)*INDEX(Q$239:Q$255,$F1475)+Q$194*INDEX(Q$121:Q$137,$F1475)*INDEX(Q$151:Q$167,$F1475))*$E1475</f>
        <v/>
      </c>
      <c r="R1475" s="37">
        <f>(INDEX(R$235:R$238,$D1475)*INDEX(R$239:R$255,$F1475)+R$194*INDEX(R$121:R$137,$F1475)*INDEX(R$151:R$167,$F1475))*$E1475</f>
        <v/>
      </c>
      <c r="S1475" s="37">
        <f>(INDEX(S$235:S$238,$D1475)*INDEX(S$239:S$255,$F1475)+S$194*INDEX(S$121:S$137,$F1475)*INDEX(S$151:S$167,$F1475))*$E1475</f>
        <v/>
      </c>
      <c r="T1475" s="37">
        <f>(INDEX(T$235:T$238,$D1475)*INDEX(T$239:T$255,$F1475)+T$194*INDEX(T$121:T$137,$F1475)*INDEX(T$151:T$167,$F1475))*$E1475</f>
        <v/>
      </c>
      <c r="U1475" s="37">
        <f>(INDEX(U$235:U$238,$D1475)*INDEX(U$239:U$255,$F1475)+U$194*INDEX(U$121:U$137,$F1475)*INDEX(U$151:U$167,$F1475))*$E1475</f>
        <v/>
      </c>
      <c r="V1475" s="37">
        <f>(INDEX(V$235:V$238,$D1475)*INDEX(V$239:V$255,$F1475)+V$194*INDEX(V$121:V$137,$F1475)*INDEX(V$151:V$167,$F1475))*$E1475</f>
        <v/>
      </c>
      <c r="W1475" s="37">
        <f>(INDEX(W$235:W$238,$D1475)*INDEX(W$239:W$255,$F1475)+W$194*INDEX(W$121:W$137,$F1475)*INDEX(W$151:W$167,$F1475))*$E1475</f>
        <v/>
      </c>
      <c r="X1475" s="37">
        <f>(INDEX(X$235:X$238,$D1475)*INDEX(X$239:X$255,$F1475)+X$194*INDEX(X$121:X$137,$F1475)*INDEX(X$151:X$167,$F1475))*$E1475</f>
        <v/>
      </c>
      <c r="Y1475" s="37">
        <f>(INDEX(Y$235:Y$238,$D1475)*INDEX(Y$239:Y$255,$F1475)+Y$194*INDEX(Y$121:Y$137,$F1475)*INDEX(Y$151:Y$167,$F1475))*$E1475</f>
        <v/>
      </c>
      <c r="Z1475" s="37">
        <f>(INDEX(Z$235:Z$238,$D1475)*INDEX(Z$239:Z$255,$F1475)+Z$194*INDEX(Z$121:Z$137,$F1475)*INDEX(Z$151:Z$167,$F1475))*$E1475</f>
        <v/>
      </c>
      <c r="AA1475" s="37">
        <f>(INDEX(AA$235:AA$238,$D1475)*INDEX(AA$239:AA$255,$F1475)+AA$194*INDEX(AA$121:AA$137,$F1475)*INDEX(AA$151:AA$167,$F1475))*$E1475</f>
        <v/>
      </c>
      <c r="AB1475" s="37">
        <f>(INDEX(AB$235:AB$238,$D1475)*INDEX(AB$239:AB$255,$F1475)+AB$194*INDEX(AB$121:AB$137,$F1475)*INDEX(AB$151:AB$167,$F1475))*$E1475</f>
        <v/>
      </c>
      <c r="AC1475" s="37">
        <f>(INDEX(AC$235:AC$238,$D1475)*INDEX(AC$239:AC$255,$F1475)+AC$194*INDEX(AC$121:AC$137,$F1475)*INDEX(AC$151:AC$167,$F1475))*$E1475</f>
        <v/>
      </c>
      <c r="AD1475" s="40">
        <f>SHADOWEFF(INDEX(AD$235:AD$238,$D1475),INDEX(AD$239:AD$255,$F1475),AD$194,INDEX(AD$121:AD$137,$F1475),INDEX(AD$151:AD$167,$F1475),$E1475)</f>
        <v/>
      </c>
      <c r="AF1475" s="11">
        <f>LOWER(Settings!$C$4)&amp;".mit."&amp;$A1475&amp;IF($C1475="","","."&amp;$C1475&amp;"."&amp;$B1475)&amp;IF(INDEX(Variables!$D$5:$D$205,MATCH($A1475,Variables!$A$5:$A$205,0))="","","."&amp;INDEX(Variables!$D$5:$D$205,MATCH($A1475,Variables!$A$5:$A$205,0)))&amp;"."&amp;AF$5</f>
        <v/>
      </c>
      <c r="AG1475" s="38">
        <f>(INDEX(AG$235:AG$238,$D1475)*INDEX(AG$239:AG$255,$F1475)+AG$194*INDEX(AG$121:AG$137,$F1475)*INDEX(AG$151:AG$167,$F1475))*$E1475</f>
        <v/>
      </c>
      <c r="AH1475" s="37">
        <f>(INDEX(AH$235:AH$238,$D1475)*INDEX(AH$239:AH$255,$F1475)+AH$194*INDEX(AH$121:AH$137,$F1475)*INDEX(AH$151:AH$167,$F1475))*$E1475</f>
        <v/>
      </c>
      <c r="AI1475" s="37">
        <f>(INDEX(AI$235:AI$238,$D1475)*INDEX(AI$239:AI$255,$F1475)+AI$194*INDEX(AI$121:AI$137,$F1475)*INDEX(AI$151:AI$167,$F1475))*$E1475</f>
        <v/>
      </c>
      <c r="AJ1475" s="37">
        <f>(INDEX(AJ$235:AJ$238,$D1475)*INDEX(AJ$239:AJ$255,$F1475)+AJ$194*INDEX(AJ$121:AJ$137,$F1475)*INDEX(AJ$151:AJ$167,$F1475))*$E1475</f>
        <v/>
      </c>
      <c r="AK1475" s="37">
        <f>(INDEX(AK$235:AK$238,$D1475)*INDEX(AK$239:AK$255,$F1475)+AK$194*INDEX(AK$121:AK$137,$F1475)*INDEX(AK$151:AK$167,$F1475))*$E1475</f>
        <v/>
      </c>
      <c r="AL1475" s="37">
        <f>(INDEX(AL$235:AL$238,$D1475)*INDEX(AL$239:AL$255,$F1475)+AL$194*INDEX(AL$121:AL$137,$F1475)*INDEX(AL$151:AL$167,$F1475))*$E1475</f>
        <v/>
      </c>
      <c r="AM1475" s="37">
        <f>(INDEX(AM$235:AM$238,$D1475)*INDEX(AM$239:AM$255,$F1475)+AM$194*INDEX(AM$121:AM$137,$F1475)*INDEX(AM$151:AM$167,$F1475))*$E1475</f>
        <v/>
      </c>
      <c r="AN1475" s="37">
        <f>(INDEX(AN$235:AN$238,$D1475)*INDEX(AN$239:AN$255,$F1475)+AN$194*INDEX(AN$121:AN$137,$F1475)*INDEX(AN$151:AN$167,$F1475))*$E1475</f>
        <v/>
      </c>
      <c r="AO1475" s="37">
        <f>(INDEX(AO$235:AO$238,$D1475)*INDEX(AO$239:AO$255,$F1475)+AO$194*INDEX(AO$121:AO$137,$F1475)*INDEX(AO$151:AO$167,$F1475))*$E1475</f>
        <v/>
      </c>
      <c r="AP1475" s="37">
        <f>(INDEX(AP$235:AP$238,$D1475)*INDEX(AP$239:AP$255,$F1475)+AP$194*INDEX(AP$121:AP$137,$F1475)*INDEX(AP$151:AP$167,$F1475))*$E1475</f>
        <v/>
      </c>
      <c r="AQ1475" s="37">
        <f>(INDEX(AQ$235:AQ$238,$D1475)*INDEX(AQ$239:AQ$255,$F1475)+AQ$194*INDEX(AQ$121:AQ$137,$F1475)*INDEX(AQ$151:AQ$167,$F1475))*$E1475</f>
        <v/>
      </c>
      <c r="AR1475" s="37">
        <f>(INDEX(AR$235:AR$238,$D1475)*INDEX(AR$239:AR$255,$F1475)+AR$194*INDEX(AR$121:AR$137,$F1475)*INDEX(AR$151:AR$167,$F1475))*$E1475</f>
        <v/>
      </c>
      <c r="AS1475" s="37">
        <f>(INDEX(AS$235:AS$238,$D1475)*INDEX(AS$239:AS$255,$F1475)+AS$194*INDEX(AS$121:AS$137,$F1475)*INDEX(AS$151:AS$167,$F1475))*$E1475</f>
        <v/>
      </c>
      <c r="AT1475" s="37">
        <f>(INDEX(AT$235:AT$238,$D1475)*INDEX(AT$239:AT$255,$F1475)+AT$194*INDEX(AT$121:AT$137,$F1475)*INDEX(AT$151:AT$167,$F1475))*$E1475</f>
        <v/>
      </c>
      <c r="AU1475" s="37">
        <f>(INDEX(AU$235:AU$238,$D1475)*INDEX(AU$239:AU$255,$F1475)+AU$194*INDEX(AU$121:AU$137,$F1475)*INDEX(AU$151:AU$167,$F1475))*$E1475</f>
        <v/>
      </c>
      <c r="AV1475" s="37">
        <f>(INDEX(AV$235:AV$238,$D1475)*INDEX(AV$239:AV$255,$F1475)+AV$194*INDEX(AV$121:AV$137,$F1475)*INDEX(AV$151:AV$167,$F1475))*$E1475</f>
        <v/>
      </c>
      <c r="AW1475" s="37">
        <f>(INDEX(AW$235:AW$238,$D1475)*INDEX(AW$239:AW$255,$F1475)+AW$194*INDEX(AW$121:AW$137,$F1475)*INDEX(AW$151:AW$167,$F1475))*$E1475</f>
        <v/>
      </c>
      <c r="AX1475" s="37">
        <f>(INDEX(AX$235:AX$238,$D1475)*INDEX(AX$239:AX$255,$F1475)+AX$194*INDEX(AX$121:AX$137,$F1475)*INDEX(AX$151:AX$167,$F1475))*$E1475</f>
        <v/>
      </c>
      <c r="AY1475" s="40">
        <f>SHADOWEFF(INDEX(AY$235:AY$238,$D1475),INDEX(AY$239:AY$255,$F1475),AY$194,INDEX(AY$121:AY$137,$F1475),INDEX(AY$151:AY$167,$F1475),$E1475)</f>
        <v/>
      </c>
    </row>
    <row r="1476" hidden="1" outlineLevel="2">
      <c r="A1476" s="14" t="inlineStr">
        <is>
          <t>shp</t>
        </is>
      </c>
      <c r="B1476" s="14" t="inlineStr">
        <is>
          <t>bio</t>
        </is>
      </c>
      <c r="C1476" s="14" t="inlineStr">
        <is>
          <t>nfm</t>
        </is>
      </c>
      <c r="D1476" s="37">
        <f>INDEX(Inputs!$M$5:$M$132,MATCH($B1476&amp;"|"&amp;$C1476,Inputs!$A$5:$A$132,0))</f>
        <v/>
      </c>
      <c r="E1476" s="37">
        <f>INDEX(Inputs!$T$5:$T$132,MATCH($B1476&amp;"|"&amp;$C1476,Inputs!$A$5:$A$132,0))</f>
        <v/>
      </c>
      <c r="F1476" s="37">
        <f>INDEX(Inputs!$K$5:$K$132,MATCH($B1476&amp;"|"&amp;$C1476,Inputs!$A$5:$A$132,0))</f>
        <v/>
      </c>
      <c r="G1476" s="36" t="n"/>
      <c r="H1476" s="14">
        <f>INDEX(Variables!$B$5:$B$205,MATCH($A1476,Variables!$A$5:$A$205,0))&amp;IF($C1476="",""," | "&amp;INDEX(Mapping!$B$5:$B$26,MATCH($C1476,Mapping!$A$5:$A$26,0))&amp;" | "&amp;INDEX(Mapping!$B$30:$B$46,MATCH($B1476,Mapping!$A$30:$A$46,0)))</f>
        <v/>
      </c>
      <c r="I1476" s="14">
        <f>INDEX(Variables!$C$5:$C$205,MATCH($A1476,Variables!$A$5:$A$205,0))</f>
        <v/>
      </c>
      <c r="J1476" s="14">
        <f>INDEX(Variables!$E$5:$E$205,MATCH($A1476,Variables!$A$5:$A$205,0))</f>
        <v/>
      </c>
      <c r="K1476" s="11">
        <f>LOWER(Settings!$C$4)&amp;".mit."&amp;$A1476&amp;IF($C1476="","","."&amp;$C1476&amp;"."&amp;$B1476)&amp;IF(INDEX(Variables!$D$5:$D$205,MATCH($A1476,Variables!$A$5:$A$205,0))="","","."&amp;INDEX(Variables!$D$5:$D$205,MATCH($A1476,Variables!$A$5:$A$205,0)))&amp;"."&amp;K$5</f>
        <v/>
      </c>
      <c r="L1476" s="38">
        <f>(INDEX(L$235:L$238,$D1476)*INDEX(L$239:L$255,$F1476)+L$194*INDEX(L$121:L$137,$F1476)*INDEX(L$151:L$167,$F1476))*$E1476</f>
        <v/>
      </c>
      <c r="M1476" s="37">
        <f>(INDEX(M$235:M$238,$D1476)*INDEX(M$239:M$255,$F1476)+M$194*INDEX(M$121:M$137,$F1476)*INDEX(M$151:M$167,$F1476))*$E1476</f>
        <v/>
      </c>
      <c r="N1476" s="37">
        <f>(INDEX(N$235:N$238,$D1476)*INDEX(N$239:N$255,$F1476)+N$194*INDEX(N$121:N$137,$F1476)*INDEX(N$151:N$167,$F1476))*$E1476</f>
        <v/>
      </c>
      <c r="O1476" s="37">
        <f>(INDEX(O$235:O$238,$D1476)*INDEX(O$239:O$255,$F1476)+O$194*INDEX(O$121:O$137,$F1476)*INDEX(O$151:O$167,$F1476))*$E1476</f>
        <v/>
      </c>
      <c r="P1476" s="37">
        <f>(INDEX(P$235:P$238,$D1476)*INDEX(P$239:P$255,$F1476)+P$194*INDEX(P$121:P$137,$F1476)*INDEX(P$151:P$167,$F1476))*$E1476</f>
        <v/>
      </c>
      <c r="Q1476" s="37">
        <f>(INDEX(Q$235:Q$238,$D1476)*INDEX(Q$239:Q$255,$F1476)+Q$194*INDEX(Q$121:Q$137,$F1476)*INDEX(Q$151:Q$167,$F1476))*$E1476</f>
        <v/>
      </c>
      <c r="R1476" s="37">
        <f>(INDEX(R$235:R$238,$D1476)*INDEX(R$239:R$255,$F1476)+R$194*INDEX(R$121:R$137,$F1476)*INDEX(R$151:R$167,$F1476))*$E1476</f>
        <v/>
      </c>
      <c r="S1476" s="37">
        <f>(INDEX(S$235:S$238,$D1476)*INDEX(S$239:S$255,$F1476)+S$194*INDEX(S$121:S$137,$F1476)*INDEX(S$151:S$167,$F1476))*$E1476</f>
        <v/>
      </c>
      <c r="T1476" s="37">
        <f>(INDEX(T$235:T$238,$D1476)*INDEX(T$239:T$255,$F1476)+T$194*INDEX(T$121:T$137,$F1476)*INDEX(T$151:T$167,$F1476))*$E1476</f>
        <v/>
      </c>
      <c r="U1476" s="37">
        <f>(INDEX(U$235:U$238,$D1476)*INDEX(U$239:U$255,$F1476)+U$194*INDEX(U$121:U$137,$F1476)*INDEX(U$151:U$167,$F1476))*$E1476</f>
        <v/>
      </c>
      <c r="V1476" s="37">
        <f>(INDEX(V$235:V$238,$D1476)*INDEX(V$239:V$255,$F1476)+V$194*INDEX(V$121:V$137,$F1476)*INDEX(V$151:V$167,$F1476))*$E1476</f>
        <v/>
      </c>
      <c r="W1476" s="37">
        <f>(INDEX(W$235:W$238,$D1476)*INDEX(W$239:W$255,$F1476)+W$194*INDEX(W$121:W$137,$F1476)*INDEX(W$151:W$167,$F1476))*$E1476</f>
        <v/>
      </c>
      <c r="X1476" s="37">
        <f>(INDEX(X$235:X$238,$D1476)*INDEX(X$239:X$255,$F1476)+X$194*INDEX(X$121:X$137,$F1476)*INDEX(X$151:X$167,$F1476))*$E1476</f>
        <v/>
      </c>
      <c r="Y1476" s="37">
        <f>(INDEX(Y$235:Y$238,$D1476)*INDEX(Y$239:Y$255,$F1476)+Y$194*INDEX(Y$121:Y$137,$F1476)*INDEX(Y$151:Y$167,$F1476))*$E1476</f>
        <v/>
      </c>
      <c r="Z1476" s="37">
        <f>(INDEX(Z$235:Z$238,$D1476)*INDEX(Z$239:Z$255,$F1476)+Z$194*INDEX(Z$121:Z$137,$F1476)*INDEX(Z$151:Z$167,$F1476))*$E1476</f>
        <v/>
      </c>
      <c r="AA1476" s="37">
        <f>(INDEX(AA$235:AA$238,$D1476)*INDEX(AA$239:AA$255,$F1476)+AA$194*INDEX(AA$121:AA$137,$F1476)*INDEX(AA$151:AA$167,$F1476))*$E1476</f>
        <v/>
      </c>
      <c r="AB1476" s="37">
        <f>(INDEX(AB$235:AB$238,$D1476)*INDEX(AB$239:AB$255,$F1476)+AB$194*INDEX(AB$121:AB$137,$F1476)*INDEX(AB$151:AB$167,$F1476))*$E1476</f>
        <v/>
      </c>
      <c r="AC1476" s="37">
        <f>(INDEX(AC$235:AC$238,$D1476)*INDEX(AC$239:AC$255,$F1476)+AC$194*INDEX(AC$121:AC$137,$F1476)*INDEX(AC$151:AC$167,$F1476))*$E1476</f>
        <v/>
      </c>
      <c r="AD1476" s="40">
        <f>SHADOWEFF(INDEX(AD$235:AD$238,$D1476),INDEX(AD$239:AD$255,$F1476),AD$194,INDEX(AD$121:AD$137,$F1476),INDEX(AD$151:AD$167,$F1476),$E1476)</f>
        <v/>
      </c>
      <c r="AF1476" s="11">
        <f>LOWER(Settings!$C$4)&amp;".mit."&amp;$A1476&amp;IF($C1476="","","."&amp;$C1476&amp;"."&amp;$B1476)&amp;IF(INDEX(Variables!$D$5:$D$205,MATCH($A1476,Variables!$A$5:$A$205,0))="","","."&amp;INDEX(Variables!$D$5:$D$205,MATCH($A1476,Variables!$A$5:$A$205,0)))&amp;"."&amp;AF$5</f>
        <v/>
      </c>
      <c r="AG1476" s="38">
        <f>(INDEX(AG$235:AG$238,$D1476)*INDEX(AG$239:AG$255,$F1476)+AG$194*INDEX(AG$121:AG$137,$F1476)*INDEX(AG$151:AG$167,$F1476))*$E1476</f>
        <v/>
      </c>
      <c r="AH1476" s="37">
        <f>(INDEX(AH$235:AH$238,$D1476)*INDEX(AH$239:AH$255,$F1476)+AH$194*INDEX(AH$121:AH$137,$F1476)*INDEX(AH$151:AH$167,$F1476))*$E1476</f>
        <v/>
      </c>
      <c r="AI1476" s="37">
        <f>(INDEX(AI$235:AI$238,$D1476)*INDEX(AI$239:AI$255,$F1476)+AI$194*INDEX(AI$121:AI$137,$F1476)*INDEX(AI$151:AI$167,$F1476))*$E1476</f>
        <v/>
      </c>
      <c r="AJ1476" s="37">
        <f>(INDEX(AJ$235:AJ$238,$D1476)*INDEX(AJ$239:AJ$255,$F1476)+AJ$194*INDEX(AJ$121:AJ$137,$F1476)*INDEX(AJ$151:AJ$167,$F1476))*$E1476</f>
        <v/>
      </c>
      <c r="AK1476" s="37">
        <f>(INDEX(AK$235:AK$238,$D1476)*INDEX(AK$239:AK$255,$F1476)+AK$194*INDEX(AK$121:AK$137,$F1476)*INDEX(AK$151:AK$167,$F1476))*$E1476</f>
        <v/>
      </c>
      <c r="AL1476" s="37">
        <f>(INDEX(AL$235:AL$238,$D1476)*INDEX(AL$239:AL$255,$F1476)+AL$194*INDEX(AL$121:AL$137,$F1476)*INDEX(AL$151:AL$167,$F1476))*$E1476</f>
        <v/>
      </c>
      <c r="AM1476" s="37">
        <f>(INDEX(AM$235:AM$238,$D1476)*INDEX(AM$239:AM$255,$F1476)+AM$194*INDEX(AM$121:AM$137,$F1476)*INDEX(AM$151:AM$167,$F1476))*$E1476</f>
        <v/>
      </c>
      <c r="AN1476" s="37">
        <f>(INDEX(AN$235:AN$238,$D1476)*INDEX(AN$239:AN$255,$F1476)+AN$194*INDEX(AN$121:AN$137,$F1476)*INDEX(AN$151:AN$167,$F1476))*$E1476</f>
        <v/>
      </c>
      <c r="AO1476" s="37">
        <f>(INDEX(AO$235:AO$238,$D1476)*INDEX(AO$239:AO$255,$F1476)+AO$194*INDEX(AO$121:AO$137,$F1476)*INDEX(AO$151:AO$167,$F1476))*$E1476</f>
        <v/>
      </c>
      <c r="AP1476" s="37">
        <f>(INDEX(AP$235:AP$238,$D1476)*INDEX(AP$239:AP$255,$F1476)+AP$194*INDEX(AP$121:AP$137,$F1476)*INDEX(AP$151:AP$167,$F1476))*$E1476</f>
        <v/>
      </c>
      <c r="AQ1476" s="37">
        <f>(INDEX(AQ$235:AQ$238,$D1476)*INDEX(AQ$239:AQ$255,$F1476)+AQ$194*INDEX(AQ$121:AQ$137,$F1476)*INDEX(AQ$151:AQ$167,$F1476))*$E1476</f>
        <v/>
      </c>
      <c r="AR1476" s="37">
        <f>(INDEX(AR$235:AR$238,$D1476)*INDEX(AR$239:AR$255,$F1476)+AR$194*INDEX(AR$121:AR$137,$F1476)*INDEX(AR$151:AR$167,$F1476))*$E1476</f>
        <v/>
      </c>
      <c r="AS1476" s="37">
        <f>(INDEX(AS$235:AS$238,$D1476)*INDEX(AS$239:AS$255,$F1476)+AS$194*INDEX(AS$121:AS$137,$F1476)*INDEX(AS$151:AS$167,$F1476))*$E1476</f>
        <v/>
      </c>
      <c r="AT1476" s="37">
        <f>(INDEX(AT$235:AT$238,$D1476)*INDEX(AT$239:AT$255,$F1476)+AT$194*INDEX(AT$121:AT$137,$F1476)*INDEX(AT$151:AT$167,$F1476))*$E1476</f>
        <v/>
      </c>
      <c r="AU1476" s="37">
        <f>(INDEX(AU$235:AU$238,$D1476)*INDEX(AU$239:AU$255,$F1476)+AU$194*INDEX(AU$121:AU$137,$F1476)*INDEX(AU$151:AU$167,$F1476))*$E1476</f>
        <v/>
      </c>
      <c r="AV1476" s="37">
        <f>(INDEX(AV$235:AV$238,$D1476)*INDEX(AV$239:AV$255,$F1476)+AV$194*INDEX(AV$121:AV$137,$F1476)*INDEX(AV$151:AV$167,$F1476))*$E1476</f>
        <v/>
      </c>
      <c r="AW1476" s="37">
        <f>(INDEX(AW$235:AW$238,$D1476)*INDEX(AW$239:AW$255,$F1476)+AW$194*INDEX(AW$121:AW$137,$F1476)*INDEX(AW$151:AW$167,$F1476))*$E1476</f>
        <v/>
      </c>
      <c r="AX1476" s="37">
        <f>(INDEX(AX$235:AX$238,$D1476)*INDEX(AX$239:AX$255,$F1476)+AX$194*INDEX(AX$121:AX$137,$F1476)*INDEX(AX$151:AX$167,$F1476))*$E1476</f>
        <v/>
      </c>
      <c r="AY1476" s="40">
        <f>SHADOWEFF(INDEX(AY$235:AY$238,$D1476),INDEX(AY$239:AY$255,$F1476),AY$194,INDEX(AY$121:AY$137,$F1476),INDEX(AY$151:AY$167,$F1476),$E1476)</f>
        <v/>
      </c>
    </row>
    <row r="1477" hidden="1" outlineLevel="2"/>
    <row r="1478" hidden="1" outlineLevel="2">
      <c r="A1478" s="14" t="inlineStr">
        <is>
          <t>ener</t>
        </is>
      </c>
      <c r="B1478" s="14" t="inlineStr">
        <is>
          <t>coa</t>
        </is>
      </c>
      <c r="C1478" s="14" t="inlineStr">
        <is>
          <t>nfm</t>
        </is>
      </c>
      <c r="D1478" s="37">
        <f>INDEX(Inputs!$N$5:$N$132,MATCH($B1478&amp;"|"&amp;$C1478,Inputs!$A$5:$A$132,0))</f>
        <v/>
      </c>
      <c r="E1478" s="37">
        <f>INDEX(Inputs!$O$5:$O$132,MATCH($B1478&amp;"|"&amp;$C1478,Inputs!$A$5:$A$132,0))</f>
        <v/>
      </c>
      <c r="F1478" s="37">
        <f>INDEX(Inputs!$P$5:$P$132,MATCH($B1478&amp;"|"&amp;$C1478,Inputs!$A$5:$A$132,0))</f>
        <v/>
      </c>
      <c r="G1478" s="37">
        <f>INDEX(Inputs!$Q$5:$Q$132,MATCH($B1478&amp;"|"&amp;$C1478,Inputs!$A$5:$A$132,0))</f>
        <v/>
      </c>
      <c r="H1478" s="14">
        <f>INDEX(Variables!$B$5:$B$205,MATCH($A1478,Variables!$A$5:$A$205,0))&amp;IF($C1478="",""," | "&amp;INDEX(Mapping!$B$5:$B$26,MATCH($C1478,Mapping!$A$5:$A$26,0))&amp;" | "&amp;INDEX(Mapping!$B$30:$B$46,MATCH($B1478,Mapping!$A$30:$A$46,0)))</f>
        <v/>
      </c>
      <c r="I1478" s="14">
        <f>INDEX(Variables!$C$5:$C$205,MATCH($A1478,Variables!$A$5:$A$205,0))</f>
        <v/>
      </c>
      <c r="J1478" s="14">
        <f>INDEX(Variables!$E$5:$E$205,MATCH($A1478,Variables!$A$5:$A$205,0))</f>
        <v/>
      </c>
      <c r="K1478" s="11">
        <f>LOWER(Settings!$C$4)&amp;".mit."&amp;$A1478&amp;IF($C1478="","","."&amp;$C1478&amp;"."&amp;$B1478)&amp;IF(INDEX(Variables!$D$5:$D$205,MATCH($A1478,Variables!$A$5:$A$205,0))="","","."&amp;INDEX(Variables!$D$5:$D$205,MATCH($A1478,Variables!$A$5:$A$205,0)))&amp;"."&amp;K$5</f>
        <v/>
      </c>
      <c r="L1478" s="46">
        <f>INDEX(Inputs!$U$5:$U$132,MATCH($B1478&amp;"|"&amp;$C1478,Inputs!$A$5:$A$132,0))</f>
        <v/>
      </c>
      <c r="M1478" s="47">
        <f>L1478*(1/(1+$G1478))^(1+$E1478)*(1+M$7)^$D1478*(M1460/L1460)^$E1478*((M1460+M1469)/(L1460+L1469))^($F1478*(1+$E1478))</f>
        <v/>
      </c>
      <c r="N1478" s="47">
        <f>M1478*(1/(1+$G1478))^(1+$E1478)*(1+N$7)^$D1478*(N1460/M1460)^$E1478*((N1460+N1469)/(M1460+M1469))^($F1478*(1+$E1478))</f>
        <v/>
      </c>
      <c r="O1478" s="47">
        <f>N1478*(1/(1+$G1478))^(1+$E1478)*(1+O$7)^$D1478*(O1460/N1460)^$E1478*((O1460+O1469)/(N1460+N1469))^($F1478*(1+$E1478))</f>
        <v/>
      </c>
      <c r="P1478" s="47">
        <f>O1478*(1/(1+$G1478))^(1+$E1478)*(1+P$7)^$D1478*(P1460/O1460)^$E1478*((P1460+P1469)/(O1460+O1469))^($F1478*(1+$E1478))</f>
        <v/>
      </c>
      <c r="Q1478" s="47">
        <f>P1478*(1/(1+$G1478))^(1+$E1478)*(1+Q$7)^$D1478*(Q1460/P1460)^$E1478*((Q1460+Q1469)/(P1460+P1469))^($F1478*(1+$E1478))</f>
        <v/>
      </c>
      <c r="R1478" s="47">
        <f>Q1478*(1/(1+$G1478))^(1+$E1478)*(1+R$7)^$D1478*(R1460/Q1460)^$E1478*((R1460+R1469)/(Q1460+Q1469))^($F1478*(1+$E1478))</f>
        <v/>
      </c>
      <c r="S1478" s="47">
        <f>R1478*(1/(1+$G1478))^(1+$E1478)*(1+S$7)^$D1478*(S1460/R1460)^$E1478*((S1460+S1469)/(R1460+R1469))^($F1478*(1+$E1478))</f>
        <v/>
      </c>
      <c r="T1478" s="47">
        <f>S1478*(1/(1+$G1478))^(1+$E1478)*(1+T$7)^$D1478*(T1460/S1460)^$E1478*((T1460+T1469)/(S1460+S1469))^($F1478*(1+$E1478))</f>
        <v/>
      </c>
      <c r="U1478" s="47">
        <f>T1478*(1/(1+$G1478))^(1+$E1478)*(1+U$7)^$D1478*(U1460/T1460)^$E1478*((U1460+U1469)/(T1460+T1469))^($F1478*(1+$E1478))</f>
        <v/>
      </c>
      <c r="V1478" s="47">
        <f>U1478*(1/(1+$G1478))^(1+$E1478)*(1+V$7)^$D1478*(V1460/U1460)^$E1478*((V1460+V1469)/(U1460+U1469))^($F1478*(1+$E1478))</f>
        <v/>
      </c>
      <c r="W1478" s="47">
        <f>V1478*(1/(1+$G1478))^(1+$E1478)*(1+W$7)^$D1478*(W1460/V1460)^$E1478*((W1460+W1469)/(V1460+V1469))^($F1478*(1+$E1478))</f>
        <v/>
      </c>
      <c r="X1478" s="47">
        <f>W1478*(1/(1+$G1478))^(1+$E1478)*(1+X$7)^$D1478*(X1460/W1460)^$E1478*((X1460+X1469)/(W1460+W1469))^($F1478*(1+$E1478))</f>
        <v/>
      </c>
      <c r="Y1478" s="47">
        <f>X1478*(1/(1+$G1478))^(1+$E1478)*(1+Y$7)^$D1478*(Y1460/X1460)^$E1478*((Y1460+Y1469)/(X1460+X1469))^($F1478*(1+$E1478))</f>
        <v/>
      </c>
      <c r="Z1478" s="47">
        <f>Y1478*(1/(1+$G1478))^(1+$E1478)*(1+Z$7)^$D1478*(Z1460/Y1460)^$E1478*((Z1460+Z1469)/(Y1460+Y1469))^($F1478*(1+$E1478))</f>
        <v/>
      </c>
      <c r="AA1478" s="47">
        <f>Z1478*(1/(1+$G1478))^(1+$E1478)*(1+AA$7)^$D1478*(AA1460/Z1460)^$E1478*((AA1460+AA1469)/(Z1460+Z1469))^($F1478*(1+$E1478))</f>
        <v/>
      </c>
      <c r="AB1478" s="47">
        <f>AA1478*(1/(1+$G1478))^(1+$E1478)*(1+AB$7)^$D1478*(AB1460/AA1460)^$E1478*((AB1460+AB1469)/(AA1460+AA1469))^($F1478*(1+$E1478))</f>
        <v/>
      </c>
      <c r="AC1478" s="47">
        <f>AB1478*(1/(1+$G1478))^(1+$E1478)*(1+AC$7)^$D1478*(AC1460/AB1460)^$E1478*((AC1460+AC1469)/(AB1460+AB1469))^($F1478*(1+$E1478))</f>
        <v/>
      </c>
      <c r="AD1478" s="58">
        <f>FUELUSE(AC1478,AD1460,AC1460,AD1469,AC1469,AD$7,$D1478,$E1478,$F1478,$G1478)</f>
        <v/>
      </c>
      <c r="AF1478" s="11">
        <f>LOWER(Settings!$C$4)&amp;".mit."&amp;$A1478&amp;IF($C1478="","","."&amp;$C1478&amp;"."&amp;$B1478)&amp;IF(INDEX(Variables!$D$5:$D$205,MATCH($A1478,Variables!$A$5:$A$205,0))="","","."&amp;INDEX(Variables!$D$5:$D$205,MATCH($A1478,Variables!$A$5:$A$205,0)))&amp;"."&amp;AF$5</f>
        <v/>
      </c>
      <c r="AG1478" s="46">
        <f>INDEX(Inputs!$U$5:$U$132,MATCH($B1478&amp;"|"&amp;$C1478,Inputs!$A$5:$A$132,0))</f>
        <v/>
      </c>
      <c r="AH1478" s="47">
        <f>AG1478*(1/(1+$G1478))^(1+$E1478)*(1+AH$7)^$D1478*(AH1460/AG1460)^$E1478*((AH1460+AH1469)/(AG1460+AG1469))^($F1478*(1+$E1478))</f>
        <v/>
      </c>
      <c r="AI1478" s="47">
        <f>AH1478*(1/(1+$G1478))^(1+$E1478)*(1+AI$7)^$D1478*(AI1460/AH1460)^$E1478*((AI1460+AI1469)/(AH1460+AH1469))^($F1478*(1+$E1478))</f>
        <v/>
      </c>
      <c r="AJ1478" s="47">
        <f>AI1478*(1/(1+$G1478))^(1+$E1478)*(1+AJ$7)^$D1478*(AJ1460/AI1460)^$E1478*((AJ1460+AJ1469)/(AI1460+AI1469))^($F1478*(1+$E1478))</f>
        <v/>
      </c>
      <c r="AK1478" s="47">
        <f>AJ1478*(1/(1+$G1478))^(1+$E1478)*(1+AK$7)^$D1478*(AK1460/AJ1460)^$E1478*((AK1460+AK1469)/(AJ1460+AJ1469))^($F1478*(1+$E1478))</f>
        <v/>
      </c>
      <c r="AL1478" s="47">
        <f>AK1478*(1/(1+$G1478))^(1+$E1478)*(1+AL$7)^$D1478*(AL1460/AK1460)^$E1478*((AL1460+AL1469)/(AK1460+AK1469))^($F1478*(1+$E1478))</f>
        <v/>
      </c>
      <c r="AM1478" s="47">
        <f>AL1478*(1/(1+$G1478))^(1+$E1478)*(1+AM$7)^$D1478*(AM1460/AL1460)^$E1478*((AM1460+AM1469)/(AL1460+AL1469))^($F1478*(1+$E1478))</f>
        <v/>
      </c>
      <c r="AN1478" s="47">
        <f>AM1478*(1/(1+$G1478))^(1+$E1478)*(1+AN$7)^$D1478*(AN1460/AM1460)^$E1478*((AN1460+AN1469)/(AM1460+AM1469))^($F1478*(1+$E1478))</f>
        <v/>
      </c>
      <c r="AO1478" s="47">
        <f>AN1478*(1/(1+$G1478))^(1+$E1478)*(1+AO$7)^$D1478*(AO1460/AN1460)^$E1478*((AO1460+AO1469)/(AN1460+AN1469))^($F1478*(1+$E1478))</f>
        <v/>
      </c>
      <c r="AP1478" s="47">
        <f>AO1478*(1/(1+$G1478))^(1+$E1478)*(1+AP$7)^$D1478*(AP1460/AO1460)^$E1478*((AP1460+AP1469)/(AO1460+AO1469))^($F1478*(1+$E1478))</f>
        <v/>
      </c>
      <c r="AQ1478" s="47">
        <f>AP1478*(1/(1+$G1478))^(1+$E1478)*(1+AQ$7)^$D1478*(AQ1460/AP1460)^$E1478*((AQ1460+AQ1469)/(AP1460+AP1469))^($F1478*(1+$E1478))</f>
        <v/>
      </c>
      <c r="AR1478" s="47">
        <f>AQ1478*(1/(1+$G1478))^(1+$E1478)*(1+AR$7)^$D1478*(AR1460/AQ1460)^$E1478*((AR1460+AR1469)/(AQ1460+AQ1469))^($F1478*(1+$E1478))</f>
        <v/>
      </c>
      <c r="AS1478" s="47">
        <f>AR1478*(1/(1+$G1478))^(1+$E1478)*(1+AS$7)^$D1478*(AS1460/AR1460)^$E1478*((AS1460+AS1469)/(AR1460+AR1469))^($F1478*(1+$E1478))</f>
        <v/>
      </c>
      <c r="AT1478" s="47">
        <f>AS1478*(1/(1+$G1478))^(1+$E1478)*(1+AT$7)^$D1478*(AT1460/AS1460)^$E1478*((AT1460+AT1469)/(AS1460+AS1469))^($F1478*(1+$E1478))</f>
        <v/>
      </c>
      <c r="AU1478" s="47">
        <f>AT1478*(1/(1+$G1478))^(1+$E1478)*(1+AU$7)^$D1478*(AU1460/AT1460)^$E1478*((AU1460+AU1469)/(AT1460+AT1469))^($F1478*(1+$E1478))</f>
        <v/>
      </c>
      <c r="AV1478" s="47">
        <f>AU1478*(1/(1+$G1478))^(1+$E1478)*(1+AV$7)^$D1478*(AV1460/AU1460)^$E1478*((AV1460+AV1469)/(AU1460+AU1469))^($F1478*(1+$E1478))</f>
        <v/>
      </c>
      <c r="AW1478" s="47">
        <f>AV1478*(1/(1+$G1478))^(1+$E1478)*(1+AW$7)^$D1478*(AW1460/AV1460)^$E1478*((AW1460+AW1469)/(AV1460+AV1469))^($F1478*(1+$E1478))</f>
        <v/>
      </c>
      <c r="AX1478" s="47">
        <f>AW1478*(1/(1+$G1478))^(1+$E1478)*(1+AX$7)^$D1478*(AX1460/AW1460)^$E1478*((AX1460+AX1469)/(AW1460+AW1469))^($F1478*(1+$E1478))</f>
        <v/>
      </c>
      <c r="AY1478" s="58">
        <f>FUELUSE(AX1478,AY1460,AX1460,AY1469,AX1469,AY$7,$D1478,$E1478,$F1478,$G1478)</f>
        <v/>
      </c>
    </row>
    <row r="1479" hidden="1" outlineLevel="2">
      <c r="A1479" s="14" t="inlineStr">
        <is>
          <t>ener</t>
        </is>
      </c>
      <c r="B1479" s="14" t="inlineStr">
        <is>
          <t>nga</t>
        </is>
      </c>
      <c r="C1479" s="14" t="inlineStr">
        <is>
          <t>nfm</t>
        </is>
      </c>
      <c r="D1479" s="37">
        <f>INDEX(Inputs!$N$5:$N$132,MATCH($B1479&amp;"|"&amp;$C1479,Inputs!$A$5:$A$132,0))</f>
        <v/>
      </c>
      <c r="E1479" s="37">
        <f>INDEX(Inputs!$O$5:$O$132,MATCH($B1479&amp;"|"&amp;$C1479,Inputs!$A$5:$A$132,0))</f>
        <v/>
      </c>
      <c r="F1479" s="37">
        <f>INDEX(Inputs!$P$5:$P$132,MATCH($B1479&amp;"|"&amp;$C1479,Inputs!$A$5:$A$132,0))</f>
        <v/>
      </c>
      <c r="G1479" s="37">
        <f>INDEX(Inputs!$Q$5:$Q$132,MATCH($B1479&amp;"|"&amp;$C1479,Inputs!$A$5:$A$132,0))</f>
        <v/>
      </c>
      <c r="H1479" s="14">
        <f>INDEX(Variables!$B$5:$B$205,MATCH($A1479,Variables!$A$5:$A$205,0))&amp;IF($C1479="",""," | "&amp;INDEX(Mapping!$B$5:$B$26,MATCH($C1479,Mapping!$A$5:$A$26,0))&amp;" | "&amp;INDEX(Mapping!$B$30:$B$46,MATCH($B1479,Mapping!$A$30:$A$46,0)))</f>
        <v/>
      </c>
      <c r="I1479" s="14">
        <f>INDEX(Variables!$C$5:$C$205,MATCH($A1479,Variables!$A$5:$A$205,0))</f>
        <v/>
      </c>
      <c r="J1479" s="14">
        <f>INDEX(Variables!$E$5:$E$205,MATCH($A1479,Variables!$A$5:$A$205,0))</f>
        <v/>
      </c>
      <c r="K1479" s="11">
        <f>LOWER(Settings!$C$4)&amp;".mit."&amp;$A1479&amp;IF($C1479="","","."&amp;$C1479&amp;"."&amp;$B1479)&amp;IF(INDEX(Variables!$D$5:$D$205,MATCH($A1479,Variables!$A$5:$A$205,0))="","","."&amp;INDEX(Variables!$D$5:$D$205,MATCH($A1479,Variables!$A$5:$A$205,0)))&amp;"."&amp;K$5</f>
        <v/>
      </c>
      <c r="L1479" s="46">
        <f>INDEX(Inputs!$U$5:$U$132,MATCH($B1479&amp;"|"&amp;$C1479,Inputs!$A$5:$A$132,0))</f>
        <v/>
      </c>
      <c r="M1479" s="47">
        <f>L1479*(1/(1+$G1479))^(1+$E1479)*(1+M$7)^$D1479*(M1461/L1461)^$E1479*((M1461+M1470)/(L1461+L1470))^($F1479*(1+$E1479))</f>
        <v/>
      </c>
      <c r="N1479" s="47">
        <f>M1479*(1/(1+$G1479))^(1+$E1479)*(1+N$7)^$D1479*(N1461/M1461)^$E1479*((N1461+N1470)/(M1461+M1470))^($F1479*(1+$E1479))</f>
        <v/>
      </c>
      <c r="O1479" s="47">
        <f>N1479*(1/(1+$G1479))^(1+$E1479)*(1+O$7)^$D1479*(O1461/N1461)^$E1479*((O1461+O1470)/(N1461+N1470))^($F1479*(1+$E1479))</f>
        <v/>
      </c>
      <c r="P1479" s="47">
        <f>O1479*(1/(1+$G1479))^(1+$E1479)*(1+P$7)^$D1479*(P1461/O1461)^$E1479*((P1461+P1470)/(O1461+O1470))^($F1479*(1+$E1479))</f>
        <v/>
      </c>
      <c r="Q1479" s="47">
        <f>P1479*(1/(1+$G1479))^(1+$E1479)*(1+Q$7)^$D1479*(Q1461/P1461)^$E1479*((Q1461+Q1470)/(P1461+P1470))^($F1479*(1+$E1479))</f>
        <v/>
      </c>
      <c r="R1479" s="47">
        <f>Q1479*(1/(1+$G1479))^(1+$E1479)*(1+R$7)^$D1479*(R1461/Q1461)^$E1479*((R1461+R1470)/(Q1461+Q1470))^($F1479*(1+$E1479))</f>
        <v/>
      </c>
      <c r="S1479" s="47">
        <f>R1479*(1/(1+$G1479))^(1+$E1479)*(1+S$7)^$D1479*(S1461/R1461)^$E1479*((S1461+S1470)/(R1461+R1470))^($F1479*(1+$E1479))</f>
        <v/>
      </c>
      <c r="T1479" s="47">
        <f>S1479*(1/(1+$G1479))^(1+$E1479)*(1+T$7)^$D1479*(T1461/S1461)^$E1479*((T1461+T1470)/(S1461+S1470))^($F1479*(1+$E1479))</f>
        <v/>
      </c>
      <c r="U1479" s="47">
        <f>T1479*(1/(1+$G1479))^(1+$E1479)*(1+U$7)^$D1479*(U1461/T1461)^$E1479*((U1461+U1470)/(T1461+T1470))^($F1479*(1+$E1479))</f>
        <v/>
      </c>
      <c r="V1479" s="47">
        <f>U1479*(1/(1+$G1479))^(1+$E1479)*(1+V$7)^$D1479*(V1461/U1461)^$E1479*((V1461+V1470)/(U1461+U1470))^($F1479*(1+$E1479))</f>
        <v/>
      </c>
      <c r="W1479" s="47">
        <f>V1479*(1/(1+$G1479))^(1+$E1479)*(1+W$7)^$D1479*(W1461/V1461)^$E1479*((W1461+W1470)/(V1461+V1470))^($F1479*(1+$E1479))</f>
        <v/>
      </c>
      <c r="X1479" s="47">
        <f>W1479*(1/(1+$G1479))^(1+$E1479)*(1+X$7)^$D1479*(X1461/W1461)^$E1479*((X1461+X1470)/(W1461+W1470))^($F1479*(1+$E1479))</f>
        <v/>
      </c>
      <c r="Y1479" s="47">
        <f>X1479*(1/(1+$G1479))^(1+$E1479)*(1+Y$7)^$D1479*(Y1461/X1461)^$E1479*((Y1461+Y1470)/(X1461+X1470))^($F1479*(1+$E1479))</f>
        <v/>
      </c>
      <c r="Z1479" s="47">
        <f>Y1479*(1/(1+$G1479))^(1+$E1479)*(1+Z$7)^$D1479*(Z1461/Y1461)^$E1479*((Z1461+Z1470)/(Y1461+Y1470))^($F1479*(1+$E1479))</f>
        <v/>
      </c>
      <c r="AA1479" s="47">
        <f>Z1479*(1/(1+$G1479))^(1+$E1479)*(1+AA$7)^$D1479*(AA1461/Z1461)^$E1479*((AA1461+AA1470)/(Z1461+Z1470))^($F1479*(1+$E1479))</f>
        <v/>
      </c>
      <c r="AB1479" s="47">
        <f>AA1479*(1/(1+$G1479))^(1+$E1479)*(1+AB$7)^$D1479*(AB1461/AA1461)^$E1479*((AB1461+AB1470)/(AA1461+AA1470))^($F1479*(1+$E1479))</f>
        <v/>
      </c>
      <c r="AC1479" s="47">
        <f>AB1479*(1/(1+$G1479))^(1+$E1479)*(1+AC$7)^$D1479*(AC1461/AB1461)^$E1479*((AC1461+AC1470)/(AB1461+AB1470))^($F1479*(1+$E1479))</f>
        <v/>
      </c>
      <c r="AD1479" s="58">
        <f>FUELUSE(AC1479,AD1461,AC1461,AD1470,AC1470,AD$7,$D1479,$E1479,$F1479,$G1479)</f>
        <v/>
      </c>
      <c r="AF1479" s="11">
        <f>LOWER(Settings!$C$4)&amp;".mit."&amp;$A1479&amp;IF($C1479="","","."&amp;$C1479&amp;"."&amp;$B1479)&amp;IF(INDEX(Variables!$D$5:$D$205,MATCH($A1479,Variables!$A$5:$A$205,0))="","","."&amp;INDEX(Variables!$D$5:$D$205,MATCH($A1479,Variables!$A$5:$A$205,0)))&amp;"."&amp;AF$5</f>
        <v/>
      </c>
      <c r="AG1479" s="46">
        <f>INDEX(Inputs!$U$5:$U$132,MATCH($B1479&amp;"|"&amp;$C1479,Inputs!$A$5:$A$132,0))</f>
        <v/>
      </c>
      <c r="AH1479" s="47">
        <f>AG1479*(1/(1+$G1479))^(1+$E1479)*(1+AH$7)^$D1479*(AH1461/AG1461)^$E1479*((AH1461+AH1470)/(AG1461+AG1470))^($F1479*(1+$E1479))</f>
        <v/>
      </c>
      <c r="AI1479" s="47">
        <f>AH1479*(1/(1+$G1479))^(1+$E1479)*(1+AI$7)^$D1479*(AI1461/AH1461)^$E1479*((AI1461+AI1470)/(AH1461+AH1470))^($F1479*(1+$E1479))</f>
        <v/>
      </c>
      <c r="AJ1479" s="47">
        <f>AI1479*(1/(1+$G1479))^(1+$E1479)*(1+AJ$7)^$D1479*(AJ1461/AI1461)^$E1479*((AJ1461+AJ1470)/(AI1461+AI1470))^($F1479*(1+$E1479))</f>
        <v/>
      </c>
      <c r="AK1479" s="47">
        <f>AJ1479*(1/(1+$G1479))^(1+$E1479)*(1+AK$7)^$D1479*(AK1461/AJ1461)^$E1479*((AK1461+AK1470)/(AJ1461+AJ1470))^($F1479*(1+$E1479))</f>
        <v/>
      </c>
      <c r="AL1479" s="47">
        <f>AK1479*(1/(1+$G1479))^(1+$E1479)*(1+AL$7)^$D1479*(AL1461/AK1461)^$E1479*((AL1461+AL1470)/(AK1461+AK1470))^($F1479*(1+$E1479))</f>
        <v/>
      </c>
      <c r="AM1479" s="47">
        <f>AL1479*(1/(1+$G1479))^(1+$E1479)*(1+AM$7)^$D1479*(AM1461/AL1461)^$E1479*((AM1461+AM1470)/(AL1461+AL1470))^($F1479*(1+$E1479))</f>
        <v/>
      </c>
      <c r="AN1479" s="47">
        <f>AM1479*(1/(1+$G1479))^(1+$E1479)*(1+AN$7)^$D1479*(AN1461/AM1461)^$E1479*((AN1461+AN1470)/(AM1461+AM1470))^($F1479*(1+$E1479))</f>
        <v/>
      </c>
      <c r="AO1479" s="47">
        <f>AN1479*(1/(1+$G1479))^(1+$E1479)*(1+AO$7)^$D1479*(AO1461/AN1461)^$E1479*((AO1461+AO1470)/(AN1461+AN1470))^($F1479*(1+$E1479))</f>
        <v/>
      </c>
      <c r="AP1479" s="47">
        <f>AO1479*(1/(1+$G1479))^(1+$E1479)*(1+AP$7)^$D1479*(AP1461/AO1461)^$E1479*((AP1461+AP1470)/(AO1461+AO1470))^($F1479*(1+$E1479))</f>
        <v/>
      </c>
      <c r="AQ1479" s="47">
        <f>AP1479*(1/(1+$G1479))^(1+$E1479)*(1+AQ$7)^$D1479*(AQ1461/AP1461)^$E1479*((AQ1461+AQ1470)/(AP1461+AP1470))^($F1479*(1+$E1479))</f>
        <v/>
      </c>
      <c r="AR1479" s="47">
        <f>AQ1479*(1/(1+$G1479))^(1+$E1479)*(1+AR$7)^$D1479*(AR1461/AQ1461)^$E1479*((AR1461+AR1470)/(AQ1461+AQ1470))^($F1479*(1+$E1479))</f>
        <v/>
      </c>
      <c r="AS1479" s="47">
        <f>AR1479*(1/(1+$G1479))^(1+$E1479)*(1+AS$7)^$D1479*(AS1461/AR1461)^$E1479*((AS1461+AS1470)/(AR1461+AR1470))^($F1479*(1+$E1479))</f>
        <v/>
      </c>
      <c r="AT1479" s="47">
        <f>AS1479*(1/(1+$G1479))^(1+$E1479)*(1+AT$7)^$D1479*(AT1461/AS1461)^$E1479*((AT1461+AT1470)/(AS1461+AS1470))^($F1479*(1+$E1479))</f>
        <v/>
      </c>
      <c r="AU1479" s="47">
        <f>AT1479*(1/(1+$G1479))^(1+$E1479)*(1+AU$7)^$D1479*(AU1461/AT1461)^$E1479*((AU1461+AU1470)/(AT1461+AT1470))^($F1479*(1+$E1479))</f>
        <v/>
      </c>
      <c r="AV1479" s="47">
        <f>AU1479*(1/(1+$G1479))^(1+$E1479)*(1+AV$7)^$D1479*(AV1461/AU1461)^$E1479*((AV1461+AV1470)/(AU1461+AU1470))^($F1479*(1+$E1479))</f>
        <v/>
      </c>
      <c r="AW1479" s="47">
        <f>AV1479*(1/(1+$G1479))^(1+$E1479)*(1+AW$7)^$D1479*(AW1461/AV1461)^$E1479*((AW1461+AW1470)/(AV1461+AV1470))^($F1479*(1+$E1479))</f>
        <v/>
      </c>
      <c r="AX1479" s="47">
        <f>AW1479*(1/(1+$G1479))^(1+$E1479)*(1+AX$7)^$D1479*(AX1461/AW1461)^$E1479*((AX1461+AX1470)/(AW1461+AW1470))^($F1479*(1+$E1479))</f>
        <v/>
      </c>
      <c r="AY1479" s="58">
        <f>FUELUSE(AX1479,AY1461,AX1461,AY1470,AX1470,AY$7,$D1479,$E1479,$F1479,$G1479)</f>
        <v/>
      </c>
    </row>
    <row r="1480" hidden="1" outlineLevel="2">
      <c r="A1480" s="14" t="inlineStr">
        <is>
          <t>ener</t>
        </is>
      </c>
      <c r="B1480" s="14" t="inlineStr">
        <is>
          <t>gso</t>
        </is>
      </c>
      <c r="C1480" s="14" t="inlineStr">
        <is>
          <t>nfm</t>
        </is>
      </c>
      <c r="D1480" s="37">
        <f>INDEX(Inputs!$N$5:$N$132,MATCH($B1480&amp;"|"&amp;$C1480,Inputs!$A$5:$A$132,0))</f>
        <v/>
      </c>
      <c r="E1480" s="37">
        <f>INDEX(Inputs!$O$5:$O$132,MATCH($B1480&amp;"|"&amp;$C1480,Inputs!$A$5:$A$132,0))</f>
        <v/>
      </c>
      <c r="F1480" s="37">
        <f>INDEX(Inputs!$P$5:$P$132,MATCH($B1480&amp;"|"&amp;$C1480,Inputs!$A$5:$A$132,0))</f>
        <v/>
      </c>
      <c r="G1480" s="37">
        <f>INDEX(Inputs!$Q$5:$Q$132,MATCH($B1480&amp;"|"&amp;$C1480,Inputs!$A$5:$A$132,0))</f>
        <v/>
      </c>
      <c r="H1480" s="14">
        <f>INDEX(Variables!$B$5:$B$205,MATCH($A1480,Variables!$A$5:$A$205,0))&amp;IF($C1480="",""," | "&amp;INDEX(Mapping!$B$5:$B$26,MATCH($C1480,Mapping!$A$5:$A$26,0))&amp;" | "&amp;INDEX(Mapping!$B$30:$B$46,MATCH($B1480,Mapping!$A$30:$A$46,0)))</f>
        <v/>
      </c>
      <c r="I1480" s="14">
        <f>INDEX(Variables!$C$5:$C$205,MATCH($A1480,Variables!$A$5:$A$205,0))</f>
        <v/>
      </c>
      <c r="J1480" s="14">
        <f>INDEX(Variables!$E$5:$E$205,MATCH($A1480,Variables!$A$5:$A$205,0))</f>
        <v/>
      </c>
      <c r="K1480" s="11">
        <f>LOWER(Settings!$C$4)&amp;".mit."&amp;$A1480&amp;IF($C1480="","","."&amp;$C1480&amp;"."&amp;$B1480)&amp;IF(INDEX(Variables!$D$5:$D$205,MATCH($A1480,Variables!$A$5:$A$205,0))="","","."&amp;INDEX(Variables!$D$5:$D$205,MATCH($A1480,Variables!$A$5:$A$205,0)))&amp;"."&amp;K$5</f>
        <v/>
      </c>
      <c r="L1480" s="46">
        <f>INDEX(Inputs!$U$5:$U$132,MATCH($B1480&amp;"|"&amp;$C1480,Inputs!$A$5:$A$132,0))</f>
        <v/>
      </c>
      <c r="M1480" s="47">
        <f>L1480*(1/(1+$G1480))^(1+$E1480)*(1+M$7)^$D1480*(M1462/L1462)^$E1480*((M1462+M1471)/(L1462+L1471))^($F1480*(1+$E1480))</f>
        <v/>
      </c>
      <c r="N1480" s="47">
        <f>M1480*(1/(1+$G1480))^(1+$E1480)*(1+N$7)^$D1480*(N1462/M1462)^$E1480*((N1462+N1471)/(M1462+M1471))^($F1480*(1+$E1480))</f>
        <v/>
      </c>
      <c r="O1480" s="47">
        <f>N1480*(1/(1+$G1480))^(1+$E1480)*(1+O$7)^$D1480*(O1462/N1462)^$E1480*((O1462+O1471)/(N1462+N1471))^($F1480*(1+$E1480))</f>
        <v/>
      </c>
      <c r="P1480" s="47">
        <f>O1480*(1/(1+$G1480))^(1+$E1480)*(1+P$7)^$D1480*(P1462/O1462)^$E1480*((P1462+P1471)/(O1462+O1471))^($F1480*(1+$E1480))</f>
        <v/>
      </c>
      <c r="Q1480" s="47">
        <f>P1480*(1/(1+$G1480))^(1+$E1480)*(1+Q$7)^$D1480*(Q1462/P1462)^$E1480*((Q1462+Q1471)/(P1462+P1471))^($F1480*(1+$E1480))</f>
        <v/>
      </c>
      <c r="R1480" s="47">
        <f>Q1480*(1/(1+$G1480))^(1+$E1480)*(1+R$7)^$D1480*(R1462/Q1462)^$E1480*((R1462+R1471)/(Q1462+Q1471))^($F1480*(1+$E1480))</f>
        <v/>
      </c>
      <c r="S1480" s="47">
        <f>R1480*(1/(1+$G1480))^(1+$E1480)*(1+S$7)^$D1480*(S1462/R1462)^$E1480*((S1462+S1471)/(R1462+R1471))^($F1480*(1+$E1480))</f>
        <v/>
      </c>
      <c r="T1480" s="47">
        <f>S1480*(1/(1+$G1480))^(1+$E1480)*(1+T$7)^$D1480*(T1462/S1462)^$E1480*((T1462+T1471)/(S1462+S1471))^($F1480*(1+$E1480))</f>
        <v/>
      </c>
      <c r="U1480" s="47">
        <f>T1480*(1/(1+$G1480))^(1+$E1480)*(1+U$7)^$D1480*(U1462/T1462)^$E1480*((U1462+U1471)/(T1462+T1471))^($F1480*(1+$E1480))</f>
        <v/>
      </c>
      <c r="V1480" s="47">
        <f>U1480*(1/(1+$G1480))^(1+$E1480)*(1+V$7)^$D1480*(V1462/U1462)^$E1480*((V1462+V1471)/(U1462+U1471))^($F1480*(1+$E1480))</f>
        <v/>
      </c>
      <c r="W1480" s="47">
        <f>V1480*(1/(1+$G1480))^(1+$E1480)*(1+W$7)^$D1480*(W1462/V1462)^$E1480*((W1462+W1471)/(V1462+V1471))^($F1480*(1+$E1480))</f>
        <v/>
      </c>
      <c r="X1480" s="47">
        <f>W1480*(1/(1+$G1480))^(1+$E1480)*(1+X$7)^$D1480*(X1462/W1462)^$E1480*((X1462+X1471)/(W1462+W1471))^($F1480*(1+$E1480))</f>
        <v/>
      </c>
      <c r="Y1480" s="47">
        <f>X1480*(1/(1+$G1480))^(1+$E1480)*(1+Y$7)^$D1480*(Y1462/X1462)^$E1480*((Y1462+Y1471)/(X1462+X1471))^($F1480*(1+$E1480))</f>
        <v/>
      </c>
      <c r="Z1480" s="47">
        <f>Y1480*(1/(1+$G1480))^(1+$E1480)*(1+Z$7)^$D1480*(Z1462/Y1462)^$E1480*((Z1462+Z1471)/(Y1462+Y1471))^($F1480*(1+$E1480))</f>
        <v/>
      </c>
      <c r="AA1480" s="47">
        <f>Z1480*(1/(1+$G1480))^(1+$E1480)*(1+AA$7)^$D1480*(AA1462/Z1462)^$E1480*((AA1462+AA1471)/(Z1462+Z1471))^($F1480*(1+$E1480))</f>
        <v/>
      </c>
      <c r="AB1480" s="47">
        <f>AA1480*(1/(1+$G1480))^(1+$E1480)*(1+AB$7)^$D1480*(AB1462/AA1462)^$E1480*((AB1462+AB1471)/(AA1462+AA1471))^($F1480*(1+$E1480))</f>
        <v/>
      </c>
      <c r="AC1480" s="47">
        <f>AB1480*(1/(1+$G1480))^(1+$E1480)*(1+AC$7)^$D1480*(AC1462/AB1462)^$E1480*((AC1462+AC1471)/(AB1462+AB1471))^($F1480*(1+$E1480))</f>
        <v/>
      </c>
      <c r="AD1480" s="58">
        <f>FUELUSE(AC1480,AD1462,AC1462,AD1471,AC1471,AD$7,$D1480,$E1480,$F1480,$G1480)</f>
        <v/>
      </c>
      <c r="AF1480" s="11">
        <f>LOWER(Settings!$C$4)&amp;".mit."&amp;$A1480&amp;IF($C1480="","","."&amp;$C1480&amp;"."&amp;$B1480)&amp;IF(INDEX(Variables!$D$5:$D$205,MATCH($A1480,Variables!$A$5:$A$205,0))="","","."&amp;INDEX(Variables!$D$5:$D$205,MATCH($A1480,Variables!$A$5:$A$205,0)))&amp;"."&amp;AF$5</f>
        <v/>
      </c>
      <c r="AG1480" s="46">
        <f>INDEX(Inputs!$U$5:$U$132,MATCH($B1480&amp;"|"&amp;$C1480,Inputs!$A$5:$A$132,0))</f>
        <v/>
      </c>
      <c r="AH1480" s="47">
        <f>AG1480*(1/(1+$G1480))^(1+$E1480)*(1+AH$7)^$D1480*(AH1462/AG1462)^$E1480*((AH1462+AH1471)/(AG1462+AG1471))^($F1480*(1+$E1480))</f>
        <v/>
      </c>
      <c r="AI1480" s="47">
        <f>AH1480*(1/(1+$G1480))^(1+$E1480)*(1+AI$7)^$D1480*(AI1462/AH1462)^$E1480*((AI1462+AI1471)/(AH1462+AH1471))^($F1480*(1+$E1480))</f>
        <v/>
      </c>
      <c r="AJ1480" s="47">
        <f>AI1480*(1/(1+$G1480))^(1+$E1480)*(1+AJ$7)^$D1480*(AJ1462/AI1462)^$E1480*((AJ1462+AJ1471)/(AI1462+AI1471))^($F1480*(1+$E1480))</f>
        <v/>
      </c>
      <c r="AK1480" s="47">
        <f>AJ1480*(1/(1+$G1480))^(1+$E1480)*(1+AK$7)^$D1480*(AK1462/AJ1462)^$E1480*((AK1462+AK1471)/(AJ1462+AJ1471))^($F1480*(1+$E1480))</f>
        <v/>
      </c>
      <c r="AL1480" s="47">
        <f>AK1480*(1/(1+$G1480))^(1+$E1480)*(1+AL$7)^$D1480*(AL1462/AK1462)^$E1480*((AL1462+AL1471)/(AK1462+AK1471))^($F1480*(1+$E1480))</f>
        <v/>
      </c>
      <c r="AM1480" s="47">
        <f>AL1480*(1/(1+$G1480))^(1+$E1480)*(1+AM$7)^$D1480*(AM1462/AL1462)^$E1480*((AM1462+AM1471)/(AL1462+AL1471))^($F1480*(1+$E1480))</f>
        <v/>
      </c>
      <c r="AN1480" s="47">
        <f>AM1480*(1/(1+$G1480))^(1+$E1480)*(1+AN$7)^$D1480*(AN1462/AM1462)^$E1480*((AN1462+AN1471)/(AM1462+AM1471))^($F1480*(1+$E1480))</f>
        <v/>
      </c>
      <c r="AO1480" s="47">
        <f>AN1480*(1/(1+$G1480))^(1+$E1480)*(1+AO$7)^$D1480*(AO1462/AN1462)^$E1480*((AO1462+AO1471)/(AN1462+AN1471))^($F1480*(1+$E1480))</f>
        <v/>
      </c>
      <c r="AP1480" s="47">
        <f>AO1480*(1/(1+$G1480))^(1+$E1480)*(1+AP$7)^$D1480*(AP1462/AO1462)^$E1480*((AP1462+AP1471)/(AO1462+AO1471))^($F1480*(1+$E1480))</f>
        <v/>
      </c>
      <c r="AQ1480" s="47">
        <f>AP1480*(1/(1+$G1480))^(1+$E1480)*(1+AQ$7)^$D1480*(AQ1462/AP1462)^$E1480*((AQ1462+AQ1471)/(AP1462+AP1471))^($F1480*(1+$E1480))</f>
        <v/>
      </c>
      <c r="AR1480" s="47">
        <f>AQ1480*(1/(1+$G1480))^(1+$E1480)*(1+AR$7)^$D1480*(AR1462/AQ1462)^$E1480*((AR1462+AR1471)/(AQ1462+AQ1471))^($F1480*(1+$E1480))</f>
        <v/>
      </c>
      <c r="AS1480" s="47">
        <f>AR1480*(1/(1+$G1480))^(1+$E1480)*(1+AS$7)^$D1480*(AS1462/AR1462)^$E1480*((AS1462+AS1471)/(AR1462+AR1471))^($F1480*(1+$E1480))</f>
        <v/>
      </c>
      <c r="AT1480" s="47">
        <f>AS1480*(1/(1+$G1480))^(1+$E1480)*(1+AT$7)^$D1480*(AT1462/AS1462)^$E1480*((AT1462+AT1471)/(AS1462+AS1471))^($F1480*(1+$E1480))</f>
        <v/>
      </c>
      <c r="AU1480" s="47">
        <f>AT1480*(1/(1+$G1480))^(1+$E1480)*(1+AU$7)^$D1480*(AU1462/AT1462)^$E1480*((AU1462+AU1471)/(AT1462+AT1471))^($F1480*(1+$E1480))</f>
        <v/>
      </c>
      <c r="AV1480" s="47">
        <f>AU1480*(1/(1+$G1480))^(1+$E1480)*(1+AV$7)^$D1480*(AV1462/AU1462)^$E1480*((AV1462+AV1471)/(AU1462+AU1471))^($F1480*(1+$E1480))</f>
        <v/>
      </c>
      <c r="AW1480" s="47">
        <f>AV1480*(1/(1+$G1480))^(1+$E1480)*(1+AW$7)^$D1480*(AW1462/AV1462)^$E1480*((AW1462+AW1471)/(AV1462+AV1471))^($F1480*(1+$E1480))</f>
        <v/>
      </c>
      <c r="AX1480" s="47">
        <f>AW1480*(1/(1+$G1480))^(1+$E1480)*(1+AX$7)^$D1480*(AX1462/AW1462)^$E1480*((AX1462+AX1471)/(AW1462+AW1471))^($F1480*(1+$E1480))</f>
        <v/>
      </c>
      <c r="AY1480" s="58">
        <f>FUELUSE(AX1480,AY1462,AX1462,AY1471,AX1471,AY$7,$D1480,$E1480,$F1480,$G1480)</f>
        <v/>
      </c>
    </row>
    <row r="1481" hidden="1" outlineLevel="2">
      <c r="A1481" s="14" t="inlineStr">
        <is>
          <t>ener</t>
        </is>
      </c>
      <c r="B1481" s="14" t="inlineStr">
        <is>
          <t>die</t>
        </is>
      </c>
      <c r="C1481" s="14" t="inlineStr">
        <is>
          <t>nfm</t>
        </is>
      </c>
      <c r="D1481" s="37">
        <f>INDEX(Inputs!$N$5:$N$132,MATCH($B1481&amp;"|"&amp;$C1481,Inputs!$A$5:$A$132,0))</f>
        <v/>
      </c>
      <c r="E1481" s="37">
        <f>INDEX(Inputs!$O$5:$O$132,MATCH($B1481&amp;"|"&amp;$C1481,Inputs!$A$5:$A$132,0))</f>
        <v/>
      </c>
      <c r="F1481" s="37">
        <f>INDEX(Inputs!$P$5:$P$132,MATCH($B1481&amp;"|"&amp;$C1481,Inputs!$A$5:$A$132,0))</f>
        <v/>
      </c>
      <c r="G1481" s="37">
        <f>INDEX(Inputs!$Q$5:$Q$132,MATCH($B1481&amp;"|"&amp;$C1481,Inputs!$A$5:$A$132,0))</f>
        <v/>
      </c>
      <c r="H1481" s="14">
        <f>INDEX(Variables!$B$5:$B$205,MATCH($A1481,Variables!$A$5:$A$205,0))&amp;IF($C1481="",""," | "&amp;INDEX(Mapping!$B$5:$B$26,MATCH($C1481,Mapping!$A$5:$A$26,0))&amp;" | "&amp;INDEX(Mapping!$B$30:$B$46,MATCH($B1481,Mapping!$A$30:$A$46,0)))</f>
        <v/>
      </c>
      <c r="I1481" s="14">
        <f>INDEX(Variables!$C$5:$C$205,MATCH($A1481,Variables!$A$5:$A$205,0))</f>
        <v/>
      </c>
      <c r="J1481" s="14">
        <f>INDEX(Variables!$E$5:$E$205,MATCH($A1481,Variables!$A$5:$A$205,0))</f>
        <v/>
      </c>
      <c r="K1481" s="11">
        <f>LOWER(Settings!$C$4)&amp;".mit."&amp;$A1481&amp;IF($C1481="","","."&amp;$C1481&amp;"."&amp;$B1481)&amp;IF(INDEX(Variables!$D$5:$D$205,MATCH($A1481,Variables!$A$5:$A$205,0))="","","."&amp;INDEX(Variables!$D$5:$D$205,MATCH($A1481,Variables!$A$5:$A$205,0)))&amp;"."&amp;K$5</f>
        <v/>
      </c>
      <c r="L1481" s="46">
        <f>INDEX(Inputs!$U$5:$U$132,MATCH($B1481&amp;"|"&amp;$C1481,Inputs!$A$5:$A$132,0))</f>
        <v/>
      </c>
      <c r="M1481" s="47">
        <f>L1481*(1/(1+$G1481))^(1+$E1481)*(1+M$7)^$D1481*(M1463/L1463)^$E1481*((M1463+M1472)/(L1463+L1472))^($F1481*(1+$E1481))</f>
        <v/>
      </c>
      <c r="N1481" s="47">
        <f>M1481*(1/(1+$G1481))^(1+$E1481)*(1+N$7)^$D1481*(N1463/M1463)^$E1481*((N1463+N1472)/(M1463+M1472))^($F1481*(1+$E1481))</f>
        <v/>
      </c>
      <c r="O1481" s="47">
        <f>N1481*(1/(1+$G1481))^(1+$E1481)*(1+O$7)^$D1481*(O1463/N1463)^$E1481*((O1463+O1472)/(N1463+N1472))^($F1481*(1+$E1481))</f>
        <v/>
      </c>
      <c r="P1481" s="47">
        <f>O1481*(1/(1+$G1481))^(1+$E1481)*(1+P$7)^$D1481*(P1463/O1463)^$E1481*((P1463+P1472)/(O1463+O1472))^($F1481*(1+$E1481))</f>
        <v/>
      </c>
      <c r="Q1481" s="47">
        <f>P1481*(1/(1+$G1481))^(1+$E1481)*(1+Q$7)^$D1481*(Q1463/P1463)^$E1481*((Q1463+Q1472)/(P1463+P1472))^($F1481*(1+$E1481))</f>
        <v/>
      </c>
      <c r="R1481" s="47">
        <f>Q1481*(1/(1+$G1481))^(1+$E1481)*(1+R$7)^$D1481*(R1463/Q1463)^$E1481*((R1463+R1472)/(Q1463+Q1472))^($F1481*(1+$E1481))</f>
        <v/>
      </c>
      <c r="S1481" s="47">
        <f>R1481*(1/(1+$G1481))^(1+$E1481)*(1+S$7)^$D1481*(S1463/R1463)^$E1481*((S1463+S1472)/(R1463+R1472))^($F1481*(1+$E1481))</f>
        <v/>
      </c>
      <c r="T1481" s="47">
        <f>S1481*(1/(1+$G1481))^(1+$E1481)*(1+T$7)^$D1481*(T1463/S1463)^$E1481*((T1463+T1472)/(S1463+S1472))^($F1481*(1+$E1481))</f>
        <v/>
      </c>
      <c r="U1481" s="47">
        <f>T1481*(1/(1+$G1481))^(1+$E1481)*(1+U$7)^$D1481*(U1463/T1463)^$E1481*((U1463+U1472)/(T1463+T1472))^($F1481*(1+$E1481))</f>
        <v/>
      </c>
      <c r="V1481" s="47">
        <f>U1481*(1/(1+$G1481))^(1+$E1481)*(1+V$7)^$D1481*(V1463/U1463)^$E1481*((V1463+V1472)/(U1463+U1472))^($F1481*(1+$E1481))</f>
        <v/>
      </c>
      <c r="W1481" s="47">
        <f>V1481*(1/(1+$G1481))^(1+$E1481)*(1+W$7)^$D1481*(W1463/V1463)^$E1481*((W1463+W1472)/(V1463+V1472))^($F1481*(1+$E1481))</f>
        <v/>
      </c>
      <c r="X1481" s="47">
        <f>W1481*(1/(1+$G1481))^(1+$E1481)*(1+X$7)^$D1481*(X1463/W1463)^$E1481*((X1463+X1472)/(W1463+W1472))^($F1481*(1+$E1481))</f>
        <v/>
      </c>
      <c r="Y1481" s="47">
        <f>X1481*(1/(1+$G1481))^(1+$E1481)*(1+Y$7)^$D1481*(Y1463/X1463)^$E1481*((Y1463+Y1472)/(X1463+X1472))^($F1481*(1+$E1481))</f>
        <v/>
      </c>
      <c r="Z1481" s="47">
        <f>Y1481*(1/(1+$G1481))^(1+$E1481)*(1+Z$7)^$D1481*(Z1463/Y1463)^$E1481*((Z1463+Z1472)/(Y1463+Y1472))^($F1481*(1+$E1481))</f>
        <v/>
      </c>
      <c r="AA1481" s="47">
        <f>Z1481*(1/(1+$G1481))^(1+$E1481)*(1+AA$7)^$D1481*(AA1463/Z1463)^$E1481*((AA1463+AA1472)/(Z1463+Z1472))^($F1481*(1+$E1481))</f>
        <v/>
      </c>
      <c r="AB1481" s="47">
        <f>AA1481*(1/(1+$G1481))^(1+$E1481)*(1+AB$7)^$D1481*(AB1463/AA1463)^$E1481*((AB1463+AB1472)/(AA1463+AA1472))^($F1481*(1+$E1481))</f>
        <v/>
      </c>
      <c r="AC1481" s="47">
        <f>AB1481*(1/(1+$G1481))^(1+$E1481)*(1+AC$7)^$D1481*(AC1463/AB1463)^$E1481*((AC1463+AC1472)/(AB1463+AB1472))^($F1481*(1+$E1481))</f>
        <v/>
      </c>
      <c r="AD1481" s="58">
        <f>FUELUSE(AC1481,AD1463,AC1463,AD1472,AC1472,AD$7,$D1481,$E1481,$F1481,$G1481)</f>
        <v/>
      </c>
      <c r="AF1481" s="11">
        <f>LOWER(Settings!$C$4)&amp;".mit."&amp;$A1481&amp;IF($C1481="","","."&amp;$C1481&amp;"."&amp;$B1481)&amp;IF(INDEX(Variables!$D$5:$D$205,MATCH($A1481,Variables!$A$5:$A$205,0))="","","."&amp;INDEX(Variables!$D$5:$D$205,MATCH($A1481,Variables!$A$5:$A$205,0)))&amp;"."&amp;AF$5</f>
        <v/>
      </c>
      <c r="AG1481" s="46">
        <f>INDEX(Inputs!$U$5:$U$132,MATCH($B1481&amp;"|"&amp;$C1481,Inputs!$A$5:$A$132,0))</f>
        <v/>
      </c>
      <c r="AH1481" s="47">
        <f>AG1481*(1/(1+$G1481))^(1+$E1481)*(1+AH$7)^$D1481*(AH1463/AG1463)^$E1481*((AH1463+AH1472)/(AG1463+AG1472))^($F1481*(1+$E1481))</f>
        <v/>
      </c>
      <c r="AI1481" s="47">
        <f>AH1481*(1/(1+$G1481))^(1+$E1481)*(1+AI$7)^$D1481*(AI1463/AH1463)^$E1481*((AI1463+AI1472)/(AH1463+AH1472))^($F1481*(1+$E1481))</f>
        <v/>
      </c>
      <c r="AJ1481" s="47">
        <f>AI1481*(1/(1+$G1481))^(1+$E1481)*(1+AJ$7)^$D1481*(AJ1463/AI1463)^$E1481*((AJ1463+AJ1472)/(AI1463+AI1472))^($F1481*(1+$E1481))</f>
        <v/>
      </c>
      <c r="AK1481" s="47">
        <f>AJ1481*(1/(1+$G1481))^(1+$E1481)*(1+AK$7)^$D1481*(AK1463/AJ1463)^$E1481*((AK1463+AK1472)/(AJ1463+AJ1472))^($F1481*(1+$E1481))</f>
        <v/>
      </c>
      <c r="AL1481" s="47">
        <f>AK1481*(1/(1+$G1481))^(1+$E1481)*(1+AL$7)^$D1481*(AL1463/AK1463)^$E1481*((AL1463+AL1472)/(AK1463+AK1472))^($F1481*(1+$E1481))</f>
        <v/>
      </c>
      <c r="AM1481" s="47">
        <f>AL1481*(1/(1+$G1481))^(1+$E1481)*(1+AM$7)^$D1481*(AM1463/AL1463)^$E1481*((AM1463+AM1472)/(AL1463+AL1472))^($F1481*(1+$E1481))</f>
        <v/>
      </c>
      <c r="AN1481" s="47">
        <f>AM1481*(1/(1+$G1481))^(1+$E1481)*(1+AN$7)^$D1481*(AN1463/AM1463)^$E1481*((AN1463+AN1472)/(AM1463+AM1472))^($F1481*(1+$E1481))</f>
        <v/>
      </c>
      <c r="AO1481" s="47">
        <f>AN1481*(1/(1+$G1481))^(1+$E1481)*(1+AO$7)^$D1481*(AO1463/AN1463)^$E1481*((AO1463+AO1472)/(AN1463+AN1472))^($F1481*(1+$E1481))</f>
        <v/>
      </c>
      <c r="AP1481" s="47">
        <f>AO1481*(1/(1+$G1481))^(1+$E1481)*(1+AP$7)^$D1481*(AP1463/AO1463)^$E1481*((AP1463+AP1472)/(AO1463+AO1472))^($F1481*(1+$E1481))</f>
        <v/>
      </c>
      <c r="AQ1481" s="47">
        <f>AP1481*(1/(1+$G1481))^(1+$E1481)*(1+AQ$7)^$D1481*(AQ1463/AP1463)^$E1481*((AQ1463+AQ1472)/(AP1463+AP1472))^($F1481*(1+$E1481))</f>
        <v/>
      </c>
      <c r="AR1481" s="47">
        <f>AQ1481*(1/(1+$G1481))^(1+$E1481)*(1+AR$7)^$D1481*(AR1463/AQ1463)^$E1481*((AR1463+AR1472)/(AQ1463+AQ1472))^($F1481*(1+$E1481))</f>
        <v/>
      </c>
      <c r="AS1481" s="47">
        <f>AR1481*(1/(1+$G1481))^(1+$E1481)*(1+AS$7)^$D1481*(AS1463/AR1463)^$E1481*((AS1463+AS1472)/(AR1463+AR1472))^($F1481*(1+$E1481))</f>
        <v/>
      </c>
      <c r="AT1481" s="47">
        <f>AS1481*(1/(1+$G1481))^(1+$E1481)*(1+AT$7)^$D1481*(AT1463/AS1463)^$E1481*((AT1463+AT1472)/(AS1463+AS1472))^($F1481*(1+$E1481))</f>
        <v/>
      </c>
      <c r="AU1481" s="47">
        <f>AT1481*(1/(1+$G1481))^(1+$E1481)*(1+AU$7)^$D1481*(AU1463/AT1463)^$E1481*((AU1463+AU1472)/(AT1463+AT1472))^($F1481*(1+$E1481))</f>
        <v/>
      </c>
      <c r="AV1481" s="47">
        <f>AU1481*(1/(1+$G1481))^(1+$E1481)*(1+AV$7)^$D1481*(AV1463/AU1463)^$E1481*((AV1463+AV1472)/(AU1463+AU1472))^($F1481*(1+$E1481))</f>
        <v/>
      </c>
      <c r="AW1481" s="47">
        <f>AV1481*(1/(1+$G1481))^(1+$E1481)*(1+AW$7)^$D1481*(AW1463/AV1463)^$E1481*((AW1463+AW1472)/(AV1463+AV1472))^($F1481*(1+$E1481))</f>
        <v/>
      </c>
      <c r="AX1481" s="47">
        <f>AW1481*(1/(1+$G1481))^(1+$E1481)*(1+AX$7)^$D1481*(AX1463/AW1463)^$E1481*((AX1463+AX1472)/(AW1463+AW1472))^($F1481*(1+$E1481))</f>
        <v/>
      </c>
      <c r="AY1481" s="58">
        <f>FUELUSE(AX1481,AY1463,AX1463,AY1472,AX1472,AY$7,$D1481,$E1481,$F1481,$G1481)</f>
        <v/>
      </c>
    </row>
    <row r="1482" hidden="1" outlineLevel="2">
      <c r="A1482" s="14" t="inlineStr">
        <is>
          <t>ener</t>
        </is>
      </c>
      <c r="B1482" s="14" t="inlineStr">
        <is>
          <t>lpg</t>
        </is>
      </c>
      <c r="C1482" s="14" t="inlineStr">
        <is>
          <t>nfm</t>
        </is>
      </c>
      <c r="D1482" s="37">
        <f>INDEX(Inputs!$N$5:$N$132,MATCH($B1482&amp;"|"&amp;$C1482,Inputs!$A$5:$A$132,0))</f>
        <v/>
      </c>
      <c r="E1482" s="37">
        <f>INDEX(Inputs!$O$5:$O$132,MATCH($B1482&amp;"|"&amp;$C1482,Inputs!$A$5:$A$132,0))</f>
        <v/>
      </c>
      <c r="F1482" s="37">
        <f>INDEX(Inputs!$P$5:$P$132,MATCH($B1482&amp;"|"&amp;$C1482,Inputs!$A$5:$A$132,0))</f>
        <v/>
      </c>
      <c r="G1482" s="37">
        <f>INDEX(Inputs!$Q$5:$Q$132,MATCH($B1482&amp;"|"&amp;$C1482,Inputs!$A$5:$A$132,0))</f>
        <v/>
      </c>
      <c r="H1482" s="14">
        <f>INDEX(Variables!$B$5:$B$205,MATCH($A1482,Variables!$A$5:$A$205,0))&amp;IF($C1482="",""," | "&amp;INDEX(Mapping!$B$5:$B$26,MATCH($C1482,Mapping!$A$5:$A$26,0))&amp;" | "&amp;INDEX(Mapping!$B$30:$B$46,MATCH($B1482,Mapping!$A$30:$A$46,0)))</f>
        <v/>
      </c>
      <c r="I1482" s="14">
        <f>INDEX(Variables!$C$5:$C$205,MATCH($A1482,Variables!$A$5:$A$205,0))</f>
        <v/>
      </c>
      <c r="J1482" s="14">
        <f>INDEX(Variables!$E$5:$E$205,MATCH($A1482,Variables!$A$5:$A$205,0))</f>
        <v/>
      </c>
      <c r="K1482" s="11">
        <f>LOWER(Settings!$C$4)&amp;".mit."&amp;$A1482&amp;IF($C1482="","","."&amp;$C1482&amp;"."&amp;$B1482)&amp;IF(INDEX(Variables!$D$5:$D$205,MATCH($A1482,Variables!$A$5:$A$205,0))="","","."&amp;INDEX(Variables!$D$5:$D$205,MATCH($A1482,Variables!$A$5:$A$205,0)))&amp;"."&amp;K$5</f>
        <v/>
      </c>
      <c r="L1482" s="46">
        <f>INDEX(Inputs!$U$5:$U$132,MATCH($B1482&amp;"|"&amp;$C1482,Inputs!$A$5:$A$132,0))</f>
        <v/>
      </c>
      <c r="M1482" s="47">
        <f>L1482*(1/(1+$G1482))^(1+$E1482)*(1+M$7)^$D1482*(M1464/L1464)^$E1482*((M1464+M1473)/(L1464+L1473))^($F1482*(1+$E1482))</f>
        <v/>
      </c>
      <c r="N1482" s="47">
        <f>M1482*(1/(1+$G1482))^(1+$E1482)*(1+N$7)^$D1482*(N1464/M1464)^$E1482*((N1464+N1473)/(M1464+M1473))^($F1482*(1+$E1482))</f>
        <v/>
      </c>
      <c r="O1482" s="47">
        <f>N1482*(1/(1+$G1482))^(1+$E1482)*(1+O$7)^$D1482*(O1464/N1464)^$E1482*((O1464+O1473)/(N1464+N1473))^($F1482*(1+$E1482))</f>
        <v/>
      </c>
      <c r="P1482" s="47">
        <f>O1482*(1/(1+$G1482))^(1+$E1482)*(1+P$7)^$D1482*(P1464/O1464)^$E1482*((P1464+P1473)/(O1464+O1473))^($F1482*(1+$E1482))</f>
        <v/>
      </c>
      <c r="Q1482" s="47">
        <f>P1482*(1/(1+$G1482))^(1+$E1482)*(1+Q$7)^$D1482*(Q1464/P1464)^$E1482*((Q1464+Q1473)/(P1464+P1473))^($F1482*(1+$E1482))</f>
        <v/>
      </c>
      <c r="R1482" s="47">
        <f>Q1482*(1/(1+$G1482))^(1+$E1482)*(1+R$7)^$D1482*(R1464/Q1464)^$E1482*((R1464+R1473)/(Q1464+Q1473))^($F1482*(1+$E1482))</f>
        <v/>
      </c>
      <c r="S1482" s="47">
        <f>R1482*(1/(1+$G1482))^(1+$E1482)*(1+S$7)^$D1482*(S1464/R1464)^$E1482*((S1464+S1473)/(R1464+R1473))^($F1482*(1+$E1482))</f>
        <v/>
      </c>
      <c r="T1482" s="47">
        <f>S1482*(1/(1+$G1482))^(1+$E1482)*(1+T$7)^$D1482*(T1464/S1464)^$E1482*((T1464+T1473)/(S1464+S1473))^($F1482*(1+$E1482))</f>
        <v/>
      </c>
      <c r="U1482" s="47">
        <f>T1482*(1/(1+$G1482))^(1+$E1482)*(1+U$7)^$D1482*(U1464/T1464)^$E1482*((U1464+U1473)/(T1464+T1473))^($F1482*(1+$E1482))</f>
        <v/>
      </c>
      <c r="V1482" s="47">
        <f>U1482*(1/(1+$G1482))^(1+$E1482)*(1+V$7)^$D1482*(V1464/U1464)^$E1482*((V1464+V1473)/(U1464+U1473))^($F1482*(1+$E1482))</f>
        <v/>
      </c>
      <c r="W1482" s="47">
        <f>V1482*(1/(1+$G1482))^(1+$E1482)*(1+W$7)^$D1482*(W1464/V1464)^$E1482*((W1464+W1473)/(V1464+V1473))^($F1482*(1+$E1482))</f>
        <v/>
      </c>
      <c r="X1482" s="47">
        <f>W1482*(1/(1+$G1482))^(1+$E1482)*(1+X$7)^$D1482*(X1464/W1464)^$E1482*((X1464+X1473)/(W1464+W1473))^($F1482*(1+$E1482))</f>
        <v/>
      </c>
      <c r="Y1482" s="47">
        <f>X1482*(1/(1+$G1482))^(1+$E1482)*(1+Y$7)^$D1482*(Y1464/X1464)^$E1482*((Y1464+Y1473)/(X1464+X1473))^($F1482*(1+$E1482))</f>
        <v/>
      </c>
      <c r="Z1482" s="47">
        <f>Y1482*(1/(1+$G1482))^(1+$E1482)*(1+Z$7)^$D1482*(Z1464/Y1464)^$E1482*((Z1464+Z1473)/(Y1464+Y1473))^($F1482*(1+$E1482))</f>
        <v/>
      </c>
      <c r="AA1482" s="47">
        <f>Z1482*(1/(1+$G1482))^(1+$E1482)*(1+AA$7)^$D1482*(AA1464/Z1464)^$E1482*((AA1464+AA1473)/(Z1464+Z1473))^($F1482*(1+$E1482))</f>
        <v/>
      </c>
      <c r="AB1482" s="47">
        <f>AA1482*(1/(1+$G1482))^(1+$E1482)*(1+AB$7)^$D1482*(AB1464/AA1464)^$E1482*((AB1464+AB1473)/(AA1464+AA1473))^($F1482*(1+$E1482))</f>
        <v/>
      </c>
      <c r="AC1482" s="47">
        <f>AB1482*(1/(1+$G1482))^(1+$E1482)*(1+AC$7)^$D1482*(AC1464/AB1464)^$E1482*((AC1464+AC1473)/(AB1464+AB1473))^($F1482*(1+$E1482))</f>
        <v/>
      </c>
      <c r="AD1482" s="58">
        <f>FUELUSE(AC1482,AD1464,AC1464,AD1473,AC1473,AD$7,$D1482,$E1482,$F1482,$G1482)</f>
        <v/>
      </c>
      <c r="AF1482" s="11">
        <f>LOWER(Settings!$C$4)&amp;".mit."&amp;$A1482&amp;IF($C1482="","","."&amp;$C1482&amp;"."&amp;$B1482)&amp;IF(INDEX(Variables!$D$5:$D$205,MATCH($A1482,Variables!$A$5:$A$205,0))="","","."&amp;INDEX(Variables!$D$5:$D$205,MATCH($A1482,Variables!$A$5:$A$205,0)))&amp;"."&amp;AF$5</f>
        <v/>
      </c>
      <c r="AG1482" s="46">
        <f>INDEX(Inputs!$U$5:$U$132,MATCH($B1482&amp;"|"&amp;$C1482,Inputs!$A$5:$A$132,0))</f>
        <v/>
      </c>
      <c r="AH1482" s="47">
        <f>AG1482*(1/(1+$G1482))^(1+$E1482)*(1+AH$7)^$D1482*(AH1464/AG1464)^$E1482*((AH1464+AH1473)/(AG1464+AG1473))^($F1482*(1+$E1482))</f>
        <v/>
      </c>
      <c r="AI1482" s="47">
        <f>AH1482*(1/(1+$G1482))^(1+$E1482)*(1+AI$7)^$D1482*(AI1464/AH1464)^$E1482*((AI1464+AI1473)/(AH1464+AH1473))^($F1482*(1+$E1482))</f>
        <v/>
      </c>
      <c r="AJ1482" s="47">
        <f>AI1482*(1/(1+$G1482))^(1+$E1482)*(1+AJ$7)^$D1482*(AJ1464/AI1464)^$E1482*((AJ1464+AJ1473)/(AI1464+AI1473))^($F1482*(1+$E1482))</f>
        <v/>
      </c>
      <c r="AK1482" s="47">
        <f>AJ1482*(1/(1+$G1482))^(1+$E1482)*(1+AK$7)^$D1482*(AK1464/AJ1464)^$E1482*((AK1464+AK1473)/(AJ1464+AJ1473))^($F1482*(1+$E1482))</f>
        <v/>
      </c>
      <c r="AL1482" s="47">
        <f>AK1482*(1/(1+$G1482))^(1+$E1482)*(1+AL$7)^$D1482*(AL1464/AK1464)^$E1482*((AL1464+AL1473)/(AK1464+AK1473))^($F1482*(1+$E1482))</f>
        <v/>
      </c>
      <c r="AM1482" s="47">
        <f>AL1482*(1/(1+$G1482))^(1+$E1482)*(1+AM$7)^$D1482*(AM1464/AL1464)^$E1482*((AM1464+AM1473)/(AL1464+AL1473))^($F1482*(1+$E1482))</f>
        <v/>
      </c>
      <c r="AN1482" s="47">
        <f>AM1482*(1/(1+$G1482))^(1+$E1482)*(1+AN$7)^$D1482*(AN1464/AM1464)^$E1482*((AN1464+AN1473)/(AM1464+AM1473))^($F1482*(1+$E1482))</f>
        <v/>
      </c>
      <c r="AO1482" s="47">
        <f>AN1482*(1/(1+$G1482))^(1+$E1482)*(1+AO$7)^$D1482*(AO1464/AN1464)^$E1482*((AO1464+AO1473)/(AN1464+AN1473))^($F1482*(1+$E1482))</f>
        <v/>
      </c>
      <c r="AP1482" s="47">
        <f>AO1482*(1/(1+$G1482))^(1+$E1482)*(1+AP$7)^$D1482*(AP1464/AO1464)^$E1482*((AP1464+AP1473)/(AO1464+AO1473))^($F1482*(1+$E1482))</f>
        <v/>
      </c>
      <c r="AQ1482" s="47">
        <f>AP1482*(1/(1+$G1482))^(1+$E1482)*(1+AQ$7)^$D1482*(AQ1464/AP1464)^$E1482*((AQ1464+AQ1473)/(AP1464+AP1473))^($F1482*(1+$E1482))</f>
        <v/>
      </c>
      <c r="AR1482" s="47">
        <f>AQ1482*(1/(1+$G1482))^(1+$E1482)*(1+AR$7)^$D1482*(AR1464/AQ1464)^$E1482*((AR1464+AR1473)/(AQ1464+AQ1473))^($F1482*(1+$E1482))</f>
        <v/>
      </c>
      <c r="AS1482" s="47">
        <f>AR1482*(1/(1+$G1482))^(1+$E1482)*(1+AS$7)^$D1482*(AS1464/AR1464)^$E1482*((AS1464+AS1473)/(AR1464+AR1473))^($F1482*(1+$E1482))</f>
        <v/>
      </c>
      <c r="AT1482" s="47">
        <f>AS1482*(1/(1+$G1482))^(1+$E1482)*(1+AT$7)^$D1482*(AT1464/AS1464)^$E1482*((AT1464+AT1473)/(AS1464+AS1473))^($F1482*(1+$E1482))</f>
        <v/>
      </c>
      <c r="AU1482" s="47">
        <f>AT1482*(1/(1+$G1482))^(1+$E1482)*(1+AU$7)^$D1482*(AU1464/AT1464)^$E1482*((AU1464+AU1473)/(AT1464+AT1473))^($F1482*(1+$E1482))</f>
        <v/>
      </c>
      <c r="AV1482" s="47">
        <f>AU1482*(1/(1+$G1482))^(1+$E1482)*(1+AV$7)^$D1482*(AV1464/AU1464)^$E1482*((AV1464+AV1473)/(AU1464+AU1473))^($F1482*(1+$E1482))</f>
        <v/>
      </c>
      <c r="AW1482" s="47">
        <f>AV1482*(1/(1+$G1482))^(1+$E1482)*(1+AW$7)^$D1482*(AW1464/AV1464)^$E1482*((AW1464+AW1473)/(AV1464+AV1473))^($F1482*(1+$E1482))</f>
        <v/>
      </c>
      <c r="AX1482" s="47">
        <f>AW1482*(1/(1+$G1482))^(1+$E1482)*(1+AX$7)^$D1482*(AX1464/AW1464)^$E1482*((AX1464+AX1473)/(AW1464+AW1473))^($F1482*(1+$E1482))</f>
        <v/>
      </c>
      <c r="AY1482" s="58">
        <f>FUELUSE(AX1482,AY1464,AX1464,AY1473,AX1473,AY$7,$D1482,$E1482,$F1482,$G1482)</f>
        <v/>
      </c>
    </row>
    <row r="1483" hidden="1" outlineLevel="2">
      <c r="A1483" s="14" t="inlineStr">
        <is>
          <t>ener</t>
        </is>
      </c>
      <c r="B1483" s="14" t="inlineStr">
        <is>
          <t>ker</t>
        </is>
      </c>
      <c r="C1483" s="14" t="inlineStr">
        <is>
          <t>nfm</t>
        </is>
      </c>
      <c r="D1483" s="37">
        <f>INDEX(Inputs!$N$5:$N$132,MATCH($B1483&amp;"|"&amp;$C1483,Inputs!$A$5:$A$132,0))</f>
        <v/>
      </c>
      <c r="E1483" s="37">
        <f>INDEX(Inputs!$O$5:$O$132,MATCH($B1483&amp;"|"&amp;$C1483,Inputs!$A$5:$A$132,0))</f>
        <v/>
      </c>
      <c r="F1483" s="37">
        <f>INDEX(Inputs!$P$5:$P$132,MATCH($B1483&amp;"|"&amp;$C1483,Inputs!$A$5:$A$132,0))</f>
        <v/>
      </c>
      <c r="G1483" s="37">
        <f>INDEX(Inputs!$Q$5:$Q$132,MATCH($B1483&amp;"|"&amp;$C1483,Inputs!$A$5:$A$132,0))</f>
        <v/>
      </c>
      <c r="H1483" s="14">
        <f>INDEX(Variables!$B$5:$B$205,MATCH($A1483,Variables!$A$5:$A$205,0))&amp;IF($C1483="",""," | "&amp;INDEX(Mapping!$B$5:$B$26,MATCH($C1483,Mapping!$A$5:$A$26,0))&amp;" | "&amp;INDEX(Mapping!$B$30:$B$46,MATCH($B1483,Mapping!$A$30:$A$46,0)))</f>
        <v/>
      </c>
      <c r="I1483" s="14">
        <f>INDEX(Variables!$C$5:$C$205,MATCH($A1483,Variables!$A$5:$A$205,0))</f>
        <v/>
      </c>
      <c r="J1483" s="14">
        <f>INDEX(Variables!$E$5:$E$205,MATCH($A1483,Variables!$A$5:$A$205,0))</f>
        <v/>
      </c>
      <c r="K1483" s="11">
        <f>LOWER(Settings!$C$4)&amp;".mit."&amp;$A1483&amp;IF($C1483="","","."&amp;$C1483&amp;"."&amp;$B1483)&amp;IF(INDEX(Variables!$D$5:$D$205,MATCH($A1483,Variables!$A$5:$A$205,0))="","","."&amp;INDEX(Variables!$D$5:$D$205,MATCH($A1483,Variables!$A$5:$A$205,0)))&amp;"."&amp;K$5</f>
        <v/>
      </c>
      <c r="L1483" s="46">
        <f>INDEX(Inputs!$U$5:$U$132,MATCH($B1483&amp;"|"&amp;$C1483,Inputs!$A$5:$A$132,0))</f>
        <v/>
      </c>
      <c r="M1483" s="47">
        <f>L1483*(1/(1+$G1483))^(1+$E1483)*(1+M$7)^$D1483*(M1465/L1465)^$E1483*((M1465+M1474)/(L1465+L1474))^($F1483*(1+$E1483))</f>
        <v/>
      </c>
      <c r="N1483" s="47">
        <f>M1483*(1/(1+$G1483))^(1+$E1483)*(1+N$7)^$D1483*(N1465/M1465)^$E1483*((N1465+N1474)/(M1465+M1474))^($F1483*(1+$E1483))</f>
        <v/>
      </c>
      <c r="O1483" s="47">
        <f>N1483*(1/(1+$G1483))^(1+$E1483)*(1+O$7)^$D1483*(O1465/N1465)^$E1483*((O1465+O1474)/(N1465+N1474))^($F1483*(1+$E1483))</f>
        <v/>
      </c>
      <c r="P1483" s="47">
        <f>O1483*(1/(1+$G1483))^(1+$E1483)*(1+P$7)^$D1483*(P1465/O1465)^$E1483*((P1465+P1474)/(O1465+O1474))^($F1483*(1+$E1483))</f>
        <v/>
      </c>
      <c r="Q1483" s="47">
        <f>P1483*(1/(1+$G1483))^(1+$E1483)*(1+Q$7)^$D1483*(Q1465/P1465)^$E1483*((Q1465+Q1474)/(P1465+P1474))^($F1483*(1+$E1483))</f>
        <v/>
      </c>
      <c r="R1483" s="47">
        <f>Q1483*(1/(1+$G1483))^(1+$E1483)*(1+R$7)^$D1483*(R1465/Q1465)^$E1483*((R1465+R1474)/(Q1465+Q1474))^($F1483*(1+$E1483))</f>
        <v/>
      </c>
      <c r="S1483" s="47">
        <f>R1483*(1/(1+$G1483))^(1+$E1483)*(1+S$7)^$D1483*(S1465/R1465)^$E1483*((S1465+S1474)/(R1465+R1474))^($F1483*(1+$E1483))</f>
        <v/>
      </c>
      <c r="T1483" s="47">
        <f>S1483*(1/(1+$G1483))^(1+$E1483)*(1+T$7)^$D1483*(T1465/S1465)^$E1483*((T1465+T1474)/(S1465+S1474))^($F1483*(1+$E1483))</f>
        <v/>
      </c>
      <c r="U1483" s="47">
        <f>T1483*(1/(1+$G1483))^(1+$E1483)*(1+U$7)^$D1483*(U1465/T1465)^$E1483*((U1465+U1474)/(T1465+T1474))^($F1483*(1+$E1483))</f>
        <v/>
      </c>
      <c r="V1483" s="47">
        <f>U1483*(1/(1+$G1483))^(1+$E1483)*(1+V$7)^$D1483*(V1465/U1465)^$E1483*((V1465+V1474)/(U1465+U1474))^($F1483*(1+$E1483))</f>
        <v/>
      </c>
      <c r="W1483" s="47">
        <f>V1483*(1/(1+$G1483))^(1+$E1483)*(1+W$7)^$D1483*(W1465/V1465)^$E1483*((W1465+W1474)/(V1465+V1474))^($F1483*(1+$E1483))</f>
        <v/>
      </c>
      <c r="X1483" s="47">
        <f>W1483*(1/(1+$G1483))^(1+$E1483)*(1+X$7)^$D1483*(X1465/W1465)^$E1483*((X1465+X1474)/(W1465+W1474))^($F1483*(1+$E1483))</f>
        <v/>
      </c>
      <c r="Y1483" s="47">
        <f>X1483*(1/(1+$G1483))^(1+$E1483)*(1+Y$7)^$D1483*(Y1465/X1465)^$E1483*((Y1465+Y1474)/(X1465+X1474))^($F1483*(1+$E1483))</f>
        <v/>
      </c>
      <c r="Z1483" s="47">
        <f>Y1483*(1/(1+$G1483))^(1+$E1483)*(1+Z$7)^$D1483*(Z1465/Y1465)^$E1483*((Z1465+Z1474)/(Y1465+Y1474))^($F1483*(1+$E1483))</f>
        <v/>
      </c>
      <c r="AA1483" s="47">
        <f>Z1483*(1/(1+$G1483))^(1+$E1483)*(1+AA$7)^$D1483*(AA1465/Z1465)^$E1483*((AA1465+AA1474)/(Z1465+Z1474))^($F1483*(1+$E1483))</f>
        <v/>
      </c>
      <c r="AB1483" s="47">
        <f>AA1483*(1/(1+$G1483))^(1+$E1483)*(1+AB$7)^$D1483*(AB1465/AA1465)^$E1483*((AB1465+AB1474)/(AA1465+AA1474))^($F1483*(1+$E1483))</f>
        <v/>
      </c>
      <c r="AC1483" s="47">
        <f>AB1483*(1/(1+$G1483))^(1+$E1483)*(1+AC$7)^$D1483*(AC1465/AB1465)^$E1483*((AC1465+AC1474)/(AB1465+AB1474))^($F1483*(1+$E1483))</f>
        <v/>
      </c>
      <c r="AD1483" s="58">
        <f>FUELUSE(AC1483,AD1465,AC1465,AD1474,AC1474,AD$7,$D1483,$E1483,$F1483,$G1483)</f>
        <v/>
      </c>
      <c r="AF1483" s="11">
        <f>LOWER(Settings!$C$4)&amp;".mit."&amp;$A1483&amp;IF($C1483="","","."&amp;$C1483&amp;"."&amp;$B1483)&amp;IF(INDEX(Variables!$D$5:$D$205,MATCH($A1483,Variables!$A$5:$A$205,0))="","","."&amp;INDEX(Variables!$D$5:$D$205,MATCH($A1483,Variables!$A$5:$A$205,0)))&amp;"."&amp;AF$5</f>
        <v/>
      </c>
      <c r="AG1483" s="46">
        <f>INDEX(Inputs!$U$5:$U$132,MATCH($B1483&amp;"|"&amp;$C1483,Inputs!$A$5:$A$132,0))</f>
        <v/>
      </c>
      <c r="AH1483" s="47">
        <f>AG1483*(1/(1+$G1483))^(1+$E1483)*(1+AH$7)^$D1483*(AH1465/AG1465)^$E1483*((AH1465+AH1474)/(AG1465+AG1474))^($F1483*(1+$E1483))</f>
        <v/>
      </c>
      <c r="AI1483" s="47">
        <f>AH1483*(1/(1+$G1483))^(1+$E1483)*(1+AI$7)^$D1483*(AI1465/AH1465)^$E1483*((AI1465+AI1474)/(AH1465+AH1474))^($F1483*(1+$E1483))</f>
        <v/>
      </c>
      <c r="AJ1483" s="47">
        <f>AI1483*(1/(1+$G1483))^(1+$E1483)*(1+AJ$7)^$D1483*(AJ1465/AI1465)^$E1483*((AJ1465+AJ1474)/(AI1465+AI1474))^($F1483*(1+$E1483))</f>
        <v/>
      </c>
      <c r="AK1483" s="47">
        <f>AJ1483*(1/(1+$G1483))^(1+$E1483)*(1+AK$7)^$D1483*(AK1465/AJ1465)^$E1483*((AK1465+AK1474)/(AJ1465+AJ1474))^($F1483*(1+$E1483))</f>
        <v/>
      </c>
      <c r="AL1483" s="47">
        <f>AK1483*(1/(1+$G1483))^(1+$E1483)*(1+AL$7)^$D1483*(AL1465/AK1465)^$E1483*((AL1465+AL1474)/(AK1465+AK1474))^($F1483*(1+$E1483))</f>
        <v/>
      </c>
      <c r="AM1483" s="47">
        <f>AL1483*(1/(1+$G1483))^(1+$E1483)*(1+AM$7)^$D1483*(AM1465/AL1465)^$E1483*((AM1465+AM1474)/(AL1465+AL1474))^($F1483*(1+$E1483))</f>
        <v/>
      </c>
      <c r="AN1483" s="47">
        <f>AM1483*(1/(1+$G1483))^(1+$E1483)*(1+AN$7)^$D1483*(AN1465/AM1465)^$E1483*((AN1465+AN1474)/(AM1465+AM1474))^($F1483*(1+$E1483))</f>
        <v/>
      </c>
      <c r="AO1483" s="47">
        <f>AN1483*(1/(1+$G1483))^(1+$E1483)*(1+AO$7)^$D1483*(AO1465/AN1465)^$E1483*((AO1465+AO1474)/(AN1465+AN1474))^($F1483*(1+$E1483))</f>
        <v/>
      </c>
      <c r="AP1483" s="47">
        <f>AO1483*(1/(1+$G1483))^(1+$E1483)*(1+AP$7)^$D1483*(AP1465/AO1465)^$E1483*((AP1465+AP1474)/(AO1465+AO1474))^($F1483*(1+$E1483))</f>
        <v/>
      </c>
      <c r="AQ1483" s="47">
        <f>AP1483*(1/(1+$G1483))^(1+$E1483)*(1+AQ$7)^$D1483*(AQ1465/AP1465)^$E1483*((AQ1465+AQ1474)/(AP1465+AP1474))^($F1483*(1+$E1483))</f>
        <v/>
      </c>
      <c r="AR1483" s="47">
        <f>AQ1483*(1/(1+$G1483))^(1+$E1483)*(1+AR$7)^$D1483*(AR1465/AQ1465)^$E1483*((AR1465+AR1474)/(AQ1465+AQ1474))^($F1483*(1+$E1483))</f>
        <v/>
      </c>
      <c r="AS1483" s="47">
        <f>AR1483*(1/(1+$G1483))^(1+$E1483)*(1+AS$7)^$D1483*(AS1465/AR1465)^$E1483*((AS1465+AS1474)/(AR1465+AR1474))^($F1483*(1+$E1483))</f>
        <v/>
      </c>
      <c r="AT1483" s="47">
        <f>AS1483*(1/(1+$G1483))^(1+$E1483)*(1+AT$7)^$D1483*(AT1465/AS1465)^$E1483*((AT1465+AT1474)/(AS1465+AS1474))^($F1483*(1+$E1483))</f>
        <v/>
      </c>
      <c r="AU1483" s="47">
        <f>AT1483*(1/(1+$G1483))^(1+$E1483)*(1+AU$7)^$D1483*(AU1465/AT1465)^$E1483*((AU1465+AU1474)/(AT1465+AT1474))^($F1483*(1+$E1483))</f>
        <v/>
      </c>
      <c r="AV1483" s="47">
        <f>AU1483*(1/(1+$G1483))^(1+$E1483)*(1+AV$7)^$D1483*(AV1465/AU1465)^$E1483*((AV1465+AV1474)/(AU1465+AU1474))^($F1483*(1+$E1483))</f>
        <v/>
      </c>
      <c r="AW1483" s="47">
        <f>AV1483*(1/(1+$G1483))^(1+$E1483)*(1+AW$7)^$D1483*(AW1465/AV1465)^$E1483*((AW1465+AW1474)/(AV1465+AV1474))^($F1483*(1+$E1483))</f>
        <v/>
      </c>
      <c r="AX1483" s="47">
        <f>AW1483*(1/(1+$G1483))^(1+$E1483)*(1+AX$7)^$D1483*(AX1465/AW1465)^$E1483*((AX1465+AX1474)/(AW1465+AW1474))^($F1483*(1+$E1483))</f>
        <v/>
      </c>
      <c r="AY1483" s="58">
        <f>FUELUSE(AX1483,AY1465,AX1465,AY1474,AX1474,AY$7,$D1483,$E1483,$F1483,$G1483)</f>
        <v/>
      </c>
    </row>
    <row r="1484" hidden="1" outlineLevel="2">
      <c r="A1484" s="14" t="inlineStr">
        <is>
          <t>ener</t>
        </is>
      </c>
      <c r="B1484" s="14" t="inlineStr">
        <is>
          <t>oop</t>
        </is>
      </c>
      <c r="C1484" s="14" t="inlineStr">
        <is>
          <t>nfm</t>
        </is>
      </c>
      <c r="D1484" s="37">
        <f>INDEX(Inputs!$N$5:$N$132,MATCH($B1484&amp;"|"&amp;$C1484,Inputs!$A$5:$A$132,0))</f>
        <v/>
      </c>
      <c r="E1484" s="37">
        <f>INDEX(Inputs!$O$5:$O$132,MATCH($B1484&amp;"|"&amp;$C1484,Inputs!$A$5:$A$132,0))</f>
        <v/>
      </c>
      <c r="F1484" s="37">
        <f>INDEX(Inputs!$P$5:$P$132,MATCH($B1484&amp;"|"&amp;$C1484,Inputs!$A$5:$A$132,0))</f>
        <v/>
      </c>
      <c r="G1484" s="37">
        <f>INDEX(Inputs!$Q$5:$Q$132,MATCH($B1484&amp;"|"&amp;$C1484,Inputs!$A$5:$A$132,0))</f>
        <v/>
      </c>
      <c r="H1484" s="14">
        <f>INDEX(Variables!$B$5:$B$205,MATCH($A1484,Variables!$A$5:$A$205,0))&amp;IF($C1484="",""," | "&amp;INDEX(Mapping!$B$5:$B$26,MATCH($C1484,Mapping!$A$5:$A$26,0))&amp;" | "&amp;INDEX(Mapping!$B$30:$B$46,MATCH($B1484,Mapping!$A$30:$A$46,0)))</f>
        <v/>
      </c>
      <c r="I1484" s="14">
        <f>INDEX(Variables!$C$5:$C$205,MATCH($A1484,Variables!$A$5:$A$205,0))</f>
        <v/>
      </c>
      <c r="J1484" s="14">
        <f>INDEX(Variables!$E$5:$E$205,MATCH($A1484,Variables!$A$5:$A$205,0))</f>
        <v/>
      </c>
      <c r="K1484" s="11">
        <f>LOWER(Settings!$C$4)&amp;".mit."&amp;$A1484&amp;IF($C1484="","","."&amp;$C1484&amp;"."&amp;$B1484)&amp;IF(INDEX(Variables!$D$5:$D$205,MATCH($A1484,Variables!$A$5:$A$205,0))="","","."&amp;INDEX(Variables!$D$5:$D$205,MATCH($A1484,Variables!$A$5:$A$205,0)))&amp;"."&amp;K$5</f>
        <v/>
      </c>
      <c r="L1484" s="46">
        <f>INDEX(Inputs!$U$5:$U$132,MATCH($B1484&amp;"|"&amp;$C1484,Inputs!$A$5:$A$132,0))</f>
        <v/>
      </c>
      <c r="M1484" s="47">
        <f>L1484*(1/(1+$G1484))^(1+$E1484)*(1+M$7)^$D1484*(M1466/L1466)^$E1484*((M1466+M1475)/(L1466+L1475))^($F1484*(1+$E1484))</f>
        <v/>
      </c>
      <c r="N1484" s="47">
        <f>M1484*(1/(1+$G1484))^(1+$E1484)*(1+N$7)^$D1484*(N1466/M1466)^$E1484*((N1466+N1475)/(M1466+M1475))^($F1484*(1+$E1484))</f>
        <v/>
      </c>
      <c r="O1484" s="47">
        <f>N1484*(1/(1+$G1484))^(1+$E1484)*(1+O$7)^$D1484*(O1466/N1466)^$E1484*((O1466+O1475)/(N1466+N1475))^($F1484*(1+$E1484))</f>
        <v/>
      </c>
      <c r="P1484" s="47">
        <f>O1484*(1/(1+$G1484))^(1+$E1484)*(1+P$7)^$D1484*(P1466/O1466)^$E1484*((P1466+P1475)/(O1466+O1475))^($F1484*(1+$E1484))</f>
        <v/>
      </c>
      <c r="Q1484" s="47">
        <f>P1484*(1/(1+$G1484))^(1+$E1484)*(1+Q$7)^$D1484*(Q1466/P1466)^$E1484*((Q1466+Q1475)/(P1466+P1475))^($F1484*(1+$E1484))</f>
        <v/>
      </c>
      <c r="R1484" s="47">
        <f>Q1484*(1/(1+$G1484))^(1+$E1484)*(1+R$7)^$D1484*(R1466/Q1466)^$E1484*((R1466+R1475)/(Q1466+Q1475))^($F1484*(1+$E1484))</f>
        <v/>
      </c>
      <c r="S1484" s="47">
        <f>R1484*(1/(1+$G1484))^(1+$E1484)*(1+S$7)^$D1484*(S1466/R1466)^$E1484*((S1466+S1475)/(R1466+R1475))^($F1484*(1+$E1484))</f>
        <v/>
      </c>
      <c r="T1484" s="47">
        <f>S1484*(1/(1+$G1484))^(1+$E1484)*(1+T$7)^$D1484*(T1466/S1466)^$E1484*((T1466+T1475)/(S1466+S1475))^($F1484*(1+$E1484))</f>
        <v/>
      </c>
      <c r="U1484" s="47">
        <f>T1484*(1/(1+$G1484))^(1+$E1484)*(1+U$7)^$D1484*(U1466/T1466)^$E1484*((U1466+U1475)/(T1466+T1475))^($F1484*(1+$E1484))</f>
        <v/>
      </c>
      <c r="V1484" s="47">
        <f>U1484*(1/(1+$G1484))^(1+$E1484)*(1+V$7)^$D1484*(V1466/U1466)^$E1484*((V1466+V1475)/(U1466+U1475))^($F1484*(1+$E1484))</f>
        <v/>
      </c>
      <c r="W1484" s="47">
        <f>V1484*(1/(1+$G1484))^(1+$E1484)*(1+W$7)^$D1484*(W1466/V1466)^$E1484*((W1466+W1475)/(V1466+V1475))^($F1484*(1+$E1484))</f>
        <v/>
      </c>
      <c r="X1484" s="47">
        <f>W1484*(1/(1+$G1484))^(1+$E1484)*(1+X$7)^$D1484*(X1466/W1466)^$E1484*((X1466+X1475)/(W1466+W1475))^($F1484*(1+$E1484))</f>
        <v/>
      </c>
      <c r="Y1484" s="47">
        <f>X1484*(1/(1+$G1484))^(1+$E1484)*(1+Y$7)^$D1484*(Y1466/X1466)^$E1484*((Y1466+Y1475)/(X1466+X1475))^($F1484*(1+$E1484))</f>
        <v/>
      </c>
      <c r="Z1484" s="47">
        <f>Y1484*(1/(1+$G1484))^(1+$E1484)*(1+Z$7)^$D1484*(Z1466/Y1466)^$E1484*((Z1466+Z1475)/(Y1466+Y1475))^($F1484*(1+$E1484))</f>
        <v/>
      </c>
      <c r="AA1484" s="47">
        <f>Z1484*(1/(1+$G1484))^(1+$E1484)*(1+AA$7)^$D1484*(AA1466/Z1466)^$E1484*((AA1466+AA1475)/(Z1466+Z1475))^($F1484*(1+$E1484))</f>
        <v/>
      </c>
      <c r="AB1484" s="47">
        <f>AA1484*(1/(1+$G1484))^(1+$E1484)*(1+AB$7)^$D1484*(AB1466/AA1466)^$E1484*((AB1466+AB1475)/(AA1466+AA1475))^($F1484*(1+$E1484))</f>
        <v/>
      </c>
      <c r="AC1484" s="47">
        <f>AB1484*(1/(1+$G1484))^(1+$E1484)*(1+AC$7)^$D1484*(AC1466/AB1466)^$E1484*((AC1466+AC1475)/(AB1466+AB1475))^($F1484*(1+$E1484))</f>
        <v/>
      </c>
      <c r="AD1484" s="58">
        <f>FUELUSE(AC1484,AD1466,AC1466,AD1475,AC1475,AD$7,$D1484,$E1484,$F1484,$G1484)</f>
        <v/>
      </c>
      <c r="AF1484" s="11">
        <f>LOWER(Settings!$C$4)&amp;".mit."&amp;$A1484&amp;IF($C1484="","","."&amp;$C1484&amp;"."&amp;$B1484)&amp;IF(INDEX(Variables!$D$5:$D$205,MATCH($A1484,Variables!$A$5:$A$205,0))="","","."&amp;INDEX(Variables!$D$5:$D$205,MATCH($A1484,Variables!$A$5:$A$205,0)))&amp;"."&amp;AF$5</f>
        <v/>
      </c>
      <c r="AG1484" s="46">
        <f>INDEX(Inputs!$U$5:$U$132,MATCH($B1484&amp;"|"&amp;$C1484,Inputs!$A$5:$A$132,0))</f>
        <v/>
      </c>
      <c r="AH1484" s="47">
        <f>AG1484*(1/(1+$G1484))^(1+$E1484)*(1+AH$7)^$D1484*(AH1466/AG1466)^$E1484*((AH1466+AH1475)/(AG1466+AG1475))^($F1484*(1+$E1484))</f>
        <v/>
      </c>
      <c r="AI1484" s="47">
        <f>AH1484*(1/(1+$G1484))^(1+$E1484)*(1+AI$7)^$D1484*(AI1466/AH1466)^$E1484*((AI1466+AI1475)/(AH1466+AH1475))^($F1484*(1+$E1484))</f>
        <v/>
      </c>
      <c r="AJ1484" s="47">
        <f>AI1484*(1/(1+$G1484))^(1+$E1484)*(1+AJ$7)^$D1484*(AJ1466/AI1466)^$E1484*((AJ1466+AJ1475)/(AI1466+AI1475))^($F1484*(1+$E1484))</f>
        <v/>
      </c>
      <c r="AK1484" s="47">
        <f>AJ1484*(1/(1+$G1484))^(1+$E1484)*(1+AK$7)^$D1484*(AK1466/AJ1466)^$E1484*((AK1466+AK1475)/(AJ1466+AJ1475))^($F1484*(1+$E1484))</f>
        <v/>
      </c>
      <c r="AL1484" s="47">
        <f>AK1484*(1/(1+$G1484))^(1+$E1484)*(1+AL$7)^$D1484*(AL1466/AK1466)^$E1484*((AL1466+AL1475)/(AK1466+AK1475))^($F1484*(1+$E1484))</f>
        <v/>
      </c>
      <c r="AM1484" s="47">
        <f>AL1484*(1/(1+$G1484))^(1+$E1484)*(1+AM$7)^$D1484*(AM1466/AL1466)^$E1484*((AM1466+AM1475)/(AL1466+AL1475))^($F1484*(1+$E1484))</f>
        <v/>
      </c>
      <c r="AN1484" s="47">
        <f>AM1484*(1/(1+$G1484))^(1+$E1484)*(1+AN$7)^$D1484*(AN1466/AM1466)^$E1484*((AN1466+AN1475)/(AM1466+AM1475))^($F1484*(1+$E1484))</f>
        <v/>
      </c>
      <c r="AO1484" s="47">
        <f>AN1484*(1/(1+$G1484))^(1+$E1484)*(1+AO$7)^$D1484*(AO1466/AN1466)^$E1484*((AO1466+AO1475)/(AN1466+AN1475))^($F1484*(1+$E1484))</f>
        <v/>
      </c>
      <c r="AP1484" s="47">
        <f>AO1484*(1/(1+$G1484))^(1+$E1484)*(1+AP$7)^$D1484*(AP1466/AO1466)^$E1484*((AP1466+AP1475)/(AO1466+AO1475))^($F1484*(1+$E1484))</f>
        <v/>
      </c>
      <c r="AQ1484" s="47">
        <f>AP1484*(1/(1+$G1484))^(1+$E1484)*(1+AQ$7)^$D1484*(AQ1466/AP1466)^$E1484*((AQ1466+AQ1475)/(AP1466+AP1475))^($F1484*(1+$E1484))</f>
        <v/>
      </c>
      <c r="AR1484" s="47">
        <f>AQ1484*(1/(1+$G1484))^(1+$E1484)*(1+AR$7)^$D1484*(AR1466/AQ1466)^$E1484*((AR1466+AR1475)/(AQ1466+AQ1475))^($F1484*(1+$E1484))</f>
        <v/>
      </c>
      <c r="AS1484" s="47">
        <f>AR1484*(1/(1+$G1484))^(1+$E1484)*(1+AS$7)^$D1484*(AS1466/AR1466)^$E1484*((AS1466+AS1475)/(AR1466+AR1475))^($F1484*(1+$E1484))</f>
        <v/>
      </c>
      <c r="AT1484" s="47">
        <f>AS1484*(1/(1+$G1484))^(1+$E1484)*(1+AT$7)^$D1484*(AT1466/AS1466)^$E1484*((AT1466+AT1475)/(AS1466+AS1475))^($F1484*(1+$E1484))</f>
        <v/>
      </c>
      <c r="AU1484" s="47">
        <f>AT1484*(1/(1+$G1484))^(1+$E1484)*(1+AU$7)^$D1484*(AU1466/AT1466)^$E1484*((AU1466+AU1475)/(AT1466+AT1475))^($F1484*(1+$E1484))</f>
        <v/>
      </c>
      <c r="AV1484" s="47">
        <f>AU1484*(1/(1+$G1484))^(1+$E1484)*(1+AV$7)^$D1484*(AV1466/AU1466)^$E1484*((AV1466+AV1475)/(AU1466+AU1475))^($F1484*(1+$E1484))</f>
        <v/>
      </c>
      <c r="AW1484" s="47">
        <f>AV1484*(1/(1+$G1484))^(1+$E1484)*(1+AW$7)^$D1484*(AW1466/AV1466)^$E1484*((AW1466+AW1475)/(AV1466+AV1475))^($F1484*(1+$E1484))</f>
        <v/>
      </c>
      <c r="AX1484" s="47">
        <f>AW1484*(1/(1+$G1484))^(1+$E1484)*(1+AX$7)^$D1484*(AX1466/AW1466)^$E1484*((AX1466+AX1475)/(AW1466+AW1475))^($F1484*(1+$E1484))</f>
        <v/>
      </c>
      <c r="AY1484" s="58">
        <f>FUELUSE(AX1484,AY1466,AX1466,AY1475,AX1475,AY$7,$D1484,$E1484,$F1484,$G1484)</f>
        <v/>
      </c>
    </row>
    <row r="1485" hidden="1" outlineLevel="2">
      <c r="A1485" s="14" t="inlineStr">
        <is>
          <t>ener</t>
        </is>
      </c>
      <c r="B1485" s="14" t="inlineStr">
        <is>
          <t>bio</t>
        </is>
      </c>
      <c r="C1485" s="14" t="inlineStr">
        <is>
          <t>nfm</t>
        </is>
      </c>
      <c r="D1485" s="37">
        <f>INDEX(Inputs!$N$5:$N$132,MATCH($B1485&amp;"|"&amp;$C1485,Inputs!$A$5:$A$132,0))</f>
        <v/>
      </c>
      <c r="E1485" s="37">
        <f>INDEX(Inputs!$O$5:$O$132,MATCH($B1485&amp;"|"&amp;$C1485,Inputs!$A$5:$A$132,0))</f>
        <v/>
      </c>
      <c r="F1485" s="37">
        <f>INDEX(Inputs!$P$5:$P$132,MATCH($B1485&amp;"|"&amp;$C1485,Inputs!$A$5:$A$132,0))</f>
        <v/>
      </c>
      <c r="G1485" s="37">
        <f>INDEX(Inputs!$Q$5:$Q$132,MATCH($B1485&amp;"|"&amp;$C1485,Inputs!$A$5:$A$132,0))</f>
        <v/>
      </c>
      <c r="H1485" s="14">
        <f>INDEX(Variables!$B$5:$B$205,MATCH($A1485,Variables!$A$5:$A$205,0))&amp;IF($C1485="",""," | "&amp;INDEX(Mapping!$B$5:$B$26,MATCH($C1485,Mapping!$A$5:$A$26,0))&amp;" | "&amp;INDEX(Mapping!$B$30:$B$46,MATCH($B1485,Mapping!$A$30:$A$46,0)))</f>
        <v/>
      </c>
      <c r="I1485" s="14">
        <f>INDEX(Variables!$C$5:$C$205,MATCH($A1485,Variables!$A$5:$A$205,0))</f>
        <v/>
      </c>
      <c r="J1485" s="14">
        <f>INDEX(Variables!$E$5:$E$205,MATCH($A1485,Variables!$A$5:$A$205,0))</f>
        <v/>
      </c>
      <c r="K1485" s="11">
        <f>LOWER(Settings!$C$4)&amp;".mit."&amp;$A1485&amp;IF($C1485="","","."&amp;$C1485&amp;"."&amp;$B1485)&amp;IF(INDEX(Variables!$D$5:$D$205,MATCH($A1485,Variables!$A$5:$A$205,0))="","","."&amp;INDEX(Variables!$D$5:$D$205,MATCH($A1485,Variables!$A$5:$A$205,0)))&amp;"."&amp;K$5</f>
        <v/>
      </c>
      <c r="L1485" s="46">
        <f>INDEX(Inputs!$U$5:$U$132,MATCH($B1485&amp;"|"&amp;$C1485,Inputs!$A$5:$A$132,0))</f>
        <v/>
      </c>
      <c r="M1485" s="47">
        <f>L1485*(1/(1+$G1485))^(1+$E1485)*(1+M$7)^$D1485*(M1467/L1467)^$E1485*((M1467+M1476)/(L1467+L1476))^($F1485*(1+$E1485))</f>
        <v/>
      </c>
      <c r="N1485" s="47">
        <f>M1485*(1/(1+$G1485))^(1+$E1485)*(1+N$7)^$D1485*(N1467/M1467)^$E1485*((N1467+N1476)/(M1467+M1476))^($F1485*(1+$E1485))</f>
        <v/>
      </c>
      <c r="O1485" s="47">
        <f>N1485*(1/(1+$G1485))^(1+$E1485)*(1+O$7)^$D1485*(O1467/N1467)^$E1485*((O1467+O1476)/(N1467+N1476))^($F1485*(1+$E1485))</f>
        <v/>
      </c>
      <c r="P1485" s="47">
        <f>O1485*(1/(1+$G1485))^(1+$E1485)*(1+P$7)^$D1485*(P1467/O1467)^$E1485*((P1467+P1476)/(O1467+O1476))^($F1485*(1+$E1485))</f>
        <v/>
      </c>
      <c r="Q1485" s="47">
        <f>P1485*(1/(1+$G1485))^(1+$E1485)*(1+Q$7)^$D1485*(Q1467/P1467)^$E1485*((Q1467+Q1476)/(P1467+P1476))^($F1485*(1+$E1485))</f>
        <v/>
      </c>
      <c r="R1485" s="47">
        <f>Q1485*(1/(1+$G1485))^(1+$E1485)*(1+R$7)^$D1485*(R1467/Q1467)^$E1485*((R1467+R1476)/(Q1467+Q1476))^($F1485*(1+$E1485))</f>
        <v/>
      </c>
      <c r="S1485" s="47">
        <f>R1485*(1/(1+$G1485))^(1+$E1485)*(1+S$7)^$D1485*(S1467/R1467)^$E1485*((S1467+S1476)/(R1467+R1476))^($F1485*(1+$E1485))</f>
        <v/>
      </c>
      <c r="T1485" s="47">
        <f>S1485*(1/(1+$G1485))^(1+$E1485)*(1+T$7)^$D1485*(T1467/S1467)^$E1485*((T1467+T1476)/(S1467+S1476))^($F1485*(1+$E1485))</f>
        <v/>
      </c>
      <c r="U1485" s="47">
        <f>T1485*(1/(1+$G1485))^(1+$E1485)*(1+U$7)^$D1485*(U1467/T1467)^$E1485*((U1467+U1476)/(T1467+T1476))^($F1485*(1+$E1485))</f>
        <v/>
      </c>
      <c r="V1485" s="47">
        <f>U1485*(1/(1+$G1485))^(1+$E1485)*(1+V$7)^$D1485*(V1467/U1467)^$E1485*((V1467+V1476)/(U1467+U1476))^($F1485*(1+$E1485))</f>
        <v/>
      </c>
      <c r="W1485" s="47">
        <f>V1485*(1/(1+$G1485))^(1+$E1485)*(1+W$7)^$D1485*(W1467/V1467)^$E1485*((W1467+W1476)/(V1467+V1476))^($F1485*(1+$E1485))</f>
        <v/>
      </c>
      <c r="X1485" s="47">
        <f>W1485*(1/(1+$G1485))^(1+$E1485)*(1+X$7)^$D1485*(X1467/W1467)^$E1485*((X1467+X1476)/(W1467+W1476))^($F1485*(1+$E1485))</f>
        <v/>
      </c>
      <c r="Y1485" s="47">
        <f>X1485*(1/(1+$G1485))^(1+$E1485)*(1+Y$7)^$D1485*(Y1467/X1467)^$E1485*((Y1467+Y1476)/(X1467+X1476))^($F1485*(1+$E1485))</f>
        <v/>
      </c>
      <c r="Z1485" s="47">
        <f>Y1485*(1/(1+$G1485))^(1+$E1485)*(1+Z$7)^$D1485*(Z1467/Y1467)^$E1485*((Z1467+Z1476)/(Y1467+Y1476))^($F1485*(1+$E1485))</f>
        <v/>
      </c>
      <c r="AA1485" s="47">
        <f>Z1485*(1/(1+$G1485))^(1+$E1485)*(1+AA$7)^$D1485*(AA1467/Z1467)^$E1485*((AA1467+AA1476)/(Z1467+Z1476))^($F1485*(1+$E1485))</f>
        <v/>
      </c>
      <c r="AB1485" s="47">
        <f>AA1485*(1/(1+$G1485))^(1+$E1485)*(1+AB$7)^$D1485*(AB1467/AA1467)^$E1485*((AB1467+AB1476)/(AA1467+AA1476))^($F1485*(1+$E1485))</f>
        <v/>
      </c>
      <c r="AC1485" s="47">
        <f>AB1485*(1/(1+$G1485))^(1+$E1485)*(1+AC$7)^$D1485*(AC1467/AB1467)^$E1485*((AC1467+AC1476)/(AB1467+AB1476))^($F1485*(1+$E1485))</f>
        <v/>
      </c>
      <c r="AD1485" s="58">
        <f>FUELUSE(AC1485,AD1467,AC1467,AD1476,AC1476,AD$7,$D1485,$E1485,$F1485,$G1485)</f>
        <v/>
      </c>
      <c r="AF1485" s="11">
        <f>LOWER(Settings!$C$4)&amp;".mit."&amp;$A1485&amp;IF($C1485="","","."&amp;$C1485&amp;"."&amp;$B1485)&amp;IF(INDEX(Variables!$D$5:$D$205,MATCH($A1485,Variables!$A$5:$A$205,0))="","","."&amp;INDEX(Variables!$D$5:$D$205,MATCH($A1485,Variables!$A$5:$A$205,0)))&amp;"."&amp;AF$5</f>
        <v/>
      </c>
      <c r="AG1485" s="46">
        <f>INDEX(Inputs!$U$5:$U$132,MATCH($B1485&amp;"|"&amp;$C1485,Inputs!$A$5:$A$132,0))</f>
        <v/>
      </c>
      <c r="AH1485" s="47">
        <f>AG1485*(1/(1+$G1485))^(1+$E1485)*(1+AH$7)^$D1485*(AH1467/AG1467)^$E1485*((AH1467+AH1476)/(AG1467+AG1476))^($F1485*(1+$E1485))</f>
        <v/>
      </c>
      <c r="AI1485" s="47">
        <f>AH1485*(1/(1+$G1485))^(1+$E1485)*(1+AI$7)^$D1485*(AI1467/AH1467)^$E1485*((AI1467+AI1476)/(AH1467+AH1476))^($F1485*(1+$E1485))</f>
        <v/>
      </c>
      <c r="AJ1485" s="47">
        <f>AI1485*(1/(1+$G1485))^(1+$E1485)*(1+AJ$7)^$D1485*(AJ1467/AI1467)^$E1485*((AJ1467+AJ1476)/(AI1467+AI1476))^($F1485*(1+$E1485))</f>
        <v/>
      </c>
      <c r="AK1485" s="47">
        <f>AJ1485*(1/(1+$G1485))^(1+$E1485)*(1+AK$7)^$D1485*(AK1467/AJ1467)^$E1485*((AK1467+AK1476)/(AJ1467+AJ1476))^($F1485*(1+$E1485))</f>
        <v/>
      </c>
      <c r="AL1485" s="47">
        <f>AK1485*(1/(1+$G1485))^(1+$E1485)*(1+AL$7)^$D1485*(AL1467/AK1467)^$E1485*((AL1467+AL1476)/(AK1467+AK1476))^($F1485*(1+$E1485))</f>
        <v/>
      </c>
      <c r="AM1485" s="47">
        <f>AL1485*(1/(1+$G1485))^(1+$E1485)*(1+AM$7)^$D1485*(AM1467/AL1467)^$E1485*((AM1467+AM1476)/(AL1467+AL1476))^($F1485*(1+$E1485))</f>
        <v/>
      </c>
      <c r="AN1485" s="47">
        <f>AM1485*(1/(1+$G1485))^(1+$E1485)*(1+AN$7)^$D1485*(AN1467/AM1467)^$E1485*((AN1467+AN1476)/(AM1467+AM1476))^($F1485*(1+$E1485))</f>
        <v/>
      </c>
      <c r="AO1485" s="47">
        <f>AN1485*(1/(1+$G1485))^(1+$E1485)*(1+AO$7)^$D1485*(AO1467/AN1467)^$E1485*((AO1467+AO1476)/(AN1467+AN1476))^($F1485*(1+$E1485))</f>
        <v/>
      </c>
      <c r="AP1485" s="47">
        <f>AO1485*(1/(1+$G1485))^(1+$E1485)*(1+AP$7)^$D1485*(AP1467/AO1467)^$E1485*((AP1467+AP1476)/(AO1467+AO1476))^($F1485*(1+$E1485))</f>
        <v/>
      </c>
      <c r="AQ1485" s="47">
        <f>AP1485*(1/(1+$G1485))^(1+$E1485)*(1+AQ$7)^$D1485*(AQ1467/AP1467)^$E1485*((AQ1467+AQ1476)/(AP1467+AP1476))^($F1485*(1+$E1485))</f>
        <v/>
      </c>
      <c r="AR1485" s="47">
        <f>AQ1485*(1/(1+$G1485))^(1+$E1485)*(1+AR$7)^$D1485*(AR1467/AQ1467)^$E1485*((AR1467+AR1476)/(AQ1467+AQ1476))^($F1485*(1+$E1485))</f>
        <v/>
      </c>
      <c r="AS1485" s="47">
        <f>AR1485*(1/(1+$G1485))^(1+$E1485)*(1+AS$7)^$D1485*(AS1467/AR1467)^$E1485*((AS1467+AS1476)/(AR1467+AR1476))^($F1485*(1+$E1485))</f>
        <v/>
      </c>
      <c r="AT1485" s="47">
        <f>AS1485*(1/(1+$G1485))^(1+$E1485)*(1+AT$7)^$D1485*(AT1467/AS1467)^$E1485*((AT1467+AT1476)/(AS1467+AS1476))^($F1485*(1+$E1485))</f>
        <v/>
      </c>
      <c r="AU1485" s="47">
        <f>AT1485*(1/(1+$G1485))^(1+$E1485)*(1+AU$7)^$D1485*(AU1467/AT1467)^$E1485*((AU1467+AU1476)/(AT1467+AT1476))^($F1485*(1+$E1485))</f>
        <v/>
      </c>
      <c r="AV1485" s="47">
        <f>AU1485*(1/(1+$G1485))^(1+$E1485)*(1+AV$7)^$D1485*(AV1467/AU1467)^$E1485*((AV1467+AV1476)/(AU1467+AU1476))^($F1485*(1+$E1485))</f>
        <v/>
      </c>
      <c r="AW1485" s="47">
        <f>AV1485*(1/(1+$G1485))^(1+$E1485)*(1+AW$7)^$D1485*(AW1467/AV1467)^$E1485*((AW1467+AW1476)/(AV1467+AV1476))^($F1485*(1+$E1485))</f>
        <v/>
      </c>
      <c r="AX1485" s="47">
        <f>AW1485*(1/(1+$G1485))^(1+$E1485)*(1+AX$7)^$D1485*(AX1467/AW1467)^$E1485*((AX1467+AX1476)/(AW1467+AW1476))^($F1485*(1+$E1485))</f>
        <v/>
      </c>
      <c r="AY1485" s="58">
        <f>FUELUSE(AX1485,AY1467,AX1467,AY1476,AX1476,AY$7,$D1485,$E1485,$F1485,$G1485)</f>
        <v/>
      </c>
    </row>
    <row r="1486" hidden="1" outlineLevel="2"/>
    <row r="1487" hidden="1" outlineLevel="2">
      <c r="A1487" s="14" t="inlineStr">
        <is>
          <t>co2</t>
        </is>
      </c>
      <c r="B1487" s="14" t="inlineStr">
        <is>
          <t>coa</t>
        </is>
      </c>
      <c r="C1487" s="14" t="inlineStr">
        <is>
          <t>nfm</t>
        </is>
      </c>
      <c r="D1487" s="37">
        <f>INDEX(Inputs!$T$5:$T$132,MATCH($B1487&amp;"|"&amp;$C1487,Inputs!$A$5:$A$132,0))</f>
        <v/>
      </c>
      <c r="E1487" s="36" t="n"/>
      <c r="F1487" s="36" t="n"/>
      <c r="G1487" s="36" t="n"/>
      <c r="H1487" s="14">
        <f>INDEX(Variables!$B$5:$B$205,MATCH($A1487,Variables!$A$5:$A$205,0))&amp;IF($C1487="",""," | "&amp;INDEX(Mapping!$B$5:$B$26,MATCH($C1487,Mapping!$A$5:$A$26,0))&amp;" | "&amp;INDEX(Mapping!$B$30:$B$46,MATCH($B1487,Mapping!$A$30:$A$46,0)))</f>
        <v/>
      </c>
      <c r="I1487" s="14">
        <f>INDEX(Variables!$C$5:$C$205,MATCH($A1487,Variables!$A$5:$A$205,0))</f>
        <v/>
      </c>
      <c r="J1487" s="14">
        <f>INDEX(Variables!$E$5:$E$205,MATCH($A1487,Variables!$A$5:$A$205,0))</f>
        <v/>
      </c>
      <c r="K1487" s="11">
        <f>LOWER(Settings!$C$4)&amp;".mit."&amp;$A1487&amp;IF($C1487="","","."&amp;$C1487&amp;"."&amp;$B1487)&amp;IF(INDEX(Variables!$D$5:$D$205,MATCH($A1487,Variables!$A$5:$A$205,0))="","","."&amp;INDEX(Variables!$D$5:$D$205,MATCH($A1487,Variables!$A$5:$A$205,0)))&amp;"."&amp;K$5</f>
        <v/>
      </c>
      <c r="L1487" s="15">
        <f>L1478*Settings!$C$13*$D1487</f>
        <v/>
      </c>
      <c r="M1487" s="16">
        <f>M1478*Settings!$C$13*$D1487</f>
        <v/>
      </c>
      <c r="N1487" s="16">
        <f>N1478*Settings!$C$13*$D1487</f>
        <v/>
      </c>
      <c r="O1487" s="16">
        <f>O1478*Settings!$C$13*$D1487</f>
        <v/>
      </c>
      <c r="P1487" s="16">
        <f>P1478*Settings!$C$13*$D1487</f>
        <v/>
      </c>
      <c r="Q1487" s="16">
        <f>Q1478*Settings!$C$13*$D1487</f>
        <v/>
      </c>
      <c r="R1487" s="16">
        <f>R1478*Settings!$C$13*$D1487</f>
        <v/>
      </c>
      <c r="S1487" s="16">
        <f>S1478*Settings!$C$13*$D1487</f>
        <v/>
      </c>
      <c r="T1487" s="16">
        <f>T1478*Settings!$C$13*$D1487</f>
        <v/>
      </c>
      <c r="U1487" s="16">
        <f>U1478*Settings!$C$13*$D1487</f>
        <v/>
      </c>
      <c r="V1487" s="16">
        <f>V1478*Settings!$C$13*$D1487</f>
        <v/>
      </c>
      <c r="W1487" s="16">
        <f>W1478*Settings!$C$13*$D1487</f>
        <v/>
      </c>
      <c r="X1487" s="16">
        <f>X1478*Settings!$C$13*$D1487</f>
        <v/>
      </c>
      <c r="Y1487" s="16">
        <f>Y1478*Settings!$C$13*$D1487</f>
        <v/>
      </c>
      <c r="Z1487" s="16">
        <f>Z1478*Settings!$C$13*$D1487</f>
        <v/>
      </c>
      <c r="AA1487" s="16">
        <f>AA1478*Settings!$C$13*$D1487</f>
        <v/>
      </c>
      <c r="AB1487" s="16">
        <f>AB1478*Settings!$C$13*$D1487</f>
        <v/>
      </c>
      <c r="AC1487" s="16">
        <f>AC1478*Settings!$C$13*$D1487</f>
        <v/>
      </c>
      <c r="AD1487" s="51">
        <f>EMISSIONS(AD1478,Settings!$C$13,$D1487)</f>
        <v/>
      </c>
      <c r="AF1487" s="11">
        <f>LOWER(Settings!$C$4)&amp;".mit."&amp;$A1487&amp;IF($C1487="","","."&amp;$C1487&amp;"."&amp;$B1487)&amp;IF(INDEX(Variables!$D$5:$D$205,MATCH($A1487,Variables!$A$5:$A$205,0))="","","."&amp;INDEX(Variables!$D$5:$D$205,MATCH($A1487,Variables!$A$5:$A$205,0)))&amp;"."&amp;AF$5</f>
        <v/>
      </c>
      <c r="AG1487" s="15">
        <f>AG1478*Settings!$C$13*$D1487</f>
        <v/>
      </c>
      <c r="AH1487" s="16">
        <f>AH1478*Settings!$C$13*$D1487</f>
        <v/>
      </c>
      <c r="AI1487" s="16">
        <f>AI1478*Settings!$C$13*$D1487</f>
        <v/>
      </c>
      <c r="AJ1487" s="16">
        <f>AJ1478*Settings!$C$13*$D1487</f>
        <v/>
      </c>
      <c r="AK1487" s="16">
        <f>AK1478*Settings!$C$13*$D1487</f>
        <v/>
      </c>
      <c r="AL1487" s="16">
        <f>AL1478*Settings!$C$13*$D1487</f>
        <v/>
      </c>
      <c r="AM1487" s="16">
        <f>AM1478*Settings!$C$13*$D1487</f>
        <v/>
      </c>
      <c r="AN1487" s="16">
        <f>AN1478*Settings!$C$13*$D1487</f>
        <v/>
      </c>
      <c r="AO1487" s="16">
        <f>AO1478*Settings!$C$13*$D1487</f>
        <v/>
      </c>
      <c r="AP1487" s="16">
        <f>AP1478*Settings!$C$13*$D1487</f>
        <v/>
      </c>
      <c r="AQ1487" s="16">
        <f>AQ1478*Settings!$C$13*$D1487</f>
        <v/>
      </c>
      <c r="AR1487" s="16">
        <f>AR1478*Settings!$C$13*$D1487</f>
        <v/>
      </c>
      <c r="AS1487" s="16">
        <f>AS1478*Settings!$C$13*$D1487</f>
        <v/>
      </c>
      <c r="AT1487" s="16">
        <f>AT1478*Settings!$C$13*$D1487</f>
        <v/>
      </c>
      <c r="AU1487" s="16">
        <f>AU1478*Settings!$C$13*$D1487</f>
        <v/>
      </c>
      <c r="AV1487" s="16">
        <f>AV1478*Settings!$C$13*$D1487</f>
        <v/>
      </c>
      <c r="AW1487" s="16">
        <f>AW1478*Settings!$C$13*$D1487</f>
        <v/>
      </c>
      <c r="AX1487" s="16">
        <f>AX1478*Settings!$C$13*$D1487</f>
        <v/>
      </c>
      <c r="AY1487" s="51">
        <f>EMISSIONS(AY1478,Settings!$C$13,$D1487)</f>
        <v/>
      </c>
    </row>
    <row r="1488" hidden="1" outlineLevel="2">
      <c r="A1488" s="14" t="inlineStr">
        <is>
          <t>co2</t>
        </is>
      </c>
      <c r="B1488" s="14" t="inlineStr">
        <is>
          <t>nga</t>
        </is>
      </c>
      <c r="C1488" s="14" t="inlineStr">
        <is>
          <t>nfm</t>
        </is>
      </c>
      <c r="D1488" s="37">
        <f>INDEX(Inputs!$T$5:$T$132,MATCH($B1488&amp;"|"&amp;$C1488,Inputs!$A$5:$A$132,0))</f>
        <v/>
      </c>
      <c r="E1488" s="36" t="n"/>
      <c r="F1488" s="36" t="n"/>
      <c r="G1488" s="36" t="n"/>
      <c r="H1488" s="14">
        <f>INDEX(Variables!$B$5:$B$205,MATCH($A1488,Variables!$A$5:$A$205,0))&amp;IF($C1488="",""," | "&amp;INDEX(Mapping!$B$5:$B$26,MATCH($C1488,Mapping!$A$5:$A$26,0))&amp;" | "&amp;INDEX(Mapping!$B$30:$B$46,MATCH($B1488,Mapping!$A$30:$A$46,0)))</f>
        <v/>
      </c>
      <c r="I1488" s="14">
        <f>INDEX(Variables!$C$5:$C$205,MATCH($A1488,Variables!$A$5:$A$205,0))</f>
        <v/>
      </c>
      <c r="J1488" s="14">
        <f>INDEX(Variables!$E$5:$E$205,MATCH($A1488,Variables!$A$5:$A$205,0))</f>
        <v/>
      </c>
      <c r="K1488" s="11">
        <f>LOWER(Settings!$C$4)&amp;".mit."&amp;$A1488&amp;IF($C1488="","","."&amp;$C1488&amp;"."&amp;$B1488)&amp;IF(INDEX(Variables!$D$5:$D$205,MATCH($A1488,Variables!$A$5:$A$205,0))="","","."&amp;INDEX(Variables!$D$5:$D$205,MATCH($A1488,Variables!$A$5:$A$205,0)))&amp;"."&amp;K$5</f>
        <v/>
      </c>
      <c r="L1488" s="15">
        <f>L1479*Settings!$C$13*$D1488</f>
        <v/>
      </c>
      <c r="M1488" s="16">
        <f>M1479*Settings!$C$13*$D1488</f>
        <v/>
      </c>
      <c r="N1488" s="16">
        <f>N1479*Settings!$C$13*$D1488</f>
        <v/>
      </c>
      <c r="O1488" s="16">
        <f>O1479*Settings!$C$13*$D1488</f>
        <v/>
      </c>
      <c r="P1488" s="16">
        <f>P1479*Settings!$C$13*$D1488</f>
        <v/>
      </c>
      <c r="Q1488" s="16">
        <f>Q1479*Settings!$C$13*$D1488</f>
        <v/>
      </c>
      <c r="R1488" s="16">
        <f>R1479*Settings!$C$13*$D1488</f>
        <v/>
      </c>
      <c r="S1488" s="16">
        <f>S1479*Settings!$C$13*$D1488</f>
        <v/>
      </c>
      <c r="T1488" s="16">
        <f>T1479*Settings!$C$13*$D1488</f>
        <v/>
      </c>
      <c r="U1488" s="16">
        <f>U1479*Settings!$C$13*$D1488</f>
        <v/>
      </c>
      <c r="V1488" s="16">
        <f>V1479*Settings!$C$13*$D1488</f>
        <v/>
      </c>
      <c r="W1488" s="16">
        <f>W1479*Settings!$C$13*$D1488</f>
        <v/>
      </c>
      <c r="X1488" s="16">
        <f>X1479*Settings!$C$13*$D1488</f>
        <v/>
      </c>
      <c r="Y1488" s="16">
        <f>Y1479*Settings!$C$13*$D1488</f>
        <v/>
      </c>
      <c r="Z1488" s="16">
        <f>Z1479*Settings!$C$13*$D1488</f>
        <v/>
      </c>
      <c r="AA1488" s="16">
        <f>AA1479*Settings!$C$13*$D1488</f>
        <v/>
      </c>
      <c r="AB1488" s="16">
        <f>AB1479*Settings!$C$13*$D1488</f>
        <v/>
      </c>
      <c r="AC1488" s="16">
        <f>AC1479*Settings!$C$13*$D1488</f>
        <v/>
      </c>
      <c r="AD1488" s="51">
        <f>EMISSIONS(AD1479,Settings!$C$13,$D1488)</f>
        <v/>
      </c>
      <c r="AF1488" s="11">
        <f>LOWER(Settings!$C$4)&amp;".mit."&amp;$A1488&amp;IF($C1488="","","."&amp;$C1488&amp;"."&amp;$B1488)&amp;IF(INDEX(Variables!$D$5:$D$205,MATCH($A1488,Variables!$A$5:$A$205,0))="","","."&amp;INDEX(Variables!$D$5:$D$205,MATCH($A1488,Variables!$A$5:$A$205,0)))&amp;"."&amp;AF$5</f>
        <v/>
      </c>
      <c r="AG1488" s="15">
        <f>AG1479*Settings!$C$13*$D1488</f>
        <v/>
      </c>
      <c r="AH1488" s="16">
        <f>AH1479*Settings!$C$13*$D1488</f>
        <v/>
      </c>
      <c r="AI1488" s="16">
        <f>AI1479*Settings!$C$13*$D1488</f>
        <v/>
      </c>
      <c r="AJ1488" s="16">
        <f>AJ1479*Settings!$C$13*$D1488</f>
        <v/>
      </c>
      <c r="AK1488" s="16">
        <f>AK1479*Settings!$C$13*$D1488</f>
        <v/>
      </c>
      <c r="AL1488" s="16">
        <f>AL1479*Settings!$C$13*$D1488</f>
        <v/>
      </c>
      <c r="AM1488" s="16">
        <f>AM1479*Settings!$C$13*$D1488</f>
        <v/>
      </c>
      <c r="AN1488" s="16">
        <f>AN1479*Settings!$C$13*$D1488</f>
        <v/>
      </c>
      <c r="AO1488" s="16">
        <f>AO1479*Settings!$C$13*$D1488</f>
        <v/>
      </c>
      <c r="AP1488" s="16">
        <f>AP1479*Settings!$C$13*$D1488</f>
        <v/>
      </c>
      <c r="AQ1488" s="16">
        <f>AQ1479*Settings!$C$13*$D1488</f>
        <v/>
      </c>
      <c r="AR1488" s="16">
        <f>AR1479*Settings!$C$13*$D1488</f>
        <v/>
      </c>
      <c r="AS1488" s="16">
        <f>AS1479*Settings!$C$13*$D1488</f>
        <v/>
      </c>
      <c r="AT1488" s="16">
        <f>AT1479*Settings!$C$13*$D1488</f>
        <v/>
      </c>
      <c r="AU1488" s="16">
        <f>AU1479*Settings!$C$13*$D1488</f>
        <v/>
      </c>
      <c r="AV1488" s="16">
        <f>AV1479*Settings!$C$13*$D1488</f>
        <v/>
      </c>
      <c r="AW1488" s="16">
        <f>AW1479*Settings!$C$13*$D1488</f>
        <v/>
      </c>
      <c r="AX1488" s="16">
        <f>AX1479*Settings!$C$13*$D1488</f>
        <v/>
      </c>
      <c r="AY1488" s="51">
        <f>EMISSIONS(AY1479,Settings!$C$13,$D1488)</f>
        <v/>
      </c>
    </row>
    <row r="1489" hidden="1" outlineLevel="2">
      <c r="A1489" s="14" t="inlineStr">
        <is>
          <t>co2</t>
        </is>
      </c>
      <c r="B1489" s="14" t="inlineStr">
        <is>
          <t>gso</t>
        </is>
      </c>
      <c r="C1489" s="14" t="inlineStr">
        <is>
          <t>nfm</t>
        </is>
      </c>
      <c r="D1489" s="37">
        <f>INDEX(Inputs!$T$5:$T$132,MATCH($B1489&amp;"|"&amp;$C1489,Inputs!$A$5:$A$132,0))</f>
        <v/>
      </c>
      <c r="E1489" s="36" t="n"/>
      <c r="F1489" s="36" t="n"/>
      <c r="G1489" s="36" t="n"/>
      <c r="H1489" s="14">
        <f>INDEX(Variables!$B$5:$B$205,MATCH($A1489,Variables!$A$5:$A$205,0))&amp;IF($C1489="",""," | "&amp;INDEX(Mapping!$B$5:$B$26,MATCH($C1489,Mapping!$A$5:$A$26,0))&amp;" | "&amp;INDEX(Mapping!$B$30:$B$46,MATCH($B1489,Mapping!$A$30:$A$46,0)))</f>
        <v/>
      </c>
      <c r="I1489" s="14">
        <f>INDEX(Variables!$C$5:$C$205,MATCH($A1489,Variables!$A$5:$A$205,0))</f>
        <v/>
      </c>
      <c r="J1489" s="14">
        <f>INDEX(Variables!$E$5:$E$205,MATCH($A1489,Variables!$A$5:$A$205,0))</f>
        <v/>
      </c>
      <c r="K1489" s="11">
        <f>LOWER(Settings!$C$4)&amp;".mit."&amp;$A1489&amp;IF($C1489="","","."&amp;$C1489&amp;"."&amp;$B1489)&amp;IF(INDEX(Variables!$D$5:$D$205,MATCH($A1489,Variables!$A$5:$A$205,0))="","","."&amp;INDEX(Variables!$D$5:$D$205,MATCH($A1489,Variables!$A$5:$A$205,0)))&amp;"."&amp;K$5</f>
        <v/>
      </c>
      <c r="L1489" s="15">
        <f>L1480*Settings!$C$13*$D1489</f>
        <v/>
      </c>
      <c r="M1489" s="16">
        <f>M1480*Settings!$C$13*$D1489</f>
        <v/>
      </c>
      <c r="N1489" s="16">
        <f>N1480*Settings!$C$13*$D1489</f>
        <v/>
      </c>
      <c r="O1489" s="16">
        <f>O1480*Settings!$C$13*$D1489</f>
        <v/>
      </c>
      <c r="P1489" s="16">
        <f>P1480*Settings!$C$13*$D1489</f>
        <v/>
      </c>
      <c r="Q1489" s="16">
        <f>Q1480*Settings!$C$13*$D1489</f>
        <v/>
      </c>
      <c r="R1489" s="16">
        <f>R1480*Settings!$C$13*$D1489</f>
        <v/>
      </c>
      <c r="S1489" s="16">
        <f>S1480*Settings!$C$13*$D1489</f>
        <v/>
      </c>
      <c r="T1489" s="16">
        <f>T1480*Settings!$C$13*$D1489</f>
        <v/>
      </c>
      <c r="U1489" s="16">
        <f>U1480*Settings!$C$13*$D1489</f>
        <v/>
      </c>
      <c r="V1489" s="16">
        <f>V1480*Settings!$C$13*$D1489</f>
        <v/>
      </c>
      <c r="W1489" s="16">
        <f>W1480*Settings!$C$13*$D1489</f>
        <v/>
      </c>
      <c r="X1489" s="16">
        <f>X1480*Settings!$C$13*$D1489</f>
        <v/>
      </c>
      <c r="Y1489" s="16">
        <f>Y1480*Settings!$C$13*$D1489</f>
        <v/>
      </c>
      <c r="Z1489" s="16">
        <f>Z1480*Settings!$C$13*$D1489</f>
        <v/>
      </c>
      <c r="AA1489" s="16">
        <f>AA1480*Settings!$C$13*$D1489</f>
        <v/>
      </c>
      <c r="AB1489" s="16">
        <f>AB1480*Settings!$C$13*$D1489</f>
        <v/>
      </c>
      <c r="AC1489" s="16">
        <f>AC1480*Settings!$C$13*$D1489</f>
        <v/>
      </c>
      <c r="AD1489" s="51">
        <f>EMISSIONS(AD1480,Settings!$C$13,$D1489)</f>
        <v/>
      </c>
      <c r="AF1489" s="11">
        <f>LOWER(Settings!$C$4)&amp;".mit."&amp;$A1489&amp;IF($C1489="","","."&amp;$C1489&amp;"."&amp;$B1489)&amp;IF(INDEX(Variables!$D$5:$D$205,MATCH($A1489,Variables!$A$5:$A$205,0))="","","."&amp;INDEX(Variables!$D$5:$D$205,MATCH($A1489,Variables!$A$5:$A$205,0)))&amp;"."&amp;AF$5</f>
        <v/>
      </c>
      <c r="AG1489" s="15">
        <f>AG1480*Settings!$C$13*$D1489</f>
        <v/>
      </c>
      <c r="AH1489" s="16">
        <f>AH1480*Settings!$C$13*$D1489</f>
        <v/>
      </c>
      <c r="AI1489" s="16">
        <f>AI1480*Settings!$C$13*$D1489</f>
        <v/>
      </c>
      <c r="AJ1489" s="16">
        <f>AJ1480*Settings!$C$13*$D1489</f>
        <v/>
      </c>
      <c r="AK1489" s="16">
        <f>AK1480*Settings!$C$13*$D1489</f>
        <v/>
      </c>
      <c r="AL1489" s="16">
        <f>AL1480*Settings!$C$13*$D1489</f>
        <v/>
      </c>
      <c r="AM1489" s="16">
        <f>AM1480*Settings!$C$13*$D1489</f>
        <v/>
      </c>
      <c r="AN1489" s="16">
        <f>AN1480*Settings!$C$13*$D1489</f>
        <v/>
      </c>
      <c r="AO1489" s="16">
        <f>AO1480*Settings!$C$13*$D1489</f>
        <v/>
      </c>
      <c r="AP1489" s="16">
        <f>AP1480*Settings!$C$13*$D1489</f>
        <v/>
      </c>
      <c r="AQ1489" s="16">
        <f>AQ1480*Settings!$C$13*$D1489</f>
        <v/>
      </c>
      <c r="AR1489" s="16">
        <f>AR1480*Settings!$C$13*$D1489</f>
        <v/>
      </c>
      <c r="AS1489" s="16">
        <f>AS1480*Settings!$C$13*$D1489</f>
        <v/>
      </c>
      <c r="AT1489" s="16">
        <f>AT1480*Settings!$C$13*$D1489</f>
        <v/>
      </c>
      <c r="AU1489" s="16">
        <f>AU1480*Settings!$C$13*$D1489</f>
        <v/>
      </c>
      <c r="AV1489" s="16">
        <f>AV1480*Settings!$C$13*$D1489</f>
        <v/>
      </c>
      <c r="AW1489" s="16">
        <f>AW1480*Settings!$C$13*$D1489</f>
        <v/>
      </c>
      <c r="AX1489" s="16">
        <f>AX1480*Settings!$C$13*$D1489</f>
        <v/>
      </c>
      <c r="AY1489" s="51">
        <f>EMISSIONS(AY1480,Settings!$C$13,$D1489)</f>
        <v/>
      </c>
    </row>
    <row r="1490" hidden="1" outlineLevel="2">
      <c r="A1490" s="14" t="inlineStr">
        <is>
          <t>co2</t>
        </is>
      </c>
      <c r="B1490" s="14" t="inlineStr">
        <is>
          <t>die</t>
        </is>
      </c>
      <c r="C1490" s="14" t="inlineStr">
        <is>
          <t>nfm</t>
        </is>
      </c>
      <c r="D1490" s="37">
        <f>INDEX(Inputs!$T$5:$T$132,MATCH($B1490&amp;"|"&amp;$C1490,Inputs!$A$5:$A$132,0))</f>
        <v/>
      </c>
      <c r="E1490" s="36" t="n"/>
      <c r="F1490" s="36" t="n"/>
      <c r="G1490" s="36" t="n"/>
      <c r="H1490" s="14">
        <f>INDEX(Variables!$B$5:$B$205,MATCH($A1490,Variables!$A$5:$A$205,0))&amp;IF($C1490="",""," | "&amp;INDEX(Mapping!$B$5:$B$26,MATCH($C1490,Mapping!$A$5:$A$26,0))&amp;" | "&amp;INDEX(Mapping!$B$30:$B$46,MATCH($B1490,Mapping!$A$30:$A$46,0)))</f>
        <v/>
      </c>
      <c r="I1490" s="14">
        <f>INDEX(Variables!$C$5:$C$205,MATCH($A1490,Variables!$A$5:$A$205,0))</f>
        <v/>
      </c>
      <c r="J1490" s="14">
        <f>INDEX(Variables!$E$5:$E$205,MATCH($A1490,Variables!$A$5:$A$205,0))</f>
        <v/>
      </c>
      <c r="K1490" s="11">
        <f>LOWER(Settings!$C$4)&amp;".mit."&amp;$A1490&amp;IF($C1490="","","."&amp;$C1490&amp;"."&amp;$B1490)&amp;IF(INDEX(Variables!$D$5:$D$205,MATCH($A1490,Variables!$A$5:$A$205,0))="","","."&amp;INDEX(Variables!$D$5:$D$205,MATCH($A1490,Variables!$A$5:$A$205,0)))&amp;"."&amp;K$5</f>
        <v/>
      </c>
      <c r="L1490" s="15">
        <f>L1481*Settings!$C$13*$D1490</f>
        <v/>
      </c>
      <c r="M1490" s="16">
        <f>M1481*Settings!$C$13*$D1490</f>
        <v/>
      </c>
      <c r="N1490" s="16">
        <f>N1481*Settings!$C$13*$D1490</f>
        <v/>
      </c>
      <c r="O1490" s="16">
        <f>O1481*Settings!$C$13*$D1490</f>
        <v/>
      </c>
      <c r="P1490" s="16">
        <f>P1481*Settings!$C$13*$D1490</f>
        <v/>
      </c>
      <c r="Q1490" s="16">
        <f>Q1481*Settings!$C$13*$D1490</f>
        <v/>
      </c>
      <c r="R1490" s="16">
        <f>R1481*Settings!$C$13*$D1490</f>
        <v/>
      </c>
      <c r="S1490" s="16">
        <f>S1481*Settings!$C$13*$D1490</f>
        <v/>
      </c>
      <c r="T1490" s="16">
        <f>T1481*Settings!$C$13*$D1490</f>
        <v/>
      </c>
      <c r="U1490" s="16">
        <f>U1481*Settings!$C$13*$D1490</f>
        <v/>
      </c>
      <c r="V1490" s="16">
        <f>V1481*Settings!$C$13*$D1490</f>
        <v/>
      </c>
      <c r="W1490" s="16">
        <f>W1481*Settings!$C$13*$D1490</f>
        <v/>
      </c>
      <c r="X1490" s="16">
        <f>X1481*Settings!$C$13*$D1490</f>
        <v/>
      </c>
      <c r="Y1490" s="16">
        <f>Y1481*Settings!$C$13*$D1490</f>
        <v/>
      </c>
      <c r="Z1490" s="16">
        <f>Z1481*Settings!$C$13*$D1490</f>
        <v/>
      </c>
      <c r="AA1490" s="16">
        <f>AA1481*Settings!$C$13*$D1490</f>
        <v/>
      </c>
      <c r="AB1490" s="16">
        <f>AB1481*Settings!$C$13*$D1490</f>
        <v/>
      </c>
      <c r="AC1490" s="16">
        <f>AC1481*Settings!$C$13*$D1490</f>
        <v/>
      </c>
      <c r="AD1490" s="51">
        <f>EMISSIONS(AD1481,Settings!$C$13,$D1490)</f>
        <v/>
      </c>
      <c r="AF1490" s="11">
        <f>LOWER(Settings!$C$4)&amp;".mit."&amp;$A1490&amp;IF($C1490="","","."&amp;$C1490&amp;"."&amp;$B1490)&amp;IF(INDEX(Variables!$D$5:$D$205,MATCH($A1490,Variables!$A$5:$A$205,0))="","","."&amp;INDEX(Variables!$D$5:$D$205,MATCH($A1490,Variables!$A$5:$A$205,0)))&amp;"."&amp;AF$5</f>
        <v/>
      </c>
      <c r="AG1490" s="15">
        <f>AG1481*Settings!$C$13*$D1490</f>
        <v/>
      </c>
      <c r="AH1490" s="16">
        <f>AH1481*Settings!$C$13*$D1490</f>
        <v/>
      </c>
      <c r="AI1490" s="16">
        <f>AI1481*Settings!$C$13*$D1490</f>
        <v/>
      </c>
      <c r="AJ1490" s="16">
        <f>AJ1481*Settings!$C$13*$D1490</f>
        <v/>
      </c>
      <c r="AK1490" s="16">
        <f>AK1481*Settings!$C$13*$D1490</f>
        <v/>
      </c>
      <c r="AL1490" s="16">
        <f>AL1481*Settings!$C$13*$D1490</f>
        <v/>
      </c>
      <c r="AM1490" s="16">
        <f>AM1481*Settings!$C$13*$D1490</f>
        <v/>
      </c>
      <c r="AN1490" s="16">
        <f>AN1481*Settings!$C$13*$D1490</f>
        <v/>
      </c>
      <c r="AO1490" s="16">
        <f>AO1481*Settings!$C$13*$D1490</f>
        <v/>
      </c>
      <c r="AP1490" s="16">
        <f>AP1481*Settings!$C$13*$D1490</f>
        <v/>
      </c>
      <c r="AQ1490" s="16">
        <f>AQ1481*Settings!$C$13*$D1490</f>
        <v/>
      </c>
      <c r="AR1490" s="16">
        <f>AR1481*Settings!$C$13*$D1490</f>
        <v/>
      </c>
      <c r="AS1490" s="16">
        <f>AS1481*Settings!$C$13*$D1490</f>
        <v/>
      </c>
      <c r="AT1490" s="16">
        <f>AT1481*Settings!$C$13*$D1490</f>
        <v/>
      </c>
      <c r="AU1490" s="16">
        <f>AU1481*Settings!$C$13*$D1490</f>
        <v/>
      </c>
      <c r="AV1490" s="16">
        <f>AV1481*Settings!$C$13*$D1490</f>
        <v/>
      </c>
      <c r="AW1490" s="16">
        <f>AW1481*Settings!$C$13*$D1490</f>
        <v/>
      </c>
      <c r="AX1490" s="16">
        <f>AX1481*Settings!$C$13*$D1490</f>
        <v/>
      </c>
      <c r="AY1490" s="51">
        <f>EMISSIONS(AY1481,Settings!$C$13,$D1490)</f>
        <v/>
      </c>
    </row>
    <row r="1491" hidden="1" outlineLevel="2">
      <c r="A1491" s="14" t="inlineStr">
        <is>
          <t>co2</t>
        </is>
      </c>
      <c r="B1491" s="14" t="inlineStr">
        <is>
          <t>lpg</t>
        </is>
      </c>
      <c r="C1491" s="14" t="inlineStr">
        <is>
          <t>nfm</t>
        </is>
      </c>
      <c r="D1491" s="37">
        <f>INDEX(Inputs!$T$5:$T$132,MATCH($B1491&amp;"|"&amp;$C1491,Inputs!$A$5:$A$132,0))</f>
        <v/>
      </c>
      <c r="E1491" s="36" t="n"/>
      <c r="F1491" s="36" t="n"/>
      <c r="G1491" s="36" t="n"/>
      <c r="H1491" s="14">
        <f>INDEX(Variables!$B$5:$B$205,MATCH($A1491,Variables!$A$5:$A$205,0))&amp;IF($C1491="",""," | "&amp;INDEX(Mapping!$B$5:$B$26,MATCH($C1491,Mapping!$A$5:$A$26,0))&amp;" | "&amp;INDEX(Mapping!$B$30:$B$46,MATCH($B1491,Mapping!$A$30:$A$46,0)))</f>
        <v/>
      </c>
      <c r="I1491" s="14">
        <f>INDEX(Variables!$C$5:$C$205,MATCH($A1491,Variables!$A$5:$A$205,0))</f>
        <v/>
      </c>
      <c r="J1491" s="14">
        <f>INDEX(Variables!$E$5:$E$205,MATCH($A1491,Variables!$A$5:$A$205,0))</f>
        <v/>
      </c>
      <c r="K1491" s="11">
        <f>LOWER(Settings!$C$4)&amp;".mit."&amp;$A1491&amp;IF($C1491="","","."&amp;$C1491&amp;"."&amp;$B1491)&amp;IF(INDEX(Variables!$D$5:$D$205,MATCH($A1491,Variables!$A$5:$A$205,0))="","","."&amp;INDEX(Variables!$D$5:$D$205,MATCH($A1491,Variables!$A$5:$A$205,0)))&amp;"."&amp;K$5</f>
        <v/>
      </c>
      <c r="L1491" s="15">
        <f>L1482*Settings!$C$13*$D1491</f>
        <v/>
      </c>
      <c r="M1491" s="16">
        <f>M1482*Settings!$C$13*$D1491</f>
        <v/>
      </c>
      <c r="N1491" s="16">
        <f>N1482*Settings!$C$13*$D1491</f>
        <v/>
      </c>
      <c r="O1491" s="16">
        <f>O1482*Settings!$C$13*$D1491</f>
        <v/>
      </c>
      <c r="P1491" s="16">
        <f>P1482*Settings!$C$13*$D1491</f>
        <v/>
      </c>
      <c r="Q1491" s="16">
        <f>Q1482*Settings!$C$13*$D1491</f>
        <v/>
      </c>
      <c r="R1491" s="16">
        <f>R1482*Settings!$C$13*$D1491</f>
        <v/>
      </c>
      <c r="S1491" s="16">
        <f>S1482*Settings!$C$13*$D1491</f>
        <v/>
      </c>
      <c r="T1491" s="16">
        <f>T1482*Settings!$C$13*$D1491</f>
        <v/>
      </c>
      <c r="U1491" s="16">
        <f>U1482*Settings!$C$13*$D1491</f>
        <v/>
      </c>
      <c r="V1491" s="16">
        <f>V1482*Settings!$C$13*$D1491</f>
        <v/>
      </c>
      <c r="W1491" s="16">
        <f>W1482*Settings!$C$13*$D1491</f>
        <v/>
      </c>
      <c r="X1491" s="16">
        <f>X1482*Settings!$C$13*$D1491</f>
        <v/>
      </c>
      <c r="Y1491" s="16">
        <f>Y1482*Settings!$C$13*$D1491</f>
        <v/>
      </c>
      <c r="Z1491" s="16">
        <f>Z1482*Settings!$C$13*$D1491</f>
        <v/>
      </c>
      <c r="AA1491" s="16">
        <f>AA1482*Settings!$C$13*$D1491</f>
        <v/>
      </c>
      <c r="AB1491" s="16">
        <f>AB1482*Settings!$C$13*$D1491</f>
        <v/>
      </c>
      <c r="AC1491" s="16">
        <f>AC1482*Settings!$C$13*$D1491</f>
        <v/>
      </c>
      <c r="AD1491" s="51">
        <f>EMISSIONS(AD1482,Settings!$C$13,$D1491)</f>
        <v/>
      </c>
      <c r="AF1491" s="11">
        <f>LOWER(Settings!$C$4)&amp;".mit."&amp;$A1491&amp;IF($C1491="","","."&amp;$C1491&amp;"."&amp;$B1491)&amp;IF(INDEX(Variables!$D$5:$D$205,MATCH($A1491,Variables!$A$5:$A$205,0))="","","."&amp;INDEX(Variables!$D$5:$D$205,MATCH($A1491,Variables!$A$5:$A$205,0)))&amp;"."&amp;AF$5</f>
        <v/>
      </c>
      <c r="AG1491" s="15">
        <f>AG1482*Settings!$C$13*$D1491</f>
        <v/>
      </c>
      <c r="AH1491" s="16">
        <f>AH1482*Settings!$C$13*$D1491</f>
        <v/>
      </c>
      <c r="AI1491" s="16">
        <f>AI1482*Settings!$C$13*$D1491</f>
        <v/>
      </c>
      <c r="AJ1491" s="16">
        <f>AJ1482*Settings!$C$13*$D1491</f>
        <v/>
      </c>
      <c r="AK1491" s="16">
        <f>AK1482*Settings!$C$13*$D1491</f>
        <v/>
      </c>
      <c r="AL1491" s="16">
        <f>AL1482*Settings!$C$13*$D1491</f>
        <v/>
      </c>
      <c r="AM1491" s="16">
        <f>AM1482*Settings!$C$13*$D1491</f>
        <v/>
      </c>
      <c r="AN1491" s="16">
        <f>AN1482*Settings!$C$13*$D1491</f>
        <v/>
      </c>
      <c r="AO1491" s="16">
        <f>AO1482*Settings!$C$13*$D1491</f>
        <v/>
      </c>
      <c r="AP1491" s="16">
        <f>AP1482*Settings!$C$13*$D1491</f>
        <v/>
      </c>
      <c r="AQ1491" s="16">
        <f>AQ1482*Settings!$C$13*$D1491</f>
        <v/>
      </c>
      <c r="AR1491" s="16">
        <f>AR1482*Settings!$C$13*$D1491</f>
        <v/>
      </c>
      <c r="AS1491" s="16">
        <f>AS1482*Settings!$C$13*$D1491</f>
        <v/>
      </c>
      <c r="AT1491" s="16">
        <f>AT1482*Settings!$C$13*$D1491</f>
        <v/>
      </c>
      <c r="AU1491" s="16">
        <f>AU1482*Settings!$C$13*$D1491</f>
        <v/>
      </c>
      <c r="AV1491" s="16">
        <f>AV1482*Settings!$C$13*$D1491</f>
        <v/>
      </c>
      <c r="AW1491" s="16">
        <f>AW1482*Settings!$C$13*$D1491</f>
        <v/>
      </c>
      <c r="AX1491" s="16">
        <f>AX1482*Settings!$C$13*$D1491</f>
        <v/>
      </c>
      <c r="AY1491" s="51">
        <f>EMISSIONS(AY1482,Settings!$C$13,$D1491)</f>
        <v/>
      </c>
    </row>
    <row r="1492" hidden="1" outlineLevel="2">
      <c r="A1492" s="14" t="inlineStr">
        <is>
          <t>co2</t>
        </is>
      </c>
      <c r="B1492" s="14" t="inlineStr">
        <is>
          <t>ker</t>
        </is>
      </c>
      <c r="C1492" s="14" t="inlineStr">
        <is>
          <t>nfm</t>
        </is>
      </c>
      <c r="D1492" s="37">
        <f>INDEX(Inputs!$T$5:$T$132,MATCH($B1492&amp;"|"&amp;$C1492,Inputs!$A$5:$A$132,0))</f>
        <v/>
      </c>
      <c r="E1492" s="36" t="n"/>
      <c r="F1492" s="36" t="n"/>
      <c r="G1492" s="36" t="n"/>
      <c r="H1492" s="14">
        <f>INDEX(Variables!$B$5:$B$205,MATCH($A1492,Variables!$A$5:$A$205,0))&amp;IF($C1492="",""," | "&amp;INDEX(Mapping!$B$5:$B$26,MATCH($C1492,Mapping!$A$5:$A$26,0))&amp;" | "&amp;INDEX(Mapping!$B$30:$B$46,MATCH($B1492,Mapping!$A$30:$A$46,0)))</f>
        <v/>
      </c>
      <c r="I1492" s="14">
        <f>INDEX(Variables!$C$5:$C$205,MATCH($A1492,Variables!$A$5:$A$205,0))</f>
        <v/>
      </c>
      <c r="J1492" s="14">
        <f>INDEX(Variables!$E$5:$E$205,MATCH($A1492,Variables!$A$5:$A$205,0))</f>
        <v/>
      </c>
      <c r="K1492" s="11">
        <f>LOWER(Settings!$C$4)&amp;".mit."&amp;$A1492&amp;IF($C1492="","","."&amp;$C1492&amp;"."&amp;$B1492)&amp;IF(INDEX(Variables!$D$5:$D$205,MATCH($A1492,Variables!$A$5:$A$205,0))="","","."&amp;INDEX(Variables!$D$5:$D$205,MATCH($A1492,Variables!$A$5:$A$205,0)))&amp;"."&amp;K$5</f>
        <v/>
      </c>
      <c r="L1492" s="15">
        <f>L1483*Settings!$C$13*$D1492</f>
        <v/>
      </c>
      <c r="M1492" s="16">
        <f>M1483*Settings!$C$13*$D1492</f>
        <v/>
      </c>
      <c r="N1492" s="16">
        <f>N1483*Settings!$C$13*$D1492</f>
        <v/>
      </c>
      <c r="O1492" s="16">
        <f>O1483*Settings!$C$13*$D1492</f>
        <v/>
      </c>
      <c r="P1492" s="16">
        <f>P1483*Settings!$C$13*$D1492</f>
        <v/>
      </c>
      <c r="Q1492" s="16">
        <f>Q1483*Settings!$C$13*$D1492</f>
        <v/>
      </c>
      <c r="R1492" s="16">
        <f>R1483*Settings!$C$13*$D1492</f>
        <v/>
      </c>
      <c r="S1492" s="16">
        <f>S1483*Settings!$C$13*$D1492</f>
        <v/>
      </c>
      <c r="T1492" s="16">
        <f>T1483*Settings!$C$13*$D1492</f>
        <v/>
      </c>
      <c r="U1492" s="16">
        <f>U1483*Settings!$C$13*$D1492</f>
        <v/>
      </c>
      <c r="V1492" s="16">
        <f>V1483*Settings!$C$13*$D1492</f>
        <v/>
      </c>
      <c r="W1492" s="16">
        <f>W1483*Settings!$C$13*$D1492</f>
        <v/>
      </c>
      <c r="X1492" s="16">
        <f>X1483*Settings!$C$13*$D1492</f>
        <v/>
      </c>
      <c r="Y1492" s="16">
        <f>Y1483*Settings!$C$13*$D1492</f>
        <v/>
      </c>
      <c r="Z1492" s="16">
        <f>Z1483*Settings!$C$13*$D1492</f>
        <v/>
      </c>
      <c r="AA1492" s="16">
        <f>AA1483*Settings!$C$13*$D1492</f>
        <v/>
      </c>
      <c r="AB1492" s="16">
        <f>AB1483*Settings!$C$13*$D1492</f>
        <v/>
      </c>
      <c r="AC1492" s="16">
        <f>AC1483*Settings!$C$13*$D1492</f>
        <v/>
      </c>
      <c r="AD1492" s="51">
        <f>EMISSIONS(AD1483,Settings!$C$13,$D1492)</f>
        <v/>
      </c>
      <c r="AF1492" s="11">
        <f>LOWER(Settings!$C$4)&amp;".mit."&amp;$A1492&amp;IF($C1492="","","."&amp;$C1492&amp;"."&amp;$B1492)&amp;IF(INDEX(Variables!$D$5:$D$205,MATCH($A1492,Variables!$A$5:$A$205,0))="","","."&amp;INDEX(Variables!$D$5:$D$205,MATCH($A1492,Variables!$A$5:$A$205,0)))&amp;"."&amp;AF$5</f>
        <v/>
      </c>
      <c r="AG1492" s="15">
        <f>AG1483*Settings!$C$13*$D1492</f>
        <v/>
      </c>
      <c r="AH1492" s="16">
        <f>AH1483*Settings!$C$13*$D1492</f>
        <v/>
      </c>
      <c r="AI1492" s="16">
        <f>AI1483*Settings!$C$13*$D1492</f>
        <v/>
      </c>
      <c r="AJ1492" s="16">
        <f>AJ1483*Settings!$C$13*$D1492</f>
        <v/>
      </c>
      <c r="AK1492" s="16">
        <f>AK1483*Settings!$C$13*$D1492</f>
        <v/>
      </c>
      <c r="AL1492" s="16">
        <f>AL1483*Settings!$C$13*$D1492</f>
        <v/>
      </c>
      <c r="AM1492" s="16">
        <f>AM1483*Settings!$C$13*$D1492</f>
        <v/>
      </c>
      <c r="AN1492" s="16">
        <f>AN1483*Settings!$C$13*$D1492</f>
        <v/>
      </c>
      <c r="AO1492" s="16">
        <f>AO1483*Settings!$C$13*$D1492</f>
        <v/>
      </c>
      <c r="AP1492" s="16">
        <f>AP1483*Settings!$C$13*$D1492</f>
        <v/>
      </c>
      <c r="AQ1492" s="16">
        <f>AQ1483*Settings!$C$13*$D1492</f>
        <v/>
      </c>
      <c r="AR1492" s="16">
        <f>AR1483*Settings!$C$13*$D1492</f>
        <v/>
      </c>
      <c r="AS1492" s="16">
        <f>AS1483*Settings!$C$13*$D1492</f>
        <v/>
      </c>
      <c r="AT1492" s="16">
        <f>AT1483*Settings!$C$13*$D1492</f>
        <v/>
      </c>
      <c r="AU1492" s="16">
        <f>AU1483*Settings!$C$13*$D1492</f>
        <v/>
      </c>
      <c r="AV1492" s="16">
        <f>AV1483*Settings!$C$13*$D1492</f>
        <v/>
      </c>
      <c r="AW1492" s="16">
        <f>AW1483*Settings!$C$13*$D1492</f>
        <v/>
      </c>
      <c r="AX1492" s="16">
        <f>AX1483*Settings!$C$13*$D1492</f>
        <v/>
      </c>
      <c r="AY1492" s="51">
        <f>EMISSIONS(AY1483,Settings!$C$13,$D1492)</f>
        <v/>
      </c>
    </row>
    <row r="1493" hidden="1" outlineLevel="2">
      <c r="A1493" s="14" t="inlineStr">
        <is>
          <t>co2</t>
        </is>
      </c>
      <c r="B1493" s="14" t="inlineStr">
        <is>
          <t>oop</t>
        </is>
      </c>
      <c r="C1493" s="14" t="inlineStr">
        <is>
          <t>nfm</t>
        </is>
      </c>
      <c r="D1493" s="37">
        <f>INDEX(Inputs!$T$5:$T$132,MATCH($B1493&amp;"|"&amp;$C1493,Inputs!$A$5:$A$132,0))</f>
        <v/>
      </c>
      <c r="E1493" s="36" t="n"/>
      <c r="F1493" s="36" t="n"/>
      <c r="G1493" s="36" t="n"/>
      <c r="H1493" s="14">
        <f>INDEX(Variables!$B$5:$B$205,MATCH($A1493,Variables!$A$5:$A$205,0))&amp;IF($C1493="",""," | "&amp;INDEX(Mapping!$B$5:$B$26,MATCH($C1493,Mapping!$A$5:$A$26,0))&amp;" | "&amp;INDEX(Mapping!$B$30:$B$46,MATCH($B1493,Mapping!$A$30:$A$46,0)))</f>
        <v/>
      </c>
      <c r="I1493" s="14">
        <f>INDEX(Variables!$C$5:$C$205,MATCH($A1493,Variables!$A$5:$A$205,0))</f>
        <v/>
      </c>
      <c r="J1493" s="14">
        <f>INDEX(Variables!$E$5:$E$205,MATCH($A1493,Variables!$A$5:$A$205,0))</f>
        <v/>
      </c>
      <c r="K1493" s="11">
        <f>LOWER(Settings!$C$4)&amp;".mit."&amp;$A1493&amp;IF($C1493="","","."&amp;$C1493&amp;"."&amp;$B1493)&amp;IF(INDEX(Variables!$D$5:$D$205,MATCH($A1493,Variables!$A$5:$A$205,0))="","","."&amp;INDEX(Variables!$D$5:$D$205,MATCH($A1493,Variables!$A$5:$A$205,0)))&amp;"."&amp;K$5</f>
        <v/>
      </c>
      <c r="L1493" s="15">
        <f>L1484*Settings!$C$13*$D1493</f>
        <v/>
      </c>
      <c r="M1493" s="16">
        <f>M1484*Settings!$C$13*$D1493</f>
        <v/>
      </c>
      <c r="N1493" s="16">
        <f>N1484*Settings!$C$13*$D1493</f>
        <v/>
      </c>
      <c r="O1493" s="16">
        <f>O1484*Settings!$C$13*$D1493</f>
        <v/>
      </c>
      <c r="P1493" s="16">
        <f>P1484*Settings!$C$13*$D1493</f>
        <v/>
      </c>
      <c r="Q1493" s="16">
        <f>Q1484*Settings!$C$13*$D1493</f>
        <v/>
      </c>
      <c r="R1493" s="16">
        <f>R1484*Settings!$C$13*$D1493</f>
        <v/>
      </c>
      <c r="S1493" s="16">
        <f>S1484*Settings!$C$13*$D1493</f>
        <v/>
      </c>
      <c r="T1493" s="16">
        <f>T1484*Settings!$C$13*$D1493</f>
        <v/>
      </c>
      <c r="U1493" s="16">
        <f>U1484*Settings!$C$13*$D1493</f>
        <v/>
      </c>
      <c r="V1493" s="16">
        <f>V1484*Settings!$C$13*$D1493</f>
        <v/>
      </c>
      <c r="W1493" s="16">
        <f>W1484*Settings!$C$13*$D1493</f>
        <v/>
      </c>
      <c r="X1493" s="16">
        <f>X1484*Settings!$C$13*$D1493</f>
        <v/>
      </c>
      <c r="Y1493" s="16">
        <f>Y1484*Settings!$C$13*$D1493</f>
        <v/>
      </c>
      <c r="Z1493" s="16">
        <f>Z1484*Settings!$C$13*$D1493</f>
        <v/>
      </c>
      <c r="AA1493" s="16">
        <f>AA1484*Settings!$C$13*$D1493</f>
        <v/>
      </c>
      <c r="AB1493" s="16">
        <f>AB1484*Settings!$C$13*$D1493</f>
        <v/>
      </c>
      <c r="AC1493" s="16">
        <f>AC1484*Settings!$C$13*$D1493</f>
        <v/>
      </c>
      <c r="AD1493" s="51">
        <f>EMISSIONS(AD1484,Settings!$C$13,$D1493)</f>
        <v/>
      </c>
      <c r="AF1493" s="11">
        <f>LOWER(Settings!$C$4)&amp;".mit."&amp;$A1493&amp;IF($C1493="","","."&amp;$C1493&amp;"."&amp;$B1493)&amp;IF(INDEX(Variables!$D$5:$D$205,MATCH($A1493,Variables!$A$5:$A$205,0))="","","."&amp;INDEX(Variables!$D$5:$D$205,MATCH($A1493,Variables!$A$5:$A$205,0)))&amp;"."&amp;AF$5</f>
        <v/>
      </c>
      <c r="AG1493" s="15">
        <f>AG1484*Settings!$C$13*$D1493</f>
        <v/>
      </c>
      <c r="AH1493" s="16">
        <f>AH1484*Settings!$C$13*$D1493</f>
        <v/>
      </c>
      <c r="AI1493" s="16">
        <f>AI1484*Settings!$C$13*$D1493</f>
        <v/>
      </c>
      <c r="AJ1493" s="16">
        <f>AJ1484*Settings!$C$13*$D1493</f>
        <v/>
      </c>
      <c r="AK1493" s="16">
        <f>AK1484*Settings!$C$13*$D1493</f>
        <v/>
      </c>
      <c r="AL1493" s="16">
        <f>AL1484*Settings!$C$13*$D1493</f>
        <v/>
      </c>
      <c r="AM1493" s="16">
        <f>AM1484*Settings!$C$13*$D1493</f>
        <v/>
      </c>
      <c r="AN1493" s="16">
        <f>AN1484*Settings!$C$13*$D1493</f>
        <v/>
      </c>
      <c r="AO1493" s="16">
        <f>AO1484*Settings!$C$13*$D1493</f>
        <v/>
      </c>
      <c r="AP1493" s="16">
        <f>AP1484*Settings!$C$13*$D1493</f>
        <v/>
      </c>
      <c r="AQ1493" s="16">
        <f>AQ1484*Settings!$C$13*$D1493</f>
        <v/>
      </c>
      <c r="AR1493" s="16">
        <f>AR1484*Settings!$C$13*$D1493</f>
        <v/>
      </c>
      <c r="AS1493" s="16">
        <f>AS1484*Settings!$C$13*$D1493</f>
        <v/>
      </c>
      <c r="AT1493" s="16">
        <f>AT1484*Settings!$C$13*$D1493</f>
        <v/>
      </c>
      <c r="AU1493" s="16">
        <f>AU1484*Settings!$C$13*$D1493</f>
        <v/>
      </c>
      <c r="AV1493" s="16">
        <f>AV1484*Settings!$C$13*$D1493</f>
        <v/>
      </c>
      <c r="AW1493" s="16">
        <f>AW1484*Settings!$C$13*$D1493</f>
        <v/>
      </c>
      <c r="AX1493" s="16">
        <f>AX1484*Settings!$C$13*$D1493</f>
        <v/>
      </c>
      <c r="AY1493" s="51">
        <f>EMISSIONS(AY1484,Settings!$C$13,$D1493)</f>
        <v/>
      </c>
    </row>
    <row r="1494" hidden="1" outlineLevel="2">
      <c r="A1494" s="14" t="inlineStr">
        <is>
          <t>co2</t>
        </is>
      </c>
      <c r="B1494" s="14" t="inlineStr">
        <is>
          <t>bio</t>
        </is>
      </c>
      <c r="C1494" s="14" t="inlineStr">
        <is>
          <t>nfm</t>
        </is>
      </c>
      <c r="D1494" s="37">
        <f>INDEX(Inputs!$T$5:$T$132,MATCH($B1494&amp;"|"&amp;$C1494,Inputs!$A$5:$A$132,0))</f>
        <v/>
      </c>
      <c r="E1494" s="36" t="n"/>
      <c r="F1494" s="36" t="n"/>
      <c r="G1494" s="36" t="n"/>
      <c r="H1494" s="14">
        <f>INDEX(Variables!$B$5:$B$205,MATCH($A1494,Variables!$A$5:$A$205,0))&amp;IF($C1494="",""," | "&amp;INDEX(Mapping!$B$5:$B$26,MATCH($C1494,Mapping!$A$5:$A$26,0))&amp;" | "&amp;INDEX(Mapping!$B$30:$B$46,MATCH($B1494,Mapping!$A$30:$A$46,0)))</f>
        <v/>
      </c>
      <c r="I1494" s="14">
        <f>INDEX(Variables!$C$5:$C$205,MATCH($A1494,Variables!$A$5:$A$205,0))</f>
        <v/>
      </c>
      <c r="J1494" s="14">
        <f>INDEX(Variables!$E$5:$E$205,MATCH($A1494,Variables!$A$5:$A$205,0))</f>
        <v/>
      </c>
      <c r="K1494" s="11">
        <f>LOWER(Settings!$C$4)&amp;".mit."&amp;$A1494&amp;IF($C1494="","","."&amp;$C1494&amp;"."&amp;$B1494)&amp;IF(INDEX(Variables!$D$5:$D$205,MATCH($A1494,Variables!$A$5:$A$205,0))="","","."&amp;INDEX(Variables!$D$5:$D$205,MATCH($A1494,Variables!$A$5:$A$205,0)))&amp;"."&amp;K$5</f>
        <v/>
      </c>
      <c r="L1494" s="15">
        <f>L1485*Settings!$C$13*$D1494</f>
        <v/>
      </c>
      <c r="M1494" s="16">
        <f>M1485*Settings!$C$13*$D1494</f>
        <v/>
      </c>
      <c r="N1494" s="16">
        <f>N1485*Settings!$C$13*$D1494</f>
        <v/>
      </c>
      <c r="O1494" s="16">
        <f>O1485*Settings!$C$13*$D1494</f>
        <v/>
      </c>
      <c r="P1494" s="16">
        <f>P1485*Settings!$C$13*$D1494</f>
        <v/>
      </c>
      <c r="Q1494" s="16">
        <f>Q1485*Settings!$C$13*$D1494</f>
        <v/>
      </c>
      <c r="R1494" s="16">
        <f>R1485*Settings!$C$13*$D1494</f>
        <v/>
      </c>
      <c r="S1494" s="16">
        <f>S1485*Settings!$C$13*$D1494</f>
        <v/>
      </c>
      <c r="T1494" s="16">
        <f>T1485*Settings!$C$13*$D1494</f>
        <v/>
      </c>
      <c r="U1494" s="16">
        <f>U1485*Settings!$C$13*$D1494</f>
        <v/>
      </c>
      <c r="V1494" s="16">
        <f>V1485*Settings!$C$13*$D1494</f>
        <v/>
      </c>
      <c r="W1494" s="16">
        <f>W1485*Settings!$C$13*$D1494</f>
        <v/>
      </c>
      <c r="X1494" s="16">
        <f>X1485*Settings!$C$13*$D1494</f>
        <v/>
      </c>
      <c r="Y1494" s="16">
        <f>Y1485*Settings!$C$13*$D1494</f>
        <v/>
      </c>
      <c r="Z1494" s="16">
        <f>Z1485*Settings!$C$13*$D1494</f>
        <v/>
      </c>
      <c r="AA1494" s="16">
        <f>AA1485*Settings!$C$13*$D1494</f>
        <v/>
      </c>
      <c r="AB1494" s="16">
        <f>AB1485*Settings!$C$13*$D1494</f>
        <v/>
      </c>
      <c r="AC1494" s="16">
        <f>AC1485*Settings!$C$13*$D1494</f>
        <v/>
      </c>
      <c r="AD1494" s="51">
        <f>EMISSIONS(AD1485,Settings!$C$13,$D1494)</f>
        <v/>
      </c>
      <c r="AF1494" s="11">
        <f>LOWER(Settings!$C$4)&amp;".mit."&amp;$A1494&amp;IF($C1494="","","."&amp;$C1494&amp;"."&amp;$B1494)&amp;IF(INDEX(Variables!$D$5:$D$205,MATCH($A1494,Variables!$A$5:$A$205,0))="","","."&amp;INDEX(Variables!$D$5:$D$205,MATCH($A1494,Variables!$A$5:$A$205,0)))&amp;"."&amp;AF$5</f>
        <v/>
      </c>
      <c r="AG1494" s="15">
        <f>AG1485*Settings!$C$13*$D1494</f>
        <v/>
      </c>
      <c r="AH1494" s="16">
        <f>AH1485*Settings!$C$13*$D1494</f>
        <v/>
      </c>
      <c r="AI1494" s="16">
        <f>AI1485*Settings!$C$13*$D1494</f>
        <v/>
      </c>
      <c r="AJ1494" s="16">
        <f>AJ1485*Settings!$C$13*$D1494</f>
        <v/>
      </c>
      <c r="AK1494" s="16">
        <f>AK1485*Settings!$C$13*$D1494</f>
        <v/>
      </c>
      <c r="AL1494" s="16">
        <f>AL1485*Settings!$C$13*$D1494</f>
        <v/>
      </c>
      <c r="AM1494" s="16">
        <f>AM1485*Settings!$C$13*$D1494</f>
        <v/>
      </c>
      <c r="AN1494" s="16">
        <f>AN1485*Settings!$C$13*$D1494</f>
        <v/>
      </c>
      <c r="AO1494" s="16">
        <f>AO1485*Settings!$C$13*$D1494</f>
        <v/>
      </c>
      <c r="AP1494" s="16">
        <f>AP1485*Settings!$C$13*$D1494</f>
        <v/>
      </c>
      <c r="AQ1494" s="16">
        <f>AQ1485*Settings!$C$13*$D1494</f>
        <v/>
      </c>
      <c r="AR1494" s="16">
        <f>AR1485*Settings!$C$13*$D1494</f>
        <v/>
      </c>
      <c r="AS1494" s="16">
        <f>AS1485*Settings!$C$13*$D1494</f>
        <v/>
      </c>
      <c r="AT1494" s="16">
        <f>AT1485*Settings!$C$13*$D1494</f>
        <v/>
      </c>
      <c r="AU1494" s="16">
        <f>AU1485*Settings!$C$13*$D1494</f>
        <v/>
      </c>
      <c r="AV1494" s="16">
        <f>AV1485*Settings!$C$13*$D1494</f>
        <v/>
      </c>
      <c r="AW1494" s="16">
        <f>AW1485*Settings!$C$13*$D1494</f>
        <v/>
      </c>
      <c r="AX1494" s="16">
        <f>AX1485*Settings!$C$13*$D1494</f>
        <v/>
      </c>
      <c r="AY1494" s="51">
        <f>EMISSIONS(AY1485,Settings!$C$13,$D1494)</f>
        <v/>
      </c>
    </row>
    <row r="1495" hidden="1" outlineLevel="2"/>
    <row r="1496" hidden="1" outlineLevel="2">
      <c r="A1496" s="14" t="inlineStr">
        <is>
          <t>rtx</t>
        </is>
      </c>
      <c r="B1496" s="14" t="inlineStr">
        <is>
          <t>coa</t>
        </is>
      </c>
      <c r="C1496" s="14" t="inlineStr">
        <is>
          <t>nfm</t>
        </is>
      </c>
      <c r="D1496" s="37">
        <f>INDEX(Inputs!$R$5:$R$132,MATCH($B1496&amp;"|"&amp;$C1496,Inputs!$A$5:$A$132,0))</f>
        <v/>
      </c>
      <c r="E1496" s="36" t="n"/>
      <c r="F1496" s="36" t="n"/>
      <c r="G1496" s="36" t="n"/>
      <c r="H1496" s="14">
        <f>INDEX(Variables!$B$5:$B$205,MATCH($A1496,Variables!$A$5:$A$205,0))&amp;IF($C1496="",""," | "&amp;INDEX(Mapping!$B$5:$B$26,MATCH($C1496,Mapping!$A$5:$A$26,0))&amp;" | "&amp;INDEX(Mapping!$B$30:$B$46,MATCH($B1496,Mapping!$A$30:$A$46,0)))</f>
        <v/>
      </c>
      <c r="I1496" s="14">
        <f>INDEX(Variables!$C$5:$C$205,MATCH($A1496,Variables!$A$5:$A$205,0))</f>
        <v/>
      </c>
      <c r="J1496" s="14">
        <f>INDEX(Variables!$E$5:$E$205,MATCH($A1496,Variables!$A$5:$A$205,0))</f>
        <v/>
      </c>
      <c r="K1496" s="11">
        <f>LOWER(Settings!$C$4)&amp;".mit."&amp;$A1496&amp;IF($C1496="","","."&amp;$C1496&amp;"."&amp;$B1496)&amp;IF(INDEX(Variables!$D$5:$D$205,MATCH($A1496,Variables!$A$5:$A$205,0))="","","."&amp;INDEX(Variables!$D$5:$D$205,MATCH($A1496,Variables!$A$5:$A$205,0)))&amp;"."&amp;K$5</f>
        <v/>
      </c>
      <c r="L1496" s="46">
        <f>L1478*Settings!$C$13*(INDEX(L$318:L$329,$D1496)+INDEX(L$305:L$316,$D1496))</f>
        <v/>
      </c>
      <c r="M1496" s="47">
        <f>M1478*Settings!$C$13*(INDEX(M$318:M$329,$D1496)+INDEX(M$305:M$316,$D1496))</f>
        <v/>
      </c>
      <c r="N1496" s="47">
        <f>N1478*Settings!$C$13*(INDEX(N$318:N$329,$D1496)+INDEX(N$305:N$316,$D1496))</f>
        <v/>
      </c>
      <c r="O1496" s="47">
        <f>O1478*Settings!$C$13*(INDEX(O$318:O$329,$D1496)+INDEX(O$305:O$316,$D1496))</f>
        <v/>
      </c>
      <c r="P1496" s="47">
        <f>P1478*Settings!$C$13*(INDEX(P$318:P$329,$D1496)+INDEX(P$305:P$316,$D1496))</f>
        <v/>
      </c>
      <c r="Q1496" s="47">
        <f>Q1478*Settings!$C$13*(INDEX(Q$318:Q$329,$D1496)+INDEX(Q$305:Q$316,$D1496))</f>
        <v/>
      </c>
      <c r="R1496" s="47">
        <f>R1478*Settings!$C$13*(INDEX(R$318:R$329,$D1496)+INDEX(R$305:R$316,$D1496))</f>
        <v/>
      </c>
      <c r="S1496" s="47">
        <f>S1478*Settings!$C$13*(INDEX(S$318:S$329,$D1496)+INDEX(S$305:S$316,$D1496))</f>
        <v/>
      </c>
      <c r="T1496" s="47">
        <f>T1478*Settings!$C$13*(INDEX(T$318:T$329,$D1496)+INDEX(T$305:T$316,$D1496))</f>
        <v/>
      </c>
      <c r="U1496" s="47">
        <f>U1478*Settings!$C$13*(INDEX(U$318:U$329,$D1496)+INDEX(U$305:U$316,$D1496))</f>
        <v/>
      </c>
      <c r="V1496" s="47">
        <f>V1478*Settings!$C$13*(INDEX(V$318:V$329,$D1496)+INDEX(V$305:V$316,$D1496))</f>
        <v/>
      </c>
      <c r="W1496" s="47">
        <f>W1478*Settings!$C$13*(INDEX(W$318:W$329,$D1496)+INDEX(W$305:W$316,$D1496))</f>
        <v/>
      </c>
      <c r="X1496" s="47">
        <f>X1478*Settings!$C$13*(INDEX(X$318:X$329,$D1496)+INDEX(X$305:X$316,$D1496))</f>
        <v/>
      </c>
      <c r="Y1496" s="47">
        <f>Y1478*Settings!$C$13*(INDEX(Y$318:Y$329,$D1496)+INDEX(Y$305:Y$316,$D1496))</f>
        <v/>
      </c>
      <c r="Z1496" s="47">
        <f>Z1478*Settings!$C$13*(INDEX(Z$318:Z$329,$D1496)+INDEX(Z$305:Z$316,$D1496))</f>
        <v/>
      </c>
      <c r="AA1496" s="47">
        <f>AA1478*Settings!$C$13*(INDEX(AA$318:AA$329,$D1496)+INDEX(AA$305:AA$316,$D1496))</f>
        <v/>
      </c>
      <c r="AB1496" s="47">
        <f>AB1478*Settings!$C$13*(INDEX(AB$318:AB$329,$D1496)+INDEX(AB$305:AB$316,$D1496))</f>
        <v/>
      </c>
      <c r="AC1496" s="47">
        <f>AC1478*Settings!$C$13*(INDEX(AC$318:AC$329,$D1496)+INDEX(AC$305:AC$316,$D1496))</f>
        <v/>
      </c>
      <c r="AD1496" s="58">
        <f>REVENUE(AD1478,Settings!$C$13,INDEX(AD$318:AD$329,$D1496)+INDEX(AD$305:AD$316,$D1496))</f>
        <v/>
      </c>
      <c r="AF1496" s="11">
        <f>LOWER(Settings!$C$4)&amp;".mit."&amp;$A1496&amp;IF($C1496="","","."&amp;$C1496&amp;"."&amp;$B1496)&amp;IF(INDEX(Variables!$D$5:$D$205,MATCH($A1496,Variables!$A$5:$A$205,0))="","","."&amp;INDEX(Variables!$D$5:$D$205,MATCH($A1496,Variables!$A$5:$A$205,0)))&amp;"."&amp;AF$5</f>
        <v/>
      </c>
      <c r="AG1496" s="46">
        <f>AG1478*Settings!$C$13*(INDEX(AG$318:AG$329,$D1496)+INDEX(AG$305:AG$316,$D1496))</f>
        <v/>
      </c>
      <c r="AH1496" s="47">
        <f>AH1478*Settings!$C$13*(INDEX(AH$318:AH$329,$D1496)+INDEX(AH$305:AH$316,$D1496))</f>
        <v/>
      </c>
      <c r="AI1496" s="47">
        <f>AI1478*Settings!$C$13*(INDEX(AI$318:AI$329,$D1496)+INDEX(AI$305:AI$316,$D1496))</f>
        <v/>
      </c>
      <c r="AJ1496" s="47">
        <f>AJ1478*Settings!$C$13*(INDEX(AJ$318:AJ$329,$D1496)+INDEX(AJ$305:AJ$316,$D1496))</f>
        <v/>
      </c>
      <c r="AK1496" s="47">
        <f>AK1478*Settings!$C$13*(INDEX(AK$318:AK$329,$D1496)+INDEX(AK$305:AK$316,$D1496))</f>
        <v/>
      </c>
      <c r="AL1496" s="47">
        <f>AL1478*Settings!$C$13*(INDEX(AL$318:AL$329,$D1496)+INDEX(AL$305:AL$316,$D1496))</f>
        <v/>
      </c>
      <c r="AM1496" s="47">
        <f>AM1478*Settings!$C$13*(INDEX(AM$318:AM$329,$D1496)+INDEX(AM$305:AM$316,$D1496))</f>
        <v/>
      </c>
      <c r="AN1496" s="47">
        <f>AN1478*Settings!$C$13*(INDEX(AN$318:AN$329,$D1496)+INDEX(AN$305:AN$316,$D1496))</f>
        <v/>
      </c>
      <c r="AO1496" s="47">
        <f>AO1478*Settings!$C$13*(INDEX(AO$318:AO$329,$D1496)+INDEX(AO$305:AO$316,$D1496))</f>
        <v/>
      </c>
      <c r="AP1496" s="47">
        <f>AP1478*Settings!$C$13*(INDEX(AP$318:AP$329,$D1496)+INDEX(AP$305:AP$316,$D1496))</f>
        <v/>
      </c>
      <c r="AQ1496" s="47">
        <f>AQ1478*Settings!$C$13*(INDEX(AQ$318:AQ$329,$D1496)+INDEX(AQ$305:AQ$316,$D1496))</f>
        <v/>
      </c>
      <c r="AR1496" s="47">
        <f>AR1478*Settings!$C$13*(INDEX(AR$318:AR$329,$D1496)+INDEX(AR$305:AR$316,$D1496))</f>
        <v/>
      </c>
      <c r="AS1496" s="47">
        <f>AS1478*Settings!$C$13*(INDEX(AS$318:AS$329,$D1496)+INDEX(AS$305:AS$316,$D1496))</f>
        <v/>
      </c>
      <c r="AT1496" s="47">
        <f>AT1478*Settings!$C$13*(INDEX(AT$318:AT$329,$D1496)+INDEX(AT$305:AT$316,$D1496))</f>
        <v/>
      </c>
      <c r="AU1496" s="47">
        <f>AU1478*Settings!$C$13*(INDEX(AU$318:AU$329,$D1496)+INDEX(AU$305:AU$316,$D1496))</f>
        <v/>
      </c>
      <c r="AV1496" s="47">
        <f>AV1478*Settings!$C$13*(INDEX(AV$318:AV$329,$D1496)+INDEX(AV$305:AV$316,$D1496))</f>
        <v/>
      </c>
      <c r="AW1496" s="47">
        <f>AW1478*Settings!$C$13*(INDEX(AW$318:AW$329,$D1496)+INDEX(AW$305:AW$316,$D1496))</f>
        <v/>
      </c>
      <c r="AX1496" s="47">
        <f>AX1478*Settings!$C$13*(INDEX(AX$318:AX$329,$D1496)+INDEX(AX$305:AX$316,$D1496))</f>
        <v/>
      </c>
      <c r="AY1496" s="58">
        <f>REVENUE(AY1478,Settings!$C$13,INDEX(AY$318:AY$329,$D1496)+INDEX(AY$305:AY$316,$D1496))</f>
        <v/>
      </c>
    </row>
    <row r="1497" hidden="1" outlineLevel="2">
      <c r="A1497" s="14" t="inlineStr">
        <is>
          <t>rtx</t>
        </is>
      </c>
      <c r="B1497" s="14" t="inlineStr">
        <is>
          <t>nga</t>
        </is>
      </c>
      <c r="C1497" s="14" t="inlineStr">
        <is>
          <t>nfm</t>
        </is>
      </c>
      <c r="D1497" s="37">
        <f>INDEX(Inputs!$R$5:$R$132,MATCH($B1497&amp;"|"&amp;$C1497,Inputs!$A$5:$A$132,0))</f>
        <v/>
      </c>
      <c r="E1497" s="36" t="n"/>
      <c r="F1497" s="36" t="n"/>
      <c r="G1497" s="36" t="n"/>
      <c r="H1497" s="14">
        <f>INDEX(Variables!$B$5:$B$205,MATCH($A1497,Variables!$A$5:$A$205,0))&amp;IF($C1497="",""," | "&amp;INDEX(Mapping!$B$5:$B$26,MATCH($C1497,Mapping!$A$5:$A$26,0))&amp;" | "&amp;INDEX(Mapping!$B$30:$B$46,MATCH($B1497,Mapping!$A$30:$A$46,0)))</f>
        <v/>
      </c>
      <c r="I1497" s="14">
        <f>INDEX(Variables!$C$5:$C$205,MATCH($A1497,Variables!$A$5:$A$205,0))</f>
        <v/>
      </c>
      <c r="J1497" s="14">
        <f>INDEX(Variables!$E$5:$E$205,MATCH($A1497,Variables!$A$5:$A$205,0))</f>
        <v/>
      </c>
      <c r="K1497" s="11">
        <f>LOWER(Settings!$C$4)&amp;".mit."&amp;$A1497&amp;IF($C1497="","","."&amp;$C1497&amp;"."&amp;$B1497)&amp;IF(INDEX(Variables!$D$5:$D$205,MATCH($A1497,Variables!$A$5:$A$205,0))="","","."&amp;INDEX(Variables!$D$5:$D$205,MATCH($A1497,Variables!$A$5:$A$205,0)))&amp;"."&amp;K$5</f>
        <v/>
      </c>
      <c r="L1497" s="46">
        <f>L1479*Settings!$C$13*(INDEX(L$318:L$329,$D1497)+INDEX(L$305:L$316,$D1497))</f>
        <v/>
      </c>
      <c r="M1497" s="47">
        <f>M1479*Settings!$C$13*(INDEX(M$318:M$329,$D1497)+INDEX(M$305:M$316,$D1497))</f>
        <v/>
      </c>
      <c r="N1497" s="47">
        <f>N1479*Settings!$C$13*(INDEX(N$318:N$329,$D1497)+INDEX(N$305:N$316,$D1497))</f>
        <v/>
      </c>
      <c r="O1497" s="47">
        <f>O1479*Settings!$C$13*(INDEX(O$318:O$329,$D1497)+INDEX(O$305:O$316,$D1497))</f>
        <v/>
      </c>
      <c r="P1497" s="47">
        <f>P1479*Settings!$C$13*(INDEX(P$318:P$329,$D1497)+INDEX(P$305:P$316,$D1497))</f>
        <v/>
      </c>
      <c r="Q1497" s="47">
        <f>Q1479*Settings!$C$13*(INDEX(Q$318:Q$329,$D1497)+INDEX(Q$305:Q$316,$D1497))</f>
        <v/>
      </c>
      <c r="R1497" s="47">
        <f>R1479*Settings!$C$13*(INDEX(R$318:R$329,$D1497)+INDEX(R$305:R$316,$D1497))</f>
        <v/>
      </c>
      <c r="S1497" s="47">
        <f>S1479*Settings!$C$13*(INDEX(S$318:S$329,$D1497)+INDEX(S$305:S$316,$D1497))</f>
        <v/>
      </c>
      <c r="T1497" s="47">
        <f>T1479*Settings!$C$13*(INDEX(T$318:T$329,$D1497)+INDEX(T$305:T$316,$D1497))</f>
        <v/>
      </c>
      <c r="U1497" s="47">
        <f>U1479*Settings!$C$13*(INDEX(U$318:U$329,$D1497)+INDEX(U$305:U$316,$D1497))</f>
        <v/>
      </c>
      <c r="V1497" s="47">
        <f>V1479*Settings!$C$13*(INDEX(V$318:V$329,$D1497)+INDEX(V$305:V$316,$D1497))</f>
        <v/>
      </c>
      <c r="W1497" s="47">
        <f>W1479*Settings!$C$13*(INDEX(W$318:W$329,$D1497)+INDEX(W$305:W$316,$D1497))</f>
        <v/>
      </c>
      <c r="X1497" s="47">
        <f>X1479*Settings!$C$13*(INDEX(X$318:X$329,$D1497)+INDEX(X$305:X$316,$D1497))</f>
        <v/>
      </c>
      <c r="Y1497" s="47">
        <f>Y1479*Settings!$C$13*(INDEX(Y$318:Y$329,$D1497)+INDEX(Y$305:Y$316,$D1497))</f>
        <v/>
      </c>
      <c r="Z1497" s="47">
        <f>Z1479*Settings!$C$13*(INDEX(Z$318:Z$329,$D1497)+INDEX(Z$305:Z$316,$D1497))</f>
        <v/>
      </c>
      <c r="AA1497" s="47">
        <f>AA1479*Settings!$C$13*(INDEX(AA$318:AA$329,$D1497)+INDEX(AA$305:AA$316,$D1497))</f>
        <v/>
      </c>
      <c r="AB1497" s="47">
        <f>AB1479*Settings!$C$13*(INDEX(AB$318:AB$329,$D1497)+INDEX(AB$305:AB$316,$D1497))</f>
        <v/>
      </c>
      <c r="AC1497" s="47">
        <f>AC1479*Settings!$C$13*(INDEX(AC$318:AC$329,$D1497)+INDEX(AC$305:AC$316,$D1497))</f>
        <v/>
      </c>
      <c r="AD1497" s="58">
        <f>REVENUE(AD1479,Settings!$C$13,INDEX(AD$318:AD$329,$D1497)+INDEX(AD$305:AD$316,$D1497))</f>
        <v/>
      </c>
      <c r="AF1497" s="11">
        <f>LOWER(Settings!$C$4)&amp;".mit."&amp;$A1497&amp;IF($C1497="","","."&amp;$C1497&amp;"."&amp;$B1497)&amp;IF(INDEX(Variables!$D$5:$D$205,MATCH($A1497,Variables!$A$5:$A$205,0))="","","."&amp;INDEX(Variables!$D$5:$D$205,MATCH($A1497,Variables!$A$5:$A$205,0)))&amp;"."&amp;AF$5</f>
        <v/>
      </c>
      <c r="AG1497" s="46">
        <f>AG1479*Settings!$C$13*(INDEX(AG$318:AG$329,$D1497)+INDEX(AG$305:AG$316,$D1497))</f>
        <v/>
      </c>
      <c r="AH1497" s="47">
        <f>AH1479*Settings!$C$13*(INDEX(AH$318:AH$329,$D1497)+INDEX(AH$305:AH$316,$D1497))</f>
        <v/>
      </c>
      <c r="AI1497" s="47">
        <f>AI1479*Settings!$C$13*(INDEX(AI$318:AI$329,$D1497)+INDEX(AI$305:AI$316,$D1497))</f>
        <v/>
      </c>
      <c r="AJ1497" s="47">
        <f>AJ1479*Settings!$C$13*(INDEX(AJ$318:AJ$329,$D1497)+INDEX(AJ$305:AJ$316,$D1497))</f>
        <v/>
      </c>
      <c r="AK1497" s="47">
        <f>AK1479*Settings!$C$13*(INDEX(AK$318:AK$329,$D1497)+INDEX(AK$305:AK$316,$D1497))</f>
        <v/>
      </c>
      <c r="AL1497" s="47">
        <f>AL1479*Settings!$C$13*(INDEX(AL$318:AL$329,$D1497)+INDEX(AL$305:AL$316,$D1497))</f>
        <v/>
      </c>
      <c r="AM1497" s="47">
        <f>AM1479*Settings!$C$13*(INDEX(AM$318:AM$329,$D1497)+INDEX(AM$305:AM$316,$D1497))</f>
        <v/>
      </c>
      <c r="AN1497" s="47">
        <f>AN1479*Settings!$C$13*(INDEX(AN$318:AN$329,$D1497)+INDEX(AN$305:AN$316,$D1497))</f>
        <v/>
      </c>
      <c r="AO1497" s="47">
        <f>AO1479*Settings!$C$13*(INDEX(AO$318:AO$329,$D1497)+INDEX(AO$305:AO$316,$D1497))</f>
        <v/>
      </c>
      <c r="AP1497" s="47">
        <f>AP1479*Settings!$C$13*(INDEX(AP$318:AP$329,$D1497)+INDEX(AP$305:AP$316,$D1497))</f>
        <v/>
      </c>
      <c r="AQ1497" s="47">
        <f>AQ1479*Settings!$C$13*(INDEX(AQ$318:AQ$329,$D1497)+INDEX(AQ$305:AQ$316,$D1497))</f>
        <v/>
      </c>
      <c r="AR1497" s="47">
        <f>AR1479*Settings!$C$13*(INDEX(AR$318:AR$329,$D1497)+INDEX(AR$305:AR$316,$D1497))</f>
        <v/>
      </c>
      <c r="AS1497" s="47">
        <f>AS1479*Settings!$C$13*(INDEX(AS$318:AS$329,$D1497)+INDEX(AS$305:AS$316,$D1497))</f>
        <v/>
      </c>
      <c r="AT1497" s="47">
        <f>AT1479*Settings!$C$13*(INDEX(AT$318:AT$329,$D1497)+INDEX(AT$305:AT$316,$D1497))</f>
        <v/>
      </c>
      <c r="AU1497" s="47">
        <f>AU1479*Settings!$C$13*(INDEX(AU$318:AU$329,$D1497)+INDEX(AU$305:AU$316,$D1497))</f>
        <v/>
      </c>
      <c r="AV1497" s="47">
        <f>AV1479*Settings!$C$13*(INDEX(AV$318:AV$329,$D1497)+INDEX(AV$305:AV$316,$D1497))</f>
        <v/>
      </c>
      <c r="AW1497" s="47">
        <f>AW1479*Settings!$C$13*(INDEX(AW$318:AW$329,$D1497)+INDEX(AW$305:AW$316,$D1497))</f>
        <v/>
      </c>
      <c r="AX1497" s="47">
        <f>AX1479*Settings!$C$13*(INDEX(AX$318:AX$329,$D1497)+INDEX(AX$305:AX$316,$D1497))</f>
        <v/>
      </c>
      <c r="AY1497" s="58">
        <f>REVENUE(AY1479,Settings!$C$13,INDEX(AY$318:AY$329,$D1497)+INDEX(AY$305:AY$316,$D1497))</f>
        <v/>
      </c>
    </row>
    <row r="1498" hidden="1" outlineLevel="2">
      <c r="A1498" s="14" t="inlineStr">
        <is>
          <t>rtx</t>
        </is>
      </c>
      <c r="B1498" s="14" t="inlineStr">
        <is>
          <t>gso</t>
        </is>
      </c>
      <c r="C1498" s="14" t="inlineStr">
        <is>
          <t>nfm</t>
        </is>
      </c>
      <c r="D1498" s="37">
        <f>INDEX(Inputs!$R$5:$R$132,MATCH($B1498&amp;"|"&amp;$C1498,Inputs!$A$5:$A$132,0))</f>
        <v/>
      </c>
      <c r="E1498" s="36" t="n"/>
      <c r="F1498" s="36" t="n"/>
      <c r="G1498" s="36" t="n"/>
      <c r="H1498" s="14">
        <f>INDEX(Variables!$B$5:$B$205,MATCH($A1498,Variables!$A$5:$A$205,0))&amp;IF($C1498="",""," | "&amp;INDEX(Mapping!$B$5:$B$26,MATCH($C1498,Mapping!$A$5:$A$26,0))&amp;" | "&amp;INDEX(Mapping!$B$30:$B$46,MATCH($B1498,Mapping!$A$30:$A$46,0)))</f>
        <v/>
      </c>
      <c r="I1498" s="14">
        <f>INDEX(Variables!$C$5:$C$205,MATCH($A1498,Variables!$A$5:$A$205,0))</f>
        <v/>
      </c>
      <c r="J1498" s="14">
        <f>INDEX(Variables!$E$5:$E$205,MATCH($A1498,Variables!$A$5:$A$205,0))</f>
        <v/>
      </c>
      <c r="K1498" s="11">
        <f>LOWER(Settings!$C$4)&amp;".mit."&amp;$A1498&amp;IF($C1498="","","."&amp;$C1498&amp;"."&amp;$B1498)&amp;IF(INDEX(Variables!$D$5:$D$205,MATCH($A1498,Variables!$A$5:$A$205,0))="","","."&amp;INDEX(Variables!$D$5:$D$205,MATCH($A1498,Variables!$A$5:$A$205,0)))&amp;"."&amp;K$5</f>
        <v/>
      </c>
      <c r="L1498" s="46">
        <f>L1480*Settings!$C$13*(INDEX(L$318:L$329,$D1498)+INDEX(L$305:L$316,$D1498))</f>
        <v/>
      </c>
      <c r="M1498" s="47">
        <f>M1480*Settings!$C$13*(INDEX(M$318:M$329,$D1498)+INDEX(M$305:M$316,$D1498))</f>
        <v/>
      </c>
      <c r="N1498" s="47">
        <f>N1480*Settings!$C$13*(INDEX(N$318:N$329,$D1498)+INDEX(N$305:N$316,$D1498))</f>
        <v/>
      </c>
      <c r="O1498" s="47">
        <f>O1480*Settings!$C$13*(INDEX(O$318:O$329,$D1498)+INDEX(O$305:O$316,$D1498))</f>
        <v/>
      </c>
      <c r="P1498" s="47">
        <f>P1480*Settings!$C$13*(INDEX(P$318:P$329,$D1498)+INDEX(P$305:P$316,$D1498))</f>
        <v/>
      </c>
      <c r="Q1498" s="47">
        <f>Q1480*Settings!$C$13*(INDEX(Q$318:Q$329,$D1498)+INDEX(Q$305:Q$316,$D1498))</f>
        <v/>
      </c>
      <c r="R1498" s="47">
        <f>R1480*Settings!$C$13*(INDEX(R$318:R$329,$D1498)+INDEX(R$305:R$316,$D1498))</f>
        <v/>
      </c>
      <c r="S1498" s="47">
        <f>S1480*Settings!$C$13*(INDEX(S$318:S$329,$D1498)+INDEX(S$305:S$316,$D1498))</f>
        <v/>
      </c>
      <c r="T1498" s="47">
        <f>T1480*Settings!$C$13*(INDEX(T$318:T$329,$D1498)+INDEX(T$305:T$316,$D1498))</f>
        <v/>
      </c>
      <c r="U1498" s="47">
        <f>U1480*Settings!$C$13*(INDEX(U$318:U$329,$D1498)+INDEX(U$305:U$316,$D1498))</f>
        <v/>
      </c>
      <c r="V1498" s="47">
        <f>V1480*Settings!$C$13*(INDEX(V$318:V$329,$D1498)+INDEX(V$305:V$316,$D1498))</f>
        <v/>
      </c>
      <c r="W1498" s="47">
        <f>W1480*Settings!$C$13*(INDEX(W$318:W$329,$D1498)+INDEX(W$305:W$316,$D1498))</f>
        <v/>
      </c>
      <c r="X1498" s="47">
        <f>X1480*Settings!$C$13*(INDEX(X$318:X$329,$D1498)+INDEX(X$305:X$316,$D1498))</f>
        <v/>
      </c>
      <c r="Y1498" s="47">
        <f>Y1480*Settings!$C$13*(INDEX(Y$318:Y$329,$D1498)+INDEX(Y$305:Y$316,$D1498))</f>
        <v/>
      </c>
      <c r="Z1498" s="47">
        <f>Z1480*Settings!$C$13*(INDEX(Z$318:Z$329,$D1498)+INDEX(Z$305:Z$316,$D1498))</f>
        <v/>
      </c>
      <c r="AA1498" s="47">
        <f>AA1480*Settings!$C$13*(INDEX(AA$318:AA$329,$D1498)+INDEX(AA$305:AA$316,$D1498))</f>
        <v/>
      </c>
      <c r="AB1498" s="47">
        <f>AB1480*Settings!$C$13*(INDEX(AB$318:AB$329,$D1498)+INDEX(AB$305:AB$316,$D1498))</f>
        <v/>
      </c>
      <c r="AC1498" s="47">
        <f>AC1480*Settings!$C$13*(INDEX(AC$318:AC$329,$D1498)+INDEX(AC$305:AC$316,$D1498))</f>
        <v/>
      </c>
      <c r="AD1498" s="58">
        <f>REVENUE(AD1480,Settings!$C$13,INDEX(AD$318:AD$329,$D1498)+INDEX(AD$305:AD$316,$D1498))</f>
        <v/>
      </c>
      <c r="AF1498" s="11">
        <f>LOWER(Settings!$C$4)&amp;".mit."&amp;$A1498&amp;IF($C1498="","","."&amp;$C1498&amp;"."&amp;$B1498)&amp;IF(INDEX(Variables!$D$5:$D$205,MATCH($A1498,Variables!$A$5:$A$205,0))="","","."&amp;INDEX(Variables!$D$5:$D$205,MATCH($A1498,Variables!$A$5:$A$205,0)))&amp;"."&amp;AF$5</f>
        <v/>
      </c>
      <c r="AG1498" s="46">
        <f>AG1480*Settings!$C$13*(INDEX(AG$318:AG$329,$D1498)+INDEX(AG$305:AG$316,$D1498))</f>
        <v/>
      </c>
      <c r="AH1498" s="47">
        <f>AH1480*Settings!$C$13*(INDEX(AH$318:AH$329,$D1498)+INDEX(AH$305:AH$316,$D1498))</f>
        <v/>
      </c>
      <c r="AI1498" s="47">
        <f>AI1480*Settings!$C$13*(INDEX(AI$318:AI$329,$D1498)+INDEX(AI$305:AI$316,$D1498))</f>
        <v/>
      </c>
      <c r="AJ1498" s="47">
        <f>AJ1480*Settings!$C$13*(INDEX(AJ$318:AJ$329,$D1498)+INDEX(AJ$305:AJ$316,$D1498))</f>
        <v/>
      </c>
      <c r="AK1498" s="47">
        <f>AK1480*Settings!$C$13*(INDEX(AK$318:AK$329,$D1498)+INDEX(AK$305:AK$316,$D1498))</f>
        <v/>
      </c>
      <c r="AL1498" s="47">
        <f>AL1480*Settings!$C$13*(INDEX(AL$318:AL$329,$D1498)+INDEX(AL$305:AL$316,$D1498))</f>
        <v/>
      </c>
      <c r="AM1498" s="47">
        <f>AM1480*Settings!$C$13*(INDEX(AM$318:AM$329,$D1498)+INDEX(AM$305:AM$316,$D1498))</f>
        <v/>
      </c>
      <c r="AN1498" s="47">
        <f>AN1480*Settings!$C$13*(INDEX(AN$318:AN$329,$D1498)+INDEX(AN$305:AN$316,$D1498))</f>
        <v/>
      </c>
      <c r="AO1498" s="47">
        <f>AO1480*Settings!$C$13*(INDEX(AO$318:AO$329,$D1498)+INDEX(AO$305:AO$316,$D1498))</f>
        <v/>
      </c>
      <c r="AP1498" s="47">
        <f>AP1480*Settings!$C$13*(INDEX(AP$318:AP$329,$D1498)+INDEX(AP$305:AP$316,$D1498))</f>
        <v/>
      </c>
      <c r="AQ1498" s="47">
        <f>AQ1480*Settings!$C$13*(INDEX(AQ$318:AQ$329,$D1498)+INDEX(AQ$305:AQ$316,$D1498))</f>
        <v/>
      </c>
      <c r="AR1498" s="47">
        <f>AR1480*Settings!$C$13*(INDEX(AR$318:AR$329,$D1498)+INDEX(AR$305:AR$316,$D1498))</f>
        <v/>
      </c>
      <c r="AS1498" s="47">
        <f>AS1480*Settings!$C$13*(INDEX(AS$318:AS$329,$D1498)+INDEX(AS$305:AS$316,$D1498))</f>
        <v/>
      </c>
      <c r="AT1498" s="47">
        <f>AT1480*Settings!$C$13*(INDEX(AT$318:AT$329,$D1498)+INDEX(AT$305:AT$316,$D1498))</f>
        <v/>
      </c>
      <c r="AU1498" s="47">
        <f>AU1480*Settings!$C$13*(INDEX(AU$318:AU$329,$D1498)+INDEX(AU$305:AU$316,$D1498))</f>
        <v/>
      </c>
      <c r="AV1498" s="47">
        <f>AV1480*Settings!$C$13*(INDEX(AV$318:AV$329,$D1498)+INDEX(AV$305:AV$316,$D1498))</f>
        <v/>
      </c>
      <c r="AW1498" s="47">
        <f>AW1480*Settings!$C$13*(INDEX(AW$318:AW$329,$D1498)+INDEX(AW$305:AW$316,$D1498))</f>
        <v/>
      </c>
      <c r="AX1498" s="47">
        <f>AX1480*Settings!$C$13*(INDEX(AX$318:AX$329,$D1498)+INDEX(AX$305:AX$316,$D1498))</f>
        <v/>
      </c>
      <c r="AY1498" s="58">
        <f>REVENUE(AY1480,Settings!$C$13,INDEX(AY$318:AY$329,$D1498)+INDEX(AY$305:AY$316,$D1498))</f>
        <v/>
      </c>
    </row>
    <row r="1499" hidden="1" outlineLevel="2">
      <c r="A1499" s="14" t="inlineStr">
        <is>
          <t>rtx</t>
        </is>
      </c>
      <c r="B1499" s="14" t="inlineStr">
        <is>
          <t>die</t>
        </is>
      </c>
      <c r="C1499" s="14" t="inlineStr">
        <is>
          <t>nfm</t>
        </is>
      </c>
      <c r="D1499" s="37">
        <f>INDEX(Inputs!$R$5:$R$132,MATCH($B1499&amp;"|"&amp;$C1499,Inputs!$A$5:$A$132,0))</f>
        <v/>
      </c>
      <c r="E1499" s="36" t="n"/>
      <c r="F1499" s="36" t="n"/>
      <c r="G1499" s="36" t="n"/>
      <c r="H1499" s="14">
        <f>INDEX(Variables!$B$5:$B$205,MATCH($A1499,Variables!$A$5:$A$205,0))&amp;IF($C1499="",""," | "&amp;INDEX(Mapping!$B$5:$B$26,MATCH($C1499,Mapping!$A$5:$A$26,0))&amp;" | "&amp;INDEX(Mapping!$B$30:$B$46,MATCH($B1499,Mapping!$A$30:$A$46,0)))</f>
        <v/>
      </c>
      <c r="I1499" s="14">
        <f>INDEX(Variables!$C$5:$C$205,MATCH($A1499,Variables!$A$5:$A$205,0))</f>
        <v/>
      </c>
      <c r="J1499" s="14">
        <f>INDEX(Variables!$E$5:$E$205,MATCH($A1499,Variables!$A$5:$A$205,0))</f>
        <v/>
      </c>
      <c r="K1499" s="11">
        <f>LOWER(Settings!$C$4)&amp;".mit."&amp;$A1499&amp;IF($C1499="","","."&amp;$C1499&amp;"."&amp;$B1499)&amp;IF(INDEX(Variables!$D$5:$D$205,MATCH($A1499,Variables!$A$5:$A$205,0))="","","."&amp;INDEX(Variables!$D$5:$D$205,MATCH($A1499,Variables!$A$5:$A$205,0)))&amp;"."&amp;K$5</f>
        <v/>
      </c>
      <c r="L1499" s="46">
        <f>L1481*Settings!$C$13*(INDEX(L$318:L$329,$D1499)+INDEX(L$305:L$316,$D1499))</f>
        <v/>
      </c>
      <c r="M1499" s="47">
        <f>M1481*Settings!$C$13*(INDEX(M$318:M$329,$D1499)+INDEX(M$305:M$316,$D1499))</f>
        <v/>
      </c>
      <c r="N1499" s="47">
        <f>N1481*Settings!$C$13*(INDEX(N$318:N$329,$D1499)+INDEX(N$305:N$316,$D1499))</f>
        <v/>
      </c>
      <c r="O1499" s="47">
        <f>O1481*Settings!$C$13*(INDEX(O$318:O$329,$D1499)+INDEX(O$305:O$316,$D1499))</f>
        <v/>
      </c>
      <c r="P1499" s="47">
        <f>P1481*Settings!$C$13*(INDEX(P$318:P$329,$D1499)+INDEX(P$305:P$316,$D1499))</f>
        <v/>
      </c>
      <c r="Q1499" s="47">
        <f>Q1481*Settings!$C$13*(INDEX(Q$318:Q$329,$D1499)+INDEX(Q$305:Q$316,$D1499))</f>
        <v/>
      </c>
      <c r="R1499" s="47">
        <f>R1481*Settings!$C$13*(INDEX(R$318:R$329,$D1499)+INDEX(R$305:R$316,$D1499))</f>
        <v/>
      </c>
      <c r="S1499" s="47">
        <f>S1481*Settings!$C$13*(INDEX(S$318:S$329,$D1499)+INDEX(S$305:S$316,$D1499))</f>
        <v/>
      </c>
      <c r="T1499" s="47">
        <f>T1481*Settings!$C$13*(INDEX(T$318:T$329,$D1499)+INDEX(T$305:T$316,$D1499))</f>
        <v/>
      </c>
      <c r="U1499" s="47">
        <f>U1481*Settings!$C$13*(INDEX(U$318:U$329,$D1499)+INDEX(U$305:U$316,$D1499))</f>
        <v/>
      </c>
      <c r="V1499" s="47">
        <f>V1481*Settings!$C$13*(INDEX(V$318:V$329,$D1499)+INDEX(V$305:V$316,$D1499))</f>
        <v/>
      </c>
      <c r="W1499" s="47">
        <f>W1481*Settings!$C$13*(INDEX(W$318:W$329,$D1499)+INDEX(W$305:W$316,$D1499))</f>
        <v/>
      </c>
      <c r="X1499" s="47">
        <f>X1481*Settings!$C$13*(INDEX(X$318:X$329,$D1499)+INDEX(X$305:X$316,$D1499))</f>
        <v/>
      </c>
      <c r="Y1499" s="47">
        <f>Y1481*Settings!$C$13*(INDEX(Y$318:Y$329,$D1499)+INDEX(Y$305:Y$316,$D1499))</f>
        <v/>
      </c>
      <c r="Z1499" s="47">
        <f>Z1481*Settings!$C$13*(INDEX(Z$318:Z$329,$D1499)+INDEX(Z$305:Z$316,$D1499))</f>
        <v/>
      </c>
      <c r="AA1499" s="47">
        <f>AA1481*Settings!$C$13*(INDEX(AA$318:AA$329,$D1499)+INDEX(AA$305:AA$316,$D1499))</f>
        <v/>
      </c>
      <c r="AB1499" s="47">
        <f>AB1481*Settings!$C$13*(INDEX(AB$318:AB$329,$D1499)+INDEX(AB$305:AB$316,$D1499))</f>
        <v/>
      </c>
      <c r="AC1499" s="47">
        <f>AC1481*Settings!$C$13*(INDEX(AC$318:AC$329,$D1499)+INDEX(AC$305:AC$316,$D1499))</f>
        <v/>
      </c>
      <c r="AD1499" s="58">
        <f>REVENUE(AD1481,Settings!$C$13,INDEX(AD$318:AD$329,$D1499)+INDEX(AD$305:AD$316,$D1499))</f>
        <v/>
      </c>
      <c r="AF1499" s="11">
        <f>LOWER(Settings!$C$4)&amp;".mit."&amp;$A1499&amp;IF($C1499="","","."&amp;$C1499&amp;"."&amp;$B1499)&amp;IF(INDEX(Variables!$D$5:$D$205,MATCH($A1499,Variables!$A$5:$A$205,0))="","","."&amp;INDEX(Variables!$D$5:$D$205,MATCH($A1499,Variables!$A$5:$A$205,0)))&amp;"."&amp;AF$5</f>
        <v/>
      </c>
      <c r="AG1499" s="46">
        <f>AG1481*Settings!$C$13*(INDEX(AG$318:AG$329,$D1499)+INDEX(AG$305:AG$316,$D1499))</f>
        <v/>
      </c>
      <c r="AH1499" s="47">
        <f>AH1481*Settings!$C$13*(INDEX(AH$318:AH$329,$D1499)+INDEX(AH$305:AH$316,$D1499))</f>
        <v/>
      </c>
      <c r="AI1499" s="47">
        <f>AI1481*Settings!$C$13*(INDEX(AI$318:AI$329,$D1499)+INDEX(AI$305:AI$316,$D1499))</f>
        <v/>
      </c>
      <c r="AJ1499" s="47">
        <f>AJ1481*Settings!$C$13*(INDEX(AJ$318:AJ$329,$D1499)+INDEX(AJ$305:AJ$316,$D1499))</f>
        <v/>
      </c>
      <c r="AK1499" s="47">
        <f>AK1481*Settings!$C$13*(INDEX(AK$318:AK$329,$D1499)+INDEX(AK$305:AK$316,$D1499))</f>
        <v/>
      </c>
      <c r="AL1499" s="47">
        <f>AL1481*Settings!$C$13*(INDEX(AL$318:AL$329,$D1499)+INDEX(AL$305:AL$316,$D1499))</f>
        <v/>
      </c>
      <c r="AM1499" s="47">
        <f>AM1481*Settings!$C$13*(INDEX(AM$318:AM$329,$D1499)+INDEX(AM$305:AM$316,$D1499))</f>
        <v/>
      </c>
      <c r="AN1499" s="47">
        <f>AN1481*Settings!$C$13*(INDEX(AN$318:AN$329,$D1499)+INDEX(AN$305:AN$316,$D1499))</f>
        <v/>
      </c>
      <c r="AO1499" s="47">
        <f>AO1481*Settings!$C$13*(INDEX(AO$318:AO$329,$D1499)+INDEX(AO$305:AO$316,$D1499))</f>
        <v/>
      </c>
      <c r="AP1499" s="47">
        <f>AP1481*Settings!$C$13*(INDEX(AP$318:AP$329,$D1499)+INDEX(AP$305:AP$316,$D1499))</f>
        <v/>
      </c>
      <c r="AQ1499" s="47">
        <f>AQ1481*Settings!$C$13*(INDEX(AQ$318:AQ$329,$D1499)+INDEX(AQ$305:AQ$316,$D1499))</f>
        <v/>
      </c>
      <c r="AR1499" s="47">
        <f>AR1481*Settings!$C$13*(INDEX(AR$318:AR$329,$D1499)+INDEX(AR$305:AR$316,$D1499))</f>
        <v/>
      </c>
      <c r="AS1499" s="47">
        <f>AS1481*Settings!$C$13*(INDEX(AS$318:AS$329,$D1499)+INDEX(AS$305:AS$316,$D1499))</f>
        <v/>
      </c>
      <c r="AT1499" s="47">
        <f>AT1481*Settings!$C$13*(INDEX(AT$318:AT$329,$D1499)+INDEX(AT$305:AT$316,$D1499))</f>
        <v/>
      </c>
      <c r="AU1499" s="47">
        <f>AU1481*Settings!$C$13*(INDEX(AU$318:AU$329,$D1499)+INDEX(AU$305:AU$316,$D1499))</f>
        <v/>
      </c>
      <c r="AV1499" s="47">
        <f>AV1481*Settings!$C$13*(INDEX(AV$318:AV$329,$D1499)+INDEX(AV$305:AV$316,$D1499))</f>
        <v/>
      </c>
      <c r="AW1499" s="47">
        <f>AW1481*Settings!$C$13*(INDEX(AW$318:AW$329,$D1499)+INDEX(AW$305:AW$316,$D1499))</f>
        <v/>
      </c>
      <c r="AX1499" s="47">
        <f>AX1481*Settings!$C$13*(INDEX(AX$318:AX$329,$D1499)+INDEX(AX$305:AX$316,$D1499))</f>
        <v/>
      </c>
      <c r="AY1499" s="58">
        <f>REVENUE(AY1481,Settings!$C$13,INDEX(AY$318:AY$329,$D1499)+INDEX(AY$305:AY$316,$D1499))</f>
        <v/>
      </c>
    </row>
    <row r="1500" hidden="1" outlineLevel="2">
      <c r="A1500" s="14" t="inlineStr">
        <is>
          <t>rtx</t>
        </is>
      </c>
      <c r="B1500" s="14" t="inlineStr">
        <is>
          <t>lpg</t>
        </is>
      </c>
      <c r="C1500" s="14" t="inlineStr">
        <is>
          <t>nfm</t>
        </is>
      </c>
      <c r="D1500" s="37">
        <f>INDEX(Inputs!$R$5:$R$132,MATCH($B1500&amp;"|"&amp;$C1500,Inputs!$A$5:$A$132,0))</f>
        <v/>
      </c>
      <c r="E1500" s="36" t="n"/>
      <c r="F1500" s="36" t="n"/>
      <c r="G1500" s="36" t="n"/>
      <c r="H1500" s="14">
        <f>INDEX(Variables!$B$5:$B$205,MATCH($A1500,Variables!$A$5:$A$205,0))&amp;IF($C1500="",""," | "&amp;INDEX(Mapping!$B$5:$B$26,MATCH($C1500,Mapping!$A$5:$A$26,0))&amp;" | "&amp;INDEX(Mapping!$B$30:$B$46,MATCH($B1500,Mapping!$A$30:$A$46,0)))</f>
        <v/>
      </c>
      <c r="I1500" s="14">
        <f>INDEX(Variables!$C$5:$C$205,MATCH($A1500,Variables!$A$5:$A$205,0))</f>
        <v/>
      </c>
      <c r="J1500" s="14">
        <f>INDEX(Variables!$E$5:$E$205,MATCH($A1500,Variables!$A$5:$A$205,0))</f>
        <v/>
      </c>
      <c r="K1500" s="11">
        <f>LOWER(Settings!$C$4)&amp;".mit."&amp;$A1500&amp;IF($C1500="","","."&amp;$C1500&amp;"."&amp;$B1500)&amp;IF(INDEX(Variables!$D$5:$D$205,MATCH($A1500,Variables!$A$5:$A$205,0))="","","."&amp;INDEX(Variables!$D$5:$D$205,MATCH($A1500,Variables!$A$5:$A$205,0)))&amp;"."&amp;K$5</f>
        <v/>
      </c>
      <c r="L1500" s="46">
        <f>L1482*Settings!$C$13*(INDEX(L$318:L$329,$D1500)+INDEX(L$305:L$316,$D1500))</f>
        <v/>
      </c>
      <c r="M1500" s="47">
        <f>M1482*Settings!$C$13*(INDEX(M$318:M$329,$D1500)+INDEX(M$305:M$316,$D1500))</f>
        <v/>
      </c>
      <c r="N1500" s="47">
        <f>N1482*Settings!$C$13*(INDEX(N$318:N$329,$D1500)+INDEX(N$305:N$316,$D1500))</f>
        <v/>
      </c>
      <c r="O1500" s="47">
        <f>O1482*Settings!$C$13*(INDEX(O$318:O$329,$D1500)+INDEX(O$305:O$316,$D1500))</f>
        <v/>
      </c>
      <c r="P1500" s="47">
        <f>P1482*Settings!$C$13*(INDEX(P$318:P$329,$D1500)+INDEX(P$305:P$316,$D1500))</f>
        <v/>
      </c>
      <c r="Q1500" s="47">
        <f>Q1482*Settings!$C$13*(INDEX(Q$318:Q$329,$D1500)+INDEX(Q$305:Q$316,$D1500))</f>
        <v/>
      </c>
      <c r="R1500" s="47">
        <f>R1482*Settings!$C$13*(INDEX(R$318:R$329,$D1500)+INDEX(R$305:R$316,$D1500))</f>
        <v/>
      </c>
      <c r="S1500" s="47">
        <f>S1482*Settings!$C$13*(INDEX(S$318:S$329,$D1500)+INDEX(S$305:S$316,$D1500))</f>
        <v/>
      </c>
      <c r="T1500" s="47">
        <f>T1482*Settings!$C$13*(INDEX(T$318:T$329,$D1500)+INDEX(T$305:T$316,$D1500))</f>
        <v/>
      </c>
      <c r="U1500" s="47">
        <f>U1482*Settings!$C$13*(INDEX(U$318:U$329,$D1500)+INDEX(U$305:U$316,$D1500))</f>
        <v/>
      </c>
      <c r="V1500" s="47">
        <f>V1482*Settings!$C$13*(INDEX(V$318:V$329,$D1500)+INDEX(V$305:V$316,$D1500))</f>
        <v/>
      </c>
      <c r="W1500" s="47">
        <f>W1482*Settings!$C$13*(INDEX(W$318:W$329,$D1500)+INDEX(W$305:W$316,$D1500))</f>
        <v/>
      </c>
      <c r="X1500" s="47">
        <f>X1482*Settings!$C$13*(INDEX(X$318:X$329,$D1500)+INDEX(X$305:X$316,$D1500))</f>
        <v/>
      </c>
      <c r="Y1500" s="47">
        <f>Y1482*Settings!$C$13*(INDEX(Y$318:Y$329,$D1500)+INDEX(Y$305:Y$316,$D1500))</f>
        <v/>
      </c>
      <c r="Z1500" s="47">
        <f>Z1482*Settings!$C$13*(INDEX(Z$318:Z$329,$D1500)+INDEX(Z$305:Z$316,$D1500))</f>
        <v/>
      </c>
      <c r="AA1500" s="47">
        <f>AA1482*Settings!$C$13*(INDEX(AA$318:AA$329,$D1500)+INDEX(AA$305:AA$316,$D1500))</f>
        <v/>
      </c>
      <c r="AB1500" s="47">
        <f>AB1482*Settings!$C$13*(INDEX(AB$318:AB$329,$D1500)+INDEX(AB$305:AB$316,$D1500))</f>
        <v/>
      </c>
      <c r="AC1500" s="47">
        <f>AC1482*Settings!$C$13*(INDEX(AC$318:AC$329,$D1500)+INDEX(AC$305:AC$316,$D1500))</f>
        <v/>
      </c>
      <c r="AD1500" s="58">
        <f>REVENUE(AD1482,Settings!$C$13,INDEX(AD$318:AD$329,$D1500)+INDEX(AD$305:AD$316,$D1500))</f>
        <v/>
      </c>
      <c r="AF1500" s="11">
        <f>LOWER(Settings!$C$4)&amp;".mit."&amp;$A1500&amp;IF($C1500="","","."&amp;$C1500&amp;"."&amp;$B1500)&amp;IF(INDEX(Variables!$D$5:$D$205,MATCH($A1500,Variables!$A$5:$A$205,0))="","","."&amp;INDEX(Variables!$D$5:$D$205,MATCH($A1500,Variables!$A$5:$A$205,0)))&amp;"."&amp;AF$5</f>
        <v/>
      </c>
      <c r="AG1500" s="46">
        <f>AG1482*Settings!$C$13*(INDEX(AG$318:AG$329,$D1500)+INDEX(AG$305:AG$316,$D1500))</f>
        <v/>
      </c>
      <c r="AH1500" s="47">
        <f>AH1482*Settings!$C$13*(INDEX(AH$318:AH$329,$D1500)+INDEX(AH$305:AH$316,$D1500))</f>
        <v/>
      </c>
      <c r="AI1500" s="47">
        <f>AI1482*Settings!$C$13*(INDEX(AI$318:AI$329,$D1500)+INDEX(AI$305:AI$316,$D1500))</f>
        <v/>
      </c>
      <c r="AJ1500" s="47">
        <f>AJ1482*Settings!$C$13*(INDEX(AJ$318:AJ$329,$D1500)+INDEX(AJ$305:AJ$316,$D1500))</f>
        <v/>
      </c>
      <c r="AK1500" s="47">
        <f>AK1482*Settings!$C$13*(INDEX(AK$318:AK$329,$D1500)+INDEX(AK$305:AK$316,$D1500))</f>
        <v/>
      </c>
      <c r="AL1500" s="47">
        <f>AL1482*Settings!$C$13*(INDEX(AL$318:AL$329,$D1500)+INDEX(AL$305:AL$316,$D1500))</f>
        <v/>
      </c>
      <c r="AM1500" s="47">
        <f>AM1482*Settings!$C$13*(INDEX(AM$318:AM$329,$D1500)+INDEX(AM$305:AM$316,$D1500))</f>
        <v/>
      </c>
      <c r="AN1500" s="47">
        <f>AN1482*Settings!$C$13*(INDEX(AN$318:AN$329,$D1500)+INDEX(AN$305:AN$316,$D1500))</f>
        <v/>
      </c>
      <c r="AO1500" s="47">
        <f>AO1482*Settings!$C$13*(INDEX(AO$318:AO$329,$D1500)+INDEX(AO$305:AO$316,$D1500))</f>
        <v/>
      </c>
      <c r="AP1500" s="47">
        <f>AP1482*Settings!$C$13*(INDEX(AP$318:AP$329,$D1500)+INDEX(AP$305:AP$316,$D1500))</f>
        <v/>
      </c>
      <c r="AQ1500" s="47">
        <f>AQ1482*Settings!$C$13*(INDEX(AQ$318:AQ$329,$D1500)+INDEX(AQ$305:AQ$316,$D1500))</f>
        <v/>
      </c>
      <c r="AR1500" s="47">
        <f>AR1482*Settings!$C$13*(INDEX(AR$318:AR$329,$D1500)+INDEX(AR$305:AR$316,$D1500))</f>
        <v/>
      </c>
      <c r="AS1500" s="47">
        <f>AS1482*Settings!$C$13*(INDEX(AS$318:AS$329,$D1500)+INDEX(AS$305:AS$316,$D1500))</f>
        <v/>
      </c>
      <c r="AT1500" s="47">
        <f>AT1482*Settings!$C$13*(INDEX(AT$318:AT$329,$D1500)+INDEX(AT$305:AT$316,$D1500))</f>
        <v/>
      </c>
      <c r="AU1500" s="47">
        <f>AU1482*Settings!$C$13*(INDEX(AU$318:AU$329,$D1500)+INDEX(AU$305:AU$316,$D1500))</f>
        <v/>
      </c>
      <c r="AV1500" s="47">
        <f>AV1482*Settings!$C$13*(INDEX(AV$318:AV$329,$D1500)+INDEX(AV$305:AV$316,$D1500))</f>
        <v/>
      </c>
      <c r="AW1500" s="47">
        <f>AW1482*Settings!$C$13*(INDEX(AW$318:AW$329,$D1500)+INDEX(AW$305:AW$316,$D1500))</f>
        <v/>
      </c>
      <c r="AX1500" s="47">
        <f>AX1482*Settings!$C$13*(INDEX(AX$318:AX$329,$D1500)+INDEX(AX$305:AX$316,$D1500))</f>
        <v/>
      </c>
      <c r="AY1500" s="58">
        <f>REVENUE(AY1482,Settings!$C$13,INDEX(AY$318:AY$329,$D1500)+INDEX(AY$305:AY$316,$D1500))</f>
        <v/>
      </c>
    </row>
    <row r="1501" hidden="1" outlineLevel="2">
      <c r="A1501" s="14" t="inlineStr">
        <is>
          <t>rtx</t>
        </is>
      </c>
      <c r="B1501" s="14" t="inlineStr">
        <is>
          <t>ker</t>
        </is>
      </c>
      <c r="C1501" s="14" t="inlineStr">
        <is>
          <t>nfm</t>
        </is>
      </c>
      <c r="D1501" s="37">
        <f>INDEX(Inputs!$R$5:$R$132,MATCH($B1501&amp;"|"&amp;$C1501,Inputs!$A$5:$A$132,0))</f>
        <v/>
      </c>
      <c r="E1501" s="36" t="n"/>
      <c r="F1501" s="36" t="n"/>
      <c r="G1501" s="36" t="n"/>
      <c r="H1501" s="14">
        <f>INDEX(Variables!$B$5:$B$205,MATCH($A1501,Variables!$A$5:$A$205,0))&amp;IF($C1501="",""," | "&amp;INDEX(Mapping!$B$5:$B$26,MATCH($C1501,Mapping!$A$5:$A$26,0))&amp;" | "&amp;INDEX(Mapping!$B$30:$B$46,MATCH($B1501,Mapping!$A$30:$A$46,0)))</f>
        <v/>
      </c>
      <c r="I1501" s="14">
        <f>INDEX(Variables!$C$5:$C$205,MATCH($A1501,Variables!$A$5:$A$205,0))</f>
        <v/>
      </c>
      <c r="J1501" s="14">
        <f>INDEX(Variables!$E$5:$E$205,MATCH($A1501,Variables!$A$5:$A$205,0))</f>
        <v/>
      </c>
      <c r="K1501" s="11">
        <f>LOWER(Settings!$C$4)&amp;".mit."&amp;$A1501&amp;IF($C1501="","","."&amp;$C1501&amp;"."&amp;$B1501)&amp;IF(INDEX(Variables!$D$5:$D$205,MATCH($A1501,Variables!$A$5:$A$205,0))="","","."&amp;INDEX(Variables!$D$5:$D$205,MATCH($A1501,Variables!$A$5:$A$205,0)))&amp;"."&amp;K$5</f>
        <v/>
      </c>
      <c r="L1501" s="46">
        <f>L1483*Settings!$C$13*(INDEX(L$318:L$329,$D1501)+INDEX(L$305:L$316,$D1501))</f>
        <v/>
      </c>
      <c r="M1501" s="47">
        <f>M1483*Settings!$C$13*(INDEX(M$318:M$329,$D1501)+INDEX(M$305:M$316,$D1501))</f>
        <v/>
      </c>
      <c r="N1501" s="47">
        <f>N1483*Settings!$C$13*(INDEX(N$318:N$329,$D1501)+INDEX(N$305:N$316,$D1501))</f>
        <v/>
      </c>
      <c r="O1501" s="47">
        <f>O1483*Settings!$C$13*(INDEX(O$318:O$329,$D1501)+INDEX(O$305:O$316,$D1501))</f>
        <v/>
      </c>
      <c r="P1501" s="47">
        <f>P1483*Settings!$C$13*(INDEX(P$318:P$329,$D1501)+INDEX(P$305:P$316,$D1501))</f>
        <v/>
      </c>
      <c r="Q1501" s="47">
        <f>Q1483*Settings!$C$13*(INDEX(Q$318:Q$329,$D1501)+INDEX(Q$305:Q$316,$D1501))</f>
        <v/>
      </c>
      <c r="R1501" s="47">
        <f>R1483*Settings!$C$13*(INDEX(R$318:R$329,$D1501)+INDEX(R$305:R$316,$D1501))</f>
        <v/>
      </c>
      <c r="S1501" s="47">
        <f>S1483*Settings!$C$13*(INDEX(S$318:S$329,$D1501)+INDEX(S$305:S$316,$D1501))</f>
        <v/>
      </c>
      <c r="T1501" s="47">
        <f>T1483*Settings!$C$13*(INDEX(T$318:T$329,$D1501)+INDEX(T$305:T$316,$D1501))</f>
        <v/>
      </c>
      <c r="U1501" s="47">
        <f>U1483*Settings!$C$13*(INDEX(U$318:U$329,$D1501)+INDEX(U$305:U$316,$D1501))</f>
        <v/>
      </c>
      <c r="V1501" s="47">
        <f>V1483*Settings!$C$13*(INDEX(V$318:V$329,$D1501)+INDEX(V$305:V$316,$D1501))</f>
        <v/>
      </c>
      <c r="W1501" s="47">
        <f>W1483*Settings!$C$13*(INDEX(W$318:W$329,$D1501)+INDEX(W$305:W$316,$D1501))</f>
        <v/>
      </c>
      <c r="X1501" s="47">
        <f>X1483*Settings!$C$13*(INDEX(X$318:X$329,$D1501)+INDEX(X$305:X$316,$D1501))</f>
        <v/>
      </c>
      <c r="Y1501" s="47">
        <f>Y1483*Settings!$C$13*(INDEX(Y$318:Y$329,$D1501)+INDEX(Y$305:Y$316,$D1501))</f>
        <v/>
      </c>
      <c r="Z1501" s="47">
        <f>Z1483*Settings!$C$13*(INDEX(Z$318:Z$329,$D1501)+INDEX(Z$305:Z$316,$D1501))</f>
        <v/>
      </c>
      <c r="AA1501" s="47">
        <f>AA1483*Settings!$C$13*(INDEX(AA$318:AA$329,$D1501)+INDEX(AA$305:AA$316,$D1501))</f>
        <v/>
      </c>
      <c r="AB1501" s="47">
        <f>AB1483*Settings!$C$13*(INDEX(AB$318:AB$329,$D1501)+INDEX(AB$305:AB$316,$D1501))</f>
        <v/>
      </c>
      <c r="AC1501" s="47">
        <f>AC1483*Settings!$C$13*(INDEX(AC$318:AC$329,$D1501)+INDEX(AC$305:AC$316,$D1501))</f>
        <v/>
      </c>
      <c r="AD1501" s="58">
        <f>REVENUE(AD1483,Settings!$C$13,INDEX(AD$318:AD$329,$D1501)+INDEX(AD$305:AD$316,$D1501))</f>
        <v/>
      </c>
      <c r="AF1501" s="11">
        <f>LOWER(Settings!$C$4)&amp;".mit."&amp;$A1501&amp;IF($C1501="","","."&amp;$C1501&amp;"."&amp;$B1501)&amp;IF(INDEX(Variables!$D$5:$D$205,MATCH($A1501,Variables!$A$5:$A$205,0))="","","."&amp;INDEX(Variables!$D$5:$D$205,MATCH($A1501,Variables!$A$5:$A$205,0)))&amp;"."&amp;AF$5</f>
        <v/>
      </c>
      <c r="AG1501" s="46">
        <f>AG1483*Settings!$C$13*(INDEX(AG$318:AG$329,$D1501)+INDEX(AG$305:AG$316,$D1501))</f>
        <v/>
      </c>
      <c r="AH1501" s="47">
        <f>AH1483*Settings!$C$13*(INDEX(AH$318:AH$329,$D1501)+INDEX(AH$305:AH$316,$D1501))</f>
        <v/>
      </c>
      <c r="AI1501" s="47">
        <f>AI1483*Settings!$C$13*(INDEX(AI$318:AI$329,$D1501)+INDEX(AI$305:AI$316,$D1501))</f>
        <v/>
      </c>
      <c r="AJ1501" s="47">
        <f>AJ1483*Settings!$C$13*(INDEX(AJ$318:AJ$329,$D1501)+INDEX(AJ$305:AJ$316,$D1501))</f>
        <v/>
      </c>
      <c r="AK1501" s="47">
        <f>AK1483*Settings!$C$13*(INDEX(AK$318:AK$329,$D1501)+INDEX(AK$305:AK$316,$D1501))</f>
        <v/>
      </c>
      <c r="AL1501" s="47">
        <f>AL1483*Settings!$C$13*(INDEX(AL$318:AL$329,$D1501)+INDEX(AL$305:AL$316,$D1501))</f>
        <v/>
      </c>
      <c r="AM1501" s="47">
        <f>AM1483*Settings!$C$13*(INDEX(AM$318:AM$329,$D1501)+INDEX(AM$305:AM$316,$D1501))</f>
        <v/>
      </c>
      <c r="AN1501" s="47">
        <f>AN1483*Settings!$C$13*(INDEX(AN$318:AN$329,$D1501)+INDEX(AN$305:AN$316,$D1501))</f>
        <v/>
      </c>
      <c r="AO1501" s="47">
        <f>AO1483*Settings!$C$13*(INDEX(AO$318:AO$329,$D1501)+INDEX(AO$305:AO$316,$D1501))</f>
        <v/>
      </c>
      <c r="AP1501" s="47">
        <f>AP1483*Settings!$C$13*(INDEX(AP$318:AP$329,$D1501)+INDEX(AP$305:AP$316,$D1501))</f>
        <v/>
      </c>
      <c r="AQ1501" s="47">
        <f>AQ1483*Settings!$C$13*(INDEX(AQ$318:AQ$329,$D1501)+INDEX(AQ$305:AQ$316,$D1501))</f>
        <v/>
      </c>
      <c r="AR1501" s="47">
        <f>AR1483*Settings!$C$13*(INDEX(AR$318:AR$329,$D1501)+INDEX(AR$305:AR$316,$D1501))</f>
        <v/>
      </c>
      <c r="AS1501" s="47">
        <f>AS1483*Settings!$C$13*(INDEX(AS$318:AS$329,$D1501)+INDEX(AS$305:AS$316,$D1501))</f>
        <v/>
      </c>
      <c r="AT1501" s="47">
        <f>AT1483*Settings!$C$13*(INDEX(AT$318:AT$329,$D1501)+INDEX(AT$305:AT$316,$D1501))</f>
        <v/>
      </c>
      <c r="AU1501" s="47">
        <f>AU1483*Settings!$C$13*(INDEX(AU$318:AU$329,$D1501)+INDEX(AU$305:AU$316,$D1501))</f>
        <v/>
      </c>
      <c r="AV1501" s="47">
        <f>AV1483*Settings!$C$13*(INDEX(AV$318:AV$329,$D1501)+INDEX(AV$305:AV$316,$D1501))</f>
        <v/>
      </c>
      <c r="AW1501" s="47">
        <f>AW1483*Settings!$C$13*(INDEX(AW$318:AW$329,$D1501)+INDEX(AW$305:AW$316,$D1501))</f>
        <v/>
      </c>
      <c r="AX1501" s="47">
        <f>AX1483*Settings!$C$13*(INDEX(AX$318:AX$329,$D1501)+INDEX(AX$305:AX$316,$D1501))</f>
        <v/>
      </c>
      <c r="AY1501" s="58">
        <f>REVENUE(AY1483,Settings!$C$13,INDEX(AY$318:AY$329,$D1501)+INDEX(AY$305:AY$316,$D1501))</f>
        <v/>
      </c>
    </row>
    <row r="1502" hidden="1" outlineLevel="2">
      <c r="A1502" s="14" t="inlineStr">
        <is>
          <t>rtx</t>
        </is>
      </c>
      <c r="B1502" s="14" t="inlineStr">
        <is>
          <t>oop</t>
        </is>
      </c>
      <c r="C1502" s="14" t="inlineStr">
        <is>
          <t>nfm</t>
        </is>
      </c>
      <c r="D1502" s="37">
        <f>INDEX(Inputs!$R$5:$R$132,MATCH($B1502&amp;"|"&amp;$C1502,Inputs!$A$5:$A$132,0))</f>
        <v/>
      </c>
      <c r="E1502" s="36" t="n"/>
      <c r="F1502" s="36" t="n"/>
      <c r="G1502" s="36" t="n"/>
      <c r="H1502" s="14">
        <f>INDEX(Variables!$B$5:$B$205,MATCH($A1502,Variables!$A$5:$A$205,0))&amp;IF($C1502="",""," | "&amp;INDEX(Mapping!$B$5:$B$26,MATCH($C1502,Mapping!$A$5:$A$26,0))&amp;" | "&amp;INDEX(Mapping!$B$30:$B$46,MATCH($B1502,Mapping!$A$30:$A$46,0)))</f>
        <v/>
      </c>
      <c r="I1502" s="14">
        <f>INDEX(Variables!$C$5:$C$205,MATCH($A1502,Variables!$A$5:$A$205,0))</f>
        <v/>
      </c>
      <c r="J1502" s="14">
        <f>INDEX(Variables!$E$5:$E$205,MATCH($A1502,Variables!$A$5:$A$205,0))</f>
        <v/>
      </c>
      <c r="K1502" s="11">
        <f>LOWER(Settings!$C$4)&amp;".mit."&amp;$A1502&amp;IF($C1502="","","."&amp;$C1502&amp;"."&amp;$B1502)&amp;IF(INDEX(Variables!$D$5:$D$205,MATCH($A1502,Variables!$A$5:$A$205,0))="","","."&amp;INDEX(Variables!$D$5:$D$205,MATCH($A1502,Variables!$A$5:$A$205,0)))&amp;"."&amp;K$5</f>
        <v/>
      </c>
      <c r="L1502" s="46">
        <f>L1484*Settings!$C$13*(INDEX(L$318:L$329,$D1502)+INDEX(L$305:L$316,$D1502))</f>
        <v/>
      </c>
      <c r="M1502" s="47">
        <f>M1484*Settings!$C$13*(INDEX(M$318:M$329,$D1502)+INDEX(M$305:M$316,$D1502))</f>
        <v/>
      </c>
      <c r="N1502" s="47">
        <f>N1484*Settings!$C$13*(INDEX(N$318:N$329,$D1502)+INDEX(N$305:N$316,$D1502))</f>
        <v/>
      </c>
      <c r="O1502" s="47">
        <f>O1484*Settings!$C$13*(INDEX(O$318:O$329,$D1502)+INDEX(O$305:O$316,$D1502))</f>
        <v/>
      </c>
      <c r="P1502" s="47">
        <f>P1484*Settings!$C$13*(INDEX(P$318:P$329,$D1502)+INDEX(P$305:P$316,$D1502))</f>
        <v/>
      </c>
      <c r="Q1502" s="47">
        <f>Q1484*Settings!$C$13*(INDEX(Q$318:Q$329,$D1502)+INDEX(Q$305:Q$316,$D1502))</f>
        <v/>
      </c>
      <c r="R1502" s="47">
        <f>R1484*Settings!$C$13*(INDEX(R$318:R$329,$D1502)+INDEX(R$305:R$316,$D1502))</f>
        <v/>
      </c>
      <c r="S1502" s="47">
        <f>S1484*Settings!$C$13*(INDEX(S$318:S$329,$D1502)+INDEX(S$305:S$316,$D1502))</f>
        <v/>
      </c>
      <c r="T1502" s="47">
        <f>T1484*Settings!$C$13*(INDEX(T$318:T$329,$D1502)+INDEX(T$305:T$316,$D1502))</f>
        <v/>
      </c>
      <c r="U1502" s="47">
        <f>U1484*Settings!$C$13*(INDEX(U$318:U$329,$D1502)+INDEX(U$305:U$316,$D1502))</f>
        <v/>
      </c>
      <c r="V1502" s="47">
        <f>V1484*Settings!$C$13*(INDEX(V$318:V$329,$D1502)+INDEX(V$305:V$316,$D1502))</f>
        <v/>
      </c>
      <c r="W1502" s="47">
        <f>W1484*Settings!$C$13*(INDEX(W$318:W$329,$D1502)+INDEX(W$305:W$316,$D1502))</f>
        <v/>
      </c>
      <c r="X1502" s="47">
        <f>X1484*Settings!$C$13*(INDEX(X$318:X$329,$D1502)+INDEX(X$305:X$316,$D1502))</f>
        <v/>
      </c>
      <c r="Y1502" s="47">
        <f>Y1484*Settings!$C$13*(INDEX(Y$318:Y$329,$D1502)+INDEX(Y$305:Y$316,$D1502))</f>
        <v/>
      </c>
      <c r="Z1502" s="47">
        <f>Z1484*Settings!$C$13*(INDEX(Z$318:Z$329,$D1502)+INDEX(Z$305:Z$316,$D1502))</f>
        <v/>
      </c>
      <c r="AA1502" s="47">
        <f>AA1484*Settings!$C$13*(INDEX(AA$318:AA$329,$D1502)+INDEX(AA$305:AA$316,$D1502))</f>
        <v/>
      </c>
      <c r="AB1502" s="47">
        <f>AB1484*Settings!$C$13*(INDEX(AB$318:AB$329,$D1502)+INDEX(AB$305:AB$316,$D1502))</f>
        <v/>
      </c>
      <c r="AC1502" s="47">
        <f>AC1484*Settings!$C$13*(INDEX(AC$318:AC$329,$D1502)+INDEX(AC$305:AC$316,$D1502))</f>
        <v/>
      </c>
      <c r="AD1502" s="58">
        <f>REVENUE(AD1484,Settings!$C$13,INDEX(AD$318:AD$329,$D1502)+INDEX(AD$305:AD$316,$D1502))</f>
        <v/>
      </c>
      <c r="AF1502" s="11">
        <f>LOWER(Settings!$C$4)&amp;".mit."&amp;$A1502&amp;IF($C1502="","","."&amp;$C1502&amp;"."&amp;$B1502)&amp;IF(INDEX(Variables!$D$5:$D$205,MATCH($A1502,Variables!$A$5:$A$205,0))="","","."&amp;INDEX(Variables!$D$5:$D$205,MATCH($A1502,Variables!$A$5:$A$205,0)))&amp;"."&amp;AF$5</f>
        <v/>
      </c>
      <c r="AG1502" s="46">
        <f>AG1484*Settings!$C$13*(INDEX(AG$318:AG$329,$D1502)+INDEX(AG$305:AG$316,$D1502))</f>
        <v/>
      </c>
      <c r="AH1502" s="47">
        <f>AH1484*Settings!$C$13*(INDEX(AH$318:AH$329,$D1502)+INDEX(AH$305:AH$316,$D1502))</f>
        <v/>
      </c>
      <c r="AI1502" s="47">
        <f>AI1484*Settings!$C$13*(INDEX(AI$318:AI$329,$D1502)+INDEX(AI$305:AI$316,$D1502))</f>
        <v/>
      </c>
      <c r="AJ1502" s="47">
        <f>AJ1484*Settings!$C$13*(INDEX(AJ$318:AJ$329,$D1502)+INDEX(AJ$305:AJ$316,$D1502))</f>
        <v/>
      </c>
      <c r="AK1502" s="47">
        <f>AK1484*Settings!$C$13*(INDEX(AK$318:AK$329,$D1502)+INDEX(AK$305:AK$316,$D1502))</f>
        <v/>
      </c>
      <c r="AL1502" s="47">
        <f>AL1484*Settings!$C$13*(INDEX(AL$318:AL$329,$D1502)+INDEX(AL$305:AL$316,$D1502))</f>
        <v/>
      </c>
      <c r="AM1502" s="47">
        <f>AM1484*Settings!$C$13*(INDEX(AM$318:AM$329,$D1502)+INDEX(AM$305:AM$316,$D1502))</f>
        <v/>
      </c>
      <c r="AN1502" s="47">
        <f>AN1484*Settings!$C$13*(INDEX(AN$318:AN$329,$D1502)+INDEX(AN$305:AN$316,$D1502))</f>
        <v/>
      </c>
      <c r="AO1502" s="47">
        <f>AO1484*Settings!$C$13*(INDEX(AO$318:AO$329,$D1502)+INDEX(AO$305:AO$316,$D1502))</f>
        <v/>
      </c>
      <c r="AP1502" s="47">
        <f>AP1484*Settings!$C$13*(INDEX(AP$318:AP$329,$D1502)+INDEX(AP$305:AP$316,$D1502))</f>
        <v/>
      </c>
      <c r="AQ1502" s="47">
        <f>AQ1484*Settings!$C$13*(INDEX(AQ$318:AQ$329,$D1502)+INDEX(AQ$305:AQ$316,$D1502))</f>
        <v/>
      </c>
      <c r="AR1502" s="47">
        <f>AR1484*Settings!$C$13*(INDEX(AR$318:AR$329,$D1502)+INDEX(AR$305:AR$316,$D1502))</f>
        <v/>
      </c>
      <c r="AS1502" s="47">
        <f>AS1484*Settings!$C$13*(INDEX(AS$318:AS$329,$D1502)+INDEX(AS$305:AS$316,$D1502))</f>
        <v/>
      </c>
      <c r="AT1502" s="47">
        <f>AT1484*Settings!$C$13*(INDEX(AT$318:AT$329,$D1502)+INDEX(AT$305:AT$316,$D1502))</f>
        <v/>
      </c>
      <c r="AU1502" s="47">
        <f>AU1484*Settings!$C$13*(INDEX(AU$318:AU$329,$D1502)+INDEX(AU$305:AU$316,$D1502))</f>
        <v/>
      </c>
      <c r="AV1502" s="47">
        <f>AV1484*Settings!$C$13*(INDEX(AV$318:AV$329,$D1502)+INDEX(AV$305:AV$316,$D1502))</f>
        <v/>
      </c>
      <c r="AW1502" s="47">
        <f>AW1484*Settings!$C$13*(INDEX(AW$318:AW$329,$D1502)+INDEX(AW$305:AW$316,$D1502))</f>
        <v/>
      </c>
      <c r="AX1502" s="47">
        <f>AX1484*Settings!$C$13*(INDEX(AX$318:AX$329,$D1502)+INDEX(AX$305:AX$316,$D1502))</f>
        <v/>
      </c>
      <c r="AY1502" s="58">
        <f>REVENUE(AY1484,Settings!$C$13,INDEX(AY$318:AY$329,$D1502)+INDEX(AY$305:AY$316,$D1502))</f>
        <v/>
      </c>
    </row>
    <row r="1503" hidden="1" outlineLevel="2">
      <c r="A1503" s="14" t="inlineStr">
        <is>
          <t>rtx</t>
        </is>
      </c>
      <c r="B1503" s="14" t="inlineStr">
        <is>
          <t>bio</t>
        </is>
      </c>
      <c r="C1503" s="14" t="inlineStr">
        <is>
          <t>nfm</t>
        </is>
      </c>
      <c r="D1503" s="37">
        <f>INDEX(Inputs!$R$5:$R$132,MATCH($B1503&amp;"|"&amp;$C1503,Inputs!$A$5:$A$132,0))</f>
        <v/>
      </c>
      <c r="E1503" s="36" t="n"/>
      <c r="F1503" s="36" t="n"/>
      <c r="G1503" s="36" t="n"/>
      <c r="H1503" s="14">
        <f>INDEX(Variables!$B$5:$B$205,MATCH($A1503,Variables!$A$5:$A$205,0))&amp;IF($C1503="",""," | "&amp;INDEX(Mapping!$B$5:$B$26,MATCH($C1503,Mapping!$A$5:$A$26,0))&amp;" | "&amp;INDEX(Mapping!$B$30:$B$46,MATCH($B1503,Mapping!$A$30:$A$46,0)))</f>
        <v/>
      </c>
      <c r="I1503" s="14">
        <f>INDEX(Variables!$C$5:$C$205,MATCH($A1503,Variables!$A$5:$A$205,0))</f>
        <v/>
      </c>
      <c r="J1503" s="14">
        <f>INDEX(Variables!$E$5:$E$205,MATCH($A1503,Variables!$A$5:$A$205,0))</f>
        <v/>
      </c>
      <c r="K1503" s="11">
        <f>LOWER(Settings!$C$4)&amp;".mit."&amp;$A1503&amp;IF($C1503="","","."&amp;$C1503&amp;"."&amp;$B1503)&amp;IF(INDEX(Variables!$D$5:$D$205,MATCH($A1503,Variables!$A$5:$A$205,0))="","","."&amp;INDEX(Variables!$D$5:$D$205,MATCH($A1503,Variables!$A$5:$A$205,0)))&amp;"."&amp;K$5</f>
        <v/>
      </c>
      <c r="L1503" s="46">
        <f>L1485*Settings!$C$13*(INDEX(L$318:L$329,$D1503)+INDEX(L$305:L$316,$D1503))</f>
        <v/>
      </c>
      <c r="M1503" s="47">
        <f>M1485*Settings!$C$13*(INDEX(M$318:M$329,$D1503)+INDEX(M$305:M$316,$D1503))</f>
        <v/>
      </c>
      <c r="N1503" s="47">
        <f>N1485*Settings!$C$13*(INDEX(N$318:N$329,$D1503)+INDEX(N$305:N$316,$D1503))</f>
        <v/>
      </c>
      <c r="O1503" s="47">
        <f>O1485*Settings!$C$13*(INDEX(O$318:O$329,$D1503)+INDEX(O$305:O$316,$D1503))</f>
        <v/>
      </c>
      <c r="P1503" s="47">
        <f>P1485*Settings!$C$13*(INDEX(P$318:P$329,$D1503)+INDEX(P$305:P$316,$D1503))</f>
        <v/>
      </c>
      <c r="Q1503" s="47">
        <f>Q1485*Settings!$C$13*(INDEX(Q$318:Q$329,$D1503)+INDEX(Q$305:Q$316,$D1503))</f>
        <v/>
      </c>
      <c r="R1503" s="47">
        <f>R1485*Settings!$C$13*(INDEX(R$318:R$329,$D1503)+INDEX(R$305:R$316,$D1503))</f>
        <v/>
      </c>
      <c r="S1503" s="47">
        <f>S1485*Settings!$C$13*(INDEX(S$318:S$329,$D1503)+INDEX(S$305:S$316,$D1503))</f>
        <v/>
      </c>
      <c r="T1503" s="47">
        <f>T1485*Settings!$C$13*(INDEX(T$318:T$329,$D1503)+INDEX(T$305:T$316,$D1503))</f>
        <v/>
      </c>
      <c r="U1503" s="47">
        <f>U1485*Settings!$C$13*(INDEX(U$318:U$329,$D1503)+INDEX(U$305:U$316,$D1503))</f>
        <v/>
      </c>
      <c r="V1503" s="47">
        <f>V1485*Settings!$C$13*(INDEX(V$318:V$329,$D1503)+INDEX(V$305:V$316,$D1503))</f>
        <v/>
      </c>
      <c r="W1503" s="47">
        <f>W1485*Settings!$C$13*(INDEX(W$318:W$329,$D1503)+INDEX(W$305:W$316,$D1503))</f>
        <v/>
      </c>
      <c r="X1503" s="47">
        <f>X1485*Settings!$C$13*(INDEX(X$318:X$329,$D1503)+INDEX(X$305:X$316,$D1503))</f>
        <v/>
      </c>
      <c r="Y1503" s="47">
        <f>Y1485*Settings!$C$13*(INDEX(Y$318:Y$329,$D1503)+INDEX(Y$305:Y$316,$D1503))</f>
        <v/>
      </c>
      <c r="Z1503" s="47">
        <f>Z1485*Settings!$C$13*(INDEX(Z$318:Z$329,$D1503)+INDEX(Z$305:Z$316,$D1503))</f>
        <v/>
      </c>
      <c r="AA1503" s="47">
        <f>AA1485*Settings!$C$13*(INDEX(AA$318:AA$329,$D1503)+INDEX(AA$305:AA$316,$D1503))</f>
        <v/>
      </c>
      <c r="AB1503" s="47">
        <f>AB1485*Settings!$C$13*(INDEX(AB$318:AB$329,$D1503)+INDEX(AB$305:AB$316,$D1503))</f>
        <v/>
      </c>
      <c r="AC1503" s="47">
        <f>AC1485*Settings!$C$13*(INDEX(AC$318:AC$329,$D1503)+INDEX(AC$305:AC$316,$D1503))</f>
        <v/>
      </c>
      <c r="AD1503" s="58">
        <f>REVENUE(AD1485,Settings!$C$13,INDEX(AD$318:AD$329,$D1503)+INDEX(AD$305:AD$316,$D1503))</f>
        <v/>
      </c>
      <c r="AF1503" s="11">
        <f>LOWER(Settings!$C$4)&amp;".mit."&amp;$A1503&amp;IF($C1503="","","."&amp;$C1503&amp;"."&amp;$B1503)&amp;IF(INDEX(Variables!$D$5:$D$205,MATCH($A1503,Variables!$A$5:$A$205,0))="","","."&amp;INDEX(Variables!$D$5:$D$205,MATCH($A1503,Variables!$A$5:$A$205,0)))&amp;"."&amp;AF$5</f>
        <v/>
      </c>
      <c r="AG1503" s="46">
        <f>AG1485*Settings!$C$13*(INDEX(AG$318:AG$329,$D1503)+INDEX(AG$305:AG$316,$D1503))</f>
        <v/>
      </c>
      <c r="AH1503" s="47">
        <f>AH1485*Settings!$C$13*(INDEX(AH$318:AH$329,$D1503)+INDEX(AH$305:AH$316,$D1503))</f>
        <v/>
      </c>
      <c r="AI1503" s="47">
        <f>AI1485*Settings!$C$13*(INDEX(AI$318:AI$329,$D1503)+INDEX(AI$305:AI$316,$D1503))</f>
        <v/>
      </c>
      <c r="AJ1503" s="47">
        <f>AJ1485*Settings!$C$13*(INDEX(AJ$318:AJ$329,$D1503)+INDEX(AJ$305:AJ$316,$D1503))</f>
        <v/>
      </c>
      <c r="AK1503" s="47">
        <f>AK1485*Settings!$C$13*(INDEX(AK$318:AK$329,$D1503)+INDEX(AK$305:AK$316,$D1503))</f>
        <v/>
      </c>
      <c r="AL1503" s="47">
        <f>AL1485*Settings!$C$13*(INDEX(AL$318:AL$329,$D1503)+INDEX(AL$305:AL$316,$D1503))</f>
        <v/>
      </c>
      <c r="AM1503" s="47">
        <f>AM1485*Settings!$C$13*(INDEX(AM$318:AM$329,$D1503)+INDEX(AM$305:AM$316,$D1503))</f>
        <v/>
      </c>
      <c r="AN1503" s="47">
        <f>AN1485*Settings!$C$13*(INDEX(AN$318:AN$329,$D1503)+INDEX(AN$305:AN$316,$D1503))</f>
        <v/>
      </c>
      <c r="AO1503" s="47">
        <f>AO1485*Settings!$C$13*(INDEX(AO$318:AO$329,$D1503)+INDEX(AO$305:AO$316,$D1503))</f>
        <v/>
      </c>
      <c r="AP1503" s="47">
        <f>AP1485*Settings!$C$13*(INDEX(AP$318:AP$329,$D1503)+INDEX(AP$305:AP$316,$D1503))</f>
        <v/>
      </c>
      <c r="AQ1503" s="47">
        <f>AQ1485*Settings!$C$13*(INDEX(AQ$318:AQ$329,$D1503)+INDEX(AQ$305:AQ$316,$D1503))</f>
        <v/>
      </c>
      <c r="AR1503" s="47">
        <f>AR1485*Settings!$C$13*(INDEX(AR$318:AR$329,$D1503)+INDEX(AR$305:AR$316,$D1503))</f>
        <v/>
      </c>
      <c r="AS1503" s="47">
        <f>AS1485*Settings!$C$13*(INDEX(AS$318:AS$329,$D1503)+INDEX(AS$305:AS$316,$D1503))</f>
        <v/>
      </c>
      <c r="AT1503" s="47">
        <f>AT1485*Settings!$C$13*(INDEX(AT$318:AT$329,$D1503)+INDEX(AT$305:AT$316,$D1503))</f>
        <v/>
      </c>
      <c r="AU1503" s="47">
        <f>AU1485*Settings!$C$13*(INDEX(AU$318:AU$329,$D1503)+INDEX(AU$305:AU$316,$D1503))</f>
        <v/>
      </c>
      <c r="AV1503" s="47">
        <f>AV1485*Settings!$C$13*(INDEX(AV$318:AV$329,$D1503)+INDEX(AV$305:AV$316,$D1503))</f>
        <v/>
      </c>
      <c r="AW1503" s="47">
        <f>AW1485*Settings!$C$13*(INDEX(AW$318:AW$329,$D1503)+INDEX(AW$305:AW$316,$D1503))</f>
        <v/>
      </c>
      <c r="AX1503" s="47">
        <f>AX1485*Settings!$C$13*(INDEX(AX$318:AX$329,$D1503)+INDEX(AX$305:AX$316,$D1503))</f>
        <v/>
      </c>
      <c r="AY1503" s="58">
        <f>REVENUE(AY1485,Settings!$C$13,INDEX(AY$318:AY$329,$D1503)+INDEX(AY$305:AY$316,$D1503))</f>
        <v/>
      </c>
    </row>
    <row r="1504" hidden="1" outlineLevel="2"/>
    <row r="1505" hidden="1" outlineLevel="2">
      <c r="A1505" s="14" t="inlineStr">
        <is>
          <t>rsub</t>
        </is>
      </c>
      <c r="B1505" s="14" t="inlineStr">
        <is>
          <t>coa</t>
        </is>
      </c>
      <c r="C1505" s="14" t="inlineStr">
        <is>
          <t>nfm</t>
        </is>
      </c>
      <c r="D1505" s="37">
        <f>INDEX(Inputs!$R$5:$R$132,MATCH($B1505&amp;"|"&amp;$C1505,Inputs!$A$5:$A$132,0))</f>
        <v/>
      </c>
      <c r="E1505" s="36" t="n"/>
      <c r="F1505" s="36" t="n"/>
      <c r="G1505" s="36" t="n"/>
      <c r="H1505" s="14">
        <f>INDEX(Variables!$B$5:$B$205,MATCH($A1505,Variables!$A$5:$A$205,0))&amp;IF($C1505="",""," | "&amp;INDEX(Mapping!$B$5:$B$26,MATCH($C1505,Mapping!$A$5:$A$26,0))&amp;" | "&amp;INDEX(Mapping!$B$30:$B$46,MATCH($B1505,Mapping!$A$30:$A$46,0)))</f>
        <v/>
      </c>
      <c r="I1505" s="14">
        <f>INDEX(Variables!$C$5:$C$205,MATCH($A1505,Variables!$A$5:$A$205,0))</f>
        <v/>
      </c>
      <c r="J1505" s="14">
        <f>INDEX(Variables!$E$5:$E$205,MATCH($A1505,Variables!$A$5:$A$205,0))</f>
        <v/>
      </c>
      <c r="K1505" s="11">
        <f>LOWER(Settings!$C$4)&amp;".mit."&amp;$A1505&amp;IF($C1505="","","."&amp;$C1505&amp;"."&amp;$B1505)&amp;IF(INDEX(Variables!$D$5:$D$205,MATCH($A1505,Variables!$A$5:$A$205,0))="","","."&amp;INDEX(Variables!$D$5:$D$205,MATCH($A1505,Variables!$A$5:$A$205,0)))&amp;"."&amp;K$5</f>
        <v/>
      </c>
      <c r="L1505" s="46">
        <f>L1478*Settings!$C$13*(INDEX(L$331:L$342,$D1505))</f>
        <v/>
      </c>
      <c r="M1505" s="47">
        <f>M1478*Settings!$C$13*(INDEX(M$331:M$342,$D1505))</f>
        <v/>
      </c>
      <c r="N1505" s="47">
        <f>N1478*Settings!$C$13*(INDEX(N$331:N$342,$D1505))</f>
        <v/>
      </c>
      <c r="O1505" s="47">
        <f>O1478*Settings!$C$13*(INDEX(O$331:O$342,$D1505))</f>
        <v/>
      </c>
      <c r="P1505" s="47">
        <f>P1478*Settings!$C$13*(INDEX(P$331:P$342,$D1505))</f>
        <v/>
      </c>
      <c r="Q1505" s="47">
        <f>Q1478*Settings!$C$13*(INDEX(Q$331:Q$342,$D1505))</f>
        <v/>
      </c>
      <c r="R1505" s="47">
        <f>R1478*Settings!$C$13*(INDEX(R$331:R$342,$D1505))</f>
        <v/>
      </c>
      <c r="S1505" s="47">
        <f>S1478*Settings!$C$13*(INDEX(S$331:S$342,$D1505))</f>
        <v/>
      </c>
      <c r="T1505" s="47">
        <f>T1478*Settings!$C$13*(INDEX(T$331:T$342,$D1505))</f>
        <v/>
      </c>
      <c r="U1505" s="47">
        <f>U1478*Settings!$C$13*(INDEX(U$331:U$342,$D1505))</f>
        <v/>
      </c>
      <c r="V1505" s="47">
        <f>V1478*Settings!$C$13*(INDEX(V$331:V$342,$D1505))</f>
        <v/>
      </c>
      <c r="W1505" s="47">
        <f>W1478*Settings!$C$13*(INDEX(W$331:W$342,$D1505))</f>
        <v/>
      </c>
      <c r="X1505" s="47">
        <f>X1478*Settings!$C$13*(INDEX(X$331:X$342,$D1505))</f>
        <v/>
      </c>
      <c r="Y1505" s="47">
        <f>Y1478*Settings!$C$13*(INDEX(Y$331:Y$342,$D1505))</f>
        <v/>
      </c>
      <c r="Z1505" s="47">
        <f>Z1478*Settings!$C$13*(INDEX(Z$331:Z$342,$D1505))</f>
        <v/>
      </c>
      <c r="AA1505" s="47">
        <f>AA1478*Settings!$C$13*(INDEX(AA$331:AA$342,$D1505))</f>
        <v/>
      </c>
      <c r="AB1505" s="47">
        <f>AB1478*Settings!$C$13*(INDEX(AB$331:AB$342,$D1505))</f>
        <v/>
      </c>
      <c r="AC1505" s="47">
        <f>AC1478*Settings!$C$13*(INDEX(AC$331:AC$342,$D1505))</f>
        <v/>
      </c>
      <c r="AD1505" s="58">
        <f>REVENUE(AD1478,Settings!$C$13,INDEX(AD$331:AD$342,$D1505))</f>
        <v/>
      </c>
      <c r="AF1505" s="11">
        <f>LOWER(Settings!$C$4)&amp;".mit."&amp;$A1505&amp;IF($C1505="","","."&amp;$C1505&amp;"."&amp;$B1505)&amp;IF(INDEX(Variables!$D$5:$D$205,MATCH($A1505,Variables!$A$5:$A$205,0))="","","."&amp;INDEX(Variables!$D$5:$D$205,MATCH($A1505,Variables!$A$5:$A$205,0)))&amp;"."&amp;AF$5</f>
        <v/>
      </c>
      <c r="AG1505" s="46">
        <f>AG1478*Settings!$C$13*(INDEX(AG$331:AG$342,$D1505))</f>
        <v/>
      </c>
      <c r="AH1505" s="47">
        <f>AH1478*Settings!$C$13*(INDEX(AH$331:AH$342,$D1505))</f>
        <v/>
      </c>
      <c r="AI1505" s="47">
        <f>AI1478*Settings!$C$13*(INDEX(AI$331:AI$342,$D1505))</f>
        <v/>
      </c>
      <c r="AJ1505" s="47">
        <f>AJ1478*Settings!$C$13*(INDEX(AJ$331:AJ$342,$D1505))</f>
        <v/>
      </c>
      <c r="AK1505" s="47">
        <f>AK1478*Settings!$C$13*(INDEX(AK$331:AK$342,$D1505))</f>
        <v/>
      </c>
      <c r="AL1505" s="47">
        <f>AL1478*Settings!$C$13*(INDEX(AL$331:AL$342,$D1505))</f>
        <v/>
      </c>
      <c r="AM1505" s="47">
        <f>AM1478*Settings!$C$13*(INDEX(AM$331:AM$342,$D1505))</f>
        <v/>
      </c>
      <c r="AN1505" s="47">
        <f>AN1478*Settings!$C$13*(INDEX(AN$331:AN$342,$D1505))</f>
        <v/>
      </c>
      <c r="AO1505" s="47">
        <f>AO1478*Settings!$C$13*(INDEX(AO$331:AO$342,$D1505))</f>
        <v/>
      </c>
      <c r="AP1505" s="47">
        <f>AP1478*Settings!$C$13*(INDEX(AP$331:AP$342,$D1505))</f>
        <v/>
      </c>
      <c r="AQ1505" s="47">
        <f>AQ1478*Settings!$C$13*(INDEX(AQ$331:AQ$342,$D1505))</f>
        <v/>
      </c>
      <c r="AR1505" s="47">
        <f>AR1478*Settings!$C$13*(INDEX(AR$331:AR$342,$D1505))</f>
        <v/>
      </c>
      <c r="AS1505" s="47">
        <f>AS1478*Settings!$C$13*(INDEX(AS$331:AS$342,$D1505))</f>
        <v/>
      </c>
      <c r="AT1505" s="47">
        <f>AT1478*Settings!$C$13*(INDEX(AT$331:AT$342,$D1505))</f>
        <v/>
      </c>
      <c r="AU1505" s="47">
        <f>AU1478*Settings!$C$13*(INDEX(AU$331:AU$342,$D1505))</f>
        <v/>
      </c>
      <c r="AV1505" s="47">
        <f>AV1478*Settings!$C$13*(INDEX(AV$331:AV$342,$D1505))</f>
        <v/>
      </c>
      <c r="AW1505" s="47">
        <f>AW1478*Settings!$C$13*(INDEX(AW$331:AW$342,$D1505))</f>
        <v/>
      </c>
      <c r="AX1505" s="47">
        <f>AX1478*Settings!$C$13*(INDEX(AX$331:AX$342,$D1505))</f>
        <v/>
      </c>
      <c r="AY1505" s="58">
        <f>REVENUE(AY1478,Settings!$C$13,INDEX(AY$331:AY$342,$D1505))</f>
        <v/>
      </c>
    </row>
    <row r="1506" hidden="1" outlineLevel="2">
      <c r="A1506" s="14" t="inlineStr">
        <is>
          <t>rsub</t>
        </is>
      </c>
      <c r="B1506" s="14" t="inlineStr">
        <is>
          <t>nga</t>
        </is>
      </c>
      <c r="C1506" s="14" t="inlineStr">
        <is>
          <t>nfm</t>
        </is>
      </c>
      <c r="D1506" s="37">
        <f>INDEX(Inputs!$R$5:$R$132,MATCH($B1506&amp;"|"&amp;$C1506,Inputs!$A$5:$A$132,0))</f>
        <v/>
      </c>
      <c r="E1506" s="36" t="n"/>
      <c r="F1506" s="36" t="n"/>
      <c r="G1506" s="36" t="n"/>
      <c r="H1506" s="14">
        <f>INDEX(Variables!$B$5:$B$205,MATCH($A1506,Variables!$A$5:$A$205,0))&amp;IF($C1506="",""," | "&amp;INDEX(Mapping!$B$5:$B$26,MATCH($C1506,Mapping!$A$5:$A$26,0))&amp;" | "&amp;INDEX(Mapping!$B$30:$B$46,MATCH($B1506,Mapping!$A$30:$A$46,0)))</f>
        <v/>
      </c>
      <c r="I1506" s="14">
        <f>INDEX(Variables!$C$5:$C$205,MATCH($A1506,Variables!$A$5:$A$205,0))</f>
        <v/>
      </c>
      <c r="J1506" s="14">
        <f>INDEX(Variables!$E$5:$E$205,MATCH($A1506,Variables!$A$5:$A$205,0))</f>
        <v/>
      </c>
      <c r="K1506" s="11">
        <f>LOWER(Settings!$C$4)&amp;".mit."&amp;$A1506&amp;IF($C1506="","","."&amp;$C1506&amp;"."&amp;$B1506)&amp;IF(INDEX(Variables!$D$5:$D$205,MATCH($A1506,Variables!$A$5:$A$205,0))="","","."&amp;INDEX(Variables!$D$5:$D$205,MATCH($A1506,Variables!$A$5:$A$205,0)))&amp;"."&amp;K$5</f>
        <v/>
      </c>
      <c r="L1506" s="46">
        <f>L1479*Settings!$C$13*(INDEX(L$331:L$342,$D1506))</f>
        <v/>
      </c>
      <c r="M1506" s="47">
        <f>M1479*Settings!$C$13*(INDEX(M$331:M$342,$D1506))</f>
        <v/>
      </c>
      <c r="N1506" s="47">
        <f>N1479*Settings!$C$13*(INDEX(N$331:N$342,$D1506))</f>
        <v/>
      </c>
      <c r="O1506" s="47">
        <f>O1479*Settings!$C$13*(INDEX(O$331:O$342,$D1506))</f>
        <v/>
      </c>
      <c r="P1506" s="47">
        <f>P1479*Settings!$C$13*(INDEX(P$331:P$342,$D1506))</f>
        <v/>
      </c>
      <c r="Q1506" s="47">
        <f>Q1479*Settings!$C$13*(INDEX(Q$331:Q$342,$D1506))</f>
        <v/>
      </c>
      <c r="R1506" s="47">
        <f>R1479*Settings!$C$13*(INDEX(R$331:R$342,$D1506))</f>
        <v/>
      </c>
      <c r="S1506" s="47">
        <f>S1479*Settings!$C$13*(INDEX(S$331:S$342,$D1506))</f>
        <v/>
      </c>
      <c r="T1506" s="47">
        <f>T1479*Settings!$C$13*(INDEX(T$331:T$342,$D1506))</f>
        <v/>
      </c>
      <c r="U1506" s="47">
        <f>U1479*Settings!$C$13*(INDEX(U$331:U$342,$D1506))</f>
        <v/>
      </c>
      <c r="V1506" s="47">
        <f>V1479*Settings!$C$13*(INDEX(V$331:V$342,$D1506))</f>
        <v/>
      </c>
      <c r="W1506" s="47">
        <f>W1479*Settings!$C$13*(INDEX(W$331:W$342,$D1506))</f>
        <v/>
      </c>
      <c r="X1506" s="47">
        <f>X1479*Settings!$C$13*(INDEX(X$331:X$342,$D1506))</f>
        <v/>
      </c>
      <c r="Y1506" s="47">
        <f>Y1479*Settings!$C$13*(INDEX(Y$331:Y$342,$D1506))</f>
        <v/>
      </c>
      <c r="Z1506" s="47">
        <f>Z1479*Settings!$C$13*(INDEX(Z$331:Z$342,$D1506))</f>
        <v/>
      </c>
      <c r="AA1506" s="47">
        <f>AA1479*Settings!$C$13*(INDEX(AA$331:AA$342,$D1506))</f>
        <v/>
      </c>
      <c r="AB1506" s="47">
        <f>AB1479*Settings!$C$13*(INDEX(AB$331:AB$342,$D1506))</f>
        <v/>
      </c>
      <c r="AC1506" s="47">
        <f>AC1479*Settings!$C$13*(INDEX(AC$331:AC$342,$D1506))</f>
        <v/>
      </c>
      <c r="AD1506" s="58">
        <f>REVENUE(AD1479,Settings!$C$13,INDEX(AD$331:AD$342,$D1506))</f>
        <v/>
      </c>
      <c r="AF1506" s="11">
        <f>LOWER(Settings!$C$4)&amp;".mit."&amp;$A1506&amp;IF($C1506="","","."&amp;$C1506&amp;"."&amp;$B1506)&amp;IF(INDEX(Variables!$D$5:$D$205,MATCH($A1506,Variables!$A$5:$A$205,0))="","","."&amp;INDEX(Variables!$D$5:$D$205,MATCH($A1506,Variables!$A$5:$A$205,0)))&amp;"."&amp;AF$5</f>
        <v/>
      </c>
      <c r="AG1506" s="46">
        <f>AG1479*Settings!$C$13*(INDEX(AG$331:AG$342,$D1506))</f>
        <v/>
      </c>
      <c r="AH1506" s="47">
        <f>AH1479*Settings!$C$13*(INDEX(AH$331:AH$342,$D1506))</f>
        <v/>
      </c>
      <c r="AI1506" s="47">
        <f>AI1479*Settings!$C$13*(INDEX(AI$331:AI$342,$D1506))</f>
        <v/>
      </c>
      <c r="AJ1506" s="47">
        <f>AJ1479*Settings!$C$13*(INDEX(AJ$331:AJ$342,$D1506))</f>
        <v/>
      </c>
      <c r="AK1506" s="47">
        <f>AK1479*Settings!$C$13*(INDEX(AK$331:AK$342,$D1506))</f>
        <v/>
      </c>
      <c r="AL1506" s="47">
        <f>AL1479*Settings!$C$13*(INDEX(AL$331:AL$342,$D1506))</f>
        <v/>
      </c>
      <c r="AM1506" s="47">
        <f>AM1479*Settings!$C$13*(INDEX(AM$331:AM$342,$D1506))</f>
        <v/>
      </c>
      <c r="AN1506" s="47">
        <f>AN1479*Settings!$C$13*(INDEX(AN$331:AN$342,$D1506))</f>
        <v/>
      </c>
      <c r="AO1506" s="47">
        <f>AO1479*Settings!$C$13*(INDEX(AO$331:AO$342,$D1506))</f>
        <v/>
      </c>
      <c r="AP1506" s="47">
        <f>AP1479*Settings!$C$13*(INDEX(AP$331:AP$342,$D1506))</f>
        <v/>
      </c>
      <c r="AQ1506" s="47">
        <f>AQ1479*Settings!$C$13*(INDEX(AQ$331:AQ$342,$D1506))</f>
        <v/>
      </c>
      <c r="AR1506" s="47">
        <f>AR1479*Settings!$C$13*(INDEX(AR$331:AR$342,$D1506))</f>
        <v/>
      </c>
      <c r="AS1506" s="47">
        <f>AS1479*Settings!$C$13*(INDEX(AS$331:AS$342,$D1506))</f>
        <v/>
      </c>
      <c r="AT1506" s="47">
        <f>AT1479*Settings!$C$13*(INDEX(AT$331:AT$342,$D1506))</f>
        <v/>
      </c>
      <c r="AU1506" s="47">
        <f>AU1479*Settings!$C$13*(INDEX(AU$331:AU$342,$D1506))</f>
        <v/>
      </c>
      <c r="AV1506" s="47">
        <f>AV1479*Settings!$C$13*(INDEX(AV$331:AV$342,$D1506))</f>
        <v/>
      </c>
      <c r="AW1506" s="47">
        <f>AW1479*Settings!$C$13*(INDEX(AW$331:AW$342,$D1506))</f>
        <v/>
      </c>
      <c r="AX1506" s="47">
        <f>AX1479*Settings!$C$13*(INDEX(AX$331:AX$342,$D1506))</f>
        <v/>
      </c>
      <c r="AY1506" s="58">
        <f>REVENUE(AY1479,Settings!$C$13,INDEX(AY$331:AY$342,$D1506))</f>
        <v/>
      </c>
    </row>
    <row r="1507" hidden="1" outlineLevel="2">
      <c r="A1507" s="14" t="inlineStr">
        <is>
          <t>rsub</t>
        </is>
      </c>
      <c r="B1507" s="14" t="inlineStr">
        <is>
          <t>gso</t>
        </is>
      </c>
      <c r="C1507" s="14" t="inlineStr">
        <is>
          <t>nfm</t>
        </is>
      </c>
      <c r="D1507" s="37">
        <f>INDEX(Inputs!$R$5:$R$132,MATCH($B1507&amp;"|"&amp;$C1507,Inputs!$A$5:$A$132,0))</f>
        <v/>
      </c>
      <c r="E1507" s="36" t="n"/>
      <c r="F1507" s="36" t="n"/>
      <c r="G1507" s="36" t="n"/>
      <c r="H1507" s="14">
        <f>INDEX(Variables!$B$5:$B$205,MATCH($A1507,Variables!$A$5:$A$205,0))&amp;IF($C1507="",""," | "&amp;INDEX(Mapping!$B$5:$B$26,MATCH($C1507,Mapping!$A$5:$A$26,0))&amp;" | "&amp;INDEX(Mapping!$B$30:$B$46,MATCH($B1507,Mapping!$A$30:$A$46,0)))</f>
        <v/>
      </c>
      <c r="I1507" s="14">
        <f>INDEX(Variables!$C$5:$C$205,MATCH($A1507,Variables!$A$5:$A$205,0))</f>
        <v/>
      </c>
      <c r="J1507" s="14">
        <f>INDEX(Variables!$E$5:$E$205,MATCH($A1507,Variables!$A$5:$A$205,0))</f>
        <v/>
      </c>
      <c r="K1507" s="11">
        <f>LOWER(Settings!$C$4)&amp;".mit."&amp;$A1507&amp;IF($C1507="","","."&amp;$C1507&amp;"."&amp;$B1507)&amp;IF(INDEX(Variables!$D$5:$D$205,MATCH($A1507,Variables!$A$5:$A$205,0))="","","."&amp;INDEX(Variables!$D$5:$D$205,MATCH($A1507,Variables!$A$5:$A$205,0)))&amp;"."&amp;K$5</f>
        <v/>
      </c>
      <c r="L1507" s="46">
        <f>L1480*Settings!$C$13*(INDEX(L$331:L$342,$D1507))</f>
        <v/>
      </c>
      <c r="M1507" s="47">
        <f>M1480*Settings!$C$13*(INDEX(M$331:M$342,$D1507))</f>
        <v/>
      </c>
      <c r="N1507" s="47">
        <f>N1480*Settings!$C$13*(INDEX(N$331:N$342,$D1507))</f>
        <v/>
      </c>
      <c r="O1507" s="47">
        <f>O1480*Settings!$C$13*(INDEX(O$331:O$342,$D1507))</f>
        <v/>
      </c>
      <c r="P1507" s="47">
        <f>P1480*Settings!$C$13*(INDEX(P$331:P$342,$D1507))</f>
        <v/>
      </c>
      <c r="Q1507" s="47">
        <f>Q1480*Settings!$C$13*(INDEX(Q$331:Q$342,$D1507))</f>
        <v/>
      </c>
      <c r="R1507" s="47">
        <f>R1480*Settings!$C$13*(INDEX(R$331:R$342,$D1507))</f>
        <v/>
      </c>
      <c r="S1507" s="47">
        <f>S1480*Settings!$C$13*(INDEX(S$331:S$342,$D1507))</f>
        <v/>
      </c>
      <c r="T1507" s="47">
        <f>T1480*Settings!$C$13*(INDEX(T$331:T$342,$D1507))</f>
        <v/>
      </c>
      <c r="U1507" s="47">
        <f>U1480*Settings!$C$13*(INDEX(U$331:U$342,$D1507))</f>
        <v/>
      </c>
      <c r="V1507" s="47">
        <f>V1480*Settings!$C$13*(INDEX(V$331:V$342,$D1507))</f>
        <v/>
      </c>
      <c r="W1507" s="47">
        <f>W1480*Settings!$C$13*(INDEX(W$331:W$342,$D1507))</f>
        <v/>
      </c>
      <c r="X1507" s="47">
        <f>X1480*Settings!$C$13*(INDEX(X$331:X$342,$D1507))</f>
        <v/>
      </c>
      <c r="Y1507" s="47">
        <f>Y1480*Settings!$C$13*(INDEX(Y$331:Y$342,$D1507))</f>
        <v/>
      </c>
      <c r="Z1507" s="47">
        <f>Z1480*Settings!$C$13*(INDEX(Z$331:Z$342,$D1507))</f>
        <v/>
      </c>
      <c r="AA1507" s="47">
        <f>AA1480*Settings!$C$13*(INDEX(AA$331:AA$342,$D1507))</f>
        <v/>
      </c>
      <c r="AB1507" s="47">
        <f>AB1480*Settings!$C$13*(INDEX(AB$331:AB$342,$D1507))</f>
        <v/>
      </c>
      <c r="AC1507" s="47">
        <f>AC1480*Settings!$C$13*(INDEX(AC$331:AC$342,$D1507))</f>
        <v/>
      </c>
      <c r="AD1507" s="58">
        <f>REVENUE(AD1480,Settings!$C$13,INDEX(AD$331:AD$342,$D1507))</f>
        <v/>
      </c>
      <c r="AF1507" s="11">
        <f>LOWER(Settings!$C$4)&amp;".mit."&amp;$A1507&amp;IF($C1507="","","."&amp;$C1507&amp;"."&amp;$B1507)&amp;IF(INDEX(Variables!$D$5:$D$205,MATCH($A1507,Variables!$A$5:$A$205,0))="","","."&amp;INDEX(Variables!$D$5:$D$205,MATCH($A1507,Variables!$A$5:$A$205,0)))&amp;"."&amp;AF$5</f>
        <v/>
      </c>
      <c r="AG1507" s="46">
        <f>AG1480*Settings!$C$13*(INDEX(AG$331:AG$342,$D1507))</f>
        <v/>
      </c>
      <c r="AH1507" s="47">
        <f>AH1480*Settings!$C$13*(INDEX(AH$331:AH$342,$D1507))</f>
        <v/>
      </c>
      <c r="AI1507" s="47">
        <f>AI1480*Settings!$C$13*(INDEX(AI$331:AI$342,$D1507))</f>
        <v/>
      </c>
      <c r="AJ1507" s="47">
        <f>AJ1480*Settings!$C$13*(INDEX(AJ$331:AJ$342,$D1507))</f>
        <v/>
      </c>
      <c r="AK1507" s="47">
        <f>AK1480*Settings!$C$13*(INDEX(AK$331:AK$342,$D1507))</f>
        <v/>
      </c>
      <c r="AL1507" s="47">
        <f>AL1480*Settings!$C$13*(INDEX(AL$331:AL$342,$D1507))</f>
        <v/>
      </c>
      <c r="AM1507" s="47">
        <f>AM1480*Settings!$C$13*(INDEX(AM$331:AM$342,$D1507))</f>
        <v/>
      </c>
      <c r="AN1507" s="47">
        <f>AN1480*Settings!$C$13*(INDEX(AN$331:AN$342,$D1507))</f>
        <v/>
      </c>
      <c r="AO1507" s="47">
        <f>AO1480*Settings!$C$13*(INDEX(AO$331:AO$342,$D1507))</f>
        <v/>
      </c>
      <c r="AP1507" s="47">
        <f>AP1480*Settings!$C$13*(INDEX(AP$331:AP$342,$D1507))</f>
        <v/>
      </c>
      <c r="AQ1507" s="47">
        <f>AQ1480*Settings!$C$13*(INDEX(AQ$331:AQ$342,$D1507))</f>
        <v/>
      </c>
      <c r="AR1507" s="47">
        <f>AR1480*Settings!$C$13*(INDEX(AR$331:AR$342,$D1507))</f>
        <v/>
      </c>
      <c r="AS1507" s="47">
        <f>AS1480*Settings!$C$13*(INDEX(AS$331:AS$342,$D1507))</f>
        <v/>
      </c>
      <c r="AT1507" s="47">
        <f>AT1480*Settings!$C$13*(INDEX(AT$331:AT$342,$D1507))</f>
        <v/>
      </c>
      <c r="AU1507" s="47">
        <f>AU1480*Settings!$C$13*(INDEX(AU$331:AU$342,$D1507))</f>
        <v/>
      </c>
      <c r="AV1507" s="47">
        <f>AV1480*Settings!$C$13*(INDEX(AV$331:AV$342,$D1507))</f>
        <v/>
      </c>
      <c r="AW1507" s="47">
        <f>AW1480*Settings!$C$13*(INDEX(AW$331:AW$342,$D1507))</f>
        <v/>
      </c>
      <c r="AX1507" s="47">
        <f>AX1480*Settings!$C$13*(INDEX(AX$331:AX$342,$D1507))</f>
        <v/>
      </c>
      <c r="AY1507" s="58">
        <f>REVENUE(AY1480,Settings!$C$13,INDEX(AY$331:AY$342,$D1507))</f>
        <v/>
      </c>
    </row>
    <row r="1508" hidden="1" outlineLevel="2">
      <c r="A1508" s="14" t="inlineStr">
        <is>
          <t>rsub</t>
        </is>
      </c>
      <c r="B1508" s="14" t="inlineStr">
        <is>
          <t>die</t>
        </is>
      </c>
      <c r="C1508" s="14" t="inlineStr">
        <is>
          <t>nfm</t>
        </is>
      </c>
      <c r="D1508" s="37">
        <f>INDEX(Inputs!$R$5:$R$132,MATCH($B1508&amp;"|"&amp;$C1508,Inputs!$A$5:$A$132,0))</f>
        <v/>
      </c>
      <c r="E1508" s="36" t="n"/>
      <c r="F1508" s="36" t="n"/>
      <c r="G1508" s="36" t="n"/>
      <c r="H1508" s="14">
        <f>INDEX(Variables!$B$5:$B$205,MATCH($A1508,Variables!$A$5:$A$205,0))&amp;IF($C1508="",""," | "&amp;INDEX(Mapping!$B$5:$B$26,MATCH($C1508,Mapping!$A$5:$A$26,0))&amp;" | "&amp;INDEX(Mapping!$B$30:$B$46,MATCH($B1508,Mapping!$A$30:$A$46,0)))</f>
        <v/>
      </c>
      <c r="I1508" s="14">
        <f>INDEX(Variables!$C$5:$C$205,MATCH($A1508,Variables!$A$5:$A$205,0))</f>
        <v/>
      </c>
      <c r="J1508" s="14">
        <f>INDEX(Variables!$E$5:$E$205,MATCH($A1508,Variables!$A$5:$A$205,0))</f>
        <v/>
      </c>
      <c r="K1508" s="11">
        <f>LOWER(Settings!$C$4)&amp;".mit."&amp;$A1508&amp;IF($C1508="","","."&amp;$C1508&amp;"."&amp;$B1508)&amp;IF(INDEX(Variables!$D$5:$D$205,MATCH($A1508,Variables!$A$5:$A$205,0))="","","."&amp;INDEX(Variables!$D$5:$D$205,MATCH($A1508,Variables!$A$5:$A$205,0)))&amp;"."&amp;K$5</f>
        <v/>
      </c>
      <c r="L1508" s="46">
        <f>L1481*Settings!$C$13*(INDEX(L$331:L$342,$D1508))</f>
        <v/>
      </c>
      <c r="M1508" s="47">
        <f>M1481*Settings!$C$13*(INDEX(M$331:M$342,$D1508))</f>
        <v/>
      </c>
      <c r="N1508" s="47">
        <f>N1481*Settings!$C$13*(INDEX(N$331:N$342,$D1508))</f>
        <v/>
      </c>
      <c r="O1508" s="47">
        <f>O1481*Settings!$C$13*(INDEX(O$331:O$342,$D1508))</f>
        <v/>
      </c>
      <c r="P1508" s="47">
        <f>P1481*Settings!$C$13*(INDEX(P$331:P$342,$D1508))</f>
        <v/>
      </c>
      <c r="Q1508" s="47">
        <f>Q1481*Settings!$C$13*(INDEX(Q$331:Q$342,$D1508))</f>
        <v/>
      </c>
      <c r="R1508" s="47">
        <f>R1481*Settings!$C$13*(INDEX(R$331:R$342,$D1508))</f>
        <v/>
      </c>
      <c r="S1508" s="47">
        <f>S1481*Settings!$C$13*(INDEX(S$331:S$342,$D1508))</f>
        <v/>
      </c>
      <c r="T1508" s="47">
        <f>T1481*Settings!$C$13*(INDEX(T$331:T$342,$D1508))</f>
        <v/>
      </c>
      <c r="U1508" s="47">
        <f>U1481*Settings!$C$13*(INDEX(U$331:U$342,$D1508))</f>
        <v/>
      </c>
      <c r="V1508" s="47">
        <f>V1481*Settings!$C$13*(INDEX(V$331:V$342,$D1508))</f>
        <v/>
      </c>
      <c r="W1508" s="47">
        <f>W1481*Settings!$C$13*(INDEX(W$331:W$342,$D1508))</f>
        <v/>
      </c>
      <c r="X1508" s="47">
        <f>X1481*Settings!$C$13*(INDEX(X$331:X$342,$D1508))</f>
        <v/>
      </c>
      <c r="Y1508" s="47">
        <f>Y1481*Settings!$C$13*(INDEX(Y$331:Y$342,$D1508))</f>
        <v/>
      </c>
      <c r="Z1508" s="47">
        <f>Z1481*Settings!$C$13*(INDEX(Z$331:Z$342,$D1508))</f>
        <v/>
      </c>
      <c r="AA1508" s="47">
        <f>AA1481*Settings!$C$13*(INDEX(AA$331:AA$342,$D1508))</f>
        <v/>
      </c>
      <c r="AB1508" s="47">
        <f>AB1481*Settings!$C$13*(INDEX(AB$331:AB$342,$D1508))</f>
        <v/>
      </c>
      <c r="AC1508" s="47">
        <f>AC1481*Settings!$C$13*(INDEX(AC$331:AC$342,$D1508))</f>
        <v/>
      </c>
      <c r="AD1508" s="58">
        <f>REVENUE(AD1481,Settings!$C$13,INDEX(AD$331:AD$342,$D1508))</f>
        <v/>
      </c>
      <c r="AF1508" s="11">
        <f>LOWER(Settings!$C$4)&amp;".mit."&amp;$A1508&amp;IF($C1508="","","."&amp;$C1508&amp;"."&amp;$B1508)&amp;IF(INDEX(Variables!$D$5:$D$205,MATCH($A1508,Variables!$A$5:$A$205,0))="","","."&amp;INDEX(Variables!$D$5:$D$205,MATCH($A1508,Variables!$A$5:$A$205,0)))&amp;"."&amp;AF$5</f>
        <v/>
      </c>
      <c r="AG1508" s="46">
        <f>AG1481*Settings!$C$13*(INDEX(AG$331:AG$342,$D1508))</f>
        <v/>
      </c>
      <c r="AH1508" s="47">
        <f>AH1481*Settings!$C$13*(INDEX(AH$331:AH$342,$D1508))</f>
        <v/>
      </c>
      <c r="AI1508" s="47">
        <f>AI1481*Settings!$C$13*(INDEX(AI$331:AI$342,$D1508))</f>
        <v/>
      </c>
      <c r="AJ1508" s="47">
        <f>AJ1481*Settings!$C$13*(INDEX(AJ$331:AJ$342,$D1508))</f>
        <v/>
      </c>
      <c r="AK1508" s="47">
        <f>AK1481*Settings!$C$13*(INDEX(AK$331:AK$342,$D1508))</f>
        <v/>
      </c>
      <c r="AL1508" s="47">
        <f>AL1481*Settings!$C$13*(INDEX(AL$331:AL$342,$D1508))</f>
        <v/>
      </c>
      <c r="AM1508" s="47">
        <f>AM1481*Settings!$C$13*(INDEX(AM$331:AM$342,$D1508))</f>
        <v/>
      </c>
      <c r="AN1508" s="47">
        <f>AN1481*Settings!$C$13*(INDEX(AN$331:AN$342,$D1508))</f>
        <v/>
      </c>
      <c r="AO1508" s="47">
        <f>AO1481*Settings!$C$13*(INDEX(AO$331:AO$342,$D1508))</f>
        <v/>
      </c>
      <c r="AP1508" s="47">
        <f>AP1481*Settings!$C$13*(INDEX(AP$331:AP$342,$D1508))</f>
        <v/>
      </c>
      <c r="AQ1508" s="47">
        <f>AQ1481*Settings!$C$13*(INDEX(AQ$331:AQ$342,$D1508))</f>
        <v/>
      </c>
      <c r="AR1508" s="47">
        <f>AR1481*Settings!$C$13*(INDEX(AR$331:AR$342,$D1508))</f>
        <v/>
      </c>
      <c r="AS1508" s="47">
        <f>AS1481*Settings!$C$13*(INDEX(AS$331:AS$342,$D1508))</f>
        <v/>
      </c>
      <c r="AT1508" s="47">
        <f>AT1481*Settings!$C$13*(INDEX(AT$331:AT$342,$D1508))</f>
        <v/>
      </c>
      <c r="AU1508" s="47">
        <f>AU1481*Settings!$C$13*(INDEX(AU$331:AU$342,$D1508))</f>
        <v/>
      </c>
      <c r="AV1508" s="47">
        <f>AV1481*Settings!$C$13*(INDEX(AV$331:AV$342,$D1508))</f>
        <v/>
      </c>
      <c r="AW1508" s="47">
        <f>AW1481*Settings!$C$13*(INDEX(AW$331:AW$342,$D1508))</f>
        <v/>
      </c>
      <c r="AX1508" s="47">
        <f>AX1481*Settings!$C$13*(INDEX(AX$331:AX$342,$D1508))</f>
        <v/>
      </c>
      <c r="AY1508" s="58">
        <f>REVENUE(AY1481,Settings!$C$13,INDEX(AY$331:AY$342,$D1508))</f>
        <v/>
      </c>
    </row>
    <row r="1509" hidden="1" outlineLevel="2">
      <c r="A1509" s="14" t="inlineStr">
        <is>
          <t>rsub</t>
        </is>
      </c>
      <c r="B1509" s="14" t="inlineStr">
        <is>
          <t>lpg</t>
        </is>
      </c>
      <c r="C1509" s="14" t="inlineStr">
        <is>
          <t>nfm</t>
        </is>
      </c>
      <c r="D1509" s="37">
        <f>INDEX(Inputs!$R$5:$R$132,MATCH($B1509&amp;"|"&amp;$C1509,Inputs!$A$5:$A$132,0))</f>
        <v/>
      </c>
      <c r="E1509" s="36" t="n"/>
      <c r="F1509" s="36" t="n"/>
      <c r="G1509" s="36" t="n"/>
      <c r="H1509" s="14">
        <f>INDEX(Variables!$B$5:$B$205,MATCH($A1509,Variables!$A$5:$A$205,0))&amp;IF($C1509="",""," | "&amp;INDEX(Mapping!$B$5:$B$26,MATCH($C1509,Mapping!$A$5:$A$26,0))&amp;" | "&amp;INDEX(Mapping!$B$30:$B$46,MATCH($B1509,Mapping!$A$30:$A$46,0)))</f>
        <v/>
      </c>
      <c r="I1509" s="14">
        <f>INDEX(Variables!$C$5:$C$205,MATCH($A1509,Variables!$A$5:$A$205,0))</f>
        <v/>
      </c>
      <c r="J1509" s="14">
        <f>INDEX(Variables!$E$5:$E$205,MATCH($A1509,Variables!$A$5:$A$205,0))</f>
        <v/>
      </c>
      <c r="K1509" s="11">
        <f>LOWER(Settings!$C$4)&amp;".mit."&amp;$A1509&amp;IF($C1509="","","."&amp;$C1509&amp;"."&amp;$B1509)&amp;IF(INDEX(Variables!$D$5:$D$205,MATCH($A1509,Variables!$A$5:$A$205,0))="","","."&amp;INDEX(Variables!$D$5:$D$205,MATCH($A1509,Variables!$A$5:$A$205,0)))&amp;"."&amp;K$5</f>
        <v/>
      </c>
      <c r="L1509" s="46">
        <f>L1482*Settings!$C$13*(INDEX(L$331:L$342,$D1509))</f>
        <v/>
      </c>
      <c r="M1509" s="47">
        <f>M1482*Settings!$C$13*(INDEX(M$331:M$342,$D1509))</f>
        <v/>
      </c>
      <c r="N1509" s="47">
        <f>N1482*Settings!$C$13*(INDEX(N$331:N$342,$D1509))</f>
        <v/>
      </c>
      <c r="O1509" s="47">
        <f>O1482*Settings!$C$13*(INDEX(O$331:O$342,$D1509))</f>
        <v/>
      </c>
      <c r="P1509" s="47">
        <f>P1482*Settings!$C$13*(INDEX(P$331:P$342,$D1509))</f>
        <v/>
      </c>
      <c r="Q1509" s="47">
        <f>Q1482*Settings!$C$13*(INDEX(Q$331:Q$342,$D1509))</f>
        <v/>
      </c>
      <c r="R1509" s="47">
        <f>R1482*Settings!$C$13*(INDEX(R$331:R$342,$D1509))</f>
        <v/>
      </c>
      <c r="S1509" s="47">
        <f>S1482*Settings!$C$13*(INDEX(S$331:S$342,$D1509))</f>
        <v/>
      </c>
      <c r="T1509" s="47">
        <f>T1482*Settings!$C$13*(INDEX(T$331:T$342,$D1509))</f>
        <v/>
      </c>
      <c r="U1509" s="47">
        <f>U1482*Settings!$C$13*(INDEX(U$331:U$342,$D1509))</f>
        <v/>
      </c>
      <c r="V1509" s="47">
        <f>V1482*Settings!$C$13*(INDEX(V$331:V$342,$D1509))</f>
        <v/>
      </c>
      <c r="W1509" s="47">
        <f>W1482*Settings!$C$13*(INDEX(W$331:W$342,$D1509))</f>
        <v/>
      </c>
      <c r="X1509" s="47">
        <f>X1482*Settings!$C$13*(INDEX(X$331:X$342,$D1509))</f>
        <v/>
      </c>
      <c r="Y1509" s="47">
        <f>Y1482*Settings!$C$13*(INDEX(Y$331:Y$342,$D1509))</f>
        <v/>
      </c>
      <c r="Z1509" s="47">
        <f>Z1482*Settings!$C$13*(INDEX(Z$331:Z$342,$D1509))</f>
        <v/>
      </c>
      <c r="AA1509" s="47">
        <f>AA1482*Settings!$C$13*(INDEX(AA$331:AA$342,$D1509))</f>
        <v/>
      </c>
      <c r="AB1509" s="47">
        <f>AB1482*Settings!$C$13*(INDEX(AB$331:AB$342,$D1509))</f>
        <v/>
      </c>
      <c r="AC1509" s="47">
        <f>AC1482*Settings!$C$13*(INDEX(AC$331:AC$342,$D1509))</f>
        <v/>
      </c>
      <c r="AD1509" s="58">
        <f>REVENUE(AD1482,Settings!$C$13,INDEX(AD$331:AD$342,$D1509))</f>
        <v/>
      </c>
      <c r="AF1509" s="11">
        <f>LOWER(Settings!$C$4)&amp;".mit."&amp;$A1509&amp;IF($C1509="","","."&amp;$C1509&amp;"."&amp;$B1509)&amp;IF(INDEX(Variables!$D$5:$D$205,MATCH($A1509,Variables!$A$5:$A$205,0))="","","."&amp;INDEX(Variables!$D$5:$D$205,MATCH($A1509,Variables!$A$5:$A$205,0)))&amp;"."&amp;AF$5</f>
        <v/>
      </c>
      <c r="AG1509" s="46">
        <f>AG1482*Settings!$C$13*(INDEX(AG$331:AG$342,$D1509))</f>
        <v/>
      </c>
      <c r="AH1509" s="47">
        <f>AH1482*Settings!$C$13*(INDEX(AH$331:AH$342,$D1509))</f>
        <v/>
      </c>
      <c r="AI1509" s="47">
        <f>AI1482*Settings!$C$13*(INDEX(AI$331:AI$342,$D1509))</f>
        <v/>
      </c>
      <c r="AJ1509" s="47">
        <f>AJ1482*Settings!$C$13*(INDEX(AJ$331:AJ$342,$D1509))</f>
        <v/>
      </c>
      <c r="AK1509" s="47">
        <f>AK1482*Settings!$C$13*(INDEX(AK$331:AK$342,$D1509))</f>
        <v/>
      </c>
      <c r="AL1509" s="47">
        <f>AL1482*Settings!$C$13*(INDEX(AL$331:AL$342,$D1509))</f>
        <v/>
      </c>
      <c r="AM1509" s="47">
        <f>AM1482*Settings!$C$13*(INDEX(AM$331:AM$342,$D1509))</f>
        <v/>
      </c>
      <c r="AN1509" s="47">
        <f>AN1482*Settings!$C$13*(INDEX(AN$331:AN$342,$D1509))</f>
        <v/>
      </c>
      <c r="AO1509" s="47">
        <f>AO1482*Settings!$C$13*(INDEX(AO$331:AO$342,$D1509))</f>
        <v/>
      </c>
      <c r="AP1509" s="47">
        <f>AP1482*Settings!$C$13*(INDEX(AP$331:AP$342,$D1509))</f>
        <v/>
      </c>
      <c r="AQ1509" s="47">
        <f>AQ1482*Settings!$C$13*(INDEX(AQ$331:AQ$342,$D1509))</f>
        <v/>
      </c>
      <c r="AR1509" s="47">
        <f>AR1482*Settings!$C$13*(INDEX(AR$331:AR$342,$D1509))</f>
        <v/>
      </c>
      <c r="AS1509" s="47">
        <f>AS1482*Settings!$C$13*(INDEX(AS$331:AS$342,$D1509))</f>
        <v/>
      </c>
      <c r="AT1509" s="47">
        <f>AT1482*Settings!$C$13*(INDEX(AT$331:AT$342,$D1509))</f>
        <v/>
      </c>
      <c r="AU1509" s="47">
        <f>AU1482*Settings!$C$13*(INDEX(AU$331:AU$342,$D1509))</f>
        <v/>
      </c>
      <c r="AV1509" s="47">
        <f>AV1482*Settings!$C$13*(INDEX(AV$331:AV$342,$D1509))</f>
        <v/>
      </c>
      <c r="AW1509" s="47">
        <f>AW1482*Settings!$C$13*(INDEX(AW$331:AW$342,$D1509))</f>
        <v/>
      </c>
      <c r="AX1509" s="47">
        <f>AX1482*Settings!$C$13*(INDEX(AX$331:AX$342,$D1509))</f>
        <v/>
      </c>
      <c r="AY1509" s="58">
        <f>REVENUE(AY1482,Settings!$C$13,INDEX(AY$331:AY$342,$D1509))</f>
        <v/>
      </c>
    </row>
    <row r="1510" hidden="1" outlineLevel="2">
      <c r="A1510" s="14" t="inlineStr">
        <is>
          <t>rsub</t>
        </is>
      </c>
      <c r="B1510" s="14" t="inlineStr">
        <is>
          <t>ker</t>
        </is>
      </c>
      <c r="C1510" s="14" t="inlineStr">
        <is>
          <t>nfm</t>
        </is>
      </c>
      <c r="D1510" s="37">
        <f>INDEX(Inputs!$R$5:$R$132,MATCH($B1510&amp;"|"&amp;$C1510,Inputs!$A$5:$A$132,0))</f>
        <v/>
      </c>
      <c r="E1510" s="36" t="n"/>
      <c r="F1510" s="36" t="n"/>
      <c r="G1510" s="36" t="n"/>
      <c r="H1510" s="14">
        <f>INDEX(Variables!$B$5:$B$205,MATCH($A1510,Variables!$A$5:$A$205,0))&amp;IF($C1510="",""," | "&amp;INDEX(Mapping!$B$5:$B$26,MATCH($C1510,Mapping!$A$5:$A$26,0))&amp;" | "&amp;INDEX(Mapping!$B$30:$B$46,MATCH($B1510,Mapping!$A$30:$A$46,0)))</f>
        <v/>
      </c>
      <c r="I1510" s="14">
        <f>INDEX(Variables!$C$5:$C$205,MATCH($A1510,Variables!$A$5:$A$205,0))</f>
        <v/>
      </c>
      <c r="J1510" s="14">
        <f>INDEX(Variables!$E$5:$E$205,MATCH($A1510,Variables!$A$5:$A$205,0))</f>
        <v/>
      </c>
      <c r="K1510" s="11">
        <f>LOWER(Settings!$C$4)&amp;".mit."&amp;$A1510&amp;IF($C1510="","","."&amp;$C1510&amp;"."&amp;$B1510)&amp;IF(INDEX(Variables!$D$5:$D$205,MATCH($A1510,Variables!$A$5:$A$205,0))="","","."&amp;INDEX(Variables!$D$5:$D$205,MATCH($A1510,Variables!$A$5:$A$205,0)))&amp;"."&amp;K$5</f>
        <v/>
      </c>
      <c r="L1510" s="46">
        <f>L1483*Settings!$C$13*(INDEX(L$331:L$342,$D1510))</f>
        <v/>
      </c>
      <c r="M1510" s="47">
        <f>M1483*Settings!$C$13*(INDEX(M$331:M$342,$D1510))</f>
        <v/>
      </c>
      <c r="N1510" s="47">
        <f>N1483*Settings!$C$13*(INDEX(N$331:N$342,$D1510))</f>
        <v/>
      </c>
      <c r="O1510" s="47">
        <f>O1483*Settings!$C$13*(INDEX(O$331:O$342,$D1510))</f>
        <v/>
      </c>
      <c r="P1510" s="47">
        <f>P1483*Settings!$C$13*(INDEX(P$331:P$342,$D1510))</f>
        <v/>
      </c>
      <c r="Q1510" s="47">
        <f>Q1483*Settings!$C$13*(INDEX(Q$331:Q$342,$D1510))</f>
        <v/>
      </c>
      <c r="R1510" s="47">
        <f>R1483*Settings!$C$13*(INDEX(R$331:R$342,$D1510))</f>
        <v/>
      </c>
      <c r="S1510" s="47">
        <f>S1483*Settings!$C$13*(INDEX(S$331:S$342,$D1510))</f>
        <v/>
      </c>
      <c r="T1510" s="47">
        <f>T1483*Settings!$C$13*(INDEX(T$331:T$342,$D1510))</f>
        <v/>
      </c>
      <c r="U1510" s="47">
        <f>U1483*Settings!$C$13*(INDEX(U$331:U$342,$D1510))</f>
        <v/>
      </c>
      <c r="V1510" s="47">
        <f>V1483*Settings!$C$13*(INDEX(V$331:V$342,$D1510))</f>
        <v/>
      </c>
      <c r="W1510" s="47">
        <f>W1483*Settings!$C$13*(INDEX(W$331:W$342,$D1510))</f>
        <v/>
      </c>
      <c r="X1510" s="47">
        <f>X1483*Settings!$C$13*(INDEX(X$331:X$342,$D1510))</f>
        <v/>
      </c>
      <c r="Y1510" s="47">
        <f>Y1483*Settings!$C$13*(INDEX(Y$331:Y$342,$D1510))</f>
        <v/>
      </c>
      <c r="Z1510" s="47">
        <f>Z1483*Settings!$C$13*(INDEX(Z$331:Z$342,$D1510))</f>
        <v/>
      </c>
      <c r="AA1510" s="47">
        <f>AA1483*Settings!$C$13*(INDEX(AA$331:AA$342,$D1510))</f>
        <v/>
      </c>
      <c r="AB1510" s="47">
        <f>AB1483*Settings!$C$13*(INDEX(AB$331:AB$342,$D1510))</f>
        <v/>
      </c>
      <c r="AC1510" s="47">
        <f>AC1483*Settings!$C$13*(INDEX(AC$331:AC$342,$D1510))</f>
        <v/>
      </c>
      <c r="AD1510" s="58">
        <f>REVENUE(AD1483,Settings!$C$13,INDEX(AD$331:AD$342,$D1510))</f>
        <v/>
      </c>
      <c r="AF1510" s="11">
        <f>LOWER(Settings!$C$4)&amp;".mit."&amp;$A1510&amp;IF($C1510="","","."&amp;$C1510&amp;"."&amp;$B1510)&amp;IF(INDEX(Variables!$D$5:$D$205,MATCH($A1510,Variables!$A$5:$A$205,0))="","","."&amp;INDEX(Variables!$D$5:$D$205,MATCH($A1510,Variables!$A$5:$A$205,0)))&amp;"."&amp;AF$5</f>
        <v/>
      </c>
      <c r="AG1510" s="46">
        <f>AG1483*Settings!$C$13*(INDEX(AG$331:AG$342,$D1510))</f>
        <v/>
      </c>
      <c r="AH1510" s="47">
        <f>AH1483*Settings!$C$13*(INDEX(AH$331:AH$342,$D1510))</f>
        <v/>
      </c>
      <c r="AI1510" s="47">
        <f>AI1483*Settings!$C$13*(INDEX(AI$331:AI$342,$D1510))</f>
        <v/>
      </c>
      <c r="AJ1510" s="47">
        <f>AJ1483*Settings!$C$13*(INDEX(AJ$331:AJ$342,$D1510))</f>
        <v/>
      </c>
      <c r="AK1510" s="47">
        <f>AK1483*Settings!$C$13*(INDEX(AK$331:AK$342,$D1510))</f>
        <v/>
      </c>
      <c r="AL1510" s="47">
        <f>AL1483*Settings!$C$13*(INDEX(AL$331:AL$342,$D1510))</f>
        <v/>
      </c>
      <c r="AM1510" s="47">
        <f>AM1483*Settings!$C$13*(INDEX(AM$331:AM$342,$D1510))</f>
        <v/>
      </c>
      <c r="AN1510" s="47">
        <f>AN1483*Settings!$C$13*(INDEX(AN$331:AN$342,$D1510))</f>
        <v/>
      </c>
      <c r="AO1510" s="47">
        <f>AO1483*Settings!$C$13*(INDEX(AO$331:AO$342,$D1510))</f>
        <v/>
      </c>
      <c r="AP1510" s="47">
        <f>AP1483*Settings!$C$13*(INDEX(AP$331:AP$342,$D1510))</f>
        <v/>
      </c>
      <c r="AQ1510" s="47">
        <f>AQ1483*Settings!$C$13*(INDEX(AQ$331:AQ$342,$D1510))</f>
        <v/>
      </c>
      <c r="AR1510" s="47">
        <f>AR1483*Settings!$C$13*(INDEX(AR$331:AR$342,$D1510))</f>
        <v/>
      </c>
      <c r="AS1510" s="47">
        <f>AS1483*Settings!$C$13*(INDEX(AS$331:AS$342,$D1510))</f>
        <v/>
      </c>
      <c r="AT1510" s="47">
        <f>AT1483*Settings!$C$13*(INDEX(AT$331:AT$342,$D1510))</f>
        <v/>
      </c>
      <c r="AU1510" s="47">
        <f>AU1483*Settings!$C$13*(INDEX(AU$331:AU$342,$D1510))</f>
        <v/>
      </c>
      <c r="AV1510" s="47">
        <f>AV1483*Settings!$C$13*(INDEX(AV$331:AV$342,$D1510))</f>
        <v/>
      </c>
      <c r="AW1510" s="47">
        <f>AW1483*Settings!$C$13*(INDEX(AW$331:AW$342,$D1510))</f>
        <v/>
      </c>
      <c r="AX1510" s="47">
        <f>AX1483*Settings!$C$13*(INDEX(AX$331:AX$342,$D1510))</f>
        <v/>
      </c>
      <c r="AY1510" s="58">
        <f>REVENUE(AY1483,Settings!$C$13,INDEX(AY$331:AY$342,$D1510))</f>
        <v/>
      </c>
    </row>
    <row r="1511" hidden="1" outlineLevel="2">
      <c r="A1511" s="14" t="inlineStr">
        <is>
          <t>rsub</t>
        </is>
      </c>
      <c r="B1511" s="14" t="inlineStr">
        <is>
          <t>oop</t>
        </is>
      </c>
      <c r="C1511" s="14" t="inlineStr">
        <is>
          <t>nfm</t>
        </is>
      </c>
      <c r="D1511" s="37">
        <f>INDEX(Inputs!$R$5:$R$132,MATCH($B1511&amp;"|"&amp;$C1511,Inputs!$A$5:$A$132,0))</f>
        <v/>
      </c>
      <c r="E1511" s="36" t="n"/>
      <c r="F1511" s="36" t="n"/>
      <c r="G1511" s="36" t="n"/>
      <c r="H1511" s="14">
        <f>INDEX(Variables!$B$5:$B$205,MATCH($A1511,Variables!$A$5:$A$205,0))&amp;IF($C1511="",""," | "&amp;INDEX(Mapping!$B$5:$B$26,MATCH($C1511,Mapping!$A$5:$A$26,0))&amp;" | "&amp;INDEX(Mapping!$B$30:$B$46,MATCH($B1511,Mapping!$A$30:$A$46,0)))</f>
        <v/>
      </c>
      <c r="I1511" s="14">
        <f>INDEX(Variables!$C$5:$C$205,MATCH($A1511,Variables!$A$5:$A$205,0))</f>
        <v/>
      </c>
      <c r="J1511" s="14">
        <f>INDEX(Variables!$E$5:$E$205,MATCH($A1511,Variables!$A$5:$A$205,0))</f>
        <v/>
      </c>
      <c r="K1511" s="11">
        <f>LOWER(Settings!$C$4)&amp;".mit."&amp;$A1511&amp;IF($C1511="","","."&amp;$C1511&amp;"."&amp;$B1511)&amp;IF(INDEX(Variables!$D$5:$D$205,MATCH($A1511,Variables!$A$5:$A$205,0))="","","."&amp;INDEX(Variables!$D$5:$D$205,MATCH($A1511,Variables!$A$5:$A$205,0)))&amp;"."&amp;K$5</f>
        <v/>
      </c>
      <c r="L1511" s="46">
        <f>L1484*Settings!$C$13*(INDEX(L$331:L$342,$D1511))</f>
        <v/>
      </c>
      <c r="M1511" s="47">
        <f>M1484*Settings!$C$13*(INDEX(M$331:M$342,$D1511))</f>
        <v/>
      </c>
      <c r="N1511" s="47">
        <f>N1484*Settings!$C$13*(INDEX(N$331:N$342,$D1511))</f>
        <v/>
      </c>
      <c r="O1511" s="47">
        <f>O1484*Settings!$C$13*(INDEX(O$331:O$342,$D1511))</f>
        <v/>
      </c>
      <c r="P1511" s="47">
        <f>P1484*Settings!$C$13*(INDEX(P$331:P$342,$D1511))</f>
        <v/>
      </c>
      <c r="Q1511" s="47">
        <f>Q1484*Settings!$C$13*(INDEX(Q$331:Q$342,$D1511))</f>
        <v/>
      </c>
      <c r="R1511" s="47">
        <f>R1484*Settings!$C$13*(INDEX(R$331:R$342,$D1511))</f>
        <v/>
      </c>
      <c r="S1511" s="47">
        <f>S1484*Settings!$C$13*(INDEX(S$331:S$342,$D1511))</f>
        <v/>
      </c>
      <c r="T1511" s="47">
        <f>T1484*Settings!$C$13*(INDEX(T$331:T$342,$D1511))</f>
        <v/>
      </c>
      <c r="U1511" s="47">
        <f>U1484*Settings!$C$13*(INDEX(U$331:U$342,$D1511))</f>
        <v/>
      </c>
      <c r="V1511" s="47">
        <f>V1484*Settings!$C$13*(INDEX(V$331:V$342,$D1511))</f>
        <v/>
      </c>
      <c r="W1511" s="47">
        <f>W1484*Settings!$C$13*(INDEX(W$331:W$342,$D1511))</f>
        <v/>
      </c>
      <c r="X1511" s="47">
        <f>X1484*Settings!$C$13*(INDEX(X$331:X$342,$D1511))</f>
        <v/>
      </c>
      <c r="Y1511" s="47">
        <f>Y1484*Settings!$C$13*(INDEX(Y$331:Y$342,$D1511))</f>
        <v/>
      </c>
      <c r="Z1511" s="47">
        <f>Z1484*Settings!$C$13*(INDEX(Z$331:Z$342,$D1511))</f>
        <v/>
      </c>
      <c r="AA1511" s="47">
        <f>AA1484*Settings!$C$13*(INDEX(AA$331:AA$342,$D1511))</f>
        <v/>
      </c>
      <c r="AB1511" s="47">
        <f>AB1484*Settings!$C$13*(INDEX(AB$331:AB$342,$D1511))</f>
        <v/>
      </c>
      <c r="AC1511" s="47">
        <f>AC1484*Settings!$C$13*(INDEX(AC$331:AC$342,$D1511))</f>
        <v/>
      </c>
      <c r="AD1511" s="58">
        <f>REVENUE(AD1484,Settings!$C$13,INDEX(AD$331:AD$342,$D1511))</f>
        <v/>
      </c>
      <c r="AF1511" s="11">
        <f>LOWER(Settings!$C$4)&amp;".mit."&amp;$A1511&amp;IF($C1511="","","."&amp;$C1511&amp;"."&amp;$B1511)&amp;IF(INDEX(Variables!$D$5:$D$205,MATCH($A1511,Variables!$A$5:$A$205,0))="","","."&amp;INDEX(Variables!$D$5:$D$205,MATCH($A1511,Variables!$A$5:$A$205,0)))&amp;"."&amp;AF$5</f>
        <v/>
      </c>
      <c r="AG1511" s="46">
        <f>AG1484*Settings!$C$13*(INDEX(AG$331:AG$342,$D1511))</f>
        <v/>
      </c>
      <c r="AH1511" s="47">
        <f>AH1484*Settings!$C$13*(INDEX(AH$331:AH$342,$D1511))</f>
        <v/>
      </c>
      <c r="AI1511" s="47">
        <f>AI1484*Settings!$C$13*(INDEX(AI$331:AI$342,$D1511))</f>
        <v/>
      </c>
      <c r="AJ1511" s="47">
        <f>AJ1484*Settings!$C$13*(INDEX(AJ$331:AJ$342,$D1511))</f>
        <v/>
      </c>
      <c r="AK1511" s="47">
        <f>AK1484*Settings!$C$13*(INDEX(AK$331:AK$342,$D1511))</f>
        <v/>
      </c>
      <c r="AL1511" s="47">
        <f>AL1484*Settings!$C$13*(INDEX(AL$331:AL$342,$D1511))</f>
        <v/>
      </c>
      <c r="AM1511" s="47">
        <f>AM1484*Settings!$C$13*(INDEX(AM$331:AM$342,$D1511))</f>
        <v/>
      </c>
      <c r="AN1511" s="47">
        <f>AN1484*Settings!$C$13*(INDEX(AN$331:AN$342,$D1511))</f>
        <v/>
      </c>
      <c r="AO1511" s="47">
        <f>AO1484*Settings!$C$13*(INDEX(AO$331:AO$342,$D1511))</f>
        <v/>
      </c>
      <c r="AP1511" s="47">
        <f>AP1484*Settings!$C$13*(INDEX(AP$331:AP$342,$D1511))</f>
        <v/>
      </c>
      <c r="AQ1511" s="47">
        <f>AQ1484*Settings!$C$13*(INDEX(AQ$331:AQ$342,$D1511))</f>
        <v/>
      </c>
      <c r="AR1511" s="47">
        <f>AR1484*Settings!$C$13*(INDEX(AR$331:AR$342,$D1511))</f>
        <v/>
      </c>
      <c r="AS1511" s="47">
        <f>AS1484*Settings!$C$13*(INDEX(AS$331:AS$342,$D1511))</f>
        <v/>
      </c>
      <c r="AT1511" s="47">
        <f>AT1484*Settings!$C$13*(INDEX(AT$331:AT$342,$D1511))</f>
        <v/>
      </c>
      <c r="AU1511" s="47">
        <f>AU1484*Settings!$C$13*(INDEX(AU$331:AU$342,$D1511))</f>
        <v/>
      </c>
      <c r="AV1511" s="47">
        <f>AV1484*Settings!$C$13*(INDEX(AV$331:AV$342,$D1511))</f>
        <v/>
      </c>
      <c r="AW1511" s="47">
        <f>AW1484*Settings!$C$13*(INDEX(AW$331:AW$342,$D1511))</f>
        <v/>
      </c>
      <c r="AX1511" s="47">
        <f>AX1484*Settings!$C$13*(INDEX(AX$331:AX$342,$D1511))</f>
        <v/>
      </c>
      <c r="AY1511" s="58">
        <f>REVENUE(AY1484,Settings!$C$13,INDEX(AY$331:AY$342,$D1511))</f>
        <v/>
      </c>
    </row>
    <row r="1512" hidden="1" outlineLevel="2">
      <c r="A1512" s="14" t="inlineStr">
        <is>
          <t>rsub</t>
        </is>
      </c>
      <c r="B1512" s="14" t="inlineStr">
        <is>
          <t>bio</t>
        </is>
      </c>
      <c r="C1512" s="14" t="inlineStr">
        <is>
          <t>nfm</t>
        </is>
      </c>
      <c r="D1512" s="37">
        <f>INDEX(Inputs!$R$5:$R$132,MATCH($B1512&amp;"|"&amp;$C1512,Inputs!$A$5:$A$132,0))</f>
        <v/>
      </c>
      <c r="E1512" s="36" t="n"/>
      <c r="F1512" s="36" t="n"/>
      <c r="G1512" s="36" t="n"/>
      <c r="H1512" s="14">
        <f>INDEX(Variables!$B$5:$B$205,MATCH($A1512,Variables!$A$5:$A$205,0))&amp;IF($C1512="",""," | "&amp;INDEX(Mapping!$B$5:$B$26,MATCH($C1512,Mapping!$A$5:$A$26,0))&amp;" | "&amp;INDEX(Mapping!$B$30:$B$46,MATCH($B1512,Mapping!$A$30:$A$46,0)))</f>
        <v/>
      </c>
      <c r="I1512" s="14">
        <f>INDEX(Variables!$C$5:$C$205,MATCH($A1512,Variables!$A$5:$A$205,0))</f>
        <v/>
      </c>
      <c r="J1512" s="14">
        <f>INDEX(Variables!$E$5:$E$205,MATCH($A1512,Variables!$A$5:$A$205,0))</f>
        <v/>
      </c>
      <c r="K1512" s="11">
        <f>LOWER(Settings!$C$4)&amp;".mit."&amp;$A1512&amp;IF($C1512="","","."&amp;$C1512&amp;"."&amp;$B1512)&amp;IF(INDEX(Variables!$D$5:$D$205,MATCH($A1512,Variables!$A$5:$A$205,0))="","","."&amp;INDEX(Variables!$D$5:$D$205,MATCH($A1512,Variables!$A$5:$A$205,0)))&amp;"."&amp;K$5</f>
        <v/>
      </c>
      <c r="L1512" s="46">
        <f>L1485*Settings!$C$13*(INDEX(L$331:L$342,$D1512))</f>
        <v/>
      </c>
      <c r="M1512" s="47">
        <f>M1485*Settings!$C$13*(INDEX(M$331:M$342,$D1512))</f>
        <v/>
      </c>
      <c r="N1512" s="47">
        <f>N1485*Settings!$C$13*(INDEX(N$331:N$342,$D1512))</f>
        <v/>
      </c>
      <c r="O1512" s="47">
        <f>O1485*Settings!$C$13*(INDEX(O$331:O$342,$D1512))</f>
        <v/>
      </c>
      <c r="P1512" s="47">
        <f>P1485*Settings!$C$13*(INDEX(P$331:P$342,$D1512))</f>
        <v/>
      </c>
      <c r="Q1512" s="47">
        <f>Q1485*Settings!$C$13*(INDEX(Q$331:Q$342,$D1512))</f>
        <v/>
      </c>
      <c r="R1512" s="47">
        <f>R1485*Settings!$C$13*(INDEX(R$331:R$342,$D1512))</f>
        <v/>
      </c>
      <c r="S1512" s="47">
        <f>S1485*Settings!$C$13*(INDEX(S$331:S$342,$D1512))</f>
        <v/>
      </c>
      <c r="T1512" s="47">
        <f>T1485*Settings!$C$13*(INDEX(T$331:T$342,$D1512))</f>
        <v/>
      </c>
      <c r="U1512" s="47">
        <f>U1485*Settings!$C$13*(INDEX(U$331:U$342,$D1512))</f>
        <v/>
      </c>
      <c r="V1512" s="47">
        <f>V1485*Settings!$C$13*(INDEX(V$331:V$342,$D1512))</f>
        <v/>
      </c>
      <c r="W1512" s="47">
        <f>W1485*Settings!$C$13*(INDEX(W$331:W$342,$D1512))</f>
        <v/>
      </c>
      <c r="X1512" s="47">
        <f>X1485*Settings!$C$13*(INDEX(X$331:X$342,$D1512))</f>
        <v/>
      </c>
      <c r="Y1512" s="47">
        <f>Y1485*Settings!$C$13*(INDEX(Y$331:Y$342,$D1512))</f>
        <v/>
      </c>
      <c r="Z1512" s="47">
        <f>Z1485*Settings!$C$13*(INDEX(Z$331:Z$342,$D1512))</f>
        <v/>
      </c>
      <c r="AA1512" s="47">
        <f>AA1485*Settings!$C$13*(INDEX(AA$331:AA$342,$D1512))</f>
        <v/>
      </c>
      <c r="AB1512" s="47">
        <f>AB1485*Settings!$C$13*(INDEX(AB$331:AB$342,$D1512))</f>
        <v/>
      </c>
      <c r="AC1512" s="47">
        <f>AC1485*Settings!$C$13*(INDEX(AC$331:AC$342,$D1512))</f>
        <v/>
      </c>
      <c r="AD1512" s="58">
        <f>REVENUE(AD1485,Settings!$C$13,INDEX(AD$331:AD$342,$D1512))</f>
        <v/>
      </c>
      <c r="AF1512" s="11">
        <f>LOWER(Settings!$C$4)&amp;".mit."&amp;$A1512&amp;IF($C1512="","","."&amp;$C1512&amp;"."&amp;$B1512)&amp;IF(INDEX(Variables!$D$5:$D$205,MATCH($A1512,Variables!$A$5:$A$205,0))="","","."&amp;INDEX(Variables!$D$5:$D$205,MATCH($A1512,Variables!$A$5:$A$205,0)))&amp;"."&amp;AF$5</f>
        <v/>
      </c>
      <c r="AG1512" s="46">
        <f>AG1485*Settings!$C$13*(INDEX(AG$331:AG$342,$D1512))</f>
        <v/>
      </c>
      <c r="AH1512" s="47">
        <f>AH1485*Settings!$C$13*(INDEX(AH$331:AH$342,$D1512))</f>
        <v/>
      </c>
      <c r="AI1512" s="47">
        <f>AI1485*Settings!$C$13*(INDEX(AI$331:AI$342,$D1512))</f>
        <v/>
      </c>
      <c r="AJ1512" s="47">
        <f>AJ1485*Settings!$C$13*(INDEX(AJ$331:AJ$342,$D1512))</f>
        <v/>
      </c>
      <c r="AK1512" s="47">
        <f>AK1485*Settings!$C$13*(INDEX(AK$331:AK$342,$D1512))</f>
        <v/>
      </c>
      <c r="AL1512" s="47">
        <f>AL1485*Settings!$C$13*(INDEX(AL$331:AL$342,$D1512))</f>
        <v/>
      </c>
      <c r="AM1512" s="47">
        <f>AM1485*Settings!$C$13*(INDEX(AM$331:AM$342,$D1512))</f>
        <v/>
      </c>
      <c r="AN1512" s="47">
        <f>AN1485*Settings!$C$13*(INDEX(AN$331:AN$342,$D1512))</f>
        <v/>
      </c>
      <c r="AO1512" s="47">
        <f>AO1485*Settings!$C$13*(INDEX(AO$331:AO$342,$D1512))</f>
        <v/>
      </c>
      <c r="AP1512" s="47">
        <f>AP1485*Settings!$C$13*(INDEX(AP$331:AP$342,$D1512))</f>
        <v/>
      </c>
      <c r="AQ1512" s="47">
        <f>AQ1485*Settings!$C$13*(INDEX(AQ$331:AQ$342,$D1512))</f>
        <v/>
      </c>
      <c r="AR1512" s="47">
        <f>AR1485*Settings!$C$13*(INDEX(AR$331:AR$342,$D1512))</f>
        <v/>
      </c>
      <c r="AS1512" s="47">
        <f>AS1485*Settings!$C$13*(INDEX(AS$331:AS$342,$D1512))</f>
        <v/>
      </c>
      <c r="AT1512" s="47">
        <f>AT1485*Settings!$C$13*(INDEX(AT$331:AT$342,$D1512))</f>
        <v/>
      </c>
      <c r="AU1512" s="47">
        <f>AU1485*Settings!$C$13*(INDEX(AU$331:AU$342,$D1512))</f>
        <v/>
      </c>
      <c r="AV1512" s="47">
        <f>AV1485*Settings!$C$13*(INDEX(AV$331:AV$342,$D1512))</f>
        <v/>
      </c>
      <c r="AW1512" s="47">
        <f>AW1485*Settings!$C$13*(INDEX(AW$331:AW$342,$D1512))</f>
        <v/>
      </c>
      <c r="AX1512" s="47">
        <f>AX1485*Settings!$C$13*(INDEX(AX$331:AX$342,$D1512))</f>
        <v/>
      </c>
      <c r="AY1512" s="58">
        <f>REVENUE(AY1485,Settings!$C$13,INDEX(AY$331:AY$342,$D1512))</f>
        <v/>
      </c>
    </row>
    <row r="1513" hidden="1" outlineLevel="2"/>
    <row r="1514" hidden="1" outlineLevel="2">
      <c r="A1514" s="14" t="inlineStr">
        <is>
          <t>rnew</t>
        </is>
      </c>
      <c r="B1514" s="14" t="inlineStr">
        <is>
          <t>coa</t>
        </is>
      </c>
      <c r="C1514" s="14" t="inlineStr">
        <is>
          <t>nfm</t>
        </is>
      </c>
      <c r="D1514" s="37">
        <f>INDEX(Inputs!$S$5:$S$132,MATCH($B1514&amp;"|"&amp;$C1514,Inputs!$A$5:$A$132,0))</f>
        <v/>
      </c>
      <c r="E1514" s="36" t="n"/>
      <c r="F1514" s="36" t="n"/>
      <c r="G1514" s="36" t="n"/>
      <c r="H1514" s="14">
        <f>INDEX(Variables!$B$5:$B$205,MATCH($A1514,Variables!$A$5:$A$205,0))&amp;IF($C1514="",""," | "&amp;INDEX(Mapping!$B$5:$B$26,MATCH($C1514,Mapping!$A$5:$A$26,0))&amp;" | "&amp;INDEX(Mapping!$B$30:$B$46,MATCH($B1514,Mapping!$A$30:$A$46,0)))</f>
        <v/>
      </c>
      <c r="I1514" s="14">
        <f>INDEX(Variables!$C$5:$C$205,MATCH($A1514,Variables!$A$5:$A$205,0))</f>
        <v/>
      </c>
      <c r="J1514" s="14">
        <f>INDEX(Variables!$E$5:$E$205,MATCH($A1514,Variables!$A$5:$A$205,0))</f>
        <v/>
      </c>
      <c r="K1514" s="11">
        <f>LOWER(Settings!$C$4)&amp;".mit."&amp;$A1514&amp;IF($C1514="","","."&amp;$C1514&amp;"."&amp;$B1514)&amp;IF(INDEX(Variables!$D$5:$D$205,MATCH($A1514,Variables!$A$5:$A$205,0))="","","."&amp;INDEX(Variables!$D$5:$D$205,MATCH($A1514,Variables!$A$5:$A$205,0)))&amp;"."&amp;K$5</f>
        <v/>
      </c>
      <c r="L1514" s="46">
        <f>L1478*Settings!$C$13*(L1424+L1442+L1433*L$195+L1451*$D1514)</f>
        <v/>
      </c>
      <c r="M1514" s="47">
        <f>M1478*Settings!$C$13*(M1424+M1442+M1433*M$195+M1451*$D1514)</f>
        <v/>
      </c>
      <c r="N1514" s="47">
        <f>N1478*Settings!$C$13*(N1424+N1442+N1433*N$195+N1451*$D1514)</f>
        <v/>
      </c>
      <c r="O1514" s="47">
        <f>O1478*Settings!$C$13*(O1424+O1442+O1433*O$195+O1451*$D1514)</f>
        <v/>
      </c>
      <c r="P1514" s="47">
        <f>P1478*Settings!$C$13*(P1424+P1442+P1433*P$195+P1451*$D1514)</f>
        <v/>
      </c>
      <c r="Q1514" s="47">
        <f>Q1478*Settings!$C$13*(Q1424+Q1442+Q1433*Q$195+Q1451*$D1514)</f>
        <v/>
      </c>
      <c r="R1514" s="47">
        <f>R1478*Settings!$C$13*(R1424+R1442+R1433*R$195+R1451*$D1514)</f>
        <v/>
      </c>
      <c r="S1514" s="47">
        <f>S1478*Settings!$C$13*(S1424+S1442+S1433*S$195+S1451*$D1514)</f>
        <v/>
      </c>
      <c r="T1514" s="47">
        <f>T1478*Settings!$C$13*(T1424+T1442+T1433*T$195+T1451*$D1514)</f>
        <v/>
      </c>
      <c r="U1514" s="47">
        <f>U1478*Settings!$C$13*(U1424+U1442+U1433*U$195+U1451*$D1514)</f>
        <v/>
      </c>
      <c r="V1514" s="47">
        <f>V1478*Settings!$C$13*(V1424+V1442+V1433*V$195+V1451*$D1514)</f>
        <v/>
      </c>
      <c r="W1514" s="47">
        <f>W1478*Settings!$C$13*(W1424+W1442+W1433*W$195+W1451*$D1514)</f>
        <v/>
      </c>
      <c r="X1514" s="47">
        <f>X1478*Settings!$C$13*(X1424+X1442+X1433*X$195+X1451*$D1514)</f>
        <v/>
      </c>
      <c r="Y1514" s="47">
        <f>Y1478*Settings!$C$13*(Y1424+Y1442+Y1433*Y$195+Y1451*$D1514)</f>
        <v/>
      </c>
      <c r="Z1514" s="47">
        <f>Z1478*Settings!$C$13*(Z1424+Z1442+Z1433*Z$195+Z1451*$D1514)</f>
        <v/>
      </c>
      <c r="AA1514" s="47">
        <f>AA1478*Settings!$C$13*(AA1424+AA1442+AA1433*AA$195+AA1451*$D1514)</f>
        <v/>
      </c>
      <c r="AB1514" s="47">
        <f>AB1478*Settings!$C$13*(AB1424+AB1442+AB1433*AB$195+AB1451*$D1514)</f>
        <v/>
      </c>
      <c r="AC1514" s="47">
        <f>AC1478*Settings!$C$13*(AC1424+AC1442+AC1433*AC$195+AC1451*$D1514)</f>
        <v/>
      </c>
      <c r="AD1514" s="58">
        <f>REVENUE(AD1478,Settings!$C$13,NEWREVRATE(AD1424,AD1442,AD1433,AD$195,AD1451,$D1514))</f>
        <v/>
      </c>
      <c r="AF1514" s="11">
        <f>LOWER(Settings!$C$4)&amp;".mit."&amp;$A1514&amp;IF($C1514="","","."&amp;$C1514&amp;"."&amp;$B1514)&amp;IF(INDEX(Variables!$D$5:$D$205,MATCH($A1514,Variables!$A$5:$A$205,0))="","","."&amp;INDEX(Variables!$D$5:$D$205,MATCH($A1514,Variables!$A$5:$A$205,0)))&amp;"."&amp;AF$5</f>
        <v/>
      </c>
      <c r="AG1514" s="46">
        <f>AG1478*Settings!$C$13*(AG1424+AG1442+AG1433*AG$195+AG1451*$D1514)</f>
        <v/>
      </c>
      <c r="AH1514" s="47">
        <f>AH1478*Settings!$C$13*(AH1424+AH1442+AH1433*AH$195+AH1451*$D1514)</f>
        <v/>
      </c>
      <c r="AI1514" s="47">
        <f>AI1478*Settings!$C$13*(AI1424+AI1442+AI1433*AI$195+AI1451*$D1514)</f>
        <v/>
      </c>
      <c r="AJ1514" s="47">
        <f>AJ1478*Settings!$C$13*(AJ1424+AJ1442+AJ1433*AJ$195+AJ1451*$D1514)</f>
        <v/>
      </c>
      <c r="AK1514" s="47">
        <f>AK1478*Settings!$C$13*(AK1424+AK1442+AK1433*AK$195+AK1451*$D1514)</f>
        <v/>
      </c>
      <c r="AL1514" s="47">
        <f>AL1478*Settings!$C$13*(AL1424+AL1442+AL1433*AL$195+AL1451*$D1514)</f>
        <v/>
      </c>
      <c r="AM1514" s="47">
        <f>AM1478*Settings!$C$13*(AM1424+AM1442+AM1433*AM$195+AM1451*$D1514)</f>
        <v/>
      </c>
      <c r="AN1514" s="47">
        <f>AN1478*Settings!$C$13*(AN1424+AN1442+AN1433*AN$195+AN1451*$D1514)</f>
        <v/>
      </c>
      <c r="AO1514" s="47">
        <f>AO1478*Settings!$C$13*(AO1424+AO1442+AO1433*AO$195+AO1451*$D1514)</f>
        <v/>
      </c>
      <c r="AP1514" s="47">
        <f>AP1478*Settings!$C$13*(AP1424+AP1442+AP1433*AP$195+AP1451*$D1514)</f>
        <v/>
      </c>
      <c r="AQ1514" s="47">
        <f>AQ1478*Settings!$C$13*(AQ1424+AQ1442+AQ1433*AQ$195+AQ1451*$D1514)</f>
        <v/>
      </c>
      <c r="AR1514" s="47">
        <f>AR1478*Settings!$C$13*(AR1424+AR1442+AR1433*AR$195+AR1451*$D1514)</f>
        <v/>
      </c>
      <c r="AS1514" s="47">
        <f>AS1478*Settings!$C$13*(AS1424+AS1442+AS1433*AS$195+AS1451*$D1514)</f>
        <v/>
      </c>
      <c r="AT1514" s="47">
        <f>AT1478*Settings!$C$13*(AT1424+AT1442+AT1433*AT$195+AT1451*$D1514)</f>
        <v/>
      </c>
      <c r="AU1514" s="47">
        <f>AU1478*Settings!$C$13*(AU1424+AU1442+AU1433*AU$195+AU1451*$D1514)</f>
        <v/>
      </c>
      <c r="AV1514" s="47">
        <f>AV1478*Settings!$C$13*(AV1424+AV1442+AV1433*AV$195+AV1451*$D1514)</f>
        <v/>
      </c>
      <c r="AW1514" s="47">
        <f>AW1478*Settings!$C$13*(AW1424+AW1442+AW1433*AW$195+AW1451*$D1514)</f>
        <v/>
      </c>
      <c r="AX1514" s="47">
        <f>AX1478*Settings!$C$13*(AX1424+AX1442+AX1433*AX$195+AX1451*$D1514)</f>
        <v/>
      </c>
      <c r="AY1514" s="58">
        <f>REVENUE(AY1478,Settings!$C$13,NEWREVRATE(AY1424,AY1442,AY1433,AY$195,AY1451,$D1514))</f>
        <v/>
      </c>
    </row>
    <row r="1515" hidden="1" outlineLevel="2">
      <c r="A1515" s="14" t="inlineStr">
        <is>
          <t>rnew</t>
        </is>
      </c>
      <c r="B1515" s="14" t="inlineStr">
        <is>
          <t>nga</t>
        </is>
      </c>
      <c r="C1515" s="14" t="inlineStr">
        <is>
          <t>nfm</t>
        </is>
      </c>
      <c r="D1515" s="37">
        <f>INDEX(Inputs!$S$5:$S$132,MATCH($B1515&amp;"|"&amp;$C1515,Inputs!$A$5:$A$132,0))</f>
        <v/>
      </c>
      <c r="E1515" s="36" t="n"/>
      <c r="F1515" s="36" t="n"/>
      <c r="G1515" s="36" t="n"/>
      <c r="H1515" s="14">
        <f>INDEX(Variables!$B$5:$B$205,MATCH($A1515,Variables!$A$5:$A$205,0))&amp;IF($C1515="",""," | "&amp;INDEX(Mapping!$B$5:$B$26,MATCH($C1515,Mapping!$A$5:$A$26,0))&amp;" | "&amp;INDEX(Mapping!$B$30:$B$46,MATCH($B1515,Mapping!$A$30:$A$46,0)))</f>
        <v/>
      </c>
      <c r="I1515" s="14">
        <f>INDEX(Variables!$C$5:$C$205,MATCH($A1515,Variables!$A$5:$A$205,0))</f>
        <v/>
      </c>
      <c r="J1515" s="14">
        <f>INDEX(Variables!$E$5:$E$205,MATCH($A1515,Variables!$A$5:$A$205,0))</f>
        <v/>
      </c>
      <c r="K1515" s="11">
        <f>LOWER(Settings!$C$4)&amp;".mit."&amp;$A1515&amp;IF($C1515="","","."&amp;$C1515&amp;"."&amp;$B1515)&amp;IF(INDEX(Variables!$D$5:$D$205,MATCH($A1515,Variables!$A$5:$A$205,0))="","","."&amp;INDEX(Variables!$D$5:$D$205,MATCH($A1515,Variables!$A$5:$A$205,0)))&amp;"."&amp;K$5</f>
        <v/>
      </c>
      <c r="L1515" s="46">
        <f>L1479*Settings!$C$13*(L1425+L1443+L1434*L$195+L1452*$D1515)</f>
        <v/>
      </c>
      <c r="M1515" s="47">
        <f>M1479*Settings!$C$13*(M1425+M1443+M1434*M$195+M1452*$D1515)</f>
        <v/>
      </c>
      <c r="N1515" s="47">
        <f>N1479*Settings!$C$13*(N1425+N1443+N1434*N$195+N1452*$D1515)</f>
        <v/>
      </c>
      <c r="O1515" s="47">
        <f>O1479*Settings!$C$13*(O1425+O1443+O1434*O$195+O1452*$D1515)</f>
        <v/>
      </c>
      <c r="P1515" s="47">
        <f>P1479*Settings!$C$13*(P1425+P1443+P1434*P$195+P1452*$D1515)</f>
        <v/>
      </c>
      <c r="Q1515" s="47">
        <f>Q1479*Settings!$C$13*(Q1425+Q1443+Q1434*Q$195+Q1452*$D1515)</f>
        <v/>
      </c>
      <c r="R1515" s="47">
        <f>R1479*Settings!$C$13*(R1425+R1443+R1434*R$195+R1452*$D1515)</f>
        <v/>
      </c>
      <c r="S1515" s="47">
        <f>S1479*Settings!$C$13*(S1425+S1443+S1434*S$195+S1452*$D1515)</f>
        <v/>
      </c>
      <c r="T1515" s="47">
        <f>T1479*Settings!$C$13*(T1425+T1443+T1434*T$195+T1452*$D1515)</f>
        <v/>
      </c>
      <c r="U1515" s="47">
        <f>U1479*Settings!$C$13*(U1425+U1443+U1434*U$195+U1452*$D1515)</f>
        <v/>
      </c>
      <c r="V1515" s="47">
        <f>V1479*Settings!$C$13*(V1425+V1443+V1434*V$195+V1452*$D1515)</f>
        <v/>
      </c>
      <c r="W1515" s="47">
        <f>W1479*Settings!$C$13*(W1425+W1443+W1434*W$195+W1452*$D1515)</f>
        <v/>
      </c>
      <c r="X1515" s="47">
        <f>X1479*Settings!$C$13*(X1425+X1443+X1434*X$195+X1452*$D1515)</f>
        <v/>
      </c>
      <c r="Y1515" s="47">
        <f>Y1479*Settings!$C$13*(Y1425+Y1443+Y1434*Y$195+Y1452*$D1515)</f>
        <v/>
      </c>
      <c r="Z1515" s="47">
        <f>Z1479*Settings!$C$13*(Z1425+Z1443+Z1434*Z$195+Z1452*$D1515)</f>
        <v/>
      </c>
      <c r="AA1515" s="47">
        <f>AA1479*Settings!$C$13*(AA1425+AA1443+AA1434*AA$195+AA1452*$D1515)</f>
        <v/>
      </c>
      <c r="AB1515" s="47">
        <f>AB1479*Settings!$C$13*(AB1425+AB1443+AB1434*AB$195+AB1452*$D1515)</f>
        <v/>
      </c>
      <c r="AC1515" s="47">
        <f>AC1479*Settings!$C$13*(AC1425+AC1443+AC1434*AC$195+AC1452*$D1515)</f>
        <v/>
      </c>
      <c r="AD1515" s="58">
        <f>REVENUE(AD1479,Settings!$C$13,NEWREVRATE(AD1425,AD1443,AD1434,AD$195,AD1452,$D1515))</f>
        <v/>
      </c>
      <c r="AF1515" s="11">
        <f>LOWER(Settings!$C$4)&amp;".mit."&amp;$A1515&amp;IF($C1515="","","."&amp;$C1515&amp;"."&amp;$B1515)&amp;IF(INDEX(Variables!$D$5:$D$205,MATCH($A1515,Variables!$A$5:$A$205,0))="","","."&amp;INDEX(Variables!$D$5:$D$205,MATCH($A1515,Variables!$A$5:$A$205,0)))&amp;"."&amp;AF$5</f>
        <v/>
      </c>
      <c r="AG1515" s="46">
        <f>AG1479*Settings!$C$13*(AG1425+AG1443+AG1434*AG$195+AG1452*$D1515)</f>
        <v/>
      </c>
      <c r="AH1515" s="47">
        <f>AH1479*Settings!$C$13*(AH1425+AH1443+AH1434*AH$195+AH1452*$D1515)</f>
        <v/>
      </c>
      <c r="AI1515" s="47">
        <f>AI1479*Settings!$C$13*(AI1425+AI1443+AI1434*AI$195+AI1452*$D1515)</f>
        <v/>
      </c>
      <c r="AJ1515" s="47">
        <f>AJ1479*Settings!$C$13*(AJ1425+AJ1443+AJ1434*AJ$195+AJ1452*$D1515)</f>
        <v/>
      </c>
      <c r="AK1515" s="47">
        <f>AK1479*Settings!$C$13*(AK1425+AK1443+AK1434*AK$195+AK1452*$D1515)</f>
        <v/>
      </c>
      <c r="AL1515" s="47">
        <f>AL1479*Settings!$C$13*(AL1425+AL1443+AL1434*AL$195+AL1452*$D1515)</f>
        <v/>
      </c>
      <c r="AM1515" s="47">
        <f>AM1479*Settings!$C$13*(AM1425+AM1443+AM1434*AM$195+AM1452*$D1515)</f>
        <v/>
      </c>
      <c r="AN1515" s="47">
        <f>AN1479*Settings!$C$13*(AN1425+AN1443+AN1434*AN$195+AN1452*$D1515)</f>
        <v/>
      </c>
      <c r="AO1515" s="47">
        <f>AO1479*Settings!$C$13*(AO1425+AO1443+AO1434*AO$195+AO1452*$D1515)</f>
        <v/>
      </c>
      <c r="AP1515" s="47">
        <f>AP1479*Settings!$C$13*(AP1425+AP1443+AP1434*AP$195+AP1452*$D1515)</f>
        <v/>
      </c>
      <c r="AQ1515" s="47">
        <f>AQ1479*Settings!$C$13*(AQ1425+AQ1443+AQ1434*AQ$195+AQ1452*$D1515)</f>
        <v/>
      </c>
      <c r="AR1515" s="47">
        <f>AR1479*Settings!$C$13*(AR1425+AR1443+AR1434*AR$195+AR1452*$D1515)</f>
        <v/>
      </c>
      <c r="AS1515" s="47">
        <f>AS1479*Settings!$C$13*(AS1425+AS1443+AS1434*AS$195+AS1452*$D1515)</f>
        <v/>
      </c>
      <c r="AT1515" s="47">
        <f>AT1479*Settings!$C$13*(AT1425+AT1443+AT1434*AT$195+AT1452*$D1515)</f>
        <v/>
      </c>
      <c r="AU1515" s="47">
        <f>AU1479*Settings!$C$13*(AU1425+AU1443+AU1434*AU$195+AU1452*$D1515)</f>
        <v/>
      </c>
      <c r="AV1515" s="47">
        <f>AV1479*Settings!$C$13*(AV1425+AV1443+AV1434*AV$195+AV1452*$D1515)</f>
        <v/>
      </c>
      <c r="AW1515" s="47">
        <f>AW1479*Settings!$C$13*(AW1425+AW1443+AW1434*AW$195+AW1452*$D1515)</f>
        <v/>
      </c>
      <c r="AX1515" s="47">
        <f>AX1479*Settings!$C$13*(AX1425+AX1443+AX1434*AX$195+AX1452*$D1515)</f>
        <v/>
      </c>
      <c r="AY1515" s="58">
        <f>REVENUE(AY1479,Settings!$C$13,NEWREVRATE(AY1425,AY1443,AY1434,AY$195,AY1452,$D1515))</f>
        <v/>
      </c>
    </row>
    <row r="1516" hidden="1" outlineLevel="2">
      <c r="A1516" s="14" t="inlineStr">
        <is>
          <t>rnew</t>
        </is>
      </c>
      <c r="B1516" s="14" t="inlineStr">
        <is>
          <t>gso</t>
        </is>
      </c>
      <c r="C1516" s="14" t="inlineStr">
        <is>
          <t>nfm</t>
        </is>
      </c>
      <c r="D1516" s="37">
        <f>INDEX(Inputs!$S$5:$S$132,MATCH($B1516&amp;"|"&amp;$C1516,Inputs!$A$5:$A$132,0))</f>
        <v/>
      </c>
      <c r="E1516" s="36" t="n"/>
      <c r="F1516" s="36" t="n"/>
      <c r="G1516" s="36" t="n"/>
      <c r="H1516" s="14">
        <f>INDEX(Variables!$B$5:$B$205,MATCH($A1516,Variables!$A$5:$A$205,0))&amp;IF($C1516="",""," | "&amp;INDEX(Mapping!$B$5:$B$26,MATCH($C1516,Mapping!$A$5:$A$26,0))&amp;" | "&amp;INDEX(Mapping!$B$30:$B$46,MATCH($B1516,Mapping!$A$30:$A$46,0)))</f>
        <v/>
      </c>
      <c r="I1516" s="14">
        <f>INDEX(Variables!$C$5:$C$205,MATCH($A1516,Variables!$A$5:$A$205,0))</f>
        <v/>
      </c>
      <c r="J1516" s="14">
        <f>INDEX(Variables!$E$5:$E$205,MATCH($A1516,Variables!$A$5:$A$205,0))</f>
        <v/>
      </c>
      <c r="K1516" s="11">
        <f>LOWER(Settings!$C$4)&amp;".mit."&amp;$A1516&amp;IF($C1516="","","."&amp;$C1516&amp;"."&amp;$B1516)&amp;IF(INDEX(Variables!$D$5:$D$205,MATCH($A1516,Variables!$A$5:$A$205,0))="","","."&amp;INDEX(Variables!$D$5:$D$205,MATCH($A1516,Variables!$A$5:$A$205,0)))&amp;"."&amp;K$5</f>
        <v/>
      </c>
      <c r="L1516" s="46">
        <f>L1480*Settings!$C$13*(L1426+L1444+L1435*L$195+L1453*$D1516)</f>
        <v/>
      </c>
      <c r="M1516" s="47">
        <f>M1480*Settings!$C$13*(M1426+M1444+M1435*M$195+M1453*$D1516)</f>
        <v/>
      </c>
      <c r="N1516" s="47">
        <f>N1480*Settings!$C$13*(N1426+N1444+N1435*N$195+N1453*$D1516)</f>
        <v/>
      </c>
      <c r="O1516" s="47">
        <f>O1480*Settings!$C$13*(O1426+O1444+O1435*O$195+O1453*$D1516)</f>
        <v/>
      </c>
      <c r="P1516" s="47">
        <f>P1480*Settings!$C$13*(P1426+P1444+P1435*P$195+P1453*$D1516)</f>
        <v/>
      </c>
      <c r="Q1516" s="47">
        <f>Q1480*Settings!$C$13*(Q1426+Q1444+Q1435*Q$195+Q1453*$D1516)</f>
        <v/>
      </c>
      <c r="R1516" s="47">
        <f>R1480*Settings!$C$13*(R1426+R1444+R1435*R$195+R1453*$D1516)</f>
        <v/>
      </c>
      <c r="S1516" s="47">
        <f>S1480*Settings!$C$13*(S1426+S1444+S1435*S$195+S1453*$D1516)</f>
        <v/>
      </c>
      <c r="T1516" s="47">
        <f>T1480*Settings!$C$13*(T1426+T1444+T1435*T$195+T1453*$D1516)</f>
        <v/>
      </c>
      <c r="U1516" s="47">
        <f>U1480*Settings!$C$13*(U1426+U1444+U1435*U$195+U1453*$D1516)</f>
        <v/>
      </c>
      <c r="V1516" s="47">
        <f>V1480*Settings!$C$13*(V1426+V1444+V1435*V$195+V1453*$D1516)</f>
        <v/>
      </c>
      <c r="W1516" s="47">
        <f>W1480*Settings!$C$13*(W1426+W1444+W1435*W$195+W1453*$D1516)</f>
        <v/>
      </c>
      <c r="X1516" s="47">
        <f>X1480*Settings!$C$13*(X1426+X1444+X1435*X$195+X1453*$D1516)</f>
        <v/>
      </c>
      <c r="Y1516" s="47">
        <f>Y1480*Settings!$C$13*(Y1426+Y1444+Y1435*Y$195+Y1453*$D1516)</f>
        <v/>
      </c>
      <c r="Z1516" s="47">
        <f>Z1480*Settings!$C$13*(Z1426+Z1444+Z1435*Z$195+Z1453*$D1516)</f>
        <v/>
      </c>
      <c r="AA1516" s="47">
        <f>AA1480*Settings!$C$13*(AA1426+AA1444+AA1435*AA$195+AA1453*$D1516)</f>
        <v/>
      </c>
      <c r="AB1516" s="47">
        <f>AB1480*Settings!$C$13*(AB1426+AB1444+AB1435*AB$195+AB1453*$D1516)</f>
        <v/>
      </c>
      <c r="AC1516" s="47">
        <f>AC1480*Settings!$C$13*(AC1426+AC1444+AC1435*AC$195+AC1453*$D1516)</f>
        <v/>
      </c>
      <c r="AD1516" s="58">
        <f>REVENUE(AD1480,Settings!$C$13,NEWREVRATE(AD1426,AD1444,AD1435,AD$195,AD1453,$D1516))</f>
        <v/>
      </c>
      <c r="AF1516" s="11">
        <f>LOWER(Settings!$C$4)&amp;".mit."&amp;$A1516&amp;IF($C1516="","","."&amp;$C1516&amp;"."&amp;$B1516)&amp;IF(INDEX(Variables!$D$5:$D$205,MATCH($A1516,Variables!$A$5:$A$205,0))="","","."&amp;INDEX(Variables!$D$5:$D$205,MATCH($A1516,Variables!$A$5:$A$205,0)))&amp;"."&amp;AF$5</f>
        <v/>
      </c>
      <c r="AG1516" s="46">
        <f>AG1480*Settings!$C$13*(AG1426+AG1444+AG1435*AG$195+AG1453*$D1516)</f>
        <v/>
      </c>
      <c r="AH1516" s="47">
        <f>AH1480*Settings!$C$13*(AH1426+AH1444+AH1435*AH$195+AH1453*$D1516)</f>
        <v/>
      </c>
      <c r="AI1516" s="47">
        <f>AI1480*Settings!$C$13*(AI1426+AI1444+AI1435*AI$195+AI1453*$D1516)</f>
        <v/>
      </c>
      <c r="AJ1516" s="47">
        <f>AJ1480*Settings!$C$13*(AJ1426+AJ1444+AJ1435*AJ$195+AJ1453*$D1516)</f>
        <v/>
      </c>
      <c r="AK1516" s="47">
        <f>AK1480*Settings!$C$13*(AK1426+AK1444+AK1435*AK$195+AK1453*$D1516)</f>
        <v/>
      </c>
      <c r="AL1516" s="47">
        <f>AL1480*Settings!$C$13*(AL1426+AL1444+AL1435*AL$195+AL1453*$D1516)</f>
        <v/>
      </c>
      <c r="AM1516" s="47">
        <f>AM1480*Settings!$C$13*(AM1426+AM1444+AM1435*AM$195+AM1453*$D1516)</f>
        <v/>
      </c>
      <c r="AN1516" s="47">
        <f>AN1480*Settings!$C$13*(AN1426+AN1444+AN1435*AN$195+AN1453*$D1516)</f>
        <v/>
      </c>
      <c r="AO1516" s="47">
        <f>AO1480*Settings!$C$13*(AO1426+AO1444+AO1435*AO$195+AO1453*$D1516)</f>
        <v/>
      </c>
      <c r="AP1516" s="47">
        <f>AP1480*Settings!$C$13*(AP1426+AP1444+AP1435*AP$195+AP1453*$D1516)</f>
        <v/>
      </c>
      <c r="AQ1516" s="47">
        <f>AQ1480*Settings!$C$13*(AQ1426+AQ1444+AQ1435*AQ$195+AQ1453*$D1516)</f>
        <v/>
      </c>
      <c r="AR1516" s="47">
        <f>AR1480*Settings!$C$13*(AR1426+AR1444+AR1435*AR$195+AR1453*$D1516)</f>
        <v/>
      </c>
      <c r="AS1516" s="47">
        <f>AS1480*Settings!$C$13*(AS1426+AS1444+AS1435*AS$195+AS1453*$D1516)</f>
        <v/>
      </c>
      <c r="AT1516" s="47">
        <f>AT1480*Settings!$C$13*(AT1426+AT1444+AT1435*AT$195+AT1453*$D1516)</f>
        <v/>
      </c>
      <c r="AU1516" s="47">
        <f>AU1480*Settings!$C$13*(AU1426+AU1444+AU1435*AU$195+AU1453*$D1516)</f>
        <v/>
      </c>
      <c r="AV1516" s="47">
        <f>AV1480*Settings!$C$13*(AV1426+AV1444+AV1435*AV$195+AV1453*$D1516)</f>
        <v/>
      </c>
      <c r="AW1516" s="47">
        <f>AW1480*Settings!$C$13*(AW1426+AW1444+AW1435*AW$195+AW1453*$D1516)</f>
        <v/>
      </c>
      <c r="AX1516" s="47">
        <f>AX1480*Settings!$C$13*(AX1426+AX1444+AX1435*AX$195+AX1453*$D1516)</f>
        <v/>
      </c>
      <c r="AY1516" s="58">
        <f>REVENUE(AY1480,Settings!$C$13,NEWREVRATE(AY1426,AY1444,AY1435,AY$195,AY1453,$D1516))</f>
        <v/>
      </c>
    </row>
    <row r="1517" hidden="1" outlineLevel="2">
      <c r="A1517" s="14" t="inlineStr">
        <is>
          <t>rnew</t>
        </is>
      </c>
      <c r="B1517" s="14" t="inlineStr">
        <is>
          <t>die</t>
        </is>
      </c>
      <c r="C1517" s="14" t="inlineStr">
        <is>
          <t>nfm</t>
        </is>
      </c>
      <c r="D1517" s="37">
        <f>INDEX(Inputs!$S$5:$S$132,MATCH($B1517&amp;"|"&amp;$C1517,Inputs!$A$5:$A$132,0))</f>
        <v/>
      </c>
      <c r="E1517" s="36" t="n"/>
      <c r="F1517" s="36" t="n"/>
      <c r="G1517" s="36" t="n"/>
      <c r="H1517" s="14">
        <f>INDEX(Variables!$B$5:$B$205,MATCH($A1517,Variables!$A$5:$A$205,0))&amp;IF($C1517="",""," | "&amp;INDEX(Mapping!$B$5:$B$26,MATCH($C1517,Mapping!$A$5:$A$26,0))&amp;" | "&amp;INDEX(Mapping!$B$30:$B$46,MATCH($B1517,Mapping!$A$30:$A$46,0)))</f>
        <v/>
      </c>
      <c r="I1517" s="14">
        <f>INDEX(Variables!$C$5:$C$205,MATCH($A1517,Variables!$A$5:$A$205,0))</f>
        <v/>
      </c>
      <c r="J1517" s="14">
        <f>INDEX(Variables!$E$5:$E$205,MATCH($A1517,Variables!$A$5:$A$205,0))</f>
        <v/>
      </c>
      <c r="K1517" s="11">
        <f>LOWER(Settings!$C$4)&amp;".mit."&amp;$A1517&amp;IF($C1517="","","."&amp;$C1517&amp;"."&amp;$B1517)&amp;IF(INDEX(Variables!$D$5:$D$205,MATCH($A1517,Variables!$A$5:$A$205,0))="","","."&amp;INDEX(Variables!$D$5:$D$205,MATCH($A1517,Variables!$A$5:$A$205,0)))&amp;"."&amp;K$5</f>
        <v/>
      </c>
      <c r="L1517" s="46">
        <f>L1481*Settings!$C$13*(L1427+L1445+L1436*L$195+L1454*$D1517)</f>
        <v/>
      </c>
      <c r="M1517" s="47">
        <f>M1481*Settings!$C$13*(M1427+M1445+M1436*M$195+M1454*$D1517)</f>
        <v/>
      </c>
      <c r="N1517" s="47">
        <f>N1481*Settings!$C$13*(N1427+N1445+N1436*N$195+N1454*$D1517)</f>
        <v/>
      </c>
      <c r="O1517" s="47">
        <f>O1481*Settings!$C$13*(O1427+O1445+O1436*O$195+O1454*$D1517)</f>
        <v/>
      </c>
      <c r="P1517" s="47">
        <f>P1481*Settings!$C$13*(P1427+P1445+P1436*P$195+P1454*$D1517)</f>
        <v/>
      </c>
      <c r="Q1517" s="47">
        <f>Q1481*Settings!$C$13*(Q1427+Q1445+Q1436*Q$195+Q1454*$D1517)</f>
        <v/>
      </c>
      <c r="R1517" s="47">
        <f>R1481*Settings!$C$13*(R1427+R1445+R1436*R$195+R1454*$D1517)</f>
        <v/>
      </c>
      <c r="S1517" s="47">
        <f>S1481*Settings!$C$13*(S1427+S1445+S1436*S$195+S1454*$D1517)</f>
        <v/>
      </c>
      <c r="T1517" s="47">
        <f>T1481*Settings!$C$13*(T1427+T1445+T1436*T$195+T1454*$D1517)</f>
        <v/>
      </c>
      <c r="U1517" s="47">
        <f>U1481*Settings!$C$13*(U1427+U1445+U1436*U$195+U1454*$D1517)</f>
        <v/>
      </c>
      <c r="V1517" s="47">
        <f>V1481*Settings!$C$13*(V1427+V1445+V1436*V$195+V1454*$D1517)</f>
        <v/>
      </c>
      <c r="W1517" s="47">
        <f>W1481*Settings!$C$13*(W1427+W1445+W1436*W$195+W1454*$D1517)</f>
        <v/>
      </c>
      <c r="X1517" s="47">
        <f>X1481*Settings!$C$13*(X1427+X1445+X1436*X$195+X1454*$D1517)</f>
        <v/>
      </c>
      <c r="Y1517" s="47">
        <f>Y1481*Settings!$C$13*(Y1427+Y1445+Y1436*Y$195+Y1454*$D1517)</f>
        <v/>
      </c>
      <c r="Z1517" s="47">
        <f>Z1481*Settings!$C$13*(Z1427+Z1445+Z1436*Z$195+Z1454*$D1517)</f>
        <v/>
      </c>
      <c r="AA1517" s="47">
        <f>AA1481*Settings!$C$13*(AA1427+AA1445+AA1436*AA$195+AA1454*$D1517)</f>
        <v/>
      </c>
      <c r="AB1517" s="47">
        <f>AB1481*Settings!$C$13*(AB1427+AB1445+AB1436*AB$195+AB1454*$D1517)</f>
        <v/>
      </c>
      <c r="AC1517" s="47">
        <f>AC1481*Settings!$C$13*(AC1427+AC1445+AC1436*AC$195+AC1454*$D1517)</f>
        <v/>
      </c>
      <c r="AD1517" s="58">
        <f>REVENUE(AD1481,Settings!$C$13,NEWREVRATE(AD1427,AD1445,AD1436,AD$195,AD1454,$D1517))</f>
        <v/>
      </c>
      <c r="AF1517" s="11">
        <f>LOWER(Settings!$C$4)&amp;".mit."&amp;$A1517&amp;IF($C1517="","","."&amp;$C1517&amp;"."&amp;$B1517)&amp;IF(INDEX(Variables!$D$5:$D$205,MATCH($A1517,Variables!$A$5:$A$205,0))="","","."&amp;INDEX(Variables!$D$5:$D$205,MATCH($A1517,Variables!$A$5:$A$205,0)))&amp;"."&amp;AF$5</f>
        <v/>
      </c>
      <c r="AG1517" s="46">
        <f>AG1481*Settings!$C$13*(AG1427+AG1445+AG1436*AG$195+AG1454*$D1517)</f>
        <v/>
      </c>
      <c r="AH1517" s="47">
        <f>AH1481*Settings!$C$13*(AH1427+AH1445+AH1436*AH$195+AH1454*$D1517)</f>
        <v/>
      </c>
      <c r="AI1517" s="47">
        <f>AI1481*Settings!$C$13*(AI1427+AI1445+AI1436*AI$195+AI1454*$D1517)</f>
        <v/>
      </c>
      <c r="AJ1517" s="47">
        <f>AJ1481*Settings!$C$13*(AJ1427+AJ1445+AJ1436*AJ$195+AJ1454*$D1517)</f>
        <v/>
      </c>
      <c r="AK1517" s="47">
        <f>AK1481*Settings!$C$13*(AK1427+AK1445+AK1436*AK$195+AK1454*$D1517)</f>
        <v/>
      </c>
      <c r="AL1517" s="47">
        <f>AL1481*Settings!$C$13*(AL1427+AL1445+AL1436*AL$195+AL1454*$D1517)</f>
        <v/>
      </c>
      <c r="AM1517" s="47">
        <f>AM1481*Settings!$C$13*(AM1427+AM1445+AM1436*AM$195+AM1454*$D1517)</f>
        <v/>
      </c>
      <c r="AN1517" s="47">
        <f>AN1481*Settings!$C$13*(AN1427+AN1445+AN1436*AN$195+AN1454*$D1517)</f>
        <v/>
      </c>
      <c r="AO1517" s="47">
        <f>AO1481*Settings!$C$13*(AO1427+AO1445+AO1436*AO$195+AO1454*$D1517)</f>
        <v/>
      </c>
      <c r="AP1517" s="47">
        <f>AP1481*Settings!$C$13*(AP1427+AP1445+AP1436*AP$195+AP1454*$D1517)</f>
        <v/>
      </c>
      <c r="AQ1517" s="47">
        <f>AQ1481*Settings!$C$13*(AQ1427+AQ1445+AQ1436*AQ$195+AQ1454*$D1517)</f>
        <v/>
      </c>
      <c r="AR1517" s="47">
        <f>AR1481*Settings!$C$13*(AR1427+AR1445+AR1436*AR$195+AR1454*$D1517)</f>
        <v/>
      </c>
      <c r="AS1517" s="47">
        <f>AS1481*Settings!$C$13*(AS1427+AS1445+AS1436*AS$195+AS1454*$D1517)</f>
        <v/>
      </c>
      <c r="AT1517" s="47">
        <f>AT1481*Settings!$C$13*(AT1427+AT1445+AT1436*AT$195+AT1454*$D1517)</f>
        <v/>
      </c>
      <c r="AU1517" s="47">
        <f>AU1481*Settings!$C$13*(AU1427+AU1445+AU1436*AU$195+AU1454*$D1517)</f>
        <v/>
      </c>
      <c r="AV1517" s="47">
        <f>AV1481*Settings!$C$13*(AV1427+AV1445+AV1436*AV$195+AV1454*$D1517)</f>
        <v/>
      </c>
      <c r="AW1517" s="47">
        <f>AW1481*Settings!$C$13*(AW1427+AW1445+AW1436*AW$195+AW1454*$D1517)</f>
        <v/>
      </c>
      <c r="AX1517" s="47">
        <f>AX1481*Settings!$C$13*(AX1427+AX1445+AX1436*AX$195+AX1454*$D1517)</f>
        <v/>
      </c>
      <c r="AY1517" s="58">
        <f>REVENUE(AY1481,Settings!$C$13,NEWREVRATE(AY1427,AY1445,AY1436,AY$195,AY1454,$D1517))</f>
        <v/>
      </c>
    </row>
    <row r="1518" hidden="1" outlineLevel="2">
      <c r="A1518" s="14" t="inlineStr">
        <is>
          <t>rnew</t>
        </is>
      </c>
      <c r="B1518" s="14" t="inlineStr">
        <is>
          <t>lpg</t>
        </is>
      </c>
      <c r="C1518" s="14" t="inlineStr">
        <is>
          <t>nfm</t>
        </is>
      </c>
      <c r="D1518" s="37">
        <f>INDEX(Inputs!$S$5:$S$132,MATCH($B1518&amp;"|"&amp;$C1518,Inputs!$A$5:$A$132,0))</f>
        <v/>
      </c>
      <c r="E1518" s="36" t="n"/>
      <c r="F1518" s="36" t="n"/>
      <c r="G1518" s="36" t="n"/>
      <c r="H1518" s="14">
        <f>INDEX(Variables!$B$5:$B$205,MATCH($A1518,Variables!$A$5:$A$205,0))&amp;IF($C1518="",""," | "&amp;INDEX(Mapping!$B$5:$B$26,MATCH($C1518,Mapping!$A$5:$A$26,0))&amp;" | "&amp;INDEX(Mapping!$B$30:$B$46,MATCH($B1518,Mapping!$A$30:$A$46,0)))</f>
        <v/>
      </c>
      <c r="I1518" s="14">
        <f>INDEX(Variables!$C$5:$C$205,MATCH($A1518,Variables!$A$5:$A$205,0))</f>
        <v/>
      </c>
      <c r="J1518" s="14">
        <f>INDEX(Variables!$E$5:$E$205,MATCH($A1518,Variables!$A$5:$A$205,0))</f>
        <v/>
      </c>
      <c r="K1518" s="11">
        <f>LOWER(Settings!$C$4)&amp;".mit."&amp;$A1518&amp;IF($C1518="","","."&amp;$C1518&amp;"."&amp;$B1518)&amp;IF(INDEX(Variables!$D$5:$D$205,MATCH($A1518,Variables!$A$5:$A$205,0))="","","."&amp;INDEX(Variables!$D$5:$D$205,MATCH($A1518,Variables!$A$5:$A$205,0)))&amp;"."&amp;K$5</f>
        <v/>
      </c>
      <c r="L1518" s="46">
        <f>L1482*Settings!$C$13*(L1428+L1446+L1437*L$195+L1455*$D1518)</f>
        <v/>
      </c>
      <c r="M1518" s="47">
        <f>M1482*Settings!$C$13*(M1428+M1446+M1437*M$195+M1455*$D1518)</f>
        <v/>
      </c>
      <c r="N1518" s="47">
        <f>N1482*Settings!$C$13*(N1428+N1446+N1437*N$195+N1455*$D1518)</f>
        <v/>
      </c>
      <c r="O1518" s="47">
        <f>O1482*Settings!$C$13*(O1428+O1446+O1437*O$195+O1455*$D1518)</f>
        <v/>
      </c>
      <c r="P1518" s="47">
        <f>P1482*Settings!$C$13*(P1428+P1446+P1437*P$195+P1455*$D1518)</f>
        <v/>
      </c>
      <c r="Q1518" s="47">
        <f>Q1482*Settings!$C$13*(Q1428+Q1446+Q1437*Q$195+Q1455*$D1518)</f>
        <v/>
      </c>
      <c r="R1518" s="47">
        <f>R1482*Settings!$C$13*(R1428+R1446+R1437*R$195+R1455*$D1518)</f>
        <v/>
      </c>
      <c r="S1518" s="47">
        <f>S1482*Settings!$C$13*(S1428+S1446+S1437*S$195+S1455*$D1518)</f>
        <v/>
      </c>
      <c r="T1518" s="47">
        <f>T1482*Settings!$C$13*(T1428+T1446+T1437*T$195+T1455*$D1518)</f>
        <v/>
      </c>
      <c r="U1518" s="47">
        <f>U1482*Settings!$C$13*(U1428+U1446+U1437*U$195+U1455*$D1518)</f>
        <v/>
      </c>
      <c r="V1518" s="47">
        <f>V1482*Settings!$C$13*(V1428+V1446+V1437*V$195+V1455*$D1518)</f>
        <v/>
      </c>
      <c r="W1518" s="47">
        <f>W1482*Settings!$C$13*(W1428+W1446+W1437*W$195+W1455*$D1518)</f>
        <v/>
      </c>
      <c r="X1518" s="47">
        <f>X1482*Settings!$C$13*(X1428+X1446+X1437*X$195+X1455*$D1518)</f>
        <v/>
      </c>
      <c r="Y1518" s="47">
        <f>Y1482*Settings!$C$13*(Y1428+Y1446+Y1437*Y$195+Y1455*$D1518)</f>
        <v/>
      </c>
      <c r="Z1518" s="47">
        <f>Z1482*Settings!$C$13*(Z1428+Z1446+Z1437*Z$195+Z1455*$D1518)</f>
        <v/>
      </c>
      <c r="AA1518" s="47">
        <f>AA1482*Settings!$C$13*(AA1428+AA1446+AA1437*AA$195+AA1455*$D1518)</f>
        <v/>
      </c>
      <c r="AB1518" s="47">
        <f>AB1482*Settings!$C$13*(AB1428+AB1446+AB1437*AB$195+AB1455*$D1518)</f>
        <v/>
      </c>
      <c r="AC1518" s="47">
        <f>AC1482*Settings!$C$13*(AC1428+AC1446+AC1437*AC$195+AC1455*$D1518)</f>
        <v/>
      </c>
      <c r="AD1518" s="58">
        <f>REVENUE(AD1482,Settings!$C$13,NEWREVRATE(AD1428,AD1446,AD1437,AD$195,AD1455,$D1518))</f>
        <v/>
      </c>
      <c r="AF1518" s="11">
        <f>LOWER(Settings!$C$4)&amp;".mit."&amp;$A1518&amp;IF($C1518="","","."&amp;$C1518&amp;"."&amp;$B1518)&amp;IF(INDEX(Variables!$D$5:$D$205,MATCH($A1518,Variables!$A$5:$A$205,0))="","","."&amp;INDEX(Variables!$D$5:$D$205,MATCH($A1518,Variables!$A$5:$A$205,0)))&amp;"."&amp;AF$5</f>
        <v/>
      </c>
      <c r="AG1518" s="46">
        <f>AG1482*Settings!$C$13*(AG1428+AG1446+AG1437*AG$195+AG1455*$D1518)</f>
        <v/>
      </c>
      <c r="AH1518" s="47">
        <f>AH1482*Settings!$C$13*(AH1428+AH1446+AH1437*AH$195+AH1455*$D1518)</f>
        <v/>
      </c>
      <c r="AI1518" s="47">
        <f>AI1482*Settings!$C$13*(AI1428+AI1446+AI1437*AI$195+AI1455*$D1518)</f>
        <v/>
      </c>
      <c r="AJ1518" s="47">
        <f>AJ1482*Settings!$C$13*(AJ1428+AJ1446+AJ1437*AJ$195+AJ1455*$D1518)</f>
        <v/>
      </c>
      <c r="AK1518" s="47">
        <f>AK1482*Settings!$C$13*(AK1428+AK1446+AK1437*AK$195+AK1455*$D1518)</f>
        <v/>
      </c>
      <c r="AL1518" s="47">
        <f>AL1482*Settings!$C$13*(AL1428+AL1446+AL1437*AL$195+AL1455*$D1518)</f>
        <v/>
      </c>
      <c r="AM1518" s="47">
        <f>AM1482*Settings!$C$13*(AM1428+AM1446+AM1437*AM$195+AM1455*$D1518)</f>
        <v/>
      </c>
      <c r="AN1518" s="47">
        <f>AN1482*Settings!$C$13*(AN1428+AN1446+AN1437*AN$195+AN1455*$D1518)</f>
        <v/>
      </c>
      <c r="AO1518" s="47">
        <f>AO1482*Settings!$C$13*(AO1428+AO1446+AO1437*AO$195+AO1455*$D1518)</f>
        <v/>
      </c>
      <c r="AP1518" s="47">
        <f>AP1482*Settings!$C$13*(AP1428+AP1446+AP1437*AP$195+AP1455*$D1518)</f>
        <v/>
      </c>
      <c r="AQ1518" s="47">
        <f>AQ1482*Settings!$C$13*(AQ1428+AQ1446+AQ1437*AQ$195+AQ1455*$D1518)</f>
        <v/>
      </c>
      <c r="AR1518" s="47">
        <f>AR1482*Settings!$C$13*(AR1428+AR1446+AR1437*AR$195+AR1455*$D1518)</f>
        <v/>
      </c>
      <c r="AS1518" s="47">
        <f>AS1482*Settings!$C$13*(AS1428+AS1446+AS1437*AS$195+AS1455*$D1518)</f>
        <v/>
      </c>
      <c r="AT1518" s="47">
        <f>AT1482*Settings!$C$13*(AT1428+AT1446+AT1437*AT$195+AT1455*$D1518)</f>
        <v/>
      </c>
      <c r="AU1518" s="47">
        <f>AU1482*Settings!$C$13*(AU1428+AU1446+AU1437*AU$195+AU1455*$D1518)</f>
        <v/>
      </c>
      <c r="AV1518" s="47">
        <f>AV1482*Settings!$C$13*(AV1428+AV1446+AV1437*AV$195+AV1455*$D1518)</f>
        <v/>
      </c>
      <c r="AW1518" s="47">
        <f>AW1482*Settings!$C$13*(AW1428+AW1446+AW1437*AW$195+AW1455*$D1518)</f>
        <v/>
      </c>
      <c r="AX1518" s="47">
        <f>AX1482*Settings!$C$13*(AX1428+AX1446+AX1437*AX$195+AX1455*$D1518)</f>
        <v/>
      </c>
      <c r="AY1518" s="58">
        <f>REVENUE(AY1482,Settings!$C$13,NEWREVRATE(AY1428,AY1446,AY1437,AY$195,AY1455,$D1518))</f>
        <v/>
      </c>
    </row>
    <row r="1519" hidden="1" outlineLevel="2">
      <c r="A1519" s="14" t="inlineStr">
        <is>
          <t>rnew</t>
        </is>
      </c>
      <c r="B1519" s="14" t="inlineStr">
        <is>
          <t>ker</t>
        </is>
      </c>
      <c r="C1519" s="14" t="inlineStr">
        <is>
          <t>nfm</t>
        </is>
      </c>
      <c r="D1519" s="37">
        <f>INDEX(Inputs!$S$5:$S$132,MATCH($B1519&amp;"|"&amp;$C1519,Inputs!$A$5:$A$132,0))</f>
        <v/>
      </c>
      <c r="E1519" s="36" t="n"/>
      <c r="F1519" s="36" t="n"/>
      <c r="G1519" s="36" t="n"/>
      <c r="H1519" s="14">
        <f>INDEX(Variables!$B$5:$B$205,MATCH($A1519,Variables!$A$5:$A$205,0))&amp;IF($C1519="",""," | "&amp;INDEX(Mapping!$B$5:$B$26,MATCH($C1519,Mapping!$A$5:$A$26,0))&amp;" | "&amp;INDEX(Mapping!$B$30:$B$46,MATCH($B1519,Mapping!$A$30:$A$46,0)))</f>
        <v/>
      </c>
      <c r="I1519" s="14">
        <f>INDEX(Variables!$C$5:$C$205,MATCH($A1519,Variables!$A$5:$A$205,0))</f>
        <v/>
      </c>
      <c r="J1519" s="14">
        <f>INDEX(Variables!$E$5:$E$205,MATCH($A1519,Variables!$A$5:$A$205,0))</f>
        <v/>
      </c>
      <c r="K1519" s="11">
        <f>LOWER(Settings!$C$4)&amp;".mit."&amp;$A1519&amp;IF($C1519="","","."&amp;$C1519&amp;"."&amp;$B1519)&amp;IF(INDEX(Variables!$D$5:$D$205,MATCH($A1519,Variables!$A$5:$A$205,0))="","","."&amp;INDEX(Variables!$D$5:$D$205,MATCH($A1519,Variables!$A$5:$A$205,0)))&amp;"."&amp;K$5</f>
        <v/>
      </c>
      <c r="L1519" s="46">
        <f>L1483*Settings!$C$13*(L1429+L1447+L1438*L$195+L1456*$D1519)</f>
        <v/>
      </c>
      <c r="M1519" s="47">
        <f>M1483*Settings!$C$13*(M1429+M1447+M1438*M$195+M1456*$D1519)</f>
        <v/>
      </c>
      <c r="N1519" s="47">
        <f>N1483*Settings!$C$13*(N1429+N1447+N1438*N$195+N1456*$D1519)</f>
        <v/>
      </c>
      <c r="O1519" s="47">
        <f>O1483*Settings!$C$13*(O1429+O1447+O1438*O$195+O1456*$D1519)</f>
        <v/>
      </c>
      <c r="P1519" s="47">
        <f>P1483*Settings!$C$13*(P1429+P1447+P1438*P$195+P1456*$D1519)</f>
        <v/>
      </c>
      <c r="Q1519" s="47">
        <f>Q1483*Settings!$C$13*(Q1429+Q1447+Q1438*Q$195+Q1456*$D1519)</f>
        <v/>
      </c>
      <c r="R1519" s="47">
        <f>R1483*Settings!$C$13*(R1429+R1447+R1438*R$195+R1456*$D1519)</f>
        <v/>
      </c>
      <c r="S1519" s="47">
        <f>S1483*Settings!$C$13*(S1429+S1447+S1438*S$195+S1456*$D1519)</f>
        <v/>
      </c>
      <c r="T1519" s="47">
        <f>T1483*Settings!$C$13*(T1429+T1447+T1438*T$195+T1456*$D1519)</f>
        <v/>
      </c>
      <c r="U1519" s="47">
        <f>U1483*Settings!$C$13*(U1429+U1447+U1438*U$195+U1456*$D1519)</f>
        <v/>
      </c>
      <c r="V1519" s="47">
        <f>V1483*Settings!$C$13*(V1429+V1447+V1438*V$195+V1456*$D1519)</f>
        <v/>
      </c>
      <c r="W1519" s="47">
        <f>W1483*Settings!$C$13*(W1429+W1447+W1438*W$195+W1456*$D1519)</f>
        <v/>
      </c>
      <c r="X1519" s="47">
        <f>X1483*Settings!$C$13*(X1429+X1447+X1438*X$195+X1456*$D1519)</f>
        <v/>
      </c>
      <c r="Y1519" s="47">
        <f>Y1483*Settings!$C$13*(Y1429+Y1447+Y1438*Y$195+Y1456*$D1519)</f>
        <v/>
      </c>
      <c r="Z1519" s="47">
        <f>Z1483*Settings!$C$13*(Z1429+Z1447+Z1438*Z$195+Z1456*$D1519)</f>
        <v/>
      </c>
      <c r="AA1519" s="47">
        <f>AA1483*Settings!$C$13*(AA1429+AA1447+AA1438*AA$195+AA1456*$D1519)</f>
        <v/>
      </c>
      <c r="AB1519" s="47">
        <f>AB1483*Settings!$C$13*(AB1429+AB1447+AB1438*AB$195+AB1456*$D1519)</f>
        <v/>
      </c>
      <c r="AC1519" s="47">
        <f>AC1483*Settings!$C$13*(AC1429+AC1447+AC1438*AC$195+AC1456*$D1519)</f>
        <v/>
      </c>
      <c r="AD1519" s="58">
        <f>REVENUE(AD1483,Settings!$C$13,NEWREVRATE(AD1429,AD1447,AD1438,AD$195,AD1456,$D1519))</f>
        <v/>
      </c>
      <c r="AF1519" s="11">
        <f>LOWER(Settings!$C$4)&amp;".mit."&amp;$A1519&amp;IF($C1519="","","."&amp;$C1519&amp;"."&amp;$B1519)&amp;IF(INDEX(Variables!$D$5:$D$205,MATCH($A1519,Variables!$A$5:$A$205,0))="","","."&amp;INDEX(Variables!$D$5:$D$205,MATCH($A1519,Variables!$A$5:$A$205,0)))&amp;"."&amp;AF$5</f>
        <v/>
      </c>
      <c r="AG1519" s="46">
        <f>AG1483*Settings!$C$13*(AG1429+AG1447+AG1438*AG$195+AG1456*$D1519)</f>
        <v/>
      </c>
      <c r="AH1519" s="47">
        <f>AH1483*Settings!$C$13*(AH1429+AH1447+AH1438*AH$195+AH1456*$D1519)</f>
        <v/>
      </c>
      <c r="AI1519" s="47">
        <f>AI1483*Settings!$C$13*(AI1429+AI1447+AI1438*AI$195+AI1456*$D1519)</f>
        <v/>
      </c>
      <c r="AJ1519" s="47">
        <f>AJ1483*Settings!$C$13*(AJ1429+AJ1447+AJ1438*AJ$195+AJ1456*$D1519)</f>
        <v/>
      </c>
      <c r="AK1519" s="47">
        <f>AK1483*Settings!$C$13*(AK1429+AK1447+AK1438*AK$195+AK1456*$D1519)</f>
        <v/>
      </c>
      <c r="AL1519" s="47">
        <f>AL1483*Settings!$C$13*(AL1429+AL1447+AL1438*AL$195+AL1456*$D1519)</f>
        <v/>
      </c>
      <c r="AM1519" s="47">
        <f>AM1483*Settings!$C$13*(AM1429+AM1447+AM1438*AM$195+AM1456*$D1519)</f>
        <v/>
      </c>
      <c r="AN1519" s="47">
        <f>AN1483*Settings!$C$13*(AN1429+AN1447+AN1438*AN$195+AN1456*$D1519)</f>
        <v/>
      </c>
      <c r="AO1519" s="47">
        <f>AO1483*Settings!$C$13*(AO1429+AO1447+AO1438*AO$195+AO1456*$D1519)</f>
        <v/>
      </c>
      <c r="AP1519" s="47">
        <f>AP1483*Settings!$C$13*(AP1429+AP1447+AP1438*AP$195+AP1456*$D1519)</f>
        <v/>
      </c>
      <c r="AQ1519" s="47">
        <f>AQ1483*Settings!$C$13*(AQ1429+AQ1447+AQ1438*AQ$195+AQ1456*$D1519)</f>
        <v/>
      </c>
      <c r="AR1519" s="47">
        <f>AR1483*Settings!$C$13*(AR1429+AR1447+AR1438*AR$195+AR1456*$D1519)</f>
        <v/>
      </c>
      <c r="AS1519" s="47">
        <f>AS1483*Settings!$C$13*(AS1429+AS1447+AS1438*AS$195+AS1456*$D1519)</f>
        <v/>
      </c>
      <c r="AT1519" s="47">
        <f>AT1483*Settings!$C$13*(AT1429+AT1447+AT1438*AT$195+AT1456*$D1519)</f>
        <v/>
      </c>
      <c r="AU1519" s="47">
        <f>AU1483*Settings!$C$13*(AU1429+AU1447+AU1438*AU$195+AU1456*$D1519)</f>
        <v/>
      </c>
      <c r="AV1519" s="47">
        <f>AV1483*Settings!$C$13*(AV1429+AV1447+AV1438*AV$195+AV1456*$D1519)</f>
        <v/>
      </c>
      <c r="AW1519" s="47">
        <f>AW1483*Settings!$C$13*(AW1429+AW1447+AW1438*AW$195+AW1456*$D1519)</f>
        <v/>
      </c>
      <c r="AX1519" s="47">
        <f>AX1483*Settings!$C$13*(AX1429+AX1447+AX1438*AX$195+AX1456*$D1519)</f>
        <v/>
      </c>
      <c r="AY1519" s="58">
        <f>REVENUE(AY1483,Settings!$C$13,NEWREVRATE(AY1429,AY1447,AY1438,AY$195,AY1456,$D1519))</f>
        <v/>
      </c>
    </row>
    <row r="1520" hidden="1" outlineLevel="2">
      <c r="A1520" s="14" t="inlineStr">
        <is>
          <t>rnew</t>
        </is>
      </c>
      <c r="B1520" s="14" t="inlineStr">
        <is>
          <t>oop</t>
        </is>
      </c>
      <c r="C1520" s="14" t="inlineStr">
        <is>
          <t>nfm</t>
        </is>
      </c>
      <c r="D1520" s="37">
        <f>INDEX(Inputs!$S$5:$S$132,MATCH($B1520&amp;"|"&amp;$C1520,Inputs!$A$5:$A$132,0))</f>
        <v/>
      </c>
      <c r="E1520" s="36" t="n"/>
      <c r="F1520" s="36" t="n"/>
      <c r="G1520" s="36" t="n"/>
      <c r="H1520" s="14">
        <f>INDEX(Variables!$B$5:$B$205,MATCH($A1520,Variables!$A$5:$A$205,0))&amp;IF($C1520="",""," | "&amp;INDEX(Mapping!$B$5:$B$26,MATCH($C1520,Mapping!$A$5:$A$26,0))&amp;" | "&amp;INDEX(Mapping!$B$30:$B$46,MATCH($B1520,Mapping!$A$30:$A$46,0)))</f>
        <v/>
      </c>
      <c r="I1520" s="14">
        <f>INDEX(Variables!$C$5:$C$205,MATCH($A1520,Variables!$A$5:$A$205,0))</f>
        <v/>
      </c>
      <c r="J1520" s="14">
        <f>INDEX(Variables!$E$5:$E$205,MATCH($A1520,Variables!$A$5:$A$205,0))</f>
        <v/>
      </c>
      <c r="K1520" s="11">
        <f>LOWER(Settings!$C$4)&amp;".mit."&amp;$A1520&amp;IF($C1520="","","."&amp;$C1520&amp;"."&amp;$B1520)&amp;IF(INDEX(Variables!$D$5:$D$205,MATCH($A1520,Variables!$A$5:$A$205,0))="","","."&amp;INDEX(Variables!$D$5:$D$205,MATCH($A1520,Variables!$A$5:$A$205,0)))&amp;"."&amp;K$5</f>
        <v/>
      </c>
      <c r="L1520" s="46">
        <f>L1484*Settings!$C$13*(L1430+L1448+L1439*L$195+L1457*$D1520)</f>
        <v/>
      </c>
      <c r="M1520" s="47">
        <f>M1484*Settings!$C$13*(M1430+M1448+M1439*M$195+M1457*$D1520)</f>
        <v/>
      </c>
      <c r="N1520" s="47">
        <f>N1484*Settings!$C$13*(N1430+N1448+N1439*N$195+N1457*$D1520)</f>
        <v/>
      </c>
      <c r="O1520" s="47">
        <f>O1484*Settings!$C$13*(O1430+O1448+O1439*O$195+O1457*$D1520)</f>
        <v/>
      </c>
      <c r="P1520" s="47">
        <f>P1484*Settings!$C$13*(P1430+P1448+P1439*P$195+P1457*$D1520)</f>
        <v/>
      </c>
      <c r="Q1520" s="47">
        <f>Q1484*Settings!$C$13*(Q1430+Q1448+Q1439*Q$195+Q1457*$D1520)</f>
        <v/>
      </c>
      <c r="R1520" s="47">
        <f>R1484*Settings!$C$13*(R1430+R1448+R1439*R$195+R1457*$D1520)</f>
        <v/>
      </c>
      <c r="S1520" s="47">
        <f>S1484*Settings!$C$13*(S1430+S1448+S1439*S$195+S1457*$D1520)</f>
        <v/>
      </c>
      <c r="T1520" s="47">
        <f>T1484*Settings!$C$13*(T1430+T1448+T1439*T$195+T1457*$D1520)</f>
        <v/>
      </c>
      <c r="U1520" s="47">
        <f>U1484*Settings!$C$13*(U1430+U1448+U1439*U$195+U1457*$D1520)</f>
        <v/>
      </c>
      <c r="V1520" s="47">
        <f>V1484*Settings!$C$13*(V1430+V1448+V1439*V$195+V1457*$D1520)</f>
        <v/>
      </c>
      <c r="W1520" s="47">
        <f>W1484*Settings!$C$13*(W1430+W1448+W1439*W$195+W1457*$D1520)</f>
        <v/>
      </c>
      <c r="X1520" s="47">
        <f>X1484*Settings!$C$13*(X1430+X1448+X1439*X$195+X1457*$D1520)</f>
        <v/>
      </c>
      <c r="Y1520" s="47">
        <f>Y1484*Settings!$C$13*(Y1430+Y1448+Y1439*Y$195+Y1457*$D1520)</f>
        <v/>
      </c>
      <c r="Z1520" s="47">
        <f>Z1484*Settings!$C$13*(Z1430+Z1448+Z1439*Z$195+Z1457*$D1520)</f>
        <v/>
      </c>
      <c r="AA1520" s="47">
        <f>AA1484*Settings!$C$13*(AA1430+AA1448+AA1439*AA$195+AA1457*$D1520)</f>
        <v/>
      </c>
      <c r="AB1520" s="47">
        <f>AB1484*Settings!$C$13*(AB1430+AB1448+AB1439*AB$195+AB1457*$D1520)</f>
        <v/>
      </c>
      <c r="AC1520" s="47">
        <f>AC1484*Settings!$C$13*(AC1430+AC1448+AC1439*AC$195+AC1457*$D1520)</f>
        <v/>
      </c>
      <c r="AD1520" s="58">
        <f>REVENUE(AD1484,Settings!$C$13,NEWREVRATE(AD1430,AD1448,AD1439,AD$195,AD1457,$D1520))</f>
        <v/>
      </c>
      <c r="AF1520" s="11">
        <f>LOWER(Settings!$C$4)&amp;".mit."&amp;$A1520&amp;IF($C1520="","","."&amp;$C1520&amp;"."&amp;$B1520)&amp;IF(INDEX(Variables!$D$5:$D$205,MATCH($A1520,Variables!$A$5:$A$205,0))="","","."&amp;INDEX(Variables!$D$5:$D$205,MATCH($A1520,Variables!$A$5:$A$205,0)))&amp;"."&amp;AF$5</f>
        <v/>
      </c>
      <c r="AG1520" s="46">
        <f>AG1484*Settings!$C$13*(AG1430+AG1448+AG1439*AG$195+AG1457*$D1520)</f>
        <v/>
      </c>
      <c r="AH1520" s="47">
        <f>AH1484*Settings!$C$13*(AH1430+AH1448+AH1439*AH$195+AH1457*$D1520)</f>
        <v/>
      </c>
      <c r="AI1520" s="47">
        <f>AI1484*Settings!$C$13*(AI1430+AI1448+AI1439*AI$195+AI1457*$D1520)</f>
        <v/>
      </c>
      <c r="AJ1520" s="47">
        <f>AJ1484*Settings!$C$13*(AJ1430+AJ1448+AJ1439*AJ$195+AJ1457*$D1520)</f>
        <v/>
      </c>
      <c r="AK1520" s="47">
        <f>AK1484*Settings!$C$13*(AK1430+AK1448+AK1439*AK$195+AK1457*$D1520)</f>
        <v/>
      </c>
      <c r="AL1520" s="47">
        <f>AL1484*Settings!$C$13*(AL1430+AL1448+AL1439*AL$195+AL1457*$D1520)</f>
        <v/>
      </c>
      <c r="AM1520" s="47">
        <f>AM1484*Settings!$C$13*(AM1430+AM1448+AM1439*AM$195+AM1457*$D1520)</f>
        <v/>
      </c>
      <c r="AN1520" s="47">
        <f>AN1484*Settings!$C$13*(AN1430+AN1448+AN1439*AN$195+AN1457*$D1520)</f>
        <v/>
      </c>
      <c r="AO1520" s="47">
        <f>AO1484*Settings!$C$13*(AO1430+AO1448+AO1439*AO$195+AO1457*$D1520)</f>
        <v/>
      </c>
      <c r="AP1520" s="47">
        <f>AP1484*Settings!$C$13*(AP1430+AP1448+AP1439*AP$195+AP1457*$D1520)</f>
        <v/>
      </c>
      <c r="AQ1520" s="47">
        <f>AQ1484*Settings!$C$13*(AQ1430+AQ1448+AQ1439*AQ$195+AQ1457*$D1520)</f>
        <v/>
      </c>
      <c r="AR1520" s="47">
        <f>AR1484*Settings!$C$13*(AR1430+AR1448+AR1439*AR$195+AR1457*$D1520)</f>
        <v/>
      </c>
      <c r="AS1520" s="47">
        <f>AS1484*Settings!$C$13*(AS1430+AS1448+AS1439*AS$195+AS1457*$D1520)</f>
        <v/>
      </c>
      <c r="AT1520" s="47">
        <f>AT1484*Settings!$C$13*(AT1430+AT1448+AT1439*AT$195+AT1457*$D1520)</f>
        <v/>
      </c>
      <c r="AU1520" s="47">
        <f>AU1484*Settings!$C$13*(AU1430+AU1448+AU1439*AU$195+AU1457*$D1520)</f>
        <v/>
      </c>
      <c r="AV1520" s="47">
        <f>AV1484*Settings!$C$13*(AV1430+AV1448+AV1439*AV$195+AV1457*$D1520)</f>
        <v/>
      </c>
      <c r="AW1520" s="47">
        <f>AW1484*Settings!$C$13*(AW1430+AW1448+AW1439*AW$195+AW1457*$D1520)</f>
        <v/>
      </c>
      <c r="AX1520" s="47">
        <f>AX1484*Settings!$C$13*(AX1430+AX1448+AX1439*AX$195+AX1457*$D1520)</f>
        <v/>
      </c>
      <c r="AY1520" s="58">
        <f>REVENUE(AY1484,Settings!$C$13,NEWREVRATE(AY1430,AY1448,AY1439,AY$195,AY1457,$D1520))</f>
        <v/>
      </c>
    </row>
    <row r="1521" hidden="1" outlineLevel="2">
      <c r="A1521" s="14" t="inlineStr">
        <is>
          <t>rnew</t>
        </is>
      </c>
      <c r="B1521" s="14" t="inlineStr">
        <is>
          <t>bio</t>
        </is>
      </c>
      <c r="C1521" s="14" t="inlineStr">
        <is>
          <t>nfm</t>
        </is>
      </c>
      <c r="D1521" s="37">
        <f>INDEX(Inputs!$S$5:$S$132,MATCH($B1521&amp;"|"&amp;$C1521,Inputs!$A$5:$A$132,0))</f>
        <v/>
      </c>
      <c r="E1521" s="36" t="n"/>
      <c r="F1521" s="36" t="n"/>
      <c r="G1521" s="36" t="n"/>
      <c r="H1521" s="14">
        <f>INDEX(Variables!$B$5:$B$205,MATCH($A1521,Variables!$A$5:$A$205,0))&amp;IF($C1521="",""," | "&amp;INDEX(Mapping!$B$5:$B$26,MATCH($C1521,Mapping!$A$5:$A$26,0))&amp;" | "&amp;INDEX(Mapping!$B$30:$B$46,MATCH($B1521,Mapping!$A$30:$A$46,0)))</f>
        <v/>
      </c>
      <c r="I1521" s="14">
        <f>INDEX(Variables!$C$5:$C$205,MATCH($A1521,Variables!$A$5:$A$205,0))</f>
        <v/>
      </c>
      <c r="J1521" s="14">
        <f>INDEX(Variables!$E$5:$E$205,MATCH($A1521,Variables!$A$5:$A$205,0))</f>
        <v/>
      </c>
      <c r="K1521" s="11">
        <f>LOWER(Settings!$C$4)&amp;".mit."&amp;$A1521&amp;IF($C1521="","","."&amp;$C1521&amp;"."&amp;$B1521)&amp;IF(INDEX(Variables!$D$5:$D$205,MATCH($A1521,Variables!$A$5:$A$205,0))="","","."&amp;INDEX(Variables!$D$5:$D$205,MATCH($A1521,Variables!$A$5:$A$205,0)))&amp;"."&amp;K$5</f>
        <v/>
      </c>
      <c r="L1521" s="46">
        <f>L1485*Settings!$C$13*(L1431+L1449+L1440*L$195+L1458*$D1521)</f>
        <v/>
      </c>
      <c r="M1521" s="47">
        <f>M1485*Settings!$C$13*(M1431+M1449+M1440*M$195+M1458*$D1521)</f>
        <v/>
      </c>
      <c r="N1521" s="47">
        <f>N1485*Settings!$C$13*(N1431+N1449+N1440*N$195+N1458*$D1521)</f>
        <v/>
      </c>
      <c r="O1521" s="47">
        <f>O1485*Settings!$C$13*(O1431+O1449+O1440*O$195+O1458*$D1521)</f>
        <v/>
      </c>
      <c r="P1521" s="47">
        <f>P1485*Settings!$C$13*(P1431+P1449+P1440*P$195+P1458*$D1521)</f>
        <v/>
      </c>
      <c r="Q1521" s="47">
        <f>Q1485*Settings!$C$13*(Q1431+Q1449+Q1440*Q$195+Q1458*$D1521)</f>
        <v/>
      </c>
      <c r="R1521" s="47">
        <f>R1485*Settings!$C$13*(R1431+R1449+R1440*R$195+R1458*$D1521)</f>
        <v/>
      </c>
      <c r="S1521" s="47">
        <f>S1485*Settings!$C$13*(S1431+S1449+S1440*S$195+S1458*$D1521)</f>
        <v/>
      </c>
      <c r="T1521" s="47">
        <f>T1485*Settings!$C$13*(T1431+T1449+T1440*T$195+T1458*$D1521)</f>
        <v/>
      </c>
      <c r="U1521" s="47">
        <f>U1485*Settings!$C$13*(U1431+U1449+U1440*U$195+U1458*$D1521)</f>
        <v/>
      </c>
      <c r="V1521" s="47">
        <f>V1485*Settings!$C$13*(V1431+V1449+V1440*V$195+V1458*$D1521)</f>
        <v/>
      </c>
      <c r="W1521" s="47">
        <f>W1485*Settings!$C$13*(W1431+W1449+W1440*W$195+W1458*$D1521)</f>
        <v/>
      </c>
      <c r="X1521" s="47">
        <f>X1485*Settings!$C$13*(X1431+X1449+X1440*X$195+X1458*$D1521)</f>
        <v/>
      </c>
      <c r="Y1521" s="47">
        <f>Y1485*Settings!$C$13*(Y1431+Y1449+Y1440*Y$195+Y1458*$D1521)</f>
        <v/>
      </c>
      <c r="Z1521" s="47">
        <f>Z1485*Settings!$C$13*(Z1431+Z1449+Z1440*Z$195+Z1458*$D1521)</f>
        <v/>
      </c>
      <c r="AA1521" s="47">
        <f>AA1485*Settings!$C$13*(AA1431+AA1449+AA1440*AA$195+AA1458*$D1521)</f>
        <v/>
      </c>
      <c r="AB1521" s="47">
        <f>AB1485*Settings!$C$13*(AB1431+AB1449+AB1440*AB$195+AB1458*$D1521)</f>
        <v/>
      </c>
      <c r="AC1521" s="47">
        <f>AC1485*Settings!$C$13*(AC1431+AC1449+AC1440*AC$195+AC1458*$D1521)</f>
        <v/>
      </c>
      <c r="AD1521" s="58">
        <f>REVENUE(AD1485,Settings!$C$13,NEWREVRATE(AD1431,AD1449,AD1440,AD$195,AD1458,$D1521))</f>
        <v/>
      </c>
      <c r="AF1521" s="11">
        <f>LOWER(Settings!$C$4)&amp;".mit."&amp;$A1521&amp;IF($C1521="","","."&amp;$C1521&amp;"."&amp;$B1521)&amp;IF(INDEX(Variables!$D$5:$D$205,MATCH($A1521,Variables!$A$5:$A$205,0))="","","."&amp;INDEX(Variables!$D$5:$D$205,MATCH($A1521,Variables!$A$5:$A$205,0)))&amp;"."&amp;AF$5</f>
        <v/>
      </c>
      <c r="AG1521" s="46">
        <f>AG1485*Settings!$C$13*(AG1431+AG1449+AG1440*AG$195+AG1458*$D1521)</f>
        <v/>
      </c>
      <c r="AH1521" s="47">
        <f>AH1485*Settings!$C$13*(AH1431+AH1449+AH1440*AH$195+AH1458*$D1521)</f>
        <v/>
      </c>
      <c r="AI1521" s="47">
        <f>AI1485*Settings!$C$13*(AI1431+AI1449+AI1440*AI$195+AI1458*$D1521)</f>
        <v/>
      </c>
      <c r="AJ1521" s="47">
        <f>AJ1485*Settings!$C$13*(AJ1431+AJ1449+AJ1440*AJ$195+AJ1458*$D1521)</f>
        <v/>
      </c>
      <c r="AK1521" s="47">
        <f>AK1485*Settings!$C$13*(AK1431+AK1449+AK1440*AK$195+AK1458*$D1521)</f>
        <v/>
      </c>
      <c r="AL1521" s="47">
        <f>AL1485*Settings!$C$13*(AL1431+AL1449+AL1440*AL$195+AL1458*$D1521)</f>
        <v/>
      </c>
      <c r="AM1521" s="47">
        <f>AM1485*Settings!$C$13*(AM1431+AM1449+AM1440*AM$195+AM1458*$D1521)</f>
        <v/>
      </c>
      <c r="AN1521" s="47">
        <f>AN1485*Settings!$C$13*(AN1431+AN1449+AN1440*AN$195+AN1458*$D1521)</f>
        <v/>
      </c>
      <c r="AO1521" s="47">
        <f>AO1485*Settings!$C$13*(AO1431+AO1449+AO1440*AO$195+AO1458*$D1521)</f>
        <v/>
      </c>
      <c r="AP1521" s="47">
        <f>AP1485*Settings!$C$13*(AP1431+AP1449+AP1440*AP$195+AP1458*$D1521)</f>
        <v/>
      </c>
      <c r="AQ1521" s="47">
        <f>AQ1485*Settings!$C$13*(AQ1431+AQ1449+AQ1440*AQ$195+AQ1458*$D1521)</f>
        <v/>
      </c>
      <c r="AR1521" s="47">
        <f>AR1485*Settings!$C$13*(AR1431+AR1449+AR1440*AR$195+AR1458*$D1521)</f>
        <v/>
      </c>
      <c r="AS1521" s="47">
        <f>AS1485*Settings!$C$13*(AS1431+AS1449+AS1440*AS$195+AS1458*$D1521)</f>
        <v/>
      </c>
      <c r="AT1521" s="47">
        <f>AT1485*Settings!$C$13*(AT1431+AT1449+AT1440*AT$195+AT1458*$D1521)</f>
        <v/>
      </c>
      <c r="AU1521" s="47">
        <f>AU1485*Settings!$C$13*(AU1431+AU1449+AU1440*AU$195+AU1458*$D1521)</f>
        <v/>
      </c>
      <c r="AV1521" s="47">
        <f>AV1485*Settings!$C$13*(AV1431+AV1449+AV1440*AV$195+AV1458*$D1521)</f>
        <v/>
      </c>
      <c r="AW1521" s="47">
        <f>AW1485*Settings!$C$13*(AW1431+AW1449+AW1440*AW$195+AW1458*$D1521)</f>
        <v/>
      </c>
      <c r="AX1521" s="47">
        <f>AX1485*Settings!$C$13*(AX1431+AX1449+AX1440*AX$195+AX1458*$D1521)</f>
        <v/>
      </c>
      <c r="AY1521" s="58">
        <f>REVENUE(AY1485,Settings!$C$13,NEWREVRATE(AY1431,AY1449,AY1440,AY$195,AY1458,$D1521))</f>
        <v/>
      </c>
    </row>
    <row r="1522" hidden="1" outlineLevel="2"/>
    <row r="1523" hidden="1" outlineLevel="1" collapsed="1">
      <c r="A1523" s="1" t="inlineStr">
        <is>
          <t>ener</t>
        </is>
      </c>
      <c r="B1523" s="1" t="inlineStr">
        <is>
          <t>all</t>
        </is>
      </c>
      <c r="C1523" s="1" t="inlineStr">
        <is>
          <t>mac</t>
        </is>
      </c>
      <c r="H1523" s="1">
        <f>INDEX(Variables!$B$5:$B$205,MATCH($A1523,Variables!$A$5:$A$205,0))&amp;IF($C1523="",""," | "&amp;INDEX(Mapping!$B$5:$B$26,MATCH($C1523,Mapping!$A$5:$A$26,0))&amp;" | "&amp;INDEX(Mapping!$B$30:$B$46,MATCH($B1523,Mapping!$A$30:$A$46,0)))</f>
        <v/>
      </c>
      <c r="I1523" s="1">
        <f>INDEX(Variables!$C$5:$C$205,MATCH($A1523,Variables!$A$5:$A$205,0))</f>
        <v/>
      </c>
      <c r="J1523" s="1">
        <f>INDEX(Variables!$E$5:$E$205,MATCH($A1523,Variables!$A$5:$A$205,0))</f>
        <v/>
      </c>
      <c r="K1523" s="17">
        <f>LOWER(Settings!$C$4)&amp;".mit."&amp;$A1523&amp;IF($C1523="","","."&amp;$C1523&amp;"."&amp;$B1523)&amp;IF(INDEX(Variables!$D$5:$D$205,MATCH($A1523,Variables!$A$5:$A$205,0))="","","."&amp;INDEX(Variables!$D$5:$D$205,MATCH($A1523,Variables!$A$5:$A$205,0)))&amp;"."&amp;K$5</f>
        <v/>
      </c>
      <c r="L1523" s="60">
        <f>SUM(L1578:L1585)</f>
        <v/>
      </c>
      <c r="M1523" s="61">
        <f>SUM(M1578:M1585)</f>
        <v/>
      </c>
      <c r="N1523" s="61">
        <f>SUM(N1578:N1585)</f>
        <v/>
      </c>
      <c r="O1523" s="61">
        <f>SUM(O1578:O1585)</f>
        <v/>
      </c>
      <c r="P1523" s="61">
        <f>SUM(P1578:P1585)</f>
        <v/>
      </c>
      <c r="Q1523" s="61">
        <f>SUM(Q1578:Q1585)</f>
        <v/>
      </c>
      <c r="R1523" s="61">
        <f>SUM(R1578:R1585)</f>
        <v/>
      </c>
      <c r="S1523" s="61">
        <f>SUM(S1578:S1585)</f>
        <v/>
      </c>
      <c r="T1523" s="61">
        <f>SUM(T1578:T1585)</f>
        <v/>
      </c>
      <c r="U1523" s="61">
        <f>SUM(U1578:U1585)</f>
        <v/>
      </c>
      <c r="V1523" s="61">
        <f>SUM(V1578:V1585)</f>
        <v/>
      </c>
      <c r="W1523" s="61">
        <f>SUM(W1578:W1585)</f>
        <v/>
      </c>
      <c r="X1523" s="61">
        <f>SUM(X1578:X1585)</f>
        <v/>
      </c>
      <c r="Y1523" s="61">
        <f>SUM(Y1578:Y1585)</f>
        <v/>
      </c>
      <c r="Z1523" s="61">
        <f>SUM(Z1578:Z1585)</f>
        <v/>
      </c>
      <c r="AA1523" s="61">
        <f>SUM(AA1578:AA1585)</f>
        <v/>
      </c>
      <c r="AB1523" s="61">
        <f>SUM(AB1578:AB1585)</f>
        <v/>
      </c>
      <c r="AC1523" s="61">
        <f>SUM(AC1578:AC1585)</f>
        <v/>
      </c>
      <c r="AD1523" s="61">
        <f>SUM(AD1578:AD1585)</f>
        <v/>
      </c>
      <c r="AF1523" s="17">
        <f>LOWER(Settings!$C$4)&amp;".mit."&amp;$A1523&amp;IF($C1523="","","."&amp;$C1523&amp;"."&amp;$B1523)&amp;IF(INDEX(Variables!$D$5:$D$205,MATCH($A1523,Variables!$A$5:$A$205,0))="","","."&amp;INDEX(Variables!$D$5:$D$205,MATCH($A1523,Variables!$A$5:$A$205,0)))&amp;"."&amp;AF$5</f>
        <v/>
      </c>
      <c r="AG1523" s="60">
        <f>SUM(AG1578:AG1585)</f>
        <v/>
      </c>
      <c r="AH1523" s="61">
        <f>SUM(AH1578:AH1585)</f>
        <v/>
      </c>
      <c r="AI1523" s="61">
        <f>SUM(AI1578:AI1585)</f>
        <v/>
      </c>
      <c r="AJ1523" s="61">
        <f>SUM(AJ1578:AJ1585)</f>
        <v/>
      </c>
      <c r="AK1523" s="61">
        <f>SUM(AK1578:AK1585)</f>
        <v/>
      </c>
      <c r="AL1523" s="61">
        <f>SUM(AL1578:AL1585)</f>
        <v/>
      </c>
      <c r="AM1523" s="61">
        <f>SUM(AM1578:AM1585)</f>
        <v/>
      </c>
      <c r="AN1523" s="61">
        <f>SUM(AN1578:AN1585)</f>
        <v/>
      </c>
      <c r="AO1523" s="61">
        <f>SUM(AO1578:AO1585)</f>
        <v/>
      </c>
      <c r="AP1523" s="61">
        <f>SUM(AP1578:AP1585)</f>
        <v/>
      </c>
      <c r="AQ1523" s="61">
        <f>SUM(AQ1578:AQ1585)</f>
        <v/>
      </c>
      <c r="AR1523" s="61">
        <f>SUM(AR1578:AR1585)</f>
        <v/>
      </c>
      <c r="AS1523" s="61">
        <f>SUM(AS1578:AS1585)</f>
        <v/>
      </c>
      <c r="AT1523" s="61">
        <f>SUM(AT1578:AT1585)</f>
        <v/>
      </c>
      <c r="AU1523" s="61">
        <f>SUM(AU1578:AU1585)</f>
        <v/>
      </c>
      <c r="AV1523" s="61">
        <f>SUM(AV1578:AV1585)</f>
        <v/>
      </c>
      <c r="AW1523" s="61">
        <f>SUM(AW1578:AW1585)</f>
        <v/>
      </c>
      <c r="AX1523" s="61">
        <f>SUM(AX1578:AX1585)</f>
        <v/>
      </c>
      <c r="AY1523" s="61">
        <f>SUM(AY1578:AY1585)</f>
        <v/>
      </c>
    </row>
    <row r="1524" hidden="1" outlineLevel="2">
      <c r="A1524" s="14" t="inlineStr">
        <is>
          <t>ctxnew</t>
        </is>
      </c>
      <c r="B1524" s="14" t="inlineStr">
        <is>
          <t>coa</t>
        </is>
      </c>
      <c r="C1524" s="14" t="inlineStr">
        <is>
          <t>mac</t>
        </is>
      </c>
      <c r="D1524" s="37">
        <f>INDEX(Inputs!$T$5:$T$132,MATCH($B1524&amp;"|"&amp;$C1524,Inputs!$A$5:$A$132,0))</f>
        <v/>
      </c>
      <c r="E1524" s="37">
        <f>INDEX(Inputs!$J$5:$J$132,MATCH($B1524&amp;"|"&amp;$C1524,Inputs!$A$5:$A$132,0))</f>
        <v/>
      </c>
      <c r="F1524" s="37">
        <f>INDEX(Inputs!$K$5:$K$132,MATCH($B1524&amp;"|"&amp;$C1524,Inputs!$A$5:$A$132,0))</f>
        <v/>
      </c>
      <c r="G1524" s="36" t="n"/>
      <c r="H1524" s="14">
        <f>INDEX(Variables!$B$5:$B$205,MATCH($A1524,Variables!$A$5:$A$205,0))&amp;IF($C1524="",""," | "&amp;INDEX(Mapping!$B$5:$B$26,MATCH($C1524,Mapping!$A$5:$A$26,0))&amp;" | "&amp;INDEX(Mapping!$B$30:$B$46,MATCH($B1524,Mapping!$A$30:$A$46,0)))</f>
        <v/>
      </c>
      <c r="I1524" s="14">
        <f>INDEX(Variables!$C$5:$C$205,MATCH($A1524,Variables!$A$5:$A$205,0))</f>
        <v/>
      </c>
      <c r="J1524" s="14">
        <f>INDEX(Variables!$E$5:$E$205,MATCH($A1524,Variables!$A$5:$A$205,0))</f>
        <v/>
      </c>
      <c r="K1524" s="11">
        <f>LOWER(Settings!$C$4)&amp;".mit."&amp;$A1524&amp;IF($C1524="","","."&amp;$C1524&amp;"."&amp;$B1524)&amp;IF(INDEX(Variables!$D$5:$D$205,MATCH($A1524,Variables!$A$5:$A$205,0))="","","."&amp;INDEX(Variables!$D$5:$D$205,MATCH($A1524,Variables!$A$5:$A$205,0)))&amp;"."&amp;K$5</f>
        <v/>
      </c>
      <c r="L1524" s="38">
        <f>L$12*$D1524*INDEX(L$21:L$28,$E1524)*INDEX(L$30:L$46,$F1524)*(1-INDEX(L$121:L$137,$F1524))</f>
        <v/>
      </c>
      <c r="M1524" s="37">
        <f>M$12*$D1524*INDEX(M$21:M$28,$E1524)*INDEX(M$30:M$46,$F1524)*(1-INDEX(M$121:M$137,$F1524))</f>
        <v/>
      </c>
      <c r="N1524" s="37">
        <f>N$12*$D1524*INDEX(N$21:N$28,$E1524)*INDEX(N$30:N$46,$F1524)*(1-INDEX(N$121:N$137,$F1524))</f>
        <v/>
      </c>
      <c r="O1524" s="37">
        <f>O$12*$D1524*INDEX(O$21:O$28,$E1524)*INDEX(O$30:O$46,$F1524)*(1-INDEX(O$121:O$137,$F1524))</f>
        <v/>
      </c>
      <c r="P1524" s="37">
        <f>P$12*$D1524*INDEX(P$21:P$28,$E1524)*INDEX(P$30:P$46,$F1524)*(1-INDEX(P$121:P$137,$F1524))</f>
        <v/>
      </c>
      <c r="Q1524" s="37">
        <f>Q$12*$D1524*INDEX(Q$21:Q$28,$E1524)*INDEX(Q$30:Q$46,$F1524)*(1-INDEX(Q$121:Q$137,$F1524))</f>
        <v/>
      </c>
      <c r="R1524" s="37">
        <f>R$12*$D1524*INDEX(R$21:R$28,$E1524)*INDEX(R$30:R$46,$F1524)*(1-INDEX(R$121:R$137,$F1524))</f>
        <v/>
      </c>
      <c r="S1524" s="37">
        <f>S$12*$D1524*INDEX(S$21:S$28,$E1524)*INDEX(S$30:S$46,$F1524)*(1-INDEX(S$121:S$137,$F1524))</f>
        <v/>
      </c>
      <c r="T1524" s="37">
        <f>T$12*$D1524*INDEX(T$21:T$28,$E1524)*INDEX(T$30:T$46,$F1524)*(1-INDEX(T$121:T$137,$F1524))</f>
        <v/>
      </c>
      <c r="U1524" s="37">
        <f>U$12*$D1524*INDEX(U$21:U$28,$E1524)*INDEX(U$30:U$46,$F1524)*(1-INDEX(U$121:U$137,$F1524))</f>
        <v/>
      </c>
      <c r="V1524" s="37">
        <f>V$12*$D1524*INDEX(V$21:V$28,$E1524)*INDEX(V$30:V$46,$F1524)*(1-INDEX(V$121:V$137,$F1524))</f>
        <v/>
      </c>
      <c r="W1524" s="37">
        <f>W$12*$D1524*INDEX(W$21:W$28,$E1524)*INDEX(W$30:W$46,$F1524)*(1-INDEX(W$121:W$137,$F1524))</f>
        <v/>
      </c>
      <c r="X1524" s="37">
        <f>X$12*$D1524*INDEX(X$21:X$28,$E1524)*INDEX(X$30:X$46,$F1524)*(1-INDEX(X$121:X$137,$F1524))</f>
        <v/>
      </c>
      <c r="Y1524" s="37">
        <f>Y$12*$D1524*INDEX(Y$21:Y$28,$E1524)*INDEX(Y$30:Y$46,$F1524)*(1-INDEX(Y$121:Y$137,$F1524))</f>
        <v/>
      </c>
      <c r="Z1524" s="37">
        <f>Z$12*$D1524*INDEX(Z$21:Z$28,$E1524)*INDEX(Z$30:Z$46,$F1524)*(1-INDEX(Z$121:Z$137,$F1524))</f>
        <v/>
      </c>
      <c r="AA1524" s="37">
        <f>AA$12*$D1524*INDEX(AA$21:AA$28,$E1524)*INDEX(AA$30:AA$46,$F1524)*(1-INDEX(AA$121:AA$137,$F1524))</f>
        <v/>
      </c>
      <c r="AB1524" s="37">
        <f>AB$12*$D1524*INDEX(AB$21:AB$28,$E1524)*INDEX(AB$30:AB$46,$F1524)*(1-INDEX(AB$121:AB$137,$F1524))</f>
        <v/>
      </c>
      <c r="AC1524" s="37">
        <f>AC$12*$D1524*INDEX(AC$21:AC$28,$E1524)*INDEX(AC$30:AC$46,$F1524)*(1-INDEX(AC$121:AC$137,$F1524))</f>
        <v/>
      </c>
      <c r="AD1524" s="40">
        <f>CARBONTAX(AD$12,$D1524,INDEX(AD$21:AD$28,$E1524),INDEX(AD$30:AD$46,$F1524),INDEX(AD$121:AD$137,$F1524))</f>
        <v/>
      </c>
      <c r="AF1524" s="11">
        <f>LOWER(Settings!$C$4)&amp;".mit."&amp;$A1524&amp;IF($C1524="","","."&amp;$C1524&amp;"."&amp;$B1524)&amp;IF(INDEX(Variables!$D$5:$D$205,MATCH($A1524,Variables!$A$5:$A$205,0))="","","."&amp;INDEX(Variables!$D$5:$D$205,MATCH($A1524,Variables!$A$5:$A$205,0)))&amp;"."&amp;AF$5</f>
        <v/>
      </c>
      <c r="AG1524" s="38">
        <f>AG$12*$D1524*INDEX(AG$21:AG$28,$E1524)*INDEX(AG$30:AG$46,$F1524)*(1-INDEX(AG$121:AG$137,$F1524))</f>
        <v/>
      </c>
      <c r="AH1524" s="37">
        <f>AH$12*$D1524*INDEX(AH$21:AH$28,$E1524)*INDEX(AH$30:AH$46,$F1524)*(1-INDEX(AH$121:AH$137,$F1524))</f>
        <v/>
      </c>
      <c r="AI1524" s="37">
        <f>AI$12*$D1524*INDEX(AI$21:AI$28,$E1524)*INDEX(AI$30:AI$46,$F1524)*(1-INDEX(AI$121:AI$137,$F1524))</f>
        <v/>
      </c>
      <c r="AJ1524" s="37">
        <f>AJ$12*$D1524*INDEX(AJ$21:AJ$28,$E1524)*INDEX(AJ$30:AJ$46,$F1524)*(1-INDEX(AJ$121:AJ$137,$F1524))</f>
        <v/>
      </c>
      <c r="AK1524" s="37">
        <f>AK$12*$D1524*INDEX(AK$21:AK$28,$E1524)*INDEX(AK$30:AK$46,$F1524)*(1-INDEX(AK$121:AK$137,$F1524))</f>
        <v/>
      </c>
      <c r="AL1524" s="37">
        <f>AL$12*$D1524*INDEX(AL$21:AL$28,$E1524)*INDEX(AL$30:AL$46,$F1524)*(1-INDEX(AL$121:AL$137,$F1524))</f>
        <v/>
      </c>
      <c r="AM1524" s="37">
        <f>AM$12*$D1524*INDEX(AM$21:AM$28,$E1524)*INDEX(AM$30:AM$46,$F1524)*(1-INDEX(AM$121:AM$137,$F1524))</f>
        <v/>
      </c>
      <c r="AN1524" s="37">
        <f>AN$12*$D1524*INDEX(AN$21:AN$28,$E1524)*INDEX(AN$30:AN$46,$F1524)*(1-INDEX(AN$121:AN$137,$F1524))</f>
        <v/>
      </c>
      <c r="AO1524" s="37">
        <f>AO$12*$D1524*INDEX(AO$21:AO$28,$E1524)*INDEX(AO$30:AO$46,$F1524)*(1-INDEX(AO$121:AO$137,$F1524))</f>
        <v/>
      </c>
      <c r="AP1524" s="37">
        <f>AP$12*$D1524*INDEX(AP$21:AP$28,$E1524)*INDEX(AP$30:AP$46,$F1524)*(1-INDEX(AP$121:AP$137,$F1524))</f>
        <v/>
      </c>
      <c r="AQ1524" s="37">
        <f>AQ$12*$D1524*INDEX(AQ$21:AQ$28,$E1524)*INDEX(AQ$30:AQ$46,$F1524)*(1-INDEX(AQ$121:AQ$137,$F1524))</f>
        <v/>
      </c>
      <c r="AR1524" s="37">
        <f>AR$12*$D1524*INDEX(AR$21:AR$28,$E1524)*INDEX(AR$30:AR$46,$F1524)*(1-INDEX(AR$121:AR$137,$F1524))</f>
        <v/>
      </c>
      <c r="AS1524" s="37">
        <f>AS$12*$D1524*INDEX(AS$21:AS$28,$E1524)*INDEX(AS$30:AS$46,$F1524)*(1-INDEX(AS$121:AS$137,$F1524))</f>
        <v/>
      </c>
      <c r="AT1524" s="37">
        <f>AT$12*$D1524*INDEX(AT$21:AT$28,$E1524)*INDEX(AT$30:AT$46,$F1524)*(1-INDEX(AT$121:AT$137,$F1524))</f>
        <v/>
      </c>
      <c r="AU1524" s="37">
        <f>AU$12*$D1524*INDEX(AU$21:AU$28,$E1524)*INDEX(AU$30:AU$46,$F1524)*(1-INDEX(AU$121:AU$137,$F1524))</f>
        <v/>
      </c>
      <c r="AV1524" s="37">
        <f>AV$12*$D1524*INDEX(AV$21:AV$28,$E1524)*INDEX(AV$30:AV$46,$F1524)*(1-INDEX(AV$121:AV$137,$F1524))</f>
        <v/>
      </c>
      <c r="AW1524" s="37">
        <f>AW$12*$D1524*INDEX(AW$21:AW$28,$E1524)*INDEX(AW$30:AW$46,$F1524)*(1-INDEX(AW$121:AW$137,$F1524))</f>
        <v/>
      </c>
      <c r="AX1524" s="37">
        <f>AX$12*$D1524*INDEX(AX$21:AX$28,$E1524)*INDEX(AX$30:AX$46,$F1524)*(1-INDEX(AX$121:AX$137,$F1524))</f>
        <v/>
      </c>
      <c r="AY1524" s="40">
        <f>CARBONTAX(AY$12,$D1524,INDEX(AY$21:AY$28,$E1524),INDEX(AY$30:AY$46,$F1524),INDEX(AY$121:AY$137,$F1524))</f>
        <v/>
      </c>
    </row>
    <row r="1525" hidden="1" outlineLevel="2">
      <c r="A1525" s="14" t="inlineStr">
        <is>
          <t>ctxnew</t>
        </is>
      </c>
      <c r="B1525" s="14" t="inlineStr">
        <is>
          <t>nga</t>
        </is>
      </c>
      <c r="C1525" s="14" t="inlineStr">
        <is>
          <t>mac</t>
        </is>
      </c>
      <c r="D1525" s="37">
        <f>INDEX(Inputs!$T$5:$T$132,MATCH($B1525&amp;"|"&amp;$C1525,Inputs!$A$5:$A$132,0))</f>
        <v/>
      </c>
      <c r="E1525" s="37">
        <f>INDEX(Inputs!$J$5:$J$132,MATCH($B1525&amp;"|"&amp;$C1525,Inputs!$A$5:$A$132,0))</f>
        <v/>
      </c>
      <c r="F1525" s="37">
        <f>INDEX(Inputs!$K$5:$K$132,MATCH($B1525&amp;"|"&amp;$C1525,Inputs!$A$5:$A$132,0))</f>
        <v/>
      </c>
      <c r="G1525" s="36" t="n"/>
      <c r="H1525" s="14">
        <f>INDEX(Variables!$B$5:$B$205,MATCH($A1525,Variables!$A$5:$A$205,0))&amp;IF($C1525="",""," | "&amp;INDEX(Mapping!$B$5:$B$26,MATCH($C1525,Mapping!$A$5:$A$26,0))&amp;" | "&amp;INDEX(Mapping!$B$30:$B$46,MATCH($B1525,Mapping!$A$30:$A$46,0)))</f>
        <v/>
      </c>
      <c r="I1525" s="14">
        <f>INDEX(Variables!$C$5:$C$205,MATCH($A1525,Variables!$A$5:$A$205,0))</f>
        <v/>
      </c>
      <c r="J1525" s="14">
        <f>INDEX(Variables!$E$5:$E$205,MATCH($A1525,Variables!$A$5:$A$205,0))</f>
        <v/>
      </c>
      <c r="K1525" s="11">
        <f>LOWER(Settings!$C$4)&amp;".mit."&amp;$A1525&amp;IF($C1525="","","."&amp;$C1525&amp;"."&amp;$B1525)&amp;IF(INDEX(Variables!$D$5:$D$205,MATCH($A1525,Variables!$A$5:$A$205,0))="","","."&amp;INDEX(Variables!$D$5:$D$205,MATCH($A1525,Variables!$A$5:$A$205,0)))&amp;"."&amp;K$5</f>
        <v/>
      </c>
      <c r="L1525" s="38">
        <f>L$12*$D1525*INDEX(L$21:L$28,$E1525)*INDEX(L$30:L$46,$F1525)*(1-INDEX(L$121:L$137,$F1525))</f>
        <v/>
      </c>
      <c r="M1525" s="37">
        <f>M$12*$D1525*INDEX(M$21:M$28,$E1525)*INDEX(M$30:M$46,$F1525)*(1-INDEX(M$121:M$137,$F1525))</f>
        <v/>
      </c>
      <c r="N1525" s="37">
        <f>N$12*$D1525*INDEX(N$21:N$28,$E1525)*INDEX(N$30:N$46,$F1525)*(1-INDEX(N$121:N$137,$F1525))</f>
        <v/>
      </c>
      <c r="O1525" s="37">
        <f>O$12*$D1525*INDEX(O$21:O$28,$E1525)*INDEX(O$30:O$46,$F1525)*(1-INDEX(O$121:O$137,$F1525))</f>
        <v/>
      </c>
      <c r="P1525" s="37">
        <f>P$12*$D1525*INDEX(P$21:P$28,$E1525)*INDEX(P$30:P$46,$F1525)*(1-INDEX(P$121:P$137,$F1525))</f>
        <v/>
      </c>
      <c r="Q1525" s="37">
        <f>Q$12*$D1525*INDEX(Q$21:Q$28,$E1525)*INDEX(Q$30:Q$46,$F1525)*(1-INDEX(Q$121:Q$137,$F1525))</f>
        <v/>
      </c>
      <c r="R1525" s="37">
        <f>R$12*$D1525*INDEX(R$21:R$28,$E1525)*INDEX(R$30:R$46,$F1525)*(1-INDEX(R$121:R$137,$F1525))</f>
        <v/>
      </c>
      <c r="S1525" s="37">
        <f>S$12*$D1525*INDEX(S$21:S$28,$E1525)*INDEX(S$30:S$46,$F1525)*(1-INDEX(S$121:S$137,$F1525))</f>
        <v/>
      </c>
      <c r="T1525" s="37">
        <f>T$12*$D1525*INDEX(T$21:T$28,$E1525)*INDEX(T$30:T$46,$F1525)*(1-INDEX(T$121:T$137,$F1525))</f>
        <v/>
      </c>
      <c r="U1525" s="37">
        <f>U$12*$D1525*INDEX(U$21:U$28,$E1525)*INDEX(U$30:U$46,$F1525)*(1-INDEX(U$121:U$137,$F1525))</f>
        <v/>
      </c>
      <c r="V1525" s="37">
        <f>V$12*$D1525*INDEX(V$21:V$28,$E1525)*INDEX(V$30:V$46,$F1525)*(1-INDEX(V$121:V$137,$F1525))</f>
        <v/>
      </c>
      <c r="W1525" s="37">
        <f>W$12*$D1525*INDEX(W$21:W$28,$E1525)*INDEX(W$30:W$46,$F1525)*(1-INDEX(W$121:W$137,$F1525))</f>
        <v/>
      </c>
      <c r="X1525" s="37">
        <f>X$12*$D1525*INDEX(X$21:X$28,$E1525)*INDEX(X$30:X$46,$F1525)*(1-INDEX(X$121:X$137,$F1525))</f>
        <v/>
      </c>
      <c r="Y1525" s="37">
        <f>Y$12*$D1525*INDEX(Y$21:Y$28,$E1525)*INDEX(Y$30:Y$46,$F1525)*(1-INDEX(Y$121:Y$137,$F1525))</f>
        <v/>
      </c>
      <c r="Z1525" s="37">
        <f>Z$12*$D1525*INDEX(Z$21:Z$28,$E1525)*INDEX(Z$30:Z$46,$F1525)*(1-INDEX(Z$121:Z$137,$F1525))</f>
        <v/>
      </c>
      <c r="AA1525" s="37">
        <f>AA$12*$D1525*INDEX(AA$21:AA$28,$E1525)*INDEX(AA$30:AA$46,$F1525)*(1-INDEX(AA$121:AA$137,$F1525))</f>
        <v/>
      </c>
      <c r="AB1525" s="37">
        <f>AB$12*$D1525*INDEX(AB$21:AB$28,$E1525)*INDEX(AB$30:AB$46,$F1525)*(1-INDEX(AB$121:AB$137,$F1525))</f>
        <v/>
      </c>
      <c r="AC1525" s="37">
        <f>AC$12*$D1525*INDEX(AC$21:AC$28,$E1525)*INDEX(AC$30:AC$46,$F1525)*(1-INDEX(AC$121:AC$137,$F1525))</f>
        <v/>
      </c>
      <c r="AD1525" s="40">
        <f>CARBONTAX(AD$12,$D1525,INDEX(AD$21:AD$28,$E1525),INDEX(AD$30:AD$46,$F1525),INDEX(AD$121:AD$137,$F1525))</f>
        <v/>
      </c>
      <c r="AF1525" s="11">
        <f>LOWER(Settings!$C$4)&amp;".mit."&amp;$A1525&amp;IF($C1525="","","."&amp;$C1525&amp;"."&amp;$B1525)&amp;IF(INDEX(Variables!$D$5:$D$205,MATCH($A1525,Variables!$A$5:$A$205,0))="","","."&amp;INDEX(Variables!$D$5:$D$205,MATCH($A1525,Variables!$A$5:$A$205,0)))&amp;"."&amp;AF$5</f>
        <v/>
      </c>
      <c r="AG1525" s="38">
        <f>AG$12*$D1525*INDEX(AG$21:AG$28,$E1525)*INDEX(AG$30:AG$46,$F1525)*(1-INDEX(AG$121:AG$137,$F1525))</f>
        <v/>
      </c>
      <c r="AH1525" s="37">
        <f>AH$12*$D1525*INDEX(AH$21:AH$28,$E1525)*INDEX(AH$30:AH$46,$F1525)*(1-INDEX(AH$121:AH$137,$F1525))</f>
        <v/>
      </c>
      <c r="AI1525" s="37">
        <f>AI$12*$D1525*INDEX(AI$21:AI$28,$E1525)*INDEX(AI$30:AI$46,$F1525)*(1-INDEX(AI$121:AI$137,$F1525))</f>
        <v/>
      </c>
      <c r="AJ1525" s="37">
        <f>AJ$12*$D1525*INDEX(AJ$21:AJ$28,$E1525)*INDEX(AJ$30:AJ$46,$F1525)*(1-INDEX(AJ$121:AJ$137,$F1525))</f>
        <v/>
      </c>
      <c r="AK1525" s="37">
        <f>AK$12*$D1525*INDEX(AK$21:AK$28,$E1525)*INDEX(AK$30:AK$46,$F1525)*(1-INDEX(AK$121:AK$137,$F1525))</f>
        <v/>
      </c>
      <c r="AL1525" s="37">
        <f>AL$12*$D1525*INDEX(AL$21:AL$28,$E1525)*INDEX(AL$30:AL$46,$F1525)*(1-INDEX(AL$121:AL$137,$F1525))</f>
        <v/>
      </c>
      <c r="AM1525" s="37">
        <f>AM$12*$D1525*INDEX(AM$21:AM$28,$E1525)*INDEX(AM$30:AM$46,$F1525)*(1-INDEX(AM$121:AM$137,$F1525))</f>
        <v/>
      </c>
      <c r="AN1525" s="37">
        <f>AN$12*$D1525*INDEX(AN$21:AN$28,$E1525)*INDEX(AN$30:AN$46,$F1525)*(1-INDEX(AN$121:AN$137,$F1525))</f>
        <v/>
      </c>
      <c r="AO1525" s="37">
        <f>AO$12*$D1525*INDEX(AO$21:AO$28,$E1525)*INDEX(AO$30:AO$46,$F1525)*(1-INDEX(AO$121:AO$137,$F1525))</f>
        <v/>
      </c>
      <c r="AP1525" s="37">
        <f>AP$12*$D1525*INDEX(AP$21:AP$28,$E1525)*INDEX(AP$30:AP$46,$F1525)*(1-INDEX(AP$121:AP$137,$F1525))</f>
        <v/>
      </c>
      <c r="AQ1525" s="37">
        <f>AQ$12*$D1525*INDEX(AQ$21:AQ$28,$E1525)*INDEX(AQ$30:AQ$46,$F1525)*(1-INDEX(AQ$121:AQ$137,$F1525))</f>
        <v/>
      </c>
      <c r="AR1525" s="37">
        <f>AR$12*$D1525*INDEX(AR$21:AR$28,$E1525)*INDEX(AR$30:AR$46,$F1525)*(1-INDEX(AR$121:AR$137,$F1525))</f>
        <v/>
      </c>
      <c r="AS1525" s="37">
        <f>AS$12*$D1525*INDEX(AS$21:AS$28,$E1525)*INDEX(AS$30:AS$46,$F1525)*(1-INDEX(AS$121:AS$137,$F1525))</f>
        <v/>
      </c>
      <c r="AT1525" s="37">
        <f>AT$12*$D1525*INDEX(AT$21:AT$28,$E1525)*INDEX(AT$30:AT$46,$F1525)*(1-INDEX(AT$121:AT$137,$F1525))</f>
        <v/>
      </c>
      <c r="AU1525" s="37">
        <f>AU$12*$D1525*INDEX(AU$21:AU$28,$E1525)*INDEX(AU$30:AU$46,$F1525)*(1-INDEX(AU$121:AU$137,$F1525))</f>
        <v/>
      </c>
      <c r="AV1525" s="37">
        <f>AV$12*$D1525*INDEX(AV$21:AV$28,$E1525)*INDEX(AV$30:AV$46,$F1525)*(1-INDEX(AV$121:AV$137,$F1525))</f>
        <v/>
      </c>
      <c r="AW1525" s="37">
        <f>AW$12*$D1525*INDEX(AW$21:AW$28,$E1525)*INDEX(AW$30:AW$46,$F1525)*(1-INDEX(AW$121:AW$137,$F1525))</f>
        <v/>
      </c>
      <c r="AX1525" s="37">
        <f>AX$12*$D1525*INDEX(AX$21:AX$28,$E1525)*INDEX(AX$30:AX$46,$F1525)*(1-INDEX(AX$121:AX$137,$F1525))</f>
        <v/>
      </c>
      <c r="AY1525" s="40">
        <f>CARBONTAX(AY$12,$D1525,INDEX(AY$21:AY$28,$E1525),INDEX(AY$30:AY$46,$F1525),INDEX(AY$121:AY$137,$F1525))</f>
        <v/>
      </c>
    </row>
    <row r="1526" hidden="1" outlineLevel="2">
      <c r="A1526" s="14" t="inlineStr">
        <is>
          <t>ctxnew</t>
        </is>
      </c>
      <c r="B1526" s="14" t="inlineStr">
        <is>
          <t>gso</t>
        </is>
      </c>
      <c r="C1526" s="14" t="inlineStr">
        <is>
          <t>mac</t>
        </is>
      </c>
      <c r="D1526" s="37">
        <f>INDEX(Inputs!$T$5:$T$132,MATCH($B1526&amp;"|"&amp;$C1526,Inputs!$A$5:$A$132,0))</f>
        <v/>
      </c>
      <c r="E1526" s="37">
        <f>INDEX(Inputs!$J$5:$J$132,MATCH($B1526&amp;"|"&amp;$C1526,Inputs!$A$5:$A$132,0))</f>
        <v/>
      </c>
      <c r="F1526" s="37">
        <f>INDEX(Inputs!$K$5:$K$132,MATCH($B1526&amp;"|"&amp;$C1526,Inputs!$A$5:$A$132,0))</f>
        <v/>
      </c>
      <c r="G1526" s="36" t="n"/>
      <c r="H1526" s="14">
        <f>INDEX(Variables!$B$5:$B$205,MATCH($A1526,Variables!$A$5:$A$205,0))&amp;IF($C1526="",""," | "&amp;INDEX(Mapping!$B$5:$B$26,MATCH($C1526,Mapping!$A$5:$A$26,0))&amp;" | "&amp;INDEX(Mapping!$B$30:$B$46,MATCH($B1526,Mapping!$A$30:$A$46,0)))</f>
        <v/>
      </c>
      <c r="I1526" s="14">
        <f>INDEX(Variables!$C$5:$C$205,MATCH($A1526,Variables!$A$5:$A$205,0))</f>
        <v/>
      </c>
      <c r="J1526" s="14">
        <f>INDEX(Variables!$E$5:$E$205,MATCH($A1526,Variables!$A$5:$A$205,0))</f>
        <v/>
      </c>
      <c r="K1526" s="11">
        <f>LOWER(Settings!$C$4)&amp;".mit."&amp;$A1526&amp;IF($C1526="","","."&amp;$C1526&amp;"."&amp;$B1526)&amp;IF(INDEX(Variables!$D$5:$D$205,MATCH($A1526,Variables!$A$5:$A$205,0))="","","."&amp;INDEX(Variables!$D$5:$D$205,MATCH($A1526,Variables!$A$5:$A$205,0)))&amp;"."&amp;K$5</f>
        <v/>
      </c>
      <c r="L1526" s="38">
        <f>L$12*$D1526*INDEX(L$21:L$28,$E1526)*INDEX(L$30:L$46,$F1526)*(1-INDEX(L$121:L$137,$F1526))</f>
        <v/>
      </c>
      <c r="M1526" s="37">
        <f>M$12*$D1526*INDEX(M$21:M$28,$E1526)*INDEX(M$30:M$46,$F1526)*(1-INDEX(M$121:M$137,$F1526))</f>
        <v/>
      </c>
      <c r="N1526" s="37">
        <f>N$12*$D1526*INDEX(N$21:N$28,$E1526)*INDEX(N$30:N$46,$F1526)*(1-INDEX(N$121:N$137,$F1526))</f>
        <v/>
      </c>
      <c r="O1526" s="37">
        <f>O$12*$D1526*INDEX(O$21:O$28,$E1526)*INDEX(O$30:O$46,$F1526)*(1-INDEX(O$121:O$137,$F1526))</f>
        <v/>
      </c>
      <c r="P1526" s="37">
        <f>P$12*$D1526*INDEX(P$21:P$28,$E1526)*INDEX(P$30:P$46,$F1526)*(1-INDEX(P$121:P$137,$F1526))</f>
        <v/>
      </c>
      <c r="Q1526" s="37">
        <f>Q$12*$D1526*INDEX(Q$21:Q$28,$E1526)*INDEX(Q$30:Q$46,$F1526)*(1-INDEX(Q$121:Q$137,$F1526))</f>
        <v/>
      </c>
      <c r="R1526" s="37">
        <f>R$12*$D1526*INDEX(R$21:R$28,$E1526)*INDEX(R$30:R$46,$F1526)*(1-INDEX(R$121:R$137,$F1526))</f>
        <v/>
      </c>
      <c r="S1526" s="37">
        <f>S$12*$D1526*INDEX(S$21:S$28,$E1526)*INDEX(S$30:S$46,$F1526)*(1-INDEX(S$121:S$137,$F1526))</f>
        <v/>
      </c>
      <c r="T1526" s="37">
        <f>T$12*$D1526*INDEX(T$21:T$28,$E1526)*INDEX(T$30:T$46,$F1526)*(1-INDEX(T$121:T$137,$F1526))</f>
        <v/>
      </c>
      <c r="U1526" s="37">
        <f>U$12*$D1526*INDEX(U$21:U$28,$E1526)*INDEX(U$30:U$46,$F1526)*(1-INDEX(U$121:U$137,$F1526))</f>
        <v/>
      </c>
      <c r="V1526" s="37">
        <f>V$12*$D1526*INDEX(V$21:V$28,$E1526)*INDEX(V$30:V$46,$F1526)*(1-INDEX(V$121:V$137,$F1526))</f>
        <v/>
      </c>
      <c r="W1526" s="37">
        <f>W$12*$D1526*INDEX(W$21:W$28,$E1526)*INDEX(W$30:W$46,$F1526)*(1-INDEX(W$121:W$137,$F1526))</f>
        <v/>
      </c>
      <c r="X1526" s="37">
        <f>X$12*$D1526*INDEX(X$21:X$28,$E1526)*INDEX(X$30:X$46,$F1526)*(1-INDEX(X$121:X$137,$F1526))</f>
        <v/>
      </c>
      <c r="Y1526" s="37">
        <f>Y$12*$D1526*INDEX(Y$21:Y$28,$E1526)*INDEX(Y$30:Y$46,$F1526)*(1-INDEX(Y$121:Y$137,$F1526))</f>
        <v/>
      </c>
      <c r="Z1526" s="37">
        <f>Z$12*$D1526*INDEX(Z$21:Z$28,$E1526)*INDEX(Z$30:Z$46,$F1526)*(1-INDEX(Z$121:Z$137,$F1526))</f>
        <v/>
      </c>
      <c r="AA1526" s="37">
        <f>AA$12*$D1526*INDEX(AA$21:AA$28,$E1526)*INDEX(AA$30:AA$46,$F1526)*(1-INDEX(AA$121:AA$137,$F1526))</f>
        <v/>
      </c>
      <c r="AB1526" s="37">
        <f>AB$12*$D1526*INDEX(AB$21:AB$28,$E1526)*INDEX(AB$30:AB$46,$F1526)*(1-INDEX(AB$121:AB$137,$F1526))</f>
        <v/>
      </c>
      <c r="AC1526" s="37">
        <f>AC$12*$D1526*INDEX(AC$21:AC$28,$E1526)*INDEX(AC$30:AC$46,$F1526)*(1-INDEX(AC$121:AC$137,$F1526))</f>
        <v/>
      </c>
      <c r="AD1526" s="40">
        <f>CARBONTAX(AD$12,$D1526,INDEX(AD$21:AD$28,$E1526),INDEX(AD$30:AD$46,$F1526),INDEX(AD$121:AD$137,$F1526))</f>
        <v/>
      </c>
      <c r="AF1526" s="11">
        <f>LOWER(Settings!$C$4)&amp;".mit."&amp;$A1526&amp;IF($C1526="","","."&amp;$C1526&amp;"."&amp;$B1526)&amp;IF(INDEX(Variables!$D$5:$D$205,MATCH($A1526,Variables!$A$5:$A$205,0))="","","."&amp;INDEX(Variables!$D$5:$D$205,MATCH($A1526,Variables!$A$5:$A$205,0)))&amp;"."&amp;AF$5</f>
        <v/>
      </c>
      <c r="AG1526" s="38">
        <f>AG$12*$D1526*INDEX(AG$21:AG$28,$E1526)*INDEX(AG$30:AG$46,$F1526)*(1-INDEX(AG$121:AG$137,$F1526))</f>
        <v/>
      </c>
      <c r="AH1526" s="37">
        <f>AH$12*$D1526*INDEX(AH$21:AH$28,$E1526)*INDEX(AH$30:AH$46,$F1526)*(1-INDEX(AH$121:AH$137,$F1526))</f>
        <v/>
      </c>
      <c r="AI1526" s="37">
        <f>AI$12*$D1526*INDEX(AI$21:AI$28,$E1526)*INDEX(AI$30:AI$46,$F1526)*(1-INDEX(AI$121:AI$137,$F1526))</f>
        <v/>
      </c>
      <c r="AJ1526" s="37">
        <f>AJ$12*$D1526*INDEX(AJ$21:AJ$28,$E1526)*INDEX(AJ$30:AJ$46,$F1526)*(1-INDEX(AJ$121:AJ$137,$F1526))</f>
        <v/>
      </c>
      <c r="AK1526" s="37">
        <f>AK$12*$D1526*INDEX(AK$21:AK$28,$E1526)*INDEX(AK$30:AK$46,$F1526)*(1-INDEX(AK$121:AK$137,$F1526))</f>
        <v/>
      </c>
      <c r="AL1526" s="37">
        <f>AL$12*$D1526*INDEX(AL$21:AL$28,$E1526)*INDEX(AL$30:AL$46,$F1526)*(1-INDEX(AL$121:AL$137,$F1526))</f>
        <v/>
      </c>
      <c r="AM1526" s="37">
        <f>AM$12*$D1526*INDEX(AM$21:AM$28,$E1526)*INDEX(AM$30:AM$46,$F1526)*(1-INDEX(AM$121:AM$137,$F1526))</f>
        <v/>
      </c>
      <c r="AN1526" s="37">
        <f>AN$12*$D1526*INDEX(AN$21:AN$28,$E1526)*INDEX(AN$30:AN$46,$F1526)*(1-INDEX(AN$121:AN$137,$F1526))</f>
        <v/>
      </c>
      <c r="AO1526" s="37">
        <f>AO$12*$D1526*INDEX(AO$21:AO$28,$E1526)*INDEX(AO$30:AO$46,$F1526)*(1-INDEX(AO$121:AO$137,$F1526))</f>
        <v/>
      </c>
      <c r="AP1526" s="37">
        <f>AP$12*$D1526*INDEX(AP$21:AP$28,$E1526)*INDEX(AP$30:AP$46,$F1526)*(1-INDEX(AP$121:AP$137,$F1526))</f>
        <v/>
      </c>
      <c r="AQ1526" s="37">
        <f>AQ$12*$D1526*INDEX(AQ$21:AQ$28,$E1526)*INDEX(AQ$30:AQ$46,$F1526)*(1-INDEX(AQ$121:AQ$137,$F1526))</f>
        <v/>
      </c>
      <c r="AR1526" s="37">
        <f>AR$12*$D1526*INDEX(AR$21:AR$28,$E1526)*INDEX(AR$30:AR$46,$F1526)*(1-INDEX(AR$121:AR$137,$F1526))</f>
        <v/>
      </c>
      <c r="AS1526" s="37">
        <f>AS$12*$D1526*INDEX(AS$21:AS$28,$E1526)*INDEX(AS$30:AS$46,$F1526)*(1-INDEX(AS$121:AS$137,$F1526))</f>
        <v/>
      </c>
      <c r="AT1526" s="37">
        <f>AT$12*$D1526*INDEX(AT$21:AT$28,$E1526)*INDEX(AT$30:AT$46,$F1526)*(1-INDEX(AT$121:AT$137,$F1526))</f>
        <v/>
      </c>
      <c r="AU1526" s="37">
        <f>AU$12*$D1526*INDEX(AU$21:AU$28,$E1526)*INDEX(AU$30:AU$46,$F1526)*(1-INDEX(AU$121:AU$137,$F1526))</f>
        <v/>
      </c>
      <c r="AV1526" s="37">
        <f>AV$12*$D1526*INDEX(AV$21:AV$28,$E1526)*INDEX(AV$30:AV$46,$F1526)*(1-INDEX(AV$121:AV$137,$F1526))</f>
        <v/>
      </c>
      <c r="AW1526" s="37">
        <f>AW$12*$D1526*INDEX(AW$21:AW$28,$E1526)*INDEX(AW$30:AW$46,$F1526)*(1-INDEX(AW$121:AW$137,$F1526))</f>
        <v/>
      </c>
      <c r="AX1526" s="37">
        <f>AX$12*$D1526*INDEX(AX$21:AX$28,$E1526)*INDEX(AX$30:AX$46,$F1526)*(1-INDEX(AX$121:AX$137,$F1526))</f>
        <v/>
      </c>
      <c r="AY1526" s="40">
        <f>CARBONTAX(AY$12,$D1526,INDEX(AY$21:AY$28,$E1526),INDEX(AY$30:AY$46,$F1526),INDEX(AY$121:AY$137,$F1526))</f>
        <v/>
      </c>
    </row>
    <row r="1527" hidden="1" outlineLevel="2">
      <c r="A1527" s="14" t="inlineStr">
        <is>
          <t>ctxnew</t>
        </is>
      </c>
      <c r="B1527" s="14" t="inlineStr">
        <is>
          <t>die</t>
        </is>
      </c>
      <c r="C1527" s="14" t="inlineStr">
        <is>
          <t>mac</t>
        </is>
      </c>
      <c r="D1527" s="37">
        <f>INDEX(Inputs!$T$5:$T$132,MATCH($B1527&amp;"|"&amp;$C1527,Inputs!$A$5:$A$132,0))</f>
        <v/>
      </c>
      <c r="E1527" s="37">
        <f>INDEX(Inputs!$J$5:$J$132,MATCH($B1527&amp;"|"&amp;$C1527,Inputs!$A$5:$A$132,0))</f>
        <v/>
      </c>
      <c r="F1527" s="37">
        <f>INDEX(Inputs!$K$5:$K$132,MATCH($B1527&amp;"|"&amp;$C1527,Inputs!$A$5:$A$132,0))</f>
        <v/>
      </c>
      <c r="G1527" s="36" t="n"/>
      <c r="H1527" s="14">
        <f>INDEX(Variables!$B$5:$B$205,MATCH($A1527,Variables!$A$5:$A$205,0))&amp;IF($C1527="",""," | "&amp;INDEX(Mapping!$B$5:$B$26,MATCH($C1527,Mapping!$A$5:$A$26,0))&amp;" | "&amp;INDEX(Mapping!$B$30:$B$46,MATCH($B1527,Mapping!$A$30:$A$46,0)))</f>
        <v/>
      </c>
      <c r="I1527" s="14">
        <f>INDEX(Variables!$C$5:$C$205,MATCH($A1527,Variables!$A$5:$A$205,0))</f>
        <v/>
      </c>
      <c r="J1527" s="14">
        <f>INDEX(Variables!$E$5:$E$205,MATCH($A1527,Variables!$A$5:$A$205,0))</f>
        <v/>
      </c>
      <c r="K1527" s="11">
        <f>LOWER(Settings!$C$4)&amp;".mit."&amp;$A1527&amp;IF($C1527="","","."&amp;$C1527&amp;"."&amp;$B1527)&amp;IF(INDEX(Variables!$D$5:$D$205,MATCH($A1527,Variables!$A$5:$A$205,0))="","","."&amp;INDEX(Variables!$D$5:$D$205,MATCH($A1527,Variables!$A$5:$A$205,0)))&amp;"."&amp;K$5</f>
        <v/>
      </c>
      <c r="L1527" s="38">
        <f>L$12*$D1527*INDEX(L$21:L$28,$E1527)*INDEX(L$30:L$46,$F1527)*(1-INDEX(L$121:L$137,$F1527))</f>
        <v/>
      </c>
      <c r="M1527" s="37">
        <f>M$12*$D1527*INDEX(M$21:M$28,$E1527)*INDEX(M$30:M$46,$F1527)*(1-INDEX(M$121:M$137,$F1527))</f>
        <v/>
      </c>
      <c r="N1527" s="37">
        <f>N$12*$D1527*INDEX(N$21:N$28,$E1527)*INDEX(N$30:N$46,$F1527)*(1-INDEX(N$121:N$137,$F1527))</f>
        <v/>
      </c>
      <c r="O1527" s="37">
        <f>O$12*$D1527*INDEX(O$21:O$28,$E1527)*INDEX(O$30:O$46,$F1527)*(1-INDEX(O$121:O$137,$F1527))</f>
        <v/>
      </c>
      <c r="P1527" s="37">
        <f>P$12*$D1527*INDEX(P$21:P$28,$E1527)*INDEX(P$30:P$46,$F1527)*(1-INDEX(P$121:P$137,$F1527))</f>
        <v/>
      </c>
      <c r="Q1527" s="37">
        <f>Q$12*$D1527*INDEX(Q$21:Q$28,$E1527)*INDEX(Q$30:Q$46,$F1527)*(1-INDEX(Q$121:Q$137,$F1527))</f>
        <v/>
      </c>
      <c r="R1527" s="37">
        <f>R$12*$D1527*INDEX(R$21:R$28,$E1527)*INDEX(R$30:R$46,$F1527)*(1-INDEX(R$121:R$137,$F1527))</f>
        <v/>
      </c>
      <c r="S1527" s="37">
        <f>S$12*$D1527*INDEX(S$21:S$28,$E1527)*INDEX(S$30:S$46,$F1527)*(1-INDEX(S$121:S$137,$F1527))</f>
        <v/>
      </c>
      <c r="T1527" s="37">
        <f>T$12*$D1527*INDEX(T$21:T$28,$E1527)*INDEX(T$30:T$46,$F1527)*(1-INDEX(T$121:T$137,$F1527))</f>
        <v/>
      </c>
      <c r="U1527" s="37">
        <f>U$12*$D1527*INDEX(U$21:U$28,$E1527)*INDEX(U$30:U$46,$F1527)*(1-INDEX(U$121:U$137,$F1527))</f>
        <v/>
      </c>
      <c r="V1527" s="37">
        <f>V$12*$D1527*INDEX(V$21:V$28,$E1527)*INDEX(V$30:V$46,$F1527)*(1-INDEX(V$121:V$137,$F1527))</f>
        <v/>
      </c>
      <c r="W1527" s="37">
        <f>W$12*$D1527*INDEX(W$21:W$28,$E1527)*INDEX(W$30:W$46,$F1527)*(1-INDEX(W$121:W$137,$F1527))</f>
        <v/>
      </c>
      <c r="X1527" s="37">
        <f>X$12*$D1527*INDEX(X$21:X$28,$E1527)*INDEX(X$30:X$46,$F1527)*(1-INDEX(X$121:X$137,$F1527))</f>
        <v/>
      </c>
      <c r="Y1527" s="37">
        <f>Y$12*$D1527*INDEX(Y$21:Y$28,$E1527)*INDEX(Y$30:Y$46,$F1527)*(1-INDEX(Y$121:Y$137,$F1527))</f>
        <v/>
      </c>
      <c r="Z1527" s="37">
        <f>Z$12*$D1527*INDEX(Z$21:Z$28,$E1527)*INDEX(Z$30:Z$46,$F1527)*(1-INDEX(Z$121:Z$137,$F1527))</f>
        <v/>
      </c>
      <c r="AA1527" s="37">
        <f>AA$12*$D1527*INDEX(AA$21:AA$28,$E1527)*INDEX(AA$30:AA$46,$F1527)*(1-INDEX(AA$121:AA$137,$F1527))</f>
        <v/>
      </c>
      <c r="AB1527" s="37">
        <f>AB$12*$D1527*INDEX(AB$21:AB$28,$E1527)*INDEX(AB$30:AB$46,$F1527)*(1-INDEX(AB$121:AB$137,$F1527))</f>
        <v/>
      </c>
      <c r="AC1527" s="37">
        <f>AC$12*$D1527*INDEX(AC$21:AC$28,$E1527)*INDEX(AC$30:AC$46,$F1527)*(1-INDEX(AC$121:AC$137,$F1527))</f>
        <v/>
      </c>
      <c r="AD1527" s="40">
        <f>CARBONTAX(AD$12,$D1527,INDEX(AD$21:AD$28,$E1527),INDEX(AD$30:AD$46,$F1527),INDEX(AD$121:AD$137,$F1527))</f>
        <v/>
      </c>
      <c r="AF1527" s="11">
        <f>LOWER(Settings!$C$4)&amp;".mit."&amp;$A1527&amp;IF($C1527="","","."&amp;$C1527&amp;"."&amp;$B1527)&amp;IF(INDEX(Variables!$D$5:$D$205,MATCH($A1527,Variables!$A$5:$A$205,0))="","","."&amp;INDEX(Variables!$D$5:$D$205,MATCH($A1527,Variables!$A$5:$A$205,0)))&amp;"."&amp;AF$5</f>
        <v/>
      </c>
      <c r="AG1527" s="38">
        <f>AG$12*$D1527*INDEX(AG$21:AG$28,$E1527)*INDEX(AG$30:AG$46,$F1527)*(1-INDEX(AG$121:AG$137,$F1527))</f>
        <v/>
      </c>
      <c r="AH1527" s="37">
        <f>AH$12*$D1527*INDEX(AH$21:AH$28,$E1527)*INDEX(AH$30:AH$46,$F1527)*(1-INDEX(AH$121:AH$137,$F1527))</f>
        <v/>
      </c>
      <c r="AI1527" s="37">
        <f>AI$12*$D1527*INDEX(AI$21:AI$28,$E1527)*INDEX(AI$30:AI$46,$F1527)*(1-INDEX(AI$121:AI$137,$F1527))</f>
        <v/>
      </c>
      <c r="AJ1527" s="37">
        <f>AJ$12*$D1527*INDEX(AJ$21:AJ$28,$E1527)*INDEX(AJ$30:AJ$46,$F1527)*(1-INDEX(AJ$121:AJ$137,$F1527))</f>
        <v/>
      </c>
      <c r="AK1527" s="37">
        <f>AK$12*$D1527*INDEX(AK$21:AK$28,$E1527)*INDEX(AK$30:AK$46,$F1527)*(1-INDEX(AK$121:AK$137,$F1527))</f>
        <v/>
      </c>
      <c r="AL1527" s="37">
        <f>AL$12*$D1527*INDEX(AL$21:AL$28,$E1527)*INDEX(AL$30:AL$46,$F1527)*(1-INDEX(AL$121:AL$137,$F1527))</f>
        <v/>
      </c>
      <c r="AM1527" s="37">
        <f>AM$12*$D1527*INDEX(AM$21:AM$28,$E1527)*INDEX(AM$30:AM$46,$F1527)*(1-INDEX(AM$121:AM$137,$F1527))</f>
        <v/>
      </c>
      <c r="AN1527" s="37">
        <f>AN$12*$D1527*INDEX(AN$21:AN$28,$E1527)*INDEX(AN$30:AN$46,$F1527)*(1-INDEX(AN$121:AN$137,$F1527))</f>
        <v/>
      </c>
      <c r="AO1527" s="37">
        <f>AO$12*$D1527*INDEX(AO$21:AO$28,$E1527)*INDEX(AO$30:AO$46,$F1527)*(1-INDEX(AO$121:AO$137,$F1527))</f>
        <v/>
      </c>
      <c r="AP1527" s="37">
        <f>AP$12*$D1527*INDEX(AP$21:AP$28,$E1527)*INDEX(AP$30:AP$46,$F1527)*(1-INDEX(AP$121:AP$137,$F1527))</f>
        <v/>
      </c>
      <c r="AQ1527" s="37">
        <f>AQ$12*$D1527*INDEX(AQ$21:AQ$28,$E1527)*INDEX(AQ$30:AQ$46,$F1527)*(1-INDEX(AQ$121:AQ$137,$F1527))</f>
        <v/>
      </c>
      <c r="AR1527" s="37">
        <f>AR$12*$D1527*INDEX(AR$21:AR$28,$E1527)*INDEX(AR$30:AR$46,$F1527)*(1-INDEX(AR$121:AR$137,$F1527))</f>
        <v/>
      </c>
      <c r="AS1527" s="37">
        <f>AS$12*$D1527*INDEX(AS$21:AS$28,$E1527)*INDEX(AS$30:AS$46,$F1527)*(1-INDEX(AS$121:AS$137,$F1527))</f>
        <v/>
      </c>
      <c r="AT1527" s="37">
        <f>AT$12*$D1527*INDEX(AT$21:AT$28,$E1527)*INDEX(AT$30:AT$46,$F1527)*(1-INDEX(AT$121:AT$137,$F1527))</f>
        <v/>
      </c>
      <c r="AU1527" s="37">
        <f>AU$12*$D1527*INDEX(AU$21:AU$28,$E1527)*INDEX(AU$30:AU$46,$F1527)*(1-INDEX(AU$121:AU$137,$F1527))</f>
        <v/>
      </c>
      <c r="AV1527" s="37">
        <f>AV$12*$D1527*INDEX(AV$21:AV$28,$E1527)*INDEX(AV$30:AV$46,$F1527)*(1-INDEX(AV$121:AV$137,$F1527))</f>
        <v/>
      </c>
      <c r="AW1527" s="37">
        <f>AW$12*$D1527*INDEX(AW$21:AW$28,$E1527)*INDEX(AW$30:AW$46,$F1527)*(1-INDEX(AW$121:AW$137,$F1527))</f>
        <v/>
      </c>
      <c r="AX1527" s="37">
        <f>AX$12*$D1527*INDEX(AX$21:AX$28,$E1527)*INDEX(AX$30:AX$46,$F1527)*(1-INDEX(AX$121:AX$137,$F1527))</f>
        <v/>
      </c>
      <c r="AY1527" s="40">
        <f>CARBONTAX(AY$12,$D1527,INDEX(AY$21:AY$28,$E1527),INDEX(AY$30:AY$46,$F1527),INDEX(AY$121:AY$137,$F1527))</f>
        <v/>
      </c>
    </row>
    <row r="1528" hidden="1" outlineLevel="2">
      <c r="A1528" s="14" t="inlineStr">
        <is>
          <t>ctxnew</t>
        </is>
      </c>
      <c r="B1528" s="14" t="inlineStr">
        <is>
          <t>lpg</t>
        </is>
      </c>
      <c r="C1528" s="14" t="inlineStr">
        <is>
          <t>mac</t>
        </is>
      </c>
      <c r="D1528" s="37">
        <f>INDEX(Inputs!$T$5:$T$132,MATCH($B1528&amp;"|"&amp;$C1528,Inputs!$A$5:$A$132,0))</f>
        <v/>
      </c>
      <c r="E1528" s="37">
        <f>INDEX(Inputs!$J$5:$J$132,MATCH($B1528&amp;"|"&amp;$C1528,Inputs!$A$5:$A$132,0))</f>
        <v/>
      </c>
      <c r="F1528" s="37">
        <f>INDEX(Inputs!$K$5:$K$132,MATCH($B1528&amp;"|"&amp;$C1528,Inputs!$A$5:$A$132,0))</f>
        <v/>
      </c>
      <c r="G1528" s="36" t="n"/>
      <c r="H1528" s="14">
        <f>INDEX(Variables!$B$5:$B$205,MATCH($A1528,Variables!$A$5:$A$205,0))&amp;IF($C1528="",""," | "&amp;INDEX(Mapping!$B$5:$B$26,MATCH($C1528,Mapping!$A$5:$A$26,0))&amp;" | "&amp;INDEX(Mapping!$B$30:$B$46,MATCH($B1528,Mapping!$A$30:$A$46,0)))</f>
        <v/>
      </c>
      <c r="I1528" s="14">
        <f>INDEX(Variables!$C$5:$C$205,MATCH($A1528,Variables!$A$5:$A$205,0))</f>
        <v/>
      </c>
      <c r="J1528" s="14">
        <f>INDEX(Variables!$E$5:$E$205,MATCH($A1528,Variables!$A$5:$A$205,0))</f>
        <v/>
      </c>
      <c r="K1528" s="11">
        <f>LOWER(Settings!$C$4)&amp;".mit."&amp;$A1528&amp;IF($C1528="","","."&amp;$C1528&amp;"."&amp;$B1528)&amp;IF(INDEX(Variables!$D$5:$D$205,MATCH($A1528,Variables!$A$5:$A$205,0))="","","."&amp;INDEX(Variables!$D$5:$D$205,MATCH($A1528,Variables!$A$5:$A$205,0)))&amp;"."&amp;K$5</f>
        <v/>
      </c>
      <c r="L1528" s="38">
        <f>L$12*$D1528*INDEX(L$21:L$28,$E1528)*INDEX(L$30:L$46,$F1528)*(1-INDEX(L$121:L$137,$F1528))</f>
        <v/>
      </c>
      <c r="M1528" s="37">
        <f>M$12*$D1528*INDEX(M$21:M$28,$E1528)*INDEX(M$30:M$46,$F1528)*(1-INDEX(M$121:M$137,$F1528))</f>
        <v/>
      </c>
      <c r="N1528" s="37">
        <f>N$12*$D1528*INDEX(N$21:N$28,$E1528)*INDEX(N$30:N$46,$F1528)*(1-INDEX(N$121:N$137,$F1528))</f>
        <v/>
      </c>
      <c r="O1528" s="37">
        <f>O$12*$D1528*INDEX(O$21:O$28,$E1528)*INDEX(O$30:O$46,$F1528)*(1-INDEX(O$121:O$137,$F1528))</f>
        <v/>
      </c>
      <c r="P1528" s="37">
        <f>P$12*$D1528*INDEX(P$21:P$28,$E1528)*INDEX(P$30:P$46,$F1528)*(1-INDEX(P$121:P$137,$F1528))</f>
        <v/>
      </c>
      <c r="Q1528" s="37">
        <f>Q$12*$D1528*INDEX(Q$21:Q$28,$E1528)*INDEX(Q$30:Q$46,$F1528)*(1-INDEX(Q$121:Q$137,$F1528))</f>
        <v/>
      </c>
      <c r="R1528" s="37">
        <f>R$12*$D1528*INDEX(R$21:R$28,$E1528)*INDEX(R$30:R$46,$F1528)*(1-INDEX(R$121:R$137,$F1528))</f>
        <v/>
      </c>
      <c r="S1528" s="37">
        <f>S$12*$D1528*INDEX(S$21:S$28,$E1528)*INDEX(S$30:S$46,$F1528)*(1-INDEX(S$121:S$137,$F1528))</f>
        <v/>
      </c>
      <c r="T1528" s="37">
        <f>T$12*$D1528*INDEX(T$21:T$28,$E1528)*INDEX(T$30:T$46,$F1528)*(1-INDEX(T$121:T$137,$F1528))</f>
        <v/>
      </c>
      <c r="U1528" s="37">
        <f>U$12*$D1528*INDEX(U$21:U$28,$E1528)*INDEX(U$30:U$46,$F1528)*(1-INDEX(U$121:U$137,$F1528))</f>
        <v/>
      </c>
      <c r="V1528" s="37">
        <f>V$12*$D1528*INDEX(V$21:V$28,$E1528)*INDEX(V$30:V$46,$F1528)*(1-INDEX(V$121:V$137,$F1528))</f>
        <v/>
      </c>
      <c r="W1528" s="37">
        <f>W$12*$D1528*INDEX(W$21:W$28,$E1528)*INDEX(W$30:W$46,$F1528)*(1-INDEX(W$121:W$137,$F1528))</f>
        <v/>
      </c>
      <c r="X1528" s="37">
        <f>X$12*$D1528*INDEX(X$21:X$28,$E1528)*INDEX(X$30:X$46,$F1528)*(1-INDEX(X$121:X$137,$F1528))</f>
        <v/>
      </c>
      <c r="Y1528" s="37">
        <f>Y$12*$D1528*INDEX(Y$21:Y$28,$E1528)*INDEX(Y$30:Y$46,$F1528)*(1-INDEX(Y$121:Y$137,$F1528))</f>
        <v/>
      </c>
      <c r="Z1528" s="37">
        <f>Z$12*$D1528*INDEX(Z$21:Z$28,$E1528)*INDEX(Z$30:Z$46,$F1528)*(1-INDEX(Z$121:Z$137,$F1528))</f>
        <v/>
      </c>
      <c r="AA1528" s="37">
        <f>AA$12*$D1528*INDEX(AA$21:AA$28,$E1528)*INDEX(AA$30:AA$46,$F1528)*(1-INDEX(AA$121:AA$137,$F1528))</f>
        <v/>
      </c>
      <c r="AB1528" s="37">
        <f>AB$12*$D1528*INDEX(AB$21:AB$28,$E1528)*INDEX(AB$30:AB$46,$F1528)*(1-INDEX(AB$121:AB$137,$F1528))</f>
        <v/>
      </c>
      <c r="AC1528" s="37">
        <f>AC$12*$D1528*INDEX(AC$21:AC$28,$E1528)*INDEX(AC$30:AC$46,$F1528)*(1-INDEX(AC$121:AC$137,$F1528))</f>
        <v/>
      </c>
      <c r="AD1528" s="40">
        <f>CARBONTAX(AD$12,$D1528,INDEX(AD$21:AD$28,$E1528),INDEX(AD$30:AD$46,$F1528),INDEX(AD$121:AD$137,$F1528))</f>
        <v/>
      </c>
      <c r="AF1528" s="11">
        <f>LOWER(Settings!$C$4)&amp;".mit."&amp;$A1528&amp;IF($C1528="","","."&amp;$C1528&amp;"."&amp;$B1528)&amp;IF(INDEX(Variables!$D$5:$D$205,MATCH($A1528,Variables!$A$5:$A$205,0))="","","."&amp;INDEX(Variables!$D$5:$D$205,MATCH($A1528,Variables!$A$5:$A$205,0)))&amp;"."&amp;AF$5</f>
        <v/>
      </c>
      <c r="AG1528" s="38">
        <f>AG$12*$D1528*INDEX(AG$21:AG$28,$E1528)*INDEX(AG$30:AG$46,$F1528)*(1-INDEX(AG$121:AG$137,$F1528))</f>
        <v/>
      </c>
      <c r="AH1528" s="37">
        <f>AH$12*$D1528*INDEX(AH$21:AH$28,$E1528)*INDEX(AH$30:AH$46,$F1528)*(1-INDEX(AH$121:AH$137,$F1528))</f>
        <v/>
      </c>
      <c r="AI1528" s="37">
        <f>AI$12*$D1528*INDEX(AI$21:AI$28,$E1528)*INDEX(AI$30:AI$46,$F1528)*(1-INDEX(AI$121:AI$137,$F1528))</f>
        <v/>
      </c>
      <c r="AJ1528" s="37">
        <f>AJ$12*$D1528*INDEX(AJ$21:AJ$28,$E1528)*INDEX(AJ$30:AJ$46,$F1528)*(1-INDEX(AJ$121:AJ$137,$F1528))</f>
        <v/>
      </c>
      <c r="AK1528" s="37">
        <f>AK$12*$D1528*INDEX(AK$21:AK$28,$E1528)*INDEX(AK$30:AK$46,$F1528)*(1-INDEX(AK$121:AK$137,$F1528))</f>
        <v/>
      </c>
      <c r="AL1528" s="37">
        <f>AL$12*$D1528*INDEX(AL$21:AL$28,$E1528)*INDEX(AL$30:AL$46,$F1528)*(1-INDEX(AL$121:AL$137,$F1528))</f>
        <v/>
      </c>
      <c r="AM1528" s="37">
        <f>AM$12*$D1528*INDEX(AM$21:AM$28,$E1528)*INDEX(AM$30:AM$46,$F1528)*(1-INDEX(AM$121:AM$137,$F1528))</f>
        <v/>
      </c>
      <c r="AN1528" s="37">
        <f>AN$12*$D1528*INDEX(AN$21:AN$28,$E1528)*INDEX(AN$30:AN$46,$F1528)*(1-INDEX(AN$121:AN$137,$F1528))</f>
        <v/>
      </c>
      <c r="AO1528" s="37">
        <f>AO$12*$D1528*INDEX(AO$21:AO$28,$E1528)*INDEX(AO$30:AO$46,$F1528)*(1-INDEX(AO$121:AO$137,$F1528))</f>
        <v/>
      </c>
      <c r="AP1528" s="37">
        <f>AP$12*$D1528*INDEX(AP$21:AP$28,$E1528)*INDEX(AP$30:AP$46,$F1528)*(1-INDEX(AP$121:AP$137,$F1528))</f>
        <v/>
      </c>
      <c r="AQ1528" s="37">
        <f>AQ$12*$D1528*INDEX(AQ$21:AQ$28,$E1528)*INDEX(AQ$30:AQ$46,$F1528)*(1-INDEX(AQ$121:AQ$137,$F1528))</f>
        <v/>
      </c>
      <c r="AR1528" s="37">
        <f>AR$12*$D1528*INDEX(AR$21:AR$28,$E1528)*INDEX(AR$30:AR$46,$F1528)*(1-INDEX(AR$121:AR$137,$F1528))</f>
        <v/>
      </c>
      <c r="AS1528" s="37">
        <f>AS$12*$D1528*INDEX(AS$21:AS$28,$E1528)*INDEX(AS$30:AS$46,$F1528)*(1-INDEX(AS$121:AS$137,$F1528))</f>
        <v/>
      </c>
      <c r="AT1528" s="37">
        <f>AT$12*$D1528*INDEX(AT$21:AT$28,$E1528)*INDEX(AT$30:AT$46,$F1528)*(1-INDEX(AT$121:AT$137,$F1528))</f>
        <v/>
      </c>
      <c r="AU1528" s="37">
        <f>AU$12*$D1528*INDEX(AU$21:AU$28,$E1528)*INDEX(AU$30:AU$46,$F1528)*(1-INDEX(AU$121:AU$137,$F1528))</f>
        <v/>
      </c>
      <c r="AV1528" s="37">
        <f>AV$12*$D1528*INDEX(AV$21:AV$28,$E1528)*INDEX(AV$30:AV$46,$F1528)*(1-INDEX(AV$121:AV$137,$F1528))</f>
        <v/>
      </c>
      <c r="AW1528" s="37">
        <f>AW$12*$D1528*INDEX(AW$21:AW$28,$E1528)*INDEX(AW$30:AW$46,$F1528)*(1-INDEX(AW$121:AW$137,$F1528))</f>
        <v/>
      </c>
      <c r="AX1528" s="37">
        <f>AX$12*$D1528*INDEX(AX$21:AX$28,$E1528)*INDEX(AX$30:AX$46,$F1528)*(1-INDEX(AX$121:AX$137,$F1528))</f>
        <v/>
      </c>
      <c r="AY1528" s="40">
        <f>CARBONTAX(AY$12,$D1528,INDEX(AY$21:AY$28,$E1528),INDEX(AY$30:AY$46,$F1528),INDEX(AY$121:AY$137,$F1528))</f>
        <v/>
      </c>
    </row>
    <row r="1529" hidden="1" outlineLevel="2">
      <c r="A1529" s="14" t="inlineStr">
        <is>
          <t>ctxnew</t>
        </is>
      </c>
      <c r="B1529" s="14" t="inlineStr">
        <is>
          <t>ker</t>
        </is>
      </c>
      <c r="C1529" s="14" t="inlineStr">
        <is>
          <t>mac</t>
        </is>
      </c>
      <c r="D1529" s="37">
        <f>INDEX(Inputs!$T$5:$T$132,MATCH($B1529&amp;"|"&amp;$C1529,Inputs!$A$5:$A$132,0))</f>
        <v/>
      </c>
      <c r="E1529" s="37">
        <f>INDEX(Inputs!$J$5:$J$132,MATCH($B1529&amp;"|"&amp;$C1529,Inputs!$A$5:$A$132,0))</f>
        <v/>
      </c>
      <c r="F1529" s="37">
        <f>INDEX(Inputs!$K$5:$K$132,MATCH($B1529&amp;"|"&amp;$C1529,Inputs!$A$5:$A$132,0))</f>
        <v/>
      </c>
      <c r="G1529" s="36" t="n"/>
      <c r="H1529" s="14">
        <f>INDEX(Variables!$B$5:$B$205,MATCH($A1529,Variables!$A$5:$A$205,0))&amp;IF($C1529="",""," | "&amp;INDEX(Mapping!$B$5:$B$26,MATCH($C1529,Mapping!$A$5:$A$26,0))&amp;" | "&amp;INDEX(Mapping!$B$30:$B$46,MATCH($B1529,Mapping!$A$30:$A$46,0)))</f>
        <v/>
      </c>
      <c r="I1529" s="14">
        <f>INDEX(Variables!$C$5:$C$205,MATCH($A1529,Variables!$A$5:$A$205,0))</f>
        <v/>
      </c>
      <c r="J1529" s="14">
        <f>INDEX(Variables!$E$5:$E$205,MATCH($A1529,Variables!$A$5:$A$205,0))</f>
        <v/>
      </c>
      <c r="K1529" s="11">
        <f>LOWER(Settings!$C$4)&amp;".mit."&amp;$A1529&amp;IF($C1529="","","."&amp;$C1529&amp;"."&amp;$B1529)&amp;IF(INDEX(Variables!$D$5:$D$205,MATCH($A1529,Variables!$A$5:$A$205,0))="","","."&amp;INDEX(Variables!$D$5:$D$205,MATCH($A1529,Variables!$A$5:$A$205,0)))&amp;"."&amp;K$5</f>
        <v/>
      </c>
      <c r="L1529" s="38">
        <f>L$12*$D1529*INDEX(L$21:L$28,$E1529)*INDEX(L$30:L$46,$F1529)*(1-INDEX(L$121:L$137,$F1529))</f>
        <v/>
      </c>
      <c r="M1529" s="37">
        <f>M$12*$D1529*INDEX(M$21:M$28,$E1529)*INDEX(M$30:M$46,$F1529)*(1-INDEX(M$121:M$137,$F1529))</f>
        <v/>
      </c>
      <c r="N1529" s="37">
        <f>N$12*$D1529*INDEX(N$21:N$28,$E1529)*INDEX(N$30:N$46,$F1529)*(1-INDEX(N$121:N$137,$F1529))</f>
        <v/>
      </c>
      <c r="O1529" s="37">
        <f>O$12*$D1529*INDEX(O$21:O$28,$E1529)*INDEX(O$30:O$46,$F1529)*(1-INDEX(O$121:O$137,$F1529))</f>
        <v/>
      </c>
      <c r="P1529" s="37">
        <f>P$12*$D1529*INDEX(P$21:P$28,$E1529)*INDEX(P$30:P$46,$F1529)*(1-INDEX(P$121:P$137,$F1529))</f>
        <v/>
      </c>
      <c r="Q1529" s="37">
        <f>Q$12*$D1529*INDEX(Q$21:Q$28,$E1529)*INDEX(Q$30:Q$46,$F1529)*(1-INDEX(Q$121:Q$137,$F1529))</f>
        <v/>
      </c>
      <c r="R1529" s="37">
        <f>R$12*$D1529*INDEX(R$21:R$28,$E1529)*INDEX(R$30:R$46,$F1529)*(1-INDEX(R$121:R$137,$F1529))</f>
        <v/>
      </c>
      <c r="S1529" s="37">
        <f>S$12*$D1529*INDEX(S$21:S$28,$E1529)*INDEX(S$30:S$46,$F1529)*(1-INDEX(S$121:S$137,$F1529))</f>
        <v/>
      </c>
      <c r="T1529" s="37">
        <f>T$12*$D1529*INDEX(T$21:T$28,$E1529)*INDEX(T$30:T$46,$F1529)*(1-INDEX(T$121:T$137,$F1529))</f>
        <v/>
      </c>
      <c r="U1529" s="37">
        <f>U$12*$D1529*INDEX(U$21:U$28,$E1529)*INDEX(U$30:U$46,$F1529)*(1-INDEX(U$121:U$137,$F1529))</f>
        <v/>
      </c>
      <c r="V1529" s="37">
        <f>V$12*$D1529*INDEX(V$21:V$28,$E1529)*INDEX(V$30:V$46,$F1529)*(1-INDEX(V$121:V$137,$F1529))</f>
        <v/>
      </c>
      <c r="W1529" s="37">
        <f>W$12*$D1529*INDEX(W$21:W$28,$E1529)*INDEX(W$30:W$46,$F1529)*(1-INDEX(W$121:W$137,$F1529))</f>
        <v/>
      </c>
      <c r="X1529" s="37">
        <f>X$12*$D1529*INDEX(X$21:X$28,$E1529)*INDEX(X$30:X$46,$F1529)*(1-INDEX(X$121:X$137,$F1529))</f>
        <v/>
      </c>
      <c r="Y1529" s="37">
        <f>Y$12*$D1529*INDEX(Y$21:Y$28,$E1529)*INDEX(Y$30:Y$46,$F1529)*(1-INDEX(Y$121:Y$137,$F1529))</f>
        <v/>
      </c>
      <c r="Z1529" s="37">
        <f>Z$12*$D1529*INDEX(Z$21:Z$28,$E1529)*INDEX(Z$30:Z$46,$F1529)*(1-INDEX(Z$121:Z$137,$F1529))</f>
        <v/>
      </c>
      <c r="AA1529" s="37">
        <f>AA$12*$D1529*INDEX(AA$21:AA$28,$E1529)*INDEX(AA$30:AA$46,$F1529)*(1-INDEX(AA$121:AA$137,$F1529))</f>
        <v/>
      </c>
      <c r="AB1529" s="37">
        <f>AB$12*$D1529*INDEX(AB$21:AB$28,$E1529)*INDEX(AB$30:AB$46,$F1529)*(1-INDEX(AB$121:AB$137,$F1529))</f>
        <v/>
      </c>
      <c r="AC1529" s="37">
        <f>AC$12*$D1529*INDEX(AC$21:AC$28,$E1529)*INDEX(AC$30:AC$46,$F1529)*(1-INDEX(AC$121:AC$137,$F1529))</f>
        <v/>
      </c>
      <c r="AD1529" s="40">
        <f>CARBONTAX(AD$12,$D1529,INDEX(AD$21:AD$28,$E1529),INDEX(AD$30:AD$46,$F1529),INDEX(AD$121:AD$137,$F1529))</f>
        <v/>
      </c>
      <c r="AF1529" s="11">
        <f>LOWER(Settings!$C$4)&amp;".mit."&amp;$A1529&amp;IF($C1529="","","."&amp;$C1529&amp;"."&amp;$B1529)&amp;IF(INDEX(Variables!$D$5:$D$205,MATCH($A1529,Variables!$A$5:$A$205,0))="","","."&amp;INDEX(Variables!$D$5:$D$205,MATCH($A1529,Variables!$A$5:$A$205,0)))&amp;"."&amp;AF$5</f>
        <v/>
      </c>
      <c r="AG1529" s="38">
        <f>AG$12*$D1529*INDEX(AG$21:AG$28,$E1529)*INDEX(AG$30:AG$46,$F1529)*(1-INDEX(AG$121:AG$137,$F1529))</f>
        <v/>
      </c>
      <c r="AH1529" s="37">
        <f>AH$12*$D1529*INDEX(AH$21:AH$28,$E1529)*INDEX(AH$30:AH$46,$F1529)*(1-INDEX(AH$121:AH$137,$F1529))</f>
        <v/>
      </c>
      <c r="AI1529" s="37">
        <f>AI$12*$D1529*INDEX(AI$21:AI$28,$E1529)*INDEX(AI$30:AI$46,$F1529)*(1-INDEX(AI$121:AI$137,$F1529))</f>
        <v/>
      </c>
      <c r="AJ1529" s="37">
        <f>AJ$12*$D1529*INDEX(AJ$21:AJ$28,$E1529)*INDEX(AJ$30:AJ$46,$F1529)*(1-INDEX(AJ$121:AJ$137,$F1529))</f>
        <v/>
      </c>
      <c r="AK1529" s="37">
        <f>AK$12*$D1529*INDEX(AK$21:AK$28,$E1529)*INDEX(AK$30:AK$46,$F1529)*(1-INDEX(AK$121:AK$137,$F1529))</f>
        <v/>
      </c>
      <c r="AL1529" s="37">
        <f>AL$12*$D1529*INDEX(AL$21:AL$28,$E1529)*INDEX(AL$30:AL$46,$F1529)*(1-INDEX(AL$121:AL$137,$F1529))</f>
        <v/>
      </c>
      <c r="AM1529" s="37">
        <f>AM$12*$D1529*INDEX(AM$21:AM$28,$E1529)*INDEX(AM$30:AM$46,$F1529)*(1-INDEX(AM$121:AM$137,$F1529))</f>
        <v/>
      </c>
      <c r="AN1529" s="37">
        <f>AN$12*$D1529*INDEX(AN$21:AN$28,$E1529)*INDEX(AN$30:AN$46,$F1529)*(1-INDEX(AN$121:AN$137,$F1529))</f>
        <v/>
      </c>
      <c r="AO1529" s="37">
        <f>AO$12*$D1529*INDEX(AO$21:AO$28,$E1529)*INDEX(AO$30:AO$46,$F1529)*(1-INDEX(AO$121:AO$137,$F1529))</f>
        <v/>
      </c>
      <c r="AP1529" s="37">
        <f>AP$12*$D1529*INDEX(AP$21:AP$28,$E1529)*INDEX(AP$30:AP$46,$F1529)*(1-INDEX(AP$121:AP$137,$F1529))</f>
        <v/>
      </c>
      <c r="AQ1529" s="37">
        <f>AQ$12*$D1529*INDEX(AQ$21:AQ$28,$E1529)*INDEX(AQ$30:AQ$46,$F1529)*(1-INDEX(AQ$121:AQ$137,$F1529))</f>
        <v/>
      </c>
      <c r="AR1529" s="37">
        <f>AR$12*$D1529*INDEX(AR$21:AR$28,$E1529)*INDEX(AR$30:AR$46,$F1529)*(1-INDEX(AR$121:AR$137,$F1529))</f>
        <v/>
      </c>
      <c r="AS1529" s="37">
        <f>AS$12*$D1529*INDEX(AS$21:AS$28,$E1529)*INDEX(AS$30:AS$46,$F1529)*(1-INDEX(AS$121:AS$137,$F1529))</f>
        <v/>
      </c>
      <c r="AT1529" s="37">
        <f>AT$12*$D1529*INDEX(AT$21:AT$28,$E1529)*INDEX(AT$30:AT$46,$F1529)*(1-INDEX(AT$121:AT$137,$F1529))</f>
        <v/>
      </c>
      <c r="AU1529" s="37">
        <f>AU$12*$D1529*INDEX(AU$21:AU$28,$E1529)*INDEX(AU$30:AU$46,$F1529)*(1-INDEX(AU$121:AU$137,$F1529))</f>
        <v/>
      </c>
      <c r="AV1529" s="37">
        <f>AV$12*$D1529*INDEX(AV$21:AV$28,$E1529)*INDEX(AV$30:AV$46,$F1529)*(1-INDEX(AV$121:AV$137,$F1529))</f>
        <v/>
      </c>
      <c r="AW1529" s="37">
        <f>AW$12*$D1529*INDEX(AW$21:AW$28,$E1529)*INDEX(AW$30:AW$46,$F1529)*(1-INDEX(AW$121:AW$137,$F1529))</f>
        <v/>
      </c>
      <c r="AX1529" s="37">
        <f>AX$12*$D1529*INDEX(AX$21:AX$28,$E1529)*INDEX(AX$30:AX$46,$F1529)*(1-INDEX(AX$121:AX$137,$F1529))</f>
        <v/>
      </c>
      <c r="AY1529" s="40">
        <f>CARBONTAX(AY$12,$D1529,INDEX(AY$21:AY$28,$E1529),INDEX(AY$30:AY$46,$F1529),INDEX(AY$121:AY$137,$F1529))</f>
        <v/>
      </c>
    </row>
    <row r="1530" hidden="1" outlineLevel="2">
      <c r="A1530" s="14" t="inlineStr">
        <is>
          <t>ctxnew</t>
        </is>
      </c>
      <c r="B1530" s="14" t="inlineStr">
        <is>
          <t>oop</t>
        </is>
      </c>
      <c r="C1530" s="14" t="inlineStr">
        <is>
          <t>mac</t>
        </is>
      </c>
      <c r="D1530" s="37">
        <f>INDEX(Inputs!$T$5:$T$132,MATCH($B1530&amp;"|"&amp;$C1530,Inputs!$A$5:$A$132,0))</f>
        <v/>
      </c>
      <c r="E1530" s="37">
        <f>INDEX(Inputs!$J$5:$J$132,MATCH($B1530&amp;"|"&amp;$C1530,Inputs!$A$5:$A$132,0))</f>
        <v/>
      </c>
      <c r="F1530" s="37">
        <f>INDEX(Inputs!$K$5:$K$132,MATCH($B1530&amp;"|"&amp;$C1530,Inputs!$A$5:$A$132,0))</f>
        <v/>
      </c>
      <c r="G1530" s="36" t="n"/>
      <c r="H1530" s="14">
        <f>INDEX(Variables!$B$5:$B$205,MATCH($A1530,Variables!$A$5:$A$205,0))&amp;IF($C1530="",""," | "&amp;INDEX(Mapping!$B$5:$B$26,MATCH($C1530,Mapping!$A$5:$A$26,0))&amp;" | "&amp;INDEX(Mapping!$B$30:$B$46,MATCH($B1530,Mapping!$A$30:$A$46,0)))</f>
        <v/>
      </c>
      <c r="I1530" s="14">
        <f>INDEX(Variables!$C$5:$C$205,MATCH($A1530,Variables!$A$5:$A$205,0))</f>
        <v/>
      </c>
      <c r="J1530" s="14">
        <f>INDEX(Variables!$E$5:$E$205,MATCH($A1530,Variables!$A$5:$A$205,0))</f>
        <v/>
      </c>
      <c r="K1530" s="11">
        <f>LOWER(Settings!$C$4)&amp;".mit."&amp;$A1530&amp;IF($C1530="","","."&amp;$C1530&amp;"."&amp;$B1530)&amp;IF(INDEX(Variables!$D$5:$D$205,MATCH($A1530,Variables!$A$5:$A$205,0))="","","."&amp;INDEX(Variables!$D$5:$D$205,MATCH($A1530,Variables!$A$5:$A$205,0)))&amp;"."&amp;K$5</f>
        <v/>
      </c>
      <c r="L1530" s="38">
        <f>L$12*$D1530*INDEX(L$21:L$28,$E1530)*INDEX(L$30:L$46,$F1530)*(1-INDEX(L$121:L$137,$F1530))</f>
        <v/>
      </c>
      <c r="M1530" s="37">
        <f>M$12*$D1530*INDEX(M$21:M$28,$E1530)*INDEX(M$30:M$46,$F1530)*(1-INDEX(M$121:M$137,$F1530))</f>
        <v/>
      </c>
      <c r="N1530" s="37">
        <f>N$12*$D1530*INDEX(N$21:N$28,$E1530)*INDEX(N$30:N$46,$F1530)*(1-INDEX(N$121:N$137,$F1530))</f>
        <v/>
      </c>
      <c r="O1530" s="37">
        <f>O$12*$D1530*INDEX(O$21:O$28,$E1530)*INDEX(O$30:O$46,$F1530)*(1-INDEX(O$121:O$137,$F1530))</f>
        <v/>
      </c>
      <c r="P1530" s="37">
        <f>P$12*$D1530*INDEX(P$21:P$28,$E1530)*INDEX(P$30:P$46,$F1530)*(1-INDEX(P$121:P$137,$F1530))</f>
        <v/>
      </c>
      <c r="Q1530" s="37">
        <f>Q$12*$D1530*INDEX(Q$21:Q$28,$E1530)*INDEX(Q$30:Q$46,$F1530)*(1-INDEX(Q$121:Q$137,$F1530))</f>
        <v/>
      </c>
      <c r="R1530" s="37">
        <f>R$12*$D1530*INDEX(R$21:R$28,$E1530)*INDEX(R$30:R$46,$F1530)*(1-INDEX(R$121:R$137,$F1530))</f>
        <v/>
      </c>
      <c r="S1530" s="37">
        <f>S$12*$D1530*INDEX(S$21:S$28,$E1530)*INDEX(S$30:S$46,$F1530)*(1-INDEX(S$121:S$137,$F1530))</f>
        <v/>
      </c>
      <c r="T1530" s="37">
        <f>T$12*$D1530*INDEX(T$21:T$28,$E1530)*INDEX(T$30:T$46,$F1530)*(1-INDEX(T$121:T$137,$F1530))</f>
        <v/>
      </c>
      <c r="U1530" s="37">
        <f>U$12*$D1530*INDEX(U$21:U$28,$E1530)*INDEX(U$30:U$46,$F1530)*(1-INDEX(U$121:U$137,$F1530))</f>
        <v/>
      </c>
      <c r="V1530" s="37">
        <f>V$12*$D1530*INDEX(V$21:V$28,$E1530)*INDEX(V$30:V$46,$F1530)*(1-INDEX(V$121:V$137,$F1530))</f>
        <v/>
      </c>
      <c r="W1530" s="37">
        <f>W$12*$D1530*INDEX(W$21:W$28,$E1530)*INDEX(W$30:W$46,$F1530)*(1-INDEX(W$121:W$137,$F1530))</f>
        <v/>
      </c>
      <c r="X1530" s="37">
        <f>X$12*$D1530*INDEX(X$21:X$28,$E1530)*INDEX(X$30:X$46,$F1530)*(1-INDEX(X$121:X$137,$F1530))</f>
        <v/>
      </c>
      <c r="Y1530" s="37">
        <f>Y$12*$D1530*INDEX(Y$21:Y$28,$E1530)*INDEX(Y$30:Y$46,$F1530)*(1-INDEX(Y$121:Y$137,$F1530))</f>
        <v/>
      </c>
      <c r="Z1530" s="37">
        <f>Z$12*$D1530*INDEX(Z$21:Z$28,$E1530)*INDEX(Z$30:Z$46,$F1530)*(1-INDEX(Z$121:Z$137,$F1530))</f>
        <v/>
      </c>
      <c r="AA1530" s="37">
        <f>AA$12*$D1530*INDEX(AA$21:AA$28,$E1530)*INDEX(AA$30:AA$46,$F1530)*(1-INDEX(AA$121:AA$137,$F1530))</f>
        <v/>
      </c>
      <c r="AB1530" s="37">
        <f>AB$12*$D1530*INDEX(AB$21:AB$28,$E1530)*INDEX(AB$30:AB$46,$F1530)*(1-INDEX(AB$121:AB$137,$F1530))</f>
        <v/>
      </c>
      <c r="AC1530" s="37">
        <f>AC$12*$D1530*INDEX(AC$21:AC$28,$E1530)*INDEX(AC$30:AC$46,$F1530)*(1-INDEX(AC$121:AC$137,$F1530))</f>
        <v/>
      </c>
      <c r="AD1530" s="40">
        <f>CARBONTAX(AD$12,$D1530,INDEX(AD$21:AD$28,$E1530),INDEX(AD$30:AD$46,$F1530),INDEX(AD$121:AD$137,$F1530))</f>
        <v/>
      </c>
      <c r="AF1530" s="11">
        <f>LOWER(Settings!$C$4)&amp;".mit."&amp;$A1530&amp;IF($C1530="","","."&amp;$C1530&amp;"."&amp;$B1530)&amp;IF(INDEX(Variables!$D$5:$D$205,MATCH($A1530,Variables!$A$5:$A$205,0))="","","."&amp;INDEX(Variables!$D$5:$D$205,MATCH($A1530,Variables!$A$5:$A$205,0)))&amp;"."&amp;AF$5</f>
        <v/>
      </c>
      <c r="AG1530" s="38">
        <f>AG$12*$D1530*INDEX(AG$21:AG$28,$E1530)*INDEX(AG$30:AG$46,$F1530)*(1-INDEX(AG$121:AG$137,$F1530))</f>
        <v/>
      </c>
      <c r="AH1530" s="37">
        <f>AH$12*$D1530*INDEX(AH$21:AH$28,$E1530)*INDEX(AH$30:AH$46,$F1530)*(1-INDEX(AH$121:AH$137,$F1530))</f>
        <v/>
      </c>
      <c r="AI1530" s="37">
        <f>AI$12*$D1530*INDEX(AI$21:AI$28,$E1530)*INDEX(AI$30:AI$46,$F1530)*(1-INDEX(AI$121:AI$137,$F1530))</f>
        <v/>
      </c>
      <c r="AJ1530" s="37">
        <f>AJ$12*$D1530*INDEX(AJ$21:AJ$28,$E1530)*INDEX(AJ$30:AJ$46,$F1530)*(1-INDEX(AJ$121:AJ$137,$F1530))</f>
        <v/>
      </c>
      <c r="AK1530" s="37">
        <f>AK$12*$D1530*INDEX(AK$21:AK$28,$E1530)*INDEX(AK$30:AK$46,$F1530)*(1-INDEX(AK$121:AK$137,$F1530))</f>
        <v/>
      </c>
      <c r="AL1530" s="37">
        <f>AL$12*$D1530*INDEX(AL$21:AL$28,$E1530)*INDEX(AL$30:AL$46,$F1530)*(1-INDEX(AL$121:AL$137,$F1530))</f>
        <v/>
      </c>
      <c r="AM1530" s="37">
        <f>AM$12*$D1530*INDEX(AM$21:AM$28,$E1530)*INDEX(AM$30:AM$46,$F1530)*(1-INDEX(AM$121:AM$137,$F1530))</f>
        <v/>
      </c>
      <c r="AN1530" s="37">
        <f>AN$12*$D1530*INDEX(AN$21:AN$28,$E1530)*INDEX(AN$30:AN$46,$F1530)*(1-INDEX(AN$121:AN$137,$F1530))</f>
        <v/>
      </c>
      <c r="AO1530" s="37">
        <f>AO$12*$D1530*INDEX(AO$21:AO$28,$E1530)*INDEX(AO$30:AO$46,$F1530)*(1-INDEX(AO$121:AO$137,$F1530))</f>
        <v/>
      </c>
      <c r="AP1530" s="37">
        <f>AP$12*$D1530*INDEX(AP$21:AP$28,$E1530)*INDEX(AP$30:AP$46,$F1530)*(1-INDEX(AP$121:AP$137,$F1530))</f>
        <v/>
      </c>
      <c r="AQ1530" s="37">
        <f>AQ$12*$D1530*INDEX(AQ$21:AQ$28,$E1530)*INDEX(AQ$30:AQ$46,$F1530)*(1-INDEX(AQ$121:AQ$137,$F1530))</f>
        <v/>
      </c>
      <c r="AR1530" s="37">
        <f>AR$12*$D1530*INDEX(AR$21:AR$28,$E1530)*INDEX(AR$30:AR$46,$F1530)*(1-INDEX(AR$121:AR$137,$F1530))</f>
        <v/>
      </c>
      <c r="AS1530" s="37">
        <f>AS$12*$D1530*INDEX(AS$21:AS$28,$E1530)*INDEX(AS$30:AS$46,$F1530)*(1-INDEX(AS$121:AS$137,$F1530))</f>
        <v/>
      </c>
      <c r="AT1530" s="37">
        <f>AT$12*$D1530*INDEX(AT$21:AT$28,$E1530)*INDEX(AT$30:AT$46,$F1530)*(1-INDEX(AT$121:AT$137,$F1530))</f>
        <v/>
      </c>
      <c r="AU1530" s="37">
        <f>AU$12*$D1530*INDEX(AU$21:AU$28,$E1530)*INDEX(AU$30:AU$46,$F1530)*(1-INDEX(AU$121:AU$137,$F1530))</f>
        <v/>
      </c>
      <c r="AV1530" s="37">
        <f>AV$12*$D1530*INDEX(AV$21:AV$28,$E1530)*INDEX(AV$30:AV$46,$F1530)*(1-INDEX(AV$121:AV$137,$F1530))</f>
        <v/>
      </c>
      <c r="AW1530" s="37">
        <f>AW$12*$D1530*INDEX(AW$21:AW$28,$E1530)*INDEX(AW$30:AW$46,$F1530)*(1-INDEX(AW$121:AW$137,$F1530))</f>
        <v/>
      </c>
      <c r="AX1530" s="37">
        <f>AX$12*$D1530*INDEX(AX$21:AX$28,$E1530)*INDEX(AX$30:AX$46,$F1530)*(1-INDEX(AX$121:AX$137,$F1530))</f>
        <v/>
      </c>
      <c r="AY1530" s="40">
        <f>CARBONTAX(AY$12,$D1530,INDEX(AY$21:AY$28,$E1530),INDEX(AY$30:AY$46,$F1530),INDEX(AY$121:AY$137,$F1530))</f>
        <v/>
      </c>
    </row>
    <row r="1531" hidden="1" outlineLevel="2">
      <c r="A1531" s="14" t="inlineStr">
        <is>
          <t>ctxnew</t>
        </is>
      </c>
      <c r="B1531" s="14" t="inlineStr">
        <is>
          <t>bio</t>
        </is>
      </c>
      <c r="C1531" s="14" t="inlineStr">
        <is>
          <t>mac</t>
        </is>
      </c>
      <c r="D1531" s="37">
        <f>INDEX(Inputs!$T$5:$T$132,MATCH($B1531&amp;"|"&amp;$C1531,Inputs!$A$5:$A$132,0))</f>
        <v/>
      </c>
      <c r="E1531" s="37">
        <f>INDEX(Inputs!$J$5:$J$132,MATCH($B1531&amp;"|"&amp;$C1531,Inputs!$A$5:$A$132,0))</f>
        <v/>
      </c>
      <c r="F1531" s="37">
        <f>INDEX(Inputs!$K$5:$K$132,MATCH($B1531&amp;"|"&amp;$C1531,Inputs!$A$5:$A$132,0))</f>
        <v/>
      </c>
      <c r="G1531" s="36" t="n"/>
      <c r="H1531" s="14">
        <f>INDEX(Variables!$B$5:$B$205,MATCH($A1531,Variables!$A$5:$A$205,0))&amp;IF($C1531="",""," | "&amp;INDEX(Mapping!$B$5:$B$26,MATCH($C1531,Mapping!$A$5:$A$26,0))&amp;" | "&amp;INDEX(Mapping!$B$30:$B$46,MATCH($B1531,Mapping!$A$30:$A$46,0)))</f>
        <v/>
      </c>
      <c r="I1531" s="14">
        <f>INDEX(Variables!$C$5:$C$205,MATCH($A1531,Variables!$A$5:$A$205,0))</f>
        <v/>
      </c>
      <c r="J1531" s="14">
        <f>INDEX(Variables!$E$5:$E$205,MATCH($A1531,Variables!$A$5:$A$205,0))</f>
        <v/>
      </c>
      <c r="K1531" s="11">
        <f>LOWER(Settings!$C$4)&amp;".mit."&amp;$A1531&amp;IF($C1531="","","."&amp;$C1531&amp;"."&amp;$B1531)&amp;IF(INDEX(Variables!$D$5:$D$205,MATCH($A1531,Variables!$A$5:$A$205,0))="","","."&amp;INDEX(Variables!$D$5:$D$205,MATCH($A1531,Variables!$A$5:$A$205,0)))&amp;"."&amp;K$5</f>
        <v/>
      </c>
      <c r="L1531" s="38">
        <f>L$12*$D1531*INDEX(L$21:L$28,$E1531)*INDEX(L$30:L$46,$F1531)*(1-INDEX(L$121:L$137,$F1531))</f>
        <v/>
      </c>
      <c r="M1531" s="37">
        <f>M$12*$D1531*INDEX(M$21:M$28,$E1531)*INDEX(M$30:M$46,$F1531)*(1-INDEX(M$121:M$137,$F1531))</f>
        <v/>
      </c>
      <c r="N1531" s="37">
        <f>N$12*$D1531*INDEX(N$21:N$28,$E1531)*INDEX(N$30:N$46,$F1531)*(1-INDEX(N$121:N$137,$F1531))</f>
        <v/>
      </c>
      <c r="O1531" s="37">
        <f>O$12*$D1531*INDEX(O$21:O$28,$E1531)*INDEX(O$30:O$46,$F1531)*(1-INDEX(O$121:O$137,$F1531))</f>
        <v/>
      </c>
      <c r="P1531" s="37">
        <f>P$12*$D1531*INDEX(P$21:P$28,$E1531)*INDEX(P$30:P$46,$F1531)*(1-INDEX(P$121:P$137,$F1531))</f>
        <v/>
      </c>
      <c r="Q1531" s="37">
        <f>Q$12*$D1531*INDEX(Q$21:Q$28,$E1531)*INDEX(Q$30:Q$46,$F1531)*(1-INDEX(Q$121:Q$137,$F1531))</f>
        <v/>
      </c>
      <c r="R1531" s="37">
        <f>R$12*$D1531*INDEX(R$21:R$28,$E1531)*INDEX(R$30:R$46,$F1531)*(1-INDEX(R$121:R$137,$F1531))</f>
        <v/>
      </c>
      <c r="S1531" s="37">
        <f>S$12*$D1531*INDEX(S$21:S$28,$E1531)*INDEX(S$30:S$46,$F1531)*(1-INDEX(S$121:S$137,$F1531))</f>
        <v/>
      </c>
      <c r="T1531" s="37">
        <f>T$12*$D1531*INDEX(T$21:T$28,$E1531)*INDEX(T$30:T$46,$F1531)*(1-INDEX(T$121:T$137,$F1531))</f>
        <v/>
      </c>
      <c r="U1531" s="37">
        <f>U$12*$D1531*INDEX(U$21:U$28,$E1531)*INDEX(U$30:U$46,$F1531)*(1-INDEX(U$121:U$137,$F1531))</f>
        <v/>
      </c>
      <c r="V1531" s="37">
        <f>V$12*$D1531*INDEX(V$21:V$28,$E1531)*INDEX(V$30:V$46,$F1531)*(1-INDEX(V$121:V$137,$F1531))</f>
        <v/>
      </c>
      <c r="W1531" s="37">
        <f>W$12*$D1531*INDEX(W$21:W$28,$E1531)*INDEX(W$30:W$46,$F1531)*(1-INDEX(W$121:W$137,$F1531))</f>
        <v/>
      </c>
      <c r="X1531" s="37">
        <f>X$12*$D1531*INDEX(X$21:X$28,$E1531)*INDEX(X$30:X$46,$F1531)*(1-INDEX(X$121:X$137,$F1531))</f>
        <v/>
      </c>
      <c r="Y1531" s="37">
        <f>Y$12*$D1531*INDEX(Y$21:Y$28,$E1531)*INDEX(Y$30:Y$46,$F1531)*(1-INDEX(Y$121:Y$137,$F1531))</f>
        <v/>
      </c>
      <c r="Z1531" s="37">
        <f>Z$12*$D1531*INDEX(Z$21:Z$28,$E1531)*INDEX(Z$30:Z$46,$F1531)*(1-INDEX(Z$121:Z$137,$F1531))</f>
        <v/>
      </c>
      <c r="AA1531" s="37">
        <f>AA$12*$D1531*INDEX(AA$21:AA$28,$E1531)*INDEX(AA$30:AA$46,$F1531)*(1-INDEX(AA$121:AA$137,$F1531))</f>
        <v/>
      </c>
      <c r="AB1531" s="37">
        <f>AB$12*$D1531*INDEX(AB$21:AB$28,$E1531)*INDEX(AB$30:AB$46,$F1531)*(1-INDEX(AB$121:AB$137,$F1531))</f>
        <v/>
      </c>
      <c r="AC1531" s="37">
        <f>AC$12*$D1531*INDEX(AC$21:AC$28,$E1531)*INDEX(AC$30:AC$46,$F1531)*(1-INDEX(AC$121:AC$137,$F1531))</f>
        <v/>
      </c>
      <c r="AD1531" s="40">
        <f>CARBONTAX(AD$12,$D1531,INDEX(AD$21:AD$28,$E1531),INDEX(AD$30:AD$46,$F1531),INDEX(AD$121:AD$137,$F1531))</f>
        <v/>
      </c>
      <c r="AF1531" s="11">
        <f>LOWER(Settings!$C$4)&amp;".mit."&amp;$A1531&amp;IF($C1531="","","."&amp;$C1531&amp;"."&amp;$B1531)&amp;IF(INDEX(Variables!$D$5:$D$205,MATCH($A1531,Variables!$A$5:$A$205,0))="","","."&amp;INDEX(Variables!$D$5:$D$205,MATCH($A1531,Variables!$A$5:$A$205,0)))&amp;"."&amp;AF$5</f>
        <v/>
      </c>
      <c r="AG1531" s="38">
        <f>AG$12*$D1531*INDEX(AG$21:AG$28,$E1531)*INDEX(AG$30:AG$46,$F1531)*(1-INDEX(AG$121:AG$137,$F1531))</f>
        <v/>
      </c>
      <c r="AH1531" s="37">
        <f>AH$12*$D1531*INDEX(AH$21:AH$28,$E1531)*INDEX(AH$30:AH$46,$F1531)*(1-INDEX(AH$121:AH$137,$F1531))</f>
        <v/>
      </c>
      <c r="AI1531" s="37">
        <f>AI$12*$D1531*INDEX(AI$21:AI$28,$E1531)*INDEX(AI$30:AI$46,$F1531)*(1-INDEX(AI$121:AI$137,$F1531))</f>
        <v/>
      </c>
      <c r="AJ1531" s="37">
        <f>AJ$12*$D1531*INDEX(AJ$21:AJ$28,$E1531)*INDEX(AJ$30:AJ$46,$F1531)*(1-INDEX(AJ$121:AJ$137,$F1531))</f>
        <v/>
      </c>
      <c r="AK1531" s="37">
        <f>AK$12*$D1531*INDEX(AK$21:AK$28,$E1531)*INDEX(AK$30:AK$46,$F1531)*(1-INDEX(AK$121:AK$137,$F1531))</f>
        <v/>
      </c>
      <c r="AL1531" s="37">
        <f>AL$12*$D1531*INDEX(AL$21:AL$28,$E1531)*INDEX(AL$30:AL$46,$F1531)*(1-INDEX(AL$121:AL$137,$F1531))</f>
        <v/>
      </c>
      <c r="AM1531" s="37">
        <f>AM$12*$D1531*INDEX(AM$21:AM$28,$E1531)*INDEX(AM$30:AM$46,$F1531)*(1-INDEX(AM$121:AM$137,$F1531))</f>
        <v/>
      </c>
      <c r="AN1531" s="37">
        <f>AN$12*$D1531*INDEX(AN$21:AN$28,$E1531)*INDEX(AN$30:AN$46,$F1531)*(1-INDEX(AN$121:AN$137,$F1531))</f>
        <v/>
      </c>
      <c r="AO1531" s="37">
        <f>AO$12*$D1531*INDEX(AO$21:AO$28,$E1531)*INDEX(AO$30:AO$46,$F1531)*(1-INDEX(AO$121:AO$137,$F1531))</f>
        <v/>
      </c>
      <c r="AP1531" s="37">
        <f>AP$12*$D1531*INDEX(AP$21:AP$28,$E1531)*INDEX(AP$30:AP$46,$F1531)*(1-INDEX(AP$121:AP$137,$F1531))</f>
        <v/>
      </c>
      <c r="AQ1531" s="37">
        <f>AQ$12*$D1531*INDEX(AQ$21:AQ$28,$E1531)*INDEX(AQ$30:AQ$46,$F1531)*(1-INDEX(AQ$121:AQ$137,$F1531))</f>
        <v/>
      </c>
      <c r="AR1531" s="37">
        <f>AR$12*$D1531*INDEX(AR$21:AR$28,$E1531)*INDEX(AR$30:AR$46,$F1531)*(1-INDEX(AR$121:AR$137,$F1531))</f>
        <v/>
      </c>
      <c r="AS1531" s="37">
        <f>AS$12*$D1531*INDEX(AS$21:AS$28,$E1531)*INDEX(AS$30:AS$46,$F1531)*(1-INDEX(AS$121:AS$137,$F1531))</f>
        <v/>
      </c>
      <c r="AT1531" s="37">
        <f>AT$12*$D1531*INDEX(AT$21:AT$28,$E1531)*INDEX(AT$30:AT$46,$F1531)*(1-INDEX(AT$121:AT$137,$F1531))</f>
        <v/>
      </c>
      <c r="AU1531" s="37">
        <f>AU$12*$D1531*INDEX(AU$21:AU$28,$E1531)*INDEX(AU$30:AU$46,$F1531)*(1-INDEX(AU$121:AU$137,$F1531))</f>
        <v/>
      </c>
      <c r="AV1531" s="37">
        <f>AV$12*$D1531*INDEX(AV$21:AV$28,$E1531)*INDEX(AV$30:AV$46,$F1531)*(1-INDEX(AV$121:AV$137,$F1531))</f>
        <v/>
      </c>
      <c r="AW1531" s="37">
        <f>AW$12*$D1531*INDEX(AW$21:AW$28,$E1531)*INDEX(AW$30:AW$46,$F1531)*(1-INDEX(AW$121:AW$137,$F1531))</f>
        <v/>
      </c>
      <c r="AX1531" s="37">
        <f>AX$12*$D1531*INDEX(AX$21:AX$28,$E1531)*INDEX(AX$30:AX$46,$F1531)*(1-INDEX(AX$121:AX$137,$F1531))</f>
        <v/>
      </c>
      <c r="AY1531" s="40">
        <f>CARBONTAX(AY$12,$D1531,INDEX(AY$21:AY$28,$E1531),INDEX(AY$30:AY$46,$F1531),INDEX(AY$121:AY$137,$F1531))</f>
        <v/>
      </c>
    </row>
    <row r="1532" hidden="1" outlineLevel="2"/>
    <row r="1533" hidden="1" outlineLevel="2">
      <c r="A1533" s="14" t="inlineStr">
        <is>
          <t>ets</t>
        </is>
      </c>
      <c r="B1533" s="14" t="inlineStr">
        <is>
          <t>coa</t>
        </is>
      </c>
      <c r="C1533" s="14" t="inlineStr">
        <is>
          <t>mac</t>
        </is>
      </c>
      <c r="D1533" s="37">
        <f>INDEX(Inputs!$T$5:$T$132,MATCH($B1533&amp;"|"&amp;$C1533,Inputs!$A$5:$A$132,0))</f>
        <v/>
      </c>
      <c r="E1533" s="37">
        <f>INDEX(Inputs!$K$5:$K$132,MATCH($B1533&amp;"|"&amp;$C1533,Inputs!$A$5:$A$132,0))</f>
        <v/>
      </c>
      <c r="F1533" s="36" t="n"/>
      <c r="G1533" s="36" t="n"/>
      <c r="H1533" s="14">
        <f>INDEX(Variables!$B$5:$B$205,MATCH($A1533,Variables!$A$5:$A$205,0))&amp;IF($C1533="",""," | "&amp;INDEX(Mapping!$B$5:$B$26,MATCH($C1533,Mapping!$A$5:$A$26,0))&amp;" | "&amp;INDEX(Mapping!$B$30:$B$46,MATCH($B1533,Mapping!$A$30:$A$46,0)))</f>
        <v/>
      </c>
      <c r="I1533" s="14">
        <f>INDEX(Variables!$C$5:$C$205,MATCH($A1533,Variables!$A$5:$A$205,0))</f>
        <v/>
      </c>
      <c r="J1533" s="14">
        <f>INDEX(Variables!$E$5:$E$205,MATCH($A1533,Variables!$A$5:$A$205,0))</f>
        <v/>
      </c>
      <c r="K1533" s="11">
        <f>LOWER(Settings!$C$4)&amp;".mit."&amp;$A1533&amp;IF($C1533="","","."&amp;$C1533&amp;"."&amp;$B1533)&amp;IF(INDEX(Variables!$D$5:$D$205,MATCH($A1533,Variables!$A$5:$A$205,0))="","","."&amp;INDEX(Variables!$D$5:$D$205,MATCH($A1533,Variables!$A$5:$A$205,0)))&amp;"."&amp;K$5</f>
        <v/>
      </c>
      <c r="L1533" s="38">
        <f>L$194*$D1533*INDEX(L$121:L$137,$E1533)*(1-INDEX(L$151:L$167,$E1533))</f>
        <v/>
      </c>
      <c r="M1533" s="37">
        <f>M$194*$D1533*INDEX(M$121:M$137,$E1533)*(1-INDEX(M$151:M$167,$E1533))</f>
        <v/>
      </c>
      <c r="N1533" s="37">
        <f>N$194*$D1533*INDEX(N$121:N$137,$E1533)*(1-INDEX(N$151:N$167,$E1533))</f>
        <v/>
      </c>
      <c r="O1533" s="37">
        <f>O$194*$D1533*INDEX(O$121:O$137,$E1533)*(1-INDEX(O$151:O$167,$E1533))</f>
        <v/>
      </c>
      <c r="P1533" s="37">
        <f>P$194*$D1533*INDEX(P$121:P$137,$E1533)*(1-INDEX(P$151:P$167,$E1533))</f>
        <v/>
      </c>
      <c r="Q1533" s="37">
        <f>Q$194*$D1533*INDEX(Q$121:Q$137,$E1533)*(1-INDEX(Q$151:Q$167,$E1533))</f>
        <v/>
      </c>
      <c r="R1533" s="37">
        <f>R$194*$D1533*INDEX(R$121:R$137,$E1533)*(1-INDEX(R$151:R$167,$E1533))</f>
        <v/>
      </c>
      <c r="S1533" s="37">
        <f>S$194*$D1533*INDEX(S$121:S$137,$E1533)*(1-INDEX(S$151:S$167,$E1533))</f>
        <v/>
      </c>
      <c r="T1533" s="37">
        <f>T$194*$D1533*INDEX(T$121:T$137,$E1533)*(1-INDEX(T$151:T$167,$E1533))</f>
        <v/>
      </c>
      <c r="U1533" s="37">
        <f>U$194*$D1533*INDEX(U$121:U$137,$E1533)*(1-INDEX(U$151:U$167,$E1533))</f>
        <v/>
      </c>
      <c r="V1533" s="37">
        <f>V$194*$D1533*INDEX(V$121:V$137,$E1533)*(1-INDEX(V$151:V$167,$E1533))</f>
        <v/>
      </c>
      <c r="W1533" s="37">
        <f>W$194*$D1533*INDEX(W$121:W$137,$E1533)*(1-INDEX(W$151:W$167,$E1533))</f>
        <v/>
      </c>
      <c r="X1533" s="37">
        <f>X$194*$D1533*INDEX(X$121:X$137,$E1533)*(1-INDEX(X$151:X$167,$E1533))</f>
        <v/>
      </c>
      <c r="Y1533" s="37">
        <f>Y$194*$D1533*INDEX(Y$121:Y$137,$E1533)*(1-INDEX(Y$151:Y$167,$E1533))</f>
        <v/>
      </c>
      <c r="Z1533" s="37">
        <f>Z$194*$D1533*INDEX(Z$121:Z$137,$E1533)*(1-INDEX(Z$151:Z$167,$E1533))</f>
        <v/>
      </c>
      <c r="AA1533" s="37">
        <f>AA$194*$D1533*INDEX(AA$121:AA$137,$E1533)*(1-INDEX(AA$151:AA$167,$E1533))</f>
        <v/>
      </c>
      <c r="AB1533" s="37">
        <f>AB$194*$D1533*INDEX(AB$121:AB$137,$E1533)*(1-INDEX(AB$151:AB$167,$E1533))</f>
        <v/>
      </c>
      <c r="AC1533" s="37">
        <f>AC$194*$D1533*INDEX(AC$121:AC$137,$E1533)*(1-INDEX(AC$151:AC$167,$E1533))</f>
        <v/>
      </c>
      <c r="AD1533" s="40">
        <f>ETSCOST(AD$194,$D1533,INDEX(AD$121:AD$137,$E1533),INDEX(AD$151:AD$167,$E1533))</f>
        <v/>
      </c>
      <c r="AF1533" s="11">
        <f>LOWER(Settings!$C$4)&amp;".mit."&amp;$A1533&amp;IF($C1533="","","."&amp;$C1533&amp;"."&amp;$B1533)&amp;IF(INDEX(Variables!$D$5:$D$205,MATCH($A1533,Variables!$A$5:$A$205,0))="","","."&amp;INDEX(Variables!$D$5:$D$205,MATCH($A1533,Variables!$A$5:$A$205,0)))&amp;"."&amp;AF$5</f>
        <v/>
      </c>
      <c r="AG1533" s="38">
        <f>AG$194*$D1533*INDEX(AG$121:AG$137,$E1533)*(1-INDEX(AG$151:AG$167,$E1533))</f>
        <v/>
      </c>
      <c r="AH1533" s="37">
        <f>AH$194*$D1533*INDEX(AH$121:AH$137,$E1533)*(1-INDEX(AH$151:AH$167,$E1533))</f>
        <v/>
      </c>
      <c r="AI1533" s="37">
        <f>AI$194*$D1533*INDEX(AI$121:AI$137,$E1533)*(1-INDEX(AI$151:AI$167,$E1533))</f>
        <v/>
      </c>
      <c r="AJ1533" s="37">
        <f>AJ$194*$D1533*INDEX(AJ$121:AJ$137,$E1533)*(1-INDEX(AJ$151:AJ$167,$E1533))</f>
        <v/>
      </c>
      <c r="AK1533" s="37">
        <f>AK$194*$D1533*INDEX(AK$121:AK$137,$E1533)*(1-INDEX(AK$151:AK$167,$E1533))</f>
        <v/>
      </c>
      <c r="AL1533" s="37">
        <f>AL$194*$D1533*INDEX(AL$121:AL$137,$E1533)*(1-INDEX(AL$151:AL$167,$E1533))</f>
        <v/>
      </c>
      <c r="AM1533" s="37">
        <f>AM$194*$D1533*INDEX(AM$121:AM$137,$E1533)*(1-INDEX(AM$151:AM$167,$E1533))</f>
        <v/>
      </c>
      <c r="AN1533" s="37">
        <f>AN$194*$D1533*INDEX(AN$121:AN$137,$E1533)*(1-INDEX(AN$151:AN$167,$E1533))</f>
        <v/>
      </c>
      <c r="AO1533" s="37">
        <f>AO$194*$D1533*INDEX(AO$121:AO$137,$E1533)*(1-INDEX(AO$151:AO$167,$E1533))</f>
        <v/>
      </c>
      <c r="AP1533" s="37">
        <f>AP$194*$D1533*INDEX(AP$121:AP$137,$E1533)*(1-INDEX(AP$151:AP$167,$E1533))</f>
        <v/>
      </c>
      <c r="AQ1533" s="37">
        <f>AQ$194*$D1533*INDEX(AQ$121:AQ$137,$E1533)*(1-INDEX(AQ$151:AQ$167,$E1533))</f>
        <v/>
      </c>
      <c r="AR1533" s="37">
        <f>AR$194*$D1533*INDEX(AR$121:AR$137,$E1533)*(1-INDEX(AR$151:AR$167,$E1533))</f>
        <v/>
      </c>
      <c r="AS1533" s="37">
        <f>AS$194*$D1533*INDEX(AS$121:AS$137,$E1533)*(1-INDEX(AS$151:AS$167,$E1533))</f>
        <v/>
      </c>
      <c r="AT1533" s="37">
        <f>AT$194*$D1533*INDEX(AT$121:AT$137,$E1533)*(1-INDEX(AT$151:AT$167,$E1533))</f>
        <v/>
      </c>
      <c r="AU1533" s="37">
        <f>AU$194*$D1533*INDEX(AU$121:AU$137,$E1533)*(1-INDEX(AU$151:AU$167,$E1533))</f>
        <v/>
      </c>
      <c r="AV1533" s="37">
        <f>AV$194*$D1533*INDEX(AV$121:AV$137,$E1533)*(1-INDEX(AV$151:AV$167,$E1533))</f>
        <v/>
      </c>
      <c r="AW1533" s="37">
        <f>AW$194*$D1533*INDEX(AW$121:AW$137,$E1533)*(1-INDEX(AW$151:AW$167,$E1533))</f>
        <v/>
      </c>
      <c r="AX1533" s="37">
        <f>AX$194*$D1533*INDEX(AX$121:AX$137,$E1533)*(1-INDEX(AX$151:AX$167,$E1533))</f>
        <v/>
      </c>
      <c r="AY1533" s="40">
        <f>ETSCOST(AY$194,$D1533,INDEX(AY$121:AY$137,$E1533),INDEX(AY$151:AY$167,$E1533))</f>
        <v/>
      </c>
    </row>
    <row r="1534" hidden="1" outlineLevel="2">
      <c r="A1534" s="14" t="inlineStr">
        <is>
          <t>ets</t>
        </is>
      </c>
      <c r="B1534" s="14" t="inlineStr">
        <is>
          <t>nga</t>
        </is>
      </c>
      <c r="C1534" s="14" t="inlineStr">
        <is>
          <t>mac</t>
        </is>
      </c>
      <c r="D1534" s="37">
        <f>INDEX(Inputs!$T$5:$T$132,MATCH($B1534&amp;"|"&amp;$C1534,Inputs!$A$5:$A$132,0))</f>
        <v/>
      </c>
      <c r="E1534" s="37">
        <f>INDEX(Inputs!$K$5:$K$132,MATCH($B1534&amp;"|"&amp;$C1534,Inputs!$A$5:$A$132,0))</f>
        <v/>
      </c>
      <c r="F1534" s="36" t="n"/>
      <c r="G1534" s="36" t="n"/>
      <c r="H1534" s="14">
        <f>INDEX(Variables!$B$5:$B$205,MATCH($A1534,Variables!$A$5:$A$205,0))&amp;IF($C1534="",""," | "&amp;INDEX(Mapping!$B$5:$B$26,MATCH($C1534,Mapping!$A$5:$A$26,0))&amp;" | "&amp;INDEX(Mapping!$B$30:$B$46,MATCH($B1534,Mapping!$A$30:$A$46,0)))</f>
        <v/>
      </c>
      <c r="I1534" s="14">
        <f>INDEX(Variables!$C$5:$C$205,MATCH($A1534,Variables!$A$5:$A$205,0))</f>
        <v/>
      </c>
      <c r="J1534" s="14">
        <f>INDEX(Variables!$E$5:$E$205,MATCH($A1534,Variables!$A$5:$A$205,0))</f>
        <v/>
      </c>
      <c r="K1534" s="11">
        <f>LOWER(Settings!$C$4)&amp;".mit."&amp;$A1534&amp;IF($C1534="","","."&amp;$C1534&amp;"."&amp;$B1534)&amp;IF(INDEX(Variables!$D$5:$D$205,MATCH($A1534,Variables!$A$5:$A$205,0))="","","."&amp;INDEX(Variables!$D$5:$D$205,MATCH($A1534,Variables!$A$5:$A$205,0)))&amp;"."&amp;K$5</f>
        <v/>
      </c>
      <c r="L1534" s="38">
        <f>L$194*$D1534*INDEX(L$121:L$137,$E1534)*(1-INDEX(L$151:L$167,$E1534))</f>
        <v/>
      </c>
      <c r="M1534" s="37">
        <f>M$194*$D1534*INDEX(M$121:M$137,$E1534)*(1-INDEX(M$151:M$167,$E1534))</f>
        <v/>
      </c>
      <c r="N1534" s="37">
        <f>N$194*$D1534*INDEX(N$121:N$137,$E1534)*(1-INDEX(N$151:N$167,$E1534))</f>
        <v/>
      </c>
      <c r="O1534" s="37">
        <f>O$194*$D1534*INDEX(O$121:O$137,$E1534)*(1-INDEX(O$151:O$167,$E1534))</f>
        <v/>
      </c>
      <c r="P1534" s="37">
        <f>P$194*$D1534*INDEX(P$121:P$137,$E1534)*(1-INDEX(P$151:P$167,$E1534))</f>
        <v/>
      </c>
      <c r="Q1534" s="37">
        <f>Q$194*$D1534*INDEX(Q$121:Q$137,$E1534)*(1-INDEX(Q$151:Q$167,$E1534))</f>
        <v/>
      </c>
      <c r="R1534" s="37">
        <f>R$194*$D1534*INDEX(R$121:R$137,$E1534)*(1-INDEX(R$151:R$167,$E1534))</f>
        <v/>
      </c>
      <c r="S1534" s="37">
        <f>S$194*$D1534*INDEX(S$121:S$137,$E1534)*(1-INDEX(S$151:S$167,$E1534))</f>
        <v/>
      </c>
      <c r="T1534" s="37">
        <f>T$194*$D1534*INDEX(T$121:T$137,$E1534)*(1-INDEX(T$151:T$167,$E1534))</f>
        <v/>
      </c>
      <c r="U1534" s="37">
        <f>U$194*$D1534*INDEX(U$121:U$137,$E1534)*(1-INDEX(U$151:U$167,$E1534))</f>
        <v/>
      </c>
      <c r="V1534" s="37">
        <f>V$194*$D1534*INDEX(V$121:V$137,$E1534)*(1-INDEX(V$151:V$167,$E1534))</f>
        <v/>
      </c>
      <c r="W1534" s="37">
        <f>W$194*$D1534*INDEX(W$121:W$137,$E1534)*(1-INDEX(W$151:W$167,$E1534))</f>
        <v/>
      </c>
      <c r="X1534" s="37">
        <f>X$194*$D1534*INDEX(X$121:X$137,$E1534)*(1-INDEX(X$151:X$167,$E1534))</f>
        <v/>
      </c>
      <c r="Y1534" s="37">
        <f>Y$194*$D1534*INDEX(Y$121:Y$137,$E1534)*(1-INDEX(Y$151:Y$167,$E1534))</f>
        <v/>
      </c>
      <c r="Z1534" s="37">
        <f>Z$194*$D1534*INDEX(Z$121:Z$137,$E1534)*(1-INDEX(Z$151:Z$167,$E1534))</f>
        <v/>
      </c>
      <c r="AA1534" s="37">
        <f>AA$194*$D1534*INDEX(AA$121:AA$137,$E1534)*(1-INDEX(AA$151:AA$167,$E1534))</f>
        <v/>
      </c>
      <c r="AB1534" s="37">
        <f>AB$194*$D1534*INDEX(AB$121:AB$137,$E1534)*(1-INDEX(AB$151:AB$167,$E1534))</f>
        <v/>
      </c>
      <c r="AC1534" s="37">
        <f>AC$194*$D1534*INDEX(AC$121:AC$137,$E1534)*(1-INDEX(AC$151:AC$167,$E1534))</f>
        <v/>
      </c>
      <c r="AD1534" s="40">
        <f>ETSCOST(AD$194,$D1534,INDEX(AD$121:AD$137,$E1534),INDEX(AD$151:AD$167,$E1534))</f>
        <v/>
      </c>
      <c r="AF1534" s="11">
        <f>LOWER(Settings!$C$4)&amp;".mit."&amp;$A1534&amp;IF($C1534="","","."&amp;$C1534&amp;"."&amp;$B1534)&amp;IF(INDEX(Variables!$D$5:$D$205,MATCH($A1534,Variables!$A$5:$A$205,0))="","","."&amp;INDEX(Variables!$D$5:$D$205,MATCH($A1534,Variables!$A$5:$A$205,0)))&amp;"."&amp;AF$5</f>
        <v/>
      </c>
      <c r="AG1534" s="38">
        <f>AG$194*$D1534*INDEX(AG$121:AG$137,$E1534)*(1-INDEX(AG$151:AG$167,$E1534))</f>
        <v/>
      </c>
      <c r="AH1534" s="37">
        <f>AH$194*$D1534*INDEX(AH$121:AH$137,$E1534)*(1-INDEX(AH$151:AH$167,$E1534))</f>
        <v/>
      </c>
      <c r="AI1534" s="37">
        <f>AI$194*$D1534*INDEX(AI$121:AI$137,$E1534)*(1-INDEX(AI$151:AI$167,$E1534))</f>
        <v/>
      </c>
      <c r="AJ1534" s="37">
        <f>AJ$194*$D1534*INDEX(AJ$121:AJ$137,$E1534)*(1-INDEX(AJ$151:AJ$167,$E1534))</f>
        <v/>
      </c>
      <c r="AK1534" s="37">
        <f>AK$194*$D1534*INDEX(AK$121:AK$137,$E1534)*(1-INDEX(AK$151:AK$167,$E1534))</f>
        <v/>
      </c>
      <c r="AL1534" s="37">
        <f>AL$194*$D1534*INDEX(AL$121:AL$137,$E1534)*(1-INDEX(AL$151:AL$167,$E1534))</f>
        <v/>
      </c>
      <c r="AM1534" s="37">
        <f>AM$194*$D1534*INDEX(AM$121:AM$137,$E1534)*(1-INDEX(AM$151:AM$167,$E1534))</f>
        <v/>
      </c>
      <c r="AN1534" s="37">
        <f>AN$194*$D1534*INDEX(AN$121:AN$137,$E1534)*(1-INDEX(AN$151:AN$167,$E1534))</f>
        <v/>
      </c>
      <c r="AO1534" s="37">
        <f>AO$194*$D1534*INDEX(AO$121:AO$137,$E1534)*(1-INDEX(AO$151:AO$167,$E1534))</f>
        <v/>
      </c>
      <c r="AP1534" s="37">
        <f>AP$194*$D1534*INDEX(AP$121:AP$137,$E1534)*(1-INDEX(AP$151:AP$167,$E1534))</f>
        <v/>
      </c>
      <c r="AQ1534" s="37">
        <f>AQ$194*$D1534*INDEX(AQ$121:AQ$137,$E1534)*(1-INDEX(AQ$151:AQ$167,$E1534))</f>
        <v/>
      </c>
      <c r="AR1534" s="37">
        <f>AR$194*$D1534*INDEX(AR$121:AR$137,$E1534)*(1-INDEX(AR$151:AR$167,$E1534))</f>
        <v/>
      </c>
      <c r="AS1534" s="37">
        <f>AS$194*$D1534*INDEX(AS$121:AS$137,$E1534)*(1-INDEX(AS$151:AS$167,$E1534))</f>
        <v/>
      </c>
      <c r="AT1534" s="37">
        <f>AT$194*$D1534*INDEX(AT$121:AT$137,$E1534)*(1-INDEX(AT$151:AT$167,$E1534))</f>
        <v/>
      </c>
      <c r="AU1534" s="37">
        <f>AU$194*$D1534*INDEX(AU$121:AU$137,$E1534)*(1-INDEX(AU$151:AU$167,$E1534))</f>
        <v/>
      </c>
      <c r="AV1534" s="37">
        <f>AV$194*$D1534*INDEX(AV$121:AV$137,$E1534)*(1-INDEX(AV$151:AV$167,$E1534))</f>
        <v/>
      </c>
      <c r="AW1534" s="37">
        <f>AW$194*$D1534*INDEX(AW$121:AW$137,$E1534)*(1-INDEX(AW$151:AW$167,$E1534))</f>
        <v/>
      </c>
      <c r="AX1534" s="37">
        <f>AX$194*$D1534*INDEX(AX$121:AX$137,$E1534)*(1-INDEX(AX$151:AX$167,$E1534))</f>
        <v/>
      </c>
      <c r="AY1534" s="40">
        <f>ETSCOST(AY$194,$D1534,INDEX(AY$121:AY$137,$E1534),INDEX(AY$151:AY$167,$E1534))</f>
        <v/>
      </c>
    </row>
    <row r="1535" hidden="1" outlineLevel="2">
      <c r="A1535" s="14" t="inlineStr">
        <is>
          <t>ets</t>
        </is>
      </c>
      <c r="B1535" s="14" t="inlineStr">
        <is>
          <t>gso</t>
        </is>
      </c>
      <c r="C1535" s="14" t="inlineStr">
        <is>
          <t>mac</t>
        </is>
      </c>
      <c r="D1535" s="37">
        <f>INDEX(Inputs!$T$5:$T$132,MATCH($B1535&amp;"|"&amp;$C1535,Inputs!$A$5:$A$132,0))</f>
        <v/>
      </c>
      <c r="E1535" s="37">
        <f>INDEX(Inputs!$K$5:$K$132,MATCH($B1535&amp;"|"&amp;$C1535,Inputs!$A$5:$A$132,0))</f>
        <v/>
      </c>
      <c r="F1535" s="36" t="n"/>
      <c r="G1535" s="36" t="n"/>
      <c r="H1535" s="14">
        <f>INDEX(Variables!$B$5:$B$205,MATCH($A1535,Variables!$A$5:$A$205,0))&amp;IF($C1535="",""," | "&amp;INDEX(Mapping!$B$5:$B$26,MATCH($C1535,Mapping!$A$5:$A$26,0))&amp;" | "&amp;INDEX(Mapping!$B$30:$B$46,MATCH($B1535,Mapping!$A$30:$A$46,0)))</f>
        <v/>
      </c>
      <c r="I1535" s="14">
        <f>INDEX(Variables!$C$5:$C$205,MATCH($A1535,Variables!$A$5:$A$205,0))</f>
        <v/>
      </c>
      <c r="J1535" s="14">
        <f>INDEX(Variables!$E$5:$E$205,MATCH($A1535,Variables!$A$5:$A$205,0))</f>
        <v/>
      </c>
      <c r="K1535" s="11">
        <f>LOWER(Settings!$C$4)&amp;".mit."&amp;$A1535&amp;IF($C1535="","","."&amp;$C1535&amp;"."&amp;$B1535)&amp;IF(INDEX(Variables!$D$5:$D$205,MATCH($A1535,Variables!$A$5:$A$205,0))="","","."&amp;INDEX(Variables!$D$5:$D$205,MATCH($A1535,Variables!$A$5:$A$205,0)))&amp;"."&amp;K$5</f>
        <v/>
      </c>
      <c r="L1535" s="38">
        <f>L$194*$D1535*INDEX(L$121:L$137,$E1535)*(1-INDEX(L$151:L$167,$E1535))</f>
        <v/>
      </c>
      <c r="M1535" s="37">
        <f>M$194*$D1535*INDEX(M$121:M$137,$E1535)*(1-INDEX(M$151:M$167,$E1535))</f>
        <v/>
      </c>
      <c r="N1535" s="37">
        <f>N$194*$D1535*INDEX(N$121:N$137,$E1535)*(1-INDEX(N$151:N$167,$E1535))</f>
        <v/>
      </c>
      <c r="O1535" s="37">
        <f>O$194*$D1535*INDEX(O$121:O$137,$E1535)*(1-INDEX(O$151:O$167,$E1535))</f>
        <v/>
      </c>
      <c r="P1535" s="37">
        <f>P$194*$D1535*INDEX(P$121:P$137,$E1535)*(1-INDEX(P$151:P$167,$E1535))</f>
        <v/>
      </c>
      <c r="Q1535" s="37">
        <f>Q$194*$D1535*INDEX(Q$121:Q$137,$E1535)*(1-INDEX(Q$151:Q$167,$E1535))</f>
        <v/>
      </c>
      <c r="R1535" s="37">
        <f>R$194*$D1535*INDEX(R$121:R$137,$E1535)*(1-INDEX(R$151:R$167,$E1535))</f>
        <v/>
      </c>
      <c r="S1535" s="37">
        <f>S$194*$D1535*INDEX(S$121:S$137,$E1535)*(1-INDEX(S$151:S$167,$E1535))</f>
        <v/>
      </c>
      <c r="T1535" s="37">
        <f>T$194*$D1535*INDEX(T$121:T$137,$E1535)*(1-INDEX(T$151:T$167,$E1535))</f>
        <v/>
      </c>
      <c r="U1535" s="37">
        <f>U$194*$D1535*INDEX(U$121:U$137,$E1535)*(1-INDEX(U$151:U$167,$E1535))</f>
        <v/>
      </c>
      <c r="V1535" s="37">
        <f>V$194*$D1535*INDEX(V$121:V$137,$E1535)*(1-INDEX(V$151:V$167,$E1535))</f>
        <v/>
      </c>
      <c r="W1535" s="37">
        <f>W$194*$D1535*INDEX(W$121:W$137,$E1535)*(1-INDEX(W$151:W$167,$E1535))</f>
        <v/>
      </c>
      <c r="X1535" s="37">
        <f>X$194*$D1535*INDEX(X$121:X$137,$E1535)*(1-INDEX(X$151:X$167,$E1535))</f>
        <v/>
      </c>
      <c r="Y1535" s="37">
        <f>Y$194*$D1535*INDEX(Y$121:Y$137,$E1535)*(1-INDEX(Y$151:Y$167,$E1535))</f>
        <v/>
      </c>
      <c r="Z1535" s="37">
        <f>Z$194*$D1535*INDEX(Z$121:Z$137,$E1535)*(1-INDEX(Z$151:Z$167,$E1535))</f>
        <v/>
      </c>
      <c r="AA1535" s="37">
        <f>AA$194*$D1535*INDEX(AA$121:AA$137,$E1535)*(1-INDEX(AA$151:AA$167,$E1535))</f>
        <v/>
      </c>
      <c r="AB1535" s="37">
        <f>AB$194*$D1535*INDEX(AB$121:AB$137,$E1535)*(1-INDEX(AB$151:AB$167,$E1535))</f>
        <v/>
      </c>
      <c r="AC1535" s="37">
        <f>AC$194*$D1535*INDEX(AC$121:AC$137,$E1535)*(1-INDEX(AC$151:AC$167,$E1535))</f>
        <v/>
      </c>
      <c r="AD1535" s="40">
        <f>ETSCOST(AD$194,$D1535,INDEX(AD$121:AD$137,$E1535),INDEX(AD$151:AD$167,$E1535))</f>
        <v/>
      </c>
      <c r="AF1535" s="11">
        <f>LOWER(Settings!$C$4)&amp;".mit."&amp;$A1535&amp;IF($C1535="","","."&amp;$C1535&amp;"."&amp;$B1535)&amp;IF(INDEX(Variables!$D$5:$D$205,MATCH($A1535,Variables!$A$5:$A$205,0))="","","."&amp;INDEX(Variables!$D$5:$D$205,MATCH($A1535,Variables!$A$5:$A$205,0)))&amp;"."&amp;AF$5</f>
        <v/>
      </c>
      <c r="AG1535" s="38">
        <f>AG$194*$D1535*INDEX(AG$121:AG$137,$E1535)*(1-INDEX(AG$151:AG$167,$E1535))</f>
        <v/>
      </c>
      <c r="AH1535" s="37">
        <f>AH$194*$D1535*INDEX(AH$121:AH$137,$E1535)*(1-INDEX(AH$151:AH$167,$E1535))</f>
        <v/>
      </c>
      <c r="AI1535" s="37">
        <f>AI$194*$D1535*INDEX(AI$121:AI$137,$E1535)*(1-INDEX(AI$151:AI$167,$E1535))</f>
        <v/>
      </c>
      <c r="AJ1535" s="37">
        <f>AJ$194*$D1535*INDEX(AJ$121:AJ$137,$E1535)*(1-INDEX(AJ$151:AJ$167,$E1535))</f>
        <v/>
      </c>
      <c r="AK1535" s="37">
        <f>AK$194*$D1535*INDEX(AK$121:AK$137,$E1535)*(1-INDEX(AK$151:AK$167,$E1535))</f>
        <v/>
      </c>
      <c r="AL1535" s="37">
        <f>AL$194*$D1535*INDEX(AL$121:AL$137,$E1535)*(1-INDEX(AL$151:AL$167,$E1535))</f>
        <v/>
      </c>
      <c r="AM1535" s="37">
        <f>AM$194*$D1535*INDEX(AM$121:AM$137,$E1535)*(1-INDEX(AM$151:AM$167,$E1535))</f>
        <v/>
      </c>
      <c r="AN1535" s="37">
        <f>AN$194*$D1535*INDEX(AN$121:AN$137,$E1535)*(1-INDEX(AN$151:AN$167,$E1535))</f>
        <v/>
      </c>
      <c r="AO1535" s="37">
        <f>AO$194*$D1535*INDEX(AO$121:AO$137,$E1535)*(1-INDEX(AO$151:AO$167,$E1535))</f>
        <v/>
      </c>
      <c r="AP1535" s="37">
        <f>AP$194*$D1535*INDEX(AP$121:AP$137,$E1535)*(1-INDEX(AP$151:AP$167,$E1535))</f>
        <v/>
      </c>
      <c r="AQ1535" s="37">
        <f>AQ$194*$D1535*INDEX(AQ$121:AQ$137,$E1535)*(1-INDEX(AQ$151:AQ$167,$E1535))</f>
        <v/>
      </c>
      <c r="AR1535" s="37">
        <f>AR$194*$D1535*INDEX(AR$121:AR$137,$E1535)*(1-INDEX(AR$151:AR$167,$E1535))</f>
        <v/>
      </c>
      <c r="AS1535" s="37">
        <f>AS$194*$D1535*INDEX(AS$121:AS$137,$E1535)*(1-INDEX(AS$151:AS$167,$E1535))</f>
        <v/>
      </c>
      <c r="AT1535" s="37">
        <f>AT$194*$D1535*INDEX(AT$121:AT$137,$E1535)*(1-INDEX(AT$151:AT$167,$E1535))</f>
        <v/>
      </c>
      <c r="AU1535" s="37">
        <f>AU$194*$D1535*INDEX(AU$121:AU$137,$E1535)*(1-INDEX(AU$151:AU$167,$E1535))</f>
        <v/>
      </c>
      <c r="AV1535" s="37">
        <f>AV$194*$D1535*INDEX(AV$121:AV$137,$E1535)*(1-INDEX(AV$151:AV$167,$E1535))</f>
        <v/>
      </c>
      <c r="AW1535" s="37">
        <f>AW$194*$D1535*INDEX(AW$121:AW$137,$E1535)*(1-INDEX(AW$151:AW$167,$E1535))</f>
        <v/>
      </c>
      <c r="AX1535" s="37">
        <f>AX$194*$D1535*INDEX(AX$121:AX$137,$E1535)*(1-INDEX(AX$151:AX$167,$E1535))</f>
        <v/>
      </c>
      <c r="AY1535" s="40">
        <f>ETSCOST(AY$194,$D1535,INDEX(AY$121:AY$137,$E1535),INDEX(AY$151:AY$167,$E1535))</f>
        <v/>
      </c>
    </row>
    <row r="1536" hidden="1" outlineLevel="2">
      <c r="A1536" s="14" t="inlineStr">
        <is>
          <t>ets</t>
        </is>
      </c>
      <c r="B1536" s="14" t="inlineStr">
        <is>
          <t>die</t>
        </is>
      </c>
      <c r="C1536" s="14" t="inlineStr">
        <is>
          <t>mac</t>
        </is>
      </c>
      <c r="D1536" s="37">
        <f>INDEX(Inputs!$T$5:$T$132,MATCH($B1536&amp;"|"&amp;$C1536,Inputs!$A$5:$A$132,0))</f>
        <v/>
      </c>
      <c r="E1536" s="37">
        <f>INDEX(Inputs!$K$5:$K$132,MATCH($B1536&amp;"|"&amp;$C1536,Inputs!$A$5:$A$132,0))</f>
        <v/>
      </c>
      <c r="F1536" s="36" t="n"/>
      <c r="G1536" s="36" t="n"/>
      <c r="H1536" s="14">
        <f>INDEX(Variables!$B$5:$B$205,MATCH($A1536,Variables!$A$5:$A$205,0))&amp;IF($C1536="",""," | "&amp;INDEX(Mapping!$B$5:$B$26,MATCH($C1536,Mapping!$A$5:$A$26,0))&amp;" | "&amp;INDEX(Mapping!$B$30:$B$46,MATCH($B1536,Mapping!$A$30:$A$46,0)))</f>
        <v/>
      </c>
      <c r="I1536" s="14">
        <f>INDEX(Variables!$C$5:$C$205,MATCH($A1536,Variables!$A$5:$A$205,0))</f>
        <v/>
      </c>
      <c r="J1536" s="14">
        <f>INDEX(Variables!$E$5:$E$205,MATCH($A1536,Variables!$A$5:$A$205,0))</f>
        <v/>
      </c>
      <c r="K1536" s="11">
        <f>LOWER(Settings!$C$4)&amp;".mit."&amp;$A1536&amp;IF($C1536="","","."&amp;$C1536&amp;"."&amp;$B1536)&amp;IF(INDEX(Variables!$D$5:$D$205,MATCH($A1536,Variables!$A$5:$A$205,0))="","","."&amp;INDEX(Variables!$D$5:$D$205,MATCH($A1536,Variables!$A$5:$A$205,0)))&amp;"."&amp;K$5</f>
        <v/>
      </c>
      <c r="L1536" s="38">
        <f>L$194*$D1536*INDEX(L$121:L$137,$E1536)*(1-INDEX(L$151:L$167,$E1536))</f>
        <v/>
      </c>
      <c r="M1536" s="37">
        <f>M$194*$D1536*INDEX(M$121:M$137,$E1536)*(1-INDEX(M$151:M$167,$E1536))</f>
        <v/>
      </c>
      <c r="N1536" s="37">
        <f>N$194*$D1536*INDEX(N$121:N$137,$E1536)*(1-INDEX(N$151:N$167,$E1536))</f>
        <v/>
      </c>
      <c r="O1536" s="37">
        <f>O$194*$D1536*INDEX(O$121:O$137,$E1536)*(1-INDEX(O$151:O$167,$E1536))</f>
        <v/>
      </c>
      <c r="P1536" s="37">
        <f>P$194*$D1536*INDEX(P$121:P$137,$E1536)*(1-INDEX(P$151:P$167,$E1536))</f>
        <v/>
      </c>
      <c r="Q1536" s="37">
        <f>Q$194*$D1536*INDEX(Q$121:Q$137,$E1536)*(1-INDEX(Q$151:Q$167,$E1536))</f>
        <v/>
      </c>
      <c r="R1536" s="37">
        <f>R$194*$D1536*INDEX(R$121:R$137,$E1536)*(1-INDEX(R$151:R$167,$E1536))</f>
        <v/>
      </c>
      <c r="S1536" s="37">
        <f>S$194*$D1536*INDEX(S$121:S$137,$E1536)*(1-INDEX(S$151:S$167,$E1536))</f>
        <v/>
      </c>
      <c r="T1536" s="37">
        <f>T$194*$D1536*INDEX(T$121:T$137,$E1536)*(1-INDEX(T$151:T$167,$E1536))</f>
        <v/>
      </c>
      <c r="U1536" s="37">
        <f>U$194*$D1536*INDEX(U$121:U$137,$E1536)*(1-INDEX(U$151:U$167,$E1536))</f>
        <v/>
      </c>
      <c r="V1536" s="37">
        <f>V$194*$D1536*INDEX(V$121:V$137,$E1536)*(1-INDEX(V$151:V$167,$E1536))</f>
        <v/>
      </c>
      <c r="W1536" s="37">
        <f>W$194*$D1536*INDEX(W$121:W$137,$E1536)*(1-INDEX(W$151:W$167,$E1536))</f>
        <v/>
      </c>
      <c r="X1536" s="37">
        <f>X$194*$D1536*INDEX(X$121:X$137,$E1536)*(1-INDEX(X$151:X$167,$E1536))</f>
        <v/>
      </c>
      <c r="Y1536" s="37">
        <f>Y$194*$D1536*INDEX(Y$121:Y$137,$E1536)*(1-INDEX(Y$151:Y$167,$E1536))</f>
        <v/>
      </c>
      <c r="Z1536" s="37">
        <f>Z$194*$D1536*INDEX(Z$121:Z$137,$E1536)*(1-INDEX(Z$151:Z$167,$E1536))</f>
        <v/>
      </c>
      <c r="AA1536" s="37">
        <f>AA$194*$D1536*INDEX(AA$121:AA$137,$E1536)*(1-INDEX(AA$151:AA$167,$E1536))</f>
        <v/>
      </c>
      <c r="AB1536" s="37">
        <f>AB$194*$D1536*INDEX(AB$121:AB$137,$E1536)*(1-INDEX(AB$151:AB$167,$E1536))</f>
        <v/>
      </c>
      <c r="AC1536" s="37">
        <f>AC$194*$D1536*INDEX(AC$121:AC$137,$E1536)*(1-INDEX(AC$151:AC$167,$E1536))</f>
        <v/>
      </c>
      <c r="AD1536" s="40">
        <f>ETSCOST(AD$194,$D1536,INDEX(AD$121:AD$137,$E1536),INDEX(AD$151:AD$167,$E1536))</f>
        <v/>
      </c>
      <c r="AF1536" s="11">
        <f>LOWER(Settings!$C$4)&amp;".mit."&amp;$A1536&amp;IF($C1536="","","."&amp;$C1536&amp;"."&amp;$B1536)&amp;IF(INDEX(Variables!$D$5:$D$205,MATCH($A1536,Variables!$A$5:$A$205,0))="","","."&amp;INDEX(Variables!$D$5:$D$205,MATCH($A1536,Variables!$A$5:$A$205,0)))&amp;"."&amp;AF$5</f>
        <v/>
      </c>
      <c r="AG1536" s="38">
        <f>AG$194*$D1536*INDEX(AG$121:AG$137,$E1536)*(1-INDEX(AG$151:AG$167,$E1536))</f>
        <v/>
      </c>
      <c r="AH1536" s="37">
        <f>AH$194*$D1536*INDEX(AH$121:AH$137,$E1536)*(1-INDEX(AH$151:AH$167,$E1536))</f>
        <v/>
      </c>
      <c r="AI1536" s="37">
        <f>AI$194*$D1536*INDEX(AI$121:AI$137,$E1536)*(1-INDEX(AI$151:AI$167,$E1536))</f>
        <v/>
      </c>
      <c r="AJ1536" s="37">
        <f>AJ$194*$D1536*INDEX(AJ$121:AJ$137,$E1536)*(1-INDEX(AJ$151:AJ$167,$E1536))</f>
        <v/>
      </c>
      <c r="AK1536" s="37">
        <f>AK$194*$D1536*INDEX(AK$121:AK$137,$E1536)*(1-INDEX(AK$151:AK$167,$E1536))</f>
        <v/>
      </c>
      <c r="AL1536" s="37">
        <f>AL$194*$D1536*INDEX(AL$121:AL$137,$E1536)*(1-INDEX(AL$151:AL$167,$E1536))</f>
        <v/>
      </c>
      <c r="AM1536" s="37">
        <f>AM$194*$D1536*INDEX(AM$121:AM$137,$E1536)*(1-INDEX(AM$151:AM$167,$E1536))</f>
        <v/>
      </c>
      <c r="AN1536" s="37">
        <f>AN$194*$D1536*INDEX(AN$121:AN$137,$E1536)*(1-INDEX(AN$151:AN$167,$E1536))</f>
        <v/>
      </c>
      <c r="AO1536" s="37">
        <f>AO$194*$D1536*INDEX(AO$121:AO$137,$E1536)*(1-INDEX(AO$151:AO$167,$E1536))</f>
        <v/>
      </c>
      <c r="AP1536" s="37">
        <f>AP$194*$D1536*INDEX(AP$121:AP$137,$E1536)*(1-INDEX(AP$151:AP$167,$E1536))</f>
        <v/>
      </c>
      <c r="AQ1536" s="37">
        <f>AQ$194*$D1536*INDEX(AQ$121:AQ$137,$E1536)*(1-INDEX(AQ$151:AQ$167,$E1536))</f>
        <v/>
      </c>
      <c r="AR1536" s="37">
        <f>AR$194*$D1536*INDEX(AR$121:AR$137,$E1536)*(1-INDEX(AR$151:AR$167,$E1536))</f>
        <v/>
      </c>
      <c r="AS1536" s="37">
        <f>AS$194*$D1536*INDEX(AS$121:AS$137,$E1536)*(1-INDEX(AS$151:AS$167,$E1536))</f>
        <v/>
      </c>
      <c r="AT1536" s="37">
        <f>AT$194*$D1536*INDEX(AT$121:AT$137,$E1536)*(1-INDEX(AT$151:AT$167,$E1536))</f>
        <v/>
      </c>
      <c r="AU1536" s="37">
        <f>AU$194*$D1536*INDEX(AU$121:AU$137,$E1536)*(1-INDEX(AU$151:AU$167,$E1536))</f>
        <v/>
      </c>
      <c r="AV1536" s="37">
        <f>AV$194*$D1536*INDEX(AV$121:AV$137,$E1536)*(1-INDEX(AV$151:AV$167,$E1536))</f>
        <v/>
      </c>
      <c r="AW1536" s="37">
        <f>AW$194*$D1536*INDEX(AW$121:AW$137,$E1536)*(1-INDEX(AW$151:AW$167,$E1536))</f>
        <v/>
      </c>
      <c r="AX1536" s="37">
        <f>AX$194*$D1536*INDEX(AX$121:AX$137,$E1536)*(1-INDEX(AX$151:AX$167,$E1536))</f>
        <v/>
      </c>
      <c r="AY1536" s="40">
        <f>ETSCOST(AY$194,$D1536,INDEX(AY$121:AY$137,$E1536),INDEX(AY$151:AY$167,$E1536))</f>
        <v/>
      </c>
    </row>
    <row r="1537" hidden="1" outlineLevel="2">
      <c r="A1537" s="14" t="inlineStr">
        <is>
          <t>ets</t>
        </is>
      </c>
      <c r="B1537" s="14" t="inlineStr">
        <is>
          <t>lpg</t>
        </is>
      </c>
      <c r="C1537" s="14" t="inlineStr">
        <is>
          <t>mac</t>
        </is>
      </c>
      <c r="D1537" s="37">
        <f>INDEX(Inputs!$T$5:$T$132,MATCH($B1537&amp;"|"&amp;$C1537,Inputs!$A$5:$A$132,0))</f>
        <v/>
      </c>
      <c r="E1537" s="37">
        <f>INDEX(Inputs!$K$5:$K$132,MATCH($B1537&amp;"|"&amp;$C1537,Inputs!$A$5:$A$132,0))</f>
        <v/>
      </c>
      <c r="F1537" s="36" t="n"/>
      <c r="G1537" s="36" t="n"/>
      <c r="H1537" s="14">
        <f>INDEX(Variables!$B$5:$B$205,MATCH($A1537,Variables!$A$5:$A$205,0))&amp;IF($C1537="",""," | "&amp;INDEX(Mapping!$B$5:$B$26,MATCH($C1537,Mapping!$A$5:$A$26,0))&amp;" | "&amp;INDEX(Mapping!$B$30:$B$46,MATCH($B1537,Mapping!$A$30:$A$46,0)))</f>
        <v/>
      </c>
      <c r="I1537" s="14">
        <f>INDEX(Variables!$C$5:$C$205,MATCH($A1537,Variables!$A$5:$A$205,0))</f>
        <v/>
      </c>
      <c r="J1537" s="14">
        <f>INDEX(Variables!$E$5:$E$205,MATCH($A1537,Variables!$A$5:$A$205,0))</f>
        <v/>
      </c>
      <c r="K1537" s="11">
        <f>LOWER(Settings!$C$4)&amp;".mit."&amp;$A1537&amp;IF($C1537="","","."&amp;$C1537&amp;"."&amp;$B1537)&amp;IF(INDEX(Variables!$D$5:$D$205,MATCH($A1537,Variables!$A$5:$A$205,0))="","","."&amp;INDEX(Variables!$D$5:$D$205,MATCH($A1537,Variables!$A$5:$A$205,0)))&amp;"."&amp;K$5</f>
        <v/>
      </c>
      <c r="L1537" s="38">
        <f>L$194*$D1537*INDEX(L$121:L$137,$E1537)*(1-INDEX(L$151:L$167,$E1537))</f>
        <v/>
      </c>
      <c r="M1537" s="37">
        <f>M$194*$D1537*INDEX(M$121:M$137,$E1537)*(1-INDEX(M$151:M$167,$E1537))</f>
        <v/>
      </c>
      <c r="N1537" s="37">
        <f>N$194*$D1537*INDEX(N$121:N$137,$E1537)*(1-INDEX(N$151:N$167,$E1537))</f>
        <v/>
      </c>
      <c r="O1537" s="37">
        <f>O$194*$D1537*INDEX(O$121:O$137,$E1537)*(1-INDEX(O$151:O$167,$E1537))</f>
        <v/>
      </c>
      <c r="P1537" s="37">
        <f>P$194*$D1537*INDEX(P$121:P$137,$E1537)*(1-INDEX(P$151:P$167,$E1537))</f>
        <v/>
      </c>
      <c r="Q1537" s="37">
        <f>Q$194*$D1537*INDEX(Q$121:Q$137,$E1537)*(1-INDEX(Q$151:Q$167,$E1537))</f>
        <v/>
      </c>
      <c r="R1537" s="37">
        <f>R$194*$D1537*INDEX(R$121:R$137,$E1537)*(1-INDEX(R$151:R$167,$E1537))</f>
        <v/>
      </c>
      <c r="S1537" s="37">
        <f>S$194*$D1537*INDEX(S$121:S$137,$E1537)*(1-INDEX(S$151:S$167,$E1537))</f>
        <v/>
      </c>
      <c r="T1537" s="37">
        <f>T$194*$D1537*INDEX(T$121:T$137,$E1537)*(1-INDEX(T$151:T$167,$E1537))</f>
        <v/>
      </c>
      <c r="U1537" s="37">
        <f>U$194*$D1537*INDEX(U$121:U$137,$E1537)*(1-INDEX(U$151:U$167,$E1537))</f>
        <v/>
      </c>
      <c r="V1537" s="37">
        <f>V$194*$D1537*INDEX(V$121:V$137,$E1537)*(1-INDEX(V$151:V$167,$E1537))</f>
        <v/>
      </c>
      <c r="W1537" s="37">
        <f>W$194*$D1537*INDEX(W$121:W$137,$E1537)*(1-INDEX(W$151:W$167,$E1537))</f>
        <v/>
      </c>
      <c r="X1537" s="37">
        <f>X$194*$D1537*INDEX(X$121:X$137,$E1537)*(1-INDEX(X$151:X$167,$E1537))</f>
        <v/>
      </c>
      <c r="Y1537" s="37">
        <f>Y$194*$D1537*INDEX(Y$121:Y$137,$E1537)*(1-INDEX(Y$151:Y$167,$E1537))</f>
        <v/>
      </c>
      <c r="Z1537" s="37">
        <f>Z$194*$D1537*INDEX(Z$121:Z$137,$E1537)*(1-INDEX(Z$151:Z$167,$E1537))</f>
        <v/>
      </c>
      <c r="AA1537" s="37">
        <f>AA$194*$D1537*INDEX(AA$121:AA$137,$E1537)*(1-INDEX(AA$151:AA$167,$E1537))</f>
        <v/>
      </c>
      <c r="AB1537" s="37">
        <f>AB$194*$D1537*INDEX(AB$121:AB$137,$E1537)*(1-INDEX(AB$151:AB$167,$E1537))</f>
        <v/>
      </c>
      <c r="AC1537" s="37">
        <f>AC$194*$D1537*INDEX(AC$121:AC$137,$E1537)*(1-INDEX(AC$151:AC$167,$E1537))</f>
        <v/>
      </c>
      <c r="AD1537" s="40">
        <f>ETSCOST(AD$194,$D1537,INDEX(AD$121:AD$137,$E1537),INDEX(AD$151:AD$167,$E1537))</f>
        <v/>
      </c>
      <c r="AF1537" s="11">
        <f>LOWER(Settings!$C$4)&amp;".mit."&amp;$A1537&amp;IF($C1537="","","."&amp;$C1537&amp;"."&amp;$B1537)&amp;IF(INDEX(Variables!$D$5:$D$205,MATCH($A1537,Variables!$A$5:$A$205,0))="","","."&amp;INDEX(Variables!$D$5:$D$205,MATCH($A1537,Variables!$A$5:$A$205,0)))&amp;"."&amp;AF$5</f>
        <v/>
      </c>
      <c r="AG1537" s="38">
        <f>AG$194*$D1537*INDEX(AG$121:AG$137,$E1537)*(1-INDEX(AG$151:AG$167,$E1537))</f>
        <v/>
      </c>
      <c r="AH1537" s="37">
        <f>AH$194*$D1537*INDEX(AH$121:AH$137,$E1537)*(1-INDEX(AH$151:AH$167,$E1537))</f>
        <v/>
      </c>
      <c r="AI1537" s="37">
        <f>AI$194*$D1537*INDEX(AI$121:AI$137,$E1537)*(1-INDEX(AI$151:AI$167,$E1537))</f>
        <v/>
      </c>
      <c r="AJ1537" s="37">
        <f>AJ$194*$D1537*INDEX(AJ$121:AJ$137,$E1537)*(1-INDEX(AJ$151:AJ$167,$E1537))</f>
        <v/>
      </c>
      <c r="AK1537" s="37">
        <f>AK$194*$D1537*INDEX(AK$121:AK$137,$E1537)*(1-INDEX(AK$151:AK$167,$E1537))</f>
        <v/>
      </c>
      <c r="AL1537" s="37">
        <f>AL$194*$D1537*INDEX(AL$121:AL$137,$E1537)*(1-INDEX(AL$151:AL$167,$E1537))</f>
        <v/>
      </c>
      <c r="AM1537" s="37">
        <f>AM$194*$D1537*INDEX(AM$121:AM$137,$E1537)*(1-INDEX(AM$151:AM$167,$E1537))</f>
        <v/>
      </c>
      <c r="AN1537" s="37">
        <f>AN$194*$D1537*INDEX(AN$121:AN$137,$E1537)*(1-INDEX(AN$151:AN$167,$E1537))</f>
        <v/>
      </c>
      <c r="AO1537" s="37">
        <f>AO$194*$D1537*INDEX(AO$121:AO$137,$E1537)*(1-INDEX(AO$151:AO$167,$E1537))</f>
        <v/>
      </c>
      <c r="AP1537" s="37">
        <f>AP$194*$D1537*INDEX(AP$121:AP$137,$E1537)*(1-INDEX(AP$151:AP$167,$E1537))</f>
        <v/>
      </c>
      <c r="AQ1537" s="37">
        <f>AQ$194*$D1537*INDEX(AQ$121:AQ$137,$E1537)*(1-INDEX(AQ$151:AQ$167,$E1537))</f>
        <v/>
      </c>
      <c r="AR1537" s="37">
        <f>AR$194*$D1537*INDEX(AR$121:AR$137,$E1537)*(1-INDEX(AR$151:AR$167,$E1537))</f>
        <v/>
      </c>
      <c r="AS1537" s="37">
        <f>AS$194*$D1537*INDEX(AS$121:AS$137,$E1537)*(1-INDEX(AS$151:AS$167,$E1537))</f>
        <v/>
      </c>
      <c r="AT1537" s="37">
        <f>AT$194*$D1537*INDEX(AT$121:AT$137,$E1537)*(1-INDEX(AT$151:AT$167,$E1537))</f>
        <v/>
      </c>
      <c r="AU1537" s="37">
        <f>AU$194*$D1537*INDEX(AU$121:AU$137,$E1537)*(1-INDEX(AU$151:AU$167,$E1537))</f>
        <v/>
      </c>
      <c r="AV1537" s="37">
        <f>AV$194*$D1537*INDEX(AV$121:AV$137,$E1537)*(1-INDEX(AV$151:AV$167,$E1537))</f>
        <v/>
      </c>
      <c r="AW1537" s="37">
        <f>AW$194*$D1537*INDEX(AW$121:AW$137,$E1537)*(1-INDEX(AW$151:AW$167,$E1537))</f>
        <v/>
      </c>
      <c r="AX1537" s="37">
        <f>AX$194*$D1537*INDEX(AX$121:AX$137,$E1537)*(1-INDEX(AX$151:AX$167,$E1537))</f>
        <v/>
      </c>
      <c r="AY1537" s="40">
        <f>ETSCOST(AY$194,$D1537,INDEX(AY$121:AY$137,$E1537),INDEX(AY$151:AY$167,$E1537))</f>
        <v/>
      </c>
    </row>
    <row r="1538" hidden="1" outlineLevel="2">
      <c r="A1538" s="14" t="inlineStr">
        <is>
          <t>ets</t>
        </is>
      </c>
      <c r="B1538" s="14" t="inlineStr">
        <is>
          <t>ker</t>
        </is>
      </c>
      <c r="C1538" s="14" t="inlineStr">
        <is>
          <t>mac</t>
        </is>
      </c>
      <c r="D1538" s="37">
        <f>INDEX(Inputs!$T$5:$T$132,MATCH($B1538&amp;"|"&amp;$C1538,Inputs!$A$5:$A$132,0))</f>
        <v/>
      </c>
      <c r="E1538" s="37">
        <f>INDEX(Inputs!$K$5:$K$132,MATCH($B1538&amp;"|"&amp;$C1538,Inputs!$A$5:$A$132,0))</f>
        <v/>
      </c>
      <c r="F1538" s="36" t="n"/>
      <c r="G1538" s="36" t="n"/>
      <c r="H1538" s="14">
        <f>INDEX(Variables!$B$5:$B$205,MATCH($A1538,Variables!$A$5:$A$205,0))&amp;IF($C1538="",""," | "&amp;INDEX(Mapping!$B$5:$B$26,MATCH($C1538,Mapping!$A$5:$A$26,0))&amp;" | "&amp;INDEX(Mapping!$B$30:$B$46,MATCH($B1538,Mapping!$A$30:$A$46,0)))</f>
        <v/>
      </c>
      <c r="I1538" s="14">
        <f>INDEX(Variables!$C$5:$C$205,MATCH($A1538,Variables!$A$5:$A$205,0))</f>
        <v/>
      </c>
      <c r="J1538" s="14">
        <f>INDEX(Variables!$E$5:$E$205,MATCH($A1538,Variables!$A$5:$A$205,0))</f>
        <v/>
      </c>
      <c r="K1538" s="11">
        <f>LOWER(Settings!$C$4)&amp;".mit."&amp;$A1538&amp;IF($C1538="","","."&amp;$C1538&amp;"."&amp;$B1538)&amp;IF(INDEX(Variables!$D$5:$D$205,MATCH($A1538,Variables!$A$5:$A$205,0))="","","."&amp;INDEX(Variables!$D$5:$D$205,MATCH($A1538,Variables!$A$5:$A$205,0)))&amp;"."&amp;K$5</f>
        <v/>
      </c>
      <c r="L1538" s="38">
        <f>L$194*$D1538*INDEX(L$121:L$137,$E1538)*(1-INDEX(L$151:L$167,$E1538))</f>
        <v/>
      </c>
      <c r="M1538" s="37">
        <f>M$194*$D1538*INDEX(M$121:M$137,$E1538)*(1-INDEX(M$151:M$167,$E1538))</f>
        <v/>
      </c>
      <c r="N1538" s="37">
        <f>N$194*$D1538*INDEX(N$121:N$137,$E1538)*(1-INDEX(N$151:N$167,$E1538))</f>
        <v/>
      </c>
      <c r="O1538" s="37">
        <f>O$194*$D1538*INDEX(O$121:O$137,$E1538)*(1-INDEX(O$151:O$167,$E1538))</f>
        <v/>
      </c>
      <c r="P1538" s="37">
        <f>P$194*$D1538*INDEX(P$121:P$137,$E1538)*(1-INDEX(P$151:P$167,$E1538))</f>
        <v/>
      </c>
      <c r="Q1538" s="37">
        <f>Q$194*$D1538*INDEX(Q$121:Q$137,$E1538)*(1-INDEX(Q$151:Q$167,$E1538))</f>
        <v/>
      </c>
      <c r="R1538" s="37">
        <f>R$194*$D1538*INDEX(R$121:R$137,$E1538)*(1-INDEX(R$151:R$167,$E1538))</f>
        <v/>
      </c>
      <c r="S1538" s="37">
        <f>S$194*$D1538*INDEX(S$121:S$137,$E1538)*(1-INDEX(S$151:S$167,$E1538))</f>
        <v/>
      </c>
      <c r="T1538" s="37">
        <f>T$194*$D1538*INDEX(T$121:T$137,$E1538)*(1-INDEX(T$151:T$167,$E1538))</f>
        <v/>
      </c>
      <c r="U1538" s="37">
        <f>U$194*$D1538*INDEX(U$121:U$137,$E1538)*(1-INDEX(U$151:U$167,$E1538))</f>
        <v/>
      </c>
      <c r="V1538" s="37">
        <f>V$194*$D1538*INDEX(V$121:V$137,$E1538)*(1-INDEX(V$151:V$167,$E1538))</f>
        <v/>
      </c>
      <c r="W1538" s="37">
        <f>W$194*$D1538*INDEX(W$121:W$137,$E1538)*(1-INDEX(W$151:W$167,$E1538))</f>
        <v/>
      </c>
      <c r="X1538" s="37">
        <f>X$194*$D1538*INDEX(X$121:X$137,$E1538)*(1-INDEX(X$151:X$167,$E1538))</f>
        <v/>
      </c>
      <c r="Y1538" s="37">
        <f>Y$194*$D1538*INDEX(Y$121:Y$137,$E1538)*(1-INDEX(Y$151:Y$167,$E1538))</f>
        <v/>
      </c>
      <c r="Z1538" s="37">
        <f>Z$194*$D1538*INDEX(Z$121:Z$137,$E1538)*(1-INDEX(Z$151:Z$167,$E1538))</f>
        <v/>
      </c>
      <c r="AA1538" s="37">
        <f>AA$194*$D1538*INDEX(AA$121:AA$137,$E1538)*(1-INDEX(AA$151:AA$167,$E1538))</f>
        <v/>
      </c>
      <c r="AB1538" s="37">
        <f>AB$194*$D1538*INDEX(AB$121:AB$137,$E1538)*(1-INDEX(AB$151:AB$167,$E1538))</f>
        <v/>
      </c>
      <c r="AC1538" s="37">
        <f>AC$194*$D1538*INDEX(AC$121:AC$137,$E1538)*(1-INDEX(AC$151:AC$167,$E1538))</f>
        <v/>
      </c>
      <c r="AD1538" s="40">
        <f>ETSCOST(AD$194,$D1538,INDEX(AD$121:AD$137,$E1538),INDEX(AD$151:AD$167,$E1538))</f>
        <v/>
      </c>
      <c r="AF1538" s="11">
        <f>LOWER(Settings!$C$4)&amp;".mit."&amp;$A1538&amp;IF($C1538="","","."&amp;$C1538&amp;"."&amp;$B1538)&amp;IF(INDEX(Variables!$D$5:$D$205,MATCH($A1538,Variables!$A$5:$A$205,0))="","","."&amp;INDEX(Variables!$D$5:$D$205,MATCH($A1538,Variables!$A$5:$A$205,0)))&amp;"."&amp;AF$5</f>
        <v/>
      </c>
      <c r="AG1538" s="38">
        <f>AG$194*$D1538*INDEX(AG$121:AG$137,$E1538)*(1-INDEX(AG$151:AG$167,$E1538))</f>
        <v/>
      </c>
      <c r="AH1538" s="37">
        <f>AH$194*$D1538*INDEX(AH$121:AH$137,$E1538)*(1-INDEX(AH$151:AH$167,$E1538))</f>
        <v/>
      </c>
      <c r="AI1538" s="37">
        <f>AI$194*$D1538*INDEX(AI$121:AI$137,$E1538)*(1-INDEX(AI$151:AI$167,$E1538))</f>
        <v/>
      </c>
      <c r="AJ1538" s="37">
        <f>AJ$194*$D1538*INDEX(AJ$121:AJ$137,$E1538)*(1-INDEX(AJ$151:AJ$167,$E1538))</f>
        <v/>
      </c>
      <c r="AK1538" s="37">
        <f>AK$194*$D1538*INDEX(AK$121:AK$137,$E1538)*(1-INDEX(AK$151:AK$167,$E1538))</f>
        <v/>
      </c>
      <c r="AL1538" s="37">
        <f>AL$194*$D1538*INDEX(AL$121:AL$137,$E1538)*(1-INDEX(AL$151:AL$167,$E1538))</f>
        <v/>
      </c>
      <c r="AM1538" s="37">
        <f>AM$194*$D1538*INDEX(AM$121:AM$137,$E1538)*(1-INDEX(AM$151:AM$167,$E1538))</f>
        <v/>
      </c>
      <c r="AN1538" s="37">
        <f>AN$194*$D1538*INDEX(AN$121:AN$137,$E1538)*(1-INDEX(AN$151:AN$167,$E1538))</f>
        <v/>
      </c>
      <c r="AO1538" s="37">
        <f>AO$194*$D1538*INDEX(AO$121:AO$137,$E1538)*(1-INDEX(AO$151:AO$167,$E1538))</f>
        <v/>
      </c>
      <c r="AP1538" s="37">
        <f>AP$194*$D1538*INDEX(AP$121:AP$137,$E1538)*(1-INDEX(AP$151:AP$167,$E1538))</f>
        <v/>
      </c>
      <c r="AQ1538" s="37">
        <f>AQ$194*$D1538*INDEX(AQ$121:AQ$137,$E1538)*(1-INDEX(AQ$151:AQ$167,$E1538))</f>
        <v/>
      </c>
      <c r="AR1538" s="37">
        <f>AR$194*$D1538*INDEX(AR$121:AR$137,$E1538)*(1-INDEX(AR$151:AR$167,$E1538))</f>
        <v/>
      </c>
      <c r="AS1538" s="37">
        <f>AS$194*$D1538*INDEX(AS$121:AS$137,$E1538)*(1-INDEX(AS$151:AS$167,$E1538))</f>
        <v/>
      </c>
      <c r="AT1538" s="37">
        <f>AT$194*$D1538*INDEX(AT$121:AT$137,$E1538)*(1-INDEX(AT$151:AT$167,$E1538))</f>
        <v/>
      </c>
      <c r="AU1538" s="37">
        <f>AU$194*$D1538*INDEX(AU$121:AU$137,$E1538)*(1-INDEX(AU$151:AU$167,$E1538))</f>
        <v/>
      </c>
      <c r="AV1538" s="37">
        <f>AV$194*$D1538*INDEX(AV$121:AV$137,$E1538)*(1-INDEX(AV$151:AV$167,$E1538))</f>
        <v/>
      </c>
      <c r="AW1538" s="37">
        <f>AW$194*$D1538*INDEX(AW$121:AW$137,$E1538)*(1-INDEX(AW$151:AW$167,$E1538))</f>
        <v/>
      </c>
      <c r="AX1538" s="37">
        <f>AX$194*$D1538*INDEX(AX$121:AX$137,$E1538)*(1-INDEX(AX$151:AX$167,$E1538))</f>
        <v/>
      </c>
      <c r="AY1538" s="40">
        <f>ETSCOST(AY$194,$D1538,INDEX(AY$121:AY$137,$E1538),INDEX(AY$151:AY$167,$E1538))</f>
        <v/>
      </c>
    </row>
    <row r="1539" hidden="1" outlineLevel="2">
      <c r="A1539" s="14" t="inlineStr">
        <is>
          <t>ets</t>
        </is>
      </c>
      <c r="B1539" s="14" t="inlineStr">
        <is>
          <t>oop</t>
        </is>
      </c>
      <c r="C1539" s="14" t="inlineStr">
        <is>
          <t>mac</t>
        </is>
      </c>
      <c r="D1539" s="37">
        <f>INDEX(Inputs!$T$5:$T$132,MATCH($B1539&amp;"|"&amp;$C1539,Inputs!$A$5:$A$132,0))</f>
        <v/>
      </c>
      <c r="E1539" s="37">
        <f>INDEX(Inputs!$K$5:$K$132,MATCH($B1539&amp;"|"&amp;$C1539,Inputs!$A$5:$A$132,0))</f>
        <v/>
      </c>
      <c r="F1539" s="36" t="n"/>
      <c r="G1539" s="36" t="n"/>
      <c r="H1539" s="14">
        <f>INDEX(Variables!$B$5:$B$205,MATCH($A1539,Variables!$A$5:$A$205,0))&amp;IF($C1539="",""," | "&amp;INDEX(Mapping!$B$5:$B$26,MATCH($C1539,Mapping!$A$5:$A$26,0))&amp;" | "&amp;INDEX(Mapping!$B$30:$B$46,MATCH($B1539,Mapping!$A$30:$A$46,0)))</f>
        <v/>
      </c>
      <c r="I1539" s="14">
        <f>INDEX(Variables!$C$5:$C$205,MATCH($A1539,Variables!$A$5:$A$205,0))</f>
        <v/>
      </c>
      <c r="J1539" s="14">
        <f>INDEX(Variables!$E$5:$E$205,MATCH($A1539,Variables!$A$5:$A$205,0))</f>
        <v/>
      </c>
      <c r="K1539" s="11">
        <f>LOWER(Settings!$C$4)&amp;".mit."&amp;$A1539&amp;IF($C1539="","","."&amp;$C1539&amp;"."&amp;$B1539)&amp;IF(INDEX(Variables!$D$5:$D$205,MATCH($A1539,Variables!$A$5:$A$205,0))="","","."&amp;INDEX(Variables!$D$5:$D$205,MATCH($A1539,Variables!$A$5:$A$205,0)))&amp;"."&amp;K$5</f>
        <v/>
      </c>
      <c r="L1539" s="38">
        <f>L$194*$D1539*INDEX(L$121:L$137,$E1539)*(1-INDEX(L$151:L$167,$E1539))</f>
        <v/>
      </c>
      <c r="M1539" s="37">
        <f>M$194*$D1539*INDEX(M$121:M$137,$E1539)*(1-INDEX(M$151:M$167,$E1539))</f>
        <v/>
      </c>
      <c r="N1539" s="37">
        <f>N$194*$D1539*INDEX(N$121:N$137,$E1539)*(1-INDEX(N$151:N$167,$E1539))</f>
        <v/>
      </c>
      <c r="O1539" s="37">
        <f>O$194*$D1539*INDEX(O$121:O$137,$E1539)*(1-INDEX(O$151:O$167,$E1539))</f>
        <v/>
      </c>
      <c r="P1539" s="37">
        <f>P$194*$D1539*INDEX(P$121:P$137,$E1539)*(1-INDEX(P$151:P$167,$E1539))</f>
        <v/>
      </c>
      <c r="Q1539" s="37">
        <f>Q$194*$D1539*INDEX(Q$121:Q$137,$E1539)*(1-INDEX(Q$151:Q$167,$E1539))</f>
        <v/>
      </c>
      <c r="R1539" s="37">
        <f>R$194*$D1539*INDEX(R$121:R$137,$E1539)*(1-INDEX(R$151:R$167,$E1539))</f>
        <v/>
      </c>
      <c r="S1539" s="37">
        <f>S$194*$D1539*INDEX(S$121:S$137,$E1539)*(1-INDEX(S$151:S$167,$E1539))</f>
        <v/>
      </c>
      <c r="T1539" s="37">
        <f>T$194*$D1539*INDEX(T$121:T$137,$E1539)*(1-INDEX(T$151:T$167,$E1539))</f>
        <v/>
      </c>
      <c r="U1539" s="37">
        <f>U$194*$D1539*INDEX(U$121:U$137,$E1539)*(1-INDEX(U$151:U$167,$E1539))</f>
        <v/>
      </c>
      <c r="V1539" s="37">
        <f>V$194*$D1539*INDEX(V$121:V$137,$E1539)*(1-INDEX(V$151:V$167,$E1539))</f>
        <v/>
      </c>
      <c r="W1539" s="37">
        <f>W$194*$D1539*INDEX(W$121:W$137,$E1539)*(1-INDEX(W$151:W$167,$E1539))</f>
        <v/>
      </c>
      <c r="X1539" s="37">
        <f>X$194*$D1539*INDEX(X$121:X$137,$E1539)*(1-INDEX(X$151:X$167,$E1539))</f>
        <v/>
      </c>
      <c r="Y1539" s="37">
        <f>Y$194*$D1539*INDEX(Y$121:Y$137,$E1539)*(1-INDEX(Y$151:Y$167,$E1539))</f>
        <v/>
      </c>
      <c r="Z1539" s="37">
        <f>Z$194*$D1539*INDEX(Z$121:Z$137,$E1539)*(1-INDEX(Z$151:Z$167,$E1539))</f>
        <v/>
      </c>
      <c r="AA1539" s="37">
        <f>AA$194*$D1539*INDEX(AA$121:AA$137,$E1539)*(1-INDEX(AA$151:AA$167,$E1539))</f>
        <v/>
      </c>
      <c r="AB1539" s="37">
        <f>AB$194*$D1539*INDEX(AB$121:AB$137,$E1539)*(1-INDEX(AB$151:AB$167,$E1539))</f>
        <v/>
      </c>
      <c r="AC1539" s="37">
        <f>AC$194*$D1539*INDEX(AC$121:AC$137,$E1539)*(1-INDEX(AC$151:AC$167,$E1539))</f>
        <v/>
      </c>
      <c r="AD1539" s="40">
        <f>ETSCOST(AD$194,$D1539,INDEX(AD$121:AD$137,$E1539),INDEX(AD$151:AD$167,$E1539))</f>
        <v/>
      </c>
      <c r="AF1539" s="11">
        <f>LOWER(Settings!$C$4)&amp;".mit."&amp;$A1539&amp;IF($C1539="","","."&amp;$C1539&amp;"."&amp;$B1539)&amp;IF(INDEX(Variables!$D$5:$D$205,MATCH($A1539,Variables!$A$5:$A$205,0))="","","."&amp;INDEX(Variables!$D$5:$D$205,MATCH($A1539,Variables!$A$5:$A$205,0)))&amp;"."&amp;AF$5</f>
        <v/>
      </c>
      <c r="AG1539" s="38">
        <f>AG$194*$D1539*INDEX(AG$121:AG$137,$E1539)*(1-INDEX(AG$151:AG$167,$E1539))</f>
        <v/>
      </c>
      <c r="AH1539" s="37">
        <f>AH$194*$D1539*INDEX(AH$121:AH$137,$E1539)*(1-INDEX(AH$151:AH$167,$E1539))</f>
        <v/>
      </c>
      <c r="AI1539" s="37">
        <f>AI$194*$D1539*INDEX(AI$121:AI$137,$E1539)*(1-INDEX(AI$151:AI$167,$E1539))</f>
        <v/>
      </c>
      <c r="AJ1539" s="37">
        <f>AJ$194*$D1539*INDEX(AJ$121:AJ$137,$E1539)*(1-INDEX(AJ$151:AJ$167,$E1539))</f>
        <v/>
      </c>
      <c r="AK1539" s="37">
        <f>AK$194*$D1539*INDEX(AK$121:AK$137,$E1539)*(1-INDEX(AK$151:AK$167,$E1539))</f>
        <v/>
      </c>
      <c r="AL1539" s="37">
        <f>AL$194*$D1539*INDEX(AL$121:AL$137,$E1539)*(1-INDEX(AL$151:AL$167,$E1539))</f>
        <v/>
      </c>
      <c r="AM1539" s="37">
        <f>AM$194*$D1539*INDEX(AM$121:AM$137,$E1539)*(1-INDEX(AM$151:AM$167,$E1539))</f>
        <v/>
      </c>
      <c r="AN1539" s="37">
        <f>AN$194*$D1539*INDEX(AN$121:AN$137,$E1539)*(1-INDEX(AN$151:AN$167,$E1539))</f>
        <v/>
      </c>
      <c r="AO1539" s="37">
        <f>AO$194*$D1539*INDEX(AO$121:AO$137,$E1539)*(1-INDEX(AO$151:AO$167,$E1539))</f>
        <v/>
      </c>
      <c r="AP1539" s="37">
        <f>AP$194*$D1539*INDEX(AP$121:AP$137,$E1539)*(1-INDEX(AP$151:AP$167,$E1539))</f>
        <v/>
      </c>
      <c r="AQ1539" s="37">
        <f>AQ$194*$D1539*INDEX(AQ$121:AQ$137,$E1539)*(1-INDEX(AQ$151:AQ$167,$E1539))</f>
        <v/>
      </c>
      <c r="AR1539" s="37">
        <f>AR$194*$D1539*INDEX(AR$121:AR$137,$E1539)*(1-INDEX(AR$151:AR$167,$E1539))</f>
        <v/>
      </c>
      <c r="AS1539" s="37">
        <f>AS$194*$D1539*INDEX(AS$121:AS$137,$E1539)*(1-INDEX(AS$151:AS$167,$E1539))</f>
        <v/>
      </c>
      <c r="AT1539" s="37">
        <f>AT$194*$D1539*INDEX(AT$121:AT$137,$E1539)*(1-INDEX(AT$151:AT$167,$E1539))</f>
        <v/>
      </c>
      <c r="AU1539" s="37">
        <f>AU$194*$D1539*INDEX(AU$121:AU$137,$E1539)*(1-INDEX(AU$151:AU$167,$E1539))</f>
        <v/>
      </c>
      <c r="AV1539" s="37">
        <f>AV$194*$D1539*INDEX(AV$121:AV$137,$E1539)*(1-INDEX(AV$151:AV$167,$E1539))</f>
        <v/>
      </c>
      <c r="AW1539" s="37">
        <f>AW$194*$D1539*INDEX(AW$121:AW$137,$E1539)*(1-INDEX(AW$151:AW$167,$E1539))</f>
        <v/>
      </c>
      <c r="AX1539" s="37">
        <f>AX$194*$D1539*INDEX(AX$121:AX$137,$E1539)*(1-INDEX(AX$151:AX$167,$E1539))</f>
        <v/>
      </c>
      <c r="AY1539" s="40">
        <f>ETSCOST(AY$194,$D1539,INDEX(AY$121:AY$137,$E1539),INDEX(AY$151:AY$167,$E1539))</f>
        <v/>
      </c>
    </row>
    <row r="1540" hidden="1" outlineLevel="2">
      <c r="A1540" s="14" t="inlineStr">
        <is>
          <t>ets</t>
        </is>
      </c>
      <c r="B1540" s="14" t="inlineStr">
        <is>
          <t>bio</t>
        </is>
      </c>
      <c r="C1540" s="14" t="inlineStr">
        <is>
          <t>mac</t>
        </is>
      </c>
      <c r="D1540" s="37">
        <f>INDEX(Inputs!$T$5:$T$132,MATCH($B1540&amp;"|"&amp;$C1540,Inputs!$A$5:$A$132,0))</f>
        <v/>
      </c>
      <c r="E1540" s="37">
        <f>INDEX(Inputs!$K$5:$K$132,MATCH($B1540&amp;"|"&amp;$C1540,Inputs!$A$5:$A$132,0))</f>
        <v/>
      </c>
      <c r="F1540" s="36" t="n"/>
      <c r="G1540" s="36" t="n"/>
      <c r="H1540" s="14">
        <f>INDEX(Variables!$B$5:$B$205,MATCH($A1540,Variables!$A$5:$A$205,0))&amp;IF($C1540="",""," | "&amp;INDEX(Mapping!$B$5:$B$26,MATCH($C1540,Mapping!$A$5:$A$26,0))&amp;" | "&amp;INDEX(Mapping!$B$30:$B$46,MATCH($B1540,Mapping!$A$30:$A$46,0)))</f>
        <v/>
      </c>
      <c r="I1540" s="14">
        <f>INDEX(Variables!$C$5:$C$205,MATCH($A1540,Variables!$A$5:$A$205,0))</f>
        <v/>
      </c>
      <c r="J1540" s="14">
        <f>INDEX(Variables!$E$5:$E$205,MATCH($A1540,Variables!$A$5:$A$205,0))</f>
        <v/>
      </c>
      <c r="K1540" s="11">
        <f>LOWER(Settings!$C$4)&amp;".mit."&amp;$A1540&amp;IF($C1540="","","."&amp;$C1540&amp;"."&amp;$B1540)&amp;IF(INDEX(Variables!$D$5:$D$205,MATCH($A1540,Variables!$A$5:$A$205,0))="","","."&amp;INDEX(Variables!$D$5:$D$205,MATCH($A1540,Variables!$A$5:$A$205,0)))&amp;"."&amp;K$5</f>
        <v/>
      </c>
      <c r="L1540" s="38">
        <f>L$194*$D1540*INDEX(L$121:L$137,$E1540)*(1-INDEX(L$151:L$167,$E1540))</f>
        <v/>
      </c>
      <c r="M1540" s="37">
        <f>M$194*$D1540*INDEX(M$121:M$137,$E1540)*(1-INDEX(M$151:M$167,$E1540))</f>
        <v/>
      </c>
      <c r="N1540" s="37">
        <f>N$194*$D1540*INDEX(N$121:N$137,$E1540)*(1-INDEX(N$151:N$167,$E1540))</f>
        <v/>
      </c>
      <c r="O1540" s="37">
        <f>O$194*$D1540*INDEX(O$121:O$137,$E1540)*(1-INDEX(O$151:O$167,$E1540))</f>
        <v/>
      </c>
      <c r="P1540" s="37">
        <f>P$194*$D1540*INDEX(P$121:P$137,$E1540)*(1-INDEX(P$151:P$167,$E1540))</f>
        <v/>
      </c>
      <c r="Q1540" s="37">
        <f>Q$194*$D1540*INDEX(Q$121:Q$137,$E1540)*(1-INDEX(Q$151:Q$167,$E1540))</f>
        <v/>
      </c>
      <c r="R1540" s="37">
        <f>R$194*$D1540*INDEX(R$121:R$137,$E1540)*(1-INDEX(R$151:R$167,$E1540))</f>
        <v/>
      </c>
      <c r="S1540" s="37">
        <f>S$194*$D1540*INDEX(S$121:S$137,$E1540)*(1-INDEX(S$151:S$167,$E1540))</f>
        <v/>
      </c>
      <c r="T1540" s="37">
        <f>T$194*$D1540*INDEX(T$121:T$137,$E1540)*(1-INDEX(T$151:T$167,$E1540))</f>
        <v/>
      </c>
      <c r="U1540" s="37">
        <f>U$194*$D1540*INDEX(U$121:U$137,$E1540)*(1-INDEX(U$151:U$167,$E1540))</f>
        <v/>
      </c>
      <c r="V1540" s="37">
        <f>V$194*$D1540*INDEX(V$121:V$137,$E1540)*(1-INDEX(V$151:V$167,$E1540))</f>
        <v/>
      </c>
      <c r="W1540" s="37">
        <f>W$194*$D1540*INDEX(W$121:W$137,$E1540)*(1-INDEX(W$151:W$167,$E1540))</f>
        <v/>
      </c>
      <c r="X1540" s="37">
        <f>X$194*$D1540*INDEX(X$121:X$137,$E1540)*(1-INDEX(X$151:X$167,$E1540))</f>
        <v/>
      </c>
      <c r="Y1540" s="37">
        <f>Y$194*$D1540*INDEX(Y$121:Y$137,$E1540)*(1-INDEX(Y$151:Y$167,$E1540))</f>
        <v/>
      </c>
      <c r="Z1540" s="37">
        <f>Z$194*$D1540*INDEX(Z$121:Z$137,$E1540)*(1-INDEX(Z$151:Z$167,$E1540))</f>
        <v/>
      </c>
      <c r="AA1540" s="37">
        <f>AA$194*$D1540*INDEX(AA$121:AA$137,$E1540)*(1-INDEX(AA$151:AA$167,$E1540))</f>
        <v/>
      </c>
      <c r="AB1540" s="37">
        <f>AB$194*$D1540*INDEX(AB$121:AB$137,$E1540)*(1-INDEX(AB$151:AB$167,$E1540))</f>
        <v/>
      </c>
      <c r="AC1540" s="37">
        <f>AC$194*$D1540*INDEX(AC$121:AC$137,$E1540)*(1-INDEX(AC$151:AC$167,$E1540))</f>
        <v/>
      </c>
      <c r="AD1540" s="40">
        <f>ETSCOST(AD$194,$D1540,INDEX(AD$121:AD$137,$E1540),INDEX(AD$151:AD$167,$E1540))</f>
        <v/>
      </c>
      <c r="AF1540" s="11">
        <f>LOWER(Settings!$C$4)&amp;".mit."&amp;$A1540&amp;IF($C1540="","","."&amp;$C1540&amp;"."&amp;$B1540)&amp;IF(INDEX(Variables!$D$5:$D$205,MATCH($A1540,Variables!$A$5:$A$205,0))="","","."&amp;INDEX(Variables!$D$5:$D$205,MATCH($A1540,Variables!$A$5:$A$205,0)))&amp;"."&amp;AF$5</f>
        <v/>
      </c>
      <c r="AG1540" s="38">
        <f>AG$194*$D1540*INDEX(AG$121:AG$137,$E1540)*(1-INDEX(AG$151:AG$167,$E1540))</f>
        <v/>
      </c>
      <c r="AH1540" s="37">
        <f>AH$194*$D1540*INDEX(AH$121:AH$137,$E1540)*(1-INDEX(AH$151:AH$167,$E1540))</f>
        <v/>
      </c>
      <c r="AI1540" s="37">
        <f>AI$194*$D1540*INDEX(AI$121:AI$137,$E1540)*(1-INDEX(AI$151:AI$167,$E1540))</f>
        <v/>
      </c>
      <c r="AJ1540" s="37">
        <f>AJ$194*$D1540*INDEX(AJ$121:AJ$137,$E1540)*(1-INDEX(AJ$151:AJ$167,$E1540))</f>
        <v/>
      </c>
      <c r="AK1540" s="37">
        <f>AK$194*$D1540*INDEX(AK$121:AK$137,$E1540)*(1-INDEX(AK$151:AK$167,$E1540))</f>
        <v/>
      </c>
      <c r="AL1540" s="37">
        <f>AL$194*$D1540*INDEX(AL$121:AL$137,$E1540)*(1-INDEX(AL$151:AL$167,$E1540))</f>
        <v/>
      </c>
      <c r="AM1540" s="37">
        <f>AM$194*$D1540*INDEX(AM$121:AM$137,$E1540)*(1-INDEX(AM$151:AM$167,$E1540))</f>
        <v/>
      </c>
      <c r="AN1540" s="37">
        <f>AN$194*$D1540*INDEX(AN$121:AN$137,$E1540)*(1-INDEX(AN$151:AN$167,$E1540))</f>
        <v/>
      </c>
      <c r="AO1540" s="37">
        <f>AO$194*$D1540*INDEX(AO$121:AO$137,$E1540)*(1-INDEX(AO$151:AO$167,$E1540))</f>
        <v/>
      </c>
      <c r="AP1540" s="37">
        <f>AP$194*$D1540*INDEX(AP$121:AP$137,$E1540)*(1-INDEX(AP$151:AP$167,$E1540))</f>
        <v/>
      </c>
      <c r="AQ1540" s="37">
        <f>AQ$194*$D1540*INDEX(AQ$121:AQ$137,$E1540)*(1-INDEX(AQ$151:AQ$167,$E1540))</f>
        <v/>
      </c>
      <c r="AR1540" s="37">
        <f>AR$194*$D1540*INDEX(AR$121:AR$137,$E1540)*(1-INDEX(AR$151:AR$167,$E1540))</f>
        <v/>
      </c>
      <c r="AS1540" s="37">
        <f>AS$194*$D1540*INDEX(AS$121:AS$137,$E1540)*(1-INDEX(AS$151:AS$167,$E1540))</f>
        <v/>
      </c>
      <c r="AT1540" s="37">
        <f>AT$194*$D1540*INDEX(AT$121:AT$137,$E1540)*(1-INDEX(AT$151:AT$167,$E1540))</f>
        <v/>
      </c>
      <c r="AU1540" s="37">
        <f>AU$194*$D1540*INDEX(AU$121:AU$137,$E1540)*(1-INDEX(AU$151:AU$167,$E1540))</f>
        <v/>
      </c>
      <c r="AV1540" s="37">
        <f>AV$194*$D1540*INDEX(AV$121:AV$137,$E1540)*(1-INDEX(AV$151:AV$167,$E1540))</f>
        <v/>
      </c>
      <c r="AW1540" s="37">
        <f>AW$194*$D1540*INDEX(AW$121:AW$137,$E1540)*(1-INDEX(AW$151:AW$167,$E1540))</f>
        <v/>
      </c>
      <c r="AX1540" s="37">
        <f>AX$194*$D1540*INDEX(AX$121:AX$137,$E1540)*(1-INDEX(AX$151:AX$167,$E1540))</f>
        <v/>
      </c>
      <c r="AY1540" s="40">
        <f>ETSCOST(AY$194,$D1540,INDEX(AY$121:AY$137,$E1540),INDEX(AY$151:AY$167,$E1540))</f>
        <v/>
      </c>
    </row>
    <row r="1541" hidden="1" outlineLevel="2"/>
    <row r="1542" hidden="1" outlineLevel="2">
      <c r="A1542" s="14" t="inlineStr">
        <is>
          <t>ntx</t>
        </is>
      </c>
      <c r="B1542" s="14" t="inlineStr">
        <is>
          <t>coa</t>
        </is>
      </c>
      <c r="C1542" s="14" t="inlineStr">
        <is>
          <t>mac</t>
        </is>
      </c>
      <c r="D1542" s="37">
        <f>INDEX(Inputs!$L$5:$L$132,MATCH($B1542&amp;"|"&amp;$C1542,Inputs!$A$5:$A$132,0))</f>
        <v/>
      </c>
      <c r="E1542" s="37">
        <f>INDEX(Inputs!$I$5:$I$132,MATCH($B1542&amp;"|"&amp;$C1542,Inputs!$A$5:$A$132,0))</f>
        <v/>
      </c>
      <c r="F1542" s="36" t="n"/>
      <c r="G1542" s="36" t="n"/>
      <c r="H1542" s="14">
        <f>INDEX(Variables!$B$5:$B$205,MATCH($A1542,Variables!$A$5:$A$205,0))&amp;IF($C1542="",""," | "&amp;INDEX(Mapping!$B$5:$B$26,MATCH($C1542,Mapping!$A$5:$A$26,0))&amp;" | "&amp;INDEX(Mapping!$B$30:$B$46,MATCH($B1542,Mapping!$A$30:$A$46,0)))</f>
        <v/>
      </c>
      <c r="I1542" s="14">
        <f>INDEX(Variables!$C$5:$C$205,MATCH($A1542,Variables!$A$5:$A$205,0))</f>
        <v/>
      </c>
      <c r="J1542" s="14">
        <f>INDEX(Variables!$E$5:$E$205,MATCH($A1542,Variables!$A$5:$A$205,0))</f>
        <v/>
      </c>
      <c r="K1542" s="11">
        <f>LOWER(Settings!$C$4)&amp;".mit."&amp;$A1542&amp;IF($C1542="","","."&amp;$C1542&amp;"."&amp;$B1542)&amp;IF(INDEX(Variables!$D$5:$D$205,MATCH($A1542,Variables!$A$5:$A$205,0))="","","."&amp;INDEX(Variables!$D$5:$D$205,MATCH($A1542,Variables!$A$5:$A$205,0)))&amp;"."&amp;K$5</f>
        <v/>
      </c>
      <c r="L1542" s="38">
        <f>INDEX(L$78:L$91,$D1542)/$E1542</f>
        <v/>
      </c>
      <c r="M1542" s="37">
        <f>INDEX(M$78:M$91,$D1542)/$E1542</f>
        <v/>
      </c>
      <c r="N1542" s="37">
        <f>INDEX(N$78:N$91,$D1542)/$E1542</f>
        <v/>
      </c>
      <c r="O1542" s="37">
        <f>INDEX(O$78:O$91,$D1542)/$E1542</f>
        <v/>
      </c>
      <c r="P1542" s="37">
        <f>INDEX(P$78:P$91,$D1542)/$E1542</f>
        <v/>
      </c>
      <c r="Q1542" s="37">
        <f>INDEX(Q$78:Q$91,$D1542)/$E1542</f>
        <v/>
      </c>
      <c r="R1542" s="37">
        <f>INDEX(R$78:R$91,$D1542)/$E1542</f>
        <v/>
      </c>
      <c r="S1542" s="37">
        <f>INDEX(S$78:S$91,$D1542)/$E1542</f>
        <v/>
      </c>
      <c r="T1542" s="37">
        <f>INDEX(T$78:T$91,$D1542)/$E1542</f>
        <v/>
      </c>
      <c r="U1542" s="37">
        <f>INDEX(U$78:U$91,$D1542)/$E1542</f>
        <v/>
      </c>
      <c r="V1542" s="37">
        <f>INDEX(V$78:V$91,$D1542)/$E1542</f>
        <v/>
      </c>
      <c r="W1542" s="37">
        <f>INDEX(W$78:W$91,$D1542)/$E1542</f>
        <v/>
      </c>
      <c r="X1542" s="37">
        <f>INDEX(X$78:X$91,$D1542)/$E1542</f>
        <v/>
      </c>
      <c r="Y1542" s="37">
        <f>INDEX(Y$78:Y$91,$D1542)/$E1542</f>
        <v/>
      </c>
      <c r="Z1542" s="37">
        <f>INDEX(Z$78:Z$91,$D1542)/$E1542</f>
        <v/>
      </c>
      <c r="AA1542" s="37">
        <f>INDEX(AA$78:AA$91,$D1542)/$E1542</f>
        <v/>
      </c>
      <c r="AB1542" s="37">
        <f>INDEX(AB$78:AB$91,$D1542)/$E1542</f>
        <v/>
      </c>
      <c r="AC1542" s="37">
        <f>INDEX(AC$78:AC$91,$D1542)/$E1542</f>
        <v/>
      </c>
      <c r="AD1542" s="40">
        <f>NEWEXCISE(INDEX(AD$78:AD$91,$D1542),$E1542)</f>
        <v/>
      </c>
      <c r="AF1542" s="11">
        <f>LOWER(Settings!$C$4)&amp;".mit."&amp;$A1542&amp;IF($C1542="","","."&amp;$C1542&amp;"."&amp;$B1542)&amp;IF(INDEX(Variables!$D$5:$D$205,MATCH($A1542,Variables!$A$5:$A$205,0))="","","."&amp;INDEX(Variables!$D$5:$D$205,MATCH($A1542,Variables!$A$5:$A$205,0)))&amp;"."&amp;AF$5</f>
        <v/>
      </c>
      <c r="AG1542" s="38">
        <f>INDEX(AG$78:AG$91,$D1542)/$E1542</f>
        <v/>
      </c>
      <c r="AH1542" s="37">
        <f>INDEX(AH$78:AH$91,$D1542)/$E1542</f>
        <v/>
      </c>
      <c r="AI1542" s="37">
        <f>INDEX(AI$78:AI$91,$D1542)/$E1542</f>
        <v/>
      </c>
      <c r="AJ1542" s="37">
        <f>INDEX(AJ$78:AJ$91,$D1542)/$E1542</f>
        <v/>
      </c>
      <c r="AK1542" s="37">
        <f>INDEX(AK$78:AK$91,$D1542)/$E1542</f>
        <v/>
      </c>
      <c r="AL1542" s="37">
        <f>INDEX(AL$78:AL$91,$D1542)/$E1542</f>
        <v/>
      </c>
      <c r="AM1542" s="37">
        <f>INDEX(AM$78:AM$91,$D1542)/$E1542</f>
        <v/>
      </c>
      <c r="AN1542" s="37">
        <f>INDEX(AN$78:AN$91,$D1542)/$E1542</f>
        <v/>
      </c>
      <c r="AO1542" s="37">
        <f>INDEX(AO$78:AO$91,$D1542)/$E1542</f>
        <v/>
      </c>
      <c r="AP1542" s="37">
        <f>INDEX(AP$78:AP$91,$D1542)/$E1542</f>
        <v/>
      </c>
      <c r="AQ1542" s="37">
        <f>INDEX(AQ$78:AQ$91,$D1542)/$E1542</f>
        <v/>
      </c>
      <c r="AR1542" s="37">
        <f>INDEX(AR$78:AR$91,$D1542)/$E1542</f>
        <v/>
      </c>
      <c r="AS1542" s="37">
        <f>INDEX(AS$78:AS$91,$D1542)/$E1542</f>
        <v/>
      </c>
      <c r="AT1542" s="37">
        <f>INDEX(AT$78:AT$91,$D1542)/$E1542</f>
        <v/>
      </c>
      <c r="AU1542" s="37">
        <f>INDEX(AU$78:AU$91,$D1542)/$E1542</f>
        <v/>
      </c>
      <c r="AV1542" s="37">
        <f>INDEX(AV$78:AV$91,$D1542)/$E1542</f>
        <v/>
      </c>
      <c r="AW1542" s="37">
        <f>INDEX(AW$78:AW$91,$D1542)/$E1542</f>
        <v/>
      </c>
      <c r="AX1542" s="37">
        <f>INDEX(AX$78:AX$91,$D1542)/$E1542</f>
        <v/>
      </c>
      <c r="AY1542" s="40">
        <f>NEWEXCISE(INDEX(AY$78:AY$91,$D1542),$E1542)</f>
        <v/>
      </c>
    </row>
    <row r="1543" hidden="1" outlineLevel="2">
      <c r="A1543" s="14" t="inlineStr">
        <is>
          <t>ntx</t>
        </is>
      </c>
      <c r="B1543" s="14" t="inlineStr">
        <is>
          <t>nga</t>
        </is>
      </c>
      <c r="C1543" s="14" t="inlineStr">
        <is>
          <t>mac</t>
        </is>
      </c>
      <c r="D1543" s="37">
        <f>INDEX(Inputs!$L$5:$L$132,MATCH($B1543&amp;"|"&amp;$C1543,Inputs!$A$5:$A$132,0))</f>
        <v/>
      </c>
      <c r="E1543" s="37">
        <f>INDEX(Inputs!$I$5:$I$132,MATCH($B1543&amp;"|"&amp;$C1543,Inputs!$A$5:$A$132,0))</f>
        <v/>
      </c>
      <c r="F1543" s="36" t="n"/>
      <c r="G1543" s="36" t="n"/>
      <c r="H1543" s="14">
        <f>INDEX(Variables!$B$5:$B$205,MATCH($A1543,Variables!$A$5:$A$205,0))&amp;IF($C1543="",""," | "&amp;INDEX(Mapping!$B$5:$B$26,MATCH($C1543,Mapping!$A$5:$A$26,0))&amp;" | "&amp;INDEX(Mapping!$B$30:$B$46,MATCH($B1543,Mapping!$A$30:$A$46,0)))</f>
        <v/>
      </c>
      <c r="I1543" s="14">
        <f>INDEX(Variables!$C$5:$C$205,MATCH($A1543,Variables!$A$5:$A$205,0))</f>
        <v/>
      </c>
      <c r="J1543" s="14">
        <f>INDEX(Variables!$E$5:$E$205,MATCH($A1543,Variables!$A$5:$A$205,0))</f>
        <v/>
      </c>
      <c r="K1543" s="11">
        <f>LOWER(Settings!$C$4)&amp;".mit."&amp;$A1543&amp;IF($C1543="","","."&amp;$C1543&amp;"."&amp;$B1543)&amp;IF(INDEX(Variables!$D$5:$D$205,MATCH($A1543,Variables!$A$5:$A$205,0))="","","."&amp;INDEX(Variables!$D$5:$D$205,MATCH($A1543,Variables!$A$5:$A$205,0)))&amp;"."&amp;K$5</f>
        <v/>
      </c>
      <c r="L1543" s="38">
        <f>INDEX(L$78:L$91,$D1543)/$E1543</f>
        <v/>
      </c>
      <c r="M1543" s="37">
        <f>INDEX(M$78:M$91,$D1543)/$E1543</f>
        <v/>
      </c>
      <c r="N1543" s="37">
        <f>INDEX(N$78:N$91,$D1543)/$E1543</f>
        <v/>
      </c>
      <c r="O1543" s="37">
        <f>INDEX(O$78:O$91,$D1543)/$E1543</f>
        <v/>
      </c>
      <c r="P1543" s="37">
        <f>INDEX(P$78:P$91,$D1543)/$E1543</f>
        <v/>
      </c>
      <c r="Q1543" s="37">
        <f>INDEX(Q$78:Q$91,$D1543)/$E1543</f>
        <v/>
      </c>
      <c r="R1543" s="37">
        <f>INDEX(R$78:R$91,$D1543)/$E1543</f>
        <v/>
      </c>
      <c r="S1543" s="37">
        <f>INDEX(S$78:S$91,$D1543)/$E1543</f>
        <v/>
      </c>
      <c r="T1543" s="37">
        <f>INDEX(T$78:T$91,$D1543)/$E1543</f>
        <v/>
      </c>
      <c r="U1543" s="37">
        <f>INDEX(U$78:U$91,$D1543)/$E1543</f>
        <v/>
      </c>
      <c r="V1543" s="37">
        <f>INDEX(V$78:V$91,$D1543)/$E1543</f>
        <v/>
      </c>
      <c r="W1543" s="37">
        <f>INDEX(W$78:W$91,$D1543)/$E1543</f>
        <v/>
      </c>
      <c r="X1543" s="37">
        <f>INDEX(X$78:X$91,$D1543)/$E1543</f>
        <v/>
      </c>
      <c r="Y1543" s="37">
        <f>INDEX(Y$78:Y$91,$D1543)/$E1543</f>
        <v/>
      </c>
      <c r="Z1543" s="37">
        <f>INDEX(Z$78:Z$91,$D1543)/$E1543</f>
        <v/>
      </c>
      <c r="AA1543" s="37">
        <f>INDEX(AA$78:AA$91,$D1543)/$E1543</f>
        <v/>
      </c>
      <c r="AB1543" s="37">
        <f>INDEX(AB$78:AB$91,$D1543)/$E1543</f>
        <v/>
      </c>
      <c r="AC1543" s="37">
        <f>INDEX(AC$78:AC$91,$D1543)/$E1543</f>
        <v/>
      </c>
      <c r="AD1543" s="40">
        <f>NEWEXCISE(INDEX(AD$78:AD$91,$D1543),$E1543)</f>
        <v/>
      </c>
      <c r="AF1543" s="11">
        <f>LOWER(Settings!$C$4)&amp;".mit."&amp;$A1543&amp;IF($C1543="","","."&amp;$C1543&amp;"."&amp;$B1543)&amp;IF(INDEX(Variables!$D$5:$D$205,MATCH($A1543,Variables!$A$5:$A$205,0))="","","."&amp;INDEX(Variables!$D$5:$D$205,MATCH($A1543,Variables!$A$5:$A$205,0)))&amp;"."&amp;AF$5</f>
        <v/>
      </c>
      <c r="AG1543" s="38">
        <f>INDEX(AG$78:AG$91,$D1543)/$E1543</f>
        <v/>
      </c>
      <c r="AH1543" s="37">
        <f>INDEX(AH$78:AH$91,$D1543)/$E1543</f>
        <v/>
      </c>
      <c r="AI1543" s="37">
        <f>INDEX(AI$78:AI$91,$D1543)/$E1543</f>
        <v/>
      </c>
      <c r="AJ1543" s="37">
        <f>INDEX(AJ$78:AJ$91,$D1543)/$E1543</f>
        <v/>
      </c>
      <c r="AK1543" s="37">
        <f>INDEX(AK$78:AK$91,$D1543)/$E1543</f>
        <v/>
      </c>
      <c r="AL1543" s="37">
        <f>INDEX(AL$78:AL$91,$D1543)/$E1543</f>
        <v/>
      </c>
      <c r="AM1543" s="37">
        <f>INDEX(AM$78:AM$91,$D1543)/$E1543</f>
        <v/>
      </c>
      <c r="AN1543" s="37">
        <f>INDEX(AN$78:AN$91,$D1543)/$E1543</f>
        <v/>
      </c>
      <c r="AO1543" s="37">
        <f>INDEX(AO$78:AO$91,$D1543)/$E1543</f>
        <v/>
      </c>
      <c r="AP1543" s="37">
        <f>INDEX(AP$78:AP$91,$D1543)/$E1543</f>
        <v/>
      </c>
      <c r="AQ1543" s="37">
        <f>INDEX(AQ$78:AQ$91,$D1543)/$E1543</f>
        <v/>
      </c>
      <c r="AR1543" s="37">
        <f>INDEX(AR$78:AR$91,$D1543)/$E1543</f>
        <v/>
      </c>
      <c r="AS1543" s="37">
        <f>INDEX(AS$78:AS$91,$D1543)/$E1543</f>
        <v/>
      </c>
      <c r="AT1543" s="37">
        <f>INDEX(AT$78:AT$91,$D1543)/$E1543</f>
        <v/>
      </c>
      <c r="AU1543" s="37">
        <f>INDEX(AU$78:AU$91,$D1543)/$E1543</f>
        <v/>
      </c>
      <c r="AV1543" s="37">
        <f>INDEX(AV$78:AV$91,$D1543)/$E1543</f>
        <v/>
      </c>
      <c r="AW1543" s="37">
        <f>INDEX(AW$78:AW$91,$D1543)/$E1543</f>
        <v/>
      </c>
      <c r="AX1543" s="37">
        <f>INDEX(AX$78:AX$91,$D1543)/$E1543</f>
        <v/>
      </c>
      <c r="AY1543" s="40">
        <f>NEWEXCISE(INDEX(AY$78:AY$91,$D1543),$E1543)</f>
        <v/>
      </c>
    </row>
    <row r="1544" hidden="1" outlineLevel="2">
      <c r="A1544" s="14" t="inlineStr">
        <is>
          <t>ntx</t>
        </is>
      </c>
      <c r="B1544" s="14" t="inlineStr">
        <is>
          <t>gso</t>
        </is>
      </c>
      <c r="C1544" s="14" t="inlineStr">
        <is>
          <t>mac</t>
        </is>
      </c>
      <c r="D1544" s="37">
        <f>INDEX(Inputs!$L$5:$L$132,MATCH($B1544&amp;"|"&amp;$C1544,Inputs!$A$5:$A$132,0))</f>
        <v/>
      </c>
      <c r="E1544" s="37">
        <f>INDEX(Inputs!$I$5:$I$132,MATCH($B1544&amp;"|"&amp;$C1544,Inputs!$A$5:$A$132,0))</f>
        <v/>
      </c>
      <c r="F1544" s="36" t="n"/>
      <c r="G1544" s="36" t="n"/>
      <c r="H1544" s="14">
        <f>INDEX(Variables!$B$5:$B$205,MATCH($A1544,Variables!$A$5:$A$205,0))&amp;IF($C1544="",""," | "&amp;INDEX(Mapping!$B$5:$B$26,MATCH($C1544,Mapping!$A$5:$A$26,0))&amp;" | "&amp;INDEX(Mapping!$B$30:$B$46,MATCH($B1544,Mapping!$A$30:$A$46,0)))</f>
        <v/>
      </c>
      <c r="I1544" s="14">
        <f>INDEX(Variables!$C$5:$C$205,MATCH($A1544,Variables!$A$5:$A$205,0))</f>
        <v/>
      </c>
      <c r="J1544" s="14">
        <f>INDEX(Variables!$E$5:$E$205,MATCH($A1544,Variables!$A$5:$A$205,0))</f>
        <v/>
      </c>
      <c r="K1544" s="11">
        <f>LOWER(Settings!$C$4)&amp;".mit."&amp;$A1544&amp;IF($C1544="","","."&amp;$C1544&amp;"."&amp;$B1544)&amp;IF(INDEX(Variables!$D$5:$D$205,MATCH($A1544,Variables!$A$5:$A$205,0))="","","."&amp;INDEX(Variables!$D$5:$D$205,MATCH($A1544,Variables!$A$5:$A$205,0)))&amp;"."&amp;K$5</f>
        <v/>
      </c>
      <c r="L1544" s="38">
        <f>INDEX(L$78:L$91,$D1544)/$E1544</f>
        <v/>
      </c>
      <c r="M1544" s="37">
        <f>INDEX(M$78:M$91,$D1544)/$E1544</f>
        <v/>
      </c>
      <c r="N1544" s="37">
        <f>INDEX(N$78:N$91,$D1544)/$E1544</f>
        <v/>
      </c>
      <c r="O1544" s="37">
        <f>INDEX(O$78:O$91,$D1544)/$E1544</f>
        <v/>
      </c>
      <c r="P1544" s="37">
        <f>INDEX(P$78:P$91,$D1544)/$E1544</f>
        <v/>
      </c>
      <c r="Q1544" s="37">
        <f>INDEX(Q$78:Q$91,$D1544)/$E1544</f>
        <v/>
      </c>
      <c r="R1544" s="37">
        <f>INDEX(R$78:R$91,$D1544)/$E1544</f>
        <v/>
      </c>
      <c r="S1544" s="37">
        <f>INDEX(S$78:S$91,$D1544)/$E1544</f>
        <v/>
      </c>
      <c r="T1544" s="37">
        <f>INDEX(T$78:T$91,$D1544)/$E1544</f>
        <v/>
      </c>
      <c r="U1544" s="37">
        <f>INDEX(U$78:U$91,$D1544)/$E1544</f>
        <v/>
      </c>
      <c r="V1544" s="37">
        <f>INDEX(V$78:V$91,$D1544)/$E1544</f>
        <v/>
      </c>
      <c r="W1544" s="37">
        <f>INDEX(W$78:W$91,$D1544)/$E1544</f>
        <v/>
      </c>
      <c r="X1544" s="37">
        <f>INDEX(X$78:X$91,$D1544)/$E1544</f>
        <v/>
      </c>
      <c r="Y1544" s="37">
        <f>INDEX(Y$78:Y$91,$D1544)/$E1544</f>
        <v/>
      </c>
      <c r="Z1544" s="37">
        <f>INDEX(Z$78:Z$91,$D1544)/$E1544</f>
        <v/>
      </c>
      <c r="AA1544" s="37">
        <f>INDEX(AA$78:AA$91,$D1544)/$E1544</f>
        <v/>
      </c>
      <c r="AB1544" s="37">
        <f>INDEX(AB$78:AB$91,$D1544)/$E1544</f>
        <v/>
      </c>
      <c r="AC1544" s="37">
        <f>INDEX(AC$78:AC$91,$D1544)/$E1544</f>
        <v/>
      </c>
      <c r="AD1544" s="40">
        <f>NEWEXCISE(INDEX(AD$78:AD$91,$D1544),$E1544)</f>
        <v/>
      </c>
      <c r="AF1544" s="11">
        <f>LOWER(Settings!$C$4)&amp;".mit."&amp;$A1544&amp;IF($C1544="","","."&amp;$C1544&amp;"."&amp;$B1544)&amp;IF(INDEX(Variables!$D$5:$D$205,MATCH($A1544,Variables!$A$5:$A$205,0))="","","."&amp;INDEX(Variables!$D$5:$D$205,MATCH($A1544,Variables!$A$5:$A$205,0)))&amp;"."&amp;AF$5</f>
        <v/>
      </c>
      <c r="AG1544" s="38">
        <f>INDEX(AG$78:AG$91,$D1544)/$E1544</f>
        <v/>
      </c>
      <c r="AH1544" s="37">
        <f>INDEX(AH$78:AH$91,$D1544)/$E1544</f>
        <v/>
      </c>
      <c r="AI1544" s="37">
        <f>INDEX(AI$78:AI$91,$D1544)/$E1544</f>
        <v/>
      </c>
      <c r="AJ1544" s="37">
        <f>INDEX(AJ$78:AJ$91,$D1544)/$E1544</f>
        <v/>
      </c>
      <c r="AK1544" s="37">
        <f>INDEX(AK$78:AK$91,$D1544)/$E1544</f>
        <v/>
      </c>
      <c r="AL1544" s="37">
        <f>INDEX(AL$78:AL$91,$D1544)/$E1544</f>
        <v/>
      </c>
      <c r="AM1544" s="37">
        <f>INDEX(AM$78:AM$91,$D1544)/$E1544</f>
        <v/>
      </c>
      <c r="AN1544" s="37">
        <f>INDEX(AN$78:AN$91,$D1544)/$E1544</f>
        <v/>
      </c>
      <c r="AO1544" s="37">
        <f>INDEX(AO$78:AO$91,$D1544)/$E1544</f>
        <v/>
      </c>
      <c r="AP1544" s="37">
        <f>INDEX(AP$78:AP$91,$D1544)/$E1544</f>
        <v/>
      </c>
      <c r="AQ1544" s="37">
        <f>INDEX(AQ$78:AQ$91,$D1544)/$E1544</f>
        <v/>
      </c>
      <c r="AR1544" s="37">
        <f>INDEX(AR$78:AR$91,$D1544)/$E1544</f>
        <v/>
      </c>
      <c r="AS1544" s="37">
        <f>INDEX(AS$78:AS$91,$D1544)/$E1544</f>
        <v/>
      </c>
      <c r="AT1544" s="37">
        <f>INDEX(AT$78:AT$91,$D1544)/$E1544</f>
        <v/>
      </c>
      <c r="AU1544" s="37">
        <f>INDEX(AU$78:AU$91,$D1544)/$E1544</f>
        <v/>
      </c>
      <c r="AV1544" s="37">
        <f>INDEX(AV$78:AV$91,$D1544)/$E1544</f>
        <v/>
      </c>
      <c r="AW1544" s="37">
        <f>INDEX(AW$78:AW$91,$D1544)/$E1544</f>
        <v/>
      </c>
      <c r="AX1544" s="37">
        <f>INDEX(AX$78:AX$91,$D1544)/$E1544</f>
        <v/>
      </c>
      <c r="AY1544" s="40">
        <f>NEWEXCISE(INDEX(AY$78:AY$91,$D1544),$E1544)</f>
        <v/>
      </c>
    </row>
    <row r="1545" hidden="1" outlineLevel="2">
      <c r="A1545" s="14" t="inlineStr">
        <is>
          <t>ntx</t>
        </is>
      </c>
      <c r="B1545" s="14" t="inlineStr">
        <is>
          <t>die</t>
        </is>
      </c>
      <c r="C1545" s="14" t="inlineStr">
        <is>
          <t>mac</t>
        </is>
      </c>
      <c r="D1545" s="37">
        <f>INDEX(Inputs!$L$5:$L$132,MATCH($B1545&amp;"|"&amp;$C1545,Inputs!$A$5:$A$132,0))</f>
        <v/>
      </c>
      <c r="E1545" s="37">
        <f>INDEX(Inputs!$I$5:$I$132,MATCH($B1545&amp;"|"&amp;$C1545,Inputs!$A$5:$A$132,0))</f>
        <v/>
      </c>
      <c r="F1545" s="36" t="n"/>
      <c r="G1545" s="36" t="n"/>
      <c r="H1545" s="14">
        <f>INDEX(Variables!$B$5:$B$205,MATCH($A1545,Variables!$A$5:$A$205,0))&amp;IF($C1545="",""," | "&amp;INDEX(Mapping!$B$5:$B$26,MATCH($C1545,Mapping!$A$5:$A$26,0))&amp;" | "&amp;INDEX(Mapping!$B$30:$B$46,MATCH($B1545,Mapping!$A$30:$A$46,0)))</f>
        <v/>
      </c>
      <c r="I1545" s="14">
        <f>INDEX(Variables!$C$5:$C$205,MATCH($A1545,Variables!$A$5:$A$205,0))</f>
        <v/>
      </c>
      <c r="J1545" s="14">
        <f>INDEX(Variables!$E$5:$E$205,MATCH($A1545,Variables!$A$5:$A$205,0))</f>
        <v/>
      </c>
      <c r="K1545" s="11">
        <f>LOWER(Settings!$C$4)&amp;".mit."&amp;$A1545&amp;IF($C1545="","","."&amp;$C1545&amp;"."&amp;$B1545)&amp;IF(INDEX(Variables!$D$5:$D$205,MATCH($A1545,Variables!$A$5:$A$205,0))="","","."&amp;INDEX(Variables!$D$5:$D$205,MATCH($A1545,Variables!$A$5:$A$205,0)))&amp;"."&amp;K$5</f>
        <v/>
      </c>
      <c r="L1545" s="38">
        <f>INDEX(L$78:L$91,$D1545)/$E1545</f>
        <v/>
      </c>
      <c r="M1545" s="37">
        <f>INDEX(M$78:M$91,$D1545)/$E1545</f>
        <v/>
      </c>
      <c r="N1545" s="37">
        <f>INDEX(N$78:N$91,$D1545)/$E1545</f>
        <v/>
      </c>
      <c r="O1545" s="37">
        <f>INDEX(O$78:O$91,$D1545)/$E1545</f>
        <v/>
      </c>
      <c r="P1545" s="37">
        <f>INDEX(P$78:P$91,$D1545)/$E1545</f>
        <v/>
      </c>
      <c r="Q1545" s="37">
        <f>INDEX(Q$78:Q$91,$D1545)/$E1545</f>
        <v/>
      </c>
      <c r="R1545" s="37">
        <f>INDEX(R$78:R$91,$D1545)/$E1545</f>
        <v/>
      </c>
      <c r="S1545" s="37">
        <f>INDEX(S$78:S$91,$D1545)/$E1545</f>
        <v/>
      </c>
      <c r="T1545" s="37">
        <f>INDEX(T$78:T$91,$D1545)/$E1545</f>
        <v/>
      </c>
      <c r="U1545" s="37">
        <f>INDEX(U$78:U$91,$D1545)/$E1545</f>
        <v/>
      </c>
      <c r="V1545" s="37">
        <f>INDEX(V$78:V$91,$D1545)/$E1545</f>
        <v/>
      </c>
      <c r="W1545" s="37">
        <f>INDEX(W$78:W$91,$D1545)/$E1545</f>
        <v/>
      </c>
      <c r="X1545" s="37">
        <f>INDEX(X$78:X$91,$D1545)/$E1545</f>
        <v/>
      </c>
      <c r="Y1545" s="37">
        <f>INDEX(Y$78:Y$91,$D1545)/$E1545</f>
        <v/>
      </c>
      <c r="Z1545" s="37">
        <f>INDEX(Z$78:Z$91,$D1545)/$E1545</f>
        <v/>
      </c>
      <c r="AA1545" s="37">
        <f>INDEX(AA$78:AA$91,$D1545)/$E1545</f>
        <v/>
      </c>
      <c r="AB1545" s="37">
        <f>INDEX(AB$78:AB$91,$D1545)/$E1545</f>
        <v/>
      </c>
      <c r="AC1545" s="37">
        <f>INDEX(AC$78:AC$91,$D1545)/$E1545</f>
        <v/>
      </c>
      <c r="AD1545" s="40">
        <f>NEWEXCISE(INDEX(AD$78:AD$91,$D1545),$E1545)</f>
        <v/>
      </c>
      <c r="AF1545" s="11">
        <f>LOWER(Settings!$C$4)&amp;".mit."&amp;$A1545&amp;IF($C1545="","","."&amp;$C1545&amp;"."&amp;$B1545)&amp;IF(INDEX(Variables!$D$5:$D$205,MATCH($A1545,Variables!$A$5:$A$205,0))="","","."&amp;INDEX(Variables!$D$5:$D$205,MATCH($A1545,Variables!$A$5:$A$205,0)))&amp;"."&amp;AF$5</f>
        <v/>
      </c>
      <c r="AG1545" s="38">
        <f>INDEX(AG$78:AG$91,$D1545)/$E1545</f>
        <v/>
      </c>
      <c r="AH1545" s="37">
        <f>INDEX(AH$78:AH$91,$D1545)/$E1545</f>
        <v/>
      </c>
      <c r="AI1545" s="37">
        <f>INDEX(AI$78:AI$91,$D1545)/$E1545</f>
        <v/>
      </c>
      <c r="AJ1545" s="37">
        <f>INDEX(AJ$78:AJ$91,$D1545)/$E1545</f>
        <v/>
      </c>
      <c r="AK1545" s="37">
        <f>INDEX(AK$78:AK$91,$D1545)/$E1545</f>
        <v/>
      </c>
      <c r="AL1545" s="37">
        <f>INDEX(AL$78:AL$91,$D1545)/$E1545</f>
        <v/>
      </c>
      <c r="AM1545" s="37">
        <f>INDEX(AM$78:AM$91,$D1545)/$E1545</f>
        <v/>
      </c>
      <c r="AN1545" s="37">
        <f>INDEX(AN$78:AN$91,$D1545)/$E1545</f>
        <v/>
      </c>
      <c r="AO1545" s="37">
        <f>INDEX(AO$78:AO$91,$D1545)/$E1545</f>
        <v/>
      </c>
      <c r="AP1545" s="37">
        <f>INDEX(AP$78:AP$91,$D1545)/$E1545</f>
        <v/>
      </c>
      <c r="AQ1545" s="37">
        <f>INDEX(AQ$78:AQ$91,$D1545)/$E1545</f>
        <v/>
      </c>
      <c r="AR1545" s="37">
        <f>INDEX(AR$78:AR$91,$D1545)/$E1545</f>
        <v/>
      </c>
      <c r="AS1545" s="37">
        <f>INDEX(AS$78:AS$91,$D1545)/$E1545</f>
        <v/>
      </c>
      <c r="AT1545" s="37">
        <f>INDEX(AT$78:AT$91,$D1545)/$E1545</f>
        <v/>
      </c>
      <c r="AU1545" s="37">
        <f>INDEX(AU$78:AU$91,$D1545)/$E1545</f>
        <v/>
      </c>
      <c r="AV1545" s="37">
        <f>INDEX(AV$78:AV$91,$D1545)/$E1545</f>
        <v/>
      </c>
      <c r="AW1545" s="37">
        <f>INDEX(AW$78:AW$91,$D1545)/$E1545</f>
        <v/>
      </c>
      <c r="AX1545" s="37">
        <f>INDEX(AX$78:AX$91,$D1545)/$E1545</f>
        <v/>
      </c>
      <c r="AY1545" s="40">
        <f>NEWEXCISE(INDEX(AY$78:AY$91,$D1545),$E1545)</f>
        <v/>
      </c>
    </row>
    <row r="1546" hidden="1" outlineLevel="2">
      <c r="A1546" s="14" t="inlineStr">
        <is>
          <t>ntx</t>
        </is>
      </c>
      <c r="B1546" s="14" t="inlineStr">
        <is>
          <t>lpg</t>
        </is>
      </c>
      <c r="C1546" s="14" t="inlineStr">
        <is>
          <t>mac</t>
        </is>
      </c>
      <c r="D1546" s="37">
        <f>INDEX(Inputs!$L$5:$L$132,MATCH($B1546&amp;"|"&amp;$C1546,Inputs!$A$5:$A$132,0))</f>
        <v/>
      </c>
      <c r="E1546" s="37">
        <f>INDEX(Inputs!$I$5:$I$132,MATCH($B1546&amp;"|"&amp;$C1546,Inputs!$A$5:$A$132,0))</f>
        <v/>
      </c>
      <c r="F1546" s="36" t="n"/>
      <c r="G1546" s="36" t="n"/>
      <c r="H1546" s="14">
        <f>INDEX(Variables!$B$5:$B$205,MATCH($A1546,Variables!$A$5:$A$205,0))&amp;IF($C1546="",""," | "&amp;INDEX(Mapping!$B$5:$B$26,MATCH($C1546,Mapping!$A$5:$A$26,0))&amp;" | "&amp;INDEX(Mapping!$B$30:$B$46,MATCH($B1546,Mapping!$A$30:$A$46,0)))</f>
        <v/>
      </c>
      <c r="I1546" s="14">
        <f>INDEX(Variables!$C$5:$C$205,MATCH($A1546,Variables!$A$5:$A$205,0))</f>
        <v/>
      </c>
      <c r="J1546" s="14">
        <f>INDEX(Variables!$E$5:$E$205,MATCH($A1546,Variables!$A$5:$A$205,0))</f>
        <v/>
      </c>
      <c r="K1546" s="11">
        <f>LOWER(Settings!$C$4)&amp;".mit."&amp;$A1546&amp;IF($C1546="","","."&amp;$C1546&amp;"."&amp;$B1546)&amp;IF(INDEX(Variables!$D$5:$D$205,MATCH($A1546,Variables!$A$5:$A$205,0))="","","."&amp;INDEX(Variables!$D$5:$D$205,MATCH($A1546,Variables!$A$5:$A$205,0)))&amp;"."&amp;K$5</f>
        <v/>
      </c>
      <c r="L1546" s="38">
        <f>INDEX(L$78:L$91,$D1546)/$E1546</f>
        <v/>
      </c>
      <c r="M1546" s="37">
        <f>INDEX(M$78:M$91,$D1546)/$E1546</f>
        <v/>
      </c>
      <c r="N1546" s="37">
        <f>INDEX(N$78:N$91,$D1546)/$E1546</f>
        <v/>
      </c>
      <c r="O1546" s="37">
        <f>INDEX(O$78:O$91,$D1546)/$E1546</f>
        <v/>
      </c>
      <c r="P1546" s="37">
        <f>INDEX(P$78:P$91,$D1546)/$E1546</f>
        <v/>
      </c>
      <c r="Q1546" s="37">
        <f>INDEX(Q$78:Q$91,$D1546)/$E1546</f>
        <v/>
      </c>
      <c r="R1546" s="37">
        <f>INDEX(R$78:R$91,$D1546)/$E1546</f>
        <v/>
      </c>
      <c r="S1546" s="37">
        <f>INDEX(S$78:S$91,$D1546)/$E1546</f>
        <v/>
      </c>
      <c r="T1546" s="37">
        <f>INDEX(T$78:T$91,$D1546)/$E1546</f>
        <v/>
      </c>
      <c r="U1546" s="37">
        <f>INDEX(U$78:U$91,$D1546)/$E1546</f>
        <v/>
      </c>
      <c r="V1546" s="37">
        <f>INDEX(V$78:V$91,$D1546)/$E1546</f>
        <v/>
      </c>
      <c r="W1546" s="37">
        <f>INDEX(W$78:W$91,$D1546)/$E1546</f>
        <v/>
      </c>
      <c r="X1546" s="37">
        <f>INDEX(X$78:X$91,$D1546)/$E1546</f>
        <v/>
      </c>
      <c r="Y1546" s="37">
        <f>INDEX(Y$78:Y$91,$D1546)/$E1546</f>
        <v/>
      </c>
      <c r="Z1546" s="37">
        <f>INDEX(Z$78:Z$91,$D1546)/$E1546</f>
        <v/>
      </c>
      <c r="AA1546" s="37">
        <f>INDEX(AA$78:AA$91,$D1546)/$E1546</f>
        <v/>
      </c>
      <c r="AB1546" s="37">
        <f>INDEX(AB$78:AB$91,$D1546)/$E1546</f>
        <v/>
      </c>
      <c r="AC1546" s="37">
        <f>INDEX(AC$78:AC$91,$D1546)/$E1546</f>
        <v/>
      </c>
      <c r="AD1546" s="40">
        <f>NEWEXCISE(INDEX(AD$78:AD$91,$D1546),$E1546)</f>
        <v/>
      </c>
      <c r="AF1546" s="11">
        <f>LOWER(Settings!$C$4)&amp;".mit."&amp;$A1546&amp;IF($C1546="","","."&amp;$C1546&amp;"."&amp;$B1546)&amp;IF(INDEX(Variables!$D$5:$D$205,MATCH($A1546,Variables!$A$5:$A$205,0))="","","."&amp;INDEX(Variables!$D$5:$D$205,MATCH($A1546,Variables!$A$5:$A$205,0)))&amp;"."&amp;AF$5</f>
        <v/>
      </c>
      <c r="AG1546" s="38">
        <f>INDEX(AG$78:AG$91,$D1546)/$E1546</f>
        <v/>
      </c>
      <c r="AH1546" s="37">
        <f>INDEX(AH$78:AH$91,$D1546)/$E1546</f>
        <v/>
      </c>
      <c r="AI1546" s="37">
        <f>INDEX(AI$78:AI$91,$D1546)/$E1546</f>
        <v/>
      </c>
      <c r="AJ1546" s="37">
        <f>INDEX(AJ$78:AJ$91,$D1546)/$E1546</f>
        <v/>
      </c>
      <c r="AK1546" s="37">
        <f>INDEX(AK$78:AK$91,$D1546)/$E1546</f>
        <v/>
      </c>
      <c r="AL1546" s="37">
        <f>INDEX(AL$78:AL$91,$D1546)/$E1546</f>
        <v/>
      </c>
      <c r="AM1546" s="37">
        <f>INDEX(AM$78:AM$91,$D1546)/$E1546</f>
        <v/>
      </c>
      <c r="AN1546" s="37">
        <f>INDEX(AN$78:AN$91,$D1546)/$E1546</f>
        <v/>
      </c>
      <c r="AO1546" s="37">
        <f>INDEX(AO$78:AO$91,$D1546)/$E1546</f>
        <v/>
      </c>
      <c r="AP1546" s="37">
        <f>INDEX(AP$78:AP$91,$D1546)/$E1546</f>
        <v/>
      </c>
      <c r="AQ1546" s="37">
        <f>INDEX(AQ$78:AQ$91,$D1546)/$E1546</f>
        <v/>
      </c>
      <c r="AR1546" s="37">
        <f>INDEX(AR$78:AR$91,$D1546)/$E1546</f>
        <v/>
      </c>
      <c r="AS1546" s="37">
        <f>INDEX(AS$78:AS$91,$D1546)/$E1546</f>
        <v/>
      </c>
      <c r="AT1546" s="37">
        <f>INDEX(AT$78:AT$91,$D1546)/$E1546</f>
        <v/>
      </c>
      <c r="AU1546" s="37">
        <f>INDEX(AU$78:AU$91,$D1546)/$E1546</f>
        <v/>
      </c>
      <c r="AV1546" s="37">
        <f>INDEX(AV$78:AV$91,$D1546)/$E1546</f>
        <v/>
      </c>
      <c r="AW1546" s="37">
        <f>INDEX(AW$78:AW$91,$D1546)/$E1546</f>
        <v/>
      </c>
      <c r="AX1546" s="37">
        <f>INDEX(AX$78:AX$91,$D1546)/$E1546</f>
        <v/>
      </c>
      <c r="AY1546" s="40">
        <f>NEWEXCISE(INDEX(AY$78:AY$91,$D1546),$E1546)</f>
        <v/>
      </c>
    </row>
    <row r="1547" hidden="1" outlineLevel="2">
      <c r="A1547" s="14" t="inlineStr">
        <is>
          <t>ntx</t>
        </is>
      </c>
      <c r="B1547" s="14" t="inlineStr">
        <is>
          <t>ker</t>
        </is>
      </c>
      <c r="C1547" s="14" t="inlineStr">
        <is>
          <t>mac</t>
        </is>
      </c>
      <c r="D1547" s="37">
        <f>INDEX(Inputs!$L$5:$L$132,MATCH($B1547&amp;"|"&amp;$C1547,Inputs!$A$5:$A$132,0))</f>
        <v/>
      </c>
      <c r="E1547" s="37">
        <f>INDEX(Inputs!$I$5:$I$132,MATCH($B1547&amp;"|"&amp;$C1547,Inputs!$A$5:$A$132,0))</f>
        <v/>
      </c>
      <c r="F1547" s="36" t="n"/>
      <c r="G1547" s="36" t="n"/>
      <c r="H1547" s="14">
        <f>INDEX(Variables!$B$5:$B$205,MATCH($A1547,Variables!$A$5:$A$205,0))&amp;IF($C1547="",""," | "&amp;INDEX(Mapping!$B$5:$B$26,MATCH($C1547,Mapping!$A$5:$A$26,0))&amp;" | "&amp;INDEX(Mapping!$B$30:$B$46,MATCH($B1547,Mapping!$A$30:$A$46,0)))</f>
        <v/>
      </c>
      <c r="I1547" s="14">
        <f>INDEX(Variables!$C$5:$C$205,MATCH($A1547,Variables!$A$5:$A$205,0))</f>
        <v/>
      </c>
      <c r="J1547" s="14">
        <f>INDEX(Variables!$E$5:$E$205,MATCH($A1547,Variables!$A$5:$A$205,0))</f>
        <v/>
      </c>
      <c r="K1547" s="11">
        <f>LOWER(Settings!$C$4)&amp;".mit."&amp;$A1547&amp;IF($C1547="","","."&amp;$C1547&amp;"."&amp;$B1547)&amp;IF(INDEX(Variables!$D$5:$D$205,MATCH($A1547,Variables!$A$5:$A$205,0))="","","."&amp;INDEX(Variables!$D$5:$D$205,MATCH($A1547,Variables!$A$5:$A$205,0)))&amp;"."&amp;K$5</f>
        <v/>
      </c>
      <c r="L1547" s="38">
        <f>INDEX(L$78:L$91,$D1547)/$E1547</f>
        <v/>
      </c>
      <c r="M1547" s="37">
        <f>INDEX(M$78:M$91,$D1547)/$E1547</f>
        <v/>
      </c>
      <c r="N1547" s="37">
        <f>INDEX(N$78:N$91,$D1547)/$E1547</f>
        <v/>
      </c>
      <c r="O1547" s="37">
        <f>INDEX(O$78:O$91,$D1547)/$E1547</f>
        <v/>
      </c>
      <c r="P1547" s="37">
        <f>INDEX(P$78:P$91,$D1547)/$E1547</f>
        <v/>
      </c>
      <c r="Q1547" s="37">
        <f>INDEX(Q$78:Q$91,$D1547)/$E1547</f>
        <v/>
      </c>
      <c r="R1547" s="37">
        <f>INDEX(R$78:R$91,$D1547)/$E1547</f>
        <v/>
      </c>
      <c r="S1547" s="37">
        <f>INDEX(S$78:S$91,$D1547)/$E1547</f>
        <v/>
      </c>
      <c r="T1547" s="37">
        <f>INDEX(T$78:T$91,$D1547)/$E1547</f>
        <v/>
      </c>
      <c r="U1547" s="37">
        <f>INDEX(U$78:U$91,$D1547)/$E1547</f>
        <v/>
      </c>
      <c r="V1547" s="37">
        <f>INDEX(V$78:V$91,$D1547)/$E1547</f>
        <v/>
      </c>
      <c r="W1547" s="37">
        <f>INDEX(W$78:W$91,$D1547)/$E1547</f>
        <v/>
      </c>
      <c r="X1547" s="37">
        <f>INDEX(X$78:X$91,$D1547)/$E1547</f>
        <v/>
      </c>
      <c r="Y1547" s="37">
        <f>INDEX(Y$78:Y$91,$D1547)/$E1547</f>
        <v/>
      </c>
      <c r="Z1547" s="37">
        <f>INDEX(Z$78:Z$91,$D1547)/$E1547</f>
        <v/>
      </c>
      <c r="AA1547" s="37">
        <f>INDEX(AA$78:AA$91,$D1547)/$E1547</f>
        <v/>
      </c>
      <c r="AB1547" s="37">
        <f>INDEX(AB$78:AB$91,$D1547)/$E1547</f>
        <v/>
      </c>
      <c r="AC1547" s="37">
        <f>INDEX(AC$78:AC$91,$D1547)/$E1547</f>
        <v/>
      </c>
      <c r="AD1547" s="40">
        <f>NEWEXCISE(INDEX(AD$78:AD$91,$D1547),$E1547)</f>
        <v/>
      </c>
      <c r="AF1547" s="11">
        <f>LOWER(Settings!$C$4)&amp;".mit."&amp;$A1547&amp;IF($C1547="","","."&amp;$C1547&amp;"."&amp;$B1547)&amp;IF(INDEX(Variables!$D$5:$D$205,MATCH($A1547,Variables!$A$5:$A$205,0))="","","."&amp;INDEX(Variables!$D$5:$D$205,MATCH($A1547,Variables!$A$5:$A$205,0)))&amp;"."&amp;AF$5</f>
        <v/>
      </c>
      <c r="AG1547" s="38">
        <f>INDEX(AG$78:AG$91,$D1547)/$E1547</f>
        <v/>
      </c>
      <c r="AH1547" s="37">
        <f>INDEX(AH$78:AH$91,$D1547)/$E1547</f>
        <v/>
      </c>
      <c r="AI1547" s="37">
        <f>INDEX(AI$78:AI$91,$D1547)/$E1547</f>
        <v/>
      </c>
      <c r="AJ1547" s="37">
        <f>INDEX(AJ$78:AJ$91,$D1547)/$E1547</f>
        <v/>
      </c>
      <c r="AK1547" s="37">
        <f>INDEX(AK$78:AK$91,$D1547)/$E1547</f>
        <v/>
      </c>
      <c r="AL1547" s="37">
        <f>INDEX(AL$78:AL$91,$D1547)/$E1547</f>
        <v/>
      </c>
      <c r="AM1547" s="37">
        <f>INDEX(AM$78:AM$91,$D1547)/$E1547</f>
        <v/>
      </c>
      <c r="AN1547" s="37">
        <f>INDEX(AN$78:AN$91,$D1547)/$E1547</f>
        <v/>
      </c>
      <c r="AO1547" s="37">
        <f>INDEX(AO$78:AO$91,$D1547)/$E1547</f>
        <v/>
      </c>
      <c r="AP1547" s="37">
        <f>INDEX(AP$78:AP$91,$D1547)/$E1547</f>
        <v/>
      </c>
      <c r="AQ1547" s="37">
        <f>INDEX(AQ$78:AQ$91,$D1547)/$E1547</f>
        <v/>
      </c>
      <c r="AR1547" s="37">
        <f>INDEX(AR$78:AR$91,$D1547)/$E1547</f>
        <v/>
      </c>
      <c r="AS1547" s="37">
        <f>INDEX(AS$78:AS$91,$D1547)/$E1547</f>
        <v/>
      </c>
      <c r="AT1547" s="37">
        <f>INDEX(AT$78:AT$91,$D1547)/$E1547</f>
        <v/>
      </c>
      <c r="AU1547" s="37">
        <f>INDEX(AU$78:AU$91,$D1547)/$E1547</f>
        <v/>
      </c>
      <c r="AV1547" s="37">
        <f>INDEX(AV$78:AV$91,$D1547)/$E1547</f>
        <v/>
      </c>
      <c r="AW1547" s="37">
        <f>INDEX(AW$78:AW$91,$D1547)/$E1547</f>
        <v/>
      </c>
      <c r="AX1547" s="37">
        <f>INDEX(AX$78:AX$91,$D1547)/$E1547</f>
        <v/>
      </c>
      <c r="AY1547" s="40">
        <f>NEWEXCISE(INDEX(AY$78:AY$91,$D1547),$E1547)</f>
        <v/>
      </c>
    </row>
    <row r="1548" hidden="1" outlineLevel="2">
      <c r="A1548" s="14" t="inlineStr">
        <is>
          <t>ntx</t>
        </is>
      </c>
      <c r="B1548" s="14" t="inlineStr">
        <is>
          <t>oop</t>
        </is>
      </c>
      <c r="C1548" s="14" t="inlineStr">
        <is>
          <t>mac</t>
        </is>
      </c>
      <c r="D1548" s="37">
        <f>INDEX(Inputs!$L$5:$L$132,MATCH($B1548&amp;"|"&amp;$C1548,Inputs!$A$5:$A$132,0))</f>
        <v/>
      </c>
      <c r="E1548" s="37">
        <f>INDEX(Inputs!$I$5:$I$132,MATCH($B1548&amp;"|"&amp;$C1548,Inputs!$A$5:$A$132,0))</f>
        <v/>
      </c>
      <c r="F1548" s="36" t="n"/>
      <c r="G1548" s="36" t="n"/>
      <c r="H1548" s="14">
        <f>INDEX(Variables!$B$5:$B$205,MATCH($A1548,Variables!$A$5:$A$205,0))&amp;IF($C1548="",""," | "&amp;INDEX(Mapping!$B$5:$B$26,MATCH($C1548,Mapping!$A$5:$A$26,0))&amp;" | "&amp;INDEX(Mapping!$B$30:$B$46,MATCH($B1548,Mapping!$A$30:$A$46,0)))</f>
        <v/>
      </c>
      <c r="I1548" s="14">
        <f>INDEX(Variables!$C$5:$C$205,MATCH($A1548,Variables!$A$5:$A$205,0))</f>
        <v/>
      </c>
      <c r="J1548" s="14">
        <f>INDEX(Variables!$E$5:$E$205,MATCH($A1548,Variables!$A$5:$A$205,0))</f>
        <v/>
      </c>
      <c r="K1548" s="11">
        <f>LOWER(Settings!$C$4)&amp;".mit."&amp;$A1548&amp;IF($C1548="","","."&amp;$C1548&amp;"."&amp;$B1548)&amp;IF(INDEX(Variables!$D$5:$D$205,MATCH($A1548,Variables!$A$5:$A$205,0))="","","."&amp;INDEX(Variables!$D$5:$D$205,MATCH($A1548,Variables!$A$5:$A$205,0)))&amp;"."&amp;K$5</f>
        <v/>
      </c>
      <c r="L1548" s="38">
        <f>INDEX(L$78:L$91,$D1548)/$E1548</f>
        <v/>
      </c>
      <c r="M1548" s="37">
        <f>INDEX(M$78:M$91,$D1548)/$E1548</f>
        <v/>
      </c>
      <c r="N1548" s="37">
        <f>INDEX(N$78:N$91,$D1548)/$E1548</f>
        <v/>
      </c>
      <c r="O1548" s="37">
        <f>INDEX(O$78:O$91,$D1548)/$E1548</f>
        <v/>
      </c>
      <c r="P1548" s="37">
        <f>INDEX(P$78:P$91,$D1548)/$E1548</f>
        <v/>
      </c>
      <c r="Q1548" s="37">
        <f>INDEX(Q$78:Q$91,$D1548)/$E1548</f>
        <v/>
      </c>
      <c r="R1548" s="37">
        <f>INDEX(R$78:R$91,$D1548)/$E1548</f>
        <v/>
      </c>
      <c r="S1548" s="37">
        <f>INDEX(S$78:S$91,$D1548)/$E1548</f>
        <v/>
      </c>
      <c r="T1548" s="37">
        <f>INDEX(T$78:T$91,$D1548)/$E1548</f>
        <v/>
      </c>
      <c r="U1548" s="37">
        <f>INDEX(U$78:U$91,$D1548)/$E1548</f>
        <v/>
      </c>
      <c r="V1548" s="37">
        <f>INDEX(V$78:V$91,$D1548)/$E1548</f>
        <v/>
      </c>
      <c r="W1548" s="37">
        <f>INDEX(W$78:W$91,$D1548)/$E1548</f>
        <v/>
      </c>
      <c r="X1548" s="37">
        <f>INDEX(X$78:X$91,$D1548)/$E1548</f>
        <v/>
      </c>
      <c r="Y1548" s="37">
        <f>INDEX(Y$78:Y$91,$D1548)/$E1548</f>
        <v/>
      </c>
      <c r="Z1548" s="37">
        <f>INDEX(Z$78:Z$91,$D1548)/$E1548</f>
        <v/>
      </c>
      <c r="AA1548" s="37">
        <f>INDEX(AA$78:AA$91,$D1548)/$E1548</f>
        <v/>
      </c>
      <c r="AB1548" s="37">
        <f>INDEX(AB$78:AB$91,$D1548)/$E1548</f>
        <v/>
      </c>
      <c r="AC1548" s="37">
        <f>INDEX(AC$78:AC$91,$D1548)/$E1548</f>
        <v/>
      </c>
      <c r="AD1548" s="40">
        <f>NEWEXCISE(INDEX(AD$78:AD$91,$D1548),$E1548)</f>
        <v/>
      </c>
      <c r="AF1548" s="11">
        <f>LOWER(Settings!$C$4)&amp;".mit."&amp;$A1548&amp;IF($C1548="","","."&amp;$C1548&amp;"."&amp;$B1548)&amp;IF(INDEX(Variables!$D$5:$D$205,MATCH($A1548,Variables!$A$5:$A$205,0))="","","."&amp;INDEX(Variables!$D$5:$D$205,MATCH($A1548,Variables!$A$5:$A$205,0)))&amp;"."&amp;AF$5</f>
        <v/>
      </c>
      <c r="AG1548" s="38">
        <f>INDEX(AG$78:AG$91,$D1548)/$E1548</f>
        <v/>
      </c>
      <c r="AH1548" s="37">
        <f>INDEX(AH$78:AH$91,$D1548)/$E1548</f>
        <v/>
      </c>
      <c r="AI1548" s="37">
        <f>INDEX(AI$78:AI$91,$D1548)/$E1548</f>
        <v/>
      </c>
      <c r="AJ1548" s="37">
        <f>INDEX(AJ$78:AJ$91,$D1548)/$E1548</f>
        <v/>
      </c>
      <c r="AK1548" s="37">
        <f>INDEX(AK$78:AK$91,$D1548)/$E1548</f>
        <v/>
      </c>
      <c r="AL1548" s="37">
        <f>INDEX(AL$78:AL$91,$D1548)/$E1548</f>
        <v/>
      </c>
      <c r="AM1548" s="37">
        <f>INDEX(AM$78:AM$91,$D1548)/$E1548</f>
        <v/>
      </c>
      <c r="AN1548" s="37">
        <f>INDEX(AN$78:AN$91,$D1548)/$E1548</f>
        <v/>
      </c>
      <c r="AO1548" s="37">
        <f>INDEX(AO$78:AO$91,$D1548)/$E1548</f>
        <v/>
      </c>
      <c r="AP1548" s="37">
        <f>INDEX(AP$78:AP$91,$D1548)/$E1548</f>
        <v/>
      </c>
      <c r="AQ1548" s="37">
        <f>INDEX(AQ$78:AQ$91,$D1548)/$E1548</f>
        <v/>
      </c>
      <c r="AR1548" s="37">
        <f>INDEX(AR$78:AR$91,$D1548)/$E1548</f>
        <v/>
      </c>
      <c r="AS1548" s="37">
        <f>INDEX(AS$78:AS$91,$D1548)/$E1548</f>
        <v/>
      </c>
      <c r="AT1548" s="37">
        <f>INDEX(AT$78:AT$91,$D1548)/$E1548</f>
        <v/>
      </c>
      <c r="AU1548" s="37">
        <f>INDEX(AU$78:AU$91,$D1548)/$E1548</f>
        <v/>
      </c>
      <c r="AV1548" s="37">
        <f>INDEX(AV$78:AV$91,$D1548)/$E1548</f>
        <v/>
      </c>
      <c r="AW1548" s="37">
        <f>INDEX(AW$78:AW$91,$D1548)/$E1548</f>
        <v/>
      </c>
      <c r="AX1548" s="37">
        <f>INDEX(AX$78:AX$91,$D1548)/$E1548</f>
        <v/>
      </c>
      <c r="AY1548" s="40">
        <f>NEWEXCISE(INDEX(AY$78:AY$91,$D1548),$E1548)</f>
        <v/>
      </c>
    </row>
    <row r="1549" hidden="1" outlineLevel="2">
      <c r="A1549" s="14" t="inlineStr">
        <is>
          <t>ntx</t>
        </is>
      </c>
      <c r="B1549" s="14" t="inlineStr">
        <is>
          <t>bio</t>
        </is>
      </c>
      <c r="C1549" s="14" t="inlineStr">
        <is>
          <t>mac</t>
        </is>
      </c>
      <c r="D1549" s="37">
        <f>INDEX(Inputs!$L$5:$L$132,MATCH($B1549&amp;"|"&amp;$C1549,Inputs!$A$5:$A$132,0))</f>
        <v/>
      </c>
      <c r="E1549" s="37">
        <f>INDEX(Inputs!$I$5:$I$132,MATCH($B1549&amp;"|"&amp;$C1549,Inputs!$A$5:$A$132,0))</f>
        <v/>
      </c>
      <c r="F1549" s="36" t="n"/>
      <c r="G1549" s="36" t="n"/>
      <c r="H1549" s="14">
        <f>INDEX(Variables!$B$5:$B$205,MATCH($A1549,Variables!$A$5:$A$205,0))&amp;IF($C1549="",""," | "&amp;INDEX(Mapping!$B$5:$B$26,MATCH($C1549,Mapping!$A$5:$A$26,0))&amp;" | "&amp;INDEX(Mapping!$B$30:$B$46,MATCH($B1549,Mapping!$A$30:$A$46,0)))</f>
        <v/>
      </c>
      <c r="I1549" s="14">
        <f>INDEX(Variables!$C$5:$C$205,MATCH($A1549,Variables!$A$5:$A$205,0))</f>
        <v/>
      </c>
      <c r="J1549" s="14">
        <f>INDEX(Variables!$E$5:$E$205,MATCH($A1549,Variables!$A$5:$A$205,0))</f>
        <v/>
      </c>
      <c r="K1549" s="11">
        <f>LOWER(Settings!$C$4)&amp;".mit."&amp;$A1549&amp;IF($C1549="","","."&amp;$C1549&amp;"."&amp;$B1549)&amp;IF(INDEX(Variables!$D$5:$D$205,MATCH($A1549,Variables!$A$5:$A$205,0))="","","."&amp;INDEX(Variables!$D$5:$D$205,MATCH($A1549,Variables!$A$5:$A$205,0)))&amp;"."&amp;K$5</f>
        <v/>
      </c>
      <c r="L1549" s="38">
        <f>INDEX(L$78:L$91,$D1549)/$E1549</f>
        <v/>
      </c>
      <c r="M1549" s="37">
        <f>INDEX(M$78:M$91,$D1549)/$E1549</f>
        <v/>
      </c>
      <c r="N1549" s="37">
        <f>INDEX(N$78:N$91,$D1549)/$E1549</f>
        <v/>
      </c>
      <c r="O1549" s="37">
        <f>INDEX(O$78:O$91,$D1549)/$E1549</f>
        <v/>
      </c>
      <c r="P1549" s="37">
        <f>INDEX(P$78:P$91,$D1549)/$E1549</f>
        <v/>
      </c>
      <c r="Q1549" s="37">
        <f>INDEX(Q$78:Q$91,$D1549)/$E1549</f>
        <v/>
      </c>
      <c r="R1549" s="37">
        <f>INDEX(R$78:R$91,$D1549)/$E1549</f>
        <v/>
      </c>
      <c r="S1549" s="37">
        <f>INDEX(S$78:S$91,$D1549)/$E1549</f>
        <v/>
      </c>
      <c r="T1549" s="37">
        <f>INDEX(T$78:T$91,$D1549)/$E1549</f>
        <v/>
      </c>
      <c r="U1549" s="37">
        <f>INDEX(U$78:U$91,$D1549)/$E1549</f>
        <v/>
      </c>
      <c r="V1549" s="37">
        <f>INDEX(V$78:V$91,$D1549)/$E1549</f>
        <v/>
      </c>
      <c r="W1549" s="37">
        <f>INDEX(W$78:W$91,$D1549)/$E1549</f>
        <v/>
      </c>
      <c r="X1549" s="37">
        <f>INDEX(X$78:X$91,$D1549)/$E1549</f>
        <v/>
      </c>
      <c r="Y1549" s="37">
        <f>INDEX(Y$78:Y$91,$D1549)/$E1549</f>
        <v/>
      </c>
      <c r="Z1549" s="37">
        <f>INDEX(Z$78:Z$91,$D1549)/$E1549</f>
        <v/>
      </c>
      <c r="AA1549" s="37">
        <f>INDEX(AA$78:AA$91,$D1549)/$E1549</f>
        <v/>
      </c>
      <c r="AB1549" s="37">
        <f>INDEX(AB$78:AB$91,$D1549)/$E1549</f>
        <v/>
      </c>
      <c r="AC1549" s="37">
        <f>INDEX(AC$78:AC$91,$D1549)/$E1549</f>
        <v/>
      </c>
      <c r="AD1549" s="40">
        <f>NEWEXCISE(INDEX(AD$78:AD$91,$D1549),$E1549)</f>
        <v/>
      </c>
      <c r="AF1549" s="11">
        <f>LOWER(Settings!$C$4)&amp;".mit."&amp;$A1549&amp;IF($C1549="","","."&amp;$C1549&amp;"."&amp;$B1549)&amp;IF(INDEX(Variables!$D$5:$D$205,MATCH($A1549,Variables!$A$5:$A$205,0))="","","."&amp;INDEX(Variables!$D$5:$D$205,MATCH($A1549,Variables!$A$5:$A$205,0)))&amp;"."&amp;AF$5</f>
        <v/>
      </c>
      <c r="AG1549" s="38">
        <f>INDEX(AG$78:AG$91,$D1549)/$E1549</f>
        <v/>
      </c>
      <c r="AH1549" s="37">
        <f>INDEX(AH$78:AH$91,$D1549)/$E1549</f>
        <v/>
      </c>
      <c r="AI1549" s="37">
        <f>INDEX(AI$78:AI$91,$D1549)/$E1549</f>
        <v/>
      </c>
      <c r="AJ1549" s="37">
        <f>INDEX(AJ$78:AJ$91,$D1549)/$E1549</f>
        <v/>
      </c>
      <c r="AK1549" s="37">
        <f>INDEX(AK$78:AK$91,$D1549)/$E1549</f>
        <v/>
      </c>
      <c r="AL1549" s="37">
        <f>INDEX(AL$78:AL$91,$D1549)/$E1549</f>
        <v/>
      </c>
      <c r="AM1549" s="37">
        <f>INDEX(AM$78:AM$91,$D1549)/$E1549</f>
        <v/>
      </c>
      <c r="AN1549" s="37">
        <f>INDEX(AN$78:AN$91,$D1549)/$E1549</f>
        <v/>
      </c>
      <c r="AO1549" s="37">
        <f>INDEX(AO$78:AO$91,$D1549)/$E1549</f>
        <v/>
      </c>
      <c r="AP1549" s="37">
        <f>INDEX(AP$78:AP$91,$D1549)/$E1549</f>
        <v/>
      </c>
      <c r="AQ1549" s="37">
        <f>INDEX(AQ$78:AQ$91,$D1549)/$E1549</f>
        <v/>
      </c>
      <c r="AR1549" s="37">
        <f>INDEX(AR$78:AR$91,$D1549)/$E1549</f>
        <v/>
      </c>
      <c r="AS1549" s="37">
        <f>INDEX(AS$78:AS$91,$D1549)/$E1549</f>
        <v/>
      </c>
      <c r="AT1549" s="37">
        <f>INDEX(AT$78:AT$91,$D1549)/$E1549</f>
        <v/>
      </c>
      <c r="AU1549" s="37">
        <f>INDEX(AU$78:AU$91,$D1549)/$E1549</f>
        <v/>
      </c>
      <c r="AV1549" s="37">
        <f>INDEX(AV$78:AV$91,$D1549)/$E1549</f>
        <v/>
      </c>
      <c r="AW1549" s="37">
        <f>INDEX(AW$78:AW$91,$D1549)/$E1549</f>
        <v/>
      </c>
      <c r="AX1549" s="37">
        <f>INDEX(AX$78:AX$91,$D1549)/$E1549</f>
        <v/>
      </c>
      <c r="AY1549" s="40">
        <f>NEWEXCISE(INDEX(AY$78:AY$91,$D1549),$E1549)</f>
        <v/>
      </c>
    </row>
    <row r="1550" hidden="1" outlineLevel="2"/>
    <row r="1551" hidden="1" outlineLevel="2">
      <c r="A1551" s="14" t="inlineStr">
        <is>
          <t>nce</t>
        </is>
      </c>
      <c r="B1551" s="14" t="inlineStr">
        <is>
          <t>coa</t>
        </is>
      </c>
      <c r="C1551" s="14" t="inlineStr">
        <is>
          <t>mac</t>
        </is>
      </c>
      <c r="D1551" s="36" t="n"/>
      <c r="E1551" s="36" t="n"/>
      <c r="F1551" s="36" t="n"/>
      <c r="G1551" s="36" t="n"/>
      <c r="H1551" s="14">
        <f>INDEX(Variables!$B$5:$B$205,MATCH($A1551,Variables!$A$5:$A$205,0))&amp;IF($C1551="",""," | "&amp;INDEX(Mapping!$B$5:$B$26,MATCH($C1551,Mapping!$A$5:$A$26,0))&amp;" | "&amp;INDEX(Mapping!$B$30:$B$46,MATCH($B1551,Mapping!$A$30:$A$46,0)))</f>
        <v/>
      </c>
      <c r="I1551" s="14">
        <f>INDEX(Variables!$C$5:$C$205,MATCH($A1551,Variables!$A$5:$A$205,0))</f>
        <v/>
      </c>
      <c r="J1551" s="14">
        <f>INDEX(Variables!$E$5:$E$205,MATCH($A1551,Variables!$A$5:$A$205,0))</f>
        <v/>
      </c>
      <c r="K1551" s="11">
        <f>LOWER(Settings!$C$4)&amp;".mit."&amp;$A1551&amp;IF($C1551="","","."&amp;$C1551&amp;"."&amp;$B1551)&amp;IF(INDEX(Variables!$D$5:$D$205,MATCH($A1551,Variables!$A$5:$A$205,0))="","","."&amp;INDEX(Variables!$D$5:$D$205,MATCH($A1551,Variables!$A$5:$A$205,0)))&amp;"."&amp;K$5</f>
        <v/>
      </c>
      <c r="L1551" s="38">
        <f>L1524+L1533+L1542</f>
        <v/>
      </c>
      <c r="M1551" s="37">
        <f>M1524+M1533+M1542</f>
        <v/>
      </c>
      <c r="N1551" s="37">
        <f>N1524+N1533+N1542</f>
        <v/>
      </c>
      <c r="O1551" s="37">
        <f>O1524+O1533+O1542</f>
        <v/>
      </c>
      <c r="P1551" s="37">
        <f>P1524+P1533+P1542</f>
        <v/>
      </c>
      <c r="Q1551" s="37">
        <f>Q1524+Q1533+Q1542</f>
        <v/>
      </c>
      <c r="R1551" s="37">
        <f>R1524+R1533+R1542</f>
        <v/>
      </c>
      <c r="S1551" s="37">
        <f>S1524+S1533+S1542</f>
        <v/>
      </c>
      <c r="T1551" s="37">
        <f>T1524+T1533+T1542</f>
        <v/>
      </c>
      <c r="U1551" s="37">
        <f>U1524+U1533+U1542</f>
        <v/>
      </c>
      <c r="V1551" s="37">
        <f>V1524+V1533+V1542</f>
        <v/>
      </c>
      <c r="W1551" s="37">
        <f>W1524+W1533+W1542</f>
        <v/>
      </c>
      <c r="X1551" s="37">
        <f>X1524+X1533+X1542</f>
        <v/>
      </c>
      <c r="Y1551" s="37">
        <f>Y1524+Y1533+Y1542</f>
        <v/>
      </c>
      <c r="Z1551" s="37">
        <f>Z1524+Z1533+Z1542</f>
        <v/>
      </c>
      <c r="AA1551" s="37">
        <f>AA1524+AA1533+AA1542</f>
        <v/>
      </c>
      <c r="AB1551" s="37">
        <f>AB1524+AB1533+AB1542</f>
        <v/>
      </c>
      <c r="AC1551" s="37">
        <f>AC1524+AC1533+AC1542</f>
        <v/>
      </c>
      <c r="AD1551" s="40">
        <f>NEWPOLICY(AD1524,AD1533,AD1542)</f>
        <v/>
      </c>
      <c r="AF1551" s="11">
        <f>LOWER(Settings!$C$4)&amp;".mit."&amp;$A1551&amp;IF($C1551="","","."&amp;$C1551&amp;"."&amp;$B1551)&amp;IF(INDEX(Variables!$D$5:$D$205,MATCH($A1551,Variables!$A$5:$A$205,0))="","","."&amp;INDEX(Variables!$D$5:$D$205,MATCH($A1551,Variables!$A$5:$A$205,0)))&amp;"."&amp;AF$5</f>
        <v/>
      </c>
      <c r="AG1551" s="38">
        <f>AG1524+AG1533+AG1542</f>
        <v/>
      </c>
      <c r="AH1551" s="37">
        <f>AH1524+AH1533+AH1542</f>
        <v/>
      </c>
      <c r="AI1551" s="37">
        <f>AI1524+AI1533+AI1542</f>
        <v/>
      </c>
      <c r="AJ1551" s="37">
        <f>AJ1524+AJ1533+AJ1542</f>
        <v/>
      </c>
      <c r="AK1551" s="37">
        <f>AK1524+AK1533+AK1542</f>
        <v/>
      </c>
      <c r="AL1551" s="37">
        <f>AL1524+AL1533+AL1542</f>
        <v/>
      </c>
      <c r="AM1551" s="37">
        <f>AM1524+AM1533+AM1542</f>
        <v/>
      </c>
      <c r="AN1551" s="37">
        <f>AN1524+AN1533+AN1542</f>
        <v/>
      </c>
      <c r="AO1551" s="37">
        <f>AO1524+AO1533+AO1542</f>
        <v/>
      </c>
      <c r="AP1551" s="37">
        <f>AP1524+AP1533+AP1542</f>
        <v/>
      </c>
      <c r="AQ1551" s="37">
        <f>AQ1524+AQ1533+AQ1542</f>
        <v/>
      </c>
      <c r="AR1551" s="37">
        <f>AR1524+AR1533+AR1542</f>
        <v/>
      </c>
      <c r="AS1551" s="37">
        <f>AS1524+AS1533+AS1542</f>
        <v/>
      </c>
      <c r="AT1551" s="37">
        <f>AT1524+AT1533+AT1542</f>
        <v/>
      </c>
      <c r="AU1551" s="37">
        <f>AU1524+AU1533+AU1542</f>
        <v/>
      </c>
      <c r="AV1551" s="37">
        <f>AV1524+AV1533+AV1542</f>
        <v/>
      </c>
      <c r="AW1551" s="37">
        <f>AW1524+AW1533+AW1542</f>
        <v/>
      </c>
      <c r="AX1551" s="37">
        <f>AX1524+AX1533+AX1542</f>
        <v/>
      </c>
      <c r="AY1551" s="40">
        <f>NEWPOLICY(AY1524,AY1533,AY1542)</f>
        <v/>
      </c>
    </row>
    <row r="1552" hidden="1" outlineLevel="2">
      <c r="A1552" s="14" t="inlineStr">
        <is>
          <t>nce</t>
        </is>
      </c>
      <c r="B1552" s="14" t="inlineStr">
        <is>
          <t>nga</t>
        </is>
      </c>
      <c r="C1552" s="14" t="inlineStr">
        <is>
          <t>mac</t>
        </is>
      </c>
      <c r="D1552" s="36" t="n"/>
      <c r="E1552" s="36" t="n"/>
      <c r="F1552" s="36" t="n"/>
      <c r="G1552" s="36" t="n"/>
      <c r="H1552" s="14">
        <f>INDEX(Variables!$B$5:$B$205,MATCH($A1552,Variables!$A$5:$A$205,0))&amp;IF($C1552="",""," | "&amp;INDEX(Mapping!$B$5:$B$26,MATCH($C1552,Mapping!$A$5:$A$26,0))&amp;" | "&amp;INDEX(Mapping!$B$30:$B$46,MATCH($B1552,Mapping!$A$30:$A$46,0)))</f>
        <v/>
      </c>
      <c r="I1552" s="14">
        <f>INDEX(Variables!$C$5:$C$205,MATCH($A1552,Variables!$A$5:$A$205,0))</f>
        <v/>
      </c>
      <c r="J1552" s="14">
        <f>INDEX(Variables!$E$5:$E$205,MATCH($A1552,Variables!$A$5:$A$205,0))</f>
        <v/>
      </c>
      <c r="K1552" s="11">
        <f>LOWER(Settings!$C$4)&amp;".mit."&amp;$A1552&amp;IF($C1552="","","."&amp;$C1552&amp;"."&amp;$B1552)&amp;IF(INDEX(Variables!$D$5:$D$205,MATCH($A1552,Variables!$A$5:$A$205,0))="","","."&amp;INDEX(Variables!$D$5:$D$205,MATCH($A1552,Variables!$A$5:$A$205,0)))&amp;"."&amp;K$5</f>
        <v/>
      </c>
      <c r="L1552" s="38">
        <f>L1525+L1534+L1543</f>
        <v/>
      </c>
      <c r="M1552" s="37">
        <f>M1525+M1534+M1543</f>
        <v/>
      </c>
      <c r="N1552" s="37">
        <f>N1525+N1534+N1543</f>
        <v/>
      </c>
      <c r="O1552" s="37">
        <f>O1525+O1534+O1543</f>
        <v/>
      </c>
      <c r="P1552" s="37">
        <f>P1525+P1534+P1543</f>
        <v/>
      </c>
      <c r="Q1552" s="37">
        <f>Q1525+Q1534+Q1543</f>
        <v/>
      </c>
      <c r="R1552" s="37">
        <f>R1525+R1534+R1543</f>
        <v/>
      </c>
      <c r="S1552" s="37">
        <f>S1525+S1534+S1543</f>
        <v/>
      </c>
      <c r="T1552" s="37">
        <f>T1525+T1534+T1543</f>
        <v/>
      </c>
      <c r="U1552" s="37">
        <f>U1525+U1534+U1543</f>
        <v/>
      </c>
      <c r="V1552" s="37">
        <f>V1525+V1534+V1543</f>
        <v/>
      </c>
      <c r="W1552" s="37">
        <f>W1525+W1534+W1543</f>
        <v/>
      </c>
      <c r="X1552" s="37">
        <f>X1525+X1534+X1543</f>
        <v/>
      </c>
      <c r="Y1552" s="37">
        <f>Y1525+Y1534+Y1543</f>
        <v/>
      </c>
      <c r="Z1552" s="37">
        <f>Z1525+Z1534+Z1543</f>
        <v/>
      </c>
      <c r="AA1552" s="37">
        <f>AA1525+AA1534+AA1543</f>
        <v/>
      </c>
      <c r="AB1552" s="37">
        <f>AB1525+AB1534+AB1543</f>
        <v/>
      </c>
      <c r="AC1552" s="37">
        <f>AC1525+AC1534+AC1543</f>
        <v/>
      </c>
      <c r="AD1552" s="40">
        <f>NEWPOLICY(AD1525,AD1534,AD1543)</f>
        <v/>
      </c>
      <c r="AF1552" s="11">
        <f>LOWER(Settings!$C$4)&amp;".mit."&amp;$A1552&amp;IF($C1552="","","."&amp;$C1552&amp;"."&amp;$B1552)&amp;IF(INDEX(Variables!$D$5:$D$205,MATCH($A1552,Variables!$A$5:$A$205,0))="","","."&amp;INDEX(Variables!$D$5:$D$205,MATCH($A1552,Variables!$A$5:$A$205,0)))&amp;"."&amp;AF$5</f>
        <v/>
      </c>
      <c r="AG1552" s="38">
        <f>AG1525+AG1534+AG1543</f>
        <v/>
      </c>
      <c r="AH1552" s="37">
        <f>AH1525+AH1534+AH1543</f>
        <v/>
      </c>
      <c r="AI1552" s="37">
        <f>AI1525+AI1534+AI1543</f>
        <v/>
      </c>
      <c r="AJ1552" s="37">
        <f>AJ1525+AJ1534+AJ1543</f>
        <v/>
      </c>
      <c r="AK1552" s="37">
        <f>AK1525+AK1534+AK1543</f>
        <v/>
      </c>
      <c r="AL1552" s="37">
        <f>AL1525+AL1534+AL1543</f>
        <v/>
      </c>
      <c r="AM1552" s="37">
        <f>AM1525+AM1534+AM1543</f>
        <v/>
      </c>
      <c r="AN1552" s="37">
        <f>AN1525+AN1534+AN1543</f>
        <v/>
      </c>
      <c r="AO1552" s="37">
        <f>AO1525+AO1534+AO1543</f>
        <v/>
      </c>
      <c r="AP1552" s="37">
        <f>AP1525+AP1534+AP1543</f>
        <v/>
      </c>
      <c r="AQ1552" s="37">
        <f>AQ1525+AQ1534+AQ1543</f>
        <v/>
      </c>
      <c r="AR1552" s="37">
        <f>AR1525+AR1534+AR1543</f>
        <v/>
      </c>
      <c r="AS1552" s="37">
        <f>AS1525+AS1534+AS1543</f>
        <v/>
      </c>
      <c r="AT1552" s="37">
        <f>AT1525+AT1534+AT1543</f>
        <v/>
      </c>
      <c r="AU1552" s="37">
        <f>AU1525+AU1534+AU1543</f>
        <v/>
      </c>
      <c r="AV1552" s="37">
        <f>AV1525+AV1534+AV1543</f>
        <v/>
      </c>
      <c r="AW1552" s="37">
        <f>AW1525+AW1534+AW1543</f>
        <v/>
      </c>
      <c r="AX1552" s="37">
        <f>AX1525+AX1534+AX1543</f>
        <v/>
      </c>
      <c r="AY1552" s="40">
        <f>NEWPOLICY(AY1525,AY1534,AY1543)</f>
        <v/>
      </c>
    </row>
    <row r="1553" hidden="1" outlineLevel="2">
      <c r="A1553" s="14" t="inlineStr">
        <is>
          <t>nce</t>
        </is>
      </c>
      <c r="B1553" s="14" t="inlineStr">
        <is>
          <t>gso</t>
        </is>
      </c>
      <c r="C1553" s="14" t="inlineStr">
        <is>
          <t>mac</t>
        </is>
      </c>
      <c r="D1553" s="36" t="n"/>
      <c r="E1553" s="36" t="n"/>
      <c r="F1553" s="36" t="n"/>
      <c r="G1553" s="36" t="n"/>
      <c r="H1553" s="14">
        <f>INDEX(Variables!$B$5:$B$205,MATCH($A1553,Variables!$A$5:$A$205,0))&amp;IF($C1553="",""," | "&amp;INDEX(Mapping!$B$5:$B$26,MATCH($C1553,Mapping!$A$5:$A$26,0))&amp;" | "&amp;INDEX(Mapping!$B$30:$B$46,MATCH($B1553,Mapping!$A$30:$A$46,0)))</f>
        <v/>
      </c>
      <c r="I1553" s="14">
        <f>INDEX(Variables!$C$5:$C$205,MATCH($A1553,Variables!$A$5:$A$205,0))</f>
        <v/>
      </c>
      <c r="J1553" s="14">
        <f>INDEX(Variables!$E$5:$E$205,MATCH($A1553,Variables!$A$5:$A$205,0))</f>
        <v/>
      </c>
      <c r="K1553" s="11">
        <f>LOWER(Settings!$C$4)&amp;".mit."&amp;$A1553&amp;IF($C1553="","","."&amp;$C1553&amp;"."&amp;$B1553)&amp;IF(INDEX(Variables!$D$5:$D$205,MATCH($A1553,Variables!$A$5:$A$205,0))="","","."&amp;INDEX(Variables!$D$5:$D$205,MATCH($A1553,Variables!$A$5:$A$205,0)))&amp;"."&amp;K$5</f>
        <v/>
      </c>
      <c r="L1553" s="38">
        <f>L1526+L1535+L1544</f>
        <v/>
      </c>
      <c r="M1553" s="37">
        <f>M1526+M1535+M1544</f>
        <v/>
      </c>
      <c r="N1553" s="37">
        <f>N1526+N1535+N1544</f>
        <v/>
      </c>
      <c r="O1553" s="37">
        <f>O1526+O1535+O1544</f>
        <v/>
      </c>
      <c r="P1553" s="37">
        <f>P1526+P1535+P1544</f>
        <v/>
      </c>
      <c r="Q1553" s="37">
        <f>Q1526+Q1535+Q1544</f>
        <v/>
      </c>
      <c r="R1553" s="37">
        <f>R1526+R1535+R1544</f>
        <v/>
      </c>
      <c r="S1553" s="37">
        <f>S1526+S1535+S1544</f>
        <v/>
      </c>
      <c r="T1553" s="37">
        <f>T1526+T1535+T1544</f>
        <v/>
      </c>
      <c r="U1553" s="37">
        <f>U1526+U1535+U1544</f>
        <v/>
      </c>
      <c r="V1553" s="37">
        <f>V1526+V1535+V1544</f>
        <v/>
      </c>
      <c r="W1553" s="37">
        <f>W1526+W1535+W1544</f>
        <v/>
      </c>
      <c r="X1553" s="37">
        <f>X1526+X1535+X1544</f>
        <v/>
      </c>
      <c r="Y1553" s="37">
        <f>Y1526+Y1535+Y1544</f>
        <v/>
      </c>
      <c r="Z1553" s="37">
        <f>Z1526+Z1535+Z1544</f>
        <v/>
      </c>
      <c r="AA1553" s="37">
        <f>AA1526+AA1535+AA1544</f>
        <v/>
      </c>
      <c r="AB1553" s="37">
        <f>AB1526+AB1535+AB1544</f>
        <v/>
      </c>
      <c r="AC1553" s="37">
        <f>AC1526+AC1535+AC1544</f>
        <v/>
      </c>
      <c r="AD1553" s="40">
        <f>NEWPOLICY(AD1526,AD1535,AD1544)</f>
        <v/>
      </c>
      <c r="AF1553" s="11">
        <f>LOWER(Settings!$C$4)&amp;".mit."&amp;$A1553&amp;IF($C1553="","","."&amp;$C1553&amp;"."&amp;$B1553)&amp;IF(INDEX(Variables!$D$5:$D$205,MATCH($A1553,Variables!$A$5:$A$205,0))="","","."&amp;INDEX(Variables!$D$5:$D$205,MATCH($A1553,Variables!$A$5:$A$205,0)))&amp;"."&amp;AF$5</f>
        <v/>
      </c>
      <c r="AG1553" s="38">
        <f>AG1526+AG1535+AG1544</f>
        <v/>
      </c>
      <c r="AH1553" s="37">
        <f>AH1526+AH1535+AH1544</f>
        <v/>
      </c>
      <c r="AI1553" s="37">
        <f>AI1526+AI1535+AI1544</f>
        <v/>
      </c>
      <c r="AJ1553" s="37">
        <f>AJ1526+AJ1535+AJ1544</f>
        <v/>
      </c>
      <c r="AK1553" s="37">
        <f>AK1526+AK1535+AK1544</f>
        <v/>
      </c>
      <c r="AL1553" s="37">
        <f>AL1526+AL1535+AL1544</f>
        <v/>
      </c>
      <c r="AM1553" s="37">
        <f>AM1526+AM1535+AM1544</f>
        <v/>
      </c>
      <c r="AN1553" s="37">
        <f>AN1526+AN1535+AN1544</f>
        <v/>
      </c>
      <c r="AO1553" s="37">
        <f>AO1526+AO1535+AO1544</f>
        <v/>
      </c>
      <c r="AP1553" s="37">
        <f>AP1526+AP1535+AP1544</f>
        <v/>
      </c>
      <c r="AQ1553" s="37">
        <f>AQ1526+AQ1535+AQ1544</f>
        <v/>
      </c>
      <c r="AR1553" s="37">
        <f>AR1526+AR1535+AR1544</f>
        <v/>
      </c>
      <c r="AS1553" s="37">
        <f>AS1526+AS1535+AS1544</f>
        <v/>
      </c>
      <c r="AT1553" s="37">
        <f>AT1526+AT1535+AT1544</f>
        <v/>
      </c>
      <c r="AU1553" s="37">
        <f>AU1526+AU1535+AU1544</f>
        <v/>
      </c>
      <c r="AV1553" s="37">
        <f>AV1526+AV1535+AV1544</f>
        <v/>
      </c>
      <c r="AW1553" s="37">
        <f>AW1526+AW1535+AW1544</f>
        <v/>
      </c>
      <c r="AX1553" s="37">
        <f>AX1526+AX1535+AX1544</f>
        <v/>
      </c>
      <c r="AY1553" s="40">
        <f>NEWPOLICY(AY1526,AY1535,AY1544)</f>
        <v/>
      </c>
    </row>
    <row r="1554" hidden="1" outlineLevel="2">
      <c r="A1554" s="14" t="inlineStr">
        <is>
          <t>nce</t>
        </is>
      </c>
      <c r="B1554" s="14" t="inlineStr">
        <is>
          <t>die</t>
        </is>
      </c>
      <c r="C1554" s="14" t="inlineStr">
        <is>
          <t>mac</t>
        </is>
      </c>
      <c r="D1554" s="36" t="n"/>
      <c r="E1554" s="36" t="n"/>
      <c r="F1554" s="36" t="n"/>
      <c r="G1554" s="36" t="n"/>
      <c r="H1554" s="14">
        <f>INDEX(Variables!$B$5:$B$205,MATCH($A1554,Variables!$A$5:$A$205,0))&amp;IF($C1554="",""," | "&amp;INDEX(Mapping!$B$5:$B$26,MATCH($C1554,Mapping!$A$5:$A$26,0))&amp;" | "&amp;INDEX(Mapping!$B$30:$B$46,MATCH($B1554,Mapping!$A$30:$A$46,0)))</f>
        <v/>
      </c>
      <c r="I1554" s="14">
        <f>INDEX(Variables!$C$5:$C$205,MATCH($A1554,Variables!$A$5:$A$205,0))</f>
        <v/>
      </c>
      <c r="J1554" s="14">
        <f>INDEX(Variables!$E$5:$E$205,MATCH($A1554,Variables!$A$5:$A$205,0))</f>
        <v/>
      </c>
      <c r="K1554" s="11">
        <f>LOWER(Settings!$C$4)&amp;".mit."&amp;$A1554&amp;IF($C1554="","","."&amp;$C1554&amp;"."&amp;$B1554)&amp;IF(INDEX(Variables!$D$5:$D$205,MATCH($A1554,Variables!$A$5:$A$205,0))="","","."&amp;INDEX(Variables!$D$5:$D$205,MATCH($A1554,Variables!$A$5:$A$205,0)))&amp;"."&amp;K$5</f>
        <v/>
      </c>
      <c r="L1554" s="38">
        <f>L1527+L1536+L1545</f>
        <v/>
      </c>
      <c r="M1554" s="37">
        <f>M1527+M1536+M1545</f>
        <v/>
      </c>
      <c r="N1554" s="37">
        <f>N1527+N1536+N1545</f>
        <v/>
      </c>
      <c r="O1554" s="37">
        <f>O1527+O1536+O1545</f>
        <v/>
      </c>
      <c r="P1554" s="37">
        <f>P1527+P1536+P1545</f>
        <v/>
      </c>
      <c r="Q1554" s="37">
        <f>Q1527+Q1536+Q1545</f>
        <v/>
      </c>
      <c r="R1554" s="37">
        <f>R1527+R1536+R1545</f>
        <v/>
      </c>
      <c r="S1554" s="37">
        <f>S1527+S1536+S1545</f>
        <v/>
      </c>
      <c r="T1554" s="37">
        <f>T1527+T1536+T1545</f>
        <v/>
      </c>
      <c r="U1554" s="37">
        <f>U1527+U1536+U1545</f>
        <v/>
      </c>
      <c r="V1554" s="37">
        <f>V1527+V1536+V1545</f>
        <v/>
      </c>
      <c r="W1554" s="37">
        <f>W1527+W1536+W1545</f>
        <v/>
      </c>
      <c r="X1554" s="37">
        <f>X1527+X1536+X1545</f>
        <v/>
      </c>
      <c r="Y1554" s="37">
        <f>Y1527+Y1536+Y1545</f>
        <v/>
      </c>
      <c r="Z1554" s="37">
        <f>Z1527+Z1536+Z1545</f>
        <v/>
      </c>
      <c r="AA1554" s="37">
        <f>AA1527+AA1536+AA1545</f>
        <v/>
      </c>
      <c r="AB1554" s="37">
        <f>AB1527+AB1536+AB1545</f>
        <v/>
      </c>
      <c r="AC1554" s="37">
        <f>AC1527+AC1536+AC1545</f>
        <v/>
      </c>
      <c r="AD1554" s="40">
        <f>NEWPOLICY(AD1527,AD1536,AD1545)</f>
        <v/>
      </c>
      <c r="AF1554" s="11">
        <f>LOWER(Settings!$C$4)&amp;".mit."&amp;$A1554&amp;IF($C1554="","","."&amp;$C1554&amp;"."&amp;$B1554)&amp;IF(INDEX(Variables!$D$5:$D$205,MATCH($A1554,Variables!$A$5:$A$205,0))="","","."&amp;INDEX(Variables!$D$5:$D$205,MATCH($A1554,Variables!$A$5:$A$205,0)))&amp;"."&amp;AF$5</f>
        <v/>
      </c>
      <c r="AG1554" s="38">
        <f>AG1527+AG1536+AG1545</f>
        <v/>
      </c>
      <c r="AH1554" s="37">
        <f>AH1527+AH1536+AH1545</f>
        <v/>
      </c>
      <c r="AI1554" s="37">
        <f>AI1527+AI1536+AI1545</f>
        <v/>
      </c>
      <c r="AJ1554" s="37">
        <f>AJ1527+AJ1536+AJ1545</f>
        <v/>
      </c>
      <c r="AK1554" s="37">
        <f>AK1527+AK1536+AK1545</f>
        <v/>
      </c>
      <c r="AL1554" s="37">
        <f>AL1527+AL1536+AL1545</f>
        <v/>
      </c>
      <c r="AM1554" s="37">
        <f>AM1527+AM1536+AM1545</f>
        <v/>
      </c>
      <c r="AN1554" s="37">
        <f>AN1527+AN1536+AN1545</f>
        <v/>
      </c>
      <c r="AO1554" s="37">
        <f>AO1527+AO1536+AO1545</f>
        <v/>
      </c>
      <c r="AP1554" s="37">
        <f>AP1527+AP1536+AP1545</f>
        <v/>
      </c>
      <c r="AQ1554" s="37">
        <f>AQ1527+AQ1536+AQ1545</f>
        <v/>
      </c>
      <c r="AR1554" s="37">
        <f>AR1527+AR1536+AR1545</f>
        <v/>
      </c>
      <c r="AS1554" s="37">
        <f>AS1527+AS1536+AS1545</f>
        <v/>
      </c>
      <c r="AT1554" s="37">
        <f>AT1527+AT1536+AT1545</f>
        <v/>
      </c>
      <c r="AU1554" s="37">
        <f>AU1527+AU1536+AU1545</f>
        <v/>
      </c>
      <c r="AV1554" s="37">
        <f>AV1527+AV1536+AV1545</f>
        <v/>
      </c>
      <c r="AW1554" s="37">
        <f>AW1527+AW1536+AW1545</f>
        <v/>
      </c>
      <c r="AX1554" s="37">
        <f>AX1527+AX1536+AX1545</f>
        <v/>
      </c>
      <c r="AY1554" s="40">
        <f>NEWPOLICY(AY1527,AY1536,AY1545)</f>
        <v/>
      </c>
    </row>
    <row r="1555" hidden="1" outlineLevel="2">
      <c r="A1555" s="14" t="inlineStr">
        <is>
          <t>nce</t>
        </is>
      </c>
      <c r="B1555" s="14" t="inlineStr">
        <is>
          <t>lpg</t>
        </is>
      </c>
      <c r="C1555" s="14" t="inlineStr">
        <is>
          <t>mac</t>
        </is>
      </c>
      <c r="D1555" s="36" t="n"/>
      <c r="E1555" s="36" t="n"/>
      <c r="F1555" s="36" t="n"/>
      <c r="G1555" s="36" t="n"/>
      <c r="H1555" s="14">
        <f>INDEX(Variables!$B$5:$B$205,MATCH($A1555,Variables!$A$5:$A$205,0))&amp;IF($C1555="",""," | "&amp;INDEX(Mapping!$B$5:$B$26,MATCH($C1555,Mapping!$A$5:$A$26,0))&amp;" | "&amp;INDEX(Mapping!$B$30:$B$46,MATCH($B1555,Mapping!$A$30:$A$46,0)))</f>
        <v/>
      </c>
      <c r="I1555" s="14">
        <f>INDEX(Variables!$C$5:$C$205,MATCH($A1555,Variables!$A$5:$A$205,0))</f>
        <v/>
      </c>
      <c r="J1555" s="14">
        <f>INDEX(Variables!$E$5:$E$205,MATCH($A1555,Variables!$A$5:$A$205,0))</f>
        <v/>
      </c>
      <c r="K1555" s="11">
        <f>LOWER(Settings!$C$4)&amp;".mit."&amp;$A1555&amp;IF($C1555="","","."&amp;$C1555&amp;"."&amp;$B1555)&amp;IF(INDEX(Variables!$D$5:$D$205,MATCH($A1555,Variables!$A$5:$A$205,0))="","","."&amp;INDEX(Variables!$D$5:$D$205,MATCH($A1555,Variables!$A$5:$A$205,0)))&amp;"."&amp;K$5</f>
        <v/>
      </c>
      <c r="L1555" s="38">
        <f>L1528+L1537+L1546</f>
        <v/>
      </c>
      <c r="M1555" s="37">
        <f>M1528+M1537+M1546</f>
        <v/>
      </c>
      <c r="N1555" s="37">
        <f>N1528+N1537+N1546</f>
        <v/>
      </c>
      <c r="O1555" s="37">
        <f>O1528+O1537+O1546</f>
        <v/>
      </c>
      <c r="P1555" s="37">
        <f>P1528+P1537+P1546</f>
        <v/>
      </c>
      <c r="Q1555" s="37">
        <f>Q1528+Q1537+Q1546</f>
        <v/>
      </c>
      <c r="R1555" s="37">
        <f>R1528+R1537+R1546</f>
        <v/>
      </c>
      <c r="S1555" s="37">
        <f>S1528+S1537+S1546</f>
        <v/>
      </c>
      <c r="T1555" s="37">
        <f>T1528+T1537+T1546</f>
        <v/>
      </c>
      <c r="U1555" s="37">
        <f>U1528+U1537+U1546</f>
        <v/>
      </c>
      <c r="V1555" s="37">
        <f>V1528+V1537+V1546</f>
        <v/>
      </c>
      <c r="W1555" s="37">
        <f>W1528+W1537+W1546</f>
        <v/>
      </c>
      <c r="X1555" s="37">
        <f>X1528+X1537+X1546</f>
        <v/>
      </c>
      <c r="Y1555" s="37">
        <f>Y1528+Y1537+Y1546</f>
        <v/>
      </c>
      <c r="Z1555" s="37">
        <f>Z1528+Z1537+Z1546</f>
        <v/>
      </c>
      <c r="AA1555" s="37">
        <f>AA1528+AA1537+AA1546</f>
        <v/>
      </c>
      <c r="AB1555" s="37">
        <f>AB1528+AB1537+AB1546</f>
        <v/>
      </c>
      <c r="AC1555" s="37">
        <f>AC1528+AC1537+AC1546</f>
        <v/>
      </c>
      <c r="AD1555" s="40">
        <f>NEWPOLICY(AD1528,AD1537,AD1546)</f>
        <v/>
      </c>
      <c r="AF1555" s="11">
        <f>LOWER(Settings!$C$4)&amp;".mit."&amp;$A1555&amp;IF($C1555="","","."&amp;$C1555&amp;"."&amp;$B1555)&amp;IF(INDEX(Variables!$D$5:$D$205,MATCH($A1555,Variables!$A$5:$A$205,0))="","","."&amp;INDEX(Variables!$D$5:$D$205,MATCH($A1555,Variables!$A$5:$A$205,0)))&amp;"."&amp;AF$5</f>
        <v/>
      </c>
      <c r="AG1555" s="38">
        <f>AG1528+AG1537+AG1546</f>
        <v/>
      </c>
      <c r="AH1555" s="37">
        <f>AH1528+AH1537+AH1546</f>
        <v/>
      </c>
      <c r="AI1555" s="37">
        <f>AI1528+AI1537+AI1546</f>
        <v/>
      </c>
      <c r="AJ1555" s="37">
        <f>AJ1528+AJ1537+AJ1546</f>
        <v/>
      </c>
      <c r="AK1555" s="37">
        <f>AK1528+AK1537+AK1546</f>
        <v/>
      </c>
      <c r="AL1555" s="37">
        <f>AL1528+AL1537+AL1546</f>
        <v/>
      </c>
      <c r="AM1555" s="37">
        <f>AM1528+AM1537+AM1546</f>
        <v/>
      </c>
      <c r="AN1555" s="37">
        <f>AN1528+AN1537+AN1546</f>
        <v/>
      </c>
      <c r="AO1555" s="37">
        <f>AO1528+AO1537+AO1546</f>
        <v/>
      </c>
      <c r="AP1555" s="37">
        <f>AP1528+AP1537+AP1546</f>
        <v/>
      </c>
      <c r="AQ1555" s="37">
        <f>AQ1528+AQ1537+AQ1546</f>
        <v/>
      </c>
      <c r="AR1555" s="37">
        <f>AR1528+AR1537+AR1546</f>
        <v/>
      </c>
      <c r="AS1555" s="37">
        <f>AS1528+AS1537+AS1546</f>
        <v/>
      </c>
      <c r="AT1555" s="37">
        <f>AT1528+AT1537+AT1546</f>
        <v/>
      </c>
      <c r="AU1555" s="37">
        <f>AU1528+AU1537+AU1546</f>
        <v/>
      </c>
      <c r="AV1555" s="37">
        <f>AV1528+AV1537+AV1546</f>
        <v/>
      </c>
      <c r="AW1555" s="37">
        <f>AW1528+AW1537+AW1546</f>
        <v/>
      </c>
      <c r="AX1555" s="37">
        <f>AX1528+AX1537+AX1546</f>
        <v/>
      </c>
      <c r="AY1555" s="40">
        <f>NEWPOLICY(AY1528,AY1537,AY1546)</f>
        <v/>
      </c>
    </row>
    <row r="1556" hidden="1" outlineLevel="2">
      <c r="A1556" s="14" t="inlineStr">
        <is>
          <t>nce</t>
        </is>
      </c>
      <c r="B1556" s="14" t="inlineStr">
        <is>
          <t>ker</t>
        </is>
      </c>
      <c r="C1556" s="14" t="inlineStr">
        <is>
          <t>mac</t>
        </is>
      </c>
      <c r="D1556" s="36" t="n"/>
      <c r="E1556" s="36" t="n"/>
      <c r="F1556" s="36" t="n"/>
      <c r="G1556" s="36" t="n"/>
      <c r="H1556" s="14">
        <f>INDEX(Variables!$B$5:$B$205,MATCH($A1556,Variables!$A$5:$A$205,0))&amp;IF($C1556="",""," | "&amp;INDEX(Mapping!$B$5:$B$26,MATCH($C1556,Mapping!$A$5:$A$26,0))&amp;" | "&amp;INDEX(Mapping!$B$30:$B$46,MATCH($B1556,Mapping!$A$30:$A$46,0)))</f>
        <v/>
      </c>
      <c r="I1556" s="14">
        <f>INDEX(Variables!$C$5:$C$205,MATCH($A1556,Variables!$A$5:$A$205,0))</f>
        <v/>
      </c>
      <c r="J1556" s="14">
        <f>INDEX(Variables!$E$5:$E$205,MATCH($A1556,Variables!$A$5:$A$205,0))</f>
        <v/>
      </c>
      <c r="K1556" s="11">
        <f>LOWER(Settings!$C$4)&amp;".mit."&amp;$A1556&amp;IF($C1556="","","."&amp;$C1556&amp;"."&amp;$B1556)&amp;IF(INDEX(Variables!$D$5:$D$205,MATCH($A1556,Variables!$A$5:$A$205,0))="","","."&amp;INDEX(Variables!$D$5:$D$205,MATCH($A1556,Variables!$A$5:$A$205,0)))&amp;"."&amp;K$5</f>
        <v/>
      </c>
      <c r="L1556" s="38">
        <f>L1529+L1538+L1547</f>
        <v/>
      </c>
      <c r="M1556" s="37">
        <f>M1529+M1538+M1547</f>
        <v/>
      </c>
      <c r="N1556" s="37">
        <f>N1529+N1538+N1547</f>
        <v/>
      </c>
      <c r="O1556" s="37">
        <f>O1529+O1538+O1547</f>
        <v/>
      </c>
      <c r="P1556" s="37">
        <f>P1529+P1538+P1547</f>
        <v/>
      </c>
      <c r="Q1556" s="37">
        <f>Q1529+Q1538+Q1547</f>
        <v/>
      </c>
      <c r="R1556" s="37">
        <f>R1529+R1538+R1547</f>
        <v/>
      </c>
      <c r="S1556" s="37">
        <f>S1529+S1538+S1547</f>
        <v/>
      </c>
      <c r="T1556" s="37">
        <f>T1529+T1538+T1547</f>
        <v/>
      </c>
      <c r="U1556" s="37">
        <f>U1529+U1538+U1547</f>
        <v/>
      </c>
      <c r="V1556" s="37">
        <f>V1529+V1538+V1547</f>
        <v/>
      </c>
      <c r="W1556" s="37">
        <f>W1529+W1538+W1547</f>
        <v/>
      </c>
      <c r="X1556" s="37">
        <f>X1529+X1538+X1547</f>
        <v/>
      </c>
      <c r="Y1556" s="37">
        <f>Y1529+Y1538+Y1547</f>
        <v/>
      </c>
      <c r="Z1556" s="37">
        <f>Z1529+Z1538+Z1547</f>
        <v/>
      </c>
      <c r="AA1556" s="37">
        <f>AA1529+AA1538+AA1547</f>
        <v/>
      </c>
      <c r="AB1556" s="37">
        <f>AB1529+AB1538+AB1547</f>
        <v/>
      </c>
      <c r="AC1556" s="37">
        <f>AC1529+AC1538+AC1547</f>
        <v/>
      </c>
      <c r="AD1556" s="40">
        <f>NEWPOLICY(AD1529,AD1538,AD1547)</f>
        <v/>
      </c>
      <c r="AF1556" s="11">
        <f>LOWER(Settings!$C$4)&amp;".mit."&amp;$A1556&amp;IF($C1556="","","."&amp;$C1556&amp;"."&amp;$B1556)&amp;IF(INDEX(Variables!$D$5:$D$205,MATCH($A1556,Variables!$A$5:$A$205,0))="","","."&amp;INDEX(Variables!$D$5:$D$205,MATCH($A1556,Variables!$A$5:$A$205,0)))&amp;"."&amp;AF$5</f>
        <v/>
      </c>
      <c r="AG1556" s="38">
        <f>AG1529+AG1538+AG1547</f>
        <v/>
      </c>
      <c r="AH1556" s="37">
        <f>AH1529+AH1538+AH1547</f>
        <v/>
      </c>
      <c r="AI1556" s="37">
        <f>AI1529+AI1538+AI1547</f>
        <v/>
      </c>
      <c r="AJ1556" s="37">
        <f>AJ1529+AJ1538+AJ1547</f>
        <v/>
      </c>
      <c r="AK1556" s="37">
        <f>AK1529+AK1538+AK1547</f>
        <v/>
      </c>
      <c r="AL1556" s="37">
        <f>AL1529+AL1538+AL1547</f>
        <v/>
      </c>
      <c r="AM1556" s="37">
        <f>AM1529+AM1538+AM1547</f>
        <v/>
      </c>
      <c r="AN1556" s="37">
        <f>AN1529+AN1538+AN1547</f>
        <v/>
      </c>
      <c r="AO1556" s="37">
        <f>AO1529+AO1538+AO1547</f>
        <v/>
      </c>
      <c r="AP1556" s="37">
        <f>AP1529+AP1538+AP1547</f>
        <v/>
      </c>
      <c r="AQ1556" s="37">
        <f>AQ1529+AQ1538+AQ1547</f>
        <v/>
      </c>
      <c r="AR1556" s="37">
        <f>AR1529+AR1538+AR1547</f>
        <v/>
      </c>
      <c r="AS1556" s="37">
        <f>AS1529+AS1538+AS1547</f>
        <v/>
      </c>
      <c r="AT1556" s="37">
        <f>AT1529+AT1538+AT1547</f>
        <v/>
      </c>
      <c r="AU1556" s="37">
        <f>AU1529+AU1538+AU1547</f>
        <v/>
      </c>
      <c r="AV1556" s="37">
        <f>AV1529+AV1538+AV1547</f>
        <v/>
      </c>
      <c r="AW1556" s="37">
        <f>AW1529+AW1538+AW1547</f>
        <v/>
      </c>
      <c r="AX1556" s="37">
        <f>AX1529+AX1538+AX1547</f>
        <v/>
      </c>
      <c r="AY1556" s="40">
        <f>NEWPOLICY(AY1529,AY1538,AY1547)</f>
        <v/>
      </c>
    </row>
    <row r="1557" hidden="1" outlineLevel="2">
      <c r="A1557" s="14" t="inlineStr">
        <is>
          <t>nce</t>
        </is>
      </c>
      <c r="B1557" s="14" t="inlineStr">
        <is>
          <t>oop</t>
        </is>
      </c>
      <c r="C1557" s="14" t="inlineStr">
        <is>
          <t>mac</t>
        </is>
      </c>
      <c r="D1557" s="36" t="n"/>
      <c r="E1557" s="36" t="n"/>
      <c r="F1557" s="36" t="n"/>
      <c r="G1557" s="36" t="n"/>
      <c r="H1557" s="14">
        <f>INDEX(Variables!$B$5:$B$205,MATCH($A1557,Variables!$A$5:$A$205,0))&amp;IF($C1557="",""," | "&amp;INDEX(Mapping!$B$5:$B$26,MATCH($C1557,Mapping!$A$5:$A$26,0))&amp;" | "&amp;INDEX(Mapping!$B$30:$B$46,MATCH($B1557,Mapping!$A$30:$A$46,0)))</f>
        <v/>
      </c>
      <c r="I1557" s="14">
        <f>INDEX(Variables!$C$5:$C$205,MATCH($A1557,Variables!$A$5:$A$205,0))</f>
        <v/>
      </c>
      <c r="J1557" s="14">
        <f>INDEX(Variables!$E$5:$E$205,MATCH($A1557,Variables!$A$5:$A$205,0))</f>
        <v/>
      </c>
      <c r="K1557" s="11">
        <f>LOWER(Settings!$C$4)&amp;".mit."&amp;$A1557&amp;IF($C1557="","","."&amp;$C1557&amp;"."&amp;$B1557)&amp;IF(INDEX(Variables!$D$5:$D$205,MATCH($A1557,Variables!$A$5:$A$205,0))="","","."&amp;INDEX(Variables!$D$5:$D$205,MATCH($A1557,Variables!$A$5:$A$205,0)))&amp;"."&amp;K$5</f>
        <v/>
      </c>
      <c r="L1557" s="38">
        <f>L1530+L1539+L1548</f>
        <v/>
      </c>
      <c r="M1557" s="37">
        <f>M1530+M1539+M1548</f>
        <v/>
      </c>
      <c r="N1557" s="37">
        <f>N1530+N1539+N1548</f>
        <v/>
      </c>
      <c r="O1557" s="37">
        <f>O1530+O1539+O1548</f>
        <v/>
      </c>
      <c r="P1557" s="37">
        <f>P1530+P1539+P1548</f>
        <v/>
      </c>
      <c r="Q1557" s="37">
        <f>Q1530+Q1539+Q1548</f>
        <v/>
      </c>
      <c r="R1557" s="37">
        <f>R1530+R1539+R1548</f>
        <v/>
      </c>
      <c r="S1557" s="37">
        <f>S1530+S1539+S1548</f>
        <v/>
      </c>
      <c r="T1557" s="37">
        <f>T1530+T1539+T1548</f>
        <v/>
      </c>
      <c r="U1557" s="37">
        <f>U1530+U1539+U1548</f>
        <v/>
      </c>
      <c r="V1557" s="37">
        <f>V1530+V1539+V1548</f>
        <v/>
      </c>
      <c r="W1557" s="37">
        <f>W1530+W1539+W1548</f>
        <v/>
      </c>
      <c r="X1557" s="37">
        <f>X1530+X1539+X1548</f>
        <v/>
      </c>
      <c r="Y1557" s="37">
        <f>Y1530+Y1539+Y1548</f>
        <v/>
      </c>
      <c r="Z1557" s="37">
        <f>Z1530+Z1539+Z1548</f>
        <v/>
      </c>
      <c r="AA1557" s="37">
        <f>AA1530+AA1539+AA1548</f>
        <v/>
      </c>
      <c r="AB1557" s="37">
        <f>AB1530+AB1539+AB1548</f>
        <v/>
      </c>
      <c r="AC1557" s="37">
        <f>AC1530+AC1539+AC1548</f>
        <v/>
      </c>
      <c r="AD1557" s="40">
        <f>NEWPOLICY(AD1530,AD1539,AD1548)</f>
        <v/>
      </c>
      <c r="AF1557" s="11">
        <f>LOWER(Settings!$C$4)&amp;".mit."&amp;$A1557&amp;IF($C1557="","","."&amp;$C1557&amp;"."&amp;$B1557)&amp;IF(INDEX(Variables!$D$5:$D$205,MATCH($A1557,Variables!$A$5:$A$205,0))="","","."&amp;INDEX(Variables!$D$5:$D$205,MATCH($A1557,Variables!$A$5:$A$205,0)))&amp;"."&amp;AF$5</f>
        <v/>
      </c>
      <c r="AG1557" s="38">
        <f>AG1530+AG1539+AG1548</f>
        <v/>
      </c>
      <c r="AH1557" s="37">
        <f>AH1530+AH1539+AH1548</f>
        <v/>
      </c>
      <c r="AI1557" s="37">
        <f>AI1530+AI1539+AI1548</f>
        <v/>
      </c>
      <c r="AJ1557" s="37">
        <f>AJ1530+AJ1539+AJ1548</f>
        <v/>
      </c>
      <c r="AK1557" s="37">
        <f>AK1530+AK1539+AK1548</f>
        <v/>
      </c>
      <c r="AL1557" s="37">
        <f>AL1530+AL1539+AL1548</f>
        <v/>
      </c>
      <c r="AM1557" s="37">
        <f>AM1530+AM1539+AM1548</f>
        <v/>
      </c>
      <c r="AN1557" s="37">
        <f>AN1530+AN1539+AN1548</f>
        <v/>
      </c>
      <c r="AO1557" s="37">
        <f>AO1530+AO1539+AO1548</f>
        <v/>
      </c>
      <c r="AP1557" s="37">
        <f>AP1530+AP1539+AP1548</f>
        <v/>
      </c>
      <c r="AQ1557" s="37">
        <f>AQ1530+AQ1539+AQ1548</f>
        <v/>
      </c>
      <c r="AR1557" s="37">
        <f>AR1530+AR1539+AR1548</f>
        <v/>
      </c>
      <c r="AS1557" s="37">
        <f>AS1530+AS1539+AS1548</f>
        <v/>
      </c>
      <c r="AT1557" s="37">
        <f>AT1530+AT1539+AT1548</f>
        <v/>
      </c>
      <c r="AU1557" s="37">
        <f>AU1530+AU1539+AU1548</f>
        <v/>
      </c>
      <c r="AV1557" s="37">
        <f>AV1530+AV1539+AV1548</f>
        <v/>
      </c>
      <c r="AW1557" s="37">
        <f>AW1530+AW1539+AW1548</f>
        <v/>
      </c>
      <c r="AX1557" s="37">
        <f>AX1530+AX1539+AX1548</f>
        <v/>
      </c>
      <c r="AY1557" s="40">
        <f>NEWPOLICY(AY1530,AY1539,AY1548)</f>
        <v/>
      </c>
    </row>
    <row r="1558" hidden="1" outlineLevel="2">
      <c r="A1558" s="14" t="inlineStr">
        <is>
          <t>nce</t>
        </is>
      </c>
      <c r="B1558" s="14" t="inlineStr">
        <is>
          <t>bio</t>
        </is>
      </c>
      <c r="C1558" s="14" t="inlineStr">
        <is>
          <t>mac</t>
        </is>
      </c>
      <c r="D1558" s="36" t="n"/>
      <c r="E1558" s="36" t="n"/>
      <c r="F1558" s="36" t="n"/>
      <c r="G1558" s="36" t="n"/>
      <c r="H1558" s="14">
        <f>INDEX(Variables!$B$5:$B$205,MATCH($A1558,Variables!$A$5:$A$205,0))&amp;IF($C1558="",""," | "&amp;INDEX(Mapping!$B$5:$B$26,MATCH($C1558,Mapping!$A$5:$A$26,0))&amp;" | "&amp;INDEX(Mapping!$B$30:$B$46,MATCH($B1558,Mapping!$A$30:$A$46,0)))</f>
        <v/>
      </c>
      <c r="I1558" s="14">
        <f>INDEX(Variables!$C$5:$C$205,MATCH($A1558,Variables!$A$5:$A$205,0))</f>
        <v/>
      </c>
      <c r="J1558" s="14">
        <f>INDEX(Variables!$E$5:$E$205,MATCH($A1558,Variables!$A$5:$A$205,0))</f>
        <v/>
      </c>
      <c r="K1558" s="11">
        <f>LOWER(Settings!$C$4)&amp;".mit."&amp;$A1558&amp;IF($C1558="","","."&amp;$C1558&amp;"."&amp;$B1558)&amp;IF(INDEX(Variables!$D$5:$D$205,MATCH($A1558,Variables!$A$5:$A$205,0))="","","."&amp;INDEX(Variables!$D$5:$D$205,MATCH($A1558,Variables!$A$5:$A$205,0)))&amp;"."&amp;K$5</f>
        <v/>
      </c>
      <c r="L1558" s="38">
        <f>L1531+L1540+L1549</f>
        <v/>
      </c>
      <c r="M1558" s="37">
        <f>M1531+M1540+M1549</f>
        <v/>
      </c>
      <c r="N1558" s="37">
        <f>N1531+N1540+N1549</f>
        <v/>
      </c>
      <c r="O1558" s="37">
        <f>O1531+O1540+O1549</f>
        <v/>
      </c>
      <c r="P1558" s="37">
        <f>P1531+P1540+P1549</f>
        <v/>
      </c>
      <c r="Q1558" s="37">
        <f>Q1531+Q1540+Q1549</f>
        <v/>
      </c>
      <c r="R1558" s="37">
        <f>R1531+R1540+R1549</f>
        <v/>
      </c>
      <c r="S1558" s="37">
        <f>S1531+S1540+S1549</f>
        <v/>
      </c>
      <c r="T1558" s="37">
        <f>T1531+T1540+T1549</f>
        <v/>
      </c>
      <c r="U1558" s="37">
        <f>U1531+U1540+U1549</f>
        <v/>
      </c>
      <c r="V1558" s="37">
        <f>V1531+V1540+V1549</f>
        <v/>
      </c>
      <c r="W1558" s="37">
        <f>W1531+W1540+W1549</f>
        <v/>
      </c>
      <c r="X1558" s="37">
        <f>X1531+X1540+X1549</f>
        <v/>
      </c>
      <c r="Y1558" s="37">
        <f>Y1531+Y1540+Y1549</f>
        <v/>
      </c>
      <c r="Z1558" s="37">
        <f>Z1531+Z1540+Z1549</f>
        <v/>
      </c>
      <c r="AA1558" s="37">
        <f>AA1531+AA1540+AA1549</f>
        <v/>
      </c>
      <c r="AB1558" s="37">
        <f>AB1531+AB1540+AB1549</f>
        <v/>
      </c>
      <c r="AC1558" s="37">
        <f>AC1531+AC1540+AC1549</f>
        <v/>
      </c>
      <c r="AD1558" s="40">
        <f>NEWPOLICY(AD1531,AD1540,AD1549)</f>
        <v/>
      </c>
      <c r="AF1558" s="11">
        <f>LOWER(Settings!$C$4)&amp;".mit."&amp;$A1558&amp;IF($C1558="","","."&amp;$C1558&amp;"."&amp;$B1558)&amp;IF(INDEX(Variables!$D$5:$D$205,MATCH($A1558,Variables!$A$5:$A$205,0))="","","."&amp;INDEX(Variables!$D$5:$D$205,MATCH($A1558,Variables!$A$5:$A$205,0)))&amp;"."&amp;AF$5</f>
        <v/>
      </c>
      <c r="AG1558" s="38">
        <f>AG1531+AG1540+AG1549</f>
        <v/>
      </c>
      <c r="AH1558" s="37">
        <f>AH1531+AH1540+AH1549</f>
        <v/>
      </c>
      <c r="AI1558" s="37">
        <f>AI1531+AI1540+AI1549</f>
        <v/>
      </c>
      <c r="AJ1558" s="37">
        <f>AJ1531+AJ1540+AJ1549</f>
        <v/>
      </c>
      <c r="AK1558" s="37">
        <f>AK1531+AK1540+AK1549</f>
        <v/>
      </c>
      <c r="AL1558" s="37">
        <f>AL1531+AL1540+AL1549</f>
        <v/>
      </c>
      <c r="AM1558" s="37">
        <f>AM1531+AM1540+AM1549</f>
        <v/>
      </c>
      <c r="AN1558" s="37">
        <f>AN1531+AN1540+AN1549</f>
        <v/>
      </c>
      <c r="AO1558" s="37">
        <f>AO1531+AO1540+AO1549</f>
        <v/>
      </c>
      <c r="AP1558" s="37">
        <f>AP1531+AP1540+AP1549</f>
        <v/>
      </c>
      <c r="AQ1558" s="37">
        <f>AQ1531+AQ1540+AQ1549</f>
        <v/>
      </c>
      <c r="AR1558" s="37">
        <f>AR1531+AR1540+AR1549</f>
        <v/>
      </c>
      <c r="AS1558" s="37">
        <f>AS1531+AS1540+AS1549</f>
        <v/>
      </c>
      <c r="AT1558" s="37">
        <f>AT1531+AT1540+AT1549</f>
        <v/>
      </c>
      <c r="AU1558" s="37">
        <f>AU1531+AU1540+AU1549</f>
        <v/>
      </c>
      <c r="AV1558" s="37">
        <f>AV1531+AV1540+AV1549</f>
        <v/>
      </c>
      <c r="AW1558" s="37">
        <f>AW1531+AW1540+AW1549</f>
        <v/>
      </c>
      <c r="AX1558" s="37">
        <f>AX1531+AX1540+AX1549</f>
        <v/>
      </c>
      <c r="AY1558" s="40">
        <f>NEWPOLICY(AY1531,AY1540,AY1549)</f>
        <v/>
      </c>
    </row>
    <row r="1559" hidden="1" outlineLevel="2"/>
    <row r="1560" hidden="1" outlineLevel="2">
      <c r="A1560" s="14" t="inlineStr">
        <is>
          <t>atp</t>
        </is>
      </c>
      <c r="B1560" s="14" t="inlineStr">
        <is>
          <t>coa</t>
        </is>
      </c>
      <c r="C1560" s="14" t="inlineStr">
        <is>
          <t>mac</t>
        </is>
      </c>
      <c r="D1560" s="37">
        <f>INDEX(Inputs!$R$5:$R$132,MATCH($B1560&amp;"|"&amp;$C1560,Inputs!$A$5:$A$132,0))</f>
        <v/>
      </c>
      <c r="E1560" s="37">
        <f>INDEX(Inputs!$S$5:$S$132,MATCH($B1560&amp;"|"&amp;$C1560,Inputs!$A$5:$A$132,0))</f>
        <v/>
      </c>
      <c r="F1560" s="36" t="n"/>
      <c r="G1560" s="36" t="n"/>
      <c r="H1560" s="14">
        <f>INDEX(Variables!$B$5:$B$205,MATCH($A1560,Variables!$A$5:$A$205,0))&amp;IF($C1560="",""," | "&amp;INDEX(Mapping!$B$5:$B$26,MATCH($C1560,Mapping!$A$5:$A$26,0))&amp;" | "&amp;INDEX(Mapping!$B$30:$B$46,MATCH($B1560,Mapping!$A$30:$A$46,0)))</f>
        <v/>
      </c>
      <c r="I1560" s="14">
        <f>INDEX(Variables!$C$5:$C$205,MATCH($A1560,Variables!$A$5:$A$205,0))</f>
        <v/>
      </c>
      <c r="J1560" s="14">
        <f>INDEX(Variables!$E$5:$E$205,MATCH($A1560,Variables!$A$5:$A$205,0))</f>
        <v/>
      </c>
      <c r="K1560" s="11">
        <f>LOWER(Settings!$C$4)&amp;".mit."&amp;$A1560&amp;IF($C1560="","","."&amp;$C1560&amp;"."&amp;$B1560)&amp;IF(INDEX(Variables!$D$5:$D$205,MATCH($A1560,Variables!$A$5:$A$205,0))="","","."&amp;INDEX(Variables!$D$5:$D$205,MATCH($A1560,Variables!$A$5:$A$205,0)))&amp;"."&amp;K$5</f>
        <v/>
      </c>
      <c r="L1560" s="38">
        <f>MAX(INDEX(L$292:L$303,$D1560)+L1551*(1+$E1560),0.01)</f>
        <v/>
      </c>
      <c r="M1560" s="37">
        <f>MAX(INDEX(M$292:M$303,$D1560)+M1551*(1+$E1560),0.01)</f>
        <v/>
      </c>
      <c r="N1560" s="37">
        <f>MAX(INDEX(N$292:N$303,$D1560)+N1551*(1+$E1560),0.01)</f>
        <v/>
      </c>
      <c r="O1560" s="37">
        <f>MAX(INDEX(O$292:O$303,$D1560)+O1551*(1+$E1560),0.01)</f>
        <v/>
      </c>
      <c r="P1560" s="37">
        <f>MAX(INDEX(P$292:P$303,$D1560)+P1551*(1+$E1560),0.01)</f>
        <v/>
      </c>
      <c r="Q1560" s="37">
        <f>MAX(INDEX(Q$292:Q$303,$D1560)+Q1551*(1+$E1560),0.01)</f>
        <v/>
      </c>
      <c r="R1560" s="37">
        <f>MAX(INDEX(R$292:R$303,$D1560)+R1551*(1+$E1560),0.01)</f>
        <v/>
      </c>
      <c r="S1560" s="37">
        <f>MAX(INDEX(S$292:S$303,$D1560)+S1551*(1+$E1560),0.01)</f>
        <v/>
      </c>
      <c r="T1560" s="37">
        <f>MAX(INDEX(T$292:T$303,$D1560)+T1551*(1+$E1560),0.01)</f>
        <v/>
      </c>
      <c r="U1560" s="37">
        <f>MAX(INDEX(U$292:U$303,$D1560)+U1551*(1+$E1560),0.01)</f>
        <v/>
      </c>
      <c r="V1560" s="37">
        <f>MAX(INDEX(V$292:V$303,$D1560)+V1551*(1+$E1560),0.01)</f>
        <v/>
      </c>
      <c r="W1560" s="37">
        <f>MAX(INDEX(W$292:W$303,$D1560)+W1551*(1+$E1560),0.01)</f>
        <v/>
      </c>
      <c r="X1560" s="37">
        <f>MAX(INDEX(X$292:X$303,$D1560)+X1551*(1+$E1560),0.01)</f>
        <v/>
      </c>
      <c r="Y1560" s="37">
        <f>MAX(INDEX(Y$292:Y$303,$D1560)+Y1551*(1+$E1560),0.01)</f>
        <v/>
      </c>
      <c r="Z1560" s="37">
        <f>MAX(INDEX(Z$292:Z$303,$D1560)+Z1551*(1+$E1560),0.01)</f>
        <v/>
      </c>
      <c r="AA1560" s="37">
        <f>MAX(INDEX(AA$292:AA$303,$D1560)+AA1551*(1+$E1560),0.01)</f>
        <v/>
      </c>
      <c r="AB1560" s="37">
        <f>MAX(INDEX(AB$292:AB$303,$D1560)+AB1551*(1+$E1560),0.01)</f>
        <v/>
      </c>
      <c r="AC1560" s="37">
        <f>MAX(INDEX(AC$292:AC$303,$D1560)+AC1551*(1+$E1560),0.01)</f>
        <v/>
      </c>
      <c r="AD1560" s="40">
        <f>POSTTAX(INDEX(AD$292:AD$303,$D1560),AD1551,$E1560)</f>
        <v/>
      </c>
      <c r="AF1560" s="11">
        <f>LOWER(Settings!$C$4)&amp;".mit."&amp;$A1560&amp;IF($C1560="","","."&amp;$C1560&amp;"."&amp;$B1560)&amp;IF(INDEX(Variables!$D$5:$D$205,MATCH($A1560,Variables!$A$5:$A$205,0))="","","."&amp;INDEX(Variables!$D$5:$D$205,MATCH($A1560,Variables!$A$5:$A$205,0)))&amp;"."&amp;AF$5</f>
        <v/>
      </c>
      <c r="AG1560" s="38">
        <f>MAX(INDEX(AG$292:AG$303,$D1560)+AG1551*(1+$E1560),0.01)</f>
        <v/>
      </c>
      <c r="AH1560" s="37">
        <f>MAX(INDEX(AH$292:AH$303,$D1560)+AH1551*(1+$E1560),0.01)</f>
        <v/>
      </c>
      <c r="AI1560" s="37">
        <f>MAX(INDEX(AI$292:AI$303,$D1560)+AI1551*(1+$E1560),0.01)</f>
        <v/>
      </c>
      <c r="AJ1560" s="37">
        <f>MAX(INDEX(AJ$292:AJ$303,$D1560)+AJ1551*(1+$E1560),0.01)</f>
        <v/>
      </c>
      <c r="AK1560" s="37">
        <f>MAX(INDEX(AK$292:AK$303,$D1560)+AK1551*(1+$E1560),0.01)</f>
        <v/>
      </c>
      <c r="AL1560" s="37">
        <f>MAX(INDEX(AL$292:AL$303,$D1560)+AL1551*(1+$E1560),0.01)</f>
        <v/>
      </c>
      <c r="AM1560" s="37">
        <f>MAX(INDEX(AM$292:AM$303,$D1560)+AM1551*(1+$E1560),0.01)</f>
        <v/>
      </c>
      <c r="AN1560" s="37">
        <f>MAX(INDEX(AN$292:AN$303,$D1560)+AN1551*(1+$E1560),0.01)</f>
        <v/>
      </c>
      <c r="AO1560" s="37">
        <f>MAX(INDEX(AO$292:AO$303,$D1560)+AO1551*(1+$E1560),0.01)</f>
        <v/>
      </c>
      <c r="AP1560" s="37">
        <f>MAX(INDEX(AP$292:AP$303,$D1560)+AP1551*(1+$E1560),0.01)</f>
        <v/>
      </c>
      <c r="AQ1560" s="37">
        <f>MAX(INDEX(AQ$292:AQ$303,$D1560)+AQ1551*(1+$E1560),0.01)</f>
        <v/>
      </c>
      <c r="AR1560" s="37">
        <f>MAX(INDEX(AR$292:AR$303,$D1560)+AR1551*(1+$E1560),0.01)</f>
        <v/>
      </c>
      <c r="AS1560" s="37">
        <f>MAX(INDEX(AS$292:AS$303,$D1560)+AS1551*(1+$E1560),0.01)</f>
        <v/>
      </c>
      <c r="AT1560" s="37">
        <f>MAX(INDEX(AT$292:AT$303,$D1560)+AT1551*(1+$E1560),0.01)</f>
        <v/>
      </c>
      <c r="AU1560" s="37">
        <f>MAX(INDEX(AU$292:AU$303,$D1560)+AU1551*(1+$E1560),0.01)</f>
        <v/>
      </c>
      <c r="AV1560" s="37">
        <f>MAX(INDEX(AV$292:AV$303,$D1560)+AV1551*(1+$E1560),0.01)</f>
        <v/>
      </c>
      <c r="AW1560" s="37">
        <f>MAX(INDEX(AW$292:AW$303,$D1560)+AW1551*(1+$E1560),0.01)</f>
        <v/>
      </c>
      <c r="AX1560" s="37">
        <f>MAX(INDEX(AX$292:AX$303,$D1560)+AX1551*(1+$E1560),0.01)</f>
        <v/>
      </c>
      <c r="AY1560" s="40">
        <f>POSTTAX(INDEX(AY$292:AY$303,$D1560),AY1551,$E1560)</f>
        <v/>
      </c>
    </row>
    <row r="1561" hidden="1" outlineLevel="2">
      <c r="A1561" s="14" t="inlineStr">
        <is>
          <t>atp</t>
        </is>
      </c>
      <c r="B1561" s="14" t="inlineStr">
        <is>
          <t>nga</t>
        </is>
      </c>
      <c r="C1561" s="14" t="inlineStr">
        <is>
          <t>mac</t>
        </is>
      </c>
      <c r="D1561" s="37">
        <f>INDEX(Inputs!$R$5:$R$132,MATCH($B1561&amp;"|"&amp;$C1561,Inputs!$A$5:$A$132,0))</f>
        <v/>
      </c>
      <c r="E1561" s="37">
        <f>INDEX(Inputs!$S$5:$S$132,MATCH($B1561&amp;"|"&amp;$C1561,Inputs!$A$5:$A$132,0))</f>
        <v/>
      </c>
      <c r="F1561" s="36" t="n"/>
      <c r="G1561" s="36" t="n"/>
      <c r="H1561" s="14">
        <f>INDEX(Variables!$B$5:$B$205,MATCH($A1561,Variables!$A$5:$A$205,0))&amp;IF($C1561="",""," | "&amp;INDEX(Mapping!$B$5:$B$26,MATCH($C1561,Mapping!$A$5:$A$26,0))&amp;" | "&amp;INDEX(Mapping!$B$30:$B$46,MATCH($B1561,Mapping!$A$30:$A$46,0)))</f>
        <v/>
      </c>
      <c r="I1561" s="14">
        <f>INDEX(Variables!$C$5:$C$205,MATCH($A1561,Variables!$A$5:$A$205,0))</f>
        <v/>
      </c>
      <c r="J1561" s="14">
        <f>INDEX(Variables!$E$5:$E$205,MATCH($A1561,Variables!$A$5:$A$205,0))</f>
        <v/>
      </c>
      <c r="K1561" s="11">
        <f>LOWER(Settings!$C$4)&amp;".mit."&amp;$A1561&amp;IF($C1561="","","."&amp;$C1561&amp;"."&amp;$B1561)&amp;IF(INDEX(Variables!$D$5:$D$205,MATCH($A1561,Variables!$A$5:$A$205,0))="","","."&amp;INDEX(Variables!$D$5:$D$205,MATCH($A1561,Variables!$A$5:$A$205,0)))&amp;"."&amp;K$5</f>
        <v/>
      </c>
      <c r="L1561" s="38">
        <f>MAX(INDEX(L$292:L$303,$D1561)+L1552*(1+$E1561),0.01)</f>
        <v/>
      </c>
      <c r="M1561" s="37">
        <f>MAX(INDEX(M$292:M$303,$D1561)+M1552*(1+$E1561),0.01)</f>
        <v/>
      </c>
      <c r="N1561" s="37">
        <f>MAX(INDEX(N$292:N$303,$D1561)+N1552*(1+$E1561),0.01)</f>
        <v/>
      </c>
      <c r="O1561" s="37">
        <f>MAX(INDEX(O$292:O$303,$D1561)+O1552*(1+$E1561),0.01)</f>
        <v/>
      </c>
      <c r="P1561" s="37">
        <f>MAX(INDEX(P$292:P$303,$D1561)+P1552*(1+$E1561),0.01)</f>
        <v/>
      </c>
      <c r="Q1561" s="37">
        <f>MAX(INDEX(Q$292:Q$303,$D1561)+Q1552*(1+$E1561),0.01)</f>
        <v/>
      </c>
      <c r="R1561" s="37">
        <f>MAX(INDEX(R$292:R$303,$D1561)+R1552*(1+$E1561),0.01)</f>
        <v/>
      </c>
      <c r="S1561" s="37">
        <f>MAX(INDEX(S$292:S$303,$D1561)+S1552*(1+$E1561),0.01)</f>
        <v/>
      </c>
      <c r="T1561" s="37">
        <f>MAX(INDEX(T$292:T$303,$D1561)+T1552*(1+$E1561),0.01)</f>
        <v/>
      </c>
      <c r="U1561" s="37">
        <f>MAX(INDEX(U$292:U$303,$D1561)+U1552*(1+$E1561),0.01)</f>
        <v/>
      </c>
      <c r="V1561" s="37">
        <f>MAX(INDEX(V$292:V$303,$D1561)+V1552*(1+$E1561),0.01)</f>
        <v/>
      </c>
      <c r="W1561" s="37">
        <f>MAX(INDEX(W$292:W$303,$D1561)+W1552*(1+$E1561),0.01)</f>
        <v/>
      </c>
      <c r="X1561" s="37">
        <f>MAX(INDEX(X$292:X$303,$D1561)+X1552*(1+$E1561),0.01)</f>
        <v/>
      </c>
      <c r="Y1561" s="37">
        <f>MAX(INDEX(Y$292:Y$303,$D1561)+Y1552*(1+$E1561),0.01)</f>
        <v/>
      </c>
      <c r="Z1561" s="37">
        <f>MAX(INDEX(Z$292:Z$303,$D1561)+Z1552*(1+$E1561),0.01)</f>
        <v/>
      </c>
      <c r="AA1561" s="37">
        <f>MAX(INDEX(AA$292:AA$303,$D1561)+AA1552*(1+$E1561),0.01)</f>
        <v/>
      </c>
      <c r="AB1561" s="37">
        <f>MAX(INDEX(AB$292:AB$303,$D1561)+AB1552*(1+$E1561),0.01)</f>
        <v/>
      </c>
      <c r="AC1561" s="37">
        <f>MAX(INDEX(AC$292:AC$303,$D1561)+AC1552*(1+$E1561),0.01)</f>
        <v/>
      </c>
      <c r="AD1561" s="40">
        <f>POSTTAX(INDEX(AD$292:AD$303,$D1561),AD1552,$E1561)</f>
        <v/>
      </c>
      <c r="AF1561" s="11">
        <f>LOWER(Settings!$C$4)&amp;".mit."&amp;$A1561&amp;IF($C1561="","","."&amp;$C1561&amp;"."&amp;$B1561)&amp;IF(INDEX(Variables!$D$5:$D$205,MATCH($A1561,Variables!$A$5:$A$205,0))="","","."&amp;INDEX(Variables!$D$5:$D$205,MATCH($A1561,Variables!$A$5:$A$205,0)))&amp;"."&amp;AF$5</f>
        <v/>
      </c>
      <c r="AG1561" s="38">
        <f>MAX(INDEX(AG$292:AG$303,$D1561)+AG1552*(1+$E1561),0.01)</f>
        <v/>
      </c>
      <c r="AH1561" s="37">
        <f>MAX(INDEX(AH$292:AH$303,$D1561)+AH1552*(1+$E1561),0.01)</f>
        <v/>
      </c>
      <c r="AI1561" s="37">
        <f>MAX(INDEX(AI$292:AI$303,$D1561)+AI1552*(1+$E1561),0.01)</f>
        <v/>
      </c>
      <c r="AJ1561" s="37">
        <f>MAX(INDEX(AJ$292:AJ$303,$D1561)+AJ1552*(1+$E1561),0.01)</f>
        <v/>
      </c>
      <c r="AK1561" s="37">
        <f>MAX(INDEX(AK$292:AK$303,$D1561)+AK1552*(1+$E1561),0.01)</f>
        <v/>
      </c>
      <c r="AL1561" s="37">
        <f>MAX(INDEX(AL$292:AL$303,$D1561)+AL1552*(1+$E1561),0.01)</f>
        <v/>
      </c>
      <c r="AM1561" s="37">
        <f>MAX(INDEX(AM$292:AM$303,$D1561)+AM1552*(1+$E1561),0.01)</f>
        <v/>
      </c>
      <c r="AN1561" s="37">
        <f>MAX(INDEX(AN$292:AN$303,$D1561)+AN1552*(1+$E1561),0.01)</f>
        <v/>
      </c>
      <c r="AO1561" s="37">
        <f>MAX(INDEX(AO$292:AO$303,$D1561)+AO1552*(1+$E1561),0.01)</f>
        <v/>
      </c>
      <c r="AP1561" s="37">
        <f>MAX(INDEX(AP$292:AP$303,$D1561)+AP1552*(1+$E1561),0.01)</f>
        <v/>
      </c>
      <c r="AQ1561" s="37">
        <f>MAX(INDEX(AQ$292:AQ$303,$D1561)+AQ1552*(1+$E1561),0.01)</f>
        <v/>
      </c>
      <c r="AR1561" s="37">
        <f>MAX(INDEX(AR$292:AR$303,$D1561)+AR1552*(1+$E1561),0.01)</f>
        <v/>
      </c>
      <c r="AS1561" s="37">
        <f>MAX(INDEX(AS$292:AS$303,$D1561)+AS1552*(1+$E1561),0.01)</f>
        <v/>
      </c>
      <c r="AT1561" s="37">
        <f>MAX(INDEX(AT$292:AT$303,$D1561)+AT1552*(1+$E1561),0.01)</f>
        <v/>
      </c>
      <c r="AU1561" s="37">
        <f>MAX(INDEX(AU$292:AU$303,$D1561)+AU1552*(1+$E1561),0.01)</f>
        <v/>
      </c>
      <c r="AV1561" s="37">
        <f>MAX(INDEX(AV$292:AV$303,$D1561)+AV1552*(1+$E1561),0.01)</f>
        <v/>
      </c>
      <c r="AW1561" s="37">
        <f>MAX(INDEX(AW$292:AW$303,$D1561)+AW1552*(1+$E1561),0.01)</f>
        <v/>
      </c>
      <c r="AX1561" s="37">
        <f>MAX(INDEX(AX$292:AX$303,$D1561)+AX1552*(1+$E1561),0.01)</f>
        <v/>
      </c>
      <c r="AY1561" s="40">
        <f>POSTTAX(INDEX(AY$292:AY$303,$D1561),AY1552,$E1561)</f>
        <v/>
      </c>
    </row>
    <row r="1562" hidden="1" outlineLevel="2">
      <c r="A1562" s="14" t="inlineStr">
        <is>
          <t>atp</t>
        </is>
      </c>
      <c r="B1562" s="14" t="inlineStr">
        <is>
          <t>gso</t>
        </is>
      </c>
      <c r="C1562" s="14" t="inlineStr">
        <is>
          <t>mac</t>
        </is>
      </c>
      <c r="D1562" s="37">
        <f>INDEX(Inputs!$R$5:$R$132,MATCH($B1562&amp;"|"&amp;$C1562,Inputs!$A$5:$A$132,0))</f>
        <v/>
      </c>
      <c r="E1562" s="37">
        <f>INDEX(Inputs!$S$5:$S$132,MATCH($B1562&amp;"|"&amp;$C1562,Inputs!$A$5:$A$132,0))</f>
        <v/>
      </c>
      <c r="F1562" s="36" t="n"/>
      <c r="G1562" s="36" t="n"/>
      <c r="H1562" s="14">
        <f>INDEX(Variables!$B$5:$B$205,MATCH($A1562,Variables!$A$5:$A$205,0))&amp;IF($C1562="",""," | "&amp;INDEX(Mapping!$B$5:$B$26,MATCH($C1562,Mapping!$A$5:$A$26,0))&amp;" | "&amp;INDEX(Mapping!$B$30:$B$46,MATCH($B1562,Mapping!$A$30:$A$46,0)))</f>
        <v/>
      </c>
      <c r="I1562" s="14">
        <f>INDEX(Variables!$C$5:$C$205,MATCH($A1562,Variables!$A$5:$A$205,0))</f>
        <v/>
      </c>
      <c r="J1562" s="14">
        <f>INDEX(Variables!$E$5:$E$205,MATCH($A1562,Variables!$A$5:$A$205,0))</f>
        <v/>
      </c>
      <c r="K1562" s="11">
        <f>LOWER(Settings!$C$4)&amp;".mit."&amp;$A1562&amp;IF($C1562="","","."&amp;$C1562&amp;"."&amp;$B1562)&amp;IF(INDEX(Variables!$D$5:$D$205,MATCH($A1562,Variables!$A$5:$A$205,0))="","","."&amp;INDEX(Variables!$D$5:$D$205,MATCH($A1562,Variables!$A$5:$A$205,0)))&amp;"."&amp;K$5</f>
        <v/>
      </c>
      <c r="L1562" s="38">
        <f>MAX(INDEX(L$292:L$303,$D1562)+L1553*(1+$E1562),0.01)</f>
        <v/>
      </c>
      <c r="M1562" s="37">
        <f>MAX(INDEX(M$292:M$303,$D1562)+M1553*(1+$E1562),0.01)</f>
        <v/>
      </c>
      <c r="N1562" s="37">
        <f>MAX(INDEX(N$292:N$303,$D1562)+N1553*(1+$E1562),0.01)</f>
        <v/>
      </c>
      <c r="O1562" s="37">
        <f>MAX(INDEX(O$292:O$303,$D1562)+O1553*(1+$E1562),0.01)</f>
        <v/>
      </c>
      <c r="P1562" s="37">
        <f>MAX(INDEX(P$292:P$303,$D1562)+P1553*(1+$E1562),0.01)</f>
        <v/>
      </c>
      <c r="Q1562" s="37">
        <f>MAX(INDEX(Q$292:Q$303,$D1562)+Q1553*(1+$E1562),0.01)</f>
        <v/>
      </c>
      <c r="R1562" s="37">
        <f>MAX(INDEX(R$292:R$303,$D1562)+R1553*(1+$E1562),0.01)</f>
        <v/>
      </c>
      <c r="S1562" s="37">
        <f>MAX(INDEX(S$292:S$303,$D1562)+S1553*(1+$E1562),0.01)</f>
        <v/>
      </c>
      <c r="T1562" s="37">
        <f>MAX(INDEX(T$292:T$303,$D1562)+T1553*(1+$E1562),0.01)</f>
        <v/>
      </c>
      <c r="U1562" s="37">
        <f>MAX(INDEX(U$292:U$303,$D1562)+U1553*(1+$E1562),0.01)</f>
        <v/>
      </c>
      <c r="V1562" s="37">
        <f>MAX(INDEX(V$292:V$303,$D1562)+V1553*(1+$E1562),0.01)</f>
        <v/>
      </c>
      <c r="W1562" s="37">
        <f>MAX(INDEX(W$292:W$303,$D1562)+W1553*(1+$E1562),0.01)</f>
        <v/>
      </c>
      <c r="X1562" s="37">
        <f>MAX(INDEX(X$292:X$303,$D1562)+X1553*(1+$E1562),0.01)</f>
        <v/>
      </c>
      <c r="Y1562" s="37">
        <f>MAX(INDEX(Y$292:Y$303,$D1562)+Y1553*(1+$E1562),0.01)</f>
        <v/>
      </c>
      <c r="Z1562" s="37">
        <f>MAX(INDEX(Z$292:Z$303,$D1562)+Z1553*(1+$E1562),0.01)</f>
        <v/>
      </c>
      <c r="AA1562" s="37">
        <f>MAX(INDEX(AA$292:AA$303,$D1562)+AA1553*(1+$E1562),0.01)</f>
        <v/>
      </c>
      <c r="AB1562" s="37">
        <f>MAX(INDEX(AB$292:AB$303,$D1562)+AB1553*(1+$E1562),0.01)</f>
        <v/>
      </c>
      <c r="AC1562" s="37">
        <f>MAX(INDEX(AC$292:AC$303,$D1562)+AC1553*(1+$E1562),0.01)</f>
        <v/>
      </c>
      <c r="AD1562" s="40">
        <f>POSTTAX(INDEX(AD$292:AD$303,$D1562),AD1553,$E1562)</f>
        <v/>
      </c>
      <c r="AF1562" s="11">
        <f>LOWER(Settings!$C$4)&amp;".mit."&amp;$A1562&amp;IF($C1562="","","."&amp;$C1562&amp;"."&amp;$B1562)&amp;IF(INDEX(Variables!$D$5:$D$205,MATCH($A1562,Variables!$A$5:$A$205,0))="","","."&amp;INDEX(Variables!$D$5:$D$205,MATCH($A1562,Variables!$A$5:$A$205,0)))&amp;"."&amp;AF$5</f>
        <v/>
      </c>
      <c r="AG1562" s="38">
        <f>MAX(INDEX(AG$292:AG$303,$D1562)+AG1553*(1+$E1562),0.01)</f>
        <v/>
      </c>
      <c r="AH1562" s="37">
        <f>MAX(INDEX(AH$292:AH$303,$D1562)+AH1553*(1+$E1562),0.01)</f>
        <v/>
      </c>
      <c r="AI1562" s="37">
        <f>MAX(INDEX(AI$292:AI$303,$D1562)+AI1553*(1+$E1562),0.01)</f>
        <v/>
      </c>
      <c r="AJ1562" s="37">
        <f>MAX(INDEX(AJ$292:AJ$303,$D1562)+AJ1553*(1+$E1562),0.01)</f>
        <v/>
      </c>
      <c r="AK1562" s="37">
        <f>MAX(INDEX(AK$292:AK$303,$D1562)+AK1553*(1+$E1562),0.01)</f>
        <v/>
      </c>
      <c r="AL1562" s="37">
        <f>MAX(INDEX(AL$292:AL$303,$D1562)+AL1553*(1+$E1562),0.01)</f>
        <v/>
      </c>
      <c r="AM1562" s="37">
        <f>MAX(INDEX(AM$292:AM$303,$D1562)+AM1553*(1+$E1562),0.01)</f>
        <v/>
      </c>
      <c r="AN1562" s="37">
        <f>MAX(INDEX(AN$292:AN$303,$D1562)+AN1553*(1+$E1562),0.01)</f>
        <v/>
      </c>
      <c r="AO1562" s="37">
        <f>MAX(INDEX(AO$292:AO$303,$D1562)+AO1553*(1+$E1562),0.01)</f>
        <v/>
      </c>
      <c r="AP1562" s="37">
        <f>MAX(INDEX(AP$292:AP$303,$D1562)+AP1553*(1+$E1562),0.01)</f>
        <v/>
      </c>
      <c r="AQ1562" s="37">
        <f>MAX(INDEX(AQ$292:AQ$303,$D1562)+AQ1553*(1+$E1562),0.01)</f>
        <v/>
      </c>
      <c r="AR1562" s="37">
        <f>MAX(INDEX(AR$292:AR$303,$D1562)+AR1553*(1+$E1562),0.01)</f>
        <v/>
      </c>
      <c r="AS1562" s="37">
        <f>MAX(INDEX(AS$292:AS$303,$D1562)+AS1553*(1+$E1562),0.01)</f>
        <v/>
      </c>
      <c r="AT1562" s="37">
        <f>MAX(INDEX(AT$292:AT$303,$D1562)+AT1553*(1+$E1562),0.01)</f>
        <v/>
      </c>
      <c r="AU1562" s="37">
        <f>MAX(INDEX(AU$292:AU$303,$D1562)+AU1553*(1+$E1562),0.01)</f>
        <v/>
      </c>
      <c r="AV1562" s="37">
        <f>MAX(INDEX(AV$292:AV$303,$D1562)+AV1553*(1+$E1562),0.01)</f>
        <v/>
      </c>
      <c r="AW1562" s="37">
        <f>MAX(INDEX(AW$292:AW$303,$D1562)+AW1553*(1+$E1562),0.01)</f>
        <v/>
      </c>
      <c r="AX1562" s="37">
        <f>MAX(INDEX(AX$292:AX$303,$D1562)+AX1553*(1+$E1562),0.01)</f>
        <v/>
      </c>
      <c r="AY1562" s="40">
        <f>POSTTAX(INDEX(AY$292:AY$303,$D1562),AY1553,$E1562)</f>
        <v/>
      </c>
    </row>
    <row r="1563" hidden="1" outlineLevel="2">
      <c r="A1563" s="14" t="inlineStr">
        <is>
          <t>atp</t>
        </is>
      </c>
      <c r="B1563" s="14" t="inlineStr">
        <is>
          <t>die</t>
        </is>
      </c>
      <c r="C1563" s="14" t="inlineStr">
        <is>
          <t>mac</t>
        </is>
      </c>
      <c r="D1563" s="37">
        <f>INDEX(Inputs!$R$5:$R$132,MATCH($B1563&amp;"|"&amp;$C1563,Inputs!$A$5:$A$132,0))</f>
        <v/>
      </c>
      <c r="E1563" s="37">
        <f>INDEX(Inputs!$S$5:$S$132,MATCH($B1563&amp;"|"&amp;$C1563,Inputs!$A$5:$A$132,0))</f>
        <v/>
      </c>
      <c r="F1563" s="36" t="n"/>
      <c r="G1563" s="36" t="n"/>
      <c r="H1563" s="14">
        <f>INDEX(Variables!$B$5:$B$205,MATCH($A1563,Variables!$A$5:$A$205,0))&amp;IF($C1563="",""," | "&amp;INDEX(Mapping!$B$5:$B$26,MATCH($C1563,Mapping!$A$5:$A$26,0))&amp;" | "&amp;INDEX(Mapping!$B$30:$B$46,MATCH($B1563,Mapping!$A$30:$A$46,0)))</f>
        <v/>
      </c>
      <c r="I1563" s="14">
        <f>INDEX(Variables!$C$5:$C$205,MATCH($A1563,Variables!$A$5:$A$205,0))</f>
        <v/>
      </c>
      <c r="J1563" s="14">
        <f>INDEX(Variables!$E$5:$E$205,MATCH($A1563,Variables!$A$5:$A$205,0))</f>
        <v/>
      </c>
      <c r="K1563" s="11">
        <f>LOWER(Settings!$C$4)&amp;".mit."&amp;$A1563&amp;IF($C1563="","","."&amp;$C1563&amp;"."&amp;$B1563)&amp;IF(INDEX(Variables!$D$5:$D$205,MATCH($A1563,Variables!$A$5:$A$205,0))="","","."&amp;INDEX(Variables!$D$5:$D$205,MATCH($A1563,Variables!$A$5:$A$205,0)))&amp;"."&amp;K$5</f>
        <v/>
      </c>
      <c r="L1563" s="38">
        <f>MAX(INDEX(L$292:L$303,$D1563)+L1554*(1+$E1563),0.01)</f>
        <v/>
      </c>
      <c r="M1563" s="37">
        <f>MAX(INDEX(M$292:M$303,$D1563)+M1554*(1+$E1563),0.01)</f>
        <v/>
      </c>
      <c r="N1563" s="37">
        <f>MAX(INDEX(N$292:N$303,$D1563)+N1554*(1+$E1563),0.01)</f>
        <v/>
      </c>
      <c r="O1563" s="37">
        <f>MAX(INDEX(O$292:O$303,$D1563)+O1554*(1+$E1563),0.01)</f>
        <v/>
      </c>
      <c r="P1563" s="37">
        <f>MAX(INDEX(P$292:P$303,$D1563)+P1554*(1+$E1563),0.01)</f>
        <v/>
      </c>
      <c r="Q1563" s="37">
        <f>MAX(INDEX(Q$292:Q$303,$D1563)+Q1554*(1+$E1563),0.01)</f>
        <v/>
      </c>
      <c r="R1563" s="37">
        <f>MAX(INDEX(R$292:R$303,$D1563)+R1554*(1+$E1563),0.01)</f>
        <v/>
      </c>
      <c r="S1563" s="37">
        <f>MAX(INDEX(S$292:S$303,$D1563)+S1554*(1+$E1563),0.01)</f>
        <v/>
      </c>
      <c r="T1563" s="37">
        <f>MAX(INDEX(T$292:T$303,$D1563)+T1554*(1+$E1563),0.01)</f>
        <v/>
      </c>
      <c r="U1563" s="37">
        <f>MAX(INDEX(U$292:U$303,$D1563)+U1554*(1+$E1563),0.01)</f>
        <v/>
      </c>
      <c r="V1563" s="37">
        <f>MAX(INDEX(V$292:V$303,$D1563)+V1554*(1+$E1563),0.01)</f>
        <v/>
      </c>
      <c r="W1563" s="37">
        <f>MAX(INDEX(W$292:W$303,$D1563)+W1554*(1+$E1563),0.01)</f>
        <v/>
      </c>
      <c r="X1563" s="37">
        <f>MAX(INDEX(X$292:X$303,$D1563)+X1554*(1+$E1563),0.01)</f>
        <v/>
      </c>
      <c r="Y1563" s="37">
        <f>MAX(INDEX(Y$292:Y$303,$D1563)+Y1554*(1+$E1563),0.01)</f>
        <v/>
      </c>
      <c r="Z1563" s="37">
        <f>MAX(INDEX(Z$292:Z$303,$D1563)+Z1554*(1+$E1563),0.01)</f>
        <v/>
      </c>
      <c r="AA1563" s="37">
        <f>MAX(INDEX(AA$292:AA$303,$D1563)+AA1554*(1+$E1563),0.01)</f>
        <v/>
      </c>
      <c r="AB1563" s="37">
        <f>MAX(INDEX(AB$292:AB$303,$D1563)+AB1554*(1+$E1563),0.01)</f>
        <v/>
      </c>
      <c r="AC1563" s="37">
        <f>MAX(INDEX(AC$292:AC$303,$D1563)+AC1554*(1+$E1563),0.01)</f>
        <v/>
      </c>
      <c r="AD1563" s="40">
        <f>POSTTAX(INDEX(AD$292:AD$303,$D1563),AD1554,$E1563)</f>
        <v/>
      </c>
      <c r="AF1563" s="11">
        <f>LOWER(Settings!$C$4)&amp;".mit."&amp;$A1563&amp;IF($C1563="","","."&amp;$C1563&amp;"."&amp;$B1563)&amp;IF(INDEX(Variables!$D$5:$D$205,MATCH($A1563,Variables!$A$5:$A$205,0))="","","."&amp;INDEX(Variables!$D$5:$D$205,MATCH($A1563,Variables!$A$5:$A$205,0)))&amp;"."&amp;AF$5</f>
        <v/>
      </c>
      <c r="AG1563" s="38">
        <f>MAX(INDEX(AG$292:AG$303,$D1563)+AG1554*(1+$E1563),0.01)</f>
        <v/>
      </c>
      <c r="AH1563" s="37">
        <f>MAX(INDEX(AH$292:AH$303,$D1563)+AH1554*(1+$E1563),0.01)</f>
        <v/>
      </c>
      <c r="AI1563" s="37">
        <f>MAX(INDEX(AI$292:AI$303,$D1563)+AI1554*(1+$E1563),0.01)</f>
        <v/>
      </c>
      <c r="AJ1563" s="37">
        <f>MAX(INDEX(AJ$292:AJ$303,$D1563)+AJ1554*(1+$E1563),0.01)</f>
        <v/>
      </c>
      <c r="AK1563" s="37">
        <f>MAX(INDEX(AK$292:AK$303,$D1563)+AK1554*(1+$E1563),0.01)</f>
        <v/>
      </c>
      <c r="AL1563" s="37">
        <f>MAX(INDEX(AL$292:AL$303,$D1563)+AL1554*(1+$E1563),0.01)</f>
        <v/>
      </c>
      <c r="AM1563" s="37">
        <f>MAX(INDEX(AM$292:AM$303,$D1563)+AM1554*(1+$E1563),0.01)</f>
        <v/>
      </c>
      <c r="AN1563" s="37">
        <f>MAX(INDEX(AN$292:AN$303,$D1563)+AN1554*(1+$E1563),0.01)</f>
        <v/>
      </c>
      <c r="AO1563" s="37">
        <f>MAX(INDEX(AO$292:AO$303,$D1563)+AO1554*(1+$E1563),0.01)</f>
        <v/>
      </c>
      <c r="AP1563" s="37">
        <f>MAX(INDEX(AP$292:AP$303,$D1563)+AP1554*(1+$E1563),0.01)</f>
        <v/>
      </c>
      <c r="AQ1563" s="37">
        <f>MAX(INDEX(AQ$292:AQ$303,$D1563)+AQ1554*(1+$E1563),0.01)</f>
        <v/>
      </c>
      <c r="AR1563" s="37">
        <f>MAX(INDEX(AR$292:AR$303,$D1563)+AR1554*(1+$E1563),0.01)</f>
        <v/>
      </c>
      <c r="AS1563" s="37">
        <f>MAX(INDEX(AS$292:AS$303,$D1563)+AS1554*(1+$E1563),0.01)</f>
        <v/>
      </c>
      <c r="AT1563" s="37">
        <f>MAX(INDEX(AT$292:AT$303,$D1563)+AT1554*(1+$E1563),0.01)</f>
        <v/>
      </c>
      <c r="AU1563" s="37">
        <f>MAX(INDEX(AU$292:AU$303,$D1563)+AU1554*(1+$E1563),0.01)</f>
        <v/>
      </c>
      <c r="AV1563" s="37">
        <f>MAX(INDEX(AV$292:AV$303,$D1563)+AV1554*(1+$E1563),0.01)</f>
        <v/>
      </c>
      <c r="AW1563" s="37">
        <f>MAX(INDEX(AW$292:AW$303,$D1563)+AW1554*(1+$E1563),0.01)</f>
        <v/>
      </c>
      <c r="AX1563" s="37">
        <f>MAX(INDEX(AX$292:AX$303,$D1563)+AX1554*(1+$E1563),0.01)</f>
        <v/>
      </c>
      <c r="AY1563" s="40">
        <f>POSTTAX(INDEX(AY$292:AY$303,$D1563),AY1554,$E1563)</f>
        <v/>
      </c>
    </row>
    <row r="1564" hidden="1" outlineLevel="2">
      <c r="A1564" s="14" t="inlineStr">
        <is>
          <t>atp</t>
        </is>
      </c>
      <c r="B1564" s="14" t="inlineStr">
        <is>
          <t>lpg</t>
        </is>
      </c>
      <c r="C1564" s="14" t="inlineStr">
        <is>
          <t>mac</t>
        </is>
      </c>
      <c r="D1564" s="37">
        <f>INDEX(Inputs!$R$5:$R$132,MATCH($B1564&amp;"|"&amp;$C1564,Inputs!$A$5:$A$132,0))</f>
        <v/>
      </c>
      <c r="E1564" s="37">
        <f>INDEX(Inputs!$S$5:$S$132,MATCH($B1564&amp;"|"&amp;$C1564,Inputs!$A$5:$A$132,0))</f>
        <v/>
      </c>
      <c r="F1564" s="36" t="n"/>
      <c r="G1564" s="36" t="n"/>
      <c r="H1564" s="14">
        <f>INDEX(Variables!$B$5:$B$205,MATCH($A1564,Variables!$A$5:$A$205,0))&amp;IF($C1564="",""," | "&amp;INDEX(Mapping!$B$5:$B$26,MATCH($C1564,Mapping!$A$5:$A$26,0))&amp;" | "&amp;INDEX(Mapping!$B$30:$B$46,MATCH($B1564,Mapping!$A$30:$A$46,0)))</f>
        <v/>
      </c>
      <c r="I1564" s="14">
        <f>INDEX(Variables!$C$5:$C$205,MATCH($A1564,Variables!$A$5:$A$205,0))</f>
        <v/>
      </c>
      <c r="J1564" s="14">
        <f>INDEX(Variables!$E$5:$E$205,MATCH($A1564,Variables!$A$5:$A$205,0))</f>
        <v/>
      </c>
      <c r="K1564" s="11">
        <f>LOWER(Settings!$C$4)&amp;".mit."&amp;$A1564&amp;IF($C1564="","","."&amp;$C1564&amp;"."&amp;$B1564)&amp;IF(INDEX(Variables!$D$5:$D$205,MATCH($A1564,Variables!$A$5:$A$205,0))="","","."&amp;INDEX(Variables!$D$5:$D$205,MATCH($A1564,Variables!$A$5:$A$205,0)))&amp;"."&amp;K$5</f>
        <v/>
      </c>
      <c r="L1564" s="38">
        <f>MAX(INDEX(L$292:L$303,$D1564)+L1555*(1+$E1564),0.01)</f>
        <v/>
      </c>
      <c r="M1564" s="37">
        <f>MAX(INDEX(M$292:M$303,$D1564)+M1555*(1+$E1564),0.01)</f>
        <v/>
      </c>
      <c r="N1564" s="37">
        <f>MAX(INDEX(N$292:N$303,$D1564)+N1555*(1+$E1564),0.01)</f>
        <v/>
      </c>
      <c r="O1564" s="37">
        <f>MAX(INDEX(O$292:O$303,$D1564)+O1555*(1+$E1564),0.01)</f>
        <v/>
      </c>
      <c r="P1564" s="37">
        <f>MAX(INDEX(P$292:P$303,$D1564)+P1555*(1+$E1564),0.01)</f>
        <v/>
      </c>
      <c r="Q1564" s="37">
        <f>MAX(INDEX(Q$292:Q$303,$D1564)+Q1555*(1+$E1564),0.01)</f>
        <v/>
      </c>
      <c r="R1564" s="37">
        <f>MAX(INDEX(R$292:R$303,$D1564)+R1555*(1+$E1564),0.01)</f>
        <v/>
      </c>
      <c r="S1564" s="37">
        <f>MAX(INDEX(S$292:S$303,$D1564)+S1555*(1+$E1564),0.01)</f>
        <v/>
      </c>
      <c r="T1564" s="37">
        <f>MAX(INDEX(T$292:T$303,$D1564)+T1555*(1+$E1564),0.01)</f>
        <v/>
      </c>
      <c r="U1564" s="37">
        <f>MAX(INDEX(U$292:U$303,$D1564)+U1555*(1+$E1564),0.01)</f>
        <v/>
      </c>
      <c r="V1564" s="37">
        <f>MAX(INDEX(V$292:V$303,$D1564)+V1555*(1+$E1564),0.01)</f>
        <v/>
      </c>
      <c r="W1564" s="37">
        <f>MAX(INDEX(W$292:W$303,$D1564)+W1555*(1+$E1564),0.01)</f>
        <v/>
      </c>
      <c r="X1564" s="37">
        <f>MAX(INDEX(X$292:X$303,$D1564)+X1555*(1+$E1564),0.01)</f>
        <v/>
      </c>
      <c r="Y1564" s="37">
        <f>MAX(INDEX(Y$292:Y$303,$D1564)+Y1555*(1+$E1564),0.01)</f>
        <v/>
      </c>
      <c r="Z1564" s="37">
        <f>MAX(INDEX(Z$292:Z$303,$D1564)+Z1555*(1+$E1564),0.01)</f>
        <v/>
      </c>
      <c r="AA1564" s="37">
        <f>MAX(INDEX(AA$292:AA$303,$D1564)+AA1555*(1+$E1564),0.01)</f>
        <v/>
      </c>
      <c r="AB1564" s="37">
        <f>MAX(INDEX(AB$292:AB$303,$D1564)+AB1555*(1+$E1564),0.01)</f>
        <v/>
      </c>
      <c r="AC1564" s="37">
        <f>MAX(INDEX(AC$292:AC$303,$D1564)+AC1555*(1+$E1564),0.01)</f>
        <v/>
      </c>
      <c r="AD1564" s="40">
        <f>POSTTAX(INDEX(AD$292:AD$303,$D1564),AD1555,$E1564)</f>
        <v/>
      </c>
      <c r="AF1564" s="11">
        <f>LOWER(Settings!$C$4)&amp;".mit."&amp;$A1564&amp;IF($C1564="","","."&amp;$C1564&amp;"."&amp;$B1564)&amp;IF(INDEX(Variables!$D$5:$D$205,MATCH($A1564,Variables!$A$5:$A$205,0))="","","."&amp;INDEX(Variables!$D$5:$D$205,MATCH($A1564,Variables!$A$5:$A$205,0)))&amp;"."&amp;AF$5</f>
        <v/>
      </c>
      <c r="AG1564" s="38">
        <f>MAX(INDEX(AG$292:AG$303,$D1564)+AG1555*(1+$E1564),0.01)</f>
        <v/>
      </c>
      <c r="AH1564" s="37">
        <f>MAX(INDEX(AH$292:AH$303,$D1564)+AH1555*(1+$E1564),0.01)</f>
        <v/>
      </c>
      <c r="AI1564" s="37">
        <f>MAX(INDEX(AI$292:AI$303,$D1564)+AI1555*(1+$E1564),0.01)</f>
        <v/>
      </c>
      <c r="AJ1564" s="37">
        <f>MAX(INDEX(AJ$292:AJ$303,$D1564)+AJ1555*(1+$E1564),0.01)</f>
        <v/>
      </c>
      <c r="AK1564" s="37">
        <f>MAX(INDEX(AK$292:AK$303,$D1564)+AK1555*(1+$E1564),0.01)</f>
        <v/>
      </c>
      <c r="AL1564" s="37">
        <f>MAX(INDEX(AL$292:AL$303,$D1564)+AL1555*(1+$E1564),0.01)</f>
        <v/>
      </c>
      <c r="AM1564" s="37">
        <f>MAX(INDEX(AM$292:AM$303,$D1564)+AM1555*(1+$E1564),0.01)</f>
        <v/>
      </c>
      <c r="AN1564" s="37">
        <f>MAX(INDEX(AN$292:AN$303,$D1564)+AN1555*(1+$E1564),0.01)</f>
        <v/>
      </c>
      <c r="AO1564" s="37">
        <f>MAX(INDEX(AO$292:AO$303,$D1564)+AO1555*(1+$E1564),0.01)</f>
        <v/>
      </c>
      <c r="AP1564" s="37">
        <f>MAX(INDEX(AP$292:AP$303,$D1564)+AP1555*(1+$E1564),0.01)</f>
        <v/>
      </c>
      <c r="AQ1564" s="37">
        <f>MAX(INDEX(AQ$292:AQ$303,$D1564)+AQ1555*(1+$E1564),0.01)</f>
        <v/>
      </c>
      <c r="AR1564" s="37">
        <f>MAX(INDEX(AR$292:AR$303,$D1564)+AR1555*(1+$E1564),0.01)</f>
        <v/>
      </c>
      <c r="AS1564" s="37">
        <f>MAX(INDEX(AS$292:AS$303,$D1564)+AS1555*(1+$E1564),0.01)</f>
        <v/>
      </c>
      <c r="AT1564" s="37">
        <f>MAX(INDEX(AT$292:AT$303,$D1564)+AT1555*(1+$E1564),0.01)</f>
        <v/>
      </c>
      <c r="AU1564" s="37">
        <f>MAX(INDEX(AU$292:AU$303,$D1564)+AU1555*(1+$E1564),0.01)</f>
        <v/>
      </c>
      <c r="AV1564" s="37">
        <f>MAX(INDEX(AV$292:AV$303,$D1564)+AV1555*(1+$E1564),0.01)</f>
        <v/>
      </c>
      <c r="AW1564" s="37">
        <f>MAX(INDEX(AW$292:AW$303,$D1564)+AW1555*(1+$E1564),0.01)</f>
        <v/>
      </c>
      <c r="AX1564" s="37">
        <f>MAX(INDEX(AX$292:AX$303,$D1564)+AX1555*(1+$E1564),0.01)</f>
        <v/>
      </c>
      <c r="AY1564" s="40">
        <f>POSTTAX(INDEX(AY$292:AY$303,$D1564),AY1555,$E1564)</f>
        <v/>
      </c>
    </row>
    <row r="1565" hidden="1" outlineLevel="2">
      <c r="A1565" s="14" t="inlineStr">
        <is>
          <t>atp</t>
        </is>
      </c>
      <c r="B1565" s="14" t="inlineStr">
        <is>
          <t>ker</t>
        </is>
      </c>
      <c r="C1565" s="14" t="inlineStr">
        <is>
          <t>mac</t>
        </is>
      </c>
      <c r="D1565" s="37">
        <f>INDEX(Inputs!$R$5:$R$132,MATCH($B1565&amp;"|"&amp;$C1565,Inputs!$A$5:$A$132,0))</f>
        <v/>
      </c>
      <c r="E1565" s="37">
        <f>INDEX(Inputs!$S$5:$S$132,MATCH($B1565&amp;"|"&amp;$C1565,Inputs!$A$5:$A$132,0))</f>
        <v/>
      </c>
      <c r="F1565" s="36" t="n"/>
      <c r="G1565" s="36" t="n"/>
      <c r="H1565" s="14">
        <f>INDEX(Variables!$B$5:$B$205,MATCH($A1565,Variables!$A$5:$A$205,0))&amp;IF($C1565="",""," | "&amp;INDEX(Mapping!$B$5:$B$26,MATCH($C1565,Mapping!$A$5:$A$26,0))&amp;" | "&amp;INDEX(Mapping!$B$30:$B$46,MATCH($B1565,Mapping!$A$30:$A$46,0)))</f>
        <v/>
      </c>
      <c r="I1565" s="14">
        <f>INDEX(Variables!$C$5:$C$205,MATCH($A1565,Variables!$A$5:$A$205,0))</f>
        <v/>
      </c>
      <c r="J1565" s="14">
        <f>INDEX(Variables!$E$5:$E$205,MATCH($A1565,Variables!$A$5:$A$205,0))</f>
        <v/>
      </c>
      <c r="K1565" s="11">
        <f>LOWER(Settings!$C$4)&amp;".mit."&amp;$A1565&amp;IF($C1565="","","."&amp;$C1565&amp;"."&amp;$B1565)&amp;IF(INDEX(Variables!$D$5:$D$205,MATCH($A1565,Variables!$A$5:$A$205,0))="","","."&amp;INDEX(Variables!$D$5:$D$205,MATCH($A1565,Variables!$A$5:$A$205,0)))&amp;"."&amp;K$5</f>
        <v/>
      </c>
      <c r="L1565" s="38">
        <f>MAX(INDEX(L$292:L$303,$D1565)+L1556*(1+$E1565),0.01)</f>
        <v/>
      </c>
      <c r="M1565" s="37">
        <f>MAX(INDEX(M$292:M$303,$D1565)+M1556*(1+$E1565),0.01)</f>
        <v/>
      </c>
      <c r="N1565" s="37">
        <f>MAX(INDEX(N$292:N$303,$D1565)+N1556*(1+$E1565),0.01)</f>
        <v/>
      </c>
      <c r="O1565" s="37">
        <f>MAX(INDEX(O$292:O$303,$D1565)+O1556*(1+$E1565),0.01)</f>
        <v/>
      </c>
      <c r="P1565" s="37">
        <f>MAX(INDEX(P$292:P$303,$D1565)+P1556*(1+$E1565),0.01)</f>
        <v/>
      </c>
      <c r="Q1565" s="37">
        <f>MAX(INDEX(Q$292:Q$303,$D1565)+Q1556*(1+$E1565),0.01)</f>
        <v/>
      </c>
      <c r="R1565" s="37">
        <f>MAX(INDEX(R$292:R$303,$D1565)+R1556*(1+$E1565),0.01)</f>
        <v/>
      </c>
      <c r="S1565" s="37">
        <f>MAX(INDEX(S$292:S$303,$D1565)+S1556*(1+$E1565),0.01)</f>
        <v/>
      </c>
      <c r="T1565" s="37">
        <f>MAX(INDEX(T$292:T$303,$D1565)+T1556*(1+$E1565),0.01)</f>
        <v/>
      </c>
      <c r="U1565" s="37">
        <f>MAX(INDEX(U$292:U$303,$D1565)+U1556*(1+$E1565),0.01)</f>
        <v/>
      </c>
      <c r="V1565" s="37">
        <f>MAX(INDEX(V$292:V$303,$D1565)+V1556*(1+$E1565),0.01)</f>
        <v/>
      </c>
      <c r="W1565" s="37">
        <f>MAX(INDEX(W$292:W$303,$D1565)+W1556*(1+$E1565),0.01)</f>
        <v/>
      </c>
      <c r="X1565" s="37">
        <f>MAX(INDEX(X$292:X$303,$D1565)+X1556*(1+$E1565),0.01)</f>
        <v/>
      </c>
      <c r="Y1565" s="37">
        <f>MAX(INDEX(Y$292:Y$303,$D1565)+Y1556*(1+$E1565),0.01)</f>
        <v/>
      </c>
      <c r="Z1565" s="37">
        <f>MAX(INDEX(Z$292:Z$303,$D1565)+Z1556*(1+$E1565),0.01)</f>
        <v/>
      </c>
      <c r="AA1565" s="37">
        <f>MAX(INDEX(AA$292:AA$303,$D1565)+AA1556*(1+$E1565),0.01)</f>
        <v/>
      </c>
      <c r="AB1565" s="37">
        <f>MAX(INDEX(AB$292:AB$303,$D1565)+AB1556*(1+$E1565),0.01)</f>
        <v/>
      </c>
      <c r="AC1565" s="37">
        <f>MAX(INDEX(AC$292:AC$303,$D1565)+AC1556*(1+$E1565),0.01)</f>
        <v/>
      </c>
      <c r="AD1565" s="40">
        <f>POSTTAX(INDEX(AD$292:AD$303,$D1565),AD1556,$E1565)</f>
        <v/>
      </c>
      <c r="AF1565" s="11">
        <f>LOWER(Settings!$C$4)&amp;".mit."&amp;$A1565&amp;IF($C1565="","","."&amp;$C1565&amp;"."&amp;$B1565)&amp;IF(INDEX(Variables!$D$5:$D$205,MATCH($A1565,Variables!$A$5:$A$205,0))="","","."&amp;INDEX(Variables!$D$5:$D$205,MATCH($A1565,Variables!$A$5:$A$205,0)))&amp;"."&amp;AF$5</f>
        <v/>
      </c>
      <c r="AG1565" s="38">
        <f>MAX(INDEX(AG$292:AG$303,$D1565)+AG1556*(1+$E1565),0.01)</f>
        <v/>
      </c>
      <c r="AH1565" s="37">
        <f>MAX(INDEX(AH$292:AH$303,$D1565)+AH1556*(1+$E1565),0.01)</f>
        <v/>
      </c>
      <c r="AI1565" s="37">
        <f>MAX(INDEX(AI$292:AI$303,$D1565)+AI1556*(1+$E1565),0.01)</f>
        <v/>
      </c>
      <c r="AJ1565" s="37">
        <f>MAX(INDEX(AJ$292:AJ$303,$D1565)+AJ1556*(1+$E1565),0.01)</f>
        <v/>
      </c>
      <c r="AK1565" s="37">
        <f>MAX(INDEX(AK$292:AK$303,$D1565)+AK1556*(1+$E1565),0.01)</f>
        <v/>
      </c>
      <c r="AL1565" s="37">
        <f>MAX(INDEX(AL$292:AL$303,$D1565)+AL1556*(1+$E1565),0.01)</f>
        <v/>
      </c>
      <c r="AM1565" s="37">
        <f>MAX(INDEX(AM$292:AM$303,$D1565)+AM1556*(1+$E1565),0.01)</f>
        <v/>
      </c>
      <c r="AN1565" s="37">
        <f>MAX(INDEX(AN$292:AN$303,$D1565)+AN1556*(1+$E1565),0.01)</f>
        <v/>
      </c>
      <c r="AO1565" s="37">
        <f>MAX(INDEX(AO$292:AO$303,$D1565)+AO1556*(1+$E1565),0.01)</f>
        <v/>
      </c>
      <c r="AP1565" s="37">
        <f>MAX(INDEX(AP$292:AP$303,$D1565)+AP1556*(1+$E1565),0.01)</f>
        <v/>
      </c>
      <c r="AQ1565" s="37">
        <f>MAX(INDEX(AQ$292:AQ$303,$D1565)+AQ1556*(1+$E1565),0.01)</f>
        <v/>
      </c>
      <c r="AR1565" s="37">
        <f>MAX(INDEX(AR$292:AR$303,$D1565)+AR1556*(1+$E1565),0.01)</f>
        <v/>
      </c>
      <c r="AS1565" s="37">
        <f>MAX(INDEX(AS$292:AS$303,$D1565)+AS1556*(1+$E1565),0.01)</f>
        <v/>
      </c>
      <c r="AT1565" s="37">
        <f>MAX(INDEX(AT$292:AT$303,$D1565)+AT1556*(1+$E1565),0.01)</f>
        <v/>
      </c>
      <c r="AU1565" s="37">
        <f>MAX(INDEX(AU$292:AU$303,$D1565)+AU1556*(1+$E1565),0.01)</f>
        <v/>
      </c>
      <c r="AV1565" s="37">
        <f>MAX(INDEX(AV$292:AV$303,$D1565)+AV1556*(1+$E1565),0.01)</f>
        <v/>
      </c>
      <c r="AW1565" s="37">
        <f>MAX(INDEX(AW$292:AW$303,$D1565)+AW1556*(1+$E1565),0.01)</f>
        <v/>
      </c>
      <c r="AX1565" s="37">
        <f>MAX(INDEX(AX$292:AX$303,$D1565)+AX1556*(1+$E1565),0.01)</f>
        <v/>
      </c>
      <c r="AY1565" s="40">
        <f>POSTTAX(INDEX(AY$292:AY$303,$D1565),AY1556,$E1565)</f>
        <v/>
      </c>
    </row>
    <row r="1566" hidden="1" outlineLevel="2">
      <c r="A1566" s="14" t="inlineStr">
        <is>
          <t>atp</t>
        </is>
      </c>
      <c r="B1566" s="14" t="inlineStr">
        <is>
          <t>oop</t>
        </is>
      </c>
      <c r="C1566" s="14" t="inlineStr">
        <is>
          <t>mac</t>
        </is>
      </c>
      <c r="D1566" s="37">
        <f>INDEX(Inputs!$R$5:$R$132,MATCH($B1566&amp;"|"&amp;$C1566,Inputs!$A$5:$A$132,0))</f>
        <v/>
      </c>
      <c r="E1566" s="37">
        <f>INDEX(Inputs!$S$5:$S$132,MATCH($B1566&amp;"|"&amp;$C1566,Inputs!$A$5:$A$132,0))</f>
        <v/>
      </c>
      <c r="F1566" s="36" t="n"/>
      <c r="G1566" s="36" t="n"/>
      <c r="H1566" s="14">
        <f>INDEX(Variables!$B$5:$B$205,MATCH($A1566,Variables!$A$5:$A$205,0))&amp;IF($C1566="",""," | "&amp;INDEX(Mapping!$B$5:$B$26,MATCH($C1566,Mapping!$A$5:$A$26,0))&amp;" | "&amp;INDEX(Mapping!$B$30:$B$46,MATCH($B1566,Mapping!$A$30:$A$46,0)))</f>
        <v/>
      </c>
      <c r="I1566" s="14">
        <f>INDEX(Variables!$C$5:$C$205,MATCH($A1566,Variables!$A$5:$A$205,0))</f>
        <v/>
      </c>
      <c r="J1566" s="14">
        <f>INDEX(Variables!$E$5:$E$205,MATCH($A1566,Variables!$A$5:$A$205,0))</f>
        <v/>
      </c>
      <c r="K1566" s="11">
        <f>LOWER(Settings!$C$4)&amp;".mit."&amp;$A1566&amp;IF($C1566="","","."&amp;$C1566&amp;"."&amp;$B1566)&amp;IF(INDEX(Variables!$D$5:$D$205,MATCH($A1566,Variables!$A$5:$A$205,0))="","","."&amp;INDEX(Variables!$D$5:$D$205,MATCH($A1566,Variables!$A$5:$A$205,0)))&amp;"."&amp;K$5</f>
        <v/>
      </c>
      <c r="L1566" s="38">
        <f>MAX(INDEX(L$292:L$303,$D1566)+L1557*(1+$E1566),0.01)</f>
        <v/>
      </c>
      <c r="M1566" s="37">
        <f>MAX(INDEX(M$292:M$303,$D1566)+M1557*(1+$E1566),0.01)</f>
        <v/>
      </c>
      <c r="N1566" s="37">
        <f>MAX(INDEX(N$292:N$303,$D1566)+N1557*(1+$E1566),0.01)</f>
        <v/>
      </c>
      <c r="O1566" s="37">
        <f>MAX(INDEX(O$292:O$303,$D1566)+O1557*(1+$E1566),0.01)</f>
        <v/>
      </c>
      <c r="P1566" s="37">
        <f>MAX(INDEX(P$292:P$303,$D1566)+P1557*(1+$E1566),0.01)</f>
        <v/>
      </c>
      <c r="Q1566" s="37">
        <f>MAX(INDEX(Q$292:Q$303,$D1566)+Q1557*(1+$E1566),0.01)</f>
        <v/>
      </c>
      <c r="R1566" s="37">
        <f>MAX(INDEX(R$292:R$303,$D1566)+R1557*(1+$E1566),0.01)</f>
        <v/>
      </c>
      <c r="S1566" s="37">
        <f>MAX(INDEX(S$292:S$303,$D1566)+S1557*(1+$E1566),0.01)</f>
        <v/>
      </c>
      <c r="T1566" s="37">
        <f>MAX(INDEX(T$292:T$303,$D1566)+T1557*(1+$E1566),0.01)</f>
        <v/>
      </c>
      <c r="U1566" s="37">
        <f>MAX(INDEX(U$292:U$303,$D1566)+U1557*(1+$E1566),0.01)</f>
        <v/>
      </c>
      <c r="V1566" s="37">
        <f>MAX(INDEX(V$292:V$303,$D1566)+V1557*(1+$E1566),0.01)</f>
        <v/>
      </c>
      <c r="W1566" s="37">
        <f>MAX(INDEX(W$292:W$303,$D1566)+W1557*(1+$E1566),0.01)</f>
        <v/>
      </c>
      <c r="X1566" s="37">
        <f>MAX(INDEX(X$292:X$303,$D1566)+X1557*(1+$E1566),0.01)</f>
        <v/>
      </c>
      <c r="Y1566" s="37">
        <f>MAX(INDEX(Y$292:Y$303,$D1566)+Y1557*(1+$E1566),0.01)</f>
        <v/>
      </c>
      <c r="Z1566" s="37">
        <f>MAX(INDEX(Z$292:Z$303,$D1566)+Z1557*(1+$E1566),0.01)</f>
        <v/>
      </c>
      <c r="AA1566" s="37">
        <f>MAX(INDEX(AA$292:AA$303,$D1566)+AA1557*(1+$E1566),0.01)</f>
        <v/>
      </c>
      <c r="AB1566" s="37">
        <f>MAX(INDEX(AB$292:AB$303,$D1566)+AB1557*(1+$E1566),0.01)</f>
        <v/>
      </c>
      <c r="AC1566" s="37">
        <f>MAX(INDEX(AC$292:AC$303,$D1566)+AC1557*(1+$E1566),0.01)</f>
        <v/>
      </c>
      <c r="AD1566" s="40">
        <f>POSTTAX(INDEX(AD$292:AD$303,$D1566),AD1557,$E1566)</f>
        <v/>
      </c>
      <c r="AF1566" s="11">
        <f>LOWER(Settings!$C$4)&amp;".mit."&amp;$A1566&amp;IF($C1566="","","."&amp;$C1566&amp;"."&amp;$B1566)&amp;IF(INDEX(Variables!$D$5:$D$205,MATCH($A1566,Variables!$A$5:$A$205,0))="","","."&amp;INDEX(Variables!$D$5:$D$205,MATCH($A1566,Variables!$A$5:$A$205,0)))&amp;"."&amp;AF$5</f>
        <v/>
      </c>
      <c r="AG1566" s="38">
        <f>MAX(INDEX(AG$292:AG$303,$D1566)+AG1557*(1+$E1566),0.01)</f>
        <v/>
      </c>
      <c r="AH1566" s="37">
        <f>MAX(INDEX(AH$292:AH$303,$D1566)+AH1557*(1+$E1566),0.01)</f>
        <v/>
      </c>
      <c r="AI1566" s="37">
        <f>MAX(INDEX(AI$292:AI$303,$D1566)+AI1557*(1+$E1566),0.01)</f>
        <v/>
      </c>
      <c r="AJ1566" s="37">
        <f>MAX(INDEX(AJ$292:AJ$303,$D1566)+AJ1557*(1+$E1566),0.01)</f>
        <v/>
      </c>
      <c r="AK1566" s="37">
        <f>MAX(INDEX(AK$292:AK$303,$D1566)+AK1557*(1+$E1566),0.01)</f>
        <v/>
      </c>
      <c r="AL1566" s="37">
        <f>MAX(INDEX(AL$292:AL$303,$D1566)+AL1557*(1+$E1566),0.01)</f>
        <v/>
      </c>
      <c r="AM1566" s="37">
        <f>MAX(INDEX(AM$292:AM$303,$D1566)+AM1557*(1+$E1566),0.01)</f>
        <v/>
      </c>
      <c r="AN1566" s="37">
        <f>MAX(INDEX(AN$292:AN$303,$D1566)+AN1557*(1+$E1566),0.01)</f>
        <v/>
      </c>
      <c r="AO1566" s="37">
        <f>MAX(INDEX(AO$292:AO$303,$D1566)+AO1557*(1+$E1566),0.01)</f>
        <v/>
      </c>
      <c r="AP1566" s="37">
        <f>MAX(INDEX(AP$292:AP$303,$D1566)+AP1557*(1+$E1566),0.01)</f>
        <v/>
      </c>
      <c r="AQ1566" s="37">
        <f>MAX(INDEX(AQ$292:AQ$303,$D1566)+AQ1557*(1+$E1566),0.01)</f>
        <v/>
      </c>
      <c r="AR1566" s="37">
        <f>MAX(INDEX(AR$292:AR$303,$D1566)+AR1557*(1+$E1566),0.01)</f>
        <v/>
      </c>
      <c r="AS1566" s="37">
        <f>MAX(INDEX(AS$292:AS$303,$D1566)+AS1557*(1+$E1566),0.01)</f>
        <v/>
      </c>
      <c r="AT1566" s="37">
        <f>MAX(INDEX(AT$292:AT$303,$D1566)+AT1557*(1+$E1566),0.01)</f>
        <v/>
      </c>
      <c r="AU1566" s="37">
        <f>MAX(INDEX(AU$292:AU$303,$D1566)+AU1557*(1+$E1566),0.01)</f>
        <v/>
      </c>
      <c r="AV1566" s="37">
        <f>MAX(INDEX(AV$292:AV$303,$D1566)+AV1557*(1+$E1566),0.01)</f>
        <v/>
      </c>
      <c r="AW1566" s="37">
        <f>MAX(INDEX(AW$292:AW$303,$D1566)+AW1557*(1+$E1566),0.01)</f>
        <v/>
      </c>
      <c r="AX1566" s="37">
        <f>MAX(INDEX(AX$292:AX$303,$D1566)+AX1557*(1+$E1566),0.01)</f>
        <v/>
      </c>
      <c r="AY1566" s="40">
        <f>POSTTAX(INDEX(AY$292:AY$303,$D1566),AY1557,$E1566)</f>
        <v/>
      </c>
    </row>
    <row r="1567" hidden="1" outlineLevel="2">
      <c r="A1567" s="14" t="inlineStr">
        <is>
          <t>atp</t>
        </is>
      </c>
      <c r="B1567" s="14" t="inlineStr">
        <is>
          <t>bio</t>
        </is>
      </c>
      <c r="C1567" s="14" t="inlineStr">
        <is>
          <t>mac</t>
        </is>
      </c>
      <c r="D1567" s="37">
        <f>INDEX(Inputs!$R$5:$R$132,MATCH($B1567&amp;"|"&amp;$C1567,Inputs!$A$5:$A$132,0))</f>
        <v/>
      </c>
      <c r="E1567" s="37">
        <f>INDEX(Inputs!$S$5:$S$132,MATCH($B1567&amp;"|"&amp;$C1567,Inputs!$A$5:$A$132,0))</f>
        <v/>
      </c>
      <c r="F1567" s="36" t="n"/>
      <c r="G1567" s="36" t="n"/>
      <c r="H1567" s="14">
        <f>INDEX(Variables!$B$5:$B$205,MATCH($A1567,Variables!$A$5:$A$205,0))&amp;IF($C1567="",""," | "&amp;INDEX(Mapping!$B$5:$B$26,MATCH($C1567,Mapping!$A$5:$A$26,0))&amp;" | "&amp;INDEX(Mapping!$B$30:$B$46,MATCH($B1567,Mapping!$A$30:$A$46,0)))</f>
        <v/>
      </c>
      <c r="I1567" s="14">
        <f>INDEX(Variables!$C$5:$C$205,MATCH($A1567,Variables!$A$5:$A$205,0))</f>
        <v/>
      </c>
      <c r="J1567" s="14">
        <f>INDEX(Variables!$E$5:$E$205,MATCH($A1567,Variables!$A$5:$A$205,0))</f>
        <v/>
      </c>
      <c r="K1567" s="11">
        <f>LOWER(Settings!$C$4)&amp;".mit."&amp;$A1567&amp;IF($C1567="","","."&amp;$C1567&amp;"."&amp;$B1567)&amp;IF(INDEX(Variables!$D$5:$D$205,MATCH($A1567,Variables!$A$5:$A$205,0))="","","."&amp;INDEX(Variables!$D$5:$D$205,MATCH($A1567,Variables!$A$5:$A$205,0)))&amp;"."&amp;K$5</f>
        <v/>
      </c>
      <c r="L1567" s="38">
        <f>MAX(INDEX(L$292:L$303,$D1567)+L1558*(1+$E1567),0.01)</f>
        <v/>
      </c>
      <c r="M1567" s="37">
        <f>MAX(INDEX(M$292:M$303,$D1567)+M1558*(1+$E1567),0.01)</f>
        <v/>
      </c>
      <c r="N1567" s="37">
        <f>MAX(INDEX(N$292:N$303,$D1567)+N1558*(1+$E1567),0.01)</f>
        <v/>
      </c>
      <c r="O1567" s="37">
        <f>MAX(INDEX(O$292:O$303,$D1567)+O1558*(1+$E1567),0.01)</f>
        <v/>
      </c>
      <c r="P1567" s="37">
        <f>MAX(INDEX(P$292:P$303,$D1567)+P1558*(1+$E1567),0.01)</f>
        <v/>
      </c>
      <c r="Q1567" s="37">
        <f>MAX(INDEX(Q$292:Q$303,$D1567)+Q1558*(1+$E1567),0.01)</f>
        <v/>
      </c>
      <c r="R1567" s="37">
        <f>MAX(INDEX(R$292:R$303,$D1567)+R1558*(1+$E1567),0.01)</f>
        <v/>
      </c>
      <c r="S1567" s="37">
        <f>MAX(INDEX(S$292:S$303,$D1567)+S1558*(1+$E1567),0.01)</f>
        <v/>
      </c>
      <c r="T1567" s="37">
        <f>MAX(INDEX(T$292:T$303,$D1567)+T1558*(1+$E1567),0.01)</f>
        <v/>
      </c>
      <c r="U1567" s="37">
        <f>MAX(INDEX(U$292:U$303,$D1567)+U1558*(1+$E1567),0.01)</f>
        <v/>
      </c>
      <c r="V1567" s="37">
        <f>MAX(INDEX(V$292:V$303,$D1567)+V1558*(1+$E1567),0.01)</f>
        <v/>
      </c>
      <c r="W1567" s="37">
        <f>MAX(INDEX(W$292:W$303,$D1567)+W1558*(1+$E1567),0.01)</f>
        <v/>
      </c>
      <c r="X1567" s="37">
        <f>MAX(INDEX(X$292:X$303,$D1567)+X1558*(1+$E1567),0.01)</f>
        <v/>
      </c>
      <c r="Y1567" s="37">
        <f>MAX(INDEX(Y$292:Y$303,$D1567)+Y1558*(1+$E1567),0.01)</f>
        <v/>
      </c>
      <c r="Z1567" s="37">
        <f>MAX(INDEX(Z$292:Z$303,$D1567)+Z1558*(1+$E1567),0.01)</f>
        <v/>
      </c>
      <c r="AA1567" s="37">
        <f>MAX(INDEX(AA$292:AA$303,$D1567)+AA1558*(1+$E1567),0.01)</f>
        <v/>
      </c>
      <c r="AB1567" s="37">
        <f>MAX(INDEX(AB$292:AB$303,$D1567)+AB1558*(1+$E1567),0.01)</f>
        <v/>
      </c>
      <c r="AC1567" s="37">
        <f>MAX(INDEX(AC$292:AC$303,$D1567)+AC1558*(1+$E1567),0.01)</f>
        <v/>
      </c>
      <c r="AD1567" s="40">
        <f>POSTTAX(INDEX(AD$292:AD$303,$D1567),AD1558,$E1567)</f>
        <v/>
      </c>
      <c r="AF1567" s="11">
        <f>LOWER(Settings!$C$4)&amp;".mit."&amp;$A1567&amp;IF($C1567="","","."&amp;$C1567&amp;"."&amp;$B1567)&amp;IF(INDEX(Variables!$D$5:$D$205,MATCH($A1567,Variables!$A$5:$A$205,0))="","","."&amp;INDEX(Variables!$D$5:$D$205,MATCH($A1567,Variables!$A$5:$A$205,0)))&amp;"."&amp;AF$5</f>
        <v/>
      </c>
      <c r="AG1567" s="38">
        <f>MAX(INDEX(AG$292:AG$303,$D1567)+AG1558*(1+$E1567),0.01)</f>
        <v/>
      </c>
      <c r="AH1567" s="37">
        <f>MAX(INDEX(AH$292:AH$303,$D1567)+AH1558*(1+$E1567),0.01)</f>
        <v/>
      </c>
      <c r="AI1567" s="37">
        <f>MAX(INDEX(AI$292:AI$303,$D1567)+AI1558*(1+$E1567),0.01)</f>
        <v/>
      </c>
      <c r="AJ1567" s="37">
        <f>MAX(INDEX(AJ$292:AJ$303,$D1567)+AJ1558*(1+$E1567),0.01)</f>
        <v/>
      </c>
      <c r="AK1567" s="37">
        <f>MAX(INDEX(AK$292:AK$303,$D1567)+AK1558*(1+$E1567),0.01)</f>
        <v/>
      </c>
      <c r="AL1567" s="37">
        <f>MAX(INDEX(AL$292:AL$303,$D1567)+AL1558*(1+$E1567),0.01)</f>
        <v/>
      </c>
      <c r="AM1567" s="37">
        <f>MAX(INDEX(AM$292:AM$303,$D1567)+AM1558*(1+$E1567),0.01)</f>
        <v/>
      </c>
      <c r="AN1567" s="37">
        <f>MAX(INDEX(AN$292:AN$303,$D1567)+AN1558*(1+$E1567),0.01)</f>
        <v/>
      </c>
      <c r="AO1567" s="37">
        <f>MAX(INDEX(AO$292:AO$303,$D1567)+AO1558*(1+$E1567),0.01)</f>
        <v/>
      </c>
      <c r="AP1567" s="37">
        <f>MAX(INDEX(AP$292:AP$303,$D1567)+AP1558*(1+$E1567),0.01)</f>
        <v/>
      </c>
      <c r="AQ1567" s="37">
        <f>MAX(INDEX(AQ$292:AQ$303,$D1567)+AQ1558*(1+$E1567),0.01)</f>
        <v/>
      </c>
      <c r="AR1567" s="37">
        <f>MAX(INDEX(AR$292:AR$303,$D1567)+AR1558*(1+$E1567),0.01)</f>
        <v/>
      </c>
      <c r="AS1567" s="37">
        <f>MAX(INDEX(AS$292:AS$303,$D1567)+AS1558*(1+$E1567),0.01)</f>
        <v/>
      </c>
      <c r="AT1567" s="37">
        <f>MAX(INDEX(AT$292:AT$303,$D1567)+AT1558*(1+$E1567),0.01)</f>
        <v/>
      </c>
      <c r="AU1567" s="37">
        <f>MAX(INDEX(AU$292:AU$303,$D1567)+AU1558*(1+$E1567),0.01)</f>
        <v/>
      </c>
      <c r="AV1567" s="37">
        <f>MAX(INDEX(AV$292:AV$303,$D1567)+AV1558*(1+$E1567),0.01)</f>
        <v/>
      </c>
      <c r="AW1567" s="37">
        <f>MAX(INDEX(AW$292:AW$303,$D1567)+AW1558*(1+$E1567),0.01)</f>
        <v/>
      </c>
      <c r="AX1567" s="37">
        <f>MAX(INDEX(AX$292:AX$303,$D1567)+AX1558*(1+$E1567),0.01)</f>
        <v/>
      </c>
      <c r="AY1567" s="40">
        <f>POSTTAX(INDEX(AY$292:AY$303,$D1567),AY1558,$E1567)</f>
        <v/>
      </c>
    </row>
    <row r="1568" hidden="1" outlineLevel="2"/>
    <row r="1569" hidden="1" outlineLevel="2">
      <c r="A1569" s="14" t="inlineStr">
        <is>
          <t>shp</t>
        </is>
      </c>
      <c r="B1569" s="14" t="inlineStr">
        <is>
          <t>coa</t>
        </is>
      </c>
      <c r="C1569" s="14" t="inlineStr">
        <is>
          <t>mac</t>
        </is>
      </c>
      <c r="D1569" s="37">
        <f>INDEX(Inputs!$M$5:$M$132,MATCH($B1569&amp;"|"&amp;$C1569,Inputs!$A$5:$A$132,0))</f>
        <v/>
      </c>
      <c r="E1569" s="37">
        <f>INDEX(Inputs!$T$5:$T$132,MATCH($B1569&amp;"|"&amp;$C1569,Inputs!$A$5:$A$132,0))</f>
        <v/>
      </c>
      <c r="F1569" s="37">
        <f>INDEX(Inputs!$K$5:$K$132,MATCH($B1569&amp;"|"&amp;$C1569,Inputs!$A$5:$A$132,0))</f>
        <v/>
      </c>
      <c r="G1569" s="36" t="n"/>
      <c r="H1569" s="14">
        <f>INDEX(Variables!$B$5:$B$205,MATCH($A1569,Variables!$A$5:$A$205,0))&amp;IF($C1569="",""," | "&amp;INDEX(Mapping!$B$5:$B$26,MATCH($C1569,Mapping!$A$5:$A$26,0))&amp;" | "&amp;INDEX(Mapping!$B$30:$B$46,MATCH($B1569,Mapping!$A$30:$A$46,0)))</f>
        <v/>
      </c>
      <c r="I1569" s="14">
        <f>INDEX(Variables!$C$5:$C$205,MATCH($A1569,Variables!$A$5:$A$205,0))</f>
        <v/>
      </c>
      <c r="J1569" s="14">
        <f>INDEX(Variables!$E$5:$E$205,MATCH($A1569,Variables!$A$5:$A$205,0))</f>
        <v/>
      </c>
      <c r="K1569" s="11">
        <f>LOWER(Settings!$C$4)&amp;".mit."&amp;$A1569&amp;IF($C1569="","","."&amp;$C1569&amp;"."&amp;$B1569)&amp;IF(INDEX(Variables!$D$5:$D$205,MATCH($A1569,Variables!$A$5:$A$205,0))="","","."&amp;INDEX(Variables!$D$5:$D$205,MATCH($A1569,Variables!$A$5:$A$205,0)))&amp;"."&amp;K$5</f>
        <v/>
      </c>
      <c r="L1569" s="38">
        <f>(INDEX(L$235:L$238,$D1569)*INDEX(L$239:L$255,$F1569)+L$194*INDEX(L$121:L$137,$F1569)*INDEX(L$151:L$167,$F1569))*$E1569</f>
        <v/>
      </c>
      <c r="M1569" s="37">
        <f>(INDEX(M$235:M$238,$D1569)*INDEX(M$239:M$255,$F1569)+M$194*INDEX(M$121:M$137,$F1569)*INDEX(M$151:M$167,$F1569))*$E1569</f>
        <v/>
      </c>
      <c r="N1569" s="37">
        <f>(INDEX(N$235:N$238,$D1569)*INDEX(N$239:N$255,$F1569)+N$194*INDEX(N$121:N$137,$F1569)*INDEX(N$151:N$167,$F1569))*$E1569</f>
        <v/>
      </c>
      <c r="O1569" s="37">
        <f>(INDEX(O$235:O$238,$D1569)*INDEX(O$239:O$255,$F1569)+O$194*INDEX(O$121:O$137,$F1569)*INDEX(O$151:O$167,$F1569))*$E1569</f>
        <v/>
      </c>
      <c r="P1569" s="37">
        <f>(INDEX(P$235:P$238,$D1569)*INDEX(P$239:P$255,$F1569)+P$194*INDEX(P$121:P$137,$F1569)*INDEX(P$151:P$167,$F1569))*$E1569</f>
        <v/>
      </c>
      <c r="Q1569" s="37">
        <f>(INDEX(Q$235:Q$238,$D1569)*INDEX(Q$239:Q$255,$F1569)+Q$194*INDEX(Q$121:Q$137,$F1569)*INDEX(Q$151:Q$167,$F1569))*$E1569</f>
        <v/>
      </c>
      <c r="R1569" s="37">
        <f>(INDEX(R$235:R$238,$D1569)*INDEX(R$239:R$255,$F1569)+R$194*INDEX(R$121:R$137,$F1569)*INDEX(R$151:R$167,$F1569))*$E1569</f>
        <v/>
      </c>
      <c r="S1569" s="37">
        <f>(INDEX(S$235:S$238,$D1569)*INDEX(S$239:S$255,$F1569)+S$194*INDEX(S$121:S$137,$F1569)*INDEX(S$151:S$167,$F1569))*$E1569</f>
        <v/>
      </c>
      <c r="T1569" s="37">
        <f>(INDEX(T$235:T$238,$D1569)*INDEX(T$239:T$255,$F1569)+T$194*INDEX(T$121:T$137,$F1569)*INDEX(T$151:T$167,$F1569))*$E1569</f>
        <v/>
      </c>
      <c r="U1569" s="37">
        <f>(INDEX(U$235:U$238,$D1569)*INDEX(U$239:U$255,$F1569)+U$194*INDEX(U$121:U$137,$F1569)*INDEX(U$151:U$167,$F1569))*$E1569</f>
        <v/>
      </c>
      <c r="V1569" s="37">
        <f>(INDEX(V$235:V$238,$D1569)*INDEX(V$239:V$255,$F1569)+V$194*INDEX(V$121:V$137,$F1569)*INDEX(V$151:V$167,$F1569))*$E1569</f>
        <v/>
      </c>
      <c r="W1569" s="37">
        <f>(INDEX(W$235:W$238,$D1569)*INDEX(W$239:W$255,$F1569)+W$194*INDEX(W$121:W$137,$F1569)*INDEX(W$151:W$167,$F1569))*$E1569</f>
        <v/>
      </c>
      <c r="X1569" s="37">
        <f>(INDEX(X$235:X$238,$D1569)*INDEX(X$239:X$255,$F1569)+X$194*INDEX(X$121:X$137,$F1569)*INDEX(X$151:X$167,$F1569))*$E1569</f>
        <v/>
      </c>
      <c r="Y1569" s="37">
        <f>(INDEX(Y$235:Y$238,$D1569)*INDEX(Y$239:Y$255,$F1569)+Y$194*INDEX(Y$121:Y$137,$F1569)*INDEX(Y$151:Y$167,$F1569))*$E1569</f>
        <v/>
      </c>
      <c r="Z1569" s="37">
        <f>(INDEX(Z$235:Z$238,$D1569)*INDEX(Z$239:Z$255,$F1569)+Z$194*INDEX(Z$121:Z$137,$F1569)*INDEX(Z$151:Z$167,$F1569))*$E1569</f>
        <v/>
      </c>
      <c r="AA1569" s="37">
        <f>(INDEX(AA$235:AA$238,$D1569)*INDEX(AA$239:AA$255,$F1569)+AA$194*INDEX(AA$121:AA$137,$F1569)*INDEX(AA$151:AA$167,$F1569))*$E1569</f>
        <v/>
      </c>
      <c r="AB1569" s="37">
        <f>(INDEX(AB$235:AB$238,$D1569)*INDEX(AB$239:AB$255,$F1569)+AB$194*INDEX(AB$121:AB$137,$F1569)*INDEX(AB$151:AB$167,$F1569))*$E1569</f>
        <v/>
      </c>
      <c r="AC1569" s="37">
        <f>(INDEX(AC$235:AC$238,$D1569)*INDEX(AC$239:AC$255,$F1569)+AC$194*INDEX(AC$121:AC$137,$F1569)*INDEX(AC$151:AC$167,$F1569))*$E1569</f>
        <v/>
      </c>
      <c r="AD1569" s="40">
        <f>SHADOWEFF(INDEX(AD$235:AD$238,$D1569),INDEX(AD$239:AD$255,$F1569),AD$194,INDEX(AD$121:AD$137,$F1569),INDEX(AD$151:AD$167,$F1569),$E1569)</f>
        <v/>
      </c>
      <c r="AF1569" s="11">
        <f>LOWER(Settings!$C$4)&amp;".mit."&amp;$A1569&amp;IF($C1569="","","."&amp;$C1569&amp;"."&amp;$B1569)&amp;IF(INDEX(Variables!$D$5:$D$205,MATCH($A1569,Variables!$A$5:$A$205,0))="","","."&amp;INDEX(Variables!$D$5:$D$205,MATCH($A1569,Variables!$A$5:$A$205,0)))&amp;"."&amp;AF$5</f>
        <v/>
      </c>
      <c r="AG1569" s="38">
        <f>(INDEX(AG$235:AG$238,$D1569)*INDEX(AG$239:AG$255,$F1569)+AG$194*INDEX(AG$121:AG$137,$F1569)*INDEX(AG$151:AG$167,$F1569))*$E1569</f>
        <v/>
      </c>
      <c r="AH1569" s="37">
        <f>(INDEX(AH$235:AH$238,$D1569)*INDEX(AH$239:AH$255,$F1569)+AH$194*INDEX(AH$121:AH$137,$F1569)*INDEX(AH$151:AH$167,$F1569))*$E1569</f>
        <v/>
      </c>
      <c r="AI1569" s="37">
        <f>(INDEX(AI$235:AI$238,$D1569)*INDEX(AI$239:AI$255,$F1569)+AI$194*INDEX(AI$121:AI$137,$F1569)*INDEX(AI$151:AI$167,$F1569))*$E1569</f>
        <v/>
      </c>
      <c r="AJ1569" s="37">
        <f>(INDEX(AJ$235:AJ$238,$D1569)*INDEX(AJ$239:AJ$255,$F1569)+AJ$194*INDEX(AJ$121:AJ$137,$F1569)*INDEX(AJ$151:AJ$167,$F1569))*$E1569</f>
        <v/>
      </c>
      <c r="AK1569" s="37">
        <f>(INDEX(AK$235:AK$238,$D1569)*INDEX(AK$239:AK$255,$F1569)+AK$194*INDEX(AK$121:AK$137,$F1569)*INDEX(AK$151:AK$167,$F1569))*$E1569</f>
        <v/>
      </c>
      <c r="AL1569" s="37">
        <f>(INDEX(AL$235:AL$238,$D1569)*INDEX(AL$239:AL$255,$F1569)+AL$194*INDEX(AL$121:AL$137,$F1569)*INDEX(AL$151:AL$167,$F1569))*$E1569</f>
        <v/>
      </c>
      <c r="AM1569" s="37">
        <f>(INDEX(AM$235:AM$238,$D1569)*INDEX(AM$239:AM$255,$F1569)+AM$194*INDEX(AM$121:AM$137,$F1569)*INDEX(AM$151:AM$167,$F1569))*$E1569</f>
        <v/>
      </c>
      <c r="AN1569" s="37">
        <f>(INDEX(AN$235:AN$238,$D1569)*INDEX(AN$239:AN$255,$F1569)+AN$194*INDEX(AN$121:AN$137,$F1569)*INDEX(AN$151:AN$167,$F1569))*$E1569</f>
        <v/>
      </c>
      <c r="AO1569" s="37">
        <f>(INDEX(AO$235:AO$238,$D1569)*INDEX(AO$239:AO$255,$F1569)+AO$194*INDEX(AO$121:AO$137,$F1569)*INDEX(AO$151:AO$167,$F1569))*$E1569</f>
        <v/>
      </c>
      <c r="AP1569" s="37">
        <f>(INDEX(AP$235:AP$238,$D1569)*INDEX(AP$239:AP$255,$F1569)+AP$194*INDEX(AP$121:AP$137,$F1569)*INDEX(AP$151:AP$167,$F1569))*$E1569</f>
        <v/>
      </c>
      <c r="AQ1569" s="37">
        <f>(INDEX(AQ$235:AQ$238,$D1569)*INDEX(AQ$239:AQ$255,$F1569)+AQ$194*INDEX(AQ$121:AQ$137,$F1569)*INDEX(AQ$151:AQ$167,$F1569))*$E1569</f>
        <v/>
      </c>
      <c r="AR1569" s="37">
        <f>(INDEX(AR$235:AR$238,$D1569)*INDEX(AR$239:AR$255,$F1569)+AR$194*INDEX(AR$121:AR$137,$F1569)*INDEX(AR$151:AR$167,$F1569))*$E1569</f>
        <v/>
      </c>
      <c r="AS1569" s="37">
        <f>(INDEX(AS$235:AS$238,$D1569)*INDEX(AS$239:AS$255,$F1569)+AS$194*INDEX(AS$121:AS$137,$F1569)*INDEX(AS$151:AS$167,$F1569))*$E1569</f>
        <v/>
      </c>
      <c r="AT1569" s="37">
        <f>(INDEX(AT$235:AT$238,$D1569)*INDEX(AT$239:AT$255,$F1569)+AT$194*INDEX(AT$121:AT$137,$F1569)*INDEX(AT$151:AT$167,$F1569))*$E1569</f>
        <v/>
      </c>
      <c r="AU1569" s="37">
        <f>(INDEX(AU$235:AU$238,$D1569)*INDEX(AU$239:AU$255,$F1569)+AU$194*INDEX(AU$121:AU$137,$F1569)*INDEX(AU$151:AU$167,$F1569))*$E1569</f>
        <v/>
      </c>
      <c r="AV1569" s="37">
        <f>(INDEX(AV$235:AV$238,$D1569)*INDEX(AV$239:AV$255,$F1569)+AV$194*INDEX(AV$121:AV$137,$F1569)*INDEX(AV$151:AV$167,$F1569))*$E1569</f>
        <v/>
      </c>
      <c r="AW1569" s="37">
        <f>(INDEX(AW$235:AW$238,$D1569)*INDEX(AW$239:AW$255,$F1569)+AW$194*INDEX(AW$121:AW$137,$F1569)*INDEX(AW$151:AW$167,$F1569))*$E1569</f>
        <v/>
      </c>
      <c r="AX1569" s="37">
        <f>(INDEX(AX$235:AX$238,$D1569)*INDEX(AX$239:AX$255,$F1569)+AX$194*INDEX(AX$121:AX$137,$F1569)*INDEX(AX$151:AX$167,$F1569))*$E1569</f>
        <v/>
      </c>
      <c r="AY1569" s="40">
        <f>SHADOWEFF(INDEX(AY$235:AY$238,$D1569),INDEX(AY$239:AY$255,$F1569),AY$194,INDEX(AY$121:AY$137,$F1569),INDEX(AY$151:AY$167,$F1569),$E1569)</f>
        <v/>
      </c>
    </row>
    <row r="1570" hidden="1" outlineLevel="2">
      <c r="A1570" s="14" t="inlineStr">
        <is>
          <t>shp</t>
        </is>
      </c>
      <c r="B1570" s="14" t="inlineStr">
        <is>
          <t>nga</t>
        </is>
      </c>
      <c r="C1570" s="14" t="inlineStr">
        <is>
          <t>mac</t>
        </is>
      </c>
      <c r="D1570" s="37">
        <f>INDEX(Inputs!$M$5:$M$132,MATCH($B1570&amp;"|"&amp;$C1570,Inputs!$A$5:$A$132,0))</f>
        <v/>
      </c>
      <c r="E1570" s="37">
        <f>INDEX(Inputs!$T$5:$T$132,MATCH($B1570&amp;"|"&amp;$C1570,Inputs!$A$5:$A$132,0))</f>
        <v/>
      </c>
      <c r="F1570" s="37">
        <f>INDEX(Inputs!$K$5:$K$132,MATCH($B1570&amp;"|"&amp;$C1570,Inputs!$A$5:$A$132,0))</f>
        <v/>
      </c>
      <c r="G1570" s="36" t="n"/>
      <c r="H1570" s="14">
        <f>INDEX(Variables!$B$5:$B$205,MATCH($A1570,Variables!$A$5:$A$205,0))&amp;IF($C1570="",""," | "&amp;INDEX(Mapping!$B$5:$B$26,MATCH($C1570,Mapping!$A$5:$A$26,0))&amp;" | "&amp;INDEX(Mapping!$B$30:$B$46,MATCH($B1570,Mapping!$A$30:$A$46,0)))</f>
        <v/>
      </c>
      <c r="I1570" s="14">
        <f>INDEX(Variables!$C$5:$C$205,MATCH($A1570,Variables!$A$5:$A$205,0))</f>
        <v/>
      </c>
      <c r="J1570" s="14">
        <f>INDEX(Variables!$E$5:$E$205,MATCH($A1570,Variables!$A$5:$A$205,0))</f>
        <v/>
      </c>
      <c r="K1570" s="11">
        <f>LOWER(Settings!$C$4)&amp;".mit."&amp;$A1570&amp;IF($C1570="","","."&amp;$C1570&amp;"."&amp;$B1570)&amp;IF(INDEX(Variables!$D$5:$D$205,MATCH($A1570,Variables!$A$5:$A$205,0))="","","."&amp;INDEX(Variables!$D$5:$D$205,MATCH($A1570,Variables!$A$5:$A$205,0)))&amp;"."&amp;K$5</f>
        <v/>
      </c>
      <c r="L1570" s="38">
        <f>(INDEX(L$235:L$238,$D1570)*INDEX(L$239:L$255,$F1570)+L$194*INDEX(L$121:L$137,$F1570)*INDEX(L$151:L$167,$F1570))*$E1570</f>
        <v/>
      </c>
      <c r="M1570" s="37">
        <f>(INDEX(M$235:M$238,$D1570)*INDEX(M$239:M$255,$F1570)+M$194*INDEX(M$121:M$137,$F1570)*INDEX(M$151:M$167,$F1570))*$E1570</f>
        <v/>
      </c>
      <c r="N1570" s="37">
        <f>(INDEX(N$235:N$238,$D1570)*INDEX(N$239:N$255,$F1570)+N$194*INDEX(N$121:N$137,$F1570)*INDEX(N$151:N$167,$F1570))*$E1570</f>
        <v/>
      </c>
      <c r="O1570" s="37">
        <f>(INDEX(O$235:O$238,$D1570)*INDEX(O$239:O$255,$F1570)+O$194*INDEX(O$121:O$137,$F1570)*INDEX(O$151:O$167,$F1570))*$E1570</f>
        <v/>
      </c>
      <c r="P1570" s="37">
        <f>(INDEX(P$235:P$238,$D1570)*INDEX(P$239:P$255,$F1570)+P$194*INDEX(P$121:P$137,$F1570)*INDEX(P$151:P$167,$F1570))*$E1570</f>
        <v/>
      </c>
      <c r="Q1570" s="37">
        <f>(INDEX(Q$235:Q$238,$D1570)*INDEX(Q$239:Q$255,$F1570)+Q$194*INDEX(Q$121:Q$137,$F1570)*INDEX(Q$151:Q$167,$F1570))*$E1570</f>
        <v/>
      </c>
      <c r="R1570" s="37">
        <f>(INDEX(R$235:R$238,$D1570)*INDEX(R$239:R$255,$F1570)+R$194*INDEX(R$121:R$137,$F1570)*INDEX(R$151:R$167,$F1570))*$E1570</f>
        <v/>
      </c>
      <c r="S1570" s="37">
        <f>(INDEX(S$235:S$238,$D1570)*INDEX(S$239:S$255,$F1570)+S$194*INDEX(S$121:S$137,$F1570)*INDEX(S$151:S$167,$F1570))*$E1570</f>
        <v/>
      </c>
      <c r="T1570" s="37">
        <f>(INDEX(T$235:T$238,$D1570)*INDEX(T$239:T$255,$F1570)+T$194*INDEX(T$121:T$137,$F1570)*INDEX(T$151:T$167,$F1570))*$E1570</f>
        <v/>
      </c>
      <c r="U1570" s="37">
        <f>(INDEX(U$235:U$238,$D1570)*INDEX(U$239:U$255,$F1570)+U$194*INDEX(U$121:U$137,$F1570)*INDEX(U$151:U$167,$F1570))*$E1570</f>
        <v/>
      </c>
      <c r="V1570" s="37">
        <f>(INDEX(V$235:V$238,$D1570)*INDEX(V$239:V$255,$F1570)+V$194*INDEX(V$121:V$137,$F1570)*INDEX(V$151:V$167,$F1570))*$E1570</f>
        <v/>
      </c>
      <c r="W1570" s="37">
        <f>(INDEX(W$235:W$238,$D1570)*INDEX(W$239:W$255,$F1570)+W$194*INDEX(W$121:W$137,$F1570)*INDEX(W$151:W$167,$F1570))*$E1570</f>
        <v/>
      </c>
      <c r="X1570" s="37">
        <f>(INDEX(X$235:X$238,$D1570)*INDEX(X$239:X$255,$F1570)+X$194*INDEX(X$121:X$137,$F1570)*INDEX(X$151:X$167,$F1570))*$E1570</f>
        <v/>
      </c>
      <c r="Y1570" s="37">
        <f>(INDEX(Y$235:Y$238,$D1570)*INDEX(Y$239:Y$255,$F1570)+Y$194*INDEX(Y$121:Y$137,$F1570)*INDEX(Y$151:Y$167,$F1570))*$E1570</f>
        <v/>
      </c>
      <c r="Z1570" s="37">
        <f>(INDEX(Z$235:Z$238,$D1570)*INDEX(Z$239:Z$255,$F1570)+Z$194*INDEX(Z$121:Z$137,$F1570)*INDEX(Z$151:Z$167,$F1570))*$E1570</f>
        <v/>
      </c>
      <c r="AA1570" s="37">
        <f>(INDEX(AA$235:AA$238,$D1570)*INDEX(AA$239:AA$255,$F1570)+AA$194*INDEX(AA$121:AA$137,$F1570)*INDEX(AA$151:AA$167,$F1570))*$E1570</f>
        <v/>
      </c>
      <c r="AB1570" s="37">
        <f>(INDEX(AB$235:AB$238,$D1570)*INDEX(AB$239:AB$255,$F1570)+AB$194*INDEX(AB$121:AB$137,$F1570)*INDEX(AB$151:AB$167,$F1570))*$E1570</f>
        <v/>
      </c>
      <c r="AC1570" s="37">
        <f>(INDEX(AC$235:AC$238,$D1570)*INDEX(AC$239:AC$255,$F1570)+AC$194*INDEX(AC$121:AC$137,$F1570)*INDEX(AC$151:AC$167,$F1570))*$E1570</f>
        <v/>
      </c>
      <c r="AD1570" s="40">
        <f>SHADOWEFF(INDEX(AD$235:AD$238,$D1570),INDEX(AD$239:AD$255,$F1570),AD$194,INDEX(AD$121:AD$137,$F1570),INDEX(AD$151:AD$167,$F1570),$E1570)</f>
        <v/>
      </c>
      <c r="AF1570" s="11">
        <f>LOWER(Settings!$C$4)&amp;".mit."&amp;$A1570&amp;IF($C1570="","","."&amp;$C1570&amp;"."&amp;$B1570)&amp;IF(INDEX(Variables!$D$5:$D$205,MATCH($A1570,Variables!$A$5:$A$205,0))="","","."&amp;INDEX(Variables!$D$5:$D$205,MATCH($A1570,Variables!$A$5:$A$205,0)))&amp;"."&amp;AF$5</f>
        <v/>
      </c>
      <c r="AG1570" s="38">
        <f>(INDEX(AG$235:AG$238,$D1570)*INDEX(AG$239:AG$255,$F1570)+AG$194*INDEX(AG$121:AG$137,$F1570)*INDEX(AG$151:AG$167,$F1570))*$E1570</f>
        <v/>
      </c>
      <c r="AH1570" s="37">
        <f>(INDEX(AH$235:AH$238,$D1570)*INDEX(AH$239:AH$255,$F1570)+AH$194*INDEX(AH$121:AH$137,$F1570)*INDEX(AH$151:AH$167,$F1570))*$E1570</f>
        <v/>
      </c>
      <c r="AI1570" s="37">
        <f>(INDEX(AI$235:AI$238,$D1570)*INDEX(AI$239:AI$255,$F1570)+AI$194*INDEX(AI$121:AI$137,$F1570)*INDEX(AI$151:AI$167,$F1570))*$E1570</f>
        <v/>
      </c>
      <c r="AJ1570" s="37">
        <f>(INDEX(AJ$235:AJ$238,$D1570)*INDEX(AJ$239:AJ$255,$F1570)+AJ$194*INDEX(AJ$121:AJ$137,$F1570)*INDEX(AJ$151:AJ$167,$F1570))*$E1570</f>
        <v/>
      </c>
      <c r="AK1570" s="37">
        <f>(INDEX(AK$235:AK$238,$D1570)*INDEX(AK$239:AK$255,$F1570)+AK$194*INDEX(AK$121:AK$137,$F1570)*INDEX(AK$151:AK$167,$F1570))*$E1570</f>
        <v/>
      </c>
      <c r="AL1570" s="37">
        <f>(INDEX(AL$235:AL$238,$D1570)*INDEX(AL$239:AL$255,$F1570)+AL$194*INDEX(AL$121:AL$137,$F1570)*INDEX(AL$151:AL$167,$F1570))*$E1570</f>
        <v/>
      </c>
      <c r="AM1570" s="37">
        <f>(INDEX(AM$235:AM$238,$D1570)*INDEX(AM$239:AM$255,$F1570)+AM$194*INDEX(AM$121:AM$137,$F1570)*INDEX(AM$151:AM$167,$F1570))*$E1570</f>
        <v/>
      </c>
      <c r="AN1570" s="37">
        <f>(INDEX(AN$235:AN$238,$D1570)*INDEX(AN$239:AN$255,$F1570)+AN$194*INDEX(AN$121:AN$137,$F1570)*INDEX(AN$151:AN$167,$F1570))*$E1570</f>
        <v/>
      </c>
      <c r="AO1570" s="37">
        <f>(INDEX(AO$235:AO$238,$D1570)*INDEX(AO$239:AO$255,$F1570)+AO$194*INDEX(AO$121:AO$137,$F1570)*INDEX(AO$151:AO$167,$F1570))*$E1570</f>
        <v/>
      </c>
      <c r="AP1570" s="37">
        <f>(INDEX(AP$235:AP$238,$D1570)*INDEX(AP$239:AP$255,$F1570)+AP$194*INDEX(AP$121:AP$137,$F1570)*INDEX(AP$151:AP$167,$F1570))*$E1570</f>
        <v/>
      </c>
      <c r="AQ1570" s="37">
        <f>(INDEX(AQ$235:AQ$238,$D1570)*INDEX(AQ$239:AQ$255,$F1570)+AQ$194*INDEX(AQ$121:AQ$137,$F1570)*INDEX(AQ$151:AQ$167,$F1570))*$E1570</f>
        <v/>
      </c>
      <c r="AR1570" s="37">
        <f>(INDEX(AR$235:AR$238,$D1570)*INDEX(AR$239:AR$255,$F1570)+AR$194*INDEX(AR$121:AR$137,$F1570)*INDEX(AR$151:AR$167,$F1570))*$E1570</f>
        <v/>
      </c>
      <c r="AS1570" s="37">
        <f>(INDEX(AS$235:AS$238,$D1570)*INDEX(AS$239:AS$255,$F1570)+AS$194*INDEX(AS$121:AS$137,$F1570)*INDEX(AS$151:AS$167,$F1570))*$E1570</f>
        <v/>
      </c>
      <c r="AT1570" s="37">
        <f>(INDEX(AT$235:AT$238,$D1570)*INDEX(AT$239:AT$255,$F1570)+AT$194*INDEX(AT$121:AT$137,$F1570)*INDEX(AT$151:AT$167,$F1570))*$E1570</f>
        <v/>
      </c>
      <c r="AU1570" s="37">
        <f>(INDEX(AU$235:AU$238,$D1570)*INDEX(AU$239:AU$255,$F1570)+AU$194*INDEX(AU$121:AU$137,$F1570)*INDEX(AU$151:AU$167,$F1570))*$E1570</f>
        <v/>
      </c>
      <c r="AV1570" s="37">
        <f>(INDEX(AV$235:AV$238,$D1570)*INDEX(AV$239:AV$255,$F1570)+AV$194*INDEX(AV$121:AV$137,$F1570)*INDEX(AV$151:AV$167,$F1570))*$E1570</f>
        <v/>
      </c>
      <c r="AW1570" s="37">
        <f>(INDEX(AW$235:AW$238,$D1570)*INDEX(AW$239:AW$255,$F1570)+AW$194*INDEX(AW$121:AW$137,$F1570)*INDEX(AW$151:AW$167,$F1570))*$E1570</f>
        <v/>
      </c>
      <c r="AX1570" s="37">
        <f>(INDEX(AX$235:AX$238,$D1570)*INDEX(AX$239:AX$255,$F1570)+AX$194*INDEX(AX$121:AX$137,$F1570)*INDEX(AX$151:AX$167,$F1570))*$E1570</f>
        <v/>
      </c>
      <c r="AY1570" s="40">
        <f>SHADOWEFF(INDEX(AY$235:AY$238,$D1570),INDEX(AY$239:AY$255,$F1570),AY$194,INDEX(AY$121:AY$137,$F1570),INDEX(AY$151:AY$167,$F1570),$E1570)</f>
        <v/>
      </c>
    </row>
    <row r="1571" hidden="1" outlineLevel="2">
      <c r="A1571" s="14" t="inlineStr">
        <is>
          <t>shp</t>
        </is>
      </c>
      <c r="B1571" s="14" t="inlineStr">
        <is>
          <t>gso</t>
        </is>
      </c>
      <c r="C1571" s="14" t="inlineStr">
        <is>
          <t>mac</t>
        </is>
      </c>
      <c r="D1571" s="37">
        <f>INDEX(Inputs!$M$5:$M$132,MATCH($B1571&amp;"|"&amp;$C1571,Inputs!$A$5:$A$132,0))</f>
        <v/>
      </c>
      <c r="E1571" s="37">
        <f>INDEX(Inputs!$T$5:$T$132,MATCH($B1571&amp;"|"&amp;$C1571,Inputs!$A$5:$A$132,0))</f>
        <v/>
      </c>
      <c r="F1571" s="37">
        <f>INDEX(Inputs!$K$5:$K$132,MATCH($B1571&amp;"|"&amp;$C1571,Inputs!$A$5:$A$132,0))</f>
        <v/>
      </c>
      <c r="G1571" s="36" t="n"/>
      <c r="H1571" s="14">
        <f>INDEX(Variables!$B$5:$B$205,MATCH($A1571,Variables!$A$5:$A$205,0))&amp;IF($C1571="",""," | "&amp;INDEX(Mapping!$B$5:$B$26,MATCH($C1571,Mapping!$A$5:$A$26,0))&amp;" | "&amp;INDEX(Mapping!$B$30:$B$46,MATCH($B1571,Mapping!$A$30:$A$46,0)))</f>
        <v/>
      </c>
      <c r="I1571" s="14">
        <f>INDEX(Variables!$C$5:$C$205,MATCH($A1571,Variables!$A$5:$A$205,0))</f>
        <v/>
      </c>
      <c r="J1571" s="14">
        <f>INDEX(Variables!$E$5:$E$205,MATCH($A1571,Variables!$A$5:$A$205,0))</f>
        <v/>
      </c>
      <c r="K1571" s="11">
        <f>LOWER(Settings!$C$4)&amp;".mit."&amp;$A1571&amp;IF($C1571="","","."&amp;$C1571&amp;"."&amp;$B1571)&amp;IF(INDEX(Variables!$D$5:$D$205,MATCH($A1571,Variables!$A$5:$A$205,0))="","","."&amp;INDEX(Variables!$D$5:$D$205,MATCH($A1571,Variables!$A$5:$A$205,0)))&amp;"."&amp;K$5</f>
        <v/>
      </c>
      <c r="L1571" s="38">
        <f>(INDEX(L$235:L$238,$D1571)*INDEX(L$239:L$255,$F1571)+L$194*INDEX(L$121:L$137,$F1571)*INDEX(L$151:L$167,$F1571))*$E1571</f>
        <v/>
      </c>
      <c r="M1571" s="37">
        <f>(INDEX(M$235:M$238,$D1571)*INDEX(M$239:M$255,$F1571)+M$194*INDEX(M$121:M$137,$F1571)*INDEX(M$151:M$167,$F1571))*$E1571</f>
        <v/>
      </c>
      <c r="N1571" s="37">
        <f>(INDEX(N$235:N$238,$D1571)*INDEX(N$239:N$255,$F1571)+N$194*INDEX(N$121:N$137,$F1571)*INDEX(N$151:N$167,$F1571))*$E1571</f>
        <v/>
      </c>
      <c r="O1571" s="37">
        <f>(INDEX(O$235:O$238,$D1571)*INDEX(O$239:O$255,$F1571)+O$194*INDEX(O$121:O$137,$F1571)*INDEX(O$151:O$167,$F1571))*$E1571</f>
        <v/>
      </c>
      <c r="P1571" s="37">
        <f>(INDEX(P$235:P$238,$D1571)*INDEX(P$239:P$255,$F1571)+P$194*INDEX(P$121:P$137,$F1571)*INDEX(P$151:P$167,$F1571))*$E1571</f>
        <v/>
      </c>
      <c r="Q1571" s="37">
        <f>(INDEX(Q$235:Q$238,$D1571)*INDEX(Q$239:Q$255,$F1571)+Q$194*INDEX(Q$121:Q$137,$F1571)*INDEX(Q$151:Q$167,$F1571))*$E1571</f>
        <v/>
      </c>
      <c r="R1571" s="37">
        <f>(INDEX(R$235:R$238,$D1571)*INDEX(R$239:R$255,$F1571)+R$194*INDEX(R$121:R$137,$F1571)*INDEX(R$151:R$167,$F1571))*$E1571</f>
        <v/>
      </c>
      <c r="S1571" s="37">
        <f>(INDEX(S$235:S$238,$D1571)*INDEX(S$239:S$255,$F1571)+S$194*INDEX(S$121:S$137,$F1571)*INDEX(S$151:S$167,$F1571))*$E1571</f>
        <v/>
      </c>
      <c r="T1571" s="37">
        <f>(INDEX(T$235:T$238,$D1571)*INDEX(T$239:T$255,$F1571)+T$194*INDEX(T$121:T$137,$F1571)*INDEX(T$151:T$167,$F1571))*$E1571</f>
        <v/>
      </c>
      <c r="U1571" s="37">
        <f>(INDEX(U$235:U$238,$D1571)*INDEX(U$239:U$255,$F1571)+U$194*INDEX(U$121:U$137,$F1571)*INDEX(U$151:U$167,$F1571))*$E1571</f>
        <v/>
      </c>
      <c r="V1571" s="37">
        <f>(INDEX(V$235:V$238,$D1571)*INDEX(V$239:V$255,$F1571)+V$194*INDEX(V$121:V$137,$F1571)*INDEX(V$151:V$167,$F1571))*$E1571</f>
        <v/>
      </c>
      <c r="W1571" s="37">
        <f>(INDEX(W$235:W$238,$D1571)*INDEX(W$239:W$255,$F1571)+W$194*INDEX(W$121:W$137,$F1571)*INDEX(W$151:W$167,$F1571))*$E1571</f>
        <v/>
      </c>
      <c r="X1571" s="37">
        <f>(INDEX(X$235:X$238,$D1571)*INDEX(X$239:X$255,$F1571)+X$194*INDEX(X$121:X$137,$F1571)*INDEX(X$151:X$167,$F1571))*$E1571</f>
        <v/>
      </c>
      <c r="Y1571" s="37">
        <f>(INDEX(Y$235:Y$238,$D1571)*INDEX(Y$239:Y$255,$F1571)+Y$194*INDEX(Y$121:Y$137,$F1571)*INDEX(Y$151:Y$167,$F1571))*$E1571</f>
        <v/>
      </c>
      <c r="Z1571" s="37">
        <f>(INDEX(Z$235:Z$238,$D1571)*INDEX(Z$239:Z$255,$F1571)+Z$194*INDEX(Z$121:Z$137,$F1571)*INDEX(Z$151:Z$167,$F1571))*$E1571</f>
        <v/>
      </c>
      <c r="AA1571" s="37">
        <f>(INDEX(AA$235:AA$238,$D1571)*INDEX(AA$239:AA$255,$F1571)+AA$194*INDEX(AA$121:AA$137,$F1571)*INDEX(AA$151:AA$167,$F1571))*$E1571</f>
        <v/>
      </c>
      <c r="AB1571" s="37">
        <f>(INDEX(AB$235:AB$238,$D1571)*INDEX(AB$239:AB$255,$F1571)+AB$194*INDEX(AB$121:AB$137,$F1571)*INDEX(AB$151:AB$167,$F1571))*$E1571</f>
        <v/>
      </c>
      <c r="AC1571" s="37">
        <f>(INDEX(AC$235:AC$238,$D1571)*INDEX(AC$239:AC$255,$F1571)+AC$194*INDEX(AC$121:AC$137,$F1571)*INDEX(AC$151:AC$167,$F1571))*$E1571</f>
        <v/>
      </c>
      <c r="AD1571" s="40">
        <f>SHADOWEFF(INDEX(AD$235:AD$238,$D1571),INDEX(AD$239:AD$255,$F1571),AD$194,INDEX(AD$121:AD$137,$F1571),INDEX(AD$151:AD$167,$F1571),$E1571)</f>
        <v/>
      </c>
      <c r="AF1571" s="11">
        <f>LOWER(Settings!$C$4)&amp;".mit."&amp;$A1571&amp;IF($C1571="","","."&amp;$C1571&amp;"."&amp;$B1571)&amp;IF(INDEX(Variables!$D$5:$D$205,MATCH($A1571,Variables!$A$5:$A$205,0))="","","."&amp;INDEX(Variables!$D$5:$D$205,MATCH($A1571,Variables!$A$5:$A$205,0)))&amp;"."&amp;AF$5</f>
        <v/>
      </c>
      <c r="AG1571" s="38">
        <f>(INDEX(AG$235:AG$238,$D1571)*INDEX(AG$239:AG$255,$F1571)+AG$194*INDEX(AG$121:AG$137,$F1571)*INDEX(AG$151:AG$167,$F1571))*$E1571</f>
        <v/>
      </c>
      <c r="AH1571" s="37">
        <f>(INDEX(AH$235:AH$238,$D1571)*INDEX(AH$239:AH$255,$F1571)+AH$194*INDEX(AH$121:AH$137,$F1571)*INDEX(AH$151:AH$167,$F1571))*$E1571</f>
        <v/>
      </c>
      <c r="AI1571" s="37">
        <f>(INDEX(AI$235:AI$238,$D1571)*INDEX(AI$239:AI$255,$F1571)+AI$194*INDEX(AI$121:AI$137,$F1571)*INDEX(AI$151:AI$167,$F1571))*$E1571</f>
        <v/>
      </c>
      <c r="AJ1571" s="37">
        <f>(INDEX(AJ$235:AJ$238,$D1571)*INDEX(AJ$239:AJ$255,$F1571)+AJ$194*INDEX(AJ$121:AJ$137,$F1571)*INDEX(AJ$151:AJ$167,$F1571))*$E1571</f>
        <v/>
      </c>
      <c r="AK1571" s="37">
        <f>(INDEX(AK$235:AK$238,$D1571)*INDEX(AK$239:AK$255,$F1571)+AK$194*INDEX(AK$121:AK$137,$F1571)*INDEX(AK$151:AK$167,$F1571))*$E1571</f>
        <v/>
      </c>
      <c r="AL1571" s="37">
        <f>(INDEX(AL$235:AL$238,$D1571)*INDEX(AL$239:AL$255,$F1571)+AL$194*INDEX(AL$121:AL$137,$F1571)*INDEX(AL$151:AL$167,$F1571))*$E1571</f>
        <v/>
      </c>
      <c r="AM1571" s="37">
        <f>(INDEX(AM$235:AM$238,$D1571)*INDEX(AM$239:AM$255,$F1571)+AM$194*INDEX(AM$121:AM$137,$F1571)*INDEX(AM$151:AM$167,$F1571))*$E1571</f>
        <v/>
      </c>
      <c r="AN1571" s="37">
        <f>(INDEX(AN$235:AN$238,$D1571)*INDEX(AN$239:AN$255,$F1571)+AN$194*INDEX(AN$121:AN$137,$F1571)*INDEX(AN$151:AN$167,$F1571))*$E1571</f>
        <v/>
      </c>
      <c r="AO1571" s="37">
        <f>(INDEX(AO$235:AO$238,$D1571)*INDEX(AO$239:AO$255,$F1571)+AO$194*INDEX(AO$121:AO$137,$F1571)*INDEX(AO$151:AO$167,$F1571))*$E1571</f>
        <v/>
      </c>
      <c r="AP1571" s="37">
        <f>(INDEX(AP$235:AP$238,$D1571)*INDEX(AP$239:AP$255,$F1571)+AP$194*INDEX(AP$121:AP$137,$F1571)*INDEX(AP$151:AP$167,$F1571))*$E1571</f>
        <v/>
      </c>
      <c r="AQ1571" s="37">
        <f>(INDEX(AQ$235:AQ$238,$D1571)*INDEX(AQ$239:AQ$255,$F1571)+AQ$194*INDEX(AQ$121:AQ$137,$F1571)*INDEX(AQ$151:AQ$167,$F1571))*$E1571</f>
        <v/>
      </c>
      <c r="AR1571" s="37">
        <f>(INDEX(AR$235:AR$238,$D1571)*INDEX(AR$239:AR$255,$F1571)+AR$194*INDEX(AR$121:AR$137,$F1571)*INDEX(AR$151:AR$167,$F1571))*$E1571</f>
        <v/>
      </c>
      <c r="AS1571" s="37">
        <f>(INDEX(AS$235:AS$238,$D1571)*INDEX(AS$239:AS$255,$F1571)+AS$194*INDEX(AS$121:AS$137,$F1571)*INDEX(AS$151:AS$167,$F1571))*$E1571</f>
        <v/>
      </c>
      <c r="AT1571" s="37">
        <f>(INDEX(AT$235:AT$238,$D1571)*INDEX(AT$239:AT$255,$F1571)+AT$194*INDEX(AT$121:AT$137,$F1571)*INDEX(AT$151:AT$167,$F1571))*$E1571</f>
        <v/>
      </c>
      <c r="AU1571" s="37">
        <f>(INDEX(AU$235:AU$238,$D1571)*INDEX(AU$239:AU$255,$F1571)+AU$194*INDEX(AU$121:AU$137,$F1571)*INDEX(AU$151:AU$167,$F1571))*$E1571</f>
        <v/>
      </c>
      <c r="AV1571" s="37">
        <f>(INDEX(AV$235:AV$238,$D1571)*INDEX(AV$239:AV$255,$F1571)+AV$194*INDEX(AV$121:AV$137,$F1571)*INDEX(AV$151:AV$167,$F1571))*$E1571</f>
        <v/>
      </c>
      <c r="AW1571" s="37">
        <f>(INDEX(AW$235:AW$238,$D1571)*INDEX(AW$239:AW$255,$F1571)+AW$194*INDEX(AW$121:AW$137,$F1571)*INDEX(AW$151:AW$167,$F1571))*$E1571</f>
        <v/>
      </c>
      <c r="AX1571" s="37">
        <f>(INDEX(AX$235:AX$238,$D1571)*INDEX(AX$239:AX$255,$F1571)+AX$194*INDEX(AX$121:AX$137,$F1571)*INDEX(AX$151:AX$167,$F1571))*$E1571</f>
        <v/>
      </c>
      <c r="AY1571" s="40">
        <f>SHADOWEFF(INDEX(AY$235:AY$238,$D1571),INDEX(AY$239:AY$255,$F1571),AY$194,INDEX(AY$121:AY$137,$F1571),INDEX(AY$151:AY$167,$F1571),$E1571)</f>
        <v/>
      </c>
    </row>
    <row r="1572" hidden="1" outlineLevel="2">
      <c r="A1572" s="14" t="inlineStr">
        <is>
          <t>shp</t>
        </is>
      </c>
      <c r="B1572" s="14" t="inlineStr">
        <is>
          <t>die</t>
        </is>
      </c>
      <c r="C1572" s="14" t="inlineStr">
        <is>
          <t>mac</t>
        </is>
      </c>
      <c r="D1572" s="37">
        <f>INDEX(Inputs!$M$5:$M$132,MATCH($B1572&amp;"|"&amp;$C1572,Inputs!$A$5:$A$132,0))</f>
        <v/>
      </c>
      <c r="E1572" s="37">
        <f>INDEX(Inputs!$T$5:$T$132,MATCH($B1572&amp;"|"&amp;$C1572,Inputs!$A$5:$A$132,0))</f>
        <v/>
      </c>
      <c r="F1572" s="37">
        <f>INDEX(Inputs!$K$5:$K$132,MATCH($B1572&amp;"|"&amp;$C1572,Inputs!$A$5:$A$132,0))</f>
        <v/>
      </c>
      <c r="G1572" s="36" t="n"/>
      <c r="H1572" s="14">
        <f>INDEX(Variables!$B$5:$B$205,MATCH($A1572,Variables!$A$5:$A$205,0))&amp;IF($C1572="",""," | "&amp;INDEX(Mapping!$B$5:$B$26,MATCH($C1572,Mapping!$A$5:$A$26,0))&amp;" | "&amp;INDEX(Mapping!$B$30:$B$46,MATCH($B1572,Mapping!$A$30:$A$46,0)))</f>
        <v/>
      </c>
      <c r="I1572" s="14">
        <f>INDEX(Variables!$C$5:$C$205,MATCH($A1572,Variables!$A$5:$A$205,0))</f>
        <v/>
      </c>
      <c r="J1572" s="14">
        <f>INDEX(Variables!$E$5:$E$205,MATCH($A1572,Variables!$A$5:$A$205,0))</f>
        <v/>
      </c>
      <c r="K1572" s="11">
        <f>LOWER(Settings!$C$4)&amp;".mit."&amp;$A1572&amp;IF($C1572="","","."&amp;$C1572&amp;"."&amp;$B1572)&amp;IF(INDEX(Variables!$D$5:$D$205,MATCH($A1572,Variables!$A$5:$A$205,0))="","","."&amp;INDEX(Variables!$D$5:$D$205,MATCH($A1572,Variables!$A$5:$A$205,0)))&amp;"."&amp;K$5</f>
        <v/>
      </c>
      <c r="L1572" s="38">
        <f>(INDEX(L$235:L$238,$D1572)*INDEX(L$239:L$255,$F1572)+L$194*INDEX(L$121:L$137,$F1572)*INDEX(L$151:L$167,$F1572))*$E1572</f>
        <v/>
      </c>
      <c r="M1572" s="37">
        <f>(INDEX(M$235:M$238,$D1572)*INDEX(M$239:M$255,$F1572)+M$194*INDEX(M$121:M$137,$F1572)*INDEX(M$151:M$167,$F1572))*$E1572</f>
        <v/>
      </c>
      <c r="N1572" s="37">
        <f>(INDEX(N$235:N$238,$D1572)*INDEX(N$239:N$255,$F1572)+N$194*INDEX(N$121:N$137,$F1572)*INDEX(N$151:N$167,$F1572))*$E1572</f>
        <v/>
      </c>
      <c r="O1572" s="37">
        <f>(INDEX(O$235:O$238,$D1572)*INDEX(O$239:O$255,$F1572)+O$194*INDEX(O$121:O$137,$F1572)*INDEX(O$151:O$167,$F1572))*$E1572</f>
        <v/>
      </c>
      <c r="P1572" s="37">
        <f>(INDEX(P$235:P$238,$D1572)*INDEX(P$239:P$255,$F1572)+P$194*INDEX(P$121:P$137,$F1572)*INDEX(P$151:P$167,$F1572))*$E1572</f>
        <v/>
      </c>
      <c r="Q1572" s="37">
        <f>(INDEX(Q$235:Q$238,$D1572)*INDEX(Q$239:Q$255,$F1572)+Q$194*INDEX(Q$121:Q$137,$F1572)*INDEX(Q$151:Q$167,$F1572))*$E1572</f>
        <v/>
      </c>
      <c r="R1572" s="37">
        <f>(INDEX(R$235:R$238,$D1572)*INDEX(R$239:R$255,$F1572)+R$194*INDEX(R$121:R$137,$F1572)*INDEX(R$151:R$167,$F1572))*$E1572</f>
        <v/>
      </c>
      <c r="S1572" s="37">
        <f>(INDEX(S$235:S$238,$D1572)*INDEX(S$239:S$255,$F1572)+S$194*INDEX(S$121:S$137,$F1572)*INDEX(S$151:S$167,$F1572))*$E1572</f>
        <v/>
      </c>
      <c r="T1572" s="37">
        <f>(INDEX(T$235:T$238,$D1572)*INDEX(T$239:T$255,$F1572)+T$194*INDEX(T$121:T$137,$F1572)*INDEX(T$151:T$167,$F1572))*$E1572</f>
        <v/>
      </c>
      <c r="U1572" s="37">
        <f>(INDEX(U$235:U$238,$D1572)*INDEX(U$239:U$255,$F1572)+U$194*INDEX(U$121:U$137,$F1572)*INDEX(U$151:U$167,$F1572))*$E1572</f>
        <v/>
      </c>
      <c r="V1572" s="37">
        <f>(INDEX(V$235:V$238,$D1572)*INDEX(V$239:V$255,$F1572)+V$194*INDEX(V$121:V$137,$F1572)*INDEX(V$151:V$167,$F1572))*$E1572</f>
        <v/>
      </c>
      <c r="W1572" s="37">
        <f>(INDEX(W$235:W$238,$D1572)*INDEX(W$239:W$255,$F1572)+W$194*INDEX(W$121:W$137,$F1572)*INDEX(W$151:W$167,$F1572))*$E1572</f>
        <v/>
      </c>
      <c r="X1572" s="37">
        <f>(INDEX(X$235:X$238,$D1572)*INDEX(X$239:X$255,$F1572)+X$194*INDEX(X$121:X$137,$F1572)*INDEX(X$151:X$167,$F1572))*$E1572</f>
        <v/>
      </c>
      <c r="Y1572" s="37">
        <f>(INDEX(Y$235:Y$238,$D1572)*INDEX(Y$239:Y$255,$F1572)+Y$194*INDEX(Y$121:Y$137,$F1572)*INDEX(Y$151:Y$167,$F1572))*$E1572</f>
        <v/>
      </c>
      <c r="Z1572" s="37">
        <f>(INDEX(Z$235:Z$238,$D1572)*INDEX(Z$239:Z$255,$F1572)+Z$194*INDEX(Z$121:Z$137,$F1572)*INDEX(Z$151:Z$167,$F1572))*$E1572</f>
        <v/>
      </c>
      <c r="AA1572" s="37">
        <f>(INDEX(AA$235:AA$238,$D1572)*INDEX(AA$239:AA$255,$F1572)+AA$194*INDEX(AA$121:AA$137,$F1572)*INDEX(AA$151:AA$167,$F1572))*$E1572</f>
        <v/>
      </c>
      <c r="AB1572" s="37">
        <f>(INDEX(AB$235:AB$238,$D1572)*INDEX(AB$239:AB$255,$F1572)+AB$194*INDEX(AB$121:AB$137,$F1572)*INDEX(AB$151:AB$167,$F1572))*$E1572</f>
        <v/>
      </c>
      <c r="AC1572" s="37">
        <f>(INDEX(AC$235:AC$238,$D1572)*INDEX(AC$239:AC$255,$F1572)+AC$194*INDEX(AC$121:AC$137,$F1572)*INDEX(AC$151:AC$167,$F1572))*$E1572</f>
        <v/>
      </c>
      <c r="AD1572" s="40">
        <f>SHADOWEFF(INDEX(AD$235:AD$238,$D1572),INDEX(AD$239:AD$255,$F1572),AD$194,INDEX(AD$121:AD$137,$F1572),INDEX(AD$151:AD$167,$F1572),$E1572)</f>
        <v/>
      </c>
      <c r="AF1572" s="11">
        <f>LOWER(Settings!$C$4)&amp;".mit."&amp;$A1572&amp;IF($C1572="","","."&amp;$C1572&amp;"."&amp;$B1572)&amp;IF(INDEX(Variables!$D$5:$D$205,MATCH($A1572,Variables!$A$5:$A$205,0))="","","."&amp;INDEX(Variables!$D$5:$D$205,MATCH($A1572,Variables!$A$5:$A$205,0)))&amp;"."&amp;AF$5</f>
        <v/>
      </c>
      <c r="AG1572" s="38">
        <f>(INDEX(AG$235:AG$238,$D1572)*INDEX(AG$239:AG$255,$F1572)+AG$194*INDEX(AG$121:AG$137,$F1572)*INDEX(AG$151:AG$167,$F1572))*$E1572</f>
        <v/>
      </c>
      <c r="AH1572" s="37">
        <f>(INDEX(AH$235:AH$238,$D1572)*INDEX(AH$239:AH$255,$F1572)+AH$194*INDEX(AH$121:AH$137,$F1572)*INDEX(AH$151:AH$167,$F1572))*$E1572</f>
        <v/>
      </c>
      <c r="AI1572" s="37">
        <f>(INDEX(AI$235:AI$238,$D1572)*INDEX(AI$239:AI$255,$F1572)+AI$194*INDEX(AI$121:AI$137,$F1572)*INDEX(AI$151:AI$167,$F1572))*$E1572</f>
        <v/>
      </c>
      <c r="AJ1572" s="37">
        <f>(INDEX(AJ$235:AJ$238,$D1572)*INDEX(AJ$239:AJ$255,$F1572)+AJ$194*INDEX(AJ$121:AJ$137,$F1572)*INDEX(AJ$151:AJ$167,$F1572))*$E1572</f>
        <v/>
      </c>
      <c r="AK1572" s="37">
        <f>(INDEX(AK$235:AK$238,$D1572)*INDEX(AK$239:AK$255,$F1572)+AK$194*INDEX(AK$121:AK$137,$F1572)*INDEX(AK$151:AK$167,$F1572))*$E1572</f>
        <v/>
      </c>
      <c r="AL1572" s="37">
        <f>(INDEX(AL$235:AL$238,$D1572)*INDEX(AL$239:AL$255,$F1572)+AL$194*INDEX(AL$121:AL$137,$F1572)*INDEX(AL$151:AL$167,$F1572))*$E1572</f>
        <v/>
      </c>
      <c r="AM1572" s="37">
        <f>(INDEX(AM$235:AM$238,$D1572)*INDEX(AM$239:AM$255,$F1572)+AM$194*INDEX(AM$121:AM$137,$F1572)*INDEX(AM$151:AM$167,$F1572))*$E1572</f>
        <v/>
      </c>
      <c r="AN1572" s="37">
        <f>(INDEX(AN$235:AN$238,$D1572)*INDEX(AN$239:AN$255,$F1572)+AN$194*INDEX(AN$121:AN$137,$F1572)*INDEX(AN$151:AN$167,$F1572))*$E1572</f>
        <v/>
      </c>
      <c r="AO1572" s="37">
        <f>(INDEX(AO$235:AO$238,$D1572)*INDEX(AO$239:AO$255,$F1572)+AO$194*INDEX(AO$121:AO$137,$F1572)*INDEX(AO$151:AO$167,$F1572))*$E1572</f>
        <v/>
      </c>
      <c r="AP1572" s="37">
        <f>(INDEX(AP$235:AP$238,$D1572)*INDEX(AP$239:AP$255,$F1572)+AP$194*INDEX(AP$121:AP$137,$F1572)*INDEX(AP$151:AP$167,$F1572))*$E1572</f>
        <v/>
      </c>
      <c r="AQ1572" s="37">
        <f>(INDEX(AQ$235:AQ$238,$D1572)*INDEX(AQ$239:AQ$255,$F1572)+AQ$194*INDEX(AQ$121:AQ$137,$F1572)*INDEX(AQ$151:AQ$167,$F1572))*$E1572</f>
        <v/>
      </c>
      <c r="AR1572" s="37">
        <f>(INDEX(AR$235:AR$238,$D1572)*INDEX(AR$239:AR$255,$F1572)+AR$194*INDEX(AR$121:AR$137,$F1572)*INDEX(AR$151:AR$167,$F1572))*$E1572</f>
        <v/>
      </c>
      <c r="AS1572" s="37">
        <f>(INDEX(AS$235:AS$238,$D1572)*INDEX(AS$239:AS$255,$F1572)+AS$194*INDEX(AS$121:AS$137,$F1572)*INDEX(AS$151:AS$167,$F1572))*$E1572</f>
        <v/>
      </c>
      <c r="AT1572" s="37">
        <f>(INDEX(AT$235:AT$238,$D1572)*INDEX(AT$239:AT$255,$F1572)+AT$194*INDEX(AT$121:AT$137,$F1572)*INDEX(AT$151:AT$167,$F1572))*$E1572</f>
        <v/>
      </c>
      <c r="AU1572" s="37">
        <f>(INDEX(AU$235:AU$238,$D1572)*INDEX(AU$239:AU$255,$F1572)+AU$194*INDEX(AU$121:AU$137,$F1572)*INDEX(AU$151:AU$167,$F1572))*$E1572</f>
        <v/>
      </c>
      <c r="AV1572" s="37">
        <f>(INDEX(AV$235:AV$238,$D1572)*INDEX(AV$239:AV$255,$F1572)+AV$194*INDEX(AV$121:AV$137,$F1572)*INDEX(AV$151:AV$167,$F1572))*$E1572</f>
        <v/>
      </c>
      <c r="AW1572" s="37">
        <f>(INDEX(AW$235:AW$238,$D1572)*INDEX(AW$239:AW$255,$F1572)+AW$194*INDEX(AW$121:AW$137,$F1572)*INDEX(AW$151:AW$167,$F1572))*$E1572</f>
        <v/>
      </c>
      <c r="AX1572" s="37">
        <f>(INDEX(AX$235:AX$238,$D1572)*INDEX(AX$239:AX$255,$F1572)+AX$194*INDEX(AX$121:AX$137,$F1572)*INDEX(AX$151:AX$167,$F1572))*$E1572</f>
        <v/>
      </c>
      <c r="AY1572" s="40">
        <f>SHADOWEFF(INDEX(AY$235:AY$238,$D1572),INDEX(AY$239:AY$255,$F1572),AY$194,INDEX(AY$121:AY$137,$F1572),INDEX(AY$151:AY$167,$F1572),$E1572)</f>
        <v/>
      </c>
    </row>
    <row r="1573" hidden="1" outlineLevel="2">
      <c r="A1573" s="14" t="inlineStr">
        <is>
          <t>shp</t>
        </is>
      </c>
      <c r="B1573" s="14" t="inlineStr">
        <is>
          <t>lpg</t>
        </is>
      </c>
      <c r="C1573" s="14" t="inlineStr">
        <is>
          <t>mac</t>
        </is>
      </c>
      <c r="D1573" s="37">
        <f>INDEX(Inputs!$M$5:$M$132,MATCH($B1573&amp;"|"&amp;$C1573,Inputs!$A$5:$A$132,0))</f>
        <v/>
      </c>
      <c r="E1573" s="37">
        <f>INDEX(Inputs!$T$5:$T$132,MATCH($B1573&amp;"|"&amp;$C1573,Inputs!$A$5:$A$132,0))</f>
        <v/>
      </c>
      <c r="F1573" s="37">
        <f>INDEX(Inputs!$K$5:$K$132,MATCH($B1573&amp;"|"&amp;$C1573,Inputs!$A$5:$A$132,0))</f>
        <v/>
      </c>
      <c r="G1573" s="36" t="n"/>
      <c r="H1573" s="14">
        <f>INDEX(Variables!$B$5:$B$205,MATCH($A1573,Variables!$A$5:$A$205,0))&amp;IF($C1573="",""," | "&amp;INDEX(Mapping!$B$5:$B$26,MATCH($C1573,Mapping!$A$5:$A$26,0))&amp;" | "&amp;INDEX(Mapping!$B$30:$B$46,MATCH($B1573,Mapping!$A$30:$A$46,0)))</f>
        <v/>
      </c>
      <c r="I1573" s="14">
        <f>INDEX(Variables!$C$5:$C$205,MATCH($A1573,Variables!$A$5:$A$205,0))</f>
        <v/>
      </c>
      <c r="J1573" s="14">
        <f>INDEX(Variables!$E$5:$E$205,MATCH($A1573,Variables!$A$5:$A$205,0))</f>
        <v/>
      </c>
      <c r="K1573" s="11">
        <f>LOWER(Settings!$C$4)&amp;".mit."&amp;$A1573&amp;IF($C1573="","","."&amp;$C1573&amp;"."&amp;$B1573)&amp;IF(INDEX(Variables!$D$5:$D$205,MATCH($A1573,Variables!$A$5:$A$205,0))="","","."&amp;INDEX(Variables!$D$5:$D$205,MATCH($A1573,Variables!$A$5:$A$205,0)))&amp;"."&amp;K$5</f>
        <v/>
      </c>
      <c r="L1573" s="38">
        <f>(INDEX(L$235:L$238,$D1573)*INDEX(L$239:L$255,$F1573)+L$194*INDEX(L$121:L$137,$F1573)*INDEX(L$151:L$167,$F1573))*$E1573</f>
        <v/>
      </c>
      <c r="M1573" s="37">
        <f>(INDEX(M$235:M$238,$D1573)*INDEX(M$239:M$255,$F1573)+M$194*INDEX(M$121:M$137,$F1573)*INDEX(M$151:M$167,$F1573))*$E1573</f>
        <v/>
      </c>
      <c r="N1573" s="37">
        <f>(INDEX(N$235:N$238,$D1573)*INDEX(N$239:N$255,$F1573)+N$194*INDEX(N$121:N$137,$F1573)*INDEX(N$151:N$167,$F1573))*$E1573</f>
        <v/>
      </c>
      <c r="O1573" s="37">
        <f>(INDEX(O$235:O$238,$D1573)*INDEX(O$239:O$255,$F1573)+O$194*INDEX(O$121:O$137,$F1573)*INDEX(O$151:O$167,$F1573))*$E1573</f>
        <v/>
      </c>
      <c r="P1573" s="37">
        <f>(INDEX(P$235:P$238,$D1573)*INDEX(P$239:P$255,$F1573)+P$194*INDEX(P$121:P$137,$F1573)*INDEX(P$151:P$167,$F1573))*$E1573</f>
        <v/>
      </c>
      <c r="Q1573" s="37">
        <f>(INDEX(Q$235:Q$238,$D1573)*INDEX(Q$239:Q$255,$F1573)+Q$194*INDEX(Q$121:Q$137,$F1573)*INDEX(Q$151:Q$167,$F1573))*$E1573</f>
        <v/>
      </c>
      <c r="R1573" s="37">
        <f>(INDEX(R$235:R$238,$D1573)*INDEX(R$239:R$255,$F1573)+R$194*INDEX(R$121:R$137,$F1573)*INDEX(R$151:R$167,$F1573))*$E1573</f>
        <v/>
      </c>
      <c r="S1573" s="37">
        <f>(INDEX(S$235:S$238,$D1573)*INDEX(S$239:S$255,$F1573)+S$194*INDEX(S$121:S$137,$F1573)*INDEX(S$151:S$167,$F1573))*$E1573</f>
        <v/>
      </c>
      <c r="T1573" s="37">
        <f>(INDEX(T$235:T$238,$D1573)*INDEX(T$239:T$255,$F1573)+T$194*INDEX(T$121:T$137,$F1573)*INDEX(T$151:T$167,$F1573))*$E1573</f>
        <v/>
      </c>
      <c r="U1573" s="37">
        <f>(INDEX(U$235:U$238,$D1573)*INDEX(U$239:U$255,$F1573)+U$194*INDEX(U$121:U$137,$F1573)*INDEX(U$151:U$167,$F1573))*$E1573</f>
        <v/>
      </c>
      <c r="V1573" s="37">
        <f>(INDEX(V$235:V$238,$D1573)*INDEX(V$239:V$255,$F1573)+V$194*INDEX(V$121:V$137,$F1573)*INDEX(V$151:V$167,$F1573))*$E1573</f>
        <v/>
      </c>
      <c r="W1573" s="37">
        <f>(INDEX(W$235:W$238,$D1573)*INDEX(W$239:W$255,$F1573)+W$194*INDEX(W$121:W$137,$F1573)*INDEX(W$151:W$167,$F1573))*$E1573</f>
        <v/>
      </c>
      <c r="X1573" s="37">
        <f>(INDEX(X$235:X$238,$D1573)*INDEX(X$239:X$255,$F1573)+X$194*INDEX(X$121:X$137,$F1573)*INDEX(X$151:X$167,$F1573))*$E1573</f>
        <v/>
      </c>
      <c r="Y1573" s="37">
        <f>(INDEX(Y$235:Y$238,$D1573)*INDEX(Y$239:Y$255,$F1573)+Y$194*INDEX(Y$121:Y$137,$F1573)*INDEX(Y$151:Y$167,$F1573))*$E1573</f>
        <v/>
      </c>
      <c r="Z1573" s="37">
        <f>(INDEX(Z$235:Z$238,$D1573)*INDEX(Z$239:Z$255,$F1573)+Z$194*INDEX(Z$121:Z$137,$F1573)*INDEX(Z$151:Z$167,$F1573))*$E1573</f>
        <v/>
      </c>
      <c r="AA1573" s="37">
        <f>(INDEX(AA$235:AA$238,$D1573)*INDEX(AA$239:AA$255,$F1573)+AA$194*INDEX(AA$121:AA$137,$F1573)*INDEX(AA$151:AA$167,$F1573))*$E1573</f>
        <v/>
      </c>
      <c r="AB1573" s="37">
        <f>(INDEX(AB$235:AB$238,$D1573)*INDEX(AB$239:AB$255,$F1573)+AB$194*INDEX(AB$121:AB$137,$F1573)*INDEX(AB$151:AB$167,$F1573))*$E1573</f>
        <v/>
      </c>
      <c r="AC1573" s="37">
        <f>(INDEX(AC$235:AC$238,$D1573)*INDEX(AC$239:AC$255,$F1573)+AC$194*INDEX(AC$121:AC$137,$F1573)*INDEX(AC$151:AC$167,$F1573))*$E1573</f>
        <v/>
      </c>
      <c r="AD1573" s="40">
        <f>SHADOWEFF(INDEX(AD$235:AD$238,$D1573),INDEX(AD$239:AD$255,$F1573),AD$194,INDEX(AD$121:AD$137,$F1573),INDEX(AD$151:AD$167,$F1573),$E1573)</f>
        <v/>
      </c>
      <c r="AF1573" s="11">
        <f>LOWER(Settings!$C$4)&amp;".mit."&amp;$A1573&amp;IF($C1573="","","."&amp;$C1573&amp;"."&amp;$B1573)&amp;IF(INDEX(Variables!$D$5:$D$205,MATCH($A1573,Variables!$A$5:$A$205,0))="","","."&amp;INDEX(Variables!$D$5:$D$205,MATCH($A1573,Variables!$A$5:$A$205,0)))&amp;"."&amp;AF$5</f>
        <v/>
      </c>
      <c r="AG1573" s="38">
        <f>(INDEX(AG$235:AG$238,$D1573)*INDEX(AG$239:AG$255,$F1573)+AG$194*INDEX(AG$121:AG$137,$F1573)*INDEX(AG$151:AG$167,$F1573))*$E1573</f>
        <v/>
      </c>
      <c r="AH1573" s="37">
        <f>(INDEX(AH$235:AH$238,$D1573)*INDEX(AH$239:AH$255,$F1573)+AH$194*INDEX(AH$121:AH$137,$F1573)*INDEX(AH$151:AH$167,$F1573))*$E1573</f>
        <v/>
      </c>
      <c r="AI1573" s="37">
        <f>(INDEX(AI$235:AI$238,$D1573)*INDEX(AI$239:AI$255,$F1573)+AI$194*INDEX(AI$121:AI$137,$F1573)*INDEX(AI$151:AI$167,$F1573))*$E1573</f>
        <v/>
      </c>
      <c r="AJ1573" s="37">
        <f>(INDEX(AJ$235:AJ$238,$D1573)*INDEX(AJ$239:AJ$255,$F1573)+AJ$194*INDEX(AJ$121:AJ$137,$F1573)*INDEX(AJ$151:AJ$167,$F1573))*$E1573</f>
        <v/>
      </c>
      <c r="AK1573" s="37">
        <f>(INDEX(AK$235:AK$238,$D1573)*INDEX(AK$239:AK$255,$F1573)+AK$194*INDEX(AK$121:AK$137,$F1573)*INDEX(AK$151:AK$167,$F1573))*$E1573</f>
        <v/>
      </c>
      <c r="AL1573" s="37">
        <f>(INDEX(AL$235:AL$238,$D1573)*INDEX(AL$239:AL$255,$F1573)+AL$194*INDEX(AL$121:AL$137,$F1573)*INDEX(AL$151:AL$167,$F1573))*$E1573</f>
        <v/>
      </c>
      <c r="AM1573" s="37">
        <f>(INDEX(AM$235:AM$238,$D1573)*INDEX(AM$239:AM$255,$F1573)+AM$194*INDEX(AM$121:AM$137,$F1573)*INDEX(AM$151:AM$167,$F1573))*$E1573</f>
        <v/>
      </c>
      <c r="AN1573" s="37">
        <f>(INDEX(AN$235:AN$238,$D1573)*INDEX(AN$239:AN$255,$F1573)+AN$194*INDEX(AN$121:AN$137,$F1573)*INDEX(AN$151:AN$167,$F1573))*$E1573</f>
        <v/>
      </c>
      <c r="AO1573" s="37">
        <f>(INDEX(AO$235:AO$238,$D1573)*INDEX(AO$239:AO$255,$F1573)+AO$194*INDEX(AO$121:AO$137,$F1573)*INDEX(AO$151:AO$167,$F1573))*$E1573</f>
        <v/>
      </c>
      <c r="AP1573" s="37">
        <f>(INDEX(AP$235:AP$238,$D1573)*INDEX(AP$239:AP$255,$F1573)+AP$194*INDEX(AP$121:AP$137,$F1573)*INDEX(AP$151:AP$167,$F1573))*$E1573</f>
        <v/>
      </c>
      <c r="AQ1573" s="37">
        <f>(INDEX(AQ$235:AQ$238,$D1573)*INDEX(AQ$239:AQ$255,$F1573)+AQ$194*INDEX(AQ$121:AQ$137,$F1573)*INDEX(AQ$151:AQ$167,$F1573))*$E1573</f>
        <v/>
      </c>
      <c r="AR1573" s="37">
        <f>(INDEX(AR$235:AR$238,$D1573)*INDEX(AR$239:AR$255,$F1573)+AR$194*INDEX(AR$121:AR$137,$F1573)*INDEX(AR$151:AR$167,$F1573))*$E1573</f>
        <v/>
      </c>
      <c r="AS1573" s="37">
        <f>(INDEX(AS$235:AS$238,$D1573)*INDEX(AS$239:AS$255,$F1573)+AS$194*INDEX(AS$121:AS$137,$F1573)*INDEX(AS$151:AS$167,$F1573))*$E1573</f>
        <v/>
      </c>
      <c r="AT1573" s="37">
        <f>(INDEX(AT$235:AT$238,$D1573)*INDEX(AT$239:AT$255,$F1573)+AT$194*INDEX(AT$121:AT$137,$F1573)*INDEX(AT$151:AT$167,$F1573))*$E1573</f>
        <v/>
      </c>
      <c r="AU1573" s="37">
        <f>(INDEX(AU$235:AU$238,$D1573)*INDEX(AU$239:AU$255,$F1573)+AU$194*INDEX(AU$121:AU$137,$F1573)*INDEX(AU$151:AU$167,$F1573))*$E1573</f>
        <v/>
      </c>
      <c r="AV1573" s="37">
        <f>(INDEX(AV$235:AV$238,$D1573)*INDEX(AV$239:AV$255,$F1573)+AV$194*INDEX(AV$121:AV$137,$F1573)*INDEX(AV$151:AV$167,$F1573))*$E1573</f>
        <v/>
      </c>
      <c r="AW1573" s="37">
        <f>(INDEX(AW$235:AW$238,$D1573)*INDEX(AW$239:AW$255,$F1573)+AW$194*INDEX(AW$121:AW$137,$F1573)*INDEX(AW$151:AW$167,$F1573))*$E1573</f>
        <v/>
      </c>
      <c r="AX1573" s="37">
        <f>(INDEX(AX$235:AX$238,$D1573)*INDEX(AX$239:AX$255,$F1573)+AX$194*INDEX(AX$121:AX$137,$F1573)*INDEX(AX$151:AX$167,$F1573))*$E1573</f>
        <v/>
      </c>
      <c r="AY1573" s="40">
        <f>SHADOWEFF(INDEX(AY$235:AY$238,$D1573),INDEX(AY$239:AY$255,$F1573),AY$194,INDEX(AY$121:AY$137,$F1573),INDEX(AY$151:AY$167,$F1573),$E1573)</f>
        <v/>
      </c>
    </row>
    <row r="1574" hidden="1" outlineLevel="2">
      <c r="A1574" s="14" t="inlineStr">
        <is>
          <t>shp</t>
        </is>
      </c>
      <c r="B1574" s="14" t="inlineStr">
        <is>
          <t>ker</t>
        </is>
      </c>
      <c r="C1574" s="14" t="inlineStr">
        <is>
          <t>mac</t>
        </is>
      </c>
      <c r="D1574" s="37">
        <f>INDEX(Inputs!$M$5:$M$132,MATCH($B1574&amp;"|"&amp;$C1574,Inputs!$A$5:$A$132,0))</f>
        <v/>
      </c>
      <c r="E1574" s="37">
        <f>INDEX(Inputs!$T$5:$T$132,MATCH($B1574&amp;"|"&amp;$C1574,Inputs!$A$5:$A$132,0))</f>
        <v/>
      </c>
      <c r="F1574" s="37">
        <f>INDEX(Inputs!$K$5:$K$132,MATCH($B1574&amp;"|"&amp;$C1574,Inputs!$A$5:$A$132,0))</f>
        <v/>
      </c>
      <c r="G1574" s="36" t="n"/>
      <c r="H1574" s="14">
        <f>INDEX(Variables!$B$5:$B$205,MATCH($A1574,Variables!$A$5:$A$205,0))&amp;IF($C1574="",""," | "&amp;INDEX(Mapping!$B$5:$B$26,MATCH($C1574,Mapping!$A$5:$A$26,0))&amp;" | "&amp;INDEX(Mapping!$B$30:$B$46,MATCH($B1574,Mapping!$A$30:$A$46,0)))</f>
        <v/>
      </c>
      <c r="I1574" s="14">
        <f>INDEX(Variables!$C$5:$C$205,MATCH($A1574,Variables!$A$5:$A$205,0))</f>
        <v/>
      </c>
      <c r="J1574" s="14">
        <f>INDEX(Variables!$E$5:$E$205,MATCH($A1574,Variables!$A$5:$A$205,0))</f>
        <v/>
      </c>
      <c r="K1574" s="11">
        <f>LOWER(Settings!$C$4)&amp;".mit."&amp;$A1574&amp;IF($C1574="","","."&amp;$C1574&amp;"."&amp;$B1574)&amp;IF(INDEX(Variables!$D$5:$D$205,MATCH($A1574,Variables!$A$5:$A$205,0))="","","."&amp;INDEX(Variables!$D$5:$D$205,MATCH($A1574,Variables!$A$5:$A$205,0)))&amp;"."&amp;K$5</f>
        <v/>
      </c>
      <c r="L1574" s="38">
        <f>(INDEX(L$235:L$238,$D1574)*INDEX(L$239:L$255,$F1574)+L$194*INDEX(L$121:L$137,$F1574)*INDEX(L$151:L$167,$F1574))*$E1574</f>
        <v/>
      </c>
      <c r="M1574" s="37">
        <f>(INDEX(M$235:M$238,$D1574)*INDEX(M$239:M$255,$F1574)+M$194*INDEX(M$121:M$137,$F1574)*INDEX(M$151:M$167,$F1574))*$E1574</f>
        <v/>
      </c>
      <c r="N1574" s="37">
        <f>(INDEX(N$235:N$238,$D1574)*INDEX(N$239:N$255,$F1574)+N$194*INDEX(N$121:N$137,$F1574)*INDEX(N$151:N$167,$F1574))*$E1574</f>
        <v/>
      </c>
      <c r="O1574" s="37">
        <f>(INDEX(O$235:O$238,$D1574)*INDEX(O$239:O$255,$F1574)+O$194*INDEX(O$121:O$137,$F1574)*INDEX(O$151:O$167,$F1574))*$E1574</f>
        <v/>
      </c>
      <c r="P1574" s="37">
        <f>(INDEX(P$235:P$238,$D1574)*INDEX(P$239:P$255,$F1574)+P$194*INDEX(P$121:P$137,$F1574)*INDEX(P$151:P$167,$F1574))*$E1574</f>
        <v/>
      </c>
      <c r="Q1574" s="37">
        <f>(INDEX(Q$235:Q$238,$D1574)*INDEX(Q$239:Q$255,$F1574)+Q$194*INDEX(Q$121:Q$137,$F1574)*INDEX(Q$151:Q$167,$F1574))*$E1574</f>
        <v/>
      </c>
      <c r="R1574" s="37">
        <f>(INDEX(R$235:R$238,$D1574)*INDEX(R$239:R$255,$F1574)+R$194*INDEX(R$121:R$137,$F1574)*INDEX(R$151:R$167,$F1574))*$E1574</f>
        <v/>
      </c>
      <c r="S1574" s="37">
        <f>(INDEX(S$235:S$238,$D1574)*INDEX(S$239:S$255,$F1574)+S$194*INDEX(S$121:S$137,$F1574)*INDEX(S$151:S$167,$F1574))*$E1574</f>
        <v/>
      </c>
      <c r="T1574" s="37">
        <f>(INDEX(T$235:T$238,$D1574)*INDEX(T$239:T$255,$F1574)+T$194*INDEX(T$121:T$137,$F1574)*INDEX(T$151:T$167,$F1574))*$E1574</f>
        <v/>
      </c>
      <c r="U1574" s="37">
        <f>(INDEX(U$235:U$238,$D1574)*INDEX(U$239:U$255,$F1574)+U$194*INDEX(U$121:U$137,$F1574)*INDEX(U$151:U$167,$F1574))*$E1574</f>
        <v/>
      </c>
      <c r="V1574" s="37">
        <f>(INDEX(V$235:V$238,$D1574)*INDEX(V$239:V$255,$F1574)+V$194*INDEX(V$121:V$137,$F1574)*INDEX(V$151:V$167,$F1574))*$E1574</f>
        <v/>
      </c>
      <c r="W1574" s="37">
        <f>(INDEX(W$235:W$238,$D1574)*INDEX(W$239:W$255,$F1574)+W$194*INDEX(W$121:W$137,$F1574)*INDEX(W$151:W$167,$F1574))*$E1574</f>
        <v/>
      </c>
      <c r="X1574" s="37">
        <f>(INDEX(X$235:X$238,$D1574)*INDEX(X$239:X$255,$F1574)+X$194*INDEX(X$121:X$137,$F1574)*INDEX(X$151:X$167,$F1574))*$E1574</f>
        <v/>
      </c>
      <c r="Y1574" s="37">
        <f>(INDEX(Y$235:Y$238,$D1574)*INDEX(Y$239:Y$255,$F1574)+Y$194*INDEX(Y$121:Y$137,$F1574)*INDEX(Y$151:Y$167,$F1574))*$E1574</f>
        <v/>
      </c>
      <c r="Z1574" s="37">
        <f>(INDEX(Z$235:Z$238,$D1574)*INDEX(Z$239:Z$255,$F1574)+Z$194*INDEX(Z$121:Z$137,$F1574)*INDEX(Z$151:Z$167,$F1574))*$E1574</f>
        <v/>
      </c>
      <c r="AA1574" s="37">
        <f>(INDEX(AA$235:AA$238,$D1574)*INDEX(AA$239:AA$255,$F1574)+AA$194*INDEX(AA$121:AA$137,$F1574)*INDEX(AA$151:AA$167,$F1574))*$E1574</f>
        <v/>
      </c>
      <c r="AB1574" s="37">
        <f>(INDEX(AB$235:AB$238,$D1574)*INDEX(AB$239:AB$255,$F1574)+AB$194*INDEX(AB$121:AB$137,$F1574)*INDEX(AB$151:AB$167,$F1574))*$E1574</f>
        <v/>
      </c>
      <c r="AC1574" s="37">
        <f>(INDEX(AC$235:AC$238,$D1574)*INDEX(AC$239:AC$255,$F1574)+AC$194*INDEX(AC$121:AC$137,$F1574)*INDEX(AC$151:AC$167,$F1574))*$E1574</f>
        <v/>
      </c>
      <c r="AD1574" s="40">
        <f>SHADOWEFF(INDEX(AD$235:AD$238,$D1574),INDEX(AD$239:AD$255,$F1574),AD$194,INDEX(AD$121:AD$137,$F1574),INDEX(AD$151:AD$167,$F1574),$E1574)</f>
        <v/>
      </c>
      <c r="AF1574" s="11">
        <f>LOWER(Settings!$C$4)&amp;".mit."&amp;$A1574&amp;IF($C1574="","","."&amp;$C1574&amp;"."&amp;$B1574)&amp;IF(INDEX(Variables!$D$5:$D$205,MATCH($A1574,Variables!$A$5:$A$205,0))="","","."&amp;INDEX(Variables!$D$5:$D$205,MATCH($A1574,Variables!$A$5:$A$205,0)))&amp;"."&amp;AF$5</f>
        <v/>
      </c>
      <c r="AG1574" s="38">
        <f>(INDEX(AG$235:AG$238,$D1574)*INDEX(AG$239:AG$255,$F1574)+AG$194*INDEX(AG$121:AG$137,$F1574)*INDEX(AG$151:AG$167,$F1574))*$E1574</f>
        <v/>
      </c>
      <c r="AH1574" s="37">
        <f>(INDEX(AH$235:AH$238,$D1574)*INDEX(AH$239:AH$255,$F1574)+AH$194*INDEX(AH$121:AH$137,$F1574)*INDEX(AH$151:AH$167,$F1574))*$E1574</f>
        <v/>
      </c>
      <c r="AI1574" s="37">
        <f>(INDEX(AI$235:AI$238,$D1574)*INDEX(AI$239:AI$255,$F1574)+AI$194*INDEX(AI$121:AI$137,$F1574)*INDEX(AI$151:AI$167,$F1574))*$E1574</f>
        <v/>
      </c>
      <c r="AJ1574" s="37">
        <f>(INDEX(AJ$235:AJ$238,$D1574)*INDEX(AJ$239:AJ$255,$F1574)+AJ$194*INDEX(AJ$121:AJ$137,$F1574)*INDEX(AJ$151:AJ$167,$F1574))*$E1574</f>
        <v/>
      </c>
      <c r="AK1574" s="37">
        <f>(INDEX(AK$235:AK$238,$D1574)*INDEX(AK$239:AK$255,$F1574)+AK$194*INDEX(AK$121:AK$137,$F1574)*INDEX(AK$151:AK$167,$F1574))*$E1574</f>
        <v/>
      </c>
      <c r="AL1574" s="37">
        <f>(INDEX(AL$235:AL$238,$D1574)*INDEX(AL$239:AL$255,$F1574)+AL$194*INDEX(AL$121:AL$137,$F1574)*INDEX(AL$151:AL$167,$F1574))*$E1574</f>
        <v/>
      </c>
      <c r="AM1574" s="37">
        <f>(INDEX(AM$235:AM$238,$D1574)*INDEX(AM$239:AM$255,$F1574)+AM$194*INDEX(AM$121:AM$137,$F1574)*INDEX(AM$151:AM$167,$F1574))*$E1574</f>
        <v/>
      </c>
      <c r="AN1574" s="37">
        <f>(INDEX(AN$235:AN$238,$D1574)*INDEX(AN$239:AN$255,$F1574)+AN$194*INDEX(AN$121:AN$137,$F1574)*INDEX(AN$151:AN$167,$F1574))*$E1574</f>
        <v/>
      </c>
      <c r="AO1574" s="37">
        <f>(INDEX(AO$235:AO$238,$D1574)*INDEX(AO$239:AO$255,$F1574)+AO$194*INDEX(AO$121:AO$137,$F1574)*INDEX(AO$151:AO$167,$F1574))*$E1574</f>
        <v/>
      </c>
      <c r="AP1574" s="37">
        <f>(INDEX(AP$235:AP$238,$D1574)*INDEX(AP$239:AP$255,$F1574)+AP$194*INDEX(AP$121:AP$137,$F1574)*INDEX(AP$151:AP$167,$F1574))*$E1574</f>
        <v/>
      </c>
      <c r="AQ1574" s="37">
        <f>(INDEX(AQ$235:AQ$238,$D1574)*INDEX(AQ$239:AQ$255,$F1574)+AQ$194*INDEX(AQ$121:AQ$137,$F1574)*INDEX(AQ$151:AQ$167,$F1574))*$E1574</f>
        <v/>
      </c>
      <c r="AR1574" s="37">
        <f>(INDEX(AR$235:AR$238,$D1574)*INDEX(AR$239:AR$255,$F1574)+AR$194*INDEX(AR$121:AR$137,$F1574)*INDEX(AR$151:AR$167,$F1574))*$E1574</f>
        <v/>
      </c>
      <c r="AS1574" s="37">
        <f>(INDEX(AS$235:AS$238,$D1574)*INDEX(AS$239:AS$255,$F1574)+AS$194*INDEX(AS$121:AS$137,$F1574)*INDEX(AS$151:AS$167,$F1574))*$E1574</f>
        <v/>
      </c>
      <c r="AT1574" s="37">
        <f>(INDEX(AT$235:AT$238,$D1574)*INDEX(AT$239:AT$255,$F1574)+AT$194*INDEX(AT$121:AT$137,$F1574)*INDEX(AT$151:AT$167,$F1574))*$E1574</f>
        <v/>
      </c>
      <c r="AU1574" s="37">
        <f>(INDEX(AU$235:AU$238,$D1574)*INDEX(AU$239:AU$255,$F1574)+AU$194*INDEX(AU$121:AU$137,$F1574)*INDEX(AU$151:AU$167,$F1574))*$E1574</f>
        <v/>
      </c>
      <c r="AV1574" s="37">
        <f>(INDEX(AV$235:AV$238,$D1574)*INDEX(AV$239:AV$255,$F1574)+AV$194*INDEX(AV$121:AV$137,$F1574)*INDEX(AV$151:AV$167,$F1574))*$E1574</f>
        <v/>
      </c>
      <c r="AW1574" s="37">
        <f>(INDEX(AW$235:AW$238,$D1574)*INDEX(AW$239:AW$255,$F1574)+AW$194*INDEX(AW$121:AW$137,$F1574)*INDEX(AW$151:AW$167,$F1574))*$E1574</f>
        <v/>
      </c>
      <c r="AX1574" s="37">
        <f>(INDEX(AX$235:AX$238,$D1574)*INDEX(AX$239:AX$255,$F1574)+AX$194*INDEX(AX$121:AX$137,$F1574)*INDEX(AX$151:AX$167,$F1574))*$E1574</f>
        <v/>
      </c>
      <c r="AY1574" s="40">
        <f>SHADOWEFF(INDEX(AY$235:AY$238,$D1574),INDEX(AY$239:AY$255,$F1574),AY$194,INDEX(AY$121:AY$137,$F1574),INDEX(AY$151:AY$167,$F1574),$E1574)</f>
        <v/>
      </c>
    </row>
    <row r="1575" hidden="1" outlineLevel="2">
      <c r="A1575" s="14" t="inlineStr">
        <is>
          <t>shp</t>
        </is>
      </c>
      <c r="B1575" s="14" t="inlineStr">
        <is>
          <t>oop</t>
        </is>
      </c>
      <c r="C1575" s="14" t="inlineStr">
        <is>
          <t>mac</t>
        </is>
      </c>
      <c r="D1575" s="37">
        <f>INDEX(Inputs!$M$5:$M$132,MATCH($B1575&amp;"|"&amp;$C1575,Inputs!$A$5:$A$132,0))</f>
        <v/>
      </c>
      <c r="E1575" s="37">
        <f>INDEX(Inputs!$T$5:$T$132,MATCH($B1575&amp;"|"&amp;$C1575,Inputs!$A$5:$A$132,0))</f>
        <v/>
      </c>
      <c r="F1575" s="37">
        <f>INDEX(Inputs!$K$5:$K$132,MATCH($B1575&amp;"|"&amp;$C1575,Inputs!$A$5:$A$132,0))</f>
        <v/>
      </c>
      <c r="G1575" s="36" t="n"/>
      <c r="H1575" s="14">
        <f>INDEX(Variables!$B$5:$B$205,MATCH($A1575,Variables!$A$5:$A$205,0))&amp;IF($C1575="",""," | "&amp;INDEX(Mapping!$B$5:$B$26,MATCH($C1575,Mapping!$A$5:$A$26,0))&amp;" | "&amp;INDEX(Mapping!$B$30:$B$46,MATCH($B1575,Mapping!$A$30:$A$46,0)))</f>
        <v/>
      </c>
      <c r="I1575" s="14">
        <f>INDEX(Variables!$C$5:$C$205,MATCH($A1575,Variables!$A$5:$A$205,0))</f>
        <v/>
      </c>
      <c r="J1575" s="14">
        <f>INDEX(Variables!$E$5:$E$205,MATCH($A1575,Variables!$A$5:$A$205,0))</f>
        <v/>
      </c>
      <c r="K1575" s="11">
        <f>LOWER(Settings!$C$4)&amp;".mit."&amp;$A1575&amp;IF($C1575="","","."&amp;$C1575&amp;"."&amp;$B1575)&amp;IF(INDEX(Variables!$D$5:$D$205,MATCH($A1575,Variables!$A$5:$A$205,0))="","","."&amp;INDEX(Variables!$D$5:$D$205,MATCH($A1575,Variables!$A$5:$A$205,0)))&amp;"."&amp;K$5</f>
        <v/>
      </c>
      <c r="L1575" s="38">
        <f>(INDEX(L$235:L$238,$D1575)*INDEX(L$239:L$255,$F1575)+L$194*INDEX(L$121:L$137,$F1575)*INDEX(L$151:L$167,$F1575))*$E1575</f>
        <v/>
      </c>
      <c r="M1575" s="37">
        <f>(INDEX(M$235:M$238,$D1575)*INDEX(M$239:M$255,$F1575)+M$194*INDEX(M$121:M$137,$F1575)*INDEX(M$151:M$167,$F1575))*$E1575</f>
        <v/>
      </c>
      <c r="N1575" s="37">
        <f>(INDEX(N$235:N$238,$D1575)*INDEX(N$239:N$255,$F1575)+N$194*INDEX(N$121:N$137,$F1575)*INDEX(N$151:N$167,$F1575))*$E1575</f>
        <v/>
      </c>
      <c r="O1575" s="37">
        <f>(INDEX(O$235:O$238,$D1575)*INDEX(O$239:O$255,$F1575)+O$194*INDEX(O$121:O$137,$F1575)*INDEX(O$151:O$167,$F1575))*$E1575</f>
        <v/>
      </c>
      <c r="P1575" s="37">
        <f>(INDEX(P$235:P$238,$D1575)*INDEX(P$239:P$255,$F1575)+P$194*INDEX(P$121:P$137,$F1575)*INDEX(P$151:P$167,$F1575))*$E1575</f>
        <v/>
      </c>
      <c r="Q1575" s="37">
        <f>(INDEX(Q$235:Q$238,$D1575)*INDEX(Q$239:Q$255,$F1575)+Q$194*INDEX(Q$121:Q$137,$F1575)*INDEX(Q$151:Q$167,$F1575))*$E1575</f>
        <v/>
      </c>
      <c r="R1575" s="37">
        <f>(INDEX(R$235:R$238,$D1575)*INDEX(R$239:R$255,$F1575)+R$194*INDEX(R$121:R$137,$F1575)*INDEX(R$151:R$167,$F1575))*$E1575</f>
        <v/>
      </c>
      <c r="S1575" s="37">
        <f>(INDEX(S$235:S$238,$D1575)*INDEX(S$239:S$255,$F1575)+S$194*INDEX(S$121:S$137,$F1575)*INDEX(S$151:S$167,$F1575))*$E1575</f>
        <v/>
      </c>
      <c r="T1575" s="37">
        <f>(INDEX(T$235:T$238,$D1575)*INDEX(T$239:T$255,$F1575)+T$194*INDEX(T$121:T$137,$F1575)*INDEX(T$151:T$167,$F1575))*$E1575</f>
        <v/>
      </c>
      <c r="U1575" s="37">
        <f>(INDEX(U$235:U$238,$D1575)*INDEX(U$239:U$255,$F1575)+U$194*INDEX(U$121:U$137,$F1575)*INDEX(U$151:U$167,$F1575))*$E1575</f>
        <v/>
      </c>
      <c r="V1575" s="37">
        <f>(INDEX(V$235:V$238,$D1575)*INDEX(V$239:V$255,$F1575)+V$194*INDEX(V$121:V$137,$F1575)*INDEX(V$151:V$167,$F1575))*$E1575</f>
        <v/>
      </c>
      <c r="W1575" s="37">
        <f>(INDEX(W$235:W$238,$D1575)*INDEX(W$239:W$255,$F1575)+W$194*INDEX(W$121:W$137,$F1575)*INDEX(W$151:W$167,$F1575))*$E1575</f>
        <v/>
      </c>
      <c r="X1575" s="37">
        <f>(INDEX(X$235:X$238,$D1575)*INDEX(X$239:X$255,$F1575)+X$194*INDEX(X$121:X$137,$F1575)*INDEX(X$151:X$167,$F1575))*$E1575</f>
        <v/>
      </c>
      <c r="Y1575" s="37">
        <f>(INDEX(Y$235:Y$238,$D1575)*INDEX(Y$239:Y$255,$F1575)+Y$194*INDEX(Y$121:Y$137,$F1575)*INDEX(Y$151:Y$167,$F1575))*$E1575</f>
        <v/>
      </c>
      <c r="Z1575" s="37">
        <f>(INDEX(Z$235:Z$238,$D1575)*INDEX(Z$239:Z$255,$F1575)+Z$194*INDEX(Z$121:Z$137,$F1575)*INDEX(Z$151:Z$167,$F1575))*$E1575</f>
        <v/>
      </c>
      <c r="AA1575" s="37">
        <f>(INDEX(AA$235:AA$238,$D1575)*INDEX(AA$239:AA$255,$F1575)+AA$194*INDEX(AA$121:AA$137,$F1575)*INDEX(AA$151:AA$167,$F1575))*$E1575</f>
        <v/>
      </c>
      <c r="AB1575" s="37">
        <f>(INDEX(AB$235:AB$238,$D1575)*INDEX(AB$239:AB$255,$F1575)+AB$194*INDEX(AB$121:AB$137,$F1575)*INDEX(AB$151:AB$167,$F1575))*$E1575</f>
        <v/>
      </c>
      <c r="AC1575" s="37">
        <f>(INDEX(AC$235:AC$238,$D1575)*INDEX(AC$239:AC$255,$F1575)+AC$194*INDEX(AC$121:AC$137,$F1575)*INDEX(AC$151:AC$167,$F1575))*$E1575</f>
        <v/>
      </c>
      <c r="AD1575" s="40">
        <f>SHADOWEFF(INDEX(AD$235:AD$238,$D1575),INDEX(AD$239:AD$255,$F1575),AD$194,INDEX(AD$121:AD$137,$F1575),INDEX(AD$151:AD$167,$F1575),$E1575)</f>
        <v/>
      </c>
      <c r="AF1575" s="11">
        <f>LOWER(Settings!$C$4)&amp;".mit."&amp;$A1575&amp;IF($C1575="","","."&amp;$C1575&amp;"."&amp;$B1575)&amp;IF(INDEX(Variables!$D$5:$D$205,MATCH($A1575,Variables!$A$5:$A$205,0))="","","."&amp;INDEX(Variables!$D$5:$D$205,MATCH($A1575,Variables!$A$5:$A$205,0)))&amp;"."&amp;AF$5</f>
        <v/>
      </c>
      <c r="AG1575" s="38">
        <f>(INDEX(AG$235:AG$238,$D1575)*INDEX(AG$239:AG$255,$F1575)+AG$194*INDEX(AG$121:AG$137,$F1575)*INDEX(AG$151:AG$167,$F1575))*$E1575</f>
        <v/>
      </c>
      <c r="AH1575" s="37">
        <f>(INDEX(AH$235:AH$238,$D1575)*INDEX(AH$239:AH$255,$F1575)+AH$194*INDEX(AH$121:AH$137,$F1575)*INDEX(AH$151:AH$167,$F1575))*$E1575</f>
        <v/>
      </c>
      <c r="AI1575" s="37">
        <f>(INDEX(AI$235:AI$238,$D1575)*INDEX(AI$239:AI$255,$F1575)+AI$194*INDEX(AI$121:AI$137,$F1575)*INDEX(AI$151:AI$167,$F1575))*$E1575</f>
        <v/>
      </c>
      <c r="AJ1575" s="37">
        <f>(INDEX(AJ$235:AJ$238,$D1575)*INDEX(AJ$239:AJ$255,$F1575)+AJ$194*INDEX(AJ$121:AJ$137,$F1575)*INDEX(AJ$151:AJ$167,$F1575))*$E1575</f>
        <v/>
      </c>
      <c r="AK1575" s="37">
        <f>(INDEX(AK$235:AK$238,$D1575)*INDEX(AK$239:AK$255,$F1575)+AK$194*INDEX(AK$121:AK$137,$F1575)*INDEX(AK$151:AK$167,$F1575))*$E1575</f>
        <v/>
      </c>
      <c r="AL1575" s="37">
        <f>(INDEX(AL$235:AL$238,$D1575)*INDEX(AL$239:AL$255,$F1575)+AL$194*INDEX(AL$121:AL$137,$F1575)*INDEX(AL$151:AL$167,$F1575))*$E1575</f>
        <v/>
      </c>
      <c r="AM1575" s="37">
        <f>(INDEX(AM$235:AM$238,$D1575)*INDEX(AM$239:AM$255,$F1575)+AM$194*INDEX(AM$121:AM$137,$F1575)*INDEX(AM$151:AM$167,$F1575))*$E1575</f>
        <v/>
      </c>
      <c r="AN1575" s="37">
        <f>(INDEX(AN$235:AN$238,$D1575)*INDEX(AN$239:AN$255,$F1575)+AN$194*INDEX(AN$121:AN$137,$F1575)*INDEX(AN$151:AN$167,$F1575))*$E1575</f>
        <v/>
      </c>
      <c r="AO1575" s="37">
        <f>(INDEX(AO$235:AO$238,$D1575)*INDEX(AO$239:AO$255,$F1575)+AO$194*INDEX(AO$121:AO$137,$F1575)*INDEX(AO$151:AO$167,$F1575))*$E1575</f>
        <v/>
      </c>
      <c r="AP1575" s="37">
        <f>(INDEX(AP$235:AP$238,$D1575)*INDEX(AP$239:AP$255,$F1575)+AP$194*INDEX(AP$121:AP$137,$F1575)*INDEX(AP$151:AP$167,$F1575))*$E1575</f>
        <v/>
      </c>
      <c r="AQ1575" s="37">
        <f>(INDEX(AQ$235:AQ$238,$D1575)*INDEX(AQ$239:AQ$255,$F1575)+AQ$194*INDEX(AQ$121:AQ$137,$F1575)*INDEX(AQ$151:AQ$167,$F1575))*$E1575</f>
        <v/>
      </c>
      <c r="AR1575" s="37">
        <f>(INDEX(AR$235:AR$238,$D1575)*INDEX(AR$239:AR$255,$F1575)+AR$194*INDEX(AR$121:AR$137,$F1575)*INDEX(AR$151:AR$167,$F1575))*$E1575</f>
        <v/>
      </c>
      <c r="AS1575" s="37">
        <f>(INDEX(AS$235:AS$238,$D1575)*INDEX(AS$239:AS$255,$F1575)+AS$194*INDEX(AS$121:AS$137,$F1575)*INDEX(AS$151:AS$167,$F1575))*$E1575</f>
        <v/>
      </c>
      <c r="AT1575" s="37">
        <f>(INDEX(AT$235:AT$238,$D1575)*INDEX(AT$239:AT$255,$F1575)+AT$194*INDEX(AT$121:AT$137,$F1575)*INDEX(AT$151:AT$167,$F1575))*$E1575</f>
        <v/>
      </c>
      <c r="AU1575" s="37">
        <f>(INDEX(AU$235:AU$238,$D1575)*INDEX(AU$239:AU$255,$F1575)+AU$194*INDEX(AU$121:AU$137,$F1575)*INDEX(AU$151:AU$167,$F1575))*$E1575</f>
        <v/>
      </c>
      <c r="AV1575" s="37">
        <f>(INDEX(AV$235:AV$238,$D1575)*INDEX(AV$239:AV$255,$F1575)+AV$194*INDEX(AV$121:AV$137,$F1575)*INDEX(AV$151:AV$167,$F1575))*$E1575</f>
        <v/>
      </c>
      <c r="AW1575" s="37">
        <f>(INDEX(AW$235:AW$238,$D1575)*INDEX(AW$239:AW$255,$F1575)+AW$194*INDEX(AW$121:AW$137,$F1575)*INDEX(AW$151:AW$167,$F1575))*$E1575</f>
        <v/>
      </c>
      <c r="AX1575" s="37">
        <f>(INDEX(AX$235:AX$238,$D1575)*INDEX(AX$239:AX$255,$F1575)+AX$194*INDEX(AX$121:AX$137,$F1575)*INDEX(AX$151:AX$167,$F1575))*$E1575</f>
        <v/>
      </c>
      <c r="AY1575" s="40">
        <f>SHADOWEFF(INDEX(AY$235:AY$238,$D1575),INDEX(AY$239:AY$255,$F1575),AY$194,INDEX(AY$121:AY$137,$F1575),INDEX(AY$151:AY$167,$F1575),$E1575)</f>
        <v/>
      </c>
    </row>
    <row r="1576" hidden="1" outlineLevel="2">
      <c r="A1576" s="14" t="inlineStr">
        <is>
          <t>shp</t>
        </is>
      </c>
      <c r="B1576" s="14" t="inlineStr">
        <is>
          <t>bio</t>
        </is>
      </c>
      <c r="C1576" s="14" t="inlineStr">
        <is>
          <t>mac</t>
        </is>
      </c>
      <c r="D1576" s="37">
        <f>INDEX(Inputs!$M$5:$M$132,MATCH($B1576&amp;"|"&amp;$C1576,Inputs!$A$5:$A$132,0))</f>
        <v/>
      </c>
      <c r="E1576" s="37">
        <f>INDEX(Inputs!$T$5:$T$132,MATCH($B1576&amp;"|"&amp;$C1576,Inputs!$A$5:$A$132,0))</f>
        <v/>
      </c>
      <c r="F1576" s="37">
        <f>INDEX(Inputs!$K$5:$K$132,MATCH($B1576&amp;"|"&amp;$C1576,Inputs!$A$5:$A$132,0))</f>
        <v/>
      </c>
      <c r="G1576" s="36" t="n"/>
      <c r="H1576" s="14">
        <f>INDEX(Variables!$B$5:$B$205,MATCH($A1576,Variables!$A$5:$A$205,0))&amp;IF($C1576="",""," | "&amp;INDEX(Mapping!$B$5:$B$26,MATCH($C1576,Mapping!$A$5:$A$26,0))&amp;" | "&amp;INDEX(Mapping!$B$30:$B$46,MATCH($B1576,Mapping!$A$30:$A$46,0)))</f>
        <v/>
      </c>
      <c r="I1576" s="14">
        <f>INDEX(Variables!$C$5:$C$205,MATCH($A1576,Variables!$A$5:$A$205,0))</f>
        <v/>
      </c>
      <c r="J1576" s="14">
        <f>INDEX(Variables!$E$5:$E$205,MATCH($A1576,Variables!$A$5:$A$205,0))</f>
        <v/>
      </c>
      <c r="K1576" s="11">
        <f>LOWER(Settings!$C$4)&amp;".mit."&amp;$A1576&amp;IF($C1576="","","."&amp;$C1576&amp;"."&amp;$B1576)&amp;IF(INDEX(Variables!$D$5:$D$205,MATCH($A1576,Variables!$A$5:$A$205,0))="","","."&amp;INDEX(Variables!$D$5:$D$205,MATCH($A1576,Variables!$A$5:$A$205,0)))&amp;"."&amp;K$5</f>
        <v/>
      </c>
      <c r="L1576" s="38">
        <f>(INDEX(L$235:L$238,$D1576)*INDEX(L$239:L$255,$F1576)+L$194*INDEX(L$121:L$137,$F1576)*INDEX(L$151:L$167,$F1576))*$E1576</f>
        <v/>
      </c>
      <c r="M1576" s="37">
        <f>(INDEX(M$235:M$238,$D1576)*INDEX(M$239:M$255,$F1576)+M$194*INDEX(M$121:M$137,$F1576)*INDEX(M$151:M$167,$F1576))*$E1576</f>
        <v/>
      </c>
      <c r="N1576" s="37">
        <f>(INDEX(N$235:N$238,$D1576)*INDEX(N$239:N$255,$F1576)+N$194*INDEX(N$121:N$137,$F1576)*INDEX(N$151:N$167,$F1576))*$E1576</f>
        <v/>
      </c>
      <c r="O1576" s="37">
        <f>(INDEX(O$235:O$238,$D1576)*INDEX(O$239:O$255,$F1576)+O$194*INDEX(O$121:O$137,$F1576)*INDEX(O$151:O$167,$F1576))*$E1576</f>
        <v/>
      </c>
      <c r="P1576" s="37">
        <f>(INDEX(P$235:P$238,$D1576)*INDEX(P$239:P$255,$F1576)+P$194*INDEX(P$121:P$137,$F1576)*INDEX(P$151:P$167,$F1576))*$E1576</f>
        <v/>
      </c>
      <c r="Q1576" s="37">
        <f>(INDEX(Q$235:Q$238,$D1576)*INDEX(Q$239:Q$255,$F1576)+Q$194*INDEX(Q$121:Q$137,$F1576)*INDEX(Q$151:Q$167,$F1576))*$E1576</f>
        <v/>
      </c>
      <c r="R1576" s="37">
        <f>(INDEX(R$235:R$238,$D1576)*INDEX(R$239:R$255,$F1576)+R$194*INDEX(R$121:R$137,$F1576)*INDEX(R$151:R$167,$F1576))*$E1576</f>
        <v/>
      </c>
      <c r="S1576" s="37">
        <f>(INDEX(S$235:S$238,$D1576)*INDEX(S$239:S$255,$F1576)+S$194*INDEX(S$121:S$137,$F1576)*INDEX(S$151:S$167,$F1576))*$E1576</f>
        <v/>
      </c>
      <c r="T1576" s="37">
        <f>(INDEX(T$235:T$238,$D1576)*INDEX(T$239:T$255,$F1576)+T$194*INDEX(T$121:T$137,$F1576)*INDEX(T$151:T$167,$F1576))*$E1576</f>
        <v/>
      </c>
      <c r="U1576" s="37">
        <f>(INDEX(U$235:U$238,$D1576)*INDEX(U$239:U$255,$F1576)+U$194*INDEX(U$121:U$137,$F1576)*INDEX(U$151:U$167,$F1576))*$E1576</f>
        <v/>
      </c>
      <c r="V1576" s="37">
        <f>(INDEX(V$235:V$238,$D1576)*INDEX(V$239:V$255,$F1576)+V$194*INDEX(V$121:V$137,$F1576)*INDEX(V$151:V$167,$F1576))*$E1576</f>
        <v/>
      </c>
      <c r="W1576" s="37">
        <f>(INDEX(W$235:W$238,$D1576)*INDEX(W$239:W$255,$F1576)+W$194*INDEX(W$121:W$137,$F1576)*INDEX(W$151:W$167,$F1576))*$E1576</f>
        <v/>
      </c>
      <c r="X1576" s="37">
        <f>(INDEX(X$235:X$238,$D1576)*INDEX(X$239:X$255,$F1576)+X$194*INDEX(X$121:X$137,$F1576)*INDEX(X$151:X$167,$F1576))*$E1576</f>
        <v/>
      </c>
      <c r="Y1576" s="37">
        <f>(INDEX(Y$235:Y$238,$D1576)*INDEX(Y$239:Y$255,$F1576)+Y$194*INDEX(Y$121:Y$137,$F1576)*INDEX(Y$151:Y$167,$F1576))*$E1576</f>
        <v/>
      </c>
      <c r="Z1576" s="37">
        <f>(INDEX(Z$235:Z$238,$D1576)*INDEX(Z$239:Z$255,$F1576)+Z$194*INDEX(Z$121:Z$137,$F1576)*INDEX(Z$151:Z$167,$F1576))*$E1576</f>
        <v/>
      </c>
      <c r="AA1576" s="37">
        <f>(INDEX(AA$235:AA$238,$D1576)*INDEX(AA$239:AA$255,$F1576)+AA$194*INDEX(AA$121:AA$137,$F1576)*INDEX(AA$151:AA$167,$F1576))*$E1576</f>
        <v/>
      </c>
      <c r="AB1576" s="37">
        <f>(INDEX(AB$235:AB$238,$D1576)*INDEX(AB$239:AB$255,$F1576)+AB$194*INDEX(AB$121:AB$137,$F1576)*INDEX(AB$151:AB$167,$F1576))*$E1576</f>
        <v/>
      </c>
      <c r="AC1576" s="37">
        <f>(INDEX(AC$235:AC$238,$D1576)*INDEX(AC$239:AC$255,$F1576)+AC$194*INDEX(AC$121:AC$137,$F1576)*INDEX(AC$151:AC$167,$F1576))*$E1576</f>
        <v/>
      </c>
      <c r="AD1576" s="40">
        <f>SHADOWEFF(INDEX(AD$235:AD$238,$D1576),INDEX(AD$239:AD$255,$F1576),AD$194,INDEX(AD$121:AD$137,$F1576),INDEX(AD$151:AD$167,$F1576),$E1576)</f>
        <v/>
      </c>
      <c r="AF1576" s="11">
        <f>LOWER(Settings!$C$4)&amp;".mit."&amp;$A1576&amp;IF($C1576="","","."&amp;$C1576&amp;"."&amp;$B1576)&amp;IF(INDEX(Variables!$D$5:$D$205,MATCH($A1576,Variables!$A$5:$A$205,0))="","","."&amp;INDEX(Variables!$D$5:$D$205,MATCH($A1576,Variables!$A$5:$A$205,0)))&amp;"."&amp;AF$5</f>
        <v/>
      </c>
      <c r="AG1576" s="38">
        <f>(INDEX(AG$235:AG$238,$D1576)*INDEX(AG$239:AG$255,$F1576)+AG$194*INDEX(AG$121:AG$137,$F1576)*INDEX(AG$151:AG$167,$F1576))*$E1576</f>
        <v/>
      </c>
      <c r="AH1576" s="37">
        <f>(INDEX(AH$235:AH$238,$D1576)*INDEX(AH$239:AH$255,$F1576)+AH$194*INDEX(AH$121:AH$137,$F1576)*INDEX(AH$151:AH$167,$F1576))*$E1576</f>
        <v/>
      </c>
      <c r="AI1576" s="37">
        <f>(INDEX(AI$235:AI$238,$D1576)*INDEX(AI$239:AI$255,$F1576)+AI$194*INDEX(AI$121:AI$137,$F1576)*INDEX(AI$151:AI$167,$F1576))*$E1576</f>
        <v/>
      </c>
      <c r="AJ1576" s="37">
        <f>(INDEX(AJ$235:AJ$238,$D1576)*INDEX(AJ$239:AJ$255,$F1576)+AJ$194*INDEX(AJ$121:AJ$137,$F1576)*INDEX(AJ$151:AJ$167,$F1576))*$E1576</f>
        <v/>
      </c>
      <c r="AK1576" s="37">
        <f>(INDEX(AK$235:AK$238,$D1576)*INDEX(AK$239:AK$255,$F1576)+AK$194*INDEX(AK$121:AK$137,$F1576)*INDEX(AK$151:AK$167,$F1576))*$E1576</f>
        <v/>
      </c>
      <c r="AL1576" s="37">
        <f>(INDEX(AL$235:AL$238,$D1576)*INDEX(AL$239:AL$255,$F1576)+AL$194*INDEX(AL$121:AL$137,$F1576)*INDEX(AL$151:AL$167,$F1576))*$E1576</f>
        <v/>
      </c>
      <c r="AM1576" s="37">
        <f>(INDEX(AM$235:AM$238,$D1576)*INDEX(AM$239:AM$255,$F1576)+AM$194*INDEX(AM$121:AM$137,$F1576)*INDEX(AM$151:AM$167,$F1576))*$E1576</f>
        <v/>
      </c>
      <c r="AN1576" s="37">
        <f>(INDEX(AN$235:AN$238,$D1576)*INDEX(AN$239:AN$255,$F1576)+AN$194*INDEX(AN$121:AN$137,$F1576)*INDEX(AN$151:AN$167,$F1576))*$E1576</f>
        <v/>
      </c>
      <c r="AO1576" s="37">
        <f>(INDEX(AO$235:AO$238,$D1576)*INDEX(AO$239:AO$255,$F1576)+AO$194*INDEX(AO$121:AO$137,$F1576)*INDEX(AO$151:AO$167,$F1576))*$E1576</f>
        <v/>
      </c>
      <c r="AP1576" s="37">
        <f>(INDEX(AP$235:AP$238,$D1576)*INDEX(AP$239:AP$255,$F1576)+AP$194*INDEX(AP$121:AP$137,$F1576)*INDEX(AP$151:AP$167,$F1576))*$E1576</f>
        <v/>
      </c>
      <c r="AQ1576" s="37">
        <f>(INDEX(AQ$235:AQ$238,$D1576)*INDEX(AQ$239:AQ$255,$F1576)+AQ$194*INDEX(AQ$121:AQ$137,$F1576)*INDEX(AQ$151:AQ$167,$F1576))*$E1576</f>
        <v/>
      </c>
      <c r="AR1576" s="37">
        <f>(INDEX(AR$235:AR$238,$D1576)*INDEX(AR$239:AR$255,$F1576)+AR$194*INDEX(AR$121:AR$137,$F1576)*INDEX(AR$151:AR$167,$F1576))*$E1576</f>
        <v/>
      </c>
      <c r="AS1576" s="37">
        <f>(INDEX(AS$235:AS$238,$D1576)*INDEX(AS$239:AS$255,$F1576)+AS$194*INDEX(AS$121:AS$137,$F1576)*INDEX(AS$151:AS$167,$F1576))*$E1576</f>
        <v/>
      </c>
      <c r="AT1576" s="37">
        <f>(INDEX(AT$235:AT$238,$D1576)*INDEX(AT$239:AT$255,$F1576)+AT$194*INDEX(AT$121:AT$137,$F1576)*INDEX(AT$151:AT$167,$F1576))*$E1576</f>
        <v/>
      </c>
      <c r="AU1576" s="37">
        <f>(INDEX(AU$235:AU$238,$D1576)*INDEX(AU$239:AU$255,$F1576)+AU$194*INDEX(AU$121:AU$137,$F1576)*INDEX(AU$151:AU$167,$F1576))*$E1576</f>
        <v/>
      </c>
      <c r="AV1576" s="37">
        <f>(INDEX(AV$235:AV$238,$D1576)*INDEX(AV$239:AV$255,$F1576)+AV$194*INDEX(AV$121:AV$137,$F1576)*INDEX(AV$151:AV$167,$F1576))*$E1576</f>
        <v/>
      </c>
      <c r="AW1576" s="37">
        <f>(INDEX(AW$235:AW$238,$D1576)*INDEX(AW$239:AW$255,$F1576)+AW$194*INDEX(AW$121:AW$137,$F1576)*INDEX(AW$151:AW$167,$F1576))*$E1576</f>
        <v/>
      </c>
      <c r="AX1576" s="37">
        <f>(INDEX(AX$235:AX$238,$D1576)*INDEX(AX$239:AX$255,$F1576)+AX$194*INDEX(AX$121:AX$137,$F1576)*INDEX(AX$151:AX$167,$F1576))*$E1576</f>
        <v/>
      </c>
      <c r="AY1576" s="40">
        <f>SHADOWEFF(INDEX(AY$235:AY$238,$D1576),INDEX(AY$239:AY$255,$F1576),AY$194,INDEX(AY$121:AY$137,$F1576),INDEX(AY$151:AY$167,$F1576),$E1576)</f>
        <v/>
      </c>
    </row>
    <row r="1577" hidden="1" outlineLevel="2"/>
    <row r="1578" hidden="1" outlineLevel="2">
      <c r="A1578" s="14" t="inlineStr">
        <is>
          <t>ener</t>
        </is>
      </c>
      <c r="B1578" s="14" t="inlineStr">
        <is>
          <t>coa</t>
        </is>
      </c>
      <c r="C1578" s="14" t="inlineStr">
        <is>
          <t>mac</t>
        </is>
      </c>
      <c r="D1578" s="37">
        <f>INDEX(Inputs!$N$5:$N$132,MATCH($B1578&amp;"|"&amp;$C1578,Inputs!$A$5:$A$132,0))</f>
        <v/>
      </c>
      <c r="E1578" s="37">
        <f>INDEX(Inputs!$O$5:$O$132,MATCH($B1578&amp;"|"&amp;$C1578,Inputs!$A$5:$A$132,0))</f>
        <v/>
      </c>
      <c r="F1578" s="37">
        <f>INDEX(Inputs!$P$5:$P$132,MATCH($B1578&amp;"|"&amp;$C1578,Inputs!$A$5:$A$132,0))</f>
        <v/>
      </c>
      <c r="G1578" s="37">
        <f>INDEX(Inputs!$Q$5:$Q$132,MATCH($B1578&amp;"|"&amp;$C1578,Inputs!$A$5:$A$132,0))</f>
        <v/>
      </c>
      <c r="H1578" s="14">
        <f>INDEX(Variables!$B$5:$B$205,MATCH($A1578,Variables!$A$5:$A$205,0))&amp;IF($C1578="",""," | "&amp;INDEX(Mapping!$B$5:$B$26,MATCH($C1578,Mapping!$A$5:$A$26,0))&amp;" | "&amp;INDEX(Mapping!$B$30:$B$46,MATCH($B1578,Mapping!$A$30:$A$46,0)))</f>
        <v/>
      </c>
      <c r="I1578" s="14">
        <f>INDEX(Variables!$C$5:$C$205,MATCH($A1578,Variables!$A$5:$A$205,0))</f>
        <v/>
      </c>
      <c r="J1578" s="14">
        <f>INDEX(Variables!$E$5:$E$205,MATCH($A1578,Variables!$A$5:$A$205,0))</f>
        <v/>
      </c>
      <c r="K1578" s="11">
        <f>LOWER(Settings!$C$4)&amp;".mit."&amp;$A1578&amp;IF($C1578="","","."&amp;$C1578&amp;"."&amp;$B1578)&amp;IF(INDEX(Variables!$D$5:$D$205,MATCH($A1578,Variables!$A$5:$A$205,0))="","","."&amp;INDEX(Variables!$D$5:$D$205,MATCH($A1578,Variables!$A$5:$A$205,0)))&amp;"."&amp;K$5</f>
        <v/>
      </c>
      <c r="L1578" s="46">
        <f>INDEX(Inputs!$U$5:$U$132,MATCH($B1578&amp;"|"&amp;$C1578,Inputs!$A$5:$A$132,0))</f>
        <v/>
      </c>
      <c r="M1578" s="47">
        <f>L1578*(1/(1+$G1578))^(1+$E1578)*(1+M$7)^$D1578*(M1560/L1560)^$E1578*((M1560+M1569)/(L1560+L1569))^($F1578*(1+$E1578))</f>
        <v/>
      </c>
      <c r="N1578" s="47">
        <f>M1578*(1/(1+$G1578))^(1+$E1578)*(1+N$7)^$D1578*(N1560/M1560)^$E1578*((N1560+N1569)/(M1560+M1569))^($F1578*(1+$E1578))</f>
        <v/>
      </c>
      <c r="O1578" s="47">
        <f>N1578*(1/(1+$G1578))^(1+$E1578)*(1+O$7)^$D1578*(O1560/N1560)^$E1578*((O1560+O1569)/(N1560+N1569))^($F1578*(1+$E1578))</f>
        <v/>
      </c>
      <c r="P1578" s="47">
        <f>O1578*(1/(1+$G1578))^(1+$E1578)*(1+P$7)^$D1578*(P1560/O1560)^$E1578*((P1560+P1569)/(O1560+O1569))^($F1578*(1+$E1578))</f>
        <v/>
      </c>
      <c r="Q1578" s="47">
        <f>P1578*(1/(1+$G1578))^(1+$E1578)*(1+Q$7)^$D1578*(Q1560/P1560)^$E1578*((Q1560+Q1569)/(P1560+P1569))^($F1578*(1+$E1578))</f>
        <v/>
      </c>
      <c r="R1578" s="47">
        <f>Q1578*(1/(1+$G1578))^(1+$E1578)*(1+R$7)^$D1578*(R1560/Q1560)^$E1578*((R1560+R1569)/(Q1560+Q1569))^($F1578*(1+$E1578))</f>
        <v/>
      </c>
      <c r="S1578" s="47">
        <f>R1578*(1/(1+$G1578))^(1+$E1578)*(1+S$7)^$D1578*(S1560/R1560)^$E1578*((S1560+S1569)/(R1560+R1569))^($F1578*(1+$E1578))</f>
        <v/>
      </c>
      <c r="T1578" s="47">
        <f>S1578*(1/(1+$G1578))^(1+$E1578)*(1+T$7)^$D1578*(T1560/S1560)^$E1578*((T1560+T1569)/(S1560+S1569))^($F1578*(1+$E1578))</f>
        <v/>
      </c>
      <c r="U1578" s="47">
        <f>T1578*(1/(1+$G1578))^(1+$E1578)*(1+U$7)^$D1578*(U1560/T1560)^$E1578*((U1560+U1569)/(T1560+T1569))^($F1578*(1+$E1578))</f>
        <v/>
      </c>
      <c r="V1578" s="47">
        <f>U1578*(1/(1+$G1578))^(1+$E1578)*(1+V$7)^$D1578*(V1560/U1560)^$E1578*((V1560+V1569)/(U1560+U1569))^($F1578*(1+$E1578))</f>
        <v/>
      </c>
      <c r="W1578" s="47">
        <f>V1578*(1/(1+$G1578))^(1+$E1578)*(1+W$7)^$D1578*(W1560/V1560)^$E1578*((W1560+W1569)/(V1560+V1569))^($F1578*(1+$E1578))</f>
        <v/>
      </c>
      <c r="X1578" s="47">
        <f>W1578*(1/(1+$G1578))^(1+$E1578)*(1+X$7)^$D1578*(X1560/W1560)^$E1578*((X1560+X1569)/(W1560+W1569))^($F1578*(1+$E1578))</f>
        <v/>
      </c>
      <c r="Y1578" s="47">
        <f>X1578*(1/(1+$G1578))^(1+$E1578)*(1+Y$7)^$D1578*(Y1560/X1560)^$E1578*((Y1560+Y1569)/(X1560+X1569))^($F1578*(1+$E1578))</f>
        <v/>
      </c>
      <c r="Z1578" s="47">
        <f>Y1578*(1/(1+$G1578))^(1+$E1578)*(1+Z$7)^$D1578*(Z1560/Y1560)^$E1578*((Z1560+Z1569)/(Y1560+Y1569))^($F1578*(1+$E1578))</f>
        <v/>
      </c>
      <c r="AA1578" s="47">
        <f>Z1578*(1/(1+$G1578))^(1+$E1578)*(1+AA$7)^$D1578*(AA1560/Z1560)^$E1578*((AA1560+AA1569)/(Z1560+Z1569))^($F1578*(1+$E1578))</f>
        <v/>
      </c>
      <c r="AB1578" s="47">
        <f>AA1578*(1/(1+$G1578))^(1+$E1578)*(1+AB$7)^$D1578*(AB1560/AA1560)^$E1578*((AB1560+AB1569)/(AA1560+AA1569))^($F1578*(1+$E1578))</f>
        <v/>
      </c>
      <c r="AC1578" s="47">
        <f>AB1578*(1/(1+$G1578))^(1+$E1578)*(1+AC$7)^$D1578*(AC1560/AB1560)^$E1578*((AC1560+AC1569)/(AB1560+AB1569))^($F1578*(1+$E1578))</f>
        <v/>
      </c>
      <c r="AD1578" s="58">
        <f>FUELUSE(AC1578,AD1560,AC1560,AD1569,AC1569,AD$7,$D1578,$E1578,$F1578,$G1578)</f>
        <v/>
      </c>
      <c r="AF1578" s="11">
        <f>LOWER(Settings!$C$4)&amp;".mit."&amp;$A1578&amp;IF($C1578="","","."&amp;$C1578&amp;"."&amp;$B1578)&amp;IF(INDEX(Variables!$D$5:$D$205,MATCH($A1578,Variables!$A$5:$A$205,0))="","","."&amp;INDEX(Variables!$D$5:$D$205,MATCH($A1578,Variables!$A$5:$A$205,0)))&amp;"."&amp;AF$5</f>
        <v/>
      </c>
      <c r="AG1578" s="46">
        <f>INDEX(Inputs!$U$5:$U$132,MATCH($B1578&amp;"|"&amp;$C1578,Inputs!$A$5:$A$132,0))</f>
        <v/>
      </c>
      <c r="AH1578" s="47">
        <f>AG1578*(1/(1+$G1578))^(1+$E1578)*(1+AH$7)^$D1578*(AH1560/AG1560)^$E1578*((AH1560+AH1569)/(AG1560+AG1569))^($F1578*(1+$E1578))</f>
        <v/>
      </c>
      <c r="AI1578" s="47">
        <f>AH1578*(1/(1+$G1578))^(1+$E1578)*(1+AI$7)^$D1578*(AI1560/AH1560)^$E1578*((AI1560+AI1569)/(AH1560+AH1569))^($F1578*(1+$E1578))</f>
        <v/>
      </c>
      <c r="AJ1578" s="47">
        <f>AI1578*(1/(1+$G1578))^(1+$E1578)*(1+AJ$7)^$D1578*(AJ1560/AI1560)^$E1578*((AJ1560+AJ1569)/(AI1560+AI1569))^($F1578*(1+$E1578))</f>
        <v/>
      </c>
      <c r="AK1578" s="47">
        <f>AJ1578*(1/(1+$G1578))^(1+$E1578)*(1+AK$7)^$D1578*(AK1560/AJ1560)^$E1578*((AK1560+AK1569)/(AJ1560+AJ1569))^($F1578*(1+$E1578))</f>
        <v/>
      </c>
      <c r="AL1578" s="47">
        <f>AK1578*(1/(1+$G1578))^(1+$E1578)*(1+AL$7)^$D1578*(AL1560/AK1560)^$E1578*((AL1560+AL1569)/(AK1560+AK1569))^($F1578*(1+$E1578))</f>
        <v/>
      </c>
      <c r="AM1578" s="47">
        <f>AL1578*(1/(1+$G1578))^(1+$E1578)*(1+AM$7)^$D1578*(AM1560/AL1560)^$E1578*((AM1560+AM1569)/(AL1560+AL1569))^($F1578*(1+$E1578))</f>
        <v/>
      </c>
      <c r="AN1578" s="47">
        <f>AM1578*(1/(1+$G1578))^(1+$E1578)*(1+AN$7)^$D1578*(AN1560/AM1560)^$E1578*((AN1560+AN1569)/(AM1560+AM1569))^($F1578*(1+$E1578))</f>
        <v/>
      </c>
      <c r="AO1578" s="47">
        <f>AN1578*(1/(1+$G1578))^(1+$E1578)*(1+AO$7)^$D1578*(AO1560/AN1560)^$E1578*((AO1560+AO1569)/(AN1560+AN1569))^($F1578*(1+$E1578))</f>
        <v/>
      </c>
      <c r="AP1578" s="47">
        <f>AO1578*(1/(1+$G1578))^(1+$E1578)*(1+AP$7)^$D1578*(AP1560/AO1560)^$E1578*((AP1560+AP1569)/(AO1560+AO1569))^($F1578*(1+$E1578))</f>
        <v/>
      </c>
      <c r="AQ1578" s="47">
        <f>AP1578*(1/(1+$G1578))^(1+$E1578)*(1+AQ$7)^$D1578*(AQ1560/AP1560)^$E1578*((AQ1560+AQ1569)/(AP1560+AP1569))^($F1578*(1+$E1578))</f>
        <v/>
      </c>
      <c r="AR1578" s="47">
        <f>AQ1578*(1/(1+$G1578))^(1+$E1578)*(1+AR$7)^$D1578*(AR1560/AQ1560)^$E1578*((AR1560+AR1569)/(AQ1560+AQ1569))^($F1578*(1+$E1578))</f>
        <v/>
      </c>
      <c r="AS1578" s="47">
        <f>AR1578*(1/(1+$G1578))^(1+$E1578)*(1+AS$7)^$D1578*(AS1560/AR1560)^$E1578*((AS1560+AS1569)/(AR1560+AR1569))^($F1578*(1+$E1578))</f>
        <v/>
      </c>
      <c r="AT1578" s="47">
        <f>AS1578*(1/(1+$G1578))^(1+$E1578)*(1+AT$7)^$D1578*(AT1560/AS1560)^$E1578*((AT1560+AT1569)/(AS1560+AS1569))^($F1578*(1+$E1578))</f>
        <v/>
      </c>
      <c r="AU1578" s="47">
        <f>AT1578*(1/(1+$G1578))^(1+$E1578)*(1+AU$7)^$D1578*(AU1560/AT1560)^$E1578*((AU1560+AU1569)/(AT1560+AT1569))^($F1578*(1+$E1578))</f>
        <v/>
      </c>
      <c r="AV1578" s="47">
        <f>AU1578*(1/(1+$G1578))^(1+$E1578)*(1+AV$7)^$D1578*(AV1560/AU1560)^$E1578*((AV1560+AV1569)/(AU1560+AU1569))^($F1578*(1+$E1578))</f>
        <v/>
      </c>
      <c r="AW1578" s="47">
        <f>AV1578*(1/(1+$G1578))^(1+$E1578)*(1+AW$7)^$D1578*(AW1560/AV1560)^$E1578*((AW1560+AW1569)/(AV1560+AV1569))^($F1578*(1+$E1578))</f>
        <v/>
      </c>
      <c r="AX1578" s="47">
        <f>AW1578*(1/(1+$G1578))^(1+$E1578)*(1+AX$7)^$D1578*(AX1560/AW1560)^$E1578*((AX1560+AX1569)/(AW1560+AW1569))^($F1578*(1+$E1578))</f>
        <v/>
      </c>
      <c r="AY1578" s="58">
        <f>FUELUSE(AX1578,AY1560,AX1560,AY1569,AX1569,AY$7,$D1578,$E1578,$F1578,$G1578)</f>
        <v/>
      </c>
    </row>
    <row r="1579" hidden="1" outlineLevel="2">
      <c r="A1579" s="14" t="inlineStr">
        <is>
          <t>ener</t>
        </is>
      </c>
      <c r="B1579" s="14" t="inlineStr">
        <is>
          <t>nga</t>
        </is>
      </c>
      <c r="C1579" s="14" t="inlineStr">
        <is>
          <t>mac</t>
        </is>
      </c>
      <c r="D1579" s="37">
        <f>INDEX(Inputs!$N$5:$N$132,MATCH($B1579&amp;"|"&amp;$C1579,Inputs!$A$5:$A$132,0))</f>
        <v/>
      </c>
      <c r="E1579" s="37">
        <f>INDEX(Inputs!$O$5:$O$132,MATCH($B1579&amp;"|"&amp;$C1579,Inputs!$A$5:$A$132,0))</f>
        <v/>
      </c>
      <c r="F1579" s="37">
        <f>INDEX(Inputs!$P$5:$P$132,MATCH($B1579&amp;"|"&amp;$C1579,Inputs!$A$5:$A$132,0))</f>
        <v/>
      </c>
      <c r="G1579" s="37">
        <f>INDEX(Inputs!$Q$5:$Q$132,MATCH($B1579&amp;"|"&amp;$C1579,Inputs!$A$5:$A$132,0))</f>
        <v/>
      </c>
      <c r="H1579" s="14">
        <f>INDEX(Variables!$B$5:$B$205,MATCH($A1579,Variables!$A$5:$A$205,0))&amp;IF($C1579="",""," | "&amp;INDEX(Mapping!$B$5:$B$26,MATCH($C1579,Mapping!$A$5:$A$26,0))&amp;" | "&amp;INDEX(Mapping!$B$30:$B$46,MATCH($B1579,Mapping!$A$30:$A$46,0)))</f>
        <v/>
      </c>
      <c r="I1579" s="14">
        <f>INDEX(Variables!$C$5:$C$205,MATCH($A1579,Variables!$A$5:$A$205,0))</f>
        <v/>
      </c>
      <c r="J1579" s="14">
        <f>INDEX(Variables!$E$5:$E$205,MATCH($A1579,Variables!$A$5:$A$205,0))</f>
        <v/>
      </c>
      <c r="K1579" s="11">
        <f>LOWER(Settings!$C$4)&amp;".mit."&amp;$A1579&amp;IF($C1579="","","."&amp;$C1579&amp;"."&amp;$B1579)&amp;IF(INDEX(Variables!$D$5:$D$205,MATCH($A1579,Variables!$A$5:$A$205,0))="","","."&amp;INDEX(Variables!$D$5:$D$205,MATCH($A1579,Variables!$A$5:$A$205,0)))&amp;"."&amp;K$5</f>
        <v/>
      </c>
      <c r="L1579" s="46">
        <f>INDEX(Inputs!$U$5:$U$132,MATCH($B1579&amp;"|"&amp;$C1579,Inputs!$A$5:$A$132,0))</f>
        <v/>
      </c>
      <c r="M1579" s="47">
        <f>L1579*(1/(1+$G1579))^(1+$E1579)*(1+M$7)^$D1579*(M1561/L1561)^$E1579*((M1561+M1570)/(L1561+L1570))^($F1579*(1+$E1579))</f>
        <v/>
      </c>
      <c r="N1579" s="47">
        <f>M1579*(1/(1+$G1579))^(1+$E1579)*(1+N$7)^$D1579*(N1561/M1561)^$E1579*((N1561+N1570)/(M1561+M1570))^($F1579*(1+$E1579))</f>
        <v/>
      </c>
      <c r="O1579" s="47">
        <f>N1579*(1/(1+$G1579))^(1+$E1579)*(1+O$7)^$D1579*(O1561/N1561)^$E1579*((O1561+O1570)/(N1561+N1570))^($F1579*(1+$E1579))</f>
        <v/>
      </c>
      <c r="P1579" s="47">
        <f>O1579*(1/(1+$G1579))^(1+$E1579)*(1+P$7)^$D1579*(P1561/O1561)^$E1579*((P1561+P1570)/(O1561+O1570))^($F1579*(1+$E1579))</f>
        <v/>
      </c>
      <c r="Q1579" s="47">
        <f>P1579*(1/(1+$G1579))^(1+$E1579)*(1+Q$7)^$D1579*(Q1561/P1561)^$E1579*((Q1561+Q1570)/(P1561+P1570))^($F1579*(1+$E1579))</f>
        <v/>
      </c>
      <c r="R1579" s="47">
        <f>Q1579*(1/(1+$G1579))^(1+$E1579)*(1+R$7)^$D1579*(R1561/Q1561)^$E1579*((R1561+R1570)/(Q1561+Q1570))^($F1579*(1+$E1579))</f>
        <v/>
      </c>
      <c r="S1579" s="47">
        <f>R1579*(1/(1+$G1579))^(1+$E1579)*(1+S$7)^$D1579*(S1561/R1561)^$E1579*((S1561+S1570)/(R1561+R1570))^($F1579*(1+$E1579))</f>
        <v/>
      </c>
      <c r="T1579" s="47">
        <f>S1579*(1/(1+$G1579))^(1+$E1579)*(1+T$7)^$D1579*(T1561/S1561)^$E1579*((T1561+T1570)/(S1561+S1570))^($F1579*(1+$E1579))</f>
        <v/>
      </c>
      <c r="U1579" s="47">
        <f>T1579*(1/(1+$G1579))^(1+$E1579)*(1+U$7)^$D1579*(U1561/T1561)^$E1579*((U1561+U1570)/(T1561+T1570))^($F1579*(1+$E1579))</f>
        <v/>
      </c>
      <c r="V1579" s="47">
        <f>U1579*(1/(1+$G1579))^(1+$E1579)*(1+V$7)^$D1579*(V1561/U1561)^$E1579*((V1561+V1570)/(U1561+U1570))^($F1579*(1+$E1579))</f>
        <v/>
      </c>
      <c r="W1579" s="47">
        <f>V1579*(1/(1+$G1579))^(1+$E1579)*(1+W$7)^$D1579*(W1561/V1561)^$E1579*((W1561+W1570)/(V1561+V1570))^($F1579*(1+$E1579))</f>
        <v/>
      </c>
      <c r="X1579" s="47">
        <f>W1579*(1/(1+$G1579))^(1+$E1579)*(1+X$7)^$D1579*(X1561/W1561)^$E1579*((X1561+X1570)/(W1561+W1570))^($F1579*(1+$E1579))</f>
        <v/>
      </c>
      <c r="Y1579" s="47">
        <f>X1579*(1/(1+$G1579))^(1+$E1579)*(1+Y$7)^$D1579*(Y1561/X1561)^$E1579*((Y1561+Y1570)/(X1561+X1570))^($F1579*(1+$E1579))</f>
        <v/>
      </c>
      <c r="Z1579" s="47">
        <f>Y1579*(1/(1+$G1579))^(1+$E1579)*(1+Z$7)^$D1579*(Z1561/Y1561)^$E1579*((Z1561+Z1570)/(Y1561+Y1570))^($F1579*(1+$E1579))</f>
        <v/>
      </c>
      <c r="AA1579" s="47">
        <f>Z1579*(1/(1+$G1579))^(1+$E1579)*(1+AA$7)^$D1579*(AA1561/Z1561)^$E1579*((AA1561+AA1570)/(Z1561+Z1570))^($F1579*(1+$E1579))</f>
        <v/>
      </c>
      <c r="AB1579" s="47">
        <f>AA1579*(1/(1+$G1579))^(1+$E1579)*(1+AB$7)^$D1579*(AB1561/AA1561)^$E1579*((AB1561+AB1570)/(AA1561+AA1570))^($F1579*(1+$E1579))</f>
        <v/>
      </c>
      <c r="AC1579" s="47">
        <f>AB1579*(1/(1+$G1579))^(1+$E1579)*(1+AC$7)^$D1579*(AC1561/AB1561)^$E1579*((AC1561+AC1570)/(AB1561+AB1570))^($F1579*(1+$E1579))</f>
        <v/>
      </c>
      <c r="AD1579" s="58">
        <f>FUELUSE(AC1579,AD1561,AC1561,AD1570,AC1570,AD$7,$D1579,$E1579,$F1579,$G1579)</f>
        <v/>
      </c>
      <c r="AF1579" s="11">
        <f>LOWER(Settings!$C$4)&amp;".mit."&amp;$A1579&amp;IF($C1579="","","."&amp;$C1579&amp;"."&amp;$B1579)&amp;IF(INDEX(Variables!$D$5:$D$205,MATCH($A1579,Variables!$A$5:$A$205,0))="","","."&amp;INDEX(Variables!$D$5:$D$205,MATCH($A1579,Variables!$A$5:$A$205,0)))&amp;"."&amp;AF$5</f>
        <v/>
      </c>
      <c r="AG1579" s="46">
        <f>INDEX(Inputs!$U$5:$U$132,MATCH($B1579&amp;"|"&amp;$C1579,Inputs!$A$5:$A$132,0))</f>
        <v/>
      </c>
      <c r="AH1579" s="47">
        <f>AG1579*(1/(1+$G1579))^(1+$E1579)*(1+AH$7)^$D1579*(AH1561/AG1561)^$E1579*((AH1561+AH1570)/(AG1561+AG1570))^($F1579*(1+$E1579))</f>
        <v/>
      </c>
      <c r="AI1579" s="47">
        <f>AH1579*(1/(1+$G1579))^(1+$E1579)*(1+AI$7)^$D1579*(AI1561/AH1561)^$E1579*((AI1561+AI1570)/(AH1561+AH1570))^($F1579*(1+$E1579))</f>
        <v/>
      </c>
      <c r="AJ1579" s="47">
        <f>AI1579*(1/(1+$G1579))^(1+$E1579)*(1+AJ$7)^$D1579*(AJ1561/AI1561)^$E1579*((AJ1561+AJ1570)/(AI1561+AI1570))^($F1579*(1+$E1579))</f>
        <v/>
      </c>
      <c r="AK1579" s="47">
        <f>AJ1579*(1/(1+$G1579))^(1+$E1579)*(1+AK$7)^$D1579*(AK1561/AJ1561)^$E1579*((AK1561+AK1570)/(AJ1561+AJ1570))^($F1579*(1+$E1579))</f>
        <v/>
      </c>
      <c r="AL1579" s="47">
        <f>AK1579*(1/(1+$G1579))^(1+$E1579)*(1+AL$7)^$D1579*(AL1561/AK1561)^$E1579*((AL1561+AL1570)/(AK1561+AK1570))^($F1579*(1+$E1579))</f>
        <v/>
      </c>
      <c r="AM1579" s="47">
        <f>AL1579*(1/(1+$G1579))^(1+$E1579)*(1+AM$7)^$D1579*(AM1561/AL1561)^$E1579*((AM1561+AM1570)/(AL1561+AL1570))^($F1579*(1+$E1579))</f>
        <v/>
      </c>
      <c r="AN1579" s="47">
        <f>AM1579*(1/(1+$G1579))^(1+$E1579)*(1+AN$7)^$D1579*(AN1561/AM1561)^$E1579*((AN1561+AN1570)/(AM1561+AM1570))^($F1579*(1+$E1579))</f>
        <v/>
      </c>
      <c r="AO1579" s="47">
        <f>AN1579*(1/(1+$G1579))^(1+$E1579)*(1+AO$7)^$D1579*(AO1561/AN1561)^$E1579*((AO1561+AO1570)/(AN1561+AN1570))^($F1579*(1+$E1579))</f>
        <v/>
      </c>
      <c r="AP1579" s="47">
        <f>AO1579*(1/(1+$G1579))^(1+$E1579)*(1+AP$7)^$D1579*(AP1561/AO1561)^$E1579*((AP1561+AP1570)/(AO1561+AO1570))^($F1579*(1+$E1579))</f>
        <v/>
      </c>
      <c r="AQ1579" s="47">
        <f>AP1579*(1/(1+$G1579))^(1+$E1579)*(1+AQ$7)^$D1579*(AQ1561/AP1561)^$E1579*((AQ1561+AQ1570)/(AP1561+AP1570))^($F1579*(1+$E1579))</f>
        <v/>
      </c>
      <c r="AR1579" s="47">
        <f>AQ1579*(1/(1+$G1579))^(1+$E1579)*(1+AR$7)^$D1579*(AR1561/AQ1561)^$E1579*((AR1561+AR1570)/(AQ1561+AQ1570))^($F1579*(1+$E1579))</f>
        <v/>
      </c>
      <c r="AS1579" s="47">
        <f>AR1579*(1/(1+$G1579))^(1+$E1579)*(1+AS$7)^$D1579*(AS1561/AR1561)^$E1579*((AS1561+AS1570)/(AR1561+AR1570))^($F1579*(1+$E1579))</f>
        <v/>
      </c>
      <c r="AT1579" s="47">
        <f>AS1579*(1/(1+$G1579))^(1+$E1579)*(1+AT$7)^$D1579*(AT1561/AS1561)^$E1579*((AT1561+AT1570)/(AS1561+AS1570))^($F1579*(1+$E1579))</f>
        <v/>
      </c>
      <c r="AU1579" s="47">
        <f>AT1579*(1/(1+$G1579))^(1+$E1579)*(1+AU$7)^$D1579*(AU1561/AT1561)^$E1579*((AU1561+AU1570)/(AT1561+AT1570))^($F1579*(1+$E1579))</f>
        <v/>
      </c>
      <c r="AV1579" s="47">
        <f>AU1579*(1/(1+$G1579))^(1+$E1579)*(1+AV$7)^$D1579*(AV1561/AU1561)^$E1579*((AV1561+AV1570)/(AU1561+AU1570))^($F1579*(1+$E1579))</f>
        <v/>
      </c>
      <c r="AW1579" s="47">
        <f>AV1579*(1/(1+$G1579))^(1+$E1579)*(1+AW$7)^$D1579*(AW1561/AV1561)^$E1579*((AW1561+AW1570)/(AV1561+AV1570))^($F1579*(1+$E1579))</f>
        <v/>
      </c>
      <c r="AX1579" s="47">
        <f>AW1579*(1/(1+$G1579))^(1+$E1579)*(1+AX$7)^$D1579*(AX1561/AW1561)^$E1579*((AX1561+AX1570)/(AW1561+AW1570))^($F1579*(1+$E1579))</f>
        <v/>
      </c>
      <c r="AY1579" s="58">
        <f>FUELUSE(AX1579,AY1561,AX1561,AY1570,AX1570,AY$7,$D1579,$E1579,$F1579,$G1579)</f>
        <v/>
      </c>
    </row>
    <row r="1580" hidden="1" outlineLevel="2">
      <c r="A1580" s="14" t="inlineStr">
        <is>
          <t>ener</t>
        </is>
      </c>
      <c r="B1580" s="14" t="inlineStr">
        <is>
          <t>gso</t>
        </is>
      </c>
      <c r="C1580" s="14" t="inlineStr">
        <is>
          <t>mac</t>
        </is>
      </c>
      <c r="D1580" s="37">
        <f>INDEX(Inputs!$N$5:$N$132,MATCH($B1580&amp;"|"&amp;$C1580,Inputs!$A$5:$A$132,0))</f>
        <v/>
      </c>
      <c r="E1580" s="37">
        <f>INDEX(Inputs!$O$5:$O$132,MATCH($B1580&amp;"|"&amp;$C1580,Inputs!$A$5:$A$132,0))</f>
        <v/>
      </c>
      <c r="F1580" s="37">
        <f>INDEX(Inputs!$P$5:$P$132,MATCH($B1580&amp;"|"&amp;$C1580,Inputs!$A$5:$A$132,0))</f>
        <v/>
      </c>
      <c r="G1580" s="37">
        <f>INDEX(Inputs!$Q$5:$Q$132,MATCH($B1580&amp;"|"&amp;$C1580,Inputs!$A$5:$A$132,0))</f>
        <v/>
      </c>
      <c r="H1580" s="14">
        <f>INDEX(Variables!$B$5:$B$205,MATCH($A1580,Variables!$A$5:$A$205,0))&amp;IF($C1580="",""," | "&amp;INDEX(Mapping!$B$5:$B$26,MATCH($C1580,Mapping!$A$5:$A$26,0))&amp;" | "&amp;INDEX(Mapping!$B$30:$B$46,MATCH($B1580,Mapping!$A$30:$A$46,0)))</f>
        <v/>
      </c>
      <c r="I1580" s="14">
        <f>INDEX(Variables!$C$5:$C$205,MATCH($A1580,Variables!$A$5:$A$205,0))</f>
        <v/>
      </c>
      <c r="J1580" s="14">
        <f>INDEX(Variables!$E$5:$E$205,MATCH($A1580,Variables!$A$5:$A$205,0))</f>
        <v/>
      </c>
      <c r="K1580" s="11">
        <f>LOWER(Settings!$C$4)&amp;".mit."&amp;$A1580&amp;IF($C1580="","","."&amp;$C1580&amp;"."&amp;$B1580)&amp;IF(INDEX(Variables!$D$5:$D$205,MATCH($A1580,Variables!$A$5:$A$205,0))="","","."&amp;INDEX(Variables!$D$5:$D$205,MATCH($A1580,Variables!$A$5:$A$205,0)))&amp;"."&amp;K$5</f>
        <v/>
      </c>
      <c r="L1580" s="46">
        <f>INDEX(Inputs!$U$5:$U$132,MATCH($B1580&amp;"|"&amp;$C1580,Inputs!$A$5:$A$132,0))</f>
        <v/>
      </c>
      <c r="M1580" s="47">
        <f>L1580*(1/(1+$G1580))^(1+$E1580)*(1+M$7)^$D1580*(M1562/L1562)^$E1580*((M1562+M1571)/(L1562+L1571))^($F1580*(1+$E1580))</f>
        <v/>
      </c>
      <c r="N1580" s="47">
        <f>M1580*(1/(1+$G1580))^(1+$E1580)*(1+N$7)^$D1580*(N1562/M1562)^$E1580*((N1562+N1571)/(M1562+M1571))^($F1580*(1+$E1580))</f>
        <v/>
      </c>
      <c r="O1580" s="47">
        <f>N1580*(1/(1+$G1580))^(1+$E1580)*(1+O$7)^$D1580*(O1562/N1562)^$E1580*((O1562+O1571)/(N1562+N1571))^($F1580*(1+$E1580))</f>
        <v/>
      </c>
      <c r="P1580" s="47">
        <f>O1580*(1/(1+$G1580))^(1+$E1580)*(1+P$7)^$D1580*(P1562/O1562)^$E1580*((P1562+P1571)/(O1562+O1571))^($F1580*(1+$E1580))</f>
        <v/>
      </c>
      <c r="Q1580" s="47">
        <f>P1580*(1/(1+$G1580))^(1+$E1580)*(1+Q$7)^$D1580*(Q1562/P1562)^$E1580*((Q1562+Q1571)/(P1562+P1571))^($F1580*(1+$E1580))</f>
        <v/>
      </c>
      <c r="R1580" s="47">
        <f>Q1580*(1/(1+$G1580))^(1+$E1580)*(1+R$7)^$D1580*(R1562/Q1562)^$E1580*((R1562+R1571)/(Q1562+Q1571))^($F1580*(1+$E1580))</f>
        <v/>
      </c>
      <c r="S1580" s="47">
        <f>R1580*(1/(1+$G1580))^(1+$E1580)*(1+S$7)^$D1580*(S1562/R1562)^$E1580*((S1562+S1571)/(R1562+R1571))^($F1580*(1+$E1580))</f>
        <v/>
      </c>
      <c r="T1580" s="47">
        <f>S1580*(1/(1+$G1580))^(1+$E1580)*(1+T$7)^$D1580*(T1562/S1562)^$E1580*((T1562+T1571)/(S1562+S1571))^($F1580*(1+$E1580))</f>
        <v/>
      </c>
      <c r="U1580" s="47">
        <f>T1580*(1/(1+$G1580))^(1+$E1580)*(1+U$7)^$D1580*(U1562/T1562)^$E1580*((U1562+U1571)/(T1562+T1571))^($F1580*(1+$E1580))</f>
        <v/>
      </c>
      <c r="V1580" s="47">
        <f>U1580*(1/(1+$G1580))^(1+$E1580)*(1+V$7)^$D1580*(V1562/U1562)^$E1580*((V1562+V1571)/(U1562+U1571))^($F1580*(1+$E1580))</f>
        <v/>
      </c>
      <c r="W1580" s="47">
        <f>V1580*(1/(1+$G1580))^(1+$E1580)*(1+W$7)^$D1580*(W1562/V1562)^$E1580*((W1562+W1571)/(V1562+V1571))^($F1580*(1+$E1580))</f>
        <v/>
      </c>
      <c r="X1580" s="47">
        <f>W1580*(1/(1+$G1580))^(1+$E1580)*(1+X$7)^$D1580*(X1562/W1562)^$E1580*((X1562+X1571)/(W1562+W1571))^($F1580*(1+$E1580))</f>
        <v/>
      </c>
      <c r="Y1580" s="47">
        <f>X1580*(1/(1+$G1580))^(1+$E1580)*(1+Y$7)^$D1580*(Y1562/X1562)^$E1580*((Y1562+Y1571)/(X1562+X1571))^($F1580*(1+$E1580))</f>
        <v/>
      </c>
      <c r="Z1580" s="47">
        <f>Y1580*(1/(1+$G1580))^(1+$E1580)*(1+Z$7)^$D1580*(Z1562/Y1562)^$E1580*((Z1562+Z1571)/(Y1562+Y1571))^($F1580*(1+$E1580))</f>
        <v/>
      </c>
      <c r="AA1580" s="47">
        <f>Z1580*(1/(1+$G1580))^(1+$E1580)*(1+AA$7)^$D1580*(AA1562/Z1562)^$E1580*((AA1562+AA1571)/(Z1562+Z1571))^($F1580*(1+$E1580))</f>
        <v/>
      </c>
      <c r="AB1580" s="47">
        <f>AA1580*(1/(1+$G1580))^(1+$E1580)*(1+AB$7)^$D1580*(AB1562/AA1562)^$E1580*((AB1562+AB1571)/(AA1562+AA1571))^($F1580*(1+$E1580))</f>
        <v/>
      </c>
      <c r="AC1580" s="47">
        <f>AB1580*(1/(1+$G1580))^(1+$E1580)*(1+AC$7)^$D1580*(AC1562/AB1562)^$E1580*((AC1562+AC1571)/(AB1562+AB1571))^($F1580*(1+$E1580))</f>
        <v/>
      </c>
      <c r="AD1580" s="58">
        <f>FUELUSE(AC1580,AD1562,AC1562,AD1571,AC1571,AD$7,$D1580,$E1580,$F1580,$G1580)</f>
        <v/>
      </c>
      <c r="AF1580" s="11">
        <f>LOWER(Settings!$C$4)&amp;".mit."&amp;$A1580&amp;IF($C1580="","","."&amp;$C1580&amp;"."&amp;$B1580)&amp;IF(INDEX(Variables!$D$5:$D$205,MATCH($A1580,Variables!$A$5:$A$205,0))="","","."&amp;INDEX(Variables!$D$5:$D$205,MATCH($A1580,Variables!$A$5:$A$205,0)))&amp;"."&amp;AF$5</f>
        <v/>
      </c>
      <c r="AG1580" s="46">
        <f>INDEX(Inputs!$U$5:$U$132,MATCH($B1580&amp;"|"&amp;$C1580,Inputs!$A$5:$A$132,0))</f>
        <v/>
      </c>
      <c r="AH1580" s="47">
        <f>AG1580*(1/(1+$G1580))^(1+$E1580)*(1+AH$7)^$D1580*(AH1562/AG1562)^$E1580*((AH1562+AH1571)/(AG1562+AG1571))^($F1580*(1+$E1580))</f>
        <v/>
      </c>
      <c r="AI1580" s="47">
        <f>AH1580*(1/(1+$G1580))^(1+$E1580)*(1+AI$7)^$D1580*(AI1562/AH1562)^$E1580*((AI1562+AI1571)/(AH1562+AH1571))^($F1580*(1+$E1580))</f>
        <v/>
      </c>
      <c r="AJ1580" s="47">
        <f>AI1580*(1/(1+$G1580))^(1+$E1580)*(1+AJ$7)^$D1580*(AJ1562/AI1562)^$E1580*((AJ1562+AJ1571)/(AI1562+AI1571))^($F1580*(1+$E1580))</f>
        <v/>
      </c>
      <c r="AK1580" s="47">
        <f>AJ1580*(1/(1+$G1580))^(1+$E1580)*(1+AK$7)^$D1580*(AK1562/AJ1562)^$E1580*((AK1562+AK1571)/(AJ1562+AJ1571))^($F1580*(1+$E1580))</f>
        <v/>
      </c>
      <c r="AL1580" s="47">
        <f>AK1580*(1/(1+$G1580))^(1+$E1580)*(1+AL$7)^$D1580*(AL1562/AK1562)^$E1580*((AL1562+AL1571)/(AK1562+AK1571))^($F1580*(1+$E1580))</f>
        <v/>
      </c>
      <c r="AM1580" s="47">
        <f>AL1580*(1/(1+$G1580))^(1+$E1580)*(1+AM$7)^$D1580*(AM1562/AL1562)^$E1580*((AM1562+AM1571)/(AL1562+AL1571))^($F1580*(1+$E1580))</f>
        <v/>
      </c>
      <c r="AN1580" s="47">
        <f>AM1580*(1/(1+$G1580))^(1+$E1580)*(1+AN$7)^$D1580*(AN1562/AM1562)^$E1580*((AN1562+AN1571)/(AM1562+AM1571))^($F1580*(1+$E1580))</f>
        <v/>
      </c>
      <c r="AO1580" s="47">
        <f>AN1580*(1/(1+$G1580))^(1+$E1580)*(1+AO$7)^$D1580*(AO1562/AN1562)^$E1580*((AO1562+AO1571)/(AN1562+AN1571))^($F1580*(1+$E1580))</f>
        <v/>
      </c>
      <c r="AP1580" s="47">
        <f>AO1580*(1/(1+$G1580))^(1+$E1580)*(1+AP$7)^$D1580*(AP1562/AO1562)^$E1580*((AP1562+AP1571)/(AO1562+AO1571))^($F1580*(1+$E1580))</f>
        <v/>
      </c>
      <c r="AQ1580" s="47">
        <f>AP1580*(1/(1+$G1580))^(1+$E1580)*(1+AQ$7)^$D1580*(AQ1562/AP1562)^$E1580*((AQ1562+AQ1571)/(AP1562+AP1571))^($F1580*(1+$E1580))</f>
        <v/>
      </c>
      <c r="AR1580" s="47">
        <f>AQ1580*(1/(1+$G1580))^(1+$E1580)*(1+AR$7)^$D1580*(AR1562/AQ1562)^$E1580*((AR1562+AR1571)/(AQ1562+AQ1571))^($F1580*(1+$E1580))</f>
        <v/>
      </c>
      <c r="AS1580" s="47">
        <f>AR1580*(1/(1+$G1580))^(1+$E1580)*(1+AS$7)^$D1580*(AS1562/AR1562)^$E1580*((AS1562+AS1571)/(AR1562+AR1571))^($F1580*(1+$E1580))</f>
        <v/>
      </c>
      <c r="AT1580" s="47">
        <f>AS1580*(1/(1+$G1580))^(1+$E1580)*(1+AT$7)^$D1580*(AT1562/AS1562)^$E1580*((AT1562+AT1571)/(AS1562+AS1571))^($F1580*(1+$E1580))</f>
        <v/>
      </c>
      <c r="AU1580" s="47">
        <f>AT1580*(1/(1+$G1580))^(1+$E1580)*(1+AU$7)^$D1580*(AU1562/AT1562)^$E1580*((AU1562+AU1571)/(AT1562+AT1571))^($F1580*(1+$E1580))</f>
        <v/>
      </c>
      <c r="AV1580" s="47">
        <f>AU1580*(1/(1+$G1580))^(1+$E1580)*(1+AV$7)^$D1580*(AV1562/AU1562)^$E1580*((AV1562+AV1571)/(AU1562+AU1571))^($F1580*(1+$E1580))</f>
        <v/>
      </c>
      <c r="AW1580" s="47">
        <f>AV1580*(1/(1+$G1580))^(1+$E1580)*(1+AW$7)^$D1580*(AW1562/AV1562)^$E1580*((AW1562+AW1571)/(AV1562+AV1571))^($F1580*(1+$E1580))</f>
        <v/>
      </c>
      <c r="AX1580" s="47">
        <f>AW1580*(1/(1+$G1580))^(1+$E1580)*(1+AX$7)^$D1580*(AX1562/AW1562)^$E1580*((AX1562+AX1571)/(AW1562+AW1571))^($F1580*(1+$E1580))</f>
        <v/>
      </c>
      <c r="AY1580" s="58">
        <f>FUELUSE(AX1580,AY1562,AX1562,AY1571,AX1571,AY$7,$D1580,$E1580,$F1580,$G1580)</f>
        <v/>
      </c>
    </row>
    <row r="1581" hidden="1" outlineLevel="2">
      <c r="A1581" s="14" t="inlineStr">
        <is>
          <t>ener</t>
        </is>
      </c>
      <c r="B1581" s="14" t="inlineStr">
        <is>
          <t>die</t>
        </is>
      </c>
      <c r="C1581" s="14" t="inlineStr">
        <is>
          <t>mac</t>
        </is>
      </c>
      <c r="D1581" s="37">
        <f>INDEX(Inputs!$N$5:$N$132,MATCH($B1581&amp;"|"&amp;$C1581,Inputs!$A$5:$A$132,0))</f>
        <v/>
      </c>
      <c r="E1581" s="37">
        <f>INDEX(Inputs!$O$5:$O$132,MATCH($B1581&amp;"|"&amp;$C1581,Inputs!$A$5:$A$132,0))</f>
        <v/>
      </c>
      <c r="F1581" s="37">
        <f>INDEX(Inputs!$P$5:$P$132,MATCH($B1581&amp;"|"&amp;$C1581,Inputs!$A$5:$A$132,0))</f>
        <v/>
      </c>
      <c r="G1581" s="37">
        <f>INDEX(Inputs!$Q$5:$Q$132,MATCH($B1581&amp;"|"&amp;$C1581,Inputs!$A$5:$A$132,0))</f>
        <v/>
      </c>
      <c r="H1581" s="14">
        <f>INDEX(Variables!$B$5:$B$205,MATCH($A1581,Variables!$A$5:$A$205,0))&amp;IF($C1581="",""," | "&amp;INDEX(Mapping!$B$5:$B$26,MATCH($C1581,Mapping!$A$5:$A$26,0))&amp;" | "&amp;INDEX(Mapping!$B$30:$B$46,MATCH($B1581,Mapping!$A$30:$A$46,0)))</f>
        <v/>
      </c>
      <c r="I1581" s="14">
        <f>INDEX(Variables!$C$5:$C$205,MATCH($A1581,Variables!$A$5:$A$205,0))</f>
        <v/>
      </c>
      <c r="J1581" s="14">
        <f>INDEX(Variables!$E$5:$E$205,MATCH($A1581,Variables!$A$5:$A$205,0))</f>
        <v/>
      </c>
      <c r="K1581" s="11">
        <f>LOWER(Settings!$C$4)&amp;".mit."&amp;$A1581&amp;IF($C1581="","","."&amp;$C1581&amp;"."&amp;$B1581)&amp;IF(INDEX(Variables!$D$5:$D$205,MATCH($A1581,Variables!$A$5:$A$205,0))="","","."&amp;INDEX(Variables!$D$5:$D$205,MATCH($A1581,Variables!$A$5:$A$205,0)))&amp;"."&amp;K$5</f>
        <v/>
      </c>
      <c r="L1581" s="46">
        <f>INDEX(Inputs!$U$5:$U$132,MATCH($B1581&amp;"|"&amp;$C1581,Inputs!$A$5:$A$132,0))</f>
        <v/>
      </c>
      <c r="M1581" s="47">
        <f>L1581*(1/(1+$G1581))^(1+$E1581)*(1+M$7)^$D1581*(M1563/L1563)^$E1581*((M1563+M1572)/(L1563+L1572))^($F1581*(1+$E1581))</f>
        <v/>
      </c>
      <c r="N1581" s="47">
        <f>M1581*(1/(1+$G1581))^(1+$E1581)*(1+N$7)^$D1581*(N1563/M1563)^$E1581*((N1563+N1572)/(M1563+M1572))^($F1581*(1+$E1581))</f>
        <v/>
      </c>
      <c r="O1581" s="47">
        <f>N1581*(1/(1+$G1581))^(1+$E1581)*(1+O$7)^$D1581*(O1563/N1563)^$E1581*((O1563+O1572)/(N1563+N1572))^($F1581*(1+$E1581))</f>
        <v/>
      </c>
      <c r="P1581" s="47">
        <f>O1581*(1/(1+$G1581))^(1+$E1581)*(1+P$7)^$D1581*(P1563/O1563)^$E1581*((P1563+P1572)/(O1563+O1572))^($F1581*(1+$E1581))</f>
        <v/>
      </c>
      <c r="Q1581" s="47">
        <f>P1581*(1/(1+$G1581))^(1+$E1581)*(1+Q$7)^$D1581*(Q1563/P1563)^$E1581*((Q1563+Q1572)/(P1563+P1572))^($F1581*(1+$E1581))</f>
        <v/>
      </c>
      <c r="R1581" s="47">
        <f>Q1581*(1/(1+$G1581))^(1+$E1581)*(1+R$7)^$D1581*(R1563/Q1563)^$E1581*((R1563+R1572)/(Q1563+Q1572))^($F1581*(1+$E1581))</f>
        <v/>
      </c>
      <c r="S1581" s="47">
        <f>R1581*(1/(1+$G1581))^(1+$E1581)*(1+S$7)^$D1581*(S1563/R1563)^$E1581*((S1563+S1572)/(R1563+R1572))^($F1581*(1+$E1581))</f>
        <v/>
      </c>
      <c r="T1581" s="47">
        <f>S1581*(1/(1+$G1581))^(1+$E1581)*(1+T$7)^$D1581*(T1563/S1563)^$E1581*((T1563+T1572)/(S1563+S1572))^($F1581*(1+$E1581))</f>
        <v/>
      </c>
      <c r="U1581" s="47">
        <f>T1581*(1/(1+$G1581))^(1+$E1581)*(1+U$7)^$D1581*(U1563/T1563)^$E1581*((U1563+U1572)/(T1563+T1572))^($F1581*(1+$E1581))</f>
        <v/>
      </c>
      <c r="V1581" s="47">
        <f>U1581*(1/(1+$G1581))^(1+$E1581)*(1+V$7)^$D1581*(V1563/U1563)^$E1581*((V1563+V1572)/(U1563+U1572))^($F1581*(1+$E1581))</f>
        <v/>
      </c>
      <c r="W1581" s="47">
        <f>V1581*(1/(1+$G1581))^(1+$E1581)*(1+W$7)^$D1581*(W1563/V1563)^$E1581*((W1563+W1572)/(V1563+V1572))^($F1581*(1+$E1581))</f>
        <v/>
      </c>
      <c r="X1581" s="47">
        <f>W1581*(1/(1+$G1581))^(1+$E1581)*(1+X$7)^$D1581*(X1563/W1563)^$E1581*((X1563+X1572)/(W1563+W1572))^($F1581*(1+$E1581))</f>
        <v/>
      </c>
      <c r="Y1581" s="47">
        <f>X1581*(1/(1+$G1581))^(1+$E1581)*(1+Y$7)^$D1581*(Y1563/X1563)^$E1581*((Y1563+Y1572)/(X1563+X1572))^($F1581*(1+$E1581))</f>
        <v/>
      </c>
      <c r="Z1581" s="47">
        <f>Y1581*(1/(1+$G1581))^(1+$E1581)*(1+Z$7)^$D1581*(Z1563/Y1563)^$E1581*((Z1563+Z1572)/(Y1563+Y1572))^($F1581*(1+$E1581))</f>
        <v/>
      </c>
      <c r="AA1581" s="47">
        <f>Z1581*(1/(1+$G1581))^(1+$E1581)*(1+AA$7)^$D1581*(AA1563/Z1563)^$E1581*((AA1563+AA1572)/(Z1563+Z1572))^($F1581*(1+$E1581))</f>
        <v/>
      </c>
      <c r="AB1581" s="47">
        <f>AA1581*(1/(1+$G1581))^(1+$E1581)*(1+AB$7)^$D1581*(AB1563/AA1563)^$E1581*((AB1563+AB1572)/(AA1563+AA1572))^($F1581*(1+$E1581))</f>
        <v/>
      </c>
      <c r="AC1581" s="47">
        <f>AB1581*(1/(1+$G1581))^(1+$E1581)*(1+AC$7)^$D1581*(AC1563/AB1563)^$E1581*((AC1563+AC1572)/(AB1563+AB1572))^($F1581*(1+$E1581))</f>
        <v/>
      </c>
      <c r="AD1581" s="58">
        <f>FUELUSE(AC1581,AD1563,AC1563,AD1572,AC1572,AD$7,$D1581,$E1581,$F1581,$G1581)</f>
        <v/>
      </c>
      <c r="AF1581" s="11">
        <f>LOWER(Settings!$C$4)&amp;".mit."&amp;$A1581&amp;IF($C1581="","","."&amp;$C1581&amp;"."&amp;$B1581)&amp;IF(INDEX(Variables!$D$5:$D$205,MATCH($A1581,Variables!$A$5:$A$205,0))="","","."&amp;INDEX(Variables!$D$5:$D$205,MATCH($A1581,Variables!$A$5:$A$205,0)))&amp;"."&amp;AF$5</f>
        <v/>
      </c>
      <c r="AG1581" s="46">
        <f>INDEX(Inputs!$U$5:$U$132,MATCH($B1581&amp;"|"&amp;$C1581,Inputs!$A$5:$A$132,0))</f>
        <v/>
      </c>
      <c r="AH1581" s="47">
        <f>AG1581*(1/(1+$G1581))^(1+$E1581)*(1+AH$7)^$D1581*(AH1563/AG1563)^$E1581*((AH1563+AH1572)/(AG1563+AG1572))^($F1581*(1+$E1581))</f>
        <v/>
      </c>
      <c r="AI1581" s="47">
        <f>AH1581*(1/(1+$G1581))^(1+$E1581)*(1+AI$7)^$D1581*(AI1563/AH1563)^$E1581*((AI1563+AI1572)/(AH1563+AH1572))^($F1581*(1+$E1581))</f>
        <v/>
      </c>
      <c r="AJ1581" s="47">
        <f>AI1581*(1/(1+$G1581))^(1+$E1581)*(1+AJ$7)^$D1581*(AJ1563/AI1563)^$E1581*((AJ1563+AJ1572)/(AI1563+AI1572))^($F1581*(1+$E1581))</f>
        <v/>
      </c>
      <c r="AK1581" s="47">
        <f>AJ1581*(1/(1+$G1581))^(1+$E1581)*(1+AK$7)^$D1581*(AK1563/AJ1563)^$E1581*((AK1563+AK1572)/(AJ1563+AJ1572))^($F1581*(1+$E1581))</f>
        <v/>
      </c>
      <c r="AL1581" s="47">
        <f>AK1581*(1/(1+$G1581))^(1+$E1581)*(1+AL$7)^$D1581*(AL1563/AK1563)^$E1581*((AL1563+AL1572)/(AK1563+AK1572))^($F1581*(1+$E1581))</f>
        <v/>
      </c>
      <c r="AM1581" s="47">
        <f>AL1581*(1/(1+$G1581))^(1+$E1581)*(1+AM$7)^$D1581*(AM1563/AL1563)^$E1581*((AM1563+AM1572)/(AL1563+AL1572))^($F1581*(1+$E1581))</f>
        <v/>
      </c>
      <c r="AN1581" s="47">
        <f>AM1581*(1/(1+$G1581))^(1+$E1581)*(1+AN$7)^$D1581*(AN1563/AM1563)^$E1581*((AN1563+AN1572)/(AM1563+AM1572))^($F1581*(1+$E1581))</f>
        <v/>
      </c>
      <c r="AO1581" s="47">
        <f>AN1581*(1/(1+$G1581))^(1+$E1581)*(1+AO$7)^$D1581*(AO1563/AN1563)^$E1581*((AO1563+AO1572)/(AN1563+AN1572))^($F1581*(1+$E1581))</f>
        <v/>
      </c>
      <c r="AP1581" s="47">
        <f>AO1581*(1/(1+$G1581))^(1+$E1581)*(1+AP$7)^$D1581*(AP1563/AO1563)^$E1581*((AP1563+AP1572)/(AO1563+AO1572))^($F1581*(1+$E1581))</f>
        <v/>
      </c>
      <c r="AQ1581" s="47">
        <f>AP1581*(1/(1+$G1581))^(1+$E1581)*(1+AQ$7)^$D1581*(AQ1563/AP1563)^$E1581*((AQ1563+AQ1572)/(AP1563+AP1572))^($F1581*(1+$E1581))</f>
        <v/>
      </c>
      <c r="AR1581" s="47">
        <f>AQ1581*(1/(1+$G1581))^(1+$E1581)*(1+AR$7)^$D1581*(AR1563/AQ1563)^$E1581*((AR1563+AR1572)/(AQ1563+AQ1572))^($F1581*(1+$E1581))</f>
        <v/>
      </c>
      <c r="AS1581" s="47">
        <f>AR1581*(1/(1+$G1581))^(1+$E1581)*(1+AS$7)^$D1581*(AS1563/AR1563)^$E1581*((AS1563+AS1572)/(AR1563+AR1572))^($F1581*(1+$E1581))</f>
        <v/>
      </c>
      <c r="AT1581" s="47">
        <f>AS1581*(1/(1+$G1581))^(1+$E1581)*(1+AT$7)^$D1581*(AT1563/AS1563)^$E1581*((AT1563+AT1572)/(AS1563+AS1572))^($F1581*(1+$E1581))</f>
        <v/>
      </c>
      <c r="AU1581" s="47">
        <f>AT1581*(1/(1+$G1581))^(1+$E1581)*(1+AU$7)^$D1581*(AU1563/AT1563)^$E1581*((AU1563+AU1572)/(AT1563+AT1572))^($F1581*(1+$E1581))</f>
        <v/>
      </c>
      <c r="AV1581" s="47">
        <f>AU1581*(1/(1+$G1581))^(1+$E1581)*(1+AV$7)^$D1581*(AV1563/AU1563)^$E1581*((AV1563+AV1572)/(AU1563+AU1572))^($F1581*(1+$E1581))</f>
        <v/>
      </c>
      <c r="AW1581" s="47">
        <f>AV1581*(1/(1+$G1581))^(1+$E1581)*(1+AW$7)^$D1581*(AW1563/AV1563)^$E1581*((AW1563+AW1572)/(AV1563+AV1572))^($F1581*(1+$E1581))</f>
        <v/>
      </c>
      <c r="AX1581" s="47">
        <f>AW1581*(1/(1+$G1581))^(1+$E1581)*(1+AX$7)^$D1581*(AX1563/AW1563)^$E1581*((AX1563+AX1572)/(AW1563+AW1572))^($F1581*(1+$E1581))</f>
        <v/>
      </c>
      <c r="AY1581" s="58">
        <f>FUELUSE(AX1581,AY1563,AX1563,AY1572,AX1572,AY$7,$D1581,$E1581,$F1581,$G1581)</f>
        <v/>
      </c>
    </row>
    <row r="1582" hidden="1" outlineLevel="2">
      <c r="A1582" s="14" t="inlineStr">
        <is>
          <t>ener</t>
        </is>
      </c>
      <c r="B1582" s="14" t="inlineStr">
        <is>
          <t>lpg</t>
        </is>
      </c>
      <c r="C1582" s="14" t="inlineStr">
        <is>
          <t>mac</t>
        </is>
      </c>
      <c r="D1582" s="37">
        <f>INDEX(Inputs!$N$5:$N$132,MATCH($B1582&amp;"|"&amp;$C1582,Inputs!$A$5:$A$132,0))</f>
        <v/>
      </c>
      <c r="E1582" s="37">
        <f>INDEX(Inputs!$O$5:$O$132,MATCH($B1582&amp;"|"&amp;$C1582,Inputs!$A$5:$A$132,0))</f>
        <v/>
      </c>
      <c r="F1582" s="37">
        <f>INDEX(Inputs!$P$5:$P$132,MATCH($B1582&amp;"|"&amp;$C1582,Inputs!$A$5:$A$132,0))</f>
        <v/>
      </c>
      <c r="G1582" s="37">
        <f>INDEX(Inputs!$Q$5:$Q$132,MATCH($B1582&amp;"|"&amp;$C1582,Inputs!$A$5:$A$132,0))</f>
        <v/>
      </c>
      <c r="H1582" s="14">
        <f>INDEX(Variables!$B$5:$B$205,MATCH($A1582,Variables!$A$5:$A$205,0))&amp;IF($C1582="",""," | "&amp;INDEX(Mapping!$B$5:$B$26,MATCH($C1582,Mapping!$A$5:$A$26,0))&amp;" | "&amp;INDEX(Mapping!$B$30:$B$46,MATCH($B1582,Mapping!$A$30:$A$46,0)))</f>
        <v/>
      </c>
      <c r="I1582" s="14">
        <f>INDEX(Variables!$C$5:$C$205,MATCH($A1582,Variables!$A$5:$A$205,0))</f>
        <v/>
      </c>
      <c r="J1582" s="14">
        <f>INDEX(Variables!$E$5:$E$205,MATCH($A1582,Variables!$A$5:$A$205,0))</f>
        <v/>
      </c>
      <c r="K1582" s="11">
        <f>LOWER(Settings!$C$4)&amp;".mit."&amp;$A1582&amp;IF($C1582="","","."&amp;$C1582&amp;"."&amp;$B1582)&amp;IF(INDEX(Variables!$D$5:$D$205,MATCH($A1582,Variables!$A$5:$A$205,0))="","","."&amp;INDEX(Variables!$D$5:$D$205,MATCH($A1582,Variables!$A$5:$A$205,0)))&amp;"."&amp;K$5</f>
        <v/>
      </c>
      <c r="L1582" s="46">
        <f>INDEX(Inputs!$U$5:$U$132,MATCH($B1582&amp;"|"&amp;$C1582,Inputs!$A$5:$A$132,0))</f>
        <v/>
      </c>
      <c r="M1582" s="47">
        <f>L1582*(1/(1+$G1582))^(1+$E1582)*(1+M$7)^$D1582*(M1564/L1564)^$E1582*((M1564+M1573)/(L1564+L1573))^($F1582*(1+$E1582))</f>
        <v/>
      </c>
      <c r="N1582" s="47">
        <f>M1582*(1/(1+$G1582))^(1+$E1582)*(1+N$7)^$D1582*(N1564/M1564)^$E1582*((N1564+N1573)/(M1564+M1573))^($F1582*(1+$E1582))</f>
        <v/>
      </c>
      <c r="O1582" s="47">
        <f>N1582*(1/(1+$G1582))^(1+$E1582)*(1+O$7)^$D1582*(O1564/N1564)^$E1582*((O1564+O1573)/(N1564+N1573))^($F1582*(1+$E1582))</f>
        <v/>
      </c>
      <c r="P1582" s="47">
        <f>O1582*(1/(1+$G1582))^(1+$E1582)*(1+P$7)^$D1582*(P1564/O1564)^$E1582*((P1564+P1573)/(O1564+O1573))^($F1582*(1+$E1582))</f>
        <v/>
      </c>
      <c r="Q1582" s="47">
        <f>P1582*(1/(1+$G1582))^(1+$E1582)*(1+Q$7)^$D1582*(Q1564/P1564)^$E1582*((Q1564+Q1573)/(P1564+P1573))^($F1582*(1+$E1582))</f>
        <v/>
      </c>
      <c r="R1582" s="47">
        <f>Q1582*(1/(1+$G1582))^(1+$E1582)*(1+R$7)^$D1582*(R1564/Q1564)^$E1582*((R1564+R1573)/(Q1564+Q1573))^($F1582*(1+$E1582))</f>
        <v/>
      </c>
      <c r="S1582" s="47">
        <f>R1582*(1/(1+$G1582))^(1+$E1582)*(1+S$7)^$D1582*(S1564/R1564)^$E1582*((S1564+S1573)/(R1564+R1573))^($F1582*(1+$E1582))</f>
        <v/>
      </c>
      <c r="T1582" s="47">
        <f>S1582*(1/(1+$G1582))^(1+$E1582)*(1+T$7)^$D1582*(T1564/S1564)^$E1582*((T1564+T1573)/(S1564+S1573))^($F1582*(1+$E1582))</f>
        <v/>
      </c>
      <c r="U1582" s="47">
        <f>T1582*(1/(1+$G1582))^(1+$E1582)*(1+U$7)^$D1582*(U1564/T1564)^$E1582*((U1564+U1573)/(T1564+T1573))^($F1582*(1+$E1582))</f>
        <v/>
      </c>
      <c r="V1582" s="47">
        <f>U1582*(1/(1+$G1582))^(1+$E1582)*(1+V$7)^$D1582*(V1564/U1564)^$E1582*((V1564+V1573)/(U1564+U1573))^($F1582*(1+$E1582))</f>
        <v/>
      </c>
      <c r="W1582" s="47">
        <f>V1582*(1/(1+$G1582))^(1+$E1582)*(1+W$7)^$D1582*(W1564/V1564)^$E1582*((W1564+W1573)/(V1564+V1573))^($F1582*(1+$E1582))</f>
        <v/>
      </c>
      <c r="X1582" s="47">
        <f>W1582*(1/(1+$G1582))^(1+$E1582)*(1+X$7)^$D1582*(X1564/W1564)^$E1582*((X1564+X1573)/(W1564+W1573))^($F1582*(1+$E1582))</f>
        <v/>
      </c>
      <c r="Y1582" s="47">
        <f>X1582*(1/(1+$G1582))^(1+$E1582)*(1+Y$7)^$D1582*(Y1564/X1564)^$E1582*((Y1564+Y1573)/(X1564+X1573))^($F1582*(1+$E1582))</f>
        <v/>
      </c>
      <c r="Z1582" s="47">
        <f>Y1582*(1/(1+$G1582))^(1+$E1582)*(1+Z$7)^$D1582*(Z1564/Y1564)^$E1582*((Z1564+Z1573)/(Y1564+Y1573))^($F1582*(1+$E1582))</f>
        <v/>
      </c>
      <c r="AA1582" s="47">
        <f>Z1582*(1/(1+$G1582))^(1+$E1582)*(1+AA$7)^$D1582*(AA1564/Z1564)^$E1582*((AA1564+AA1573)/(Z1564+Z1573))^($F1582*(1+$E1582))</f>
        <v/>
      </c>
      <c r="AB1582" s="47">
        <f>AA1582*(1/(1+$G1582))^(1+$E1582)*(1+AB$7)^$D1582*(AB1564/AA1564)^$E1582*((AB1564+AB1573)/(AA1564+AA1573))^($F1582*(1+$E1582))</f>
        <v/>
      </c>
      <c r="AC1582" s="47">
        <f>AB1582*(1/(1+$G1582))^(1+$E1582)*(1+AC$7)^$D1582*(AC1564/AB1564)^$E1582*((AC1564+AC1573)/(AB1564+AB1573))^($F1582*(1+$E1582))</f>
        <v/>
      </c>
      <c r="AD1582" s="58">
        <f>FUELUSE(AC1582,AD1564,AC1564,AD1573,AC1573,AD$7,$D1582,$E1582,$F1582,$G1582)</f>
        <v/>
      </c>
      <c r="AF1582" s="11">
        <f>LOWER(Settings!$C$4)&amp;".mit."&amp;$A1582&amp;IF($C1582="","","."&amp;$C1582&amp;"."&amp;$B1582)&amp;IF(INDEX(Variables!$D$5:$D$205,MATCH($A1582,Variables!$A$5:$A$205,0))="","","."&amp;INDEX(Variables!$D$5:$D$205,MATCH($A1582,Variables!$A$5:$A$205,0)))&amp;"."&amp;AF$5</f>
        <v/>
      </c>
      <c r="AG1582" s="46">
        <f>INDEX(Inputs!$U$5:$U$132,MATCH($B1582&amp;"|"&amp;$C1582,Inputs!$A$5:$A$132,0))</f>
        <v/>
      </c>
      <c r="AH1582" s="47">
        <f>AG1582*(1/(1+$G1582))^(1+$E1582)*(1+AH$7)^$D1582*(AH1564/AG1564)^$E1582*((AH1564+AH1573)/(AG1564+AG1573))^($F1582*(1+$E1582))</f>
        <v/>
      </c>
      <c r="AI1582" s="47">
        <f>AH1582*(1/(1+$G1582))^(1+$E1582)*(1+AI$7)^$D1582*(AI1564/AH1564)^$E1582*((AI1564+AI1573)/(AH1564+AH1573))^($F1582*(1+$E1582))</f>
        <v/>
      </c>
      <c r="AJ1582" s="47">
        <f>AI1582*(1/(1+$G1582))^(1+$E1582)*(1+AJ$7)^$D1582*(AJ1564/AI1564)^$E1582*((AJ1564+AJ1573)/(AI1564+AI1573))^($F1582*(1+$E1582))</f>
        <v/>
      </c>
      <c r="AK1582" s="47">
        <f>AJ1582*(1/(1+$G1582))^(1+$E1582)*(1+AK$7)^$D1582*(AK1564/AJ1564)^$E1582*((AK1564+AK1573)/(AJ1564+AJ1573))^($F1582*(1+$E1582))</f>
        <v/>
      </c>
      <c r="AL1582" s="47">
        <f>AK1582*(1/(1+$G1582))^(1+$E1582)*(1+AL$7)^$D1582*(AL1564/AK1564)^$E1582*((AL1564+AL1573)/(AK1564+AK1573))^($F1582*(1+$E1582))</f>
        <v/>
      </c>
      <c r="AM1582" s="47">
        <f>AL1582*(1/(1+$G1582))^(1+$E1582)*(1+AM$7)^$D1582*(AM1564/AL1564)^$E1582*((AM1564+AM1573)/(AL1564+AL1573))^($F1582*(1+$E1582))</f>
        <v/>
      </c>
      <c r="AN1582" s="47">
        <f>AM1582*(1/(1+$G1582))^(1+$E1582)*(1+AN$7)^$D1582*(AN1564/AM1564)^$E1582*((AN1564+AN1573)/(AM1564+AM1573))^($F1582*(1+$E1582))</f>
        <v/>
      </c>
      <c r="AO1582" s="47">
        <f>AN1582*(1/(1+$G1582))^(1+$E1582)*(1+AO$7)^$D1582*(AO1564/AN1564)^$E1582*((AO1564+AO1573)/(AN1564+AN1573))^($F1582*(1+$E1582))</f>
        <v/>
      </c>
      <c r="AP1582" s="47">
        <f>AO1582*(1/(1+$G1582))^(1+$E1582)*(1+AP$7)^$D1582*(AP1564/AO1564)^$E1582*((AP1564+AP1573)/(AO1564+AO1573))^($F1582*(1+$E1582))</f>
        <v/>
      </c>
      <c r="AQ1582" s="47">
        <f>AP1582*(1/(1+$G1582))^(1+$E1582)*(1+AQ$7)^$D1582*(AQ1564/AP1564)^$E1582*((AQ1564+AQ1573)/(AP1564+AP1573))^($F1582*(1+$E1582))</f>
        <v/>
      </c>
      <c r="AR1582" s="47">
        <f>AQ1582*(1/(1+$G1582))^(1+$E1582)*(1+AR$7)^$D1582*(AR1564/AQ1564)^$E1582*((AR1564+AR1573)/(AQ1564+AQ1573))^($F1582*(1+$E1582))</f>
        <v/>
      </c>
      <c r="AS1582" s="47">
        <f>AR1582*(1/(1+$G1582))^(1+$E1582)*(1+AS$7)^$D1582*(AS1564/AR1564)^$E1582*((AS1564+AS1573)/(AR1564+AR1573))^($F1582*(1+$E1582))</f>
        <v/>
      </c>
      <c r="AT1582" s="47">
        <f>AS1582*(1/(1+$G1582))^(1+$E1582)*(1+AT$7)^$D1582*(AT1564/AS1564)^$E1582*((AT1564+AT1573)/(AS1564+AS1573))^($F1582*(1+$E1582))</f>
        <v/>
      </c>
      <c r="AU1582" s="47">
        <f>AT1582*(1/(1+$G1582))^(1+$E1582)*(1+AU$7)^$D1582*(AU1564/AT1564)^$E1582*((AU1564+AU1573)/(AT1564+AT1573))^($F1582*(1+$E1582))</f>
        <v/>
      </c>
      <c r="AV1582" s="47">
        <f>AU1582*(1/(1+$G1582))^(1+$E1582)*(1+AV$7)^$D1582*(AV1564/AU1564)^$E1582*((AV1564+AV1573)/(AU1564+AU1573))^($F1582*(1+$E1582))</f>
        <v/>
      </c>
      <c r="AW1582" s="47">
        <f>AV1582*(1/(1+$G1582))^(1+$E1582)*(1+AW$7)^$D1582*(AW1564/AV1564)^$E1582*((AW1564+AW1573)/(AV1564+AV1573))^($F1582*(1+$E1582))</f>
        <v/>
      </c>
      <c r="AX1582" s="47">
        <f>AW1582*(1/(1+$G1582))^(1+$E1582)*(1+AX$7)^$D1582*(AX1564/AW1564)^$E1582*((AX1564+AX1573)/(AW1564+AW1573))^($F1582*(1+$E1582))</f>
        <v/>
      </c>
      <c r="AY1582" s="58">
        <f>FUELUSE(AX1582,AY1564,AX1564,AY1573,AX1573,AY$7,$D1582,$E1582,$F1582,$G1582)</f>
        <v/>
      </c>
    </row>
    <row r="1583" hidden="1" outlineLevel="2">
      <c r="A1583" s="14" t="inlineStr">
        <is>
          <t>ener</t>
        </is>
      </c>
      <c r="B1583" s="14" t="inlineStr">
        <is>
          <t>ker</t>
        </is>
      </c>
      <c r="C1583" s="14" t="inlineStr">
        <is>
          <t>mac</t>
        </is>
      </c>
      <c r="D1583" s="37">
        <f>INDEX(Inputs!$N$5:$N$132,MATCH($B1583&amp;"|"&amp;$C1583,Inputs!$A$5:$A$132,0))</f>
        <v/>
      </c>
      <c r="E1583" s="37">
        <f>INDEX(Inputs!$O$5:$O$132,MATCH($B1583&amp;"|"&amp;$C1583,Inputs!$A$5:$A$132,0))</f>
        <v/>
      </c>
      <c r="F1583" s="37">
        <f>INDEX(Inputs!$P$5:$P$132,MATCH($B1583&amp;"|"&amp;$C1583,Inputs!$A$5:$A$132,0))</f>
        <v/>
      </c>
      <c r="G1583" s="37">
        <f>INDEX(Inputs!$Q$5:$Q$132,MATCH($B1583&amp;"|"&amp;$C1583,Inputs!$A$5:$A$132,0))</f>
        <v/>
      </c>
      <c r="H1583" s="14">
        <f>INDEX(Variables!$B$5:$B$205,MATCH($A1583,Variables!$A$5:$A$205,0))&amp;IF($C1583="",""," | "&amp;INDEX(Mapping!$B$5:$B$26,MATCH($C1583,Mapping!$A$5:$A$26,0))&amp;" | "&amp;INDEX(Mapping!$B$30:$B$46,MATCH($B1583,Mapping!$A$30:$A$46,0)))</f>
        <v/>
      </c>
      <c r="I1583" s="14">
        <f>INDEX(Variables!$C$5:$C$205,MATCH($A1583,Variables!$A$5:$A$205,0))</f>
        <v/>
      </c>
      <c r="J1583" s="14">
        <f>INDEX(Variables!$E$5:$E$205,MATCH($A1583,Variables!$A$5:$A$205,0))</f>
        <v/>
      </c>
      <c r="K1583" s="11">
        <f>LOWER(Settings!$C$4)&amp;".mit."&amp;$A1583&amp;IF($C1583="","","."&amp;$C1583&amp;"."&amp;$B1583)&amp;IF(INDEX(Variables!$D$5:$D$205,MATCH($A1583,Variables!$A$5:$A$205,0))="","","."&amp;INDEX(Variables!$D$5:$D$205,MATCH($A1583,Variables!$A$5:$A$205,0)))&amp;"."&amp;K$5</f>
        <v/>
      </c>
      <c r="L1583" s="46">
        <f>INDEX(Inputs!$U$5:$U$132,MATCH($B1583&amp;"|"&amp;$C1583,Inputs!$A$5:$A$132,0))</f>
        <v/>
      </c>
      <c r="M1583" s="47">
        <f>L1583*(1/(1+$G1583))^(1+$E1583)*(1+M$7)^$D1583*(M1565/L1565)^$E1583*((M1565+M1574)/(L1565+L1574))^($F1583*(1+$E1583))</f>
        <v/>
      </c>
      <c r="N1583" s="47">
        <f>M1583*(1/(1+$G1583))^(1+$E1583)*(1+N$7)^$D1583*(N1565/M1565)^$E1583*((N1565+N1574)/(M1565+M1574))^($F1583*(1+$E1583))</f>
        <v/>
      </c>
      <c r="O1583" s="47">
        <f>N1583*(1/(1+$G1583))^(1+$E1583)*(1+O$7)^$D1583*(O1565/N1565)^$E1583*((O1565+O1574)/(N1565+N1574))^($F1583*(1+$E1583))</f>
        <v/>
      </c>
      <c r="P1583" s="47">
        <f>O1583*(1/(1+$G1583))^(1+$E1583)*(1+P$7)^$D1583*(P1565/O1565)^$E1583*((P1565+P1574)/(O1565+O1574))^($F1583*(1+$E1583))</f>
        <v/>
      </c>
      <c r="Q1583" s="47">
        <f>P1583*(1/(1+$G1583))^(1+$E1583)*(1+Q$7)^$D1583*(Q1565/P1565)^$E1583*((Q1565+Q1574)/(P1565+P1574))^($F1583*(1+$E1583))</f>
        <v/>
      </c>
      <c r="R1583" s="47">
        <f>Q1583*(1/(1+$G1583))^(1+$E1583)*(1+R$7)^$D1583*(R1565/Q1565)^$E1583*((R1565+R1574)/(Q1565+Q1574))^($F1583*(1+$E1583))</f>
        <v/>
      </c>
      <c r="S1583" s="47">
        <f>R1583*(1/(1+$G1583))^(1+$E1583)*(1+S$7)^$D1583*(S1565/R1565)^$E1583*((S1565+S1574)/(R1565+R1574))^($F1583*(1+$E1583))</f>
        <v/>
      </c>
      <c r="T1583" s="47">
        <f>S1583*(1/(1+$G1583))^(1+$E1583)*(1+T$7)^$D1583*(T1565/S1565)^$E1583*((T1565+T1574)/(S1565+S1574))^($F1583*(1+$E1583))</f>
        <v/>
      </c>
      <c r="U1583" s="47">
        <f>T1583*(1/(1+$G1583))^(1+$E1583)*(1+U$7)^$D1583*(U1565/T1565)^$E1583*((U1565+U1574)/(T1565+T1574))^($F1583*(1+$E1583))</f>
        <v/>
      </c>
      <c r="V1583" s="47">
        <f>U1583*(1/(1+$G1583))^(1+$E1583)*(1+V$7)^$D1583*(V1565/U1565)^$E1583*((V1565+V1574)/(U1565+U1574))^($F1583*(1+$E1583))</f>
        <v/>
      </c>
      <c r="W1583" s="47">
        <f>V1583*(1/(1+$G1583))^(1+$E1583)*(1+W$7)^$D1583*(W1565/V1565)^$E1583*((W1565+W1574)/(V1565+V1574))^($F1583*(1+$E1583))</f>
        <v/>
      </c>
      <c r="X1583" s="47">
        <f>W1583*(1/(1+$G1583))^(1+$E1583)*(1+X$7)^$D1583*(X1565/W1565)^$E1583*((X1565+X1574)/(W1565+W1574))^($F1583*(1+$E1583))</f>
        <v/>
      </c>
      <c r="Y1583" s="47">
        <f>X1583*(1/(1+$G1583))^(1+$E1583)*(1+Y$7)^$D1583*(Y1565/X1565)^$E1583*((Y1565+Y1574)/(X1565+X1574))^($F1583*(1+$E1583))</f>
        <v/>
      </c>
      <c r="Z1583" s="47">
        <f>Y1583*(1/(1+$G1583))^(1+$E1583)*(1+Z$7)^$D1583*(Z1565/Y1565)^$E1583*((Z1565+Z1574)/(Y1565+Y1574))^($F1583*(1+$E1583))</f>
        <v/>
      </c>
      <c r="AA1583" s="47">
        <f>Z1583*(1/(1+$G1583))^(1+$E1583)*(1+AA$7)^$D1583*(AA1565/Z1565)^$E1583*((AA1565+AA1574)/(Z1565+Z1574))^($F1583*(1+$E1583))</f>
        <v/>
      </c>
      <c r="AB1583" s="47">
        <f>AA1583*(1/(1+$G1583))^(1+$E1583)*(1+AB$7)^$D1583*(AB1565/AA1565)^$E1583*((AB1565+AB1574)/(AA1565+AA1574))^($F1583*(1+$E1583))</f>
        <v/>
      </c>
      <c r="AC1583" s="47">
        <f>AB1583*(1/(1+$G1583))^(1+$E1583)*(1+AC$7)^$D1583*(AC1565/AB1565)^$E1583*((AC1565+AC1574)/(AB1565+AB1574))^($F1583*(1+$E1583))</f>
        <v/>
      </c>
      <c r="AD1583" s="58">
        <f>FUELUSE(AC1583,AD1565,AC1565,AD1574,AC1574,AD$7,$D1583,$E1583,$F1583,$G1583)</f>
        <v/>
      </c>
      <c r="AF1583" s="11">
        <f>LOWER(Settings!$C$4)&amp;".mit."&amp;$A1583&amp;IF($C1583="","","."&amp;$C1583&amp;"."&amp;$B1583)&amp;IF(INDEX(Variables!$D$5:$D$205,MATCH($A1583,Variables!$A$5:$A$205,0))="","","."&amp;INDEX(Variables!$D$5:$D$205,MATCH($A1583,Variables!$A$5:$A$205,0)))&amp;"."&amp;AF$5</f>
        <v/>
      </c>
      <c r="AG1583" s="46">
        <f>INDEX(Inputs!$U$5:$U$132,MATCH($B1583&amp;"|"&amp;$C1583,Inputs!$A$5:$A$132,0))</f>
        <v/>
      </c>
      <c r="AH1583" s="47">
        <f>AG1583*(1/(1+$G1583))^(1+$E1583)*(1+AH$7)^$D1583*(AH1565/AG1565)^$E1583*((AH1565+AH1574)/(AG1565+AG1574))^($F1583*(1+$E1583))</f>
        <v/>
      </c>
      <c r="AI1583" s="47">
        <f>AH1583*(1/(1+$G1583))^(1+$E1583)*(1+AI$7)^$D1583*(AI1565/AH1565)^$E1583*((AI1565+AI1574)/(AH1565+AH1574))^($F1583*(1+$E1583))</f>
        <v/>
      </c>
      <c r="AJ1583" s="47">
        <f>AI1583*(1/(1+$G1583))^(1+$E1583)*(1+AJ$7)^$D1583*(AJ1565/AI1565)^$E1583*((AJ1565+AJ1574)/(AI1565+AI1574))^($F1583*(1+$E1583))</f>
        <v/>
      </c>
      <c r="AK1583" s="47">
        <f>AJ1583*(1/(1+$G1583))^(1+$E1583)*(1+AK$7)^$D1583*(AK1565/AJ1565)^$E1583*((AK1565+AK1574)/(AJ1565+AJ1574))^($F1583*(1+$E1583))</f>
        <v/>
      </c>
      <c r="AL1583" s="47">
        <f>AK1583*(1/(1+$G1583))^(1+$E1583)*(1+AL$7)^$D1583*(AL1565/AK1565)^$E1583*((AL1565+AL1574)/(AK1565+AK1574))^($F1583*(1+$E1583))</f>
        <v/>
      </c>
      <c r="AM1583" s="47">
        <f>AL1583*(1/(1+$G1583))^(1+$E1583)*(1+AM$7)^$D1583*(AM1565/AL1565)^$E1583*((AM1565+AM1574)/(AL1565+AL1574))^($F1583*(1+$E1583))</f>
        <v/>
      </c>
      <c r="AN1583" s="47">
        <f>AM1583*(1/(1+$G1583))^(1+$E1583)*(1+AN$7)^$D1583*(AN1565/AM1565)^$E1583*((AN1565+AN1574)/(AM1565+AM1574))^($F1583*(1+$E1583))</f>
        <v/>
      </c>
      <c r="AO1583" s="47">
        <f>AN1583*(1/(1+$G1583))^(1+$E1583)*(1+AO$7)^$D1583*(AO1565/AN1565)^$E1583*((AO1565+AO1574)/(AN1565+AN1574))^($F1583*(1+$E1583))</f>
        <v/>
      </c>
      <c r="AP1583" s="47">
        <f>AO1583*(1/(1+$G1583))^(1+$E1583)*(1+AP$7)^$D1583*(AP1565/AO1565)^$E1583*((AP1565+AP1574)/(AO1565+AO1574))^($F1583*(1+$E1583))</f>
        <v/>
      </c>
      <c r="AQ1583" s="47">
        <f>AP1583*(1/(1+$G1583))^(1+$E1583)*(1+AQ$7)^$D1583*(AQ1565/AP1565)^$E1583*((AQ1565+AQ1574)/(AP1565+AP1574))^($F1583*(1+$E1583))</f>
        <v/>
      </c>
      <c r="AR1583" s="47">
        <f>AQ1583*(1/(1+$G1583))^(1+$E1583)*(1+AR$7)^$D1583*(AR1565/AQ1565)^$E1583*((AR1565+AR1574)/(AQ1565+AQ1574))^($F1583*(1+$E1583))</f>
        <v/>
      </c>
      <c r="AS1583" s="47">
        <f>AR1583*(1/(1+$G1583))^(1+$E1583)*(1+AS$7)^$D1583*(AS1565/AR1565)^$E1583*((AS1565+AS1574)/(AR1565+AR1574))^($F1583*(1+$E1583))</f>
        <v/>
      </c>
      <c r="AT1583" s="47">
        <f>AS1583*(1/(1+$G1583))^(1+$E1583)*(1+AT$7)^$D1583*(AT1565/AS1565)^$E1583*((AT1565+AT1574)/(AS1565+AS1574))^($F1583*(1+$E1583))</f>
        <v/>
      </c>
      <c r="AU1583" s="47">
        <f>AT1583*(1/(1+$G1583))^(1+$E1583)*(1+AU$7)^$D1583*(AU1565/AT1565)^$E1583*((AU1565+AU1574)/(AT1565+AT1574))^($F1583*(1+$E1583))</f>
        <v/>
      </c>
      <c r="AV1583" s="47">
        <f>AU1583*(1/(1+$G1583))^(1+$E1583)*(1+AV$7)^$D1583*(AV1565/AU1565)^$E1583*((AV1565+AV1574)/(AU1565+AU1574))^($F1583*(1+$E1583))</f>
        <v/>
      </c>
      <c r="AW1583" s="47">
        <f>AV1583*(1/(1+$G1583))^(1+$E1583)*(1+AW$7)^$D1583*(AW1565/AV1565)^$E1583*((AW1565+AW1574)/(AV1565+AV1574))^($F1583*(1+$E1583))</f>
        <v/>
      </c>
      <c r="AX1583" s="47">
        <f>AW1583*(1/(1+$G1583))^(1+$E1583)*(1+AX$7)^$D1583*(AX1565/AW1565)^$E1583*((AX1565+AX1574)/(AW1565+AW1574))^($F1583*(1+$E1583))</f>
        <v/>
      </c>
      <c r="AY1583" s="58">
        <f>FUELUSE(AX1583,AY1565,AX1565,AY1574,AX1574,AY$7,$D1583,$E1583,$F1583,$G1583)</f>
        <v/>
      </c>
    </row>
    <row r="1584" hidden="1" outlineLevel="2">
      <c r="A1584" s="14" t="inlineStr">
        <is>
          <t>ener</t>
        </is>
      </c>
      <c r="B1584" s="14" t="inlineStr">
        <is>
          <t>oop</t>
        </is>
      </c>
      <c r="C1584" s="14" t="inlineStr">
        <is>
          <t>mac</t>
        </is>
      </c>
      <c r="D1584" s="37">
        <f>INDEX(Inputs!$N$5:$N$132,MATCH($B1584&amp;"|"&amp;$C1584,Inputs!$A$5:$A$132,0))</f>
        <v/>
      </c>
      <c r="E1584" s="37">
        <f>INDEX(Inputs!$O$5:$O$132,MATCH($B1584&amp;"|"&amp;$C1584,Inputs!$A$5:$A$132,0))</f>
        <v/>
      </c>
      <c r="F1584" s="37">
        <f>INDEX(Inputs!$P$5:$P$132,MATCH($B1584&amp;"|"&amp;$C1584,Inputs!$A$5:$A$132,0))</f>
        <v/>
      </c>
      <c r="G1584" s="37">
        <f>INDEX(Inputs!$Q$5:$Q$132,MATCH($B1584&amp;"|"&amp;$C1584,Inputs!$A$5:$A$132,0))</f>
        <v/>
      </c>
      <c r="H1584" s="14">
        <f>INDEX(Variables!$B$5:$B$205,MATCH($A1584,Variables!$A$5:$A$205,0))&amp;IF($C1584="",""," | "&amp;INDEX(Mapping!$B$5:$B$26,MATCH($C1584,Mapping!$A$5:$A$26,0))&amp;" | "&amp;INDEX(Mapping!$B$30:$B$46,MATCH($B1584,Mapping!$A$30:$A$46,0)))</f>
        <v/>
      </c>
      <c r="I1584" s="14">
        <f>INDEX(Variables!$C$5:$C$205,MATCH($A1584,Variables!$A$5:$A$205,0))</f>
        <v/>
      </c>
      <c r="J1584" s="14">
        <f>INDEX(Variables!$E$5:$E$205,MATCH($A1584,Variables!$A$5:$A$205,0))</f>
        <v/>
      </c>
      <c r="K1584" s="11">
        <f>LOWER(Settings!$C$4)&amp;".mit."&amp;$A1584&amp;IF($C1584="","","."&amp;$C1584&amp;"."&amp;$B1584)&amp;IF(INDEX(Variables!$D$5:$D$205,MATCH($A1584,Variables!$A$5:$A$205,0))="","","."&amp;INDEX(Variables!$D$5:$D$205,MATCH($A1584,Variables!$A$5:$A$205,0)))&amp;"."&amp;K$5</f>
        <v/>
      </c>
      <c r="L1584" s="46">
        <f>INDEX(Inputs!$U$5:$U$132,MATCH($B1584&amp;"|"&amp;$C1584,Inputs!$A$5:$A$132,0))</f>
        <v/>
      </c>
      <c r="M1584" s="47">
        <f>L1584*(1/(1+$G1584))^(1+$E1584)*(1+M$7)^$D1584*(M1566/L1566)^$E1584*((M1566+M1575)/(L1566+L1575))^($F1584*(1+$E1584))</f>
        <v/>
      </c>
      <c r="N1584" s="47">
        <f>M1584*(1/(1+$G1584))^(1+$E1584)*(1+N$7)^$D1584*(N1566/M1566)^$E1584*((N1566+N1575)/(M1566+M1575))^($F1584*(1+$E1584))</f>
        <v/>
      </c>
      <c r="O1584" s="47">
        <f>N1584*(1/(1+$G1584))^(1+$E1584)*(1+O$7)^$D1584*(O1566/N1566)^$E1584*((O1566+O1575)/(N1566+N1575))^($F1584*(1+$E1584))</f>
        <v/>
      </c>
      <c r="P1584" s="47">
        <f>O1584*(1/(1+$G1584))^(1+$E1584)*(1+P$7)^$D1584*(P1566/O1566)^$E1584*((P1566+P1575)/(O1566+O1575))^($F1584*(1+$E1584))</f>
        <v/>
      </c>
      <c r="Q1584" s="47">
        <f>P1584*(1/(1+$G1584))^(1+$E1584)*(1+Q$7)^$D1584*(Q1566/P1566)^$E1584*((Q1566+Q1575)/(P1566+P1575))^($F1584*(1+$E1584))</f>
        <v/>
      </c>
      <c r="R1584" s="47">
        <f>Q1584*(1/(1+$G1584))^(1+$E1584)*(1+R$7)^$D1584*(R1566/Q1566)^$E1584*((R1566+R1575)/(Q1566+Q1575))^($F1584*(1+$E1584))</f>
        <v/>
      </c>
      <c r="S1584" s="47">
        <f>R1584*(1/(1+$G1584))^(1+$E1584)*(1+S$7)^$D1584*(S1566/R1566)^$E1584*((S1566+S1575)/(R1566+R1575))^($F1584*(1+$E1584))</f>
        <v/>
      </c>
      <c r="T1584" s="47">
        <f>S1584*(1/(1+$G1584))^(1+$E1584)*(1+T$7)^$D1584*(T1566/S1566)^$E1584*((T1566+T1575)/(S1566+S1575))^($F1584*(1+$E1584))</f>
        <v/>
      </c>
      <c r="U1584" s="47">
        <f>T1584*(1/(1+$G1584))^(1+$E1584)*(1+U$7)^$D1584*(U1566/T1566)^$E1584*((U1566+U1575)/(T1566+T1575))^($F1584*(1+$E1584))</f>
        <v/>
      </c>
      <c r="V1584" s="47">
        <f>U1584*(1/(1+$G1584))^(1+$E1584)*(1+V$7)^$D1584*(V1566/U1566)^$E1584*((V1566+V1575)/(U1566+U1575))^($F1584*(1+$E1584))</f>
        <v/>
      </c>
      <c r="W1584" s="47">
        <f>V1584*(1/(1+$G1584))^(1+$E1584)*(1+W$7)^$D1584*(W1566/V1566)^$E1584*((W1566+W1575)/(V1566+V1575))^($F1584*(1+$E1584))</f>
        <v/>
      </c>
      <c r="X1584" s="47">
        <f>W1584*(1/(1+$G1584))^(1+$E1584)*(1+X$7)^$D1584*(X1566/W1566)^$E1584*((X1566+X1575)/(W1566+W1575))^($F1584*(1+$E1584))</f>
        <v/>
      </c>
      <c r="Y1584" s="47">
        <f>X1584*(1/(1+$G1584))^(1+$E1584)*(1+Y$7)^$D1584*(Y1566/X1566)^$E1584*((Y1566+Y1575)/(X1566+X1575))^($F1584*(1+$E1584))</f>
        <v/>
      </c>
      <c r="Z1584" s="47">
        <f>Y1584*(1/(1+$G1584))^(1+$E1584)*(1+Z$7)^$D1584*(Z1566/Y1566)^$E1584*((Z1566+Z1575)/(Y1566+Y1575))^($F1584*(1+$E1584))</f>
        <v/>
      </c>
      <c r="AA1584" s="47">
        <f>Z1584*(1/(1+$G1584))^(1+$E1584)*(1+AA$7)^$D1584*(AA1566/Z1566)^$E1584*((AA1566+AA1575)/(Z1566+Z1575))^($F1584*(1+$E1584))</f>
        <v/>
      </c>
      <c r="AB1584" s="47">
        <f>AA1584*(1/(1+$G1584))^(1+$E1584)*(1+AB$7)^$D1584*(AB1566/AA1566)^$E1584*((AB1566+AB1575)/(AA1566+AA1575))^($F1584*(1+$E1584))</f>
        <v/>
      </c>
      <c r="AC1584" s="47">
        <f>AB1584*(1/(1+$G1584))^(1+$E1584)*(1+AC$7)^$D1584*(AC1566/AB1566)^$E1584*((AC1566+AC1575)/(AB1566+AB1575))^($F1584*(1+$E1584))</f>
        <v/>
      </c>
      <c r="AD1584" s="58">
        <f>FUELUSE(AC1584,AD1566,AC1566,AD1575,AC1575,AD$7,$D1584,$E1584,$F1584,$G1584)</f>
        <v/>
      </c>
      <c r="AF1584" s="11">
        <f>LOWER(Settings!$C$4)&amp;".mit."&amp;$A1584&amp;IF($C1584="","","."&amp;$C1584&amp;"."&amp;$B1584)&amp;IF(INDEX(Variables!$D$5:$D$205,MATCH($A1584,Variables!$A$5:$A$205,0))="","","."&amp;INDEX(Variables!$D$5:$D$205,MATCH($A1584,Variables!$A$5:$A$205,0)))&amp;"."&amp;AF$5</f>
        <v/>
      </c>
      <c r="AG1584" s="46">
        <f>INDEX(Inputs!$U$5:$U$132,MATCH($B1584&amp;"|"&amp;$C1584,Inputs!$A$5:$A$132,0))</f>
        <v/>
      </c>
      <c r="AH1584" s="47">
        <f>AG1584*(1/(1+$G1584))^(1+$E1584)*(1+AH$7)^$D1584*(AH1566/AG1566)^$E1584*((AH1566+AH1575)/(AG1566+AG1575))^($F1584*(1+$E1584))</f>
        <v/>
      </c>
      <c r="AI1584" s="47">
        <f>AH1584*(1/(1+$G1584))^(1+$E1584)*(1+AI$7)^$D1584*(AI1566/AH1566)^$E1584*((AI1566+AI1575)/(AH1566+AH1575))^($F1584*(1+$E1584))</f>
        <v/>
      </c>
      <c r="AJ1584" s="47">
        <f>AI1584*(1/(1+$G1584))^(1+$E1584)*(1+AJ$7)^$D1584*(AJ1566/AI1566)^$E1584*((AJ1566+AJ1575)/(AI1566+AI1575))^($F1584*(1+$E1584))</f>
        <v/>
      </c>
      <c r="AK1584" s="47">
        <f>AJ1584*(1/(1+$G1584))^(1+$E1584)*(1+AK$7)^$D1584*(AK1566/AJ1566)^$E1584*((AK1566+AK1575)/(AJ1566+AJ1575))^($F1584*(1+$E1584))</f>
        <v/>
      </c>
      <c r="AL1584" s="47">
        <f>AK1584*(1/(1+$G1584))^(1+$E1584)*(1+AL$7)^$D1584*(AL1566/AK1566)^$E1584*((AL1566+AL1575)/(AK1566+AK1575))^($F1584*(1+$E1584))</f>
        <v/>
      </c>
      <c r="AM1584" s="47">
        <f>AL1584*(1/(1+$G1584))^(1+$E1584)*(1+AM$7)^$D1584*(AM1566/AL1566)^$E1584*((AM1566+AM1575)/(AL1566+AL1575))^($F1584*(1+$E1584))</f>
        <v/>
      </c>
      <c r="AN1584" s="47">
        <f>AM1584*(1/(1+$G1584))^(1+$E1584)*(1+AN$7)^$D1584*(AN1566/AM1566)^$E1584*((AN1566+AN1575)/(AM1566+AM1575))^($F1584*(1+$E1584))</f>
        <v/>
      </c>
      <c r="AO1584" s="47">
        <f>AN1584*(1/(1+$G1584))^(1+$E1584)*(1+AO$7)^$D1584*(AO1566/AN1566)^$E1584*((AO1566+AO1575)/(AN1566+AN1575))^($F1584*(1+$E1584))</f>
        <v/>
      </c>
      <c r="AP1584" s="47">
        <f>AO1584*(1/(1+$G1584))^(1+$E1584)*(1+AP$7)^$D1584*(AP1566/AO1566)^$E1584*((AP1566+AP1575)/(AO1566+AO1575))^($F1584*(1+$E1584))</f>
        <v/>
      </c>
      <c r="AQ1584" s="47">
        <f>AP1584*(1/(1+$G1584))^(1+$E1584)*(1+AQ$7)^$D1584*(AQ1566/AP1566)^$E1584*((AQ1566+AQ1575)/(AP1566+AP1575))^($F1584*(1+$E1584))</f>
        <v/>
      </c>
      <c r="AR1584" s="47">
        <f>AQ1584*(1/(1+$G1584))^(1+$E1584)*(1+AR$7)^$D1584*(AR1566/AQ1566)^$E1584*((AR1566+AR1575)/(AQ1566+AQ1575))^($F1584*(1+$E1584))</f>
        <v/>
      </c>
      <c r="AS1584" s="47">
        <f>AR1584*(1/(1+$G1584))^(1+$E1584)*(1+AS$7)^$D1584*(AS1566/AR1566)^$E1584*((AS1566+AS1575)/(AR1566+AR1575))^($F1584*(1+$E1584))</f>
        <v/>
      </c>
      <c r="AT1584" s="47">
        <f>AS1584*(1/(1+$G1584))^(1+$E1584)*(1+AT$7)^$D1584*(AT1566/AS1566)^$E1584*((AT1566+AT1575)/(AS1566+AS1575))^($F1584*(1+$E1584))</f>
        <v/>
      </c>
      <c r="AU1584" s="47">
        <f>AT1584*(1/(1+$G1584))^(1+$E1584)*(1+AU$7)^$D1584*(AU1566/AT1566)^$E1584*((AU1566+AU1575)/(AT1566+AT1575))^($F1584*(1+$E1584))</f>
        <v/>
      </c>
      <c r="AV1584" s="47">
        <f>AU1584*(1/(1+$G1584))^(1+$E1584)*(1+AV$7)^$D1584*(AV1566/AU1566)^$E1584*((AV1566+AV1575)/(AU1566+AU1575))^($F1584*(1+$E1584))</f>
        <v/>
      </c>
      <c r="AW1584" s="47">
        <f>AV1584*(1/(1+$G1584))^(1+$E1584)*(1+AW$7)^$D1584*(AW1566/AV1566)^$E1584*((AW1566+AW1575)/(AV1566+AV1575))^($F1584*(1+$E1584))</f>
        <v/>
      </c>
      <c r="AX1584" s="47">
        <f>AW1584*(1/(1+$G1584))^(1+$E1584)*(1+AX$7)^$D1584*(AX1566/AW1566)^$E1584*((AX1566+AX1575)/(AW1566+AW1575))^($F1584*(1+$E1584))</f>
        <v/>
      </c>
      <c r="AY1584" s="58">
        <f>FUELUSE(AX1584,AY1566,AX1566,AY1575,AX1575,AY$7,$D1584,$E1584,$F1584,$G1584)</f>
        <v/>
      </c>
    </row>
    <row r="1585" hidden="1" outlineLevel="2">
      <c r="A1585" s="14" t="inlineStr">
        <is>
          <t>ener</t>
        </is>
      </c>
      <c r="B1585" s="14" t="inlineStr">
        <is>
          <t>bio</t>
        </is>
      </c>
      <c r="C1585" s="14" t="inlineStr">
        <is>
          <t>mac</t>
        </is>
      </c>
      <c r="D1585" s="37">
        <f>INDEX(Inputs!$N$5:$N$132,MATCH($B1585&amp;"|"&amp;$C1585,Inputs!$A$5:$A$132,0))</f>
        <v/>
      </c>
      <c r="E1585" s="37">
        <f>INDEX(Inputs!$O$5:$O$132,MATCH($B1585&amp;"|"&amp;$C1585,Inputs!$A$5:$A$132,0))</f>
        <v/>
      </c>
      <c r="F1585" s="37">
        <f>INDEX(Inputs!$P$5:$P$132,MATCH($B1585&amp;"|"&amp;$C1585,Inputs!$A$5:$A$132,0))</f>
        <v/>
      </c>
      <c r="G1585" s="37">
        <f>INDEX(Inputs!$Q$5:$Q$132,MATCH($B1585&amp;"|"&amp;$C1585,Inputs!$A$5:$A$132,0))</f>
        <v/>
      </c>
      <c r="H1585" s="14">
        <f>INDEX(Variables!$B$5:$B$205,MATCH($A1585,Variables!$A$5:$A$205,0))&amp;IF($C1585="",""," | "&amp;INDEX(Mapping!$B$5:$B$26,MATCH($C1585,Mapping!$A$5:$A$26,0))&amp;" | "&amp;INDEX(Mapping!$B$30:$B$46,MATCH($B1585,Mapping!$A$30:$A$46,0)))</f>
        <v/>
      </c>
      <c r="I1585" s="14">
        <f>INDEX(Variables!$C$5:$C$205,MATCH($A1585,Variables!$A$5:$A$205,0))</f>
        <v/>
      </c>
      <c r="J1585" s="14">
        <f>INDEX(Variables!$E$5:$E$205,MATCH($A1585,Variables!$A$5:$A$205,0))</f>
        <v/>
      </c>
      <c r="K1585" s="11">
        <f>LOWER(Settings!$C$4)&amp;".mit."&amp;$A1585&amp;IF($C1585="","","."&amp;$C1585&amp;"."&amp;$B1585)&amp;IF(INDEX(Variables!$D$5:$D$205,MATCH($A1585,Variables!$A$5:$A$205,0))="","","."&amp;INDEX(Variables!$D$5:$D$205,MATCH($A1585,Variables!$A$5:$A$205,0)))&amp;"."&amp;K$5</f>
        <v/>
      </c>
      <c r="L1585" s="46">
        <f>INDEX(Inputs!$U$5:$U$132,MATCH($B1585&amp;"|"&amp;$C1585,Inputs!$A$5:$A$132,0))</f>
        <v/>
      </c>
      <c r="M1585" s="47">
        <f>L1585*(1/(1+$G1585))^(1+$E1585)*(1+M$7)^$D1585*(M1567/L1567)^$E1585*((M1567+M1576)/(L1567+L1576))^($F1585*(1+$E1585))</f>
        <v/>
      </c>
      <c r="N1585" s="47">
        <f>M1585*(1/(1+$G1585))^(1+$E1585)*(1+N$7)^$D1585*(N1567/M1567)^$E1585*((N1567+N1576)/(M1567+M1576))^($F1585*(1+$E1585))</f>
        <v/>
      </c>
      <c r="O1585" s="47">
        <f>N1585*(1/(1+$G1585))^(1+$E1585)*(1+O$7)^$D1585*(O1567/N1567)^$E1585*((O1567+O1576)/(N1567+N1576))^($F1585*(1+$E1585))</f>
        <v/>
      </c>
      <c r="P1585" s="47">
        <f>O1585*(1/(1+$G1585))^(1+$E1585)*(1+P$7)^$D1585*(P1567/O1567)^$E1585*((P1567+P1576)/(O1567+O1576))^($F1585*(1+$E1585))</f>
        <v/>
      </c>
      <c r="Q1585" s="47">
        <f>P1585*(1/(1+$G1585))^(1+$E1585)*(1+Q$7)^$D1585*(Q1567/P1567)^$E1585*((Q1567+Q1576)/(P1567+P1576))^($F1585*(1+$E1585))</f>
        <v/>
      </c>
      <c r="R1585" s="47">
        <f>Q1585*(1/(1+$G1585))^(1+$E1585)*(1+R$7)^$D1585*(R1567/Q1567)^$E1585*((R1567+R1576)/(Q1567+Q1576))^($F1585*(1+$E1585))</f>
        <v/>
      </c>
      <c r="S1585" s="47">
        <f>R1585*(1/(1+$G1585))^(1+$E1585)*(1+S$7)^$D1585*(S1567/R1567)^$E1585*((S1567+S1576)/(R1567+R1576))^($F1585*(1+$E1585))</f>
        <v/>
      </c>
      <c r="T1585" s="47">
        <f>S1585*(1/(1+$G1585))^(1+$E1585)*(1+T$7)^$D1585*(T1567/S1567)^$E1585*((T1567+T1576)/(S1567+S1576))^($F1585*(1+$E1585))</f>
        <v/>
      </c>
      <c r="U1585" s="47">
        <f>T1585*(1/(1+$G1585))^(1+$E1585)*(1+U$7)^$D1585*(U1567/T1567)^$E1585*((U1567+U1576)/(T1567+T1576))^($F1585*(1+$E1585))</f>
        <v/>
      </c>
      <c r="V1585" s="47">
        <f>U1585*(1/(1+$G1585))^(1+$E1585)*(1+V$7)^$D1585*(V1567/U1567)^$E1585*((V1567+V1576)/(U1567+U1576))^($F1585*(1+$E1585))</f>
        <v/>
      </c>
      <c r="W1585" s="47">
        <f>V1585*(1/(1+$G1585))^(1+$E1585)*(1+W$7)^$D1585*(W1567/V1567)^$E1585*((W1567+W1576)/(V1567+V1576))^($F1585*(1+$E1585))</f>
        <v/>
      </c>
      <c r="X1585" s="47">
        <f>W1585*(1/(1+$G1585))^(1+$E1585)*(1+X$7)^$D1585*(X1567/W1567)^$E1585*((X1567+X1576)/(W1567+W1576))^($F1585*(1+$E1585))</f>
        <v/>
      </c>
      <c r="Y1585" s="47">
        <f>X1585*(1/(1+$G1585))^(1+$E1585)*(1+Y$7)^$D1585*(Y1567/X1567)^$E1585*((Y1567+Y1576)/(X1567+X1576))^($F1585*(1+$E1585))</f>
        <v/>
      </c>
      <c r="Z1585" s="47">
        <f>Y1585*(1/(1+$G1585))^(1+$E1585)*(1+Z$7)^$D1585*(Z1567/Y1567)^$E1585*((Z1567+Z1576)/(Y1567+Y1576))^($F1585*(1+$E1585))</f>
        <v/>
      </c>
      <c r="AA1585" s="47">
        <f>Z1585*(1/(1+$G1585))^(1+$E1585)*(1+AA$7)^$D1585*(AA1567/Z1567)^$E1585*((AA1567+AA1576)/(Z1567+Z1576))^($F1585*(1+$E1585))</f>
        <v/>
      </c>
      <c r="AB1585" s="47">
        <f>AA1585*(1/(1+$G1585))^(1+$E1585)*(1+AB$7)^$D1585*(AB1567/AA1567)^$E1585*((AB1567+AB1576)/(AA1567+AA1576))^($F1585*(1+$E1585))</f>
        <v/>
      </c>
      <c r="AC1585" s="47">
        <f>AB1585*(1/(1+$G1585))^(1+$E1585)*(1+AC$7)^$D1585*(AC1567/AB1567)^$E1585*((AC1567+AC1576)/(AB1567+AB1576))^($F1585*(1+$E1585))</f>
        <v/>
      </c>
      <c r="AD1585" s="58">
        <f>FUELUSE(AC1585,AD1567,AC1567,AD1576,AC1576,AD$7,$D1585,$E1585,$F1585,$G1585)</f>
        <v/>
      </c>
      <c r="AF1585" s="11">
        <f>LOWER(Settings!$C$4)&amp;".mit."&amp;$A1585&amp;IF($C1585="","","."&amp;$C1585&amp;"."&amp;$B1585)&amp;IF(INDEX(Variables!$D$5:$D$205,MATCH($A1585,Variables!$A$5:$A$205,0))="","","."&amp;INDEX(Variables!$D$5:$D$205,MATCH($A1585,Variables!$A$5:$A$205,0)))&amp;"."&amp;AF$5</f>
        <v/>
      </c>
      <c r="AG1585" s="46">
        <f>INDEX(Inputs!$U$5:$U$132,MATCH($B1585&amp;"|"&amp;$C1585,Inputs!$A$5:$A$132,0))</f>
        <v/>
      </c>
      <c r="AH1585" s="47">
        <f>AG1585*(1/(1+$G1585))^(1+$E1585)*(1+AH$7)^$D1585*(AH1567/AG1567)^$E1585*((AH1567+AH1576)/(AG1567+AG1576))^($F1585*(1+$E1585))</f>
        <v/>
      </c>
      <c r="AI1585" s="47">
        <f>AH1585*(1/(1+$G1585))^(1+$E1585)*(1+AI$7)^$D1585*(AI1567/AH1567)^$E1585*((AI1567+AI1576)/(AH1567+AH1576))^($F1585*(1+$E1585))</f>
        <v/>
      </c>
      <c r="AJ1585" s="47">
        <f>AI1585*(1/(1+$G1585))^(1+$E1585)*(1+AJ$7)^$D1585*(AJ1567/AI1567)^$E1585*((AJ1567+AJ1576)/(AI1567+AI1576))^($F1585*(1+$E1585))</f>
        <v/>
      </c>
      <c r="AK1585" s="47">
        <f>AJ1585*(1/(1+$G1585))^(1+$E1585)*(1+AK$7)^$D1585*(AK1567/AJ1567)^$E1585*((AK1567+AK1576)/(AJ1567+AJ1576))^($F1585*(1+$E1585))</f>
        <v/>
      </c>
      <c r="AL1585" s="47">
        <f>AK1585*(1/(1+$G1585))^(1+$E1585)*(1+AL$7)^$D1585*(AL1567/AK1567)^$E1585*((AL1567+AL1576)/(AK1567+AK1576))^($F1585*(1+$E1585))</f>
        <v/>
      </c>
      <c r="AM1585" s="47">
        <f>AL1585*(1/(1+$G1585))^(1+$E1585)*(1+AM$7)^$D1585*(AM1567/AL1567)^$E1585*((AM1567+AM1576)/(AL1567+AL1576))^($F1585*(1+$E1585))</f>
        <v/>
      </c>
      <c r="AN1585" s="47">
        <f>AM1585*(1/(1+$G1585))^(1+$E1585)*(1+AN$7)^$D1585*(AN1567/AM1567)^$E1585*((AN1567+AN1576)/(AM1567+AM1576))^($F1585*(1+$E1585))</f>
        <v/>
      </c>
      <c r="AO1585" s="47">
        <f>AN1585*(1/(1+$G1585))^(1+$E1585)*(1+AO$7)^$D1585*(AO1567/AN1567)^$E1585*((AO1567+AO1576)/(AN1567+AN1576))^($F1585*(1+$E1585))</f>
        <v/>
      </c>
      <c r="AP1585" s="47">
        <f>AO1585*(1/(1+$G1585))^(1+$E1585)*(1+AP$7)^$D1585*(AP1567/AO1567)^$E1585*((AP1567+AP1576)/(AO1567+AO1576))^($F1585*(1+$E1585))</f>
        <v/>
      </c>
      <c r="AQ1585" s="47">
        <f>AP1585*(1/(1+$G1585))^(1+$E1585)*(1+AQ$7)^$D1585*(AQ1567/AP1567)^$E1585*((AQ1567+AQ1576)/(AP1567+AP1576))^($F1585*(1+$E1585))</f>
        <v/>
      </c>
      <c r="AR1585" s="47">
        <f>AQ1585*(1/(1+$G1585))^(1+$E1585)*(1+AR$7)^$D1585*(AR1567/AQ1567)^$E1585*((AR1567+AR1576)/(AQ1567+AQ1576))^($F1585*(1+$E1585))</f>
        <v/>
      </c>
      <c r="AS1585" s="47">
        <f>AR1585*(1/(1+$G1585))^(1+$E1585)*(1+AS$7)^$D1585*(AS1567/AR1567)^$E1585*((AS1567+AS1576)/(AR1567+AR1576))^($F1585*(1+$E1585))</f>
        <v/>
      </c>
      <c r="AT1585" s="47">
        <f>AS1585*(1/(1+$G1585))^(1+$E1585)*(1+AT$7)^$D1585*(AT1567/AS1567)^$E1585*((AT1567+AT1576)/(AS1567+AS1576))^($F1585*(1+$E1585))</f>
        <v/>
      </c>
      <c r="AU1585" s="47">
        <f>AT1585*(1/(1+$G1585))^(1+$E1585)*(1+AU$7)^$D1585*(AU1567/AT1567)^$E1585*((AU1567+AU1576)/(AT1567+AT1576))^($F1585*(1+$E1585))</f>
        <v/>
      </c>
      <c r="AV1585" s="47">
        <f>AU1585*(1/(1+$G1585))^(1+$E1585)*(1+AV$7)^$D1585*(AV1567/AU1567)^$E1585*((AV1567+AV1576)/(AU1567+AU1576))^($F1585*(1+$E1585))</f>
        <v/>
      </c>
      <c r="AW1585" s="47">
        <f>AV1585*(1/(1+$G1585))^(1+$E1585)*(1+AW$7)^$D1585*(AW1567/AV1567)^$E1585*((AW1567+AW1576)/(AV1567+AV1576))^($F1585*(1+$E1585))</f>
        <v/>
      </c>
      <c r="AX1585" s="47">
        <f>AW1585*(1/(1+$G1585))^(1+$E1585)*(1+AX$7)^$D1585*(AX1567/AW1567)^$E1585*((AX1567+AX1576)/(AW1567+AW1576))^($F1585*(1+$E1585))</f>
        <v/>
      </c>
      <c r="AY1585" s="58">
        <f>FUELUSE(AX1585,AY1567,AX1567,AY1576,AX1576,AY$7,$D1585,$E1585,$F1585,$G1585)</f>
        <v/>
      </c>
    </row>
    <row r="1586" hidden="1" outlineLevel="2"/>
    <row r="1587" hidden="1" outlineLevel="2">
      <c r="A1587" s="14" t="inlineStr">
        <is>
          <t>co2</t>
        </is>
      </c>
      <c r="B1587" s="14" t="inlineStr">
        <is>
          <t>coa</t>
        </is>
      </c>
      <c r="C1587" s="14" t="inlineStr">
        <is>
          <t>mac</t>
        </is>
      </c>
      <c r="D1587" s="37">
        <f>INDEX(Inputs!$T$5:$T$132,MATCH($B1587&amp;"|"&amp;$C1587,Inputs!$A$5:$A$132,0))</f>
        <v/>
      </c>
      <c r="E1587" s="36" t="n"/>
      <c r="F1587" s="36" t="n"/>
      <c r="G1587" s="36" t="n"/>
      <c r="H1587" s="14">
        <f>INDEX(Variables!$B$5:$B$205,MATCH($A1587,Variables!$A$5:$A$205,0))&amp;IF($C1587="",""," | "&amp;INDEX(Mapping!$B$5:$B$26,MATCH($C1587,Mapping!$A$5:$A$26,0))&amp;" | "&amp;INDEX(Mapping!$B$30:$B$46,MATCH($B1587,Mapping!$A$30:$A$46,0)))</f>
        <v/>
      </c>
      <c r="I1587" s="14">
        <f>INDEX(Variables!$C$5:$C$205,MATCH($A1587,Variables!$A$5:$A$205,0))</f>
        <v/>
      </c>
      <c r="J1587" s="14">
        <f>INDEX(Variables!$E$5:$E$205,MATCH($A1587,Variables!$A$5:$A$205,0))</f>
        <v/>
      </c>
      <c r="K1587" s="11">
        <f>LOWER(Settings!$C$4)&amp;".mit."&amp;$A1587&amp;IF($C1587="","","."&amp;$C1587&amp;"."&amp;$B1587)&amp;IF(INDEX(Variables!$D$5:$D$205,MATCH($A1587,Variables!$A$5:$A$205,0))="","","."&amp;INDEX(Variables!$D$5:$D$205,MATCH($A1587,Variables!$A$5:$A$205,0)))&amp;"."&amp;K$5</f>
        <v/>
      </c>
      <c r="L1587" s="15">
        <f>L1578*Settings!$C$13*$D1587</f>
        <v/>
      </c>
      <c r="M1587" s="16">
        <f>M1578*Settings!$C$13*$D1587</f>
        <v/>
      </c>
      <c r="N1587" s="16">
        <f>N1578*Settings!$C$13*$D1587</f>
        <v/>
      </c>
      <c r="O1587" s="16">
        <f>O1578*Settings!$C$13*$D1587</f>
        <v/>
      </c>
      <c r="P1587" s="16">
        <f>P1578*Settings!$C$13*$D1587</f>
        <v/>
      </c>
      <c r="Q1587" s="16">
        <f>Q1578*Settings!$C$13*$D1587</f>
        <v/>
      </c>
      <c r="R1587" s="16">
        <f>R1578*Settings!$C$13*$D1587</f>
        <v/>
      </c>
      <c r="S1587" s="16">
        <f>S1578*Settings!$C$13*$D1587</f>
        <v/>
      </c>
      <c r="T1587" s="16">
        <f>T1578*Settings!$C$13*$D1587</f>
        <v/>
      </c>
      <c r="U1587" s="16">
        <f>U1578*Settings!$C$13*$D1587</f>
        <v/>
      </c>
      <c r="V1587" s="16">
        <f>V1578*Settings!$C$13*$D1587</f>
        <v/>
      </c>
      <c r="W1587" s="16">
        <f>W1578*Settings!$C$13*$D1587</f>
        <v/>
      </c>
      <c r="X1587" s="16">
        <f>X1578*Settings!$C$13*$D1587</f>
        <v/>
      </c>
      <c r="Y1587" s="16">
        <f>Y1578*Settings!$C$13*$D1587</f>
        <v/>
      </c>
      <c r="Z1587" s="16">
        <f>Z1578*Settings!$C$13*$D1587</f>
        <v/>
      </c>
      <c r="AA1587" s="16">
        <f>AA1578*Settings!$C$13*$D1587</f>
        <v/>
      </c>
      <c r="AB1587" s="16">
        <f>AB1578*Settings!$C$13*$D1587</f>
        <v/>
      </c>
      <c r="AC1587" s="16">
        <f>AC1578*Settings!$C$13*$D1587</f>
        <v/>
      </c>
      <c r="AD1587" s="51">
        <f>EMISSIONS(AD1578,Settings!$C$13,$D1587)</f>
        <v/>
      </c>
      <c r="AF1587" s="11">
        <f>LOWER(Settings!$C$4)&amp;".mit."&amp;$A1587&amp;IF($C1587="","","."&amp;$C1587&amp;"."&amp;$B1587)&amp;IF(INDEX(Variables!$D$5:$D$205,MATCH($A1587,Variables!$A$5:$A$205,0))="","","."&amp;INDEX(Variables!$D$5:$D$205,MATCH($A1587,Variables!$A$5:$A$205,0)))&amp;"."&amp;AF$5</f>
        <v/>
      </c>
      <c r="AG1587" s="15">
        <f>AG1578*Settings!$C$13*$D1587</f>
        <v/>
      </c>
      <c r="AH1587" s="16">
        <f>AH1578*Settings!$C$13*$D1587</f>
        <v/>
      </c>
      <c r="AI1587" s="16">
        <f>AI1578*Settings!$C$13*$D1587</f>
        <v/>
      </c>
      <c r="AJ1587" s="16">
        <f>AJ1578*Settings!$C$13*$D1587</f>
        <v/>
      </c>
      <c r="AK1587" s="16">
        <f>AK1578*Settings!$C$13*$D1587</f>
        <v/>
      </c>
      <c r="AL1587" s="16">
        <f>AL1578*Settings!$C$13*$D1587</f>
        <v/>
      </c>
      <c r="AM1587" s="16">
        <f>AM1578*Settings!$C$13*$D1587</f>
        <v/>
      </c>
      <c r="AN1587" s="16">
        <f>AN1578*Settings!$C$13*$D1587</f>
        <v/>
      </c>
      <c r="AO1587" s="16">
        <f>AO1578*Settings!$C$13*$D1587</f>
        <v/>
      </c>
      <c r="AP1587" s="16">
        <f>AP1578*Settings!$C$13*$D1587</f>
        <v/>
      </c>
      <c r="AQ1587" s="16">
        <f>AQ1578*Settings!$C$13*$D1587</f>
        <v/>
      </c>
      <c r="AR1587" s="16">
        <f>AR1578*Settings!$C$13*$D1587</f>
        <v/>
      </c>
      <c r="AS1587" s="16">
        <f>AS1578*Settings!$C$13*$D1587</f>
        <v/>
      </c>
      <c r="AT1587" s="16">
        <f>AT1578*Settings!$C$13*$D1587</f>
        <v/>
      </c>
      <c r="AU1587" s="16">
        <f>AU1578*Settings!$C$13*$D1587</f>
        <v/>
      </c>
      <c r="AV1587" s="16">
        <f>AV1578*Settings!$C$13*$D1587</f>
        <v/>
      </c>
      <c r="AW1587" s="16">
        <f>AW1578*Settings!$C$13*$D1587</f>
        <v/>
      </c>
      <c r="AX1587" s="16">
        <f>AX1578*Settings!$C$13*$D1587</f>
        <v/>
      </c>
      <c r="AY1587" s="51">
        <f>EMISSIONS(AY1578,Settings!$C$13,$D1587)</f>
        <v/>
      </c>
    </row>
    <row r="1588" hidden="1" outlineLevel="2">
      <c r="A1588" s="14" t="inlineStr">
        <is>
          <t>co2</t>
        </is>
      </c>
      <c r="B1588" s="14" t="inlineStr">
        <is>
          <t>nga</t>
        </is>
      </c>
      <c r="C1588" s="14" t="inlineStr">
        <is>
          <t>mac</t>
        </is>
      </c>
      <c r="D1588" s="37">
        <f>INDEX(Inputs!$T$5:$T$132,MATCH($B1588&amp;"|"&amp;$C1588,Inputs!$A$5:$A$132,0))</f>
        <v/>
      </c>
      <c r="E1588" s="36" t="n"/>
      <c r="F1588" s="36" t="n"/>
      <c r="G1588" s="36" t="n"/>
      <c r="H1588" s="14">
        <f>INDEX(Variables!$B$5:$B$205,MATCH($A1588,Variables!$A$5:$A$205,0))&amp;IF($C1588="",""," | "&amp;INDEX(Mapping!$B$5:$B$26,MATCH($C1588,Mapping!$A$5:$A$26,0))&amp;" | "&amp;INDEX(Mapping!$B$30:$B$46,MATCH($B1588,Mapping!$A$30:$A$46,0)))</f>
        <v/>
      </c>
      <c r="I1588" s="14">
        <f>INDEX(Variables!$C$5:$C$205,MATCH($A1588,Variables!$A$5:$A$205,0))</f>
        <v/>
      </c>
      <c r="J1588" s="14">
        <f>INDEX(Variables!$E$5:$E$205,MATCH($A1588,Variables!$A$5:$A$205,0))</f>
        <v/>
      </c>
      <c r="K1588" s="11">
        <f>LOWER(Settings!$C$4)&amp;".mit."&amp;$A1588&amp;IF($C1588="","","."&amp;$C1588&amp;"."&amp;$B1588)&amp;IF(INDEX(Variables!$D$5:$D$205,MATCH($A1588,Variables!$A$5:$A$205,0))="","","."&amp;INDEX(Variables!$D$5:$D$205,MATCH($A1588,Variables!$A$5:$A$205,0)))&amp;"."&amp;K$5</f>
        <v/>
      </c>
      <c r="L1588" s="15">
        <f>L1579*Settings!$C$13*$D1588</f>
        <v/>
      </c>
      <c r="M1588" s="16">
        <f>M1579*Settings!$C$13*$D1588</f>
        <v/>
      </c>
      <c r="N1588" s="16">
        <f>N1579*Settings!$C$13*$D1588</f>
        <v/>
      </c>
      <c r="O1588" s="16">
        <f>O1579*Settings!$C$13*$D1588</f>
        <v/>
      </c>
      <c r="P1588" s="16">
        <f>P1579*Settings!$C$13*$D1588</f>
        <v/>
      </c>
      <c r="Q1588" s="16">
        <f>Q1579*Settings!$C$13*$D1588</f>
        <v/>
      </c>
      <c r="R1588" s="16">
        <f>R1579*Settings!$C$13*$D1588</f>
        <v/>
      </c>
      <c r="S1588" s="16">
        <f>S1579*Settings!$C$13*$D1588</f>
        <v/>
      </c>
      <c r="T1588" s="16">
        <f>T1579*Settings!$C$13*$D1588</f>
        <v/>
      </c>
      <c r="U1588" s="16">
        <f>U1579*Settings!$C$13*$D1588</f>
        <v/>
      </c>
      <c r="V1588" s="16">
        <f>V1579*Settings!$C$13*$D1588</f>
        <v/>
      </c>
      <c r="W1588" s="16">
        <f>W1579*Settings!$C$13*$D1588</f>
        <v/>
      </c>
      <c r="X1588" s="16">
        <f>X1579*Settings!$C$13*$D1588</f>
        <v/>
      </c>
      <c r="Y1588" s="16">
        <f>Y1579*Settings!$C$13*$D1588</f>
        <v/>
      </c>
      <c r="Z1588" s="16">
        <f>Z1579*Settings!$C$13*$D1588</f>
        <v/>
      </c>
      <c r="AA1588" s="16">
        <f>AA1579*Settings!$C$13*$D1588</f>
        <v/>
      </c>
      <c r="AB1588" s="16">
        <f>AB1579*Settings!$C$13*$D1588</f>
        <v/>
      </c>
      <c r="AC1588" s="16">
        <f>AC1579*Settings!$C$13*$D1588</f>
        <v/>
      </c>
      <c r="AD1588" s="51">
        <f>EMISSIONS(AD1579,Settings!$C$13,$D1588)</f>
        <v/>
      </c>
      <c r="AF1588" s="11">
        <f>LOWER(Settings!$C$4)&amp;".mit."&amp;$A1588&amp;IF($C1588="","","."&amp;$C1588&amp;"."&amp;$B1588)&amp;IF(INDEX(Variables!$D$5:$D$205,MATCH($A1588,Variables!$A$5:$A$205,0))="","","."&amp;INDEX(Variables!$D$5:$D$205,MATCH($A1588,Variables!$A$5:$A$205,0)))&amp;"."&amp;AF$5</f>
        <v/>
      </c>
      <c r="AG1588" s="15">
        <f>AG1579*Settings!$C$13*$D1588</f>
        <v/>
      </c>
      <c r="AH1588" s="16">
        <f>AH1579*Settings!$C$13*$D1588</f>
        <v/>
      </c>
      <c r="AI1588" s="16">
        <f>AI1579*Settings!$C$13*$D1588</f>
        <v/>
      </c>
      <c r="AJ1588" s="16">
        <f>AJ1579*Settings!$C$13*$D1588</f>
        <v/>
      </c>
      <c r="AK1588" s="16">
        <f>AK1579*Settings!$C$13*$D1588</f>
        <v/>
      </c>
      <c r="AL1588" s="16">
        <f>AL1579*Settings!$C$13*$D1588</f>
        <v/>
      </c>
      <c r="AM1588" s="16">
        <f>AM1579*Settings!$C$13*$D1588</f>
        <v/>
      </c>
      <c r="AN1588" s="16">
        <f>AN1579*Settings!$C$13*$D1588</f>
        <v/>
      </c>
      <c r="AO1588" s="16">
        <f>AO1579*Settings!$C$13*$D1588</f>
        <v/>
      </c>
      <c r="AP1588" s="16">
        <f>AP1579*Settings!$C$13*$D1588</f>
        <v/>
      </c>
      <c r="AQ1588" s="16">
        <f>AQ1579*Settings!$C$13*$D1588</f>
        <v/>
      </c>
      <c r="AR1588" s="16">
        <f>AR1579*Settings!$C$13*$D1588</f>
        <v/>
      </c>
      <c r="AS1588" s="16">
        <f>AS1579*Settings!$C$13*$D1588</f>
        <v/>
      </c>
      <c r="AT1588" s="16">
        <f>AT1579*Settings!$C$13*$D1588</f>
        <v/>
      </c>
      <c r="AU1588" s="16">
        <f>AU1579*Settings!$C$13*$D1588</f>
        <v/>
      </c>
      <c r="AV1588" s="16">
        <f>AV1579*Settings!$C$13*$D1588</f>
        <v/>
      </c>
      <c r="AW1588" s="16">
        <f>AW1579*Settings!$C$13*$D1588</f>
        <v/>
      </c>
      <c r="AX1588" s="16">
        <f>AX1579*Settings!$C$13*$D1588</f>
        <v/>
      </c>
      <c r="AY1588" s="51">
        <f>EMISSIONS(AY1579,Settings!$C$13,$D1588)</f>
        <v/>
      </c>
    </row>
    <row r="1589" hidden="1" outlineLevel="2">
      <c r="A1589" s="14" t="inlineStr">
        <is>
          <t>co2</t>
        </is>
      </c>
      <c r="B1589" s="14" t="inlineStr">
        <is>
          <t>gso</t>
        </is>
      </c>
      <c r="C1589" s="14" t="inlineStr">
        <is>
          <t>mac</t>
        </is>
      </c>
      <c r="D1589" s="37">
        <f>INDEX(Inputs!$T$5:$T$132,MATCH($B1589&amp;"|"&amp;$C1589,Inputs!$A$5:$A$132,0))</f>
        <v/>
      </c>
      <c r="E1589" s="36" t="n"/>
      <c r="F1589" s="36" t="n"/>
      <c r="G1589" s="36" t="n"/>
      <c r="H1589" s="14">
        <f>INDEX(Variables!$B$5:$B$205,MATCH($A1589,Variables!$A$5:$A$205,0))&amp;IF($C1589="",""," | "&amp;INDEX(Mapping!$B$5:$B$26,MATCH($C1589,Mapping!$A$5:$A$26,0))&amp;" | "&amp;INDEX(Mapping!$B$30:$B$46,MATCH($B1589,Mapping!$A$30:$A$46,0)))</f>
        <v/>
      </c>
      <c r="I1589" s="14">
        <f>INDEX(Variables!$C$5:$C$205,MATCH($A1589,Variables!$A$5:$A$205,0))</f>
        <v/>
      </c>
      <c r="J1589" s="14">
        <f>INDEX(Variables!$E$5:$E$205,MATCH($A1589,Variables!$A$5:$A$205,0))</f>
        <v/>
      </c>
      <c r="K1589" s="11">
        <f>LOWER(Settings!$C$4)&amp;".mit."&amp;$A1589&amp;IF($C1589="","","."&amp;$C1589&amp;"."&amp;$B1589)&amp;IF(INDEX(Variables!$D$5:$D$205,MATCH($A1589,Variables!$A$5:$A$205,0))="","","."&amp;INDEX(Variables!$D$5:$D$205,MATCH($A1589,Variables!$A$5:$A$205,0)))&amp;"."&amp;K$5</f>
        <v/>
      </c>
      <c r="L1589" s="15">
        <f>L1580*Settings!$C$13*$D1589</f>
        <v/>
      </c>
      <c r="M1589" s="16">
        <f>M1580*Settings!$C$13*$D1589</f>
        <v/>
      </c>
      <c r="N1589" s="16">
        <f>N1580*Settings!$C$13*$D1589</f>
        <v/>
      </c>
      <c r="O1589" s="16">
        <f>O1580*Settings!$C$13*$D1589</f>
        <v/>
      </c>
      <c r="P1589" s="16">
        <f>P1580*Settings!$C$13*$D1589</f>
        <v/>
      </c>
      <c r="Q1589" s="16">
        <f>Q1580*Settings!$C$13*$D1589</f>
        <v/>
      </c>
      <c r="R1589" s="16">
        <f>R1580*Settings!$C$13*$D1589</f>
        <v/>
      </c>
      <c r="S1589" s="16">
        <f>S1580*Settings!$C$13*$D1589</f>
        <v/>
      </c>
      <c r="T1589" s="16">
        <f>T1580*Settings!$C$13*$D1589</f>
        <v/>
      </c>
      <c r="U1589" s="16">
        <f>U1580*Settings!$C$13*$D1589</f>
        <v/>
      </c>
      <c r="V1589" s="16">
        <f>V1580*Settings!$C$13*$D1589</f>
        <v/>
      </c>
      <c r="W1589" s="16">
        <f>W1580*Settings!$C$13*$D1589</f>
        <v/>
      </c>
      <c r="X1589" s="16">
        <f>X1580*Settings!$C$13*$D1589</f>
        <v/>
      </c>
      <c r="Y1589" s="16">
        <f>Y1580*Settings!$C$13*$D1589</f>
        <v/>
      </c>
      <c r="Z1589" s="16">
        <f>Z1580*Settings!$C$13*$D1589</f>
        <v/>
      </c>
      <c r="AA1589" s="16">
        <f>AA1580*Settings!$C$13*$D1589</f>
        <v/>
      </c>
      <c r="AB1589" s="16">
        <f>AB1580*Settings!$C$13*$D1589</f>
        <v/>
      </c>
      <c r="AC1589" s="16">
        <f>AC1580*Settings!$C$13*$D1589</f>
        <v/>
      </c>
      <c r="AD1589" s="51">
        <f>EMISSIONS(AD1580,Settings!$C$13,$D1589)</f>
        <v/>
      </c>
      <c r="AF1589" s="11">
        <f>LOWER(Settings!$C$4)&amp;".mit."&amp;$A1589&amp;IF($C1589="","","."&amp;$C1589&amp;"."&amp;$B1589)&amp;IF(INDEX(Variables!$D$5:$D$205,MATCH($A1589,Variables!$A$5:$A$205,0))="","","."&amp;INDEX(Variables!$D$5:$D$205,MATCH($A1589,Variables!$A$5:$A$205,0)))&amp;"."&amp;AF$5</f>
        <v/>
      </c>
      <c r="AG1589" s="15">
        <f>AG1580*Settings!$C$13*$D1589</f>
        <v/>
      </c>
      <c r="AH1589" s="16">
        <f>AH1580*Settings!$C$13*$D1589</f>
        <v/>
      </c>
      <c r="AI1589" s="16">
        <f>AI1580*Settings!$C$13*$D1589</f>
        <v/>
      </c>
      <c r="AJ1589" s="16">
        <f>AJ1580*Settings!$C$13*$D1589</f>
        <v/>
      </c>
      <c r="AK1589" s="16">
        <f>AK1580*Settings!$C$13*$D1589</f>
        <v/>
      </c>
      <c r="AL1589" s="16">
        <f>AL1580*Settings!$C$13*$D1589</f>
        <v/>
      </c>
      <c r="AM1589" s="16">
        <f>AM1580*Settings!$C$13*$D1589</f>
        <v/>
      </c>
      <c r="AN1589" s="16">
        <f>AN1580*Settings!$C$13*$D1589</f>
        <v/>
      </c>
      <c r="AO1589" s="16">
        <f>AO1580*Settings!$C$13*$D1589</f>
        <v/>
      </c>
      <c r="AP1589" s="16">
        <f>AP1580*Settings!$C$13*$D1589</f>
        <v/>
      </c>
      <c r="AQ1589" s="16">
        <f>AQ1580*Settings!$C$13*$D1589</f>
        <v/>
      </c>
      <c r="AR1589" s="16">
        <f>AR1580*Settings!$C$13*$D1589</f>
        <v/>
      </c>
      <c r="AS1589" s="16">
        <f>AS1580*Settings!$C$13*$D1589</f>
        <v/>
      </c>
      <c r="AT1589" s="16">
        <f>AT1580*Settings!$C$13*$D1589</f>
        <v/>
      </c>
      <c r="AU1589" s="16">
        <f>AU1580*Settings!$C$13*$D1589</f>
        <v/>
      </c>
      <c r="AV1589" s="16">
        <f>AV1580*Settings!$C$13*$D1589</f>
        <v/>
      </c>
      <c r="AW1589" s="16">
        <f>AW1580*Settings!$C$13*$D1589</f>
        <v/>
      </c>
      <c r="AX1589" s="16">
        <f>AX1580*Settings!$C$13*$D1589</f>
        <v/>
      </c>
      <c r="AY1589" s="51">
        <f>EMISSIONS(AY1580,Settings!$C$13,$D1589)</f>
        <v/>
      </c>
    </row>
    <row r="1590" hidden="1" outlineLevel="2">
      <c r="A1590" s="14" t="inlineStr">
        <is>
          <t>co2</t>
        </is>
      </c>
      <c r="B1590" s="14" t="inlineStr">
        <is>
          <t>die</t>
        </is>
      </c>
      <c r="C1590" s="14" t="inlineStr">
        <is>
          <t>mac</t>
        </is>
      </c>
      <c r="D1590" s="37">
        <f>INDEX(Inputs!$T$5:$T$132,MATCH($B1590&amp;"|"&amp;$C1590,Inputs!$A$5:$A$132,0))</f>
        <v/>
      </c>
      <c r="E1590" s="36" t="n"/>
      <c r="F1590" s="36" t="n"/>
      <c r="G1590" s="36" t="n"/>
      <c r="H1590" s="14">
        <f>INDEX(Variables!$B$5:$B$205,MATCH($A1590,Variables!$A$5:$A$205,0))&amp;IF($C1590="",""," | "&amp;INDEX(Mapping!$B$5:$B$26,MATCH($C1590,Mapping!$A$5:$A$26,0))&amp;" | "&amp;INDEX(Mapping!$B$30:$B$46,MATCH($B1590,Mapping!$A$30:$A$46,0)))</f>
        <v/>
      </c>
      <c r="I1590" s="14">
        <f>INDEX(Variables!$C$5:$C$205,MATCH($A1590,Variables!$A$5:$A$205,0))</f>
        <v/>
      </c>
      <c r="J1590" s="14">
        <f>INDEX(Variables!$E$5:$E$205,MATCH($A1590,Variables!$A$5:$A$205,0))</f>
        <v/>
      </c>
      <c r="K1590" s="11">
        <f>LOWER(Settings!$C$4)&amp;".mit."&amp;$A1590&amp;IF($C1590="","","."&amp;$C1590&amp;"."&amp;$B1590)&amp;IF(INDEX(Variables!$D$5:$D$205,MATCH($A1590,Variables!$A$5:$A$205,0))="","","."&amp;INDEX(Variables!$D$5:$D$205,MATCH($A1590,Variables!$A$5:$A$205,0)))&amp;"."&amp;K$5</f>
        <v/>
      </c>
      <c r="L1590" s="15">
        <f>L1581*Settings!$C$13*$D1590</f>
        <v/>
      </c>
      <c r="M1590" s="16">
        <f>M1581*Settings!$C$13*$D1590</f>
        <v/>
      </c>
      <c r="N1590" s="16">
        <f>N1581*Settings!$C$13*$D1590</f>
        <v/>
      </c>
      <c r="O1590" s="16">
        <f>O1581*Settings!$C$13*$D1590</f>
        <v/>
      </c>
      <c r="P1590" s="16">
        <f>P1581*Settings!$C$13*$D1590</f>
        <v/>
      </c>
      <c r="Q1590" s="16">
        <f>Q1581*Settings!$C$13*$D1590</f>
        <v/>
      </c>
      <c r="R1590" s="16">
        <f>R1581*Settings!$C$13*$D1590</f>
        <v/>
      </c>
      <c r="S1590" s="16">
        <f>S1581*Settings!$C$13*$D1590</f>
        <v/>
      </c>
      <c r="T1590" s="16">
        <f>T1581*Settings!$C$13*$D1590</f>
        <v/>
      </c>
      <c r="U1590" s="16">
        <f>U1581*Settings!$C$13*$D1590</f>
        <v/>
      </c>
      <c r="V1590" s="16">
        <f>V1581*Settings!$C$13*$D1590</f>
        <v/>
      </c>
      <c r="W1590" s="16">
        <f>W1581*Settings!$C$13*$D1590</f>
        <v/>
      </c>
      <c r="X1590" s="16">
        <f>X1581*Settings!$C$13*$D1590</f>
        <v/>
      </c>
      <c r="Y1590" s="16">
        <f>Y1581*Settings!$C$13*$D1590</f>
        <v/>
      </c>
      <c r="Z1590" s="16">
        <f>Z1581*Settings!$C$13*$D1590</f>
        <v/>
      </c>
      <c r="AA1590" s="16">
        <f>AA1581*Settings!$C$13*$D1590</f>
        <v/>
      </c>
      <c r="AB1590" s="16">
        <f>AB1581*Settings!$C$13*$D1590</f>
        <v/>
      </c>
      <c r="AC1590" s="16">
        <f>AC1581*Settings!$C$13*$D1590</f>
        <v/>
      </c>
      <c r="AD1590" s="51">
        <f>EMISSIONS(AD1581,Settings!$C$13,$D1590)</f>
        <v/>
      </c>
      <c r="AF1590" s="11">
        <f>LOWER(Settings!$C$4)&amp;".mit."&amp;$A1590&amp;IF($C1590="","","."&amp;$C1590&amp;"."&amp;$B1590)&amp;IF(INDEX(Variables!$D$5:$D$205,MATCH($A1590,Variables!$A$5:$A$205,0))="","","."&amp;INDEX(Variables!$D$5:$D$205,MATCH($A1590,Variables!$A$5:$A$205,0)))&amp;"."&amp;AF$5</f>
        <v/>
      </c>
      <c r="AG1590" s="15">
        <f>AG1581*Settings!$C$13*$D1590</f>
        <v/>
      </c>
      <c r="AH1590" s="16">
        <f>AH1581*Settings!$C$13*$D1590</f>
        <v/>
      </c>
      <c r="AI1590" s="16">
        <f>AI1581*Settings!$C$13*$D1590</f>
        <v/>
      </c>
      <c r="AJ1590" s="16">
        <f>AJ1581*Settings!$C$13*$D1590</f>
        <v/>
      </c>
      <c r="AK1590" s="16">
        <f>AK1581*Settings!$C$13*$D1590</f>
        <v/>
      </c>
      <c r="AL1590" s="16">
        <f>AL1581*Settings!$C$13*$D1590</f>
        <v/>
      </c>
      <c r="AM1590" s="16">
        <f>AM1581*Settings!$C$13*$D1590</f>
        <v/>
      </c>
      <c r="AN1590" s="16">
        <f>AN1581*Settings!$C$13*$D1590</f>
        <v/>
      </c>
      <c r="AO1590" s="16">
        <f>AO1581*Settings!$C$13*$D1590</f>
        <v/>
      </c>
      <c r="AP1590" s="16">
        <f>AP1581*Settings!$C$13*$D1590</f>
        <v/>
      </c>
      <c r="AQ1590" s="16">
        <f>AQ1581*Settings!$C$13*$D1590</f>
        <v/>
      </c>
      <c r="AR1590" s="16">
        <f>AR1581*Settings!$C$13*$D1590</f>
        <v/>
      </c>
      <c r="AS1590" s="16">
        <f>AS1581*Settings!$C$13*$D1590</f>
        <v/>
      </c>
      <c r="AT1590" s="16">
        <f>AT1581*Settings!$C$13*$D1590</f>
        <v/>
      </c>
      <c r="AU1590" s="16">
        <f>AU1581*Settings!$C$13*$D1590</f>
        <v/>
      </c>
      <c r="AV1590" s="16">
        <f>AV1581*Settings!$C$13*$D1590</f>
        <v/>
      </c>
      <c r="AW1590" s="16">
        <f>AW1581*Settings!$C$13*$D1590</f>
        <v/>
      </c>
      <c r="AX1590" s="16">
        <f>AX1581*Settings!$C$13*$D1590</f>
        <v/>
      </c>
      <c r="AY1590" s="51">
        <f>EMISSIONS(AY1581,Settings!$C$13,$D1590)</f>
        <v/>
      </c>
    </row>
    <row r="1591" hidden="1" outlineLevel="2">
      <c r="A1591" s="14" t="inlineStr">
        <is>
          <t>co2</t>
        </is>
      </c>
      <c r="B1591" s="14" t="inlineStr">
        <is>
          <t>lpg</t>
        </is>
      </c>
      <c r="C1591" s="14" t="inlineStr">
        <is>
          <t>mac</t>
        </is>
      </c>
      <c r="D1591" s="37">
        <f>INDEX(Inputs!$T$5:$T$132,MATCH($B1591&amp;"|"&amp;$C1591,Inputs!$A$5:$A$132,0))</f>
        <v/>
      </c>
      <c r="E1591" s="36" t="n"/>
      <c r="F1591" s="36" t="n"/>
      <c r="G1591" s="36" t="n"/>
      <c r="H1591" s="14">
        <f>INDEX(Variables!$B$5:$B$205,MATCH($A1591,Variables!$A$5:$A$205,0))&amp;IF($C1591="",""," | "&amp;INDEX(Mapping!$B$5:$B$26,MATCH($C1591,Mapping!$A$5:$A$26,0))&amp;" | "&amp;INDEX(Mapping!$B$30:$B$46,MATCH($B1591,Mapping!$A$30:$A$46,0)))</f>
        <v/>
      </c>
      <c r="I1591" s="14">
        <f>INDEX(Variables!$C$5:$C$205,MATCH($A1591,Variables!$A$5:$A$205,0))</f>
        <v/>
      </c>
      <c r="J1591" s="14">
        <f>INDEX(Variables!$E$5:$E$205,MATCH($A1591,Variables!$A$5:$A$205,0))</f>
        <v/>
      </c>
      <c r="K1591" s="11">
        <f>LOWER(Settings!$C$4)&amp;".mit."&amp;$A1591&amp;IF($C1591="","","."&amp;$C1591&amp;"."&amp;$B1591)&amp;IF(INDEX(Variables!$D$5:$D$205,MATCH($A1591,Variables!$A$5:$A$205,0))="","","."&amp;INDEX(Variables!$D$5:$D$205,MATCH($A1591,Variables!$A$5:$A$205,0)))&amp;"."&amp;K$5</f>
        <v/>
      </c>
      <c r="L1591" s="15">
        <f>L1582*Settings!$C$13*$D1591</f>
        <v/>
      </c>
      <c r="M1591" s="16">
        <f>M1582*Settings!$C$13*$D1591</f>
        <v/>
      </c>
      <c r="N1591" s="16">
        <f>N1582*Settings!$C$13*$D1591</f>
        <v/>
      </c>
      <c r="O1591" s="16">
        <f>O1582*Settings!$C$13*$D1591</f>
        <v/>
      </c>
      <c r="P1591" s="16">
        <f>P1582*Settings!$C$13*$D1591</f>
        <v/>
      </c>
      <c r="Q1591" s="16">
        <f>Q1582*Settings!$C$13*$D1591</f>
        <v/>
      </c>
      <c r="R1591" s="16">
        <f>R1582*Settings!$C$13*$D1591</f>
        <v/>
      </c>
      <c r="S1591" s="16">
        <f>S1582*Settings!$C$13*$D1591</f>
        <v/>
      </c>
      <c r="T1591" s="16">
        <f>T1582*Settings!$C$13*$D1591</f>
        <v/>
      </c>
      <c r="U1591" s="16">
        <f>U1582*Settings!$C$13*$D1591</f>
        <v/>
      </c>
      <c r="V1591" s="16">
        <f>V1582*Settings!$C$13*$D1591</f>
        <v/>
      </c>
      <c r="W1591" s="16">
        <f>W1582*Settings!$C$13*$D1591</f>
        <v/>
      </c>
      <c r="X1591" s="16">
        <f>X1582*Settings!$C$13*$D1591</f>
        <v/>
      </c>
      <c r="Y1591" s="16">
        <f>Y1582*Settings!$C$13*$D1591</f>
        <v/>
      </c>
      <c r="Z1591" s="16">
        <f>Z1582*Settings!$C$13*$D1591</f>
        <v/>
      </c>
      <c r="AA1591" s="16">
        <f>AA1582*Settings!$C$13*$D1591</f>
        <v/>
      </c>
      <c r="AB1591" s="16">
        <f>AB1582*Settings!$C$13*$D1591</f>
        <v/>
      </c>
      <c r="AC1591" s="16">
        <f>AC1582*Settings!$C$13*$D1591</f>
        <v/>
      </c>
      <c r="AD1591" s="51">
        <f>EMISSIONS(AD1582,Settings!$C$13,$D1591)</f>
        <v/>
      </c>
      <c r="AF1591" s="11">
        <f>LOWER(Settings!$C$4)&amp;".mit."&amp;$A1591&amp;IF($C1591="","","."&amp;$C1591&amp;"."&amp;$B1591)&amp;IF(INDEX(Variables!$D$5:$D$205,MATCH($A1591,Variables!$A$5:$A$205,0))="","","."&amp;INDEX(Variables!$D$5:$D$205,MATCH($A1591,Variables!$A$5:$A$205,0)))&amp;"."&amp;AF$5</f>
        <v/>
      </c>
      <c r="AG1591" s="15">
        <f>AG1582*Settings!$C$13*$D1591</f>
        <v/>
      </c>
      <c r="AH1591" s="16">
        <f>AH1582*Settings!$C$13*$D1591</f>
        <v/>
      </c>
      <c r="AI1591" s="16">
        <f>AI1582*Settings!$C$13*$D1591</f>
        <v/>
      </c>
      <c r="AJ1591" s="16">
        <f>AJ1582*Settings!$C$13*$D1591</f>
        <v/>
      </c>
      <c r="AK1591" s="16">
        <f>AK1582*Settings!$C$13*$D1591</f>
        <v/>
      </c>
      <c r="AL1591" s="16">
        <f>AL1582*Settings!$C$13*$D1591</f>
        <v/>
      </c>
      <c r="AM1591" s="16">
        <f>AM1582*Settings!$C$13*$D1591</f>
        <v/>
      </c>
      <c r="AN1591" s="16">
        <f>AN1582*Settings!$C$13*$D1591</f>
        <v/>
      </c>
      <c r="AO1591" s="16">
        <f>AO1582*Settings!$C$13*$D1591</f>
        <v/>
      </c>
      <c r="AP1591" s="16">
        <f>AP1582*Settings!$C$13*$D1591</f>
        <v/>
      </c>
      <c r="AQ1591" s="16">
        <f>AQ1582*Settings!$C$13*$D1591</f>
        <v/>
      </c>
      <c r="AR1591" s="16">
        <f>AR1582*Settings!$C$13*$D1591</f>
        <v/>
      </c>
      <c r="AS1591" s="16">
        <f>AS1582*Settings!$C$13*$D1591</f>
        <v/>
      </c>
      <c r="AT1591" s="16">
        <f>AT1582*Settings!$C$13*$D1591</f>
        <v/>
      </c>
      <c r="AU1591" s="16">
        <f>AU1582*Settings!$C$13*$D1591</f>
        <v/>
      </c>
      <c r="AV1591" s="16">
        <f>AV1582*Settings!$C$13*$D1591</f>
        <v/>
      </c>
      <c r="AW1591" s="16">
        <f>AW1582*Settings!$C$13*$D1591</f>
        <v/>
      </c>
      <c r="AX1591" s="16">
        <f>AX1582*Settings!$C$13*$D1591</f>
        <v/>
      </c>
      <c r="AY1591" s="51">
        <f>EMISSIONS(AY1582,Settings!$C$13,$D1591)</f>
        <v/>
      </c>
    </row>
    <row r="1592" hidden="1" outlineLevel="2">
      <c r="A1592" s="14" t="inlineStr">
        <is>
          <t>co2</t>
        </is>
      </c>
      <c r="B1592" s="14" t="inlineStr">
        <is>
          <t>ker</t>
        </is>
      </c>
      <c r="C1592" s="14" t="inlineStr">
        <is>
          <t>mac</t>
        </is>
      </c>
      <c r="D1592" s="37">
        <f>INDEX(Inputs!$T$5:$T$132,MATCH($B1592&amp;"|"&amp;$C1592,Inputs!$A$5:$A$132,0))</f>
        <v/>
      </c>
      <c r="E1592" s="36" t="n"/>
      <c r="F1592" s="36" t="n"/>
      <c r="G1592" s="36" t="n"/>
      <c r="H1592" s="14">
        <f>INDEX(Variables!$B$5:$B$205,MATCH($A1592,Variables!$A$5:$A$205,0))&amp;IF($C1592="",""," | "&amp;INDEX(Mapping!$B$5:$B$26,MATCH($C1592,Mapping!$A$5:$A$26,0))&amp;" | "&amp;INDEX(Mapping!$B$30:$B$46,MATCH($B1592,Mapping!$A$30:$A$46,0)))</f>
        <v/>
      </c>
      <c r="I1592" s="14">
        <f>INDEX(Variables!$C$5:$C$205,MATCH($A1592,Variables!$A$5:$A$205,0))</f>
        <v/>
      </c>
      <c r="J1592" s="14">
        <f>INDEX(Variables!$E$5:$E$205,MATCH($A1592,Variables!$A$5:$A$205,0))</f>
        <v/>
      </c>
      <c r="K1592" s="11">
        <f>LOWER(Settings!$C$4)&amp;".mit."&amp;$A1592&amp;IF($C1592="","","."&amp;$C1592&amp;"."&amp;$B1592)&amp;IF(INDEX(Variables!$D$5:$D$205,MATCH($A1592,Variables!$A$5:$A$205,0))="","","."&amp;INDEX(Variables!$D$5:$D$205,MATCH($A1592,Variables!$A$5:$A$205,0)))&amp;"."&amp;K$5</f>
        <v/>
      </c>
      <c r="L1592" s="15">
        <f>L1583*Settings!$C$13*$D1592</f>
        <v/>
      </c>
      <c r="M1592" s="16">
        <f>M1583*Settings!$C$13*$D1592</f>
        <v/>
      </c>
      <c r="N1592" s="16">
        <f>N1583*Settings!$C$13*$D1592</f>
        <v/>
      </c>
      <c r="O1592" s="16">
        <f>O1583*Settings!$C$13*$D1592</f>
        <v/>
      </c>
      <c r="P1592" s="16">
        <f>P1583*Settings!$C$13*$D1592</f>
        <v/>
      </c>
      <c r="Q1592" s="16">
        <f>Q1583*Settings!$C$13*$D1592</f>
        <v/>
      </c>
      <c r="R1592" s="16">
        <f>R1583*Settings!$C$13*$D1592</f>
        <v/>
      </c>
      <c r="S1592" s="16">
        <f>S1583*Settings!$C$13*$D1592</f>
        <v/>
      </c>
      <c r="T1592" s="16">
        <f>T1583*Settings!$C$13*$D1592</f>
        <v/>
      </c>
      <c r="U1592" s="16">
        <f>U1583*Settings!$C$13*$D1592</f>
        <v/>
      </c>
      <c r="V1592" s="16">
        <f>V1583*Settings!$C$13*$D1592</f>
        <v/>
      </c>
      <c r="W1592" s="16">
        <f>W1583*Settings!$C$13*$D1592</f>
        <v/>
      </c>
      <c r="X1592" s="16">
        <f>X1583*Settings!$C$13*$D1592</f>
        <v/>
      </c>
      <c r="Y1592" s="16">
        <f>Y1583*Settings!$C$13*$D1592</f>
        <v/>
      </c>
      <c r="Z1592" s="16">
        <f>Z1583*Settings!$C$13*$D1592</f>
        <v/>
      </c>
      <c r="AA1592" s="16">
        <f>AA1583*Settings!$C$13*$D1592</f>
        <v/>
      </c>
      <c r="AB1592" s="16">
        <f>AB1583*Settings!$C$13*$D1592</f>
        <v/>
      </c>
      <c r="AC1592" s="16">
        <f>AC1583*Settings!$C$13*$D1592</f>
        <v/>
      </c>
      <c r="AD1592" s="51">
        <f>EMISSIONS(AD1583,Settings!$C$13,$D1592)</f>
        <v/>
      </c>
      <c r="AF1592" s="11">
        <f>LOWER(Settings!$C$4)&amp;".mit."&amp;$A1592&amp;IF($C1592="","","."&amp;$C1592&amp;"."&amp;$B1592)&amp;IF(INDEX(Variables!$D$5:$D$205,MATCH($A1592,Variables!$A$5:$A$205,0))="","","."&amp;INDEX(Variables!$D$5:$D$205,MATCH($A1592,Variables!$A$5:$A$205,0)))&amp;"."&amp;AF$5</f>
        <v/>
      </c>
      <c r="AG1592" s="15">
        <f>AG1583*Settings!$C$13*$D1592</f>
        <v/>
      </c>
      <c r="AH1592" s="16">
        <f>AH1583*Settings!$C$13*$D1592</f>
        <v/>
      </c>
      <c r="AI1592" s="16">
        <f>AI1583*Settings!$C$13*$D1592</f>
        <v/>
      </c>
      <c r="AJ1592" s="16">
        <f>AJ1583*Settings!$C$13*$D1592</f>
        <v/>
      </c>
      <c r="AK1592" s="16">
        <f>AK1583*Settings!$C$13*$D1592</f>
        <v/>
      </c>
      <c r="AL1592" s="16">
        <f>AL1583*Settings!$C$13*$D1592</f>
        <v/>
      </c>
      <c r="AM1592" s="16">
        <f>AM1583*Settings!$C$13*$D1592</f>
        <v/>
      </c>
      <c r="AN1592" s="16">
        <f>AN1583*Settings!$C$13*$D1592</f>
        <v/>
      </c>
      <c r="AO1592" s="16">
        <f>AO1583*Settings!$C$13*$D1592</f>
        <v/>
      </c>
      <c r="AP1592" s="16">
        <f>AP1583*Settings!$C$13*$D1592</f>
        <v/>
      </c>
      <c r="AQ1592" s="16">
        <f>AQ1583*Settings!$C$13*$D1592</f>
        <v/>
      </c>
      <c r="AR1592" s="16">
        <f>AR1583*Settings!$C$13*$D1592</f>
        <v/>
      </c>
      <c r="AS1592" s="16">
        <f>AS1583*Settings!$C$13*$D1592</f>
        <v/>
      </c>
      <c r="AT1592" s="16">
        <f>AT1583*Settings!$C$13*$D1592</f>
        <v/>
      </c>
      <c r="AU1592" s="16">
        <f>AU1583*Settings!$C$13*$D1592</f>
        <v/>
      </c>
      <c r="AV1592" s="16">
        <f>AV1583*Settings!$C$13*$D1592</f>
        <v/>
      </c>
      <c r="AW1592" s="16">
        <f>AW1583*Settings!$C$13*$D1592</f>
        <v/>
      </c>
      <c r="AX1592" s="16">
        <f>AX1583*Settings!$C$13*$D1592</f>
        <v/>
      </c>
      <c r="AY1592" s="51">
        <f>EMISSIONS(AY1583,Settings!$C$13,$D1592)</f>
        <v/>
      </c>
    </row>
    <row r="1593" hidden="1" outlineLevel="2">
      <c r="A1593" s="14" t="inlineStr">
        <is>
          <t>co2</t>
        </is>
      </c>
      <c r="B1593" s="14" t="inlineStr">
        <is>
          <t>oop</t>
        </is>
      </c>
      <c r="C1593" s="14" t="inlineStr">
        <is>
          <t>mac</t>
        </is>
      </c>
      <c r="D1593" s="37">
        <f>INDEX(Inputs!$T$5:$T$132,MATCH($B1593&amp;"|"&amp;$C1593,Inputs!$A$5:$A$132,0))</f>
        <v/>
      </c>
      <c r="E1593" s="36" t="n"/>
      <c r="F1593" s="36" t="n"/>
      <c r="G1593" s="36" t="n"/>
      <c r="H1593" s="14">
        <f>INDEX(Variables!$B$5:$B$205,MATCH($A1593,Variables!$A$5:$A$205,0))&amp;IF($C1593="",""," | "&amp;INDEX(Mapping!$B$5:$B$26,MATCH($C1593,Mapping!$A$5:$A$26,0))&amp;" | "&amp;INDEX(Mapping!$B$30:$B$46,MATCH($B1593,Mapping!$A$30:$A$46,0)))</f>
        <v/>
      </c>
      <c r="I1593" s="14">
        <f>INDEX(Variables!$C$5:$C$205,MATCH($A1593,Variables!$A$5:$A$205,0))</f>
        <v/>
      </c>
      <c r="J1593" s="14">
        <f>INDEX(Variables!$E$5:$E$205,MATCH($A1593,Variables!$A$5:$A$205,0))</f>
        <v/>
      </c>
      <c r="K1593" s="11">
        <f>LOWER(Settings!$C$4)&amp;".mit."&amp;$A1593&amp;IF($C1593="","","."&amp;$C1593&amp;"."&amp;$B1593)&amp;IF(INDEX(Variables!$D$5:$D$205,MATCH($A1593,Variables!$A$5:$A$205,0))="","","."&amp;INDEX(Variables!$D$5:$D$205,MATCH($A1593,Variables!$A$5:$A$205,0)))&amp;"."&amp;K$5</f>
        <v/>
      </c>
      <c r="L1593" s="15">
        <f>L1584*Settings!$C$13*$D1593</f>
        <v/>
      </c>
      <c r="M1593" s="16">
        <f>M1584*Settings!$C$13*$D1593</f>
        <v/>
      </c>
      <c r="N1593" s="16">
        <f>N1584*Settings!$C$13*$D1593</f>
        <v/>
      </c>
      <c r="O1593" s="16">
        <f>O1584*Settings!$C$13*$D1593</f>
        <v/>
      </c>
      <c r="P1593" s="16">
        <f>P1584*Settings!$C$13*$D1593</f>
        <v/>
      </c>
      <c r="Q1593" s="16">
        <f>Q1584*Settings!$C$13*$D1593</f>
        <v/>
      </c>
      <c r="R1593" s="16">
        <f>R1584*Settings!$C$13*$D1593</f>
        <v/>
      </c>
      <c r="S1593" s="16">
        <f>S1584*Settings!$C$13*$D1593</f>
        <v/>
      </c>
      <c r="T1593" s="16">
        <f>T1584*Settings!$C$13*$D1593</f>
        <v/>
      </c>
      <c r="U1593" s="16">
        <f>U1584*Settings!$C$13*$D1593</f>
        <v/>
      </c>
      <c r="V1593" s="16">
        <f>V1584*Settings!$C$13*$D1593</f>
        <v/>
      </c>
      <c r="W1593" s="16">
        <f>W1584*Settings!$C$13*$D1593</f>
        <v/>
      </c>
      <c r="X1593" s="16">
        <f>X1584*Settings!$C$13*$D1593</f>
        <v/>
      </c>
      <c r="Y1593" s="16">
        <f>Y1584*Settings!$C$13*$D1593</f>
        <v/>
      </c>
      <c r="Z1593" s="16">
        <f>Z1584*Settings!$C$13*$D1593</f>
        <v/>
      </c>
      <c r="AA1593" s="16">
        <f>AA1584*Settings!$C$13*$D1593</f>
        <v/>
      </c>
      <c r="AB1593" s="16">
        <f>AB1584*Settings!$C$13*$D1593</f>
        <v/>
      </c>
      <c r="AC1593" s="16">
        <f>AC1584*Settings!$C$13*$D1593</f>
        <v/>
      </c>
      <c r="AD1593" s="51">
        <f>EMISSIONS(AD1584,Settings!$C$13,$D1593)</f>
        <v/>
      </c>
      <c r="AF1593" s="11">
        <f>LOWER(Settings!$C$4)&amp;".mit."&amp;$A1593&amp;IF($C1593="","","."&amp;$C1593&amp;"."&amp;$B1593)&amp;IF(INDEX(Variables!$D$5:$D$205,MATCH($A1593,Variables!$A$5:$A$205,0))="","","."&amp;INDEX(Variables!$D$5:$D$205,MATCH($A1593,Variables!$A$5:$A$205,0)))&amp;"."&amp;AF$5</f>
        <v/>
      </c>
      <c r="AG1593" s="15">
        <f>AG1584*Settings!$C$13*$D1593</f>
        <v/>
      </c>
      <c r="AH1593" s="16">
        <f>AH1584*Settings!$C$13*$D1593</f>
        <v/>
      </c>
      <c r="AI1593" s="16">
        <f>AI1584*Settings!$C$13*$D1593</f>
        <v/>
      </c>
      <c r="AJ1593" s="16">
        <f>AJ1584*Settings!$C$13*$D1593</f>
        <v/>
      </c>
      <c r="AK1593" s="16">
        <f>AK1584*Settings!$C$13*$D1593</f>
        <v/>
      </c>
      <c r="AL1593" s="16">
        <f>AL1584*Settings!$C$13*$D1593</f>
        <v/>
      </c>
      <c r="AM1593" s="16">
        <f>AM1584*Settings!$C$13*$D1593</f>
        <v/>
      </c>
      <c r="AN1593" s="16">
        <f>AN1584*Settings!$C$13*$D1593</f>
        <v/>
      </c>
      <c r="AO1593" s="16">
        <f>AO1584*Settings!$C$13*$D1593</f>
        <v/>
      </c>
      <c r="AP1593" s="16">
        <f>AP1584*Settings!$C$13*$D1593</f>
        <v/>
      </c>
      <c r="AQ1593" s="16">
        <f>AQ1584*Settings!$C$13*$D1593</f>
        <v/>
      </c>
      <c r="AR1593" s="16">
        <f>AR1584*Settings!$C$13*$D1593</f>
        <v/>
      </c>
      <c r="AS1593" s="16">
        <f>AS1584*Settings!$C$13*$D1593</f>
        <v/>
      </c>
      <c r="AT1593" s="16">
        <f>AT1584*Settings!$C$13*$D1593</f>
        <v/>
      </c>
      <c r="AU1593" s="16">
        <f>AU1584*Settings!$C$13*$D1593</f>
        <v/>
      </c>
      <c r="AV1593" s="16">
        <f>AV1584*Settings!$C$13*$D1593</f>
        <v/>
      </c>
      <c r="AW1593" s="16">
        <f>AW1584*Settings!$C$13*$D1593</f>
        <v/>
      </c>
      <c r="AX1593" s="16">
        <f>AX1584*Settings!$C$13*$D1593</f>
        <v/>
      </c>
      <c r="AY1593" s="51">
        <f>EMISSIONS(AY1584,Settings!$C$13,$D1593)</f>
        <v/>
      </c>
    </row>
    <row r="1594" hidden="1" outlineLevel="2">
      <c r="A1594" s="14" t="inlineStr">
        <is>
          <t>co2</t>
        </is>
      </c>
      <c r="B1594" s="14" t="inlineStr">
        <is>
          <t>bio</t>
        </is>
      </c>
      <c r="C1594" s="14" t="inlineStr">
        <is>
          <t>mac</t>
        </is>
      </c>
      <c r="D1594" s="37">
        <f>INDEX(Inputs!$T$5:$T$132,MATCH($B1594&amp;"|"&amp;$C1594,Inputs!$A$5:$A$132,0))</f>
        <v/>
      </c>
      <c r="E1594" s="36" t="n"/>
      <c r="F1594" s="36" t="n"/>
      <c r="G1594" s="36" t="n"/>
      <c r="H1594" s="14">
        <f>INDEX(Variables!$B$5:$B$205,MATCH($A1594,Variables!$A$5:$A$205,0))&amp;IF($C1594="",""," | "&amp;INDEX(Mapping!$B$5:$B$26,MATCH($C1594,Mapping!$A$5:$A$26,0))&amp;" | "&amp;INDEX(Mapping!$B$30:$B$46,MATCH($B1594,Mapping!$A$30:$A$46,0)))</f>
        <v/>
      </c>
      <c r="I1594" s="14">
        <f>INDEX(Variables!$C$5:$C$205,MATCH($A1594,Variables!$A$5:$A$205,0))</f>
        <v/>
      </c>
      <c r="J1594" s="14">
        <f>INDEX(Variables!$E$5:$E$205,MATCH($A1594,Variables!$A$5:$A$205,0))</f>
        <v/>
      </c>
      <c r="K1594" s="11">
        <f>LOWER(Settings!$C$4)&amp;".mit."&amp;$A1594&amp;IF($C1594="","","."&amp;$C1594&amp;"."&amp;$B1594)&amp;IF(INDEX(Variables!$D$5:$D$205,MATCH($A1594,Variables!$A$5:$A$205,0))="","","."&amp;INDEX(Variables!$D$5:$D$205,MATCH($A1594,Variables!$A$5:$A$205,0)))&amp;"."&amp;K$5</f>
        <v/>
      </c>
      <c r="L1594" s="15">
        <f>L1585*Settings!$C$13*$D1594</f>
        <v/>
      </c>
      <c r="M1594" s="16">
        <f>M1585*Settings!$C$13*$D1594</f>
        <v/>
      </c>
      <c r="N1594" s="16">
        <f>N1585*Settings!$C$13*$D1594</f>
        <v/>
      </c>
      <c r="O1594" s="16">
        <f>O1585*Settings!$C$13*$D1594</f>
        <v/>
      </c>
      <c r="P1594" s="16">
        <f>P1585*Settings!$C$13*$D1594</f>
        <v/>
      </c>
      <c r="Q1594" s="16">
        <f>Q1585*Settings!$C$13*$D1594</f>
        <v/>
      </c>
      <c r="R1594" s="16">
        <f>R1585*Settings!$C$13*$D1594</f>
        <v/>
      </c>
      <c r="S1594" s="16">
        <f>S1585*Settings!$C$13*$D1594</f>
        <v/>
      </c>
      <c r="T1594" s="16">
        <f>T1585*Settings!$C$13*$D1594</f>
        <v/>
      </c>
      <c r="U1594" s="16">
        <f>U1585*Settings!$C$13*$D1594</f>
        <v/>
      </c>
      <c r="V1594" s="16">
        <f>V1585*Settings!$C$13*$D1594</f>
        <v/>
      </c>
      <c r="W1594" s="16">
        <f>W1585*Settings!$C$13*$D1594</f>
        <v/>
      </c>
      <c r="X1594" s="16">
        <f>X1585*Settings!$C$13*$D1594</f>
        <v/>
      </c>
      <c r="Y1594" s="16">
        <f>Y1585*Settings!$C$13*$D1594</f>
        <v/>
      </c>
      <c r="Z1594" s="16">
        <f>Z1585*Settings!$C$13*$D1594</f>
        <v/>
      </c>
      <c r="AA1594" s="16">
        <f>AA1585*Settings!$C$13*$D1594</f>
        <v/>
      </c>
      <c r="AB1594" s="16">
        <f>AB1585*Settings!$C$13*$D1594</f>
        <v/>
      </c>
      <c r="AC1594" s="16">
        <f>AC1585*Settings!$C$13*$D1594</f>
        <v/>
      </c>
      <c r="AD1594" s="51">
        <f>EMISSIONS(AD1585,Settings!$C$13,$D1594)</f>
        <v/>
      </c>
      <c r="AF1594" s="11">
        <f>LOWER(Settings!$C$4)&amp;".mit."&amp;$A1594&amp;IF($C1594="","","."&amp;$C1594&amp;"."&amp;$B1594)&amp;IF(INDEX(Variables!$D$5:$D$205,MATCH($A1594,Variables!$A$5:$A$205,0))="","","."&amp;INDEX(Variables!$D$5:$D$205,MATCH($A1594,Variables!$A$5:$A$205,0)))&amp;"."&amp;AF$5</f>
        <v/>
      </c>
      <c r="AG1594" s="15">
        <f>AG1585*Settings!$C$13*$D1594</f>
        <v/>
      </c>
      <c r="AH1594" s="16">
        <f>AH1585*Settings!$C$13*$D1594</f>
        <v/>
      </c>
      <c r="AI1594" s="16">
        <f>AI1585*Settings!$C$13*$D1594</f>
        <v/>
      </c>
      <c r="AJ1594" s="16">
        <f>AJ1585*Settings!$C$13*$D1594</f>
        <v/>
      </c>
      <c r="AK1594" s="16">
        <f>AK1585*Settings!$C$13*$D1594</f>
        <v/>
      </c>
      <c r="AL1594" s="16">
        <f>AL1585*Settings!$C$13*$D1594</f>
        <v/>
      </c>
      <c r="AM1594" s="16">
        <f>AM1585*Settings!$C$13*$D1594</f>
        <v/>
      </c>
      <c r="AN1594" s="16">
        <f>AN1585*Settings!$C$13*$D1594</f>
        <v/>
      </c>
      <c r="AO1594" s="16">
        <f>AO1585*Settings!$C$13*$D1594</f>
        <v/>
      </c>
      <c r="AP1594" s="16">
        <f>AP1585*Settings!$C$13*$D1594</f>
        <v/>
      </c>
      <c r="AQ1594" s="16">
        <f>AQ1585*Settings!$C$13*$D1594</f>
        <v/>
      </c>
      <c r="AR1594" s="16">
        <f>AR1585*Settings!$C$13*$D1594</f>
        <v/>
      </c>
      <c r="AS1594" s="16">
        <f>AS1585*Settings!$C$13*$D1594</f>
        <v/>
      </c>
      <c r="AT1594" s="16">
        <f>AT1585*Settings!$C$13*$D1594</f>
        <v/>
      </c>
      <c r="AU1594" s="16">
        <f>AU1585*Settings!$C$13*$D1594</f>
        <v/>
      </c>
      <c r="AV1594" s="16">
        <f>AV1585*Settings!$C$13*$D1594</f>
        <v/>
      </c>
      <c r="AW1594" s="16">
        <f>AW1585*Settings!$C$13*$D1594</f>
        <v/>
      </c>
      <c r="AX1594" s="16">
        <f>AX1585*Settings!$C$13*$D1594</f>
        <v/>
      </c>
      <c r="AY1594" s="51">
        <f>EMISSIONS(AY1585,Settings!$C$13,$D1594)</f>
        <v/>
      </c>
    </row>
    <row r="1595" hidden="1" outlineLevel="2"/>
    <row r="1596" hidden="1" outlineLevel="2">
      <c r="A1596" s="14" t="inlineStr">
        <is>
          <t>rtx</t>
        </is>
      </c>
      <c r="B1596" s="14" t="inlineStr">
        <is>
          <t>coa</t>
        </is>
      </c>
      <c r="C1596" s="14" t="inlineStr">
        <is>
          <t>mac</t>
        </is>
      </c>
      <c r="D1596" s="37">
        <f>INDEX(Inputs!$R$5:$R$132,MATCH($B1596&amp;"|"&amp;$C1596,Inputs!$A$5:$A$132,0))</f>
        <v/>
      </c>
      <c r="E1596" s="36" t="n"/>
      <c r="F1596" s="36" t="n"/>
      <c r="G1596" s="36" t="n"/>
      <c r="H1596" s="14">
        <f>INDEX(Variables!$B$5:$B$205,MATCH($A1596,Variables!$A$5:$A$205,0))&amp;IF($C1596="",""," | "&amp;INDEX(Mapping!$B$5:$B$26,MATCH($C1596,Mapping!$A$5:$A$26,0))&amp;" | "&amp;INDEX(Mapping!$B$30:$B$46,MATCH($B1596,Mapping!$A$30:$A$46,0)))</f>
        <v/>
      </c>
      <c r="I1596" s="14">
        <f>INDEX(Variables!$C$5:$C$205,MATCH($A1596,Variables!$A$5:$A$205,0))</f>
        <v/>
      </c>
      <c r="J1596" s="14">
        <f>INDEX(Variables!$E$5:$E$205,MATCH($A1596,Variables!$A$5:$A$205,0))</f>
        <v/>
      </c>
      <c r="K1596" s="11">
        <f>LOWER(Settings!$C$4)&amp;".mit."&amp;$A1596&amp;IF($C1596="","","."&amp;$C1596&amp;"."&amp;$B1596)&amp;IF(INDEX(Variables!$D$5:$D$205,MATCH($A1596,Variables!$A$5:$A$205,0))="","","."&amp;INDEX(Variables!$D$5:$D$205,MATCH($A1596,Variables!$A$5:$A$205,0)))&amp;"."&amp;K$5</f>
        <v/>
      </c>
      <c r="L1596" s="46">
        <f>L1578*Settings!$C$13*(INDEX(L$318:L$329,$D1596)+INDEX(L$305:L$316,$D1596))</f>
        <v/>
      </c>
      <c r="M1596" s="47">
        <f>M1578*Settings!$C$13*(INDEX(M$318:M$329,$D1596)+INDEX(M$305:M$316,$D1596))</f>
        <v/>
      </c>
      <c r="N1596" s="47">
        <f>N1578*Settings!$C$13*(INDEX(N$318:N$329,$D1596)+INDEX(N$305:N$316,$D1596))</f>
        <v/>
      </c>
      <c r="O1596" s="47">
        <f>O1578*Settings!$C$13*(INDEX(O$318:O$329,$D1596)+INDEX(O$305:O$316,$D1596))</f>
        <v/>
      </c>
      <c r="P1596" s="47">
        <f>P1578*Settings!$C$13*(INDEX(P$318:P$329,$D1596)+INDEX(P$305:P$316,$D1596))</f>
        <v/>
      </c>
      <c r="Q1596" s="47">
        <f>Q1578*Settings!$C$13*(INDEX(Q$318:Q$329,$D1596)+INDEX(Q$305:Q$316,$D1596))</f>
        <v/>
      </c>
      <c r="R1596" s="47">
        <f>R1578*Settings!$C$13*(INDEX(R$318:R$329,$D1596)+INDEX(R$305:R$316,$D1596))</f>
        <v/>
      </c>
      <c r="S1596" s="47">
        <f>S1578*Settings!$C$13*(INDEX(S$318:S$329,$D1596)+INDEX(S$305:S$316,$D1596))</f>
        <v/>
      </c>
      <c r="T1596" s="47">
        <f>T1578*Settings!$C$13*(INDEX(T$318:T$329,$D1596)+INDEX(T$305:T$316,$D1596))</f>
        <v/>
      </c>
      <c r="U1596" s="47">
        <f>U1578*Settings!$C$13*(INDEX(U$318:U$329,$D1596)+INDEX(U$305:U$316,$D1596))</f>
        <v/>
      </c>
      <c r="V1596" s="47">
        <f>V1578*Settings!$C$13*(INDEX(V$318:V$329,$D1596)+INDEX(V$305:V$316,$D1596))</f>
        <v/>
      </c>
      <c r="W1596" s="47">
        <f>W1578*Settings!$C$13*(INDEX(W$318:W$329,$D1596)+INDEX(W$305:W$316,$D1596))</f>
        <v/>
      </c>
      <c r="X1596" s="47">
        <f>X1578*Settings!$C$13*(INDEX(X$318:X$329,$D1596)+INDEX(X$305:X$316,$D1596))</f>
        <v/>
      </c>
      <c r="Y1596" s="47">
        <f>Y1578*Settings!$C$13*(INDEX(Y$318:Y$329,$D1596)+INDEX(Y$305:Y$316,$D1596))</f>
        <v/>
      </c>
      <c r="Z1596" s="47">
        <f>Z1578*Settings!$C$13*(INDEX(Z$318:Z$329,$D1596)+INDEX(Z$305:Z$316,$D1596))</f>
        <v/>
      </c>
      <c r="AA1596" s="47">
        <f>AA1578*Settings!$C$13*(INDEX(AA$318:AA$329,$D1596)+INDEX(AA$305:AA$316,$D1596))</f>
        <v/>
      </c>
      <c r="AB1596" s="47">
        <f>AB1578*Settings!$C$13*(INDEX(AB$318:AB$329,$D1596)+INDEX(AB$305:AB$316,$D1596))</f>
        <v/>
      </c>
      <c r="AC1596" s="47">
        <f>AC1578*Settings!$C$13*(INDEX(AC$318:AC$329,$D1596)+INDEX(AC$305:AC$316,$D1596))</f>
        <v/>
      </c>
      <c r="AD1596" s="58">
        <f>REVENUE(AD1578,Settings!$C$13,INDEX(AD$318:AD$329,$D1596)+INDEX(AD$305:AD$316,$D1596))</f>
        <v/>
      </c>
      <c r="AF1596" s="11">
        <f>LOWER(Settings!$C$4)&amp;".mit."&amp;$A1596&amp;IF($C1596="","","."&amp;$C1596&amp;"."&amp;$B1596)&amp;IF(INDEX(Variables!$D$5:$D$205,MATCH($A1596,Variables!$A$5:$A$205,0))="","","."&amp;INDEX(Variables!$D$5:$D$205,MATCH($A1596,Variables!$A$5:$A$205,0)))&amp;"."&amp;AF$5</f>
        <v/>
      </c>
      <c r="AG1596" s="46">
        <f>AG1578*Settings!$C$13*(INDEX(AG$318:AG$329,$D1596)+INDEX(AG$305:AG$316,$D1596))</f>
        <v/>
      </c>
      <c r="AH1596" s="47">
        <f>AH1578*Settings!$C$13*(INDEX(AH$318:AH$329,$D1596)+INDEX(AH$305:AH$316,$D1596))</f>
        <v/>
      </c>
      <c r="AI1596" s="47">
        <f>AI1578*Settings!$C$13*(INDEX(AI$318:AI$329,$D1596)+INDEX(AI$305:AI$316,$D1596))</f>
        <v/>
      </c>
      <c r="AJ1596" s="47">
        <f>AJ1578*Settings!$C$13*(INDEX(AJ$318:AJ$329,$D1596)+INDEX(AJ$305:AJ$316,$D1596))</f>
        <v/>
      </c>
      <c r="AK1596" s="47">
        <f>AK1578*Settings!$C$13*(INDEX(AK$318:AK$329,$D1596)+INDEX(AK$305:AK$316,$D1596))</f>
        <v/>
      </c>
      <c r="AL1596" s="47">
        <f>AL1578*Settings!$C$13*(INDEX(AL$318:AL$329,$D1596)+INDEX(AL$305:AL$316,$D1596))</f>
        <v/>
      </c>
      <c r="AM1596" s="47">
        <f>AM1578*Settings!$C$13*(INDEX(AM$318:AM$329,$D1596)+INDEX(AM$305:AM$316,$D1596))</f>
        <v/>
      </c>
      <c r="AN1596" s="47">
        <f>AN1578*Settings!$C$13*(INDEX(AN$318:AN$329,$D1596)+INDEX(AN$305:AN$316,$D1596))</f>
        <v/>
      </c>
      <c r="AO1596" s="47">
        <f>AO1578*Settings!$C$13*(INDEX(AO$318:AO$329,$D1596)+INDEX(AO$305:AO$316,$D1596))</f>
        <v/>
      </c>
      <c r="AP1596" s="47">
        <f>AP1578*Settings!$C$13*(INDEX(AP$318:AP$329,$D1596)+INDEX(AP$305:AP$316,$D1596))</f>
        <v/>
      </c>
      <c r="AQ1596" s="47">
        <f>AQ1578*Settings!$C$13*(INDEX(AQ$318:AQ$329,$D1596)+INDEX(AQ$305:AQ$316,$D1596))</f>
        <v/>
      </c>
      <c r="AR1596" s="47">
        <f>AR1578*Settings!$C$13*(INDEX(AR$318:AR$329,$D1596)+INDEX(AR$305:AR$316,$D1596))</f>
        <v/>
      </c>
      <c r="AS1596" s="47">
        <f>AS1578*Settings!$C$13*(INDEX(AS$318:AS$329,$D1596)+INDEX(AS$305:AS$316,$D1596))</f>
        <v/>
      </c>
      <c r="AT1596" s="47">
        <f>AT1578*Settings!$C$13*(INDEX(AT$318:AT$329,$D1596)+INDEX(AT$305:AT$316,$D1596))</f>
        <v/>
      </c>
      <c r="AU1596" s="47">
        <f>AU1578*Settings!$C$13*(INDEX(AU$318:AU$329,$D1596)+INDEX(AU$305:AU$316,$D1596))</f>
        <v/>
      </c>
      <c r="AV1596" s="47">
        <f>AV1578*Settings!$C$13*(INDEX(AV$318:AV$329,$D1596)+INDEX(AV$305:AV$316,$D1596))</f>
        <v/>
      </c>
      <c r="AW1596" s="47">
        <f>AW1578*Settings!$C$13*(INDEX(AW$318:AW$329,$D1596)+INDEX(AW$305:AW$316,$D1596))</f>
        <v/>
      </c>
      <c r="AX1596" s="47">
        <f>AX1578*Settings!$C$13*(INDEX(AX$318:AX$329,$D1596)+INDEX(AX$305:AX$316,$D1596))</f>
        <v/>
      </c>
      <c r="AY1596" s="58">
        <f>REVENUE(AY1578,Settings!$C$13,INDEX(AY$318:AY$329,$D1596)+INDEX(AY$305:AY$316,$D1596))</f>
        <v/>
      </c>
    </row>
    <row r="1597" hidden="1" outlineLevel="2">
      <c r="A1597" s="14" t="inlineStr">
        <is>
          <t>rtx</t>
        </is>
      </c>
      <c r="B1597" s="14" t="inlineStr">
        <is>
          <t>nga</t>
        </is>
      </c>
      <c r="C1597" s="14" t="inlineStr">
        <is>
          <t>mac</t>
        </is>
      </c>
      <c r="D1597" s="37">
        <f>INDEX(Inputs!$R$5:$R$132,MATCH($B1597&amp;"|"&amp;$C1597,Inputs!$A$5:$A$132,0))</f>
        <v/>
      </c>
      <c r="E1597" s="36" t="n"/>
      <c r="F1597" s="36" t="n"/>
      <c r="G1597" s="36" t="n"/>
      <c r="H1597" s="14">
        <f>INDEX(Variables!$B$5:$B$205,MATCH($A1597,Variables!$A$5:$A$205,0))&amp;IF($C1597="",""," | "&amp;INDEX(Mapping!$B$5:$B$26,MATCH($C1597,Mapping!$A$5:$A$26,0))&amp;" | "&amp;INDEX(Mapping!$B$30:$B$46,MATCH($B1597,Mapping!$A$30:$A$46,0)))</f>
        <v/>
      </c>
      <c r="I1597" s="14">
        <f>INDEX(Variables!$C$5:$C$205,MATCH($A1597,Variables!$A$5:$A$205,0))</f>
        <v/>
      </c>
      <c r="J1597" s="14">
        <f>INDEX(Variables!$E$5:$E$205,MATCH($A1597,Variables!$A$5:$A$205,0))</f>
        <v/>
      </c>
      <c r="K1597" s="11">
        <f>LOWER(Settings!$C$4)&amp;".mit."&amp;$A1597&amp;IF($C1597="","","."&amp;$C1597&amp;"."&amp;$B1597)&amp;IF(INDEX(Variables!$D$5:$D$205,MATCH($A1597,Variables!$A$5:$A$205,0))="","","."&amp;INDEX(Variables!$D$5:$D$205,MATCH($A1597,Variables!$A$5:$A$205,0)))&amp;"."&amp;K$5</f>
        <v/>
      </c>
      <c r="L1597" s="46">
        <f>L1579*Settings!$C$13*(INDEX(L$318:L$329,$D1597)+INDEX(L$305:L$316,$D1597))</f>
        <v/>
      </c>
      <c r="M1597" s="47">
        <f>M1579*Settings!$C$13*(INDEX(M$318:M$329,$D1597)+INDEX(M$305:M$316,$D1597))</f>
        <v/>
      </c>
      <c r="N1597" s="47">
        <f>N1579*Settings!$C$13*(INDEX(N$318:N$329,$D1597)+INDEX(N$305:N$316,$D1597))</f>
        <v/>
      </c>
      <c r="O1597" s="47">
        <f>O1579*Settings!$C$13*(INDEX(O$318:O$329,$D1597)+INDEX(O$305:O$316,$D1597))</f>
        <v/>
      </c>
      <c r="P1597" s="47">
        <f>P1579*Settings!$C$13*(INDEX(P$318:P$329,$D1597)+INDEX(P$305:P$316,$D1597))</f>
        <v/>
      </c>
      <c r="Q1597" s="47">
        <f>Q1579*Settings!$C$13*(INDEX(Q$318:Q$329,$D1597)+INDEX(Q$305:Q$316,$D1597))</f>
        <v/>
      </c>
      <c r="R1597" s="47">
        <f>R1579*Settings!$C$13*(INDEX(R$318:R$329,$D1597)+INDEX(R$305:R$316,$D1597))</f>
        <v/>
      </c>
      <c r="S1597" s="47">
        <f>S1579*Settings!$C$13*(INDEX(S$318:S$329,$D1597)+INDEX(S$305:S$316,$D1597))</f>
        <v/>
      </c>
      <c r="T1597" s="47">
        <f>T1579*Settings!$C$13*(INDEX(T$318:T$329,$D1597)+INDEX(T$305:T$316,$D1597))</f>
        <v/>
      </c>
      <c r="U1597" s="47">
        <f>U1579*Settings!$C$13*(INDEX(U$318:U$329,$D1597)+INDEX(U$305:U$316,$D1597))</f>
        <v/>
      </c>
      <c r="V1597" s="47">
        <f>V1579*Settings!$C$13*(INDEX(V$318:V$329,$D1597)+INDEX(V$305:V$316,$D1597))</f>
        <v/>
      </c>
      <c r="W1597" s="47">
        <f>W1579*Settings!$C$13*(INDEX(W$318:W$329,$D1597)+INDEX(W$305:W$316,$D1597))</f>
        <v/>
      </c>
      <c r="X1597" s="47">
        <f>X1579*Settings!$C$13*(INDEX(X$318:X$329,$D1597)+INDEX(X$305:X$316,$D1597))</f>
        <v/>
      </c>
      <c r="Y1597" s="47">
        <f>Y1579*Settings!$C$13*(INDEX(Y$318:Y$329,$D1597)+INDEX(Y$305:Y$316,$D1597))</f>
        <v/>
      </c>
      <c r="Z1597" s="47">
        <f>Z1579*Settings!$C$13*(INDEX(Z$318:Z$329,$D1597)+INDEX(Z$305:Z$316,$D1597))</f>
        <v/>
      </c>
      <c r="AA1597" s="47">
        <f>AA1579*Settings!$C$13*(INDEX(AA$318:AA$329,$D1597)+INDEX(AA$305:AA$316,$D1597))</f>
        <v/>
      </c>
      <c r="AB1597" s="47">
        <f>AB1579*Settings!$C$13*(INDEX(AB$318:AB$329,$D1597)+INDEX(AB$305:AB$316,$D1597))</f>
        <v/>
      </c>
      <c r="AC1597" s="47">
        <f>AC1579*Settings!$C$13*(INDEX(AC$318:AC$329,$D1597)+INDEX(AC$305:AC$316,$D1597))</f>
        <v/>
      </c>
      <c r="AD1597" s="58">
        <f>REVENUE(AD1579,Settings!$C$13,INDEX(AD$318:AD$329,$D1597)+INDEX(AD$305:AD$316,$D1597))</f>
        <v/>
      </c>
      <c r="AF1597" s="11">
        <f>LOWER(Settings!$C$4)&amp;".mit."&amp;$A1597&amp;IF($C1597="","","."&amp;$C1597&amp;"."&amp;$B1597)&amp;IF(INDEX(Variables!$D$5:$D$205,MATCH($A1597,Variables!$A$5:$A$205,0))="","","."&amp;INDEX(Variables!$D$5:$D$205,MATCH($A1597,Variables!$A$5:$A$205,0)))&amp;"."&amp;AF$5</f>
        <v/>
      </c>
      <c r="AG1597" s="46">
        <f>AG1579*Settings!$C$13*(INDEX(AG$318:AG$329,$D1597)+INDEX(AG$305:AG$316,$D1597))</f>
        <v/>
      </c>
      <c r="AH1597" s="47">
        <f>AH1579*Settings!$C$13*(INDEX(AH$318:AH$329,$D1597)+INDEX(AH$305:AH$316,$D1597))</f>
        <v/>
      </c>
      <c r="AI1597" s="47">
        <f>AI1579*Settings!$C$13*(INDEX(AI$318:AI$329,$D1597)+INDEX(AI$305:AI$316,$D1597))</f>
        <v/>
      </c>
      <c r="AJ1597" s="47">
        <f>AJ1579*Settings!$C$13*(INDEX(AJ$318:AJ$329,$D1597)+INDEX(AJ$305:AJ$316,$D1597))</f>
        <v/>
      </c>
      <c r="AK1597" s="47">
        <f>AK1579*Settings!$C$13*(INDEX(AK$318:AK$329,$D1597)+INDEX(AK$305:AK$316,$D1597))</f>
        <v/>
      </c>
      <c r="AL1597" s="47">
        <f>AL1579*Settings!$C$13*(INDEX(AL$318:AL$329,$D1597)+INDEX(AL$305:AL$316,$D1597))</f>
        <v/>
      </c>
      <c r="AM1597" s="47">
        <f>AM1579*Settings!$C$13*(INDEX(AM$318:AM$329,$D1597)+INDEX(AM$305:AM$316,$D1597))</f>
        <v/>
      </c>
      <c r="AN1597" s="47">
        <f>AN1579*Settings!$C$13*(INDEX(AN$318:AN$329,$D1597)+INDEX(AN$305:AN$316,$D1597))</f>
        <v/>
      </c>
      <c r="AO1597" s="47">
        <f>AO1579*Settings!$C$13*(INDEX(AO$318:AO$329,$D1597)+INDEX(AO$305:AO$316,$D1597))</f>
        <v/>
      </c>
      <c r="AP1597" s="47">
        <f>AP1579*Settings!$C$13*(INDEX(AP$318:AP$329,$D1597)+INDEX(AP$305:AP$316,$D1597))</f>
        <v/>
      </c>
      <c r="AQ1597" s="47">
        <f>AQ1579*Settings!$C$13*(INDEX(AQ$318:AQ$329,$D1597)+INDEX(AQ$305:AQ$316,$D1597))</f>
        <v/>
      </c>
      <c r="AR1597" s="47">
        <f>AR1579*Settings!$C$13*(INDEX(AR$318:AR$329,$D1597)+INDEX(AR$305:AR$316,$D1597))</f>
        <v/>
      </c>
      <c r="AS1597" s="47">
        <f>AS1579*Settings!$C$13*(INDEX(AS$318:AS$329,$D1597)+INDEX(AS$305:AS$316,$D1597))</f>
        <v/>
      </c>
      <c r="AT1597" s="47">
        <f>AT1579*Settings!$C$13*(INDEX(AT$318:AT$329,$D1597)+INDEX(AT$305:AT$316,$D1597))</f>
        <v/>
      </c>
      <c r="AU1597" s="47">
        <f>AU1579*Settings!$C$13*(INDEX(AU$318:AU$329,$D1597)+INDEX(AU$305:AU$316,$D1597))</f>
        <v/>
      </c>
      <c r="AV1597" s="47">
        <f>AV1579*Settings!$C$13*(INDEX(AV$318:AV$329,$D1597)+INDEX(AV$305:AV$316,$D1597))</f>
        <v/>
      </c>
      <c r="AW1597" s="47">
        <f>AW1579*Settings!$C$13*(INDEX(AW$318:AW$329,$D1597)+INDEX(AW$305:AW$316,$D1597))</f>
        <v/>
      </c>
      <c r="AX1597" s="47">
        <f>AX1579*Settings!$C$13*(INDEX(AX$318:AX$329,$D1597)+INDEX(AX$305:AX$316,$D1597))</f>
        <v/>
      </c>
      <c r="AY1597" s="58">
        <f>REVENUE(AY1579,Settings!$C$13,INDEX(AY$318:AY$329,$D1597)+INDEX(AY$305:AY$316,$D1597))</f>
        <v/>
      </c>
    </row>
    <row r="1598" hidden="1" outlineLevel="2">
      <c r="A1598" s="14" t="inlineStr">
        <is>
          <t>rtx</t>
        </is>
      </c>
      <c r="B1598" s="14" t="inlineStr">
        <is>
          <t>gso</t>
        </is>
      </c>
      <c r="C1598" s="14" t="inlineStr">
        <is>
          <t>mac</t>
        </is>
      </c>
      <c r="D1598" s="37">
        <f>INDEX(Inputs!$R$5:$R$132,MATCH($B1598&amp;"|"&amp;$C1598,Inputs!$A$5:$A$132,0))</f>
        <v/>
      </c>
      <c r="E1598" s="36" t="n"/>
      <c r="F1598" s="36" t="n"/>
      <c r="G1598" s="36" t="n"/>
      <c r="H1598" s="14">
        <f>INDEX(Variables!$B$5:$B$205,MATCH($A1598,Variables!$A$5:$A$205,0))&amp;IF($C1598="",""," | "&amp;INDEX(Mapping!$B$5:$B$26,MATCH($C1598,Mapping!$A$5:$A$26,0))&amp;" | "&amp;INDEX(Mapping!$B$30:$B$46,MATCH($B1598,Mapping!$A$30:$A$46,0)))</f>
        <v/>
      </c>
      <c r="I1598" s="14">
        <f>INDEX(Variables!$C$5:$C$205,MATCH($A1598,Variables!$A$5:$A$205,0))</f>
        <v/>
      </c>
      <c r="J1598" s="14">
        <f>INDEX(Variables!$E$5:$E$205,MATCH($A1598,Variables!$A$5:$A$205,0))</f>
        <v/>
      </c>
      <c r="K1598" s="11">
        <f>LOWER(Settings!$C$4)&amp;".mit."&amp;$A1598&amp;IF($C1598="","","."&amp;$C1598&amp;"."&amp;$B1598)&amp;IF(INDEX(Variables!$D$5:$D$205,MATCH($A1598,Variables!$A$5:$A$205,0))="","","."&amp;INDEX(Variables!$D$5:$D$205,MATCH($A1598,Variables!$A$5:$A$205,0)))&amp;"."&amp;K$5</f>
        <v/>
      </c>
      <c r="L1598" s="46">
        <f>L1580*Settings!$C$13*(INDEX(L$318:L$329,$D1598)+INDEX(L$305:L$316,$D1598))</f>
        <v/>
      </c>
      <c r="M1598" s="47">
        <f>M1580*Settings!$C$13*(INDEX(M$318:M$329,$D1598)+INDEX(M$305:M$316,$D1598))</f>
        <v/>
      </c>
      <c r="N1598" s="47">
        <f>N1580*Settings!$C$13*(INDEX(N$318:N$329,$D1598)+INDEX(N$305:N$316,$D1598))</f>
        <v/>
      </c>
      <c r="O1598" s="47">
        <f>O1580*Settings!$C$13*(INDEX(O$318:O$329,$D1598)+INDEX(O$305:O$316,$D1598))</f>
        <v/>
      </c>
      <c r="P1598" s="47">
        <f>P1580*Settings!$C$13*(INDEX(P$318:P$329,$D1598)+INDEX(P$305:P$316,$D1598))</f>
        <v/>
      </c>
      <c r="Q1598" s="47">
        <f>Q1580*Settings!$C$13*(INDEX(Q$318:Q$329,$D1598)+INDEX(Q$305:Q$316,$D1598))</f>
        <v/>
      </c>
      <c r="R1598" s="47">
        <f>R1580*Settings!$C$13*(INDEX(R$318:R$329,$D1598)+INDEX(R$305:R$316,$D1598))</f>
        <v/>
      </c>
      <c r="S1598" s="47">
        <f>S1580*Settings!$C$13*(INDEX(S$318:S$329,$D1598)+INDEX(S$305:S$316,$D1598))</f>
        <v/>
      </c>
      <c r="T1598" s="47">
        <f>T1580*Settings!$C$13*(INDEX(T$318:T$329,$D1598)+INDEX(T$305:T$316,$D1598))</f>
        <v/>
      </c>
      <c r="U1598" s="47">
        <f>U1580*Settings!$C$13*(INDEX(U$318:U$329,$D1598)+INDEX(U$305:U$316,$D1598))</f>
        <v/>
      </c>
      <c r="V1598" s="47">
        <f>V1580*Settings!$C$13*(INDEX(V$318:V$329,$D1598)+INDEX(V$305:V$316,$D1598))</f>
        <v/>
      </c>
      <c r="W1598" s="47">
        <f>W1580*Settings!$C$13*(INDEX(W$318:W$329,$D1598)+INDEX(W$305:W$316,$D1598))</f>
        <v/>
      </c>
      <c r="X1598" s="47">
        <f>X1580*Settings!$C$13*(INDEX(X$318:X$329,$D1598)+INDEX(X$305:X$316,$D1598))</f>
        <v/>
      </c>
      <c r="Y1598" s="47">
        <f>Y1580*Settings!$C$13*(INDEX(Y$318:Y$329,$D1598)+INDEX(Y$305:Y$316,$D1598))</f>
        <v/>
      </c>
      <c r="Z1598" s="47">
        <f>Z1580*Settings!$C$13*(INDEX(Z$318:Z$329,$D1598)+INDEX(Z$305:Z$316,$D1598))</f>
        <v/>
      </c>
      <c r="AA1598" s="47">
        <f>AA1580*Settings!$C$13*(INDEX(AA$318:AA$329,$D1598)+INDEX(AA$305:AA$316,$D1598))</f>
        <v/>
      </c>
      <c r="AB1598" s="47">
        <f>AB1580*Settings!$C$13*(INDEX(AB$318:AB$329,$D1598)+INDEX(AB$305:AB$316,$D1598))</f>
        <v/>
      </c>
      <c r="AC1598" s="47">
        <f>AC1580*Settings!$C$13*(INDEX(AC$318:AC$329,$D1598)+INDEX(AC$305:AC$316,$D1598))</f>
        <v/>
      </c>
      <c r="AD1598" s="58">
        <f>REVENUE(AD1580,Settings!$C$13,INDEX(AD$318:AD$329,$D1598)+INDEX(AD$305:AD$316,$D1598))</f>
        <v/>
      </c>
      <c r="AF1598" s="11">
        <f>LOWER(Settings!$C$4)&amp;".mit."&amp;$A1598&amp;IF($C1598="","","."&amp;$C1598&amp;"."&amp;$B1598)&amp;IF(INDEX(Variables!$D$5:$D$205,MATCH($A1598,Variables!$A$5:$A$205,0))="","","."&amp;INDEX(Variables!$D$5:$D$205,MATCH($A1598,Variables!$A$5:$A$205,0)))&amp;"."&amp;AF$5</f>
        <v/>
      </c>
      <c r="AG1598" s="46">
        <f>AG1580*Settings!$C$13*(INDEX(AG$318:AG$329,$D1598)+INDEX(AG$305:AG$316,$D1598))</f>
        <v/>
      </c>
      <c r="AH1598" s="47">
        <f>AH1580*Settings!$C$13*(INDEX(AH$318:AH$329,$D1598)+INDEX(AH$305:AH$316,$D1598))</f>
        <v/>
      </c>
      <c r="AI1598" s="47">
        <f>AI1580*Settings!$C$13*(INDEX(AI$318:AI$329,$D1598)+INDEX(AI$305:AI$316,$D1598))</f>
        <v/>
      </c>
      <c r="AJ1598" s="47">
        <f>AJ1580*Settings!$C$13*(INDEX(AJ$318:AJ$329,$D1598)+INDEX(AJ$305:AJ$316,$D1598))</f>
        <v/>
      </c>
      <c r="AK1598" s="47">
        <f>AK1580*Settings!$C$13*(INDEX(AK$318:AK$329,$D1598)+INDEX(AK$305:AK$316,$D1598))</f>
        <v/>
      </c>
      <c r="AL1598" s="47">
        <f>AL1580*Settings!$C$13*(INDEX(AL$318:AL$329,$D1598)+INDEX(AL$305:AL$316,$D1598))</f>
        <v/>
      </c>
      <c r="AM1598" s="47">
        <f>AM1580*Settings!$C$13*(INDEX(AM$318:AM$329,$D1598)+INDEX(AM$305:AM$316,$D1598))</f>
        <v/>
      </c>
      <c r="AN1598" s="47">
        <f>AN1580*Settings!$C$13*(INDEX(AN$318:AN$329,$D1598)+INDEX(AN$305:AN$316,$D1598))</f>
        <v/>
      </c>
      <c r="AO1598" s="47">
        <f>AO1580*Settings!$C$13*(INDEX(AO$318:AO$329,$D1598)+INDEX(AO$305:AO$316,$D1598))</f>
        <v/>
      </c>
      <c r="AP1598" s="47">
        <f>AP1580*Settings!$C$13*(INDEX(AP$318:AP$329,$D1598)+INDEX(AP$305:AP$316,$D1598))</f>
        <v/>
      </c>
      <c r="AQ1598" s="47">
        <f>AQ1580*Settings!$C$13*(INDEX(AQ$318:AQ$329,$D1598)+INDEX(AQ$305:AQ$316,$D1598))</f>
        <v/>
      </c>
      <c r="AR1598" s="47">
        <f>AR1580*Settings!$C$13*(INDEX(AR$318:AR$329,$D1598)+INDEX(AR$305:AR$316,$D1598))</f>
        <v/>
      </c>
      <c r="AS1598" s="47">
        <f>AS1580*Settings!$C$13*(INDEX(AS$318:AS$329,$D1598)+INDEX(AS$305:AS$316,$D1598))</f>
        <v/>
      </c>
      <c r="AT1598" s="47">
        <f>AT1580*Settings!$C$13*(INDEX(AT$318:AT$329,$D1598)+INDEX(AT$305:AT$316,$D1598))</f>
        <v/>
      </c>
      <c r="AU1598" s="47">
        <f>AU1580*Settings!$C$13*(INDEX(AU$318:AU$329,$D1598)+INDEX(AU$305:AU$316,$D1598))</f>
        <v/>
      </c>
      <c r="AV1598" s="47">
        <f>AV1580*Settings!$C$13*(INDEX(AV$318:AV$329,$D1598)+INDEX(AV$305:AV$316,$D1598))</f>
        <v/>
      </c>
      <c r="AW1598" s="47">
        <f>AW1580*Settings!$C$13*(INDEX(AW$318:AW$329,$D1598)+INDEX(AW$305:AW$316,$D1598))</f>
        <v/>
      </c>
      <c r="AX1598" s="47">
        <f>AX1580*Settings!$C$13*(INDEX(AX$318:AX$329,$D1598)+INDEX(AX$305:AX$316,$D1598))</f>
        <v/>
      </c>
      <c r="AY1598" s="58">
        <f>REVENUE(AY1580,Settings!$C$13,INDEX(AY$318:AY$329,$D1598)+INDEX(AY$305:AY$316,$D1598))</f>
        <v/>
      </c>
    </row>
    <row r="1599" hidden="1" outlineLevel="2">
      <c r="A1599" s="14" t="inlineStr">
        <is>
          <t>rtx</t>
        </is>
      </c>
      <c r="B1599" s="14" t="inlineStr">
        <is>
          <t>die</t>
        </is>
      </c>
      <c r="C1599" s="14" t="inlineStr">
        <is>
          <t>mac</t>
        </is>
      </c>
      <c r="D1599" s="37">
        <f>INDEX(Inputs!$R$5:$R$132,MATCH($B1599&amp;"|"&amp;$C1599,Inputs!$A$5:$A$132,0))</f>
        <v/>
      </c>
      <c r="E1599" s="36" t="n"/>
      <c r="F1599" s="36" t="n"/>
      <c r="G1599" s="36" t="n"/>
      <c r="H1599" s="14">
        <f>INDEX(Variables!$B$5:$B$205,MATCH($A1599,Variables!$A$5:$A$205,0))&amp;IF($C1599="",""," | "&amp;INDEX(Mapping!$B$5:$B$26,MATCH($C1599,Mapping!$A$5:$A$26,0))&amp;" | "&amp;INDEX(Mapping!$B$30:$B$46,MATCH($B1599,Mapping!$A$30:$A$46,0)))</f>
        <v/>
      </c>
      <c r="I1599" s="14">
        <f>INDEX(Variables!$C$5:$C$205,MATCH($A1599,Variables!$A$5:$A$205,0))</f>
        <v/>
      </c>
      <c r="J1599" s="14">
        <f>INDEX(Variables!$E$5:$E$205,MATCH($A1599,Variables!$A$5:$A$205,0))</f>
        <v/>
      </c>
      <c r="K1599" s="11">
        <f>LOWER(Settings!$C$4)&amp;".mit."&amp;$A1599&amp;IF($C1599="","","."&amp;$C1599&amp;"."&amp;$B1599)&amp;IF(INDEX(Variables!$D$5:$D$205,MATCH($A1599,Variables!$A$5:$A$205,0))="","","."&amp;INDEX(Variables!$D$5:$D$205,MATCH($A1599,Variables!$A$5:$A$205,0)))&amp;"."&amp;K$5</f>
        <v/>
      </c>
      <c r="L1599" s="46">
        <f>L1581*Settings!$C$13*(INDEX(L$318:L$329,$D1599)+INDEX(L$305:L$316,$D1599))</f>
        <v/>
      </c>
      <c r="M1599" s="47">
        <f>M1581*Settings!$C$13*(INDEX(M$318:M$329,$D1599)+INDEX(M$305:M$316,$D1599))</f>
        <v/>
      </c>
      <c r="N1599" s="47">
        <f>N1581*Settings!$C$13*(INDEX(N$318:N$329,$D1599)+INDEX(N$305:N$316,$D1599))</f>
        <v/>
      </c>
      <c r="O1599" s="47">
        <f>O1581*Settings!$C$13*(INDEX(O$318:O$329,$D1599)+INDEX(O$305:O$316,$D1599))</f>
        <v/>
      </c>
      <c r="P1599" s="47">
        <f>P1581*Settings!$C$13*(INDEX(P$318:P$329,$D1599)+INDEX(P$305:P$316,$D1599))</f>
        <v/>
      </c>
      <c r="Q1599" s="47">
        <f>Q1581*Settings!$C$13*(INDEX(Q$318:Q$329,$D1599)+INDEX(Q$305:Q$316,$D1599))</f>
        <v/>
      </c>
      <c r="R1599" s="47">
        <f>R1581*Settings!$C$13*(INDEX(R$318:R$329,$D1599)+INDEX(R$305:R$316,$D1599))</f>
        <v/>
      </c>
      <c r="S1599" s="47">
        <f>S1581*Settings!$C$13*(INDEX(S$318:S$329,$D1599)+INDEX(S$305:S$316,$D1599))</f>
        <v/>
      </c>
      <c r="T1599" s="47">
        <f>T1581*Settings!$C$13*(INDEX(T$318:T$329,$D1599)+INDEX(T$305:T$316,$D1599))</f>
        <v/>
      </c>
      <c r="U1599" s="47">
        <f>U1581*Settings!$C$13*(INDEX(U$318:U$329,$D1599)+INDEX(U$305:U$316,$D1599))</f>
        <v/>
      </c>
      <c r="V1599" s="47">
        <f>V1581*Settings!$C$13*(INDEX(V$318:V$329,$D1599)+INDEX(V$305:V$316,$D1599))</f>
        <v/>
      </c>
      <c r="W1599" s="47">
        <f>W1581*Settings!$C$13*(INDEX(W$318:W$329,$D1599)+INDEX(W$305:W$316,$D1599))</f>
        <v/>
      </c>
      <c r="X1599" s="47">
        <f>X1581*Settings!$C$13*(INDEX(X$318:X$329,$D1599)+INDEX(X$305:X$316,$D1599))</f>
        <v/>
      </c>
      <c r="Y1599" s="47">
        <f>Y1581*Settings!$C$13*(INDEX(Y$318:Y$329,$D1599)+INDEX(Y$305:Y$316,$D1599))</f>
        <v/>
      </c>
      <c r="Z1599" s="47">
        <f>Z1581*Settings!$C$13*(INDEX(Z$318:Z$329,$D1599)+INDEX(Z$305:Z$316,$D1599))</f>
        <v/>
      </c>
      <c r="AA1599" s="47">
        <f>AA1581*Settings!$C$13*(INDEX(AA$318:AA$329,$D1599)+INDEX(AA$305:AA$316,$D1599))</f>
        <v/>
      </c>
      <c r="AB1599" s="47">
        <f>AB1581*Settings!$C$13*(INDEX(AB$318:AB$329,$D1599)+INDEX(AB$305:AB$316,$D1599))</f>
        <v/>
      </c>
      <c r="AC1599" s="47">
        <f>AC1581*Settings!$C$13*(INDEX(AC$318:AC$329,$D1599)+INDEX(AC$305:AC$316,$D1599))</f>
        <v/>
      </c>
      <c r="AD1599" s="58">
        <f>REVENUE(AD1581,Settings!$C$13,INDEX(AD$318:AD$329,$D1599)+INDEX(AD$305:AD$316,$D1599))</f>
        <v/>
      </c>
      <c r="AF1599" s="11">
        <f>LOWER(Settings!$C$4)&amp;".mit."&amp;$A1599&amp;IF($C1599="","","."&amp;$C1599&amp;"."&amp;$B1599)&amp;IF(INDEX(Variables!$D$5:$D$205,MATCH($A1599,Variables!$A$5:$A$205,0))="","","."&amp;INDEX(Variables!$D$5:$D$205,MATCH($A1599,Variables!$A$5:$A$205,0)))&amp;"."&amp;AF$5</f>
        <v/>
      </c>
      <c r="AG1599" s="46">
        <f>AG1581*Settings!$C$13*(INDEX(AG$318:AG$329,$D1599)+INDEX(AG$305:AG$316,$D1599))</f>
        <v/>
      </c>
      <c r="AH1599" s="47">
        <f>AH1581*Settings!$C$13*(INDEX(AH$318:AH$329,$D1599)+INDEX(AH$305:AH$316,$D1599))</f>
        <v/>
      </c>
      <c r="AI1599" s="47">
        <f>AI1581*Settings!$C$13*(INDEX(AI$318:AI$329,$D1599)+INDEX(AI$305:AI$316,$D1599))</f>
        <v/>
      </c>
      <c r="AJ1599" s="47">
        <f>AJ1581*Settings!$C$13*(INDEX(AJ$318:AJ$329,$D1599)+INDEX(AJ$305:AJ$316,$D1599))</f>
        <v/>
      </c>
      <c r="AK1599" s="47">
        <f>AK1581*Settings!$C$13*(INDEX(AK$318:AK$329,$D1599)+INDEX(AK$305:AK$316,$D1599))</f>
        <v/>
      </c>
      <c r="AL1599" s="47">
        <f>AL1581*Settings!$C$13*(INDEX(AL$318:AL$329,$D1599)+INDEX(AL$305:AL$316,$D1599))</f>
        <v/>
      </c>
      <c r="AM1599" s="47">
        <f>AM1581*Settings!$C$13*(INDEX(AM$318:AM$329,$D1599)+INDEX(AM$305:AM$316,$D1599))</f>
        <v/>
      </c>
      <c r="AN1599" s="47">
        <f>AN1581*Settings!$C$13*(INDEX(AN$318:AN$329,$D1599)+INDEX(AN$305:AN$316,$D1599))</f>
        <v/>
      </c>
      <c r="AO1599" s="47">
        <f>AO1581*Settings!$C$13*(INDEX(AO$318:AO$329,$D1599)+INDEX(AO$305:AO$316,$D1599))</f>
        <v/>
      </c>
      <c r="AP1599" s="47">
        <f>AP1581*Settings!$C$13*(INDEX(AP$318:AP$329,$D1599)+INDEX(AP$305:AP$316,$D1599))</f>
        <v/>
      </c>
      <c r="AQ1599" s="47">
        <f>AQ1581*Settings!$C$13*(INDEX(AQ$318:AQ$329,$D1599)+INDEX(AQ$305:AQ$316,$D1599))</f>
        <v/>
      </c>
      <c r="AR1599" s="47">
        <f>AR1581*Settings!$C$13*(INDEX(AR$318:AR$329,$D1599)+INDEX(AR$305:AR$316,$D1599))</f>
        <v/>
      </c>
      <c r="AS1599" s="47">
        <f>AS1581*Settings!$C$13*(INDEX(AS$318:AS$329,$D1599)+INDEX(AS$305:AS$316,$D1599))</f>
        <v/>
      </c>
      <c r="AT1599" s="47">
        <f>AT1581*Settings!$C$13*(INDEX(AT$318:AT$329,$D1599)+INDEX(AT$305:AT$316,$D1599))</f>
        <v/>
      </c>
      <c r="AU1599" s="47">
        <f>AU1581*Settings!$C$13*(INDEX(AU$318:AU$329,$D1599)+INDEX(AU$305:AU$316,$D1599))</f>
        <v/>
      </c>
      <c r="AV1599" s="47">
        <f>AV1581*Settings!$C$13*(INDEX(AV$318:AV$329,$D1599)+INDEX(AV$305:AV$316,$D1599))</f>
        <v/>
      </c>
      <c r="AW1599" s="47">
        <f>AW1581*Settings!$C$13*(INDEX(AW$318:AW$329,$D1599)+INDEX(AW$305:AW$316,$D1599))</f>
        <v/>
      </c>
      <c r="AX1599" s="47">
        <f>AX1581*Settings!$C$13*(INDEX(AX$318:AX$329,$D1599)+INDEX(AX$305:AX$316,$D1599))</f>
        <v/>
      </c>
      <c r="AY1599" s="58">
        <f>REVENUE(AY1581,Settings!$C$13,INDEX(AY$318:AY$329,$D1599)+INDEX(AY$305:AY$316,$D1599))</f>
        <v/>
      </c>
    </row>
    <row r="1600" hidden="1" outlineLevel="2">
      <c r="A1600" s="14" t="inlineStr">
        <is>
          <t>rtx</t>
        </is>
      </c>
      <c r="B1600" s="14" t="inlineStr">
        <is>
          <t>lpg</t>
        </is>
      </c>
      <c r="C1600" s="14" t="inlineStr">
        <is>
          <t>mac</t>
        </is>
      </c>
      <c r="D1600" s="37">
        <f>INDEX(Inputs!$R$5:$R$132,MATCH($B1600&amp;"|"&amp;$C1600,Inputs!$A$5:$A$132,0))</f>
        <v/>
      </c>
      <c r="E1600" s="36" t="n"/>
      <c r="F1600" s="36" t="n"/>
      <c r="G1600" s="36" t="n"/>
      <c r="H1600" s="14">
        <f>INDEX(Variables!$B$5:$B$205,MATCH($A1600,Variables!$A$5:$A$205,0))&amp;IF($C1600="",""," | "&amp;INDEX(Mapping!$B$5:$B$26,MATCH($C1600,Mapping!$A$5:$A$26,0))&amp;" | "&amp;INDEX(Mapping!$B$30:$B$46,MATCH($B1600,Mapping!$A$30:$A$46,0)))</f>
        <v/>
      </c>
      <c r="I1600" s="14">
        <f>INDEX(Variables!$C$5:$C$205,MATCH($A1600,Variables!$A$5:$A$205,0))</f>
        <v/>
      </c>
      <c r="J1600" s="14">
        <f>INDEX(Variables!$E$5:$E$205,MATCH($A1600,Variables!$A$5:$A$205,0))</f>
        <v/>
      </c>
      <c r="K1600" s="11">
        <f>LOWER(Settings!$C$4)&amp;".mit."&amp;$A1600&amp;IF($C1600="","","."&amp;$C1600&amp;"."&amp;$B1600)&amp;IF(INDEX(Variables!$D$5:$D$205,MATCH($A1600,Variables!$A$5:$A$205,0))="","","."&amp;INDEX(Variables!$D$5:$D$205,MATCH($A1600,Variables!$A$5:$A$205,0)))&amp;"."&amp;K$5</f>
        <v/>
      </c>
      <c r="L1600" s="46">
        <f>L1582*Settings!$C$13*(INDEX(L$318:L$329,$D1600)+INDEX(L$305:L$316,$D1600))</f>
        <v/>
      </c>
      <c r="M1600" s="47">
        <f>M1582*Settings!$C$13*(INDEX(M$318:M$329,$D1600)+INDEX(M$305:M$316,$D1600))</f>
        <v/>
      </c>
      <c r="N1600" s="47">
        <f>N1582*Settings!$C$13*(INDEX(N$318:N$329,$D1600)+INDEX(N$305:N$316,$D1600))</f>
        <v/>
      </c>
      <c r="O1600" s="47">
        <f>O1582*Settings!$C$13*(INDEX(O$318:O$329,$D1600)+INDEX(O$305:O$316,$D1600))</f>
        <v/>
      </c>
      <c r="P1600" s="47">
        <f>P1582*Settings!$C$13*(INDEX(P$318:P$329,$D1600)+INDEX(P$305:P$316,$D1600))</f>
        <v/>
      </c>
      <c r="Q1600" s="47">
        <f>Q1582*Settings!$C$13*(INDEX(Q$318:Q$329,$D1600)+INDEX(Q$305:Q$316,$D1600))</f>
        <v/>
      </c>
      <c r="R1600" s="47">
        <f>R1582*Settings!$C$13*(INDEX(R$318:R$329,$D1600)+INDEX(R$305:R$316,$D1600))</f>
        <v/>
      </c>
      <c r="S1600" s="47">
        <f>S1582*Settings!$C$13*(INDEX(S$318:S$329,$D1600)+INDEX(S$305:S$316,$D1600))</f>
        <v/>
      </c>
      <c r="T1600" s="47">
        <f>T1582*Settings!$C$13*(INDEX(T$318:T$329,$D1600)+INDEX(T$305:T$316,$D1600))</f>
        <v/>
      </c>
      <c r="U1600" s="47">
        <f>U1582*Settings!$C$13*(INDEX(U$318:U$329,$D1600)+INDEX(U$305:U$316,$D1600))</f>
        <v/>
      </c>
      <c r="V1600" s="47">
        <f>V1582*Settings!$C$13*(INDEX(V$318:V$329,$D1600)+INDEX(V$305:V$316,$D1600))</f>
        <v/>
      </c>
      <c r="W1600" s="47">
        <f>W1582*Settings!$C$13*(INDEX(W$318:W$329,$D1600)+INDEX(W$305:W$316,$D1600))</f>
        <v/>
      </c>
      <c r="X1600" s="47">
        <f>X1582*Settings!$C$13*(INDEX(X$318:X$329,$D1600)+INDEX(X$305:X$316,$D1600))</f>
        <v/>
      </c>
      <c r="Y1600" s="47">
        <f>Y1582*Settings!$C$13*(INDEX(Y$318:Y$329,$D1600)+INDEX(Y$305:Y$316,$D1600))</f>
        <v/>
      </c>
      <c r="Z1600" s="47">
        <f>Z1582*Settings!$C$13*(INDEX(Z$318:Z$329,$D1600)+INDEX(Z$305:Z$316,$D1600))</f>
        <v/>
      </c>
      <c r="AA1600" s="47">
        <f>AA1582*Settings!$C$13*(INDEX(AA$318:AA$329,$D1600)+INDEX(AA$305:AA$316,$D1600))</f>
        <v/>
      </c>
      <c r="AB1600" s="47">
        <f>AB1582*Settings!$C$13*(INDEX(AB$318:AB$329,$D1600)+INDEX(AB$305:AB$316,$D1600))</f>
        <v/>
      </c>
      <c r="AC1600" s="47">
        <f>AC1582*Settings!$C$13*(INDEX(AC$318:AC$329,$D1600)+INDEX(AC$305:AC$316,$D1600))</f>
        <v/>
      </c>
      <c r="AD1600" s="58">
        <f>REVENUE(AD1582,Settings!$C$13,INDEX(AD$318:AD$329,$D1600)+INDEX(AD$305:AD$316,$D1600))</f>
        <v/>
      </c>
      <c r="AF1600" s="11">
        <f>LOWER(Settings!$C$4)&amp;".mit."&amp;$A1600&amp;IF($C1600="","","."&amp;$C1600&amp;"."&amp;$B1600)&amp;IF(INDEX(Variables!$D$5:$D$205,MATCH($A1600,Variables!$A$5:$A$205,0))="","","."&amp;INDEX(Variables!$D$5:$D$205,MATCH($A1600,Variables!$A$5:$A$205,0)))&amp;"."&amp;AF$5</f>
        <v/>
      </c>
      <c r="AG1600" s="46">
        <f>AG1582*Settings!$C$13*(INDEX(AG$318:AG$329,$D1600)+INDEX(AG$305:AG$316,$D1600))</f>
        <v/>
      </c>
      <c r="AH1600" s="47">
        <f>AH1582*Settings!$C$13*(INDEX(AH$318:AH$329,$D1600)+INDEX(AH$305:AH$316,$D1600))</f>
        <v/>
      </c>
      <c r="AI1600" s="47">
        <f>AI1582*Settings!$C$13*(INDEX(AI$318:AI$329,$D1600)+INDEX(AI$305:AI$316,$D1600))</f>
        <v/>
      </c>
      <c r="AJ1600" s="47">
        <f>AJ1582*Settings!$C$13*(INDEX(AJ$318:AJ$329,$D1600)+INDEX(AJ$305:AJ$316,$D1600))</f>
        <v/>
      </c>
      <c r="AK1600" s="47">
        <f>AK1582*Settings!$C$13*(INDEX(AK$318:AK$329,$D1600)+INDEX(AK$305:AK$316,$D1600))</f>
        <v/>
      </c>
      <c r="AL1600" s="47">
        <f>AL1582*Settings!$C$13*(INDEX(AL$318:AL$329,$D1600)+INDEX(AL$305:AL$316,$D1600))</f>
        <v/>
      </c>
      <c r="AM1600" s="47">
        <f>AM1582*Settings!$C$13*(INDEX(AM$318:AM$329,$D1600)+INDEX(AM$305:AM$316,$D1600))</f>
        <v/>
      </c>
      <c r="AN1600" s="47">
        <f>AN1582*Settings!$C$13*(INDEX(AN$318:AN$329,$D1600)+INDEX(AN$305:AN$316,$D1600))</f>
        <v/>
      </c>
      <c r="AO1600" s="47">
        <f>AO1582*Settings!$C$13*(INDEX(AO$318:AO$329,$D1600)+INDEX(AO$305:AO$316,$D1600))</f>
        <v/>
      </c>
      <c r="AP1600" s="47">
        <f>AP1582*Settings!$C$13*(INDEX(AP$318:AP$329,$D1600)+INDEX(AP$305:AP$316,$D1600))</f>
        <v/>
      </c>
      <c r="AQ1600" s="47">
        <f>AQ1582*Settings!$C$13*(INDEX(AQ$318:AQ$329,$D1600)+INDEX(AQ$305:AQ$316,$D1600))</f>
        <v/>
      </c>
      <c r="AR1600" s="47">
        <f>AR1582*Settings!$C$13*(INDEX(AR$318:AR$329,$D1600)+INDEX(AR$305:AR$316,$D1600))</f>
        <v/>
      </c>
      <c r="AS1600" s="47">
        <f>AS1582*Settings!$C$13*(INDEX(AS$318:AS$329,$D1600)+INDEX(AS$305:AS$316,$D1600))</f>
        <v/>
      </c>
      <c r="AT1600" s="47">
        <f>AT1582*Settings!$C$13*(INDEX(AT$318:AT$329,$D1600)+INDEX(AT$305:AT$316,$D1600))</f>
        <v/>
      </c>
      <c r="AU1600" s="47">
        <f>AU1582*Settings!$C$13*(INDEX(AU$318:AU$329,$D1600)+INDEX(AU$305:AU$316,$D1600))</f>
        <v/>
      </c>
      <c r="AV1600" s="47">
        <f>AV1582*Settings!$C$13*(INDEX(AV$318:AV$329,$D1600)+INDEX(AV$305:AV$316,$D1600))</f>
        <v/>
      </c>
      <c r="AW1600" s="47">
        <f>AW1582*Settings!$C$13*(INDEX(AW$318:AW$329,$D1600)+INDEX(AW$305:AW$316,$D1600))</f>
        <v/>
      </c>
      <c r="AX1600" s="47">
        <f>AX1582*Settings!$C$13*(INDEX(AX$318:AX$329,$D1600)+INDEX(AX$305:AX$316,$D1600))</f>
        <v/>
      </c>
      <c r="AY1600" s="58">
        <f>REVENUE(AY1582,Settings!$C$13,INDEX(AY$318:AY$329,$D1600)+INDEX(AY$305:AY$316,$D1600))</f>
        <v/>
      </c>
    </row>
    <row r="1601" hidden="1" outlineLevel="2">
      <c r="A1601" s="14" t="inlineStr">
        <is>
          <t>rtx</t>
        </is>
      </c>
      <c r="B1601" s="14" t="inlineStr">
        <is>
          <t>ker</t>
        </is>
      </c>
      <c r="C1601" s="14" t="inlineStr">
        <is>
          <t>mac</t>
        </is>
      </c>
      <c r="D1601" s="37">
        <f>INDEX(Inputs!$R$5:$R$132,MATCH($B1601&amp;"|"&amp;$C1601,Inputs!$A$5:$A$132,0))</f>
        <v/>
      </c>
      <c r="E1601" s="36" t="n"/>
      <c r="F1601" s="36" t="n"/>
      <c r="G1601" s="36" t="n"/>
      <c r="H1601" s="14">
        <f>INDEX(Variables!$B$5:$B$205,MATCH($A1601,Variables!$A$5:$A$205,0))&amp;IF($C1601="",""," | "&amp;INDEX(Mapping!$B$5:$B$26,MATCH($C1601,Mapping!$A$5:$A$26,0))&amp;" | "&amp;INDEX(Mapping!$B$30:$B$46,MATCH($B1601,Mapping!$A$30:$A$46,0)))</f>
        <v/>
      </c>
      <c r="I1601" s="14">
        <f>INDEX(Variables!$C$5:$C$205,MATCH($A1601,Variables!$A$5:$A$205,0))</f>
        <v/>
      </c>
      <c r="J1601" s="14">
        <f>INDEX(Variables!$E$5:$E$205,MATCH($A1601,Variables!$A$5:$A$205,0))</f>
        <v/>
      </c>
      <c r="K1601" s="11">
        <f>LOWER(Settings!$C$4)&amp;".mit."&amp;$A1601&amp;IF($C1601="","","."&amp;$C1601&amp;"."&amp;$B1601)&amp;IF(INDEX(Variables!$D$5:$D$205,MATCH($A1601,Variables!$A$5:$A$205,0))="","","."&amp;INDEX(Variables!$D$5:$D$205,MATCH($A1601,Variables!$A$5:$A$205,0)))&amp;"."&amp;K$5</f>
        <v/>
      </c>
      <c r="L1601" s="46">
        <f>L1583*Settings!$C$13*(INDEX(L$318:L$329,$D1601)+INDEX(L$305:L$316,$D1601))</f>
        <v/>
      </c>
      <c r="M1601" s="47">
        <f>M1583*Settings!$C$13*(INDEX(M$318:M$329,$D1601)+INDEX(M$305:M$316,$D1601))</f>
        <v/>
      </c>
      <c r="N1601" s="47">
        <f>N1583*Settings!$C$13*(INDEX(N$318:N$329,$D1601)+INDEX(N$305:N$316,$D1601))</f>
        <v/>
      </c>
      <c r="O1601" s="47">
        <f>O1583*Settings!$C$13*(INDEX(O$318:O$329,$D1601)+INDEX(O$305:O$316,$D1601))</f>
        <v/>
      </c>
      <c r="P1601" s="47">
        <f>P1583*Settings!$C$13*(INDEX(P$318:P$329,$D1601)+INDEX(P$305:P$316,$D1601))</f>
        <v/>
      </c>
      <c r="Q1601" s="47">
        <f>Q1583*Settings!$C$13*(INDEX(Q$318:Q$329,$D1601)+INDEX(Q$305:Q$316,$D1601))</f>
        <v/>
      </c>
      <c r="R1601" s="47">
        <f>R1583*Settings!$C$13*(INDEX(R$318:R$329,$D1601)+INDEX(R$305:R$316,$D1601))</f>
        <v/>
      </c>
      <c r="S1601" s="47">
        <f>S1583*Settings!$C$13*(INDEX(S$318:S$329,$D1601)+INDEX(S$305:S$316,$D1601))</f>
        <v/>
      </c>
      <c r="T1601" s="47">
        <f>T1583*Settings!$C$13*(INDEX(T$318:T$329,$D1601)+INDEX(T$305:T$316,$D1601))</f>
        <v/>
      </c>
      <c r="U1601" s="47">
        <f>U1583*Settings!$C$13*(INDEX(U$318:U$329,$D1601)+INDEX(U$305:U$316,$D1601))</f>
        <v/>
      </c>
      <c r="V1601" s="47">
        <f>V1583*Settings!$C$13*(INDEX(V$318:V$329,$D1601)+INDEX(V$305:V$316,$D1601))</f>
        <v/>
      </c>
      <c r="W1601" s="47">
        <f>W1583*Settings!$C$13*(INDEX(W$318:W$329,$D1601)+INDEX(W$305:W$316,$D1601))</f>
        <v/>
      </c>
      <c r="X1601" s="47">
        <f>X1583*Settings!$C$13*(INDEX(X$318:X$329,$D1601)+INDEX(X$305:X$316,$D1601))</f>
        <v/>
      </c>
      <c r="Y1601" s="47">
        <f>Y1583*Settings!$C$13*(INDEX(Y$318:Y$329,$D1601)+INDEX(Y$305:Y$316,$D1601))</f>
        <v/>
      </c>
      <c r="Z1601" s="47">
        <f>Z1583*Settings!$C$13*(INDEX(Z$318:Z$329,$D1601)+INDEX(Z$305:Z$316,$D1601))</f>
        <v/>
      </c>
      <c r="AA1601" s="47">
        <f>AA1583*Settings!$C$13*(INDEX(AA$318:AA$329,$D1601)+INDEX(AA$305:AA$316,$D1601))</f>
        <v/>
      </c>
      <c r="AB1601" s="47">
        <f>AB1583*Settings!$C$13*(INDEX(AB$318:AB$329,$D1601)+INDEX(AB$305:AB$316,$D1601))</f>
        <v/>
      </c>
      <c r="AC1601" s="47">
        <f>AC1583*Settings!$C$13*(INDEX(AC$318:AC$329,$D1601)+INDEX(AC$305:AC$316,$D1601))</f>
        <v/>
      </c>
      <c r="AD1601" s="58">
        <f>REVENUE(AD1583,Settings!$C$13,INDEX(AD$318:AD$329,$D1601)+INDEX(AD$305:AD$316,$D1601))</f>
        <v/>
      </c>
      <c r="AF1601" s="11">
        <f>LOWER(Settings!$C$4)&amp;".mit."&amp;$A1601&amp;IF($C1601="","","."&amp;$C1601&amp;"."&amp;$B1601)&amp;IF(INDEX(Variables!$D$5:$D$205,MATCH($A1601,Variables!$A$5:$A$205,0))="","","."&amp;INDEX(Variables!$D$5:$D$205,MATCH($A1601,Variables!$A$5:$A$205,0)))&amp;"."&amp;AF$5</f>
        <v/>
      </c>
      <c r="AG1601" s="46">
        <f>AG1583*Settings!$C$13*(INDEX(AG$318:AG$329,$D1601)+INDEX(AG$305:AG$316,$D1601))</f>
        <v/>
      </c>
      <c r="AH1601" s="47">
        <f>AH1583*Settings!$C$13*(INDEX(AH$318:AH$329,$D1601)+INDEX(AH$305:AH$316,$D1601))</f>
        <v/>
      </c>
      <c r="AI1601" s="47">
        <f>AI1583*Settings!$C$13*(INDEX(AI$318:AI$329,$D1601)+INDEX(AI$305:AI$316,$D1601))</f>
        <v/>
      </c>
      <c r="AJ1601" s="47">
        <f>AJ1583*Settings!$C$13*(INDEX(AJ$318:AJ$329,$D1601)+INDEX(AJ$305:AJ$316,$D1601))</f>
        <v/>
      </c>
      <c r="AK1601" s="47">
        <f>AK1583*Settings!$C$13*(INDEX(AK$318:AK$329,$D1601)+INDEX(AK$305:AK$316,$D1601))</f>
        <v/>
      </c>
      <c r="AL1601" s="47">
        <f>AL1583*Settings!$C$13*(INDEX(AL$318:AL$329,$D1601)+INDEX(AL$305:AL$316,$D1601))</f>
        <v/>
      </c>
      <c r="AM1601" s="47">
        <f>AM1583*Settings!$C$13*(INDEX(AM$318:AM$329,$D1601)+INDEX(AM$305:AM$316,$D1601))</f>
        <v/>
      </c>
      <c r="AN1601" s="47">
        <f>AN1583*Settings!$C$13*(INDEX(AN$318:AN$329,$D1601)+INDEX(AN$305:AN$316,$D1601))</f>
        <v/>
      </c>
      <c r="AO1601" s="47">
        <f>AO1583*Settings!$C$13*(INDEX(AO$318:AO$329,$D1601)+INDEX(AO$305:AO$316,$D1601))</f>
        <v/>
      </c>
      <c r="AP1601" s="47">
        <f>AP1583*Settings!$C$13*(INDEX(AP$318:AP$329,$D1601)+INDEX(AP$305:AP$316,$D1601))</f>
        <v/>
      </c>
      <c r="AQ1601" s="47">
        <f>AQ1583*Settings!$C$13*(INDEX(AQ$318:AQ$329,$D1601)+INDEX(AQ$305:AQ$316,$D1601))</f>
        <v/>
      </c>
      <c r="AR1601" s="47">
        <f>AR1583*Settings!$C$13*(INDEX(AR$318:AR$329,$D1601)+INDEX(AR$305:AR$316,$D1601))</f>
        <v/>
      </c>
      <c r="AS1601" s="47">
        <f>AS1583*Settings!$C$13*(INDEX(AS$318:AS$329,$D1601)+INDEX(AS$305:AS$316,$D1601))</f>
        <v/>
      </c>
      <c r="AT1601" s="47">
        <f>AT1583*Settings!$C$13*(INDEX(AT$318:AT$329,$D1601)+INDEX(AT$305:AT$316,$D1601))</f>
        <v/>
      </c>
      <c r="AU1601" s="47">
        <f>AU1583*Settings!$C$13*(INDEX(AU$318:AU$329,$D1601)+INDEX(AU$305:AU$316,$D1601))</f>
        <v/>
      </c>
      <c r="AV1601" s="47">
        <f>AV1583*Settings!$C$13*(INDEX(AV$318:AV$329,$D1601)+INDEX(AV$305:AV$316,$D1601))</f>
        <v/>
      </c>
      <c r="AW1601" s="47">
        <f>AW1583*Settings!$C$13*(INDEX(AW$318:AW$329,$D1601)+INDEX(AW$305:AW$316,$D1601))</f>
        <v/>
      </c>
      <c r="AX1601" s="47">
        <f>AX1583*Settings!$C$13*(INDEX(AX$318:AX$329,$D1601)+INDEX(AX$305:AX$316,$D1601))</f>
        <v/>
      </c>
      <c r="AY1601" s="58">
        <f>REVENUE(AY1583,Settings!$C$13,INDEX(AY$318:AY$329,$D1601)+INDEX(AY$305:AY$316,$D1601))</f>
        <v/>
      </c>
    </row>
    <row r="1602" hidden="1" outlineLevel="2">
      <c r="A1602" s="14" t="inlineStr">
        <is>
          <t>rtx</t>
        </is>
      </c>
      <c r="B1602" s="14" t="inlineStr">
        <is>
          <t>oop</t>
        </is>
      </c>
      <c r="C1602" s="14" t="inlineStr">
        <is>
          <t>mac</t>
        </is>
      </c>
      <c r="D1602" s="37">
        <f>INDEX(Inputs!$R$5:$R$132,MATCH($B1602&amp;"|"&amp;$C1602,Inputs!$A$5:$A$132,0))</f>
        <v/>
      </c>
      <c r="E1602" s="36" t="n"/>
      <c r="F1602" s="36" t="n"/>
      <c r="G1602" s="36" t="n"/>
      <c r="H1602" s="14">
        <f>INDEX(Variables!$B$5:$B$205,MATCH($A1602,Variables!$A$5:$A$205,0))&amp;IF($C1602="",""," | "&amp;INDEX(Mapping!$B$5:$B$26,MATCH($C1602,Mapping!$A$5:$A$26,0))&amp;" | "&amp;INDEX(Mapping!$B$30:$B$46,MATCH($B1602,Mapping!$A$30:$A$46,0)))</f>
        <v/>
      </c>
      <c r="I1602" s="14">
        <f>INDEX(Variables!$C$5:$C$205,MATCH($A1602,Variables!$A$5:$A$205,0))</f>
        <v/>
      </c>
      <c r="J1602" s="14">
        <f>INDEX(Variables!$E$5:$E$205,MATCH($A1602,Variables!$A$5:$A$205,0))</f>
        <v/>
      </c>
      <c r="K1602" s="11">
        <f>LOWER(Settings!$C$4)&amp;".mit."&amp;$A1602&amp;IF($C1602="","","."&amp;$C1602&amp;"."&amp;$B1602)&amp;IF(INDEX(Variables!$D$5:$D$205,MATCH($A1602,Variables!$A$5:$A$205,0))="","","."&amp;INDEX(Variables!$D$5:$D$205,MATCH($A1602,Variables!$A$5:$A$205,0)))&amp;"."&amp;K$5</f>
        <v/>
      </c>
      <c r="L1602" s="46">
        <f>L1584*Settings!$C$13*(INDEX(L$318:L$329,$D1602)+INDEX(L$305:L$316,$D1602))</f>
        <v/>
      </c>
      <c r="M1602" s="47">
        <f>M1584*Settings!$C$13*(INDEX(M$318:M$329,$D1602)+INDEX(M$305:M$316,$D1602))</f>
        <v/>
      </c>
      <c r="N1602" s="47">
        <f>N1584*Settings!$C$13*(INDEX(N$318:N$329,$D1602)+INDEX(N$305:N$316,$D1602))</f>
        <v/>
      </c>
      <c r="O1602" s="47">
        <f>O1584*Settings!$C$13*(INDEX(O$318:O$329,$D1602)+INDEX(O$305:O$316,$D1602))</f>
        <v/>
      </c>
      <c r="P1602" s="47">
        <f>P1584*Settings!$C$13*(INDEX(P$318:P$329,$D1602)+INDEX(P$305:P$316,$D1602))</f>
        <v/>
      </c>
      <c r="Q1602" s="47">
        <f>Q1584*Settings!$C$13*(INDEX(Q$318:Q$329,$D1602)+INDEX(Q$305:Q$316,$D1602))</f>
        <v/>
      </c>
      <c r="R1602" s="47">
        <f>R1584*Settings!$C$13*(INDEX(R$318:R$329,$D1602)+INDEX(R$305:R$316,$D1602))</f>
        <v/>
      </c>
      <c r="S1602" s="47">
        <f>S1584*Settings!$C$13*(INDEX(S$318:S$329,$D1602)+INDEX(S$305:S$316,$D1602))</f>
        <v/>
      </c>
      <c r="T1602" s="47">
        <f>T1584*Settings!$C$13*(INDEX(T$318:T$329,$D1602)+INDEX(T$305:T$316,$D1602))</f>
        <v/>
      </c>
      <c r="U1602" s="47">
        <f>U1584*Settings!$C$13*(INDEX(U$318:U$329,$D1602)+INDEX(U$305:U$316,$D1602))</f>
        <v/>
      </c>
      <c r="V1602" s="47">
        <f>V1584*Settings!$C$13*(INDEX(V$318:V$329,$D1602)+INDEX(V$305:V$316,$D1602))</f>
        <v/>
      </c>
      <c r="W1602" s="47">
        <f>W1584*Settings!$C$13*(INDEX(W$318:W$329,$D1602)+INDEX(W$305:W$316,$D1602))</f>
        <v/>
      </c>
      <c r="X1602" s="47">
        <f>X1584*Settings!$C$13*(INDEX(X$318:X$329,$D1602)+INDEX(X$305:X$316,$D1602))</f>
        <v/>
      </c>
      <c r="Y1602" s="47">
        <f>Y1584*Settings!$C$13*(INDEX(Y$318:Y$329,$D1602)+INDEX(Y$305:Y$316,$D1602))</f>
        <v/>
      </c>
      <c r="Z1602" s="47">
        <f>Z1584*Settings!$C$13*(INDEX(Z$318:Z$329,$D1602)+INDEX(Z$305:Z$316,$D1602))</f>
        <v/>
      </c>
      <c r="AA1602" s="47">
        <f>AA1584*Settings!$C$13*(INDEX(AA$318:AA$329,$D1602)+INDEX(AA$305:AA$316,$D1602))</f>
        <v/>
      </c>
      <c r="AB1602" s="47">
        <f>AB1584*Settings!$C$13*(INDEX(AB$318:AB$329,$D1602)+INDEX(AB$305:AB$316,$D1602))</f>
        <v/>
      </c>
      <c r="AC1602" s="47">
        <f>AC1584*Settings!$C$13*(INDEX(AC$318:AC$329,$D1602)+INDEX(AC$305:AC$316,$D1602))</f>
        <v/>
      </c>
      <c r="AD1602" s="58">
        <f>REVENUE(AD1584,Settings!$C$13,INDEX(AD$318:AD$329,$D1602)+INDEX(AD$305:AD$316,$D1602))</f>
        <v/>
      </c>
      <c r="AF1602" s="11">
        <f>LOWER(Settings!$C$4)&amp;".mit."&amp;$A1602&amp;IF($C1602="","","."&amp;$C1602&amp;"."&amp;$B1602)&amp;IF(INDEX(Variables!$D$5:$D$205,MATCH($A1602,Variables!$A$5:$A$205,0))="","","."&amp;INDEX(Variables!$D$5:$D$205,MATCH($A1602,Variables!$A$5:$A$205,0)))&amp;"."&amp;AF$5</f>
        <v/>
      </c>
      <c r="AG1602" s="46">
        <f>AG1584*Settings!$C$13*(INDEX(AG$318:AG$329,$D1602)+INDEX(AG$305:AG$316,$D1602))</f>
        <v/>
      </c>
      <c r="AH1602" s="47">
        <f>AH1584*Settings!$C$13*(INDEX(AH$318:AH$329,$D1602)+INDEX(AH$305:AH$316,$D1602))</f>
        <v/>
      </c>
      <c r="AI1602" s="47">
        <f>AI1584*Settings!$C$13*(INDEX(AI$318:AI$329,$D1602)+INDEX(AI$305:AI$316,$D1602))</f>
        <v/>
      </c>
      <c r="AJ1602" s="47">
        <f>AJ1584*Settings!$C$13*(INDEX(AJ$318:AJ$329,$D1602)+INDEX(AJ$305:AJ$316,$D1602))</f>
        <v/>
      </c>
      <c r="AK1602" s="47">
        <f>AK1584*Settings!$C$13*(INDEX(AK$318:AK$329,$D1602)+INDEX(AK$305:AK$316,$D1602))</f>
        <v/>
      </c>
      <c r="AL1602" s="47">
        <f>AL1584*Settings!$C$13*(INDEX(AL$318:AL$329,$D1602)+INDEX(AL$305:AL$316,$D1602))</f>
        <v/>
      </c>
      <c r="AM1602" s="47">
        <f>AM1584*Settings!$C$13*(INDEX(AM$318:AM$329,$D1602)+INDEX(AM$305:AM$316,$D1602))</f>
        <v/>
      </c>
      <c r="AN1602" s="47">
        <f>AN1584*Settings!$C$13*(INDEX(AN$318:AN$329,$D1602)+INDEX(AN$305:AN$316,$D1602))</f>
        <v/>
      </c>
      <c r="AO1602" s="47">
        <f>AO1584*Settings!$C$13*(INDEX(AO$318:AO$329,$D1602)+INDEX(AO$305:AO$316,$D1602))</f>
        <v/>
      </c>
      <c r="AP1602" s="47">
        <f>AP1584*Settings!$C$13*(INDEX(AP$318:AP$329,$D1602)+INDEX(AP$305:AP$316,$D1602))</f>
        <v/>
      </c>
      <c r="AQ1602" s="47">
        <f>AQ1584*Settings!$C$13*(INDEX(AQ$318:AQ$329,$D1602)+INDEX(AQ$305:AQ$316,$D1602))</f>
        <v/>
      </c>
      <c r="AR1602" s="47">
        <f>AR1584*Settings!$C$13*(INDEX(AR$318:AR$329,$D1602)+INDEX(AR$305:AR$316,$D1602))</f>
        <v/>
      </c>
      <c r="AS1602" s="47">
        <f>AS1584*Settings!$C$13*(INDEX(AS$318:AS$329,$D1602)+INDEX(AS$305:AS$316,$D1602))</f>
        <v/>
      </c>
      <c r="AT1602" s="47">
        <f>AT1584*Settings!$C$13*(INDEX(AT$318:AT$329,$D1602)+INDEX(AT$305:AT$316,$D1602))</f>
        <v/>
      </c>
      <c r="AU1602" s="47">
        <f>AU1584*Settings!$C$13*(INDEX(AU$318:AU$329,$D1602)+INDEX(AU$305:AU$316,$D1602))</f>
        <v/>
      </c>
      <c r="AV1602" s="47">
        <f>AV1584*Settings!$C$13*(INDEX(AV$318:AV$329,$D1602)+INDEX(AV$305:AV$316,$D1602))</f>
        <v/>
      </c>
      <c r="AW1602" s="47">
        <f>AW1584*Settings!$C$13*(INDEX(AW$318:AW$329,$D1602)+INDEX(AW$305:AW$316,$D1602))</f>
        <v/>
      </c>
      <c r="AX1602" s="47">
        <f>AX1584*Settings!$C$13*(INDEX(AX$318:AX$329,$D1602)+INDEX(AX$305:AX$316,$D1602))</f>
        <v/>
      </c>
      <c r="AY1602" s="58">
        <f>REVENUE(AY1584,Settings!$C$13,INDEX(AY$318:AY$329,$D1602)+INDEX(AY$305:AY$316,$D1602))</f>
        <v/>
      </c>
    </row>
    <row r="1603" hidden="1" outlineLevel="2">
      <c r="A1603" s="14" t="inlineStr">
        <is>
          <t>rtx</t>
        </is>
      </c>
      <c r="B1603" s="14" t="inlineStr">
        <is>
          <t>bio</t>
        </is>
      </c>
      <c r="C1603" s="14" t="inlineStr">
        <is>
          <t>mac</t>
        </is>
      </c>
      <c r="D1603" s="37">
        <f>INDEX(Inputs!$R$5:$R$132,MATCH($B1603&amp;"|"&amp;$C1603,Inputs!$A$5:$A$132,0))</f>
        <v/>
      </c>
      <c r="E1603" s="36" t="n"/>
      <c r="F1603" s="36" t="n"/>
      <c r="G1603" s="36" t="n"/>
      <c r="H1603" s="14">
        <f>INDEX(Variables!$B$5:$B$205,MATCH($A1603,Variables!$A$5:$A$205,0))&amp;IF($C1603="",""," | "&amp;INDEX(Mapping!$B$5:$B$26,MATCH($C1603,Mapping!$A$5:$A$26,0))&amp;" | "&amp;INDEX(Mapping!$B$30:$B$46,MATCH($B1603,Mapping!$A$30:$A$46,0)))</f>
        <v/>
      </c>
      <c r="I1603" s="14">
        <f>INDEX(Variables!$C$5:$C$205,MATCH($A1603,Variables!$A$5:$A$205,0))</f>
        <v/>
      </c>
      <c r="J1603" s="14">
        <f>INDEX(Variables!$E$5:$E$205,MATCH($A1603,Variables!$A$5:$A$205,0))</f>
        <v/>
      </c>
      <c r="K1603" s="11">
        <f>LOWER(Settings!$C$4)&amp;".mit."&amp;$A1603&amp;IF($C1603="","","."&amp;$C1603&amp;"."&amp;$B1603)&amp;IF(INDEX(Variables!$D$5:$D$205,MATCH($A1603,Variables!$A$5:$A$205,0))="","","."&amp;INDEX(Variables!$D$5:$D$205,MATCH($A1603,Variables!$A$5:$A$205,0)))&amp;"."&amp;K$5</f>
        <v/>
      </c>
      <c r="L1603" s="46">
        <f>L1585*Settings!$C$13*(INDEX(L$318:L$329,$D1603)+INDEX(L$305:L$316,$D1603))</f>
        <v/>
      </c>
      <c r="M1603" s="47">
        <f>M1585*Settings!$C$13*(INDEX(M$318:M$329,$D1603)+INDEX(M$305:M$316,$D1603))</f>
        <v/>
      </c>
      <c r="N1603" s="47">
        <f>N1585*Settings!$C$13*(INDEX(N$318:N$329,$D1603)+INDEX(N$305:N$316,$D1603))</f>
        <v/>
      </c>
      <c r="O1603" s="47">
        <f>O1585*Settings!$C$13*(INDEX(O$318:O$329,$D1603)+INDEX(O$305:O$316,$D1603))</f>
        <v/>
      </c>
      <c r="P1603" s="47">
        <f>P1585*Settings!$C$13*(INDEX(P$318:P$329,$D1603)+INDEX(P$305:P$316,$D1603))</f>
        <v/>
      </c>
      <c r="Q1603" s="47">
        <f>Q1585*Settings!$C$13*(INDEX(Q$318:Q$329,$D1603)+INDEX(Q$305:Q$316,$D1603))</f>
        <v/>
      </c>
      <c r="R1603" s="47">
        <f>R1585*Settings!$C$13*(INDEX(R$318:R$329,$D1603)+INDEX(R$305:R$316,$D1603))</f>
        <v/>
      </c>
      <c r="S1603" s="47">
        <f>S1585*Settings!$C$13*(INDEX(S$318:S$329,$D1603)+INDEX(S$305:S$316,$D1603))</f>
        <v/>
      </c>
      <c r="T1603" s="47">
        <f>T1585*Settings!$C$13*(INDEX(T$318:T$329,$D1603)+INDEX(T$305:T$316,$D1603))</f>
        <v/>
      </c>
      <c r="U1603" s="47">
        <f>U1585*Settings!$C$13*(INDEX(U$318:U$329,$D1603)+INDEX(U$305:U$316,$D1603))</f>
        <v/>
      </c>
      <c r="V1603" s="47">
        <f>V1585*Settings!$C$13*(INDEX(V$318:V$329,$D1603)+INDEX(V$305:V$316,$D1603))</f>
        <v/>
      </c>
      <c r="W1603" s="47">
        <f>W1585*Settings!$C$13*(INDEX(W$318:W$329,$D1603)+INDEX(W$305:W$316,$D1603))</f>
        <v/>
      </c>
      <c r="X1603" s="47">
        <f>X1585*Settings!$C$13*(INDEX(X$318:X$329,$D1603)+INDEX(X$305:X$316,$D1603))</f>
        <v/>
      </c>
      <c r="Y1603" s="47">
        <f>Y1585*Settings!$C$13*(INDEX(Y$318:Y$329,$D1603)+INDEX(Y$305:Y$316,$D1603))</f>
        <v/>
      </c>
      <c r="Z1603" s="47">
        <f>Z1585*Settings!$C$13*(INDEX(Z$318:Z$329,$D1603)+INDEX(Z$305:Z$316,$D1603))</f>
        <v/>
      </c>
      <c r="AA1603" s="47">
        <f>AA1585*Settings!$C$13*(INDEX(AA$318:AA$329,$D1603)+INDEX(AA$305:AA$316,$D1603))</f>
        <v/>
      </c>
      <c r="AB1603" s="47">
        <f>AB1585*Settings!$C$13*(INDEX(AB$318:AB$329,$D1603)+INDEX(AB$305:AB$316,$D1603))</f>
        <v/>
      </c>
      <c r="AC1603" s="47">
        <f>AC1585*Settings!$C$13*(INDEX(AC$318:AC$329,$D1603)+INDEX(AC$305:AC$316,$D1603))</f>
        <v/>
      </c>
      <c r="AD1603" s="58">
        <f>REVENUE(AD1585,Settings!$C$13,INDEX(AD$318:AD$329,$D1603)+INDEX(AD$305:AD$316,$D1603))</f>
        <v/>
      </c>
      <c r="AF1603" s="11">
        <f>LOWER(Settings!$C$4)&amp;".mit."&amp;$A1603&amp;IF($C1603="","","."&amp;$C1603&amp;"."&amp;$B1603)&amp;IF(INDEX(Variables!$D$5:$D$205,MATCH($A1603,Variables!$A$5:$A$205,0))="","","."&amp;INDEX(Variables!$D$5:$D$205,MATCH($A1603,Variables!$A$5:$A$205,0)))&amp;"."&amp;AF$5</f>
        <v/>
      </c>
      <c r="AG1603" s="46">
        <f>AG1585*Settings!$C$13*(INDEX(AG$318:AG$329,$D1603)+INDEX(AG$305:AG$316,$D1603))</f>
        <v/>
      </c>
      <c r="AH1603" s="47">
        <f>AH1585*Settings!$C$13*(INDEX(AH$318:AH$329,$D1603)+INDEX(AH$305:AH$316,$D1603))</f>
        <v/>
      </c>
      <c r="AI1603" s="47">
        <f>AI1585*Settings!$C$13*(INDEX(AI$318:AI$329,$D1603)+INDEX(AI$305:AI$316,$D1603))</f>
        <v/>
      </c>
      <c r="AJ1603" s="47">
        <f>AJ1585*Settings!$C$13*(INDEX(AJ$318:AJ$329,$D1603)+INDEX(AJ$305:AJ$316,$D1603))</f>
        <v/>
      </c>
      <c r="AK1603" s="47">
        <f>AK1585*Settings!$C$13*(INDEX(AK$318:AK$329,$D1603)+INDEX(AK$305:AK$316,$D1603))</f>
        <v/>
      </c>
      <c r="AL1603" s="47">
        <f>AL1585*Settings!$C$13*(INDEX(AL$318:AL$329,$D1603)+INDEX(AL$305:AL$316,$D1603))</f>
        <v/>
      </c>
      <c r="AM1603" s="47">
        <f>AM1585*Settings!$C$13*(INDEX(AM$318:AM$329,$D1603)+INDEX(AM$305:AM$316,$D1603))</f>
        <v/>
      </c>
      <c r="AN1603" s="47">
        <f>AN1585*Settings!$C$13*(INDEX(AN$318:AN$329,$D1603)+INDEX(AN$305:AN$316,$D1603))</f>
        <v/>
      </c>
      <c r="AO1603" s="47">
        <f>AO1585*Settings!$C$13*(INDEX(AO$318:AO$329,$D1603)+INDEX(AO$305:AO$316,$D1603))</f>
        <v/>
      </c>
      <c r="AP1603" s="47">
        <f>AP1585*Settings!$C$13*(INDEX(AP$318:AP$329,$D1603)+INDEX(AP$305:AP$316,$D1603))</f>
        <v/>
      </c>
      <c r="AQ1603" s="47">
        <f>AQ1585*Settings!$C$13*(INDEX(AQ$318:AQ$329,$D1603)+INDEX(AQ$305:AQ$316,$D1603))</f>
        <v/>
      </c>
      <c r="AR1603" s="47">
        <f>AR1585*Settings!$C$13*(INDEX(AR$318:AR$329,$D1603)+INDEX(AR$305:AR$316,$D1603))</f>
        <v/>
      </c>
      <c r="AS1603" s="47">
        <f>AS1585*Settings!$C$13*(INDEX(AS$318:AS$329,$D1603)+INDEX(AS$305:AS$316,$D1603))</f>
        <v/>
      </c>
      <c r="AT1603" s="47">
        <f>AT1585*Settings!$C$13*(INDEX(AT$318:AT$329,$D1603)+INDEX(AT$305:AT$316,$D1603))</f>
        <v/>
      </c>
      <c r="AU1603" s="47">
        <f>AU1585*Settings!$C$13*(INDEX(AU$318:AU$329,$D1603)+INDEX(AU$305:AU$316,$D1603))</f>
        <v/>
      </c>
      <c r="AV1603" s="47">
        <f>AV1585*Settings!$C$13*(INDEX(AV$318:AV$329,$D1603)+INDEX(AV$305:AV$316,$D1603))</f>
        <v/>
      </c>
      <c r="AW1603" s="47">
        <f>AW1585*Settings!$C$13*(INDEX(AW$318:AW$329,$D1603)+INDEX(AW$305:AW$316,$D1603))</f>
        <v/>
      </c>
      <c r="AX1603" s="47">
        <f>AX1585*Settings!$C$13*(INDEX(AX$318:AX$329,$D1603)+INDEX(AX$305:AX$316,$D1603))</f>
        <v/>
      </c>
      <c r="AY1603" s="58">
        <f>REVENUE(AY1585,Settings!$C$13,INDEX(AY$318:AY$329,$D1603)+INDEX(AY$305:AY$316,$D1603))</f>
        <v/>
      </c>
    </row>
    <row r="1604" hidden="1" outlineLevel="2"/>
    <row r="1605" hidden="1" outlineLevel="2">
      <c r="A1605" s="14" t="inlineStr">
        <is>
          <t>rsub</t>
        </is>
      </c>
      <c r="B1605" s="14" t="inlineStr">
        <is>
          <t>coa</t>
        </is>
      </c>
      <c r="C1605" s="14" t="inlineStr">
        <is>
          <t>mac</t>
        </is>
      </c>
      <c r="D1605" s="37">
        <f>INDEX(Inputs!$R$5:$R$132,MATCH($B1605&amp;"|"&amp;$C1605,Inputs!$A$5:$A$132,0))</f>
        <v/>
      </c>
      <c r="E1605" s="36" t="n"/>
      <c r="F1605" s="36" t="n"/>
      <c r="G1605" s="36" t="n"/>
      <c r="H1605" s="14">
        <f>INDEX(Variables!$B$5:$B$205,MATCH($A1605,Variables!$A$5:$A$205,0))&amp;IF($C1605="",""," | "&amp;INDEX(Mapping!$B$5:$B$26,MATCH($C1605,Mapping!$A$5:$A$26,0))&amp;" | "&amp;INDEX(Mapping!$B$30:$B$46,MATCH($B1605,Mapping!$A$30:$A$46,0)))</f>
        <v/>
      </c>
      <c r="I1605" s="14">
        <f>INDEX(Variables!$C$5:$C$205,MATCH($A1605,Variables!$A$5:$A$205,0))</f>
        <v/>
      </c>
      <c r="J1605" s="14">
        <f>INDEX(Variables!$E$5:$E$205,MATCH($A1605,Variables!$A$5:$A$205,0))</f>
        <v/>
      </c>
      <c r="K1605" s="11">
        <f>LOWER(Settings!$C$4)&amp;".mit."&amp;$A1605&amp;IF($C1605="","","."&amp;$C1605&amp;"."&amp;$B1605)&amp;IF(INDEX(Variables!$D$5:$D$205,MATCH($A1605,Variables!$A$5:$A$205,0))="","","."&amp;INDEX(Variables!$D$5:$D$205,MATCH($A1605,Variables!$A$5:$A$205,0)))&amp;"."&amp;K$5</f>
        <v/>
      </c>
      <c r="L1605" s="46">
        <f>L1578*Settings!$C$13*(INDEX(L$331:L$342,$D1605))</f>
        <v/>
      </c>
      <c r="M1605" s="47">
        <f>M1578*Settings!$C$13*(INDEX(M$331:M$342,$D1605))</f>
        <v/>
      </c>
      <c r="N1605" s="47">
        <f>N1578*Settings!$C$13*(INDEX(N$331:N$342,$D1605))</f>
        <v/>
      </c>
      <c r="O1605" s="47">
        <f>O1578*Settings!$C$13*(INDEX(O$331:O$342,$D1605))</f>
        <v/>
      </c>
      <c r="P1605" s="47">
        <f>P1578*Settings!$C$13*(INDEX(P$331:P$342,$D1605))</f>
        <v/>
      </c>
      <c r="Q1605" s="47">
        <f>Q1578*Settings!$C$13*(INDEX(Q$331:Q$342,$D1605))</f>
        <v/>
      </c>
      <c r="R1605" s="47">
        <f>R1578*Settings!$C$13*(INDEX(R$331:R$342,$D1605))</f>
        <v/>
      </c>
      <c r="S1605" s="47">
        <f>S1578*Settings!$C$13*(INDEX(S$331:S$342,$D1605))</f>
        <v/>
      </c>
      <c r="T1605" s="47">
        <f>T1578*Settings!$C$13*(INDEX(T$331:T$342,$D1605))</f>
        <v/>
      </c>
      <c r="U1605" s="47">
        <f>U1578*Settings!$C$13*(INDEX(U$331:U$342,$D1605))</f>
        <v/>
      </c>
      <c r="V1605" s="47">
        <f>V1578*Settings!$C$13*(INDEX(V$331:V$342,$D1605))</f>
        <v/>
      </c>
      <c r="W1605" s="47">
        <f>W1578*Settings!$C$13*(INDEX(W$331:W$342,$D1605))</f>
        <v/>
      </c>
      <c r="X1605" s="47">
        <f>X1578*Settings!$C$13*(INDEX(X$331:X$342,$D1605))</f>
        <v/>
      </c>
      <c r="Y1605" s="47">
        <f>Y1578*Settings!$C$13*(INDEX(Y$331:Y$342,$D1605))</f>
        <v/>
      </c>
      <c r="Z1605" s="47">
        <f>Z1578*Settings!$C$13*(INDEX(Z$331:Z$342,$D1605))</f>
        <v/>
      </c>
      <c r="AA1605" s="47">
        <f>AA1578*Settings!$C$13*(INDEX(AA$331:AA$342,$D1605))</f>
        <v/>
      </c>
      <c r="AB1605" s="47">
        <f>AB1578*Settings!$C$13*(INDEX(AB$331:AB$342,$D1605))</f>
        <v/>
      </c>
      <c r="AC1605" s="47">
        <f>AC1578*Settings!$C$13*(INDEX(AC$331:AC$342,$D1605))</f>
        <v/>
      </c>
      <c r="AD1605" s="58">
        <f>REVENUE(AD1578,Settings!$C$13,INDEX(AD$331:AD$342,$D1605))</f>
        <v/>
      </c>
      <c r="AF1605" s="11">
        <f>LOWER(Settings!$C$4)&amp;".mit."&amp;$A1605&amp;IF($C1605="","","."&amp;$C1605&amp;"."&amp;$B1605)&amp;IF(INDEX(Variables!$D$5:$D$205,MATCH($A1605,Variables!$A$5:$A$205,0))="","","."&amp;INDEX(Variables!$D$5:$D$205,MATCH($A1605,Variables!$A$5:$A$205,0)))&amp;"."&amp;AF$5</f>
        <v/>
      </c>
      <c r="AG1605" s="46">
        <f>AG1578*Settings!$C$13*(INDEX(AG$331:AG$342,$D1605))</f>
        <v/>
      </c>
      <c r="AH1605" s="47">
        <f>AH1578*Settings!$C$13*(INDEX(AH$331:AH$342,$D1605))</f>
        <v/>
      </c>
      <c r="AI1605" s="47">
        <f>AI1578*Settings!$C$13*(INDEX(AI$331:AI$342,$D1605))</f>
        <v/>
      </c>
      <c r="AJ1605" s="47">
        <f>AJ1578*Settings!$C$13*(INDEX(AJ$331:AJ$342,$D1605))</f>
        <v/>
      </c>
      <c r="AK1605" s="47">
        <f>AK1578*Settings!$C$13*(INDEX(AK$331:AK$342,$D1605))</f>
        <v/>
      </c>
      <c r="AL1605" s="47">
        <f>AL1578*Settings!$C$13*(INDEX(AL$331:AL$342,$D1605))</f>
        <v/>
      </c>
      <c r="AM1605" s="47">
        <f>AM1578*Settings!$C$13*(INDEX(AM$331:AM$342,$D1605))</f>
        <v/>
      </c>
      <c r="AN1605" s="47">
        <f>AN1578*Settings!$C$13*(INDEX(AN$331:AN$342,$D1605))</f>
        <v/>
      </c>
      <c r="AO1605" s="47">
        <f>AO1578*Settings!$C$13*(INDEX(AO$331:AO$342,$D1605))</f>
        <v/>
      </c>
      <c r="AP1605" s="47">
        <f>AP1578*Settings!$C$13*(INDEX(AP$331:AP$342,$D1605))</f>
        <v/>
      </c>
      <c r="AQ1605" s="47">
        <f>AQ1578*Settings!$C$13*(INDEX(AQ$331:AQ$342,$D1605))</f>
        <v/>
      </c>
      <c r="AR1605" s="47">
        <f>AR1578*Settings!$C$13*(INDEX(AR$331:AR$342,$D1605))</f>
        <v/>
      </c>
      <c r="AS1605" s="47">
        <f>AS1578*Settings!$C$13*(INDEX(AS$331:AS$342,$D1605))</f>
        <v/>
      </c>
      <c r="AT1605" s="47">
        <f>AT1578*Settings!$C$13*(INDEX(AT$331:AT$342,$D1605))</f>
        <v/>
      </c>
      <c r="AU1605" s="47">
        <f>AU1578*Settings!$C$13*(INDEX(AU$331:AU$342,$D1605))</f>
        <v/>
      </c>
      <c r="AV1605" s="47">
        <f>AV1578*Settings!$C$13*(INDEX(AV$331:AV$342,$D1605))</f>
        <v/>
      </c>
      <c r="AW1605" s="47">
        <f>AW1578*Settings!$C$13*(INDEX(AW$331:AW$342,$D1605))</f>
        <v/>
      </c>
      <c r="AX1605" s="47">
        <f>AX1578*Settings!$C$13*(INDEX(AX$331:AX$342,$D1605))</f>
        <v/>
      </c>
      <c r="AY1605" s="58">
        <f>REVENUE(AY1578,Settings!$C$13,INDEX(AY$331:AY$342,$D1605))</f>
        <v/>
      </c>
    </row>
    <row r="1606" hidden="1" outlineLevel="2">
      <c r="A1606" s="14" t="inlineStr">
        <is>
          <t>rsub</t>
        </is>
      </c>
      <c r="B1606" s="14" t="inlineStr">
        <is>
          <t>nga</t>
        </is>
      </c>
      <c r="C1606" s="14" t="inlineStr">
        <is>
          <t>mac</t>
        </is>
      </c>
      <c r="D1606" s="37">
        <f>INDEX(Inputs!$R$5:$R$132,MATCH($B1606&amp;"|"&amp;$C1606,Inputs!$A$5:$A$132,0))</f>
        <v/>
      </c>
      <c r="E1606" s="36" t="n"/>
      <c r="F1606" s="36" t="n"/>
      <c r="G1606" s="36" t="n"/>
      <c r="H1606" s="14">
        <f>INDEX(Variables!$B$5:$B$205,MATCH($A1606,Variables!$A$5:$A$205,0))&amp;IF($C1606="",""," | "&amp;INDEX(Mapping!$B$5:$B$26,MATCH($C1606,Mapping!$A$5:$A$26,0))&amp;" | "&amp;INDEX(Mapping!$B$30:$B$46,MATCH($B1606,Mapping!$A$30:$A$46,0)))</f>
        <v/>
      </c>
      <c r="I1606" s="14">
        <f>INDEX(Variables!$C$5:$C$205,MATCH($A1606,Variables!$A$5:$A$205,0))</f>
        <v/>
      </c>
      <c r="J1606" s="14">
        <f>INDEX(Variables!$E$5:$E$205,MATCH($A1606,Variables!$A$5:$A$205,0))</f>
        <v/>
      </c>
      <c r="K1606" s="11">
        <f>LOWER(Settings!$C$4)&amp;".mit."&amp;$A1606&amp;IF($C1606="","","."&amp;$C1606&amp;"."&amp;$B1606)&amp;IF(INDEX(Variables!$D$5:$D$205,MATCH($A1606,Variables!$A$5:$A$205,0))="","","."&amp;INDEX(Variables!$D$5:$D$205,MATCH($A1606,Variables!$A$5:$A$205,0)))&amp;"."&amp;K$5</f>
        <v/>
      </c>
      <c r="L1606" s="46">
        <f>L1579*Settings!$C$13*(INDEX(L$331:L$342,$D1606))</f>
        <v/>
      </c>
      <c r="M1606" s="47">
        <f>M1579*Settings!$C$13*(INDEX(M$331:M$342,$D1606))</f>
        <v/>
      </c>
      <c r="N1606" s="47">
        <f>N1579*Settings!$C$13*(INDEX(N$331:N$342,$D1606))</f>
        <v/>
      </c>
      <c r="O1606" s="47">
        <f>O1579*Settings!$C$13*(INDEX(O$331:O$342,$D1606))</f>
        <v/>
      </c>
      <c r="P1606" s="47">
        <f>P1579*Settings!$C$13*(INDEX(P$331:P$342,$D1606))</f>
        <v/>
      </c>
      <c r="Q1606" s="47">
        <f>Q1579*Settings!$C$13*(INDEX(Q$331:Q$342,$D1606))</f>
        <v/>
      </c>
      <c r="R1606" s="47">
        <f>R1579*Settings!$C$13*(INDEX(R$331:R$342,$D1606))</f>
        <v/>
      </c>
      <c r="S1606" s="47">
        <f>S1579*Settings!$C$13*(INDEX(S$331:S$342,$D1606))</f>
        <v/>
      </c>
      <c r="T1606" s="47">
        <f>T1579*Settings!$C$13*(INDEX(T$331:T$342,$D1606))</f>
        <v/>
      </c>
      <c r="U1606" s="47">
        <f>U1579*Settings!$C$13*(INDEX(U$331:U$342,$D1606))</f>
        <v/>
      </c>
      <c r="V1606" s="47">
        <f>V1579*Settings!$C$13*(INDEX(V$331:V$342,$D1606))</f>
        <v/>
      </c>
      <c r="W1606" s="47">
        <f>W1579*Settings!$C$13*(INDEX(W$331:W$342,$D1606))</f>
        <v/>
      </c>
      <c r="X1606" s="47">
        <f>X1579*Settings!$C$13*(INDEX(X$331:X$342,$D1606))</f>
        <v/>
      </c>
      <c r="Y1606" s="47">
        <f>Y1579*Settings!$C$13*(INDEX(Y$331:Y$342,$D1606))</f>
        <v/>
      </c>
      <c r="Z1606" s="47">
        <f>Z1579*Settings!$C$13*(INDEX(Z$331:Z$342,$D1606))</f>
        <v/>
      </c>
      <c r="AA1606" s="47">
        <f>AA1579*Settings!$C$13*(INDEX(AA$331:AA$342,$D1606))</f>
        <v/>
      </c>
      <c r="AB1606" s="47">
        <f>AB1579*Settings!$C$13*(INDEX(AB$331:AB$342,$D1606))</f>
        <v/>
      </c>
      <c r="AC1606" s="47">
        <f>AC1579*Settings!$C$13*(INDEX(AC$331:AC$342,$D1606))</f>
        <v/>
      </c>
      <c r="AD1606" s="58">
        <f>REVENUE(AD1579,Settings!$C$13,INDEX(AD$331:AD$342,$D1606))</f>
        <v/>
      </c>
      <c r="AF1606" s="11">
        <f>LOWER(Settings!$C$4)&amp;".mit."&amp;$A1606&amp;IF($C1606="","","."&amp;$C1606&amp;"."&amp;$B1606)&amp;IF(INDEX(Variables!$D$5:$D$205,MATCH($A1606,Variables!$A$5:$A$205,0))="","","."&amp;INDEX(Variables!$D$5:$D$205,MATCH($A1606,Variables!$A$5:$A$205,0)))&amp;"."&amp;AF$5</f>
        <v/>
      </c>
      <c r="AG1606" s="46">
        <f>AG1579*Settings!$C$13*(INDEX(AG$331:AG$342,$D1606))</f>
        <v/>
      </c>
      <c r="AH1606" s="47">
        <f>AH1579*Settings!$C$13*(INDEX(AH$331:AH$342,$D1606))</f>
        <v/>
      </c>
      <c r="AI1606" s="47">
        <f>AI1579*Settings!$C$13*(INDEX(AI$331:AI$342,$D1606))</f>
        <v/>
      </c>
      <c r="AJ1606" s="47">
        <f>AJ1579*Settings!$C$13*(INDEX(AJ$331:AJ$342,$D1606))</f>
        <v/>
      </c>
      <c r="AK1606" s="47">
        <f>AK1579*Settings!$C$13*(INDEX(AK$331:AK$342,$D1606))</f>
        <v/>
      </c>
      <c r="AL1606" s="47">
        <f>AL1579*Settings!$C$13*(INDEX(AL$331:AL$342,$D1606))</f>
        <v/>
      </c>
      <c r="AM1606" s="47">
        <f>AM1579*Settings!$C$13*(INDEX(AM$331:AM$342,$D1606))</f>
        <v/>
      </c>
      <c r="AN1606" s="47">
        <f>AN1579*Settings!$C$13*(INDEX(AN$331:AN$342,$D1606))</f>
        <v/>
      </c>
      <c r="AO1606" s="47">
        <f>AO1579*Settings!$C$13*(INDEX(AO$331:AO$342,$D1606))</f>
        <v/>
      </c>
      <c r="AP1606" s="47">
        <f>AP1579*Settings!$C$13*(INDEX(AP$331:AP$342,$D1606))</f>
        <v/>
      </c>
      <c r="AQ1606" s="47">
        <f>AQ1579*Settings!$C$13*(INDEX(AQ$331:AQ$342,$D1606))</f>
        <v/>
      </c>
      <c r="AR1606" s="47">
        <f>AR1579*Settings!$C$13*(INDEX(AR$331:AR$342,$D1606))</f>
        <v/>
      </c>
      <c r="AS1606" s="47">
        <f>AS1579*Settings!$C$13*(INDEX(AS$331:AS$342,$D1606))</f>
        <v/>
      </c>
      <c r="AT1606" s="47">
        <f>AT1579*Settings!$C$13*(INDEX(AT$331:AT$342,$D1606))</f>
        <v/>
      </c>
      <c r="AU1606" s="47">
        <f>AU1579*Settings!$C$13*(INDEX(AU$331:AU$342,$D1606))</f>
        <v/>
      </c>
      <c r="AV1606" s="47">
        <f>AV1579*Settings!$C$13*(INDEX(AV$331:AV$342,$D1606))</f>
        <v/>
      </c>
      <c r="AW1606" s="47">
        <f>AW1579*Settings!$C$13*(INDEX(AW$331:AW$342,$D1606))</f>
        <v/>
      </c>
      <c r="AX1606" s="47">
        <f>AX1579*Settings!$C$13*(INDEX(AX$331:AX$342,$D1606))</f>
        <v/>
      </c>
      <c r="AY1606" s="58">
        <f>REVENUE(AY1579,Settings!$C$13,INDEX(AY$331:AY$342,$D1606))</f>
        <v/>
      </c>
    </row>
    <row r="1607" hidden="1" outlineLevel="2">
      <c r="A1607" s="14" t="inlineStr">
        <is>
          <t>rsub</t>
        </is>
      </c>
      <c r="B1607" s="14" t="inlineStr">
        <is>
          <t>gso</t>
        </is>
      </c>
      <c r="C1607" s="14" t="inlineStr">
        <is>
          <t>mac</t>
        </is>
      </c>
      <c r="D1607" s="37">
        <f>INDEX(Inputs!$R$5:$R$132,MATCH($B1607&amp;"|"&amp;$C1607,Inputs!$A$5:$A$132,0))</f>
        <v/>
      </c>
      <c r="E1607" s="36" t="n"/>
      <c r="F1607" s="36" t="n"/>
      <c r="G1607" s="36" t="n"/>
      <c r="H1607" s="14">
        <f>INDEX(Variables!$B$5:$B$205,MATCH($A1607,Variables!$A$5:$A$205,0))&amp;IF($C1607="",""," | "&amp;INDEX(Mapping!$B$5:$B$26,MATCH($C1607,Mapping!$A$5:$A$26,0))&amp;" | "&amp;INDEX(Mapping!$B$30:$B$46,MATCH($B1607,Mapping!$A$30:$A$46,0)))</f>
        <v/>
      </c>
      <c r="I1607" s="14">
        <f>INDEX(Variables!$C$5:$C$205,MATCH($A1607,Variables!$A$5:$A$205,0))</f>
        <v/>
      </c>
      <c r="J1607" s="14">
        <f>INDEX(Variables!$E$5:$E$205,MATCH($A1607,Variables!$A$5:$A$205,0))</f>
        <v/>
      </c>
      <c r="K1607" s="11">
        <f>LOWER(Settings!$C$4)&amp;".mit."&amp;$A1607&amp;IF($C1607="","","."&amp;$C1607&amp;"."&amp;$B1607)&amp;IF(INDEX(Variables!$D$5:$D$205,MATCH($A1607,Variables!$A$5:$A$205,0))="","","."&amp;INDEX(Variables!$D$5:$D$205,MATCH($A1607,Variables!$A$5:$A$205,0)))&amp;"."&amp;K$5</f>
        <v/>
      </c>
      <c r="L1607" s="46">
        <f>L1580*Settings!$C$13*(INDEX(L$331:L$342,$D1607))</f>
        <v/>
      </c>
      <c r="M1607" s="47">
        <f>M1580*Settings!$C$13*(INDEX(M$331:M$342,$D1607))</f>
        <v/>
      </c>
      <c r="N1607" s="47">
        <f>N1580*Settings!$C$13*(INDEX(N$331:N$342,$D1607))</f>
        <v/>
      </c>
      <c r="O1607" s="47">
        <f>O1580*Settings!$C$13*(INDEX(O$331:O$342,$D1607))</f>
        <v/>
      </c>
      <c r="P1607" s="47">
        <f>P1580*Settings!$C$13*(INDEX(P$331:P$342,$D1607))</f>
        <v/>
      </c>
      <c r="Q1607" s="47">
        <f>Q1580*Settings!$C$13*(INDEX(Q$331:Q$342,$D1607))</f>
        <v/>
      </c>
      <c r="R1607" s="47">
        <f>R1580*Settings!$C$13*(INDEX(R$331:R$342,$D1607))</f>
        <v/>
      </c>
      <c r="S1607" s="47">
        <f>S1580*Settings!$C$13*(INDEX(S$331:S$342,$D1607))</f>
        <v/>
      </c>
      <c r="T1607" s="47">
        <f>T1580*Settings!$C$13*(INDEX(T$331:T$342,$D1607))</f>
        <v/>
      </c>
      <c r="U1607" s="47">
        <f>U1580*Settings!$C$13*(INDEX(U$331:U$342,$D1607))</f>
        <v/>
      </c>
      <c r="V1607" s="47">
        <f>V1580*Settings!$C$13*(INDEX(V$331:V$342,$D1607))</f>
        <v/>
      </c>
      <c r="W1607" s="47">
        <f>W1580*Settings!$C$13*(INDEX(W$331:W$342,$D1607))</f>
        <v/>
      </c>
      <c r="X1607" s="47">
        <f>X1580*Settings!$C$13*(INDEX(X$331:X$342,$D1607))</f>
        <v/>
      </c>
      <c r="Y1607" s="47">
        <f>Y1580*Settings!$C$13*(INDEX(Y$331:Y$342,$D1607))</f>
        <v/>
      </c>
      <c r="Z1607" s="47">
        <f>Z1580*Settings!$C$13*(INDEX(Z$331:Z$342,$D1607))</f>
        <v/>
      </c>
      <c r="AA1607" s="47">
        <f>AA1580*Settings!$C$13*(INDEX(AA$331:AA$342,$D1607))</f>
        <v/>
      </c>
      <c r="AB1607" s="47">
        <f>AB1580*Settings!$C$13*(INDEX(AB$331:AB$342,$D1607))</f>
        <v/>
      </c>
      <c r="AC1607" s="47">
        <f>AC1580*Settings!$C$13*(INDEX(AC$331:AC$342,$D1607))</f>
        <v/>
      </c>
      <c r="AD1607" s="58">
        <f>REVENUE(AD1580,Settings!$C$13,INDEX(AD$331:AD$342,$D1607))</f>
        <v/>
      </c>
      <c r="AF1607" s="11">
        <f>LOWER(Settings!$C$4)&amp;".mit."&amp;$A1607&amp;IF($C1607="","","."&amp;$C1607&amp;"."&amp;$B1607)&amp;IF(INDEX(Variables!$D$5:$D$205,MATCH($A1607,Variables!$A$5:$A$205,0))="","","."&amp;INDEX(Variables!$D$5:$D$205,MATCH($A1607,Variables!$A$5:$A$205,0)))&amp;"."&amp;AF$5</f>
        <v/>
      </c>
      <c r="AG1607" s="46">
        <f>AG1580*Settings!$C$13*(INDEX(AG$331:AG$342,$D1607))</f>
        <v/>
      </c>
      <c r="AH1607" s="47">
        <f>AH1580*Settings!$C$13*(INDEX(AH$331:AH$342,$D1607))</f>
        <v/>
      </c>
      <c r="AI1607" s="47">
        <f>AI1580*Settings!$C$13*(INDEX(AI$331:AI$342,$D1607))</f>
        <v/>
      </c>
      <c r="AJ1607" s="47">
        <f>AJ1580*Settings!$C$13*(INDEX(AJ$331:AJ$342,$D1607))</f>
        <v/>
      </c>
      <c r="AK1607" s="47">
        <f>AK1580*Settings!$C$13*(INDEX(AK$331:AK$342,$D1607))</f>
        <v/>
      </c>
      <c r="AL1607" s="47">
        <f>AL1580*Settings!$C$13*(INDEX(AL$331:AL$342,$D1607))</f>
        <v/>
      </c>
      <c r="AM1607" s="47">
        <f>AM1580*Settings!$C$13*(INDEX(AM$331:AM$342,$D1607))</f>
        <v/>
      </c>
      <c r="AN1607" s="47">
        <f>AN1580*Settings!$C$13*(INDEX(AN$331:AN$342,$D1607))</f>
        <v/>
      </c>
      <c r="AO1607" s="47">
        <f>AO1580*Settings!$C$13*(INDEX(AO$331:AO$342,$D1607))</f>
        <v/>
      </c>
      <c r="AP1607" s="47">
        <f>AP1580*Settings!$C$13*(INDEX(AP$331:AP$342,$D1607))</f>
        <v/>
      </c>
      <c r="AQ1607" s="47">
        <f>AQ1580*Settings!$C$13*(INDEX(AQ$331:AQ$342,$D1607))</f>
        <v/>
      </c>
      <c r="AR1607" s="47">
        <f>AR1580*Settings!$C$13*(INDEX(AR$331:AR$342,$D1607))</f>
        <v/>
      </c>
      <c r="AS1607" s="47">
        <f>AS1580*Settings!$C$13*(INDEX(AS$331:AS$342,$D1607))</f>
        <v/>
      </c>
      <c r="AT1607" s="47">
        <f>AT1580*Settings!$C$13*(INDEX(AT$331:AT$342,$D1607))</f>
        <v/>
      </c>
      <c r="AU1607" s="47">
        <f>AU1580*Settings!$C$13*(INDEX(AU$331:AU$342,$D1607))</f>
        <v/>
      </c>
      <c r="AV1607" s="47">
        <f>AV1580*Settings!$C$13*(INDEX(AV$331:AV$342,$D1607))</f>
        <v/>
      </c>
      <c r="AW1607" s="47">
        <f>AW1580*Settings!$C$13*(INDEX(AW$331:AW$342,$D1607))</f>
        <v/>
      </c>
      <c r="AX1607" s="47">
        <f>AX1580*Settings!$C$13*(INDEX(AX$331:AX$342,$D1607))</f>
        <v/>
      </c>
      <c r="AY1607" s="58">
        <f>REVENUE(AY1580,Settings!$C$13,INDEX(AY$331:AY$342,$D1607))</f>
        <v/>
      </c>
    </row>
    <row r="1608" hidden="1" outlineLevel="2">
      <c r="A1608" s="14" t="inlineStr">
        <is>
          <t>rsub</t>
        </is>
      </c>
      <c r="B1608" s="14" t="inlineStr">
        <is>
          <t>die</t>
        </is>
      </c>
      <c r="C1608" s="14" t="inlineStr">
        <is>
          <t>mac</t>
        </is>
      </c>
      <c r="D1608" s="37">
        <f>INDEX(Inputs!$R$5:$R$132,MATCH($B1608&amp;"|"&amp;$C1608,Inputs!$A$5:$A$132,0))</f>
        <v/>
      </c>
      <c r="E1608" s="36" t="n"/>
      <c r="F1608" s="36" t="n"/>
      <c r="G1608" s="36" t="n"/>
      <c r="H1608" s="14">
        <f>INDEX(Variables!$B$5:$B$205,MATCH($A1608,Variables!$A$5:$A$205,0))&amp;IF($C1608="",""," | "&amp;INDEX(Mapping!$B$5:$B$26,MATCH($C1608,Mapping!$A$5:$A$26,0))&amp;" | "&amp;INDEX(Mapping!$B$30:$B$46,MATCH($B1608,Mapping!$A$30:$A$46,0)))</f>
        <v/>
      </c>
      <c r="I1608" s="14">
        <f>INDEX(Variables!$C$5:$C$205,MATCH($A1608,Variables!$A$5:$A$205,0))</f>
        <v/>
      </c>
      <c r="J1608" s="14">
        <f>INDEX(Variables!$E$5:$E$205,MATCH($A1608,Variables!$A$5:$A$205,0))</f>
        <v/>
      </c>
      <c r="K1608" s="11">
        <f>LOWER(Settings!$C$4)&amp;".mit."&amp;$A1608&amp;IF($C1608="","","."&amp;$C1608&amp;"."&amp;$B1608)&amp;IF(INDEX(Variables!$D$5:$D$205,MATCH($A1608,Variables!$A$5:$A$205,0))="","","."&amp;INDEX(Variables!$D$5:$D$205,MATCH($A1608,Variables!$A$5:$A$205,0)))&amp;"."&amp;K$5</f>
        <v/>
      </c>
      <c r="L1608" s="46">
        <f>L1581*Settings!$C$13*(INDEX(L$331:L$342,$D1608))</f>
        <v/>
      </c>
      <c r="M1608" s="47">
        <f>M1581*Settings!$C$13*(INDEX(M$331:M$342,$D1608))</f>
        <v/>
      </c>
      <c r="N1608" s="47">
        <f>N1581*Settings!$C$13*(INDEX(N$331:N$342,$D1608))</f>
        <v/>
      </c>
      <c r="O1608" s="47">
        <f>O1581*Settings!$C$13*(INDEX(O$331:O$342,$D1608))</f>
        <v/>
      </c>
      <c r="P1608" s="47">
        <f>P1581*Settings!$C$13*(INDEX(P$331:P$342,$D1608))</f>
        <v/>
      </c>
      <c r="Q1608" s="47">
        <f>Q1581*Settings!$C$13*(INDEX(Q$331:Q$342,$D1608))</f>
        <v/>
      </c>
      <c r="R1608" s="47">
        <f>R1581*Settings!$C$13*(INDEX(R$331:R$342,$D1608))</f>
        <v/>
      </c>
      <c r="S1608" s="47">
        <f>S1581*Settings!$C$13*(INDEX(S$331:S$342,$D1608))</f>
        <v/>
      </c>
      <c r="T1608" s="47">
        <f>T1581*Settings!$C$13*(INDEX(T$331:T$342,$D1608))</f>
        <v/>
      </c>
      <c r="U1608" s="47">
        <f>U1581*Settings!$C$13*(INDEX(U$331:U$342,$D1608))</f>
        <v/>
      </c>
      <c r="V1608" s="47">
        <f>V1581*Settings!$C$13*(INDEX(V$331:V$342,$D1608))</f>
        <v/>
      </c>
      <c r="W1608" s="47">
        <f>W1581*Settings!$C$13*(INDEX(W$331:W$342,$D1608))</f>
        <v/>
      </c>
      <c r="X1608" s="47">
        <f>X1581*Settings!$C$13*(INDEX(X$331:X$342,$D1608))</f>
        <v/>
      </c>
      <c r="Y1608" s="47">
        <f>Y1581*Settings!$C$13*(INDEX(Y$331:Y$342,$D1608))</f>
        <v/>
      </c>
      <c r="Z1608" s="47">
        <f>Z1581*Settings!$C$13*(INDEX(Z$331:Z$342,$D1608))</f>
        <v/>
      </c>
      <c r="AA1608" s="47">
        <f>AA1581*Settings!$C$13*(INDEX(AA$331:AA$342,$D1608))</f>
        <v/>
      </c>
      <c r="AB1608" s="47">
        <f>AB1581*Settings!$C$13*(INDEX(AB$331:AB$342,$D1608))</f>
        <v/>
      </c>
      <c r="AC1608" s="47">
        <f>AC1581*Settings!$C$13*(INDEX(AC$331:AC$342,$D1608))</f>
        <v/>
      </c>
      <c r="AD1608" s="58">
        <f>REVENUE(AD1581,Settings!$C$13,INDEX(AD$331:AD$342,$D1608))</f>
        <v/>
      </c>
      <c r="AF1608" s="11">
        <f>LOWER(Settings!$C$4)&amp;".mit."&amp;$A1608&amp;IF($C1608="","","."&amp;$C1608&amp;"."&amp;$B1608)&amp;IF(INDEX(Variables!$D$5:$D$205,MATCH($A1608,Variables!$A$5:$A$205,0))="","","."&amp;INDEX(Variables!$D$5:$D$205,MATCH($A1608,Variables!$A$5:$A$205,0)))&amp;"."&amp;AF$5</f>
        <v/>
      </c>
      <c r="AG1608" s="46">
        <f>AG1581*Settings!$C$13*(INDEX(AG$331:AG$342,$D1608))</f>
        <v/>
      </c>
      <c r="AH1608" s="47">
        <f>AH1581*Settings!$C$13*(INDEX(AH$331:AH$342,$D1608))</f>
        <v/>
      </c>
      <c r="AI1608" s="47">
        <f>AI1581*Settings!$C$13*(INDEX(AI$331:AI$342,$D1608))</f>
        <v/>
      </c>
      <c r="AJ1608" s="47">
        <f>AJ1581*Settings!$C$13*(INDEX(AJ$331:AJ$342,$D1608))</f>
        <v/>
      </c>
      <c r="AK1608" s="47">
        <f>AK1581*Settings!$C$13*(INDEX(AK$331:AK$342,$D1608))</f>
        <v/>
      </c>
      <c r="AL1608" s="47">
        <f>AL1581*Settings!$C$13*(INDEX(AL$331:AL$342,$D1608))</f>
        <v/>
      </c>
      <c r="AM1608" s="47">
        <f>AM1581*Settings!$C$13*(INDEX(AM$331:AM$342,$D1608))</f>
        <v/>
      </c>
      <c r="AN1608" s="47">
        <f>AN1581*Settings!$C$13*(INDEX(AN$331:AN$342,$D1608))</f>
        <v/>
      </c>
      <c r="AO1608" s="47">
        <f>AO1581*Settings!$C$13*(INDEX(AO$331:AO$342,$D1608))</f>
        <v/>
      </c>
      <c r="AP1608" s="47">
        <f>AP1581*Settings!$C$13*(INDEX(AP$331:AP$342,$D1608))</f>
        <v/>
      </c>
      <c r="AQ1608" s="47">
        <f>AQ1581*Settings!$C$13*(INDEX(AQ$331:AQ$342,$D1608))</f>
        <v/>
      </c>
      <c r="AR1608" s="47">
        <f>AR1581*Settings!$C$13*(INDEX(AR$331:AR$342,$D1608))</f>
        <v/>
      </c>
      <c r="AS1608" s="47">
        <f>AS1581*Settings!$C$13*(INDEX(AS$331:AS$342,$D1608))</f>
        <v/>
      </c>
      <c r="AT1608" s="47">
        <f>AT1581*Settings!$C$13*(INDEX(AT$331:AT$342,$D1608))</f>
        <v/>
      </c>
      <c r="AU1608" s="47">
        <f>AU1581*Settings!$C$13*(INDEX(AU$331:AU$342,$D1608))</f>
        <v/>
      </c>
      <c r="AV1608" s="47">
        <f>AV1581*Settings!$C$13*(INDEX(AV$331:AV$342,$D1608))</f>
        <v/>
      </c>
      <c r="AW1608" s="47">
        <f>AW1581*Settings!$C$13*(INDEX(AW$331:AW$342,$D1608))</f>
        <v/>
      </c>
      <c r="AX1608" s="47">
        <f>AX1581*Settings!$C$13*(INDEX(AX$331:AX$342,$D1608))</f>
        <v/>
      </c>
      <c r="AY1608" s="58">
        <f>REVENUE(AY1581,Settings!$C$13,INDEX(AY$331:AY$342,$D1608))</f>
        <v/>
      </c>
    </row>
    <row r="1609" hidden="1" outlineLevel="2">
      <c r="A1609" s="14" t="inlineStr">
        <is>
          <t>rsub</t>
        </is>
      </c>
      <c r="B1609" s="14" t="inlineStr">
        <is>
          <t>lpg</t>
        </is>
      </c>
      <c r="C1609" s="14" t="inlineStr">
        <is>
          <t>mac</t>
        </is>
      </c>
      <c r="D1609" s="37">
        <f>INDEX(Inputs!$R$5:$R$132,MATCH($B1609&amp;"|"&amp;$C1609,Inputs!$A$5:$A$132,0))</f>
        <v/>
      </c>
      <c r="E1609" s="36" t="n"/>
      <c r="F1609" s="36" t="n"/>
      <c r="G1609" s="36" t="n"/>
      <c r="H1609" s="14">
        <f>INDEX(Variables!$B$5:$B$205,MATCH($A1609,Variables!$A$5:$A$205,0))&amp;IF($C1609="",""," | "&amp;INDEX(Mapping!$B$5:$B$26,MATCH($C1609,Mapping!$A$5:$A$26,0))&amp;" | "&amp;INDEX(Mapping!$B$30:$B$46,MATCH($B1609,Mapping!$A$30:$A$46,0)))</f>
        <v/>
      </c>
      <c r="I1609" s="14">
        <f>INDEX(Variables!$C$5:$C$205,MATCH($A1609,Variables!$A$5:$A$205,0))</f>
        <v/>
      </c>
      <c r="J1609" s="14">
        <f>INDEX(Variables!$E$5:$E$205,MATCH($A1609,Variables!$A$5:$A$205,0))</f>
        <v/>
      </c>
      <c r="K1609" s="11">
        <f>LOWER(Settings!$C$4)&amp;".mit."&amp;$A1609&amp;IF($C1609="","","."&amp;$C1609&amp;"."&amp;$B1609)&amp;IF(INDEX(Variables!$D$5:$D$205,MATCH($A1609,Variables!$A$5:$A$205,0))="","","."&amp;INDEX(Variables!$D$5:$D$205,MATCH($A1609,Variables!$A$5:$A$205,0)))&amp;"."&amp;K$5</f>
        <v/>
      </c>
      <c r="L1609" s="46">
        <f>L1582*Settings!$C$13*(INDEX(L$331:L$342,$D1609))</f>
        <v/>
      </c>
      <c r="M1609" s="47">
        <f>M1582*Settings!$C$13*(INDEX(M$331:M$342,$D1609))</f>
        <v/>
      </c>
      <c r="N1609" s="47">
        <f>N1582*Settings!$C$13*(INDEX(N$331:N$342,$D1609))</f>
        <v/>
      </c>
      <c r="O1609" s="47">
        <f>O1582*Settings!$C$13*(INDEX(O$331:O$342,$D1609))</f>
        <v/>
      </c>
      <c r="P1609" s="47">
        <f>P1582*Settings!$C$13*(INDEX(P$331:P$342,$D1609))</f>
        <v/>
      </c>
      <c r="Q1609" s="47">
        <f>Q1582*Settings!$C$13*(INDEX(Q$331:Q$342,$D1609))</f>
        <v/>
      </c>
      <c r="R1609" s="47">
        <f>R1582*Settings!$C$13*(INDEX(R$331:R$342,$D1609))</f>
        <v/>
      </c>
      <c r="S1609" s="47">
        <f>S1582*Settings!$C$13*(INDEX(S$331:S$342,$D1609))</f>
        <v/>
      </c>
      <c r="T1609" s="47">
        <f>T1582*Settings!$C$13*(INDEX(T$331:T$342,$D1609))</f>
        <v/>
      </c>
      <c r="U1609" s="47">
        <f>U1582*Settings!$C$13*(INDEX(U$331:U$342,$D1609))</f>
        <v/>
      </c>
      <c r="V1609" s="47">
        <f>V1582*Settings!$C$13*(INDEX(V$331:V$342,$D1609))</f>
        <v/>
      </c>
      <c r="W1609" s="47">
        <f>W1582*Settings!$C$13*(INDEX(W$331:W$342,$D1609))</f>
        <v/>
      </c>
      <c r="X1609" s="47">
        <f>X1582*Settings!$C$13*(INDEX(X$331:X$342,$D1609))</f>
        <v/>
      </c>
      <c r="Y1609" s="47">
        <f>Y1582*Settings!$C$13*(INDEX(Y$331:Y$342,$D1609))</f>
        <v/>
      </c>
      <c r="Z1609" s="47">
        <f>Z1582*Settings!$C$13*(INDEX(Z$331:Z$342,$D1609))</f>
        <v/>
      </c>
      <c r="AA1609" s="47">
        <f>AA1582*Settings!$C$13*(INDEX(AA$331:AA$342,$D1609))</f>
        <v/>
      </c>
      <c r="AB1609" s="47">
        <f>AB1582*Settings!$C$13*(INDEX(AB$331:AB$342,$D1609))</f>
        <v/>
      </c>
      <c r="AC1609" s="47">
        <f>AC1582*Settings!$C$13*(INDEX(AC$331:AC$342,$D1609))</f>
        <v/>
      </c>
      <c r="AD1609" s="58">
        <f>REVENUE(AD1582,Settings!$C$13,INDEX(AD$331:AD$342,$D1609))</f>
        <v/>
      </c>
      <c r="AF1609" s="11">
        <f>LOWER(Settings!$C$4)&amp;".mit."&amp;$A1609&amp;IF($C1609="","","."&amp;$C1609&amp;"."&amp;$B1609)&amp;IF(INDEX(Variables!$D$5:$D$205,MATCH($A1609,Variables!$A$5:$A$205,0))="","","."&amp;INDEX(Variables!$D$5:$D$205,MATCH($A1609,Variables!$A$5:$A$205,0)))&amp;"."&amp;AF$5</f>
        <v/>
      </c>
      <c r="AG1609" s="46">
        <f>AG1582*Settings!$C$13*(INDEX(AG$331:AG$342,$D1609))</f>
        <v/>
      </c>
      <c r="AH1609" s="47">
        <f>AH1582*Settings!$C$13*(INDEX(AH$331:AH$342,$D1609))</f>
        <v/>
      </c>
      <c r="AI1609" s="47">
        <f>AI1582*Settings!$C$13*(INDEX(AI$331:AI$342,$D1609))</f>
        <v/>
      </c>
      <c r="AJ1609" s="47">
        <f>AJ1582*Settings!$C$13*(INDEX(AJ$331:AJ$342,$D1609))</f>
        <v/>
      </c>
      <c r="AK1609" s="47">
        <f>AK1582*Settings!$C$13*(INDEX(AK$331:AK$342,$D1609))</f>
        <v/>
      </c>
      <c r="AL1609" s="47">
        <f>AL1582*Settings!$C$13*(INDEX(AL$331:AL$342,$D1609))</f>
        <v/>
      </c>
      <c r="AM1609" s="47">
        <f>AM1582*Settings!$C$13*(INDEX(AM$331:AM$342,$D1609))</f>
        <v/>
      </c>
      <c r="AN1609" s="47">
        <f>AN1582*Settings!$C$13*(INDEX(AN$331:AN$342,$D1609))</f>
        <v/>
      </c>
      <c r="AO1609" s="47">
        <f>AO1582*Settings!$C$13*(INDEX(AO$331:AO$342,$D1609))</f>
        <v/>
      </c>
      <c r="AP1609" s="47">
        <f>AP1582*Settings!$C$13*(INDEX(AP$331:AP$342,$D1609))</f>
        <v/>
      </c>
      <c r="AQ1609" s="47">
        <f>AQ1582*Settings!$C$13*(INDEX(AQ$331:AQ$342,$D1609))</f>
        <v/>
      </c>
      <c r="AR1609" s="47">
        <f>AR1582*Settings!$C$13*(INDEX(AR$331:AR$342,$D1609))</f>
        <v/>
      </c>
      <c r="AS1609" s="47">
        <f>AS1582*Settings!$C$13*(INDEX(AS$331:AS$342,$D1609))</f>
        <v/>
      </c>
      <c r="AT1609" s="47">
        <f>AT1582*Settings!$C$13*(INDEX(AT$331:AT$342,$D1609))</f>
        <v/>
      </c>
      <c r="AU1609" s="47">
        <f>AU1582*Settings!$C$13*(INDEX(AU$331:AU$342,$D1609))</f>
        <v/>
      </c>
      <c r="AV1609" s="47">
        <f>AV1582*Settings!$C$13*(INDEX(AV$331:AV$342,$D1609))</f>
        <v/>
      </c>
      <c r="AW1609" s="47">
        <f>AW1582*Settings!$C$13*(INDEX(AW$331:AW$342,$D1609))</f>
        <v/>
      </c>
      <c r="AX1609" s="47">
        <f>AX1582*Settings!$C$13*(INDEX(AX$331:AX$342,$D1609))</f>
        <v/>
      </c>
      <c r="AY1609" s="58">
        <f>REVENUE(AY1582,Settings!$C$13,INDEX(AY$331:AY$342,$D1609))</f>
        <v/>
      </c>
    </row>
    <row r="1610" hidden="1" outlineLevel="2">
      <c r="A1610" s="14" t="inlineStr">
        <is>
          <t>rsub</t>
        </is>
      </c>
      <c r="B1610" s="14" t="inlineStr">
        <is>
          <t>ker</t>
        </is>
      </c>
      <c r="C1610" s="14" t="inlineStr">
        <is>
          <t>mac</t>
        </is>
      </c>
      <c r="D1610" s="37">
        <f>INDEX(Inputs!$R$5:$R$132,MATCH($B1610&amp;"|"&amp;$C1610,Inputs!$A$5:$A$132,0))</f>
        <v/>
      </c>
      <c r="E1610" s="36" t="n"/>
      <c r="F1610" s="36" t="n"/>
      <c r="G1610" s="36" t="n"/>
      <c r="H1610" s="14">
        <f>INDEX(Variables!$B$5:$B$205,MATCH($A1610,Variables!$A$5:$A$205,0))&amp;IF($C1610="",""," | "&amp;INDEX(Mapping!$B$5:$B$26,MATCH($C1610,Mapping!$A$5:$A$26,0))&amp;" | "&amp;INDEX(Mapping!$B$30:$B$46,MATCH($B1610,Mapping!$A$30:$A$46,0)))</f>
        <v/>
      </c>
      <c r="I1610" s="14">
        <f>INDEX(Variables!$C$5:$C$205,MATCH($A1610,Variables!$A$5:$A$205,0))</f>
        <v/>
      </c>
      <c r="J1610" s="14">
        <f>INDEX(Variables!$E$5:$E$205,MATCH($A1610,Variables!$A$5:$A$205,0))</f>
        <v/>
      </c>
      <c r="K1610" s="11">
        <f>LOWER(Settings!$C$4)&amp;".mit."&amp;$A1610&amp;IF($C1610="","","."&amp;$C1610&amp;"."&amp;$B1610)&amp;IF(INDEX(Variables!$D$5:$D$205,MATCH($A1610,Variables!$A$5:$A$205,0))="","","."&amp;INDEX(Variables!$D$5:$D$205,MATCH($A1610,Variables!$A$5:$A$205,0)))&amp;"."&amp;K$5</f>
        <v/>
      </c>
      <c r="L1610" s="46">
        <f>L1583*Settings!$C$13*(INDEX(L$331:L$342,$D1610))</f>
        <v/>
      </c>
      <c r="M1610" s="47">
        <f>M1583*Settings!$C$13*(INDEX(M$331:M$342,$D1610))</f>
        <v/>
      </c>
      <c r="N1610" s="47">
        <f>N1583*Settings!$C$13*(INDEX(N$331:N$342,$D1610))</f>
        <v/>
      </c>
      <c r="O1610" s="47">
        <f>O1583*Settings!$C$13*(INDEX(O$331:O$342,$D1610))</f>
        <v/>
      </c>
      <c r="P1610" s="47">
        <f>P1583*Settings!$C$13*(INDEX(P$331:P$342,$D1610))</f>
        <v/>
      </c>
      <c r="Q1610" s="47">
        <f>Q1583*Settings!$C$13*(INDEX(Q$331:Q$342,$D1610))</f>
        <v/>
      </c>
      <c r="R1610" s="47">
        <f>R1583*Settings!$C$13*(INDEX(R$331:R$342,$D1610))</f>
        <v/>
      </c>
      <c r="S1610" s="47">
        <f>S1583*Settings!$C$13*(INDEX(S$331:S$342,$D1610))</f>
        <v/>
      </c>
      <c r="T1610" s="47">
        <f>T1583*Settings!$C$13*(INDEX(T$331:T$342,$D1610))</f>
        <v/>
      </c>
      <c r="U1610" s="47">
        <f>U1583*Settings!$C$13*(INDEX(U$331:U$342,$D1610))</f>
        <v/>
      </c>
      <c r="V1610" s="47">
        <f>V1583*Settings!$C$13*(INDEX(V$331:V$342,$D1610))</f>
        <v/>
      </c>
      <c r="W1610" s="47">
        <f>W1583*Settings!$C$13*(INDEX(W$331:W$342,$D1610))</f>
        <v/>
      </c>
      <c r="X1610" s="47">
        <f>X1583*Settings!$C$13*(INDEX(X$331:X$342,$D1610))</f>
        <v/>
      </c>
      <c r="Y1610" s="47">
        <f>Y1583*Settings!$C$13*(INDEX(Y$331:Y$342,$D1610))</f>
        <v/>
      </c>
      <c r="Z1610" s="47">
        <f>Z1583*Settings!$C$13*(INDEX(Z$331:Z$342,$D1610))</f>
        <v/>
      </c>
      <c r="AA1610" s="47">
        <f>AA1583*Settings!$C$13*(INDEX(AA$331:AA$342,$D1610))</f>
        <v/>
      </c>
      <c r="AB1610" s="47">
        <f>AB1583*Settings!$C$13*(INDEX(AB$331:AB$342,$D1610))</f>
        <v/>
      </c>
      <c r="AC1610" s="47">
        <f>AC1583*Settings!$C$13*(INDEX(AC$331:AC$342,$D1610))</f>
        <v/>
      </c>
      <c r="AD1610" s="58">
        <f>REVENUE(AD1583,Settings!$C$13,INDEX(AD$331:AD$342,$D1610))</f>
        <v/>
      </c>
      <c r="AF1610" s="11">
        <f>LOWER(Settings!$C$4)&amp;".mit."&amp;$A1610&amp;IF($C1610="","","."&amp;$C1610&amp;"."&amp;$B1610)&amp;IF(INDEX(Variables!$D$5:$D$205,MATCH($A1610,Variables!$A$5:$A$205,0))="","","."&amp;INDEX(Variables!$D$5:$D$205,MATCH($A1610,Variables!$A$5:$A$205,0)))&amp;"."&amp;AF$5</f>
        <v/>
      </c>
      <c r="AG1610" s="46">
        <f>AG1583*Settings!$C$13*(INDEX(AG$331:AG$342,$D1610))</f>
        <v/>
      </c>
      <c r="AH1610" s="47">
        <f>AH1583*Settings!$C$13*(INDEX(AH$331:AH$342,$D1610))</f>
        <v/>
      </c>
      <c r="AI1610" s="47">
        <f>AI1583*Settings!$C$13*(INDEX(AI$331:AI$342,$D1610))</f>
        <v/>
      </c>
      <c r="AJ1610" s="47">
        <f>AJ1583*Settings!$C$13*(INDEX(AJ$331:AJ$342,$D1610))</f>
        <v/>
      </c>
      <c r="AK1610" s="47">
        <f>AK1583*Settings!$C$13*(INDEX(AK$331:AK$342,$D1610))</f>
        <v/>
      </c>
      <c r="AL1610" s="47">
        <f>AL1583*Settings!$C$13*(INDEX(AL$331:AL$342,$D1610))</f>
        <v/>
      </c>
      <c r="AM1610" s="47">
        <f>AM1583*Settings!$C$13*(INDEX(AM$331:AM$342,$D1610))</f>
        <v/>
      </c>
      <c r="AN1610" s="47">
        <f>AN1583*Settings!$C$13*(INDEX(AN$331:AN$342,$D1610))</f>
        <v/>
      </c>
      <c r="AO1610" s="47">
        <f>AO1583*Settings!$C$13*(INDEX(AO$331:AO$342,$D1610))</f>
        <v/>
      </c>
      <c r="AP1610" s="47">
        <f>AP1583*Settings!$C$13*(INDEX(AP$331:AP$342,$D1610))</f>
        <v/>
      </c>
      <c r="AQ1610" s="47">
        <f>AQ1583*Settings!$C$13*(INDEX(AQ$331:AQ$342,$D1610))</f>
        <v/>
      </c>
      <c r="AR1610" s="47">
        <f>AR1583*Settings!$C$13*(INDEX(AR$331:AR$342,$D1610))</f>
        <v/>
      </c>
      <c r="AS1610" s="47">
        <f>AS1583*Settings!$C$13*(INDEX(AS$331:AS$342,$D1610))</f>
        <v/>
      </c>
      <c r="AT1610" s="47">
        <f>AT1583*Settings!$C$13*(INDEX(AT$331:AT$342,$D1610))</f>
        <v/>
      </c>
      <c r="AU1610" s="47">
        <f>AU1583*Settings!$C$13*(INDEX(AU$331:AU$342,$D1610))</f>
        <v/>
      </c>
      <c r="AV1610" s="47">
        <f>AV1583*Settings!$C$13*(INDEX(AV$331:AV$342,$D1610))</f>
        <v/>
      </c>
      <c r="AW1610" s="47">
        <f>AW1583*Settings!$C$13*(INDEX(AW$331:AW$342,$D1610))</f>
        <v/>
      </c>
      <c r="AX1610" s="47">
        <f>AX1583*Settings!$C$13*(INDEX(AX$331:AX$342,$D1610))</f>
        <v/>
      </c>
      <c r="AY1610" s="58">
        <f>REVENUE(AY1583,Settings!$C$13,INDEX(AY$331:AY$342,$D1610))</f>
        <v/>
      </c>
    </row>
    <row r="1611" hidden="1" outlineLevel="2">
      <c r="A1611" s="14" t="inlineStr">
        <is>
          <t>rsub</t>
        </is>
      </c>
      <c r="B1611" s="14" t="inlineStr">
        <is>
          <t>oop</t>
        </is>
      </c>
      <c r="C1611" s="14" t="inlineStr">
        <is>
          <t>mac</t>
        </is>
      </c>
      <c r="D1611" s="37">
        <f>INDEX(Inputs!$R$5:$R$132,MATCH($B1611&amp;"|"&amp;$C1611,Inputs!$A$5:$A$132,0))</f>
        <v/>
      </c>
      <c r="E1611" s="36" t="n"/>
      <c r="F1611" s="36" t="n"/>
      <c r="G1611" s="36" t="n"/>
      <c r="H1611" s="14">
        <f>INDEX(Variables!$B$5:$B$205,MATCH($A1611,Variables!$A$5:$A$205,0))&amp;IF($C1611="",""," | "&amp;INDEX(Mapping!$B$5:$B$26,MATCH($C1611,Mapping!$A$5:$A$26,0))&amp;" | "&amp;INDEX(Mapping!$B$30:$B$46,MATCH($B1611,Mapping!$A$30:$A$46,0)))</f>
        <v/>
      </c>
      <c r="I1611" s="14">
        <f>INDEX(Variables!$C$5:$C$205,MATCH($A1611,Variables!$A$5:$A$205,0))</f>
        <v/>
      </c>
      <c r="J1611" s="14">
        <f>INDEX(Variables!$E$5:$E$205,MATCH($A1611,Variables!$A$5:$A$205,0))</f>
        <v/>
      </c>
      <c r="K1611" s="11">
        <f>LOWER(Settings!$C$4)&amp;".mit."&amp;$A1611&amp;IF($C1611="","","."&amp;$C1611&amp;"."&amp;$B1611)&amp;IF(INDEX(Variables!$D$5:$D$205,MATCH($A1611,Variables!$A$5:$A$205,0))="","","."&amp;INDEX(Variables!$D$5:$D$205,MATCH($A1611,Variables!$A$5:$A$205,0)))&amp;"."&amp;K$5</f>
        <v/>
      </c>
      <c r="L1611" s="46">
        <f>L1584*Settings!$C$13*(INDEX(L$331:L$342,$D1611))</f>
        <v/>
      </c>
      <c r="M1611" s="47">
        <f>M1584*Settings!$C$13*(INDEX(M$331:M$342,$D1611))</f>
        <v/>
      </c>
      <c r="N1611" s="47">
        <f>N1584*Settings!$C$13*(INDEX(N$331:N$342,$D1611))</f>
        <v/>
      </c>
      <c r="O1611" s="47">
        <f>O1584*Settings!$C$13*(INDEX(O$331:O$342,$D1611))</f>
        <v/>
      </c>
      <c r="P1611" s="47">
        <f>P1584*Settings!$C$13*(INDEX(P$331:P$342,$D1611))</f>
        <v/>
      </c>
      <c r="Q1611" s="47">
        <f>Q1584*Settings!$C$13*(INDEX(Q$331:Q$342,$D1611))</f>
        <v/>
      </c>
      <c r="R1611" s="47">
        <f>R1584*Settings!$C$13*(INDEX(R$331:R$342,$D1611))</f>
        <v/>
      </c>
      <c r="S1611" s="47">
        <f>S1584*Settings!$C$13*(INDEX(S$331:S$342,$D1611))</f>
        <v/>
      </c>
      <c r="T1611" s="47">
        <f>T1584*Settings!$C$13*(INDEX(T$331:T$342,$D1611))</f>
        <v/>
      </c>
      <c r="U1611" s="47">
        <f>U1584*Settings!$C$13*(INDEX(U$331:U$342,$D1611))</f>
        <v/>
      </c>
      <c r="V1611" s="47">
        <f>V1584*Settings!$C$13*(INDEX(V$331:V$342,$D1611))</f>
        <v/>
      </c>
      <c r="W1611" s="47">
        <f>W1584*Settings!$C$13*(INDEX(W$331:W$342,$D1611))</f>
        <v/>
      </c>
      <c r="X1611" s="47">
        <f>X1584*Settings!$C$13*(INDEX(X$331:X$342,$D1611))</f>
        <v/>
      </c>
      <c r="Y1611" s="47">
        <f>Y1584*Settings!$C$13*(INDEX(Y$331:Y$342,$D1611))</f>
        <v/>
      </c>
      <c r="Z1611" s="47">
        <f>Z1584*Settings!$C$13*(INDEX(Z$331:Z$342,$D1611))</f>
        <v/>
      </c>
      <c r="AA1611" s="47">
        <f>AA1584*Settings!$C$13*(INDEX(AA$331:AA$342,$D1611))</f>
        <v/>
      </c>
      <c r="AB1611" s="47">
        <f>AB1584*Settings!$C$13*(INDEX(AB$331:AB$342,$D1611))</f>
        <v/>
      </c>
      <c r="AC1611" s="47">
        <f>AC1584*Settings!$C$13*(INDEX(AC$331:AC$342,$D1611))</f>
        <v/>
      </c>
      <c r="AD1611" s="58">
        <f>REVENUE(AD1584,Settings!$C$13,INDEX(AD$331:AD$342,$D1611))</f>
        <v/>
      </c>
      <c r="AF1611" s="11">
        <f>LOWER(Settings!$C$4)&amp;".mit."&amp;$A1611&amp;IF($C1611="","","."&amp;$C1611&amp;"."&amp;$B1611)&amp;IF(INDEX(Variables!$D$5:$D$205,MATCH($A1611,Variables!$A$5:$A$205,0))="","","."&amp;INDEX(Variables!$D$5:$D$205,MATCH($A1611,Variables!$A$5:$A$205,0)))&amp;"."&amp;AF$5</f>
        <v/>
      </c>
      <c r="AG1611" s="46">
        <f>AG1584*Settings!$C$13*(INDEX(AG$331:AG$342,$D1611))</f>
        <v/>
      </c>
      <c r="AH1611" s="47">
        <f>AH1584*Settings!$C$13*(INDEX(AH$331:AH$342,$D1611))</f>
        <v/>
      </c>
      <c r="AI1611" s="47">
        <f>AI1584*Settings!$C$13*(INDEX(AI$331:AI$342,$D1611))</f>
        <v/>
      </c>
      <c r="AJ1611" s="47">
        <f>AJ1584*Settings!$C$13*(INDEX(AJ$331:AJ$342,$D1611))</f>
        <v/>
      </c>
      <c r="AK1611" s="47">
        <f>AK1584*Settings!$C$13*(INDEX(AK$331:AK$342,$D1611))</f>
        <v/>
      </c>
      <c r="AL1611" s="47">
        <f>AL1584*Settings!$C$13*(INDEX(AL$331:AL$342,$D1611))</f>
        <v/>
      </c>
      <c r="AM1611" s="47">
        <f>AM1584*Settings!$C$13*(INDEX(AM$331:AM$342,$D1611))</f>
        <v/>
      </c>
      <c r="AN1611" s="47">
        <f>AN1584*Settings!$C$13*(INDEX(AN$331:AN$342,$D1611))</f>
        <v/>
      </c>
      <c r="AO1611" s="47">
        <f>AO1584*Settings!$C$13*(INDEX(AO$331:AO$342,$D1611))</f>
        <v/>
      </c>
      <c r="AP1611" s="47">
        <f>AP1584*Settings!$C$13*(INDEX(AP$331:AP$342,$D1611))</f>
        <v/>
      </c>
      <c r="AQ1611" s="47">
        <f>AQ1584*Settings!$C$13*(INDEX(AQ$331:AQ$342,$D1611))</f>
        <v/>
      </c>
      <c r="AR1611" s="47">
        <f>AR1584*Settings!$C$13*(INDEX(AR$331:AR$342,$D1611))</f>
        <v/>
      </c>
      <c r="AS1611" s="47">
        <f>AS1584*Settings!$C$13*(INDEX(AS$331:AS$342,$D1611))</f>
        <v/>
      </c>
      <c r="AT1611" s="47">
        <f>AT1584*Settings!$C$13*(INDEX(AT$331:AT$342,$D1611))</f>
        <v/>
      </c>
      <c r="AU1611" s="47">
        <f>AU1584*Settings!$C$13*(INDEX(AU$331:AU$342,$D1611))</f>
        <v/>
      </c>
      <c r="AV1611" s="47">
        <f>AV1584*Settings!$C$13*(INDEX(AV$331:AV$342,$D1611))</f>
        <v/>
      </c>
      <c r="AW1611" s="47">
        <f>AW1584*Settings!$C$13*(INDEX(AW$331:AW$342,$D1611))</f>
        <v/>
      </c>
      <c r="AX1611" s="47">
        <f>AX1584*Settings!$C$13*(INDEX(AX$331:AX$342,$D1611))</f>
        <v/>
      </c>
      <c r="AY1611" s="58">
        <f>REVENUE(AY1584,Settings!$C$13,INDEX(AY$331:AY$342,$D1611))</f>
        <v/>
      </c>
    </row>
    <row r="1612" hidden="1" outlineLevel="2">
      <c r="A1612" s="14" t="inlineStr">
        <is>
          <t>rsub</t>
        </is>
      </c>
      <c r="B1612" s="14" t="inlineStr">
        <is>
          <t>bio</t>
        </is>
      </c>
      <c r="C1612" s="14" t="inlineStr">
        <is>
          <t>mac</t>
        </is>
      </c>
      <c r="D1612" s="37">
        <f>INDEX(Inputs!$R$5:$R$132,MATCH($B1612&amp;"|"&amp;$C1612,Inputs!$A$5:$A$132,0))</f>
        <v/>
      </c>
      <c r="E1612" s="36" t="n"/>
      <c r="F1612" s="36" t="n"/>
      <c r="G1612" s="36" t="n"/>
      <c r="H1612" s="14">
        <f>INDEX(Variables!$B$5:$B$205,MATCH($A1612,Variables!$A$5:$A$205,0))&amp;IF($C1612="",""," | "&amp;INDEX(Mapping!$B$5:$B$26,MATCH($C1612,Mapping!$A$5:$A$26,0))&amp;" | "&amp;INDEX(Mapping!$B$30:$B$46,MATCH($B1612,Mapping!$A$30:$A$46,0)))</f>
        <v/>
      </c>
      <c r="I1612" s="14">
        <f>INDEX(Variables!$C$5:$C$205,MATCH($A1612,Variables!$A$5:$A$205,0))</f>
        <v/>
      </c>
      <c r="J1612" s="14">
        <f>INDEX(Variables!$E$5:$E$205,MATCH($A1612,Variables!$A$5:$A$205,0))</f>
        <v/>
      </c>
      <c r="K1612" s="11">
        <f>LOWER(Settings!$C$4)&amp;".mit."&amp;$A1612&amp;IF($C1612="","","."&amp;$C1612&amp;"."&amp;$B1612)&amp;IF(INDEX(Variables!$D$5:$D$205,MATCH($A1612,Variables!$A$5:$A$205,0))="","","."&amp;INDEX(Variables!$D$5:$D$205,MATCH($A1612,Variables!$A$5:$A$205,0)))&amp;"."&amp;K$5</f>
        <v/>
      </c>
      <c r="L1612" s="46">
        <f>L1585*Settings!$C$13*(INDEX(L$331:L$342,$D1612))</f>
        <v/>
      </c>
      <c r="M1612" s="47">
        <f>M1585*Settings!$C$13*(INDEX(M$331:M$342,$D1612))</f>
        <v/>
      </c>
      <c r="N1612" s="47">
        <f>N1585*Settings!$C$13*(INDEX(N$331:N$342,$D1612))</f>
        <v/>
      </c>
      <c r="O1612" s="47">
        <f>O1585*Settings!$C$13*(INDEX(O$331:O$342,$D1612))</f>
        <v/>
      </c>
      <c r="P1612" s="47">
        <f>P1585*Settings!$C$13*(INDEX(P$331:P$342,$D1612))</f>
        <v/>
      </c>
      <c r="Q1612" s="47">
        <f>Q1585*Settings!$C$13*(INDEX(Q$331:Q$342,$D1612))</f>
        <v/>
      </c>
      <c r="R1612" s="47">
        <f>R1585*Settings!$C$13*(INDEX(R$331:R$342,$D1612))</f>
        <v/>
      </c>
      <c r="S1612" s="47">
        <f>S1585*Settings!$C$13*(INDEX(S$331:S$342,$D1612))</f>
        <v/>
      </c>
      <c r="T1612" s="47">
        <f>T1585*Settings!$C$13*(INDEX(T$331:T$342,$D1612))</f>
        <v/>
      </c>
      <c r="U1612" s="47">
        <f>U1585*Settings!$C$13*(INDEX(U$331:U$342,$D1612))</f>
        <v/>
      </c>
      <c r="V1612" s="47">
        <f>V1585*Settings!$C$13*(INDEX(V$331:V$342,$D1612))</f>
        <v/>
      </c>
      <c r="W1612" s="47">
        <f>W1585*Settings!$C$13*(INDEX(W$331:W$342,$D1612))</f>
        <v/>
      </c>
      <c r="X1612" s="47">
        <f>X1585*Settings!$C$13*(INDEX(X$331:X$342,$D1612))</f>
        <v/>
      </c>
      <c r="Y1612" s="47">
        <f>Y1585*Settings!$C$13*(INDEX(Y$331:Y$342,$D1612))</f>
        <v/>
      </c>
      <c r="Z1612" s="47">
        <f>Z1585*Settings!$C$13*(INDEX(Z$331:Z$342,$D1612))</f>
        <v/>
      </c>
      <c r="AA1612" s="47">
        <f>AA1585*Settings!$C$13*(INDEX(AA$331:AA$342,$D1612))</f>
        <v/>
      </c>
      <c r="AB1612" s="47">
        <f>AB1585*Settings!$C$13*(INDEX(AB$331:AB$342,$D1612))</f>
        <v/>
      </c>
      <c r="AC1612" s="47">
        <f>AC1585*Settings!$C$13*(INDEX(AC$331:AC$342,$D1612))</f>
        <v/>
      </c>
      <c r="AD1612" s="58">
        <f>REVENUE(AD1585,Settings!$C$13,INDEX(AD$331:AD$342,$D1612))</f>
        <v/>
      </c>
      <c r="AF1612" s="11">
        <f>LOWER(Settings!$C$4)&amp;".mit."&amp;$A1612&amp;IF($C1612="","","."&amp;$C1612&amp;"."&amp;$B1612)&amp;IF(INDEX(Variables!$D$5:$D$205,MATCH($A1612,Variables!$A$5:$A$205,0))="","","."&amp;INDEX(Variables!$D$5:$D$205,MATCH($A1612,Variables!$A$5:$A$205,0)))&amp;"."&amp;AF$5</f>
        <v/>
      </c>
      <c r="AG1612" s="46">
        <f>AG1585*Settings!$C$13*(INDEX(AG$331:AG$342,$D1612))</f>
        <v/>
      </c>
      <c r="AH1612" s="47">
        <f>AH1585*Settings!$C$13*(INDEX(AH$331:AH$342,$D1612))</f>
        <v/>
      </c>
      <c r="AI1612" s="47">
        <f>AI1585*Settings!$C$13*(INDEX(AI$331:AI$342,$D1612))</f>
        <v/>
      </c>
      <c r="AJ1612" s="47">
        <f>AJ1585*Settings!$C$13*(INDEX(AJ$331:AJ$342,$D1612))</f>
        <v/>
      </c>
      <c r="AK1612" s="47">
        <f>AK1585*Settings!$C$13*(INDEX(AK$331:AK$342,$D1612))</f>
        <v/>
      </c>
      <c r="AL1612" s="47">
        <f>AL1585*Settings!$C$13*(INDEX(AL$331:AL$342,$D1612))</f>
        <v/>
      </c>
      <c r="AM1612" s="47">
        <f>AM1585*Settings!$C$13*(INDEX(AM$331:AM$342,$D1612))</f>
        <v/>
      </c>
      <c r="AN1612" s="47">
        <f>AN1585*Settings!$C$13*(INDEX(AN$331:AN$342,$D1612))</f>
        <v/>
      </c>
      <c r="AO1612" s="47">
        <f>AO1585*Settings!$C$13*(INDEX(AO$331:AO$342,$D1612))</f>
        <v/>
      </c>
      <c r="AP1612" s="47">
        <f>AP1585*Settings!$C$13*(INDEX(AP$331:AP$342,$D1612))</f>
        <v/>
      </c>
      <c r="AQ1612" s="47">
        <f>AQ1585*Settings!$C$13*(INDEX(AQ$331:AQ$342,$D1612))</f>
        <v/>
      </c>
      <c r="AR1612" s="47">
        <f>AR1585*Settings!$C$13*(INDEX(AR$331:AR$342,$D1612))</f>
        <v/>
      </c>
      <c r="AS1612" s="47">
        <f>AS1585*Settings!$C$13*(INDEX(AS$331:AS$342,$D1612))</f>
        <v/>
      </c>
      <c r="AT1612" s="47">
        <f>AT1585*Settings!$C$13*(INDEX(AT$331:AT$342,$D1612))</f>
        <v/>
      </c>
      <c r="AU1612" s="47">
        <f>AU1585*Settings!$C$13*(INDEX(AU$331:AU$342,$D1612))</f>
        <v/>
      </c>
      <c r="AV1612" s="47">
        <f>AV1585*Settings!$C$13*(INDEX(AV$331:AV$342,$D1612))</f>
        <v/>
      </c>
      <c r="AW1612" s="47">
        <f>AW1585*Settings!$C$13*(INDEX(AW$331:AW$342,$D1612))</f>
        <v/>
      </c>
      <c r="AX1612" s="47">
        <f>AX1585*Settings!$C$13*(INDEX(AX$331:AX$342,$D1612))</f>
        <v/>
      </c>
      <c r="AY1612" s="58">
        <f>REVENUE(AY1585,Settings!$C$13,INDEX(AY$331:AY$342,$D1612))</f>
        <v/>
      </c>
    </row>
    <row r="1613" hidden="1" outlineLevel="2"/>
    <row r="1614" hidden="1" outlineLevel="2">
      <c r="A1614" s="14" t="inlineStr">
        <is>
          <t>rnew</t>
        </is>
      </c>
      <c r="B1614" s="14" t="inlineStr">
        <is>
          <t>coa</t>
        </is>
      </c>
      <c r="C1614" s="14" t="inlineStr">
        <is>
          <t>mac</t>
        </is>
      </c>
      <c r="D1614" s="37">
        <f>INDEX(Inputs!$S$5:$S$132,MATCH($B1614&amp;"|"&amp;$C1614,Inputs!$A$5:$A$132,0))</f>
        <v/>
      </c>
      <c r="E1614" s="36" t="n"/>
      <c r="F1614" s="36" t="n"/>
      <c r="G1614" s="36" t="n"/>
      <c r="H1614" s="14">
        <f>INDEX(Variables!$B$5:$B$205,MATCH($A1614,Variables!$A$5:$A$205,0))&amp;IF($C1614="",""," | "&amp;INDEX(Mapping!$B$5:$B$26,MATCH($C1614,Mapping!$A$5:$A$26,0))&amp;" | "&amp;INDEX(Mapping!$B$30:$B$46,MATCH($B1614,Mapping!$A$30:$A$46,0)))</f>
        <v/>
      </c>
      <c r="I1614" s="14">
        <f>INDEX(Variables!$C$5:$C$205,MATCH($A1614,Variables!$A$5:$A$205,0))</f>
        <v/>
      </c>
      <c r="J1614" s="14">
        <f>INDEX(Variables!$E$5:$E$205,MATCH($A1614,Variables!$A$5:$A$205,0))</f>
        <v/>
      </c>
      <c r="K1614" s="11">
        <f>LOWER(Settings!$C$4)&amp;".mit."&amp;$A1614&amp;IF($C1614="","","."&amp;$C1614&amp;"."&amp;$B1614)&amp;IF(INDEX(Variables!$D$5:$D$205,MATCH($A1614,Variables!$A$5:$A$205,0))="","","."&amp;INDEX(Variables!$D$5:$D$205,MATCH($A1614,Variables!$A$5:$A$205,0)))&amp;"."&amp;K$5</f>
        <v/>
      </c>
      <c r="L1614" s="46">
        <f>L1578*Settings!$C$13*(L1524+L1542+L1533*L$195+L1551*$D1614)</f>
        <v/>
      </c>
      <c r="M1614" s="47">
        <f>M1578*Settings!$C$13*(M1524+M1542+M1533*M$195+M1551*$D1614)</f>
        <v/>
      </c>
      <c r="N1614" s="47">
        <f>N1578*Settings!$C$13*(N1524+N1542+N1533*N$195+N1551*$D1614)</f>
        <v/>
      </c>
      <c r="O1614" s="47">
        <f>O1578*Settings!$C$13*(O1524+O1542+O1533*O$195+O1551*$D1614)</f>
        <v/>
      </c>
      <c r="P1614" s="47">
        <f>P1578*Settings!$C$13*(P1524+P1542+P1533*P$195+P1551*$D1614)</f>
        <v/>
      </c>
      <c r="Q1614" s="47">
        <f>Q1578*Settings!$C$13*(Q1524+Q1542+Q1533*Q$195+Q1551*$D1614)</f>
        <v/>
      </c>
      <c r="R1614" s="47">
        <f>R1578*Settings!$C$13*(R1524+R1542+R1533*R$195+R1551*$D1614)</f>
        <v/>
      </c>
      <c r="S1614" s="47">
        <f>S1578*Settings!$C$13*(S1524+S1542+S1533*S$195+S1551*$D1614)</f>
        <v/>
      </c>
      <c r="T1614" s="47">
        <f>T1578*Settings!$C$13*(T1524+T1542+T1533*T$195+T1551*$D1614)</f>
        <v/>
      </c>
      <c r="U1614" s="47">
        <f>U1578*Settings!$C$13*(U1524+U1542+U1533*U$195+U1551*$D1614)</f>
        <v/>
      </c>
      <c r="V1614" s="47">
        <f>V1578*Settings!$C$13*(V1524+V1542+V1533*V$195+V1551*$D1614)</f>
        <v/>
      </c>
      <c r="W1614" s="47">
        <f>W1578*Settings!$C$13*(W1524+W1542+W1533*W$195+W1551*$D1614)</f>
        <v/>
      </c>
      <c r="X1614" s="47">
        <f>X1578*Settings!$C$13*(X1524+X1542+X1533*X$195+X1551*$D1614)</f>
        <v/>
      </c>
      <c r="Y1614" s="47">
        <f>Y1578*Settings!$C$13*(Y1524+Y1542+Y1533*Y$195+Y1551*$D1614)</f>
        <v/>
      </c>
      <c r="Z1614" s="47">
        <f>Z1578*Settings!$C$13*(Z1524+Z1542+Z1533*Z$195+Z1551*$D1614)</f>
        <v/>
      </c>
      <c r="AA1614" s="47">
        <f>AA1578*Settings!$C$13*(AA1524+AA1542+AA1533*AA$195+AA1551*$D1614)</f>
        <v/>
      </c>
      <c r="AB1614" s="47">
        <f>AB1578*Settings!$C$13*(AB1524+AB1542+AB1533*AB$195+AB1551*$D1614)</f>
        <v/>
      </c>
      <c r="AC1614" s="47">
        <f>AC1578*Settings!$C$13*(AC1524+AC1542+AC1533*AC$195+AC1551*$D1614)</f>
        <v/>
      </c>
      <c r="AD1614" s="58">
        <f>REVENUE(AD1578,Settings!$C$13,NEWREVRATE(AD1524,AD1542,AD1533,AD$195,AD1551,$D1614))</f>
        <v/>
      </c>
      <c r="AF1614" s="11">
        <f>LOWER(Settings!$C$4)&amp;".mit."&amp;$A1614&amp;IF($C1614="","","."&amp;$C1614&amp;"."&amp;$B1614)&amp;IF(INDEX(Variables!$D$5:$D$205,MATCH($A1614,Variables!$A$5:$A$205,0))="","","."&amp;INDEX(Variables!$D$5:$D$205,MATCH($A1614,Variables!$A$5:$A$205,0)))&amp;"."&amp;AF$5</f>
        <v/>
      </c>
      <c r="AG1614" s="46">
        <f>AG1578*Settings!$C$13*(AG1524+AG1542+AG1533*AG$195+AG1551*$D1614)</f>
        <v/>
      </c>
      <c r="AH1614" s="47">
        <f>AH1578*Settings!$C$13*(AH1524+AH1542+AH1533*AH$195+AH1551*$D1614)</f>
        <v/>
      </c>
      <c r="AI1614" s="47">
        <f>AI1578*Settings!$C$13*(AI1524+AI1542+AI1533*AI$195+AI1551*$D1614)</f>
        <v/>
      </c>
      <c r="AJ1614" s="47">
        <f>AJ1578*Settings!$C$13*(AJ1524+AJ1542+AJ1533*AJ$195+AJ1551*$D1614)</f>
        <v/>
      </c>
      <c r="AK1614" s="47">
        <f>AK1578*Settings!$C$13*(AK1524+AK1542+AK1533*AK$195+AK1551*$D1614)</f>
        <v/>
      </c>
      <c r="AL1614" s="47">
        <f>AL1578*Settings!$C$13*(AL1524+AL1542+AL1533*AL$195+AL1551*$D1614)</f>
        <v/>
      </c>
      <c r="AM1614" s="47">
        <f>AM1578*Settings!$C$13*(AM1524+AM1542+AM1533*AM$195+AM1551*$D1614)</f>
        <v/>
      </c>
      <c r="AN1614" s="47">
        <f>AN1578*Settings!$C$13*(AN1524+AN1542+AN1533*AN$195+AN1551*$D1614)</f>
        <v/>
      </c>
      <c r="AO1614" s="47">
        <f>AO1578*Settings!$C$13*(AO1524+AO1542+AO1533*AO$195+AO1551*$D1614)</f>
        <v/>
      </c>
      <c r="AP1614" s="47">
        <f>AP1578*Settings!$C$13*(AP1524+AP1542+AP1533*AP$195+AP1551*$D1614)</f>
        <v/>
      </c>
      <c r="AQ1614" s="47">
        <f>AQ1578*Settings!$C$13*(AQ1524+AQ1542+AQ1533*AQ$195+AQ1551*$D1614)</f>
        <v/>
      </c>
      <c r="AR1614" s="47">
        <f>AR1578*Settings!$C$13*(AR1524+AR1542+AR1533*AR$195+AR1551*$D1614)</f>
        <v/>
      </c>
      <c r="AS1614" s="47">
        <f>AS1578*Settings!$C$13*(AS1524+AS1542+AS1533*AS$195+AS1551*$D1614)</f>
        <v/>
      </c>
      <c r="AT1614" s="47">
        <f>AT1578*Settings!$C$13*(AT1524+AT1542+AT1533*AT$195+AT1551*$D1614)</f>
        <v/>
      </c>
      <c r="AU1614" s="47">
        <f>AU1578*Settings!$C$13*(AU1524+AU1542+AU1533*AU$195+AU1551*$D1614)</f>
        <v/>
      </c>
      <c r="AV1614" s="47">
        <f>AV1578*Settings!$C$13*(AV1524+AV1542+AV1533*AV$195+AV1551*$D1614)</f>
        <v/>
      </c>
      <c r="AW1614" s="47">
        <f>AW1578*Settings!$C$13*(AW1524+AW1542+AW1533*AW$195+AW1551*$D1614)</f>
        <v/>
      </c>
      <c r="AX1614" s="47">
        <f>AX1578*Settings!$C$13*(AX1524+AX1542+AX1533*AX$195+AX1551*$D1614)</f>
        <v/>
      </c>
      <c r="AY1614" s="58">
        <f>REVENUE(AY1578,Settings!$C$13,NEWREVRATE(AY1524,AY1542,AY1533,AY$195,AY1551,$D1614))</f>
        <v/>
      </c>
    </row>
    <row r="1615" hidden="1" outlineLevel="2">
      <c r="A1615" s="14" t="inlineStr">
        <is>
          <t>rnew</t>
        </is>
      </c>
      <c r="B1615" s="14" t="inlineStr">
        <is>
          <t>nga</t>
        </is>
      </c>
      <c r="C1615" s="14" t="inlineStr">
        <is>
          <t>mac</t>
        </is>
      </c>
      <c r="D1615" s="37">
        <f>INDEX(Inputs!$S$5:$S$132,MATCH($B1615&amp;"|"&amp;$C1615,Inputs!$A$5:$A$132,0))</f>
        <v/>
      </c>
      <c r="E1615" s="36" t="n"/>
      <c r="F1615" s="36" t="n"/>
      <c r="G1615" s="36" t="n"/>
      <c r="H1615" s="14">
        <f>INDEX(Variables!$B$5:$B$205,MATCH($A1615,Variables!$A$5:$A$205,0))&amp;IF($C1615="",""," | "&amp;INDEX(Mapping!$B$5:$B$26,MATCH($C1615,Mapping!$A$5:$A$26,0))&amp;" | "&amp;INDEX(Mapping!$B$30:$B$46,MATCH($B1615,Mapping!$A$30:$A$46,0)))</f>
        <v/>
      </c>
      <c r="I1615" s="14">
        <f>INDEX(Variables!$C$5:$C$205,MATCH($A1615,Variables!$A$5:$A$205,0))</f>
        <v/>
      </c>
      <c r="J1615" s="14">
        <f>INDEX(Variables!$E$5:$E$205,MATCH($A1615,Variables!$A$5:$A$205,0))</f>
        <v/>
      </c>
      <c r="K1615" s="11">
        <f>LOWER(Settings!$C$4)&amp;".mit."&amp;$A1615&amp;IF($C1615="","","."&amp;$C1615&amp;"."&amp;$B1615)&amp;IF(INDEX(Variables!$D$5:$D$205,MATCH($A1615,Variables!$A$5:$A$205,0))="","","."&amp;INDEX(Variables!$D$5:$D$205,MATCH($A1615,Variables!$A$5:$A$205,0)))&amp;"."&amp;K$5</f>
        <v/>
      </c>
      <c r="L1615" s="46">
        <f>L1579*Settings!$C$13*(L1525+L1543+L1534*L$195+L1552*$D1615)</f>
        <v/>
      </c>
      <c r="M1615" s="47">
        <f>M1579*Settings!$C$13*(M1525+M1543+M1534*M$195+M1552*$D1615)</f>
        <v/>
      </c>
      <c r="N1615" s="47">
        <f>N1579*Settings!$C$13*(N1525+N1543+N1534*N$195+N1552*$D1615)</f>
        <v/>
      </c>
      <c r="O1615" s="47">
        <f>O1579*Settings!$C$13*(O1525+O1543+O1534*O$195+O1552*$D1615)</f>
        <v/>
      </c>
      <c r="P1615" s="47">
        <f>P1579*Settings!$C$13*(P1525+P1543+P1534*P$195+P1552*$D1615)</f>
        <v/>
      </c>
      <c r="Q1615" s="47">
        <f>Q1579*Settings!$C$13*(Q1525+Q1543+Q1534*Q$195+Q1552*$D1615)</f>
        <v/>
      </c>
      <c r="R1615" s="47">
        <f>R1579*Settings!$C$13*(R1525+R1543+R1534*R$195+R1552*$D1615)</f>
        <v/>
      </c>
      <c r="S1615" s="47">
        <f>S1579*Settings!$C$13*(S1525+S1543+S1534*S$195+S1552*$D1615)</f>
        <v/>
      </c>
      <c r="T1615" s="47">
        <f>T1579*Settings!$C$13*(T1525+T1543+T1534*T$195+T1552*$D1615)</f>
        <v/>
      </c>
      <c r="U1615" s="47">
        <f>U1579*Settings!$C$13*(U1525+U1543+U1534*U$195+U1552*$D1615)</f>
        <v/>
      </c>
      <c r="V1615" s="47">
        <f>V1579*Settings!$C$13*(V1525+V1543+V1534*V$195+V1552*$D1615)</f>
        <v/>
      </c>
      <c r="W1615" s="47">
        <f>W1579*Settings!$C$13*(W1525+W1543+W1534*W$195+W1552*$D1615)</f>
        <v/>
      </c>
      <c r="X1615" s="47">
        <f>X1579*Settings!$C$13*(X1525+X1543+X1534*X$195+X1552*$D1615)</f>
        <v/>
      </c>
      <c r="Y1615" s="47">
        <f>Y1579*Settings!$C$13*(Y1525+Y1543+Y1534*Y$195+Y1552*$D1615)</f>
        <v/>
      </c>
      <c r="Z1615" s="47">
        <f>Z1579*Settings!$C$13*(Z1525+Z1543+Z1534*Z$195+Z1552*$D1615)</f>
        <v/>
      </c>
      <c r="AA1615" s="47">
        <f>AA1579*Settings!$C$13*(AA1525+AA1543+AA1534*AA$195+AA1552*$D1615)</f>
        <v/>
      </c>
      <c r="AB1615" s="47">
        <f>AB1579*Settings!$C$13*(AB1525+AB1543+AB1534*AB$195+AB1552*$D1615)</f>
        <v/>
      </c>
      <c r="AC1615" s="47">
        <f>AC1579*Settings!$C$13*(AC1525+AC1543+AC1534*AC$195+AC1552*$D1615)</f>
        <v/>
      </c>
      <c r="AD1615" s="58">
        <f>REVENUE(AD1579,Settings!$C$13,NEWREVRATE(AD1525,AD1543,AD1534,AD$195,AD1552,$D1615))</f>
        <v/>
      </c>
      <c r="AF1615" s="11">
        <f>LOWER(Settings!$C$4)&amp;".mit."&amp;$A1615&amp;IF($C1615="","","."&amp;$C1615&amp;"."&amp;$B1615)&amp;IF(INDEX(Variables!$D$5:$D$205,MATCH($A1615,Variables!$A$5:$A$205,0))="","","."&amp;INDEX(Variables!$D$5:$D$205,MATCH($A1615,Variables!$A$5:$A$205,0)))&amp;"."&amp;AF$5</f>
        <v/>
      </c>
      <c r="AG1615" s="46">
        <f>AG1579*Settings!$C$13*(AG1525+AG1543+AG1534*AG$195+AG1552*$D1615)</f>
        <v/>
      </c>
      <c r="AH1615" s="47">
        <f>AH1579*Settings!$C$13*(AH1525+AH1543+AH1534*AH$195+AH1552*$D1615)</f>
        <v/>
      </c>
      <c r="AI1615" s="47">
        <f>AI1579*Settings!$C$13*(AI1525+AI1543+AI1534*AI$195+AI1552*$D1615)</f>
        <v/>
      </c>
      <c r="AJ1615" s="47">
        <f>AJ1579*Settings!$C$13*(AJ1525+AJ1543+AJ1534*AJ$195+AJ1552*$D1615)</f>
        <v/>
      </c>
      <c r="AK1615" s="47">
        <f>AK1579*Settings!$C$13*(AK1525+AK1543+AK1534*AK$195+AK1552*$D1615)</f>
        <v/>
      </c>
      <c r="AL1615" s="47">
        <f>AL1579*Settings!$C$13*(AL1525+AL1543+AL1534*AL$195+AL1552*$D1615)</f>
        <v/>
      </c>
      <c r="AM1615" s="47">
        <f>AM1579*Settings!$C$13*(AM1525+AM1543+AM1534*AM$195+AM1552*$D1615)</f>
        <v/>
      </c>
      <c r="AN1615" s="47">
        <f>AN1579*Settings!$C$13*(AN1525+AN1543+AN1534*AN$195+AN1552*$D1615)</f>
        <v/>
      </c>
      <c r="AO1615" s="47">
        <f>AO1579*Settings!$C$13*(AO1525+AO1543+AO1534*AO$195+AO1552*$D1615)</f>
        <v/>
      </c>
      <c r="AP1615" s="47">
        <f>AP1579*Settings!$C$13*(AP1525+AP1543+AP1534*AP$195+AP1552*$D1615)</f>
        <v/>
      </c>
      <c r="AQ1615" s="47">
        <f>AQ1579*Settings!$C$13*(AQ1525+AQ1543+AQ1534*AQ$195+AQ1552*$D1615)</f>
        <v/>
      </c>
      <c r="AR1615" s="47">
        <f>AR1579*Settings!$C$13*(AR1525+AR1543+AR1534*AR$195+AR1552*$D1615)</f>
        <v/>
      </c>
      <c r="AS1615" s="47">
        <f>AS1579*Settings!$C$13*(AS1525+AS1543+AS1534*AS$195+AS1552*$D1615)</f>
        <v/>
      </c>
      <c r="AT1615" s="47">
        <f>AT1579*Settings!$C$13*(AT1525+AT1543+AT1534*AT$195+AT1552*$D1615)</f>
        <v/>
      </c>
      <c r="AU1615" s="47">
        <f>AU1579*Settings!$C$13*(AU1525+AU1543+AU1534*AU$195+AU1552*$D1615)</f>
        <v/>
      </c>
      <c r="AV1615" s="47">
        <f>AV1579*Settings!$C$13*(AV1525+AV1543+AV1534*AV$195+AV1552*$D1615)</f>
        <v/>
      </c>
      <c r="AW1615" s="47">
        <f>AW1579*Settings!$C$13*(AW1525+AW1543+AW1534*AW$195+AW1552*$D1615)</f>
        <v/>
      </c>
      <c r="AX1615" s="47">
        <f>AX1579*Settings!$C$13*(AX1525+AX1543+AX1534*AX$195+AX1552*$D1615)</f>
        <v/>
      </c>
      <c r="AY1615" s="58">
        <f>REVENUE(AY1579,Settings!$C$13,NEWREVRATE(AY1525,AY1543,AY1534,AY$195,AY1552,$D1615))</f>
        <v/>
      </c>
    </row>
    <row r="1616" hidden="1" outlineLevel="2">
      <c r="A1616" s="14" t="inlineStr">
        <is>
          <t>rnew</t>
        </is>
      </c>
      <c r="B1616" s="14" t="inlineStr">
        <is>
          <t>gso</t>
        </is>
      </c>
      <c r="C1616" s="14" t="inlineStr">
        <is>
          <t>mac</t>
        </is>
      </c>
      <c r="D1616" s="37">
        <f>INDEX(Inputs!$S$5:$S$132,MATCH($B1616&amp;"|"&amp;$C1616,Inputs!$A$5:$A$132,0))</f>
        <v/>
      </c>
      <c r="E1616" s="36" t="n"/>
      <c r="F1616" s="36" t="n"/>
      <c r="G1616" s="36" t="n"/>
      <c r="H1616" s="14">
        <f>INDEX(Variables!$B$5:$B$205,MATCH($A1616,Variables!$A$5:$A$205,0))&amp;IF($C1616="",""," | "&amp;INDEX(Mapping!$B$5:$B$26,MATCH($C1616,Mapping!$A$5:$A$26,0))&amp;" | "&amp;INDEX(Mapping!$B$30:$B$46,MATCH($B1616,Mapping!$A$30:$A$46,0)))</f>
        <v/>
      </c>
      <c r="I1616" s="14">
        <f>INDEX(Variables!$C$5:$C$205,MATCH($A1616,Variables!$A$5:$A$205,0))</f>
        <v/>
      </c>
      <c r="J1616" s="14">
        <f>INDEX(Variables!$E$5:$E$205,MATCH($A1616,Variables!$A$5:$A$205,0))</f>
        <v/>
      </c>
      <c r="K1616" s="11">
        <f>LOWER(Settings!$C$4)&amp;".mit."&amp;$A1616&amp;IF($C1616="","","."&amp;$C1616&amp;"."&amp;$B1616)&amp;IF(INDEX(Variables!$D$5:$D$205,MATCH($A1616,Variables!$A$5:$A$205,0))="","","."&amp;INDEX(Variables!$D$5:$D$205,MATCH($A1616,Variables!$A$5:$A$205,0)))&amp;"."&amp;K$5</f>
        <v/>
      </c>
      <c r="L1616" s="46">
        <f>L1580*Settings!$C$13*(L1526+L1544+L1535*L$195+L1553*$D1616)</f>
        <v/>
      </c>
      <c r="M1616" s="47">
        <f>M1580*Settings!$C$13*(M1526+M1544+M1535*M$195+M1553*$D1616)</f>
        <v/>
      </c>
      <c r="N1616" s="47">
        <f>N1580*Settings!$C$13*(N1526+N1544+N1535*N$195+N1553*$D1616)</f>
        <v/>
      </c>
      <c r="O1616" s="47">
        <f>O1580*Settings!$C$13*(O1526+O1544+O1535*O$195+O1553*$D1616)</f>
        <v/>
      </c>
      <c r="P1616" s="47">
        <f>P1580*Settings!$C$13*(P1526+P1544+P1535*P$195+P1553*$D1616)</f>
        <v/>
      </c>
      <c r="Q1616" s="47">
        <f>Q1580*Settings!$C$13*(Q1526+Q1544+Q1535*Q$195+Q1553*$D1616)</f>
        <v/>
      </c>
      <c r="R1616" s="47">
        <f>R1580*Settings!$C$13*(R1526+R1544+R1535*R$195+R1553*$D1616)</f>
        <v/>
      </c>
      <c r="S1616" s="47">
        <f>S1580*Settings!$C$13*(S1526+S1544+S1535*S$195+S1553*$D1616)</f>
        <v/>
      </c>
      <c r="T1616" s="47">
        <f>T1580*Settings!$C$13*(T1526+T1544+T1535*T$195+T1553*$D1616)</f>
        <v/>
      </c>
      <c r="U1616" s="47">
        <f>U1580*Settings!$C$13*(U1526+U1544+U1535*U$195+U1553*$D1616)</f>
        <v/>
      </c>
      <c r="V1616" s="47">
        <f>V1580*Settings!$C$13*(V1526+V1544+V1535*V$195+V1553*$D1616)</f>
        <v/>
      </c>
      <c r="W1616" s="47">
        <f>W1580*Settings!$C$13*(W1526+W1544+W1535*W$195+W1553*$D1616)</f>
        <v/>
      </c>
      <c r="X1616" s="47">
        <f>X1580*Settings!$C$13*(X1526+X1544+X1535*X$195+X1553*$D1616)</f>
        <v/>
      </c>
      <c r="Y1616" s="47">
        <f>Y1580*Settings!$C$13*(Y1526+Y1544+Y1535*Y$195+Y1553*$D1616)</f>
        <v/>
      </c>
      <c r="Z1616" s="47">
        <f>Z1580*Settings!$C$13*(Z1526+Z1544+Z1535*Z$195+Z1553*$D1616)</f>
        <v/>
      </c>
      <c r="AA1616" s="47">
        <f>AA1580*Settings!$C$13*(AA1526+AA1544+AA1535*AA$195+AA1553*$D1616)</f>
        <v/>
      </c>
      <c r="AB1616" s="47">
        <f>AB1580*Settings!$C$13*(AB1526+AB1544+AB1535*AB$195+AB1553*$D1616)</f>
        <v/>
      </c>
      <c r="AC1616" s="47">
        <f>AC1580*Settings!$C$13*(AC1526+AC1544+AC1535*AC$195+AC1553*$D1616)</f>
        <v/>
      </c>
      <c r="AD1616" s="58">
        <f>REVENUE(AD1580,Settings!$C$13,NEWREVRATE(AD1526,AD1544,AD1535,AD$195,AD1553,$D1616))</f>
        <v/>
      </c>
      <c r="AF1616" s="11">
        <f>LOWER(Settings!$C$4)&amp;".mit."&amp;$A1616&amp;IF($C1616="","","."&amp;$C1616&amp;"."&amp;$B1616)&amp;IF(INDEX(Variables!$D$5:$D$205,MATCH($A1616,Variables!$A$5:$A$205,0))="","","."&amp;INDEX(Variables!$D$5:$D$205,MATCH($A1616,Variables!$A$5:$A$205,0)))&amp;"."&amp;AF$5</f>
        <v/>
      </c>
      <c r="AG1616" s="46">
        <f>AG1580*Settings!$C$13*(AG1526+AG1544+AG1535*AG$195+AG1553*$D1616)</f>
        <v/>
      </c>
      <c r="AH1616" s="47">
        <f>AH1580*Settings!$C$13*(AH1526+AH1544+AH1535*AH$195+AH1553*$D1616)</f>
        <v/>
      </c>
      <c r="AI1616" s="47">
        <f>AI1580*Settings!$C$13*(AI1526+AI1544+AI1535*AI$195+AI1553*$D1616)</f>
        <v/>
      </c>
      <c r="AJ1616" s="47">
        <f>AJ1580*Settings!$C$13*(AJ1526+AJ1544+AJ1535*AJ$195+AJ1553*$D1616)</f>
        <v/>
      </c>
      <c r="AK1616" s="47">
        <f>AK1580*Settings!$C$13*(AK1526+AK1544+AK1535*AK$195+AK1553*$D1616)</f>
        <v/>
      </c>
      <c r="AL1616" s="47">
        <f>AL1580*Settings!$C$13*(AL1526+AL1544+AL1535*AL$195+AL1553*$D1616)</f>
        <v/>
      </c>
      <c r="AM1616" s="47">
        <f>AM1580*Settings!$C$13*(AM1526+AM1544+AM1535*AM$195+AM1553*$D1616)</f>
        <v/>
      </c>
      <c r="AN1616" s="47">
        <f>AN1580*Settings!$C$13*(AN1526+AN1544+AN1535*AN$195+AN1553*$D1616)</f>
        <v/>
      </c>
      <c r="AO1616" s="47">
        <f>AO1580*Settings!$C$13*(AO1526+AO1544+AO1535*AO$195+AO1553*$D1616)</f>
        <v/>
      </c>
      <c r="AP1616" s="47">
        <f>AP1580*Settings!$C$13*(AP1526+AP1544+AP1535*AP$195+AP1553*$D1616)</f>
        <v/>
      </c>
      <c r="AQ1616" s="47">
        <f>AQ1580*Settings!$C$13*(AQ1526+AQ1544+AQ1535*AQ$195+AQ1553*$D1616)</f>
        <v/>
      </c>
      <c r="AR1616" s="47">
        <f>AR1580*Settings!$C$13*(AR1526+AR1544+AR1535*AR$195+AR1553*$D1616)</f>
        <v/>
      </c>
      <c r="AS1616" s="47">
        <f>AS1580*Settings!$C$13*(AS1526+AS1544+AS1535*AS$195+AS1553*$D1616)</f>
        <v/>
      </c>
      <c r="AT1616" s="47">
        <f>AT1580*Settings!$C$13*(AT1526+AT1544+AT1535*AT$195+AT1553*$D1616)</f>
        <v/>
      </c>
      <c r="AU1616" s="47">
        <f>AU1580*Settings!$C$13*(AU1526+AU1544+AU1535*AU$195+AU1553*$D1616)</f>
        <v/>
      </c>
      <c r="AV1616" s="47">
        <f>AV1580*Settings!$C$13*(AV1526+AV1544+AV1535*AV$195+AV1553*$D1616)</f>
        <v/>
      </c>
      <c r="AW1616" s="47">
        <f>AW1580*Settings!$C$13*(AW1526+AW1544+AW1535*AW$195+AW1553*$D1616)</f>
        <v/>
      </c>
      <c r="AX1616" s="47">
        <f>AX1580*Settings!$C$13*(AX1526+AX1544+AX1535*AX$195+AX1553*$D1616)</f>
        <v/>
      </c>
      <c r="AY1616" s="58">
        <f>REVENUE(AY1580,Settings!$C$13,NEWREVRATE(AY1526,AY1544,AY1535,AY$195,AY1553,$D1616))</f>
        <v/>
      </c>
    </row>
    <row r="1617" hidden="1" outlineLevel="2">
      <c r="A1617" s="14" t="inlineStr">
        <is>
          <t>rnew</t>
        </is>
      </c>
      <c r="B1617" s="14" t="inlineStr">
        <is>
          <t>die</t>
        </is>
      </c>
      <c r="C1617" s="14" t="inlineStr">
        <is>
          <t>mac</t>
        </is>
      </c>
      <c r="D1617" s="37">
        <f>INDEX(Inputs!$S$5:$S$132,MATCH($B1617&amp;"|"&amp;$C1617,Inputs!$A$5:$A$132,0))</f>
        <v/>
      </c>
      <c r="E1617" s="36" t="n"/>
      <c r="F1617" s="36" t="n"/>
      <c r="G1617" s="36" t="n"/>
      <c r="H1617" s="14">
        <f>INDEX(Variables!$B$5:$B$205,MATCH($A1617,Variables!$A$5:$A$205,0))&amp;IF($C1617="",""," | "&amp;INDEX(Mapping!$B$5:$B$26,MATCH($C1617,Mapping!$A$5:$A$26,0))&amp;" | "&amp;INDEX(Mapping!$B$30:$B$46,MATCH($B1617,Mapping!$A$30:$A$46,0)))</f>
        <v/>
      </c>
      <c r="I1617" s="14">
        <f>INDEX(Variables!$C$5:$C$205,MATCH($A1617,Variables!$A$5:$A$205,0))</f>
        <v/>
      </c>
      <c r="J1617" s="14">
        <f>INDEX(Variables!$E$5:$E$205,MATCH($A1617,Variables!$A$5:$A$205,0))</f>
        <v/>
      </c>
      <c r="K1617" s="11">
        <f>LOWER(Settings!$C$4)&amp;".mit."&amp;$A1617&amp;IF($C1617="","","."&amp;$C1617&amp;"."&amp;$B1617)&amp;IF(INDEX(Variables!$D$5:$D$205,MATCH($A1617,Variables!$A$5:$A$205,0))="","","."&amp;INDEX(Variables!$D$5:$D$205,MATCH($A1617,Variables!$A$5:$A$205,0)))&amp;"."&amp;K$5</f>
        <v/>
      </c>
      <c r="L1617" s="46">
        <f>L1581*Settings!$C$13*(L1527+L1545+L1536*L$195+L1554*$D1617)</f>
        <v/>
      </c>
      <c r="M1617" s="47">
        <f>M1581*Settings!$C$13*(M1527+M1545+M1536*M$195+M1554*$D1617)</f>
        <v/>
      </c>
      <c r="N1617" s="47">
        <f>N1581*Settings!$C$13*(N1527+N1545+N1536*N$195+N1554*$D1617)</f>
        <v/>
      </c>
      <c r="O1617" s="47">
        <f>O1581*Settings!$C$13*(O1527+O1545+O1536*O$195+O1554*$D1617)</f>
        <v/>
      </c>
      <c r="P1617" s="47">
        <f>P1581*Settings!$C$13*(P1527+P1545+P1536*P$195+P1554*$D1617)</f>
        <v/>
      </c>
      <c r="Q1617" s="47">
        <f>Q1581*Settings!$C$13*(Q1527+Q1545+Q1536*Q$195+Q1554*$D1617)</f>
        <v/>
      </c>
      <c r="R1617" s="47">
        <f>R1581*Settings!$C$13*(R1527+R1545+R1536*R$195+R1554*$D1617)</f>
        <v/>
      </c>
      <c r="S1617" s="47">
        <f>S1581*Settings!$C$13*(S1527+S1545+S1536*S$195+S1554*$D1617)</f>
        <v/>
      </c>
      <c r="T1617" s="47">
        <f>T1581*Settings!$C$13*(T1527+T1545+T1536*T$195+T1554*$D1617)</f>
        <v/>
      </c>
      <c r="U1617" s="47">
        <f>U1581*Settings!$C$13*(U1527+U1545+U1536*U$195+U1554*$D1617)</f>
        <v/>
      </c>
      <c r="V1617" s="47">
        <f>V1581*Settings!$C$13*(V1527+V1545+V1536*V$195+V1554*$D1617)</f>
        <v/>
      </c>
      <c r="W1617" s="47">
        <f>W1581*Settings!$C$13*(W1527+W1545+W1536*W$195+W1554*$D1617)</f>
        <v/>
      </c>
      <c r="X1617" s="47">
        <f>X1581*Settings!$C$13*(X1527+X1545+X1536*X$195+X1554*$D1617)</f>
        <v/>
      </c>
      <c r="Y1617" s="47">
        <f>Y1581*Settings!$C$13*(Y1527+Y1545+Y1536*Y$195+Y1554*$D1617)</f>
        <v/>
      </c>
      <c r="Z1617" s="47">
        <f>Z1581*Settings!$C$13*(Z1527+Z1545+Z1536*Z$195+Z1554*$D1617)</f>
        <v/>
      </c>
      <c r="AA1617" s="47">
        <f>AA1581*Settings!$C$13*(AA1527+AA1545+AA1536*AA$195+AA1554*$D1617)</f>
        <v/>
      </c>
      <c r="AB1617" s="47">
        <f>AB1581*Settings!$C$13*(AB1527+AB1545+AB1536*AB$195+AB1554*$D1617)</f>
        <v/>
      </c>
      <c r="AC1617" s="47">
        <f>AC1581*Settings!$C$13*(AC1527+AC1545+AC1536*AC$195+AC1554*$D1617)</f>
        <v/>
      </c>
      <c r="AD1617" s="58">
        <f>REVENUE(AD1581,Settings!$C$13,NEWREVRATE(AD1527,AD1545,AD1536,AD$195,AD1554,$D1617))</f>
        <v/>
      </c>
      <c r="AF1617" s="11">
        <f>LOWER(Settings!$C$4)&amp;".mit."&amp;$A1617&amp;IF($C1617="","","."&amp;$C1617&amp;"."&amp;$B1617)&amp;IF(INDEX(Variables!$D$5:$D$205,MATCH($A1617,Variables!$A$5:$A$205,0))="","","."&amp;INDEX(Variables!$D$5:$D$205,MATCH($A1617,Variables!$A$5:$A$205,0)))&amp;"."&amp;AF$5</f>
        <v/>
      </c>
      <c r="AG1617" s="46">
        <f>AG1581*Settings!$C$13*(AG1527+AG1545+AG1536*AG$195+AG1554*$D1617)</f>
        <v/>
      </c>
      <c r="AH1617" s="47">
        <f>AH1581*Settings!$C$13*(AH1527+AH1545+AH1536*AH$195+AH1554*$D1617)</f>
        <v/>
      </c>
      <c r="AI1617" s="47">
        <f>AI1581*Settings!$C$13*(AI1527+AI1545+AI1536*AI$195+AI1554*$D1617)</f>
        <v/>
      </c>
      <c r="AJ1617" s="47">
        <f>AJ1581*Settings!$C$13*(AJ1527+AJ1545+AJ1536*AJ$195+AJ1554*$D1617)</f>
        <v/>
      </c>
      <c r="AK1617" s="47">
        <f>AK1581*Settings!$C$13*(AK1527+AK1545+AK1536*AK$195+AK1554*$D1617)</f>
        <v/>
      </c>
      <c r="AL1617" s="47">
        <f>AL1581*Settings!$C$13*(AL1527+AL1545+AL1536*AL$195+AL1554*$D1617)</f>
        <v/>
      </c>
      <c r="AM1617" s="47">
        <f>AM1581*Settings!$C$13*(AM1527+AM1545+AM1536*AM$195+AM1554*$D1617)</f>
        <v/>
      </c>
      <c r="AN1617" s="47">
        <f>AN1581*Settings!$C$13*(AN1527+AN1545+AN1536*AN$195+AN1554*$D1617)</f>
        <v/>
      </c>
      <c r="AO1617" s="47">
        <f>AO1581*Settings!$C$13*(AO1527+AO1545+AO1536*AO$195+AO1554*$D1617)</f>
        <v/>
      </c>
      <c r="AP1617" s="47">
        <f>AP1581*Settings!$C$13*(AP1527+AP1545+AP1536*AP$195+AP1554*$D1617)</f>
        <v/>
      </c>
      <c r="AQ1617" s="47">
        <f>AQ1581*Settings!$C$13*(AQ1527+AQ1545+AQ1536*AQ$195+AQ1554*$D1617)</f>
        <v/>
      </c>
      <c r="AR1617" s="47">
        <f>AR1581*Settings!$C$13*(AR1527+AR1545+AR1536*AR$195+AR1554*$D1617)</f>
        <v/>
      </c>
      <c r="AS1617" s="47">
        <f>AS1581*Settings!$C$13*(AS1527+AS1545+AS1536*AS$195+AS1554*$D1617)</f>
        <v/>
      </c>
      <c r="AT1617" s="47">
        <f>AT1581*Settings!$C$13*(AT1527+AT1545+AT1536*AT$195+AT1554*$D1617)</f>
        <v/>
      </c>
      <c r="AU1617" s="47">
        <f>AU1581*Settings!$C$13*(AU1527+AU1545+AU1536*AU$195+AU1554*$D1617)</f>
        <v/>
      </c>
      <c r="AV1617" s="47">
        <f>AV1581*Settings!$C$13*(AV1527+AV1545+AV1536*AV$195+AV1554*$D1617)</f>
        <v/>
      </c>
      <c r="AW1617" s="47">
        <f>AW1581*Settings!$C$13*(AW1527+AW1545+AW1536*AW$195+AW1554*$D1617)</f>
        <v/>
      </c>
      <c r="AX1617" s="47">
        <f>AX1581*Settings!$C$13*(AX1527+AX1545+AX1536*AX$195+AX1554*$D1617)</f>
        <v/>
      </c>
      <c r="AY1617" s="58">
        <f>REVENUE(AY1581,Settings!$C$13,NEWREVRATE(AY1527,AY1545,AY1536,AY$195,AY1554,$D1617))</f>
        <v/>
      </c>
    </row>
    <row r="1618" hidden="1" outlineLevel="2">
      <c r="A1618" s="14" t="inlineStr">
        <is>
          <t>rnew</t>
        </is>
      </c>
      <c r="B1618" s="14" t="inlineStr">
        <is>
          <t>lpg</t>
        </is>
      </c>
      <c r="C1618" s="14" t="inlineStr">
        <is>
          <t>mac</t>
        </is>
      </c>
      <c r="D1618" s="37">
        <f>INDEX(Inputs!$S$5:$S$132,MATCH($B1618&amp;"|"&amp;$C1618,Inputs!$A$5:$A$132,0))</f>
        <v/>
      </c>
      <c r="E1618" s="36" t="n"/>
      <c r="F1618" s="36" t="n"/>
      <c r="G1618" s="36" t="n"/>
      <c r="H1618" s="14">
        <f>INDEX(Variables!$B$5:$B$205,MATCH($A1618,Variables!$A$5:$A$205,0))&amp;IF($C1618="",""," | "&amp;INDEX(Mapping!$B$5:$B$26,MATCH($C1618,Mapping!$A$5:$A$26,0))&amp;" | "&amp;INDEX(Mapping!$B$30:$B$46,MATCH($B1618,Mapping!$A$30:$A$46,0)))</f>
        <v/>
      </c>
      <c r="I1618" s="14">
        <f>INDEX(Variables!$C$5:$C$205,MATCH($A1618,Variables!$A$5:$A$205,0))</f>
        <v/>
      </c>
      <c r="J1618" s="14">
        <f>INDEX(Variables!$E$5:$E$205,MATCH($A1618,Variables!$A$5:$A$205,0))</f>
        <v/>
      </c>
      <c r="K1618" s="11">
        <f>LOWER(Settings!$C$4)&amp;".mit."&amp;$A1618&amp;IF($C1618="","","."&amp;$C1618&amp;"."&amp;$B1618)&amp;IF(INDEX(Variables!$D$5:$D$205,MATCH($A1618,Variables!$A$5:$A$205,0))="","","."&amp;INDEX(Variables!$D$5:$D$205,MATCH($A1618,Variables!$A$5:$A$205,0)))&amp;"."&amp;K$5</f>
        <v/>
      </c>
      <c r="L1618" s="46">
        <f>L1582*Settings!$C$13*(L1528+L1546+L1537*L$195+L1555*$D1618)</f>
        <v/>
      </c>
      <c r="M1618" s="47">
        <f>M1582*Settings!$C$13*(M1528+M1546+M1537*M$195+M1555*$D1618)</f>
        <v/>
      </c>
      <c r="N1618" s="47">
        <f>N1582*Settings!$C$13*(N1528+N1546+N1537*N$195+N1555*$D1618)</f>
        <v/>
      </c>
      <c r="O1618" s="47">
        <f>O1582*Settings!$C$13*(O1528+O1546+O1537*O$195+O1555*$D1618)</f>
        <v/>
      </c>
      <c r="P1618" s="47">
        <f>P1582*Settings!$C$13*(P1528+P1546+P1537*P$195+P1555*$D1618)</f>
        <v/>
      </c>
      <c r="Q1618" s="47">
        <f>Q1582*Settings!$C$13*(Q1528+Q1546+Q1537*Q$195+Q1555*$D1618)</f>
        <v/>
      </c>
      <c r="R1618" s="47">
        <f>R1582*Settings!$C$13*(R1528+R1546+R1537*R$195+R1555*$D1618)</f>
        <v/>
      </c>
      <c r="S1618" s="47">
        <f>S1582*Settings!$C$13*(S1528+S1546+S1537*S$195+S1555*$D1618)</f>
        <v/>
      </c>
      <c r="T1618" s="47">
        <f>T1582*Settings!$C$13*(T1528+T1546+T1537*T$195+T1555*$D1618)</f>
        <v/>
      </c>
      <c r="U1618" s="47">
        <f>U1582*Settings!$C$13*(U1528+U1546+U1537*U$195+U1555*$D1618)</f>
        <v/>
      </c>
      <c r="V1618" s="47">
        <f>V1582*Settings!$C$13*(V1528+V1546+V1537*V$195+V1555*$D1618)</f>
        <v/>
      </c>
      <c r="W1618" s="47">
        <f>W1582*Settings!$C$13*(W1528+W1546+W1537*W$195+W1555*$D1618)</f>
        <v/>
      </c>
      <c r="X1618" s="47">
        <f>X1582*Settings!$C$13*(X1528+X1546+X1537*X$195+X1555*$D1618)</f>
        <v/>
      </c>
      <c r="Y1618" s="47">
        <f>Y1582*Settings!$C$13*(Y1528+Y1546+Y1537*Y$195+Y1555*$D1618)</f>
        <v/>
      </c>
      <c r="Z1618" s="47">
        <f>Z1582*Settings!$C$13*(Z1528+Z1546+Z1537*Z$195+Z1555*$D1618)</f>
        <v/>
      </c>
      <c r="AA1618" s="47">
        <f>AA1582*Settings!$C$13*(AA1528+AA1546+AA1537*AA$195+AA1555*$D1618)</f>
        <v/>
      </c>
      <c r="AB1618" s="47">
        <f>AB1582*Settings!$C$13*(AB1528+AB1546+AB1537*AB$195+AB1555*$D1618)</f>
        <v/>
      </c>
      <c r="AC1618" s="47">
        <f>AC1582*Settings!$C$13*(AC1528+AC1546+AC1537*AC$195+AC1555*$D1618)</f>
        <v/>
      </c>
      <c r="AD1618" s="58">
        <f>REVENUE(AD1582,Settings!$C$13,NEWREVRATE(AD1528,AD1546,AD1537,AD$195,AD1555,$D1618))</f>
        <v/>
      </c>
      <c r="AF1618" s="11">
        <f>LOWER(Settings!$C$4)&amp;".mit."&amp;$A1618&amp;IF($C1618="","","."&amp;$C1618&amp;"."&amp;$B1618)&amp;IF(INDEX(Variables!$D$5:$D$205,MATCH($A1618,Variables!$A$5:$A$205,0))="","","."&amp;INDEX(Variables!$D$5:$D$205,MATCH($A1618,Variables!$A$5:$A$205,0)))&amp;"."&amp;AF$5</f>
        <v/>
      </c>
      <c r="AG1618" s="46">
        <f>AG1582*Settings!$C$13*(AG1528+AG1546+AG1537*AG$195+AG1555*$D1618)</f>
        <v/>
      </c>
      <c r="AH1618" s="47">
        <f>AH1582*Settings!$C$13*(AH1528+AH1546+AH1537*AH$195+AH1555*$D1618)</f>
        <v/>
      </c>
      <c r="AI1618" s="47">
        <f>AI1582*Settings!$C$13*(AI1528+AI1546+AI1537*AI$195+AI1555*$D1618)</f>
        <v/>
      </c>
      <c r="AJ1618" s="47">
        <f>AJ1582*Settings!$C$13*(AJ1528+AJ1546+AJ1537*AJ$195+AJ1555*$D1618)</f>
        <v/>
      </c>
      <c r="AK1618" s="47">
        <f>AK1582*Settings!$C$13*(AK1528+AK1546+AK1537*AK$195+AK1555*$D1618)</f>
        <v/>
      </c>
      <c r="AL1618" s="47">
        <f>AL1582*Settings!$C$13*(AL1528+AL1546+AL1537*AL$195+AL1555*$D1618)</f>
        <v/>
      </c>
      <c r="AM1618" s="47">
        <f>AM1582*Settings!$C$13*(AM1528+AM1546+AM1537*AM$195+AM1555*$D1618)</f>
        <v/>
      </c>
      <c r="AN1618" s="47">
        <f>AN1582*Settings!$C$13*(AN1528+AN1546+AN1537*AN$195+AN1555*$D1618)</f>
        <v/>
      </c>
      <c r="AO1618" s="47">
        <f>AO1582*Settings!$C$13*(AO1528+AO1546+AO1537*AO$195+AO1555*$D1618)</f>
        <v/>
      </c>
      <c r="AP1618" s="47">
        <f>AP1582*Settings!$C$13*(AP1528+AP1546+AP1537*AP$195+AP1555*$D1618)</f>
        <v/>
      </c>
      <c r="AQ1618" s="47">
        <f>AQ1582*Settings!$C$13*(AQ1528+AQ1546+AQ1537*AQ$195+AQ1555*$D1618)</f>
        <v/>
      </c>
      <c r="AR1618" s="47">
        <f>AR1582*Settings!$C$13*(AR1528+AR1546+AR1537*AR$195+AR1555*$D1618)</f>
        <v/>
      </c>
      <c r="AS1618" s="47">
        <f>AS1582*Settings!$C$13*(AS1528+AS1546+AS1537*AS$195+AS1555*$D1618)</f>
        <v/>
      </c>
      <c r="AT1618" s="47">
        <f>AT1582*Settings!$C$13*(AT1528+AT1546+AT1537*AT$195+AT1555*$D1618)</f>
        <v/>
      </c>
      <c r="AU1618" s="47">
        <f>AU1582*Settings!$C$13*(AU1528+AU1546+AU1537*AU$195+AU1555*$D1618)</f>
        <v/>
      </c>
      <c r="AV1618" s="47">
        <f>AV1582*Settings!$C$13*(AV1528+AV1546+AV1537*AV$195+AV1555*$D1618)</f>
        <v/>
      </c>
      <c r="AW1618" s="47">
        <f>AW1582*Settings!$C$13*(AW1528+AW1546+AW1537*AW$195+AW1555*$D1618)</f>
        <v/>
      </c>
      <c r="AX1618" s="47">
        <f>AX1582*Settings!$C$13*(AX1528+AX1546+AX1537*AX$195+AX1555*$D1618)</f>
        <v/>
      </c>
      <c r="AY1618" s="58">
        <f>REVENUE(AY1582,Settings!$C$13,NEWREVRATE(AY1528,AY1546,AY1537,AY$195,AY1555,$D1618))</f>
        <v/>
      </c>
    </row>
    <row r="1619" hidden="1" outlineLevel="2">
      <c r="A1619" s="14" t="inlineStr">
        <is>
          <t>rnew</t>
        </is>
      </c>
      <c r="B1619" s="14" t="inlineStr">
        <is>
          <t>ker</t>
        </is>
      </c>
      <c r="C1619" s="14" t="inlineStr">
        <is>
          <t>mac</t>
        </is>
      </c>
      <c r="D1619" s="37">
        <f>INDEX(Inputs!$S$5:$S$132,MATCH($B1619&amp;"|"&amp;$C1619,Inputs!$A$5:$A$132,0))</f>
        <v/>
      </c>
      <c r="E1619" s="36" t="n"/>
      <c r="F1619" s="36" t="n"/>
      <c r="G1619" s="36" t="n"/>
      <c r="H1619" s="14">
        <f>INDEX(Variables!$B$5:$B$205,MATCH($A1619,Variables!$A$5:$A$205,0))&amp;IF($C1619="",""," | "&amp;INDEX(Mapping!$B$5:$B$26,MATCH($C1619,Mapping!$A$5:$A$26,0))&amp;" | "&amp;INDEX(Mapping!$B$30:$B$46,MATCH($B1619,Mapping!$A$30:$A$46,0)))</f>
        <v/>
      </c>
      <c r="I1619" s="14">
        <f>INDEX(Variables!$C$5:$C$205,MATCH($A1619,Variables!$A$5:$A$205,0))</f>
        <v/>
      </c>
      <c r="J1619" s="14">
        <f>INDEX(Variables!$E$5:$E$205,MATCH($A1619,Variables!$A$5:$A$205,0))</f>
        <v/>
      </c>
      <c r="K1619" s="11">
        <f>LOWER(Settings!$C$4)&amp;".mit."&amp;$A1619&amp;IF($C1619="","","."&amp;$C1619&amp;"."&amp;$B1619)&amp;IF(INDEX(Variables!$D$5:$D$205,MATCH($A1619,Variables!$A$5:$A$205,0))="","","."&amp;INDEX(Variables!$D$5:$D$205,MATCH($A1619,Variables!$A$5:$A$205,0)))&amp;"."&amp;K$5</f>
        <v/>
      </c>
      <c r="L1619" s="46">
        <f>L1583*Settings!$C$13*(L1529+L1547+L1538*L$195+L1556*$D1619)</f>
        <v/>
      </c>
      <c r="M1619" s="47">
        <f>M1583*Settings!$C$13*(M1529+M1547+M1538*M$195+M1556*$D1619)</f>
        <v/>
      </c>
      <c r="N1619" s="47">
        <f>N1583*Settings!$C$13*(N1529+N1547+N1538*N$195+N1556*$D1619)</f>
        <v/>
      </c>
      <c r="O1619" s="47">
        <f>O1583*Settings!$C$13*(O1529+O1547+O1538*O$195+O1556*$D1619)</f>
        <v/>
      </c>
      <c r="P1619" s="47">
        <f>P1583*Settings!$C$13*(P1529+P1547+P1538*P$195+P1556*$D1619)</f>
        <v/>
      </c>
      <c r="Q1619" s="47">
        <f>Q1583*Settings!$C$13*(Q1529+Q1547+Q1538*Q$195+Q1556*$D1619)</f>
        <v/>
      </c>
      <c r="R1619" s="47">
        <f>R1583*Settings!$C$13*(R1529+R1547+R1538*R$195+R1556*$D1619)</f>
        <v/>
      </c>
      <c r="S1619" s="47">
        <f>S1583*Settings!$C$13*(S1529+S1547+S1538*S$195+S1556*$D1619)</f>
        <v/>
      </c>
      <c r="T1619" s="47">
        <f>T1583*Settings!$C$13*(T1529+T1547+T1538*T$195+T1556*$D1619)</f>
        <v/>
      </c>
      <c r="U1619" s="47">
        <f>U1583*Settings!$C$13*(U1529+U1547+U1538*U$195+U1556*$D1619)</f>
        <v/>
      </c>
      <c r="V1619" s="47">
        <f>V1583*Settings!$C$13*(V1529+V1547+V1538*V$195+V1556*$D1619)</f>
        <v/>
      </c>
      <c r="W1619" s="47">
        <f>W1583*Settings!$C$13*(W1529+W1547+W1538*W$195+W1556*$D1619)</f>
        <v/>
      </c>
      <c r="X1619" s="47">
        <f>X1583*Settings!$C$13*(X1529+X1547+X1538*X$195+X1556*$D1619)</f>
        <v/>
      </c>
      <c r="Y1619" s="47">
        <f>Y1583*Settings!$C$13*(Y1529+Y1547+Y1538*Y$195+Y1556*$D1619)</f>
        <v/>
      </c>
      <c r="Z1619" s="47">
        <f>Z1583*Settings!$C$13*(Z1529+Z1547+Z1538*Z$195+Z1556*$D1619)</f>
        <v/>
      </c>
      <c r="AA1619" s="47">
        <f>AA1583*Settings!$C$13*(AA1529+AA1547+AA1538*AA$195+AA1556*$D1619)</f>
        <v/>
      </c>
      <c r="AB1619" s="47">
        <f>AB1583*Settings!$C$13*(AB1529+AB1547+AB1538*AB$195+AB1556*$D1619)</f>
        <v/>
      </c>
      <c r="AC1619" s="47">
        <f>AC1583*Settings!$C$13*(AC1529+AC1547+AC1538*AC$195+AC1556*$D1619)</f>
        <v/>
      </c>
      <c r="AD1619" s="58">
        <f>REVENUE(AD1583,Settings!$C$13,NEWREVRATE(AD1529,AD1547,AD1538,AD$195,AD1556,$D1619))</f>
        <v/>
      </c>
      <c r="AF1619" s="11">
        <f>LOWER(Settings!$C$4)&amp;".mit."&amp;$A1619&amp;IF($C1619="","","."&amp;$C1619&amp;"."&amp;$B1619)&amp;IF(INDEX(Variables!$D$5:$D$205,MATCH($A1619,Variables!$A$5:$A$205,0))="","","."&amp;INDEX(Variables!$D$5:$D$205,MATCH($A1619,Variables!$A$5:$A$205,0)))&amp;"."&amp;AF$5</f>
        <v/>
      </c>
      <c r="AG1619" s="46">
        <f>AG1583*Settings!$C$13*(AG1529+AG1547+AG1538*AG$195+AG1556*$D1619)</f>
        <v/>
      </c>
      <c r="AH1619" s="47">
        <f>AH1583*Settings!$C$13*(AH1529+AH1547+AH1538*AH$195+AH1556*$D1619)</f>
        <v/>
      </c>
      <c r="AI1619" s="47">
        <f>AI1583*Settings!$C$13*(AI1529+AI1547+AI1538*AI$195+AI1556*$D1619)</f>
        <v/>
      </c>
      <c r="AJ1619" s="47">
        <f>AJ1583*Settings!$C$13*(AJ1529+AJ1547+AJ1538*AJ$195+AJ1556*$D1619)</f>
        <v/>
      </c>
      <c r="AK1619" s="47">
        <f>AK1583*Settings!$C$13*(AK1529+AK1547+AK1538*AK$195+AK1556*$D1619)</f>
        <v/>
      </c>
      <c r="AL1619" s="47">
        <f>AL1583*Settings!$C$13*(AL1529+AL1547+AL1538*AL$195+AL1556*$D1619)</f>
        <v/>
      </c>
      <c r="AM1619" s="47">
        <f>AM1583*Settings!$C$13*(AM1529+AM1547+AM1538*AM$195+AM1556*$D1619)</f>
        <v/>
      </c>
      <c r="AN1619" s="47">
        <f>AN1583*Settings!$C$13*(AN1529+AN1547+AN1538*AN$195+AN1556*$D1619)</f>
        <v/>
      </c>
      <c r="AO1619" s="47">
        <f>AO1583*Settings!$C$13*(AO1529+AO1547+AO1538*AO$195+AO1556*$D1619)</f>
        <v/>
      </c>
      <c r="AP1619" s="47">
        <f>AP1583*Settings!$C$13*(AP1529+AP1547+AP1538*AP$195+AP1556*$D1619)</f>
        <v/>
      </c>
      <c r="AQ1619" s="47">
        <f>AQ1583*Settings!$C$13*(AQ1529+AQ1547+AQ1538*AQ$195+AQ1556*$D1619)</f>
        <v/>
      </c>
      <c r="AR1619" s="47">
        <f>AR1583*Settings!$C$13*(AR1529+AR1547+AR1538*AR$195+AR1556*$D1619)</f>
        <v/>
      </c>
      <c r="AS1619" s="47">
        <f>AS1583*Settings!$C$13*(AS1529+AS1547+AS1538*AS$195+AS1556*$D1619)</f>
        <v/>
      </c>
      <c r="AT1619" s="47">
        <f>AT1583*Settings!$C$13*(AT1529+AT1547+AT1538*AT$195+AT1556*$D1619)</f>
        <v/>
      </c>
      <c r="AU1619" s="47">
        <f>AU1583*Settings!$C$13*(AU1529+AU1547+AU1538*AU$195+AU1556*$D1619)</f>
        <v/>
      </c>
      <c r="AV1619" s="47">
        <f>AV1583*Settings!$C$13*(AV1529+AV1547+AV1538*AV$195+AV1556*$D1619)</f>
        <v/>
      </c>
      <c r="AW1619" s="47">
        <f>AW1583*Settings!$C$13*(AW1529+AW1547+AW1538*AW$195+AW1556*$D1619)</f>
        <v/>
      </c>
      <c r="AX1619" s="47">
        <f>AX1583*Settings!$C$13*(AX1529+AX1547+AX1538*AX$195+AX1556*$D1619)</f>
        <v/>
      </c>
      <c r="AY1619" s="58">
        <f>REVENUE(AY1583,Settings!$C$13,NEWREVRATE(AY1529,AY1547,AY1538,AY$195,AY1556,$D1619))</f>
        <v/>
      </c>
    </row>
    <row r="1620" hidden="1" outlineLevel="2">
      <c r="A1620" s="14" t="inlineStr">
        <is>
          <t>rnew</t>
        </is>
      </c>
      <c r="B1620" s="14" t="inlineStr">
        <is>
          <t>oop</t>
        </is>
      </c>
      <c r="C1620" s="14" t="inlineStr">
        <is>
          <t>mac</t>
        </is>
      </c>
      <c r="D1620" s="37">
        <f>INDEX(Inputs!$S$5:$S$132,MATCH($B1620&amp;"|"&amp;$C1620,Inputs!$A$5:$A$132,0))</f>
        <v/>
      </c>
      <c r="E1620" s="36" t="n"/>
      <c r="F1620" s="36" t="n"/>
      <c r="G1620" s="36" t="n"/>
      <c r="H1620" s="14">
        <f>INDEX(Variables!$B$5:$B$205,MATCH($A1620,Variables!$A$5:$A$205,0))&amp;IF($C1620="",""," | "&amp;INDEX(Mapping!$B$5:$B$26,MATCH($C1620,Mapping!$A$5:$A$26,0))&amp;" | "&amp;INDEX(Mapping!$B$30:$B$46,MATCH($B1620,Mapping!$A$30:$A$46,0)))</f>
        <v/>
      </c>
      <c r="I1620" s="14">
        <f>INDEX(Variables!$C$5:$C$205,MATCH($A1620,Variables!$A$5:$A$205,0))</f>
        <v/>
      </c>
      <c r="J1620" s="14">
        <f>INDEX(Variables!$E$5:$E$205,MATCH($A1620,Variables!$A$5:$A$205,0))</f>
        <v/>
      </c>
      <c r="K1620" s="11">
        <f>LOWER(Settings!$C$4)&amp;".mit."&amp;$A1620&amp;IF($C1620="","","."&amp;$C1620&amp;"."&amp;$B1620)&amp;IF(INDEX(Variables!$D$5:$D$205,MATCH($A1620,Variables!$A$5:$A$205,0))="","","."&amp;INDEX(Variables!$D$5:$D$205,MATCH($A1620,Variables!$A$5:$A$205,0)))&amp;"."&amp;K$5</f>
        <v/>
      </c>
      <c r="L1620" s="46">
        <f>L1584*Settings!$C$13*(L1530+L1548+L1539*L$195+L1557*$D1620)</f>
        <v/>
      </c>
      <c r="M1620" s="47">
        <f>M1584*Settings!$C$13*(M1530+M1548+M1539*M$195+M1557*$D1620)</f>
        <v/>
      </c>
      <c r="N1620" s="47">
        <f>N1584*Settings!$C$13*(N1530+N1548+N1539*N$195+N1557*$D1620)</f>
        <v/>
      </c>
      <c r="O1620" s="47">
        <f>O1584*Settings!$C$13*(O1530+O1548+O1539*O$195+O1557*$D1620)</f>
        <v/>
      </c>
      <c r="P1620" s="47">
        <f>P1584*Settings!$C$13*(P1530+P1548+P1539*P$195+P1557*$D1620)</f>
        <v/>
      </c>
      <c r="Q1620" s="47">
        <f>Q1584*Settings!$C$13*(Q1530+Q1548+Q1539*Q$195+Q1557*$D1620)</f>
        <v/>
      </c>
      <c r="R1620" s="47">
        <f>R1584*Settings!$C$13*(R1530+R1548+R1539*R$195+R1557*$D1620)</f>
        <v/>
      </c>
      <c r="S1620" s="47">
        <f>S1584*Settings!$C$13*(S1530+S1548+S1539*S$195+S1557*$D1620)</f>
        <v/>
      </c>
      <c r="T1620" s="47">
        <f>T1584*Settings!$C$13*(T1530+T1548+T1539*T$195+T1557*$D1620)</f>
        <v/>
      </c>
      <c r="U1620" s="47">
        <f>U1584*Settings!$C$13*(U1530+U1548+U1539*U$195+U1557*$D1620)</f>
        <v/>
      </c>
      <c r="V1620" s="47">
        <f>V1584*Settings!$C$13*(V1530+V1548+V1539*V$195+V1557*$D1620)</f>
        <v/>
      </c>
      <c r="W1620" s="47">
        <f>W1584*Settings!$C$13*(W1530+W1548+W1539*W$195+W1557*$D1620)</f>
        <v/>
      </c>
      <c r="X1620" s="47">
        <f>X1584*Settings!$C$13*(X1530+X1548+X1539*X$195+X1557*$D1620)</f>
        <v/>
      </c>
      <c r="Y1620" s="47">
        <f>Y1584*Settings!$C$13*(Y1530+Y1548+Y1539*Y$195+Y1557*$D1620)</f>
        <v/>
      </c>
      <c r="Z1620" s="47">
        <f>Z1584*Settings!$C$13*(Z1530+Z1548+Z1539*Z$195+Z1557*$D1620)</f>
        <v/>
      </c>
      <c r="AA1620" s="47">
        <f>AA1584*Settings!$C$13*(AA1530+AA1548+AA1539*AA$195+AA1557*$D1620)</f>
        <v/>
      </c>
      <c r="AB1620" s="47">
        <f>AB1584*Settings!$C$13*(AB1530+AB1548+AB1539*AB$195+AB1557*$D1620)</f>
        <v/>
      </c>
      <c r="AC1620" s="47">
        <f>AC1584*Settings!$C$13*(AC1530+AC1548+AC1539*AC$195+AC1557*$D1620)</f>
        <v/>
      </c>
      <c r="AD1620" s="58">
        <f>REVENUE(AD1584,Settings!$C$13,NEWREVRATE(AD1530,AD1548,AD1539,AD$195,AD1557,$D1620))</f>
        <v/>
      </c>
      <c r="AF1620" s="11">
        <f>LOWER(Settings!$C$4)&amp;".mit."&amp;$A1620&amp;IF($C1620="","","."&amp;$C1620&amp;"."&amp;$B1620)&amp;IF(INDEX(Variables!$D$5:$D$205,MATCH($A1620,Variables!$A$5:$A$205,0))="","","."&amp;INDEX(Variables!$D$5:$D$205,MATCH($A1620,Variables!$A$5:$A$205,0)))&amp;"."&amp;AF$5</f>
        <v/>
      </c>
      <c r="AG1620" s="46">
        <f>AG1584*Settings!$C$13*(AG1530+AG1548+AG1539*AG$195+AG1557*$D1620)</f>
        <v/>
      </c>
      <c r="AH1620" s="47">
        <f>AH1584*Settings!$C$13*(AH1530+AH1548+AH1539*AH$195+AH1557*$D1620)</f>
        <v/>
      </c>
      <c r="AI1620" s="47">
        <f>AI1584*Settings!$C$13*(AI1530+AI1548+AI1539*AI$195+AI1557*$D1620)</f>
        <v/>
      </c>
      <c r="AJ1620" s="47">
        <f>AJ1584*Settings!$C$13*(AJ1530+AJ1548+AJ1539*AJ$195+AJ1557*$D1620)</f>
        <v/>
      </c>
      <c r="AK1620" s="47">
        <f>AK1584*Settings!$C$13*(AK1530+AK1548+AK1539*AK$195+AK1557*$D1620)</f>
        <v/>
      </c>
      <c r="AL1620" s="47">
        <f>AL1584*Settings!$C$13*(AL1530+AL1548+AL1539*AL$195+AL1557*$D1620)</f>
        <v/>
      </c>
      <c r="AM1620" s="47">
        <f>AM1584*Settings!$C$13*(AM1530+AM1548+AM1539*AM$195+AM1557*$D1620)</f>
        <v/>
      </c>
      <c r="AN1620" s="47">
        <f>AN1584*Settings!$C$13*(AN1530+AN1548+AN1539*AN$195+AN1557*$D1620)</f>
        <v/>
      </c>
      <c r="AO1620" s="47">
        <f>AO1584*Settings!$C$13*(AO1530+AO1548+AO1539*AO$195+AO1557*$D1620)</f>
        <v/>
      </c>
      <c r="AP1620" s="47">
        <f>AP1584*Settings!$C$13*(AP1530+AP1548+AP1539*AP$195+AP1557*$D1620)</f>
        <v/>
      </c>
      <c r="AQ1620" s="47">
        <f>AQ1584*Settings!$C$13*(AQ1530+AQ1548+AQ1539*AQ$195+AQ1557*$D1620)</f>
        <v/>
      </c>
      <c r="AR1620" s="47">
        <f>AR1584*Settings!$C$13*(AR1530+AR1548+AR1539*AR$195+AR1557*$D1620)</f>
        <v/>
      </c>
      <c r="AS1620" s="47">
        <f>AS1584*Settings!$C$13*(AS1530+AS1548+AS1539*AS$195+AS1557*$D1620)</f>
        <v/>
      </c>
      <c r="AT1620" s="47">
        <f>AT1584*Settings!$C$13*(AT1530+AT1548+AT1539*AT$195+AT1557*$D1620)</f>
        <v/>
      </c>
      <c r="AU1620" s="47">
        <f>AU1584*Settings!$C$13*(AU1530+AU1548+AU1539*AU$195+AU1557*$D1620)</f>
        <v/>
      </c>
      <c r="AV1620" s="47">
        <f>AV1584*Settings!$C$13*(AV1530+AV1548+AV1539*AV$195+AV1557*$D1620)</f>
        <v/>
      </c>
      <c r="AW1620" s="47">
        <f>AW1584*Settings!$C$13*(AW1530+AW1548+AW1539*AW$195+AW1557*$D1620)</f>
        <v/>
      </c>
      <c r="AX1620" s="47">
        <f>AX1584*Settings!$C$13*(AX1530+AX1548+AX1539*AX$195+AX1557*$D1620)</f>
        <v/>
      </c>
      <c r="AY1620" s="58">
        <f>REVENUE(AY1584,Settings!$C$13,NEWREVRATE(AY1530,AY1548,AY1539,AY$195,AY1557,$D1620))</f>
        <v/>
      </c>
    </row>
    <row r="1621" hidden="1" outlineLevel="2">
      <c r="A1621" s="14" t="inlineStr">
        <is>
          <t>rnew</t>
        </is>
      </c>
      <c r="B1621" s="14" t="inlineStr">
        <is>
          <t>bio</t>
        </is>
      </c>
      <c r="C1621" s="14" t="inlineStr">
        <is>
          <t>mac</t>
        </is>
      </c>
      <c r="D1621" s="37">
        <f>INDEX(Inputs!$S$5:$S$132,MATCH($B1621&amp;"|"&amp;$C1621,Inputs!$A$5:$A$132,0))</f>
        <v/>
      </c>
      <c r="E1621" s="36" t="n"/>
      <c r="F1621" s="36" t="n"/>
      <c r="G1621" s="36" t="n"/>
      <c r="H1621" s="14">
        <f>INDEX(Variables!$B$5:$B$205,MATCH($A1621,Variables!$A$5:$A$205,0))&amp;IF($C1621="",""," | "&amp;INDEX(Mapping!$B$5:$B$26,MATCH($C1621,Mapping!$A$5:$A$26,0))&amp;" | "&amp;INDEX(Mapping!$B$30:$B$46,MATCH($B1621,Mapping!$A$30:$A$46,0)))</f>
        <v/>
      </c>
      <c r="I1621" s="14">
        <f>INDEX(Variables!$C$5:$C$205,MATCH($A1621,Variables!$A$5:$A$205,0))</f>
        <v/>
      </c>
      <c r="J1621" s="14">
        <f>INDEX(Variables!$E$5:$E$205,MATCH($A1621,Variables!$A$5:$A$205,0))</f>
        <v/>
      </c>
      <c r="K1621" s="11">
        <f>LOWER(Settings!$C$4)&amp;".mit."&amp;$A1621&amp;IF($C1621="","","."&amp;$C1621&amp;"."&amp;$B1621)&amp;IF(INDEX(Variables!$D$5:$D$205,MATCH($A1621,Variables!$A$5:$A$205,0))="","","."&amp;INDEX(Variables!$D$5:$D$205,MATCH($A1621,Variables!$A$5:$A$205,0)))&amp;"."&amp;K$5</f>
        <v/>
      </c>
      <c r="L1621" s="46">
        <f>L1585*Settings!$C$13*(L1531+L1549+L1540*L$195+L1558*$D1621)</f>
        <v/>
      </c>
      <c r="M1621" s="47">
        <f>M1585*Settings!$C$13*(M1531+M1549+M1540*M$195+M1558*$D1621)</f>
        <v/>
      </c>
      <c r="N1621" s="47">
        <f>N1585*Settings!$C$13*(N1531+N1549+N1540*N$195+N1558*$D1621)</f>
        <v/>
      </c>
      <c r="O1621" s="47">
        <f>O1585*Settings!$C$13*(O1531+O1549+O1540*O$195+O1558*$D1621)</f>
        <v/>
      </c>
      <c r="P1621" s="47">
        <f>P1585*Settings!$C$13*(P1531+P1549+P1540*P$195+P1558*$D1621)</f>
        <v/>
      </c>
      <c r="Q1621" s="47">
        <f>Q1585*Settings!$C$13*(Q1531+Q1549+Q1540*Q$195+Q1558*$D1621)</f>
        <v/>
      </c>
      <c r="R1621" s="47">
        <f>R1585*Settings!$C$13*(R1531+R1549+R1540*R$195+R1558*$D1621)</f>
        <v/>
      </c>
      <c r="S1621" s="47">
        <f>S1585*Settings!$C$13*(S1531+S1549+S1540*S$195+S1558*$D1621)</f>
        <v/>
      </c>
      <c r="T1621" s="47">
        <f>T1585*Settings!$C$13*(T1531+T1549+T1540*T$195+T1558*$D1621)</f>
        <v/>
      </c>
      <c r="U1621" s="47">
        <f>U1585*Settings!$C$13*(U1531+U1549+U1540*U$195+U1558*$D1621)</f>
        <v/>
      </c>
      <c r="V1621" s="47">
        <f>V1585*Settings!$C$13*(V1531+V1549+V1540*V$195+V1558*$D1621)</f>
        <v/>
      </c>
      <c r="W1621" s="47">
        <f>W1585*Settings!$C$13*(W1531+W1549+W1540*W$195+W1558*$D1621)</f>
        <v/>
      </c>
      <c r="X1621" s="47">
        <f>X1585*Settings!$C$13*(X1531+X1549+X1540*X$195+X1558*$D1621)</f>
        <v/>
      </c>
      <c r="Y1621" s="47">
        <f>Y1585*Settings!$C$13*(Y1531+Y1549+Y1540*Y$195+Y1558*$D1621)</f>
        <v/>
      </c>
      <c r="Z1621" s="47">
        <f>Z1585*Settings!$C$13*(Z1531+Z1549+Z1540*Z$195+Z1558*$D1621)</f>
        <v/>
      </c>
      <c r="AA1621" s="47">
        <f>AA1585*Settings!$C$13*(AA1531+AA1549+AA1540*AA$195+AA1558*$D1621)</f>
        <v/>
      </c>
      <c r="AB1621" s="47">
        <f>AB1585*Settings!$C$13*(AB1531+AB1549+AB1540*AB$195+AB1558*$D1621)</f>
        <v/>
      </c>
      <c r="AC1621" s="47">
        <f>AC1585*Settings!$C$13*(AC1531+AC1549+AC1540*AC$195+AC1558*$D1621)</f>
        <v/>
      </c>
      <c r="AD1621" s="58">
        <f>REVENUE(AD1585,Settings!$C$13,NEWREVRATE(AD1531,AD1549,AD1540,AD$195,AD1558,$D1621))</f>
        <v/>
      </c>
      <c r="AF1621" s="11">
        <f>LOWER(Settings!$C$4)&amp;".mit."&amp;$A1621&amp;IF($C1621="","","."&amp;$C1621&amp;"."&amp;$B1621)&amp;IF(INDEX(Variables!$D$5:$D$205,MATCH($A1621,Variables!$A$5:$A$205,0))="","","."&amp;INDEX(Variables!$D$5:$D$205,MATCH($A1621,Variables!$A$5:$A$205,0)))&amp;"."&amp;AF$5</f>
        <v/>
      </c>
      <c r="AG1621" s="46">
        <f>AG1585*Settings!$C$13*(AG1531+AG1549+AG1540*AG$195+AG1558*$D1621)</f>
        <v/>
      </c>
      <c r="AH1621" s="47">
        <f>AH1585*Settings!$C$13*(AH1531+AH1549+AH1540*AH$195+AH1558*$D1621)</f>
        <v/>
      </c>
      <c r="AI1621" s="47">
        <f>AI1585*Settings!$C$13*(AI1531+AI1549+AI1540*AI$195+AI1558*$D1621)</f>
        <v/>
      </c>
      <c r="AJ1621" s="47">
        <f>AJ1585*Settings!$C$13*(AJ1531+AJ1549+AJ1540*AJ$195+AJ1558*$D1621)</f>
        <v/>
      </c>
      <c r="AK1621" s="47">
        <f>AK1585*Settings!$C$13*(AK1531+AK1549+AK1540*AK$195+AK1558*$D1621)</f>
        <v/>
      </c>
      <c r="AL1621" s="47">
        <f>AL1585*Settings!$C$13*(AL1531+AL1549+AL1540*AL$195+AL1558*$D1621)</f>
        <v/>
      </c>
      <c r="AM1621" s="47">
        <f>AM1585*Settings!$C$13*(AM1531+AM1549+AM1540*AM$195+AM1558*$D1621)</f>
        <v/>
      </c>
      <c r="AN1621" s="47">
        <f>AN1585*Settings!$C$13*(AN1531+AN1549+AN1540*AN$195+AN1558*$D1621)</f>
        <v/>
      </c>
      <c r="AO1621" s="47">
        <f>AO1585*Settings!$C$13*(AO1531+AO1549+AO1540*AO$195+AO1558*$D1621)</f>
        <v/>
      </c>
      <c r="AP1621" s="47">
        <f>AP1585*Settings!$C$13*(AP1531+AP1549+AP1540*AP$195+AP1558*$D1621)</f>
        <v/>
      </c>
      <c r="AQ1621" s="47">
        <f>AQ1585*Settings!$C$13*(AQ1531+AQ1549+AQ1540*AQ$195+AQ1558*$D1621)</f>
        <v/>
      </c>
      <c r="AR1621" s="47">
        <f>AR1585*Settings!$C$13*(AR1531+AR1549+AR1540*AR$195+AR1558*$D1621)</f>
        <v/>
      </c>
      <c r="AS1621" s="47">
        <f>AS1585*Settings!$C$13*(AS1531+AS1549+AS1540*AS$195+AS1558*$D1621)</f>
        <v/>
      </c>
      <c r="AT1621" s="47">
        <f>AT1585*Settings!$C$13*(AT1531+AT1549+AT1540*AT$195+AT1558*$D1621)</f>
        <v/>
      </c>
      <c r="AU1621" s="47">
        <f>AU1585*Settings!$C$13*(AU1531+AU1549+AU1540*AU$195+AU1558*$D1621)</f>
        <v/>
      </c>
      <c r="AV1621" s="47">
        <f>AV1585*Settings!$C$13*(AV1531+AV1549+AV1540*AV$195+AV1558*$D1621)</f>
        <v/>
      </c>
      <c r="AW1621" s="47">
        <f>AW1585*Settings!$C$13*(AW1531+AW1549+AW1540*AW$195+AW1558*$D1621)</f>
        <v/>
      </c>
      <c r="AX1621" s="47">
        <f>AX1585*Settings!$C$13*(AX1531+AX1549+AX1540*AX$195+AX1558*$D1621)</f>
        <v/>
      </c>
      <c r="AY1621" s="58">
        <f>REVENUE(AY1585,Settings!$C$13,NEWREVRATE(AY1531,AY1549,AY1540,AY$195,AY1558,$D1621))</f>
        <v/>
      </c>
    </row>
    <row r="1622" hidden="1" outlineLevel="2"/>
    <row r="1623" hidden="1" outlineLevel="1" collapsed="1">
      <c r="A1623" s="1" t="inlineStr">
        <is>
          <t>ener</t>
        </is>
      </c>
      <c r="B1623" s="1" t="inlineStr">
        <is>
          <t>all</t>
        </is>
      </c>
      <c r="C1623" s="1" t="inlineStr">
        <is>
          <t>cem</t>
        </is>
      </c>
      <c r="H1623" s="1">
        <f>INDEX(Variables!$B$5:$B$205,MATCH($A1623,Variables!$A$5:$A$205,0))&amp;IF($C1623="",""," | "&amp;INDEX(Mapping!$B$5:$B$26,MATCH($C1623,Mapping!$A$5:$A$26,0))&amp;" | "&amp;INDEX(Mapping!$B$30:$B$46,MATCH($B1623,Mapping!$A$30:$A$46,0)))</f>
        <v/>
      </c>
      <c r="I1623" s="1">
        <f>INDEX(Variables!$C$5:$C$205,MATCH($A1623,Variables!$A$5:$A$205,0))</f>
        <v/>
      </c>
      <c r="J1623" s="1">
        <f>INDEX(Variables!$E$5:$E$205,MATCH($A1623,Variables!$A$5:$A$205,0))</f>
        <v/>
      </c>
      <c r="K1623" s="17">
        <f>LOWER(Settings!$C$4)&amp;".mit."&amp;$A1623&amp;IF($C1623="","","."&amp;$C1623&amp;"."&amp;$B1623)&amp;IF(INDEX(Variables!$D$5:$D$205,MATCH($A1623,Variables!$A$5:$A$205,0))="","","."&amp;INDEX(Variables!$D$5:$D$205,MATCH($A1623,Variables!$A$5:$A$205,0)))&amp;"."&amp;K$5</f>
        <v/>
      </c>
      <c r="L1623" s="60">
        <f>SUM(L1678:L1685)</f>
        <v/>
      </c>
      <c r="M1623" s="61">
        <f>SUM(M1678:M1685)</f>
        <v/>
      </c>
      <c r="N1623" s="61">
        <f>SUM(N1678:N1685)</f>
        <v/>
      </c>
      <c r="O1623" s="61">
        <f>SUM(O1678:O1685)</f>
        <v/>
      </c>
      <c r="P1623" s="61">
        <f>SUM(P1678:P1685)</f>
        <v/>
      </c>
      <c r="Q1623" s="61">
        <f>SUM(Q1678:Q1685)</f>
        <v/>
      </c>
      <c r="R1623" s="61">
        <f>SUM(R1678:R1685)</f>
        <v/>
      </c>
      <c r="S1623" s="61">
        <f>SUM(S1678:S1685)</f>
        <v/>
      </c>
      <c r="T1623" s="61">
        <f>SUM(T1678:T1685)</f>
        <v/>
      </c>
      <c r="U1623" s="61">
        <f>SUM(U1678:U1685)</f>
        <v/>
      </c>
      <c r="V1623" s="61">
        <f>SUM(V1678:V1685)</f>
        <v/>
      </c>
      <c r="W1623" s="61">
        <f>SUM(W1678:W1685)</f>
        <v/>
      </c>
      <c r="X1623" s="61">
        <f>SUM(X1678:X1685)</f>
        <v/>
      </c>
      <c r="Y1623" s="61">
        <f>SUM(Y1678:Y1685)</f>
        <v/>
      </c>
      <c r="Z1623" s="61">
        <f>SUM(Z1678:Z1685)</f>
        <v/>
      </c>
      <c r="AA1623" s="61">
        <f>SUM(AA1678:AA1685)</f>
        <v/>
      </c>
      <c r="AB1623" s="61">
        <f>SUM(AB1678:AB1685)</f>
        <v/>
      </c>
      <c r="AC1623" s="61">
        <f>SUM(AC1678:AC1685)</f>
        <v/>
      </c>
      <c r="AD1623" s="61">
        <f>SUM(AD1678:AD1685)</f>
        <v/>
      </c>
      <c r="AF1623" s="17">
        <f>LOWER(Settings!$C$4)&amp;".mit."&amp;$A1623&amp;IF($C1623="","","."&amp;$C1623&amp;"."&amp;$B1623)&amp;IF(INDEX(Variables!$D$5:$D$205,MATCH($A1623,Variables!$A$5:$A$205,0))="","","."&amp;INDEX(Variables!$D$5:$D$205,MATCH($A1623,Variables!$A$5:$A$205,0)))&amp;"."&amp;AF$5</f>
        <v/>
      </c>
      <c r="AG1623" s="60">
        <f>SUM(AG1678:AG1685)</f>
        <v/>
      </c>
      <c r="AH1623" s="61">
        <f>SUM(AH1678:AH1685)</f>
        <v/>
      </c>
      <c r="AI1623" s="61">
        <f>SUM(AI1678:AI1685)</f>
        <v/>
      </c>
      <c r="AJ1623" s="61">
        <f>SUM(AJ1678:AJ1685)</f>
        <v/>
      </c>
      <c r="AK1623" s="61">
        <f>SUM(AK1678:AK1685)</f>
        <v/>
      </c>
      <c r="AL1623" s="61">
        <f>SUM(AL1678:AL1685)</f>
        <v/>
      </c>
      <c r="AM1623" s="61">
        <f>SUM(AM1678:AM1685)</f>
        <v/>
      </c>
      <c r="AN1623" s="61">
        <f>SUM(AN1678:AN1685)</f>
        <v/>
      </c>
      <c r="AO1623" s="61">
        <f>SUM(AO1678:AO1685)</f>
        <v/>
      </c>
      <c r="AP1623" s="61">
        <f>SUM(AP1678:AP1685)</f>
        <v/>
      </c>
      <c r="AQ1623" s="61">
        <f>SUM(AQ1678:AQ1685)</f>
        <v/>
      </c>
      <c r="AR1623" s="61">
        <f>SUM(AR1678:AR1685)</f>
        <v/>
      </c>
      <c r="AS1623" s="61">
        <f>SUM(AS1678:AS1685)</f>
        <v/>
      </c>
      <c r="AT1623" s="61">
        <f>SUM(AT1678:AT1685)</f>
        <v/>
      </c>
      <c r="AU1623" s="61">
        <f>SUM(AU1678:AU1685)</f>
        <v/>
      </c>
      <c r="AV1623" s="61">
        <f>SUM(AV1678:AV1685)</f>
        <v/>
      </c>
      <c r="AW1623" s="61">
        <f>SUM(AW1678:AW1685)</f>
        <v/>
      </c>
      <c r="AX1623" s="61">
        <f>SUM(AX1678:AX1685)</f>
        <v/>
      </c>
      <c r="AY1623" s="61">
        <f>SUM(AY1678:AY1685)</f>
        <v/>
      </c>
    </row>
    <row r="1624" hidden="1" outlineLevel="2">
      <c r="A1624" s="14" t="inlineStr">
        <is>
          <t>ctxnew</t>
        </is>
      </c>
      <c r="B1624" s="14" t="inlineStr">
        <is>
          <t>coa</t>
        </is>
      </c>
      <c r="C1624" s="14" t="inlineStr">
        <is>
          <t>cem</t>
        </is>
      </c>
      <c r="D1624" s="37">
        <f>INDEX(Inputs!$T$5:$T$132,MATCH($B1624&amp;"|"&amp;$C1624,Inputs!$A$5:$A$132,0))</f>
        <v/>
      </c>
      <c r="E1624" s="37">
        <f>INDEX(Inputs!$J$5:$J$132,MATCH($B1624&amp;"|"&amp;$C1624,Inputs!$A$5:$A$132,0))</f>
        <v/>
      </c>
      <c r="F1624" s="37">
        <f>INDEX(Inputs!$K$5:$K$132,MATCH($B1624&amp;"|"&amp;$C1624,Inputs!$A$5:$A$132,0))</f>
        <v/>
      </c>
      <c r="G1624" s="36" t="n"/>
      <c r="H1624" s="14">
        <f>INDEX(Variables!$B$5:$B$205,MATCH($A1624,Variables!$A$5:$A$205,0))&amp;IF($C1624="",""," | "&amp;INDEX(Mapping!$B$5:$B$26,MATCH($C1624,Mapping!$A$5:$A$26,0))&amp;" | "&amp;INDEX(Mapping!$B$30:$B$46,MATCH($B1624,Mapping!$A$30:$A$46,0)))</f>
        <v/>
      </c>
      <c r="I1624" s="14">
        <f>INDEX(Variables!$C$5:$C$205,MATCH($A1624,Variables!$A$5:$A$205,0))</f>
        <v/>
      </c>
      <c r="J1624" s="14">
        <f>INDEX(Variables!$E$5:$E$205,MATCH($A1624,Variables!$A$5:$A$205,0))</f>
        <v/>
      </c>
      <c r="K1624" s="11">
        <f>LOWER(Settings!$C$4)&amp;".mit."&amp;$A1624&amp;IF($C1624="","","."&amp;$C1624&amp;"."&amp;$B1624)&amp;IF(INDEX(Variables!$D$5:$D$205,MATCH($A1624,Variables!$A$5:$A$205,0))="","","."&amp;INDEX(Variables!$D$5:$D$205,MATCH($A1624,Variables!$A$5:$A$205,0)))&amp;"."&amp;K$5</f>
        <v/>
      </c>
      <c r="L1624" s="38">
        <f>L$12*$D1624*INDEX(L$21:L$28,$E1624)*INDEX(L$30:L$46,$F1624)*(1-INDEX(L$121:L$137,$F1624))</f>
        <v/>
      </c>
      <c r="M1624" s="37">
        <f>M$12*$D1624*INDEX(M$21:M$28,$E1624)*INDEX(M$30:M$46,$F1624)*(1-INDEX(M$121:M$137,$F1624))</f>
        <v/>
      </c>
      <c r="N1624" s="37">
        <f>N$12*$D1624*INDEX(N$21:N$28,$E1624)*INDEX(N$30:N$46,$F1624)*(1-INDEX(N$121:N$137,$F1624))</f>
        <v/>
      </c>
      <c r="O1624" s="37">
        <f>O$12*$D1624*INDEX(O$21:O$28,$E1624)*INDEX(O$30:O$46,$F1624)*(1-INDEX(O$121:O$137,$F1624))</f>
        <v/>
      </c>
      <c r="P1624" s="37">
        <f>P$12*$D1624*INDEX(P$21:P$28,$E1624)*INDEX(P$30:P$46,$F1624)*(1-INDEX(P$121:P$137,$F1624))</f>
        <v/>
      </c>
      <c r="Q1624" s="37">
        <f>Q$12*$D1624*INDEX(Q$21:Q$28,$E1624)*INDEX(Q$30:Q$46,$F1624)*(1-INDEX(Q$121:Q$137,$F1624))</f>
        <v/>
      </c>
      <c r="R1624" s="37">
        <f>R$12*$D1624*INDEX(R$21:R$28,$E1624)*INDEX(R$30:R$46,$F1624)*(1-INDEX(R$121:R$137,$F1624))</f>
        <v/>
      </c>
      <c r="S1624" s="37">
        <f>S$12*$D1624*INDEX(S$21:S$28,$E1624)*INDEX(S$30:S$46,$F1624)*(1-INDEX(S$121:S$137,$F1624))</f>
        <v/>
      </c>
      <c r="T1624" s="37">
        <f>T$12*$D1624*INDEX(T$21:T$28,$E1624)*INDEX(T$30:T$46,$F1624)*(1-INDEX(T$121:T$137,$F1624))</f>
        <v/>
      </c>
      <c r="U1624" s="37">
        <f>U$12*$D1624*INDEX(U$21:U$28,$E1624)*INDEX(U$30:U$46,$F1624)*(1-INDEX(U$121:U$137,$F1624))</f>
        <v/>
      </c>
      <c r="V1624" s="37">
        <f>V$12*$D1624*INDEX(V$21:V$28,$E1624)*INDEX(V$30:V$46,$F1624)*(1-INDEX(V$121:V$137,$F1624))</f>
        <v/>
      </c>
      <c r="W1624" s="37">
        <f>W$12*$D1624*INDEX(W$21:W$28,$E1624)*INDEX(W$30:W$46,$F1624)*(1-INDEX(W$121:W$137,$F1624))</f>
        <v/>
      </c>
      <c r="X1624" s="37">
        <f>X$12*$D1624*INDEX(X$21:X$28,$E1624)*INDEX(X$30:X$46,$F1624)*(1-INDEX(X$121:X$137,$F1624))</f>
        <v/>
      </c>
      <c r="Y1624" s="37">
        <f>Y$12*$D1624*INDEX(Y$21:Y$28,$E1624)*INDEX(Y$30:Y$46,$F1624)*(1-INDEX(Y$121:Y$137,$F1624))</f>
        <v/>
      </c>
      <c r="Z1624" s="37">
        <f>Z$12*$D1624*INDEX(Z$21:Z$28,$E1624)*INDEX(Z$30:Z$46,$F1624)*(1-INDEX(Z$121:Z$137,$F1624))</f>
        <v/>
      </c>
      <c r="AA1624" s="37">
        <f>AA$12*$D1624*INDEX(AA$21:AA$28,$E1624)*INDEX(AA$30:AA$46,$F1624)*(1-INDEX(AA$121:AA$137,$F1624))</f>
        <v/>
      </c>
      <c r="AB1624" s="37">
        <f>AB$12*$D1624*INDEX(AB$21:AB$28,$E1624)*INDEX(AB$30:AB$46,$F1624)*(1-INDEX(AB$121:AB$137,$F1624))</f>
        <v/>
      </c>
      <c r="AC1624" s="37">
        <f>AC$12*$D1624*INDEX(AC$21:AC$28,$E1624)*INDEX(AC$30:AC$46,$F1624)*(1-INDEX(AC$121:AC$137,$F1624))</f>
        <v/>
      </c>
      <c r="AD1624" s="40">
        <f>CARBONTAX(AD$12,$D1624,INDEX(AD$21:AD$28,$E1624),INDEX(AD$30:AD$46,$F1624),INDEX(AD$121:AD$137,$F1624))</f>
        <v/>
      </c>
      <c r="AF1624" s="11">
        <f>LOWER(Settings!$C$4)&amp;".mit."&amp;$A1624&amp;IF($C1624="","","."&amp;$C1624&amp;"."&amp;$B1624)&amp;IF(INDEX(Variables!$D$5:$D$205,MATCH($A1624,Variables!$A$5:$A$205,0))="","","."&amp;INDEX(Variables!$D$5:$D$205,MATCH($A1624,Variables!$A$5:$A$205,0)))&amp;"."&amp;AF$5</f>
        <v/>
      </c>
      <c r="AG1624" s="38">
        <f>AG$12*$D1624*INDEX(AG$21:AG$28,$E1624)*INDEX(AG$30:AG$46,$F1624)*(1-INDEX(AG$121:AG$137,$F1624))</f>
        <v/>
      </c>
      <c r="AH1624" s="37">
        <f>AH$12*$D1624*INDEX(AH$21:AH$28,$E1624)*INDEX(AH$30:AH$46,$F1624)*(1-INDEX(AH$121:AH$137,$F1624))</f>
        <v/>
      </c>
      <c r="AI1624" s="37">
        <f>AI$12*$D1624*INDEX(AI$21:AI$28,$E1624)*INDEX(AI$30:AI$46,$F1624)*(1-INDEX(AI$121:AI$137,$F1624))</f>
        <v/>
      </c>
      <c r="AJ1624" s="37">
        <f>AJ$12*$D1624*INDEX(AJ$21:AJ$28,$E1624)*INDEX(AJ$30:AJ$46,$F1624)*(1-INDEX(AJ$121:AJ$137,$F1624))</f>
        <v/>
      </c>
      <c r="AK1624" s="37">
        <f>AK$12*$D1624*INDEX(AK$21:AK$28,$E1624)*INDEX(AK$30:AK$46,$F1624)*(1-INDEX(AK$121:AK$137,$F1624))</f>
        <v/>
      </c>
      <c r="AL1624" s="37">
        <f>AL$12*$D1624*INDEX(AL$21:AL$28,$E1624)*INDEX(AL$30:AL$46,$F1624)*(1-INDEX(AL$121:AL$137,$F1624))</f>
        <v/>
      </c>
      <c r="AM1624" s="37">
        <f>AM$12*$D1624*INDEX(AM$21:AM$28,$E1624)*INDEX(AM$30:AM$46,$F1624)*(1-INDEX(AM$121:AM$137,$F1624))</f>
        <v/>
      </c>
      <c r="AN1624" s="37">
        <f>AN$12*$D1624*INDEX(AN$21:AN$28,$E1624)*INDEX(AN$30:AN$46,$F1624)*(1-INDEX(AN$121:AN$137,$F1624))</f>
        <v/>
      </c>
      <c r="AO1624" s="37">
        <f>AO$12*$D1624*INDEX(AO$21:AO$28,$E1624)*INDEX(AO$30:AO$46,$F1624)*(1-INDEX(AO$121:AO$137,$F1624))</f>
        <v/>
      </c>
      <c r="AP1624" s="37">
        <f>AP$12*$D1624*INDEX(AP$21:AP$28,$E1624)*INDEX(AP$30:AP$46,$F1624)*(1-INDEX(AP$121:AP$137,$F1624))</f>
        <v/>
      </c>
      <c r="AQ1624" s="37">
        <f>AQ$12*$D1624*INDEX(AQ$21:AQ$28,$E1624)*INDEX(AQ$30:AQ$46,$F1624)*(1-INDEX(AQ$121:AQ$137,$F1624))</f>
        <v/>
      </c>
      <c r="AR1624" s="37">
        <f>AR$12*$D1624*INDEX(AR$21:AR$28,$E1624)*INDEX(AR$30:AR$46,$F1624)*(1-INDEX(AR$121:AR$137,$F1624))</f>
        <v/>
      </c>
      <c r="AS1624" s="37">
        <f>AS$12*$D1624*INDEX(AS$21:AS$28,$E1624)*INDEX(AS$30:AS$46,$F1624)*(1-INDEX(AS$121:AS$137,$F1624))</f>
        <v/>
      </c>
      <c r="AT1624" s="37">
        <f>AT$12*$D1624*INDEX(AT$21:AT$28,$E1624)*INDEX(AT$30:AT$46,$F1624)*(1-INDEX(AT$121:AT$137,$F1624))</f>
        <v/>
      </c>
      <c r="AU1624" s="37">
        <f>AU$12*$D1624*INDEX(AU$21:AU$28,$E1624)*INDEX(AU$30:AU$46,$F1624)*(1-INDEX(AU$121:AU$137,$F1624))</f>
        <v/>
      </c>
      <c r="AV1624" s="37">
        <f>AV$12*$D1624*INDEX(AV$21:AV$28,$E1624)*INDEX(AV$30:AV$46,$F1624)*(1-INDEX(AV$121:AV$137,$F1624))</f>
        <v/>
      </c>
      <c r="AW1624" s="37">
        <f>AW$12*$D1624*INDEX(AW$21:AW$28,$E1624)*INDEX(AW$30:AW$46,$F1624)*(1-INDEX(AW$121:AW$137,$F1624))</f>
        <v/>
      </c>
      <c r="AX1624" s="37">
        <f>AX$12*$D1624*INDEX(AX$21:AX$28,$E1624)*INDEX(AX$30:AX$46,$F1624)*(1-INDEX(AX$121:AX$137,$F1624))</f>
        <v/>
      </c>
      <c r="AY1624" s="40">
        <f>CARBONTAX(AY$12,$D1624,INDEX(AY$21:AY$28,$E1624),INDEX(AY$30:AY$46,$F1624),INDEX(AY$121:AY$137,$F1624))</f>
        <v/>
      </c>
    </row>
    <row r="1625" hidden="1" outlineLevel="2">
      <c r="A1625" s="14" t="inlineStr">
        <is>
          <t>ctxnew</t>
        </is>
      </c>
      <c r="B1625" s="14" t="inlineStr">
        <is>
          <t>nga</t>
        </is>
      </c>
      <c r="C1625" s="14" t="inlineStr">
        <is>
          <t>cem</t>
        </is>
      </c>
      <c r="D1625" s="37">
        <f>INDEX(Inputs!$T$5:$T$132,MATCH($B1625&amp;"|"&amp;$C1625,Inputs!$A$5:$A$132,0))</f>
        <v/>
      </c>
      <c r="E1625" s="37">
        <f>INDEX(Inputs!$J$5:$J$132,MATCH($B1625&amp;"|"&amp;$C1625,Inputs!$A$5:$A$132,0))</f>
        <v/>
      </c>
      <c r="F1625" s="37">
        <f>INDEX(Inputs!$K$5:$K$132,MATCH($B1625&amp;"|"&amp;$C1625,Inputs!$A$5:$A$132,0))</f>
        <v/>
      </c>
      <c r="G1625" s="36" t="n"/>
      <c r="H1625" s="14">
        <f>INDEX(Variables!$B$5:$B$205,MATCH($A1625,Variables!$A$5:$A$205,0))&amp;IF($C1625="",""," | "&amp;INDEX(Mapping!$B$5:$B$26,MATCH($C1625,Mapping!$A$5:$A$26,0))&amp;" | "&amp;INDEX(Mapping!$B$30:$B$46,MATCH($B1625,Mapping!$A$30:$A$46,0)))</f>
        <v/>
      </c>
      <c r="I1625" s="14">
        <f>INDEX(Variables!$C$5:$C$205,MATCH($A1625,Variables!$A$5:$A$205,0))</f>
        <v/>
      </c>
      <c r="J1625" s="14">
        <f>INDEX(Variables!$E$5:$E$205,MATCH($A1625,Variables!$A$5:$A$205,0))</f>
        <v/>
      </c>
      <c r="K1625" s="11">
        <f>LOWER(Settings!$C$4)&amp;".mit."&amp;$A1625&amp;IF($C1625="","","."&amp;$C1625&amp;"."&amp;$B1625)&amp;IF(INDEX(Variables!$D$5:$D$205,MATCH($A1625,Variables!$A$5:$A$205,0))="","","."&amp;INDEX(Variables!$D$5:$D$205,MATCH($A1625,Variables!$A$5:$A$205,0)))&amp;"."&amp;K$5</f>
        <v/>
      </c>
      <c r="L1625" s="38">
        <f>L$12*$D1625*INDEX(L$21:L$28,$E1625)*INDEX(L$30:L$46,$F1625)*(1-INDEX(L$121:L$137,$F1625))</f>
        <v/>
      </c>
      <c r="M1625" s="37">
        <f>M$12*$D1625*INDEX(M$21:M$28,$E1625)*INDEX(M$30:M$46,$F1625)*(1-INDEX(M$121:M$137,$F1625))</f>
        <v/>
      </c>
      <c r="N1625" s="37">
        <f>N$12*$D1625*INDEX(N$21:N$28,$E1625)*INDEX(N$30:N$46,$F1625)*(1-INDEX(N$121:N$137,$F1625))</f>
        <v/>
      </c>
      <c r="O1625" s="37">
        <f>O$12*$D1625*INDEX(O$21:O$28,$E1625)*INDEX(O$30:O$46,$F1625)*(1-INDEX(O$121:O$137,$F1625))</f>
        <v/>
      </c>
      <c r="P1625" s="37">
        <f>P$12*$D1625*INDEX(P$21:P$28,$E1625)*INDEX(P$30:P$46,$F1625)*(1-INDEX(P$121:P$137,$F1625))</f>
        <v/>
      </c>
      <c r="Q1625" s="37">
        <f>Q$12*$D1625*INDEX(Q$21:Q$28,$E1625)*INDEX(Q$30:Q$46,$F1625)*(1-INDEX(Q$121:Q$137,$F1625))</f>
        <v/>
      </c>
      <c r="R1625" s="37">
        <f>R$12*$D1625*INDEX(R$21:R$28,$E1625)*INDEX(R$30:R$46,$F1625)*(1-INDEX(R$121:R$137,$F1625))</f>
        <v/>
      </c>
      <c r="S1625" s="37">
        <f>S$12*$D1625*INDEX(S$21:S$28,$E1625)*INDEX(S$30:S$46,$F1625)*(1-INDEX(S$121:S$137,$F1625))</f>
        <v/>
      </c>
      <c r="T1625" s="37">
        <f>T$12*$D1625*INDEX(T$21:T$28,$E1625)*INDEX(T$30:T$46,$F1625)*(1-INDEX(T$121:T$137,$F1625))</f>
        <v/>
      </c>
      <c r="U1625" s="37">
        <f>U$12*$D1625*INDEX(U$21:U$28,$E1625)*INDEX(U$30:U$46,$F1625)*(1-INDEX(U$121:U$137,$F1625))</f>
        <v/>
      </c>
      <c r="V1625" s="37">
        <f>V$12*$D1625*INDEX(V$21:V$28,$E1625)*INDEX(V$30:V$46,$F1625)*(1-INDEX(V$121:V$137,$F1625))</f>
        <v/>
      </c>
      <c r="W1625" s="37">
        <f>W$12*$D1625*INDEX(W$21:W$28,$E1625)*INDEX(W$30:W$46,$F1625)*(1-INDEX(W$121:W$137,$F1625))</f>
        <v/>
      </c>
      <c r="X1625" s="37">
        <f>X$12*$D1625*INDEX(X$21:X$28,$E1625)*INDEX(X$30:X$46,$F1625)*(1-INDEX(X$121:X$137,$F1625))</f>
        <v/>
      </c>
      <c r="Y1625" s="37">
        <f>Y$12*$D1625*INDEX(Y$21:Y$28,$E1625)*INDEX(Y$30:Y$46,$F1625)*(1-INDEX(Y$121:Y$137,$F1625))</f>
        <v/>
      </c>
      <c r="Z1625" s="37">
        <f>Z$12*$D1625*INDEX(Z$21:Z$28,$E1625)*INDEX(Z$30:Z$46,$F1625)*(1-INDEX(Z$121:Z$137,$F1625))</f>
        <v/>
      </c>
      <c r="AA1625" s="37">
        <f>AA$12*$D1625*INDEX(AA$21:AA$28,$E1625)*INDEX(AA$30:AA$46,$F1625)*(1-INDEX(AA$121:AA$137,$F1625))</f>
        <v/>
      </c>
      <c r="AB1625" s="37">
        <f>AB$12*$D1625*INDEX(AB$21:AB$28,$E1625)*INDEX(AB$30:AB$46,$F1625)*(1-INDEX(AB$121:AB$137,$F1625))</f>
        <v/>
      </c>
      <c r="AC1625" s="37">
        <f>AC$12*$D1625*INDEX(AC$21:AC$28,$E1625)*INDEX(AC$30:AC$46,$F1625)*(1-INDEX(AC$121:AC$137,$F1625))</f>
        <v/>
      </c>
      <c r="AD1625" s="40">
        <f>CARBONTAX(AD$12,$D1625,INDEX(AD$21:AD$28,$E1625),INDEX(AD$30:AD$46,$F1625),INDEX(AD$121:AD$137,$F1625))</f>
        <v/>
      </c>
      <c r="AF1625" s="11">
        <f>LOWER(Settings!$C$4)&amp;".mit."&amp;$A1625&amp;IF($C1625="","","."&amp;$C1625&amp;"."&amp;$B1625)&amp;IF(INDEX(Variables!$D$5:$D$205,MATCH($A1625,Variables!$A$5:$A$205,0))="","","."&amp;INDEX(Variables!$D$5:$D$205,MATCH($A1625,Variables!$A$5:$A$205,0)))&amp;"."&amp;AF$5</f>
        <v/>
      </c>
      <c r="AG1625" s="38">
        <f>AG$12*$D1625*INDEX(AG$21:AG$28,$E1625)*INDEX(AG$30:AG$46,$F1625)*(1-INDEX(AG$121:AG$137,$F1625))</f>
        <v/>
      </c>
      <c r="AH1625" s="37">
        <f>AH$12*$D1625*INDEX(AH$21:AH$28,$E1625)*INDEX(AH$30:AH$46,$F1625)*(1-INDEX(AH$121:AH$137,$F1625))</f>
        <v/>
      </c>
      <c r="AI1625" s="37">
        <f>AI$12*$D1625*INDEX(AI$21:AI$28,$E1625)*INDEX(AI$30:AI$46,$F1625)*(1-INDEX(AI$121:AI$137,$F1625))</f>
        <v/>
      </c>
      <c r="AJ1625" s="37">
        <f>AJ$12*$D1625*INDEX(AJ$21:AJ$28,$E1625)*INDEX(AJ$30:AJ$46,$F1625)*(1-INDEX(AJ$121:AJ$137,$F1625))</f>
        <v/>
      </c>
      <c r="AK1625" s="37">
        <f>AK$12*$D1625*INDEX(AK$21:AK$28,$E1625)*INDEX(AK$30:AK$46,$F1625)*(1-INDEX(AK$121:AK$137,$F1625))</f>
        <v/>
      </c>
      <c r="AL1625" s="37">
        <f>AL$12*$D1625*INDEX(AL$21:AL$28,$E1625)*INDEX(AL$30:AL$46,$F1625)*(1-INDEX(AL$121:AL$137,$F1625))</f>
        <v/>
      </c>
      <c r="AM1625" s="37">
        <f>AM$12*$D1625*INDEX(AM$21:AM$28,$E1625)*INDEX(AM$30:AM$46,$F1625)*(1-INDEX(AM$121:AM$137,$F1625))</f>
        <v/>
      </c>
      <c r="AN1625" s="37">
        <f>AN$12*$D1625*INDEX(AN$21:AN$28,$E1625)*INDEX(AN$30:AN$46,$F1625)*(1-INDEX(AN$121:AN$137,$F1625))</f>
        <v/>
      </c>
      <c r="AO1625" s="37">
        <f>AO$12*$D1625*INDEX(AO$21:AO$28,$E1625)*INDEX(AO$30:AO$46,$F1625)*(1-INDEX(AO$121:AO$137,$F1625))</f>
        <v/>
      </c>
      <c r="AP1625" s="37">
        <f>AP$12*$D1625*INDEX(AP$21:AP$28,$E1625)*INDEX(AP$30:AP$46,$F1625)*(1-INDEX(AP$121:AP$137,$F1625))</f>
        <v/>
      </c>
      <c r="AQ1625" s="37">
        <f>AQ$12*$D1625*INDEX(AQ$21:AQ$28,$E1625)*INDEX(AQ$30:AQ$46,$F1625)*(1-INDEX(AQ$121:AQ$137,$F1625))</f>
        <v/>
      </c>
      <c r="AR1625" s="37">
        <f>AR$12*$D1625*INDEX(AR$21:AR$28,$E1625)*INDEX(AR$30:AR$46,$F1625)*(1-INDEX(AR$121:AR$137,$F1625))</f>
        <v/>
      </c>
      <c r="AS1625" s="37">
        <f>AS$12*$D1625*INDEX(AS$21:AS$28,$E1625)*INDEX(AS$30:AS$46,$F1625)*(1-INDEX(AS$121:AS$137,$F1625))</f>
        <v/>
      </c>
      <c r="AT1625" s="37">
        <f>AT$12*$D1625*INDEX(AT$21:AT$28,$E1625)*INDEX(AT$30:AT$46,$F1625)*(1-INDEX(AT$121:AT$137,$F1625))</f>
        <v/>
      </c>
      <c r="AU1625" s="37">
        <f>AU$12*$D1625*INDEX(AU$21:AU$28,$E1625)*INDEX(AU$30:AU$46,$F1625)*(1-INDEX(AU$121:AU$137,$F1625))</f>
        <v/>
      </c>
      <c r="AV1625" s="37">
        <f>AV$12*$D1625*INDEX(AV$21:AV$28,$E1625)*INDEX(AV$30:AV$46,$F1625)*(1-INDEX(AV$121:AV$137,$F1625))</f>
        <v/>
      </c>
      <c r="AW1625" s="37">
        <f>AW$12*$D1625*INDEX(AW$21:AW$28,$E1625)*INDEX(AW$30:AW$46,$F1625)*(1-INDEX(AW$121:AW$137,$F1625))</f>
        <v/>
      </c>
      <c r="AX1625" s="37">
        <f>AX$12*$D1625*INDEX(AX$21:AX$28,$E1625)*INDEX(AX$30:AX$46,$F1625)*(1-INDEX(AX$121:AX$137,$F1625))</f>
        <v/>
      </c>
      <c r="AY1625" s="40">
        <f>CARBONTAX(AY$12,$D1625,INDEX(AY$21:AY$28,$E1625),INDEX(AY$30:AY$46,$F1625),INDEX(AY$121:AY$137,$F1625))</f>
        <v/>
      </c>
    </row>
    <row r="1626" hidden="1" outlineLevel="2">
      <c r="A1626" s="14" t="inlineStr">
        <is>
          <t>ctxnew</t>
        </is>
      </c>
      <c r="B1626" s="14" t="inlineStr">
        <is>
          <t>gso</t>
        </is>
      </c>
      <c r="C1626" s="14" t="inlineStr">
        <is>
          <t>cem</t>
        </is>
      </c>
      <c r="D1626" s="37">
        <f>INDEX(Inputs!$T$5:$T$132,MATCH($B1626&amp;"|"&amp;$C1626,Inputs!$A$5:$A$132,0))</f>
        <v/>
      </c>
      <c r="E1626" s="37">
        <f>INDEX(Inputs!$J$5:$J$132,MATCH($B1626&amp;"|"&amp;$C1626,Inputs!$A$5:$A$132,0))</f>
        <v/>
      </c>
      <c r="F1626" s="37">
        <f>INDEX(Inputs!$K$5:$K$132,MATCH($B1626&amp;"|"&amp;$C1626,Inputs!$A$5:$A$132,0))</f>
        <v/>
      </c>
      <c r="G1626" s="36" t="n"/>
      <c r="H1626" s="14">
        <f>INDEX(Variables!$B$5:$B$205,MATCH($A1626,Variables!$A$5:$A$205,0))&amp;IF($C1626="",""," | "&amp;INDEX(Mapping!$B$5:$B$26,MATCH($C1626,Mapping!$A$5:$A$26,0))&amp;" | "&amp;INDEX(Mapping!$B$30:$B$46,MATCH($B1626,Mapping!$A$30:$A$46,0)))</f>
        <v/>
      </c>
      <c r="I1626" s="14">
        <f>INDEX(Variables!$C$5:$C$205,MATCH($A1626,Variables!$A$5:$A$205,0))</f>
        <v/>
      </c>
      <c r="J1626" s="14">
        <f>INDEX(Variables!$E$5:$E$205,MATCH($A1626,Variables!$A$5:$A$205,0))</f>
        <v/>
      </c>
      <c r="K1626" s="11">
        <f>LOWER(Settings!$C$4)&amp;".mit."&amp;$A1626&amp;IF($C1626="","","."&amp;$C1626&amp;"."&amp;$B1626)&amp;IF(INDEX(Variables!$D$5:$D$205,MATCH($A1626,Variables!$A$5:$A$205,0))="","","."&amp;INDEX(Variables!$D$5:$D$205,MATCH($A1626,Variables!$A$5:$A$205,0)))&amp;"."&amp;K$5</f>
        <v/>
      </c>
      <c r="L1626" s="38">
        <f>L$12*$D1626*INDEX(L$21:L$28,$E1626)*INDEX(L$30:L$46,$F1626)*(1-INDEX(L$121:L$137,$F1626))</f>
        <v/>
      </c>
      <c r="M1626" s="37">
        <f>M$12*$D1626*INDEX(M$21:M$28,$E1626)*INDEX(M$30:M$46,$F1626)*(1-INDEX(M$121:M$137,$F1626))</f>
        <v/>
      </c>
      <c r="N1626" s="37">
        <f>N$12*$D1626*INDEX(N$21:N$28,$E1626)*INDEX(N$30:N$46,$F1626)*(1-INDEX(N$121:N$137,$F1626))</f>
        <v/>
      </c>
      <c r="O1626" s="37">
        <f>O$12*$D1626*INDEX(O$21:O$28,$E1626)*INDEX(O$30:O$46,$F1626)*(1-INDEX(O$121:O$137,$F1626))</f>
        <v/>
      </c>
      <c r="P1626" s="37">
        <f>P$12*$D1626*INDEX(P$21:P$28,$E1626)*INDEX(P$30:P$46,$F1626)*(1-INDEX(P$121:P$137,$F1626))</f>
        <v/>
      </c>
      <c r="Q1626" s="37">
        <f>Q$12*$D1626*INDEX(Q$21:Q$28,$E1626)*INDEX(Q$30:Q$46,$F1626)*(1-INDEX(Q$121:Q$137,$F1626))</f>
        <v/>
      </c>
      <c r="R1626" s="37">
        <f>R$12*$D1626*INDEX(R$21:R$28,$E1626)*INDEX(R$30:R$46,$F1626)*(1-INDEX(R$121:R$137,$F1626))</f>
        <v/>
      </c>
      <c r="S1626" s="37">
        <f>S$12*$D1626*INDEX(S$21:S$28,$E1626)*INDEX(S$30:S$46,$F1626)*(1-INDEX(S$121:S$137,$F1626))</f>
        <v/>
      </c>
      <c r="T1626" s="37">
        <f>T$12*$D1626*INDEX(T$21:T$28,$E1626)*INDEX(T$30:T$46,$F1626)*(1-INDEX(T$121:T$137,$F1626))</f>
        <v/>
      </c>
      <c r="U1626" s="37">
        <f>U$12*$D1626*INDEX(U$21:U$28,$E1626)*INDEX(U$30:U$46,$F1626)*(1-INDEX(U$121:U$137,$F1626))</f>
        <v/>
      </c>
      <c r="V1626" s="37">
        <f>V$12*$D1626*INDEX(V$21:V$28,$E1626)*INDEX(V$30:V$46,$F1626)*(1-INDEX(V$121:V$137,$F1626))</f>
        <v/>
      </c>
      <c r="W1626" s="37">
        <f>W$12*$D1626*INDEX(W$21:W$28,$E1626)*INDEX(W$30:W$46,$F1626)*(1-INDEX(W$121:W$137,$F1626))</f>
        <v/>
      </c>
      <c r="X1626" s="37">
        <f>X$12*$D1626*INDEX(X$21:X$28,$E1626)*INDEX(X$30:X$46,$F1626)*(1-INDEX(X$121:X$137,$F1626))</f>
        <v/>
      </c>
      <c r="Y1626" s="37">
        <f>Y$12*$D1626*INDEX(Y$21:Y$28,$E1626)*INDEX(Y$30:Y$46,$F1626)*(1-INDEX(Y$121:Y$137,$F1626))</f>
        <v/>
      </c>
      <c r="Z1626" s="37">
        <f>Z$12*$D1626*INDEX(Z$21:Z$28,$E1626)*INDEX(Z$30:Z$46,$F1626)*(1-INDEX(Z$121:Z$137,$F1626))</f>
        <v/>
      </c>
      <c r="AA1626" s="37">
        <f>AA$12*$D1626*INDEX(AA$21:AA$28,$E1626)*INDEX(AA$30:AA$46,$F1626)*(1-INDEX(AA$121:AA$137,$F1626))</f>
        <v/>
      </c>
      <c r="AB1626" s="37">
        <f>AB$12*$D1626*INDEX(AB$21:AB$28,$E1626)*INDEX(AB$30:AB$46,$F1626)*(1-INDEX(AB$121:AB$137,$F1626))</f>
        <v/>
      </c>
      <c r="AC1626" s="37">
        <f>AC$12*$D1626*INDEX(AC$21:AC$28,$E1626)*INDEX(AC$30:AC$46,$F1626)*(1-INDEX(AC$121:AC$137,$F1626))</f>
        <v/>
      </c>
      <c r="AD1626" s="40">
        <f>CARBONTAX(AD$12,$D1626,INDEX(AD$21:AD$28,$E1626),INDEX(AD$30:AD$46,$F1626),INDEX(AD$121:AD$137,$F1626))</f>
        <v/>
      </c>
      <c r="AF1626" s="11">
        <f>LOWER(Settings!$C$4)&amp;".mit."&amp;$A1626&amp;IF($C1626="","","."&amp;$C1626&amp;"."&amp;$B1626)&amp;IF(INDEX(Variables!$D$5:$D$205,MATCH($A1626,Variables!$A$5:$A$205,0))="","","."&amp;INDEX(Variables!$D$5:$D$205,MATCH($A1626,Variables!$A$5:$A$205,0)))&amp;"."&amp;AF$5</f>
        <v/>
      </c>
      <c r="AG1626" s="38">
        <f>AG$12*$D1626*INDEX(AG$21:AG$28,$E1626)*INDEX(AG$30:AG$46,$F1626)*(1-INDEX(AG$121:AG$137,$F1626))</f>
        <v/>
      </c>
      <c r="AH1626" s="37">
        <f>AH$12*$D1626*INDEX(AH$21:AH$28,$E1626)*INDEX(AH$30:AH$46,$F1626)*(1-INDEX(AH$121:AH$137,$F1626))</f>
        <v/>
      </c>
      <c r="AI1626" s="37">
        <f>AI$12*$D1626*INDEX(AI$21:AI$28,$E1626)*INDEX(AI$30:AI$46,$F1626)*(1-INDEX(AI$121:AI$137,$F1626))</f>
        <v/>
      </c>
      <c r="AJ1626" s="37">
        <f>AJ$12*$D1626*INDEX(AJ$21:AJ$28,$E1626)*INDEX(AJ$30:AJ$46,$F1626)*(1-INDEX(AJ$121:AJ$137,$F1626))</f>
        <v/>
      </c>
      <c r="AK1626" s="37">
        <f>AK$12*$D1626*INDEX(AK$21:AK$28,$E1626)*INDEX(AK$30:AK$46,$F1626)*(1-INDEX(AK$121:AK$137,$F1626))</f>
        <v/>
      </c>
      <c r="AL1626" s="37">
        <f>AL$12*$D1626*INDEX(AL$21:AL$28,$E1626)*INDEX(AL$30:AL$46,$F1626)*(1-INDEX(AL$121:AL$137,$F1626))</f>
        <v/>
      </c>
      <c r="AM1626" s="37">
        <f>AM$12*$D1626*INDEX(AM$21:AM$28,$E1626)*INDEX(AM$30:AM$46,$F1626)*(1-INDEX(AM$121:AM$137,$F1626))</f>
        <v/>
      </c>
      <c r="AN1626" s="37">
        <f>AN$12*$D1626*INDEX(AN$21:AN$28,$E1626)*INDEX(AN$30:AN$46,$F1626)*(1-INDEX(AN$121:AN$137,$F1626))</f>
        <v/>
      </c>
      <c r="AO1626" s="37">
        <f>AO$12*$D1626*INDEX(AO$21:AO$28,$E1626)*INDEX(AO$30:AO$46,$F1626)*(1-INDEX(AO$121:AO$137,$F1626))</f>
        <v/>
      </c>
      <c r="AP1626" s="37">
        <f>AP$12*$D1626*INDEX(AP$21:AP$28,$E1626)*INDEX(AP$30:AP$46,$F1626)*(1-INDEX(AP$121:AP$137,$F1626))</f>
        <v/>
      </c>
      <c r="AQ1626" s="37">
        <f>AQ$12*$D1626*INDEX(AQ$21:AQ$28,$E1626)*INDEX(AQ$30:AQ$46,$F1626)*(1-INDEX(AQ$121:AQ$137,$F1626))</f>
        <v/>
      </c>
      <c r="AR1626" s="37">
        <f>AR$12*$D1626*INDEX(AR$21:AR$28,$E1626)*INDEX(AR$30:AR$46,$F1626)*(1-INDEX(AR$121:AR$137,$F1626))</f>
        <v/>
      </c>
      <c r="AS1626" s="37">
        <f>AS$12*$D1626*INDEX(AS$21:AS$28,$E1626)*INDEX(AS$30:AS$46,$F1626)*(1-INDEX(AS$121:AS$137,$F1626))</f>
        <v/>
      </c>
      <c r="AT1626" s="37">
        <f>AT$12*$D1626*INDEX(AT$21:AT$28,$E1626)*INDEX(AT$30:AT$46,$F1626)*(1-INDEX(AT$121:AT$137,$F1626))</f>
        <v/>
      </c>
      <c r="AU1626" s="37">
        <f>AU$12*$D1626*INDEX(AU$21:AU$28,$E1626)*INDEX(AU$30:AU$46,$F1626)*(1-INDEX(AU$121:AU$137,$F1626))</f>
        <v/>
      </c>
      <c r="AV1626" s="37">
        <f>AV$12*$D1626*INDEX(AV$21:AV$28,$E1626)*INDEX(AV$30:AV$46,$F1626)*(1-INDEX(AV$121:AV$137,$F1626))</f>
        <v/>
      </c>
      <c r="AW1626" s="37">
        <f>AW$12*$D1626*INDEX(AW$21:AW$28,$E1626)*INDEX(AW$30:AW$46,$F1626)*(1-INDEX(AW$121:AW$137,$F1626))</f>
        <v/>
      </c>
      <c r="AX1626" s="37">
        <f>AX$12*$D1626*INDEX(AX$21:AX$28,$E1626)*INDEX(AX$30:AX$46,$F1626)*(1-INDEX(AX$121:AX$137,$F1626))</f>
        <v/>
      </c>
      <c r="AY1626" s="40">
        <f>CARBONTAX(AY$12,$D1626,INDEX(AY$21:AY$28,$E1626),INDEX(AY$30:AY$46,$F1626),INDEX(AY$121:AY$137,$F1626))</f>
        <v/>
      </c>
    </row>
    <row r="1627" hidden="1" outlineLevel="2">
      <c r="A1627" s="14" t="inlineStr">
        <is>
          <t>ctxnew</t>
        </is>
      </c>
      <c r="B1627" s="14" t="inlineStr">
        <is>
          <t>die</t>
        </is>
      </c>
      <c r="C1627" s="14" t="inlineStr">
        <is>
          <t>cem</t>
        </is>
      </c>
      <c r="D1627" s="37">
        <f>INDEX(Inputs!$T$5:$T$132,MATCH($B1627&amp;"|"&amp;$C1627,Inputs!$A$5:$A$132,0))</f>
        <v/>
      </c>
      <c r="E1627" s="37">
        <f>INDEX(Inputs!$J$5:$J$132,MATCH($B1627&amp;"|"&amp;$C1627,Inputs!$A$5:$A$132,0))</f>
        <v/>
      </c>
      <c r="F1627" s="37">
        <f>INDEX(Inputs!$K$5:$K$132,MATCH($B1627&amp;"|"&amp;$C1627,Inputs!$A$5:$A$132,0))</f>
        <v/>
      </c>
      <c r="G1627" s="36" t="n"/>
      <c r="H1627" s="14">
        <f>INDEX(Variables!$B$5:$B$205,MATCH($A1627,Variables!$A$5:$A$205,0))&amp;IF($C1627="",""," | "&amp;INDEX(Mapping!$B$5:$B$26,MATCH($C1627,Mapping!$A$5:$A$26,0))&amp;" | "&amp;INDEX(Mapping!$B$30:$B$46,MATCH($B1627,Mapping!$A$30:$A$46,0)))</f>
        <v/>
      </c>
      <c r="I1627" s="14">
        <f>INDEX(Variables!$C$5:$C$205,MATCH($A1627,Variables!$A$5:$A$205,0))</f>
        <v/>
      </c>
      <c r="J1627" s="14">
        <f>INDEX(Variables!$E$5:$E$205,MATCH($A1627,Variables!$A$5:$A$205,0))</f>
        <v/>
      </c>
      <c r="K1627" s="11">
        <f>LOWER(Settings!$C$4)&amp;".mit."&amp;$A1627&amp;IF($C1627="","","."&amp;$C1627&amp;"."&amp;$B1627)&amp;IF(INDEX(Variables!$D$5:$D$205,MATCH($A1627,Variables!$A$5:$A$205,0))="","","."&amp;INDEX(Variables!$D$5:$D$205,MATCH($A1627,Variables!$A$5:$A$205,0)))&amp;"."&amp;K$5</f>
        <v/>
      </c>
      <c r="L1627" s="38">
        <f>L$12*$D1627*INDEX(L$21:L$28,$E1627)*INDEX(L$30:L$46,$F1627)*(1-INDEX(L$121:L$137,$F1627))</f>
        <v/>
      </c>
      <c r="M1627" s="37">
        <f>M$12*$D1627*INDEX(M$21:M$28,$E1627)*INDEX(M$30:M$46,$F1627)*(1-INDEX(M$121:M$137,$F1627))</f>
        <v/>
      </c>
      <c r="N1627" s="37">
        <f>N$12*$D1627*INDEX(N$21:N$28,$E1627)*INDEX(N$30:N$46,$F1627)*(1-INDEX(N$121:N$137,$F1627))</f>
        <v/>
      </c>
      <c r="O1627" s="37">
        <f>O$12*$D1627*INDEX(O$21:O$28,$E1627)*INDEX(O$30:O$46,$F1627)*(1-INDEX(O$121:O$137,$F1627))</f>
        <v/>
      </c>
      <c r="P1627" s="37">
        <f>P$12*$D1627*INDEX(P$21:P$28,$E1627)*INDEX(P$30:P$46,$F1627)*(1-INDEX(P$121:P$137,$F1627))</f>
        <v/>
      </c>
      <c r="Q1627" s="37">
        <f>Q$12*$D1627*INDEX(Q$21:Q$28,$E1627)*INDEX(Q$30:Q$46,$F1627)*(1-INDEX(Q$121:Q$137,$F1627))</f>
        <v/>
      </c>
      <c r="R1627" s="37">
        <f>R$12*$D1627*INDEX(R$21:R$28,$E1627)*INDEX(R$30:R$46,$F1627)*(1-INDEX(R$121:R$137,$F1627))</f>
        <v/>
      </c>
      <c r="S1627" s="37">
        <f>S$12*$D1627*INDEX(S$21:S$28,$E1627)*INDEX(S$30:S$46,$F1627)*(1-INDEX(S$121:S$137,$F1627))</f>
        <v/>
      </c>
      <c r="T1627" s="37">
        <f>T$12*$D1627*INDEX(T$21:T$28,$E1627)*INDEX(T$30:T$46,$F1627)*(1-INDEX(T$121:T$137,$F1627))</f>
        <v/>
      </c>
      <c r="U1627" s="37">
        <f>U$12*$D1627*INDEX(U$21:U$28,$E1627)*INDEX(U$30:U$46,$F1627)*(1-INDEX(U$121:U$137,$F1627))</f>
        <v/>
      </c>
      <c r="V1627" s="37">
        <f>V$12*$D1627*INDEX(V$21:V$28,$E1627)*INDEX(V$30:V$46,$F1627)*(1-INDEX(V$121:V$137,$F1627))</f>
        <v/>
      </c>
      <c r="W1627" s="37">
        <f>W$12*$D1627*INDEX(W$21:W$28,$E1627)*INDEX(W$30:W$46,$F1627)*(1-INDEX(W$121:W$137,$F1627))</f>
        <v/>
      </c>
      <c r="X1627" s="37">
        <f>X$12*$D1627*INDEX(X$21:X$28,$E1627)*INDEX(X$30:X$46,$F1627)*(1-INDEX(X$121:X$137,$F1627))</f>
        <v/>
      </c>
      <c r="Y1627" s="37">
        <f>Y$12*$D1627*INDEX(Y$21:Y$28,$E1627)*INDEX(Y$30:Y$46,$F1627)*(1-INDEX(Y$121:Y$137,$F1627))</f>
        <v/>
      </c>
      <c r="Z1627" s="37">
        <f>Z$12*$D1627*INDEX(Z$21:Z$28,$E1627)*INDEX(Z$30:Z$46,$F1627)*(1-INDEX(Z$121:Z$137,$F1627))</f>
        <v/>
      </c>
      <c r="AA1627" s="37">
        <f>AA$12*$D1627*INDEX(AA$21:AA$28,$E1627)*INDEX(AA$30:AA$46,$F1627)*(1-INDEX(AA$121:AA$137,$F1627))</f>
        <v/>
      </c>
      <c r="AB1627" s="37">
        <f>AB$12*$D1627*INDEX(AB$21:AB$28,$E1627)*INDEX(AB$30:AB$46,$F1627)*(1-INDEX(AB$121:AB$137,$F1627))</f>
        <v/>
      </c>
      <c r="AC1627" s="37">
        <f>AC$12*$D1627*INDEX(AC$21:AC$28,$E1627)*INDEX(AC$30:AC$46,$F1627)*(1-INDEX(AC$121:AC$137,$F1627))</f>
        <v/>
      </c>
      <c r="AD1627" s="40">
        <f>CARBONTAX(AD$12,$D1627,INDEX(AD$21:AD$28,$E1627),INDEX(AD$30:AD$46,$F1627),INDEX(AD$121:AD$137,$F1627))</f>
        <v/>
      </c>
      <c r="AF1627" s="11">
        <f>LOWER(Settings!$C$4)&amp;".mit."&amp;$A1627&amp;IF($C1627="","","."&amp;$C1627&amp;"."&amp;$B1627)&amp;IF(INDEX(Variables!$D$5:$D$205,MATCH($A1627,Variables!$A$5:$A$205,0))="","","."&amp;INDEX(Variables!$D$5:$D$205,MATCH($A1627,Variables!$A$5:$A$205,0)))&amp;"."&amp;AF$5</f>
        <v/>
      </c>
      <c r="AG1627" s="38">
        <f>AG$12*$D1627*INDEX(AG$21:AG$28,$E1627)*INDEX(AG$30:AG$46,$F1627)*(1-INDEX(AG$121:AG$137,$F1627))</f>
        <v/>
      </c>
      <c r="AH1627" s="37">
        <f>AH$12*$D1627*INDEX(AH$21:AH$28,$E1627)*INDEX(AH$30:AH$46,$F1627)*(1-INDEX(AH$121:AH$137,$F1627))</f>
        <v/>
      </c>
      <c r="AI1627" s="37">
        <f>AI$12*$D1627*INDEX(AI$21:AI$28,$E1627)*INDEX(AI$30:AI$46,$F1627)*(1-INDEX(AI$121:AI$137,$F1627))</f>
        <v/>
      </c>
      <c r="AJ1627" s="37">
        <f>AJ$12*$D1627*INDEX(AJ$21:AJ$28,$E1627)*INDEX(AJ$30:AJ$46,$F1627)*(1-INDEX(AJ$121:AJ$137,$F1627))</f>
        <v/>
      </c>
      <c r="AK1627" s="37">
        <f>AK$12*$D1627*INDEX(AK$21:AK$28,$E1627)*INDEX(AK$30:AK$46,$F1627)*(1-INDEX(AK$121:AK$137,$F1627))</f>
        <v/>
      </c>
      <c r="AL1627" s="37">
        <f>AL$12*$D1627*INDEX(AL$21:AL$28,$E1627)*INDEX(AL$30:AL$46,$F1627)*(1-INDEX(AL$121:AL$137,$F1627))</f>
        <v/>
      </c>
      <c r="AM1627" s="37">
        <f>AM$12*$D1627*INDEX(AM$21:AM$28,$E1627)*INDEX(AM$30:AM$46,$F1627)*(1-INDEX(AM$121:AM$137,$F1627))</f>
        <v/>
      </c>
      <c r="AN1627" s="37">
        <f>AN$12*$D1627*INDEX(AN$21:AN$28,$E1627)*INDEX(AN$30:AN$46,$F1627)*(1-INDEX(AN$121:AN$137,$F1627))</f>
        <v/>
      </c>
      <c r="AO1627" s="37">
        <f>AO$12*$D1627*INDEX(AO$21:AO$28,$E1627)*INDEX(AO$30:AO$46,$F1627)*(1-INDEX(AO$121:AO$137,$F1627))</f>
        <v/>
      </c>
      <c r="AP1627" s="37">
        <f>AP$12*$D1627*INDEX(AP$21:AP$28,$E1627)*INDEX(AP$30:AP$46,$F1627)*(1-INDEX(AP$121:AP$137,$F1627))</f>
        <v/>
      </c>
      <c r="AQ1627" s="37">
        <f>AQ$12*$D1627*INDEX(AQ$21:AQ$28,$E1627)*INDEX(AQ$30:AQ$46,$F1627)*(1-INDEX(AQ$121:AQ$137,$F1627))</f>
        <v/>
      </c>
      <c r="AR1627" s="37">
        <f>AR$12*$D1627*INDEX(AR$21:AR$28,$E1627)*INDEX(AR$30:AR$46,$F1627)*(1-INDEX(AR$121:AR$137,$F1627))</f>
        <v/>
      </c>
      <c r="AS1627" s="37">
        <f>AS$12*$D1627*INDEX(AS$21:AS$28,$E1627)*INDEX(AS$30:AS$46,$F1627)*(1-INDEX(AS$121:AS$137,$F1627))</f>
        <v/>
      </c>
      <c r="AT1627" s="37">
        <f>AT$12*$D1627*INDEX(AT$21:AT$28,$E1627)*INDEX(AT$30:AT$46,$F1627)*(1-INDEX(AT$121:AT$137,$F1627))</f>
        <v/>
      </c>
      <c r="AU1627" s="37">
        <f>AU$12*$D1627*INDEX(AU$21:AU$28,$E1627)*INDEX(AU$30:AU$46,$F1627)*(1-INDEX(AU$121:AU$137,$F1627))</f>
        <v/>
      </c>
      <c r="AV1627" s="37">
        <f>AV$12*$D1627*INDEX(AV$21:AV$28,$E1627)*INDEX(AV$30:AV$46,$F1627)*(1-INDEX(AV$121:AV$137,$F1627))</f>
        <v/>
      </c>
      <c r="AW1627" s="37">
        <f>AW$12*$D1627*INDEX(AW$21:AW$28,$E1627)*INDEX(AW$30:AW$46,$F1627)*(1-INDEX(AW$121:AW$137,$F1627))</f>
        <v/>
      </c>
      <c r="AX1627" s="37">
        <f>AX$12*$D1627*INDEX(AX$21:AX$28,$E1627)*INDEX(AX$30:AX$46,$F1627)*(1-INDEX(AX$121:AX$137,$F1627))</f>
        <v/>
      </c>
      <c r="AY1627" s="40">
        <f>CARBONTAX(AY$12,$D1627,INDEX(AY$21:AY$28,$E1627),INDEX(AY$30:AY$46,$F1627),INDEX(AY$121:AY$137,$F1627))</f>
        <v/>
      </c>
    </row>
    <row r="1628" hidden="1" outlineLevel="2">
      <c r="A1628" s="14" t="inlineStr">
        <is>
          <t>ctxnew</t>
        </is>
      </c>
      <c r="B1628" s="14" t="inlineStr">
        <is>
          <t>lpg</t>
        </is>
      </c>
      <c r="C1628" s="14" t="inlineStr">
        <is>
          <t>cem</t>
        </is>
      </c>
      <c r="D1628" s="37">
        <f>INDEX(Inputs!$T$5:$T$132,MATCH($B1628&amp;"|"&amp;$C1628,Inputs!$A$5:$A$132,0))</f>
        <v/>
      </c>
      <c r="E1628" s="37">
        <f>INDEX(Inputs!$J$5:$J$132,MATCH($B1628&amp;"|"&amp;$C1628,Inputs!$A$5:$A$132,0))</f>
        <v/>
      </c>
      <c r="F1628" s="37">
        <f>INDEX(Inputs!$K$5:$K$132,MATCH($B1628&amp;"|"&amp;$C1628,Inputs!$A$5:$A$132,0))</f>
        <v/>
      </c>
      <c r="G1628" s="36" t="n"/>
      <c r="H1628" s="14">
        <f>INDEX(Variables!$B$5:$B$205,MATCH($A1628,Variables!$A$5:$A$205,0))&amp;IF($C1628="",""," | "&amp;INDEX(Mapping!$B$5:$B$26,MATCH($C1628,Mapping!$A$5:$A$26,0))&amp;" | "&amp;INDEX(Mapping!$B$30:$B$46,MATCH($B1628,Mapping!$A$30:$A$46,0)))</f>
        <v/>
      </c>
      <c r="I1628" s="14">
        <f>INDEX(Variables!$C$5:$C$205,MATCH($A1628,Variables!$A$5:$A$205,0))</f>
        <v/>
      </c>
      <c r="J1628" s="14">
        <f>INDEX(Variables!$E$5:$E$205,MATCH($A1628,Variables!$A$5:$A$205,0))</f>
        <v/>
      </c>
      <c r="K1628" s="11">
        <f>LOWER(Settings!$C$4)&amp;".mit."&amp;$A1628&amp;IF($C1628="","","."&amp;$C1628&amp;"."&amp;$B1628)&amp;IF(INDEX(Variables!$D$5:$D$205,MATCH($A1628,Variables!$A$5:$A$205,0))="","","."&amp;INDEX(Variables!$D$5:$D$205,MATCH($A1628,Variables!$A$5:$A$205,0)))&amp;"."&amp;K$5</f>
        <v/>
      </c>
      <c r="L1628" s="38">
        <f>L$12*$D1628*INDEX(L$21:L$28,$E1628)*INDEX(L$30:L$46,$F1628)*(1-INDEX(L$121:L$137,$F1628))</f>
        <v/>
      </c>
      <c r="M1628" s="37">
        <f>M$12*$D1628*INDEX(M$21:M$28,$E1628)*INDEX(M$30:M$46,$F1628)*(1-INDEX(M$121:M$137,$F1628))</f>
        <v/>
      </c>
      <c r="N1628" s="37">
        <f>N$12*$D1628*INDEX(N$21:N$28,$E1628)*INDEX(N$30:N$46,$F1628)*(1-INDEX(N$121:N$137,$F1628))</f>
        <v/>
      </c>
      <c r="O1628" s="37">
        <f>O$12*$D1628*INDEX(O$21:O$28,$E1628)*INDEX(O$30:O$46,$F1628)*(1-INDEX(O$121:O$137,$F1628))</f>
        <v/>
      </c>
      <c r="P1628" s="37">
        <f>P$12*$D1628*INDEX(P$21:P$28,$E1628)*INDEX(P$30:P$46,$F1628)*(1-INDEX(P$121:P$137,$F1628))</f>
        <v/>
      </c>
      <c r="Q1628" s="37">
        <f>Q$12*$D1628*INDEX(Q$21:Q$28,$E1628)*INDEX(Q$30:Q$46,$F1628)*(1-INDEX(Q$121:Q$137,$F1628))</f>
        <v/>
      </c>
      <c r="R1628" s="37">
        <f>R$12*$D1628*INDEX(R$21:R$28,$E1628)*INDEX(R$30:R$46,$F1628)*(1-INDEX(R$121:R$137,$F1628))</f>
        <v/>
      </c>
      <c r="S1628" s="37">
        <f>S$12*$D1628*INDEX(S$21:S$28,$E1628)*INDEX(S$30:S$46,$F1628)*(1-INDEX(S$121:S$137,$F1628))</f>
        <v/>
      </c>
      <c r="T1628" s="37">
        <f>T$12*$D1628*INDEX(T$21:T$28,$E1628)*INDEX(T$30:T$46,$F1628)*(1-INDEX(T$121:T$137,$F1628))</f>
        <v/>
      </c>
      <c r="U1628" s="37">
        <f>U$12*$D1628*INDEX(U$21:U$28,$E1628)*INDEX(U$30:U$46,$F1628)*(1-INDEX(U$121:U$137,$F1628))</f>
        <v/>
      </c>
      <c r="V1628" s="37">
        <f>V$12*$D1628*INDEX(V$21:V$28,$E1628)*INDEX(V$30:V$46,$F1628)*(1-INDEX(V$121:V$137,$F1628))</f>
        <v/>
      </c>
      <c r="W1628" s="37">
        <f>W$12*$D1628*INDEX(W$21:W$28,$E1628)*INDEX(W$30:W$46,$F1628)*(1-INDEX(W$121:W$137,$F1628))</f>
        <v/>
      </c>
      <c r="X1628" s="37">
        <f>X$12*$D1628*INDEX(X$21:X$28,$E1628)*INDEX(X$30:X$46,$F1628)*(1-INDEX(X$121:X$137,$F1628))</f>
        <v/>
      </c>
      <c r="Y1628" s="37">
        <f>Y$12*$D1628*INDEX(Y$21:Y$28,$E1628)*INDEX(Y$30:Y$46,$F1628)*(1-INDEX(Y$121:Y$137,$F1628))</f>
        <v/>
      </c>
      <c r="Z1628" s="37">
        <f>Z$12*$D1628*INDEX(Z$21:Z$28,$E1628)*INDEX(Z$30:Z$46,$F1628)*(1-INDEX(Z$121:Z$137,$F1628))</f>
        <v/>
      </c>
      <c r="AA1628" s="37">
        <f>AA$12*$D1628*INDEX(AA$21:AA$28,$E1628)*INDEX(AA$30:AA$46,$F1628)*(1-INDEX(AA$121:AA$137,$F1628))</f>
        <v/>
      </c>
      <c r="AB1628" s="37">
        <f>AB$12*$D1628*INDEX(AB$21:AB$28,$E1628)*INDEX(AB$30:AB$46,$F1628)*(1-INDEX(AB$121:AB$137,$F1628))</f>
        <v/>
      </c>
      <c r="AC1628" s="37">
        <f>AC$12*$D1628*INDEX(AC$21:AC$28,$E1628)*INDEX(AC$30:AC$46,$F1628)*(1-INDEX(AC$121:AC$137,$F1628))</f>
        <v/>
      </c>
      <c r="AD1628" s="40">
        <f>CARBONTAX(AD$12,$D1628,INDEX(AD$21:AD$28,$E1628),INDEX(AD$30:AD$46,$F1628),INDEX(AD$121:AD$137,$F1628))</f>
        <v/>
      </c>
      <c r="AF1628" s="11">
        <f>LOWER(Settings!$C$4)&amp;".mit."&amp;$A1628&amp;IF($C1628="","","."&amp;$C1628&amp;"."&amp;$B1628)&amp;IF(INDEX(Variables!$D$5:$D$205,MATCH($A1628,Variables!$A$5:$A$205,0))="","","."&amp;INDEX(Variables!$D$5:$D$205,MATCH($A1628,Variables!$A$5:$A$205,0)))&amp;"."&amp;AF$5</f>
        <v/>
      </c>
      <c r="AG1628" s="38">
        <f>AG$12*$D1628*INDEX(AG$21:AG$28,$E1628)*INDEX(AG$30:AG$46,$F1628)*(1-INDEX(AG$121:AG$137,$F1628))</f>
        <v/>
      </c>
      <c r="AH1628" s="37">
        <f>AH$12*$D1628*INDEX(AH$21:AH$28,$E1628)*INDEX(AH$30:AH$46,$F1628)*(1-INDEX(AH$121:AH$137,$F1628))</f>
        <v/>
      </c>
      <c r="AI1628" s="37">
        <f>AI$12*$D1628*INDEX(AI$21:AI$28,$E1628)*INDEX(AI$30:AI$46,$F1628)*(1-INDEX(AI$121:AI$137,$F1628))</f>
        <v/>
      </c>
      <c r="AJ1628" s="37">
        <f>AJ$12*$D1628*INDEX(AJ$21:AJ$28,$E1628)*INDEX(AJ$30:AJ$46,$F1628)*(1-INDEX(AJ$121:AJ$137,$F1628))</f>
        <v/>
      </c>
      <c r="AK1628" s="37">
        <f>AK$12*$D1628*INDEX(AK$21:AK$28,$E1628)*INDEX(AK$30:AK$46,$F1628)*(1-INDEX(AK$121:AK$137,$F1628))</f>
        <v/>
      </c>
      <c r="AL1628" s="37">
        <f>AL$12*$D1628*INDEX(AL$21:AL$28,$E1628)*INDEX(AL$30:AL$46,$F1628)*(1-INDEX(AL$121:AL$137,$F1628))</f>
        <v/>
      </c>
      <c r="AM1628" s="37">
        <f>AM$12*$D1628*INDEX(AM$21:AM$28,$E1628)*INDEX(AM$30:AM$46,$F1628)*(1-INDEX(AM$121:AM$137,$F1628))</f>
        <v/>
      </c>
      <c r="AN1628" s="37">
        <f>AN$12*$D1628*INDEX(AN$21:AN$28,$E1628)*INDEX(AN$30:AN$46,$F1628)*(1-INDEX(AN$121:AN$137,$F1628))</f>
        <v/>
      </c>
      <c r="AO1628" s="37">
        <f>AO$12*$D1628*INDEX(AO$21:AO$28,$E1628)*INDEX(AO$30:AO$46,$F1628)*(1-INDEX(AO$121:AO$137,$F1628))</f>
        <v/>
      </c>
      <c r="AP1628" s="37">
        <f>AP$12*$D1628*INDEX(AP$21:AP$28,$E1628)*INDEX(AP$30:AP$46,$F1628)*(1-INDEX(AP$121:AP$137,$F1628))</f>
        <v/>
      </c>
      <c r="AQ1628" s="37">
        <f>AQ$12*$D1628*INDEX(AQ$21:AQ$28,$E1628)*INDEX(AQ$30:AQ$46,$F1628)*(1-INDEX(AQ$121:AQ$137,$F1628))</f>
        <v/>
      </c>
      <c r="AR1628" s="37">
        <f>AR$12*$D1628*INDEX(AR$21:AR$28,$E1628)*INDEX(AR$30:AR$46,$F1628)*(1-INDEX(AR$121:AR$137,$F1628))</f>
        <v/>
      </c>
      <c r="AS1628" s="37">
        <f>AS$12*$D1628*INDEX(AS$21:AS$28,$E1628)*INDEX(AS$30:AS$46,$F1628)*(1-INDEX(AS$121:AS$137,$F1628))</f>
        <v/>
      </c>
      <c r="AT1628" s="37">
        <f>AT$12*$D1628*INDEX(AT$21:AT$28,$E1628)*INDEX(AT$30:AT$46,$F1628)*(1-INDEX(AT$121:AT$137,$F1628))</f>
        <v/>
      </c>
      <c r="AU1628" s="37">
        <f>AU$12*$D1628*INDEX(AU$21:AU$28,$E1628)*INDEX(AU$30:AU$46,$F1628)*(1-INDEX(AU$121:AU$137,$F1628))</f>
        <v/>
      </c>
      <c r="AV1628" s="37">
        <f>AV$12*$D1628*INDEX(AV$21:AV$28,$E1628)*INDEX(AV$30:AV$46,$F1628)*(1-INDEX(AV$121:AV$137,$F1628))</f>
        <v/>
      </c>
      <c r="AW1628" s="37">
        <f>AW$12*$D1628*INDEX(AW$21:AW$28,$E1628)*INDEX(AW$30:AW$46,$F1628)*(1-INDEX(AW$121:AW$137,$F1628))</f>
        <v/>
      </c>
      <c r="AX1628" s="37">
        <f>AX$12*$D1628*INDEX(AX$21:AX$28,$E1628)*INDEX(AX$30:AX$46,$F1628)*(1-INDEX(AX$121:AX$137,$F1628))</f>
        <v/>
      </c>
      <c r="AY1628" s="40">
        <f>CARBONTAX(AY$12,$D1628,INDEX(AY$21:AY$28,$E1628),INDEX(AY$30:AY$46,$F1628),INDEX(AY$121:AY$137,$F1628))</f>
        <v/>
      </c>
    </row>
    <row r="1629" hidden="1" outlineLevel="2">
      <c r="A1629" s="14" t="inlineStr">
        <is>
          <t>ctxnew</t>
        </is>
      </c>
      <c r="B1629" s="14" t="inlineStr">
        <is>
          <t>ker</t>
        </is>
      </c>
      <c r="C1629" s="14" t="inlineStr">
        <is>
          <t>cem</t>
        </is>
      </c>
      <c r="D1629" s="37">
        <f>INDEX(Inputs!$T$5:$T$132,MATCH($B1629&amp;"|"&amp;$C1629,Inputs!$A$5:$A$132,0))</f>
        <v/>
      </c>
      <c r="E1629" s="37">
        <f>INDEX(Inputs!$J$5:$J$132,MATCH($B1629&amp;"|"&amp;$C1629,Inputs!$A$5:$A$132,0))</f>
        <v/>
      </c>
      <c r="F1629" s="37">
        <f>INDEX(Inputs!$K$5:$K$132,MATCH($B1629&amp;"|"&amp;$C1629,Inputs!$A$5:$A$132,0))</f>
        <v/>
      </c>
      <c r="G1629" s="36" t="n"/>
      <c r="H1629" s="14">
        <f>INDEX(Variables!$B$5:$B$205,MATCH($A1629,Variables!$A$5:$A$205,0))&amp;IF($C1629="",""," | "&amp;INDEX(Mapping!$B$5:$B$26,MATCH($C1629,Mapping!$A$5:$A$26,0))&amp;" | "&amp;INDEX(Mapping!$B$30:$B$46,MATCH($B1629,Mapping!$A$30:$A$46,0)))</f>
        <v/>
      </c>
      <c r="I1629" s="14">
        <f>INDEX(Variables!$C$5:$C$205,MATCH($A1629,Variables!$A$5:$A$205,0))</f>
        <v/>
      </c>
      <c r="J1629" s="14">
        <f>INDEX(Variables!$E$5:$E$205,MATCH($A1629,Variables!$A$5:$A$205,0))</f>
        <v/>
      </c>
      <c r="K1629" s="11">
        <f>LOWER(Settings!$C$4)&amp;".mit."&amp;$A1629&amp;IF($C1629="","","."&amp;$C1629&amp;"."&amp;$B1629)&amp;IF(INDEX(Variables!$D$5:$D$205,MATCH($A1629,Variables!$A$5:$A$205,0))="","","."&amp;INDEX(Variables!$D$5:$D$205,MATCH($A1629,Variables!$A$5:$A$205,0)))&amp;"."&amp;K$5</f>
        <v/>
      </c>
      <c r="L1629" s="38">
        <f>L$12*$D1629*INDEX(L$21:L$28,$E1629)*INDEX(L$30:L$46,$F1629)*(1-INDEX(L$121:L$137,$F1629))</f>
        <v/>
      </c>
      <c r="M1629" s="37">
        <f>M$12*$D1629*INDEX(M$21:M$28,$E1629)*INDEX(M$30:M$46,$F1629)*(1-INDEX(M$121:M$137,$F1629))</f>
        <v/>
      </c>
      <c r="N1629" s="37">
        <f>N$12*$D1629*INDEX(N$21:N$28,$E1629)*INDEX(N$30:N$46,$F1629)*(1-INDEX(N$121:N$137,$F1629))</f>
        <v/>
      </c>
      <c r="O1629" s="37">
        <f>O$12*$D1629*INDEX(O$21:O$28,$E1629)*INDEX(O$30:O$46,$F1629)*(1-INDEX(O$121:O$137,$F1629))</f>
        <v/>
      </c>
      <c r="P1629" s="37">
        <f>P$12*$D1629*INDEX(P$21:P$28,$E1629)*INDEX(P$30:P$46,$F1629)*(1-INDEX(P$121:P$137,$F1629))</f>
        <v/>
      </c>
      <c r="Q1629" s="37">
        <f>Q$12*$D1629*INDEX(Q$21:Q$28,$E1629)*INDEX(Q$30:Q$46,$F1629)*(1-INDEX(Q$121:Q$137,$F1629))</f>
        <v/>
      </c>
      <c r="R1629" s="37">
        <f>R$12*$D1629*INDEX(R$21:R$28,$E1629)*INDEX(R$30:R$46,$F1629)*(1-INDEX(R$121:R$137,$F1629))</f>
        <v/>
      </c>
      <c r="S1629" s="37">
        <f>S$12*$D1629*INDEX(S$21:S$28,$E1629)*INDEX(S$30:S$46,$F1629)*(1-INDEX(S$121:S$137,$F1629))</f>
        <v/>
      </c>
      <c r="T1629" s="37">
        <f>T$12*$D1629*INDEX(T$21:T$28,$E1629)*INDEX(T$30:T$46,$F1629)*(1-INDEX(T$121:T$137,$F1629))</f>
        <v/>
      </c>
      <c r="U1629" s="37">
        <f>U$12*$D1629*INDEX(U$21:U$28,$E1629)*INDEX(U$30:U$46,$F1629)*(1-INDEX(U$121:U$137,$F1629))</f>
        <v/>
      </c>
      <c r="V1629" s="37">
        <f>V$12*$D1629*INDEX(V$21:V$28,$E1629)*INDEX(V$30:V$46,$F1629)*(1-INDEX(V$121:V$137,$F1629))</f>
        <v/>
      </c>
      <c r="W1629" s="37">
        <f>W$12*$D1629*INDEX(W$21:W$28,$E1629)*INDEX(W$30:W$46,$F1629)*(1-INDEX(W$121:W$137,$F1629))</f>
        <v/>
      </c>
      <c r="X1629" s="37">
        <f>X$12*$D1629*INDEX(X$21:X$28,$E1629)*INDEX(X$30:X$46,$F1629)*(1-INDEX(X$121:X$137,$F1629))</f>
        <v/>
      </c>
      <c r="Y1629" s="37">
        <f>Y$12*$D1629*INDEX(Y$21:Y$28,$E1629)*INDEX(Y$30:Y$46,$F1629)*(1-INDEX(Y$121:Y$137,$F1629))</f>
        <v/>
      </c>
      <c r="Z1629" s="37">
        <f>Z$12*$D1629*INDEX(Z$21:Z$28,$E1629)*INDEX(Z$30:Z$46,$F1629)*(1-INDEX(Z$121:Z$137,$F1629))</f>
        <v/>
      </c>
      <c r="AA1629" s="37">
        <f>AA$12*$D1629*INDEX(AA$21:AA$28,$E1629)*INDEX(AA$30:AA$46,$F1629)*(1-INDEX(AA$121:AA$137,$F1629))</f>
        <v/>
      </c>
      <c r="AB1629" s="37">
        <f>AB$12*$D1629*INDEX(AB$21:AB$28,$E1629)*INDEX(AB$30:AB$46,$F1629)*(1-INDEX(AB$121:AB$137,$F1629))</f>
        <v/>
      </c>
      <c r="AC1629" s="37">
        <f>AC$12*$D1629*INDEX(AC$21:AC$28,$E1629)*INDEX(AC$30:AC$46,$F1629)*(1-INDEX(AC$121:AC$137,$F1629))</f>
        <v/>
      </c>
      <c r="AD1629" s="40">
        <f>CARBONTAX(AD$12,$D1629,INDEX(AD$21:AD$28,$E1629),INDEX(AD$30:AD$46,$F1629),INDEX(AD$121:AD$137,$F1629))</f>
        <v/>
      </c>
      <c r="AF1629" s="11">
        <f>LOWER(Settings!$C$4)&amp;".mit."&amp;$A1629&amp;IF($C1629="","","."&amp;$C1629&amp;"."&amp;$B1629)&amp;IF(INDEX(Variables!$D$5:$D$205,MATCH($A1629,Variables!$A$5:$A$205,0))="","","."&amp;INDEX(Variables!$D$5:$D$205,MATCH($A1629,Variables!$A$5:$A$205,0)))&amp;"."&amp;AF$5</f>
        <v/>
      </c>
      <c r="AG1629" s="38">
        <f>AG$12*$D1629*INDEX(AG$21:AG$28,$E1629)*INDEX(AG$30:AG$46,$F1629)*(1-INDEX(AG$121:AG$137,$F1629))</f>
        <v/>
      </c>
      <c r="AH1629" s="37">
        <f>AH$12*$D1629*INDEX(AH$21:AH$28,$E1629)*INDEX(AH$30:AH$46,$F1629)*(1-INDEX(AH$121:AH$137,$F1629))</f>
        <v/>
      </c>
      <c r="AI1629" s="37">
        <f>AI$12*$D1629*INDEX(AI$21:AI$28,$E1629)*INDEX(AI$30:AI$46,$F1629)*(1-INDEX(AI$121:AI$137,$F1629))</f>
        <v/>
      </c>
      <c r="AJ1629" s="37">
        <f>AJ$12*$D1629*INDEX(AJ$21:AJ$28,$E1629)*INDEX(AJ$30:AJ$46,$F1629)*(1-INDEX(AJ$121:AJ$137,$F1629))</f>
        <v/>
      </c>
      <c r="AK1629" s="37">
        <f>AK$12*$D1629*INDEX(AK$21:AK$28,$E1629)*INDEX(AK$30:AK$46,$F1629)*(1-INDEX(AK$121:AK$137,$F1629))</f>
        <v/>
      </c>
      <c r="AL1629" s="37">
        <f>AL$12*$D1629*INDEX(AL$21:AL$28,$E1629)*INDEX(AL$30:AL$46,$F1629)*(1-INDEX(AL$121:AL$137,$F1629))</f>
        <v/>
      </c>
      <c r="AM1629" s="37">
        <f>AM$12*$D1629*INDEX(AM$21:AM$28,$E1629)*INDEX(AM$30:AM$46,$F1629)*(1-INDEX(AM$121:AM$137,$F1629))</f>
        <v/>
      </c>
      <c r="AN1629" s="37">
        <f>AN$12*$D1629*INDEX(AN$21:AN$28,$E1629)*INDEX(AN$30:AN$46,$F1629)*(1-INDEX(AN$121:AN$137,$F1629))</f>
        <v/>
      </c>
      <c r="AO1629" s="37">
        <f>AO$12*$D1629*INDEX(AO$21:AO$28,$E1629)*INDEX(AO$30:AO$46,$F1629)*(1-INDEX(AO$121:AO$137,$F1629))</f>
        <v/>
      </c>
      <c r="AP1629" s="37">
        <f>AP$12*$D1629*INDEX(AP$21:AP$28,$E1629)*INDEX(AP$30:AP$46,$F1629)*(1-INDEX(AP$121:AP$137,$F1629))</f>
        <v/>
      </c>
      <c r="AQ1629" s="37">
        <f>AQ$12*$D1629*INDEX(AQ$21:AQ$28,$E1629)*INDEX(AQ$30:AQ$46,$F1629)*(1-INDEX(AQ$121:AQ$137,$F1629))</f>
        <v/>
      </c>
      <c r="AR1629" s="37">
        <f>AR$12*$D1629*INDEX(AR$21:AR$28,$E1629)*INDEX(AR$30:AR$46,$F1629)*(1-INDEX(AR$121:AR$137,$F1629))</f>
        <v/>
      </c>
      <c r="AS1629" s="37">
        <f>AS$12*$D1629*INDEX(AS$21:AS$28,$E1629)*INDEX(AS$30:AS$46,$F1629)*(1-INDEX(AS$121:AS$137,$F1629))</f>
        <v/>
      </c>
      <c r="AT1629" s="37">
        <f>AT$12*$D1629*INDEX(AT$21:AT$28,$E1629)*INDEX(AT$30:AT$46,$F1629)*(1-INDEX(AT$121:AT$137,$F1629))</f>
        <v/>
      </c>
      <c r="AU1629" s="37">
        <f>AU$12*$D1629*INDEX(AU$21:AU$28,$E1629)*INDEX(AU$30:AU$46,$F1629)*(1-INDEX(AU$121:AU$137,$F1629))</f>
        <v/>
      </c>
      <c r="AV1629" s="37">
        <f>AV$12*$D1629*INDEX(AV$21:AV$28,$E1629)*INDEX(AV$30:AV$46,$F1629)*(1-INDEX(AV$121:AV$137,$F1629))</f>
        <v/>
      </c>
      <c r="AW1629" s="37">
        <f>AW$12*$D1629*INDEX(AW$21:AW$28,$E1629)*INDEX(AW$30:AW$46,$F1629)*(1-INDEX(AW$121:AW$137,$F1629))</f>
        <v/>
      </c>
      <c r="AX1629" s="37">
        <f>AX$12*$D1629*INDEX(AX$21:AX$28,$E1629)*INDEX(AX$30:AX$46,$F1629)*(1-INDEX(AX$121:AX$137,$F1629))</f>
        <v/>
      </c>
      <c r="AY1629" s="40">
        <f>CARBONTAX(AY$12,$D1629,INDEX(AY$21:AY$28,$E1629),INDEX(AY$30:AY$46,$F1629),INDEX(AY$121:AY$137,$F1629))</f>
        <v/>
      </c>
    </row>
    <row r="1630" hidden="1" outlineLevel="2">
      <c r="A1630" s="14" t="inlineStr">
        <is>
          <t>ctxnew</t>
        </is>
      </c>
      <c r="B1630" s="14" t="inlineStr">
        <is>
          <t>oop</t>
        </is>
      </c>
      <c r="C1630" s="14" t="inlineStr">
        <is>
          <t>cem</t>
        </is>
      </c>
      <c r="D1630" s="37">
        <f>INDEX(Inputs!$T$5:$T$132,MATCH($B1630&amp;"|"&amp;$C1630,Inputs!$A$5:$A$132,0))</f>
        <v/>
      </c>
      <c r="E1630" s="37">
        <f>INDEX(Inputs!$J$5:$J$132,MATCH($B1630&amp;"|"&amp;$C1630,Inputs!$A$5:$A$132,0))</f>
        <v/>
      </c>
      <c r="F1630" s="37">
        <f>INDEX(Inputs!$K$5:$K$132,MATCH($B1630&amp;"|"&amp;$C1630,Inputs!$A$5:$A$132,0))</f>
        <v/>
      </c>
      <c r="G1630" s="36" t="n"/>
      <c r="H1630" s="14">
        <f>INDEX(Variables!$B$5:$B$205,MATCH($A1630,Variables!$A$5:$A$205,0))&amp;IF($C1630="",""," | "&amp;INDEX(Mapping!$B$5:$B$26,MATCH($C1630,Mapping!$A$5:$A$26,0))&amp;" | "&amp;INDEX(Mapping!$B$30:$B$46,MATCH($B1630,Mapping!$A$30:$A$46,0)))</f>
        <v/>
      </c>
      <c r="I1630" s="14">
        <f>INDEX(Variables!$C$5:$C$205,MATCH($A1630,Variables!$A$5:$A$205,0))</f>
        <v/>
      </c>
      <c r="J1630" s="14">
        <f>INDEX(Variables!$E$5:$E$205,MATCH($A1630,Variables!$A$5:$A$205,0))</f>
        <v/>
      </c>
      <c r="K1630" s="11">
        <f>LOWER(Settings!$C$4)&amp;".mit."&amp;$A1630&amp;IF($C1630="","","."&amp;$C1630&amp;"."&amp;$B1630)&amp;IF(INDEX(Variables!$D$5:$D$205,MATCH($A1630,Variables!$A$5:$A$205,0))="","","."&amp;INDEX(Variables!$D$5:$D$205,MATCH($A1630,Variables!$A$5:$A$205,0)))&amp;"."&amp;K$5</f>
        <v/>
      </c>
      <c r="L1630" s="38">
        <f>L$12*$D1630*INDEX(L$21:L$28,$E1630)*INDEX(L$30:L$46,$F1630)*(1-INDEX(L$121:L$137,$F1630))</f>
        <v/>
      </c>
      <c r="M1630" s="37">
        <f>M$12*$D1630*INDEX(M$21:M$28,$E1630)*INDEX(M$30:M$46,$F1630)*(1-INDEX(M$121:M$137,$F1630))</f>
        <v/>
      </c>
      <c r="N1630" s="37">
        <f>N$12*$D1630*INDEX(N$21:N$28,$E1630)*INDEX(N$30:N$46,$F1630)*(1-INDEX(N$121:N$137,$F1630))</f>
        <v/>
      </c>
      <c r="O1630" s="37">
        <f>O$12*$D1630*INDEX(O$21:O$28,$E1630)*INDEX(O$30:O$46,$F1630)*(1-INDEX(O$121:O$137,$F1630))</f>
        <v/>
      </c>
      <c r="P1630" s="37">
        <f>P$12*$D1630*INDEX(P$21:P$28,$E1630)*INDEX(P$30:P$46,$F1630)*(1-INDEX(P$121:P$137,$F1630))</f>
        <v/>
      </c>
      <c r="Q1630" s="37">
        <f>Q$12*$D1630*INDEX(Q$21:Q$28,$E1630)*INDEX(Q$30:Q$46,$F1630)*(1-INDEX(Q$121:Q$137,$F1630))</f>
        <v/>
      </c>
      <c r="R1630" s="37">
        <f>R$12*$D1630*INDEX(R$21:R$28,$E1630)*INDEX(R$30:R$46,$F1630)*(1-INDEX(R$121:R$137,$F1630))</f>
        <v/>
      </c>
      <c r="S1630" s="37">
        <f>S$12*$D1630*INDEX(S$21:S$28,$E1630)*INDEX(S$30:S$46,$F1630)*(1-INDEX(S$121:S$137,$F1630))</f>
        <v/>
      </c>
      <c r="T1630" s="37">
        <f>T$12*$D1630*INDEX(T$21:T$28,$E1630)*INDEX(T$30:T$46,$F1630)*(1-INDEX(T$121:T$137,$F1630))</f>
        <v/>
      </c>
      <c r="U1630" s="37">
        <f>U$12*$D1630*INDEX(U$21:U$28,$E1630)*INDEX(U$30:U$46,$F1630)*(1-INDEX(U$121:U$137,$F1630))</f>
        <v/>
      </c>
      <c r="V1630" s="37">
        <f>V$12*$D1630*INDEX(V$21:V$28,$E1630)*INDEX(V$30:V$46,$F1630)*(1-INDEX(V$121:V$137,$F1630))</f>
        <v/>
      </c>
      <c r="W1630" s="37">
        <f>W$12*$D1630*INDEX(W$21:W$28,$E1630)*INDEX(W$30:W$46,$F1630)*(1-INDEX(W$121:W$137,$F1630))</f>
        <v/>
      </c>
      <c r="X1630" s="37">
        <f>X$12*$D1630*INDEX(X$21:X$28,$E1630)*INDEX(X$30:X$46,$F1630)*(1-INDEX(X$121:X$137,$F1630))</f>
        <v/>
      </c>
      <c r="Y1630" s="37">
        <f>Y$12*$D1630*INDEX(Y$21:Y$28,$E1630)*INDEX(Y$30:Y$46,$F1630)*(1-INDEX(Y$121:Y$137,$F1630))</f>
        <v/>
      </c>
      <c r="Z1630" s="37">
        <f>Z$12*$D1630*INDEX(Z$21:Z$28,$E1630)*INDEX(Z$30:Z$46,$F1630)*(1-INDEX(Z$121:Z$137,$F1630))</f>
        <v/>
      </c>
      <c r="AA1630" s="37">
        <f>AA$12*$D1630*INDEX(AA$21:AA$28,$E1630)*INDEX(AA$30:AA$46,$F1630)*(1-INDEX(AA$121:AA$137,$F1630))</f>
        <v/>
      </c>
      <c r="AB1630" s="37">
        <f>AB$12*$D1630*INDEX(AB$21:AB$28,$E1630)*INDEX(AB$30:AB$46,$F1630)*(1-INDEX(AB$121:AB$137,$F1630))</f>
        <v/>
      </c>
      <c r="AC1630" s="37">
        <f>AC$12*$D1630*INDEX(AC$21:AC$28,$E1630)*INDEX(AC$30:AC$46,$F1630)*(1-INDEX(AC$121:AC$137,$F1630))</f>
        <v/>
      </c>
      <c r="AD1630" s="40">
        <f>CARBONTAX(AD$12,$D1630,INDEX(AD$21:AD$28,$E1630),INDEX(AD$30:AD$46,$F1630),INDEX(AD$121:AD$137,$F1630))</f>
        <v/>
      </c>
      <c r="AF1630" s="11">
        <f>LOWER(Settings!$C$4)&amp;".mit."&amp;$A1630&amp;IF($C1630="","","."&amp;$C1630&amp;"."&amp;$B1630)&amp;IF(INDEX(Variables!$D$5:$D$205,MATCH($A1630,Variables!$A$5:$A$205,0))="","","."&amp;INDEX(Variables!$D$5:$D$205,MATCH($A1630,Variables!$A$5:$A$205,0)))&amp;"."&amp;AF$5</f>
        <v/>
      </c>
      <c r="AG1630" s="38">
        <f>AG$12*$D1630*INDEX(AG$21:AG$28,$E1630)*INDEX(AG$30:AG$46,$F1630)*(1-INDEX(AG$121:AG$137,$F1630))</f>
        <v/>
      </c>
      <c r="AH1630" s="37">
        <f>AH$12*$D1630*INDEX(AH$21:AH$28,$E1630)*INDEX(AH$30:AH$46,$F1630)*(1-INDEX(AH$121:AH$137,$F1630))</f>
        <v/>
      </c>
      <c r="AI1630" s="37">
        <f>AI$12*$D1630*INDEX(AI$21:AI$28,$E1630)*INDEX(AI$30:AI$46,$F1630)*(1-INDEX(AI$121:AI$137,$F1630))</f>
        <v/>
      </c>
      <c r="AJ1630" s="37">
        <f>AJ$12*$D1630*INDEX(AJ$21:AJ$28,$E1630)*INDEX(AJ$30:AJ$46,$F1630)*(1-INDEX(AJ$121:AJ$137,$F1630))</f>
        <v/>
      </c>
      <c r="AK1630" s="37">
        <f>AK$12*$D1630*INDEX(AK$21:AK$28,$E1630)*INDEX(AK$30:AK$46,$F1630)*(1-INDEX(AK$121:AK$137,$F1630))</f>
        <v/>
      </c>
      <c r="AL1630" s="37">
        <f>AL$12*$D1630*INDEX(AL$21:AL$28,$E1630)*INDEX(AL$30:AL$46,$F1630)*(1-INDEX(AL$121:AL$137,$F1630))</f>
        <v/>
      </c>
      <c r="AM1630" s="37">
        <f>AM$12*$D1630*INDEX(AM$21:AM$28,$E1630)*INDEX(AM$30:AM$46,$F1630)*(1-INDEX(AM$121:AM$137,$F1630))</f>
        <v/>
      </c>
      <c r="AN1630" s="37">
        <f>AN$12*$D1630*INDEX(AN$21:AN$28,$E1630)*INDEX(AN$30:AN$46,$F1630)*(1-INDEX(AN$121:AN$137,$F1630))</f>
        <v/>
      </c>
      <c r="AO1630" s="37">
        <f>AO$12*$D1630*INDEX(AO$21:AO$28,$E1630)*INDEX(AO$30:AO$46,$F1630)*(1-INDEX(AO$121:AO$137,$F1630))</f>
        <v/>
      </c>
      <c r="AP1630" s="37">
        <f>AP$12*$D1630*INDEX(AP$21:AP$28,$E1630)*INDEX(AP$30:AP$46,$F1630)*(1-INDEX(AP$121:AP$137,$F1630))</f>
        <v/>
      </c>
      <c r="AQ1630" s="37">
        <f>AQ$12*$D1630*INDEX(AQ$21:AQ$28,$E1630)*INDEX(AQ$30:AQ$46,$F1630)*(1-INDEX(AQ$121:AQ$137,$F1630))</f>
        <v/>
      </c>
      <c r="AR1630" s="37">
        <f>AR$12*$D1630*INDEX(AR$21:AR$28,$E1630)*INDEX(AR$30:AR$46,$F1630)*(1-INDEX(AR$121:AR$137,$F1630))</f>
        <v/>
      </c>
      <c r="AS1630" s="37">
        <f>AS$12*$D1630*INDEX(AS$21:AS$28,$E1630)*INDEX(AS$30:AS$46,$F1630)*(1-INDEX(AS$121:AS$137,$F1630))</f>
        <v/>
      </c>
      <c r="AT1630" s="37">
        <f>AT$12*$D1630*INDEX(AT$21:AT$28,$E1630)*INDEX(AT$30:AT$46,$F1630)*(1-INDEX(AT$121:AT$137,$F1630))</f>
        <v/>
      </c>
      <c r="AU1630" s="37">
        <f>AU$12*$D1630*INDEX(AU$21:AU$28,$E1630)*INDEX(AU$30:AU$46,$F1630)*(1-INDEX(AU$121:AU$137,$F1630))</f>
        <v/>
      </c>
      <c r="AV1630" s="37">
        <f>AV$12*$D1630*INDEX(AV$21:AV$28,$E1630)*INDEX(AV$30:AV$46,$F1630)*(1-INDEX(AV$121:AV$137,$F1630))</f>
        <v/>
      </c>
      <c r="AW1630" s="37">
        <f>AW$12*$D1630*INDEX(AW$21:AW$28,$E1630)*INDEX(AW$30:AW$46,$F1630)*(1-INDEX(AW$121:AW$137,$F1630))</f>
        <v/>
      </c>
      <c r="AX1630" s="37">
        <f>AX$12*$D1630*INDEX(AX$21:AX$28,$E1630)*INDEX(AX$30:AX$46,$F1630)*(1-INDEX(AX$121:AX$137,$F1630))</f>
        <v/>
      </c>
      <c r="AY1630" s="40">
        <f>CARBONTAX(AY$12,$D1630,INDEX(AY$21:AY$28,$E1630),INDEX(AY$30:AY$46,$F1630),INDEX(AY$121:AY$137,$F1630))</f>
        <v/>
      </c>
    </row>
    <row r="1631" hidden="1" outlineLevel="2">
      <c r="A1631" s="14" t="inlineStr">
        <is>
          <t>ctxnew</t>
        </is>
      </c>
      <c r="B1631" s="14" t="inlineStr">
        <is>
          <t>bio</t>
        </is>
      </c>
      <c r="C1631" s="14" t="inlineStr">
        <is>
          <t>cem</t>
        </is>
      </c>
      <c r="D1631" s="37">
        <f>INDEX(Inputs!$T$5:$T$132,MATCH($B1631&amp;"|"&amp;$C1631,Inputs!$A$5:$A$132,0))</f>
        <v/>
      </c>
      <c r="E1631" s="37">
        <f>INDEX(Inputs!$J$5:$J$132,MATCH($B1631&amp;"|"&amp;$C1631,Inputs!$A$5:$A$132,0))</f>
        <v/>
      </c>
      <c r="F1631" s="37">
        <f>INDEX(Inputs!$K$5:$K$132,MATCH($B1631&amp;"|"&amp;$C1631,Inputs!$A$5:$A$132,0))</f>
        <v/>
      </c>
      <c r="G1631" s="36" t="n"/>
      <c r="H1631" s="14">
        <f>INDEX(Variables!$B$5:$B$205,MATCH($A1631,Variables!$A$5:$A$205,0))&amp;IF($C1631="",""," | "&amp;INDEX(Mapping!$B$5:$B$26,MATCH($C1631,Mapping!$A$5:$A$26,0))&amp;" | "&amp;INDEX(Mapping!$B$30:$B$46,MATCH($B1631,Mapping!$A$30:$A$46,0)))</f>
        <v/>
      </c>
      <c r="I1631" s="14">
        <f>INDEX(Variables!$C$5:$C$205,MATCH($A1631,Variables!$A$5:$A$205,0))</f>
        <v/>
      </c>
      <c r="J1631" s="14">
        <f>INDEX(Variables!$E$5:$E$205,MATCH($A1631,Variables!$A$5:$A$205,0))</f>
        <v/>
      </c>
      <c r="K1631" s="11">
        <f>LOWER(Settings!$C$4)&amp;".mit."&amp;$A1631&amp;IF($C1631="","","."&amp;$C1631&amp;"."&amp;$B1631)&amp;IF(INDEX(Variables!$D$5:$D$205,MATCH($A1631,Variables!$A$5:$A$205,0))="","","."&amp;INDEX(Variables!$D$5:$D$205,MATCH($A1631,Variables!$A$5:$A$205,0)))&amp;"."&amp;K$5</f>
        <v/>
      </c>
      <c r="L1631" s="38">
        <f>L$12*$D1631*INDEX(L$21:L$28,$E1631)*INDEX(L$30:L$46,$F1631)*(1-INDEX(L$121:L$137,$F1631))</f>
        <v/>
      </c>
      <c r="M1631" s="37">
        <f>M$12*$D1631*INDEX(M$21:M$28,$E1631)*INDEX(M$30:M$46,$F1631)*(1-INDEX(M$121:M$137,$F1631))</f>
        <v/>
      </c>
      <c r="N1631" s="37">
        <f>N$12*$D1631*INDEX(N$21:N$28,$E1631)*INDEX(N$30:N$46,$F1631)*(1-INDEX(N$121:N$137,$F1631))</f>
        <v/>
      </c>
      <c r="O1631" s="37">
        <f>O$12*$D1631*INDEX(O$21:O$28,$E1631)*INDEX(O$30:O$46,$F1631)*(1-INDEX(O$121:O$137,$F1631))</f>
        <v/>
      </c>
      <c r="P1631" s="37">
        <f>P$12*$D1631*INDEX(P$21:P$28,$E1631)*INDEX(P$30:P$46,$F1631)*(1-INDEX(P$121:P$137,$F1631))</f>
        <v/>
      </c>
      <c r="Q1631" s="37">
        <f>Q$12*$D1631*INDEX(Q$21:Q$28,$E1631)*INDEX(Q$30:Q$46,$F1631)*(1-INDEX(Q$121:Q$137,$F1631))</f>
        <v/>
      </c>
      <c r="R1631" s="37">
        <f>R$12*$D1631*INDEX(R$21:R$28,$E1631)*INDEX(R$30:R$46,$F1631)*(1-INDEX(R$121:R$137,$F1631))</f>
        <v/>
      </c>
      <c r="S1631" s="37">
        <f>S$12*$D1631*INDEX(S$21:S$28,$E1631)*INDEX(S$30:S$46,$F1631)*(1-INDEX(S$121:S$137,$F1631))</f>
        <v/>
      </c>
      <c r="T1631" s="37">
        <f>T$12*$D1631*INDEX(T$21:T$28,$E1631)*INDEX(T$30:T$46,$F1631)*(1-INDEX(T$121:T$137,$F1631))</f>
        <v/>
      </c>
      <c r="U1631" s="37">
        <f>U$12*$D1631*INDEX(U$21:U$28,$E1631)*INDEX(U$30:U$46,$F1631)*(1-INDEX(U$121:U$137,$F1631))</f>
        <v/>
      </c>
      <c r="V1631" s="37">
        <f>V$12*$D1631*INDEX(V$21:V$28,$E1631)*INDEX(V$30:V$46,$F1631)*(1-INDEX(V$121:V$137,$F1631))</f>
        <v/>
      </c>
      <c r="W1631" s="37">
        <f>W$12*$D1631*INDEX(W$21:W$28,$E1631)*INDEX(W$30:W$46,$F1631)*(1-INDEX(W$121:W$137,$F1631))</f>
        <v/>
      </c>
      <c r="X1631" s="37">
        <f>X$12*$D1631*INDEX(X$21:X$28,$E1631)*INDEX(X$30:X$46,$F1631)*(1-INDEX(X$121:X$137,$F1631))</f>
        <v/>
      </c>
      <c r="Y1631" s="37">
        <f>Y$12*$D1631*INDEX(Y$21:Y$28,$E1631)*INDEX(Y$30:Y$46,$F1631)*(1-INDEX(Y$121:Y$137,$F1631))</f>
        <v/>
      </c>
      <c r="Z1631" s="37">
        <f>Z$12*$D1631*INDEX(Z$21:Z$28,$E1631)*INDEX(Z$30:Z$46,$F1631)*(1-INDEX(Z$121:Z$137,$F1631))</f>
        <v/>
      </c>
      <c r="AA1631" s="37">
        <f>AA$12*$D1631*INDEX(AA$21:AA$28,$E1631)*INDEX(AA$30:AA$46,$F1631)*(1-INDEX(AA$121:AA$137,$F1631))</f>
        <v/>
      </c>
      <c r="AB1631" s="37">
        <f>AB$12*$D1631*INDEX(AB$21:AB$28,$E1631)*INDEX(AB$30:AB$46,$F1631)*(1-INDEX(AB$121:AB$137,$F1631))</f>
        <v/>
      </c>
      <c r="AC1631" s="37">
        <f>AC$12*$D1631*INDEX(AC$21:AC$28,$E1631)*INDEX(AC$30:AC$46,$F1631)*(1-INDEX(AC$121:AC$137,$F1631))</f>
        <v/>
      </c>
      <c r="AD1631" s="40">
        <f>CARBONTAX(AD$12,$D1631,INDEX(AD$21:AD$28,$E1631),INDEX(AD$30:AD$46,$F1631),INDEX(AD$121:AD$137,$F1631))</f>
        <v/>
      </c>
      <c r="AF1631" s="11">
        <f>LOWER(Settings!$C$4)&amp;".mit."&amp;$A1631&amp;IF($C1631="","","."&amp;$C1631&amp;"."&amp;$B1631)&amp;IF(INDEX(Variables!$D$5:$D$205,MATCH($A1631,Variables!$A$5:$A$205,0))="","","."&amp;INDEX(Variables!$D$5:$D$205,MATCH($A1631,Variables!$A$5:$A$205,0)))&amp;"."&amp;AF$5</f>
        <v/>
      </c>
      <c r="AG1631" s="38">
        <f>AG$12*$D1631*INDEX(AG$21:AG$28,$E1631)*INDEX(AG$30:AG$46,$F1631)*(1-INDEX(AG$121:AG$137,$F1631))</f>
        <v/>
      </c>
      <c r="AH1631" s="37">
        <f>AH$12*$D1631*INDEX(AH$21:AH$28,$E1631)*INDEX(AH$30:AH$46,$F1631)*(1-INDEX(AH$121:AH$137,$F1631))</f>
        <v/>
      </c>
      <c r="AI1631" s="37">
        <f>AI$12*$D1631*INDEX(AI$21:AI$28,$E1631)*INDEX(AI$30:AI$46,$F1631)*(1-INDEX(AI$121:AI$137,$F1631))</f>
        <v/>
      </c>
      <c r="AJ1631" s="37">
        <f>AJ$12*$D1631*INDEX(AJ$21:AJ$28,$E1631)*INDEX(AJ$30:AJ$46,$F1631)*(1-INDEX(AJ$121:AJ$137,$F1631))</f>
        <v/>
      </c>
      <c r="AK1631" s="37">
        <f>AK$12*$D1631*INDEX(AK$21:AK$28,$E1631)*INDEX(AK$30:AK$46,$F1631)*(1-INDEX(AK$121:AK$137,$F1631))</f>
        <v/>
      </c>
      <c r="AL1631" s="37">
        <f>AL$12*$D1631*INDEX(AL$21:AL$28,$E1631)*INDEX(AL$30:AL$46,$F1631)*(1-INDEX(AL$121:AL$137,$F1631))</f>
        <v/>
      </c>
      <c r="AM1631" s="37">
        <f>AM$12*$D1631*INDEX(AM$21:AM$28,$E1631)*INDEX(AM$30:AM$46,$F1631)*(1-INDEX(AM$121:AM$137,$F1631))</f>
        <v/>
      </c>
      <c r="AN1631" s="37">
        <f>AN$12*$D1631*INDEX(AN$21:AN$28,$E1631)*INDEX(AN$30:AN$46,$F1631)*(1-INDEX(AN$121:AN$137,$F1631))</f>
        <v/>
      </c>
      <c r="AO1631" s="37">
        <f>AO$12*$D1631*INDEX(AO$21:AO$28,$E1631)*INDEX(AO$30:AO$46,$F1631)*(1-INDEX(AO$121:AO$137,$F1631))</f>
        <v/>
      </c>
      <c r="AP1631" s="37">
        <f>AP$12*$D1631*INDEX(AP$21:AP$28,$E1631)*INDEX(AP$30:AP$46,$F1631)*(1-INDEX(AP$121:AP$137,$F1631))</f>
        <v/>
      </c>
      <c r="AQ1631" s="37">
        <f>AQ$12*$D1631*INDEX(AQ$21:AQ$28,$E1631)*INDEX(AQ$30:AQ$46,$F1631)*(1-INDEX(AQ$121:AQ$137,$F1631))</f>
        <v/>
      </c>
      <c r="AR1631" s="37">
        <f>AR$12*$D1631*INDEX(AR$21:AR$28,$E1631)*INDEX(AR$30:AR$46,$F1631)*(1-INDEX(AR$121:AR$137,$F1631))</f>
        <v/>
      </c>
      <c r="AS1631" s="37">
        <f>AS$12*$D1631*INDEX(AS$21:AS$28,$E1631)*INDEX(AS$30:AS$46,$F1631)*(1-INDEX(AS$121:AS$137,$F1631))</f>
        <v/>
      </c>
      <c r="AT1631" s="37">
        <f>AT$12*$D1631*INDEX(AT$21:AT$28,$E1631)*INDEX(AT$30:AT$46,$F1631)*(1-INDEX(AT$121:AT$137,$F1631))</f>
        <v/>
      </c>
      <c r="AU1631" s="37">
        <f>AU$12*$D1631*INDEX(AU$21:AU$28,$E1631)*INDEX(AU$30:AU$46,$F1631)*(1-INDEX(AU$121:AU$137,$F1631))</f>
        <v/>
      </c>
      <c r="AV1631" s="37">
        <f>AV$12*$D1631*INDEX(AV$21:AV$28,$E1631)*INDEX(AV$30:AV$46,$F1631)*(1-INDEX(AV$121:AV$137,$F1631))</f>
        <v/>
      </c>
      <c r="AW1631" s="37">
        <f>AW$12*$D1631*INDEX(AW$21:AW$28,$E1631)*INDEX(AW$30:AW$46,$F1631)*(1-INDEX(AW$121:AW$137,$F1631))</f>
        <v/>
      </c>
      <c r="AX1631" s="37">
        <f>AX$12*$D1631*INDEX(AX$21:AX$28,$E1631)*INDEX(AX$30:AX$46,$F1631)*(1-INDEX(AX$121:AX$137,$F1631))</f>
        <v/>
      </c>
      <c r="AY1631" s="40">
        <f>CARBONTAX(AY$12,$D1631,INDEX(AY$21:AY$28,$E1631),INDEX(AY$30:AY$46,$F1631),INDEX(AY$121:AY$137,$F1631))</f>
        <v/>
      </c>
    </row>
    <row r="1632" hidden="1" outlineLevel="2"/>
    <row r="1633" hidden="1" outlineLevel="2">
      <c r="A1633" s="14" t="inlineStr">
        <is>
          <t>ets</t>
        </is>
      </c>
      <c r="B1633" s="14" t="inlineStr">
        <is>
          <t>coa</t>
        </is>
      </c>
      <c r="C1633" s="14" t="inlineStr">
        <is>
          <t>cem</t>
        </is>
      </c>
      <c r="D1633" s="37">
        <f>INDEX(Inputs!$T$5:$T$132,MATCH($B1633&amp;"|"&amp;$C1633,Inputs!$A$5:$A$132,0))</f>
        <v/>
      </c>
      <c r="E1633" s="37">
        <f>INDEX(Inputs!$K$5:$K$132,MATCH($B1633&amp;"|"&amp;$C1633,Inputs!$A$5:$A$132,0))</f>
        <v/>
      </c>
      <c r="F1633" s="36" t="n"/>
      <c r="G1633" s="36" t="n"/>
      <c r="H1633" s="14">
        <f>INDEX(Variables!$B$5:$B$205,MATCH($A1633,Variables!$A$5:$A$205,0))&amp;IF($C1633="",""," | "&amp;INDEX(Mapping!$B$5:$B$26,MATCH($C1633,Mapping!$A$5:$A$26,0))&amp;" | "&amp;INDEX(Mapping!$B$30:$B$46,MATCH($B1633,Mapping!$A$30:$A$46,0)))</f>
        <v/>
      </c>
      <c r="I1633" s="14">
        <f>INDEX(Variables!$C$5:$C$205,MATCH($A1633,Variables!$A$5:$A$205,0))</f>
        <v/>
      </c>
      <c r="J1633" s="14">
        <f>INDEX(Variables!$E$5:$E$205,MATCH($A1633,Variables!$A$5:$A$205,0))</f>
        <v/>
      </c>
      <c r="K1633" s="11">
        <f>LOWER(Settings!$C$4)&amp;".mit."&amp;$A1633&amp;IF($C1633="","","."&amp;$C1633&amp;"."&amp;$B1633)&amp;IF(INDEX(Variables!$D$5:$D$205,MATCH($A1633,Variables!$A$5:$A$205,0))="","","."&amp;INDEX(Variables!$D$5:$D$205,MATCH($A1633,Variables!$A$5:$A$205,0)))&amp;"."&amp;K$5</f>
        <v/>
      </c>
      <c r="L1633" s="38">
        <f>L$194*$D1633*INDEX(L$121:L$137,$E1633)*(1-INDEX(L$151:L$167,$E1633))</f>
        <v/>
      </c>
      <c r="M1633" s="37">
        <f>M$194*$D1633*INDEX(M$121:M$137,$E1633)*(1-INDEX(M$151:M$167,$E1633))</f>
        <v/>
      </c>
      <c r="N1633" s="37">
        <f>N$194*$D1633*INDEX(N$121:N$137,$E1633)*(1-INDEX(N$151:N$167,$E1633))</f>
        <v/>
      </c>
      <c r="O1633" s="37">
        <f>O$194*$D1633*INDEX(O$121:O$137,$E1633)*(1-INDEX(O$151:O$167,$E1633))</f>
        <v/>
      </c>
      <c r="P1633" s="37">
        <f>P$194*$D1633*INDEX(P$121:P$137,$E1633)*(1-INDEX(P$151:P$167,$E1633))</f>
        <v/>
      </c>
      <c r="Q1633" s="37">
        <f>Q$194*$D1633*INDEX(Q$121:Q$137,$E1633)*(1-INDEX(Q$151:Q$167,$E1633))</f>
        <v/>
      </c>
      <c r="R1633" s="37">
        <f>R$194*$D1633*INDEX(R$121:R$137,$E1633)*(1-INDEX(R$151:R$167,$E1633))</f>
        <v/>
      </c>
      <c r="S1633" s="37">
        <f>S$194*$D1633*INDEX(S$121:S$137,$E1633)*(1-INDEX(S$151:S$167,$E1633))</f>
        <v/>
      </c>
      <c r="T1633" s="37">
        <f>T$194*$D1633*INDEX(T$121:T$137,$E1633)*(1-INDEX(T$151:T$167,$E1633))</f>
        <v/>
      </c>
      <c r="U1633" s="37">
        <f>U$194*$D1633*INDEX(U$121:U$137,$E1633)*(1-INDEX(U$151:U$167,$E1633))</f>
        <v/>
      </c>
      <c r="V1633" s="37">
        <f>V$194*$D1633*INDEX(V$121:V$137,$E1633)*(1-INDEX(V$151:V$167,$E1633))</f>
        <v/>
      </c>
      <c r="W1633" s="37">
        <f>W$194*$D1633*INDEX(W$121:W$137,$E1633)*(1-INDEX(W$151:W$167,$E1633))</f>
        <v/>
      </c>
      <c r="X1633" s="37">
        <f>X$194*$D1633*INDEX(X$121:X$137,$E1633)*(1-INDEX(X$151:X$167,$E1633))</f>
        <v/>
      </c>
      <c r="Y1633" s="37">
        <f>Y$194*$D1633*INDEX(Y$121:Y$137,$E1633)*(1-INDEX(Y$151:Y$167,$E1633))</f>
        <v/>
      </c>
      <c r="Z1633" s="37">
        <f>Z$194*$D1633*INDEX(Z$121:Z$137,$E1633)*(1-INDEX(Z$151:Z$167,$E1633))</f>
        <v/>
      </c>
      <c r="AA1633" s="37">
        <f>AA$194*$D1633*INDEX(AA$121:AA$137,$E1633)*(1-INDEX(AA$151:AA$167,$E1633))</f>
        <v/>
      </c>
      <c r="AB1633" s="37">
        <f>AB$194*$D1633*INDEX(AB$121:AB$137,$E1633)*(1-INDEX(AB$151:AB$167,$E1633))</f>
        <v/>
      </c>
      <c r="AC1633" s="37">
        <f>AC$194*$D1633*INDEX(AC$121:AC$137,$E1633)*(1-INDEX(AC$151:AC$167,$E1633))</f>
        <v/>
      </c>
      <c r="AD1633" s="40">
        <f>ETSCOST(AD$194,$D1633,INDEX(AD$121:AD$137,$E1633),INDEX(AD$151:AD$167,$E1633))</f>
        <v/>
      </c>
      <c r="AF1633" s="11">
        <f>LOWER(Settings!$C$4)&amp;".mit."&amp;$A1633&amp;IF($C1633="","","."&amp;$C1633&amp;"."&amp;$B1633)&amp;IF(INDEX(Variables!$D$5:$D$205,MATCH($A1633,Variables!$A$5:$A$205,0))="","","."&amp;INDEX(Variables!$D$5:$D$205,MATCH($A1633,Variables!$A$5:$A$205,0)))&amp;"."&amp;AF$5</f>
        <v/>
      </c>
      <c r="AG1633" s="38">
        <f>AG$194*$D1633*INDEX(AG$121:AG$137,$E1633)*(1-INDEX(AG$151:AG$167,$E1633))</f>
        <v/>
      </c>
      <c r="AH1633" s="37">
        <f>AH$194*$D1633*INDEX(AH$121:AH$137,$E1633)*(1-INDEX(AH$151:AH$167,$E1633))</f>
        <v/>
      </c>
      <c r="AI1633" s="37">
        <f>AI$194*$D1633*INDEX(AI$121:AI$137,$E1633)*(1-INDEX(AI$151:AI$167,$E1633))</f>
        <v/>
      </c>
      <c r="AJ1633" s="37">
        <f>AJ$194*$D1633*INDEX(AJ$121:AJ$137,$E1633)*(1-INDEX(AJ$151:AJ$167,$E1633))</f>
        <v/>
      </c>
      <c r="AK1633" s="37">
        <f>AK$194*$D1633*INDEX(AK$121:AK$137,$E1633)*(1-INDEX(AK$151:AK$167,$E1633))</f>
        <v/>
      </c>
      <c r="AL1633" s="37">
        <f>AL$194*$D1633*INDEX(AL$121:AL$137,$E1633)*(1-INDEX(AL$151:AL$167,$E1633))</f>
        <v/>
      </c>
      <c r="AM1633" s="37">
        <f>AM$194*$D1633*INDEX(AM$121:AM$137,$E1633)*(1-INDEX(AM$151:AM$167,$E1633))</f>
        <v/>
      </c>
      <c r="AN1633" s="37">
        <f>AN$194*$D1633*INDEX(AN$121:AN$137,$E1633)*(1-INDEX(AN$151:AN$167,$E1633))</f>
        <v/>
      </c>
      <c r="AO1633" s="37">
        <f>AO$194*$D1633*INDEX(AO$121:AO$137,$E1633)*(1-INDEX(AO$151:AO$167,$E1633))</f>
        <v/>
      </c>
      <c r="AP1633" s="37">
        <f>AP$194*$D1633*INDEX(AP$121:AP$137,$E1633)*(1-INDEX(AP$151:AP$167,$E1633))</f>
        <v/>
      </c>
      <c r="AQ1633" s="37">
        <f>AQ$194*$D1633*INDEX(AQ$121:AQ$137,$E1633)*(1-INDEX(AQ$151:AQ$167,$E1633))</f>
        <v/>
      </c>
      <c r="AR1633" s="37">
        <f>AR$194*$D1633*INDEX(AR$121:AR$137,$E1633)*(1-INDEX(AR$151:AR$167,$E1633))</f>
        <v/>
      </c>
      <c r="AS1633" s="37">
        <f>AS$194*$D1633*INDEX(AS$121:AS$137,$E1633)*(1-INDEX(AS$151:AS$167,$E1633))</f>
        <v/>
      </c>
      <c r="AT1633" s="37">
        <f>AT$194*$D1633*INDEX(AT$121:AT$137,$E1633)*(1-INDEX(AT$151:AT$167,$E1633))</f>
        <v/>
      </c>
      <c r="AU1633" s="37">
        <f>AU$194*$D1633*INDEX(AU$121:AU$137,$E1633)*(1-INDEX(AU$151:AU$167,$E1633))</f>
        <v/>
      </c>
      <c r="AV1633" s="37">
        <f>AV$194*$D1633*INDEX(AV$121:AV$137,$E1633)*(1-INDEX(AV$151:AV$167,$E1633))</f>
        <v/>
      </c>
      <c r="AW1633" s="37">
        <f>AW$194*$D1633*INDEX(AW$121:AW$137,$E1633)*(1-INDEX(AW$151:AW$167,$E1633))</f>
        <v/>
      </c>
      <c r="AX1633" s="37">
        <f>AX$194*$D1633*INDEX(AX$121:AX$137,$E1633)*(1-INDEX(AX$151:AX$167,$E1633))</f>
        <v/>
      </c>
      <c r="AY1633" s="40">
        <f>ETSCOST(AY$194,$D1633,INDEX(AY$121:AY$137,$E1633),INDEX(AY$151:AY$167,$E1633))</f>
        <v/>
      </c>
    </row>
    <row r="1634" hidden="1" outlineLevel="2">
      <c r="A1634" s="14" t="inlineStr">
        <is>
          <t>ets</t>
        </is>
      </c>
      <c r="B1634" s="14" t="inlineStr">
        <is>
          <t>nga</t>
        </is>
      </c>
      <c r="C1634" s="14" t="inlineStr">
        <is>
          <t>cem</t>
        </is>
      </c>
      <c r="D1634" s="37">
        <f>INDEX(Inputs!$T$5:$T$132,MATCH($B1634&amp;"|"&amp;$C1634,Inputs!$A$5:$A$132,0))</f>
        <v/>
      </c>
      <c r="E1634" s="37">
        <f>INDEX(Inputs!$K$5:$K$132,MATCH($B1634&amp;"|"&amp;$C1634,Inputs!$A$5:$A$132,0))</f>
        <v/>
      </c>
      <c r="F1634" s="36" t="n"/>
      <c r="G1634" s="36" t="n"/>
      <c r="H1634" s="14">
        <f>INDEX(Variables!$B$5:$B$205,MATCH($A1634,Variables!$A$5:$A$205,0))&amp;IF($C1634="",""," | "&amp;INDEX(Mapping!$B$5:$B$26,MATCH($C1634,Mapping!$A$5:$A$26,0))&amp;" | "&amp;INDEX(Mapping!$B$30:$B$46,MATCH($B1634,Mapping!$A$30:$A$46,0)))</f>
        <v/>
      </c>
      <c r="I1634" s="14">
        <f>INDEX(Variables!$C$5:$C$205,MATCH($A1634,Variables!$A$5:$A$205,0))</f>
        <v/>
      </c>
      <c r="J1634" s="14">
        <f>INDEX(Variables!$E$5:$E$205,MATCH($A1634,Variables!$A$5:$A$205,0))</f>
        <v/>
      </c>
      <c r="K1634" s="11">
        <f>LOWER(Settings!$C$4)&amp;".mit."&amp;$A1634&amp;IF($C1634="","","."&amp;$C1634&amp;"."&amp;$B1634)&amp;IF(INDEX(Variables!$D$5:$D$205,MATCH($A1634,Variables!$A$5:$A$205,0))="","","."&amp;INDEX(Variables!$D$5:$D$205,MATCH($A1634,Variables!$A$5:$A$205,0)))&amp;"."&amp;K$5</f>
        <v/>
      </c>
      <c r="L1634" s="38">
        <f>L$194*$D1634*INDEX(L$121:L$137,$E1634)*(1-INDEX(L$151:L$167,$E1634))</f>
        <v/>
      </c>
      <c r="M1634" s="37">
        <f>M$194*$D1634*INDEX(M$121:M$137,$E1634)*(1-INDEX(M$151:M$167,$E1634))</f>
        <v/>
      </c>
      <c r="N1634" s="37">
        <f>N$194*$D1634*INDEX(N$121:N$137,$E1634)*(1-INDEX(N$151:N$167,$E1634))</f>
        <v/>
      </c>
      <c r="O1634" s="37">
        <f>O$194*$D1634*INDEX(O$121:O$137,$E1634)*(1-INDEX(O$151:O$167,$E1634))</f>
        <v/>
      </c>
      <c r="P1634" s="37">
        <f>P$194*$D1634*INDEX(P$121:P$137,$E1634)*(1-INDEX(P$151:P$167,$E1634))</f>
        <v/>
      </c>
      <c r="Q1634" s="37">
        <f>Q$194*$D1634*INDEX(Q$121:Q$137,$E1634)*(1-INDEX(Q$151:Q$167,$E1634))</f>
        <v/>
      </c>
      <c r="R1634" s="37">
        <f>R$194*$D1634*INDEX(R$121:R$137,$E1634)*(1-INDEX(R$151:R$167,$E1634))</f>
        <v/>
      </c>
      <c r="S1634" s="37">
        <f>S$194*$D1634*INDEX(S$121:S$137,$E1634)*(1-INDEX(S$151:S$167,$E1634))</f>
        <v/>
      </c>
      <c r="T1634" s="37">
        <f>T$194*$D1634*INDEX(T$121:T$137,$E1634)*(1-INDEX(T$151:T$167,$E1634))</f>
        <v/>
      </c>
      <c r="U1634" s="37">
        <f>U$194*$D1634*INDEX(U$121:U$137,$E1634)*(1-INDEX(U$151:U$167,$E1634))</f>
        <v/>
      </c>
      <c r="V1634" s="37">
        <f>V$194*$D1634*INDEX(V$121:V$137,$E1634)*(1-INDEX(V$151:V$167,$E1634))</f>
        <v/>
      </c>
      <c r="W1634" s="37">
        <f>W$194*$D1634*INDEX(W$121:W$137,$E1634)*(1-INDEX(W$151:W$167,$E1634))</f>
        <v/>
      </c>
      <c r="X1634" s="37">
        <f>X$194*$D1634*INDEX(X$121:X$137,$E1634)*(1-INDEX(X$151:X$167,$E1634))</f>
        <v/>
      </c>
      <c r="Y1634" s="37">
        <f>Y$194*$D1634*INDEX(Y$121:Y$137,$E1634)*(1-INDEX(Y$151:Y$167,$E1634))</f>
        <v/>
      </c>
      <c r="Z1634" s="37">
        <f>Z$194*$D1634*INDEX(Z$121:Z$137,$E1634)*(1-INDEX(Z$151:Z$167,$E1634))</f>
        <v/>
      </c>
      <c r="AA1634" s="37">
        <f>AA$194*$D1634*INDEX(AA$121:AA$137,$E1634)*(1-INDEX(AA$151:AA$167,$E1634))</f>
        <v/>
      </c>
      <c r="AB1634" s="37">
        <f>AB$194*$D1634*INDEX(AB$121:AB$137,$E1634)*(1-INDEX(AB$151:AB$167,$E1634))</f>
        <v/>
      </c>
      <c r="AC1634" s="37">
        <f>AC$194*$D1634*INDEX(AC$121:AC$137,$E1634)*(1-INDEX(AC$151:AC$167,$E1634))</f>
        <v/>
      </c>
      <c r="AD1634" s="40">
        <f>ETSCOST(AD$194,$D1634,INDEX(AD$121:AD$137,$E1634),INDEX(AD$151:AD$167,$E1634))</f>
        <v/>
      </c>
      <c r="AF1634" s="11">
        <f>LOWER(Settings!$C$4)&amp;".mit."&amp;$A1634&amp;IF($C1634="","","."&amp;$C1634&amp;"."&amp;$B1634)&amp;IF(INDEX(Variables!$D$5:$D$205,MATCH($A1634,Variables!$A$5:$A$205,0))="","","."&amp;INDEX(Variables!$D$5:$D$205,MATCH($A1634,Variables!$A$5:$A$205,0)))&amp;"."&amp;AF$5</f>
        <v/>
      </c>
      <c r="AG1634" s="38">
        <f>AG$194*$D1634*INDEX(AG$121:AG$137,$E1634)*(1-INDEX(AG$151:AG$167,$E1634))</f>
        <v/>
      </c>
      <c r="AH1634" s="37">
        <f>AH$194*$D1634*INDEX(AH$121:AH$137,$E1634)*(1-INDEX(AH$151:AH$167,$E1634))</f>
        <v/>
      </c>
      <c r="AI1634" s="37">
        <f>AI$194*$D1634*INDEX(AI$121:AI$137,$E1634)*(1-INDEX(AI$151:AI$167,$E1634))</f>
        <v/>
      </c>
      <c r="AJ1634" s="37">
        <f>AJ$194*$D1634*INDEX(AJ$121:AJ$137,$E1634)*(1-INDEX(AJ$151:AJ$167,$E1634))</f>
        <v/>
      </c>
      <c r="AK1634" s="37">
        <f>AK$194*$D1634*INDEX(AK$121:AK$137,$E1634)*(1-INDEX(AK$151:AK$167,$E1634))</f>
        <v/>
      </c>
      <c r="AL1634" s="37">
        <f>AL$194*$D1634*INDEX(AL$121:AL$137,$E1634)*(1-INDEX(AL$151:AL$167,$E1634))</f>
        <v/>
      </c>
      <c r="AM1634" s="37">
        <f>AM$194*$D1634*INDEX(AM$121:AM$137,$E1634)*(1-INDEX(AM$151:AM$167,$E1634))</f>
        <v/>
      </c>
      <c r="AN1634" s="37">
        <f>AN$194*$D1634*INDEX(AN$121:AN$137,$E1634)*(1-INDEX(AN$151:AN$167,$E1634))</f>
        <v/>
      </c>
      <c r="AO1634" s="37">
        <f>AO$194*$D1634*INDEX(AO$121:AO$137,$E1634)*(1-INDEX(AO$151:AO$167,$E1634))</f>
        <v/>
      </c>
      <c r="AP1634" s="37">
        <f>AP$194*$D1634*INDEX(AP$121:AP$137,$E1634)*(1-INDEX(AP$151:AP$167,$E1634))</f>
        <v/>
      </c>
      <c r="AQ1634" s="37">
        <f>AQ$194*$D1634*INDEX(AQ$121:AQ$137,$E1634)*(1-INDEX(AQ$151:AQ$167,$E1634))</f>
        <v/>
      </c>
      <c r="AR1634" s="37">
        <f>AR$194*$D1634*INDEX(AR$121:AR$137,$E1634)*(1-INDEX(AR$151:AR$167,$E1634))</f>
        <v/>
      </c>
      <c r="AS1634" s="37">
        <f>AS$194*$D1634*INDEX(AS$121:AS$137,$E1634)*(1-INDEX(AS$151:AS$167,$E1634))</f>
        <v/>
      </c>
      <c r="AT1634" s="37">
        <f>AT$194*$D1634*INDEX(AT$121:AT$137,$E1634)*(1-INDEX(AT$151:AT$167,$E1634))</f>
        <v/>
      </c>
      <c r="AU1634" s="37">
        <f>AU$194*$D1634*INDEX(AU$121:AU$137,$E1634)*(1-INDEX(AU$151:AU$167,$E1634))</f>
        <v/>
      </c>
      <c r="AV1634" s="37">
        <f>AV$194*$D1634*INDEX(AV$121:AV$137,$E1634)*(1-INDEX(AV$151:AV$167,$E1634))</f>
        <v/>
      </c>
      <c r="AW1634" s="37">
        <f>AW$194*$D1634*INDEX(AW$121:AW$137,$E1634)*(1-INDEX(AW$151:AW$167,$E1634))</f>
        <v/>
      </c>
      <c r="AX1634" s="37">
        <f>AX$194*$D1634*INDEX(AX$121:AX$137,$E1634)*(1-INDEX(AX$151:AX$167,$E1634))</f>
        <v/>
      </c>
      <c r="AY1634" s="40">
        <f>ETSCOST(AY$194,$D1634,INDEX(AY$121:AY$137,$E1634),INDEX(AY$151:AY$167,$E1634))</f>
        <v/>
      </c>
    </row>
    <row r="1635" hidden="1" outlineLevel="2">
      <c r="A1635" s="14" t="inlineStr">
        <is>
          <t>ets</t>
        </is>
      </c>
      <c r="B1635" s="14" t="inlineStr">
        <is>
          <t>gso</t>
        </is>
      </c>
      <c r="C1635" s="14" t="inlineStr">
        <is>
          <t>cem</t>
        </is>
      </c>
      <c r="D1635" s="37">
        <f>INDEX(Inputs!$T$5:$T$132,MATCH($B1635&amp;"|"&amp;$C1635,Inputs!$A$5:$A$132,0))</f>
        <v/>
      </c>
      <c r="E1635" s="37">
        <f>INDEX(Inputs!$K$5:$K$132,MATCH($B1635&amp;"|"&amp;$C1635,Inputs!$A$5:$A$132,0))</f>
        <v/>
      </c>
      <c r="F1635" s="36" t="n"/>
      <c r="G1635" s="36" t="n"/>
      <c r="H1635" s="14">
        <f>INDEX(Variables!$B$5:$B$205,MATCH($A1635,Variables!$A$5:$A$205,0))&amp;IF($C1635="",""," | "&amp;INDEX(Mapping!$B$5:$B$26,MATCH($C1635,Mapping!$A$5:$A$26,0))&amp;" | "&amp;INDEX(Mapping!$B$30:$B$46,MATCH($B1635,Mapping!$A$30:$A$46,0)))</f>
        <v/>
      </c>
      <c r="I1635" s="14">
        <f>INDEX(Variables!$C$5:$C$205,MATCH($A1635,Variables!$A$5:$A$205,0))</f>
        <v/>
      </c>
      <c r="J1635" s="14">
        <f>INDEX(Variables!$E$5:$E$205,MATCH($A1635,Variables!$A$5:$A$205,0))</f>
        <v/>
      </c>
      <c r="K1635" s="11">
        <f>LOWER(Settings!$C$4)&amp;".mit."&amp;$A1635&amp;IF($C1635="","","."&amp;$C1635&amp;"."&amp;$B1635)&amp;IF(INDEX(Variables!$D$5:$D$205,MATCH($A1635,Variables!$A$5:$A$205,0))="","","."&amp;INDEX(Variables!$D$5:$D$205,MATCH($A1635,Variables!$A$5:$A$205,0)))&amp;"."&amp;K$5</f>
        <v/>
      </c>
      <c r="L1635" s="38">
        <f>L$194*$D1635*INDEX(L$121:L$137,$E1635)*(1-INDEX(L$151:L$167,$E1635))</f>
        <v/>
      </c>
      <c r="M1635" s="37">
        <f>M$194*$D1635*INDEX(M$121:M$137,$E1635)*(1-INDEX(M$151:M$167,$E1635))</f>
        <v/>
      </c>
      <c r="N1635" s="37">
        <f>N$194*$D1635*INDEX(N$121:N$137,$E1635)*(1-INDEX(N$151:N$167,$E1635))</f>
        <v/>
      </c>
      <c r="O1635" s="37">
        <f>O$194*$D1635*INDEX(O$121:O$137,$E1635)*(1-INDEX(O$151:O$167,$E1635))</f>
        <v/>
      </c>
      <c r="P1635" s="37">
        <f>P$194*$D1635*INDEX(P$121:P$137,$E1635)*(1-INDEX(P$151:P$167,$E1635))</f>
        <v/>
      </c>
      <c r="Q1635" s="37">
        <f>Q$194*$D1635*INDEX(Q$121:Q$137,$E1635)*(1-INDEX(Q$151:Q$167,$E1635))</f>
        <v/>
      </c>
      <c r="R1635" s="37">
        <f>R$194*$D1635*INDEX(R$121:R$137,$E1635)*(1-INDEX(R$151:R$167,$E1635))</f>
        <v/>
      </c>
      <c r="S1635" s="37">
        <f>S$194*$D1635*INDEX(S$121:S$137,$E1635)*(1-INDEX(S$151:S$167,$E1635))</f>
        <v/>
      </c>
      <c r="T1635" s="37">
        <f>T$194*$D1635*INDEX(T$121:T$137,$E1635)*(1-INDEX(T$151:T$167,$E1635))</f>
        <v/>
      </c>
      <c r="U1635" s="37">
        <f>U$194*$D1635*INDEX(U$121:U$137,$E1635)*(1-INDEX(U$151:U$167,$E1635))</f>
        <v/>
      </c>
      <c r="V1635" s="37">
        <f>V$194*$D1635*INDEX(V$121:V$137,$E1635)*(1-INDEX(V$151:V$167,$E1635))</f>
        <v/>
      </c>
      <c r="W1635" s="37">
        <f>W$194*$D1635*INDEX(W$121:W$137,$E1635)*(1-INDEX(W$151:W$167,$E1635))</f>
        <v/>
      </c>
      <c r="X1635" s="37">
        <f>X$194*$D1635*INDEX(X$121:X$137,$E1635)*(1-INDEX(X$151:X$167,$E1635))</f>
        <v/>
      </c>
      <c r="Y1635" s="37">
        <f>Y$194*$D1635*INDEX(Y$121:Y$137,$E1635)*(1-INDEX(Y$151:Y$167,$E1635))</f>
        <v/>
      </c>
      <c r="Z1635" s="37">
        <f>Z$194*$D1635*INDEX(Z$121:Z$137,$E1635)*(1-INDEX(Z$151:Z$167,$E1635))</f>
        <v/>
      </c>
      <c r="AA1635" s="37">
        <f>AA$194*$D1635*INDEX(AA$121:AA$137,$E1635)*(1-INDEX(AA$151:AA$167,$E1635))</f>
        <v/>
      </c>
      <c r="AB1635" s="37">
        <f>AB$194*$D1635*INDEX(AB$121:AB$137,$E1635)*(1-INDEX(AB$151:AB$167,$E1635))</f>
        <v/>
      </c>
      <c r="AC1635" s="37">
        <f>AC$194*$D1635*INDEX(AC$121:AC$137,$E1635)*(1-INDEX(AC$151:AC$167,$E1635))</f>
        <v/>
      </c>
      <c r="AD1635" s="40">
        <f>ETSCOST(AD$194,$D1635,INDEX(AD$121:AD$137,$E1635),INDEX(AD$151:AD$167,$E1635))</f>
        <v/>
      </c>
      <c r="AF1635" s="11">
        <f>LOWER(Settings!$C$4)&amp;".mit."&amp;$A1635&amp;IF($C1635="","","."&amp;$C1635&amp;"."&amp;$B1635)&amp;IF(INDEX(Variables!$D$5:$D$205,MATCH($A1635,Variables!$A$5:$A$205,0))="","","."&amp;INDEX(Variables!$D$5:$D$205,MATCH($A1635,Variables!$A$5:$A$205,0)))&amp;"."&amp;AF$5</f>
        <v/>
      </c>
      <c r="AG1635" s="38">
        <f>AG$194*$D1635*INDEX(AG$121:AG$137,$E1635)*(1-INDEX(AG$151:AG$167,$E1635))</f>
        <v/>
      </c>
      <c r="AH1635" s="37">
        <f>AH$194*$D1635*INDEX(AH$121:AH$137,$E1635)*(1-INDEX(AH$151:AH$167,$E1635))</f>
        <v/>
      </c>
      <c r="AI1635" s="37">
        <f>AI$194*$D1635*INDEX(AI$121:AI$137,$E1635)*(1-INDEX(AI$151:AI$167,$E1635))</f>
        <v/>
      </c>
      <c r="AJ1635" s="37">
        <f>AJ$194*$D1635*INDEX(AJ$121:AJ$137,$E1635)*(1-INDEX(AJ$151:AJ$167,$E1635))</f>
        <v/>
      </c>
      <c r="AK1635" s="37">
        <f>AK$194*$D1635*INDEX(AK$121:AK$137,$E1635)*(1-INDEX(AK$151:AK$167,$E1635))</f>
        <v/>
      </c>
      <c r="AL1635" s="37">
        <f>AL$194*$D1635*INDEX(AL$121:AL$137,$E1635)*(1-INDEX(AL$151:AL$167,$E1635))</f>
        <v/>
      </c>
      <c r="AM1635" s="37">
        <f>AM$194*$D1635*INDEX(AM$121:AM$137,$E1635)*(1-INDEX(AM$151:AM$167,$E1635))</f>
        <v/>
      </c>
      <c r="AN1635" s="37">
        <f>AN$194*$D1635*INDEX(AN$121:AN$137,$E1635)*(1-INDEX(AN$151:AN$167,$E1635))</f>
        <v/>
      </c>
      <c r="AO1635" s="37">
        <f>AO$194*$D1635*INDEX(AO$121:AO$137,$E1635)*(1-INDEX(AO$151:AO$167,$E1635))</f>
        <v/>
      </c>
      <c r="AP1635" s="37">
        <f>AP$194*$D1635*INDEX(AP$121:AP$137,$E1635)*(1-INDEX(AP$151:AP$167,$E1635))</f>
        <v/>
      </c>
      <c r="AQ1635" s="37">
        <f>AQ$194*$D1635*INDEX(AQ$121:AQ$137,$E1635)*(1-INDEX(AQ$151:AQ$167,$E1635))</f>
        <v/>
      </c>
      <c r="AR1635" s="37">
        <f>AR$194*$D1635*INDEX(AR$121:AR$137,$E1635)*(1-INDEX(AR$151:AR$167,$E1635))</f>
        <v/>
      </c>
      <c r="AS1635" s="37">
        <f>AS$194*$D1635*INDEX(AS$121:AS$137,$E1635)*(1-INDEX(AS$151:AS$167,$E1635))</f>
        <v/>
      </c>
      <c r="AT1635" s="37">
        <f>AT$194*$D1635*INDEX(AT$121:AT$137,$E1635)*(1-INDEX(AT$151:AT$167,$E1635))</f>
        <v/>
      </c>
      <c r="AU1635" s="37">
        <f>AU$194*$D1635*INDEX(AU$121:AU$137,$E1635)*(1-INDEX(AU$151:AU$167,$E1635))</f>
        <v/>
      </c>
      <c r="AV1635" s="37">
        <f>AV$194*$D1635*INDEX(AV$121:AV$137,$E1635)*(1-INDEX(AV$151:AV$167,$E1635))</f>
        <v/>
      </c>
      <c r="AW1635" s="37">
        <f>AW$194*$D1635*INDEX(AW$121:AW$137,$E1635)*(1-INDEX(AW$151:AW$167,$E1635))</f>
        <v/>
      </c>
      <c r="AX1635" s="37">
        <f>AX$194*$D1635*INDEX(AX$121:AX$137,$E1635)*(1-INDEX(AX$151:AX$167,$E1635))</f>
        <v/>
      </c>
      <c r="AY1635" s="40">
        <f>ETSCOST(AY$194,$D1635,INDEX(AY$121:AY$137,$E1635),INDEX(AY$151:AY$167,$E1635))</f>
        <v/>
      </c>
    </row>
    <row r="1636" hidden="1" outlineLevel="2">
      <c r="A1636" s="14" t="inlineStr">
        <is>
          <t>ets</t>
        </is>
      </c>
      <c r="B1636" s="14" t="inlineStr">
        <is>
          <t>die</t>
        </is>
      </c>
      <c r="C1636" s="14" t="inlineStr">
        <is>
          <t>cem</t>
        </is>
      </c>
      <c r="D1636" s="37">
        <f>INDEX(Inputs!$T$5:$T$132,MATCH($B1636&amp;"|"&amp;$C1636,Inputs!$A$5:$A$132,0))</f>
        <v/>
      </c>
      <c r="E1636" s="37">
        <f>INDEX(Inputs!$K$5:$K$132,MATCH($B1636&amp;"|"&amp;$C1636,Inputs!$A$5:$A$132,0))</f>
        <v/>
      </c>
      <c r="F1636" s="36" t="n"/>
      <c r="G1636" s="36" t="n"/>
      <c r="H1636" s="14">
        <f>INDEX(Variables!$B$5:$B$205,MATCH($A1636,Variables!$A$5:$A$205,0))&amp;IF($C1636="",""," | "&amp;INDEX(Mapping!$B$5:$B$26,MATCH($C1636,Mapping!$A$5:$A$26,0))&amp;" | "&amp;INDEX(Mapping!$B$30:$B$46,MATCH($B1636,Mapping!$A$30:$A$46,0)))</f>
        <v/>
      </c>
      <c r="I1636" s="14">
        <f>INDEX(Variables!$C$5:$C$205,MATCH($A1636,Variables!$A$5:$A$205,0))</f>
        <v/>
      </c>
      <c r="J1636" s="14">
        <f>INDEX(Variables!$E$5:$E$205,MATCH($A1636,Variables!$A$5:$A$205,0))</f>
        <v/>
      </c>
      <c r="K1636" s="11">
        <f>LOWER(Settings!$C$4)&amp;".mit."&amp;$A1636&amp;IF($C1636="","","."&amp;$C1636&amp;"."&amp;$B1636)&amp;IF(INDEX(Variables!$D$5:$D$205,MATCH($A1636,Variables!$A$5:$A$205,0))="","","."&amp;INDEX(Variables!$D$5:$D$205,MATCH($A1636,Variables!$A$5:$A$205,0)))&amp;"."&amp;K$5</f>
        <v/>
      </c>
      <c r="L1636" s="38">
        <f>L$194*$D1636*INDEX(L$121:L$137,$E1636)*(1-INDEX(L$151:L$167,$E1636))</f>
        <v/>
      </c>
      <c r="M1636" s="37">
        <f>M$194*$D1636*INDEX(M$121:M$137,$E1636)*(1-INDEX(M$151:M$167,$E1636))</f>
        <v/>
      </c>
      <c r="N1636" s="37">
        <f>N$194*$D1636*INDEX(N$121:N$137,$E1636)*(1-INDEX(N$151:N$167,$E1636))</f>
        <v/>
      </c>
      <c r="O1636" s="37">
        <f>O$194*$D1636*INDEX(O$121:O$137,$E1636)*(1-INDEX(O$151:O$167,$E1636))</f>
        <v/>
      </c>
      <c r="P1636" s="37">
        <f>P$194*$D1636*INDEX(P$121:P$137,$E1636)*(1-INDEX(P$151:P$167,$E1636))</f>
        <v/>
      </c>
      <c r="Q1636" s="37">
        <f>Q$194*$D1636*INDEX(Q$121:Q$137,$E1636)*(1-INDEX(Q$151:Q$167,$E1636))</f>
        <v/>
      </c>
      <c r="R1636" s="37">
        <f>R$194*$D1636*INDEX(R$121:R$137,$E1636)*(1-INDEX(R$151:R$167,$E1636))</f>
        <v/>
      </c>
      <c r="S1636" s="37">
        <f>S$194*$D1636*INDEX(S$121:S$137,$E1636)*(1-INDEX(S$151:S$167,$E1636))</f>
        <v/>
      </c>
      <c r="T1636" s="37">
        <f>T$194*$D1636*INDEX(T$121:T$137,$E1636)*(1-INDEX(T$151:T$167,$E1636))</f>
        <v/>
      </c>
      <c r="U1636" s="37">
        <f>U$194*$D1636*INDEX(U$121:U$137,$E1636)*(1-INDEX(U$151:U$167,$E1636))</f>
        <v/>
      </c>
      <c r="V1636" s="37">
        <f>V$194*$D1636*INDEX(V$121:V$137,$E1636)*(1-INDEX(V$151:V$167,$E1636))</f>
        <v/>
      </c>
      <c r="W1636" s="37">
        <f>W$194*$D1636*INDEX(W$121:W$137,$E1636)*(1-INDEX(W$151:W$167,$E1636))</f>
        <v/>
      </c>
      <c r="X1636" s="37">
        <f>X$194*$D1636*INDEX(X$121:X$137,$E1636)*(1-INDEX(X$151:X$167,$E1636))</f>
        <v/>
      </c>
      <c r="Y1636" s="37">
        <f>Y$194*$D1636*INDEX(Y$121:Y$137,$E1636)*(1-INDEX(Y$151:Y$167,$E1636))</f>
        <v/>
      </c>
      <c r="Z1636" s="37">
        <f>Z$194*$D1636*INDEX(Z$121:Z$137,$E1636)*(1-INDEX(Z$151:Z$167,$E1636))</f>
        <v/>
      </c>
      <c r="AA1636" s="37">
        <f>AA$194*$D1636*INDEX(AA$121:AA$137,$E1636)*(1-INDEX(AA$151:AA$167,$E1636))</f>
        <v/>
      </c>
      <c r="AB1636" s="37">
        <f>AB$194*$D1636*INDEX(AB$121:AB$137,$E1636)*(1-INDEX(AB$151:AB$167,$E1636))</f>
        <v/>
      </c>
      <c r="AC1636" s="37">
        <f>AC$194*$D1636*INDEX(AC$121:AC$137,$E1636)*(1-INDEX(AC$151:AC$167,$E1636))</f>
        <v/>
      </c>
      <c r="AD1636" s="40">
        <f>ETSCOST(AD$194,$D1636,INDEX(AD$121:AD$137,$E1636),INDEX(AD$151:AD$167,$E1636))</f>
        <v/>
      </c>
      <c r="AF1636" s="11">
        <f>LOWER(Settings!$C$4)&amp;".mit."&amp;$A1636&amp;IF($C1636="","","."&amp;$C1636&amp;"."&amp;$B1636)&amp;IF(INDEX(Variables!$D$5:$D$205,MATCH($A1636,Variables!$A$5:$A$205,0))="","","."&amp;INDEX(Variables!$D$5:$D$205,MATCH($A1636,Variables!$A$5:$A$205,0)))&amp;"."&amp;AF$5</f>
        <v/>
      </c>
      <c r="AG1636" s="38">
        <f>AG$194*$D1636*INDEX(AG$121:AG$137,$E1636)*(1-INDEX(AG$151:AG$167,$E1636))</f>
        <v/>
      </c>
      <c r="AH1636" s="37">
        <f>AH$194*$D1636*INDEX(AH$121:AH$137,$E1636)*(1-INDEX(AH$151:AH$167,$E1636))</f>
        <v/>
      </c>
      <c r="AI1636" s="37">
        <f>AI$194*$D1636*INDEX(AI$121:AI$137,$E1636)*(1-INDEX(AI$151:AI$167,$E1636))</f>
        <v/>
      </c>
      <c r="AJ1636" s="37">
        <f>AJ$194*$D1636*INDEX(AJ$121:AJ$137,$E1636)*(1-INDEX(AJ$151:AJ$167,$E1636))</f>
        <v/>
      </c>
      <c r="AK1636" s="37">
        <f>AK$194*$D1636*INDEX(AK$121:AK$137,$E1636)*(1-INDEX(AK$151:AK$167,$E1636))</f>
        <v/>
      </c>
      <c r="AL1636" s="37">
        <f>AL$194*$D1636*INDEX(AL$121:AL$137,$E1636)*(1-INDEX(AL$151:AL$167,$E1636))</f>
        <v/>
      </c>
      <c r="AM1636" s="37">
        <f>AM$194*$D1636*INDEX(AM$121:AM$137,$E1636)*(1-INDEX(AM$151:AM$167,$E1636))</f>
        <v/>
      </c>
      <c r="AN1636" s="37">
        <f>AN$194*$D1636*INDEX(AN$121:AN$137,$E1636)*(1-INDEX(AN$151:AN$167,$E1636))</f>
        <v/>
      </c>
      <c r="AO1636" s="37">
        <f>AO$194*$D1636*INDEX(AO$121:AO$137,$E1636)*(1-INDEX(AO$151:AO$167,$E1636))</f>
        <v/>
      </c>
      <c r="AP1636" s="37">
        <f>AP$194*$D1636*INDEX(AP$121:AP$137,$E1636)*(1-INDEX(AP$151:AP$167,$E1636))</f>
        <v/>
      </c>
      <c r="AQ1636" s="37">
        <f>AQ$194*$D1636*INDEX(AQ$121:AQ$137,$E1636)*(1-INDEX(AQ$151:AQ$167,$E1636))</f>
        <v/>
      </c>
      <c r="AR1636" s="37">
        <f>AR$194*$D1636*INDEX(AR$121:AR$137,$E1636)*(1-INDEX(AR$151:AR$167,$E1636))</f>
        <v/>
      </c>
      <c r="AS1636" s="37">
        <f>AS$194*$D1636*INDEX(AS$121:AS$137,$E1636)*(1-INDEX(AS$151:AS$167,$E1636))</f>
        <v/>
      </c>
      <c r="AT1636" s="37">
        <f>AT$194*$D1636*INDEX(AT$121:AT$137,$E1636)*(1-INDEX(AT$151:AT$167,$E1636))</f>
        <v/>
      </c>
      <c r="AU1636" s="37">
        <f>AU$194*$D1636*INDEX(AU$121:AU$137,$E1636)*(1-INDEX(AU$151:AU$167,$E1636))</f>
        <v/>
      </c>
      <c r="AV1636" s="37">
        <f>AV$194*$D1636*INDEX(AV$121:AV$137,$E1636)*(1-INDEX(AV$151:AV$167,$E1636))</f>
        <v/>
      </c>
      <c r="AW1636" s="37">
        <f>AW$194*$D1636*INDEX(AW$121:AW$137,$E1636)*(1-INDEX(AW$151:AW$167,$E1636))</f>
        <v/>
      </c>
      <c r="AX1636" s="37">
        <f>AX$194*$D1636*INDEX(AX$121:AX$137,$E1636)*(1-INDEX(AX$151:AX$167,$E1636))</f>
        <v/>
      </c>
      <c r="AY1636" s="40">
        <f>ETSCOST(AY$194,$D1636,INDEX(AY$121:AY$137,$E1636),INDEX(AY$151:AY$167,$E1636))</f>
        <v/>
      </c>
    </row>
    <row r="1637" hidden="1" outlineLevel="2">
      <c r="A1637" s="14" t="inlineStr">
        <is>
          <t>ets</t>
        </is>
      </c>
      <c r="B1637" s="14" t="inlineStr">
        <is>
          <t>lpg</t>
        </is>
      </c>
      <c r="C1637" s="14" t="inlineStr">
        <is>
          <t>cem</t>
        </is>
      </c>
      <c r="D1637" s="37">
        <f>INDEX(Inputs!$T$5:$T$132,MATCH($B1637&amp;"|"&amp;$C1637,Inputs!$A$5:$A$132,0))</f>
        <v/>
      </c>
      <c r="E1637" s="37">
        <f>INDEX(Inputs!$K$5:$K$132,MATCH($B1637&amp;"|"&amp;$C1637,Inputs!$A$5:$A$132,0))</f>
        <v/>
      </c>
      <c r="F1637" s="36" t="n"/>
      <c r="G1637" s="36" t="n"/>
      <c r="H1637" s="14">
        <f>INDEX(Variables!$B$5:$B$205,MATCH($A1637,Variables!$A$5:$A$205,0))&amp;IF($C1637="",""," | "&amp;INDEX(Mapping!$B$5:$B$26,MATCH($C1637,Mapping!$A$5:$A$26,0))&amp;" | "&amp;INDEX(Mapping!$B$30:$B$46,MATCH($B1637,Mapping!$A$30:$A$46,0)))</f>
        <v/>
      </c>
      <c r="I1637" s="14">
        <f>INDEX(Variables!$C$5:$C$205,MATCH($A1637,Variables!$A$5:$A$205,0))</f>
        <v/>
      </c>
      <c r="J1637" s="14">
        <f>INDEX(Variables!$E$5:$E$205,MATCH($A1637,Variables!$A$5:$A$205,0))</f>
        <v/>
      </c>
      <c r="K1637" s="11">
        <f>LOWER(Settings!$C$4)&amp;".mit."&amp;$A1637&amp;IF($C1637="","","."&amp;$C1637&amp;"."&amp;$B1637)&amp;IF(INDEX(Variables!$D$5:$D$205,MATCH($A1637,Variables!$A$5:$A$205,0))="","","."&amp;INDEX(Variables!$D$5:$D$205,MATCH($A1637,Variables!$A$5:$A$205,0)))&amp;"."&amp;K$5</f>
        <v/>
      </c>
      <c r="L1637" s="38">
        <f>L$194*$D1637*INDEX(L$121:L$137,$E1637)*(1-INDEX(L$151:L$167,$E1637))</f>
        <v/>
      </c>
      <c r="M1637" s="37">
        <f>M$194*$D1637*INDEX(M$121:M$137,$E1637)*(1-INDEX(M$151:M$167,$E1637))</f>
        <v/>
      </c>
      <c r="N1637" s="37">
        <f>N$194*$D1637*INDEX(N$121:N$137,$E1637)*(1-INDEX(N$151:N$167,$E1637))</f>
        <v/>
      </c>
      <c r="O1637" s="37">
        <f>O$194*$D1637*INDEX(O$121:O$137,$E1637)*(1-INDEX(O$151:O$167,$E1637))</f>
        <v/>
      </c>
      <c r="P1637" s="37">
        <f>P$194*$D1637*INDEX(P$121:P$137,$E1637)*(1-INDEX(P$151:P$167,$E1637))</f>
        <v/>
      </c>
      <c r="Q1637" s="37">
        <f>Q$194*$D1637*INDEX(Q$121:Q$137,$E1637)*(1-INDEX(Q$151:Q$167,$E1637))</f>
        <v/>
      </c>
      <c r="R1637" s="37">
        <f>R$194*$D1637*INDEX(R$121:R$137,$E1637)*(1-INDEX(R$151:R$167,$E1637))</f>
        <v/>
      </c>
      <c r="S1637" s="37">
        <f>S$194*$D1637*INDEX(S$121:S$137,$E1637)*(1-INDEX(S$151:S$167,$E1637))</f>
        <v/>
      </c>
      <c r="T1637" s="37">
        <f>T$194*$D1637*INDEX(T$121:T$137,$E1637)*(1-INDEX(T$151:T$167,$E1637))</f>
        <v/>
      </c>
      <c r="U1637" s="37">
        <f>U$194*$D1637*INDEX(U$121:U$137,$E1637)*(1-INDEX(U$151:U$167,$E1637))</f>
        <v/>
      </c>
      <c r="V1637" s="37">
        <f>V$194*$D1637*INDEX(V$121:V$137,$E1637)*(1-INDEX(V$151:V$167,$E1637))</f>
        <v/>
      </c>
      <c r="W1637" s="37">
        <f>W$194*$D1637*INDEX(W$121:W$137,$E1637)*(1-INDEX(W$151:W$167,$E1637))</f>
        <v/>
      </c>
      <c r="X1637" s="37">
        <f>X$194*$D1637*INDEX(X$121:X$137,$E1637)*(1-INDEX(X$151:X$167,$E1637))</f>
        <v/>
      </c>
      <c r="Y1637" s="37">
        <f>Y$194*$D1637*INDEX(Y$121:Y$137,$E1637)*(1-INDEX(Y$151:Y$167,$E1637))</f>
        <v/>
      </c>
      <c r="Z1637" s="37">
        <f>Z$194*$D1637*INDEX(Z$121:Z$137,$E1637)*(1-INDEX(Z$151:Z$167,$E1637))</f>
        <v/>
      </c>
      <c r="AA1637" s="37">
        <f>AA$194*$D1637*INDEX(AA$121:AA$137,$E1637)*(1-INDEX(AA$151:AA$167,$E1637))</f>
        <v/>
      </c>
      <c r="AB1637" s="37">
        <f>AB$194*$D1637*INDEX(AB$121:AB$137,$E1637)*(1-INDEX(AB$151:AB$167,$E1637))</f>
        <v/>
      </c>
      <c r="AC1637" s="37">
        <f>AC$194*$D1637*INDEX(AC$121:AC$137,$E1637)*(1-INDEX(AC$151:AC$167,$E1637))</f>
        <v/>
      </c>
      <c r="AD1637" s="40">
        <f>ETSCOST(AD$194,$D1637,INDEX(AD$121:AD$137,$E1637),INDEX(AD$151:AD$167,$E1637))</f>
        <v/>
      </c>
      <c r="AF1637" s="11">
        <f>LOWER(Settings!$C$4)&amp;".mit."&amp;$A1637&amp;IF($C1637="","","."&amp;$C1637&amp;"."&amp;$B1637)&amp;IF(INDEX(Variables!$D$5:$D$205,MATCH($A1637,Variables!$A$5:$A$205,0))="","","."&amp;INDEX(Variables!$D$5:$D$205,MATCH($A1637,Variables!$A$5:$A$205,0)))&amp;"."&amp;AF$5</f>
        <v/>
      </c>
      <c r="AG1637" s="38">
        <f>AG$194*$D1637*INDEX(AG$121:AG$137,$E1637)*(1-INDEX(AG$151:AG$167,$E1637))</f>
        <v/>
      </c>
      <c r="AH1637" s="37">
        <f>AH$194*$D1637*INDEX(AH$121:AH$137,$E1637)*(1-INDEX(AH$151:AH$167,$E1637))</f>
        <v/>
      </c>
      <c r="AI1637" s="37">
        <f>AI$194*$D1637*INDEX(AI$121:AI$137,$E1637)*(1-INDEX(AI$151:AI$167,$E1637))</f>
        <v/>
      </c>
      <c r="AJ1637" s="37">
        <f>AJ$194*$D1637*INDEX(AJ$121:AJ$137,$E1637)*(1-INDEX(AJ$151:AJ$167,$E1637))</f>
        <v/>
      </c>
      <c r="AK1637" s="37">
        <f>AK$194*$D1637*INDEX(AK$121:AK$137,$E1637)*(1-INDEX(AK$151:AK$167,$E1637))</f>
        <v/>
      </c>
      <c r="AL1637" s="37">
        <f>AL$194*$D1637*INDEX(AL$121:AL$137,$E1637)*(1-INDEX(AL$151:AL$167,$E1637))</f>
        <v/>
      </c>
      <c r="AM1637" s="37">
        <f>AM$194*$D1637*INDEX(AM$121:AM$137,$E1637)*(1-INDEX(AM$151:AM$167,$E1637))</f>
        <v/>
      </c>
      <c r="AN1637" s="37">
        <f>AN$194*$D1637*INDEX(AN$121:AN$137,$E1637)*(1-INDEX(AN$151:AN$167,$E1637))</f>
        <v/>
      </c>
      <c r="AO1637" s="37">
        <f>AO$194*$D1637*INDEX(AO$121:AO$137,$E1637)*(1-INDEX(AO$151:AO$167,$E1637))</f>
        <v/>
      </c>
      <c r="AP1637" s="37">
        <f>AP$194*$D1637*INDEX(AP$121:AP$137,$E1637)*(1-INDEX(AP$151:AP$167,$E1637))</f>
        <v/>
      </c>
      <c r="AQ1637" s="37">
        <f>AQ$194*$D1637*INDEX(AQ$121:AQ$137,$E1637)*(1-INDEX(AQ$151:AQ$167,$E1637))</f>
        <v/>
      </c>
      <c r="AR1637" s="37">
        <f>AR$194*$D1637*INDEX(AR$121:AR$137,$E1637)*(1-INDEX(AR$151:AR$167,$E1637))</f>
        <v/>
      </c>
      <c r="AS1637" s="37">
        <f>AS$194*$D1637*INDEX(AS$121:AS$137,$E1637)*(1-INDEX(AS$151:AS$167,$E1637))</f>
        <v/>
      </c>
      <c r="AT1637" s="37">
        <f>AT$194*$D1637*INDEX(AT$121:AT$137,$E1637)*(1-INDEX(AT$151:AT$167,$E1637))</f>
        <v/>
      </c>
      <c r="AU1637" s="37">
        <f>AU$194*$D1637*INDEX(AU$121:AU$137,$E1637)*(1-INDEX(AU$151:AU$167,$E1637))</f>
        <v/>
      </c>
      <c r="AV1637" s="37">
        <f>AV$194*$D1637*INDEX(AV$121:AV$137,$E1637)*(1-INDEX(AV$151:AV$167,$E1637))</f>
        <v/>
      </c>
      <c r="AW1637" s="37">
        <f>AW$194*$D1637*INDEX(AW$121:AW$137,$E1637)*(1-INDEX(AW$151:AW$167,$E1637))</f>
        <v/>
      </c>
      <c r="AX1637" s="37">
        <f>AX$194*$D1637*INDEX(AX$121:AX$137,$E1637)*(1-INDEX(AX$151:AX$167,$E1637))</f>
        <v/>
      </c>
      <c r="AY1637" s="40">
        <f>ETSCOST(AY$194,$D1637,INDEX(AY$121:AY$137,$E1637),INDEX(AY$151:AY$167,$E1637))</f>
        <v/>
      </c>
    </row>
    <row r="1638" hidden="1" outlineLevel="2">
      <c r="A1638" s="14" t="inlineStr">
        <is>
          <t>ets</t>
        </is>
      </c>
      <c r="B1638" s="14" t="inlineStr">
        <is>
          <t>ker</t>
        </is>
      </c>
      <c r="C1638" s="14" t="inlineStr">
        <is>
          <t>cem</t>
        </is>
      </c>
      <c r="D1638" s="37">
        <f>INDEX(Inputs!$T$5:$T$132,MATCH($B1638&amp;"|"&amp;$C1638,Inputs!$A$5:$A$132,0))</f>
        <v/>
      </c>
      <c r="E1638" s="37">
        <f>INDEX(Inputs!$K$5:$K$132,MATCH($B1638&amp;"|"&amp;$C1638,Inputs!$A$5:$A$132,0))</f>
        <v/>
      </c>
      <c r="F1638" s="36" t="n"/>
      <c r="G1638" s="36" t="n"/>
      <c r="H1638" s="14">
        <f>INDEX(Variables!$B$5:$B$205,MATCH($A1638,Variables!$A$5:$A$205,0))&amp;IF($C1638="",""," | "&amp;INDEX(Mapping!$B$5:$B$26,MATCH($C1638,Mapping!$A$5:$A$26,0))&amp;" | "&amp;INDEX(Mapping!$B$30:$B$46,MATCH($B1638,Mapping!$A$30:$A$46,0)))</f>
        <v/>
      </c>
      <c r="I1638" s="14">
        <f>INDEX(Variables!$C$5:$C$205,MATCH($A1638,Variables!$A$5:$A$205,0))</f>
        <v/>
      </c>
      <c r="J1638" s="14">
        <f>INDEX(Variables!$E$5:$E$205,MATCH($A1638,Variables!$A$5:$A$205,0))</f>
        <v/>
      </c>
      <c r="K1638" s="11">
        <f>LOWER(Settings!$C$4)&amp;".mit."&amp;$A1638&amp;IF($C1638="","","."&amp;$C1638&amp;"."&amp;$B1638)&amp;IF(INDEX(Variables!$D$5:$D$205,MATCH($A1638,Variables!$A$5:$A$205,0))="","","."&amp;INDEX(Variables!$D$5:$D$205,MATCH($A1638,Variables!$A$5:$A$205,0)))&amp;"."&amp;K$5</f>
        <v/>
      </c>
      <c r="L1638" s="38">
        <f>L$194*$D1638*INDEX(L$121:L$137,$E1638)*(1-INDEX(L$151:L$167,$E1638))</f>
        <v/>
      </c>
      <c r="M1638" s="37">
        <f>M$194*$D1638*INDEX(M$121:M$137,$E1638)*(1-INDEX(M$151:M$167,$E1638))</f>
        <v/>
      </c>
      <c r="N1638" s="37">
        <f>N$194*$D1638*INDEX(N$121:N$137,$E1638)*(1-INDEX(N$151:N$167,$E1638))</f>
        <v/>
      </c>
      <c r="O1638" s="37">
        <f>O$194*$D1638*INDEX(O$121:O$137,$E1638)*(1-INDEX(O$151:O$167,$E1638))</f>
        <v/>
      </c>
      <c r="P1638" s="37">
        <f>P$194*$D1638*INDEX(P$121:P$137,$E1638)*(1-INDEX(P$151:P$167,$E1638))</f>
        <v/>
      </c>
      <c r="Q1638" s="37">
        <f>Q$194*$D1638*INDEX(Q$121:Q$137,$E1638)*(1-INDEX(Q$151:Q$167,$E1638))</f>
        <v/>
      </c>
      <c r="R1638" s="37">
        <f>R$194*$D1638*INDEX(R$121:R$137,$E1638)*(1-INDEX(R$151:R$167,$E1638))</f>
        <v/>
      </c>
      <c r="S1638" s="37">
        <f>S$194*$D1638*INDEX(S$121:S$137,$E1638)*(1-INDEX(S$151:S$167,$E1638))</f>
        <v/>
      </c>
      <c r="T1638" s="37">
        <f>T$194*$D1638*INDEX(T$121:T$137,$E1638)*(1-INDEX(T$151:T$167,$E1638))</f>
        <v/>
      </c>
      <c r="U1638" s="37">
        <f>U$194*$D1638*INDEX(U$121:U$137,$E1638)*(1-INDEX(U$151:U$167,$E1638))</f>
        <v/>
      </c>
      <c r="V1638" s="37">
        <f>V$194*$D1638*INDEX(V$121:V$137,$E1638)*(1-INDEX(V$151:V$167,$E1638))</f>
        <v/>
      </c>
      <c r="W1638" s="37">
        <f>W$194*$D1638*INDEX(W$121:W$137,$E1638)*(1-INDEX(W$151:W$167,$E1638))</f>
        <v/>
      </c>
      <c r="X1638" s="37">
        <f>X$194*$D1638*INDEX(X$121:X$137,$E1638)*(1-INDEX(X$151:X$167,$E1638))</f>
        <v/>
      </c>
      <c r="Y1638" s="37">
        <f>Y$194*$D1638*INDEX(Y$121:Y$137,$E1638)*(1-INDEX(Y$151:Y$167,$E1638))</f>
        <v/>
      </c>
      <c r="Z1638" s="37">
        <f>Z$194*$D1638*INDEX(Z$121:Z$137,$E1638)*(1-INDEX(Z$151:Z$167,$E1638))</f>
        <v/>
      </c>
      <c r="AA1638" s="37">
        <f>AA$194*$D1638*INDEX(AA$121:AA$137,$E1638)*(1-INDEX(AA$151:AA$167,$E1638))</f>
        <v/>
      </c>
      <c r="AB1638" s="37">
        <f>AB$194*$D1638*INDEX(AB$121:AB$137,$E1638)*(1-INDEX(AB$151:AB$167,$E1638))</f>
        <v/>
      </c>
      <c r="AC1638" s="37">
        <f>AC$194*$D1638*INDEX(AC$121:AC$137,$E1638)*(1-INDEX(AC$151:AC$167,$E1638))</f>
        <v/>
      </c>
      <c r="AD1638" s="40">
        <f>ETSCOST(AD$194,$D1638,INDEX(AD$121:AD$137,$E1638),INDEX(AD$151:AD$167,$E1638))</f>
        <v/>
      </c>
      <c r="AF1638" s="11">
        <f>LOWER(Settings!$C$4)&amp;".mit."&amp;$A1638&amp;IF($C1638="","","."&amp;$C1638&amp;"."&amp;$B1638)&amp;IF(INDEX(Variables!$D$5:$D$205,MATCH($A1638,Variables!$A$5:$A$205,0))="","","."&amp;INDEX(Variables!$D$5:$D$205,MATCH($A1638,Variables!$A$5:$A$205,0)))&amp;"."&amp;AF$5</f>
        <v/>
      </c>
      <c r="AG1638" s="38">
        <f>AG$194*$D1638*INDEX(AG$121:AG$137,$E1638)*(1-INDEX(AG$151:AG$167,$E1638))</f>
        <v/>
      </c>
      <c r="AH1638" s="37">
        <f>AH$194*$D1638*INDEX(AH$121:AH$137,$E1638)*(1-INDEX(AH$151:AH$167,$E1638))</f>
        <v/>
      </c>
      <c r="AI1638" s="37">
        <f>AI$194*$D1638*INDEX(AI$121:AI$137,$E1638)*(1-INDEX(AI$151:AI$167,$E1638))</f>
        <v/>
      </c>
      <c r="AJ1638" s="37">
        <f>AJ$194*$D1638*INDEX(AJ$121:AJ$137,$E1638)*(1-INDEX(AJ$151:AJ$167,$E1638))</f>
        <v/>
      </c>
      <c r="AK1638" s="37">
        <f>AK$194*$D1638*INDEX(AK$121:AK$137,$E1638)*(1-INDEX(AK$151:AK$167,$E1638))</f>
        <v/>
      </c>
      <c r="AL1638" s="37">
        <f>AL$194*$D1638*INDEX(AL$121:AL$137,$E1638)*(1-INDEX(AL$151:AL$167,$E1638))</f>
        <v/>
      </c>
      <c r="AM1638" s="37">
        <f>AM$194*$D1638*INDEX(AM$121:AM$137,$E1638)*(1-INDEX(AM$151:AM$167,$E1638))</f>
        <v/>
      </c>
      <c r="AN1638" s="37">
        <f>AN$194*$D1638*INDEX(AN$121:AN$137,$E1638)*(1-INDEX(AN$151:AN$167,$E1638))</f>
        <v/>
      </c>
      <c r="AO1638" s="37">
        <f>AO$194*$D1638*INDEX(AO$121:AO$137,$E1638)*(1-INDEX(AO$151:AO$167,$E1638))</f>
        <v/>
      </c>
      <c r="AP1638" s="37">
        <f>AP$194*$D1638*INDEX(AP$121:AP$137,$E1638)*(1-INDEX(AP$151:AP$167,$E1638))</f>
        <v/>
      </c>
      <c r="AQ1638" s="37">
        <f>AQ$194*$D1638*INDEX(AQ$121:AQ$137,$E1638)*(1-INDEX(AQ$151:AQ$167,$E1638))</f>
        <v/>
      </c>
      <c r="AR1638" s="37">
        <f>AR$194*$D1638*INDEX(AR$121:AR$137,$E1638)*(1-INDEX(AR$151:AR$167,$E1638))</f>
        <v/>
      </c>
      <c r="AS1638" s="37">
        <f>AS$194*$D1638*INDEX(AS$121:AS$137,$E1638)*(1-INDEX(AS$151:AS$167,$E1638))</f>
        <v/>
      </c>
      <c r="AT1638" s="37">
        <f>AT$194*$D1638*INDEX(AT$121:AT$137,$E1638)*(1-INDEX(AT$151:AT$167,$E1638))</f>
        <v/>
      </c>
      <c r="AU1638" s="37">
        <f>AU$194*$D1638*INDEX(AU$121:AU$137,$E1638)*(1-INDEX(AU$151:AU$167,$E1638))</f>
        <v/>
      </c>
      <c r="AV1638" s="37">
        <f>AV$194*$D1638*INDEX(AV$121:AV$137,$E1638)*(1-INDEX(AV$151:AV$167,$E1638))</f>
        <v/>
      </c>
      <c r="AW1638" s="37">
        <f>AW$194*$D1638*INDEX(AW$121:AW$137,$E1638)*(1-INDEX(AW$151:AW$167,$E1638))</f>
        <v/>
      </c>
      <c r="AX1638" s="37">
        <f>AX$194*$D1638*INDEX(AX$121:AX$137,$E1638)*(1-INDEX(AX$151:AX$167,$E1638))</f>
        <v/>
      </c>
      <c r="AY1638" s="40">
        <f>ETSCOST(AY$194,$D1638,INDEX(AY$121:AY$137,$E1638),INDEX(AY$151:AY$167,$E1638))</f>
        <v/>
      </c>
    </row>
    <row r="1639" hidden="1" outlineLevel="2">
      <c r="A1639" s="14" t="inlineStr">
        <is>
          <t>ets</t>
        </is>
      </c>
      <c r="B1639" s="14" t="inlineStr">
        <is>
          <t>oop</t>
        </is>
      </c>
      <c r="C1639" s="14" t="inlineStr">
        <is>
          <t>cem</t>
        </is>
      </c>
      <c r="D1639" s="37">
        <f>INDEX(Inputs!$T$5:$T$132,MATCH($B1639&amp;"|"&amp;$C1639,Inputs!$A$5:$A$132,0))</f>
        <v/>
      </c>
      <c r="E1639" s="37">
        <f>INDEX(Inputs!$K$5:$K$132,MATCH($B1639&amp;"|"&amp;$C1639,Inputs!$A$5:$A$132,0))</f>
        <v/>
      </c>
      <c r="F1639" s="36" t="n"/>
      <c r="G1639" s="36" t="n"/>
      <c r="H1639" s="14">
        <f>INDEX(Variables!$B$5:$B$205,MATCH($A1639,Variables!$A$5:$A$205,0))&amp;IF($C1639="",""," | "&amp;INDEX(Mapping!$B$5:$B$26,MATCH($C1639,Mapping!$A$5:$A$26,0))&amp;" | "&amp;INDEX(Mapping!$B$30:$B$46,MATCH($B1639,Mapping!$A$30:$A$46,0)))</f>
        <v/>
      </c>
      <c r="I1639" s="14">
        <f>INDEX(Variables!$C$5:$C$205,MATCH($A1639,Variables!$A$5:$A$205,0))</f>
        <v/>
      </c>
      <c r="J1639" s="14">
        <f>INDEX(Variables!$E$5:$E$205,MATCH($A1639,Variables!$A$5:$A$205,0))</f>
        <v/>
      </c>
      <c r="K1639" s="11">
        <f>LOWER(Settings!$C$4)&amp;".mit."&amp;$A1639&amp;IF($C1639="","","."&amp;$C1639&amp;"."&amp;$B1639)&amp;IF(INDEX(Variables!$D$5:$D$205,MATCH($A1639,Variables!$A$5:$A$205,0))="","","."&amp;INDEX(Variables!$D$5:$D$205,MATCH($A1639,Variables!$A$5:$A$205,0)))&amp;"."&amp;K$5</f>
        <v/>
      </c>
      <c r="L1639" s="38">
        <f>L$194*$D1639*INDEX(L$121:L$137,$E1639)*(1-INDEX(L$151:L$167,$E1639))</f>
        <v/>
      </c>
      <c r="M1639" s="37">
        <f>M$194*$D1639*INDEX(M$121:M$137,$E1639)*(1-INDEX(M$151:M$167,$E1639))</f>
        <v/>
      </c>
      <c r="N1639" s="37">
        <f>N$194*$D1639*INDEX(N$121:N$137,$E1639)*(1-INDEX(N$151:N$167,$E1639))</f>
        <v/>
      </c>
      <c r="O1639" s="37">
        <f>O$194*$D1639*INDEX(O$121:O$137,$E1639)*(1-INDEX(O$151:O$167,$E1639))</f>
        <v/>
      </c>
      <c r="P1639" s="37">
        <f>P$194*$D1639*INDEX(P$121:P$137,$E1639)*(1-INDEX(P$151:P$167,$E1639))</f>
        <v/>
      </c>
      <c r="Q1639" s="37">
        <f>Q$194*$D1639*INDEX(Q$121:Q$137,$E1639)*(1-INDEX(Q$151:Q$167,$E1639))</f>
        <v/>
      </c>
      <c r="R1639" s="37">
        <f>R$194*$D1639*INDEX(R$121:R$137,$E1639)*(1-INDEX(R$151:R$167,$E1639))</f>
        <v/>
      </c>
      <c r="S1639" s="37">
        <f>S$194*$D1639*INDEX(S$121:S$137,$E1639)*(1-INDEX(S$151:S$167,$E1639))</f>
        <v/>
      </c>
      <c r="T1639" s="37">
        <f>T$194*$D1639*INDEX(T$121:T$137,$E1639)*(1-INDEX(T$151:T$167,$E1639))</f>
        <v/>
      </c>
      <c r="U1639" s="37">
        <f>U$194*$D1639*INDEX(U$121:U$137,$E1639)*(1-INDEX(U$151:U$167,$E1639))</f>
        <v/>
      </c>
      <c r="V1639" s="37">
        <f>V$194*$D1639*INDEX(V$121:V$137,$E1639)*(1-INDEX(V$151:V$167,$E1639))</f>
        <v/>
      </c>
      <c r="W1639" s="37">
        <f>W$194*$D1639*INDEX(W$121:W$137,$E1639)*(1-INDEX(W$151:W$167,$E1639))</f>
        <v/>
      </c>
      <c r="X1639" s="37">
        <f>X$194*$D1639*INDEX(X$121:X$137,$E1639)*(1-INDEX(X$151:X$167,$E1639))</f>
        <v/>
      </c>
      <c r="Y1639" s="37">
        <f>Y$194*$D1639*INDEX(Y$121:Y$137,$E1639)*(1-INDEX(Y$151:Y$167,$E1639))</f>
        <v/>
      </c>
      <c r="Z1639" s="37">
        <f>Z$194*$D1639*INDEX(Z$121:Z$137,$E1639)*(1-INDEX(Z$151:Z$167,$E1639))</f>
        <v/>
      </c>
      <c r="AA1639" s="37">
        <f>AA$194*$D1639*INDEX(AA$121:AA$137,$E1639)*(1-INDEX(AA$151:AA$167,$E1639))</f>
        <v/>
      </c>
      <c r="AB1639" s="37">
        <f>AB$194*$D1639*INDEX(AB$121:AB$137,$E1639)*(1-INDEX(AB$151:AB$167,$E1639))</f>
        <v/>
      </c>
      <c r="AC1639" s="37">
        <f>AC$194*$D1639*INDEX(AC$121:AC$137,$E1639)*(1-INDEX(AC$151:AC$167,$E1639))</f>
        <v/>
      </c>
      <c r="AD1639" s="40">
        <f>ETSCOST(AD$194,$D1639,INDEX(AD$121:AD$137,$E1639),INDEX(AD$151:AD$167,$E1639))</f>
        <v/>
      </c>
      <c r="AF1639" s="11">
        <f>LOWER(Settings!$C$4)&amp;".mit."&amp;$A1639&amp;IF($C1639="","","."&amp;$C1639&amp;"."&amp;$B1639)&amp;IF(INDEX(Variables!$D$5:$D$205,MATCH($A1639,Variables!$A$5:$A$205,0))="","","."&amp;INDEX(Variables!$D$5:$D$205,MATCH($A1639,Variables!$A$5:$A$205,0)))&amp;"."&amp;AF$5</f>
        <v/>
      </c>
      <c r="AG1639" s="38">
        <f>AG$194*$D1639*INDEX(AG$121:AG$137,$E1639)*(1-INDEX(AG$151:AG$167,$E1639))</f>
        <v/>
      </c>
      <c r="AH1639" s="37">
        <f>AH$194*$D1639*INDEX(AH$121:AH$137,$E1639)*(1-INDEX(AH$151:AH$167,$E1639))</f>
        <v/>
      </c>
      <c r="AI1639" s="37">
        <f>AI$194*$D1639*INDEX(AI$121:AI$137,$E1639)*(1-INDEX(AI$151:AI$167,$E1639))</f>
        <v/>
      </c>
      <c r="AJ1639" s="37">
        <f>AJ$194*$D1639*INDEX(AJ$121:AJ$137,$E1639)*(1-INDEX(AJ$151:AJ$167,$E1639))</f>
        <v/>
      </c>
      <c r="AK1639" s="37">
        <f>AK$194*$D1639*INDEX(AK$121:AK$137,$E1639)*(1-INDEX(AK$151:AK$167,$E1639))</f>
        <v/>
      </c>
      <c r="AL1639" s="37">
        <f>AL$194*$D1639*INDEX(AL$121:AL$137,$E1639)*(1-INDEX(AL$151:AL$167,$E1639))</f>
        <v/>
      </c>
      <c r="AM1639" s="37">
        <f>AM$194*$D1639*INDEX(AM$121:AM$137,$E1639)*(1-INDEX(AM$151:AM$167,$E1639))</f>
        <v/>
      </c>
      <c r="AN1639" s="37">
        <f>AN$194*$D1639*INDEX(AN$121:AN$137,$E1639)*(1-INDEX(AN$151:AN$167,$E1639))</f>
        <v/>
      </c>
      <c r="AO1639" s="37">
        <f>AO$194*$D1639*INDEX(AO$121:AO$137,$E1639)*(1-INDEX(AO$151:AO$167,$E1639))</f>
        <v/>
      </c>
      <c r="AP1639" s="37">
        <f>AP$194*$D1639*INDEX(AP$121:AP$137,$E1639)*(1-INDEX(AP$151:AP$167,$E1639))</f>
        <v/>
      </c>
      <c r="AQ1639" s="37">
        <f>AQ$194*$D1639*INDEX(AQ$121:AQ$137,$E1639)*(1-INDEX(AQ$151:AQ$167,$E1639))</f>
        <v/>
      </c>
      <c r="AR1639" s="37">
        <f>AR$194*$D1639*INDEX(AR$121:AR$137,$E1639)*(1-INDEX(AR$151:AR$167,$E1639))</f>
        <v/>
      </c>
      <c r="AS1639" s="37">
        <f>AS$194*$D1639*INDEX(AS$121:AS$137,$E1639)*(1-INDEX(AS$151:AS$167,$E1639))</f>
        <v/>
      </c>
      <c r="AT1639" s="37">
        <f>AT$194*$D1639*INDEX(AT$121:AT$137,$E1639)*(1-INDEX(AT$151:AT$167,$E1639))</f>
        <v/>
      </c>
      <c r="AU1639" s="37">
        <f>AU$194*$D1639*INDEX(AU$121:AU$137,$E1639)*(1-INDEX(AU$151:AU$167,$E1639))</f>
        <v/>
      </c>
      <c r="AV1639" s="37">
        <f>AV$194*$D1639*INDEX(AV$121:AV$137,$E1639)*(1-INDEX(AV$151:AV$167,$E1639))</f>
        <v/>
      </c>
      <c r="AW1639" s="37">
        <f>AW$194*$D1639*INDEX(AW$121:AW$137,$E1639)*(1-INDEX(AW$151:AW$167,$E1639))</f>
        <v/>
      </c>
      <c r="AX1639" s="37">
        <f>AX$194*$D1639*INDEX(AX$121:AX$137,$E1639)*(1-INDEX(AX$151:AX$167,$E1639))</f>
        <v/>
      </c>
      <c r="AY1639" s="40">
        <f>ETSCOST(AY$194,$D1639,INDEX(AY$121:AY$137,$E1639),INDEX(AY$151:AY$167,$E1639))</f>
        <v/>
      </c>
    </row>
    <row r="1640" hidden="1" outlineLevel="2">
      <c r="A1640" s="14" t="inlineStr">
        <is>
          <t>ets</t>
        </is>
      </c>
      <c r="B1640" s="14" t="inlineStr">
        <is>
          <t>bio</t>
        </is>
      </c>
      <c r="C1640" s="14" t="inlineStr">
        <is>
          <t>cem</t>
        </is>
      </c>
      <c r="D1640" s="37">
        <f>INDEX(Inputs!$T$5:$T$132,MATCH($B1640&amp;"|"&amp;$C1640,Inputs!$A$5:$A$132,0))</f>
        <v/>
      </c>
      <c r="E1640" s="37">
        <f>INDEX(Inputs!$K$5:$K$132,MATCH($B1640&amp;"|"&amp;$C1640,Inputs!$A$5:$A$132,0))</f>
        <v/>
      </c>
      <c r="F1640" s="36" t="n"/>
      <c r="G1640" s="36" t="n"/>
      <c r="H1640" s="14">
        <f>INDEX(Variables!$B$5:$B$205,MATCH($A1640,Variables!$A$5:$A$205,0))&amp;IF($C1640="",""," | "&amp;INDEX(Mapping!$B$5:$B$26,MATCH($C1640,Mapping!$A$5:$A$26,0))&amp;" | "&amp;INDEX(Mapping!$B$30:$B$46,MATCH($B1640,Mapping!$A$30:$A$46,0)))</f>
        <v/>
      </c>
      <c r="I1640" s="14">
        <f>INDEX(Variables!$C$5:$C$205,MATCH($A1640,Variables!$A$5:$A$205,0))</f>
        <v/>
      </c>
      <c r="J1640" s="14">
        <f>INDEX(Variables!$E$5:$E$205,MATCH($A1640,Variables!$A$5:$A$205,0))</f>
        <v/>
      </c>
      <c r="K1640" s="11">
        <f>LOWER(Settings!$C$4)&amp;".mit."&amp;$A1640&amp;IF($C1640="","","."&amp;$C1640&amp;"."&amp;$B1640)&amp;IF(INDEX(Variables!$D$5:$D$205,MATCH($A1640,Variables!$A$5:$A$205,0))="","","."&amp;INDEX(Variables!$D$5:$D$205,MATCH($A1640,Variables!$A$5:$A$205,0)))&amp;"."&amp;K$5</f>
        <v/>
      </c>
      <c r="L1640" s="38">
        <f>L$194*$D1640*INDEX(L$121:L$137,$E1640)*(1-INDEX(L$151:L$167,$E1640))</f>
        <v/>
      </c>
      <c r="M1640" s="37">
        <f>M$194*$D1640*INDEX(M$121:M$137,$E1640)*(1-INDEX(M$151:M$167,$E1640))</f>
        <v/>
      </c>
      <c r="N1640" s="37">
        <f>N$194*$D1640*INDEX(N$121:N$137,$E1640)*(1-INDEX(N$151:N$167,$E1640))</f>
        <v/>
      </c>
      <c r="O1640" s="37">
        <f>O$194*$D1640*INDEX(O$121:O$137,$E1640)*(1-INDEX(O$151:O$167,$E1640))</f>
        <v/>
      </c>
      <c r="P1640" s="37">
        <f>P$194*$D1640*INDEX(P$121:P$137,$E1640)*(1-INDEX(P$151:P$167,$E1640))</f>
        <v/>
      </c>
      <c r="Q1640" s="37">
        <f>Q$194*$D1640*INDEX(Q$121:Q$137,$E1640)*(1-INDEX(Q$151:Q$167,$E1640))</f>
        <v/>
      </c>
      <c r="R1640" s="37">
        <f>R$194*$D1640*INDEX(R$121:R$137,$E1640)*(1-INDEX(R$151:R$167,$E1640))</f>
        <v/>
      </c>
      <c r="S1640" s="37">
        <f>S$194*$D1640*INDEX(S$121:S$137,$E1640)*(1-INDEX(S$151:S$167,$E1640))</f>
        <v/>
      </c>
      <c r="T1640" s="37">
        <f>T$194*$D1640*INDEX(T$121:T$137,$E1640)*(1-INDEX(T$151:T$167,$E1640))</f>
        <v/>
      </c>
      <c r="U1640" s="37">
        <f>U$194*$D1640*INDEX(U$121:U$137,$E1640)*(1-INDEX(U$151:U$167,$E1640))</f>
        <v/>
      </c>
      <c r="V1640" s="37">
        <f>V$194*$D1640*INDEX(V$121:V$137,$E1640)*(1-INDEX(V$151:V$167,$E1640))</f>
        <v/>
      </c>
      <c r="W1640" s="37">
        <f>W$194*$D1640*INDEX(W$121:W$137,$E1640)*(1-INDEX(W$151:W$167,$E1640))</f>
        <v/>
      </c>
      <c r="X1640" s="37">
        <f>X$194*$D1640*INDEX(X$121:X$137,$E1640)*(1-INDEX(X$151:X$167,$E1640))</f>
        <v/>
      </c>
      <c r="Y1640" s="37">
        <f>Y$194*$D1640*INDEX(Y$121:Y$137,$E1640)*(1-INDEX(Y$151:Y$167,$E1640))</f>
        <v/>
      </c>
      <c r="Z1640" s="37">
        <f>Z$194*$D1640*INDEX(Z$121:Z$137,$E1640)*(1-INDEX(Z$151:Z$167,$E1640))</f>
        <v/>
      </c>
      <c r="AA1640" s="37">
        <f>AA$194*$D1640*INDEX(AA$121:AA$137,$E1640)*(1-INDEX(AA$151:AA$167,$E1640))</f>
        <v/>
      </c>
      <c r="AB1640" s="37">
        <f>AB$194*$D1640*INDEX(AB$121:AB$137,$E1640)*(1-INDEX(AB$151:AB$167,$E1640))</f>
        <v/>
      </c>
      <c r="AC1640" s="37">
        <f>AC$194*$D1640*INDEX(AC$121:AC$137,$E1640)*(1-INDEX(AC$151:AC$167,$E1640))</f>
        <v/>
      </c>
      <c r="AD1640" s="40">
        <f>ETSCOST(AD$194,$D1640,INDEX(AD$121:AD$137,$E1640),INDEX(AD$151:AD$167,$E1640))</f>
        <v/>
      </c>
      <c r="AF1640" s="11">
        <f>LOWER(Settings!$C$4)&amp;".mit."&amp;$A1640&amp;IF($C1640="","","."&amp;$C1640&amp;"."&amp;$B1640)&amp;IF(INDEX(Variables!$D$5:$D$205,MATCH($A1640,Variables!$A$5:$A$205,0))="","","."&amp;INDEX(Variables!$D$5:$D$205,MATCH($A1640,Variables!$A$5:$A$205,0)))&amp;"."&amp;AF$5</f>
        <v/>
      </c>
      <c r="AG1640" s="38">
        <f>AG$194*$D1640*INDEX(AG$121:AG$137,$E1640)*(1-INDEX(AG$151:AG$167,$E1640))</f>
        <v/>
      </c>
      <c r="AH1640" s="37">
        <f>AH$194*$D1640*INDEX(AH$121:AH$137,$E1640)*(1-INDEX(AH$151:AH$167,$E1640))</f>
        <v/>
      </c>
      <c r="AI1640" s="37">
        <f>AI$194*$D1640*INDEX(AI$121:AI$137,$E1640)*(1-INDEX(AI$151:AI$167,$E1640))</f>
        <v/>
      </c>
      <c r="AJ1640" s="37">
        <f>AJ$194*$D1640*INDEX(AJ$121:AJ$137,$E1640)*(1-INDEX(AJ$151:AJ$167,$E1640))</f>
        <v/>
      </c>
      <c r="AK1640" s="37">
        <f>AK$194*$D1640*INDEX(AK$121:AK$137,$E1640)*(1-INDEX(AK$151:AK$167,$E1640))</f>
        <v/>
      </c>
      <c r="AL1640" s="37">
        <f>AL$194*$D1640*INDEX(AL$121:AL$137,$E1640)*(1-INDEX(AL$151:AL$167,$E1640))</f>
        <v/>
      </c>
      <c r="AM1640" s="37">
        <f>AM$194*$D1640*INDEX(AM$121:AM$137,$E1640)*(1-INDEX(AM$151:AM$167,$E1640))</f>
        <v/>
      </c>
      <c r="AN1640" s="37">
        <f>AN$194*$D1640*INDEX(AN$121:AN$137,$E1640)*(1-INDEX(AN$151:AN$167,$E1640))</f>
        <v/>
      </c>
      <c r="AO1640" s="37">
        <f>AO$194*$D1640*INDEX(AO$121:AO$137,$E1640)*(1-INDEX(AO$151:AO$167,$E1640))</f>
        <v/>
      </c>
      <c r="AP1640" s="37">
        <f>AP$194*$D1640*INDEX(AP$121:AP$137,$E1640)*(1-INDEX(AP$151:AP$167,$E1640))</f>
        <v/>
      </c>
      <c r="AQ1640" s="37">
        <f>AQ$194*$D1640*INDEX(AQ$121:AQ$137,$E1640)*(1-INDEX(AQ$151:AQ$167,$E1640))</f>
        <v/>
      </c>
      <c r="AR1640" s="37">
        <f>AR$194*$D1640*INDEX(AR$121:AR$137,$E1640)*(1-INDEX(AR$151:AR$167,$E1640))</f>
        <v/>
      </c>
      <c r="AS1640" s="37">
        <f>AS$194*$D1640*INDEX(AS$121:AS$137,$E1640)*(1-INDEX(AS$151:AS$167,$E1640))</f>
        <v/>
      </c>
      <c r="AT1640" s="37">
        <f>AT$194*$D1640*INDEX(AT$121:AT$137,$E1640)*(1-INDEX(AT$151:AT$167,$E1640))</f>
        <v/>
      </c>
      <c r="AU1640" s="37">
        <f>AU$194*$D1640*INDEX(AU$121:AU$137,$E1640)*(1-INDEX(AU$151:AU$167,$E1640))</f>
        <v/>
      </c>
      <c r="AV1640" s="37">
        <f>AV$194*$D1640*INDEX(AV$121:AV$137,$E1640)*(1-INDEX(AV$151:AV$167,$E1640))</f>
        <v/>
      </c>
      <c r="AW1640" s="37">
        <f>AW$194*$D1640*INDEX(AW$121:AW$137,$E1640)*(1-INDEX(AW$151:AW$167,$E1640))</f>
        <v/>
      </c>
      <c r="AX1640" s="37">
        <f>AX$194*$D1640*INDEX(AX$121:AX$137,$E1640)*(1-INDEX(AX$151:AX$167,$E1640))</f>
        <v/>
      </c>
      <c r="AY1640" s="40">
        <f>ETSCOST(AY$194,$D1640,INDEX(AY$121:AY$137,$E1640),INDEX(AY$151:AY$167,$E1640))</f>
        <v/>
      </c>
    </row>
    <row r="1641" hidden="1" outlineLevel="2"/>
    <row r="1642" hidden="1" outlineLevel="2">
      <c r="A1642" s="14" t="inlineStr">
        <is>
          <t>ntx</t>
        </is>
      </c>
      <c r="B1642" s="14" t="inlineStr">
        <is>
          <t>coa</t>
        </is>
      </c>
      <c r="C1642" s="14" t="inlineStr">
        <is>
          <t>cem</t>
        </is>
      </c>
      <c r="D1642" s="37">
        <f>INDEX(Inputs!$L$5:$L$132,MATCH($B1642&amp;"|"&amp;$C1642,Inputs!$A$5:$A$132,0))</f>
        <v/>
      </c>
      <c r="E1642" s="37">
        <f>INDEX(Inputs!$I$5:$I$132,MATCH($B1642&amp;"|"&amp;$C1642,Inputs!$A$5:$A$132,0))</f>
        <v/>
      </c>
      <c r="F1642" s="36" t="n"/>
      <c r="G1642" s="36" t="n"/>
      <c r="H1642" s="14">
        <f>INDEX(Variables!$B$5:$B$205,MATCH($A1642,Variables!$A$5:$A$205,0))&amp;IF($C1642="",""," | "&amp;INDEX(Mapping!$B$5:$B$26,MATCH($C1642,Mapping!$A$5:$A$26,0))&amp;" | "&amp;INDEX(Mapping!$B$30:$B$46,MATCH($B1642,Mapping!$A$30:$A$46,0)))</f>
        <v/>
      </c>
      <c r="I1642" s="14">
        <f>INDEX(Variables!$C$5:$C$205,MATCH($A1642,Variables!$A$5:$A$205,0))</f>
        <v/>
      </c>
      <c r="J1642" s="14">
        <f>INDEX(Variables!$E$5:$E$205,MATCH($A1642,Variables!$A$5:$A$205,0))</f>
        <v/>
      </c>
      <c r="K1642" s="11">
        <f>LOWER(Settings!$C$4)&amp;".mit."&amp;$A1642&amp;IF($C1642="","","."&amp;$C1642&amp;"."&amp;$B1642)&amp;IF(INDEX(Variables!$D$5:$D$205,MATCH($A1642,Variables!$A$5:$A$205,0))="","","."&amp;INDEX(Variables!$D$5:$D$205,MATCH($A1642,Variables!$A$5:$A$205,0)))&amp;"."&amp;K$5</f>
        <v/>
      </c>
      <c r="L1642" s="38">
        <f>INDEX(L$78:L$91,$D1642)/$E1642</f>
        <v/>
      </c>
      <c r="M1642" s="37">
        <f>INDEX(M$78:M$91,$D1642)/$E1642</f>
        <v/>
      </c>
      <c r="N1642" s="37">
        <f>INDEX(N$78:N$91,$D1642)/$E1642</f>
        <v/>
      </c>
      <c r="O1642" s="37">
        <f>INDEX(O$78:O$91,$D1642)/$E1642</f>
        <v/>
      </c>
      <c r="P1642" s="37">
        <f>INDEX(P$78:P$91,$D1642)/$E1642</f>
        <v/>
      </c>
      <c r="Q1642" s="37">
        <f>INDEX(Q$78:Q$91,$D1642)/$E1642</f>
        <v/>
      </c>
      <c r="R1642" s="37">
        <f>INDEX(R$78:R$91,$D1642)/$E1642</f>
        <v/>
      </c>
      <c r="S1642" s="37">
        <f>INDEX(S$78:S$91,$D1642)/$E1642</f>
        <v/>
      </c>
      <c r="T1642" s="37">
        <f>INDEX(T$78:T$91,$D1642)/$E1642</f>
        <v/>
      </c>
      <c r="U1642" s="37">
        <f>INDEX(U$78:U$91,$D1642)/$E1642</f>
        <v/>
      </c>
      <c r="V1642" s="37">
        <f>INDEX(V$78:V$91,$D1642)/$E1642</f>
        <v/>
      </c>
      <c r="W1642" s="37">
        <f>INDEX(W$78:W$91,$D1642)/$E1642</f>
        <v/>
      </c>
      <c r="X1642" s="37">
        <f>INDEX(X$78:X$91,$D1642)/$E1642</f>
        <v/>
      </c>
      <c r="Y1642" s="37">
        <f>INDEX(Y$78:Y$91,$D1642)/$E1642</f>
        <v/>
      </c>
      <c r="Z1642" s="37">
        <f>INDEX(Z$78:Z$91,$D1642)/$E1642</f>
        <v/>
      </c>
      <c r="AA1642" s="37">
        <f>INDEX(AA$78:AA$91,$D1642)/$E1642</f>
        <v/>
      </c>
      <c r="AB1642" s="37">
        <f>INDEX(AB$78:AB$91,$D1642)/$E1642</f>
        <v/>
      </c>
      <c r="AC1642" s="37">
        <f>INDEX(AC$78:AC$91,$D1642)/$E1642</f>
        <v/>
      </c>
      <c r="AD1642" s="40">
        <f>NEWEXCISE(INDEX(AD$78:AD$91,$D1642),$E1642)</f>
        <v/>
      </c>
      <c r="AF1642" s="11">
        <f>LOWER(Settings!$C$4)&amp;".mit."&amp;$A1642&amp;IF($C1642="","","."&amp;$C1642&amp;"."&amp;$B1642)&amp;IF(INDEX(Variables!$D$5:$D$205,MATCH($A1642,Variables!$A$5:$A$205,0))="","","."&amp;INDEX(Variables!$D$5:$D$205,MATCH($A1642,Variables!$A$5:$A$205,0)))&amp;"."&amp;AF$5</f>
        <v/>
      </c>
      <c r="AG1642" s="38">
        <f>INDEX(AG$78:AG$91,$D1642)/$E1642</f>
        <v/>
      </c>
      <c r="AH1642" s="37">
        <f>INDEX(AH$78:AH$91,$D1642)/$E1642</f>
        <v/>
      </c>
      <c r="AI1642" s="37">
        <f>INDEX(AI$78:AI$91,$D1642)/$E1642</f>
        <v/>
      </c>
      <c r="AJ1642" s="37">
        <f>INDEX(AJ$78:AJ$91,$D1642)/$E1642</f>
        <v/>
      </c>
      <c r="AK1642" s="37">
        <f>INDEX(AK$78:AK$91,$D1642)/$E1642</f>
        <v/>
      </c>
      <c r="AL1642" s="37">
        <f>INDEX(AL$78:AL$91,$D1642)/$E1642</f>
        <v/>
      </c>
      <c r="AM1642" s="37">
        <f>INDEX(AM$78:AM$91,$D1642)/$E1642</f>
        <v/>
      </c>
      <c r="AN1642" s="37">
        <f>INDEX(AN$78:AN$91,$D1642)/$E1642</f>
        <v/>
      </c>
      <c r="AO1642" s="37">
        <f>INDEX(AO$78:AO$91,$D1642)/$E1642</f>
        <v/>
      </c>
      <c r="AP1642" s="37">
        <f>INDEX(AP$78:AP$91,$D1642)/$E1642</f>
        <v/>
      </c>
      <c r="AQ1642" s="37">
        <f>INDEX(AQ$78:AQ$91,$D1642)/$E1642</f>
        <v/>
      </c>
      <c r="AR1642" s="37">
        <f>INDEX(AR$78:AR$91,$D1642)/$E1642</f>
        <v/>
      </c>
      <c r="AS1642" s="37">
        <f>INDEX(AS$78:AS$91,$D1642)/$E1642</f>
        <v/>
      </c>
      <c r="AT1642" s="37">
        <f>INDEX(AT$78:AT$91,$D1642)/$E1642</f>
        <v/>
      </c>
      <c r="AU1642" s="37">
        <f>INDEX(AU$78:AU$91,$D1642)/$E1642</f>
        <v/>
      </c>
      <c r="AV1642" s="37">
        <f>INDEX(AV$78:AV$91,$D1642)/$E1642</f>
        <v/>
      </c>
      <c r="AW1642" s="37">
        <f>INDEX(AW$78:AW$91,$D1642)/$E1642</f>
        <v/>
      </c>
      <c r="AX1642" s="37">
        <f>INDEX(AX$78:AX$91,$D1642)/$E1642</f>
        <v/>
      </c>
      <c r="AY1642" s="40">
        <f>NEWEXCISE(INDEX(AY$78:AY$91,$D1642),$E1642)</f>
        <v/>
      </c>
    </row>
    <row r="1643" hidden="1" outlineLevel="2">
      <c r="A1643" s="14" t="inlineStr">
        <is>
          <t>ntx</t>
        </is>
      </c>
      <c r="B1643" s="14" t="inlineStr">
        <is>
          <t>nga</t>
        </is>
      </c>
      <c r="C1643" s="14" t="inlineStr">
        <is>
          <t>cem</t>
        </is>
      </c>
      <c r="D1643" s="37">
        <f>INDEX(Inputs!$L$5:$L$132,MATCH($B1643&amp;"|"&amp;$C1643,Inputs!$A$5:$A$132,0))</f>
        <v/>
      </c>
      <c r="E1643" s="37">
        <f>INDEX(Inputs!$I$5:$I$132,MATCH($B1643&amp;"|"&amp;$C1643,Inputs!$A$5:$A$132,0))</f>
        <v/>
      </c>
      <c r="F1643" s="36" t="n"/>
      <c r="G1643" s="36" t="n"/>
      <c r="H1643" s="14">
        <f>INDEX(Variables!$B$5:$B$205,MATCH($A1643,Variables!$A$5:$A$205,0))&amp;IF($C1643="",""," | "&amp;INDEX(Mapping!$B$5:$B$26,MATCH($C1643,Mapping!$A$5:$A$26,0))&amp;" | "&amp;INDEX(Mapping!$B$30:$B$46,MATCH($B1643,Mapping!$A$30:$A$46,0)))</f>
        <v/>
      </c>
      <c r="I1643" s="14">
        <f>INDEX(Variables!$C$5:$C$205,MATCH($A1643,Variables!$A$5:$A$205,0))</f>
        <v/>
      </c>
      <c r="J1643" s="14">
        <f>INDEX(Variables!$E$5:$E$205,MATCH($A1643,Variables!$A$5:$A$205,0))</f>
        <v/>
      </c>
      <c r="K1643" s="11">
        <f>LOWER(Settings!$C$4)&amp;".mit."&amp;$A1643&amp;IF($C1643="","","."&amp;$C1643&amp;"."&amp;$B1643)&amp;IF(INDEX(Variables!$D$5:$D$205,MATCH($A1643,Variables!$A$5:$A$205,0))="","","."&amp;INDEX(Variables!$D$5:$D$205,MATCH($A1643,Variables!$A$5:$A$205,0)))&amp;"."&amp;K$5</f>
        <v/>
      </c>
      <c r="L1643" s="38">
        <f>INDEX(L$78:L$91,$D1643)/$E1643</f>
        <v/>
      </c>
      <c r="M1643" s="37">
        <f>INDEX(M$78:M$91,$D1643)/$E1643</f>
        <v/>
      </c>
      <c r="N1643" s="37">
        <f>INDEX(N$78:N$91,$D1643)/$E1643</f>
        <v/>
      </c>
      <c r="O1643" s="37">
        <f>INDEX(O$78:O$91,$D1643)/$E1643</f>
        <v/>
      </c>
      <c r="P1643" s="37">
        <f>INDEX(P$78:P$91,$D1643)/$E1643</f>
        <v/>
      </c>
      <c r="Q1643" s="37">
        <f>INDEX(Q$78:Q$91,$D1643)/$E1643</f>
        <v/>
      </c>
      <c r="R1643" s="37">
        <f>INDEX(R$78:R$91,$D1643)/$E1643</f>
        <v/>
      </c>
      <c r="S1643" s="37">
        <f>INDEX(S$78:S$91,$D1643)/$E1643</f>
        <v/>
      </c>
      <c r="T1643" s="37">
        <f>INDEX(T$78:T$91,$D1643)/$E1643</f>
        <v/>
      </c>
      <c r="U1643" s="37">
        <f>INDEX(U$78:U$91,$D1643)/$E1643</f>
        <v/>
      </c>
      <c r="V1643" s="37">
        <f>INDEX(V$78:V$91,$D1643)/$E1643</f>
        <v/>
      </c>
      <c r="W1643" s="37">
        <f>INDEX(W$78:W$91,$D1643)/$E1643</f>
        <v/>
      </c>
      <c r="X1643" s="37">
        <f>INDEX(X$78:X$91,$D1643)/$E1643</f>
        <v/>
      </c>
      <c r="Y1643" s="37">
        <f>INDEX(Y$78:Y$91,$D1643)/$E1643</f>
        <v/>
      </c>
      <c r="Z1643" s="37">
        <f>INDEX(Z$78:Z$91,$D1643)/$E1643</f>
        <v/>
      </c>
      <c r="AA1643" s="37">
        <f>INDEX(AA$78:AA$91,$D1643)/$E1643</f>
        <v/>
      </c>
      <c r="AB1643" s="37">
        <f>INDEX(AB$78:AB$91,$D1643)/$E1643</f>
        <v/>
      </c>
      <c r="AC1643" s="37">
        <f>INDEX(AC$78:AC$91,$D1643)/$E1643</f>
        <v/>
      </c>
      <c r="AD1643" s="40">
        <f>NEWEXCISE(INDEX(AD$78:AD$91,$D1643),$E1643)</f>
        <v/>
      </c>
      <c r="AF1643" s="11">
        <f>LOWER(Settings!$C$4)&amp;".mit."&amp;$A1643&amp;IF($C1643="","","."&amp;$C1643&amp;"."&amp;$B1643)&amp;IF(INDEX(Variables!$D$5:$D$205,MATCH($A1643,Variables!$A$5:$A$205,0))="","","."&amp;INDEX(Variables!$D$5:$D$205,MATCH($A1643,Variables!$A$5:$A$205,0)))&amp;"."&amp;AF$5</f>
        <v/>
      </c>
      <c r="AG1643" s="38">
        <f>INDEX(AG$78:AG$91,$D1643)/$E1643</f>
        <v/>
      </c>
      <c r="AH1643" s="37">
        <f>INDEX(AH$78:AH$91,$D1643)/$E1643</f>
        <v/>
      </c>
      <c r="AI1643" s="37">
        <f>INDEX(AI$78:AI$91,$D1643)/$E1643</f>
        <v/>
      </c>
      <c r="AJ1643" s="37">
        <f>INDEX(AJ$78:AJ$91,$D1643)/$E1643</f>
        <v/>
      </c>
      <c r="AK1643" s="37">
        <f>INDEX(AK$78:AK$91,$D1643)/$E1643</f>
        <v/>
      </c>
      <c r="AL1643" s="37">
        <f>INDEX(AL$78:AL$91,$D1643)/$E1643</f>
        <v/>
      </c>
      <c r="AM1643" s="37">
        <f>INDEX(AM$78:AM$91,$D1643)/$E1643</f>
        <v/>
      </c>
      <c r="AN1643" s="37">
        <f>INDEX(AN$78:AN$91,$D1643)/$E1643</f>
        <v/>
      </c>
      <c r="AO1643" s="37">
        <f>INDEX(AO$78:AO$91,$D1643)/$E1643</f>
        <v/>
      </c>
      <c r="AP1643" s="37">
        <f>INDEX(AP$78:AP$91,$D1643)/$E1643</f>
        <v/>
      </c>
      <c r="AQ1643" s="37">
        <f>INDEX(AQ$78:AQ$91,$D1643)/$E1643</f>
        <v/>
      </c>
      <c r="AR1643" s="37">
        <f>INDEX(AR$78:AR$91,$D1643)/$E1643</f>
        <v/>
      </c>
      <c r="AS1643" s="37">
        <f>INDEX(AS$78:AS$91,$D1643)/$E1643</f>
        <v/>
      </c>
      <c r="AT1643" s="37">
        <f>INDEX(AT$78:AT$91,$D1643)/$E1643</f>
        <v/>
      </c>
      <c r="AU1643" s="37">
        <f>INDEX(AU$78:AU$91,$D1643)/$E1643</f>
        <v/>
      </c>
      <c r="AV1643" s="37">
        <f>INDEX(AV$78:AV$91,$D1643)/$E1643</f>
        <v/>
      </c>
      <c r="AW1643" s="37">
        <f>INDEX(AW$78:AW$91,$D1643)/$E1643</f>
        <v/>
      </c>
      <c r="AX1643" s="37">
        <f>INDEX(AX$78:AX$91,$D1643)/$E1643</f>
        <v/>
      </c>
      <c r="AY1643" s="40">
        <f>NEWEXCISE(INDEX(AY$78:AY$91,$D1643),$E1643)</f>
        <v/>
      </c>
    </row>
    <row r="1644" hidden="1" outlineLevel="2">
      <c r="A1644" s="14" t="inlineStr">
        <is>
          <t>ntx</t>
        </is>
      </c>
      <c r="B1644" s="14" t="inlineStr">
        <is>
          <t>gso</t>
        </is>
      </c>
      <c r="C1644" s="14" t="inlineStr">
        <is>
          <t>cem</t>
        </is>
      </c>
      <c r="D1644" s="37">
        <f>INDEX(Inputs!$L$5:$L$132,MATCH($B1644&amp;"|"&amp;$C1644,Inputs!$A$5:$A$132,0))</f>
        <v/>
      </c>
      <c r="E1644" s="37">
        <f>INDEX(Inputs!$I$5:$I$132,MATCH($B1644&amp;"|"&amp;$C1644,Inputs!$A$5:$A$132,0))</f>
        <v/>
      </c>
      <c r="F1644" s="36" t="n"/>
      <c r="G1644" s="36" t="n"/>
      <c r="H1644" s="14">
        <f>INDEX(Variables!$B$5:$B$205,MATCH($A1644,Variables!$A$5:$A$205,0))&amp;IF($C1644="",""," | "&amp;INDEX(Mapping!$B$5:$B$26,MATCH($C1644,Mapping!$A$5:$A$26,0))&amp;" | "&amp;INDEX(Mapping!$B$30:$B$46,MATCH($B1644,Mapping!$A$30:$A$46,0)))</f>
        <v/>
      </c>
      <c r="I1644" s="14">
        <f>INDEX(Variables!$C$5:$C$205,MATCH($A1644,Variables!$A$5:$A$205,0))</f>
        <v/>
      </c>
      <c r="J1644" s="14">
        <f>INDEX(Variables!$E$5:$E$205,MATCH($A1644,Variables!$A$5:$A$205,0))</f>
        <v/>
      </c>
      <c r="K1644" s="11">
        <f>LOWER(Settings!$C$4)&amp;".mit."&amp;$A1644&amp;IF($C1644="","","."&amp;$C1644&amp;"."&amp;$B1644)&amp;IF(INDEX(Variables!$D$5:$D$205,MATCH($A1644,Variables!$A$5:$A$205,0))="","","."&amp;INDEX(Variables!$D$5:$D$205,MATCH($A1644,Variables!$A$5:$A$205,0)))&amp;"."&amp;K$5</f>
        <v/>
      </c>
      <c r="L1644" s="38">
        <f>INDEX(L$78:L$91,$D1644)/$E1644</f>
        <v/>
      </c>
      <c r="M1644" s="37">
        <f>INDEX(M$78:M$91,$D1644)/$E1644</f>
        <v/>
      </c>
      <c r="N1644" s="37">
        <f>INDEX(N$78:N$91,$D1644)/$E1644</f>
        <v/>
      </c>
      <c r="O1644" s="37">
        <f>INDEX(O$78:O$91,$D1644)/$E1644</f>
        <v/>
      </c>
      <c r="P1644" s="37">
        <f>INDEX(P$78:P$91,$D1644)/$E1644</f>
        <v/>
      </c>
      <c r="Q1644" s="37">
        <f>INDEX(Q$78:Q$91,$D1644)/$E1644</f>
        <v/>
      </c>
      <c r="R1644" s="37">
        <f>INDEX(R$78:R$91,$D1644)/$E1644</f>
        <v/>
      </c>
      <c r="S1644" s="37">
        <f>INDEX(S$78:S$91,$D1644)/$E1644</f>
        <v/>
      </c>
      <c r="T1644" s="37">
        <f>INDEX(T$78:T$91,$D1644)/$E1644</f>
        <v/>
      </c>
      <c r="U1644" s="37">
        <f>INDEX(U$78:U$91,$D1644)/$E1644</f>
        <v/>
      </c>
      <c r="V1644" s="37">
        <f>INDEX(V$78:V$91,$D1644)/$E1644</f>
        <v/>
      </c>
      <c r="W1644" s="37">
        <f>INDEX(W$78:W$91,$D1644)/$E1644</f>
        <v/>
      </c>
      <c r="X1644" s="37">
        <f>INDEX(X$78:X$91,$D1644)/$E1644</f>
        <v/>
      </c>
      <c r="Y1644" s="37">
        <f>INDEX(Y$78:Y$91,$D1644)/$E1644</f>
        <v/>
      </c>
      <c r="Z1644" s="37">
        <f>INDEX(Z$78:Z$91,$D1644)/$E1644</f>
        <v/>
      </c>
      <c r="AA1644" s="37">
        <f>INDEX(AA$78:AA$91,$D1644)/$E1644</f>
        <v/>
      </c>
      <c r="AB1644" s="37">
        <f>INDEX(AB$78:AB$91,$D1644)/$E1644</f>
        <v/>
      </c>
      <c r="AC1644" s="37">
        <f>INDEX(AC$78:AC$91,$D1644)/$E1644</f>
        <v/>
      </c>
      <c r="AD1644" s="40">
        <f>NEWEXCISE(INDEX(AD$78:AD$91,$D1644),$E1644)</f>
        <v/>
      </c>
      <c r="AF1644" s="11">
        <f>LOWER(Settings!$C$4)&amp;".mit."&amp;$A1644&amp;IF($C1644="","","."&amp;$C1644&amp;"."&amp;$B1644)&amp;IF(INDEX(Variables!$D$5:$D$205,MATCH($A1644,Variables!$A$5:$A$205,0))="","","."&amp;INDEX(Variables!$D$5:$D$205,MATCH($A1644,Variables!$A$5:$A$205,0)))&amp;"."&amp;AF$5</f>
        <v/>
      </c>
      <c r="AG1644" s="38">
        <f>INDEX(AG$78:AG$91,$D1644)/$E1644</f>
        <v/>
      </c>
      <c r="AH1644" s="37">
        <f>INDEX(AH$78:AH$91,$D1644)/$E1644</f>
        <v/>
      </c>
      <c r="AI1644" s="37">
        <f>INDEX(AI$78:AI$91,$D1644)/$E1644</f>
        <v/>
      </c>
      <c r="AJ1644" s="37">
        <f>INDEX(AJ$78:AJ$91,$D1644)/$E1644</f>
        <v/>
      </c>
      <c r="AK1644" s="37">
        <f>INDEX(AK$78:AK$91,$D1644)/$E1644</f>
        <v/>
      </c>
      <c r="AL1644" s="37">
        <f>INDEX(AL$78:AL$91,$D1644)/$E1644</f>
        <v/>
      </c>
      <c r="AM1644" s="37">
        <f>INDEX(AM$78:AM$91,$D1644)/$E1644</f>
        <v/>
      </c>
      <c r="AN1644" s="37">
        <f>INDEX(AN$78:AN$91,$D1644)/$E1644</f>
        <v/>
      </c>
      <c r="AO1644" s="37">
        <f>INDEX(AO$78:AO$91,$D1644)/$E1644</f>
        <v/>
      </c>
      <c r="AP1644" s="37">
        <f>INDEX(AP$78:AP$91,$D1644)/$E1644</f>
        <v/>
      </c>
      <c r="AQ1644" s="37">
        <f>INDEX(AQ$78:AQ$91,$D1644)/$E1644</f>
        <v/>
      </c>
      <c r="AR1644" s="37">
        <f>INDEX(AR$78:AR$91,$D1644)/$E1644</f>
        <v/>
      </c>
      <c r="AS1644" s="37">
        <f>INDEX(AS$78:AS$91,$D1644)/$E1644</f>
        <v/>
      </c>
      <c r="AT1644" s="37">
        <f>INDEX(AT$78:AT$91,$D1644)/$E1644</f>
        <v/>
      </c>
      <c r="AU1644" s="37">
        <f>INDEX(AU$78:AU$91,$D1644)/$E1644</f>
        <v/>
      </c>
      <c r="AV1644" s="37">
        <f>INDEX(AV$78:AV$91,$D1644)/$E1644</f>
        <v/>
      </c>
      <c r="AW1644" s="37">
        <f>INDEX(AW$78:AW$91,$D1644)/$E1644</f>
        <v/>
      </c>
      <c r="AX1644" s="37">
        <f>INDEX(AX$78:AX$91,$D1644)/$E1644</f>
        <v/>
      </c>
      <c r="AY1644" s="40">
        <f>NEWEXCISE(INDEX(AY$78:AY$91,$D1644),$E1644)</f>
        <v/>
      </c>
    </row>
    <row r="1645" hidden="1" outlineLevel="2">
      <c r="A1645" s="14" t="inlineStr">
        <is>
          <t>ntx</t>
        </is>
      </c>
      <c r="B1645" s="14" t="inlineStr">
        <is>
          <t>die</t>
        </is>
      </c>
      <c r="C1645" s="14" t="inlineStr">
        <is>
          <t>cem</t>
        </is>
      </c>
      <c r="D1645" s="37">
        <f>INDEX(Inputs!$L$5:$L$132,MATCH($B1645&amp;"|"&amp;$C1645,Inputs!$A$5:$A$132,0))</f>
        <v/>
      </c>
      <c r="E1645" s="37">
        <f>INDEX(Inputs!$I$5:$I$132,MATCH($B1645&amp;"|"&amp;$C1645,Inputs!$A$5:$A$132,0))</f>
        <v/>
      </c>
      <c r="F1645" s="36" t="n"/>
      <c r="G1645" s="36" t="n"/>
      <c r="H1645" s="14">
        <f>INDEX(Variables!$B$5:$B$205,MATCH($A1645,Variables!$A$5:$A$205,0))&amp;IF($C1645="",""," | "&amp;INDEX(Mapping!$B$5:$B$26,MATCH($C1645,Mapping!$A$5:$A$26,0))&amp;" | "&amp;INDEX(Mapping!$B$30:$B$46,MATCH($B1645,Mapping!$A$30:$A$46,0)))</f>
        <v/>
      </c>
      <c r="I1645" s="14">
        <f>INDEX(Variables!$C$5:$C$205,MATCH($A1645,Variables!$A$5:$A$205,0))</f>
        <v/>
      </c>
      <c r="J1645" s="14">
        <f>INDEX(Variables!$E$5:$E$205,MATCH($A1645,Variables!$A$5:$A$205,0))</f>
        <v/>
      </c>
      <c r="K1645" s="11">
        <f>LOWER(Settings!$C$4)&amp;".mit."&amp;$A1645&amp;IF($C1645="","","."&amp;$C1645&amp;"."&amp;$B1645)&amp;IF(INDEX(Variables!$D$5:$D$205,MATCH($A1645,Variables!$A$5:$A$205,0))="","","."&amp;INDEX(Variables!$D$5:$D$205,MATCH($A1645,Variables!$A$5:$A$205,0)))&amp;"."&amp;K$5</f>
        <v/>
      </c>
      <c r="L1645" s="38">
        <f>INDEX(L$78:L$91,$D1645)/$E1645</f>
        <v/>
      </c>
      <c r="M1645" s="37">
        <f>INDEX(M$78:M$91,$D1645)/$E1645</f>
        <v/>
      </c>
      <c r="N1645" s="37">
        <f>INDEX(N$78:N$91,$D1645)/$E1645</f>
        <v/>
      </c>
      <c r="O1645" s="37">
        <f>INDEX(O$78:O$91,$D1645)/$E1645</f>
        <v/>
      </c>
      <c r="P1645" s="37">
        <f>INDEX(P$78:P$91,$D1645)/$E1645</f>
        <v/>
      </c>
      <c r="Q1645" s="37">
        <f>INDEX(Q$78:Q$91,$D1645)/$E1645</f>
        <v/>
      </c>
      <c r="R1645" s="37">
        <f>INDEX(R$78:R$91,$D1645)/$E1645</f>
        <v/>
      </c>
      <c r="S1645" s="37">
        <f>INDEX(S$78:S$91,$D1645)/$E1645</f>
        <v/>
      </c>
      <c r="T1645" s="37">
        <f>INDEX(T$78:T$91,$D1645)/$E1645</f>
        <v/>
      </c>
      <c r="U1645" s="37">
        <f>INDEX(U$78:U$91,$D1645)/$E1645</f>
        <v/>
      </c>
      <c r="V1645" s="37">
        <f>INDEX(V$78:V$91,$D1645)/$E1645</f>
        <v/>
      </c>
      <c r="W1645" s="37">
        <f>INDEX(W$78:W$91,$D1645)/$E1645</f>
        <v/>
      </c>
      <c r="X1645" s="37">
        <f>INDEX(X$78:X$91,$D1645)/$E1645</f>
        <v/>
      </c>
      <c r="Y1645" s="37">
        <f>INDEX(Y$78:Y$91,$D1645)/$E1645</f>
        <v/>
      </c>
      <c r="Z1645" s="37">
        <f>INDEX(Z$78:Z$91,$D1645)/$E1645</f>
        <v/>
      </c>
      <c r="AA1645" s="37">
        <f>INDEX(AA$78:AA$91,$D1645)/$E1645</f>
        <v/>
      </c>
      <c r="AB1645" s="37">
        <f>INDEX(AB$78:AB$91,$D1645)/$E1645</f>
        <v/>
      </c>
      <c r="AC1645" s="37">
        <f>INDEX(AC$78:AC$91,$D1645)/$E1645</f>
        <v/>
      </c>
      <c r="AD1645" s="40">
        <f>NEWEXCISE(INDEX(AD$78:AD$91,$D1645),$E1645)</f>
        <v/>
      </c>
      <c r="AF1645" s="11">
        <f>LOWER(Settings!$C$4)&amp;".mit."&amp;$A1645&amp;IF($C1645="","","."&amp;$C1645&amp;"."&amp;$B1645)&amp;IF(INDEX(Variables!$D$5:$D$205,MATCH($A1645,Variables!$A$5:$A$205,0))="","","."&amp;INDEX(Variables!$D$5:$D$205,MATCH($A1645,Variables!$A$5:$A$205,0)))&amp;"."&amp;AF$5</f>
        <v/>
      </c>
      <c r="AG1645" s="38">
        <f>INDEX(AG$78:AG$91,$D1645)/$E1645</f>
        <v/>
      </c>
      <c r="AH1645" s="37">
        <f>INDEX(AH$78:AH$91,$D1645)/$E1645</f>
        <v/>
      </c>
      <c r="AI1645" s="37">
        <f>INDEX(AI$78:AI$91,$D1645)/$E1645</f>
        <v/>
      </c>
      <c r="AJ1645" s="37">
        <f>INDEX(AJ$78:AJ$91,$D1645)/$E1645</f>
        <v/>
      </c>
      <c r="AK1645" s="37">
        <f>INDEX(AK$78:AK$91,$D1645)/$E1645</f>
        <v/>
      </c>
      <c r="AL1645" s="37">
        <f>INDEX(AL$78:AL$91,$D1645)/$E1645</f>
        <v/>
      </c>
      <c r="AM1645" s="37">
        <f>INDEX(AM$78:AM$91,$D1645)/$E1645</f>
        <v/>
      </c>
      <c r="AN1645" s="37">
        <f>INDEX(AN$78:AN$91,$D1645)/$E1645</f>
        <v/>
      </c>
      <c r="AO1645" s="37">
        <f>INDEX(AO$78:AO$91,$D1645)/$E1645</f>
        <v/>
      </c>
      <c r="AP1645" s="37">
        <f>INDEX(AP$78:AP$91,$D1645)/$E1645</f>
        <v/>
      </c>
      <c r="AQ1645" s="37">
        <f>INDEX(AQ$78:AQ$91,$D1645)/$E1645</f>
        <v/>
      </c>
      <c r="AR1645" s="37">
        <f>INDEX(AR$78:AR$91,$D1645)/$E1645</f>
        <v/>
      </c>
      <c r="AS1645" s="37">
        <f>INDEX(AS$78:AS$91,$D1645)/$E1645</f>
        <v/>
      </c>
      <c r="AT1645" s="37">
        <f>INDEX(AT$78:AT$91,$D1645)/$E1645</f>
        <v/>
      </c>
      <c r="AU1645" s="37">
        <f>INDEX(AU$78:AU$91,$D1645)/$E1645</f>
        <v/>
      </c>
      <c r="AV1645" s="37">
        <f>INDEX(AV$78:AV$91,$D1645)/$E1645</f>
        <v/>
      </c>
      <c r="AW1645" s="37">
        <f>INDEX(AW$78:AW$91,$D1645)/$E1645</f>
        <v/>
      </c>
      <c r="AX1645" s="37">
        <f>INDEX(AX$78:AX$91,$D1645)/$E1645</f>
        <v/>
      </c>
      <c r="AY1645" s="40">
        <f>NEWEXCISE(INDEX(AY$78:AY$91,$D1645),$E1645)</f>
        <v/>
      </c>
    </row>
    <row r="1646" hidden="1" outlineLevel="2">
      <c r="A1646" s="14" t="inlineStr">
        <is>
          <t>ntx</t>
        </is>
      </c>
      <c r="B1646" s="14" t="inlineStr">
        <is>
          <t>lpg</t>
        </is>
      </c>
      <c r="C1646" s="14" t="inlineStr">
        <is>
          <t>cem</t>
        </is>
      </c>
      <c r="D1646" s="37">
        <f>INDEX(Inputs!$L$5:$L$132,MATCH($B1646&amp;"|"&amp;$C1646,Inputs!$A$5:$A$132,0))</f>
        <v/>
      </c>
      <c r="E1646" s="37">
        <f>INDEX(Inputs!$I$5:$I$132,MATCH($B1646&amp;"|"&amp;$C1646,Inputs!$A$5:$A$132,0))</f>
        <v/>
      </c>
      <c r="F1646" s="36" t="n"/>
      <c r="G1646" s="36" t="n"/>
      <c r="H1646" s="14">
        <f>INDEX(Variables!$B$5:$B$205,MATCH($A1646,Variables!$A$5:$A$205,0))&amp;IF($C1646="",""," | "&amp;INDEX(Mapping!$B$5:$B$26,MATCH($C1646,Mapping!$A$5:$A$26,0))&amp;" | "&amp;INDEX(Mapping!$B$30:$B$46,MATCH($B1646,Mapping!$A$30:$A$46,0)))</f>
        <v/>
      </c>
      <c r="I1646" s="14">
        <f>INDEX(Variables!$C$5:$C$205,MATCH($A1646,Variables!$A$5:$A$205,0))</f>
        <v/>
      </c>
      <c r="J1646" s="14">
        <f>INDEX(Variables!$E$5:$E$205,MATCH($A1646,Variables!$A$5:$A$205,0))</f>
        <v/>
      </c>
      <c r="K1646" s="11">
        <f>LOWER(Settings!$C$4)&amp;".mit."&amp;$A1646&amp;IF($C1646="","","."&amp;$C1646&amp;"."&amp;$B1646)&amp;IF(INDEX(Variables!$D$5:$D$205,MATCH($A1646,Variables!$A$5:$A$205,0))="","","."&amp;INDEX(Variables!$D$5:$D$205,MATCH($A1646,Variables!$A$5:$A$205,0)))&amp;"."&amp;K$5</f>
        <v/>
      </c>
      <c r="L1646" s="38">
        <f>INDEX(L$78:L$91,$D1646)/$E1646</f>
        <v/>
      </c>
      <c r="M1646" s="37">
        <f>INDEX(M$78:M$91,$D1646)/$E1646</f>
        <v/>
      </c>
      <c r="N1646" s="37">
        <f>INDEX(N$78:N$91,$D1646)/$E1646</f>
        <v/>
      </c>
      <c r="O1646" s="37">
        <f>INDEX(O$78:O$91,$D1646)/$E1646</f>
        <v/>
      </c>
      <c r="P1646" s="37">
        <f>INDEX(P$78:P$91,$D1646)/$E1646</f>
        <v/>
      </c>
      <c r="Q1646" s="37">
        <f>INDEX(Q$78:Q$91,$D1646)/$E1646</f>
        <v/>
      </c>
      <c r="R1646" s="37">
        <f>INDEX(R$78:R$91,$D1646)/$E1646</f>
        <v/>
      </c>
      <c r="S1646" s="37">
        <f>INDEX(S$78:S$91,$D1646)/$E1646</f>
        <v/>
      </c>
      <c r="T1646" s="37">
        <f>INDEX(T$78:T$91,$D1646)/$E1646</f>
        <v/>
      </c>
      <c r="U1646" s="37">
        <f>INDEX(U$78:U$91,$D1646)/$E1646</f>
        <v/>
      </c>
      <c r="V1646" s="37">
        <f>INDEX(V$78:V$91,$D1646)/$E1646</f>
        <v/>
      </c>
      <c r="W1646" s="37">
        <f>INDEX(W$78:W$91,$D1646)/$E1646</f>
        <v/>
      </c>
      <c r="X1646" s="37">
        <f>INDEX(X$78:X$91,$D1646)/$E1646</f>
        <v/>
      </c>
      <c r="Y1646" s="37">
        <f>INDEX(Y$78:Y$91,$D1646)/$E1646</f>
        <v/>
      </c>
      <c r="Z1646" s="37">
        <f>INDEX(Z$78:Z$91,$D1646)/$E1646</f>
        <v/>
      </c>
      <c r="AA1646" s="37">
        <f>INDEX(AA$78:AA$91,$D1646)/$E1646</f>
        <v/>
      </c>
      <c r="AB1646" s="37">
        <f>INDEX(AB$78:AB$91,$D1646)/$E1646</f>
        <v/>
      </c>
      <c r="AC1646" s="37">
        <f>INDEX(AC$78:AC$91,$D1646)/$E1646</f>
        <v/>
      </c>
      <c r="AD1646" s="40">
        <f>NEWEXCISE(INDEX(AD$78:AD$91,$D1646),$E1646)</f>
        <v/>
      </c>
      <c r="AF1646" s="11">
        <f>LOWER(Settings!$C$4)&amp;".mit."&amp;$A1646&amp;IF($C1646="","","."&amp;$C1646&amp;"."&amp;$B1646)&amp;IF(INDEX(Variables!$D$5:$D$205,MATCH($A1646,Variables!$A$5:$A$205,0))="","","."&amp;INDEX(Variables!$D$5:$D$205,MATCH($A1646,Variables!$A$5:$A$205,0)))&amp;"."&amp;AF$5</f>
        <v/>
      </c>
      <c r="AG1646" s="38">
        <f>INDEX(AG$78:AG$91,$D1646)/$E1646</f>
        <v/>
      </c>
      <c r="AH1646" s="37">
        <f>INDEX(AH$78:AH$91,$D1646)/$E1646</f>
        <v/>
      </c>
      <c r="AI1646" s="37">
        <f>INDEX(AI$78:AI$91,$D1646)/$E1646</f>
        <v/>
      </c>
      <c r="AJ1646" s="37">
        <f>INDEX(AJ$78:AJ$91,$D1646)/$E1646</f>
        <v/>
      </c>
      <c r="AK1646" s="37">
        <f>INDEX(AK$78:AK$91,$D1646)/$E1646</f>
        <v/>
      </c>
      <c r="AL1646" s="37">
        <f>INDEX(AL$78:AL$91,$D1646)/$E1646</f>
        <v/>
      </c>
      <c r="AM1646" s="37">
        <f>INDEX(AM$78:AM$91,$D1646)/$E1646</f>
        <v/>
      </c>
      <c r="AN1646" s="37">
        <f>INDEX(AN$78:AN$91,$D1646)/$E1646</f>
        <v/>
      </c>
      <c r="AO1646" s="37">
        <f>INDEX(AO$78:AO$91,$D1646)/$E1646</f>
        <v/>
      </c>
      <c r="AP1646" s="37">
        <f>INDEX(AP$78:AP$91,$D1646)/$E1646</f>
        <v/>
      </c>
      <c r="AQ1646" s="37">
        <f>INDEX(AQ$78:AQ$91,$D1646)/$E1646</f>
        <v/>
      </c>
      <c r="AR1646" s="37">
        <f>INDEX(AR$78:AR$91,$D1646)/$E1646</f>
        <v/>
      </c>
      <c r="AS1646" s="37">
        <f>INDEX(AS$78:AS$91,$D1646)/$E1646</f>
        <v/>
      </c>
      <c r="AT1646" s="37">
        <f>INDEX(AT$78:AT$91,$D1646)/$E1646</f>
        <v/>
      </c>
      <c r="AU1646" s="37">
        <f>INDEX(AU$78:AU$91,$D1646)/$E1646</f>
        <v/>
      </c>
      <c r="AV1646" s="37">
        <f>INDEX(AV$78:AV$91,$D1646)/$E1646</f>
        <v/>
      </c>
      <c r="AW1646" s="37">
        <f>INDEX(AW$78:AW$91,$D1646)/$E1646</f>
        <v/>
      </c>
      <c r="AX1646" s="37">
        <f>INDEX(AX$78:AX$91,$D1646)/$E1646</f>
        <v/>
      </c>
      <c r="AY1646" s="40">
        <f>NEWEXCISE(INDEX(AY$78:AY$91,$D1646),$E1646)</f>
        <v/>
      </c>
    </row>
    <row r="1647" hidden="1" outlineLevel="2">
      <c r="A1647" s="14" t="inlineStr">
        <is>
          <t>ntx</t>
        </is>
      </c>
      <c r="B1647" s="14" t="inlineStr">
        <is>
          <t>ker</t>
        </is>
      </c>
      <c r="C1647" s="14" t="inlineStr">
        <is>
          <t>cem</t>
        </is>
      </c>
      <c r="D1647" s="37">
        <f>INDEX(Inputs!$L$5:$L$132,MATCH($B1647&amp;"|"&amp;$C1647,Inputs!$A$5:$A$132,0))</f>
        <v/>
      </c>
      <c r="E1647" s="37">
        <f>INDEX(Inputs!$I$5:$I$132,MATCH($B1647&amp;"|"&amp;$C1647,Inputs!$A$5:$A$132,0))</f>
        <v/>
      </c>
      <c r="F1647" s="36" t="n"/>
      <c r="G1647" s="36" t="n"/>
      <c r="H1647" s="14">
        <f>INDEX(Variables!$B$5:$B$205,MATCH($A1647,Variables!$A$5:$A$205,0))&amp;IF($C1647="",""," | "&amp;INDEX(Mapping!$B$5:$B$26,MATCH($C1647,Mapping!$A$5:$A$26,0))&amp;" | "&amp;INDEX(Mapping!$B$30:$B$46,MATCH($B1647,Mapping!$A$30:$A$46,0)))</f>
        <v/>
      </c>
      <c r="I1647" s="14">
        <f>INDEX(Variables!$C$5:$C$205,MATCH($A1647,Variables!$A$5:$A$205,0))</f>
        <v/>
      </c>
      <c r="J1647" s="14">
        <f>INDEX(Variables!$E$5:$E$205,MATCH($A1647,Variables!$A$5:$A$205,0))</f>
        <v/>
      </c>
      <c r="K1647" s="11">
        <f>LOWER(Settings!$C$4)&amp;".mit."&amp;$A1647&amp;IF($C1647="","","."&amp;$C1647&amp;"."&amp;$B1647)&amp;IF(INDEX(Variables!$D$5:$D$205,MATCH($A1647,Variables!$A$5:$A$205,0))="","","."&amp;INDEX(Variables!$D$5:$D$205,MATCH($A1647,Variables!$A$5:$A$205,0)))&amp;"."&amp;K$5</f>
        <v/>
      </c>
      <c r="L1647" s="38">
        <f>INDEX(L$78:L$91,$D1647)/$E1647</f>
        <v/>
      </c>
      <c r="M1647" s="37">
        <f>INDEX(M$78:M$91,$D1647)/$E1647</f>
        <v/>
      </c>
      <c r="N1647" s="37">
        <f>INDEX(N$78:N$91,$D1647)/$E1647</f>
        <v/>
      </c>
      <c r="O1647" s="37">
        <f>INDEX(O$78:O$91,$D1647)/$E1647</f>
        <v/>
      </c>
      <c r="P1647" s="37">
        <f>INDEX(P$78:P$91,$D1647)/$E1647</f>
        <v/>
      </c>
      <c r="Q1647" s="37">
        <f>INDEX(Q$78:Q$91,$D1647)/$E1647</f>
        <v/>
      </c>
      <c r="R1647" s="37">
        <f>INDEX(R$78:R$91,$D1647)/$E1647</f>
        <v/>
      </c>
      <c r="S1647" s="37">
        <f>INDEX(S$78:S$91,$D1647)/$E1647</f>
        <v/>
      </c>
      <c r="T1647" s="37">
        <f>INDEX(T$78:T$91,$D1647)/$E1647</f>
        <v/>
      </c>
      <c r="U1647" s="37">
        <f>INDEX(U$78:U$91,$D1647)/$E1647</f>
        <v/>
      </c>
      <c r="V1647" s="37">
        <f>INDEX(V$78:V$91,$D1647)/$E1647</f>
        <v/>
      </c>
      <c r="W1647" s="37">
        <f>INDEX(W$78:W$91,$D1647)/$E1647</f>
        <v/>
      </c>
      <c r="X1647" s="37">
        <f>INDEX(X$78:X$91,$D1647)/$E1647</f>
        <v/>
      </c>
      <c r="Y1647" s="37">
        <f>INDEX(Y$78:Y$91,$D1647)/$E1647</f>
        <v/>
      </c>
      <c r="Z1647" s="37">
        <f>INDEX(Z$78:Z$91,$D1647)/$E1647</f>
        <v/>
      </c>
      <c r="AA1647" s="37">
        <f>INDEX(AA$78:AA$91,$D1647)/$E1647</f>
        <v/>
      </c>
      <c r="AB1647" s="37">
        <f>INDEX(AB$78:AB$91,$D1647)/$E1647</f>
        <v/>
      </c>
      <c r="AC1647" s="37">
        <f>INDEX(AC$78:AC$91,$D1647)/$E1647</f>
        <v/>
      </c>
      <c r="AD1647" s="40">
        <f>NEWEXCISE(INDEX(AD$78:AD$91,$D1647),$E1647)</f>
        <v/>
      </c>
      <c r="AF1647" s="11">
        <f>LOWER(Settings!$C$4)&amp;".mit."&amp;$A1647&amp;IF($C1647="","","."&amp;$C1647&amp;"."&amp;$B1647)&amp;IF(INDEX(Variables!$D$5:$D$205,MATCH($A1647,Variables!$A$5:$A$205,0))="","","."&amp;INDEX(Variables!$D$5:$D$205,MATCH($A1647,Variables!$A$5:$A$205,0)))&amp;"."&amp;AF$5</f>
        <v/>
      </c>
      <c r="AG1647" s="38">
        <f>INDEX(AG$78:AG$91,$D1647)/$E1647</f>
        <v/>
      </c>
      <c r="AH1647" s="37">
        <f>INDEX(AH$78:AH$91,$D1647)/$E1647</f>
        <v/>
      </c>
      <c r="AI1647" s="37">
        <f>INDEX(AI$78:AI$91,$D1647)/$E1647</f>
        <v/>
      </c>
      <c r="AJ1647" s="37">
        <f>INDEX(AJ$78:AJ$91,$D1647)/$E1647</f>
        <v/>
      </c>
      <c r="AK1647" s="37">
        <f>INDEX(AK$78:AK$91,$D1647)/$E1647</f>
        <v/>
      </c>
      <c r="AL1647" s="37">
        <f>INDEX(AL$78:AL$91,$D1647)/$E1647</f>
        <v/>
      </c>
      <c r="AM1647" s="37">
        <f>INDEX(AM$78:AM$91,$D1647)/$E1647</f>
        <v/>
      </c>
      <c r="AN1647" s="37">
        <f>INDEX(AN$78:AN$91,$D1647)/$E1647</f>
        <v/>
      </c>
      <c r="AO1647" s="37">
        <f>INDEX(AO$78:AO$91,$D1647)/$E1647</f>
        <v/>
      </c>
      <c r="AP1647" s="37">
        <f>INDEX(AP$78:AP$91,$D1647)/$E1647</f>
        <v/>
      </c>
      <c r="AQ1647" s="37">
        <f>INDEX(AQ$78:AQ$91,$D1647)/$E1647</f>
        <v/>
      </c>
      <c r="AR1647" s="37">
        <f>INDEX(AR$78:AR$91,$D1647)/$E1647</f>
        <v/>
      </c>
      <c r="AS1647" s="37">
        <f>INDEX(AS$78:AS$91,$D1647)/$E1647</f>
        <v/>
      </c>
      <c r="AT1647" s="37">
        <f>INDEX(AT$78:AT$91,$D1647)/$E1647</f>
        <v/>
      </c>
      <c r="AU1647" s="37">
        <f>INDEX(AU$78:AU$91,$D1647)/$E1647</f>
        <v/>
      </c>
      <c r="AV1647" s="37">
        <f>INDEX(AV$78:AV$91,$D1647)/$E1647</f>
        <v/>
      </c>
      <c r="AW1647" s="37">
        <f>INDEX(AW$78:AW$91,$D1647)/$E1647</f>
        <v/>
      </c>
      <c r="AX1647" s="37">
        <f>INDEX(AX$78:AX$91,$D1647)/$E1647</f>
        <v/>
      </c>
      <c r="AY1647" s="40">
        <f>NEWEXCISE(INDEX(AY$78:AY$91,$D1647),$E1647)</f>
        <v/>
      </c>
    </row>
    <row r="1648" hidden="1" outlineLevel="2">
      <c r="A1648" s="14" t="inlineStr">
        <is>
          <t>ntx</t>
        </is>
      </c>
      <c r="B1648" s="14" t="inlineStr">
        <is>
          <t>oop</t>
        </is>
      </c>
      <c r="C1648" s="14" t="inlineStr">
        <is>
          <t>cem</t>
        </is>
      </c>
      <c r="D1648" s="37">
        <f>INDEX(Inputs!$L$5:$L$132,MATCH($B1648&amp;"|"&amp;$C1648,Inputs!$A$5:$A$132,0))</f>
        <v/>
      </c>
      <c r="E1648" s="37">
        <f>INDEX(Inputs!$I$5:$I$132,MATCH($B1648&amp;"|"&amp;$C1648,Inputs!$A$5:$A$132,0))</f>
        <v/>
      </c>
      <c r="F1648" s="36" t="n"/>
      <c r="G1648" s="36" t="n"/>
      <c r="H1648" s="14">
        <f>INDEX(Variables!$B$5:$B$205,MATCH($A1648,Variables!$A$5:$A$205,0))&amp;IF($C1648="",""," | "&amp;INDEX(Mapping!$B$5:$B$26,MATCH($C1648,Mapping!$A$5:$A$26,0))&amp;" | "&amp;INDEX(Mapping!$B$30:$B$46,MATCH($B1648,Mapping!$A$30:$A$46,0)))</f>
        <v/>
      </c>
      <c r="I1648" s="14">
        <f>INDEX(Variables!$C$5:$C$205,MATCH($A1648,Variables!$A$5:$A$205,0))</f>
        <v/>
      </c>
      <c r="J1648" s="14">
        <f>INDEX(Variables!$E$5:$E$205,MATCH($A1648,Variables!$A$5:$A$205,0))</f>
        <v/>
      </c>
      <c r="K1648" s="11">
        <f>LOWER(Settings!$C$4)&amp;".mit."&amp;$A1648&amp;IF($C1648="","","."&amp;$C1648&amp;"."&amp;$B1648)&amp;IF(INDEX(Variables!$D$5:$D$205,MATCH($A1648,Variables!$A$5:$A$205,0))="","","."&amp;INDEX(Variables!$D$5:$D$205,MATCH($A1648,Variables!$A$5:$A$205,0)))&amp;"."&amp;K$5</f>
        <v/>
      </c>
      <c r="L1648" s="38">
        <f>INDEX(L$78:L$91,$D1648)/$E1648</f>
        <v/>
      </c>
      <c r="M1648" s="37">
        <f>INDEX(M$78:M$91,$D1648)/$E1648</f>
        <v/>
      </c>
      <c r="N1648" s="37">
        <f>INDEX(N$78:N$91,$D1648)/$E1648</f>
        <v/>
      </c>
      <c r="O1648" s="37">
        <f>INDEX(O$78:O$91,$D1648)/$E1648</f>
        <v/>
      </c>
      <c r="P1648" s="37">
        <f>INDEX(P$78:P$91,$D1648)/$E1648</f>
        <v/>
      </c>
      <c r="Q1648" s="37">
        <f>INDEX(Q$78:Q$91,$D1648)/$E1648</f>
        <v/>
      </c>
      <c r="R1648" s="37">
        <f>INDEX(R$78:R$91,$D1648)/$E1648</f>
        <v/>
      </c>
      <c r="S1648" s="37">
        <f>INDEX(S$78:S$91,$D1648)/$E1648</f>
        <v/>
      </c>
      <c r="T1648" s="37">
        <f>INDEX(T$78:T$91,$D1648)/$E1648</f>
        <v/>
      </c>
      <c r="U1648" s="37">
        <f>INDEX(U$78:U$91,$D1648)/$E1648</f>
        <v/>
      </c>
      <c r="V1648" s="37">
        <f>INDEX(V$78:V$91,$D1648)/$E1648</f>
        <v/>
      </c>
      <c r="W1648" s="37">
        <f>INDEX(W$78:W$91,$D1648)/$E1648</f>
        <v/>
      </c>
      <c r="X1648" s="37">
        <f>INDEX(X$78:X$91,$D1648)/$E1648</f>
        <v/>
      </c>
      <c r="Y1648" s="37">
        <f>INDEX(Y$78:Y$91,$D1648)/$E1648</f>
        <v/>
      </c>
      <c r="Z1648" s="37">
        <f>INDEX(Z$78:Z$91,$D1648)/$E1648</f>
        <v/>
      </c>
      <c r="AA1648" s="37">
        <f>INDEX(AA$78:AA$91,$D1648)/$E1648</f>
        <v/>
      </c>
      <c r="AB1648" s="37">
        <f>INDEX(AB$78:AB$91,$D1648)/$E1648</f>
        <v/>
      </c>
      <c r="AC1648" s="37">
        <f>INDEX(AC$78:AC$91,$D1648)/$E1648</f>
        <v/>
      </c>
      <c r="AD1648" s="40">
        <f>NEWEXCISE(INDEX(AD$78:AD$91,$D1648),$E1648)</f>
        <v/>
      </c>
      <c r="AF1648" s="11">
        <f>LOWER(Settings!$C$4)&amp;".mit."&amp;$A1648&amp;IF($C1648="","","."&amp;$C1648&amp;"."&amp;$B1648)&amp;IF(INDEX(Variables!$D$5:$D$205,MATCH($A1648,Variables!$A$5:$A$205,0))="","","."&amp;INDEX(Variables!$D$5:$D$205,MATCH($A1648,Variables!$A$5:$A$205,0)))&amp;"."&amp;AF$5</f>
        <v/>
      </c>
      <c r="AG1648" s="38">
        <f>INDEX(AG$78:AG$91,$D1648)/$E1648</f>
        <v/>
      </c>
      <c r="AH1648" s="37">
        <f>INDEX(AH$78:AH$91,$D1648)/$E1648</f>
        <v/>
      </c>
      <c r="AI1648" s="37">
        <f>INDEX(AI$78:AI$91,$D1648)/$E1648</f>
        <v/>
      </c>
      <c r="AJ1648" s="37">
        <f>INDEX(AJ$78:AJ$91,$D1648)/$E1648</f>
        <v/>
      </c>
      <c r="AK1648" s="37">
        <f>INDEX(AK$78:AK$91,$D1648)/$E1648</f>
        <v/>
      </c>
      <c r="AL1648" s="37">
        <f>INDEX(AL$78:AL$91,$D1648)/$E1648</f>
        <v/>
      </c>
      <c r="AM1648" s="37">
        <f>INDEX(AM$78:AM$91,$D1648)/$E1648</f>
        <v/>
      </c>
      <c r="AN1648" s="37">
        <f>INDEX(AN$78:AN$91,$D1648)/$E1648</f>
        <v/>
      </c>
      <c r="AO1648" s="37">
        <f>INDEX(AO$78:AO$91,$D1648)/$E1648</f>
        <v/>
      </c>
      <c r="AP1648" s="37">
        <f>INDEX(AP$78:AP$91,$D1648)/$E1648</f>
        <v/>
      </c>
      <c r="AQ1648" s="37">
        <f>INDEX(AQ$78:AQ$91,$D1648)/$E1648</f>
        <v/>
      </c>
      <c r="AR1648" s="37">
        <f>INDEX(AR$78:AR$91,$D1648)/$E1648</f>
        <v/>
      </c>
      <c r="AS1648" s="37">
        <f>INDEX(AS$78:AS$91,$D1648)/$E1648</f>
        <v/>
      </c>
      <c r="AT1648" s="37">
        <f>INDEX(AT$78:AT$91,$D1648)/$E1648</f>
        <v/>
      </c>
      <c r="AU1648" s="37">
        <f>INDEX(AU$78:AU$91,$D1648)/$E1648</f>
        <v/>
      </c>
      <c r="AV1648" s="37">
        <f>INDEX(AV$78:AV$91,$D1648)/$E1648</f>
        <v/>
      </c>
      <c r="AW1648" s="37">
        <f>INDEX(AW$78:AW$91,$D1648)/$E1648</f>
        <v/>
      </c>
      <c r="AX1648" s="37">
        <f>INDEX(AX$78:AX$91,$D1648)/$E1648</f>
        <v/>
      </c>
      <c r="AY1648" s="40">
        <f>NEWEXCISE(INDEX(AY$78:AY$91,$D1648),$E1648)</f>
        <v/>
      </c>
    </row>
    <row r="1649" hidden="1" outlineLevel="2">
      <c r="A1649" s="14" t="inlineStr">
        <is>
          <t>ntx</t>
        </is>
      </c>
      <c r="B1649" s="14" t="inlineStr">
        <is>
          <t>bio</t>
        </is>
      </c>
      <c r="C1649" s="14" t="inlineStr">
        <is>
          <t>cem</t>
        </is>
      </c>
      <c r="D1649" s="37">
        <f>INDEX(Inputs!$L$5:$L$132,MATCH($B1649&amp;"|"&amp;$C1649,Inputs!$A$5:$A$132,0))</f>
        <v/>
      </c>
      <c r="E1649" s="37">
        <f>INDEX(Inputs!$I$5:$I$132,MATCH($B1649&amp;"|"&amp;$C1649,Inputs!$A$5:$A$132,0))</f>
        <v/>
      </c>
      <c r="F1649" s="36" t="n"/>
      <c r="G1649" s="36" t="n"/>
      <c r="H1649" s="14">
        <f>INDEX(Variables!$B$5:$B$205,MATCH($A1649,Variables!$A$5:$A$205,0))&amp;IF($C1649="",""," | "&amp;INDEX(Mapping!$B$5:$B$26,MATCH($C1649,Mapping!$A$5:$A$26,0))&amp;" | "&amp;INDEX(Mapping!$B$30:$B$46,MATCH($B1649,Mapping!$A$30:$A$46,0)))</f>
        <v/>
      </c>
      <c r="I1649" s="14">
        <f>INDEX(Variables!$C$5:$C$205,MATCH($A1649,Variables!$A$5:$A$205,0))</f>
        <v/>
      </c>
      <c r="J1649" s="14">
        <f>INDEX(Variables!$E$5:$E$205,MATCH($A1649,Variables!$A$5:$A$205,0))</f>
        <v/>
      </c>
      <c r="K1649" s="11">
        <f>LOWER(Settings!$C$4)&amp;".mit."&amp;$A1649&amp;IF($C1649="","","."&amp;$C1649&amp;"."&amp;$B1649)&amp;IF(INDEX(Variables!$D$5:$D$205,MATCH($A1649,Variables!$A$5:$A$205,0))="","","."&amp;INDEX(Variables!$D$5:$D$205,MATCH($A1649,Variables!$A$5:$A$205,0)))&amp;"."&amp;K$5</f>
        <v/>
      </c>
      <c r="L1649" s="38">
        <f>INDEX(L$78:L$91,$D1649)/$E1649</f>
        <v/>
      </c>
      <c r="M1649" s="37">
        <f>INDEX(M$78:M$91,$D1649)/$E1649</f>
        <v/>
      </c>
      <c r="N1649" s="37">
        <f>INDEX(N$78:N$91,$D1649)/$E1649</f>
        <v/>
      </c>
      <c r="O1649" s="37">
        <f>INDEX(O$78:O$91,$D1649)/$E1649</f>
        <v/>
      </c>
      <c r="P1649" s="37">
        <f>INDEX(P$78:P$91,$D1649)/$E1649</f>
        <v/>
      </c>
      <c r="Q1649" s="37">
        <f>INDEX(Q$78:Q$91,$D1649)/$E1649</f>
        <v/>
      </c>
      <c r="R1649" s="37">
        <f>INDEX(R$78:R$91,$D1649)/$E1649</f>
        <v/>
      </c>
      <c r="S1649" s="37">
        <f>INDEX(S$78:S$91,$D1649)/$E1649</f>
        <v/>
      </c>
      <c r="T1649" s="37">
        <f>INDEX(T$78:T$91,$D1649)/$E1649</f>
        <v/>
      </c>
      <c r="U1649" s="37">
        <f>INDEX(U$78:U$91,$D1649)/$E1649</f>
        <v/>
      </c>
      <c r="V1649" s="37">
        <f>INDEX(V$78:V$91,$D1649)/$E1649</f>
        <v/>
      </c>
      <c r="W1649" s="37">
        <f>INDEX(W$78:W$91,$D1649)/$E1649</f>
        <v/>
      </c>
      <c r="X1649" s="37">
        <f>INDEX(X$78:X$91,$D1649)/$E1649</f>
        <v/>
      </c>
      <c r="Y1649" s="37">
        <f>INDEX(Y$78:Y$91,$D1649)/$E1649</f>
        <v/>
      </c>
      <c r="Z1649" s="37">
        <f>INDEX(Z$78:Z$91,$D1649)/$E1649</f>
        <v/>
      </c>
      <c r="AA1649" s="37">
        <f>INDEX(AA$78:AA$91,$D1649)/$E1649</f>
        <v/>
      </c>
      <c r="AB1649" s="37">
        <f>INDEX(AB$78:AB$91,$D1649)/$E1649</f>
        <v/>
      </c>
      <c r="AC1649" s="37">
        <f>INDEX(AC$78:AC$91,$D1649)/$E1649</f>
        <v/>
      </c>
      <c r="AD1649" s="40">
        <f>NEWEXCISE(INDEX(AD$78:AD$91,$D1649),$E1649)</f>
        <v/>
      </c>
      <c r="AF1649" s="11">
        <f>LOWER(Settings!$C$4)&amp;".mit."&amp;$A1649&amp;IF($C1649="","","."&amp;$C1649&amp;"."&amp;$B1649)&amp;IF(INDEX(Variables!$D$5:$D$205,MATCH($A1649,Variables!$A$5:$A$205,0))="","","."&amp;INDEX(Variables!$D$5:$D$205,MATCH($A1649,Variables!$A$5:$A$205,0)))&amp;"."&amp;AF$5</f>
        <v/>
      </c>
      <c r="AG1649" s="38">
        <f>INDEX(AG$78:AG$91,$D1649)/$E1649</f>
        <v/>
      </c>
      <c r="AH1649" s="37">
        <f>INDEX(AH$78:AH$91,$D1649)/$E1649</f>
        <v/>
      </c>
      <c r="AI1649" s="37">
        <f>INDEX(AI$78:AI$91,$D1649)/$E1649</f>
        <v/>
      </c>
      <c r="AJ1649" s="37">
        <f>INDEX(AJ$78:AJ$91,$D1649)/$E1649</f>
        <v/>
      </c>
      <c r="AK1649" s="37">
        <f>INDEX(AK$78:AK$91,$D1649)/$E1649</f>
        <v/>
      </c>
      <c r="AL1649" s="37">
        <f>INDEX(AL$78:AL$91,$D1649)/$E1649</f>
        <v/>
      </c>
      <c r="AM1649" s="37">
        <f>INDEX(AM$78:AM$91,$D1649)/$E1649</f>
        <v/>
      </c>
      <c r="AN1649" s="37">
        <f>INDEX(AN$78:AN$91,$D1649)/$E1649</f>
        <v/>
      </c>
      <c r="AO1649" s="37">
        <f>INDEX(AO$78:AO$91,$D1649)/$E1649</f>
        <v/>
      </c>
      <c r="AP1649" s="37">
        <f>INDEX(AP$78:AP$91,$D1649)/$E1649</f>
        <v/>
      </c>
      <c r="AQ1649" s="37">
        <f>INDEX(AQ$78:AQ$91,$D1649)/$E1649</f>
        <v/>
      </c>
      <c r="AR1649" s="37">
        <f>INDEX(AR$78:AR$91,$D1649)/$E1649</f>
        <v/>
      </c>
      <c r="AS1649" s="37">
        <f>INDEX(AS$78:AS$91,$D1649)/$E1649</f>
        <v/>
      </c>
      <c r="AT1649" s="37">
        <f>INDEX(AT$78:AT$91,$D1649)/$E1649</f>
        <v/>
      </c>
      <c r="AU1649" s="37">
        <f>INDEX(AU$78:AU$91,$D1649)/$E1649</f>
        <v/>
      </c>
      <c r="AV1649" s="37">
        <f>INDEX(AV$78:AV$91,$D1649)/$E1649</f>
        <v/>
      </c>
      <c r="AW1649" s="37">
        <f>INDEX(AW$78:AW$91,$D1649)/$E1649</f>
        <v/>
      </c>
      <c r="AX1649" s="37">
        <f>INDEX(AX$78:AX$91,$D1649)/$E1649</f>
        <v/>
      </c>
      <c r="AY1649" s="40">
        <f>NEWEXCISE(INDEX(AY$78:AY$91,$D1649),$E1649)</f>
        <v/>
      </c>
    </row>
    <row r="1650" hidden="1" outlineLevel="2"/>
    <row r="1651" hidden="1" outlineLevel="2">
      <c r="A1651" s="14" t="inlineStr">
        <is>
          <t>nce</t>
        </is>
      </c>
      <c r="B1651" s="14" t="inlineStr">
        <is>
          <t>coa</t>
        </is>
      </c>
      <c r="C1651" s="14" t="inlineStr">
        <is>
          <t>cem</t>
        </is>
      </c>
      <c r="D1651" s="36" t="n"/>
      <c r="E1651" s="36" t="n"/>
      <c r="F1651" s="36" t="n"/>
      <c r="G1651" s="36" t="n"/>
      <c r="H1651" s="14">
        <f>INDEX(Variables!$B$5:$B$205,MATCH($A1651,Variables!$A$5:$A$205,0))&amp;IF($C1651="",""," | "&amp;INDEX(Mapping!$B$5:$B$26,MATCH($C1651,Mapping!$A$5:$A$26,0))&amp;" | "&amp;INDEX(Mapping!$B$30:$B$46,MATCH($B1651,Mapping!$A$30:$A$46,0)))</f>
        <v/>
      </c>
      <c r="I1651" s="14">
        <f>INDEX(Variables!$C$5:$C$205,MATCH($A1651,Variables!$A$5:$A$205,0))</f>
        <v/>
      </c>
      <c r="J1651" s="14">
        <f>INDEX(Variables!$E$5:$E$205,MATCH($A1651,Variables!$A$5:$A$205,0))</f>
        <v/>
      </c>
      <c r="K1651" s="11">
        <f>LOWER(Settings!$C$4)&amp;".mit."&amp;$A1651&amp;IF($C1651="","","."&amp;$C1651&amp;"."&amp;$B1651)&amp;IF(INDEX(Variables!$D$5:$D$205,MATCH($A1651,Variables!$A$5:$A$205,0))="","","."&amp;INDEX(Variables!$D$5:$D$205,MATCH($A1651,Variables!$A$5:$A$205,0)))&amp;"."&amp;K$5</f>
        <v/>
      </c>
      <c r="L1651" s="38">
        <f>L1624+L1633+L1642</f>
        <v/>
      </c>
      <c r="M1651" s="37">
        <f>M1624+M1633+M1642</f>
        <v/>
      </c>
      <c r="N1651" s="37">
        <f>N1624+N1633+N1642</f>
        <v/>
      </c>
      <c r="O1651" s="37">
        <f>O1624+O1633+O1642</f>
        <v/>
      </c>
      <c r="P1651" s="37">
        <f>P1624+P1633+P1642</f>
        <v/>
      </c>
      <c r="Q1651" s="37">
        <f>Q1624+Q1633+Q1642</f>
        <v/>
      </c>
      <c r="R1651" s="37">
        <f>R1624+R1633+R1642</f>
        <v/>
      </c>
      <c r="S1651" s="37">
        <f>S1624+S1633+S1642</f>
        <v/>
      </c>
      <c r="T1651" s="37">
        <f>T1624+T1633+T1642</f>
        <v/>
      </c>
      <c r="U1651" s="37">
        <f>U1624+U1633+U1642</f>
        <v/>
      </c>
      <c r="V1651" s="37">
        <f>V1624+V1633+V1642</f>
        <v/>
      </c>
      <c r="W1651" s="37">
        <f>W1624+W1633+W1642</f>
        <v/>
      </c>
      <c r="X1651" s="37">
        <f>X1624+X1633+X1642</f>
        <v/>
      </c>
      <c r="Y1651" s="37">
        <f>Y1624+Y1633+Y1642</f>
        <v/>
      </c>
      <c r="Z1651" s="37">
        <f>Z1624+Z1633+Z1642</f>
        <v/>
      </c>
      <c r="AA1651" s="37">
        <f>AA1624+AA1633+AA1642</f>
        <v/>
      </c>
      <c r="AB1651" s="37">
        <f>AB1624+AB1633+AB1642</f>
        <v/>
      </c>
      <c r="AC1651" s="37">
        <f>AC1624+AC1633+AC1642</f>
        <v/>
      </c>
      <c r="AD1651" s="40">
        <f>NEWPOLICY(AD1624,AD1633,AD1642)</f>
        <v/>
      </c>
      <c r="AF1651" s="11">
        <f>LOWER(Settings!$C$4)&amp;".mit."&amp;$A1651&amp;IF($C1651="","","."&amp;$C1651&amp;"."&amp;$B1651)&amp;IF(INDEX(Variables!$D$5:$D$205,MATCH($A1651,Variables!$A$5:$A$205,0))="","","."&amp;INDEX(Variables!$D$5:$D$205,MATCH($A1651,Variables!$A$5:$A$205,0)))&amp;"."&amp;AF$5</f>
        <v/>
      </c>
      <c r="AG1651" s="38">
        <f>AG1624+AG1633+AG1642</f>
        <v/>
      </c>
      <c r="AH1651" s="37">
        <f>AH1624+AH1633+AH1642</f>
        <v/>
      </c>
      <c r="AI1651" s="37">
        <f>AI1624+AI1633+AI1642</f>
        <v/>
      </c>
      <c r="AJ1651" s="37">
        <f>AJ1624+AJ1633+AJ1642</f>
        <v/>
      </c>
      <c r="AK1651" s="37">
        <f>AK1624+AK1633+AK1642</f>
        <v/>
      </c>
      <c r="AL1651" s="37">
        <f>AL1624+AL1633+AL1642</f>
        <v/>
      </c>
      <c r="AM1651" s="37">
        <f>AM1624+AM1633+AM1642</f>
        <v/>
      </c>
      <c r="AN1651" s="37">
        <f>AN1624+AN1633+AN1642</f>
        <v/>
      </c>
      <c r="AO1651" s="37">
        <f>AO1624+AO1633+AO1642</f>
        <v/>
      </c>
      <c r="AP1651" s="37">
        <f>AP1624+AP1633+AP1642</f>
        <v/>
      </c>
      <c r="AQ1651" s="37">
        <f>AQ1624+AQ1633+AQ1642</f>
        <v/>
      </c>
      <c r="AR1651" s="37">
        <f>AR1624+AR1633+AR1642</f>
        <v/>
      </c>
      <c r="AS1651" s="37">
        <f>AS1624+AS1633+AS1642</f>
        <v/>
      </c>
      <c r="AT1651" s="37">
        <f>AT1624+AT1633+AT1642</f>
        <v/>
      </c>
      <c r="AU1651" s="37">
        <f>AU1624+AU1633+AU1642</f>
        <v/>
      </c>
      <c r="AV1651" s="37">
        <f>AV1624+AV1633+AV1642</f>
        <v/>
      </c>
      <c r="AW1651" s="37">
        <f>AW1624+AW1633+AW1642</f>
        <v/>
      </c>
      <c r="AX1651" s="37">
        <f>AX1624+AX1633+AX1642</f>
        <v/>
      </c>
      <c r="AY1651" s="40">
        <f>NEWPOLICY(AY1624,AY1633,AY1642)</f>
        <v/>
      </c>
    </row>
    <row r="1652" hidden="1" outlineLevel="2">
      <c r="A1652" s="14" t="inlineStr">
        <is>
          <t>nce</t>
        </is>
      </c>
      <c r="B1652" s="14" t="inlineStr">
        <is>
          <t>nga</t>
        </is>
      </c>
      <c r="C1652" s="14" t="inlineStr">
        <is>
          <t>cem</t>
        </is>
      </c>
      <c r="D1652" s="36" t="n"/>
      <c r="E1652" s="36" t="n"/>
      <c r="F1652" s="36" t="n"/>
      <c r="G1652" s="36" t="n"/>
      <c r="H1652" s="14">
        <f>INDEX(Variables!$B$5:$B$205,MATCH($A1652,Variables!$A$5:$A$205,0))&amp;IF($C1652="",""," | "&amp;INDEX(Mapping!$B$5:$B$26,MATCH($C1652,Mapping!$A$5:$A$26,0))&amp;" | "&amp;INDEX(Mapping!$B$30:$B$46,MATCH($B1652,Mapping!$A$30:$A$46,0)))</f>
        <v/>
      </c>
      <c r="I1652" s="14">
        <f>INDEX(Variables!$C$5:$C$205,MATCH($A1652,Variables!$A$5:$A$205,0))</f>
        <v/>
      </c>
      <c r="J1652" s="14">
        <f>INDEX(Variables!$E$5:$E$205,MATCH($A1652,Variables!$A$5:$A$205,0))</f>
        <v/>
      </c>
      <c r="K1652" s="11">
        <f>LOWER(Settings!$C$4)&amp;".mit."&amp;$A1652&amp;IF($C1652="","","."&amp;$C1652&amp;"."&amp;$B1652)&amp;IF(INDEX(Variables!$D$5:$D$205,MATCH($A1652,Variables!$A$5:$A$205,0))="","","."&amp;INDEX(Variables!$D$5:$D$205,MATCH($A1652,Variables!$A$5:$A$205,0)))&amp;"."&amp;K$5</f>
        <v/>
      </c>
      <c r="L1652" s="38">
        <f>L1625+L1634+L1643</f>
        <v/>
      </c>
      <c r="M1652" s="37">
        <f>M1625+M1634+M1643</f>
        <v/>
      </c>
      <c r="N1652" s="37">
        <f>N1625+N1634+N1643</f>
        <v/>
      </c>
      <c r="O1652" s="37">
        <f>O1625+O1634+O1643</f>
        <v/>
      </c>
      <c r="P1652" s="37">
        <f>P1625+P1634+P1643</f>
        <v/>
      </c>
      <c r="Q1652" s="37">
        <f>Q1625+Q1634+Q1643</f>
        <v/>
      </c>
      <c r="R1652" s="37">
        <f>R1625+R1634+R1643</f>
        <v/>
      </c>
      <c r="S1652" s="37">
        <f>S1625+S1634+S1643</f>
        <v/>
      </c>
      <c r="T1652" s="37">
        <f>T1625+T1634+T1643</f>
        <v/>
      </c>
      <c r="U1652" s="37">
        <f>U1625+U1634+U1643</f>
        <v/>
      </c>
      <c r="V1652" s="37">
        <f>V1625+V1634+V1643</f>
        <v/>
      </c>
      <c r="W1652" s="37">
        <f>W1625+W1634+W1643</f>
        <v/>
      </c>
      <c r="X1652" s="37">
        <f>X1625+X1634+X1643</f>
        <v/>
      </c>
      <c r="Y1652" s="37">
        <f>Y1625+Y1634+Y1643</f>
        <v/>
      </c>
      <c r="Z1652" s="37">
        <f>Z1625+Z1634+Z1643</f>
        <v/>
      </c>
      <c r="AA1652" s="37">
        <f>AA1625+AA1634+AA1643</f>
        <v/>
      </c>
      <c r="AB1652" s="37">
        <f>AB1625+AB1634+AB1643</f>
        <v/>
      </c>
      <c r="AC1652" s="37">
        <f>AC1625+AC1634+AC1643</f>
        <v/>
      </c>
      <c r="AD1652" s="40">
        <f>NEWPOLICY(AD1625,AD1634,AD1643)</f>
        <v/>
      </c>
      <c r="AF1652" s="11">
        <f>LOWER(Settings!$C$4)&amp;".mit."&amp;$A1652&amp;IF($C1652="","","."&amp;$C1652&amp;"."&amp;$B1652)&amp;IF(INDEX(Variables!$D$5:$D$205,MATCH($A1652,Variables!$A$5:$A$205,0))="","","."&amp;INDEX(Variables!$D$5:$D$205,MATCH($A1652,Variables!$A$5:$A$205,0)))&amp;"."&amp;AF$5</f>
        <v/>
      </c>
      <c r="AG1652" s="38">
        <f>AG1625+AG1634+AG1643</f>
        <v/>
      </c>
      <c r="AH1652" s="37">
        <f>AH1625+AH1634+AH1643</f>
        <v/>
      </c>
      <c r="AI1652" s="37">
        <f>AI1625+AI1634+AI1643</f>
        <v/>
      </c>
      <c r="AJ1652" s="37">
        <f>AJ1625+AJ1634+AJ1643</f>
        <v/>
      </c>
      <c r="AK1652" s="37">
        <f>AK1625+AK1634+AK1643</f>
        <v/>
      </c>
      <c r="AL1652" s="37">
        <f>AL1625+AL1634+AL1643</f>
        <v/>
      </c>
      <c r="AM1652" s="37">
        <f>AM1625+AM1634+AM1643</f>
        <v/>
      </c>
      <c r="AN1652" s="37">
        <f>AN1625+AN1634+AN1643</f>
        <v/>
      </c>
      <c r="AO1652" s="37">
        <f>AO1625+AO1634+AO1643</f>
        <v/>
      </c>
      <c r="AP1652" s="37">
        <f>AP1625+AP1634+AP1643</f>
        <v/>
      </c>
      <c r="AQ1652" s="37">
        <f>AQ1625+AQ1634+AQ1643</f>
        <v/>
      </c>
      <c r="AR1652" s="37">
        <f>AR1625+AR1634+AR1643</f>
        <v/>
      </c>
      <c r="AS1652" s="37">
        <f>AS1625+AS1634+AS1643</f>
        <v/>
      </c>
      <c r="AT1652" s="37">
        <f>AT1625+AT1634+AT1643</f>
        <v/>
      </c>
      <c r="AU1652" s="37">
        <f>AU1625+AU1634+AU1643</f>
        <v/>
      </c>
      <c r="AV1652" s="37">
        <f>AV1625+AV1634+AV1643</f>
        <v/>
      </c>
      <c r="AW1652" s="37">
        <f>AW1625+AW1634+AW1643</f>
        <v/>
      </c>
      <c r="AX1652" s="37">
        <f>AX1625+AX1634+AX1643</f>
        <v/>
      </c>
      <c r="AY1652" s="40">
        <f>NEWPOLICY(AY1625,AY1634,AY1643)</f>
        <v/>
      </c>
    </row>
    <row r="1653" hidden="1" outlineLevel="2">
      <c r="A1653" s="14" t="inlineStr">
        <is>
          <t>nce</t>
        </is>
      </c>
      <c r="B1653" s="14" t="inlineStr">
        <is>
          <t>gso</t>
        </is>
      </c>
      <c r="C1653" s="14" t="inlineStr">
        <is>
          <t>cem</t>
        </is>
      </c>
      <c r="D1653" s="36" t="n"/>
      <c r="E1653" s="36" t="n"/>
      <c r="F1653" s="36" t="n"/>
      <c r="G1653" s="36" t="n"/>
      <c r="H1653" s="14">
        <f>INDEX(Variables!$B$5:$B$205,MATCH($A1653,Variables!$A$5:$A$205,0))&amp;IF($C1653="",""," | "&amp;INDEX(Mapping!$B$5:$B$26,MATCH($C1653,Mapping!$A$5:$A$26,0))&amp;" | "&amp;INDEX(Mapping!$B$30:$B$46,MATCH($B1653,Mapping!$A$30:$A$46,0)))</f>
        <v/>
      </c>
      <c r="I1653" s="14">
        <f>INDEX(Variables!$C$5:$C$205,MATCH($A1653,Variables!$A$5:$A$205,0))</f>
        <v/>
      </c>
      <c r="J1653" s="14">
        <f>INDEX(Variables!$E$5:$E$205,MATCH($A1653,Variables!$A$5:$A$205,0))</f>
        <v/>
      </c>
      <c r="K1653" s="11">
        <f>LOWER(Settings!$C$4)&amp;".mit."&amp;$A1653&amp;IF($C1653="","","."&amp;$C1653&amp;"."&amp;$B1653)&amp;IF(INDEX(Variables!$D$5:$D$205,MATCH($A1653,Variables!$A$5:$A$205,0))="","","."&amp;INDEX(Variables!$D$5:$D$205,MATCH($A1653,Variables!$A$5:$A$205,0)))&amp;"."&amp;K$5</f>
        <v/>
      </c>
      <c r="L1653" s="38">
        <f>L1626+L1635+L1644</f>
        <v/>
      </c>
      <c r="M1653" s="37">
        <f>M1626+M1635+M1644</f>
        <v/>
      </c>
      <c r="N1653" s="37">
        <f>N1626+N1635+N1644</f>
        <v/>
      </c>
      <c r="O1653" s="37">
        <f>O1626+O1635+O1644</f>
        <v/>
      </c>
      <c r="P1653" s="37">
        <f>P1626+P1635+P1644</f>
        <v/>
      </c>
      <c r="Q1653" s="37">
        <f>Q1626+Q1635+Q1644</f>
        <v/>
      </c>
      <c r="R1653" s="37">
        <f>R1626+R1635+R1644</f>
        <v/>
      </c>
      <c r="S1653" s="37">
        <f>S1626+S1635+S1644</f>
        <v/>
      </c>
      <c r="T1653" s="37">
        <f>T1626+T1635+T1644</f>
        <v/>
      </c>
      <c r="U1653" s="37">
        <f>U1626+U1635+U1644</f>
        <v/>
      </c>
      <c r="V1653" s="37">
        <f>V1626+V1635+V1644</f>
        <v/>
      </c>
      <c r="W1653" s="37">
        <f>W1626+W1635+W1644</f>
        <v/>
      </c>
      <c r="X1653" s="37">
        <f>X1626+X1635+X1644</f>
        <v/>
      </c>
      <c r="Y1653" s="37">
        <f>Y1626+Y1635+Y1644</f>
        <v/>
      </c>
      <c r="Z1653" s="37">
        <f>Z1626+Z1635+Z1644</f>
        <v/>
      </c>
      <c r="AA1653" s="37">
        <f>AA1626+AA1635+AA1644</f>
        <v/>
      </c>
      <c r="AB1653" s="37">
        <f>AB1626+AB1635+AB1644</f>
        <v/>
      </c>
      <c r="AC1653" s="37">
        <f>AC1626+AC1635+AC1644</f>
        <v/>
      </c>
      <c r="AD1653" s="40">
        <f>NEWPOLICY(AD1626,AD1635,AD1644)</f>
        <v/>
      </c>
      <c r="AF1653" s="11">
        <f>LOWER(Settings!$C$4)&amp;".mit."&amp;$A1653&amp;IF($C1653="","","."&amp;$C1653&amp;"."&amp;$B1653)&amp;IF(INDEX(Variables!$D$5:$D$205,MATCH($A1653,Variables!$A$5:$A$205,0))="","","."&amp;INDEX(Variables!$D$5:$D$205,MATCH($A1653,Variables!$A$5:$A$205,0)))&amp;"."&amp;AF$5</f>
        <v/>
      </c>
      <c r="AG1653" s="38">
        <f>AG1626+AG1635+AG1644</f>
        <v/>
      </c>
      <c r="AH1653" s="37">
        <f>AH1626+AH1635+AH1644</f>
        <v/>
      </c>
      <c r="AI1653" s="37">
        <f>AI1626+AI1635+AI1644</f>
        <v/>
      </c>
      <c r="AJ1653" s="37">
        <f>AJ1626+AJ1635+AJ1644</f>
        <v/>
      </c>
      <c r="AK1653" s="37">
        <f>AK1626+AK1635+AK1644</f>
        <v/>
      </c>
      <c r="AL1653" s="37">
        <f>AL1626+AL1635+AL1644</f>
        <v/>
      </c>
      <c r="AM1653" s="37">
        <f>AM1626+AM1635+AM1644</f>
        <v/>
      </c>
      <c r="AN1653" s="37">
        <f>AN1626+AN1635+AN1644</f>
        <v/>
      </c>
      <c r="AO1653" s="37">
        <f>AO1626+AO1635+AO1644</f>
        <v/>
      </c>
      <c r="AP1653" s="37">
        <f>AP1626+AP1635+AP1644</f>
        <v/>
      </c>
      <c r="AQ1653" s="37">
        <f>AQ1626+AQ1635+AQ1644</f>
        <v/>
      </c>
      <c r="AR1653" s="37">
        <f>AR1626+AR1635+AR1644</f>
        <v/>
      </c>
      <c r="AS1653" s="37">
        <f>AS1626+AS1635+AS1644</f>
        <v/>
      </c>
      <c r="AT1653" s="37">
        <f>AT1626+AT1635+AT1644</f>
        <v/>
      </c>
      <c r="AU1653" s="37">
        <f>AU1626+AU1635+AU1644</f>
        <v/>
      </c>
      <c r="AV1653" s="37">
        <f>AV1626+AV1635+AV1644</f>
        <v/>
      </c>
      <c r="AW1653" s="37">
        <f>AW1626+AW1635+AW1644</f>
        <v/>
      </c>
      <c r="AX1653" s="37">
        <f>AX1626+AX1635+AX1644</f>
        <v/>
      </c>
      <c r="AY1653" s="40">
        <f>NEWPOLICY(AY1626,AY1635,AY1644)</f>
        <v/>
      </c>
    </row>
    <row r="1654" hidden="1" outlineLevel="2">
      <c r="A1654" s="14" t="inlineStr">
        <is>
          <t>nce</t>
        </is>
      </c>
      <c r="B1654" s="14" t="inlineStr">
        <is>
          <t>die</t>
        </is>
      </c>
      <c r="C1654" s="14" t="inlineStr">
        <is>
          <t>cem</t>
        </is>
      </c>
      <c r="D1654" s="36" t="n"/>
      <c r="E1654" s="36" t="n"/>
      <c r="F1654" s="36" t="n"/>
      <c r="G1654" s="36" t="n"/>
      <c r="H1654" s="14">
        <f>INDEX(Variables!$B$5:$B$205,MATCH($A1654,Variables!$A$5:$A$205,0))&amp;IF($C1654="",""," | "&amp;INDEX(Mapping!$B$5:$B$26,MATCH($C1654,Mapping!$A$5:$A$26,0))&amp;" | "&amp;INDEX(Mapping!$B$30:$B$46,MATCH($B1654,Mapping!$A$30:$A$46,0)))</f>
        <v/>
      </c>
      <c r="I1654" s="14">
        <f>INDEX(Variables!$C$5:$C$205,MATCH($A1654,Variables!$A$5:$A$205,0))</f>
        <v/>
      </c>
      <c r="J1654" s="14">
        <f>INDEX(Variables!$E$5:$E$205,MATCH($A1654,Variables!$A$5:$A$205,0))</f>
        <v/>
      </c>
      <c r="K1654" s="11">
        <f>LOWER(Settings!$C$4)&amp;".mit."&amp;$A1654&amp;IF($C1654="","","."&amp;$C1654&amp;"."&amp;$B1654)&amp;IF(INDEX(Variables!$D$5:$D$205,MATCH($A1654,Variables!$A$5:$A$205,0))="","","."&amp;INDEX(Variables!$D$5:$D$205,MATCH($A1654,Variables!$A$5:$A$205,0)))&amp;"."&amp;K$5</f>
        <v/>
      </c>
      <c r="L1654" s="38">
        <f>L1627+L1636+L1645</f>
        <v/>
      </c>
      <c r="M1654" s="37">
        <f>M1627+M1636+M1645</f>
        <v/>
      </c>
      <c r="N1654" s="37">
        <f>N1627+N1636+N1645</f>
        <v/>
      </c>
      <c r="O1654" s="37">
        <f>O1627+O1636+O1645</f>
        <v/>
      </c>
      <c r="P1654" s="37">
        <f>P1627+P1636+P1645</f>
        <v/>
      </c>
      <c r="Q1654" s="37">
        <f>Q1627+Q1636+Q1645</f>
        <v/>
      </c>
      <c r="R1654" s="37">
        <f>R1627+R1636+R1645</f>
        <v/>
      </c>
      <c r="S1654" s="37">
        <f>S1627+S1636+S1645</f>
        <v/>
      </c>
      <c r="T1654" s="37">
        <f>T1627+T1636+T1645</f>
        <v/>
      </c>
      <c r="U1654" s="37">
        <f>U1627+U1636+U1645</f>
        <v/>
      </c>
      <c r="V1654" s="37">
        <f>V1627+V1636+V1645</f>
        <v/>
      </c>
      <c r="W1654" s="37">
        <f>W1627+W1636+W1645</f>
        <v/>
      </c>
      <c r="X1654" s="37">
        <f>X1627+X1636+X1645</f>
        <v/>
      </c>
      <c r="Y1654" s="37">
        <f>Y1627+Y1636+Y1645</f>
        <v/>
      </c>
      <c r="Z1654" s="37">
        <f>Z1627+Z1636+Z1645</f>
        <v/>
      </c>
      <c r="AA1654" s="37">
        <f>AA1627+AA1636+AA1645</f>
        <v/>
      </c>
      <c r="AB1654" s="37">
        <f>AB1627+AB1636+AB1645</f>
        <v/>
      </c>
      <c r="AC1654" s="37">
        <f>AC1627+AC1636+AC1645</f>
        <v/>
      </c>
      <c r="AD1654" s="40">
        <f>NEWPOLICY(AD1627,AD1636,AD1645)</f>
        <v/>
      </c>
      <c r="AF1654" s="11">
        <f>LOWER(Settings!$C$4)&amp;".mit."&amp;$A1654&amp;IF($C1654="","","."&amp;$C1654&amp;"."&amp;$B1654)&amp;IF(INDEX(Variables!$D$5:$D$205,MATCH($A1654,Variables!$A$5:$A$205,0))="","","."&amp;INDEX(Variables!$D$5:$D$205,MATCH($A1654,Variables!$A$5:$A$205,0)))&amp;"."&amp;AF$5</f>
        <v/>
      </c>
      <c r="AG1654" s="38">
        <f>AG1627+AG1636+AG1645</f>
        <v/>
      </c>
      <c r="AH1654" s="37">
        <f>AH1627+AH1636+AH1645</f>
        <v/>
      </c>
      <c r="AI1654" s="37">
        <f>AI1627+AI1636+AI1645</f>
        <v/>
      </c>
      <c r="AJ1654" s="37">
        <f>AJ1627+AJ1636+AJ1645</f>
        <v/>
      </c>
      <c r="AK1654" s="37">
        <f>AK1627+AK1636+AK1645</f>
        <v/>
      </c>
      <c r="AL1654" s="37">
        <f>AL1627+AL1636+AL1645</f>
        <v/>
      </c>
      <c r="AM1654" s="37">
        <f>AM1627+AM1636+AM1645</f>
        <v/>
      </c>
      <c r="AN1654" s="37">
        <f>AN1627+AN1636+AN1645</f>
        <v/>
      </c>
      <c r="AO1654" s="37">
        <f>AO1627+AO1636+AO1645</f>
        <v/>
      </c>
      <c r="AP1654" s="37">
        <f>AP1627+AP1636+AP1645</f>
        <v/>
      </c>
      <c r="AQ1654" s="37">
        <f>AQ1627+AQ1636+AQ1645</f>
        <v/>
      </c>
      <c r="AR1654" s="37">
        <f>AR1627+AR1636+AR1645</f>
        <v/>
      </c>
      <c r="AS1654" s="37">
        <f>AS1627+AS1636+AS1645</f>
        <v/>
      </c>
      <c r="AT1654" s="37">
        <f>AT1627+AT1636+AT1645</f>
        <v/>
      </c>
      <c r="AU1654" s="37">
        <f>AU1627+AU1636+AU1645</f>
        <v/>
      </c>
      <c r="AV1654" s="37">
        <f>AV1627+AV1636+AV1645</f>
        <v/>
      </c>
      <c r="AW1654" s="37">
        <f>AW1627+AW1636+AW1645</f>
        <v/>
      </c>
      <c r="AX1654" s="37">
        <f>AX1627+AX1636+AX1645</f>
        <v/>
      </c>
      <c r="AY1654" s="40">
        <f>NEWPOLICY(AY1627,AY1636,AY1645)</f>
        <v/>
      </c>
    </row>
    <row r="1655" hidden="1" outlineLevel="2">
      <c r="A1655" s="14" t="inlineStr">
        <is>
          <t>nce</t>
        </is>
      </c>
      <c r="B1655" s="14" t="inlineStr">
        <is>
          <t>lpg</t>
        </is>
      </c>
      <c r="C1655" s="14" t="inlineStr">
        <is>
          <t>cem</t>
        </is>
      </c>
      <c r="D1655" s="36" t="n"/>
      <c r="E1655" s="36" t="n"/>
      <c r="F1655" s="36" t="n"/>
      <c r="G1655" s="36" t="n"/>
      <c r="H1655" s="14">
        <f>INDEX(Variables!$B$5:$B$205,MATCH($A1655,Variables!$A$5:$A$205,0))&amp;IF($C1655="",""," | "&amp;INDEX(Mapping!$B$5:$B$26,MATCH($C1655,Mapping!$A$5:$A$26,0))&amp;" | "&amp;INDEX(Mapping!$B$30:$B$46,MATCH($B1655,Mapping!$A$30:$A$46,0)))</f>
        <v/>
      </c>
      <c r="I1655" s="14">
        <f>INDEX(Variables!$C$5:$C$205,MATCH($A1655,Variables!$A$5:$A$205,0))</f>
        <v/>
      </c>
      <c r="J1655" s="14">
        <f>INDEX(Variables!$E$5:$E$205,MATCH($A1655,Variables!$A$5:$A$205,0))</f>
        <v/>
      </c>
      <c r="K1655" s="11">
        <f>LOWER(Settings!$C$4)&amp;".mit."&amp;$A1655&amp;IF($C1655="","","."&amp;$C1655&amp;"."&amp;$B1655)&amp;IF(INDEX(Variables!$D$5:$D$205,MATCH($A1655,Variables!$A$5:$A$205,0))="","","."&amp;INDEX(Variables!$D$5:$D$205,MATCH($A1655,Variables!$A$5:$A$205,0)))&amp;"."&amp;K$5</f>
        <v/>
      </c>
      <c r="L1655" s="38">
        <f>L1628+L1637+L1646</f>
        <v/>
      </c>
      <c r="M1655" s="37">
        <f>M1628+M1637+M1646</f>
        <v/>
      </c>
      <c r="N1655" s="37">
        <f>N1628+N1637+N1646</f>
        <v/>
      </c>
      <c r="O1655" s="37">
        <f>O1628+O1637+O1646</f>
        <v/>
      </c>
      <c r="P1655" s="37">
        <f>P1628+P1637+P1646</f>
        <v/>
      </c>
      <c r="Q1655" s="37">
        <f>Q1628+Q1637+Q1646</f>
        <v/>
      </c>
      <c r="R1655" s="37">
        <f>R1628+R1637+R1646</f>
        <v/>
      </c>
      <c r="S1655" s="37">
        <f>S1628+S1637+S1646</f>
        <v/>
      </c>
      <c r="T1655" s="37">
        <f>T1628+T1637+T1646</f>
        <v/>
      </c>
      <c r="U1655" s="37">
        <f>U1628+U1637+U1646</f>
        <v/>
      </c>
      <c r="V1655" s="37">
        <f>V1628+V1637+V1646</f>
        <v/>
      </c>
      <c r="W1655" s="37">
        <f>W1628+W1637+W1646</f>
        <v/>
      </c>
      <c r="X1655" s="37">
        <f>X1628+X1637+X1646</f>
        <v/>
      </c>
      <c r="Y1655" s="37">
        <f>Y1628+Y1637+Y1646</f>
        <v/>
      </c>
      <c r="Z1655" s="37">
        <f>Z1628+Z1637+Z1646</f>
        <v/>
      </c>
      <c r="AA1655" s="37">
        <f>AA1628+AA1637+AA1646</f>
        <v/>
      </c>
      <c r="AB1655" s="37">
        <f>AB1628+AB1637+AB1646</f>
        <v/>
      </c>
      <c r="AC1655" s="37">
        <f>AC1628+AC1637+AC1646</f>
        <v/>
      </c>
      <c r="AD1655" s="40">
        <f>NEWPOLICY(AD1628,AD1637,AD1646)</f>
        <v/>
      </c>
      <c r="AF1655" s="11">
        <f>LOWER(Settings!$C$4)&amp;".mit."&amp;$A1655&amp;IF($C1655="","","."&amp;$C1655&amp;"."&amp;$B1655)&amp;IF(INDEX(Variables!$D$5:$D$205,MATCH($A1655,Variables!$A$5:$A$205,0))="","","."&amp;INDEX(Variables!$D$5:$D$205,MATCH($A1655,Variables!$A$5:$A$205,0)))&amp;"."&amp;AF$5</f>
        <v/>
      </c>
      <c r="AG1655" s="38">
        <f>AG1628+AG1637+AG1646</f>
        <v/>
      </c>
      <c r="AH1655" s="37">
        <f>AH1628+AH1637+AH1646</f>
        <v/>
      </c>
      <c r="AI1655" s="37">
        <f>AI1628+AI1637+AI1646</f>
        <v/>
      </c>
      <c r="AJ1655" s="37">
        <f>AJ1628+AJ1637+AJ1646</f>
        <v/>
      </c>
      <c r="AK1655" s="37">
        <f>AK1628+AK1637+AK1646</f>
        <v/>
      </c>
      <c r="AL1655" s="37">
        <f>AL1628+AL1637+AL1646</f>
        <v/>
      </c>
      <c r="AM1655" s="37">
        <f>AM1628+AM1637+AM1646</f>
        <v/>
      </c>
      <c r="AN1655" s="37">
        <f>AN1628+AN1637+AN1646</f>
        <v/>
      </c>
      <c r="AO1655" s="37">
        <f>AO1628+AO1637+AO1646</f>
        <v/>
      </c>
      <c r="AP1655" s="37">
        <f>AP1628+AP1637+AP1646</f>
        <v/>
      </c>
      <c r="AQ1655" s="37">
        <f>AQ1628+AQ1637+AQ1646</f>
        <v/>
      </c>
      <c r="AR1655" s="37">
        <f>AR1628+AR1637+AR1646</f>
        <v/>
      </c>
      <c r="AS1655" s="37">
        <f>AS1628+AS1637+AS1646</f>
        <v/>
      </c>
      <c r="AT1655" s="37">
        <f>AT1628+AT1637+AT1646</f>
        <v/>
      </c>
      <c r="AU1655" s="37">
        <f>AU1628+AU1637+AU1646</f>
        <v/>
      </c>
      <c r="AV1655" s="37">
        <f>AV1628+AV1637+AV1646</f>
        <v/>
      </c>
      <c r="AW1655" s="37">
        <f>AW1628+AW1637+AW1646</f>
        <v/>
      </c>
      <c r="AX1655" s="37">
        <f>AX1628+AX1637+AX1646</f>
        <v/>
      </c>
      <c r="AY1655" s="40">
        <f>NEWPOLICY(AY1628,AY1637,AY1646)</f>
        <v/>
      </c>
    </row>
    <row r="1656" hidden="1" outlineLevel="2">
      <c r="A1656" s="14" t="inlineStr">
        <is>
          <t>nce</t>
        </is>
      </c>
      <c r="B1656" s="14" t="inlineStr">
        <is>
          <t>ker</t>
        </is>
      </c>
      <c r="C1656" s="14" t="inlineStr">
        <is>
          <t>cem</t>
        </is>
      </c>
      <c r="D1656" s="36" t="n"/>
      <c r="E1656" s="36" t="n"/>
      <c r="F1656" s="36" t="n"/>
      <c r="G1656" s="36" t="n"/>
      <c r="H1656" s="14">
        <f>INDEX(Variables!$B$5:$B$205,MATCH($A1656,Variables!$A$5:$A$205,0))&amp;IF($C1656="",""," | "&amp;INDEX(Mapping!$B$5:$B$26,MATCH($C1656,Mapping!$A$5:$A$26,0))&amp;" | "&amp;INDEX(Mapping!$B$30:$B$46,MATCH($B1656,Mapping!$A$30:$A$46,0)))</f>
        <v/>
      </c>
      <c r="I1656" s="14">
        <f>INDEX(Variables!$C$5:$C$205,MATCH($A1656,Variables!$A$5:$A$205,0))</f>
        <v/>
      </c>
      <c r="J1656" s="14">
        <f>INDEX(Variables!$E$5:$E$205,MATCH($A1656,Variables!$A$5:$A$205,0))</f>
        <v/>
      </c>
      <c r="K1656" s="11">
        <f>LOWER(Settings!$C$4)&amp;".mit."&amp;$A1656&amp;IF($C1656="","","."&amp;$C1656&amp;"."&amp;$B1656)&amp;IF(INDEX(Variables!$D$5:$D$205,MATCH($A1656,Variables!$A$5:$A$205,0))="","","."&amp;INDEX(Variables!$D$5:$D$205,MATCH($A1656,Variables!$A$5:$A$205,0)))&amp;"."&amp;K$5</f>
        <v/>
      </c>
      <c r="L1656" s="38">
        <f>L1629+L1638+L1647</f>
        <v/>
      </c>
      <c r="M1656" s="37">
        <f>M1629+M1638+M1647</f>
        <v/>
      </c>
      <c r="N1656" s="37">
        <f>N1629+N1638+N1647</f>
        <v/>
      </c>
      <c r="O1656" s="37">
        <f>O1629+O1638+O1647</f>
        <v/>
      </c>
      <c r="P1656" s="37">
        <f>P1629+P1638+P1647</f>
        <v/>
      </c>
      <c r="Q1656" s="37">
        <f>Q1629+Q1638+Q1647</f>
        <v/>
      </c>
      <c r="R1656" s="37">
        <f>R1629+R1638+R1647</f>
        <v/>
      </c>
      <c r="S1656" s="37">
        <f>S1629+S1638+S1647</f>
        <v/>
      </c>
      <c r="T1656" s="37">
        <f>T1629+T1638+T1647</f>
        <v/>
      </c>
      <c r="U1656" s="37">
        <f>U1629+U1638+U1647</f>
        <v/>
      </c>
      <c r="V1656" s="37">
        <f>V1629+V1638+V1647</f>
        <v/>
      </c>
      <c r="W1656" s="37">
        <f>W1629+W1638+W1647</f>
        <v/>
      </c>
      <c r="X1656" s="37">
        <f>X1629+X1638+X1647</f>
        <v/>
      </c>
      <c r="Y1656" s="37">
        <f>Y1629+Y1638+Y1647</f>
        <v/>
      </c>
      <c r="Z1656" s="37">
        <f>Z1629+Z1638+Z1647</f>
        <v/>
      </c>
      <c r="AA1656" s="37">
        <f>AA1629+AA1638+AA1647</f>
        <v/>
      </c>
      <c r="AB1656" s="37">
        <f>AB1629+AB1638+AB1647</f>
        <v/>
      </c>
      <c r="AC1656" s="37">
        <f>AC1629+AC1638+AC1647</f>
        <v/>
      </c>
      <c r="AD1656" s="40">
        <f>NEWPOLICY(AD1629,AD1638,AD1647)</f>
        <v/>
      </c>
      <c r="AF1656" s="11">
        <f>LOWER(Settings!$C$4)&amp;".mit."&amp;$A1656&amp;IF($C1656="","","."&amp;$C1656&amp;"."&amp;$B1656)&amp;IF(INDEX(Variables!$D$5:$D$205,MATCH($A1656,Variables!$A$5:$A$205,0))="","","."&amp;INDEX(Variables!$D$5:$D$205,MATCH($A1656,Variables!$A$5:$A$205,0)))&amp;"."&amp;AF$5</f>
        <v/>
      </c>
      <c r="AG1656" s="38">
        <f>AG1629+AG1638+AG1647</f>
        <v/>
      </c>
      <c r="AH1656" s="37">
        <f>AH1629+AH1638+AH1647</f>
        <v/>
      </c>
      <c r="AI1656" s="37">
        <f>AI1629+AI1638+AI1647</f>
        <v/>
      </c>
      <c r="AJ1656" s="37">
        <f>AJ1629+AJ1638+AJ1647</f>
        <v/>
      </c>
      <c r="AK1656" s="37">
        <f>AK1629+AK1638+AK1647</f>
        <v/>
      </c>
      <c r="AL1656" s="37">
        <f>AL1629+AL1638+AL1647</f>
        <v/>
      </c>
      <c r="AM1656" s="37">
        <f>AM1629+AM1638+AM1647</f>
        <v/>
      </c>
      <c r="AN1656" s="37">
        <f>AN1629+AN1638+AN1647</f>
        <v/>
      </c>
      <c r="AO1656" s="37">
        <f>AO1629+AO1638+AO1647</f>
        <v/>
      </c>
      <c r="AP1656" s="37">
        <f>AP1629+AP1638+AP1647</f>
        <v/>
      </c>
      <c r="AQ1656" s="37">
        <f>AQ1629+AQ1638+AQ1647</f>
        <v/>
      </c>
      <c r="AR1656" s="37">
        <f>AR1629+AR1638+AR1647</f>
        <v/>
      </c>
      <c r="AS1656" s="37">
        <f>AS1629+AS1638+AS1647</f>
        <v/>
      </c>
      <c r="AT1656" s="37">
        <f>AT1629+AT1638+AT1647</f>
        <v/>
      </c>
      <c r="AU1656" s="37">
        <f>AU1629+AU1638+AU1647</f>
        <v/>
      </c>
      <c r="AV1656" s="37">
        <f>AV1629+AV1638+AV1647</f>
        <v/>
      </c>
      <c r="AW1656" s="37">
        <f>AW1629+AW1638+AW1647</f>
        <v/>
      </c>
      <c r="AX1656" s="37">
        <f>AX1629+AX1638+AX1647</f>
        <v/>
      </c>
      <c r="AY1656" s="40">
        <f>NEWPOLICY(AY1629,AY1638,AY1647)</f>
        <v/>
      </c>
    </row>
    <row r="1657" hidden="1" outlineLevel="2">
      <c r="A1657" s="14" t="inlineStr">
        <is>
          <t>nce</t>
        </is>
      </c>
      <c r="B1657" s="14" t="inlineStr">
        <is>
          <t>oop</t>
        </is>
      </c>
      <c r="C1657" s="14" t="inlineStr">
        <is>
          <t>cem</t>
        </is>
      </c>
      <c r="D1657" s="36" t="n"/>
      <c r="E1657" s="36" t="n"/>
      <c r="F1657" s="36" t="n"/>
      <c r="G1657" s="36" t="n"/>
      <c r="H1657" s="14">
        <f>INDEX(Variables!$B$5:$B$205,MATCH($A1657,Variables!$A$5:$A$205,0))&amp;IF($C1657="",""," | "&amp;INDEX(Mapping!$B$5:$B$26,MATCH($C1657,Mapping!$A$5:$A$26,0))&amp;" | "&amp;INDEX(Mapping!$B$30:$B$46,MATCH($B1657,Mapping!$A$30:$A$46,0)))</f>
        <v/>
      </c>
      <c r="I1657" s="14">
        <f>INDEX(Variables!$C$5:$C$205,MATCH($A1657,Variables!$A$5:$A$205,0))</f>
        <v/>
      </c>
      <c r="J1657" s="14">
        <f>INDEX(Variables!$E$5:$E$205,MATCH($A1657,Variables!$A$5:$A$205,0))</f>
        <v/>
      </c>
      <c r="K1657" s="11">
        <f>LOWER(Settings!$C$4)&amp;".mit."&amp;$A1657&amp;IF($C1657="","","."&amp;$C1657&amp;"."&amp;$B1657)&amp;IF(INDEX(Variables!$D$5:$D$205,MATCH($A1657,Variables!$A$5:$A$205,0))="","","."&amp;INDEX(Variables!$D$5:$D$205,MATCH($A1657,Variables!$A$5:$A$205,0)))&amp;"."&amp;K$5</f>
        <v/>
      </c>
      <c r="L1657" s="38">
        <f>L1630+L1639+L1648</f>
        <v/>
      </c>
      <c r="M1657" s="37">
        <f>M1630+M1639+M1648</f>
        <v/>
      </c>
      <c r="N1657" s="37">
        <f>N1630+N1639+N1648</f>
        <v/>
      </c>
      <c r="O1657" s="37">
        <f>O1630+O1639+O1648</f>
        <v/>
      </c>
      <c r="P1657" s="37">
        <f>P1630+P1639+P1648</f>
        <v/>
      </c>
      <c r="Q1657" s="37">
        <f>Q1630+Q1639+Q1648</f>
        <v/>
      </c>
      <c r="R1657" s="37">
        <f>R1630+R1639+R1648</f>
        <v/>
      </c>
      <c r="S1657" s="37">
        <f>S1630+S1639+S1648</f>
        <v/>
      </c>
      <c r="T1657" s="37">
        <f>T1630+T1639+T1648</f>
        <v/>
      </c>
      <c r="U1657" s="37">
        <f>U1630+U1639+U1648</f>
        <v/>
      </c>
      <c r="V1657" s="37">
        <f>V1630+V1639+V1648</f>
        <v/>
      </c>
      <c r="W1657" s="37">
        <f>W1630+W1639+W1648</f>
        <v/>
      </c>
      <c r="X1657" s="37">
        <f>X1630+X1639+X1648</f>
        <v/>
      </c>
      <c r="Y1657" s="37">
        <f>Y1630+Y1639+Y1648</f>
        <v/>
      </c>
      <c r="Z1657" s="37">
        <f>Z1630+Z1639+Z1648</f>
        <v/>
      </c>
      <c r="AA1657" s="37">
        <f>AA1630+AA1639+AA1648</f>
        <v/>
      </c>
      <c r="AB1657" s="37">
        <f>AB1630+AB1639+AB1648</f>
        <v/>
      </c>
      <c r="AC1657" s="37">
        <f>AC1630+AC1639+AC1648</f>
        <v/>
      </c>
      <c r="AD1657" s="40">
        <f>NEWPOLICY(AD1630,AD1639,AD1648)</f>
        <v/>
      </c>
      <c r="AF1657" s="11">
        <f>LOWER(Settings!$C$4)&amp;".mit."&amp;$A1657&amp;IF($C1657="","","."&amp;$C1657&amp;"."&amp;$B1657)&amp;IF(INDEX(Variables!$D$5:$D$205,MATCH($A1657,Variables!$A$5:$A$205,0))="","","."&amp;INDEX(Variables!$D$5:$D$205,MATCH($A1657,Variables!$A$5:$A$205,0)))&amp;"."&amp;AF$5</f>
        <v/>
      </c>
      <c r="AG1657" s="38">
        <f>AG1630+AG1639+AG1648</f>
        <v/>
      </c>
      <c r="AH1657" s="37">
        <f>AH1630+AH1639+AH1648</f>
        <v/>
      </c>
      <c r="AI1657" s="37">
        <f>AI1630+AI1639+AI1648</f>
        <v/>
      </c>
      <c r="AJ1657" s="37">
        <f>AJ1630+AJ1639+AJ1648</f>
        <v/>
      </c>
      <c r="AK1657" s="37">
        <f>AK1630+AK1639+AK1648</f>
        <v/>
      </c>
      <c r="AL1657" s="37">
        <f>AL1630+AL1639+AL1648</f>
        <v/>
      </c>
      <c r="AM1657" s="37">
        <f>AM1630+AM1639+AM1648</f>
        <v/>
      </c>
      <c r="AN1657" s="37">
        <f>AN1630+AN1639+AN1648</f>
        <v/>
      </c>
      <c r="AO1657" s="37">
        <f>AO1630+AO1639+AO1648</f>
        <v/>
      </c>
      <c r="AP1657" s="37">
        <f>AP1630+AP1639+AP1648</f>
        <v/>
      </c>
      <c r="AQ1657" s="37">
        <f>AQ1630+AQ1639+AQ1648</f>
        <v/>
      </c>
      <c r="AR1657" s="37">
        <f>AR1630+AR1639+AR1648</f>
        <v/>
      </c>
      <c r="AS1657" s="37">
        <f>AS1630+AS1639+AS1648</f>
        <v/>
      </c>
      <c r="AT1657" s="37">
        <f>AT1630+AT1639+AT1648</f>
        <v/>
      </c>
      <c r="AU1657" s="37">
        <f>AU1630+AU1639+AU1648</f>
        <v/>
      </c>
      <c r="AV1657" s="37">
        <f>AV1630+AV1639+AV1648</f>
        <v/>
      </c>
      <c r="AW1657" s="37">
        <f>AW1630+AW1639+AW1648</f>
        <v/>
      </c>
      <c r="AX1657" s="37">
        <f>AX1630+AX1639+AX1648</f>
        <v/>
      </c>
      <c r="AY1657" s="40">
        <f>NEWPOLICY(AY1630,AY1639,AY1648)</f>
        <v/>
      </c>
    </row>
    <row r="1658" hidden="1" outlineLevel="2">
      <c r="A1658" s="14" t="inlineStr">
        <is>
          <t>nce</t>
        </is>
      </c>
      <c r="B1658" s="14" t="inlineStr">
        <is>
          <t>bio</t>
        </is>
      </c>
      <c r="C1658" s="14" t="inlineStr">
        <is>
          <t>cem</t>
        </is>
      </c>
      <c r="D1658" s="36" t="n"/>
      <c r="E1658" s="36" t="n"/>
      <c r="F1658" s="36" t="n"/>
      <c r="G1658" s="36" t="n"/>
      <c r="H1658" s="14">
        <f>INDEX(Variables!$B$5:$B$205,MATCH($A1658,Variables!$A$5:$A$205,0))&amp;IF($C1658="",""," | "&amp;INDEX(Mapping!$B$5:$B$26,MATCH($C1658,Mapping!$A$5:$A$26,0))&amp;" | "&amp;INDEX(Mapping!$B$30:$B$46,MATCH($B1658,Mapping!$A$30:$A$46,0)))</f>
        <v/>
      </c>
      <c r="I1658" s="14">
        <f>INDEX(Variables!$C$5:$C$205,MATCH($A1658,Variables!$A$5:$A$205,0))</f>
        <v/>
      </c>
      <c r="J1658" s="14">
        <f>INDEX(Variables!$E$5:$E$205,MATCH($A1658,Variables!$A$5:$A$205,0))</f>
        <v/>
      </c>
      <c r="K1658" s="11">
        <f>LOWER(Settings!$C$4)&amp;".mit."&amp;$A1658&amp;IF($C1658="","","."&amp;$C1658&amp;"."&amp;$B1658)&amp;IF(INDEX(Variables!$D$5:$D$205,MATCH($A1658,Variables!$A$5:$A$205,0))="","","."&amp;INDEX(Variables!$D$5:$D$205,MATCH($A1658,Variables!$A$5:$A$205,0)))&amp;"."&amp;K$5</f>
        <v/>
      </c>
      <c r="L1658" s="38">
        <f>L1631+L1640+L1649</f>
        <v/>
      </c>
      <c r="M1658" s="37">
        <f>M1631+M1640+M1649</f>
        <v/>
      </c>
      <c r="N1658" s="37">
        <f>N1631+N1640+N1649</f>
        <v/>
      </c>
      <c r="O1658" s="37">
        <f>O1631+O1640+O1649</f>
        <v/>
      </c>
      <c r="P1658" s="37">
        <f>P1631+P1640+P1649</f>
        <v/>
      </c>
      <c r="Q1658" s="37">
        <f>Q1631+Q1640+Q1649</f>
        <v/>
      </c>
      <c r="R1658" s="37">
        <f>R1631+R1640+R1649</f>
        <v/>
      </c>
      <c r="S1658" s="37">
        <f>S1631+S1640+S1649</f>
        <v/>
      </c>
      <c r="T1658" s="37">
        <f>T1631+T1640+T1649</f>
        <v/>
      </c>
      <c r="U1658" s="37">
        <f>U1631+U1640+U1649</f>
        <v/>
      </c>
      <c r="V1658" s="37">
        <f>V1631+V1640+V1649</f>
        <v/>
      </c>
      <c r="W1658" s="37">
        <f>W1631+W1640+W1649</f>
        <v/>
      </c>
      <c r="X1658" s="37">
        <f>X1631+X1640+X1649</f>
        <v/>
      </c>
      <c r="Y1658" s="37">
        <f>Y1631+Y1640+Y1649</f>
        <v/>
      </c>
      <c r="Z1658" s="37">
        <f>Z1631+Z1640+Z1649</f>
        <v/>
      </c>
      <c r="AA1658" s="37">
        <f>AA1631+AA1640+AA1649</f>
        <v/>
      </c>
      <c r="AB1658" s="37">
        <f>AB1631+AB1640+AB1649</f>
        <v/>
      </c>
      <c r="AC1658" s="37">
        <f>AC1631+AC1640+AC1649</f>
        <v/>
      </c>
      <c r="AD1658" s="40">
        <f>NEWPOLICY(AD1631,AD1640,AD1649)</f>
        <v/>
      </c>
      <c r="AF1658" s="11">
        <f>LOWER(Settings!$C$4)&amp;".mit."&amp;$A1658&amp;IF($C1658="","","."&amp;$C1658&amp;"."&amp;$B1658)&amp;IF(INDEX(Variables!$D$5:$D$205,MATCH($A1658,Variables!$A$5:$A$205,0))="","","."&amp;INDEX(Variables!$D$5:$D$205,MATCH($A1658,Variables!$A$5:$A$205,0)))&amp;"."&amp;AF$5</f>
        <v/>
      </c>
      <c r="AG1658" s="38">
        <f>AG1631+AG1640+AG1649</f>
        <v/>
      </c>
      <c r="AH1658" s="37">
        <f>AH1631+AH1640+AH1649</f>
        <v/>
      </c>
      <c r="AI1658" s="37">
        <f>AI1631+AI1640+AI1649</f>
        <v/>
      </c>
      <c r="AJ1658" s="37">
        <f>AJ1631+AJ1640+AJ1649</f>
        <v/>
      </c>
      <c r="AK1658" s="37">
        <f>AK1631+AK1640+AK1649</f>
        <v/>
      </c>
      <c r="AL1658" s="37">
        <f>AL1631+AL1640+AL1649</f>
        <v/>
      </c>
      <c r="AM1658" s="37">
        <f>AM1631+AM1640+AM1649</f>
        <v/>
      </c>
      <c r="AN1658" s="37">
        <f>AN1631+AN1640+AN1649</f>
        <v/>
      </c>
      <c r="AO1658" s="37">
        <f>AO1631+AO1640+AO1649</f>
        <v/>
      </c>
      <c r="AP1658" s="37">
        <f>AP1631+AP1640+AP1649</f>
        <v/>
      </c>
      <c r="AQ1658" s="37">
        <f>AQ1631+AQ1640+AQ1649</f>
        <v/>
      </c>
      <c r="AR1658" s="37">
        <f>AR1631+AR1640+AR1649</f>
        <v/>
      </c>
      <c r="AS1658" s="37">
        <f>AS1631+AS1640+AS1649</f>
        <v/>
      </c>
      <c r="AT1658" s="37">
        <f>AT1631+AT1640+AT1649</f>
        <v/>
      </c>
      <c r="AU1658" s="37">
        <f>AU1631+AU1640+AU1649</f>
        <v/>
      </c>
      <c r="AV1658" s="37">
        <f>AV1631+AV1640+AV1649</f>
        <v/>
      </c>
      <c r="AW1658" s="37">
        <f>AW1631+AW1640+AW1649</f>
        <v/>
      </c>
      <c r="AX1658" s="37">
        <f>AX1631+AX1640+AX1649</f>
        <v/>
      </c>
      <c r="AY1658" s="40">
        <f>NEWPOLICY(AY1631,AY1640,AY1649)</f>
        <v/>
      </c>
    </row>
    <row r="1659" hidden="1" outlineLevel="2"/>
    <row r="1660" hidden="1" outlineLevel="2">
      <c r="A1660" s="14" t="inlineStr">
        <is>
          <t>atp</t>
        </is>
      </c>
      <c r="B1660" s="14" t="inlineStr">
        <is>
          <t>coa</t>
        </is>
      </c>
      <c r="C1660" s="14" t="inlineStr">
        <is>
          <t>cem</t>
        </is>
      </c>
      <c r="D1660" s="37">
        <f>INDEX(Inputs!$R$5:$R$132,MATCH($B1660&amp;"|"&amp;$C1660,Inputs!$A$5:$A$132,0))</f>
        <v/>
      </c>
      <c r="E1660" s="37">
        <f>INDEX(Inputs!$S$5:$S$132,MATCH($B1660&amp;"|"&amp;$C1660,Inputs!$A$5:$A$132,0))</f>
        <v/>
      </c>
      <c r="F1660" s="36" t="n"/>
      <c r="G1660" s="36" t="n"/>
      <c r="H1660" s="14">
        <f>INDEX(Variables!$B$5:$B$205,MATCH($A1660,Variables!$A$5:$A$205,0))&amp;IF($C1660="",""," | "&amp;INDEX(Mapping!$B$5:$B$26,MATCH($C1660,Mapping!$A$5:$A$26,0))&amp;" | "&amp;INDEX(Mapping!$B$30:$B$46,MATCH($B1660,Mapping!$A$30:$A$46,0)))</f>
        <v/>
      </c>
      <c r="I1660" s="14">
        <f>INDEX(Variables!$C$5:$C$205,MATCH($A1660,Variables!$A$5:$A$205,0))</f>
        <v/>
      </c>
      <c r="J1660" s="14">
        <f>INDEX(Variables!$E$5:$E$205,MATCH($A1660,Variables!$A$5:$A$205,0))</f>
        <v/>
      </c>
      <c r="K1660" s="11">
        <f>LOWER(Settings!$C$4)&amp;".mit."&amp;$A1660&amp;IF($C1660="","","."&amp;$C1660&amp;"."&amp;$B1660)&amp;IF(INDEX(Variables!$D$5:$D$205,MATCH($A1660,Variables!$A$5:$A$205,0))="","","."&amp;INDEX(Variables!$D$5:$D$205,MATCH($A1660,Variables!$A$5:$A$205,0)))&amp;"."&amp;K$5</f>
        <v/>
      </c>
      <c r="L1660" s="38">
        <f>MAX(INDEX(L$292:L$303,$D1660)+L1651*(1+$E1660),0.01)</f>
        <v/>
      </c>
      <c r="M1660" s="37">
        <f>MAX(INDEX(M$292:M$303,$D1660)+M1651*(1+$E1660),0.01)</f>
        <v/>
      </c>
      <c r="N1660" s="37">
        <f>MAX(INDEX(N$292:N$303,$D1660)+N1651*(1+$E1660),0.01)</f>
        <v/>
      </c>
      <c r="O1660" s="37">
        <f>MAX(INDEX(O$292:O$303,$D1660)+O1651*(1+$E1660),0.01)</f>
        <v/>
      </c>
      <c r="P1660" s="37">
        <f>MAX(INDEX(P$292:P$303,$D1660)+P1651*(1+$E1660),0.01)</f>
        <v/>
      </c>
      <c r="Q1660" s="37">
        <f>MAX(INDEX(Q$292:Q$303,$D1660)+Q1651*(1+$E1660),0.01)</f>
        <v/>
      </c>
      <c r="R1660" s="37">
        <f>MAX(INDEX(R$292:R$303,$D1660)+R1651*(1+$E1660),0.01)</f>
        <v/>
      </c>
      <c r="S1660" s="37">
        <f>MAX(INDEX(S$292:S$303,$D1660)+S1651*(1+$E1660),0.01)</f>
        <v/>
      </c>
      <c r="T1660" s="37">
        <f>MAX(INDEX(T$292:T$303,$D1660)+T1651*(1+$E1660),0.01)</f>
        <v/>
      </c>
      <c r="U1660" s="37">
        <f>MAX(INDEX(U$292:U$303,$D1660)+U1651*(1+$E1660),0.01)</f>
        <v/>
      </c>
      <c r="V1660" s="37">
        <f>MAX(INDEX(V$292:V$303,$D1660)+V1651*(1+$E1660),0.01)</f>
        <v/>
      </c>
      <c r="W1660" s="37">
        <f>MAX(INDEX(W$292:W$303,$D1660)+W1651*(1+$E1660),0.01)</f>
        <v/>
      </c>
      <c r="X1660" s="37">
        <f>MAX(INDEX(X$292:X$303,$D1660)+X1651*(1+$E1660),0.01)</f>
        <v/>
      </c>
      <c r="Y1660" s="37">
        <f>MAX(INDEX(Y$292:Y$303,$D1660)+Y1651*(1+$E1660),0.01)</f>
        <v/>
      </c>
      <c r="Z1660" s="37">
        <f>MAX(INDEX(Z$292:Z$303,$D1660)+Z1651*(1+$E1660),0.01)</f>
        <v/>
      </c>
      <c r="AA1660" s="37">
        <f>MAX(INDEX(AA$292:AA$303,$D1660)+AA1651*(1+$E1660),0.01)</f>
        <v/>
      </c>
      <c r="AB1660" s="37">
        <f>MAX(INDEX(AB$292:AB$303,$D1660)+AB1651*(1+$E1660),0.01)</f>
        <v/>
      </c>
      <c r="AC1660" s="37">
        <f>MAX(INDEX(AC$292:AC$303,$D1660)+AC1651*(1+$E1660),0.01)</f>
        <v/>
      </c>
      <c r="AD1660" s="40">
        <f>POSTTAX(INDEX(AD$292:AD$303,$D1660),AD1651,$E1660)</f>
        <v/>
      </c>
      <c r="AF1660" s="11">
        <f>LOWER(Settings!$C$4)&amp;".mit."&amp;$A1660&amp;IF($C1660="","","."&amp;$C1660&amp;"."&amp;$B1660)&amp;IF(INDEX(Variables!$D$5:$D$205,MATCH($A1660,Variables!$A$5:$A$205,0))="","","."&amp;INDEX(Variables!$D$5:$D$205,MATCH($A1660,Variables!$A$5:$A$205,0)))&amp;"."&amp;AF$5</f>
        <v/>
      </c>
      <c r="AG1660" s="38">
        <f>MAX(INDEX(AG$292:AG$303,$D1660)+AG1651*(1+$E1660),0.01)</f>
        <v/>
      </c>
      <c r="AH1660" s="37">
        <f>MAX(INDEX(AH$292:AH$303,$D1660)+AH1651*(1+$E1660),0.01)</f>
        <v/>
      </c>
      <c r="AI1660" s="37">
        <f>MAX(INDEX(AI$292:AI$303,$D1660)+AI1651*(1+$E1660),0.01)</f>
        <v/>
      </c>
      <c r="AJ1660" s="37">
        <f>MAX(INDEX(AJ$292:AJ$303,$D1660)+AJ1651*(1+$E1660),0.01)</f>
        <v/>
      </c>
      <c r="AK1660" s="37">
        <f>MAX(INDEX(AK$292:AK$303,$D1660)+AK1651*(1+$E1660),0.01)</f>
        <v/>
      </c>
      <c r="AL1660" s="37">
        <f>MAX(INDEX(AL$292:AL$303,$D1660)+AL1651*(1+$E1660),0.01)</f>
        <v/>
      </c>
      <c r="AM1660" s="37">
        <f>MAX(INDEX(AM$292:AM$303,$D1660)+AM1651*(1+$E1660),0.01)</f>
        <v/>
      </c>
      <c r="AN1660" s="37">
        <f>MAX(INDEX(AN$292:AN$303,$D1660)+AN1651*(1+$E1660),0.01)</f>
        <v/>
      </c>
      <c r="AO1660" s="37">
        <f>MAX(INDEX(AO$292:AO$303,$D1660)+AO1651*(1+$E1660),0.01)</f>
        <v/>
      </c>
      <c r="AP1660" s="37">
        <f>MAX(INDEX(AP$292:AP$303,$D1660)+AP1651*(1+$E1660),0.01)</f>
        <v/>
      </c>
      <c r="AQ1660" s="37">
        <f>MAX(INDEX(AQ$292:AQ$303,$D1660)+AQ1651*(1+$E1660),0.01)</f>
        <v/>
      </c>
      <c r="AR1660" s="37">
        <f>MAX(INDEX(AR$292:AR$303,$D1660)+AR1651*(1+$E1660),0.01)</f>
        <v/>
      </c>
      <c r="AS1660" s="37">
        <f>MAX(INDEX(AS$292:AS$303,$D1660)+AS1651*(1+$E1660),0.01)</f>
        <v/>
      </c>
      <c r="AT1660" s="37">
        <f>MAX(INDEX(AT$292:AT$303,$D1660)+AT1651*(1+$E1660),0.01)</f>
        <v/>
      </c>
      <c r="AU1660" s="37">
        <f>MAX(INDEX(AU$292:AU$303,$D1660)+AU1651*(1+$E1660),0.01)</f>
        <v/>
      </c>
      <c r="AV1660" s="37">
        <f>MAX(INDEX(AV$292:AV$303,$D1660)+AV1651*(1+$E1660),0.01)</f>
        <v/>
      </c>
      <c r="AW1660" s="37">
        <f>MAX(INDEX(AW$292:AW$303,$D1660)+AW1651*(1+$E1660),0.01)</f>
        <v/>
      </c>
      <c r="AX1660" s="37">
        <f>MAX(INDEX(AX$292:AX$303,$D1660)+AX1651*(1+$E1660),0.01)</f>
        <v/>
      </c>
      <c r="AY1660" s="40">
        <f>POSTTAX(INDEX(AY$292:AY$303,$D1660),AY1651,$E1660)</f>
        <v/>
      </c>
    </row>
    <row r="1661" hidden="1" outlineLevel="2">
      <c r="A1661" s="14" t="inlineStr">
        <is>
          <t>atp</t>
        </is>
      </c>
      <c r="B1661" s="14" t="inlineStr">
        <is>
          <t>nga</t>
        </is>
      </c>
      <c r="C1661" s="14" t="inlineStr">
        <is>
          <t>cem</t>
        </is>
      </c>
      <c r="D1661" s="37">
        <f>INDEX(Inputs!$R$5:$R$132,MATCH($B1661&amp;"|"&amp;$C1661,Inputs!$A$5:$A$132,0))</f>
        <v/>
      </c>
      <c r="E1661" s="37">
        <f>INDEX(Inputs!$S$5:$S$132,MATCH($B1661&amp;"|"&amp;$C1661,Inputs!$A$5:$A$132,0))</f>
        <v/>
      </c>
      <c r="F1661" s="36" t="n"/>
      <c r="G1661" s="36" t="n"/>
      <c r="H1661" s="14">
        <f>INDEX(Variables!$B$5:$B$205,MATCH($A1661,Variables!$A$5:$A$205,0))&amp;IF($C1661="",""," | "&amp;INDEX(Mapping!$B$5:$B$26,MATCH($C1661,Mapping!$A$5:$A$26,0))&amp;" | "&amp;INDEX(Mapping!$B$30:$B$46,MATCH($B1661,Mapping!$A$30:$A$46,0)))</f>
        <v/>
      </c>
      <c r="I1661" s="14">
        <f>INDEX(Variables!$C$5:$C$205,MATCH($A1661,Variables!$A$5:$A$205,0))</f>
        <v/>
      </c>
      <c r="J1661" s="14">
        <f>INDEX(Variables!$E$5:$E$205,MATCH($A1661,Variables!$A$5:$A$205,0))</f>
        <v/>
      </c>
      <c r="K1661" s="11">
        <f>LOWER(Settings!$C$4)&amp;".mit."&amp;$A1661&amp;IF($C1661="","","."&amp;$C1661&amp;"."&amp;$B1661)&amp;IF(INDEX(Variables!$D$5:$D$205,MATCH($A1661,Variables!$A$5:$A$205,0))="","","."&amp;INDEX(Variables!$D$5:$D$205,MATCH($A1661,Variables!$A$5:$A$205,0)))&amp;"."&amp;K$5</f>
        <v/>
      </c>
      <c r="L1661" s="38">
        <f>MAX(INDEX(L$292:L$303,$D1661)+L1652*(1+$E1661),0.01)</f>
        <v/>
      </c>
      <c r="M1661" s="37">
        <f>MAX(INDEX(M$292:M$303,$D1661)+M1652*(1+$E1661),0.01)</f>
        <v/>
      </c>
      <c r="N1661" s="37">
        <f>MAX(INDEX(N$292:N$303,$D1661)+N1652*(1+$E1661),0.01)</f>
        <v/>
      </c>
      <c r="O1661" s="37">
        <f>MAX(INDEX(O$292:O$303,$D1661)+O1652*(1+$E1661),0.01)</f>
        <v/>
      </c>
      <c r="P1661" s="37">
        <f>MAX(INDEX(P$292:P$303,$D1661)+P1652*(1+$E1661),0.01)</f>
        <v/>
      </c>
      <c r="Q1661" s="37">
        <f>MAX(INDEX(Q$292:Q$303,$D1661)+Q1652*(1+$E1661),0.01)</f>
        <v/>
      </c>
      <c r="R1661" s="37">
        <f>MAX(INDEX(R$292:R$303,$D1661)+R1652*(1+$E1661),0.01)</f>
        <v/>
      </c>
      <c r="S1661" s="37">
        <f>MAX(INDEX(S$292:S$303,$D1661)+S1652*(1+$E1661),0.01)</f>
        <v/>
      </c>
      <c r="T1661" s="37">
        <f>MAX(INDEX(T$292:T$303,$D1661)+T1652*(1+$E1661),0.01)</f>
        <v/>
      </c>
      <c r="U1661" s="37">
        <f>MAX(INDEX(U$292:U$303,$D1661)+U1652*(1+$E1661),0.01)</f>
        <v/>
      </c>
      <c r="V1661" s="37">
        <f>MAX(INDEX(V$292:V$303,$D1661)+V1652*(1+$E1661),0.01)</f>
        <v/>
      </c>
      <c r="W1661" s="37">
        <f>MAX(INDEX(W$292:W$303,$D1661)+W1652*(1+$E1661),0.01)</f>
        <v/>
      </c>
      <c r="X1661" s="37">
        <f>MAX(INDEX(X$292:X$303,$D1661)+X1652*(1+$E1661),0.01)</f>
        <v/>
      </c>
      <c r="Y1661" s="37">
        <f>MAX(INDEX(Y$292:Y$303,$D1661)+Y1652*(1+$E1661),0.01)</f>
        <v/>
      </c>
      <c r="Z1661" s="37">
        <f>MAX(INDEX(Z$292:Z$303,$D1661)+Z1652*(1+$E1661),0.01)</f>
        <v/>
      </c>
      <c r="AA1661" s="37">
        <f>MAX(INDEX(AA$292:AA$303,$D1661)+AA1652*(1+$E1661),0.01)</f>
        <v/>
      </c>
      <c r="AB1661" s="37">
        <f>MAX(INDEX(AB$292:AB$303,$D1661)+AB1652*(1+$E1661),0.01)</f>
        <v/>
      </c>
      <c r="AC1661" s="37">
        <f>MAX(INDEX(AC$292:AC$303,$D1661)+AC1652*(1+$E1661),0.01)</f>
        <v/>
      </c>
      <c r="AD1661" s="40">
        <f>POSTTAX(INDEX(AD$292:AD$303,$D1661),AD1652,$E1661)</f>
        <v/>
      </c>
      <c r="AF1661" s="11">
        <f>LOWER(Settings!$C$4)&amp;".mit."&amp;$A1661&amp;IF($C1661="","","."&amp;$C1661&amp;"."&amp;$B1661)&amp;IF(INDEX(Variables!$D$5:$D$205,MATCH($A1661,Variables!$A$5:$A$205,0))="","","."&amp;INDEX(Variables!$D$5:$D$205,MATCH($A1661,Variables!$A$5:$A$205,0)))&amp;"."&amp;AF$5</f>
        <v/>
      </c>
      <c r="AG1661" s="38">
        <f>MAX(INDEX(AG$292:AG$303,$D1661)+AG1652*(1+$E1661),0.01)</f>
        <v/>
      </c>
      <c r="AH1661" s="37">
        <f>MAX(INDEX(AH$292:AH$303,$D1661)+AH1652*(1+$E1661),0.01)</f>
        <v/>
      </c>
      <c r="AI1661" s="37">
        <f>MAX(INDEX(AI$292:AI$303,$D1661)+AI1652*(1+$E1661),0.01)</f>
        <v/>
      </c>
      <c r="AJ1661" s="37">
        <f>MAX(INDEX(AJ$292:AJ$303,$D1661)+AJ1652*(1+$E1661),0.01)</f>
        <v/>
      </c>
      <c r="AK1661" s="37">
        <f>MAX(INDEX(AK$292:AK$303,$D1661)+AK1652*(1+$E1661),0.01)</f>
        <v/>
      </c>
      <c r="AL1661" s="37">
        <f>MAX(INDEX(AL$292:AL$303,$D1661)+AL1652*(1+$E1661),0.01)</f>
        <v/>
      </c>
      <c r="AM1661" s="37">
        <f>MAX(INDEX(AM$292:AM$303,$D1661)+AM1652*(1+$E1661),0.01)</f>
        <v/>
      </c>
      <c r="AN1661" s="37">
        <f>MAX(INDEX(AN$292:AN$303,$D1661)+AN1652*(1+$E1661),0.01)</f>
        <v/>
      </c>
      <c r="AO1661" s="37">
        <f>MAX(INDEX(AO$292:AO$303,$D1661)+AO1652*(1+$E1661),0.01)</f>
        <v/>
      </c>
      <c r="AP1661" s="37">
        <f>MAX(INDEX(AP$292:AP$303,$D1661)+AP1652*(1+$E1661),0.01)</f>
        <v/>
      </c>
      <c r="AQ1661" s="37">
        <f>MAX(INDEX(AQ$292:AQ$303,$D1661)+AQ1652*(1+$E1661),0.01)</f>
        <v/>
      </c>
      <c r="AR1661" s="37">
        <f>MAX(INDEX(AR$292:AR$303,$D1661)+AR1652*(1+$E1661),0.01)</f>
        <v/>
      </c>
      <c r="AS1661" s="37">
        <f>MAX(INDEX(AS$292:AS$303,$D1661)+AS1652*(1+$E1661),0.01)</f>
        <v/>
      </c>
      <c r="AT1661" s="37">
        <f>MAX(INDEX(AT$292:AT$303,$D1661)+AT1652*(1+$E1661),0.01)</f>
        <v/>
      </c>
      <c r="AU1661" s="37">
        <f>MAX(INDEX(AU$292:AU$303,$D1661)+AU1652*(1+$E1661),0.01)</f>
        <v/>
      </c>
      <c r="AV1661" s="37">
        <f>MAX(INDEX(AV$292:AV$303,$D1661)+AV1652*(1+$E1661),0.01)</f>
        <v/>
      </c>
      <c r="AW1661" s="37">
        <f>MAX(INDEX(AW$292:AW$303,$D1661)+AW1652*(1+$E1661),0.01)</f>
        <v/>
      </c>
      <c r="AX1661" s="37">
        <f>MAX(INDEX(AX$292:AX$303,$D1661)+AX1652*(1+$E1661),0.01)</f>
        <v/>
      </c>
      <c r="AY1661" s="40">
        <f>POSTTAX(INDEX(AY$292:AY$303,$D1661),AY1652,$E1661)</f>
        <v/>
      </c>
    </row>
    <row r="1662" hidden="1" outlineLevel="2">
      <c r="A1662" s="14" t="inlineStr">
        <is>
          <t>atp</t>
        </is>
      </c>
      <c r="B1662" s="14" t="inlineStr">
        <is>
          <t>gso</t>
        </is>
      </c>
      <c r="C1662" s="14" t="inlineStr">
        <is>
          <t>cem</t>
        </is>
      </c>
      <c r="D1662" s="37">
        <f>INDEX(Inputs!$R$5:$R$132,MATCH($B1662&amp;"|"&amp;$C1662,Inputs!$A$5:$A$132,0))</f>
        <v/>
      </c>
      <c r="E1662" s="37">
        <f>INDEX(Inputs!$S$5:$S$132,MATCH($B1662&amp;"|"&amp;$C1662,Inputs!$A$5:$A$132,0))</f>
        <v/>
      </c>
      <c r="F1662" s="36" t="n"/>
      <c r="G1662" s="36" t="n"/>
      <c r="H1662" s="14">
        <f>INDEX(Variables!$B$5:$B$205,MATCH($A1662,Variables!$A$5:$A$205,0))&amp;IF($C1662="",""," | "&amp;INDEX(Mapping!$B$5:$B$26,MATCH($C1662,Mapping!$A$5:$A$26,0))&amp;" | "&amp;INDEX(Mapping!$B$30:$B$46,MATCH($B1662,Mapping!$A$30:$A$46,0)))</f>
        <v/>
      </c>
      <c r="I1662" s="14">
        <f>INDEX(Variables!$C$5:$C$205,MATCH($A1662,Variables!$A$5:$A$205,0))</f>
        <v/>
      </c>
      <c r="J1662" s="14">
        <f>INDEX(Variables!$E$5:$E$205,MATCH($A1662,Variables!$A$5:$A$205,0))</f>
        <v/>
      </c>
      <c r="K1662" s="11">
        <f>LOWER(Settings!$C$4)&amp;".mit."&amp;$A1662&amp;IF($C1662="","","."&amp;$C1662&amp;"."&amp;$B1662)&amp;IF(INDEX(Variables!$D$5:$D$205,MATCH($A1662,Variables!$A$5:$A$205,0))="","","."&amp;INDEX(Variables!$D$5:$D$205,MATCH($A1662,Variables!$A$5:$A$205,0)))&amp;"."&amp;K$5</f>
        <v/>
      </c>
      <c r="L1662" s="38">
        <f>MAX(INDEX(L$292:L$303,$D1662)+L1653*(1+$E1662),0.01)</f>
        <v/>
      </c>
      <c r="M1662" s="37">
        <f>MAX(INDEX(M$292:M$303,$D1662)+M1653*(1+$E1662),0.01)</f>
        <v/>
      </c>
      <c r="N1662" s="37">
        <f>MAX(INDEX(N$292:N$303,$D1662)+N1653*(1+$E1662),0.01)</f>
        <v/>
      </c>
      <c r="O1662" s="37">
        <f>MAX(INDEX(O$292:O$303,$D1662)+O1653*(1+$E1662),0.01)</f>
        <v/>
      </c>
      <c r="P1662" s="37">
        <f>MAX(INDEX(P$292:P$303,$D1662)+P1653*(1+$E1662),0.01)</f>
        <v/>
      </c>
      <c r="Q1662" s="37">
        <f>MAX(INDEX(Q$292:Q$303,$D1662)+Q1653*(1+$E1662),0.01)</f>
        <v/>
      </c>
      <c r="R1662" s="37">
        <f>MAX(INDEX(R$292:R$303,$D1662)+R1653*(1+$E1662),0.01)</f>
        <v/>
      </c>
      <c r="S1662" s="37">
        <f>MAX(INDEX(S$292:S$303,$D1662)+S1653*(1+$E1662),0.01)</f>
        <v/>
      </c>
      <c r="T1662" s="37">
        <f>MAX(INDEX(T$292:T$303,$D1662)+T1653*(1+$E1662),0.01)</f>
        <v/>
      </c>
      <c r="U1662" s="37">
        <f>MAX(INDEX(U$292:U$303,$D1662)+U1653*(1+$E1662),0.01)</f>
        <v/>
      </c>
      <c r="V1662" s="37">
        <f>MAX(INDEX(V$292:V$303,$D1662)+V1653*(1+$E1662),0.01)</f>
        <v/>
      </c>
      <c r="W1662" s="37">
        <f>MAX(INDEX(W$292:W$303,$D1662)+W1653*(1+$E1662),0.01)</f>
        <v/>
      </c>
      <c r="X1662" s="37">
        <f>MAX(INDEX(X$292:X$303,$D1662)+X1653*(1+$E1662),0.01)</f>
        <v/>
      </c>
      <c r="Y1662" s="37">
        <f>MAX(INDEX(Y$292:Y$303,$D1662)+Y1653*(1+$E1662),0.01)</f>
        <v/>
      </c>
      <c r="Z1662" s="37">
        <f>MAX(INDEX(Z$292:Z$303,$D1662)+Z1653*(1+$E1662),0.01)</f>
        <v/>
      </c>
      <c r="AA1662" s="37">
        <f>MAX(INDEX(AA$292:AA$303,$D1662)+AA1653*(1+$E1662),0.01)</f>
        <v/>
      </c>
      <c r="AB1662" s="37">
        <f>MAX(INDEX(AB$292:AB$303,$D1662)+AB1653*(1+$E1662),0.01)</f>
        <v/>
      </c>
      <c r="AC1662" s="37">
        <f>MAX(INDEX(AC$292:AC$303,$D1662)+AC1653*(1+$E1662),0.01)</f>
        <v/>
      </c>
      <c r="AD1662" s="40">
        <f>POSTTAX(INDEX(AD$292:AD$303,$D1662),AD1653,$E1662)</f>
        <v/>
      </c>
      <c r="AF1662" s="11">
        <f>LOWER(Settings!$C$4)&amp;".mit."&amp;$A1662&amp;IF($C1662="","","."&amp;$C1662&amp;"."&amp;$B1662)&amp;IF(INDEX(Variables!$D$5:$D$205,MATCH($A1662,Variables!$A$5:$A$205,0))="","","."&amp;INDEX(Variables!$D$5:$D$205,MATCH($A1662,Variables!$A$5:$A$205,0)))&amp;"."&amp;AF$5</f>
        <v/>
      </c>
      <c r="AG1662" s="38">
        <f>MAX(INDEX(AG$292:AG$303,$D1662)+AG1653*(1+$E1662),0.01)</f>
        <v/>
      </c>
      <c r="AH1662" s="37">
        <f>MAX(INDEX(AH$292:AH$303,$D1662)+AH1653*(1+$E1662),0.01)</f>
        <v/>
      </c>
      <c r="AI1662" s="37">
        <f>MAX(INDEX(AI$292:AI$303,$D1662)+AI1653*(1+$E1662),0.01)</f>
        <v/>
      </c>
      <c r="AJ1662" s="37">
        <f>MAX(INDEX(AJ$292:AJ$303,$D1662)+AJ1653*(1+$E1662),0.01)</f>
        <v/>
      </c>
      <c r="AK1662" s="37">
        <f>MAX(INDEX(AK$292:AK$303,$D1662)+AK1653*(1+$E1662),0.01)</f>
        <v/>
      </c>
      <c r="AL1662" s="37">
        <f>MAX(INDEX(AL$292:AL$303,$D1662)+AL1653*(1+$E1662),0.01)</f>
        <v/>
      </c>
      <c r="AM1662" s="37">
        <f>MAX(INDEX(AM$292:AM$303,$D1662)+AM1653*(1+$E1662),0.01)</f>
        <v/>
      </c>
      <c r="AN1662" s="37">
        <f>MAX(INDEX(AN$292:AN$303,$D1662)+AN1653*(1+$E1662),0.01)</f>
        <v/>
      </c>
      <c r="AO1662" s="37">
        <f>MAX(INDEX(AO$292:AO$303,$D1662)+AO1653*(1+$E1662),0.01)</f>
        <v/>
      </c>
      <c r="AP1662" s="37">
        <f>MAX(INDEX(AP$292:AP$303,$D1662)+AP1653*(1+$E1662),0.01)</f>
        <v/>
      </c>
      <c r="AQ1662" s="37">
        <f>MAX(INDEX(AQ$292:AQ$303,$D1662)+AQ1653*(1+$E1662),0.01)</f>
        <v/>
      </c>
      <c r="AR1662" s="37">
        <f>MAX(INDEX(AR$292:AR$303,$D1662)+AR1653*(1+$E1662),0.01)</f>
        <v/>
      </c>
      <c r="AS1662" s="37">
        <f>MAX(INDEX(AS$292:AS$303,$D1662)+AS1653*(1+$E1662),0.01)</f>
        <v/>
      </c>
      <c r="AT1662" s="37">
        <f>MAX(INDEX(AT$292:AT$303,$D1662)+AT1653*(1+$E1662),0.01)</f>
        <v/>
      </c>
      <c r="AU1662" s="37">
        <f>MAX(INDEX(AU$292:AU$303,$D1662)+AU1653*(1+$E1662),0.01)</f>
        <v/>
      </c>
      <c r="AV1662" s="37">
        <f>MAX(INDEX(AV$292:AV$303,$D1662)+AV1653*(1+$E1662),0.01)</f>
        <v/>
      </c>
      <c r="AW1662" s="37">
        <f>MAX(INDEX(AW$292:AW$303,$D1662)+AW1653*(1+$E1662),0.01)</f>
        <v/>
      </c>
      <c r="AX1662" s="37">
        <f>MAX(INDEX(AX$292:AX$303,$D1662)+AX1653*(1+$E1662),0.01)</f>
        <v/>
      </c>
      <c r="AY1662" s="40">
        <f>POSTTAX(INDEX(AY$292:AY$303,$D1662),AY1653,$E1662)</f>
        <v/>
      </c>
    </row>
    <row r="1663" hidden="1" outlineLevel="2">
      <c r="A1663" s="14" t="inlineStr">
        <is>
          <t>atp</t>
        </is>
      </c>
      <c r="B1663" s="14" t="inlineStr">
        <is>
          <t>die</t>
        </is>
      </c>
      <c r="C1663" s="14" t="inlineStr">
        <is>
          <t>cem</t>
        </is>
      </c>
      <c r="D1663" s="37">
        <f>INDEX(Inputs!$R$5:$R$132,MATCH($B1663&amp;"|"&amp;$C1663,Inputs!$A$5:$A$132,0))</f>
        <v/>
      </c>
      <c r="E1663" s="37">
        <f>INDEX(Inputs!$S$5:$S$132,MATCH($B1663&amp;"|"&amp;$C1663,Inputs!$A$5:$A$132,0))</f>
        <v/>
      </c>
      <c r="F1663" s="36" t="n"/>
      <c r="G1663" s="36" t="n"/>
      <c r="H1663" s="14">
        <f>INDEX(Variables!$B$5:$B$205,MATCH($A1663,Variables!$A$5:$A$205,0))&amp;IF($C1663="",""," | "&amp;INDEX(Mapping!$B$5:$B$26,MATCH($C1663,Mapping!$A$5:$A$26,0))&amp;" | "&amp;INDEX(Mapping!$B$30:$B$46,MATCH($B1663,Mapping!$A$30:$A$46,0)))</f>
        <v/>
      </c>
      <c r="I1663" s="14">
        <f>INDEX(Variables!$C$5:$C$205,MATCH($A1663,Variables!$A$5:$A$205,0))</f>
        <v/>
      </c>
      <c r="J1663" s="14">
        <f>INDEX(Variables!$E$5:$E$205,MATCH($A1663,Variables!$A$5:$A$205,0))</f>
        <v/>
      </c>
      <c r="K1663" s="11">
        <f>LOWER(Settings!$C$4)&amp;".mit."&amp;$A1663&amp;IF($C1663="","","."&amp;$C1663&amp;"."&amp;$B1663)&amp;IF(INDEX(Variables!$D$5:$D$205,MATCH($A1663,Variables!$A$5:$A$205,0))="","","."&amp;INDEX(Variables!$D$5:$D$205,MATCH($A1663,Variables!$A$5:$A$205,0)))&amp;"."&amp;K$5</f>
        <v/>
      </c>
      <c r="L1663" s="38">
        <f>MAX(INDEX(L$292:L$303,$D1663)+L1654*(1+$E1663),0.01)</f>
        <v/>
      </c>
      <c r="M1663" s="37">
        <f>MAX(INDEX(M$292:M$303,$D1663)+M1654*(1+$E1663),0.01)</f>
        <v/>
      </c>
      <c r="N1663" s="37">
        <f>MAX(INDEX(N$292:N$303,$D1663)+N1654*(1+$E1663),0.01)</f>
        <v/>
      </c>
      <c r="O1663" s="37">
        <f>MAX(INDEX(O$292:O$303,$D1663)+O1654*(1+$E1663),0.01)</f>
        <v/>
      </c>
      <c r="P1663" s="37">
        <f>MAX(INDEX(P$292:P$303,$D1663)+P1654*(1+$E1663),0.01)</f>
        <v/>
      </c>
      <c r="Q1663" s="37">
        <f>MAX(INDEX(Q$292:Q$303,$D1663)+Q1654*(1+$E1663),0.01)</f>
        <v/>
      </c>
      <c r="R1663" s="37">
        <f>MAX(INDEX(R$292:R$303,$D1663)+R1654*(1+$E1663),0.01)</f>
        <v/>
      </c>
      <c r="S1663" s="37">
        <f>MAX(INDEX(S$292:S$303,$D1663)+S1654*(1+$E1663),0.01)</f>
        <v/>
      </c>
      <c r="T1663" s="37">
        <f>MAX(INDEX(T$292:T$303,$D1663)+T1654*(1+$E1663),0.01)</f>
        <v/>
      </c>
      <c r="U1663" s="37">
        <f>MAX(INDEX(U$292:U$303,$D1663)+U1654*(1+$E1663),0.01)</f>
        <v/>
      </c>
      <c r="V1663" s="37">
        <f>MAX(INDEX(V$292:V$303,$D1663)+V1654*(1+$E1663),0.01)</f>
        <v/>
      </c>
      <c r="W1663" s="37">
        <f>MAX(INDEX(W$292:W$303,$D1663)+W1654*(1+$E1663),0.01)</f>
        <v/>
      </c>
      <c r="X1663" s="37">
        <f>MAX(INDEX(X$292:X$303,$D1663)+X1654*(1+$E1663),0.01)</f>
        <v/>
      </c>
      <c r="Y1663" s="37">
        <f>MAX(INDEX(Y$292:Y$303,$D1663)+Y1654*(1+$E1663),0.01)</f>
        <v/>
      </c>
      <c r="Z1663" s="37">
        <f>MAX(INDEX(Z$292:Z$303,$D1663)+Z1654*(1+$E1663),0.01)</f>
        <v/>
      </c>
      <c r="AA1663" s="37">
        <f>MAX(INDEX(AA$292:AA$303,$D1663)+AA1654*(1+$E1663),0.01)</f>
        <v/>
      </c>
      <c r="AB1663" s="37">
        <f>MAX(INDEX(AB$292:AB$303,$D1663)+AB1654*(1+$E1663),0.01)</f>
        <v/>
      </c>
      <c r="AC1663" s="37">
        <f>MAX(INDEX(AC$292:AC$303,$D1663)+AC1654*(1+$E1663),0.01)</f>
        <v/>
      </c>
      <c r="AD1663" s="40">
        <f>POSTTAX(INDEX(AD$292:AD$303,$D1663),AD1654,$E1663)</f>
        <v/>
      </c>
      <c r="AF1663" s="11">
        <f>LOWER(Settings!$C$4)&amp;".mit."&amp;$A1663&amp;IF($C1663="","","."&amp;$C1663&amp;"."&amp;$B1663)&amp;IF(INDEX(Variables!$D$5:$D$205,MATCH($A1663,Variables!$A$5:$A$205,0))="","","."&amp;INDEX(Variables!$D$5:$D$205,MATCH($A1663,Variables!$A$5:$A$205,0)))&amp;"."&amp;AF$5</f>
        <v/>
      </c>
      <c r="AG1663" s="38">
        <f>MAX(INDEX(AG$292:AG$303,$D1663)+AG1654*(1+$E1663),0.01)</f>
        <v/>
      </c>
      <c r="AH1663" s="37">
        <f>MAX(INDEX(AH$292:AH$303,$D1663)+AH1654*(1+$E1663),0.01)</f>
        <v/>
      </c>
      <c r="AI1663" s="37">
        <f>MAX(INDEX(AI$292:AI$303,$D1663)+AI1654*(1+$E1663),0.01)</f>
        <v/>
      </c>
      <c r="AJ1663" s="37">
        <f>MAX(INDEX(AJ$292:AJ$303,$D1663)+AJ1654*(1+$E1663),0.01)</f>
        <v/>
      </c>
      <c r="AK1663" s="37">
        <f>MAX(INDEX(AK$292:AK$303,$D1663)+AK1654*(1+$E1663),0.01)</f>
        <v/>
      </c>
      <c r="AL1663" s="37">
        <f>MAX(INDEX(AL$292:AL$303,$D1663)+AL1654*(1+$E1663),0.01)</f>
        <v/>
      </c>
      <c r="AM1663" s="37">
        <f>MAX(INDEX(AM$292:AM$303,$D1663)+AM1654*(1+$E1663),0.01)</f>
        <v/>
      </c>
      <c r="AN1663" s="37">
        <f>MAX(INDEX(AN$292:AN$303,$D1663)+AN1654*(1+$E1663),0.01)</f>
        <v/>
      </c>
      <c r="AO1663" s="37">
        <f>MAX(INDEX(AO$292:AO$303,$D1663)+AO1654*(1+$E1663),0.01)</f>
        <v/>
      </c>
      <c r="AP1663" s="37">
        <f>MAX(INDEX(AP$292:AP$303,$D1663)+AP1654*(1+$E1663),0.01)</f>
        <v/>
      </c>
      <c r="AQ1663" s="37">
        <f>MAX(INDEX(AQ$292:AQ$303,$D1663)+AQ1654*(1+$E1663),0.01)</f>
        <v/>
      </c>
      <c r="AR1663" s="37">
        <f>MAX(INDEX(AR$292:AR$303,$D1663)+AR1654*(1+$E1663),0.01)</f>
        <v/>
      </c>
      <c r="AS1663" s="37">
        <f>MAX(INDEX(AS$292:AS$303,$D1663)+AS1654*(1+$E1663),0.01)</f>
        <v/>
      </c>
      <c r="AT1663" s="37">
        <f>MAX(INDEX(AT$292:AT$303,$D1663)+AT1654*(1+$E1663),0.01)</f>
        <v/>
      </c>
      <c r="AU1663" s="37">
        <f>MAX(INDEX(AU$292:AU$303,$D1663)+AU1654*(1+$E1663),0.01)</f>
        <v/>
      </c>
      <c r="AV1663" s="37">
        <f>MAX(INDEX(AV$292:AV$303,$D1663)+AV1654*(1+$E1663),0.01)</f>
        <v/>
      </c>
      <c r="AW1663" s="37">
        <f>MAX(INDEX(AW$292:AW$303,$D1663)+AW1654*(1+$E1663),0.01)</f>
        <v/>
      </c>
      <c r="AX1663" s="37">
        <f>MAX(INDEX(AX$292:AX$303,$D1663)+AX1654*(1+$E1663),0.01)</f>
        <v/>
      </c>
      <c r="AY1663" s="40">
        <f>POSTTAX(INDEX(AY$292:AY$303,$D1663),AY1654,$E1663)</f>
        <v/>
      </c>
    </row>
    <row r="1664" hidden="1" outlineLevel="2">
      <c r="A1664" s="14" t="inlineStr">
        <is>
          <t>atp</t>
        </is>
      </c>
      <c r="B1664" s="14" t="inlineStr">
        <is>
          <t>lpg</t>
        </is>
      </c>
      <c r="C1664" s="14" t="inlineStr">
        <is>
          <t>cem</t>
        </is>
      </c>
      <c r="D1664" s="37">
        <f>INDEX(Inputs!$R$5:$R$132,MATCH($B1664&amp;"|"&amp;$C1664,Inputs!$A$5:$A$132,0))</f>
        <v/>
      </c>
      <c r="E1664" s="37">
        <f>INDEX(Inputs!$S$5:$S$132,MATCH($B1664&amp;"|"&amp;$C1664,Inputs!$A$5:$A$132,0))</f>
        <v/>
      </c>
      <c r="F1664" s="36" t="n"/>
      <c r="G1664" s="36" t="n"/>
      <c r="H1664" s="14">
        <f>INDEX(Variables!$B$5:$B$205,MATCH($A1664,Variables!$A$5:$A$205,0))&amp;IF($C1664="",""," | "&amp;INDEX(Mapping!$B$5:$B$26,MATCH($C1664,Mapping!$A$5:$A$26,0))&amp;" | "&amp;INDEX(Mapping!$B$30:$B$46,MATCH($B1664,Mapping!$A$30:$A$46,0)))</f>
        <v/>
      </c>
      <c r="I1664" s="14">
        <f>INDEX(Variables!$C$5:$C$205,MATCH($A1664,Variables!$A$5:$A$205,0))</f>
        <v/>
      </c>
      <c r="J1664" s="14">
        <f>INDEX(Variables!$E$5:$E$205,MATCH($A1664,Variables!$A$5:$A$205,0))</f>
        <v/>
      </c>
      <c r="K1664" s="11">
        <f>LOWER(Settings!$C$4)&amp;".mit."&amp;$A1664&amp;IF($C1664="","","."&amp;$C1664&amp;"."&amp;$B1664)&amp;IF(INDEX(Variables!$D$5:$D$205,MATCH($A1664,Variables!$A$5:$A$205,0))="","","."&amp;INDEX(Variables!$D$5:$D$205,MATCH($A1664,Variables!$A$5:$A$205,0)))&amp;"."&amp;K$5</f>
        <v/>
      </c>
      <c r="L1664" s="38">
        <f>MAX(INDEX(L$292:L$303,$D1664)+L1655*(1+$E1664),0.01)</f>
        <v/>
      </c>
      <c r="M1664" s="37">
        <f>MAX(INDEX(M$292:M$303,$D1664)+M1655*(1+$E1664),0.01)</f>
        <v/>
      </c>
      <c r="N1664" s="37">
        <f>MAX(INDEX(N$292:N$303,$D1664)+N1655*(1+$E1664),0.01)</f>
        <v/>
      </c>
      <c r="O1664" s="37">
        <f>MAX(INDEX(O$292:O$303,$D1664)+O1655*(1+$E1664),0.01)</f>
        <v/>
      </c>
      <c r="P1664" s="37">
        <f>MAX(INDEX(P$292:P$303,$D1664)+P1655*(1+$E1664),0.01)</f>
        <v/>
      </c>
      <c r="Q1664" s="37">
        <f>MAX(INDEX(Q$292:Q$303,$D1664)+Q1655*(1+$E1664),0.01)</f>
        <v/>
      </c>
      <c r="R1664" s="37">
        <f>MAX(INDEX(R$292:R$303,$D1664)+R1655*(1+$E1664),0.01)</f>
        <v/>
      </c>
      <c r="S1664" s="37">
        <f>MAX(INDEX(S$292:S$303,$D1664)+S1655*(1+$E1664),0.01)</f>
        <v/>
      </c>
      <c r="T1664" s="37">
        <f>MAX(INDEX(T$292:T$303,$D1664)+T1655*(1+$E1664),0.01)</f>
        <v/>
      </c>
      <c r="U1664" s="37">
        <f>MAX(INDEX(U$292:U$303,$D1664)+U1655*(1+$E1664),0.01)</f>
        <v/>
      </c>
      <c r="V1664" s="37">
        <f>MAX(INDEX(V$292:V$303,$D1664)+V1655*(1+$E1664),0.01)</f>
        <v/>
      </c>
      <c r="W1664" s="37">
        <f>MAX(INDEX(W$292:W$303,$D1664)+W1655*(1+$E1664),0.01)</f>
        <v/>
      </c>
      <c r="X1664" s="37">
        <f>MAX(INDEX(X$292:X$303,$D1664)+X1655*(1+$E1664),0.01)</f>
        <v/>
      </c>
      <c r="Y1664" s="37">
        <f>MAX(INDEX(Y$292:Y$303,$D1664)+Y1655*(1+$E1664),0.01)</f>
        <v/>
      </c>
      <c r="Z1664" s="37">
        <f>MAX(INDEX(Z$292:Z$303,$D1664)+Z1655*(1+$E1664),0.01)</f>
        <v/>
      </c>
      <c r="AA1664" s="37">
        <f>MAX(INDEX(AA$292:AA$303,$D1664)+AA1655*(1+$E1664),0.01)</f>
        <v/>
      </c>
      <c r="AB1664" s="37">
        <f>MAX(INDEX(AB$292:AB$303,$D1664)+AB1655*(1+$E1664),0.01)</f>
        <v/>
      </c>
      <c r="AC1664" s="37">
        <f>MAX(INDEX(AC$292:AC$303,$D1664)+AC1655*(1+$E1664),0.01)</f>
        <v/>
      </c>
      <c r="AD1664" s="40">
        <f>POSTTAX(INDEX(AD$292:AD$303,$D1664),AD1655,$E1664)</f>
        <v/>
      </c>
      <c r="AF1664" s="11">
        <f>LOWER(Settings!$C$4)&amp;".mit."&amp;$A1664&amp;IF($C1664="","","."&amp;$C1664&amp;"."&amp;$B1664)&amp;IF(INDEX(Variables!$D$5:$D$205,MATCH($A1664,Variables!$A$5:$A$205,0))="","","."&amp;INDEX(Variables!$D$5:$D$205,MATCH($A1664,Variables!$A$5:$A$205,0)))&amp;"."&amp;AF$5</f>
        <v/>
      </c>
      <c r="AG1664" s="38">
        <f>MAX(INDEX(AG$292:AG$303,$D1664)+AG1655*(1+$E1664),0.01)</f>
        <v/>
      </c>
      <c r="AH1664" s="37">
        <f>MAX(INDEX(AH$292:AH$303,$D1664)+AH1655*(1+$E1664),0.01)</f>
        <v/>
      </c>
      <c r="AI1664" s="37">
        <f>MAX(INDEX(AI$292:AI$303,$D1664)+AI1655*(1+$E1664),0.01)</f>
        <v/>
      </c>
      <c r="AJ1664" s="37">
        <f>MAX(INDEX(AJ$292:AJ$303,$D1664)+AJ1655*(1+$E1664),0.01)</f>
        <v/>
      </c>
      <c r="AK1664" s="37">
        <f>MAX(INDEX(AK$292:AK$303,$D1664)+AK1655*(1+$E1664),0.01)</f>
        <v/>
      </c>
      <c r="AL1664" s="37">
        <f>MAX(INDEX(AL$292:AL$303,$D1664)+AL1655*(1+$E1664),0.01)</f>
        <v/>
      </c>
      <c r="AM1664" s="37">
        <f>MAX(INDEX(AM$292:AM$303,$D1664)+AM1655*(1+$E1664),0.01)</f>
        <v/>
      </c>
      <c r="AN1664" s="37">
        <f>MAX(INDEX(AN$292:AN$303,$D1664)+AN1655*(1+$E1664),0.01)</f>
        <v/>
      </c>
      <c r="AO1664" s="37">
        <f>MAX(INDEX(AO$292:AO$303,$D1664)+AO1655*(1+$E1664),0.01)</f>
        <v/>
      </c>
      <c r="AP1664" s="37">
        <f>MAX(INDEX(AP$292:AP$303,$D1664)+AP1655*(1+$E1664),0.01)</f>
        <v/>
      </c>
      <c r="AQ1664" s="37">
        <f>MAX(INDEX(AQ$292:AQ$303,$D1664)+AQ1655*(1+$E1664),0.01)</f>
        <v/>
      </c>
      <c r="AR1664" s="37">
        <f>MAX(INDEX(AR$292:AR$303,$D1664)+AR1655*(1+$E1664),0.01)</f>
        <v/>
      </c>
      <c r="AS1664" s="37">
        <f>MAX(INDEX(AS$292:AS$303,$D1664)+AS1655*(1+$E1664),0.01)</f>
        <v/>
      </c>
      <c r="AT1664" s="37">
        <f>MAX(INDEX(AT$292:AT$303,$D1664)+AT1655*(1+$E1664),0.01)</f>
        <v/>
      </c>
      <c r="AU1664" s="37">
        <f>MAX(INDEX(AU$292:AU$303,$D1664)+AU1655*(1+$E1664),0.01)</f>
        <v/>
      </c>
      <c r="AV1664" s="37">
        <f>MAX(INDEX(AV$292:AV$303,$D1664)+AV1655*(1+$E1664),0.01)</f>
        <v/>
      </c>
      <c r="AW1664" s="37">
        <f>MAX(INDEX(AW$292:AW$303,$D1664)+AW1655*(1+$E1664),0.01)</f>
        <v/>
      </c>
      <c r="AX1664" s="37">
        <f>MAX(INDEX(AX$292:AX$303,$D1664)+AX1655*(1+$E1664),0.01)</f>
        <v/>
      </c>
      <c r="AY1664" s="40">
        <f>POSTTAX(INDEX(AY$292:AY$303,$D1664),AY1655,$E1664)</f>
        <v/>
      </c>
    </row>
    <row r="1665" hidden="1" outlineLevel="2">
      <c r="A1665" s="14" t="inlineStr">
        <is>
          <t>atp</t>
        </is>
      </c>
      <c r="B1665" s="14" t="inlineStr">
        <is>
          <t>ker</t>
        </is>
      </c>
      <c r="C1665" s="14" t="inlineStr">
        <is>
          <t>cem</t>
        </is>
      </c>
      <c r="D1665" s="37">
        <f>INDEX(Inputs!$R$5:$R$132,MATCH($B1665&amp;"|"&amp;$C1665,Inputs!$A$5:$A$132,0))</f>
        <v/>
      </c>
      <c r="E1665" s="37">
        <f>INDEX(Inputs!$S$5:$S$132,MATCH($B1665&amp;"|"&amp;$C1665,Inputs!$A$5:$A$132,0))</f>
        <v/>
      </c>
      <c r="F1665" s="36" t="n"/>
      <c r="G1665" s="36" t="n"/>
      <c r="H1665" s="14">
        <f>INDEX(Variables!$B$5:$B$205,MATCH($A1665,Variables!$A$5:$A$205,0))&amp;IF($C1665="",""," | "&amp;INDEX(Mapping!$B$5:$B$26,MATCH($C1665,Mapping!$A$5:$A$26,0))&amp;" | "&amp;INDEX(Mapping!$B$30:$B$46,MATCH($B1665,Mapping!$A$30:$A$46,0)))</f>
        <v/>
      </c>
      <c r="I1665" s="14">
        <f>INDEX(Variables!$C$5:$C$205,MATCH($A1665,Variables!$A$5:$A$205,0))</f>
        <v/>
      </c>
      <c r="J1665" s="14">
        <f>INDEX(Variables!$E$5:$E$205,MATCH($A1665,Variables!$A$5:$A$205,0))</f>
        <v/>
      </c>
      <c r="K1665" s="11">
        <f>LOWER(Settings!$C$4)&amp;".mit."&amp;$A1665&amp;IF($C1665="","","."&amp;$C1665&amp;"."&amp;$B1665)&amp;IF(INDEX(Variables!$D$5:$D$205,MATCH($A1665,Variables!$A$5:$A$205,0))="","","."&amp;INDEX(Variables!$D$5:$D$205,MATCH($A1665,Variables!$A$5:$A$205,0)))&amp;"."&amp;K$5</f>
        <v/>
      </c>
      <c r="L1665" s="38">
        <f>MAX(INDEX(L$292:L$303,$D1665)+L1656*(1+$E1665),0.01)</f>
        <v/>
      </c>
      <c r="M1665" s="37">
        <f>MAX(INDEX(M$292:M$303,$D1665)+M1656*(1+$E1665),0.01)</f>
        <v/>
      </c>
      <c r="N1665" s="37">
        <f>MAX(INDEX(N$292:N$303,$D1665)+N1656*(1+$E1665),0.01)</f>
        <v/>
      </c>
      <c r="O1665" s="37">
        <f>MAX(INDEX(O$292:O$303,$D1665)+O1656*(1+$E1665),0.01)</f>
        <v/>
      </c>
      <c r="P1665" s="37">
        <f>MAX(INDEX(P$292:P$303,$D1665)+P1656*(1+$E1665),0.01)</f>
        <v/>
      </c>
      <c r="Q1665" s="37">
        <f>MAX(INDEX(Q$292:Q$303,$D1665)+Q1656*(1+$E1665),0.01)</f>
        <v/>
      </c>
      <c r="R1665" s="37">
        <f>MAX(INDEX(R$292:R$303,$D1665)+R1656*(1+$E1665),0.01)</f>
        <v/>
      </c>
      <c r="S1665" s="37">
        <f>MAX(INDEX(S$292:S$303,$D1665)+S1656*(1+$E1665),0.01)</f>
        <v/>
      </c>
      <c r="T1665" s="37">
        <f>MAX(INDEX(T$292:T$303,$D1665)+T1656*(1+$E1665),0.01)</f>
        <v/>
      </c>
      <c r="U1665" s="37">
        <f>MAX(INDEX(U$292:U$303,$D1665)+U1656*(1+$E1665),0.01)</f>
        <v/>
      </c>
      <c r="V1665" s="37">
        <f>MAX(INDEX(V$292:V$303,$D1665)+V1656*(1+$E1665),0.01)</f>
        <v/>
      </c>
      <c r="W1665" s="37">
        <f>MAX(INDEX(W$292:W$303,$D1665)+W1656*(1+$E1665),0.01)</f>
        <v/>
      </c>
      <c r="X1665" s="37">
        <f>MAX(INDEX(X$292:X$303,$D1665)+X1656*(1+$E1665),0.01)</f>
        <v/>
      </c>
      <c r="Y1665" s="37">
        <f>MAX(INDEX(Y$292:Y$303,$D1665)+Y1656*(1+$E1665),0.01)</f>
        <v/>
      </c>
      <c r="Z1665" s="37">
        <f>MAX(INDEX(Z$292:Z$303,$D1665)+Z1656*(1+$E1665),0.01)</f>
        <v/>
      </c>
      <c r="AA1665" s="37">
        <f>MAX(INDEX(AA$292:AA$303,$D1665)+AA1656*(1+$E1665),0.01)</f>
        <v/>
      </c>
      <c r="AB1665" s="37">
        <f>MAX(INDEX(AB$292:AB$303,$D1665)+AB1656*(1+$E1665),0.01)</f>
        <v/>
      </c>
      <c r="AC1665" s="37">
        <f>MAX(INDEX(AC$292:AC$303,$D1665)+AC1656*(1+$E1665),0.01)</f>
        <v/>
      </c>
      <c r="AD1665" s="40">
        <f>POSTTAX(INDEX(AD$292:AD$303,$D1665),AD1656,$E1665)</f>
        <v/>
      </c>
      <c r="AF1665" s="11">
        <f>LOWER(Settings!$C$4)&amp;".mit."&amp;$A1665&amp;IF($C1665="","","."&amp;$C1665&amp;"."&amp;$B1665)&amp;IF(INDEX(Variables!$D$5:$D$205,MATCH($A1665,Variables!$A$5:$A$205,0))="","","."&amp;INDEX(Variables!$D$5:$D$205,MATCH($A1665,Variables!$A$5:$A$205,0)))&amp;"."&amp;AF$5</f>
        <v/>
      </c>
      <c r="AG1665" s="38">
        <f>MAX(INDEX(AG$292:AG$303,$D1665)+AG1656*(1+$E1665),0.01)</f>
        <v/>
      </c>
      <c r="AH1665" s="37">
        <f>MAX(INDEX(AH$292:AH$303,$D1665)+AH1656*(1+$E1665),0.01)</f>
        <v/>
      </c>
      <c r="AI1665" s="37">
        <f>MAX(INDEX(AI$292:AI$303,$D1665)+AI1656*(1+$E1665),0.01)</f>
        <v/>
      </c>
      <c r="AJ1665" s="37">
        <f>MAX(INDEX(AJ$292:AJ$303,$D1665)+AJ1656*(1+$E1665),0.01)</f>
        <v/>
      </c>
      <c r="AK1665" s="37">
        <f>MAX(INDEX(AK$292:AK$303,$D1665)+AK1656*(1+$E1665),0.01)</f>
        <v/>
      </c>
      <c r="AL1665" s="37">
        <f>MAX(INDEX(AL$292:AL$303,$D1665)+AL1656*(1+$E1665),0.01)</f>
        <v/>
      </c>
      <c r="AM1665" s="37">
        <f>MAX(INDEX(AM$292:AM$303,$D1665)+AM1656*(1+$E1665),0.01)</f>
        <v/>
      </c>
      <c r="AN1665" s="37">
        <f>MAX(INDEX(AN$292:AN$303,$D1665)+AN1656*(1+$E1665),0.01)</f>
        <v/>
      </c>
      <c r="AO1665" s="37">
        <f>MAX(INDEX(AO$292:AO$303,$D1665)+AO1656*(1+$E1665),0.01)</f>
        <v/>
      </c>
      <c r="AP1665" s="37">
        <f>MAX(INDEX(AP$292:AP$303,$D1665)+AP1656*(1+$E1665),0.01)</f>
        <v/>
      </c>
      <c r="AQ1665" s="37">
        <f>MAX(INDEX(AQ$292:AQ$303,$D1665)+AQ1656*(1+$E1665),0.01)</f>
        <v/>
      </c>
      <c r="AR1665" s="37">
        <f>MAX(INDEX(AR$292:AR$303,$D1665)+AR1656*(1+$E1665),0.01)</f>
        <v/>
      </c>
      <c r="AS1665" s="37">
        <f>MAX(INDEX(AS$292:AS$303,$D1665)+AS1656*(1+$E1665),0.01)</f>
        <v/>
      </c>
      <c r="AT1665" s="37">
        <f>MAX(INDEX(AT$292:AT$303,$D1665)+AT1656*(1+$E1665),0.01)</f>
        <v/>
      </c>
      <c r="AU1665" s="37">
        <f>MAX(INDEX(AU$292:AU$303,$D1665)+AU1656*(1+$E1665),0.01)</f>
        <v/>
      </c>
      <c r="AV1665" s="37">
        <f>MAX(INDEX(AV$292:AV$303,$D1665)+AV1656*(1+$E1665),0.01)</f>
        <v/>
      </c>
      <c r="AW1665" s="37">
        <f>MAX(INDEX(AW$292:AW$303,$D1665)+AW1656*(1+$E1665),0.01)</f>
        <v/>
      </c>
      <c r="AX1665" s="37">
        <f>MAX(INDEX(AX$292:AX$303,$D1665)+AX1656*(1+$E1665),0.01)</f>
        <v/>
      </c>
      <c r="AY1665" s="40">
        <f>POSTTAX(INDEX(AY$292:AY$303,$D1665),AY1656,$E1665)</f>
        <v/>
      </c>
    </row>
    <row r="1666" hidden="1" outlineLevel="2">
      <c r="A1666" s="14" t="inlineStr">
        <is>
          <t>atp</t>
        </is>
      </c>
      <c r="B1666" s="14" t="inlineStr">
        <is>
          <t>oop</t>
        </is>
      </c>
      <c r="C1666" s="14" t="inlineStr">
        <is>
          <t>cem</t>
        </is>
      </c>
      <c r="D1666" s="37">
        <f>INDEX(Inputs!$R$5:$R$132,MATCH($B1666&amp;"|"&amp;$C1666,Inputs!$A$5:$A$132,0))</f>
        <v/>
      </c>
      <c r="E1666" s="37">
        <f>INDEX(Inputs!$S$5:$S$132,MATCH($B1666&amp;"|"&amp;$C1666,Inputs!$A$5:$A$132,0))</f>
        <v/>
      </c>
      <c r="F1666" s="36" t="n"/>
      <c r="G1666" s="36" t="n"/>
      <c r="H1666" s="14">
        <f>INDEX(Variables!$B$5:$B$205,MATCH($A1666,Variables!$A$5:$A$205,0))&amp;IF($C1666="",""," | "&amp;INDEX(Mapping!$B$5:$B$26,MATCH($C1666,Mapping!$A$5:$A$26,0))&amp;" | "&amp;INDEX(Mapping!$B$30:$B$46,MATCH($B1666,Mapping!$A$30:$A$46,0)))</f>
        <v/>
      </c>
      <c r="I1666" s="14">
        <f>INDEX(Variables!$C$5:$C$205,MATCH($A1666,Variables!$A$5:$A$205,0))</f>
        <v/>
      </c>
      <c r="J1666" s="14">
        <f>INDEX(Variables!$E$5:$E$205,MATCH($A1666,Variables!$A$5:$A$205,0))</f>
        <v/>
      </c>
      <c r="K1666" s="11">
        <f>LOWER(Settings!$C$4)&amp;".mit."&amp;$A1666&amp;IF($C1666="","","."&amp;$C1666&amp;"."&amp;$B1666)&amp;IF(INDEX(Variables!$D$5:$D$205,MATCH($A1666,Variables!$A$5:$A$205,0))="","","."&amp;INDEX(Variables!$D$5:$D$205,MATCH($A1666,Variables!$A$5:$A$205,0)))&amp;"."&amp;K$5</f>
        <v/>
      </c>
      <c r="L1666" s="38">
        <f>MAX(INDEX(L$292:L$303,$D1666)+L1657*(1+$E1666),0.01)</f>
        <v/>
      </c>
      <c r="M1666" s="37">
        <f>MAX(INDEX(M$292:M$303,$D1666)+M1657*(1+$E1666),0.01)</f>
        <v/>
      </c>
      <c r="N1666" s="37">
        <f>MAX(INDEX(N$292:N$303,$D1666)+N1657*(1+$E1666),0.01)</f>
        <v/>
      </c>
      <c r="O1666" s="37">
        <f>MAX(INDEX(O$292:O$303,$D1666)+O1657*(1+$E1666),0.01)</f>
        <v/>
      </c>
      <c r="P1666" s="37">
        <f>MAX(INDEX(P$292:P$303,$D1666)+P1657*(1+$E1666),0.01)</f>
        <v/>
      </c>
      <c r="Q1666" s="37">
        <f>MAX(INDEX(Q$292:Q$303,$D1666)+Q1657*(1+$E1666),0.01)</f>
        <v/>
      </c>
      <c r="R1666" s="37">
        <f>MAX(INDEX(R$292:R$303,$D1666)+R1657*(1+$E1666),0.01)</f>
        <v/>
      </c>
      <c r="S1666" s="37">
        <f>MAX(INDEX(S$292:S$303,$D1666)+S1657*(1+$E1666),0.01)</f>
        <v/>
      </c>
      <c r="T1666" s="37">
        <f>MAX(INDEX(T$292:T$303,$D1666)+T1657*(1+$E1666),0.01)</f>
        <v/>
      </c>
      <c r="U1666" s="37">
        <f>MAX(INDEX(U$292:U$303,$D1666)+U1657*(1+$E1666),0.01)</f>
        <v/>
      </c>
      <c r="V1666" s="37">
        <f>MAX(INDEX(V$292:V$303,$D1666)+V1657*(1+$E1666),0.01)</f>
        <v/>
      </c>
      <c r="W1666" s="37">
        <f>MAX(INDEX(W$292:W$303,$D1666)+W1657*(1+$E1666),0.01)</f>
        <v/>
      </c>
      <c r="X1666" s="37">
        <f>MAX(INDEX(X$292:X$303,$D1666)+X1657*(1+$E1666),0.01)</f>
        <v/>
      </c>
      <c r="Y1666" s="37">
        <f>MAX(INDEX(Y$292:Y$303,$D1666)+Y1657*(1+$E1666),0.01)</f>
        <v/>
      </c>
      <c r="Z1666" s="37">
        <f>MAX(INDEX(Z$292:Z$303,$D1666)+Z1657*(1+$E1666),0.01)</f>
        <v/>
      </c>
      <c r="AA1666" s="37">
        <f>MAX(INDEX(AA$292:AA$303,$D1666)+AA1657*(1+$E1666),0.01)</f>
        <v/>
      </c>
      <c r="AB1666" s="37">
        <f>MAX(INDEX(AB$292:AB$303,$D1666)+AB1657*(1+$E1666),0.01)</f>
        <v/>
      </c>
      <c r="AC1666" s="37">
        <f>MAX(INDEX(AC$292:AC$303,$D1666)+AC1657*(1+$E1666),0.01)</f>
        <v/>
      </c>
      <c r="AD1666" s="40">
        <f>POSTTAX(INDEX(AD$292:AD$303,$D1666),AD1657,$E1666)</f>
        <v/>
      </c>
      <c r="AF1666" s="11">
        <f>LOWER(Settings!$C$4)&amp;".mit."&amp;$A1666&amp;IF($C1666="","","."&amp;$C1666&amp;"."&amp;$B1666)&amp;IF(INDEX(Variables!$D$5:$D$205,MATCH($A1666,Variables!$A$5:$A$205,0))="","","."&amp;INDEX(Variables!$D$5:$D$205,MATCH($A1666,Variables!$A$5:$A$205,0)))&amp;"."&amp;AF$5</f>
        <v/>
      </c>
      <c r="AG1666" s="38">
        <f>MAX(INDEX(AG$292:AG$303,$D1666)+AG1657*(1+$E1666),0.01)</f>
        <v/>
      </c>
      <c r="AH1666" s="37">
        <f>MAX(INDEX(AH$292:AH$303,$D1666)+AH1657*(1+$E1666),0.01)</f>
        <v/>
      </c>
      <c r="AI1666" s="37">
        <f>MAX(INDEX(AI$292:AI$303,$D1666)+AI1657*(1+$E1666),0.01)</f>
        <v/>
      </c>
      <c r="AJ1666" s="37">
        <f>MAX(INDEX(AJ$292:AJ$303,$D1666)+AJ1657*(1+$E1666),0.01)</f>
        <v/>
      </c>
      <c r="AK1666" s="37">
        <f>MAX(INDEX(AK$292:AK$303,$D1666)+AK1657*(1+$E1666),0.01)</f>
        <v/>
      </c>
      <c r="AL1666" s="37">
        <f>MAX(INDEX(AL$292:AL$303,$D1666)+AL1657*(1+$E1666),0.01)</f>
        <v/>
      </c>
      <c r="AM1666" s="37">
        <f>MAX(INDEX(AM$292:AM$303,$D1666)+AM1657*(1+$E1666),0.01)</f>
        <v/>
      </c>
      <c r="AN1666" s="37">
        <f>MAX(INDEX(AN$292:AN$303,$D1666)+AN1657*(1+$E1666),0.01)</f>
        <v/>
      </c>
      <c r="AO1666" s="37">
        <f>MAX(INDEX(AO$292:AO$303,$D1666)+AO1657*(1+$E1666),0.01)</f>
        <v/>
      </c>
      <c r="AP1666" s="37">
        <f>MAX(INDEX(AP$292:AP$303,$D1666)+AP1657*(1+$E1666),0.01)</f>
        <v/>
      </c>
      <c r="AQ1666" s="37">
        <f>MAX(INDEX(AQ$292:AQ$303,$D1666)+AQ1657*(1+$E1666),0.01)</f>
        <v/>
      </c>
      <c r="AR1666" s="37">
        <f>MAX(INDEX(AR$292:AR$303,$D1666)+AR1657*(1+$E1666),0.01)</f>
        <v/>
      </c>
      <c r="AS1666" s="37">
        <f>MAX(INDEX(AS$292:AS$303,$D1666)+AS1657*(1+$E1666),0.01)</f>
        <v/>
      </c>
      <c r="AT1666" s="37">
        <f>MAX(INDEX(AT$292:AT$303,$D1666)+AT1657*(1+$E1666),0.01)</f>
        <v/>
      </c>
      <c r="AU1666" s="37">
        <f>MAX(INDEX(AU$292:AU$303,$D1666)+AU1657*(1+$E1666),0.01)</f>
        <v/>
      </c>
      <c r="AV1666" s="37">
        <f>MAX(INDEX(AV$292:AV$303,$D1666)+AV1657*(1+$E1666),0.01)</f>
        <v/>
      </c>
      <c r="AW1666" s="37">
        <f>MAX(INDEX(AW$292:AW$303,$D1666)+AW1657*(1+$E1666),0.01)</f>
        <v/>
      </c>
      <c r="AX1666" s="37">
        <f>MAX(INDEX(AX$292:AX$303,$D1666)+AX1657*(1+$E1666),0.01)</f>
        <v/>
      </c>
      <c r="AY1666" s="40">
        <f>POSTTAX(INDEX(AY$292:AY$303,$D1666),AY1657,$E1666)</f>
        <v/>
      </c>
    </row>
    <row r="1667" hidden="1" outlineLevel="2">
      <c r="A1667" s="14" t="inlineStr">
        <is>
          <t>atp</t>
        </is>
      </c>
      <c r="B1667" s="14" t="inlineStr">
        <is>
          <t>bio</t>
        </is>
      </c>
      <c r="C1667" s="14" t="inlineStr">
        <is>
          <t>cem</t>
        </is>
      </c>
      <c r="D1667" s="37">
        <f>INDEX(Inputs!$R$5:$R$132,MATCH($B1667&amp;"|"&amp;$C1667,Inputs!$A$5:$A$132,0))</f>
        <v/>
      </c>
      <c r="E1667" s="37">
        <f>INDEX(Inputs!$S$5:$S$132,MATCH($B1667&amp;"|"&amp;$C1667,Inputs!$A$5:$A$132,0))</f>
        <v/>
      </c>
      <c r="F1667" s="36" t="n"/>
      <c r="G1667" s="36" t="n"/>
      <c r="H1667" s="14">
        <f>INDEX(Variables!$B$5:$B$205,MATCH($A1667,Variables!$A$5:$A$205,0))&amp;IF($C1667="",""," | "&amp;INDEX(Mapping!$B$5:$B$26,MATCH($C1667,Mapping!$A$5:$A$26,0))&amp;" | "&amp;INDEX(Mapping!$B$30:$B$46,MATCH($B1667,Mapping!$A$30:$A$46,0)))</f>
        <v/>
      </c>
      <c r="I1667" s="14">
        <f>INDEX(Variables!$C$5:$C$205,MATCH($A1667,Variables!$A$5:$A$205,0))</f>
        <v/>
      </c>
      <c r="J1667" s="14">
        <f>INDEX(Variables!$E$5:$E$205,MATCH($A1667,Variables!$A$5:$A$205,0))</f>
        <v/>
      </c>
      <c r="K1667" s="11">
        <f>LOWER(Settings!$C$4)&amp;".mit."&amp;$A1667&amp;IF($C1667="","","."&amp;$C1667&amp;"."&amp;$B1667)&amp;IF(INDEX(Variables!$D$5:$D$205,MATCH($A1667,Variables!$A$5:$A$205,0))="","","."&amp;INDEX(Variables!$D$5:$D$205,MATCH($A1667,Variables!$A$5:$A$205,0)))&amp;"."&amp;K$5</f>
        <v/>
      </c>
      <c r="L1667" s="38">
        <f>MAX(INDEX(L$292:L$303,$D1667)+L1658*(1+$E1667),0.01)</f>
        <v/>
      </c>
      <c r="M1667" s="37">
        <f>MAX(INDEX(M$292:M$303,$D1667)+M1658*(1+$E1667),0.01)</f>
        <v/>
      </c>
      <c r="N1667" s="37">
        <f>MAX(INDEX(N$292:N$303,$D1667)+N1658*(1+$E1667),0.01)</f>
        <v/>
      </c>
      <c r="O1667" s="37">
        <f>MAX(INDEX(O$292:O$303,$D1667)+O1658*(1+$E1667),0.01)</f>
        <v/>
      </c>
      <c r="P1667" s="37">
        <f>MAX(INDEX(P$292:P$303,$D1667)+P1658*(1+$E1667),0.01)</f>
        <v/>
      </c>
      <c r="Q1667" s="37">
        <f>MAX(INDEX(Q$292:Q$303,$D1667)+Q1658*(1+$E1667),0.01)</f>
        <v/>
      </c>
      <c r="R1667" s="37">
        <f>MAX(INDEX(R$292:R$303,$D1667)+R1658*(1+$E1667),0.01)</f>
        <v/>
      </c>
      <c r="S1667" s="37">
        <f>MAX(INDEX(S$292:S$303,$D1667)+S1658*(1+$E1667),0.01)</f>
        <v/>
      </c>
      <c r="T1667" s="37">
        <f>MAX(INDEX(T$292:T$303,$D1667)+T1658*(1+$E1667),0.01)</f>
        <v/>
      </c>
      <c r="U1667" s="37">
        <f>MAX(INDEX(U$292:U$303,$D1667)+U1658*(1+$E1667),0.01)</f>
        <v/>
      </c>
      <c r="V1667" s="37">
        <f>MAX(INDEX(V$292:V$303,$D1667)+V1658*(1+$E1667),0.01)</f>
        <v/>
      </c>
      <c r="W1667" s="37">
        <f>MAX(INDEX(W$292:W$303,$D1667)+W1658*(1+$E1667),0.01)</f>
        <v/>
      </c>
      <c r="X1667" s="37">
        <f>MAX(INDEX(X$292:X$303,$D1667)+X1658*(1+$E1667),0.01)</f>
        <v/>
      </c>
      <c r="Y1667" s="37">
        <f>MAX(INDEX(Y$292:Y$303,$D1667)+Y1658*(1+$E1667),0.01)</f>
        <v/>
      </c>
      <c r="Z1667" s="37">
        <f>MAX(INDEX(Z$292:Z$303,$D1667)+Z1658*(1+$E1667),0.01)</f>
        <v/>
      </c>
      <c r="AA1667" s="37">
        <f>MAX(INDEX(AA$292:AA$303,$D1667)+AA1658*(1+$E1667),0.01)</f>
        <v/>
      </c>
      <c r="AB1667" s="37">
        <f>MAX(INDEX(AB$292:AB$303,$D1667)+AB1658*(1+$E1667),0.01)</f>
        <v/>
      </c>
      <c r="AC1667" s="37">
        <f>MAX(INDEX(AC$292:AC$303,$D1667)+AC1658*(1+$E1667),0.01)</f>
        <v/>
      </c>
      <c r="AD1667" s="40">
        <f>POSTTAX(INDEX(AD$292:AD$303,$D1667),AD1658,$E1667)</f>
        <v/>
      </c>
      <c r="AF1667" s="11">
        <f>LOWER(Settings!$C$4)&amp;".mit."&amp;$A1667&amp;IF($C1667="","","."&amp;$C1667&amp;"."&amp;$B1667)&amp;IF(INDEX(Variables!$D$5:$D$205,MATCH($A1667,Variables!$A$5:$A$205,0))="","","."&amp;INDEX(Variables!$D$5:$D$205,MATCH($A1667,Variables!$A$5:$A$205,0)))&amp;"."&amp;AF$5</f>
        <v/>
      </c>
      <c r="AG1667" s="38">
        <f>MAX(INDEX(AG$292:AG$303,$D1667)+AG1658*(1+$E1667),0.01)</f>
        <v/>
      </c>
      <c r="AH1667" s="37">
        <f>MAX(INDEX(AH$292:AH$303,$D1667)+AH1658*(1+$E1667),0.01)</f>
        <v/>
      </c>
      <c r="AI1667" s="37">
        <f>MAX(INDEX(AI$292:AI$303,$D1667)+AI1658*(1+$E1667),0.01)</f>
        <v/>
      </c>
      <c r="AJ1667" s="37">
        <f>MAX(INDEX(AJ$292:AJ$303,$D1667)+AJ1658*(1+$E1667),0.01)</f>
        <v/>
      </c>
      <c r="AK1667" s="37">
        <f>MAX(INDEX(AK$292:AK$303,$D1667)+AK1658*(1+$E1667),0.01)</f>
        <v/>
      </c>
      <c r="AL1667" s="37">
        <f>MAX(INDEX(AL$292:AL$303,$D1667)+AL1658*(1+$E1667),0.01)</f>
        <v/>
      </c>
      <c r="AM1667" s="37">
        <f>MAX(INDEX(AM$292:AM$303,$D1667)+AM1658*(1+$E1667),0.01)</f>
        <v/>
      </c>
      <c r="AN1667" s="37">
        <f>MAX(INDEX(AN$292:AN$303,$D1667)+AN1658*(1+$E1667),0.01)</f>
        <v/>
      </c>
      <c r="AO1667" s="37">
        <f>MAX(INDEX(AO$292:AO$303,$D1667)+AO1658*(1+$E1667),0.01)</f>
        <v/>
      </c>
      <c r="AP1667" s="37">
        <f>MAX(INDEX(AP$292:AP$303,$D1667)+AP1658*(1+$E1667),0.01)</f>
        <v/>
      </c>
      <c r="AQ1667" s="37">
        <f>MAX(INDEX(AQ$292:AQ$303,$D1667)+AQ1658*(1+$E1667),0.01)</f>
        <v/>
      </c>
      <c r="AR1667" s="37">
        <f>MAX(INDEX(AR$292:AR$303,$D1667)+AR1658*(1+$E1667),0.01)</f>
        <v/>
      </c>
      <c r="AS1667" s="37">
        <f>MAX(INDEX(AS$292:AS$303,$D1667)+AS1658*(1+$E1667),0.01)</f>
        <v/>
      </c>
      <c r="AT1667" s="37">
        <f>MAX(INDEX(AT$292:AT$303,$D1667)+AT1658*(1+$E1667),0.01)</f>
        <v/>
      </c>
      <c r="AU1667" s="37">
        <f>MAX(INDEX(AU$292:AU$303,$D1667)+AU1658*(1+$E1667),0.01)</f>
        <v/>
      </c>
      <c r="AV1667" s="37">
        <f>MAX(INDEX(AV$292:AV$303,$D1667)+AV1658*(1+$E1667),0.01)</f>
        <v/>
      </c>
      <c r="AW1667" s="37">
        <f>MAX(INDEX(AW$292:AW$303,$D1667)+AW1658*(1+$E1667),0.01)</f>
        <v/>
      </c>
      <c r="AX1667" s="37">
        <f>MAX(INDEX(AX$292:AX$303,$D1667)+AX1658*(1+$E1667),0.01)</f>
        <v/>
      </c>
      <c r="AY1667" s="40">
        <f>POSTTAX(INDEX(AY$292:AY$303,$D1667),AY1658,$E1667)</f>
        <v/>
      </c>
    </row>
    <row r="1668" hidden="1" outlineLevel="2"/>
    <row r="1669" hidden="1" outlineLevel="2">
      <c r="A1669" s="14" t="inlineStr">
        <is>
          <t>shp</t>
        </is>
      </c>
      <c r="B1669" s="14" t="inlineStr">
        <is>
          <t>coa</t>
        </is>
      </c>
      <c r="C1669" s="14" t="inlineStr">
        <is>
          <t>cem</t>
        </is>
      </c>
      <c r="D1669" s="37">
        <f>INDEX(Inputs!$M$5:$M$132,MATCH($B1669&amp;"|"&amp;$C1669,Inputs!$A$5:$A$132,0))</f>
        <v/>
      </c>
      <c r="E1669" s="37">
        <f>INDEX(Inputs!$T$5:$T$132,MATCH($B1669&amp;"|"&amp;$C1669,Inputs!$A$5:$A$132,0))</f>
        <v/>
      </c>
      <c r="F1669" s="37">
        <f>INDEX(Inputs!$K$5:$K$132,MATCH($B1669&amp;"|"&amp;$C1669,Inputs!$A$5:$A$132,0))</f>
        <v/>
      </c>
      <c r="G1669" s="36" t="n"/>
      <c r="H1669" s="14">
        <f>INDEX(Variables!$B$5:$B$205,MATCH($A1669,Variables!$A$5:$A$205,0))&amp;IF($C1669="",""," | "&amp;INDEX(Mapping!$B$5:$B$26,MATCH($C1669,Mapping!$A$5:$A$26,0))&amp;" | "&amp;INDEX(Mapping!$B$30:$B$46,MATCH($B1669,Mapping!$A$30:$A$46,0)))</f>
        <v/>
      </c>
      <c r="I1669" s="14">
        <f>INDEX(Variables!$C$5:$C$205,MATCH($A1669,Variables!$A$5:$A$205,0))</f>
        <v/>
      </c>
      <c r="J1669" s="14">
        <f>INDEX(Variables!$E$5:$E$205,MATCH($A1669,Variables!$A$5:$A$205,0))</f>
        <v/>
      </c>
      <c r="K1669" s="11">
        <f>LOWER(Settings!$C$4)&amp;".mit."&amp;$A1669&amp;IF($C1669="","","."&amp;$C1669&amp;"."&amp;$B1669)&amp;IF(INDEX(Variables!$D$5:$D$205,MATCH($A1669,Variables!$A$5:$A$205,0))="","","."&amp;INDEX(Variables!$D$5:$D$205,MATCH($A1669,Variables!$A$5:$A$205,0)))&amp;"."&amp;K$5</f>
        <v/>
      </c>
      <c r="L1669" s="38">
        <f>(INDEX(L$235:L$238,$D1669)*INDEX(L$239:L$255,$F1669)+L$194*INDEX(L$121:L$137,$F1669)*INDEX(L$151:L$167,$F1669))*$E1669</f>
        <v/>
      </c>
      <c r="M1669" s="37">
        <f>(INDEX(M$235:M$238,$D1669)*INDEX(M$239:M$255,$F1669)+M$194*INDEX(M$121:M$137,$F1669)*INDEX(M$151:M$167,$F1669))*$E1669</f>
        <v/>
      </c>
      <c r="N1669" s="37">
        <f>(INDEX(N$235:N$238,$D1669)*INDEX(N$239:N$255,$F1669)+N$194*INDEX(N$121:N$137,$F1669)*INDEX(N$151:N$167,$F1669))*$E1669</f>
        <v/>
      </c>
      <c r="O1669" s="37">
        <f>(INDEX(O$235:O$238,$D1669)*INDEX(O$239:O$255,$F1669)+O$194*INDEX(O$121:O$137,$F1669)*INDEX(O$151:O$167,$F1669))*$E1669</f>
        <v/>
      </c>
      <c r="P1669" s="37">
        <f>(INDEX(P$235:P$238,$D1669)*INDEX(P$239:P$255,$F1669)+P$194*INDEX(P$121:P$137,$F1669)*INDEX(P$151:P$167,$F1669))*$E1669</f>
        <v/>
      </c>
      <c r="Q1669" s="37">
        <f>(INDEX(Q$235:Q$238,$D1669)*INDEX(Q$239:Q$255,$F1669)+Q$194*INDEX(Q$121:Q$137,$F1669)*INDEX(Q$151:Q$167,$F1669))*$E1669</f>
        <v/>
      </c>
      <c r="R1669" s="37">
        <f>(INDEX(R$235:R$238,$D1669)*INDEX(R$239:R$255,$F1669)+R$194*INDEX(R$121:R$137,$F1669)*INDEX(R$151:R$167,$F1669))*$E1669</f>
        <v/>
      </c>
      <c r="S1669" s="37">
        <f>(INDEX(S$235:S$238,$D1669)*INDEX(S$239:S$255,$F1669)+S$194*INDEX(S$121:S$137,$F1669)*INDEX(S$151:S$167,$F1669))*$E1669</f>
        <v/>
      </c>
      <c r="T1669" s="37">
        <f>(INDEX(T$235:T$238,$D1669)*INDEX(T$239:T$255,$F1669)+T$194*INDEX(T$121:T$137,$F1669)*INDEX(T$151:T$167,$F1669))*$E1669</f>
        <v/>
      </c>
      <c r="U1669" s="37">
        <f>(INDEX(U$235:U$238,$D1669)*INDEX(U$239:U$255,$F1669)+U$194*INDEX(U$121:U$137,$F1669)*INDEX(U$151:U$167,$F1669))*$E1669</f>
        <v/>
      </c>
      <c r="V1669" s="37">
        <f>(INDEX(V$235:V$238,$D1669)*INDEX(V$239:V$255,$F1669)+V$194*INDEX(V$121:V$137,$F1669)*INDEX(V$151:V$167,$F1669))*$E1669</f>
        <v/>
      </c>
      <c r="W1669" s="37">
        <f>(INDEX(W$235:W$238,$D1669)*INDEX(W$239:W$255,$F1669)+W$194*INDEX(W$121:W$137,$F1669)*INDEX(W$151:W$167,$F1669))*$E1669</f>
        <v/>
      </c>
      <c r="X1669" s="37">
        <f>(INDEX(X$235:X$238,$D1669)*INDEX(X$239:X$255,$F1669)+X$194*INDEX(X$121:X$137,$F1669)*INDEX(X$151:X$167,$F1669))*$E1669</f>
        <v/>
      </c>
      <c r="Y1669" s="37">
        <f>(INDEX(Y$235:Y$238,$D1669)*INDEX(Y$239:Y$255,$F1669)+Y$194*INDEX(Y$121:Y$137,$F1669)*INDEX(Y$151:Y$167,$F1669))*$E1669</f>
        <v/>
      </c>
      <c r="Z1669" s="37">
        <f>(INDEX(Z$235:Z$238,$D1669)*INDEX(Z$239:Z$255,$F1669)+Z$194*INDEX(Z$121:Z$137,$F1669)*INDEX(Z$151:Z$167,$F1669))*$E1669</f>
        <v/>
      </c>
      <c r="AA1669" s="37">
        <f>(INDEX(AA$235:AA$238,$D1669)*INDEX(AA$239:AA$255,$F1669)+AA$194*INDEX(AA$121:AA$137,$F1669)*INDEX(AA$151:AA$167,$F1669))*$E1669</f>
        <v/>
      </c>
      <c r="AB1669" s="37">
        <f>(INDEX(AB$235:AB$238,$D1669)*INDEX(AB$239:AB$255,$F1669)+AB$194*INDEX(AB$121:AB$137,$F1669)*INDEX(AB$151:AB$167,$F1669))*$E1669</f>
        <v/>
      </c>
      <c r="AC1669" s="37">
        <f>(INDEX(AC$235:AC$238,$D1669)*INDEX(AC$239:AC$255,$F1669)+AC$194*INDEX(AC$121:AC$137,$F1669)*INDEX(AC$151:AC$167,$F1669))*$E1669</f>
        <v/>
      </c>
      <c r="AD1669" s="40">
        <f>SHADOWEFF(INDEX(AD$235:AD$238,$D1669),INDEX(AD$239:AD$255,$F1669),AD$194,INDEX(AD$121:AD$137,$F1669),INDEX(AD$151:AD$167,$F1669),$E1669)</f>
        <v/>
      </c>
      <c r="AF1669" s="11">
        <f>LOWER(Settings!$C$4)&amp;".mit."&amp;$A1669&amp;IF($C1669="","","."&amp;$C1669&amp;"."&amp;$B1669)&amp;IF(INDEX(Variables!$D$5:$D$205,MATCH($A1669,Variables!$A$5:$A$205,0))="","","."&amp;INDEX(Variables!$D$5:$D$205,MATCH($A1669,Variables!$A$5:$A$205,0)))&amp;"."&amp;AF$5</f>
        <v/>
      </c>
      <c r="AG1669" s="38">
        <f>(INDEX(AG$235:AG$238,$D1669)*INDEX(AG$239:AG$255,$F1669)+AG$194*INDEX(AG$121:AG$137,$F1669)*INDEX(AG$151:AG$167,$F1669))*$E1669</f>
        <v/>
      </c>
      <c r="AH1669" s="37">
        <f>(INDEX(AH$235:AH$238,$D1669)*INDEX(AH$239:AH$255,$F1669)+AH$194*INDEX(AH$121:AH$137,$F1669)*INDEX(AH$151:AH$167,$F1669))*$E1669</f>
        <v/>
      </c>
      <c r="AI1669" s="37">
        <f>(INDEX(AI$235:AI$238,$D1669)*INDEX(AI$239:AI$255,$F1669)+AI$194*INDEX(AI$121:AI$137,$F1669)*INDEX(AI$151:AI$167,$F1669))*$E1669</f>
        <v/>
      </c>
      <c r="AJ1669" s="37">
        <f>(INDEX(AJ$235:AJ$238,$D1669)*INDEX(AJ$239:AJ$255,$F1669)+AJ$194*INDEX(AJ$121:AJ$137,$F1669)*INDEX(AJ$151:AJ$167,$F1669))*$E1669</f>
        <v/>
      </c>
      <c r="AK1669" s="37">
        <f>(INDEX(AK$235:AK$238,$D1669)*INDEX(AK$239:AK$255,$F1669)+AK$194*INDEX(AK$121:AK$137,$F1669)*INDEX(AK$151:AK$167,$F1669))*$E1669</f>
        <v/>
      </c>
      <c r="AL1669" s="37">
        <f>(INDEX(AL$235:AL$238,$D1669)*INDEX(AL$239:AL$255,$F1669)+AL$194*INDEX(AL$121:AL$137,$F1669)*INDEX(AL$151:AL$167,$F1669))*$E1669</f>
        <v/>
      </c>
      <c r="AM1669" s="37">
        <f>(INDEX(AM$235:AM$238,$D1669)*INDEX(AM$239:AM$255,$F1669)+AM$194*INDEX(AM$121:AM$137,$F1669)*INDEX(AM$151:AM$167,$F1669))*$E1669</f>
        <v/>
      </c>
      <c r="AN1669" s="37">
        <f>(INDEX(AN$235:AN$238,$D1669)*INDEX(AN$239:AN$255,$F1669)+AN$194*INDEX(AN$121:AN$137,$F1669)*INDEX(AN$151:AN$167,$F1669))*$E1669</f>
        <v/>
      </c>
      <c r="AO1669" s="37">
        <f>(INDEX(AO$235:AO$238,$D1669)*INDEX(AO$239:AO$255,$F1669)+AO$194*INDEX(AO$121:AO$137,$F1669)*INDEX(AO$151:AO$167,$F1669))*$E1669</f>
        <v/>
      </c>
      <c r="AP1669" s="37">
        <f>(INDEX(AP$235:AP$238,$D1669)*INDEX(AP$239:AP$255,$F1669)+AP$194*INDEX(AP$121:AP$137,$F1669)*INDEX(AP$151:AP$167,$F1669))*$E1669</f>
        <v/>
      </c>
      <c r="AQ1669" s="37">
        <f>(INDEX(AQ$235:AQ$238,$D1669)*INDEX(AQ$239:AQ$255,$F1669)+AQ$194*INDEX(AQ$121:AQ$137,$F1669)*INDEX(AQ$151:AQ$167,$F1669))*$E1669</f>
        <v/>
      </c>
      <c r="AR1669" s="37">
        <f>(INDEX(AR$235:AR$238,$D1669)*INDEX(AR$239:AR$255,$F1669)+AR$194*INDEX(AR$121:AR$137,$F1669)*INDEX(AR$151:AR$167,$F1669))*$E1669</f>
        <v/>
      </c>
      <c r="AS1669" s="37">
        <f>(INDEX(AS$235:AS$238,$D1669)*INDEX(AS$239:AS$255,$F1669)+AS$194*INDEX(AS$121:AS$137,$F1669)*INDEX(AS$151:AS$167,$F1669))*$E1669</f>
        <v/>
      </c>
      <c r="AT1669" s="37">
        <f>(INDEX(AT$235:AT$238,$D1669)*INDEX(AT$239:AT$255,$F1669)+AT$194*INDEX(AT$121:AT$137,$F1669)*INDEX(AT$151:AT$167,$F1669))*$E1669</f>
        <v/>
      </c>
      <c r="AU1669" s="37">
        <f>(INDEX(AU$235:AU$238,$D1669)*INDEX(AU$239:AU$255,$F1669)+AU$194*INDEX(AU$121:AU$137,$F1669)*INDEX(AU$151:AU$167,$F1669))*$E1669</f>
        <v/>
      </c>
      <c r="AV1669" s="37">
        <f>(INDEX(AV$235:AV$238,$D1669)*INDEX(AV$239:AV$255,$F1669)+AV$194*INDEX(AV$121:AV$137,$F1669)*INDEX(AV$151:AV$167,$F1669))*$E1669</f>
        <v/>
      </c>
      <c r="AW1669" s="37">
        <f>(INDEX(AW$235:AW$238,$D1669)*INDEX(AW$239:AW$255,$F1669)+AW$194*INDEX(AW$121:AW$137,$F1669)*INDEX(AW$151:AW$167,$F1669))*$E1669</f>
        <v/>
      </c>
      <c r="AX1669" s="37">
        <f>(INDEX(AX$235:AX$238,$D1669)*INDEX(AX$239:AX$255,$F1669)+AX$194*INDEX(AX$121:AX$137,$F1669)*INDEX(AX$151:AX$167,$F1669))*$E1669</f>
        <v/>
      </c>
      <c r="AY1669" s="40">
        <f>SHADOWEFF(INDEX(AY$235:AY$238,$D1669),INDEX(AY$239:AY$255,$F1669),AY$194,INDEX(AY$121:AY$137,$F1669),INDEX(AY$151:AY$167,$F1669),$E1669)</f>
        <v/>
      </c>
    </row>
    <row r="1670" hidden="1" outlineLevel="2">
      <c r="A1670" s="14" t="inlineStr">
        <is>
          <t>shp</t>
        </is>
      </c>
      <c r="B1670" s="14" t="inlineStr">
        <is>
          <t>nga</t>
        </is>
      </c>
      <c r="C1670" s="14" t="inlineStr">
        <is>
          <t>cem</t>
        </is>
      </c>
      <c r="D1670" s="37">
        <f>INDEX(Inputs!$M$5:$M$132,MATCH($B1670&amp;"|"&amp;$C1670,Inputs!$A$5:$A$132,0))</f>
        <v/>
      </c>
      <c r="E1670" s="37">
        <f>INDEX(Inputs!$T$5:$T$132,MATCH($B1670&amp;"|"&amp;$C1670,Inputs!$A$5:$A$132,0))</f>
        <v/>
      </c>
      <c r="F1670" s="37">
        <f>INDEX(Inputs!$K$5:$K$132,MATCH($B1670&amp;"|"&amp;$C1670,Inputs!$A$5:$A$132,0))</f>
        <v/>
      </c>
      <c r="G1670" s="36" t="n"/>
      <c r="H1670" s="14">
        <f>INDEX(Variables!$B$5:$B$205,MATCH($A1670,Variables!$A$5:$A$205,0))&amp;IF($C1670="",""," | "&amp;INDEX(Mapping!$B$5:$B$26,MATCH($C1670,Mapping!$A$5:$A$26,0))&amp;" | "&amp;INDEX(Mapping!$B$30:$B$46,MATCH($B1670,Mapping!$A$30:$A$46,0)))</f>
        <v/>
      </c>
      <c r="I1670" s="14">
        <f>INDEX(Variables!$C$5:$C$205,MATCH($A1670,Variables!$A$5:$A$205,0))</f>
        <v/>
      </c>
      <c r="J1670" s="14">
        <f>INDEX(Variables!$E$5:$E$205,MATCH($A1670,Variables!$A$5:$A$205,0))</f>
        <v/>
      </c>
      <c r="K1670" s="11">
        <f>LOWER(Settings!$C$4)&amp;".mit."&amp;$A1670&amp;IF($C1670="","","."&amp;$C1670&amp;"."&amp;$B1670)&amp;IF(INDEX(Variables!$D$5:$D$205,MATCH($A1670,Variables!$A$5:$A$205,0))="","","."&amp;INDEX(Variables!$D$5:$D$205,MATCH($A1670,Variables!$A$5:$A$205,0)))&amp;"."&amp;K$5</f>
        <v/>
      </c>
      <c r="L1670" s="38">
        <f>(INDEX(L$235:L$238,$D1670)*INDEX(L$239:L$255,$F1670)+L$194*INDEX(L$121:L$137,$F1670)*INDEX(L$151:L$167,$F1670))*$E1670</f>
        <v/>
      </c>
      <c r="M1670" s="37">
        <f>(INDEX(M$235:M$238,$D1670)*INDEX(M$239:M$255,$F1670)+M$194*INDEX(M$121:M$137,$F1670)*INDEX(M$151:M$167,$F1670))*$E1670</f>
        <v/>
      </c>
      <c r="N1670" s="37">
        <f>(INDEX(N$235:N$238,$D1670)*INDEX(N$239:N$255,$F1670)+N$194*INDEX(N$121:N$137,$F1670)*INDEX(N$151:N$167,$F1670))*$E1670</f>
        <v/>
      </c>
      <c r="O1670" s="37">
        <f>(INDEX(O$235:O$238,$D1670)*INDEX(O$239:O$255,$F1670)+O$194*INDEX(O$121:O$137,$F1670)*INDEX(O$151:O$167,$F1670))*$E1670</f>
        <v/>
      </c>
      <c r="P1670" s="37">
        <f>(INDEX(P$235:P$238,$D1670)*INDEX(P$239:P$255,$F1670)+P$194*INDEX(P$121:P$137,$F1670)*INDEX(P$151:P$167,$F1670))*$E1670</f>
        <v/>
      </c>
      <c r="Q1670" s="37">
        <f>(INDEX(Q$235:Q$238,$D1670)*INDEX(Q$239:Q$255,$F1670)+Q$194*INDEX(Q$121:Q$137,$F1670)*INDEX(Q$151:Q$167,$F1670))*$E1670</f>
        <v/>
      </c>
      <c r="R1670" s="37">
        <f>(INDEX(R$235:R$238,$D1670)*INDEX(R$239:R$255,$F1670)+R$194*INDEX(R$121:R$137,$F1670)*INDEX(R$151:R$167,$F1670))*$E1670</f>
        <v/>
      </c>
      <c r="S1670" s="37">
        <f>(INDEX(S$235:S$238,$D1670)*INDEX(S$239:S$255,$F1670)+S$194*INDEX(S$121:S$137,$F1670)*INDEX(S$151:S$167,$F1670))*$E1670</f>
        <v/>
      </c>
      <c r="T1670" s="37">
        <f>(INDEX(T$235:T$238,$D1670)*INDEX(T$239:T$255,$F1670)+T$194*INDEX(T$121:T$137,$F1670)*INDEX(T$151:T$167,$F1670))*$E1670</f>
        <v/>
      </c>
      <c r="U1670" s="37">
        <f>(INDEX(U$235:U$238,$D1670)*INDEX(U$239:U$255,$F1670)+U$194*INDEX(U$121:U$137,$F1670)*INDEX(U$151:U$167,$F1670))*$E1670</f>
        <v/>
      </c>
      <c r="V1670" s="37">
        <f>(INDEX(V$235:V$238,$D1670)*INDEX(V$239:V$255,$F1670)+V$194*INDEX(V$121:V$137,$F1670)*INDEX(V$151:V$167,$F1670))*$E1670</f>
        <v/>
      </c>
      <c r="W1670" s="37">
        <f>(INDEX(W$235:W$238,$D1670)*INDEX(W$239:W$255,$F1670)+W$194*INDEX(W$121:W$137,$F1670)*INDEX(W$151:W$167,$F1670))*$E1670</f>
        <v/>
      </c>
      <c r="X1670" s="37">
        <f>(INDEX(X$235:X$238,$D1670)*INDEX(X$239:X$255,$F1670)+X$194*INDEX(X$121:X$137,$F1670)*INDEX(X$151:X$167,$F1670))*$E1670</f>
        <v/>
      </c>
      <c r="Y1670" s="37">
        <f>(INDEX(Y$235:Y$238,$D1670)*INDEX(Y$239:Y$255,$F1670)+Y$194*INDEX(Y$121:Y$137,$F1670)*INDEX(Y$151:Y$167,$F1670))*$E1670</f>
        <v/>
      </c>
      <c r="Z1670" s="37">
        <f>(INDEX(Z$235:Z$238,$D1670)*INDEX(Z$239:Z$255,$F1670)+Z$194*INDEX(Z$121:Z$137,$F1670)*INDEX(Z$151:Z$167,$F1670))*$E1670</f>
        <v/>
      </c>
      <c r="AA1670" s="37">
        <f>(INDEX(AA$235:AA$238,$D1670)*INDEX(AA$239:AA$255,$F1670)+AA$194*INDEX(AA$121:AA$137,$F1670)*INDEX(AA$151:AA$167,$F1670))*$E1670</f>
        <v/>
      </c>
      <c r="AB1670" s="37">
        <f>(INDEX(AB$235:AB$238,$D1670)*INDEX(AB$239:AB$255,$F1670)+AB$194*INDEX(AB$121:AB$137,$F1670)*INDEX(AB$151:AB$167,$F1670))*$E1670</f>
        <v/>
      </c>
      <c r="AC1670" s="37">
        <f>(INDEX(AC$235:AC$238,$D1670)*INDEX(AC$239:AC$255,$F1670)+AC$194*INDEX(AC$121:AC$137,$F1670)*INDEX(AC$151:AC$167,$F1670))*$E1670</f>
        <v/>
      </c>
      <c r="AD1670" s="40">
        <f>SHADOWEFF(INDEX(AD$235:AD$238,$D1670),INDEX(AD$239:AD$255,$F1670),AD$194,INDEX(AD$121:AD$137,$F1670),INDEX(AD$151:AD$167,$F1670),$E1670)</f>
        <v/>
      </c>
      <c r="AF1670" s="11">
        <f>LOWER(Settings!$C$4)&amp;".mit."&amp;$A1670&amp;IF($C1670="","","."&amp;$C1670&amp;"."&amp;$B1670)&amp;IF(INDEX(Variables!$D$5:$D$205,MATCH($A1670,Variables!$A$5:$A$205,0))="","","."&amp;INDEX(Variables!$D$5:$D$205,MATCH($A1670,Variables!$A$5:$A$205,0)))&amp;"."&amp;AF$5</f>
        <v/>
      </c>
      <c r="AG1670" s="38">
        <f>(INDEX(AG$235:AG$238,$D1670)*INDEX(AG$239:AG$255,$F1670)+AG$194*INDEX(AG$121:AG$137,$F1670)*INDEX(AG$151:AG$167,$F1670))*$E1670</f>
        <v/>
      </c>
      <c r="AH1670" s="37">
        <f>(INDEX(AH$235:AH$238,$D1670)*INDEX(AH$239:AH$255,$F1670)+AH$194*INDEX(AH$121:AH$137,$F1670)*INDEX(AH$151:AH$167,$F1670))*$E1670</f>
        <v/>
      </c>
      <c r="AI1670" s="37">
        <f>(INDEX(AI$235:AI$238,$D1670)*INDEX(AI$239:AI$255,$F1670)+AI$194*INDEX(AI$121:AI$137,$F1670)*INDEX(AI$151:AI$167,$F1670))*$E1670</f>
        <v/>
      </c>
      <c r="AJ1670" s="37">
        <f>(INDEX(AJ$235:AJ$238,$D1670)*INDEX(AJ$239:AJ$255,$F1670)+AJ$194*INDEX(AJ$121:AJ$137,$F1670)*INDEX(AJ$151:AJ$167,$F1670))*$E1670</f>
        <v/>
      </c>
      <c r="AK1670" s="37">
        <f>(INDEX(AK$235:AK$238,$D1670)*INDEX(AK$239:AK$255,$F1670)+AK$194*INDEX(AK$121:AK$137,$F1670)*INDEX(AK$151:AK$167,$F1670))*$E1670</f>
        <v/>
      </c>
      <c r="AL1670" s="37">
        <f>(INDEX(AL$235:AL$238,$D1670)*INDEX(AL$239:AL$255,$F1670)+AL$194*INDEX(AL$121:AL$137,$F1670)*INDEX(AL$151:AL$167,$F1670))*$E1670</f>
        <v/>
      </c>
      <c r="AM1670" s="37">
        <f>(INDEX(AM$235:AM$238,$D1670)*INDEX(AM$239:AM$255,$F1670)+AM$194*INDEX(AM$121:AM$137,$F1670)*INDEX(AM$151:AM$167,$F1670))*$E1670</f>
        <v/>
      </c>
      <c r="AN1670" s="37">
        <f>(INDEX(AN$235:AN$238,$D1670)*INDEX(AN$239:AN$255,$F1670)+AN$194*INDEX(AN$121:AN$137,$F1670)*INDEX(AN$151:AN$167,$F1670))*$E1670</f>
        <v/>
      </c>
      <c r="AO1670" s="37">
        <f>(INDEX(AO$235:AO$238,$D1670)*INDEX(AO$239:AO$255,$F1670)+AO$194*INDEX(AO$121:AO$137,$F1670)*INDEX(AO$151:AO$167,$F1670))*$E1670</f>
        <v/>
      </c>
      <c r="AP1670" s="37">
        <f>(INDEX(AP$235:AP$238,$D1670)*INDEX(AP$239:AP$255,$F1670)+AP$194*INDEX(AP$121:AP$137,$F1670)*INDEX(AP$151:AP$167,$F1670))*$E1670</f>
        <v/>
      </c>
      <c r="AQ1670" s="37">
        <f>(INDEX(AQ$235:AQ$238,$D1670)*INDEX(AQ$239:AQ$255,$F1670)+AQ$194*INDEX(AQ$121:AQ$137,$F1670)*INDEX(AQ$151:AQ$167,$F1670))*$E1670</f>
        <v/>
      </c>
      <c r="AR1670" s="37">
        <f>(INDEX(AR$235:AR$238,$D1670)*INDEX(AR$239:AR$255,$F1670)+AR$194*INDEX(AR$121:AR$137,$F1670)*INDEX(AR$151:AR$167,$F1670))*$E1670</f>
        <v/>
      </c>
      <c r="AS1670" s="37">
        <f>(INDEX(AS$235:AS$238,$D1670)*INDEX(AS$239:AS$255,$F1670)+AS$194*INDEX(AS$121:AS$137,$F1670)*INDEX(AS$151:AS$167,$F1670))*$E1670</f>
        <v/>
      </c>
      <c r="AT1670" s="37">
        <f>(INDEX(AT$235:AT$238,$D1670)*INDEX(AT$239:AT$255,$F1670)+AT$194*INDEX(AT$121:AT$137,$F1670)*INDEX(AT$151:AT$167,$F1670))*$E1670</f>
        <v/>
      </c>
      <c r="AU1670" s="37">
        <f>(INDEX(AU$235:AU$238,$D1670)*INDEX(AU$239:AU$255,$F1670)+AU$194*INDEX(AU$121:AU$137,$F1670)*INDEX(AU$151:AU$167,$F1670))*$E1670</f>
        <v/>
      </c>
      <c r="AV1670" s="37">
        <f>(INDEX(AV$235:AV$238,$D1670)*INDEX(AV$239:AV$255,$F1670)+AV$194*INDEX(AV$121:AV$137,$F1670)*INDEX(AV$151:AV$167,$F1670))*$E1670</f>
        <v/>
      </c>
      <c r="AW1670" s="37">
        <f>(INDEX(AW$235:AW$238,$D1670)*INDEX(AW$239:AW$255,$F1670)+AW$194*INDEX(AW$121:AW$137,$F1670)*INDEX(AW$151:AW$167,$F1670))*$E1670</f>
        <v/>
      </c>
      <c r="AX1670" s="37">
        <f>(INDEX(AX$235:AX$238,$D1670)*INDEX(AX$239:AX$255,$F1670)+AX$194*INDEX(AX$121:AX$137,$F1670)*INDEX(AX$151:AX$167,$F1670))*$E1670</f>
        <v/>
      </c>
      <c r="AY1670" s="40">
        <f>SHADOWEFF(INDEX(AY$235:AY$238,$D1670),INDEX(AY$239:AY$255,$F1670),AY$194,INDEX(AY$121:AY$137,$F1670),INDEX(AY$151:AY$167,$F1670),$E1670)</f>
        <v/>
      </c>
    </row>
    <row r="1671" hidden="1" outlineLevel="2">
      <c r="A1671" s="14" t="inlineStr">
        <is>
          <t>shp</t>
        </is>
      </c>
      <c r="B1671" s="14" t="inlineStr">
        <is>
          <t>gso</t>
        </is>
      </c>
      <c r="C1671" s="14" t="inlineStr">
        <is>
          <t>cem</t>
        </is>
      </c>
      <c r="D1671" s="37">
        <f>INDEX(Inputs!$M$5:$M$132,MATCH($B1671&amp;"|"&amp;$C1671,Inputs!$A$5:$A$132,0))</f>
        <v/>
      </c>
      <c r="E1671" s="37">
        <f>INDEX(Inputs!$T$5:$T$132,MATCH($B1671&amp;"|"&amp;$C1671,Inputs!$A$5:$A$132,0))</f>
        <v/>
      </c>
      <c r="F1671" s="37">
        <f>INDEX(Inputs!$K$5:$K$132,MATCH($B1671&amp;"|"&amp;$C1671,Inputs!$A$5:$A$132,0))</f>
        <v/>
      </c>
      <c r="G1671" s="36" t="n"/>
      <c r="H1671" s="14">
        <f>INDEX(Variables!$B$5:$B$205,MATCH($A1671,Variables!$A$5:$A$205,0))&amp;IF($C1671="",""," | "&amp;INDEX(Mapping!$B$5:$B$26,MATCH($C1671,Mapping!$A$5:$A$26,0))&amp;" | "&amp;INDEX(Mapping!$B$30:$B$46,MATCH($B1671,Mapping!$A$30:$A$46,0)))</f>
        <v/>
      </c>
      <c r="I1671" s="14">
        <f>INDEX(Variables!$C$5:$C$205,MATCH($A1671,Variables!$A$5:$A$205,0))</f>
        <v/>
      </c>
      <c r="J1671" s="14">
        <f>INDEX(Variables!$E$5:$E$205,MATCH($A1671,Variables!$A$5:$A$205,0))</f>
        <v/>
      </c>
      <c r="K1671" s="11">
        <f>LOWER(Settings!$C$4)&amp;".mit."&amp;$A1671&amp;IF($C1671="","","."&amp;$C1671&amp;"."&amp;$B1671)&amp;IF(INDEX(Variables!$D$5:$D$205,MATCH($A1671,Variables!$A$5:$A$205,0))="","","."&amp;INDEX(Variables!$D$5:$D$205,MATCH($A1671,Variables!$A$5:$A$205,0)))&amp;"."&amp;K$5</f>
        <v/>
      </c>
      <c r="L1671" s="38">
        <f>(INDEX(L$235:L$238,$D1671)*INDEX(L$239:L$255,$F1671)+L$194*INDEX(L$121:L$137,$F1671)*INDEX(L$151:L$167,$F1671))*$E1671</f>
        <v/>
      </c>
      <c r="M1671" s="37">
        <f>(INDEX(M$235:M$238,$D1671)*INDEX(M$239:M$255,$F1671)+M$194*INDEX(M$121:M$137,$F1671)*INDEX(M$151:M$167,$F1671))*$E1671</f>
        <v/>
      </c>
      <c r="N1671" s="37">
        <f>(INDEX(N$235:N$238,$D1671)*INDEX(N$239:N$255,$F1671)+N$194*INDEX(N$121:N$137,$F1671)*INDEX(N$151:N$167,$F1671))*$E1671</f>
        <v/>
      </c>
      <c r="O1671" s="37">
        <f>(INDEX(O$235:O$238,$D1671)*INDEX(O$239:O$255,$F1671)+O$194*INDEX(O$121:O$137,$F1671)*INDEX(O$151:O$167,$F1671))*$E1671</f>
        <v/>
      </c>
      <c r="P1671" s="37">
        <f>(INDEX(P$235:P$238,$D1671)*INDEX(P$239:P$255,$F1671)+P$194*INDEX(P$121:P$137,$F1671)*INDEX(P$151:P$167,$F1671))*$E1671</f>
        <v/>
      </c>
      <c r="Q1671" s="37">
        <f>(INDEX(Q$235:Q$238,$D1671)*INDEX(Q$239:Q$255,$F1671)+Q$194*INDEX(Q$121:Q$137,$F1671)*INDEX(Q$151:Q$167,$F1671))*$E1671</f>
        <v/>
      </c>
      <c r="R1671" s="37">
        <f>(INDEX(R$235:R$238,$D1671)*INDEX(R$239:R$255,$F1671)+R$194*INDEX(R$121:R$137,$F1671)*INDEX(R$151:R$167,$F1671))*$E1671</f>
        <v/>
      </c>
      <c r="S1671" s="37">
        <f>(INDEX(S$235:S$238,$D1671)*INDEX(S$239:S$255,$F1671)+S$194*INDEX(S$121:S$137,$F1671)*INDEX(S$151:S$167,$F1671))*$E1671</f>
        <v/>
      </c>
      <c r="T1671" s="37">
        <f>(INDEX(T$235:T$238,$D1671)*INDEX(T$239:T$255,$F1671)+T$194*INDEX(T$121:T$137,$F1671)*INDEX(T$151:T$167,$F1671))*$E1671</f>
        <v/>
      </c>
      <c r="U1671" s="37">
        <f>(INDEX(U$235:U$238,$D1671)*INDEX(U$239:U$255,$F1671)+U$194*INDEX(U$121:U$137,$F1671)*INDEX(U$151:U$167,$F1671))*$E1671</f>
        <v/>
      </c>
      <c r="V1671" s="37">
        <f>(INDEX(V$235:V$238,$D1671)*INDEX(V$239:V$255,$F1671)+V$194*INDEX(V$121:V$137,$F1671)*INDEX(V$151:V$167,$F1671))*$E1671</f>
        <v/>
      </c>
      <c r="W1671" s="37">
        <f>(INDEX(W$235:W$238,$D1671)*INDEX(W$239:W$255,$F1671)+W$194*INDEX(W$121:W$137,$F1671)*INDEX(W$151:W$167,$F1671))*$E1671</f>
        <v/>
      </c>
      <c r="X1671" s="37">
        <f>(INDEX(X$235:X$238,$D1671)*INDEX(X$239:X$255,$F1671)+X$194*INDEX(X$121:X$137,$F1671)*INDEX(X$151:X$167,$F1671))*$E1671</f>
        <v/>
      </c>
      <c r="Y1671" s="37">
        <f>(INDEX(Y$235:Y$238,$D1671)*INDEX(Y$239:Y$255,$F1671)+Y$194*INDEX(Y$121:Y$137,$F1671)*INDEX(Y$151:Y$167,$F1671))*$E1671</f>
        <v/>
      </c>
      <c r="Z1671" s="37">
        <f>(INDEX(Z$235:Z$238,$D1671)*INDEX(Z$239:Z$255,$F1671)+Z$194*INDEX(Z$121:Z$137,$F1671)*INDEX(Z$151:Z$167,$F1671))*$E1671</f>
        <v/>
      </c>
      <c r="AA1671" s="37">
        <f>(INDEX(AA$235:AA$238,$D1671)*INDEX(AA$239:AA$255,$F1671)+AA$194*INDEX(AA$121:AA$137,$F1671)*INDEX(AA$151:AA$167,$F1671))*$E1671</f>
        <v/>
      </c>
      <c r="AB1671" s="37">
        <f>(INDEX(AB$235:AB$238,$D1671)*INDEX(AB$239:AB$255,$F1671)+AB$194*INDEX(AB$121:AB$137,$F1671)*INDEX(AB$151:AB$167,$F1671))*$E1671</f>
        <v/>
      </c>
      <c r="AC1671" s="37">
        <f>(INDEX(AC$235:AC$238,$D1671)*INDEX(AC$239:AC$255,$F1671)+AC$194*INDEX(AC$121:AC$137,$F1671)*INDEX(AC$151:AC$167,$F1671))*$E1671</f>
        <v/>
      </c>
      <c r="AD1671" s="40">
        <f>SHADOWEFF(INDEX(AD$235:AD$238,$D1671),INDEX(AD$239:AD$255,$F1671),AD$194,INDEX(AD$121:AD$137,$F1671),INDEX(AD$151:AD$167,$F1671),$E1671)</f>
        <v/>
      </c>
      <c r="AF1671" s="11">
        <f>LOWER(Settings!$C$4)&amp;".mit."&amp;$A1671&amp;IF($C1671="","","."&amp;$C1671&amp;"."&amp;$B1671)&amp;IF(INDEX(Variables!$D$5:$D$205,MATCH($A1671,Variables!$A$5:$A$205,0))="","","."&amp;INDEX(Variables!$D$5:$D$205,MATCH($A1671,Variables!$A$5:$A$205,0)))&amp;"."&amp;AF$5</f>
        <v/>
      </c>
      <c r="AG1671" s="38">
        <f>(INDEX(AG$235:AG$238,$D1671)*INDEX(AG$239:AG$255,$F1671)+AG$194*INDEX(AG$121:AG$137,$F1671)*INDEX(AG$151:AG$167,$F1671))*$E1671</f>
        <v/>
      </c>
      <c r="AH1671" s="37">
        <f>(INDEX(AH$235:AH$238,$D1671)*INDEX(AH$239:AH$255,$F1671)+AH$194*INDEX(AH$121:AH$137,$F1671)*INDEX(AH$151:AH$167,$F1671))*$E1671</f>
        <v/>
      </c>
      <c r="AI1671" s="37">
        <f>(INDEX(AI$235:AI$238,$D1671)*INDEX(AI$239:AI$255,$F1671)+AI$194*INDEX(AI$121:AI$137,$F1671)*INDEX(AI$151:AI$167,$F1671))*$E1671</f>
        <v/>
      </c>
      <c r="AJ1671" s="37">
        <f>(INDEX(AJ$235:AJ$238,$D1671)*INDEX(AJ$239:AJ$255,$F1671)+AJ$194*INDEX(AJ$121:AJ$137,$F1671)*INDEX(AJ$151:AJ$167,$F1671))*$E1671</f>
        <v/>
      </c>
      <c r="AK1671" s="37">
        <f>(INDEX(AK$235:AK$238,$D1671)*INDEX(AK$239:AK$255,$F1671)+AK$194*INDEX(AK$121:AK$137,$F1671)*INDEX(AK$151:AK$167,$F1671))*$E1671</f>
        <v/>
      </c>
      <c r="AL1671" s="37">
        <f>(INDEX(AL$235:AL$238,$D1671)*INDEX(AL$239:AL$255,$F1671)+AL$194*INDEX(AL$121:AL$137,$F1671)*INDEX(AL$151:AL$167,$F1671))*$E1671</f>
        <v/>
      </c>
      <c r="AM1671" s="37">
        <f>(INDEX(AM$235:AM$238,$D1671)*INDEX(AM$239:AM$255,$F1671)+AM$194*INDEX(AM$121:AM$137,$F1671)*INDEX(AM$151:AM$167,$F1671))*$E1671</f>
        <v/>
      </c>
      <c r="AN1671" s="37">
        <f>(INDEX(AN$235:AN$238,$D1671)*INDEX(AN$239:AN$255,$F1671)+AN$194*INDEX(AN$121:AN$137,$F1671)*INDEX(AN$151:AN$167,$F1671))*$E1671</f>
        <v/>
      </c>
      <c r="AO1671" s="37">
        <f>(INDEX(AO$235:AO$238,$D1671)*INDEX(AO$239:AO$255,$F1671)+AO$194*INDEX(AO$121:AO$137,$F1671)*INDEX(AO$151:AO$167,$F1671))*$E1671</f>
        <v/>
      </c>
      <c r="AP1671" s="37">
        <f>(INDEX(AP$235:AP$238,$D1671)*INDEX(AP$239:AP$255,$F1671)+AP$194*INDEX(AP$121:AP$137,$F1671)*INDEX(AP$151:AP$167,$F1671))*$E1671</f>
        <v/>
      </c>
      <c r="AQ1671" s="37">
        <f>(INDEX(AQ$235:AQ$238,$D1671)*INDEX(AQ$239:AQ$255,$F1671)+AQ$194*INDEX(AQ$121:AQ$137,$F1671)*INDEX(AQ$151:AQ$167,$F1671))*$E1671</f>
        <v/>
      </c>
      <c r="AR1671" s="37">
        <f>(INDEX(AR$235:AR$238,$D1671)*INDEX(AR$239:AR$255,$F1671)+AR$194*INDEX(AR$121:AR$137,$F1671)*INDEX(AR$151:AR$167,$F1671))*$E1671</f>
        <v/>
      </c>
      <c r="AS1671" s="37">
        <f>(INDEX(AS$235:AS$238,$D1671)*INDEX(AS$239:AS$255,$F1671)+AS$194*INDEX(AS$121:AS$137,$F1671)*INDEX(AS$151:AS$167,$F1671))*$E1671</f>
        <v/>
      </c>
      <c r="AT1671" s="37">
        <f>(INDEX(AT$235:AT$238,$D1671)*INDEX(AT$239:AT$255,$F1671)+AT$194*INDEX(AT$121:AT$137,$F1671)*INDEX(AT$151:AT$167,$F1671))*$E1671</f>
        <v/>
      </c>
      <c r="AU1671" s="37">
        <f>(INDEX(AU$235:AU$238,$D1671)*INDEX(AU$239:AU$255,$F1671)+AU$194*INDEX(AU$121:AU$137,$F1671)*INDEX(AU$151:AU$167,$F1671))*$E1671</f>
        <v/>
      </c>
      <c r="AV1671" s="37">
        <f>(INDEX(AV$235:AV$238,$D1671)*INDEX(AV$239:AV$255,$F1671)+AV$194*INDEX(AV$121:AV$137,$F1671)*INDEX(AV$151:AV$167,$F1671))*$E1671</f>
        <v/>
      </c>
      <c r="AW1671" s="37">
        <f>(INDEX(AW$235:AW$238,$D1671)*INDEX(AW$239:AW$255,$F1671)+AW$194*INDEX(AW$121:AW$137,$F1671)*INDEX(AW$151:AW$167,$F1671))*$E1671</f>
        <v/>
      </c>
      <c r="AX1671" s="37">
        <f>(INDEX(AX$235:AX$238,$D1671)*INDEX(AX$239:AX$255,$F1671)+AX$194*INDEX(AX$121:AX$137,$F1671)*INDEX(AX$151:AX$167,$F1671))*$E1671</f>
        <v/>
      </c>
      <c r="AY1671" s="40">
        <f>SHADOWEFF(INDEX(AY$235:AY$238,$D1671),INDEX(AY$239:AY$255,$F1671),AY$194,INDEX(AY$121:AY$137,$F1671),INDEX(AY$151:AY$167,$F1671),$E1671)</f>
        <v/>
      </c>
    </row>
    <row r="1672" hidden="1" outlineLevel="2">
      <c r="A1672" s="14" t="inlineStr">
        <is>
          <t>shp</t>
        </is>
      </c>
      <c r="B1672" s="14" t="inlineStr">
        <is>
          <t>die</t>
        </is>
      </c>
      <c r="C1672" s="14" t="inlineStr">
        <is>
          <t>cem</t>
        </is>
      </c>
      <c r="D1672" s="37">
        <f>INDEX(Inputs!$M$5:$M$132,MATCH($B1672&amp;"|"&amp;$C1672,Inputs!$A$5:$A$132,0))</f>
        <v/>
      </c>
      <c r="E1672" s="37">
        <f>INDEX(Inputs!$T$5:$T$132,MATCH($B1672&amp;"|"&amp;$C1672,Inputs!$A$5:$A$132,0))</f>
        <v/>
      </c>
      <c r="F1672" s="37">
        <f>INDEX(Inputs!$K$5:$K$132,MATCH($B1672&amp;"|"&amp;$C1672,Inputs!$A$5:$A$132,0))</f>
        <v/>
      </c>
      <c r="G1672" s="36" t="n"/>
      <c r="H1672" s="14">
        <f>INDEX(Variables!$B$5:$B$205,MATCH($A1672,Variables!$A$5:$A$205,0))&amp;IF($C1672="",""," | "&amp;INDEX(Mapping!$B$5:$B$26,MATCH($C1672,Mapping!$A$5:$A$26,0))&amp;" | "&amp;INDEX(Mapping!$B$30:$B$46,MATCH($B1672,Mapping!$A$30:$A$46,0)))</f>
        <v/>
      </c>
      <c r="I1672" s="14">
        <f>INDEX(Variables!$C$5:$C$205,MATCH($A1672,Variables!$A$5:$A$205,0))</f>
        <v/>
      </c>
      <c r="J1672" s="14">
        <f>INDEX(Variables!$E$5:$E$205,MATCH($A1672,Variables!$A$5:$A$205,0))</f>
        <v/>
      </c>
      <c r="K1672" s="11">
        <f>LOWER(Settings!$C$4)&amp;".mit."&amp;$A1672&amp;IF($C1672="","","."&amp;$C1672&amp;"."&amp;$B1672)&amp;IF(INDEX(Variables!$D$5:$D$205,MATCH($A1672,Variables!$A$5:$A$205,0))="","","."&amp;INDEX(Variables!$D$5:$D$205,MATCH($A1672,Variables!$A$5:$A$205,0)))&amp;"."&amp;K$5</f>
        <v/>
      </c>
      <c r="L1672" s="38">
        <f>(INDEX(L$235:L$238,$D1672)*INDEX(L$239:L$255,$F1672)+L$194*INDEX(L$121:L$137,$F1672)*INDEX(L$151:L$167,$F1672))*$E1672</f>
        <v/>
      </c>
      <c r="M1672" s="37">
        <f>(INDEX(M$235:M$238,$D1672)*INDEX(M$239:M$255,$F1672)+M$194*INDEX(M$121:M$137,$F1672)*INDEX(M$151:M$167,$F1672))*$E1672</f>
        <v/>
      </c>
      <c r="N1672" s="37">
        <f>(INDEX(N$235:N$238,$D1672)*INDEX(N$239:N$255,$F1672)+N$194*INDEX(N$121:N$137,$F1672)*INDEX(N$151:N$167,$F1672))*$E1672</f>
        <v/>
      </c>
      <c r="O1672" s="37">
        <f>(INDEX(O$235:O$238,$D1672)*INDEX(O$239:O$255,$F1672)+O$194*INDEX(O$121:O$137,$F1672)*INDEX(O$151:O$167,$F1672))*$E1672</f>
        <v/>
      </c>
      <c r="P1672" s="37">
        <f>(INDEX(P$235:P$238,$D1672)*INDEX(P$239:P$255,$F1672)+P$194*INDEX(P$121:P$137,$F1672)*INDEX(P$151:P$167,$F1672))*$E1672</f>
        <v/>
      </c>
      <c r="Q1672" s="37">
        <f>(INDEX(Q$235:Q$238,$D1672)*INDEX(Q$239:Q$255,$F1672)+Q$194*INDEX(Q$121:Q$137,$F1672)*INDEX(Q$151:Q$167,$F1672))*$E1672</f>
        <v/>
      </c>
      <c r="R1672" s="37">
        <f>(INDEX(R$235:R$238,$D1672)*INDEX(R$239:R$255,$F1672)+R$194*INDEX(R$121:R$137,$F1672)*INDEX(R$151:R$167,$F1672))*$E1672</f>
        <v/>
      </c>
      <c r="S1672" s="37">
        <f>(INDEX(S$235:S$238,$D1672)*INDEX(S$239:S$255,$F1672)+S$194*INDEX(S$121:S$137,$F1672)*INDEX(S$151:S$167,$F1672))*$E1672</f>
        <v/>
      </c>
      <c r="T1672" s="37">
        <f>(INDEX(T$235:T$238,$D1672)*INDEX(T$239:T$255,$F1672)+T$194*INDEX(T$121:T$137,$F1672)*INDEX(T$151:T$167,$F1672))*$E1672</f>
        <v/>
      </c>
      <c r="U1672" s="37">
        <f>(INDEX(U$235:U$238,$D1672)*INDEX(U$239:U$255,$F1672)+U$194*INDEX(U$121:U$137,$F1672)*INDEX(U$151:U$167,$F1672))*$E1672</f>
        <v/>
      </c>
      <c r="V1672" s="37">
        <f>(INDEX(V$235:V$238,$D1672)*INDEX(V$239:V$255,$F1672)+V$194*INDEX(V$121:V$137,$F1672)*INDEX(V$151:V$167,$F1672))*$E1672</f>
        <v/>
      </c>
      <c r="W1672" s="37">
        <f>(INDEX(W$235:W$238,$D1672)*INDEX(W$239:W$255,$F1672)+W$194*INDEX(W$121:W$137,$F1672)*INDEX(W$151:W$167,$F1672))*$E1672</f>
        <v/>
      </c>
      <c r="X1672" s="37">
        <f>(INDEX(X$235:X$238,$D1672)*INDEX(X$239:X$255,$F1672)+X$194*INDEX(X$121:X$137,$F1672)*INDEX(X$151:X$167,$F1672))*$E1672</f>
        <v/>
      </c>
      <c r="Y1672" s="37">
        <f>(INDEX(Y$235:Y$238,$D1672)*INDEX(Y$239:Y$255,$F1672)+Y$194*INDEX(Y$121:Y$137,$F1672)*INDEX(Y$151:Y$167,$F1672))*$E1672</f>
        <v/>
      </c>
      <c r="Z1672" s="37">
        <f>(INDEX(Z$235:Z$238,$D1672)*INDEX(Z$239:Z$255,$F1672)+Z$194*INDEX(Z$121:Z$137,$F1672)*INDEX(Z$151:Z$167,$F1672))*$E1672</f>
        <v/>
      </c>
      <c r="AA1672" s="37">
        <f>(INDEX(AA$235:AA$238,$D1672)*INDEX(AA$239:AA$255,$F1672)+AA$194*INDEX(AA$121:AA$137,$F1672)*INDEX(AA$151:AA$167,$F1672))*$E1672</f>
        <v/>
      </c>
      <c r="AB1672" s="37">
        <f>(INDEX(AB$235:AB$238,$D1672)*INDEX(AB$239:AB$255,$F1672)+AB$194*INDEX(AB$121:AB$137,$F1672)*INDEX(AB$151:AB$167,$F1672))*$E1672</f>
        <v/>
      </c>
      <c r="AC1672" s="37">
        <f>(INDEX(AC$235:AC$238,$D1672)*INDEX(AC$239:AC$255,$F1672)+AC$194*INDEX(AC$121:AC$137,$F1672)*INDEX(AC$151:AC$167,$F1672))*$E1672</f>
        <v/>
      </c>
      <c r="AD1672" s="40">
        <f>SHADOWEFF(INDEX(AD$235:AD$238,$D1672),INDEX(AD$239:AD$255,$F1672),AD$194,INDEX(AD$121:AD$137,$F1672),INDEX(AD$151:AD$167,$F1672),$E1672)</f>
        <v/>
      </c>
      <c r="AF1672" s="11">
        <f>LOWER(Settings!$C$4)&amp;".mit."&amp;$A1672&amp;IF($C1672="","","."&amp;$C1672&amp;"."&amp;$B1672)&amp;IF(INDEX(Variables!$D$5:$D$205,MATCH($A1672,Variables!$A$5:$A$205,0))="","","."&amp;INDEX(Variables!$D$5:$D$205,MATCH($A1672,Variables!$A$5:$A$205,0)))&amp;"."&amp;AF$5</f>
        <v/>
      </c>
      <c r="AG1672" s="38">
        <f>(INDEX(AG$235:AG$238,$D1672)*INDEX(AG$239:AG$255,$F1672)+AG$194*INDEX(AG$121:AG$137,$F1672)*INDEX(AG$151:AG$167,$F1672))*$E1672</f>
        <v/>
      </c>
      <c r="AH1672" s="37">
        <f>(INDEX(AH$235:AH$238,$D1672)*INDEX(AH$239:AH$255,$F1672)+AH$194*INDEX(AH$121:AH$137,$F1672)*INDEX(AH$151:AH$167,$F1672))*$E1672</f>
        <v/>
      </c>
      <c r="AI1672" s="37">
        <f>(INDEX(AI$235:AI$238,$D1672)*INDEX(AI$239:AI$255,$F1672)+AI$194*INDEX(AI$121:AI$137,$F1672)*INDEX(AI$151:AI$167,$F1672))*$E1672</f>
        <v/>
      </c>
      <c r="AJ1672" s="37">
        <f>(INDEX(AJ$235:AJ$238,$D1672)*INDEX(AJ$239:AJ$255,$F1672)+AJ$194*INDEX(AJ$121:AJ$137,$F1672)*INDEX(AJ$151:AJ$167,$F1672))*$E1672</f>
        <v/>
      </c>
      <c r="AK1672" s="37">
        <f>(INDEX(AK$235:AK$238,$D1672)*INDEX(AK$239:AK$255,$F1672)+AK$194*INDEX(AK$121:AK$137,$F1672)*INDEX(AK$151:AK$167,$F1672))*$E1672</f>
        <v/>
      </c>
      <c r="AL1672" s="37">
        <f>(INDEX(AL$235:AL$238,$D1672)*INDEX(AL$239:AL$255,$F1672)+AL$194*INDEX(AL$121:AL$137,$F1672)*INDEX(AL$151:AL$167,$F1672))*$E1672</f>
        <v/>
      </c>
      <c r="AM1672" s="37">
        <f>(INDEX(AM$235:AM$238,$D1672)*INDEX(AM$239:AM$255,$F1672)+AM$194*INDEX(AM$121:AM$137,$F1672)*INDEX(AM$151:AM$167,$F1672))*$E1672</f>
        <v/>
      </c>
      <c r="AN1672" s="37">
        <f>(INDEX(AN$235:AN$238,$D1672)*INDEX(AN$239:AN$255,$F1672)+AN$194*INDEX(AN$121:AN$137,$F1672)*INDEX(AN$151:AN$167,$F1672))*$E1672</f>
        <v/>
      </c>
      <c r="AO1672" s="37">
        <f>(INDEX(AO$235:AO$238,$D1672)*INDEX(AO$239:AO$255,$F1672)+AO$194*INDEX(AO$121:AO$137,$F1672)*INDEX(AO$151:AO$167,$F1672))*$E1672</f>
        <v/>
      </c>
      <c r="AP1672" s="37">
        <f>(INDEX(AP$235:AP$238,$D1672)*INDEX(AP$239:AP$255,$F1672)+AP$194*INDEX(AP$121:AP$137,$F1672)*INDEX(AP$151:AP$167,$F1672))*$E1672</f>
        <v/>
      </c>
      <c r="AQ1672" s="37">
        <f>(INDEX(AQ$235:AQ$238,$D1672)*INDEX(AQ$239:AQ$255,$F1672)+AQ$194*INDEX(AQ$121:AQ$137,$F1672)*INDEX(AQ$151:AQ$167,$F1672))*$E1672</f>
        <v/>
      </c>
      <c r="AR1672" s="37">
        <f>(INDEX(AR$235:AR$238,$D1672)*INDEX(AR$239:AR$255,$F1672)+AR$194*INDEX(AR$121:AR$137,$F1672)*INDEX(AR$151:AR$167,$F1672))*$E1672</f>
        <v/>
      </c>
      <c r="AS1672" s="37">
        <f>(INDEX(AS$235:AS$238,$D1672)*INDEX(AS$239:AS$255,$F1672)+AS$194*INDEX(AS$121:AS$137,$F1672)*INDEX(AS$151:AS$167,$F1672))*$E1672</f>
        <v/>
      </c>
      <c r="AT1672" s="37">
        <f>(INDEX(AT$235:AT$238,$D1672)*INDEX(AT$239:AT$255,$F1672)+AT$194*INDEX(AT$121:AT$137,$F1672)*INDEX(AT$151:AT$167,$F1672))*$E1672</f>
        <v/>
      </c>
      <c r="AU1672" s="37">
        <f>(INDEX(AU$235:AU$238,$D1672)*INDEX(AU$239:AU$255,$F1672)+AU$194*INDEX(AU$121:AU$137,$F1672)*INDEX(AU$151:AU$167,$F1672))*$E1672</f>
        <v/>
      </c>
      <c r="AV1672" s="37">
        <f>(INDEX(AV$235:AV$238,$D1672)*INDEX(AV$239:AV$255,$F1672)+AV$194*INDEX(AV$121:AV$137,$F1672)*INDEX(AV$151:AV$167,$F1672))*$E1672</f>
        <v/>
      </c>
      <c r="AW1672" s="37">
        <f>(INDEX(AW$235:AW$238,$D1672)*INDEX(AW$239:AW$255,$F1672)+AW$194*INDEX(AW$121:AW$137,$F1672)*INDEX(AW$151:AW$167,$F1672))*$E1672</f>
        <v/>
      </c>
      <c r="AX1672" s="37">
        <f>(INDEX(AX$235:AX$238,$D1672)*INDEX(AX$239:AX$255,$F1672)+AX$194*INDEX(AX$121:AX$137,$F1672)*INDEX(AX$151:AX$167,$F1672))*$E1672</f>
        <v/>
      </c>
      <c r="AY1672" s="40">
        <f>SHADOWEFF(INDEX(AY$235:AY$238,$D1672),INDEX(AY$239:AY$255,$F1672),AY$194,INDEX(AY$121:AY$137,$F1672),INDEX(AY$151:AY$167,$F1672),$E1672)</f>
        <v/>
      </c>
    </row>
    <row r="1673" hidden="1" outlineLevel="2">
      <c r="A1673" s="14" t="inlineStr">
        <is>
          <t>shp</t>
        </is>
      </c>
      <c r="B1673" s="14" t="inlineStr">
        <is>
          <t>lpg</t>
        </is>
      </c>
      <c r="C1673" s="14" t="inlineStr">
        <is>
          <t>cem</t>
        </is>
      </c>
      <c r="D1673" s="37">
        <f>INDEX(Inputs!$M$5:$M$132,MATCH($B1673&amp;"|"&amp;$C1673,Inputs!$A$5:$A$132,0))</f>
        <v/>
      </c>
      <c r="E1673" s="37">
        <f>INDEX(Inputs!$T$5:$T$132,MATCH($B1673&amp;"|"&amp;$C1673,Inputs!$A$5:$A$132,0))</f>
        <v/>
      </c>
      <c r="F1673" s="37">
        <f>INDEX(Inputs!$K$5:$K$132,MATCH($B1673&amp;"|"&amp;$C1673,Inputs!$A$5:$A$132,0))</f>
        <v/>
      </c>
      <c r="G1673" s="36" t="n"/>
      <c r="H1673" s="14">
        <f>INDEX(Variables!$B$5:$B$205,MATCH($A1673,Variables!$A$5:$A$205,0))&amp;IF($C1673="",""," | "&amp;INDEX(Mapping!$B$5:$B$26,MATCH($C1673,Mapping!$A$5:$A$26,0))&amp;" | "&amp;INDEX(Mapping!$B$30:$B$46,MATCH($B1673,Mapping!$A$30:$A$46,0)))</f>
        <v/>
      </c>
      <c r="I1673" s="14">
        <f>INDEX(Variables!$C$5:$C$205,MATCH($A1673,Variables!$A$5:$A$205,0))</f>
        <v/>
      </c>
      <c r="J1673" s="14">
        <f>INDEX(Variables!$E$5:$E$205,MATCH($A1673,Variables!$A$5:$A$205,0))</f>
        <v/>
      </c>
      <c r="K1673" s="11">
        <f>LOWER(Settings!$C$4)&amp;".mit."&amp;$A1673&amp;IF($C1673="","","."&amp;$C1673&amp;"."&amp;$B1673)&amp;IF(INDEX(Variables!$D$5:$D$205,MATCH($A1673,Variables!$A$5:$A$205,0))="","","."&amp;INDEX(Variables!$D$5:$D$205,MATCH($A1673,Variables!$A$5:$A$205,0)))&amp;"."&amp;K$5</f>
        <v/>
      </c>
      <c r="L1673" s="38">
        <f>(INDEX(L$235:L$238,$D1673)*INDEX(L$239:L$255,$F1673)+L$194*INDEX(L$121:L$137,$F1673)*INDEX(L$151:L$167,$F1673))*$E1673</f>
        <v/>
      </c>
      <c r="M1673" s="37">
        <f>(INDEX(M$235:M$238,$D1673)*INDEX(M$239:M$255,$F1673)+M$194*INDEX(M$121:M$137,$F1673)*INDEX(M$151:M$167,$F1673))*$E1673</f>
        <v/>
      </c>
      <c r="N1673" s="37">
        <f>(INDEX(N$235:N$238,$D1673)*INDEX(N$239:N$255,$F1673)+N$194*INDEX(N$121:N$137,$F1673)*INDEX(N$151:N$167,$F1673))*$E1673</f>
        <v/>
      </c>
      <c r="O1673" s="37">
        <f>(INDEX(O$235:O$238,$D1673)*INDEX(O$239:O$255,$F1673)+O$194*INDEX(O$121:O$137,$F1673)*INDEX(O$151:O$167,$F1673))*$E1673</f>
        <v/>
      </c>
      <c r="P1673" s="37">
        <f>(INDEX(P$235:P$238,$D1673)*INDEX(P$239:P$255,$F1673)+P$194*INDEX(P$121:P$137,$F1673)*INDEX(P$151:P$167,$F1673))*$E1673</f>
        <v/>
      </c>
      <c r="Q1673" s="37">
        <f>(INDEX(Q$235:Q$238,$D1673)*INDEX(Q$239:Q$255,$F1673)+Q$194*INDEX(Q$121:Q$137,$F1673)*INDEX(Q$151:Q$167,$F1673))*$E1673</f>
        <v/>
      </c>
      <c r="R1673" s="37">
        <f>(INDEX(R$235:R$238,$D1673)*INDEX(R$239:R$255,$F1673)+R$194*INDEX(R$121:R$137,$F1673)*INDEX(R$151:R$167,$F1673))*$E1673</f>
        <v/>
      </c>
      <c r="S1673" s="37">
        <f>(INDEX(S$235:S$238,$D1673)*INDEX(S$239:S$255,$F1673)+S$194*INDEX(S$121:S$137,$F1673)*INDEX(S$151:S$167,$F1673))*$E1673</f>
        <v/>
      </c>
      <c r="T1673" s="37">
        <f>(INDEX(T$235:T$238,$D1673)*INDEX(T$239:T$255,$F1673)+T$194*INDEX(T$121:T$137,$F1673)*INDEX(T$151:T$167,$F1673))*$E1673</f>
        <v/>
      </c>
      <c r="U1673" s="37">
        <f>(INDEX(U$235:U$238,$D1673)*INDEX(U$239:U$255,$F1673)+U$194*INDEX(U$121:U$137,$F1673)*INDEX(U$151:U$167,$F1673))*$E1673</f>
        <v/>
      </c>
      <c r="V1673" s="37">
        <f>(INDEX(V$235:V$238,$D1673)*INDEX(V$239:V$255,$F1673)+V$194*INDEX(V$121:V$137,$F1673)*INDEX(V$151:V$167,$F1673))*$E1673</f>
        <v/>
      </c>
      <c r="W1673" s="37">
        <f>(INDEX(W$235:W$238,$D1673)*INDEX(W$239:W$255,$F1673)+W$194*INDEX(W$121:W$137,$F1673)*INDEX(W$151:W$167,$F1673))*$E1673</f>
        <v/>
      </c>
      <c r="X1673" s="37">
        <f>(INDEX(X$235:X$238,$D1673)*INDEX(X$239:X$255,$F1673)+X$194*INDEX(X$121:X$137,$F1673)*INDEX(X$151:X$167,$F1673))*$E1673</f>
        <v/>
      </c>
      <c r="Y1673" s="37">
        <f>(INDEX(Y$235:Y$238,$D1673)*INDEX(Y$239:Y$255,$F1673)+Y$194*INDEX(Y$121:Y$137,$F1673)*INDEX(Y$151:Y$167,$F1673))*$E1673</f>
        <v/>
      </c>
      <c r="Z1673" s="37">
        <f>(INDEX(Z$235:Z$238,$D1673)*INDEX(Z$239:Z$255,$F1673)+Z$194*INDEX(Z$121:Z$137,$F1673)*INDEX(Z$151:Z$167,$F1673))*$E1673</f>
        <v/>
      </c>
      <c r="AA1673" s="37">
        <f>(INDEX(AA$235:AA$238,$D1673)*INDEX(AA$239:AA$255,$F1673)+AA$194*INDEX(AA$121:AA$137,$F1673)*INDEX(AA$151:AA$167,$F1673))*$E1673</f>
        <v/>
      </c>
      <c r="AB1673" s="37">
        <f>(INDEX(AB$235:AB$238,$D1673)*INDEX(AB$239:AB$255,$F1673)+AB$194*INDEX(AB$121:AB$137,$F1673)*INDEX(AB$151:AB$167,$F1673))*$E1673</f>
        <v/>
      </c>
      <c r="AC1673" s="37">
        <f>(INDEX(AC$235:AC$238,$D1673)*INDEX(AC$239:AC$255,$F1673)+AC$194*INDEX(AC$121:AC$137,$F1673)*INDEX(AC$151:AC$167,$F1673))*$E1673</f>
        <v/>
      </c>
      <c r="AD1673" s="40">
        <f>SHADOWEFF(INDEX(AD$235:AD$238,$D1673),INDEX(AD$239:AD$255,$F1673),AD$194,INDEX(AD$121:AD$137,$F1673),INDEX(AD$151:AD$167,$F1673),$E1673)</f>
        <v/>
      </c>
      <c r="AF1673" s="11">
        <f>LOWER(Settings!$C$4)&amp;".mit."&amp;$A1673&amp;IF($C1673="","","."&amp;$C1673&amp;"."&amp;$B1673)&amp;IF(INDEX(Variables!$D$5:$D$205,MATCH($A1673,Variables!$A$5:$A$205,0))="","","."&amp;INDEX(Variables!$D$5:$D$205,MATCH($A1673,Variables!$A$5:$A$205,0)))&amp;"."&amp;AF$5</f>
        <v/>
      </c>
      <c r="AG1673" s="38">
        <f>(INDEX(AG$235:AG$238,$D1673)*INDEX(AG$239:AG$255,$F1673)+AG$194*INDEX(AG$121:AG$137,$F1673)*INDEX(AG$151:AG$167,$F1673))*$E1673</f>
        <v/>
      </c>
      <c r="AH1673" s="37">
        <f>(INDEX(AH$235:AH$238,$D1673)*INDEX(AH$239:AH$255,$F1673)+AH$194*INDEX(AH$121:AH$137,$F1673)*INDEX(AH$151:AH$167,$F1673))*$E1673</f>
        <v/>
      </c>
      <c r="AI1673" s="37">
        <f>(INDEX(AI$235:AI$238,$D1673)*INDEX(AI$239:AI$255,$F1673)+AI$194*INDEX(AI$121:AI$137,$F1673)*INDEX(AI$151:AI$167,$F1673))*$E1673</f>
        <v/>
      </c>
      <c r="AJ1673" s="37">
        <f>(INDEX(AJ$235:AJ$238,$D1673)*INDEX(AJ$239:AJ$255,$F1673)+AJ$194*INDEX(AJ$121:AJ$137,$F1673)*INDEX(AJ$151:AJ$167,$F1673))*$E1673</f>
        <v/>
      </c>
      <c r="AK1673" s="37">
        <f>(INDEX(AK$235:AK$238,$D1673)*INDEX(AK$239:AK$255,$F1673)+AK$194*INDEX(AK$121:AK$137,$F1673)*INDEX(AK$151:AK$167,$F1673))*$E1673</f>
        <v/>
      </c>
      <c r="AL1673" s="37">
        <f>(INDEX(AL$235:AL$238,$D1673)*INDEX(AL$239:AL$255,$F1673)+AL$194*INDEX(AL$121:AL$137,$F1673)*INDEX(AL$151:AL$167,$F1673))*$E1673</f>
        <v/>
      </c>
      <c r="AM1673" s="37">
        <f>(INDEX(AM$235:AM$238,$D1673)*INDEX(AM$239:AM$255,$F1673)+AM$194*INDEX(AM$121:AM$137,$F1673)*INDEX(AM$151:AM$167,$F1673))*$E1673</f>
        <v/>
      </c>
      <c r="AN1673" s="37">
        <f>(INDEX(AN$235:AN$238,$D1673)*INDEX(AN$239:AN$255,$F1673)+AN$194*INDEX(AN$121:AN$137,$F1673)*INDEX(AN$151:AN$167,$F1673))*$E1673</f>
        <v/>
      </c>
      <c r="AO1673" s="37">
        <f>(INDEX(AO$235:AO$238,$D1673)*INDEX(AO$239:AO$255,$F1673)+AO$194*INDEX(AO$121:AO$137,$F1673)*INDEX(AO$151:AO$167,$F1673))*$E1673</f>
        <v/>
      </c>
      <c r="AP1673" s="37">
        <f>(INDEX(AP$235:AP$238,$D1673)*INDEX(AP$239:AP$255,$F1673)+AP$194*INDEX(AP$121:AP$137,$F1673)*INDEX(AP$151:AP$167,$F1673))*$E1673</f>
        <v/>
      </c>
      <c r="AQ1673" s="37">
        <f>(INDEX(AQ$235:AQ$238,$D1673)*INDEX(AQ$239:AQ$255,$F1673)+AQ$194*INDEX(AQ$121:AQ$137,$F1673)*INDEX(AQ$151:AQ$167,$F1673))*$E1673</f>
        <v/>
      </c>
      <c r="AR1673" s="37">
        <f>(INDEX(AR$235:AR$238,$D1673)*INDEX(AR$239:AR$255,$F1673)+AR$194*INDEX(AR$121:AR$137,$F1673)*INDEX(AR$151:AR$167,$F1673))*$E1673</f>
        <v/>
      </c>
      <c r="AS1673" s="37">
        <f>(INDEX(AS$235:AS$238,$D1673)*INDEX(AS$239:AS$255,$F1673)+AS$194*INDEX(AS$121:AS$137,$F1673)*INDEX(AS$151:AS$167,$F1673))*$E1673</f>
        <v/>
      </c>
      <c r="AT1673" s="37">
        <f>(INDEX(AT$235:AT$238,$D1673)*INDEX(AT$239:AT$255,$F1673)+AT$194*INDEX(AT$121:AT$137,$F1673)*INDEX(AT$151:AT$167,$F1673))*$E1673</f>
        <v/>
      </c>
      <c r="AU1673" s="37">
        <f>(INDEX(AU$235:AU$238,$D1673)*INDEX(AU$239:AU$255,$F1673)+AU$194*INDEX(AU$121:AU$137,$F1673)*INDEX(AU$151:AU$167,$F1673))*$E1673</f>
        <v/>
      </c>
      <c r="AV1673" s="37">
        <f>(INDEX(AV$235:AV$238,$D1673)*INDEX(AV$239:AV$255,$F1673)+AV$194*INDEX(AV$121:AV$137,$F1673)*INDEX(AV$151:AV$167,$F1673))*$E1673</f>
        <v/>
      </c>
      <c r="AW1673" s="37">
        <f>(INDEX(AW$235:AW$238,$D1673)*INDEX(AW$239:AW$255,$F1673)+AW$194*INDEX(AW$121:AW$137,$F1673)*INDEX(AW$151:AW$167,$F1673))*$E1673</f>
        <v/>
      </c>
      <c r="AX1673" s="37">
        <f>(INDEX(AX$235:AX$238,$D1673)*INDEX(AX$239:AX$255,$F1673)+AX$194*INDEX(AX$121:AX$137,$F1673)*INDEX(AX$151:AX$167,$F1673))*$E1673</f>
        <v/>
      </c>
      <c r="AY1673" s="40">
        <f>SHADOWEFF(INDEX(AY$235:AY$238,$D1673),INDEX(AY$239:AY$255,$F1673),AY$194,INDEX(AY$121:AY$137,$F1673),INDEX(AY$151:AY$167,$F1673),$E1673)</f>
        <v/>
      </c>
    </row>
    <row r="1674" hidden="1" outlineLevel="2">
      <c r="A1674" s="14" t="inlineStr">
        <is>
          <t>shp</t>
        </is>
      </c>
      <c r="B1674" s="14" t="inlineStr">
        <is>
          <t>ker</t>
        </is>
      </c>
      <c r="C1674" s="14" t="inlineStr">
        <is>
          <t>cem</t>
        </is>
      </c>
      <c r="D1674" s="37">
        <f>INDEX(Inputs!$M$5:$M$132,MATCH($B1674&amp;"|"&amp;$C1674,Inputs!$A$5:$A$132,0))</f>
        <v/>
      </c>
      <c r="E1674" s="37">
        <f>INDEX(Inputs!$T$5:$T$132,MATCH($B1674&amp;"|"&amp;$C1674,Inputs!$A$5:$A$132,0))</f>
        <v/>
      </c>
      <c r="F1674" s="37">
        <f>INDEX(Inputs!$K$5:$K$132,MATCH($B1674&amp;"|"&amp;$C1674,Inputs!$A$5:$A$132,0))</f>
        <v/>
      </c>
      <c r="G1674" s="36" t="n"/>
      <c r="H1674" s="14">
        <f>INDEX(Variables!$B$5:$B$205,MATCH($A1674,Variables!$A$5:$A$205,0))&amp;IF($C1674="",""," | "&amp;INDEX(Mapping!$B$5:$B$26,MATCH($C1674,Mapping!$A$5:$A$26,0))&amp;" | "&amp;INDEX(Mapping!$B$30:$B$46,MATCH($B1674,Mapping!$A$30:$A$46,0)))</f>
        <v/>
      </c>
      <c r="I1674" s="14">
        <f>INDEX(Variables!$C$5:$C$205,MATCH($A1674,Variables!$A$5:$A$205,0))</f>
        <v/>
      </c>
      <c r="J1674" s="14">
        <f>INDEX(Variables!$E$5:$E$205,MATCH($A1674,Variables!$A$5:$A$205,0))</f>
        <v/>
      </c>
      <c r="K1674" s="11">
        <f>LOWER(Settings!$C$4)&amp;".mit."&amp;$A1674&amp;IF($C1674="","","."&amp;$C1674&amp;"."&amp;$B1674)&amp;IF(INDEX(Variables!$D$5:$D$205,MATCH($A1674,Variables!$A$5:$A$205,0))="","","."&amp;INDEX(Variables!$D$5:$D$205,MATCH($A1674,Variables!$A$5:$A$205,0)))&amp;"."&amp;K$5</f>
        <v/>
      </c>
      <c r="L1674" s="38">
        <f>(INDEX(L$235:L$238,$D1674)*INDEX(L$239:L$255,$F1674)+L$194*INDEX(L$121:L$137,$F1674)*INDEX(L$151:L$167,$F1674))*$E1674</f>
        <v/>
      </c>
      <c r="M1674" s="37">
        <f>(INDEX(M$235:M$238,$D1674)*INDEX(M$239:M$255,$F1674)+M$194*INDEX(M$121:M$137,$F1674)*INDEX(M$151:M$167,$F1674))*$E1674</f>
        <v/>
      </c>
      <c r="N1674" s="37">
        <f>(INDEX(N$235:N$238,$D1674)*INDEX(N$239:N$255,$F1674)+N$194*INDEX(N$121:N$137,$F1674)*INDEX(N$151:N$167,$F1674))*$E1674</f>
        <v/>
      </c>
      <c r="O1674" s="37">
        <f>(INDEX(O$235:O$238,$D1674)*INDEX(O$239:O$255,$F1674)+O$194*INDEX(O$121:O$137,$F1674)*INDEX(O$151:O$167,$F1674))*$E1674</f>
        <v/>
      </c>
      <c r="P1674" s="37">
        <f>(INDEX(P$235:P$238,$D1674)*INDEX(P$239:P$255,$F1674)+P$194*INDEX(P$121:P$137,$F1674)*INDEX(P$151:P$167,$F1674))*$E1674</f>
        <v/>
      </c>
      <c r="Q1674" s="37">
        <f>(INDEX(Q$235:Q$238,$D1674)*INDEX(Q$239:Q$255,$F1674)+Q$194*INDEX(Q$121:Q$137,$F1674)*INDEX(Q$151:Q$167,$F1674))*$E1674</f>
        <v/>
      </c>
      <c r="R1674" s="37">
        <f>(INDEX(R$235:R$238,$D1674)*INDEX(R$239:R$255,$F1674)+R$194*INDEX(R$121:R$137,$F1674)*INDEX(R$151:R$167,$F1674))*$E1674</f>
        <v/>
      </c>
      <c r="S1674" s="37">
        <f>(INDEX(S$235:S$238,$D1674)*INDEX(S$239:S$255,$F1674)+S$194*INDEX(S$121:S$137,$F1674)*INDEX(S$151:S$167,$F1674))*$E1674</f>
        <v/>
      </c>
      <c r="T1674" s="37">
        <f>(INDEX(T$235:T$238,$D1674)*INDEX(T$239:T$255,$F1674)+T$194*INDEX(T$121:T$137,$F1674)*INDEX(T$151:T$167,$F1674))*$E1674</f>
        <v/>
      </c>
      <c r="U1674" s="37">
        <f>(INDEX(U$235:U$238,$D1674)*INDEX(U$239:U$255,$F1674)+U$194*INDEX(U$121:U$137,$F1674)*INDEX(U$151:U$167,$F1674))*$E1674</f>
        <v/>
      </c>
      <c r="V1674" s="37">
        <f>(INDEX(V$235:V$238,$D1674)*INDEX(V$239:V$255,$F1674)+V$194*INDEX(V$121:V$137,$F1674)*INDEX(V$151:V$167,$F1674))*$E1674</f>
        <v/>
      </c>
      <c r="W1674" s="37">
        <f>(INDEX(W$235:W$238,$D1674)*INDEX(W$239:W$255,$F1674)+W$194*INDEX(W$121:W$137,$F1674)*INDEX(W$151:W$167,$F1674))*$E1674</f>
        <v/>
      </c>
      <c r="X1674" s="37">
        <f>(INDEX(X$235:X$238,$D1674)*INDEX(X$239:X$255,$F1674)+X$194*INDEX(X$121:X$137,$F1674)*INDEX(X$151:X$167,$F1674))*$E1674</f>
        <v/>
      </c>
      <c r="Y1674" s="37">
        <f>(INDEX(Y$235:Y$238,$D1674)*INDEX(Y$239:Y$255,$F1674)+Y$194*INDEX(Y$121:Y$137,$F1674)*INDEX(Y$151:Y$167,$F1674))*$E1674</f>
        <v/>
      </c>
      <c r="Z1674" s="37">
        <f>(INDEX(Z$235:Z$238,$D1674)*INDEX(Z$239:Z$255,$F1674)+Z$194*INDEX(Z$121:Z$137,$F1674)*INDEX(Z$151:Z$167,$F1674))*$E1674</f>
        <v/>
      </c>
      <c r="AA1674" s="37">
        <f>(INDEX(AA$235:AA$238,$D1674)*INDEX(AA$239:AA$255,$F1674)+AA$194*INDEX(AA$121:AA$137,$F1674)*INDEX(AA$151:AA$167,$F1674))*$E1674</f>
        <v/>
      </c>
      <c r="AB1674" s="37">
        <f>(INDEX(AB$235:AB$238,$D1674)*INDEX(AB$239:AB$255,$F1674)+AB$194*INDEX(AB$121:AB$137,$F1674)*INDEX(AB$151:AB$167,$F1674))*$E1674</f>
        <v/>
      </c>
      <c r="AC1674" s="37">
        <f>(INDEX(AC$235:AC$238,$D1674)*INDEX(AC$239:AC$255,$F1674)+AC$194*INDEX(AC$121:AC$137,$F1674)*INDEX(AC$151:AC$167,$F1674))*$E1674</f>
        <v/>
      </c>
      <c r="AD1674" s="40">
        <f>SHADOWEFF(INDEX(AD$235:AD$238,$D1674),INDEX(AD$239:AD$255,$F1674),AD$194,INDEX(AD$121:AD$137,$F1674),INDEX(AD$151:AD$167,$F1674),$E1674)</f>
        <v/>
      </c>
      <c r="AF1674" s="11">
        <f>LOWER(Settings!$C$4)&amp;".mit."&amp;$A1674&amp;IF($C1674="","","."&amp;$C1674&amp;"."&amp;$B1674)&amp;IF(INDEX(Variables!$D$5:$D$205,MATCH($A1674,Variables!$A$5:$A$205,0))="","","."&amp;INDEX(Variables!$D$5:$D$205,MATCH($A1674,Variables!$A$5:$A$205,0)))&amp;"."&amp;AF$5</f>
        <v/>
      </c>
      <c r="AG1674" s="38">
        <f>(INDEX(AG$235:AG$238,$D1674)*INDEX(AG$239:AG$255,$F1674)+AG$194*INDEX(AG$121:AG$137,$F1674)*INDEX(AG$151:AG$167,$F1674))*$E1674</f>
        <v/>
      </c>
      <c r="AH1674" s="37">
        <f>(INDEX(AH$235:AH$238,$D1674)*INDEX(AH$239:AH$255,$F1674)+AH$194*INDEX(AH$121:AH$137,$F1674)*INDEX(AH$151:AH$167,$F1674))*$E1674</f>
        <v/>
      </c>
      <c r="AI1674" s="37">
        <f>(INDEX(AI$235:AI$238,$D1674)*INDEX(AI$239:AI$255,$F1674)+AI$194*INDEX(AI$121:AI$137,$F1674)*INDEX(AI$151:AI$167,$F1674))*$E1674</f>
        <v/>
      </c>
      <c r="AJ1674" s="37">
        <f>(INDEX(AJ$235:AJ$238,$D1674)*INDEX(AJ$239:AJ$255,$F1674)+AJ$194*INDEX(AJ$121:AJ$137,$F1674)*INDEX(AJ$151:AJ$167,$F1674))*$E1674</f>
        <v/>
      </c>
      <c r="AK1674" s="37">
        <f>(INDEX(AK$235:AK$238,$D1674)*INDEX(AK$239:AK$255,$F1674)+AK$194*INDEX(AK$121:AK$137,$F1674)*INDEX(AK$151:AK$167,$F1674))*$E1674</f>
        <v/>
      </c>
      <c r="AL1674" s="37">
        <f>(INDEX(AL$235:AL$238,$D1674)*INDEX(AL$239:AL$255,$F1674)+AL$194*INDEX(AL$121:AL$137,$F1674)*INDEX(AL$151:AL$167,$F1674))*$E1674</f>
        <v/>
      </c>
      <c r="AM1674" s="37">
        <f>(INDEX(AM$235:AM$238,$D1674)*INDEX(AM$239:AM$255,$F1674)+AM$194*INDEX(AM$121:AM$137,$F1674)*INDEX(AM$151:AM$167,$F1674))*$E1674</f>
        <v/>
      </c>
      <c r="AN1674" s="37">
        <f>(INDEX(AN$235:AN$238,$D1674)*INDEX(AN$239:AN$255,$F1674)+AN$194*INDEX(AN$121:AN$137,$F1674)*INDEX(AN$151:AN$167,$F1674))*$E1674</f>
        <v/>
      </c>
      <c r="AO1674" s="37">
        <f>(INDEX(AO$235:AO$238,$D1674)*INDEX(AO$239:AO$255,$F1674)+AO$194*INDEX(AO$121:AO$137,$F1674)*INDEX(AO$151:AO$167,$F1674))*$E1674</f>
        <v/>
      </c>
      <c r="AP1674" s="37">
        <f>(INDEX(AP$235:AP$238,$D1674)*INDEX(AP$239:AP$255,$F1674)+AP$194*INDEX(AP$121:AP$137,$F1674)*INDEX(AP$151:AP$167,$F1674))*$E1674</f>
        <v/>
      </c>
      <c r="AQ1674" s="37">
        <f>(INDEX(AQ$235:AQ$238,$D1674)*INDEX(AQ$239:AQ$255,$F1674)+AQ$194*INDEX(AQ$121:AQ$137,$F1674)*INDEX(AQ$151:AQ$167,$F1674))*$E1674</f>
        <v/>
      </c>
      <c r="AR1674" s="37">
        <f>(INDEX(AR$235:AR$238,$D1674)*INDEX(AR$239:AR$255,$F1674)+AR$194*INDEX(AR$121:AR$137,$F1674)*INDEX(AR$151:AR$167,$F1674))*$E1674</f>
        <v/>
      </c>
      <c r="AS1674" s="37">
        <f>(INDEX(AS$235:AS$238,$D1674)*INDEX(AS$239:AS$255,$F1674)+AS$194*INDEX(AS$121:AS$137,$F1674)*INDEX(AS$151:AS$167,$F1674))*$E1674</f>
        <v/>
      </c>
      <c r="AT1674" s="37">
        <f>(INDEX(AT$235:AT$238,$D1674)*INDEX(AT$239:AT$255,$F1674)+AT$194*INDEX(AT$121:AT$137,$F1674)*INDEX(AT$151:AT$167,$F1674))*$E1674</f>
        <v/>
      </c>
      <c r="AU1674" s="37">
        <f>(INDEX(AU$235:AU$238,$D1674)*INDEX(AU$239:AU$255,$F1674)+AU$194*INDEX(AU$121:AU$137,$F1674)*INDEX(AU$151:AU$167,$F1674))*$E1674</f>
        <v/>
      </c>
      <c r="AV1674" s="37">
        <f>(INDEX(AV$235:AV$238,$D1674)*INDEX(AV$239:AV$255,$F1674)+AV$194*INDEX(AV$121:AV$137,$F1674)*INDEX(AV$151:AV$167,$F1674))*$E1674</f>
        <v/>
      </c>
      <c r="AW1674" s="37">
        <f>(INDEX(AW$235:AW$238,$D1674)*INDEX(AW$239:AW$255,$F1674)+AW$194*INDEX(AW$121:AW$137,$F1674)*INDEX(AW$151:AW$167,$F1674))*$E1674</f>
        <v/>
      </c>
      <c r="AX1674" s="37">
        <f>(INDEX(AX$235:AX$238,$D1674)*INDEX(AX$239:AX$255,$F1674)+AX$194*INDEX(AX$121:AX$137,$F1674)*INDEX(AX$151:AX$167,$F1674))*$E1674</f>
        <v/>
      </c>
      <c r="AY1674" s="40">
        <f>SHADOWEFF(INDEX(AY$235:AY$238,$D1674),INDEX(AY$239:AY$255,$F1674),AY$194,INDEX(AY$121:AY$137,$F1674),INDEX(AY$151:AY$167,$F1674),$E1674)</f>
        <v/>
      </c>
    </row>
    <row r="1675" hidden="1" outlineLevel="2">
      <c r="A1675" s="14" t="inlineStr">
        <is>
          <t>shp</t>
        </is>
      </c>
      <c r="B1675" s="14" t="inlineStr">
        <is>
          <t>oop</t>
        </is>
      </c>
      <c r="C1675" s="14" t="inlineStr">
        <is>
          <t>cem</t>
        </is>
      </c>
      <c r="D1675" s="37">
        <f>INDEX(Inputs!$M$5:$M$132,MATCH($B1675&amp;"|"&amp;$C1675,Inputs!$A$5:$A$132,0))</f>
        <v/>
      </c>
      <c r="E1675" s="37">
        <f>INDEX(Inputs!$T$5:$T$132,MATCH($B1675&amp;"|"&amp;$C1675,Inputs!$A$5:$A$132,0))</f>
        <v/>
      </c>
      <c r="F1675" s="37">
        <f>INDEX(Inputs!$K$5:$K$132,MATCH($B1675&amp;"|"&amp;$C1675,Inputs!$A$5:$A$132,0))</f>
        <v/>
      </c>
      <c r="G1675" s="36" t="n"/>
      <c r="H1675" s="14">
        <f>INDEX(Variables!$B$5:$B$205,MATCH($A1675,Variables!$A$5:$A$205,0))&amp;IF($C1675="",""," | "&amp;INDEX(Mapping!$B$5:$B$26,MATCH($C1675,Mapping!$A$5:$A$26,0))&amp;" | "&amp;INDEX(Mapping!$B$30:$B$46,MATCH($B1675,Mapping!$A$30:$A$46,0)))</f>
        <v/>
      </c>
      <c r="I1675" s="14">
        <f>INDEX(Variables!$C$5:$C$205,MATCH($A1675,Variables!$A$5:$A$205,0))</f>
        <v/>
      </c>
      <c r="J1675" s="14">
        <f>INDEX(Variables!$E$5:$E$205,MATCH($A1675,Variables!$A$5:$A$205,0))</f>
        <v/>
      </c>
      <c r="K1675" s="11">
        <f>LOWER(Settings!$C$4)&amp;".mit."&amp;$A1675&amp;IF($C1675="","","."&amp;$C1675&amp;"."&amp;$B1675)&amp;IF(INDEX(Variables!$D$5:$D$205,MATCH($A1675,Variables!$A$5:$A$205,0))="","","."&amp;INDEX(Variables!$D$5:$D$205,MATCH($A1675,Variables!$A$5:$A$205,0)))&amp;"."&amp;K$5</f>
        <v/>
      </c>
      <c r="L1675" s="38">
        <f>(INDEX(L$235:L$238,$D1675)*INDEX(L$239:L$255,$F1675)+L$194*INDEX(L$121:L$137,$F1675)*INDEX(L$151:L$167,$F1675))*$E1675</f>
        <v/>
      </c>
      <c r="M1675" s="37">
        <f>(INDEX(M$235:M$238,$D1675)*INDEX(M$239:M$255,$F1675)+M$194*INDEX(M$121:M$137,$F1675)*INDEX(M$151:M$167,$F1675))*$E1675</f>
        <v/>
      </c>
      <c r="N1675" s="37">
        <f>(INDEX(N$235:N$238,$D1675)*INDEX(N$239:N$255,$F1675)+N$194*INDEX(N$121:N$137,$F1675)*INDEX(N$151:N$167,$F1675))*$E1675</f>
        <v/>
      </c>
      <c r="O1675" s="37">
        <f>(INDEX(O$235:O$238,$D1675)*INDEX(O$239:O$255,$F1675)+O$194*INDEX(O$121:O$137,$F1675)*INDEX(O$151:O$167,$F1675))*$E1675</f>
        <v/>
      </c>
      <c r="P1675" s="37">
        <f>(INDEX(P$235:P$238,$D1675)*INDEX(P$239:P$255,$F1675)+P$194*INDEX(P$121:P$137,$F1675)*INDEX(P$151:P$167,$F1675))*$E1675</f>
        <v/>
      </c>
      <c r="Q1675" s="37">
        <f>(INDEX(Q$235:Q$238,$D1675)*INDEX(Q$239:Q$255,$F1675)+Q$194*INDEX(Q$121:Q$137,$F1675)*INDEX(Q$151:Q$167,$F1675))*$E1675</f>
        <v/>
      </c>
      <c r="R1675" s="37">
        <f>(INDEX(R$235:R$238,$D1675)*INDEX(R$239:R$255,$F1675)+R$194*INDEX(R$121:R$137,$F1675)*INDEX(R$151:R$167,$F1675))*$E1675</f>
        <v/>
      </c>
      <c r="S1675" s="37">
        <f>(INDEX(S$235:S$238,$D1675)*INDEX(S$239:S$255,$F1675)+S$194*INDEX(S$121:S$137,$F1675)*INDEX(S$151:S$167,$F1675))*$E1675</f>
        <v/>
      </c>
      <c r="T1675" s="37">
        <f>(INDEX(T$235:T$238,$D1675)*INDEX(T$239:T$255,$F1675)+T$194*INDEX(T$121:T$137,$F1675)*INDEX(T$151:T$167,$F1675))*$E1675</f>
        <v/>
      </c>
      <c r="U1675" s="37">
        <f>(INDEX(U$235:U$238,$D1675)*INDEX(U$239:U$255,$F1675)+U$194*INDEX(U$121:U$137,$F1675)*INDEX(U$151:U$167,$F1675))*$E1675</f>
        <v/>
      </c>
      <c r="V1675" s="37">
        <f>(INDEX(V$235:V$238,$D1675)*INDEX(V$239:V$255,$F1675)+V$194*INDEX(V$121:V$137,$F1675)*INDEX(V$151:V$167,$F1675))*$E1675</f>
        <v/>
      </c>
      <c r="W1675" s="37">
        <f>(INDEX(W$235:W$238,$D1675)*INDEX(W$239:W$255,$F1675)+W$194*INDEX(W$121:W$137,$F1675)*INDEX(W$151:W$167,$F1675))*$E1675</f>
        <v/>
      </c>
      <c r="X1675" s="37">
        <f>(INDEX(X$235:X$238,$D1675)*INDEX(X$239:X$255,$F1675)+X$194*INDEX(X$121:X$137,$F1675)*INDEX(X$151:X$167,$F1675))*$E1675</f>
        <v/>
      </c>
      <c r="Y1675" s="37">
        <f>(INDEX(Y$235:Y$238,$D1675)*INDEX(Y$239:Y$255,$F1675)+Y$194*INDEX(Y$121:Y$137,$F1675)*INDEX(Y$151:Y$167,$F1675))*$E1675</f>
        <v/>
      </c>
      <c r="Z1675" s="37">
        <f>(INDEX(Z$235:Z$238,$D1675)*INDEX(Z$239:Z$255,$F1675)+Z$194*INDEX(Z$121:Z$137,$F1675)*INDEX(Z$151:Z$167,$F1675))*$E1675</f>
        <v/>
      </c>
      <c r="AA1675" s="37">
        <f>(INDEX(AA$235:AA$238,$D1675)*INDEX(AA$239:AA$255,$F1675)+AA$194*INDEX(AA$121:AA$137,$F1675)*INDEX(AA$151:AA$167,$F1675))*$E1675</f>
        <v/>
      </c>
      <c r="AB1675" s="37">
        <f>(INDEX(AB$235:AB$238,$D1675)*INDEX(AB$239:AB$255,$F1675)+AB$194*INDEX(AB$121:AB$137,$F1675)*INDEX(AB$151:AB$167,$F1675))*$E1675</f>
        <v/>
      </c>
      <c r="AC1675" s="37">
        <f>(INDEX(AC$235:AC$238,$D1675)*INDEX(AC$239:AC$255,$F1675)+AC$194*INDEX(AC$121:AC$137,$F1675)*INDEX(AC$151:AC$167,$F1675))*$E1675</f>
        <v/>
      </c>
      <c r="AD1675" s="40">
        <f>SHADOWEFF(INDEX(AD$235:AD$238,$D1675),INDEX(AD$239:AD$255,$F1675),AD$194,INDEX(AD$121:AD$137,$F1675),INDEX(AD$151:AD$167,$F1675),$E1675)</f>
        <v/>
      </c>
      <c r="AF1675" s="11">
        <f>LOWER(Settings!$C$4)&amp;".mit."&amp;$A1675&amp;IF($C1675="","","."&amp;$C1675&amp;"."&amp;$B1675)&amp;IF(INDEX(Variables!$D$5:$D$205,MATCH($A1675,Variables!$A$5:$A$205,0))="","","."&amp;INDEX(Variables!$D$5:$D$205,MATCH($A1675,Variables!$A$5:$A$205,0)))&amp;"."&amp;AF$5</f>
        <v/>
      </c>
      <c r="AG1675" s="38">
        <f>(INDEX(AG$235:AG$238,$D1675)*INDEX(AG$239:AG$255,$F1675)+AG$194*INDEX(AG$121:AG$137,$F1675)*INDEX(AG$151:AG$167,$F1675))*$E1675</f>
        <v/>
      </c>
      <c r="AH1675" s="37">
        <f>(INDEX(AH$235:AH$238,$D1675)*INDEX(AH$239:AH$255,$F1675)+AH$194*INDEX(AH$121:AH$137,$F1675)*INDEX(AH$151:AH$167,$F1675))*$E1675</f>
        <v/>
      </c>
      <c r="AI1675" s="37">
        <f>(INDEX(AI$235:AI$238,$D1675)*INDEX(AI$239:AI$255,$F1675)+AI$194*INDEX(AI$121:AI$137,$F1675)*INDEX(AI$151:AI$167,$F1675))*$E1675</f>
        <v/>
      </c>
      <c r="AJ1675" s="37">
        <f>(INDEX(AJ$235:AJ$238,$D1675)*INDEX(AJ$239:AJ$255,$F1675)+AJ$194*INDEX(AJ$121:AJ$137,$F1675)*INDEX(AJ$151:AJ$167,$F1675))*$E1675</f>
        <v/>
      </c>
      <c r="AK1675" s="37">
        <f>(INDEX(AK$235:AK$238,$D1675)*INDEX(AK$239:AK$255,$F1675)+AK$194*INDEX(AK$121:AK$137,$F1675)*INDEX(AK$151:AK$167,$F1675))*$E1675</f>
        <v/>
      </c>
      <c r="AL1675" s="37">
        <f>(INDEX(AL$235:AL$238,$D1675)*INDEX(AL$239:AL$255,$F1675)+AL$194*INDEX(AL$121:AL$137,$F1675)*INDEX(AL$151:AL$167,$F1675))*$E1675</f>
        <v/>
      </c>
      <c r="AM1675" s="37">
        <f>(INDEX(AM$235:AM$238,$D1675)*INDEX(AM$239:AM$255,$F1675)+AM$194*INDEX(AM$121:AM$137,$F1675)*INDEX(AM$151:AM$167,$F1675))*$E1675</f>
        <v/>
      </c>
      <c r="AN1675" s="37">
        <f>(INDEX(AN$235:AN$238,$D1675)*INDEX(AN$239:AN$255,$F1675)+AN$194*INDEX(AN$121:AN$137,$F1675)*INDEX(AN$151:AN$167,$F1675))*$E1675</f>
        <v/>
      </c>
      <c r="AO1675" s="37">
        <f>(INDEX(AO$235:AO$238,$D1675)*INDEX(AO$239:AO$255,$F1675)+AO$194*INDEX(AO$121:AO$137,$F1675)*INDEX(AO$151:AO$167,$F1675))*$E1675</f>
        <v/>
      </c>
      <c r="AP1675" s="37">
        <f>(INDEX(AP$235:AP$238,$D1675)*INDEX(AP$239:AP$255,$F1675)+AP$194*INDEX(AP$121:AP$137,$F1675)*INDEX(AP$151:AP$167,$F1675))*$E1675</f>
        <v/>
      </c>
      <c r="AQ1675" s="37">
        <f>(INDEX(AQ$235:AQ$238,$D1675)*INDEX(AQ$239:AQ$255,$F1675)+AQ$194*INDEX(AQ$121:AQ$137,$F1675)*INDEX(AQ$151:AQ$167,$F1675))*$E1675</f>
        <v/>
      </c>
      <c r="AR1675" s="37">
        <f>(INDEX(AR$235:AR$238,$D1675)*INDEX(AR$239:AR$255,$F1675)+AR$194*INDEX(AR$121:AR$137,$F1675)*INDEX(AR$151:AR$167,$F1675))*$E1675</f>
        <v/>
      </c>
      <c r="AS1675" s="37">
        <f>(INDEX(AS$235:AS$238,$D1675)*INDEX(AS$239:AS$255,$F1675)+AS$194*INDEX(AS$121:AS$137,$F1675)*INDEX(AS$151:AS$167,$F1675))*$E1675</f>
        <v/>
      </c>
      <c r="AT1675" s="37">
        <f>(INDEX(AT$235:AT$238,$D1675)*INDEX(AT$239:AT$255,$F1675)+AT$194*INDEX(AT$121:AT$137,$F1675)*INDEX(AT$151:AT$167,$F1675))*$E1675</f>
        <v/>
      </c>
      <c r="AU1675" s="37">
        <f>(INDEX(AU$235:AU$238,$D1675)*INDEX(AU$239:AU$255,$F1675)+AU$194*INDEX(AU$121:AU$137,$F1675)*INDEX(AU$151:AU$167,$F1675))*$E1675</f>
        <v/>
      </c>
      <c r="AV1675" s="37">
        <f>(INDEX(AV$235:AV$238,$D1675)*INDEX(AV$239:AV$255,$F1675)+AV$194*INDEX(AV$121:AV$137,$F1675)*INDEX(AV$151:AV$167,$F1675))*$E1675</f>
        <v/>
      </c>
      <c r="AW1675" s="37">
        <f>(INDEX(AW$235:AW$238,$D1675)*INDEX(AW$239:AW$255,$F1675)+AW$194*INDEX(AW$121:AW$137,$F1675)*INDEX(AW$151:AW$167,$F1675))*$E1675</f>
        <v/>
      </c>
      <c r="AX1675" s="37">
        <f>(INDEX(AX$235:AX$238,$D1675)*INDEX(AX$239:AX$255,$F1675)+AX$194*INDEX(AX$121:AX$137,$F1675)*INDEX(AX$151:AX$167,$F1675))*$E1675</f>
        <v/>
      </c>
      <c r="AY1675" s="40">
        <f>SHADOWEFF(INDEX(AY$235:AY$238,$D1675),INDEX(AY$239:AY$255,$F1675),AY$194,INDEX(AY$121:AY$137,$F1675),INDEX(AY$151:AY$167,$F1675),$E1675)</f>
        <v/>
      </c>
    </row>
    <row r="1676" hidden="1" outlineLevel="2">
      <c r="A1676" s="14" t="inlineStr">
        <is>
          <t>shp</t>
        </is>
      </c>
      <c r="B1676" s="14" t="inlineStr">
        <is>
          <t>bio</t>
        </is>
      </c>
      <c r="C1676" s="14" t="inlineStr">
        <is>
          <t>cem</t>
        </is>
      </c>
      <c r="D1676" s="37">
        <f>INDEX(Inputs!$M$5:$M$132,MATCH($B1676&amp;"|"&amp;$C1676,Inputs!$A$5:$A$132,0))</f>
        <v/>
      </c>
      <c r="E1676" s="37">
        <f>INDEX(Inputs!$T$5:$T$132,MATCH($B1676&amp;"|"&amp;$C1676,Inputs!$A$5:$A$132,0))</f>
        <v/>
      </c>
      <c r="F1676" s="37">
        <f>INDEX(Inputs!$K$5:$K$132,MATCH($B1676&amp;"|"&amp;$C1676,Inputs!$A$5:$A$132,0))</f>
        <v/>
      </c>
      <c r="G1676" s="36" t="n"/>
      <c r="H1676" s="14">
        <f>INDEX(Variables!$B$5:$B$205,MATCH($A1676,Variables!$A$5:$A$205,0))&amp;IF($C1676="",""," | "&amp;INDEX(Mapping!$B$5:$B$26,MATCH($C1676,Mapping!$A$5:$A$26,0))&amp;" | "&amp;INDEX(Mapping!$B$30:$B$46,MATCH($B1676,Mapping!$A$30:$A$46,0)))</f>
        <v/>
      </c>
      <c r="I1676" s="14">
        <f>INDEX(Variables!$C$5:$C$205,MATCH($A1676,Variables!$A$5:$A$205,0))</f>
        <v/>
      </c>
      <c r="J1676" s="14">
        <f>INDEX(Variables!$E$5:$E$205,MATCH($A1676,Variables!$A$5:$A$205,0))</f>
        <v/>
      </c>
      <c r="K1676" s="11">
        <f>LOWER(Settings!$C$4)&amp;".mit."&amp;$A1676&amp;IF($C1676="","","."&amp;$C1676&amp;"."&amp;$B1676)&amp;IF(INDEX(Variables!$D$5:$D$205,MATCH($A1676,Variables!$A$5:$A$205,0))="","","."&amp;INDEX(Variables!$D$5:$D$205,MATCH($A1676,Variables!$A$5:$A$205,0)))&amp;"."&amp;K$5</f>
        <v/>
      </c>
      <c r="L1676" s="38">
        <f>(INDEX(L$235:L$238,$D1676)*INDEX(L$239:L$255,$F1676)+L$194*INDEX(L$121:L$137,$F1676)*INDEX(L$151:L$167,$F1676))*$E1676</f>
        <v/>
      </c>
      <c r="M1676" s="37">
        <f>(INDEX(M$235:M$238,$D1676)*INDEX(M$239:M$255,$F1676)+M$194*INDEX(M$121:M$137,$F1676)*INDEX(M$151:M$167,$F1676))*$E1676</f>
        <v/>
      </c>
      <c r="N1676" s="37">
        <f>(INDEX(N$235:N$238,$D1676)*INDEX(N$239:N$255,$F1676)+N$194*INDEX(N$121:N$137,$F1676)*INDEX(N$151:N$167,$F1676))*$E1676</f>
        <v/>
      </c>
      <c r="O1676" s="37">
        <f>(INDEX(O$235:O$238,$D1676)*INDEX(O$239:O$255,$F1676)+O$194*INDEX(O$121:O$137,$F1676)*INDEX(O$151:O$167,$F1676))*$E1676</f>
        <v/>
      </c>
      <c r="P1676" s="37">
        <f>(INDEX(P$235:P$238,$D1676)*INDEX(P$239:P$255,$F1676)+P$194*INDEX(P$121:P$137,$F1676)*INDEX(P$151:P$167,$F1676))*$E1676</f>
        <v/>
      </c>
      <c r="Q1676" s="37">
        <f>(INDEX(Q$235:Q$238,$D1676)*INDEX(Q$239:Q$255,$F1676)+Q$194*INDEX(Q$121:Q$137,$F1676)*INDEX(Q$151:Q$167,$F1676))*$E1676</f>
        <v/>
      </c>
      <c r="R1676" s="37">
        <f>(INDEX(R$235:R$238,$D1676)*INDEX(R$239:R$255,$F1676)+R$194*INDEX(R$121:R$137,$F1676)*INDEX(R$151:R$167,$F1676))*$E1676</f>
        <v/>
      </c>
      <c r="S1676" s="37">
        <f>(INDEX(S$235:S$238,$D1676)*INDEX(S$239:S$255,$F1676)+S$194*INDEX(S$121:S$137,$F1676)*INDEX(S$151:S$167,$F1676))*$E1676</f>
        <v/>
      </c>
      <c r="T1676" s="37">
        <f>(INDEX(T$235:T$238,$D1676)*INDEX(T$239:T$255,$F1676)+T$194*INDEX(T$121:T$137,$F1676)*INDEX(T$151:T$167,$F1676))*$E1676</f>
        <v/>
      </c>
      <c r="U1676" s="37">
        <f>(INDEX(U$235:U$238,$D1676)*INDEX(U$239:U$255,$F1676)+U$194*INDEX(U$121:U$137,$F1676)*INDEX(U$151:U$167,$F1676))*$E1676</f>
        <v/>
      </c>
      <c r="V1676" s="37">
        <f>(INDEX(V$235:V$238,$D1676)*INDEX(V$239:V$255,$F1676)+V$194*INDEX(V$121:V$137,$F1676)*INDEX(V$151:V$167,$F1676))*$E1676</f>
        <v/>
      </c>
      <c r="W1676" s="37">
        <f>(INDEX(W$235:W$238,$D1676)*INDEX(W$239:W$255,$F1676)+W$194*INDEX(W$121:W$137,$F1676)*INDEX(W$151:W$167,$F1676))*$E1676</f>
        <v/>
      </c>
      <c r="X1676" s="37">
        <f>(INDEX(X$235:X$238,$D1676)*INDEX(X$239:X$255,$F1676)+X$194*INDEX(X$121:X$137,$F1676)*INDEX(X$151:X$167,$F1676))*$E1676</f>
        <v/>
      </c>
      <c r="Y1676" s="37">
        <f>(INDEX(Y$235:Y$238,$D1676)*INDEX(Y$239:Y$255,$F1676)+Y$194*INDEX(Y$121:Y$137,$F1676)*INDEX(Y$151:Y$167,$F1676))*$E1676</f>
        <v/>
      </c>
      <c r="Z1676" s="37">
        <f>(INDEX(Z$235:Z$238,$D1676)*INDEX(Z$239:Z$255,$F1676)+Z$194*INDEX(Z$121:Z$137,$F1676)*INDEX(Z$151:Z$167,$F1676))*$E1676</f>
        <v/>
      </c>
      <c r="AA1676" s="37">
        <f>(INDEX(AA$235:AA$238,$D1676)*INDEX(AA$239:AA$255,$F1676)+AA$194*INDEX(AA$121:AA$137,$F1676)*INDEX(AA$151:AA$167,$F1676))*$E1676</f>
        <v/>
      </c>
      <c r="AB1676" s="37">
        <f>(INDEX(AB$235:AB$238,$D1676)*INDEX(AB$239:AB$255,$F1676)+AB$194*INDEX(AB$121:AB$137,$F1676)*INDEX(AB$151:AB$167,$F1676))*$E1676</f>
        <v/>
      </c>
      <c r="AC1676" s="37">
        <f>(INDEX(AC$235:AC$238,$D1676)*INDEX(AC$239:AC$255,$F1676)+AC$194*INDEX(AC$121:AC$137,$F1676)*INDEX(AC$151:AC$167,$F1676))*$E1676</f>
        <v/>
      </c>
      <c r="AD1676" s="40">
        <f>SHADOWEFF(INDEX(AD$235:AD$238,$D1676),INDEX(AD$239:AD$255,$F1676),AD$194,INDEX(AD$121:AD$137,$F1676),INDEX(AD$151:AD$167,$F1676),$E1676)</f>
        <v/>
      </c>
      <c r="AF1676" s="11">
        <f>LOWER(Settings!$C$4)&amp;".mit."&amp;$A1676&amp;IF($C1676="","","."&amp;$C1676&amp;"."&amp;$B1676)&amp;IF(INDEX(Variables!$D$5:$D$205,MATCH($A1676,Variables!$A$5:$A$205,0))="","","."&amp;INDEX(Variables!$D$5:$D$205,MATCH($A1676,Variables!$A$5:$A$205,0)))&amp;"."&amp;AF$5</f>
        <v/>
      </c>
      <c r="AG1676" s="38">
        <f>(INDEX(AG$235:AG$238,$D1676)*INDEX(AG$239:AG$255,$F1676)+AG$194*INDEX(AG$121:AG$137,$F1676)*INDEX(AG$151:AG$167,$F1676))*$E1676</f>
        <v/>
      </c>
      <c r="AH1676" s="37">
        <f>(INDEX(AH$235:AH$238,$D1676)*INDEX(AH$239:AH$255,$F1676)+AH$194*INDEX(AH$121:AH$137,$F1676)*INDEX(AH$151:AH$167,$F1676))*$E1676</f>
        <v/>
      </c>
      <c r="AI1676" s="37">
        <f>(INDEX(AI$235:AI$238,$D1676)*INDEX(AI$239:AI$255,$F1676)+AI$194*INDEX(AI$121:AI$137,$F1676)*INDEX(AI$151:AI$167,$F1676))*$E1676</f>
        <v/>
      </c>
      <c r="AJ1676" s="37">
        <f>(INDEX(AJ$235:AJ$238,$D1676)*INDEX(AJ$239:AJ$255,$F1676)+AJ$194*INDEX(AJ$121:AJ$137,$F1676)*INDEX(AJ$151:AJ$167,$F1676))*$E1676</f>
        <v/>
      </c>
      <c r="AK1676" s="37">
        <f>(INDEX(AK$235:AK$238,$D1676)*INDEX(AK$239:AK$255,$F1676)+AK$194*INDEX(AK$121:AK$137,$F1676)*INDEX(AK$151:AK$167,$F1676))*$E1676</f>
        <v/>
      </c>
      <c r="AL1676" s="37">
        <f>(INDEX(AL$235:AL$238,$D1676)*INDEX(AL$239:AL$255,$F1676)+AL$194*INDEX(AL$121:AL$137,$F1676)*INDEX(AL$151:AL$167,$F1676))*$E1676</f>
        <v/>
      </c>
      <c r="AM1676" s="37">
        <f>(INDEX(AM$235:AM$238,$D1676)*INDEX(AM$239:AM$255,$F1676)+AM$194*INDEX(AM$121:AM$137,$F1676)*INDEX(AM$151:AM$167,$F1676))*$E1676</f>
        <v/>
      </c>
      <c r="AN1676" s="37">
        <f>(INDEX(AN$235:AN$238,$D1676)*INDEX(AN$239:AN$255,$F1676)+AN$194*INDEX(AN$121:AN$137,$F1676)*INDEX(AN$151:AN$167,$F1676))*$E1676</f>
        <v/>
      </c>
      <c r="AO1676" s="37">
        <f>(INDEX(AO$235:AO$238,$D1676)*INDEX(AO$239:AO$255,$F1676)+AO$194*INDEX(AO$121:AO$137,$F1676)*INDEX(AO$151:AO$167,$F1676))*$E1676</f>
        <v/>
      </c>
      <c r="AP1676" s="37">
        <f>(INDEX(AP$235:AP$238,$D1676)*INDEX(AP$239:AP$255,$F1676)+AP$194*INDEX(AP$121:AP$137,$F1676)*INDEX(AP$151:AP$167,$F1676))*$E1676</f>
        <v/>
      </c>
      <c r="AQ1676" s="37">
        <f>(INDEX(AQ$235:AQ$238,$D1676)*INDEX(AQ$239:AQ$255,$F1676)+AQ$194*INDEX(AQ$121:AQ$137,$F1676)*INDEX(AQ$151:AQ$167,$F1676))*$E1676</f>
        <v/>
      </c>
      <c r="AR1676" s="37">
        <f>(INDEX(AR$235:AR$238,$D1676)*INDEX(AR$239:AR$255,$F1676)+AR$194*INDEX(AR$121:AR$137,$F1676)*INDEX(AR$151:AR$167,$F1676))*$E1676</f>
        <v/>
      </c>
      <c r="AS1676" s="37">
        <f>(INDEX(AS$235:AS$238,$D1676)*INDEX(AS$239:AS$255,$F1676)+AS$194*INDEX(AS$121:AS$137,$F1676)*INDEX(AS$151:AS$167,$F1676))*$E1676</f>
        <v/>
      </c>
      <c r="AT1676" s="37">
        <f>(INDEX(AT$235:AT$238,$D1676)*INDEX(AT$239:AT$255,$F1676)+AT$194*INDEX(AT$121:AT$137,$F1676)*INDEX(AT$151:AT$167,$F1676))*$E1676</f>
        <v/>
      </c>
      <c r="AU1676" s="37">
        <f>(INDEX(AU$235:AU$238,$D1676)*INDEX(AU$239:AU$255,$F1676)+AU$194*INDEX(AU$121:AU$137,$F1676)*INDEX(AU$151:AU$167,$F1676))*$E1676</f>
        <v/>
      </c>
      <c r="AV1676" s="37">
        <f>(INDEX(AV$235:AV$238,$D1676)*INDEX(AV$239:AV$255,$F1676)+AV$194*INDEX(AV$121:AV$137,$F1676)*INDEX(AV$151:AV$167,$F1676))*$E1676</f>
        <v/>
      </c>
      <c r="AW1676" s="37">
        <f>(INDEX(AW$235:AW$238,$D1676)*INDEX(AW$239:AW$255,$F1676)+AW$194*INDEX(AW$121:AW$137,$F1676)*INDEX(AW$151:AW$167,$F1676))*$E1676</f>
        <v/>
      </c>
      <c r="AX1676" s="37">
        <f>(INDEX(AX$235:AX$238,$D1676)*INDEX(AX$239:AX$255,$F1676)+AX$194*INDEX(AX$121:AX$137,$F1676)*INDEX(AX$151:AX$167,$F1676))*$E1676</f>
        <v/>
      </c>
      <c r="AY1676" s="40">
        <f>SHADOWEFF(INDEX(AY$235:AY$238,$D1676),INDEX(AY$239:AY$255,$F1676),AY$194,INDEX(AY$121:AY$137,$F1676),INDEX(AY$151:AY$167,$F1676),$E1676)</f>
        <v/>
      </c>
    </row>
    <row r="1677" hidden="1" outlineLevel="2"/>
    <row r="1678" hidden="1" outlineLevel="2">
      <c r="A1678" s="14" t="inlineStr">
        <is>
          <t>ener</t>
        </is>
      </c>
      <c r="B1678" s="14" t="inlineStr">
        <is>
          <t>coa</t>
        </is>
      </c>
      <c r="C1678" s="14" t="inlineStr">
        <is>
          <t>cem</t>
        </is>
      </c>
      <c r="D1678" s="37">
        <f>INDEX(Inputs!$N$5:$N$132,MATCH($B1678&amp;"|"&amp;$C1678,Inputs!$A$5:$A$132,0))</f>
        <v/>
      </c>
      <c r="E1678" s="37">
        <f>INDEX(Inputs!$O$5:$O$132,MATCH($B1678&amp;"|"&amp;$C1678,Inputs!$A$5:$A$132,0))</f>
        <v/>
      </c>
      <c r="F1678" s="37">
        <f>INDEX(Inputs!$P$5:$P$132,MATCH($B1678&amp;"|"&amp;$C1678,Inputs!$A$5:$A$132,0))</f>
        <v/>
      </c>
      <c r="G1678" s="37">
        <f>INDEX(Inputs!$Q$5:$Q$132,MATCH($B1678&amp;"|"&amp;$C1678,Inputs!$A$5:$A$132,0))</f>
        <v/>
      </c>
      <c r="H1678" s="14">
        <f>INDEX(Variables!$B$5:$B$205,MATCH($A1678,Variables!$A$5:$A$205,0))&amp;IF($C1678="",""," | "&amp;INDEX(Mapping!$B$5:$B$26,MATCH($C1678,Mapping!$A$5:$A$26,0))&amp;" | "&amp;INDEX(Mapping!$B$30:$B$46,MATCH($B1678,Mapping!$A$30:$A$46,0)))</f>
        <v/>
      </c>
      <c r="I1678" s="14">
        <f>INDEX(Variables!$C$5:$C$205,MATCH($A1678,Variables!$A$5:$A$205,0))</f>
        <v/>
      </c>
      <c r="J1678" s="14">
        <f>INDEX(Variables!$E$5:$E$205,MATCH($A1678,Variables!$A$5:$A$205,0))</f>
        <v/>
      </c>
      <c r="K1678" s="11">
        <f>LOWER(Settings!$C$4)&amp;".mit."&amp;$A1678&amp;IF($C1678="","","."&amp;$C1678&amp;"."&amp;$B1678)&amp;IF(INDEX(Variables!$D$5:$D$205,MATCH($A1678,Variables!$A$5:$A$205,0))="","","."&amp;INDEX(Variables!$D$5:$D$205,MATCH($A1678,Variables!$A$5:$A$205,0)))&amp;"."&amp;K$5</f>
        <v/>
      </c>
      <c r="L1678" s="46">
        <f>INDEX(Inputs!$U$5:$U$132,MATCH($B1678&amp;"|"&amp;$C1678,Inputs!$A$5:$A$132,0))</f>
        <v/>
      </c>
      <c r="M1678" s="47">
        <f>L1678*(1/(1+$G1678))^(1+$E1678)*(1+M$7)^$D1678*(M1660/L1660)^$E1678*((M1660+M1669)/(L1660+L1669))^($F1678*(1+$E1678))</f>
        <v/>
      </c>
      <c r="N1678" s="47">
        <f>M1678*(1/(1+$G1678))^(1+$E1678)*(1+N$7)^$D1678*(N1660/M1660)^$E1678*((N1660+N1669)/(M1660+M1669))^($F1678*(1+$E1678))</f>
        <v/>
      </c>
      <c r="O1678" s="47">
        <f>N1678*(1/(1+$G1678))^(1+$E1678)*(1+O$7)^$D1678*(O1660/N1660)^$E1678*((O1660+O1669)/(N1660+N1669))^($F1678*(1+$E1678))</f>
        <v/>
      </c>
      <c r="P1678" s="47">
        <f>O1678*(1/(1+$G1678))^(1+$E1678)*(1+P$7)^$D1678*(P1660/O1660)^$E1678*((P1660+P1669)/(O1660+O1669))^($F1678*(1+$E1678))</f>
        <v/>
      </c>
      <c r="Q1678" s="47">
        <f>P1678*(1/(1+$G1678))^(1+$E1678)*(1+Q$7)^$D1678*(Q1660/P1660)^$E1678*((Q1660+Q1669)/(P1660+P1669))^($F1678*(1+$E1678))</f>
        <v/>
      </c>
      <c r="R1678" s="47">
        <f>Q1678*(1/(1+$G1678))^(1+$E1678)*(1+R$7)^$D1678*(R1660/Q1660)^$E1678*((R1660+R1669)/(Q1660+Q1669))^($F1678*(1+$E1678))</f>
        <v/>
      </c>
      <c r="S1678" s="47">
        <f>R1678*(1/(1+$G1678))^(1+$E1678)*(1+S$7)^$D1678*(S1660/R1660)^$E1678*((S1660+S1669)/(R1660+R1669))^($F1678*(1+$E1678))</f>
        <v/>
      </c>
      <c r="T1678" s="47">
        <f>S1678*(1/(1+$G1678))^(1+$E1678)*(1+T$7)^$D1678*(T1660/S1660)^$E1678*((T1660+T1669)/(S1660+S1669))^($F1678*(1+$E1678))</f>
        <v/>
      </c>
      <c r="U1678" s="47">
        <f>T1678*(1/(1+$G1678))^(1+$E1678)*(1+U$7)^$D1678*(U1660/T1660)^$E1678*((U1660+U1669)/(T1660+T1669))^($F1678*(1+$E1678))</f>
        <v/>
      </c>
      <c r="V1678" s="47">
        <f>U1678*(1/(1+$G1678))^(1+$E1678)*(1+V$7)^$D1678*(V1660/U1660)^$E1678*((V1660+V1669)/(U1660+U1669))^($F1678*(1+$E1678))</f>
        <v/>
      </c>
      <c r="W1678" s="47">
        <f>V1678*(1/(1+$G1678))^(1+$E1678)*(1+W$7)^$D1678*(W1660/V1660)^$E1678*((W1660+W1669)/(V1660+V1669))^($F1678*(1+$E1678))</f>
        <v/>
      </c>
      <c r="X1678" s="47">
        <f>W1678*(1/(1+$G1678))^(1+$E1678)*(1+X$7)^$D1678*(X1660/W1660)^$E1678*((X1660+X1669)/(W1660+W1669))^($F1678*(1+$E1678))</f>
        <v/>
      </c>
      <c r="Y1678" s="47">
        <f>X1678*(1/(1+$G1678))^(1+$E1678)*(1+Y$7)^$D1678*(Y1660/X1660)^$E1678*((Y1660+Y1669)/(X1660+X1669))^($F1678*(1+$E1678))</f>
        <v/>
      </c>
      <c r="Z1678" s="47">
        <f>Y1678*(1/(1+$G1678))^(1+$E1678)*(1+Z$7)^$D1678*(Z1660/Y1660)^$E1678*((Z1660+Z1669)/(Y1660+Y1669))^($F1678*(1+$E1678))</f>
        <v/>
      </c>
      <c r="AA1678" s="47">
        <f>Z1678*(1/(1+$G1678))^(1+$E1678)*(1+AA$7)^$D1678*(AA1660/Z1660)^$E1678*((AA1660+AA1669)/(Z1660+Z1669))^($F1678*(1+$E1678))</f>
        <v/>
      </c>
      <c r="AB1678" s="47">
        <f>AA1678*(1/(1+$G1678))^(1+$E1678)*(1+AB$7)^$D1678*(AB1660/AA1660)^$E1678*((AB1660+AB1669)/(AA1660+AA1669))^($F1678*(1+$E1678))</f>
        <v/>
      </c>
      <c r="AC1678" s="47">
        <f>AB1678*(1/(1+$G1678))^(1+$E1678)*(1+AC$7)^$D1678*(AC1660/AB1660)^$E1678*((AC1660+AC1669)/(AB1660+AB1669))^($F1678*(1+$E1678))</f>
        <v/>
      </c>
      <c r="AD1678" s="58">
        <f>FUELUSE(AC1678,AD1660,AC1660,AD1669,AC1669,AD$7,$D1678,$E1678,$F1678,$G1678)</f>
        <v/>
      </c>
      <c r="AF1678" s="11">
        <f>LOWER(Settings!$C$4)&amp;".mit."&amp;$A1678&amp;IF($C1678="","","."&amp;$C1678&amp;"."&amp;$B1678)&amp;IF(INDEX(Variables!$D$5:$D$205,MATCH($A1678,Variables!$A$5:$A$205,0))="","","."&amp;INDEX(Variables!$D$5:$D$205,MATCH($A1678,Variables!$A$5:$A$205,0)))&amp;"."&amp;AF$5</f>
        <v/>
      </c>
      <c r="AG1678" s="46">
        <f>INDEX(Inputs!$U$5:$U$132,MATCH($B1678&amp;"|"&amp;$C1678,Inputs!$A$5:$A$132,0))</f>
        <v/>
      </c>
      <c r="AH1678" s="47">
        <f>AG1678*(1/(1+$G1678))^(1+$E1678)*(1+AH$7)^$D1678*(AH1660/AG1660)^$E1678*((AH1660+AH1669)/(AG1660+AG1669))^($F1678*(1+$E1678))</f>
        <v/>
      </c>
      <c r="AI1678" s="47">
        <f>AH1678*(1/(1+$G1678))^(1+$E1678)*(1+AI$7)^$D1678*(AI1660/AH1660)^$E1678*((AI1660+AI1669)/(AH1660+AH1669))^($F1678*(1+$E1678))</f>
        <v/>
      </c>
      <c r="AJ1678" s="47">
        <f>AI1678*(1/(1+$G1678))^(1+$E1678)*(1+AJ$7)^$D1678*(AJ1660/AI1660)^$E1678*((AJ1660+AJ1669)/(AI1660+AI1669))^($F1678*(1+$E1678))</f>
        <v/>
      </c>
      <c r="AK1678" s="47">
        <f>AJ1678*(1/(1+$G1678))^(1+$E1678)*(1+AK$7)^$D1678*(AK1660/AJ1660)^$E1678*((AK1660+AK1669)/(AJ1660+AJ1669))^($F1678*(1+$E1678))</f>
        <v/>
      </c>
      <c r="AL1678" s="47">
        <f>AK1678*(1/(1+$G1678))^(1+$E1678)*(1+AL$7)^$D1678*(AL1660/AK1660)^$E1678*((AL1660+AL1669)/(AK1660+AK1669))^($F1678*(1+$E1678))</f>
        <v/>
      </c>
      <c r="AM1678" s="47">
        <f>AL1678*(1/(1+$G1678))^(1+$E1678)*(1+AM$7)^$D1678*(AM1660/AL1660)^$E1678*((AM1660+AM1669)/(AL1660+AL1669))^($F1678*(1+$E1678))</f>
        <v/>
      </c>
      <c r="AN1678" s="47">
        <f>AM1678*(1/(1+$G1678))^(1+$E1678)*(1+AN$7)^$D1678*(AN1660/AM1660)^$E1678*((AN1660+AN1669)/(AM1660+AM1669))^($F1678*(1+$E1678))</f>
        <v/>
      </c>
      <c r="AO1678" s="47">
        <f>AN1678*(1/(1+$G1678))^(1+$E1678)*(1+AO$7)^$D1678*(AO1660/AN1660)^$E1678*((AO1660+AO1669)/(AN1660+AN1669))^($F1678*(1+$E1678))</f>
        <v/>
      </c>
      <c r="AP1678" s="47">
        <f>AO1678*(1/(1+$G1678))^(1+$E1678)*(1+AP$7)^$D1678*(AP1660/AO1660)^$E1678*((AP1660+AP1669)/(AO1660+AO1669))^($F1678*(1+$E1678))</f>
        <v/>
      </c>
      <c r="AQ1678" s="47">
        <f>AP1678*(1/(1+$G1678))^(1+$E1678)*(1+AQ$7)^$D1678*(AQ1660/AP1660)^$E1678*((AQ1660+AQ1669)/(AP1660+AP1669))^($F1678*(1+$E1678))</f>
        <v/>
      </c>
      <c r="AR1678" s="47">
        <f>AQ1678*(1/(1+$G1678))^(1+$E1678)*(1+AR$7)^$D1678*(AR1660/AQ1660)^$E1678*((AR1660+AR1669)/(AQ1660+AQ1669))^($F1678*(1+$E1678))</f>
        <v/>
      </c>
      <c r="AS1678" s="47">
        <f>AR1678*(1/(1+$G1678))^(1+$E1678)*(1+AS$7)^$D1678*(AS1660/AR1660)^$E1678*((AS1660+AS1669)/(AR1660+AR1669))^($F1678*(1+$E1678))</f>
        <v/>
      </c>
      <c r="AT1678" s="47">
        <f>AS1678*(1/(1+$G1678))^(1+$E1678)*(1+AT$7)^$D1678*(AT1660/AS1660)^$E1678*((AT1660+AT1669)/(AS1660+AS1669))^($F1678*(1+$E1678))</f>
        <v/>
      </c>
      <c r="AU1678" s="47">
        <f>AT1678*(1/(1+$G1678))^(1+$E1678)*(1+AU$7)^$D1678*(AU1660/AT1660)^$E1678*((AU1660+AU1669)/(AT1660+AT1669))^($F1678*(1+$E1678))</f>
        <v/>
      </c>
      <c r="AV1678" s="47">
        <f>AU1678*(1/(1+$G1678))^(1+$E1678)*(1+AV$7)^$D1678*(AV1660/AU1660)^$E1678*((AV1660+AV1669)/(AU1660+AU1669))^($F1678*(1+$E1678))</f>
        <v/>
      </c>
      <c r="AW1678" s="47">
        <f>AV1678*(1/(1+$G1678))^(1+$E1678)*(1+AW$7)^$D1678*(AW1660/AV1660)^$E1678*((AW1660+AW1669)/(AV1660+AV1669))^($F1678*(1+$E1678))</f>
        <v/>
      </c>
      <c r="AX1678" s="47">
        <f>AW1678*(1/(1+$G1678))^(1+$E1678)*(1+AX$7)^$D1678*(AX1660/AW1660)^$E1678*((AX1660+AX1669)/(AW1660+AW1669))^($F1678*(1+$E1678))</f>
        <v/>
      </c>
      <c r="AY1678" s="58">
        <f>FUELUSE(AX1678,AY1660,AX1660,AY1669,AX1669,AY$7,$D1678,$E1678,$F1678,$G1678)</f>
        <v/>
      </c>
    </row>
    <row r="1679" hidden="1" outlineLevel="2">
      <c r="A1679" s="14" t="inlineStr">
        <is>
          <t>ener</t>
        </is>
      </c>
      <c r="B1679" s="14" t="inlineStr">
        <is>
          <t>nga</t>
        </is>
      </c>
      <c r="C1679" s="14" t="inlineStr">
        <is>
          <t>cem</t>
        </is>
      </c>
      <c r="D1679" s="37">
        <f>INDEX(Inputs!$N$5:$N$132,MATCH($B1679&amp;"|"&amp;$C1679,Inputs!$A$5:$A$132,0))</f>
        <v/>
      </c>
      <c r="E1679" s="37">
        <f>INDEX(Inputs!$O$5:$O$132,MATCH($B1679&amp;"|"&amp;$C1679,Inputs!$A$5:$A$132,0))</f>
        <v/>
      </c>
      <c r="F1679" s="37">
        <f>INDEX(Inputs!$P$5:$P$132,MATCH($B1679&amp;"|"&amp;$C1679,Inputs!$A$5:$A$132,0))</f>
        <v/>
      </c>
      <c r="G1679" s="37">
        <f>INDEX(Inputs!$Q$5:$Q$132,MATCH($B1679&amp;"|"&amp;$C1679,Inputs!$A$5:$A$132,0))</f>
        <v/>
      </c>
      <c r="H1679" s="14">
        <f>INDEX(Variables!$B$5:$B$205,MATCH($A1679,Variables!$A$5:$A$205,0))&amp;IF($C1679="",""," | "&amp;INDEX(Mapping!$B$5:$B$26,MATCH($C1679,Mapping!$A$5:$A$26,0))&amp;" | "&amp;INDEX(Mapping!$B$30:$B$46,MATCH($B1679,Mapping!$A$30:$A$46,0)))</f>
        <v/>
      </c>
      <c r="I1679" s="14">
        <f>INDEX(Variables!$C$5:$C$205,MATCH($A1679,Variables!$A$5:$A$205,0))</f>
        <v/>
      </c>
      <c r="J1679" s="14">
        <f>INDEX(Variables!$E$5:$E$205,MATCH($A1679,Variables!$A$5:$A$205,0))</f>
        <v/>
      </c>
      <c r="K1679" s="11">
        <f>LOWER(Settings!$C$4)&amp;".mit."&amp;$A1679&amp;IF($C1679="","","."&amp;$C1679&amp;"."&amp;$B1679)&amp;IF(INDEX(Variables!$D$5:$D$205,MATCH($A1679,Variables!$A$5:$A$205,0))="","","."&amp;INDEX(Variables!$D$5:$D$205,MATCH($A1679,Variables!$A$5:$A$205,0)))&amp;"."&amp;K$5</f>
        <v/>
      </c>
      <c r="L1679" s="46">
        <f>INDEX(Inputs!$U$5:$U$132,MATCH($B1679&amp;"|"&amp;$C1679,Inputs!$A$5:$A$132,0))</f>
        <v/>
      </c>
      <c r="M1679" s="47">
        <f>L1679*(1/(1+$G1679))^(1+$E1679)*(1+M$7)^$D1679*(M1661/L1661)^$E1679*((M1661+M1670)/(L1661+L1670))^($F1679*(1+$E1679))</f>
        <v/>
      </c>
      <c r="N1679" s="47">
        <f>M1679*(1/(1+$G1679))^(1+$E1679)*(1+N$7)^$D1679*(N1661/M1661)^$E1679*((N1661+N1670)/(M1661+M1670))^($F1679*(1+$E1679))</f>
        <v/>
      </c>
      <c r="O1679" s="47">
        <f>N1679*(1/(1+$G1679))^(1+$E1679)*(1+O$7)^$D1679*(O1661/N1661)^$E1679*((O1661+O1670)/(N1661+N1670))^($F1679*(1+$E1679))</f>
        <v/>
      </c>
      <c r="P1679" s="47">
        <f>O1679*(1/(1+$G1679))^(1+$E1679)*(1+P$7)^$D1679*(P1661/O1661)^$E1679*((P1661+P1670)/(O1661+O1670))^($F1679*(1+$E1679))</f>
        <v/>
      </c>
      <c r="Q1679" s="47">
        <f>P1679*(1/(1+$G1679))^(1+$E1679)*(1+Q$7)^$D1679*(Q1661/P1661)^$E1679*((Q1661+Q1670)/(P1661+P1670))^($F1679*(1+$E1679))</f>
        <v/>
      </c>
      <c r="R1679" s="47">
        <f>Q1679*(1/(1+$G1679))^(1+$E1679)*(1+R$7)^$D1679*(R1661/Q1661)^$E1679*((R1661+R1670)/(Q1661+Q1670))^($F1679*(1+$E1679))</f>
        <v/>
      </c>
      <c r="S1679" s="47">
        <f>R1679*(1/(1+$G1679))^(1+$E1679)*(1+S$7)^$D1679*(S1661/R1661)^$E1679*((S1661+S1670)/(R1661+R1670))^($F1679*(1+$E1679))</f>
        <v/>
      </c>
      <c r="T1679" s="47">
        <f>S1679*(1/(1+$G1679))^(1+$E1679)*(1+T$7)^$D1679*(T1661/S1661)^$E1679*((T1661+T1670)/(S1661+S1670))^($F1679*(1+$E1679))</f>
        <v/>
      </c>
      <c r="U1679" s="47">
        <f>T1679*(1/(1+$G1679))^(1+$E1679)*(1+U$7)^$D1679*(U1661/T1661)^$E1679*((U1661+U1670)/(T1661+T1670))^($F1679*(1+$E1679))</f>
        <v/>
      </c>
      <c r="V1679" s="47">
        <f>U1679*(1/(1+$G1679))^(1+$E1679)*(1+V$7)^$D1679*(V1661/U1661)^$E1679*((V1661+V1670)/(U1661+U1670))^($F1679*(1+$E1679))</f>
        <v/>
      </c>
      <c r="W1679" s="47">
        <f>V1679*(1/(1+$G1679))^(1+$E1679)*(1+W$7)^$D1679*(W1661/V1661)^$E1679*((W1661+W1670)/(V1661+V1670))^($F1679*(1+$E1679))</f>
        <v/>
      </c>
      <c r="X1679" s="47">
        <f>W1679*(1/(1+$G1679))^(1+$E1679)*(1+X$7)^$D1679*(X1661/W1661)^$E1679*((X1661+X1670)/(W1661+W1670))^($F1679*(1+$E1679))</f>
        <v/>
      </c>
      <c r="Y1679" s="47">
        <f>X1679*(1/(1+$G1679))^(1+$E1679)*(1+Y$7)^$D1679*(Y1661/X1661)^$E1679*((Y1661+Y1670)/(X1661+X1670))^($F1679*(1+$E1679))</f>
        <v/>
      </c>
      <c r="Z1679" s="47">
        <f>Y1679*(1/(1+$G1679))^(1+$E1679)*(1+Z$7)^$D1679*(Z1661/Y1661)^$E1679*((Z1661+Z1670)/(Y1661+Y1670))^($F1679*(1+$E1679))</f>
        <v/>
      </c>
      <c r="AA1679" s="47">
        <f>Z1679*(1/(1+$G1679))^(1+$E1679)*(1+AA$7)^$D1679*(AA1661/Z1661)^$E1679*((AA1661+AA1670)/(Z1661+Z1670))^($F1679*(1+$E1679))</f>
        <v/>
      </c>
      <c r="AB1679" s="47">
        <f>AA1679*(1/(1+$G1679))^(1+$E1679)*(1+AB$7)^$D1679*(AB1661/AA1661)^$E1679*((AB1661+AB1670)/(AA1661+AA1670))^($F1679*(1+$E1679))</f>
        <v/>
      </c>
      <c r="AC1679" s="47">
        <f>AB1679*(1/(1+$G1679))^(1+$E1679)*(1+AC$7)^$D1679*(AC1661/AB1661)^$E1679*((AC1661+AC1670)/(AB1661+AB1670))^($F1679*(1+$E1679))</f>
        <v/>
      </c>
      <c r="AD1679" s="58">
        <f>FUELUSE(AC1679,AD1661,AC1661,AD1670,AC1670,AD$7,$D1679,$E1679,$F1679,$G1679)</f>
        <v/>
      </c>
      <c r="AF1679" s="11">
        <f>LOWER(Settings!$C$4)&amp;".mit."&amp;$A1679&amp;IF($C1679="","","."&amp;$C1679&amp;"."&amp;$B1679)&amp;IF(INDEX(Variables!$D$5:$D$205,MATCH($A1679,Variables!$A$5:$A$205,0))="","","."&amp;INDEX(Variables!$D$5:$D$205,MATCH($A1679,Variables!$A$5:$A$205,0)))&amp;"."&amp;AF$5</f>
        <v/>
      </c>
      <c r="AG1679" s="46">
        <f>INDEX(Inputs!$U$5:$U$132,MATCH($B1679&amp;"|"&amp;$C1679,Inputs!$A$5:$A$132,0))</f>
        <v/>
      </c>
      <c r="AH1679" s="47">
        <f>AG1679*(1/(1+$G1679))^(1+$E1679)*(1+AH$7)^$D1679*(AH1661/AG1661)^$E1679*((AH1661+AH1670)/(AG1661+AG1670))^($F1679*(1+$E1679))</f>
        <v/>
      </c>
      <c r="AI1679" s="47">
        <f>AH1679*(1/(1+$G1679))^(1+$E1679)*(1+AI$7)^$D1679*(AI1661/AH1661)^$E1679*((AI1661+AI1670)/(AH1661+AH1670))^($F1679*(1+$E1679))</f>
        <v/>
      </c>
      <c r="AJ1679" s="47">
        <f>AI1679*(1/(1+$G1679))^(1+$E1679)*(1+AJ$7)^$D1679*(AJ1661/AI1661)^$E1679*((AJ1661+AJ1670)/(AI1661+AI1670))^($F1679*(1+$E1679))</f>
        <v/>
      </c>
      <c r="AK1679" s="47">
        <f>AJ1679*(1/(1+$G1679))^(1+$E1679)*(1+AK$7)^$D1679*(AK1661/AJ1661)^$E1679*((AK1661+AK1670)/(AJ1661+AJ1670))^($F1679*(1+$E1679))</f>
        <v/>
      </c>
      <c r="AL1679" s="47">
        <f>AK1679*(1/(1+$G1679))^(1+$E1679)*(1+AL$7)^$D1679*(AL1661/AK1661)^$E1679*((AL1661+AL1670)/(AK1661+AK1670))^($F1679*(1+$E1679))</f>
        <v/>
      </c>
      <c r="AM1679" s="47">
        <f>AL1679*(1/(1+$G1679))^(1+$E1679)*(1+AM$7)^$D1679*(AM1661/AL1661)^$E1679*((AM1661+AM1670)/(AL1661+AL1670))^($F1679*(1+$E1679))</f>
        <v/>
      </c>
      <c r="AN1679" s="47">
        <f>AM1679*(1/(1+$G1679))^(1+$E1679)*(1+AN$7)^$D1679*(AN1661/AM1661)^$E1679*((AN1661+AN1670)/(AM1661+AM1670))^($F1679*(1+$E1679))</f>
        <v/>
      </c>
      <c r="AO1679" s="47">
        <f>AN1679*(1/(1+$G1679))^(1+$E1679)*(1+AO$7)^$D1679*(AO1661/AN1661)^$E1679*((AO1661+AO1670)/(AN1661+AN1670))^($F1679*(1+$E1679))</f>
        <v/>
      </c>
      <c r="AP1679" s="47">
        <f>AO1679*(1/(1+$G1679))^(1+$E1679)*(1+AP$7)^$D1679*(AP1661/AO1661)^$E1679*((AP1661+AP1670)/(AO1661+AO1670))^($F1679*(1+$E1679))</f>
        <v/>
      </c>
      <c r="AQ1679" s="47">
        <f>AP1679*(1/(1+$G1679))^(1+$E1679)*(1+AQ$7)^$D1679*(AQ1661/AP1661)^$E1679*((AQ1661+AQ1670)/(AP1661+AP1670))^($F1679*(1+$E1679))</f>
        <v/>
      </c>
      <c r="AR1679" s="47">
        <f>AQ1679*(1/(1+$G1679))^(1+$E1679)*(1+AR$7)^$D1679*(AR1661/AQ1661)^$E1679*((AR1661+AR1670)/(AQ1661+AQ1670))^($F1679*(1+$E1679))</f>
        <v/>
      </c>
      <c r="AS1679" s="47">
        <f>AR1679*(1/(1+$G1679))^(1+$E1679)*(1+AS$7)^$D1679*(AS1661/AR1661)^$E1679*((AS1661+AS1670)/(AR1661+AR1670))^($F1679*(1+$E1679))</f>
        <v/>
      </c>
      <c r="AT1679" s="47">
        <f>AS1679*(1/(1+$G1679))^(1+$E1679)*(1+AT$7)^$D1679*(AT1661/AS1661)^$E1679*((AT1661+AT1670)/(AS1661+AS1670))^($F1679*(1+$E1679))</f>
        <v/>
      </c>
      <c r="AU1679" s="47">
        <f>AT1679*(1/(1+$G1679))^(1+$E1679)*(1+AU$7)^$D1679*(AU1661/AT1661)^$E1679*((AU1661+AU1670)/(AT1661+AT1670))^($F1679*(1+$E1679))</f>
        <v/>
      </c>
      <c r="AV1679" s="47">
        <f>AU1679*(1/(1+$G1679))^(1+$E1679)*(1+AV$7)^$D1679*(AV1661/AU1661)^$E1679*((AV1661+AV1670)/(AU1661+AU1670))^($F1679*(1+$E1679))</f>
        <v/>
      </c>
      <c r="AW1679" s="47">
        <f>AV1679*(1/(1+$G1679))^(1+$E1679)*(1+AW$7)^$D1679*(AW1661/AV1661)^$E1679*((AW1661+AW1670)/(AV1661+AV1670))^($F1679*(1+$E1679))</f>
        <v/>
      </c>
      <c r="AX1679" s="47">
        <f>AW1679*(1/(1+$G1679))^(1+$E1679)*(1+AX$7)^$D1679*(AX1661/AW1661)^$E1679*((AX1661+AX1670)/(AW1661+AW1670))^($F1679*(1+$E1679))</f>
        <v/>
      </c>
      <c r="AY1679" s="58">
        <f>FUELUSE(AX1679,AY1661,AX1661,AY1670,AX1670,AY$7,$D1679,$E1679,$F1679,$G1679)</f>
        <v/>
      </c>
    </row>
    <row r="1680" hidden="1" outlineLevel="2">
      <c r="A1680" s="14" t="inlineStr">
        <is>
          <t>ener</t>
        </is>
      </c>
      <c r="B1680" s="14" t="inlineStr">
        <is>
          <t>gso</t>
        </is>
      </c>
      <c r="C1680" s="14" t="inlineStr">
        <is>
          <t>cem</t>
        </is>
      </c>
      <c r="D1680" s="37">
        <f>INDEX(Inputs!$N$5:$N$132,MATCH($B1680&amp;"|"&amp;$C1680,Inputs!$A$5:$A$132,0))</f>
        <v/>
      </c>
      <c r="E1680" s="37">
        <f>INDEX(Inputs!$O$5:$O$132,MATCH($B1680&amp;"|"&amp;$C1680,Inputs!$A$5:$A$132,0))</f>
        <v/>
      </c>
      <c r="F1680" s="37">
        <f>INDEX(Inputs!$P$5:$P$132,MATCH($B1680&amp;"|"&amp;$C1680,Inputs!$A$5:$A$132,0))</f>
        <v/>
      </c>
      <c r="G1680" s="37">
        <f>INDEX(Inputs!$Q$5:$Q$132,MATCH($B1680&amp;"|"&amp;$C1680,Inputs!$A$5:$A$132,0))</f>
        <v/>
      </c>
      <c r="H1680" s="14">
        <f>INDEX(Variables!$B$5:$B$205,MATCH($A1680,Variables!$A$5:$A$205,0))&amp;IF($C1680="",""," | "&amp;INDEX(Mapping!$B$5:$B$26,MATCH($C1680,Mapping!$A$5:$A$26,0))&amp;" | "&amp;INDEX(Mapping!$B$30:$B$46,MATCH($B1680,Mapping!$A$30:$A$46,0)))</f>
        <v/>
      </c>
      <c r="I1680" s="14">
        <f>INDEX(Variables!$C$5:$C$205,MATCH($A1680,Variables!$A$5:$A$205,0))</f>
        <v/>
      </c>
      <c r="J1680" s="14">
        <f>INDEX(Variables!$E$5:$E$205,MATCH($A1680,Variables!$A$5:$A$205,0))</f>
        <v/>
      </c>
      <c r="K1680" s="11">
        <f>LOWER(Settings!$C$4)&amp;".mit."&amp;$A1680&amp;IF($C1680="","","."&amp;$C1680&amp;"."&amp;$B1680)&amp;IF(INDEX(Variables!$D$5:$D$205,MATCH($A1680,Variables!$A$5:$A$205,0))="","","."&amp;INDEX(Variables!$D$5:$D$205,MATCH($A1680,Variables!$A$5:$A$205,0)))&amp;"."&amp;K$5</f>
        <v/>
      </c>
      <c r="L1680" s="46">
        <f>INDEX(Inputs!$U$5:$U$132,MATCH($B1680&amp;"|"&amp;$C1680,Inputs!$A$5:$A$132,0))</f>
        <v/>
      </c>
      <c r="M1680" s="47">
        <f>L1680*(1/(1+$G1680))^(1+$E1680)*(1+M$7)^$D1680*(M1662/L1662)^$E1680*((M1662+M1671)/(L1662+L1671))^($F1680*(1+$E1680))</f>
        <v/>
      </c>
      <c r="N1680" s="47">
        <f>M1680*(1/(1+$G1680))^(1+$E1680)*(1+N$7)^$D1680*(N1662/M1662)^$E1680*((N1662+N1671)/(M1662+M1671))^($F1680*(1+$E1680))</f>
        <v/>
      </c>
      <c r="O1680" s="47">
        <f>N1680*(1/(1+$G1680))^(1+$E1680)*(1+O$7)^$D1680*(O1662/N1662)^$E1680*((O1662+O1671)/(N1662+N1671))^($F1680*(1+$E1680))</f>
        <v/>
      </c>
      <c r="P1680" s="47">
        <f>O1680*(1/(1+$G1680))^(1+$E1680)*(1+P$7)^$D1680*(P1662/O1662)^$E1680*((P1662+P1671)/(O1662+O1671))^($F1680*(1+$E1680))</f>
        <v/>
      </c>
      <c r="Q1680" s="47">
        <f>P1680*(1/(1+$G1680))^(1+$E1680)*(1+Q$7)^$D1680*(Q1662/P1662)^$E1680*((Q1662+Q1671)/(P1662+P1671))^($F1680*(1+$E1680))</f>
        <v/>
      </c>
      <c r="R1680" s="47">
        <f>Q1680*(1/(1+$G1680))^(1+$E1680)*(1+R$7)^$D1680*(R1662/Q1662)^$E1680*((R1662+R1671)/(Q1662+Q1671))^($F1680*(1+$E1680))</f>
        <v/>
      </c>
      <c r="S1680" s="47">
        <f>R1680*(1/(1+$G1680))^(1+$E1680)*(1+S$7)^$D1680*(S1662/R1662)^$E1680*((S1662+S1671)/(R1662+R1671))^($F1680*(1+$E1680))</f>
        <v/>
      </c>
      <c r="T1680" s="47">
        <f>S1680*(1/(1+$G1680))^(1+$E1680)*(1+T$7)^$D1680*(T1662/S1662)^$E1680*((T1662+T1671)/(S1662+S1671))^($F1680*(1+$E1680))</f>
        <v/>
      </c>
      <c r="U1680" s="47">
        <f>T1680*(1/(1+$G1680))^(1+$E1680)*(1+U$7)^$D1680*(U1662/T1662)^$E1680*((U1662+U1671)/(T1662+T1671))^($F1680*(1+$E1680))</f>
        <v/>
      </c>
      <c r="V1680" s="47">
        <f>U1680*(1/(1+$G1680))^(1+$E1680)*(1+V$7)^$D1680*(V1662/U1662)^$E1680*((V1662+V1671)/(U1662+U1671))^($F1680*(1+$E1680))</f>
        <v/>
      </c>
      <c r="W1680" s="47">
        <f>V1680*(1/(1+$G1680))^(1+$E1680)*(1+W$7)^$D1680*(W1662/V1662)^$E1680*((W1662+W1671)/(V1662+V1671))^($F1680*(1+$E1680))</f>
        <v/>
      </c>
      <c r="X1680" s="47">
        <f>W1680*(1/(1+$G1680))^(1+$E1680)*(1+X$7)^$D1680*(X1662/W1662)^$E1680*((X1662+X1671)/(W1662+W1671))^($F1680*(1+$E1680))</f>
        <v/>
      </c>
      <c r="Y1680" s="47">
        <f>X1680*(1/(1+$G1680))^(1+$E1680)*(1+Y$7)^$D1680*(Y1662/X1662)^$E1680*((Y1662+Y1671)/(X1662+X1671))^($F1680*(1+$E1680))</f>
        <v/>
      </c>
      <c r="Z1680" s="47">
        <f>Y1680*(1/(1+$G1680))^(1+$E1680)*(1+Z$7)^$D1680*(Z1662/Y1662)^$E1680*((Z1662+Z1671)/(Y1662+Y1671))^($F1680*(1+$E1680))</f>
        <v/>
      </c>
      <c r="AA1680" s="47">
        <f>Z1680*(1/(1+$G1680))^(1+$E1680)*(1+AA$7)^$D1680*(AA1662/Z1662)^$E1680*((AA1662+AA1671)/(Z1662+Z1671))^($F1680*(1+$E1680))</f>
        <v/>
      </c>
      <c r="AB1680" s="47">
        <f>AA1680*(1/(1+$G1680))^(1+$E1680)*(1+AB$7)^$D1680*(AB1662/AA1662)^$E1680*((AB1662+AB1671)/(AA1662+AA1671))^($F1680*(1+$E1680))</f>
        <v/>
      </c>
      <c r="AC1680" s="47">
        <f>AB1680*(1/(1+$G1680))^(1+$E1680)*(1+AC$7)^$D1680*(AC1662/AB1662)^$E1680*((AC1662+AC1671)/(AB1662+AB1671))^($F1680*(1+$E1680))</f>
        <v/>
      </c>
      <c r="AD1680" s="58">
        <f>FUELUSE(AC1680,AD1662,AC1662,AD1671,AC1671,AD$7,$D1680,$E1680,$F1680,$G1680)</f>
        <v/>
      </c>
      <c r="AF1680" s="11">
        <f>LOWER(Settings!$C$4)&amp;".mit."&amp;$A1680&amp;IF($C1680="","","."&amp;$C1680&amp;"."&amp;$B1680)&amp;IF(INDEX(Variables!$D$5:$D$205,MATCH($A1680,Variables!$A$5:$A$205,0))="","","."&amp;INDEX(Variables!$D$5:$D$205,MATCH($A1680,Variables!$A$5:$A$205,0)))&amp;"."&amp;AF$5</f>
        <v/>
      </c>
      <c r="AG1680" s="46">
        <f>INDEX(Inputs!$U$5:$U$132,MATCH($B1680&amp;"|"&amp;$C1680,Inputs!$A$5:$A$132,0))</f>
        <v/>
      </c>
      <c r="AH1680" s="47">
        <f>AG1680*(1/(1+$G1680))^(1+$E1680)*(1+AH$7)^$D1680*(AH1662/AG1662)^$E1680*((AH1662+AH1671)/(AG1662+AG1671))^($F1680*(1+$E1680))</f>
        <v/>
      </c>
      <c r="AI1680" s="47">
        <f>AH1680*(1/(1+$G1680))^(1+$E1680)*(1+AI$7)^$D1680*(AI1662/AH1662)^$E1680*((AI1662+AI1671)/(AH1662+AH1671))^($F1680*(1+$E1680))</f>
        <v/>
      </c>
      <c r="AJ1680" s="47">
        <f>AI1680*(1/(1+$G1680))^(1+$E1680)*(1+AJ$7)^$D1680*(AJ1662/AI1662)^$E1680*((AJ1662+AJ1671)/(AI1662+AI1671))^($F1680*(1+$E1680))</f>
        <v/>
      </c>
      <c r="AK1680" s="47">
        <f>AJ1680*(1/(1+$G1680))^(1+$E1680)*(1+AK$7)^$D1680*(AK1662/AJ1662)^$E1680*((AK1662+AK1671)/(AJ1662+AJ1671))^($F1680*(1+$E1680))</f>
        <v/>
      </c>
      <c r="AL1680" s="47">
        <f>AK1680*(1/(1+$G1680))^(1+$E1680)*(1+AL$7)^$D1680*(AL1662/AK1662)^$E1680*((AL1662+AL1671)/(AK1662+AK1671))^($F1680*(1+$E1680))</f>
        <v/>
      </c>
      <c r="AM1680" s="47">
        <f>AL1680*(1/(1+$G1680))^(1+$E1680)*(1+AM$7)^$D1680*(AM1662/AL1662)^$E1680*((AM1662+AM1671)/(AL1662+AL1671))^($F1680*(1+$E1680))</f>
        <v/>
      </c>
      <c r="AN1680" s="47">
        <f>AM1680*(1/(1+$G1680))^(1+$E1680)*(1+AN$7)^$D1680*(AN1662/AM1662)^$E1680*((AN1662+AN1671)/(AM1662+AM1671))^($F1680*(1+$E1680))</f>
        <v/>
      </c>
      <c r="AO1680" s="47">
        <f>AN1680*(1/(1+$G1680))^(1+$E1680)*(1+AO$7)^$D1680*(AO1662/AN1662)^$E1680*((AO1662+AO1671)/(AN1662+AN1671))^($F1680*(1+$E1680))</f>
        <v/>
      </c>
      <c r="AP1680" s="47">
        <f>AO1680*(1/(1+$G1680))^(1+$E1680)*(1+AP$7)^$D1680*(AP1662/AO1662)^$E1680*((AP1662+AP1671)/(AO1662+AO1671))^($F1680*(1+$E1680))</f>
        <v/>
      </c>
      <c r="AQ1680" s="47">
        <f>AP1680*(1/(1+$G1680))^(1+$E1680)*(1+AQ$7)^$D1680*(AQ1662/AP1662)^$E1680*((AQ1662+AQ1671)/(AP1662+AP1671))^($F1680*(1+$E1680))</f>
        <v/>
      </c>
      <c r="AR1680" s="47">
        <f>AQ1680*(1/(1+$G1680))^(1+$E1680)*(1+AR$7)^$D1680*(AR1662/AQ1662)^$E1680*((AR1662+AR1671)/(AQ1662+AQ1671))^($F1680*(1+$E1680))</f>
        <v/>
      </c>
      <c r="AS1680" s="47">
        <f>AR1680*(1/(1+$G1680))^(1+$E1680)*(1+AS$7)^$D1680*(AS1662/AR1662)^$E1680*((AS1662+AS1671)/(AR1662+AR1671))^($F1680*(1+$E1680))</f>
        <v/>
      </c>
      <c r="AT1680" s="47">
        <f>AS1680*(1/(1+$G1680))^(1+$E1680)*(1+AT$7)^$D1680*(AT1662/AS1662)^$E1680*((AT1662+AT1671)/(AS1662+AS1671))^($F1680*(1+$E1680))</f>
        <v/>
      </c>
      <c r="AU1680" s="47">
        <f>AT1680*(1/(1+$G1680))^(1+$E1680)*(1+AU$7)^$D1680*(AU1662/AT1662)^$E1680*((AU1662+AU1671)/(AT1662+AT1671))^($F1680*(1+$E1680))</f>
        <v/>
      </c>
      <c r="AV1680" s="47">
        <f>AU1680*(1/(1+$G1680))^(1+$E1680)*(1+AV$7)^$D1680*(AV1662/AU1662)^$E1680*((AV1662+AV1671)/(AU1662+AU1671))^($F1680*(1+$E1680))</f>
        <v/>
      </c>
      <c r="AW1680" s="47">
        <f>AV1680*(1/(1+$G1680))^(1+$E1680)*(1+AW$7)^$D1680*(AW1662/AV1662)^$E1680*((AW1662+AW1671)/(AV1662+AV1671))^($F1680*(1+$E1680))</f>
        <v/>
      </c>
      <c r="AX1680" s="47">
        <f>AW1680*(1/(1+$G1680))^(1+$E1680)*(1+AX$7)^$D1680*(AX1662/AW1662)^$E1680*((AX1662+AX1671)/(AW1662+AW1671))^($F1680*(1+$E1680))</f>
        <v/>
      </c>
      <c r="AY1680" s="58">
        <f>FUELUSE(AX1680,AY1662,AX1662,AY1671,AX1671,AY$7,$D1680,$E1680,$F1680,$G1680)</f>
        <v/>
      </c>
    </row>
    <row r="1681" hidden="1" outlineLevel="2">
      <c r="A1681" s="14" t="inlineStr">
        <is>
          <t>ener</t>
        </is>
      </c>
      <c r="B1681" s="14" t="inlineStr">
        <is>
          <t>die</t>
        </is>
      </c>
      <c r="C1681" s="14" t="inlineStr">
        <is>
          <t>cem</t>
        </is>
      </c>
      <c r="D1681" s="37">
        <f>INDEX(Inputs!$N$5:$N$132,MATCH($B1681&amp;"|"&amp;$C1681,Inputs!$A$5:$A$132,0))</f>
        <v/>
      </c>
      <c r="E1681" s="37">
        <f>INDEX(Inputs!$O$5:$O$132,MATCH($B1681&amp;"|"&amp;$C1681,Inputs!$A$5:$A$132,0))</f>
        <v/>
      </c>
      <c r="F1681" s="37">
        <f>INDEX(Inputs!$P$5:$P$132,MATCH($B1681&amp;"|"&amp;$C1681,Inputs!$A$5:$A$132,0))</f>
        <v/>
      </c>
      <c r="G1681" s="37">
        <f>INDEX(Inputs!$Q$5:$Q$132,MATCH($B1681&amp;"|"&amp;$C1681,Inputs!$A$5:$A$132,0))</f>
        <v/>
      </c>
      <c r="H1681" s="14">
        <f>INDEX(Variables!$B$5:$B$205,MATCH($A1681,Variables!$A$5:$A$205,0))&amp;IF($C1681="",""," | "&amp;INDEX(Mapping!$B$5:$B$26,MATCH($C1681,Mapping!$A$5:$A$26,0))&amp;" | "&amp;INDEX(Mapping!$B$30:$B$46,MATCH($B1681,Mapping!$A$30:$A$46,0)))</f>
        <v/>
      </c>
      <c r="I1681" s="14">
        <f>INDEX(Variables!$C$5:$C$205,MATCH($A1681,Variables!$A$5:$A$205,0))</f>
        <v/>
      </c>
      <c r="J1681" s="14">
        <f>INDEX(Variables!$E$5:$E$205,MATCH($A1681,Variables!$A$5:$A$205,0))</f>
        <v/>
      </c>
      <c r="K1681" s="11">
        <f>LOWER(Settings!$C$4)&amp;".mit."&amp;$A1681&amp;IF($C1681="","","."&amp;$C1681&amp;"."&amp;$B1681)&amp;IF(INDEX(Variables!$D$5:$D$205,MATCH($A1681,Variables!$A$5:$A$205,0))="","","."&amp;INDEX(Variables!$D$5:$D$205,MATCH($A1681,Variables!$A$5:$A$205,0)))&amp;"."&amp;K$5</f>
        <v/>
      </c>
      <c r="L1681" s="46">
        <f>INDEX(Inputs!$U$5:$U$132,MATCH($B1681&amp;"|"&amp;$C1681,Inputs!$A$5:$A$132,0))</f>
        <v/>
      </c>
      <c r="M1681" s="47">
        <f>L1681*(1/(1+$G1681))^(1+$E1681)*(1+M$7)^$D1681*(M1663/L1663)^$E1681*((M1663+M1672)/(L1663+L1672))^($F1681*(1+$E1681))</f>
        <v/>
      </c>
      <c r="N1681" s="47">
        <f>M1681*(1/(1+$G1681))^(1+$E1681)*(1+N$7)^$D1681*(N1663/M1663)^$E1681*((N1663+N1672)/(M1663+M1672))^($F1681*(1+$E1681))</f>
        <v/>
      </c>
      <c r="O1681" s="47">
        <f>N1681*(1/(1+$G1681))^(1+$E1681)*(1+O$7)^$D1681*(O1663/N1663)^$E1681*((O1663+O1672)/(N1663+N1672))^($F1681*(1+$E1681))</f>
        <v/>
      </c>
      <c r="P1681" s="47">
        <f>O1681*(1/(1+$G1681))^(1+$E1681)*(1+P$7)^$D1681*(P1663/O1663)^$E1681*((P1663+P1672)/(O1663+O1672))^($F1681*(1+$E1681))</f>
        <v/>
      </c>
      <c r="Q1681" s="47">
        <f>P1681*(1/(1+$G1681))^(1+$E1681)*(1+Q$7)^$D1681*(Q1663/P1663)^$E1681*((Q1663+Q1672)/(P1663+P1672))^($F1681*(1+$E1681))</f>
        <v/>
      </c>
      <c r="R1681" s="47">
        <f>Q1681*(1/(1+$G1681))^(1+$E1681)*(1+R$7)^$D1681*(R1663/Q1663)^$E1681*((R1663+R1672)/(Q1663+Q1672))^($F1681*(1+$E1681))</f>
        <v/>
      </c>
      <c r="S1681" s="47">
        <f>R1681*(1/(1+$G1681))^(1+$E1681)*(1+S$7)^$D1681*(S1663/R1663)^$E1681*((S1663+S1672)/(R1663+R1672))^($F1681*(1+$E1681))</f>
        <v/>
      </c>
      <c r="T1681" s="47">
        <f>S1681*(1/(1+$G1681))^(1+$E1681)*(1+T$7)^$D1681*(T1663/S1663)^$E1681*((T1663+T1672)/(S1663+S1672))^($F1681*(1+$E1681))</f>
        <v/>
      </c>
      <c r="U1681" s="47">
        <f>T1681*(1/(1+$G1681))^(1+$E1681)*(1+U$7)^$D1681*(U1663/T1663)^$E1681*((U1663+U1672)/(T1663+T1672))^($F1681*(1+$E1681))</f>
        <v/>
      </c>
      <c r="V1681" s="47">
        <f>U1681*(1/(1+$G1681))^(1+$E1681)*(1+V$7)^$D1681*(V1663/U1663)^$E1681*((V1663+V1672)/(U1663+U1672))^($F1681*(1+$E1681))</f>
        <v/>
      </c>
      <c r="W1681" s="47">
        <f>V1681*(1/(1+$G1681))^(1+$E1681)*(1+W$7)^$D1681*(W1663/V1663)^$E1681*((W1663+W1672)/(V1663+V1672))^($F1681*(1+$E1681))</f>
        <v/>
      </c>
      <c r="X1681" s="47">
        <f>W1681*(1/(1+$G1681))^(1+$E1681)*(1+X$7)^$D1681*(X1663/W1663)^$E1681*((X1663+X1672)/(W1663+W1672))^($F1681*(1+$E1681))</f>
        <v/>
      </c>
      <c r="Y1681" s="47">
        <f>X1681*(1/(1+$G1681))^(1+$E1681)*(1+Y$7)^$D1681*(Y1663/X1663)^$E1681*((Y1663+Y1672)/(X1663+X1672))^($F1681*(1+$E1681))</f>
        <v/>
      </c>
      <c r="Z1681" s="47">
        <f>Y1681*(1/(1+$G1681))^(1+$E1681)*(1+Z$7)^$D1681*(Z1663/Y1663)^$E1681*((Z1663+Z1672)/(Y1663+Y1672))^($F1681*(1+$E1681))</f>
        <v/>
      </c>
      <c r="AA1681" s="47">
        <f>Z1681*(1/(1+$G1681))^(1+$E1681)*(1+AA$7)^$D1681*(AA1663/Z1663)^$E1681*((AA1663+AA1672)/(Z1663+Z1672))^($F1681*(1+$E1681))</f>
        <v/>
      </c>
      <c r="AB1681" s="47">
        <f>AA1681*(1/(1+$G1681))^(1+$E1681)*(1+AB$7)^$D1681*(AB1663/AA1663)^$E1681*((AB1663+AB1672)/(AA1663+AA1672))^($F1681*(1+$E1681))</f>
        <v/>
      </c>
      <c r="AC1681" s="47">
        <f>AB1681*(1/(1+$G1681))^(1+$E1681)*(1+AC$7)^$D1681*(AC1663/AB1663)^$E1681*((AC1663+AC1672)/(AB1663+AB1672))^($F1681*(1+$E1681))</f>
        <v/>
      </c>
      <c r="AD1681" s="58">
        <f>FUELUSE(AC1681,AD1663,AC1663,AD1672,AC1672,AD$7,$D1681,$E1681,$F1681,$G1681)</f>
        <v/>
      </c>
      <c r="AF1681" s="11">
        <f>LOWER(Settings!$C$4)&amp;".mit."&amp;$A1681&amp;IF($C1681="","","."&amp;$C1681&amp;"."&amp;$B1681)&amp;IF(INDEX(Variables!$D$5:$D$205,MATCH($A1681,Variables!$A$5:$A$205,0))="","","."&amp;INDEX(Variables!$D$5:$D$205,MATCH($A1681,Variables!$A$5:$A$205,0)))&amp;"."&amp;AF$5</f>
        <v/>
      </c>
      <c r="AG1681" s="46">
        <f>INDEX(Inputs!$U$5:$U$132,MATCH($B1681&amp;"|"&amp;$C1681,Inputs!$A$5:$A$132,0))</f>
        <v/>
      </c>
      <c r="AH1681" s="47">
        <f>AG1681*(1/(1+$G1681))^(1+$E1681)*(1+AH$7)^$D1681*(AH1663/AG1663)^$E1681*((AH1663+AH1672)/(AG1663+AG1672))^($F1681*(1+$E1681))</f>
        <v/>
      </c>
      <c r="AI1681" s="47">
        <f>AH1681*(1/(1+$G1681))^(1+$E1681)*(1+AI$7)^$D1681*(AI1663/AH1663)^$E1681*((AI1663+AI1672)/(AH1663+AH1672))^($F1681*(1+$E1681))</f>
        <v/>
      </c>
      <c r="AJ1681" s="47">
        <f>AI1681*(1/(1+$G1681))^(1+$E1681)*(1+AJ$7)^$D1681*(AJ1663/AI1663)^$E1681*((AJ1663+AJ1672)/(AI1663+AI1672))^($F1681*(1+$E1681))</f>
        <v/>
      </c>
      <c r="AK1681" s="47">
        <f>AJ1681*(1/(1+$G1681))^(1+$E1681)*(1+AK$7)^$D1681*(AK1663/AJ1663)^$E1681*((AK1663+AK1672)/(AJ1663+AJ1672))^($F1681*(1+$E1681))</f>
        <v/>
      </c>
      <c r="AL1681" s="47">
        <f>AK1681*(1/(1+$G1681))^(1+$E1681)*(1+AL$7)^$D1681*(AL1663/AK1663)^$E1681*((AL1663+AL1672)/(AK1663+AK1672))^($F1681*(1+$E1681))</f>
        <v/>
      </c>
      <c r="AM1681" s="47">
        <f>AL1681*(1/(1+$G1681))^(1+$E1681)*(1+AM$7)^$D1681*(AM1663/AL1663)^$E1681*((AM1663+AM1672)/(AL1663+AL1672))^($F1681*(1+$E1681))</f>
        <v/>
      </c>
      <c r="AN1681" s="47">
        <f>AM1681*(1/(1+$G1681))^(1+$E1681)*(1+AN$7)^$D1681*(AN1663/AM1663)^$E1681*((AN1663+AN1672)/(AM1663+AM1672))^($F1681*(1+$E1681))</f>
        <v/>
      </c>
      <c r="AO1681" s="47">
        <f>AN1681*(1/(1+$G1681))^(1+$E1681)*(1+AO$7)^$D1681*(AO1663/AN1663)^$E1681*((AO1663+AO1672)/(AN1663+AN1672))^($F1681*(1+$E1681))</f>
        <v/>
      </c>
      <c r="AP1681" s="47">
        <f>AO1681*(1/(1+$G1681))^(1+$E1681)*(1+AP$7)^$D1681*(AP1663/AO1663)^$E1681*((AP1663+AP1672)/(AO1663+AO1672))^($F1681*(1+$E1681))</f>
        <v/>
      </c>
      <c r="AQ1681" s="47">
        <f>AP1681*(1/(1+$G1681))^(1+$E1681)*(1+AQ$7)^$D1681*(AQ1663/AP1663)^$E1681*((AQ1663+AQ1672)/(AP1663+AP1672))^($F1681*(1+$E1681))</f>
        <v/>
      </c>
      <c r="AR1681" s="47">
        <f>AQ1681*(1/(1+$G1681))^(1+$E1681)*(1+AR$7)^$D1681*(AR1663/AQ1663)^$E1681*((AR1663+AR1672)/(AQ1663+AQ1672))^($F1681*(1+$E1681))</f>
        <v/>
      </c>
      <c r="AS1681" s="47">
        <f>AR1681*(1/(1+$G1681))^(1+$E1681)*(1+AS$7)^$D1681*(AS1663/AR1663)^$E1681*((AS1663+AS1672)/(AR1663+AR1672))^($F1681*(1+$E1681))</f>
        <v/>
      </c>
      <c r="AT1681" s="47">
        <f>AS1681*(1/(1+$G1681))^(1+$E1681)*(1+AT$7)^$D1681*(AT1663/AS1663)^$E1681*((AT1663+AT1672)/(AS1663+AS1672))^($F1681*(1+$E1681))</f>
        <v/>
      </c>
      <c r="AU1681" s="47">
        <f>AT1681*(1/(1+$G1681))^(1+$E1681)*(1+AU$7)^$D1681*(AU1663/AT1663)^$E1681*((AU1663+AU1672)/(AT1663+AT1672))^($F1681*(1+$E1681))</f>
        <v/>
      </c>
      <c r="AV1681" s="47">
        <f>AU1681*(1/(1+$G1681))^(1+$E1681)*(1+AV$7)^$D1681*(AV1663/AU1663)^$E1681*((AV1663+AV1672)/(AU1663+AU1672))^($F1681*(1+$E1681))</f>
        <v/>
      </c>
      <c r="AW1681" s="47">
        <f>AV1681*(1/(1+$G1681))^(1+$E1681)*(1+AW$7)^$D1681*(AW1663/AV1663)^$E1681*((AW1663+AW1672)/(AV1663+AV1672))^($F1681*(1+$E1681))</f>
        <v/>
      </c>
      <c r="AX1681" s="47">
        <f>AW1681*(1/(1+$G1681))^(1+$E1681)*(1+AX$7)^$D1681*(AX1663/AW1663)^$E1681*((AX1663+AX1672)/(AW1663+AW1672))^($F1681*(1+$E1681))</f>
        <v/>
      </c>
      <c r="AY1681" s="58">
        <f>FUELUSE(AX1681,AY1663,AX1663,AY1672,AX1672,AY$7,$D1681,$E1681,$F1681,$G1681)</f>
        <v/>
      </c>
    </row>
    <row r="1682" hidden="1" outlineLevel="2">
      <c r="A1682" s="14" t="inlineStr">
        <is>
          <t>ener</t>
        </is>
      </c>
      <c r="B1682" s="14" t="inlineStr">
        <is>
          <t>lpg</t>
        </is>
      </c>
      <c r="C1682" s="14" t="inlineStr">
        <is>
          <t>cem</t>
        </is>
      </c>
      <c r="D1682" s="37">
        <f>INDEX(Inputs!$N$5:$N$132,MATCH($B1682&amp;"|"&amp;$C1682,Inputs!$A$5:$A$132,0))</f>
        <v/>
      </c>
      <c r="E1682" s="37">
        <f>INDEX(Inputs!$O$5:$O$132,MATCH($B1682&amp;"|"&amp;$C1682,Inputs!$A$5:$A$132,0))</f>
        <v/>
      </c>
      <c r="F1682" s="37">
        <f>INDEX(Inputs!$P$5:$P$132,MATCH($B1682&amp;"|"&amp;$C1682,Inputs!$A$5:$A$132,0))</f>
        <v/>
      </c>
      <c r="G1682" s="37">
        <f>INDEX(Inputs!$Q$5:$Q$132,MATCH($B1682&amp;"|"&amp;$C1682,Inputs!$A$5:$A$132,0))</f>
        <v/>
      </c>
      <c r="H1682" s="14">
        <f>INDEX(Variables!$B$5:$B$205,MATCH($A1682,Variables!$A$5:$A$205,0))&amp;IF($C1682="",""," | "&amp;INDEX(Mapping!$B$5:$B$26,MATCH($C1682,Mapping!$A$5:$A$26,0))&amp;" | "&amp;INDEX(Mapping!$B$30:$B$46,MATCH($B1682,Mapping!$A$30:$A$46,0)))</f>
        <v/>
      </c>
      <c r="I1682" s="14">
        <f>INDEX(Variables!$C$5:$C$205,MATCH($A1682,Variables!$A$5:$A$205,0))</f>
        <v/>
      </c>
      <c r="J1682" s="14">
        <f>INDEX(Variables!$E$5:$E$205,MATCH($A1682,Variables!$A$5:$A$205,0))</f>
        <v/>
      </c>
      <c r="K1682" s="11">
        <f>LOWER(Settings!$C$4)&amp;".mit."&amp;$A1682&amp;IF($C1682="","","."&amp;$C1682&amp;"."&amp;$B1682)&amp;IF(INDEX(Variables!$D$5:$D$205,MATCH($A1682,Variables!$A$5:$A$205,0))="","","."&amp;INDEX(Variables!$D$5:$D$205,MATCH($A1682,Variables!$A$5:$A$205,0)))&amp;"."&amp;K$5</f>
        <v/>
      </c>
      <c r="L1682" s="46">
        <f>INDEX(Inputs!$U$5:$U$132,MATCH($B1682&amp;"|"&amp;$C1682,Inputs!$A$5:$A$132,0))</f>
        <v/>
      </c>
      <c r="M1682" s="47">
        <f>L1682*(1/(1+$G1682))^(1+$E1682)*(1+M$7)^$D1682*(M1664/L1664)^$E1682*((M1664+M1673)/(L1664+L1673))^($F1682*(1+$E1682))</f>
        <v/>
      </c>
      <c r="N1682" s="47">
        <f>M1682*(1/(1+$G1682))^(1+$E1682)*(1+N$7)^$D1682*(N1664/M1664)^$E1682*((N1664+N1673)/(M1664+M1673))^($F1682*(1+$E1682))</f>
        <v/>
      </c>
      <c r="O1682" s="47">
        <f>N1682*(1/(1+$G1682))^(1+$E1682)*(1+O$7)^$D1682*(O1664/N1664)^$E1682*((O1664+O1673)/(N1664+N1673))^($F1682*(1+$E1682))</f>
        <v/>
      </c>
      <c r="P1682" s="47">
        <f>O1682*(1/(1+$G1682))^(1+$E1682)*(1+P$7)^$D1682*(P1664/O1664)^$E1682*((P1664+P1673)/(O1664+O1673))^($F1682*(1+$E1682))</f>
        <v/>
      </c>
      <c r="Q1682" s="47">
        <f>P1682*(1/(1+$G1682))^(1+$E1682)*(1+Q$7)^$D1682*(Q1664/P1664)^$E1682*((Q1664+Q1673)/(P1664+P1673))^($F1682*(1+$E1682))</f>
        <v/>
      </c>
      <c r="R1682" s="47">
        <f>Q1682*(1/(1+$G1682))^(1+$E1682)*(1+R$7)^$D1682*(R1664/Q1664)^$E1682*((R1664+R1673)/(Q1664+Q1673))^($F1682*(1+$E1682))</f>
        <v/>
      </c>
      <c r="S1682" s="47">
        <f>R1682*(1/(1+$G1682))^(1+$E1682)*(1+S$7)^$D1682*(S1664/R1664)^$E1682*((S1664+S1673)/(R1664+R1673))^($F1682*(1+$E1682))</f>
        <v/>
      </c>
      <c r="T1682" s="47">
        <f>S1682*(1/(1+$G1682))^(1+$E1682)*(1+T$7)^$D1682*(T1664/S1664)^$E1682*((T1664+T1673)/(S1664+S1673))^($F1682*(1+$E1682))</f>
        <v/>
      </c>
      <c r="U1682" s="47">
        <f>T1682*(1/(1+$G1682))^(1+$E1682)*(1+U$7)^$D1682*(U1664/T1664)^$E1682*((U1664+U1673)/(T1664+T1673))^($F1682*(1+$E1682))</f>
        <v/>
      </c>
      <c r="V1682" s="47">
        <f>U1682*(1/(1+$G1682))^(1+$E1682)*(1+V$7)^$D1682*(V1664/U1664)^$E1682*((V1664+V1673)/(U1664+U1673))^($F1682*(1+$E1682))</f>
        <v/>
      </c>
      <c r="W1682" s="47">
        <f>V1682*(1/(1+$G1682))^(1+$E1682)*(1+W$7)^$D1682*(W1664/V1664)^$E1682*((W1664+W1673)/(V1664+V1673))^($F1682*(1+$E1682))</f>
        <v/>
      </c>
      <c r="X1682" s="47">
        <f>W1682*(1/(1+$G1682))^(1+$E1682)*(1+X$7)^$D1682*(X1664/W1664)^$E1682*((X1664+X1673)/(W1664+W1673))^($F1682*(1+$E1682))</f>
        <v/>
      </c>
      <c r="Y1682" s="47">
        <f>X1682*(1/(1+$G1682))^(1+$E1682)*(1+Y$7)^$D1682*(Y1664/X1664)^$E1682*((Y1664+Y1673)/(X1664+X1673))^($F1682*(1+$E1682))</f>
        <v/>
      </c>
      <c r="Z1682" s="47">
        <f>Y1682*(1/(1+$G1682))^(1+$E1682)*(1+Z$7)^$D1682*(Z1664/Y1664)^$E1682*((Z1664+Z1673)/(Y1664+Y1673))^($F1682*(1+$E1682))</f>
        <v/>
      </c>
      <c r="AA1682" s="47">
        <f>Z1682*(1/(1+$G1682))^(1+$E1682)*(1+AA$7)^$D1682*(AA1664/Z1664)^$E1682*((AA1664+AA1673)/(Z1664+Z1673))^($F1682*(1+$E1682))</f>
        <v/>
      </c>
      <c r="AB1682" s="47">
        <f>AA1682*(1/(1+$G1682))^(1+$E1682)*(1+AB$7)^$D1682*(AB1664/AA1664)^$E1682*((AB1664+AB1673)/(AA1664+AA1673))^($F1682*(1+$E1682))</f>
        <v/>
      </c>
      <c r="AC1682" s="47">
        <f>AB1682*(1/(1+$G1682))^(1+$E1682)*(1+AC$7)^$D1682*(AC1664/AB1664)^$E1682*((AC1664+AC1673)/(AB1664+AB1673))^($F1682*(1+$E1682))</f>
        <v/>
      </c>
      <c r="AD1682" s="58">
        <f>FUELUSE(AC1682,AD1664,AC1664,AD1673,AC1673,AD$7,$D1682,$E1682,$F1682,$G1682)</f>
        <v/>
      </c>
      <c r="AF1682" s="11">
        <f>LOWER(Settings!$C$4)&amp;".mit."&amp;$A1682&amp;IF($C1682="","","."&amp;$C1682&amp;"."&amp;$B1682)&amp;IF(INDEX(Variables!$D$5:$D$205,MATCH($A1682,Variables!$A$5:$A$205,0))="","","."&amp;INDEX(Variables!$D$5:$D$205,MATCH($A1682,Variables!$A$5:$A$205,0)))&amp;"."&amp;AF$5</f>
        <v/>
      </c>
      <c r="AG1682" s="46">
        <f>INDEX(Inputs!$U$5:$U$132,MATCH($B1682&amp;"|"&amp;$C1682,Inputs!$A$5:$A$132,0))</f>
        <v/>
      </c>
      <c r="AH1682" s="47">
        <f>AG1682*(1/(1+$G1682))^(1+$E1682)*(1+AH$7)^$D1682*(AH1664/AG1664)^$E1682*((AH1664+AH1673)/(AG1664+AG1673))^($F1682*(1+$E1682))</f>
        <v/>
      </c>
      <c r="AI1682" s="47">
        <f>AH1682*(1/(1+$G1682))^(1+$E1682)*(1+AI$7)^$D1682*(AI1664/AH1664)^$E1682*((AI1664+AI1673)/(AH1664+AH1673))^($F1682*(1+$E1682))</f>
        <v/>
      </c>
      <c r="AJ1682" s="47">
        <f>AI1682*(1/(1+$G1682))^(1+$E1682)*(1+AJ$7)^$D1682*(AJ1664/AI1664)^$E1682*((AJ1664+AJ1673)/(AI1664+AI1673))^($F1682*(1+$E1682))</f>
        <v/>
      </c>
      <c r="AK1682" s="47">
        <f>AJ1682*(1/(1+$G1682))^(1+$E1682)*(1+AK$7)^$D1682*(AK1664/AJ1664)^$E1682*((AK1664+AK1673)/(AJ1664+AJ1673))^($F1682*(1+$E1682))</f>
        <v/>
      </c>
      <c r="AL1682" s="47">
        <f>AK1682*(1/(1+$G1682))^(1+$E1682)*(1+AL$7)^$D1682*(AL1664/AK1664)^$E1682*((AL1664+AL1673)/(AK1664+AK1673))^($F1682*(1+$E1682))</f>
        <v/>
      </c>
      <c r="AM1682" s="47">
        <f>AL1682*(1/(1+$G1682))^(1+$E1682)*(1+AM$7)^$D1682*(AM1664/AL1664)^$E1682*((AM1664+AM1673)/(AL1664+AL1673))^($F1682*(1+$E1682))</f>
        <v/>
      </c>
      <c r="AN1682" s="47">
        <f>AM1682*(1/(1+$G1682))^(1+$E1682)*(1+AN$7)^$D1682*(AN1664/AM1664)^$E1682*((AN1664+AN1673)/(AM1664+AM1673))^($F1682*(1+$E1682))</f>
        <v/>
      </c>
      <c r="AO1682" s="47">
        <f>AN1682*(1/(1+$G1682))^(1+$E1682)*(1+AO$7)^$D1682*(AO1664/AN1664)^$E1682*((AO1664+AO1673)/(AN1664+AN1673))^($F1682*(1+$E1682))</f>
        <v/>
      </c>
      <c r="AP1682" s="47">
        <f>AO1682*(1/(1+$G1682))^(1+$E1682)*(1+AP$7)^$D1682*(AP1664/AO1664)^$E1682*((AP1664+AP1673)/(AO1664+AO1673))^($F1682*(1+$E1682))</f>
        <v/>
      </c>
      <c r="AQ1682" s="47">
        <f>AP1682*(1/(1+$G1682))^(1+$E1682)*(1+AQ$7)^$D1682*(AQ1664/AP1664)^$E1682*((AQ1664+AQ1673)/(AP1664+AP1673))^($F1682*(1+$E1682))</f>
        <v/>
      </c>
      <c r="AR1682" s="47">
        <f>AQ1682*(1/(1+$G1682))^(1+$E1682)*(1+AR$7)^$D1682*(AR1664/AQ1664)^$E1682*((AR1664+AR1673)/(AQ1664+AQ1673))^($F1682*(1+$E1682))</f>
        <v/>
      </c>
      <c r="AS1682" s="47">
        <f>AR1682*(1/(1+$G1682))^(1+$E1682)*(1+AS$7)^$D1682*(AS1664/AR1664)^$E1682*((AS1664+AS1673)/(AR1664+AR1673))^($F1682*(1+$E1682))</f>
        <v/>
      </c>
      <c r="AT1682" s="47">
        <f>AS1682*(1/(1+$G1682))^(1+$E1682)*(1+AT$7)^$D1682*(AT1664/AS1664)^$E1682*((AT1664+AT1673)/(AS1664+AS1673))^($F1682*(1+$E1682))</f>
        <v/>
      </c>
      <c r="AU1682" s="47">
        <f>AT1682*(1/(1+$G1682))^(1+$E1682)*(1+AU$7)^$D1682*(AU1664/AT1664)^$E1682*((AU1664+AU1673)/(AT1664+AT1673))^($F1682*(1+$E1682))</f>
        <v/>
      </c>
      <c r="AV1682" s="47">
        <f>AU1682*(1/(1+$G1682))^(1+$E1682)*(1+AV$7)^$D1682*(AV1664/AU1664)^$E1682*((AV1664+AV1673)/(AU1664+AU1673))^($F1682*(1+$E1682))</f>
        <v/>
      </c>
      <c r="AW1682" s="47">
        <f>AV1682*(1/(1+$G1682))^(1+$E1682)*(1+AW$7)^$D1682*(AW1664/AV1664)^$E1682*((AW1664+AW1673)/(AV1664+AV1673))^($F1682*(1+$E1682))</f>
        <v/>
      </c>
      <c r="AX1682" s="47">
        <f>AW1682*(1/(1+$G1682))^(1+$E1682)*(1+AX$7)^$D1682*(AX1664/AW1664)^$E1682*((AX1664+AX1673)/(AW1664+AW1673))^($F1682*(1+$E1682))</f>
        <v/>
      </c>
      <c r="AY1682" s="58">
        <f>FUELUSE(AX1682,AY1664,AX1664,AY1673,AX1673,AY$7,$D1682,$E1682,$F1682,$G1682)</f>
        <v/>
      </c>
    </row>
    <row r="1683" hidden="1" outlineLevel="2">
      <c r="A1683" s="14" t="inlineStr">
        <is>
          <t>ener</t>
        </is>
      </c>
      <c r="B1683" s="14" t="inlineStr">
        <is>
          <t>ker</t>
        </is>
      </c>
      <c r="C1683" s="14" t="inlineStr">
        <is>
          <t>cem</t>
        </is>
      </c>
      <c r="D1683" s="37">
        <f>INDEX(Inputs!$N$5:$N$132,MATCH($B1683&amp;"|"&amp;$C1683,Inputs!$A$5:$A$132,0))</f>
        <v/>
      </c>
      <c r="E1683" s="37">
        <f>INDEX(Inputs!$O$5:$O$132,MATCH($B1683&amp;"|"&amp;$C1683,Inputs!$A$5:$A$132,0))</f>
        <v/>
      </c>
      <c r="F1683" s="37">
        <f>INDEX(Inputs!$P$5:$P$132,MATCH($B1683&amp;"|"&amp;$C1683,Inputs!$A$5:$A$132,0))</f>
        <v/>
      </c>
      <c r="G1683" s="37">
        <f>INDEX(Inputs!$Q$5:$Q$132,MATCH($B1683&amp;"|"&amp;$C1683,Inputs!$A$5:$A$132,0))</f>
        <v/>
      </c>
      <c r="H1683" s="14">
        <f>INDEX(Variables!$B$5:$B$205,MATCH($A1683,Variables!$A$5:$A$205,0))&amp;IF($C1683="",""," | "&amp;INDEX(Mapping!$B$5:$B$26,MATCH($C1683,Mapping!$A$5:$A$26,0))&amp;" | "&amp;INDEX(Mapping!$B$30:$B$46,MATCH($B1683,Mapping!$A$30:$A$46,0)))</f>
        <v/>
      </c>
      <c r="I1683" s="14">
        <f>INDEX(Variables!$C$5:$C$205,MATCH($A1683,Variables!$A$5:$A$205,0))</f>
        <v/>
      </c>
      <c r="J1683" s="14">
        <f>INDEX(Variables!$E$5:$E$205,MATCH($A1683,Variables!$A$5:$A$205,0))</f>
        <v/>
      </c>
      <c r="K1683" s="11">
        <f>LOWER(Settings!$C$4)&amp;".mit."&amp;$A1683&amp;IF($C1683="","","."&amp;$C1683&amp;"."&amp;$B1683)&amp;IF(INDEX(Variables!$D$5:$D$205,MATCH($A1683,Variables!$A$5:$A$205,0))="","","."&amp;INDEX(Variables!$D$5:$D$205,MATCH($A1683,Variables!$A$5:$A$205,0)))&amp;"."&amp;K$5</f>
        <v/>
      </c>
      <c r="L1683" s="46">
        <f>INDEX(Inputs!$U$5:$U$132,MATCH($B1683&amp;"|"&amp;$C1683,Inputs!$A$5:$A$132,0))</f>
        <v/>
      </c>
      <c r="M1683" s="47">
        <f>L1683*(1/(1+$G1683))^(1+$E1683)*(1+M$7)^$D1683*(M1665/L1665)^$E1683*((M1665+M1674)/(L1665+L1674))^($F1683*(1+$E1683))</f>
        <v/>
      </c>
      <c r="N1683" s="47">
        <f>M1683*(1/(1+$G1683))^(1+$E1683)*(1+N$7)^$D1683*(N1665/M1665)^$E1683*((N1665+N1674)/(M1665+M1674))^($F1683*(1+$E1683))</f>
        <v/>
      </c>
      <c r="O1683" s="47">
        <f>N1683*(1/(1+$G1683))^(1+$E1683)*(1+O$7)^$D1683*(O1665/N1665)^$E1683*((O1665+O1674)/(N1665+N1674))^($F1683*(1+$E1683))</f>
        <v/>
      </c>
      <c r="P1683" s="47">
        <f>O1683*(1/(1+$G1683))^(1+$E1683)*(1+P$7)^$D1683*(P1665/O1665)^$E1683*((P1665+P1674)/(O1665+O1674))^($F1683*(1+$E1683))</f>
        <v/>
      </c>
      <c r="Q1683" s="47">
        <f>P1683*(1/(1+$G1683))^(1+$E1683)*(1+Q$7)^$D1683*(Q1665/P1665)^$E1683*((Q1665+Q1674)/(P1665+P1674))^($F1683*(1+$E1683))</f>
        <v/>
      </c>
      <c r="R1683" s="47">
        <f>Q1683*(1/(1+$G1683))^(1+$E1683)*(1+R$7)^$D1683*(R1665/Q1665)^$E1683*((R1665+R1674)/(Q1665+Q1674))^($F1683*(1+$E1683))</f>
        <v/>
      </c>
      <c r="S1683" s="47">
        <f>R1683*(1/(1+$G1683))^(1+$E1683)*(1+S$7)^$D1683*(S1665/R1665)^$E1683*((S1665+S1674)/(R1665+R1674))^($F1683*(1+$E1683))</f>
        <v/>
      </c>
      <c r="T1683" s="47">
        <f>S1683*(1/(1+$G1683))^(1+$E1683)*(1+T$7)^$D1683*(T1665/S1665)^$E1683*((T1665+T1674)/(S1665+S1674))^($F1683*(1+$E1683))</f>
        <v/>
      </c>
      <c r="U1683" s="47">
        <f>T1683*(1/(1+$G1683))^(1+$E1683)*(1+U$7)^$D1683*(U1665/T1665)^$E1683*((U1665+U1674)/(T1665+T1674))^($F1683*(1+$E1683))</f>
        <v/>
      </c>
      <c r="V1683" s="47">
        <f>U1683*(1/(1+$G1683))^(1+$E1683)*(1+V$7)^$D1683*(V1665/U1665)^$E1683*((V1665+V1674)/(U1665+U1674))^($F1683*(1+$E1683))</f>
        <v/>
      </c>
      <c r="W1683" s="47">
        <f>V1683*(1/(1+$G1683))^(1+$E1683)*(1+W$7)^$D1683*(W1665/V1665)^$E1683*((W1665+W1674)/(V1665+V1674))^($F1683*(1+$E1683))</f>
        <v/>
      </c>
      <c r="X1683" s="47">
        <f>W1683*(1/(1+$G1683))^(1+$E1683)*(1+X$7)^$D1683*(X1665/W1665)^$E1683*((X1665+X1674)/(W1665+W1674))^($F1683*(1+$E1683))</f>
        <v/>
      </c>
      <c r="Y1683" s="47">
        <f>X1683*(1/(1+$G1683))^(1+$E1683)*(1+Y$7)^$D1683*(Y1665/X1665)^$E1683*((Y1665+Y1674)/(X1665+X1674))^($F1683*(1+$E1683))</f>
        <v/>
      </c>
      <c r="Z1683" s="47">
        <f>Y1683*(1/(1+$G1683))^(1+$E1683)*(1+Z$7)^$D1683*(Z1665/Y1665)^$E1683*((Z1665+Z1674)/(Y1665+Y1674))^($F1683*(1+$E1683))</f>
        <v/>
      </c>
      <c r="AA1683" s="47">
        <f>Z1683*(1/(1+$G1683))^(1+$E1683)*(1+AA$7)^$D1683*(AA1665/Z1665)^$E1683*((AA1665+AA1674)/(Z1665+Z1674))^($F1683*(1+$E1683))</f>
        <v/>
      </c>
      <c r="AB1683" s="47">
        <f>AA1683*(1/(1+$G1683))^(1+$E1683)*(1+AB$7)^$D1683*(AB1665/AA1665)^$E1683*((AB1665+AB1674)/(AA1665+AA1674))^($F1683*(1+$E1683))</f>
        <v/>
      </c>
      <c r="AC1683" s="47">
        <f>AB1683*(1/(1+$G1683))^(1+$E1683)*(1+AC$7)^$D1683*(AC1665/AB1665)^$E1683*((AC1665+AC1674)/(AB1665+AB1674))^($F1683*(1+$E1683))</f>
        <v/>
      </c>
      <c r="AD1683" s="58">
        <f>FUELUSE(AC1683,AD1665,AC1665,AD1674,AC1674,AD$7,$D1683,$E1683,$F1683,$G1683)</f>
        <v/>
      </c>
      <c r="AF1683" s="11">
        <f>LOWER(Settings!$C$4)&amp;".mit."&amp;$A1683&amp;IF($C1683="","","."&amp;$C1683&amp;"."&amp;$B1683)&amp;IF(INDEX(Variables!$D$5:$D$205,MATCH($A1683,Variables!$A$5:$A$205,0))="","","."&amp;INDEX(Variables!$D$5:$D$205,MATCH($A1683,Variables!$A$5:$A$205,0)))&amp;"."&amp;AF$5</f>
        <v/>
      </c>
      <c r="AG1683" s="46">
        <f>INDEX(Inputs!$U$5:$U$132,MATCH($B1683&amp;"|"&amp;$C1683,Inputs!$A$5:$A$132,0))</f>
        <v/>
      </c>
      <c r="AH1683" s="47">
        <f>AG1683*(1/(1+$G1683))^(1+$E1683)*(1+AH$7)^$D1683*(AH1665/AG1665)^$E1683*((AH1665+AH1674)/(AG1665+AG1674))^($F1683*(1+$E1683))</f>
        <v/>
      </c>
      <c r="AI1683" s="47">
        <f>AH1683*(1/(1+$G1683))^(1+$E1683)*(1+AI$7)^$D1683*(AI1665/AH1665)^$E1683*((AI1665+AI1674)/(AH1665+AH1674))^($F1683*(1+$E1683))</f>
        <v/>
      </c>
      <c r="AJ1683" s="47">
        <f>AI1683*(1/(1+$G1683))^(1+$E1683)*(1+AJ$7)^$D1683*(AJ1665/AI1665)^$E1683*((AJ1665+AJ1674)/(AI1665+AI1674))^($F1683*(1+$E1683))</f>
        <v/>
      </c>
      <c r="AK1683" s="47">
        <f>AJ1683*(1/(1+$G1683))^(1+$E1683)*(1+AK$7)^$D1683*(AK1665/AJ1665)^$E1683*((AK1665+AK1674)/(AJ1665+AJ1674))^($F1683*(1+$E1683))</f>
        <v/>
      </c>
      <c r="AL1683" s="47">
        <f>AK1683*(1/(1+$G1683))^(1+$E1683)*(1+AL$7)^$D1683*(AL1665/AK1665)^$E1683*((AL1665+AL1674)/(AK1665+AK1674))^($F1683*(1+$E1683))</f>
        <v/>
      </c>
      <c r="AM1683" s="47">
        <f>AL1683*(1/(1+$G1683))^(1+$E1683)*(1+AM$7)^$D1683*(AM1665/AL1665)^$E1683*((AM1665+AM1674)/(AL1665+AL1674))^($F1683*(1+$E1683))</f>
        <v/>
      </c>
      <c r="AN1683" s="47">
        <f>AM1683*(1/(1+$G1683))^(1+$E1683)*(1+AN$7)^$D1683*(AN1665/AM1665)^$E1683*((AN1665+AN1674)/(AM1665+AM1674))^($F1683*(1+$E1683))</f>
        <v/>
      </c>
      <c r="AO1683" s="47">
        <f>AN1683*(1/(1+$G1683))^(1+$E1683)*(1+AO$7)^$D1683*(AO1665/AN1665)^$E1683*((AO1665+AO1674)/(AN1665+AN1674))^($F1683*(1+$E1683))</f>
        <v/>
      </c>
      <c r="AP1683" s="47">
        <f>AO1683*(1/(1+$G1683))^(1+$E1683)*(1+AP$7)^$D1683*(AP1665/AO1665)^$E1683*((AP1665+AP1674)/(AO1665+AO1674))^($F1683*(1+$E1683))</f>
        <v/>
      </c>
      <c r="AQ1683" s="47">
        <f>AP1683*(1/(1+$G1683))^(1+$E1683)*(1+AQ$7)^$D1683*(AQ1665/AP1665)^$E1683*((AQ1665+AQ1674)/(AP1665+AP1674))^($F1683*(1+$E1683))</f>
        <v/>
      </c>
      <c r="AR1683" s="47">
        <f>AQ1683*(1/(1+$G1683))^(1+$E1683)*(1+AR$7)^$D1683*(AR1665/AQ1665)^$E1683*((AR1665+AR1674)/(AQ1665+AQ1674))^($F1683*(1+$E1683))</f>
        <v/>
      </c>
      <c r="AS1683" s="47">
        <f>AR1683*(1/(1+$G1683))^(1+$E1683)*(1+AS$7)^$D1683*(AS1665/AR1665)^$E1683*((AS1665+AS1674)/(AR1665+AR1674))^($F1683*(1+$E1683))</f>
        <v/>
      </c>
      <c r="AT1683" s="47">
        <f>AS1683*(1/(1+$G1683))^(1+$E1683)*(1+AT$7)^$D1683*(AT1665/AS1665)^$E1683*((AT1665+AT1674)/(AS1665+AS1674))^($F1683*(1+$E1683))</f>
        <v/>
      </c>
      <c r="AU1683" s="47">
        <f>AT1683*(1/(1+$G1683))^(1+$E1683)*(1+AU$7)^$D1683*(AU1665/AT1665)^$E1683*((AU1665+AU1674)/(AT1665+AT1674))^($F1683*(1+$E1683))</f>
        <v/>
      </c>
      <c r="AV1683" s="47">
        <f>AU1683*(1/(1+$G1683))^(1+$E1683)*(1+AV$7)^$D1683*(AV1665/AU1665)^$E1683*((AV1665+AV1674)/(AU1665+AU1674))^($F1683*(1+$E1683))</f>
        <v/>
      </c>
      <c r="AW1683" s="47">
        <f>AV1683*(1/(1+$G1683))^(1+$E1683)*(1+AW$7)^$D1683*(AW1665/AV1665)^$E1683*((AW1665+AW1674)/(AV1665+AV1674))^($F1683*(1+$E1683))</f>
        <v/>
      </c>
      <c r="AX1683" s="47">
        <f>AW1683*(1/(1+$G1683))^(1+$E1683)*(1+AX$7)^$D1683*(AX1665/AW1665)^$E1683*((AX1665+AX1674)/(AW1665+AW1674))^($F1683*(1+$E1683))</f>
        <v/>
      </c>
      <c r="AY1683" s="58">
        <f>FUELUSE(AX1683,AY1665,AX1665,AY1674,AX1674,AY$7,$D1683,$E1683,$F1683,$G1683)</f>
        <v/>
      </c>
    </row>
    <row r="1684" hidden="1" outlineLevel="2">
      <c r="A1684" s="14" t="inlineStr">
        <is>
          <t>ener</t>
        </is>
      </c>
      <c r="B1684" s="14" t="inlineStr">
        <is>
          <t>oop</t>
        </is>
      </c>
      <c r="C1684" s="14" t="inlineStr">
        <is>
          <t>cem</t>
        </is>
      </c>
      <c r="D1684" s="37">
        <f>INDEX(Inputs!$N$5:$N$132,MATCH($B1684&amp;"|"&amp;$C1684,Inputs!$A$5:$A$132,0))</f>
        <v/>
      </c>
      <c r="E1684" s="37">
        <f>INDEX(Inputs!$O$5:$O$132,MATCH($B1684&amp;"|"&amp;$C1684,Inputs!$A$5:$A$132,0))</f>
        <v/>
      </c>
      <c r="F1684" s="37">
        <f>INDEX(Inputs!$P$5:$P$132,MATCH($B1684&amp;"|"&amp;$C1684,Inputs!$A$5:$A$132,0))</f>
        <v/>
      </c>
      <c r="G1684" s="37">
        <f>INDEX(Inputs!$Q$5:$Q$132,MATCH($B1684&amp;"|"&amp;$C1684,Inputs!$A$5:$A$132,0))</f>
        <v/>
      </c>
      <c r="H1684" s="14">
        <f>INDEX(Variables!$B$5:$B$205,MATCH($A1684,Variables!$A$5:$A$205,0))&amp;IF($C1684="",""," | "&amp;INDEX(Mapping!$B$5:$B$26,MATCH($C1684,Mapping!$A$5:$A$26,0))&amp;" | "&amp;INDEX(Mapping!$B$30:$B$46,MATCH($B1684,Mapping!$A$30:$A$46,0)))</f>
        <v/>
      </c>
      <c r="I1684" s="14">
        <f>INDEX(Variables!$C$5:$C$205,MATCH($A1684,Variables!$A$5:$A$205,0))</f>
        <v/>
      </c>
      <c r="J1684" s="14">
        <f>INDEX(Variables!$E$5:$E$205,MATCH($A1684,Variables!$A$5:$A$205,0))</f>
        <v/>
      </c>
      <c r="K1684" s="11">
        <f>LOWER(Settings!$C$4)&amp;".mit."&amp;$A1684&amp;IF($C1684="","","."&amp;$C1684&amp;"."&amp;$B1684)&amp;IF(INDEX(Variables!$D$5:$D$205,MATCH($A1684,Variables!$A$5:$A$205,0))="","","."&amp;INDEX(Variables!$D$5:$D$205,MATCH($A1684,Variables!$A$5:$A$205,0)))&amp;"."&amp;K$5</f>
        <v/>
      </c>
      <c r="L1684" s="46">
        <f>INDEX(Inputs!$U$5:$U$132,MATCH($B1684&amp;"|"&amp;$C1684,Inputs!$A$5:$A$132,0))</f>
        <v/>
      </c>
      <c r="M1684" s="47">
        <f>L1684*(1/(1+$G1684))^(1+$E1684)*(1+M$7)^$D1684*(M1666/L1666)^$E1684*((M1666+M1675)/(L1666+L1675))^($F1684*(1+$E1684))</f>
        <v/>
      </c>
      <c r="N1684" s="47">
        <f>M1684*(1/(1+$G1684))^(1+$E1684)*(1+N$7)^$D1684*(N1666/M1666)^$E1684*((N1666+N1675)/(M1666+M1675))^($F1684*(1+$E1684))</f>
        <v/>
      </c>
      <c r="O1684" s="47">
        <f>N1684*(1/(1+$G1684))^(1+$E1684)*(1+O$7)^$D1684*(O1666/N1666)^$E1684*((O1666+O1675)/(N1666+N1675))^($F1684*(1+$E1684))</f>
        <v/>
      </c>
      <c r="P1684" s="47">
        <f>O1684*(1/(1+$G1684))^(1+$E1684)*(1+P$7)^$D1684*(P1666/O1666)^$E1684*((P1666+P1675)/(O1666+O1675))^($F1684*(1+$E1684))</f>
        <v/>
      </c>
      <c r="Q1684" s="47">
        <f>P1684*(1/(1+$G1684))^(1+$E1684)*(1+Q$7)^$D1684*(Q1666/P1666)^$E1684*((Q1666+Q1675)/(P1666+P1675))^($F1684*(1+$E1684))</f>
        <v/>
      </c>
      <c r="R1684" s="47">
        <f>Q1684*(1/(1+$G1684))^(1+$E1684)*(1+R$7)^$D1684*(R1666/Q1666)^$E1684*((R1666+R1675)/(Q1666+Q1675))^($F1684*(1+$E1684))</f>
        <v/>
      </c>
      <c r="S1684" s="47">
        <f>R1684*(1/(1+$G1684))^(1+$E1684)*(1+S$7)^$D1684*(S1666/R1666)^$E1684*((S1666+S1675)/(R1666+R1675))^($F1684*(1+$E1684))</f>
        <v/>
      </c>
      <c r="T1684" s="47">
        <f>S1684*(1/(1+$G1684))^(1+$E1684)*(1+T$7)^$D1684*(T1666/S1666)^$E1684*((T1666+T1675)/(S1666+S1675))^($F1684*(1+$E1684))</f>
        <v/>
      </c>
      <c r="U1684" s="47">
        <f>T1684*(1/(1+$G1684))^(1+$E1684)*(1+U$7)^$D1684*(U1666/T1666)^$E1684*((U1666+U1675)/(T1666+T1675))^($F1684*(1+$E1684))</f>
        <v/>
      </c>
      <c r="V1684" s="47">
        <f>U1684*(1/(1+$G1684))^(1+$E1684)*(1+V$7)^$D1684*(V1666/U1666)^$E1684*((V1666+V1675)/(U1666+U1675))^($F1684*(1+$E1684))</f>
        <v/>
      </c>
      <c r="W1684" s="47">
        <f>V1684*(1/(1+$G1684))^(1+$E1684)*(1+W$7)^$D1684*(W1666/V1666)^$E1684*((W1666+W1675)/(V1666+V1675))^($F1684*(1+$E1684))</f>
        <v/>
      </c>
      <c r="X1684" s="47">
        <f>W1684*(1/(1+$G1684))^(1+$E1684)*(1+X$7)^$D1684*(X1666/W1666)^$E1684*((X1666+X1675)/(W1666+W1675))^($F1684*(1+$E1684))</f>
        <v/>
      </c>
      <c r="Y1684" s="47">
        <f>X1684*(1/(1+$G1684))^(1+$E1684)*(1+Y$7)^$D1684*(Y1666/X1666)^$E1684*((Y1666+Y1675)/(X1666+X1675))^($F1684*(1+$E1684))</f>
        <v/>
      </c>
      <c r="Z1684" s="47">
        <f>Y1684*(1/(1+$G1684))^(1+$E1684)*(1+Z$7)^$D1684*(Z1666/Y1666)^$E1684*((Z1666+Z1675)/(Y1666+Y1675))^($F1684*(1+$E1684))</f>
        <v/>
      </c>
      <c r="AA1684" s="47">
        <f>Z1684*(1/(1+$G1684))^(1+$E1684)*(1+AA$7)^$D1684*(AA1666/Z1666)^$E1684*((AA1666+AA1675)/(Z1666+Z1675))^($F1684*(1+$E1684))</f>
        <v/>
      </c>
      <c r="AB1684" s="47">
        <f>AA1684*(1/(1+$G1684))^(1+$E1684)*(1+AB$7)^$D1684*(AB1666/AA1666)^$E1684*((AB1666+AB1675)/(AA1666+AA1675))^($F1684*(1+$E1684))</f>
        <v/>
      </c>
      <c r="AC1684" s="47">
        <f>AB1684*(1/(1+$G1684))^(1+$E1684)*(1+AC$7)^$D1684*(AC1666/AB1666)^$E1684*((AC1666+AC1675)/(AB1666+AB1675))^($F1684*(1+$E1684))</f>
        <v/>
      </c>
      <c r="AD1684" s="58">
        <f>FUELUSE(AC1684,AD1666,AC1666,AD1675,AC1675,AD$7,$D1684,$E1684,$F1684,$G1684)</f>
        <v/>
      </c>
      <c r="AF1684" s="11">
        <f>LOWER(Settings!$C$4)&amp;".mit."&amp;$A1684&amp;IF($C1684="","","."&amp;$C1684&amp;"."&amp;$B1684)&amp;IF(INDEX(Variables!$D$5:$D$205,MATCH($A1684,Variables!$A$5:$A$205,0))="","","."&amp;INDEX(Variables!$D$5:$D$205,MATCH($A1684,Variables!$A$5:$A$205,0)))&amp;"."&amp;AF$5</f>
        <v/>
      </c>
      <c r="AG1684" s="46">
        <f>INDEX(Inputs!$U$5:$U$132,MATCH($B1684&amp;"|"&amp;$C1684,Inputs!$A$5:$A$132,0))</f>
        <v/>
      </c>
      <c r="AH1684" s="47">
        <f>AG1684*(1/(1+$G1684))^(1+$E1684)*(1+AH$7)^$D1684*(AH1666/AG1666)^$E1684*((AH1666+AH1675)/(AG1666+AG1675))^($F1684*(1+$E1684))</f>
        <v/>
      </c>
      <c r="AI1684" s="47">
        <f>AH1684*(1/(1+$G1684))^(1+$E1684)*(1+AI$7)^$D1684*(AI1666/AH1666)^$E1684*((AI1666+AI1675)/(AH1666+AH1675))^($F1684*(1+$E1684))</f>
        <v/>
      </c>
      <c r="AJ1684" s="47">
        <f>AI1684*(1/(1+$G1684))^(1+$E1684)*(1+AJ$7)^$D1684*(AJ1666/AI1666)^$E1684*((AJ1666+AJ1675)/(AI1666+AI1675))^($F1684*(1+$E1684))</f>
        <v/>
      </c>
      <c r="AK1684" s="47">
        <f>AJ1684*(1/(1+$G1684))^(1+$E1684)*(1+AK$7)^$D1684*(AK1666/AJ1666)^$E1684*((AK1666+AK1675)/(AJ1666+AJ1675))^($F1684*(1+$E1684))</f>
        <v/>
      </c>
      <c r="AL1684" s="47">
        <f>AK1684*(1/(1+$G1684))^(1+$E1684)*(1+AL$7)^$D1684*(AL1666/AK1666)^$E1684*((AL1666+AL1675)/(AK1666+AK1675))^($F1684*(1+$E1684))</f>
        <v/>
      </c>
      <c r="AM1684" s="47">
        <f>AL1684*(1/(1+$G1684))^(1+$E1684)*(1+AM$7)^$D1684*(AM1666/AL1666)^$E1684*((AM1666+AM1675)/(AL1666+AL1675))^($F1684*(1+$E1684))</f>
        <v/>
      </c>
      <c r="AN1684" s="47">
        <f>AM1684*(1/(1+$G1684))^(1+$E1684)*(1+AN$7)^$D1684*(AN1666/AM1666)^$E1684*((AN1666+AN1675)/(AM1666+AM1675))^($F1684*(1+$E1684))</f>
        <v/>
      </c>
      <c r="AO1684" s="47">
        <f>AN1684*(1/(1+$G1684))^(1+$E1684)*(1+AO$7)^$D1684*(AO1666/AN1666)^$E1684*((AO1666+AO1675)/(AN1666+AN1675))^($F1684*(1+$E1684))</f>
        <v/>
      </c>
      <c r="AP1684" s="47">
        <f>AO1684*(1/(1+$G1684))^(1+$E1684)*(1+AP$7)^$D1684*(AP1666/AO1666)^$E1684*((AP1666+AP1675)/(AO1666+AO1675))^($F1684*(1+$E1684))</f>
        <v/>
      </c>
      <c r="AQ1684" s="47">
        <f>AP1684*(1/(1+$G1684))^(1+$E1684)*(1+AQ$7)^$D1684*(AQ1666/AP1666)^$E1684*((AQ1666+AQ1675)/(AP1666+AP1675))^($F1684*(1+$E1684))</f>
        <v/>
      </c>
      <c r="AR1684" s="47">
        <f>AQ1684*(1/(1+$G1684))^(1+$E1684)*(1+AR$7)^$D1684*(AR1666/AQ1666)^$E1684*((AR1666+AR1675)/(AQ1666+AQ1675))^($F1684*(1+$E1684))</f>
        <v/>
      </c>
      <c r="AS1684" s="47">
        <f>AR1684*(1/(1+$G1684))^(1+$E1684)*(1+AS$7)^$D1684*(AS1666/AR1666)^$E1684*((AS1666+AS1675)/(AR1666+AR1675))^($F1684*(1+$E1684))</f>
        <v/>
      </c>
      <c r="AT1684" s="47">
        <f>AS1684*(1/(1+$G1684))^(1+$E1684)*(1+AT$7)^$D1684*(AT1666/AS1666)^$E1684*((AT1666+AT1675)/(AS1666+AS1675))^($F1684*(1+$E1684))</f>
        <v/>
      </c>
      <c r="AU1684" s="47">
        <f>AT1684*(1/(1+$G1684))^(1+$E1684)*(1+AU$7)^$D1684*(AU1666/AT1666)^$E1684*((AU1666+AU1675)/(AT1666+AT1675))^($F1684*(1+$E1684))</f>
        <v/>
      </c>
      <c r="AV1684" s="47">
        <f>AU1684*(1/(1+$G1684))^(1+$E1684)*(1+AV$7)^$D1684*(AV1666/AU1666)^$E1684*((AV1666+AV1675)/(AU1666+AU1675))^($F1684*(1+$E1684))</f>
        <v/>
      </c>
      <c r="AW1684" s="47">
        <f>AV1684*(1/(1+$G1684))^(1+$E1684)*(1+AW$7)^$D1684*(AW1666/AV1666)^$E1684*((AW1666+AW1675)/(AV1666+AV1675))^($F1684*(1+$E1684))</f>
        <v/>
      </c>
      <c r="AX1684" s="47">
        <f>AW1684*(1/(1+$G1684))^(1+$E1684)*(1+AX$7)^$D1684*(AX1666/AW1666)^$E1684*((AX1666+AX1675)/(AW1666+AW1675))^($F1684*(1+$E1684))</f>
        <v/>
      </c>
      <c r="AY1684" s="58">
        <f>FUELUSE(AX1684,AY1666,AX1666,AY1675,AX1675,AY$7,$D1684,$E1684,$F1684,$G1684)</f>
        <v/>
      </c>
    </row>
    <row r="1685" hidden="1" outlineLevel="2">
      <c r="A1685" s="14" t="inlineStr">
        <is>
          <t>ener</t>
        </is>
      </c>
      <c r="B1685" s="14" t="inlineStr">
        <is>
          <t>bio</t>
        </is>
      </c>
      <c r="C1685" s="14" t="inlineStr">
        <is>
          <t>cem</t>
        </is>
      </c>
      <c r="D1685" s="37">
        <f>INDEX(Inputs!$N$5:$N$132,MATCH($B1685&amp;"|"&amp;$C1685,Inputs!$A$5:$A$132,0))</f>
        <v/>
      </c>
      <c r="E1685" s="37">
        <f>INDEX(Inputs!$O$5:$O$132,MATCH($B1685&amp;"|"&amp;$C1685,Inputs!$A$5:$A$132,0))</f>
        <v/>
      </c>
      <c r="F1685" s="37">
        <f>INDEX(Inputs!$P$5:$P$132,MATCH($B1685&amp;"|"&amp;$C1685,Inputs!$A$5:$A$132,0))</f>
        <v/>
      </c>
      <c r="G1685" s="37">
        <f>INDEX(Inputs!$Q$5:$Q$132,MATCH($B1685&amp;"|"&amp;$C1685,Inputs!$A$5:$A$132,0))</f>
        <v/>
      </c>
      <c r="H1685" s="14">
        <f>INDEX(Variables!$B$5:$B$205,MATCH($A1685,Variables!$A$5:$A$205,0))&amp;IF($C1685="",""," | "&amp;INDEX(Mapping!$B$5:$B$26,MATCH($C1685,Mapping!$A$5:$A$26,0))&amp;" | "&amp;INDEX(Mapping!$B$30:$B$46,MATCH($B1685,Mapping!$A$30:$A$46,0)))</f>
        <v/>
      </c>
      <c r="I1685" s="14">
        <f>INDEX(Variables!$C$5:$C$205,MATCH($A1685,Variables!$A$5:$A$205,0))</f>
        <v/>
      </c>
      <c r="J1685" s="14">
        <f>INDEX(Variables!$E$5:$E$205,MATCH($A1685,Variables!$A$5:$A$205,0))</f>
        <v/>
      </c>
      <c r="K1685" s="11">
        <f>LOWER(Settings!$C$4)&amp;".mit."&amp;$A1685&amp;IF($C1685="","","."&amp;$C1685&amp;"."&amp;$B1685)&amp;IF(INDEX(Variables!$D$5:$D$205,MATCH($A1685,Variables!$A$5:$A$205,0))="","","."&amp;INDEX(Variables!$D$5:$D$205,MATCH($A1685,Variables!$A$5:$A$205,0)))&amp;"."&amp;K$5</f>
        <v/>
      </c>
      <c r="L1685" s="46">
        <f>INDEX(Inputs!$U$5:$U$132,MATCH($B1685&amp;"|"&amp;$C1685,Inputs!$A$5:$A$132,0))</f>
        <v/>
      </c>
      <c r="M1685" s="47">
        <f>L1685*(1/(1+$G1685))^(1+$E1685)*(1+M$7)^$D1685*(M1667/L1667)^$E1685*((M1667+M1676)/(L1667+L1676))^($F1685*(1+$E1685))</f>
        <v/>
      </c>
      <c r="N1685" s="47">
        <f>M1685*(1/(1+$G1685))^(1+$E1685)*(1+N$7)^$D1685*(N1667/M1667)^$E1685*((N1667+N1676)/(M1667+M1676))^($F1685*(1+$E1685))</f>
        <v/>
      </c>
      <c r="O1685" s="47">
        <f>N1685*(1/(1+$G1685))^(1+$E1685)*(1+O$7)^$D1685*(O1667/N1667)^$E1685*((O1667+O1676)/(N1667+N1676))^($F1685*(1+$E1685))</f>
        <v/>
      </c>
      <c r="P1685" s="47">
        <f>O1685*(1/(1+$G1685))^(1+$E1685)*(1+P$7)^$D1685*(P1667/O1667)^$E1685*((P1667+P1676)/(O1667+O1676))^($F1685*(1+$E1685))</f>
        <v/>
      </c>
      <c r="Q1685" s="47">
        <f>P1685*(1/(1+$G1685))^(1+$E1685)*(1+Q$7)^$D1685*(Q1667/P1667)^$E1685*((Q1667+Q1676)/(P1667+P1676))^($F1685*(1+$E1685))</f>
        <v/>
      </c>
      <c r="R1685" s="47">
        <f>Q1685*(1/(1+$G1685))^(1+$E1685)*(1+R$7)^$D1685*(R1667/Q1667)^$E1685*((R1667+R1676)/(Q1667+Q1676))^($F1685*(1+$E1685))</f>
        <v/>
      </c>
      <c r="S1685" s="47">
        <f>R1685*(1/(1+$G1685))^(1+$E1685)*(1+S$7)^$D1685*(S1667/R1667)^$E1685*((S1667+S1676)/(R1667+R1676))^($F1685*(1+$E1685))</f>
        <v/>
      </c>
      <c r="T1685" s="47">
        <f>S1685*(1/(1+$G1685))^(1+$E1685)*(1+T$7)^$D1685*(T1667/S1667)^$E1685*((T1667+T1676)/(S1667+S1676))^($F1685*(1+$E1685))</f>
        <v/>
      </c>
      <c r="U1685" s="47">
        <f>T1685*(1/(1+$G1685))^(1+$E1685)*(1+U$7)^$D1685*(U1667/T1667)^$E1685*((U1667+U1676)/(T1667+T1676))^($F1685*(1+$E1685))</f>
        <v/>
      </c>
      <c r="V1685" s="47">
        <f>U1685*(1/(1+$G1685))^(1+$E1685)*(1+V$7)^$D1685*(V1667/U1667)^$E1685*((V1667+V1676)/(U1667+U1676))^($F1685*(1+$E1685))</f>
        <v/>
      </c>
      <c r="W1685" s="47">
        <f>V1685*(1/(1+$G1685))^(1+$E1685)*(1+W$7)^$D1685*(W1667/V1667)^$E1685*((W1667+W1676)/(V1667+V1676))^($F1685*(1+$E1685))</f>
        <v/>
      </c>
      <c r="X1685" s="47">
        <f>W1685*(1/(1+$G1685))^(1+$E1685)*(1+X$7)^$D1685*(X1667/W1667)^$E1685*((X1667+X1676)/(W1667+W1676))^($F1685*(1+$E1685))</f>
        <v/>
      </c>
      <c r="Y1685" s="47">
        <f>X1685*(1/(1+$G1685))^(1+$E1685)*(1+Y$7)^$D1685*(Y1667/X1667)^$E1685*((Y1667+Y1676)/(X1667+X1676))^($F1685*(1+$E1685))</f>
        <v/>
      </c>
      <c r="Z1685" s="47">
        <f>Y1685*(1/(1+$G1685))^(1+$E1685)*(1+Z$7)^$D1685*(Z1667/Y1667)^$E1685*((Z1667+Z1676)/(Y1667+Y1676))^($F1685*(1+$E1685))</f>
        <v/>
      </c>
      <c r="AA1685" s="47">
        <f>Z1685*(1/(1+$G1685))^(1+$E1685)*(1+AA$7)^$D1685*(AA1667/Z1667)^$E1685*((AA1667+AA1676)/(Z1667+Z1676))^($F1685*(1+$E1685))</f>
        <v/>
      </c>
      <c r="AB1685" s="47">
        <f>AA1685*(1/(1+$G1685))^(1+$E1685)*(1+AB$7)^$D1685*(AB1667/AA1667)^$E1685*((AB1667+AB1676)/(AA1667+AA1676))^($F1685*(1+$E1685))</f>
        <v/>
      </c>
      <c r="AC1685" s="47">
        <f>AB1685*(1/(1+$G1685))^(1+$E1685)*(1+AC$7)^$D1685*(AC1667/AB1667)^$E1685*((AC1667+AC1676)/(AB1667+AB1676))^($F1685*(1+$E1685))</f>
        <v/>
      </c>
      <c r="AD1685" s="58">
        <f>FUELUSE(AC1685,AD1667,AC1667,AD1676,AC1676,AD$7,$D1685,$E1685,$F1685,$G1685)</f>
        <v/>
      </c>
      <c r="AF1685" s="11">
        <f>LOWER(Settings!$C$4)&amp;".mit."&amp;$A1685&amp;IF($C1685="","","."&amp;$C1685&amp;"."&amp;$B1685)&amp;IF(INDEX(Variables!$D$5:$D$205,MATCH($A1685,Variables!$A$5:$A$205,0))="","","."&amp;INDEX(Variables!$D$5:$D$205,MATCH($A1685,Variables!$A$5:$A$205,0)))&amp;"."&amp;AF$5</f>
        <v/>
      </c>
      <c r="AG1685" s="46">
        <f>INDEX(Inputs!$U$5:$U$132,MATCH($B1685&amp;"|"&amp;$C1685,Inputs!$A$5:$A$132,0))</f>
        <v/>
      </c>
      <c r="AH1685" s="47">
        <f>AG1685*(1/(1+$G1685))^(1+$E1685)*(1+AH$7)^$D1685*(AH1667/AG1667)^$E1685*((AH1667+AH1676)/(AG1667+AG1676))^($F1685*(1+$E1685))</f>
        <v/>
      </c>
      <c r="AI1685" s="47">
        <f>AH1685*(1/(1+$G1685))^(1+$E1685)*(1+AI$7)^$D1685*(AI1667/AH1667)^$E1685*((AI1667+AI1676)/(AH1667+AH1676))^($F1685*(1+$E1685))</f>
        <v/>
      </c>
      <c r="AJ1685" s="47">
        <f>AI1685*(1/(1+$G1685))^(1+$E1685)*(1+AJ$7)^$D1685*(AJ1667/AI1667)^$E1685*((AJ1667+AJ1676)/(AI1667+AI1676))^($F1685*(1+$E1685))</f>
        <v/>
      </c>
      <c r="AK1685" s="47">
        <f>AJ1685*(1/(1+$G1685))^(1+$E1685)*(1+AK$7)^$D1685*(AK1667/AJ1667)^$E1685*((AK1667+AK1676)/(AJ1667+AJ1676))^($F1685*(1+$E1685))</f>
        <v/>
      </c>
      <c r="AL1685" s="47">
        <f>AK1685*(1/(1+$G1685))^(1+$E1685)*(1+AL$7)^$D1685*(AL1667/AK1667)^$E1685*((AL1667+AL1676)/(AK1667+AK1676))^($F1685*(1+$E1685))</f>
        <v/>
      </c>
      <c r="AM1685" s="47">
        <f>AL1685*(1/(1+$G1685))^(1+$E1685)*(1+AM$7)^$D1685*(AM1667/AL1667)^$E1685*((AM1667+AM1676)/(AL1667+AL1676))^($F1685*(1+$E1685))</f>
        <v/>
      </c>
      <c r="AN1685" s="47">
        <f>AM1685*(1/(1+$G1685))^(1+$E1685)*(1+AN$7)^$D1685*(AN1667/AM1667)^$E1685*((AN1667+AN1676)/(AM1667+AM1676))^($F1685*(1+$E1685))</f>
        <v/>
      </c>
      <c r="AO1685" s="47">
        <f>AN1685*(1/(1+$G1685))^(1+$E1685)*(1+AO$7)^$D1685*(AO1667/AN1667)^$E1685*((AO1667+AO1676)/(AN1667+AN1676))^($F1685*(1+$E1685))</f>
        <v/>
      </c>
      <c r="AP1685" s="47">
        <f>AO1685*(1/(1+$G1685))^(1+$E1685)*(1+AP$7)^$D1685*(AP1667/AO1667)^$E1685*((AP1667+AP1676)/(AO1667+AO1676))^($F1685*(1+$E1685))</f>
        <v/>
      </c>
      <c r="AQ1685" s="47">
        <f>AP1685*(1/(1+$G1685))^(1+$E1685)*(1+AQ$7)^$D1685*(AQ1667/AP1667)^$E1685*((AQ1667+AQ1676)/(AP1667+AP1676))^($F1685*(1+$E1685))</f>
        <v/>
      </c>
      <c r="AR1685" s="47">
        <f>AQ1685*(1/(1+$G1685))^(1+$E1685)*(1+AR$7)^$D1685*(AR1667/AQ1667)^$E1685*((AR1667+AR1676)/(AQ1667+AQ1676))^($F1685*(1+$E1685))</f>
        <v/>
      </c>
      <c r="AS1685" s="47">
        <f>AR1685*(1/(1+$G1685))^(1+$E1685)*(1+AS$7)^$D1685*(AS1667/AR1667)^$E1685*((AS1667+AS1676)/(AR1667+AR1676))^($F1685*(1+$E1685))</f>
        <v/>
      </c>
      <c r="AT1685" s="47">
        <f>AS1685*(1/(1+$G1685))^(1+$E1685)*(1+AT$7)^$D1685*(AT1667/AS1667)^$E1685*((AT1667+AT1676)/(AS1667+AS1676))^($F1685*(1+$E1685))</f>
        <v/>
      </c>
      <c r="AU1685" s="47">
        <f>AT1685*(1/(1+$G1685))^(1+$E1685)*(1+AU$7)^$D1685*(AU1667/AT1667)^$E1685*((AU1667+AU1676)/(AT1667+AT1676))^($F1685*(1+$E1685))</f>
        <v/>
      </c>
      <c r="AV1685" s="47">
        <f>AU1685*(1/(1+$G1685))^(1+$E1685)*(1+AV$7)^$D1685*(AV1667/AU1667)^$E1685*((AV1667+AV1676)/(AU1667+AU1676))^($F1685*(1+$E1685))</f>
        <v/>
      </c>
      <c r="AW1685" s="47">
        <f>AV1685*(1/(1+$G1685))^(1+$E1685)*(1+AW$7)^$D1685*(AW1667/AV1667)^$E1685*((AW1667+AW1676)/(AV1667+AV1676))^($F1685*(1+$E1685))</f>
        <v/>
      </c>
      <c r="AX1685" s="47">
        <f>AW1685*(1/(1+$G1685))^(1+$E1685)*(1+AX$7)^$D1685*(AX1667/AW1667)^$E1685*((AX1667+AX1676)/(AW1667+AW1676))^($F1685*(1+$E1685))</f>
        <v/>
      </c>
      <c r="AY1685" s="58">
        <f>FUELUSE(AX1685,AY1667,AX1667,AY1676,AX1676,AY$7,$D1685,$E1685,$F1685,$G1685)</f>
        <v/>
      </c>
    </row>
    <row r="1686" hidden="1" outlineLevel="2"/>
    <row r="1687" hidden="1" outlineLevel="2">
      <c r="A1687" s="14" t="inlineStr">
        <is>
          <t>co2</t>
        </is>
      </c>
      <c r="B1687" s="14" t="inlineStr">
        <is>
          <t>coa</t>
        </is>
      </c>
      <c r="C1687" s="14" t="inlineStr">
        <is>
          <t>cem</t>
        </is>
      </c>
      <c r="D1687" s="37">
        <f>INDEX(Inputs!$T$5:$T$132,MATCH($B1687&amp;"|"&amp;$C1687,Inputs!$A$5:$A$132,0))</f>
        <v/>
      </c>
      <c r="E1687" s="36" t="n"/>
      <c r="F1687" s="36" t="n"/>
      <c r="G1687" s="36" t="n"/>
      <c r="H1687" s="14">
        <f>INDEX(Variables!$B$5:$B$205,MATCH($A1687,Variables!$A$5:$A$205,0))&amp;IF($C1687="",""," | "&amp;INDEX(Mapping!$B$5:$B$26,MATCH($C1687,Mapping!$A$5:$A$26,0))&amp;" | "&amp;INDEX(Mapping!$B$30:$B$46,MATCH($B1687,Mapping!$A$30:$A$46,0)))</f>
        <v/>
      </c>
      <c r="I1687" s="14">
        <f>INDEX(Variables!$C$5:$C$205,MATCH($A1687,Variables!$A$5:$A$205,0))</f>
        <v/>
      </c>
      <c r="J1687" s="14">
        <f>INDEX(Variables!$E$5:$E$205,MATCH($A1687,Variables!$A$5:$A$205,0))</f>
        <v/>
      </c>
      <c r="K1687" s="11">
        <f>LOWER(Settings!$C$4)&amp;".mit."&amp;$A1687&amp;IF($C1687="","","."&amp;$C1687&amp;"."&amp;$B1687)&amp;IF(INDEX(Variables!$D$5:$D$205,MATCH($A1687,Variables!$A$5:$A$205,0))="","","."&amp;INDEX(Variables!$D$5:$D$205,MATCH($A1687,Variables!$A$5:$A$205,0)))&amp;"."&amp;K$5</f>
        <v/>
      </c>
      <c r="L1687" s="15">
        <f>L1678*Settings!$C$13*$D1687</f>
        <v/>
      </c>
      <c r="M1687" s="16">
        <f>M1678*Settings!$C$13*$D1687</f>
        <v/>
      </c>
      <c r="N1687" s="16">
        <f>N1678*Settings!$C$13*$D1687</f>
        <v/>
      </c>
      <c r="O1687" s="16">
        <f>O1678*Settings!$C$13*$D1687</f>
        <v/>
      </c>
      <c r="P1687" s="16">
        <f>P1678*Settings!$C$13*$D1687</f>
        <v/>
      </c>
      <c r="Q1687" s="16">
        <f>Q1678*Settings!$C$13*$D1687</f>
        <v/>
      </c>
      <c r="R1687" s="16">
        <f>R1678*Settings!$C$13*$D1687</f>
        <v/>
      </c>
      <c r="S1687" s="16">
        <f>S1678*Settings!$C$13*$D1687</f>
        <v/>
      </c>
      <c r="T1687" s="16">
        <f>T1678*Settings!$C$13*$D1687</f>
        <v/>
      </c>
      <c r="U1687" s="16">
        <f>U1678*Settings!$C$13*$D1687</f>
        <v/>
      </c>
      <c r="V1687" s="16">
        <f>V1678*Settings!$C$13*$D1687</f>
        <v/>
      </c>
      <c r="W1687" s="16">
        <f>W1678*Settings!$C$13*$D1687</f>
        <v/>
      </c>
      <c r="X1687" s="16">
        <f>X1678*Settings!$C$13*$D1687</f>
        <v/>
      </c>
      <c r="Y1687" s="16">
        <f>Y1678*Settings!$C$13*$D1687</f>
        <v/>
      </c>
      <c r="Z1687" s="16">
        <f>Z1678*Settings!$C$13*$D1687</f>
        <v/>
      </c>
      <c r="AA1687" s="16">
        <f>AA1678*Settings!$C$13*$D1687</f>
        <v/>
      </c>
      <c r="AB1687" s="16">
        <f>AB1678*Settings!$C$13*$D1687</f>
        <v/>
      </c>
      <c r="AC1687" s="16">
        <f>AC1678*Settings!$C$13*$D1687</f>
        <v/>
      </c>
      <c r="AD1687" s="51">
        <f>EMISSIONS(AD1678,Settings!$C$13,$D1687)</f>
        <v/>
      </c>
      <c r="AF1687" s="11">
        <f>LOWER(Settings!$C$4)&amp;".mit."&amp;$A1687&amp;IF($C1687="","","."&amp;$C1687&amp;"."&amp;$B1687)&amp;IF(INDEX(Variables!$D$5:$D$205,MATCH($A1687,Variables!$A$5:$A$205,0))="","","."&amp;INDEX(Variables!$D$5:$D$205,MATCH($A1687,Variables!$A$5:$A$205,0)))&amp;"."&amp;AF$5</f>
        <v/>
      </c>
      <c r="AG1687" s="15">
        <f>AG1678*Settings!$C$13*$D1687</f>
        <v/>
      </c>
      <c r="AH1687" s="16">
        <f>AH1678*Settings!$C$13*$D1687</f>
        <v/>
      </c>
      <c r="AI1687" s="16">
        <f>AI1678*Settings!$C$13*$D1687</f>
        <v/>
      </c>
      <c r="AJ1687" s="16">
        <f>AJ1678*Settings!$C$13*$D1687</f>
        <v/>
      </c>
      <c r="AK1687" s="16">
        <f>AK1678*Settings!$C$13*$D1687</f>
        <v/>
      </c>
      <c r="AL1687" s="16">
        <f>AL1678*Settings!$C$13*$D1687</f>
        <v/>
      </c>
      <c r="AM1687" s="16">
        <f>AM1678*Settings!$C$13*$D1687</f>
        <v/>
      </c>
      <c r="AN1687" s="16">
        <f>AN1678*Settings!$C$13*$D1687</f>
        <v/>
      </c>
      <c r="AO1687" s="16">
        <f>AO1678*Settings!$C$13*$D1687</f>
        <v/>
      </c>
      <c r="AP1687" s="16">
        <f>AP1678*Settings!$C$13*$D1687</f>
        <v/>
      </c>
      <c r="AQ1687" s="16">
        <f>AQ1678*Settings!$C$13*$D1687</f>
        <v/>
      </c>
      <c r="AR1687" s="16">
        <f>AR1678*Settings!$C$13*$D1687</f>
        <v/>
      </c>
      <c r="AS1687" s="16">
        <f>AS1678*Settings!$C$13*$D1687</f>
        <v/>
      </c>
      <c r="AT1687" s="16">
        <f>AT1678*Settings!$C$13*$D1687</f>
        <v/>
      </c>
      <c r="AU1687" s="16">
        <f>AU1678*Settings!$C$13*$D1687</f>
        <v/>
      </c>
      <c r="AV1687" s="16">
        <f>AV1678*Settings!$C$13*$D1687</f>
        <v/>
      </c>
      <c r="AW1687" s="16">
        <f>AW1678*Settings!$C$13*$D1687</f>
        <v/>
      </c>
      <c r="AX1687" s="16">
        <f>AX1678*Settings!$C$13*$D1687</f>
        <v/>
      </c>
      <c r="AY1687" s="51">
        <f>EMISSIONS(AY1678,Settings!$C$13,$D1687)</f>
        <v/>
      </c>
    </row>
    <row r="1688" hidden="1" outlineLevel="2">
      <c r="A1688" s="14" t="inlineStr">
        <is>
          <t>co2</t>
        </is>
      </c>
      <c r="B1688" s="14" t="inlineStr">
        <is>
          <t>nga</t>
        </is>
      </c>
      <c r="C1688" s="14" t="inlineStr">
        <is>
          <t>cem</t>
        </is>
      </c>
      <c r="D1688" s="37">
        <f>INDEX(Inputs!$T$5:$T$132,MATCH($B1688&amp;"|"&amp;$C1688,Inputs!$A$5:$A$132,0))</f>
        <v/>
      </c>
      <c r="E1688" s="36" t="n"/>
      <c r="F1688" s="36" t="n"/>
      <c r="G1688" s="36" t="n"/>
      <c r="H1688" s="14">
        <f>INDEX(Variables!$B$5:$B$205,MATCH($A1688,Variables!$A$5:$A$205,0))&amp;IF($C1688="",""," | "&amp;INDEX(Mapping!$B$5:$B$26,MATCH($C1688,Mapping!$A$5:$A$26,0))&amp;" | "&amp;INDEX(Mapping!$B$30:$B$46,MATCH($B1688,Mapping!$A$30:$A$46,0)))</f>
        <v/>
      </c>
      <c r="I1688" s="14">
        <f>INDEX(Variables!$C$5:$C$205,MATCH($A1688,Variables!$A$5:$A$205,0))</f>
        <v/>
      </c>
      <c r="J1688" s="14">
        <f>INDEX(Variables!$E$5:$E$205,MATCH($A1688,Variables!$A$5:$A$205,0))</f>
        <v/>
      </c>
      <c r="K1688" s="11">
        <f>LOWER(Settings!$C$4)&amp;".mit."&amp;$A1688&amp;IF($C1688="","","."&amp;$C1688&amp;"."&amp;$B1688)&amp;IF(INDEX(Variables!$D$5:$D$205,MATCH($A1688,Variables!$A$5:$A$205,0))="","","."&amp;INDEX(Variables!$D$5:$D$205,MATCH($A1688,Variables!$A$5:$A$205,0)))&amp;"."&amp;K$5</f>
        <v/>
      </c>
      <c r="L1688" s="15">
        <f>L1679*Settings!$C$13*$D1688</f>
        <v/>
      </c>
      <c r="M1688" s="16">
        <f>M1679*Settings!$C$13*$D1688</f>
        <v/>
      </c>
      <c r="N1688" s="16">
        <f>N1679*Settings!$C$13*$D1688</f>
        <v/>
      </c>
      <c r="O1688" s="16">
        <f>O1679*Settings!$C$13*$D1688</f>
        <v/>
      </c>
      <c r="P1688" s="16">
        <f>P1679*Settings!$C$13*$D1688</f>
        <v/>
      </c>
      <c r="Q1688" s="16">
        <f>Q1679*Settings!$C$13*$D1688</f>
        <v/>
      </c>
      <c r="R1688" s="16">
        <f>R1679*Settings!$C$13*$D1688</f>
        <v/>
      </c>
      <c r="S1688" s="16">
        <f>S1679*Settings!$C$13*$D1688</f>
        <v/>
      </c>
      <c r="T1688" s="16">
        <f>T1679*Settings!$C$13*$D1688</f>
        <v/>
      </c>
      <c r="U1688" s="16">
        <f>U1679*Settings!$C$13*$D1688</f>
        <v/>
      </c>
      <c r="V1688" s="16">
        <f>V1679*Settings!$C$13*$D1688</f>
        <v/>
      </c>
      <c r="W1688" s="16">
        <f>W1679*Settings!$C$13*$D1688</f>
        <v/>
      </c>
      <c r="X1688" s="16">
        <f>X1679*Settings!$C$13*$D1688</f>
        <v/>
      </c>
      <c r="Y1688" s="16">
        <f>Y1679*Settings!$C$13*$D1688</f>
        <v/>
      </c>
      <c r="Z1688" s="16">
        <f>Z1679*Settings!$C$13*$D1688</f>
        <v/>
      </c>
      <c r="AA1688" s="16">
        <f>AA1679*Settings!$C$13*$D1688</f>
        <v/>
      </c>
      <c r="AB1688" s="16">
        <f>AB1679*Settings!$C$13*$D1688</f>
        <v/>
      </c>
      <c r="AC1688" s="16">
        <f>AC1679*Settings!$C$13*$D1688</f>
        <v/>
      </c>
      <c r="AD1688" s="51">
        <f>EMISSIONS(AD1679,Settings!$C$13,$D1688)</f>
        <v/>
      </c>
      <c r="AF1688" s="11">
        <f>LOWER(Settings!$C$4)&amp;".mit."&amp;$A1688&amp;IF($C1688="","","."&amp;$C1688&amp;"."&amp;$B1688)&amp;IF(INDEX(Variables!$D$5:$D$205,MATCH($A1688,Variables!$A$5:$A$205,0))="","","."&amp;INDEX(Variables!$D$5:$D$205,MATCH($A1688,Variables!$A$5:$A$205,0)))&amp;"."&amp;AF$5</f>
        <v/>
      </c>
      <c r="AG1688" s="15">
        <f>AG1679*Settings!$C$13*$D1688</f>
        <v/>
      </c>
      <c r="AH1688" s="16">
        <f>AH1679*Settings!$C$13*$D1688</f>
        <v/>
      </c>
      <c r="AI1688" s="16">
        <f>AI1679*Settings!$C$13*$D1688</f>
        <v/>
      </c>
      <c r="AJ1688" s="16">
        <f>AJ1679*Settings!$C$13*$D1688</f>
        <v/>
      </c>
      <c r="AK1688" s="16">
        <f>AK1679*Settings!$C$13*$D1688</f>
        <v/>
      </c>
      <c r="AL1688" s="16">
        <f>AL1679*Settings!$C$13*$D1688</f>
        <v/>
      </c>
      <c r="AM1688" s="16">
        <f>AM1679*Settings!$C$13*$D1688</f>
        <v/>
      </c>
      <c r="AN1688" s="16">
        <f>AN1679*Settings!$C$13*$D1688</f>
        <v/>
      </c>
      <c r="AO1688" s="16">
        <f>AO1679*Settings!$C$13*$D1688</f>
        <v/>
      </c>
      <c r="AP1688" s="16">
        <f>AP1679*Settings!$C$13*$D1688</f>
        <v/>
      </c>
      <c r="AQ1688" s="16">
        <f>AQ1679*Settings!$C$13*$D1688</f>
        <v/>
      </c>
      <c r="AR1688" s="16">
        <f>AR1679*Settings!$C$13*$D1688</f>
        <v/>
      </c>
      <c r="AS1688" s="16">
        <f>AS1679*Settings!$C$13*$D1688</f>
        <v/>
      </c>
      <c r="AT1688" s="16">
        <f>AT1679*Settings!$C$13*$D1688</f>
        <v/>
      </c>
      <c r="AU1688" s="16">
        <f>AU1679*Settings!$C$13*$D1688</f>
        <v/>
      </c>
      <c r="AV1688" s="16">
        <f>AV1679*Settings!$C$13*$D1688</f>
        <v/>
      </c>
      <c r="AW1688" s="16">
        <f>AW1679*Settings!$C$13*$D1688</f>
        <v/>
      </c>
      <c r="AX1688" s="16">
        <f>AX1679*Settings!$C$13*$D1688</f>
        <v/>
      </c>
      <c r="AY1688" s="51">
        <f>EMISSIONS(AY1679,Settings!$C$13,$D1688)</f>
        <v/>
      </c>
    </row>
    <row r="1689" hidden="1" outlineLevel="2">
      <c r="A1689" s="14" t="inlineStr">
        <is>
          <t>co2</t>
        </is>
      </c>
      <c r="B1689" s="14" t="inlineStr">
        <is>
          <t>gso</t>
        </is>
      </c>
      <c r="C1689" s="14" t="inlineStr">
        <is>
          <t>cem</t>
        </is>
      </c>
      <c r="D1689" s="37">
        <f>INDEX(Inputs!$T$5:$T$132,MATCH($B1689&amp;"|"&amp;$C1689,Inputs!$A$5:$A$132,0))</f>
        <v/>
      </c>
      <c r="E1689" s="36" t="n"/>
      <c r="F1689" s="36" t="n"/>
      <c r="G1689" s="36" t="n"/>
      <c r="H1689" s="14">
        <f>INDEX(Variables!$B$5:$B$205,MATCH($A1689,Variables!$A$5:$A$205,0))&amp;IF($C1689="",""," | "&amp;INDEX(Mapping!$B$5:$B$26,MATCH($C1689,Mapping!$A$5:$A$26,0))&amp;" | "&amp;INDEX(Mapping!$B$30:$B$46,MATCH($B1689,Mapping!$A$30:$A$46,0)))</f>
        <v/>
      </c>
      <c r="I1689" s="14">
        <f>INDEX(Variables!$C$5:$C$205,MATCH($A1689,Variables!$A$5:$A$205,0))</f>
        <v/>
      </c>
      <c r="J1689" s="14">
        <f>INDEX(Variables!$E$5:$E$205,MATCH($A1689,Variables!$A$5:$A$205,0))</f>
        <v/>
      </c>
      <c r="K1689" s="11">
        <f>LOWER(Settings!$C$4)&amp;".mit."&amp;$A1689&amp;IF($C1689="","","."&amp;$C1689&amp;"."&amp;$B1689)&amp;IF(INDEX(Variables!$D$5:$D$205,MATCH($A1689,Variables!$A$5:$A$205,0))="","","."&amp;INDEX(Variables!$D$5:$D$205,MATCH($A1689,Variables!$A$5:$A$205,0)))&amp;"."&amp;K$5</f>
        <v/>
      </c>
      <c r="L1689" s="15">
        <f>L1680*Settings!$C$13*$D1689</f>
        <v/>
      </c>
      <c r="M1689" s="16">
        <f>M1680*Settings!$C$13*$D1689</f>
        <v/>
      </c>
      <c r="N1689" s="16">
        <f>N1680*Settings!$C$13*$D1689</f>
        <v/>
      </c>
      <c r="O1689" s="16">
        <f>O1680*Settings!$C$13*$D1689</f>
        <v/>
      </c>
      <c r="P1689" s="16">
        <f>P1680*Settings!$C$13*$D1689</f>
        <v/>
      </c>
      <c r="Q1689" s="16">
        <f>Q1680*Settings!$C$13*$D1689</f>
        <v/>
      </c>
      <c r="R1689" s="16">
        <f>R1680*Settings!$C$13*$D1689</f>
        <v/>
      </c>
      <c r="S1689" s="16">
        <f>S1680*Settings!$C$13*$D1689</f>
        <v/>
      </c>
      <c r="T1689" s="16">
        <f>T1680*Settings!$C$13*$D1689</f>
        <v/>
      </c>
      <c r="U1689" s="16">
        <f>U1680*Settings!$C$13*$D1689</f>
        <v/>
      </c>
      <c r="V1689" s="16">
        <f>V1680*Settings!$C$13*$D1689</f>
        <v/>
      </c>
      <c r="W1689" s="16">
        <f>W1680*Settings!$C$13*$D1689</f>
        <v/>
      </c>
      <c r="X1689" s="16">
        <f>X1680*Settings!$C$13*$D1689</f>
        <v/>
      </c>
      <c r="Y1689" s="16">
        <f>Y1680*Settings!$C$13*$D1689</f>
        <v/>
      </c>
      <c r="Z1689" s="16">
        <f>Z1680*Settings!$C$13*$D1689</f>
        <v/>
      </c>
      <c r="AA1689" s="16">
        <f>AA1680*Settings!$C$13*$D1689</f>
        <v/>
      </c>
      <c r="AB1689" s="16">
        <f>AB1680*Settings!$C$13*$D1689</f>
        <v/>
      </c>
      <c r="AC1689" s="16">
        <f>AC1680*Settings!$C$13*$D1689</f>
        <v/>
      </c>
      <c r="AD1689" s="51">
        <f>EMISSIONS(AD1680,Settings!$C$13,$D1689)</f>
        <v/>
      </c>
      <c r="AF1689" s="11">
        <f>LOWER(Settings!$C$4)&amp;".mit."&amp;$A1689&amp;IF($C1689="","","."&amp;$C1689&amp;"."&amp;$B1689)&amp;IF(INDEX(Variables!$D$5:$D$205,MATCH($A1689,Variables!$A$5:$A$205,0))="","","."&amp;INDEX(Variables!$D$5:$D$205,MATCH($A1689,Variables!$A$5:$A$205,0)))&amp;"."&amp;AF$5</f>
        <v/>
      </c>
      <c r="AG1689" s="15">
        <f>AG1680*Settings!$C$13*$D1689</f>
        <v/>
      </c>
      <c r="AH1689" s="16">
        <f>AH1680*Settings!$C$13*$D1689</f>
        <v/>
      </c>
      <c r="AI1689" s="16">
        <f>AI1680*Settings!$C$13*$D1689</f>
        <v/>
      </c>
      <c r="AJ1689" s="16">
        <f>AJ1680*Settings!$C$13*$D1689</f>
        <v/>
      </c>
      <c r="AK1689" s="16">
        <f>AK1680*Settings!$C$13*$D1689</f>
        <v/>
      </c>
      <c r="AL1689" s="16">
        <f>AL1680*Settings!$C$13*$D1689</f>
        <v/>
      </c>
      <c r="AM1689" s="16">
        <f>AM1680*Settings!$C$13*$D1689</f>
        <v/>
      </c>
      <c r="AN1689" s="16">
        <f>AN1680*Settings!$C$13*$D1689</f>
        <v/>
      </c>
      <c r="AO1689" s="16">
        <f>AO1680*Settings!$C$13*$D1689</f>
        <v/>
      </c>
      <c r="AP1689" s="16">
        <f>AP1680*Settings!$C$13*$D1689</f>
        <v/>
      </c>
      <c r="AQ1689" s="16">
        <f>AQ1680*Settings!$C$13*$D1689</f>
        <v/>
      </c>
      <c r="AR1689" s="16">
        <f>AR1680*Settings!$C$13*$D1689</f>
        <v/>
      </c>
      <c r="AS1689" s="16">
        <f>AS1680*Settings!$C$13*$D1689</f>
        <v/>
      </c>
      <c r="AT1689" s="16">
        <f>AT1680*Settings!$C$13*$D1689</f>
        <v/>
      </c>
      <c r="AU1689" s="16">
        <f>AU1680*Settings!$C$13*$D1689</f>
        <v/>
      </c>
      <c r="AV1689" s="16">
        <f>AV1680*Settings!$C$13*$D1689</f>
        <v/>
      </c>
      <c r="AW1689" s="16">
        <f>AW1680*Settings!$C$13*$D1689</f>
        <v/>
      </c>
      <c r="AX1689" s="16">
        <f>AX1680*Settings!$C$13*$D1689</f>
        <v/>
      </c>
      <c r="AY1689" s="51">
        <f>EMISSIONS(AY1680,Settings!$C$13,$D1689)</f>
        <v/>
      </c>
    </row>
    <row r="1690" hidden="1" outlineLevel="2">
      <c r="A1690" s="14" t="inlineStr">
        <is>
          <t>co2</t>
        </is>
      </c>
      <c r="B1690" s="14" t="inlineStr">
        <is>
          <t>die</t>
        </is>
      </c>
      <c r="C1690" s="14" t="inlineStr">
        <is>
          <t>cem</t>
        </is>
      </c>
      <c r="D1690" s="37">
        <f>INDEX(Inputs!$T$5:$T$132,MATCH($B1690&amp;"|"&amp;$C1690,Inputs!$A$5:$A$132,0))</f>
        <v/>
      </c>
      <c r="E1690" s="36" t="n"/>
      <c r="F1690" s="36" t="n"/>
      <c r="G1690" s="36" t="n"/>
      <c r="H1690" s="14">
        <f>INDEX(Variables!$B$5:$B$205,MATCH($A1690,Variables!$A$5:$A$205,0))&amp;IF($C1690="",""," | "&amp;INDEX(Mapping!$B$5:$B$26,MATCH($C1690,Mapping!$A$5:$A$26,0))&amp;" | "&amp;INDEX(Mapping!$B$30:$B$46,MATCH($B1690,Mapping!$A$30:$A$46,0)))</f>
        <v/>
      </c>
      <c r="I1690" s="14">
        <f>INDEX(Variables!$C$5:$C$205,MATCH($A1690,Variables!$A$5:$A$205,0))</f>
        <v/>
      </c>
      <c r="J1690" s="14">
        <f>INDEX(Variables!$E$5:$E$205,MATCH($A1690,Variables!$A$5:$A$205,0))</f>
        <v/>
      </c>
      <c r="K1690" s="11">
        <f>LOWER(Settings!$C$4)&amp;".mit."&amp;$A1690&amp;IF($C1690="","","."&amp;$C1690&amp;"."&amp;$B1690)&amp;IF(INDEX(Variables!$D$5:$D$205,MATCH($A1690,Variables!$A$5:$A$205,0))="","","."&amp;INDEX(Variables!$D$5:$D$205,MATCH($A1690,Variables!$A$5:$A$205,0)))&amp;"."&amp;K$5</f>
        <v/>
      </c>
      <c r="L1690" s="15">
        <f>L1681*Settings!$C$13*$D1690</f>
        <v/>
      </c>
      <c r="M1690" s="16">
        <f>M1681*Settings!$C$13*$D1690</f>
        <v/>
      </c>
      <c r="N1690" s="16">
        <f>N1681*Settings!$C$13*$D1690</f>
        <v/>
      </c>
      <c r="O1690" s="16">
        <f>O1681*Settings!$C$13*$D1690</f>
        <v/>
      </c>
      <c r="P1690" s="16">
        <f>P1681*Settings!$C$13*$D1690</f>
        <v/>
      </c>
      <c r="Q1690" s="16">
        <f>Q1681*Settings!$C$13*$D1690</f>
        <v/>
      </c>
      <c r="R1690" s="16">
        <f>R1681*Settings!$C$13*$D1690</f>
        <v/>
      </c>
      <c r="S1690" s="16">
        <f>S1681*Settings!$C$13*$D1690</f>
        <v/>
      </c>
      <c r="T1690" s="16">
        <f>T1681*Settings!$C$13*$D1690</f>
        <v/>
      </c>
      <c r="U1690" s="16">
        <f>U1681*Settings!$C$13*$D1690</f>
        <v/>
      </c>
      <c r="V1690" s="16">
        <f>V1681*Settings!$C$13*$D1690</f>
        <v/>
      </c>
      <c r="W1690" s="16">
        <f>W1681*Settings!$C$13*$D1690</f>
        <v/>
      </c>
      <c r="X1690" s="16">
        <f>X1681*Settings!$C$13*$D1690</f>
        <v/>
      </c>
      <c r="Y1690" s="16">
        <f>Y1681*Settings!$C$13*$D1690</f>
        <v/>
      </c>
      <c r="Z1690" s="16">
        <f>Z1681*Settings!$C$13*$D1690</f>
        <v/>
      </c>
      <c r="AA1690" s="16">
        <f>AA1681*Settings!$C$13*$D1690</f>
        <v/>
      </c>
      <c r="AB1690" s="16">
        <f>AB1681*Settings!$C$13*$D1690</f>
        <v/>
      </c>
      <c r="AC1690" s="16">
        <f>AC1681*Settings!$C$13*$D1690</f>
        <v/>
      </c>
      <c r="AD1690" s="51">
        <f>EMISSIONS(AD1681,Settings!$C$13,$D1690)</f>
        <v/>
      </c>
      <c r="AF1690" s="11">
        <f>LOWER(Settings!$C$4)&amp;".mit."&amp;$A1690&amp;IF($C1690="","","."&amp;$C1690&amp;"."&amp;$B1690)&amp;IF(INDEX(Variables!$D$5:$D$205,MATCH($A1690,Variables!$A$5:$A$205,0))="","","."&amp;INDEX(Variables!$D$5:$D$205,MATCH($A1690,Variables!$A$5:$A$205,0)))&amp;"."&amp;AF$5</f>
        <v/>
      </c>
      <c r="AG1690" s="15">
        <f>AG1681*Settings!$C$13*$D1690</f>
        <v/>
      </c>
      <c r="AH1690" s="16">
        <f>AH1681*Settings!$C$13*$D1690</f>
        <v/>
      </c>
      <c r="AI1690" s="16">
        <f>AI1681*Settings!$C$13*$D1690</f>
        <v/>
      </c>
      <c r="AJ1690" s="16">
        <f>AJ1681*Settings!$C$13*$D1690</f>
        <v/>
      </c>
      <c r="AK1690" s="16">
        <f>AK1681*Settings!$C$13*$D1690</f>
        <v/>
      </c>
      <c r="AL1690" s="16">
        <f>AL1681*Settings!$C$13*$D1690</f>
        <v/>
      </c>
      <c r="AM1690" s="16">
        <f>AM1681*Settings!$C$13*$D1690</f>
        <v/>
      </c>
      <c r="AN1690" s="16">
        <f>AN1681*Settings!$C$13*$D1690</f>
        <v/>
      </c>
      <c r="AO1690" s="16">
        <f>AO1681*Settings!$C$13*$D1690</f>
        <v/>
      </c>
      <c r="AP1690" s="16">
        <f>AP1681*Settings!$C$13*$D1690</f>
        <v/>
      </c>
      <c r="AQ1690" s="16">
        <f>AQ1681*Settings!$C$13*$D1690</f>
        <v/>
      </c>
      <c r="AR1690" s="16">
        <f>AR1681*Settings!$C$13*$D1690</f>
        <v/>
      </c>
      <c r="AS1690" s="16">
        <f>AS1681*Settings!$C$13*$D1690</f>
        <v/>
      </c>
      <c r="AT1690" s="16">
        <f>AT1681*Settings!$C$13*$D1690</f>
        <v/>
      </c>
      <c r="AU1690" s="16">
        <f>AU1681*Settings!$C$13*$D1690</f>
        <v/>
      </c>
      <c r="AV1690" s="16">
        <f>AV1681*Settings!$C$13*$D1690</f>
        <v/>
      </c>
      <c r="AW1690" s="16">
        <f>AW1681*Settings!$C$13*$D1690</f>
        <v/>
      </c>
      <c r="AX1690" s="16">
        <f>AX1681*Settings!$C$13*$D1690</f>
        <v/>
      </c>
      <c r="AY1690" s="51">
        <f>EMISSIONS(AY1681,Settings!$C$13,$D1690)</f>
        <v/>
      </c>
    </row>
    <row r="1691" hidden="1" outlineLevel="2">
      <c r="A1691" s="14" t="inlineStr">
        <is>
          <t>co2</t>
        </is>
      </c>
      <c r="B1691" s="14" t="inlineStr">
        <is>
          <t>lpg</t>
        </is>
      </c>
      <c r="C1691" s="14" t="inlineStr">
        <is>
          <t>cem</t>
        </is>
      </c>
      <c r="D1691" s="37">
        <f>INDEX(Inputs!$T$5:$T$132,MATCH($B1691&amp;"|"&amp;$C1691,Inputs!$A$5:$A$132,0))</f>
        <v/>
      </c>
      <c r="E1691" s="36" t="n"/>
      <c r="F1691" s="36" t="n"/>
      <c r="G1691" s="36" t="n"/>
      <c r="H1691" s="14">
        <f>INDEX(Variables!$B$5:$B$205,MATCH($A1691,Variables!$A$5:$A$205,0))&amp;IF($C1691="",""," | "&amp;INDEX(Mapping!$B$5:$B$26,MATCH($C1691,Mapping!$A$5:$A$26,0))&amp;" | "&amp;INDEX(Mapping!$B$30:$B$46,MATCH($B1691,Mapping!$A$30:$A$46,0)))</f>
        <v/>
      </c>
      <c r="I1691" s="14">
        <f>INDEX(Variables!$C$5:$C$205,MATCH($A1691,Variables!$A$5:$A$205,0))</f>
        <v/>
      </c>
      <c r="J1691" s="14">
        <f>INDEX(Variables!$E$5:$E$205,MATCH($A1691,Variables!$A$5:$A$205,0))</f>
        <v/>
      </c>
      <c r="K1691" s="11">
        <f>LOWER(Settings!$C$4)&amp;".mit."&amp;$A1691&amp;IF($C1691="","","."&amp;$C1691&amp;"."&amp;$B1691)&amp;IF(INDEX(Variables!$D$5:$D$205,MATCH($A1691,Variables!$A$5:$A$205,0))="","","."&amp;INDEX(Variables!$D$5:$D$205,MATCH($A1691,Variables!$A$5:$A$205,0)))&amp;"."&amp;K$5</f>
        <v/>
      </c>
      <c r="L1691" s="15">
        <f>L1682*Settings!$C$13*$D1691</f>
        <v/>
      </c>
      <c r="M1691" s="16">
        <f>M1682*Settings!$C$13*$D1691</f>
        <v/>
      </c>
      <c r="N1691" s="16">
        <f>N1682*Settings!$C$13*$D1691</f>
        <v/>
      </c>
      <c r="O1691" s="16">
        <f>O1682*Settings!$C$13*$D1691</f>
        <v/>
      </c>
      <c r="P1691" s="16">
        <f>P1682*Settings!$C$13*$D1691</f>
        <v/>
      </c>
      <c r="Q1691" s="16">
        <f>Q1682*Settings!$C$13*$D1691</f>
        <v/>
      </c>
      <c r="R1691" s="16">
        <f>R1682*Settings!$C$13*$D1691</f>
        <v/>
      </c>
      <c r="S1691" s="16">
        <f>S1682*Settings!$C$13*$D1691</f>
        <v/>
      </c>
      <c r="T1691" s="16">
        <f>T1682*Settings!$C$13*$D1691</f>
        <v/>
      </c>
      <c r="U1691" s="16">
        <f>U1682*Settings!$C$13*$D1691</f>
        <v/>
      </c>
      <c r="V1691" s="16">
        <f>V1682*Settings!$C$13*$D1691</f>
        <v/>
      </c>
      <c r="W1691" s="16">
        <f>W1682*Settings!$C$13*$D1691</f>
        <v/>
      </c>
      <c r="X1691" s="16">
        <f>X1682*Settings!$C$13*$D1691</f>
        <v/>
      </c>
      <c r="Y1691" s="16">
        <f>Y1682*Settings!$C$13*$D1691</f>
        <v/>
      </c>
      <c r="Z1691" s="16">
        <f>Z1682*Settings!$C$13*$D1691</f>
        <v/>
      </c>
      <c r="AA1691" s="16">
        <f>AA1682*Settings!$C$13*$D1691</f>
        <v/>
      </c>
      <c r="AB1691" s="16">
        <f>AB1682*Settings!$C$13*$D1691</f>
        <v/>
      </c>
      <c r="AC1691" s="16">
        <f>AC1682*Settings!$C$13*$D1691</f>
        <v/>
      </c>
      <c r="AD1691" s="51">
        <f>EMISSIONS(AD1682,Settings!$C$13,$D1691)</f>
        <v/>
      </c>
      <c r="AF1691" s="11">
        <f>LOWER(Settings!$C$4)&amp;".mit."&amp;$A1691&amp;IF($C1691="","","."&amp;$C1691&amp;"."&amp;$B1691)&amp;IF(INDEX(Variables!$D$5:$D$205,MATCH($A1691,Variables!$A$5:$A$205,0))="","","."&amp;INDEX(Variables!$D$5:$D$205,MATCH($A1691,Variables!$A$5:$A$205,0)))&amp;"."&amp;AF$5</f>
        <v/>
      </c>
      <c r="AG1691" s="15">
        <f>AG1682*Settings!$C$13*$D1691</f>
        <v/>
      </c>
      <c r="AH1691" s="16">
        <f>AH1682*Settings!$C$13*$D1691</f>
        <v/>
      </c>
      <c r="AI1691" s="16">
        <f>AI1682*Settings!$C$13*$D1691</f>
        <v/>
      </c>
      <c r="AJ1691" s="16">
        <f>AJ1682*Settings!$C$13*$D1691</f>
        <v/>
      </c>
      <c r="AK1691" s="16">
        <f>AK1682*Settings!$C$13*$D1691</f>
        <v/>
      </c>
      <c r="AL1691" s="16">
        <f>AL1682*Settings!$C$13*$D1691</f>
        <v/>
      </c>
      <c r="AM1691" s="16">
        <f>AM1682*Settings!$C$13*$D1691</f>
        <v/>
      </c>
      <c r="AN1691" s="16">
        <f>AN1682*Settings!$C$13*$D1691</f>
        <v/>
      </c>
      <c r="AO1691" s="16">
        <f>AO1682*Settings!$C$13*$D1691</f>
        <v/>
      </c>
      <c r="AP1691" s="16">
        <f>AP1682*Settings!$C$13*$D1691</f>
        <v/>
      </c>
      <c r="AQ1691" s="16">
        <f>AQ1682*Settings!$C$13*$D1691</f>
        <v/>
      </c>
      <c r="AR1691" s="16">
        <f>AR1682*Settings!$C$13*$D1691</f>
        <v/>
      </c>
      <c r="AS1691" s="16">
        <f>AS1682*Settings!$C$13*$D1691</f>
        <v/>
      </c>
      <c r="AT1691" s="16">
        <f>AT1682*Settings!$C$13*$D1691</f>
        <v/>
      </c>
      <c r="AU1691" s="16">
        <f>AU1682*Settings!$C$13*$D1691</f>
        <v/>
      </c>
      <c r="AV1691" s="16">
        <f>AV1682*Settings!$C$13*$D1691</f>
        <v/>
      </c>
      <c r="AW1691" s="16">
        <f>AW1682*Settings!$C$13*$D1691</f>
        <v/>
      </c>
      <c r="AX1691" s="16">
        <f>AX1682*Settings!$C$13*$D1691</f>
        <v/>
      </c>
      <c r="AY1691" s="51">
        <f>EMISSIONS(AY1682,Settings!$C$13,$D1691)</f>
        <v/>
      </c>
    </row>
    <row r="1692" hidden="1" outlineLevel="2">
      <c r="A1692" s="14" t="inlineStr">
        <is>
          <t>co2</t>
        </is>
      </c>
      <c r="B1692" s="14" t="inlineStr">
        <is>
          <t>ker</t>
        </is>
      </c>
      <c r="C1692" s="14" t="inlineStr">
        <is>
          <t>cem</t>
        </is>
      </c>
      <c r="D1692" s="37">
        <f>INDEX(Inputs!$T$5:$T$132,MATCH($B1692&amp;"|"&amp;$C1692,Inputs!$A$5:$A$132,0))</f>
        <v/>
      </c>
      <c r="E1692" s="36" t="n"/>
      <c r="F1692" s="36" t="n"/>
      <c r="G1692" s="36" t="n"/>
      <c r="H1692" s="14">
        <f>INDEX(Variables!$B$5:$B$205,MATCH($A1692,Variables!$A$5:$A$205,0))&amp;IF($C1692="",""," | "&amp;INDEX(Mapping!$B$5:$B$26,MATCH($C1692,Mapping!$A$5:$A$26,0))&amp;" | "&amp;INDEX(Mapping!$B$30:$B$46,MATCH($B1692,Mapping!$A$30:$A$46,0)))</f>
        <v/>
      </c>
      <c r="I1692" s="14">
        <f>INDEX(Variables!$C$5:$C$205,MATCH($A1692,Variables!$A$5:$A$205,0))</f>
        <v/>
      </c>
      <c r="J1692" s="14">
        <f>INDEX(Variables!$E$5:$E$205,MATCH($A1692,Variables!$A$5:$A$205,0))</f>
        <v/>
      </c>
      <c r="K1692" s="11">
        <f>LOWER(Settings!$C$4)&amp;".mit."&amp;$A1692&amp;IF($C1692="","","."&amp;$C1692&amp;"."&amp;$B1692)&amp;IF(INDEX(Variables!$D$5:$D$205,MATCH($A1692,Variables!$A$5:$A$205,0))="","","."&amp;INDEX(Variables!$D$5:$D$205,MATCH($A1692,Variables!$A$5:$A$205,0)))&amp;"."&amp;K$5</f>
        <v/>
      </c>
      <c r="L1692" s="15">
        <f>L1683*Settings!$C$13*$D1692</f>
        <v/>
      </c>
      <c r="M1692" s="16">
        <f>M1683*Settings!$C$13*$D1692</f>
        <v/>
      </c>
      <c r="N1692" s="16">
        <f>N1683*Settings!$C$13*$D1692</f>
        <v/>
      </c>
      <c r="O1692" s="16">
        <f>O1683*Settings!$C$13*$D1692</f>
        <v/>
      </c>
      <c r="P1692" s="16">
        <f>P1683*Settings!$C$13*$D1692</f>
        <v/>
      </c>
      <c r="Q1692" s="16">
        <f>Q1683*Settings!$C$13*$D1692</f>
        <v/>
      </c>
      <c r="R1692" s="16">
        <f>R1683*Settings!$C$13*$D1692</f>
        <v/>
      </c>
      <c r="S1692" s="16">
        <f>S1683*Settings!$C$13*$D1692</f>
        <v/>
      </c>
      <c r="T1692" s="16">
        <f>T1683*Settings!$C$13*$D1692</f>
        <v/>
      </c>
      <c r="U1692" s="16">
        <f>U1683*Settings!$C$13*$D1692</f>
        <v/>
      </c>
      <c r="V1692" s="16">
        <f>V1683*Settings!$C$13*$D1692</f>
        <v/>
      </c>
      <c r="W1692" s="16">
        <f>W1683*Settings!$C$13*$D1692</f>
        <v/>
      </c>
      <c r="X1692" s="16">
        <f>X1683*Settings!$C$13*$D1692</f>
        <v/>
      </c>
      <c r="Y1692" s="16">
        <f>Y1683*Settings!$C$13*$D1692</f>
        <v/>
      </c>
      <c r="Z1692" s="16">
        <f>Z1683*Settings!$C$13*$D1692</f>
        <v/>
      </c>
      <c r="AA1692" s="16">
        <f>AA1683*Settings!$C$13*$D1692</f>
        <v/>
      </c>
      <c r="AB1692" s="16">
        <f>AB1683*Settings!$C$13*$D1692</f>
        <v/>
      </c>
      <c r="AC1692" s="16">
        <f>AC1683*Settings!$C$13*$D1692</f>
        <v/>
      </c>
      <c r="AD1692" s="51">
        <f>EMISSIONS(AD1683,Settings!$C$13,$D1692)</f>
        <v/>
      </c>
      <c r="AF1692" s="11">
        <f>LOWER(Settings!$C$4)&amp;".mit."&amp;$A1692&amp;IF($C1692="","","."&amp;$C1692&amp;"."&amp;$B1692)&amp;IF(INDEX(Variables!$D$5:$D$205,MATCH($A1692,Variables!$A$5:$A$205,0))="","","."&amp;INDEX(Variables!$D$5:$D$205,MATCH($A1692,Variables!$A$5:$A$205,0)))&amp;"."&amp;AF$5</f>
        <v/>
      </c>
      <c r="AG1692" s="15">
        <f>AG1683*Settings!$C$13*$D1692</f>
        <v/>
      </c>
      <c r="AH1692" s="16">
        <f>AH1683*Settings!$C$13*$D1692</f>
        <v/>
      </c>
      <c r="AI1692" s="16">
        <f>AI1683*Settings!$C$13*$D1692</f>
        <v/>
      </c>
      <c r="AJ1692" s="16">
        <f>AJ1683*Settings!$C$13*$D1692</f>
        <v/>
      </c>
      <c r="AK1692" s="16">
        <f>AK1683*Settings!$C$13*$D1692</f>
        <v/>
      </c>
      <c r="AL1692" s="16">
        <f>AL1683*Settings!$C$13*$D1692</f>
        <v/>
      </c>
      <c r="AM1692" s="16">
        <f>AM1683*Settings!$C$13*$D1692</f>
        <v/>
      </c>
      <c r="AN1692" s="16">
        <f>AN1683*Settings!$C$13*$D1692</f>
        <v/>
      </c>
      <c r="AO1692" s="16">
        <f>AO1683*Settings!$C$13*$D1692</f>
        <v/>
      </c>
      <c r="AP1692" s="16">
        <f>AP1683*Settings!$C$13*$D1692</f>
        <v/>
      </c>
      <c r="AQ1692" s="16">
        <f>AQ1683*Settings!$C$13*$D1692</f>
        <v/>
      </c>
      <c r="AR1692" s="16">
        <f>AR1683*Settings!$C$13*$D1692</f>
        <v/>
      </c>
      <c r="AS1692" s="16">
        <f>AS1683*Settings!$C$13*$D1692</f>
        <v/>
      </c>
      <c r="AT1692" s="16">
        <f>AT1683*Settings!$C$13*$D1692</f>
        <v/>
      </c>
      <c r="AU1692" s="16">
        <f>AU1683*Settings!$C$13*$D1692</f>
        <v/>
      </c>
      <c r="AV1692" s="16">
        <f>AV1683*Settings!$C$13*$D1692</f>
        <v/>
      </c>
      <c r="AW1692" s="16">
        <f>AW1683*Settings!$C$13*$D1692</f>
        <v/>
      </c>
      <c r="AX1692" s="16">
        <f>AX1683*Settings!$C$13*$D1692</f>
        <v/>
      </c>
      <c r="AY1692" s="51">
        <f>EMISSIONS(AY1683,Settings!$C$13,$D1692)</f>
        <v/>
      </c>
    </row>
    <row r="1693" hidden="1" outlineLevel="2">
      <c r="A1693" s="14" t="inlineStr">
        <is>
          <t>co2</t>
        </is>
      </c>
      <c r="B1693" s="14" t="inlineStr">
        <is>
          <t>oop</t>
        </is>
      </c>
      <c r="C1693" s="14" t="inlineStr">
        <is>
          <t>cem</t>
        </is>
      </c>
      <c r="D1693" s="37">
        <f>INDEX(Inputs!$T$5:$T$132,MATCH($B1693&amp;"|"&amp;$C1693,Inputs!$A$5:$A$132,0))</f>
        <v/>
      </c>
      <c r="E1693" s="36" t="n"/>
      <c r="F1693" s="36" t="n"/>
      <c r="G1693" s="36" t="n"/>
      <c r="H1693" s="14">
        <f>INDEX(Variables!$B$5:$B$205,MATCH($A1693,Variables!$A$5:$A$205,0))&amp;IF($C1693="",""," | "&amp;INDEX(Mapping!$B$5:$B$26,MATCH($C1693,Mapping!$A$5:$A$26,0))&amp;" | "&amp;INDEX(Mapping!$B$30:$B$46,MATCH($B1693,Mapping!$A$30:$A$46,0)))</f>
        <v/>
      </c>
      <c r="I1693" s="14">
        <f>INDEX(Variables!$C$5:$C$205,MATCH($A1693,Variables!$A$5:$A$205,0))</f>
        <v/>
      </c>
      <c r="J1693" s="14">
        <f>INDEX(Variables!$E$5:$E$205,MATCH($A1693,Variables!$A$5:$A$205,0))</f>
        <v/>
      </c>
      <c r="K1693" s="11">
        <f>LOWER(Settings!$C$4)&amp;".mit."&amp;$A1693&amp;IF($C1693="","","."&amp;$C1693&amp;"."&amp;$B1693)&amp;IF(INDEX(Variables!$D$5:$D$205,MATCH($A1693,Variables!$A$5:$A$205,0))="","","."&amp;INDEX(Variables!$D$5:$D$205,MATCH($A1693,Variables!$A$5:$A$205,0)))&amp;"."&amp;K$5</f>
        <v/>
      </c>
      <c r="L1693" s="15">
        <f>L1684*Settings!$C$13*$D1693</f>
        <v/>
      </c>
      <c r="M1693" s="16">
        <f>M1684*Settings!$C$13*$D1693</f>
        <v/>
      </c>
      <c r="N1693" s="16">
        <f>N1684*Settings!$C$13*$D1693</f>
        <v/>
      </c>
      <c r="O1693" s="16">
        <f>O1684*Settings!$C$13*$D1693</f>
        <v/>
      </c>
      <c r="P1693" s="16">
        <f>P1684*Settings!$C$13*$D1693</f>
        <v/>
      </c>
      <c r="Q1693" s="16">
        <f>Q1684*Settings!$C$13*$D1693</f>
        <v/>
      </c>
      <c r="R1693" s="16">
        <f>R1684*Settings!$C$13*$D1693</f>
        <v/>
      </c>
      <c r="S1693" s="16">
        <f>S1684*Settings!$C$13*$D1693</f>
        <v/>
      </c>
      <c r="T1693" s="16">
        <f>T1684*Settings!$C$13*$D1693</f>
        <v/>
      </c>
      <c r="U1693" s="16">
        <f>U1684*Settings!$C$13*$D1693</f>
        <v/>
      </c>
      <c r="V1693" s="16">
        <f>V1684*Settings!$C$13*$D1693</f>
        <v/>
      </c>
      <c r="W1693" s="16">
        <f>W1684*Settings!$C$13*$D1693</f>
        <v/>
      </c>
      <c r="X1693" s="16">
        <f>X1684*Settings!$C$13*$D1693</f>
        <v/>
      </c>
      <c r="Y1693" s="16">
        <f>Y1684*Settings!$C$13*$D1693</f>
        <v/>
      </c>
      <c r="Z1693" s="16">
        <f>Z1684*Settings!$C$13*$D1693</f>
        <v/>
      </c>
      <c r="AA1693" s="16">
        <f>AA1684*Settings!$C$13*$D1693</f>
        <v/>
      </c>
      <c r="AB1693" s="16">
        <f>AB1684*Settings!$C$13*$D1693</f>
        <v/>
      </c>
      <c r="AC1693" s="16">
        <f>AC1684*Settings!$C$13*$D1693</f>
        <v/>
      </c>
      <c r="AD1693" s="51">
        <f>EMISSIONS(AD1684,Settings!$C$13,$D1693)</f>
        <v/>
      </c>
      <c r="AF1693" s="11">
        <f>LOWER(Settings!$C$4)&amp;".mit."&amp;$A1693&amp;IF($C1693="","","."&amp;$C1693&amp;"."&amp;$B1693)&amp;IF(INDEX(Variables!$D$5:$D$205,MATCH($A1693,Variables!$A$5:$A$205,0))="","","."&amp;INDEX(Variables!$D$5:$D$205,MATCH($A1693,Variables!$A$5:$A$205,0)))&amp;"."&amp;AF$5</f>
        <v/>
      </c>
      <c r="AG1693" s="15">
        <f>AG1684*Settings!$C$13*$D1693</f>
        <v/>
      </c>
      <c r="AH1693" s="16">
        <f>AH1684*Settings!$C$13*$D1693</f>
        <v/>
      </c>
      <c r="AI1693" s="16">
        <f>AI1684*Settings!$C$13*$D1693</f>
        <v/>
      </c>
      <c r="AJ1693" s="16">
        <f>AJ1684*Settings!$C$13*$D1693</f>
        <v/>
      </c>
      <c r="AK1693" s="16">
        <f>AK1684*Settings!$C$13*$D1693</f>
        <v/>
      </c>
      <c r="AL1693" s="16">
        <f>AL1684*Settings!$C$13*$D1693</f>
        <v/>
      </c>
      <c r="AM1693" s="16">
        <f>AM1684*Settings!$C$13*$D1693</f>
        <v/>
      </c>
      <c r="AN1693" s="16">
        <f>AN1684*Settings!$C$13*$D1693</f>
        <v/>
      </c>
      <c r="AO1693" s="16">
        <f>AO1684*Settings!$C$13*$D1693</f>
        <v/>
      </c>
      <c r="AP1693" s="16">
        <f>AP1684*Settings!$C$13*$D1693</f>
        <v/>
      </c>
      <c r="AQ1693" s="16">
        <f>AQ1684*Settings!$C$13*$D1693</f>
        <v/>
      </c>
      <c r="AR1693" s="16">
        <f>AR1684*Settings!$C$13*$D1693</f>
        <v/>
      </c>
      <c r="AS1693" s="16">
        <f>AS1684*Settings!$C$13*$D1693</f>
        <v/>
      </c>
      <c r="AT1693" s="16">
        <f>AT1684*Settings!$C$13*$D1693</f>
        <v/>
      </c>
      <c r="AU1693" s="16">
        <f>AU1684*Settings!$C$13*$D1693</f>
        <v/>
      </c>
      <c r="AV1693" s="16">
        <f>AV1684*Settings!$C$13*$D1693</f>
        <v/>
      </c>
      <c r="AW1693" s="16">
        <f>AW1684*Settings!$C$13*$D1693</f>
        <v/>
      </c>
      <c r="AX1693" s="16">
        <f>AX1684*Settings!$C$13*$D1693</f>
        <v/>
      </c>
      <c r="AY1693" s="51">
        <f>EMISSIONS(AY1684,Settings!$C$13,$D1693)</f>
        <v/>
      </c>
    </row>
    <row r="1694" hidden="1" outlineLevel="2">
      <c r="A1694" s="14" t="inlineStr">
        <is>
          <t>co2</t>
        </is>
      </c>
      <c r="B1694" s="14" t="inlineStr">
        <is>
          <t>bio</t>
        </is>
      </c>
      <c r="C1694" s="14" t="inlineStr">
        <is>
          <t>cem</t>
        </is>
      </c>
      <c r="D1694" s="37">
        <f>INDEX(Inputs!$T$5:$T$132,MATCH($B1694&amp;"|"&amp;$C1694,Inputs!$A$5:$A$132,0))</f>
        <v/>
      </c>
      <c r="E1694" s="36" t="n"/>
      <c r="F1694" s="36" t="n"/>
      <c r="G1694" s="36" t="n"/>
      <c r="H1694" s="14">
        <f>INDEX(Variables!$B$5:$B$205,MATCH($A1694,Variables!$A$5:$A$205,0))&amp;IF($C1694="",""," | "&amp;INDEX(Mapping!$B$5:$B$26,MATCH($C1694,Mapping!$A$5:$A$26,0))&amp;" | "&amp;INDEX(Mapping!$B$30:$B$46,MATCH($B1694,Mapping!$A$30:$A$46,0)))</f>
        <v/>
      </c>
      <c r="I1694" s="14">
        <f>INDEX(Variables!$C$5:$C$205,MATCH($A1694,Variables!$A$5:$A$205,0))</f>
        <v/>
      </c>
      <c r="J1694" s="14">
        <f>INDEX(Variables!$E$5:$E$205,MATCH($A1694,Variables!$A$5:$A$205,0))</f>
        <v/>
      </c>
      <c r="K1694" s="11">
        <f>LOWER(Settings!$C$4)&amp;".mit."&amp;$A1694&amp;IF($C1694="","","."&amp;$C1694&amp;"."&amp;$B1694)&amp;IF(INDEX(Variables!$D$5:$D$205,MATCH($A1694,Variables!$A$5:$A$205,0))="","","."&amp;INDEX(Variables!$D$5:$D$205,MATCH($A1694,Variables!$A$5:$A$205,0)))&amp;"."&amp;K$5</f>
        <v/>
      </c>
      <c r="L1694" s="15">
        <f>L1685*Settings!$C$13*$D1694</f>
        <v/>
      </c>
      <c r="M1694" s="16">
        <f>M1685*Settings!$C$13*$D1694</f>
        <v/>
      </c>
      <c r="N1694" s="16">
        <f>N1685*Settings!$C$13*$D1694</f>
        <v/>
      </c>
      <c r="O1694" s="16">
        <f>O1685*Settings!$C$13*$D1694</f>
        <v/>
      </c>
      <c r="P1694" s="16">
        <f>P1685*Settings!$C$13*$D1694</f>
        <v/>
      </c>
      <c r="Q1694" s="16">
        <f>Q1685*Settings!$C$13*$D1694</f>
        <v/>
      </c>
      <c r="R1694" s="16">
        <f>R1685*Settings!$C$13*$D1694</f>
        <v/>
      </c>
      <c r="S1694" s="16">
        <f>S1685*Settings!$C$13*$D1694</f>
        <v/>
      </c>
      <c r="T1694" s="16">
        <f>T1685*Settings!$C$13*$D1694</f>
        <v/>
      </c>
      <c r="U1694" s="16">
        <f>U1685*Settings!$C$13*$D1694</f>
        <v/>
      </c>
      <c r="V1694" s="16">
        <f>V1685*Settings!$C$13*$D1694</f>
        <v/>
      </c>
      <c r="W1694" s="16">
        <f>W1685*Settings!$C$13*$D1694</f>
        <v/>
      </c>
      <c r="X1694" s="16">
        <f>X1685*Settings!$C$13*$D1694</f>
        <v/>
      </c>
      <c r="Y1694" s="16">
        <f>Y1685*Settings!$C$13*$D1694</f>
        <v/>
      </c>
      <c r="Z1694" s="16">
        <f>Z1685*Settings!$C$13*$D1694</f>
        <v/>
      </c>
      <c r="AA1694" s="16">
        <f>AA1685*Settings!$C$13*$D1694</f>
        <v/>
      </c>
      <c r="AB1694" s="16">
        <f>AB1685*Settings!$C$13*$D1694</f>
        <v/>
      </c>
      <c r="AC1694" s="16">
        <f>AC1685*Settings!$C$13*$D1694</f>
        <v/>
      </c>
      <c r="AD1694" s="51">
        <f>EMISSIONS(AD1685,Settings!$C$13,$D1694)</f>
        <v/>
      </c>
      <c r="AF1694" s="11">
        <f>LOWER(Settings!$C$4)&amp;".mit."&amp;$A1694&amp;IF($C1694="","","."&amp;$C1694&amp;"."&amp;$B1694)&amp;IF(INDEX(Variables!$D$5:$D$205,MATCH($A1694,Variables!$A$5:$A$205,0))="","","."&amp;INDEX(Variables!$D$5:$D$205,MATCH($A1694,Variables!$A$5:$A$205,0)))&amp;"."&amp;AF$5</f>
        <v/>
      </c>
      <c r="AG1694" s="15">
        <f>AG1685*Settings!$C$13*$D1694</f>
        <v/>
      </c>
      <c r="AH1694" s="16">
        <f>AH1685*Settings!$C$13*$D1694</f>
        <v/>
      </c>
      <c r="AI1694" s="16">
        <f>AI1685*Settings!$C$13*$D1694</f>
        <v/>
      </c>
      <c r="AJ1694" s="16">
        <f>AJ1685*Settings!$C$13*$D1694</f>
        <v/>
      </c>
      <c r="AK1694" s="16">
        <f>AK1685*Settings!$C$13*$D1694</f>
        <v/>
      </c>
      <c r="AL1694" s="16">
        <f>AL1685*Settings!$C$13*$D1694</f>
        <v/>
      </c>
      <c r="AM1694" s="16">
        <f>AM1685*Settings!$C$13*$D1694</f>
        <v/>
      </c>
      <c r="AN1694" s="16">
        <f>AN1685*Settings!$C$13*$D1694</f>
        <v/>
      </c>
      <c r="AO1694" s="16">
        <f>AO1685*Settings!$C$13*$D1694</f>
        <v/>
      </c>
      <c r="AP1694" s="16">
        <f>AP1685*Settings!$C$13*$D1694</f>
        <v/>
      </c>
      <c r="AQ1694" s="16">
        <f>AQ1685*Settings!$C$13*$D1694</f>
        <v/>
      </c>
      <c r="AR1694" s="16">
        <f>AR1685*Settings!$C$13*$D1694</f>
        <v/>
      </c>
      <c r="AS1694" s="16">
        <f>AS1685*Settings!$C$13*$D1694</f>
        <v/>
      </c>
      <c r="AT1694" s="16">
        <f>AT1685*Settings!$C$13*$D1694</f>
        <v/>
      </c>
      <c r="AU1694" s="16">
        <f>AU1685*Settings!$C$13*$D1694</f>
        <v/>
      </c>
      <c r="AV1694" s="16">
        <f>AV1685*Settings!$C$13*$D1694</f>
        <v/>
      </c>
      <c r="AW1694" s="16">
        <f>AW1685*Settings!$C$13*$D1694</f>
        <v/>
      </c>
      <c r="AX1694" s="16">
        <f>AX1685*Settings!$C$13*$D1694</f>
        <v/>
      </c>
      <c r="AY1694" s="51">
        <f>EMISSIONS(AY1685,Settings!$C$13,$D1694)</f>
        <v/>
      </c>
    </row>
    <row r="1695" hidden="1" outlineLevel="2"/>
    <row r="1696" hidden="1" outlineLevel="2">
      <c r="A1696" s="14" t="inlineStr">
        <is>
          <t>rtx</t>
        </is>
      </c>
      <c r="B1696" s="14" t="inlineStr">
        <is>
          <t>coa</t>
        </is>
      </c>
      <c r="C1696" s="14" t="inlineStr">
        <is>
          <t>cem</t>
        </is>
      </c>
      <c r="D1696" s="37">
        <f>INDEX(Inputs!$R$5:$R$132,MATCH($B1696&amp;"|"&amp;$C1696,Inputs!$A$5:$A$132,0))</f>
        <v/>
      </c>
      <c r="E1696" s="36" t="n"/>
      <c r="F1696" s="36" t="n"/>
      <c r="G1696" s="36" t="n"/>
      <c r="H1696" s="14">
        <f>INDEX(Variables!$B$5:$B$205,MATCH($A1696,Variables!$A$5:$A$205,0))&amp;IF($C1696="",""," | "&amp;INDEX(Mapping!$B$5:$B$26,MATCH($C1696,Mapping!$A$5:$A$26,0))&amp;" | "&amp;INDEX(Mapping!$B$30:$B$46,MATCH($B1696,Mapping!$A$30:$A$46,0)))</f>
        <v/>
      </c>
      <c r="I1696" s="14">
        <f>INDEX(Variables!$C$5:$C$205,MATCH($A1696,Variables!$A$5:$A$205,0))</f>
        <v/>
      </c>
      <c r="J1696" s="14">
        <f>INDEX(Variables!$E$5:$E$205,MATCH($A1696,Variables!$A$5:$A$205,0))</f>
        <v/>
      </c>
      <c r="K1696" s="11">
        <f>LOWER(Settings!$C$4)&amp;".mit."&amp;$A1696&amp;IF($C1696="","","."&amp;$C1696&amp;"."&amp;$B1696)&amp;IF(INDEX(Variables!$D$5:$D$205,MATCH($A1696,Variables!$A$5:$A$205,0))="","","."&amp;INDEX(Variables!$D$5:$D$205,MATCH($A1696,Variables!$A$5:$A$205,0)))&amp;"."&amp;K$5</f>
        <v/>
      </c>
      <c r="L1696" s="46">
        <f>L1678*Settings!$C$13*(INDEX(L$318:L$329,$D1696)+INDEX(L$305:L$316,$D1696))</f>
        <v/>
      </c>
      <c r="M1696" s="47">
        <f>M1678*Settings!$C$13*(INDEX(M$318:M$329,$D1696)+INDEX(M$305:M$316,$D1696))</f>
        <v/>
      </c>
      <c r="N1696" s="47">
        <f>N1678*Settings!$C$13*(INDEX(N$318:N$329,$D1696)+INDEX(N$305:N$316,$D1696))</f>
        <v/>
      </c>
      <c r="O1696" s="47">
        <f>O1678*Settings!$C$13*(INDEX(O$318:O$329,$D1696)+INDEX(O$305:O$316,$D1696))</f>
        <v/>
      </c>
      <c r="P1696" s="47">
        <f>P1678*Settings!$C$13*(INDEX(P$318:P$329,$D1696)+INDEX(P$305:P$316,$D1696))</f>
        <v/>
      </c>
      <c r="Q1696" s="47">
        <f>Q1678*Settings!$C$13*(INDEX(Q$318:Q$329,$D1696)+INDEX(Q$305:Q$316,$D1696))</f>
        <v/>
      </c>
      <c r="R1696" s="47">
        <f>R1678*Settings!$C$13*(INDEX(R$318:R$329,$D1696)+INDEX(R$305:R$316,$D1696))</f>
        <v/>
      </c>
      <c r="S1696" s="47">
        <f>S1678*Settings!$C$13*(INDEX(S$318:S$329,$D1696)+INDEX(S$305:S$316,$D1696))</f>
        <v/>
      </c>
      <c r="T1696" s="47">
        <f>T1678*Settings!$C$13*(INDEX(T$318:T$329,$D1696)+INDEX(T$305:T$316,$D1696))</f>
        <v/>
      </c>
      <c r="U1696" s="47">
        <f>U1678*Settings!$C$13*(INDEX(U$318:U$329,$D1696)+INDEX(U$305:U$316,$D1696))</f>
        <v/>
      </c>
      <c r="V1696" s="47">
        <f>V1678*Settings!$C$13*(INDEX(V$318:V$329,$D1696)+INDEX(V$305:V$316,$D1696))</f>
        <v/>
      </c>
      <c r="W1696" s="47">
        <f>W1678*Settings!$C$13*(INDEX(W$318:W$329,$D1696)+INDEX(W$305:W$316,$D1696))</f>
        <v/>
      </c>
      <c r="X1696" s="47">
        <f>X1678*Settings!$C$13*(INDEX(X$318:X$329,$D1696)+INDEX(X$305:X$316,$D1696))</f>
        <v/>
      </c>
      <c r="Y1696" s="47">
        <f>Y1678*Settings!$C$13*(INDEX(Y$318:Y$329,$D1696)+INDEX(Y$305:Y$316,$D1696))</f>
        <v/>
      </c>
      <c r="Z1696" s="47">
        <f>Z1678*Settings!$C$13*(INDEX(Z$318:Z$329,$D1696)+INDEX(Z$305:Z$316,$D1696))</f>
        <v/>
      </c>
      <c r="AA1696" s="47">
        <f>AA1678*Settings!$C$13*(INDEX(AA$318:AA$329,$D1696)+INDEX(AA$305:AA$316,$D1696))</f>
        <v/>
      </c>
      <c r="AB1696" s="47">
        <f>AB1678*Settings!$C$13*(INDEX(AB$318:AB$329,$D1696)+INDEX(AB$305:AB$316,$D1696))</f>
        <v/>
      </c>
      <c r="AC1696" s="47">
        <f>AC1678*Settings!$C$13*(INDEX(AC$318:AC$329,$D1696)+INDEX(AC$305:AC$316,$D1696))</f>
        <v/>
      </c>
      <c r="AD1696" s="58">
        <f>REVENUE(AD1678,Settings!$C$13,INDEX(AD$318:AD$329,$D1696)+INDEX(AD$305:AD$316,$D1696))</f>
        <v/>
      </c>
      <c r="AF1696" s="11">
        <f>LOWER(Settings!$C$4)&amp;".mit."&amp;$A1696&amp;IF($C1696="","","."&amp;$C1696&amp;"."&amp;$B1696)&amp;IF(INDEX(Variables!$D$5:$D$205,MATCH($A1696,Variables!$A$5:$A$205,0))="","","."&amp;INDEX(Variables!$D$5:$D$205,MATCH($A1696,Variables!$A$5:$A$205,0)))&amp;"."&amp;AF$5</f>
        <v/>
      </c>
      <c r="AG1696" s="46">
        <f>AG1678*Settings!$C$13*(INDEX(AG$318:AG$329,$D1696)+INDEX(AG$305:AG$316,$D1696))</f>
        <v/>
      </c>
      <c r="AH1696" s="47">
        <f>AH1678*Settings!$C$13*(INDEX(AH$318:AH$329,$D1696)+INDEX(AH$305:AH$316,$D1696))</f>
        <v/>
      </c>
      <c r="AI1696" s="47">
        <f>AI1678*Settings!$C$13*(INDEX(AI$318:AI$329,$D1696)+INDEX(AI$305:AI$316,$D1696))</f>
        <v/>
      </c>
      <c r="AJ1696" s="47">
        <f>AJ1678*Settings!$C$13*(INDEX(AJ$318:AJ$329,$D1696)+INDEX(AJ$305:AJ$316,$D1696))</f>
        <v/>
      </c>
      <c r="AK1696" s="47">
        <f>AK1678*Settings!$C$13*(INDEX(AK$318:AK$329,$D1696)+INDEX(AK$305:AK$316,$D1696))</f>
        <v/>
      </c>
      <c r="AL1696" s="47">
        <f>AL1678*Settings!$C$13*(INDEX(AL$318:AL$329,$D1696)+INDEX(AL$305:AL$316,$D1696))</f>
        <v/>
      </c>
      <c r="AM1696" s="47">
        <f>AM1678*Settings!$C$13*(INDEX(AM$318:AM$329,$D1696)+INDEX(AM$305:AM$316,$D1696))</f>
        <v/>
      </c>
      <c r="AN1696" s="47">
        <f>AN1678*Settings!$C$13*(INDEX(AN$318:AN$329,$D1696)+INDEX(AN$305:AN$316,$D1696))</f>
        <v/>
      </c>
      <c r="AO1696" s="47">
        <f>AO1678*Settings!$C$13*(INDEX(AO$318:AO$329,$D1696)+INDEX(AO$305:AO$316,$D1696))</f>
        <v/>
      </c>
      <c r="AP1696" s="47">
        <f>AP1678*Settings!$C$13*(INDEX(AP$318:AP$329,$D1696)+INDEX(AP$305:AP$316,$D1696))</f>
        <v/>
      </c>
      <c r="AQ1696" s="47">
        <f>AQ1678*Settings!$C$13*(INDEX(AQ$318:AQ$329,$D1696)+INDEX(AQ$305:AQ$316,$D1696))</f>
        <v/>
      </c>
      <c r="AR1696" s="47">
        <f>AR1678*Settings!$C$13*(INDEX(AR$318:AR$329,$D1696)+INDEX(AR$305:AR$316,$D1696))</f>
        <v/>
      </c>
      <c r="AS1696" s="47">
        <f>AS1678*Settings!$C$13*(INDEX(AS$318:AS$329,$D1696)+INDEX(AS$305:AS$316,$D1696))</f>
        <v/>
      </c>
      <c r="AT1696" s="47">
        <f>AT1678*Settings!$C$13*(INDEX(AT$318:AT$329,$D1696)+INDEX(AT$305:AT$316,$D1696))</f>
        <v/>
      </c>
      <c r="AU1696" s="47">
        <f>AU1678*Settings!$C$13*(INDEX(AU$318:AU$329,$D1696)+INDEX(AU$305:AU$316,$D1696))</f>
        <v/>
      </c>
      <c r="AV1696" s="47">
        <f>AV1678*Settings!$C$13*(INDEX(AV$318:AV$329,$D1696)+INDEX(AV$305:AV$316,$D1696))</f>
        <v/>
      </c>
      <c r="AW1696" s="47">
        <f>AW1678*Settings!$C$13*(INDEX(AW$318:AW$329,$D1696)+INDEX(AW$305:AW$316,$D1696))</f>
        <v/>
      </c>
      <c r="AX1696" s="47">
        <f>AX1678*Settings!$C$13*(INDEX(AX$318:AX$329,$D1696)+INDEX(AX$305:AX$316,$D1696))</f>
        <v/>
      </c>
      <c r="AY1696" s="58">
        <f>REVENUE(AY1678,Settings!$C$13,INDEX(AY$318:AY$329,$D1696)+INDEX(AY$305:AY$316,$D1696))</f>
        <v/>
      </c>
    </row>
    <row r="1697" hidden="1" outlineLevel="2">
      <c r="A1697" s="14" t="inlineStr">
        <is>
          <t>rtx</t>
        </is>
      </c>
      <c r="B1697" s="14" t="inlineStr">
        <is>
          <t>nga</t>
        </is>
      </c>
      <c r="C1697" s="14" t="inlineStr">
        <is>
          <t>cem</t>
        </is>
      </c>
      <c r="D1697" s="37">
        <f>INDEX(Inputs!$R$5:$R$132,MATCH($B1697&amp;"|"&amp;$C1697,Inputs!$A$5:$A$132,0))</f>
        <v/>
      </c>
      <c r="E1697" s="36" t="n"/>
      <c r="F1697" s="36" t="n"/>
      <c r="G1697" s="36" t="n"/>
      <c r="H1697" s="14">
        <f>INDEX(Variables!$B$5:$B$205,MATCH($A1697,Variables!$A$5:$A$205,0))&amp;IF($C1697="",""," | "&amp;INDEX(Mapping!$B$5:$B$26,MATCH($C1697,Mapping!$A$5:$A$26,0))&amp;" | "&amp;INDEX(Mapping!$B$30:$B$46,MATCH($B1697,Mapping!$A$30:$A$46,0)))</f>
        <v/>
      </c>
      <c r="I1697" s="14">
        <f>INDEX(Variables!$C$5:$C$205,MATCH($A1697,Variables!$A$5:$A$205,0))</f>
        <v/>
      </c>
      <c r="J1697" s="14">
        <f>INDEX(Variables!$E$5:$E$205,MATCH($A1697,Variables!$A$5:$A$205,0))</f>
        <v/>
      </c>
      <c r="K1697" s="11">
        <f>LOWER(Settings!$C$4)&amp;".mit."&amp;$A1697&amp;IF($C1697="","","."&amp;$C1697&amp;"."&amp;$B1697)&amp;IF(INDEX(Variables!$D$5:$D$205,MATCH($A1697,Variables!$A$5:$A$205,0))="","","."&amp;INDEX(Variables!$D$5:$D$205,MATCH($A1697,Variables!$A$5:$A$205,0)))&amp;"."&amp;K$5</f>
        <v/>
      </c>
      <c r="L1697" s="46">
        <f>L1679*Settings!$C$13*(INDEX(L$318:L$329,$D1697)+INDEX(L$305:L$316,$D1697))</f>
        <v/>
      </c>
      <c r="M1697" s="47">
        <f>M1679*Settings!$C$13*(INDEX(M$318:M$329,$D1697)+INDEX(M$305:M$316,$D1697))</f>
        <v/>
      </c>
      <c r="N1697" s="47">
        <f>N1679*Settings!$C$13*(INDEX(N$318:N$329,$D1697)+INDEX(N$305:N$316,$D1697))</f>
        <v/>
      </c>
      <c r="O1697" s="47">
        <f>O1679*Settings!$C$13*(INDEX(O$318:O$329,$D1697)+INDEX(O$305:O$316,$D1697))</f>
        <v/>
      </c>
      <c r="P1697" s="47">
        <f>P1679*Settings!$C$13*(INDEX(P$318:P$329,$D1697)+INDEX(P$305:P$316,$D1697))</f>
        <v/>
      </c>
      <c r="Q1697" s="47">
        <f>Q1679*Settings!$C$13*(INDEX(Q$318:Q$329,$D1697)+INDEX(Q$305:Q$316,$D1697))</f>
        <v/>
      </c>
      <c r="R1697" s="47">
        <f>R1679*Settings!$C$13*(INDEX(R$318:R$329,$D1697)+INDEX(R$305:R$316,$D1697))</f>
        <v/>
      </c>
      <c r="S1697" s="47">
        <f>S1679*Settings!$C$13*(INDEX(S$318:S$329,$D1697)+INDEX(S$305:S$316,$D1697))</f>
        <v/>
      </c>
      <c r="T1697" s="47">
        <f>T1679*Settings!$C$13*(INDEX(T$318:T$329,$D1697)+INDEX(T$305:T$316,$D1697))</f>
        <v/>
      </c>
      <c r="U1697" s="47">
        <f>U1679*Settings!$C$13*(INDEX(U$318:U$329,$D1697)+INDEX(U$305:U$316,$D1697))</f>
        <v/>
      </c>
      <c r="V1697" s="47">
        <f>V1679*Settings!$C$13*(INDEX(V$318:V$329,$D1697)+INDEX(V$305:V$316,$D1697))</f>
        <v/>
      </c>
      <c r="W1697" s="47">
        <f>W1679*Settings!$C$13*(INDEX(W$318:W$329,$D1697)+INDEX(W$305:W$316,$D1697))</f>
        <v/>
      </c>
      <c r="X1697" s="47">
        <f>X1679*Settings!$C$13*(INDEX(X$318:X$329,$D1697)+INDEX(X$305:X$316,$D1697))</f>
        <v/>
      </c>
      <c r="Y1697" s="47">
        <f>Y1679*Settings!$C$13*(INDEX(Y$318:Y$329,$D1697)+INDEX(Y$305:Y$316,$D1697))</f>
        <v/>
      </c>
      <c r="Z1697" s="47">
        <f>Z1679*Settings!$C$13*(INDEX(Z$318:Z$329,$D1697)+INDEX(Z$305:Z$316,$D1697))</f>
        <v/>
      </c>
      <c r="AA1697" s="47">
        <f>AA1679*Settings!$C$13*(INDEX(AA$318:AA$329,$D1697)+INDEX(AA$305:AA$316,$D1697))</f>
        <v/>
      </c>
      <c r="AB1697" s="47">
        <f>AB1679*Settings!$C$13*(INDEX(AB$318:AB$329,$D1697)+INDEX(AB$305:AB$316,$D1697))</f>
        <v/>
      </c>
      <c r="AC1697" s="47">
        <f>AC1679*Settings!$C$13*(INDEX(AC$318:AC$329,$D1697)+INDEX(AC$305:AC$316,$D1697))</f>
        <v/>
      </c>
      <c r="AD1697" s="58">
        <f>REVENUE(AD1679,Settings!$C$13,INDEX(AD$318:AD$329,$D1697)+INDEX(AD$305:AD$316,$D1697))</f>
        <v/>
      </c>
      <c r="AF1697" s="11">
        <f>LOWER(Settings!$C$4)&amp;".mit."&amp;$A1697&amp;IF($C1697="","","."&amp;$C1697&amp;"."&amp;$B1697)&amp;IF(INDEX(Variables!$D$5:$D$205,MATCH($A1697,Variables!$A$5:$A$205,0))="","","."&amp;INDEX(Variables!$D$5:$D$205,MATCH($A1697,Variables!$A$5:$A$205,0)))&amp;"."&amp;AF$5</f>
        <v/>
      </c>
      <c r="AG1697" s="46">
        <f>AG1679*Settings!$C$13*(INDEX(AG$318:AG$329,$D1697)+INDEX(AG$305:AG$316,$D1697))</f>
        <v/>
      </c>
      <c r="AH1697" s="47">
        <f>AH1679*Settings!$C$13*(INDEX(AH$318:AH$329,$D1697)+INDEX(AH$305:AH$316,$D1697))</f>
        <v/>
      </c>
      <c r="AI1697" s="47">
        <f>AI1679*Settings!$C$13*(INDEX(AI$318:AI$329,$D1697)+INDEX(AI$305:AI$316,$D1697))</f>
        <v/>
      </c>
      <c r="AJ1697" s="47">
        <f>AJ1679*Settings!$C$13*(INDEX(AJ$318:AJ$329,$D1697)+INDEX(AJ$305:AJ$316,$D1697))</f>
        <v/>
      </c>
      <c r="AK1697" s="47">
        <f>AK1679*Settings!$C$13*(INDEX(AK$318:AK$329,$D1697)+INDEX(AK$305:AK$316,$D1697))</f>
        <v/>
      </c>
      <c r="AL1697" s="47">
        <f>AL1679*Settings!$C$13*(INDEX(AL$318:AL$329,$D1697)+INDEX(AL$305:AL$316,$D1697))</f>
        <v/>
      </c>
      <c r="AM1697" s="47">
        <f>AM1679*Settings!$C$13*(INDEX(AM$318:AM$329,$D1697)+INDEX(AM$305:AM$316,$D1697))</f>
        <v/>
      </c>
      <c r="AN1697" s="47">
        <f>AN1679*Settings!$C$13*(INDEX(AN$318:AN$329,$D1697)+INDEX(AN$305:AN$316,$D1697))</f>
        <v/>
      </c>
      <c r="AO1697" s="47">
        <f>AO1679*Settings!$C$13*(INDEX(AO$318:AO$329,$D1697)+INDEX(AO$305:AO$316,$D1697))</f>
        <v/>
      </c>
      <c r="AP1697" s="47">
        <f>AP1679*Settings!$C$13*(INDEX(AP$318:AP$329,$D1697)+INDEX(AP$305:AP$316,$D1697))</f>
        <v/>
      </c>
      <c r="AQ1697" s="47">
        <f>AQ1679*Settings!$C$13*(INDEX(AQ$318:AQ$329,$D1697)+INDEX(AQ$305:AQ$316,$D1697))</f>
        <v/>
      </c>
      <c r="AR1697" s="47">
        <f>AR1679*Settings!$C$13*(INDEX(AR$318:AR$329,$D1697)+INDEX(AR$305:AR$316,$D1697))</f>
        <v/>
      </c>
      <c r="AS1697" s="47">
        <f>AS1679*Settings!$C$13*(INDEX(AS$318:AS$329,$D1697)+INDEX(AS$305:AS$316,$D1697))</f>
        <v/>
      </c>
      <c r="AT1697" s="47">
        <f>AT1679*Settings!$C$13*(INDEX(AT$318:AT$329,$D1697)+INDEX(AT$305:AT$316,$D1697))</f>
        <v/>
      </c>
      <c r="AU1697" s="47">
        <f>AU1679*Settings!$C$13*(INDEX(AU$318:AU$329,$D1697)+INDEX(AU$305:AU$316,$D1697))</f>
        <v/>
      </c>
      <c r="AV1697" s="47">
        <f>AV1679*Settings!$C$13*(INDEX(AV$318:AV$329,$D1697)+INDEX(AV$305:AV$316,$D1697))</f>
        <v/>
      </c>
      <c r="AW1697" s="47">
        <f>AW1679*Settings!$C$13*(INDEX(AW$318:AW$329,$D1697)+INDEX(AW$305:AW$316,$D1697))</f>
        <v/>
      </c>
      <c r="AX1697" s="47">
        <f>AX1679*Settings!$C$13*(INDEX(AX$318:AX$329,$D1697)+INDEX(AX$305:AX$316,$D1697))</f>
        <v/>
      </c>
      <c r="AY1697" s="58">
        <f>REVENUE(AY1679,Settings!$C$13,INDEX(AY$318:AY$329,$D1697)+INDEX(AY$305:AY$316,$D1697))</f>
        <v/>
      </c>
    </row>
    <row r="1698" hidden="1" outlineLevel="2">
      <c r="A1698" s="14" t="inlineStr">
        <is>
          <t>rtx</t>
        </is>
      </c>
      <c r="B1698" s="14" t="inlineStr">
        <is>
          <t>gso</t>
        </is>
      </c>
      <c r="C1698" s="14" t="inlineStr">
        <is>
          <t>cem</t>
        </is>
      </c>
      <c r="D1698" s="37">
        <f>INDEX(Inputs!$R$5:$R$132,MATCH($B1698&amp;"|"&amp;$C1698,Inputs!$A$5:$A$132,0))</f>
        <v/>
      </c>
      <c r="E1698" s="36" t="n"/>
      <c r="F1698" s="36" t="n"/>
      <c r="G1698" s="36" t="n"/>
      <c r="H1698" s="14">
        <f>INDEX(Variables!$B$5:$B$205,MATCH($A1698,Variables!$A$5:$A$205,0))&amp;IF($C1698="",""," | "&amp;INDEX(Mapping!$B$5:$B$26,MATCH($C1698,Mapping!$A$5:$A$26,0))&amp;" | "&amp;INDEX(Mapping!$B$30:$B$46,MATCH($B1698,Mapping!$A$30:$A$46,0)))</f>
        <v/>
      </c>
      <c r="I1698" s="14">
        <f>INDEX(Variables!$C$5:$C$205,MATCH($A1698,Variables!$A$5:$A$205,0))</f>
        <v/>
      </c>
      <c r="J1698" s="14">
        <f>INDEX(Variables!$E$5:$E$205,MATCH($A1698,Variables!$A$5:$A$205,0))</f>
        <v/>
      </c>
      <c r="K1698" s="11">
        <f>LOWER(Settings!$C$4)&amp;".mit."&amp;$A1698&amp;IF($C1698="","","."&amp;$C1698&amp;"."&amp;$B1698)&amp;IF(INDEX(Variables!$D$5:$D$205,MATCH($A1698,Variables!$A$5:$A$205,0))="","","."&amp;INDEX(Variables!$D$5:$D$205,MATCH($A1698,Variables!$A$5:$A$205,0)))&amp;"."&amp;K$5</f>
        <v/>
      </c>
      <c r="L1698" s="46">
        <f>L1680*Settings!$C$13*(INDEX(L$318:L$329,$D1698)+INDEX(L$305:L$316,$D1698))</f>
        <v/>
      </c>
      <c r="M1698" s="47">
        <f>M1680*Settings!$C$13*(INDEX(M$318:M$329,$D1698)+INDEX(M$305:M$316,$D1698))</f>
        <v/>
      </c>
      <c r="N1698" s="47">
        <f>N1680*Settings!$C$13*(INDEX(N$318:N$329,$D1698)+INDEX(N$305:N$316,$D1698))</f>
        <v/>
      </c>
      <c r="O1698" s="47">
        <f>O1680*Settings!$C$13*(INDEX(O$318:O$329,$D1698)+INDEX(O$305:O$316,$D1698))</f>
        <v/>
      </c>
      <c r="P1698" s="47">
        <f>P1680*Settings!$C$13*(INDEX(P$318:P$329,$D1698)+INDEX(P$305:P$316,$D1698))</f>
        <v/>
      </c>
      <c r="Q1698" s="47">
        <f>Q1680*Settings!$C$13*(INDEX(Q$318:Q$329,$D1698)+INDEX(Q$305:Q$316,$D1698))</f>
        <v/>
      </c>
      <c r="R1698" s="47">
        <f>R1680*Settings!$C$13*(INDEX(R$318:R$329,$D1698)+INDEX(R$305:R$316,$D1698))</f>
        <v/>
      </c>
      <c r="S1698" s="47">
        <f>S1680*Settings!$C$13*(INDEX(S$318:S$329,$D1698)+INDEX(S$305:S$316,$D1698))</f>
        <v/>
      </c>
      <c r="T1698" s="47">
        <f>T1680*Settings!$C$13*(INDEX(T$318:T$329,$D1698)+INDEX(T$305:T$316,$D1698))</f>
        <v/>
      </c>
      <c r="U1698" s="47">
        <f>U1680*Settings!$C$13*(INDEX(U$318:U$329,$D1698)+INDEX(U$305:U$316,$D1698))</f>
        <v/>
      </c>
      <c r="V1698" s="47">
        <f>V1680*Settings!$C$13*(INDEX(V$318:V$329,$D1698)+INDEX(V$305:V$316,$D1698))</f>
        <v/>
      </c>
      <c r="W1698" s="47">
        <f>W1680*Settings!$C$13*(INDEX(W$318:W$329,$D1698)+INDEX(W$305:W$316,$D1698))</f>
        <v/>
      </c>
      <c r="X1698" s="47">
        <f>X1680*Settings!$C$13*(INDEX(X$318:X$329,$D1698)+INDEX(X$305:X$316,$D1698))</f>
        <v/>
      </c>
      <c r="Y1698" s="47">
        <f>Y1680*Settings!$C$13*(INDEX(Y$318:Y$329,$D1698)+INDEX(Y$305:Y$316,$D1698))</f>
        <v/>
      </c>
      <c r="Z1698" s="47">
        <f>Z1680*Settings!$C$13*(INDEX(Z$318:Z$329,$D1698)+INDEX(Z$305:Z$316,$D1698))</f>
        <v/>
      </c>
      <c r="AA1698" s="47">
        <f>AA1680*Settings!$C$13*(INDEX(AA$318:AA$329,$D1698)+INDEX(AA$305:AA$316,$D1698))</f>
        <v/>
      </c>
      <c r="AB1698" s="47">
        <f>AB1680*Settings!$C$13*(INDEX(AB$318:AB$329,$D1698)+INDEX(AB$305:AB$316,$D1698))</f>
        <v/>
      </c>
      <c r="AC1698" s="47">
        <f>AC1680*Settings!$C$13*(INDEX(AC$318:AC$329,$D1698)+INDEX(AC$305:AC$316,$D1698))</f>
        <v/>
      </c>
      <c r="AD1698" s="58">
        <f>REVENUE(AD1680,Settings!$C$13,INDEX(AD$318:AD$329,$D1698)+INDEX(AD$305:AD$316,$D1698))</f>
        <v/>
      </c>
      <c r="AF1698" s="11">
        <f>LOWER(Settings!$C$4)&amp;".mit."&amp;$A1698&amp;IF($C1698="","","."&amp;$C1698&amp;"."&amp;$B1698)&amp;IF(INDEX(Variables!$D$5:$D$205,MATCH($A1698,Variables!$A$5:$A$205,0))="","","."&amp;INDEX(Variables!$D$5:$D$205,MATCH($A1698,Variables!$A$5:$A$205,0)))&amp;"."&amp;AF$5</f>
        <v/>
      </c>
      <c r="AG1698" s="46">
        <f>AG1680*Settings!$C$13*(INDEX(AG$318:AG$329,$D1698)+INDEX(AG$305:AG$316,$D1698))</f>
        <v/>
      </c>
      <c r="AH1698" s="47">
        <f>AH1680*Settings!$C$13*(INDEX(AH$318:AH$329,$D1698)+INDEX(AH$305:AH$316,$D1698))</f>
        <v/>
      </c>
      <c r="AI1698" s="47">
        <f>AI1680*Settings!$C$13*(INDEX(AI$318:AI$329,$D1698)+INDEX(AI$305:AI$316,$D1698))</f>
        <v/>
      </c>
      <c r="AJ1698" s="47">
        <f>AJ1680*Settings!$C$13*(INDEX(AJ$318:AJ$329,$D1698)+INDEX(AJ$305:AJ$316,$D1698))</f>
        <v/>
      </c>
      <c r="AK1698" s="47">
        <f>AK1680*Settings!$C$13*(INDEX(AK$318:AK$329,$D1698)+INDEX(AK$305:AK$316,$D1698))</f>
        <v/>
      </c>
      <c r="AL1698" s="47">
        <f>AL1680*Settings!$C$13*(INDEX(AL$318:AL$329,$D1698)+INDEX(AL$305:AL$316,$D1698))</f>
        <v/>
      </c>
      <c r="AM1698" s="47">
        <f>AM1680*Settings!$C$13*(INDEX(AM$318:AM$329,$D1698)+INDEX(AM$305:AM$316,$D1698))</f>
        <v/>
      </c>
      <c r="AN1698" s="47">
        <f>AN1680*Settings!$C$13*(INDEX(AN$318:AN$329,$D1698)+INDEX(AN$305:AN$316,$D1698))</f>
        <v/>
      </c>
      <c r="AO1698" s="47">
        <f>AO1680*Settings!$C$13*(INDEX(AO$318:AO$329,$D1698)+INDEX(AO$305:AO$316,$D1698))</f>
        <v/>
      </c>
      <c r="AP1698" s="47">
        <f>AP1680*Settings!$C$13*(INDEX(AP$318:AP$329,$D1698)+INDEX(AP$305:AP$316,$D1698))</f>
        <v/>
      </c>
      <c r="AQ1698" s="47">
        <f>AQ1680*Settings!$C$13*(INDEX(AQ$318:AQ$329,$D1698)+INDEX(AQ$305:AQ$316,$D1698))</f>
        <v/>
      </c>
      <c r="AR1698" s="47">
        <f>AR1680*Settings!$C$13*(INDEX(AR$318:AR$329,$D1698)+INDEX(AR$305:AR$316,$D1698))</f>
        <v/>
      </c>
      <c r="AS1698" s="47">
        <f>AS1680*Settings!$C$13*(INDEX(AS$318:AS$329,$D1698)+INDEX(AS$305:AS$316,$D1698))</f>
        <v/>
      </c>
      <c r="AT1698" s="47">
        <f>AT1680*Settings!$C$13*(INDEX(AT$318:AT$329,$D1698)+INDEX(AT$305:AT$316,$D1698))</f>
        <v/>
      </c>
      <c r="AU1698" s="47">
        <f>AU1680*Settings!$C$13*(INDEX(AU$318:AU$329,$D1698)+INDEX(AU$305:AU$316,$D1698))</f>
        <v/>
      </c>
      <c r="AV1698" s="47">
        <f>AV1680*Settings!$C$13*(INDEX(AV$318:AV$329,$D1698)+INDEX(AV$305:AV$316,$D1698))</f>
        <v/>
      </c>
      <c r="AW1698" s="47">
        <f>AW1680*Settings!$C$13*(INDEX(AW$318:AW$329,$D1698)+INDEX(AW$305:AW$316,$D1698))</f>
        <v/>
      </c>
      <c r="AX1698" s="47">
        <f>AX1680*Settings!$C$13*(INDEX(AX$318:AX$329,$D1698)+INDEX(AX$305:AX$316,$D1698))</f>
        <v/>
      </c>
      <c r="AY1698" s="58">
        <f>REVENUE(AY1680,Settings!$C$13,INDEX(AY$318:AY$329,$D1698)+INDEX(AY$305:AY$316,$D1698))</f>
        <v/>
      </c>
    </row>
    <row r="1699" hidden="1" outlineLevel="2">
      <c r="A1699" s="14" t="inlineStr">
        <is>
          <t>rtx</t>
        </is>
      </c>
      <c r="B1699" s="14" t="inlineStr">
        <is>
          <t>die</t>
        </is>
      </c>
      <c r="C1699" s="14" t="inlineStr">
        <is>
          <t>cem</t>
        </is>
      </c>
      <c r="D1699" s="37">
        <f>INDEX(Inputs!$R$5:$R$132,MATCH($B1699&amp;"|"&amp;$C1699,Inputs!$A$5:$A$132,0))</f>
        <v/>
      </c>
      <c r="E1699" s="36" t="n"/>
      <c r="F1699" s="36" t="n"/>
      <c r="G1699" s="36" t="n"/>
      <c r="H1699" s="14">
        <f>INDEX(Variables!$B$5:$B$205,MATCH($A1699,Variables!$A$5:$A$205,0))&amp;IF($C1699="",""," | "&amp;INDEX(Mapping!$B$5:$B$26,MATCH($C1699,Mapping!$A$5:$A$26,0))&amp;" | "&amp;INDEX(Mapping!$B$30:$B$46,MATCH($B1699,Mapping!$A$30:$A$46,0)))</f>
        <v/>
      </c>
      <c r="I1699" s="14">
        <f>INDEX(Variables!$C$5:$C$205,MATCH($A1699,Variables!$A$5:$A$205,0))</f>
        <v/>
      </c>
      <c r="J1699" s="14">
        <f>INDEX(Variables!$E$5:$E$205,MATCH($A1699,Variables!$A$5:$A$205,0))</f>
        <v/>
      </c>
      <c r="K1699" s="11">
        <f>LOWER(Settings!$C$4)&amp;".mit."&amp;$A1699&amp;IF($C1699="","","."&amp;$C1699&amp;"."&amp;$B1699)&amp;IF(INDEX(Variables!$D$5:$D$205,MATCH($A1699,Variables!$A$5:$A$205,0))="","","."&amp;INDEX(Variables!$D$5:$D$205,MATCH($A1699,Variables!$A$5:$A$205,0)))&amp;"."&amp;K$5</f>
        <v/>
      </c>
      <c r="L1699" s="46">
        <f>L1681*Settings!$C$13*(INDEX(L$318:L$329,$D1699)+INDEX(L$305:L$316,$D1699))</f>
        <v/>
      </c>
      <c r="M1699" s="47">
        <f>M1681*Settings!$C$13*(INDEX(M$318:M$329,$D1699)+INDEX(M$305:M$316,$D1699))</f>
        <v/>
      </c>
      <c r="N1699" s="47">
        <f>N1681*Settings!$C$13*(INDEX(N$318:N$329,$D1699)+INDEX(N$305:N$316,$D1699))</f>
        <v/>
      </c>
      <c r="O1699" s="47">
        <f>O1681*Settings!$C$13*(INDEX(O$318:O$329,$D1699)+INDEX(O$305:O$316,$D1699))</f>
        <v/>
      </c>
      <c r="P1699" s="47">
        <f>P1681*Settings!$C$13*(INDEX(P$318:P$329,$D1699)+INDEX(P$305:P$316,$D1699))</f>
        <v/>
      </c>
      <c r="Q1699" s="47">
        <f>Q1681*Settings!$C$13*(INDEX(Q$318:Q$329,$D1699)+INDEX(Q$305:Q$316,$D1699))</f>
        <v/>
      </c>
      <c r="R1699" s="47">
        <f>R1681*Settings!$C$13*(INDEX(R$318:R$329,$D1699)+INDEX(R$305:R$316,$D1699))</f>
        <v/>
      </c>
      <c r="S1699" s="47">
        <f>S1681*Settings!$C$13*(INDEX(S$318:S$329,$D1699)+INDEX(S$305:S$316,$D1699))</f>
        <v/>
      </c>
      <c r="T1699" s="47">
        <f>T1681*Settings!$C$13*(INDEX(T$318:T$329,$D1699)+INDEX(T$305:T$316,$D1699))</f>
        <v/>
      </c>
      <c r="U1699" s="47">
        <f>U1681*Settings!$C$13*(INDEX(U$318:U$329,$D1699)+INDEX(U$305:U$316,$D1699))</f>
        <v/>
      </c>
      <c r="V1699" s="47">
        <f>V1681*Settings!$C$13*(INDEX(V$318:V$329,$D1699)+INDEX(V$305:V$316,$D1699))</f>
        <v/>
      </c>
      <c r="W1699" s="47">
        <f>W1681*Settings!$C$13*(INDEX(W$318:W$329,$D1699)+INDEX(W$305:W$316,$D1699))</f>
        <v/>
      </c>
      <c r="X1699" s="47">
        <f>X1681*Settings!$C$13*(INDEX(X$318:X$329,$D1699)+INDEX(X$305:X$316,$D1699))</f>
        <v/>
      </c>
      <c r="Y1699" s="47">
        <f>Y1681*Settings!$C$13*(INDEX(Y$318:Y$329,$D1699)+INDEX(Y$305:Y$316,$D1699))</f>
        <v/>
      </c>
      <c r="Z1699" s="47">
        <f>Z1681*Settings!$C$13*(INDEX(Z$318:Z$329,$D1699)+INDEX(Z$305:Z$316,$D1699))</f>
        <v/>
      </c>
      <c r="AA1699" s="47">
        <f>AA1681*Settings!$C$13*(INDEX(AA$318:AA$329,$D1699)+INDEX(AA$305:AA$316,$D1699))</f>
        <v/>
      </c>
      <c r="AB1699" s="47">
        <f>AB1681*Settings!$C$13*(INDEX(AB$318:AB$329,$D1699)+INDEX(AB$305:AB$316,$D1699))</f>
        <v/>
      </c>
      <c r="AC1699" s="47">
        <f>AC1681*Settings!$C$13*(INDEX(AC$318:AC$329,$D1699)+INDEX(AC$305:AC$316,$D1699))</f>
        <v/>
      </c>
      <c r="AD1699" s="58">
        <f>REVENUE(AD1681,Settings!$C$13,INDEX(AD$318:AD$329,$D1699)+INDEX(AD$305:AD$316,$D1699))</f>
        <v/>
      </c>
      <c r="AF1699" s="11">
        <f>LOWER(Settings!$C$4)&amp;".mit."&amp;$A1699&amp;IF($C1699="","","."&amp;$C1699&amp;"."&amp;$B1699)&amp;IF(INDEX(Variables!$D$5:$D$205,MATCH($A1699,Variables!$A$5:$A$205,0))="","","."&amp;INDEX(Variables!$D$5:$D$205,MATCH($A1699,Variables!$A$5:$A$205,0)))&amp;"."&amp;AF$5</f>
        <v/>
      </c>
      <c r="AG1699" s="46">
        <f>AG1681*Settings!$C$13*(INDEX(AG$318:AG$329,$D1699)+INDEX(AG$305:AG$316,$D1699))</f>
        <v/>
      </c>
      <c r="AH1699" s="47">
        <f>AH1681*Settings!$C$13*(INDEX(AH$318:AH$329,$D1699)+INDEX(AH$305:AH$316,$D1699))</f>
        <v/>
      </c>
      <c r="AI1699" s="47">
        <f>AI1681*Settings!$C$13*(INDEX(AI$318:AI$329,$D1699)+INDEX(AI$305:AI$316,$D1699))</f>
        <v/>
      </c>
      <c r="AJ1699" s="47">
        <f>AJ1681*Settings!$C$13*(INDEX(AJ$318:AJ$329,$D1699)+INDEX(AJ$305:AJ$316,$D1699))</f>
        <v/>
      </c>
      <c r="AK1699" s="47">
        <f>AK1681*Settings!$C$13*(INDEX(AK$318:AK$329,$D1699)+INDEX(AK$305:AK$316,$D1699))</f>
        <v/>
      </c>
      <c r="AL1699" s="47">
        <f>AL1681*Settings!$C$13*(INDEX(AL$318:AL$329,$D1699)+INDEX(AL$305:AL$316,$D1699))</f>
        <v/>
      </c>
      <c r="AM1699" s="47">
        <f>AM1681*Settings!$C$13*(INDEX(AM$318:AM$329,$D1699)+INDEX(AM$305:AM$316,$D1699))</f>
        <v/>
      </c>
      <c r="AN1699" s="47">
        <f>AN1681*Settings!$C$13*(INDEX(AN$318:AN$329,$D1699)+INDEX(AN$305:AN$316,$D1699))</f>
        <v/>
      </c>
      <c r="AO1699" s="47">
        <f>AO1681*Settings!$C$13*(INDEX(AO$318:AO$329,$D1699)+INDEX(AO$305:AO$316,$D1699))</f>
        <v/>
      </c>
      <c r="AP1699" s="47">
        <f>AP1681*Settings!$C$13*(INDEX(AP$318:AP$329,$D1699)+INDEX(AP$305:AP$316,$D1699))</f>
        <v/>
      </c>
      <c r="AQ1699" s="47">
        <f>AQ1681*Settings!$C$13*(INDEX(AQ$318:AQ$329,$D1699)+INDEX(AQ$305:AQ$316,$D1699))</f>
        <v/>
      </c>
      <c r="AR1699" s="47">
        <f>AR1681*Settings!$C$13*(INDEX(AR$318:AR$329,$D1699)+INDEX(AR$305:AR$316,$D1699))</f>
        <v/>
      </c>
      <c r="AS1699" s="47">
        <f>AS1681*Settings!$C$13*(INDEX(AS$318:AS$329,$D1699)+INDEX(AS$305:AS$316,$D1699))</f>
        <v/>
      </c>
      <c r="AT1699" s="47">
        <f>AT1681*Settings!$C$13*(INDEX(AT$318:AT$329,$D1699)+INDEX(AT$305:AT$316,$D1699))</f>
        <v/>
      </c>
      <c r="AU1699" s="47">
        <f>AU1681*Settings!$C$13*(INDEX(AU$318:AU$329,$D1699)+INDEX(AU$305:AU$316,$D1699))</f>
        <v/>
      </c>
      <c r="AV1699" s="47">
        <f>AV1681*Settings!$C$13*(INDEX(AV$318:AV$329,$D1699)+INDEX(AV$305:AV$316,$D1699))</f>
        <v/>
      </c>
      <c r="AW1699" s="47">
        <f>AW1681*Settings!$C$13*(INDEX(AW$318:AW$329,$D1699)+INDEX(AW$305:AW$316,$D1699))</f>
        <v/>
      </c>
      <c r="AX1699" s="47">
        <f>AX1681*Settings!$C$13*(INDEX(AX$318:AX$329,$D1699)+INDEX(AX$305:AX$316,$D1699))</f>
        <v/>
      </c>
      <c r="AY1699" s="58">
        <f>REVENUE(AY1681,Settings!$C$13,INDEX(AY$318:AY$329,$D1699)+INDEX(AY$305:AY$316,$D1699))</f>
        <v/>
      </c>
    </row>
    <row r="1700" hidden="1" outlineLevel="2">
      <c r="A1700" s="14" t="inlineStr">
        <is>
          <t>rtx</t>
        </is>
      </c>
      <c r="B1700" s="14" t="inlineStr">
        <is>
          <t>lpg</t>
        </is>
      </c>
      <c r="C1700" s="14" t="inlineStr">
        <is>
          <t>cem</t>
        </is>
      </c>
      <c r="D1700" s="37">
        <f>INDEX(Inputs!$R$5:$R$132,MATCH($B1700&amp;"|"&amp;$C1700,Inputs!$A$5:$A$132,0))</f>
        <v/>
      </c>
      <c r="E1700" s="36" t="n"/>
      <c r="F1700" s="36" t="n"/>
      <c r="G1700" s="36" t="n"/>
      <c r="H1700" s="14">
        <f>INDEX(Variables!$B$5:$B$205,MATCH($A1700,Variables!$A$5:$A$205,0))&amp;IF($C1700="",""," | "&amp;INDEX(Mapping!$B$5:$B$26,MATCH($C1700,Mapping!$A$5:$A$26,0))&amp;" | "&amp;INDEX(Mapping!$B$30:$B$46,MATCH($B1700,Mapping!$A$30:$A$46,0)))</f>
        <v/>
      </c>
      <c r="I1700" s="14">
        <f>INDEX(Variables!$C$5:$C$205,MATCH($A1700,Variables!$A$5:$A$205,0))</f>
        <v/>
      </c>
      <c r="J1700" s="14">
        <f>INDEX(Variables!$E$5:$E$205,MATCH($A1700,Variables!$A$5:$A$205,0))</f>
        <v/>
      </c>
      <c r="K1700" s="11">
        <f>LOWER(Settings!$C$4)&amp;".mit."&amp;$A1700&amp;IF($C1700="","","."&amp;$C1700&amp;"."&amp;$B1700)&amp;IF(INDEX(Variables!$D$5:$D$205,MATCH($A1700,Variables!$A$5:$A$205,0))="","","."&amp;INDEX(Variables!$D$5:$D$205,MATCH($A1700,Variables!$A$5:$A$205,0)))&amp;"."&amp;K$5</f>
        <v/>
      </c>
      <c r="L1700" s="46">
        <f>L1682*Settings!$C$13*(INDEX(L$318:L$329,$D1700)+INDEX(L$305:L$316,$D1700))</f>
        <v/>
      </c>
      <c r="M1700" s="47">
        <f>M1682*Settings!$C$13*(INDEX(M$318:M$329,$D1700)+INDEX(M$305:M$316,$D1700))</f>
        <v/>
      </c>
      <c r="N1700" s="47">
        <f>N1682*Settings!$C$13*(INDEX(N$318:N$329,$D1700)+INDEX(N$305:N$316,$D1700))</f>
        <v/>
      </c>
      <c r="O1700" s="47">
        <f>O1682*Settings!$C$13*(INDEX(O$318:O$329,$D1700)+INDEX(O$305:O$316,$D1700))</f>
        <v/>
      </c>
      <c r="P1700" s="47">
        <f>P1682*Settings!$C$13*(INDEX(P$318:P$329,$D1700)+INDEX(P$305:P$316,$D1700))</f>
        <v/>
      </c>
      <c r="Q1700" s="47">
        <f>Q1682*Settings!$C$13*(INDEX(Q$318:Q$329,$D1700)+INDEX(Q$305:Q$316,$D1700))</f>
        <v/>
      </c>
      <c r="R1700" s="47">
        <f>R1682*Settings!$C$13*(INDEX(R$318:R$329,$D1700)+INDEX(R$305:R$316,$D1700))</f>
        <v/>
      </c>
      <c r="S1700" s="47">
        <f>S1682*Settings!$C$13*(INDEX(S$318:S$329,$D1700)+INDEX(S$305:S$316,$D1700))</f>
        <v/>
      </c>
      <c r="T1700" s="47">
        <f>T1682*Settings!$C$13*(INDEX(T$318:T$329,$D1700)+INDEX(T$305:T$316,$D1700))</f>
        <v/>
      </c>
      <c r="U1700" s="47">
        <f>U1682*Settings!$C$13*(INDEX(U$318:U$329,$D1700)+INDEX(U$305:U$316,$D1700))</f>
        <v/>
      </c>
      <c r="V1700" s="47">
        <f>V1682*Settings!$C$13*(INDEX(V$318:V$329,$D1700)+INDEX(V$305:V$316,$D1700))</f>
        <v/>
      </c>
      <c r="W1700" s="47">
        <f>W1682*Settings!$C$13*(INDEX(W$318:W$329,$D1700)+INDEX(W$305:W$316,$D1700))</f>
        <v/>
      </c>
      <c r="X1700" s="47">
        <f>X1682*Settings!$C$13*(INDEX(X$318:X$329,$D1700)+INDEX(X$305:X$316,$D1700))</f>
        <v/>
      </c>
      <c r="Y1700" s="47">
        <f>Y1682*Settings!$C$13*(INDEX(Y$318:Y$329,$D1700)+INDEX(Y$305:Y$316,$D1700))</f>
        <v/>
      </c>
      <c r="Z1700" s="47">
        <f>Z1682*Settings!$C$13*(INDEX(Z$318:Z$329,$D1700)+INDEX(Z$305:Z$316,$D1700))</f>
        <v/>
      </c>
      <c r="AA1700" s="47">
        <f>AA1682*Settings!$C$13*(INDEX(AA$318:AA$329,$D1700)+INDEX(AA$305:AA$316,$D1700))</f>
        <v/>
      </c>
      <c r="AB1700" s="47">
        <f>AB1682*Settings!$C$13*(INDEX(AB$318:AB$329,$D1700)+INDEX(AB$305:AB$316,$D1700))</f>
        <v/>
      </c>
      <c r="AC1700" s="47">
        <f>AC1682*Settings!$C$13*(INDEX(AC$318:AC$329,$D1700)+INDEX(AC$305:AC$316,$D1700))</f>
        <v/>
      </c>
      <c r="AD1700" s="58">
        <f>REVENUE(AD1682,Settings!$C$13,INDEX(AD$318:AD$329,$D1700)+INDEX(AD$305:AD$316,$D1700))</f>
        <v/>
      </c>
      <c r="AF1700" s="11">
        <f>LOWER(Settings!$C$4)&amp;".mit."&amp;$A1700&amp;IF($C1700="","","."&amp;$C1700&amp;"."&amp;$B1700)&amp;IF(INDEX(Variables!$D$5:$D$205,MATCH($A1700,Variables!$A$5:$A$205,0))="","","."&amp;INDEX(Variables!$D$5:$D$205,MATCH($A1700,Variables!$A$5:$A$205,0)))&amp;"."&amp;AF$5</f>
        <v/>
      </c>
      <c r="AG1700" s="46">
        <f>AG1682*Settings!$C$13*(INDEX(AG$318:AG$329,$D1700)+INDEX(AG$305:AG$316,$D1700))</f>
        <v/>
      </c>
      <c r="AH1700" s="47">
        <f>AH1682*Settings!$C$13*(INDEX(AH$318:AH$329,$D1700)+INDEX(AH$305:AH$316,$D1700))</f>
        <v/>
      </c>
      <c r="AI1700" s="47">
        <f>AI1682*Settings!$C$13*(INDEX(AI$318:AI$329,$D1700)+INDEX(AI$305:AI$316,$D1700))</f>
        <v/>
      </c>
      <c r="AJ1700" s="47">
        <f>AJ1682*Settings!$C$13*(INDEX(AJ$318:AJ$329,$D1700)+INDEX(AJ$305:AJ$316,$D1700))</f>
        <v/>
      </c>
      <c r="AK1700" s="47">
        <f>AK1682*Settings!$C$13*(INDEX(AK$318:AK$329,$D1700)+INDEX(AK$305:AK$316,$D1700))</f>
        <v/>
      </c>
      <c r="AL1700" s="47">
        <f>AL1682*Settings!$C$13*(INDEX(AL$318:AL$329,$D1700)+INDEX(AL$305:AL$316,$D1700))</f>
        <v/>
      </c>
      <c r="AM1700" s="47">
        <f>AM1682*Settings!$C$13*(INDEX(AM$318:AM$329,$D1700)+INDEX(AM$305:AM$316,$D1700))</f>
        <v/>
      </c>
      <c r="AN1700" s="47">
        <f>AN1682*Settings!$C$13*(INDEX(AN$318:AN$329,$D1700)+INDEX(AN$305:AN$316,$D1700))</f>
        <v/>
      </c>
      <c r="AO1700" s="47">
        <f>AO1682*Settings!$C$13*(INDEX(AO$318:AO$329,$D1700)+INDEX(AO$305:AO$316,$D1700))</f>
        <v/>
      </c>
      <c r="AP1700" s="47">
        <f>AP1682*Settings!$C$13*(INDEX(AP$318:AP$329,$D1700)+INDEX(AP$305:AP$316,$D1700))</f>
        <v/>
      </c>
      <c r="AQ1700" s="47">
        <f>AQ1682*Settings!$C$13*(INDEX(AQ$318:AQ$329,$D1700)+INDEX(AQ$305:AQ$316,$D1700))</f>
        <v/>
      </c>
      <c r="AR1700" s="47">
        <f>AR1682*Settings!$C$13*(INDEX(AR$318:AR$329,$D1700)+INDEX(AR$305:AR$316,$D1700))</f>
        <v/>
      </c>
      <c r="AS1700" s="47">
        <f>AS1682*Settings!$C$13*(INDEX(AS$318:AS$329,$D1700)+INDEX(AS$305:AS$316,$D1700))</f>
        <v/>
      </c>
      <c r="AT1700" s="47">
        <f>AT1682*Settings!$C$13*(INDEX(AT$318:AT$329,$D1700)+INDEX(AT$305:AT$316,$D1700))</f>
        <v/>
      </c>
      <c r="AU1700" s="47">
        <f>AU1682*Settings!$C$13*(INDEX(AU$318:AU$329,$D1700)+INDEX(AU$305:AU$316,$D1700))</f>
        <v/>
      </c>
      <c r="AV1700" s="47">
        <f>AV1682*Settings!$C$13*(INDEX(AV$318:AV$329,$D1700)+INDEX(AV$305:AV$316,$D1700))</f>
        <v/>
      </c>
      <c r="AW1700" s="47">
        <f>AW1682*Settings!$C$13*(INDEX(AW$318:AW$329,$D1700)+INDEX(AW$305:AW$316,$D1700))</f>
        <v/>
      </c>
      <c r="AX1700" s="47">
        <f>AX1682*Settings!$C$13*(INDEX(AX$318:AX$329,$D1700)+INDEX(AX$305:AX$316,$D1700))</f>
        <v/>
      </c>
      <c r="AY1700" s="58">
        <f>REVENUE(AY1682,Settings!$C$13,INDEX(AY$318:AY$329,$D1700)+INDEX(AY$305:AY$316,$D1700))</f>
        <v/>
      </c>
    </row>
    <row r="1701" hidden="1" outlineLevel="2">
      <c r="A1701" s="14" t="inlineStr">
        <is>
          <t>rtx</t>
        </is>
      </c>
      <c r="B1701" s="14" t="inlineStr">
        <is>
          <t>ker</t>
        </is>
      </c>
      <c r="C1701" s="14" t="inlineStr">
        <is>
          <t>cem</t>
        </is>
      </c>
      <c r="D1701" s="37">
        <f>INDEX(Inputs!$R$5:$R$132,MATCH($B1701&amp;"|"&amp;$C1701,Inputs!$A$5:$A$132,0))</f>
        <v/>
      </c>
      <c r="E1701" s="36" t="n"/>
      <c r="F1701" s="36" t="n"/>
      <c r="G1701" s="36" t="n"/>
      <c r="H1701" s="14">
        <f>INDEX(Variables!$B$5:$B$205,MATCH($A1701,Variables!$A$5:$A$205,0))&amp;IF($C1701="",""," | "&amp;INDEX(Mapping!$B$5:$B$26,MATCH($C1701,Mapping!$A$5:$A$26,0))&amp;" | "&amp;INDEX(Mapping!$B$30:$B$46,MATCH($B1701,Mapping!$A$30:$A$46,0)))</f>
        <v/>
      </c>
      <c r="I1701" s="14">
        <f>INDEX(Variables!$C$5:$C$205,MATCH($A1701,Variables!$A$5:$A$205,0))</f>
        <v/>
      </c>
      <c r="J1701" s="14">
        <f>INDEX(Variables!$E$5:$E$205,MATCH($A1701,Variables!$A$5:$A$205,0))</f>
        <v/>
      </c>
      <c r="K1701" s="11">
        <f>LOWER(Settings!$C$4)&amp;".mit."&amp;$A1701&amp;IF($C1701="","","."&amp;$C1701&amp;"."&amp;$B1701)&amp;IF(INDEX(Variables!$D$5:$D$205,MATCH($A1701,Variables!$A$5:$A$205,0))="","","."&amp;INDEX(Variables!$D$5:$D$205,MATCH($A1701,Variables!$A$5:$A$205,0)))&amp;"."&amp;K$5</f>
        <v/>
      </c>
      <c r="L1701" s="46">
        <f>L1683*Settings!$C$13*(INDEX(L$318:L$329,$D1701)+INDEX(L$305:L$316,$D1701))</f>
        <v/>
      </c>
      <c r="M1701" s="47">
        <f>M1683*Settings!$C$13*(INDEX(M$318:M$329,$D1701)+INDEX(M$305:M$316,$D1701))</f>
        <v/>
      </c>
      <c r="N1701" s="47">
        <f>N1683*Settings!$C$13*(INDEX(N$318:N$329,$D1701)+INDEX(N$305:N$316,$D1701))</f>
        <v/>
      </c>
      <c r="O1701" s="47">
        <f>O1683*Settings!$C$13*(INDEX(O$318:O$329,$D1701)+INDEX(O$305:O$316,$D1701))</f>
        <v/>
      </c>
      <c r="P1701" s="47">
        <f>P1683*Settings!$C$13*(INDEX(P$318:P$329,$D1701)+INDEX(P$305:P$316,$D1701))</f>
        <v/>
      </c>
      <c r="Q1701" s="47">
        <f>Q1683*Settings!$C$13*(INDEX(Q$318:Q$329,$D1701)+INDEX(Q$305:Q$316,$D1701))</f>
        <v/>
      </c>
      <c r="R1701" s="47">
        <f>R1683*Settings!$C$13*(INDEX(R$318:R$329,$D1701)+INDEX(R$305:R$316,$D1701))</f>
        <v/>
      </c>
      <c r="S1701" s="47">
        <f>S1683*Settings!$C$13*(INDEX(S$318:S$329,$D1701)+INDEX(S$305:S$316,$D1701))</f>
        <v/>
      </c>
      <c r="T1701" s="47">
        <f>T1683*Settings!$C$13*(INDEX(T$318:T$329,$D1701)+INDEX(T$305:T$316,$D1701))</f>
        <v/>
      </c>
      <c r="U1701" s="47">
        <f>U1683*Settings!$C$13*(INDEX(U$318:U$329,$D1701)+INDEX(U$305:U$316,$D1701))</f>
        <v/>
      </c>
      <c r="V1701" s="47">
        <f>V1683*Settings!$C$13*(INDEX(V$318:V$329,$D1701)+INDEX(V$305:V$316,$D1701))</f>
        <v/>
      </c>
      <c r="W1701" s="47">
        <f>W1683*Settings!$C$13*(INDEX(W$318:W$329,$D1701)+INDEX(W$305:W$316,$D1701))</f>
        <v/>
      </c>
      <c r="X1701" s="47">
        <f>X1683*Settings!$C$13*(INDEX(X$318:X$329,$D1701)+INDEX(X$305:X$316,$D1701))</f>
        <v/>
      </c>
      <c r="Y1701" s="47">
        <f>Y1683*Settings!$C$13*(INDEX(Y$318:Y$329,$D1701)+INDEX(Y$305:Y$316,$D1701))</f>
        <v/>
      </c>
      <c r="Z1701" s="47">
        <f>Z1683*Settings!$C$13*(INDEX(Z$318:Z$329,$D1701)+INDEX(Z$305:Z$316,$D1701))</f>
        <v/>
      </c>
      <c r="AA1701" s="47">
        <f>AA1683*Settings!$C$13*(INDEX(AA$318:AA$329,$D1701)+INDEX(AA$305:AA$316,$D1701))</f>
        <v/>
      </c>
      <c r="AB1701" s="47">
        <f>AB1683*Settings!$C$13*(INDEX(AB$318:AB$329,$D1701)+INDEX(AB$305:AB$316,$D1701))</f>
        <v/>
      </c>
      <c r="AC1701" s="47">
        <f>AC1683*Settings!$C$13*(INDEX(AC$318:AC$329,$D1701)+INDEX(AC$305:AC$316,$D1701))</f>
        <v/>
      </c>
      <c r="AD1701" s="58">
        <f>REVENUE(AD1683,Settings!$C$13,INDEX(AD$318:AD$329,$D1701)+INDEX(AD$305:AD$316,$D1701))</f>
        <v/>
      </c>
      <c r="AF1701" s="11">
        <f>LOWER(Settings!$C$4)&amp;".mit."&amp;$A1701&amp;IF($C1701="","","."&amp;$C1701&amp;"."&amp;$B1701)&amp;IF(INDEX(Variables!$D$5:$D$205,MATCH($A1701,Variables!$A$5:$A$205,0))="","","."&amp;INDEX(Variables!$D$5:$D$205,MATCH($A1701,Variables!$A$5:$A$205,0)))&amp;"."&amp;AF$5</f>
        <v/>
      </c>
      <c r="AG1701" s="46">
        <f>AG1683*Settings!$C$13*(INDEX(AG$318:AG$329,$D1701)+INDEX(AG$305:AG$316,$D1701))</f>
        <v/>
      </c>
      <c r="AH1701" s="47">
        <f>AH1683*Settings!$C$13*(INDEX(AH$318:AH$329,$D1701)+INDEX(AH$305:AH$316,$D1701))</f>
        <v/>
      </c>
      <c r="AI1701" s="47">
        <f>AI1683*Settings!$C$13*(INDEX(AI$318:AI$329,$D1701)+INDEX(AI$305:AI$316,$D1701))</f>
        <v/>
      </c>
      <c r="AJ1701" s="47">
        <f>AJ1683*Settings!$C$13*(INDEX(AJ$318:AJ$329,$D1701)+INDEX(AJ$305:AJ$316,$D1701))</f>
        <v/>
      </c>
      <c r="AK1701" s="47">
        <f>AK1683*Settings!$C$13*(INDEX(AK$318:AK$329,$D1701)+INDEX(AK$305:AK$316,$D1701))</f>
        <v/>
      </c>
      <c r="AL1701" s="47">
        <f>AL1683*Settings!$C$13*(INDEX(AL$318:AL$329,$D1701)+INDEX(AL$305:AL$316,$D1701))</f>
        <v/>
      </c>
      <c r="AM1701" s="47">
        <f>AM1683*Settings!$C$13*(INDEX(AM$318:AM$329,$D1701)+INDEX(AM$305:AM$316,$D1701))</f>
        <v/>
      </c>
      <c r="AN1701" s="47">
        <f>AN1683*Settings!$C$13*(INDEX(AN$318:AN$329,$D1701)+INDEX(AN$305:AN$316,$D1701))</f>
        <v/>
      </c>
      <c r="AO1701" s="47">
        <f>AO1683*Settings!$C$13*(INDEX(AO$318:AO$329,$D1701)+INDEX(AO$305:AO$316,$D1701))</f>
        <v/>
      </c>
      <c r="AP1701" s="47">
        <f>AP1683*Settings!$C$13*(INDEX(AP$318:AP$329,$D1701)+INDEX(AP$305:AP$316,$D1701))</f>
        <v/>
      </c>
      <c r="AQ1701" s="47">
        <f>AQ1683*Settings!$C$13*(INDEX(AQ$318:AQ$329,$D1701)+INDEX(AQ$305:AQ$316,$D1701))</f>
        <v/>
      </c>
      <c r="AR1701" s="47">
        <f>AR1683*Settings!$C$13*(INDEX(AR$318:AR$329,$D1701)+INDEX(AR$305:AR$316,$D1701))</f>
        <v/>
      </c>
      <c r="AS1701" s="47">
        <f>AS1683*Settings!$C$13*(INDEX(AS$318:AS$329,$D1701)+INDEX(AS$305:AS$316,$D1701))</f>
        <v/>
      </c>
      <c r="AT1701" s="47">
        <f>AT1683*Settings!$C$13*(INDEX(AT$318:AT$329,$D1701)+INDEX(AT$305:AT$316,$D1701))</f>
        <v/>
      </c>
      <c r="AU1701" s="47">
        <f>AU1683*Settings!$C$13*(INDEX(AU$318:AU$329,$D1701)+INDEX(AU$305:AU$316,$D1701))</f>
        <v/>
      </c>
      <c r="AV1701" s="47">
        <f>AV1683*Settings!$C$13*(INDEX(AV$318:AV$329,$D1701)+INDEX(AV$305:AV$316,$D1701))</f>
        <v/>
      </c>
      <c r="AW1701" s="47">
        <f>AW1683*Settings!$C$13*(INDEX(AW$318:AW$329,$D1701)+INDEX(AW$305:AW$316,$D1701))</f>
        <v/>
      </c>
      <c r="AX1701" s="47">
        <f>AX1683*Settings!$C$13*(INDEX(AX$318:AX$329,$D1701)+INDEX(AX$305:AX$316,$D1701))</f>
        <v/>
      </c>
      <c r="AY1701" s="58">
        <f>REVENUE(AY1683,Settings!$C$13,INDEX(AY$318:AY$329,$D1701)+INDEX(AY$305:AY$316,$D1701))</f>
        <v/>
      </c>
    </row>
    <row r="1702" hidden="1" outlineLevel="2">
      <c r="A1702" s="14" t="inlineStr">
        <is>
          <t>rtx</t>
        </is>
      </c>
      <c r="B1702" s="14" t="inlineStr">
        <is>
          <t>oop</t>
        </is>
      </c>
      <c r="C1702" s="14" t="inlineStr">
        <is>
          <t>cem</t>
        </is>
      </c>
      <c r="D1702" s="37">
        <f>INDEX(Inputs!$R$5:$R$132,MATCH($B1702&amp;"|"&amp;$C1702,Inputs!$A$5:$A$132,0))</f>
        <v/>
      </c>
      <c r="E1702" s="36" t="n"/>
      <c r="F1702" s="36" t="n"/>
      <c r="G1702" s="36" t="n"/>
      <c r="H1702" s="14">
        <f>INDEX(Variables!$B$5:$B$205,MATCH($A1702,Variables!$A$5:$A$205,0))&amp;IF($C1702="",""," | "&amp;INDEX(Mapping!$B$5:$B$26,MATCH($C1702,Mapping!$A$5:$A$26,0))&amp;" | "&amp;INDEX(Mapping!$B$30:$B$46,MATCH($B1702,Mapping!$A$30:$A$46,0)))</f>
        <v/>
      </c>
      <c r="I1702" s="14">
        <f>INDEX(Variables!$C$5:$C$205,MATCH($A1702,Variables!$A$5:$A$205,0))</f>
        <v/>
      </c>
      <c r="J1702" s="14">
        <f>INDEX(Variables!$E$5:$E$205,MATCH($A1702,Variables!$A$5:$A$205,0))</f>
        <v/>
      </c>
      <c r="K1702" s="11">
        <f>LOWER(Settings!$C$4)&amp;".mit."&amp;$A1702&amp;IF($C1702="","","."&amp;$C1702&amp;"."&amp;$B1702)&amp;IF(INDEX(Variables!$D$5:$D$205,MATCH($A1702,Variables!$A$5:$A$205,0))="","","."&amp;INDEX(Variables!$D$5:$D$205,MATCH($A1702,Variables!$A$5:$A$205,0)))&amp;"."&amp;K$5</f>
        <v/>
      </c>
      <c r="L1702" s="46">
        <f>L1684*Settings!$C$13*(INDEX(L$318:L$329,$D1702)+INDEX(L$305:L$316,$D1702))</f>
        <v/>
      </c>
      <c r="M1702" s="47">
        <f>M1684*Settings!$C$13*(INDEX(M$318:M$329,$D1702)+INDEX(M$305:M$316,$D1702))</f>
        <v/>
      </c>
      <c r="N1702" s="47">
        <f>N1684*Settings!$C$13*(INDEX(N$318:N$329,$D1702)+INDEX(N$305:N$316,$D1702))</f>
        <v/>
      </c>
      <c r="O1702" s="47">
        <f>O1684*Settings!$C$13*(INDEX(O$318:O$329,$D1702)+INDEX(O$305:O$316,$D1702))</f>
        <v/>
      </c>
      <c r="P1702" s="47">
        <f>P1684*Settings!$C$13*(INDEX(P$318:P$329,$D1702)+INDEX(P$305:P$316,$D1702))</f>
        <v/>
      </c>
      <c r="Q1702" s="47">
        <f>Q1684*Settings!$C$13*(INDEX(Q$318:Q$329,$D1702)+INDEX(Q$305:Q$316,$D1702))</f>
        <v/>
      </c>
      <c r="R1702" s="47">
        <f>R1684*Settings!$C$13*(INDEX(R$318:R$329,$D1702)+INDEX(R$305:R$316,$D1702))</f>
        <v/>
      </c>
      <c r="S1702" s="47">
        <f>S1684*Settings!$C$13*(INDEX(S$318:S$329,$D1702)+INDEX(S$305:S$316,$D1702))</f>
        <v/>
      </c>
      <c r="T1702" s="47">
        <f>T1684*Settings!$C$13*(INDEX(T$318:T$329,$D1702)+INDEX(T$305:T$316,$D1702))</f>
        <v/>
      </c>
      <c r="U1702" s="47">
        <f>U1684*Settings!$C$13*(INDEX(U$318:U$329,$D1702)+INDEX(U$305:U$316,$D1702))</f>
        <v/>
      </c>
      <c r="V1702" s="47">
        <f>V1684*Settings!$C$13*(INDEX(V$318:V$329,$D1702)+INDEX(V$305:V$316,$D1702))</f>
        <v/>
      </c>
      <c r="W1702" s="47">
        <f>W1684*Settings!$C$13*(INDEX(W$318:W$329,$D1702)+INDEX(W$305:W$316,$D1702))</f>
        <v/>
      </c>
      <c r="X1702" s="47">
        <f>X1684*Settings!$C$13*(INDEX(X$318:X$329,$D1702)+INDEX(X$305:X$316,$D1702))</f>
        <v/>
      </c>
      <c r="Y1702" s="47">
        <f>Y1684*Settings!$C$13*(INDEX(Y$318:Y$329,$D1702)+INDEX(Y$305:Y$316,$D1702))</f>
        <v/>
      </c>
      <c r="Z1702" s="47">
        <f>Z1684*Settings!$C$13*(INDEX(Z$318:Z$329,$D1702)+INDEX(Z$305:Z$316,$D1702))</f>
        <v/>
      </c>
      <c r="AA1702" s="47">
        <f>AA1684*Settings!$C$13*(INDEX(AA$318:AA$329,$D1702)+INDEX(AA$305:AA$316,$D1702))</f>
        <v/>
      </c>
      <c r="AB1702" s="47">
        <f>AB1684*Settings!$C$13*(INDEX(AB$318:AB$329,$D1702)+INDEX(AB$305:AB$316,$D1702))</f>
        <v/>
      </c>
      <c r="AC1702" s="47">
        <f>AC1684*Settings!$C$13*(INDEX(AC$318:AC$329,$D1702)+INDEX(AC$305:AC$316,$D1702))</f>
        <v/>
      </c>
      <c r="AD1702" s="58">
        <f>REVENUE(AD1684,Settings!$C$13,INDEX(AD$318:AD$329,$D1702)+INDEX(AD$305:AD$316,$D1702))</f>
        <v/>
      </c>
      <c r="AF1702" s="11">
        <f>LOWER(Settings!$C$4)&amp;".mit."&amp;$A1702&amp;IF($C1702="","","."&amp;$C1702&amp;"."&amp;$B1702)&amp;IF(INDEX(Variables!$D$5:$D$205,MATCH($A1702,Variables!$A$5:$A$205,0))="","","."&amp;INDEX(Variables!$D$5:$D$205,MATCH($A1702,Variables!$A$5:$A$205,0)))&amp;"."&amp;AF$5</f>
        <v/>
      </c>
      <c r="AG1702" s="46">
        <f>AG1684*Settings!$C$13*(INDEX(AG$318:AG$329,$D1702)+INDEX(AG$305:AG$316,$D1702))</f>
        <v/>
      </c>
      <c r="AH1702" s="47">
        <f>AH1684*Settings!$C$13*(INDEX(AH$318:AH$329,$D1702)+INDEX(AH$305:AH$316,$D1702))</f>
        <v/>
      </c>
      <c r="AI1702" s="47">
        <f>AI1684*Settings!$C$13*(INDEX(AI$318:AI$329,$D1702)+INDEX(AI$305:AI$316,$D1702))</f>
        <v/>
      </c>
      <c r="AJ1702" s="47">
        <f>AJ1684*Settings!$C$13*(INDEX(AJ$318:AJ$329,$D1702)+INDEX(AJ$305:AJ$316,$D1702))</f>
        <v/>
      </c>
      <c r="AK1702" s="47">
        <f>AK1684*Settings!$C$13*(INDEX(AK$318:AK$329,$D1702)+INDEX(AK$305:AK$316,$D1702))</f>
        <v/>
      </c>
      <c r="AL1702" s="47">
        <f>AL1684*Settings!$C$13*(INDEX(AL$318:AL$329,$D1702)+INDEX(AL$305:AL$316,$D1702))</f>
        <v/>
      </c>
      <c r="AM1702" s="47">
        <f>AM1684*Settings!$C$13*(INDEX(AM$318:AM$329,$D1702)+INDEX(AM$305:AM$316,$D1702))</f>
        <v/>
      </c>
      <c r="AN1702" s="47">
        <f>AN1684*Settings!$C$13*(INDEX(AN$318:AN$329,$D1702)+INDEX(AN$305:AN$316,$D1702))</f>
        <v/>
      </c>
      <c r="AO1702" s="47">
        <f>AO1684*Settings!$C$13*(INDEX(AO$318:AO$329,$D1702)+INDEX(AO$305:AO$316,$D1702))</f>
        <v/>
      </c>
      <c r="AP1702" s="47">
        <f>AP1684*Settings!$C$13*(INDEX(AP$318:AP$329,$D1702)+INDEX(AP$305:AP$316,$D1702))</f>
        <v/>
      </c>
      <c r="AQ1702" s="47">
        <f>AQ1684*Settings!$C$13*(INDEX(AQ$318:AQ$329,$D1702)+INDEX(AQ$305:AQ$316,$D1702))</f>
        <v/>
      </c>
      <c r="AR1702" s="47">
        <f>AR1684*Settings!$C$13*(INDEX(AR$318:AR$329,$D1702)+INDEX(AR$305:AR$316,$D1702))</f>
        <v/>
      </c>
      <c r="AS1702" s="47">
        <f>AS1684*Settings!$C$13*(INDEX(AS$318:AS$329,$D1702)+INDEX(AS$305:AS$316,$D1702))</f>
        <v/>
      </c>
      <c r="AT1702" s="47">
        <f>AT1684*Settings!$C$13*(INDEX(AT$318:AT$329,$D1702)+INDEX(AT$305:AT$316,$D1702))</f>
        <v/>
      </c>
      <c r="AU1702" s="47">
        <f>AU1684*Settings!$C$13*(INDEX(AU$318:AU$329,$D1702)+INDEX(AU$305:AU$316,$D1702))</f>
        <v/>
      </c>
      <c r="AV1702" s="47">
        <f>AV1684*Settings!$C$13*(INDEX(AV$318:AV$329,$D1702)+INDEX(AV$305:AV$316,$D1702))</f>
        <v/>
      </c>
      <c r="AW1702" s="47">
        <f>AW1684*Settings!$C$13*(INDEX(AW$318:AW$329,$D1702)+INDEX(AW$305:AW$316,$D1702))</f>
        <v/>
      </c>
      <c r="AX1702" s="47">
        <f>AX1684*Settings!$C$13*(INDEX(AX$318:AX$329,$D1702)+INDEX(AX$305:AX$316,$D1702))</f>
        <v/>
      </c>
      <c r="AY1702" s="58">
        <f>REVENUE(AY1684,Settings!$C$13,INDEX(AY$318:AY$329,$D1702)+INDEX(AY$305:AY$316,$D1702))</f>
        <v/>
      </c>
    </row>
    <row r="1703" hidden="1" outlineLevel="2">
      <c r="A1703" s="14" t="inlineStr">
        <is>
          <t>rtx</t>
        </is>
      </c>
      <c r="B1703" s="14" t="inlineStr">
        <is>
          <t>bio</t>
        </is>
      </c>
      <c r="C1703" s="14" t="inlineStr">
        <is>
          <t>cem</t>
        </is>
      </c>
      <c r="D1703" s="37">
        <f>INDEX(Inputs!$R$5:$R$132,MATCH($B1703&amp;"|"&amp;$C1703,Inputs!$A$5:$A$132,0))</f>
        <v/>
      </c>
      <c r="E1703" s="36" t="n"/>
      <c r="F1703" s="36" t="n"/>
      <c r="G1703" s="36" t="n"/>
      <c r="H1703" s="14">
        <f>INDEX(Variables!$B$5:$B$205,MATCH($A1703,Variables!$A$5:$A$205,0))&amp;IF($C1703="",""," | "&amp;INDEX(Mapping!$B$5:$B$26,MATCH($C1703,Mapping!$A$5:$A$26,0))&amp;" | "&amp;INDEX(Mapping!$B$30:$B$46,MATCH($B1703,Mapping!$A$30:$A$46,0)))</f>
        <v/>
      </c>
      <c r="I1703" s="14">
        <f>INDEX(Variables!$C$5:$C$205,MATCH($A1703,Variables!$A$5:$A$205,0))</f>
        <v/>
      </c>
      <c r="J1703" s="14">
        <f>INDEX(Variables!$E$5:$E$205,MATCH($A1703,Variables!$A$5:$A$205,0))</f>
        <v/>
      </c>
      <c r="K1703" s="11">
        <f>LOWER(Settings!$C$4)&amp;".mit."&amp;$A1703&amp;IF($C1703="","","."&amp;$C1703&amp;"."&amp;$B1703)&amp;IF(INDEX(Variables!$D$5:$D$205,MATCH($A1703,Variables!$A$5:$A$205,0))="","","."&amp;INDEX(Variables!$D$5:$D$205,MATCH($A1703,Variables!$A$5:$A$205,0)))&amp;"."&amp;K$5</f>
        <v/>
      </c>
      <c r="L1703" s="46">
        <f>L1685*Settings!$C$13*(INDEX(L$318:L$329,$D1703)+INDEX(L$305:L$316,$D1703))</f>
        <v/>
      </c>
      <c r="M1703" s="47">
        <f>M1685*Settings!$C$13*(INDEX(M$318:M$329,$D1703)+INDEX(M$305:M$316,$D1703))</f>
        <v/>
      </c>
      <c r="N1703" s="47">
        <f>N1685*Settings!$C$13*(INDEX(N$318:N$329,$D1703)+INDEX(N$305:N$316,$D1703))</f>
        <v/>
      </c>
      <c r="O1703" s="47">
        <f>O1685*Settings!$C$13*(INDEX(O$318:O$329,$D1703)+INDEX(O$305:O$316,$D1703))</f>
        <v/>
      </c>
      <c r="P1703" s="47">
        <f>P1685*Settings!$C$13*(INDEX(P$318:P$329,$D1703)+INDEX(P$305:P$316,$D1703))</f>
        <v/>
      </c>
      <c r="Q1703" s="47">
        <f>Q1685*Settings!$C$13*(INDEX(Q$318:Q$329,$D1703)+INDEX(Q$305:Q$316,$D1703))</f>
        <v/>
      </c>
      <c r="R1703" s="47">
        <f>R1685*Settings!$C$13*(INDEX(R$318:R$329,$D1703)+INDEX(R$305:R$316,$D1703))</f>
        <v/>
      </c>
      <c r="S1703" s="47">
        <f>S1685*Settings!$C$13*(INDEX(S$318:S$329,$D1703)+INDEX(S$305:S$316,$D1703))</f>
        <v/>
      </c>
      <c r="T1703" s="47">
        <f>T1685*Settings!$C$13*(INDEX(T$318:T$329,$D1703)+INDEX(T$305:T$316,$D1703))</f>
        <v/>
      </c>
      <c r="U1703" s="47">
        <f>U1685*Settings!$C$13*(INDEX(U$318:U$329,$D1703)+INDEX(U$305:U$316,$D1703))</f>
        <v/>
      </c>
      <c r="V1703" s="47">
        <f>V1685*Settings!$C$13*(INDEX(V$318:V$329,$D1703)+INDEX(V$305:V$316,$D1703))</f>
        <v/>
      </c>
      <c r="W1703" s="47">
        <f>W1685*Settings!$C$13*(INDEX(W$318:W$329,$D1703)+INDEX(W$305:W$316,$D1703))</f>
        <v/>
      </c>
      <c r="X1703" s="47">
        <f>X1685*Settings!$C$13*(INDEX(X$318:X$329,$D1703)+INDEX(X$305:X$316,$D1703))</f>
        <v/>
      </c>
      <c r="Y1703" s="47">
        <f>Y1685*Settings!$C$13*(INDEX(Y$318:Y$329,$D1703)+INDEX(Y$305:Y$316,$D1703))</f>
        <v/>
      </c>
      <c r="Z1703" s="47">
        <f>Z1685*Settings!$C$13*(INDEX(Z$318:Z$329,$D1703)+INDEX(Z$305:Z$316,$D1703))</f>
        <v/>
      </c>
      <c r="AA1703" s="47">
        <f>AA1685*Settings!$C$13*(INDEX(AA$318:AA$329,$D1703)+INDEX(AA$305:AA$316,$D1703))</f>
        <v/>
      </c>
      <c r="AB1703" s="47">
        <f>AB1685*Settings!$C$13*(INDEX(AB$318:AB$329,$D1703)+INDEX(AB$305:AB$316,$D1703))</f>
        <v/>
      </c>
      <c r="AC1703" s="47">
        <f>AC1685*Settings!$C$13*(INDEX(AC$318:AC$329,$D1703)+INDEX(AC$305:AC$316,$D1703))</f>
        <v/>
      </c>
      <c r="AD1703" s="58">
        <f>REVENUE(AD1685,Settings!$C$13,INDEX(AD$318:AD$329,$D1703)+INDEX(AD$305:AD$316,$D1703))</f>
        <v/>
      </c>
      <c r="AF1703" s="11">
        <f>LOWER(Settings!$C$4)&amp;".mit."&amp;$A1703&amp;IF($C1703="","","."&amp;$C1703&amp;"."&amp;$B1703)&amp;IF(INDEX(Variables!$D$5:$D$205,MATCH($A1703,Variables!$A$5:$A$205,0))="","","."&amp;INDEX(Variables!$D$5:$D$205,MATCH($A1703,Variables!$A$5:$A$205,0)))&amp;"."&amp;AF$5</f>
        <v/>
      </c>
      <c r="AG1703" s="46">
        <f>AG1685*Settings!$C$13*(INDEX(AG$318:AG$329,$D1703)+INDEX(AG$305:AG$316,$D1703))</f>
        <v/>
      </c>
      <c r="AH1703" s="47">
        <f>AH1685*Settings!$C$13*(INDEX(AH$318:AH$329,$D1703)+INDEX(AH$305:AH$316,$D1703))</f>
        <v/>
      </c>
      <c r="AI1703" s="47">
        <f>AI1685*Settings!$C$13*(INDEX(AI$318:AI$329,$D1703)+INDEX(AI$305:AI$316,$D1703))</f>
        <v/>
      </c>
      <c r="AJ1703" s="47">
        <f>AJ1685*Settings!$C$13*(INDEX(AJ$318:AJ$329,$D1703)+INDEX(AJ$305:AJ$316,$D1703))</f>
        <v/>
      </c>
      <c r="AK1703" s="47">
        <f>AK1685*Settings!$C$13*(INDEX(AK$318:AK$329,$D1703)+INDEX(AK$305:AK$316,$D1703))</f>
        <v/>
      </c>
      <c r="AL1703" s="47">
        <f>AL1685*Settings!$C$13*(INDEX(AL$318:AL$329,$D1703)+INDEX(AL$305:AL$316,$D1703))</f>
        <v/>
      </c>
      <c r="AM1703" s="47">
        <f>AM1685*Settings!$C$13*(INDEX(AM$318:AM$329,$D1703)+INDEX(AM$305:AM$316,$D1703))</f>
        <v/>
      </c>
      <c r="AN1703" s="47">
        <f>AN1685*Settings!$C$13*(INDEX(AN$318:AN$329,$D1703)+INDEX(AN$305:AN$316,$D1703))</f>
        <v/>
      </c>
      <c r="AO1703" s="47">
        <f>AO1685*Settings!$C$13*(INDEX(AO$318:AO$329,$D1703)+INDEX(AO$305:AO$316,$D1703))</f>
        <v/>
      </c>
      <c r="AP1703" s="47">
        <f>AP1685*Settings!$C$13*(INDEX(AP$318:AP$329,$D1703)+INDEX(AP$305:AP$316,$D1703))</f>
        <v/>
      </c>
      <c r="AQ1703" s="47">
        <f>AQ1685*Settings!$C$13*(INDEX(AQ$318:AQ$329,$D1703)+INDEX(AQ$305:AQ$316,$D1703))</f>
        <v/>
      </c>
      <c r="AR1703" s="47">
        <f>AR1685*Settings!$C$13*(INDEX(AR$318:AR$329,$D1703)+INDEX(AR$305:AR$316,$D1703))</f>
        <v/>
      </c>
      <c r="AS1703" s="47">
        <f>AS1685*Settings!$C$13*(INDEX(AS$318:AS$329,$D1703)+INDEX(AS$305:AS$316,$D1703))</f>
        <v/>
      </c>
      <c r="AT1703" s="47">
        <f>AT1685*Settings!$C$13*(INDEX(AT$318:AT$329,$D1703)+INDEX(AT$305:AT$316,$D1703))</f>
        <v/>
      </c>
      <c r="AU1703" s="47">
        <f>AU1685*Settings!$C$13*(INDEX(AU$318:AU$329,$D1703)+INDEX(AU$305:AU$316,$D1703))</f>
        <v/>
      </c>
      <c r="AV1703" s="47">
        <f>AV1685*Settings!$C$13*(INDEX(AV$318:AV$329,$D1703)+INDEX(AV$305:AV$316,$D1703))</f>
        <v/>
      </c>
      <c r="AW1703" s="47">
        <f>AW1685*Settings!$C$13*(INDEX(AW$318:AW$329,$D1703)+INDEX(AW$305:AW$316,$D1703))</f>
        <v/>
      </c>
      <c r="AX1703" s="47">
        <f>AX1685*Settings!$C$13*(INDEX(AX$318:AX$329,$D1703)+INDEX(AX$305:AX$316,$D1703))</f>
        <v/>
      </c>
      <c r="AY1703" s="58">
        <f>REVENUE(AY1685,Settings!$C$13,INDEX(AY$318:AY$329,$D1703)+INDEX(AY$305:AY$316,$D1703))</f>
        <v/>
      </c>
    </row>
    <row r="1704" hidden="1" outlineLevel="2"/>
    <row r="1705" hidden="1" outlineLevel="2">
      <c r="A1705" s="14" t="inlineStr">
        <is>
          <t>rsub</t>
        </is>
      </c>
      <c r="B1705" s="14" t="inlineStr">
        <is>
          <t>coa</t>
        </is>
      </c>
      <c r="C1705" s="14" t="inlineStr">
        <is>
          <t>cem</t>
        </is>
      </c>
      <c r="D1705" s="37">
        <f>INDEX(Inputs!$R$5:$R$132,MATCH($B1705&amp;"|"&amp;$C1705,Inputs!$A$5:$A$132,0))</f>
        <v/>
      </c>
      <c r="E1705" s="36" t="n"/>
      <c r="F1705" s="36" t="n"/>
      <c r="G1705" s="36" t="n"/>
      <c r="H1705" s="14">
        <f>INDEX(Variables!$B$5:$B$205,MATCH($A1705,Variables!$A$5:$A$205,0))&amp;IF($C1705="",""," | "&amp;INDEX(Mapping!$B$5:$B$26,MATCH($C1705,Mapping!$A$5:$A$26,0))&amp;" | "&amp;INDEX(Mapping!$B$30:$B$46,MATCH($B1705,Mapping!$A$30:$A$46,0)))</f>
        <v/>
      </c>
      <c r="I1705" s="14">
        <f>INDEX(Variables!$C$5:$C$205,MATCH($A1705,Variables!$A$5:$A$205,0))</f>
        <v/>
      </c>
      <c r="J1705" s="14">
        <f>INDEX(Variables!$E$5:$E$205,MATCH($A1705,Variables!$A$5:$A$205,0))</f>
        <v/>
      </c>
      <c r="K1705" s="11">
        <f>LOWER(Settings!$C$4)&amp;".mit."&amp;$A1705&amp;IF($C1705="","","."&amp;$C1705&amp;"."&amp;$B1705)&amp;IF(INDEX(Variables!$D$5:$D$205,MATCH($A1705,Variables!$A$5:$A$205,0))="","","."&amp;INDEX(Variables!$D$5:$D$205,MATCH($A1705,Variables!$A$5:$A$205,0)))&amp;"."&amp;K$5</f>
        <v/>
      </c>
      <c r="L1705" s="46">
        <f>L1678*Settings!$C$13*(INDEX(L$331:L$342,$D1705))</f>
        <v/>
      </c>
      <c r="M1705" s="47">
        <f>M1678*Settings!$C$13*(INDEX(M$331:M$342,$D1705))</f>
        <v/>
      </c>
      <c r="N1705" s="47">
        <f>N1678*Settings!$C$13*(INDEX(N$331:N$342,$D1705))</f>
        <v/>
      </c>
      <c r="O1705" s="47">
        <f>O1678*Settings!$C$13*(INDEX(O$331:O$342,$D1705))</f>
        <v/>
      </c>
      <c r="P1705" s="47">
        <f>P1678*Settings!$C$13*(INDEX(P$331:P$342,$D1705))</f>
        <v/>
      </c>
      <c r="Q1705" s="47">
        <f>Q1678*Settings!$C$13*(INDEX(Q$331:Q$342,$D1705))</f>
        <v/>
      </c>
      <c r="R1705" s="47">
        <f>R1678*Settings!$C$13*(INDEX(R$331:R$342,$D1705))</f>
        <v/>
      </c>
      <c r="S1705" s="47">
        <f>S1678*Settings!$C$13*(INDEX(S$331:S$342,$D1705))</f>
        <v/>
      </c>
      <c r="T1705" s="47">
        <f>T1678*Settings!$C$13*(INDEX(T$331:T$342,$D1705))</f>
        <v/>
      </c>
      <c r="U1705" s="47">
        <f>U1678*Settings!$C$13*(INDEX(U$331:U$342,$D1705))</f>
        <v/>
      </c>
      <c r="V1705" s="47">
        <f>V1678*Settings!$C$13*(INDEX(V$331:V$342,$D1705))</f>
        <v/>
      </c>
      <c r="W1705" s="47">
        <f>W1678*Settings!$C$13*(INDEX(W$331:W$342,$D1705))</f>
        <v/>
      </c>
      <c r="X1705" s="47">
        <f>X1678*Settings!$C$13*(INDEX(X$331:X$342,$D1705))</f>
        <v/>
      </c>
      <c r="Y1705" s="47">
        <f>Y1678*Settings!$C$13*(INDEX(Y$331:Y$342,$D1705))</f>
        <v/>
      </c>
      <c r="Z1705" s="47">
        <f>Z1678*Settings!$C$13*(INDEX(Z$331:Z$342,$D1705))</f>
        <v/>
      </c>
      <c r="AA1705" s="47">
        <f>AA1678*Settings!$C$13*(INDEX(AA$331:AA$342,$D1705))</f>
        <v/>
      </c>
      <c r="AB1705" s="47">
        <f>AB1678*Settings!$C$13*(INDEX(AB$331:AB$342,$D1705))</f>
        <v/>
      </c>
      <c r="AC1705" s="47">
        <f>AC1678*Settings!$C$13*(INDEX(AC$331:AC$342,$D1705))</f>
        <v/>
      </c>
      <c r="AD1705" s="58">
        <f>REVENUE(AD1678,Settings!$C$13,INDEX(AD$331:AD$342,$D1705))</f>
        <v/>
      </c>
      <c r="AF1705" s="11">
        <f>LOWER(Settings!$C$4)&amp;".mit."&amp;$A1705&amp;IF($C1705="","","."&amp;$C1705&amp;"."&amp;$B1705)&amp;IF(INDEX(Variables!$D$5:$D$205,MATCH($A1705,Variables!$A$5:$A$205,0))="","","."&amp;INDEX(Variables!$D$5:$D$205,MATCH($A1705,Variables!$A$5:$A$205,0)))&amp;"."&amp;AF$5</f>
        <v/>
      </c>
      <c r="AG1705" s="46">
        <f>AG1678*Settings!$C$13*(INDEX(AG$331:AG$342,$D1705))</f>
        <v/>
      </c>
      <c r="AH1705" s="47">
        <f>AH1678*Settings!$C$13*(INDEX(AH$331:AH$342,$D1705))</f>
        <v/>
      </c>
      <c r="AI1705" s="47">
        <f>AI1678*Settings!$C$13*(INDEX(AI$331:AI$342,$D1705))</f>
        <v/>
      </c>
      <c r="AJ1705" s="47">
        <f>AJ1678*Settings!$C$13*(INDEX(AJ$331:AJ$342,$D1705))</f>
        <v/>
      </c>
      <c r="AK1705" s="47">
        <f>AK1678*Settings!$C$13*(INDEX(AK$331:AK$342,$D1705))</f>
        <v/>
      </c>
      <c r="AL1705" s="47">
        <f>AL1678*Settings!$C$13*(INDEX(AL$331:AL$342,$D1705))</f>
        <v/>
      </c>
      <c r="AM1705" s="47">
        <f>AM1678*Settings!$C$13*(INDEX(AM$331:AM$342,$D1705))</f>
        <v/>
      </c>
      <c r="AN1705" s="47">
        <f>AN1678*Settings!$C$13*(INDEX(AN$331:AN$342,$D1705))</f>
        <v/>
      </c>
      <c r="AO1705" s="47">
        <f>AO1678*Settings!$C$13*(INDEX(AO$331:AO$342,$D1705))</f>
        <v/>
      </c>
      <c r="AP1705" s="47">
        <f>AP1678*Settings!$C$13*(INDEX(AP$331:AP$342,$D1705))</f>
        <v/>
      </c>
      <c r="AQ1705" s="47">
        <f>AQ1678*Settings!$C$13*(INDEX(AQ$331:AQ$342,$D1705))</f>
        <v/>
      </c>
      <c r="AR1705" s="47">
        <f>AR1678*Settings!$C$13*(INDEX(AR$331:AR$342,$D1705))</f>
        <v/>
      </c>
      <c r="AS1705" s="47">
        <f>AS1678*Settings!$C$13*(INDEX(AS$331:AS$342,$D1705))</f>
        <v/>
      </c>
      <c r="AT1705" s="47">
        <f>AT1678*Settings!$C$13*(INDEX(AT$331:AT$342,$D1705))</f>
        <v/>
      </c>
      <c r="AU1705" s="47">
        <f>AU1678*Settings!$C$13*(INDEX(AU$331:AU$342,$D1705))</f>
        <v/>
      </c>
      <c r="AV1705" s="47">
        <f>AV1678*Settings!$C$13*(INDEX(AV$331:AV$342,$D1705))</f>
        <v/>
      </c>
      <c r="AW1705" s="47">
        <f>AW1678*Settings!$C$13*(INDEX(AW$331:AW$342,$D1705))</f>
        <v/>
      </c>
      <c r="AX1705" s="47">
        <f>AX1678*Settings!$C$13*(INDEX(AX$331:AX$342,$D1705))</f>
        <v/>
      </c>
      <c r="AY1705" s="58">
        <f>REVENUE(AY1678,Settings!$C$13,INDEX(AY$331:AY$342,$D1705))</f>
        <v/>
      </c>
    </row>
    <row r="1706" hidden="1" outlineLevel="2">
      <c r="A1706" s="14" t="inlineStr">
        <is>
          <t>rsub</t>
        </is>
      </c>
      <c r="B1706" s="14" t="inlineStr">
        <is>
          <t>nga</t>
        </is>
      </c>
      <c r="C1706" s="14" t="inlineStr">
        <is>
          <t>cem</t>
        </is>
      </c>
      <c r="D1706" s="37">
        <f>INDEX(Inputs!$R$5:$R$132,MATCH($B1706&amp;"|"&amp;$C1706,Inputs!$A$5:$A$132,0))</f>
        <v/>
      </c>
      <c r="E1706" s="36" t="n"/>
      <c r="F1706" s="36" t="n"/>
      <c r="G1706" s="36" t="n"/>
      <c r="H1706" s="14">
        <f>INDEX(Variables!$B$5:$B$205,MATCH($A1706,Variables!$A$5:$A$205,0))&amp;IF($C1706="",""," | "&amp;INDEX(Mapping!$B$5:$B$26,MATCH($C1706,Mapping!$A$5:$A$26,0))&amp;" | "&amp;INDEX(Mapping!$B$30:$B$46,MATCH($B1706,Mapping!$A$30:$A$46,0)))</f>
        <v/>
      </c>
      <c r="I1706" s="14">
        <f>INDEX(Variables!$C$5:$C$205,MATCH($A1706,Variables!$A$5:$A$205,0))</f>
        <v/>
      </c>
      <c r="J1706" s="14">
        <f>INDEX(Variables!$E$5:$E$205,MATCH($A1706,Variables!$A$5:$A$205,0))</f>
        <v/>
      </c>
      <c r="K1706" s="11">
        <f>LOWER(Settings!$C$4)&amp;".mit."&amp;$A1706&amp;IF($C1706="","","."&amp;$C1706&amp;"."&amp;$B1706)&amp;IF(INDEX(Variables!$D$5:$D$205,MATCH($A1706,Variables!$A$5:$A$205,0))="","","."&amp;INDEX(Variables!$D$5:$D$205,MATCH($A1706,Variables!$A$5:$A$205,0)))&amp;"."&amp;K$5</f>
        <v/>
      </c>
      <c r="L1706" s="46">
        <f>L1679*Settings!$C$13*(INDEX(L$331:L$342,$D1706))</f>
        <v/>
      </c>
      <c r="M1706" s="47">
        <f>M1679*Settings!$C$13*(INDEX(M$331:M$342,$D1706))</f>
        <v/>
      </c>
      <c r="N1706" s="47">
        <f>N1679*Settings!$C$13*(INDEX(N$331:N$342,$D1706))</f>
        <v/>
      </c>
      <c r="O1706" s="47">
        <f>O1679*Settings!$C$13*(INDEX(O$331:O$342,$D1706))</f>
        <v/>
      </c>
      <c r="P1706" s="47">
        <f>P1679*Settings!$C$13*(INDEX(P$331:P$342,$D1706))</f>
        <v/>
      </c>
      <c r="Q1706" s="47">
        <f>Q1679*Settings!$C$13*(INDEX(Q$331:Q$342,$D1706))</f>
        <v/>
      </c>
      <c r="R1706" s="47">
        <f>R1679*Settings!$C$13*(INDEX(R$331:R$342,$D1706))</f>
        <v/>
      </c>
      <c r="S1706" s="47">
        <f>S1679*Settings!$C$13*(INDEX(S$331:S$342,$D1706))</f>
        <v/>
      </c>
      <c r="T1706" s="47">
        <f>T1679*Settings!$C$13*(INDEX(T$331:T$342,$D1706))</f>
        <v/>
      </c>
      <c r="U1706" s="47">
        <f>U1679*Settings!$C$13*(INDEX(U$331:U$342,$D1706))</f>
        <v/>
      </c>
      <c r="V1706" s="47">
        <f>V1679*Settings!$C$13*(INDEX(V$331:V$342,$D1706))</f>
        <v/>
      </c>
      <c r="W1706" s="47">
        <f>W1679*Settings!$C$13*(INDEX(W$331:W$342,$D1706))</f>
        <v/>
      </c>
      <c r="X1706" s="47">
        <f>X1679*Settings!$C$13*(INDEX(X$331:X$342,$D1706))</f>
        <v/>
      </c>
      <c r="Y1706" s="47">
        <f>Y1679*Settings!$C$13*(INDEX(Y$331:Y$342,$D1706))</f>
        <v/>
      </c>
      <c r="Z1706" s="47">
        <f>Z1679*Settings!$C$13*(INDEX(Z$331:Z$342,$D1706))</f>
        <v/>
      </c>
      <c r="AA1706" s="47">
        <f>AA1679*Settings!$C$13*(INDEX(AA$331:AA$342,$D1706))</f>
        <v/>
      </c>
      <c r="AB1706" s="47">
        <f>AB1679*Settings!$C$13*(INDEX(AB$331:AB$342,$D1706))</f>
        <v/>
      </c>
      <c r="AC1706" s="47">
        <f>AC1679*Settings!$C$13*(INDEX(AC$331:AC$342,$D1706))</f>
        <v/>
      </c>
      <c r="AD1706" s="58">
        <f>REVENUE(AD1679,Settings!$C$13,INDEX(AD$331:AD$342,$D1706))</f>
        <v/>
      </c>
      <c r="AF1706" s="11">
        <f>LOWER(Settings!$C$4)&amp;".mit."&amp;$A1706&amp;IF($C1706="","","."&amp;$C1706&amp;"."&amp;$B1706)&amp;IF(INDEX(Variables!$D$5:$D$205,MATCH($A1706,Variables!$A$5:$A$205,0))="","","."&amp;INDEX(Variables!$D$5:$D$205,MATCH($A1706,Variables!$A$5:$A$205,0)))&amp;"."&amp;AF$5</f>
        <v/>
      </c>
      <c r="AG1706" s="46">
        <f>AG1679*Settings!$C$13*(INDEX(AG$331:AG$342,$D1706))</f>
        <v/>
      </c>
      <c r="AH1706" s="47">
        <f>AH1679*Settings!$C$13*(INDEX(AH$331:AH$342,$D1706))</f>
        <v/>
      </c>
      <c r="AI1706" s="47">
        <f>AI1679*Settings!$C$13*(INDEX(AI$331:AI$342,$D1706))</f>
        <v/>
      </c>
      <c r="AJ1706" s="47">
        <f>AJ1679*Settings!$C$13*(INDEX(AJ$331:AJ$342,$D1706))</f>
        <v/>
      </c>
      <c r="AK1706" s="47">
        <f>AK1679*Settings!$C$13*(INDEX(AK$331:AK$342,$D1706))</f>
        <v/>
      </c>
      <c r="AL1706" s="47">
        <f>AL1679*Settings!$C$13*(INDEX(AL$331:AL$342,$D1706))</f>
        <v/>
      </c>
      <c r="AM1706" s="47">
        <f>AM1679*Settings!$C$13*(INDEX(AM$331:AM$342,$D1706))</f>
        <v/>
      </c>
      <c r="AN1706" s="47">
        <f>AN1679*Settings!$C$13*(INDEX(AN$331:AN$342,$D1706))</f>
        <v/>
      </c>
      <c r="AO1706" s="47">
        <f>AO1679*Settings!$C$13*(INDEX(AO$331:AO$342,$D1706))</f>
        <v/>
      </c>
      <c r="AP1706" s="47">
        <f>AP1679*Settings!$C$13*(INDEX(AP$331:AP$342,$D1706))</f>
        <v/>
      </c>
      <c r="AQ1706" s="47">
        <f>AQ1679*Settings!$C$13*(INDEX(AQ$331:AQ$342,$D1706))</f>
        <v/>
      </c>
      <c r="AR1706" s="47">
        <f>AR1679*Settings!$C$13*(INDEX(AR$331:AR$342,$D1706))</f>
        <v/>
      </c>
      <c r="AS1706" s="47">
        <f>AS1679*Settings!$C$13*(INDEX(AS$331:AS$342,$D1706))</f>
        <v/>
      </c>
      <c r="AT1706" s="47">
        <f>AT1679*Settings!$C$13*(INDEX(AT$331:AT$342,$D1706))</f>
        <v/>
      </c>
      <c r="AU1706" s="47">
        <f>AU1679*Settings!$C$13*(INDEX(AU$331:AU$342,$D1706))</f>
        <v/>
      </c>
      <c r="AV1706" s="47">
        <f>AV1679*Settings!$C$13*(INDEX(AV$331:AV$342,$D1706))</f>
        <v/>
      </c>
      <c r="AW1706" s="47">
        <f>AW1679*Settings!$C$13*(INDEX(AW$331:AW$342,$D1706))</f>
        <v/>
      </c>
      <c r="AX1706" s="47">
        <f>AX1679*Settings!$C$13*(INDEX(AX$331:AX$342,$D1706))</f>
        <v/>
      </c>
      <c r="AY1706" s="58">
        <f>REVENUE(AY1679,Settings!$C$13,INDEX(AY$331:AY$342,$D1706))</f>
        <v/>
      </c>
    </row>
    <row r="1707" hidden="1" outlineLevel="2">
      <c r="A1707" s="14" t="inlineStr">
        <is>
          <t>rsub</t>
        </is>
      </c>
      <c r="B1707" s="14" t="inlineStr">
        <is>
          <t>gso</t>
        </is>
      </c>
      <c r="C1707" s="14" t="inlineStr">
        <is>
          <t>cem</t>
        </is>
      </c>
      <c r="D1707" s="37">
        <f>INDEX(Inputs!$R$5:$R$132,MATCH($B1707&amp;"|"&amp;$C1707,Inputs!$A$5:$A$132,0))</f>
        <v/>
      </c>
      <c r="E1707" s="36" t="n"/>
      <c r="F1707" s="36" t="n"/>
      <c r="G1707" s="36" t="n"/>
      <c r="H1707" s="14">
        <f>INDEX(Variables!$B$5:$B$205,MATCH($A1707,Variables!$A$5:$A$205,0))&amp;IF($C1707="",""," | "&amp;INDEX(Mapping!$B$5:$B$26,MATCH($C1707,Mapping!$A$5:$A$26,0))&amp;" | "&amp;INDEX(Mapping!$B$30:$B$46,MATCH($B1707,Mapping!$A$30:$A$46,0)))</f>
        <v/>
      </c>
      <c r="I1707" s="14">
        <f>INDEX(Variables!$C$5:$C$205,MATCH($A1707,Variables!$A$5:$A$205,0))</f>
        <v/>
      </c>
      <c r="J1707" s="14">
        <f>INDEX(Variables!$E$5:$E$205,MATCH($A1707,Variables!$A$5:$A$205,0))</f>
        <v/>
      </c>
      <c r="K1707" s="11">
        <f>LOWER(Settings!$C$4)&amp;".mit."&amp;$A1707&amp;IF($C1707="","","."&amp;$C1707&amp;"."&amp;$B1707)&amp;IF(INDEX(Variables!$D$5:$D$205,MATCH($A1707,Variables!$A$5:$A$205,0))="","","."&amp;INDEX(Variables!$D$5:$D$205,MATCH($A1707,Variables!$A$5:$A$205,0)))&amp;"."&amp;K$5</f>
        <v/>
      </c>
      <c r="L1707" s="46">
        <f>L1680*Settings!$C$13*(INDEX(L$331:L$342,$D1707))</f>
        <v/>
      </c>
      <c r="M1707" s="47">
        <f>M1680*Settings!$C$13*(INDEX(M$331:M$342,$D1707))</f>
        <v/>
      </c>
      <c r="N1707" s="47">
        <f>N1680*Settings!$C$13*(INDEX(N$331:N$342,$D1707))</f>
        <v/>
      </c>
      <c r="O1707" s="47">
        <f>O1680*Settings!$C$13*(INDEX(O$331:O$342,$D1707))</f>
        <v/>
      </c>
      <c r="P1707" s="47">
        <f>P1680*Settings!$C$13*(INDEX(P$331:P$342,$D1707))</f>
        <v/>
      </c>
      <c r="Q1707" s="47">
        <f>Q1680*Settings!$C$13*(INDEX(Q$331:Q$342,$D1707))</f>
        <v/>
      </c>
      <c r="R1707" s="47">
        <f>R1680*Settings!$C$13*(INDEX(R$331:R$342,$D1707))</f>
        <v/>
      </c>
      <c r="S1707" s="47">
        <f>S1680*Settings!$C$13*(INDEX(S$331:S$342,$D1707))</f>
        <v/>
      </c>
      <c r="T1707" s="47">
        <f>T1680*Settings!$C$13*(INDEX(T$331:T$342,$D1707))</f>
        <v/>
      </c>
      <c r="U1707" s="47">
        <f>U1680*Settings!$C$13*(INDEX(U$331:U$342,$D1707))</f>
        <v/>
      </c>
      <c r="V1707" s="47">
        <f>V1680*Settings!$C$13*(INDEX(V$331:V$342,$D1707))</f>
        <v/>
      </c>
      <c r="W1707" s="47">
        <f>W1680*Settings!$C$13*(INDEX(W$331:W$342,$D1707))</f>
        <v/>
      </c>
      <c r="X1707" s="47">
        <f>X1680*Settings!$C$13*(INDEX(X$331:X$342,$D1707))</f>
        <v/>
      </c>
      <c r="Y1707" s="47">
        <f>Y1680*Settings!$C$13*(INDEX(Y$331:Y$342,$D1707))</f>
        <v/>
      </c>
      <c r="Z1707" s="47">
        <f>Z1680*Settings!$C$13*(INDEX(Z$331:Z$342,$D1707))</f>
        <v/>
      </c>
      <c r="AA1707" s="47">
        <f>AA1680*Settings!$C$13*(INDEX(AA$331:AA$342,$D1707))</f>
        <v/>
      </c>
      <c r="AB1707" s="47">
        <f>AB1680*Settings!$C$13*(INDEX(AB$331:AB$342,$D1707))</f>
        <v/>
      </c>
      <c r="AC1707" s="47">
        <f>AC1680*Settings!$C$13*(INDEX(AC$331:AC$342,$D1707))</f>
        <v/>
      </c>
      <c r="AD1707" s="58">
        <f>REVENUE(AD1680,Settings!$C$13,INDEX(AD$331:AD$342,$D1707))</f>
        <v/>
      </c>
      <c r="AF1707" s="11">
        <f>LOWER(Settings!$C$4)&amp;".mit."&amp;$A1707&amp;IF($C1707="","","."&amp;$C1707&amp;"."&amp;$B1707)&amp;IF(INDEX(Variables!$D$5:$D$205,MATCH($A1707,Variables!$A$5:$A$205,0))="","","."&amp;INDEX(Variables!$D$5:$D$205,MATCH($A1707,Variables!$A$5:$A$205,0)))&amp;"."&amp;AF$5</f>
        <v/>
      </c>
      <c r="AG1707" s="46">
        <f>AG1680*Settings!$C$13*(INDEX(AG$331:AG$342,$D1707))</f>
        <v/>
      </c>
      <c r="AH1707" s="47">
        <f>AH1680*Settings!$C$13*(INDEX(AH$331:AH$342,$D1707))</f>
        <v/>
      </c>
      <c r="AI1707" s="47">
        <f>AI1680*Settings!$C$13*(INDEX(AI$331:AI$342,$D1707))</f>
        <v/>
      </c>
      <c r="AJ1707" s="47">
        <f>AJ1680*Settings!$C$13*(INDEX(AJ$331:AJ$342,$D1707))</f>
        <v/>
      </c>
      <c r="AK1707" s="47">
        <f>AK1680*Settings!$C$13*(INDEX(AK$331:AK$342,$D1707))</f>
        <v/>
      </c>
      <c r="AL1707" s="47">
        <f>AL1680*Settings!$C$13*(INDEX(AL$331:AL$342,$D1707))</f>
        <v/>
      </c>
      <c r="AM1707" s="47">
        <f>AM1680*Settings!$C$13*(INDEX(AM$331:AM$342,$D1707))</f>
        <v/>
      </c>
      <c r="AN1707" s="47">
        <f>AN1680*Settings!$C$13*(INDEX(AN$331:AN$342,$D1707))</f>
        <v/>
      </c>
      <c r="AO1707" s="47">
        <f>AO1680*Settings!$C$13*(INDEX(AO$331:AO$342,$D1707))</f>
        <v/>
      </c>
      <c r="AP1707" s="47">
        <f>AP1680*Settings!$C$13*(INDEX(AP$331:AP$342,$D1707))</f>
        <v/>
      </c>
      <c r="AQ1707" s="47">
        <f>AQ1680*Settings!$C$13*(INDEX(AQ$331:AQ$342,$D1707))</f>
        <v/>
      </c>
      <c r="AR1707" s="47">
        <f>AR1680*Settings!$C$13*(INDEX(AR$331:AR$342,$D1707))</f>
        <v/>
      </c>
      <c r="AS1707" s="47">
        <f>AS1680*Settings!$C$13*(INDEX(AS$331:AS$342,$D1707))</f>
        <v/>
      </c>
      <c r="AT1707" s="47">
        <f>AT1680*Settings!$C$13*(INDEX(AT$331:AT$342,$D1707))</f>
        <v/>
      </c>
      <c r="AU1707" s="47">
        <f>AU1680*Settings!$C$13*(INDEX(AU$331:AU$342,$D1707))</f>
        <v/>
      </c>
      <c r="AV1707" s="47">
        <f>AV1680*Settings!$C$13*(INDEX(AV$331:AV$342,$D1707))</f>
        <v/>
      </c>
      <c r="AW1707" s="47">
        <f>AW1680*Settings!$C$13*(INDEX(AW$331:AW$342,$D1707))</f>
        <v/>
      </c>
      <c r="AX1707" s="47">
        <f>AX1680*Settings!$C$13*(INDEX(AX$331:AX$342,$D1707))</f>
        <v/>
      </c>
      <c r="AY1707" s="58">
        <f>REVENUE(AY1680,Settings!$C$13,INDEX(AY$331:AY$342,$D1707))</f>
        <v/>
      </c>
    </row>
    <row r="1708" hidden="1" outlineLevel="2">
      <c r="A1708" s="14" t="inlineStr">
        <is>
          <t>rsub</t>
        </is>
      </c>
      <c r="B1708" s="14" t="inlineStr">
        <is>
          <t>die</t>
        </is>
      </c>
      <c r="C1708" s="14" t="inlineStr">
        <is>
          <t>cem</t>
        </is>
      </c>
      <c r="D1708" s="37">
        <f>INDEX(Inputs!$R$5:$R$132,MATCH($B1708&amp;"|"&amp;$C1708,Inputs!$A$5:$A$132,0))</f>
        <v/>
      </c>
      <c r="E1708" s="36" t="n"/>
      <c r="F1708" s="36" t="n"/>
      <c r="G1708" s="36" t="n"/>
      <c r="H1708" s="14">
        <f>INDEX(Variables!$B$5:$B$205,MATCH($A1708,Variables!$A$5:$A$205,0))&amp;IF($C1708="",""," | "&amp;INDEX(Mapping!$B$5:$B$26,MATCH($C1708,Mapping!$A$5:$A$26,0))&amp;" | "&amp;INDEX(Mapping!$B$30:$B$46,MATCH($B1708,Mapping!$A$30:$A$46,0)))</f>
        <v/>
      </c>
      <c r="I1708" s="14">
        <f>INDEX(Variables!$C$5:$C$205,MATCH($A1708,Variables!$A$5:$A$205,0))</f>
        <v/>
      </c>
      <c r="J1708" s="14">
        <f>INDEX(Variables!$E$5:$E$205,MATCH($A1708,Variables!$A$5:$A$205,0))</f>
        <v/>
      </c>
      <c r="K1708" s="11">
        <f>LOWER(Settings!$C$4)&amp;".mit."&amp;$A1708&amp;IF($C1708="","","."&amp;$C1708&amp;"."&amp;$B1708)&amp;IF(INDEX(Variables!$D$5:$D$205,MATCH($A1708,Variables!$A$5:$A$205,0))="","","."&amp;INDEX(Variables!$D$5:$D$205,MATCH($A1708,Variables!$A$5:$A$205,0)))&amp;"."&amp;K$5</f>
        <v/>
      </c>
      <c r="L1708" s="46">
        <f>L1681*Settings!$C$13*(INDEX(L$331:L$342,$D1708))</f>
        <v/>
      </c>
      <c r="M1708" s="47">
        <f>M1681*Settings!$C$13*(INDEX(M$331:M$342,$D1708))</f>
        <v/>
      </c>
      <c r="N1708" s="47">
        <f>N1681*Settings!$C$13*(INDEX(N$331:N$342,$D1708))</f>
        <v/>
      </c>
      <c r="O1708" s="47">
        <f>O1681*Settings!$C$13*(INDEX(O$331:O$342,$D1708))</f>
        <v/>
      </c>
      <c r="P1708" s="47">
        <f>P1681*Settings!$C$13*(INDEX(P$331:P$342,$D1708))</f>
        <v/>
      </c>
      <c r="Q1708" s="47">
        <f>Q1681*Settings!$C$13*(INDEX(Q$331:Q$342,$D1708))</f>
        <v/>
      </c>
      <c r="R1708" s="47">
        <f>R1681*Settings!$C$13*(INDEX(R$331:R$342,$D1708))</f>
        <v/>
      </c>
      <c r="S1708" s="47">
        <f>S1681*Settings!$C$13*(INDEX(S$331:S$342,$D1708))</f>
        <v/>
      </c>
      <c r="T1708" s="47">
        <f>T1681*Settings!$C$13*(INDEX(T$331:T$342,$D1708))</f>
        <v/>
      </c>
      <c r="U1708" s="47">
        <f>U1681*Settings!$C$13*(INDEX(U$331:U$342,$D1708))</f>
        <v/>
      </c>
      <c r="V1708" s="47">
        <f>V1681*Settings!$C$13*(INDEX(V$331:V$342,$D1708))</f>
        <v/>
      </c>
      <c r="W1708" s="47">
        <f>W1681*Settings!$C$13*(INDEX(W$331:W$342,$D1708))</f>
        <v/>
      </c>
      <c r="X1708" s="47">
        <f>X1681*Settings!$C$13*(INDEX(X$331:X$342,$D1708))</f>
        <v/>
      </c>
      <c r="Y1708" s="47">
        <f>Y1681*Settings!$C$13*(INDEX(Y$331:Y$342,$D1708))</f>
        <v/>
      </c>
      <c r="Z1708" s="47">
        <f>Z1681*Settings!$C$13*(INDEX(Z$331:Z$342,$D1708))</f>
        <v/>
      </c>
      <c r="AA1708" s="47">
        <f>AA1681*Settings!$C$13*(INDEX(AA$331:AA$342,$D1708))</f>
        <v/>
      </c>
      <c r="AB1708" s="47">
        <f>AB1681*Settings!$C$13*(INDEX(AB$331:AB$342,$D1708))</f>
        <v/>
      </c>
      <c r="AC1708" s="47">
        <f>AC1681*Settings!$C$13*(INDEX(AC$331:AC$342,$D1708))</f>
        <v/>
      </c>
      <c r="AD1708" s="58">
        <f>REVENUE(AD1681,Settings!$C$13,INDEX(AD$331:AD$342,$D1708))</f>
        <v/>
      </c>
      <c r="AF1708" s="11">
        <f>LOWER(Settings!$C$4)&amp;".mit."&amp;$A1708&amp;IF($C1708="","","."&amp;$C1708&amp;"."&amp;$B1708)&amp;IF(INDEX(Variables!$D$5:$D$205,MATCH($A1708,Variables!$A$5:$A$205,0))="","","."&amp;INDEX(Variables!$D$5:$D$205,MATCH($A1708,Variables!$A$5:$A$205,0)))&amp;"."&amp;AF$5</f>
        <v/>
      </c>
      <c r="AG1708" s="46">
        <f>AG1681*Settings!$C$13*(INDEX(AG$331:AG$342,$D1708))</f>
        <v/>
      </c>
      <c r="AH1708" s="47">
        <f>AH1681*Settings!$C$13*(INDEX(AH$331:AH$342,$D1708))</f>
        <v/>
      </c>
      <c r="AI1708" s="47">
        <f>AI1681*Settings!$C$13*(INDEX(AI$331:AI$342,$D1708))</f>
        <v/>
      </c>
      <c r="AJ1708" s="47">
        <f>AJ1681*Settings!$C$13*(INDEX(AJ$331:AJ$342,$D1708))</f>
        <v/>
      </c>
      <c r="AK1708" s="47">
        <f>AK1681*Settings!$C$13*(INDEX(AK$331:AK$342,$D1708))</f>
        <v/>
      </c>
      <c r="AL1708" s="47">
        <f>AL1681*Settings!$C$13*(INDEX(AL$331:AL$342,$D1708))</f>
        <v/>
      </c>
      <c r="AM1708" s="47">
        <f>AM1681*Settings!$C$13*(INDEX(AM$331:AM$342,$D1708))</f>
        <v/>
      </c>
      <c r="AN1708" s="47">
        <f>AN1681*Settings!$C$13*(INDEX(AN$331:AN$342,$D1708))</f>
        <v/>
      </c>
      <c r="AO1708" s="47">
        <f>AO1681*Settings!$C$13*(INDEX(AO$331:AO$342,$D1708))</f>
        <v/>
      </c>
      <c r="AP1708" s="47">
        <f>AP1681*Settings!$C$13*(INDEX(AP$331:AP$342,$D1708))</f>
        <v/>
      </c>
      <c r="AQ1708" s="47">
        <f>AQ1681*Settings!$C$13*(INDEX(AQ$331:AQ$342,$D1708))</f>
        <v/>
      </c>
      <c r="AR1708" s="47">
        <f>AR1681*Settings!$C$13*(INDEX(AR$331:AR$342,$D1708))</f>
        <v/>
      </c>
      <c r="AS1708" s="47">
        <f>AS1681*Settings!$C$13*(INDEX(AS$331:AS$342,$D1708))</f>
        <v/>
      </c>
      <c r="AT1708" s="47">
        <f>AT1681*Settings!$C$13*(INDEX(AT$331:AT$342,$D1708))</f>
        <v/>
      </c>
      <c r="AU1708" s="47">
        <f>AU1681*Settings!$C$13*(INDEX(AU$331:AU$342,$D1708))</f>
        <v/>
      </c>
      <c r="AV1708" s="47">
        <f>AV1681*Settings!$C$13*(INDEX(AV$331:AV$342,$D1708))</f>
        <v/>
      </c>
      <c r="AW1708" s="47">
        <f>AW1681*Settings!$C$13*(INDEX(AW$331:AW$342,$D1708))</f>
        <v/>
      </c>
      <c r="AX1708" s="47">
        <f>AX1681*Settings!$C$13*(INDEX(AX$331:AX$342,$D1708))</f>
        <v/>
      </c>
      <c r="AY1708" s="58">
        <f>REVENUE(AY1681,Settings!$C$13,INDEX(AY$331:AY$342,$D1708))</f>
        <v/>
      </c>
    </row>
    <row r="1709" hidden="1" outlineLevel="2">
      <c r="A1709" s="14" t="inlineStr">
        <is>
          <t>rsub</t>
        </is>
      </c>
      <c r="B1709" s="14" t="inlineStr">
        <is>
          <t>lpg</t>
        </is>
      </c>
      <c r="C1709" s="14" t="inlineStr">
        <is>
          <t>cem</t>
        </is>
      </c>
      <c r="D1709" s="37">
        <f>INDEX(Inputs!$R$5:$R$132,MATCH($B1709&amp;"|"&amp;$C1709,Inputs!$A$5:$A$132,0))</f>
        <v/>
      </c>
      <c r="E1709" s="36" t="n"/>
      <c r="F1709" s="36" t="n"/>
      <c r="G1709" s="36" t="n"/>
      <c r="H1709" s="14">
        <f>INDEX(Variables!$B$5:$B$205,MATCH($A1709,Variables!$A$5:$A$205,0))&amp;IF($C1709="",""," | "&amp;INDEX(Mapping!$B$5:$B$26,MATCH($C1709,Mapping!$A$5:$A$26,0))&amp;" | "&amp;INDEX(Mapping!$B$30:$B$46,MATCH($B1709,Mapping!$A$30:$A$46,0)))</f>
        <v/>
      </c>
      <c r="I1709" s="14">
        <f>INDEX(Variables!$C$5:$C$205,MATCH($A1709,Variables!$A$5:$A$205,0))</f>
        <v/>
      </c>
      <c r="J1709" s="14">
        <f>INDEX(Variables!$E$5:$E$205,MATCH($A1709,Variables!$A$5:$A$205,0))</f>
        <v/>
      </c>
      <c r="K1709" s="11">
        <f>LOWER(Settings!$C$4)&amp;".mit."&amp;$A1709&amp;IF($C1709="","","."&amp;$C1709&amp;"."&amp;$B1709)&amp;IF(INDEX(Variables!$D$5:$D$205,MATCH($A1709,Variables!$A$5:$A$205,0))="","","."&amp;INDEX(Variables!$D$5:$D$205,MATCH($A1709,Variables!$A$5:$A$205,0)))&amp;"."&amp;K$5</f>
        <v/>
      </c>
      <c r="L1709" s="46">
        <f>L1682*Settings!$C$13*(INDEX(L$331:L$342,$D1709))</f>
        <v/>
      </c>
      <c r="M1709" s="47">
        <f>M1682*Settings!$C$13*(INDEX(M$331:M$342,$D1709))</f>
        <v/>
      </c>
      <c r="N1709" s="47">
        <f>N1682*Settings!$C$13*(INDEX(N$331:N$342,$D1709))</f>
        <v/>
      </c>
      <c r="O1709" s="47">
        <f>O1682*Settings!$C$13*(INDEX(O$331:O$342,$D1709))</f>
        <v/>
      </c>
      <c r="P1709" s="47">
        <f>P1682*Settings!$C$13*(INDEX(P$331:P$342,$D1709))</f>
        <v/>
      </c>
      <c r="Q1709" s="47">
        <f>Q1682*Settings!$C$13*(INDEX(Q$331:Q$342,$D1709))</f>
        <v/>
      </c>
      <c r="R1709" s="47">
        <f>R1682*Settings!$C$13*(INDEX(R$331:R$342,$D1709))</f>
        <v/>
      </c>
      <c r="S1709" s="47">
        <f>S1682*Settings!$C$13*(INDEX(S$331:S$342,$D1709))</f>
        <v/>
      </c>
      <c r="T1709" s="47">
        <f>T1682*Settings!$C$13*(INDEX(T$331:T$342,$D1709))</f>
        <v/>
      </c>
      <c r="U1709" s="47">
        <f>U1682*Settings!$C$13*(INDEX(U$331:U$342,$D1709))</f>
        <v/>
      </c>
      <c r="V1709" s="47">
        <f>V1682*Settings!$C$13*(INDEX(V$331:V$342,$D1709))</f>
        <v/>
      </c>
      <c r="W1709" s="47">
        <f>W1682*Settings!$C$13*(INDEX(W$331:W$342,$D1709))</f>
        <v/>
      </c>
      <c r="X1709" s="47">
        <f>X1682*Settings!$C$13*(INDEX(X$331:X$342,$D1709))</f>
        <v/>
      </c>
      <c r="Y1709" s="47">
        <f>Y1682*Settings!$C$13*(INDEX(Y$331:Y$342,$D1709))</f>
        <v/>
      </c>
      <c r="Z1709" s="47">
        <f>Z1682*Settings!$C$13*(INDEX(Z$331:Z$342,$D1709))</f>
        <v/>
      </c>
      <c r="AA1709" s="47">
        <f>AA1682*Settings!$C$13*(INDEX(AA$331:AA$342,$D1709))</f>
        <v/>
      </c>
      <c r="AB1709" s="47">
        <f>AB1682*Settings!$C$13*(INDEX(AB$331:AB$342,$D1709))</f>
        <v/>
      </c>
      <c r="AC1709" s="47">
        <f>AC1682*Settings!$C$13*(INDEX(AC$331:AC$342,$D1709))</f>
        <v/>
      </c>
      <c r="AD1709" s="58">
        <f>REVENUE(AD1682,Settings!$C$13,INDEX(AD$331:AD$342,$D1709))</f>
        <v/>
      </c>
      <c r="AF1709" s="11">
        <f>LOWER(Settings!$C$4)&amp;".mit."&amp;$A1709&amp;IF($C1709="","","."&amp;$C1709&amp;"."&amp;$B1709)&amp;IF(INDEX(Variables!$D$5:$D$205,MATCH($A1709,Variables!$A$5:$A$205,0))="","","."&amp;INDEX(Variables!$D$5:$D$205,MATCH($A1709,Variables!$A$5:$A$205,0)))&amp;"."&amp;AF$5</f>
        <v/>
      </c>
      <c r="AG1709" s="46">
        <f>AG1682*Settings!$C$13*(INDEX(AG$331:AG$342,$D1709))</f>
        <v/>
      </c>
      <c r="AH1709" s="47">
        <f>AH1682*Settings!$C$13*(INDEX(AH$331:AH$342,$D1709))</f>
        <v/>
      </c>
      <c r="AI1709" s="47">
        <f>AI1682*Settings!$C$13*(INDEX(AI$331:AI$342,$D1709))</f>
        <v/>
      </c>
      <c r="AJ1709" s="47">
        <f>AJ1682*Settings!$C$13*(INDEX(AJ$331:AJ$342,$D1709))</f>
        <v/>
      </c>
      <c r="AK1709" s="47">
        <f>AK1682*Settings!$C$13*(INDEX(AK$331:AK$342,$D1709))</f>
        <v/>
      </c>
      <c r="AL1709" s="47">
        <f>AL1682*Settings!$C$13*(INDEX(AL$331:AL$342,$D1709))</f>
        <v/>
      </c>
      <c r="AM1709" s="47">
        <f>AM1682*Settings!$C$13*(INDEX(AM$331:AM$342,$D1709))</f>
        <v/>
      </c>
      <c r="AN1709" s="47">
        <f>AN1682*Settings!$C$13*(INDEX(AN$331:AN$342,$D1709))</f>
        <v/>
      </c>
      <c r="AO1709" s="47">
        <f>AO1682*Settings!$C$13*(INDEX(AO$331:AO$342,$D1709))</f>
        <v/>
      </c>
      <c r="AP1709" s="47">
        <f>AP1682*Settings!$C$13*(INDEX(AP$331:AP$342,$D1709))</f>
        <v/>
      </c>
      <c r="AQ1709" s="47">
        <f>AQ1682*Settings!$C$13*(INDEX(AQ$331:AQ$342,$D1709))</f>
        <v/>
      </c>
      <c r="AR1709" s="47">
        <f>AR1682*Settings!$C$13*(INDEX(AR$331:AR$342,$D1709))</f>
        <v/>
      </c>
      <c r="AS1709" s="47">
        <f>AS1682*Settings!$C$13*(INDEX(AS$331:AS$342,$D1709))</f>
        <v/>
      </c>
      <c r="AT1709" s="47">
        <f>AT1682*Settings!$C$13*(INDEX(AT$331:AT$342,$D1709))</f>
        <v/>
      </c>
      <c r="AU1709" s="47">
        <f>AU1682*Settings!$C$13*(INDEX(AU$331:AU$342,$D1709))</f>
        <v/>
      </c>
      <c r="AV1709" s="47">
        <f>AV1682*Settings!$C$13*(INDEX(AV$331:AV$342,$D1709))</f>
        <v/>
      </c>
      <c r="AW1709" s="47">
        <f>AW1682*Settings!$C$13*(INDEX(AW$331:AW$342,$D1709))</f>
        <v/>
      </c>
      <c r="AX1709" s="47">
        <f>AX1682*Settings!$C$13*(INDEX(AX$331:AX$342,$D1709))</f>
        <v/>
      </c>
      <c r="AY1709" s="58">
        <f>REVENUE(AY1682,Settings!$C$13,INDEX(AY$331:AY$342,$D1709))</f>
        <v/>
      </c>
    </row>
    <row r="1710" hidden="1" outlineLevel="2">
      <c r="A1710" s="14" t="inlineStr">
        <is>
          <t>rsub</t>
        </is>
      </c>
      <c r="B1710" s="14" t="inlineStr">
        <is>
          <t>ker</t>
        </is>
      </c>
      <c r="C1710" s="14" t="inlineStr">
        <is>
          <t>cem</t>
        </is>
      </c>
      <c r="D1710" s="37">
        <f>INDEX(Inputs!$R$5:$R$132,MATCH($B1710&amp;"|"&amp;$C1710,Inputs!$A$5:$A$132,0))</f>
        <v/>
      </c>
      <c r="E1710" s="36" t="n"/>
      <c r="F1710" s="36" t="n"/>
      <c r="G1710" s="36" t="n"/>
      <c r="H1710" s="14">
        <f>INDEX(Variables!$B$5:$B$205,MATCH($A1710,Variables!$A$5:$A$205,0))&amp;IF($C1710="",""," | "&amp;INDEX(Mapping!$B$5:$B$26,MATCH($C1710,Mapping!$A$5:$A$26,0))&amp;" | "&amp;INDEX(Mapping!$B$30:$B$46,MATCH($B1710,Mapping!$A$30:$A$46,0)))</f>
        <v/>
      </c>
      <c r="I1710" s="14">
        <f>INDEX(Variables!$C$5:$C$205,MATCH($A1710,Variables!$A$5:$A$205,0))</f>
        <v/>
      </c>
      <c r="J1710" s="14">
        <f>INDEX(Variables!$E$5:$E$205,MATCH($A1710,Variables!$A$5:$A$205,0))</f>
        <v/>
      </c>
      <c r="K1710" s="11">
        <f>LOWER(Settings!$C$4)&amp;".mit."&amp;$A1710&amp;IF($C1710="","","."&amp;$C1710&amp;"."&amp;$B1710)&amp;IF(INDEX(Variables!$D$5:$D$205,MATCH($A1710,Variables!$A$5:$A$205,0))="","","."&amp;INDEX(Variables!$D$5:$D$205,MATCH($A1710,Variables!$A$5:$A$205,0)))&amp;"."&amp;K$5</f>
        <v/>
      </c>
      <c r="L1710" s="46">
        <f>L1683*Settings!$C$13*(INDEX(L$331:L$342,$D1710))</f>
        <v/>
      </c>
      <c r="M1710" s="47">
        <f>M1683*Settings!$C$13*(INDEX(M$331:M$342,$D1710))</f>
        <v/>
      </c>
      <c r="N1710" s="47">
        <f>N1683*Settings!$C$13*(INDEX(N$331:N$342,$D1710))</f>
        <v/>
      </c>
      <c r="O1710" s="47">
        <f>O1683*Settings!$C$13*(INDEX(O$331:O$342,$D1710))</f>
        <v/>
      </c>
      <c r="P1710" s="47">
        <f>P1683*Settings!$C$13*(INDEX(P$331:P$342,$D1710))</f>
        <v/>
      </c>
      <c r="Q1710" s="47">
        <f>Q1683*Settings!$C$13*(INDEX(Q$331:Q$342,$D1710))</f>
        <v/>
      </c>
      <c r="R1710" s="47">
        <f>R1683*Settings!$C$13*(INDEX(R$331:R$342,$D1710))</f>
        <v/>
      </c>
      <c r="S1710" s="47">
        <f>S1683*Settings!$C$13*(INDEX(S$331:S$342,$D1710))</f>
        <v/>
      </c>
      <c r="T1710" s="47">
        <f>T1683*Settings!$C$13*(INDEX(T$331:T$342,$D1710))</f>
        <v/>
      </c>
      <c r="U1710" s="47">
        <f>U1683*Settings!$C$13*(INDEX(U$331:U$342,$D1710))</f>
        <v/>
      </c>
      <c r="V1710" s="47">
        <f>V1683*Settings!$C$13*(INDEX(V$331:V$342,$D1710))</f>
        <v/>
      </c>
      <c r="W1710" s="47">
        <f>W1683*Settings!$C$13*(INDEX(W$331:W$342,$D1710))</f>
        <v/>
      </c>
      <c r="X1710" s="47">
        <f>X1683*Settings!$C$13*(INDEX(X$331:X$342,$D1710))</f>
        <v/>
      </c>
      <c r="Y1710" s="47">
        <f>Y1683*Settings!$C$13*(INDEX(Y$331:Y$342,$D1710))</f>
        <v/>
      </c>
      <c r="Z1710" s="47">
        <f>Z1683*Settings!$C$13*(INDEX(Z$331:Z$342,$D1710))</f>
        <v/>
      </c>
      <c r="AA1710" s="47">
        <f>AA1683*Settings!$C$13*(INDEX(AA$331:AA$342,$D1710))</f>
        <v/>
      </c>
      <c r="AB1710" s="47">
        <f>AB1683*Settings!$C$13*(INDEX(AB$331:AB$342,$D1710))</f>
        <v/>
      </c>
      <c r="AC1710" s="47">
        <f>AC1683*Settings!$C$13*(INDEX(AC$331:AC$342,$D1710))</f>
        <v/>
      </c>
      <c r="AD1710" s="58">
        <f>REVENUE(AD1683,Settings!$C$13,INDEX(AD$331:AD$342,$D1710))</f>
        <v/>
      </c>
      <c r="AF1710" s="11">
        <f>LOWER(Settings!$C$4)&amp;".mit."&amp;$A1710&amp;IF($C1710="","","."&amp;$C1710&amp;"."&amp;$B1710)&amp;IF(INDEX(Variables!$D$5:$D$205,MATCH($A1710,Variables!$A$5:$A$205,0))="","","."&amp;INDEX(Variables!$D$5:$D$205,MATCH($A1710,Variables!$A$5:$A$205,0)))&amp;"."&amp;AF$5</f>
        <v/>
      </c>
      <c r="AG1710" s="46">
        <f>AG1683*Settings!$C$13*(INDEX(AG$331:AG$342,$D1710))</f>
        <v/>
      </c>
      <c r="AH1710" s="47">
        <f>AH1683*Settings!$C$13*(INDEX(AH$331:AH$342,$D1710))</f>
        <v/>
      </c>
      <c r="AI1710" s="47">
        <f>AI1683*Settings!$C$13*(INDEX(AI$331:AI$342,$D1710))</f>
        <v/>
      </c>
      <c r="AJ1710" s="47">
        <f>AJ1683*Settings!$C$13*(INDEX(AJ$331:AJ$342,$D1710))</f>
        <v/>
      </c>
      <c r="AK1710" s="47">
        <f>AK1683*Settings!$C$13*(INDEX(AK$331:AK$342,$D1710))</f>
        <v/>
      </c>
      <c r="AL1710" s="47">
        <f>AL1683*Settings!$C$13*(INDEX(AL$331:AL$342,$D1710))</f>
        <v/>
      </c>
      <c r="AM1710" s="47">
        <f>AM1683*Settings!$C$13*(INDEX(AM$331:AM$342,$D1710))</f>
        <v/>
      </c>
      <c r="AN1710" s="47">
        <f>AN1683*Settings!$C$13*(INDEX(AN$331:AN$342,$D1710))</f>
        <v/>
      </c>
      <c r="AO1710" s="47">
        <f>AO1683*Settings!$C$13*(INDEX(AO$331:AO$342,$D1710))</f>
        <v/>
      </c>
      <c r="AP1710" s="47">
        <f>AP1683*Settings!$C$13*(INDEX(AP$331:AP$342,$D1710))</f>
        <v/>
      </c>
      <c r="AQ1710" s="47">
        <f>AQ1683*Settings!$C$13*(INDEX(AQ$331:AQ$342,$D1710))</f>
        <v/>
      </c>
      <c r="AR1710" s="47">
        <f>AR1683*Settings!$C$13*(INDEX(AR$331:AR$342,$D1710))</f>
        <v/>
      </c>
      <c r="AS1710" s="47">
        <f>AS1683*Settings!$C$13*(INDEX(AS$331:AS$342,$D1710))</f>
        <v/>
      </c>
      <c r="AT1710" s="47">
        <f>AT1683*Settings!$C$13*(INDEX(AT$331:AT$342,$D1710))</f>
        <v/>
      </c>
      <c r="AU1710" s="47">
        <f>AU1683*Settings!$C$13*(INDEX(AU$331:AU$342,$D1710))</f>
        <v/>
      </c>
      <c r="AV1710" s="47">
        <f>AV1683*Settings!$C$13*(INDEX(AV$331:AV$342,$D1710))</f>
        <v/>
      </c>
      <c r="AW1710" s="47">
        <f>AW1683*Settings!$C$13*(INDEX(AW$331:AW$342,$D1710))</f>
        <v/>
      </c>
      <c r="AX1710" s="47">
        <f>AX1683*Settings!$C$13*(INDEX(AX$331:AX$342,$D1710))</f>
        <v/>
      </c>
      <c r="AY1710" s="58">
        <f>REVENUE(AY1683,Settings!$C$13,INDEX(AY$331:AY$342,$D1710))</f>
        <v/>
      </c>
    </row>
    <row r="1711" hidden="1" outlineLevel="2">
      <c r="A1711" s="14" t="inlineStr">
        <is>
          <t>rsub</t>
        </is>
      </c>
      <c r="B1711" s="14" t="inlineStr">
        <is>
          <t>oop</t>
        </is>
      </c>
      <c r="C1711" s="14" t="inlineStr">
        <is>
          <t>cem</t>
        </is>
      </c>
      <c r="D1711" s="37">
        <f>INDEX(Inputs!$R$5:$R$132,MATCH($B1711&amp;"|"&amp;$C1711,Inputs!$A$5:$A$132,0))</f>
        <v/>
      </c>
      <c r="E1711" s="36" t="n"/>
      <c r="F1711" s="36" t="n"/>
      <c r="G1711" s="36" t="n"/>
      <c r="H1711" s="14">
        <f>INDEX(Variables!$B$5:$B$205,MATCH($A1711,Variables!$A$5:$A$205,0))&amp;IF($C1711="",""," | "&amp;INDEX(Mapping!$B$5:$B$26,MATCH($C1711,Mapping!$A$5:$A$26,0))&amp;" | "&amp;INDEX(Mapping!$B$30:$B$46,MATCH($B1711,Mapping!$A$30:$A$46,0)))</f>
        <v/>
      </c>
      <c r="I1711" s="14">
        <f>INDEX(Variables!$C$5:$C$205,MATCH($A1711,Variables!$A$5:$A$205,0))</f>
        <v/>
      </c>
      <c r="J1711" s="14">
        <f>INDEX(Variables!$E$5:$E$205,MATCH($A1711,Variables!$A$5:$A$205,0))</f>
        <v/>
      </c>
      <c r="K1711" s="11">
        <f>LOWER(Settings!$C$4)&amp;".mit."&amp;$A1711&amp;IF($C1711="","","."&amp;$C1711&amp;"."&amp;$B1711)&amp;IF(INDEX(Variables!$D$5:$D$205,MATCH($A1711,Variables!$A$5:$A$205,0))="","","."&amp;INDEX(Variables!$D$5:$D$205,MATCH($A1711,Variables!$A$5:$A$205,0)))&amp;"."&amp;K$5</f>
        <v/>
      </c>
      <c r="L1711" s="46">
        <f>L1684*Settings!$C$13*(INDEX(L$331:L$342,$D1711))</f>
        <v/>
      </c>
      <c r="M1711" s="47">
        <f>M1684*Settings!$C$13*(INDEX(M$331:M$342,$D1711))</f>
        <v/>
      </c>
      <c r="N1711" s="47">
        <f>N1684*Settings!$C$13*(INDEX(N$331:N$342,$D1711))</f>
        <v/>
      </c>
      <c r="O1711" s="47">
        <f>O1684*Settings!$C$13*(INDEX(O$331:O$342,$D1711))</f>
        <v/>
      </c>
      <c r="P1711" s="47">
        <f>P1684*Settings!$C$13*(INDEX(P$331:P$342,$D1711))</f>
        <v/>
      </c>
      <c r="Q1711" s="47">
        <f>Q1684*Settings!$C$13*(INDEX(Q$331:Q$342,$D1711))</f>
        <v/>
      </c>
      <c r="R1711" s="47">
        <f>R1684*Settings!$C$13*(INDEX(R$331:R$342,$D1711))</f>
        <v/>
      </c>
      <c r="S1711" s="47">
        <f>S1684*Settings!$C$13*(INDEX(S$331:S$342,$D1711))</f>
        <v/>
      </c>
      <c r="T1711" s="47">
        <f>T1684*Settings!$C$13*(INDEX(T$331:T$342,$D1711))</f>
        <v/>
      </c>
      <c r="U1711" s="47">
        <f>U1684*Settings!$C$13*(INDEX(U$331:U$342,$D1711))</f>
        <v/>
      </c>
      <c r="V1711" s="47">
        <f>V1684*Settings!$C$13*(INDEX(V$331:V$342,$D1711))</f>
        <v/>
      </c>
      <c r="W1711" s="47">
        <f>W1684*Settings!$C$13*(INDEX(W$331:W$342,$D1711))</f>
        <v/>
      </c>
      <c r="X1711" s="47">
        <f>X1684*Settings!$C$13*(INDEX(X$331:X$342,$D1711))</f>
        <v/>
      </c>
      <c r="Y1711" s="47">
        <f>Y1684*Settings!$C$13*(INDEX(Y$331:Y$342,$D1711))</f>
        <v/>
      </c>
      <c r="Z1711" s="47">
        <f>Z1684*Settings!$C$13*(INDEX(Z$331:Z$342,$D1711))</f>
        <v/>
      </c>
      <c r="AA1711" s="47">
        <f>AA1684*Settings!$C$13*(INDEX(AA$331:AA$342,$D1711))</f>
        <v/>
      </c>
      <c r="AB1711" s="47">
        <f>AB1684*Settings!$C$13*(INDEX(AB$331:AB$342,$D1711))</f>
        <v/>
      </c>
      <c r="AC1711" s="47">
        <f>AC1684*Settings!$C$13*(INDEX(AC$331:AC$342,$D1711))</f>
        <v/>
      </c>
      <c r="AD1711" s="58">
        <f>REVENUE(AD1684,Settings!$C$13,INDEX(AD$331:AD$342,$D1711))</f>
        <v/>
      </c>
      <c r="AF1711" s="11">
        <f>LOWER(Settings!$C$4)&amp;".mit."&amp;$A1711&amp;IF($C1711="","","."&amp;$C1711&amp;"."&amp;$B1711)&amp;IF(INDEX(Variables!$D$5:$D$205,MATCH($A1711,Variables!$A$5:$A$205,0))="","","."&amp;INDEX(Variables!$D$5:$D$205,MATCH($A1711,Variables!$A$5:$A$205,0)))&amp;"."&amp;AF$5</f>
        <v/>
      </c>
      <c r="AG1711" s="46">
        <f>AG1684*Settings!$C$13*(INDEX(AG$331:AG$342,$D1711))</f>
        <v/>
      </c>
      <c r="AH1711" s="47">
        <f>AH1684*Settings!$C$13*(INDEX(AH$331:AH$342,$D1711))</f>
        <v/>
      </c>
      <c r="AI1711" s="47">
        <f>AI1684*Settings!$C$13*(INDEX(AI$331:AI$342,$D1711))</f>
        <v/>
      </c>
      <c r="AJ1711" s="47">
        <f>AJ1684*Settings!$C$13*(INDEX(AJ$331:AJ$342,$D1711))</f>
        <v/>
      </c>
      <c r="AK1711" s="47">
        <f>AK1684*Settings!$C$13*(INDEX(AK$331:AK$342,$D1711))</f>
        <v/>
      </c>
      <c r="AL1711" s="47">
        <f>AL1684*Settings!$C$13*(INDEX(AL$331:AL$342,$D1711))</f>
        <v/>
      </c>
      <c r="AM1711" s="47">
        <f>AM1684*Settings!$C$13*(INDEX(AM$331:AM$342,$D1711))</f>
        <v/>
      </c>
      <c r="AN1711" s="47">
        <f>AN1684*Settings!$C$13*(INDEX(AN$331:AN$342,$D1711))</f>
        <v/>
      </c>
      <c r="AO1711" s="47">
        <f>AO1684*Settings!$C$13*(INDEX(AO$331:AO$342,$D1711))</f>
        <v/>
      </c>
      <c r="AP1711" s="47">
        <f>AP1684*Settings!$C$13*(INDEX(AP$331:AP$342,$D1711))</f>
        <v/>
      </c>
      <c r="AQ1711" s="47">
        <f>AQ1684*Settings!$C$13*(INDEX(AQ$331:AQ$342,$D1711))</f>
        <v/>
      </c>
      <c r="AR1711" s="47">
        <f>AR1684*Settings!$C$13*(INDEX(AR$331:AR$342,$D1711))</f>
        <v/>
      </c>
      <c r="AS1711" s="47">
        <f>AS1684*Settings!$C$13*(INDEX(AS$331:AS$342,$D1711))</f>
        <v/>
      </c>
      <c r="AT1711" s="47">
        <f>AT1684*Settings!$C$13*(INDEX(AT$331:AT$342,$D1711))</f>
        <v/>
      </c>
      <c r="AU1711" s="47">
        <f>AU1684*Settings!$C$13*(INDEX(AU$331:AU$342,$D1711))</f>
        <v/>
      </c>
      <c r="AV1711" s="47">
        <f>AV1684*Settings!$C$13*(INDEX(AV$331:AV$342,$D1711))</f>
        <v/>
      </c>
      <c r="AW1711" s="47">
        <f>AW1684*Settings!$C$13*(INDEX(AW$331:AW$342,$D1711))</f>
        <v/>
      </c>
      <c r="AX1711" s="47">
        <f>AX1684*Settings!$C$13*(INDEX(AX$331:AX$342,$D1711))</f>
        <v/>
      </c>
      <c r="AY1711" s="58">
        <f>REVENUE(AY1684,Settings!$C$13,INDEX(AY$331:AY$342,$D1711))</f>
        <v/>
      </c>
    </row>
    <row r="1712" hidden="1" outlineLevel="2">
      <c r="A1712" s="14" t="inlineStr">
        <is>
          <t>rsub</t>
        </is>
      </c>
      <c r="B1712" s="14" t="inlineStr">
        <is>
          <t>bio</t>
        </is>
      </c>
      <c r="C1712" s="14" t="inlineStr">
        <is>
          <t>cem</t>
        </is>
      </c>
      <c r="D1712" s="37">
        <f>INDEX(Inputs!$R$5:$R$132,MATCH($B1712&amp;"|"&amp;$C1712,Inputs!$A$5:$A$132,0))</f>
        <v/>
      </c>
      <c r="E1712" s="36" t="n"/>
      <c r="F1712" s="36" t="n"/>
      <c r="G1712" s="36" t="n"/>
      <c r="H1712" s="14">
        <f>INDEX(Variables!$B$5:$B$205,MATCH($A1712,Variables!$A$5:$A$205,0))&amp;IF($C1712="",""," | "&amp;INDEX(Mapping!$B$5:$B$26,MATCH($C1712,Mapping!$A$5:$A$26,0))&amp;" | "&amp;INDEX(Mapping!$B$30:$B$46,MATCH($B1712,Mapping!$A$30:$A$46,0)))</f>
        <v/>
      </c>
      <c r="I1712" s="14">
        <f>INDEX(Variables!$C$5:$C$205,MATCH($A1712,Variables!$A$5:$A$205,0))</f>
        <v/>
      </c>
      <c r="J1712" s="14">
        <f>INDEX(Variables!$E$5:$E$205,MATCH($A1712,Variables!$A$5:$A$205,0))</f>
        <v/>
      </c>
      <c r="K1712" s="11">
        <f>LOWER(Settings!$C$4)&amp;".mit."&amp;$A1712&amp;IF($C1712="","","."&amp;$C1712&amp;"."&amp;$B1712)&amp;IF(INDEX(Variables!$D$5:$D$205,MATCH($A1712,Variables!$A$5:$A$205,0))="","","."&amp;INDEX(Variables!$D$5:$D$205,MATCH($A1712,Variables!$A$5:$A$205,0)))&amp;"."&amp;K$5</f>
        <v/>
      </c>
      <c r="L1712" s="46">
        <f>L1685*Settings!$C$13*(INDEX(L$331:L$342,$D1712))</f>
        <v/>
      </c>
      <c r="M1712" s="47">
        <f>M1685*Settings!$C$13*(INDEX(M$331:M$342,$D1712))</f>
        <v/>
      </c>
      <c r="N1712" s="47">
        <f>N1685*Settings!$C$13*(INDEX(N$331:N$342,$D1712))</f>
        <v/>
      </c>
      <c r="O1712" s="47">
        <f>O1685*Settings!$C$13*(INDEX(O$331:O$342,$D1712))</f>
        <v/>
      </c>
      <c r="P1712" s="47">
        <f>P1685*Settings!$C$13*(INDEX(P$331:P$342,$D1712))</f>
        <v/>
      </c>
      <c r="Q1712" s="47">
        <f>Q1685*Settings!$C$13*(INDEX(Q$331:Q$342,$D1712))</f>
        <v/>
      </c>
      <c r="R1712" s="47">
        <f>R1685*Settings!$C$13*(INDEX(R$331:R$342,$D1712))</f>
        <v/>
      </c>
      <c r="S1712" s="47">
        <f>S1685*Settings!$C$13*(INDEX(S$331:S$342,$D1712))</f>
        <v/>
      </c>
      <c r="T1712" s="47">
        <f>T1685*Settings!$C$13*(INDEX(T$331:T$342,$D1712))</f>
        <v/>
      </c>
      <c r="U1712" s="47">
        <f>U1685*Settings!$C$13*(INDEX(U$331:U$342,$D1712))</f>
        <v/>
      </c>
      <c r="V1712" s="47">
        <f>V1685*Settings!$C$13*(INDEX(V$331:V$342,$D1712))</f>
        <v/>
      </c>
      <c r="W1712" s="47">
        <f>W1685*Settings!$C$13*(INDEX(W$331:W$342,$D1712))</f>
        <v/>
      </c>
      <c r="X1712" s="47">
        <f>X1685*Settings!$C$13*(INDEX(X$331:X$342,$D1712))</f>
        <v/>
      </c>
      <c r="Y1712" s="47">
        <f>Y1685*Settings!$C$13*(INDEX(Y$331:Y$342,$D1712))</f>
        <v/>
      </c>
      <c r="Z1712" s="47">
        <f>Z1685*Settings!$C$13*(INDEX(Z$331:Z$342,$D1712))</f>
        <v/>
      </c>
      <c r="AA1712" s="47">
        <f>AA1685*Settings!$C$13*(INDEX(AA$331:AA$342,$D1712))</f>
        <v/>
      </c>
      <c r="AB1712" s="47">
        <f>AB1685*Settings!$C$13*(INDEX(AB$331:AB$342,$D1712))</f>
        <v/>
      </c>
      <c r="AC1712" s="47">
        <f>AC1685*Settings!$C$13*(INDEX(AC$331:AC$342,$D1712))</f>
        <v/>
      </c>
      <c r="AD1712" s="58">
        <f>REVENUE(AD1685,Settings!$C$13,INDEX(AD$331:AD$342,$D1712))</f>
        <v/>
      </c>
      <c r="AF1712" s="11">
        <f>LOWER(Settings!$C$4)&amp;".mit."&amp;$A1712&amp;IF($C1712="","","."&amp;$C1712&amp;"."&amp;$B1712)&amp;IF(INDEX(Variables!$D$5:$D$205,MATCH($A1712,Variables!$A$5:$A$205,0))="","","."&amp;INDEX(Variables!$D$5:$D$205,MATCH($A1712,Variables!$A$5:$A$205,0)))&amp;"."&amp;AF$5</f>
        <v/>
      </c>
      <c r="AG1712" s="46">
        <f>AG1685*Settings!$C$13*(INDEX(AG$331:AG$342,$D1712))</f>
        <v/>
      </c>
      <c r="AH1712" s="47">
        <f>AH1685*Settings!$C$13*(INDEX(AH$331:AH$342,$D1712))</f>
        <v/>
      </c>
      <c r="AI1712" s="47">
        <f>AI1685*Settings!$C$13*(INDEX(AI$331:AI$342,$D1712))</f>
        <v/>
      </c>
      <c r="AJ1712" s="47">
        <f>AJ1685*Settings!$C$13*(INDEX(AJ$331:AJ$342,$D1712))</f>
        <v/>
      </c>
      <c r="AK1712" s="47">
        <f>AK1685*Settings!$C$13*(INDEX(AK$331:AK$342,$D1712))</f>
        <v/>
      </c>
      <c r="AL1712" s="47">
        <f>AL1685*Settings!$C$13*(INDEX(AL$331:AL$342,$D1712))</f>
        <v/>
      </c>
      <c r="AM1712" s="47">
        <f>AM1685*Settings!$C$13*(INDEX(AM$331:AM$342,$D1712))</f>
        <v/>
      </c>
      <c r="AN1712" s="47">
        <f>AN1685*Settings!$C$13*(INDEX(AN$331:AN$342,$D1712))</f>
        <v/>
      </c>
      <c r="AO1712" s="47">
        <f>AO1685*Settings!$C$13*(INDEX(AO$331:AO$342,$D1712))</f>
        <v/>
      </c>
      <c r="AP1712" s="47">
        <f>AP1685*Settings!$C$13*(INDEX(AP$331:AP$342,$D1712))</f>
        <v/>
      </c>
      <c r="AQ1712" s="47">
        <f>AQ1685*Settings!$C$13*(INDEX(AQ$331:AQ$342,$D1712))</f>
        <v/>
      </c>
      <c r="AR1712" s="47">
        <f>AR1685*Settings!$C$13*(INDEX(AR$331:AR$342,$D1712))</f>
        <v/>
      </c>
      <c r="AS1712" s="47">
        <f>AS1685*Settings!$C$13*(INDEX(AS$331:AS$342,$D1712))</f>
        <v/>
      </c>
      <c r="AT1712" s="47">
        <f>AT1685*Settings!$C$13*(INDEX(AT$331:AT$342,$D1712))</f>
        <v/>
      </c>
      <c r="AU1712" s="47">
        <f>AU1685*Settings!$C$13*(INDEX(AU$331:AU$342,$D1712))</f>
        <v/>
      </c>
      <c r="AV1712" s="47">
        <f>AV1685*Settings!$C$13*(INDEX(AV$331:AV$342,$D1712))</f>
        <v/>
      </c>
      <c r="AW1712" s="47">
        <f>AW1685*Settings!$C$13*(INDEX(AW$331:AW$342,$D1712))</f>
        <v/>
      </c>
      <c r="AX1712" s="47">
        <f>AX1685*Settings!$C$13*(INDEX(AX$331:AX$342,$D1712))</f>
        <v/>
      </c>
      <c r="AY1712" s="58">
        <f>REVENUE(AY1685,Settings!$C$13,INDEX(AY$331:AY$342,$D1712))</f>
        <v/>
      </c>
    </row>
    <row r="1713" hidden="1" outlineLevel="2"/>
    <row r="1714" hidden="1" outlineLevel="2">
      <c r="A1714" s="14" t="inlineStr">
        <is>
          <t>rnew</t>
        </is>
      </c>
      <c r="B1714" s="14" t="inlineStr">
        <is>
          <t>coa</t>
        </is>
      </c>
      <c r="C1714" s="14" t="inlineStr">
        <is>
          <t>cem</t>
        </is>
      </c>
      <c r="D1714" s="37">
        <f>INDEX(Inputs!$S$5:$S$132,MATCH($B1714&amp;"|"&amp;$C1714,Inputs!$A$5:$A$132,0))</f>
        <v/>
      </c>
      <c r="E1714" s="36" t="n"/>
      <c r="F1714" s="36" t="n"/>
      <c r="G1714" s="36" t="n"/>
      <c r="H1714" s="14">
        <f>INDEX(Variables!$B$5:$B$205,MATCH($A1714,Variables!$A$5:$A$205,0))&amp;IF($C1714="",""," | "&amp;INDEX(Mapping!$B$5:$B$26,MATCH($C1714,Mapping!$A$5:$A$26,0))&amp;" | "&amp;INDEX(Mapping!$B$30:$B$46,MATCH($B1714,Mapping!$A$30:$A$46,0)))</f>
        <v/>
      </c>
      <c r="I1714" s="14">
        <f>INDEX(Variables!$C$5:$C$205,MATCH($A1714,Variables!$A$5:$A$205,0))</f>
        <v/>
      </c>
      <c r="J1714" s="14">
        <f>INDEX(Variables!$E$5:$E$205,MATCH($A1714,Variables!$A$5:$A$205,0))</f>
        <v/>
      </c>
      <c r="K1714" s="11">
        <f>LOWER(Settings!$C$4)&amp;".mit."&amp;$A1714&amp;IF($C1714="","","."&amp;$C1714&amp;"."&amp;$B1714)&amp;IF(INDEX(Variables!$D$5:$D$205,MATCH($A1714,Variables!$A$5:$A$205,0))="","","."&amp;INDEX(Variables!$D$5:$D$205,MATCH($A1714,Variables!$A$5:$A$205,0)))&amp;"."&amp;K$5</f>
        <v/>
      </c>
      <c r="L1714" s="46">
        <f>L1678*Settings!$C$13*(L1624+L1642+L1633*L$195+L1651*$D1714)</f>
        <v/>
      </c>
      <c r="M1714" s="47">
        <f>M1678*Settings!$C$13*(M1624+M1642+M1633*M$195+M1651*$D1714)</f>
        <v/>
      </c>
      <c r="N1714" s="47">
        <f>N1678*Settings!$C$13*(N1624+N1642+N1633*N$195+N1651*$D1714)</f>
        <v/>
      </c>
      <c r="O1714" s="47">
        <f>O1678*Settings!$C$13*(O1624+O1642+O1633*O$195+O1651*$D1714)</f>
        <v/>
      </c>
      <c r="P1714" s="47">
        <f>P1678*Settings!$C$13*(P1624+P1642+P1633*P$195+P1651*$D1714)</f>
        <v/>
      </c>
      <c r="Q1714" s="47">
        <f>Q1678*Settings!$C$13*(Q1624+Q1642+Q1633*Q$195+Q1651*$D1714)</f>
        <v/>
      </c>
      <c r="R1714" s="47">
        <f>R1678*Settings!$C$13*(R1624+R1642+R1633*R$195+R1651*$D1714)</f>
        <v/>
      </c>
      <c r="S1714" s="47">
        <f>S1678*Settings!$C$13*(S1624+S1642+S1633*S$195+S1651*$D1714)</f>
        <v/>
      </c>
      <c r="T1714" s="47">
        <f>T1678*Settings!$C$13*(T1624+T1642+T1633*T$195+T1651*$D1714)</f>
        <v/>
      </c>
      <c r="U1714" s="47">
        <f>U1678*Settings!$C$13*(U1624+U1642+U1633*U$195+U1651*$D1714)</f>
        <v/>
      </c>
      <c r="V1714" s="47">
        <f>V1678*Settings!$C$13*(V1624+V1642+V1633*V$195+V1651*$D1714)</f>
        <v/>
      </c>
      <c r="W1714" s="47">
        <f>W1678*Settings!$C$13*(W1624+W1642+W1633*W$195+W1651*$D1714)</f>
        <v/>
      </c>
      <c r="X1714" s="47">
        <f>X1678*Settings!$C$13*(X1624+X1642+X1633*X$195+X1651*$D1714)</f>
        <v/>
      </c>
      <c r="Y1714" s="47">
        <f>Y1678*Settings!$C$13*(Y1624+Y1642+Y1633*Y$195+Y1651*$D1714)</f>
        <v/>
      </c>
      <c r="Z1714" s="47">
        <f>Z1678*Settings!$C$13*(Z1624+Z1642+Z1633*Z$195+Z1651*$D1714)</f>
        <v/>
      </c>
      <c r="AA1714" s="47">
        <f>AA1678*Settings!$C$13*(AA1624+AA1642+AA1633*AA$195+AA1651*$D1714)</f>
        <v/>
      </c>
      <c r="AB1714" s="47">
        <f>AB1678*Settings!$C$13*(AB1624+AB1642+AB1633*AB$195+AB1651*$D1714)</f>
        <v/>
      </c>
      <c r="AC1714" s="47">
        <f>AC1678*Settings!$C$13*(AC1624+AC1642+AC1633*AC$195+AC1651*$D1714)</f>
        <v/>
      </c>
      <c r="AD1714" s="58">
        <f>REVENUE(AD1678,Settings!$C$13,NEWREVRATE(AD1624,AD1642,AD1633,AD$195,AD1651,$D1714))</f>
        <v/>
      </c>
      <c r="AF1714" s="11">
        <f>LOWER(Settings!$C$4)&amp;".mit."&amp;$A1714&amp;IF($C1714="","","."&amp;$C1714&amp;"."&amp;$B1714)&amp;IF(INDEX(Variables!$D$5:$D$205,MATCH($A1714,Variables!$A$5:$A$205,0))="","","."&amp;INDEX(Variables!$D$5:$D$205,MATCH($A1714,Variables!$A$5:$A$205,0)))&amp;"."&amp;AF$5</f>
        <v/>
      </c>
      <c r="AG1714" s="46">
        <f>AG1678*Settings!$C$13*(AG1624+AG1642+AG1633*AG$195+AG1651*$D1714)</f>
        <v/>
      </c>
      <c r="AH1714" s="47">
        <f>AH1678*Settings!$C$13*(AH1624+AH1642+AH1633*AH$195+AH1651*$D1714)</f>
        <v/>
      </c>
      <c r="AI1714" s="47">
        <f>AI1678*Settings!$C$13*(AI1624+AI1642+AI1633*AI$195+AI1651*$D1714)</f>
        <v/>
      </c>
      <c r="AJ1714" s="47">
        <f>AJ1678*Settings!$C$13*(AJ1624+AJ1642+AJ1633*AJ$195+AJ1651*$D1714)</f>
        <v/>
      </c>
      <c r="AK1714" s="47">
        <f>AK1678*Settings!$C$13*(AK1624+AK1642+AK1633*AK$195+AK1651*$D1714)</f>
        <v/>
      </c>
      <c r="AL1714" s="47">
        <f>AL1678*Settings!$C$13*(AL1624+AL1642+AL1633*AL$195+AL1651*$D1714)</f>
        <v/>
      </c>
      <c r="AM1714" s="47">
        <f>AM1678*Settings!$C$13*(AM1624+AM1642+AM1633*AM$195+AM1651*$D1714)</f>
        <v/>
      </c>
      <c r="AN1714" s="47">
        <f>AN1678*Settings!$C$13*(AN1624+AN1642+AN1633*AN$195+AN1651*$D1714)</f>
        <v/>
      </c>
      <c r="AO1714" s="47">
        <f>AO1678*Settings!$C$13*(AO1624+AO1642+AO1633*AO$195+AO1651*$D1714)</f>
        <v/>
      </c>
      <c r="AP1714" s="47">
        <f>AP1678*Settings!$C$13*(AP1624+AP1642+AP1633*AP$195+AP1651*$D1714)</f>
        <v/>
      </c>
      <c r="AQ1714" s="47">
        <f>AQ1678*Settings!$C$13*(AQ1624+AQ1642+AQ1633*AQ$195+AQ1651*$D1714)</f>
        <v/>
      </c>
      <c r="AR1714" s="47">
        <f>AR1678*Settings!$C$13*(AR1624+AR1642+AR1633*AR$195+AR1651*$D1714)</f>
        <v/>
      </c>
      <c r="AS1714" s="47">
        <f>AS1678*Settings!$C$13*(AS1624+AS1642+AS1633*AS$195+AS1651*$D1714)</f>
        <v/>
      </c>
      <c r="AT1714" s="47">
        <f>AT1678*Settings!$C$13*(AT1624+AT1642+AT1633*AT$195+AT1651*$D1714)</f>
        <v/>
      </c>
      <c r="AU1714" s="47">
        <f>AU1678*Settings!$C$13*(AU1624+AU1642+AU1633*AU$195+AU1651*$D1714)</f>
        <v/>
      </c>
      <c r="AV1714" s="47">
        <f>AV1678*Settings!$C$13*(AV1624+AV1642+AV1633*AV$195+AV1651*$D1714)</f>
        <v/>
      </c>
      <c r="AW1714" s="47">
        <f>AW1678*Settings!$C$13*(AW1624+AW1642+AW1633*AW$195+AW1651*$D1714)</f>
        <v/>
      </c>
      <c r="AX1714" s="47">
        <f>AX1678*Settings!$C$13*(AX1624+AX1642+AX1633*AX$195+AX1651*$D1714)</f>
        <v/>
      </c>
      <c r="AY1714" s="58">
        <f>REVENUE(AY1678,Settings!$C$13,NEWREVRATE(AY1624,AY1642,AY1633,AY$195,AY1651,$D1714))</f>
        <v/>
      </c>
    </row>
    <row r="1715" hidden="1" outlineLevel="2">
      <c r="A1715" s="14" t="inlineStr">
        <is>
          <t>rnew</t>
        </is>
      </c>
      <c r="B1715" s="14" t="inlineStr">
        <is>
          <t>nga</t>
        </is>
      </c>
      <c r="C1715" s="14" t="inlineStr">
        <is>
          <t>cem</t>
        </is>
      </c>
      <c r="D1715" s="37">
        <f>INDEX(Inputs!$S$5:$S$132,MATCH($B1715&amp;"|"&amp;$C1715,Inputs!$A$5:$A$132,0))</f>
        <v/>
      </c>
      <c r="E1715" s="36" t="n"/>
      <c r="F1715" s="36" t="n"/>
      <c r="G1715" s="36" t="n"/>
      <c r="H1715" s="14">
        <f>INDEX(Variables!$B$5:$B$205,MATCH($A1715,Variables!$A$5:$A$205,0))&amp;IF($C1715="",""," | "&amp;INDEX(Mapping!$B$5:$B$26,MATCH($C1715,Mapping!$A$5:$A$26,0))&amp;" | "&amp;INDEX(Mapping!$B$30:$B$46,MATCH($B1715,Mapping!$A$30:$A$46,0)))</f>
        <v/>
      </c>
      <c r="I1715" s="14">
        <f>INDEX(Variables!$C$5:$C$205,MATCH($A1715,Variables!$A$5:$A$205,0))</f>
        <v/>
      </c>
      <c r="J1715" s="14">
        <f>INDEX(Variables!$E$5:$E$205,MATCH($A1715,Variables!$A$5:$A$205,0))</f>
        <v/>
      </c>
      <c r="K1715" s="11">
        <f>LOWER(Settings!$C$4)&amp;".mit."&amp;$A1715&amp;IF($C1715="","","."&amp;$C1715&amp;"."&amp;$B1715)&amp;IF(INDEX(Variables!$D$5:$D$205,MATCH($A1715,Variables!$A$5:$A$205,0))="","","."&amp;INDEX(Variables!$D$5:$D$205,MATCH($A1715,Variables!$A$5:$A$205,0)))&amp;"."&amp;K$5</f>
        <v/>
      </c>
      <c r="L1715" s="46">
        <f>L1679*Settings!$C$13*(L1625+L1643+L1634*L$195+L1652*$D1715)</f>
        <v/>
      </c>
      <c r="M1715" s="47">
        <f>M1679*Settings!$C$13*(M1625+M1643+M1634*M$195+M1652*$D1715)</f>
        <v/>
      </c>
      <c r="N1715" s="47">
        <f>N1679*Settings!$C$13*(N1625+N1643+N1634*N$195+N1652*$D1715)</f>
        <v/>
      </c>
      <c r="O1715" s="47">
        <f>O1679*Settings!$C$13*(O1625+O1643+O1634*O$195+O1652*$D1715)</f>
        <v/>
      </c>
      <c r="P1715" s="47">
        <f>P1679*Settings!$C$13*(P1625+P1643+P1634*P$195+P1652*$D1715)</f>
        <v/>
      </c>
      <c r="Q1715" s="47">
        <f>Q1679*Settings!$C$13*(Q1625+Q1643+Q1634*Q$195+Q1652*$D1715)</f>
        <v/>
      </c>
      <c r="R1715" s="47">
        <f>R1679*Settings!$C$13*(R1625+R1643+R1634*R$195+R1652*$D1715)</f>
        <v/>
      </c>
      <c r="S1715" s="47">
        <f>S1679*Settings!$C$13*(S1625+S1643+S1634*S$195+S1652*$D1715)</f>
        <v/>
      </c>
      <c r="T1715" s="47">
        <f>T1679*Settings!$C$13*(T1625+T1643+T1634*T$195+T1652*$D1715)</f>
        <v/>
      </c>
      <c r="U1715" s="47">
        <f>U1679*Settings!$C$13*(U1625+U1643+U1634*U$195+U1652*$D1715)</f>
        <v/>
      </c>
      <c r="V1715" s="47">
        <f>V1679*Settings!$C$13*(V1625+V1643+V1634*V$195+V1652*$D1715)</f>
        <v/>
      </c>
      <c r="W1715" s="47">
        <f>W1679*Settings!$C$13*(W1625+W1643+W1634*W$195+W1652*$D1715)</f>
        <v/>
      </c>
      <c r="X1715" s="47">
        <f>X1679*Settings!$C$13*(X1625+X1643+X1634*X$195+X1652*$D1715)</f>
        <v/>
      </c>
      <c r="Y1715" s="47">
        <f>Y1679*Settings!$C$13*(Y1625+Y1643+Y1634*Y$195+Y1652*$D1715)</f>
        <v/>
      </c>
      <c r="Z1715" s="47">
        <f>Z1679*Settings!$C$13*(Z1625+Z1643+Z1634*Z$195+Z1652*$D1715)</f>
        <v/>
      </c>
      <c r="AA1715" s="47">
        <f>AA1679*Settings!$C$13*(AA1625+AA1643+AA1634*AA$195+AA1652*$D1715)</f>
        <v/>
      </c>
      <c r="AB1715" s="47">
        <f>AB1679*Settings!$C$13*(AB1625+AB1643+AB1634*AB$195+AB1652*$D1715)</f>
        <v/>
      </c>
      <c r="AC1715" s="47">
        <f>AC1679*Settings!$C$13*(AC1625+AC1643+AC1634*AC$195+AC1652*$D1715)</f>
        <v/>
      </c>
      <c r="AD1715" s="58">
        <f>REVENUE(AD1679,Settings!$C$13,NEWREVRATE(AD1625,AD1643,AD1634,AD$195,AD1652,$D1715))</f>
        <v/>
      </c>
      <c r="AF1715" s="11">
        <f>LOWER(Settings!$C$4)&amp;".mit."&amp;$A1715&amp;IF($C1715="","","."&amp;$C1715&amp;"."&amp;$B1715)&amp;IF(INDEX(Variables!$D$5:$D$205,MATCH($A1715,Variables!$A$5:$A$205,0))="","","."&amp;INDEX(Variables!$D$5:$D$205,MATCH($A1715,Variables!$A$5:$A$205,0)))&amp;"."&amp;AF$5</f>
        <v/>
      </c>
      <c r="AG1715" s="46">
        <f>AG1679*Settings!$C$13*(AG1625+AG1643+AG1634*AG$195+AG1652*$D1715)</f>
        <v/>
      </c>
      <c r="AH1715" s="47">
        <f>AH1679*Settings!$C$13*(AH1625+AH1643+AH1634*AH$195+AH1652*$D1715)</f>
        <v/>
      </c>
      <c r="AI1715" s="47">
        <f>AI1679*Settings!$C$13*(AI1625+AI1643+AI1634*AI$195+AI1652*$D1715)</f>
        <v/>
      </c>
      <c r="AJ1715" s="47">
        <f>AJ1679*Settings!$C$13*(AJ1625+AJ1643+AJ1634*AJ$195+AJ1652*$D1715)</f>
        <v/>
      </c>
      <c r="AK1715" s="47">
        <f>AK1679*Settings!$C$13*(AK1625+AK1643+AK1634*AK$195+AK1652*$D1715)</f>
        <v/>
      </c>
      <c r="AL1715" s="47">
        <f>AL1679*Settings!$C$13*(AL1625+AL1643+AL1634*AL$195+AL1652*$D1715)</f>
        <v/>
      </c>
      <c r="AM1715" s="47">
        <f>AM1679*Settings!$C$13*(AM1625+AM1643+AM1634*AM$195+AM1652*$D1715)</f>
        <v/>
      </c>
      <c r="AN1715" s="47">
        <f>AN1679*Settings!$C$13*(AN1625+AN1643+AN1634*AN$195+AN1652*$D1715)</f>
        <v/>
      </c>
      <c r="AO1715" s="47">
        <f>AO1679*Settings!$C$13*(AO1625+AO1643+AO1634*AO$195+AO1652*$D1715)</f>
        <v/>
      </c>
      <c r="AP1715" s="47">
        <f>AP1679*Settings!$C$13*(AP1625+AP1643+AP1634*AP$195+AP1652*$D1715)</f>
        <v/>
      </c>
      <c r="AQ1715" s="47">
        <f>AQ1679*Settings!$C$13*(AQ1625+AQ1643+AQ1634*AQ$195+AQ1652*$D1715)</f>
        <v/>
      </c>
      <c r="AR1715" s="47">
        <f>AR1679*Settings!$C$13*(AR1625+AR1643+AR1634*AR$195+AR1652*$D1715)</f>
        <v/>
      </c>
      <c r="AS1715" s="47">
        <f>AS1679*Settings!$C$13*(AS1625+AS1643+AS1634*AS$195+AS1652*$D1715)</f>
        <v/>
      </c>
      <c r="AT1715" s="47">
        <f>AT1679*Settings!$C$13*(AT1625+AT1643+AT1634*AT$195+AT1652*$D1715)</f>
        <v/>
      </c>
      <c r="AU1715" s="47">
        <f>AU1679*Settings!$C$13*(AU1625+AU1643+AU1634*AU$195+AU1652*$D1715)</f>
        <v/>
      </c>
      <c r="AV1715" s="47">
        <f>AV1679*Settings!$C$13*(AV1625+AV1643+AV1634*AV$195+AV1652*$D1715)</f>
        <v/>
      </c>
      <c r="AW1715" s="47">
        <f>AW1679*Settings!$C$13*(AW1625+AW1643+AW1634*AW$195+AW1652*$D1715)</f>
        <v/>
      </c>
      <c r="AX1715" s="47">
        <f>AX1679*Settings!$C$13*(AX1625+AX1643+AX1634*AX$195+AX1652*$D1715)</f>
        <v/>
      </c>
      <c r="AY1715" s="58">
        <f>REVENUE(AY1679,Settings!$C$13,NEWREVRATE(AY1625,AY1643,AY1634,AY$195,AY1652,$D1715))</f>
        <v/>
      </c>
    </row>
    <row r="1716" hidden="1" outlineLevel="2">
      <c r="A1716" s="14" t="inlineStr">
        <is>
          <t>rnew</t>
        </is>
      </c>
      <c r="B1716" s="14" t="inlineStr">
        <is>
          <t>gso</t>
        </is>
      </c>
      <c r="C1716" s="14" t="inlineStr">
        <is>
          <t>cem</t>
        </is>
      </c>
      <c r="D1716" s="37">
        <f>INDEX(Inputs!$S$5:$S$132,MATCH($B1716&amp;"|"&amp;$C1716,Inputs!$A$5:$A$132,0))</f>
        <v/>
      </c>
      <c r="E1716" s="36" t="n"/>
      <c r="F1716" s="36" t="n"/>
      <c r="G1716" s="36" t="n"/>
      <c r="H1716" s="14">
        <f>INDEX(Variables!$B$5:$B$205,MATCH($A1716,Variables!$A$5:$A$205,0))&amp;IF($C1716="",""," | "&amp;INDEX(Mapping!$B$5:$B$26,MATCH($C1716,Mapping!$A$5:$A$26,0))&amp;" | "&amp;INDEX(Mapping!$B$30:$B$46,MATCH($B1716,Mapping!$A$30:$A$46,0)))</f>
        <v/>
      </c>
      <c r="I1716" s="14">
        <f>INDEX(Variables!$C$5:$C$205,MATCH($A1716,Variables!$A$5:$A$205,0))</f>
        <v/>
      </c>
      <c r="J1716" s="14">
        <f>INDEX(Variables!$E$5:$E$205,MATCH($A1716,Variables!$A$5:$A$205,0))</f>
        <v/>
      </c>
      <c r="K1716" s="11">
        <f>LOWER(Settings!$C$4)&amp;".mit."&amp;$A1716&amp;IF($C1716="","","."&amp;$C1716&amp;"."&amp;$B1716)&amp;IF(INDEX(Variables!$D$5:$D$205,MATCH($A1716,Variables!$A$5:$A$205,0))="","","."&amp;INDEX(Variables!$D$5:$D$205,MATCH($A1716,Variables!$A$5:$A$205,0)))&amp;"."&amp;K$5</f>
        <v/>
      </c>
      <c r="L1716" s="46">
        <f>L1680*Settings!$C$13*(L1626+L1644+L1635*L$195+L1653*$D1716)</f>
        <v/>
      </c>
      <c r="M1716" s="47">
        <f>M1680*Settings!$C$13*(M1626+M1644+M1635*M$195+M1653*$D1716)</f>
        <v/>
      </c>
      <c r="N1716" s="47">
        <f>N1680*Settings!$C$13*(N1626+N1644+N1635*N$195+N1653*$D1716)</f>
        <v/>
      </c>
      <c r="O1716" s="47">
        <f>O1680*Settings!$C$13*(O1626+O1644+O1635*O$195+O1653*$D1716)</f>
        <v/>
      </c>
      <c r="P1716" s="47">
        <f>P1680*Settings!$C$13*(P1626+P1644+P1635*P$195+P1653*$D1716)</f>
        <v/>
      </c>
      <c r="Q1716" s="47">
        <f>Q1680*Settings!$C$13*(Q1626+Q1644+Q1635*Q$195+Q1653*$D1716)</f>
        <v/>
      </c>
      <c r="R1716" s="47">
        <f>R1680*Settings!$C$13*(R1626+R1644+R1635*R$195+R1653*$D1716)</f>
        <v/>
      </c>
      <c r="S1716" s="47">
        <f>S1680*Settings!$C$13*(S1626+S1644+S1635*S$195+S1653*$D1716)</f>
        <v/>
      </c>
      <c r="T1716" s="47">
        <f>T1680*Settings!$C$13*(T1626+T1644+T1635*T$195+T1653*$D1716)</f>
        <v/>
      </c>
      <c r="U1716" s="47">
        <f>U1680*Settings!$C$13*(U1626+U1644+U1635*U$195+U1653*$D1716)</f>
        <v/>
      </c>
      <c r="V1716" s="47">
        <f>V1680*Settings!$C$13*(V1626+V1644+V1635*V$195+V1653*$D1716)</f>
        <v/>
      </c>
      <c r="W1716" s="47">
        <f>W1680*Settings!$C$13*(W1626+W1644+W1635*W$195+W1653*$D1716)</f>
        <v/>
      </c>
      <c r="X1716" s="47">
        <f>X1680*Settings!$C$13*(X1626+X1644+X1635*X$195+X1653*$D1716)</f>
        <v/>
      </c>
      <c r="Y1716" s="47">
        <f>Y1680*Settings!$C$13*(Y1626+Y1644+Y1635*Y$195+Y1653*$D1716)</f>
        <v/>
      </c>
      <c r="Z1716" s="47">
        <f>Z1680*Settings!$C$13*(Z1626+Z1644+Z1635*Z$195+Z1653*$D1716)</f>
        <v/>
      </c>
      <c r="AA1716" s="47">
        <f>AA1680*Settings!$C$13*(AA1626+AA1644+AA1635*AA$195+AA1653*$D1716)</f>
        <v/>
      </c>
      <c r="AB1716" s="47">
        <f>AB1680*Settings!$C$13*(AB1626+AB1644+AB1635*AB$195+AB1653*$D1716)</f>
        <v/>
      </c>
      <c r="AC1716" s="47">
        <f>AC1680*Settings!$C$13*(AC1626+AC1644+AC1635*AC$195+AC1653*$D1716)</f>
        <v/>
      </c>
      <c r="AD1716" s="58">
        <f>REVENUE(AD1680,Settings!$C$13,NEWREVRATE(AD1626,AD1644,AD1635,AD$195,AD1653,$D1716))</f>
        <v/>
      </c>
      <c r="AF1716" s="11">
        <f>LOWER(Settings!$C$4)&amp;".mit."&amp;$A1716&amp;IF($C1716="","","."&amp;$C1716&amp;"."&amp;$B1716)&amp;IF(INDEX(Variables!$D$5:$D$205,MATCH($A1716,Variables!$A$5:$A$205,0))="","","."&amp;INDEX(Variables!$D$5:$D$205,MATCH($A1716,Variables!$A$5:$A$205,0)))&amp;"."&amp;AF$5</f>
        <v/>
      </c>
      <c r="AG1716" s="46">
        <f>AG1680*Settings!$C$13*(AG1626+AG1644+AG1635*AG$195+AG1653*$D1716)</f>
        <v/>
      </c>
      <c r="AH1716" s="47">
        <f>AH1680*Settings!$C$13*(AH1626+AH1644+AH1635*AH$195+AH1653*$D1716)</f>
        <v/>
      </c>
      <c r="AI1716" s="47">
        <f>AI1680*Settings!$C$13*(AI1626+AI1644+AI1635*AI$195+AI1653*$D1716)</f>
        <v/>
      </c>
      <c r="AJ1716" s="47">
        <f>AJ1680*Settings!$C$13*(AJ1626+AJ1644+AJ1635*AJ$195+AJ1653*$D1716)</f>
        <v/>
      </c>
      <c r="AK1716" s="47">
        <f>AK1680*Settings!$C$13*(AK1626+AK1644+AK1635*AK$195+AK1653*$D1716)</f>
        <v/>
      </c>
      <c r="AL1716" s="47">
        <f>AL1680*Settings!$C$13*(AL1626+AL1644+AL1635*AL$195+AL1653*$D1716)</f>
        <v/>
      </c>
      <c r="AM1716" s="47">
        <f>AM1680*Settings!$C$13*(AM1626+AM1644+AM1635*AM$195+AM1653*$D1716)</f>
        <v/>
      </c>
      <c r="AN1716" s="47">
        <f>AN1680*Settings!$C$13*(AN1626+AN1644+AN1635*AN$195+AN1653*$D1716)</f>
        <v/>
      </c>
      <c r="AO1716" s="47">
        <f>AO1680*Settings!$C$13*(AO1626+AO1644+AO1635*AO$195+AO1653*$D1716)</f>
        <v/>
      </c>
      <c r="AP1716" s="47">
        <f>AP1680*Settings!$C$13*(AP1626+AP1644+AP1635*AP$195+AP1653*$D1716)</f>
        <v/>
      </c>
      <c r="AQ1716" s="47">
        <f>AQ1680*Settings!$C$13*(AQ1626+AQ1644+AQ1635*AQ$195+AQ1653*$D1716)</f>
        <v/>
      </c>
      <c r="AR1716" s="47">
        <f>AR1680*Settings!$C$13*(AR1626+AR1644+AR1635*AR$195+AR1653*$D1716)</f>
        <v/>
      </c>
      <c r="AS1716" s="47">
        <f>AS1680*Settings!$C$13*(AS1626+AS1644+AS1635*AS$195+AS1653*$D1716)</f>
        <v/>
      </c>
      <c r="AT1716" s="47">
        <f>AT1680*Settings!$C$13*(AT1626+AT1644+AT1635*AT$195+AT1653*$D1716)</f>
        <v/>
      </c>
      <c r="AU1716" s="47">
        <f>AU1680*Settings!$C$13*(AU1626+AU1644+AU1635*AU$195+AU1653*$D1716)</f>
        <v/>
      </c>
      <c r="AV1716" s="47">
        <f>AV1680*Settings!$C$13*(AV1626+AV1644+AV1635*AV$195+AV1653*$D1716)</f>
        <v/>
      </c>
      <c r="AW1716" s="47">
        <f>AW1680*Settings!$C$13*(AW1626+AW1644+AW1635*AW$195+AW1653*$D1716)</f>
        <v/>
      </c>
      <c r="AX1716" s="47">
        <f>AX1680*Settings!$C$13*(AX1626+AX1644+AX1635*AX$195+AX1653*$D1716)</f>
        <v/>
      </c>
      <c r="AY1716" s="58">
        <f>REVENUE(AY1680,Settings!$C$13,NEWREVRATE(AY1626,AY1644,AY1635,AY$195,AY1653,$D1716))</f>
        <v/>
      </c>
    </row>
    <row r="1717" hidden="1" outlineLevel="2">
      <c r="A1717" s="14" t="inlineStr">
        <is>
          <t>rnew</t>
        </is>
      </c>
      <c r="B1717" s="14" t="inlineStr">
        <is>
          <t>die</t>
        </is>
      </c>
      <c r="C1717" s="14" t="inlineStr">
        <is>
          <t>cem</t>
        </is>
      </c>
      <c r="D1717" s="37">
        <f>INDEX(Inputs!$S$5:$S$132,MATCH($B1717&amp;"|"&amp;$C1717,Inputs!$A$5:$A$132,0))</f>
        <v/>
      </c>
      <c r="E1717" s="36" t="n"/>
      <c r="F1717" s="36" t="n"/>
      <c r="G1717" s="36" t="n"/>
      <c r="H1717" s="14">
        <f>INDEX(Variables!$B$5:$B$205,MATCH($A1717,Variables!$A$5:$A$205,0))&amp;IF($C1717="",""," | "&amp;INDEX(Mapping!$B$5:$B$26,MATCH($C1717,Mapping!$A$5:$A$26,0))&amp;" | "&amp;INDEX(Mapping!$B$30:$B$46,MATCH($B1717,Mapping!$A$30:$A$46,0)))</f>
        <v/>
      </c>
      <c r="I1717" s="14">
        <f>INDEX(Variables!$C$5:$C$205,MATCH($A1717,Variables!$A$5:$A$205,0))</f>
        <v/>
      </c>
      <c r="J1717" s="14">
        <f>INDEX(Variables!$E$5:$E$205,MATCH($A1717,Variables!$A$5:$A$205,0))</f>
        <v/>
      </c>
      <c r="K1717" s="11">
        <f>LOWER(Settings!$C$4)&amp;".mit."&amp;$A1717&amp;IF($C1717="","","."&amp;$C1717&amp;"."&amp;$B1717)&amp;IF(INDEX(Variables!$D$5:$D$205,MATCH($A1717,Variables!$A$5:$A$205,0))="","","."&amp;INDEX(Variables!$D$5:$D$205,MATCH($A1717,Variables!$A$5:$A$205,0)))&amp;"."&amp;K$5</f>
        <v/>
      </c>
      <c r="L1717" s="46">
        <f>L1681*Settings!$C$13*(L1627+L1645+L1636*L$195+L1654*$D1717)</f>
        <v/>
      </c>
      <c r="M1717" s="47">
        <f>M1681*Settings!$C$13*(M1627+M1645+M1636*M$195+M1654*$D1717)</f>
        <v/>
      </c>
      <c r="N1717" s="47">
        <f>N1681*Settings!$C$13*(N1627+N1645+N1636*N$195+N1654*$D1717)</f>
        <v/>
      </c>
      <c r="O1717" s="47">
        <f>O1681*Settings!$C$13*(O1627+O1645+O1636*O$195+O1654*$D1717)</f>
        <v/>
      </c>
      <c r="P1717" s="47">
        <f>P1681*Settings!$C$13*(P1627+P1645+P1636*P$195+P1654*$D1717)</f>
        <v/>
      </c>
      <c r="Q1717" s="47">
        <f>Q1681*Settings!$C$13*(Q1627+Q1645+Q1636*Q$195+Q1654*$D1717)</f>
        <v/>
      </c>
      <c r="R1717" s="47">
        <f>R1681*Settings!$C$13*(R1627+R1645+R1636*R$195+R1654*$D1717)</f>
        <v/>
      </c>
      <c r="S1717" s="47">
        <f>S1681*Settings!$C$13*(S1627+S1645+S1636*S$195+S1654*$D1717)</f>
        <v/>
      </c>
      <c r="T1717" s="47">
        <f>T1681*Settings!$C$13*(T1627+T1645+T1636*T$195+T1654*$D1717)</f>
        <v/>
      </c>
      <c r="U1717" s="47">
        <f>U1681*Settings!$C$13*(U1627+U1645+U1636*U$195+U1654*$D1717)</f>
        <v/>
      </c>
      <c r="V1717" s="47">
        <f>V1681*Settings!$C$13*(V1627+V1645+V1636*V$195+V1654*$D1717)</f>
        <v/>
      </c>
      <c r="W1717" s="47">
        <f>W1681*Settings!$C$13*(W1627+W1645+W1636*W$195+W1654*$D1717)</f>
        <v/>
      </c>
      <c r="X1717" s="47">
        <f>X1681*Settings!$C$13*(X1627+X1645+X1636*X$195+X1654*$D1717)</f>
        <v/>
      </c>
      <c r="Y1717" s="47">
        <f>Y1681*Settings!$C$13*(Y1627+Y1645+Y1636*Y$195+Y1654*$D1717)</f>
        <v/>
      </c>
      <c r="Z1717" s="47">
        <f>Z1681*Settings!$C$13*(Z1627+Z1645+Z1636*Z$195+Z1654*$D1717)</f>
        <v/>
      </c>
      <c r="AA1717" s="47">
        <f>AA1681*Settings!$C$13*(AA1627+AA1645+AA1636*AA$195+AA1654*$D1717)</f>
        <v/>
      </c>
      <c r="AB1717" s="47">
        <f>AB1681*Settings!$C$13*(AB1627+AB1645+AB1636*AB$195+AB1654*$D1717)</f>
        <v/>
      </c>
      <c r="AC1717" s="47">
        <f>AC1681*Settings!$C$13*(AC1627+AC1645+AC1636*AC$195+AC1654*$D1717)</f>
        <v/>
      </c>
      <c r="AD1717" s="58">
        <f>REVENUE(AD1681,Settings!$C$13,NEWREVRATE(AD1627,AD1645,AD1636,AD$195,AD1654,$D1717))</f>
        <v/>
      </c>
      <c r="AF1717" s="11">
        <f>LOWER(Settings!$C$4)&amp;".mit."&amp;$A1717&amp;IF($C1717="","","."&amp;$C1717&amp;"."&amp;$B1717)&amp;IF(INDEX(Variables!$D$5:$D$205,MATCH($A1717,Variables!$A$5:$A$205,0))="","","."&amp;INDEX(Variables!$D$5:$D$205,MATCH($A1717,Variables!$A$5:$A$205,0)))&amp;"."&amp;AF$5</f>
        <v/>
      </c>
      <c r="AG1717" s="46">
        <f>AG1681*Settings!$C$13*(AG1627+AG1645+AG1636*AG$195+AG1654*$D1717)</f>
        <v/>
      </c>
      <c r="AH1717" s="47">
        <f>AH1681*Settings!$C$13*(AH1627+AH1645+AH1636*AH$195+AH1654*$D1717)</f>
        <v/>
      </c>
      <c r="AI1717" s="47">
        <f>AI1681*Settings!$C$13*(AI1627+AI1645+AI1636*AI$195+AI1654*$D1717)</f>
        <v/>
      </c>
      <c r="AJ1717" s="47">
        <f>AJ1681*Settings!$C$13*(AJ1627+AJ1645+AJ1636*AJ$195+AJ1654*$D1717)</f>
        <v/>
      </c>
      <c r="AK1717" s="47">
        <f>AK1681*Settings!$C$13*(AK1627+AK1645+AK1636*AK$195+AK1654*$D1717)</f>
        <v/>
      </c>
      <c r="AL1717" s="47">
        <f>AL1681*Settings!$C$13*(AL1627+AL1645+AL1636*AL$195+AL1654*$D1717)</f>
        <v/>
      </c>
      <c r="AM1717" s="47">
        <f>AM1681*Settings!$C$13*(AM1627+AM1645+AM1636*AM$195+AM1654*$D1717)</f>
        <v/>
      </c>
      <c r="AN1717" s="47">
        <f>AN1681*Settings!$C$13*(AN1627+AN1645+AN1636*AN$195+AN1654*$D1717)</f>
        <v/>
      </c>
      <c r="AO1717" s="47">
        <f>AO1681*Settings!$C$13*(AO1627+AO1645+AO1636*AO$195+AO1654*$D1717)</f>
        <v/>
      </c>
      <c r="AP1717" s="47">
        <f>AP1681*Settings!$C$13*(AP1627+AP1645+AP1636*AP$195+AP1654*$D1717)</f>
        <v/>
      </c>
      <c r="AQ1717" s="47">
        <f>AQ1681*Settings!$C$13*(AQ1627+AQ1645+AQ1636*AQ$195+AQ1654*$D1717)</f>
        <v/>
      </c>
      <c r="AR1717" s="47">
        <f>AR1681*Settings!$C$13*(AR1627+AR1645+AR1636*AR$195+AR1654*$D1717)</f>
        <v/>
      </c>
      <c r="AS1717" s="47">
        <f>AS1681*Settings!$C$13*(AS1627+AS1645+AS1636*AS$195+AS1654*$D1717)</f>
        <v/>
      </c>
      <c r="AT1717" s="47">
        <f>AT1681*Settings!$C$13*(AT1627+AT1645+AT1636*AT$195+AT1654*$D1717)</f>
        <v/>
      </c>
      <c r="AU1717" s="47">
        <f>AU1681*Settings!$C$13*(AU1627+AU1645+AU1636*AU$195+AU1654*$D1717)</f>
        <v/>
      </c>
      <c r="AV1717" s="47">
        <f>AV1681*Settings!$C$13*(AV1627+AV1645+AV1636*AV$195+AV1654*$D1717)</f>
        <v/>
      </c>
      <c r="AW1717" s="47">
        <f>AW1681*Settings!$C$13*(AW1627+AW1645+AW1636*AW$195+AW1654*$D1717)</f>
        <v/>
      </c>
      <c r="AX1717" s="47">
        <f>AX1681*Settings!$C$13*(AX1627+AX1645+AX1636*AX$195+AX1654*$D1717)</f>
        <v/>
      </c>
      <c r="AY1717" s="58">
        <f>REVENUE(AY1681,Settings!$C$13,NEWREVRATE(AY1627,AY1645,AY1636,AY$195,AY1654,$D1717))</f>
        <v/>
      </c>
    </row>
    <row r="1718" hidden="1" outlineLevel="2">
      <c r="A1718" s="14" t="inlineStr">
        <is>
          <t>rnew</t>
        </is>
      </c>
      <c r="B1718" s="14" t="inlineStr">
        <is>
          <t>lpg</t>
        </is>
      </c>
      <c r="C1718" s="14" t="inlineStr">
        <is>
          <t>cem</t>
        </is>
      </c>
      <c r="D1718" s="37">
        <f>INDEX(Inputs!$S$5:$S$132,MATCH($B1718&amp;"|"&amp;$C1718,Inputs!$A$5:$A$132,0))</f>
        <v/>
      </c>
      <c r="E1718" s="36" t="n"/>
      <c r="F1718" s="36" t="n"/>
      <c r="G1718" s="36" t="n"/>
      <c r="H1718" s="14">
        <f>INDEX(Variables!$B$5:$B$205,MATCH($A1718,Variables!$A$5:$A$205,0))&amp;IF($C1718="",""," | "&amp;INDEX(Mapping!$B$5:$B$26,MATCH($C1718,Mapping!$A$5:$A$26,0))&amp;" | "&amp;INDEX(Mapping!$B$30:$B$46,MATCH($B1718,Mapping!$A$30:$A$46,0)))</f>
        <v/>
      </c>
      <c r="I1718" s="14">
        <f>INDEX(Variables!$C$5:$C$205,MATCH($A1718,Variables!$A$5:$A$205,0))</f>
        <v/>
      </c>
      <c r="J1718" s="14">
        <f>INDEX(Variables!$E$5:$E$205,MATCH($A1718,Variables!$A$5:$A$205,0))</f>
        <v/>
      </c>
      <c r="K1718" s="11">
        <f>LOWER(Settings!$C$4)&amp;".mit."&amp;$A1718&amp;IF($C1718="","","."&amp;$C1718&amp;"."&amp;$B1718)&amp;IF(INDEX(Variables!$D$5:$D$205,MATCH($A1718,Variables!$A$5:$A$205,0))="","","."&amp;INDEX(Variables!$D$5:$D$205,MATCH($A1718,Variables!$A$5:$A$205,0)))&amp;"."&amp;K$5</f>
        <v/>
      </c>
      <c r="L1718" s="46">
        <f>L1682*Settings!$C$13*(L1628+L1646+L1637*L$195+L1655*$D1718)</f>
        <v/>
      </c>
      <c r="M1718" s="47">
        <f>M1682*Settings!$C$13*(M1628+M1646+M1637*M$195+M1655*$D1718)</f>
        <v/>
      </c>
      <c r="N1718" s="47">
        <f>N1682*Settings!$C$13*(N1628+N1646+N1637*N$195+N1655*$D1718)</f>
        <v/>
      </c>
      <c r="O1718" s="47">
        <f>O1682*Settings!$C$13*(O1628+O1646+O1637*O$195+O1655*$D1718)</f>
        <v/>
      </c>
      <c r="P1718" s="47">
        <f>P1682*Settings!$C$13*(P1628+P1646+P1637*P$195+P1655*$D1718)</f>
        <v/>
      </c>
      <c r="Q1718" s="47">
        <f>Q1682*Settings!$C$13*(Q1628+Q1646+Q1637*Q$195+Q1655*$D1718)</f>
        <v/>
      </c>
      <c r="R1718" s="47">
        <f>R1682*Settings!$C$13*(R1628+R1646+R1637*R$195+R1655*$D1718)</f>
        <v/>
      </c>
      <c r="S1718" s="47">
        <f>S1682*Settings!$C$13*(S1628+S1646+S1637*S$195+S1655*$D1718)</f>
        <v/>
      </c>
      <c r="T1718" s="47">
        <f>T1682*Settings!$C$13*(T1628+T1646+T1637*T$195+T1655*$D1718)</f>
        <v/>
      </c>
      <c r="U1718" s="47">
        <f>U1682*Settings!$C$13*(U1628+U1646+U1637*U$195+U1655*$D1718)</f>
        <v/>
      </c>
      <c r="V1718" s="47">
        <f>V1682*Settings!$C$13*(V1628+V1646+V1637*V$195+V1655*$D1718)</f>
        <v/>
      </c>
      <c r="W1718" s="47">
        <f>W1682*Settings!$C$13*(W1628+W1646+W1637*W$195+W1655*$D1718)</f>
        <v/>
      </c>
      <c r="X1718" s="47">
        <f>X1682*Settings!$C$13*(X1628+X1646+X1637*X$195+X1655*$D1718)</f>
        <v/>
      </c>
      <c r="Y1718" s="47">
        <f>Y1682*Settings!$C$13*(Y1628+Y1646+Y1637*Y$195+Y1655*$D1718)</f>
        <v/>
      </c>
      <c r="Z1718" s="47">
        <f>Z1682*Settings!$C$13*(Z1628+Z1646+Z1637*Z$195+Z1655*$D1718)</f>
        <v/>
      </c>
      <c r="AA1718" s="47">
        <f>AA1682*Settings!$C$13*(AA1628+AA1646+AA1637*AA$195+AA1655*$D1718)</f>
        <v/>
      </c>
      <c r="AB1718" s="47">
        <f>AB1682*Settings!$C$13*(AB1628+AB1646+AB1637*AB$195+AB1655*$D1718)</f>
        <v/>
      </c>
      <c r="AC1718" s="47">
        <f>AC1682*Settings!$C$13*(AC1628+AC1646+AC1637*AC$195+AC1655*$D1718)</f>
        <v/>
      </c>
      <c r="AD1718" s="58">
        <f>REVENUE(AD1682,Settings!$C$13,NEWREVRATE(AD1628,AD1646,AD1637,AD$195,AD1655,$D1718))</f>
        <v/>
      </c>
      <c r="AF1718" s="11">
        <f>LOWER(Settings!$C$4)&amp;".mit."&amp;$A1718&amp;IF($C1718="","","."&amp;$C1718&amp;"."&amp;$B1718)&amp;IF(INDEX(Variables!$D$5:$D$205,MATCH($A1718,Variables!$A$5:$A$205,0))="","","."&amp;INDEX(Variables!$D$5:$D$205,MATCH($A1718,Variables!$A$5:$A$205,0)))&amp;"."&amp;AF$5</f>
        <v/>
      </c>
      <c r="AG1718" s="46">
        <f>AG1682*Settings!$C$13*(AG1628+AG1646+AG1637*AG$195+AG1655*$D1718)</f>
        <v/>
      </c>
      <c r="AH1718" s="47">
        <f>AH1682*Settings!$C$13*(AH1628+AH1646+AH1637*AH$195+AH1655*$D1718)</f>
        <v/>
      </c>
      <c r="AI1718" s="47">
        <f>AI1682*Settings!$C$13*(AI1628+AI1646+AI1637*AI$195+AI1655*$D1718)</f>
        <v/>
      </c>
      <c r="AJ1718" s="47">
        <f>AJ1682*Settings!$C$13*(AJ1628+AJ1646+AJ1637*AJ$195+AJ1655*$D1718)</f>
        <v/>
      </c>
      <c r="AK1718" s="47">
        <f>AK1682*Settings!$C$13*(AK1628+AK1646+AK1637*AK$195+AK1655*$D1718)</f>
        <v/>
      </c>
      <c r="AL1718" s="47">
        <f>AL1682*Settings!$C$13*(AL1628+AL1646+AL1637*AL$195+AL1655*$D1718)</f>
        <v/>
      </c>
      <c r="AM1718" s="47">
        <f>AM1682*Settings!$C$13*(AM1628+AM1646+AM1637*AM$195+AM1655*$D1718)</f>
        <v/>
      </c>
      <c r="AN1718" s="47">
        <f>AN1682*Settings!$C$13*(AN1628+AN1646+AN1637*AN$195+AN1655*$D1718)</f>
        <v/>
      </c>
      <c r="AO1718" s="47">
        <f>AO1682*Settings!$C$13*(AO1628+AO1646+AO1637*AO$195+AO1655*$D1718)</f>
        <v/>
      </c>
      <c r="AP1718" s="47">
        <f>AP1682*Settings!$C$13*(AP1628+AP1646+AP1637*AP$195+AP1655*$D1718)</f>
        <v/>
      </c>
      <c r="AQ1718" s="47">
        <f>AQ1682*Settings!$C$13*(AQ1628+AQ1646+AQ1637*AQ$195+AQ1655*$D1718)</f>
        <v/>
      </c>
      <c r="AR1718" s="47">
        <f>AR1682*Settings!$C$13*(AR1628+AR1646+AR1637*AR$195+AR1655*$D1718)</f>
        <v/>
      </c>
      <c r="AS1718" s="47">
        <f>AS1682*Settings!$C$13*(AS1628+AS1646+AS1637*AS$195+AS1655*$D1718)</f>
        <v/>
      </c>
      <c r="AT1718" s="47">
        <f>AT1682*Settings!$C$13*(AT1628+AT1646+AT1637*AT$195+AT1655*$D1718)</f>
        <v/>
      </c>
      <c r="AU1718" s="47">
        <f>AU1682*Settings!$C$13*(AU1628+AU1646+AU1637*AU$195+AU1655*$D1718)</f>
        <v/>
      </c>
      <c r="AV1718" s="47">
        <f>AV1682*Settings!$C$13*(AV1628+AV1646+AV1637*AV$195+AV1655*$D1718)</f>
        <v/>
      </c>
      <c r="AW1718" s="47">
        <f>AW1682*Settings!$C$13*(AW1628+AW1646+AW1637*AW$195+AW1655*$D1718)</f>
        <v/>
      </c>
      <c r="AX1718" s="47">
        <f>AX1682*Settings!$C$13*(AX1628+AX1646+AX1637*AX$195+AX1655*$D1718)</f>
        <v/>
      </c>
      <c r="AY1718" s="58">
        <f>REVENUE(AY1682,Settings!$C$13,NEWREVRATE(AY1628,AY1646,AY1637,AY$195,AY1655,$D1718))</f>
        <v/>
      </c>
    </row>
    <row r="1719" hidden="1" outlineLevel="2">
      <c r="A1719" s="14" t="inlineStr">
        <is>
          <t>rnew</t>
        </is>
      </c>
      <c r="B1719" s="14" t="inlineStr">
        <is>
          <t>ker</t>
        </is>
      </c>
      <c r="C1719" s="14" t="inlineStr">
        <is>
          <t>cem</t>
        </is>
      </c>
      <c r="D1719" s="37">
        <f>INDEX(Inputs!$S$5:$S$132,MATCH($B1719&amp;"|"&amp;$C1719,Inputs!$A$5:$A$132,0))</f>
        <v/>
      </c>
      <c r="E1719" s="36" t="n"/>
      <c r="F1719" s="36" t="n"/>
      <c r="G1719" s="36" t="n"/>
      <c r="H1719" s="14">
        <f>INDEX(Variables!$B$5:$B$205,MATCH($A1719,Variables!$A$5:$A$205,0))&amp;IF($C1719="",""," | "&amp;INDEX(Mapping!$B$5:$B$26,MATCH($C1719,Mapping!$A$5:$A$26,0))&amp;" | "&amp;INDEX(Mapping!$B$30:$B$46,MATCH($B1719,Mapping!$A$30:$A$46,0)))</f>
        <v/>
      </c>
      <c r="I1719" s="14">
        <f>INDEX(Variables!$C$5:$C$205,MATCH($A1719,Variables!$A$5:$A$205,0))</f>
        <v/>
      </c>
      <c r="J1719" s="14">
        <f>INDEX(Variables!$E$5:$E$205,MATCH($A1719,Variables!$A$5:$A$205,0))</f>
        <v/>
      </c>
      <c r="K1719" s="11">
        <f>LOWER(Settings!$C$4)&amp;".mit."&amp;$A1719&amp;IF($C1719="","","."&amp;$C1719&amp;"."&amp;$B1719)&amp;IF(INDEX(Variables!$D$5:$D$205,MATCH($A1719,Variables!$A$5:$A$205,0))="","","."&amp;INDEX(Variables!$D$5:$D$205,MATCH($A1719,Variables!$A$5:$A$205,0)))&amp;"."&amp;K$5</f>
        <v/>
      </c>
      <c r="L1719" s="46">
        <f>L1683*Settings!$C$13*(L1629+L1647+L1638*L$195+L1656*$D1719)</f>
        <v/>
      </c>
      <c r="M1719" s="47">
        <f>M1683*Settings!$C$13*(M1629+M1647+M1638*M$195+M1656*$D1719)</f>
        <v/>
      </c>
      <c r="N1719" s="47">
        <f>N1683*Settings!$C$13*(N1629+N1647+N1638*N$195+N1656*$D1719)</f>
        <v/>
      </c>
      <c r="O1719" s="47">
        <f>O1683*Settings!$C$13*(O1629+O1647+O1638*O$195+O1656*$D1719)</f>
        <v/>
      </c>
      <c r="P1719" s="47">
        <f>P1683*Settings!$C$13*(P1629+P1647+P1638*P$195+P1656*$D1719)</f>
        <v/>
      </c>
      <c r="Q1719" s="47">
        <f>Q1683*Settings!$C$13*(Q1629+Q1647+Q1638*Q$195+Q1656*$D1719)</f>
        <v/>
      </c>
      <c r="R1719" s="47">
        <f>R1683*Settings!$C$13*(R1629+R1647+R1638*R$195+R1656*$D1719)</f>
        <v/>
      </c>
      <c r="S1719" s="47">
        <f>S1683*Settings!$C$13*(S1629+S1647+S1638*S$195+S1656*$D1719)</f>
        <v/>
      </c>
      <c r="T1719" s="47">
        <f>T1683*Settings!$C$13*(T1629+T1647+T1638*T$195+T1656*$D1719)</f>
        <v/>
      </c>
      <c r="U1719" s="47">
        <f>U1683*Settings!$C$13*(U1629+U1647+U1638*U$195+U1656*$D1719)</f>
        <v/>
      </c>
      <c r="V1719" s="47">
        <f>V1683*Settings!$C$13*(V1629+V1647+V1638*V$195+V1656*$D1719)</f>
        <v/>
      </c>
      <c r="W1719" s="47">
        <f>W1683*Settings!$C$13*(W1629+W1647+W1638*W$195+W1656*$D1719)</f>
        <v/>
      </c>
      <c r="X1719" s="47">
        <f>X1683*Settings!$C$13*(X1629+X1647+X1638*X$195+X1656*$D1719)</f>
        <v/>
      </c>
      <c r="Y1719" s="47">
        <f>Y1683*Settings!$C$13*(Y1629+Y1647+Y1638*Y$195+Y1656*$D1719)</f>
        <v/>
      </c>
      <c r="Z1719" s="47">
        <f>Z1683*Settings!$C$13*(Z1629+Z1647+Z1638*Z$195+Z1656*$D1719)</f>
        <v/>
      </c>
      <c r="AA1719" s="47">
        <f>AA1683*Settings!$C$13*(AA1629+AA1647+AA1638*AA$195+AA1656*$D1719)</f>
        <v/>
      </c>
      <c r="AB1719" s="47">
        <f>AB1683*Settings!$C$13*(AB1629+AB1647+AB1638*AB$195+AB1656*$D1719)</f>
        <v/>
      </c>
      <c r="AC1719" s="47">
        <f>AC1683*Settings!$C$13*(AC1629+AC1647+AC1638*AC$195+AC1656*$D1719)</f>
        <v/>
      </c>
      <c r="AD1719" s="58">
        <f>REVENUE(AD1683,Settings!$C$13,NEWREVRATE(AD1629,AD1647,AD1638,AD$195,AD1656,$D1719))</f>
        <v/>
      </c>
      <c r="AF1719" s="11">
        <f>LOWER(Settings!$C$4)&amp;".mit."&amp;$A1719&amp;IF($C1719="","","."&amp;$C1719&amp;"."&amp;$B1719)&amp;IF(INDEX(Variables!$D$5:$D$205,MATCH($A1719,Variables!$A$5:$A$205,0))="","","."&amp;INDEX(Variables!$D$5:$D$205,MATCH($A1719,Variables!$A$5:$A$205,0)))&amp;"."&amp;AF$5</f>
        <v/>
      </c>
      <c r="AG1719" s="46">
        <f>AG1683*Settings!$C$13*(AG1629+AG1647+AG1638*AG$195+AG1656*$D1719)</f>
        <v/>
      </c>
      <c r="AH1719" s="47">
        <f>AH1683*Settings!$C$13*(AH1629+AH1647+AH1638*AH$195+AH1656*$D1719)</f>
        <v/>
      </c>
      <c r="AI1719" s="47">
        <f>AI1683*Settings!$C$13*(AI1629+AI1647+AI1638*AI$195+AI1656*$D1719)</f>
        <v/>
      </c>
      <c r="AJ1719" s="47">
        <f>AJ1683*Settings!$C$13*(AJ1629+AJ1647+AJ1638*AJ$195+AJ1656*$D1719)</f>
        <v/>
      </c>
      <c r="AK1719" s="47">
        <f>AK1683*Settings!$C$13*(AK1629+AK1647+AK1638*AK$195+AK1656*$D1719)</f>
        <v/>
      </c>
      <c r="AL1719" s="47">
        <f>AL1683*Settings!$C$13*(AL1629+AL1647+AL1638*AL$195+AL1656*$D1719)</f>
        <v/>
      </c>
      <c r="AM1719" s="47">
        <f>AM1683*Settings!$C$13*(AM1629+AM1647+AM1638*AM$195+AM1656*$D1719)</f>
        <v/>
      </c>
      <c r="AN1719" s="47">
        <f>AN1683*Settings!$C$13*(AN1629+AN1647+AN1638*AN$195+AN1656*$D1719)</f>
        <v/>
      </c>
      <c r="AO1719" s="47">
        <f>AO1683*Settings!$C$13*(AO1629+AO1647+AO1638*AO$195+AO1656*$D1719)</f>
        <v/>
      </c>
      <c r="AP1719" s="47">
        <f>AP1683*Settings!$C$13*(AP1629+AP1647+AP1638*AP$195+AP1656*$D1719)</f>
        <v/>
      </c>
      <c r="AQ1719" s="47">
        <f>AQ1683*Settings!$C$13*(AQ1629+AQ1647+AQ1638*AQ$195+AQ1656*$D1719)</f>
        <v/>
      </c>
      <c r="AR1719" s="47">
        <f>AR1683*Settings!$C$13*(AR1629+AR1647+AR1638*AR$195+AR1656*$D1719)</f>
        <v/>
      </c>
      <c r="AS1719" s="47">
        <f>AS1683*Settings!$C$13*(AS1629+AS1647+AS1638*AS$195+AS1656*$D1719)</f>
        <v/>
      </c>
      <c r="AT1719" s="47">
        <f>AT1683*Settings!$C$13*(AT1629+AT1647+AT1638*AT$195+AT1656*$D1719)</f>
        <v/>
      </c>
      <c r="AU1719" s="47">
        <f>AU1683*Settings!$C$13*(AU1629+AU1647+AU1638*AU$195+AU1656*$D1719)</f>
        <v/>
      </c>
      <c r="AV1719" s="47">
        <f>AV1683*Settings!$C$13*(AV1629+AV1647+AV1638*AV$195+AV1656*$D1719)</f>
        <v/>
      </c>
      <c r="AW1719" s="47">
        <f>AW1683*Settings!$C$13*(AW1629+AW1647+AW1638*AW$195+AW1656*$D1719)</f>
        <v/>
      </c>
      <c r="AX1719" s="47">
        <f>AX1683*Settings!$C$13*(AX1629+AX1647+AX1638*AX$195+AX1656*$D1719)</f>
        <v/>
      </c>
      <c r="AY1719" s="58">
        <f>REVENUE(AY1683,Settings!$C$13,NEWREVRATE(AY1629,AY1647,AY1638,AY$195,AY1656,$D1719))</f>
        <v/>
      </c>
    </row>
    <row r="1720" hidden="1" outlineLevel="2">
      <c r="A1720" s="14" t="inlineStr">
        <is>
          <t>rnew</t>
        </is>
      </c>
      <c r="B1720" s="14" t="inlineStr">
        <is>
          <t>oop</t>
        </is>
      </c>
      <c r="C1720" s="14" t="inlineStr">
        <is>
          <t>cem</t>
        </is>
      </c>
      <c r="D1720" s="37">
        <f>INDEX(Inputs!$S$5:$S$132,MATCH($B1720&amp;"|"&amp;$C1720,Inputs!$A$5:$A$132,0))</f>
        <v/>
      </c>
      <c r="E1720" s="36" t="n"/>
      <c r="F1720" s="36" t="n"/>
      <c r="G1720" s="36" t="n"/>
      <c r="H1720" s="14">
        <f>INDEX(Variables!$B$5:$B$205,MATCH($A1720,Variables!$A$5:$A$205,0))&amp;IF($C1720="",""," | "&amp;INDEX(Mapping!$B$5:$B$26,MATCH($C1720,Mapping!$A$5:$A$26,0))&amp;" | "&amp;INDEX(Mapping!$B$30:$B$46,MATCH($B1720,Mapping!$A$30:$A$46,0)))</f>
        <v/>
      </c>
      <c r="I1720" s="14">
        <f>INDEX(Variables!$C$5:$C$205,MATCH($A1720,Variables!$A$5:$A$205,0))</f>
        <v/>
      </c>
      <c r="J1720" s="14">
        <f>INDEX(Variables!$E$5:$E$205,MATCH($A1720,Variables!$A$5:$A$205,0))</f>
        <v/>
      </c>
      <c r="K1720" s="11">
        <f>LOWER(Settings!$C$4)&amp;".mit."&amp;$A1720&amp;IF($C1720="","","."&amp;$C1720&amp;"."&amp;$B1720)&amp;IF(INDEX(Variables!$D$5:$D$205,MATCH($A1720,Variables!$A$5:$A$205,0))="","","."&amp;INDEX(Variables!$D$5:$D$205,MATCH($A1720,Variables!$A$5:$A$205,0)))&amp;"."&amp;K$5</f>
        <v/>
      </c>
      <c r="L1720" s="46">
        <f>L1684*Settings!$C$13*(L1630+L1648+L1639*L$195+L1657*$D1720)</f>
        <v/>
      </c>
      <c r="M1720" s="47">
        <f>M1684*Settings!$C$13*(M1630+M1648+M1639*M$195+M1657*$D1720)</f>
        <v/>
      </c>
      <c r="N1720" s="47">
        <f>N1684*Settings!$C$13*(N1630+N1648+N1639*N$195+N1657*$D1720)</f>
        <v/>
      </c>
      <c r="O1720" s="47">
        <f>O1684*Settings!$C$13*(O1630+O1648+O1639*O$195+O1657*$D1720)</f>
        <v/>
      </c>
      <c r="P1720" s="47">
        <f>P1684*Settings!$C$13*(P1630+P1648+P1639*P$195+P1657*$D1720)</f>
        <v/>
      </c>
      <c r="Q1720" s="47">
        <f>Q1684*Settings!$C$13*(Q1630+Q1648+Q1639*Q$195+Q1657*$D1720)</f>
        <v/>
      </c>
      <c r="R1720" s="47">
        <f>R1684*Settings!$C$13*(R1630+R1648+R1639*R$195+R1657*$D1720)</f>
        <v/>
      </c>
      <c r="S1720" s="47">
        <f>S1684*Settings!$C$13*(S1630+S1648+S1639*S$195+S1657*$D1720)</f>
        <v/>
      </c>
      <c r="T1720" s="47">
        <f>T1684*Settings!$C$13*(T1630+T1648+T1639*T$195+T1657*$D1720)</f>
        <v/>
      </c>
      <c r="U1720" s="47">
        <f>U1684*Settings!$C$13*(U1630+U1648+U1639*U$195+U1657*$D1720)</f>
        <v/>
      </c>
      <c r="V1720" s="47">
        <f>V1684*Settings!$C$13*(V1630+V1648+V1639*V$195+V1657*$D1720)</f>
        <v/>
      </c>
      <c r="W1720" s="47">
        <f>W1684*Settings!$C$13*(W1630+W1648+W1639*W$195+W1657*$D1720)</f>
        <v/>
      </c>
      <c r="X1720" s="47">
        <f>X1684*Settings!$C$13*(X1630+X1648+X1639*X$195+X1657*$D1720)</f>
        <v/>
      </c>
      <c r="Y1720" s="47">
        <f>Y1684*Settings!$C$13*(Y1630+Y1648+Y1639*Y$195+Y1657*$D1720)</f>
        <v/>
      </c>
      <c r="Z1720" s="47">
        <f>Z1684*Settings!$C$13*(Z1630+Z1648+Z1639*Z$195+Z1657*$D1720)</f>
        <v/>
      </c>
      <c r="AA1720" s="47">
        <f>AA1684*Settings!$C$13*(AA1630+AA1648+AA1639*AA$195+AA1657*$D1720)</f>
        <v/>
      </c>
      <c r="AB1720" s="47">
        <f>AB1684*Settings!$C$13*(AB1630+AB1648+AB1639*AB$195+AB1657*$D1720)</f>
        <v/>
      </c>
      <c r="AC1720" s="47">
        <f>AC1684*Settings!$C$13*(AC1630+AC1648+AC1639*AC$195+AC1657*$D1720)</f>
        <v/>
      </c>
      <c r="AD1720" s="58">
        <f>REVENUE(AD1684,Settings!$C$13,NEWREVRATE(AD1630,AD1648,AD1639,AD$195,AD1657,$D1720))</f>
        <v/>
      </c>
      <c r="AF1720" s="11">
        <f>LOWER(Settings!$C$4)&amp;".mit."&amp;$A1720&amp;IF($C1720="","","."&amp;$C1720&amp;"."&amp;$B1720)&amp;IF(INDEX(Variables!$D$5:$D$205,MATCH($A1720,Variables!$A$5:$A$205,0))="","","."&amp;INDEX(Variables!$D$5:$D$205,MATCH($A1720,Variables!$A$5:$A$205,0)))&amp;"."&amp;AF$5</f>
        <v/>
      </c>
      <c r="AG1720" s="46">
        <f>AG1684*Settings!$C$13*(AG1630+AG1648+AG1639*AG$195+AG1657*$D1720)</f>
        <v/>
      </c>
      <c r="AH1720" s="47">
        <f>AH1684*Settings!$C$13*(AH1630+AH1648+AH1639*AH$195+AH1657*$D1720)</f>
        <v/>
      </c>
      <c r="AI1720" s="47">
        <f>AI1684*Settings!$C$13*(AI1630+AI1648+AI1639*AI$195+AI1657*$D1720)</f>
        <v/>
      </c>
      <c r="AJ1720" s="47">
        <f>AJ1684*Settings!$C$13*(AJ1630+AJ1648+AJ1639*AJ$195+AJ1657*$D1720)</f>
        <v/>
      </c>
      <c r="AK1720" s="47">
        <f>AK1684*Settings!$C$13*(AK1630+AK1648+AK1639*AK$195+AK1657*$D1720)</f>
        <v/>
      </c>
      <c r="AL1720" s="47">
        <f>AL1684*Settings!$C$13*(AL1630+AL1648+AL1639*AL$195+AL1657*$D1720)</f>
        <v/>
      </c>
      <c r="AM1720" s="47">
        <f>AM1684*Settings!$C$13*(AM1630+AM1648+AM1639*AM$195+AM1657*$D1720)</f>
        <v/>
      </c>
      <c r="AN1720" s="47">
        <f>AN1684*Settings!$C$13*(AN1630+AN1648+AN1639*AN$195+AN1657*$D1720)</f>
        <v/>
      </c>
      <c r="AO1720" s="47">
        <f>AO1684*Settings!$C$13*(AO1630+AO1648+AO1639*AO$195+AO1657*$D1720)</f>
        <v/>
      </c>
      <c r="AP1720" s="47">
        <f>AP1684*Settings!$C$13*(AP1630+AP1648+AP1639*AP$195+AP1657*$D1720)</f>
        <v/>
      </c>
      <c r="AQ1720" s="47">
        <f>AQ1684*Settings!$C$13*(AQ1630+AQ1648+AQ1639*AQ$195+AQ1657*$D1720)</f>
        <v/>
      </c>
      <c r="AR1720" s="47">
        <f>AR1684*Settings!$C$13*(AR1630+AR1648+AR1639*AR$195+AR1657*$D1720)</f>
        <v/>
      </c>
      <c r="AS1720" s="47">
        <f>AS1684*Settings!$C$13*(AS1630+AS1648+AS1639*AS$195+AS1657*$D1720)</f>
        <v/>
      </c>
      <c r="AT1720" s="47">
        <f>AT1684*Settings!$C$13*(AT1630+AT1648+AT1639*AT$195+AT1657*$D1720)</f>
        <v/>
      </c>
      <c r="AU1720" s="47">
        <f>AU1684*Settings!$C$13*(AU1630+AU1648+AU1639*AU$195+AU1657*$D1720)</f>
        <v/>
      </c>
      <c r="AV1720" s="47">
        <f>AV1684*Settings!$C$13*(AV1630+AV1648+AV1639*AV$195+AV1657*$D1720)</f>
        <v/>
      </c>
      <c r="AW1720" s="47">
        <f>AW1684*Settings!$C$13*(AW1630+AW1648+AW1639*AW$195+AW1657*$D1720)</f>
        <v/>
      </c>
      <c r="AX1720" s="47">
        <f>AX1684*Settings!$C$13*(AX1630+AX1648+AX1639*AX$195+AX1657*$D1720)</f>
        <v/>
      </c>
      <c r="AY1720" s="58">
        <f>REVENUE(AY1684,Settings!$C$13,NEWREVRATE(AY1630,AY1648,AY1639,AY$195,AY1657,$D1720))</f>
        <v/>
      </c>
    </row>
    <row r="1721" hidden="1" outlineLevel="2">
      <c r="A1721" s="14" t="inlineStr">
        <is>
          <t>rnew</t>
        </is>
      </c>
      <c r="B1721" s="14" t="inlineStr">
        <is>
          <t>bio</t>
        </is>
      </c>
      <c r="C1721" s="14" t="inlineStr">
        <is>
          <t>cem</t>
        </is>
      </c>
      <c r="D1721" s="37">
        <f>INDEX(Inputs!$S$5:$S$132,MATCH($B1721&amp;"|"&amp;$C1721,Inputs!$A$5:$A$132,0))</f>
        <v/>
      </c>
      <c r="E1721" s="36" t="n"/>
      <c r="F1721" s="36" t="n"/>
      <c r="G1721" s="36" t="n"/>
      <c r="H1721" s="14">
        <f>INDEX(Variables!$B$5:$B$205,MATCH($A1721,Variables!$A$5:$A$205,0))&amp;IF($C1721="",""," | "&amp;INDEX(Mapping!$B$5:$B$26,MATCH($C1721,Mapping!$A$5:$A$26,0))&amp;" | "&amp;INDEX(Mapping!$B$30:$B$46,MATCH($B1721,Mapping!$A$30:$A$46,0)))</f>
        <v/>
      </c>
      <c r="I1721" s="14">
        <f>INDEX(Variables!$C$5:$C$205,MATCH($A1721,Variables!$A$5:$A$205,0))</f>
        <v/>
      </c>
      <c r="J1721" s="14">
        <f>INDEX(Variables!$E$5:$E$205,MATCH($A1721,Variables!$A$5:$A$205,0))</f>
        <v/>
      </c>
      <c r="K1721" s="11">
        <f>LOWER(Settings!$C$4)&amp;".mit."&amp;$A1721&amp;IF($C1721="","","."&amp;$C1721&amp;"."&amp;$B1721)&amp;IF(INDEX(Variables!$D$5:$D$205,MATCH($A1721,Variables!$A$5:$A$205,0))="","","."&amp;INDEX(Variables!$D$5:$D$205,MATCH($A1721,Variables!$A$5:$A$205,0)))&amp;"."&amp;K$5</f>
        <v/>
      </c>
      <c r="L1721" s="46">
        <f>L1685*Settings!$C$13*(L1631+L1649+L1640*L$195+L1658*$D1721)</f>
        <v/>
      </c>
      <c r="M1721" s="47">
        <f>M1685*Settings!$C$13*(M1631+M1649+M1640*M$195+M1658*$D1721)</f>
        <v/>
      </c>
      <c r="N1721" s="47">
        <f>N1685*Settings!$C$13*(N1631+N1649+N1640*N$195+N1658*$D1721)</f>
        <v/>
      </c>
      <c r="O1721" s="47">
        <f>O1685*Settings!$C$13*(O1631+O1649+O1640*O$195+O1658*$D1721)</f>
        <v/>
      </c>
      <c r="P1721" s="47">
        <f>P1685*Settings!$C$13*(P1631+P1649+P1640*P$195+P1658*$D1721)</f>
        <v/>
      </c>
      <c r="Q1721" s="47">
        <f>Q1685*Settings!$C$13*(Q1631+Q1649+Q1640*Q$195+Q1658*$D1721)</f>
        <v/>
      </c>
      <c r="R1721" s="47">
        <f>R1685*Settings!$C$13*(R1631+R1649+R1640*R$195+R1658*$D1721)</f>
        <v/>
      </c>
      <c r="S1721" s="47">
        <f>S1685*Settings!$C$13*(S1631+S1649+S1640*S$195+S1658*$D1721)</f>
        <v/>
      </c>
      <c r="T1721" s="47">
        <f>T1685*Settings!$C$13*(T1631+T1649+T1640*T$195+T1658*$D1721)</f>
        <v/>
      </c>
      <c r="U1721" s="47">
        <f>U1685*Settings!$C$13*(U1631+U1649+U1640*U$195+U1658*$D1721)</f>
        <v/>
      </c>
      <c r="V1721" s="47">
        <f>V1685*Settings!$C$13*(V1631+V1649+V1640*V$195+V1658*$D1721)</f>
        <v/>
      </c>
      <c r="W1721" s="47">
        <f>W1685*Settings!$C$13*(W1631+W1649+W1640*W$195+W1658*$D1721)</f>
        <v/>
      </c>
      <c r="X1721" s="47">
        <f>X1685*Settings!$C$13*(X1631+X1649+X1640*X$195+X1658*$D1721)</f>
        <v/>
      </c>
      <c r="Y1721" s="47">
        <f>Y1685*Settings!$C$13*(Y1631+Y1649+Y1640*Y$195+Y1658*$D1721)</f>
        <v/>
      </c>
      <c r="Z1721" s="47">
        <f>Z1685*Settings!$C$13*(Z1631+Z1649+Z1640*Z$195+Z1658*$D1721)</f>
        <v/>
      </c>
      <c r="AA1721" s="47">
        <f>AA1685*Settings!$C$13*(AA1631+AA1649+AA1640*AA$195+AA1658*$D1721)</f>
        <v/>
      </c>
      <c r="AB1721" s="47">
        <f>AB1685*Settings!$C$13*(AB1631+AB1649+AB1640*AB$195+AB1658*$D1721)</f>
        <v/>
      </c>
      <c r="AC1721" s="47">
        <f>AC1685*Settings!$C$13*(AC1631+AC1649+AC1640*AC$195+AC1658*$D1721)</f>
        <v/>
      </c>
      <c r="AD1721" s="58">
        <f>REVENUE(AD1685,Settings!$C$13,NEWREVRATE(AD1631,AD1649,AD1640,AD$195,AD1658,$D1721))</f>
        <v/>
      </c>
      <c r="AF1721" s="11">
        <f>LOWER(Settings!$C$4)&amp;".mit."&amp;$A1721&amp;IF($C1721="","","."&amp;$C1721&amp;"."&amp;$B1721)&amp;IF(INDEX(Variables!$D$5:$D$205,MATCH($A1721,Variables!$A$5:$A$205,0))="","","."&amp;INDEX(Variables!$D$5:$D$205,MATCH($A1721,Variables!$A$5:$A$205,0)))&amp;"."&amp;AF$5</f>
        <v/>
      </c>
      <c r="AG1721" s="46">
        <f>AG1685*Settings!$C$13*(AG1631+AG1649+AG1640*AG$195+AG1658*$D1721)</f>
        <v/>
      </c>
      <c r="AH1721" s="47">
        <f>AH1685*Settings!$C$13*(AH1631+AH1649+AH1640*AH$195+AH1658*$D1721)</f>
        <v/>
      </c>
      <c r="AI1721" s="47">
        <f>AI1685*Settings!$C$13*(AI1631+AI1649+AI1640*AI$195+AI1658*$D1721)</f>
        <v/>
      </c>
      <c r="AJ1721" s="47">
        <f>AJ1685*Settings!$C$13*(AJ1631+AJ1649+AJ1640*AJ$195+AJ1658*$D1721)</f>
        <v/>
      </c>
      <c r="AK1721" s="47">
        <f>AK1685*Settings!$C$13*(AK1631+AK1649+AK1640*AK$195+AK1658*$D1721)</f>
        <v/>
      </c>
      <c r="AL1721" s="47">
        <f>AL1685*Settings!$C$13*(AL1631+AL1649+AL1640*AL$195+AL1658*$D1721)</f>
        <v/>
      </c>
      <c r="AM1721" s="47">
        <f>AM1685*Settings!$C$13*(AM1631+AM1649+AM1640*AM$195+AM1658*$D1721)</f>
        <v/>
      </c>
      <c r="AN1721" s="47">
        <f>AN1685*Settings!$C$13*(AN1631+AN1649+AN1640*AN$195+AN1658*$D1721)</f>
        <v/>
      </c>
      <c r="AO1721" s="47">
        <f>AO1685*Settings!$C$13*(AO1631+AO1649+AO1640*AO$195+AO1658*$D1721)</f>
        <v/>
      </c>
      <c r="AP1721" s="47">
        <f>AP1685*Settings!$C$13*(AP1631+AP1649+AP1640*AP$195+AP1658*$D1721)</f>
        <v/>
      </c>
      <c r="AQ1721" s="47">
        <f>AQ1685*Settings!$C$13*(AQ1631+AQ1649+AQ1640*AQ$195+AQ1658*$D1721)</f>
        <v/>
      </c>
      <c r="AR1721" s="47">
        <f>AR1685*Settings!$C$13*(AR1631+AR1649+AR1640*AR$195+AR1658*$D1721)</f>
        <v/>
      </c>
      <c r="AS1721" s="47">
        <f>AS1685*Settings!$C$13*(AS1631+AS1649+AS1640*AS$195+AS1658*$D1721)</f>
        <v/>
      </c>
      <c r="AT1721" s="47">
        <f>AT1685*Settings!$C$13*(AT1631+AT1649+AT1640*AT$195+AT1658*$D1721)</f>
        <v/>
      </c>
      <c r="AU1721" s="47">
        <f>AU1685*Settings!$C$13*(AU1631+AU1649+AU1640*AU$195+AU1658*$D1721)</f>
        <v/>
      </c>
      <c r="AV1721" s="47">
        <f>AV1685*Settings!$C$13*(AV1631+AV1649+AV1640*AV$195+AV1658*$D1721)</f>
        <v/>
      </c>
      <c r="AW1721" s="47">
        <f>AW1685*Settings!$C$13*(AW1631+AW1649+AW1640*AW$195+AW1658*$D1721)</f>
        <v/>
      </c>
      <c r="AX1721" s="47">
        <f>AX1685*Settings!$C$13*(AX1631+AX1649+AX1640*AX$195+AX1658*$D1721)</f>
        <v/>
      </c>
      <c r="AY1721" s="58">
        <f>REVENUE(AY1685,Settings!$C$13,NEWREVRATE(AY1631,AY1649,AY1640,AY$195,AY1658,$D1721))</f>
        <v/>
      </c>
    </row>
    <row r="1722" hidden="1" outlineLevel="2"/>
    <row r="1723" hidden="1" outlineLevel="1" collapsed="1">
      <c r="A1723" s="1" t="inlineStr">
        <is>
          <t>ener</t>
        </is>
      </c>
      <c r="B1723" s="1" t="inlineStr">
        <is>
          <t>all</t>
        </is>
      </c>
      <c r="C1723" s="1" t="inlineStr">
        <is>
          <t>omn</t>
        </is>
      </c>
      <c r="H1723" s="1">
        <f>INDEX(Variables!$B$5:$B$205,MATCH($A1723,Variables!$A$5:$A$205,0))&amp;IF($C1723="",""," | "&amp;INDEX(Mapping!$B$5:$B$26,MATCH($C1723,Mapping!$A$5:$A$26,0))&amp;" | "&amp;INDEX(Mapping!$B$30:$B$46,MATCH($B1723,Mapping!$A$30:$A$46,0)))</f>
        <v/>
      </c>
      <c r="I1723" s="1">
        <f>INDEX(Variables!$C$5:$C$205,MATCH($A1723,Variables!$A$5:$A$205,0))</f>
        <v/>
      </c>
      <c r="J1723" s="1">
        <f>INDEX(Variables!$E$5:$E$205,MATCH($A1723,Variables!$A$5:$A$205,0))</f>
        <v/>
      </c>
      <c r="K1723" s="17">
        <f>LOWER(Settings!$C$4)&amp;".mit."&amp;$A1723&amp;IF($C1723="","","."&amp;$C1723&amp;"."&amp;$B1723)&amp;IF(INDEX(Variables!$D$5:$D$205,MATCH($A1723,Variables!$A$5:$A$205,0))="","","."&amp;INDEX(Variables!$D$5:$D$205,MATCH($A1723,Variables!$A$5:$A$205,0)))&amp;"."&amp;K$5</f>
        <v/>
      </c>
      <c r="L1723" s="60">
        <f>SUM(L1778:L1785)</f>
        <v/>
      </c>
      <c r="M1723" s="61">
        <f>SUM(M1778:M1785)</f>
        <v/>
      </c>
      <c r="N1723" s="61">
        <f>SUM(N1778:N1785)</f>
        <v/>
      </c>
      <c r="O1723" s="61">
        <f>SUM(O1778:O1785)</f>
        <v/>
      </c>
      <c r="P1723" s="61">
        <f>SUM(P1778:P1785)</f>
        <v/>
      </c>
      <c r="Q1723" s="61">
        <f>SUM(Q1778:Q1785)</f>
        <v/>
      </c>
      <c r="R1723" s="61">
        <f>SUM(R1778:R1785)</f>
        <v/>
      </c>
      <c r="S1723" s="61">
        <f>SUM(S1778:S1785)</f>
        <v/>
      </c>
      <c r="T1723" s="61">
        <f>SUM(T1778:T1785)</f>
        <v/>
      </c>
      <c r="U1723" s="61">
        <f>SUM(U1778:U1785)</f>
        <v/>
      </c>
      <c r="V1723" s="61">
        <f>SUM(V1778:V1785)</f>
        <v/>
      </c>
      <c r="W1723" s="61">
        <f>SUM(W1778:W1785)</f>
        <v/>
      </c>
      <c r="X1723" s="61">
        <f>SUM(X1778:X1785)</f>
        <v/>
      </c>
      <c r="Y1723" s="61">
        <f>SUM(Y1778:Y1785)</f>
        <v/>
      </c>
      <c r="Z1723" s="61">
        <f>SUM(Z1778:Z1785)</f>
        <v/>
      </c>
      <c r="AA1723" s="61">
        <f>SUM(AA1778:AA1785)</f>
        <v/>
      </c>
      <c r="AB1723" s="61">
        <f>SUM(AB1778:AB1785)</f>
        <v/>
      </c>
      <c r="AC1723" s="61">
        <f>SUM(AC1778:AC1785)</f>
        <v/>
      </c>
      <c r="AD1723" s="61">
        <f>SUM(AD1778:AD1785)</f>
        <v/>
      </c>
      <c r="AF1723" s="17">
        <f>LOWER(Settings!$C$4)&amp;".mit."&amp;$A1723&amp;IF($C1723="","","."&amp;$C1723&amp;"."&amp;$B1723)&amp;IF(INDEX(Variables!$D$5:$D$205,MATCH($A1723,Variables!$A$5:$A$205,0))="","","."&amp;INDEX(Variables!$D$5:$D$205,MATCH($A1723,Variables!$A$5:$A$205,0)))&amp;"."&amp;AF$5</f>
        <v/>
      </c>
      <c r="AG1723" s="60">
        <f>SUM(AG1778:AG1785)</f>
        <v/>
      </c>
      <c r="AH1723" s="61">
        <f>SUM(AH1778:AH1785)</f>
        <v/>
      </c>
      <c r="AI1723" s="61">
        <f>SUM(AI1778:AI1785)</f>
        <v/>
      </c>
      <c r="AJ1723" s="61">
        <f>SUM(AJ1778:AJ1785)</f>
        <v/>
      </c>
      <c r="AK1723" s="61">
        <f>SUM(AK1778:AK1785)</f>
        <v/>
      </c>
      <c r="AL1723" s="61">
        <f>SUM(AL1778:AL1785)</f>
        <v/>
      </c>
      <c r="AM1723" s="61">
        <f>SUM(AM1778:AM1785)</f>
        <v/>
      </c>
      <c r="AN1723" s="61">
        <f>SUM(AN1778:AN1785)</f>
        <v/>
      </c>
      <c r="AO1723" s="61">
        <f>SUM(AO1778:AO1785)</f>
        <v/>
      </c>
      <c r="AP1723" s="61">
        <f>SUM(AP1778:AP1785)</f>
        <v/>
      </c>
      <c r="AQ1723" s="61">
        <f>SUM(AQ1778:AQ1785)</f>
        <v/>
      </c>
      <c r="AR1723" s="61">
        <f>SUM(AR1778:AR1785)</f>
        <v/>
      </c>
      <c r="AS1723" s="61">
        <f>SUM(AS1778:AS1785)</f>
        <v/>
      </c>
      <c r="AT1723" s="61">
        <f>SUM(AT1778:AT1785)</f>
        <v/>
      </c>
      <c r="AU1723" s="61">
        <f>SUM(AU1778:AU1785)</f>
        <v/>
      </c>
      <c r="AV1723" s="61">
        <f>SUM(AV1778:AV1785)</f>
        <v/>
      </c>
      <c r="AW1723" s="61">
        <f>SUM(AW1778:AW1785)</f>
        <v/>
      </c>
      <c r="AX1723" s="61">
        <f>SUM(AX1778:AX1785)</f>
        <v/>
      </c>
      <c r="AY1723" s="61">
        <f>SUM(AY1778:AY1785)</f>
        <v/>
      </c>
    </row>
    <row r="1724" hidden="1" outlineLevel="2">
      <c r="A1724" s="14" t="inlineStr">
        <is>
          <t>ctxnew</t>
        </is>
      </c>
      <c r="B1724" s="14" t="inlineStr">
        <is>
          <t>coa</t>
        </is>
      </c>
      <c r="C1724" s="14" t="inlineStr">
        <is>
          <t>omn</t>
        </is>
      </c>
      <c r="D1724" s="37">
        <f>INDEX(Inputs!$T$5:$T$132,MATCH($B1724&amp;"|"&amp;$C1724,Inputs!$A$5:$A$132,0))</f>
        <v/>
      </c>
      <c r="E1724" s="37">
        <f>INDEX(Inputs!$J$5:$J$132,MATCH($B1724&amp;"|"&amp;$C1724,Inputs!$A$5:$A$132,0))</f>
        <v/>
      </c>
      <c r="F1724" s="37">
        <f>INDEX(Inputs!$K$5:$K$132,MATCH($B1724&amp;"|"&amp;$C1724,Inputs!$A$5:$A$132,0))</f>
        <v/>
      </c>
      <c r="G1724" s="36" t="n"/>
      <c r="H1724" s="14">
        <f>INDEX(Variables!$B$5:$B$205,MATCH($A1724,Variables!$A$5:$A$205,0))&amp;IF($C1724="",""," | "&amp;INDEX(Mapping!$B$5:$B$26,MATCH($C1724,Mapping!$A$5:$A$26,0))&amp;" | "&amp;INDEX(Mapping!$B$30:$B$46,MATCH($B1724,Mapping!$A$30:$A$46,0)))</f>
        <v/>
      </c>
      <c r="I1724" s="14">
        <f>INDEX(Variables!$C$5:$C$205,MATCH($A1724,Variables!$A$5:$A$205,0))</f>
        <v/>
      </c>
      <c r="J1724" s="14">
        <f>INDEX(Variables!$E$5:$E$205,MATCH($A1724,Variables!$A$5:$A$205,0))</f>
        <v/>
      </c>
      <c r="K1724" s="11">
        <f>LOWER(Settings!$C$4)&amp;".mit."&amp;$A1724&amp;IF($C1724="","","."&amp;$C1724&amp;"."&amp;$B1724)&amp;IF(INDEX(Variables!$D$5:$D$205,MATCH($A1724,Variables!$A$5:$A$205,0))="","","."&amp;INDEX(Variables!$D$5:$D$205,MATCH($A1724,Variables!$A$5:$A$205,0)))&amp;"."&amp;K$5</f>
        <v/>
      </c>
      <c r="L1724" s="38">
        <f>L$12*$D1724*INDEX(L$21:L$28,$E1724)*INDEX(L$30:L$46,$F1724)*(1-INDEX(L$121:L$137,$F1724))</f>
        <v/>
      </c>
      <c r="M1724" s="37">
        <f>M$12*$D1724*INDEX(M$21:M$28,$E1724)*INDEX(M$30:M$46,$F1724)*(1-INDEX(M$121:M$137,$F1724))</f>
        <v/>
      </c>
      <c r="N1724" s="37">
        <f>N$12*$D1724*INDEX(N$21:N$28,$E1724)*INDEX(N$30:N$46,$F1724)*(1-INDEX(N$121:N$137,$F1724))</f>
        <v/>
      </c>
      <c r="O1724" s="37">
        <f>O$12*$D1724*INDEX(O$21:O$28,$E1724)*INDEX(O$30:O$46,$F1724)*(1-INDEX(O$121:O$137,$F1724))</f>
        <v/>
      </c>
      <c r="P1724" s="37">
        <f>P$12*$D1724*INDEX(P$21:P$28,$E1724)*INDEX(P$30:P$46,$F1724)*(1-INDEX(P$121:P$137,$F1724))</f>
        <v/>
      </c>
      <c r="Q1724" s="37">
        <f>Q$12*$D1724*INDEX(Q$21:Q$28,$E1724)*INDEX(Q$30:Q$46,$F1724)*(1-INDEX(Q$121:Q$137,$F1724))</f>
        <v/>
      </c>
      <c r="R1724" s="37">
        <f>R$12*$D1724*INDEX(R$21:R$28,$E1724)*INDEX(R$30:R$46,$F1724)*(1-INDEX(R$121:R$137,$F1724))</f>
        <v/>
      </c>
      <c r="S1724" s="37">
        <f>S$12*$D1724*INDEX(S$21:S$28,$E1724)*INDEX(S$30:S$46,$F1724)*(1-INDEX(S$121:S$137,$F1724))</f>
        <v/>
      </c>
      <c r="T1724" s="37">
        <f>T$12*$D1724*INDEX(T$21:T$28,$E1724)*INDEX(T$30:T$46,$F1724)*(1-INDEX(T$121:T$137,$F1724))</f>
        <v/>
      </c>
      <c r="U1724" s="37">
        <f>U$12*$D1724*INDEX(U$21:U$28,$E1724)*INDEX(U$30:U$46,$F1724)*(1-INDEX(U$121:U$137,$F1724))</f>
        <v/>
      </c>
      <c r="V1724" s="37">
        <f>V$12*$D1724*INDEX(V$21:V$28,$E1724)*INDEX(V$30:V$46,$F1724)*(1-INDEX(V$121:V$137,$F1724))</f>
        <v/>
      </c>
      <c r="W1724" s="37">
        <f>W$12*$D1724*INDEX(W$21:W$28,$E1724)*INDEX(W$30:W$46,$F1724)*(1-INDEX(W$121:W$137,$F1724))</f>
        <v/>
      </c>
      <c r="X1724" s="37">
        <f>X$12*$D1724*INDEX(X$21:X$28,$E1724)*INDEX(X$30:X$46,$F1724)*(1-INDEX(X$121:X$137,$F1724))</f>
        <v/>
      </c>
      <c r="Y1724" s="37">
        <f>Y$12*$D1724*INDEX(Y$21:Y$28,$E1724)*INDEX(Y$30:Y$46,$F1724)*(1-INDEX(Y$121:Y$137,$F1724))</f>
        <v/>
      </c>
      <c r="Z1724" s="37">
        <f>Z$12*$D1724*INDEX(Z$21:Z$28,$E1724)*INDEX(Z$30:Z$46,$F1724)*(1-INDEX(Z$121:Z$137,$F1724))</f>
        <v/>
      </c>
      <c r="AA1724" s="37">
        <f>AA$12*$D1724*INDEX(AA$21:AA$28,$E1724)*INDEX(AA$30:AA$46,$F1724)*(1-INDEX(AA$121:AA$137,$F1724))</f>
        <v/>
      </c>
      <c r="AB1724" s="37">
        <f>AB$12*$D1724*INDEX(AB$21:AB$28,$E1724)*INDEX(AB$30:AB$46,$F1724)*(1-INDEX(AB$121:AB$137,$F1724))</f>
        <v/>
      </c>
      <c r="AC1724" s="37">
        <f>AC$12*$D1724*INDEX(AC$21:AC$28,$E1724)*INDEX(AC$30:AC$46,$F1724)*(1-INDEX(AC$121:AC$137,$F1724))</f>
        <v/>
      </c>
      <c r="AD1724" s="40">
        <f>CARBONTAX(AD$12,$D1724,INDEX(AD$21:AD$28,$E1724),INDEX(AD$30:AD$46,$F1724),INDEX(AD$121:AD$137,$F1724))</f>
        <v/>
      </c>
      <c r="AF1724" s="11">
        <f>LOWER(Settings!$C$4)&amp;".mit."&amp;$A1724&amp;IF($C1724="","","."&amp;$C1724&amp;"."&amp;$B1724)&amp;IF(INDEX(Variables!$D$5:$D$205,MATCH($A1724,Variables!$A$5:$A$205,0))="","","."&amp;INDEX(Variables!$D$5:$D$205,MATCH($A1724,Variables!$A$5:$A$205,0)))&amp;"."&amp;AF$5</f>
        <v/>
      </c>
      <c r="AG1724" s="38">
        <f>AG$12*$D1724*INDEX(AG$21:AG$28,$E1724)*INDEX(AG$30:AG$46,$F1724)*(1-INDEX(AG$121:AG$137,$F1724))</f>
        <v/>
      </c>
      <c r="AH1724" s="37">
        <f>AH$12*$D1724*INDEX(AH$21:AH$28,$E1724)*INDEX(AH$30:AH$46,$F1724)*(1-INDEX(AH$121:AH$137,$F1724))</f>
        <v/>
      </c>
      <c r="AI1724" s="37">
        <f>AI$12*$D1724*INDEX(AI$21:AI$28,$E1724)*INDEX(AI$30:AI$46,$F1724)*(1-INDEX(AI$121:AI$137,$F1724))</f>
        <v/>
      </c>
      <c r="AJ1724" s="37">
        <f>AJ$12*$D1724*INDEX(AJ$21:AJ$28,$E1724)*INDEX(AJ$30:AJ$46,$F1724)*(1-INDEX(AJ$121:AJ$137,$F1724))</f>
        <v/>
      </c>
      <c r="AK1724" s="37">
        <f>AK$12*$D1724*INDEX(AK$21:AK$28,$E1724)*INDEX(AK$30:AK$46,$F1724)*(1-INDEX(AK$121:AK$137,$F1724))</f>
        <v/>
      </c>
      <c r="AL1724" s="37">
        <f>AL$12*$D1724*INDEX(AL$21:AL$28,$E1724)*INDEX(AL$30:AL$46,$F1724)*(1-INDEX(AL$121:AL$137,$F1724))</f>
        <v/>
      </c>
      <c r="AM1724" s="37">
        <f>AM$12*$D1724*INDEX(AM$21:AM$28,$E1724)*INDEX(AM$30:AM$46,$F1724)*(1-INDEX(AM$121:AM$137,$F1724))</f>
        <v/>
      </c>
      <c r="AN1724" s="37">
        <f>AN$12*$D1724*INDEX(AN$21:AN$28,$E1724)*INDEX(AN$30:AN$46,$F1724)*(1-INDEX(AN$121:AN$137,$F1724))</f>
        <v/>
      </c>
      <c r="AO1724" s="37">
        <f>AO$12*$D1724*INDEX(AO$21:AO$28,$E1724)*INDEX(AO$30:AO$46,$F1724)*(1-INDEX(AO$121:AO$137,$F1724))</f>
        <v/>
      </c>
      <c r="AP1724" s="37">
        <f>AP$12*$D1724*INDEX(AP$21:AP$28,$E1724)*INDEX(AP$30:AP$46,$F1724)*(1-INDEX(AP$121:AP$137,$F1724))</f>
        <v/>
      </c>
      <c r="AQ1724" s="37">
        <f>AQ$12*$D1724*INDEX(AQ$21:AQ$28,$E1724)*INDEX(AQ$30:AQ$46,$F1724)*(1-INDEX(AQ$121:AQ$137,$F1724))</f>
        <v/>
      </c>
      <c r="AR1724" s="37">
        <f>AR$12*$D1724*INDEX(AR$21:AR$28,$E1724)*INDEX(AR$30:AR$46,$F1724)*(1-INDEX(AR$121:AR$137,$F1724))</f>
        <v/>
      </c>
      <c r="AS1724" s="37">
        <f>AS$12*$D1724*INDEX(AS$21:AS$28,$E1724)*INDEX(AS$30:AS$46,$F1724)*(1-INDEX(AS$121:AS$137,$F1724))</f>
        <v/>
      </c>
      <c r="AT1724" s="37">
        <f>AT$12*$D1724*INDEX(AT$21:AT$28,$E1724)*INDEX(AT$30:AT$46,$F1724)*(1-INDEX(AT$121:AT$137,$F1724))</f>
        <v/>
      </c>
      <c r="AU1724" s="37">
        <f>AU$12*$D1724*INDEX(AU$21:AU$28,$E1724)*INDEX(AU$30:AU$46,$F1724)*(1-INDEX(AU$121:AU$137,$F1724))</f>
        <v/>
      </c>
      <c r="AV1724" s="37">
        <f>AV$12*$D1724*INDEX(AV$21:AV$28,$E1724)*INDEX(AV$30:AV$46,$F1724)*(1-INDEX(AV$121:AV$137,$F1724))</f>
        <v/>
      </c>
      <c r="AW1724" s="37">
        <f>AW$12*$D1724*INDEX(AW$21:AW$28,$E1724)*INDEX(AW$30:AW$46,$F1724)*(1-INDEX(AW$121:AW$137,$F1724))</f>
        <v/>
      </c>
      <c r="AX1724" s="37">
        <f>AX$12*$D1724*INDEX(AX$21:AX$28,$E1724)*INDEX(AX$30:AX$46,$F1724)*(1-INDEX(AX$121:AX$137,$F1724))</f>
        <v/>
      </c>
      <c r="AY1724" s="40">
        <f>CARBONTAX(AY$12,$D1724,INDEX(AY$21:AY$28,$E1724),INDEX(AY$30:AY$46,$F1724),INDEX(AY$121:AY$137,$F1724))</f>
        <v/>
      </c>
    </row>
    <row r="1725" hidden="1" outlineLevel="2">
      <c r="A1725" s="14" t="inlineStr">
        <is>
          <t>ctxnew</t>
        </is>
      </c>
      <c r="B1725" s="14" t="inlineStr">
        <is>
          <t>nga</t>
        </is>
      </c>
      <c r="C1725" s="14" t="inlineStr">
        <is>
          <t>omn</t>
        </is>
      </c>
      <c r="D1725" s="37">
        <f>INDEX(Inputs!$T$5:$T$132,MATCH($B1725&amp;"|"&amp;$C1725,Inputs!$A$5:$A$132,0))</f>
        <v/>
      </c>
      <c r="E1725" s="37">
        <f>INDEX(Inputs!$J$5:$J$132,MATCH($B1725&amp;"|"&amp;$C1725,Inputs!$A$5:$A$132,0))</f>
        <v/>
      </c>
      <c r="F1725" s="37">
        <f>INDEX(Inputs!$K$5:$K$132,MATCH($B1725&amp;"|"&amp;$C1725,Inputs!$A$5:$A$132,0))</f>
        <v/>
      </c>
      <c r="G1725" s="36" t="n"/>
      <c r="H1725" s="14">
        <f>INDEX(Variables!$B$5:$B$205,MATCH($A1725,Variables!$A$5:$A$205,0))&amp;IF($C1725="",""," | "&amp;INDEX(Mapping!$B$5:$B$26,MATCH($C1725,Mapping!$A$5:$A$26,0))&amp;" | "&amp;INDEX(Mapping!$B$30:$B$46,MATCH($B1725,Mapping!$A$30:$A$46,0)))</f>
        <v/>
      </c>
      <c r="I1725" s="14">
        <f>INDEX(Variables!$C$5:$C$205,MATCH($A1725,Variables!$A$5:$A$205,0))</f>
        <v/>
      </c>
      <c r="J1725" s="14">
        <f>INDEX(Variables!$E$5:$E$205,MATCH($A1725,Variables!$A$5:$A$205,0))</f>
        <v/>
      </c>
      <c r="K1725" s="11">
        <f>LOWER(Settings!$C$4)&amp;".mit."&amp;$A1725&amp;IF($C1725="","","."&amp;$C1725&amp;"."&amp;$B1725)&amp;IF(INDEX(Variables!$D$5:$D$205,MATCH($A1725,Variables!$A$5:$A$205,0))="","","."&amp;INDEX(Variables!$D$5:$D$205,MATCH($A1725,Variables!$A$5:$A$205,0)))&amp;"."&amp;K$5</f>
        <v/>
      </c>
      <c r="L1725" s="38">
        <f>L$12*$D1725*INDEX(L$21:L$28,$E1725)*INDEX(L$30:L$46,$F1725)*(1-INDEX(L$121:L$137,$F1725))</f>
        <v/>
      </c>
      <c r="M1725" s="37">
        <f>M$12*$D1725*INDEX(M$21:M$28,$E1725)*INDEX(M$30:M$46,$F1725)*(1-INDEX(M$121:M$137,$F1725))</f>
        <v/>
      </c>
      <c r="N1725" s="37">
        <f>N$12*$D1725*INDEX(N$21:N$28,$E1725)*INDEX(N$30:N$46,$F1725)*(1-INDEX(N$121:N$137,$F1725))</f>
        <v/>
      </c>
      <c r="O1725" s="37">
        <f>O$12*$D1725*INDEX(O$21:O$28,$E1725)*INDEX(O$30:O$46,$F1725)*(1-INDEX(O$121:O$137,$F1725))</f>
        <v/>
      </c>
      <c r="P1725" s="37">
        <f>P$12*$D1725*INDEX(P$21:P$28,$E1725)*INDEX(P$30:P$46,$F1725)*(1-INDEX(P$121:P$137,$F1725))</f>
        <v/>
      </c>
      <c r="Q1725" s="37">
        <f>Q$12*$D1725*INDEX(Q$21:Q$28,$E1725)*INDEX(Q$30:Q$46,$F1725)*(1-INDEX(Q$121:Q$137,$F1725))</f>
        <v/>
      </c>
      <c r="R1725" s="37">
        <f>R$12*$D1725*INDEX(R$21:R$28,$E1725)*INDEX(R$30:R$46,$F1725)*(1-INDEX(R$121:R$137,$F1725))</f>
        <v/>
      </c>
      <c r="S1725" s="37">
        <f>S$12*$D1725*INDEX(S$21:S$28,$E1725)*INDEX(S$30:S$46,$F1725)*(1-INDEX(S$121:S$137,$F1725))</f>
        <v/>
      </c>
      <c r="T1725" s="37">
        <f>T$12*$D1725*INDEX(T$21:T$28,$E1725)*INDEX(T$30:T$46,$F1725)*(1-INDEX(T$121:T$137,$F1725))</f>
        <v/>
      </c>
      <c r="U1725" s="37">
        <f>U$12*$D1725*INDEX(U$21:U$28,$E1725)*INDEX(U$30:U$46,$F1725)*(1-INDEX(U$121:U$137,$F1725))</f>
        <v/>
      </c>
      <c r="V1725" s="37">
        <f>V$12*$D1725*INDEX(V$21:V$28,$E1725)*INDEX(V$30:V$46,$F1725)*(1-INDEX(V$121:V$137,$F1725))</f>
        <v/>
      </c>
      <c r="W1725" s="37">
        <f>W$12*$D1725*INDEX(W$21:W$28,$E1725)*INDEX(W$30:W$46,$F1725)*(1-INDEX(W$121:W$137,$F1725))</f>
        <v/>
      </c>
      <c r="X1725" s="37">
        <f>X$12*$D1725*INDEX(X$21:X$28,$E1725)*INDEX(X$30:X$46,$F1725)*(1-INDEX(X$121:X$137,$F1725))</f>
        <v/>
      </c>
      <c r="Y1725" s="37">
        <f>Y$12*$D1725*INDEX(Y$21:Y$28,$E1725)*INDEX(Y$30:Y$46,$F1725)*(1-INDEX(Y$121:Y$137,$F1725))</f>
        <v/>
      </c>
      <c r="Z1725" s="37">
        <f>Z$12*$D1725*INDEX(Z$21:Z$28,$E1725)*INDEX(Z$30:Z$46,$F1725)*(1-INDEX(Z$121:Z$137,$F1725))</f>
        <v/>
      </c>
      <c r="AA1725" s="37">
        <f>AA$12*$D1725*INDEX(AA$21:AA$28,$E1725)*INDEX(AA$30:AA$46,$F1725)*(1-INDEX(AA$121:AA$137,$F1725))</f>
        <v/>
      </c>
      <c r="AB1725" s="37">
        <f>AB$12*$D1725*INDEX(AB$21:AB$28,$E1725)*INDEX(AB$30:AB$46,$F1725)*(1-INDEX(AB$121:AB$137,$F1725))</f>
        <v/>
      </c>
      <c r="AC1725" s="37">
        <f>AC$12*$D1725*INDEX(AC$21:AC$28,$E1725)*INDEX(AC$30:AC$46,$F1725)*(1-INDEX(AC$121:AC$137,$F1725))</f>
        <v/>
      </c>
      <c r="AD1725" s="40">
        <f>CARBONTAX(AD$12,$D1725,INDEX(AD$21:AD$28,$E1725),INDEX(AD$30:AD$46,$F1725),INDEX(AD$121:AD$137,$F1725))</f>
        <v/>
      </c>
      <c r="AF1725" s="11">
        <f>LOWER(Settings!$C$4)&amp;".mit."&amp;$A1725&amp;IF($C1725="","","."&amp;$C1725&amp;"."&amp;$B1725)&amp;IF(INDEX(Variables!$D$5:$D$205,MATCH($A1725,Variables!$A$5:$A$205,0))="","","."&amp;INDEX(Variables!$D$5:$D$205,MATCH($A1725,Variables!$A$5:$A$205,0)))&amp;"."&amp;AF$5</f>
        <v/>
      </c>
      <c r="AG1725" s="38">
        <f>AG$12*$D1725*INDEX(AG$21:AG$28,$E1725)*INDEX(AG$30:AG$46,$F1725)*(1-INDEX(AG$121:AG$137,$F1725))</f>
        <v/>
      </c>
      <c r="AH1725" s="37">
        <f>AH$12*$D1725*INDEX(AH$21:AH$28,$E1725)*INDEX(AH$30:AH$46,$F1725)*(1-INDEX(AH$121:AH$137,$F1725))</f>
        <v/>
      </c>
      <c r="AI1725" s="37">
        <f>AI$12*$D1725*INDEX(AI$21:AI$28,$E1725)*INDEX(AI$30:AI$46,$F1725)*(1-INDEX(AI$121:AI$137,$F1725))</f>
        <v/>
      </c>
      <c r="AJ1725" s="37">
        <f>AJ$12*$D1725*INDEX(AJ$21:AJ$28,$E1725)*INDEX(AJ$30:AJ$46,$F1725)*(1-INDEX(AJ$121:AJ$137,$F1725))</f>
        <v/>
      </c>
      <c r="AK1725" s="37">
        <f>AK$12*$D1725*INDEX(AK$21:AK$28,$E1725)*INDEX(AK$30:AK$46,$F1725)*(1-INDEX(AK$121:AK$137,$F1725))</f>
        <v/>
      </c>
      <c r="AL1725" s="37">
        <f>AL$12*$D1725*INDEX(AL$21:AL$28,$E1725)*INDEX(AL$30:AL$46,$F1725)*(1-INDEX(AL$121:AL$137,$F1725))</f>
        <v/>
      </c>
      <c r="AM1725" s="37">
        <f>AM$12*$D1725*INDEX(AM$21:AM$28,$E1725)*INDEX(AM$30:AM$46,$F1725)*(1-INDEX(AM$121:AM$137,$F1725))</f>
        <v/>
      </c>
      <c r="AN1725" s="37">
        <f>AN$12*$D1725*INDEX(AN$21:AN$28,$E1725)*INDEX(AN$30:AN$46,$F1725)*(1-INDEX(AN$121:AN$137,$F1725))</f>
        <v/>
      </c>
      <c r="AO1725" s="37">
        <f>AO$12*$D1725*INDEX(AO$21:AO$28,$E1725)*INDEX(AO$30:AO$46,$F1725)*(1-INDEX(AO$121:AO$137,$F1725))</f>
        <v/>
      </c>
      <c r="AP1725" s="37">
        <f>AP$12*$D1725*INDEX(AP$21:AP$28,$E1725)*INDEX(AP$30:AP$46,$F1725)*(1-INDEX(AP$121:AP$137,$F1725))</f>
        <v/>
      </c>
      <c r="AQ1725" s="37">
        <f>AQ$12*$D1725*INDEX(AQ$21:AQ$28,$E1725)*INDEX(AQ$30:AQ$46,$F1725)*(1-INDEX(AQ$121:AQ$137,$F1725))</f>
        <v/>
      </c>
      <c r="AR1725" s="37">
        <f>AR$12*$D1725*INDEX(AR$21:AR$28,$E1725)*INDEX(AR$30:AR$46,$F1725)*(1-INDEX(AR$121:AR$137,$F1725))</f>
        <v/>
      </c>
      <c r="AS1725" s="37">
        <f>AS$12*$D1725*INDEX(AS$21:AS$28,$E1725)*INDEX(AS$30:AS$46,$F1725)*(1-INDEX(AS$121:AS$137,$F1725))</f>
        <v/>
      </c>
      <c r="AT1725" s="37">
        <f>AT$12*$D1725*INDEX(AT$21:AT$28,$E1725)*INDEX(AT$30:AT$46,$F1725)*(1-INDEX(AT$121:AT$137,$F1725))</f>
        <v/>
      </c>
      <c r="AU1725" s="37">
        <f>AU$12*$D1725*INDEX(AU$21:AU$28,$E1725)*INDEX(AU$30:AU$46,$F1725)*(1-INDEX(AU$121:AU$137,$F1725))</f>
        <v/>
      </c>
      <c r="AV1725" s="37">
        <f>AV$12*$D1725*INDEX(AV$21:AV$28,$E1725)*INDEX(AV$30:AV$46,$F1725)*(1-INDEX(AV$121:AV$137,$F1725))</f>
        <v/>
      </c>
      <c r="AW1725" s="37">
        <f>AW$12*$D1725*INDEX(AW$21:AW$28,$E1725)*INDEX(AW$30:AW$46,$F1725)*(1-INDEX(AW$121:AW$137,$F1725))</f>
        <v/>
      </c>
      <c r="AX1725" s="37">
        <f>AX$12*$D1725*INDEX(AX$21:AX$28,$E1725)*INDEX(AX$30:AX$46,$F1725)*(1-INDEX(AX$121:AX$137,$F1725))</f>
        <v/>
      </c>
      <c r="AY1725" s="40">
        <f>CARBONTAX(AY$12,$D1725,INDEX(AY$21:AY$28,$E1725),INDEX(AY$30:AY$46,$F1725),INDEX(AY$121:AY$137,$F1725))</f>
        <v/>
      </c>
    </row>
    <row r="1726" hidden="1" outlineLevel="2">
      <c r="A1726" s="14" t="inlineStr">
        <is>
          <t>ctxnew</t>
        </is>
      </c>
      <c r="B1726" s="14" t="inlineStr">
        <is>
          <t>gso</t>
        </is>
      </c>
      <c r="C1726" s="14" t="inlineStr">
        <is>
          <t>omn</t>
        </is>
      </c>
      <c r="D1726" s="37">
        <f>INDEX(Inputs!$T$5:$T$132,MATCH($B1726&amp;"|"&amp;$C1726,Inputs!$A$5:$A$132,0))</f>
        <v/>
      </c>
      <c r="E1726" s="37">
        <f>INDEX(Inputs!$J$5:$J$132,MATCH($B1726&amp;"|"&amp;$C1726,Inputs!$A$5:$A$132,0))</f>
        <v/>
      </c>
      <c r="F1726" s="37">
        <f>INDEX(Inputs!$K$5:$K$132,MATCH($B1726&amp;"|"&amp;$C1726,Inputs!$A$5:$A$132,0))</f>
        <v/>
      </c>
      <c r="G1726" s="36" t="n"/>
      <c r="H1726" s="14">
        <f>INDEX(Variables!$B$5:$B$205,MATCH($A1726,Variables!$A$5:$A$205,0))&amp;IF($C1726="",""," | "&amp;INDEX(Mapping!$B$5:$B$26,MATCH($C1726,Mapping!$A$5:$A$26,0))&amp;" | "&amp;INDEX(Mapping!$B$30:$B$46,MATCH($B1726,Mapping!$A$30:$A$46,0)))</f>
        <v/>
      </c>
      <c r="I1726" s="14">
        <f>INDEX(Variables!$C$5:$C$205,MATCH($A1726,Variables!$A$5:$A$205,0))</f>
        <v/>
      </c>
      <c r="J1726" s="14">
        <f>INDEX(Variables!$E$5:$E$205,MATCH($A1726,Variables!$A$5:$A$205,0))</f>
        <v/>
      </c>
      <c r="K1726" s="11">
        <f>LOWER(Settings!$C$4)&amp;".mit."&amp;$A1726&amp;IF($C1726="","","."&amp;$C1726&amp;"."&amp;$B1726)&amp;IF(INDEX(Variables!$D$5:$D$205,MATCH($A1726,Variables!$A$5:$A$205,0))="","","."&amp;INDEX(Variables!$D$5:$D$205,MATCH($A1726,Variables!$A$5:$A$205,0)))&amp;"."&amp;K$5</f>
        <v/>
      </c>
      <c r="L1726" s="38">
        <f>L$12*$D1726*INDEX(L$21:L$28,$E1726)*INDEX(L$30:L$46,$F1726)*(1-INDEX(L$121:L$137,$F1726))</f>
        <v/>
      </c>
      <c r="M1726" s="37">
        <f>M$12*$D1726*INDEX(M$21:M$28,$E1726)*INDEX(M$30:M$46,$F1726)*(1-INDEX(M$121:M$137,$F1726))</f>
        <v/>
      </c>
      <c r="N1726" s="37">
        <f>N$12*$D1726*INDEX(N$21:N$28,$E1726)*INDEX(N$30:N$46,$F1726)*(1-INDEX(N$121:N$137,$F1726))</f>
        <v/>
      </c>
      <c r="O1726" s="37">
        <f>O$12*$D1726*INDEX(O$21:O$28,$E1726)*INDEX(O$30:O$46,$F1726)*(1-INDEX(O$121:O$137,$F1726))</f>
        <v/>
      </c>
      <c r="P1726" s="37">
        <f>P$12*$D1726*INDEX(P$21:P$28,$E1726)*INDEX(P$30:P$46,$F1726)*(1-INDEX(P$121:P$137,$F1726))</f>
        <v/>
      </c>
      <c r="Q1726" s="37">
        <f>Q$12*$D1726*INDEX(Q$21:Q$28,$E1726)*INDEX(Q$30:Q$46,$F1726)*(1-INDEX(Q$121:Q$137,$F1726))</f>
        <v/>
      </c>
      <c r="R1726" s="37">
        <f>R$12*$D1726*INDEX(R$21:R$28,$E1726)*INDEX(R$30:R$46,$F1726)*(1-INDEX(R$121:R$137,$F1726))</f>
        <v/>
      </c>
      <c r="S1726" s="37">
        <f>S$12*$D1726*INDEX(S$21:S$28,$E1726)*INDEX(S$30:S$46,$F1726)*(1-INDEX(S$121:S$137,$F1726))</f>
        <v/>
      </c>
      <c r="T1726" s="37">
        <f>T$12*$D1726*INDEX(T$21:T$28,$E1726)*INDEX(T$30:T$46,$F1726)*(1-INDEX(T$121:T$137,$F1726))</f>
        <v/>
      </c>
      <c r="U1726" s="37">
        <f>U$12*$D1726*INDEX(U$21:U$28,$E1726)*INDEX(U$30:U$46,$F1726)*(1-INDEX(U$121:U$137,$F1726))</f>
        <v/>
      </c>
      <c r="V1726" s="37">
        <f>V$12*$D1726*INDEX(V$21:V$28,$E1726)*INDEX(V$30:V$46,$F1726)*(1-INDEX(V$121:V$137,$F1726))</f>
        <v/>
      </c>
      <c r="W1726" s="37">
        <f>W$12*$D1726*INDEX(W$21:W$28,$E1726)*INDEX(W$30:W$46,$F1726)*(1-INDEX(W$121:W$137,$F1726))</f>
        <v/>
      </c>
      <c r="X1726" s="37">
        <f>X$12*$D1726*INDEX(X$21:X$28,$E1726)*INDEX(X$30:X$46,$F1726)*(1-INDEX(X$121:X$137,$F1726))</f>
        <v/>
      </c>
      <c r="Y1726" s="37">
        <f>Y$12*$D1726*INDEX(Y$21:Y$28,$E1726)*INDEX(Y$30:Y$46,$F1726)*(1-INDEX(Y$121:Y$137,$F1726))</f>
        <v/>
      </c>
      <c r="Z1726" s="37">
        <f>Z$12*$D1726*INDEX(Z$21:Z$28,$E1726)*INDEX(Z$30:Z$46,$F1726)*(1-INDEX(Z$121:Z$137,$F1726))</f>
        <v/>
      </c>
      <c r="AA1726" s="37">
        <f>AA$12*$D1726*INDEX(AA$21:AA$28,$E1726)*INDEX(AA$30:AA$46,$F1726)*(1-INDEX(AA$121:AA$137,$F1726))</f>
        <v/>
      </c>
      <c r="AB1726" s="37">
        <f>AB$12*$D1726*INDEX(AB$21:AB$28,$E1726)*INDEX(AB$30:AB$46,$F1726)*(1-INDEX(AB$121:AB$137,$F1726))</f>
        <v/>
      </c>
      <c r="AC1726" s="37">
        <f>AC$12*$D1726*INDEX(AC$21:AC$28,$E1726)*INDEX(AC$30:AC$46,$F1726)*(1-INDEX(AC$121:AC$137,$F1726))</f>
        <v/>
      </c>
      <c r="AD1726" s="40">
        <f>CARBONTAX(AD$12,$D1726,INDEX(AD$21:AD$28,$E1726),INDEX(AD$30:AD$46,$F1726),INDEX(AD$121:AD$137,$F1726))</f>
        <v/>
      </c>
      <c r="AF1726" s="11">
        <f>LOWER(Settings!$C$4)&amp;".mit."&amp;$A1726&amp;IF($C1726="","","."&amp;$C1726&amp;"."&amp;$B1726)&amp;IF(INDEX(Variables!$D$5:$D$205,MATCH($A1726,Variables!$A$5:$A$205,0))="","","."&amp;INDEX(Variables!$D$5:$D$205,MATCH($A1726,Variables!$A$5:$A$205,0)))&amp;"."&amp;AF$5</f>
        <v/>
      </c>
      <c r="AG1726" s="38">
        <f>AG$12*$D1726*INDEX(AG$21:AG$28,$E1726)*INDEX(AG$30:AG$46,$F1726)*(1-INDEX(AG$121:AG$137,$F1726))</f>
        <v/>
      </c>
      <c r="AH1726" s="37">
        <f>AH$12*$D1726*INDEX(AH$21:AH$28,$E1726)*INDEX(AH$30:AH$46,$F1726)*(1-INDEX(AH$121:AH$137,$F1726))</f>
        <v/>
      </c>
      <c r="AI1726" s="37">
        <f>AI$12*$D1726*INDEX(AI$21:AI$28,$E1726)*INDEX(AI$30:AI$46,$F1726)*(1-INDEX(AI$121:AI$137,$F1726))</f>
        <v/>
      </c>
      <c r="AJ1726" s="37">
        <f>AJ$12*$D1726*INDEX(AJ$21:AJ$28,$E1726)*INDEX(AJ$30:AJ$46,$F1726)*(1-INDEX(AJ$121:AJ$137,$F1726))</f>
        <v/>
      </c>
      <c r="AK1726" s="37">
        <f>AK$12*$D1726*INDEX(AK$21:AK$28,$E1726)*INDEX(AK$30:AK$46,$F1726)*(1-INDEX(AK$121:AK$137,$F1726))</f>
        <v/>
      </c>
      <c r="AL1726" s="37">
        <f>AL$12*$D1726*INDEX(AL$21:AL$28,$E1726)*INDEX(AL$30:AL$46,$F1726)*(1-INDEX(AL$121:AL$137,$F1726))</f>
        <v/>
      </c>
      <c r="AM1726" s="37">
        <f>AM$12*$D1726*INDEX(AM$21:AM$28,$E1726)*INDEX(AM$30:AM$46,$F1726)*(1-INDEX(AM$121:AM$137,$F1726))</f>
        <v/>
      </c>
      <c r="AN1726" s="37">
        <f>AN$12*$D1726*INDEX(AN$21:AN$28,$E1726)*INDEX(AN$30:AN$46,$F1726)*(1-INDEX(AN$121:AN$137,$F1726))</f>
        <v/>
      </c>
      <c r="AO1726" s="37">
        <f>AO$12*$D1726*INDEX(AO$21:AO$28,$E1726)*INDEX(AO$30:AO$46,$F1726)*(1-INDEX(AO$121:AO$137,$F1726))</f>
        <v/>
      </c>
      <c r="AP1726" s="37">
        <f>AP$12*$D1726*INDEX(AP$21:AP$28,$E1726)*INDEX(AP$30:AP$46,$F1726)*(1-INDEX(AP$121:AP$137,$F1726))</f>
        <v/>
      </c>
      <c r="AQ1726" s="37">
        <f>AQ$12*$D1726*INDEX(AQ$21:AQ$28,$E1726)*INDEX(AQ$30:AQ$46,$F1726)*(1-INDEX(AQ$121:AQ$137,$F1726))</f>
        <v/>
      </c>
      <c r="AR1726" s="37">
        <f>AR$12*$D1726*INDEX(AR$21:AR$28,$E1726)*INDEX(AR$30:AR$46,$F1726)*(1-INDEX(AR$121:AR$137,$F1726))</f>
        <v/>
      </c>
      <c r="AS1726" s="37">
        <f>AS$12*$D1726*INDEX(AS$21:AS$28,$E1726)*INDEX(AS$30:AS$46,$F1726)*(1-INDEX(AS$121:AS$137,$F1726))</f>
        <v/>
      </c>
      <c r="AT1726" s="37">
        <f>AT$12*$D1726*INDEX(AT$21:AT$28,$E1726)*INDEX(AT$30:AT$46,$F1726)*(1-INDEX(AT$121:AT$137,$F1726))</f>
        <v/>
      </c>
      <c r="AU1726" s="37">
        <f>AU$12*$D1726*INDEX(AU$21:AU$28,$E1726)*INDEX(AU$30:AU$46,$F1726)*(1-INDEX(AU$121:AU$137,$F1726))</f>
        <v/>
      </c>
      <c r="AV1726" s="37">
        <f>AV$12*$D1726*INDEX(AV$21:AV$28,$E1726)*INDEX(AV$30:AV$46,$F1726)*(1-INDEX(AV$121:AV$137,$F1726))</f>
        <v/>
      </c>
      <c r="AW1726" s="37">
        <f>AW$12*$D1726*INDEX(AW$21:AW$28,$E1726)*INDEX(AW$30:AW$46,$F1726)*(1-INDEX(AW$121:AW$137,$F1726))</f>
        <v/>
      </c>
      <c r="AX1726" s="37">
        <f>AX$12*$D1726*INDEX(AX$21:AX$28,$E1726)*INDEX(AX$30:AX$46,$F1726)*(1-INDEX(AX$121:AX$137,$F1726))</f>
        <v/>
      </c>
      <c r="AY1726" s="40">
        <f>CARBONTAX(AY$12,$D1726,INDEX(AY$21:AY$28,$E1726),INDEX(AY$30:AY$46,$F1726),INDEX(AY$121:AY$137,$F1726))</f>
        <v/>
      </c>
    </row>
    <row r="1727" hidden="1" outlineLevel="2">
      <c r="A1727" s="14" t="inlineStr">
        <is>
          <t>ctxnew</t>
        </is>
      </c>
      <c r="B1727" s="14" t="inlineStr">
        <is>
          <t>die</t>
        </is>
      </c>
      <c r="C1727" s="14" t="inlineStr">
        <is>
          <t>omn</t>
        </is>
      </c>
      <c r="D1727" s="37">
        <f>INDEX(Inputs!$T$5:$T$132,MATCH($B1727&amp;"|"&amp;$C1727,Inputs!$A$5:$A$132,0))</f>
        <v/>
      </c>
      <c r="E1727" s="37">
        <f>INDEX(Inputs!$J$5:$J$132,MATCH($B1727&amp;"|"&amp;$C1727,Inputs!$A$5:$A$132,0))</f>
        <v/>
      </c>
      <c r="F1727" s="37">
        <f>INDEX(Inputs!$K$5:$K$132,MATCH($B1727&amp;"|"&amp;$C1727,Inputs!$A$5:$A$132,0))</f>
        <v/>
      </c>
      <c r="G1727" s="36" t="n"/>
      <c r="H1727" s="14">
        <f>INDEX(Variables!$B$5:$B$205,MATCH($A1727,Variables!$A$5:$A$205,0))&amp;IF($C1727="",""," | "&amp;INDEX(Mapping!$B$5:$B$26,MATCH($C1727,Mapping!$A$5:$A$26,0))&amp;" | "&amp;INDEX(Mapping!$B$30:$B$46,MATCH($B1727,Mapping!$A$30:$A$46,0)))</f>
        <v/>
      </c>
      <c r="I1727" s="14">
        <f>INDEX(Variables!$C$5:$C$205,MATCH($A1727,Variables!$A$5:$A$205,0))</f>
        <v/>
      </c>
      <c r="J1727" s="14">
        <f>INDEX(Variables!$E$5:$E$205,MATCH($A1727,Variables!$A$5:$A$205,0))</f>
        <v/>
      </c>
      <c r="K1727" s="11">
        <f>LOWER(Settings!$C$4)&amp;".mit."&amp;$A1727&amp;IF($C1727="","","."&amp;$C1727&amp;"."&amp;$B1727)&amp;IF(INDEX(Variables!$D$5:$D$205,MATCH($A1727,Variables!$A$5:$A$205,0))="","","."&amp;INDEX(Variables!$D$5:$D$205,MATCH($A1727,Variables!$A$5:$A$205,0)))&amp;"."&amp;K$5</f>
        <v/>
      </c>
      <c r="L1727" s="38">
        <f>L$12*$D1727*INDEX(L$21:L$28,$E1727)*INDEX(L$30:L$46,$F1727)*(1-INDEX(L$121:L$137,$F1727))</f>
        <v/>
      </c>
      <c r="M1727" s="37">
        <f>M$12*$D1727*INDEX(M$21:M$28,$E1727)*INDEX(M$30:M$46,$F1727)*(1-INDEX(M$121:M$137,$F1727))</f>
        <v/>
      </c>
      <c r="N1727" s="37">
        <f>N$12*$D1727*INDEX(N$21:N$28,$E1727)*INDEX(N$30:N$46,$F1727)*(1-INDEX(N$121:N$137,$F1727))</f>
        <v/>
      </c>
      <c r="O1727" s="37">
        <f>O$12*$D1727*INDEX(O$21:O$28,$E1727)*INDEX(O$30:O$46,$F1727)*(1-INDEX(O$121:O$137,$F1727))</f>
        <v/>
      </c>
      <c r="P1727" s="37">
        <f>P$12*$D1727*INDEX(P$21:P$28,$E1727)*INDEX(P$30:P$46,$F1727)*(1-INDEX(P$121:P$137,$F1727))</f>
        <v/>
      </c>
      <c r="Q1727" s="37">
        <f>Q$12*$D1727*INDEX(Q$21:Q$28,$E1727)*INDEX(Q$30:Q$46,$F1727)*(1-INDEX(Q$121:Q$137,$F1727))</f>
        <v/>
      </c>
      <c r="R1727" s="37">
        <f>R$12*$D1727*INDEX(R$21:R$28,$E1727)*INDEX(R$30:R$46,$F1727)*(1-INDEX(R$121:R$137,$F1727))</f>
        <v/>
      </c>
      <c r="S1727" s="37">
        <f>S$12*$D1727*INDEX(S$21:S$28,$E1727)*INDEX(S$30:S$46,$F1727)*(1-INDEX(S$121:S$137,$F1727))</f>
        <v/>
      </c>
      <c r="T1727" s="37">
        <f>T$12*$D1727*INDEX(T$21:T$28,$E1727)*INDEX(T$30:T$46,$F1727)*(1-INDEX(T$121:T$137,$F1727))</f>
        <v/>
      </c>
      <c r="U1727" s="37">
        <f>U$12*$D1727*INDEX(U$21:U$28,$E1727)*INDEX(U$30:U$46,$F1727)*(1-INDEX(U$121:U$137,$F1727))</f>
        <v/>
      </c>
      <c r="V1727" s="37">
        <f>V$12*$D1727*INDEX(V$21:V$28,$E1727)*INDEX(V$30:V$46,$F1727)*(1-INDEX(V$121:V$137,$F1727))</f>
        <v/>
      </c>
      <c r="W1727" s="37">
        <f>W$12*$D1727*INDEX(W$21:W$28,$E1727)*INDEX(W$30:W$46,$F1727)*(1-INDEX(W$121:W$137,$F1727))</f>
        <v/>
      </c>
      <c r="X1727" s="37">
        <f>X$12*$D1727*INDEX(X$21:X$28,$E1727)*INDEX(X$30:X$46,$F1727)*(1-INDEX(X$121:X$137,$F1727))</f>
        <v/>
      </c>
      <c r="Y1727" s="37">
        <f>Y$12*$D1727*INDEX(Y$21:Y$28,$E1727)*INDEX(Y$30:Y$46,$F1727)*(1-INDEX(Y$121:Y$137,$F1727))</f>
        <v/>
      </c>
      <c r="Z1727" s="37">
        <f>Z$12*$D1727*INDEX(Z$21:Z$28,$E1727)*INDEX(Z$30:Z$46,$F1727)*(1-INDEX(Z$121:Z$137,$F1727))</f>
        <v/>
      </c>
      <c r="AA1727" s="37">
        <f>AA$12*$D1727*INDEX(AA$21:AA$28,$E1727)*INDEX(AA$30:AA$46,$F1727)*(1-INDEX(AA$121:AA$137,$F1727))</f>
        <v/>
      </c>
      <c r="AB1727" s="37">
        <f>AB$12*$D1727*INDEX(AB$21:AB$28,$E1727)*INDEX(AB$30:AB$46,$F1727)*(1-INDEX(AB$121:AB$137,$F1727))</f>
        <v/>
      </c>
      <c r="AC1727" s="37">
        <f>AC$12*$D1727*INDEX(AC$21:AC$28,$E1727)*INDEX(AC$30:AC$46,$F1727)*(1-INDEX(AC$121:AC$137,$F1727))</f>
        <v/>
      </c>
      <c r="AD1727" s="40">
        <f>CARBONTAX(AD$12,$D1727,INDEX(AD$21:AD$28,$E1727),INDEX(AD$30:AD$46,$F1727),INDEX(AD$121:AD$137,$F1727))</f>
        <v/>
      </c>
      <c r="AF1727" s="11">
        <f>LOWER(Settings!$C$4)&amp;".mit."&amp;$A1727&amp;IF($C1727="","","."&amp;$C1727&amp;"."&amp;$B1727)&amp;IF(INDEX(Variables!$D$5:$D$205,MATCH($A1727,Variables!$A$5:$A$205,0))="","","."&amp;INDEX(Variables!$D$5:$D$205,MATCH($A1727,Variables!$A$5:$A$205,0)))&amp;"."&amp;AF$5</f>
        <v/>
      </c>
      <c r="AG1727" s="38">
        <f>AG$12*$D1727*INDEX(AG$21:AG$28,$E1727)*INDEX(AG$30:AG$46,$F1727)*(1-INDEX(AG$121:AG$137,$F1727))</f>
        <v/>
      </c>
      <c r="AH1727" s="37">
        <f>AH$12*$D1727*INDEX(AH$21:AH$28,$E1727)*INDEX(AH$30:AH$46,$F1727)*(1-INDEX(AH$121:AH$137,$F1727))</f>
        <v/>
      </c>
      <c r="AI1727" s="37">
        <f>AI$12*$D1727*INDEX(AI$21:AI$28,$E1727)*INDEX(AI$30:AI$46,$F1727)*(1-INDEX(AI$121:AI$137,$F1727))</f>
        <v/>
      </c>
      <c r="AJ1727" s="37">
        <f>AJ$12*$D1727*INDEX(AJ$21:AJ$28,$E1727)*INDEX(AJ$30:AJ$46,$F1727)*(1-INDEX(AJ$121:AJ$137,$F1727))</f>
        <v/>
      </c>
      <c r="AK1727" s="37">
        <f>AK$12*$D1727*INDEX(AK$21:AK$28,$E1727)*INDEX(AK$30:AK$46,$F1727)*(1-INDEX(AK$121:AK$137,$F1727))</f>
        <v/>
      </c>
      <c r="AL1727" s="37">
        <f>AL$12*$D1727*INDEX(AL$21:AL$28,$E1727)*INDEX(AL$30:AL$46,$F1727)*(1-INDEX(AL$121:AL$137,$F1727))</f>
        <v/>
      </c>
      <c r="AM1727" s="37">
        <f>AM$12*$D1727*INDEX(AM$21:AM$28,$E1727)*INDEX(AM$30:AM$46,$F1727)*(1-INDEX(AM$121:AM$137,$F1727))</f>
        <v/>
      </c>
      <c r="AN1727" s="37">
        <f>AN$12*$D1727*INDEX(AN$21:AN$28,$E1727)*INDEX(AN$30:AN$46,$F1727)*(1-INDEX(AN$121:AN$137,$F1727))</f>
        <v/>
      </c>
      <c r="AO1727" s="37">
        <f>AO$12*$D1727*INDEX(AO$21:AO$28,$E1727)*INDEX(AO$30:AO$46,$F1727)*(1-INDEX(AO$121:AO$137,$F1727))</f>
        <v/>
      </c>
      <c r="AP1727" s="37">
        <f>AP$12*$D1727*INDEX(AP$21:AP$28,$E1727)*INDEX(AP$30:AP$46,$F1727)*(1-INDEX(AP$121:AP$137,$F1727))</f>
        <v/>
      </c>
      <c r="AQ1727" s="37">
        <f>AQ$12*$D1727*INDEX(AQ$21:AQ$28,$E1727)*INDEX(AQ$30:AQ$46,$F1727)*(1-INDEX(AQ$121:AQ$137,$F1727))</f>
        <v/>
      </c>
      <c r="AR1727" s="37">
        <f>AR$12*$D1727*INDEX(AR$21:AR$28,$E1727)*INDEX(AR$30:AR$46,$F1727)*(1-INDEX(AR$121:AR$137,$F1727))</f>
        <v/>
      </c>
      <c r="AS1727" s="37">
        <f>AS$12*$D1727*INDEX(AS$21:AS$28,$E1727)*INDEX(AS$30:AS$46,$F1727)*(1-INDEX(AS$121:AS$137,$F1727))</f>
        <v/>
      </c>
      <c r="AT1727" s="37">
        <f>AT$12*$D1727*INDEX(AT$21:AT$28,$E1727)*INDEX(AT$30:AT$46,$F1727)*(1-INDEX(AT$121:AT$137,$F1727))</f>
        <v/>
      </c>
      <c r="AU1727" s="37">
        <f>AU$12*$D1727*INDEX(AU$21:AU$28,$E1727)*INDEX(AU$30:AU$46,$F1727)*(1-INDEX(AU$121:AU$137,$F1727))</f>
        <v/>
      </c>
      <c r="AV1727" s="37">
        <f>AV$12*$D1727*INDEX(AV$21:AV$28,$E1727)*INDEX(AV$30:AV$46,$F1727)*(1-INDEX(AV$121:AV$137,$F1727))</f>
        <v/>
      </c>
      <c r="AW1727" s="37">
        <f>AW$12*$D1727*INDEX(AW$21:AW$28,$E1727)*INDEX(AW$30:AW$46,$F1727)*(1-INDEX(AW$121:AW$137,$F1727))</f>
        <v/>
      </c>
      <c r="AX1727" s="37">
        <f>AX$12*$D1727*INDEX(AX$21:AX$28,$E1727)*INDEX(AX$30:AX$46,$F1727)*(1-INDEX(AX$121:AX$137,$F1727))</f>
        <v/>
      </c>
      <c r="AY1727" s="40">
        <f>CARBONTAX(AY$12,$D1727,INDEX(AY$21:AY$28,$E1727),INDEX(AY$30:AY$46,$F1727),INDEX(AY$121:AY$137,$F1727))</f>
        <v/>
      </c>
    </row>
    <row r="1728" hidden="1" outlineLevel="2">
      <c r="A1728" s="14" t="inlineStr">
        <is>
          <t>ctxnew</t>
        </is>
      </c>
      <c r="B1728" s="14" t="inlineStr">
        <is>
          <t>lpg</t>
        </is>
      </c>
      <c r="C1728" s="14" t="inlineStr">
        <is>
          <t>omn</t>
        </is>
      </c>
      <c r="D1728" s="37">
        <f>INDEX(Inputs!$T$5:$T$132,MATCH($B1728&amp;"|"&amp;$C1728,Inputs!$A$5:$A$132,0))</f>
        <v/>
      </c>
      <c r="E1728" s="37">
        <f>INDEX(Inputs!$J$5:$J$132,MATCH($B1728&amp;"|"&amp;$C1728,Inputs!$A$5:$A$132,0))</f>
        <v/>
      </c>
      <c r="F1728" s="37">
        <f>INDEX(Inputs!$K$5:$K$132,MATCH($B1728&amp;"|"&amp;$C1728,Inputs!$A$5:$A$132,0))</f>
        <v/>
      </c>
      <c r="G1728" s="36" t="n"/>
      <c r="H1728" s="14">
        <f>INDEX(Variables!$B$5:$B$205,MATCH($A1728,Variables!$A$5:$A$205,0))&amp;IF($C1728="",""," | "&amp;INDEX(Mapping!$B$5:$B$26,MATCH($C1728,Mapping!$A$5:$A$26,0))&amp;" | "&amp;INDEX(Mapping!$B$30:$B$46,MATCH($B1728,Mapping!$A$30:$A$46,0)))</f>
        <v/>
      </c>
      <c r="I1728" s="14">
        <f>INDEX(Variables!$C$5:$C$205,MATCH($A1728,Variables!$A$5:$A$205,0))</f>
        <v/>
      </c>
      <c r="J1728" s="14">
        <f>INDEX(Variables!$E$5:$E$205,MATCH($A1728,Variables!$A$5:$A$205,0))</f>
        <v/>
      </c>
      <c r="K1728" s="11">
        <f>LOWER(Settings!$C$4)&amp;".mit."&amp;$A1728&amp;IF($C1728="","","."&amp;$C1728&amp;"."&amp;$B1728)&amp;IF(INDEX(Variables!$D$5:$D$205,MATCH($A1728,Variables!$A$5:$A$205,0))="","","."&amp;INDEX(Variables!$D$5:$D$205,MATCH($A1728,Variables!$A$5:$A$205,0)))&amp;"."&amp;K$5</f>
        <v/>
      </c>
      <c r="L1728" s="38">
        <f>L$12*$D1728*INDEX(L$21:L$28,$E1728)*INDEX(L$30:L$46,$F1728)*(1-INDEX(L$121:L$137,$F1728))</f>
        <v/>
      </c>
      <c r="M1728" s="37">
        <f>M$12*$D1728*INDEX(M$21:M$28,$E1728)*INDEX(M$30:M$46,$F1728)*(1-INDEX(M$121:M$137,$F1728))</f>
        <v/>
      </c>
      <c r="N1728" s="37">
        <f>N$12*$D1728*INDEX(N$21:N$28,$E1728)*INDEX(N$30:N$46,$F1728)*(1-INDEX(N$121:N$137,$F1728))</f>
        <v/>
      </c>
      <c r="O1728" s="37">
        <f>O$12*$D1728*INDEX(O$21:O$28,$E1728)*INDEX(O$30:O$46,$F1728)*(1-INDEX(O$121:O$137,$F1728))</f>
        <v/>
      </c>
      <c r="P1728" s="37">
        <f>P$12*$D1728*INDEX(P$21:P$28,$E1728)*INDEX(P$30:P$46,$F1728)*(1-INDEX(P$121:P$137,$F1728))</f>
        <v/>
      </c>
      <c r="Q1728" s="37">
        <f>Q$12*$D1728*INDEX(Q$21:Q$28,$E1728)*INDEX(Q$30:Q$46,$F1728)*(1-INDEX(Q$121:Q$137,$F1728))</f>
        <v/>
      </c>
      <c r="R1728" s="37">
        <f>R$12*$D1728*INDEX(R$21:R$28,$E1728)*INDEX(R$30:R$46,$F1728)*(1-INDEX(R$121:R$137,$F1728))</f>
        <v/>
      </c>
      <c r="S1728" s="37">
        <f>S$12*$D1728*INDEX(S$21:S$28,$E1728)*INDEX(S$30:S$46,$F1728)*(1-INDEX(S$121:S$137,$F1728))</f>
        <v/>
      </c>
      <c r="T1728" s="37">
        <f>T$12*$D1728*INDEX(T$21:T$28,$E1728)*INDEX(T$30:T$46,$F1728)*(1-INDEX(T$121:T$137,$F1728))</f>
        <v/>
      </c>
      <c r="U1728" s="37">
        <f>U$12*$D1728*INDEX(U$21:U$28,$E1728)*INDEX(U$30:U$46,$F1728)*(1-INDEX(U$121:U$137,$F1728))</f>
        <v/>
      </c>
      <c r="V1728" s="37">
        <f>V$12*$D1728*INDEX(V$21:V$28,$E1728)*INDEX(V$30:V$46,$F1728)*(1-INDEX(V$121:V$137,$F1728))</f>
        <v/>
      </c>
      <c r="W1728" s="37">
        <f>W$12*$D1728*INDEX(W$21:W$28,$E1728)*INDEX(W$30:W$46,$F1728)*(1-INDEX(W$121:W$137,$F1728))</f>
        <v/>
      </c>
      <c r="X1728" s="37">
        <f>X$12*$D1728*INDEX(X$21:X$28,$E1728)*INDEX(X$30:X$46,$F1728)*(1-INDEX(X$121:X$137,$F1728))</f>
        <v/>
      </c>
      <c r="Y1728" s="37">
        <f>Y$12*$D1728*INDEX(Y$21:Y$28,$E1728)*INDEX(Y$30:Y$46,$F1728)*(1-INDEX(Y$121:Y$137,$F1728))</f>
        <v/>
      </c>
      <c r="Z1728" s="37">
        <f>Z$12*$D1728*INDEX(Z$21:Z$28,$E1728)*INDEX(Z$30:Z$46,$F1728)*(1-INDEX(Z$121:Z$137,$F1728))</f>
        <v/>
      </c>
      <c r="AA1728" s="37">
        <f>AA$12*$D1728*INDEX(AA$21:AA$28,$E1728)*INDEX(AA$30:AA$46,$F1728)*(1-INDEX(AA$121:AA$137,$F1728))</f>
        <v/>
      </c>
      <c r="AB1728" s="37">
        <f>AB$12*$D1728*INDEX(AB$21:AB$28,$E1728)*INDEX(AB$30:AB$46,$F1728)*(1-INDEX(AB$121:AB$137,$F1728))</f>
        <v/>
      </c>
      <c r="AC1728" s="37">
        <f>AC$12*$D1728*INDEX(AC$21:AC$28,$E1728)*INDEX(AC$30:AC$46,$F1728)*(1-INDEX(AC$121:AC$137,$F1728))</f>
        <v/>
      </c>
      <c r="AD1728" s="40">
        <f>CARBONTAX(AD$12,$D1728,INDEX(AD$21:AD$28,$E1728),INDEX(AD$30:AD$46,$F1728),INDEX(AD$121:AD$137,$F1728))</f>
        <v/>
      </c>
      <c r="AF1728" s="11">
        <f>LOWER(Settings!$C$4)&amp;".mit."&amp;$A1728&amp;IF($C1728="","","."&amp;$C1728&amp;"."&amp;$B1728)&amp;IF(INDEX(Variables!$D$5:$D$205,MATCH($A1728,Variables!$A$5:$A$205,0))="","","."&amp;INDEX(Variables!$D$5:$D$205,MATCH($A1728,Variables!$A$5:$A$205,0)))&amp;"."&amp;AF$5</f>
        <v/>
      </c>
      <c r="AG1728" s="38">
        <f>AG$12*$D1728*INDEX(AG$21:AG$28,$E1728)*INDEX(AG$30:AG$46,$F1728)*(1-INDEX(AG$121:AG$137,$F1728))</f>
        <v/>
      </c>
      <c r="AH1728" s="37">
        <f>AH$12*$D1728*INDEX(AH$21:AH$28,$E1728)*INDEX(AH$30:AH$46,$F1728)*(1-INDEX(AH$121:AH$137,$F1728))</f>
        <v/>
      </c>
      <c r="AI1728" s="37">
        <f>AI$12*$D1728*INDEX(AI$21:AI$28,$E1728)*INDEX(AI$30:AI$46,$F1728)*(1-INDEX(AI$121:AI$137,$F1728))</f>
        <v/>
      </c>
      <c r="AJ1728" s="37">
        <f>AJ$12*$D1728*INDEX(AJ$21:AJ$28,$E1728)*INDEX(AJ$30:AJ$46,$F1728)*(1-INDEX(AJ$121:AJ$137,$F1728))</f>
        <v/>
      </c>
      <c r="AK1728" s="37">
        <f>AK$12*$D1728*INDEX(AK$21:AK$28,$E1728)*INDEX(AK$30:AK$46,$F1728)*(1-INDEX(AK$121:AK$137,$F1728))</f>
        <v/>
      </c>
      <c r="AL1728" s="37">
        <f>AL$12*$D1728*INDEX(AL$21:AL$28,$E1728)*INDEX(AL$30:AL$46,$F1728)*(1-INDEX(AL$121:AL$137,$F1728))</f>
        <v/>
      </c>
      <c r="AM1728" s="37">
        <f>AM$12*$D1728*INDEX(AM$21:AM$28,$E1728)*INDEX(AM$30:AM$46,$F1728)*(1-INDEX(AM$121:AM$137,$F1728))</f>
        <v/>
      </c>
      <c r="AN1728" s="37">
        <f>AN$12*$D1728*INDEX(AN$21:AN$28,$E1728)*INDEX(AN$30:AN$46,$F1728)*(1-INDEX(AN$121:AN$137,$F1728))</f>
        <v/>
      </c>
      <c r="AO1728" s="37">
        <f>AO$12*$D1728*INDEX(AO$21:AO$28,$E1728)*INDEX(AO$30:AO$46,$F1728)*(1-INDEX(AO$121:AO$137,$F1728))</f>
        <v/>
      </c>
      <c r="AP1728" s="37">
        <f>AP$12*$D1728*INDEX(AP$21:AP$28,$E1728)*INDEX(AP$30:AP$46,$F1728)*(1-INDEX(AP$121:AP$137,$F1728))</f>
        <v/>
      </c>
      <c r="AQ1728" s="37">
        <f>AQ$12*$D1728*INDEX(AQ$21:AQ$28,$E1728)*INDEX(AQ$30:AQ$46,$F1728)*(1-INDEX(AQ$121:AQ$137,$F1728))</f>
        <v/>
      </c>
      <c r="AR1728" s="37">
        <f>AR$12*$D1728*INDEX(AR$21:AR$28,$E1728)*INDEX(AR$30:AR$46,$F1728)*(1-INDEX(AR$121:AR$137,$F1728))</f>
        <v/>
      </c>
      <c r="AS1728" s="37">
        <f>AS$12*$D1728*INDEX(AS$21:AS$28,$E1728)*INDEX(AS$30:AS$46,$F1728)*(1-INDEX(AS$121:AS$137,$F1728))</f>
        <v/>
      </c>
      <c r="AT1728" s="37">
        <f>AT$12*$D1728*INDEX(AT$21:AT$28,$E1728)*INDEX(AT$30:AT$46,$F1728)*(1-INDEX(AT$121:AT$137,$F1728))</f>
        <v/>
      </c>
      <c r="AU1728" s="37">
        <f>AU$12*$D1728*INDEX(AU$21:AU$28,$E1728)*INDEX(AU$30:AU$46,$F1728)*(1-INDEX(AU$121:AU$137,$F1728))</f>
        <v/>
      </c>
      <c r="AV1728" s="37">
        <f>AV$12*$D1728*INDEX(AV$21:AV$28,$E1728)*INDEX(AV$30:AV$46,$F1728)*(1-INDEX(AV$121:AV$137,$F1728))</f>
        <v/>
      </c>
      <c r="AW1728" s="37">
        <f>AW$12*$D1728*INDEX(AW$21:AW$28,$E1728)*INDEX(AW$30:AW$46,$F1728)*(1-INDEX(AW$121:AW$137,$F1728))</f>
        <v/>
      </c>
      <c r="AX1728" s="37">
        <f>AX$12*$D1728*INDEX(AX$21:AX$28,$E1728)*INDEX(AX$30:AX$46,$F1728)*(1-INDEX(AX$121:AX$137,$F1728))</f>
        <v/>
      </c>
      <c r="AY1728" s="40">
        <f>CARBONTAX(AY$12,$D1728,INDEX(AY$21:AY$28,$E1728),INDEX(AY$30:AY$46,$F1728),INDEX(AY$121:AY$137,$F1728))</f>
        <v/>
      </c>
    </row>
    <row r="1729" hidden="1" outlineLevel="2">
      <c r="A1729" s="14" t="inlineStr">
        <is>
          <t>ctxnew</t>
        </is>
      </c>
      <c r="B1729" s="14" t="inlineStr">
        <is>
          <t>ker</t>
        </is>
      </c>
      <c r="C1729" s="14" t="inlineStr">
        <is>
          <t>omn</t>
        </is>
      </c>
      <c r="D1729" s="37">
        <f>INDEX(Inputs!$T$5:$T$132,MATCH($B1729&amp;"|"&amp;$C1729,Inputs!$A$5:$A$132,0))</f>
        <v/>
      </c>
      <c r="E1729" s="37">
        <f>INDEX(Inputs!$J$5:$J$132,MATCH($B1729&amp;"|"&amp;$C1729,Inputs!$A$5:$A$132,0))</f>
        <v/>
      </c>
      <c r="F1729" s="37">
        <f>INDEX(Inputs!$K$5:$K$132,MATCH($B1729&amp;"|"&amp;$C1729,Inputs!$A$5:$A$132,0))</f>
        <v/>
      </c>
      <c r="G1729" s="36" t="n"/>
      <c r="H1729" s="14">
        <f>INDEX(Variables!$B$5:$B$205,MATCH($A1729,Variables!$A$5:$A$205,0))&amp;IF($C1729="",""," | "&amp;INDEX(Mapping!$B$5:$B$26,MATCH($C1729,Mapping!$A$5:$A$26,0))&amp;" | "&amp;INDEX(Mapping!$B$30:$B$46,MATCH($B1729,Mapping!$A$30:$A$46,0)))</f>
        <v/>
      </c>
      <c r="I1729" s="14">
        <f>INDEX(Variables!$C$5:$C$205,MATCH($A1729,Variables!$A$5:$A$205,0))</f>
        <v/>
      </c>
      <c r="J1729" s="14">
        <f>INDEX(Variables!$E$5:$E$205,MATCH($A1729,Variables!$A$5:$A$205,0))</f>
        <v/>
      </c>
      <c r="K1729" s="11">
        <f>LOWER(Settings!$C$4)&amp;".mit."&amp;$A1729&amp;IF($C1729="","","."&amp;$C1729&amp;"."&amp;$B1729)&amp;IF(INDEX(Variables!$D$5:$D$205,MATCH($A1729,Variables!$A$5:$A$205,0))="","","."&amp;INDEX(Variables!$D$5:$D$205,MATCH($A1729,Variables!$A$5:$A$205,0)))&amp;"."&amp;K$5</f>
        <v/>
      </c>
      <c r="L1729" s="38">
        <f>L$12*$D1729*INDEX(L$21:L$28,$E1729)*INDEX(L$30:L$46,$F1729)*(1-INDEX(L$121:L$137,$F1729))</f>
        <v/>
      </c>
      <c r="M1729" s="37">
        <f>M$12*$D1729*INDEX(M$21:M$28,$E1729)*INDEX(M$30:M$46,$F1729)*(1-INDEX(M$121:M$137,$F1729))</f>
        <v/>
      </c>
      <c r="N1729" s="37">
        <f>N$12*$D1729*INDEX(N$21:N$28,$E1729)*INDEX(N$30:N$46,$F1729)*(1-INDEX(N$121:N$137,$F1729))</f>
        <v/>
      </c>
      <c r="O1729" s="37">
        <f>O$12*$D1729*INDEX(O$21:O$28,$E1729)*INDEX(O$30:O$46,$F1729)*(1-INDEX(O$121:O$137,$F1729))</f>
        <v/>
      </c>
      <c r="P1729" s="37">
        <f>P$12*$D1729*INDEX(P$21:P$28,$E1729)*INDEX(P$30:P$46,$F1729)*(1-INDEX(P$121:P$137,$F1729))</f>
        <v/>
      </c>
      <c r="Q1729" s="37">
        <f>Q$12*$D1729*INDEX(Q$21:Q$28,$E1729)*INDEX(Q$30:Q$46,$F1729)*(1-INDEX(Q$121:Q$137,$F1729))</f>
        <v/>
      </c>
      <c r="R1729" s="37">
        <f>R$12*$D1729*INDEX(R$21:R$28,$E1729)*INDEX(R$30:R$46,$F1729)*(1-INDEX(R$121:R$137,$F1729))</f>
        <v/>
      </c>
      <c r="S1729" s="37">
        <f>S$12*$D1729*INDEX(S$21:S$28,$E1729)*INDEX(S$30:S$46,$F1729)*(1-INDEX(S$121:S$137,$F1729))</f>
        <v/>
      </c>
      <c r="T1729" s="37">
        <f>T$12*$D1729*INDEX(T$21:T$28,$E1729)*INDEX(T$30:T$46,$F1729)*(1-INDEX(T$121:T$137,$F1729))</f>
        <v/>
      </c>
      <c r="U1729" s="37">
        <f>U$12*$D1729*INDEX(U$21:U$28,$E1729)*INDEX(U$30:U$46,$F1729)*(1-INDEX(U$121:U$137,$F1729))</f>
        <v/>
      </c>
      <c r="V1729" s="37">
        <f>V$12*$D1729*INDEX(V$21:V$28,$E1729)*INDEX(V$30:V$46,$F1729)*(1-INDEX(V$121:V$137,$F1729))</f>
        <v/>
      </c>
      <c r="W1729" s="37">
        <f>W$12*$D1729*INDEX(W$21:W$28,$E1729)*INDEX(W$30:W$46,$F1729)*(1-INDEX(W$121:W$137,$F1729))</f>
        <v/>
      </c>
      <c r="X1729" s="37">
        <f>X$12*$D1729*INDEX(X$21:X$28,$E1729)*INDEX(X$30:X$46,$F1729)*(1-INDEX(X$121:X$137,$F1729))</f>
        <v/>
      </c>
      <c r="Y1729" s="37">
        <f>Y$12*$D1729*INDEX(Y$21:Y$28,$E1729)*INDEX(Y$30:Y$46,$F1729)*(1-INDEX(Y$121:Y$137,$F1729))</f>
        <v/>
      </c>
      <c r="Z1729" s="37">
        <f>Z$12*$D1729*INDEX(Z$21:Z$28,$E1729)*INDEX(Z$30:Z$46,$F1729)*(1-INDEX(Z$121:Z$137,$F1729))</f>
        <v/>
      </c>
      <c r="AA1729" s="37">
        <f>AA$12*$D1729*INDEX(AA$21:AA$28,$E1729)*INDEX(AA$30:AA$46,$F1729)*(1-INDEX(AA$121:AA$137,$F1729))</f>
        <v/>
      </c>
      <c r="AB1729" s="37">
        <f>AB$12*$D1729*INDEX(AB$21:AB$28,$E1729)*INDEX(AB$30:AB$46,$F1729)*(1-INDEX(AB$121:AB$137,$F1729))</f>
        <v/>
      </c>
      <c r="AC1729" s="37">
        <f>AC$12*$D1729*INDEX(AC$21:AC$28,$E1729)*INDEX(AC$30:AC$46,$F1729)*(1-INDEX(AC$121:AC$137,$F1729))</f>
        <v/>
      </c>
      <c r="AD1729" s="40">
        <f>CARBONTAX(AD$12,$D1729,INDEX(AD$21:AD$28,$E1729),INDEX(AD$30:AD$46,$F1729),INDEX(AD$121:AD$137,$F1729))</f>
        <v/>
      </c>
      <c r="AF1729" s="11">
        <f>LOWER(Settings!$C$4)&amp;".mit."&amp;$A1729&amp;IF($C1729="","","."&amp;$C1729&amp;"."&amp;$B1729)&amp;IF(INDEX(Variables!$D$5:$D$205,MATCH($A1729,Variables!$A$5:$A$205,0))="","","."&amp;INDEX(Variables!$D$5:$D$205,MATCH($A1729,Variables!$A$5:$A$205,0)))&amp;"."&amp;AF$5</f>
        <v/>
      </c>
      <c r="AG1729" s="38">
        <f>AG$12*$D1729*INDEX(AG$21:AG$28,$E1729)*INDEX(AG$30:AG$46,$F1729)*(1-INDEX(AG$121:AG$137,$F1729))</f>
        <v/>
      </c>
      <c r="AH1729" s="37">
        <f>AH$12*$D1729*INDEX(AH$21:AH$28,$E1729)*INDEX(AH$30:AH$46,$F1729)*(1-INDEX(AH$121:AH$137,$F1729))</f>
        <v/>
      </c>
      <c r="AI1729" s="37">
        <f>AI$12*$D1729*INDEX(AI$21:AI$28,$E1729)*INDEX(AI$30:AI$46,$F1729)*(1-INDEX(AI$121:AI$137,$F1729))</f>
        <v/>
      </c>
      <c r="AJ1729" s="37">
        <f>AJ$12*$D1729*INDEX(AJ$21:AJ$28,$E1729)*INDEX(AJ$30:AJ$46,$F1729)*(1-INDEX(AJ$121:AJ$137,$F1729))</f>
        <v/>
      </c>
      <c r="AK1729" s="37">
        <f>AK$12*$D1729*INDEX(AK$21:AK$28,$E1729)*INDEX(AK$30:AK$46,$F1729)*(1-INDEX(AK$121:AK$137,$F1729))</f>
        <v/>
      </c>
      <c r="AL1729" s="37">
        <f>AL$12*$D1729*INDEX(AL$21:AL$28,$E1729)*INDEX(AL$30:AL$46,$F1729)*(1-INDEX(AL$121:AL$137,$F1729))</f>
        <v/>
      </c>
      <c r="AM1729" s="37">
        <f>AM$12*$D1729*INDEX(AM$21:AM$28,$E1729)*INDEX(AM$30:AM$46,$F1729)*(1-INDEX(AM$121:AM$137,$F1729))</f>
        <v/>
      </c>
      <c r="AN1729" s="37">
        <f>AN$12*$D1729*INDEX(AN$21:AN$28,$E1729)*INDEX(AN$30:AN$46,$F1729)*(1-INDEX(AN$121:AN$137,$F1729))</f>
        <v/>
      </c>
      <c r="AO1729" s="37">
        <f>AO$12*$D1729*INDEX(AO$21:AO$28,$E1729)*INDEX(AO$30:AO$46,$F1729)*(1-INDEX(AO$121:AO$137,$F1729))</f>
        <v/>
      </c>
      <c r="AP1729" s="37">
        <f>AP$12*$D1729*INDEX(AP$21:AP$28,$E1729)*INDEX(AP$30:AP$46,$F1729)*(1-INDEX(AP$121:AP$137,$F1729))</f>
        <v/>
      </c>
      <c r="AQ1729" s="37">
        <f>AQ$12*$D1729*INDEX(AQ$21:AQ$28,$E1729)*INDEX(AQ$30:AQ$46,$F1729)*(1-INDEX(AQ$121:AQ$137,$F1729))</f>
        <v/>
      </c>
      <c r="AR1729" s="37">
        <f>AR$12*$D1729*INDEX(AR$21:AR$28,$E1729)*INDEX(AR$30:AR$46,$F1729)*(1-INDEX(AR$121:AR$137,$F1729))</f>
        <v/>
      </c>
      <c r="AS1729" s="37">
        <f>AS$12*$D1729*INDEX(AS$21:AS$28,$E1729)*INDEX(AS$30:AS$46,$F1729)*(1-INDEX(AS$121:AS$137,$F1729))</f>
        <v/>
      </c>
      <c r="AT1729" s="37">
        <f>AT$12*$D1729*INDEX(AT$21:AT$28,$E1729)*INDEX(AT$30:AT$46,$F1729)*(1-INDEX(AT$121:AT$137,$F1729))</f>
        <v/>
      </c>
      <c r="AU1729" s="37">
        <f>AU$12*$D1729*INDEX(AU$21:AU$28,$E1729)*INDEX(AU$30:AU$46,$F1729)*(1-INDEX(AU$121:AU$137,$F1729))</f>
        <v/>
      </c>
      <c r="AV1729" s="37">
        <f>AV$12*$D1729*INDEX(AV$21:AV$28,$E1729)*INDEX(AV$30:AV$46,$F1729)*(1-INDEX(AV$121:AV$137,$F1729))</f>
        <v/>
      </c>
      <c r="AW1729" s="37">
        <f>AW$12*$D1729*INDEX(AW$21:AW$28,$E1729)*INDEX(AW$30:AW$46,$F1729)*(1-INDEX(AW$121:AW$137,$F1729))</f>
        <v/>
      </c>
      <c r="AX1729" s="37">
        <f>AX$12*$D1729*INDEX(AX$21:AX$28,$E1729)*INDEX(AX$30:AX$46,$F1729)*(1-INDEX(AX$121:AX$137,$F1729))</f>
        <v/>
      </c>
      <c r="AY1729" s="40">
        <f>CARBONTAX(AY$12,$D1729,INDEX(AY$21:AY$28,$E1729),INDEX(AY$30:AY$46,$F1729),INDEX(AY$121:AY$137,$F1729))</f>
        <v/>
      </c>
    </row>
    <row r="1730" hidden="1" outlineLevel="2">
      <c r="A1730" s="14" t="inlineStr">
        <is>
          <t>ctxnew</t>
        </is>
      </c>
      <c r="B1730" s="14" t="inlineStr">
        <is>
          <t>oop</t>
        </is>
      </c>
      <c r="C1730" s="14" t="inlineStr">
        <is>
          <t>omn</t>
        </is>
      </c>
      <c r="D1730" s="37">
        <f>INDEX(Inputs!$T$5:$T$132,MATCH($B1730&amp;"|"&amp;$C1730,Inputs!$A$5:$A$132,0))</f>
        <v/>
      </c>
      <c r="E1730" s="37">
        <f>INDEX(Inputs!$J$5:$J$132,MATCH($B1730&amp;"|"&amp;$C1730,Inputs!$A$5:$A$132,0))</f>
        <v/>
      </c>
      <c r="F1730" s="37">
        <f>INDEX(Inputs!$K$5:$K$132,MATCH($B1730&amp;"|"&amp;$C1730,Inputs!$A$5:$A$132,0))</f>
        <v/>
      </c>
      <c r="G1730" s="36" t="n"/>
      <c r="H1730" s="14">
        <f>INDEX(Variables!$B$5:$B$205,MATCH($A1730,Variables!$A$5:$A$205,0))&amp;IF($C1730="",""," | "&amp;INDEX(Mapping!$B$5:$B$26,MATCH($C1730,Mapping!$A$5:$A$26,0))&amp;" | "&amp;INDEX(Mapping!$B$30:$B$46,MATCH($B1730,Mapping!$A$30:$A$46,0)))</f>
        <v/>
      </c>
      <c r="I1730" s="14">
        <f>INDEX(Variables!$C$5:$C$205,MATCH($A1730,Variables!$A$5:$A$205,0))</f>
        <v/>
      </c>
      <c r="J1730" s="14">
        <f>INDEX(Variables!$E$5:$E$205,MATCH($A1730,Variables!$A$5:$A$205,0))</f>
        <v/>
      </c>
      <c r="K1730" s="11">
        <f>LOWER(Settings!$C$4)&amp;".mit."&amp;$A1730&amp;IF($C1730="","","."&amp;$C1730&amp;"."&amp;$B1730)&amp;IF(INDEX(Variables!$D$5:$D$205,MATCH($A1730,Variables!$A$5:$A$205,0))="","","."&amp;INDEX(Variables!$D$5:$D$205,MATCH($A1730,Variables!$A$5:$A$205,0)))&amp;"."&amp;K$5</f>
        <v/>
      </c>
      <c r="L1730" s="38">
        <f>L$12*$D1730*INDEX(L$21:L$28,$E1730)*INDEX(L$30:L$46,$F1730)*(1-INDEX(L$121:L$137,$F1730))</f>
        <v/>
      </c>
      <c r="M1730" s="37">
        <f>M$12*$D1730*INDEX(M$21:M$28,$E1730)*INDEX(M$30:M$46,$F1730)*(1-INDEX(M$121:M$137,$F1730))</f>
        <v/>
      </c>
      <c r="N1730" s="37">
        <f>N$12*$D1730*INDEX(N$21:N$28,$E1730)*INDEX(N$30:N$46,$F1730)*(1-INDEX(N$121:N$137,$F1730))</f>
        <v/>
      </c>
      <c r="O1730" s="37">
        <f>O$12*$D1730*INDEX(O$21:O$28,$E1730)*INDEX(O$30:O$46,$F1730)*(1-INDEX(O$121:O$137,$F1730))</f>
        <v/>
      </c>
      <c r="P1730" s="37">
        <f>P$12*$D1730*INDEX(P$21:P$28,$E1730)*INDEX(P$30:P$46,$F1730)*(1-INDEX(P$121:P$137,$F1730))</f>
        <v/>
      </c>
      <c r="Q1730" s="37">
        <f>Q$12*$D1730*INDEX(Q$21:Q$28,$E1730)*INDEX(Q$30:Q$46,$F1730)*(1-INDEX(Q$121:Q$137,$F1730))</f>
        <v/>
      </c>
      <c r="R1730" s="37">
        <f>R$12*$D1730*INDEX(R$21:R$28,$E1730)*INDEX(R$30:R$46,$F1730)*(1-INDEX(R$121:R$137,$F1730))</f>
        <v/>
      </c>
      <c r="S1730" s="37">
        <f>S$12*$D1730*INDEX(S$21:S$28,$E1730)*INDEX(S$30:S$46,$F1730)*(1-INDEX(S$121:S$137,$F1730))</f>
        <v/>
      </c>
      <c r="T1730" s="37">
        <f>T$12*$D1730*INDEX(T$21:T$28,$E1730)*INDEX(T$30:T$46,$F1730)*(1-INDEX(T$121:T$137,$F1730))</f>
        <v/>
      </c>
      <c r="U1730" s="37">
        <f>U$12*$D1730*INDEX(U$21:U$28,$E1730)*INDEX(U$30:U$46,$F1730)*(1-INDEX(U$121:U$137,$F1730))</f>
        <v/>
      </c>
      <c r="V1730" s="37">
        <f>V$12*$D1730*INDEX(V$21:V$28,$E1730)*INDEX(V$30:V$46,$F1730)*(1-INDEX(V$121:V$137,$F1730))</f>
        <v/>
      </c>
      <c r="W1730" s="37">
        <f>W$12*$D1730*INDEX(W$21:W$28,$E1730)*INDEX(W$30:W$46,$F1730)*(1-INDEX(W$121:W$137,$F1730))</f>
        <v/>
      </c>
      <c r="X1730" s="37">
        <f>X$12*$D1730*INDEX(X$21:X$28,$E1730)*INDEX(X$30:X$46,$F1730)*(1-INDEX(X$121:X$137,$F1730))</f>
        <v/>
      </c>
      <c r="Y1730" s="37">
        <f>Y$12*$D1730*INDEX(Y$21:Y$28,$E1730)*INDEX(Y$30:Y$46,$F1730)*(1-INDEX(Y$121:Y$137,$F1730))</f>
        <v/>
      </c>
      <c r="Z1730" s="37">
        <f>Z$12*$D1730*INDEX(Z$21:Z$28,$E1730)*INDEX(Z$30:Z$46,$F1730)*(1-INDEX(Z$121:Z$137,$F1730))</f>
        <v/>
      </c>
      <c r="AA1730" s="37">
        <f>AA$12*$D1730*INDEX(AA$21:AA$28,$E1730)*INDEX(AA$30:AA$46,$F1730)*(1-INDEX(AA$121:AA$137,$F1730))</f>
        <v/>
      </c>
      <c r="AB1730" s="37">
        <f>AB$12*$D1730*INDEX(AB$21:AB$28,$E1730)*INDEX(AB$30:AB$46,$F1730)*(1-INDEX(AB$121:AB$137,$F1730))</f>
        <v/>
      </c>
      <c r="AC1730" s="37">
        <f>AC$12*$D1730*INDEX(AC$21:AC$28,$E1730)*INDEX(AC$30:AC$46,$F1730)*(1-INDEX(AC$121:AC$137,$F1730))</f>
        <v/>
      </c>
      <c r="AD1730" s="40">
        <f>CARBONTAX(AD$12,$D1730,INDEX(AD$21:AD$28,$E1730),INDEX(AD$30:AD$46,$F1730),INDEX(AD$121:AD$137,$F1730))</f>
        <v/>
      </c>
      <c r="AF1730" s="11">
        <f>LOWER(Settings!$C$4)&amp;".mit."&amp;$A1730&amp;IF($C1730="","","."&amp;$C1730&amp;"."&amp;$B1730)&amp;IF(INDEX(Variables!$D$5:$D$205,MATCH($A1730,Variables!$A$5:$A$205,0))="","","."&amp;INDEX(Variables!$D$5:$D$205,MATCH($A1730,Variables!$A$5:$A$205,0)))&amp;"."&amp;AF$5</f>
        <v/>
      </c>
      <c r="AG1730" s="38">
        <f>AG$12*$D1730*INDEX(AG$21:AG$28,$E1730)*INDEX(AG$30:AG$46,$F1730)*(1-INDEX(AG$121:AG$137,$F1730))</f>
        <v/>
      </c>
      <c r="AH1730" s="37">
        <f>AH$12*$D1730*INDEX(AH$21:AH$28,$E1730)*INDEX(AH$30:AH$46,$F1730)*(1-INDEX(AH$121:AH$137,$F1730))</f>
        <v/>
      </c>
      <c r="AI1730" s="37">
        <f>AI$12*$D1730*INDEX(AI$21:AI$28,$E1730)*INDEX(AI$30:AI$46,$F1730)*(1-INDEX(AI$121:AI$137,$F1730))</f>
        <v/>
      </c>
      <c r="AJ1730" s="37">
        <f>AJ$12*$D1730*INDEX(AJ$21:AJ$28,$E1730)*INDEX(AJ$30:AJ$46,$F1730)*(1-INDEX(AJ$121:AJ$137,$F1730))</f>
        <v/>
      </c>
      <c r="AK1730" s="37">
        <f>AK$12*$D1730*INDEX(AK$21:AK$28,$E1730)*INDEX(AK$30:AK$46,$F1730)*(1-INDEX(AK$121:AK$137,$F1730))</f>
        <v/>
      </c>
      <c r="AL1730" s="37">
        <f>AL$12*$D1730*INDEX(AL$21:AL$28,$E1730)*INDEX(AL$30:AL$46,$F1730)*(1-INDEX(AL$121:AL$137,$F1730))</f>
        <v/>
      </c>
      <c r="AM1730" s="37">
        <f>AM$12*$D1730*INDEX(AM$21:AM$28,$E1730)*INDEX(AM$30:AM$46,$F1730)*(1-INDEX(AM$121:AM$137,$F1730))</f>
        <v/>
      </c>
      <c r="AN1730" s="37">
        <f>AN$12*$D1730*INDEX(AN$21:AN$28,$E1730)*INDEX(AN$30:AN$46,$F1730)*(1-INDEX(AN$121:AN$137,$F1730))</f>
        <v/>
      </c>
      <c r="AO1730" s="37">
        <f>AO$12*$D1730*INDEX(AO$21:AO$28,$E1730)*INDEX(AO$30:AO$46,$F1730)*(1-INDEX(AO$121:AO$137,$F1730))</f>
        <v/>
      </c>
      <c r="AP1730" s="37">
        <f>AP$12*$D1730*INDEX(AP$21:AP$28,$E1730)*INDEX(AP$30:AP$46,$F1730)*(1-INDEX(AP$121:AP$137,$F1730))</f>
        <v/>
      </c>
      <c r="AQ1730" s="37">
        <f>AQ$12*$D1730*INDEX(AQ$21:AQ$28,$E1730)*INDEX(AQ$30:AQ$46,$F1730)*(1-INDEX(AQ$121:AQ$137,$F1730))</f>
        <v/>
      </c>
      <c r="AR1730" s="37">
        <f>AR$12*$D1730*INDEX(AR$21:AR$28,$E1730)*INDEX(AR$30:AR$46,$F1730)*(1-INDEX(AR$121:AR$137,$F1730))</f>
        <v/>
      </c>
      <c r="AS1730" s="37">
        <f>AS$12*$D1730*INDEX(AS$21:AS$28,$E1730)*INDEX(AS$30:AS$46,$F1730)*(1-INDEX(AS$121:AS$137,$F1730))</f>
        <v/>
      </c>
      <c r="AT1730" s="37">
        <f>AT$12*$D1730*INDEX(AT$21:AT$28,$E1730)*INDEX(AT$30:AT$46,$F1730)*(1-INDEX(AT$121:AT$137,$F1730))</f>
        <v/>
      </c>
      <c r="AU1730" s="37">
        <f>AU$12*$D1730*INDEX(AU$21:AU$28,$E1730)*INDEX(AU$30:AU$46,$F1730)*(1-INDEX(AU$121:AU$137,$F1730))</f>
        <v/>
      </c>
      <c r="AV1730" s="37">
        <f>AV$12*$D1730*INDEX(AV$21:AV$28,$E1730)*INDEX(AV$30:AV$46,$F1730)*(1-INDEX(AV$121:AV$137,$F1730))</f>
        <v/>
      </c>
      <c r="AW1730" s="37">
        <f>AW$12*$D1730*INDEX(AW$21:AW$28,$E1730)*INDEX(AW$30:AW$46,$F1730)*(1-INDEX(AW$121:AW$137,$F1730))</f>
        <v/>
      </c>
      <c r="AX1730" s="37">
        <f>AX$12*$D1730*INDEX(AX$21:AX$28,$E1730)*INDEX(AX$30:AX$46,$F1730)*(1-INDEX(AX$121:AX$137,$F1730))</f>
        <v/>
      </c>
      <c r="AY1730" s="40">
        <f>CARBONTAX(AY$12,$D1730,INDEX(AY$21:AY$28,$E1730),INDEX(AY$30:AY$46,$F1730),INDEX(AY$121:AY$137,$F1730))</f>
        <v/>
      </c>
    </row>
    <row r="1731" hidden="1" outlineLevel="2">
      <c r="A1731" s="14" t="inlineStr">
        <is>
          <t>ctxnew</t>
        </is>
      </c>
      <c r="B1731" s="14" t="inlineStr">
        <is>
          <t>bio</t>
        </is>
      </c>
      <c r="C1731" s="14" t="inlineStr">
        <is>
          <t>omn</t>
        </is>
      </c>
      <c r="D1731" s="37">
        <f>INDEX(Inputs!$T$5:$T$132,MATCH($B1731&amp;"|"&amp;$C1731,Inputs!$A$5:$A$132,0))</f>
        <v/>
      </c>
      <c r="E1731" s="37">
        <f>INDEX(Inputs!$J$5:$J$132,MATCH($B1731&amp;"|"&amp;$C1731,Inputs!$A$5:$A$132,0))</f>
        <v/>
      </c>
      <c r="F1731" s="37">
        <f>INDEX(Inputs!$K$5:$K$132,MATCH($B1731&amp;"|"&amp;$C1731,Inputs!$A$5:$A$132,0))</f>
        <v/>
      </c>
      <c r="G1731" s="36" t="n"/>
      <c r="H1731" s="14">
        <f>INDEX(Variables!$B$5:$B$205,MATCH($A1731,Variables!$A$5:$A$205,0))&amp;IF($C1731="",""," | "&amp;INDEX(Mapping!$B$5:$B$26,MATCH($C1731,Mapping!$A$5:$A$26,0))&amp;" | "&amp;INDEX(Mapping!$B$30:$B$46,MATCH($B1731,Mapping!$A$30:$A$46,0)))</f>
        <v/>
      </c>
      <c r="I1731" s="14">
        <f>INDEX(Variables!$C$5:$C$205,MATCH($A1731,Variables!$A$5:$A$205,0))</f>
        <v/>
      </c>
      <c r="J1731" s="14">
        <f>INDEX(Variables!$E$5:$E$205,MATCH($A1731,Variables!$A$5:$A$205,0))</f>
        <v/>
      </c>
      <c r="K1731" s="11">
        <f>LOWER(Settings!$C$4)&amp;".mit."&amp;$A1731&amp;IF($C1731="","","."&amp;$C1731&amp;"."&amp;$B1731)&amp;IF(INDEX(Variables!$D$5:$D$205,MATCH($A1731,Variables!$A$5:$A$205,0))="","","."&amp;INDEX(Variables!$D$5:$D$205,MATCH($A1731,Variables!$A$5:$A$205,0)))&amp;"."&amp;K$5</f>
        <v/>
      </c>
      <c r="L1731" s="38">
        <f>L$12*$D1731*INDEX(L$21:L$28,$E1731)*INDEX(L$30:L$46,$F1731)*(1-INDEX(L$121:L$137,$F1731))</f>
        <v/>
      </c>
      <c r="M1731" s="37">
        <f>M$12*$D1731*INDEX(M$21:M$28,$E1731)*INDEX(M$30:M$46,$F1731)*(1-INDEX(M$121:M$137,$F1731))</f>
        <v/>
      </c>
      <c r="N1731" s="37">
        <f>N$12*$D1731*INDEX(N$21:N$28,$E1731)*INDEX(N$30:N$46,$F1731)*(1-INDEX(N$121:N$137,$F1731))</f>
        <v/>
      </c>
      <c r="O1731" s="37">
        <f>O$12*$D1731*INDEX(O$21:O$28,$E1731)*INDEX(O$30:O$46,$F1731)*(1-INDEX(O$121:O$137,$F1731))</f>
        <v/>
      </c>
      <c r="P1731" s="37">
        <f>P$12*$D1731*INDEX(P$21:P$28,$E1731)*INDEX(P$30:P$46,$F1731)*(1-INDEX(P$121:P$137,$F1731))</f>
        <v/>
      </c>
      <c r="Q1731" s="37">
        <f>Q$12*$D1731*INDEX(Q$21:Q$28,$E1731)*INDEX(Q$30:Q$46,$F1731)*(1-INDEX(Q$121:Q$137,$F1731))</f>
        <v/>
      </c>
      <c r="R1731" s="37">
        <f>R$12*$D1731*INDEX(R$21:R$28,$E1731)*INDEX(R$30:R$46,$F1731)*(1-INDEX(R$121:R$137,$F1731))</f>
        <v/>
      </c>
      <c r="S1731" s="37">
        <f>S$12*$D1731*INDEX(S$21:S$28,$E1731)*INDEX(S$30:S$46,$F1731)*(1-INDEX(S$121:S$137,$F1731))</f>
        <v/>
      </c>
      <c r="T1731" s="37">
        <f>T$12*$D1731*INDEX(T$21:T$28,$E1731)*INDEX(T$30:T$46,$F1731)*(1-INDEX(T$121:T$137,$F1731))</f>
        <v/>
      </c>
      <c r="U1731" s="37">
        <f>U$12*$D1731*INDEX(U$21:U$28,$E1731)*INDEX(U$30:U$46,$F1731)*(1-INDEX(U$121:U$137,$F1731))</f>
        <v/>
      </c>
      <c r="V1731" s="37">
        <f>V$12*$D1731*INDEX(V$21:V$28,$E1731)*INDEX(V$30:V$46,$F1731)*(1-INDEX(V$121:V$137,$F1731))</f>
        <v/>
      </c>
      <c r="W1731" s="37">
        <f>W$12*$D1731*INDEX(W$21:W$28,$E1731)*INDEX(W$30:W$46,$F1731)*(1-INDEX(W$121:W$137,$F1731))</f>
        <v/>
      </c>
      <c r="X1731" s="37">
        <f>X$12*$D1731*INDEX(X$21:X$28,$E1731)*INDEX(X$30:X$46,$F1731)*(1-INDEX(X$121:X$137,$F1731))</f>
        <v/>
      </c>
      <c r="Y1731" s="37">
        <f>Y$12*$D1731*INDEX(Y$21:Y$28,$E1731)*INDEX(Y$30:Y$46,$F1731)*(1-INDEX(Y$121:Y$137,$F1731))</f>
        <v/>
      </c>
      <c r="Z1731" s="37">
        <f>Z$12*$D1731*INDEX(Z$21:Z$28,$E1731)*INDEX(Z$30:Z$46,$F1731)*(1-INDEX(Z$121:Z$137,$F1731))</f>
        <v/>
      </c>
      <c r="AA1731" s="37">
        <f>AA$12*$D1731*INDEX(AA$21:AA$28,$E1731)*INDEX(AA$30:AA$46,$F1731)*(1-INDEX(AA$121:AA$137,$F1731))</f>
        <v/>
      </c>
      <c r="AB1731" s="37">
        <f>AB$12*$D1731*INDEX(AB$21:AB$28,$E1731)*INDEX(AB$30:AB$46,$F1731)*(1-INDEX(AB$121:AB$137,$F1731))</f>
        <v/>
      </c>
      <c r="AC1731" s="37">
        <f>AC$12*$D1731*INDEX(AC$21:AC$28,$E1731)*INDEX(AC$30:AC$46,$F1731)*(1-INDEX(AC$121:AC$137,$F1731))</f>
        <v/>
      </c>
      <c r="AD1731" s="40">
        <f>CARBONTAX(AD$12,$D1731,INDEX(AD$21:AD$28,$E1731),INDEX(AD$30:AD$46,$F1731),INDEX(AD$121:AD$137,$F1731))</f>
        <v/>
      </c>
      <c r="AF1731" s="11">
        <f>LOWER(Settings!$C$4)&amp;".mit."&amp;$A1731&amp;IF($C1731="","","."&amp;$C1731&amp;"."&amp;$B1731)&amp;IF(INDEX(Variables!$D$5:$D$205,MATCH($A1731,Variables!$A$5:$A$205,0))="","","."&amp;INDEX(Variables!$D$5:$D$205,MATCH($A1731,Variables!$A$5:$A$205,0)))&amp;"."&amp;AF$5</f>
        <v/>
      </c>
      <c r="AG1731" s="38">
        <f>AG$12*$D1731*INDEX(AG$21:AG$28,$E1731)*INDEX(AG$30:AG$46,$F1731)*(1-INDEX(AG$121:AG$137,$F1731))</f>
        <v/>
      </c>
      <c r="AH1731" s="37">
        <f>AH$12*$D1731*INDEX(AH$21:AH$28,$E1731)*INDEX(AH$30:AH$46,$F1731)*(1-INDEX(AH$121:AH$137,$F1731))</f>
        <v/>
      </c>
      <c r="AI1731" s="37">
        <f>AI$12*$D1731*INDEX(AI$21:AI$28,$E1731)*INDEX(AI$30:AI$46,$F1731)*(1-INDEX(AI$121:AI$137,$F1731))</f>
        <v/>
      </c>
      <c r="AJ1731" s="37">
        <f>AJ$12*$D1731*INDEX(AJ$21:AJ$28,$E1731)*INDEX(AJ$30:AJ$46,$F1731)*(1-INDEX(AJ$121:AJ$137,$F1731))</f>
        <v/>
      </c>
      <c r="AK1731" s="37">
        <f>AK$12*$D1731*INDEX(AK$21:AK$28,$E1731)*INDEX(AK$30:AK$46,$F1731)*(1-INDEX(AK$121:AK$137,$F1731))</f>
        <v/>
      </c>
      <c r="AL1731" s="37">
        <f>AL$12*$D1731*INDEX(AL$21:AL$28,$E1731)*INDEX(AL$30:AL$46,$F1731)*(1-INDEX(AL$121:AL$137,$F1731))</f>
        <v/>
      </c>
      <c r="AM1731" s="37">
        <f>AM$12*$D1731*INDEX(AM$21:AM$28,$E1731)*INDEX(AM$30:AM$46,$F1731)*(1-INDEX(AM$121:AM$137,$F1731))</f>
        <v/>
      </c>
      <c r="AN1731" s="37">
        <f>AN$12*$D1731*INDEX(AN$21:AN$28,$E1731)*INDEX(AN$30:AN$46,$F1731)*(1-INDEX(AN$121:AN$137,$F1731))</f>
        <v/>
      </c>
      <c r="AO1731" s="37">
        <f>AO$12*$D1731*INDEX(AO$21:AO$28,$E1731)*INDEX(AO$30:AO$46,$F1731)*(1-INDEX(AO$121:AO$137,$F1731))</f>
        <v/>
      </c>
      <c r="AP1731" s="37">
        <f>AP$12*$D1731*INDEX(AP$21:AP$28,$E1731)*INDEX(AP$30:AP$46,$F1731)*(1-INDEX(AP$121:AP$137,$F1731))</f>
        <v/>
      </c>
      <c r="AQ1731" s="37">
        <f>AQ$12*$D1731*INDEX(AQ$21:AQ$28,$E1731)*INDEX(AQ$30:AQ$46,$F1731)*(1-INDEX(AQ$121:AQ$137,$F1731))</f>
        <v/>
      </c>
      <c r="AR1731" s="37">
        <f>AR$12*$D1731*INDEX(AR$21:AR$28,$E1731)*INDEX(AR$30:AR$46,$F1731)*(1-INDEX(AR$121:AR$137,$F1731))</f>
        <v/>
      </c>
      <c r="AS1731" s="37">
        <f>AS$12*$D1731*INDEX(AS$21:AS$28,$E1731)*INDEX(AS$30:AS$46,$F1731)*(1-INDEX(AS$121:AS$137,$F1731))</f>
        <v/>
      </c>
      <c r="AT1731" s="37">
        <f>AT$12*$D1731*INDEX(AT$21:AT$28,$E1731)*INDEX(AT$30:AT$46,$F1731)*(1-INDEX(AT$121:AT$137,$F1731))</f>
        <v/>
      </c>
      <c r="AU1731" s="37">
        <f>AU$12*$D1731*INDEX(AU$21:AU$28,$E1731)*INDEX(AU$30:AU$46,$F1731)*(1-INDEX(AU$121:AU$137,$F1731))</f>
        <v/>
      </c>
      <c r="AV1731" s="37">
        <f>AV$12*$D1731*INDEX(AV$21:AV$28,$E1731)*INDEX(AV$30:AV$46,$F1731)*(1-INDEX(AV$121:AV$137,$F1731))</f>
        <v/>
      </c>
      <c r="AW1731" s="37">
        <f>AW$12*$D1731*INDEX(AW$21:AW$28,$E1731)*INDEX(AW$30:AW$46,$F1731)*(1-INDEX(AW$121:AW$137,$F1731))</f>
        <v/>
      </c>
      <c r="AX1731" s="37">
        <f>AX$12*$D1731*INDEX(AX$21:AX$28,$E1731)*INDEX(AX$30:AX$46,$F1731)*(1-INDEX(AX$121:AX$137,$F1731))</f>
        <v/>
      </c>
      <c r="AY1731" s="40">
        <f>CARBONTAX(AY$12,$D1731,INDEX(AY$21:AY$28,$E1731),INDEX(AY$30:AY$46,$F1731),INDEX(AY$121:AY$137,$F1731))</f>
        <v/>
      </c>
    </row>
    <row r="1732" hidden="1" outlineLevel="2"/>
    <row r="1733" hidden="1" outlineLevel="2">
      <c r="A1733" s="14" t="inlineStr">
        <is>
          <t>ets</t>
        </is>
      </c>
      <c r="B1733" s="14" t="inlineStr">
        <is>
          <t>coa</t>
        </is>
      </c>
      <c r="C1733" s="14" t="inlineStr">
        <is>
          <t>omn</t>
        </is>
      </c>
      <c r="D1733" s="37">
        <f>INDEX(Inputs!$T$5:$T$132,MATCH($B1733&amp;"|"&amp;$C1733,Inputs!$A$5:$A$132,0))</f>
        <v/>
      </c>
      <c r="E1733" s="37">
        <f>INDEX(Inputs!$K$5:$K$132,MATCH($B1733&amp;"|"&amp;$C1733,Inputs!$A$5:$A$132,0))</f>
        <v/>
      </c>
      <c r="F1733" s="36" t="n"/>
      <c r="G1733" s="36" t="n"/>
      <c r="H1733" s="14">
        <f>INDEX(Variables!$B$5:$B$205,MATCH($A1733,Variables!$A$5:$A$205,0))&amp;IF($C1733="",""," | "&amp;INDEX(Mapping!$B$5:$B$26,MATCH($C1733,Mapping!$A$5:$A$26,0))&amp;" | "&amp;INDEX(Mapping!$B$30:$B$46,MATCH($B1733,Mapping!$A$30:$A$46,0)))</f>
        <v/>
      </c>
      <c r="I1733" s="14">
        <f>INDEX(Variables!$C$5:$C$205,MATCH($A1733,Variables!$A$5:$A$205,0))</f>
        <v/>
      </c>
      <c r="J1733" s="14">
        <f>INDEX(Variables!$E$5:$E$205,MATCH($A1733,Variables!$A$5:$A$205,0))</f>
        <v/>
      </c>
      <c r="K1733" s="11">
        <f>LOWER(Settings!$C$4)&amp;".mit."&amp;$A1733&amp;IF($C1733="","","."&amp;$C1733&amp;"."&amp;$B1733)&amp;IF(INDEX(Variables!$D$5:$D$205,MATCH($A1733,Variables!$A$5:$A$205,0))="","","."&amp;INDEX(Variables!$D$5:$D$205,MATCH($A1733,Variables!$A$5:$A$205,0)))&amp;"."&amp;K$5</f>
        <v/>
      </c>
      <c r="L1733" s="38">
        <f>L$194*$D1733*INDEX(L$121:L$137,$E1733)*(1-INDEX(L$151:L$167,$E1733))</f>
        <v/>
      </c>
      <c r="M1733" s="37">
        <f>M$194*$D1733*INDEX(M$121:M$137,$E1733)*(1-INDEX(M$151:M$167,$E1733))</f>
        <v/>
      </c>
      <c r="N1733" s="37">
        <f>N$194*$D1733*INDEX(N$121:N$137,$E1733)*(1-INDEX(N$151:N$167,$E1733))</f>
        <v/>
      </c>
      <c r="O1733" s="37">
        <f>O$194*$D1733*INDEX(O$121:O$137,$E1733)*(1-INDEX(O$151:O$167,$E1733))</f>
        <v/>
      </c>
      <c r="P1733" s="37">
        <f>P$194*$D1733*INDEX(P$121:P$137,$E1733)*(1-INDEX(P$151:P$167,$E1733))</f>
        <v/>
      </c>
      <c r="Q1733" s="37">
        <f>Q$194*$D1733*INDEX(Q$121:Q$137,$E1733)*(1-INDEX(Q$151:Q$167,$E1733))</f>
        <v/>
      </c>
      <c r="R1733" s="37">
        <f>R$194*$D1733*INDEX(R$121:R$137,$E1733)*(1-INDEX(R$151:R$167,$E1733))</f>
        <v/>
      </c>
      <c r="S1733" s="37">
        <f>S$194*$D1733*INDEX(S$121:S$137,$E1733)*(1-INDEX(S$151:S$167,$E1733))</f>
        <v/>
      </c>
      <c r="T1733" s="37">
        <f>T$194*$D1733*INDEX(T$121:T$137,$E1733)*(1-INDEX(T$151:T$167,$E1733))</f>
        <v/>
      </c>
      <c r="U1733" s="37">
        <f>U$194*$D1733*INDEX(U$121:U$137,$E1733)*(1-INDEX(U$151:U$167,$E1733))</f>
        <v/>
      </c>
      <c r="V1733" s="37">
        <f>V$194*$D1733*INDEX(V$121:V$137,$E1733)*(1-INDEX(V$151:V$167,$E1733))</f>
        <v/>
      </c>
      <c r="W1733" s="37">
        <f>W$194*$D1733*INDEX(W$121:W$137,$E1733)*(1-INDEX(W$151:W$167,$E1733))</f>
        <v/>
      </c>
      <c r="X1733" s="37">
        <f>X$194*$D1733*INDEX(X$121:X$137,$E1733)*(1-INDEX(X$151:X$167,$E1733))</f>
        <v/>
      </c>
      <c r="Y1733" s="37">
        <f>Y$194*$D1733*INDEX(Y$121:Y$137,$E1733)*(1-INDEX(Y$151:Y$167,$E1733))</f>
        <v/>
      </c>
      <c r="Z1733" s="37">
        <f>Z$194*$D1733*INDEX(Z$121:Z$137,$E1733)*(1-INDEX(Z$151:Z$167,$E1733))</f>
        <v/>
      </c>
      <c r="AA1733" s="37">
        <f>AA$194*$D1733*INDEX(AA$121:AA$137,$E1733)*(1-INDEX(AA$151:AA$167,$E1733))</f>
        <v/>
      </c>
      <c r="AB1733" s="37">
        <f>AB$194*$D1733*INDEX(AB$121:AB$137,$E1733)*(1-INDEX(AB$151:AB$167,$E1733))</f>
        <v/>
      </c>
      <c r="AC1733" s="37">
        <f>AC$194*$D1733*INDEX(AC$121:AC$137,$E1733)*(1-INDEX(AC$151:AC$167,$E1733))</f>
        <v/>
      </c>
      <c r="AD1733" s="40">
        <f>ETSCOST(AD$194,$D1733,INDEX(AD$121:AD$137,$E1733),INDEX(AD$151:AD$167,$E1733))</f>
        <v/>
      </c>
      <c r="AF1733" s="11">
        <f>LOWER(Settings!$C$4)&amp;".mit."&amp;$A1733&amp;IF($C1733="","","."&amp;$C1733&amp;"."&amp;$B1733)&amp;IF(INDEX(Variables!$D$5:$D$205,MATCH($A1733,Variables!$A$5:$A$205,0))="","","."&amp;INDEX(Variables!$D$5:$D$205,MATCH($A1733,Variables!$A$5:$A$205,0)))&amp;"."&amp;AF$5</f>
        <v/>
      </c>
      <c r="AG1733" s="38">
        <f>AG$194*$D1733*INDEX(AG$121:AG$137,$E1733)*(1-INDEX(AG$151:AG$167,$E1733))</f>
        <v/>
      </c>
      <c r="AH1733" s="37">
        <f>AH$194*$D1733*INDEX(AH$121:AH$137,$E1733)*(1-INDEX(AH$151:AH$167,$E1733))</f>
        <v/>
      </c>
      <c r="AI1733" s="37">
        <f>AI$194*$D1733*INDEX(AI$121:AI$137,$E1733)*(1-INDEX(AI$151:AI$167,$E1733))</f>
        <v/>
      </c>
      <c r="AJ1733" s="37">
        <f>AJ$194*$D1733*INDEX(AJ$121:AJ$137,$E1733)*(1-INDEX(AJ$151:AJ$167,$E1733))</f>
        <v/>
      </c>
      <c r="AK1733" s="37">
        <f>AK$194*$D1733*INDEX(AK$121:AK$137,$E1733)*(1-INDEX(AK$151:AK$167,$E1733))</f>
        <v/>
      </c>
      <c r="AL1733" s="37">
        <f>AL$194*$D1733*INDEX(AL$121:AL$137,$E1733)*(1-INDEX(AL$151:AL$167,$E1733))</f>
        <v/>
      </c>
      <c r="AM1733" s="37">
        <f>AM$194*$D1733*INDEX(AM$121:AM$137,$E1733)*(1-INDEX(AM$151:AM$167,$E1733))</f>
        <v/>
      </c>
      <c r="AN1733" s="37">
        <f>AN$194*$D1733*INDEX(AN$121:AN$137,$E1733)*(1-INDEX(AN$151:AN$167,$E1733))</f>
        <v/>
      </c>
      <c r="AO1733" s="37">
        <f>AO$194*$D1733*INDEX(AO$121:AO$137,$E1733)*(1-INDEX(AO$151:AO$167,$E1733))</f>
        <v/>
      </c>
      <c r="AP1733" s="37">
        <f>AP$194*$D1733*INDEX(AP$121:AP$137,$E1733)*(1-INDEX(AP$151:AP$167,$E1733))</f>
        <v/>
      </c>
      <c r="AQ1733" s="37">
        <f>AQ$194*$D1733*INDEX(AQ$121:AQ$137,$E1733)*(1-INDEX(AQ$151:AQ$167,$E1733))</f>
        <v/>
      </c>
      <c r="AR1733" s="37">
        <f>AR$194*$D1733*INDEX(AR$121:AR$137,$E1733)*(1-INDEX(AR$151:AR$167,$E1733))</f>
        <v/>
      </c>
      <c r="AS1733" s="37">
        <f>AS$194*$D1733*INDEX(AS$121:AS$137,$E1733)*(1-INDEX(AS$151:AS$167,$E1733))</f>
        <v/>
      </c>
      <c r="AT1733" s="37">
        <f>AT$194*$D1733*INDEX(AT$121:AT$137,$E1733)*(1-INDEX(AT$151:AT$167,$E1733))</f>
        <v/>
      </c>
      <c r="AU1733" s="37">
        <f>AU$194*$D1733*INDEX(AU$121:AU$137,$E1733)*(1-INDEX(AU$151:AU$167,$E1733))</f>
        <v/>
      </c>
      <c r="AV1733" s="37">
        <f>AV$194*$D1733*INDEX(AV$121:AV$137,$E1733)*(1-INDEX(AV$151:AV$167,$E1733))</f>
        <v/>
      </c>
      <c r="AW1733" s="37">
        <f>AW$194*$D1733*INDEX(AW$121:AW$137,$E1733)*(1-INDEX(AW$151:AW$167,$E1733))</f>
        <v/>
      </c>
      <c r="AX1733" s="37">
        <f>AX$194*$D1733*INDEX(AX$121:AX$137,$E1733)*(1-INDEX(AX$151:AX$167,$E1733))</f>
        <v/>
      </c>
      <c r="AY1733" s="40">
        <f>ETSCOST(AY$194,$D1733,INDEX(AY$121:AY$137,$E1733),INDEX(AY$151:AY$167,$E1733))</f>
        <v/>
      </c>
    </row>
    <row r="1734" hidden="1" outlineLevel="2">
      <c r="A1734" s="14" t="inlineStr">
        <is>
          <t>ets</t>
        </is>
      </c>
      <c r="B1734" s="14" t="inlineStr">
        <is>
          <t>nga</t>
        </is>
      </c>
      <c r="C1734" s="14" t="inlineStr">
        <is>
          <t>omn</t>
        </is>
      </c>
      <c r="D1734" s="37">
        <f>INDEX(Inputs!$T$5:$T$132,MATCH($B1734&amp;"|"&amp;$C1734,Inputs!$A$5:$A$132,0))</f>
        <v/>
      </c>
      <c r="E1734" s="37">
        <f>INDEX(Inputs!$K$5:$K$132,MATCH($B1734&amp;"|"&amp;$C1734,Inputs!$A$5:$A$132,0))</f>
        <v/>
      </c>
      <c r="F1734" s="36" t="n"/>
      <c r="G1734" s="36" t="n"/>
      <c r="H1734" s="14">
        <f>INDEX(Variables!$B$5:$B$205,MATCH($A1734,Variables!$A$5:$A$205,0))&amp;IF($C1734="",""," | "&amp;INDEX(Mapping!$B$5:$B$26,MATCH($C1734,Mapping!$A$5:$A$26,0))&amp;" | "&amp;INDEX(Mapping!$B$30:$B$46,MATCH($B1734,Mapping!$A$30:$A$46,0)))</f>
        <v/>
      </c>
      <c r="I1734" s="14">
        <f>INDEX(Variables!$C$5:$C$205,MATCH($A1734,Variables!$A$5:$A$205,0))</f>
        <v/>
      </c>
      <c r="J1734" s="14">
        <f>INDEX(Variables!$E$5:$E$205,MATCH($A1734,Variables!$A$5:$A$205,0))</f>
        <v/>
      </c>
      <c r="K1734" s="11">
        <f>LOWER(Settings!$C$4)&amp;".mit."&amp;$A1734&amp;IF($C1734="","","."&amp;$C1734&amp;"."&amp;$B1734)&amp;IF(INDEX(Variables!$D$5:$D$205,MATCH($A1734,Variables!$A$5:$A$205,0))="","","."&amp;INDEX(Variables!$D$5:$D$205,MATCH($A1734,Variables!$A$5:$A$205,0)))&amp;"."&amp;K$5</f>
        <v/>
      </c>
      <c r="L1734" s="38">
        <f>L$194*$D1734*INDEX(L$121:L$137,$E1734)*(1-INDEX(L$151:L$167,$E1734))</f>
        <v/>
      </c>
      <c r="M1734" s="37">
        <f>M$194*$D1734*INDEX(M$121:M$137,$E1734)*(1-INDEX(M$151:M$167,$E1734))</f>
        <v/>
      </c>
      <c r="N1734" s="37">
        <f>N$194*$D1734*INDEX(N$121:N$137,$E1734)*(1-INDEX(N$151:N$167,$E1734))</f>
        <v/>
      </c>
      <c r="O1734" s="37">
        <f>O$194*$D1734*INDEX(O$121:O$137,$E1734)*(1-INDEX(O$151:O$167,$E1734))</f>
        <v/>
      </c>
      <c r="P1734" s="37">
        <f>P$194*$D1734*INDEX(P$121:P$137,$E1734)*(1-INDEX(P$151:P$167,$E1734))</f>
        <v/>
      </c>
      <c r="Q1734" s="37">
        <f>Q$194*$D1734*INDEX(Q$121:Q$137,$E1734)*(1-INDEX(Q$151:Q$167,$E1734))</f>
        <v/>
      </c>
      <c r="R1734" s="37">
        <f>R$194*$D1734*INDEX(R$121:R$137,$E1734)*(1-INDEX(R$151:R$167,$E1734))</f>
        <v/>
      </c>
      <c r="S1734" s="37">
        <f>S$194*$D1734*INDEX(S$121:S$137,$E1734)*(1-INDEX(S$151:S$167,$E1734))</f>
        <v/>
      </c>
      <c r="T1734" s="37">
        <f>T$194*$D1734*INDEX(T$121:T$137,$E1734)*(1-INDEX(T$151:T$167,$E1734))</f>
        <v/>
      </c>
      <c r="U1734" s="37">
        <f>U$194*$D1734*INDEX(U$121:U$137,$E1734)*(1-INDEX(U$151:U$167,$E1734))</f>
        <v/>
      </c>
      <c r="V1734" s="37">
        <f>V$194*$D1734*INDEX(V$121:V$137,$E1734)*(1-INDEX(V$151:V$167,$E1734))</f>
        <v/>
      </c>
      <c r="W1734" s="37">
        <f>W$194*$D1734*INDEX(W$121:W$137,$E1734)*(1-INDEX(W$151:W$167,$E1734))</f>
        <v/>
      </c>
      <c r="X1734" s="37">
        <f>X$194*$D1734*INDEX(X$121:X$137,$E1734)*(1-INDEX(X$151:X$167,$E1734))</f>
        <v/>
      </c>
      <c r="Y1734" s="37">
        <f>Y$194*$D1734*INDEX(Y$121:Y$137,$E1734)*(1-INDEX(Y$151:Y$167,$E1734))</f>
        <v/>
      </c>
      <c r="Z1734" s="37">
        <f>Z$194*$D1734*INDEX(Z$121:Z$137,$E1734)*(1-INDEX(Z$151:Z$167,$E1734))</f>
        <v/>
      </c>
      <c r="AA1734" s="37">
        <f>AA$194*$D1734*INDEX(AA$121:AA$137,$E1734)*(1-INDEX(AA$151:AA$167,$E1734))</f>
        <v/>
      </c>
      <c r="AB1734" s="37">
        <f>AB$194*$D1734*INDEX(AB$121:AB$137,$E1734)*(1-INDEX(AB$151:AB$167,$E1734))</f>
        <v/>
      </c>
      <c r="AC1734" s="37">
        <f>AC$194*$D1734*INDEX(AC$121:AC$137,$E1734)*(1-INDEX(AC$151:AC$167,$E1734))</f>
        <v/>
      </c>
      <c r="AD1734" s="40">
        <f>ETSCOST(AD$194,$D1734,INDEX(AD$121:AD$137,$E1734),INDEX(AD$151:AD$167,$E1734))</f>
        <v/>
      </c>
      <c r="AF1734" s="11">
        <f>LOWER(Settings!$C$4)&amp;".mit."&amp;$A1734&amp;IF($C1734="","","."&amp;$C1734&amp;"."&amp;$B1734)&amp;IF(INDEX(Variables!$D$5:$D$205,MATCH($A1734,Variables!$A$5:$A$205,0))="","","."&amp;INDEX(Variables!$D$5:$D$205,MATCH($A1734,Variables!$A$5:$A$205,0)))&amp;"."&amp;AF$5</f>
        <v/>
      </c>
      <c r="AG1734" s="38">
        <f>AG$194*$D1734*INDEX(AG$121:AG$137,$E1734)*(1-INDEX(AG$151:AG$167,$E1734))</f>
        <v/>
      </c>
      <c r="AH1734" s="37">
        <f>AH$194*$D1734*INDEX(AH$121:AH$137,$E1734)*(1-INDEX(AH$151:AH$167,$E1734))</f>
        <v/>
      </c>
      <c r="AI1734" s="37">
        <f>AI$194*$D1734*INDEX(AI$121:AI$137,$E1734)*(1-INDEX(AI$151:AI$167,$E1734))</f>
        <v/>
      </c>
      <c r="AJ1734" s="37">
        <f>AJ$194*$D1734*INDEX(AJ$121:AJ$137,$E1734)*(1-INDEX(AJ$151:AJ$167,$E1734))</f>
        <v/>
      </c>
      <c r="AK1734" s="37">
        <f>AK$194*$D1734*INDEX(AK$121:AK$137,$E1734)*(1-INDEX(AK$151:AK$167,$E1734))</f>
        <v/>
      </c>
      <c r="AL1734" s="37">
        <f>AL$194*$D1734*INDEX(AL$121:AL$137,$E1734)*(1-INDEX(AL$151:AL$167,$E1734))</f>
        <v/>
      </c>
      <c r="AM1734" s="37">
        <f>AM$194*$D1734*INDEX(AM$121:AM$137,$E1734)*(1-INDEX(AM$151:AM$167,$E1734))</f>
        <v/>
      </c>
      <c r="AN1734" s="37">
        <f>AN$194*$D1734*INDEX(AN$121:AN$137,$E1734)*(1-INDEX(AN$151:AN$167,$E1734))</f>
        <v/>
      </c>
      <c r="AO1734" s="37">
        <f>AO$194*$D1734*INDEX(AO$121:AO$137,$E1734)*(1-INDEX(AO$151:AO$167,$E1734))</f>
        <v/>
      </c>
      <c r="AP1734" s="37">
        <f>AP$194*$D1734*INDEX(AP$121:AP$137,$E1734)*(1-INDEX(AP$151:AP$167,$E1734))</f>
        <v/>
      </c>
      <c r="AQ1734" s="37">
        <f>AQ$194*$D1734*INDEX(AQ$121:AQ$137,$E1734)*(1-INDEX(AQ$151:AQ$167,$E1734))</f>
        <v/>
      </c>
      <c r="AR1734" s="37">
        <f>AR$194*$D1734*INDEX(AR$121:AR$137,$E1734)*(1-INDEX(AR$151:AR$167,$E1734))</f>
        <v/>
      </c>
      <c r="AS1734" s="37">
        <f>AS$194*$D1734*INDEX(AS$121:AS$137,$E1734)*(1-INDEX(AS$151:AS$167,$E1734))</f>
        <v/>
      </c>
      <c r="AT1734" s="37">
        <f>AT$194*$D1734*INDEX(AT$121:AT$137,$E1734)*(1-INDEX(AT$151:AT$167,$E1734))</f>
        <v/>
      </c>
      <c r="AU1734" s="37">
        <f>AU$194*$D1734*INDEX(AU$121:AU$137,$E1734)*(1-INDEX(AU$151:AU$167,$E1734))</f>
        <v/>
      </c>
      <c r="AV1734" s="37">
        <f>AV$194*$D1734*INDEX(AV$121:AV$137,$E1734)*(1-INDEX(AV$151:AV$167,$E1734))</f>
        <v/>
      </c>
      <c r="AW1734" s="37">
        <f>AW$194*$D1734*INDEX(AW$121:AW$137,$E1734)*(1-INDEX(AW$151:AW$167,$E1734))</f>
        <v/>
      </c>
      <c r="AX1734" s="37">
        <f>AX$194*$D1734*INDEX(AX$121:AX$137,$E1734)*(1-INDEX(AX$151:AX$167,$E1734))</f>
        <v/>
      </c>
      <c r="AY1734" s="40">
        <f>ETSCOST(AY$194,$D1734,INDEX(AY$121:AY$137,$E1734),INDEX(AY$151:AY$167,$E1734))</f>
        <v/>
      </c>
    </row>
    <row r="1735" hidden="1" outlineLevel="2">
      <c r="A1735" s="14" t="inlineStr">
        <is>
          <t>ets</t>
        </is>
      </c>
      <c r="B1735" s="14" t="inlineStr">
        <is>
          <t>gso</t>
        </is>
      </c>
      <c r="C1735" s="14" t="inlineStr">
        <is>
          <t>omn</t>
        </is>
      </c>
      <c r="D1735" s="37">
        <f>INDEX(Inputs!$T$5:$T$132,MATCH($B1735&amp;"|"&amp;$C1735,Inputs!$A$5:$A$132,0))</f>
        <v/>
      </c>
      <c r="E1735" s="37">
        <f>INDEX(Inputs!$K$5:$K$132,MATCH($B1735&amp;"|"&amp;$C1735,Inputs!$A$5:$A$132,0))</f>
        <v/>
      </c>
      <c r="F1735" s="36" t="n"/>
      <c r="G1735" s="36" t="n"/>
      <c r="H1735" s="14">
        <f>INDEX(Variables!$B$5:$B$205,MATCH($A1735,Variables!$A$5:$A$205,0))&amp;IF($C1735="",""," | "&amp;INDEX(Mapping!$B$5:$B$26,MATCH($C1735,Mapping!$A$5:$A$26,0))&amp;" | "&amp;INDEX(Mapping!$B$30:$B$46,MATCH($B1735,Mapping!$A$30:$A$46,0)))</f>
        <v/>
      </c>
      <c r="I1735" s="14">
        <f>INDEX(Variables!$C$5:$C$205,MATCH($A1735,Variables!$A$5:$A$205,0))</f>
        <v/>
      </c>
      <c r="J1735" s="14">
        <f>INDEX(Variables!$E$5:$E$205,MATCH($A1735,Variables!$A$5:$A$205,0))</f>
        <v/>
      </c>
      <c r="K1735" s="11">
        <f>LOWER(Settings!$C$4)&amp;".mit."&amp;$A1735&amp;IF($C1735="","","."&amp;$C1735&amp;"."&amp;$B1735)&amp;IF(INDEX(Variables!$D$5:$D$205,MATCH($A1735,Variables!$A$5:$A$205,0))="","","."&amp;INDEX(Variables!$D$5:$D$205,MATCH($A1735,Variables!$A$5:$A$205,0)))&amp;"."&amp;K$5</f>
        <v/>
      </c>
      <c r="L1735" s="38">
        <f>L$194*$D1735*INDEX(L$121:L$137,$E1735)*(1-INDEX(L$151:L$167,$E1735))</f>
        <v/>
      </c>
      <c r="M1735" s="37">
        <f>M$194*$D1735*INDEX(M$121:M$137,$E1735)*(1-INDEX(M$151:M$167,$E1735))</f>
        <v/>
      </c>
      <c r="N1735" s="37">
        <f>N$194*$D1735*INDEX(N$121:N$137,$E1735)*(1-INDEX(N$151:N$167,$E1735))</f>
        <v/>
      </c>
      <c r="O1735" s="37">
        <f>O$194*$D1735*INDEX(O$121:O$137,$E1735)*(1-INDEX(O$151:O$167,$E1735))</f>
        <v/>
      </c>
      <c r="P1735" s="37">
        <f>P$194*$D1735*INDEX(P$121:P$137,$E1735)*(1-INDEX(P$151:P$167,$E1735))</f>
        <v/>
      </c>
      <c r="Q1735" s="37">
        <f>Q$194*$D1735*INDEX(Q$121:Q$137,$E1735)*(1-INDEX(Q$151:Q$167,$E1735))</f>
        <v/>
      </c>
      <c r="R1735" s="37">
        <f>R$194*$D1735*INDEX(R$121:R$137,$E1735)*(1-INDEX(R$151:R$167,$E1735))</f>
        <v/>
      </c>
      <c r="S1735" s="37">
        <f>S$194*$D1735*INDEX(S$121:S$137,$E1735)*(1-INDEX(S$151:S$167,$E1735))</f>
        <v/>
      </c>
      <c r="T1735" s="37">
        <f>T$194*$D1735*INDEX(T$121:T$137,$E1735)*(1-INDEX(T$151:T$167,$E1735))</f>
        <v/>
      </c>
      <c r="U1735" s="37">
        <f>U$194*$D1735*INDEX(U$121:U$137,$E1735)*(1-INDEX(U$151:U$167,$E1735))</f>
        <v/>
      </c>
      <c r="V1735" s="37">
        <f>V$194*$D1735*INDEX(V$121:V$137,$E1735)*(1-INDEX(V$151:V$167,$E1735))</f>
        <v/>
      </c>
      <c r="W1735" s="37">
        <f>W$194*$D1735*INDEX(W$121:W$137,$E1735)*(1-INDEX(W$151:W$167,$E1735))</f>
        <v/>
      </c>
      <c r="X1735" s="37">
        <f>X$194*$D1735*INDEX(X$121:X$137,$E1735)*(1-INDEX(X$151:X$167,$E1735))</f>
        <v/>
      </c>
      <c r="Y1735" s="37">
        <f>Y$194*$D1735*INDEX(Y$121:Y$137,$E1735)*(1-INDEX(Y$151:Y$167,$E1735))</f>
        <v/>
      </c>
      <c r="Z1735" s="37">
        <f>Z$194*$D1735*INDEX(Z$121:Z$137,$E1735)*(1-INDEX(Z$151:Z$167,$E1735))</f>
        <v/>
      </c>
      <c r="AA1735" s="37">
        <f>AA$194*$D1735*INDEX(AA$121:AA$137,$E1735)*(1-INDEX(AA$151:AA$167,$E1735))</f>
        <v/>
      </c>
      <c r="AB1735" s="37">
        <f>AB$194*$D1735*INDEX(AB$121:AB$137,$E1735)*(1-INDEX(AB$151:AB$167,$E1735))</f>
        <v/>
      </c>
      <c r="AC1735" s="37">
        <f>AC$194*$D1735*INDEX(AC$121:AC$137,$E1735)*(1-INDEX(AC$151:AC$167,$E1735))</f>
        <v/>
      </c>
      <c r="AD1735" s="40">
        <f>ETSCOST(AD$194,$D1735,INDEX(AD$121:AD$137,$E1735),INDEX(AD$151:AD$167,$E1735))</f>
        <v/>
      </c>
      <c r="AF1735" s="11">
        <f>LOWER(Settings!$C$4)&amp;".mit."&amp;$A1735&amp;IF($C1735="","","."&amp;$C1735&amp;"."&amp;$B1735)&amp;IF(INDEX(Variables!$D$5:$D$205,MATCH($A1735,Variables!$A$5:$A$205,0))="","","."&amp;INDEX(Variables!$D$5:$D$205,MATCH($A1735,Variables!$A$5:$A$205,0)))&amp;"."&amp;AF$5</f>
        <v/>
      </c>
      <c r="AG1735" s="38">
        <f>AG$194*$D1735*INDEX(AG$121:AG$137,$E1735)*(1-INDEX(AG$151:AG$167,$E1735))</f>
        <v/>
      </c>
      <c r="AH1735" s="37">
        <f>AH$194*$D1735*INDEX(AH$121:AH$137,$E1735)*(1-INDEX(AH$151:AH$167,$E1735))</f>
        <v/>
      </c>
      <c r="AI1735" s="37">
        <f>AI$194*$D1735*INDEX(AI$121:AI$137,$E1735)*(1-INDEX(AI$151:AI$167,$E1735))</f>
        <v/>
      </c>
      <c r="AJ1735" s="37">
        <f>AJ$194*$D1735*INDEX(AJ$121:AJ$137,$E1735)*(1-INDEX(AJ$151:AJ$167,$E1735))</f>
        <v/>
      </c>
      <c r="AK1735" s="37">
        <f>AK$194*$D1735*INDEX(AK$121:AK$137,$E1735)*(1-INDEX(AK$151:AK$167,$E1735))</f>
        <v/>
      </c>
      <c r="AL1735" s="37">
        <f>AL$194*$D1735*INDEX(AL$121:AL$137,$E1735)*(1-INDEX(AL$151:AL$167,$E1735))</f>
        <v/>
      </c>
      <c r="AM1735" s="37">
        <f>AM$194*$D1735*INDEX(AM$121:AM$137,$E1735)*(1-INDEX(AM$151:AM$167,$E1735))</f>
        <v/>
      </c>
      <c r="AN1735" s="37">
        <f>AN$194*$D1735*INDEX(AN$121:AN$137,$E1735)*(1-INDEX(AN$151:AN$167,$E1735))</f>
        <v/>
      </c>
      <c r="AO1735" s="37">
        <f>AO$194*$D1735*INDEX(AO$121:AO$137,$E1735)*(1-INDEX(AO$151:AO$167,$E1735))</f>
        <v/>
      </c>
      <c r="AP1735" s="37">
        <f>AP$194*$D1735*INDEX(AP$121:AP$137,$E1735)*(1-INDEX(AP$151:AP$167,$E1735))</f>
        <v/>
      </c>
      <c r="AQ1735" s="37">
        <f>AQ$194*$D1735*INDEX(AQ$121:AQ$137,$E1735)*(1-INDEX(AQ$151:AQ$167,$E1735))</f>
        <v/>
      </c>
      <c r="AR1735" s="37">
        <f>AR$194*$D1735*INDEX(AR$121:AR$137,$E1735)*(1-INDEX(AR$151:AR$167,$E1735))</f>
        <v/>
      </c>
      <c r="AS1735" s="37">
        <f>AS$194*$D1735*INDEX(AS$121:AS$137,$E1735)*(1-INDEX(AS$151:AS$167,$E1735))</f>
        <v/>
      </c>
      <c r="AT1735" s="37">
        <f>AT$194*$D1735*INDEX(AT$121:AT$137,$E1735)*(1-INDEX(AT$151:AT$167,$E1735))</f>
        <v/>
      </c>
      <c r="AU1735" s="37">
        <f>AU$194*$D1735*INDEX(AU$121:AU$137,$E1735)*(1-INDEX(AU$151:AU$167,$E1735))</f>
        <v/>
      </c>
      <c r="AV1735" s="37">
        <f>AV$194*$D1735*INDEX(AV$121:AV$137,$E1735)*(1-INDEX(AV$151:AV$167,$E1735))</f>
        <v/>
      </c>
      <c r="AW1735" s="37">
        <f>AW$194*$D1735*INDEX(AW$121:AW$137,$E1735)*(1-INDEX(AW$151:AW$167,$E1735))</f>
        <v/>
      </c>
      <c r="AX1735" s="37">
        <f>AX$194*$D1735*INDEX(AX$121:AX$137,$E1735)*(1-INDEX(AX$151:AX$167,$E1735))</f>
        <v/>
      </c>
      <c r="AY1735" s="40">
        <f>ETSCOST(AY$194,$D1735,INDEX(AY$121:AY$137,$E1735),INDEX(AY$151:AY$167,$E1735))</f>
        <v/>
      </c>
    </row>
    <row r="1736" hidden="1" outlineLevel="2">
      <c r="A1736" s="14" t="inlineStr">
        <is>
          <t>ets</t>
        </is>
      </c>
      <c r="B1736" s="14" t="inlineStr">
        <is>
          <t>die</t>
        </is>
      </c>
      <c r="C1736" s="14" t="inlineStr">
        <is>
          <t>omn</t>
        </is>
      </c>
      <c r="D1736" s="37">
        <f>INDEX(Inputs!$T$5:$T$132,MATCH($B1736&amp;"|"&amp;$C1736,Inputs!$A$5:$A$132,0))</f>
        <v/>
      </c>
      <c r="E1736" s="37">
        <f>INDEX(Inputs!$K$5:$K$132,MATCH($B1736&amp;"|"&amp;$C1736,Inputs!$A$5:$A$132,0))</f>
        <v/>
      </c>
      <c r="F1736" s="36" t="n"/>
      <c r="G1736" s="36" t="n"/>
      <c r="H1736" s="14">
        <f>INDEX(Variables!$B$5:$B$205,MATCH($A1736,Variables!$A$5:$A$205,0))&amp;IF($C1736="",""," | "&amp;INDEX(Mapping!$B$5:$B$26,MATCH($C1736,Mapping!$A$5:$A$26,0))&amp;" | "&amp;INDEX(Mapping!$B$30:$B$46,MATCH($B1736,Mapping!$A$30:$A$46,0)))</f>
        <v/>
      </c>
      <c r="I1736" s="14">
        <f>INDEX(Variables!$C$5:$C$205,MATCH($A1736,Variables!$A$5:$A$205,0))</f>
        <v/>
      </c>
      <c r="J1736" s="14">
        <f>INDEX(Variables!$E$5:$E$205,MATCH($A1736,Variables!$A$5:$A$205,0))</f>
        <v/>
      </c>
      <c r="K1736" s="11">
        <f>LOWER(Settings!$C$4)&amp;".mit."&amp;$A1736&amp;IF($C1736="","","."&amp;$C1736&amp;"."&amp;$B1736)&amp;IF(INDEX(Variables!$D$5:$D$205,MATCH($A1736,Variables!$A$5:$A$205,0))="","","."&amp;INDEX(Variables!$D$5:$D$205,MATCH($A1736,Variables!$A$5:$A$205,0)))&amp;"."&amp;K$5</f>
        <v/>
      </c>
      <c r="L1736" s="38">
        <f>L$194*$D1736*INDEX(L$121:L$137,$E1736)*(1-INDEX(L$151:L$167,$E1736))</f>
        <v/>
      </c>
      <c r="M1736" s="37">
        <f>M$194*$D1736*INDEX(M$121:M$137,$E1736)*(1-INDEX(M$151:M$167,$E1736))</f>
        <v/>
      </c>
      <c r="N1736" s="37">
        <f>N$194*$D1736*INDEX(N$121:N$137,$E1736)*(1-INDEX(N$151:N$167,$E1736))</f>
        <v/>
      </c>
      <c r="O1736" s="37">
        <f>O$194*$D1736*INDEX(O$121:O$137,$E1736)*(1-INDEX(O$151:O$167,$E1736))</f>
        <v/>
      </c>
      <c r="P1736" s="37">
        <f>P$194*$D1736*INDEX(P$121:P$137,$E1736)*(1-INDEX(P$151:P$167,$E1736))</f>
        <v/>
      </c>
      <c r="Q1736" s="37">
        <f>Q$194*$D1736*INDEX(Q$121:Q$137,$E1736)*(1-INDEX(Q$151:Q$167,$E1736))</f>
        <v/>
      </c>
      <c r="R1736" s="37">
        <f>R$194*$D1736*INDEX(R$121:R$137,$E1736)*(1-INDEX(R$151:R$167,$E1736))</f>
        <v/>
      </c>
      <c r="S1736" s="37">
        <f>S$194*$D1736*INDEX(S$121:S$137,$E1736)*(1-INDEX(S$151:S$167,$E1736))</f>
        <v/>
      </c>
      <c r="T1736" s="37">
        <f>T$194*$D1736*INDEX(T$121:T$137,$E1736)*(1-INDEX(T$151:T$167,$E1736))</f>
        <v/>
      </c>
      <c r="U1736" s="37">
        <f>U$194*$D1736*INDEX(U$121:U$137,$E1736)*(1-INDEX(U$151:U$167,$E1736))</f>
        <v/>
      </c>
      <c r="V1736" s="37">
        <f>V$194*$D1736*INDEX(V$121:V$137,$E1736)*(1-INDEX(V$151:V$167,$E1736))</f>
        <v/>
      </c>
      <c r="W1736" s="37">
        <f>W$194*$D1736*INDEX(W$121:W$137,$E1736)*(1-INDEX(W$151:W$167,$E1736))</f>
        <v/>
      </c>
      <c r="X1736" s="37">
        <f>X$194*$D1736*INDEX(X$121:X$137,$E1736)*(1-INDEX(X$151:X$167,$E1736))</f>
        <v/>
      </c>
      <c r="Y1736" s="37">
        <f>Y$194*$D1736*INDEX(Y$121:Y$137,$E1736)*(1-INDEX(Y$151:Y$167,$E1736))</f>
        <v/>
      </c>
      <c r="Z1736" s="37">
        <f>Z$194*$D1736*INDEX(Z$121:Z$137,$E1736)*(1-INDEX(Z$151:Z$167,$E1736))</f>
        <v/>
      </c>
      <c r="AA1736" s="37">
        <f>AA$194*$D1736*INDEX(AA$121:AA$137,$E1736)*(1-INDEX(AA$151:AA$167,$E1736))</f>
        <v/>
      </c>
      <c r="AB1736" s="37">
        <f>AB$194*$D1736*INDEX(AB$121:AB$137,$E1736)*(1-INDEX(AB$151:AB$167,$E1736))</f>
        <v/>
      </c>
      <c r="AC1736" s="37">
        <f>AC$194*$D1736*INDEX(AC$121:AC$137,$E1736)*(1-INDEX(AC$151:AC$167,$E1736))</f>
        <v/>
      </c>
      <c r="AD1736" s="40">
        <f>ETSCOST(AD$194,$D1736,INDEX(AD$121:AD$137,$E1736),INDEX(AD$151:AD$167,$E1736))</f>
        <v/>
      </c>
      <c r="AF1736" s="11">
        <f>LOWER(Settings!$C$4)&amp;".mit."&amp;$A1736&amp;IF($C1736="","","."&amp;$C1736&amp;"."&amp;$B1736)&amp;IF(INDEX(Variables!$D$5:$D$205,MATCH($A1736,Variables!$A$5:$A$205,0))="","","."&amp;INDEX(Variables!$D$5:$D$205,MATCH($A1736,Variables!$A$5:$A$205,0)))&amp;"."&amp;AF$5</f>
        <v/>
      </c>
      <c r="AG1736" s="38">
        <f>AG$194*$D1736*INDEX(AG$121:AG$137,$E1736)*(1-INDEX(AG$151:AG$167,$E1736))</f>
        <v/>
      </c>
      <c r="AH1736" s="37">
        <f>AH$194*$D1736*INDEX(AH$121:AH$137,$E1736)*(1-INDEX(AH$151:AH$167,$E1736))</f>
        <v/>
      </c>
      <c r="AI1736" s="37">
        <f>AI$194*$D1736*INDEX(AI$121:AI$137,$E1736)*(1-INDEX(AI$151:AI$167,$E1736))</f>
        <v/>
      </c>
      <c r="AJ1736" s="37">
        <f>AJ$194*$D1736*INDEX(AJ$121:AJ$137,$E1736)*(1-INDEX(AJ$151:AJ$167,$E1736))</f>
        <v/>
      </c>
      <c r="AK1736" s="37">
        <f>AK$194*$D1736*INDEX(AK$121:AK$137,$E1736)*(1-INDEX(AK$151:AK$167,$E1736))</f>
        <v/>
      </c>
      <c r="AL1736" s="37">
        <f>AL$194*$D1736*INDEX(AL$121:AL$137,$E1736)*(1-INDEX(AL$151:AL$167,$E1736))</f>
        <v/>
      </c>
      <c r="AM1736" s="37">
        <f>AM$194*$D1736*INDEX(AM$121:AM$137,$E1736)*(1-INDEX(AM$151:AM$167,$E1736))</f>
        <v/>
      </c>
      <c r="AN1736" s="37">
        <f>AN$194*$D1736*INDEX(AN$121:AN$137,$E1736)*(1-INDEX(AN$151:AN$167,$E1736))</f>
        <v/>
      </c>
      <c r="AO1736" s="37">
        <f>AO$194*$D1736*INDEX(AO$121:AO$137,$E1736)*(1-INDEX(AO$151:AO$167,$E1736))</f>
        <v/>
      </c>
      <c r="AP1736" s="37">
        <f>AP$194*$D1736*INDEX(AP$121:AP$137,$E1736)*(1-INDEX(AP$151:AP$167,$E1736))</f>
        <v/>
      </c>
      <c r="AQ1736" s="37">
        <f>AQ$194*$D1736*INDEX(AQ$121:AQ$137,$E1736)*(1-INDEX(AQ$151:AQ$167,$E1736))</f>
        <v/>
      </c>
      <c r="AR1736" s="37">
        <f>AR$194*$D1736*INDEX(AR$121:AR$137,$E1736)*(1-INDEX(AR$151:AR$167,$E1736))</f>
        <v/>
      </c>
      <c r="AS1736" s="37">
        <f>AS$194*$D1736*INDEX(AS$121:AS$137,$E1736)*(1-INDEX(AS$151:AS$167,$E1736))</f>
        <v/>
      </c>
      <c r="AT1736" s="37">
        <f>AT$194*$D1736*INDEX(AT$121:AT$137,$E1736)*(1-INDEX(AT$151:AT$167,$E1736))</f>
        <v/>
      </c>
      <c r="AU1736" s="37">
        <f>AU$194*$D1736*INDEX(AU$121:AU$137,$E1736)*(1-INDEX(AU$151:AU$167,$E1736))</f>
        <v/>
      </c>
      <c r="AV1736" s="37">
        <f>AV$194*$D1736*INDEX(AV$121:AV$137,$E1736)*(1-INDEX(AV$151:AV$167,$E1736))</f>
        <v/>
      </c>
      <c r="AW1736" s="37">
        <f>AW$194*$D1736*INDEX(AW$121:AW$137,$E1736)*(1-INDEX(AW$151:AW$167,$E1736))</f>
        <v/>
      </c>
      <c r="AX1736" s="37">
        <f>AX$194*$D1736*INDEX(AX$121:AX$137,$E1736)*(1-INDEX(AX$151:AX$167,$E1736))</f>
        <v/>
      </c>
      <c r="AY1736" s="40">
        <f>ETSCOST(AY$194,$D1736,INDEX(AY$121:AY$137,$E1736),INDEX(AY$151:AY$167,$E1736))</f>
        <v/>
      </c>
    </row>
    <row r="1737" hidden="1" outlineLevel="2">
      <c r="A1737" s="14" t="inlineStr">
        <is>
          <t>ets</t>
        </is>
      </c>
      <c r="B1737" s="14" t="inlineStr">
        <is>
          <t>lpg</t>
        </is>
      </c>
      <c r="C1737" s="14" t="inlineStr">
        <is>
          <t>omn</t>
        </is>
      </c>
      <c r="D1737" s="37">
        <f>INDEX(Inputs!$T$5:$T$132,MATCH($B1737&amp;"|"&amp;$C1737,Inputs!$A$5:$A$132,0))</f>
        <v/>
      </c>
      <c r="E1737" s="37">
        <f>INDEX(Inputs!$K$5:$K$132,MATCH($B1737&amp;"|"&amp;$C1737,Inputs!$A$5:$A$132,0))</f>
        <v/>
      </c>
      <c r="F1737" s="36" t="n"/>
      <c r="G1737" s="36" t="n"/>
      <c r="H1737" s="14">
        <f>INDEX(Variables!$B$5:$B$205,MATCH($A1737,Variables!$A$5:$A$205,0))&amp;IF($C1737="",""," | "&amp;INDEX(Mapping!$B$5:$B$26,MATCH($C1737,Mapping!$A$5:$A$26,0))&amp;" | "&amp;INDEX(Mapping!$B$30:$B$46,MATCH($B1737,Mapping!$A$30:$A$46,0)))</f>
        <v/>
      </c>
      <c r="I1737" s="14">
        <f>INDEX(Variables!$C$5:$C$205,MATCH($A1737,Variables!$A$5:$A$205,0))</f>
        <v/>
      </c>
      <c r="J1737" s="14">
        <f>INDEX(Variables!$E$5:$E$205,MATCH($A1737,Variables!$A$5:$A$205,0))</f>
        <v/>
      </c>
      <c r="K1737" s="11">
        <f>LOWER(Settings!$C$4)&amp;".mit."&amp;$A1737&amp;IF($C1737="","","."&amp;$C1737&amp;"."&amp;$B1737)&amp;IF(INDEX(Variables!$D$5:$D$205,MATCH($A1737,Variables!$A$5:$A$205,0))="","","."&amp;INDEX(Variables!$D$5:$D$205,MATCH($A1737,Variables!$A$5:$A$205,0)))&amp;"."&amp;K$5</f>
        <v/>
      </c>
      <c r="L1737" s="38">
        <f>L$194*$D1737*INDEX(L$121:L$137,$E1737)*(1-INDEX(L$151:L$167,$E1737))</f>
        <v/>
      </c>
      <c r="M1737" s="37">
        <f>M$194*$D1737*INDEX(M$121:M$137,$E1737)*(1-INDEX(M$151:M$167,$E1737))</f>
        <v/>
      </c>
      <c r="N1737" s="37">
        <f>N$194*$D1737*INDEX(N$121:N$137,$E1737)*(1-INDEX(N$151:N$167,$E1737))</f>
        <v/>
      </c>
      <c r="O1737" s="37">
        <f>O$194*$D1737*INDEX(O$121:O$137,$E1737)*(1-INDEX(O$151:O$167,$E1737))</f>
        <v/>
      </c>
      <c r="P1737" s="37">
        <f>P$194*$D1737*INDEX(P$121:P$137,$E1737)*(1-INDEX(P$151:P$167,$E1737))</f>
        <v/>
      </c>
      <c r="Q1737" s="37">
        <f>Q$194*$D1737*INDEX(Q$121:Q$137,$E1737)*(1-INDEX(Q$151:Q$167,$E1737))</f>
        <v/>
      </c>
      <c r="R1737" s="37">
        <f>R$194*$D1737*INDEX(R$121:R$137,$E1737)*(1-INDEX(R$151:R$167,$E1737))</f>
        <v/>
      </c>
      <c r="S1737" s="37">
        <f>S$194*$D1737*INDEX(S$121:S$137,$E1737)*(1-INDEX(S$151:S$167,$E1737))</f>
        <v/>
      </c>
      <c r="T1737" s="37">
        <f>T$194*$D1737*INDEX(T$121:T$137,$E1737)*(1-INDEX(T$151:T$167,$E1737))</f>
        <v/>
      </c>
      <c r="U1737" s="37">
        <f>U$194*$D1737*INDEX(U$121:U$137,$E1737)*(1-INDEX(U$151:U$167,$E1737))</f>
        <v/>
      </c>
      <c r="V1737" s="37">
        <f>V$194*$D1737*INDEX(V$121:V$137,$E1737)*(1-INDEX(V$151:V$167,$E1737))</f>
        <v/>
      </c>
      <c r="W1737" s="37">
        <f>W$194*$D1737*INDEX(W$121:W$137,$E1737)*(1-INDEX(W$151:W$167,$E1737))</f>
        <v/>
      </c>
      <c r="X1737" s="37">
        <f>X$194*$D1737*INDEX(X$121:X$137,$E1737)*(1-INDEX(X$151:X$167,$E1737))</f>
        <v/>
      </c>
      <c r="Y1737" s="37">
        <f>Y$194*$D1737*INDEX(Y$121:Y$137,$E1737)*(1-INDEX(Y$151:Y$167,$E1737))</f>
        <v/>
      </c>
      <c r="Z1737" s="37">
        <f>Z$194*$D1737*INDEX(Z$121:Z$137,$E1737)*(1-INDEX(Z$151:Z$167,$E1737))</f>
        <v/>
      </c>
      <c r="AA1737" s="37">
        <f>AA$194*$D1737*INDEX(AA$121:AA$137,$E1737)*(1-INDEX(AA$151:AA$167,$E1737))</f>
        <v/>
      </c>
      <c r="AB1737" s="37">
        <f>AB$194*$D1737*INDEX(AB$121:AB$137,$E1737)*(1-INDEX(AB$151:AB$167,$E1737))</f>
        <v/>
      </c>
      <c r="AC1737" s="37">
        <f>AC$194*$D1737*INDEX(AC$121:AC$137,$E1737)*(1-INDEX(AC$151:AC$167,$E1737))</f>
        <v/>
      </c>
      <c r="AD1737" s="40">
        <f>ETSCOST(AD$194,$D1737,INDEX(AD$121:AD$137,$E1737),INDEX(AD$151:AD$167,$E1737))</f>
        <v/>
      </c>
      <c r="AF1737" s="11">
        <f>LOWER(Settings!$C$4)&amp;".mit."&amp;$A1737&amp;IF($C1737="","","."&amp;$C1737&amp;"."&amp;$B1737)&amp;IF(INDEX(Variables!$D$5:$D$205,MATCH($A1737,Variables!$A$5:$A$205,0))="","","."&amp;INDEX(Variables!$D$5:$D$205,MATCH($A1737,Variables!$A$5:$A$205,0)))&amp;"."&amp;AF$5</f>
        <v/>
      </c>
      <c r="AG1737" s="38">
        <f>AG$194*$D1737*INDEX(AG$121:AG$137,$E1737)*(1-INDEX(AG$151:AG$167,$E1737))</f>
        <v/>
      </c>
      <c r="AH1737" s="37">
        <f>AH$194*$D1737*INDEX(AH$121:AH$137,$E1737)*(1-INDEX(AH$151:AH$167,$E1737))</f>
        <v/>
      </c>
      <c r="AI1737" s="37">
        <f>AI$194*$D1737*INDEX(AI$121:AI$137,$E1737)*(1-INDEX(AI$151:AI$167,$E1737))</f>
        <v/>
      </c>
      <c r="AJ1737" s="37">
        <f>AJ$194*$D1737*INDEX(AJ$121:AJ$137,$E1737)*(1-INDEX(AJ$151:AJ$167,$E1737))</f>
        <v/>
      </c>
      <c r="AK1737" s="37">
        <f>AK$194*$D1737*INDEX(AK$121:AK$137,$E1737)*(1-INDEX(AK$151:AK$167,$E1737))</f>
        <v/>
      </c>
      <c r="AL1737" s="37">
        <f>AL$194*$D1737*INDEX(AL$121:AL$137,$E1737)*(1-INDEX(AL$151:AL$167,$E1737))</f>
        <v/>
      </c>
      <c r="AM1737" s="37">
        <f>AM$194*$D1737*INDEX(AM$121:AM$137,$E1737)*(1-INDEX(AM$151:AM$167,$E1737))</f>
        <v/>
      </c>
      <c r="AN1737" s="37">
        <f>AN$194*$D1737*INDEX(AN$121:AN$137,$E1737)*(1-INDEX(AN$151:AN$167,$E1737))</f>
        <v/>
      </c>
      <c r="AO1737" s="37">
        <f>AO$194*$D1737*INDEX(AO$121:AO$137,$E1737)*(1-INDEX(AO$151:AO$167,$E1737))</f>
        <v/>
      </c>
      <c r="AP1737" s="37">
        <f>AP$194*$D1737*INDEX(AP$121:AP$137,$E1737)*(1-INDEX(AP$151:AP$167,$E1737))</f>
        <v/>
      </c>
      <c r="AQ1737" s="37">
        <f>AQ$194*$D1737*INDEX(AQ$121:AQ$137,$E1737)*(1-INDEX(AQ$151:AQ$167,$E1737))</f>
        <v/>
      </c>
      <c r="AR1737" s="37">
        <f>AR$194*$D1737*INDEX(AR$121:AR$137,$E1737)*(1-INDEX(AR$151:AR$167,$E1737))</f>
        <v/>
      </c>
      <c r="AS1737" s="37">
        <f>AS$194*$D1737*INDEX(AS$121:AS$137,$E1737)*(1-INDEX(AS$151:AS$167,$E1737))</f>
        <v/>
      </c>
      <c r="AT1737" s="37">
        <f>AT$194*$D1737*INDEX(AT$121:AT$137,$E1737)*(1-INDEX(AT$151:AT$167,$E1737))</f>
        <v/>
      </c>
      <c r="AU1737" s="37">
        <f>AU$194*$D1737*INDEX(AU$121:AU$137,$E1737)*(1-INDEX(AU$151:AU$167,$E1737))</f>
        <v/>
      </c>
      <c r="AV1737" s="37">
        <f>AV$194*$D1737*INDEX(AV$121:AV$137,$E1737)*(1-INDEX(AV$151:AV$167,$E1737))</f>
        <v/>
      </c>
      <c r="AW1737" s="37">
        <f>AW$194*$D1737*INDEX(AW$121:AW$137,$E1737)*(1-INDEX(AW$151:AW$167,$E1737))</f>
        <v/>
      </c>
      <c r="AX1737" s="37">
        <f>AX$194*$D1737*INDEX(AX$121:AX$137,$E1737)*(1-INDEX(AX$151:AX$167,$E1737))</f>
        <v/>
      </c>
      <c r="AY1737" s="40">
        <f>ETSCOST(AY$194,$D1737,INDEX(AY$121:AY$137,$E1737),INDEX(AY$151:AY$167,$E1737))</f>
        <v/>
      </c>
    </row>
    <row r="1738" hidden="1" outlineLevel="2">
      <c r="A1738" s="14" t="inlineStr">
        <is>
          <t>ets</t>
        </is>
      </c>
      <c r="B1738" s="14" t="inlineStr">
        <is>
          <t>ker</t>
        </is>
      </c>
      <c r="C1738" s="14" t="inlineStr">
        <is>
          <t>omn</t>
        </is>
      </c>
      <c r="D1738" s="37">
        <f>INDEX(Inputs!$T$5:$T$132,MATCH($B1738&amp;"|"&amp;$C1738,Inputs!$A$5:$A$132,0))</f>
        <v/>
      </c>
      <c r="E1738" s="37">
        <f>INDEX(Inputs!$K$5:$K$132,MATCH($B1738&amp;"|"&amp;$C1738,Inputs!$A$5:$A$132,0))</f>
        <v/>
      </c>
      <c r="F1738" s="36" t="n"/>
      <c r="G1738" s="36" t="n"/>
      <c r="H1738" s="14">
        <f>INDEX(Variables!$B$5:$B$205,MATCH($A1738,Variables!$A$5:$A$205,0))&amp;IF($C1738="",""," | "&amp;INDEX(Mapping!$B$5:$B$26,MATCH($C1738,Mapping!$A$5:$A$26,0))&amp;" | "&amp;INDEX(Mapping!$B$30:$B$46,MATCH($B1738,Mapping!$A$30:$A$46,0)))</f>
        <v/>
      </c>
      <c r="I1738" s="14">
        <f>INDEX(Variables!$C$5:$C$205,MATCH($A1738,Variables!$A$5:$A$205,0))</f>
        <v/>
      </c>
      <c r="J1738" s="14">
        <f>INDEX(Variables!$E$5:$E$205,MATCH($A1738,Variables!$A$5:$A$205,0))</f>
        <v/>
      </c>
      <c r="K1738" s="11">
        <f>LOWER(Settings!$C$4)&amp;".mit."&amp;$A1738&amp;IF($C1738="","","."&amp;$C1738&amp;"."&amp;$B1738)&amp;IF(INDEX(Variables!$D$5:$D$205,MATCH($A1738,Variables!$A$5:$A$205,0))="","","."&amp;INDEX(Variables!$D$5:$D$205,MATCH($A1738,Variables!$A$5:$A$205,0)))&amp;"."&amp;K$5</f>
        <v/>
      </c>
      <c r="L1738" s="38">
        <f>L$194*$D1738*INDEX(L$121:L$137,$E1738)*(1-INDEX(L$151:L$167,$E1738))</f>
        <v/>
      </c>
      <c r="M1738" s="37">
        <f>M$194*$D1738*INDEX(M$121:M$137,$E1738)*(1-INDEX(M$151:M$167,$E1738))</f>
        <v/>
      </c>
      <c r="N1738" s="37">
        <f>N$194*$D1738*INDEX(N$121:N$137,$E1738)*(1-INDEX(N$151:N$167,$E1738))</f>
        <v/>
      </c>
      <c r="O1738" s="37">
        <f>O$194*$D1738*INDEX(O$121:O$137,$E1738)*(1-INDEX(O$151:O$167,$E1738))</f>
        <v/>
      </c>
      <c r="P1738" s="37">
        <f>P$194*$D1738*INDEX(P$121:P$137,$E1738)*(1-INDEX(P$151:P$167,$E1738))</f>
        <v/>
      </c>
      <c r="Q1738" s="37">
        <f>Q$194*$D1738*INDEX(Q$121:Q$137,$E1738)*(1-INDEX(Q$151:Q$167,$E1738))</f>
        <v/>
      </c>
      <c r="R1738" s="37">
        <f>R$194*$D1738*INDEX(R$121:R$137,$E1738)*(1-INDEX(R$151:R$167,$E1738))</f>
        <v/>
      </c>
      <c r="S1738" s="37">
        <f>S$194*$D1738*INDEX(S$121:S$137,$E1738)*(1-INDEX(S$151:S$167,$E1738))</f>
        <v/>
      </c>
      <c r="T1738" s="37">
        <f>T$194*$D1738*INDEX(T$121:T$137,$E1738)*(1-INDEX(T$151:T$167,$E1738))</f>
        <v/>
      </c>
      <c r="U1738" s="37">
        <f>U$194*$D1738*INDEX(U$121:U$137,$E1738)*(1-INDEX(U$151:U$167,$E1738))</f>
        <v/>
      </c>
      <c r="V1738" s="37">
        <f>V$194*$D1738*INDEX(V$121:V$137,$E1738)*(1-INDEX(V$151:V$167,$E1738))</f>
        <v/>
      </c>
      <c r="W1738" s="37">
        <f>W$194*$D1738*INDEX(W$121:W$137,$E1738)*(1-INDEX(W$151:W$167,$E1738))</f>
        <v/>
      </c>
      <c r="X1738" s="37">
        <f>X$194*$D1738*INDEX(X$121:X$137,$E1738)*(1-INDEX(X$151:X$167,$E1738))</f>
        <v/>
      </c>
      <c r="Y1738" s="37">
        <f>Y$194*$D1738*INDEX(Y$121:Y$137,$E1738)*(1-INDEX(Y$151:Y$167,$E1738))</f>
        <v/>
      </c>
      <c r="Z1738" s="37">
        <f>Z$194*$D1738*INDEX(Z$121:Z$137,$E1738)*(1-INDEX(Z$151:Z$167,$E1738))</f>
        <v/>
      </c>
      <c r="AA1738" s="37">
        <f>AA$194*$D1738*INDEX(AA$121:AA$137,$E1738)*(1-INDEX(AA$151:AA$167,$E1738))</f>
        <v/>
      </c>
      <c r="AB1738" s="37">
        <f>AB$194*$D1738*INDEX(AB$121:AB$137,$E1738)*(1-INDEX(AB$151:AB$167,$E1738))</f>
        <v/>
      </c>
      <c r="AC1738" s="37">
        <f>AC$194*$D1738*INDEX(AC$121:AC$137,$E1738)*(1-INDEX(AC$151:AC$167,$E1738))</f>
        <v/>
      </c>
      <c r="AD1738" s="40">
        <f>ETSCOST(AD$194,$D1738,INDEX(AD$121:AD$137,$E1738),INDEX(AD$151:AD$167,$E1738))</f>
        <v/>
      </c>
      <c r="AF1738" s="11">
        <f>LOWER(Settings!$C$4)&amp;".mit."&amp;$A1738&amp;IF($C1738="","","."&amp;$C1738&amp;"."&amp;$B1738)&amp;IF(INDEX(Variables!$D$5:$D$205,MATCH($A1738,Variables!$A$5:$A$205,0))="","","."&amp;INDEX(Variables!$D$5:$D$205,MATCH($A1738,Variables!$A$5:$A$205,0)))&amp;"."&amp;AF$5</f>
        <v/>
      </c>
      <c r="AG1738" s="38">
        <f>AG$194*$D1738*INDEX(AG$121:AG$137,$E1738)*(1-INDEX(AG$151:AG$167,$E1738))</f>
        <v/>
      </c>
      <c r="AH1738" s="37">
        <f>AH$194*$D1738*INDEX(AH$121:AH$137,$E1738)*(1-INDEX(AH$151:AH$167,$E1738))</f>
        <v/>
      </c>
      <c r="AI1738" s="37">
        <f>AI$194*$D1738*INDEX(AI$121:AI$137,$E1738)*(1-INDEX(AI$151:AI$167,$E1738))</f>
        <v/>
      </c>
      <c r="AJ1738" s="37">
        <f>AJ$194*$D1738*INDEX(AJ$121:AJ$137,$E1738)*(1-INDEX(AJ$151:AJ$167,$E1738))</f>
        <v/>
      </c>
      <c r="AK1738" s="37">
        <f>AK$194*$D1738*INDEX(AK$121:AK$137,$E1738)*(1-INDEX(AK$151:AK$167,$E1738))</f>
        <v/>
      </c>
      <c r="AL1738" s="37">
        <f>AL$194*$D1738*INDEX(AL$121:AL$137,$E1738)*(1-INDEX(AL$151:AL$167,$E1738))</f>
        <v/>
      </c>
      <c r="AM1738" s="37">
        <f>AM$194*$D1738*INDEX(AM$121:AM$137,$E1738)*(1-INDEX(AM$151:AM$167,$E1738))</f>
        <v/>
      </c>
      <c r="AN1738" s="37">
        <f>AN$194*$D1738*INDEX(AN$121:AN$137,$E1738)*(1-INDEX(AN$151:AN$167,$E1738))</f>
        <v/>
      </c>
      <c r="AO1738" s="37">
        <f>AO$194*$D1738*INDEX(AO$121:AO$137,$E1738)*(1-INDEX(AO$151:AO$167,$E1738))</f>
        <v/>
      </c>
      <c r="AP1738" s="37">
        <f>AP$194*$D1738*INDEX(AP$121:AP$137,$E1738)*(1-INDEX(AP$151:AP$167,$E1738))</f>
        <v/>
      </c>
      <c r="AQ1738" s="37">
        <f>AQ$194*$D1738*INDEX(AQ$121:AQ$137,$E1738)*(1-INDEX(AQ$151:AQ$167,$E1738))</f>
        <v/>
      </c>
      <c r="AR1738" s="37">
        <f>AR$194*$D1738*INDEX(AR$121:AR$137,$E1738)*(1-INDEX(AR$151:AR$167,$E1738))</f>
        <v/>
      </c>
      <c r="AS1738" s="37">
        <f>AS$194*$D1738*INDEX(AS$121:AS$137,$E1738)*(1-INDEX(AS$151:AS$167,$E1738))</f>
        <v/>
      </c>
      <c r="AT1738" s="37">
        <f>AT$194*$D1738*INDEX(AT$121:AT$137,$E1738)*(1-INDEX(AT$151:AT$167,$E1738))</f>
        <v/>
      </c>
      <c r="AU1738" s="37">
        <f>AU$194*$D1738*INDEX(AU$121:AU$137,$E1738)*(1-INDEX(AU$151:AU$167,$E1738))</f>
        <v/>
      </c>
      <c r="AV1738" s="37">
        <f>AV$194*$D1738*INDEX(AV$121:AV$137,$E1738)*(1-INDEX(AV$151:AV$167,$E1738))</f>
        <v/>
      </c>
      <c r="AW1738" s="37">
        <f>AW$194*$D1738*INDEX(AW$121:AW$137,$E1738)*(1-INDEX(AW$151:AW$167,$E1738))</f>
        <v/>
      </c>
      <c r="AX1738" s="37">
        <f>AX$194*$D1738*INDEX(AX$121:AX$137,$E1738)*(1-INDEX(AX$151:AX$167,$E1738))</f>
        <v/>
      </c>
      <c r="AY1738" s="40">
        <f>ETSCOST(AY$194,$D1738,INDEX(AY$121:AY$137,$E1738),INDEX(AY$151:AY$167,$E1738))</f>
        <v/>
      </c>
    </row>
    <row r="1739" hidden="1" outlineLevel="2">
      <c r="A1739" s="14" t="inlineStr">
        <is>
          <t>ets</t>
        </is>
      </c>
      <c r="B1739" s="14" t="inlineStr">
        <is>
          <t>oop</t>
        </is>
      </c>
      <c r="C1739" s="14" t="inlineStr">
        <is>
          <t>omn</t>
        </is>
      </c>
      <c r="D1739" s="37">
        <f>INDEX(Inputs!$T$5:$T$132,MATCH($B1739&amp;"|"&amp;$C1739,Inputs!$A$5:$A$132,0))</f>
        <v/>
      </c>
      <c r="E1739" s="37">
        <f>INDEX(Inputs!$K$5:$K$132,MATCH($B1739&amp;"|"&amp;$C1739,Inputs!$A$5:$A$132,0))</f>
        <v/>
      </c>
      <c r="F1739" s="36" t="n"/>
      <c r="G1739" s="36" t="n"/>
      <c r="H1739" s="14">
        <f>INDEX(Variables!$B$5:$B$205,MATCH($A1739,Variables!$A$5:$A$205,0))&amp;IF($C1739="",""," | "&amp;INDEX(Mapping!$B$5:$B$26,MATCH($C1739,Mapping!$A$5:$A$26,0))&amp;" | "&amp;INDEX(Mapping!$B$30:$B$46,MATCH($B1739,Mapping!$A$30:$A$46,0)))</f>
        <v/>
      </c>
      <c r="I1739" s="14">
        <f>INDEX(Variables!$C$5:$C$205,MATCH($A1739,Variables!$A$5:$A$205,0))</f>
        <v/>
      </c>
      <c r="J1739" s="14">
        <f>INDEX(Variables!$E$5:$E$205,MATCH($A1739,Variables!$A$5:$A$205,0))</f>
        <v/>
      </c>
      <c r="K1739" s="11">
        <f>LOWER(Settings!$C$4)&amp;".mit."&amp;$A1739&amp;IF($C1739="","","."&amp;$C1739&amp;"."&amp;$B1739)&amp;IF(INDEX(Variables!$D$5:$D$205,MATCH($A1739,Variables!$A$5:$A$205,0))="","","."&amp;INDEX(Variables!$D$5:$D$205,MATCH($A1739,Variables!$A$5:$A$205,0)))&amp;"."&amp;K$5</f>
        <v/>
      </c>
      <c r="L1739" s="38">
        <f>L$194*$D1739*INDEX(L$121:L$137,$E1739)*(1-INDEX(L$151:L$167,$E1739))</f>
        <v/>
      </c>
      <c r="M1739" s="37">
        <f>M$194*$D1739*INDEX(M$121:M$137,$E1739)*(1-INDEX(M$151:M$167,$E1739))</f>
        <v/>
      </c>
      <c r="N1739" s="37">
        <f>N$194*$D1739*INDEX(N$121:N$137,$E1739)*(1-INDEX(N$151:N$167,$E1739))</f>
        <v/>
      </c>
      <c r="O1739" s="37">
        <f>O$194*$D1739*INDEX(O$121:O$137,$E1739)*(1-INDEX(O$151:O$167,$E1739))</f>
        <v/>
      </c>
      <c r="P1739" s="37">
        <f>P$194*$D1739*INDEX(P$121:P$137,$E1739)*(1-INDEX(P$151:P$167,$E1739))</f>
        <v/>
      </c>
      <c r="Q1739" s="37">
        <f>Q$194*$D1739*INDEX(Q$121:Q$137,$E1739)*(1-INDEX(Q$151:Q$167,$E1739))</f>
        <v/>
      </c>
      <c r="R1739" s="37">
        <f>R$194*$D1739*INDEX(R$121:R$137,$E1739)*(1-INDEX(R$151:R$167,$E1739))</f>
        <v/>
      </c>
      <c r="S1739" s="37">
        <f>S$194*$D1739*INDEX(S$121:S$137,$E1739)*(1-INDEX(S$151:S$167,$E1739))</f>
        <v/>
      </c>
      <c r="T1739" s="37">
        <f>T$194*$D1739*INDEX(T$121:T$137,$E1739)*(1-INDEX(T$151:T$167,$E1739))</f>
        <v/>
      </c>
      <c r="U1739" s="37">
        <f>U$194*$D1739*INDEX(U$121:U$137,$E1739)*(1-INDEX(U$151:U$167,$E1739))</f>
        <v/>
      </c>
      <c r="V1739" s="37">
        <f>V$194*$D1739*INDEX(V$121:V$137,$E1739)*(1-INDEX(V$151:V$167,$E1739))</f>
        <v/>
      </c>
      <c r="W1739" s="37">
        <f>W$194*$D1739*INDEX(W$121:W$137,$E1739)*(1-INDEX(W$151:W$167,$E1739))</f>
        <v/>
      </c>
      <c r="X1739" s="37">
        <f>X$194*$D1739*INDEX(X$121:X$137,$E1739)*(1-INDEX(X$151:X$167,$E1739))</f>
        <v/>
      </c>
      <c r="Y1739" s="37">
        <f>Y$194*$D1739*INDEX(Y$121:Y$137,$E1739)*(1-INDEX(Y$151:Y$167,$E1739))</f>
        <v/>
      </c>
      <c r="Z1739" s="37">
        <f>Z$194*$D1739*INDEX(Z$121:Z$137,$E1739)*(1-INDEX(Z$151:Z$167,$E1739))</f>
        <v/>
      </c>
      <c r="AA1739" s="37">
        <f>AA$194*$D1739*INDEX(AA$121:AA$137,$E1739)*(1-INDEX(AA$151:AA$167,$E1739))</f>
        <v/>
      </c>
      <c r="AB1739" s="37">
        <f>AB$194*$D1739*INDEX(AB$121:AB$137,$E1739)*(1-INDEX(AB$151:AB$167,$E1739))</f>
        <v/>
      </c>
      <c r="AC1739" s="37">
        <f>AC$194*$D1739*INDEX(AC$121:AC$137,$E1739)*(1-INDEX(AC$151:AC$167,$E1739))</f>
        <v/>
      </c>
      <c r="AD1739" s="40">
        <f>ETSCOST(AD$194,$D1739,INDEX(AD$121:AD$137,$E1739),INDEX(AD$151:AD$167,$E1739))</f>
        <v/>
      </c>
      <c r="AF1739" s="11">
        <f>LOWER(Settings!$C$4)&amp;".mit."&amp;$A1739&amp;IF($C1739="","","."&amp;$C1739&amp;"."&amp;$B1739)&amp;IF(INDEX(Variables!$D$5:$D$205,MATCH($A1739,Variables!$A$5:$A$205,0))="","","."&amp;INDEX(Variables!$D$5:$D$205,MATCH($A1739,Variables!$A$5:$A$205,0)))&amp;"."&amp;AF$5</f>
        <v/>
      </c>
      <c r="AG1739" s="38">
        <f>AG$194*$D1739*INDEX(AG$121:AG$137,$E1739)*(1-INDEX(AG$151:AG$167,$E1739))</f>
        <v/>
      </c>
      <c r="AH1739" s="37">
        <f>AH$194*$D1739*INDEX(AH$121:AH$137,$E1739)*(1-INDEX(AH$151:AH$167,$E1739))</f>
        <v/>
      </c>
      <c r="AI1739" s="37">
        <f>AI$194*$D1739*INDEX(AI$121:AI$137,$E1739)*(1-INDEX(AI$151:AI$167,$E1739))</f>
        <v/>
      </c>
      <c r="AJ1739" s="37">
        <f>AJ$194*$D1739*INDEX(AJ$121:AJ$137,$E1739)*(1-INDEX(AJ$151:AJ$167,$E1739))</f>
        <v/>
      </c>
      <c r="AK1739" s="37">
        <f>AK$194*$D1739*INDEX(AK$121:AK$137,$E1739)*(1-INDEX(AK$151:AK$167,$E1739))</f>
        <v/>
      </c>
      <c r="AL1739" s="37">
        <f>AL$194*$D1739*INDEX(AL$121:AL$137,$E1739)*(1-INDEX(AL$151:AL$167,$E1739))</f>
        <v/>
      </c>
      <c r="AM1739" s="37">
        <f>AM$194*$D1739*INDEX(AM$121:AM$137,$E1739)*(1-INDEX(AM$151:AM$167,$E1739))</f>
        <v/>
      </c>
      <c r="AN1739" s="37">
        <f>AN$194*$D1739*INDEX(AN$121:AN$137,$E1739)*(1-INDEX(AN$151:AN$167,$E1739))</f>
        <v/>
      </c>
      <c r="AO1739" s="37">
        <f>AO$194*$D1739*INDEX(AO$121:AO$137,$E1739)*(1-INDEX(AO$151:AO$167,$E1739))</f>
        <v/>
      </c>
      <c r="AP1739" s="37">
        <f>AP$194*$D1739*INDEX(AP$121:AP$137,$E1739)*(1-INDEX(AP$151:AP$167,$E1739))</f>
        <v/>
      </c>
      <c r="AQ1739" s="37">
        <f>AQ$194*$D1739*INDEX(AQ$121:AQ$137,$E1739)*(1-INDEX(AQ$151:AQ$167,$E1739))</f>
        <v/>
      </c>
      <c r="AR1739" s="37">
        <f>AR$194*$D1739*INDEX(AR$121:AR$137,$E1739)*(1-INDEX(AR$151:AR$167,$E1739))</f>
        <v/>
      </c>
      <c r="AS1739" s="37">
        <f>AS$194*$D1739*INDEX(AS$121:AS$137,$E1739)*(1-INDEX(AS$151:AS$167,$E1739))</f>
        <v/>
      </c>
      <c r="AT1739" s="37">
        <f>AT$194*$D1739*INDEX(AT$121:AT$137,$E1739)*(1-INDEX(AT$151:AT$167,$E1739))</f>
        <v/>
      </c>
      <c r="AU1739" s="37">
        <f>AU$194*$D1739*INDEX(AU$121:AU$137,$E1739)*(1-INDEX(AU$151:AU$167,$E1739))</f>
        <v/>
      </c>
      <c r="AV1739" s="37">
        <f>AV$194*$D1739*INDEX(AV$121:AV$137,$E1739)*(1-INDEX(AV$151:AV$167,$E1739))</f>
        <v/>
      </c>
      <c r="AW1739" s="37">
        <f>AW$194*$D1739*INDEX(AW$121:AW$137,$E1739)*(1-INDEX(AW$151:AW$167,$E1739))</f>
        <v/>
      </c>
      <c r="AX1739" s="37">
        <f>AX$194*$D1739*INDEX(AX$121:AX$137,$E1739)*(1-INDEX(AX$151:AX$167,$E1739))</f>
        <v/>
      </c>
      <c r="AY1739" s="40">
        <f>ETSCOST(AY$194,$D1739,INDEX(AY$121:AY$137,$E1739),INDEX(AY$151:AY$167,$E1739))</f>
        <v/>
      </c>
    </row>
    <row r="1740" hidden="1" outlineLevel="2">
      <c r="A1740" s="14" t="inlineStr">
        <is>
          <t>ets</t>
        </is>
      </c>
      <c r="B1740" s="14" t="inlineStr">
        <is>
          <t>bio</t>
        </is>
      </c>
      <c r="C1740" s="14" t="inlineStr">
        <is>
          <t>omn</t>
        </is>
      </c>
      <c r="D1740" s="37">
        <f>INDEX(Inputs!$T$5:$T$132,MATCH($B1740&amp;"|"&amp;$C1740,Inputs!$A$5:$A$132,0))</f>
        <v/>
      </c>
      <c r="E1740" s="37">
        <f>INDEX(Inputs!$K$5:$K$132,MATCH($B1740&amp;"|"&amp;$C1740,Inputs!$A$5:$A$132,0))</f>
        <v/>
      </c>
      <c r="F1740" s="36" t="n"/>
      <c r="G1740" s="36" t="n"/>
      <c r="H1740" s="14">
        <f>INDEX(Variables!$B$5:$B$205,MATCH($A1740,Variables!$A$5:$A$205,0))&amp;IF($C1740="",""," | "&amp;INDEX(Mapping!$B$5:$B$26,MATCH($C1740,Mapping!$A$5:$A$26,0))&amp;" | "&amp;INDEX(Mapping!$B$30:$B$46,MATCH($B1740,Mapping!$A$30:$A$46,0)))</f>
        <v/>
      </c>
      <c r="I1740" s="14">
        <f>INDEX(Variables!$C$5:$C$205,MATCH($A1740,Variables!$A$5:$A$205,0))</f>
        <v/>
      </c>
      <c r="J1740" s="14">
        <f>INDEX(Variables!$E$5:$E$205,MATCH($A1740,Variables!$A$5:$A$205,0))</f>
        <v/>
      </c>
      <c r="K1740" s="11">
        <f>LOWER(Settings!$C$4)&amp;".mit."&amp;$A1740&amp;IF($C1740="","","."&amp;$C1740&amp;"."&amp;$B1740)&amp;IF(INDEX(Variables!$D$5:$D$205,MATCH($A1740,Variables!$A$5:$A$205,0))="","","."&amp;INDEX(Variables!$D$5:$D$205,MATCH($A1740,Variables!$A$5:$A$205,0)))&amp;"."&amp;K$5</f>
        <v/>
      </c>
      <c r="L1740" s="38">
        <f>L$194*$D1740*INDEX(L$121:L$137,$E1740)*(1-INDEX(L$151:L$167,$E1740))</f>
        <v/>
      </c>
      <c r="M1740" s="37">
        <f>M$194*$D1740*INDEX(M$121:M$137,$E1740)*(1-INDEX(M$151:M$167,$E1740))</f>
        <v/>
      </c>
      <c r="N1740" s="37">
        <f>N$194*$D1740*INDEX(N$121:N$137,$E1740)*(1-INDEX(N$151:N$167,$E1740))</f>
        <v/>
      </c>
      <c r="O1740" s="37">
        <f>O$194*$D1740*INDEX(O$121:O$137,$E1740)*(1-INDEX(O$151:O$167,$E1740))</f>
        <v/>
      </c>
      <c r="P1740" s="37">
        <f>P$194*$D1740*INDEX(P$121:P$137,$E1740)*(1-INDEX(P$151:P$167,$E1740))</f>
        <v/>
      </c>
      <c r="Q1740" s="37">
        <f>Q$194*$D1740*INDEX(Q$121:Q$137,$E1740)*(1-INDEX(Q$151:Q$167,$E1740))</f>
        <v/>
      </c>
      <c r="R1740" s="37">
        <f>R$194*$D1740*INDEX(R$121:R$137,$E1740)*(1-INDEX(R$151:R$167,$E1740))</f>
        <v/>
      </c>
      <c r="S1740" s="37">
        <f>S$194*$D1740*INDEX(S$121:S$137,$E1740)*(1-INDEX(S$151:S$167,$E1740))</f>
        <v/>
      </c>
      <c r="T1740" s="37">
        <f>T$194*$D1740*INDEX(T$121:T$137,$E1740)*(1-INDEX(T$151:T$167,$E1740))</f>
        <v/>
      </c>
      <c r="U1740" s="37">
        <f>U$194*$D1740*INDEX(U$121:U$137,$E1740)*(1-INDEX(U$151:U$167,$E1740))</f>
        <v/>
      </c>
      <c r="V1740" s="37">
        <f>V$194*$D1740*INDEX(V$121:V$137,$E1740)*(1-INDEX(V$151:V$167,$E1740))</f>
        <v/>
      </c>
      <c r="W1740" s="37">
        <f>W$194*$D1740*INDEX(W$121:W$137,$E1740)*(1-INDEX(W$151:W$167,$E1740))</f>
        <v/>
      </c>
      <c r="X1740" s="37">
        <f>X$194*$D1740*INDEX(X$121:X$137,$E1740)*(1-INDEX(X$151:X$167,$E1740))</f>
        <v/>
      </c>
      <c r="Y1740" s="37">
        <f>Y$194*$D1740*INDEX(Y$121:Y$137,$E1740)*(1-INDEX(Y$151:Y$167,$E1740))</f>
        <v/>
      </c>
      <c r="Z1740" s="37">
        <f>Z$194*$D1740*INDEX(Z$121:Z$137,$E1740)*(1-INDEX(Z$151:Z$167,$E1740))</f>
        <v/>
      </c>
      <c r="AA1740" s="37">
        <f>AA$194*$D1740*INDEX(AA$121:AA$137,$E1740)*(1-INDEX(AA$151:AA$167,$E1740))</f>
        <v/>
      </c>
      <c r="AB1740" s="37">
        <f>AB$194*$D1740*INDEX(AB$121:AB$137,$E1740)*(1-INDEX(AB$151:AB$167,$E1740))</f>
        <v/>
      </c>
      <c r="AC1740" s="37">
        <f>AC$194*$D1740*INDEX(AC$121:AC$137,$E1740)*(1-INDEX(AC$151:AC$167,$E1740))</f>
        <v/>
      </c>
      <c r="AD1740" s="40">
        <f>ETSCOST(AD$194,$D1740,INDEX(AD$121:AD$137,$E1740),INDEX(AD$151:AD$167,$E1740))</f>
        <v/>
      </c>
      <c r="AF1740" s="11">
        <f>LOWER(Settings!$C$4)&amp;".mit."&amp;$A1740&amp;IF($C1740="","","."&amp;$C1740&amp;"."&amp;$B1740)&amp;IF(INDEX(Variables!$D$5:$D$205,MATCH($A1740,Variables!$A$5:$A$205,0))="","","."&amp;INDEX(Variables!$D$5:$D$205,MATCH($A1740,Variables!$A$5:$A$205,0)))&amp;"."&amp;AF$5</f>
        <v/>
      </c>
      <c r="AG1740" s="38">
        <f>AG$194*$D1740*INDEX(AG$121:AG$137,$E1740)*(1-INDEX(AG$151:AG$167,$E1740))</f>
        <v/>
      </c>
      <c r="AH1740" s="37">
        <f>AH$194*$D1740*INDEX(AH$121:AH$137,$E1740)*(1-INDEX(AH$151:AH$167,$E1740))</f>
        <v/>
      </c>
      <c r="AI1740" s="37">
        <f>AI$194*$D1740*INDEX(AI$121:AI$137,$E1740)*(1-INDEX(AI$151:AI$167,$E1740))</f>
        <v/>
      </c>
      <c r="AJ1740" s="37">
        <f>AJ$194*$D1740*INDEX(AJ$121:AJ$137,$E1740)*(1-INDEX(AJ$151:AJ$167,$E1740))</f>
        <v/>
      </c>
      <c r="AK1740" s="37">
        <f>AK$194*$D1740*INDEX(AK$121:AK$137,$E1740)*(1-INDEX(AK$151:AK$167,$E1740))</f>
        <v/>
      </c>
      <c r="AL1740" s="37">
        <f>AL$194*$D1740*INDEX(AL$121:AL$137,$E1740)*(1-INDEX(AL$151:AL$167,$E1740))</f>
        <v/>
      </c>
      <c r="AM1740" s="37">
        <f>AM$194*$D1740*INDEX(AM$121:AM$137,$E1740)*(1-INDEX(AM$151:AM$167,$E1740))</f>
        <v/>
      </c>
      <c r="AN1740" s="37">
        <f>AN$194*$D1740*INDEX(AN$121:AN$137,$E1740)*(1-INDEX(AN$151:AN$167,$E1740))</f>
        <v/>
      </c>
      <c r="AO1740" s="37">
        <f>AO$194*$D1740*INDEX(AO$121:AO$137,$E1740)*(1-INDEX(AO$151:AO$167,$E1740))</f>
        <v/>
      </c>
      <c r="AP1740" s="37">
        <f>AP$194*$D1740*INDEX(AP$121:AP$137,$E1740)*(1-INDEX(AP$151:AP$167,$E1740))</f>
        <v/>
      </c>
      <c r="AQ1740" s="37">
        <f>AQ$194*$D1740*INDEX(AQ$121:AQ$137,$E1740)*(1-INDEX(AQ$151:AQ$167,$E1740))</f>
        <v/>
      </c>
      <c r="AR1740" s="37">
        <f>AR$194*$D1740*INDEX(AR$121:AR$137,$E1740)*(1-INDEX(AR$151:AR$167,$E1740))</f>
        <v/>
      </c>
      <c r="AS1740" s="37">
        <f>AS$194*$D1740*INDEX(AS$121:AS$137,$E1740)*(1-INDEX(AS$151:AS$167,$E1740))</f>
        <v/>
      </c>
      <c r="AT1740" s="37">
        <f>AT$194*$D1740*INDEX(AT$121:AT$137,$E1740)*(1-INDEX(AT$151:AT$167,$E1740))</f>
        <v/>
      </c>
      <c r="AU1740" s="37">
        <f>AU$194*$D1740*INDEX(AU$121:AU$137,$E1740)*(1-INDEX(AU$151:AU$167,$E1740))</f>
        <v/>
      </c>
      <c r="AV1740" s="37">
        <f>AV$194*$D1740*INDEX(AV$121:AV$137,$E1740)*(1-INDEX(AV$151:AV$167,$E1740))</f>
        <v/>
      </c>
      <c r="AW1740" s="37">
        <f>AW$194*$D1740*INDEX(AW$121:AW$137,$E1740)*(1-INDEX(AW$151:AW$167,$E1740))</f>
        <v/>
      </c>
      <c r="AX1740" s="37">
        <f>AX$194*$D1740*INDEX(AX$121:AX$137,$E1740)*(1-INDEX(AX$151:AX$167,$E1740))</f>
        <v/>
      </c>
      <c r="AY1740" s="40">
        <f>ETSCOST(AY$194,$D1740,INDEX(AY$121:AY$137,$E1740),INDEX(AY$151:AY$167,$E1740))</f>
        <v/>
      </c>
    </row>
    <row r="1741" hidden="1" outlineLevel="2"/>
    <row r="1742" hidden="1" outlineLevel="2">
      <c r="A1742" s="14" t="inlineStr">
        <is>
          <t>ntx</t>
        </is>
      </c>
      <c r="B1742" s="14" t="inlineStr">
        <is>
          <t>coa</t>
        </is>
      </c>
      <c r="C1742" s="14" t="inlineStr">
        <is>
          <t>omn</t>
        </is>
      </c>
      <c r="D1742" s="37">
        <f>INDEX(Inputs!$L$5:$L$132,MATCH($B1742&amp;"|"&amp;$C1742,Inputs!$A$5:$A$132,0))</f>
        <v/>
      </c>
      <c r="E1742" s="37">
        <f>INDEX(Inputs!$I$5:$I$132,MATCH($B1742&amp;"|"&amp;$C1742,Inputs!$A$5:$A$132,0))</f>
        <v/>
      </c>
      <c r="F1742" s="36" t="n"/>
      <c r="G1742" s="36" t="n"/>
      <c r="H1742" s="14">
        <f>INDEX(Variables!$B$5:$B$205,MATCH($A1742,Variables!$A$5:$A$205,0))&amp;IF($C1742="",""," | "&amp;INDEX(Mapping!$B$5:$B$26,MATCH($C1742,Mapping!$A$5:$A$26,0))&amp;" | "&amp;INDEX(Mapping!$B$30:$B$46,MATCH($B1742,Mapping!$A$30:$A$46,0)))</f>
        <v/>
      </c>
      <c r="I1742" s="14">
        <f>INDEX(Variables!$C$5:$C$205,MATCH($A1742,Variables!$A$5:$A$205,0))</f>
        <v/>
      </c>
      <c r="J1742" s="14">
        <f>INDEX(Variables!$E$5:$E$205,MATCH($A1742,Variables!$A$5:$A$205,0))</f>
        <v/>
      </c>
      <c r="K1742" s="11">
        <f>LOWER(Settings!$C$4)&amp;".mit."&amp;$A1742&amp;IF($C1742="","","."&amp;$C1742&amp;"."&amp;$B1742)&amp;IF(INDEX(Variables!$D$5:$D$205,MATCH($A1742,Variables!$A$5:$A$205,0))="","","."&amp;INDEX(Variables!$D$5:$D$205,MATCH($A1742,Variables!$A$5:$A$205,0)))&amp;"."&amp;K$5</f>
        <v/>
      </c>
      <c r="L1742" s="38">
        <f>INDEX(L$78:L$91,$D1742)/$E1742</f>
        <v/>
      </c>
      <c r="M1742" s="37">
        <f>INDEX(M$78:M$91,$D1742)/$E1742</f>
        <v/>
      </c>
      <c r="N1742" s="37">
        <f>INDEX(N$78:N$91,$D1742)/$E1742</f>
        <v/>
      </c>
      <c r="O1742" s="37">
        <f>INDEX(O$78:O$91,$D1742)/$E1742</f>
        <v/>
      </c>
      <c r="P1742" s="37">
        <f>INDEX(P$78:P$91,$D1742)/$E1742</f>
        <v/>
      </c>
      <c r="Q1742" s="37">
        <f>INDEX(Q$78:Q$91,$D1742)/$E1742</f>
        <v/>
      </c>
      <c r="R1742" s="37">
        <f>INDEX(R$78:R$91,$D1742)/$E1742</f>
        <v/>
      </c>
      <c r="S1742" s="37">
        <f>INDEX(S$78:S$91,$D1742)/$E1742</f>
        <v/>
      </c>
      <c r="T1742" s="37">
        <f>INDEX(T$78:T$91,$D1742)/$E1742</f>
        <v/>
      </c>
      <c r="U1742" s="37">
        <f>INDEX(U$78:U$91,$D1742)/$E1742</f>
        <v/>
      </c>
      <c r="V1742" s="37">
        <f>INDEX(V$78:V$91,$D1742)/$E1742</f>
        <v/>
      </c>
      <c r="W1742" s="37">
        <f>INDEX(W$78:W$91,$D1742)/$E1742</f>
        <v/>
      </c>
      <c r="X1742" s="37">
        <f>INDEX(X$78:X$91,$D1742)/$E1742</f>
        <v/>
      </c>
      <c r="Y1742" s="37">
        <f>INDEX(Y$78:Y$91,$D1742)/$E1742</f>
        <v/>
      </c>
      <c r="Z1742" s="37">
        <f>INDEX(Z$78:Z$91,$D1742)/$E1742</f>
        <v/>
      </c>
      <c r="AA1742" s="37">
        <f>INDEX(AA$78:AA$91,$D1742)/$E1742</f>
        <v/>
      </c>
      <c r="AB1742" s="37">
        <f>INDEX(AB$78:AB$91,$D1742)/$E1742</f>
        <v/>
      </c>
      <c r="AC1742" s="37">
        <f>INDEX(AC$78:AC$91,$D1742)/$E1742</f>
        <v/>
      </c>
      <c r="AD1742" s="40">
        <f>NEWEXCISE(INDEX(AD$78:AD$91,$D1742),$E1742)</f>
        <v/>
      </c>
      <c r="AF1742" s="11">
        <f>LOWER(Settings!$C$4)&amp;".mit."&amp;$A1742&amp;IF($C1742="","","."&amp;$C1742&amp;"."&amp;$B1742)&amp;IF(INDEX(Variables!$D$5:$D$205,MATCH($A1742,Variables!$A$5:$A$205,0))="","","."&amp;INDEX(Variables!$D$5:$D$205,MATCH($A1742,Variables!$A$5:$A$205,0)))&amp;"."&amp;AF$5</f>
        <v/>
      </c>
      <c r="AG1742" s="38">
        <f>INDEX(AG$78:AG$91,$D1742)/$E1742</f>
        <v/>
      </c>
      <c r="AH1742" s="37">
        <f>INDEX(AH$78:AH$91,$D1742)/$E1742</f>
        <v/>
      </c>
      <c r="AI1742" s="37">
        <f>INDEX(AI$78:AI$91,$D1742)/$E1742</f>
        <v/>
      </c>
      <c r="AJ1742" s="37">
        <f>INDEX(AJ$78:AJ$91,$D1742)/$E1742</f>
        <v/>
      </c>
      <c r="AK1742" s="37">
        <f>INDEX(AK$78:AK$91,$D1742)/$E1742</f>
        <v/>
      </c>
      <c r="AL1742" s="37">
        <f>INDEX(AL$78:AL$91,$D1742)/$E1742</f>
        <v/>
      </c>
      <c r="AM1742" s="37">
        <f>INDEX(AM$78:AM$91,$D1742)/$E1742</f>
        <v/>
      </c>
      <c r="AN1742" s="37">
        <f>INDEX(AN$78:AN$91,$D1742)/$E1742</f>
        <v/>
      </c>
      <c r="AO1742" s="37">
        <f>INDEX(AO$78:AO$91,$D1742)/$E1742</f>
        <v/>
      </c>
      <c r="AP1742" s="37">
        <f>INDEX(AP$78:AP$91,$D1742)/$E1742</f>
        <v/>
      </c>
      <c r="AQ1742" s="37">
        <f>INDEX(AQ$78:AQ$91,$D1742)/$E1742</f>
        <v/>
      </c>
      <c r="AR1742" s="37">
        <f>INDEX(AR$78:AR$91,$D1742)/$E1742</f>
        <v/>
      </c>
      <c r="AS1742" s="37">
        <f>INDEX(AS$78:AS$91,$D1742)/$E1742</f>
        <v/>
      </c>
      <c r="AT1742" s="37">
        <f>INDEX(AT$78:AT$91,$D1742)/$E1742</f>
        <v/>
      </c>
      <c r="AU1742" s="37">
        <f>INDEX(AU$78:AU$91,$D1742)/$E1742</f>
        <v/>
      </c>
      <c r="AV1742" s="37">
        <f>INDEX(AV$78:AV$91,$D1742)/$E1742</f>
        <v/>
      </c>
      <c r="AW1742" s="37">
        <f>INDEX(AW$78:AW$91,$D1742)/$E1742</f>
        <v/>
      </c>
      <c r="AX1742" s="37">
        <f>INDEX(AX$78:AX$91,$D1742)/$E1742</f>
        <v/>
      </c>
      <c r="AY1742" s="40">
        <f>NEWEXCISE(INDEX(AY$78:AY$91,$D1742),$E1742)</f>
        <v/>
      </c>
    </row>
    <row r="1743" hidden="1" outlineLevel="2">
      <c r="A1743" s="14" t="inlineStr">
        <is>
          <t>ntx</t>
        </is>
      </c>
      <c r="B1743" s="14" t="inlineStr">
        <is>
          <t>nga</t>
        </is>
      </c>
      <c r="C1743" s="14" t="inlineStr">
        <is>
          <t>omn</t>
        </is>
      </c>
      <c r="D1743" s="37">
        <f>INDEX(Inputs!$L$5:$L$132,MATCH($B1743&amp;"|"&amp;$C1743,Inputs!$A$5:$A$132,0))</f>
        <v/>
      </c>
      <c r="E1743" s="37">
        <f>INDEX(Inputs!$I$5:$I$132,MATCH($B1743&amp;"|"&amp;$C1743,Inputs!$A$5:$A$132,0))</f>
        <v/>
      </c>
      <c r="F1743" s="36" t="n"/>
      <c r="G1743" s="36" t="n"/>
      <c r="H1743" s="14">
        <f>INDEX(Variables!$B$5:$B$205,MATCH($A1743,Variables!$A$5:$A$205,0))&amp;IF($C1743="",""," | "&amp;INDEX(Mapping!$B$5:$B$26,MATCH($C1743,Mapping!$A$5:$A$26,0))&amp;" | "&amp;INDEX(Mapping!$B$30:$B$46,MATCH($B1743,Mapping!$A$30:$A$46,0)))</f>
        <v/>
      </c>
      <c r="I1743" s="14">
        <f>INDEX(Variables!$C$5:$C$205,MATCH($A1743,Variables!$A$5:$A$205,0))</f>
        <v/>
      </c>
      <c r="J1743" s="14">
        <f>INDEX(Variables!$E$5:$E$205,MATCH($A1743,Variables!$A$5:$A$205,0))</f>
        <v/>
      </c>
      <c r="K1743" s="11">
        <f>LOWER(Settings!$C$4)&amp;".mit."&amp;$A1743&amp;IF($C1743="","","."&amp;$C1743&amp;"."&amp;$B1743)&amp;IF(INDEX(Variables!$D$5:$D$205,MATCH($A1743,Variables!$A$5:$A$205,0))="","","."&amp;INDEX(Variables!$D$5:$D$205,MATCH($A1743,Variables!$A$5:$A$205,0)))&amp;"."&amp;K$5</f>
        <v/>
      </c>
      <c r="L1743" s="38">
        <f>INDEX(L$78:L$91,$D1743)/$E1743</f>
        <v/>
      </c>
      <c r="M1743" s="37">
        <f>INDEX(M$78:M$91,$D1743)/$E1743</f>
        <v/>
      </c>
      <c r="N1743" s="37">
        <f>INDEX(N$78:N$91,$D1743)/$E1743</f>
        <v/>
      </c>
      <c r="O1743" s="37">
        <f>INDEX(O$78:O$91,$D1743)/$E1743</f>
        <v/>
      </c>
      <c r="P1743" s="37">
        <f>INDEX(P$78:P$91,$D1743)/$E1743</f>
        <v/>
      </c>
      <c r="Q1743" s="37">
        <f>INDEX(Q$78:Q$91,$D1743)/$E1743</f>
        <v/>
      </c>
      <c r="R1743" s="37">
        <f>INDEX(R$78:R$91,$D1743)/$E1743</f>
        <v/>
      </c>
      <c r="S1743" s="37">
        <f>INDEX(S$78:S$91,$D1743)/$E1743</f>
        <v/>
      </c>
      <c r="T1743" s="37">
        <f>INDEX(T$78:T$91,$D1743)/$E1743</f>
        <v/>
      </c>
      <c r="U1743" s="37">
        <f>INDEX(U$78:U$91,$D1743)/$E1743</f>
        <v/>
      </c>
      <c r="V1743" s="37">
        <f>INDEX(V$78:V$91,$D1743)/$E1743</f>
        <v/>
      </c>
      <c r="W1743" s="37">
        <f>INDEX(W$78:W$91,$D1743)/$E1743</f>
        <v/>
      </c>
      <c r="X1743" s="37">
        <f>INDEX(X$78:X$91,$D1743)/$E1743</f>
        <v/>
      </c>
      <c r="Y1743" s="37">
        <f>INDEX(Y$78:Y$91,$D1743)/$E1743</f>
        <v/>
      </c>
      <c r="Z1743" s="37">
        <f>INDEX(Z$78:Z$91,$D1743)/$E1743</f>
        <v/>
      </c>
      <c r="AA1743" s="37">
        <f>INDEX(AA$78:AA$91,$D1743)/$E1743</f>
        <v/>
      </c>
      <c r="AB1743" s="37">
        <f>INDEX(AB$78:AB$91,$D1743)/$E1743</f>
        <v/>
      </c>
      <c r="AC1743" s="37">
        <f>INDEX(AC$78:AC$91,$D1743)/$E1743</f>
        <v/>
      </c>
      <c r="AD1743" s="40">
        <f>NEWEXCISE(INDEX(AD$78:AD$91,$D1743),$E1743)</f>
        <v/>
      </c>
      <c r="AF1743" s="11">
        <f>LOWER(Settings!$C$4)&amp;".mit."&amp;$A1743&amp;IF($C1743="","","."&amp;$C1743&amp;"."&amp;$B1743)&amp;IF(INDEX(Variables!$D$5:$D$205,MATCH($A1743,Variables!$A$5:$A$205,0))="","","."&amp;INDEX(Variables!$D$5:$D$205,MATCH($A1743,Variables!$A$5:$A$205,0)))&amp;"."&amp;AF$5</f>
        <v/>
      </c>
      <c r="AG1743" s="38">
        <f>INDEX(AG$78:AG$91,$D1743)/$E1743</f>
        <v/>
      </c>
      <c r="AH1743" s="37">
        <f>INDEX(AH$78:AH$91,$D1743)/$E1743</f>
        <v/>
      </c>
      <c r="AI1743" s="37">
        <f>INDEX(AI$78:AI$91,$D1743)/$E1743</f>
        <v/>
      </c>
      <c r="AJ1743" s="37">
        <f>INDEX(AJ$78:AJ$91,$D1743)/$E1743</f>
        <v/>
      </c>
      <c r="AK1743" s="37">
        <f>INDEX(AK$78:AK$91,$D1743)/$E1743</f>
        <v/>
      </c>
      <c r="AL1743" s="37">
        <f>INDEX(AL$78:AL$91,$D1743)/$E1743</f>
        <v/>
      </c>
      <c r="AM1743" s="37">
        <f>INDEX(AM$78:AM$91,$D1743)/$E1743</f>
        <v/>
      </c>
      <c r="AN1743" s="37">
        <f>INDEX(AN$78:AN$91,$D1743)/$E1743</f>
        <v/>
      </c>
      <c r="AO1743" s="37">
        <f>INDEX(AO$78:AO$91,$D1743)/$E1743</f>
        <v/>
      </c>
      <c r="AP1743" s="37">
        <f>INDEX(AP$78:AP$91,$D1743)/$E1743</f>
        <v/>
      </c>
      <c r="AQ1743" s="37">
        <f>INDEX(AQ$78:AQ$91,$D1743)/$E1743</f>
        <v/>
      </c>
      <c r="AR1743" s="37">
        <f>INDEX(AR$78:AR$91,$D1743)/$E1743</f>
        <v/>
      </c>
      <c r="AS1743" s="37">
        <f>INDEX(AS$78:AS$91,$D1743)/$E1743</f>
        <v/>
      </c>
      <c r="AT1743" s="37">
        <f>INDEX(AT$78:AT$91,$D1743)/$E1743</f>
        <v/>
      </c>
      <c r="AU1743" s="37">
        <f>INDEX(AU$78:AU$91,$D1743)/$E1743</f>
        <v/>
      </c>
      <c r="AV1743" s="37">
        <f>INDEX(AV$78:AV$91,$D1743)/$E1743</f>
        <v/>
      </c>
      <c r="AW1743" s="37">
        <f>INDEX(AW$78:AW$91,$D1743)/$E1743</f>
        <v/>
      </c>
      <c r="AX1743" s="37">
        <f>INDEX(AX$78:AX$91,$D1743)/$E1743</f>
        <v/>
      </c>
      <c r="AY1743" s="40">
        <f>NEWEXCISE(INDEX(AY$78:AY$91,$D1743),$E1743)</f>
        <v/>
      </c>
    </row>
    <row r="1744" hidden="1" outlineLevel="2">
      <c r="A1744" s="14" t="inlineStr">
        <is>
          <t>ntx</t>
        </is>
      </c>
      <c r="B1744" s="14" t="inlineStr">
        <is>
          <t>gso</t>
        </is>
      </c>
      <c r="C1744" s="14" t="inlineStr">
        <is>
          <t>omn</t>
        </is>
      </c>
      <c r="D1744" s="37">
        <f>INDEX(Inputs!$L$5:$L$132,MATCH($B1744&amp;"|"&amp;$C1744,Inputs!$A$5:$A$132,0))</f>
        <v/>
      </c>
      <c r="E1744" s="37">
        <f>INDEX(Inputs!$I$5:$I$132,MATCH($B1744&amp;"|"&amp;$C1744,Inputs!$A$5:$A$132,0))</f>
        <v/>
      </c>
      <c r="F1744" s="36" t="n"/>
      <c r="G1744" s="36" t="n"/>
      <c r="H1744" s="14">
        <f>INDEX(Variables!$B$5:$B$205,MATCH($A1744,Variables!$A$5:$A$205,0))&amp;IF($C1744="",""," | "&amp;INDEX(Mapping!$B$5:$B$26,MATCH($C1744,Mapping!$A$5:$A$26,0))&amp;" | "&amp;INDEX(Mapping!$B$30:$B$46,MATCH($B1744,Mapping!$A$30:$A$46,0)))</f>
        <v/>
      </c>
      <c r="I1744" s="14">
        <f>INDEX(Variables!$C$5:$C$205,MATCH($A1744,Variables!$A$5:$A$205,0))</f>
        <v/>
      </c>
      <c r="J1744" s="14">
        <f>INDEX(Variables!$E$5:$E$205,MATCH($A1744,Variables!$A$5:$A$205,0))</f>
        <v/>
      </c>
      <c r="K1744" s="11">
        <f>LOWER(Settings!$C$4)&amp;".mit."&amp;$A1744&amp;IF($C1744="","","."&amp;$C1744&amp;"."&amp;$B1744)&amp;IF(INDEX(Variables!$D$5:$D$205,MATCH($A1744,Variables!$A$5:$A$205,0))="","","."&amp;INDEX(Variables!$D$5:$D$205,MATCH($A1744,Variables!$A$5:$A$205,0)))&amp;"."&amp;K$5</f>
        <v/>
      </c>
      <c r="L1744" s="38">
        <f>INDEX(L$78:L$91,$D1744)/$E1744</f>
        <v/>
      </c>
      <c r="M1744" s="37">
        <f>INDEX(M$78:M$91,$D1744)/$E1744</f>
        <v/>
      </c>
      <c r="N1744" s="37">
        <f>INDEX(N$78:N$91,$D1744)/$E1744</f>
        <v/>
      </c>
      <c r="O1744" s="37">
        <f>INDEX(O$78:O$91,$D1744)/$E1744</f>
        <v/>
      </c>
      <c r="P1744" s="37">
        <f>INDEX(P$78:P$91,$D1744)/$E1744</f>
        <v/>
      </c>
      <c r="Q1744" s="37">
        <f>INDEX(Q$78:Q$91,$D1744)/$E1744</f>
        <v/>
      </c>
      <c r="R1744" s="37">
        <f>INDEX(R$78:R$91,$D1744)/$E1744</f>
        <v/>
      </c>
      <c r="S1744" s="37">
        <f>INDEX(S$78:S$91,$D1744)/$E1744</f>
        <v/>
      </c>
      <c r="T1744" s="37">
        <f>INDEX(T$78:T$91,$D1744)/$E1744</f>
        <v/>
      </c>
      <c r="U1744" s="37">
        <f>INDEX(U$78:U$91,$D1744)/$E1744</f>
        <v/>
      </c>
      <c r="V1744" s="37">
        <f>INDEX(V$78:V$91,$D1744)/$E1744</f>
        <v/>
      </c>
      <c r="W1744" s="37">
        <f>INDEX(W$78:W$91,$D1744)/$E1744</f>
        <v/>
      </c>
      <c r="X1744" s="37">
        <f>INDEX(X$78:X$91,$D1744)/$E1744</f>
        <v/>
      </c>
      <c r="Y1744" s="37">
        <f>INDEX(Y$78:Y$91,$D1744)/$E1744</f>
        <v/>
      </c>
      <c r="Z1744" s="37">
        <f>INDEX(Z$78:Z$91,$D1744)/$E1744</f>
        <v/>
      </c>
      <c r="AA1744" s="37">
        <f>INDEX(AA$78:AA$91,$D1744)/$E1744</f>
        <v/>
      </c>
      <c r="AB1744" s="37">
        <f>INDEX(AB$78:AB$91,$D1744)/$E1744</f>
        <v/>
      </c>
      <c r="AC1744" s="37">
        <f>INDEX(AC$78:AC$91,$D1744)/$E1744</f>
        <v/>
      </c>
      <c r="AD1744" s="40">
        <f>NEWEXCISE(INDEX(AD$78:AD$91,$D1744),$E1744)</f>
        <v/>
      </c>
      <c r="AF1744" s="11">
        <f>LOWER(Settings!$C$4)&amp;".mit."&amp;$A1744&amp;IF($C1744="","","."&amp;$C1744&amp;"."&amp;$B1744)&amp;IF(INDEX(Variables!$D$5:$D$205,MATCH($A1744,Variables!$A$5:$A$205,0))="","","."&amp;INDEX(Variables!$D$5:$D$205,MATCH($A1744,Variables!$A$5:$A$205,0)))&amp;"."&amp;AF$5</f>
        <v/>
      </c>
      <c r="AG1744" s="38">
        <f>INDEX(AG$78:AG$91,$D1744)/$E1744</f>
        <v/>
      </c>
      <c r="AH1744" s="37">
        <f>INDEX(AH$78:AH$91,$D1744)/$E1744</f>
        <v/>
      </c>
      <c r="AI1744" s="37">
        <f>INDEX(AI$78:AI$91,$D1744)/$E1744</f>
        <v/>
      </c>
      <c r="AJ1744" s="37">
        <f>INDEX(AJ$78:AJ$91,$D1744)/$E1744</f>
        <v/>
      </c>
      <c r="AK1744" s="37">
        <f>INDEX(AK$78:AK$91,$D1744)/$E1744</f>
        <v/>
      </c>
      <c r="AL1744" s="37">
        <f>INDEX(AL$78:AL$91,$D1744)/$E1744</f>
        <v/>
      </c>
      <c r="AM1744" s="37">
        <f>INDEX(AM$78:AM$91,$D1744)/$E1744</f>
        <v/>
      </c>
      <c r="AN1744" s="37">
        <f>INDEX(AN$78:AN$91,$D1744)/$E1744</f>
        <v/>
      </c>
      <c r="AO1744" s="37">
        <f>INDEX(AO$78:AO$91,$D1744)/$E1744</f>
        <v/>
      </c>
      <c r="AP1744" s="37">
        <f>INDEX(AP$78:AP$91,$D1744)/$E1744</f>
        <v/>
      </c>
      <c r="AQ1744" s="37">
        <f>INDEX(AQ$78:AQ$91,$D1744)/$E1744</f>
        <v/>
      </c>
      <c r="AR1744" s="37">
        <f>INDEX(AR$78:AR$91,$D1744)/$E1744</f>
        <v/>
      </c>
      <c r="AS1744" s="37">
        <f>INDEX(AS$78:AS$91,$D1744)/$E1744</f>
        <v/>
      </c>
      <c r="AT1744" s="37">
        <f>INDEX(AT$78:AT$91,$D1744)/$E1744</f>
        <v/>
      </c>
      <c r="AU1744" s="37">
        <f>INDEX(AU$78:AU$91,$D1744)/$E1744</f>
        <v/>
      </c>
      <c r="AV1744" s="37">
        <f>INDEX(AV$78:AV$91,$D1744)/$E1744</f>
        <v/>
      </c>
      <c r="AW1744" s="37">
        <f>INDEX(AW$78:AW$91,$D1744)/$E1744</f>
        <v/>
      </c>
      <c r="AX1744" s="37">
        <f>INDEX(AX$78:AX$91,$D1744)/$E1744</f>
        <v/>
      </c>
      <c r="AY1744" s="40">
        <f>NEWEXCISE(INDEX(AY$78:AY$91,$D1744),$E1744)</f>
        <v/>
      </c>
    </row>
    <row r="1745" hidden="1" outlineLevel="2">
      <c r="A1745" s="14" t="inlineStr">
        <is>
          <t>ntx</t>
        </is>
      </c>
      <c r="B1745" s="14" t="inlineStr">
        <is>
          <t>die</t>
        </is>
      </c>
      <c r="C1745" s="14" t="inlineStr">
        <is>
          <t>omn</t>
        </is>
      </c>
      <c r="D1745" s="37">
        <f>INDEX(Inputs!$L$5:$L$132,MATCH($B1745&amp;"|"&amp;$C1745,Inputs!$A$5:$A$132,0))</f>
        <v/>
      </c>
      <c r="E1745" s="37">
        <f>INDEX(Inputs!$I$5:$I$132,MATCH($B1745&amp;"|"&amp;$C1745,Inputs!$A$5:$A$132,0))</f>
        <v/>
      </c>
      <c r="F1745" s="36" t="n"/>
      <c r="G1745" s="36" t="n"/>
      <c r="H1745" s="14">
        <f>INDEX(Variables!$B$5:$B$205,MATCH($A1745,Variables!$A$5:$A$205,0))&amp;IF($C1745="",""," | "&amp;INDEX(Mapping!$B$5:$B$26,MATCH($C1745,Mapping!$A$5:$A$26,0))&amp;" | "&amp;INDEX(Mapping!$B$30:$B$46,MATCH($B1745,Mapping!$A$30:$A$46,0)))</f>
        <v/>
      </c>
      <c r="I1745" s="14">
        <f>INDEX(Variables!$C$5:$C$205,MATCH($A1745,Variables!$A$5:$A$205,0))</f>
        <v/>
      </c>
      <c r="J1745" s="14">
        <f>INDEX(Variables!$E$5:$E$205,MATCH($A1745,Variables!$A$5:$A$205,0))</f>
        <v/>
      </c>
      <c r="K1745" s="11">
        <f>LOWER(Settings!$C$4)&amp;".mit."&amp;$A1745&amp;IF($C1745="","","."&amp;$C1745&amp;"."&amp;$B1745)&amp;IF(INDEX(Variables!$D$5:$D$205,MATCH($A1745,Variables!$A$5:$A$205,0))="","","."&amp;INDEX(Variables!$D$5:$D$205,MATCH($A1745,Variables!$A$5:$A$205,0)))&amp;"."&amp;K$5</f>
        <v/>
      </c>
      <c r="L1745" s="38">
        <f>INDEX(L$78:L$91,$D1745)/$E1745</f>
        <v/>
      </c>
      <c r="M1745" s="37">
        <f>INDEX(M$78:M$91,$D1745)/$E1745</f>
        <v/>
      </c>
      <c r="N1745" s="37">
        <f>INDEX(N$78:N$91,$D1745)/$E1745</f>
        <v/>
      </c>
      <c r="O1745" s="37">
        <f>INDEX(O$78:O$91,$D1745)/$E1745</f>
        <v/>
      </c>
      <c r="P1745" s="37">
        <f>INDEX(P$78:P$91,$D1745)/$E1745</f>
        <v/>
      </c>
      <c r="Q1745" s="37">
        <f>INDEX(Q$78:Q$91,$D1745)/$E1745</f>
        <v/>
      </c>
      <c r="R1745" s="37">
        <f>INDEX(R$78:R$91,$D1745)/$E1745</f>
        <v/>
      </c>
      <c r="S1745" s="37">
        <f>INDEX(S$78:S$91,$D1745)/$E1745</f>
        <v/>
      </c>
      <c r="T1745" s="37">
        <f>INDEX(T$78:T$91,$D1745)/$E1745</f>
        <v/>
      </c>
      <c r="U1745" s="37">
        <f>INDEX(U$78:U$91,$D1745)/$E1745</f>
        <v/>
      </c>
      <c r="V1745" s="37">
        <f>INDEX(V$78:V$91,$D1745)/$E1745</f>
        <v/>
      </c>
      <c r="W1745" s="37">
        <f>INDEX(W$78:W$91,$D1745)/$E1745</f>
        <v/>
      </c>
      <c r="X1745" s="37">
        <f>INDEX(X$78:X$91,$D1745)/$E1745</f>
        <v/>
      </c>
      <c r="Y1745" s="37">
        <f>INDEX(Y$78:Y$91,$D1745)/$E1745</f>
        <v/>
      </c>
      <c r="Z1745" s="37">
        <f>INDEX(Z$78:Z$91,$D1745)/$E1745</f>
        <v/>
      </c>
      <c r="AA1745" s="37">
        <f>INDEX(AA$78:AA$91,$D1745)/$E1745</f>
        <v/>
      </c>
      <c r="AB1745" s="37">
        <f>INDEX(AB$78:AB$91,$D1745)/$E1745</f>
        <v/>
      </c>
      <c r="AC1745" s="37">
        <f>INDEX(AC$78:AC$91,$D1745)/$E1745</f>
        <v/>
      </c>
      <c r="AD1745" s="40">
        <f>NEWEXCISE(INDEX(AD$78:AD$91,$D1745),$E1745)</f>
        <v/>
      </c>
      <c r="AF1745" s="11">
        <f>LOWER(Settings!$C$4)&amp;".mit."&amp;$A1745&amp;IF($C1745="","","."&amp;$C1745&amp;"."&amp;$B1745)&amp;IF(INDEX(Variables!$D$5:$D$205,MATCH($A1745,Variables!$A$5:$A$205,0))="","","."&amp;INDEX(Variables!$D$5:$D$205,MATCH($A1745,Variables!$A$5:$A$205,0)))&amp;"."&amp;AF$5</f>
        <v/>
      </c>
      <c r="AG1745" s="38">
        <f>INDEX(AG$78:AG$91,$D1745)/$E1745</f>
        <v/>
      </c>
      <c r="AH1745" s="37">
        <f>INDEX(AH$78:AH$91,$D1745)/$E1745</f>
        <v/>
      </c>
      <c r="AI1745" s="37">
        <f>INDEX(AI$78:AI$91,$D1745)/$E1745</f>
        <v/>
      </c>
      <c r="AJ1745" s="37">
        <f>INDEX(AJ$78:AJ$91,$D1745)/$E1745</f>
        <v/>
      </c>
      <c r="AK1745" s="37">
        <f>INDEX(AK$78:AK$91,$D1745)/$E1745</f>
        <v/>
      </c>
      <c r="AL1745" s="37">
        <f>INDEX(AL$78:AL$91,$D1745)/$E1745</f>
        <v/>
      </c>
      <c r="AM1745" s="37">
        <f>INDEX(AM$78:AM$91,$D1745)/$E1745</f>
        <v/>
      </c>
      <c r="AN1745" s="37">
        <f>INDEX(AN$78:AN$91,$D1745)/$E1745</f>
        <v/>
      </c>
      <c r="AO1745" s="37">
        <f>INDEX(AO$78:AO$91,$D1745)/$E1745</f>
        <v/>
      </c>
      <c r="AP1745" s="37">
        <f>INDEX(AP$78:AP$91,$D1745)/$E1745</f>
        <v/>
      </c>
      <c r="AQ1745" s="37">
        <f>INDEX(AQ$78:AQ$91,$D1745)/$E1745</f>
        <v/>
      </c>
      <c r="AR1745" s="37">
        <f>INDEX(AR$78:AR$91,$D1745)/$E1745</f>
        <v/>
      </c>
      <c r="AS1745" s="37">
        <f>INDEX(AS$78:AS$91,$D1745)/$E1745</f>
        <v/>
      </c>
      <c r="AT1745" s="37">
        <f>INDEX(AT$78:AT$91,$D1745)/$E1745</f>
        <v/>
      </c>
      <c r="AU1745" s="37">
        <f>INDEX(AU$78:AU$91,$D1745)/$E1745</f>
        <v/>
      </c>
      <c r="AV1745" s="37">
        <f>INDEX(AV$78:AV$91,$D1745)/$E1745</f>
        <v/>
      </c>
      <c r="AW1745" s="37">
        <f>INDEX(AW$78:AW$91,$D1745)/$E1745</f>
        <v/>
      </c>
      <c r="AX1745" s="37">
        <f>INDEX(AX$78:AX$91,$D1745)/$E1745</f>
        <v/>
      </c>
      <c r="AY1745" s="40">
        <f>NEWEXCISE(INDEX(AY$78:AY$91,$D1745),$E1745)</f>
        <v/>
      </c>
    </row>
    <row r="1746" hidden="1" outlineLevel="2">
      <c r="A1746" s="14" t="inlineStr">
        <is>
          <t>ntx</t>
        </is>
      </c>
      <c r="B1746" s="14" t="inlineStr">
        <is>
          <t>lpg</t>
        </is>
      </c>
      <c r="C1746" s="14" t="inlineStr">
        <is>
          <t>omn</t>
        </is>
      </c>
      <c r="D1746" s="37">
        <f>INDEX(Inputs!$L$5:$L$132,MATCH($B1746&amp;"|"&amp;$C1746,Inputs!$A$5:$A$132,0))</f>
        <v/>
      </c>
      <c r="E1746" s="37">
        <f>INDEX(Inputs!$I$5:$I$132,MATCH($B1746&amp;"|"&amp;$C1746,Inputs!$A$5:$A$132,0))</f>
        <v/>
      </c>
      <c r="F1746" s="36" t="n"/>
      <c r="G1746" s="36" t="n"/>
      <c r="H1746" s="14">
        <f>INDEX(Variables!$B$5:$B$205,MATCH($A1746,Variables!$A$5:$A$205,0))&amp;IF($C1746="",""," | "&amp;INDEX(Mapping!$B$5:$B$26,MATCH($C1746,Mapping!$A$5:$A$26,0))&amp;" | "&amp;INDEX(Mapping!$B$30:$B$46,MATCH($B1746,Mapping!$A$30:$A$46,0)))</f>
        <v/>
      </c>
      <c r="I1746" s="14">
        <f>INDEX(Variables!$C$5:$C$205,MATCH($A1746,Variables!$A$5:$A$205,0))</f>
        <v/>
      </c>
      <c r="J1746" s="14">
        <f>INDEX(Variables!$E$5:$E$205,MATCH($A1746,Variables!$A$5:$A$205,0))</f>
        <v/>
      </c>
      <c r="K1746" s="11">
        <f>LOWER(Settings!$C$4)&amp;".mit."&amp;$A1746&amp;IF($C1746="","","."&amp;$C1746&amp;"."&amp;$B1746)&amp;IF(INDEX(Variables!$D$5:$D$205,MATCH($A1746,Variables!$A$5:$A$205,0))="","","."&amp;INDEX(Variables!$D$5:$D$205,MATCH($A1746,Variables!$A$5:$A$205,0)))&amp;"."&amp;K$5</f>
        <v/>
      </c>
      <c r="L1746" s="38">
        <f>INDEX(L$78:L$91,$D1746)/$E1746</f>
        <v/>
      </c>
      <c r="M1746" s="37">
        <f>INDEX(M$78:M$91,$D1746)/$E1746</f>
        <v/>
      </c>
      <c r="N1746" s="37">
        <f>INDEX(N$78:N$91,$D1746)/$E1746</f>
        <v/>
      </c>
      <c r="O1746" s="37">
        <f>INDEX(O$78:O$91,$D1746)/$E1746</f>
        <v/>
      </c>
      <c r="P1746" s="37">
        <f>INDEX(P$78:P$91,$D1746)/$E1746</f>
        <v/>
      </c>
      <c r="Q1746" s="37">
        <f>INDEX(Q$78:Q$91,$D1746)/$E1746</f>
        <v/>
      </c>
      <c r="R1746" s="37">
        <f>INDEX(R$78:R$91,$D1746)/$E1746</f>
        <v/>
      </c>
      <c r="S1746" s="37">
        <f>INDEX(S$78:S$91,$D1746)/$E1746</f>
        <v/>
      </c>
      <c r="T1746" s="37">
        <f>INDEX(T$78:T$91,$D1746)/$E1746</f>
        <v/>
      </c>
      <c r="U1746" s="37">
        <f>INDEX(U$78:U$91,$D1746)/$E1746</f>
        <v/>
      </c>
      <c r="V1746" s="37">
        <f>INDEX(V$78:V$91,$D1746)/$E1746</f>
        <v/>
      </c>
      <c r="W1746" s="37">
        <f>INDEX(W$78:W$91,$D1746)/$E1746</f>
        <v/>
      </c>
      <c r="X1746" s="37">
        <f>INDEX(X$78:X$91,$D1746)/$E1746</f>
        <v/>
      </c>
      <c r="Y1746" s="37">
        <f>INDEX(Y$78:Y$91,$D1746)/$E1746</f>
        <v/>
      </c>
      <c r="Z1746" s="37">
        <f>INDEX(Z$78:Z$91,$D1746)/$E1746</f>
        <v/>
      </c>
      <c r="AA1746" s="37">
        <f>INDEX(AA$78:AA$91,$D1746)/$E1746</f>
        <v/>
      </c>
      <c r="AB1746" s="37">
        <f>INDEX(AB$78:AB$91,$D1746)/$E1746</f>
        <v/>
      </c>
      <c r="AC1746" s="37">
        <f>INDEX(AC$78:AC$91,$D1746)/$E1746</f>
        <v/>
      </c>
      <c r="AD1746" s="40">
        <f>NEWEXCISE(INDEX(AD$78:AD$91,$D1746),$E1746)</f>
        <v/>
      </c>
      <c r="AF1746" s="11">
        <f>LOWER(Settings!$C$4)&amp;".mit."&amp;$A1746&amp;IF($C1746="","","."&amp;$C1746&amp;"."&amp;$B1746)&amp;IF(INDEX(Variables!$D$5:$D$205,MATCH($A1746,Variables!$A$5:$A$205,0))="","","."&amp;INDEX(Variables!$D$5:$D$205,MATCH($A1746,Variables!$A$5:$A$205,0)))&amp;"."&amp;AF$5</f>
        <v/>
      </c>
      <c r="AG1746" s="38">
        <f>INDEX(AG$78:AG$91,$D1746)/$E1746</f>
        <v/>
      </c>
      <c r="AH1746" s="37">
        <f>INDEX(AH$78:AH$91,$D1746)/$E1746</f>
        <v/>
      </c>
      <c r="AI1746" s="37">
        <f>INDEX(AI$78:AI$91,$D1746)/$E1746</f>
        <v/>
      </c>
      <c r="AJ1746" s="37">
        <f>INDEX(AJ$78:AJ$91,$D1746)/$E1746</f>
        <v/>
      </c>
      <c r="AK1746" s="37">
        <f>INDEX(AK$78:AK$91,$D1746)/$E1746</f>
        <v/>
      </c>
      <c r="AL1746" s="37">
        <f>INDEX(AL$78:AL$91,$D1746)/$E1746</f>
        <v/>
      </c>
      <c r="AM1746" s="37">
        <f>INDEX(AM$78:AM$91,$D1746)/$E1746</f>
        <v/>
      </c>
      <c r="AN1746" s="37">
        <f>INDEX(AN$78:AN$91,$D1746)/$E1746</f>
        <v/>
      </c>
      <c r="AO1746" s="37">
        <f>INDEX(AO$78:AO$91,$D1746)/$E1746</f>
        <v/>
      </c>
      <c r="AP1746" s="37">
        <f>INDEX(AP$78:AP$91,$D1746)/$E1746</f>
        <v/>
      </c>
      <c r="AQ1746" s="37">
        <f>INDEX(AQ$78:AQ$91,$D1746)/$E1746</f>
        <v/>
      </c>
      <c r="AR1746" s="37">
        <f>INDEX(AR$78:AR$91,$D1746)/$E1746</f>
        <v/>
      </c>
      <c r="AS1746" s="37">
        <f>INDEX(AS$78:AS$91,$D1746)/$E1746</f>
        <v/>
      </c>
      <c r="AT1746" s="37">
        <f>INDEX(AT$78:AT$91,$D1746)/$E1746</f>
        <v/>
      </c>
      <c r="AU1746" s="37">
        <f>INDEX(AU$78:AU$91,$D1746)/$E1746</f>
        <v/>
      </c>
      <c r="AV1746" s="37">
        <f>INDEX(AV$78:AV$91,$D1746)/$E1746</f>
        <v/>
      </c>
      <c r="AW1746" s="37">
        <f>INDEX(AW$78:AW$91,$D1746)/$E1746</f>
        <v/>
      </c>
      <c r="AX1746" s="37">
        <f>INDEX(AX$78:AX$91,$D1746)/$E1746</f>
        <v/>
      </c>
      <c r="AY1746" s="40">
        <f>NEWEXCISE(INDEX(AY$78:AY$91,$D1746),$E1746)</f>
        <v/>
      </c>
    </row>
    <row r="1747" hidden="1" outlineLevel="2">
      <c r="A1747" s="14" t="inlineStr">
        <is>
          <t>ntx</t>
        </is>
      </c>
      <c r="B1747" s="14" t="inlineStr">
        <is>
          <t>ker</t>
        </is>
      </c>
      <c r="C1747" s="14" t="inlineStr">
        <is>
          <t>omn</t>
        </is>
      </c>
      <c r="D1747" s="37">
        <f>INDEX(Inputs!$L$5:$L$132,MATCH($B1747&amp;"|"&amp;$C1747,Inputs!$A$5:$A$132,0))</f>
        <v/>
      </c>
      <c r="E1747" s="37">
        <f>INDEX(Inputs!$I$5:$I$132,MATCH($B1747&amp;"|"&amp;$C1747,Inputs!$A$5:$A$132,0))</f>
        <v/>
      </c>
      <c r="F1747" s="36" t="n"/>
      <c r="G1747" s="36" t="n"/>
      <c r="H1747" s="14">
        <f>INDEX(Variables!$B$5:$B$205,MATCH($A1747,Variables!$A$5:$A$205,0))&amp;IF($C1747="",""," | "&amp;INDEX(Mapping!$B$5:$B$26,MATCH($C1747,Mapping!$A$5:$A$26,0))&amp;" | "&amp;INDEX(Mapping!$B$30:$B$46,MATCH($B1747,Mapping!$A$30:$A$46,0)))</f>
        <v/>
      </c>
      <c r="I1747" s="14">
        <f>INDEX(Variables!$C$5:$C$205,MATCH($A1747,Variables!$A$5:$A$205,0))</f>
        <v/>
      </c>
      <c r="J1747" s="14">
        <f>INDEX(Variables!$E$5:$E$205,MATCH($A1747,Variables!$A$5:$A$205,0))</f>
        <v/>
      </c>
      <c r="K1747" s="11">
        <f>LOWER(Settings!$C$4)&amp;".mit."&amp;$A1747&amp;IF($C1747="","","."&amp;$C1747&amp;"."&amp;$B1747)&amp;IF(INDEX(Variables!$D$5:$D$205,MATCH($A1747,Variables!$A$5:$A$205,0))="","","."&amp;INDEX(Variables!$D$5:$D$205,MATCH($A1747,Variables!$A$5:$A$205,0)))&amp;"."&amp;K$5</f>
        <v/>
      </c>
      <c r="L1747" s="38">
        <f>INDEX(L$78:L$91,$D1747)/$E1747</f>
        <v/>
      </c>
      <c r="M1747" s="37">
        <f>INDEX(M$78:M$91,$D1747)/$E1747</f>
        <v/>
      </c>
      <c r="N1747" s="37">
        <f>INDEX(N$78:N$91,$D1747)/$E1747</f>
        <v/>
      </c>
      <c r="O1747" s="37">
        <f>INDEX(O$78:O$91,$D1747)/$E1747</f>
        <v/>
      </c>
      <c r="P1747" s="37">
        <f>INDEX(P$78:P$91,$D1747)/$E1747</f>
        <v/>
      </c>
      <c r="Q1747" s="37">
        <f>INDEX(Q$78:Q$91,$D1747)/$E1747</f>
        <v/>
      </c>
      <c r="R1747" s="37">
        <f>INDEX(R$78:R$91,$D1747)/$E1747</f>
        <v/>
      </c>
      <c r="S1747" s="37">
        <f>INDEX(S$78:S$91,$D1747)/$E1747</f>
        <v/>
      </c>
      <c r="T1747" s="37">
        <f>INDEX(T$78:T$91,$D1747)/$E1747</f>
        <v/>
      </c>
      <c r="U1747" s="37">
        <f>INDEX(U$78:U$91,$D1747)/$E1747</f>
        <v/>
      </c>
      <c r="V1747" s="37">
        <f>INDEX(V$78:V$91,$D1747)/$E1747</f>
        <v/>
      </c>
      <c r="W1747" s="37">
        <f>INDEX(W$78:W$91,$D1747)/$E1747</f>
        <v/>
      </c>
      <c r="X1747" s="37">
        <f>INDEX(X$78:X$91,$D1747)/$E1747</f>
        <v/>
      </c>
      <c r="Y1747" s="37">
        <f>INDEX(Y$78:Y$91,$D1747)/$E1747</f>
        <v/>
      </c>
      <c r="Z1747" s="37">
        <f>INDEX(Z$78:Z$91,$D1747)/$E1747</f>
        <v/>
      </c>
      <c r="AA1747" s="37">
        <f>INDEX(AA$78:AA$91,$D1747)/$E1747</f>
        <v/>
      </c>
      <c r="AB1747" s="37">
        <f>INDEX(AB$78:AB$91,$D1747)/$E1747</f>
        <v/>
      </c>
      <c r="AC1747" s="37">
        <f>INDEX(AC$78:AC$91,$D1747)/$E1747</f>
        <v/>
      </c>
      <c r="AD1747" s="40">
        <f>NEWEXCISE(INDEX(AD$78:AD$91,$D1747),$E1747)</f>
        <v/>
      </c>
      <c r="AF1747" s="11">
        <f>LOWER(Settings!$C$4)&amp;".mit."&amp;$A1747&amp;IF($C1747="","","."&amp;$C1747&amp;"."&amp;$B1747)&amp;IF(INDEX(Variables!$D$5:$D$205,MATCH($A1747,Variables!$A$5:$A$205,0))="","","."&amp;INDEX(Variables!$D$5:$D$205,MATCH($A1747,Variables!$A$5:$A$205,0)))&amp;"."&amp;AF$5</f>
        <v/>
      </c>
      <c r="AG1747" s="38">
        <f>INDEX(AG$78:AG$91,$D1747)/$E1747</f>
        <v/>
      </c>
      <c r="AH1747" s="37">
        <f>INDEX(AH$78:AH$91,$D1747)/$E1747</f>
        <v/>
      </c>
      <c r="AI1747" s="37">
        <f>INDEX(AI$78:AI$91,$D1747)/$E1747</f>
        <v/>
      </c>
      <c r="AJ1747" s="37">
        <f>INDEX(AJ$78:AJ$91,$D1747)/$E1747</f>
        <v/>
      </c>
      <c r="AK1747" s="37">
        <f>INDEX(AK$78:AK$91,$D1747)/$E1747</f>
        <v/>
      </c>
      <c r="AL1747" s="37">
        <f>INDEX(AL$78:AL$91,$D1747)/$E1747</f>
        <v/>
      </c>
      <c r="AM1747" s="37">
        <f>INDEX(AM$78:AM$91,$D1747)/$E1747</f>
        <v/>
      </c>
      <c r="AN1747" s="37">
        <f>INDEX(AN$78:AN$91,$D1747)/$E1747</f>
        <v/>
      </c>
      <c r="AO1747" s="37">
        <f>INDEX(AO$78:AO$91,$D1747)/$E1747</f>
        <v/>
      </c>
      <c r="AP1747" s="37">
        <f>INDEX(AP$78:AP$91,$D1747)/$E1747</f>
        <v/>
      </c>
      <c r="AQ1747" s="37">
        <f>INDEX(AQ$78:AQ$91,$D1747)/$E1747</f>
        <v/>
      </c>
      <c r="AR1747" s="37">
        <f>INDEX(AR$78:AR$91,$D1747)/$E1747</f>
        <v/>
      </c>
      <c r="AS1747" s="37">
        <f>INDEX(AS$78:AS$91,$D1747)/$E1747</f>
        <v/>
      </c>
      <c r="AT1747" s="37">
        <f>INDEX(AT$78:AT$91,$D1747)/$E1747</f>
        <v/>
      </c>
      <c r="AU1747" s="37">
        <f>INDEX(AU$78:AU$91,$D1747)/$E1747</f>
        <v/>
      </c>
      <c r="AV1747" s="37">
        <f>INDEX(AV$78:AV$91,$D1747)/$E1747</f>
        <v/>
      </c>
      <c r="AW1747" s="37">
        <f>INDEX(AW$78:AW$91,$D1747)/$E1747</f>
        <v/>
      </c>
      <c r="AX1747" s="37">
        <f>INDEX(AX$78:AX$91,$D1747)/$E1747</f>
        <v/>
      </c>
      <c r="AY1747" s="40">
        <f>NEWEXCISE(INDEX(AY$78:AY$91,$D1747),$E1747)</f>
        <v/>
      </c>
    </row>
    <row r="1748" hidden="1" outlineLevel="2">
      <c r="A1748" s="14" t="inlineStr">
        <is>
          <t>ntx</t>
        </is>
      </c>
      <c r="B1748" s="14" t="inlineStr">
        <is>
          <t>oop</t>
        </is>
      </c>
      <c r="C1748" s="14" t="inlineStr">
        <is>
          <t>omn</t>
        </is>
      </c>
      <c r="D1748" s="37">
        <f>INDEX(Inputs!$L$5:$L$132,MATCH($B1748&amp;"|"&amp;$C1748,Inputs!$A$5:$A$132,0))</f>
        <v/>
      </c>
      <c r="E1748" s="37">
        <f>INDEX(Inputs!$I$5:$I$132,MATCH($B1748&amp;"|"&amp;$C1748,Inputs!$A$5:$A$132,0))</f>
        <v/>
      </c>
      <c r="F1748" s="36" t="n"/>
      <c r="G1748" s="36" t="n"/>
      <c r="H1748" s="14">
        <f>INDEX(Variables!$B$5:$B$205,MATCH($A1748,Variables!$A$5:$A$205,0))&amp;IF($C1748="",""," | "&amp;INDEX(Mapping!$B$5:$B$26,MATCH($C1748,Mapping!$A$5:$A$26,0))&amp;" | "&amp;INDEX(Mapping!$B$30:$B$46,MATCH($B1748,Mapping!$A$30:$A$46,0)))</f>
        <v/>
      </c>
      <c r="I1748" s="14">
        <f>INDEX(Variables!$C$5:$C$205,MATCH($A1748,Variables!$A$5:$A$205,0))</f>
        <v/>
      </c>
      <c r="J1748" s="14">
        <f>INDEX(Variables!$E$5:$E$205,MATCH($A1748,Variables!$A$5:$A$205,0))</f>
        <v/>
      </c>
      <c r="K1748" s="11">
        <f>LOWER(Settings!$C$4)&amp;".mit."&amp;$A1748&amp;IF($C1748="","","."&amp;$C1748&amp;"."&amp;$B1748)&amp;IF(INDEX(Variables!$D$5:$D$205,MATCH($A1748,Variables!$A$5:$A$205,0))="","","."&amp;INDEX(Variables!$D$5:$D$205,MATCH($A1748,Variables!$A$5:$A$205,0)))&amp;"."&amp;K$5</f>
        <v/>
      </c>
      <c r="L1748" s="38">
        <f>INDEX(L$78:L$91,$D1748)/$E1748</f>
        <v/>
      </c>
      <c r="M1748" s="37">
        <f>INDEX(M$78:M$91,$D1748)/$E1748</f>
        <v/>
      </c>
      <c r="N1748" s="37">
        <f>INDEX(N$78:N$91,$D1748)/$E1748</f>
        <v/>
      </c>
      <c r="O1748" s="37">
        <f>INDEX(O$78:O$91,$D1748)/$E1748</f>
        <v/>
      </c>
      <c r="P1748" s="37">
        <f>INDEX(P$78:P$91,$D1748)/$E1748</f>
        <v/>
      </c>
      <c r="Q1748" s="37">
        <f>INDEX(Q$78:Q$91,$D1748)/$E1748</f>
        <v/>
      </c>
      <c r="R1748" s="37">
        <f>INDEX(R$78:R$91,$D1748)/$E1748</f>
        <v/>
      </c>
      <c r="S1748" s="37">
        <f>INDEX(S$78:S$91,$D1748)/$E1748</f>
        <v/>
      </c>
      <c r="T1748" s="37">
        <f>INDEX(T$78:T$91,$D1748)/$E1748</f>
        <v/>
      </c>
      <c r="U1748" s="37">
        <f>INDEX(U$78:U$91,$D1748)/$E1748</f>
        <v/>
      </c>
      <c r="V1748" s="37">
        <f>INDEX(V$78:V$91,$D1748)/$E1748</f>
        <v/>
      </c>
      <c r="W1748" s="37">
        <f>INDEX(W$78:W$91,$D1748)/$E1748</f>
        <v/>
      </c>
      <c r="X1748" s="37">
        <f>INDEX(X$78:X$91,$D1748)/$E1748</f>
        <v/>
      </c>
      <c r="Y1748" s="37">
        <f>INDEX(Y$78:Y$91,$D1748)/$E1748</f>
        <v/>
      </c>
      <c r="Z1748" s="37">
        <f>INDEX(Z$78:Z$91,$D1748)/$E1748</f>
        <v/>
      </c>
      <c r="AA1748" s="37">
        <f>INDEX(AA$78:AA$91,$D1748)/$E1748</f>
        <v/>
      </c>
      <c r="AB1748" s="37">
        <f>INDEX(AB$78:AB$91,$D1748)/$E1748</f>
        <v/>
      </c>
      <c r="AC1748" s="37">
        <f>INDEX(AC$78:AC$91,$D1748)/$E1748</f>
        <v/>
      </c>
      <c r="AD1748" s="40">
        <f>NEWEXCISE(INDEX(AD$78:AD$91,$D1748),$E1748)</f>
        <v/>
      </c>
      <c r="AF1748" s="11">
        <f>LOWER(Settings!$C$4)&amp;".mit."&amp;$A1748&amp;IF($C1748="","","."&amp;$C1748&amp;"."&amp;$B1748)&amp;IF(INDEX(Variables!$D$5:$D$205,MATCH($A1748,Variables!$A$5:$A$205,0))="","","."&amp;INDEX(Variables!$D$5:$D$205,MATCH($A1748,Variables!$A$5:$A$205,0)))&amp;"."&amp;AF$5</f>
        <v/>
      </c>
      <c r="AG1748" s="38">
        <f>INDEX(AG$78:AG$91,$D1748)/$E1748</f>
        <v/>
      </c>
      <c r="AH1748" s="37">
        <f>INDEX(AH$78:AH$91,$D1748)/$E1748</f>
        <v/>
      </c>
      <c r="AI1748" s="37">
        <f>INDEX(AI$78:AI$91,$D1748)/$E1748</f>
        <v/>
      </c>
      <c r="AJ1748" s="37">
        <f>INDEX(AJ$78:AJ$91,$D1748)/$E1748</f>
        <v/>
      </c>
      <c r="AK1748" s="37">
        <f>INDEX(AK$78:AK$91,$D1748)/$E1748</f>
        <v/>
      </c>
      <c r="AL1748" s="37">
        <f>INDEX(AL$78:AL$91,$D1748)/$E1748</f>
        <v/>
      </c>
      <c r="AM1748" s="37">
        <f>INDEX(AM$78:AM$91,$D1748)/$E1748</f>
        <v/>
      </c>
      <c r="AN1748" s="37">
        <f>INDEX(AN$78:AN$91,$D1748)/$E1748</f>
        <v/>
      </c>
      <c r="AO1748" s="37">
        <f>INDEX(AO$78:AO$91,$D1748)/$E1748</f>
        <v/>
      </c>
      <c r="AP1748" s="37">
        <f>INDEX(AP$78:AP$91,$D1748)/$E1748</f>
        <v/>
      </c>
      <c r="AQ1748" s="37">
        <f>INDEX(AQ$78:AQ$91,$D1748)/$E1748</f>
        <v/>
      </c>
      <c r="AR1748" s="37">
        <f>INDEX(AR$78:AR$91,$D1748)/$E1748</f>
        <v/>
      </c>
      <c r="AS1748" s="37">
        <f>INDEX(AS$78:AS$91,$D1748)/$E1748</f>
        <v/>
      </c>
      <c r="AT1748" s="37">
        <f>INDEX(AT$78:AT$91,$D1748)/$E1748</f>
        <v/>
      </c>
      <c r="AU1748" s="37">
        <f>INDEX(AU$78:AU$91,$D1748)/$E1748</f>
        <v/>
      </c>
      <c r="AV1748" s="37">
        <f>INDEX(AV$78:AV$91,$D1748)/$E1748</f>
        <v/>
      </c>
      <c r="AW1748" s="37">
        <f>INDEX(AW$78:AW$91,$D1748)/$E1748</f>
        <v/>
      </c>
      <c r="AX1748" s="37">
        <f>INDEX(AX$78:AX$91,$D1748)/$E1748</f>
        <v/>
      </c>
      <c r="AY1748" s="40">
        <f>NEWEXCISE(INDEX(AY$78:AY$91,$D1748),$E1748)</f>
        <v/>
      </c>
    </row>
    <row r="1749" hidden="1" outlineLevel="2">
      <c r="A1749" s="14" t="inlineStr">
        <is>
          <t>ntx</t>
        </is>
      </c>
      <c r="B1749" s="14" t="inlineStr">
        <is>
          <t>bio</t>
        </is>
      </c>
      <c r="C1749" s="14" t="inlineStr">
        <is>
          <t>omn</t>
        </is>
      </c>
      <c r="D1749" s="37">
        <f>INDEX(Inputs!$L$5:$L$132,MATCH($B1749&amp;"|"&amp;$C1749,Inputs!$A$5:$A$132,0))</f>
        <v/>
      </c>
      <c r="E1749" s="37">
        <f>INDEX(Inputs!$I$5:$I$132,MATCH($B1749&amp;"|"&amp;$C1749,Inputs!$A$5:$A$132,0))</f>
        <v/>
      </c>
      <c r="F1749" s="36" t="n"/>
      <c r="G1749" s="36" t="n"/>
      <c r="H1749" s="14">
        <f>INDEX(Variables!$B$5:$B$205,MATCH($A1749,Variables!$A$5:$A$205,0))&amp;IF($C1749="",""," | "&amp;INDEX(Mapping!$B$5:$B$26,MATCH($C1749,Mapping!$A$5:$A$26,0))&amp;" | "&amp;INDEX(Mapping!$B$30:$B$46,MATCH($B1749,Mapping!$A$30:$A$46,0)))</f>
        <v/>
      </c>
      <c r="I1749" s="14">
        <f>INDEX(Variables!$C$5:$C$205,MATCH($A1749,Variables!$A$5:$A$205,0))</f>
        <v/>
      </c>
      <c r="J1749" s="14">
        <f>INDEX(Variables!$E$5:$E$205,MATCH($A1749,Variables!$A$5:$A$205,0))</f>
        <v/>
      </c>
      <c r="K1749" s="11">
        <f>LOWER(Settings!$C$4)&amp;".mit."&amp;$A1749&amp;IF($C1749="","","."&amp;$C1749&amp;"."&amp;$B1749)&amp;IF(INDEX(Variables!$D$5:$D$205,MATCH($A1749,Variables!$A$5:$A$205,0))="","","."&amp;INDEX(Variables!$D$5:$D$205,MATCH($A1749,Variables!$A$5:$A$205,0)))&amp;"."&amp;K$5</f>
        <v/>
      </c>
      <c r="L1749" s="38">
        <f>INDEX(L$78:L$91,$D1749)/$E1749</f>
        <v/>
      </c>
      <c r="M1749" s="37">
        <f>INDEX(M$78:M$91,$D1749)/$E1749</f>
        <v/>
      </c>
      <c r="N1749" s="37">
        <f>INDEX(N$78:N$91,$D1749)/$E1749</f>
        <v/>
      </c>
      <c r="O1749" s="37">
        <f>INDEX(O$78:O$91,$D1749)/$E1749</f>
        <v/>
      </c>
      <c r="P1749" s="37">
        <f>INDEX(P$78:P$91,$D1749)/$E1749</f>
        <v/>
      </c>
      <c r="Q1749" s="37">
        <f>INDEX(Q$78:Q$91,$D1749)/$E1749</f>
        <v/>
      </c>
      <c r="R1749" s="37">
        <f>INDEX(R$78:R$91,$D1749)/$E1749</f>
        <v/>
      </c>
      <c r="S1749" s="37">
        <f>INDEX(S$78:S$91,$D1749)/$E1749</f>
        <v/>
      </c>
      <c r="T1749" s="37">
        <f>INDEX(T$78:T$91,$D1749)/$E1749</f>
        <v/>
      </c>
      <c r="U1749" s="37">
        <f>INDEX(U$78:U$91,$D1749)/$E1749</f>
        <v/>
      </c>
      <c r="V1749" s="37">
        <f>INDEX(V$78:V$91,$D1749)/$E1749</f>
        <v/>
      </c>
      <c r="W1749" s="37">
        <f>INDEX(W$78:W$91,$D1749)/$E1749</f>
        <v/>
      </c>
      <c r="X1749" s="37">
        <f>INDEX(X$78:X$91,$D1749)/$E1749</f>
        <v/>
      </c>
      <c r="Y1749" s="37">
        <f>INDEX(Y$78:Y$91,$D1749)/$E1749</f>
        <v/>
      </c>
      <c r="Z1749" s="37">
        <f>INDEX(Z$78:Z$91,$D1749)/$E1749</f>
        <v/>
      </c>
      <c r="AA1749" s="37">
        <f>INDEX(AA$78:AA$91,$D1749)/$E1749</f>
        <v/>
      </c>
      <c r="AB1749" s="37">
        <f>INDEX(AB$78:AB$91,$D1749)/$E1749</f>
        <v/>
      </c>
      <c r="AC1749" s="37">
        <f>INDEX(AC$78:AC$91,$D1749)/$E1749</f>
        <v/>
      </c>
      <c r="AD1749" s="40">
        <f>NEWEXCISE(INDEX(AD$78:AD$91,$D1749),$E1749)</f>
        <v/>
      </c>
      <c r="AF1749" s="11">
        <f>LOWER(Settings!$C$4)&amp;".mit."&amp;$A1749&amp;IF($C1749="","","."&amp;$C1749&amp;"."&amp;$B1749)&amp;IF(INDEX(Variables!$D$5:$D$205,MATCH($A1749,Variables!$A$5:$A$205,0))="","","."&amp;INDEX(Variables!$D$5:$D$205,MATCH($A1749,Variables!$A$5:$A$205,0)))&amp;"."&amp;AF$5</f>
        <v/>
      </c>
      <c r="AG1749" s="38">
        <f>INDEX(AG$78:AG$91,$D1749)/$E1749</f>
        <v/>
      </c>
      <c r="AH1749" s="37">
        <f>INDEX(AH$78:AH$91,$D1749)/$E1749</f>
        <v/>
      </c>
      <c r="AI1749" s="37">
        <f>INDEX(AI$78:AI$91,$D1749)/$E1749</f>
        <v/>
      </c>
      <c r="AJ1749" s="37">
        <f>INDEX(AJ$78:AJ$91,$D1749)/$E1749</f>
        <v/>
      </c>
      <c r="AK1749" s="37">
        <f>INDEX(AK$78:AK$91,$D1749)/$E1749</f>
        <v/>
      </c>
      <c r="AL1749" s="37">
        <f>INDEX(AL$78:AL$91,$D1749)/$E1749</f>
        <v/>
      </c>
      <c r="AM1749" s="37">
        <f>INDEX(AM$78:AM$91,$D1749)/$E1749</f>
        <v/>
      </c>
      <c r="AN1749" s="37">
        <f>INDEX(AN$78:AN$91,$D1749)/$E1749</f>
        <v/>
      </c>
      <c r="AO1749" s="37">
        <f>INDEX(AO$78:AO$91,$D1749)/$E1749</f>
        <v/>
      </c>
      <c r="AP1749" s="37">
        <f>INDEX(AP$78:AP$91,$D1749)/$E1749</f>
        <v/>
      </c>
      <c r="AQ1749" s="37">
        <f>INDEX(AQ$78:AQ$91,$D1749)/$E1749</f>
        <v/>
      </c>
      <c r="AR1749" s="37">
        <f>INDEX(AR$78:AR$91,$D1749)/$E1749</f>
        <v/>
      </c>
      <c r="AS1749" s="37">
        <f>INDEX(AS$78:AS$91,$D1749)/$E1749</f>
        <v/>
      </c>
      <c r="AT1749" s="37">
        <f>INDEX(AT$78:AT$91,$D1749)/$E1749</f>
        <v/>
      </c>
      <c r="AU1749" s="37">
        <f>INDEX(AU$78:AU$91,$D1749)/$E1749</f>
        <v/>
      </c>
      <c r="AV1749" s="37">
        <f>INDEX(AV$78:AV$91,$D1749)/$E1749</f>
        <v/>
      </c>
      <c r="AW1749" s="37">
        <f>INDEX(AW$78:AW$91,$D1749)/$E1749</f>
        <v/>
      </c>
      <c r="AX1749" s="37">
        <f>INDEX(AX$78:AX$91,$D1749)/$E1749</f>
        <v/>
      </c>
      <c r="AY1749" s="40">
        <f>NEWEXCISE(INDEX(AY$78:AY$91,$D1749),$E1749)</f>
        <v/>
      </c>
    </row>
    <row r="1750" hidden="1" outlineLevel="2"/>
    <row r="1751" hidden="1" outlineLevel="2">
      <c r="A1751" s="14" t="inlineStr">
        <is>
          <t>nce</t>
        </is>
      </c>
      <c r="B1751" s="14" t="inlineStr">
        <is>
          <t>coa</t>
        </is>
      </c>
      <c r="C1751" s="14" t="inlineStr">
        <is>
          <t>omn</t>
        </is>
      </c>
      <c r="D1751" s="36" t="n"/>
      <c r="E1751" s="36" t="n"/>
      <c r="F1751" s="36" t="n"/>
      <c r="G1751" s="36" t="n"/>
      <c r="H1751" s="14">
        <f>INDEX(Variables!$B$5:$B$205,MATCH($A1751,Variables!$A$5:$A$205,0))&amp;IF($C1751="",""," | "&amp;INDEX(Mapping!$B$5:$B$26,MATCH($C1751,Mapping!$A$5:$A$26,0))&amp;" | "&amp;INDEX(Mapping!$B$30:$B$46,MATCH($B1751,Mapping!$A$30:$A$46,0)))</f>
        <v/>
      </c>
      <c r="I1751" s="14">
        <f>INDEX(Variables!$C$5:$C$205,MATCH($A1751,Variables!$A$5:$A$205,0))</f>
        <v/>
      </c>
      <c r="J1751" s="14">
        <f>INDEX(Variables!$E$5:$E$205,MATCH($A1751,Variables!$A$5:$A$205,0))</f>
        <v/>
      </c>
      <c r="K1751" s="11">
        <f>LOWER(Settings!$C$4)&amp;".mit."&amp;$A1751&amp;IF($C1751="","","."&amp;$C1751&amp;"."&amp;$B1751)&amp;IF(INDEX(Variables!$D$5:$D$205,MATCH($A1751,Variables!$A$5:$A$205,0))="","","."&amp;INDEX(Variables!$D$5:$D$205,MATCH($A1751,Variables!$A$5:$A$205,0)))&amp;"."&amp;K$5</f>
        <v/>
      </c>
      <c r="L1751" s="38">
        <f>L1724+L1733+L1742</f>
        <v/>
      </c>
      <c r="M1751" s="37">
        <f>M1724+M1733+M1742</f>
        <v/>
      </c>
      <c r="N1751" s="37">
        <f>N1724+N1733+N1742</f>
        <v/>
      </c>
      <c r="O1751" s="37">
        <f>O1724+O1733+O1742</f>
        <v/>
      </c>
      <c r="P1751" s="37">
        <f>P1724+P1733+P1742</f>
        <v/>
      </c>
      <c r="Q1751" s="37">
        <f>Q1724+Q1733+Q1742</f>
        <v/>
      </c>
      <c r="R1751" s="37">
        <f>R1724+R1733+R1742</f>
        <v/>
      </c>
      <c r="S1751" s="37">
        <f>S1724+S1733+S1742</f>
        <v/>
      </c>
      <c r="T1751" s="37">
        <f>T1724+T1733+T1742</f>
        <v/>
      </c>
      <c r="U1751" s="37">
        <f>U1724+U1733+U1742</f>
        <v/>
      </c>
      <c r="V1751" s="37">
        <f>V1724+V1733+V1742</f>
        <v/>
      </c>
      <c r="W1751" s="37">
        <f>W1724+W1733+W1742</f>
        <v/>
      </c>
      <c r="X1751" s="37">
        <f>X1724+X1733+X1742</f>
        <v/>
      </c>
      <c r="Y1751" s="37">
        <f>Y1724+Y1733+Y1742</f>
        <v/>
      </c>
      <c r="Z1751" s="37">
        <f>Z1724+Z1733+Z1742</f>
        <v/>
      </c>
      <c r="AA1751" s="37">
        <f>AA1724+AA1733+AA1742</f>
        <v/>
      </c>
      <c r="AB1751" s="37">
        <f>AB1724+AB1733+AB1742</f>
        <v/>
      </c>
      <c r="AC1751" s="37">
        <f>AC1724+AC1733+AC1742</f>
        <v/>
      </c>
      <c r="AD1751" s="40">
        <f>NEWPOLICY(AD1724,AD1733,AD1742)</f>
        <v/>
      </c>
      <c r="AF1751" s="11">
        <f>LOWER(Settings!$C$4)&amp;".mit."&amp;$A1751&amp;IF($C1751="","","."&amp;$C1751&amp;"."&amp;$B1751)&amp;IF(INDEX(Variables!$D$5:$D$205,MATCH($A1751,Variables!$A$5:$A$205,0))="","","."&amp;INDEX(Variables!$D$5:$D$205,MATCH($A1751,Variables!$A$5:$A$205,0)))&amp;"."&amp;AF$5</f>
        <v/>
      </c>
      <c r="AG1751" s="38">
        <f>AG1724+AG1733+AG1742</f>
        <v/>
      </c>
      <c r="AH1751" s="37">
        <f>AH1724+AH1733+AH1742</f>
        <v/>
      </c>
      <c r="AI1751" s="37">
        <f>AI1724+AI1733+AI1742</f>
        <v/>
      </c>
      <c r="AJ1751" s="37">
        <f>AJ1724+AJ1733+AJ1742</f>
        <v/>
      </c>
      <c r="AK1751" s="37">
        <f>AK1724+AK1733+AK1742</f>
        <v/>
      </c>
      <c r="AL1751" s="37">
        <f>AL1724+AL1733+AL1742</f>
        <v/>
      </c>
      <c r="AM1751" s="37">
        <f>AM1724+AM1733+AM1742</f>
        <v/>
      </c>
      <c r="AN1751" s="37">
        <f>AN1724+AN1733+AN1742</f>
        <v/>
      </c>
      <c r="AO1751" s="37">
        <f>AO1724+AO1733+AO1742</f>
        <v/>
      </c>
      <c r="AP1751" s="37">
        <f>AP1724+AP1733+AP1742</f>
        <v/>
      </c>
      <c r="AQ1751" s="37">
        <f>AQ1724+AQ1733+AQ1742</f>
        <v/>
      </c>
      <c r="AR1751" s="37">
        <f>AR1724+AR1733+AR1742</f>
        <v/>
      </c>
      <c r="AS1751" s="37">
        <f>AS1724+AS1733+AS1742</f>
        <v/>
      </c>
      <c r="AT1751" s="37">
        <f>AT1724+AT1733+AT1742</f>
        <v/>
      </c>
      <c r="AU1751" s="37">
        <f>AU1724+AU1733+AU1742</f>
        <v/>
      </c>
      <c r="AV1751" s="37">
        <f>AV1724+AV1733+AV1742</f>
        <v/>
      </c>
      <c r="AW1751" s="37">
        <f>AW1724+AW1733+AW1742</f>
        <v/>
      </c>
      <c r="AX1751" s="37">
        <f>AX1724+AX1733+AX1742</f>
        <v/>
      </c>
      <c r="AY1751" s="40">
        <f>NEWPOLICY(AY1724,AY1733,AY1742)</f>
        <v/>
      </c>
    </row>
    <row r="1752" hidden="1" outlineLevel="2">
      <c r="A1752" s="14" t="inlineStr">
        <is>
          <t>nce</t>
        </is>
      </c>
      <c r="B1752" s="14" t="inlineStr">
        <is>
          <t>nga</t>
        </is>
      </c>
      <c r="C1752" s="14" t="inlineStr">
        <is>
          <t>omn</t>
        </is>
      </c>
      <c r="D1752" s="36" t="n"/>
      <c r="E1752" s="36" t="n"/>
      <c r="F1752" s="36" t="n"/>
      <c r="G1752" s="36" t="n"/>
      <c r="H1752" s="14">
        <f>INDEX(Variables!$B$5:$B$205,MATCH($A1752,Variables!$A$5:$A$205,0))&amp;IF($C1752="",""," | "&amp;INDEX(Mapping!$B$5:$B$26,MATCH($C1752,Mapping!$A$5:$A$26,0))&amp;" | "&amp;INDEX(Mapping!$B$30:$B$46,MATCH($B1752,Mapping!$A$30:$A$46,0)))</f>
        <v/>
      </c>
      <c r="I1752" s="14">
        <f>INDEX(Variables!$C$5:$C$205,MATCH($A1752,Variables!$A$5:$A$205,0))</f>
        <v/>
      </c>
      <c r="J1752" s="14">
        <f>INDEX(Variables!$E$5:$E$205,MATCH($A1752,Variables!$A$5:$A$205,0))</f>
        <v/>
      </c>
      <c r="K1752" s="11">
        <f>LOWER(Settings!$C$4)&amp;".mit."&amp;$A1752&amp;IF($C1752="","","."&amp;$C1752&amp;"."&amp;$B1752)&amp;IF(INDEX(Variables!$D$5:$D$205,MATCH($A1752,Variables!$A$5:$A$205,0))="","","."&amp;INDEX(Variables!$D$5:$D$205,MATCH($A1752,Variables!$A$5:$A$205,0)))&amp;"."&amp;K$5</f>
        <v/>
      </c>
      <c r="L1752" s="38">
        <f>L1725+L1734+L1743</f>
        <v/>
      </c>
      <c r="M1752" s="37">
        <f>M1725+M1734+M1743</f>
        <v/>
      </c>
      <c r="N1752" s="37">
        <f>N1725+N1734+N1743</f>
        <v/>
      </c>
      <c r="O1752" s="37">
        <f>O1725+O1734+O1743</f>
        <v/>
      </c>
      <c r="P1752" s="37">
        <f>P1725+P1734+P1743</f>
        <v/>
      </c>
      <c r="Q1752" s="37">
        <f>Q1725+Q1734+Q1743</f>
        <v/>
      </c>
      <c r="R1752" s="37">
        <f>R1725+R1734+R1743</f>
        <v/>
      </c>
      <c r="S1752" s="37">
        <f>S1725+S1734+S1743</f>
        <v/>
      </c>
      <c r="T1752" s="37">
        <f>T1725+T1734+T1743</f>
        <v/>
      </c>
      <c r="U1752" s="37">
        <f>U1725+U1734+U1743</f>
        <v/>
      </c>
      <c r="V1752" s="37">
        <f>V1725+V1734+V1743</f>
        <v/>
      </c>
      <c r="W1752" s="37">
        <f>W1725+W1734+W1743</f>
        <v/>
      </c>
      <c r="X1752" s="37">
        <f>X1725+X1734+X1743</f>
        <v/>
      </c>
      <c r="Y1752" s="37">
        <f>Y1725+Y1734+Y1743</f>
        <v/>
      </c>
      <c r="Z1752" s="37">
        <f>Z1725+Z1734+Z1743</f>
        <v/>
      </c>
      <c r="AA1752" s="37">
        <f>AA1725+AA1734+AA1743</f>
        <v/>
      </c>
      <c r="AB1752" s="37">
        <f>AB1725+AB1734+AB1743</f>
        <v/>
      </c>
      <c r="AC1752" s="37">
        <f>AC1725+AC1734+AC1743</f>
        <v/>
      </c>
      <c r="AD1752" s="40">
        <f>NEWPOLICY(AD1725,AD1734,AD1743)</f>
        <v/>
      </c>
      <c r="AF1752" s="11">
        <f>LOWER(Settings!$C$4)&amp;".mit."&amp;$A1752&amp;IF($C1752="","","."&amp;$C1752&amp;"."&amp;$B1752)&amp;IF(INDEX(Variables!$D$5:$D$205,MATCH($A1752,Variables!$A$5:$A$205,0))="","","."&amp;INDEX(Variables!$D$5:$D$205,MATCH($A1752,Variables!$A$5:$A$205,0)))&amp;"."&amp;AF$5</f>
        <v/>
      </c>
      <c r="AG1752" s="38">
        <f>AG1725+AG1734+AG1743</f>
        <v/>
      </c>
      <c r="AH1752" s="37">
        <f>AH1725+AH1734+AH1743</f>
        <v/>
      </c>
      <c r="AI1752" s="37">
        <f>AI1725+AI1734+AI1743</f>
        <v/>
      </c>
      <c r="AJ1752" s="37">
        <f>AJ1725+AJ1734+AJ1743</f>
        <v/>
      </c>
      <c r="AK1752" s="37">
        <f>AK1725+AK1734+AK1743</f>
        <v/>
      </c>
      <c r="AL1752" s="37">
        <f>AL1725+AL1734+AL1743</f>
        <v/>
      </c>
      <c r="AM1752" s="37">
        <f>AM1725+AM1734+AM1743</f>
        <v/>
      </c>
      <c r="AN1752" s="37">
        <f>AN1725+AN1734+AN1743</f>
        <v/>
      </c>
      <c r="AO1752" s="37">
        <f>AO1725+AO1734+AO1743</f>
        <v/>
      </c>
      <c r="AP1752" s="37">
        <f>AP1725+AP1734+AP1743</f>
        <v/>
      </c>
      <c r="AQ1752" s="37">
        <f>AQ1725+AQ1734+AQ1743</f>
        <v/>
      </c>
      <c r="AR1752" s="37">
        <f>AR1725+AR1734+AR1743</f>
        <v/>
      </c>
      <c r="AS1752" s="37">
        <f>AS1725+AS1734+AS1743</f>
        <v/>
      </c>
      <c r="AT1752" s="37">
        <f>AT1725+AT1734+AT1743</f>
        <v/>
      </c>
      <c r="AU1752" s="37">
        <f>AU1725+AU1734+AU1743</f>
        <v/>
      </c>
      <c r="AV1752" s="37">
        <f>AV1725+AV1734+AV1743</f>
        <v/>
      </c>
      <c r="AW1752" s="37">
        <f>AW1725+AW1734+AW1743</f>
        <v/>
      </c>
      <c r="AX1752" s="37">
        <f>AX1725+AX1734+AX1743</f>
        <v/>
      </c>
      <c r="AY1752" s="40">
        <f>NEWPOLICY(AY1725,AY1734,AY1743)</f>
        <v/>
      </c>
    </row>
    <row r="1753" hidden="1" outlineLevel="2">
      <c r="A1753" s="14" t="inlineStr">
        <is>
          <t>nce</t>
        </is>
      </c>
      <c r="B1753" s="14" t="inlineStr">
        <is>
          <t>gso</t>
        </is>
      </c>
      <c r="C1753" s="14" t="inlineStr">
        <is>
          <t>omn</t>
        </is>
      </c>
      <c r="D1753" s="36" t="n"/>
      <c r="E1753" s="36" t="n"/>
      <c r="F1753" s="36" t="n"/>
      <c r="G1753" s="36" t="n"/>
      <c r="H1753" s="14">
        <f>INDEX(Variables!$B$5:$B$205,MATCH($A1753,Variables!$A$5:$A$205,0))&amp;IF($C1753="",""," | "&amp;INDEX(Mapping!$B$5:$B$26,MATCH($C1753,Mapping!$A$5:$A$26,0))&amp;" | "&amp;INDEX(Mapping!$B$30:$B$46,MATCH($B1753,Mapping!$A$30:$A$46,0)))</f>
        <v/>
      </c>
      <c r="I1753" s="14">
        <f>INDEX(Variables!$C$5:$C$205,MATCH($A1753,Variables!$A$5:$A$205,0))</f>
        <v/>
      </c>
      <c r="J1753" s="14">
        <f>INDEX(Variables!$E$5:$E$205,MATCH($A1753,Variables!$A$5:$A$205,0))</f>
        <v/>
      </c>
      <c r="K1753" s="11">
        <f>LOWER(Settings!$C$4)&amp;".mit."&amp;$A1753&amp;IF($C1753="","","."&amp;$C1753&amp;"."&amp;$B1753)&amp;IF(INDEX(Variables!$D$5:$D$205,MATCH($A1753,Variables!$A$5:$A$205,0))="","","."&amp;INDEX(Variables!$D$5:$D$205,MATCH($A1753,Variables!$A$5:$A$205,0)))&amp;"."&amp;K$5</f>
        <v/>
      </c>
      <c r="L1753" s="38">
        <f>L1726+L1735+L1744</f>
        <v/>
      </c>
      <c r="M1753" s="37">
        <f>M1726+M1735+M1744</f>
        <v/>
      </c>
      <c r="N1753" s="37">
        <f>N1726+N1735+N1744</f>
        <v/>
      </c>
      <c r="O1753" s="37">
        <f>O1726+O1735+O1744</f>
        <v/>
      </c>
      <c r="P1753" s="37">
        <f>P1726+P1735+P1744</f>
        <v/>
      </c>
      <c r="Q1753" s="37">
        <f>Q1726+Q1735+Q1744</f>
        <v/>
      </c>
      <c r="R1753" s="37">
        <f>R1726+R1735+R1744</f>
        <v/>
      </c>
      <c r="S1753" s="37">
        <f>S1726+S1735+S1744</f>
        <v/>
      </c>
      <c r="T1753" s="37">
        <f>T1726+T1735+T1744</f>
        <v/>
      </c>
      <c r="U1753" s="37">
        <f>U1726+U1735+U1744</f>
        <v/>
      </c>
      <c r="V1753" s="37">
        <f>V1726+V1735+V1744</f>
        <v/>
      </c>
      <c r="W1753" s="37">
        <f>W1726+W1735+W1744</f>
        <v/>
      </c>
      <c r="X1753" s="37">
        <f>X1726+X1735+X1744</f>
        <v/>
      </c>
      <c r="Y1753" s="37">
        <f>Y1726+Y1735+Y1744</f>
        <v/>
      </c>
      <c r="Z1753" s="37">
        <f>Z1726+Z1735+Z1744</f>
        <v/>
      </c>
      <c r="AA1753" s="37">
        <f>AA1726+AA1735+AA1744</f>
        <v/>
      </c>
      <c r="AB1753" s="37">
        <f>AB1726+AB1735+AB1744</f>
        <v/>
      </c>
      <c r="AC1753" s="37">
        <f>AC1726+AC1735+AC1744</f>
        <v/>
      </c>
      <c r="AD1753" s="40">
        <f>NEWPOLICY(AD1726,AD1735,AD1744)</f>
        <v/>
      </c>
      <c r="AF1753" s="11">
        <f>LOWER(Settings!$C$4)&amp;".mit."&amp;$A1753&amp;IF($C1753="","","."&amp;$C1753&amp;"."&amp;$B1753)&amp;IF(INDEX(Variables!$D$5:$D$205,MATCH($A1753,Variables!$A$5:$A$205,0))="","","."&amp;INDEX(Variables!$D$5:$D$205,MATCH($A1753,Variables!$A$5:$A$205,0)))&amp;"."&amp;AF$5</f>
        <v/>
      </c>
      <c r="AG1753" s="38">
        <f>AG1726+AG1735+AG1744</f>
        <v/>
      </c>
      <c r="AH1753" s="37">
        <f>AH1726+AH1735+AH1744</f>
        <v/>
      </c>
      <c r="AI1753" s="37">
        <f>AI1726+AI1735+AI1744</f>
        <v/>
      </c>
      <c r="AJ1753" s="37">
        <f>AJ1726+AJ1735+AJ1744</f>
        <v/>
      </c>
      <c r="AK1753" s="37">
        <f>AK1726+AK1735+AK1744</f>
        <v/>
      </c>
      <c r="AL1753" s="37">
        <f>AL1726+AL1735+AL1744</f>
        <v/>
      </c>
      <c r="AM1753" s="37">
        <f>AM1726+AM1735+AM1744</f>
        <v/>
      </c>
      <c r="AN1753" s="37">
        <f>AN1726+AN1735+AN1744</f>
        <v/>
      </c>
      <c r="AO1753" s="37">
        <f>AO1726+AO1735+AO1744</f>
        <v/>
      </c>
      <c r="AP1753" s="37">
        <f>AP1726+AP1735+AP1744</f>
        <v/>
      </c>
      <c r="AQ1753" s="37">
        <f>AQ1726+AQ1735+AQ1744</f>
        <v/>
      </c>
      <c r="AR1753" s="37">
        <f>AR1726+AR1735+AR1744</f>
        <v/>
      </c>
      <c r="AS1753" s="37">
        <f>AS1726+AS1735+AS1744</f>
        <v/>
      </c>
      <c r="AT1753" s="37">
        <f>AT1726+AT1735+AT1744</f>
        <v/>
      </c>
      <c r="AU1753" s="37">
        <f>AU1726+AU1735+AU1744</f>
        <v/>
      </c>
      <c r="AV1753" s="37">
        <f>AV1726+AV1735+AV1744</f>
        <v/>
      </c>
      <c r="AW1753" s="37">
        <f>AW1726+AW1735+AW1744</f>
        <v/>
      </c>
      <c r="AX1753" s="37">
        <f>AX1726+AX1735+AX1744</f>
        <v/>
      </c>
      <c r="AY1753" s="40">
        <f>NEWPOLICY(AY1726,AY1735,AY1744)</f>
        <v/>
      </c>
    </row>
    <row r="1754" hidden="1" outlineLevel="2">
      <c r="A1754" s="14" t="inlineStr">
        <is>
          <t>nce</t>
        </is>
      </c>
      <c r="B1754" s="14" t="inlineStr">
        <is>
          <t>die</t>
        </is>
      </c>
      <c r="C1754" s="14" t="inlineStr">
        <is>
          <t>omn</t>
        </is>
      </c>
      <c r="D1754" s="36" t="n"/>
      <c r="E1754" s="36" t="n"/>
      <c r="F1754" s="36" t="n"/>
      <c r="G1754" s="36" t="n"/>
      <c r="H1754" s="14">
        <f>INDEX(Variables!$B$5:$B$205,MATCH($A1754,Variables!$A$5:$A$205,0))&amp;IF($C1754="",""," | "&amp;INDEX(Mapping!$B$5:$B$26,MATCH($C1754,Mapping!$A$5:$A$26,0))&amp;" | "&amp;INDEX(Mapping!$B$30:$B$46,MATCH($B1754,Mapping!$A$30:$A$46,0)))</f>
        <v/>
      </c>
      <c r="I1754" s="14">
        <f>INDEX(Variables!$C$5:$C$205,MATCH($A1754,Variables!$A$5:$A$205,0))</f>
        <v/>
      </c>
      <c r="J1754" s="14">
        <f>INDEX(Variables!$E$5:$E$205,MATCH($A1754,Variables!$A$5:$A$205,0))</f>
        <v/>
      </c>
      <c r="K1754" s="11">
        <f>LOWER(Settings!$C$4)&amp;".mit."&amp;$A1754&amp;IF($C1754="","","."&amp;$C1754&amp;"."&amp;$B1754)&amp;IF(INDEX(Variables!$D$5:$D$205,MATCH($A1754,Variables!$A$5:$A$205,0))="","","."&amp;INDEX(Variables!$D$5:$D$205,MATCH($A1754,Variables!$A$5:$A$205,0)))&amp;"."&amp;K$5</f>
        <v/>
      </c>
      <c r="L1754" s="38">
        <f>L1727+L1736+L1745</f>
        <v/>
      </c>
      <c r="M1754" s="37">
        <f>M1727+M1736+M1745</f>
        <v/>
      </c>
      <c r="N1754" s="37">
        <f>N1727+N1736+N1745</f>
        <v/>
      </c>
      <c r="O1754" s="37">
        <f>O1727+O1736+O1745</f>
        <v/>
      </c>
      <c r="P1754" s="37">
        <f>P1727+P1736+P1745</f>
        <v/>
      </c>
      <c r="Q1754" s="37">
        <f>Q1727+Q1736+Q1745</f>
        <v/>
      </c>
      <c r="R1754" s="37">
        <f>R1727+R1736+R1745</f>
        <v/>
      </c>
      <c r="S1754" s="37">
        <f>S1727+S1736+S1745</f>
        <v/>
      </c>
      <c r="T1754" s="37">
        <f>T1727+T1736+T1745</f>
        <v/>
      </c>
      <c r="U1754" s="37">
        <f>U1727+U1736+U1745</f>
        <v/>
      </c>
      <c r="V1754" s="37">
        <f>V1727+V1736+V1745</f>
        <v/>
      </c>
      <c r="W1754" s="37">
        <f>W1727+W1736+W1745</f>
        <v/>
      </c>
      <c r="X1754" s="37">
        <f>X1727+X1736+X1745</f>
        <v/>
      </c>
      <c r="Y1754" s="37">
        <f>Y1727+Y1736+Y1745</f>
        <v/>
      </c>
      <c r="Z1754" s="37">
        <f>Z1727+Z1736+Z1745</f>
        <v/>
      </c>
      <c r="AA1754" s="37">
        <f>AA1727+AA1736+AA1745</f>
        <v/>
      </c>
      <c r="AB1754" s="37">
        <f>AB1727+AB1736+AB1745</f>
        <v/>
      </c>
      <c r="AC1754" s="37">
        <f>AC1727+AC1736+AC1745</f>
        <v/>
      </c>
      <c r="AD1754" s="40">
        <f>NEWPOLICY(AD1727,AD1736,AD1745)</f>
        <v/>
      </c>
      <c r="AF1754" s="11">
        <f>LOWER(Settings!$C$4)&amp;".mit."&amp;$A1754&amp;IF($C1754="","","."&amp;$C1754&amp;"."&amp;$B1754)&amp;IF(INDEX(Variables!$D$5:$D$205,MATCH($A1754,Variables!$A$5:$A$205,0))="","","."&amp;INDEX(Variables!$D$5:$D$205,MATCH($A1754,Variables!$A$5:$A$205,0)))&amp;"."&amp;AF$5</f>
        <v/>
      </c>
      <c r="AG1754" s="38">
        <f>AG1727+AG1736+AG1745</f>
        <v/>
      </c>
      <c r="AH1754" s="37">
        <f>AH1727+AH1736+AH1745</f>
        <v/>
      </c>
      <c r="AI1754" s="37">
        <f>AI1727+AI1736+AI1745</f>
        <v/>
      </c>
      <c r="AJ1754" s="37">
        <f>AJ1727+AJ1736+AJ1745</f>
        <v/>
      </c>
      <c r="AK1754" s="37">
        <f>AK1727+AK1736+AK1745</f>
        <v/>
      </c>
      <c r="AL1754" s="37">
        <f>AL1727+AL1736+AL1745</f>
        <v/>
      </c>
      <c r="AM1754" s="37">
        <f>AM1727+AM1736+AM1745</f>
        <v/>
      </c>
      <c r="AN1754" s="37">
        <f>AN1727+AN1736+AN1745</f>
        <v/>
      </c>
      <c r="AO1754" s="37">
        <f>AO1727+AO1736+AO1745</f>
        <v/>
      </c>
      <c r="AP1754" s="37">
        <f>AP1727+AP1736+AP1745</f>
        <v/>
      </c>
      <c r="AQ1754" s="37">
        <f>AQ1727+AQ1736+AQ1745</f>
        <v/>
      </c>
      <c r="AR1754" s="37">
        <f>AR1727+AR1736+AR1745</f>
        <v/>
      </c>
      <c r="AS1754" s="37">
        <f>AS1727+AS1736+AS1745</f>
        <v/>
      </c>
      <c r="AT1754" s="37">
        <f>AT1727+AT1736+AT1745</f>
        <v/>
      </c>
      <c r="AU1754" s="37">
        <f>AU1727+AU1736+AU1745</f>
        <v/>
      </c>
      <c r="AV1754" s="37">
        <f>AV1727+AV1736+AV1745</f>
        <v/>
      </c>
      <c r="AW1754" s="37">
        <f>AW1727+AW1736+AW1745</f>
        <v/>
      </c>
      <c r="AX1754" s="37">
        <f>AX1727+AX1736+AX1745</f>
        <v/>
      </c>
      <c r="AY1754" s="40">
        <f>NEWPOLICY(AY1727,AY1736,AY1745)</f>
        <v/>
      </c>
    </row>
    <row r="1755" hidden="1" outlineLevel="2">
      <c r="A1755" s="14" t="inlineStr">
        <is>
          <t>nce</t>
        </is>
      </c>
      <c r="B1755" s="14" t="inlineStr">
        <is>
          <t>lpg</t>
        </is>
      </c>
      <c r="C1755" s="14" t="inlineStr">
        <is>
          <t>omn</t>
        </is>
      </c>
      <c r="D1755" s="36" t="n"/>
      <c r="E1755" s="36" t="n"/>
      <c r="F1755" s="36" t="n"/>
      <c r="G1755" s="36" t="n"/>
      <c r="H1755" s="14">
        <f>INDEX(Variables!$B$5:$B$205,MATCH($A1755,Variables!$A$5:$A$205,0))&amp;IF($C1755="",""," | "&amp;INDEX(Mapping!$B$5:$B$26,MATCH($C1755,Mapping!$A$5:$A$26,0))&amp;" | "&amp;INDEX(Mapping!$B$30:$B$46,MATCH($B1755,Mapping!$A$30:$A$46,0)))</f>
        <v/>
      </c>
      <c r="I1755" s="14">
        <f>INDEX(Variables!$C$5:$C$205,MATCH($A1755,Variables!$A$5:$A$205,0))</f>
        <v/>
      </c>
      <c r="J1755" s="14">
        <f>INDEX(Variables!$E$5:$E$205,MATCH($A1755,Variables!$A$5:$A$205,0))</f>
        <v/>
      </c>
      <c r="K1755" s="11">
        <f>LOWER(Settings!$C$4)&amp;".mit."&amp;$A1755&amp;IF($C1755="","","."&amp;$C1755&amp;"."&amp;$B1755)&amp;IF(INDEX(Variables!$D$5:$D$205,MATCH($A1755,Variables!$A$5:$A$205,0))="","","."&amp;INDEX(Variables!$D$5:$D$205,MATCH($A1755,Variables!$A$5:$A$205,0)))&amp;"."&amp;K$5</f>
        <v/>
      </c>
      <c r="L1755" s="38">
        <f>L1728+L1737+L1746</f>
        <v/>
      </c>
      <c r="M1755" s="37">
        <f>M1728+M1737+M1746</f>
        <v/>
      </c>
      <c r="N1755" s="37">
        <f>N1728+N1737+N1746</f>
        <v/>
      </c>
      <c r="O1755" s="37">
        <f>O1728+O1737+O1746</f>
        <v/>
      </c>
      <c r="P1755" s="37">
        <f>P1728+P1737+P1746</f>
        <v/>
      </c>
      <c r="Q1755" s="37">
        <f>Q1728+Q1737+Q1746</f>
        <v/>
      </c>
      <c r="R1755" s="37">
        <f>R1728+R1737+R1746</f>
        <v/>
      </c>
      <c r="S1755" s="37">
        <f>S1728+S1737+S1746</f>
        <v/>
      </c>
      <c r="T1755" s="37">
        <f>T1728+T1737+T1746</f>
        <v/>
      </c>
      <c r="U1755" s="37">
        <f>U1728+U1737+U1746</f>
        <v/>
      </c>
      <c r="V1755" s="37">
        <f>V1728+V1737+V1746</f>
        <v/>
      </c>
      <c r="W1755" s="37">
        <f>W1728+W1737+W1746</f>
        <v/>
      </c>
      <c r="X1755" s="37">
        <f>X1728+X1737+X1746</f>
        <v/>
      </c>
      <c r="Y1755" s="37">
        <f>Y1728+Y1737+Y1746</f>
        <v/>
      </c>
      <c r="Z1755" s="37">
        <f>Z1728+Z1737+Z1746</f>
        <v/>
      </c>
      <c r="AA1755" s="37">
        <f>AA1728+AA1737+AA1746</f>
        <v/>
      </c>
      <c r="AB1755" s="37">
        <f>AB1728+AB1737+AB1746</f>
        <v/>
      </c>
      <c r="AC1755" s="37">
        <f>AC1728+AC1737+AC1746</f>
        <v/>
      </c>
      <c r="AD1755" s="40">
        <f>NEWPOLICY(AD1728,AD1737,AD1746)</f>
        <v/>
      </c>
      <c r="AF1755" s="11">
        <f>LOWER(Settings!$C$4)&amp;".mit."&amp;$A1755&amp;IF($C1755="","","."&amp;$C1755&amp;"."&amp;$B1755)&amp;IF(INDEX(Variables!$D$5:$D$205,MATCH($A1755,Variables!$A$5:$A$205,0))="","","."&amp;INDEX(Variables!$D$5:$D$205,MATCH($A1755,Variables!$A$5:$A$205,0)))&amp;"."&amp;AF$5</f>
        <v/>
      </c>
      <c r="AG1755" s="38">
        <f>AG1728+AG1737+AG1746</f>
        <v/>
      </c>
      <c r="AH1755" s="37">
        <f>AH1728+AH1737+AH1746</f>
        <v/>
      </c>
      <c r="AI1755" s="37">
        <f>AI1728+AI1737+AI1746</f>
        <v/>
      </c>
      <c r="AJ1755" s="37">
        <f>AJ1728+AJ1737+AJ1746</f>
        <v/>
      </c>
      <c r="AK1755" s="37">
        <f>AK1728+AK1737+AK1746</f>
        <v/>
      </c>
      <c r="AL1755" s="37">
        <f>AL1728+AL1737+AL1746</f>
        <v/>
      </c>
      <c r="AM1755" s="37">
        <f>AM1728+AM1737+AM1746</f>
        <v/>
      </c>
      <c r="AN1755" s="37">
        <f>AN1728+AN1737+AN1746</f>
        <v/>
      </c>
      <c r="AO1755" s="37">
        <f>AO1728+AO1737+AO1746</f>
        <v/>
      </c>
      <c r="AP1755" s="37">
        <f>AP1728+AP1737+AP1746</f>
        <v/>
      </c>
      <c r="AQ1755" s="37">
        <f>AQ1728+AQ1737+AQ1746</f>
        <v/>
      </c>
      <c r="AR1755" s="37">
        <f>AR1728+AR1737+AR1746</f>
        <v/>
      </c>
      <c r="AS1755" s="37">
        <f>AS1728+AS1737+AS1746</f>
        <v/>
      </c>
      <c r="AT1755" s="37">
        <f>AT1728+AT1737+AT1746</f>
        <v/>
      </c>
      <c r="AU1755" s="37">
        <f>AU1728+AU1737+AU1746</f>
        <v/>
      </c>
      <c r="AV1755" s="37">
        <f>AV1728+AV1737+AV1746</f>
        <v/>
      </c>
      <c r="AW1755" s="37">
        <f>AW1728+AW1737+AW1746</f>
        <v/>
      </c>
      <c r="AX1755" s="37">
        <f>AX1728+AX1737+AX1746</f>
        <v/>
      </c>
      <c r="AY1755" s="40">
        <f>NEWPOLICY(AY1728,AY1737,AY1746)</f>
        <v/>
      </c>
    </row>
    <row r="1756" hidden="1" outlineLevel="2">
      <c r="A1756" s="14" t="inlineStr">
        <is>
          <t>nce</t>
        </is>
      </c>
      <c r="B1756" s="14" t="inlineStr">
        <is>
          <t>ker</t>
        </is>
      </c>
      <c r="C1756" s="14" t="inlineStr">
        <is>
          <t>omn</t>
        </is>
      </c>
      <c r="D1756" s="36" t="n"/>
      <c r="E1756" s="36" t="n"/>
      <c r="F1756" s="36" t="n"/>
      <c r="G1756" s="36" t="n"/>
      <c r="H1756" s="14">
        <f>INDEX(Variables!$B$5:$B$205,MATCH($A1756,Variables!$A$5:$A$205,0))&amp;IF($C1756="",""," | "&amp;INDEX(Mapping!$B$5:$B$26,MATCH($C1756,Mapping!$A$5:$A$26,0))&amp;" | "&amp;INDEX(Mapping!$B$30:$B$46,MATCH($B1756,Mapping!$A$30:$A$46,0)))</f>
        <v/>
      </c>
      <c r="I1756" s="14">
        <f>INDEX(Variables!$C$5:$C$205,MATCH($A1756,Variables!$A$5:$A$205,0))</f>
        <v/>
      </c>
      <c r="J1756" s="14">
        <f>INDEX(Variables!$E$5:$E$205,MATCH($A1756,Variables!$A$5:$A$205,0))</f>
        <v/>
      </c>
      <c r="K1756" s="11">
        <f>LOWER(Settings!$C$4)&amp;".mit."&amp;$A1756&amp;IF($C1756="","","."&amp;$C1756&amp;"."&amp;$B1756)&amp;IF(INDEX(Variables!$D$5:$D$205,MATCH($A1756,Variables!$A$5:$A$205,0))="","","."&amp;INDEX(Variables!$D$5:$D$205,MATCH($A1756,Variables!$A$5:$A$205,0)))&amp;"."&amp;K$5</f>
        <v/>
      </c>
      <c r="L1756" s="38">
        <f>L1729+L1738+L1747</f>
        <v/>
      </c>
      <c r="M1756" s="37">
        <f>M1729+M1738+M1747</f>
        <v/>
      </c>
      <c r="N1756" s="37">
        <f>N1729+N1738+N1747</f>
        <v/>
      </c>
      <c r="O1756" s="37">
        <f>O1729+O1738+O1747</f>
        <v/>
      </c>
      <c r="P1756" s="37">
        <f>P1729+P1738+P1747</f>
        <v/>
      </c>
      <c r="Q1756" s="37">
        <f>Q1729+Q1738+Q1747</f>
        <v/>
      </c>
      <c r="R1756" s="37">
        <f>R1729+R1738+R1747</f>
        <v/>
      </c>
      <c r="S1756" s="37">
        <f>S1729+S1738+S1747</f>
        <v/>
      </c>
      <c r="T1756" s="37">
        <f>T1729+T1738+T1747</f>
        <v/>
      </c>
      <c r="U1756" s="37">
        <f>U1729+U1738+U1747</f>
        <v/>
      </c>
      <c r="V1756" s="37">
        <f>V1729+V1738+V1747</f>
        <v/>
      </c>
      <c r="W1756" s="37">
        <f>W1729+W1738+W1747</f>
        <v/>
      </c>
      <c r="X1756" s="37">
        <f>X1729+X1738+X1747</f>
        <v/>
      </c>
      <c r="Y1756" s="37">
        <f>Y1729+Y1738+Y1747</f>
        <v/>
      </c>
      <c r="Z1756" s="37">
        <f>Z1729+Z1738+Z1747</f>
        <v/>
      </c>
      <c r="AA1756" s="37">
        <f>AA1729+AA1738+AA1747</f>
        <v/>
      </c>
      <c r="AB1756" s="37">
        <f>AB1729+AB1738+AB1747</f>
        <v/>
      </c>
      <c r="AC1756" s="37">
        <f>AC1729+AC1738+AC1747</f>
        <v/>
      </c>
      <c r="AD1756" s="40">
        <f>NEWPOLICY(AD1729,AD1738,AD1747)</f>
        <v/>
      </c>
      <c r="AF1756" s="11">
        <f>LOWER(Settings!$C$4)&amp;".mit."&amp;$A1756&amp;IF($C1756="","","."&amp;$C1756&amp;"."&amp;$B1756)&amp;IF(INDEX(Variables!$D$5:$D$205,MATCH($A1756,Variables!$A$5:$A$205,0))="","","."&amp;INDEX(Variables!$D$5:$D$205,MATCH($A1756,Variables!$A$5:$A$205,0)))&amp;"."&amp;AF$5</f>
        <v/>
      </c>
      <c r="AG1756" s="38">
        <f>AG1729+AG1738+AG1747</f>
        <v/>
      </c>
      <c r="AH1756" s="37">
        <f>AH1729+AH1738+AH1747</f>
        <v/>
      </c>
      <c r="AI1756" s="37">
        <f>AI1729+AI1738+AI1747</f>
        <v/>
      </c>
      <c r="AJ1756" s="37">
        <f>AJ1729+AJ1738+AJ1747</f>
        <v/>
      </c>
      <c r="AK1756" s="37">
        <f>AK1729+AK1738+AK1747</f>
        <v/>
      </c>
      <c r="AL1756" s="37">
        <f>AL1729+AL1738+AL1747</f>
        <v/>
      </c>
      <c r="AM1756" s="37">
        <f>AM1729+AM1738+AM1747</f>
        <v/>
      </c>
      <c r="AN1756" s="37">
        <f>AN1729+AN1738+AN1747</f>
        <v/>
      </c>
      <c r="AO1756" s="37">
        <f>AO1729+AO1738+AO1747</f>
        <v/>
      </c>
      <c r="AP1756" s="37">
        <f>AP1729+AP1738+AP1747</f>
        <v/>
      </c>
      <c r="AQ1756" s="37">
        <f>AQ1729+AQ1738+AQ1747</f>
        <v/>
      </c>
      <c r="AR1756" s="37">
        <f>AR1729+AR1738+AR1747</f>
        <v/>
      </c>
      <c r="AS1756" s="37">
        <f>AS1729+AS1738+AS1747</f>
        <v/>
      </c>
      <c r="AT1756" s="37">
        <f>AT1729+AT1738+AT1747</f>
        <v/>
      </c>
      <c r="AU1756" s="37">
        <f>AU1729+AU1738+AU1747</f>
        <v/>
      </c>
      <c r="AV1756" s="37">
        <f>AV1729+AV1738+AV1747</f>
        <v/>
      </c>
      <c r="AW1756" s="37">
        <f>AW1729+AW1738+AW1747</f>
        <v/>
      </c>
      <c r="AX1756" s="37">
        <f>AX1729+AX1738+AX1747</f>
        <v/>
      </c>
      <c r="AY1756" s="40">
        <f>NEWPOLICY(AY1729,AY1738,AY1747)</f>
        <v/>
      </c>
    </row>
    <row r="1757" hidden="1" outlineLevel="2">
      <c r="A1757" s="14" t="inlineStr">
        <is>
          <t>nce</t>
        </is>
      </c>
      <c r="B1757" s="14" t="inlineStr">
        <is>
          <t>oop</t>
        </is>
      </c>
      <c r="C1757" s="14" t="inlineStr">
        <is>
          <t>omn</t>
        </is>
      </c>
      <c r="D1757" s="36" t="n"/>
      <c r="E1757" s="36" t="n"/>
      <c r="F1757" s="36" t="n"/>
      <c r="G1757" s="36" t="n"/>
      <c r="H1757" s="14">
        <f>INDEX(Variables!$B$5:$B$205,MATCH($A1757,Variables!$A$5:$A$205,0))&amp;IF($C1757="",""," | "&amp;INDEX(Mapping!$B$5:$B$26,MATCH($C1757,Mapping!$A$5:$A$26,0))&amp;" | "&amp;INDEX(Mapping!$B$30:$B$46,MATCH($B1757,Mapping!$A$30:$A$46,0)))</f>
        <v/>
      </c>
      <c r="I1757" s="14">
        <f>INDEX(Variables!$C$5:$C$205,MATCH($A1757,Variables!$A$5:$A$205,0))</f>
        <v/>
      </c>
      <c r="J1757" s="14">
        <f>INDEX(Variables!$E$5:$E$205,MATCH($A1757,Variables!$A$5:$A$205,0))</f>
        <v/>
      </c>
      <c r="K1757" s="11">
        <f>LOWER(Settings!$C$4)&amp;".mit."&amp;$A1757&amp;IF($C1757="","","."&amp;$C1757&amp;"."&amp;$B1757)&amp;IF(INDEX(Variables!$D$5:$D$205,MATCH($A1757,Variables!$A$5:$A$205,0))="","","."&amp;INDEX(Variables!$D$5:$D$205,MATCH($A1757,Variables!$A$5:$A$205,0)))&amp;"."&amp;K$5</f>
        <v/>
      </c>
      <c r="L1757" s="38">
        <f>L1730+L1739+L1748</f>
        <v/>
      </c>
      <c r="M1757" s="37">
        <f>M1730+M1739+M1748</f>
        <v/>
      </c>
      <c r="N1757" s="37">
        <f>N1730+N1739+N1748</f>
        <v/>
      </c>
      <c r="O1757" s="37">
        <f>O1730+O1739+O1748</f>
        <v/>
      </c>
      <c r="P1757" s="37">
        <f>P1730+P1739+P1748</f>
        <v/>
      </c>
      <c r="Q1757" s="37">
        <f>Q1730+Q1739+Q1748</f>
        <v/>
      </c>
      <c r="R1757" s="37">
        <f>R1730+R1739+R1748</f>
        <v/>
      </c>
      <c r="S1757" s="37">
        <f>S1730+S1739+S1748</f>
        <v/>
      </c>
      <c r="T1757" s="37">
        <f>T1730+T1739+T1748</f>
        <v/>
      </c>
      <c r="U1757" s="37">
        <f>U1730+U1739+U1748</f>
        <v/>
      </c>
      <c r="V1757" s="37">
        <f>V1730+V1739+V1748</f>
        <v/>
      </c>
      <c r="W1757" s="37">
        <f>W1730+W1739+W1748</f>
        <v/>
      </c>
      <c r="X1757" s="37">
        <f>X1730+X1739+X1748</f>
        <v/>
      </c>
      <c r="Y1757" s="37">
        <f>Y1730+Y1739+Y1748</f>
        <v/>
      </c>
      <c r="Z1757" s="37">
        <f>Z1730+Z1739+Z1748</f>
        <v/>
      </c>
      <c r="AA1757" s="37">
        <f>AA1730+AA1739+AA1748</f>
        <v/>
      </c>
      <c r="AB1757" s="37">
        <f>AB1730+AB1739+AB1748</f>
        <v/>
      </c>
      <c r="AC1757" s="37">
        <f>AC1730+AC1739+AC1748</f>
        <v/>
      </c>
      <c r="AD1757" s="40">
        <f>NEWPOLICY(AD1730,AD1739,AD1748)</f>
        <v/>
      </c>
      <c r="AF1757" s="11">
        <f>LOWER(Settings!$C$4)&amp;".mit."&amp;$A1757&amp;IF($C1757="","","."&amp;$C1757&amp;"."&amp;$B1757)&amp;IF(INDEX(Variables!$D$5:$D$205,MATCH($A1757,Variables!$A$5:$A$205,0))="","","."&amp;INDEX(Variables!$D$5:$D$205,MATCH($A1757,Variables!$A$5:$A$205,0)))&amp;"."&amp;AF$5</f>
        <v/>
      </c>
      <c r="AG1757" s="38">
        <f>AG1730+AG1739+AG1748</f>
        <v/>
      </c>
      <c r="AH1757" s="37">
        <f>AH1730+AH1739+AH1748</f>
        <v/>
      </c>
      <c r="AI1757" s="37">
        <f>AI1730+AI1739+AI1748</f>
        <v/>
      </c>
      <c r="AJ1757" s="37">
        <f>AJ1730+AJ1739+AJ1748</f>
        <v/>
      </c>
      <c r="AK1757" s="37">
        <f>AK1730+AK1739+AK1748</f>
        <v/>
      </c>
      <c r="AL1757" s="37">
        <f>AL1730+AL1739+AL1748</f>
        <v/>
      </c>
      <c r="AM1757" s="37">
        <f>AM1730+AM1739+AM1748</f>
        <v/>
      </c>
      <c r="AN1757" s="37">
        <f>AN1730+AN1739+AN1748</f>
        <v/>
      </c>
      <c r="AO1757" s="37">
        <f>AO1730+AO1739+AO1748</f>
        <v/>
      </c>
      <c r="AP1757" s="37">
        <f>AP1730+AP1739+AP1748</f>
        <v/>
      </c>
      <c r="AQ1757" s="37">
        <f>AQ1730+AQ1739+AQ1748</f>
        <v/>
      </c>
      <c r="AR1757" s="37">
        <f>AR1730+AR1739+AR1748</f>
        <v/>
      </c>
      <c r="AS1757" s="37">
        <f>AS1730+AS1739+AS1748</f>
        <v/>
      </c>
      <c r="AT1757" s="37">
        <f>AT1730+AT1739+AT1748</f>
        <v/>
      </c>
      <c r="AU1757" s="37">
        <f>AU1730+AU1739+AU1748</f>
        <v/>
      </c>
      <c r="AV1757" s="37">
        <f>AV1730+AV1739+AV1748</f>
        <v/>
      </c>
      <c r="AW1757" s="37">
        <f>AW1730+AW1739+AW1748</f>
        <v/>
      </c>
      <c r="AX1757" s="37">
        <f>AX1730+AX1739+AX1748</f>
        <v/>
      </c>
      <c r="AY1757" s="40">
        <f>NEWPOLICY(AY1730,AY1739,AY1748)</f>
        <v/>
      </c>
    </row>
    <row r="1758" hidden="1" outlineLevel="2">
      <c r="A1758" s="14" t="inlineStr">
        <is>
          <t>nce</t>
        </is>
      </c>
      <c r="B1758" s="14" t="inlineStr">
        <is>
          <t>bio</t>
        </is>
      </c>
      <c r="C1758" s="14" t="inlineStr">
        <is>
          <t>omn</t>
        </is>
      </c>
      <c r="D1758" s="36" t="n"/>
      <c r="E1758" s="36" t="n"/>
      <c r="F1758" s="36" t="n"/>
      <c r="G1758" s="36" t="n"/>
      <c r="H1758" s="14">
        <f>INDEX(Variables!$B$5:$B$205,MATCH($A1758,Variables!$A$5:$A$205,0))&amp;IF($C1758="",""," | "&amp;INDEX(Mapping!$B$5:$B$26,MATCH($C1758,Mapping!$A$5:$A$26,0))&amp;" | "&amp;INDEX(Mapping!$B$30:$B$46,MATCH($B1758,Mapping!$A$30:$A$46,0)))</f>
        <v/>
      </c>
      <c r="I1758" s="14">
        <f>INDEX(Variables!$C$5:$C$205,MATCH($A1758,Variables!$A$5:$A$205,0))</f>
        <v/>
      </c>
      <c r="J1758" s="14">
        <f>INDEX(Variables!$E$5:$E$205,MATCH($A1758,Variables!$A$5:$A$205,0))</f>
        <v/>
      </c>
      <c r="K1758" s="11">
        <f>LOWER(Settings!$C$4)&amp;".mit."&amp;$A1758&amp;IF($C1758="","","."&amp;$C1758&amp;"."&amp;$B1758)&amp;IF(INDEX(Variables!$D$5:$D$205,MATCH($A1758,Variables!$A$5:$A$205,0))="","","."&amp;INDEX(Variables!$D$5:$D$205,MATCH($A1758,Variables!$A$5:$A$205,0)))&amp;"."&amp;K$5</f>
        <v/>
      </c>
      <c r="L1758" s="38">
        <f>L1731+L1740+L1749</f>
        <v/>
      </c>
      <c r="M1758" s="37">
        <f>M1731+M1740+M1749</f>
        <v/>
      </c>
      <c r="N1758" s="37">
        <f>N1731+N1740+N1749</f>
        <v/>
      </c>
      <c r="O1758" s="37">
        <f>O1731+O1740+O1749</f>
        <v/>
      </c>
      <c r="P1758" s="37">
        <f>P1731+P1740+P1749</f>
        <v/>
      </c>
      <c r="Q1758" s="37">
        <f>Q1731+Q1740+Q1749</f>
        <v/>
      </c>
      <c r="R1758" s="37">
        <f>R1731+R1740+R1749</f>
        <v/>
      </c>
      <c r="S1758" s="37">
        <f>S1731+S1740+S1749</f>
        <v/>
      </c>
      <c r="T1758" s="37">
        <f>T1731+T1740+T1749</f>
        <v/>
      </c>
      <c r="U1758" s="37">
        <f>U1731+U1740+U1749</f>
        <v/>
      </c>
      <c r="V1758" s="37">
        <f>V1731+V1740+V1749</f>
        <v/>
      </c>
      <c r="W1758" s="37">
        <f>W1731+W1740+W1749</f>
        <v/>
      </c>
      <c r="X1758" s="37">
        <f>X1731+X1740+X1749</f>
        <v/>
      </c>
      <c r="Y1758" s="37">
        <f>Y1731+Y1740+Y1749</f>
        <v/>
      </c>
      <c r="Z1758" s="37">
        <f>Z1731+Z1740+Z1749</f>
        <v/>
      </c>
      <c r="AA1758" s="37">
        <f>AA1731+AA1740+AA1749</f>
        <v/>
      </c>
      <c r="AB1758" s="37">
        <f>AB1731+AB1740+AB1749</f>
        <v/>
      </c>
      <c r="AC1758" s="37">
        <f>AC1731+AC1740+AC1749</f>
        <v/>
      </c>
      <c r="AD1758" s="40">
        <f>NEWPOLICY(AD1731,AD1740,AD1749)</f>
        <v/>
      </c>
      <c r="AF1758" s="11">
        <f>LOWER(Settings!$C$4)&amp;".mit."&amp;$A1758&amp;IF($C1758="","","."&amp;$C1758&amp;"."&amp;$B1758)&amp;IF(INDEX(Variables!$D$5:$D$205,MATCH($A1758,Variables!$A$5:$A$205,0))="","","."&amp;INDEX(Variables!$D$5:$D$205,MATCH($A1758,Variables!$A$5:$A$205,0)))&amp;"."&amp;AF$5</f>
        <v/>
      </c>
      <c r="AG1758" s="38">
        <f>AG1731+AG1740+AG1749</f>
        <v/>
      </c>
      <c r="AH1758" s="37">
        <f>AH1731+AH1740+AH1749</f>
        <v/>
      </c>
      <c r="AI1758" s="37">
        <f>AI1731+AI1740+AI1749</f>
        <v/>
      </c>
      <c r="AJ1758" s="37">
        <f>AJ1731+AJ1740+AJ1749</f>
        <v/>
      </c>
      <c r="AK1758" s="37">
        <f>AK1731+AK1740+AK1749</f>
        <v/>
      </c>
      <c r="AL1758" s="37">
        <f>AL1731+AL1740+AL1749</f>
        <v/>
      </c>
      <c r="AM1758" s="37">
        <f>AM1731+AM1740+AM1749</f>
        <v/>
      </c>
      <c r="AN1758" s="37">
        <f>AN1731+AN1740+AN1749</f>
        <v/>
      </c>
      <c r="AO1758" s="37">
        <f>AO1731+AO1740+AO1749</f>
        <v/>
      </c>
      <c r="AP1758" s="37">
        <f>AP1731+AP1740+AP1749</f>
        <v/>
      </c>
      <c r="AQ1758" s="37">
        <f>AQ1731+AQ1740+AQ1749</f>
        <v/>
      </c>
      <c r="AR1758" s="37">
        <f>AR1731+AR1740+AR1749</f>
        <v/>
      </c>
      <c r="AS1758" s="37">
        <f>AS1731+AS1740+AS1749</f>
        <v/>
      </c>
      <c r="AT1758" s="37">
        <f>AT1731+AT1740+AT1749</f>
        <v/>
      </c>
      <c r="AU1758" s="37">
        <f>AU1731+AU1740+AU1749</f>
        <v/>
      </c>
      <c r="AV1758" s="37">
        <f>AV1731+AV1740+AV1749</f>
        <v/>
      </c>
      <c r="AW1758" s="37">
        <f>AW1731+AW1740+AW1749</f>
        <v/>
      </c>
      <c r="AX1758" s="37">
        <f>AX1731+AX1740+AX1749</f>
        <v/>
      </c>
      <c r="AY1758" s="40">
        <f>NEWPOLICY(AY1731,AY1740,AY1749)</f>
        <v/>
      </c>
    </row>
    <row r="1759" hidden="1" outlineLevel="2"/>
    <row r="1760" hidden="1" outlineLevel="2">
      <c r="A1760" s="14" t="inlineStr">
        <is>
          <t>atp</t>
        </is>
      </c>
      <c r="B1760" s="14" t="inlineStr">
        <is>
          <t>coa</t>
        </is>
      </c>
      <c r="C1760" s="14" t="inlineStr">
        <is>
          <t>omn</t>
        </is>
      </c>
      <c r="D1760" s="37">
        <f>INDEX(Inputs!$R$5:$R$132,MATCH($B1760&amp;"|"&amp;$C1760,Inputs!$A$5:$A$132,0))</f>
        <v/>
      </c>
      <c r="E1760" s="37">
        <f>INDEX(Inputs!$S$5:$S$132,MATCH($B1760&amp;"|"&amp;$C1760,Inputs!$A$5:$A$132,0))</f>
        <v/>
      </c>
      <c r="F1760" s="36" t="n"/>
      <c r="G1760" s="36" t="n"/>
      <c r="H1760" s="14">
        <f>INDEX(Variables!$B$5:$B$205,MATCH($A1760,Variables!$A$5:$A$205,0))&amp;IF($C1760="",""," | "&amp;INDEX(Mapping!$B$5:$B$26,MATCH($C1760,Mapping!$A$5:$A$26,0))&amp;" | "&amp;INDEX(Mapping!$B$30:$B$46,MATCH($B1760,Mapping!$A$30:$A$46,0)))</f>
        <v/>
      </c>
      <c r="I1760" s="14">
        <f>INDEX(Variables!$C$5:$C$205,MATCH($A1760,Variables!$A$5:$A$205,0))</f>
        <v/>
      </c>
      <c r="J1760" s="14">
        <f>INDEX(Variables!$E$5:$E$205,MATCH($A1760,Variables!$A$5:$A$205,0))</f>
        <v/>
      </c>
      <c r="K1760" s="11">
        <f>LOWER(Settings!$C$4)&amp;".mit."&amp;$A1760&amp;IF($C1760="","","."&amp;$C1760&amp;"."&amp;$B1760)&amp;IF(INDEX(Variables!$D$5:$D$205,MATCH($A1760,Variables!$A$5:$A$205,0))="","","."&amp;INDEX(Variables!$D$5:$D$205,MATCH($A1760,Variables!$A$5:$A$205,0)))&amp;"."&amp;K$5</f>
        <v/>
      </c>
      <c r="L1760" s="38">
        <f>MAX(INDEX(L$292:L$303,$D1760)+L1751*(1+$E1760),0.01)</f>
        <v/>
      </c>
      <c r="M1760" s="37">
        <f>MAX(INDEX(M$292:M$303,$D1760)+M1751*(1+$E1760),0.01)</f>
        <v/>
      </c>
      <c r="N1760" s="37">
        <f>MAX(INDEX(N$292:N$303,$D1760)+N1751*(1+$E1760),0.01)</f>
        <v/>
      </c>
      <c r="O1760" s="37">
        <f>MAX(INDEX(O$292:O$303,$D1760)+O1751*(1+$E1760),0.01)</f>
        <v/>
      </c>
      <c r="P1760" s="37">
        <f>MAX(INDEX(P$292:P$303,$D1760)+P1751*(1+$E1760),0.01)</f>
        <v/>
      </c>
      <c r="Q1760" s="37">
        <f>MAX(INDEX(Q$292:Q$303,$D1760)+Q1751*(1+$E1760),0.01)</f>
        <v/>
      </c>
      <c r="R1760" s="37">
        <f>MAX(INDEX(R$292:R$303,$D1760)+R1751*(1+$E1760),0.01)</f>
        <v/>
      </c>
      <c r="S1760" s="37">
        <f>MAX(INDEX(S$292:S$303,$D1760)+S1751*(1+$E1760),0.01)</f>
        <v/>
      </c>
      <c r="T1760" s="37">
        <f>MAX(INDEX(T$292:T$303,$D1760)+T1751*(1+$E1760),0.01)</f>
        <v/>
      </c>
      <c r="U1760" s="37">
        <f>MAX(INDEX(U$292:U$303,$D1760)+U1751*(1+$E1760),0.01)</f>
        <v/>
      </c>
      <c r="V1760" s="37">
        <f>MAX(INDEX(V$292:V$303,$D1760)+V1751*(1+$E1760),0.01)</f>
        <v/>
      </c>
      <c r="W1760" s="37">
        <f>MAX(INDEX(W$292:W$303,$D1760)+W1751*(1+$E1760),0.01)</f>
        <v/>
      </c>
      <c r="X1760" s="37">
        <f>MAX(INDEX(X$292:X$303,$D1760)+X1751*(1+$E1760),0.01)</f>
        <v/>
      </c>
      <c r="Y1760" s="37">
        <f>MAX(INDEX(Y$292:Y$303,$D1760)+Y1751*(1+$E1760),0.01)</f>
        <v/>
      </c>
      <c r="Z1760" s="37">
        <f>MAX(INDEX(Z$292:Z$303,$D1760)+Z1751*(1+$E1760),0.01)</f>
        <v/>
      </c>
      <c r="AA1760" s="37">
        <f>MAX(INDEX(AA$292:AA$303,$D1760)+AA1751*(1+$E1760),0.01)</f>
        <v/>
      </c>
      <c r="AB1760" s="37">
        <f>MAX(INDEX(AB$292:AB$303,$D1760)+AB1751*(1+$E1760),0.01)</f>
        <v/>
      </c>
      <c r="AC1760" s="37">
        <f>MAX(INDEX(AC$292:AC$303,$D1760)+AC1751*(1+$E1760),0.01)</f>
        <v/>
      </c>
      <c r="AD1760" s="40">
        <f>POSTTAX(INDEX(AD$292:AD$303,$D1760),AD1751,$E1760)</f>
        <v/>
      </c>
      <c r="AF1760" s="11">
        <f>LOWER(Settings!$C$4)&amp;".mit."&amp;$A1760&amp;IF($C1760="","","."&amp;$C1760&amp;"."&amp;$B1760)&amp;IF(INDEX(Variables!$D$5:$D$205,MATCH($A1760,Variables!$A$5:$A$205,0))="","","."&amp;INDEX(Variables!$D$5:$D$205,MATCH($A1760,Variables!$A$5:$A$205,0)))&amp;"."&amp;AF$5</f>
        <v/>
      </c>
      <c r="AG1760" s="38">
        <f>MAX(INDEX(AG$292:AG$303,$D1760)+AG1751*(1+$E1760),0.01)</f>
        <v/>
      </c>
      <c r="AH1760" s="37">
        <f>MAX(INDEX(AH$292:AH$303,$D1760)+AH1751*(1+$E1760),0.01)</f>
        <v/>
      </c>
      <c r="AI1760" s="37">
        <f>MAX(INDEX(AI$292:AI$303,$D1760)+AI1751*(1+$E1760),0.01)</f>
        <v/>
      </c>
      <c r="AJ1760" s="37">
        <f>MAX(INDEX(AJ$292:AJ$303,$D1760)+AJ1751*(1+$E1760),0.01)</f>
        <v/>
      </c>
      <c r="AK1760" s="37">
        <f>MAX(INDEX(AK$292:AK$303,$D1760)+AK1751*(1+$E1760),0.01)</f>
        <v/>
      </c>
      <c r="AL1760" s="37">
        <f>MAX(INDEX(AL$292:AL$303,$D1760)+AL1751*(1+$E1760),0.01)</f>
        <v/>
      </c>
      <c r="AM1760" s="37">
        <f>MAX(INDEX(AM$292:AM$303,$D1760)+AM1751*(1+$E1760),0.01)</f>
        <v/>
      </c>
      <c r="AN1760" s="37">
        <f>MAX(INDEX(AN$292:AN$303,$D1760)+AN1751*(1+$E1760),0.01)</f>
        <v/>
      </c>
      <c r="AO1760" s="37">
        <f>MAX(INDEX(AO$292:AO$303,$D1760)+AO1751*(1+$E1760),0.01)</f>
        <v/>
      </c>
      <c r="AP1760" s="37">
        <f>MAX(INDEX(AP$292:AP$303,$D1760)+AP1751*(1+$E1760),0.01)</f>
        <v/>
      </c>
      <c r="AQ1760" s="37">
        <f>MAX(INDEX(AQ$292:AQ$303,$D1760)+AQ1751*(1+$E1760),0.01)</f>
        <v/>
      </c>
      <c r="AR1760" s="37">
        <f>MAX(INDEX(AR$292:AR$303,$D1760)+AR1751*(1+$E1760),0.01)</f>
        <v/>
      </c>
      <c r="AS1760" s="37">
        <f>MAX(INDEX(AS$292:AS$303,$D1760)+AS1751*(1+$E1760),0.01)</f>
        <v/>
      </c>
      <c r="AT1760" s="37">
        <f>MAX(INDEX(AT$292:AT$303,$D1760)+AT1751*(1+$E1760),0.01)</f>
        <v/>
      </c>
      <c r="AU1760" s="37">
        <f>MAX(INDEX(AU$292:AU$303,$D1760)+AU1751*(1+$E1760),0.01)</f>
        <v/>
      </c>
      <c r="AV1760" s="37">
        <f>MAX(INDEX(AV$292:AV$303,$D1760)+AV1751*(1+$E1760),0.01)</f>
        <v/>
      </c>
      <c r="AW1760" s="37">
        <f>MAX(INDEX(AW$292:AW$303,$D1760)+AW1751*(1+$E1760),0.01)</f>
        <v/>
      </c>
      <c r="AX1760" s="37">
        <f>MAX(INDEX(AX$292:AX$303,$D1760)+AX1751*(1+$E1760),0.01)</f>
        <v/>
      </c>
      <c r="AY1760" s="40">
        <f>POSTTAX(INDEX(AY$292:AY$303,$D1760),AY1751,$E1760)</f>
        <v/>
      </c>
    </row>
    <row r="1761" hidden="1" outlineLevel="2">
      <c r="A1761" s="14" t="inlineStr">
        <is>
          <t>atp</t>
        </is>
      </c>
      <c r="B1761" s="14" t="inlineStr">
        <is>
          <t>nga</t>
        </is>
      </c>
      <c r="C1761" s="14" t="inlineStr">
        <is>
          <t>omn</t>
        </is>
      </c>
      <c r="D1761" s="37">
        <f>INDEX(Inputs!$R$5:$R$132,MATCH($B1761&amp;"|"&amp;$C1761,Inputs!$A$5:$A$132,0))</f>
        <v/>
      </c>
      <c r="E1761" s="37">
        <f>INDEX(Inputs!$S$5:$S$132,MATCH($B1761&amp;"|"&amp;$C1761,Inputs!$A$5:$A$132,0))</f>
        <v/>
      </c>
      <c r="F1761" s="36" t="n"/>
      <c r="G1761" s="36" t="n"/>
      <c r="H1761" s="14">
        <f>INDEX(Variables!$B$5:$B$205,MATCH($A1761,Variables!$A$5:$A$205,0))&amp;IF($C1761="",""," | "&amp;INDEX(Mapping!$B$5:$B$26,MATCH($C1761,Mapping!$A$5:$A$26,0))&amp;" | "&amp;INDEX(Mapping!$B$30:$B$46,MATCH($B1761,Mapping!$A$30:$A$46,0)))</f>
        <v/>
      </c>
      <c r="I1761" s="14">
        <f>INDEX(Variables!$C$5:$C$205,MATCH($A1761,Variables!$A$5:$A$205,0))</f>
        <v/>
      </c>
      <c r="J1761" s="14">
        <f>INDEX(Variables!$E$5:$E$205,MATCH($A1761,Variables!$A$5:$A$205,0))</f>
        <v/>
      </c>
      <c r="K1761" s="11">
        <f>LOWER(Settings!$C$4)&amp;".mit."&amp;$A1761&amp;IF($C1761="","","."&amp;$C1761&amp;"."&amp;$B1761)&amp;IF(INDEX(Variables!$D$5:$D$205,MATCH($A1761,Variables!$A$5:$A$205,0))="","","."&amp;INDEX(Variables!$D$5:$D$205,MATCH($A1761,Variables!$A$5:$A$205,0)))&amp;"."&amp;K$5</f>
        <v/>
      </c>
      <c r="L1761" s="38">
        <f>MAX(INDEX(L$292:L$303,$D1761)+L1752*(1+$E1761),0.01)</f>
        <v/>
      </c>
      <c r="M1761" s="37">
        <f>MAX(INDEX(M$292:M$303,$D1761)+M1752*(1+$E1761),0.01)</f>
        <v/>
      </c>
      <c r="N1761" s="37">
        <f>MAX(INDEX(N$292:N$303,$D1761)+N1752*(1+$E1761),0.01)</f>
        <v/>
      </c>
      <c r="O1761" s="37">
        <f>MAX(INDEX(O$292:O$303,$D1761)+O1752*(1+$E1761),0.01)</f>
        <v/>
      </c>
      <c r="P1761" s="37">
        <f>MAX(INDEX(P$292:P$303,$D1761)+P1752*(1+$E1761),0.01)</f>
        <v/>
      </c>
      <c r="Q1761" s="37">
        <f>MAX(INDEX(Q$292:Q$303,$D1761)+Q1752*(1+$E1761),0.01)</f>
        <v/>
      </c>
      <c r="R1761" s="37">
        <f>MAX(INDEX(R$292:R$303,$D1761)+R1752*(1+$E1761),0.01)</f>
        <v/>
      </c>
      <c r="S1761" s="37">
        <f>MAX(INDEX(S$292:S$303,$D1761)+S1752*(1+$E1761),0.01)</f>
        <v/>
      </c>
      <c r="T1761" s="37">
        <f>MAX(INDEX(T$292:T$303,$D1761)+T1752*(1+$E1761),0.01)</f>
        <v/>
      </c>
      <c r="U1761" s="37">
        <f>MAX(INDEX(U$292:U$303,$D1761)+U1752*(1+$E1761),0.01)</f>
        <v/>
      </c>
      <c r="V1761" s="37">
        <f>MAX(INDEX(V$292:V$303,$D1761)+V1752*(1+$E1761),0.01)</f>
        <v/>
      </c>
      <c r="W1761" s="37">
        <f>MAX(INDEX(W$292:W$303,$D1761)+W1752*(1+$E1761),0.01)</f>
        <v/>
      </c>
      <c r="X1761" s="37">
        <f>MAX(INDEX(X$292:X$303,$D1761)+X1752*(1+$E1761),0.01)</f>
        <v/>
      </c>
      <c r="Y1761" s="37">
        <f>MAX(INDEX(Y$292:Y$303,$D1761)+Y1752*(1+$E1761),0.01)</f>
        <v/>
      </c>
      <c r="Z1761" s="37">
        <f>MAX(INDEX(Z$292:Z$303,$D1761)+Z1752*(1+$E1761),0.01)</f>
        <v/>
      </c>
      <c r="AA1761" s="37">
        <f>MAX(INDEX(AA$292:AA$303,$D1761)+AA1752*(1+$E1761),0.01)</f>
        <v/>
      </c>
      <c r="AB1761" s="37">
        <f>MAX(INDEX(AB$292:AB$303,$D1761)+AB1752*(1+$E1761),0.01)</f>
        <v/>
      </c>
      <c r="AC1761" s="37">
        <f>MAX(INDEX(AC$292:AC$303,$D1761)+AC1752*(1+$E1761),0.01)</f>
        <v/>
      </c>
      <c r="AD1761" s="40">
        <f>POSTTAX(INDEX(AD$292:AD$303,$D1761),AD1752,$E1761)</f>
        <v/>
      </c>
      <c r="AF1761" s="11">
        <f>LOWER(Settings!$C$4)&amp;".mit."&amp;$A1761&amp;IF($C1761="","","."&amp;$C1761&amp;"."&amp;$B1761)&amp;IF(INDEX(Variables!$D$5:$D$205,MATCH($A1761,Variables!$A$5:$A$205,0))="","","."&amp;INDEX(Variables!$D$5:$D$205,MATCH($A1761,Variables!$A$5:$A$205,0)))&amp;"."&amp;AF$5</f>
        <v/>
      </c>
      <c r="AG1761" s="38">
        <f>MAX(INDEX(AG$292:AG$303,$D1761)+AG1752*(1+$E1761),0.01)</f>
        <v/>
      </c>
      <c r="AH1761" s="37">
        <f>MAX(INDEX(AH$292:AH$303,$D1761)+AH1752*(1+$E1761),0.01)</f>
        <v/>
      </c>
      <c r="AI1761" s="37">
        <f>MAX(INDEX(AI$292:AI$303,$D1761)+AI1752*(1+$E1761),0.01)</f>
        <v/>
      </c>
      <c r="AJ1761" s="37">
        <f>MAX(INDEX(AJ$292:AJ$303,$D1761)+AJ1752*(1+$E1761),0.01)</f>
        <v/>
      </c>
      <c r="AK1761" s="37">
        <f>MAX(INDEX(AK$292:AK$303,$D1761)+AK1752*(1+$E1761),0.01)</f>
        <v/>
      </c>
      <c r="AL1761" s="37">
        <f>MAX(INDEX(AL$292:AL$303,$D1761)+AL1752*(1+$E1761),0.01)</f>
        <v/>
      </c>
      <c r="AM1761" s="37">
        <f>MAX(INDEX(AM$292:AM$303,$D1761)+AM1752*(1+$E1761),0.01)</f>
        <v/>
      </c>
      <c r="AN1761" s="37">
        <f>MAX(INDEX(AN$292:AN$303,$D1761)+AN1752*(1+$E1761),0.01)</f>
        <v/>
      </c>
      <c r="AO1761" s="37">
        <f>MAX(INDEX(AO$292:AO$303,$D1761)+AO1752*(1+$E1761),0.01)</f>
        <v/>
      </c>
      <c r="AP1761" s="37">
        <f>MAX(INDEX(AP$292:AP$303,$D1761)+AP1752*(1+$E1761),0.01)</f>
        <v/>
      </c>
      <c r="AQ1761" s="37">
        <f>MAX(INDEX(AQ$292:AQ$303,$D1761)+AQ1752*(1+$E1761),0.01)</f>
        <v/>
      </c>
      <c r="AR1761" s="37">
        <f>MAX(INDEX(AR$292:AR$303,$D1761)+AR1752*(1+$E1761),0.01)</f>
        <v/>
      </c>
      <c r="AS1761" s="37">
        <f>MAX(INDEX(AS$292:AS$303,$D1761)+AS1752*(1+$E1761),0.01)</f>
        <v/>
      </c>
      <c r="AT1761" s="37">
        <f>MAX(INDEX(AT$292:AT$303,$D1761)+AT1752*(1+$E1761),0.01)</f>
        <v/>
      </c>
      <c r="AU1761" s="37">
        <f>MAX(INDEX(AU$292:AU$303,$D1761)+AU1752*(1+$E1761),0.01)</f>
        <v/>
      </c>
      <c r="AV1761" s="37">
        <f>MAX(INDEX(AV$292:AV$303,$D1761)+AV1752*(1+$E1761),0.01)</f>
        <v/>
      </c>
      <c r="AW1761" s="37">
        <f>MAX(INDEX(AW$292:AW$303,$D1761)+AW1752*(1+$E1761),0.01)</f>
        <v/>
      </c>
      <c r="AX1761" s="37">
        <f>MAX(INDEX(AX$292:AX$303,$D1761)+AX1752*(1+$E1761),0.01)</f>
        <v/>
      </c>
      <c r="AY1761" s="40">
        <f>POSTTAX(INDEX(AY$292:AY$303,$D1761),AY1752,$E1761)</f>
        <v/>
      </c>
    </row>
    <row r="1762" hidden="1" outlineLevel="2">
      <c r="A1762" s="14" t="inlineStr">
        <is>
          <t>atp</t>
        </is>
      </c>
      <c r="B1762" s="14" t="inlineStr">
        <is>
          <t>gso</t>
        </is>
      </c>
      <c r="C1762" s="14" t="inlineStr">
        <is>
          <t>omn</t>
        </is>
      </c>
      <c r="D1762" s="37">
        <f>INDEX(Inputs!$R$5:$R$132,MATCH($B1762&amp;"|"&amp;$C1762,Inputs!$A$5:$A$132,0))</f>
        <v/>
      </c>
      <c r="E1762" s="37">
        <f>INDEX(Inputs!$S$5:$S$132,MATCH($B1762&amp;"|"&amp;$C1762,Inputs!$A$5:$A$132,0))</f>
        <v/>
      </c>
      <c r="F1762" s="36" t="n"/>
      <c r="G1762" s="36" t="n"/>
      <c r="H1762" s="14">
        <f>INDEX(Variables!$B$5:$B$205,MATCH($A1762,Variables!$A$5:$A$205,0))&amp;IF($C1762="",""," | "&amp;INDEX(Mapping!$B$5:$B$26,MATCH($C1762,Mapping!$A$5:$A$26,0))&amp;" | "&amp;INDEX(Mapping!$B$30:$B$46,MATCH($B1762,Mapping!$A$30:$A$46,0)))</f>
        <v/>
      </c>
      <c r="I1762" s="14">
        <f>INDEX(Variables!$C$5:$C$205,MATCH($A1762,Variables!$A$5:$A$205,0))</f>
        <v/>
      </c>
      <c r="J1762" s="14">
        <f>INDEX(Variables!$E$5:$E$205,MATCH($A1762,Variables!$A$5:$A$205,0))</f>
        <v/>
      </c>
      <c r="K1762" s="11">
        <f>LOWER(Settings!$C$4)&amp;".mit."&amp;$A1762&amp;IF($C1762="","","."&amp;$C1762&amp;"."&amp;$B1762)&amp;IF(INDEX(Variables!$D$5:$D$205,MATCH($A1762,Variables!$A$5:$A$205,0))="","","."&amp;INDEX(Variables!$D$5:$D$205,MATCH($A1762,Variables!$A$5:$A$205,0)))&amp;"."&amp;K$5</f>
        <v/>
      </c>
      <c r="L1762" s="38">
        <f>MAX(INDEX(L$292:L$303,$D1762)+L1753*(1+$E1762),0.01)</f>
        <v/>
      </c>
      <c r="M1762" s="37">
        <f>MAX(INDEX(M$292:M$303,$D1762)+M1753*(1+$E1762),0.01)</f>
        <v/>
      </c>
      <c r="N1762" s="37">
        <f>MAX(INDEX(N$292:N$303,$D1762)+N1753*(1+$E1762),0.01)</f>
        <v/>
      </c>
      <c r="O1762" s="37">
        <f>MAX(INDEX(O$292:O$303,$D1762)+O1753*(1+$E1762),0.01)</f>
        <v/>
      </c>
      <c r="P1762" s="37">
        <f>MAX(INDEX(P$292:P$303,$D1762)+P1753*(1+$E1762),0.01)</f>
        <v/>
      </c>
      <c r="Q1762" s="37">
        <f>MAX(INDEX(Q$292:Q$303,$D1762)+Q1753*(1+$E1762),0.01)</f>
        <v/>
      </c>
      <c r="R1762" s="37">
        <f>MAX(INDEX(R$292:R$303,$D1762)+R1753*(1+$E1762),0.01)</f>
        <v/>
      </c>
      <c r="S1762" s="37">
        <f>MAX(INDEX(S$292:S$303,$D1762)+S1753*(1+$E1762),0.01)</f>
        <v/>
      </c>
      <c r="T1762" s="37">
        <f>MAX(INDEX(T$292:T$303,$D1762)+T1753*(1+$E1762),0.01)</f>
        <v/>
      </c>
      <c r="U1762" s="37">
        <f>MAX(INDEX(U$292:U$303,$D1762)+U1753*(1+$E1762),0.01)</f>
        <v/>
      </c>
      <c r="V1762" s="37">
        <f>MAX(INDEX(V$292:V$303,$D1762)+V1753*(1+$E1762),0.01)</f>
        <v/>
      </c>
      <c r="W1762" s="37">
        <f>MAX(INDEX(W$292:W$303,$D1762)+W1753*(1+$E1762),0.01)</f>
        <v/>
      </c>
      <c r="X1762" s="37">
        <f>MAX(INDEX(X$292:X$303,$D1762)+X1753*(1+$E1762),0.01)</f>
        <v/>
      </c>
      <c r="Y1762" s="37">
        <f>MAX(INDEX(Y$292:Y$303,$D1762)+Y1753*(1+$E1762),0.01)</f>
        <v/>
      </c>
      <c r="Z1762" s="37">
        <f>MAX(INDEX(Z$292:Z$303,$D1762)+Z1753*(1+$E1762),0.01)</f>
        <v/>
      </c>
      <c r="AA1762" s="37">
        <f>MAX(INDEX(AA$292:AA$303,$D1762)+AA1753*(1+$E1762),0.01)</f>
        <v/>
      </c>
      <c r="AB1762" s="37">
        <f>MAX(INDEX(AB$292:AB$303,$D1762)+AB1753*(1+$E1762),0.01)</f>
        <v/>
      </c>
      <c r="AC1762" s="37">
        <f>MAX(INDEX(AC$292:AC$303,$D1762)+AC1753*(1+$E1762),0.01)</f>
        <v/>
      </c>
      <c r="AD1762" s="40">
        <f>POSTTAX(INDEX(AD$292:AD$303,$D1762),AD1753,$E1762)</f>
        <v/>
      </c>
      <c r="AF1762" s="11">
        <f>LOWER(Settings!$C$4)&amp;".mit."&amp;$A1762&amp;IF($C1762="","","."&amp;$C1762&amp;"."&amp;$B1762)&amp;IF(INDEX(Variables!$D$5:$D$205,MATCH($A1762,Variables!$A$5:$A$205,0))="","","."&amp;INDEX(Variables!$D$5:$D$205,MATCH($A1762,Variables!$A$5:$A$205,0)))&amp;"."&amp;AF$5</f>
        <v/>
      </c>
      <c r="AG1762" s="38">
        <f>MAX(INDEX(AG$292:AG$303,$D1762)+AG1753*(1+$E1762),0.01)</f>
        <v/>
      </c>
      <c r="AH1762" s="37">
        <f>MAX(INDEX(AH$292:AH$303,$D1762)+AH1753*(1+$E1762),0.01)</f>
        <v/>
      </c>
      <c r="AI1762" s="37">
        <f>MAX(INDEX(AI$292:AI$303,$D1762)+AI1753*(1+$E1762),0.01)</f>
        <v/>
      </c>
      <c r="AJ1762" s="37">
        <f>MAX(INDEX(AJ$292:AJ$303,$D1762)+AJ1753*(1+$E1762),0.01)</f>
        <v/>
      </c>
      <c r="AK1762" s="37">
        <f>MAX(INDEX(AK$292:AK$303,$D1762)+AK1753*(1+$E1762),0.01)</f>
        <v/>
      </c>
      <c r="AL1762" s="37">
        <f>MAX(INDEX(AL$292:AL$303,$D1762)+AL1753*(1+$E1762),0.01)</f>
        <v/>
      </c>
      <c r="AM1762" s="37">
        <f>MAX(INDEX(AM$292:AM$303,$D1762)+AM1753*(1+$E1762),0.01)</f>
        <v/>
      </c>
      <c r="AN1762" s="37">
        <f>MAX(INDEX(AN$292:AN$303,$D1762)+AN1753*(1+$E1762),0.01)</f>
        <v/>
      </c>
      <c r="AO1762" s="37">
        <f>MAX(INDEX(AO$292:AO$303,$D1762)+AO1753*(1+$E1762),0.01)</f>
        <v/>
      </c>
      <c r="AP1762" s="37">
        <f>MAX(INDEX(AP$292:AP$303,$D1762)+AP1753*(1+$E1762),0.01)</f>
        <v/>
      </c>
      <c r="AQ1762" s="37">
        <f>MAX(INDEX(AQ$292:AQ$303,$D1762)+AQ1753*(1+$E1762),0.01)</f>
        <v/>
      </c>
      <c r="AR1762" s="37">
        <f>MAX(INDEX(AR$292:AR$303,$D1762)+AR1753*(1+$E1762),0.01)</f>
        <v/>
      </c>
      <c r="AS1762" s="37">
        <f>MAX(INDEX(AS$292:AS$303,$D1762)+AS1753*(1+$E1762),0.01)</f>
        <v/>
      </c>
      <c r="AT1762" s="37">
        <f>MAX(INDEX(AT$292:AT$303,$D1762)+AT1753*(1+$E1762),0.01)</f>
        <v/>
      </c>
      <c r="AU1762" s="37">
        <f>MAX(INDEX(AU$292:AU$303,$D1762)+AU1753*(1+$E1762),0.01)</f>
        <v/>
      </c>
      <c r="AV1762" s="37">
        <f>MAX(INDEX(AV$292:AV$303,$D1762)+AV1753*(1+$E1762),0.01)</f>
        <v/>
      </c>
      <c r="AW1762" s="37">
        <f>MAX(INDEX(AW$292:AW$303,$D1762)+AW1753*(1+$E1762),0.01)</f>
        <v/>
      </c>
      <c r="AX1762" s="37">
        <f>MAX(INDEX(AX$292:AX$303,$D1762)+AX1753*(1+$E1762),0.01)</f>
        <v/>
      </c>
      <c r="AY1762" s="40">
        <f>POSTTAX(INDEX(AY$292:AY$303,$D1762),AY1753,$E1762)</f>
        <v/>
      </c>
    </row>
    <row r="1763" hidden="1" outlineLevel="2">
      <c r="A1763" s="14" t="inlineStr">
        <is>
          <t>atp</t>
        </is>
      </c>
      <c r="B1763" s="14" t="inlineStr">
        <is>
          <t>die</t>
        </is>
      </c>
      <c r="C1763" s="14" t="inlineStr">
        <is>
          <t>omn</t>
        </is>
      </c>
      <c r="D1763" s="37">
        <f>INDEX(Inputs!$R$5:$R$132,MATCH($B1763&amp;"|"&amp;$C1763,Inputs!$A$5:$A$132,0))</f>
        <v/>
      </c>
      <c r="E1763" s="37">
        <f>INDEX(Inputs!$S$5:$S$132,MATCH($B1763&amp;"|"&amp;$C1763,Inputs!$A$5:$A$132,0))</f>
        <v/>
      </c>
      <c r="F1763" s="36" t="n"/>
      <c r="G1763" s="36" t="n"/>
      <c r="H1763" s="14">
        <f>INDEX(Variables!$B$5:$B$205,MATCH($A1763,Variables!$A$5:$A$205,0))&amp;IF($C1763="",""," | "&amp;INDEX(Mapping!$B$5:$B$26,MATCH($C1763,Mapping!$A$5:$A$26,0))&amp;" | "&amp;INDEX(Mapping!$B$30:$B$46,MATCH($B1763,Mapping!$A$30:$A$46,0)))</f>
        <v/>
      </c>
      <c r="I1763" s="14">
        <f>INDEX(Variables!$C$5:$C$205,MATCH($A1763,Variables!$A$5:$A$205,0))</f>
        <v/>
      </c>
      <c r="J1763" s="14">
        <f>INDEX(Variables!$E$5:$E$205,MATCH($A1763,Variables!$A$5:$A$205,0))</f>
        <v/>
      </c>
      <c r="K1763" s="11">
        <f>LOWER(Settings!$C$4)&amp;".mit."&amp;$A1763&amp;IF($C1763="","","."&amp;$C1763&amp;"."&amp;$B1763)&amp;IF(INDEX(Variables!$D$5:$D$205,MATCH($A1763,Variables!$A$5:$A$205,0))="","","."&amp;INDEX(Variables!$D$5:$D$205,MATCH($A1763,Variables!$A$5:$A$205,0)))&amp;"."&amp;K$5</f>
        <v/>
      </c>
      <c r="L1763" s="38">
        <f>MAX(INDEX(L$292:L$303,$D1763)+L1754*(1+$E1763),0.01)</f>
        <v/>
      </c>
      <c r="M1763" s="37">
        <f>MAX(INDEX(M$292:M$303,$D1763)+M1754*(1+$E1763),0.01)</f>
        <v/>
      </c>
      <c r="N1763" s="37">
        <f>MAX(INDEX(N$292:N$303,$D1763)+N1754*(1+$E1763),0.01)</f>
        <v/>
      </c>
      <c r="O1763" s="37">
        <f>MAX(INDEX(O$292:O$303,$D1763)+O1754*(1+$E1763),0.01)</f>
        <v/>
      </c>
      <c r="P1763" s="37">
        <f>MAX(INDEX(P$292:P$303,$D1763)+P1754*(1+$E1763),0.01)</f>
        <v/>
      </c>
      <c r="Q1763" s="37">
        <f>MAX(INDEX(Q$292:Q$303,$D1763)+Q1754*(1+$E1763),0.01)</f>
        <v/>
      </c>
      <c r="R1763" s="37">
        <f>MAX(INDEX(R$292:R$303,$D1763)+R1754*(1+$E1763),0.01)</f>
        <v/>
      </c>
      <c r="S1763" s="37">
        <f>MAX(INDEX(S$292:S$303,$D1763)+S1754*(1+$E1763),0.01)</f>
        <v/>
      </c>
      <c r="T1763" s="37">
        <f>MAX(INDEX(T$292:T$303,$D1763)+T1754*(1+$E1763),0.01)</f>
        <v/>
      </c>
      <c r="U1763" s="37">
        <f>MAX(INDEX(U$292:U$303,$D1763)+U1754*(1+$E1763),0.01)</f>
        <v/>
      </c>
      <c r="V1763" s="37">
        <f>MAX(INDEX(V$292:V$303,$D1763)+V1754*(1+$E1763),0.01)</f>
        <v/>
      </c>
      <c r="W1763" s="37">
        <f>MAX(INDEX(W$292:W$303,$D1763)+W1754*(1+$E1763),0.01)</f>
        <v/>
      </c>
      <c r="X1763" s="37">
        <f>MAX(INDEX(X$292:X$303,$D1763)+X1754*(1+$E1763),0.01)</f>
        <v/>
      </c>
      <c r="Y1763" s="37">
        <f>MAX(INDEX(Y$292:Y$303,$D1763)+Y1754*(1+$E1763),0.01)</f>
        <v/>
      </c>
      <c r="Z1763" s="37">
        <f>MAX(INDEX(Z$292:Z$303,$D1763)+Z1754*(1+$E1763),0.01)</f>
        <v/>
      </c>
      <c r="AA1763" s="37">
        <f>MAX(INDEX(AA$292:AA$303,$D1763)+AA1754*(1+$E1763),0.01)</f>
        <v/>
      </c>
      <c r="AB1763" s="37">
        <f>MAX(INDEX(AB$292:AB$303,$D1763)+AB1754*(1+$E1763),0.01)</f>
        <v/>
      </c>
      <c r="AC1763" s="37">
        <f>MAX(INDEX(AC$292:AC$303,$D1763)+AC1754*(1+$E1763),0.01)</f>
        <v/>
      </c>
      <c r="AD1763" s="40">
        <f>POSTTAX(INDEX(AD$292:AD$303,$D1763),AD1754,$E1763)</f>
        <v/>
      </c>
      <c r="AF1763" s="11">
        <f>LOWER(Settings!$C$4)&amp;".mit."&amp;$A1763&amp;IF($C1763="","","."&amp;$C1763&amp;"."&amp;$B1763)&amp;IF(INDEX(Variables!$D$5:$D$205,MATCH($A1763,Variables!$A$5:$A$205,0))="","","."&amp;INDEX(Variables!$D$5:$D$205,MATCH($A1763,Variables!$A$5:$A$205,0)))&amp;"."&amp;AF$5</f>
        <v/>
      </c>
      <c r="AG1763" s="38">
        <f>MAX(INDEX(AG$292:AG$303,$D1763)+AG1754*(1+$E1763),0.01)</f>
        <v/>
      </c>
      <c r="AH1763" s="37">
        <f>MAX(INDEX(AH$292:AH$303,$D1763)+AH1754*(1+$E1763),0.01)</f>
        <v/>
      </c>
      <c r="AI1763" s="37">
        <f>MAX(INDEX(AI$292:AI$303,$D1763)+AI1754*(1+$E1763),0.01)</f>
        <v/>
      </c>
      <c r="AJ1763" s="37">
        <f>MAX(INDEX(AJ$292:AJ$303,$D1763)+AJ1754*(1+$E1763),0.01)</f>
        <v/>
      </c>
      <c r="AK1763" s="37">
        <f>MAX(INDEX(AK$292:AK$303,$D1763)+AK1754*(1+$E1763),0.01)</f>
        <v/>
      </c>
      <c r="AL1763" s="37">
        <f>MAX(INDEX(AL$292:AL$303,$D1763)+AL1754*(1+$E1763),0.01)</f>
        <v/>
      </c>
      <c r="AM1763" s="37">
        <f>MAX(INDEX(AM$292:AM$303,$D1763)+AM1754*(1+$E1763),0.01)</f>
        <v/>
      </c>
      <c r="AN1763" s="37">
        <f>MAX(INDEX(AN$292:AN$303,$D1763)+AN1754*(1+$E1763),0.01)</f>
        <v/>
      </c>
      <c r="AO1763" s="37">
        <f>MAX(INDEX(AO$292:AO$303,$D1763)+AO1754*(1+$E1763),0.01)</f>
        <v/>
      </c>
      <c r="AP1763" s="37">
        <f>MAX(INDEX(AP$292:AP$303,$D1763)+AP1754*(1+$E1763),0.01)</f>
        <v/>
      </c>
      <c r="AQ1763" s="37">
        <f>MAX(INDEX(AQ$292:AQ$303,$D1763)+AQ1754*(1+$E1763),0.01)</f>
        <v/>
      </c>
      <c r="AR1763" s="37">
        <f>MAX(INDEX(AR$292:AR$303,$D1763)+AR1754*(1+$E1763),0.01)</f>
        <v/>
      </c>
      <c r="AS1763" s="37">
        <f>MAX(INDEX(AS$292:AS$303,$D1763)+AS1754*(1+$E1763),0.01)</f>
        <v/>
      </c>
      <c r="AT1763" s="37">
        <f>MAX(INDEX(AT$292:AT$303,$D1763)+AT1754*(1+$E1763),0.01)</f>
        <v/>
      </c>
      <c r="AU1763" s="37">
        <f>MAX(INDEX(AU$292:AU$303,$D1763)+AU1754*(1+$E1763),0.01)</f>
        <v/>
      </c>
      <c r="AV1763" s="37">
        <f>MAX(INDEX(AV$292:AV$303,$D1763)+AV1754*(1+$E1763),0.01)</f>
        <v/>
      </c>
      <c r="AW1763" s="37">
        <f>MAX(INDEX(AW$292:AW$303,$D1763)+AW1754*(1+$E1763),0.01)</f>
        <v/>
      </c>
      <c r="AX1763" s="37">
        <f>MAX(INDEX(AX$292:AX$303,$D1763)+AX1754*(1+$E1763),0.01)</f>
        <v/>
      </c>
      <c r="AY1763" s="40">
        <f>POSTTAX(INDEX(AY$292:AY$303,$D1763),AY1754,$E1763)</f>
        <v/>
      </c>
    </row>
    <row r="1764" hidden="1" outlineLevel="2">
      <c r="A1764" s="14" t="inlineStr">
        <is>
          <t>atp</t>
        </is>
      </c>
      <c r="B1764" s="14" t="inlineStr">
        <is>
          <t>lpg</t>
        </is>
      </c>
      <c r="C1764" s="14" t="inlineStr">
        <is>
          <t>omn</t>
        </is>
      </c>
      <c r="D1764" s="37">
        <f>INDEX(Inputs!$R$5:$R$132,MATCH($B1764&amp;"|"&amp;$C1764,Inputs!$A$5:$A$132,0))</f>
        <v/>
      </c>
      <c r="E1764" s="37">
        <f>INDEX(Inputs!$S$5:$S$132,MATCH($B1764&amp;"|"&amp;$C1764,Inputs!$A$5:$A$132,0))</f>
        <v/>
      </c>
      <c r="F1764" s="36" t="n"/>
      <c r="G1764" s="36" t="n"/>
      <c r="H1764" s="14">
        <f>INDEX(Variables!$B$5:$B$205,MATCH($A1764,Variables!$A$5:$A$205,0))&amp;IF($C1764="",""," | "&amp;INDEX(Mapping!$B$5:$B$26,MATCH($C1764,Mapping!$A$5:$A$26,0))&amp;" | "&amp;INDEX(Mapping!$B$30:$B$46,MATCH($B1764,Mapping!$A$30:$A$46,0)))</f>
        <v/>
      </c>
      <c r="I1764" s="14">
        <f>INDEX(Variables!$C$5:$C$205,MATCH($A1764,Variables!$A$5:$A$205,0))</f>
        <v/>
      </c>
      <c r="J1764" s="14">
        <f>INDEX(Variables!$E$5:$E$205,MATCH($A1764,Variables!$A$5:$A$205,0))</f>
        <v/>
      </c>
      <c r="K1764" s="11">
        <f>LOWER(Settings!$C$4)&amp;".mit."&amp;$A1764&amp;IF($C1764="","","."&amp;$C1764&amp;"."&amp;$B1764)&amp;IF(INDEX(Variables!$D$5:$D$205,MATCH($A1764,Variables!$A$5:$A$205,0))="","","."&amp;INDEX(Variables!$D$5:$D$205,MATCH($A1764,Variables!$A$5:$A$205,0)))&amp;"."&amp;K$5</f>
        <v/>
      </c>
      <c r="L1764" s="38">
        <f>MAX(INDEX(L$292:L$303,$D1764)+L1755*(1+$E1764),0.01)</f>
        <v/>
      </c>
      <c r="M1764" s="37">
        <f>MAX(INDEX(M$292:M$303,$D1764)+M1755*(1+$E1764),0.01)</f>
        <v/>
      </c>
      <c r="N1764" s="37">
        <f>MAX(INDEX(N$292:N$303,$D1764)+N1755*(1+$E1764),0.01)</f>
        <v/>
      </c>
      <c r="O1764" s="37">
        <f>MAX(INDEX(O$292:O$303,$D1764)+O1755*(1+$E1764),0.01)</f>
        <v/>
      </c>
      <c r="P1764" s="37">
        <f>MAX(INDEX(P$292:P$303,$D1764)+P1755*(1+$E1764),0.01)</f>
        <v/>
      </c>
      <c r="Q1764" s="37">
        <f>MAX(INDEX(Q$292:Q$303,$D1764)+Q1755*(1+$E1764),0.01)</f>
        <v/>
      </c>
      <c r="R1764" s="37">
        <f>MAX(INDEX(R$292:R$303,$D1764)+R1755*(1+$E1764),0.01)</f>
        <v/>
      </c>
      <c r="S1764" s="37">
        <f>MAX(INDEX(S$292:S$303,$D1764)+S1755*(1+$E1764),0.01)</f>
        <v/>
      </c>
      <c r="T1764" s="37">
        <f>MAX(INDEX(T$292:T$303,$D1764)+T1755*(1+$E1764),0.01)</f>
        <v/>
      </c>
      <c r="U1764" s="37">
        <f>MAX(INDEX(U$292:U$303,$D1764)+U1755*(1+$E1764),0.01)</f>
        <v/>
      </c>
      <c r="V1764" s="37">
        <f>MAX(INDEX(V$292:V$303,$D1764)+V1755*(1+$E1764),0.01)</f>
        <v/>
      </c>
      <c r="W1764" s="37">
        <f>MAX(INDEX(W$292:W$303,$D1764)+W1755*(1+$E1764),0.01)</f>
        <v/>
      </c>
      <c r="X1764" s="37">
        <f>MAX(INDEX(X$292:X$303,$D1764)+X1755*(1+$E1764),0.01)</f>
        <v/>
      </c>
      <c r="Y1764" s="37">
        <f>MAX(INDEX(Y$292:Y$303,$D1764)+Y1755*(1+$E1764),0.01)</f>
        <v/>
      </c>
      <c r="Z1764" s="37">
        <f>MAX(INDEX(Z$292:Z$303,$D1764)+Z1755*(1+$E1764),0.01)</f>
        <v/>
      </c>
      <c r="AA1764" s="37">
        <f>MAX(INDEX(AA$292:AA$303,$D1764)+AA1755*(1+$E1764),0.01)</f>
        <v/>
      </c>
      <c r="AB1764" s="37">
        <f>MAX(INDEX(AB$292:AB$303,$D1764)+AB1755*(1+$E1764),0.01)</f>
        <v/>
      </c>
      <c r="AC1764" s="37">
        <f>MAX(INDEX(AC$292:AC$303,$D1764)+AC1755*(1+$E1764),0.01)</f>
        <v/>
      </c>
      <c r="AD1764" s="40">
        <f>POSTTAX(INDEX(AD$292:AD$303,$D1764),AD1755,$E1764)</f>
        <v/>
      </c>
      <c r="AF1764" s="11">
        <f>LOWER(Settings!$C$4)&amp;".mit."&amp;$A1764&amp;IF($C1764="","","."&amp;$C1764&amp;"."&amp;$B1764)&amp;IF(INDEX(Variables!$D$5:$D$205,MATCH($A1764,Variables!$A$5:$A$205,0))="","","."&amp;INDEX(Variables!$D$5:$D$205,MATCH($A1764,Variables!$A$5:$A$205,0)))&amp;"."&amp;AF$5</f>
        <v/>
      </c>
      <c r="AG1764" s="38">
        <f>MAX(INDEX(AG$292:AG$303,$D1764)+AG1755*(1+$E1764),0.01)</f>
        <v/>
      </c>
      <c r="AH1764" s="37">
        <f>MAX(INDEX(AH$292:AH$303,$D1764)+AH1755*(1+$E1764),0.01)</f>
        <v/>
      </c>
      <c r="AI1764" s="37">
        <f>MAX(INDEX(AI$292:AI$303,$D1764)+AI1755*(1+$E1764),0.01)</f>
        <v/>
      </c>
      <c r="AJ1764" s="37">
        <f>MAX(INDEX(AJ$292:AJ$303,$D1764)+AJ1755*(1+$E1764),0.01)</f>
        <v/>
      </c>
      <c r="AK1764" s="37">
        <f>MAX(INDEX(AK$292:AK$303,$D1764)+AK1755*(1+$E1764),0.01)</f>
        <v/>
      </c>
      <c r="AL1764" s="37">
        <f>MAX(INDEX(AL$292:AL$303,$D1764)+AL1755*(1+$E1764),0.01)</f>
        <v/>
      </c>
      <c r="AM1764" s="37">
        <f>MAX(INDEX(AM$292:AM$303,$D1764)+AM1755*(1+$E1764),0.01)</f>
        <v/>
      </c>
      <c r="AN1764" s="37">
        <f>MAX(INDEX(AN$292:AN$303,$D1764)+AN1755*(1+$E1764),0.01)</f>
        <v/>
      </c>
      <c r="AO1764" s="37">
        <f>MAX(INDEX(AO$292:AO$303,$D1764)+AO1755*(1+$E1764),0.01)</f>
        <v/>
      </c>
      <c r="AP1764" s="37">
        <f>MAX(INDEX(AP$292:AP$303,$D1764)+AP1755*(1+$E1764),0.01)</f>
        <v/>
      </c>
      <c r="AQ1764" s="37">
        <f>MAX(INDEX(AQ$292:AQ$303,$D1764)+AQ1755*(1+$E1764),0.01)</f>
        <v/>
      </c>
      <c r="AR1764" s="37">
        <f>MAX(INDEX(AR$292:AR$303,$D1764)+AR1755*(1+$E1764),0.01)</f>
        <v/>
      </c>
      <c r="AS1764" s="37">
        <f>MAX(INDEX(AS$292:AS$303,$D1764)+AS1755*(1+$E1764),0.01)</f>
        <v/>
      </c>
      <c r="AT1764" s="37">
        <f>MAX(INDEX(AT$292:AT$303,$D1764)+AT1755*(1+$E1764),0.01)</f>
        <v/>
      </c>
      <c r="AU1764" s="37">
        <f>MAX(INDEX(AU$292:AU$303,$D1764)+AU1755*(1+$E1764),0.01)</f>
        <v/>
      </c>
      <c r="AV1764" s="37">
        <f>MAX(INDEX(AV$292:AV$303,$D1764)+AV1755*(1+$E1764),0.01)</f>
        <v/>
      </c>
      <c r="AW1764" s="37">
        <f>MAX(INDEX(AW$292:AW$303,$D1764)+AW1755*(1+$E1764),0.01)</f>
        <v/>
      </c>
      <c r="AX1764" s="37">
        <f>MAX(INDEX(AX$292:AX$303,$D1764)+AX1755*(1+$E1764),0.01)</f>
        <v/>
      </c>
      <c r="AY1764" s="40">
        <f>POSTTAX(INDEX(AY$292:AY$303,$D1764),AY1755,$E1764)</f>
        <v/>
      </c>
    </row>
    <row r="1765" hidden="1" outlineLevel="2">
      <c r="A1765" s="14" t="inlineStr">
        <is>
          <t>atp</t>
        </is>
      </c>
      <c r="B1765" s="14" t="inlineStr">
        <is>
          <t>ker</t>
        </is>
      </c>
      <c r="C1765" s="14" t="inlineStr">
        <is>
          <t>omn</t>
        </is>
      </c>
      <c r="D1765" s="37">
        <f>INDEX(Inputs!$R$5:$R$132,MATCH($B1765&amp;"|"&amp;$C1765,Inputs!$A$5:$A$132,0))</f>
        <v/>
      </c>
      <c r="E1765" s="37">
        <f>INDEX(Inputs!$S$5:$S$132,MATCH($B1765&amp;"|"&amp;$C1765,Inputs!$A$5:$A$132,0))</f>
        <v/>
      </c>
      <c r="F1765" s="36" t="n"/>
      <c r="G1765" s="36" t="n"/>
      <c r="H1765" s="14">
        <f>INDEX(Variables!$B$5:$B$205,MATCH($A1765,Variables!$A$5:$A$205,0))&amp;IF($C1765="",""," | "&amp;INDEX(Mapping!$B$5:$B$26,MATCH($C1765,Mapping!$A$5:$A$26,0))&amp;" | "&amp;INDEX(Mapping!$B$30:$B$46,MATCH($B1765,Mapping!$A$30:$A$46,0)))</f>
        <v/>
      </c>
      <c r="I1765" s="14">
        <f>INDEX(Variables!$C$5:$C$205,MATCH($A1765,Variables!$A$5:$A$205,0))</f>
        <v/>
      </c>
      <c r="J1765" s="14">
        <f>INDEX(Variables!$E$5:$E$205,MATCH($A1765,Variables!$A$5:$A$205,0))</f>
        <v/>
      </c>
      <c r="K1765" s="11">
        <f>LOWER(Settings!$C$4)&amp;".mit."&amp;$A1765&amp;IF($C1765="","","."&amp;$C1765&amp;"."&amp;$B1765)&amp;IF(INDEX(Variables!$D$5:$D$205,MATCH($A1765,Variables!$A$5:$A$205,0))="","","."&amp;INDEX(Variables!$D$5:$D$205,MATCH($A1765,Variables!$A$5:$A$205,0)))&amp;"."&amp;K$5</f>
        <v/>
      </c>
      <c r="L1765" s="38">
        <f>MAX(INDEX(L$292:L$303,$D1765)+L1756*(1+$E1765),0.01)</f>
        <v/>
      </c>
      <c r="M1765" s="37">
        <f>MAX(INDEX(M$292:M$303,$D1765)+M1756*(1+$E1765),0.01)</f>
        <v/>
      </c>
      <c r="N1765" s="37">
        <f>MAX(INDEX(N$292:N$303,$D1765)+N1756*(1+$E1765),0.01)</f>
        <v/>
      </c>
      <c r="O1765" s="37">
        <f>MAX(INDEX(O$292:O$303,$D1765)+O1756*(1+$E1765),0.01)</f>
        <v/>
      </c>
      <c r="P1765" s="37">
        <f>MAX(INDEX(P$292:P$303,$D1765)+P1756*(1+$E1765),0.01)</f>
        <v/>
      </c>
      <c r="Q1765" s="37">
        <f>MAX(INDEX(Q$292:Q$303,$D1765)+Q1756*(1+$E1765),0.01)</f>
        <v/>
      </c>
      <c r="R1765" s="37">
        <f>MAX(INDEX(R$292:R$303,$D1765)+R1756*(1+$E1765),0.01)</f>
        <v/>
      </c>
      <c r="S1765" s="37">
        <f>MAX(INDEX(S$292:S$303,$D1765)+S1756*(1+$E1765),0.01)</f>
        <v/>
      </c>
      <c r="T1765" s="37">
        <f>MAX(INDEX(T$292:T$303,$D1765)+T1756*(1+$E1765),0.01)</f>
        <v/>
      </c>
      <c r="U1765" s="37">
        <f>MAX(INDEX(U$292:U$303,$D1765)+U1756*(1+$E1765),0.01)</f>
        <v/>
      </c>
      <c r="V1765" s="37">
        <f>MAX(INDEX(V$292:V$303,$D1765)+V1756*(1+$E1765),0.01)</f>
        <v/>
      </c>
      <c r="W1765" s="37">
        <f>MAX(INDEX(W$292:W$303,$D1765)+W1756*(1+$E1765),0.01)</f>
        <v/>
      </c>
      <c r="X1765" s="37">
        <f>MAX(INDEX(X$292:X$303,$D1765)+X1756*(1+$E1765),0.01)</f>
        <v/>
      </c>
      <c r="Y1765" s="37">
        <f>MAX(INDEX(Y$292:Y$303,$D1765)+Y1756*(1+$E1765),0.01)</f>
        <v/>
      </c>
      <c r="Z1765" s="37">
        <f>MAX(INDEX(Z$292:Z$303,$D1765)+Z1756*(1+$E1765),0.01)</f>
        <v/>
      </c>
      <c r="AA1765" s="37">
        <f>MAX(INDEX(AA$292:AA$303,$D1765)+AA1756*(1+$E1765),0.01)</f>
        <v/>
      </c>
      <c r="AB1765" s="37">
        <f>MAX(INDEX(AB$292:AB$303,$D1765)+AB1756*(1+$E1765),0.01)</f>
        <v/>
      </c>
      <c r="AC1765" s="37">
        <f>MAX(INDEX(AC$292:AC$303,$D1765)+AC1756*(1+$E1765),0.01)</f>
        <v/>
      </c>
      <c r="AD1765" s="40">
        <f>POSTTAX(INDEX(AD$292:AD$303,$D1765),AD1756,$E1765)</f>
        <v/>
      </c>
      <c r="AF1765" s="11">
        <f>LOWER(Settings!$C$4)&amp;".mit."&amp;$A1765&amp;IF($C1765="","","."&amp;$C1765&amp;"."&amp;$B1765)&amp;IF(INDEX(Variables!$D$5:$D$205,MATCH($A1765,Variables!$A$5:$A$205,0))="","","."&amp;INDEX(Variables!$D$5:$D$205,MATCH($A1765,Variables!$A$5:$A$205,0)))&amp;"."&amp;AF$5</f>
        <v/>
      </c>
      <c r="AG1765" s="38">
        <f>MAX(INDEX(AG$292:AG$303,$D1765)+AG1756*(1+$E1765),0.01)</f>
        <v/>
      </c>
      <c r="AH1765" s="37">
        <f>MAX(INDEX(AH$292:AH$303,$D1765)+AH1756*(1+$E1765),0.01)</f>
        <v/>
      </c>
      <c r="AI1765" s="37">
        <f>MAX(INDEX(AI$292:AI$303,$D1765)+AI1756*(1+$E1765),0.01)</f>
        <v/>
      </c>
      <c r="AJ1765" s="37">
        <f>MAX(INDEX(AJ$292:AJ$303,$D1765)+AJ1756*(1+$E1765),0.01)</f>
        <v/>
      </c>
      <c r="AK1765" s="37">
        <f>MAX(INDEX(AK$292:AK$303,$D1765)+AK1756*(1+$E1765),0.01)</f>
        <v/>
      </c>
      <c r="AL1765" s="37">
        <f>MAX(INDEX(AL$292:AL$303,$D1765)+AL1756*(1+$E1765),0.01)</f>
        <v/>
      </c>
      <c r="AM1765" s="37">
        <f>MAX(INDEX(AM$292:AM$303,$D1765)+AM1756*(1+$E1765),0.01)</f>
        <v/>
      </c>
      <c r="AN1765" s="37">
        <f>MAX(INDEX(AN$292:AN$303,$D1765)+AN1756*(1+$E1765),0.01)</f>
        <v/>
      </c>
      <c r="AO1765" s="37">
        <f>MAX(INDEX(AO$292:AO$303,$D1765)+AO1756*(1+$E1765),0.01)</f>
        <v/>
      </c>
      <c r="AP1765" s="37">
        <f>MAX(INDEX(AP$292:AP$303,$D1765)+AP1756*(1+$E1765),0.01)</f>
        <v/>
      </c>
      <c r="AQ1765" s="37">
        <f>MAX(INDEX(AQ$292:AQ$303,$D1765)+AQ1756*(1+$E1765),0.01)</f>
        <v/>
      </c>
      <c r="AR1765" s="37">
        <f>MAX(INDEX(AR$292:AR$303,$D1765)+AR1756*(1+$E1765),0.01)</f>
        <v/>
      </c>
      <c r="AS1765" s="37">
        <f>MAX(INDEX(AS$292:AS$303,$D1765)+AS1756*(1+$E1765),0.01)</f>
        <v/>
      </c>
      <c r="AT1765" s="37">
        <f>MAX(INDEX(AT$292:AT$303,$D1765)+AT1756*(1+$E1765),0.01)</f>
        <v/>
      </c>
      <c r="AU1765" s="37">
        <f>MAX(INDEX(AU$292:AU$303,$D1765)+AU1756*(1+$E1765),0.01)</f>
        <v/>
      </c>
      <c r="AV1765" s="37">
        <f>MAX(INDEX(AV$292:AV$303,$D1765)+AV1756*(1+$E1765),0.01)</f>
        <v/>
      </c>
      <c r="AW1765" s="37">
        <f>MAX(INDEX(AW$292:AW$303,$D1765)+AW1756*(1+$E1765),0.01)</f>
        <v/>
      </c>
      <c r="AX1765" s="37">
        <f>MAX(INDEX(AX$292:AX$303,$D1765)+AX1756*(1+$E1765),0.01)</f>
        <v/>
      </c>
      <c r="AY1765" s="40">
        <f>POSTTAX(INDEX(AY$292:AY$303,$D1765),AY1756,$E1765)</f>
        <v/>
      </c>
    </row>
    <row r="1766" hidden="1" outlineLevel="2">
      <c r="A1766" s="14" t="inlineStr">
        <is>
          <t>atp</t>
        </is>
      </c>
      <c r="B1766" s="14" t="inlineStr">
        <is>
          <t>oop</t>
        </is>
      </c>
      <c r="C1766" s="14" t="inlineStr">
        <is>
          <t>omn</t>
        </is>
      </c>
      <c r="D1766" s="37">
        <f>INDEX(Inputs!$R$5:$R$132,MATCH($B1766&amp;"|"&amp;$C1766,Inputs!$A$5:$A$132,0))</f>
        <v/>
      </c>
      <c r="E1766" s="37">
        <f>INDEX(Inputs!$S$5:$S$132,MATCH($B1766&amp;"|"&amp;$C1766,Inputs!$A$5:$A$132,0))</f>
        <v/>
      </c>
      <c r="F1766" s="36" t="n"/>
      <c r="G1766" s="36" t="n"/>
      <c r="H1766" s="14">
        <f>INDEX(Variables!$B$5:$B$205,MATCH($A1766,Variables!$A$5:$A$205,0))&amp;IF($C1766="",""," | "&amp;INDEX(Mapping!$B$5:$B$26,MATCH($C1766,Mapping!$A$5:$A$26,0))&amp;" | "&amp;INDEX(Mapping!$B$30:$B$46,MATCH($B1766,Mapping!$A$30:$A$46,0)))</f>
        <v/>
      </c>
      <c r="I1766" s="14">
        <f>INDEX(Variables!$C$5:$C$205,MATCH($A1766,Variables!$A$5:$A$205,0))</f>
        <v/>
      </c>
      <c r="J1766" s="14">
        <f>INDEX(Variables!$E$5:$E$205,MATCH($A1766,Variables!$A$5:$A$205,0))</f>
        <v/>
      </c>
      <c r="K1766" s="11">
        <f>LOWER(Settings!$C$4)&amp;".mit."&amp;$A1766&amp;IF($C1766="","","."&amp;$C1766&amp;"."&amp;$B1766)&amp;IF(INDEX(Variables!$D$5:$D$205,MATCH($A1766,Variables!$A$5:$A$205,0))="","","."&amp;INDEX(Variables!$D$5:$D$205,MATCH($A1766,Variables!$A$5:$A$205,0)))&amp;"."&amp;K$5</f>
        <v/>
      </c>
      <c r="L1766" s="38">
        <f>MAX(INDEX(L$292:L$303,$D1766)+L1757*(1+$E1766),0.01)</f>
        <v/>
      </c>
      <c r="M1766" s="37">
        <f>MAX(INDEX(M$292:M$303,$D1766)+M1757*(1+$E1766),0.01)</f>
        <v/>
      </c>
      <c r="N1766" s="37">
        <f>MAX(INDEX(N$292:N$303,$D1766)+N1757*(1+$E1766),0.01)</f>
        <v/>
      </c>
      <c r="O1766" s="37">
        <f>MAX(INDEX(O$292:O$303,$D1766)+O1757*(1+$E1766),0.01)</f>
        <v/>
      </c>
      <c r="P1766" s="37">
        <f>MAX(INDEX(P$292:P$303,$D1766)+P1757*(1+$E1766),0.01)</f>
        <v/>
      </c>
      <c r="Q1766" s="37">
        <f>MAX(INDEX(Q$292:Q$303,$D1766)+Q1757*(1+$E1766),0.01)</f>
        <v/>
      </c>
      <c r="R1766" s="37">
        <f>MAX(INDEX(R$292:R$303,$D1766)+R1757*(1+$E1766),0.01)</f>
        <v/>
      </c>
      <c r="S1766" s="37">
        <f>MAX(INDEX(S$292:S$303,$D1766)+S1757*(1+$E1766),0.01)</f>
        <v/>
      </c>
      <c r="T1766" s="37">
        <f>MAX(INDEX(T$292:T$303,$D1766)+T1757*(1+$E1766),0.01)</f>
        <v/>
      </c>
      <c r="U1766" s="37">
        <f>MAX(INDEX(U$292:U$303,$D1766)+U1757*(1+$E1766),0.01)</f>
        <v/>
      </c>
      <c r="V1766" s="37">
        <f>MAX(INDEX(V$292:V$303,$D1766)+V1757*(1+$E1766),0.01)</f>
        <v/>
      </c>
      <c r="W1766" s="37">
        <f>MAX(INDEX(W$292:W$303,$D1766)+W1757*(1+$E1766),0.01)</f>
        <v/>
      </c>
      <c r="X1766" s="37">
        <f>MAX(INDEX(X$292:X$303,$D1766)+X1757*(1+$E1766),0.01)</f>
        <v/>
      </c>
      <c r="Y1766" s="37">
        <f>MAX(INDEX(Y$292:Y$303,$D1766)+Y1757*(1+$E1766),0.01)</f>
        <v/>
      </c>
      <c r="Z1766" s="37">
        <f>MAX(INDEX(Z$292:Z$303,$D1766)+Z1757*(1+$E1766),0.01)</f>
        <v/>
      </c>
      <c r="AA1766" s="37">
        <f>MAX(INDEX(AA$292:AA$303,$D1766)+AA1757*(1+$E1766),0.01)</f>
        <v/>
      </c>
      <c r="AB1766" s="37">
        <f>MAX(INDEX(AB$292:AB$303,$D1766)+AB1757*(1+$E1766),0.01)</f>
        <v/>
      </c>
      <c r="AC1766" s="37">
        <f>MAX(INDEX(AC$292:AC$303,$D1766)+AC1757*(1+$E1766),0.01)</f>
        <v/>
      </c>
      <c r="AD1766" s="40">
        <f>POSTTAX(INDEX(AD$292:AD$303,$D1766),AD1757,$E1766)</f>
        <v/>
      </c>
      <c r="AF1766" s="11">
        <f>LOWER(Settings!$C$4)&amp;".mit."&amp;$A1766&amp;IF($C1766="","","."&amp;$C1766&amp;"."&amp;$B1766)&amp;IF(INDEX(Variables!$D$5:$D$205,MATCH($A1766,Variables!$A$5:$A$205,0))="","","."&amp;INDEX(Variables!$D$5:$D$205,MATCH($A1766,Variables!$A$5:$A$205,0)))&amp;"."&amp;AF$5</f>
        <v/>
      </c>
      <c r="AG1766" s="38">
        <f>MAX(INDEX(AG$292:AG$303,$D1766)+AG1757*(1+$E1766),0.01)</f>
        <v/>
      </c>
      <c r="AH1766" s="37">
        <f>MAX(INDEX(AH$292:AH$303,$D1766)+AH1757*(1+$E1766),0.01)</f>
        <v/>
      </c>
      <c r="AI1766" s="37">
        <f>MAX(INDEX(AI$292:AI$303,$D1766)+AI1757*(1+$E1766),0.01)</f>
        <v/>
      </c>
      <c r="AJ1766" s="37">
        <f>MAX(INDEX(AJ$292:AJ$303,$D1766)+AJ1757*(1+$E1766),0.01)</f>
        <v/>
      </c>
      <c r="AK1766" s="37">
        <f>MAX(INDEX(AK$292:AK$303,$D1766)+AK1757*(1+$E1766),0.01)</f>
        <v/>
      </c>
      <c r="AL1766" s="37">
        <f>MAX(INDEX(AL$292:AL$303,$D1766)+AL1757*(1+$E1766),0.01)</f>
        <v/>
      </c>
      <c r="AM1766" s="37">
        <f>MAX(INDEX(AM$292:AM$303,$D1766)+AM1757*(1+$E1766),0.01)</f>
        <v/>
      </c>
      <c r="AN1766" s="37">
        <f>MAX(INDEX(AN$292:AN$303,$D1766)+AN1757*(1+$E1766),0.01)</f>
        <v/>
      </c>
      <c r="AO1766" s="37">
        <f>MAX(INDEX(AO$292:AO$303,$D1766)+AO1757*(1+$E1766),0.01)</f>
        <v/>
      </c>
      <c r="AP1766" s="37">
        <f>MAX(INDEX(AP$292:AP$303,$D1766)+AP1757*(1+$E1766),0.01)</f>
        <v/>
      </c>
      <c r="AQ1766" s="37">
        <f>MAX(INDEX(AQ$292:AQ$303,$D1766)+AQ1757*(1+$E1766),0.01)</f>
        <v/>
      </c>
      <c r="AR1766" s="37">
        <f>MAX(INDEX(AR$292:AR$303,$D1766)+AR1757*(1+$E1766),0.01)</f>
        <v/>
      </c>
      <c r="AS1766" s="37">
        <f>MAX(INDEX(AS$292:AS$303,$D1766)+AS1757*(1+$E1766),0.01)</f>
        <v/>
      </c>
      <c r="AT1766" s="37">
        <f>MAX(INDEX(AT$292:AT$303,$D1766)+AT1757*(1+$E1766),0.01)</f>
        <v/>
      </c>
      <c r="AU1766" s="37">
        <f>MAX(INDEX(AU$292:AU$303,$D1766)+AU1757*(1+$E1766),0.01)</f>
        <v/>
      </c>
      <c r="AV1766" s="37">
        <f>MAX(INDEX(AV$292:AV$303,$D1766)+AV1757*(1+$E1766),0.01)</f>
        <v/>
      </c>
      <c r="AW1766" s="37">
        <f>MAX(INDEX(AW$292:AW$303,$D1766)+AW1757*(1+$E1766),0.01)</f>
        <v/>
      </c>
      <c r="AX1766" s="37">
        <f>MAX(INDEX(AX$292:AX$303,$D1766)+AX1757*(1+$E1766),0.01)</f>
        <v/>
      </c>
      <c r="AY1766" s="40">
        <f>POSTTAX(INDEX(AY$292:AY$303,$D1766),AY1757,$E1766)</f>
        <v/>
      </c>
    </row>
    <row r="1767" hidden="1" outlineLevel="2">
      <c r="A1767" s="14" t="inlineStr">
        <is>
          <t>atp</t>
        </is>
      </c>
      <c r="B1767" s="14" t="inlineStr">
        <is>
          <t>bio</t>
        </is>
      </c>
      <c r="C1767" s="14" t="inlineStr">
        <is>
          <t>omn</t>
        </is>
      </c>
      <c r="D1767" s="37">
        <f>INDEX(Inputs!$R$5:$R$132,MATCH($B1767&amp;"|"&amp;$C1767,Inputs!$A$5:$A$132,0))</f>
        <v/>
      </c>
      <c r="E1767" s="37">
        <f>INDEX(Inputs!$S$5:$S$132,MATCH($B1767&amp;"|"&amp;$C1767,Inputs!$A$5:$A$132,0))</f>
        <v/>
      </c>
      <c r="F1767" s="36" t="n"/>
      <c r="G1767" s="36" t="n"/>
      <c r="H1767" s="14">
        <f>INDEX(Variables!$B$5:$B$205,MATCH($A1767,Variables!$A$5:$A$205,0))&amp;IF($C1767="",""," | "&amp;INDEX(Mapping!$B$5:$B$26,MATCH($C1767,Mapping!$A$5:$A$26,0))&amp;" | "&amp;INDEX(Mapping!$B$30:$B$46,MATCH($B1767,Mapping!$A$30:$A$46,0)))</f>
        <v/>
      </c>
      <c r="I1767" s="14">
        <f>INDEX(Variables!$C$5:$C$205,MATCH($A1767,Variables!$A$5:$A$205,0))</f>
        <v/>
      </c>
      <c r="J1767" s="14">
        <f>INDEX(Variables!$E$5:$E$205,MATCH($A1767,Variables!$A$5:$A$205,0))</f>
        <v/>
      </c>
      <c r="K1767" s="11">
        <f>LOWER(Settings!$C$4)&amp;".mit."&amp;$A1767&amp;IF($C1767="","","."&amp;$C1767&amp;"."&amp;$B1767)&amp;IF(INDEX(Variables!$D$5:$D$205,MATCH($A1767,Variables!$A$5:$A$205,0))="","","."&amp;INDEX(Variables!$D$5:$D$205,MATCH($A1767,Variables!$A$5:$A$205,0)))&amp;"."&amp;K$5</f>
        <v/>
      </c>
      <c r="L1767" s="38">
        <f>MAX(INDEX(L$292:L$303,$D1767)+L1758*(1+$E1767),0.01)</f>
        <v/>
      </c>
      <c r="M1767" s="37">
        <f>MAX(INDEX(M$292:M$303,$D1767)+M1758*(1+$E1767),0.01)</f>
        <v/>
      </c>
      <c r="N1767" s="37">
        <f>MAX(INDEX(N$292:N$303,$D1767)+N1758*(1+$E1767),0.01)</f>
        <v/>
      </c>
      <c r="O1767" s="37">
        <f>MAX(INDEX(O$292:O$303,$D1767)+O1758*(1+$E1767),0.01)</f>
        <v/>
      </c>
      <c r="P1767" s="37">
        <f>MAX(INDEX(P$292:P$303,$D1767)+P1758*(1+$E1767),0.01)</f>
        <v/>
      </c>
      <c r="Q1767" s="37">
        <f>MAX(INDEX(Q$292:Q$303,$D1767)+Q1758*(1+$E1767),0.01)</f>
        <v/>
      </c>
      <c r="R1767" s="37">
        <f>MAX(INDEX(R$292:R$303,$D1767)+R1758*(1+$E1767),0.01)</f>
        <v/>
      </c>
      <c r="S1767" s="37">
        <f>MAX(INDEX(S$292:S$303,$D1767)+S1758*(1+$E1767),0.01)</f>
        <v/>
      </c>
      <c r="T1767" s="37">
        <f>MAX(INDEX(T$292:T$303,$D1767)+T1758*(1+$E1767),0.01)</f>
        <v/>
      </c>
      <c r="U1767" s="37">
        <f>MAX(INDEX(U$292:U$303,$D1767)+U1758*(1+$E1767),0.01)</f>
        <v/>
      </c>
      <c r="V1767" s="37">
        <f>MAX(INDEX(V$292:V$303,$D1767)+V1758*(1+$E1767),0.01)</f>
        <v/>
      </c>
      <c r="W1767" s="37">
        <f>MAX(INDEX(W$292:W$303,$D1767)+W1758*(1+$E1767),0.01)</f>
        <v/>
      </c>
      <c r="X1767" s="37">
        <f>MAX(INDEX(X$292:X$303,$D1767)+X1758*(1+$E1767),0.01)</f>
        <v/>
      </c>
      <c r="Y1767" s="37">
        <f>MAX(INDEX(Y$292:Y$303,$D1767)+Y1758*(1+$E1767),0.01)</f>
        <v/>
      </c>
      <c r="Z1767" s="37">
        <f>MAX(INDEX(Z$292:Z$303,$D1767)+Z1758*(1+$E1767),0.01)</f>
        <v/>
      </c>
      <c r="AA1767" s="37">
        <f>MAX(INDEX(AA$292:AA$303,$D1767)+AA1758*(1+$E1767),0.01)</f>
        <v/>
      </c>
      <c r="AB1767" s="37">
        <f>MAX(INDEX(AB$292:AB$303,$D1767)+AB1758*(1+$E1767),0.01)</f>
        <v/>
      </c>
      <c r="AC1767" s="37">
        <f>MAX(INDEX(AC$292:AC$303,$D1767)+AC1758*(1+$E1767),0.01)</f>
        <v/>
      </c>
      <c r="AD1767" s="40">
        <f>POSTTAX(INDEX(AD$292:AD$303,$D1767),AD1758,$E1767)</f>
        <v/>
      </c>
      <c r="AF1767" s="11">
        <f>LOWER(Settings!$C$4)&amp;".mit."&amp;$A1767&amp;IF($C1767="","","."&amp;$C1767&amp;"."&amp;$B1767)&amp;IF(INDEX(Variables!$D$5:$D$205,MATCH($A1767,Variables!$A$5:$A$205,0))="","","."&amp;INDEX(Variables!$D$5:$D$205,MATCH($A1767,Variables!$A$5:$A$205,0)))&amp;"."&amp;AF$5</f>
        <v/>
      </c>
      <c r="AG1767" s="38">
        <f>MAX(INDEX(AG$292:AG$303,$D1767)+AG1758*(1+$E1767),0.01)</f>
        <v/>
      </c>
      <c r="AH1767" s="37">
        <f>MAX(INDEX(AH$292:AH$303,$D1767)+AH1758*(1+$E1767),0.01)</f>
        <v/>
      </c>
      <c r="AI1767" s="37">
        <f>MAX(INDEX(AI$292:AI$303,$D1767)+AI1758*(1+$E1767),0.01)</f>
        <v/>
      </c>
      <c r="AJ1767" s="37">
        <f>MAX(INDEX(AJ$292:AJ$303,$D1767)+AJ1758*(1+$E1767),0.01)</f>
        <v/>
      </c>
      <c r="AK1767" s="37">
        <f>MAX(INDEX(AK$292:AK$303,$D1767)+AK1758*(1+$E1767),0.01)</f>
        <v/>
      </c>
      <c r="AL1767" s="37">
        <f>MAX(INDEX(AL$292:AL$303,$D1767)+AL1758*(1+$E1767),0.01)</f>
        <v/>
      </c>
      <c r="AM1767" s="37">
        <f>MAX(INDEX(AM$292:AM$303,$D1767)+AM1758*(1+$E1767),0.01)</f>
        <v/>
      </c>
      <c r="AN1767" s="37">
        <f>MAX(INDEX(AN$292:AN$303,$D1767)+AN1758*(1+$E1767),0.01)</f>
        <v/>
      </c>
      <c r="AO1767" s="37">
        <f>MAX(INDEX(AO$292:AO$303,$D1767)+AO1758*(1+$E1767),0.01)</f>
        <v/>
      </c>
      <c r="AP1767" s="37">
        <f>MAX(INDEX(AP$292:AP$303,$D1767)+AP1758*(1+$E1767),0.01)</f>
        <v/>
      </c>
      <c r="AQ1767" s="37">
        <f>MAX(INDEX(AQ$292:AQ$303,$D1767)+AQ1758*(1+$E1767),0.01)</f>
        <v/>
      </c>
      <c r="AR1767" s="37">
        <f>MAX(INDEX(AR$292:AR$303,$D1767)+AR1758*(1+$E1767),0.01)</f>
        <v/>
      </c>
      <c r="AS1767" s="37">
        <f>MAX(INDEX(AS$292:AS$303,$D1767)+AS1758*(1+$E1767),0.01)</f>
        <v/>
      </c>
      <c r="AT1767" s="37">
        <f>MAX(INDEX(AT$292:AT$303,$D1767)+AT1758*(1+$E1767),0.01)</f>
        <v/>
      </c>
      <c r="AU1767" s="37">
        <f>MAX(INDEX(AU$292:AU$303,$D1767)+AU1758*(1+$E1767),0.01)</f>
        <v/>
      </c>
      <c r="AV1767" s="37">
        <f>MAX(INDEX(AV$292:AV$303,$D1767)+AV1758*(1+$E1767),0.01)</f>
        <v/>
      </c>
      <c r="AW1767" s="37">
        <f>MAX(INDEX(AW$292:AW$303,$D1767)+AW1758*(1+$E1767),0.01)</f>
        <v/>
      </c>
      <c r="AX1767" s="37">
        <f>MAX(INDEX(AX$292:AX$303,$D1767)+AX1758*(1+$E1767),0.01)</f>
        <v/>
      </c>
      <c r="AY1767" s="40">
        <f>POSTTAX(INDEX(AY$292:AY$303,$D1767),AY1758,$E1767)</f>
        <v/>
      </c>
    </row>
    <row r="1768" hidden="1" outlineLevel="2"/>
    <row r="1769" hidden="1" outlineLevel="2">
      <c r="A1769" s="14" t="inlineStr">
        <is>
          <t>shp</t>
        </is>
      </c>
      <c r="B1769" s="14" t="inlineStr">
        <is>
          <t>coa</t>
        </is>
      </c>
      <c r="C1769" s="14" t="inlineStr">
        <is>
          <t>omn</t>
        </is>
      </c>
      <c r="D1769" s="37">
        <f>INDEX(Inputs!$M$5:$M$132,MATCH($B1769&amp;"|"&amp;$C1769,Inputs!$A$5:$A$132,0))</f>
        <v/>
      </c>
      <c r="E1769" s="37">
        <f>INDEX(Inputs!$T$5:$T$132,MATCH($B1769&amp;"|"&amp;$C1769,Inputs!$A$5:$A$132,0))</f>
        <v/>
      </c>
      <c r="F1769" s="37">
        <f>INDEX(Inputs!$K$5:$K$132,MATCH($B1769&amp;"|"&amp;$C1769,Inputs!$A$5:$A$132,0))</f>
        <v/>
      </c>
      <c r="G1769" s="36" t="n"/>
      <c r="H1769" s="14">
        <f>INDEX(Variables!$B$5:$B$205,MATCH($A1769,Variables!$A$5:$A$205,0))&amp;IF($C1769="",""," | "&amp;INDEX(Mapping!$B$5:$B$26,MATCH($C1769,Mapping!$A$5:$A$26,0))&amp;" | "&amp;INDEX(Mapping!$B$30:$B$46,MATCH($B1769,Mapping!$A$30:$A$46,0)))</f>
        <v/>
      </c>
      <c r="I1769" s="14">
        <f>INDEX(Variables!$C$5:$C$205,MATCH($A1769,Variables!$A$5:$A$205,0))</f>
        <v/>
      </c>
      <c r="J1769" s="14">
        <f>INDEX(Variables!$E$5:$E$205,MATCH($A1769,Variables!$A$5:$A$205,0))</f>
        <v/>
      </c>
      <c r="K1769" s="11">
        <f>LOWER(Settings!$C$4)&amp;".mit."&amp;$A1769&amp;IF($C1769="","","."&amp;$C1769&amp;"."&amp;$B1769)&amp;IF(INDEX(Variables!$D$5:$D$205,MATCH($A1769,Variables!$A$5:$A$205,0))="","","."&amp;INDEX(Variables!$D$5:$D$205,MATCH($A1769,Variables!$A$5:$A$205,0)))&amp;"."&amp;K$5</f>
        <v/>
      </c>
      <c r="L1769" s="38">
        <f>(INDEX(L$235:L$238,$D1769)*INDEX(L$239:L$255,$F1769)+L$194*INDEX(L$121:L$137,$F1769)*INDEX(L$151:L$167,$F1769))*$E1769</f>
        <v/>
      </c>
      <c r="M1769" s="37">
        <f>(INDEX(M$235:M$238,$D1769)*INDEX(M$239:M$255,$F1769)+M$194*INDEX(M$121:M$137,$F1769)*INDEX(M$151:M$167,$F1769))*$E1769</f>
        <v/>
      </c>
      <c r="N1769" s="37">
        <f>(INDEX(N$235:N$238,$D1769)*INDEX(N$239:N$255,$F1769)+N$194*INDEX(N$121:N$137,$F1769)*INDEX(N$151:N$167,$F1769))*$E1769</f>
        <v/>
      </c>
      <c r="O1769" s="37">
        <f>(INDEX(O$235:O$238,$D1769)*INDEX(O$239:O$255,$F1769)+O$194*INDEX(O$121:O$137,$F1769)*INDEX(O$151:O$167,$F1769))*$E1769</f>
        <v/>
      </c>
      <c r="P1769" s="37">
        <f>(INDEX(P$235:P$238,$D1769)*INDEX(P$239:P$255,$F1769)+P$194*INDEX(P$121:P$137,$F1769)*INDEX(P$151:P$167,$F1769))*$E1769</f>
        <v/>
      </c>
      <c r="Q1769" s="37">
        <f>(INDEX(Q$235:Q$238,$D1769)*INDEX(Q$239:Q$255,$F1769)+Q$194*INDEX(Q$121:Q$137,$F1769)*INDEX(Q$151:Q$167,$F1769))*$E1769</f>
        <v/>
      </c>
      <c r="R1769" s="37">
        <f>(INDEX(R$235:R$238,$D1769)*INDEX(R$239:R$255,$F1769)+R$194*INDEX(R$121:R$137,$F1769)*INDEX(R$151:R$167,$F1769))*$E1769</f>
        <v/>
      </c>
      <c r="S1769" s="37">
        <f>(INDEX(S$235:S$238,$D1769)*INDEX(S$239:S$255,$F1769)+S$194*INDEX(S$121:S$137,$F1769)*INDEX(S$151:S$167,$F1769))*$E1769</f>
        <v/>
      </c>
      <c r="T1769" s="37">
        <f>(INDEX(T$235:T$238,$D1769)*INDEX(T$239:T$255,$F1769)+T$194*INDEX(T$121:T$137,$F1769)*INDEX(T$151:T$167,$F1769))*$E1769</f>
        <v/>
      </c>
      <c r="U1769" s="37">
        <f>(INDEX(U$235:U$238,$D1769)*INDEX(U$239:U$255,$F1769)+U$194*INDEX(U$121:U$137,$F1769)*INDEX(U$151:U$167,$F1769))*$E1769</f>
        <v/>
      </c>
      <c r="V1769" s="37">
        <f>(INDEX(V$235:V$238,$D1769)*INDEX(V$239:V$255,$F1769)+V$194*INDEX(V$121:V$137,$F1769)*INDEX(V$151:V$167,$F1769))*$E1769</f>
        <v/>
      </c>
      <c r="W1769" s="37">
        <f>(INDEX(W$235:W$238,$D1769)*INDEX(W$239:W$255,$F1769)+W$194*INDEX(W$121:W$137,$F1769)*INDEX(W$151:W$167,$F1769))*$E1769</f>
        <v/>
      </c>
      <c r="X1769" s="37">
        <f>(INDEX(X$235:X$238,$D1769)*INDEX(X$239:X$255,$F1769)+X$194*INDEX(X$121:X$137,$F1769)*INDEX(X$151:X$167,$F1769))*$E1769</f>
        <v/>
      </c>
      <c r="Y1769" s="37">
        <f>(INDEX(Y$235:Y$238,$D1769)*INDEX(Y$239:Y$255,$F1769)+Y$194*INDEX(Y$121:Y$137,$F1769)*INDEX(Y$151:Y$167,$F1769))*$E1769</f>
        <v/>
      </c>
      <c r="Z1769" s="37">
        <f>(INDEX(Z$235:Z$238,$D1769)*INDEX(Z$239:Z$255,$F1769)+Z$194*INDEX(Z$121:Z$137,$F1769)*INDEX(Z$151:Z$167,$F1769))*$E1769</f>
        <v/>
      </c>
      <c r="AA1769" s="37">
        <f>(INDEX(AA$235:AA$238,$D1769)*INDEX(AA$239:AA$255,$F1769)+AA$194*INDEX(AA$121:AA$137,$F1769)*INDEX(AA$151:AA$167,$F1769))*$E1769</f>
        <v/>
      </c>
      <c r="AB1769" s="37">
        <f>(INDEX(AB$235:AB$238,$D1769)*INDEX(AB$239:AB$255,$F1769)+AB$194*INDEX(AB$121:AB$137,$F1769)*INDEX(AB$151:AB$167,$F1769))*$E1769</f>
        <v/>
      </c>
      <c r="AC1769" s="37">
        <f>(INDEX(AC$235:AC$238,$D1769)*INDEX(AC$239:AC$255,$F1769)+AC$194*INDEX(AC$121:AC$137,$F1769)*INDEX(AC$151:AC$167,$F1769))*$E1769</f>
        <v/>
      </c>
      <c r="AD1769" s="40">
        <f>SHADOWEFF(INDEX(AD$235:AD$238,$D1769),INDEX(AD$239:AD$255,$F1769),AD$194,INDEX(AD$121:AD$137,$F1769),INDEX(AD$151:AD$167,$F1769),$E1769)</f>
        <v/>
      </c>
      <c r="AF1769" s="11">
        <f>LOWER(Settings!$C$4)&amp;".mit."&amp;$A1769&amp;IF($C1769="","","."&amp;$C1769&amp;"."&amp;$B1769)&amp;IF(INDEX(Variables!$D$5:$D$205,MATCH($A1769,Variables!$A$5:$A$205,0))="","","."&amp;INDEX(Variables!$D$5:$D$205,MATCH($A1769,Variables!$A$5:$A$205,0)))&amp;"."&amp;AF$5</f>
        <v/>
      </c>
      <c r="AG1769" s="38">
        <f>(INDEX(AG$235:AG$238,$D1769)*INDEX(AG$239:AG$255,$F1769)+AG$194*INDEX(AG$121:AG$137,$F1769)*INDEX(AG$151:AG$167,$F1769))*$E1769</f>
        <v/>
      </c>
      <c r="AH1769" s="37">
        <f>(INDEX(AH$235:AH$238,$D1769)*INDEX(AH$239:AH$255,$F1769)+AH$194*INDEX(AH$121:AH$137,$F1769)*INDEX(AH$151:AH$167,$F1769))*$E1769</f>
        <v/>
      </c>
      <c r="AI1769" s="37">
        <f>(INDEX(AI$235:AI$238,$D1769)*INDEX(AI$239:AI$255,$F1769)+AI$194*INDEX(AI$121:AI$137,$F1769)*INDEX(AI$151:AI$167,$F1769))*$E1769</f>
        <v/>
      </c>
      <c r="AJ1769" s="37">
        <f>(INDEX(AJ$235:AJ$238,$D1769)*INDEX(AJ$239:AJ$255,$F1769)+AJ$194*INDEX(AJ$121:AJ$137,$F1769)*INDEX(AJ$151:AJ$167,$F1769))*$E1769</f>
        <v/>
      </c>
      <c r="AK1769" s="37">
        <f>(INDEX(AK$235:AK$238,$D1769)*INDEX(AK$239:AK$255,$F1769)+AK$194*INDEX(AK$121:AK$137,$F1769)*INDEX(AK$151:AK$167,$F1769))*$E1769</f>
        <v/>
      </c>
      <c r="AL1769" s="37">
        <f>(INDEX(AL$235:AL$238,$D1769)*INDEX(AL$239:AL$255,$F1769)+AL$194*INDEX(AL$121:AL$137,$F1769)*INDEX(AL$151:AL$167,$F1769))*$E1769</f>
        <v/>
      </c>
      <c r="AM1769" s="37">
        <f>(INDEX(AM$235:AM$238,$D1769)*INDEX(AM$239:AM$255,$F1769)+AM$194*INDEX(AM$121:AM$137,$F1769)*INDEX(AM$151:AM$167,$F1769))*$E1769</f>
        <v/>
      </c>
      <c r="AN1769" s="37">
        <f>(INDEX(AN$235:AN$238,$D1769)*INDEX(AN$239:AN$255,$F1769)+AN$194*INDEX(AN$121:AN$137,$F1769)*INDEX(AN$151:AN$167,$F1769))*$E1769</f>
        <v/>
      </c>
      <c r="AO1769" s="37">
        <f>(INDEX(AO$235:AO$238,$D1769)*INDEX(AO$239:AO$255,$F1769)+AO$194*INDEX(AO$121:AO$137,$F1769)*INDEX(AO$151:AO$167,$F1769))*$E1769</f>
        <v/>
      </c>
      <c r="AP1769" s="37">
        <f>(INDEX(AP$235:AP$238,$D1769)*INDEX(AP$239:AP$255,$F1769)+AP$194*INDEX(AP$121:AP$137,$F1769)*INDEX(AP$151:AP$167,$F1769))*$E1769</f>
        <v/>
      </c>
      <c r="AQ1769" s="37">
        <f>(INDEX(AQ$235:AQ$238,$D1769)*INDEX(AQ$239:AQ$255,$F1769)+AQ$194*INDEX(AQ$121:AQ$137,$F1769)*INDEX(AQ$151:AQ$167,$F1769))*$E1769</f>
        <v/>
      </c>
      <c r="AR1769" s="37">
        <f>(INDEX(AR$235:AR$238,$D1769)*INDEX(AR$239:AR$255,$F1769)+AR$194*INDEX(AR$121:AR$137,$F1769)*INDEX(AR$151:AR$167,$F1769))*$E1769</f>
        <v/>
      </c>
      <c r="AS1769" s="37">
        <f>(INDEX(AS$235:AS$238,$D1769)*INDEX(AS$239:AS$255,$F1769)+AS$194*INDEX(AS$121:AS$137,$F1769)*INDEX(AS$151:AS$167,$F1769))*$E1769</f>
        <v/>
      </c>
      <c r="AT1769" s="37">
        <f>(INDEX(AT$235:AT$238,$D1769)*INDEX(AT$239:AT$255,$F1769)+AT$194*INDEX(AT$121:AT$137,$F1769)*INDEX(AT$151:AT$167,$F1769))*$E1769</f>
        <v/>
      </c>
      <c r="AU1769" s="37">
        <f>(INDEX(AU$235:AU$238,$D1769)*INDEX(AU$239:AU$255,$F1769)+AU$194*INDEX(AU$121:AU$137,$F1769)*INDEX(AU$151:AU$167,$F1769))*$E1769</f>
        <v/>
      </c>
      <c r="AV1769" s="37">
        <f>(INDEX(AV$235:AV$238,$D1769)*INDEX(AV$239:AV$255,$F1769)+AV$194*INDEX(AV$121:AV$137,$F1769)*INDEX(AV$151:AV$167,$F1769))*$E1769</f>
        <v/>
      </c>
      <c r="AW1769" s="37">
        <f>(INDEX(AW$235:AW$238,$D1769)*INDEX(AW$239:AW$255,$F1769)+AW$194*INDEX(AW$121:AW$137,$F1769)*INDEX(AW$151:AW$167,$F1769))*$E1769</f>
        <v/>
      </c>
      <c r="AX1769" s="37">
        <f>(INDEX(AX$235:AX$238,$D1769)*INDEX(AX$239:AX$255,$F1769)+AX$194*INDEX(AX$121:AX$137,$F1769)*INDEX(AX$151:AX$167,$F1769))*$E1769</f>
        <v/>
      </c>
      <c r="AY1769" s="40">
        <f>SHADOWEFF(INDEX(AY$235:AY$238,$D1769),INDEX(AY$239:AY$255,$F1769),AY$194,INDEX(AY$121:AY$137,$F1769),INDEX(AY$151:AY$167,$F1769),$E1769)</f>
        <v/>
      </c>
    </row>
    <row r="1770" hidden="1" outlineLevel="2">
      <c r="A1770" s="14" t="inlineStr">
        <is>
          <t>shp</t>
        </is>
      </c>
      <c r="B1770" s="14" t="inlineStr">
        <is>
          <t>nga</t>
        </is>
      </c>
      <c r="C1770" s="14" t="inlineStr">
        <is>
          <t>omn</t>
        </is>
      </c>
      <c r="D1770" s="37">
        <f>INDEX(Inputs!$M$5:$M$132,MATCH($B1770&amp;"|"&amp;$C1770,Inputs!$A$5:$A$132,0))</f>
        <v/>
      </c>
      <c r="E1770" s="37">
        <f>INDEX(Inputs!$T$5:$T$132,MATCH($B1770&amp;"|"&amp;$C1770,Inputs!$A$5:$A$132,0))</f>
        <v/>
      </c>
      <c r="F1770" s="37">
        <f>INDEX(Inputs!$K$5:$K$132,MATCH($B1770&amp;"|"&amp;$C1770,Inputs!$A$5:$A$132,0))</f>
        <v/>
      </c>
      <c r="G1770" s="36" t="n"/>
      <c r="H1770" s="14">
        <f>INDEX(Variables!$B$5:$B$205,MATCH($A1770,Variables!$A$5:$A$205,0))&amp;IF($C1770="",""," | "&amp;INDEX(Mapping!$B$5:$B$26,MATCH($C1770,Mapping!$A$5:$A$26,0))&amp;" | "&amp;INDEX(Mapping!$B$30:$B$46,MATCH($B1770,Mapping!$A$30:$A$46,0)))</f>
        <v/>
      </c>
      <c r="I1770" s="14">
        <f>INDEX(Variables!$C$5:$C$205,MATCH($A1770,Variables!$A$5:$A$205,0))</f>
        <v/>
      </c>
      <c r="J1770" s="14">
        <f>INDEX(Variables!$E$5:$E$205,MATCH($A1770,Variables!$A$5:$A$205,0))</f>
        <v/>
      </c>
      <c r="K1770" s="11">
        <f>LOWER(Settings!$C$4)&amp;".mit."&amp;$A1770&amp;IF($C1770="","","."&amp;$C1770&amp;"."&amp;$B1770)&amp;IF(INDEX(Variables!$D$5:$D$205,MATCH($A1770,Variables!$A$5:$A$205,0))="","","."&amp;INDEX(Variables!$D$5:$D$205,MATCH($A1770,Variables!$A$5:$A$205,0)))&amp;"."&amp;K$5</f>
        <v/>
      </c>
      <c r="L1770" s="38">
        <f>(INDEX(L$235:L$238,$D1770)*INDEX(L$239:L$255,$F1770)+L$194*INDEX(L$121:L$137,$F1770)*INDEX(L$151:L$167,$F1770))*$E1770</f>
        <v/>
      </c>
      <c r="M1770" s="37">
        <f>(INDEX(M$235:M$238,$D1770)*INDEX(M$239:M$255,$F1770)+M$194*INDEX(M$121:M$137,$F1770)*INDEX(M$151:M$167,$F1770))*$E1770</f>
        <v/>
      </c>
      <c r="N1770" s="37">
        <f>(INDEX(N$235:N$238,$D1770)*INDEX(N$239:N$255,$F1770)+N$194*INDEX(N$121:N$137,$F1770)*INDEX(N$151:N$167,$F1770))*$E1770</f>
        <v/>
      </c>
      <c r="O1770" s="37">
        <f>(INDEX(O$235:O$238,$D1770)*INDEX(O$239:O$255,$F1770)+O$194*INDEX(O$121:O$137,$F1770)*INDEX(O$151:O$167,$F1770))*$E1770</f>
        <v/>
      </c>
      <c r="P1770" s="37">
        <f>(INDEX(P$235:P$238,$D1770)*INDEX(P$239:P$255,$F1770)+P$194*INDEX(P$121:P$137,$F1770)*INDEX(P$151:P$167,$F1770))*$E1770</f>
        <v/>
      </c>
      <c r="Q1770" s="37">
        <f>(INDEX(Q$235:Q$238,$D1770)*INDEX(Q$239:Q$255,$F1770)+Q$194*INDEX(Q$121:Q$137,$F1770)*INDEX(Q$151:Q$167,$F1770))*$E1770</f>
        <v/>
      </c>
      <c r="R1770" s="37">
        <f>(INDEX(R$235:R$238,$D1770)*INDEX(R$239:R$255,$F1770)+R$194*INDEX(R$121:R$137,$F1770)*INDEX(R$151:R$167,$F1770))*$E1770</f>
        <v/>
      </c>
      <c r="S1770" s="37">
        <f>(INDEX(S$235:S$238,$D1770)*INDEX(S$239:S$255,$F1770)+S$194*INDEX(S$121:S$137,$F1770)*INDEX(S$151:S$167,$F1770))*$E1770</f>
        <v/>
      </c>
      <c r="T1770" s="37">
        <f>(INDEX(T$235:T$238,$D1770)*INDEX(T$239:T$255,$F1770)+T$194*INDEX(T$121:T$137,$F1770)*INDEX(T$151:T$167,$F1770))*$E1770</f>
        <v/>
      </c>
      <c r="U1770" s="37">
        <f>(INDEX(U$235:U$238,$D1770)*INDEX(U$239:U$255,$F1770)+U$194*INDEX(U$121:U$137,$F1770)*INDEX(U$151:U$167,$F1770))*$E1770</f>
        <v/>
      </c>
      <c r="V1770" s="37">
        <f>(INDEX(V$235:V$238,$D1770)*INDEX(V$239:V$255,$F1770)+V$194*INDEX(V$121:V$137,$F1770)*INDEX(V$151:V$167,$F1770))*$E1770</f>
        <v/>
      </c>
      <c r="W1770" s="37">
        <f>(INDEX(W$235:W$238,$D1770)*INDEX(W$239:W$255,$F1770)+W$194*INDEX(W$121:W$137,$F1770)*INDEX(W$151:W$167,$F1770))*$E1770</f>
        <v/>
      </c>
      <c r="X1770" s="37">
        <f>(INDEX(X$235:X$238,$D1770)*INDEX(X$239:X$255,$F1770)+X$194*INDEX(X$121:X$137,$F1770)*INDEX(X$151:X$167,$F1770))*$E1770</f>
        <v/>
      </c>
      <c r="Y1770" s="37">
        <f>(INDEX(Y$235:Y$238,$D1770)*INDEX(Y$239:Y$255,$F1770)+Y$194*INDEX(Y$121:Y$137,$F1770)*INDEX(Y$151:Y$167,$F1770))*$E1770</f>
        <v/>
      </c>
      <c r="Z1770" s="37">
        <f>(INDEX(Z$235:Z$238,$D1770)*INDEX(Z$239:Z$255,$F1770)+Z$194*INDEX(Z$121:Z$137,$F1770)*INDEX(Z$151:Z$167,$F1770))*$E1770</f>
        <v/>
      </c>
      <c r="AA1770" s="37">
        <f>(INDEX(AA$235:AA$238,$D1770)*INDEX(AA$239:AA$255,$F1770)+AA$194*INDEX(AA$121:AA$137,$F1770)*INDEX(AA$151:AA$167,$F1770))*$E1770</f>
        <v/>
      </c>
      <c r="AB1770" s="37">
        <f>(INDEX(AB$235:AB$238,$D1770)*INDEX(AB$239:AB$255,$F1770)+AB$194*INDEX(AB$121:AB$137,$F1770)*INDEX(AB$151:AB$167,$F1770))*$E1770</f>
        <v/>
      </c>
      <c r="AC1770" s="37">
        <f>(INDEX(AC$235:AC$238,$D1770)*INDEX(AC$239:AC$255,$F1770)+AC$194*INDEX(AC$121:AC$137,$F1770)*INDEX(AC$151:AC$167,$F1770))*$E1770</f>
        <v/>
      </c>
      <c r="AD1770" s="40">
        <f>SHADOWEFF(INDEX(AD$235:AD$238,$D1770),INDEX(AD$239:AD$255,$F1770),AD$194,INDEX(AD$121:AD$137,$F1770),INDEX(AD$151:AD$167,$F1770),$E1770)</f>
        <v/>
      </c>
      <c r="AF1770" s="11">
        <f>LOWER(Settings!$C$4)&amp;".mit."&amp;$A1770&amp;IF($C1770="","","."&amp;$C1770&amp;"."&amp;$B1770)&amp;IF(INDEX(Variables!$D$5:$D$205,MATCH($A1770,Variables!$A$5:$A$205,0))="","","."&amp;INDEX(Variables!$D$5:$D$205,MATCH($A1770,Variables!$A$5:$A$205,0)))&amp;"."&amp;AF$5</f>
        <v/>
      </c>
      <c r="AG1770" s="38">
        <f>(INDEX(AG$235:AG$238,$D1770)*INDEX(AG$239:AG$255,$F1770)+AG$194*INDEX(AG$121:AG$137,$F1770)*INDEX(AG$151:AG$167,$F1770))*$E1770</f>
        <v/>
      </c>
      <c r="AH1770" s="37">
        <f>(INDEX(AH$235:AH$238,$D1770)*INDEX(AH$239:AH$255,$F1770)+AH$194*INDEX(AH$121:AH$137,$F1770)*INDEX(AH$151:AH$167,$F1770))*$E1770</f>
        <v/>
      </c>
      <c r="AI1770" s="37">
        <f>(INDEX(AI$235:AI$238,$D1770)*INDEX(AI$239:AI$255,$F1770)+AI$194*INDEX(AI$121:AI$137,$F1770)*INDEX(AI$151:AI$167,$F1770))*$E1770</f>
        <v/>
      </c>
      <c r="AJ1770" s="37">
        <f>(INDEX(AJ$235:AJ$238,$D1770)*INDEX(AJ$239:AJ$255,$F1770)+AJ$194*INDEX(AJ$121:AJ$137,$F1770)*INDEX(AJ$151:AJ$167,$F1770))*$E1770</f>
        <v/>
      </c>
      <c r="AK1770" s="37">
        <f>(INDEX(AK$235:AK$238,$D1770)*INDEX(AK$239:AK$255,$F1770)+AK$194*INDEX(AK$121:AK$137,$F1770)*INDEX(AK$151:AK$167,$F1770))*$E1770</f>
        <v/>
      </c>
      <c r="AL1770" s="37">
        <f>(INDEX(AL$235:AL$238,$D1770)*INDEX(AL$239:AL$255,$F1770)+AL$194*INDEX(AL$121:AL$137,$F1770)*INDEX(AL$151:AL$167,$F1770))*$E1770</f>
        <v/>
      </c>
      <c r="AM1770" s="37">
        <f>(INDEX(AM$235:AM$238,$D1770)*INDEX(AM$239:AM$255,$F1770)+AM$194*INDEX(AM$121:AM$137,$F1770)*INDEX(AM$151:AM$167,$F1770))*$E1770</f>
        <v/>
      </c>
      <c r="AN1770" s="37">
        <f>(INDEX(AN$235:AN$238,$D1770)*INDEX(AN$239:AN$255,$F1770)+AN$194*INDEX(AN$121:AN$137,$F1770)*INDEX(AN$151:AN$167,$F1770))*$E1770</f>
        <v/>
      </c>
      <c r="AO1770" s="37">
        <f>(INDEX(AO$235:AO$238,$D1770)*INDEX(AO$239:AO$255,$F1770)+AO$194*INDEX(AO$121:AO$137,$F1770)*INDEX(AO$151:AO$167,$F1770))*$E1770</f>
        <v/>
      </c>
      <c r="AP1770" s="37">
        <f>(INDEX(AP$235:AP$238,$D1770)*INDEX(AP$239:AP$255,$F1770)+AP$194*INDEX(AP$121:AP$137,$F1770)*INDEX(AP$151:AP$167,$F1770))*$E1770</f>
        <v/>
      </c>
      <c r="AQ1770" s="37">
        <f>(INDEX(AQ$235:AQ$238,$D1770)*INDEX(AQ$239:AQ$255,$F1770)+AQ$194*INDEX(AQ$121:AQ$137,$F1770)*INDEX(AQ$151:AQ$167,$F1770))*$E1770</f>
        <v/>
      </c>
      <c r="AR1770" s="37">
        <f>(INDEX(AR$235:AR$238,$D1770)*INDEX(AR$239:AR$255,$F1770)+AR$194*INDEX(AR$121:AR$137,$F1770)*INDEX(AR$151:AR$167,$F1770))*$E1770</f>
        <v/>
      </c>
      <c r="AS1770" s="37">
        <f>(INDEX(AS$235:AS$238,$D1770)*INDEX(AS$239:AS$255,$F1770)+AS$194*INDEX(AS$121:AS$137,$F1770)*INDEX(AS$151:AS$167,$F1770))*$E1770</f>
        <v/>
      </c>
      <c r="AT1770" s="37">
        <f>(INDEX(AT$235:AT$238,$D1770)*INDEX(AT$239:AT$255,$F1770)+AT$194*INDEX(AT$121:AT$137,$F1770)*INDEX(AT$151:AT$167,$F1770))*$E1770</f>
        <v/>
      </c>
      <c r="AU1770" s="37">
        <f>(INDEX(AU$235:AU$238,$D1770)*INDEX(AU$239:AU$255,$F1770)+AU$194*INDEX(AU$121:AU$137,$F1770)*INDEX(AU$151:AU$167,$F1770))*$E1770</f>
        <v/>
      </c>
      <c r="AV1770" s="37">
        <f>(INDEX(AV$235:AV$238,$D1770)*INDEX(AV$239:AV$255,$F1770)+AV$194*INDEX(AV$121:AV$137,$F1770)*INDEX(AV$151:AV$167,$F1770))*$E1770</f>
        <v/>
      </c>
      <c r="AW1770" s="37">
        <f>(INDEX(AW$235:AW$238,$D1770)*INDEX(AW$239:AW$255,$F1770)+AW$194*INDEX(AW$121:AW$137,$F1770)*INDEX(AW$151:AW$167,$F1770))*$E1770</f>
        <v/>
      </c>
      <c r="AX1770" s="37">
        <f>(INDEX(AX$235:AX$238,$D1770)*INDEX(AX$239:AX$255,$F1770)+AX$194*INDEX(AX$121:AX$137,$F1770)*INDEX(AX$151:AX$167,$F1770))*$E1770</f>
        <v/>
      </c>
      <c r="AY1770" s="40">
        <f>SHADOWEFF(INDEX(AY$235:AY$238,$D1770),INDEX(AY$239:AY$255,$F1770),AY$194,INDEX(AY$121:AY$137,$F1770),INDEX(AY$151:AY$167,$F1770),$E1770)</f>
        <v/>
      </c>
    </row>
    <row r="1771" hidden="1" outlineLevel="2">
      <c r="A1771" s="14" t="inlineStr">
        <is>
          <t>shp</t>
        </is>
      </c>
      <c r="B1771" s="14" t="inlineStr">
        <is>
          <t>gso</t>
        </is>
      </c>
      <c r="C1771" s="14" t="inlineStr">
        <is>
          <t>omn</t>
        </is>
      </c>
      <c r="D1771" s="37">
        <f>INDEX(Inputs!$M$5:$M$132,MATCH($B1771&amp;"|"&amp;$C1771,Inputs!$A$5:$A$132,0))</f>
        <v/>
      </c>
      <c r="E1771" s="37">
        <f>INDEX(Inputs!$T$5:$T$132,MATCH($B1771&amp;"|"&amp;$C1771,Inputs!$A$5:$A$132,0))</f>
        <v/>
      </c>
      <c r="F1771" s="37">
        <f>INDEX(Inputs!$K$5:$K$132,MATCH($B1771&amp;"|"&amp;$C1771,Inputs!$A$5:$A$132,0))</f>
        <v/>
      </c>
      <c r="G1771" s="36" t="n"/>
      <c r="H1771" s="14">
        <f>INDEX(Variables!$B$5:$B$205,MATCH($A1771,Variables!$A$5:$A$205,0))&amp;IF($C1771="",""," | "&amp;INDEX(Mapping!$B$5:$B$26,MATCH($C1771,Mapping!$A$5:$A$26,0))&amp;" | "&amp;INDEX(Mapping!$B$30:$B$46,MATCH($B1771,Mapping!$A$30:$A$46,0)))</f>
        <v/>
      </c>
      <c r="I1771" s="14">
        <f>INDEX(Variables!$C$5:$C$205,MATCH($A1771,Variables!$A$5:$A$205,0))</f>
        <v/>
      </c>
      <c r="J1771" s="14">
        <f>INDEX(Variables!$E$5:$E$205,MATCH($A1771,Variables!$A$5:$A$205,0))</f>
        <v/>
      </c>
      <c r="K1771" s="11">
        <f>LOWER(Settings!$C$4)&amp;".mit."&amp;$A1771&amp;IF($C1771="","","."&amp;$C1771&amp;"."&amp;$B1771)&amp;IF(INDEX(Variables!$D$5:$D$205,MATCH($A1771,Variables!$A$5:$A$205,0))="","","."&amp;INDEX(Variables!$D$5:$D$205,MATCH($A1771,Variables!$A$5:$A$205,0)))&amp;"."&amp;K$5</f>
        <v/>
      </c>
      <c r="L1771" s="38">
        <f>(INDEX(L$235:L$238,$D1771)*INDEX(L$239:L$255,$F1771)+L$194*INDEX(L$121:L$137,$F1771)*INDEX(L$151:L$167,$F1771))*$E1771</f>
        <v/>
      </c>
      <c r="M1771" s="37">
        <f>(INDEX(M$235:M$238,$D1771)*INDEX(M$239:M$255,$F1771)+M$194*INDEX(M$121:M$137,$F1771)*INDEX(M$151:M$167,$F1771))*$E1771</f>
        <v/>
      </c>
      <c r="N1771" s="37">
        <f>(INDEX(N$235:N$238,$D1771)*INDEX(N$239:N$255,$F1771)+N$194*INDEX(N$121:N$137,$F1771)*INDEX(N$151:N$167,$F1771))*$E1771</f>
        <v/>
      </c>
      <c r="O1771" s="37">
        <f>(INDEX(O$235:O$238,$D1771)*INDEX(O$239:O$255,$F1771)+O$194*INDEX(O$121:O$137,$F1771)*INDEX(O$151:O$167,$F1771))*$E1771</f>
        <v/>
      </c>
      <c r="P1771" s="37">
        <f>(INDEX(P$235:P$238,$D1771)*INDEX(P$239:P$255,$F1771)+P$194*INDEX(P$121:P$137,$F1771)*INDEX(P$151:P$167,$F1771))*$E1771</f>
        <v/>
      </c>
      <c r="Q1771" s="37">
        <f>(INDEX(Q$235:Q$238,$D1771)*INDEX(Q$239:Q$255,$F1771)+Q$194*INDEX(Q$121:Q$137,$F1771)*INDEX(Q$151:Q$167,$F1771))*$E1771</f>
        <v/>
      </c>
      <c r="R1771" s="37">
        <f>(INDEX(R$235:R$238,$D1771)*INDEX(R$239:R$255,$F1771)+R$194*INDEX(R$121:R$137,$F1771)*INDEX(R$151:R$167,$F1771))*$E1771</f>
        <v/>
      </c>
      <c r="S1771" s="37">
        <f>(INDEX(S$235:S$238,$D1771)*INDEX(S$239:S$255,$F1771)+S$194*INDEX(S$121:S$137,$F1771)*INDEX(S$151:S$167,$F1771))*$E1771</f>
        <v/>
      </c>
      <c r="T1771" s="37">
        <f>(INDEX(T$235:T$238,$D1771)*INDEX(T$239:T$255,$F1771)+T$194*INDEX(T$121:T$137,$F1771)*INDEX(T$151:T$167,$F1771))*$E1771</f>
        <v/>
      </c>
      <c r="U1771" s="37">
        <f>(INDEX(U$235:U$238,$D1771)*INDEX(U$239:U$255,$F1771)+U$194*INDEX(U$121:U$137,$F1771)*INDEX(U$151:U$167,$F1771))*$E1771</f>
        <v/>
      </c>
      <c r="V1771" s="37">
        <f>(INDEX(V$235:V$238,$D1771)*INDEX(V$239:V$255,$F1771)+V$194*INDEX(V$121:V$137,$F1771)*INDEX(V$151:V$167,$F1771))*$E1771</f>
        <v/>
      </c>
      <c r="W1771" s="37">
        <f>(INDEX(W$235:W$238,$D1771)*INDEX(W$239:W$255,$F1771)+W$194*INDEX(W$121:W$137,$F1771)*INDEX(W$151:W$167,$F1771))*$E1771</f>
        <v/>
      </c>
      <c r="X1771" s="37">
        <f>(INDEX(X$235:X$238,$D1771)*INDEX(X$239:X$255,$F1771)+X$194*INDEX(X$121:X$137,$F1771)*INDEX(X$151:X$167,$F1771))*$E1771</f>
        <v/>
      </c>
      <c r="Y1771" s="37">
        <f>(INDEX(Y$235:Y$238,$D1771)*INDEX(Y$239:Y$255,$F1771)+Y$194*INDEX(Y$121:Y$137,$F1771)*INDEX(Y$151:Y$167,$F1771))*$E1771</f>
        <v/>
      </c>
      <c r="Z1771" s="37">
        <f>(INDEX(Z$235:Z$238,$D1771)*INDEX(Z$239:Z$255,$F1771)+Z$194*INDEX(Z$121:Z$137,$F1771)*INDEX(Z$151:Z$167,$F1771))*$E1771</f>
        <v/>
      </c>
      <c r="AA1771" s="37">
        <f>(INDEX(AA$235:AA$238,$D1771)*INDEX(AA$239:AA$255,$F1771)+AA$194*INDEX(AA$121:AA$137,$F1771)*INDEX(AA$151:AA$167,$F1771))*$E1771</f>
        <v/>
      </c>
      <c r="AB1771" s="37">
        <f>(INDEX(AB$235:AB$238,$D1771)*INDEX(AB$239:AB$255,$F1771)+AB$194*INDEX(AB$121:AB$137,$F1771)*INDEX(AB$151:AB$167,$F1771))*$E1771</f>
        <v/>
      </c>
      <c r="AC1771" s="37">
        <f>(INDEX(AC$235:AC$238,$D1771)*INDEX(AC$239:AC$255,$F1771)+AC$194*INDEX(AC$121:AC$137,$F1771)*INDEX(AC$151:AC$167,$F1771))*$E1771</f>
        <v/>
      </c>
      <c r="AD1771" s="40">
        <f>SHADOWEFF(INDEX(AD$235:AD$238,$D1771),INDEX(AD$239:AD$255,$F1771),AD$194,INDEX(AD$121:AD$137,$F1771),INDEX(AD$151:AD$167,$F1771),$E1771)</f>
        <v/>
      </c>
      <c r="AF1771" s="11">
        <f>LOWER(Settings!$C$4)&amp;".mit."&amp;$A1771&amp;IF($C1771="","","."&amp;$C1771&amp;"."&amp;$B1771)&amp;IF(INDEX(Variables!$D$5:$D$205,MATCH($A1771,Variables!$A$5:$A$205,0))="","","."&amp;INDEX(Variables!$D$5:$D$205,MATCH($A1771,Variables!$A$5:$A$205,0)))&amp;"."&amp;AF$5</f>
        <v/>
      </c>
      <c r="AG1771" s="38">
        <f>(INDEX(AG$235:AG$238,$D1771)*INDEX(AG$239:AG$255,$F1771)+AG$194*INDEX(AG$121:AG$137,$F1771)*INDEX(AG$151:AG$167,$F1771))*$E1771</f>
        <v/>
      </c>
      <c r="AH1771" s="37">
        <f>(INDEX(AH$235:AH$238,$D1771)*INDEX(AH$239:AH$255,$F1771)+AH$194*INDEX(AH$121:AH$137,$F1771)*INDEX(AH$151:AH$167,$F1771))*$E1771</f>
        <v/>
      </c>
      <c r="AI1771" s="37">
        <f>(INDEX(AI$235:AI$238,$D1771)*INDEX(AI$239:AI$255,$F1771)+AI$194*INDEX(AI$121:AI$137,$F1771)*INDEX(AI$151:AI$167,$F1771))*$E1771</f>
        <v/>
      </c>
      <c r="AJ1771" s="37">
        <f>(INDEX(AJ$235:AJ$238,$D1771)*INDEX(AJ$239:AJ$255,$F1771)+AJ$194*INDEX(AJ$121:AJ$137,$F1771)*INDEX(AJ$151:AJ$167,$F1771))*$E1771</f>
        <v/>
      </c>
      <c r="AK1771" s="37">
        <f>(INDEX(AK$235:AK$238,$D1771)*INDEX(AK$239:AK$255,$F1771)+AK$194*INDEX(AK$121:AK$137,$F1771)*INDEX(AK$151:AK$167,$F1771))*$E1771</f>
        <v/>
      </c>
      <c r="AL1771" s="37">
        <f>(INDEX(AL$235:AL$238,$D1771)*INDEX(AL$239:AL$255,$F1771)+AL$194*INDEX(AL$121:AL$137,$F1771)*INDEX(AL$151:AL$167,$F1771))*$E1771</f>
        <v/>
      </c>
      <c r="AM1771" s="37">
        <f>(INDEX(AM$235:AM$238,$D1771)*INDEX(AM$239:AM$255,$F1771)+AM$194*INDEX(AM$121:AM$137,$F1771)*INDEX(AM$151:AM$167,$F1771))*$E1771</f>
        <v/>
      </c>
      <c r="AN1771" s="37">
        <f>(INDEX(AN$235:AN$238,$D1771)*INDEX(AN$239:AN$255,$F1771)+AN$194*INDEX(AN$121:AN$137,$F1771)*INDEX(AN$151:AN$167,$F1771))*$E1771</f>
        <v/>
      </c>
      <c r="AO1771" s="37">
        <f>(INDEX(AO$235:AO$238,$D1771)*INDEX(AO$239:AO$255,$F1771)+AO$194*INDEX(AO$121:AO$137,$F1771)*INDEX(AO$151:AO$167,$F1771))*$E1771</f>
        <v/>
      </c>
      <c r="AP1771" s="37">
        <f>(INDEX(AP$235:AP$238,$D1771)*INDEX(AP$239:AP$255,$F1771)+AP$194*INDEX(AP$121:AP$137,$F1771)*INDEX(AP$151:AP$167,$F1771))*$E1771</f>
        <v/>
      </c>
      <c r="AQ1771" s="37">
        <f>(INDEX(AQ$235:AQ$238,$D1771)*INDEX(AQ$239:AQ$255,$F1771)+AQ$194*INDEX(AQ$121:AQ$137,$F1771)*INDEX(AQ$151:AQ$167,$F1771))*$E1771</f>
        <v/>
      </c>
      <c r="AR1771" s="37">
        <f>(INDEX(AR$235:AR$238,$D1771)*INDEX(AR$239:AR$255,$F1771)+AR$194*INDEX(AR$121:AR$137,$F1771)*INDEX(AR$151:AR$167,$F1771))*$E1771</f>
        <v/>
      </c>
      <c r="AS1771" s="37">
        <f>(INDEX(AS$235:AS$238,$D1771)*INDEX(AS$239:AS$255,$F1771)+AS$194*INDEX(AS$121:AS$137,$F1771)*INDEX(AS$151:AS$167,$F1771))*$E1771</f>
        <v/>
      </c>
      <c r="AT1771" s="37">
        <f>(INDEX(AT$235:AT$238,$D1771)*INDEX(AT$239:AT$255,$F1771)+AT$194*INDEX(AT$121:AT$137,$F1771)*INDEX(AT$151:AT$167,$F1771))*$E1771</f>
        <v/>
      </c>
      <c r="AU1771" s="37">
        <f>(INDEX(AU$235:AU$238,$D1771)*INDEX(AU$239:AU$255,$F1771)+AU$194*INDEX(AU$121:AU$137,$F1771)*INDEX(AU$151:AU$167,$F1771))*$E1771</f>
        <v/>
      </c>
      <c r="AV1771" s="37">
        <f>(INDEX(AV$235:AV$238,$D1771)*INDEX(AV$239:AV$255,$F1771)+AV$194*INDEX(AV$121:AV$137,$F1771)*INDEX(AV$151:AV$167,$F1771))*$E1771</f>
        <v/>
      </c>
      <c r="AW1771" s="37">
        <f>(INDEX(AW$235:AW$238,$D1771)*INDEX(AW$239:AW$255,$F1771)+AW$194*INDEX(AW$121:AW$137,$F1771)*INDEX(AW$151:AW$167,$F1771))*$E1771</f>
        <v/>
      </c>
      <c r="AX1771" s="37">
        <f>(INDEX(AX$235:AX$238,$D1771)*INDEX(AX$239:AX$255,$F1771)+AX$194*INDEX(AX$121:AX$137,$F1771)*INDEX(AX$151:AX$167,$F1771))*$E1771</f>
        <v/>
      </c>
      <c r="AY1771" s="40">
        <f>SHADOWEFF(INDEX(AY$235:AY$238,$D1771),INDEX(AY$239:AY$255,$F1771),AY$194,INDEX(AY$121:AY$137,$F1771),INDEX(AY$151:AY$167,$F1771),$E1771)</f>
        <v/>
      </c>
    </row>
    <row r="1772" hidden="1" outlineLevel="2">
      <c r="A1772" s="14" t="inlineStr">
        <is>
          <t>shp</t>
        </is>
      </c>
      <c r="B1772" s="14" t="inlineStr">
        <is>
          <t>die</t>
        </is>
      </c>
      <c r="C1772" s="14" t="inlineStr">
        <is>
          <t>omn</t>
        </is>
      </c>
      <c r="D1772" s="37">
        <f>INDEX(Inputs!$M$5:$M$132,MATCH($B1772&amp;"|"&amp;$C1772,Inputs!$A$5:$A$132,0))</f>
        <v/>
      </c>
      <c r="E1772" s="37">
        <f>INDEX(Inputs!$T$5:$T$132,MATCH($B1772&amp;"|"&amp;$C1772,Inputs!$A$5:$A$132,0))</f>
        <v/>
      </c>
      <c r="F1772" s="37">
        <f>INDEX(Inputs!$K$5:$K$132,MATCH($B1772&amp;"|"&amp;$C1772,Inputs!$A$5:$A$132,0))</f>
        <v/>
      </c>
      <c r="G1772" s="36" t="n"/>
      <c r="H1772" s="14">
        <f>INDEX(Variables!$B$5:$B$205,MATCH($A1772,Variables!$A$5:$A$205,0))&amp;IF($C1772="",""," | "&amp;INDEX(Mapping!$B$5:$B$26,MATCH($C1772,Mapping!$A$5:$A$26,0))&amp;" | "&amp;INDEX(Mapping!$B$30:$B$46,MATCH($B1772,Mapping!$A$30:$A$46,0)))</f>
        <v/>
      </c>
      <c r="I1772" s="14">
        <f>INDEX(Variables!$C$5:$C$205,MATCH($A1772,Variables!$A$5:$A$205,0))</f>
        <v/>
      </c>
      <c r="J1772" s="14">
        <f>INDEX(Variables!$E$5:$E$205,MATCH($A1772,Variables!$A$5:$A$205,0))</f>
        <v/>
      </c>
      <c r="K1772" s="11">
        <f>LOWER(Settings!$C$4)&amp;".mit."&amp;$A1772&amp;IF($C1772="","","."&amp;$C1772&amp;"."&amp;$B1772)&amp;IF(INDEX(Variables!$D$5:$D$205,MATCH($A1772,Variables!$A$5:$A$205,0))="","","."&amp;INDEX(Variables!$D$5:$D$205,MATCH($A1772,Variables!$A$5:$A$205,0)))&amp;"."&amp;K$5</f>
        <v/>
      </c>
      <c r="L1772" s="38">
        <f>(INDEX(L$235:L$238,$D1772)*INDEX(L$239:L$255,$F1772)+L$194*INDEX(L$121:L$137,$F1772)*INDEX(L$151:L$167,$F1772))*$E1772</f>
        <v/>
      </c>
      <c r="M1772" s="37">
        <f>(INDEX(M$235:M$238,$D1772)*INDEX(M$239:M$255,$F1772)+M$194*INDEX(M$121:M$137,$F1772)*INDEX(M$151:M$167,$F1772))*$E1772</f>
        <v/>
      </c>
      <c r="N1772" s="37">
        <f>(INDEX(N$235:N$238,$D1772)*INDEX(N$239:N$255,$F1772)+N$194*INDEX(N$121:N$137,$F1772)*INDEX(N$151:N$167,$F1772))*$E1772</f>
        <v/>
      </c>
      <c r="O1772" s="37">
        <f>(INDEX(O$235:O$238,$D1772)*INDEX(O$239:O$255,$F1772)+O$194*INDEX(O$121:O$137,$F1772)*INDEX(O$151:O$167,$F1772))*$E1772</f>
        <v/>
      </c>
      <c r="P1772" s="37">
        <f>(INDEX(P$235:P$238,$D1772)*INDEX(P$239:P$255,$F1772)+P$194*INDEX(P$121:P$137,$F1772)*INDEX(P$151:P$167,$F1772))*$E1772</f>
        <v/>
      </c>
      <c r="Q1772" s="37">
        <f>(INDEX(Q$235:Q$238,$D1772)*INDEX(Q$239:Q$255,$F1772)+Q$194*INDEX(Q$121:Q$137,$F1772)*INDEX(Q$151:Q$167,$F1772))*$E1772</f>
        <v/>
      </c>
      <c r="R1772" s="37">
        <f>(INDEX(R$235:R$238,$D1772)*INDEX(R$239:R$255,$F1772)+R$194*INDEX(R$121:R$137,$F1772)*INDEX(R$151:R$167,$F1772))*$E1772</f>
        <v/>
      </c>
      <c r="S1772" s="37">
        <f>(INDEX(S$235:S$238,$D1772)*INDEX(S$239:S$255,$F1772)+S$194*INDEX(S$121:S$137,$F1772)*INDEX(S$151:S$167,$F1772))*$E1772</f>
        <v/>
      </c>
      <c r="T1772" s="37">
        <f>(INDEX(T$235:T$238,$D1772)*INDEX(T$239:T$255,$F1772)+T$194*INDEX(T$121:T$137,$F1772)*INDEX(T$151:T$167,$F1772))*$E1772</f>
        <v/>
      </c>
      <c r="U1772" s="37">
        <f>(INDEX(U$235:U$238,$D1772)*INDEX(U$239:U$255,$F1772)+U$194*INDEX(U$121:U$137,$F1772)*INDEX(U$151:U$167,$F1772))*$E1772</f>
        <v/>
      </c>
      <c r="V1772" s="37">
        <f>(INDEX(V$235:V$238,$D1772)*INDEX(V$239:V$255,$F1772)+V$194*INDEX(V$121:V$137,$F1772)*INDEX(V$151:V$167,$F1772))*$E1772</f>
        <v/>
      </c>
      <c r="W1772" s="37">
        <f>(INDEX(W$235:W$238,$D1772)*INDEX(W$239:W$255,$F1772)+W$194*INDEX(W$121:W$137,$F1772)*INDEX(W$151:W$167,$F1772))*$E1772</f>
        <v/>
      </c>
      <c r="X1772" s="37">
        <f>(INDEX(X$235:X$238,$D1772)*INDEX(X$239:X$255,$F1772)+X$194*INDEX(X$121:X$137,$F1772)*INDEX(X$151:X$167,$F1772))*$E1772</f>
        <v/>
      </c>
      <c r="Y1772" s="37">
        <f>(INDEX(Y$235:Y$238,$D1772)*INDEX(Y$239:Y$255,$F1772)+Y$194*INDEX(Y$121:Y$137,$F1772)*INDEX(Y$151:Y$167,$F1772))*$E1772</f>
        <v/>
      </c>
      <c r="Z1772" s="37">
        <f>(INDEX(Z$235:Z$238,$D1772)*INDEX(Z$239:Z$255,$F1772)+Z$194*INDEX(Z$121:Z$137,$F1772)*INDEX(Z$151:Z$167,$F1772))*$E1772</f>
        <v/>
      </c>
      <c r="AA1772" s="37">
        <f>(INDEX(AA$235:AA$238,$D1772)*INDEX(AA$239:AA$255,$F1772)+AA$194*INDEX(AA$121:AA$137,$F1772)*INDEX(AA$151:AA$167,$F1772))*$E1772</f>
        <v/>
      </c>
      <c r="AB1772" s="37">
        <f>(INDEX(AB$235:AB$238,$D1772)*INDEX(AB$239:AB$255,$F1772)+AB$194*INDEX(AB$121:AB$137,$F1772)*INDEX(AB$151:AB$167,$F1772))*$E1772</f>
        <v/>
      </c>
      <c r="AC1772" s="37">
        <f>(INDEX(AC$235:AC$238,$D1772)*INDEX(AC$239:AC$255,$F1772)+AC$194*INDEX(AC$121:AC$137,$F1772)*INDEX(AC$151:AC$167,$F1772))*$E1772</f>
        <v/>
      </c>
      <c r="AD1772" s="40">
        <f>SHADOWEFF(INDEX(AD$235:AD$238,$D1772),INDEX(AD$239:AD$255,$F1772),AD$194,INDEX(AD$121:AD$137,$F1772),INDEX(AD$151:AD$167,$F1772),$E1772)</f>
        <v/>
      </c>
      <c r="AF1772" s="11">
        <f>LOWER(Settings!$C$4)&amp;".mit."&amp;$A1772&amp;IF($C1772="","","."&amp;$C1772&amp;"."&amp;$B1772)&amp;IF(INDEX(Variables!$D$5:$D$205,MATCH($A1772,Variables!$A$5:$A$205,0))="","","."&amp;INDEX(Variables!$D$5:$D$205,MATCH($A1772,Variables!$A$5:$A$205,0)))&amp;"."&amp;AF$5</f>
        <v/>
      </c>
      <c r="AG1772" s="38">
        <f>(INDEX(AG$235:AG$238,$D1772)*INDEX(AG$239:AG$255,$F1772)+AG$194*INDEX(AG$121:AG$137,$F1772)*INDEX(AG$151:AG$167,$F1772))*$E1772</f>
        <v/>
      </c>
      <c r="AH1772" s="37">
        <f>(INDEX(AH$235:AH$238,$D1772)*INDEX(AH$239:AH$255,$F1772)+AH$194*INDEX(AH$121:AH$137,$F1772)*INDEX(AH$151:AH$167,$F1772))*$E1772</f>
        <v/>
      </c>
      <c r="AI1772" s="37">
        <f>(INDEX(AI$235:AI$238,$D1772)*INDEX(AI$239:AI$255,$F1772)+AI$194*INDEX(AI$121:AI$137,$F1772)*INDEX(AI$151:AI$167,$F1772))*$E1772</f>
        <v/>
      </c>
      <c r="AJ1772" s="37">
        <f>(INDEX(AJ$235:AJ$238,$D1772)*INDEX(AJ$239:AJ$255,$F1772)+AJ$194*INDEX(AJ$121:AJ$137,$F1772)*INDEX(AJ$151:AJ$167,$F1772))*$E1772</f>
        <v/>
      </c>
      <c r="AK1772" s="37">
        <f>(INDEX(AK$235:AK$238,$D1772)*INDEX(AK$239:AK$255,$F1772)+AK$194*INDEX(AK$121:AK$137,$F1772)*INDEX(AK$151:AK$167,$F1772))*$E1772</f>
        <v/>
      </c>
      <c r="AL1772" s="37">
        <f>(INDEX(AL$235:AL$238,$D1772)*INDEX(AL$239:AL$255,$F1772)+AL$194*INDEX(AL$121:AL$137,$F1772)*INDEX(AL$151:AL$167,$F1772))*$E1772</f>
        <v/>
      </c>
      <c r="AM1772" s="37">
        <f>(INDEX(AM$235:AM$238,$D1772)*INDEX(AM$239:AM$255,$F1772)+AM$194*INDEX(AM$121:AM$137,$F1772)*INDEX(AM$151:AM$167,$F1772))*$E1772</f>
        <v/>
      </c>
      <c r="AN1772" s="37">
        <f>(INDEX(AN$235:AN$238,$D1772)*INDEX(AN$239:AN$255,$F1772)+AN$194*INDEX(AN$121:AN$137,$F1772)*INDEX(AN$151:AN$167,$F1772))*$E1772</f>
        <v/>
      </c>
      <c r="AO1772" s="37">
        <f>(INDEX(AO$235:AO$238,$D1772)*INDEX(AO$239:AO$255,$F1772)+AO$194*INDEX(AO$121:AO$137,$F1772)*INDEX(AO$151:AO$167,$F1772))*$E1772</f>
        <v/>
      </c>
      <c r="AP1772" s="37">
        <f>(INDEX(AP$235:AP$238,$D1772)*INDEX(AP$239:AP$255,$F1772)+AP$194*INDEX(AP$121:AP$137,$F1772)*INDEX(AP$151:AP$167,$F1772))*$E1772</f>
        <v/>
      </c>
      <c r="AQ1772" s="37">
        <f>(INDEX(AQ$235:AQ$238,$D1772)*INDEX(AQ$239:AQ$255,$F1772)+AQ$194*INDEX(AQ$121:AQ$137,$F1772)*INDEX(AQ$151:AQ$167,$F1772))*$E1772</f>
        <v/>
      </c>
      <c r="AR1772" s="37">
        <f>(INDEX(AR$235:AR$238,$D1772)*INDEX(AR$239:AR$255,$F1772)+AR$194*INDEX(AR$121:AR$137,$F1772)*INDEX(AR$151:AR$167,$F1772))*$E1772</f>
        <v/>
      </c>
      <c r="AS1772" s="37">
        <f>(INDEX(AS$235:AS$238,$D1772)*INDEX(AS$239:AS$255,$F1772)+AS$194*INDEX(AS$121:AS$137,$F1772)*INDEX(AS$151:AS$167,$F1772))*$E1772</f>
        <v/>
      </c>
      <c r="AT1772" s="37">
        <f>(INDEX(AT$235:AT$238,$D1772)*INDEX(AT$239:AT$255,$F1772)+AT$194*INDEX(AT$121:AT$137,$F1772)*INDEX(AT$151:AT$167,$F1772))*$E1772</f>
        <v/>
      </c>
      <c r="AU1772" s="37">
        <f>(INDEX(AU$235:AU$238,$D1772)*INDEX(AU$239:AU$255,$F1772)+AU$194*INDEX(AU$121:AU$137,$F1772)*INDEX(AU$151:AU$167,$F1772))*$E1772</f>
        <v/>
      </c>
      <c r="AV1772" s="37">
        <f>(INDEX(AV$235:AV$238,$D1772)*INDEX(AV$239:AV$255,$F1772)+AV$194*INDEX(AV$121:AV$137,$F1772)*INDEX(AV$151:AV$167,$F1772))*$E1772</f>
        <v/>
      </c>
      <c r="AW1772" s="37">
        <f>(INDEX(AW$235:AW$238,$D1772)*INDEX(AW$239:AW$255,$F1772)+AW$194*INDEX(AW$121:AW$137,$F1772)*INDEX(AW$151:AW$167,$F1772))*$E1772</f>
        <v/>
      </c>
      <c r="AX1772" s="37">
        <f>(INDEX(AX$235:AX$238,$D1772)*INDEX(AX$239:AX$255,$F1772)+AX$194*INDEX(AX$121:AX$137,$F1772)*INDEX(AX$151:AX$167,$F1772))*$E1772</f>
        <v/>
      </c>
      <c r="AY1772" s="40">
        <f>SHADOWEFF(INDEX(AY$235:AY$238,$D1772),INDEX(AY$239:AY$255,$F1772),AY$194,INDEX(AY$121:AY$137,$F1772),INDEX(AY$151:AY$167,$F1772),$E1772)</f>
        <v/>
      </c>
    </row>
    <row r="1773" hidden="1" outlineLevel="2">
      <c r="A1773" s="14" t="inlineStr">
        <is>
          <t>shp</t>
        </is>
      </c>
      <c r="B1773" s="14" t="inlineStr">
        <is>
          <t>lpg</t>
        </is>
      </c>
      <c r="C1773" s="14" t="inlineStr">
        <is>
          <t>omn</t>
        </is>
      </c>
      <c r="D1773" s="37">
        <f>INDEX(Inputs!$M$5:$M$132,MATCH($B1773&amp;"|"&amp;$C1773,Inputs!$A$5:$A$132,0))</f>
        <v/>
      </c>
      <c r="E1773" s="37">
        <f>INDEX(Inputs!$T$5:$T$132,MATCH($B1773&amp;"|"&amp;$C1773,Inputs!$A$5:$A$132,0))</f>
        <v/>
      </c>
      <c r="F1773" s="37">
        <f>INDEX(Inputs!$K$5:$K$132,MATCH($B1773&amp;"|"&amp;$C1773,Inputs!$A$5:$A$132,0))</f>
        <v/>
      </c>
      <c r="G1773" s="36" t="n"/>
      <c r="H1773" s="14">
        <f>INDEX(Variables!$B$5:$B$205,MATCH($A1773,Variables!$A$5:$A$205,0))&amp;IF($C1773="",""," | "&amp;INDEX(Mapping!$B$5:$B$26,MATCH($C1773,Mapping!$A$5:$A$26,0))&amp;" | "&amp;INDEX(Mapping!$B$30:$B$46,MATCH($B1773,Mapping!$A$30:$A$46,0)))</f>
        <v/>
      </c>
      <c r="I1773" s="14">
        <f>INDEX(Variables!$C$5:$C$205,MATCH($A1773,Variables!$A$5:$A$205,0))</f>
        <v/>
      </c>
      <c r="J1773" s="14">
        <f>INDEX(Variables!$E$5:$E$205,MATCH($A1773,Variables!$A$5:$A$205,0))</f>
        <v/>
      </c>
      <c r="K1773" s="11">
        <f>LOWER(Settings!$C$4)&amp;".mit."&amp;$A1773&amp;IF($C1773="","","."&amp;$C1773&amp;"."&amp;$B1773)&amp;IF(INDEX(Variables!$D$5:$D$205,MATCH($A1773,Variables!$A$5:$A$205,0))="","","."&amp;INDEX(Variables!$D$5:$D$205,MATCH($A1773,Variables!$A$5:$A$205,0)))&amp;"."&amp;K$5</f>
        <v/>
      </c>
      <c r="L1773" s="38">
        <f>(INDEX(L$235:L$238,$D1773)*INDEX(L$239:L$255,$F1773)+L$194*INDEX(L$121:L$137,$F1773)*INDEX(L$151:L$167,$F1773))*$E1773</f>
        <v/>
      </c>
      <c r="M1773" s="37">
        <f>(INDEX(M$235:M$238,$D1773)*INDEX(M$239:M$255,$F1773)+M$194*INDEX(M$121:M$137,$F1773)*INDEX(M$151:M$167,$F1773))*$E1773</f>
        <v/>
      </c>
      <c r="N1773" s="37">
        <f>(INDEX(N$235:N$238,$D1773)*INDEX(N$239:N$255,$F1773)+N$194*INDEX(N$121:N$137,$F1773)*INDEX(N$151:N$167,$F1773))*$E1773</f>
        <v/>
      </c>
      <c r="O1773" s="37">
        <f>(INDEX(O$235:O$238,$D1773)*INDEX(O$239:O$255,$F1773)+O$194*INDEX(O$121:O$137,$F1773)*INDEX(O$151:O$167,$F1773))*$E1773</f>
        <v/>
      </c>
      <c r="P1773" s="37">
        <f>(INDEX(P$235:P$238,$D1773)*INDEX(P$239:P$255,$F1773)+P$194*INDEX(P$121:P$137,$F1773)*INDEX(P$151:P$167,$F1773))*$E1773</f>
        <v/>
      </c>
      <c r="Q1773" s="37">
        <f>(INDEX(Q$235:Q$238,$D1773)*INDEX(Q$239:Q$255,$F1773)+Q$194*INDEX(Q$121:Q$137,$F1773)*INDEX(Q$151:Q$167,$F1773))*$E1773</f>
        <v/>
      </c>
      <c r="R1773" s="37">
        <f>(INDEX(R$235:R$238,$D1773)*INDEX(R$239:R$255,$F1773)+R$194*INDEX(R$121:R$137,$F1773)*INDEX(R$151:R$167,$F1773))*$E1773</f>
        <v/>
      </c>
      <c r="S1773" s="37">
        <f>(INDEX(S$235:S$238,$D1773)*INDEX(S$239:S$255,$F1773)+S$194*INDEX(S$121:S$137,$F1773)*INDEX(S$151:S$167,$F1773))*$E1773</f>
        <v/>
      </c>
      <c r="T1773" s="37">
        <f>(INDEX(T$235:T$238,$D1773)*INDEX(T$239:T$255,$F1773)+T$194*INDEX(T$121:T$137,$F1773)*INDEX(T$151:T$167,$F1773))*$E1773</f>
        <v/>
      </c>
      <c r="U1773" s="37">
        <f>(INDEX(U$235:U$238,$D1773)*INDEX(U$239:U$255,$F1773)+U$194*INDEX(U$121:U$137,$F1773)*INDEX(U$151:U$167,$F1773))*$E1773</f>
        <v/>
      </c>
      <c r="V1773" s="37">
        <f>(INDEX(V$235:V$238,$D1773)*INDEX(V$239:V$255,$F1773)+V$194*INDEX(V$121:V$137,$F1773)*INDEX(V$151:V$167,$F1773))*$E1773</f>
        <v/>
      </c>
      <c r="W1773" s="37">
        <f>(INDEX(W$235:W$238,$D1773)*INDEX(W$239:W$255,$F1773)+W$194*INDEX(W$121:W$137,$F1773)*INDEX(W$151:W$167,$F1773))*$E1773</f>
        <v/>
      </c>
      <c r="X1773" s="37">
        <f>(INDEX(X$235:X$238,$D1773)*INDEX(X$239:X$255,$F1773)+X$194*INDEX(X$121:X$137,$F1773)*INDEX(X$151:X$167,$F1773))*$E1773</f>
        <v/>
      </c>
      <c r="Y1773" s="37">
        <f>(INDEX(Y$235:Y$238,$D1773)*INDEX(Y$239:Y$255,$F1773)+Y$194*INDEX(Y$121:Y$137,$F1773)*INDEX(Y$151:Y$167,$F1773))*$E1773</f>
        <v/>
      </c>
      <c r="Z1773" s="37">
        <f>(INDEX(Z$235:Z$238,$D1773)*INDEX(Z$239:Z$255,$F1773)+Z$194*INDEX(Z$121:Z$137,$F1773)*INDEX(Z$151:Z$167,$F1773))*$E1773</f>
        <v/>
      </c>
      <c r="AA1773" s="37">
        <f>(INDEX(AA$235:AA$238,$D1773)*INDEX(AA$239:AA$255,$F1773)+AA$194*INDEX(AA$121:AA$137,$F1773)*INDEX(AA$151:AA$167,$F1773))*$E1773</f>
        <v/>
      </c>
      <c r="AB1773" s="37">
        <f>(INDEX(AB$235:AB$238,$D1773)*INDEX(AB$239:AB$255,$F1773)+AB$194*INDEX(AB$121:AB$137,$F1773)*INDEX(AB$151:AB$167,$F1773))*$E1773</f>
        <v/>
      </c>
      <c r="AC1773" s="37">
        <f>(INDEX(AC$235:AC$238,$D1773)*INDEX(AC$239:AC$255,$F1773)+AC$194*INDEX(AC$121:AC$137,$F1773)*INDEX(AC$151:AC$167,$F1773))*$E1773</f>
        <v/>
      </c>
      <c r="AD1773" s="40">
        <f>SHADOWEFF(INDEX(AD$235:AD$238,$D1773),INDEX(AD$239:AD$255,$F1773),AD$194,INDEX(AD$121:AD$137,$F1773),INDEX(AD$151:AD$167,$F1773),$E1773)</f>
        <v/>
      </c>
      <c r="AF1773" s="11">
        <f>LOWER(Settings!$C$4)&amp;".mit."&amp;$A1773&amp;IF($C1773="","","."&amp;$C1773&amp;"."&amp;$B1773)&amp;IF(INDEX(Variables!$D$5:$D$205,MATCH($A1773,Variables!$A$5:$A$205,0))="","","."&amp;INDEX(Variables!$D$5:$D$205,MATCH($A1773,Variables!$A$5:$A$205,0)))&amp;"."&amp;AF$5</f>
        <v/>
      </c>
      <c r="AG1773" s="38">
        <f>(INDEX(AG$235:AG$238,$D1773)*INDEX(AG$239:AG$255,$F1773)+AG$194*INDEX(AG$121:AG$137,$F1773)*INDEX(AG$151:AG$167,$F1773))*$E1773</f>
        <v/>
      </c>
      <c r="AH1773" s="37">
        <f>(INDEX(AH$235:AH$238,$D1773)*INDEX(AH$239:AH$255,$F1773)+AH$194*INDEX(AH$121:AH$137,$F1773)*INDEX(AH$151:AH$167,$F1773))*$E1773</f>
        <v/>
      </c>
      <c r="AI1773" s="37">
        <f>(INDEX(AI$235:AI$238,$D1773)*INDEX(AI$239:AI$255,$F1773)+AI$194*INDEX(AI$121:AI$137,$F1773)*INDEX(AI$151:AI$167,$F1773))*$E1773</f>
        <v/>
      </c>
      <c r="AJ1773" s="37">
        <f>(INDEX(AJ$235:AJ$238,$D1773)*INDEX(AJ$239:AJ$255,$F1773)+AJ$194*INDEX(AJ$121:AJ$137,$F1773)*INDEX(AJ$151:AJ$167,$F1773))*$E1773</f>
        <v/>
      </c>
      <c r="AK1773" s="37">
        <f>(INDEX(AK$235:AK$238,$D1773)*INDEX(AK$239:AK$255,$F1773)+AK$194*INDEX(AK$121:AK$137,$F1773)*INDEX(AK$151:AK$167,$F1773))*$E1773</f>
        <v/>
      </c>
      <c r="AL1773" s="37">
        <f>(INDEX(AL$235:AL$238,$D1773)*INDEX(AL$239:AL$255,$F1773)+AL$194*INDEX(AL$121:AL$137,$F1773)*INDEX(AL$151:AL$167,$F1773))*$E1773</f>
        <v/>
      </c>
      <c r="AM1773" s="37">
        <f>(INDEX(AM$235:AM$238,$D1773)*INDEX(AM$239:AM$255,$F1773)+AM$194*INDEX(AM$121:AM$137,$F1773)*INDEX(AM$151:AM$167,$F1773))*$E1773</f>
        <v/>
      </c>
      <c r="AN1773" s="37">
        <f>(INDEX(AN$235:AN$238,$D1773)*INDEX(AN$239:AN$255,$F1773)+AN$194*INDEX(AN$121:AN$137,$F1773)*INDEX(AN$151:AN$167,$F1773))*$E1773</f>
        <v/>
      </c>
      <c r="AO1773" s="37">
        <f>(INDEX(AO$235:AO$238,$D1773)*INDEX(AO$239:AO$255,$F1773)+AO$194*INDEX(AO$121:AO$137,$F1773)*INDEX(AO$151:AO$167,$F1773))*$E1773</f>
        <v/>
      </c>
      <c r="AP1773" s="37">
        <f>(INDEX(AP$235:AP$238,$D1773)*INDEX(AP$239:AP$255,$F1773)+AP$194*INDEX(AP$121:AP$137,$F1773)*INDEX(AP$151:AP$167,$F1773))*$E1773</f>
        <v/>
      </c>
      <c r="AQ1773" s="37">
        <f>(INDEX(AQ$235:AQ$238,$D1773)*INDEX(AQ$239:AQ$255,$F1773)+AQ$194*INDEX(AQ$121:AQ$137,$F1773)*INDEX(AQ$151:AQ$167,$F1773))*$E1773</f>
        <v/>
      </c>
      <c r="AR1773" s="37">
        <f>(INDEX(AR$235:AR$238,$D1773)*INDEX(AR$239:AR$255,$F1773)+AR$194*INDEX(AR$121:AR$137,$F1773)*INDEX(AR$151:AR$167,$F1773))*$E1773</f>
        <v/>
      </c>
      <c r="AS1773" s="37">
        <f>(INDEX(AS$235:AS$238,$D1773)*INDEX(AS$239:AS$255,$F1773)+AS$194*INDEX(AS$121:AS$137,$F1773)*INDEX(AS$151:AS$167,$F1773))*$E1773</f>
        <v/>
      </c>
      <c r="AT1773" s="37">
        <f>(INDEX(AT$235:AT$238,$D1773)*INDEX(AT$239:AT$255,$F1773)+AT$194*INDEX(AT$121:AT$137,$F1773)*INDEX(AT$151:AT$167,$F1773))*$E1773</f>
        <v/>
      </c>
      <c r="AU1773" s="37">
        <f>(INDEX(AU$235:AU$238,$D1773)*INDEX(AU$239:AU$255,$F1773)+AU$194*INDEX(AU$121:AU$137,$F1773)*INDEX(AU$151:AU$167,$F1773))*$E1773</f>
        <v/>
      </c>
      <c r="AV1773" s="37">
        <f>(INDEX(AV$235:AV$238,$D1773)*INDEX(AV$239:AV$255,$F1773)+AV$194*INDEX(AV$121:AV$137,$F1773)*INDEX(AV$151:AV$167,$F1773))*$E1773</f>
        <v/>
      </c>
      <c r="AW1773" s="37">
        <f>(INDEX(AW$235:AW$238,$D1773)*INDEX(AW$239:AW$255,$F1773)+AW$194*INDEX(AW$121:AW$137,$F1773)*INDEX(AW$151:AW$167,$F1773))*$E1773</f>
        <v/>
      </c>
      <c r="AX1773" s="37">
        <f>(INDEX(AX$235:AX$238,$D1773)*INDEX(AX$239:AX$255,$F1773)+AX$194*INDEX(AX$121:AX$137,$F1773)*INDEX(AX$151:AX$167,$F1773))*$E1773</f>
        <v/>
      </c>
      <c r="AY1773" s="40">
        <f>SHADOWEFF(INDEX(AY$235:AY$238,$D1773),INDEX(AY$239:AY$255,$F1773),AY$194,INDEX(AY$121:AY$137,$F1773),INDEX(AY$151:AY$167,$F1773),$E1773)</f>
        <v/>
      </c>
    </row>
    <row r="1774" hidden="1" outlineLevel="2">
      <c r="A1774" s="14" t="inlineStr">
        <is>
          <t>shp</t>
        </is>
      </c>
      <c r="B1774" s="14" t="inlineStr">
        <is>
          <t>ker</t>
        </is>
      </c>
      <c r="C1774" s="14" t="inlineStr">
        <is>
          <t>omn</t>
        </is>
      </c>
      <c r="D1774" s="37">
        <f>INDEX(Inputs!$M$5:$M$132,MATCH($B1774&amp;"|"&amp;$C1774,Inputs!$A$5:$A$132,0))</f>
        <v/>
      </c>
      <c r="E1774" s="37">
        <f>INDEX(Inputs!$T$5:$T$132,MATCH($B1774&amp;"|"&amp;$C1774,Inputs!$A$5:$A$132,0))</f>
        <v/>
      </c>
      <c r="F1774" s="37">
        <f>INDEX(Inputs!$K$5:$K$132,MATCH($B1774&amp;"|"&amp;$C1774,Inputs!$A$5:$A$132,0))</f>
        <v/>
      </c>
      <c r="G1774" s="36" t="n"/>
      <c r="H1774" s="14">
        <f>INDEX(Variables!$B$5:$B$205,MATCH($A1774,Variables!$A$5:$A$205,0))&amp;IF($C1774="",""," | "&amp;INDEX(Mapping!$B$5:$B$26,MATCH($C1774,Mapping!$A$5:$A$26,0))&amp;" | "&amp;INDEX(Mapping!$B$30:$B$46,MATCH($B1774,Mapping!$A$30:$A$46,0)))</f>
        <v/>
      </c>
      <c r="I1774" s="14">
        <f>INDEX(Variables!$C$5:$C$205,MATCH($A1774,Variables!$A$5:$A$205,0))</f>
        <v/>
      </c>
      <c r="J1774" s="14">
        <f>INDEX(Variables!$E$5:$E$205,MATCH($A1774,Variables!$A$5:$A$205,0))</f>
        <v/>
      </c>
      <c r="K1774" s="11">
        <f>LOWER(Settings!$C$4)&amp;".mit."&amp;$A1774&amp;IF($C1774="","","."&amp;$C1774&amp;"."&amp;$B1774)&amp;IF(INDEX(Variables!$D$5:$D$205,MATCH($A1774,Variables!$A$5:$A$205,0))="","","."&amp;INDEX(Variables!$D$5:$D$205,MATCH($A1774,Variables!$A$5:$A$205,0)))&amp;"."&amp;K$5</f>
        <v/>
      </c>
      <c r="L1774" s="38">
        <f>(INDEX(L$235:L$238,$D1774)*INDEX(L$239:L$255,$F1774)+L$194*INDEX(L$121:L$137,$F1774)*INDEX(L$151:L$167,$F1774))*$E1774</f>
        <v/>
      </c>
      <c r="M1774" s="37">
        <f>(INDEX(M$235:M$238,$D1774)*INDEX(M$239:M$255,$F1774)+M$194*INDEX(M$121:M$137,$F1774)*INDEX(M$151:M$167,$F1774))*$E1774</f>
        <v/>
      </c>
      <c r="N1774" s="37">
        <f>(INDEX(N$235:N$238,$D1774)*INDEX(N$239:N$255,$F1774)+N$194*INDEX(N$121:N$137,$F1774)*INDEX(N$151:N$167,$F1774))*$E1774</f>
        <v/>
      </c>
      <c r="O1774" s="37">
        <f>(INDEX(O$235:O$238,$D1774)*INDEX(O$239:O$255,$F1774)+O$194*INDEX(O$121:O$137,$F1774)*INDEX(O$151:O$167,$F1774))*$E1774</f>
        <v/>
      </c>
      <c r="P1774" s="37">
        <f>(INDEX(P$235:P$238,$D1774)*INDEX(P$239:P$255,$F1774)+P$194*INDEX(P$121:P$137,$F1774)*INDEX(P$151:P$167,$F1774))*$E1774</f>
        <v/>
      </c>
      <c r="Q1774" s="37">
        <f>(INDEX(Q$235:Q$238,$D1774)*INDEX(Q$239:Q$255,$F1774)+Q$194*INDEX(Q$121:Q$137,$F1774)*INDEX(Q$151:Q$167,$F1774))*$E1774</f>
        <v/>
      </c>
      <c r="R1774" s="37">
        <f>(INDEX(R$235:R$238,$D1774)*INDEX(R$239:R$255,$F1774)+R$194*INDEX(R$121:R$137,$F1774)*INDEX(R$151:R$167,$F1774))*$E1774</f>
        <v/>
      </c>
      <c r="S1774" s="37">
        <f>(INDEX(S$235:S$238,$D1774)*INDEX(S$239:S$255,$F1774)+S$194*INDEX(S$121:S$137,$F1774)*INDEX(S$151:S$167,$F1774))*$E1774</f>
        <v/>
      </c>
      <c r="T1774" s="37">
        <f>(INDEX(T$235:T$238,$D1774)*INDEX(T$239:T$255,$F1774)+T$194*INDEX(T$121:T$137,$F1774)*INDEX(T$151:T$167,$F1774))*$E1774</f>
        <v/>
      </c>
      <c r="U1774" s="37">
        <f>(INDEX(U$235:U$238,$D1774)*INDEX(U$239:U$255,$F1774)+U$194*INDEX(U$121:U$137,$F1774)*INDEX(U$151:U$167,$F1774))*$E1774</f>
        <v/>
      </c>
      <c r="V1774" s="37">
        <f>(INDEX(V$235:V$238,$D1774)*INDEX(V$239:V$255,$F1774)+V$194*INDEX(V$121:V$137,$F1774)*INDEX(V$151:V$167,$F1774))*$E1774</f>
        <v/>
      </c>
      <c r="W1774" s="37">
        <f>(INDEX(W$235:W$238,$D1774)*INDEX(W$239:W$255,$F1774)+W$194*INDEX(W$121:W$137,$F1774)*INDEX(W$151:W$167,$F1774))*$E1774</f>
        <v/>
      </c>
      <c r="X1774" s="37">
        <f>(INDEX(X$235:X$238,$D1774)*INDEX(X$239:X$255,$F1774)+X$194*INDEX(X$121:X$137,$F1774)*INDEX(X$151:X$167,$F1774))*$E1774</f>
        <v/>
      </c>
      <c r="Y1774" s="37">
        <f>(INDEX(Y$235:Y$238,$D1774)*INDEX(Y$239:Y$255,$F1774)+Y$194*INDEX(Y$121:Y$137,$F1774)*INDEX(Y$151:Y$167,$F1774))*$E1774</f>
        <v/>
      </c>
      <c r="Z1774" s="37">
        <f>(INDEX(Z$235:Z$238,$D1774)*INDEX(Z$239:Z$255,$F1774)+Z$194*INDEX(Z$121:Z$137,$F1774)*INDEX(Z$151:Z$167,$F1774))*$E1774</f>
        <v/>
      </c>
      <c r="AA1774" s="37">
        <f>(INDEX(AA$235:AA$238,$D1774)*INDEX(AA$239:AA$255,$F1774)+AA$194*INDEX(AA$121:AA$137,$F1774)*INDEX(AA$151:AA$167,$F1774))*$E1774</f>
        <v/>
      </c>
      <c r="AB1774" s="37">
        <f>(INDEX(AB$235:AB$238,$D1774)*INDEX(AB$239:AB$255,$F1774)+AB$194*INDEX(AB$121:AB$137,$F1774)*INDEX(AB$151:AB$167,$F1774))*$E1774</f>
        <v/>
      </c>
      <c r="AC1774" s="37">
        <f>(INDEX(AC$235:AC$238,$D1774)*INDEX(AC$239:AC$255,$F1774)+AC$194*INDEX(AC$121:AC$137,$F1774)*INDEX(AC$151:AC$167,$F1774))*$E1774</f>
        <v/>
      </c>
      <c r="AD1774" s="40">
        <f>SHADOWEFF(INDEX(AD$235:AD$238,$D1774),INDEX(AD$239:AD$255,$F1774),AD$194,INDEX(AD$121:AD$137,$F1774),INDEX(AD$151:AD$167,$F1774),$E1774)</f>
        <v/>
      </c>
      <c r="AF1774" s="11">
        <f>LOWER(Settings!$C$4)&amp;".mit."&amp;$A1774&amp;IF($C1774="","","."&amp;$C1774&amp;"."&amp;$B1774)&amp;IF(INDEX(Variables!$D$5:$D$205,MATCH($A1774,Variables!$A$5:$A$205,0))="","","."&amp;INDEX(Variables!$D$5:$D$205,MATCH($A1774,Variables!$A$5:$A$205,0)))&amp;"."&amp;AF$5</f>
        <v/>
      </c>
      <c r="AG1774" s="38">
        <f>(INDEX(AG$235:AG$238,$D1774)*INDEX(AG$239:AG$255,$F1774)+AG$194*INDEX(AG$121:AG$137,$F1774)*INDEX(AG$151:AG$167,$F1774))*$E1774</f>
        <v/>
      </c>
      <c r="AH1774" s="37">
        <f>(INDEX(AH$235:AH$238,$D1774)*INDEX(AH$239:AH$255,$F1774)+AH$194*INDEX(AH$121:AH$137,$F1774)*INDEX(AH$151:AH$167,$F1774))*$E1774</f>
        <v/>
      </c>
      <c r="AI1774" s="37">
        <f>(INDEX(AI$235:AI$238,$D1774)*INDEX(AI$239:AI$255,$F1774)+AI$194*INDEX(AI$121:AI$137,$F1774)*INDEX(AI$151:AI$167,$F1774))*$E1774</f>
        <v/>
      </c>
      <c r="AJ1774" s="37">
        <f>(INDEX(AJ$235:AJ$238,$D1774)*INDEX(AJ$239:AJ$255,$F1774)+AJ$194*INDEX(AJ$121:AJ$137,$F1774)*INDEX(AJ$151:AJ$167,$F1774))*$E1774</f>
        <v/>
      </c>
      <c r="AK1774" s="37">
        <f>(INDEX(AK$235:AK$238,$D1774)*INDEX(AK$239:AK$255,$F1774)+AK$194*INDEX(AK$121:AK$137,$F1774)*INDEX(AK$151:AK$167,$F1774))*$E1774</f>
        <v/>
      </c>
      <c r="AL1774" s="37">
        <f>(INDEX(AL$235:AL$238,$D1774)*INDEX(AL$239:AL$255,$F1774)+AL$194*INDEX(AL$121:AL$137,$F1774)*INDEX(AL$151:AL$167,$F1774))*$E1774</f>
        <v/>
      </c>
      <c r="AM1774" s="37">
        <f>(INDEX(AM$235:AM$238,$D1774)*INDEX(AM$239:AM$255,$F1774)+AM$194*INDEX(AM$121:AM$137,$F1774)*INDEX(AM$151:AM$167,$F1774))*$E1774</f>
        <v/>
      </c>
      <c r="AN1774" s="37">
        <f>(INDEX(AN$235:AN$238,$D1774)*INDEX(AN$239:AN$255,$F1774)+AN$194*INDEX(AN$121:AN$137,$F1774)*INDEX(AN$151:AN$167,$F1774))*$E1774</f>
        <v/>
      </c>
      <c r="AO1774" s="37">
        <f>(INDEX(AO$235:AO$238,$D1774)*INDEX(AO$239:AO$255,$F1774)+AO$194*INDEX(AO$121:AO$137,$F1774)*INDEX(AO$151:AO$167,$F1774))*$E1774</f>
        <v/>
      </c>
      <c r="AP1774" s="37">
        <f>(INDEX(AP$235:AP$238,$D1774)*INDEX(AP$239:AP$255,$F1774)+AP$194*INDEX(AP$121:AP$137,$F1774)*INDEX(AP$151:AP$167,$F1774))*$E1774</f>
        <v/>
      </c>
      <c r="AQ1774" s="37">
        <f>(INDEX(AQ$235:AQ$238,$D1774)*INDEX(AQ$239:AQ$255,$F1774)+AQ$194*INDEX(AQ$121:AQ$137,$F1774)*INDEX(AQ$151:AQ$167,$F1774))*$E1774</f>
        <v/>
      </c>
      <c r="AR1774" s="37">
        <f>(INDEX(AR$235:AR$238,$D1774)*INDEX(AR$239:AR$255,$F1774)+AR$194*INDEX(AR$121:AR$137,$F1774)*INDEX(AR$151:AR$167,$F1774))*$E1774</f>
        <v/>
      </c>
      <c r="AS1774" s="37">
        <f>(INDEX(AS$235:AS$238,$D1774)*INDEX(AS$239:AS$255,$F1774)+AS$194*INDEX(AS$121:AS$137,$F1774)*INDEX(AS$151:AS$167,$F1774))*$E1774</f>
        <v/>
      </c>
      <c r="AT1774" s="37">
        <f>(INDEX(AT$235:AT$238,$D1774)*INDEX(AT$239:AT$255,$F1774)+AT$194*INDEX(AT$121:AT$137,$F1774)*INDEX(AT$151:AT$167,$F1774))*$E1774</f>
        <v/>
      </c>
      <c r="AU1774" s="37">
        <f>(INDEX(AU$235:AU$238,$D1774)*INDEX(AU$239:AU$255,$F1774)+AU$194*INDEX(AU$121:AU$137,$F1774)*INDEX(AU$151:AU$167,$F1774))*$E1774</f>
        <v/>
      </c>
      <c r="AV1774" s="37">
        <f>(INDEX(AV$235:AV$238,$D1774)*INDEX(AV$239:AV$255,$F1774)+AV$194*INDEX(AV$121:AV$137,$F1774)*INDEX(AV$151:AV$167,$F1774))*$E1774</f>
        <v/>
      </c>
      <c r="AW1774" s="37">
        <f>(INDEX(AW$235:AW$238,$D1774)*INDEX(AW$239:AW$255,$F1774)+AW$194*INDEX(AW$121:AW$137,$F1774)*INDEX(AW$151:AW$167,$F1774))*$E1774</f>
        <v/>
      </c>
      <c r="AX1774" s="37">
        <f>(INDEX(AX$235:AX$238,$D1774)*INDEX(AX$239:AX$255,$F1774)+AX$194*INDEX(AX$121:AX$137,$F1774)*INDEX(AX$151:AX$167,$F1774))*$E1774</f>
        <v/>
      </c>
      <c r="AY1774" s="40">
        <f>SHADOWEFF(INDEX(AY$235:AY$238,$D1774),INDEX(AY$239:AY$255,$F1774),AY$194,INDEX(AY$121:AY$137,$F1774),INDEX(AY$151:AY$167,$F1774),$E1774)</f>
        <v/>
      </c>
    </row>
    <row r="1775" hidden="1" outlineLevel="2">
      <c r="A1775" s="14" t="inlineStr">
        <is>
          <t>shp</t>
        </is>
      </c>
      <c r="B1775" s="14" t="inlineStr">
        <is>
          <t>oop</t>
        </is>
      </c>
      <c r="C1775" s="14" t="inlineStr">
        <is>
          <t>omn</t>
        </is>
      </c>
      <c r="D1775" s="37">
        <f>INDEX(Inputs!$M$5:$M$132,MATCH($B1775&amp;"|"&amp;$C1775,Inputs!$A$5:$A$132,0))</f>
        <v/>
      </c>
      <c r="E1775" s="37">
        <f>INDEX(Inputs!$T$5:$T$132,MATCH($B1775&amp;"|"&amp;$C1775,Inputs!$A$5:$A$132,0))</f>
        <v/>
      </c>
      <c r="F1775" s="37">
        <f>INDEX(Inputs!$K$5:$K$132,MATCH($B1775&amp;"|"&amp;$C1775,Inputs!$A$5:$A$132,0))</f>
        <v/>
      </c>
      <c r="G1775" s="36" t="n"/>
      <c r="H1775" s="14">
        <f>INDEX(Variables!$B$5:$B$205,MATCH($A1775,Variables!$A$5:$A$205,0))&amp;IF($C1775="",""," | "&amp;INDEX(Mapping!$B$5:$B$26,MATCH($C1775,Mapping!$A$5:$A$26,0))&amp;" | "&amp;INDEX(Mapping!$B$30:$B$46,MATCH($B1775,Mapping!$A$30:$A$46,0)))</f>
        <v/>
      </c>
      <c r="I1775" s="14">
        <f>INDEX(Variables!$C$5:$C$205,MATCH($A1775,Variables!$A$5:$A$205,0))</f>
        <v/>
      </c>
      <c r="J1775" s="14">
        <f>INDEX(Variables!$E$5:$E$205,MATCH($A1775,Variables!$A$5:$A$205,0))</f>
        <v/>
      </c>
      <c r="K1775" s="11">
        <f>LOWER(Settings!$C$4)&amp;".mit."&amp;$A1775&amp;IF($C1775="","","."&amp;$C1775&amp;"."&amp;$B1775)&amp;IF(INDEX(Variables!$D$5:$D$205,MATCH($A1775,Variables!$A$5:$A$205,0))="","","."&amp;INDEX(Variables!$D$5:$D$205,MATCH($A1775,Variables!$A$5:$A$205,0)))&amp;"."&amp;K$5</f>
        <v/>
      </c>
      <c r="L1775" s="38">
        <f>(INDEX(L$235:L$238,$D1775)*INDEX(L$239:L$255,$F1775)+L$194*INDEX(L$121:L$137,$F1775)*INDEX(L$151:L$167,$F1775))*$E1775</f>
        <v/>
      </c>
      <c r="M1775" s="37">
        <f>(INDEX(M$235:M$238,$D1775)*INDEX(M$239:M$255,$F1775)+M$194*INDEX(M$121:M$137,$F1775)*INDEX(M$151:M$167,$F1775))*$E1775</f>
        <v/>
      </c>
      <c r="N1775" s="37">
        <f>(INDEX(N$235:N$238,$D1775)*INDEX(N$239:N$255,$F1775)+N$194*INDEX(N$121:N$137,$F1775)*INDEX(N$151:N$167,$F1775))*$E1775</f>
        <v/>
      </c>
      <c r="O1775" s="37">
        <f>(INDEX(O$235:O$238,$D1775)*INDEX(O$239:O$255,$F1775)+O$194*INDEX(O$121:O$137,$F1775)*INDEX(O$151:O$167,$F1775))*$E1775</f>
        <v/>
      </c>
      <c r="P1775" s="37">
        <f>(INDEX(P$235:P$238,$D1775)*INDEX(P$239:P$255,$F1775)+P$194*INDEX(P$121:P$137,$F1775)*INDEX(P$151:P$167,$F1775))*$E1775</f>
        <v/>
      </c>
      <c r="Q1775" s="37">
        <f>(INDEX(Q$235:Q$238,$D1775)*INDEX(Q$239:Q$255,$F1775)+Q$194*INDEX(Q$121:Q$137,$F1775)*INDEX(Q$151:Q$167,$F1775))*$E1775</f>
        <v/>
      </c>
      <c r="R1775" s="37">
        <f>(INDEX(R$235:R$238,$D1775)*INDEX(R$239:R$255,$F1775)+R$194*INDEX(R$121:R$137,$F1775)*INDEX(R$151:R$167,$F1775))*$E1775</f>
        <v/>
      </c>
      <c r="S1775" s="37">
        <f>(INDEX(S$235:S$238,$D1775)*INDEX(S$239:S$255,$F1775)+S$194*INDEX(S$121:S$137,$F1775)*INDEX(S$151:S$167,$F1775))*$E1775</f>
        <v/>
      </c>
      <c r="T1775" s="37">
        <f>(INDEX(T$235:T$238,$D1775)*INDEX(T$239:T$255,$F1775)+T$194*INDEX(T$121:T$137,$F1775)*INDEX(T$151:T$167,$F1775))*$E1775</f>
        <v/>
      </c>
      <c r="U1775" s="37">
        <f>(INDEX(U$235:U$238,$D1775)*INDEX(U$239:U$255,$F1775)+U$194*INDEX(U$121:U$137,$F1775)*INDEX(U$151:U$167,$F1775))*$E1775</f>
        <v/>
      </c>
      <c r="V1775" s="37">
        <f>(INDEX(V$235:V$238,$D1775)*INDEX(V$239:V$255,$F1775)+V$194*INDEX(V$121:V$137,$F1775)*INDEX(V$151:V$167,$F1775))*$E1775</f>
        <v/>
      </c>
      <c r="W1775" s="37">
        <f>(INDEX(W$235:W$238,$D1775)*INDEX(W$239:W$255,$F1775)+W$194*INDEX(W$121:W$137,$F1775)*INDEX(W$151:W$167,$F1775))*$E1775</f>
        <v/>
      </c>
      <c r="X1775" s="37">
        <f>(INDEX(X$235:X$238,$D1775)*INDEX(X$239:X$255,$F1775)+X$194*INDEX(X$121:X$137,$F1775)*INDEX(X$151:X$167,$F1775))*$E1775</f>
        <v/>
      </c>
      <c r="Y1775" s="37">
        <f>(INDEX(Y$235:Y$238,$D1775)*INDEX(Y$239:Y$255,$F1775)+Y$194*INDEX(Y$121:Y$137,$F1775)*INDEX(Y$151:Y$167,$F1775))*$E1775</f>
        <v/>
      </c>
      <c r="Z1775" s="37">
        <f>(INDEX(Z$235:Z$238,$D1775)*INDEX(Z$239:Z$255,$F1775)+Z$194*INDEX(Z$121:Z$137,$F1775)*INDEX(Z$151:Z$167,$F1775))*$E1775</f>
        <v/>
      </c>
      <c r="AA1775" s="37">
        <f>(INDEX(AA$235:AA$238,$D1775)*INDEX(AA$239:AA$255,$F1775)+AA$194*INDEX(AA$121:AA$137,$F1775)*INDEX(AA$151:AA$167,$F1775))*$E1775</f>
        <v/>
      </c>
      <c r="AB1775" s="37">
        <f>(INDEX(AB$235:AB$238,$D1775)*INDEX(AB$239:AB$255,$F1775)+AB$194*INDEX(AB$121:AB$137,$F1775)*INDEX(AB$151:AB$167,$F1775))*$E1775</f>
        <v/>
      </c>
      <c r="AC1775" s="37">
        <f>(INDEX(AC$235:AC$238,$D1775)*INDEX(AC$239:AC$255,$F1775)+AC$194*INDEX(AC$121:AC$137,$F1775)*INDEX(AC$151:AC$167,$F1775))*$E1775</f>
        <v/>
      </c>
      <c r="AD1775" s="40">
        <f>SHADOWEFF(INDEX(AD$235:AD$238,$D1775),INDEX(AD$239:AD$255,$F1775),AD$194,INDEX(AD$121:AD$137,$F1775),INDEX(AD$151:AD$167,$F1775),$E1775)</f>
        <v/>
      </c>
      <c r="AF1775" s="11">
        <f>LOWER(Settings!$C$4)&amp;".mit."&amp;$A1775&amp;IF($C1775="","","."&amp;$C1775&amp;"."&amp;$B1775)&amp;IF(INDEX(Variables!$D$5:$D$205,MATCH($A1775,Variables!$A$5:$A$205,0))="","","."&amp;INDEX(Variables!$D$5:$D$205,MATCH($A1775,Variables!$A$5:$A$205,0)))&amp;"."&amp;AF$5</f>
        <v/>
      </c>
      <c r="AG1775" s="38">
        <f>(INDEX(AG$235:AG$238,$D1775)*INDEX(AG$239:AG$255,$F1775)+AG$194*INDEX(AG$121:AG$137,$F1775)*INDEX(AG$151:AG$167,$F1775))*$E1775</f>
        <v/>
      </c>
      <c r="AH1775" s="37">
        <f>(INDEX(AH$235:AH$238,$D1775)*INDEX(AH$239:AH$255,$F1775)+AH$194*INDEX(AH$121:AH$137,$F1775)*INDEX(AH$151:AH$167,$F1775))*$E1775</f>
        <v/>
      </c>
      <c r="AI1775" s="37">
        <f>(INDEX(AI$235:AI$238,$D1775)*INDEX(AI$239:AI$255,$F1775)+AI$194*INDEX(AI$121:AI$137,$F1775)*INDEX(AI$151:AI$167,$F1775))*$E1775</f>
        <v/>
      </c>
      <c r="AJ1775" s="37">
        <f>(INDEX(AJ$235:AJ$238,$D1775)*INDEX(AJ$239:AJ$255,$F1775)+AJ$194*INDEX(AJ$121:AJ$137,$F1775)*INDEX(AJ$151:AJ$167,$F1775))*$E1775</f>
        <v/>
      </c>
      <c r="AK1775" s="37">
        <f>(INDEX(AK$235:AK$238,$D1775)*INDEX(AK$239:AK$255,$F1775)+AK$194*INDEX(AK$121:AK$137,$F1775)*INDEX(AK$151:AK$167,$F1775))*$E1775</f>
        <v/>
      </c>
      <c r="AL1775" s="37">
        <f>(INDEX(AL$235:AL$238,$D1775)*INDEX(AL$239:AL$255,$F1775)+AL$194*INDEX(AL$121:AL$137,$F1775)*INDEX(AL$151:AL$167,$F1775))*$E1775</f>
        <v/>
      </c>
      <c r="AM1775" s="37">
        <f>(INDEX(AM$235:AM$238,$D1775)*INDEX(AM$239:AM$255,$F1775)+AM$194*INDEX(AM$121:AM$137,$F1775)*INDEX(AM$151:AM$167,$F1775))*$E1775</f>
        <v/>
      </c>
      <c r="AN1775" s="37">
        <f>(INDEX(AN$235:AN$238,$D1775)*INDEX(AN$239:AN$255,$F1775)+AN$194*INDEX(AN$121:AN$137,$F1775)*INDEX(AN$151:AN$167,$F1775))*$E1775</f>
        <v/>
      </c>
      <c r="AO1775" s="37">
        <f>(INDEX(AO$235:AO$238,$D1775)*INDEX(AO$239:AO$255,$F1775)+AO$194*INDEX(AO$121:AO$137,$F1775)*INDEX(AO$151:AO$167,$F1775))*$E1775</f>
        <v/>
      </c>
      <c r="AP1775" s="37">
        <f>(INDEX(AP$235:AP$238,$D1775)*INDEX(AP$239:AP$255,$F1775)+AP$194*INDEX(AP$121:AP$137,$F1775)*INDEX(AP$151:AP$167,$F1775))*$E1775</f>
        <v/>
      </c>
      <c r="AQ1775" s="37">
        <f>(INDEX(AQ$235:AQ$238,$D1775)*INDEX(AQ$239:AQ$255,$F1775)+AQ$194*INDEX(AQ$121:AQ$137,$F1775)*INDEX(AQ$151:AQ$167,$F1775))*$E1775</f>
        <v/>
      </c>
      <c r="AR1775" s="37">
        <f>(INDEX(AR$235:AR$238,$D1775)*INDEX(AR$239:AR$255,$F1775)+AR$194*INDEX(AR$121:AR$137,$F1775)*INDEX(AR$151:AR$167,$F1775))*$E1775</f>
        <v/>
      </c>
      <c r="AS1775" s="37">
        <f>(INDEX(AS$235:AS$238,$D1775)*INDEX(AS$239:AS$255,$F1775)+AS$194*INDEX(AS$121:AS$137,$F1775)*INDEX(AS$151:AS$167,$F1775))*$E1775</f>
        <v/>
      </c>
      <c r="AT1775" s="37">
        <f>(INDEX(AT$235:AT$238,$D1775)*INDEX(AT$239:AT$255,$F1775)+AT$194*INDEX(AT$121:AT$137,$F1775)*INDEX(AT$151:AT$167,$F1775))*$E1775</f>
        <v/>
      </c>
      <c r="AU1775" s="37">
        <f>(INDEX(AU$235:AU$238,$D1775)*INDEX(AU$239:AU$255,$F1775)+AU$194*INDEX(AU$121:AU$137,$F1775)*INDEX(AU$151:AU$167,$F1775))*$E1775</f>
        <v/>
      </c>
      <c r="AV1775" s="37">
        <f>(INDEX(AV$235:AV$238,$D1775)*INDEX(AV$239:AV$255,$F1775)+AV$194*INDEX(AV$121:AV$137,$F1775)*INDEX(AV$151:AV$167,$F1775))*$E1775</f>
        <v/>
      </c>
      <c r="AW1775" s="37">
        <f>(INDEX(AW$235:AW$238,$D1775)*INDEX(AW$239:AW$255,$F1775)+AW$194*INDEX(AW$121:AW$137,$F1775)*INDEX(AW$151:AW$167,$F1775))*$E1775</f>
        <v/>
      </c>
      <c r="AX1775" s="37">
        <f>(INDEX(AX$235:AX$238,$D1775)*INDEX(AX$239:AX$255,$F1775)+AX$194*INDEX(AX$121:AX$137,$F1775)*INDEX(AX$151:AX$167,$F1775))*$E1775</f>
        <v/>
      </c>
      <c r="AY1775" s="40">
        <f>SHADOWEFF(INDEX(AY$235:AY$238,$D1775),INDEX(AY$239:AY$255,$F1775),AY$194,INDEX(AY$121:AY$137,$F1775),INDEX(AY$151:AY$167,$F1775),$E1775)</f>
        <v/>
      </c>
    </row>
    <row r="1776" hidden="1" outlineLevel="2">
      <c r="A1776" s="14" t="inlineStr">
        <is>
          <t>shp</t>
        </is>
      </c>
      <c r="B1776" s="14" t="inlineStr">
        <is>
          <t>bio</t>
        </is>
      </c>
      <c r="C1776" s="14" t="inlineStr">
        <is>
          <t>omn</t>
        </is>
      </c>
      <c r="D1776" s="37">
        <f>INDEX(Inputs!$M$5:$M$132,MATCH($B1776&amp;"|"&amp;$C1776,Inputs!$A$5:$A$132,0))</f>
        <v/>
      </c>
      <c r="E1776" s="37">
        <f>INDEX(Inputs!$T$5:$T$132,MATCH($B1776&amp;"|"&amp;$C1776,Inputs!$A$5:$A$132,0))</f>
        <v/>
      </c>
      <c r="F1776" s="37">
        <f>INDEX(Inputs!$K$5:$K$132,MATCH($B1776&amp;"|"&amp;$C1776,Inputs!$A$5:$A$132,0))</f>
        <v/>
      </c>
      <c r="G1776" s="36" t="n"/>
      <c r="H1776" s="14">
        <f>INDEX(Variables!$B$5:$B$205,MATCH($A1776,Variables!$A$5:$A$205,0))&amp;IF($C1776="",""," | "&amp;INDEX(Mapping!$B$5:$B$26,MATCH($C1776,Mapping!$A$5:$A$26,0))&amp;" | "&amp;INDEX(Mapping!$B$30:$B$46,MATCH($B1776,Mapping!$A$30:$A$46,0)))</f>
        <v/>
      </c>
      <c r="I1776" s="14">
        <f>INDEX(Variables!$C$5:$C$205,MATCH($A1776,Variables!$A$5:$A$205,0))</f>
        <v/>
      </c>
      <c r="J1776" s="14">
        <f>INDEX(Variables!$E$5:$E$205,MATCH($A1776,Variables!$A$5:$A$205,0))</f>
        <v/>
      </c>
      <c r="K1776" s="11">
        <f>LOWER(Settings!$C$4)&amp;".mit."&amp;$A1776&amp;IF($C1776="","","."&amp;$C1776&amp;"."&amp;$B1776)&amp;IF(INDEX(Variables!$D$5:$D$205,MATCH($A1776,Variables!$A$5:$A$205,0))="","","."&amp;INDEX(Variables!$D$5:$D$205,MATCH($A1776,Variables!$A$5:$A$205,0)))&amp;"."&amp;K$5</f>
        <v/>
      </c>
      <c r="L1776" s="38">
        <f>(INDEX(L$235:L$238,$D1776)*INDEX(L$239:L$255,$F1776)+L$194*INDEX(L$121:L$137,$F1776)*INDEX(L$151:L$167,$F1776))*$E1776</f>
        <v/>
      </c>
      <c r="M1776" s="37">
        <f>(INDEX(M$235:M$238,$D1776)*INDEX(M$239:M$255,$F1776)+M$194*INDEX(M$121:M$137,$F1776)*INDEX(M$151:M$167,$F1776))*$E1776</f>
        <v/>
      </c>
      <c r="N1776" s="37">
        <f>(INDEX(N$235:N$238,$D1776)*INDEX(N$239:N$255,$F1776)+N$194*INDEX(N$121:N$137,$F1776)*INDEX(N$151:N$167,$F1776))*$E1776</f>
        <v/>
      </c>
      <c r="O1776" s="37">
        <f>(INDEX(O$235:O$238,$D1776)*INDEX(O$239:O$255,$F1776)+O$194*INDEX(O$121:O$137,$F1776)*INDEX(O$151:O$167,$F1776))*$E1776</f>
        <v/>
      </c>
      <c r="P1776" s="37">
        <f>(INDEX(P$235:P$238,$D1776)*INDEX(P$239:P$255,$F1776)+P$194*INDEX(P$121:P$137,$F1776)*INDEX(P$151:P$167,$F1776))*$E1776</f>
        <v/>
      </c>
      <c r="Q1776" s="37">
        <f>(INDEX(Q$235:Q$238,$D1776)*INDEX(Q$239:Q$255,$F1776)+Q$194*INDEX(Q$121:Q$137,$F1776)*INDEX(Q$151:Q$167,$F1776))*$E1776</f>
        <v/>
      </c>
      <c r="R1776" s="37">
        <f>(INDEX(R$235:R$238,$D1776)*INDEX(R$239:R$255,$F1776)+R$194*INDEX(R$121:R$137,$F1776)*INDEX(R$151:R$167,$F1776))*$E1776</f>
        <v/>
      </c>
      <c r="S1776" s="37">
        <f>(INDEX(S$235:S$238,$D1776)*INDEX(S$239:S$255,$F1776)+S$194*INDEX(S$121:S$137,$F1776)*INDEX(S$151:S$167,$F1776))*$E1776</f>
        <v/>
      </c>
      <c r="T1776" s="37">
        <f>(INDEX(T$235:T$238,$D1776)*INDEX(T$239:T$255,$F1776)+T$194*INDEX(T$121:T$137,$F1776)*INDEX(T$151:T$167,$F1776))*$E1776</f>
        <v/>
      </c>
      <c r="U1776" s="37">
        <f>(INDEX(U$235:U$238,$D1776)*INDEX(U$239:U$255,$F1776)+U$194*INDEX(U$121:U$137,$F1776)*INDEX(U$151:U$167,$F1776))*$E1776</f>
        <v/>
      </c>
      <c r="V1776" s="37">
        <f>(INDEX(V$235:V$238,$D1776)*INDEX(V$239:V$255,$F1776)+V$194*INDEX(V$121:V$137,$F1776)*INDEX(V$151:V$167,$F1776))*$E1776</f>
        <v/>
      </c>
      <c r="W1776" s="37">
        <f>(INDEX(W$235:W$238,$D1776)*INDEX(W$239:W$255,$F1776)+W$194*INDEX(W$121:W$137,$F1776)*INDEX(W$151:W$167,$F1776))*$E1776</f>
        <v/>
      </c>
      <c r="X1776" s="37">
        <f>(INDEX(X$235:X$238,$D1776)*INDEX(X$239:X$255,$F1776)+X$194*INDEX(X$121:X$137,$F1776)*INDEX(X$151:X$167,$F1776))*$E1776</f>
        <v/>
      </c>
      <c r="Y1776" s="37">
        <f>(INDEX(Y$235:Y$238,$D1776)*INDEX(Y$239:Y$255,$F1776)+Y$194*INDEX(Y$121:Y$137,$F1776)*INDEX(Y$151:Y$167,$F1776))*$E1776</f>
        <v/>
      </c>
      <c r="Z1776" s="37">
        <f>(INDEX(Z$235:Z$238,$D1776)*INDEX(Z$239:Z$255,$F1776)+Z$194*INDEX(Z$121:Z$137,$F1776)*INDEX(Z$151:Z$167,$F1776))*$E1776</f>
        <v/>
      </c>
      <c r="AA1776" s="37">
        <f>(INDEX(AA$235:AA$238,$D1776)*INDEX(AA$239:AA$255,$F1776)+AA$194*INDEX(AA$121:AA$137,$F1776)*INDEX(AA$151:AA$167,$F1776))*$E1776</f>
        <v/>
      </c>
      <c r="AB1776" s="37">
        <f>(INDEX(AB$235:AB$238,$D1776)*INDEX(AB$239:AB$255,$F1776)+AB$194*INDEX(AB$121:AB$137,$F1776)*INDEX(AB$151:AB$167,$F1776))*$E1776</f>
        <v/>
      </c>
      <c r="AC1776" s="37">
        <f>(INDEX(AC$235:AC$238,$D1776)*INDEX(AC$239:AC$255,$F1776)+AC$194*INDEX(AC$121:AC$137,$F1776)*INDEX(AC$151:AC$167,$F1776))*$E1776</f>
        <v/>
      </c>
      <c r="AD1776" s="40">
        <f>SHADOWEFF(INDEX(AD$235:AD$238,$D1776),INDEX(AD$239:AD$255,$F1776),AD$194,INDEX(AD$121:AD$137,$F1776),INDEX(AD$151:AD$167,$F1776),$E1776)</f>
        <v/>
      </c>
      <c r="AF1776" s="11">
        <f>LOWER(Settings!$C$4)&amp;".mit."&amp;$A1776&amp;IF($C1776="","","."&amp;$C1776&amp;"."&amp;$B1776)&amp;IF(INDEX(Variables!$D$5:$D$205,MATCH($A1776,Variables!$A$5:$A$205,0))="","","."&amp;INDEX(Variables!$D$5:$D$205,MATCH($A1776,Variables!$A$5:$A$205,0)))&amp;"."&amp;AF$5</f>
        <v/>
      </c>
      <c r="AG1776" s="38">
        <f>(INDEX(AG$235:AG$238,$D1776)*INDEX(AG$239:AG$255,$F1776)+AG$194*INDEX(AG$121:AG$137,$F1776)*INDEX(AG$151:AG$167,$F1776))*$E1776</f>
        <v/>
      </c>
      <c r="AH1776" s="37">
        <f>(INDEX(AH$235:AH$238,$D1776)*INDEX(AH$239:AH$255,$F1776)+AH$194*INDEX(AH$121:AH$137,$F1776)*INDEX(AH$151:AH$167,$F1776))*$E1776</f>
        <v/>
      </c>
      <c r="AI1776" s="37">
        <f>(INDEX(AI$235:AI$238,$D1776)*INDEX(AI$239:AI$255,$F1776)+AI$194*INDEX(AI$121:AI$137,$F1776)*INDEX(AI$151:AI$167,$F1776))*$E1776</f>
        <v/>
      </c>
      <c r="AJ1776" s="37">
        <f>(INDEX(AJ$235:AJ$238,$D1776)*INDEX(AJ$239:AJ$255,$F1776)+AJ$194*INDEX(AJ$121:AJ$137,$F1776)*INDEX(AJ$151:AJ$167,$F1776))*$E1776</f>
        <v/>
      </c>
      <c r="AK1776" s="37">
        <f>(INDEX(AK$235:AK$238,$D1776)*INDEX(AK$239:AK$255,$F1776)+AK$194*INDEX(AK$121:AK$137,$F1776)*INDEX(AK$151:AK$167,$F1776))*$E1776</f>
        <v/>
      </c>
      <c r="AL1776" s="37">
        <f>(INDEX(AL$235:AL$238,$D1776)*INDEX(AL$239:AL$255,$F1776)+AL$194*INDEX(AL$121:AL$137,$F1776)*INDEX(AL$151:AL$167,$F1776))*$E1776</f>
        <v/>
      </c>
      <c r="AM1776" s="37">
        <f>(INDEX(AM$235:AM$238,$D1776)*INDEX(AM$239:AM$255,$F1776)+AM$194*INDEX(AM$121:AM$137,$F1776)*INDEX(AM$151:AM$167,$F1776))*$E1776</f>
        <v/>
      </c>
      <c r="AN1776" s="37">
        <f>(INDEX(AN$235:AN$238,$D1776)*INDEX(AN$239:AN$255,$F1776)+AN$194*INDEX(AN$121:AN$137,$F1776)*INDEX(AN$151:AN$167,$F1776))*$E1776</f>
        <v/>
      </c>
      <c r="AO1776" s="37">
        <f>(INDEX(AO$235:AO$238,$D1776)*INDEX(AO$239:AO$255,$F1776)+AO$194*INDEX(AO$121:AO$137,$F1776)*INDEX(AO$151:AO$167,$F1776))*$E1776</f>
        <v/>
      </c>
      <c r="AP1776" s="37">
        <f>(INDEX(AP$235:AP$238,$D1776)*INDEX(AP$239:AP$255,$F1776)+AP$194*INDEX(AP$121:AP$137,$F1776)*INDEX(AP$151:AP$167,$F1776))*$E1776</f>
        <v/>
      </c>
      <c r="AQ1776" s="37">
        <f>(INDEX(AQ$235:AQ$238,$D1776)*INDEX(AQ$239:AQ$255,$F1776)+AQ$194*INDEX(AQ$121:AQ$137,$F1776)*INDEX(AQ$151:AQ$167,$F1776))*$E1776</f>
        <v/>
      </c>
      <c r="AR1776" s="37">
        <f>(INDEX(AR$235:AR$238,$D1776)*INDEX(AR$239:AR$255,$F1776)+AR$194*INDEX(AR$121:AR$137,$F1776)*INDEX(AR$151:AR$167,$F1776))*$E1776</f>
        <v/>
      </c>
      <c r="AS1776" s="37">
        <f>(INDEX(AS$235:AS$238,$D1776)*INDEX(AS$239:AS$255,$F1776)+AS$194*INDEX(AS$121:AS$137,$F1776)*INDEX(AS$151:AS$167,$F1776))*$E1776</f>
        <v/>
      </c>
      <c r="AT1776" s="37">
        <f>(INDEX(AT$235:AT$238,$D1776)*INDEX(AT$239:AT$255,$F1776)+AT$194*INDEX(AT$121:AT$137,$F1776)*INDEX(AT$151:AT$167,$F1776))*$E1776</f>
        <v/>
      </c>
      <c r="AU1776" s="37">
        <f>(INDEX(AU$235:AU$238,$D1776)*INDEX(AU$239:AU$255,$F1776)+AU$194*INDEX(AU$121:AU$137,$F1776)*INDEX(AU$151:AU$167,$F1776))*$E1776</f>
        <v/>
      </c>
      <c r="AV1776" s="37">
        <f>(INDEX(AV$235:AV$238,$D1776)*INDEX(AV$239:AV$255,$F1776)+AV$194*INDEX(AV$121:AV$137,$F1776)*INDEX(AV$151:AV$167,$F1776))*$E1776</f>
        <v/>
      </c>
      <c r="AW1776" s="37">
        <f>(INDEX(AW$235:AW$238,$D1776)*INDEX(AW$239:AW$255,$F1776)+AW$194*INDEX(AW$121:AW$137,$F1776)*INDEX(AW$151:AW$167,$F1776))*$E1776</f>
        <v/>
      </c>
      <c r="AX1776" s="37">
        <f>(INDEX(AX$235:AX$238,$D1776)*INDEX(AX$239:AX$255,$F1776)+AX$194*INDEX(AX$121:AX$137,$F1776)*INDEX(AX$151:AX$167,$F1776))*$E1776</f>
        <v/>
      </c>
      <c r="AY1776" s="40">
        <f>SHADOWEFF(INDEX(AY$235:AY$238,$D1776),INDEX(AY$239:AY$255,$F1776),AY$194,INDEX(AY$121:AY$137,$F1776),INDEX(AY$151:AY$167,$F1776),$E1776)</f>
        <v/>
      </c>
    </row>
    <row r="1777" hidden="1" outlineLevel="2"/>
    <row r="1778" hidden="1" outlineLevel="2">
      <c r="A1778" s="14" t="inlineStr">
        <is>
          <t>ener</t>
        </is>
      </c>
      <c r="B1778" s="14" t="inlineStr">
        <is>
          <t>coa</t>
        </is>
      </c>
      <c r="C1778" s="14" t="inlineStr">
        <is>
          <t>omn</t>
        </is>
      </c>
      <c r="D1778" s="37">
        <f>INDEX(Inputs!$N$5:$N$132,MATCH($B1778&amp;"|"&amp;$C1778,Inputs!$A$5:$A$132,0))</f>
        <v/>
      </c>
      <c r="E1778" s="37">
        <f>INDEX(Inputs!$O$5:$O$132,MATCH($B1778&amp;"|"&amp;$C1778,Inputs!$A$5:$A$132,0))</f>
        <v/>
      </c>
      <c r="F1778" s="37">
        <f>INDEX(Inputs!$P$5:$P$132,MATCH($B1778&amp;"|"&amp;$C1778,Inputs!$A$5:$A$132,0))</f>
        <v/>
      </c>
      <c r="G1778" s="37">
        <f>INDEX(Inputs!$Q$5:$Q$132,MATCH($B1778&amp;"|"&amp;$C1778,Inputs!$A$5:$A$132,0))</f>
        <v/>
      </c>
      <c r="H1778" s="14">
        <f>INDEX(Variables!$B$5:$B$205,MATCH($A1778,Variables!$A$5:$A$205,0))&amp;IF($C1778="",""," | "&amp;INDEX(Mapping!$B$5:$B$26,MATCH($C1778,Mapping!$A$5:$A$26,0))&amp;" | "&amp;INDEX(Mapping!$B$30:$B$46,MATCH($B1778,Mapping!$A$30:$A$46,0)))</f>
        <v/>
      </c>
      <c r="I1778" s="14">
        <f>INDEX(Variables!$C$5:$C$205,MATCH($A1778,Variables!$A$5:$A$205,0))</f>
        <v/>
      </c>
      <c r="J1778" s="14">
        <f>INDEX(Variables!$E$5:$E$205,MATCH($A1778,Variables!$A$5:$A$205,0))</f>
        <v/>
      </c>
      <c r="K1778" s="11">
        <f>LOWER(Settings!$C$4)&amp;".mit."&amp;$A1778&amp;IF($C1778="","","."&amp;$C1778&amp;"."&amp;$B1778)&amp;IF(INDEX(Variables!$D$5:$D$205,MATCH($A1778,Variables!$A$5:$A$205,0))="","","."&amp;INDEX(Variables!$D$5:$D$205,MATCH($A1778,Variables!$A$5:$A$205,0)))&amp;"."&amp;K$5</f>
        <v/>
      </c>
      <c r="L1778" s="46">
        <f>INDEX(Inputs!$U$5:$U$132,MATCH($B1778&amp;"|"&amp;$C1778,Inputs!$A$5:$A$132,0))</f>
        <v/>
      </c>
      <c r="M1778" s="47">
        <f>L1778*(1/(1+$G1778))^(1+$E1778)*(1+M$7)^$D1778*(M1760/L1760)^$E1778*((M1760+M1769)/(L1760+L1769))^($F1778*(1+$E1778))</f>
        <v/>
      </c>
      <c r="N1778" s="47">
        <f>M1778*(1/(1+$G1778))^(1+$E1778)*(1+N$7)^$D1778*(N1760/M1760)^$E1778*((N1760+N1769)/(M1760+M1769))^($F1778*(1+$E1778))</f>
        <v/>
      </c>
      <c r="O1778" s="47">
        <f>N1778*(1/(1+$G1778))^(1+$E1778)*(1+O$7)^$D1778*(O1760/N1760)^$E1778*((O1760+O1769)/(N1760+N1769))^($F1778*(1+$E1778))</f>
        <v/>
      </c>
      <c r="P1778" s="47">
        <f>O1778*(1/(1+$G1778))^(1+$E1778)*(1+P$7)^$D1778*(P1760/O1760)^$E1778*((P1760+P1769)/(O1760+O1769))^($F1778*(1+$E1778))</f>
        <v/>
      </c>
      <c r="Q1778" s="47">
        <f>P1778*(1/(1+$G1778))^(1+$E1778)*(1+Q$7)^$D1778*(Q1760/P1760)^$E1778*((Q1760+Q1769)/(P1760+P1769))^($F1778*(1+$E1778))</f>
        <v/>
      </c>
      <c r="R1778" s="47">
        <f>Q1778*(1/(1+$G1778))^(1+$E1778)*(1+R$7)^$D1778*(R1760/Q1760)^$E1778*((R1760+R1769)/(Q1760+Q1769))^($F1778*(1+$E1778))</f>
        <v/>
      </c>
      <c r="S1778" s="47">
        <f>R1778*(1/(1+$G1778))^(1+$E1778)*(1+S$7)^$D1778*(S1760/R1760)^$E1778*((S1760+S1769)/(R1760+R1769))^($F1778*(1+$E1778))</f>
        <v/>
      </c>
      <c r="T1778" s="47">
        <f>S1778*(1/(1+$G1778))^(1+$E1778)*(1+T$7)^$D1778*(T1760/S1760)^$E1778*((T1760+T1769)/(S1760+S1769))^($F1778*(1+$E1778))</f>
        <v/>
      </c>
      <c r="U1778" s="47">
        <f>T1778*(1/(1+$G1778))^(1+$E1778)*(1+U$7)^$D1778*(U1760/T1760)^$E1778*((U1760+U1769)/(T1760+T1769))^($F1778*(1+$E1778))</f>
        <v/>
      </c>
      <c r="V1778" s="47">
        <f>U1778*(1/(1+$G1778))^(1+$E1778)*(1+V$7)^$D1778*(V1760/U1760)^$E1778*((V1760+V1769)/(U1760+U1769))^($F1778*(1+$E1778))</f>
        <v/>
      </c>
      <c r="W1778" s="47">
        <f>V1778*(1/(1+$G1778))^(1+$E1778)*(1+W$7)^$D1778*(W1760/V1760)^$E1778*((W1760+W1769)/(V1760+V1769))^($F1778*(1+$E1778))</f>
        <v/>
      </c>
      <c r="X1778" s="47">
        <f>W1778*(1/(1+$G1778))^(1+$E1778)*(1+X$7)^$D1778*(X1760/W1760)^$E1778*((X1760+X1769)/(W1760+W1769))^($F1778*(1+$E1778))</f>
        <v/>
      </c>
      <c r="Y1778" s="47">
        <f>X1778*(1/(1+$G1778))^(1+$E1778)*(1+Y$7)^$D1778*(Y1760/X1760)^$E1778*((Y1760+Y1769)/(X1760+X1769))^($F1778*(1+$E1778))</f>
        <v/>
      </c>
      <c r="Z1778" s="47">
        <f>Y1778*(1/(1+$G1778))^(1+$E1778)*(1+Z$7)^$D1778*(Z1760/Y1760)^$E1778*((Z1760+Z1769)/(Y1760+Y1769))^($F1778*(1+$E1778))</f>
        <v/>
      </c>
      <c r="AA1778" s="47">
        <f>Z1778*(1/(1+$G1778))^(1+$E1778)*(1+AA$7)^$D1778*(AA1760/Z1760)^$E1778*((AA1760+AA1769)/(Z1760+Z1769))^($F1778*(1+$E1778))</f>
        <v/>
      </c>
      <c r="AB1778" s="47">
        <f>AA1778*(1/(1+$G1778))^(1+$E1778)*(1+AB$7)^$D1778*(AB1760/AA1760)^$E1778*((AB1760+AB1769)/(AA1760+AA1769))^($F1778*(1+$E1778))</f>
        <v/>
      </c>
      <c r="AC1778" s="47">
        <f>AB1778*(1/(1+$G1778))^(1+$E1778)*(1+AC$7)^$D1778*(AC1760/AB1760)^$E1778*((AC1760+AC1769)/(AB1760+AB1769))^($F1778*(1+$E1778))</f>
        <v/>
      </c>
      <c r="AD1778" s="58">
        <f>FUELUSE(AC1778,AD1760,AC1760,AD1769,AC1769,AD$7,$D1778,$E1778,$F1778,$G1778)</f>
        <v/>
      </c>
      <c r="AF1778" s="11">
        <f>LOWER(Settings!$C$4)&amp;".mit."&amp;$A1778&amp;IF($C1778="","","."&amp;$C1778&amp;"."&amp;$B1778)&amp;IF(INDEX(Variables!$D$5:$D$205,MATCH($A1778,Variables!$A$5:$A$205,0))="","","."&amp;INDEX(Variables!$D$5:$D$205,MATCH($A1778,Variables!$A$5:$A$205,0)))&amp;"."&amp;AF$5</f>
        <v/>
      </c>
      <c r="AG1778" s="46">
        <f>INDEX(Inputs!$U$5:$U$132,MATCH($B1778&amp;"|"&amp;$C1778,Inputs!$A$5:$A$132,0))</f>
        <v/>
      </c>
      <c r="AH1778" s="47">
        <f>AG1778*(1/(1+$G1778))^(1+$E1778)*(1+AH$7)^$D1778*(AH1760/AG1760)^$E1778*((AH1760+AH1769)/(AG1760+AG1769))^($F1778*(1+$E1778))</f>
        <v/>
      </c>
      <c r="AI1778" s="47">
        <f>AH1778*(1/(1+$G1778))^(1+$E1778)*(1+AI$7)^$D1778*(AI1760/AH1760)^$E1778*((AI1760+AI1769)/(AH1760+AH1769))^($F1778*(1+$E1778))</f>
        <v/>
      </c>
      <c r="AJ1778" s="47">
        <f>AI1778*(1/(1+$G1778))^(1+$E1778)*(1+AJ$7)^$D1778*(AJ1760/AI1760)^$E1778*((AJ1760+AJ1769)/(AI1760+AI1769))^($F1778*(1+$E1778))</f>
        <v/>
      </c>
      <c r="AK1778" s="47">
        <f>AJ1778*(1/(1+$G1778))^(1+$E1778)*(1+AK$7)^$D1778*(AK1760/AJ1760)^$E1778*((AK1760+AK1769)/(AJ1760+AJ1769))^($F1778*(1+$E1778))</f>
        <v/>
      </c>
      <c r="AL1778" s="47">
        <f>AK1778*(1/(1+$G1778))^(1+$E1778)*(1+AL$7)^$D1778*(AL1760/AK1760)^$E1778*((AL1760+AL1769)/(AK1760+AK1769))^($F1778*(1+$E1778))</f>
        <v/>
      </c>
      <c r="AM1778" s="47">
        <f>AL1778*(1/(1+$G1778))^(1+$E1778)*(1+AM$7)^$D1778*(AM1760/AL1760)^$E1778*((AM1760+AM1769)/(AL1760+AL1769))^($F1778*(1+$E1778))</f>
        <v/>
      </c>
      <c r="AN1778" s="47">
        <f>AM1778*(1/(1+$G1778))^(1+$E1778)*(1+AN$7)^$D1778*(AN1760/AM1760)^$E1778*((AN1760+AN1769)/(AM1760+AM1769))^($F1778*(1+$E1778))</f>
        <v/>
      </c>
      <c r="AO1778" s="47">
        <f>AN1778*(1/(1+$G1778))^(1+$E1778)*(1+AO$7)^$D1778*(AO1760/AN1760)^$E1778*((AO1760+AO1769)/(AN1760+AN1769))^($F1778*(1+$E1778))</f>
        <v/>
      </c>
      <c r="AP1778" s="47">
        <f>AO1778*(1/(1+$G1778))^(1+$E1778)*(1+AP$7)^$D1778*(AP1760/AO1760)^$E1778*((AP1760+AP1769)/(AO1760+AO1769))^($F1778*(1+$E1778))</f>
        <v/>
      </c>
      <c r="AQ1778" s="47">
        <f>AP1778*(1/(1+$G1778))^(1+$E1778)*(1+AQ$7)^$D1778*(AQ1760/AP1760)^$E1778*((AQ1760+AQ1769)/(AP1760+AP1769))^($F1778*(1+$E1778))</f>
        <v/>
      </c>
      <c r="AR1778" s="47">
        <f>AQ1778*(1/(1+$G1778))^(1+$E1778)*(1+AR$7)^$D1778*(AR1760/AQ1760)^$E1778*((AR1760+AR1769)/(AQ1760+AQ1769))^($F1778*(1+$E1778))</f>
        <v/>
      </c>
      <c r="AS1778" s="47">
        <f>AR1778*(1/(1+$G1778))^(1+$E1778)*(1+AS$7)^$D1778*(AS1760/AR1760)^$E1778*((AS1760+AS1769)/(AR1760+AR1769))^($F1778*(1+$E1778))</f>
        <v/>
      </c>
      <c r="AT1778" s="47">
        <f>AS1778*(1/(1+$G1778))^(1+$E1778)*(1+AT$7)^$D1778*(AT1760/AS1760)^$E1778*((AT1760+AT1769)/(AS1760+AS1769))^($F1778*(1+$E1778))</f>
        <v/>
      </c>
      <c r="AU1778" s="47">
        <f>AT1778*(1/(1+$G1778))^(1+$E1778)*(1+AU$7)^$D1778*(AU1760/AT1760)^$E1778*((AU1760+AU1769)/(AT1760+AT1769))^($F1778*(1+$E1778))</f>
        <v/>
      </c>
      <c r="AV1778" s="47">
        <f>AU1778*(1/(1+$G1778))^(1+$E1778)*(1+AV$7)^$D1778*(AV1760/AU1760)^$E1778*((AV1760+AV1769)/(AU1760+AU1769))^($F1778*(1+$E1778))</f>
        <v/>
      </c>
      <c r="AW1778" s="47">
        <f>AV1778*(1/(1+$G1778))^(1+$E1778)*(1+AW$7)^$D1778*(AW1760/AV1760)^$E1778*((AW1760+AW1769)/(AV1760+AV1769))^($F1778*(1+$E1778))</f>
        <v/>
      </c>
      <c r="AX1778" s="47">
        <f>AW1778*(1/(1+$G1778))^(1+$E1778)*(1+AX$7)^$D1778*(AX1760/AW1760)^$E1778*((AX1760+AX1769)/(AW1760+AW1769))^($F1778*(1+$E1778))</f>
        <v/>
      </c>
      <c r="AY1778" s="58">
        <f>FUELUSE(AX1778,AY1760,AX1760,AY1769,AX1769,AY$7,$D1778,$E1778,$F1778,$G1778)</f>
        <v/>
      </c>
    </row>
    <row r="1779" hidden="1" outlineLevel="2">
      <c r="A1779" s="14" t="inlineStr">
        <is>
          <t>ener</t>
        </is>
      </c>
      <c r="B1779" s="14" t="inlineStr">
        <is>
          <t>nga</t>
        </is>
      </c>
      <c r="C1779" s="14" t="inlineStr">
        <is>
          <t>omn</t>
        </is>
      </c>
      <c r="D1779" s="37">
        <f>INDEX(Inputs!$N$5:$N$132,MATCH($B1779&amp;"|"&amp;$C1779,Inputs!$A$5:$A$132,0))</f>
        <v/>
      </c>
      <c r="E1779" s="37">
        <f>INDEX(Inputs!$O$5:$O$132,MATCH($B1779&amp;"|"&amp;$C1779,Inputs!$A$5:$A$132,0))</f>
        <v/>
      </c>
      <c r="F1779" s="37">
        <f>INDEX(Inputs!$P$5:$P$132,MATCH($B1779&amp;"|"&amp;$C1779,Inputs!$A$5:$A$132,0))</f>
        <v/>
      </c>
      <c r="G1779" s="37">
        <f>INDEX(Inputs!$Q$5:$Q$132,MATCH($B1779&amp;"|"&amp;$C1779,Inputs!$A$5:$A$132,0))</f>
        <v/>
      </c>
      <c r="H1779" s="14">
        <f>INDEX(Variables!$B$5:$B$205,MATCH($A1779,Variables!$A$5:$A$205,0))&amp;IF($C1779="",""," | "&amp;INDEX(Mapping!$B$5:$B$26,MATCH($C1779,Mapping!$A$5:$A$26,0))&amp;" | "&amp;INDEX(Mapping!$B$30:$B$46,MATCH($B1779,Mapping!$A$30:$A$46,0)))</f>
        <v/>
      </c>
      <c r="I1779" s="14">
        <f>INDEX(Variables!$C$5:$C$205,MATCH($A1779,Variables!$A$5:$A$205,0))</f>
        <v/>
      </c>
      <c r="J1779" s="14">
        <f>INDEX(Variables!$E$5:$E$205,MATCH($A1779,Variables!$A$5:$A$205,0))</f>
        <v/>
      </c>
      <c r="K1779" s="11">
        <f>LOWER(Settings!$C$4)&amp;".mit."&amp;$A1779&amp;IF($C1779="","","."&amp;$C1779&amp;"."&amp;$B1779)&amp;IF(INDEX(Variables!$D$5:$D$205,MATCH($A1779,Variables!$A$5:$A$205,0))="","","."&amp;INDEX(Variables!$D$5:$D$205,MATCH($A1779,Variables!$A$5:$A$205,0)))&amp;"."&amp;K$5</f>
        <v/>
      </c>
      <c r="L1779" s="46">
        <f>INDEX(Inputs!$U$5:$U$132,MATCH($B1779&amp;"|"&amp;$C1779,Inputs!$A$5:$A$132,0))</f>
        <v/>
      </c>
      <c r="M1779" s="47">
        <f>L1779*(1/(1+$G1779))^(1+$E1779)*(1+M$7)^$D1779*(M1761/L1761)^$E1779*((M1761+M1770)/(L1761+L1770))^($F1779*(1+$E1779))</f>
        <v/>
      </c>
      <c r="N1779" s="47">
        <f>M1779*(1/(1+$G1779))^(1+$E1779)*(1+N$7)^$D1779*(N1761/M1761)^$E1779*((N1761+N1770)/(M1761+M1770))^($F1779*(1+$E1779))</f>
        <v/>
      </c>
      <c r="O1779" s="47">
        <f>N1779*(1/(1+$G1779))^(1+$E1779)*(1+O$7)^$D1779*(O1761/N1761)^$E1779*((O1761+O1770)/(N1761+N1770))^($F1779*(1+$E1779))</f>
        <v/>
      </c>
      <c r="P1779" s="47">
        <f>O1779*(1/(1+$G1779))^(1+$E1779)*(1+P$7)^$D1779*(P1761/O1761)^$E1779*((P1761+P1770)/(O1761+O1770))^($F1779*(1+$E1779))</f>
        <v/>
      </c>
      <c r="Q1779" s="47">
        <f>P1779*(1/(1+$G1779))^(1+$E1779)*(1+Q$7)^$D1779*(Q1761/P1761)^$E1779*((Q1761+Q1770)/(P1761+P1770))^($F1779*(1+$E1779))</f>
        <v/>
      </c>
      <c r="R1779" s="47">
        <f>Q1779*(1/(1+$G1779))^(1+$E1779)*(1+R$7)^$D1779*(R1761/Q1761)^$E1779*((R1761+R1770)/(Q1761+Q1770))^($F1779*(1+$E1779))</f>
        <v/>
      </c>
      <c r="S1779" s="47">
        <f>R1779*(1/(1+$G1779))^(1+$E1779)*(1+S$7)^$D1779*(S1761/R1761)^$E1779*((S1761+S1770)/(R1761+R1770))^($F1779*(1+$E1779))</f>
        <v/>
      </c>
      <c r="T1779" s="47">
        <f>S1779*(1/(1+$G1779))^(1+$E1779)*(1+T$7)^$D1779*(T1761/S1761)^$E1779*((T1761+T1770)/(S1761+S1770))^($F1779*(1+$E1779))</f>
        <v/>
      </c>
      <c r="U1779" s="47">
        <f>T1779*(1/(1+$G1779))^(1+$E1779)*(1+U$7)^$D1779*(U1761/T1761)^$E1779*((U1761+U1770)/(T1761+T1770))^($F1779*(1+$E1779))</f>
        <v/>
      </c>
      <c r="V1779" s="47">
        <f>U1779*(1/(1+$G1779))^(1+$E1779)*(1+V$7)^$D1779*(V1761/U1761)^$E1779*((V1761+V1770)/(U1761+U1770))^($F1779*(1+$E1779))</f>
        <v/>
      </c>
      <c r="W1779" s="47">
        <f>V1779*(1/(1+$G1779))^(1+$E1779)*(1+W$7)^$D1779*(W1761/V1761)^$E1779*((W1761+W1770)/(V1761+V1770))^($F1779*(1+$E1779))</f>
        <v/>
      </c>
      <c r="X1779" s="47">
        <f>W1779*(1/(1+$G1779))^(1+$E1779)*(1+X$7)^$D1779*(X1761/W1761)^$E1779*((X1761+X1770)/(W1761+W1770))^($F1779*(1+$E1779))</f>
        <v/>
      </c>
      <c r="Y1779" s="47">
        <f>X1779*(1/(1+$G1779))^(1+$E1779)*(1+Y$7)^$D1779*(Y1761/X1761)^$E1779*((Y1761+Y1770)/(X1761+X1770))^($F1779*(1+$E1779))</f>
        <v/>
      </c>
      <c r="Z1779" s="47">
        <f>Y1779*(1/(1+$G1779))^(1+$E1779)*(1+Z$7)^$D1779*(Z1761/Y1761)^$E1779*((Z1761+Z1770)/(Y1761+Y1770))^($F1779*(1+$E1779))</f>
        <v/>
      </c>
      <c r="AA1779" s="47">
        <f>Z1779*(1/(1+$G1779))^(1+$E1779)*(1+AA$7)^$D1779*(AA1761/Z1761)^$E1779*((AA1761+AA1770)/(Z1761+Z1770))^($F1779*(1+$E1779))</f>
        <v/>
      </c>
      <c r="AB1779" s="47">
        <f>AA1779*(1/(1+$G1779))^(1+$E1779)*(1+AB$7)^$D1779*(AB1761/AA1761)^$E1779*((AB1761+AB1770)/(AA1761+AA1770))^($F1779*(1+$E1779))</f>
        <v/>
      </c>
      <c r="AC1779" s="47">
        <f>AB1779*(1/(1+$G1779))^(1+$E1779)*(1+AC$7)^$D1779*(AC1761/AB1761)^$E1779*((AC1761+AC1770)/(AB1761+AB1770))^($F1779*(1+$E1779))</f>
        <v/>
      </c>
      <c r="AD1779" s="58">
        <f>FUELUSE(AC1779,AD1761,AC1761,AD1770,AC1770,AD$7,$D1779,$E1779,$F1779,$G1779)</f>
        <v/>
      </c>
      <c r="AF1779" s="11">
        <f>LOWER(Settings!$C$4)&amp;".mit."&amp;$A1779&amp;IF($C1779="","","."&amp;$C1779&amp;"."&amp;$B1779)&amp;IF(INDEX(Variables!$D$5:$D$205,MATCH($A1779,Variables!$A$5:$A$205,0))="","","."&amp;INDEX(Variables!$D$5:$D$205,MATCH($A1779,Variables!$A$5:$A$205,0)))&amp;"."&amp;AF$5</f>
        <v/>
      </c>
      <c r="AG1779" s="46">
        <f>INDEX(Inputs!$U$5:$U$132,MATCH($B1779&amp;"|"&amp;$C1779,Inputs!$A$5:$A$132,0))</f>
        <v/>
      </c>
      <c r="AH1779" s="47">
        <f>AG1779*(1/(1+$G1779))^(1+$E1779)*(1+AH$7)^$D1779*(AH1761/AG1761)^$E1779*((AH1761+AH1770)/(AG1761+AG1770))^($F1779*(1+$E1779))</f>
        <v/>
      </c>
      <c r="AI1779" s="47">
        <f>AH1779*(1/(1+$G1779))^(1+$E1779)*(1+AI$7)^$D1779*(AI1761/AH1761)^$E1779*((AI1761+AI1770)/(AH1761+AH1770))^($F1779*(1+$E1779))</f>
        <v/>
      </c>
      <c r="AJ1779" s="47">
        <f>AI1779*(1/(1+$G1779))^(1+$E1779)*(1+AJ$7)^$D1779*(AJ1761/AI1761)^$E1779*((AJ1761+AJ1770)/(AI1761+AI1770))^($F1779*(1+$E1779))</f>
        <v/>
      </c>
      <c r="AK1779" s="47">
        <f>AJ1779*(1/(1+$G1779))^(1+$E1779)*(1+AK$7)^$D1779*(AK1761/AJ1761)^$E1779*((AK1761+AK1770)/(AJ1761+AJ1770))^($F1779*(1+$E1779))</f>
        <v/>
      </c>
      <c r="AL1779" s="47">
        <f>AK1779*(1/(1+$G1779))^(1+$E1779)*(1+AL$7)^$D1779*(AL1761/AK1761)^$E1779*((AL1761+AL1770)/(AK1761+AK1770))^($F1779*(1+$E1779))</f>
        <v/>
      </c>
      <c r="AM1779" s="47">
        <f>AL1779*(1/(1+$G1779))^(1+$E1779)*(1+AM$7)^$D1779*(AM1761/AL1761)^$E1779*((AM1761+AM1770)/(AL1761+AL1770))^($F1779*(1+$E1779))</f>
        <v/>
      </c>
      <c r="AN1779" s="47">
        <f>AM1779*(1/(1+$G1779))^(1+$E1779)*(1+AN$7)^$D1779*(AN1761/AM1761)^$E1779*((AN1761+AN1770)/(AM1761+AM1770))^($F1779*(1+$E1779))</f>
        <v/>
      </c>
      <c r="AO1779" s="47">
        <f>AN1779*(1/(1+$G1779))^(1+$E1779)*(1+AO$7)^$D1779*(AO1761/AN1761)^$E1779*((AO1761+AO1770)/(AN1761+AN1770))^($F1779*(1+$E1779))</f>
        <v/>
      </c>
      <c r="AP1779" s="47">
        <f>AO1779*(1/(1+$G1779))^(1+$E1779)*(1+AP$7)^$D1779*(AP1761/AO1761)^$E1779*((AP1761+AP1770)/(AO1761+AO1770))^($F1779*(1+$E1779))</f>
        <v/>
      </c>
      <c r="AQ1779" s="47">
        <f>AP1779*(1/(1+$G1779))^(1+$E1779)*(1+AQ$7)^$D1779*(AQ1761/AP1761)^$E1779*((AQ1761+AQ1770)/(AP1761+AP1770))^($F1779*(1+$E1779))</f>
        <v/>
      </c>
      <c r="AR1779" s="47">
        <f>AQ1779*(1/(1+$G1779))^(1+$E1779)*(1+AR$7)^$D1779*(AR1761/AQ1761)^$E1779*((AR1761+AR1770)/(AQ1761+AQ1770))^($F1779*(1+$E1779))</f>
        <v/>
      </c>
      <c r="AS1779" s="47">
        <f>AR1779*(1/(1+$G1779))^(1+$E1779)*(1+AS$7)^$D1779*(AS1761/AR1761)^$E1779*((AS1761+AS1770)/(AR1761+AR1770))^($F1779*(1+$E1779))</f>
        <v/>
      </c>
      <c r="AT1779" s="47">
        <f>AS1779*(1/(1+$G1779))^(1+$E1779)*(1+AT$7)^$D1779*(AT1761/AS1761)^$E1779*((AT1761+AT1770)/(AS1761+AS1770))^($F1779*(1+$E1779))</f>
        <v/>
      </c>
      <c r="AU1779" s="47">
        <f>AT1779*(1/(1+$G1779))^(1+$E1779)*(1+AU$7)^$D1779*(AU1761/AT1761)^$E1779*((AU1761+AU1770)/(AT1761+AT1770))^($F1779*(1+$E1779))</f>
        <v/>
      </c>
      <c r="AV1779" s="47">
        <f>AU1779*(1/(1+$G1779))^(1+$E1779)*(1+AV$7)^$D1779*(AV1761/AU1761)^$E1779*((AV1761+AV1770)/(AU1761+AU1770))^($F1779*(1+$E1779))</f>
        <v/>
      </c>
      <c r="AW1779" s="47">
        <f>AV1779*(1/(1+$G1779))^(1+$E1779)*(1+AW$7)^$D1779*(AW1761/AV1761)^$E1779*((AW1761+AW1770)/(AV1761+AV1770))^($F1779*(1+$E1779))</f>
        <v/>
      </c>
      <c r="AX1779" s="47">
        <f>AW1779*(1/(1+$G1779))^(1+$E1779)*(1+AX$7)^$D1779*(AX1761/AW1761)^$E1779*((AX1761+AX1770)/(AW1761+AW1770))^($F1779*(1+$E1779))</f>
        <v/>
      </c>
      <c r="AY1779" s="58">
        <f>FUELUSE(AX1779,AY1761,AX1761,AY1770,AX1770,AY$7,$D1779,$E1779,$F1779,$G1779)</f>
        <v/>
      </c>
    </row>
    <row r="1780" hidden="1" outlineLevel="2">
      <c r="A1780" s="14" t="inlineStr">
        <is>
          <t>ener</t>
        </is>
      </c>
      <c r="B1780" s="14" t="inlineStr">
        <is>
          <t>gso</t>
        </is>
      </c>
      <c r="C1780" s="14" t="inlineStr">
        <is>
          <t>omn</t>
        </is>
      </c>
      <c r="D1780" s="37">
        <f>INDEX(Inputs!$N$5:$N$132,MATCH($B1780&amp;"|"&amp;$C1780,Inputs!$A$5:$A$132,0))</f>
        <v/>
      </c>
      <c r="E1780" s="37">
        <f>INDEX(Inputs!$O$5:$O$132,MATCH($B1780&amp;"|"&amp;$C1780,Inputs!$A$5:$A$132,0))</f>
        <v/>
      </c>
      <c r="F1780" s="37">
        <f>INDEX(Inputs!$P$5:$P$132,MATCH($B1780&amp;"|"&amp;$C1780,Inputs!$A$5:$A$132,0))</f>
        <v/>
      </c>
      <c r="G1780" s="37">
        <f>INDEX(Inputs!$Q$5:$Q$132,MATCH($B1780&amp;"|"&amp;$C1780,Inputs!$A$5:$A$132,0))</f>
        <v/>
      </c>
      <c r="H1780" s="14">
        <f>INDEX(Variables!$B$5:$B$205,MATCH($A1780,Variables!$A$5:$A$205,0))&amp;IF($C1780="",""," | "&amp;INDEX(Mapping!$B$5:$B$26,MATCH($C1780,Mapping!$A$5:$A$26,0))&amp;" | "&amp;INDEX(Mapping!$B$30:$B$46,MATCH($B1780,Mapping!$A$30:$A$46,0)))</f>
        <v/>
      </c>
      <c r="I1780" s="14">
        <f>INDEX(Variables!$C$5:$C$205,MATCH($A1780,Variables!$A$5:$A$205,0))</f>
        <v/>
      </c>
      <c r="J1780" s="14">
        <f>INDEX(Variables!$E$5:$E$205,MATCH($A1780,Variables!$A$5:$A$205,0))</f>
        <v/>
      </c>
      <c r="K1780" s="11">
        <f>LOWER(Settings!$C$4)&amp;".mit."&amp;$A1780&amp;IF($C1780="","","."&amp;$C1780&amp;"."&amp;$B1780)&amp;IF(INDEX(Variables!$D$5:$D$205,MATCH($A1780,Variables!$A$5:$A$205,0))="","","."&amp;INDEX(Variables!$D$5:$D$205,MATCH($A1780,Variables!$A$5:$A$205,0)))&amp;"."&amp;K$5</f>
        <v/>
      </c>
      <c r="L1780" s="46">
        <f>INDEX(Inputs!$U$5:$U$132,MATCH($B1780&amp;"|"&amp;$C1780,Inputs!$A$5:$A$132,0))</f>
        <v/>
      </c>
      <c r="M1780" s="47">
        <f>L1780*(1/(1+$G1780))^(1+$E1780)*(1+M$7)^$D1780*(M1762/L1762)^$E1780*((M1762+M1771)/(L1762+L1771))^($F1780*(1+$E1780))</f>
        <v/>
      </c>
      <c r="N1780" s="47">
        <f>M1780*(1/(1+$G1780))^(1+$E1780)*(1+N$7)^$D1780*(N1762/M1762)^$E1780*((N1762+N1771)/(M1762+M1771))^($F1780*(1+$E1780))</f>
        <v/>
      </c>
      <c r="O1780" s="47">
        <f>N1780*(1/(1+$G1780))^(1+$E1780)*(1+O$7)^$D1780*(O1762/N1762)^$E1780*((O1762+O1771)/(N1762+N1771))^($F1780*(1+$E1780))</f>
        <v/>
      </c>
      <c r="P1780" s="47">
        <f>O1780*(1/(1+$G1780))^(1+$E1780)*(1+P$7)^$D1780*(P1762/O1762)^$E1780*((P1762+P1771)/(O1762+O1771))^($F1780*(1+$E1780))</f>
        <v/>
      </c>
      <c r="Q1780" s="47">
        <f>P1780*(1/(1+$G1780))^(1+$E1780)*(1+Q$7)^$D1780*(Q1762/P1762)^$E1780*((Q1762+Q1771)/(P1762+P1771))^($F1780*(1+$E1780))</f>
        <v/>
      </c>
      <c r="R1780" s="47">
        <f>Q1780*(1/(1+$G1780))^(1+$E1780)*(1+R$7)^$D1780*(R1762/Q1762)^$E1780*((R1762+R1771)/(Q1762+Q1771))^($F1780*(1+$E1780))</f>
        <v/>
      </c>
      <c r="S1780" s="47">
        <f>R1780*(1/(1+$G1780))^(1+$E1780)*(1+S$7)^$D1780*(S1762/R1762)^$E1780*((S1762+S1771)/(R1762+R1771))^($F1780*(1+$E1780))</f>
        <v/>
      </c>
      <c r="T1780" s="47">
        <f>S1780*(1/(1+$G1780))^(1+$E1780)*(1+T$7)^$D1780*(T1762/S1762)^$E1780*((T1762+T1771)/(S1762+S1771))^($F1780*(1+$E1780))</f>
        <v/>
      </c>
      <c r="U1780" s="47">
        <f>T1780*(1/(1+$G1780))^(1+$E1780)*(1+U$7)^$D1780*(U1762/T1762)^$E1780*((U1762+U1771)/(T1762+T1771))^($F1780*(1+$E1780))</f>
        <v/>
      </c>
      <c r="V1780" s="47">
        <f>U1780*(1/(1+$G1780))^(1+$E1780)*(1+V$7)^$D1780*(V1762/U1762)^$E1780*((V1762+V1771)/(U1762+U1771))^($F1780*(1+$E1780))</f>
        <v/>
      </c>
      <c r="W1780" s="47">
        <f>V1780*(1/(1+$G1780))^(1+$E1780)*(1+W$7)^$D1780*(W1762/V1762)^$E1780*((W1762+W1771)/(V1762+V1771))^($F1780*(1+$E1780))</f>
        <v/>
      </c>
      <c r="X1780" s="47">
        <f>W1780*(1/(1+$G1780))^(1+$E1780)*(1+X$7)^$D1780*(X1762/W1762)^$E1780*((X1762+X1771)/(W1762+W1771))^($F1780*(1+$E1780))</f>
        <v/>
      </c>
      <c r="Y1780" s="47">
        <f>X1780*(1/(1+$G1780))^(1+$E1780)*(1+Y$7)^$D1780*(Y1762/X1762)^$E1780*((Y1762+Y1771)/(X1762+X1771))^($F1780*(1+$E1780))</f>
        <v/>
      </c>
      <c r="Z1780" s="47">
        <f>Y1780*(1/(1+$G1780))^(1+$E1780)*(1+Z$7)^$D1780*(Z1762/Y1762)^$E1780*((Z1762+Z1771)/(Y1762+Y1771))^($F1780*(1+$E1780))</f>
        <v/>
      </c>
      <c r="AA1780" s="47">
        <f>Z1780*(1/(1+$G1780))^(1+$E1780)*(1+AA$7)^$D1780*(AA1762/Z1762)^$E1780*((AA1762+AA1771)/(Z1762+Z1771))^($F1780*(1+$E1780))</f>
        <v/>
      </c>
      <c r="AB1780" s="47">
        <f>AA1780*(1/(1+$G1780))^(1+$E1780)*(1+AB$7)^$D1780*(AB1762/AA1762)^$E1780*((AB1762+AB1771)/(AA1762+AA1771))^($F1780*(1+$E1780))</f>
        <v/>
      </c>
      <c r="AC1780" s="47">
        <f>AB1780*(1/(1+$G1780))^(1+$E1780)*(1+AC$7)^$D1780*(AC1762/AB1762)^$E1780*((AC1762+AC1771)/(AB1762+AB1771))^($F1780*(1+$E1780))</f>
        <v/>
      </c>
      <c r="AD1780" s="58">
        <f>FUELUSE(AC1780,AD1762,AC1762,AD1771,AC1771,AD$7,$D1780,$E1780,$F1780,$G1780)</f>
        <v/>
      </c>
      <c r="AF1780" s="11">
        <f>LOWER(Settings!$C$4)&amp;".mit."&amp;$A1780&amp;IF($C1780="","","."&amp;$C1780&amp;"."&amp;$B1780)&amp;IF(INDEX(Variables!$D$5:$D$205,MATCH($A1780,Variables!$A$5:$A$205,0))="","","."&amp;INDEX(Variables!$D$5:$D$205,MATCH($A1780,Variables!$A$5:$A$205,0)))&amp;"."&amp;AF$5</f>
        <v/>
      </c>
      <c r="AG1780" s="46">
        <f>INDEX(Inputs!$U$5:$U$132,MATCH($B1780&amp;"|"&amp;$C1780,Inputs!$A$5:$A$132,0))</f>
        <v/>
      </c>
      <c r="AH1780" s="47">
        <f>AG1780*(1/(1+$G1780))^(1+$E1780)*(1+AH$7)^$D1780*(AH1762/AG1762)^$E1780*((AH1762+AH1771)/(AG1762+AG1771))^($F1780*(1+$E1780))</f>
        <v/>
      </c>
      <c r="AI1780" s="47">
        <f>AH1780*(1/(1+$G1780))^(1+$E1780)*(1+AI$7)^$D1780*(AI1762/AH1762)^$E1780*((AI1762+AI1771)/(AH1762+AH1771))^($F1780*(1+$E1780))</f>
        <v/>
      </c>
      <c r="AJ1780" s="47">
        <f>AI1780*(1/(1+$G1780))^(1+$E1780)*(1+AJ$7)^$D1780*(AJ1762/AI1762)^$E1780*((AJ1762+AJ1771)/(AI1762+AI1771))^($F1780*(1+$E1780))</f>
        <v/>
      </c>
      <c r="AK1780" s="47">
        <f>AJ1780*(1/(1+$G1780))^(1+$E1780)*(1+AK$7)^$D1780*(AK1762/AJ1762)^$E1780*((AK1762+AK1771)/(AJ1762+AJ1771))^($F1780*(1+$E1780))</f>
        <v/>
      </c>
      <c r="AL1780" s="47">
        <f>AK1780*(1/(1+$G1780))^(1+$E1780)*(1+AL$7)^$D1780*(AL1762/AK1762)^$E1780*((AL1762+AL1771)/(AK1762+AK1771))^($F1780*(1+$E1780))</f>
        <v/>
      </c>
      <c r="AM1780" s="47">
        <f>AL1780*(1/(1+$G1780))^(1+$E1780)*(1+AM$7)^$D1780*(AM1762/AL1762)^$E1780*((AM1762+AM1771)/(AL1762+AL1771))^($F1780*(1+$E1780))</f>
        <v/>
      </c>
      <c r="AN1780" s="47">
        <f>AM1780*(1/(1+$G1780))^(1+$E1780)*(1+AN$7)^$D1780*(AN1762/AM1762)^$E1780*((AN1762+AN1771)/(AM1762+AM1771))^($F1780*(1+$E1780))</f>
        <v/>
      </c>
      <c r="AO1780" s="47">
        <f>AN1780*(1/(1+$G1780))^(1+$E1780)*(1+AO$7)^$D1780*(AO1762/AN1762)^$E1780*((AO1762+AO1771)/(AN1762+AN1771))^($F1780*(1+$E1780))</f>
        <v/>
      </c>
      <c r="AP1780" s="47">
        <f>AO1780*(1/(1+$G1780))^(1+$E1780)*(1+AP$7)^$D1780*(AP1762/AO1762)^$E1780*((AP1762+AP1771)/(AO1762+AO1771))^($F1780*(1+$E1780))</f>
        <v/>
      </c>
      <c r="AQ1780" s="47">
        <f>AP1780*(1/(1+$G1780))^(1+$E1780)*(1+AQ$7)^$D1780*(AQ1762/AP1762)^$E1780*((AQ1762+AQ1771)/(AP1762+AP1771))^($F1780*(1+$E1780))</f>
        <v/>
      </c>
      <c r="AR1780" s="47">
        <f>AQ1780*(1/(1+$G1780))^(1+$E1780)*(1+AR$7)^$D1780*(AR1762/AQ1762)^$E1780*((AR1762+AR1771)/(AQ1762+AQ1771))^($F1780*(1+$E1780))</f>
        <v/>
      </c>
      <c r="AS1780" s="47">
        <f>AR1780*(1/(1+$G1780))^(1+$E1780)*(1+AS$7)^$D1780*(AS1762/AR1762)^$E1780*((AS1762+AS1771)/(AR1762+AR1771))^($F1780*(1+$E1780))</f>
        <v/>
      </c>
      <c r="AT1780" s="47">
        <f>AS1780*(1/(1+$G1780))^(1+$E1780)*(1+AT$7)^$D1780*(AT1762/AS1762)^$E1780*((AT1762+AT1771)/(AS1762+AS1771))^($F1780*(1+$E1780))</f>
        <v/>
      </c>
      <c r="AU1780" s="47">
        <f>AT1780*(1/(1+$G1780))^(1+$E1780)*(1+AU$7)^$D1780*(AU1762/AT1762)^$E1780*((AU1762+AU1771)/(AT1762+AT1771))^($F1780*(1+$E1780))</f>
        <v/>
      </c>
      <c r="AV1780" s="47">
        <f>AU1780*(1/(1+$G1780))^(1+$E1780)*(1+AV$7)^$D1780*(AV1762/AU1762)^$E1780*((AV1762+AV1771)/(AU1762+AU1771))^($F1780*(1+$E1780))</f>
        <v/>
      </c>
      <c r="AW1780" s="47">
        <f>AV1780*(1/(1+$G1780))^(1+$E1780)*(1+AW$7)^$D1780*(AW1762/AV1762)^$E1780*((AW1762+AW1771)/(AV1762+AV1771))^($F1780*(1+$E1780))</f>
        <v/>
      </c>
      <c r="AX1780" s="47">
        <f>AW1780*(1/(1+$G1780))^(1+$E1780)*(1+AX$7)^$D1780*(AX1762/AW1762)^$E1780*((AX1762+AX1771)/(AW1762+AW1771))^($F1780*(1+$E1780))</f>
        <v/>
      </c>
      <c r="AY1780" s="58">
        <f>FUELUSE(AX1780,AY1762,AX1762,AY1771,AX1771,AY$7,$D1780,$E1780,$F1780,$G1780)</f>
        <v/>
      </c>
    </row>
    <row r="1781" hidden="1" outlineLevel="2">
      <c r="A1781" s="14" t="inlineStr">
        <is>
          <t>ener</t>
        </is>
      </c>
      <c r="B1781" s="14" t="inlineStr">
        <is>
          <t>die</t>
        </is>
      </c>
      <c r="C1781" s="14" t="inlineStr">
        <is>
          <t>omn</t>
        </is>
      </c>
      <c r="D1781" s="37">
        <f>INDEX(Inputs!$N$5:$N$132,MATCH($B1781&amp;"|"&amp;$C1781,Inputs!$A$5:$A$132,0))</f>
        <v/>
      </c>
      <c r="E1781" s="37">
        <f>INDEX(Inputs!$O$5:$O$132,MATCH($B1781&amp;"|"&amp;$C1781,Inputs!$A$5:$A$132,0))</f>
        <v/>
      </c>
      <c r="F1781" s="37">
        <f>INDEX(Inputs!$P$5:$P$132,MATCH($B1781&amp;"|"&amp;$C1781,Inputs!$A$5:$A$132,0))</f>
        <v/>
      </c>
      <c r="G1781" s="37">
        <f>INDEX(Inputs!$Q$5:$Q$132,MATCH($B1781&amp;"|"&amp;$C1781,Inputs!$A$5:$A$132,0))</f>
        <v/>
      </c>
      <c r="H1781" s="14">
        <f>INDEX(Variables!$B$5:$B$205,MATCH($A1781,Variables!$A$5:$A$205,0))&amp;IF($C1781="",""," | "&amp;INDEX(Mapping!$B$5:$B$26,MATCH($C1781,Mapping!$A$5:$A$26,0))&amp;" | "&amp;INDEX(Mapping!$B$30:$B$46,MATCH($B1781,Mapping!$A$30:$A$46,0)))</f>
        <v/>
      </c>
      <c r="I1781" s="14">
        <f>INDEX(Variables!$C$5:$C$205,MATCH($A1781,Variables!$A$5:$A$205,0))</f>
        <v/>
      </c>
      <c r="J1781" s="14">
        <f>INDEX(Variables!$E$5:$E$205,MATCH($A1781,Variables!$A$5:$A$205,0))</f>
        <v/>
      </c>
      <c r="K1781" s="11">
        <f>LOWER(Settings!$C$4)&amp;".mit."&amp;$A1781&amp;IF($C1781="","","."&amp;$C1781&amp;"."&amp;$B1781)&amp;IF(INDEX(Variables!$D$5:$D$205,MATCH($A1781,Variables!$A$5:$A$205,0))="","","."&amp;INDEX(Variables!$D$5:$D$205,MATCH($A1781,Variables!$A$5:$A$205,0)))&amp;"."&amp;K$5</f>
        <v/>
      </c>
      <c r="L1781" s="46">
        <f>INDEX(Inputs!$U$5:$U$132,MATCH($B1781&amp;"|"&amp;$C1781,Inputs!$A$5:$A$132,0))</f>
        <v/>
      </c>
      <c r="M1781" s="47">
        <f>L1781*(1/(1+$G1781))^(1+$E1781)*(1+M$7)^$D1781*(M1763/L1763)^$E1781*((M1763+M1772)/(L1763+L1772))^($F1781*(1+$E1781))</f>
        <v/>
      </c>
      <c r="N1781" s="47">
        <f>M1781*(1/(1+$G1781))^(1+$E1781)*(1+N$7)^$D1781*(N1763/M1763)^$E1781*((N1763+N1772)/(M1763+M1772))^($F1781*(1+$E1781))</f>
        <v/>
      </c>
      <c r="O1781" s="47">
        <f>N1781*(1/(1+$G1781))^(1+$E1781)*(1+O$7)^$D1781*(O1763/N1763)^$E1781*((O1763+O1772)/(N1763+N1772))^($F1781*(1+$E1781))</f>
        <v/>
      </c>
      <c r="P1781" s="47">
        <f>O1781*(1/(1+$G1781))^(1+$E1781)*(1+P$7)^$D1781*(P1763/O1763)^$E1781*((P1763+P1772)/(O1763+O1772))^($F1781*(1+$E1781))</f>
        <v/>
      </c>
      <c r="Q1781" s="47">
        <f>P1781*(1/(1+$G1781))^(1+$E1781)*(1+Q$7)^$D1781*(Q1763/P1763)^$E1781*((Q1763+Q1772)/(P1763+P1772))^($F1781*(1+$E1781))</f>
        <v/>
      </c>
      <c r="R1781" s="47">
        <f>Q1781*(1/(1+$G1781))^(1+$E1781)*(1+R$7)^$D1781*(R1763/Q1763)^$E1781*((R1763+R1772)/(Q1763+Q1772))^($F1781*(1+$E1781))</f>
        <v/>
      </c>
      <c r="S1781" s="47">
        <f>R1781*(1/(1+$G1781))^(1+$E1781)*(1+S$7)^$D1781*(S1763/R1763)^$E1781*((S1763+S1772)/(R1763+R1772))^($F1781*(1+$E1781))</f>
        <v/>
      </c>
      <c r="T1781" s="47">
        <f>S1781*(1/(1+$G1781))^(1+$E1781)*(1+T$7)^$D1781*(T1763/S1763)^$E1781*((T1763+T1772)/(S1763+S1772))^($F1781*(1+$E1781))</f>
        <v/>
      </c>
      <c r="U1781" s="47">
        <f>T1781*(1/(1+$G1781))^(1+$E1781)*(1+U$7)^$D1781*(U1763/T1763)^$E1781*((U1763+U1772)/(T1763+T1772))^($F1781*(1+$E1781))</f>
        <v/>
      </c>
      <c r="V1781" s="47">
        <f>U1781*(1/(1+$G1781))^(1+$E1781)*(1+V$7)^$D1781*(V1763/U1763)^$E1781*((V1763+V1772)/(U1763+U1772))^($F1781*(1+$E1781))</f>
        <v/>
      </c>
      <c r="W1781" s="47">
        <f>V1781*(1/(1+$G1781))^(1+$E1781)*(1+W$7)^$D1781*(W1763/V1763)^$E1781*((W1763+W1772)/(V1763+V1772))^($F1781*(1+$E1781))</f>
        <v/>
      </c>
      <c r="X1781" s="47">
        <f>W1781*(1/(1+$G1781))^(1+$E1781)*(1+X$7)^$D1781*(X1763/W1763)^$E1781*((X1763+X1772)/(W1763+W1772))^($F1781*(1+$E1781))</f>
        <v/>
      </c>
      <c r="Y1781" s="47">
        <f>X1781*(1/(1+$G1781))^(1+$E1781)*(1+Y$7)^$D1781*(Y1763/X1763)^$E1781*((Y1763+Y1772)/(X1763+X1772))^($F1781*(1+$E1781))</f>
        <v/>
      </c>
      <c r="Z1781" s="47">
        <f>Y1781*(1/(1+$G1781))^(1+$E1781)*(1+Z$7)^$D1781*(Z1763/Y1763)^$E1781*((Z1763+Z1772)/(Y1763+Y1772))^($F1781*(1+$E1781))</f>
        <v/>
      </c>
      <c r="AA1781" s="47">
        <f>Z1781*(1/(1+$G1781))^(1+$E1781)*(1+AA$7)^$D1781*(AA1763/Z1763)^$E1781*((AA1763+AA1772)/(Z1763+Z1772))^($F1781*(1+$E1781))</f>
        <v/>
      </c>
      <c r="AB1781" s="47">
        <f>AA1781*(1/(1+$G1781))^(1+$E1781)*(1+AB$7)^$D1781*(AB1763/AA1763)^$E1781*((AB1763+AB1772)/(AA1763+AA1772))^($F1781*(1+$E1781))</f>
        <v/>
      </c>
      <c r="AC1781" s="47">
        <f>AB1781*(1/(1+$G1781))^(1+$E1781)*(1+AC$7)^$D1781*(AC1763/AB1763)^$E1781*((AC1763+AC1772)/(AB1763+AB1772))^($F1781*(1+$E1781))</f>
        <v/>
      </c>
      <c r="AD1781" s="58">
        <f>FUELUSE(AC1781,AD1763,AC1763,AD1772,AC1772,AD$7,$D1781,$E1781,$F1781,$G1781)</f>
        <v/>
      </c>
      <c r="AF1781" s="11">
        <f>LOWER(Settings!$C$4)&amp;".mit."&amp;$A1781&amp;IF($C1781="","","."&amp;$C1781&amp;"."&amp;$B1781)&amp;IF(INDEX(Variables!$D$5:$D$205,MATCH($A1781,Variables!$A$5:$A$205,0))="","","."&amp;INDEX(Variables!$D$5:$D$205,MATCH($A1781,Variables!$A$5:$A$205,0)))&amp;"."&amp;AF$5</f>
        <v/>
      </c>
      <c r="AG1781" s="46">
        <f>INDEX(Inputs!$U$5:$U$132,MATCH($B1781&amp;"|"&amp;$C1781,Inputs!$A$5:$A$132,0))</f>
        <v/>
      </c>
      <c r="AH1781" s="47">
        <f>AG1781*(1/(1+$G1781))^(1+$E1781)*(1+AH$7)^$D1781*(AH1763/AG1763)^$E1781*((AH1763+AH1772)/(AG1763+AG1772))^($F1781*(1+$E1781))</f>
        <v/>
      </c>
      <c r="AI1781" s="47">
        <f>AH1781*(1/(1+$G1781))^(1+$E1781)*(1+AI$7)^$D1781*(AI1763/AH1763)^$E1781*((AI1763+AI1772)/(AH1763+AH1772))^($F1781*(1+$E1781))</f>
        <v/>
      </c>
      <c r="AJ1781" s="47">
        <f>AI1781*(1/(1+$G1781))^(1+$E1781)*(1+AJ$7)^$D1781*(AJ1763/AI1763)^$E1781*((AJ1763+AJ1772)/(AI1763+AI1772))^($F1781*(1+$E1781))</f>
        <v/>
      </c>
      <c r="AK1781" s="47">
        <f>AJ1781*(1/(1+$G1781))^(1+$E1781)*(1+AK$7)^$D1781*(AK1763/AJ1763)^$E1781*((AK1763+AK1772)/(AJ1763+AJ1772))^($F1781*(1+$E1781))</f>
        <v/>
      </c>
      <c r="AL1781" s="47">
        <f>AK1781*(1/(1+$G1781))^(1+$E1781)*(1+AL$7)^$D1781*(AL1763/AK1763)^$E1781*((AL1763+AL1772)/(AK1763+AK1772))^($F1781*(1+$E1781))</f>
        <v/>
      </c>
      <c r="AM1781" s="47">
        <f>AL1781*(1/(1+$G1781))^(1+$E1781)*(1+AM$7)^$D1781*(AM1763/AL1763)^$E1781*((AM1763+AM1772)/(AL1763+AL1772))^($F1781*(1+$E1781))</f>
        <v/>
      </c>
      <c r="AN1781" s="47">
        <f>AM1781*(1/(1+$G1781))^(1+$E1781)*(1+AN$7)^$D1781*(AN1763/AM1763)^$E1781*((AN1763+AN1772)/(AM1763+AM1772))^($F1781*(1+$E1781))</f>
        <v/>
      </c>
      <c r="AO1781" s="47">
        <f>AN1781*(1/(1+$G1781))^(1+$E1781)*(1+AO$7)^$D1781*(AO1763/AN1763)^$E1781*((AO1763+AO1772)/(AN1763+AN1772))^($F1781*(1+$E1781))</f>
        <v/>
      </c>
      <c r="AP1781" s="47">
        <f>AO1781*(1/(1+$G1781))^(1+$E1781)*(1+AP$7)^$D1781*(AP1763/AO1763)^$E1781*((AP1763+AP1772)/(AO1763+AO1772))^($F1781*(1+$E1781))</f>
        <v/>
      </c>
      <c r="AQ1781" s="47">
        <f>AP1781*(1/(1+$G1781))^(1+$E1781)*(1+AQ$7)^$D1781*(AQ1763/AP1763)^$E1781*((AQ1763+AQ1772)/(AP1763+AP1772))^($F1781*(1+$E1781))</f>
        <v/>
      </c>
      <c r="AR1781" s="47">
        <f>AQ1781*(1/(1+$G1781))^(1+$E1781)*(1+AR$7)^$D1781*(AR1763/AQ1763)^$E1781*((AR1763+AR1772)/(AQ1763+AQ1772))^($F1781*(1+$E1781))</f>
        <v/>
      </c>
      <c r="AS1781" s="47">
        <f>AR1781*(1/(1+$G1781))^(1+$E1781)*(1+AS$7)^$D1781*(AS1763/AR1763)^$E1781*((AS1763+AS1772)/(AR1763+AR1772))^($F1781*(1+$E1781))</f>
        <v/>
      </c>
      <c r="AT1781" s="47">
        <f>AS1781*(1/(1+$G1781))^(1+$E1781)*(1+AT$7)^$D1781*(AT1763/AS1763)^$E1781*((AT1763+AT1772)/(AS1763+AS1772))^($F1781*(1+$E1781))</f>
        <v/>
      </c>
      <c r="AU1781" s="47">
        <f>AT1781*(1/(1+$G1781))^(1+$E1781)*(1+AU$7)^$D1781*(AU1763/AT1763)^$E1781*((AU1763+AU1772)/(AT1763+AT1772))^($F1781*(1+$E1781))</f>
        <v/>
      </c>
      <c r="AV1781" s="47">
        <f>AU1781*(1/(1+$G1781))^(1+$E1781)*(1+AV$7)^$D1781*(AV1763/AU1763)^$E1781*((AV1763+AV1772)/(AU1763+AU1772))^($F1781*(1+$E1781))</f>
        <v/>
      </c>
      <c r="AW1781" s="47">
        <f>AV1781*(1/(1+$G1781))^(1+$E1781)*(1+AW$7)^$D1781*(AW1763/AV1763)^$E1781*((AW1763+AW1772)/(AV1763+AV1772))^($F1781*(1+$E1781))</f>
        <v/>
      </c>
      <c r="AX1781" s="47">
        <f>AW1781*(1/(1+$G1781))^(1+$E1781)*(1+AX$7)^$D1781*(AX1763/AW1763)^$E1781*((AX1763+AX1772)/(AW1763+AW1772))^($F1781*(1+$E1781))</f>
        <v/>
      </c>
      <c r="AY1781" s="58">
        <f>FUELUSE(AX1781,AY1763,AX1763,AY1772,AX1772,AY$7,$D1781,$E1781,$F1781,$G1781)</f>
        <v/>
      </c>
    </row>
    <row r="1782" hidden="1" outlineLevel="2">
      <c r="A1782" s="14" t="inlineStr">
        <is>
          <t>ener</t>
        </is>
      </c>
      <c r="B1782" s="14" t="inlineStr">
        <is>
          <t>lpg</t>
        </is>
      </c>
      <c r="C1782" s="14" t="inlineStr">
        <is>
          <t>omn</t>
        </is>
      </c>
      <c r="D1782" s="37">
        <f>INDEX(Inputs!$N$5:$N$132,MATCH($B1782&amp;"|"&amp;$C1782,Inputs!$A$5:$A$132,0))</f>
        <v/>
      </c>
      <c r="E1782" s="37">
        <f>INDEX(Inputs!$O$5:$O$132,MATCH($B1782&amp;"|"&amp;$C1782,Inputs!$A$5:$A$132,0))</f>
        <v/>
      </c>
      <c r="F1782" s="37">
        <f>INDEX(Inputs!$P$5:$P$132,MATCH($B1782&amp;"|"&amp;$C1782,Inputs!$A$5:$A$132,0))</f>
        <v/>
      </c>
      <c r="G1782" s="37">
        <f>INDEX(Inputs!$Q$5:$Q$132,MATCH($B1782&amp;"|"&amp;$C1782,Inputs!$A$5:$A$132,0))</f>
        <v/>
      </c>
      <c r="H1782" s="14">
        <f>INDEX(Variables!$B$5:$B$205,MATCH($A1782,Variables!$A$5:$A$205,0))&amp;IF($C1782="",""," | "&amp;INDEX(Mapping!$B$5:$B$26,MATCH($C1782,Mapping!$A$5:$A$26,0))&amp;" | "&amp;INDEX(Mapping!$B$30:$B$46,MATCH($B1782,Mapping!$A$30:$A$46,0)))</f>
        <v/>
      </c>
      <c r="I1782" s="14">
        <f>INDEX(Variables!$C$5:$C$205,MATCH($A1782,Variables!$A$5:$A$205,0))</f>
        <v/>
      </c>
      <c r="J1782" s="14">
        <f>INDEX(Variables!$E$5:$E$205,MATCH($A1782,Variables!$A$5:$A$205,0))</f>
        <v/>
      </c>
      <c r="K1782" s="11">
        <f>LOWER(Settings!$C$4)&amp;".mit."&amp;$A1782&amp;IF($C1782="","","."&amp;$C1782&amp;"."&amp;$B1782)&amp;IF(INDEX(Variables!$D$5:$D$205,MATCH($A1782,Variables!$A$5:$A$205,0))="","","."&amp;INDEX(Variables!$D$5:$D$205,MATCH($A1782,Variables!$A$5:$A$205,0)))&amp;"."&amp;K$5</f>
        <v/>
      </c>
      <c r="L1782" s="46">
        <f>INDEX(Inputs!$U$5:$U$132,MATCH($B1782&amp;"|"&amp;$C1782,Inputs!$A$5:$A$132,0))</f>
        <v/>
      </c>
      <c r="M1782" s="47">
        <f>L1782*(1/(1+$G1782))^(1+$E1782)*(1+M$7)^$D1782*(M1764/L1764)^$E1782*((M1764+M1773)/(L1764+L1773))^($F1782*(1+$E1782))</f>
        <v/>
      </c>
      <c r="N1782" s="47">
        <f>M1782*(1/(1+$G1782))^(1+$E1782)*(1+N$7)^$D1782*(N1764/M1764)^$E1782*((N1764+N1773)/(M1764+M1773))^($F1782*(1+$E1782))</f>
        <v/>
      </c>
      <c r="O1782" s="47">
        <f>N1782*(1/(1+$G1782))^(1+$E1782)*(1+O$7)^$D1782*(O1764/N1764)^$E1782*((O1764+O1773)/(N1764+N1773))^($F1782*(1+$E1782))</f>
        <v/>
      </c>
      <c r="P1782" s="47">
        <f>O1782*(1/(1+$G1782))^(1+$E1782)*(1+P$7)^$D1782*(P1764/O1764)^$E1782*((P1764+P1773)/(O1764+O1773))^($F1782*(1+$E1782))</f>
        <v/>
      </c>
      <c r="Q1782" s="47">
        <f>P1782*(1/(1+$G1782))^(1+$E1782)*(1+Q$7)^$D1782*(Q1764/P1764)^$E1782*((Q1764+Q1773)/(P1764+P1773))^($F1782*(1+$E1782))</f>
        <v/>
      </c>
      <c r="R1782" s="47">
        <f>Q1782*(1/(1+$G1782))^(1+$E1782)*(1+R$7)^$D1782*(R1764/Q1764)^$E1782*((R1764+R1773)/(Q1764+Q1773))^($F1782*(1+$E1782))</f>
        <v/>
      </c>
      <c r="S1782" s="47">
        <f>R1782*(1/(1+$G1782))^(1+$E1782)*(1+S$7)^$D1782*(S1764/R1764)^$E1782*((S1764+S1773)/(R1764+R1773))^($F1782*(1+$E1782))</f>
        <v/>
      </c>
      <c r="T1782" s="47">
        <f>S1782*(1/(1+$G1782))^(1+$E1782)*(1+T$7)^$D1782*(T1764/S1764)^$E1782*((T1764+T1773)/(S1764+S1773))^($F1782*(1+$E1782))</f>
        <v/>
      </c>
      <c r="U1782" s="47">
        <f>T1782*(1/(1+$G1782))^(1+$E1782)*(1+U$7)^$D1782*(U1764/T1764)^$E1782*((U1764+U1773)/(T1764+T1773))^($F1782*(1+$E1782))</f>
        <v/>
      </c>
      <c r="V1782" s="47">
        <f>U1782*(1/(1+$G1782))^(1+$E1782)*(1+V$7)^$D1782*(V1764/U1764)^$E1782*((V1764+V1773)/(U1764+U1773))^($F1782*(1+$E1782))</f>
        <v/>
      </c>
      <c r="W1782" s="47">
        <f>V1782*(1/(1+$G1782))^(1+$E1782)*(1+W$7)^$D1782*(W1764/V1764)^$E1782*((W1764+W1773)/(V1764+V1773))^($F1782*(1+$E1782))</f>
        <v/>
      </c>
      <c r="X1782" s="47">
        <f>W1782*(1/(1+$G1782))^(1+$E1782)*(1+X$7)^$D1782*(X1764/W1764)^$E1782*((X1764+X1773)/(W1764+W1773))^($F1782*(1+$E1782))</f>
        <v/>
      </c>
      <c r="Y1782" s="47">
        <f>X1782*(1/(1+$G1782))^(1+$E1782)*(1+Y$7)^$D1782*(Y1764/X1764)^$E1782*((Y1764+Y1773)/(X1764+X1773))^($F1782*(1+$E1782))</f>
        <v/>
      </c>
      <c r="Z1782" s="47">
        <f>Y1782*(1/(1+$G1782))^(1+$E1782)*(1+Z$7)^$D1782*(Z1764/Y1764)^$E1782*((Z1764+Z1773)/(Y1764+Y1773))^($F1782*(1+$E1782))</f>
        <v/>
      </c>
      <c r="AA1782" s="47">
        <f>Z1782*(1/(1+$G1782))^(1+$E1782)*(1+AA$7)^$D1782*(AA1764/Z1764)^$E1782*((AA1764+AA1773)/(Z1764+Z1773))^($F1782*(1+$E1782))</f>
        <v/>
      </c>
      <c r="AB1782" s="47">
        <f>AA1782*(1/(1+$G1782))^(1+$E1782)*(1+AB$7)^$D1782*(AB1764/AA1764)^$E1782*((AB1764+AB1773)/(AA1764+AA1773))^($F1782*(1+$E1782))</f>
        <v/>
      </c>
      <c r="AC1782" s="47">
        <f>AB1782*(1/(1+$G1782))^(1+$E1782)*(1+AC$7)^$D1782*(AC1764/AB1764)^$E1782*((AC1764+AC1773)/(AB1764+AB1773))^($F1782*(1+$E1782))</f>
        <v/>
      </c>
      <c r="AD1782" s="58">
        <f>FUELUSE(AC1782,AD1764,AC1764,AD1773,AC1773,AD$7,$D1782,$E1782,$F1782,$G1782)</f>
        <v/>
      </c>
      <c r="AF1782" s="11">
        <f>LOWER(Settings!$C$4)&amp;".mit."&amp;$A1782&amp;IF($C1782="","","."&amp;$C1782&amp;"."&amp;$B1782)&amp;IF(INDEX(Variables!$D$5:$D$205,MATCH($A1782,Variables!$A$5:$A$205,0))="","","."&amp;INDEX(Variables!$D$5:$D$205,MATCH($A1782,Variables!$A$5:$A$205,0)))&amp;"."&amp;AF$5</f>
        <v/>
      </c>
      <c r="AG1782" s="46">
        <f>INDEX(Inputs!$U$5:$U$132,MATCH($B1782&amp;"|"&amp;$C1782,Inputs!$A$5:$A$132,0))</f>
        <v/>
      </c>
      <c r="AH1782" s="47">
        <f>AG1782*(1/(1+$G1782))^(1+$E1782)*(1+AH$7)^$D1782*(AH1764/AG1764)^$E1782*((AH1764+AH1773)/(AG1764+AG1773))^($F1782*(1+$E1782))</f>
        <v/>
      </c>
      <c r="AI1782" s="47">
        <f>AH1782*(1/(1+$G1782))^(1+$E1782)*(1+AI$7)^$D1782*(AI1764/AH1764)^$E1782*((AI1764+AI1773)/(AH1764+AH1773))^($F1782*(1+$E1782))</f>
        <v/>
      </c>
      <c r="AJ1782" s="47">
        <f>AI1782*(1/(1+$G1782))^(1+$E1782)*(1+AJ$7)^$D1782*(AJ1764/AI1764)^$E1782*((AJ1764+AJ1773)/(AI1764+AI1773))^($F1782*(1+$E1782))</f>
        <v/>
      </c>
      <c r="AK1782" s="47">
        <f>AJ1782*(1/(1+$G1782))^(1+$E1782)*(1+AK$7)^$D1782*(AK1764/AJ1764)^$E1782*((AK1764+AK1773)/(AJ1764+AJ1773))^($F1782*(1+$E1782))</f>
        <v/>
      </c>
      <c r="AL1782" s="47">
        <f>AK1782*(1/(1+$G1782))^(1+$E1782)*(1+AL$7)^$D1782*(AL1764/AK1764)^$E1782*((AL1764+AL1773)/(AK1764+AK1773))^($F1782*(1+$E1782))</f>
        <v/>
      </c>
      <c r="AM1782" s="47">
        <f>AL1782*(1/(1+$G1782))^(1+$E1782)*(1+AM$7)^$D1782*(AM1764/AL1764)^$E1782*((AM1764+AM1773)/(AL1764+AL1773))^($F1782*(1+$E1782))</f>
        <v/>
      </c>
      <c r="AN1782" s="47">
        <f>AM1782*(1/(1+$G1782))^(1+$E1782)*(1+AN$7)^$D1782*(AN1764/AM1764)^$E1782*((AN1764+AN1773)/(AM1764+AM1773))^($F1782*(1+$E1782))</f>
        <v/>
      </c>
      <c r="AO1782" s="47">
        <f>AN1782*(1/(1+$G1782))^(1+$E1782)*(1+AO$7)^$D1782*(AO1764/AN1764)^$E1782*((AO1764+AO1773)/(AN1764+AN1773))^($F1782*(1+$E1782))</f>
        <v/>
      </c>
      <c r="AP1782" s="47">
        <f>AO1782*(1/(1+$G1782))^(1+$E1782)*(1+AP$7)^$D1782*(AP1764/AO1764)^$E1782*((AP1764+AP1773)/(AO1764+AO1773))^($F1782*(1+$E1782))</f>
        <v/>
      </c>
      <c r="AQ1782" s="47">
        <f>AP1782*(1/(1+$G1782))^(1+$E1782)*(1+AQ$7)^$D1782*(AQ1764/AP1764)^$E1782*((AQ1764+AQ1773)/(AP1764+AP1773))^($F1782*(1+$E1782))</f>
        <v/>
      </c>
      <c r="AR1782" s="47">
        <f>AQ1782*(1/(1+$G1782))^(1+$E1782)*(1+AR$7)^$D1782*(AR1764/AQ1764)^$E1782*((AR1764+AR1773)/(AQ1764+AQ1773))^($F1782*(1+$E1782))</f>
        <v/>
      </c>
      <c r="AS1782" s="47">
        <f>AR1782*(1/(1+$G1782))^(1+$E1782)*(1+AS$7)^$D1782*(AS1764/AR1764)^$E1782*((AS1764+AS1773)/(AR1764+AR1773))^($F1782*(1+$E1782))</f>
        <v/>
      </c>
      <c r="AT1782" s="47">
        <f>AS1782*(1/(1+$G1782))^(1+$E1782)*(1+AT$7)^$D1782*(AT1764/AS1764)^$E1782*((AT1764+AT1773)/(AS1764+AS1773))^($F1782*(1+$E1782))</f>
        <v/>
      </c>
      <c r="AU1782" s="47">
        <f>AT1782*(1/(1+$G1782))^(1+$E1782)*(1+AU$7)^$D1782*(AU1764/AT1764)^$E1782*((AU1764+AU1773)/(AT1764+AT1773))^($F1782*(1+$E1782))</f>
        <v/>
      </c>
      <c r="AV1782" s="47">
        <f>AU1782*(1/(1+$G1782))^(1+$E1782)*(1+AV$7)^$D1782*(AV1764/AU1764)^$E1782*((AV1764+AV1773)/(AU1764+AU1773))^($F1782*(1+$E1782))</f>
        <v/>
      </c>
      <c r="AW1782" s="47">
        <f>AV1782*(1/(1+$G1782))^(1+$E1782)*(1+AW$7)^$D1782*(AW1764/AV1764)^$E1782*((AW1764+AW1773)/(AV1764+AV1773))^($F1782*(1+$E1782))</f>
        <v/>
      </c>
      <c r="AX1782" s="47">
        <f>AW1782*(1/(1+$G1782))^(1+$E1782)*(1+AX$7)^$D1782*(AX1764/AW1764)^$E1782*((AX1764+AX1773)/(AW1764+AW1773))^($F1782*(1+$E1782))</f>
        <v/>
      </c>
      <c r="AY1782" s="58">
        <f>FUELUSE(AX1782,AY1764,AX1764,AY1773,AX1773,AY$7,$D1782,$E1782,$F1782,$G1782)</f>
        <v/>
      </c>
    </row>
    <row r="1783" hidden="1" outlineLevel="2">
      <c r="A1783" s="14" t="inlineStr">
        <is>
          <t>ener</t>
        </is>
      </c>
      <c r="B1783" s="14" t="inlineStr">
        <is>
          <t>ker</t>
        </is>
      </c>
      <c r="C1783" s="14" t="inlineStr">
        <is>
          <t>omn</t>
        </is>
      </c>
      <c r="D1783" s="37">
        <f>INDEX(Inputs!$N$5:$N$132,MATCH($B1783&amp;"|"&amp;$C1783,Inputs!$A$5:$A$132,0))</f>
        <v/>
      </c>
      <c r="E1783" s="37">
        <f>INDEX(Inputs!$O$5:$O$132,MATCH($B1783&amp;"|"&amp;$C1783,Inputs!$A$5:$A$132,0))</f>
        <v/>
      </c>
      <c r="F1783" s="37">
        <f>INDEX(Inputs!$P$5:$P$132,MATCH($B1783&amp;"|"&amp;$C1783,Inputs!$A$5:$A$132,0))</f>
        <v/>
      </c>
      <c r="G1783" s="37">
        <f>INDEX(Inputs!$Q$5:$Q$132,MATCH($B1783&amp;"|"&amp;$C1783,Inputs!$A$5:$A$132,0))</f>
        <v/>
      </c>
      <c r="H1783" s="14">
        <f>INDEX(Variables!$B$5:$B$205,MATCH($A1783,Variables!$A$5:$A$205,0))&amp;IF($C1783="",""," | "&amp;INDEX(Mapping!$B$5:$B$26,MATCH($C1783,Mapping!$A$5:$A$26,0))&amp;" | "&amp;INDEX(Mapping!$B$30:$B$46,MATCH($B1783,Mapping!$A$30:$A$46,0)))</f>
        <v/>
      </c>
      <c r="I1783" s="14">
        <f>INDEX(Variables!$C$5:$C$205,MATCH($A1783,Variables!$A$5:$A$205,0))</f>
        <v/>
      </c>
      <c r="J1783" s="14">
        <f>INDEX(Variables!$E$5:$E$205,MATCH($A1783,Variables!$A$5:$A$205,0))</f>
        <v/>
      </c>
      <c r="K1783" s="11">
        <f>LOWER(Settings!$C$4)&amp;".mit."&amp;$A1783&amp;IF($C1783="","","."&amp;$C1783&amp;"."&amp;$B1783)&amp;IF(INDEX(Variables!$D$5:$D$205,MATCH($A1783,Variables!$A$5:$A$205,0))="","","."&amp;INDEX(Variables!$D$5:$D$205,MATCH($A1783,Variables!$A$5:$A$205,0)))&amp;"."&amp;K$5</f>
        <v/>
      </c>
      <c r="L1783" s="46">
        <f>INDEX(Inputs!$U$5:$U$132,MATCH($B1783&amp;"|"&amp;$C1783,Inputs!$A$5:$A$132,0))</f>
        <v/>
      </c>
      <c r="M1783" s="47">
        <f>L1783*(1/(1+$G1783))^(1+$E1783)*(1+M$7)^$D1783*(M1765/L1765)^$E1783*((M1765+M1774)/(L1765+L1774))^($F1783*(1+$E1783))</f>
        <v/>
      </c>
      <c r="N1783" s="47">
        <f>M1783*(1/(1+$G1783))^(1+$E1783)*(1+N$7)^$D1783*(N1765/M1765)^$E1783*((N1765+N1774)/(M1765+M1774))^($F1783*(1+$E1783))</f>
        <v/>
      </c>
      <c r="O1783" s="47">
        <f>N1783*(1/(1+$G1783))^(1+$E1783)*(1+O$7)^$D1783*(O1765/N1765)^$E1783*((O1765+O1774)/(N1765+N1774))^($F1783*(1+$E1783))</f>
        <v/>
      </c>
      <c r="P1783" s="47">
        <f>O1783*(1/(1+$G1783))^(1+$E1783)*(1+P$7)^$D1783*(P1765/O1765)^$E1783*((P1765+P1774)/(O1765+O1774))^($F1783*(1+$E1783))</f>
        <v/>
      </c>
      <c r="Q1783" s="47">
        <f>P1783*(1/(1+$G1783))^(1+$E1783)*(1+Q$7)^$D1783*(Q1765/P1765)^$E1783*((Q1765+Q1774)/(P1765+P1774))^($F1783*(1+$E1783))</f>
        <v/>
      </c>
      <c r="R1783" s="47">
        <f>Q1783*(1/(1+$G1783))^(1+$E1783)*(1+R$7)^$D1783*(R1765/Q1765)^$E1783*((R1765+R1774)/(Q1765+Q1774))^($F1783*(1+$E1783))</f>
        <v/>
      </c>
      <c r="S1783" s="47">
        <f>R1783*(1/(1+$G1783))^(1+$E1783)*(1+S$7)^$D1783*(S1765/R1765)^$E1783*((S1765+S1774)/(R1765+R1774))^($F1783*(1+$E1783))</f>
        <v/>
      </c>
      <c r="T1783" s="47">
        <f>S1783*(1/(1+$G1783))^(1+$E1783)*(1+T$7)^$D1783*(T1765/S1765)^$E1783*((T1765+T1774)/(S1765+S1774))^($F1783*(1+$E1783))</f>
        <v/>
      </c>
      <c r="U1783" s="47">
        <f>T1783*(1/(1+$G1783))^(1+$E1783)*(1+U$7)^$D1783*(U1765/T1765)^$E1783*((U1765+U1774)/(T1765+T1774))^($F1783*(1+$E1783))</f>
        <v/>
      </c>
      <c r="V1783" s="47">
        <f>U1783*(1/(1+$G1783))^(1+$E1783)*(1+V$7)^$D1783*(V1765/U1765)^$E1783*((V1765+V1774)/(U1765+U1774))^($F1783*(1+$E1783))</f>
        <v/>
      </c>
      <c r="W1783" s="47">
        <f>V1783*(1/(1+$G1783))^(1+$E1783)*(1+W$7)^$D1783*(W1765/V1765)^$E1783*((W1765+W1774)/(V1765+V1774))^($F1783*(1+$E1783))</f>
        <v/>
      </c>
      <c r="X1783" s="47">
        <f>W1783*(1/(1+$G1783))^(1+$E1783)*(1+X$7)^$D1783*(X1765/W1765)^$E1783*((X1765+X1774)/(W1765+W1774))^($F1783*(1+$E1783))</f>
        <v/>
      </c>
      <c r="Y1783" s="47">
        <f>X1783*(1/(1+$G1783))^(1+$E1783)*(1+Y$7)^$D1783*(Y1765/X1765)^$E1783*((Y1765+Y1774)/(X1765+X1774))^($F1783*(1+$E1783))</f>
        <v/>
      </c>
      <c r="Z1783" s="47">
        <f>Y1783*(1/(1+$G1783))^(1+$E1783)*(1+Z$7)^$D1783*(Z1765/Y1765)^$E1783*((Z1765+Z1774)/(Y1765+Y1774))^($F1783*(1+$E1783))</f>
        <v/>
      </c>
      <c r="AA1783" s="47">
        <f>Z1783*(1/(1+$G1783))^(1+$E1783)*(1+AA$7)^$D1783*(AA1765/Z1765)^$E1783*((AA1765+AA1774)/(Z1765+Z1774))^($F1783*(1+$E1783))</f>
        <v/>
      </c>
      <c r="AB1783" s="47">
        <f>AA1783*(1/(1+$G1783))^(1+$E1783)*(1+AB$7)^$D1783*(AB1765/AA1765)^$E1783*((AB1765+AB1774)/(AA1765+AA1774))^($F1783*(1+$E1783))</f>
        <v/>
      </c>
      <c r="AC1783" s="47">
        <f>AB1783*(1/(1+$G1783))^(1+$E1783)*(1+AC$7)^$D1783*(AC1765/AB1765)^$E1783*((AC1765+AC1774)/(AB1765+AB1774))^($F1783*(1+$E1783))</f>
        <v/>
      </c>
      <c r="AD1783" s="58">
        <f>FUELUSE(AC1783,AD1765,AC1765,AD1774,AC1774,AD$7,$D1783,$E1783,$F1783,$G1783)</f>
        <v/>
      </c>
      <c r="AF1783" s="11">
        <f>LOWER(Settings!$C$4)&amp;".mit."&amp;$A1783&amp;IF($C1783="","","."&amp;$C1783&amp;"."&amp;$B1783)&amp;IF(INDEX(Variables!$D$5:$D$205,MATCH($A1783,Variables!$A$5:$A$205,0))="","","."&amp;INDEX(Variables!$D$5:$D$205,MATCH($A1783,Variables!$A$5:$A$205,0)))&amp;"."&amp;AF$5</f>
        <v/>
      </c>
      <c r="AG1783" s="46">
        <f>INDEX(Inputs!$U$5:$U$132,MATCH($B1783&amp;"|"&amp;$C1783,Inputs!$A$5:$A$132,0))</f>
        <v/>
      </c>
      <c r="AH1783" s="47">
        <f>AG1783*(1/(1+$G1783))^(1+$E1783)*(1+AH$7)^$D1783*(AH1765/AG1765)^$E1783*((AH1765+AH1774)/(AG1765+AG1774))^($F1783*(1+$E1783))</f>
        <v/>
      </c>
      <c r="AI1783" s="47">
        <f>AH1783*(1/(1+$G1783))^(1+$E1783)*(1+AI$7)^$D1783*(AI1765/AH1765)^$E1783*((AI1765+AI1774)/(AH1765+AH1774))^($F1783*(1+$E1783))</f>
        <v/>
      </c>
      <c r="AJ1783" s="47">
        <f>AI1783*(1/(1+$G1783))^(1+$E1783)*(1+AJ$7)^$D1783*(AJ1765/AI1765)^$E1783*((AJ1765+AJ1774)/(AI1765+AI1774))^($F1783*(1+$E1783))</f>
        <v/>
      </c>
      <c r="AK1783" s="47">
        <f>AJ1783*(1/(1+$G1783))^(1+$E1783)*(1+AK$7)^$D1783*(AK1765/AJ1765)^$E1783*((AK1765+AK1774)/(AJ1765+AJ1774))^($F1783*(1+$E1783))</f>
        <v/>
      </c>
      <c r="AL1783" s="47">
        <f>AK1783*(1/(1+$G1783))^(1+$E1783)*(1+AL$7)^$D1783*(AL1765/AK1765)^$E1783*((AL1765+AL1774)/(AK1765+AK1774))^($F1783*(1+$E1783))</f>
        <v/>
      </c>
      <c r="AM1783" s="47">
        <f>AL1783*(1/(1+$G1783))^(1+$E1783)*(1+AM$7)^$D1783*(AM1765/AL1765)^$E1783*((AM1765+AM1774)/(AL1765+AL1774))^($F1783*(1+$E1783))</f>
        <v/>
      </c>
      <c r="AN1783" s="47">
        <f>AM1783*(1/(1+$G1783))^(1+$E1783)*(1+AN$7)^$D1783*(AN1765/AM1765)^$E1783*((AN1765+AN1774)/(AM1765+AM1774))^($F1783*(1+$E1783))</f>
        <v/>
      </c>
      <c r="AO1783" s="47">
        <f>AN1783*(1/(1+$G1783))^(1+$E1783)*(1+AO$7)^$D1783*(AO1765/AN1765)^$E1783*((AO1765+AO1774)/(AN1765+AN1774))^($F1783*(1+$E1783))</f>
        <v/>
      </c>
      <c r="AP1783" s="47">
        <f>AO1783*(1/(1+$G1783))^(1+$E1783)*(1+AP$7)^$D1783*(AP1765/AO1765)^$E1783*((AP1765+AP1774)/(AO1765+AO1774))^($F1783*(1+$E1783))</f>
        <v/>
      </c>
      <c r="AQ1783" s="47">
        <f>AP1783*(1/(1+$G1783))^(1+$E1783)*(1+AQ$7)^$D1783*(AQ1765/AP1765)^$E1783*((AQ1765+AQ1774)/(AP1765+AP1774))^($F1783*(1+$E1783))</f>
        <v/>
      </c>
      <c r="AR1783" s="47">
        <f>AQ1783*(1/(1+$G1783))^(1+$E1783)*(1+AR$7)^$D1783*(AR1765/AQ1765)^$E1783*((AR1765+AR1774)/(AQ1765+AQ1774))^($F1783*(1+$E1783))</f>
        <v/>
      </c>
      <c r="AS1783" s="47">
        <f>AR1783*(1/(1+$G1783))^(1+$E1783)*(1+AS$7)^$D1783*(AS1765/AR1765)^$E1783*((AS1765+AS1774)/(AR1765+AR1774))^($F1783*(1+$E1783))</f>
        <v/>
      </c>
      <c r="AT1783" s="47">
        <f>AS1783*(1/(1+$G1783))^(1+$E1783)*(1+AT$7)^$D1783*(AT1765/AS1765)^$E1783*((AT1765+AT1774)/(AS1765+AS1774))^($F1783*(1+$E1783))</f>
        <v/>
      </c>
      <c r="AU1783" s="47">
        <f>AT1783*(1/(1+$G1783))^(1+$E1783)*(1+AU$7)^$D1783*(AU1765/AT1765)^$E1783*((AU1765+AU1774)/(AT1765+AT1774))^($F1783*(1+$E1783))</f>
        <v/>
      </c>
      <c r="AV1783" s="47">
        <f>AU1783*(1/(1+$G1783))^(1+$E1783)*(1+AV$7)^$D1783*(AV1765/AU1765)^$E1783*((AV1765+AV1774)/(AU1765+AU1774))^($F1783*(1+$E1783))</f>
        <v/>
      </c>
      <c r="AW1783" s="47">
        <f>AV1783*(1/(1+$G1783))^(1+$E1783)*(1+AW$7)^$D1783*(AW1765/AV1765)^$E1783*((AW1765+AW1774)/(AV1765+AV1774))^($F1783*(1+$E1783))</f>
        <v/>
      </c>
      <c r="AX1783" s="47">
        <f>AW1783*(1/(1+$G1783))^(1+$E1783)*(1+AX$7)^$D1783*(AX1765/AW1765)^$E1783*((AX1765+AX1774)/(AW1765+AW1774))^($F1783*(1+$E1783))</f>
        <v/>
      </c>
      <c r="AY1783" s="58">
        <f>FUELUSE(AX1783,AY1765,AX1765,AY1774,AX1774,AY$7,$D1783,$E1783,$F1783,$G1783)</f>
        <v/>
      </c>
    </row>
    <row r="1784" hidden="1" outlineLevel="2">
      <c r="A1784" s="14" t="inlineStr">
        <is>
          <t>ener</t>
        </is>
      </c>
      <c r="B1784" s="14" t="inlineStr">
        <is>
          <t>oop</t>
        </is>
      </c>
      <c r="C1784" s="14" t="inlineStr">
        <is>
          <t>omn</t>
        </is>
      </c>
      <c r="D1784" s="37">
        <f>INDEX(Inputs!$N$5:$N$132,MATCH($B1784&amp;"|"&amp;$C1784,Inputs!$A$5:$A$132,0))</f>
        <v/>
      </c>
      <c r="E1784" s="37">
        <f>INDEX(Inputs!$O$5:$O$132,MATCH($B1784&amp;"|"&amp;$C1784,Inputs!$A$5:$A$132,0))</f>
        <v/>
      </c>
      <c r="F1784" s="37">
        <f>INDEX(Inputs!$P$5:$P$132,MATCH($B1784&amp;"|"&amp;$C1784,Inputs!$A$5:$A$132,0))</f>
        <v/>
      </c>
      <c r="G1784" s="37">
        <f>INDEX(Inputs!$Q$5:$Q$132,MATCH($B1784&amp;"|"&amp;$C1784,Inputs!$A$5:$A$132,0))</f>
        <v/>
      </c>
      <c r="H1784" s="14">
        <f>INDEX(Variables!$B$5:$B$205,MATCH($A1784,Variables!$A$5:$A$205,0))&amp;IF($C1784="",""," | "&amp;INDEX(Mapping!$B$5:$B$26,MATCH($C1784,Mapping!$A$5:$A$26,0))&amp;" | "&amp;INDEX(Mapping!$B$30:$B$46,MATCH($B1784,Mapping!$A$30:$A$46,0)))</f>
        <v/>
      </c>
      <c r="I1784" s="14">
        <f>INDEX(Variables!$C$5:$C$205,MATCH($A1784,Variables!$A$5:$A$205,0))</f>
        <v/>
      </c>
      <c r="J1784" s="14">
        <f>INDEX(Variables!$E$5:$E$205,MATCH($A1784,Variables!$A$5:$A$205,0))</f>
        <v/>
      </c>
      <c r="K1784" s="11">
        <f>LOWER(Settings!$C$4)&amp;".mit."&amp;$A1784&amp;IF($C1784="","","."&amp;$C1784&amp;"."&amp;$B1784)&amp;IF(INDEX(Variables!$D$5:$D$205,MATCH($A1784,Variables!$A$5:$A$205,0))="","","."&amp;INDEX(Variables!$D$5:$D$205,MATCH($A1784,Variables!$A$5:$A$205,0)))&amp;"."&amp;K$5</f>
        <v/>
      </c>
      <c r="L1784" s="46">
        <f>INDEX(Inputs!$U$5:$U$132,MATCH($B1784&amp;"|"&amp;$C1784,Inputs!$A$5:$A$132,0))</f>
        <v/>
      </c>
      <c r="M1784" s="47">
        <f>L1784*(1/(1+$G1784))^(1+$E1784)*(1+M$7)^$D1784*(M1766/L1766)^$E1784*((M1766+M1775)/(L1766+L1775))^($F1784*(1+$E1784))</f>
        <v/>
      </c>
      <c r="N1784" s="47">
        <f>M1784*(1/(1+$G1784))^(1+$E1784)*(1+N$7)^$D1784*(N1766/M1766)^$E1784*((N1766+N1775)/(M1766+M1775))^($F1784*(1+$E1784))</f>
        <v/>
      </c>
      <c r="O1784" s="47">
        <f>N1784*(1/(1+$G1784))^(1+$E1784)*(1+O$7)^$D1784*(O1766/N1766)^$E1784*((O1766+O1775)/(N1766+N1775))^($F1784*(1+$E1784))</f>
        <v/>
      </c>
      <c r="P1784" s="47">
        <f>O1784*(1/(1+$G1784))^(1+$E1784)*(1+P$7)^$D1784*(P1766/O1766)^$E1784*((P1766+P1775)/(O1766+O1775))^($F1784*(1+$E1784))</f>
        <v/>
      </c>
      <c r="Q1784" s="47">
        <f>P1784*(1/(1+$G1784))^(1+$E1784)*(1+Q$7)^$D1784*(Q1766/P1766)^$E1784*((Q1766+Q1775)/(P1766+P1775))^($F1784*(1+$E1784))</f>
        <v/>
      </c>
      <c r="R1784" s="47">
        <f>Q1784*(1/(1+$G1784))^(1+$E1784)*(1+R$7)^$D1784*(R1766/Q1766)^$E1784*((R1766+R1775)/(Q1766+Q1775))^($F1784*(1+$E1784))</f>
        <v/>
      </c>
      <c r="S1784" s="47">
        <f>R1784*(1/(1+$G1784))^(1+$E1784)*(1+S$7)^$D1784*(S1766/R1766)^$E1784*((S1766+S1775)/(R1766+R1775))^($F1784*(1+$E1784))</f>
        <v/>
      </c>
      <c r="T1784" s="47">
        <f>S1784*(1/(1+$G1784))^(1+$E1784)*(1+T$7)^$D1784*(T1766/S1766)^$E1784*((T1766+T1775)/(S1766+S1775))^($F1784*(1+$E1784))</f>
        <v/>
      </c>
      <c r="U1784" s="47">
        <f>T1784*(1/(1+$G1784))^(1+$E1784)*(1+U$7)^$D1784*(U1766/T1766)^$E1784*((U1766+U1775)/(T1766+T1775))^($F1784*(1+$E1784))</f>
        <v/>
      </c>
      <c r="V1784" s="47">
        <f>U1784*(1/(1+$G1784))^(1+$E1784)*(1+V$7)^$D1784*(V1766/U1766)^$E1784*((V1766+V1775)/(U1766+U1775))^($F1784*(1+$E1784))</f>
        <v/>
      </c>
      <c r="W1784" s="47">
        <f>V1784*(1/(1+$G1784))^(1+$E1784)*(1+W$7)^$D1784*(W1766/V1766)^$E1784*((W1766+W1775)/(V1766+V1775))^($F1784*(1+$E1784))</f>
        <v/>
      </c>
      <c r="X1784" s="47">
        <f>W1784*(1/(1+$G1784))^(1+$E1784)*(1+X$7)^$D1784*(X1766/W1766)^$E1784*((X1766+X1775)/(W1766+W1775))^($F1784*(1+$E1784))</f>
        <v/>
      </c>
      <c r="Y1784" s="47">
        <f>X1784*(1/(1+$G1784))^(1+$E1784)*(1+Y$7)^$D1784*(Y1766/X1766)^$E1784*((Y1766+Y1775)/(X1766+X1775))^($F1784*(1+$E1784))</f>
        <v/>
      </c>
      <c r="Z1784" s="47">
        <f>Y1784*(1/(1+$G1784))^(1+$E1784)*(1+Z$7)^$D1784*(Z1766/Y1766)^$E1784*((Z1766+Z1775)/(Y1766+Y1775))^($F1784*(1+$E1784))</f>
        <v/>
      </c>
      <c r="AA1784" s="47">
        <f>Z1784*(1/(1+$G1784))^(1+$E1784)*(1+AA$7)^$D1784*(AA1766/Z1766)^$E1784*((AA1766+AA1775)/(Z1766+Z1775))^($F1784*(1+$E1784))</f>
        <v/>
      </c>
      <c r="AB1784" s="47">
        <f>AA1784*(1/(1+$G1784))^(1+$E1784)*(1+AB$7)^$D1784*(AB1766/AA1766)^$E1784*((AB1766+AB1775)/(AA1766+AA1775))^($F1784*(1+$E1784))</f>
        <v/>
      </c>
      <c r="AC1784" s="47">
        <f>AB1784*(1/(1+$G1784))^(1+$E1784)*(1+AC$7)^$D1784*(AC1766/AB1766)^$E1784*((AC1766+AC1775)/(AB1766+AB1775))^($F1784*(1+$E1784))</f>
        <v/>
      </c>
      <c r="AD1784" s="58">
        <f>FUELUSE(AC1784,AD1766,AC1766,AD1775,AC1775,AD$7,$D1784,$E1784,$F1784,$G1784)</f>
        <v/>
      </c>
      <c r="AF1784" s="11">
        <f>LOWER(Settings!$C$4)&amp;".mit."&amp;$A1784&amp;IF($C1784="","","."&amp;$C1784&amp;"."&amp;$B1784)&amp;IF(INDEX(Variables!$D$5:$D$205,MATCH($A1784,Variables!$A$5:$A$205,0))="","","."&amp;INDEX(Variables!$D$5:$D$205,MATCH($A1784,Variables!$A$5:$A$205,0)))&amp;"."&amp;AF$5</f>
        <v/>
      </c>
      <c r="AG1784" s="46">
        <f>INDEX(Inputs!$U$5:$U$132,MATCH($B1784&amp;"|"&amp;$C1784,Inputs!$A$5:$A$132,0))</f>
        <v/>
      </c>
      <c r="AH1784" s="47">
        <f>AG1784*(1/(1+$G1784))^(1+$E1784)*(1+AH$7)^$D1784*(AH1766/AG1766)^$E1784*((AH1766+AH1775)/(AG1766+AG1775))^($F1784*(1+$E1784))</f>
        <v/>
      </c>
      <c r="AI1784" s="47">
        <f>AH1784*(1/(1+$G1784))^(1+$E1784)*(1+AI$7)^$D1784*(AI1766/AH1766)^$E1784*((AI1766+AI1775)/(AH1766+AH1775))^($F1784*(1+$E1784))</f>
        <v/>
      </c>
      <c r="AJ1784" s="47">
        <f>AI1784*(1/(1+$G1784))^(1+$E1784)*(1+AJ$7)^$D1784*(AJ1766/AI1766)^$E1784*((AJ1766+AJ1775)/(AI1766+AI1775))^($F1784*(1+$E1784))</f>
        <v/>
      </c>
      <c r="AK1784" s="47">
        <f>AJ1784*(1/(1+$G1784))^(1+$E1784)*(1+AK$7)^$D1784*(AK1766/AJ1766)^$E1784*((AK1766+AK1775)/(AJ1766+AJ1775))^($F1784*(1+$E1784))</f>
        <v/>
      </c>
      <c r="AL1784" s="47">
        <f>AK1784*(1/(1+$G1784))^(1+$E1784)*(1+AL$7)^$D1784*(AL1766/AK1766)^$E1784*((AL1766+AL1775)/(AK1766+AK1775))^($F1784*(1+$E1784))</f>
        <v/>
      </c>
      <c r="AM1784" s="47">
        <f>AL1784*(1/(1+$G1784))^(1+$E1784)*(1+AM$7)^$D1784*(AM1766/AL1766)^$E1784*((AM1766+AM1775)/(AL1766+AL1775))^($F1784*(1+$E1784))</f>
        <v/>
      </c>
      <c r="AN1784" s="47">
        <f>AM1784*(1/(1+$G1784))^(1+$E1784)*(1+AN$7)^$D1784*(AN1766/AM1766)^$E1784*((AN1766+AN1775)/(AM1766+AM1775))^($F1784*(1+$E1784))</f>
        <v/>
      </c>
      <c r="AO1784" s="47">
        <f>AN1784*(1/(1+$G1784))^(1+$E1784)*(1+AO$7)^$D1784*(AO1766/AN1766)^$E1784*((AO1766+AO1775)/(AN1766+AN1775))^($F1784*(1+$E1784))</f>
        <v/>
      </c>
      <c r="AP1784" s="47">
        <f>AO1784*(1/(1+$G1784))^(1+$E1784)*(1+AP$7)^$D1784*(AP1766/AO1766)^$E1784*((AP1766+AP1775)/(AO1766+AO1775))^($F1784*(1+$E1784))</f>
        <v/>
      </c>
      <c r="AQ1784" s="47">
        <f>AP1784*(1/(1+$G1784))^(1+$E1784)*(1+AQ$7)^$D1784*(AQ1766/AP1766)^$E1784*((AQ1766+AQ1775)/(AP1766+AP1775))^($F1784*(1+$E1784))</f>
        <v/>
      </c>
      <c r="AR1784" s="47">
        <f>AQ1784*(1/(1+$G1784))^(1+$E1784)*(1+AR$7)^$D1784*(AR1766/AQ1766)^$E1784*((AR1766+AR1775)/(AQ1766+AQ1775))^($F1784*(1+$E1784))</f>
        <v/>
      </c>
      <c r="AS1784" s="47">
        <f>AR1784*(1/(1+$G1784))^(1+$E1784)*(1+AS$7)^$D1784*(AS1766/AR1766)^$E1784*((AS1766+AS1775)/(AR1766+AR1775))^($F1784*(1+$E1784))</f>
        <v/>
      </c>
      <c r="AT1784" s="47">
        <f>AS1784*(1/(1+$G1784))^(1+$E1784)*(1+AT$7)^$D1784*(AT1766/AS1766)^$E1784*((AT1766+AT1775)/(AS1766+AS1775))^($F1784*(1+$E1784))</f>
        <v/>
      </c>
      <c r="AU1784" s="47">
        <f>AT1784*(1/(1+$G1784))^(1+$E1784)*(1+AU$7)^$D1784*(AU1766/AT1766)^$E1784*((AU1766+AU1775)/(AT1766+AT1775))^($F1784*(1+$E1784))</f>
        <v/>
      </c>
      <c r="AV1784" s="47">
        <f>AU1784*(1/(1+$G1784))^(1+$E1784)*(1+AV$7)^$D1784*(AV1766/AU1766)^$E1784*((AV1766+AV1775)/(AU1766+AU1775))^($F1784*(1+$E1784))</f>
        <v/>
      </c>
      <c r="AW1784" s="47">
        <f>AV1784*(1/(1+$G1784))^(1+$E1784)*(1+AW$7)^$D1784*(AW1766/AV1766)^$E1784*((AW1766+AW1775)/(AV1766+AV1775))^($F1784*(1+$E1784))</f>
        <v/>
      </c>
      <c r="AX1784" s="47">
        <f>AW1784*(1/(1+$G1784))^(1+$E1784)*(1+AX$7)^$D1784*(AX1766/AW1766)^$E1784*((AX1766+AX1775)/(AW1766+AW1775))^($F1784*(1+$E1784))</f>
        <v/>
      </c>
      <c r="AY1784" s="58">
        <f>FUELUSE(AX1784,AY1766,AX1766,AY1775,AX1775,AY$7,$D1784,$E1784,$F1784,$G1784)</f>
        <v/>
      </c>
    </row>
    <row r="1785" hidden="1" outlineLevel="2">
      <c r="A1785" s="14" t="inlineStr">
        <is>
          <t>ener</t>
        </is>
      </c>
      <c r="B1785" s="14" t="inlineStr">
        <is>
          <t>bio</t>
        </is>
      </c>
      <c r="C1785" s="14" t="inlineStr">
        <is>
          <t>omn</t>
        </is>
      </c>
      <c r="D1785" s="37">
        <f>INDEX(Inputs!$N$5:$N$132,MATCH($B1785&amp;"|"&amp;$C1785,Inputs!$A$5:$A$132,0))</f>
        <v/>
      </c>
      <c r="E1785" s="37">
        <f>INDEX(Inputs!$O$5:$O$132,MATCH($B1785&amp;"|"&amp;$C1785,Inputs!$A$5:$A$132,0))</f>
        <v/>
      </c>
      <c r="F1785" s="37">
        <f>INDEX(Inputs!$P$5:$P$132,MATCH($B1785&amp;"|"&amp;$C1785,Inputs!$A$5:$A$132,0))</f>
        <v/>
      </c>
      <c r="G1785" s="37">
        <f>INDEX(Inputs!$Q$5:$Q$132,MATCH($B1785&amp;"|"&amp;$C1785,Inputs!$A$5:$A$132,0))</f>
        <v/>
      </c>
      <c r="H1785" s="14">
        <f>INDEX(Variables!$B$5:$B$205,MATCH($A1785,Variables!$A$5:$A$205,0))&amp;IF($C1785="",""," | "&amp;INDEX(Mapping!$B$5:$B$26,MATCH($C1785,Mapping!$A$5:$A$26,0))&amp;" | "&amp;INDEX(Mapping!$B$30:$B$46,MATCH($B1785,Mapping!$A$30:$A$46,0)))</f>
        <v/>
      </c>
      <c r="I1785" s="14">
        <f>INDEX(Variables!$C$5:$C$205,MATCH($A1785,Variables!$A$5:$A$205,0))</f>
        <v/>
      </c>
      <c r="J1785" s="14">
        <f>INDEX(Variables!$E$5:$E$205,MATCH($A1785,Variables!$A$5:$A$205,0))</f>
        <v/>
      </c>
      <c r="K1785" s="11">
        <f>LOWER(Settings!$C$4)&amp;".mit."&amp;$A1785&amp;IF($C1785="","","."&amp;$C1785&amp;"."&amp;$B1785)&amp;IF(INDEX(Variables!$D$5:$D$205,MATCH($A1785,Variables!$A$5:$A$205,0))="","","."&amp;INDEX(Variables!$D$5:$D$205,MATCH($A1785,Variables!$A$5:$A$205,0)))&amp;"."&amp;K$5</f>
        <v/>
      </c>
      <c r="L1785" s="46">
        <f>INDEX(Inputs!$U$5:$U$132,MATCH($B1785&amp;"|"&amp;$C1785,Inputs!$A$5:$A$132,0))</f>
        <v/>
      </c>
      <c r="M1785" s="47">
        <f>L1785*(1/(1+$G1785))^(1+$E1785)*(1+M$7)^$D1785*(M1767/L1767)^$E1785*((M1767+M1776)/(L1767+L1776))^($F1785*(1+$E1785))</f>
        <v/>
      </c>
      <c r="N1785" s="47">
        <f>M1785*(1/(1+$G1785))^(1+$E1785)*(1+N$7)^$D1785*(N1767/M1767)^$E1785*((N1767+N1776)/(M1767+M1776))^($F1785*(1+$E1785))</f>
        <v/>
      </c>
      <c r="O1785" s="47">
        <f>N1785*(1/(1+$G1785))^(1+$E1785)*(1+O$7)^$D1785*(O1767/N1767)^$E1785*((O1767+O1776)/(N1767+N1776))^($F1785*(1+$E1785))</f>
        <v/>
      </c>
      <c r="P1785" s="47">
        <f>O1785*(1/(1+$G1785))^(1+$E1785)*(1+P$7)^$D1785*(P1767/O1767)^$E1785*((P1767+P1776)/(O1767+O1776))^($F1785*(1+$E1785))</f>
        <v/>
      </c>
      <c r="Q1785" s="47">
        <f>P1785*(1/(1+$G1785))^(1+$E1785)*(1+Q$7)^$D1785*(Q1767/P1767)^$E1785*((Q1767+Q1776)/(P1767+P1776))^($F1785*(1+$E1785))</f>
        <v/>
      </c>
      <c r="R1785" s="47">
        <f>Q1785*(1/(1+$G1785))^(1+$E1785)*(1+R$7)^$D1785*(R1767/Q1767)^$E1785*((R1767+R1776)/(Q1767+Q1776))^($F1785*(1+$E1785))</f>
        <v/>
      </c>
      <c r="S1785" s="47">
        <f>R1785*(1/(1+$G1785))^(1+$E1785)*(1+S$7)^$D1785*(S1767/R1767)^$E1785*((S1767+S1776)/(R1767+R1776))^($F1785*(1+$E1785))</f>
        <v/>
      </c>
      <c r="T1785" s="47">
        <f>S1785*(1/(1+$G1785))^(1+$E1785)*(1+T$7)^$D1785*(T1767/S1767)^$E1785*((T1767+T1776)/(S1767+S1776))^($F1785*(1+$E1785))</f>
        <v/>
      </c>
      <c r="U1785" s="47">
        <f>T1785*(1/(1+$G1785))^(1+$E1785)*(1+U$7)^$D1785*(U1767/T1767)^$E1785*((U1767+U1776)/(T1767+T1776))^($F1785*(1+$E1785))</f>
        <v/>
      </c>
      <c r="V1785" s="47">
        <f>U1785*(1/(1+$G1785))^(1+$E1785)*(1+V$7)^$D1785*(V1767/U1767)^$E1785*((V1767+V1776)/(U1767+U1776))^($F1785*(1+$E1785))</f>
        <v/>
      </c>
      <c r="W1785" s="47">
        <f>V1785*(1/(1+$G1785))^(1+$E1785)*(1+W$7)^$D1785*(W1767/V1767)^$E1785*((W1767+W1776)/(V1767+V1776))^($F1785*(1+$E1785))</f>
        <v/>
      </c>
      <c r="X1785" s="47">
        <f>W1785*(1/(1+$G1785))^(1+$E1785)*(1+X$7)^$D1785*(X1767/W1767)^$E1785*((X1767+X1776)/(W1767+W1776))^($F1785*(1+$E1785))</f>
        <v/>
      </c>
      <c r="Y1785" s="47">
        <f>X1785*(1/(1+$G1785))^(1+$E1785)*(1+Y$7)^$D1785*(Y1767/X1767)^$E1785*((Y1767+Y1776)/(X1767+X1776))^($F1785*(1+$E1785))</f>
        <v/>
      </c>
      <c r="Z1785" s="47">
        <f>Y1785*(1/(1+$G1785))^(1+$E1785)*(1+Z$7)^$D1785*(Z1767/Y1767)^$E1785*((Z1767+Z1776)/(Y1767+Y1776))^($F1785*(1+$E1785))</f>
        <v/>
      </c>
      <c r="AA1785" s="47">
        <f>Z1785*(1/(1+$G1785))^(1+$E1785)*(1+AA$7)^$D1785*(AA1767/Z1767)^$E1785*((AA1767+AA1776)/(Z1767+Z1776))^($F1785*(1+$E1785))</f>
        <v/>
      </c>
      <c r="AB1785" s="47">
        <f>AA1785*(1/(1+$G1785))^(1+$E1785)*(1+AB$7)^$D1785*(AB1767/AA1767)^$E1785*((AB1767+AB1776)/(AA1767+AA1776))^($F1785*(1+$E1785))</f>
        <v/>
      </c>
      <c r="AC1785" s="47">
        <f>AB1785*(1/(1+$G1785))^(1+$E1785)*(1+AC$7)^$D1785*(AC1767/AB1767)^$E1785*((AC1767+AC1776)/(AB1767+AB1776))^($F1785*(1+$E1785))</f>
        <v/>
      </c>
      <c r="AD1785" s="58">
        <f>FUELUSE(AC1785,AD1767,AC1767,AD1776,AC1776,AD$7,$D1785,$E1785,$F1785,$G1785)</f>
        <v/>
      </c>
      <c r="AF1785" s="11">
        <f>LOWER(Settings!$C$4)&amp;".mit."&amp;$A1785&amp;IF($C1785="","","."&amp;$C1785&amp;"."&amp;$B1785)&amp;IF(INDEX(Variables!$D$5:$D$205,MATCH($A1785,Variables!$A$5:$A$205,0))="","","."&amp;INDEX(Variables!$D$5:$D$205,MATCH($A1785,Variables!$A$5:$A$205,0)))&amp;"."&amp;AF$5</f>
        <v/>
      </c>
      <c r="AG1785" s="46">
        <f>INDEX(Inputs!$U$5:$U$132,MATCH($B1785&amp;"|"&amp;$C1785,Inputs!$A$5:$A$132,0))</f>
        <v/>
      </c>
      <c r="AH1785" s="47">
        <f>AG1785*(1/(1+$G1785))^(1+$E1785)*(1+AH$7)^$D1785*(AH1767/AG1767)^$E1785*((AH1767+AH1776)/(AG1767+AG1776))^($F1785*(1+$E1785))</f>
        <v/>
      </c>
      <c r="AI1785" s="47">
        <f>AH1785*(1/(1+$G1785))^(1+$E1785)*(1+AI$7)^$D1785*(AI1767/AH1767)^$E1785*((AI1767+AI1776)/(AH1767+AH1776))^($F1785*(1+$E1785))</f>
        <v/>
      </c>
      <c r="AJ1785" s="47">
        <f>AI1785*(1/(1+$G1785))^(1+$E1785)*(1+AJ$7)^$D1785*(AJ1767/AI1767)^$E1785*((AJ1767+AJ1776)/(AI1767+AI1776))^($F1785*(1+$E1785))</f>
        <v/>
      </c>
      <c r="AK1785" s="47">
        <f>AJ1785*(1/(1+$G1785))^(1+$E1785)*(1+AK$7)^$D1785*(AK1767/AJ1767)^$E1785*((AK1767+AK1776)/(AJ1767+AJ1776))^($F1785*(1+$E1785))</f>
        <v/>
      </c>
      <c r="AL1785" s="47">
        <f>AK1785*(1/(1+$G1785))^(1+$E1785)*(1+AL$7)^$D1785*(AL1767/AK1767)^$E1785*((AL1767+AL1776)/(AK1767+AK1776))^($F1785*(1+$E1785))</f>
        <v/>
      </c>
      <c r="AM1785" s="47">
        <f>AL1785*(1/(1+$G1785))^(1+$E1785)*(1+AM$7)^$D1785*(AM1767/AL1767)^$E1785*((AM1767+AM1776)/(AL1767+AL1776))^($F1785*(1+$E1785))</f>
        <v/>
      </c>
      <c r="AN1785" s="47">
        <f>AM1785*(1/(1+$G1785))^(1+$E1785)*(1+AN$7)^$D1785*(AN1767/AM1767)^$E1785*((AN1767+AN1776)/(AM1767+AM1776))^($F1785*(1+$E1785))</f>
        <v/>
      </c>
      <c r="AO1785" s="47">
        <f>AN1785*(1/(1+$G1785))^(1+$E1785)*(1+AO$7)^$D1785*(AO1767/AN1767)^$E1785*((AO1767+AO1776)/(AN1767+AN1776))^($F1785*(1+$E1785))</f>
        <v/>
      </c>
      <c r="AP1785" s="47">
        <f>AO1785*(1/(1+$G1785))^(1+$E1785)*(1+AP$7)^$D1785*(AP1767/AO1767)^$E1785*((AP1767+AP1776)/(AO1767+AO1776))^($F1785*(1+$E1785))</f>
        <v/>
      </c>
      <c r="AQ1785" s="47">
        <f>AP1785*(1/(1+$G1785))^(1+$E1785)*(1+AQ$7)^$D1785*(AQ1767/AP1767)^$E1785*((AQ1767+AQ1776)/(AP1767+AP1776))^($F1785*(1+$E1785))</f>
        <v/>
      </c>
      <c r="AR1785" s="47">
        <f>AQ1785*(1/(1+$G1785))^(1+$E1785)*(1+AR$7)^$D1785*(AR1767/AQ1767)^$E1785*((AR1767+AR1776)/(AQ1767+AQ1776))^($F1785*(1+$E1785))</f>
        <v/>
      </c>
      <c r="AS1785" s="47">
        <f>AR1785*(1/(1+$G1785))^(1+$E1785)*(1+AS$7)^$D1785*(AS1767/AR1767)^$E1785*((AS1767+AS1776)/(AR1767+AR1776))^($F1785*(1+$E1785))</f>
        <v/>
      </c>
      <c r="AT1785" s="47">
        <f>AS1785*(1/(1+$G1785))^(1+$E1785)*(1+AT$7)^$D1785*(AT1767/AS1767)^$E1785*((AT1767+AT1776)/(AS1767+AS1776))^($F1785*(1+$E1785))</f>
        <v/>
      </c>
      <c r="AU1785" s="47">
        <f>AT1785*(1/(1+$G1785))^(1+$E1785)*(1+AU$7)^$D1785*(AU1767/AT1767)^$E1785*((AU1767+AU1776)/(AT1767+AT1776))^($F1785*(1+$E1785))</f>
        <v/>
      </c>
      <c r="AV1785" s="47">
        <f>AU1785*(1/(1+$G1785))^(1+$E1785)*(1+AV$7)^$D1785*(AV1767/AU1767)^$E1785*((AV1767+AV1776)/(AU1767+AU1776))^($F1785*(1+$E1785))</f>
        <v/>
      </c>
      <c r="AW1785" s="47">
        <f>AV1785*(1/(1+$G1785))^(1+$E1785)*(1+AW$7)^$D1785*(AW1767/AV1767)^$E1785*((AW1767+AW1776)/(AV1767+AV1776))^($F1785*(1+$E1785))</f>
        <v/>
      </c>
      <c r="AX1785" s="47">
        <f>AW1785*(1/(1+$G1785))^(1+$E1785)*(1+AX$7)^$D1785*(AX1767/AW1767)^$E1785*((AX1767+AX1776)/(AW1767+AW1776))^($F1785*(1+$E1785))</f>
        <v/>
      </c>
      <c r="AY1785" s="58">
        <f>FUELUSE(AX1785,AY1767,AX1767,AY1776,AX1776,AY$7,$D1785,$E1785,$F1785,$G1785)</f>
        <v/>
      </c>
    </row>
    <row r="1786" hidden="1" outlineLevel="2"/>
    <row r="1787" hidden="1" outlineLevel="2">
      <c r="A1787" s="14" t="inlineStr">
        <is>
          <t>co2</t>
        </is>
      </c>
      <c r="B1787" s="14" t="inlineStr">
        <is>
          <t>coa</t>
        </is>
      </c>
      <c r="C1787" s="14" t="inlineStr">
        <is>
          <t>omn</t>
        </is>
      </c>
      <c r="D1787" s="37">
        <f>INDEX(Inputs!$T$5:$T$132,MATCH($B1787&amp;"|"&amp;$C1787,Inputs!$A$5:$A$132,0))</f>
        <v/>
      </c>
      <c r="E1787" s="36" t="n"/>
      <c r="F1787" s="36" t="n"/>
      <c r="G1787" s="36" t="n"/>
      <c r="H1787" s="14">
        <f>INDEX(Variables!$B$5:$B$205,MATCH($A1787,Variables!$A$5:$A$205,0))&amp;IF($C1787="",""," | "&amp;INDEX(Mapping!$B$5:$B$26,MATCH($C1787,Mapping!$A$5:$A$26,0))&amp;" | "&amp;INDEX(Mapping!$B$30:$B$46,MATCH($B1787,Mapping!$A$30:$A$46,0)))</f>
        <v/>
      </c>
      <c r="I1787" s="14">
        <f>INDEX(Variables!$C$5:$C$205,MATCH($A1787,Variables!$A$5:$A$205,0))</f>
        <v/>
      </c>
      <c r="J1787" s="14">
        <f>INDEX(Variables!$E$5:$E$205,MATCH($A1787,Variables!$A$5:$A$205,0))</f>
        <v/>
      </c>
      <c r="K1787" s="11">
        <f>LOWER(Settings!$C$4)&amp;".mit."&amp;$A1787&amp;IF($C1787="","","."&amp;$C1787&amp;"."&amp;$B1787)&amp;IF(INDEX(Variables!$D$5:$D$205,MATCH($A1787,Variables!$A$5:$A$205,0))="","","."&amp;INDEX(Variables!$D$5:$D$205,MATCH($A1787,Variables!$A$5:$A$205,0)))&amp;"."&amp;K$5</f>
        <v/>
      </c>
      <c r="L1787" s="15">
        <f>L1778*Settings!$C$13*$D1787</f>
        <v/>
      </c>
      <c r="M1787" s="16">
        <f>M1778*Settings!$C$13*$D1787</f>
        <v/>
      </c>
      <c r="N1787" s="16">
        <f>N1778*Settings!$C$13*$D1787</f>
        <v/>
      </c>
      <c r="O1787" s="16">
        <f>O1778*Settings!$C$13*$D1787</f>
        <v/>
      </c>
      <c r="P1787" s="16">
        <f>P1778*Settings!$C$13*$D1787</f>
        <v/>
      </c>
      <c r="Q1787" s="16">
        <f>Q1778*Settings!$C$13*$D1787</f>
        <v/>
      </c>
      <c r="R1787" s="16">
        <f>R1778*Settings!$C$13*$D1787</f>
        <v/>
      </c>
      <c r="S1787" s="16">
        <f>S1778*Settings!$C$13*$D1787</f>
        <v/>
      </c>
      <c r="T1787" s="16">
        <f>T1778*Settings!$C$13*$D1787</f>
        <v/>
      </c>
      <c r="U1787" s="16">
        <f>U1778*Settings!$C$13*$D1787</f>
        <v/>
      </c>
      <c r="V1787" s="16">
        <f>V1778*Settings!$C$13*$D1787</f>
        <v/>
      </c>
      <c r="W1787" s="16">
        <f>W1778*Settings!$C$13*$D1787</f>
        <v/>
      </c>
      <c r="X1787" s="16">
        <f>X1778*Settings!$C$13*$D1787</f>
        <v/>
      </c>
      <c r="Y1787" s="16">
        <f>Y1778*Settings!$C$13*$D1787</f>
        <v/>
      </c>
      <c r="Z1787" s="16">
        <f>Z1778*Settings!$C$13*$D1787</f>
        <v/>
      </c>
      <c r="AA1787" s="16">
        <f>AA1778*Settings!$C$13*$D1787</f>
        <v/>
      </c>
      <c r="AB1787" s="16">
        <f>AB1778*Settings!$C$13*$D1787</f>
        <v/>
      </c>
      <c r="AC1787" s="16">
        <f>AC1778*Settings!$C$13*$D1787</f>
        <v/>
      </c>
      <c r="AD1787" s="51">
        <f>EMISSIONS(AD1778,Settings!$C$13,$D1787)</f>
        <v/>
      </c>
      <c r="AF1787" s="11">
        <f>LOWER(Settings!$C$4)&amp;".mit."&amp;$A1787&amp;IF($C1787="","","."&amp;$C1787&amp;"."&amp;$B1787)&amp;IF(INDEX(Variables!$D$5:$D$205,MATCH($A1787,Variables!$A$5:$A$205,0))="","","."&amp;INDEX(Variables!$D$5:$D$205,MATCH($A1787,Variables!$A$5:$A$205,0)))&amp;"."&amp;AF$5</f>
        <v/>
      </c>
      <c r="AG1787" s="15">
        <f>AG1778*Settings!$C$13*$D1787</f>
        <v/>
      </c>
      <c r="AH1787" s="16">
        <f>AH1778*Settings!$C$13*$D1787</f>
        <v/>
      </c>
      <c r="AI1787" s="16">
        <f>AI1778*Settings!$C$13*$D1787</f>
        <v/>
      </c>
      <c r="AJ1787" s="16">
        <f>AJ1778*Settings!$C$13*$D1787</f>
        <v/>
      </c>
      <c r="AK1787" s="16">
        <f>AK1778*Settings!$C$13*$D1787</f>
        <v/>
      </c>
      <c r="AL1787" s="16">
        <f>AL1778*Settings!$C$13*$D1787</f>
        <v/>
      </c>
      <c r="AM1787" s="16">
        <f>AM1778*Settings!$C$13*$D1787</f>
        <v/>
      </c>
      <c r="AN1787" s="16">
        <f>AN1778*Settings!$C$13*$D1787</f>
        <v/>
      </c>
      <c r="AO1787" s="16">
        <f>AO1778*Settings!$C$13*$D1787</f>
        <v/>
      </c>
      <c r="AP1787" s="16">
        <f>AP1778*Settings!$C$13*$D1787</f>
        <v/>
      </c>
      <c r="AQ1787" s="16">
        <f>AQ1778*Settings!$C$13*$D1787</f>
        <v/>
      </c>
      <c r="AR1787" s="16">
        <f>AR1778*Settings!$C$13*$D1787</f>
        <v/>
      </c>
      <c r="AS1787" s="16">
        <f>AS1778*Settings!$C$13*$D1787</f>
        <v/>
      </c>
      <c r="AT1787" s="16">
        <f>AT1778*Settings!$C$13*$D1787</f>
        <v/>
      </c>
      <c r="AU1787" s="16">
        <f>AU1778*Settings!$C$13*$D1787</f>
        <v/>
      </c>
      <c r="AV1787" s="16">
        <f>AV1778*Settings!$C$13*$D1787</f>
        <v/>
      </c>
      <c r="AW1787" s="16">
        <f>AW1778*Settings!$C$13*$D1787</f>
        <v/>
      </c>
      <c r="AX1787" s="16">
        <f>AX1778*Settings!$C$13*$D1787</f>
        <v/>
      </c>
      <c r="AY1787" s="51">
        <f>EMISSIONS(AY1778,Settings!$C$13,$D1787)</f>
        <v/>
      </c>
    </row>
    <row r="1788" hidden="1" outlineLevel="2">
      <c r="A1788" s="14" t="inlineStr">
        <is>
          <t>co2</t>
        </is>
      </c>
      <c r="B1788" s="14" t="inlineStr">
        <is>
          <t>nga</t>
        </is>
      </c>
      <c r="C1788" s="14" t="inlineStr">
        <is>
          <t>omn</t>
        </is>
      </c>
      <c r="D1788" s="37">
        <f>INDEX(Inputs!$T$5:$T$132,MATCH($B1788&amp;"|"&amp;$C1788,Inputs!$A$5:$A$132,0))</f>
        <v/>
      </c>
      <c r="E1788" s="36" t="n"/>
      <c r="F1788" s="36" t="n"/>
      <c r="G1788" s="36" t="n"/>
      <c r="H1788" s="14">
        <f>INDEX(Variables!$B$5:$B$205,MATCH($A1788,Variables!$A$5:$A$205,0))&amp;IF($C1788="",""," | "&amp;INDEX(Mapping!$B$5:$B$26,MATCH($C1788,Mapping!$A$5:$A$26,0))&amp;" | "&amp;INDEX(Mapping!$B$30:$B$46,MATCH($B1788,Mapping!$A$30:$A$46,0)))</f>
        <v/>
      </c>
      <c r="I1788" s="14">
        <f>INDEX(Variables!$C$5:$C$205,MATCH($A1788,Variables!$A$5:$A$205,0))</f>
        <v/>
      </c>
      <c r="J1788" s="14">
        <f>INDEX(Variables!$E$5:$E$205,MATCH($A1788,Variables!$A$5:$A$205,0))</f>
        <v/>
      </c>
      <c r="K1788" s="11">
        <f>LOWER(Settings!$C$4)&amp;".mit."&amp;$A1788&amp;IF($C1788="","","."&amp;$C1788&amp;"."&amp;$B1788)&amp;IF(INDEX(Variables!$D$5:$D$205,MATCH($A1788,Variables!$A$5:$A$205,0))="","","."&amp;INDEX(Variables!$D$5:$D$205,MATCH($A1788,Variables!$A$5:$A$205,0)))&amp;"."&amp;K$5</f>
        <v/>
      </c>
      <c r="L1788" s="15">
        <f>L1779*Settings!$C$13*$D1788</f>
        <v/>
      </c>
      <c r="M1788" s="16">
        <f>M1779*Settings!$C$13*$D1788</f>
        <v/>
      </c>
      <c r="N1788" s="16">
        <f>N1779*Settings!$C$13*$D1788</f>
        <v/>
      </c>
      <c r="O1788" s="16">
        <f>O1779*Settings!$C$13*$D1788</f>
        <v/>
      </c>
      <c r="P1788" s="16">
        <f>P1779*Settings!$C$13*$D1788</f>
        <v/>
      </c>
      <c r="Q1788" s="16">
        <f>Q1779*Settings!$C$13*$D1788</f>
        <v/>
      </c>
      <c r="R1788" s="16">
        <f>R1779*Settings!$C$13*$D1788</f>
        <v/>
      </c>
      <c r="S1788" s="16">
        <f>S1779*Settings!$C$13*$D1788</f>
        <v/>
      </c>
      <c r="T1788" s="16">
        <f>T1779*Settings!$C$13*$D1788</f>
        <v/>
      </c>
      <c r="U1788" s="16">
        <f>U1779*Settings!$C$13*$D1788</f>
        <v/>
      </c>
      <c r="V1788" s="16">
        <f>V1779*Settings!$C$13*$D1788</f>
        <v/>
      </c>
      <c r="W1788" s="16">
        <f>W1779*Settings!$C$13*$D1788</f>
        <v/>
      </c>
      <c r="X1788" s="16">
        <f>X1779*Settings!$C$13*$D1788</f>
        <v/>
      </c>
      <c r="Y1788" s="16">
        <f>Y1779*Settings!$C$13*$D1788</f>
        <v/>
      </c>
      <c r="Z1788" s="16">
        <f>Z1779*Settings!$C$13*$D1788</f>
        <v/>
      </c>
      <c r="AA1788" s="16">
        <f>AA1779*Settings!$C$13*$D1788</f>
        <v/>
      </c>
      <c r="AB1788" s="16">
        <f>AB1779*Settings!$C$13*$D1788</f>
        <v/>
      </c>
      <c r="AC1788" s="16">
        <f>AC1779*Settings!$C$13*$D1788</f>
        <v/>
      </c>
      <c r="AD1788" s="51">
        <f>EMISSIONS(AD1779,Settings!$C$13,$D1788)</f>
        <v/>
      </c>
      <c r="AF1788" s="11">
        <f>LOWER(Settings!$C$4)&amp;".mit."&amp;$A1788&amp;IF($C1788="","","."&amp;$C1788&amp;"."&amp;$B1788)&amp;IF(INDEX(Variables!$D$5:$D$205,MATCH($A1788,Variables!$A$5:$A$205,0))="","","."&amp;INDEX(Variables!$D$5:$D$205,MATCH($A1788,Variables!$A$5:$A$205,0)))&amp;"."&amp;AF$5</f>
        <v/>
      </c>
      <c r="AG1788" s="15">
        <f>AG1779*Settings!$C$13*$D1788</f>
        <v/>
      </c>
      <c r="AH1788" s="16">
        <f>AH1779*Settings!$C$13*$D1788</f>
        <v/>
      </c>
      <c r="AI1788" s="16">
        <f>AI1779*Settings!$C$13*$D1788</f>
        <v/>
      </c>
      <c r="AJ1788" s="16">
        <f>AJ1779*Settings!$C$13*$D1788</f>
        <v/>
      </c>
      <c r="AK1788" s="16">
        <f>AK1779*Settings!$C$13*$D1788</f>
        <v/>
      </c>
      <c r="AL1788" s="16">
        <f>AL1779*Settings!$C$13*$D1788</f>
        <v/>
      </c>
      <c r="AM1788" s="16">
        <f>AM1779*Settings!$C$13*$D1788</f>
        <v/>
      </c>
      <c r="AN1788" s="16">
        <f>AN1779*Settings!$C$13*$D1788</f>
        <v/>
      </c>
      <c r="AO1788" s="16">
        <f>AO1779*Settings!$C$13*$D1788</f>
        <v/>
      </c>
      <c r="AP1788" s="16">
        <f>AP1779*Settings!$C$13*$D1788</f>
        <v/>
      </c>
      <c r="AQ1788" s="16">
        <f>AQ1779*Settings!$C$13*$D1788</f>
        <v/>
      </c>
      <c r="AR1788" s="16">
        <f>AR1779*Settings!$C$13*$D1788</f>
        <v/>
      </c>
      <c r="AS1788" s="16">
        <f>AS1779*Settings!$C$13*$D1788</f>
        <v/>
      </c>
      <c r="AT1788" s="16">
        <f>AT1779*Settings!$C$13*$D1788</f>
        <v/>
      </c>
      <c r="AU1788" s="16">
        <f>AU1779*Settings!$C$13*$D1788</f>
        <v/>
      </c>
      <c r="AV1788" s="16">
        <f>AV1779*Settings!$C$13*$D1788</f>
        <v/>
      </c>
      <c r="AW1788" s="16">
        <f>AW1779*Settings!$C$13*$D1788</f>
        <v/>
      </c>
      <c r="AX1788" s="16">
        <f>AX1779*Settings!$C$13*$D1788</f>
        <v/>
      </c>
      <c r="AY1788" s="51">
        <f>EMISSIONS(AY1779,Settings!$C$13,$D1788)</f>
        <v/>
      </c>
    </row>
    <row r="1789" hidden="1" outlineLevel="2">
      <c r="A1789" s="14" t="inlineStr">
        <is>
          <t>co2</t>
        </is>
      </c>
      <c r="B1789" s="14" t="inlineStr">
        <is>
          <t>gso</t>
        </is>
      </c>
      <c r="C1789" s="14" t="inlineStr">
        <is>
          <t>omn</t>
        </is>
      </c>
      <c r="D1789" s="37">
        <f>INDEX(Inputs!$T$5:$T$132,MATCH($B1789&amp;"|"&amp;$C1789,Inputs!$A$5:$A$132,0))</f>
        <v/>
      </c>
      <c r="E1789" s="36" t="n"/>
      <c r="F1789" s="36" t="n"/>
      <c r="G1789" s="36" t="n"/>
      <c r="H1789" s="14">
        <f>INDEX(Variables!$B$5:$B$205,MATCH($A1789,Variables!$A$5:$A$205,0))&amp;IF($C1789="",""," | "&amp;INDEX(Mapping!$B$5:$B$26,MATCH($C1789,Mapping!$A$5:$A$26,0))&amp;" | "&amp;INDEX(Mapping!$B$30:$B$46,MATCH($B1789,Mapping!$A$30:$A$46,0)))</f>
        <v/>
      </c>
      <c r="I1789" s="14">
        <f>INDEX(Variables!$C$5:$C$205,MATCH($A1789,Variables!$A$5:$A$205,0))</f>
        <v/>
      </c>
      <c r="J1789" s="14">
        <f>INDEX(Variables!$E$5:$E$205,MATCH($A1789,Variables!$A$5:$A$205,0))</f>
        <v/>
      </c>
      <c r="K1789" s="11">
        <f>LOWER(Settings!$C$4)&amp;".mit."&amp;$A1789&amp;IF($C1789="","","."&amp;$C1789&amp;"."&amp;$B1789)&amp;IF(INDEX(Variables!$D$5:$D$205,MATCH($A1789,Variables!$A$5:$A$205,0))="","","."&amp;INDEX(Variables!$D$5:$D$205,MATCH($A1789,Variables!$A$5:$A$205,0)))&amp;"."&amp;K$5</f>
        <v/>
      </c>
      <c r="L1789" s="15">
        <f>L1780*Settings!$C$13*$D1789</f>
        <v/>
      </c>
      <c r="M1789" s="16">
        <f>M1780*Settings!$C$13*$D1789</f>
        <v/>
      </c>
      <c r="N1789" s="16">
        <f>N1780*Settings!$C$13*$D1789</f>
        <v/>
      </c>
      <c r="O1789" s="16">
        <f>O1780*Settings!$C$13*$D1789</f>
        <v/>
      </c>
      <c r="P1789" s="16">
        <f>P1780*Settings!$C$13*$D1789</f>
        <v/>
      </c>
      <c r="Q1789" s="16">
        <f>Q1780*Settings!$C$13*$D1789</f>
        <v/>
      </c>
      <c r="R1789" s="16">
        <f>R1780*Settings!$C$13*$D1789</f>
        <v/>
      </c>
      <c r="S1789" s="16">
        <f>S1780*Settings!$C$13*$D1789</f>
        <v/>
      </c>
      <c r="T1789" s="16">
        <f>T1780*Settings!$C$13*$D1789</f>
        <v/>
      </c>
      <c r="U1789" s="16">
        <f>U1780*Settings!$C$13*$D1789</f>
        <v/>
      </c>
      <c r="V1789" s="16">
        <f>V1780*Settings!$C$13*$D1789</f>
        <v/>
      </c>
      <c r="W1789" s="16">
        <f>W1780*Settings!$C$13*$D1789</f>
        <v/>
      </c>
      <c r="X1789" s="16">
        <f>X1780*Settings!$C$13*$D1789</f>
        <v/>
      </c>
      <c r="Y1789" s="16">
        <f>Y1780*Settings!$C$13*$D1789</f>
        <v/>
      </c>
      <c r="Z1789" s="16">
        <f>Z1780*Settings!$C$13*$D1789</f>
        <v/>
      </c>
      <c r="AA1789" s="16">
        <f>AA1780*Settings!$C$13*$D1789</f>
        <v/>
      </c>
      <c r="AB1789" s="16">
        <f>AB1780*Settings!$C$13*$D1789</f>
        <v/>
      </c>
      <c r="AC1789" s="16">
        <f>AC1780*Settings!$C$13*$D1789</f>
        <v/>
      </c>
      <c r="AD1789" s="51">
        <f>EMISSIONS(AD1780,Settings!$C$13,$D1789)</f>
        <v/>
      </c>
      <c r="AF1789" s="11">
        <f>LOWER(Settings!$C$4)&amp;".mit."&amp;$A1789&amp;IF($C1789="","","."&amp;$C1789&amp;"."&amp;$B1789)&amp;IF(INDEX(Variables!$D$5:$D$205,MATCH($A1789,Variables!$A$5:$A$205,0))="","","."&amp;INDEX(Variables!$D$5:$D$205,MATCH($A1789,Variables!$A$5:$A$205,0)))&amp;"."&amp;AF$5</f>
        <v/>
      </c>
      <c r="AG1789" s="15">
        <f>AG1780*Settings!$C$13*$D1789</f>
        <v/>
      </c>
      <c r="AH1789" s="16">
        <f>AH1780*Settings!$C$13*$D1789</f>
        <v/>
      </c>
      <c r="AI1789" s="16">
        <f>AI1780*Settings!$C$13*$D1789</f>
        <v/>
      </c>
      <c r="AJ1789" s="16">
        <f>AJ1780*Settings!$C$13*$D1789</f>
        <v/>
      </c>
      <c r="AK1789" s="16">
        <f>AK1780*Settings!$C$13*$D1789</f>
        <v/>
      </c>
      <c r="AL1789" s="16">
        <f>AL1780*Settings!$C$13*$D1789</f>
        <v/>
      </c>
      <c r="AM1789" s="16">
        <f>AM1780*Settings!$C$13*$D1789</f>
        <v/>
      </c>
      <c r="AN1789" s="16">
        <f>AN1780*Settings!$C$13*$D1789</f>
        <v/>
      </c>
      <c r="AO1789" s="16">
        <f>AO1780*Settings!$C$13*$D1789</f>
        <v/>
      </c>
      <c r="AP1789" s="16">
        <f>AP1780*Settings!$C$13*$D1789</f>
        <v/>
      </c>
      <c r="AQ1789" s="16">
        <f>AQ1780*Settings!$C$13*$D1789</f>
        <v/>
      </c>
      <c r="AR1789" s="16">
        <f>AR1780*Settings!$C$13*$D1789</f>
        <v/>
      </c>
      <c r="AS1789" s="16">
        <f>AS1780*Settings!$C$13*$D1789</f>
        <v/>
      </c>
      <c r="AT1789" s="16">
        <f>AT1780*Settings!$C$13*$D1789</f>
        <v/>
      </c>
      <c r="AU1789" s="16">
        <f>AU1780*Settings!$C$13*$D1789</f>
        <v/>
      </c>
      <c r="AV1789" s="16">
        <f>AV1780*Settings!$C$13*$D1789</f>
        <v/>
      </c>
      <c r="AW1789" s="16">
        <f>AW1780*Settings!$C$13*$D1789</f>
        <v/>
      </c>
      <c r="AX1789" s="16">
        <f>AX1780*Settings!$C$13*$D1789</f>
        <v/>
      </c>
      <c r="AY1789" s="51">
        <f>EMISSIONS(AY1780,Settings!$C$13,$D1789)</f>
        <v/>
      </c>
    </row>
    <row r="1790" hidden="1" outlineLevel="2">
      <c r="A1790" s="14" t="inlineStr">
        <is>
          <t>co2</t>
        </is>
      </c>
      <c r="B1790" s="14" t="inlineStr">
        <is>
          <t>die</t>
        </is>
      </c>
      <c r="C1790" s="14" t="inlineStr">
        <is>
          <t>omn</t>
        </is>
      </c>
      <c r="D1790" s="37">
        <f>INDEX(Inputs!$T$5:$T$132,MATCH($B1790&amp;"|"&amp;$C1790,Inputs!$A$5:$A$132,0))</f>
        <v/>
      </c>
      <c r="E1790" s="36" t="n"/>
      <c r="F1790" s="36" t="n"/>
      <c r="G1790" s="36" t="n"/>
      <c r="H1790" s="14">
        <f>INDEX(Variables!$B$5:$B$205,MATCH($A1790,Variables!$A$5:$A$205,0))&amp;IF($C1790="",""," | "&amp;INDEX(Mapping!$B$5:$B$26,MATCH($C1790,Mapping!$A$5:$A$26,0))&amp;" | "&amp;INDEX(Mapping!$B$30:$B$46,MATCH($B1790,Mapping!$A$30:$A$46,0)))</f>
        <v/>
      </c>
      <c r="I1790" s="14">
        <f>INDEX(Variables!$C$5:$C$205,MATCH($A1790,Variables!$A$5:$A$205,0))</f>
        <v/>
      </c>
      <c r="J1790" s="14">
        <f>INDEX(Variables!$E$5:$E$205,MATCH($A1790,Variables!$A$5:$A$205,0))</f>
        <v/>
      </c>
      <c r="K1790" s="11">
        <f>LOWER(Settings!$C$4)&amp;".mit."&amp;$A1790&amp;IF($C1790="","","."&amp;$C1790&amp;"."&amp;$B1790)&amp;IF(INDEX(Variables!$D$5:$D$205,MATCH($A1790,Variables!$A$5:$A$205,0))="","","."&amp;INDEX(Variables!$D$5:$D$205,MATCH($A1790,Variables!$A$5:$A$205,0)))&amp;"."&amp;K$5</f>
        <v/>
      </c>
      <c r="L1790" s="15">
        <f>L1781*Settings!$C$13*$D1790</f>
        <v/>
      </c>
      <c r="M1790" s="16">
        <f>M1781*Settings!$C$13*$D1790</f>
        <v/>
      </c>
      <c r="N1790" s="16">
        <f>N1781*Settings!$C$13*$D1790</f>
        <v/>
      </c>
      <c r="O1790" s="16">
        <f>O1781*Settings!$C$13*$D1790</f>
        <v/>
      </c>
      <c r="P1790" s="16">
        <f>P1781*Settings!$C$13*$D1790</f>
        <v/>
      </c>
      <c r="Q1790" s="16">
        <f>Q1781*Settings!$C$13*$D1790</f>
        <v/>
      </c>
      <c r="R1790" s="16">
        <f>R1781*Settings!$C$13*$D1790</f>
        <v/>
      </c>
      <c r="S1790" s="16">
        <f>S1781*Settings!$C$13*$D1790</f>
        <v/>
      </c>
      <c r="T1790" s="16">
        <f>T1781*Settings!$C$13*$D1790</f>
        <v/>
      </c>
      <c r="U1790" s="16">
        <f>U1781*Settings!$C$13*$D1790</f>
        <v/>
      </c>
      <c r="V1790" s="16">
        <f>V1781*Settings!$C$13*$D1790</f>
        <v/>
      </c>
      <c r="W1790" s="16">
        <f>W1781*Settings!$C$13*$D1790</f>
        <v/>
      </c>
      <c r="X1790" s="16">
        <f>X1781*Settings!$C$13*$D1790</f>
        <v/>
      </c>
      <c r="Y1790" s="16">
        <f>Y1781*Settings!$C$13*$D1790</f>
        <v/>
      </c>
      <c r="Z1790" s="16">
        <f>Z1781*Settings!$C$13*$D1790</f>
        <v/>
      </c>
      <c r="AA1790" s="16">
        <f>AA1781*Settings!$C$13*$D1790</f>
        <v/>
      </c>
      <c r="AB1790" s="16">
        <f>AB1781*Settings!$C$13*$D1790</f>
        <v/>
      </c>
      <c r="AC1790" s="16">
        <f>AC1781*Settings!$C$13*$D1790</f>
        <v/>
      </c>
      <c r="AD1790" s="51">
        <f>EMISSIONS(AD1781,Settings!$C$13,$D1790)</f>
        <v/>
      </c>
      <c r="AF1790" s="11">
        <f>LOWER(Settings!$C$4)&amp;".mit."&amp;$A1790&amp;IF($C1790="","","."&amp;$C1790&amp;"."&amp;$B1790)&amp;IF(INDEX(Variables!$D$5:$D$205,MATCH($A1790,Variables!$A$5:$A$205,0))="","","."&amp;INDEX(Variables!$D$5:$D$205,MATCH($A1790,Variables!$A$5:$A$205,0)))&amp;"."&amp;AF$5</f>
        <v/>
      </c>
      <c r="AG1790" s="15">
        <f>AG1781*Settings!$C$13*$D1790</f>
        <v/>
      </c>
      <c r="AH1790" s="16">
        <f>AH1781*Settings!$C$13*$D1790</f>
        <v/>
      </c>
      <c r="AI1790" s="16">
        <f>AI1781*Settings!$C$13*$D1790</f>
        <v/>
      </c>
      <c r="AJ1790" s="16">
        <f>AJ1781*Settings!$C$13*$D1790</f>
        <v/>
      </c>
      <c r="AK1790" s="16">
        <f>AK1781*Settings!$C$13*$D1790</f>
        <v/>
      </c>
      <c r="AL1790" s="16">
        <f>AL1781*Settings!$C$13*$D1790</f>
        <v/>
      </c>
      <c r="AM1790" s="16">
        <f>AM1781*Settings!$C$13*$D1790</f>
        <v/>
      </c>
      <c r="AN1790" s="16">
        <f>AN1781*Settings!$C$13*$D1790</f>
        <v/>
      </c>
      <c r="AO1790" s="16">
        <f>AO1781*Settings!$C$13*$D1790</f>
        <v/>
      </c>
      <c r="AP1790" s="16">
        <f>AP1781*Settings!$C$13*$D1790</f>
        <v/>
      </c>
      <c r="AQ1790" s="16">
        <f>AQ1781*Settings!$C$13*$D1790</f>
        <v/>
      </c>
      <c r="AR1790" s="16">
        <f>AR1781*Settings!$C$13*$D1790</f>
        <v/>
      </c>
      <c r="AS1790" s="16">
        <f>AS1781*Settings!$C$13*$D1790</f>
        <v/>
      </c>
      <c r="AT1790" s="16">
        <f>AT1781*Settings!$C$13*$D1790</f>
        <v/>
      </c>
      <c r="AU1790" s="16">
        <f>AU1781*Settings!$C$13*$D1790</f>
        <v/>
      </c>
      <c r="AV1790" s="16">
        <f>AV1781*Settings!$C$13*$D1790</f>
        <v/>
      </c>
      <c r="AW1790" s="16">
        <f>AW1781*Settings!$C$13*$D1790</f>
        <v/>
      </c>
      <c r="AX1790" s="16">
        <f>AX1781*Settings!$C$13*$D1790</f>
        <v/>
      </c>
      <c r="AY1790" s="51">
        <f>EMISSIONS(AY1781,Settings!$C$13,$D1790)</f>
        <v/>
      </c>
    </row>
    <row r="1791" hidden="1" outlineLevel="2">
      <c r="A1791" s="14" t="inlineStr">
        <is>
          <t>co2</t>
        </is>
      </c>
      <c r="B1791" s="14" t="inlineStr">
        <is>
          <t>lpg</t>
        </is>
      </c>
      <c r="C1791" s="14" t="inlineStr">
        <is>
          <t>omn</t>
        </is>
      </c>
      <c r="D1791" s="37">
        <f>INDEX(Inputs!$T$5:$T$132,MATCH($B1791&amp;"|"&amp;$C1791,Inputs!$A$5:$A$132,0))</f>
        <v/>
      </c>
      <c r="E1791" s="36" t="n"/>
      <c r="F1791" s="36" t="n"/>
      <c r="G1791" s="36" t="n"/>
      <c r="H1791" s="14">
        <f>INDEX(Variables!$B$5:$B$205,MATCH($A1791,Variables!$A$5:$A$205,0))&amp;IF($C1791="",""," | "&amp;INDEX(Mapping!$B$5:$B$26,MATCH($C1791,Mapping!$A$5:$A$26,0))&amp;" | "&amp;INDEX(Mapping!$B$30:$B$46,MATCH($B1791,Mapping!$A$30:$A$46,0)))</f>
        <v/>
      </c>
      <c r="I1791" s="14">
        <f>INDEX(Variables!$C$5:$C$205,MATCH($A1791,Variables!$A$5:$A$205,0))</f>
        <v/>
      </c>
      <c r="J1791" s="14">
        <f>INDEX(Variables!$E$5:$E$205,MATCH($A1791,Variables!$A$5:$A$205,0))</f>
        <v/>
      </c>
      <c r="K1791" s="11">
        <f>LOWER(Settings!$C$4)&amp;".mit."&amp;$A1791&amp;IF($C1791="","","."&amp;$C1791&amp;"."&amp;$B1791)&amp;IF(INDEX(Variables!$D$5:$D$205,MATCH($A1791,Variables!$A$5:$A$205,0))="","","."&amp;INDEX(Variables!$D$5:$D$205,MATCH($A1791,Variables!$A$5:$A$205,0)))&amp;"."&amp;K$5</f>
        <v/>
      </c>
      <c r="L1791" s="15">
        <f>L1782*Settings!$C$13*$D1791</f>
        <v/>
      </c>
      <c r="M1791" s="16">
        <f>M1782*Settings!$C$13*$D1791</f>
        <v/>
      </c>
      <c r="N1791" s="16">
        <f>N1782*Settings!$C$13*$D1791</f>
        <v/>
      </c>
      <c r="O1791" s="16">
        <f>O1782*Settings!$C$13*$D1791</f>
        <v/>
      </c>
      <c r="P1791" s="16">
        <f>P1782*Settings!$C$13*$D1791</f>
        <v/>
      </c>
      <c r="Q1791" s="16">
        <f>Q1782*Settings!$C$13*$D1791</f>
        <v/>
      </c>
      <c r="R1791" s="16">
        <f>R1782*Settings!$C$13*$D1791</f>
        <v/>
      </c>
      <c r="S1791" s="16">
        <f>S1782*Settings!$C$13*$D1791</f>
        <v/>
      </c>
      <c r="T1791" s="16">
        <f>T1782*Settings!$C$13*$D1791</f>
        <v/>
      </c>
      <c r="U1791" s="16">
        <f>U1782*Settings!$C$13*$D1791</f>
        <v/>
      </c>
      <c r="V1791" s="16">
        <f>V1782*Settings!$C$13*$D1791</f>
        <v/>
      </c>
      <c r="W1791" s="16">
        <f>W1782*Settings!$C$13*$D1791</f>
        <v/>
      </c>
      <c r="X1791" s="16">
        <f>X1782*Settings!$C$13*$D1791</f>
        <v/>
      </c>
      <c r="Y1791" s="16">
        <f>Y1782*Settings!$C$13*$D1791</f>
        <v/>
      </c>
      <c r="Z1791" s="16">
        <f>Z1782*Settings!$C$13*$D1791</f>
        <v/>
      </c>
      <c r="AA1791" s="16">
        <f>AA1782*Settings!$C$13*$D1791</f>
        <v/>
      </c>
      <c r="AB1791" s="16">
        <f>AB1782*Settings!$C$13*$D1791</f>
        <v/>
      </c>
      <c r="AC1791" s="16">
        <f>AC1782*Settings!$C$13*$D1791</f>
        <v/>
      </c>
      <c r="AD1791" s="51">
        <f>EMISSIONS(AD1782,Settings!$C$13,$D1791)</f>
        <v/>
      </c>
      <c r="AF1791" s="11">
        <f>LOWER(Settings!$C$4)&amp;".mit."&amp;$A1791&amp;IF($C1791="","","."&amp;$C1791&amp;"."&amp;$B1791)&amp;IF(INDEX(Variables!$D$5:$D$205,MATCH($A1791,Variables!$A$5:$A$205,0))="","","."&amp;INDEX(Variables!$D$5:$D$205,MATCH($A1791,Variables!$A$5:$A$205,0)))&amp;"."&amp;AF$5</f>
        <v/>
      </c>
      <c r="AG1791" s="15">
        <f>AG1782*Settings!$C$13*$D1791</f>
        <v/>
      </c>
      <c r="AH1791" s="16">
        <f>AH1782*Settings!$C$13*$D1791</f>
        <v/>
      </c>
      <c r="AI1791" s="16">
        <f>AI1782*Settings!$C$13*$D1791</f>
        <v/>
      </c>
      <c r="AJ1791" s="16">
        <f>AJ1782*Settings!$C$13*$D1791</f>
        <v/>
      </c>
      <c r="AK1791" s="16">
        <f>AK1782*Settings!$C$13*$D1791</f>
        <v/>
      </c>
      <c r="AL1791" s="16">
        <f>AL1782*Settings!$C$13*$D1791</f>
        <v/>
      </c>
      <c r="AM1791" s="16">
        <f>AM1782*Settings!$C$13*$D1791</f>
        <v/>
      </c>
      <c r="AN1791" s="16">
        <f>AN1782*Settings!$C$13*$D1791</f>
        <v/>
      </c>
      <c r="AO1791" s="16">
        <f>AO1782*Settings!$C$13*$D1791</f>
        <v/>
      </c>
      <c r="AP1791" s="16">
        <f>AP1782*Settings!$C$13*$D1791</f>
        <v/>
      </c>
      <c r="AQ1791" s="16">
        <f>AQ1782*Settings!$C$13*$D1791</f>
        <v/>
      </c>
      <c r="AR1791" s="16">
        <f>AR1782*Settings!$C$13*$D1791</f>
        <v/>
      </c>
      <c r="AS1791" s="16">
        <f>AS1782*Settings!$C$13*$D1791</f>
        <v/>
      </c>
      <c r="AT1791" s="16">
        <f>AT1782*Settings!$C$13*$D1791</f>
        <v/>
      </c>
      <c r="AU1791" s="16">
        <f>AU1782*Settings!$C$13*$D1791</f>
        <v/>
      </c>
      <c r="AV1791" s="16">
        <f>AV1782*Settings!$C$13*$D1791</f>
        <v/>
      </c>
      <c r="AW1791" s="16">
        <f>AW1782*Settings!$C$13*$D1791</f>
        <v/>
      </c>
      <c r="AX1791" s="16">
        <f>AX1782*Settings!$C$13*$D1791</f>
        <v/>
      </c>
      <c r="AY1791" s="51">
        <f>EMISSIONS(AY1782,Settings!$C$13,$D1791)</f>
        <v/>
      </c>
    </row>
    <row r="1792" hidden="1" outlineLevel="2">
      <c r="A1792" s="14" t="inlineStr">
        <is>
          <t>co2</t>
        </is>
      </c>
      <c r="B1792" s="14" t="inlineStr">
        <is>
          <t>ker</t>
        </is>
      </c>
      <c r="C1792" s="14" t="inlineStr">
        <is>
          <t>omn</t>
        </is>
      </c>
      <c r="D1792" s="37">
        <f>INDEX(Inputs!$T$5:$T$132,MATCH($B1792&amp;"|"&amp;$C1792,Inputs!$A$5:$A$132,0))</f>
        <v/>
      </c>
      <c r="E1792" s="36" t="n"/>
      <c r="F1792" s="36" t="n"/>
      <c r="G1792" s="36" t="n"/>
      <c r="H1792" s="14">
        <f>INDEX(Variables!$B$5:$B$205,MATCH($A1792,Variables!$A$5:$A$205,0))&amp;IF($C1792="",""," | "&amp;INDEX(Mapping!$B$5:$B$26,MATCH($C1792,Mapping!$A$5:$A$26,0))&amp;" | "&amp;INDEX(Mapping!$B$30:$B$46,MATCH($B1792,Mapping!$A$30:$A$46,0)))</f>
        <v/>
      </c>
      <c r="I1792" s="14">
        <f>INDEX(Variables!$C$5:$C$205,MATCH($A1792,Variables!$A$5:$A$205,0))</f>
        <v/>
      </c>
      <c r="J1792" s="14">
        <f>INDEX(Variables!$E$5:$E$205,MATCH($A1792,Variables!$A$5:$A$205,0))</f>
        <v/>
      </c>
      <c r="K1792" s="11">
        <f>LOWER(Settings!$C$4)&amp;".mit."&amp;$A1792&amp;IF($C1792="","","."&amp;$C1792&amp;"."&amp;$B1792)&amp;IF(INDEX(Variables!$D$5:$D$205,MATCH($A1792,Variables!$A$5:$A$205,0))="","","."&amp;INDEX(Variables!$D$5:$D$205,MATCH($A1792,Variables!$A$5:$A$205,0)))&amp;"."&amp;K$5</f>
        <v/>
      </c>
      <c r="L1792" s="15">
        <f>L1783*Settings!$C$13*$D1792</f>
        <v/>
      </c>
      <c r="M1792" s="16">
        <f>M1783*Settings!$C$13*$D1792</f>
        <v/>
      </c>
      <c r="N1792" s="16">
        <f>N1783*Settings!$C$13*$D1792</f>
        <v/>
      </c>
      <c r="O1792" s="16">
        <f>O1783*Settings!$C$13*$D1792</f>
        <v/>
      </c>
      <c r="P1792" s="16">
        <f>P1783*Settings!$C$13*$D1792</f>
        <v/>
      </c>
      <c r="Q1792" s="16">
        <f>Q1783*Settings!$C$13*$D1792</f>
        <v/>
      </c>
      <c r="R1792" s="16">
        <f>R1783*Settings!$C$13*$D1792</f>
        <v/>
      </c>
      <c r="S1792" s="16">
        <f>S1783*Settings!$C$13*$D1792</f>
        <v/>
      </c>
      <c r="T1792" s="16">
        <f>T1783*Settings!$C$13*$D1792</f>
        <v/>
      </c>
      <c r="U1792" s="16">
        <f>U1783*Settings!$C$13*$D1792</f>
        <v/>
      </c>
      <c r="V1792" s="16">
        <f>V1783*Settings!$C$13*$D1792</f>
        <v/>
      </c>
      <c r="W1792" s="16">
        <f>W1783*Settings!$C$13*$D1792</f>
        <v/>
      </c>
      <c r="X1792" s="16">
        <f>X1783*Settings!$C$13*$D1792</f>
        <v/>
      </c>
      <c r="Y1792" s="16">
        <f>Y1783*Settings!$C$13*$D1792</f>
        <v/>
      </c>
      <c r="Z1792" s="16">
        <f>Z1783*Settings!$C$13*$D1792</f>
        <v/>
      </c>
      <c r="AA1792" s="16">
        <f>AA1783*Settings!$C$13*$D1792</f>
        <v/>
      </c>
      <c r="AB1792" s="16">
        <f>AB1783*Settings!$C$13*$D1792</f>
        <v/>
      </c>
      <c r="AC1792" s="16">
        <f>AC1783*Settings!$C$13*$D1792</f>
        <v/>
      </c>
      <c r="AD1792" s="51">
        <f>EMISSIONS(AD1783,Settings!$C$13,$D1792)</f>
        <v/>
      </c>
      <c r="AF1792" s="11">
        <f>LOWER(Settings!$C$4)&amp;".mit."&amp;$A1792&amp;IF($C1792="","","."&amp;$C1792&amp;"."&amp;$B1792)&amp;IF(INDEX(Variables!$D$5:$D$205,MATCH($A1792,Variables!$A$5:$A$205,0))="","","."&amp;INDEX(Variables!$D$5:$D$205,MATCH($A1792,Variables!$A$5:$A$205,0)))&amp;"."&amp;AF$5</f>
        <v/>
      </c>
      <c r="AG1792" s="15">
        <f>AG1783*Settings!$C$13*$D1792</f>
        <v/>
      </c>
      <c r="AH1792" s="16">
        <f>AH1783*Settings!$C$13*$D1792</f>
        <v/>
      </c>
      <c r="AI1792" s="16">
        <f>AI1783*Settings!$C$13*$D1792</f>
        <v/>
      </c>
      <c r="AJ1792" s="16">
        <f>AJ1783*Settings!$C$13*$D1792</f>
        <v/>
      </c>
      <c r="AK1792" s="16">
        <f>AK1783*Settings!$C$13*$D1792</f>
        <v/>
      </c>
      <c r="AL1792" s="16">
        <f>AL1783*Settings!$C$13*$D1792</f>
        <v/>
      </c>
      <c r="AM1792" s="16">
        <f>AM1783*Settings!$C$13*$D1792</f>
        <v/>
      </c>
      <c r="AN1792" s="16">
        <f>AN1783*Settings!$C$13*$D1792</f>
        <v/>
      </c>
      <c r="AO1792" s="16">
        <f>AO1783*Settings!$C$13*$D1792</f>
        <v/>
      </c>
      <c r="AP1792" s="16">
        <f>AP1783*Settings!$C$13*$D1792</f>
        <v/>
      </c>
      <c r="AQ1792" s="16">
        <f>AQ1783*Settings!$C$13*$D1792</f>
        <v/>
      </c>
      <c r="AR1792" s="16">
        <f>AR1783*Settings!$C$13*$D1792</f>
        <v/>
      </c>
      <c r="AS1792" s="16">
        <f>AS1783*Settings!$C$13*$D1792</f>
        <v/>
      </c>
      <c r="AT1792" s="16">
        <f>AT1783*Settings!$C$13*$D1792</f>
        <v/>
      </c>
      <c r="AU1792" s="16">
        <f>AU1783*Settings!$C$13*$D1792</f>
        <v/>
      </c>
      <c r="AV1792" s="16">
        <f>AV1783*Settings!$C$13*$D1792</f>
        <v/>
      </c>
      <c r="AW1792" s="16">
        <f>AW1783*Settings!$C$13*$D1792</f>
        <v/>
      </c>
      <c r="AX1792" s="16">
        <f>AX1783*Settings!$C$13*$D1792</f>
        <v/>
      </c>
      <c r="AY1792" s="51">
        <f>EMISSIONS(AY1783,Settings!$C$13,$D1792)</f>
        <v/>
      </c>
    </row>
    <row r="1793" hidden="1" outlineLevel="2">
      <c r="A1793" s="14" t="inlineStr">
        <is>
          <t>co2</t>
        </is>
      </c>
      <c r="B1793" s="14" t="inlineStr">
        <is>
          <t>oop</t>
        </is>
      </c>
      <c r="C1793" s="14" t="inlineStr">
        <is>
          <t>omn</t>
        </is>
      </c>
      <c r="D1793" s="37">
        <f>INDEX(Inputs!$T$5:$T$132,MATCH($B1793&amp;"|"&amp;$C1793,Inputs!$A$5:$A$132,0))</f>
        <v/>
      </c>
      <c r="E1793" s="36" t="n"/>
      <c r="F1793" s="36" t="n"/>
      <c r="G1793" s="36" t="n"/>
      <c r="H1793" s="14">
        <f>INDEX(Variables!$B$5:$B$205,MATCH($A1793,Variables!$A$5:$A$205,0))&amp;IF($C1793="",""," | "&amp;INDEX(Mapping!$B$5:$B$26,MATCH($C1793,Mapping!$A$5:$A$26,0))&amp;" | "&amp;INDEX(Mapping!$B$30:$B$46,MATCH($B1793,Mapping!$A$30:$A$46,0)))</f>
        <v/>
      </c>
      <c r="I1793" s="14">
        <f>INDEX(Variables!$C$5:$C$205,MATCH($A1793,Variables!$A$5:$A$205,0))</f>
        <v/>
      </c>
      <c r="J1793" s="14">
        <f>INDEX(Variables!$E$5:$E$205,MATCH($A1793,Variables!$A$5:$A$205,0))</f>
        <v/>
      </c>
      <c r="K1793" s="11">
        <f>LOWER(Settings!$C$4)&amp;".mit."&amp;$A1793&amp;IF($C1793="","","."&amp;$C1793&amp;"."&amp;$B1793)&amp;IF(INDEX(Variables!$D$5:$D$205,MATCH($A1793,Variables!$A$5:$A$205,0))="","","."&amp;INDEX(Variables!$D$5:$D$205,MATCH($A1793,Variables!$A$5:$A$205,0)))&amp;"."&amp;K$5</f>
        <v/>
      </c>
      <c r="L1793" s="15">
        <f>L1784*Settings!$C$13*$D1793</f>
        <v/>
      </c>
      <c r="M1793" s="16">
        <f>M1784*Settings!$C$13*$D1793</f>
        <v/>
      </c>
      <c r="N1793" s="16">
        <f>N1784*Settings!$C$13*$D1793</f>
        <v/>
      </c>
      <c r="O1793" s="16">
        <f>O1784*Settings!$C$13*$D1793</f>
        <v/>
      </c>
      <c r="P1793" s="16">
        <f>P1784*Settings!$C$13*$D1793</f>
        <v/>
      </c>
      <c r="Q1793" s="16">
        <f>Q1784*Settings!$C$13*$D1793</f>
        <v/>
      </c>
      <c r="R1793" s="16">
        <f>R1784*Settings!$C$13*$D1793</f>
        <v/>
      </c>
      <c r="S1793" s="16">
        <f>S1784*Settings!$C$13*$D1793</f>
        <v/>
      </c>
      <c r="T1793" s="16">
        <f>T1784*Settings!$C$13*$D1793</f>
        <v/>
      </c>
      <c r="U1793" s="16">
        <f>U1784*Settings!$C$13*$D1793</f>
        <v/>
      </c>
      <c r="V1793" s="16">
        <f>V1784*Settings!$C$13*$D1793</f>
        <v/>
      </c>
      <c r="W1793" s="16">
        <f>W1784*Settings!$C$13*$D1793</f>
        <v/>
      </c>
      <c r="X1793" s="16">
        <f>X1784*Settings!$C$13*$D1793</f>
        <v/>
      </c>
      <c r="Y1793" s="16">
        <f>Y1784*Settings!$C$13*$D1793</f>
        <v/>
      </c>
      <c r="Z1793" s="16">
        <f>Z1784*Settings!$C$13*$D1793</f>
        <v/>
      </c>
      <c r="AA1793" s="16">
        <f>AA1784*Settings!$C$13*$D1793</f>
        <v/>
      </c>
      <c r="AB1793" s="16">
        <f>AB1784*Settings!$C$13*$D1793</f>
        <v/>
      </c>
      <c r="AC1793" s="16">
        <f>AC1784*Settings!$C$13*$D1793</f>
        <v/>
      </c>
      <c r="AD1793" s="51">
        <f>EMISSIONS(AD1784,Settings!$C$13,$D1793)</f>
        <v/>
      </c>
      <c r="AF1793" s="11">
        <f>LOWER(Settings!$C$4)&amp;".mit."&amp;$A1793&amp;IF($C1793="","","."&amp;$C1793&amp;"."&amp;$B1793)&amp;IF(INDEX(Variables!$D$5:$D$205,MATCH($A1793,Variables!$A$5:$A$205,0))="","","."&amp;INDEX(Variables!$D$5:$D$205,MATCH($A1793,Variables!$A$5:$A$205,0)))&amp;"."&amp;AF$5</f>
        <v/>
      </c>
      <c r="AG1793" s="15">
        <f>AG1784*Settings!$C$13*$D1793</f>
        <v/>
      </c>
      <c r="AH1793" s="16">
        <f>AH1784*Settings!$C$13*$D1793</f>
        <v/>
      </c>
      <c r="AI1793" s="16">
        <f>AI1784*Settings!$C$13*$D1793</f>
        <v/>
      </c>
      <c r="AJ1793" s="16">
        <f>AJ1784*Settings!$C$13*$D1793</f>
        <v/>
      </c>
      <c r="AK1793" s="16">
        <f>AK1784*Settings!$C$13*$D1793</f>
        <v/>
      </c>
      <c r="AL1793" s="16">
        <f>AL1784*Settings!$C$13*$D1793</f>
        <v/>
      </c>
      <c r="AM1793" s="16">
        <f>AM1784*Settings!$C$13*$D1793</f>
        <v/>
      </c>
      <c r="AN1793" s="16">
        <f>AN1784*Settings!$C$13*$D1793</f>
        <v/>
      </c>
      <c r="AO1793" s="16">
        <f>AO1784*Settings!$C$13*$D1793</f>
        <v/>
      </c>
      <c r="AP1793" s="16">
        <f>AP1784*Settings!$C$13*$D1793</f>
        <v/>
      </c>
      <c r="AQ1793" s="16">
        <f>AQ1784*Settings!$C$13*$D1793</f>
        <v/>
      </c>
      <c r="AR1793" s="16">
        <f>AR1784*Settings!$C$13*$D1793</f>
        <v/>
      </c>
      <c r="AS1793" s="16">
        <f>AS1784*Settings!$C$13*$D1793</f>
        <v/>
      </c>
      <c r="AT1793" s="16">
        <f>AT1784*Settings!$C$13*$D1793</f>
        <v/>
      </c>
      <c r="AU1793" s="16">
        <f>AU1784*Settings!$C$13*$D1793</f>
        <v/>
      </c>
      <c r="AV1793" s="16">
        <f>AV1784*Settings!$C$13*$D1793</f>
        <v/>
      </c>
      <c r="AW1793" s="16">
        <f>AW1784*Settings!$C$13*$D1793</f>
        <v/>
      </c>
      <c r="AX1793" s="16">
        <f>AX1784*Settings!$C$13*$D1793</f>
        <v/>
      </c>
      <c r="AY1793" s="51">
        <f>EMISSIONS(AY1784,Settings!$C$13,$D1793)</f>
        <v/>
      </c>
    </row>
    <row r="1794" hidden="1" outlineLevel="2">
      <c r="A1794" s="14" t="inlineStr">
        <is>
          <t>co2</t>
        </is>
      </c>
      <c r="B1794" s="14" t="inlineStr">
        <is>
          <t>bio</t>
        </is>
      </c>
      <c r="C1794" s="14" t="inlineStr">
        <is>
          <t>omn</t>
        </is>
      </c>
      <c r="D1794" s="37">
        <f>INDEX(Inputs!$T$5:$T$132,MATCH($B1794&amp;"|"&amp;$C1794,Inputs!$A$5:$A$132,0))</f>
        <v/>
      </c>
      <c r="E1794" s="36" t="n"/>
      <c r="F1794" s="36" t="n"/>
      <c r="G1794" s="36" t="n"/>
      <c r="H1794" s="14">
        <f>INDEX(Variables!$B$5:$B$205,MATCH($A1794,Variables!$A$5:$A$205,0))&amp;IF($C1794="",""," | "&amp;INDEX(Mapping!$B$5:$B$26,MATCH($C1794,Mapping!$A$5:$A$26,0))&amp;" | "&amp;INDEX(Mapping!$B$30:$B$46,MATCH($B1794,Mapping!$A$30:$A$46,0)))</f>
        <v/>
      </c>
      <c r="I1794" s="14">
        <f>INDEX(Variables!$C$5:$C$205,MATCH($A1794,Variables!$A$5:$A$205,0))</f>
        <v/>
      </c>
      <c r="J1794" s="14">
        <f>INDEX(Variables!$E$5:$E$205,MATCH($A1794,Variables!$A$5:$A$205,0))</f>
        <v/>
      </c>
      <c r="K1794" s="11">
        <f>LOWER(Settings!$C$4)&amp;".mit."&amp;$A1794&amp;IF($C1794="","","."&amp;$C1794&amp;"."&amp;$B1794)&amp;IF(INDEX(Variables!$D$5:$D$205,MATCH($A1794,Variables!$A$5:$A$205,0))="","","."&amp;INDEX(Variables!$D$5:$D$205,MATCH($A1794,Variables!$A$5:$A$205,0)))&amp;"."&amp;K$5</f>
        <v/>
      </c>
      <c r="L1794" s="15">
        <f>L1785*Settings!$C$13*$D1794</f>
        <v/>
      </c>
      <c r="M1794" s="16">
        <f>M1785*Settings!$C$13*$D1794</f>
        <v/>
      </c>
      <c r="N1794" s="16">
        <f>N1785*Settings!$C$13*$D1794</f>
        <v/>
      </c>
      <c r="O1794" s="16">
        <f>O1785*Settings!$C$13*$D1794</f>
        <v/>
      </c>
      <c r="P1794" s="16">
        <f>P1785*Settings!$C$13*$D1794</f>
        <v/>
      </c>
      <c r="Q1794" s="16">
        <f>Q1785*Settings!$C$13*$D1794</f>
        <v/>
      </c>
      <c r="R1794" s="16">
        <f>R1785*Settings!$C$13*$D1794</f>
        <v/>
      </c>
      <c r="S1794" s="16">
        <f>S1785*Settings!$C$13*$D1794</f>
        <v/>
      </c>
      <c r="T1794" s="16">
        <f>T1785*Settings!$C$13*$D1794</f>
        <v/>
      </c>
      <c r="U1794" s="16">
        <f>U1785*Settings!$C$13*$D1794</f>
        <v/>
      </c>
      <c r="V1794" s="16">
        <f>V1785*Settings!$C$13*$D1794</f>
        <v/>
      </c>
      <c r="W1794" s="16">
        <f>W1785*Settings!$C$13*$D1794</f>
        <v/>
      </c>
      <c r="X1794" s="16">
        <f>X1785*Settings!$C$13*$D1794</f>
        <v/>
      </c>
      <c r="Y1794" s="16">
        <f>Y1785*Settings!$C$13*$D1794</f>
        <v/>
      </c>
      <c r="Z1794" s="16">
        <f>Z1785*Settings!$C$13*$D1794</f>
        <v/>
      </c>
      <c r="AA1794" s="16">
        <f>AA1785*Settings!$C$13*$D1794</f>
        <v/>
      </c>
      <c r="AB1794" s="16">
        <f>AB1785*Settings!$C$13*$D1794</f>
        <v/>
      </c>
      <c r="AC1794" s="16">
        <f>AC1785*Settings!$C$13*$D1794</f>
        <v/>
      </c>
      <c r="AD1794" s="51">
        <f>EMISSIONS(AD1785,Settings!$C$13,$D1794)</f>
        <v/>
      </c>
      <c r="AF1794" s="11">
        <f>LOWER(Settings!$C$4)&amp;".mit."&amp;$A1794&amp;IF($C1794="","","."&amp;$C1794&amp;"."&amp;$B1794)&amp;IF(INDEX(Variables!$D$5:$D$205,MATCH($A1794,Variables!$A$5:$A$205,0))="","","."&amp;INDEX(Variables!$D$5:$D$205,MATCH($A1794,Variables!$A$5:$A$205,0)))&amp;"."&amp;AF$5</f>
        <v/>
      </c>
      <c r="AG1794" s="15">
        <f>AG1785*Settings!$C$13*$D1794</f>
        <v/>
      </c>
      <c r="AH1794" s="16">
        <f>AH1785*Settings!$C$13*$D1794</f>
        <v/>
      </c>
      <c r="AI1794" s="16">
        <f>AI1785*Settings!$C$13*$D1794</f>
        <v/>
      </c>
      <c r="AJ1794" s="16">
        <f>AJ1785*Settings!$C$13*$D1794</f>
        <v/>
      </c>
      <c r="AK1794" s="16">
        <f>AK1785*Settings!$C$13*$D1794</f>
        <v/>
      </c>
      <c r="AL1794" s="16">
        <f>AL1785*Settings!$C$13*$D1794</f>
        <v/>
      </c>
      <c r="AM1794" s="16">
        <f>AM1785*Settings!$C$13*$D1794</f>
        <v/>
      </c>
      <c r="AN1794" s="16">
        <f>AN1785*Settings!$C$13*$D1794</f>
        <v/>
      </c>
      <c r="AO1794" s="16">
        <f>AO1785*Settings!$C$13*$D1794</f>
        <v/>
      </c>
      <c r="AP1794" s="16">
        <f>AP1785*Settings!$C$13*$D1794</f>
        <v/>
      </c>
      <c r="AQ1794" s="16">
        <f>AQ1785*Settings!$C$13*$D1794</f>
        <v/>
      </c>
      <c r="AR1794" s="16">
        <f>AR1785*Settings!$C$13*$D1794</f>
        <v/>
      </c>
      <c r="AS1794" s="16">
        <f>AS1785*Settings!$C$13*$D1794</f>
        <v/>
      </c>
      <c r="AT1794" s="16">
        <f>AT1785*Settings!$C$13*$D1794</f>
        <v/>
      </c>
      <c r="AU1794" s="16">
        <f>AU1785*Settings!$C$13*$D1794</f>
        <v/>
      </c>
      <c r="AV1794" s="16">
        <f>AV1785*Settings!$C$13*$D1794</f>
        <v/>
      </c>
      <c r="AW1794" s="16">
        <f>AW1785*Settings!$C$13*$D1794</f>
        <v/>
      </c>
      <c r="AX1794" s="16">
        <f>AX1785*Settings!$C$13*$D1794</f>
        <v/>
      </c>
      <c r="AY1794" s="51">
        <f>EMISSIONS(AY1785,Settings!$C$13,$D1794)</f>
        <v/>
      </c>
    </row>
    <row r="1795" hidden="1" outlineLevel="2"/>
    <row r="1796" hidden="1" outlineLevel="2">
      <c r="A1796" s="14" t="inlineStr">
        <is>
          <t>rtx</t>
        </is>
      </c>
      <c r="B1796" s="14" t="inlineStr">
        <is>
          <t>coa</t>
        </is>
      </c>
      <c r="C1796" s="14" t="inlineStr">
        <is>
          <t>omn</t>
        </is>
      </c>
      <c r="D1796" s="37">
        <f>INDEX(Inputs!$R$5:$R$132,MATCH($B1796&amp;"|"&amp;$C1796,Inputs!$A$5:$A$132,0))</f>
        <v/>
      </c>
      <c r="E1796" s="36" t="n"/>
      <c r="F1796" s="36" t="n"/>
      <c r="G1796" s="36" t="n"/>
      <c r="H1796" s="14">
        <f>INDEX(Variables!$B$5:$B$205,MATCH($A1796,Variables!$A$5:$A$205,0))&amp;IF($C1796="",""," | "&amp;INDEX(Mapping!$B$5:$B$26,MATCH($C1796,Mapping!$A$5:$A$26,0))&amp;" | "&amp;INDEX(Mapping!$B$30:$B$46,MATCH($B1796,Mapping!$A$30:$A$46,0)))</f>
        <v/>
      </c>
      <c r="I1796" s="14">
        <f>INDEX(Variables!$C$5:$C$205,MATCH($A1796,Variables!$A$5:$A$205,0))</f>
        <v/>
      </c>
      <c r="J1796" s="14">
        <f>INDEX(Variables!$E$5:$E$205,MATCH($A1796,Variables!$A$5:$A$205,0))</f>
        <v/>
      </c>
      <c r="K1796" s="11">
        <f>LOWER(Settings!$C$4)&amp;".mit."&amp;$A1796&amp;IF($C1796="","","."&amp;$C1796&amp;"."&amp;$B1796)&amp;IF(INDEX(Variables!$D$5:$D$205,MATCH($A1796,Variables!$A$5:$A$205,0))="","","."&amp;INDEX(Variables!$D$5:$D$205,MATCH($A1796,Variables!$A$5:$A$205,0)))&amp;"."&amp;K$5</f>
        <v/>
      </c>
      <c r="L1796" s="46">
        <f>L1778*Settings!$C$13*(INDEX(L$318:L$329,$D1796)+INDEX(L$305:L$316,$D1796))</f>
        <v/>
      </c>
      <c r="M1796" s="47">
        <f>M1778*Settings!$C$13*(INDEX(M$318:M$329,$D1796)+INDEX(M$305:M$316,$D1796))</f>
        <v/>
      </c>
      <c r="N1796" s="47">
        <f>N1778*Settings!$C$13*(INDEX(N$318:N$329,$D1796)+INDEX(N$305:N$316,$D1796))</f>
        <v/>
      </c>
      <c r="O1796" s="47">
        <f>O1778*Settings!$C$13*(INDEX(O$318:O$329,$D1796)+INDEX(O$305:O$316,$D1796))</f>
        <v/>
      </c>
      <c r="P1796" s="47">
        <f>P1778*Settings!$C$13*(INDEX(P$318:P$329,$D1796)+INDEX(P$305:P$316,$D1796))</f>
        <v/>
      </c>
      <c r="Q1796" s="47">
        <f>Q1778*Settings!$C$13*(INDEX(Q$318:Q$329,$D1796)+INDEX(Q$305:Q$316,$D1796))</f>
        <v/>
      </c>
      <c r="R1796" s="47">
        <f>R1778*Settings!$C$13*(INDEX(R$318:R$329,$D1796)+INDEX(R$305:R$316,$D1796))</f>
        <v/>
      </c>
      <c r="S1796" s="47">
        <f>S1778*Settings!$C$13*(INDEX(S$318:S$329,$D1796)+INDEX(S$305:S$316,$D1796))</f>
        <v/>
      </c>
      <c r="T1796" s="47">
        <f>T1778*Settings!$C$13*(INDEX(T$318:T$329,$D1796)+INDEX(T$305:T$316,$D1796))</f>
        <v/>
      </c>
      <c r="U1796" s="47">
        <f>U1778*Settings!$C$13*(INDEX(U$318:U$329,$D1796)+INDEX(U$305:U$316,$D1796))</f>
        <v/>
      </c>
      <c r="V1796" s="47">
        <f>V1778*Settings!$C$13*(INDEX(V$318:V$329,$D1796)+INDEX(V$305:V$316,$D1796))</f>
        <v/>
      </c>
      <c r="W1796" s="47">
        <f>W1778*Settings!$C$13*(INDEX(W$318:W$329,$D1796)+INDEX(W$305:W$316,$D1796))</f>
        <v/>
      </c>
      <c r="X1796" s="47">
        <f>X1778*Settings!$C$13*(INDEX(X$318:X$329,$D1796)+INDEX(X$305:X$316,$D1796))</f>
        <v/>
      </c>
      <c r="Y1796" s="47">
        <f>Y1778*Settings!$C$13*(INDEX(Y$318:Y$329,$D1796)+INDEX(Y$305:Y$316,$D1796))</f>
        <v/>
      </c>
      <c r="Z1796" s="47">
        <f>Z1778*Settings!$C$13*(INDEX(Z$318:Z$329,$D1796)+INDEX(Z$305:Z$316,$D1796))</f>
        <v/>
      </c>
      <c r="AA1796" s="47">
        <f>AA1778*Settings!$C$13*(INDEX(AA$318:AA$329,$D1796)+INDEX(AA$305:AA$316,$D1796))</f>
        <v/>
      </c>
      <c r="AB1796" s="47">
        <f>AB1778*Settings!$C$13*(INDEX(AB$318:AB$329,$D1796)+INDEX(AB$305:AB$316,$D1796))</f>
        <v/>
      </c>
      <c r="AC1796" s="47">
        <f>AC1778*Settings!$C$13*(INDEX(AC$318:AC$329,$D1796)+INDEX(AC$305:AC$316,$D1796))</f>
        <v/>
      </c>
      <c r="AD1796" s="58">
        <f>REVENUE(AD1778,Settings!$C$13,INDEX(AD$318:AD$329,$D1796)+INDEX(AD$305:AD$316,$D1796))</f>
        <v/>
      </c>
      <c r="AF1796" s="11">
        <f>LOWER(Settings!$C$4)&amp;".mit."&amp;$A1796&amp;IF($C1796="","","."&amp;$C1796&amp;"."&amp;$B1796)&amp;IF(INDEX(Variables!$D$5:$D$205,MATCH($A1796,Variables!$A$5:$A$205,0))="","","."&amp;INDEX(Variables!$D$5:$D$205,MATCH($A1796,Variables!$A$5:$A$205,0)))&amp;"."&amp;AF$5</f>
        <v/>
      </c>
      <c r="AG1796" s="46">
        <f>AG1778*Settings!$C$13*(INDEX(AG$318:AG$329,$D1796)+INDEX(AG$305:AG$316,$D1796))</f>
        <v/>
      </c>
      <c r="AH1796" s="47">
        <f>AH1778*Settings!$C$13*(INDEX(AH$318:AH$329,$D1796)+INDEX(AH$305:AH$316,$D1796))</f>
        <v/>
      </c>
      <c r="AI1796" s="47">
        <f>AI1778*Settings!$C$13*(INDEX(AI$318:AI$329,$D1796)+INDEX(AI$305:AI$316,$D1796))</f>
        <v/>
      </c>
      <c r="AJ1796" s="47">
        <f>AJ1778*Settings!$C$13*(INDEX(AJ$318:AJ$329,$D1796)+INDEX(AJ$305:AJ$316,$D1796))</f>
        <v/>
      </c>
      <c r="AK1796" s="47">
        <f>AK1778*Settings!$C$13*(INDEX(AK$318:AK$329,$D1796)+INDEX(AK$305:AK$316,$D1796))</f>
        <v/>
      </c>
      <c r="AL1796" s="47">
        <f>AL1778*Settings!$C$13*(INDEX(AL$318:AL$329,$D1796)+INDEX(AL$305:AL$316,$D1796))</f>
        <v/>
      </c>
      <c r="AM1796" s="47">
        <f>AM1778*Settings!$C$13*(INDEX(AM$318:AM$329,$D1796)+INDEX(AM$305:AM$316,$D1796))</f>
        <v/>
      </c>
      <c r="AN1796" s="47">
        <f>AN1778*Settings!$C$13*(INDEX(AN$318:AN$329,$D1796)+INDEX(AN$305:AN$316,$D1796))</f>
        <v/>
      </c>
      <c r="AO1796" s="47">
        <f>AO1778*Settings!$C$13*(INDEX(AO$318:AO$329,$D1796)+INDEX(AO$305:AO$316,$D1796))</f>
        <v/>
      </c>
      <c r="AP1796" s="47">
        <f>AP1778*Settings!$C$13*(INDEX(AP$318:AP$329,$D1796)+INDEX(AP$305:AP$316,$D1796))</f>
        <v/>
      </c>
      <c r="AQ1796" s="47">
        <f>AQ1778*Settings!$C$13*(INDEX(AQ$318:AQ$329,$D1796)+INDEX(AQ$305:AQ$316,$D1796))</f>
        <v/>
      </c>
      <c r="AR1796" s="47">
        <f>AR1778*Settings!$C$13*(INDEX(AR$318:AR$329,$D1796)+INDEX(AR$305:AR$316,$D1796))</f>
        <v/>
      </c>
      <c r="AS1796" s="47">
        <f>AS1778*Settings!$C$13*(INDEX(AS$318:AS$329,$D1796)+INDEX(AS$305:AS$316,$D1796))</f>
        <v/>
      </c>
      <c r="AT1796" s="47">
        <f>AT1778*Settings!$C$13*(INDEX(AT$318:AT$329,$D1796)+INDEX(AT$305:AT$316,$D1796))</f>
        <v/>
      </c>
      <c r="AU1796" s="47">
        <f>AU1778*Settings!$C$13*(INDEX(AU$318:AU$329,$D1796)+INDEX(AU$305:AU$316,$D1796))</f>
        <v/>
      </c>
      <c r="AV1796" s="47">
        <f>AV1778*Settings!$C$13*(INDEX(AV$318:AV$329,$D1796)+INDEX(AV$305:AV$316,$D1796))</f>
        <v/>
      </c>
      <c r="AW1796" s="47">
        <f>AW1778*Settings!$C$13*(INDEX(AW$318:AW$329,$D1796)+INDEX(AW$305:AW$316,$D1796))</f>
        <v/>
      </c>
      <c r="AX1796" s="47">
        <f>AX1778*Settings!$C$13*(INDEX(AX$318:AX$329,$D1796)+INDEX(AX$305:AX$316,$D1796))</f>
        <v/>
      </c>
      <c r="AY1796" s="58">
        <f>REVENUE(AY1778,Settings!$C$13,INDEX(AY$318:AY$329,$D1796)+INDEX(AY$305:AY$316,$D1796))</f>
        <v/>
      </c>
    </row>
    <row r="1797" hidden="1" outlineLevel="2">
      <c r="A1797" s="14" t="inlineStr">
        <is>
          <t>rtx</t>
        </is>
      </c>
      <c r="B1797" s="14" t="inlineStr">
        <is>
          <t>nga</t>
        </is>
      </c>
      <c r="C1797" s="14" t="inlineStr">
        <is>
          <t>omn</t>
        </is>
      </c>
      <c r="D1797" s="37">
        <f>INDEX(Inputs!$R$5:$R$132,MATCH($B1797&amp;"|"&amp;$C1797,Inputs!$A$5:$A$132,0))</f>
        <v/>
      </c>
      <c r="E1797" s="36" t="n"/>
      <c r="F1797" s="36" t="n"/>
      <c r="G1797" s="36" t="n"/>
      <c r="H1797" s="14">
        <f>INDEX(Variables!$B$5:$B$205,MATCH($A1797,Variables!$A$5:$A$205,0))&amp;IF($C1797="",""," | "&amp;INDEX(Mapping!$B$5:$B$26,MATCH($C1797,Mapping!$A$5:$A$26,0))&amp;" | "&amp;INDEX(Mapping!$B$30:$B$46,MATCH($B1797,Mapping!$A$30:$A$46,0)))</f>
        <v/>
      </c>
      <c r="I1797" s="14">
        <f>INDEX(Variables!$C$5:$C$205,MATCH($A1797,Variables!$A$5:$A$205,0))</f>
        <v/>
      </c>
      <c r="J1797" s="14">
        <f>INDEX(Variables!$E$5:$E$205,MATCH($A1797,Variables!$A$5:$A$205,0))</f>
        <v/>
      </c>
      <c r="K1797" s="11">
        <f>LOWER(Settings!$C$4)&amp;".mit."&amp;$A1797&amp;IF($C1797="","","."&amp;$C1797&amp;"."&amp;$B1797)&amp;IF(INDEX(Variables!$D$5:$D$205,MATCH($A1797,Variables!$A$5:$A$205,0))="","","."&amp;INDEX(Variables!$D$5:$D$205,MATCH($A1797,Variables!$A$5:$A$205,0)))&amp;"."&amp;K$5</f>
        <v/>
      </c>
      <c r="L1797" s="46">
        <f>L1779*Settings!$C$13*(INDEX(L$318:L$329,$D1797)+INDEX(L$305:L$316,$D1797))</f>
        <v/>
      </c>
      <c r="M1797" s="47">
        <f>M1779*Settings!$C$13*(INDEX(M$318:M$329,$D1797)+INDEX(M$305:M$316,$D1797))</f>
        <v/>
      </c>
      <c r="N1797" s="47">
        <f>N1779*Settings!$C$13*(INDEX(N$318:N$329,$D1797)+INDEX(N$305:N$316,$D1797))</f>
        <v/>
      </c>
      <c r="O1797" s="47">
        <f>O1779*Settings!$C$13*(INDEX(O$318:O$329,$D1797)+INDEX(O$305:O$316,$D1797))</f>
        <v/>
      </c>
      <c r="P1797" s="47">
        <f>P1779*Settings!$C$13*(INDEX(P$318:P$329,$D1797)+INDEX(P$305:P$316,$D1797))</f>
        <v/>
      </c>
      <c r="Q1797" s="47">
        <f>Q1779*Settings!$C$13*(INDEX(Q$318:Q$329,$D1797)+INDEX(Q$305:Q$316,$D1797))</f>
        <v/>
      </c>
      <c r="R1797" s="47">
        <f>R1779*Settings!$C$13*(INDEX(R$318:R$329,$D1797)+INDEX(R$305:R$316,$D1797))</f>
        <v/>
      </c>
      <c r="S1797" s="47">
        <f>S1779*Settings!$C$13*(INDEX(S$318:S$329,$D1797)+INDEX(S$305:S$316,$D1797))</f>
        <v/>
      </c>
      <c r="T1797" s="47">
        <f>T1779*Settings!$C$13*(INDEX(T$318:T$329,$D1797)+INDEX(T$305:T$316,$D1797))</f>
        <v/>
      </c>
      <c r="U1797" s="47">
        <f>U1779*Settings!$C$13*(INDEX(U$318:U$329,$D1797)+INDEX(U$305:U$316,$D1797))</f>
        <v/>
      </c>
      <c r="V1797" s="47">
        <f>V1779*Settings!$C$13*(INDEX(V$318:V$329,$D1797)+INDEX(V$305:V$316,$D1797))</f>
        <v/>
      </c>
      <c r="W1797" s="47">
        <f>W1779*Settings!$C$13*(INDEX(W$318:W$329,$D1797)+INDEX(W$305:W$316,$D1797))</f>
        <v/>
      </c>
      <c r="X1797" s="47">
        <f>X1779*Settings!$C$13*(INDEX(X$318:X$329,$D1797)+INDEX(X$305:X$316,$D1797))</f>
        <v/>
      </c>
      <c r="Y1797" s="47">
        <f>Y1779*Settings!$C$13*(INDEX(Y$318:Y$329,$D1797)+INDEX(Y$305:Y$316,$D1797))</f>
        <v/>
      </c>
      <c r="Z1797" s="47">
        <f>Z1779*Settings!$C$13*(INDEX(Z$318:Z$329,$D1797)+INDEX(Z$305:Z$316,$D1797))</f>
        <v/>
      </c>
      <c r="AA1797" s="47">
        <f>AA1779*Settings!$C$13*(INDEX(AA$318:AA$329,$D1797)+INDEX(AA$305:AA$316,$D1797))</f>
        <v/>
      </c>
      <c r="AB1797" s="47">
        <f>AB1779*Settings!$C$13*(INDEX(AB$318:AB$329,$D1797)+INDEX(AB$305:AB$316,$D1797))</f>
        <v/>
      </c>
      <c r="AC1797" s="47">
        <f>AC1779*Settings!$C$13*(INDEX(AC$318:AC$329,$D1797)+INDEX(AC$305:AC$316,$D1797))</f>
        <v/>
      </c>
      <c r="AD1797" s="58">
        <f>REVENUE(AD1779,Settings!$C$13,INDEX(AD$318:AD$329,$D1797)+INDEX(AD$305:AD$316,$D1797))</f>
        <v/>
      </c>
      <c r="AF1797" s="11">
        <f>LOWER(Settings!$C$4)&amp;".mit."&amp;$A1797&amp;IF($C1797="","","."&amp;$C1797&amp;"."&amp;$B1797)&amp;IF(INDEX(Variables!$D$5:$D$205,MATCH($A1797,Variables!$A$5:$A$205,0))="","","."&amp;INDEX(Variables!$D$5:$D$205,MATCH($A1797,Variables!$A$5:$A$205,0)))&amp;"."&amp;AF$5</f>
        <v/>
      </c>
      <c r="AG1797" s="46">
        <f>AG1779*Settings!$C$13*(INDEX(AG$318:AG$329,$D1797)+INDEX(AG$305:AG$316,$D1797))</f>
        <v/>
      </c>
      <c r="AH1797" s="47">
        <f>AH1779*Settings!$C$13*(INDEX(AH$318:AH$329,$D1797)+INDEX(AH$305:AH$316,$D1797))</f>
        <v/>
      </c>
      <c r="AI1797" s="47">
        <f>AI1779*Settings!$C$13*(INDEX(AI$318:AI$329,$D1797)+INDEX(AI$305:AI$316,$D1797))</f>
        <v/>
      </c>
      <c r="AJ1797" s="47">
        <f>AJ1779*Settings!$C$13*(INDEX(AJ$318:AJ$329,$D1797)+INDEX(AJ$305:AJ$316,$D1797))</f>
        <v/>
      </c>
      <c r="AK1797" s="47">
        <f>AK1779*Settings!$C$13*(INDEX(AK$318:AK$329,$D1797)+INDEX(AK$305:AK$316,$D1797))</f>
        <v/>
      </c>
      <c r="AL1797" s="47">
        <f>AL1779*Settings!$C$13*(INDEX(AL$318:AL$329,$D1797)+INDEX(AL$305:AL$316,$D1797))</f>
        <v/>
      </c>
      <c r="AM1797" s="47">
        <f>AM1779*Settings!$C$13*(INDEX(AM$318:AM$329,$D1797)+INDEX(AM$305:AM$316,$D1797))</f>
        <v/>
      </c>
      <c r="AN1797" s="47">
        <f>AN1779*Settings!$C$13*(INDEX(AN$318:AN$329,$D1797)+INDEX(AN$305:AN$316,$D1797))</f>
        <v/>
      </c>
      <c r="AO1797" s="47">
        <f>AO1779*Settings!$C$13*(INDEX(AO$318:AO$329,$D1797)+INDEX(AO$305:AO$316,$D1797))</f>
        <v/>
      </c>
      <c r="AP1797" s="47">
        <f>AP1779*Settings!$C$13*(INDEX(AP$318:AP$329,$D1797)+INDEX(AP$305:AP$316,$D1797))</f>
        <v/>
      </c>
      <c r="AQ1797" s="47">
        <f>AQ1779*Settings!$C$13*(INDEX(AQ$318:AQ$329,$D1797)+INDEX(AQ$305:AQ$316,$D1797))</f>
        <v/>
      </c>
      <c r="AR1797" s="47">
        <f>AR1779*Settings!$C$13*(INDEX(AR$318:AR$329,$D1797)+INDEX(AR$305:AR$316,$D1797))</f>
        <v/>
      </c>
      <c r="AS1797" s="47">
        <f>AS1779*Settings!$C$13*(INDEX(AS$318:AS$329,$D1797)+INDEX(AS$305:AS$316,$D1797))</f>
        <v/>
      </c>
      <c r="AT1797" s="47">
        <f>AT1779*Settings!$C$13*(INDEX(AT$318:AT$329,$D1797)+INDEX(AT$305:AT$316,$D1797))</f>
        <v/>
      </c>
      <c r="AU1797" s="47">
        <f>AU1779*Settings!$C$13*(INDEX(AU$318:AU$329,$D1797)+INDEX(AU$305:AU$316,$D1797))</f>
        <v/>
      </c>
      <c r="AV1797" s="47">
        <f>AV1779*Settings!$C$13*(INDEX(AV$318:AV$329,$D1797)+INDEX(AV$305:AV$316,$D1797))</f>
        <v/>
      </c>
      <c r="AW1797" s="47">
        <f>AW1779*Settings!$C$13*(INDEX(AW$318:AW$329,$D1797)+INDEX(AW$305:AW$316,$D1797))</f>
        <v/>
      </c>
      <c r="AX1797" s="47">
        <f>AX1779*Settings!$C$13*(INDEX(AX$318:AX$329,$D1797)+INDEX(AX$305:AX$316,$D1797))</f>
        <v/>
      </c>
      <c r="AY1797" s="58">
        <f>REVENUE(AY1779,Settings!$C$13,INDEX(AY$318:AY$329,$D1797)+INDEX(AY$305:AY$316,$D1797))</f>
        <v/>
      </c>
    </row>
    <row r="1798" hidden="1" outlineLevel="2">
      <c r="A1798" s="14" t="inlineStr">
        <is>
          <t>rtx</t>
        </is>
      </c>
      <c r="B1798" s="14" t="inlineStr">
        <is>
          <t>gso</t>
        </is>
      </c>
      <c r="C1798" s="14" t="inlineStr">
        <is>
          <t>omn</t>
        </is>
      </c>
      <c r="D1798" s="37">
        <f>INDEX(Inputs!$R$5:$R$132,MATCH($B1798&amp;"|"&amp;$C1798,Inputs!$A$5:$A$132,0))</f>
        <v/>
      </c>
      <c r="E1798" s="36" t="n"/>
      <c r="F1798" s="36" t="n"/>
      <c r="G1798" s="36" t="n"/>
      <c r="H1798" s="14">
        <f>INDEX(Variables!$B$5:$B$205,MATCH($A1798,Variables!$A$5:$A$205,0))&amp;IF($C1798="",""," | "&amp;INDEX(Mapping!$B$5:$B$26,MATCH($C1798,Mapping!$A$5:$A$26,0))&amp;" | "&amp;INDEX(Mapping!$B$30:$B$46,MATCH($B1798,Mapping!$A$30:$A$46,0)))</f>
        <v/>
      </c>
      <c r="I1798" s="14">
        <f>INDEX(Variables!$C$5:$C$205,MATCH($A1798,Variables!$A$5:$A$205,0))</f>
        <v/>
      </c>
      <c r="J1798" s="14">
        <f>INDEX(Variables!$E$5:$E$205,MATCH($A1798,Variables!$A$5:$A$205,0))</f>
        <v/>
      </c>
      <c r="K1798" s="11">
        <f>LOWER(Settings!$C$4)&amp;".mit."&amp;$A1798&amp;IF($C1798="","","."&amp;$C1798&amp;"."&amp;$B1798)&amp;IF(INDEX(Variables!$D$5:$D$205,MATCH($A1798,Variables!$A$5:$A$205,0))="","","."&amp;INDEX(Variables!$D$5:$D$205,MATCH($A1798,Variables!$A$5:$A$205,0)))&amp;"."&amp;K$5</f>
        <v/>
      </c>
      <c r="L1798" s="46">
        <f>L1780*Settings!$C$13*(INDEX(L$318:L$329,$D1798)+INDEX(L$305:L$316,$D1798))</f>
        <v/>
      </c>
      <c r="M1798" s="47">
        <f>M1780*Settings!$C$13*(INDEX(M$318:M$329,$D1798)+INDEX(M$305:M$316,$D1798))</f>
        <v/>
      </c>
      <c r="N1798" s="47">
        <f>N1780*Settings!$C$13*(INDEX(N$318:N$329,$D1798)+INDEX(N$305:N$316,$D1798))</f>
        <v/>
      </c>
      <c r="O1798" s="47">
        <f>O1780*Settings!$C$13*(INDEX(O$318:O$329,$D1798)+INDEX(O$305:O$316,$D1798))</f>
        <v/>
      </c>
      <c r="P1798" s="47">
        <f>P1780*Settings!$C$13*(INDEX(P$318:P$329,$D1798)+INDEX(P$305:P$316,$D1798))</f>
        <v/>
      </c>
      <c r="Q1798" s="47">
        <f>Q1780*Settings!$C$13*(INDEX(Q$318:Q$329,$D1798)+INDEX(Q$305:Q$316,$D1798))</f>
        <v/>
      </c>
      <c r="R1798" s="47">
        <f>R1780*Settings!$C$13*(INDEX(R$318:R$329,$D1798)+INDEX(R$305:R$316,$D1798))</f>
        <v/>
      </c>
      <c r="S1798" s="47">
        <f>S1780*Settings!$C$13*(INDEX(S$318:S$329,$D1798)+INDEX(S$305:S$316,$D1798))</f>
        <v/>
      </c>
      <c r="T1798" s="47">
        <f>T1780*Settings!$C$13*(INDEX(T$318:T$329,$D1798)+INDEX(T$305:T$316,$D1798))</f>
        <v/>
      </c>
      <c r="U1798" s="47">
        <f>U1780*Settings!$C$13*(INDEX(U$318:U$329,$D1798)+INDEX(U$305:U$316,$D1798))</f>
        <v/>
      </c>
      <c r="V1798" s="47">
        <f>V1780*Settings!$C$13*(INDEX(V$318:V$329,$D1798)+INDEX(V$305:V$316,$D1798))</f>
        <v/>
      </c>
      <c r="W1798" s="47">
        <f>W1780*Settings!$C$13*(INDEX(W$318:W$329,$D1798)+INDEX(W$305:W$316,$D1798))</f>
        <v/>
      </c>
      <c r="X1798" s="47">
        <f>X1780*Settings!$C$13*(INDEX(X$318:X$329,$D1798)+INDEX(X$305:X$316,$D1798))</f>
        <v/>
      </c>
      <c r="Y1798" s="47">
        <f>Y1780*Settings!$C$13*(INDEX(Y$318:Y$329,$D1798)+INDEX(Y$305:Y$316,$D1798))</f>
        <v/>
      </c>
      <c r="Z1798" s="47">
        <f>Z1780*Settings!$C$13*(INDEX(Z$318:Z$329,$D1798)+INDEX(Z$305:Z$316,$D1798))</f>
        <v/>
      </c>
      <c r="AA1798" s="47">
        <f>AA1780*Settings!$C$13*(INDEX(AA$318:AA$329,$D1798)+INDEX(AA$305:AA$316,$D1798))</f>
        <v/>
      </c>
      <c r="AB1798" s="47">
        <f>AB1780*Settings!$C$13*(INDEX(AB$318:AB$329,$D1798)+INDEX(AB$305:AB$316,$D1798))</f>
        <v/>
      </c>
      <c r="AC1798" s="47">
        <f>AC1780*Settings!$C$13*(INDEX(AC$318:AC$329,$D1798)+INDEX(AC$305:AC$316,$D1798))</f>
        <v/>
      </c>
      <c r="AD1798" s="58">
        <f>REVENUE(AD1780,Settings!$C$13,INDEX(AD$318:AD$329,$D1798)+INDEX(AD$305:AD$316,$D1798))</f>
        <v/>
      </c>
      <c r="AF1798" s="11">
        <f>LOWER(Settings!$C$4)&amp;".mit."&amp;$A1798&amp;IF($C1798="","","."&amp;$C1798&amp;"."&amp;$B1798)&amp;IF(INDEX(Variables!$D$5:$D$205,MATCH($A1798,Variables!$A$5:$A$205,0))="","","."&amp;INDEX(Variables!$D$5:$D$205,MATCH($A1798,Variables!$A$5:$A$205,0)))&amp;"."&amp;AF$5</f>
        <v/>
      </c>
      <c r="AG1798" s="46">
        <f>AG1780*Settings!$C$13*(INDEX(AG$318:AG$329,$D1798)+INDEX(AG$305:AG$316,$D1798))</f>
        <v/>
      </c>
      <c r="AH1798" s="47">
        <f>AH1780*Settings!$C$13*(INDEX(AH$318:AH$329,$D1798)+INDEX(AH$305:AH$316,$D1798))</f>
        <v/>
      </c>
      <c r="AI1798" s="47">
        <f>AI1780*Settings!$C$13*(INDEX(AI$318:AI$329,$D1798)+INDEX(AI$305:AI$316,$D1798))</f>
        <v/>
      </c>
      <c r="AJ1798" s="47">
        <f>AJ1780*Settings!$C$13*(INDEX(AJ$318:AJ$329,$D1798)+INDEX(AJ$305:AJ$316,$D1798))</f>
        <v/>
      </c>
      <c r="AK1798" s="47">
        <f>AK1780*Settings!$C$13*(INDEX(AK$318:AK$329,$D1798)+INDEX(AK$305:AK$316,$D1798))</f>
        <v/>
      </c>
      <c r="AL1798" s="47">
        <f>AL1780*Settings!$C$13*(INDEX(AL$318:AL$329,$D1798)+INDEX(AL$305:AL$316,$D1798))</f>
        <v/>
      </c>
      <c r="AM1798" s="47">
        <f>AM1780*Settings!$C$13*(INDEX(AM$318:AM$329,$D1798)+INDEX(AM$305:AM$316,$D1798))</f>
        <v/>
      </c>
      <c r="AN1798" s="47">
        <f>AN1780*Settings!$C$13*(INDEX(AN$318:AN$329,$D1798)+INDEX(AN$305:AN$316,$D1798))</f>
        <v/>
      </c>
      <c r="AO1798" s="47">
        <f>AO1780*Settings!$C$13*(INDEX(AO$318:AO$329,$D1798)+INDEX(AO$305:AO$316,$D1798))</f>
        <v/>
      </c>
      <c r="AP1798" s="47">
        <f>AP1780*Settings!$C$13*(INDEX(AP$318:AP$329,$D1798)+INDEX(AP$305:AP$316,$D1798))</f>
        <v/>
      </c>
      <c r="AQ1798" s="47">
        <f>AQ1780*Settings!$C$13*(INDEX(AQ$318:AQ$329,$D1798)+INDEX(AQ$305:AQ$316,$D1798))</f>
        <v/>
      </c>
      <c r="AR1798" s="47">
        <f>AR1780*Settings!$C$13*(INDEX(AR$318:AR$329,$D1798)+INDEX(AR$305:AR$316,$D1798))</f>
        <v/>
      </c>
      <c r="AS1798" s="47">
        <f>AS1780*Settings!$C$13*(INDEX(AS$318:AS$329,$D1798)+INDEX(AS$305:AS$316,$D1798))</f>
        <v/>
      </c>
      <c r="AT1798" s="47">
        <f>AT1780*Settings!$C$13*(INDEX(AT$318:AT$329,$D1798)+INDEX(AT$305:AT$316,$D1798))</f>
        <v/>
      </c>
      <c r="AU1798" s="47">
        <f>AU1780*Settings!$C$13*(INDEX(AU$318:AU$329,$D1798)+INDEX(AU$305:AU$316,$D1798))</f>
        <v/>
      </c>
      <c r="AV1798" s="47">
        <f>AV1780*Settings!$C$13*(INDEX(AV$318:AV$329,$D1798)+INDEX(AV$305:AV$316,$D1798))</f>
        <v/>
      </c>
      <c r="AW1798" s="47">
        <f>AW1780*Settings!$C$13*(INDEX(AW$318:AW$329,$D1798)+INDEX(AW$305:AW$316,$D1798))</f>
        <v/>
      </c>
      <c r="AX1798" s="47">
        <f>AX1780*Settings!$C$13*(INDEX(AX$318:AX$329,$D1798)+INDEX(AX$305:AX$316,$D1798))</f>
        <v/>
      </c>
      <c r="AY1798" s="58">
        <f>REVENUE(AY1780,Settings!$C$13,INDEX(AY$318:AY$329,$D1798)+INDEX(AY$305:AY$316,$D1798))</f>
        <v/>
      </c>
    </row>
    <row r="1799" hidden="1" outlineLevel="2">
      <c r="A1799" s="14" t="inlineStr">
        <is>
          <t>rtx</t>
        </is>
      </c>
      <c r="B1799" s="14" t="inlineStr">
        <is>
          <t>die</t>
        </is>
      </c>
      <c r="C1799" s="14" t="inlineStr">
        <is>
          <t>omn</t>
        </is>
      </c>
      <c r="D1799" s="37">
        <f>INDEX(Inputs!$R$5:$R$132,MATCH($B1799&amp;"|"&amp;$C1799,Inputs!$A$5:$A$132,0))</f>
        <v/>
      </c>
      <c r="E1799" s="36" t="n"/>
      <c r="F1799" s="36" t="n"/>
      <c r="G1799" s="36" t="n"/>
      <c r="H1799" s="14">
        <f>INDEX(Variables!$B$5:$B$205,MATCH($A1799,Variables!$A$5:$A$205,0))&amp;IF($C1799="",""," | "&amp;INDEX(Mapping!$B$5:$B$26,MATCH($C1799,Mapping!$A$5:$A$26,0))&amp;" | "&amp;INDEX(Mapping!$B$30:$B$46,MATCH($B1799,Mapping!$A$30:$A$46,0)))</f>
        <v/>
      </c>
      <c r="I1799" s="14">
        <f>INDEX(Variables!$C$5:$C$205,MATCH($A1799,Variables!$A$5:$A$205,0))</f>
        <v/>
      </c>
      <c r="J1799" s="14">
        <f>INDEX(Variables!$E$5:$E$205,MATCH($A1799,Variables!$A$5:$A$205,0))</f>
        <v/>
      </c>
      <c r="K1799" s="11">
        <f>LOWER(Settings!$C$4)&amp;".mit."&amp;$A1799&amp;IF($C1799="","","."&amp;$C1799&amp;"."&amp;$B1799)&amp;IF(INDEX(Variables!$D$5:$D$205,MATCH($A1799,Variables!$A$5:$A$205,0))="","","."&amp;INDEX(Variables!$D$5:$D$205,MATCH($A1799,Variables!$A$5:$A$205,0)))&amp;"."&amp;K$5</f>
        <v/>
      </c>
      <c r="L1799" s="46">
        <f>L1781*Settings!$C$13*(INDEX(L$318:L$329,$D1799)+INDEX(L$305:L$316,$D1799))</f>
        <v/>
      </c>
      <c r="M1799" s="47">
        <f>M1781*Settings!$C$13*(INDEX(M$318:M$329,$D1799)+INDEX(M$305:M$316,$D1799))</f>
        <v/>
      </c>
      <c r="N1799" s="47">
        <f>N1781*Settings!$C$13*(INDEX(N$318:N$329,$D1799)+INDEX(N$305:N$316,$D1799))</f>
        <v/>
      </c>
      <c r="O1799" s="47">
        <f>O1781*Settings!$C$13*(INDEX(O$318:O$329,$D1799)+INDEX(O$305:O$316,$D1799))</f>
        <v/>
      </c>
      <c r="P1799" s="47">
        <f>P1781*Settings!$C$13*(INDEX(P$318:P$329,$D1799)+INDEX(P$305:P$316,$D1799))</f>
        <v/>
      </c>
      <c r="Q1799" s="47">
        <f>Q1781*Settings!$C$13*(INDEX(Q$318:Q$329,$D1799)+INDEX(Q$305:Q$316,$D1799))</f>
        <v/>
      </c>
      <c r="R1799" s="47">
        <f>R1781*Settings!$C$13*(INDEX(R$318:R$329,$D1799)+INDEX(R$305:R$316,$D1799))</f>
        <v/>
      </c>
      <c r="S1799" s="47">
        <f>S1781*Settings!$C$13*(INDEX(S$318:S$329,$D1799)+INDEX(S$305:S$316,$D1799))</f>
        <v/>
      </c>
      <c r="T1799" s="47">
        <f>T1781*Settings!$C$13*(INDEX(T$318:T$329,$D1799)+INDEX(T$305:T$316,$D1799))</f>
        <v/>
      </c>
      <c r="U1799" s="47">
        <f>U1781*Settings!$C$13*(INDEX(U$318:U$329,$D1799)+INDEX(U$305:U$316,$D1799))</f>
        <v/>
      </c>
      <c r="V1799" s="47">
        <f>V1781*Settings!$C$13*(INDEX(V$318:V$329,$D1799)+INDEX(V$305:V$316,$D1799))</f>
        <v/>
      </c>
      <c r="W1799" s="47">
        <f>W1781*Settings!$C$13*(INDEX(W$318:W$329,$D1799)+INDEX(W$305:W$316,$D1799))</f>
        <v/>
      </c>
      <c r="X1799" s="47">
        <f>X1781*Settings!$C$13*(INDEX(X$318:X$329,$D1799)+INDEX(X$305:X$316,$D1799))</f>
        <v/>
      </c>
      <c r="Y1799" s="47">
        <f>Y1781*Settings!$C$13*(INDEX(Y$318:Y$329,$D1799)+INDEX(Y$305:Y$316,$D1799))</f>
        <v/>
      </c>
      <c r="Z1799" s="47">
        <f>Z1781*Settings!$C$13*(INDEX(Z$318:Z$329,$D1799)+INDEX(Z$305:Z$316,$D1799))</f>
        <v/>
      </c>
      <c r="AA1799" s="47">
        <f>AA1781*Settings!$C$13*(INDEX(AA$318:AA$329,$D1799)+INDEX(AA$305:AA$316,$D1799))</f>
        <v/>
      </c>
      <c r="AB1799" s="47">
        <f>AB1781*Settings!$C$13*(INDEX(AB$318:AB$329,$D1799)+INDEX(AB$305:AB$316,$D1799))</f>
        <v/>
      </c>
      <c r="AC1799" s="47">
        <f>AC1781*Settings!$C$13*(INDEX(AC$318:AC$329,$D1799)+INDEX(AC$305:AC$316,$D1799))</f>
        <v/>
      </c>
      <c r="AD1799" s="58">
        <f>REVENUE(AD1781,Settings!$C$13,INDEX(AD$318:AD$329,$D1799)+INDEX(AD$305:AD$316,$D1799))</f>
        <v/>
      </c>
      <c r="AF1799" s="11">
        <f>LOWER(Settings!$C$4)&amp;".mit."&amp;$A1799&amp;IF($C1799="","","."&amp;$C1799&amp;"."&amp;$B1799)&amp;IF(INDEX(Variables!$D$5:$D$205,MATCH($A1799,Variables!$A$5:$A$205,0))="","","."&amp;INDEX(Variables!$D$5:$D$205,MATCH($A1799,Variables!$A$5:$A$205,0)))&amp;"."&amp;AF$5</f>
        <v/>
      </c>
      <c r="AG1799" s="46">
        <f>AG1781*Settings!$C$13*(INDEX(AG$318:AG$329,$D1799)+INDEX(AG$305:AG$316,$D1799))</f>
        <v/>
      </c>
      <c r="AH1799" s="47">
        <f>AH1781*Settings!$C$13*(INDEX(AH$318:AH$329,$D1799)+INDEX(AH$305:AH$316,$D1799))</f>
        <v/>
      </c>
      <c r="AI1799" s="47">
        <f>AI1781*Settings!$C$13*(INDEX(AI$318:AI$329,$D1799)+INDEX(AI$305:AI$316,$D1799))</f>
        <v/>
      </c>
      <c r="AJ1799" s="47">
        <f>AJ1781*Settings!$C$13*(INDEX(AJ$318:AJ$329,$D1799)+INDEX(AJ$305:AJ$316,$D1799))</f>
        <v/>
      </c>
      <c r="AK1799" s="47">
        <f>AK1781*Settings!$C$13*(INDEX(AK$318:AK$329,$D1799)+INDEX(AK$305:AK$316,$D1799))</f>
        <v/>
      </c>
      <c r="AL1799" s="47">
        <f>AL1781*Settings!$C$13*(INDEX(AL$318:AL$329,$D1799)+INDEX(AL$305:AL$316,$D1799))</f>
        <v/>
      </c>
      <c r="AM1799" s="47">
        <f>AM1781*Settings!$C$13*(INDEX(AM$318:AM$329,$D1799)+INDEX(AM$305:AM$316,$D1799))</f>
        <v/>
      </c>
      <c r="AN1799" s="47">
        <f>AN1781*Settings!$C$13*(INDEX(AN$318:AN$329,$D1799)+INDEX(AN$305:AN$316,$D1799))</f>
        <v/>
      </c>
      <c r="AO1799" s="47">
        <f>AO1781*Settings!$C$13*(INDEX(AO$318:AO$329,$D1799)+INDEX(AO$305:AO$316,$D1799))</f>
        <v/>
      </c>
      <c r="AP1799" s="47">
        <f>AP1781*Settings!$C$13*(INDEX(AP$318:AP$329,$D1799)+INDEX(AP$305:AP$316,$D1799))</f>
        <v/>
      </c>
      <c r="AQ1799" s="47">
        <f>AQ1781*Settings!$C$13*(INDEX(AQ$318:AQ$329,$D1799)+INDEX(AQ$305:AQ$316,$D1799))</f>
        <v/>
      </c>
      <c r="AR1799" s="47">
        <f>AR1781*Settings!$C$13*(INDEX(AR$318:AR$329,$D1799)+INDEX(AR$305:AR$316,$D1799))</f>
        <v/>
      </c>
      <c r="AS1799" s="47">
        <f>AS1781*Settings!$C$13*(INDEX(AS$318:AS$329,$D1799)+INDEX(AS$305:AS$316,$D1799))</f>
        <v/>
      </c>
      <c r="AT1799" s="47">
        <f>AT1781*Settings!$C$13*(INDEX(AT$318:AT$329,$D1799)+INDEX(AT$305:AT$316,$D1799))</f>
        <v/>
      </c>
      <c r="AU1799" s="47">
        <f>AU1781*Settings!$C$13*(INDEX(AU$318:AU$329,$D1799)+INDEX(AU$305:AU$316,$D1799))</f>
        <v/>
      </c>
      <c r="AV1799" s="47">
        <f>AV1781*Settings!$C$13*(INDEX(AV$318:AV$329,$D1799)+INDEX(AV$305:AV$316,$D1799))</f>
        <v/>
      </c>
      <c r="AW1799" s="47">
        <f>AW1781*Settings!$C$13*(INDEX(AW$318:AW$329,$D1799)+INDEX(AW$305:AW$316,$D1799))</f>
        <v/>
      </c>
      <c r="AX1799" s="47">
        <f>AX1781*Settings!$C$13*(INDEX(AX$318:AX$329,$D1799)+INDEX(AX$305:AX$316,$D1799))</f>
        <v/>
      </c>
      <c r="AY1799" s="58">
        <f>REVENUE(AY1781,Settings!$C$13,INDEX(AY$318:AY$329,$D1799)+INDEX(AY$305:AY$316,$D1799))</f>
        <v/>
      </c>
    </row>
    <row r="1800" hidden="1" outlineLevel="2">
      <c r="A1800" s="14" t="inlineStr">
        <is>
          <t>rtx</t>
        </is>
      </c>
      <c r="B1800" s="14" t="inlineStr">
        <is>
          <t>lpg</t>
        </is>
      </c>
      <c r="C1800" s="14" t="inlineStr">
        <is>
          <t>omn</t>
        </is>
      </c>
      <c r="D1800" s="37">
        <f>INDEX(Inputs!$R$5:$R$132,MATCH($B1800&amp;"|"&amp;$C1800,Inputs!$A$5:$A$132,0))</f>
        <v/>
      </c>
      <c r="E1800" s="36" t="n"/>
      <c r="F1800" s="36" t="n"/>
      <c r="G1800" s="36" t="n"/>
      <c r="H1800" s="14">
        <f>INDEX(Variables!$B$5:$B$205,MATCH($A1800,Variables!$A$5:$A$205,0))&amp;IF($C1800="",""," | "&amp;INDEX(Mapping!$B$5:$B$26,MATCH($C1800,Mapping!$A$5:$A$26,0))&amp;" | "&amp;INDEX(Mapping!$B$30:$B$46,MATCH($B1800,Mapping!$A$30:$A$46,0)))</f>
        <v/>
      </c>
      <c r="I1800" s="14">
        <f>INDEX(Variables!$C$5:$C$205,MATCH($A1800,Variables!$A$5:$A$205,0))</f>
        <v/>
      </c>
      <c r="J1800" s="14">
        <f>INDEX(Variables!$E$5:$E$205,MATCH($A1800,Variables!$A$5:$A$205,0))</f>
        <v/>
      </c>
      <c r="K1800" s="11">
        <f>LOWER(Settings!$C$4)&amp;".mit."&amp;$A1800&amp;IF($C1800="","","."&amp;$C1800&amp;"."&amp;$B1800)&amp;IF(INDEX(Variables!$D$5:$D$205,MATCH($A1800,Variables!$A$5:$A$205,0))="","","."&amp;INDEX(Variables!$D$5:$D$205,MATCH($A1800,Variables!$A$5:$A$205,0)))&amp;"."&amp;K$5</f>
        <v/>
      </c>
      <c r="L1800" s="46">
        <f>L1782*Settings!$C$13*(INDEX(L$318:L$329,$D1800)+INDEX(L$305:L$316,$D1800))</f>
        <v/>
      </c>
      <c r="M1800" s="47">
        <f>M1782*Settings!$C$13*(INDEX(M$318:M$329,$D1800)+INDEX(M$305:M$316,$D1800))</f>
        <v/>
      </c>
      <c r="N1800" s="47">
        <f>N1782*Settings!$C$13*(INDEX(N$318:N$329,$D1800)+INDEX(N$305:N$316,$D1800))</f>
        <v/>
      </c>
      <c r="O1800" s="47">
        <f>O1782*Settings!$C$13*(INDEX(O$318:O$329,$D1800)+INDEX(O$305:O$316,$D1800))</f>
        <v/>
      </c>
      <c r="P1800" s="47">
        <f>P1782*Settings!$C$13*(INDEX(P$318:P$329,$D1800)+INDEX(P$305:P$316,$D1800))</f>
        <v/>
      </c>
      <c r="Q1800" s="47">
        <f>Q1782*Settings!$C$13*(INDEX(Q$318:Q$329,$D1800)+INDEX(Q$305:Q$316,$D1800))</f>
        <v/>
      </c>
      <c r="R1800" s="47">
        <f>R1782*Settings!$C$13*(INDEX(R$318:R$329,$D1800)+INDEX(R$305:R$316,$D1800))</f>
        <v/>
      </c>
      <c r="S1800" s="47">
        <f>S1782*Settings!$C$13*(INDEX(S$318:S$329,$D1800)+INDEX(S$305:S$316,$D1800))</f>
        <v/>
      </c>
      <c r="T1800" s="47">
        <f>T1782*Settings!$C$13*(INDEX(T$318:T$329,$D1800)+INDEX(T$305:T$316,$D1800))</f>
        <v/>
      </c>
      <c r="U1800" s="47">
        <f>U1782*Settings!$C$13*(INDEX(U$318:U$329,$D1800)+INDEX(U$305:U$316,$D1800))</f>
        <v/>
      </c>
      <c r="V1800" s="47">
        <f>V1782*Settings!$C$13*(INDEX(V$318:V$329,$D1800)+INDEX(V$305:V$316,$D1800))</f>
        <v/>
      </c>
      <c r="W1800" s="47">
        <f>W1782*Settings!$C$13*(INDEX(W$318:W$329,$D1800)+INDEX(W$305:W$316,$D1800))</f>
        <v/>
      </c>
      <c r="X1800" s="47">
        <f>X1782*Settings!$C$13*(INDEX(X$318:X$329,$D1800)+INDEX(X$305:X$316,$D1800))</f>
        <v/>
      </c>
      <c r="Y1800" s="47">
        <f>Y1782*Settings!$C$13*(INDEX(Y$318:Y$329,$D1800)+INDEX(Y$305:Y$316,$D1800))</f>
        <v/>
      </c>
      <c r="Z1800" s="47">
        <f>Z1782*Settings!$C$13*(INDEX(Z$318:Z$329,$D1800)+INDEX(Z$305:Z$316,$D1800))</f>
        <v/>
      </c>
      <c r="AA1800" s="47">
        <f>AA1782*Settings!$C$13*(INDEX(AA$318:AA$329,$D1800)+INDEX(AA$305:AA$316,$D1800))</f>
        <v/>
      </c>
      <c r="AB1800" s="47">
        <f>AB1782*Settings!$C$13*(INDEX(AB$318:AB$329,$D1800)+INDEX(AB$305:AB$316,$D1800))</f>
        <v/>
      </c>
      <c r="AC1800" s="47">
        <f>AC1782*Settings!$C$13*(INDEX(AC$318:AC$329,$D1800)+INDEX(AC$305:AC$316,$D1800))</f>
        <v/>
      </c>
      <c r="AD1800" s="58">
        <f>REVENUE(AD1782,Settings!$C$13,INDEX(AD$318:AD$329,$D1800)+INDEX(AD$305:AD$316,$D1800))</f>
        <v/>
      </c>
      <c r="AF1800" s="11">
        <f>LOWER(Settings!$C$4)&amp;".mit."&amp;$A1800&amp;IF($C1800="","","."&amp;$C1800&amp;"."&amp;$B1800)&amp;IF(INDEX(Variables!$D$5:$D$205,MATCH($A1800,Variables!$A$5:$A$205,0))="","","."&amp;INDEX(Variables!$D$5:$D$205,MATCH($A1800,Variables!$A$5:$A$205,0)))&amp;"."&amp;AF$5</f>
        <v/>
      </c>
      <c r="AG1800" s="46">
        <f>AG1782*Settings!$C$13*(INDEX(AG$318:AG$329,$D1800)+INDEX(AG$305:AG$316,$D1800))</f>
        <v/>
      </c>
      <c r="AH1800" s="47">
        <f>AH1782*Settings!$C$13*(INDEX(AH$318:AH$329,$D1800)+INDEX(AH$305:AH$316,$D1800))</f>
        <v/>
      </c>
      <c r="AI1800" s="47">
        <f>AI1782*Settings!$C$13*(INDEX(AI$318:AI$329,$D1800)+INDEX(AI$305:AI$316,$D1800))</f>
        <v/>
      </c>
      <c r="AJ1800" s="47">
        <f>AJ1782*Settings!$C$13*(INDEX(AJ$318:AJ$329,$D1800)+INDEX(AJ$305:AJ$316,$D1800))</f>
        <v/>
      </c>
      <c r="AK1800" s="47">
        <f>AK1782*Settings!$C$13*(INDEX(AK$318:AK$329,$D1800)+INDEX(AK$305:AK$316,$D1800))</f>
        <v/>
      </c>
      <c r="AL1800" s="47">
        <f>AL1782*Settings!$C$13*(INDEX(AL$318:AL$329,$D1800)+INDEX(AL$305:AL$316,$D1800))</f>
        <v/>
      </c>
      <c r="AM1800" s="47">
        <f>AM1782*Settings!$C$13*(INDEX(AM$318:AM$329,$D1800)+INDEX(AM$305:AM$316,$D1800))</f>
        <v/>
      </c>
      <c r="AN1800" s="47">
        <f>AN1782*Settings!$C$13*(INDEX(AN$318:AN$329,$D1800)+INDEX(AN$305:AN$316,$D1800))</f>
        <v/>
      </c>
      <c r="AO1800" s="47">
        <f>AO1782*Settings!$C$13*(INDEX(AO$318:AO$329,$D1800)+INDEX(AO$305:AO$316,$D1800))</f>
        <v/>
      </c>
      <c r="AP1800" s="47">
        <f>AP1782*Settings!$C$13*(INDEX(AP$318:AP$329,$D1800)+INDEX(AP$305:AP$316,$D1800))</f>
        <v/>
      </c>
      <c r="AQ1800" s="47">
        <f>AQ1782*Settings!$C$13*(INDEX(AQ$318:AQ$329,$D1800)+INDEX(AQ$305:AQ$316,$D1800))</f>
        <v/>
      </c>
      <c r="AR1800" s="47">
        <f>AR1782*Settings!$C$13*(INDEX(AR$318:AR$329,$D1800)+INDEX(AR$305:AR$316,$D1800))</f>
        <v/>
      </c>
      <c r="AS1800" s="47">
        <f>AS1782*Settings!$C$13*(INDEX(AS$318:AS$329,$D1800)+INDEX(AS$305:AS$316,$D1800))</f>
        <v/>
      </c>
      <c r="AT1800" s="47">
        <f>AT1782*Settings!$C$13*(INDEX(AT$318:AT$329,$D1800)+INDEX(AT$305:AT$316,$D1800))</f>
        <v/>
      </c>
      <c r="AU1800" s="47">
        <f>AU1782*Settings!$C$13*(INDEX(AU$318:AU$329,$D1800)+INDEX(AU$305:AU$316,$D1800))</f>
        <v/>
      </c>
      <c r="AV1800" s="47">
        <f>AV1782*Settings!$C$13*(INDEX(AV$318:AV$329,$D1800)+INDEX(AV$305:AV$316,$D1800))</f>
        <v/>
      </c>
      <c r="AW1800" s="47">
        <f>AW1782*Settings!$C$13*(INDEX(AW$318:AW$329,$D1800)+INDEX(AW$305:AW$316,$D1800))</f>
        <v/>
      </c>
      <c r="AX1800" s="47">
        <f>AX1782*Settings!$C$13*(INDEX(AX$318:AX$329,$D1800)+INDEX(AX$305:AX$316,$D1800))</f>
        <v/>
      </c>
      <c r="AY1800" s="58">
        <f>REVENUE(AY1782,Settings!$C$13,INDEX(AY$318:AY$329,$D1800)+INDEX(AY$305:AY$316,$D1800))</f>
        <v/>
      </c>
    </row>
    <row r="1801" hidden="1" outlineLevel="2">
      <c r="A1801" s="14" t="inlineStr">
        <is>
          <t>rtx</t>
        </is>
      </c>
      <c r="B1801" s="14" t="inlineStr">
        <is>
          <t>ker</t>
        </is>
      </c>
      <c r="C1801" s="14" t="inlineStr">
        <is>
          <t>omn</t>
        </is>
      </c>
      <c r="D1801" s="37">
        <f>INDEX(Inputs!$R$5:$R$132,MATCH($B1801&amp;"|"&amp;$C1801,Inputs!$A$5:$A$132,0))</f>
        <v/>
      </c>
      <c r="E1801" s="36" t="n"/>
      <c r="F1801" s="36" t="n"/>
      <c r="G1801" s="36" t="n"/>
      <c r="H1801" s="14">
        <f>INDEX(Variables!$B$5:$B$205,MATCH($A1801,Variables!$A$5:$A$205,0))&amp;IF($C1801="",""," | "&amp;INDEX(Mapping!$B$5:$B$26,MATCH($C1801,Mapping!$A$5:$A$26,0))&amp;" | "&amp;INDEX(Mapping!$B$30:$B$46,MATCH($B1801,Mapping!$A$30:$A$46,0)))</f>
        <v/>
      </c>
      <c r="I1801" s="14">
        <f>INDEX(Variables!$C$5:$C$205,MATCH($A1801,Variables!$A$5:$A$205,0))</f>
        <v/>
      </c>
      <c r="J1801" s="14">
        <f>INDEX(Variables!$E$5:$E$205,MATCH($A1801,Variables!$A$5:$A$205,0))</f>
        <v/>
      </c>
      <c r="K1801" s="11">
        <f>LOWER(Settings!$C$4)&amp;".mit."&amp;$A1801&amp;IF($C1801="","","."&amp;$C1801&amp;"."&amp;$B1801)&amp;IF(INDEX(Variables!$D$5:$D$205,MATCH($A1801,Variables!$A$5:$A$205,0))="","","."&amp;INDEX(Variables!$D$5:$D$205,MATCH($A1801,Variables!$A$5:$A$205,0)))&amp;"."&amp;K$5</f>
        <v/>
      </c>
      <c r="L1801" s="46">
        <f>L1783*Settings!$C$13*(INDEX(L$318:L$329,$D1801)+INDEX(L$305:L$316,$D1801))</f>
        <v/>
      </c>
      <c r="M1801" s="47">
        <f>M1783*Settings!$C$13*(INDEX(M$318:M$329,$D1801)+INDEX(M$305:M$316,$D1801))</f>
        <v/>
      </c>
      <c r="N1801" s="47">
        <f>N1783*Settings!$C$13*(INDEX(N$318:N$329,$D1801)+INDEX(N$305:N$316,$D1801))</f>
        <v/>
      </c>
      <c r="O1801" s="47">
        <f>O1783*Settings!$C$13*(INDEX(O$318:O$329,$D1801)+INDEX(O$305:O$316,$D1801))</f>
        <v/>
      </c>
      <c r="P1801" s="47">
        <f>P1783*Settings!$C$13*(INDEX(P$318:P$329,$D1801)+INDEX(P$305:P$316,$D1801))</f>
        <v/>
      </c>
      <c r="Q1801" s="47">
        <f>Q1783*Settings!$C$13*(INDEX(Q$318:Q$329,$D1801)+INDEX(Q$305:Q$316,$D1801))</f>
        <v/>
      </c>
      <c r="R1801" s="47">
        <f>R1783*Settings!$C$13*(INDEX(R$318:R$329,$D1801)+INDEX(R$305:R$316,$D1801))</f>
        <v/>
      </c>
      <c r="S1801" s="47">
        <f>S1783*Settings!$C$13*(INDEX(S$318:S$329,$D1801)+INDEX(S$305:S$316,$D1801))</f>
        <v/>
      </c>
      <c r="T1801" s="47">
        <f>T1783*Settings!$C$13*(INDEX(T$318:T$329,$D1801)+INDEX(T$305:T$316,$D1801))</f>
        <v/>
      </c>
      <c r="U1801" s="47">
        <f>U1783*Settings!$C$13*(INDEX(U$318:U$329,$D1801)+INDEX(U$305:U$316,$D1801))</f>
        <v/>
      </c>
      <c r="V1801" s="47">
        <f>V1783*Settings!$C$13*(INDEX(V$318:V$329,$D1801)+INDEX(V$305:V$316,$D1801))</f>
        <v/>
      </c>
      <c r="W1801" s="47">
        <f>W1783*Settings!$C$13*(INDEX(W$318:W$329,$D1801)+INDEX(W$305:W$316,$D1801))</f>
        <v/>
      </c>
      <c r="X1801" s="47">
        <f>X1783*Settings!$C$13*(INDEX(X$318:X$329,$D1801)+INDEX(X$305:X$316,$D1801))</f>
        <v/>
      </c>
      <c r="Y1801" s="47">
        <f>Y1783*Settings!$C$13*(INDEX(Y$318:Y$329,$D1801)+INDEX(Y$305:Y$316,$D1801))</f>
        <v/>
      </c>
      <c r="Z1801" s="47">
        <f>Z1783*Settings!$C$13*(INDEX(Z$318:Z$329,$D1801)+INDEX(Z$305:Z$316,$D1801))</f>
        <v/>
      </c>
      <c r="AA1801" s="47">
        <f>AA1783*Settings!$C$13*(INDEX(AA$318:AA$329,$D1801)+INDEX(AA$305:AA$316,$D1801))</f>
        <v/>
      </c>
      <c r="AB1801" s="47">
        <f>AB1783*Settings!$C$13*(INDEX(AB$318:AB$329,$D1801)+INDEX(AB$305:AB$316,$D1801))</f>
        <v/>
      </c>
      <c r="AC1801" s="47">
        <f>AC1783*Settings!$C$13*(INDEX(AC$318:AC$329,$D1801)+INDEX(AC$305:AC$316,$D1801))</f>
        <v/>
      </c>
      <c r="AD1801" s="58">
        <f>REVENUE(AD1783,Settings!$C$13,INDEX(AD$318:AD$329,$D1801)+INDEX(AD$305:AD$316,$D1801))</f>
        <v/>
      </c>
      <c r="AF1801" s="11">
        <f>LOWER(Settings!$C$4)&amp;".mit."&amp;$A1801&amp;IF($C1801="","","."&amp;$C1801&amp;"."&amp;$B1801)&amp;IF(INDEX(Variables!$D$5:$D$205,MATCH($A1801,Variables!$A$5:$A$205,0))="","","."&amp;INDEX(Variables!$D$5:$D$205,MATCH($A1801,Variables!$A$5:$A$205,0)))&amp;"."&amp;AF$5</f>
        <v/>
      </c>
      <c r="AG1801" s="46">
        <f>AG1783*Settings!$C$13*(INDEX(AG$318:AG$329,$D1801)+INDEX(AG$305:AG$316,$D1801))</f>
        <v/>
      </c>
      <c r="AH1801" s="47">
        <f>AH1783*Settings!$C$13*(INDEX(AH$318:AH$329,$D1801)+INDEX(AH$305:AH$316,$D1801))</f>
        <v/>
      </c>
      <c r="AI1801" s="47">
        <f>AI1783*Settings!$C$13*(INDEX(AI$318:AI$329,$D1801)+INDEX(AI$305:AI$316,$D1801))</f>
        <v/>
      </c>
      <c r="AJ1801" s="47">
        <f>AJ1783*Settings!$C$13*(INDEX(AJ$318:AJ$329,$D1801)+INDEX(AJ$305:AJ$316,$D1801))</f>
        <v/>
      </c>
      <c r="AK1801" s="47">
        <f>AK1783*Settings!$C$13*(INDEX(AK$318:AK$329,$D1801)+INDEX(AK$305:AK$316,$D1801))</f>
        <v/>
      </c>
      <c r="AL1801" s="47">
        <f>AL1783*Settings!$C$13*(INDEX(AL$318:AL$329,$D1801)+INDEX(AL$305:AL$316,$D1801))</f>
        <v/>
      </c>
      <c r="AM1801" s="47">
        <f>AM1783*Settings!$C$13*(INDEX(AM$318:AM$329,$D1801)+INDEX(AM$305:AM$316,$D1801))</f>
        <v/>
      </c>
      <c r="AN1801" s="47">
        <f>AN1783*Settings!$C$13*(INDEX(AN$318:AN$329,$D1801)+INDEX(AN$305:AN$316,$D1801))</f>
        <v/>
      </c>
      <c r="AO1801" s="47">
        <f>AO1783*Settings!$C$13*(INDEX(AO$318:AO$329,$D1801)+INDEX(AO$305:AO$316,$D1801))</f>
        <v/>
      </c>
      <c r="AP1801" s="47">
        <f>AP1783*Settings!$C$13*(INDEX(AP$318:AP$329,$D1801)+INDEX(AP$305:AP$316,$D1801))</f>
        <v/>
      </c>
      <c r="AQ1801" s="47">
        <f>AQ1783*Settings!$C$13*(INDEX(AQ$318:AQ$329,$D1801)+INDEX(AQ$305:AQ$316,$D1801))</f>
        <v/>
      </c>
      <c r="AR1801" s="47">
        <f>AR1783*Settings!$C$13*(INDEX(AR$318:AR$329,$D1801)+INDEX(AR$305:AR$316,$D1801))</f>
        <v/>
      </c>
      <c r="AS1801" s="47">
        <f>AS1783*Settings!$C$13*(INDEX(AS$318:AS$329,$D1801)+INDEX(AS$305:AS$316,$D1801))</f>
        <v/>
      </c>
      <c r="AT1801" s="47">
        <f>AT1783*Settings!$C$13*(INDEX(AT$318:AT$329,$D1801)+INDEX(AT$305:AT$316,$D1801))</f>
        <v/>
      </c>
      <c r="AU1801" s="47">
        <f>AU1783*Settings!$C$13*(INDEX(AU$318:AU$329,$D1801)+INDEX(AU$305:AU$316,$D1801))</f>
        <v/>
      </c>
      <c r="AV1801" s="47">
        <f>AV1783*Settings!$C$13*(INDEX(AV$318:AV$329,$D1801)+INDEX(AV$305:AV$316,$D1801))</f>
        <v/>
      </c>
      <c r="AW1801" s="47">
        <f>AW1783*Settings!$C$13*(INDEX(AW$318:AW$329,$D1801)+INDEX(AW$305:AW$316,$D1801))</f>
        <v/>
      </c>
      <c r="AX1801" s="47">
        <f>AX1783*Settings!$C$13*(INDEX(AX$318:AX$329,$D1801)+INDEX(AX$305:AX$316,$D1801))</f>
        <v/>
      </c>
      <c r="AY1801" s="58">
        <f>REVENUE(AY1783,Settings!$C$13,INDEX(AY$318:AY$329,$D1801)+INDEX(AY$305:AY$316,$D1801))</f>
        <v/>
      </c>
    </row>
    <row r="1802" hidden="1" outlineLevel="2">
      <c r="A1802" s="14" t="inlineStr">
        <is>
          <t>rtx</t>
        </is>
      </c>
      <c r="B1802" s="14" t="inlineStr">
        <is>
          <t>oop</t>
        </is>
      </c>
      <c r="C1802" s="14" t="inlineStr">
        <is>
          <t>omn</t>
        </is>
      </c>
      <c r="D1802" s="37">
        <f>INDEX(Inputs!$R$5:$R$132,MATCH($B1802&amp;"|"&amp;$C1802,Inputs!$A$5:$A$132,0))</f>
        <v/>
      </c>
      <c r="E1802" s="36" t="n"/>
      <c r="F1802" s="36" t="n"/>
      <c r="G1802" s="36" t="n"/>
      <c r="H1802" s="14">
        <f>INDEX(Variables!$B$5:$B$205,MATCH($A1802,Variables!$A$5:$A$205,0))&amp;IF($C1802="",""," | "&amp;INDEX(Mapping!$B$5:$B$26,MATCH($C1802,Mapping!$A$5:$A$26,0))&amp;" | "&amp;INDEX(Mapping!$B$30:$B$46,MATCH($B1802,Mapping!$A$30:$A$46,0)))</f>
        <v/>
      </c>
      <c r="I1802" s="14">
        <f>INDEX(Variables!$C$5:$C$205,MATCH($A1802,Variables!$A$5:$A$205,0))</f>
        <v/>
      </c>
      <c r="J1802" s="14">
        <f>INDEX(Variables!$E$5:$E$205,MATCH($A1802,Variables!$A$5:$A$205,0))</f>
        <v/>
      </c>
      <c r="K1802" s="11">
        <f>LOWER(Settings!$C$4)&amp;".mit."&amp;$A1802&amp;IF($C1802="","","."&amp;$C1802&amp;"."&amp;$B1802)&amp;IF(INDEX(Variables!$D$5:$D$205,MATCH($A1802,Variables!$A$5:$A$205,0))="","","."&amp;INDEX(Variables!$D$5:$D$205,MATCH($A1802,Variables!$A$5:$A$205,0)))&amp;"."&amp;K$5</f>
        <v/>
      </c>
      <c r="L1802" s="46">
        <f>L1784*Settings!$C$13*(INDEX(L$318:L$329,$D1802)+INDEX(L$305:L$316,$D1802))</f>
        <v/>
      </c>
      <c r="M1802" s="47">
        <f>M1784*Settings!$C$13*(INDEX(M$318:M$329,$D1802)+INDEX(M$305:M$316,$D1802))</f>
        <v/>
      </c>
      <c r="N1802" s="47">
        <f>N1784*Settings!$C$13*(INDEX(N$318:N$329,$D1802)+INDEX(N$305:N$316,$D1802))</f>
        <v/>
      </c>
      <c r="O1802" s="47">
        <f>O1784*Settings!$C$13*(INDEX(O$318:O$329,$D1802)+INDEX(O$305:O$316,$D1802))</f>
        <v/>
      </c>
      <c r="P1802" s="47">
        <f>P1784*Settings!$C$13*(INDEX(P$318:P$329,$D1802)+INDEX(P$305:P$316,$D1802))</f>
        <v/>
      </c>
      <c r="Q1802" s="47">
        <f>Q1784*Settings!$C$13*(INDEX(Q$318:Q$329,$D1802)+INDEX(Q$305:Q$316,$D1802))</f>
        <v/>
      </c>
      <c r="R1802" s="47">
        <f>R1784*Settings!$C$13*(INDEX(R$318:R$329,$D1802)+INDEX(R$305:R$316,$D1802))</f>
        <v/>
      </c>
      <c r="S1802" s="47">
        <f>S1784*Settings!$C$13*(INDEX(S$318:S$329,$D1802)+INDEX(S$305:S$316,$D1802))</f>
        <v/>
      </c>
      <c r="T1802" s="47">
        <f>T1784*Settings!$C$13*(INDEX(T$318:T$329,$D1802)+INDEX(T$305:T$316,$D1802))</f>
        <v/>
      </c>
      <c r="U1802" s="47">
        <f>U1784*Settings!$C$13*(INDEX(U$318:U$329,$D1802)+INDEX(U$305:U$316,$D1802))</f>
        <v/>
      </c>
      <c r="V1802" s="47">
        <f>V1784*Settings!$C$13*(INDEX(V$318:V$329,$D1802)+INDEX(V$305:V$316,$D1802))</f>
        <v/>
      </c>
      <c r="W1802" s="47">
        <f>W1784*Settings!$C$13*(INDEX(W$318:W$329,$D1802)+INDEX(W$305:W$316,$D1802))</f>
        <v/>
      </c>
      <c r="X1802" s="47">
        <f>X1784*Settings!$C$13*(INDEX(X$318:X$329,$D1802)+INDEX(X$305:X$316,$D1802))</f>
        <v/>
      </c>
      <c r="Y1802" s="47">
        <f>Y1784*Settings!$C$13*(INDEX(Y$318:Y$329,$D1802)+INDEX(Y$305:Y$316,$D1802))</f>
        <v/>
      </c>
      <c r="Z1802" s="47">
        <f>Z1784*Settings!$C$13*(INDEX(Z$318:Z$329,$D1802)+INDEX(Z$305:Z$316,$D1802))</f>
        <v/>
      </c>
      <c r="AA1802" s="47">
        <f>AA1784*Settings!$C$13*(INDEX(AA$318:AA$329,$D1802)+INDEX(AA$305:AA$316,$D1802))</f>
        <v/>
      </c>
      <c r="AB1802" s="47">
        <f>AB1784*Settings!$C$13*(INDEX(AB$318:AB$329,$D1802)+INDEX(AB$305:AB$316,$D1802))</f>
        <v/>
      </c>
      <c r="AC1802" s="47">
        <f>AC1784*Settings!$C$13*(INDEX(AC$318:AC$329,$D1802)+INDEX(AC$305:AC$316,$D1802))</f>
        <v/>
      </c>
      <c r="AD1802" s="58">
        <f>REVENUE(AD1784,Settings!$C$13,INDEX(AD$318:AD$329,$D1802)+INDEX(AD$305:AD$316,$D1802))</f>
        <v/>
      </c>
      <c r="AF1802" s="11">
        <f>LOWER(Settings!$C$4)&amp;".mit."&amp;$A1802&amp;IF($C1802="","","."&amp;$C1802&amp;"."&amp;$B1802)&amp;IF(INDEX(Variables!$D$5:$D$205,MATCH($A1802,Variables!$A$5:$A$205,0))="","","."&amp;INDEX(Variables!$D$5:$D$205,MATCH($A1802,Variables!$A$5:$A$205,0)))&amp;"."&amp;AF$5</f>
        <v/>
      </c>
      <c r="AG1802" s="46">
        <f>AG1784*Settings!$C$13*(INDEX(AG$318:AG$329,$D1802)+INDEX(AG$305:AG$316,$D1802))</f>
        <v/>
      </c>
      <c r="AH1802" s="47">
        <f>AH1784*Settings!$C$13*(INDEX(AH$318:AH$329,$D1802)+INDEX(AH$305:AH$316,$D1802))</f>
        <v/>
      </c>
      <c r="AI1802" s="47">
        <f>AI1784*Settings!$C$13*(INDEX(AI$318:AI$329,$D1802)+INDEX(AI$305:AI$316,$D1802))</f>
        <v/>
      </c>
      <c r="AJ1802" s="47">
        <f>AJ1784*Settings!$C$13*(INDEX(AJ$318:AJ$329,$D1802)+INDEX(AJ$305:AJ$316,$D1802))</f>
        <v/>
      </c>
      <c r="AK1802" s="47">
        <f>AK1784*Settings!$C$13*(INDEX(AK$318:AK$329,$D1802)+INDEX(AK$305:AK$316,$D1802))</f>
        <v/>
      </c>
      <c r="AL1802" s="47">
        <f>AL1784*Settings!$C$13*(INDEX(AL$318:AL$329,$D1802)+INDEX(AL$305:AL$316,$D1802))</f>
        <v/>
      </c>
      <c r="AM1802" s="47">
        <f>AM1784*Settings!$C$13*(INDEX(AM$318:AM$329,$D1802)+INDEX(AM$305:AM$316,$D1802))</f>
        <v/>
      </c>
      <c r="AN1802" s="47">
        <f>AN1784*Settings!$C$13*(INDEX(AN$318:AN$329,$D1802)+INDEX(AN$305:AN$316,$D1802))</f>
        <v/>
      </c>
      <c r="AO1802" s="47">
        <f>AO1784*Settings!$C$13*(INDEX(AO$318:AO$329,$D1802)+INDEX(AO$305:AO$316,$D1802))</f>
        <v/>
      </c>
      <c r="AP1802" s="47">
        <f>AP1784*Settings!$C$13*(INDEX(AP$318:AP$329,$D1802)+INDEX(AP$305:AP$316,$D1802))</f>
        <v/>
      </c>
      <c r="AQ1802" s="47">
        <f>AQ1784*Settings!$C$13*(INDEX(AQ$318:AQ$329,$D1802)+INDEX(AQ$305:AQ$316,$D1802))</f>
        <v/>
      </c>
      <c r="AR1802" s="47">
        <f>AR1784*Settings!$C$13*(INDEX(AR$318:AR$329,$D1802)+INDEX(AR$305:AR$316,$D1802))</f>
        <v/>
      </c>
      <c r="AS1802" s="47">
        <f>AS1784*Settings!$C$13*(INDEX(AS$318:AS$329,$D1802)+INDEX(AS$305:AS$316,$D1802))</f>
        <v/>
      </c>
      <c r="AT1802" s="47">
        <f>AT1784*Settings!$C$13*(INDEX(AT$318:AT$329,$D1802)+INDEX(AT$305:AT$316,$D1802))</f>
        <v/>
      </c>
      <c r="AU1802" s="47">
        <f>AU1784*Settings!$C$13*(INDEX(AU$318:AU$329,$D1802)+INDEX(AU$305:AU$316,$D1802))</f>
        <v/>
      </c>
      <c r="AV1802" s="47">
        <f>AV1784*Settings!$C$13*(INDEX(AV$318:AV$329,$D1802)+INDEX(AV$305:AV$316,$D1802))</f>
        <v/>
      </c>
      <c r="AW1802" s="47">
        <f>AW1784*Settings!$C$13*(INDEX(AW$318:AW$329,$D1802)+INDEX(AW$305:AW$316,$D1802))</f>
        <v/>
      </c>
      <c r="AX1802" s="47">
        <f>AX1784*Settings!$C$13*(INDEX(AX$318:AX$329,$D1802)+INDEX(AX$305:AX$316,$D1802))</f>
        <v/>
      </c>
      <c r="AY1802" s="58">
        <f>REVENUE(AY1784,Settings!$C$13,INDEX(AY$318:AY$329,$D1802)+INDEX(AY$305:AY$316,$D1802))</f>
        <v/>
      </c>
    </row>
    <row r="1803" hidden="1" outlineLevel="2">
      <c r="A1803" s="14" t="inlineStr">
        <is>
          <t>rtx</t>
        </is>
      </c>
      <c r="B1803" s="14" t="inlineStr">
        <is>
          <t>bio</t>
        </is>
      </c>
      <c r="C1803" s="14" t="inlineStr">
        <is>
          <t>omn</t>
        </is>
      </c>
      <c r="D1803" s="37">
        <f>INDEX(Inputs!$R$5:$R$132,MATCH($B1803&amp;"|"&amp;$C1803,Inputs!$A$5:$A$132,0))</f>
        <v/>
      </c>
      <c r="E1803" s="36" t="n"/>
      <c r="F1803" s="36" t="n"/>
      <c r="G1803" s="36" t="n"/>
      <c r="H1803" s="14">
        <f>INDEX(Variables!$B$5:$B$205,MATCH($A1803,Variables!$A$5:$A$205,0))&amp;IF($C1803="",""," | "&amp;INDEX(Mapping!$B$5:$B$26,MATCH($C1803,Mapping!$A$5:$A$26,0))&amp;" | "&amp;INDEX(Mapping!$B$30:$B$46,MATCH($B1803,Mapping!$A$30:$A$46,0)))</f>
        <v/>
      </c>
      <c r="I1803" s="14">
        <f>INDEX(Variables!$C$5:$C$205,MATCH($A1803,Variables!$A$5:$A$205,0))</f>
        <v/>
      </c>
      <c r="J1803" s="14">
        <f>INDEX(Variables!$E$5:$E$205,MATCH($A1803,Variables!$A$5:$A$205,0))</f>
        <v/>
      </c>
      <c r="K1803" s="11">
        <f>LOWER(Settings!$C$4)&amp;".mit."&amp;$A1803&amp;IF($C1803="","","."&amp;$C1803&amp;"."&amp;$B1803)&amp;IF(INDEX(Variables!$D$5:$D$205,MATCH($A1803,Variables!$A$5:$A$205,0))="","","."&amp;INDEX(Variables!$D$5:$D$205,MATCH($A1803,Variables!$A$5:$A$205,0)))&amp;"."&amp;K$5</f>
        <v/>
      </c>
      <c r="L1803" s="46">
        <f>L1785*Settings!$C$13*(INDEX(L$318:L$329,$D1803)+INDEX(L$305:L$316,$D1803))</f>
        <v/>
      </c>
      <c r="M1803" s="47">
        <f>M1785*Settings!$C$13*(INDEX(M$318:M$329,$D1803)+INDEX(M$305:M$316,$D1803))</f>
        <v/>
      </c>
      <c r="N1803" s="47">
        <f>N1785*Settings!$C$13*(INDEX(N$318:N$329,$D1803)+INDEX(N$305:N$316,$D1803))</f>
        <v/>
      </c>
      <c r="O1803" s="47">
        <f>O1785*Settings!$C$13*(INDEX(O$318:O$329,$D1803)+INDEX(O$305:O$316,$D1803))</f>
        <v/>
      </c>
      <c r="P1803" s="47">
        <f>P1785*Settings!$C$13*(INDEX(P$318:P$329,$D1803)+INDEX(P$305:P$316,$D1803))</f>
        <v/>
      </c>
      <c r="Q1803" s="47">
        <f>Q1785*Settings!$C$13*(INDEX(Q$318:Q$329,$D1803)+INDEX(Q$305:Q$316,$D1803))</f>
        <v/>
      </c>
      <c r="R1803" s="47">
        <f>R1785*Settings!$C$13*(INDEX(R$318:R$329,$D1803)+INDEX(R$305:R$316,$D1803))</f>
        <v/>
      </c>
      <c r="S1803" s="47">
        <f>S1785*Settings!$C$13*(INDEX(S$318:S$329,$D1803)+INDEX(S$305:S$316,$D1803))</f>
        <v/>
      </c>
      <c r="T1803" s="47">
        <f>T1785*Settings!$C$13*(INDEX(T$318:T$329,$D1803)+INDEX(T$305:T$316,$D1803))</f>
        <v/>
      </c>
      <c r="U1803" s="47">
        <f>U1785*Settings!$C$13*(INDEX(U$318:U$329,$D1803)+INDEX(U$305:U$316,$D1803))</f>
        <v/>
      </c>
      <c r="V1803" s="47">
        <f>V1785*Settings!$C$13*(INDEX(V$318:V$329,$D1803)+INDEX(V$305:V$316,$D1803))</f>
        <v/>
      </c>
      <c r="W1803" s="47">
        <f>W1785*Settings!$C$13*(INDEX(W$318:W$329,$D1803)+INDEX(W$305:W$316,$D1803))</f>
        <v/>
      </c>
      <c r="X1803" s="47">
        <f>X1785*Settings!$C$13*(INDEX(X$318:X$329,$D1803)+INDEX(X$305:X$316,$D1803))</f>
        <v/>
      </c>
      <c r="Y1803" s="47">
        <f>Y1785*Settings!$C$13*(INDEX(Y$318:Y$329,$D1803)+INDEX(Y$305:Y$316,$D1803))</f>
        <v/>
      </c>
      <c r="Z1803" s="47">
        <f>Z1785*Settings!$C$13*(INDEX(Z$318:Z$329,$D1803)+INDEX(Z$305:Z$316,$D1803))</f>
        <v/>
      </c>
      <c r="AA1803" s="47">
        <f>AA1785*Settings!$C$13*(INDEX(AA$318:AA$329,$D1803)+INDEX(AA$305:AA$316,$D1803))</f>
        <v/>
      </c>
      <c r="AB1803" s="47">
        <f>AB1785*Settings!$C$13*(INDEX(AB$318:AB$329,$D1803)+INDEX(AB$305:AB$316,$D1803))</f>
        <v/>
      </c>
      <c r="AC1803" s="47">
        <f>AC1785*Settings!$C$13*(INDEX(AC$318:AC$329,$D1803)+INDEX(AC$305:AC$316,$D1803))</f>
        <v/>
      </c>
      <c r="AD1803" s="58">
        <f>REVENUE(AD1785,Settings!$C$13,INDEX(AD$318:AD$329,$D1803)+INDEX(AD$305:AD$316,$D1803))</f>
        <v/>
      </c>
      <c r="AF1803" s="11">
        <f>LOWER(Settings!$C$4)&amp;".mit."&amp;$A1803&amp;IF($C1803="","","."&amp;$C1803&amp;"."&amp;$B1803)&amp;IF(INDEX(Variables!$D$5:$D$205,MATCH($A1803,Variables!$A$5:$A$205,0))="","","."&amp;INDEX(Variables!$D$5:$D$205,MATCH($A1803,Variables!$A$5:$A$205,0)))&amp;"."&amp;AF$5</f>
        <v/>
      </c>
      <c r="AG1803" s="46">
        <f>AG1785*Settings!$C$13*(INDEX(AG$318:AG$329,$D1803)+INDEX(AG$305:AG$316,$D1803))</f>
        <v/>
      </c>
      <c r="AH1803" s="47">
        <f>AH1785*Settings!$C$13*(INDEX(AH$318:AH$329,$D1803)+INDEX(AH$305:AH$316,$D1803))</f>
        <v/>
      </c>
      <c r="AI1803" s="47">
        <f>AI1785*Settings!$C$13*(INDEX(AI$318:AI$329,$D1803)+INDEX(AI$305:AI$316,$D1803))</f>
        <v/>
      </c>
      <c r="AJ1803" s="47">
        <f>AJ1785*Settings!$C$13*(INDEX(AJ$318:AJ$329,$D1803)+INDEX(AJ$305:AJ$316,$D1803))</f>
        <v/>
      </c>
      <c r="AK1803" s="47">
        <f>AK1785*Settings!$C$13*(INDEX(AK$318:AK$329,$D1803)+INDEX(AK$305:AK$316,$D1803))</f>
        <v/>
      </c>
      <c r="AL1803" s="47">
        <f>AL1785*Settings!$C$13*(INDEX(AL$318:AL$329,$D1803)+INDEX(AL$305:AL$316,$D1803))</f>
        <v/>
      </c>
      <c r="AM1803" s="47">
        <f>AM1785*Settings!$C$13*(INDEX(AM$318:AM$329,$D1803)+INDEX(AM$305:AM$316,$D1803))</f>
        <v/>
      </c>
      <c r="AN1803" s="47">
        <f>AN1785*Settings!$C$13*(INDEX(AN$318:AN$329,$D1803)+INDEX(AN$305:AN$316,$D1803))</f>
        <v/>
      </c>
      <c r="AO1803" s="47">
        <f>AO1785*Settings!$C$13*(INDEX(AO$318:AO$329,$D1803)+INDEX(AO$305:AO$316,$D1803))</f>
        <v/>
      </c>
      <c r="AP1803" s="47">
        <f>AP1785*Settings!$C$13*(INDEX(AP$318:AP$329,$D1803)+INDEX(AP$305:AP$316,$D1803))</f>
        <v/>
      </c>
      <c r="AQ1803" s="47">
        <f>AQ1785*Settings!$C$13*(INDEX(AQ$318:AQ$329,$D1803)+INDEX(AQ$305:AQ$316,$D1803))</f>
        <v/>
      </c>
      <c r="AR1803" s="47">
        <f>AR1785*Settings!$C$13*(INDEX(AR$318:AR$329,$D1803)+INDEX(AR$305:AR$316,$D1803))</f>
        <v/>
      </c>
      <c r="AS1803" s="47">
        <f>AS1785*Settings!$C$13*(INDEX(AS$318:AS$329,$D1803)+INDEX(AS$305:AS$316,$D1803))</f>
        <v/>
      </c>
      <c r="AT1803" s="47">
        <f>AT1785*Settings!$C$13*(INDEX(AT$318:AT$329,$D1803)+INDEX(AT$305:AT$316,$D1803))</f>
        <v/>
      </c>
      <c r="AU1803" s="47">
        <f>AU1785*Settings!$C$13*(INDEX(AU$318:AU$329,$D1803)+INDEX(AU$305:AU$316,$D1803))</f>
        <v/>
      </c>
      <c r="AV1803" s="47">
        <f>AV1785*Settings!$C$13*(INDEX(AV$318:AV$329,$D1803)+INDEX(AV$305:AV$316,$D1803))</f>
        <v/>
      </c>
      <c r="AW1803" s="47">
        <f>AW1785*Settings!$C$13*(INDEX(AW$318:AW$329,$D1803)+INDEX(AW$305:AW$316,$D1803))</f>
        <v/>
      </c>
      <c r="AX1803" s="47">
        <f>AX1785*Settings!$C$13*(INDEX(AX$318:AX$329,$D1803)+INDEX(AX$305:AX$316,$D1803))</f>
        <v/>
      </c>
      <c r="AY1803" s="58">
        <f>REVENUE(AY1785,Settings!$C$13,INDEX(AY$318:AY$329,$D1803)+INDEX(AY$305:AY$316,$D1803))</f>
        <v/>
      </c>
    </row>
    <row r="1804" hidden="1" outlineLevel="2"/>
    <row r="1805" hidden="1" outlineLevel="2">
      <c r="A1805" s="14" t="inlineStr">
        <is>
          <t>rsub</t>
        </is>
      </c>
      <c r="B1805" s="14" t="inlineStr">
        <is>
          <t>coa</t>
        </is>
      </c>
      <c r="C1805" s="14" t="inlineStr">
        <is>
          <t>omn</t>
        </is>
      </c>
      <c r="D1805" s="37">
        <f>INDEX(Inputs!$R$5:$R$132,MATCH($B1805&amp;"|"&amp;$C1805,Inputs!$A$5:$A$132,0))</f>
        <v/>
      </c>
      <c r="E1805" s="36" t="n"/>
      <c r="F1805" s="36" t="n"/>
      <c r="G1805" s="36" t="n"/>
      <c r="H1805" s="14">
        <f>INDEX(Variables!$B$5:$B$205,MATCH($A1805,Variables!$A$5:$A$205,0))&amp;IF($C1805="",""," | "&amp;INDEX(Mapping!$B$5:$B$26,MATCH($C1805,Mapping!$A$5:$A$26,0))&amp;" | "&amp;INDEX(Mapping!$B$30:$B$46,MATCH($B1805,Mapping!$A$30:$A$46,0)))</f>
        <v/>
      </c>
      <c r="I1805" s="14">
        <f>INDEX(Variables!$C$5:$C$205,MATCH($A1805,Variables!$A$5:$A$205,0))</f>
        <v/>
      </c>
      <c r="J1805" s="14">
        <f>INDEX(Variables!$E$5:$E$205,MATCH($A1805,Variables!$A$5:$A$205,0))</f>
        <v/>
      </c>
      <c r="K1805" s="11">
        <f>LOWER(Settings!$C$4)&amp;".mit."&amp;$A1805&amp;IF($C1805="","","."&amp;$C1805&amp;"."&amp;$B1805)&amp;IF(INDEX(Variables!$D$5:$D$205,MATCH($A1805,Variables!$A$5:$A$205,0))="","","."&amp;INDEX(Variables!$D$5:$D$205,MATCH($A1805,Variables!$A$5:$A$205,0)))&amp;"."&amp;K$5</f>
        <v/>
      </c>
      <c r="L1805" s="46">
        <f>L1778*Settings!$C$13*(INDEX(L$331:L$342,$D1805))</f>
        <v/>
      </c>
      <c r="M1805" s="47">
        <f>M1778*Settings!$C$13*(INDEX(M$331:M$342,$D1805))</f>
        <v/>
      </c>
      <c r="N1805" s="47">
        <f>N1778*Settings!$C$13*(INDEX(N$331:N$342,$D1805))</f>
        <v/>
      </c>
      <c r="O1805" s="47">
        <f>O1778*Settings!$C$13*(INDEX(O$331:O$342,$D1805))</f>
        <v/>
      </c>
      <c r="P1805" s="47">
        <f>P1778*Settings!$C$13*(INDEX(P$331:P$342,$D1805))</f>
        <v/>
      </c>
      <c r="Q1805" s="47">
        <f>Q1778*Settings!$C$13*(INDEX(Q$331:Q$342,$D1805))</f>
        <v/>
      </c>
      <c r="R1805" s="47">
        <f>R1778*Settings!$C$13*(INDEX(R$331:R$342,$D1805))</f>
        <v/>
      </c>
      <c r="S1805" s="47">
        <f>S1778*Settings!$C$13*(INDEX(S$331:S$342,$D1805))</f>
        <v/>
      </c>
      <c r="T1805" s="47">
        <f>T1778*Settings!$C$13*(INDEX(T$331:T$342,$D1805))</f>
        <v/>
      </c>
      <c r="U1805" s="47">
        <f>U1778*Settings!$C$13*(INDEX(U$331:U$342,$D1805))</f>
        <v/>
      </c>
      <c r="V1805" s="47">
        <f>V1778*Settings!$C$13*(INDEX(V$331:V$342,$D1805))</f>
        <v/>
      </c>
      <c r="W1805" s="47">
        <f>W1778*Settings!$C$13*(INDEX(W$331:W$342,$D1805))</f>
        <v/>
      </c>
      <c r="X1805" s="47">
        <f>X1778*Settings!$C$13*(INDEX(X$331:X$342,$D1805))</f>
        <v/>
      </c>
      <c r="Y1805" s="47">
        <f>Y1778*Settings!$C$13*(INDEX(Y$331:Y$342,$D1805))</f>
        <v/>
      </c>
      <c r="Z1805" s="47">
        <f>Z1778*Settings!$C$13*(INDEX(Z$331:Z$342,$D1805))</f>
        <v/>
      </c>
      <c r="AA1805" s="47">
        <f>AA1778*Settings!$C$13*(INDEX(AA$331:AA$342,$D1805))</f>
        <v/>
      </c>
      <c r="AB1805" s="47">
        <f>AB1778*Settings!$C$13*(INDEX(AB$331:AB$342,$D1805))</f>
        <v/>
      </c>
      <c r="AC1805" s="47">
        <f>AC1778*Settings!$C$13*(INDEX(AC$331:AC$342,$D1805))</f>
        <v/>
      </c>
      <c r="AD1805" s="58">
        <f>REVENUE(AD1778,Settings!$C$13,INDEX(AD$331:AD$342,$D1805))</f>
        <v/>
      </c>
      <c r="AF1805" s="11">
        <f>LOWER(Settings!$C$4)&amp;".mit."&amp;$A1805&amp;IF($C1805="","","."&amp;$C1805&amp;"."&amp;$B1805)&amp;IF(INDEX(Variables!$D$5:$D$205,MATCH($A1805,Variables!$A$5:$A$205,0))="","","."&amp;INDEX(Variables!$D$5:$D$205,MATCH($A1805,Variables!$A$5:$A$205,0)))&amp;"."&amp;AF$5</f>
        <v/>
      </c>
      <c r="AG1805" s="46">
        <f>AG1778*Settings!$C$13*(INDEX(AG$331:AG$342,$D1805))</f>
        <v/>
      </c>
      <c r="AH1805" s="47">
        <f>AH1778*Settings!$C$13*(INDEX(AH$331:AH$342,$D1805))</f>
        <v/>
      </c>
      <c r="AI1805" s="47">
        <f>AI1778*Settings!$C$13*(INDEX(AI$331:AI$342,$D1805))</f>
        <v/>
      </c>
      <c r="AJ1805" s="47">
        <f>AJ1778*Settings!$C$13*(INDEX(AJ$331:AJ$342,$D1805))</f>
        <v/>
      </c>
      <c r="AK1805" s="47">
        <f>AK1778*Settings!$C$13*(INDEX(AK$331:AK$342,$D1805))</f>
        <v/>
      </c>
      <c r="AL1805" s="47">
        <f>AL1778*Settings!$C$13*(INDEX(AL$331:AL$342,$D1805))</f>
        <v/>
      </c>
      <c r="AM1805" s="47">
        <f>AM1778*Settings!$C$13*(INDEX(AM$331:AM$342,$D1805))</f>
        <v/>
      </c>
      <c r="AN1805" s="47">
        <f>AN1778*Settings!$C$13*(INDEX(AN$331:AN$342,$D1805))</f>
        <v/>
      </c>
      <c r="AO1805" s="47">
        <f>AO1778*Settings!$C$13*(INDEX(AO$331:AO$342,$D1805))</f>
        <v/>
      </c>
      <c r="AP1805" s="47">
        <f>AP1778*Settings!$C$13*(INDEX(AP$331:AP$342,$D1805))</f>
        <v/>
      </c>
      <c r="AQ1805" s="47">
        <f>AQ1778*Settings!$C$13*(INDEX(AQ$331:AQ$342,$D1805))</f>
        <v/>
      </c>
      <c r="AR1805" s="47">
        <f>AR1778*Settings!$C$13*(INDEX(AR$331:AR$342,$D1805))</f>
        <v/>
      </c>
      <c r="AS1805" s="47">
        <f>AS1778*Settings!$C$13*(INDEX(AS$331:AS$342,$D1805))</f>
        <v/>
      </c>
      <c r="AT1805" s="47">
        <f>AT1778*Settings!$C$13*(INDEX(AT$331:AT$342,$D1805))</f>
        <v/>
      </c>
      <c r="AU1805" s="47">
        <f>AU1778*Settings!$C$13*(INDEX(AU$331:AU$342,$D1805))</f>
        <v/>
      </c>
      <c r="AV1805" s="47">
        <f>AV1778*Settings!$C$13*(INDEX(AV$331:AV$342,$D1805))</f>
        <v/>
      </c>
      <c r="AW1805" s="47">
        <f>AW1778*Settings!$C$13*(INDEX(AW$331:AW$342,$D1805))</f>
        <v/>
      </c>
      <c r="AX1805" s="47">
        <f>AX1778*Settings!$C$13*(INDEX(AX$331:AX$342,$D1805))</f>
        <v/>
      </c>
      <c r="AY1805" s="58">
        <f>REVENUE(AY1778,Settings!$C$13,INDEX(AY$331:AY$342,$D1805))</f>
        <v/>
      </c>
    </row>
    <row r="1806" hidden="1" outlineLevel="2">
      <c r="A1806" s="14" t="inlineStr">
        <is>
          <t>rsub</t>
        </is>
      </c>
      <c r="B1806" s="14" t="inlineStr">
        <is>
          <t>nga</t>
        </is>
      </c>
      <c r="C1806" s="14" t="inlineStr">
        <is>
          <t>omn</t>
        </is>
      </c>
      <c r="D1806" s="37">
        <f>INDEX(Inputs!$R$5:$R$132,MATCH($B1806&amp;"|"&amp;$C1806,Inputs!$A$5:$A$132,0))</f>
        <v/>
      </c>
      <c r="E1806" s="36" t="n"/>
      <c r="F1806" s="36" t="n"/>
      <c r="G1806" s="36" t="n"/>
      <c r="H1806" s="14">
        <f>INDEX(Variables!$B$5:$B$205,MATCH($A1806,Variables!$A$5:$A$205,0))&amp;IF($C1806="",""," | "&amp;INDEX(Mapping!$B$5:$B$26,MATCH($C1806,Mapping!$A$5:$A$26,0))&amp;" | "&amp;INDEX(Mapping!$B$30:$B$46,MATCH($B1806,Mapping!$A$30:$A$46,0)))</f>
        <v/>
      </c>
      <c r="I1806" s="14">
        <f>INDEX(Variables!$C$5:$C$205,MATCH($A1806,Variables!$A$5:$A$205,0))</f>
        <v/>
      </c>
      <c r="J1806" s="14">
        <f>INDEX(Variables!$E$5:$E$205,MATCH($A1806,Variables!$A$5:$A$205,0))</f>
        <v/>
      </c>
      <c r="K1806" s="11">
        <f>LOWER(Settings!$C$4)&amp;".mit."&amp;$A1806&amp;IF($C1806="","","."&amp;$C1806&amp;"."&amp;$B1806)&amp;IF(INDEX(Variables!$D$5:$D$205,MATCH($A1806,Variables!$A$5:$A$205,0))="","","."&amp;INDEX(Variables!$D$5:$D$205,MATCH($A1806,Variables!$A$5:$A$205,0)))&amp;"."&amp;K$5</f>
        <v/>
      </c>
      <c r="L1806" s="46">
        <f>L1779*Settings!$C$13*(INDEX(L$331:L$342,$D1806))</f>
        <v/>
      </c>
      <c r="M1806" s="47">
        <f>M1779*Settings!$C$13*(INDEX(M$331:M$342,$D1806))</f>
        <v/>
      </c>
      <c r="N1806" s="47">
        <f>N1779*Settings!$C$13*(INDEX(N$331:N$342,$D1806))</f>
        <v/>
      </c>
      <c r="O1806" s="47">
        <f>O1779*Settings!$C$13*(INDEX(O$331:O$342,$D1806))</f>
        <v/>
      </c>
      <c r="P1806" s="47">
        <f>P1779*Settings!$C$13*(INDEX(P$331:P$342,$D1806))</f>
        <v/>
      </c>
      <c r="Q1806" s="47">
        <f>Q1779*Settings!$C$13*(INDEX(Q$331:Q$342,$D1806))</f>
        <v/>
      </c>
      <c r="R1806" s="47">
        <f>R1779*Settings!$C$13*(INDEX(R$331:R$342,$D1806))</f>
        <v/>
      </c>
      <c r="S1806" s="47">
        <f>S1779*Settings!$C$13*(INDEX(S$331:S$342,$D1806))</f>
        <v/>
      </c>
      <c r="T1806" s="47">
        <f>T1779*Settings!$C$13*(INDEX(T$331:T$342,$D1806))</f>
        <v/>
      </c>
      <c r="U1806" s="47">
        <f>U1779*Settings!$C$13*(INDEX(U$331:U$342,$D1806))</f>
        <v/>
      </c>
      <c r="V1806" s="47">
        <f>V1779*Settings!$C$13*(INDEX(V$331:V$342,$D1806))</f>
        <v/>
      </c>
      <c r="W1806" s="47">
        <f>W1779*Settings!$C$13*(INDEX(W$331:W$342,$D1806))</f>
        <v/>
      </c>
      <c r="X1806" s="47">
        <f>X1779*Settings!$C$13*(INDEX(X$331:X$342,$D1806))</f>
        <v/>
      </c>
      <c r="Y1806" s="47">
        <f>Y1779*Settings!$C$13*(INDEX(Y$331:Y$342,$D1806))</f>
        <v/>
      </c>
      <c r="Z1806" s="47">
        <f>Z1779*Settings!$C$13*(INDEX(Z$331:Z$342,$D1806))</f>
        <v/>
      </c>
      <c r="AA1806" s="47">
        <f>AA1779*Settings!$C$13*(INDEX(AA$331:AA$342,$D1806))</f>
        <v/>
      </c>
      <c r="AB1806" s="47">
        <f>AB1779*Settings!$C$13*(INDEX(AB$331:AB$342,$D1806))</f>
        <v/>
      </c>
      <c r="AC1806" s="47">
        <f>AC1779*Settings!$C$13*(INDEX(AC$331:AC$342,$D1806))</f>
        <v/>
      </c>
      <c r="AD1806" s="58">
        <f>REVENUE(AD1779,Settings!$C$13,INDEX(AD$331:AD$342,$D1806))</f>
        <v/>
      </c>
      <c r="AF1806" s="11">
        <f>LOWER(Settings!$C$4)&amp;".mit."&amp;$A1806&amp;IF($C1806="","","."&amp;$C1806&amp;"."&amp;$B1806)&amp;IF(INDEX(Variables!$D$5:$D$205,MATCH($A1806,Variables!$A$5:$A$205,0))="","","."&amp;INDEX(Variables!$D$5:$D$205,MATCH($A1806,Variables!$A$5:$A$205,0)))&amp;"."&amp;AF$5</f>
        <v/>
      </c>
      <c r="AG1806" s="46">
        <f>AG1779*Settings!$C$13*(INDEX(AG$331:AG$342,$D1806))</f>
        <v/>
      </c>
      <c r="AH1806" s="47">
        <f>AH1779*Settings!$C$13*(INDEX(AH$331:AH$342,$D1806))</f>
        <v/>
      </c>
      <c r="AI1806" s="47">
        <f>AI1779*Settings!$C$13*(INDEX(AI$331:AI$342,$D1806))</f>
        <v/>
      </c>
      <c r="AJ1806" s="47">
        <f>AJ1779*Settings!$C$13*(INDEX(AJ$331:AJ$342,$D1806))</f>
        <v/>
      </c>
      <c r="AK1806" s="47">
        <f>AK1779*Settings!$C$13*(INDEX(AK$331:AK$342,$D1806))</f>
        <v/>
      </c>
      <c r="AL1806" s="47">
        <f>AL1779*Settings!$C$13*(INDEX(AL$331:AL$342,$D1806))</f>
        <v/>
      </c>
      <c r="AM1806" s="47">
        <f>AM1779*Settings!$C$13*(INDEX(AM$331:AM$342,$D1806))</f>
        <v/>
      </c>
      <c r="AN1806" s="47">
        <f>AN1779*Settings!$C$13*(INDEX(AN$331:AN$342,$D1806))</f>
        <v/>
      </c>
      <c r="AO1806" s="47">
        <f>AO1779*Settings!$C$13*(INDEX(AO$331:AO$342,$D1806))</f>
        <v/>
      </c>
      <c r="AP1806" s="47">
        <f>AP1779*Settings!$C$13*(INDEX(AP$331:AP$342,$D1806))</f>
        <v/>
      </c>
      <c r="AQ1806" s="47">
        <f>AQ1779*Settings!$C$13*(INDEX(AQ$331:AQ$342,$D1806))</f>
        <v/>
      </c>
      <c r="AR1806" s="47">
        <f>AR1779*Settings!$C$13*(INDEX(AR$331:AR$342,$D1806))</f>
        <v/>
      </c>
      <c r="AS1806" s="47">
        <f>AS1779*Settings!$C$13*(INDEX(AS$331:AS$342,$D1806))</f>
        <v/>
      </c>
      <c r="AT1806" s="47">
        <f>AT1779*Settings!$C$13*(INDEX(AT$331:AT$342,$D1806))</f>
        <v/>
      </c>
      <c r="AU1806" s="47">
        <f>AU1779*Settings!$C$13*(INDEX(AU$331:AU$342,$D1806))</f>
        <v/>
      </c>
      <c r="AV1806" s="47">
        <f>AV1779*Settings!$C$13*(INDEX(AV$331:AV$342,$D1806))</f>
        <v/>
      </c>
      <c r="AW1806" s="47">
        <f>AW1779*Settings!$C$13*(INDEX(AW$331:AW$342,$D1806))</f>
        <v/>
      </c>
      <c r="AX1806" s="47">
        <f>AX1779*Settings!$C$13*(INDEX(AX$331:AX$342,$D1806))</f>
        <v/>
      </c>
      <c r="AY1806" s="58">
        <f>REVENUE(AY1779,Settings!$C$13,INDEX(AY$331:AY$342,$D1806))</f>
        <v/>
      </c>
    </row>
    <row r="1807" hidden="1" outlineLevel="2">
      <c r="A1807" s="14" t="inlineStr">
        <is>
          <t>rsub</t>
        </is>
      </c>
      <c r="B1807" s="14" t="inlineStr">
        <is>
          <t>gso</t>
        </is>
      </c>
      <c r="C1807" s="14" t="inlineStr">
        <is>
          <t>omn</t>
        </is>
      </c>
      <c r="D1807" s="37">
        <f>INDEX(Inputs!$R$5:$R$132,MATCH($B1807&amp;"|"&amp;$C1807,Inputs!$A$5:$A$132,0))</f>
        <v/>
      </c>
      <c r="E1807" s="36" t="n"/>
      <c r="F1807" s="36" t="n"/>
      <c r="G1807" s="36" t="n"/>
      <c r="H1807" s="14">
        <f>INDEX(Variables!$B$5:$B$205,MATCH($A1807,Variables!$A$5:$A$205,0))&amp;IF($C1807="",""," | "&amp;INDEX(Mapping!$B$5:$B$26,MATCH($C1807,Mapping!$A$5:$A$26,0))&amp;" | "&amp;INDEX(Mapping!$B$30:$B$46,MATCH($B1807,Mapping!$A$30:$A$46,0)))</f>
        <v/>
      </c>
      <c r="I1807" s="14">
        <f>INDEX(Variables!$C$5:$C$205,MATCH($A1807,Variables!$A$5:$A$205,0))</f>
        <v/>
      </c>
      <c r="J1807" s="14">
        <f>INDEX(Variables!$E$5:$E$205,MATCH($A1807,Variables!$A$5:$A$205,0))</f>
        <v/>
      </c>
      <c r="K1807" s="11">
        <f>LOWER(Settings!$C$4)&amp;".mit."&amp;$A1807&amp;IF($C1807="","","."&amp;$C1807&amp;"."&amp;$B1807)&amp;IF(INDEX(Variables!$D$5:$D$205,MATCH($A1807,Variables!$A$5:$A$205,0))="","","."&amp;INDEX(Variables!$D$5:$D$205,MATCH($A1807,Variables!$A$5:$A$205,0)))&amp;"."&amp;K$5</f>
        <v/>
      </c>
      <c r="L1807" s="46">
        <f>L1780*Settings!$C$13*(INDEX(L$331:L$342,$D1807))</f>
        <v/>
      </c>
      <c r="M1807" s="47">
        <f>M1780*Settings!$C$13*(INDEX(M$331:M$342,$D1807))</f>
        <v/>
      </c>
      <c r="N1807" s="47">
        <f>N1780*Settings!$C$13*(INDEX(N$331:N$342,$D1807))</f>
        <v/>
      </c>
      <c r="O1807" s="47">
        <f>O1780*Settings!$C$13*(INDEX(O$331:O$342,$D1807))</f>
        <v/>
      </c>
      <c r="P1807" s="47">
        <f>P1780*Settings!$C$13*(INDEX(P$331:P$342,$D1807))</f>
        <v/>
      </c>
      <c r="Q1807" s="47">
        <f>Q1780*Settings!$C$13*(INDEX(Q$331:Q$342,$D1807))</f>
        <v/>
      </c>
      <c r="R1807" s="47">
        <f>R1780*Settings!$C$13*(INDEX(R$331:R$342,$D1807))</f>
        <v/>
      </c>
      <c r="S1807" s="47">
        <f>S1780*Settings!$C$13*(INDEX(S$331:S$342,$D1807))</f>
        <v/>
      </c>
      <c r="T1807" s="47">
        <f>T1780*Settings!$C$13*(INDEX(T$331:T$342,$D1807))</f>
        <v/>
      </c>
      <c r="U1807" s="47">
        <f>U1780*Settings!$C$13*(INDEX(U$331:U$342,$D1807))</f>
        <v/>
      </c>
      <c r="V1807" s="47">
        <f>V1780*Settings!$C$13*(INDEX(V$331:V$342,$D1807))</f>
        <v/>
      </c>
      <c r="W1807" s="47">
        <f>W1780*Settings!$C$13*(INDEX(W$331:W$342,$D1807))</f>
        <v/>
      </c>
      <c r="X1807" s="47">
        <f>X1780*Settings!$C$13*(INDEX(X$331:X$342,$D1807))</f>
        <v/>
      </c>
      <c r="Y1807" s="47">
        <f>Y1780*Settings!$C$13*(INDEX(Y$331:Y$342,$D1807))</f>
        <v/>
      </c>
      <c r="Z1807" s="47">
        <f>Z1780*Settings!$C$13*(INDEX(Z$331:Z$342,$D1807))</f>
        <v/>
      </c>
      <c r="AA1807" s="47">
        <f>AA1780*Settings!$C$13*(INDEX(AA$331:AA$342,$D1807))</f>
        <v/>
      </c>
      <c r="AB1807" s="47">
        <f>AB1780*Settings!$C$13*(INDEX(AB$331:AB$342,$D1807))</f>
        <v/>
      </c>
      <c r="AC1807" s="47">
        <f>AC1780*Settings!$C$13*(INDEX(AC$331:AC$342,$D1807))</f>
        <v/>
      </c>
      <c r="AD1807" s="58">
        <f>REVENUE(AD1780,Settings!$C$13,INDEX(AD$331:AD$342,$D1807))</f>
        <v/>
      </c>
      <c r="AF1807" s="11">
        <f>LOWER(Settings!$C$4)&amp;".mit."&amp;$A1807&amp;IF($C1807="","","."&amp;$C1807&amp;"."&amp;$B1807)&amp;IF(INDEX(Variables!$D$5:$D$205,MATCH($A1807,Variables!$A$5:$A$205,0))="","","."&amp;INDEX(Variables!$D$5:$D$205,MATCH($A1807,Variables!$A$5:$A$205,0)))&amp;"."&amp;AF$5</f>
        <v/>
      </c>
      <c r="AG1807" s="46">
        <f>AG1780*Settings!$C$13*(INDEX(AG$331:AG$342,$D1807))</f>
        <v/>
      </c>
      <c r="AH1807" s="47">
        <f>AH1780*Settings!$C$13*(INDEX(AH$331:AH$342,$D1807))</f>
        <v/>
      </c>
      <c r="AI1807" s="47">
        <f>AI1780*Settings!$C$13*(INDEX(AI$331:AI$342,$D1807))</f>
        <v/>
      </c>
      <c r="AJ1807" s="47">
        <f>AJ1780*Settings!$C$13*(INDEX(AJ$331:AJ$342,$D1807))</f>
        <v/>
      </c>
      <c r="AK1807" s="47">
        <f>AK1780*Settings!$C$13*(INDEX(AK$331:AK$342,$D1807))</f>
        <v/>
      </c>
      <c r="AL1807" s="47">
        <f>AL1780*Settings!$C$13*(INDEX(AL$331:AL$342,$D1807))</f>
        <v/>
      </c>
      <c r="AM1807" s="47">
        <f>AM1780*Settings!$C$13*(INDEX(AM$331:AM$342,$D1807))</f>
        <v/>
      </c>
      <c r="AN1807" s="47">
        <f>AN1780*Settings!$C$13*(INDEX(AN$331:AN$342,$D1807))</f>
        <v/>
      </c>
      <c r="AO1807" s="47">
        <f>AO1780*Settings!$C$13*(INDEX(AO$331:AO$342,$D1807))</f>
        <v/>
      </c>
      <c r="AP1807" s="47">
        <f>AP1780*Settings!$C$13*(INDEX(AP$331:AP$342,$D1807))</f>
        <v/>
      </c>
      <c r="AQ1807" s="47">
        <f>AQ1780*Settings!$C$13*(INDEX(AQ$331:AQ$342,$D1807))</f>
        <v/>
      </c>
      <c r="AR1807" s="47">
        <f>AR1780*Settings!$C$13*(INDEX(AR$331:AR$342,$D1807))</f>
        <v/>
      </c>
      <c r="AS1807" s="47">
        <f>AS1780*Settings!$C$13*(INDEX(AS$331:AS$342,$D1807))</f>
        <v/>
      </c>
      <c r="AT1807" s="47">
        <f>AT1780*Settings!$C$13*(INDEX(AT$331:AT$342,$D1807))</f>
        <v/>
      </c>
      <c r="AU1807" s="47">
        <f>AU1780*Settings!$C$13*(INDEX(AU$331:AU$342,$D1807))</f>
        <v/>
      </c>
      <c r="AV1807" s="47">
        <f>AV1780*Settings!$C$13*(INDEX(AV$331:AV$342,$D1807))</f>
        <v/>
      </c>
      <c r="AW1807" s="47">
        <f>AW1780*Settings!$C$13*(INDEX(AW$331:AW$342,$D1807))</f>
        <v/>
      </c>
      <c r="AX1807" s="47">
        <f>AX1780*Settings!$C$13*(INDEX(AX$331:AX$342,$D1807))</f>
        <v/>
      </c>
      <c r="AY1807" s="58">
        <f>REVENUE(AY1780,Settings!$C$13,INDEX(AY$331:AY$342,$D1807))</f>
        <v/>
      </c>
    </row>
    <row r="1808" hidden="1" outlineLevel="2">
      <c r="A1808" s="14" t="inlineStr">
        <is>
          <t>rsub</t>
        </is>
      </c>
      <c r="B1808" s="14" t="inlineStr">
        <is>
          <t>die</t>
        </is>
      </c>
      <c r="C1808" s="14" t="inlineStr">
        <is>
          <t>omn</t>
        </is>
      </c>
      <c r="D1808" s="37">
        <f>INDEX(Inputs!$R$5:$R$132,MATCH($B1808&amp;"|"&amp;$C1808,Inputs!$A$5:$A$132,0))</f>
        <v/>
      </c>
      <c r="E1808" s="36" t="n"/>
      <c r="F1808" s="36" t="n"/>
      <c r="G1808" s="36" t="n"/>
      <c r="H1808" s="14">
        <f>INDEX(Variables!$B$5:$B$205,MATCH($A1808,Variables!$A$5:$A$205,0))&amp;IF($C1808="",""," | "&amp;INDEX(Mapping!$B$5:$B$26,MATCH($C1808,Mapping!$A$5:$A$26,0))&amp;" | "&amp;INDEX(Mapping!$B$30:$B$46,MATCH($B1808,Mapping!$A$30:$A$46,0)))</f>
        <v/>
      </c>
      <c r="I1808" s="14">
        <f>INDEX(Variables!$C$5:$C$205,MATCH($A1808,Variables!$A$5:$A$205,0))</f>
        <v/>
      </c>
      <c r="J1808" s="14">
        <f>INDEX(Variables!$E$5:$E$205,MATCH($A1808,Variables!$A$5:$A$205,0))</f>
        <v/>
      </c>
      <c r="K1808" s="11">
        <f>LOWER(Settings!$C$4)&amp;".mit."&amp;$A1808&amp;IF($C1808="","","."&amp;$C1808&amp;"."&amp;$B1808)&amp;IF(INDEX(Variables!$D$5:$D$205,MATCH($A1808,Variables!$A$5:$A$205,0))="","","."&amp;INDEX(Variables!$D$5:$D$205,MATCH($A1808,Variables!$A$5:$A$205,0)))&amp;"."&amp;K$5</f>
        <v/>
      </c>
      <c r="L1808" s="46">
        <f>L1781*Settings!$C$13*(INDEX(L$331:L$342,$D1808))</f>
        <v/>
      </c>
      <c r="M1808" s="47">
        <f>M1781*Settings!$C$13*(INDEX(M$331:M$342,$D1808))</f>
        <v/>
      </c>
      <c r="N1808" s="47">
        <f>N1781*Settings!$C$13*(INDEX(N$331:N$342,$D1808))</f>
        <v/>
      </c>
      <c r="O1808" s="47">
        <f>O1781*Settings!$C$13*(INDEX(O$331:O$342,$D1808))</f>
        <v/>
      </c>
      <c r="P1808" s="47">
        <f>P1781*Settings!$C$13*(INDEX(P$331:P$342,$D1808))</f>
        <v/>
      </c>
      <c r="Q1808" s="47">
        <f>Q1781*Settings!$C$13*(INDEX(Q$331:Q$342,$D1808))</f>
        <v/>
      </c>
      <c r="R1808" s="47">
        <f>R1781*Settings!$C$13*(INDEX(R$331:R$342,$D1808))</f>
        <v/>
      </c>
      <c r="S1808" s="47">
        <f>S1781*Settings!$C$13*(INDEX(S$331:S$342,$D1808))</f>
        <v/>
      </c>
      <c r="T1808" s="47">
        <f>T1781*Settings!$C$13*(INDEX(T$331:T$342,$D1808))</f>
        <v/>
      </c>
      <c r="U1808" s="47">
        <f>U1781*Settings!$C$13*(INDEX(U$331:U$342,$D1808))</f>
        <v/>
      </c>
      <c r="V1808" s="47">
        <f>V1781*Settings!$C$13*(INDEX(V$331:V$342,$D1808))</f>
        <v/>
      </c>
      <c r="W1808" s="47">
        <f>W1781*Settings!$C$13*(INDEX(W$331:W$342,$D1808))</f>
        <v/>
      </c>
      <c r="X1808" s="47">
        <f>X1781*Settings!$C$13*(INDEX(X$331:X$342,$D1808))</f>
        <v/>
      </c>
      <c r="Y1808" s="47">
        <f>Y1781*Settings!$C$13*(INDEX(Y$331:Y$342,$D1808))</f>
        <v/>
      </c>
      <c r="Z1808" s="47">
        <f>Z1781*Settings!$C$13*(INDEX(Z$331:Z$342,$D1808))</f>
        <v/>
      </c>
      <c r="AA1808" s="47">
        <f>AA1781*Settings!$C$13*(INDEX(AA$331:AA$342,$D1808))</f>
        <v/>
      </c>
      <c r="AB1808" s="47">
        <f>AB1781*Settings!$C$13*(INDEX(AB$331:AB$342,$D1808))</f>
        <v/>
      </c>
      <c r="AC1808" s="47">
        <f>AC1781*Settings!$C$13*(INDEX(AC$331:AC$342,$D1808))</f>
        <v/>
      </c>
      <c r="AD1808" s="58">
        <f>REVENUE(AD1781,Settings!$C$13,INDEX(AD$331:AD$342,$D1808))</f>
        <v/>
      </c>
      <c r="AF1808" s="11">
        <f>LOWER(Settings!$C$4)&amp;".mit."&amp;$A1808&amp;IF($C1808="","","."&amp;$C1808&amp;"."&amp;$B1808)&amp;IF(INDEX(Variables!$D$5:$D$205,MATCH($A1808,Variables!$A$5:$A$205,0))="","","."&amp;INDEX(Variables!$D$5:$D$205,MATCH($A1808,Variables!$A$5:$A$205,0)))&amp;"."&amp;AF$5</f>
        <v/>
      </c>
      <c r="AG1808" s="46">
        <f>AG1781*Settings!$C$13*(INDEX(AG$331:AG$342,$D1808))</f>
        <v/>
      </c>
      <c r="AH1808" s="47">
        <f>AH1781*Settings!$C$13*(INDEX(AH$331:AH$342,$D1808))</f>
        <v/>
      </c>
      <c r="AI1808" s="47">
        <f>AI1781*Settings!$C$13*(INDEX(AI$331:AI$342,$D1808))</f>
        <v/>
      </c>
      <c r="AJ1808" s="47">
        <f>AJ1781*Settings!$C$13*(INDEX(AJ$331:AJ$342,$D1808))</f>
        <v/>
      </c>
      <c r="AK1808" s="47">
        <f>AK1781*Settings!$C$13*(INDEX(AK$331:AK$342,$D1808))</f>
        <v/>
      </c>
      <c r="AL1808" s="47">
        <f>AL1781*Settings!$C$13*(INDEX(AL$331:AL$342,$D1808))</f>
        <v/>
      </c>
      <c r="AM1808" s="47">
        <f>AM1781*Settings!$C$13*(INDEX(AM$331:AM$342,$D1808))</f>
        <v/>
      </c>
      <c r="AN1808" s="47">
        <f>AN1781*Settings!$C$13*(INDEX(AN$331:AN$342,$D1808))</f>
        <v/>
      </c>
      <c r="AO1808" s="47">
        <f>AO1781*Settings!$C$13*(INDEX(AO$331:AO$342,$D1808))</f>
        <v/>
      </c>
      <c r="AP1808" s="47">
        <f>AP1781*Settings!$C$13*(INDEX(AP$331:AP$342,$D1808))</f>
        <v/>
      </c>
      <c r="AQ1808" s="47">
        <f>AQ1781*Settings!$C$13*(INDEX(AQ$331:AQ$342,$D1808))</f>
        <v/>
      </c>
      <c r="AR1808" s="47">
        <f>AR1781*Settings!$C$13*(INDEX(AR$331:AR$342,$D1808))</f>
        <v/>
      </c>
      <c r="AS1808" s="47">
        <f>AS1781*Settings!$C$13*(INDEX(AS$331:AS$342,$D1808))</f>
        <v/>
      </c>
      <c r="AT1808" s="47">
        <f>AT1781*Settings!$C$13*(INDEX(AT$331:AT$342,$D1808))</f>
        <v/>
      </c>
      <c r="AU1808" s="47">
        <f>AU1781*Settings!$C$13*(INDEX(AU$331:AU$342,$D1808))</f>
        <v/>
      </c>
      <c r="AV1808" s="47">
        <f>AV1781*Settings!$C$13*(INDEX(AV$331:AV$342,$D1808))</f>
        <v/>
      </c>
      <c r="AW1808" s="47">
        <f>AW1781*Settings!$C$13*(INDEX(AW$331:AW$342,$D1808))</f>
        <v/>
      </c>
      <c r="AX1808" s="47">
        <f>AX1781*Settings!$C$13*(INDEX(AX$331:AX$342,$D1808))</f>
        <v/>
      </c>
      <c r="AY1808" s="58">
        <f>REVENUE(AY1781,Settings!$C$13,INDEX(AY$331:AY$342,$D1808))</f>
        <v/>
      </c>
    </row>
    <row r="1809" hidden="1" outlineLevel="2">
      <c r="A1809" s="14" t="inlineStr">
        <is>
          <t>rsub</t>
        </is>
      </c>
      <c r="B1809" s="14" t="inlineStr">
        <is>
          <t>lpg</t>
        </is>
      </c>
      <c r="C1809" s="14" t="inlineStr">
        <is>
          <t>omn</t>
        </is>
      </c>
      <c r="D1809" s="37">
        <f>INDEX(Inputs!$R$5:$R$132,MATCH($B1809&amp;"|"&amp;$C1809,Inputs!$A$5:$A$132,0))</f>
        <v/>
      </c>
      <c r="E1809" s="36" t="n"/>
      <c r="F1809" s="36" t="n"/>
      <c r="G1809" s="36" t="n"/>
      <c r="H1809" s="14">
        <f>INDEX(Variables!$B$5:$B$205,MATCH($A1809,Variables!$A$5:$A$205,0))&amp;IF($C1809="",""," | "&amp;INDEX(Mapping!$B$5:$B$26,MATCH($C1809,Mapping!$A$5:$A$26,0))&amp;" | "&amp;INDEX(Mapping!$B$30:$B$46,MATCH($B1809,Mapping!$A$30:$A$46,0)))</f>
        <v/>
      </c>
      <c r="I1809" s="14">
        <f>INDEX(Variables!$C$5:$C$205,MATCH($A1809,Variables!$A$5:$A$205,0))</f>
        <v/>
      </c>
      <c r="J1809" s="14">
        <f>INDEX(Variables!$E$5:$E$205,MATCH($A1809,Variables!$A$5:$A$205,0))</f>
        <v/>
      </c>
      <c r="K1809" s="11">
        <f>LOWER(Settings!$C$4)&amp;".mit."&amp;$A1809&amp;IF($C1809="","","."&amp;$C1809&amp;"."&amp;$B1809)&amp;IF(INDEX(Variables!$D$5:$D$205,MATCH($A1809,Variables!$A$5:$A$205,0))="","","."&amp;INDEX(Variables!$D$5:$D$205,MATCH($A1809,Variables!$A$5:$A$205,0)))&amp;"."&amp;K$5</f>
        <v/>
      </c>
      <c r="L1809" s="46">
        <f>L1782*Settings!$C$13*(INDEX(L$331:L$342,$D1809))</f>
        <v/>
      </c>
      <c r="M1809" s="47">
        <f>M1782*Settings!$C$13*(INDEX(M$331:M$342,$D1809))</f>
        <v/>
      </c>
      <c r="N1809" s="47">
        <f>N1782*Settings!$C$13*(INDEX(N$331:N$342,$D1809))</f>
        <v/>
      </c>
      <c r="O1809" s="47">
        <f>O1782*Settings!$C$13*(INDEX(O$331:O$342,$D1809))</f>
        <v/>
      </c>
      <c r="P1809" s="47">
        <f>P1782*Settings!$C$13*(INDEX(P$331:P$342,$D1809))</f>
        <v/>
      </c>
      <c r="Q1809" s="47">
        <f>Q1782*Settings!$C$13*(INDEX(Q$331:Q$342,$D1809))</f>
        <v/>
      </c>
      <c r="R1809" s="47">
        <f>R1782*Settings!$C$13*(INDEX(R$331:R$342,$D1809))</f>
        <v/>
      </c>
      <c r="S1809" s="47">
        <f>S1782*Settings!$C$13*(INDEX(S$331:S$342,$D1809))</f>
        <v/>
      </c>
      <c r="T1809" s="47">
        <f>T1782*Settings!$C$13*(INDEX(T$331:T$342,$D1809))</f>
        <v/>
      </c>
      <c r="U1809" s="47">
        <f>U1782*Settings!$C$13*(INDEX(U$331:U$342,$D1809))</f>
        <v/>
      </c>
      <c r="V1809" s="47">
        <f>V1782*Settings!$C$13*(INDEX(V$331:V$342,$D1809))</f>
        <v/>
      </c>
      <c r="W1809" s="47">
        <f>W1782*Settings!$C$13*(INDEX(W$331:W$342,$D1809))</f>
        <v/>
      </c>
      <c r="X1809" s="47">
        <f>X1782*Settings!$C$13*(INDEX(X$331:X$342,$D1809))</f>
        <v/>
      </c>
      <c r="Y1809" s="47">
        <f>Y1782*Settings!$C$13*(INDEX(Y$331:Y$342,$D1809))</f>
        <v/>
      </c>
      <c r="Z1809" s="47">
        <f>Z1782*Settings!$C$13*(INDEX(Z$331:Z$342,$D1809))</f>
        <v/>
      </c>
      <c r="AA1809" s="47">
        <f>AA1782*Settings!$C$13*(INDEX(AA$331:AA$342,$D1809))</f>
        <v/>
      </c>
      <c r="AB1809" s="47">
        <f>AB1782*Settings!$C$13*(INDEX(AB$331:AB$342,$D1809))</f>
        <v/>
      </c>
      <c r="AC1809" s="47">
        <f>AC1782*Settings!$C$13*(INDEX(AC$331:AC$342,$D1809))</f>
        <v/>
      </c>
      <c r="AD1809" s="58">
        <f>REVENUE(AD1782,Settings!$C$13,INDEX(AD$331:AD$342,$D1809))</f>
        <v/>
      </c>
      <c r="AF1809" s="11">
        <f>LOWER(Settings!$C$4)&amp;".mit."&amp;$A1809&amp;IF($C1809="","","."&amp;$C1809&amp;"."&amp;$B1809)&amp;IF(INDEX(Variables!$D$5:$D$205,MATCH($A1809,Variables!$A$5:$A$205,0))="","","."&amp;INDEX(Variables!$D$5:$D$205,MATCH($A1809,Variables!$A$5:$A$205,0)))&amp;"."&amp;AF$5</f>
        <v/>
      </c>
      <c r="AG1809" s="46">
        <f>AG1782*Settings!$C$13*(INDEX(AG$331:AG$342,$D1809))</f>
        <v/>
      </c>
      <c r="AH1809" s="47">
        <f>AH1782*Settings!$C$13*(INDEX(AH$331:AH$342,$D1809))</f>
        <v/>
      </c>
      <c r="AI1809" s="47">
        <f>AI1782*Settings!$C$13*(INDEX(AI$331:AI$342,$D1809))</f>
        <v/>
      </c>
      <c r="AJ1809" s="47">
        <f>AJ1782*Settings!$C$13*(INDEX(AJ$331:AJ$342,$D1809))</f>
        <v/>
      </c>
      <c r="AK1809" s="47">
        <f>AK1782*Settings!$C$13*(INDEX(AK$331:AK$342,$D1809))</f>
        <v/>
      </c>
      <c r="AL1809" s="47">
        <f>AL1782*Settings!$C$13*(INDEX(AL$331:AL$342,$D1809))</f>
        <v/>
      </c>
      <c r="AM1809" s="47">
        <f>AM1782*Settings!$C$13*(INDEX(AM$331:AM$342,$D1809))</f>
        <v/>
      </c>
      <c r="AN1809" s="47">
        <f>AN1782*Settings!$C$13*(INDEX(AN$331:AN$342,$D1809))</f>
        <v/>
      </c>
      <c r="AO1809" s="47">
        <f>AO1782*Settings!$C$13*(INDEX(AO$331:AO$342,$D1809))</f>
        <v/>
      </c>
      <c r="AP1809" s="47">
        <f>AP1782*Settings!$C$13*(INDEX(AP$331:AP$342,$D1809))</f>
        <v/>
      </c>
      <c r="AQ1809" s="47">
        <f>AQ1782*Settings!$C$13*(INDEX(AQ$331:AQ$342,$D1809))</f>
        <v/>
      </c>
      <c r="AR1809" s="47">
        <f>AR1782*Settings!$C$13*(INDEX(AR$331:AR$342,$D1809))</f>
        <v/>
      </c>
      <c r="AS1809" s="47">
        <f>AS1782*Settings!$C$13*(INDEX(AS$331:AS$342,$D1809))</f>
        <v/>
      </c>
      <c r="AT1809" s="47">
        <f>AT1782*Settings!$C$13*(INDEX(AT$331:AT$342,$D1809))</f>
        <v/>
      </c>
      <c r="AU1809" s="47">
        <f>AU1782*Settings!$C$13*(INDEX(AU$331:AU$342,$D1809))</f>
        <v/>
      </c>
      <c r="AV1809" s="47">
        <f>AV1782*Settings!$C$13*(INDEX(AV$331:AV$342,$D1809))</f>
        <v/>
      </c>
      <c r="AW1809" s="47">
        <f>AW1782*Settings!$C$13*(INDEX(AW$331:AW$342,$D1809))</f>
        <v/>
      </c>
      <c r="AX1809" s="47">
        <f>AX1782*Settings!$C$13*(INDEX(AX$331:AX$342,$D1809))</f>
        <v/>
      </c>
      <c r="AY1809" s="58">
        <f>REVENUE(AY1782,Settings!$C$13,INDEX(AY$331:AY$342,$D1809))</f>
        <v/>
      </c>
    </row>
    <row r="1810" hidden="1" outlineLevel="2">
      <c r="A1810" s="14" t="inlineStr">
        <is>
          <t>rsub</t>
        </is>
      </c>
      <c r="B1810" s="14" t="inlineStr">
        <is>
          <t>ker</t>
        </is>
      </c>
      <c r="C1810" s="14" t="inlineStr">
        <is>
          <t>omn</t>
        </is>
      </c>
      <c r="D1810" s="37">
        <f>INDEX(Inputs!$R$5:$R$132,MATCH($B1810&amp;"|"&amp;$C1810,Inputs!$A$5:$A$132,0))</f>
        <v/>
      </c>
      <c r="E1810" s="36" t="n"/>
      <c r="F1810" s="36" t="n"/>
      <c r="G1810" s="36" t="n"/>
      <c r="H1810" s="14">
        <f>INDEX(Variables!$B$5:$B$205,MATCH($A1810,Variables!$A$5:$A$205,0))&amp;IF($C1810="",""," | "&amp;INDEX(Mapping!$B$5:$B$26,MATCH($C1810,Mapping!$A$5:$A$26,0))&amp;" | "&amp;INDEX(Mapping!$B$30:$B$46,MATCH($B1810,Mapping!$A$30:$A$46,0)))</f>
        <v/>
      </c>
      <c r="I1810" s="14">
        <f>INDEX(Variables!$C$5:$C$205,MATCH($A1810,Variables!$A$5:$A$205,0))</f>
        <v/>
      </c>
      <c r="J1810" s="14">
        <f>INDEX(Variables!$E$5:$E$205,MATCH($A1810,Variables!$A$5:$A$205,0))</f>
        <v/>
      </c>
      <c r="K1810" s="11">
        <f>LOWER(Settings!$C$4)&amp;".mit."&amp;$A1810&amp;IF($C1810="","","."&amp;$C1810&amp;"."&amp;$B1810)&amp;IF(INDEX(Variables!$D$5:$D$205,MATCH($A1810,Variables!$A$5:$A$205,0))="","","."&amp;INDEX(Variables!$D$5:$D$205,MATCH($A1810,Variables!$A$5:$A$205,0)))&amp;"."&amp;K$5</f>
        <v/>
      </c>
      <c r="L1810" s="46">
        <f>L1783*Settings!$C$13*(INDEX(L$331:L$342,$D1810))</f>
        <v/>
      </c>
      <c r="M1810" s="47">
        <f>M1783*Settings!$C$13*(INDEX(M$331:M$342,$D1810))</f>
        <v/>
      </c>
      <c r="N1810" s="47">
        <f>N1783*Settings!$C$13*(INDEX(N$331:N$342,$D1810))</f>
        <v/>
      </c>
      <c r="O1810" s="47">
        <f>O1783*Settings!$C$13*(INDEX(O$331:O$342,$D1810))</f>
        <v/>
      </c>
      <c r="P1810" s="47">
        <f>P1783*Settings!$C$13*(INDEX(P$331:P$342,$D1810))</f>
        <v/>
      </c>
      <c r="Q1810" s="47">
        <f>Q1783*Settings!$C$13*(INDEX(Q$331:Q$342,$D1810))</f>
        <v/>
      </c>
      <c r="R1810" s="47">
        <f>R1783*Settings!$C$13*(INDEX(R$331:R$342,$D1810))</f>
        <v/>
      </c>
      <c r="S1810" s="47">
        <f>S1783*Settings!$C$13*(INDEX(S$331:S$342,$D1810))</f>
        <v/>
      </c>
      <c r="T1810" s="47">
        <f>T1783*Settings!$C$13*(INDEX(T$331:T$342,$D1810))</f>
        <v/>
      </c>
      <c r="U1810" s="47">
        <f>U1783*Settings!$C$13*(INDEX(U$331:U$342,$D1810))</f>
        <v/>
      </c>
      <c r="V1810" s="47">
        <f>V1783*Settings!$C$13*(INDEX(V$331:V$342,$D1810))</f>
        <v/>
      </c>
      <c r="W1810" s="47">
        <f>W1783*Settings!$C$13*(INDEX(W$331:W$342,$D1810))</f>
        <v/>
      </c>
      <c r="X1810" s="47">
        <f>X1783*Settings!$C$13*(INDEX(X$331:X$342,$D1810))</f>
        <v/>
      </c>
      <c r="Y1810" s="47">
        <f>Y1783*Settings!$C$13*(INDEX(Y$331:Y$342,$D1810))</f>
        <v/>
      </c>
      <c r="Z1810" s="47">
        <f>Z1783*Settings!$C$13*(INDEX(Z$331:Z$342,$D1810))</f>
        <v/>
      </c>
      <c r="AA1810" s="47">
        <f>AA1783*Settings!$C$13*(INDEX(AA$331:AA$342,$D1810))</f>
        <v/>
      </c>
      <c r="AB1810" s="47">
        <f>AB1783*Settings!$C$13*(INDEX(AB$331:AB$342,$D1810))</f>
        <v/>
      </c>
      <c r="AC1810" s="47">
        <f>AC1783*Settings!$C$13*(INDEX(AC$331:AC$342,$D1810))</f>
        <v/>
      </c>
      <c r="AD1810" s="58">
        <f>REVENUE(AD1783,Settings!$C$13,INDEX(AD$331:AD$342,$D1810))</f>
        <v/>
      </c>
      <c r="AF1810" s="11">
        <f>LOWER(Settings!$C$4)&amp;".mit."&amp;$A1810&amp;IF($C1810="","","."&amp;$C1810&amp;"."&amp;$B1810)&amp;IF(INDEX(Variables!$D$5:$D$205,MATCH($A1810,Variables!$A$5:$A$205,0))="","","."&amp;INDEX(Variables!$D$5:$D$205,MATCH($A1810,Variables!$A$5:$A$205,0)))&amp;"."&amp;AF$5</f>
        <v/>
      </c>
      <c r="AG1810" s="46">
        <f>AG1783*Settings!$C$13*(INDEX(AG$331:AG$342,$D1810))</f>
        <v/>
      </c>
      <c r="AH1810" s="47">
        <f>AH1783*Settings!$C$13*(INDEX(AH$331:AH$342,$D1810))</f>
        <v/>
      </c>
      <c r="AI1810" s="47">
        <f>AI1783*Settings!$C$13*(INDEX(AI$331:AI$342,$D1810))</f>
        <v/>
      </c>
      <c r="AJ1810" s="47">
        <f>AJ1783*Settings!$C$13*(INDEX(AJ$331:AJ$342,$D1810))</f>
        <v/>
      </c>
      <c r="AK1810" s="47">
        <f>AK1783*Settings!$C$13*(INDEX(AK$331:AK$342,$D1810))</f>
        <v/>
      </c>
      <c r="AL1810" s="47">
        <f>AL1783*Settings!$C$13*(INDEX(AL$331:AL$342,$D1810))</f>
        <v/>
      </c>
      <c r="AM1810" s="47">
        <f>AM1783*Settings!$C$13*(INDEX(AM$331:AM$342,$D1810))</f>
        <v/>
      </c>
      <c r="AN1810" s="47">
        <f>AN1783*Settings!$C$13*(INDEX(AN$331:AN$342,$D1810))</f>
        <v/>
      </c>
      <c r="AO1810" s="47">
        <f>AO1783*Settings!$C$13*(INDEX(AO$331:AO$342,$D1810))</f>
        <v/>
      </c>
      <c r="AP1810" s="47">
        <f>AP1783*Settings!$C$13*(INDEX(AP$331:AP$342,$D1810))</f>
        <v/>
      </c>
      <c r="AQ1810" s="47">
        <f>AQ1783*Settings!$C$13*(INDEX(AQ$331:AQ$342,$D1810))</f>
        <v/>
      </c>
      <c r="AR1810" s="47">
        <f>AR1783*Settings!$C$13*(INDEX(AR$331:AR$342,$D1810))</f>
        <v/>
      </c>
      <c r="AS1810" s="47">
        <f>AS1783*Settings!$C$13*(INDEX(AS$331:AS$342,$D1810))</f>
        <v/>
      </c>
      <c r="AT1810" s="47">
        <f>AT1783*Settings!$C$13*(INDEX(AT$331:AT$342,$D1810))</f>
        <v/>
      </c>
      <c r="AU1810" s="47">
        <f>AU1783*Settings!$C$13*(INDEX(AU$331:AU$342,$D1810))</f>
        <v/>
      </c>
      <c r="AV1810" s="47">
        <f>AV1783*Settings!$C$13*(INDEX(AV$331:AV$342,$D1810))</f>
        <v/>
      </c>
      <c r="AW1810" s="47">
        <f>AW1783*Settings!$C$13*(INDEX(AW$331:AW$342,$D1810))</f>
        <v/>
      </c>
      <c r="AX1810" s="47">
        <f>AX1783*Settings!$C$13*(INDEX(AX$331:AX$342,$D1810))</f>
        <v/>
      </c>
      <c r="AY1810" s="58">
        <f>REVENUE(AY1783,Settings!$C$13,INDEX(AY$331:AY$342,$D1810))</f>
        <v/>
      </c>
    </row>
    <row r="1811" hidden="1" outlineLevel="2">
      <c r="A1811" s="14" t="inlineStr">
        <is>
          <t>rsub</t>
        </is>
      </c>
      <c r="B1811" s="14" t="inlineStr">
        <is>
          <t>oop</t>
        </is>
      </c>
      <c r="C1811" s="14" t="inlineStr">
        <is>
          <t>omn</t>
        </is>
      </c>
      <c r="D1811" s="37">
        <f>INDEX(Inputs!$R$5:$R$132,MATCH($B1811&amp;"|"&amp;$C1811,Inputs!$A$5:$A$132,0))</f>
        <v/>
      </c>
      <c r="E1811" s="36" t="n"/>
      <c r="F1811" s="36" t="n"/>
      <c r="G1811" s="36" t="n"/>
      <c r="H1811" s="14">
        <f>INDEX(Variables!$B$5:$B$205,MATCH($A1811,Variables!$A$5:$A$205,0))&amp;IF($C1811="",""," | "&amp;INDEX(Mapping!$B$5:$B$26,MATCH($C1811,Mapping!$A$5:$A$26,0))&amp;" | "&amp;INDEX(Mapping!$B$30:$B$46,MATCH($B1811,Mapping!$A$30:$A$46,0)))</f>
        <v/>
      </c>
      <c r="I1811" s="14">
        <f>INDEX(Variables!$C$5:$C$205,MATCH($A1811,Variables!$A$5:$A$205,0))</f>
        <v/>
      </c>
      <c r="J1811" s="14">
        <f>INDEX(Variables!$E$5:$E$205,MATCH($A1811,Variables!$A$5:$A$205,0))</f>
        <v/>
      </c>
      <c r="K1811" s="11">
        <f>LOWER(Settings!$C$4)&amp;".mit."&amp;$A1811&amp;IF($C1811="","","."&amp;$C1811&amp;"."&amp;$B1811)&amp;IF(INDEX(Variables!$D$5:$D$205,MATCH($A1811,Variables!$A$5:$A$205,0))="","","."&amp;INDEX(Variables!$D$5:$D$205,MATCH($A1811,Variables!$A$5:$A$205,0)))&amp;"."&amp;K$5</f>
        <v/>
      </c>
      <c r="L1811" s="46">
        <f>L1784*Settings!$C$13*(INDEX(L$331:L$342,$D1811))</f>
        <v/>
      </c>
      <c r="M1811" s="47">
        <f>M1784*Settings!$C$13*(INDEX(M$331:M$342,$D1811))</f>
        <v/>
      </c>
      <c r="N1811" s="47">
        <f>N1784*Settings!$C$13*(INDEX(N$331:N$342,$D1811))</f>
        <v/>
      </c>
      <c r="O1811" s="47">
        <f>O1784*Settings!$C$13*(INDEX(O$331:O$342,$D1811))</f>
        <v/>
      </c>
      <c r="P1811" s="47">
        <f>P1784*Settings!$C$13*(INDEX(P$331:P$342,$D1811))</f>
        <v/>
      </c>
      <c r="Q1811" s="47">
        <f>Q1784*Settings!$C$13*(INDEX(Q$331:Q$342,$D1811))</f>
        <v/>
      </c>
      <c r="R1811" s="47">
        <f>R1784*Settings!$C$13*(INDEX(R$331:R$342,$D1811))</f>
        <v/>
      </c>
      <c r="S1811" s="47">
        <f>S1784*Settings!$C$13*(INDEX(S$331:S$342,$D1811))</f>
        <v/>
      </c>
      <c r="T1811" s="47">
        <f>T1784*Settings!$C$13*(INDEX(T$331:T$342,$D1811))</f>
        <v/>
      </c>
      <c r="U1811" s="47">
        <f>U1784*Settings!$C$13*(INDEX(U$331:U$342,$D1811))</f>
        <v/>
      </c>
      <c r="V1811" s="47">
        <f>V1784*Settings!$C$13*(INDEX(V$331:V$342,$D1811))</f>
        <v/>
      </c>
      <c r="W1811" s="47">
        <f>W1784*Settings!$C$13*(INDEX(W$331:W$342,$D1811))</f>
        <v/>
      </c>
      <c r="X1811" s="47">
        <f>X1784*Settings!$C$13*(INDEX(X$331:X$342,$D1811))</f>
        <v/>
      </c>
      <c r="Y1811" s="47">
        <f>Y1784*Settings!$C$13*(INDEX(Y$331:Y$342,$D1811))</f>
        <v/>
      </c>
      <c r="Z1811" s="47">
        <f>Z1784*Settings!$C$13*(INDEX(Z$331:Z$342,$D1811))</f>
        <v/>
      </c>
      <c r="AA1811" s="47">
        <f>AA1784*Settings!$C$13*(INDEX(AA$331:AA$342,$D1811))</f>
        <v/>
      </c>
      <c r="AB1811" s="47">
        <f>AB1784*Settings!$C$13*(INDEX(AB$331:AB$342,$D1811))</f>
        <v/>
      </c>
      <c r="AC1811" s="47">
        <f>AC1784*Settings!$C$13*(INDEX(AC$331:AC$342,$D1811))</f>
        <v/>
      </c>
      <c r="AD1811" s="58">
        <f>REVENUE(AD1784,Settings!$C$13,INDEX(AD$331:AD$342,$D1811))</f>
        <v/>
      </c>
      <c r="AF1811" s="11">
        <f>LOWER(Settings!$C$4)&amp;".mit."&amp;$A1811&amp;IF($C1811="","","."&amp;$C1811&amp;"."&amp;$B1811)&amp;IF(INDEX(Variables!$D$5:$D$205,MATCH($A1811,Variables!$A$5:$A$205,0))="","","."&amp;INDEX(Variables!$D$5:$D$205,MATCH($A1811,Variables!$A$5:$A$205,0)))&amp;"."&amp;AF$5</f>
        <v/>
      </c>
      <c r="AG1811" s="46">
        <f>AG1784*Settings!$C$13*(INDEX(AG$331:AG$342,$D1811))</f>
        <v/>
      </c>
      <c r="AH1811" s="47">
        <f>AH1784*Settings!$C$13*(INDEX(AH$331:AH$342,$D1811))</f>
        <v/>
      </c>
      <c r="AI1811" s="47">
        <f>AI1784*Settings!$C$13*(INDEX(AI$331:AI$342,$D1811))</f>
        <v/>
      </c>
      <c r="AJ1811" s="47">
        <f>AJ1784*Settings!$C$13*(INDEX(AJ$331:AJ$342,$D1811))</f>
        <v/>
      </c>
      <c r="AK1811" s="47">
        <f>AK1784*Settings!$C$13*(INDEX(AK$331:AK$342,$D1811))</f>
        <v/>
      </c>
      <c r="AL1811" s="47">
        <f>AL1784*Settings!$C$13*(INDEX(AL$331:AL$342,$D1811))</f>
        <v/>
      </c>
      <c r="AM1811" s="47">
        <f>AM1784*Settings!$C$13*(INDEX(AM$331:AM$342,$D1811))</f>
        <v/>
      </c>
      <c r="AN1811" s="47">
        <f>AN1784*Settings!$C$13*(INDEX(AN$331:AN$342,$D1811))</f>
        <v/>
      </c>
      <c r="AO1811" s="47">
        <f>AO1784*Settings!$C$13*(INDEX(AO$331:AO$342,$D1811))</f>
        <v/>
      </c>
      <c r="AP1811" s="47">
        <f>AP1784*Settings!$C$13*(INDEX(AP$331:AP$342,$D1811))</f>
        <v/>
      </c>
      <c r="AQ1811" s="47">
        <f>AQ1784*Settings!$C$13*(INDEX(AQ$331:AQ$342,$D1811))</f>
        <v/>
      </c>
      <c r="AR1811" s="47">
        <f>AR1784*Settings!$C$13*(INDEX(AR$331:AR$342,$D1811))</f>
        <v/>
      </c>
      <c r="AS1811" s="47">
        <f>AS1784*Settings!$C$13*(INDEX(AS$331:AS$342,$D1811))</f>
        <v/>
      </c>
      <c r="AT1811" s="47">
        <f>AT1784*Settings!$C$13*(INDEX(AT$331:AT$342,$D1811))</f>
        <v/>
      </c>
      <c r="AU1811" s="47">
        <f>AU1784*Settings!$C$13*(INDEX(AU$331:AU$342,$D1811))</f>
        <v/>
      </c>
      <c r="AV1811" s="47">
        <f>AV1784*Settings!$C$13*(INDEX(AV$331:AV$342,$D1811))</f>
        <v/>
      </c>
      <c r="AW1811" s="47">
        <f>AW1784*Settings!$C$13*(INDEX(AW$331:AW$342,$D1811))</f>
        <v/>
      </c>
      <c r="AX1811" s="47">
        <f>AX1784*Settings!$C$13*(INDEX(AX$331:AX$342,$D1811))</f>
        <v/>
      </c>
      <c r="AY1811" s="58">
        <f>REVENUE(AY1784,Settings!$C$13,INDEX(AY$331:AY$342,$D1811))</f>
        <v/>
      </c>
    </row>
    <row r="1812" hidden="1" outlineLevel="2">
      <c r="A1812" s="14" t="inlineStr">
        <is>
          <t>rsub</t>
        </is>
      </c>
      <c r="B1812" s="14" t="inlineStr">
        <is>
          <t>bio</t>
        </is>
      </c>
      <c r="C1812" s="14" t="inlineStr">
        <is>
          <t>omn</t>
        </is>
      </c>
      <c r="D1812" s="37">
        <f>INDEX(Inputs!$R$5:$R$132,MATCH($B1812&amp;"|"&amp;$C1812,Inputs!$A$5:$A$132,0))</f>
        <v/>
      </c>
      <c r="E1812" s="36" t="n"/>
      <c r="F1812" s="36" t="n"/>
      <c r="G1812" s="36" t="n"/>
      <c r="H1812" s="14">
        <f>INDEX(Variables!$B$5:$B$205,MATCH($A1812,Variables!$A$5:$A$205,0))&amp;IF($C1812="",""," | "&amp;INDEX(Mapping!$B$5:$B$26,MATCH($C1812,Mapping!$A$5:$A$26,0))&amp;" | "&amp;INDEX(Mapping!$B$30:$B$46,MATCH($B1812,Mapping!$A$30:$A$46,0)))</f>
        <v/>
      </c>
      <c r="I1812" s="14">
        <f>INDEX(Variables!$C$5:$C$205,MATCH($A1812,Variables!$A$5:$A$205,0))</f>
        <v/>
      </c>
      <c r="J1812" s="14">
        <f>INDEX(Variables!$E$5:$E$205,MATCH($A1812,Variables!$A$5:$A$205,0))</f>
        <v/>
      </c>
      <c r="K1812" s="11">
        <f>LOWER(Settings!$C$4)&amp;".mit."&amp;$A1812&amp;IF($C1812="","","."&amp;$C1812&amp;"."&amp;$B1812)&amp;IF(INDEX(Variables!$D$5:$D$205,MATCH($A1812,Variables!$A$5:$A$205,0))="","","."&amp;INDEX(Variables!$D$5:$D$205,MATCH($A1812,Variables!$A$5:$A$205,0)))&amp;"."&amp;K$5</f>
        <v/>
      </c>
      <c r="L1812" s="46">
        <f>L1785*Settings!$C$13*(INDEX(L$331:L$342,$D1812))</f>
        <v/>
      </c>
      <c r="M1812" s="47">
        <f>M1785*Settings!$C$13*(INDEX(M$331:M$342,$D1812))</f>
        <v/>
      </c>
      <c r="N1812" s="47">
        <f>N1785*Settings!$C$13*(INDEX(N$331:N$342,$D1812))</f>
        <v/>
      </c>
      <c r="O1812" s="47">
        <f>O1785*Settings!$C$13*(INDEX(O$331:O$342,$D1812))</f>
        <v/>
      </c>
      <c r="P1812" s="47">
        <f>P1785*Settings!$C$13*(INDEX(P$331:P$342,$D1812))</f>
        <v/>
      </c>
      <c r="Q1812" s="47">
        <f>Q1785*Settings!$C$13*(INDEX(Q$331:Q$342,$D1812))</f>
        <v/>
      </c>
      <c r="R1812" s="47">
        <f>R1785*Settings!$C$13*(INDEX(R$331:R$342,$D1812))</f>
        <v/>
      </c>
      <c r="S1812" s="47">
        <f>S1785*Settings!$C$13*(INDEX(S$331:S$342,$D1812))</f>
        <v/>
      </c>
      <c r="T1812" s="47">
        <f>T1785*Settings!$C$13*(INDEX(T$331:T$342,$D1812))</f>
        <v/>
      </c>
      <c r="U1812" s="47">
        <f>U1785*Settings!$C$13*(INDEX(U$331:U$342,$D1812))</f>
        <v/>
      </c>
      <c r="V1812" s="47">
        <f>V1785*Settings!$C$13*(INDEX(V$331:V$342,$D1812))</f>
        <v/>
      </c>
      <c r="W1812" s="47">
        <f>W1785*Settings!$C$13*(INDEX(W$331:W$342,$D1812))</f>
        <v/>
      </c>
      <c r="X1812" s="47">
        <f>X1785*Settings!$C$13*(INDEX(X$331:X$342,$D1812))</f>
        <v/>
      </c>
      <c r="Y1812" s="47">
        <f>Y1785*Settings!$C$13*(INDEX(Y$331:Y$342,$D1812))</f>
        <v/>
      </c>
      <c r="Z1812" s="47">
        <f>Z1785*Settings!$C$13*(INDEX(Z$331:Z$342,$D1812))</f>
        <v/>
      </c>
      <c r="AA1812" s="47">
        <f>AA1785*Settings!$C$13*(INDEX(AA$331:AA$342,$D1812))</f>
        <v/>
      </c>
      <c r="AB1812" s="47">
        <f>AB1785*Settings!$C$13*(INDEX(AB$331:AB$342,$D1812))</f>
        <v/>
      </c>
      <c r="AC1812" s="47">
        <f>AC1785*Settings!$C$13*(INDEX(AC$331:AC$342,$D1812))</f>
        <v/>
      </c>
      <c r="AD1812" s="58">
        <f>REVENUE(AD1785,Settings!$C$13,INDEX(AD$331:AD$342,$D1812))</f>
        <v/>
      </c>
      <c r="AF1812" s="11">
        <f>LOWER(Settings!$C$4)&amp;".mit."&amp;$A1812&amp;IF($C1812="","","."&amp;$C1812&amp;"."&amp;$B1812)&amp;IF(INDEX(Variables!$D$5:$D$205,MATCH($A1812,Variables!$A$5:$A$205,0))="","","."&amp;INDEX(Variables!$D$5:$D$205,MATCH($A1812,Variables!$A$5:$A$205,0)))&amp;"."&amp;AF$5</f>
        <v/>
      </c>
      <c r="AG1812" s="46">
        <f>AG1785*Settings!$C$13*(INDEX(AG$331:AG$342,$D1812))</f>
        <v/>
      </c>
      <c r="AH1812" s="47">
        <f>AH1785*Settings!$C$13*(INDEX(AH$331:AH$342,$D1812))</f>
        <v/>
      </c>
      <c r="AI1812" s="47">
        <f>AI1785*Settings!$C$13*(INDEX(AI$331:AI$342,$D1812))</f>
        <v/>
      </c>
      <c r="AJ1812" s="47">
        <f>AJ1785*Settings!$C$13*(INDEX(AJ$331:AJ$342,$D1812))</f>
        <v/>
      </c>
      <c r="AK1812" s="47">
        <f>AK1785*Settings!$C$13*(INDEX(AK$331:AK$342,$D1812))</f>
        <v/>
      </c>
      <c r="AL1812" s="47">
        <f>AL1785*Settings!$C$13*(INDEX(AL$331:AL$342,$D1812))</f>
        <v/>
      </c>
      <c r="AM1812" s="47">
        <f>AM1785*Settings!$C$13*(INDEX(AM$331:AM$342,$D1812))</f>
        <v/>
      </c>
      <c r="AN1812" s="47">
        <f>AN1785*Settings!$C$13*(INDEX(AN$331:AN$342,$D1812))</f>
        <v/>
      </c>
      <c r="AO1812" s="47">
        <f>AO1785*Settings!$C$13*(INDEX(AO$331:AO$342,$D1812))</f>
        <v/>
      </c>
      <c r="AP1812" s="47">
        <f>AP1785*Settings!$C$13*(INDEX(AP$331:AP$342,$D1812))</f>
        <v/>
      </c>
      <c r="AQ1812" s="47">
        <f>AQ1785*Settings!$C$13*(INDEX(AQ$331:AQ$342,$D1812))</f>
        <v/>
      </c>
      <c r="AR1812" s="47">
        <f>AR1785*Settings!$C$13*(INDEX(AR$331:AR$342,$D1812))</f>
        <v/>
      </c>
      <c r="AS1812" s="47">
        <f>AS1785*Settings!$C$13*(INDEX(AS$331:AS$342,$D1812))</f>
        <v/>
      </c>
      <c r="AT1812" s="47">
        <f>AT1785*Settings!$C$13*(INDEX(AT$331:AT$342,$D1812))</f>
        <v/>
      </c>
      <c r="AU1812" s="47">
        <f>AU1785*Settings!$C$13*(INDEX(AU$331:AU$342,$D1812))</f>
        <v/>
      </c>
      <c r="AV1812" s="47">
        <f>AV1785*Settings!$C$13*(INDEX(AV$331:AV$342,$D1812))</f>
        <v/>
      </c>
      <c r="AW1812" s="47">
        <f>AW1785*Settings!$C$13*(INDEX(AW$331:AW$342,$D1812))</f>
        <v/>
      </c>
      <c r="AX1812" s="47">
        <f>AX1785*Settings!$C$13*(INDEX(AX$331:AX$342,$D1812))</f>
        <v/>
      </c>
      <c r="AY1812" s="58">
        <f>REVENUE(AY1785,Settings!$C$13,INDEX(AY$331:AY$342,$D1812))</f>
        <v/>
      </c>
    </row>
    <row r="1813" hidden="1" outlineLevel="2"/>
    <row r="1814" hidden="1" outlineLevel="2">
      <c r="A1814" s="14" t="inlineStr">
        <is>
          <t>rnew</t>
        </is>
      </c>
      <c r="B1814" s="14" t="inlineStr">
        <is>
          <t>coa</t>
        </is>
      </c>
      <c r="C1814" s="14" t="inlineStr">
        <is>
          <t>omn</t>
        </is>
      </c>
      <c r="D1814" s="37">
        <f>INDEX(Inputs!$S$5:$S$132,MATCH($B1814&amp;"|"&amp;$C1814,Inputs!$A$5:$A$132,0))</f>
        <v/>
      </c>
      <c r="E1814" s="36" t="n"/>
      <c r="F1814" s="36" t="n"/>
      <c r="G1814" s="36" t="n"/>
      <c r="H1814" s="14">
        <f>INDEX(Variables!$B$5:$B$205,MATCH($A1814,Variables!$A$5:$A$205,0))&amp;IF($C1814="",""," | "&amp;INDEX(Mapping!$B$5:$B$26,MATCH($C1814,Mapping!$A$5:$A$26,0))&amp;" | "&amp;INDEX(Mapping!$B$30:$B$46,MATCH($B1814,Mapping!$A$30:$A$46,0)))</f>
        <v/>
      </c>
      <c r="I1814" s="14">
        <f>INDEX(Variables!$C$5:$C$205,MATCH($A1814,Variables!$A$5:$A$205,0))</f>
        <v/>
      </c>
      <c r="J1814" s="14">
        <f>INDEX(Variables!$E$5:$E$205,MATCH($A1814,Variables!$A$5:$A$205,0))</f>
        <v/>
      </c>
      <c r="K1814" s="11">
        <f>LOWER(Settings!$C$4)&amp;".mit."&amp;$A1814&amp;IF($C1814="","","."&amp;$C1814&amp;"."&amp;$B1814)&amp;IF(INDEX(Variables!$D$5:$D$205,MATCH($A1814,Variables!$A$5:$A$205,0))="","","."&amp;INDEX(Variables!$D$5:$D$205,MATCH($A1814,Variables!$A$5:$A$205,0)))&amp;"."&amp;K$5</f>
        <v/>
      </c>
      <c r="L1814" s="46">
        <f>L1778*Settings!$C$13*(L1724+L1742+L1733*L$195+L1751*$D1814)</f>
        <v/>
      </c>
      <c r="M1814" s="47">
        <f>M1778*Settings!$C$13*(M1724+M1742+M1733*M$195+M1751*$D1814)</f>
        <v/>
      </c>
      <c r="N1814" s="47">
        <f>N1778*Settings!$C$13*(N1724+N1742+N1733*N$195+N1751*$D1814)</f>
        <v/>
      </c>
      <c r="O1814" s="47">
        <f>O1778*Settings!$C$13*(O1724+O1742+O1733*O$195+O1751*$D1814)</f>
        <v/>
      </c>
      <c r="P1814" s="47">
        <f>P1778*Settings!$C$13*(P1724+P1742+P1733*P$195+P1751*$D1814)</f>
        <v/>
      </c>
      <c r="Q1814" s="47">
        <f>Q1778*Settings!$C$13*(Q1724+Q1742+Q1733*Q$195+Q1751*$D1814)</f>
        <v/>
      </c>
      <c r="R1814" s="47">
        <f>R1778*Settings!$C$13*(R1724+R1742+R1733*R$195+R1751*$D1814)</f>
        <v/>
      </c>
      <c r="S1814" s="47">
        <f>S1778*Settings!$C$13*(S1724+S1742+S1733*S$195+S1751*$D1814)</f>
        <v/>
      </c>
      <c r="T1814" s="47">
        <f>T1778*Settings!$C$13*(T1724+T1742+T1733*T$195+T1751*$D1814)</f>
        <v/>
      </c>
      <c r="U1814" s="47">
        <f>U1778*Settings!$C$13*(U1724+U1742+U1733*U$195+U1751*$D1814)</f>
        <v/>
      </c>
      <c r="V1814" s="47">
        <f>V1778*Settings!$C$13*(V1724+V1742+V1733*V$195+V1751*$D1814)</f>
        <v/>
      </c>
      <c r="W1814" s="47">
        <f>W1778*Settings!$C$13*(W1724+W1742+W1733*W$195+W1751*$D1814)</f>
        <v/>
      </c>
      <c r="X1814" s="47">
        <f>X1778*Settings!$C$13*(X1724+X1742+X1733*X$195+X1751*$D1814)</f>
        <v/>
      </c>
      <c r="Y1814" s="47">
        <f>Y1778*Settings!$C$13*(Y1724+Y1742+Y1733*Y$195+Y1751*$D1814)</f>
        <v/>
      </c>
      <c r="Z1814" s="47">
        <f>Z1778*Settings!$C$13*(Z1724+Z1742+Z1733*Z$195+Z1751*$D1814)</f>
        <v/>
      </c>
      <c r="AA1814" s="47">
        <f>AA1778*Settings!$C$13*(AA1724+AA1742+AA1733*AA$195+AA1751*$D1814)</f>
        <v/>
      </c>
      <c r="AB1814" s="47">
        <f>AB1778*Settings!$C$13*(AB1724+AB1742+AB1733*AB$195+AB1751*$D1814)</f>
        <v/>
      </c>
      <c r="AC1814" s="47">
        <f>AC1778*Settings!$C$13*(AC1724+AC1742+AC1733*AC$195+AC1751*$D1814)</f>
        <v/>
      </c>
      <c r="AD1814" s="58">
        <f>REVENUE(AD1778,Settings!$C$13,NEWREVRATE(AD1724,AD1742,AD1733,AD$195,AD1751,$D1814))</f>
        <v/>
      </c>
      <c r="AF1814" s="11">
        <f>LOWER(Settings!$C$4)&amp;".mit."&amp;$A1814&amp;IF($C1814="","","."&amp;$C1814&amp;"."&amp;$B1814)&amp;IF(INDEX(Variables!$D$5:$D$205,MATCH($A1814,Variables!$A$5:$A$205,0))="","","."&amp;INDEX(Variables!$D$5:$D$205,MATCH($A1814,Variables!$A$5:$A$205,0)))&amp;"."&amp;AF$5</f>
        <v/>
      </c>
      <c r="AG1814" s="46">
        <f>AG1778*Settings!$C$13*(AG1724+AG1742+AG1733*AG$195+AG1751*$D1814)</f>
        <v/>
      </c>
      <c r="AH1814" s="47">
        <f>AH1778*Settings!$C$13*(AH1724+AH1742+AH1733*AH$195+AH1751*$D1814)</f>
        <v/>
      </c>
      <c r="AI1814" s="47">
        <f>AI1778*Settings!$C$13*(AI1724+AI1742+AI1733*AI$195+AI1751*$D1814)</f>
        <v/>
      </c>
      <c r="AJ1814" s="47">
        <f>AJ1778*Settings!$C$13*(AJ1724+AJ1742+AJ1733*AJ$195+AJ1751*$D1814)</f>
        <v/>
      </c>
      <c r="AK1814" s="47">
        <f>AK1778*Settings!$C$13*(AK1724+AK1742+AK1733*AK$195+AK1751*$D1814)</f>
        <v/>
      </c>
      <c r="AL1814" s="47">
        <f>AL1778*Settings!$C$13*(AL1724+AL1742+AL1733*AL$195+AL1751*$D1814)</f>
        <v/>
      </c>
      <c r="AM1814" s="47">
        <f>AM1778*Settings!$C$13*(AM1724+AM1742+AM1733*AM$195+AM1751*$D1814)</f>
        <v/>
      </c>
      <c r="AN1814" s="47">
        <f>AN1778*Settings!$C$13*(AN1724+AN1742+AN1733*AN$195+AN1751*$D1814)</f>
        <v/>
      </c>
      <c r="AO1814" s="47">
        <f>AO1778*Settings!$C$13*(AO1724+AO1742+AO1733*AO$195+AO1751*$D1814)</f>
        <v/>
      </c>
      <c r="AP1814" s="47">
        <f>AP1778*Settings!$C$13*(AP1724+AP1742+AP1733*AP$195+AP1751*$D1814)</f>
        <v/>
      </c>
      <c r="AQ1814" s="47">
        <f>AQ1778*Settings!$C$13*(AQ1724+AQ1742+AQ1733*AQ$195+AQ1751*$D1814)</f>
        <v/>
      </c>
      <c r="AR1814" s="47">
        <f>AR1778*Settings!$C$13*(AR1724+AR1742+AR1733*AR$195+AR1751*$D1814)</f>
        <v/>
      </c>
      <c r="AS1814" s="47">
        <f>AS1778*Settings!$C$13*(AS1724+AS1742+AS1733*AS$195+AS1751*$D1814)</f>
        <v/>
      </c>
      <c r="AT1814" s="47">
        <f>AT1778*Settings!$C$13*(AT1724+AT1742+AT1733*AT$195+AT1751*$D1814)</f>
        <v/>
      </c>
      <c r="AU1814" s="47">
        <f>AU1778*Settings!$C$13*(AU1724+AU1742+AU1733*AU$195+AU1751*$D1814)</f>
        <v/>
      </c>
      <c r="AV1814" s="47">
        <f>AV1778*Settings!$C$13*(AV1724+AV1742+AV1733*AV$195+AV1751*$D1814)</f>
        <v/>
      </c>
      <c r="AW1814" s="47">
        <f>AW1778*Settings!$C$13*(AW1724+AW1742+AW1733*AW$195+AW1751*$D1814)</f>
        <v/>
      </c>
      <c r="AX1814" s="47">
        <f>AX1778*Settings!$C$13*(AX1724+AX1742+AX1733*AX$195+AX1751*$D1814)</f>
        <v/>
      </c>
      <c r="AY1814" s="58">
        <f>REVENUE(AY1778,Settings!$C$13,NEWREVRATE(AY1724,AY1742,AY1733,AY$195,AY1751,$D1814))</f>
        <v/>
      </c>
    </row>
    <row r="1815" hidden="1" outlineLevel="2">
      <c r="A1815" s="14" t="inlineStr">
        <is>
          <t>rnew</t>
        </is>
      </c>
      <c r="B1815" s="14" t="inlineStr">
        <is>
          <t>nga</t>
        </is>
      </c>
      <c r="C1815" s="14" t="inlineStr">
        <is>
          <t>omn</t>
        </is>
      </c>
      <c r="D1815" s="37">
        <f>INDEX(Inputs!$S$5:$S$132,MATCH($B1815&amp;"|"&amp;$C1815,Inputs!$A$5:$A$132,0))</f>
        <v/>
      </c>
      <c r="E1815" s="36" t="n"/>
      <c r="F1815" s="36" t="n"/>
      <c r="G1815" s="36" t="n"/>
      <c r="H1815" s="14">
        <f>INDEX(Variables!$B$5:$B$205,MATCH($A1815,Variables!$A$5:$A$205,0))&amp;IF($C1815="",""," | "&amp;INDEX(Mapping!$B$5:$B$26,MATCH($C1815,Mapping!$A$5:$A$26,0))&amp;" | "&amp;INDEX(Mapping!$B$30:$B$46,MATCH($B1815,Mapping!$A$30:$A$46,0)))</f>
        <v/>
      </c>
      <c r="I1815" s="14">
        <f>INDEX(Variables!$C$5:$C$205,MATCH($A1815,Variables!$A$5:$A$205,0))</f>
        <v/>
      </c>
      <c r="J1815" s="14">
        <f>INDEX(Variables!$E$5:$E$205,MATCH($A1815,Variables!$A$5:$A$205,0))</f>
        <v/>
      </c>
      <c r="K1815" s="11">
        <f>LOWER(Settings!$C$4)&amp;".mit."&amp;$A1815&amp;IF($C1815="","","."&amp;$C1815&amp;"."&amp;$B1815)&amp;IF(INDEX(Variables!$D$5:$D$205,MATCH($A1815,Variables!$A$5:$A$205,0))="","","."&amp;INDEX(Variables!$D$5:$D$205,MATCH($A1815,Variables!$A$5:$A$205,0)))&amp;"."&amp;K$5</f>
        <v/>
      </c>
      <c r="L1815" s="46">
        <f>L1779*Settings!$C$13*(L1725+L1743+L1734*L$195+L1752*$D1815)</f>
        <v/>
      </c>
      <c r="M1815" s="47">
        <f>M1779*Settings!$C$13*(M1725+M1743+M1734*M$195+M1752*$D1815)</f>
        <v/>
      </c>
      <c r="N1815" s="47">
        <f>N1779*Settings!$C$13*(N1725+N1743+N1734*N$195+N1752*$D1815)</f>
        <v/>
      </c>
      <c r="O1815" s="47">
        <f>O1779*Settings!$C$13*(O1725+O1743+O1734*O$195+O1752*$D1815)</f>
        <v/>
      </c>
      <c r="P1815" s="47">
        <f>P1779*Settings!$C$13*(P1725+P1743+P1734*P$195+P1752*$D1815)</f>
        <v/>
      </c>
      <c r="Q1815" s="47">
        <f>Q1779*Settings!$C$13*(Q1725+Q1743+Q1734*Q$195+Q1752*$D1815)</f>
        <v/>
      </c>
      <c r="R1815" s="47">
        <f>R1779*Settings!$C$13*(R1725+R1743+R1734*R$195+R1752*$D1815)</f>
        <v/>
      </c>
      <c r="S1815" s="47">
        <f>S1779*Settings!$C$13*(S1725+S1743+S1734*S$195+S1752*$D1815)</f>
        <v/>
      </c>
      <c r="T1815" s="47">
        <f>T1779*Settings!$C$13*(T1725+T1743+T1734*T$195+T1752*$D1815)</f>
        <v/>
      </c>
      <c r="U1815" s="47">
        <f>U1779*Settings!$C$13*(U1725+U1743+U1734*U$195+U1752*$D1815)</f>
        <v/>
      </c>
      <c r="V1815" s="47">
        <f>V1779*Settings!$C$13*(V1725+V1743+V1734*V$195+V1752*$D1815)</f>
        <v/>
      </c>
      <c r="W1815" s="47">
        <f>W1779*Settings!$C$13*(W1725+W1743+W1734*W$195+W1752*$D1815)</f>
        <v/>
      </c>
      <c r="X1815" s="47">
        <f>X1779*Settings!$C$13*(X1725+X1743+X1734*X$195+X1752*$D1815)</f>
        <v/>
      </c>
      <c r="Y1815" s="47">
        <f>Y1779*Settings!$C$13*(Y1725+Y1743+Y1734*Y$195+Y1752*$D1815)</f>
        <v/>
      </c>
      <c r="Z1815" s="47">
        <f>Z1779*Settings!$C$13*(Z1725+Z1743+Z1734*Z$195+Z1752*$D1815)</f>
        <v/>
      </c>
      <c r="AA1815" s="47">
        <f>AA1779*Settings!$C$13*(AA1725+AA1743+AA1734*AA$195+AA1752*$D1815)</f>
        <v/>
      </c>
      <c r="AB1815" s="47">
        <f>AB1779*Settings!$C$13*(AB1725+AB1743+AB1734*AB$195+AB1752*$D1815)</f>
        <v/>
      </c>
      <c r="AC1815" s="47">
        <f>AC1779*Settings!$C$13*(AC1725+AC1743+AC1734*AC$195+AC1752*$D1815)</f>
        <v/>
      </c>
      <c r="AD1815" s="58">
        <f>REVENUE(AD1779,Settings!$C$13,NEWREVRATE(AD1725,AD1743,AD1734,AD$195,AD1752,$D1815))</f>
        <v/>
      </c>
      <c r="AF1815" s="11">
        <f>LOWER(Settings!$C$4)&amp;".mit."&amp;$A1815&amp;IF($C1815="","","."&amp;$C1815&amp;"."&amp;$B1815)&amp;IF(INDEX(Variables!$D$5:$D$205,MATCH($A1815,Variables!$A$5:$A$205,0))="","","."&amp;INDEX(Variables!$D$5:$D$205,MATCH($A1815,Variables!$A$5:$A$205,0)))&amp;"."&amp;AF$5</f>
        <v/>
      </c>
      <c r="AG1815" s="46">
        <f>AG1779*Settings!$C$13*(AG1725+AG1743+AG1734*AG$195+AG1752*$D1815)</f>
        <v/>
      </c>
      <c r="AH1815" s="47">
        <f>AH1779*Settings!$C$13*(AH1725+AH1743+AH1734*AH$195+AH1752*$D1815)</f>
        <v/>
      </c>
      <c r="AI1815" s="47">
        <f>AI1779*Settings!$C$13*(AI1725+AI1743+AI1734*AI$195+AI1752*$D1815)</f>
        <v/>
      </c>
      <c r="AJ1815" s="47">
        <f>AJ1779*Settings!$C$13*(AJ1725+AJ1743+AJ1734*AJ$195+AJ1752*$D1815)</f>
        <v/>
      </c>
      <c r="AK1815" s="47">
        <f>AK1779*Settings!$C$13*(AK1725+AK1743+AK1734*AK$195+AK1752*$D1815)</f>
        <v/>
      </c>
      <c r="AL1815" s="47">
        <f>AL1779*Settings!$C$13*(AL1725+AL1743+AL1734*AL$195+AL1752*$D1815)</f>
        <v/>
      </c>
      <c r="AM1815" s="47">
        <f>AM1779*Settings!$C$13*(AM1725+AM1743+AM1734*AM$195+AM1752*$D1815)</f>
        <v/>
      </c>
      <c r="AN1815" s="47">
        <f>AN1779*Settings!$C$13*(AN1725+AN1743+AN1734*AN$195+AN1752*$D1815)</f>
        <v/>
      </c>
      <c r="AO1815" s="47">
        <f>AO1779*Settings!$C$13*(AO1725+AO1743+AO1734*AO$195+AO1752*$D1815)</f>
        <v/>
      </c>
      <c r="AP1815" s="47">
        <f>AP1779*Settings!$C$13*(AP1725+AP1743+AP1734*AP$195+AP1752*$D1815)</f>
        <v/>
      </c>
      <c r="AQ1815" s="47">
        <f>AQ1779*Settings!$C$13*(AQ1725+AQ1743+AQ1734*AQ$195+AQ1752*$D1815)</f>
        <v/>
      </c>
      <c r="AR1815" s="47">
        <f>AR1779*Settings!$C$13*(AR1725+AR1743+AR1734*AR$195+AR1752*$D1815)</f>
        <v/>
      </c>
      <c r="AS1815" s="47">
        <f>AS1779*Settings!$C$13*(AS1725+AS1743+AS1734*AS$195+AS1752*$D1815)</f>
        <v/>
      </c>
      <c r="AT1815" s="47">
        <f>AT1779*Settings!$C$13*(AT1725+AT1743+AT1734*AT$195+AT1752*$D1815)</f>
        <v/>
      </c>
      <c r="AU1815" s="47">
        <f>AU1779*Settings!$C$13*(AU1725+AU1743+AU1734*AU$195+AU1752*$D1815)</f>
        <v/>
      </c>
      <c r="AV1815" s="47">
        <f>AV1779*Settings!$C$13*(AV1725+AV1743+AV1734*AV$195+AV1752*$D1815)</f>
        <v/>
      </c>
      <c r="AW1815" s="47">
        <f>AW1779*Settings!$C$13*(AW1725+AW1743+AW1734*AW$195+AW1752*$D1815)</f>
        <v/>
      </c>
      <c r="AX1815" s="47">
        <f>AX1779*Settings!$C$13*(AX1725+AX1743+AX1734*AX$195+AX1752*$D1815)</f>
        <v/>
      </c>
      <c r="AY1815" s="58">
        <f>REVENUE(AY1779,Settings!$C$13,NEWREVRATE(AY1725,AY1743,AY1734,AY$195,AY1752,$D1815))</f>
        <v/>
      </c>
    </row>
    <row r="1816" hidden="1" outlineLevel="2">
      <c r="A1816" s="14" t="inlineStr">
        <is>
          <t>rnew</t>
        </is>
      </c>
      <c r="B1816" s="14" t="inlineStr">
        <is>
          <t>gso</t>
        </is>
      </c>
      <c r="C1816" s="14" t="inlineStr">
        <is>
          <t>omn</t>
        </is>
      </c>
      <c r="D1816" s="37">
        <f>INDEX(Inputs!$S$5:$S$132,MATCH($B1816&amp;"|"&amp;$C1816,Inputs!$A$5:$A$132,0))</f>
        <v/>
      </c>
      <c r="E1816" s="36" t="n"/>
      <c r="F1816" s="36" t="n"/>
      <c r="G1816" s="36" t="n"/>
      <c r="H1816" s="14">
        <f>INDEX(Variables!$B$5:$B$205,MATCH($A1816,Variables!$A$5:$A$205,0))&amp;IF($C1816="",""," | "&amp;INDEX(Mapping!$B$5:$B$26,MATCH($C1816,Mapping!$A$5:$A$26,0))&amp;" | "&amp;INDEX(Mapping!$B$30:$B$46,MATCH($B1816,Mapping!$A$30:$A$46,0)))</f>
        <v/>
      </c>
      <c r="I1816" s="14">
        <f>INDEX(Variables!$C$5:$C$205,MATCH($A1816,Variables!$A$5:$A$205,0))</f>
        <v/>
      </c>
      <c r="J1816" s="14">
        <f>INDEX(Variables!$E$5:$E$205,MATCH($A1816,Variables!$A$5:$A$205,0))</f>
        <v/>
      </c>
      <c r="K1816" s="11">
        <f>LOWER(Settings!$C$4)&amp;".mit."&amp;$A1816&amp;IF($C1816="","","."&amp;$C1816&amp;"."&amp;$B1816)&amp;IF(INDEX(Variables!$D$5:$D$205,MATCH($A1816,Variables!$A$5:$A$205,0))="","","."&amp;INDEX(Variables!$D$5:$D$205,MATCH($A1816,Variables!$A$5:$A$205,0)))&amp;"."&amp;K$5</f>
        <v/>
      </c>
      <c r="L1816" s="46">
        <f>L1780*Settings!$C$13*(L1726+L1744+L1735*L$195+L1753*$D1816)</f>
        <v/>
      </c>
      <c r="M1816" s="47">
        <f>M1780*Settings!$C$13*(M1726+M1744+M1735*M$195+M1753*$D1816)</f>
        <v/>
      </c>
      <c r="N1816" s="47">
        <f>N1780*Settings!$C$13*(N1726+N1744+N1735*N$195+N1753*$D1816)</f>
        <v/>
      </c>
      <c r="O1816" s="47">
        <f>O1780*Settings!$C$13*(O1726+O1744+O1735*O$195+O1753*$D1816)</f>
        <v/>
      </c>
      <c r="P1816" s="47">
        <f>P1780*Settings!$C$13*(P1726+P1744+P1735*P$195+P1753*$D1816)</f>
        <v/>
      </c>
      <c r="Q1816" s="47">
        <f>Q1780*Settings!$C$13*(Q1726+Q1744+Q1735*Q$195+Q1753*$D1816)</f>
        <v/>
      </c>
      <c r="R1816" s="47">
        <f>R1780*Settings!$C$13*(R1726+R1744+R1735*R$195+R1753*$D1816)</f>
        <v/>
      </c>
      <c r="S1816" s="47">
        <f>S1780*Settings!$C$13*(S1726+S1744+S1735*S$195+S1753*$D1816)</f>
        <v/>
      </c>
      <c r="T1816" s="47">
        <f>T1780*Settings!$C$13*(T1726+T1744+T1735*T$195+T1753*$D1816)</f>
        <v/>
      </c>
      <c r="U1816" s="47">
        <f>U1780*Settings!$C$13*(U1726+U1744+U1735*U$195+U1753*$D1816)</f>
        <v/>
      </c>
      <c r="V1816" s="47">
        <f>V1780*Settings!$C$13*(V1726+V1744+V1735*V$195+V1753*$D1816)</f>
        <v/>
      </c>
      <c r="W1816" s="47">
        <f>W1780*Settings!$C$13*(W1726+W1744+W1735*W$195+W1753*$D1816)</f>
        <v/>
      </c>
      <c r="X1816" s="47">
        <f>X1780*Settings!$C$13*(X1726+X1744+X1735*X$195+X1753*$D1816)</f>
        <v/>
      </c>
      <c r="Y1816" s="47">
        <f>Y1780*Settings!$C$13*(Y1726+Y1744+Y1735*Y$195+Y1753*$D1816)</f>
        <v/>
      </c>
      <c r="Z1816" s="47">
        <f>Z1780*Settings!$C$13*(Z1726+Z1744+Z1735*Z$195+Z1753*$D1816)</f>
        <v/>
      </c>
      <c r="AA1816" s="47">
        <f>AA1780*Settings!$C$13*(AA1726+AA1744+AA1735*AA$195+AA1753*$D1816)</f>
        <v/>
      </c>
      <c r="AB1816" s="47">
        <f>AB1780*Settings!$C$13*(AB1726+AB1744+AB1735*AB$195+AB1753*$D1816)</f>
        <v/>
      </c>
      <c r="AC1816" s="47">
        <f>AC1780*Settings!$C$13*(AC1726+AC1744+AC1735*AC$195+AC1753*$D1816)</f>
        <v/>
      </c>
      <c r="AD1816" s="58">
        <f>REVENUE(AD1780,Settings!$C$13,NEWREVRATE(AD1726,AD1744,AD1735,AD$195,AD1753,$D1816))</f>
        <v/>
      </c>
      <c r="AF1816" s="11">
        <f>LOWER(Settings!$C$4)&amp;".mit."&amp;$A1816&amp;IF($C1816="","","."&amp;$C1816&amp;"."&amp;$B1816)&amp;IF(INDEX(Variables!$D$5:$D$205,MATCH($A1816,Variables!$A$5:$A$205,0))="","","."&amp;INDEX(Variables!$D$5:$D$205,MATCH($A1816,Variables!$A$5:$A$205,0)))&amp;"."&amp;AF$5</f>
        <v/>
      </c>
      <c r="AG1816" s="46">
        <f>AG1780*Settings!$C$13*(AG1726+AG1744+AG1735*AG$195+AG1753*$D1816)</f>
        <v/>
      </c>
      <c r="AH1816" s="47">
        <f>AH1780*Settings!$C$13*(AH1726+AH1744+AH1735*AH$195+AH1753*$D1816)</f>
        <v/>
      </c>
      <c r="AI1816" s="47">
        <f>AI1780*Settings!$C$13*(AI1726+AI1744+AI1735*AI$195+AI1753*$D1816)</f>
        <v/>
      </c>
      <c r="AJ1816" s="47">
        <f>AJ1780*Settings!$C$13*(AJ1726+AJ1744+AJ1735*AJ$195+AJ1753*$D1816)</f>
        <v/>
      </c>
      <c r="AK1816" s="47">
        <f>AK1780*Settings!$C$13*(AK1726+AK1744+AK1735*AK$195+AK1753*$D1816)</f>
        <v/>
      </c>
      <c r="AL1816" s="47">
        <f>AL1780*Settings!$C$13*(AL1726+AL1744+AL1735*AL$195+AL1753*$D1816)</f>
        <v/>
      </c>
      <c r="AM1816" s="47">
        <f>AM1780*Settings!$C$13*(AM1726+AM1744+AM1735*AM$195+AM1753*$D1816)</f>
        <v/>
      </c>
      <c r="AN1816" s="47">
        <f>AN1780*Settings!$C$13*(AN1726+AN1744+AN1735*AN$195+AN1753*$D1816)</f>
        <v/>
      </c>
      <c r="AO1816" s="47">
        <f>AO1780*Settings!$C$13*(AO1726+AO1744+AO1735*AO$195+AO1753*$D1816)</f>
        <v/>
      </c>
      <c r="AP1816" s="47">
        <f>AP1780*Settings!$C$13*(AP1726+AP1744+AP1735*AP$195+AP1753*$D1816)</f>
        <v/>
      </c>
      <c r="AQ1816" s="47">
        <f>AQ1780*Settings!$C$13*(AQ1726+AQ1744+AQ1735*AQ$195+AQ1753*$D1816)</f>
        <v/>
      </c>
      <c r="AR1816" s="47">
        <f>AR1780*Settings!$C$13*(AR1726+AR1744+AR1735*AR$195+AR1753*$D1816)</f>
        <v/>
      </c>
      <c r="AS1816" s="47">
        <f>AS1780*Settings!$C$13*(AS1726+AS1744+AS1735*AS$195+AS1753*$D1816)</f>
        <v/>
      </c>
      <c r="AT1816" s="47">
        <f>AT1780*Settings!$C$13*(AT1726+AT1744+AT1735*AT$195+AT1753*$D1816)</f>
        <v/>
      </c>
      <c r="AU1816" s="47">
        <f>AU1780*Settings!$C$13*(AU1726+AU1744+AU1735*AU$195+AU1753*$D1816)</f>
        <v/>
      </c>
      <c r="AV1816" s="47">
        <f>AV1780*Settings!$C$13*(AV1726+AV1744+AV1735*AV$195+AV1753*$D1816)</f>
        <v/>
      </c>
      <c r="AW1816" s="47">
        <f>AW1780*Settings!$C$13*(AW1726+AW1744+AW1735*AW$195+AW1753*$D1816)</f>
        <v/>
      </c>
      <c r="AX1816" s="47">
        <f>AX1780*Settings!$C$13*(AX1726+AX1744+AX1735*AX$195+AX1753*$D1816)</f>
        <v/>
      </c>
      <c r="AY1816" s="58">
        <f>REVENUE(AY1780,Settings!$C$13,NEWREVRATE(AY1726,AY1744,AY1735,AY$195,AY1753,$D1816))</f>
        <v/>
      </c>
    </row>
    <row r="1817" hidden="1" outlineLevel="2">
      <c r="A1817" s="14" t="inlineStr">
        <is>
          <t>rnew</t>
        </is>
      </c>
      <c r="B1817" s="14" t="inlineStr">
        <is>
          <t>die</t>
        </is>
      </c>
      <c r="C1817" s="14" t="inlineStr">
        <is>
          <t>omn</t>
        </is>
      </c>
      <c r="D1817" s="37">
        <f>INDEX(Inputs!$S$5:$S$132,MATCH($B1817&amp;"|"&amp;$C1817,Inputs!$A$5:$A$132,0))</f>
        <v/>
      </c>
      <c r="E1817" s="36" t="n"/>
      <c r="F1817" s="36" t="n"/>
      <c r="G1817" s="36" t="n"/>
      <c r="H1817" s="14">
        <f>INDEX(Variables!$B$5:$B$205,MATCH($A1817,Variables!$A$5:$A$205,0))&amp;IF($C1817="",""," | "&amp;INDEX(Mapping!$B$5:$B$26,MATCH($C1817,Mapping!$A$5:$A$26,0))&amp;" | "&amp;INDEX(Mapping!$B$30:$B$46,MATCH($B1817,Mapping!$A$30:$A$46,0)))</f>
        <v/>
      </c>
      <c r="I1817" s="14">
        <f>INDEX(Variables!$C$5:$C$205,MATCH($A1817,Variables!$A$5:$A$205,0))</f>
        <v/>
      </c>
      <c r="J1817" s="14">
        <f>INDEX(Variables!$E$5:$E$205,MATCH($A1817,Variables!$A$5:$A$205,0))</f>
        <v/>
      </c>
      <c r="K1817" s="11">
        <f>LOWER(Settings!$C$4)&amp;".mit."&amp;$A1817&amp;IF($C1817="","","."&amp;$C1817&amp;"."&amp;$B1817)&amp;IF(INDEX(Variables!$D$5:$D$205,MATCH($A1817,Variables!$A$5:$A$205,0))="","","."&amp;INDEX(Variables!$D$5:$D$205,MATCH($A1817,Variables!$A$5:$A$205,0)))&amp;"."&amp;K$5</f>
        <v/>
      </c>
      <c r="L1817" s="46">
        <f>L1781*Settings!$C$13*(L1727+L1745+L1736*L$195+L1754*$D1817)</f>
        <v/>
      </c>
      <c r="M1817" s="47">
        <f>M1781*Settings!$C$13*(M1727+M1745+M1736*M$195+M1754*$D1817)</f>
        <v/>
      </c>
      <c r="N1817" s="47">
        <f>N1781*Settings!$C$13*(N1727+N1745+N1736*N$195+N1754*$D1817)</f>
        <v/>
      </c>
      <c r="O1817" s="47">
        <f>O1781*Settings!$C$13*(O1727+O1745+O1736*O$195+O1754*$D1817)</f>
        <v/>
      </c>
      <c r="P1817" s="47">
        <f>P1781*Settings!$C$13*(P1727+P1745+P1736*P$195+P1754*$D1817)</f>
        <v/>
      </c>
      <c r="Q1817" s="47">
        <f>Q1781*Settings!$C$13*(Q1727+Q1745+Q1736*Q$195+Q1754*$D1817)</f>
        <v/>
      </c>
      <c r="R1817" s="47">
        <f>R1781*Settings!$C$13*(R1727+R1745+R1736*R$195+R1754*$D1817)</f>
        <v/>
      </c>
      <c r="S1817" s="47">
        <f>S1781*Settings!$C$13*(S1727+S1745+S1736*S$195+S1754*$D1817)</f>
        <v/>
      </c>
      <c r="T1817" s="47">
        <f>T1781*Settings!$C$13*(T1727+T1745+T1736*T$195+T1754*$D1817)</f>
        <v/>
      </c>
      <c r="U1817" s="47">
        <f>U1781*Settings!$C$13*(U1727+U1745+U1736*U$195+U1754*$D1817)</f>
        <v/>
      </c>
      <c r="V1817" s="47">
        <f>V1781*Settings!$C$13*(V1727+V1745+V1736*V$195+V1754*$D1817)</f>
        <v/>
      </c>
      <c r="W1817" s="47">
        <f>W1781*Settings!$C$13*(W1727+W1745+W1736*W$195+W1754*$D1817)</f>
        <v/>
      </c>
      <c r="X1817" s="47">
        <f>X1781*Settings!$C$13*(X1727+X1745+X1736*X$195+X1754*$D1817)</f>
        <v/>
      </c>
      <c r="Y1817" s="47">
        <f>Y1781*Settings!$C$13*(Y1727+Y1745+Y1736*Y$195+Y1754*$D1817)</f>
        <v/>
      </c>
      <c r="Z1817" s="47">
        <f>Z1781*Settings!$C$13*(Z1727+Z1745+Z1736*Z$195+Z1754*$D1817)</f>
        <v/>
      </c>
      <c r="AA1817" s="47">
        <f>AA1781*Settings!$C$13*(AA1727+AA1745+AA1736*AA$195+AA1754*$D1817)</f>
        <v/>
      </c>
      <c r="AB1817" s="47">
        <f>AB1781*Settings!$C$13*(AB1727+AB1745+AB1736*AB$195+AB1754*$D1817)</f>
        <v/>
      </c>
      <c r="AC1817" s="47">
        <f>AC1781*Settings!$C$13*(AC1727+AC1745+AC1736*AC$195+AC1754*$D1817)</f>
        <v/>
      </c>
      <c r="AD1817" s="58">
        <f>REVENUE(AD1781,Settings!$C$13,NEWREVRATE(AD1727,AD1745,AD1736,AD$195,AD1754,$D1817))</f>
        <v/>
      </c>
      <c r="AF1817" s="11">
        <f>LOWER(Settings!$C$4)&amp;".mit."&amp;$A1817&amp;IF($C1817="","","."&amp;$C1817&amp;"."&amp;$B1817)&amp;IF(INDEX(Variables!$D$5:$D$205,MATCH($A1817,Variables!$A$5:$A$205,0))="","","."&amp;INDEX(Variables!$D$5:$D$205,MATCH($A1817,Variables!$A$5:$A$205,0)))&amp;"."&amp;AF$5</f>
        <v/>
      </c>
      <c r="AG1817" s="46">
        <f>AG1781*Settings!$C$13*(AG1727+AG1745+AG1736*AG$195+AG1754*$D1817)</f>
        <v/>
      </c>
      <c r="AH1817" s="47">
        <f>AH1781*Settings!$C$13*(AH1727+AH1745+AH1736*AH$195+AH1754*$D1817)</f>
        <v/>
      </c>
      <c r="AI1817" s="47">
        <f>AI1781*Settings!$C$13*(AI1727+AI1745+AI1736*AI$195+AI1754*$D1817)</f>
        <v/>
      </c>
      <c r="AJ1817" s="47">
        <f>AJ1781*Settings!$C$13*(AJ1727+AJ1745+AJ1736*AJ$195+AJ1754*$D1817)</f>
        <v/>
      </c>
      <c r="AK1817" s="47">
        <f>AK1781*Settings!$C$13*(AK1727+AK1745+AK1736*AK$195+AK1754*$D1817)</f>
        <v/>
      </c>
      <c r="AL1817" s="47">
        <f>AL1781*Settings!$C$13*(AL1727+AL1745+AL1736*AL$195+AL1754*$D1817)</f>
        <v/>
      </c>
      <c r="AM1817" s="47">
        <f>AM1781*Settings!$C$13*(AM1727+AM1745+AM1736*AM$195+AM1754*$D1817)</f>
        <v/>
      </c>
      <c r="AN1817" s="47">
        <f>AN1781*Settings!$C$13*(AN1727+AN1745+AN1736*AN$195+AN1754*$D1817)</f>
        <v/>
      </c>
      <c r="AO1817" s="47">
        <f>AO1781*Settings!$C$13*(AO1727+AO1745+AO1736*AO$195+AO1754*$D1817)</f>
        <v/>
      </c>
      <c r="AP1817" s="47">
        <f>AP1781*Settings!$C$13*(AP1727+AP1745+AP1736*AP$195+AP1754*$D1817)</f>
        <v/>
      </c>
      <c r="AQ1817" s="47">
        <f>AQ1781*Settings!$C$13*(AQ1727+AQ1745+AQ1736*AQ$195+AQ1754*$D1817)</f>
        <v/>
      </c>
      <c r="AR1817" s="47">
        <f>AR1781*Settings!$C$13*(AR1727+AR1745+AR1736*AR$195+AR1754*$D1817)</f>
        <v/>
      </c>
      <c r="AS1817" s="47">
        <f>AS1781*Settings!$C$13*(AS1727+AS1745+AS1736*AS$195+AS1754*$D1817)</f>
        <v/>
      </c>
      <c r="AT1817" s="47">
        <f>AT1781*Settings!$C$13*(AT1727+AT1745+AT1736*AT$195+AT1754*$D1817)</f>
        <v/>
      </c>
      <c r="AU1817" s="47">
        <f>AU1781*Settings!$C$13*(AU1727+AU1745+AU1736*AU$195+AU1754*$D1817)</f>
        <v/>
      </c>
      <c r="AV1817" s="47">
        <f>AV1781*Settings!$C$13*(AV1727+AV1745+AV1736*AV$195+AV1754*$D1817)</f>
        <v/>
      </c>
      <c r="AW1817" s="47">
        <f>AW1781*Settings!$C$13*(AW1727+AW1745+AW1736*AW$195+AW1754*$D1817)</f>
        <v/>
      </c>
      <c r="AX1817" s="47">
        <f>AX1781*Settings!$C$13*(AX1727+AX1745+AX1736*AX$195+AX1754*$D1817)</f>
        <v/>
      </c>
      <c r="AY1817" s="58">
        <f>REVENUE(AY1781,Settings!$C$13,NEWREVRATE(AY1727,AY1745,AY1736,AY$195,AY1754,$D1817))</f>
        <v/>
      </c>
    </row>
    <row r="1818" hidden="1" outlineLevel="2">
      <c r="A1818" s="14" t="inlineStr">
        <is>
          <t>rnew</t>
        </is>
      </c>
      <c r="B1818" s="14" t="inlineStr">
        <is>
          <t>lpg</t>
        </is>
      </c>
      <c r="C1818" s="14" t="inlineStr">
        <is>
          <t>omn</t>
        </is>
      </c>
      <c r="D1818" s="37">
        <f>INDEX(Inputs!$S$5:$S$132,MATCH($B1818&amp;"|"&amp;$C1818,Inputs!$A$5:$A$132,0))</f>
        <v/>
      </c>
      <c r="E1818" s="36" t="n"/>
      <c r="F1818" s="36" t="n"/>
      <c r="G1818" s="36" t="n"/>
      <c r="H1818" s="14">
        <f>INDEX(Variables!$B$5:$B$205,MATCH($A1818,Variables!$A$5:$A$205,0))&amp;IF($C1818="",""," | "&amp;INDEX(Mapping!$B$5:$B$26,MATCH($C1818,Mapping!$A$5:$A$26,0))&amp;" | "&amp;INDEX(Mapping!$B$30:$B$46,MATCH($B1818,Mapping!$A$30:$A$46,0)))</f>
        <v/>
      </c>
      <c r="I1818" s="14">
        <f>INDEX(Variables!$C$5:$C$205,MATCH($A1818,Variables!$A$5:$A$205,0))</f>
        <v/>
      </c>
      <c r="J1818" s="14">
        <f>INDEX(Variables!$E$5:$E$205,MATCH($A1818,Variables!$A$5:$A$205,0))</f>
        <v/>
      </c>
      <c r="K1818" s="11">
        <f>LOWER(Settings!$C$4)&amp;".mit."&amp;$A1818&amp;IF($C1818="","","."&amp;$C1818&amp;"."&amp;$B1818)&amp;IF(INDEX(Variables!$D$5:$D$205,MATCH($A1818,Variables!$A$5:$A$205,0))="","","."&amp;INDEX(Variables!$D$5:$D$205,MATCH($A1818,Variables!$A$5:$A$205,0)))&amp;"."&amp;K$5</f>
        <v/>
      </c>
      <c r="L1818" s="46">
        <f>L1782*Settings!$C$13*(L1728+L1746+L1737*L$195+L1755*$D1818)</f>
        <v/>
      </c>
      <c r="M1818" s="47">
        <f>M1782*Settings!$C$13*(M1728+M1746+M1737*M$195+M1755*$D1818)</f>
        <v/>
      </c>
      <c r="N1818" s="47">
        <f>N1782*Settings!$C$13*(N1728+N1746+N1737*N$195+N1755*$D1818)</f>
        <v/>
      </c>
      <c r="O1818" s="47">
        <f>O1782*Settings!$C$13*(O1728+O1746+O1737*O$195+O1755*$D1818)</f>
        <v/>
      </c>
      <c r="P1818" s="47">
        <f>P1782*Settings!$C$13*(P1728+P1746+P1737*P$195+P1755*$D1818)</f>
        <v/>
      </c>
      <c r="Q1818" s="47">
        <f>Q1782*Settings!$C$13*(Q1728+Q1746+Q1737*Q$195+Q1755*$D1818)</f>
        <v/>
      </c>
      <c r="R1818" s="47">
        <f>R1782*Settings!$C$13*(R1728+R1746+R1737*R$195+R1755*$D1818)</f>
        <v/>
      </c>
      <c r="S1818" s="47">
        <f>S1782*Settings!$C$13*(S1728+S1746+S1737*S$195+S1755*$D1818)</f>
        <v/>
      </c>
      <c r="T1818" s="47">
        <f>T1782*Settings!$C$13*(T1728+T1746+T1737*T$195+T1755*$D1818)</f>
        <v/>
      </c>
      <c r="U1818" s="47">
        <f>U1782*Settings!$C$13*(U1728+U1746+U1737*U$195+U1755*$D1818)</f>
        <v/>
      </c>
      <c r="V1818" s="47">
        <f>V1782*Settings!$C$13*(V1728+V1746+V1737*V$195+V1755*$D1818)</f>
        <v/>
      </c>
      <c r="W1818" s="47">
        <f>W1782*Settings!$C$13*(W1728+W1746+W1737*W$195+W1755*$D1818)</f>
        <v/>
      </c>
      <c r="X1818" s="47">
        <f>X1782*Settings!$C$13*(X1728+X1746+X1737*X$195+X1755*$D1818)</f>
        <v/>
      </c>
      <c r="Y1818" s="47">
        <f>Y1782*Settings!$C$13*(Y1728+Y1746+Y1737*Y$195+Y1755*$D1818)</f>
        <v/>
      </c>
      <c r="Z1818" s="47">
        <f>Z1782*Settings!$C$13*(Z1728+Z1746+Z1737*Z$195+Z1755*$D1818)</f>
        <v/>
      </c>
      <c r="AA1818" s="47">
        <f>AA1782*Settings!$C$13*(AA1728+AA1746+AA1737*AA$195+AA1755*$D1818)</f>
        <v/>
      </c>
      <c r="AB1818" s="47">
        <f>AB1782*Settings!$C$13*(AB1728+AB1746+AB1737*AB$195+AB1755*$D1818)</f>
        <v/>
      </c>
      <c r="AC1818" s="47">
        <f>AC1782*Settings!$C$13*(AC1728+AC1746+AC1737*AC$195+AC1755*$D1818)</f>
        <v/>
      </c>
      <c r="AD1818" s="58">
        <f>REVENUE(AD1782,Settings!$C$13,NEWREVRATE(AD1728,AD1746,AD1737,AD$195,AD1755,$D1818))</f>
        <v/>
      </c>
      <c r="AF1818" s="11">
        <f>LOWER(Settings!$C$4)&amp;".mit."&amp;$A1818&amp;IF($C1818="","","."&amp;$C1818&amp;"."&amp;$B1818)&amp;IF(INDEX(Variables!$D$5:$D$205,MATCH($A1818,Variables!$A$5:$A$205,0))="","","."&amp;INDEX(Variables!$D$5:$D$205,MATCH($A1818,Variables!$A$5:$A$205,0)))&amp;"."&amp;AF$5</f>
        <v/>
      </c>
      <c r="AG1818" s="46">
        <f>AG1782*Settings!$C$13*(AG1728+AG1746+AG1737*AG$195+AG1755*$D1818)</f>
        <v/>
      </c>
      <c r="AH1818" s="47">
        <f>AH1782*Settings!$C$13*(AH1728+AH1746+AH1737*AH$195+AH1755*$D1818)</f>
        <v/>
      </c>
      <c r="AI1818" s="47">
        <f>AI1782*Settings!$C$13*(AI1728+AI1746+AI1737*AI$195+AI1755*$D1818)</f>
        <v/>
      </c>
      <c r="AJ1818" s="47">
        <f>AJ1782*Settings!$C$13*(AJ1728+AJ1746+AJ1737*AJ$195+AJ1755*$D1818)</f>
        <v/>
      </c>
      <c r="AK1818" s="47">
        <f>AK1782*Settings!$C$13*(AK1728+AK1746+AK1737*AK$195+AK1755*$D1818)</f>
        <v/>
      </c>
      <c r="AL1818" s="47">
        <f>AL1782*Settings!$C$13*(AL1728+AL1746+AL1737*AL$195+AL1755*$D1818)</f>
        <v/>
      </c>
      <c r="AM1818" s="47">
        <f>AM1782*Settings!$C$13*(AM1728+AM1746+AM1737*AM$195+AM1755*$D1818)</f>
        <v/>
      </c>
      <c r="AN1818" s="47">
        <f>AN1782*Settings!$C$13*(AN1728+AN1746+AN1737*AN$195+AN1755*$D1818)</f>
        <v/>
      </c>
      <c r="AO1818" s="47">
        <f>AO1782*Settings!$C$13*(AO1728+AO1746+AO1737*AO$195+AO1755*$D1818)</f>
        <v/>
      </c>
      <c r="AP1818" s="47">
        <f>AP1782*Settings!$C$13*(AP1728+AP1746+AP1737*AP$195+AP1755*$D1818)</f>
        <v/>
      </c>
      <c r="AQ1818" s="47">
        <f>AQ1782*Settings!$C$13*(AQ1728+AQ1746+AQ1737*AQ$195+AQ1755*$D1818)</f>
        <v/>
      </c>
      <c r="AR1818" s="47">
        <f>AR1782*Settings!$C$13*(AR1728+AR1746+AR1737*AR$195+AR1755*$D1818)</f>
        <v/>
      </c>
      <c r="AS1818" s="47">
        <f>AS1782*Settings!$C$13*(AS1728+AS1746+AS1737*AS$195+AS1755*$D1818)</f>
        <v/>
      </c>
      <c r="AT1818" s="47">
        <f>AT1782*Settings!$C$13*(AT1728+AT1746+AT1737*AT$195+AT1755*$D1818)</f>
        <v/>
      </c>
      <c r="AU1818" s="47">
        <f>AU1782*Settings!$C$13*(AU1728+AU1746+AU1737*AU$195+AU1755*$D1818)</f>
        <v/>
      </c>
      <c r="AV1818" s="47">
        <f>AV1782*Settings!$C$13*(AV1728+AV1746+AV1737*AV$195+AV1755*$D1818)</f>
        <v/>
      </c>
      <c r="AW1818" s="47">
        <f>AW1782*Settings!$C$13*(AW1728+AW1746+AW1737*AW$195+AW1755*$D1818)</f>
        <v/>
      </c>
      <c r="AX1818" s="47">
        <f>AX1782*Settings!$C$13*(AX1728+AX1746+AX1737*AX$195+AX1755*$D1818)</f>
        <v/>
      </c>
      <c r="AY1818" s="58">
        <f>REVENUE(AY1782,Settings!$C$13,NEWREVRATE(AY1728,AY1746,AY1737,AY$195,AY1755,$D1818))</f>
        <v/>
      </c>
    </row>
    <row r="1819" hidden="1" outlineLevel="2">
      <c r="A1819" s="14" t="inlineStr">
        <is>
          <t>rnew</t>
        </is>
      </c>
      <c r="B1819" s="14" t="inlineStr">
        <is>
          <t>ker</t>
        </is>
      </c>
      <c r="C1819" s="14" t="inlineStr">
        <is>
          <t>omn</t>
        </is>
      </c>
      <c r="D1819" s="37">
        <f>INDEX(Inputs!$S$5:$S$132,MATCH($B1819&amp;"|"&amp;$C1819,Inputs!$A$5:$A$132,0))</f>
        <v/>
      </c>
      <c r="E1819" s="36" t="n"/>
      <c r="F1819" s="36" t="n"/>
      <c r="G1819" s="36" t="n"/>
      <c r="H1819" s="14">
        <f>INDEX(Variables!$B$5:$B$205,MATCH($A1819,Variables!$A$5:$A$205,0))&amp;IF($C1819="",""," | "&amp;INDEX(Mapping!$B$5:$B$26,MATCH($C1819,Mapping!$A$5:$A$26,0))&amp;" | "&amp;INDEX(Mapping!$B$30:$B$46,MATCH($B1819,Mapping!$A$30:$A$46,0)))</f>
        <v/>
      </c>
      <c r="I1819" s="14">
        <f>INDEX(Variables!$C$5:$C$205,MATCH($A1819,Variables!$A$5:$A$205,0))</f>
        <v/>
      </c>
      <c r="J1819" s="14">
        <f>INDEX(Variables!$E$5:$E$205,MATCH($A1819,Variables!$A$5:$A$205,0))</f>
        <v/>
      </c>
      <c r="K1819" s="11">
        <f>LOWER(Settings!$C$4)&amp;".mit."&amp;$A1819&amp;IF($C1819="","","."&amp;$C1819&amp;"."&amp;$B1819)&amp;IF(INDEX(Variables!$D$5:$D$205,MATCH($A1819,Variables!$A$5:$A$205,0))="","","."&amp;INDEX(Variables!$D$5:$D$205,MATCH($A1819,Variables!$A$5:$A$205,0)))&amp;"."&amp;K$5</f>
        <v/>
      </c>
      <c r="L1819" s="46">
        <f>L1783*Settings!$C$13*(L1729+L1747+L1738*L$195+L1756*$D1819)</f>
        <v/>
      </c>
      <c r="M1819" s="47">
        <f>M1783*Settings!$C$13*(M1729+M1747+M1738*M$195+M1756*$D1819)</f>
        <v/>
      </c>
      <c r="N1819" s="47">
        <f>N1783*Settings!$C$13*(N1729+N1747+N1738*N$195+N1756*$D1819)</f>
        <v/>
      </c>
      <c r="O1819" s="47">
        <f>O1783*Settings!$C$13*(O1729+O1747+O1738*O$195+O1756*$D1819)</f>
        <v/>
      </c>
      <c r="P1819" s="47">
        <f>P1783*Settings!$C$13*(P1729+P1747+P1738*P$195+P1756*$D1819)</f>
        <v/>
      </c>
      <c r="Q1819" s="47">
        <f>Q1783*Settings!$C$13*(Q1729+Q1747+Q1738*Q$195+Q1756*$D1819)</f>
        <v/>
      </c>
      <c r="R1819" s="47">
        <f>R1783*Settings!$C$13*(R1729+R1747+R1738*R$195+R1756*$D1819)</f>
        <v/>
      </c>
      <c r="S1819" s="47">
        <f>S1783*Settings!$C$13*(S1729+S1747+S1738*S$195+S1756*$D1819)</f>
        <v/>
      </c>
      <c r="T1819" s="47">
        <f>T1783*Settings!$C$13*(T1729+T1747+T1738*T$195+T1756*$D1819)</f>
        <v/>
      </c>
      <c r="U1819" s="47">
        <f>U1783*Settings!$C$13*(U1729+U1747+U1738*U$195+U1756*$D1819)</f>
        <v/>
      </c>
      <c r="V1819" s="47">
        <f>V1783*Settings!$C$13*(V1729+V1747+V1738*V$195+V1756*$D1819)</f>
        <v/>
      </c>
      <c r="W1819" s="47">
        <f>W1783*Settings!$C$13*(W1729+W1747+W1738*W$195+W1756*$D1819)</f>
        <v/>
      </c>
      <c r="X1819" s="47">
        <f>X1783*Settings!$C$13*(X1729+X1747+X1738*X$195+X1756*$D1819)</f>
        <v/>
      </c>
      <c r="Y1819" s="47">
        <f>Y1783*Settings!$C$13*(Y1729+Y1747+Y1738*Y$195+Y1756*$D1819)</f>
        <v/>
      </c>
      <c r="Z1819" s="47">
        <f>Z1783*Settings!$C$13*(Z1729+Z1747+Z1738*Z$195+Z1756*$D1819)</f>
        <v/>
      </c>
      <c r="AA1819" s="47">
        <f>AA1783*Settings!$C$13*(AA1729+AA1747+AA1738*AA$195+AA1756*$D1819)</f>
        <v/>
      </c>
      <c r="AB1819" s="47">
        <f>AB1783*Settings!$C$13*(AB1729+AB1747+AB1738*AB$195+AB1756*$D1819)</f>
        <v/>
      </c>
      <c r="AC1819" s="47">
        <f>AC1783*Settings!$C$13*(AC1729+AC1747+AC1738*AC$195+AC1756*$D1819)</f>
        <v/>
      </c>
      <c r="AD1819" s="58">
        <f>REVENUE(AD1783,Settings!$C$13,NEWREVRATE(AD1729,AD1747,AD1738,AD$195,AD1756,$D1819))</f>
        <v/>
      </c>
      <c r="AF1819" s="11">
        <f>LOWER(Settings!$C$4)&amp;".mit."&amp;$A1819&amp;IF($C1819="","","."&amp;$C1819&amp;"."&amp;$B1819)&amp;IF(INDEX(Variables!$D$5:$D$205,MATCH($A1819,Variables!$A$5:$A$205,0))="","","."&amp;INDEX(Variables!$D$5:$D$205,MATCH($A1819,Variables!$A$5:$A$205,0)))&amp;"."&amp;AF$5</f>
        <v/>
      </c>
      <c r="AG1819" s="46">
        <f>AG1783*Settings!$C$13*(AG1729+AG1747+AG1738*AG$195+AG1756*$D1819)</f>
        <v/>
      </c>
      <c r="AH1819" s="47">
        <f>AH1783*Settings!$C$13*(AH1729+AH1747+AH1738*AH$195+AH1756*$D1819)</f>
        <v/>
      </c>
      <c r="AI1819" s="47">
        <f>AI1783*Settings!$C$13*(AI1729+AI1747+AI1738*AI$195+AI1756*$D1819)</f>
        <v/>
      </c>
      <c r="AJ1819" s="47">
        <f>AJ1783*Settings!$C$13*(AJ1729+AJ1747+AJ1738*AJ$195+AJ1756*$D1819)</f>
        <v/>
      </c>
      <c r="AK1819" s="47">
        <f>AK1783*Settings!$C$13*(AK1729+AK1747+AK1738*AK$195+AK1756*$D1819)</f>
        <v/>
      </c>
      <c r="AL1819" s="47">
        <f>AL1783*Settings!$C$13*(AL1729+AL1747+AL1738*AL$195+AL1756*$D1819)</f>
        <v/>
      </c>
      <c r="AM1819" s="47">
        <f>AM1783*Settings!$C$13*(AM1729+AM1747+AM1738*AM$195+AM1756*$D1819)</f>
        <v/>
      </c>
      <c r="AN1819" s="47">
        <f>AN1783*Settings!$C$13*(AN1729+AN1747+AN1738*AN$195+AN1756*$D1819)</f>
        <v/>
      </c>
      <c r="AO1819" s="47">
        <f>AO1783*Settings!$C$13*(AO1729+AO1747+AO1738*AO$195+AO1756*$D1819)</f>
        <v/>
      </c>
      <c r="AP1819" s="47">
        <f>AP1783*Settings!$C$13*(AP1729+AP1747+AP1738*AP$195+AP1756*$D1819)</f>
        <v/>
      </c>
      <c r="AQ1819" s="47">
        <f>AQ1783*Settings!$C$13*(AQ1729+AQ1747+AQ1738*AQ$195+AQ1756*$D1819)</f>
        <v/>
      </c>
      <c r="AR1819" s="47">
        <f>AR1783*Settings!$C$13*(AR1729+AR1747+AR1738*AR$195+AR1756*$D1819)</f>
        <v/>
      </c>
      <c r="AS1819" s="47">
        <f>AS1783*Settings!$C$13*(AS1729+AS1747+AS1738*AS$195+AS1756*$D1819)</f>
        <v/>
      </c>
      <c r="AT1819" s="47">
        <f>AT1783*Settings!$C$13*(AT1729+AT1747+AT1738*AT$195+AT1756*$D1819)</f>
        <v/>
      </c>
      <c r="AU1819" s="47">
        <f>AU1783*Settings!$C$13*(AU1729+AU1747+AU1738*AU$195+AU1756*$D1819)</f>
        <v/>
      </c>
      <c r="AV1819" s="47">
        <f>AV1783*Settings!$C$13*(AV1729+AV1747+AV1738*AV$195+AV1756*$D1819)</f>
        <v/>
      </c>
      <c r="AW1819" s="47">
        <f>AW1783*Settings!$C$13*(AW1729+AW1747+AW1738*AW$195+AW1756*$D1819)</f>
        <v/>
      </c>
      <c r="AX1819" s="47">
        <f>AX1783*Settings!$C$13*(AX1729+AX1747+AX1738*AX$195+AX1756*$D1819)</f>
        <v/>
      </c>
      <c r="AY1819" s="58">
        <f>REVENUE(AY1783,Settings!$C$13,NEWREVRATE(AY1729,AY1747,AY1738,AY$195,AY1756,$D1819))</f>
        <v/>
      </c>
    </row>
    <row r="1820" hidden="1" outlineLevel="2">
      <c r="A1820" s="14" t="inlineStr">
        <is>
          <t>rnew</t>
        </is>
      </c>
      <c r="B1820" s="14" t="inlineStr">
        <is>
          <t>oop</t>
        </is>
      </c>
      <c r="C1820" s="14" t="inlineStr">
        <is>
          <t>omn</t>
        </is>
      </c>
      <c r="D1820" s="37">
        <f>INDEX(Inputs!$S$5:$S$132,MATCH($B1820&amp;"|"&amp;$C1820,Inputs!$A$5:$A$132,0))</f>
        <v/>
      </c>
      <c r="E1820" s="36" t="n"/>
      <c r="F1820" s="36" t="n"/>
      <c r="G1820" s="36" t="n"/>
      <c r="H1820" s="14">
        <f>INDEX(Variables!$B$5:$B$205,MATCH($A1820,Variables!$A$5:$A$205,0))&amp;IF($C1820="",""," | "&amp;INDEX(Mapping!$B$5:$B$26,MATCH($C1820,Mapping!$A$5:$A$26,0))&amp;" | "&amp;INDEX(Mapping!$B$30:$B$46,MATCH($B1820,Mapping!$A$30:$A$46,0)))</f>
        <v/>
      </c>
      <c r="I1820" s="14">
        <f>INDEX(Variables!$C$5:$C$205,MATCH($A1820,Variables!$A$5:$A$205,0))</f>
        <v/>
      </c>
      <c r="J1820" s="14">
        <f>INDEX(Variables!$E$5:$E$205,MATCH($A1820,Variables!$A$5:$A$205,0))</f>
        <v/>
      </c>
      <c r="K1820" s="11">
        <f>LOWER(Settings!$C$4)&amp;".mit."&amp;$A1820&amp;IF($C1820="","","."&amp;$C1820&amp;"."&amp;$B1820)&amp;IF(INDEX(Variables!$D$5:$D$205,MATCH($A1820,Variables!$A$5:$A$205,0))="","","."&amp;INDEX(Variables!$D$5:$D$205,MATCH($A1820,Variables!$A$5:$A$205,0)))&amp;"."&amp;K$5</f>
        <v/>
      </c>
      <c r="L1820" s="46">
        <f>L1784*Settings!$C$13*(L1730+L1748+L1739*L$195+L1757*$D1820)</f>
        <v/>
      </c>
      <c r="M1820" s="47">
        <f>M1784*Settings!$C$13*(M1730+M1748+M1739*M$195+M1757*$D1820)</f>
        <v/>
      </c>
      <c r="N1820" s="47">
        <f>N1784*Settings!$C$13*(N1730+N1748+N1739*N$195+N1757*$D1820)</f>
        <v/>
      </c>
      <c r="O1820" s="47">
        <f>O1784*Settings!$C$13*(O1730+O1748+O1739*O$195+O1757*$D1820)</f>
        <v/>
      </c>
      <c r="P1820" s="47">
        <f>P1784*Settings!$C$13*(P1730+P1748+P1739*P$195+P1757*$D1820)</f>
        <v/>
      </c>
      <c r="Q1820" s="47">
        <f>Q1784*Settings!$C$13*(Q1730+Q1748+Q1739*Q$195+Q1757*$D1820)</f>
        <v/>
      </c>
      <c r="R1820" s="47">
        <f>R1784*Settings!$C$13*(R1730+R1748+R1739*R$195+R1757*$D1820)</f>
        <v/>
      </c>
      <c r="S1820" s="47">
        <f>S1784*Settings!$C$13*(S1730+S1748+S1739*S$195+S1757*$D1820)</f>
        <v/>
      </c>
      <c r="T1820" s="47">
        <f>T1784*Settings!$C$13*(T1730+T1748+T1739*T$195+T1757*$D1820)</f>
        <v/>
      </c>
      <c r="U1820" s="47">
        <f>U1784*Settings!$C$13*(U1730+U1748+U1739*U$195+U1757*$D1820)</f>
        <v/>
      </c>
      <c r="V1820" s="47">
        <f>V1784*Settings!$C$13*(V1730+V1748+V1739*V$195+V1757*$D1820)</f>
        <v/>
      </c>
      <c r="W1820" s="47">
        <f>W1784*Settings!$C$13*(W1730+W1748+W1739*W$195+W1757*$D1820)</f>
        <v/>
      </c>
      <c r="X1820" s="47">
        <f>X1784*Settings!$C$13*(X1730+X1748+X1739*X$195+X1757*$D1820)</f>
        <v/>
      </c>
      <c r="Y1820" s="47">
        <f>Y1784*Settings!$C$13*(Y1730+Y1748+Y1739*Y$195+Y1757*$D1820)</f>
        <v/>
      </c>
      <c r="Z1820" s="47">
        <f>Z1784*Settings!$C$13*(Z1730+Z1748+Z1739*Z$195+Z1757*$D1820)</f>
        <v/>
      </c>
      <c r="AA1820" s="47">
        <f>AA1784*Settings!$C$13*(AA1730+AA1748+AA1739*AA$195+AA1757*$D1820)</f>
        <v/>
      </c>
      <c r="AB1820" s="47">
        <f>AB1784*Settings!$C$13*(AB1730+AB1748+AB1739*AB$195+AB1757*$D1820)</f>
        <v/>
      </c>
      <c r="AC1820" s="47">
        <f>AC1784*Settings!$C$13*(AC1730+AC1748+AC1739*AC$195+AC1757*$D1820)</f>
        <v/>
      </c>
      <c r="AD1820" s="58">
        <f>REVENUE(AD1784,Settings!$C$13,NEWREVRATE(AD1730,AD1748,AD1739,AD$195,AD1757,$D1820))</f>
        <v/>
      </c>
      <c r="AF1820" s="11">
        <f>LOWER(Settings!$C$4)&amp;".mit."&amp;$A1820&amp;IF($C1820="","","."&amp;$C1820&amp;"."&amp;$B1820)&amp;IF(INDEX(Variables!$D$5:$D$205,MATCH($A1820,Variables!$A$5:$A$205,0))="","","."&amp;INDEX(Variables!$D$5:$D$205,MATCH($A1820,Variables!$A$5:$A$205,0)))&amp;"."&amp;AF$5</f>
        <v/>
      </c>
      <c r="AG1820" s="46">
        <f>AG1784*Settings!$C$13*(AG1730+AG1748+AG1739*AG$195+AG1757*$D1820)</f>
        <v/>
      </c>
      <c r="AH1820" s="47">
        <f>AH1784*Settings!$C$13*(AH1730+AH1748+AH1739*AH$195+AH1757*$D1820)</f>
        <v/>
      </c>
      <c r="AI1820" s="47">
        <f>AI1784*Settings!$C$13*(AI1730+AI1748+AI1739*AI$195+AI1757*$D1820)</f>
        <v/>
      </c>
      <c r="AJ1820" s="47">
        <f>AJ1784*Settings!$C$13*(AJ1730+AJ1748+AJ1739*AJ$195+AJ1757*$D1820)</f>
        <v/>
      </c>
      <c r="AK1820" s="47">
        <f>AK1784*Settings!$C$13*(AK1730+AK1748+AK1739*AK$195+AK1757*$D1820)</f>
        <v/>
      </c>
      <c r="AL1820" s="47">
        <f>AL1784*Settings!$C$13*(AL1730+AL1748+AL1739*AL$195+AL1757*$D1820)</f>
        <v/>
      </c>
      <c r="AM1820" s="47">
        <f>AM1784*Settings!$C$13*(AM1730+AM1748+AM1739*AM$195+AM1757*$D1820)</f>
        <v/>
      </c>
      <c r="AN1820" s="47">
        <f>AN1784*Settings!$C$13*(AN1730+AN1748+AN1739*AN$195+AN1757*$D1820)</f>
        <v/>
      </c>
      <c r="AO1820" s="47">
        <f>AO1784*Settings!$C$13*(AO1730+AO1748+AO1739*AO$195+AO1757*$D1820)</f>
        <v/>
      </c>
      <c r="AP1820" s="47">
        <f>AP1784*Settings!$C$13*(AP1730+AP1748+AP1739*AP$195+AP1757*$D1820)</f>
        <v/>
      </c>
      <c r="AQ1820" s="47">
        <f>AQ1784*Settings!$C$13*(AQ1730+AQ1748+AQ1739*AQ$195+AQ1757*$D1820)</f>
        <v/>
      </c>
      <c r="AR1820" s="47">
        <f>AR1784*Settings!$C$13*(AR1730+AR1748+AR1739*AR$195+AR1757*$D1820)</f>
        <v/>
      </c>
      <c r="AS1820" s="47">
        <f>AS1784*Settings!$C$13*(AS1730+AS1748+AS1739*AS$195+AS1757*$D1820)</f>
        <v/>
      </c>
      <c r="AT1820" s="47">
        <f>AT1784*Settings!$C$13*(AT1730+AT1748+AT1739*AT$195+AT1757*$D1820)</f>
        <v/>
      </c>
      <c r="AU1820" s="47">
        <f>AU1784*Settings!$C$13*(AU1730+AU1748+AU1739*AU$195+AU1757*$D1820)</f>
        <v/>
      </c>
      <c r="AV1820" s="47">
        <f>AV1784*Settings!$C$13*(AV1730+AV1748+AV1739*AV$195+AV1757*$D1820)</f>
        <v/>
      </c>
      <c r="AW1820" s="47">
        <f>AW1784*Settings!$C$13*(AW1730+AW1748+AW1739*AW$195+AW1757*$D1820)</f>
        <v/>
      </c>
      <c r="AX1820" s="47">
        <f>AX1784*Settings!$C$13*(AX1730+AX1748+AX1739*AX$195+AX1757*$D1820)</f>
        <v/>
      </c>
      <c r="AY1820" s="58">
        <f>REVENUE(AY1784,Settings!$C$13,NEWREVRATE(AY1730,AY1748,AY1739,AY$195,AY1757,$D1820))</f>
        <v/>
      </c>
    </row>
    <row r="1821" hidden="1" outlineLevel="2">
      <c r="A1821" s="14" t="inlineStr">
        <is>
          <t>rnew</t>
        </is>
      </c>
      <c r="B1821" s="14" t="inlineStr">
        <is>
          <t>bio</t>
        </is>
      </c>
      <c r="C1821" s="14" t="inlineStr">
        <is>
          <t>omn</t>
        </is>
      </c>
      <c r="D1821" s="37">
        <f>INDEX(Inputs!$S$5:$S$132,MATCH($B1821&amp;"|"&amp;$C1821,Inputs!$A$5:$A$132,0))</f>
        <v/>
      </c>
      <c r="E1821" s="36" t="n"/>
      <c r="F1821" s="36" t="n"/>
      <c r="G1821" s="36" t="n"/>
      <c r="H1821" s="14">
        <f>INDEX(Variables!$B$5:$B$205,MATCH($A1821,Variables!$A$5:$A$205,0))&amp;IF($C1821="",""," | "&amp;INDEX(Mapping!$B$5:$B$26,MATCH($C1821,Mapping!$A$5:$A$26,0))&amp;" | "&amp;INDEX(Mapping!$B$30:$B$46,MATCH($B1821,Mapping!$A$30:$A$46,0)))</f>
        <v/>
      </c>
      <c r="I1821" s="14">
        <f>INDEX(Variables!$C$5:$C$205,MATCH($A1821,Variables!$A$5:$A$205,0))</f>
        <v/>
      </c>
      <c r="J1821" s="14">
        <f>INDEX(Variables!$E$5:$E$205,MATCH($A1821,Variables!$A$5:$A$205,0))</f>
        <v/>
      </c>
      <c r="K1821" s="11">
        <f>LOWER(Settings!$C$4)&amp;".mit."&amp;$A1821&amp;IF($C1821="","","."&amp;$C1821&amp;"."&amp;$B1821)&amp;IF(INDEX(Variables!$D$5:$D$205,MATCH($A1821,Variables!$A$5:$A$205,0))="","","."&amp;INDEX(Variables!$D$5:$D$205,MATCH($A1821,Variables!$A$5:$A$205,0)))&amp;"."&amp;K$5</f>
        <v/>
      </c>
      <c r="L1821" s="46">
        <f>L1785*Settings!$C$13*(L1731+L1749+L1740*L$195+L1758*$D1821)</f>
        <v/>
      </c>
      <c r="M1821" s="47">
        <f>M1785*Settings!$C$13*(M1731+M1749+M1740*M$195+M1758*$D1821)</f>
        <v/>
      </c>
      <c r="N1821" s="47">
        <f>N1785*Settings!$C$13*(N1731+N1749+N1740*N$195+N1758*$D1821)</f>
        <v/>
      </c>
      <c r="O1821" s="47">
        <f>O1785*Settings!$C$13*(O1731+O1749+O1740*O$195+O1758*$D1821)</f>
        <v/>
      </c>
      <c r="P1821" s="47">
        <f>P1785*Settings!$C$13*(P1731+P1749+P1740*P$195+P1758*$D1821)</f>
        <v/>
      </c>
      <c r="Q1821" s="47">
        <f>Q1785*Settings!$C$13*(Q1731+Q1749+Q1740*Q$195+Q1758*$D1821)</f>
        <v/>
      </c>
      <c r="R1821" s="47">
        <f>R1785*Settings!$C$13*(R1731+R1749+R1740*R$195+R1758*$D1821)</f>
        <v/>
      </c>
      <c r="S1821" s="47">
        <f>S1785*Settings!$C$13*(S1731+S1749+S1740*S$195+S1758*$D1821)</f>
        <v/>
      </c>
      <c r="T1821" s="47">
        <f>T1785*Settings!$C$13*(T1731+T1749+T1740*T$195+T1758*$D1821)</f>
        <v/>
      </c>
      <c r="U1821" s="47">
        <f>U1785*Settings!$C$13*(U1731+U1749+U1740*U$195+U1758*$D1821)</f>
        <v/>
      </c>
      <c r="V1821" s="47">
        <f>V1785*Settings!$C$13*(V1731+V1749+V1740*V$195+V1758*$D1821)</f>
        <v/>
      </c>
      <c r="W1821" s="47">
        <f>W1785*Settings!$C$13*(W1731+W1749+W1740*W$195+W1758*$D1821)</f>
        <v/>
      </c>
      <c r="X1821" s="47">
        <f>X1785*Settings!$C$13*(X1731+X1749+X1740*X$195+X1758*$D1821)</f>
        <v/>
      </c>
      <c r="Y1821" s="47">
        <f>Y1785*Settings!$C$13*(Y1731+Y1749+Y1740*Y$195+Y1758*$D1821)</f>
        <v/>
      </c>
      <c r="Z1821" s="47">
        <f>Z1785*Settings!$C$13*(Z1731+Z1749+Z1740*Z$195+Z1758*$D1821)</f>
        <v/>
      </c>
      <c r="AA1821" s="47">
        <f>AA1785*Settings!$C$13*(AA1731+AA1749+AA1740*AA$195+AA1758*$D1821)</f>
        <v/>
      </c>
      <c r="AB1821" s="47">
        <f>AB1785*Settings!$C$13*(AB1731+AB1749+AB1740*AB$195+AB1758*$D1821)</f>
        <v/>
      </c>
      <c r="AC1821" s="47">
        <f>AC1785*Settings!$C$13*(AC1731+AC1749+AC1740*AC$195+AC1758*$D1821)</f>
        <v/>
      </c>
      <c r="AD1821" s="58">
        <f>REVENUE(AD1785,Settings!$C$13,NEWREVRATE(AD1731,AD1749,AD1740,AD$195,AD1758,$D1821))</f>
        <v/>
      </c>
      <c r="AF1821" s="11">
        <f>LOWER(Settings!$C$4)&amp;".mit."&amp;$A1821&amp;IF($C1821="","","."&amp;$C1821&amp;"."&amp;$B1821)&amp;IF(INDEX(Variables!$D$5:$D$205,MATCH($A1821,Variables!$A$5:$A$205,0))="","","."&amp;INDEX(Variables!$D$5:$D$205,MATCH($A1821,Variables!$A$5:$A$205,0)))&amp;"."&amp;AF$5</f>
        <v/>
      </c>
      <c r="AG1821" s="46">
        <f>AG1785*Settings!$C$13*(AG1731+AG1749+AG1740*AG$195+AG1758*$D1821)</f>
        <v/>
      </c>
      <c r="AH1821" s="47">
        <f>AH1785*Settings!$C$13*(AH1731+AH1749+AH1740*AH$195+AH1758*$D1821)</f>
        <v/>
      </c>
      <c r="AI1821" s="47">
        <f>AI1785*Settings!$C$13*(AI1731+AI1749+AI1740*AI$195+AI1758*$D1821)</f>
        <v/>
      </c>
      <c r="AJ1821" s="47">
        <f>AJ1785*Settings!$C$13*(AJ1731+AJ1749+AJ1740*AJ$195+AJ1758*$D1821)</f>
        <v/>
      </c>
      <c r="AK1821" s="47">
        <f>AK1785*Settings!$C$13*(AK1731+AK1749+AK1740*AK$195+AK1758*$D1821)</f>
        <v/>
      </c>
      <c r="AL1821" s="47">
        <f>AL1785*Settings!$C$13*(AL1731+AL1749+AL1740*AL$195+AL1758*$D1821)</f>
        <v/>
      </c>
      <c r="AM1821" s="47">
        <f>AM1785*Settings!$C$13*(AM1731+AM1749+AM1740*AM$195+AM1758*$D1821)</f>
        <v/>
      </c>
      <c r="AN1821" s="47">
        <f>AN1785*Settings!$C$13*(AN1731+AN1749+AN1740*AN$195+AN1758*$D1821)</f>
        <v/>
      </c>
      <c r="AO1821" s="47">
        <f>AO1785*Settings!$C$13*(AO1731+AO1749+AO1740*AO$195+AO1758*$D1821)</f>
        <v/>
      </c>
      <c r="AP1821" s="47">
        <f>AP1785*Settings!$C$13*(AP1731+AP1749+AP1740*AP$195+AP1758*$D1821)</f>
        <v/>
      </c>
      <c r="AQ1821" s="47">
        <f>AQ1785*Settings!$C$13*(AQ1731+AQ1749+AQ1740*AQ$195+AQ1758*$D1821)</f>
        <v/>
      </c>
      <c r="AR1821" s="47">
        <f>AR1785*Settings!$C$13*(AR1731+AR1749+AR1740*AR$195+AR1758*$D1821)</f>
        <v/>
      </c>
      <c r="AS1821" s="47">
        <f>AS1785*Settings!$C$13*(AS1731+AS1749+AS1740*AS$195+AS1758*$D1821)</f>
        <v/>
      </c>
      <c r="AT1821" s="47">
        <f>AT1785*Settings!$C$13*(AT1731+AT1749+AT1740*AT$195+AT1758*$D1821)</f>
        <v/>
      </c>
      <c r="AU1821" s="47">
        <f>AU1785*Settings!$C$13*(AU1731+AU1749+AU1740*AU$195+AU1758*$D1821)</f>
        <v/>
      </c>
      <c r="AV1821" s="47">
        <f>AV1785*Settings!$C$13*(AV1731+AV1749+AV1740*AV$195+AV1758*$D1821)</f>
        <v/>
      </c>
      <c r="AW1821" s="47">
        <f>AW1785*Settings!$C$13*(AW1731+AW1749+AW1740*AW$195+AW1758*$D1821)</f>
        <v/>
      </c>
      <c r="AX1821" s="47">
        <f>AX1785*Settings!$C$13*(AX1731+AX1749+AX1740*AX$195+AX1758*$D1821)</f>
        <v/>
      </c>
      <c r="AY1821" s="58">
        <f>REVENUE(AY1785,Settings!$C$13,NEWREVRATE(AY1731,AY1749,AY1740,AY$195,AY1758,$D1821))</f>
        <v/>
      </c>
    </row>
    <row r="1822" hidden="1" outlineLevel="2"/>
    <row r="1823" hidden="1" outlineLevel="1" collapsed="1">
      <c r="A1823" s="1" t="inlineStr">
        <is>
          <t>ener</t>
        </is>
      </c>
      <c r="B1823" s="1" t="inlineStr">
        <is>
          <t>all</t>
        </is>
      </c>
      <c r="C1823" s="1" t="inlineStr">
        <is>
          <t>cst</t>
        </is>
      </c>
      <c r="H1823" s="1">
        <f>INDEX(Variables!$B$5:$B$205,MATCH($A1823,Variables!$A$5:$A$205,0))&amp;IF($C1823="",""," | "&amp;INDEX(Mapping!$B$5:$B$26,MATCH($C1823,Mapping!$A$5:$A$26,0))&amp;" | "&amp;INDEX(Mapping!$B$30:$B$46,MATCH($B1823,Mapping!$A$30:$A$46,0)))</f>
        <v/>
      </c>
      <c r="I1823" s="1">
        <f>INDEX(Variables!$C$5:$C$205,MATCH($A1823,Variables!$A$5:$A$205,0))</f>
        <v/>
      </c>
      <c r="J1823" s="1">
        <f>INDEX(Variables!$E$5:$E$205,MATCH($A1823,Variables!$A$5:$A$205,0))</f>
        <v/>
      </c>
      <c r="K1823" s="17">
        <f>LOWER(Settings!$C$4)&amp;".mit."&amp;$A1823&amp;IF($C1823="","","."&amp;$C1823&amp;"."&amp;$B1823)&amp;IF(INDEX(Variables!$D$5:$D$205,MATCH($A1823,Variables!$A$5:$A$205,0))="","","."&amp;INDEX(Variables!$D$5:$D$205,MATCH($A1823,Variables!$A$5:$A$205,0)))&amp;"."&amp;K$5</f>
        <v/>
      </c>
      <c r="L1823" s="60">
        <f>SUM(L1878:L1885)</f>
        <v/>
      </c>
      <c r="M1823" s="61">
        <f>SUM(M1878:M1885)</f>
        <v/>
      </c>
      <c r="N1823" s="61">
        <f>SUM(N1878:N1885)</f>
        <v/>
      </c>
      <c r="O1823" s="61">
        <f>SUM(O1878:O1885)</f>
        <v/>
      </c>
      <c r="P1823" s="61">
        <f>SUM(P1878:P1885)</f>
        <v/>
      </c>
      <c r="Q1823" s="61">
        <f>SUM(Q1878:Q1885)</f>
        <v/>
      </c>
      <c r="R1823" s="61">
        <f>SUM(R1878:R1885)</f>
        <v/>
      </c>
      <c r="S1823" s="61">
        <f>SUM(S1878:S1885)</f>
        <v/>
      </c>
      <c r="T1823" s="61">
        <f>SUM(T1878:T1885)</f>
        <v/>
      </c>
      <c r="U1823" s="61">
        <f>SUM(U1878:U1885)</f>
        <v/>
      </c>
      <c r="V1823" s="61">
        <f>SUM(V1878:V1885)</f>
        <v/>
      </c>
      <c r="W1823" s="61">
        <f>SUM(W1878:W1885)</f>
        <v/>
      </c>
      <c r="X1823" s="61">
        <f>SUM(X1878:X1885)</f>
        <v/>
      </c>
      <c r="Y1823" s="61">
        <f>SUM(Y1878:Y1885)</f>
        <v/>
      </c>
      <c r="Z1823" s="61">
        <f>SUM(Z1878:Z1885)</f>
        <v/>
      </c>
      <c r="AA1823" s="61">
        <f>SUM(AA1878:AA1885)</f>
        <v/>
      </c>
      <c r="AB1823" s="61">
        <f>SUM(AB1878:AB1885)</f>
        <v/>
      </c>
      <c r="AC1823" s="61">
        <f>SUM(AC1878:AC1885)</f>
        <v/>
      </c>
      <c r="AD1823" s="61">
        <f>SUM(AD1878:AD1885)</f>
        <v/>
      </c>
      <c r="AF1823" s="17">
        <f>LOWER(Settings!$C$4)&amp;".mit."&amp;$A1823&amp;IF($C1823="","","."&amp;$C1823&amp;"."&amp;$B1823)&amp;IF(INDEX(Variables!$D$5:$D$205,MATCH($A1823,Variables!$A$5:$A$205,0))="","","."&amp;INDEX(Variables!$D$5:$D$205,MATCH($A1823,Variables!$A$5:$A$205,0)))&amp;"."&amp;AF$5</f>
        <v/>
      </c>
      <c r="AG1823" s="60">
        <f>SUM(AG1878:AG1885)</f>
        <v/>
      </c>
      <c r="AH1823" s="61">
        <f>SUM(AH1878:AH1885)</f>
        <v/>
      </c>
      <c r="AI1823" s="61">
        <f>SUM(AI1878:AI1885)</f>
        <v/>
      </c>
      <c r="AJ1823" s="61">
        <f>SUM(AJ1878:AJ1885)</f>
        <v/>
      </c>
      <c r="AK1823" s="61">
        <f>SUM(AK1878:AK1885)</f>
        <v/>
      </c>
      <c r="AL1823" s="61">
        <f>SUM(AL1878:AL1885)</f>
        <v/>
      </c>
      <c r="AM1823" s="61">
        <f>SUM(AM1878:AM1885)</f>
        <v/>
      </c>
      <c r="AN1823" s="61">
        <f>SUM(AN1878:AN1885)</f>
        <v/>
      </c>
      <c r="AO1823" s="61">
        <f>SUM(AO1878:AO1885)</f>
        <v/>
      </c>
      <c r="AP1823" s="61">
        <f>SUM(AP1878:AP1885)</f>
        <v/>
      </c>
      <c r="AQ1823" s="61">
        <f>SUM(AQ1878:AQ1885)</f>
        <v/>
      </c>
      <c r="AR1823" s="61">
        <f>SUM(AR1878:AR1885)</f>
        <v/>
      </c>
      <c r="AS1823" s="61">
        <f>SUM(AS1878:AS1885)</f>
        <v/>
      </c>
      <c r="AT1823" s="61">
        <f>SUM(AT1878:AT1885)</f>
        <v/>
      </c>
      <c r="AU1823" s="61">
        <f>SUM(AU1878:AU1885)</f>
        <v/>
      </c>
      <c r="AV1823" s="61">
        <f>SUM(AV1878:AV1885)</f>
        <v/>
      </c>
      <c r="AW1823" s="61">
        <f>SUM(AW1878:AW1885)</f>
        <v/>
      </c>
      <c r="AX1823" s="61">
        <f>SUM(AX1878:AX1885)</f>
        <v/>
      </c>
      <c r="AY1823" s="61">
        <f>SUM(AY1878:AY1885)</f>
        <v/>
      </c>
    </row>
    <row r="1824" hidden="1" outlineLevel="2">
      <c r="A1824" s="14" t="inlineStr">
        <is>
          <t>ctxnew</t>
        </is>
      </c>
      <c r="B1824" s="14" t="inlineStr">
        <is>
          <t>coa</t>
        </is>
      </c>
      <c r="C1824" s="14" t="inlineStr">
        <is>
          <t>cst</t>
        </is>
      </c>
      <c r="D1824" s="37">
        <f>INDEX(Inputs!$T$5:$T$132,MATCH($B1824&amp;"|"&amp;$C1824,Inputs!$A$5:$A$132,0))</f>
        <v/>
      </c>
      <c r="E1824" s="37">
        <f>INDEX(Inputs!$J$5:$J$132,MATCH($B1824&amp;"|"&amp;$C1824,Inputs!$A$5:$A$132,0))</f>
        <v/>
      </c>
      <c r="F1824" s="37">
        <f>INDEX(Inputs!$K$5:$K$132,MATCH($B1824&amp;"|"&amp;$C1824,Inputs!$A$5:$A$132,0))</f>
        <v/>
      </c>
      <c r="G1824" s="36" t="n"/>
      <c r="H1824" s="14">
        <f>INDEX(Variables!$B$5:$B$205,MATCH($A1824,Variables!$A$5:$A$205,0))&amp;IF($C1824="",""," | "&amp;INDEX(Mapping!$B$5:$B$26,MATCH($C1824,Mapping!$A$5:$A$26,0))&amp;" | "&amp;INDEX(Mapping!$B$30:$B$46,MATCH($B1824,Mapping!$A$30:$A$46,0)))</f>
        <v/>
      </c>
      <c r="I1824" s="14">
        <f>INDEX(Variables!$C$5:$C$205,MATCH($A1824,Variables!$A$5:$A$205,0))</f>
        <v/>
      </c>
      <c r="J1824" s="14">
        <f>INDEX(Variables!$E$5:$E$205,MATCH($A1824,Variables!$A$5:$A$205,0))</f>
        <v/>
      </c>
      <c r="K1824" s="11">
        <f>LOWER(Settings!$C$4)&amp;".mit."&amp;$A1824&amp;IF($C1824="","","."&amp;$C1824&amp;"."&amp;$B1824)&amp;IF(INDEX(Variables!$D$5:$D$205,MATCH($A1824,Variables!$A$5:$A$205,0))="","","."&amp;INDEX(Variables!$D$5:$D$205,MATCH($A1824,Variables!$A$5:$A$205,0)))&amp;"."&amp;K$5</f>
        <v/>
      </c>
      <c r="L1824" s="38">
        <f>L$12*$D1824*INDEX(L$21:L$28,$E1824)*INDEX(L$30:L$46,$F1824)*(1-INDEX(L$121:L$137,$F1824))</f>
        <v/>
      </c>
      <c r="M1824" s="37">
        <f>M$12*$D1824*INDEX(M$21:M$28,$E1824)*INDEX(M$30:M$46,$F1824)*(1-INDEX(M$121:M$137,$F1824))</f>
        <v/>
      </c>
      <c r="N1824" s="37">
        <f>N$12*$D1824*INDEX(N$21:N$28,$E1824)*INDEX(N$30:N$46,$F1824)*(1-INDEX(N$121:N$137,$F1824))</f>
        <v/>
      </c>
      <c r="O1824" s="37">
        <f>O$12*$D1824*INDEX(O$21:O$28,$E1824)*INDEX(O$30:O$46,$F1824)*(1-INDEX(O$121:O$137,$F1824))</f>
        <v/>
      </c>
      <c r="P1824" s="37">
        <f>P$12*$D1824*INDEX(P$21:P$28,$E1824)*INDEX(P$30:P$46,$F1824)*(1-INDEX(P$121:P$137,$F1824))</f>
        <v/>
      </c>
      <c r="Q1824" s="37">
        <f>Q$12*$D1824*INDEX(Q$21:Q$28,$E1824)*INDEX(Q$30:Q$46,$F1824)*(1-INDEX(Q$121:Q$137,$F1824))</f>
        <v/>
      </c>
      <c r="R1824" s="37">
        <f>R$12*$D1824*INDEX(R$21:R$28,$E1824)*INDEX(R$30:R$46,$F1824)*(1-INDEX(R$121:R$137,$F1824))</f>
        <v/>
      </c>
      <c r="S1824" s="37">
        <f>S$12*$D1824*INDEX(S$21:S$28,$E1824)*INDEX(S$30:S$46,$F1824)*(1-INDEX(S$121:S$137,$F1824))</f>
        <v/>
      </c>
      <c r="T1824" s="37">
        <f>T$12*$D1824*INDEX(T$21:T$28,$E1824)*INDEX(T$30:T$46,$F1824)*(1-INDEX(T$121:T$137,$F1824))</f>
        <v/>
      </c>
      <c r="U1824" s="37">
        <f>U$12*$D1824*INDEX(U$21:U$28,$E1824)*INDEX(U$30:U$46,$F1824)*(1-INDEX(U$121:U$137,$F1824))</f>
        <v/>
      </c>
      <c r="V1824" s="37">
        <f>V$12*$D1824*INDEX(V$21:V$28,$E1824)*INDEX(V$30:V$46,$F1824)*(1-INDEX(V$121:V$137,$F1824))</f>
        <v/>
      </c>
      <c r="W1824" s="37">
        <f>W$12*$D1824*INDEX(W$21:W$28,$E1824)*INDEX(W$30:W$46,$F1824)*(1-INDEX(W$121:W$137,$F1824))</f>
        <v/>
      </c>
      <c r="X1824" s="37">
        <f>X$12*$D1824*INDEX(X$21:X$28,$E1824)*INDEX(X$30:X$46,$F1824)*(1-INDEX(X$121:X$137,$F1824))</f>
        <v/>
      </c>
      <c r="Y1824" s="37">
        <f>Y$12*$D1824*INDEX(Y$21:Y$28,$E1824)*INDEX(Y$30:Y$46,$F1824)*(1-INDEX(Y$121:Y$137,$F1824))</f>
        <v/>
      </c>
      <c r="Z1824" s="37">
        <f>Z$12*$D1824*INDEX(Z$21:Z$28,$E1824)*INDEX(Z$30:Z$46,$F1824)*(1-INDEX(Z$121:Z$137,$F1824))</f>
        <v/>
      </c>
      <c r="AA1824" s="37">
        <f>AA$12*$D1824*INDEX(AA$21:AA$28,$E1824)*INDEX(AA$30:AA$46,$F1824)*(1-INDEX(AA$121:AA$137,$F1824))</f>
        <v/>
      </c>
      <c r="AB1824" s="37">
        <f>AB$12*$D1824*INDEX(AB$21:AB$28,$E1824)*INDEX(AB$30:AB$46,$F1824)*(1-INDEX(AB$121:AB$137,$F1824))</f>
        <v/>
      </c>
      <c r="AC1824" s="37">
        <f>AC$12*$D1824*INDEX(AC$21:AC$28,$E1824)*INDEX(AC$30:AC$46,$F1824)*(1-INDEX(AC$121:AC$137,$F1824))</f>
        <v/>
      </c>
      <c r="AD1824" s="40">
        <f>CARBONTAX(AD$12,$D1824,INDEX(AD$21:AD$28,$E1824),INDEX(AD$30:AD$46,$F1824),INDEX(AD$121:AD$137,$F1824))</f>
        <v/>
      </c>
      <c r="AF1824" s="11">
        <f>LOWER(Settings!$C$4)&amp;".mit."&amp;$A1824&amp;IF($C1824="","","."&amp;$C1824&amp;"."&amp;$B1824)&amp;IF(INDEX(Variables!$D$5:$D$205,MATCH($A1824,Variables!$A$5:$A$205,0))="","","."&amp;INDEX(Variables!$D$5:$D$205,MATCH($A1824,Variables!$A$5:$A$205,0)))&amp;"."&amp;AF$5</f>
        <v/>
      </c>
      <c r="AG1824" s="38">
        <f>AG$12*$D1824*INDEX(AG$21:AG$28,$E1824)*INDEX(AG$30:AG$46,$F1824)*(1-INDEX(AG$121:AG$137,$F1824))</f>
        <v/>
      </c>
      <c r="AH1824" s="37">
        <f>AH$12*$D1824*INDEX(AH$21:AH$28,$E1824)*INDEX(AH$30:AH$46,$F1824)*(1-INDEX(AH$121:AH$137,$F1824))</f>
        <v/>
      </c>
      <c r="AI1824" s="37">
        <f>AI$12*$D1824*INDEX(AI$21:AI$28,$E1824)*INDEX(AI$30:AI$46,$F1824)*(1-INDEX(AI$121:AI$137,$F1824))</f>
        <v/>
      </c>
      <c r="AJ1824" s="37">
        <f>AJ$12*$D1824*INDEX(AJ$21:AJ$28,$E1824)*INDEX(AJ$30:AJ$46,$F1824)*(1-INDEX(AJ$121:AJ$137,$F1824))</f>
        <v/>
      </c>
      <c r="AK1824" s="37">
        <f>AK$12*$D1824*INDEX(AK$21:AK$28,$E1824)*INDEX(AK$30:AK$46,$F1824)*(1-INDEX(AK$121:AK$137,$F1824))</f>
        <v/>
      </c>
      <c r="AL1824" s="37">
        <f>AL$12*$D1824*INDEX(AL$21:AL$28,$E1824)*INDEX(AL$30:AL$46,$F1824)*(1-INDEX(AL$121:AL$137,$F1824))</f>
        <v/>
      </c>
      <c r="AM1824" s="37">
        <f>AM$12*$D1824*INDEX(AM$21:AM$28,$E1824)*INDEX(AM$30:AM$46,$F1824)*(1-INDEX(AM$121:AM$137,$F1824))</f>
        <v/>
      </c>
      <c r="AN1824" s="37">
        <f>AN$12*$D1824*INDEX(AN$21:AN$28,$E1824)*INDEX(AN$30:AN$46,$F1824)*(1-INDEX(AN$121:AN$137,$F1824))</f>
        <v/>
      </c>
      <c r="AO1824" s="37">
        <f>AO$12*$D1824*INDEX(AO$21:AO$28,$E1824)*INDEX(AO$30:AO$46,$F1824)*(1-INDEX(AO$121:AO$137,$F1824))</f>
        <v/>
      </c>
      <c r="AP1824" s="37">
        <f>AP$12*$D1824*INDEX(AP$21:AP$28,$E1824)*INDEX(AP$30:AP$46,$F1824)*(1-INDEX(AP$121:AP$137,$F1824))</f>
        <v/>
      </c>
      <c r="AQ1824" s="37">
        <f>AQ$12*$D1824*INDEX(AQ$21:AQ$28,$E1824)*INDEX(AQ$30:AQ$46,$F1824)*(1-INDEX(AQ$121:AQ$137,$F1824))</f>
        <v/>
      </c>
      <c r="AR1824" s="37">
        <f>AR$12*$D1824*INDEX(AR$21:AR$28,$E1824)*INDEX(AR$30:AR$46,$F1824)*(1-INDEX(AR$121:AR$137,$F1824))</f>
        <v/>
      </c>
      <c r="AS1824" s="37">
        <f>AS$12*$D1824*INDEX(AS$21:AS$28,$E1824)*INDEX(AS$30:AS$46,$F1824)*(1-INDEX(AS$121:AS$137,$F1824))</f>
        <v/>
      </c>
      <c r="AT1824" s="37">
        <f>AT$12*$D1824*INDEX(AT$21:AT$28,$E1824)*INDEX(AT$30:AT$46,$F1824)*(1-INDEX(AT$121:AT$137,$F1824))</f>
        <v/>
      </c>
      <c r="AU1824" s="37">
        <f>AU$12*$D1824*INDEX(AU$21:AU$28,$E1824)*INDEX(AU$30:AU$46,$F1824)*(1-INDEX(AU$121:AU$137,$F1824))</f>
        <v/>
      </c>
      <c r="AV1824" s="37">
        <f>AV$12*$D1824*INDEX(AV$21:AV$28,$E1824)*INDEX(AV$30:AV$46,$F1824)*(1-INDEX(AV$121:AV$137,$F1824))</f>
        <v/>
      </c>
      <c r="AW1824" s="37">
        <f>AW$12*$D1824*INDEX(AW$21:AW$28,$E1824)*INDEX(AW$30:AW$46,$F1824)*(1-INDEX(AW$121:AW$137,$F1824))</f>
        <v/>
      </c>
      <c r="AX1824" s="37">
        <f>AX$12*$D1824*INDEX(AX$21:AX$28,$E1824)*INDEX(AX$30:AX$46,$F1824)*(1-INDEX(AX$121:AX$137,$F1824))</f>
        <v/>
      </c>
      <c r="AY1824" s="40">
        <f>CARBONTAX(AY$12,$D1824,INDEX(AY$21:AY$28,$E1824),INDEX(AY$30:AY$46,$F1824),INDEX(AY$121:AY$137,$F1824))</f>
        <v/>
      </c>
    </row>
    <row r="1825" hidden="1" outlineLevel="2">
      <c r="A1825" s="14" t="inlineStr">
        <is>
          <t>ctxnew</t>
        </is>
      </c>
      <c r="B1825" s="14" t="inlineStr">
        <is>
          <t>nga</t>
        </is>
      </c>
      <c r="C1825" s="14" t="inlineStr">
        <is>
          <t>cst</t>
        </is>
      </c>
      <c r="D1825" s="37">
        <f>INDEX(Inputs!$T$5:$T$132,MATCH($B1825&amp;"|"&amp;$C1825,Inputs!$A$5:$A$132,0))</f>
        <v/>
      </c>
      <c r="E1825" s="37">
        <f>INDEX(Inputs!$J$5:$J$132,MATCH($B1825&amp;"|"&amp;$C1825,Inputs!$A$5:$A$132,0))</f>
        <v/>
      </c>
      <c r="F1825" s="37">
        <f>INDEX(Inputs!$K$5:$K$132,MATCH($B1825&amp;"|"&amp;$C1825,Inputs!$A$5:$A$132,0))</f>
        <v/>
      </c>
      <c r="G1825" s="36" t="n"/>
      <c r="H1825" s="14">
        <f>INDEX(Variables!$B$5:$B$205,MATCH($A1825,Variables!$A$5:$A$205,0))&amp;IF($C1825="",""," | "&amp;INDEX(Mapping!$B$5:$B$26,MATCH($C1825,Mapping!$A$5:$A$26,0))&amp;" | "&amp;INDEX(Mapping!$B$30:$B$46,MATCH($B1825,Mapping!$A$30:$A$46,0)))</f>
        <v/>
      </c>
      <c r="I1825" s="14">
        <f>INDEX(Variables!$C$5:$C$205,MATCH($A1825,Variables!$A$5:$A$205,0))</f>
        <v/>
      </c>
      <c r="J1825" s="14">
        <f>INDEX(Variables!$E$5:$E$205,MATCH($A1825,Variables!$A$5:$A$205,0))</f>
        <v/>
      </c>
      <c r="K1825" s="11">
        <f>LOWER(Settings!$C$4)&amp;".mit."&amp;$A1825&amp;IF($C1825="","","."&amp;$C1825&amp;"."&amp;$B1825)&amp;IF(INDEX(Variables!$D$5:$D$205,MATCH($A1825,Variables!$A$5:$A$205,0))="","","."&amp;INDEX(Variables!$D$5:$D$205,MATCH($A1825,Variables!$A$5:$A$205,0)))&amp;"."&amp;K$5</f>
        <v/>
      </c>
      <c r="L1825" s="38">
        <f>L$12*$D1825*INDEX(L$21:L$28,$E1825)*INDEX(L$30:L$46,$F1825)*(1-INDEX(L$121:L$137,$F1825))</f>
        <v/>
      </c>
      <c r="M1825" s="37">
        <f>M$12*$D1825*INDEX(M$21:M$28,$E1825)*INDEX(M$30:M$46,$F1825)*(1-INDEX(M$121:M$137,$F1825))</f>
        <v/>
      </c>
      <c r="N1825" s="37">
        <f>N$12*$D1825*INDEX(N$21:N$28,$E1825)*INDEX(N$30:N$46,$F1825)*(1-INDEX(N$121:N$137,$F1825))</f>
        <v/>
      </c>
      <c r="O1825" s="37">
        <f>O$12*$D1825*INDEX(O$21:O$28,$E1825)*INDEX(O$30:O$46,$F1825)*(1-INDEX(O$121:O$137,$F1825))</f>
        <v/>
      </c>
      <c r="P1825" s="37">
        <f>P$12*$D1825*INDEX(P$21:P$28,$E1825)*INDEX(P$30:P$46,$F1825)*(1-INDEX(P$121:P$137,$F1825))</f>
        <v/>
      </c>
      <c r="Q1825" s="37">
        <f>Q$12*$D1825*INDEX(Q$21:Q$28,$E1825)*INDEX(Q$30:Q$46,$F1825)*(1-INDEX(Q$121:Q$137,$F1825))</f>
        <v/>
      </c>
      <c r="R1825" s="37">
        <f>R$12*$D1825*INDEX(R$21:R$28,$E1825)*INDEX(R$30:R$46,$F1825)*(1-INDEX(R$121:R$137,$F1825))</f>
        <v/>
      </c>
      <c r="S1825" s="37">
        <f>S$12*$D1825*INDEX(S$21:S$28,$E1825)*INDEX(S$30:S$46,$F1825)*(1-INDEX(S$121:S$137,$F1825))</f>
        <v/>
      </c>
      <c r="T1825" s="37">
        <f>T$12*$D1825*INDEX(T$21:T$28,$E1825)*INDEX(T$30:T$46,$F1825)*(1-INDEX(T$121:T$137,$F1825))</f>
        <v/>
      </c>
      <c r="U1825" s="37">
        <f>U$12*$D1825*INDEX(U$21:U$28,$E1825)*INDEX(U$30:U$46,$F1825)*(1-INDEX(U$121:U$137,$F1825))</f>
        <v/>
      </c>
      <c r="V1825" s="37">
        <f>V$12*$D1825*INDEX(V$21:V$28,$E1825)*INDEX(V$30:V$46,$F1825)*(1-INDEX(V$121:V$137,$F1825))</f>
        <v/>
      </c>
      <c r="W1825" s="37">
        <f>W$12*$D1825*INDEX(W$21:W$28,$E1825)*INDEX(W$30:W$46,$F1825)*(1-INDEX(W$121:W$137,$F1825))</f>
        <v/>
      </c>
      <c r="X1825" s="37">
        <f>X$12*$D1825*INDEX(X$21:X$28,$E1825)*INDEX(X$30:X$46,$F1825)*(1-INDEX(X$121:X$137,$F1825))</f>
        <v/>
      </c>
      <c r="Y1825" s="37">
        <f>Y$12*$D1825*INDEX(Y$21:Y$28,$E1825)*INDEX(Y$30:Y$46,$F1825)*(1-INDEX(Y$121:Y$137,$F1825))</f>
        <v/>
      </c>
      <c r="Z1825" s="37">
        <f>Z$12*$D1825*INDEX(Z$21:Z$28,$E1825)*INDEX(Z$30:Z$46,$F1825)*(1-INDEX(Z$121:Z$137,$F1825))</f>
        <v/>
      </c>
      <c r="AA1825" s="37">
        <f>AA$12*$D1825*INDEX(AA$21:AA$28,$E1825)*INDEX(AA$30:AA$46,$F1825)*(1-INDEX(AA$121:AA$137,$F1825))</f>
        <v/>
      </c>
      <c r="AB1825" s="37">
        <f>AB$12*$D1825*INDEX(AB$21:AB$28,$E1825)*INDEX(AB$30:AB$46,$F1825)*(1-INDEX(AB$121:AB$137,$F1825))</f>
        <v/>
      </c>
      <c r="AC1825" s="37">
        <f>AC$12*$D1825*INDEX(AC$21:AC$28,$E1825)*INDEX(AC$30:AC$46,$F1825)*(1-INDEX(AC$121:AC$137,$F1825))</f>
        <v/>
      </c>
      <c r="AD1825" s="40">
        <f>CARBONTAX(AD$12,$D1825,INDEX(AD$21:AD$28,$E1825),INDEX(AD$30:AD$46,$F1825),INDEX(AD$121:AD$137,$F1825))</f>
        <v/>
      </c>
      <c r="AF1825" s="11">
        <f>LOWER(Settings!$C$4)&amp;".mit."&amp;$A1825&amp;IF($C1825="","","."&amp;$C1825&amp;"."&amp;$B1825)&amp;IF(INDEX(Variables!$D$5:$D$205,MATCH($A1825,Variables!$A$5:$A$205,0))="","","."&amp;INDEX(Variables!$D$5:$D$205,MATCH($A1825,Variables!$A$5:$A$205,0)))&amp;"."&amp;AF$5</f>
        <v/>
      </c>
      <c r="AG1825" s="38">
        <f>AG$12*$D1825*INDEX(AG$21:AG$28,$E1825)*INDEX(AG$30:AG$46,$F1825)*(1-INDEX(AG$121:AG$137,$F1825))</f>
        <v/>
      </c>
      <c r="AH1825" s="37">
        <f>AH$12*$D1825*INDEX(AH$21:AH$28,$E1825)*INDEX(AH$30:AH$46,$F1825)*(1-INDEX(AH$121:AH$137,$F1825))</f>
        <v/>
      </c>
      <c r="AI1825" s="37">
        <f>AI$12*$D1825*INDEX(AI$21:AI$28,$E1825)*INDEX(AI$30:AI$46,$F1825)*(1-INDEX(AI$121:AI$137,$F1825))</f>
        <v/>
      </c>
      <c r="AJ1825" s="37">
        <f>AJ$12*$D1825*INDEX(AJ$21:AJ$28,$E1825)*INDEX(AJ$30:AJ$46,$F1825)*(1-INDEX(AJ$121:AJ$137,$F1825))</f>
        <v/>
      </c>
      <c r="AK1825" s="37">
        <f>AK$12*$D1825*INDEX(AK$21:AK$28,$E1825)*INDEX(AK$30:AK$46,$F1825)*(1-INDEX(AK$121:AK$137,$F1825))</f>
        <v/>
      </c>
      <c r="AL1825" s="37">
        <f>AL$12*$D1825*INDEX(AL$21:AL$28,$E1825)*INDEX(AL$30:AL$46,$F1825)*(1-INDEX(AL$121:AL$137,$F1825))</f>
        <v/>
      </c>
      <c r="AM1825" s="37">
        <f>AM$12*$D1825*INDEX(AM$21:AM$28,$E1825)*INDEX(AM$30:AM$46,$F1825)*(1-INDEX(AM$121:AM$137,$F1825))</f>
        <v/>
      </c>
      <c r="AN1825" s="37">
        <f>AN$12*$D1825*INDEX(AN$21:AN$28,$E1825)*INDEX(AN$30:AN$46,$F1825)*(1-INDEX(AN$121:AN$137,$F1825))</f>
        <v/>
      </c>
      <c r="AO1825" s="37">
        <f>AO$12*$D1825*INDEX(AO$21:AO$28,$E1825)*INDEX(AO$30:AO$46,$F1825)*(1-INDEX(AO$121:AO$137,$F1825))</f>
        <v/>
      </c>
      <c r="AP1825" s="37">
        <f>AP$12*$D1825*INDEX(AP$21:AP$28,$E1825)*INDEX(AP$30:AP$46,$F1825)*(1-INDEX(AP$121:AP$137,$F1825))</f>
        <v/>
      </c>
      <c r="AQ1825" s="37">
        <f>AQ$12*$D1825*INDEX(AQ$21:AQ$28,$E1825)*INDEX(AQ$30:AQ$46,$F1825)*(1-INDEX(AQ$121:AQ$137,$F1825))</f>
        <v/>
      </c>
      <c r="AR1825" s="37">
        <f>AR$12*$D1825*INDEX(AR$21:AR$28,$E1825)*INDEX(AR$30:AR$46,$F1825)*(1-INDEX(AR$121:AR$137,$F1825))</f>
        <v/>
      </c>
      <c r="AS1825" s="37">
        <f>AS$12*$D1825*INDEX(AS$21:AS$28,$E1825)*INDEX(AS$30:AS$46,$F1825)*(1-INDEX(AS$121:AS$137,$F1825))</f>
        <v/>
      </c>
      <c r="AT1825" s="37">
        <f>AT$12*$D1825*INDEX(AT$21:AT$28,$E1825)*INDEX(AT$30:AT$46,$F1825)*(1-INDEX(AT$121:AT$137,$F1825))</f>
        <v/>
      </c>
      <c r="AU1825" s="37">
        <f>AU$12*$D1825*INDEX(AU$21:AU$28,$E1825)*INDEX(AU$30:AU$46,$F1825)*(1-INDEX(AU$121:AU$137,$F1825))</f>
        <v/>
      </c>
      <c r="AV1825" s="37">
        <f>AV$12*$D1825*INDEX(AV$21:AV$28,$E1825)*INDEX(AV$30:AV$46,$F1825)*(1-INDEX(AV$121:AV$137,$F1825))</f>
        <v/>
      </c>
      <c r="AW1825" s="37">
        <f>AW$12*$D1825*INDEX(AW$21:AW$28,$E1825)*INDEX(AW$30:AW$46,$F1825)*(1-INDEX(AW$121:AW$137,$F1825))</f>
        <v/>
      </c>
      <c r="AX1825" s="37">
        <f>AX$12*$D1825*INDEX(AX$21:AX$28,$E1825)*INDEX(AX$30:AX$46,$F1825)*(1-INDEX(AX$121:AX$137,$F1825))</f>
        <v/>
      </c>
      <c r="AY1825" s="40">
        <f>CARBONTAX(AY$12,$D1825,INDEX(AY$21:AY$28,$E1825),INDEX(AY$30:AY$46,$F1825),INDEX(AY$121:AY$137,$F1825))</f>
        <v/>
      </c>
    </row>
    <row r="1826" hidden="1" outlineLevel="2">
      <c r="A1826" s="14" t="inlineStr">
        <is>
          <t>ctxnew</t>
        </is>
      </c>
      <c r="B1826" s="14" t="inlineStr">
        <is>
          <t>gso</t>
        </is>
      </c>
      <c r="C1826" s="14" t="inlineStr">
        <is>
          <t>cst</t>
        </is>
      </c>
      <c r="D1826" s="37">
        <f>INDEX(Inputs!$T$5:$T$132,MATCH($B1826&amp;"|"&amp;$C1826,Inputs!$A$5:$A$132,0))</f>
        <v/>
      </c>
      <c r="E1826" s="37">
        <f>INDEX(Inputs!$J$5:$J$132,MATCH($B1826&amp;"|"&amp;$C1826,Inputs!$A$5:$A$132,0))</f>
        <v/>
      </c>
      <c r="F1826" s="37">
        <f>INDEX(Inputs!$K$5:$K$132,MATCH($B1826&amp;"|"&amp;$C1826,Inputs!$A$5:$A$132,0))</f>
        <v/>
      </c>
      <c r="G1826" s="36" t="n"/>
      <c r="H1826" s="14">
        <f>INDEX(Variables!$B$5:$B$205,MATCH($A1826,Variables!$A$5:$A$205,0))&amp;IF($C1826="",""," | "&amp;INDEX(Mapping!$B$5:$B$26,MATCH($C1826,Mapping!$A$5:$A$26,0))&amp;" | "&amp;INDEX(Mapping!$B$30:$B$46,MATCH($B1826,Mapping!$A$30:$A$46,0)))</f>
        <v/>
      </c>
      <c r="I1826" s="14">
        <f>INDEX(Variables!$C$5:$C$205,MATCH($A1826,Variables!$A$5:$A$205,0))</f>
        <v/>
      </c>
      <c r="J1826" s="14">
        <f>INDEX(Variables!$E$5:$E$205,MATCH($A1826,Variables!$A$5:$A$205,0))</f>
        <v/>
      </c>
      <c r="K1826" s="11">
        <f>LOWER(Settings!$C$4)&amp;".mit."&amp;$A1826&amp;IF($C1826="","","."&amp;$C1826&amp;"."&amp;$B1826)&amp;IF(INDEX(Variables!$D$5:$D$205,MATCH($A1826,Variables!$A$5:$A$205,0))="","","."&amp;INDEX(Variables!$D$5:$D$205,MATCH($A1826,Variables!$A$5:$A$205,0)))&amp;"."&amp;K$5</f>
        <v/>
      </c>
      <c r="L1826" s="38">
        <f>L$12*$D1826*INDEX(L$21:L$28,$E1826)*INDEX(L$30:L$46,$F1826)*(1-INDEX(L$121:L$137,$F1826))</f>
        <v/>
      </c>
      <c r="M1826" s="37">
        <f>M$12*$D1826*INDEX(M$21:M$28,$E1826)*INDEX(M$30:M$46,$F1826)*(1-INDEX(M$121:M$137,$F1826))</f>
        <v/>
      </c>
      <c r="N1826" s="37">
        <f>N$12*$D1826*INDEX(N$21:N$28,$E1826)*INDEX(N$30:N$46,$F1826)*(1-INDEX(N$121:N$137,$F1826))</f>
        <v/>
      </c>
      <c r="O1826" s="37">
        <f>O$12*$D1826*INDEX(O$21:O$28,$E1826)*INDEX(O$30:O$46,$F1826)*(1-INDEX(O$121:O$137,$F1826))</f>
        <v/>
      </c>
      <c r="P1826" s="37">
        <f>P$12*$D1826*INDEX(P$21:P$28,$E1826)*INDEX(P$30:P$46,$F1826)*(1-INDEX(P$121:P$137,$F1826))</f>
        <v/>
      </c>
      <c r="Q1826" s="37">
        <f>Q$12*$D1826*INDEX(Q$21:Q$28,$E1826)*INDEX(Q$30:Q$46,$F1826)*(1-INDEX(Q$121:Q$137,$F1826))</f>
        <v/>
      </c>
      <c r="R1826" s="37">
        <f>R$12*$D1826*INDEX(R$21:R$28,$E1826)*INDEX(R$30:R$46,$F1826)*(1-INDEX(R$121:R$137,$F1826))</f>
        <v/>
      </c>
      <c r="S1826" s="37">
        <f>S$12*$D1826*INDEX(S$21:S$28,$E1826)*INDEX(S$30:S$46,$F1826)*(1-INDEX(S$121:S$137,$F1826))</f>
        <v/>
      </c>
      <c r="T1826" s="37">
        <f>T$12*$D1826*INDEX(T$21:T$28,$E1826)*INDEX(T$30:T$46,$F1826)*(1-INDEX(T$121:T$137,$F1826))</f>
        <v/>
      </c>
      <c r="U1826" s="37">
        <f>U$12*$D1826*INDEX(U$21:U$28,$E1826)*INDEX(U$30:U$46,$F1826)*(1-INDEX(U$121:U$137,$F1826))</f>
        <v/>
      </c>
      <c r="V1826" s="37">
        <f>V$12*$D1826*INDEX(V$21:V$28,$E1826)*INDEX(V$30:V$46,$F1826)*(1-INDEX(V$121:V$137,$F1826))</f>
        <v/>
      </c>
      <c r="W1826" s="37">
        <f>W$12*$D1826*INDEX(W$21:W$28,$E1826)*INDEX(W$30:W$46,$F1826)*(1-INDEX(W$121:W$137,$F1826))</f>
        <v/>
      </c>
      <c r="X1826" s="37">
        <f>X$12*$D1826*INDEX(X$21:X$28,$E1826)*INDEX(X$30:X$46,$F1826)*(1-INDEX(X$121:X$137,$F1826))</f>
        <v/>
      </c>
      <c r="Y1826" s="37">
        <f>Y$12*$D1826*INDEX(Y$21:Y$28,$E1826)*INDEX(Y$30:Y$46,$F1826)*(1-INDEX(Y$121:Y$137,$F1826))</f>
        <v/>
      </c>
      <c r="Z1826" s="37">
        <f>Z$12*$D1826*INDEX(Z$21:Z$28,$E1826)*INDEX(Z$30:Z$46,$F1826)*(1-INDEX(Z$121:Z$137,$F1826))</f>
        <v/>
      </c>
      <c r="AA1826" s="37">
        <f>AA$12*$D1826*INDEX(AA$21:AA$28,$E1826)*INDEX(AA$30:AA$46,$F1826)*(1-INDEX(AA$121:AA$137,$F1826))</f>
        <v/>
      </c>
      <c r="AB1826" s="37">
        <f>AB$12*$D1826*INDEX(AB$21:AB$28,$E1826)*INDEX(AB$30:AB$46,$F1826)*(1-INDEX(AB$121:AB$137,$F1826))</f>
        <v/>
      </c>
      <c r="AC1826" s="37">
        <f>AC$12*$D1826*INDEX(AC$21:AC$28,$E1826)*INDEX(AC$30:AC$46,$F1826)*(1-INDEX(AC$121:AC$137,$F1826))</f>
        <v/>
      </c>
      <c r="AD1826" s="40">
        <f>CARBONTAX(AD$12,$D1826,INDEX(AD$21:AD$28,$E1826),INDEX(AD$30:AD$46,$F1826),INDEX(AD$121:AD$137,$F1826))</f>
        <v/>
      </c>
      <c r="AF1826" s="11">
        <f>LOWER(Settings!$C$4)&amp;".mit."&amp;$A1826&amp;IF($C1826="","","."&amp;$C1826&amp;"."&amp;$B1826)&amp;IF(INDEX(Variables!$D$5:$D$205,MATCH($A1826,Variables!$A$5:$A$205,0))="","","."&amp;INDEX(Variables!$D$5:$D$205,MATCH($A1826,Variables!$A$5:$A$205,0)))&amp;"."&amp;AF$5</f>
        <v/>
      </c>
      <c r="AG1826" s="38">
        <f>AG$12*$D1826*INDEX(AG$21:AG$28,$E1826)*INDEX(AG$30:AG$46,$F1826)*(1-INDEX(AG$121:AG$137,$F1826))</f>
        <v/>
      </c>
      <c r="AH1826" s="37">
        <f>AH$12*$D1826*INDEX(AH$21:AH$28,$E1826)*INDEX(AH$30:AH$46,$F1826)*(1-INDEX(AH$121:AH$137,$F1826))</f>
        <v/>
      </c>
      <c r="AI1826" s="37">
        <f>AI$12*$D1826*INDEX(AI$21:AI$28,$E1826)*INDEX(AI$30:AI$46,$F1826)*(1-INDEX(AI$121:AI$137,$F1826))</f>
        <v/>
      </c>
      <c r="AJ1826" s="37">
        <f>AJ$12*$D1826*INDEX(AJ$21:AJ$28,$E1826)*INDEX(AJ$30:AJ$46,$F1826)*(1-INDEX(AJ$121:AJ$137,$F1826))</f>
        <v/>
      </c>
      <c r="AK1826" s="37">
        <f>AK$12*$D1826*INDEX(AK$21:AK$28,$E1826)*INDEX(AK$30:AK$46,$F1826)*(1-INDEX(AK$121:AK$137,$F1826))</f>
        <v/>
      </c>
      <c r="AL1826" s="37">
        <f>AL$12*$D1826*INDEX(AL$21:AL$28,$E1826)*INDEX(AL$30:AL$46,$F1826)*(1-INDEX(AL$121:AL$137,$F1826))</f>
        <v/>
      </c>
      <c r="AM1826" s="37">
        <f>AM$12*$D1826*INDEX(AM$21:AM$28,$E1826)*INDEX(AM$30:AM$46,$F1826)*(1-INDEX(AM$121:AM$137,$F1826))</f>
        <v/>
      </c>
      <c r="AN1826" s="37">
        <f>AN$12*$D1826*INDEX(AN$21:AN$28,$E1826)*INDEX(AN$30:AN$46,$F1826)*(1-INDEX(AN$121:AN$137,$F1826))</f>
        <v/>
      </c>
      <c r="AO1826" s="37">
        <f>AO$12*$D1826*INDEX(AO$21:AO$28,$E1826)*INDEX(AO$30:AO$46,$F1826)*(1-INDEX(AO$121:AO$137,$F1826))</f>
        <v/>
      </c>
      <c r="AP1826" s="37">
        <f>AP$12*$D1826*INDEX(AP$21:AP$28,$E1826)*INDEX(AP$30:AP$46,$F1826)*(1-INDEX(AP$121:AP$137,$F1826))</f>
        <v/>
      </c>
      <c r="AQ1826" s="37">
        <f>AQ$12*$D1826*INDEX(AQ$21:AQ$28,$E1826)*INDEX(AQ$30:AQ$46,$F1826)*(1-INDEX(AQ$121:AQ$137,$F1826))</f>
        <v/>
      </c>
      <c r="AR1826" s="37">
        <f>AR$12*$D1826*INDEX(AR$21:AR$28,$E1826)*INDEX(AR$30:AR$46,$F1826)*(1-INDEX(AR$121:AR$137,$F1826))</f>
        <v/>
      </c>
      <c r="AS1826" s="37">
        <f>AS$12*$D1826*INDEX(AS$21:AS$28,$E1826)*INDEX(AS$30:AS$46,$F1826)*(1-INDEX(AS$121:AS$137,$F1826))</f>
        <v/>
      </c>
      <c r="AT1826" s="37">
        <f>AT$12*$D1826*INDEX(AT$21:AT$28,$E1826)*INDEX(AT$30:AT$46,$F1826)*(1-INDEX(AT$121:AT$137,$F1826))</f>
        <v/>
      </c>
      <c r="AU1826" s="37">
        <f>AU$12*$D1826*INDEX(AU$21:AU$28,$E1826)*INDEX(AU$30:AU$46,$F1826)*(1-INDEX(AU$121:AU$137,$F1826))</f>
        <v/>
      </c>
      <c r="AV1826" s="37">
        <f>AV$12*$D1826*INDEX(AV$21:AV$28,$E1826)*INDEX(AV$30:AV$46,$F1826)*(1-INDEX(AV$121:AV$137,$F1826))</f>
        <v/>
      </c>
      <c r="AW1826" s="37">
        <f>AW$12*$D1826*INDEX(AW$21:AW$28,$E1826)*INDEX(AW$30:AW$46,$F1826)*(1-INDEX(AW$121:AW$137,$F1826))</f>
        <v/>
      </c>
      <c r="AX1826" s="37">
        <f>AX$12*$D1826*INDEX(AX$21:AX$28,$E1826)*INDEX(AX$30:AX$46,$F1826)*(1-INDEX(AX$121:AX$137,$F1826))</f>
        <v/>
      </c>
      <c r="AY1826" s="40">
        <f>CARBONTAX(AY$12,$D1826,INDEX(AY$21:AY$28,$E1826),INDEX(AY$30:AY$46,$F1826),INDEX(AY$121:AY$137,$F1826))</f>
        <v/>
      </c>
    </row>
    <row r="1827" hidden="1" outlineLevel="2">
      <c r="A1827" s="14" t="inlineStr">
        <is>
          <t>ctxnew</t>
        </is>
      </c>
      <c r="B1827" s="14" t="inlineStr">
        <is>
          <t>die</t>
        </is>
      </c>
      <c r="C1827" s="14" t="inlineStr">
        <is>
          <t>cst</t>
        </is>
      </c>
      <c r="D1827" s="37">
        <f>INDEX(Inputs!$T$5:$T$132,MATCH($B1827&amp;"|"&amp;$C1827,Inputs!$A$5:$A$132,0))</f>
        <v/>
      </c>
      <c r="E1827" s="37">
        <f>INDEX(Inputs!$J$5:$J$132,MATCH($B1827&amp;"|"&amp;$C1827,Inputs!$A$5:$A$132,0))</f>
        <v/>
      </c>
      <c r="F1827" s="37">
        <f>INDEX(Inputs!$K$5:$K$132,MATCH($B1827&amp;"|"&amp;$C1827,Inputs!$A$5:$A$132,0))</f>
        <v/>
      </c>
      <c r="G1827" s="36" t="n"/>
      <c r="H1827" s="14">
        <f>INDEX(Variables!$B$5:$B$205,MATCH($A1827,Variables!$A$5:$A$205,0))&amp;IF($C1827="",""," | "&amp;INDEX(Mapping!$B$5:$B$26,MATCH($C1827,Mapping!$A$5:$A$26,0))&amp;" | "&amp;INDEX(Mapping!$B$30:$B$46,MATCH($B1827,Mapping!$A$30:$A$46,0)))</f>
        <v/>
      </c>
      <c r="I1827" s="14">
        <f>INDEX(Variables!$C$5:$C$205,MATCH($A1827,Variables!$A$5:$A$205,0))</f>
        <v/>
      </c>
      <c r="J1827" s="14">
        <f>INDEX(Variables!$E$5:$E$205,MATCH($A1827,Variables!$A$5:$A$205,0))</f>
        <v/>
      </c>
      <c r="K1827" s="11">
        <f>LOWER(Settings!$C$4)&amp;".mit."&amp;$A1827&amp;IF($C1827="","","."&amp;$C1827&amp;"."&amp;$B1827)&amp;IF(INDEX(Variables!$D$5:$D$205,MATCH($A1827,Variables!$A$5:$A$205,0))="","","."&amp;INDEX(Variables!$D$5:$D$205,MATCH($A1827,Variables!$A$5:$A$205,0)))&amp;"."&amp;K$5</f>
        <v/>
      </c>
      <c r="L1827" s="38">
        <f>L$12*$D1827*INDEX(L$21:L$28,$E1827)*INDEX(L$30:L$46,$F1827)*(1-INDEX(L$121:L$137,$F1827))</f>
        <v/>
      </c>
      <c r="M1827" s="37">
        <f>M$12*$D1827*INDEX(M$21:M$28,$E1827)*INDEX(M$30:M$46,$F1827)*(1-INDEX(M$121:M$137,$F1827))</f>
        <v/>
      </c>
      <c r="N1827" s="37">
        <f>N$12*$D1827*INDEX(N$21:N$28,$E1827)*INDEX(N$30:N$46,$F1827)*(1-INDEX(N$121:N$137,$F1827))</f>
        <v/>
      </c>
      <c r="O1827" s="37">
        <f>O$12*$D1827*INDEX(O$21:O$28,$E1827)*INDEX(O$30:O$46,$F1827)*(1-INDEX(O$121:O$137,$F1827))</f>
        <v/>
      </c>
      <c r="P1827" s="37">
        <f>P$12*$D1827*INDEX(P$21:P$28,$E1827)*INDEX(P$30:P$46,$F1827)*(1-INDEX(P$121:P$137,$F1827))</f>
        <v/>
      </c>
      <c r="Q1827" s="37">
        <f>Q$12*$D1827*INDEX(Q$21:Q$28,$E1827)*INDEX(Q$30:Q$46,$F1827)*(1-INDEX(Q$121:Q$137,$F1827))</f>
        <v/>
      </c>
      <c r="R1827" s="37">
        <f>R$12*$D1827*INDEX(R$21:R$28,$E1827)*INDEX(R$30:R$46,$F1827)*(1-INDEX(R$121:R$137,$F1827))</f>
        <v/>
      </c>
      <c r="S1827" s="37">
        <f>S$12*$D1827*INDEX(S$21:S$28,$E1827)*INDEX(S$30:S$46,$F1827)*(1-INDEX(S$121:S$137,$F1827))</f>
        <v/>
      </c>
      <c r="T1827" s="37">
        <f>T$12*$D1827*INDEX(T$21:T$28,$E1827)*INDEX(T$30:T$46,$F1827)*(1-INDEX(T$121:T$137,$F1827))</f>
        <v/>
      </c>
      <c r="U1827" s="37">
        <f>U$12*$D1827*INDEX(U$21:U$28,$E1827)*INDEX(U$30:U$46,$F1827)*(1-INDEX(U$121:U$137,$F1827))</f>
        <v/>
      </c>
      <c r="V1827" s="37">
        <f>V$12*$D1827*INDEX(V$21:V$28,$E1827)*INDEX(V$30:V$46,$F1827)*(1-INDEX(V$121:V$137,$F1827))</f>
        <v/>
      </c>
      <c r="W1827" s="37">
        <f>W$12*$D1827*INDEX(W$21:W$28,$E1827)*INDEX(W$30:W$46,$F1827)*(1-INDEX(W$121:W$137,$F1827))</f>
        <v/>
      </c>
      <c r="X1827" s="37">
        <f>X$12*$D1827*INDEX(X$21:X$28,$E1827)*INDEX(X$30:X$46,$F1827)*(1-INDEX(X$121:X$137,$F1827))</f>
        <v/>
      </c>
      <c r="Y1827" s="37">
        <f>Y$12*$D1827*INDEX(Y$21:Y$28,$E1827)*INDEX(Y$30:Y$46,$F1827)*(1-INDEX(Y$121:Y$137,$F1827))</f>
        <v/>
      </c>
      <c r="Z1827" s="37">
        <f>Z$12*$D1827*INDEX(Z$21:Z$28,$E1827)*INDEX(Z$30:Z$46,$F1827)*(1-INDEX(Z$121:Z$137,$F1827))</f>
        <v/>
      </c>
      <c r="AA1827" s="37">
        <f>AA$12*$D1827*INDEX(AA$21:AA$28,$E1827)*INDEX(AA$30:AA$46,$F1827)*(1-INDEX(AA$121:AA$137,$F1827))</f>
        <v/>
      </c>
      <c r="AB1827" s="37">
        <f>AB$12*$D1827*INDEX(AB$21:AB$28,$E1827)*INDEX(AB$30:AB$46,$F1827)*(1-INDEX(AB$121:AB$137,$F1827))</f>
        <v/>
      </c>
      <c r="AC1827" s="37">
        <f>AC$12*$D1827*INDEX(AC$21:AC$28,$E1827)*INDEX(AC$30:AC$46,$F1827)*(1-INDEX(AC$121:AC$137,$F1827))</f>
        <v/>
      </c>
      <c r="AD1827" s="40">
        <f>CARBONTAX(AD$12,$D1827,INDEX(AD$21:AD$28,$E1827),INDEX(AD$30:AD$46,$F1827),INDEX(AD$121:AD$137,$F1827))</f>
        <v/>
      </c>
      <c r="AF1827" s="11">
        <f>LOWER(Settings!$C$4)&amp;".mit."&amp;$A1827&amp;IF($C1827="","","."&amp;$C1827&amp;"."&amp;$B1827)&amp;IF(INDEX(Variables!$D$5:$D$205,MATCH($A1827,Variables!$A$5:$A$205,0))="","","."&amp;INDEX(Variables!$D$5:$D$205,MATCH($A1827,Variables!$A$5:$A$205,0)))&amp;"."&amp;AF$5</f>
        <v/>
      </c>
      <c r="AG1827" s="38">
        <f>AG$12*$D1827*INDEX(AG$21:AG$28,$E1827)*INDEX(AG$30:AG$46,$F1827)*(1-INDEX(AG$121:AG$137,$F1827))</f>
        <v/>
      </c>
      <c r="AH1827" s="37">
        <f>AH$12*$D1827*INDEX(AH$21:AH$28,$E1827)*INDEX(AH$30:AH$46,$F1827)*(1-INDEX(AH$121:AH$137,$F1827))</f>
        <v/>
      </c>
      <c r="AI1827" s="37">
        <f>AI$12*$D1827*INDEX(AI$21:AI$28,$E1827)*INDEX(AI$30:AI$46,$F1827)*(1-INDEX(AI$121:AI$137,$F1827))</f>
        <v/>
      </c>
      <c r="AJ1827" s="37">
        <f>AJ$12*$D1827*INDEX(AJ$21:AJ$28,$E1827)*INDEX(AJ$30:AJ$46,$F1827)*(1-INDEX(AJ$121:AJ$137,$F1827))</f>
        <v/>
      </c>
      <c r="AK1827" s="37">
        <f>AK$12*$D1827*INDEX(AK$21:AK$28,$E1827)*INDEX(AK$30:AK$46,$F1827)*(1-INDEX(AK$121:AK$137,$F1827))</f>
        <v/>
      </c>
      <c r="AL1827" s="37">
        <f>AL$12*$D1827*INDEX(AL$21:AL$28,$E1827)*INDEX(AL$30:AL$46,$F1827)*(1-INDEX(AL$121:AL$137,$F1827))</f>
        <v/>
      </c>
      <c r="AM1827" s="37">
        <f>AM$12*$D1827*INDEX(AM$21:AM$28,$E1827)*INDEX(AM$30:AM$46,$F1827)*(1-INDEX(AM$121:AM$137,$F1827))</f>
        <v/>
      </c>
      <c r="AN1827" s="37">
        <f>AN$12*$D1827*INDEX(AN$21:AN$28,$E1827)*INDEX(AN$30:AN$46,$F1827)*(1-INDEX(AN$121:AN$137,$F1827))</f>
        <v/>
      </c>
      <c r="AO1827" s="37">
        <f>AO$12*$D1827*INDEX(AO$21:AO$28,$E1827)*INDEX(AO$30:AO$46,$F1827)*(1-INDEX(AO$121:AO$137,$F1827))</f>
        <v/>
      </c>
      <c r="AP1827" s="37">
        <f>AP$12*$D1827*INDEX(AP$21:AP$28,$E1827)*INDEX(AP$30:AP$46,$F1827)*(1-INDEX(AP$121:AP$137,$F1827))</f>
        <v/>
      </c>
      <c r="AQ1827" s="37">
        <f>AQ$12*$D1827*INDEX(AQ$21:AQ$28,$E1827)*INDEX(AQ$30:AQ$46,$F1827)*(1-INDEX(AQ$121:AQ$137,$F1827))</f>
        <v/>
      </c>
      <c r="AR1827" s="37">
        <f>AR$12*$D1827*INDEX(AR$21:AR$28,$E1827)*INDEX(AR$30:AR$46,$F1827)*(1-INDEX(AR$121:AR$137,$F1827))</f>
        <v/>
      </c>
      <c r="AS1827" s="37">
        <f>AS$12*$D1827*INDEX(AS$21:AS$28,$E1827)*INDEX(AS$30:AS$46,$F1827)*(1-INDEX(AS$121:AS$137,$F1827))</f>
        <v/>
      </c>
      <c r="AT1827" s="37">
        <f>AT$12*$D1827*INDEX(AT$21:AT$28,$E1827)*INDEX(AT$30:AT$46,$F1827)*(1-INDEX(AT$121:AT$137,$F1827))</f>
        <v/>
      </c>
      <c r="AU1827" s="37">
        <f>AU$12*$D1827*INDEX(AU$21:AU$28,$E1827)*INDEX(AU$30:AU$46,$F1827)*(1-INDEX(AU$121:AU$137,$F1827))</f>
        <v/>
      </c>
      <c r="AV1827" s="37">
        <f>AV$12*$D1827*INDEX(AV$21:AV$28,$E1827)*INDEX(AV$30:AV$46,$F1827)*(1-INDEX(AV$121:AV$137,$F1827))</f>
        <v/>
      </c>
      <c r="AW1827" s="37">
        <f>AW$12*$D1827*INDEX(AW$21:AW$28,$E1827)*INDEX(AW$30:AW$46,$F1827)*(1-INDEX(AW$121:AW$137,$F1827))</f>
        <v/>
      </c>
      <c r="AX1827" s="37">
        <f>AX$12*$D1827*INDEX(AX$21:AX$28,$E1827)*INDEX(AX$30:AX$46,$F1827)*(1-INDEX(AX$121:AX$137,$F1827))</f>
        <v/>
      </c>
      <c r="AY1827" s="40">
        <f>CARBONTAX(AY$12,$D1827,INDEX(AY$21:AY$28,$E1827),INDEX(AY$30:AY$46,$F1827),INDEX(AY$121:AY$137,$F1827))</f>
        <v/>
      </c>
    </row>
    <row r="1828" hidden="1" outlineLevel="2">
      <c r="A1828" s="14" t="inlineStr">
        <is>
          <t>ctxnew</t>
        </is>
      </c>
      <c r="B1828" s="14" t="inlineStr">
        <is>
          <t>lpg</t>
        </is>
      </c>
      <c r="C1828" s="14" t="inlineStr">
        <is>
          <t>cst</t>
        </is>
      </c>
      <c r="D1828" s="37">
        <f>INDEX(Inputs!$T$5:$T$132,MATCH($B1828&amp;"|"&amp;$C1828,Inputs!$A$5:$A$132,0))</f>
        <v/>
      </c>
      <c r="E1828" s="37">
        <f>INDEX(Inputs!$J$5:$J$132,MATCH($B1828&amp;"|"&amp;$C1828,Inputs!$A$5:$A$132,0))</f>
        <v/>
      </c>
      <c r="F1828" s="37">
        <f>INDEX(Inputs!$K$5:$K$132,MATCH($B1828&amp;"|"&amp;$C1828,Inputs!$A$5:$A$132,0))</f>
        <v/>
      </c>
      <c r="G1828" s="36" t="n"/>
      <c r="H1828" s="14">
        <f>INDEX(Variables!$B$5:$B$205,MATCH($A1828,Variables!$A$5:$A$205,0))&amp;IF($C1828="",""," | "&amp;INDEX(Mapping!$B$5:$B$26,MATCH($C1828,Mapping!$A$5:$A$26,0))&amp;" | "&amp;INDEX(Mapping!$B$30:$B$46,MATCH($B1828,Mapping!$A$30:$A$46,0)))</f>
        <v/>
      </c>
      <c r="I1828" s="14">
        <f>INDEX(Variables!$C$5:$C$205,MATCH($A1828,Variables!$A$5:$A$205,0))</f>
        <v/>
      </c>
      <c r="J1828" s="14">
        <f>INDEX(Variables!$E$5:$E$205,MATCH($A1828,Variables!$A$5:$A$205,0))</f>
        <v/>
      </c>
      <c r="K1828" s="11">
        <f>LOWER(Settings!$C$4)&amp;".mit."&amp;$A1828&amp;IF($C1828="","","."&amp;$C1828&amp;"."&amp;$B1828)&amp;IF(INDEX(Variables!$D$5:$D$205,MATCH($A1828,Variables!$A$5:$A$205,0))="","","."&amp;INDEX(Variables!$D$5:$D$205,MATCH($A1828,Variables!$A$5:$A$205,0)))&amp;"."&amp;K$5</f>
        <v/>
      </c>
      <c r="L1828" s="38">
        <f>L$12*$D1828*INDEX(L$21:L$28,$E1828)*INDEX(L$30:L$46,$F1828)*(1-INDEX(L$121:L$137,$F1828))</f>
        <v/>
      </c>
      <c r="M1828" s="37">
        <f>M$12*$D1828*INDEX(M$21:M$28,$E1828)*INDEX(M$30:M$46,$F1828)*(1-INDEX(M$121:M$137,$F1828))</f>
        <v/>
      </c>
      <c r="N1828" s="37">
        <f>N$12*$D1828*INDEX(N$21:N$28,$E1828)*INDEX(N$30:N$46,$F1828)*(1-INDEX(N$121:N$137,$F1828))</f>
        <v/>
      </c>
      <c r="O1828" s="37">
        <f>O$12*$D1828*INDEX(O$21:O$28,$E1828)*INDEX(O$30:O$46,$F1828)*(1-INDEX(O$121:O$137,$F1828))</f>
        <v/>
      </c>
      <c r="P1828" s="37">
        <f>P$12*$D1828*INDEX(P$21:P$28,$E1828)*INDEX(P$30:P$46,$F1828)*(1-INDEX(P$121:P$137,$F1828))</f>
        <v/>
      </c>
      <c r="Q1828" s="37">
        <f>Q$12*$D1828*INDEX(Q$21:Q$28,$E1828)*INDEX(Q$30:Q$46,$F1828)*(1-INDEX(Q$121:Q$137,$F1828))</f>
        <v/>
      </c>
      <c r="R1828" s="37">
        <f>R$12*$D1828*INDEX(R$21:R$28,$E1828)*INDEX(R$30:R$46,$F1828)*(1-INDEX(R$121:R$137,$F1828))</f>
        <v/>
      </c>
      <c r="S1828" s="37">
        <f>S$12*$D1828*INDEX(S$21:S$28,$E1828)*INDEX(S$30:S$46,$F1828)*(1-INDEX(S$121:S$137,$F1828))</f>
        <v/>
      </c>
      <c r="T1828" s="37">
        <f>T$12*$D1828*INDEX(T$21:T$28,$E1828)*INDEX(T$30:T$46,$F1828)*(1-INDEX(T$121:T$137,$F1828))</f>
        <v/>
      </c>
      <c r="U1828" s="37">
        <f>U$12*$D1828*INDEX(U$21:U$28,$E1828)*INDEX(U$30:U$46,$F1828)*(1-INDEX(U$121:U$137,$F1828))</f>
        <v/>
      </c>
      <c r="V1828" s="37">
        <f>V$12*$D1828*INDEX(V$21:V$28,$E1828)*INDEX(V$30:V$46,$F1828)*(1-INDEX(V$121:V$137,$F1828))</f>
        <v/>
      </c>
      <c r="W1828" s="37">
        <f>W$12*$D1828*INDEX(W$21:W$28,$E1828)*INDEX(W$30:W$46,$F1828)*(1-INDEX(W$121:W$137,$F1828))</f>
        <v/>
      </c>
      <c r="X1828" s="37">
        <f>X$12*$D1828*INDEX(X$21:X$28,$E1828)*INDEX(X$30:X$46,$F1828)*(1-INDEX(X$121:X$137,$F1828))</f>
        <v/>
      </c>
      <c r="Y1828" s="37">
        <f>Y$12*$D1828*INDEX(Y$21:Y$28,$E1828)*INDEX(Y$30:Y$46,$F1828)*(1-INDEX(Y$121:Y$137,$F1828))</f>
        <v/>
      </c>
      <c r="Z1828" s="37">
        <f>Z$12*$D1828*INDEX(Z$21:Z$28,$E1828)*INDEX(Z$30:Z$46,$F1828)*(1-INDEX(Z$121:Z$137,$F1828))</f>
        <v/>
      </c>
      <c r="AA1828" s="37">
        <f>AA$12*$D1828*INDEX(AA$21:AA$28,$E1828)*INDEX(AA$30:AA$46,$F1828)*(1-INDEX(AA$121:AA$137,$F1828))</f>
        <v/>
      </c>
      <c r="AB1828" s="37">
        <f>AB$12*$D1828*INDEX(AB$21:AB$28,$E1828)*INDEX(AB$30:AB$46,$F1828)*(1-INDEX(AB$121:AB$137,$F1828))</f>
        <v/>
      </c>
      <c r="AC1828" s="37">
        <f>AC$12*$D1828*INDEX(AC$21:AC$28,$E1828)*INDEX(AC$30:AC$46,$F1828)*(1-INDEX(AC$121:AC$137,$F1828))</f>
        <v/>
      </c>
      <c r="AD1828" s="40">
        <f>CARBONTAX(AD$12,$D1828,INDEX(AD$21:AD$28,$E1828),INDEX(AD$30:AD$46,$F1828),INDEX(AD$121:AD$137,$F1828))</f>
        <v/>
      </c>
      <c r="AF1828" s="11">
        <f>LOWER(Settings!$C$4)&amp;".mit."&amp;$A1828&amp;IF($C1828="","","."&amp;$C1828&amp;"."&amp;$B1828)&amp;IF(INDEX(Variables!$D$5:$D$205,MATCH($A1828,Variables!$A$5:$A$205,0))="","","."&amp;INDEX(Variables!$D$5:$D$205,MATCH($A1828,Variables!$A$5:$A$205,0)))&amp;"."&amp;AF$5</f>
        <v/>
      </c>
      <c r="AG1828" s="38">
        <f>AG$12*$D1828*INDEX(AG$21:AG$28,$E1828)*INDEX(AG$30:AG$46,$F1828)*(1-INDEX(AG$121:AG$137,$F1828))</f>
        <v/>
      </c>
      <c r="AH1828" s="37">
        <f>AH$12*$D1828*INDEX(AH$21:AH$28,$E1828)*INDEX(AH$30:AH$46,$F1828)*(1-INDEX(AH$121:AH$137,$F1828))</f>
        <v/>
      </c>
      <c r="AI1828" s="37">
        <f>AI$12*$D1828*INDEX(AI$21:AI$28,$E1828)*INDEX(AI$30:AI$46,$F1828)*(1-INDEX(AI$121:AI$137,$F1828))</f>
        <v/>
      </c>
      <c r="AJ1828" s="37">
        <f>AJ$12*$D1828*INDEX(AJ$21:AJ$28,$E1828)*INDEX(AJ$30:AJ$46,$F1828)*(1-INDEX(AJ$121:AJ$137,$F1828))</f>
        <v/>
      </c>
      <c r="AK1828" s="37">
        <f>AK$12*$D1828*INDEX(AK$21:AK$28,$E1828)*INDEX(AK$30:AK$46,$F1828)*(1-INDEX(AK$121:AK$137,$F1828))</f>
        <v/>
      </c>
      <c r="AL1828" s="37">
        <f>AL$12*$D1828*INDEX(AL$21:AL$28,$E1828)*INDEX(AL$30:AL$46,$F1828)*(1-INDEX(AL$121:AL$137,$F1828))</f>
        <v/>
      </c>
      <c r="AM1828" s="37">
        <f>AM$12*$D1828*INDEX(AM$21:AM$28,$E1828)*INDEX(AM$30:AM$46,$F1828)*(1-INDEX(AM$121:AM$137,$F1828))</f>
        <v/>
      </c>
      <c r="AN1828" s="37">
        <f>AN$12*$D1828*INDEX(AN$21:AN$28,$E1828)*INDEX(AN$30:AN$46,$F1828)*(1-INDEX(AN$121:AN$137,$F1828))</f>
        <v/>
      </c>
      <c r="AO1828" s="37">
        <f>AO$12*$D1828*INDEX(AO$21:AO$28,$E1828)*INDEX(AO$30:AO$46,$F1828)*(1-INDEX(AO$121:AO$137,$F1828))</f>
        <v/>
      </c>
      <c r="AP1828" s="37">
        <f>AP$12*$D1828*INDEX(AP$21:AP$28,$E1828)*INDEX(AP$30:AP$46,$F1828)*(1-INDEX(AP$121:AP$137,$F1828))</f>
        <v/>
      </c>
      <c r="AQ1828" s="37">
        <f>AQ$12*$D1828*INDEX(AQ$21:AQ$28,$E1828)*INDEX(AQ$30:AQ$46,$F1828)*(1-INDEX(AQ$121:AQ$137,$F1828))</f>
        <v/>
      </c>
      <c r="AR1828" s="37">
        <f>AR$12*$D1828*INDEX(AR$21:AR$28,$E1828)*INDEX(AR$30:AR$46,$F1828)*(1-INDEX(AR$121:AR$137,$F1828))</f>
        <v/>
      </c>
      <c r="AS1828" s="37">
        <f>AS$12*$D1828*INDEX(AS$21:AS$28,$E1828)*INDEX(AS$30:AS$46,$F1828)*(1-INDEX(AS$121:AS$137,$F1828))</f>
        <v/>
      </c>
      <c r="AT1828" s="37">
        <f>AT$12*$D1828*INDEX(AT$21:AT$28,$E1828)*INDEX(AT$30:AT$46,$F1828)*(1-INDEX(AT$121:AT$137,$F1828))</f>
        <v/>
      </c>
      <c r="AU1828" s="37">
        <f>AU$12*$D1828*INDEX(AU$21:AU$28,$E1828)*INDEX(AU$30:AU$46,$F1828)*(1-INDEX(AU$121:AU$137,$F1828))</f>
        <v/>
      </c>
      <c r="AV1828" s="37">
        <f>AV$12*$D1828*INDEX(AV$21:AV$28,$E1828)*INDEX(AV$30:AV$46,$F1828)*(1-INDEX(AV$121:AV$137,$F1828))</f>
        <v/>
      </c>
      <c r="AW1828" s="37">
        <f>AW$12*$D1828*INDEX(AW$21:AW$28,$E1828)*INDEX(AW$30:AW$46,$F1828)*(1-INDEX(AW$121:AW$137,$F1828))</f>
        <v/>
      </c>
      <c r="AX1828" s="37">
        <f>AX$12*$D1828*INDEX(AX$21:AX$28,$E1828)*INDEX(AX$30:AX$46,$F1828)*(1-INDEX(AX$121:AX$137,$F1828))</f>
        <v/>
      </c>
      <c r="AY1828" s="40">
        <f>CARBONTAX(AY$12,$D1828,INDEX(AY$21:AY$28,$E1828),INDEX(AY$30:AY$46,$F1828),INDEX(AY$121:AY$137,$F1828))</f>
        <v/>
      </c>
    </row>
    <row r="1829" hidden="1" outlineLevel="2">
      <c r="A1829" s="14" t="inlineStr">
        <is>
          <t>ctxnew</t>
        </is>
      </c>
      <c r="B1829" s="14" t="inlineStr">
        <is>
          <t>ker</t>
        </is>
      </c>
      <c r="C1829" s="14" t="inlineStr">
        <is>
          <t>cst</t>
        </is>
      </c>
      <c r="D1829" s="37">
        <f>INDEX(Inputs!$T$5:$T$132,MATCH($B1829&amp;"|"&amp;$C1829,Inputs!$A$5:$A$132,0))</f>
        <v/>
      </c>
      <c r="E1829" s="37">
        <f>INDEX(Inputs!$J$5:$J$132,MATCH($B1829&amp;"|"&amp;$C1829,Inputs!$A$5:$A$132,0))</f>
        <v/>
      </c>
      <c r="F1829" s="37">
        <f>INDEX(Inputs!$K$5:$K$132,MATCH($B1829&amp;"|"&amp;$C1829,Inputs!$A$5:$A$132,0))</f>
        <v/>
      </c>
      <c r="G1829" s="36" t="n"/>
      <c r="H1829" s="14">
        <f>INDEX(Variables!$B$5:$B$205,MATCH($A1829,Variables!$A$5:$A$205,0))&amp;IF($C1829="",""," | "&amp;INDEX(Mapping!$B$5:$B$26,MATCH($C1829,Mapping!$A$5:$A$26,0))&amp;" | "&amp;INDEX(Mapping!$B$30:$B$46,MATCH($B1829,Mapping!$A$30:$A$46,0)))</f>
        <v/>
      </c>
      <c r="I1829" s="14">
        <f>INDEX(Variables!$C$5:$C$205,MATCH($A1829,Variables!$A$5:$A$205,0))</f>
        <v/>
      </c>
      <c r="J1829" s="14">
        <f>INDEX(Variables!$E$5:$E$205,MATCH($A1829,Variables!$A$5:$A$205,0))</f>
        <v/>
      </c>
      <c r="K1829" s="11">
        <f>LOWER(Settings!$C$4)&amp;".mit."&amp;$A1829&amp;IF($C1829="","","."&amp;$C1829&amp;"."&amp;$B1829)&amp;IF(INDEX(Variables!$D$5:$D$205,MATCH($A1829,Variables!$A$5:$A$205,0))="","","."&amp;INDEX(Variables!$D$5:$D$205,MATCH($A1829,Variables!$A$5:$A$205,0)))&amp;"."&amp;K$5</f>
        <v/>
      </c>
      <c r="L1829" s="38">
        <f>L$12*$D1829*INDEX(L$21:L$28,$E1829)*INDEX(L$30:L$46,$F1829)*(1-INDEX(L$121:L$137,$F1829))</f>
        <v/>
      </c>
      <c r="M1829" s="37">
        <f>M$12*$D1829*INDEX(M$21:M$28,$E1829)*INDEX(M$30:M$46,$F1829)*(1-INDEX(M$121:M$137,$F1829))</f>
        <v/>
      </c>
      <c r="N1829" s="37">
        <f>N$12*$D1829*INDEX(N$21:N$28,$E1829)*INDEX(N$30:N$46,$F1829)*(1-INDEX(N$121:N$137,$F1829))</f>
        <v/>
      </c>
      <c r="O1829" s="37">
        <f>O$12*$D1829*INDEX(O$21:O$28,$E1829)*INDEX(O$30:O$46,$F1829)*(1-INDEX(O$121:O$137,$F1829))</f>
        <v/>
      </c>
      <c r="P1829" s="37">
        <f>P$12*$D1829*INDEX(P$21:P$28,$E1829)*INDEX(P$30:P$46,$F1829)*(1-INDEX(P$121:P$137,$F1829))</f>
        <v/>
      </c>
      <c r="Q1829" s="37">
        <f>Q$12*$D1829*INDEX(Q$21:Q$28,$E1829)*INDEX(Q$30:Q$46,$F1829)*(1-INDEX(Q$121:Q$137,$F1829))</f>
        <v/>
      </c>
      <c r="R1829" s="37">
        <f>R$12*$D1829*INDEX(R$21:R$28,$E1829)*INDEX(R$30:R$46,$F1829)*(1-INDEX(R$121:R$137,$F1829))</f>
        <v/>
      </c>
      <c r="S1829" s="37">
        <f>S$12*$D1829*INDEX(S$21:S$28,$E1829)*INDEX(S$30:S$46,$F1829)*(1-INDEX(S$121:S$137,$F1829))</f>
        <v/>
      </c>
      <c r="T1829" s="37">
        <f>T$12*$D1829*INDEX(T$21:T$28,$E1829)*INDEX(T$30:T$46,$F1829)*(1-INDEX(T$121:T$137,$F1829))</f>
        <v/>
      </c>
      <c r="U1829" s="37">
        <f>U$12*$D1829*INDEX(U$21:U$28,$E1829)*INDEX(U$30:U$46,$F1829)*(1-INDEX(U$121:U$137,$F1829))</f>
        <v/>
      </c>
      <c r="V1829" s="37">
        <f>V$12*$D1829*INDEX(V$21:V$28,$E1829)*INDEX(V$30:V$46,$F1829)*(1-INDEX(V$121:V$137,$F1829))</f>
        <v/>
      </c>
      <c r="W1829" s="37">
        <f>W$12*$D1829*INDEX(W$21:W$28,$E1829)*INDEX(W$30:W$46,$F1829)*(1-INDEX(W$121:W$137,$F1829))</f>
        <v/>
      </c>
      <c r="X1829" s="37">
        <f>X$12*$D1829*INDEX(X$21:X$28,$E1829)*INDEX(X$30:X$46,$F1829)*(1-INDEX(X$121:X$137,$F1829))</f>
        <v/>
      </c>
      <c r="Y1829" s="37">
        <f>Y$12*$D1829*INDEX(Y$21:Y$28,$E1829)*INDEX(Y$30:Y$46,$F1829)*(1-INDEX(Y$121:Y$137,$F1829))</f>
        <v/>
      </c>
      <c r="Z1829" s="37">
        <f>Z$12*$D1829*INDEX(Z$21:Z$28,$E1829)*INDEX(Z$30:Z$46,$F1829)*(1-INDEX(Z$121:Z$137,$F1829))</f>
        <v/>
      </c>
      <c r="AA1829" s="37">
        <f>AA$12*$D1829*INDEX(AA$21:AA$28,$E1829)*INDEX(AA$30:AA$46,$F1829)*(1-INDEX(AA$121:AA$137,$F1829))</f>
        <v/>
      </c>
      <c r="AB1829" s="37">
        <f>AB$12*$D1829*INDEX(AB$21:AB$28,$E1829)*INDEX(AB$30:AB$46,$F1829)*(1-INDEX(AB$121:AB$137,$F1829))</f>
        <v/>
      </c>
      <c r="AC1829" s="37">
        <f>AC$12*$D1829*INDEX(AC$21:AC$28,$E1829)*INDEX(AC$30:AC$46,$F1829)*(1-INDEX(AC$121:AC$137,$F1829))</f>
        <v/>
      </c>
      <c r="AD1829" s="40">
        <f>CARBONTAX(AD$12,$D1829,INDEX(AD$21:AD$28,$E1829),INDEX(AD$30:AD$46,$F1829),INDEX(AD$121:AD$137,$F1829))</f>
        <v/>
      </c>
      <c r="AF1829" s="11">
        <f>LOWER(Settings!$C$4)&amp;".mit."&amp;$A1829&amp;IF($C1829="","","."&amp;$C1829&amp;"."&amp;$B1829)&amp;IF(INDEX(Variables!$D$5:$D$205,MATCH($A1829,Variables!$A$5:$A$205,0))="","","."&amp;INDEX(Variables!$D$5:$D$205,MATCH($A1829,Variables!$A$5:$A$205,0)))&amp;"."&amp;AF$5</f>
        <v/>
      </c>
      <c r="AG1829" s="38">
        <f>AG$12*$D1829*INDEX(AG$21:AG$28,$E1829)*INDEX(AG$30:AG$46,$F1829)*(1-INDEX(AG$121:AG$137,$F1829))</f>
        <v/>
      </c>
      <c r="AH1829" s="37">
        <f>AH$12*$D1829*INDEX(AH$21:AH$28,$E1829)*INDEX(AH$30:AH$46,$F1829)*(1-INDEX(AH$121:AH$137,$F1829))</f>
        <v/>
      </c>
      <c r="AI1829" s="37">
        <f>AI$12*$D1829*INDEX(AI$21:AI$28,$E1829)*INDEX(AI$30:AI$46,$F1829)*(1-INDEX(AI$121:AI$137,$F1829))</f>
        <v/>
      </c>
      <c r="AJ1829" s="37">
        <f>AJ$12*$D1829*INDEX(AJ$21:AJ$28,$E1829)*INDEX(AJ$30:AJ$46,$F1829)*(1-INDEX(AJ$121:AJ$137,$F1829))</f>
        <v/>
      </c>
      <c r="AK1829" s="37">
        <f>AK$12*$D1829*INDEX(AK$21:AK$28,$E1829)*INDEX(AK$30:AK$46,$F1829)*(1-INDEX(AK$121:AK$137,$F1829))</f>
        <v/>
      </c>
      <c r="AL1829" s="37">
        <f>AL$12*$D1829*INDEX(AL$21:AL$28,$E1829)*INDEX(AL$30:AL$46,$F1829)*(1-INDEX(AL$121:AL$137,$F1829))</f>
        <v/>
      </c>
      <c r="AM1829" s="37">
        <f>AM$12*$D1829*INDEX(AM$21:AM$28,$E1829)*INDEX(AM$30:AM$46,$F1829)*(1-INDEX(AM$121:AM$137,$F1829))</f>
        <v/>
      </c>
      <c r="AN1829" s="37">
        <f>AN$12*$D1829*INDEX(AN$21:AN$28,$E1829)*INDEX(AN$30:AN$46,$F1829)*(1-INDEX(AN$121:AN$137,$F1829))</f>
        <v/>
      </c>
      <c r="AO1829" s="37">
        <f>AO$12*$D1829*INDEX(AO$21:AO$28,$E1829)*INDEX(AO$30:AO$46,$F1829)*(1-INDEX(AO$121:AO$137,$F1829))</f>
        <v/>
      </c>
      <c r="AP1829" s="37">
        <f>AP$12*$D1829*INDEX(AP$21:AP$28,$E1829)*INDEX(AP$30:AP$46,$F1829)*(1-INDEX(AP$121:AP$137,$F1829))</f>
        <v/>
      </c>
      <c r="AQ1829" s="37">
        <f>AQ$12*$D1829*INDEX(AQ$21:AQ$28,$E1829)*INDEX(AQ$30:AQ$46,$F1829)*(1-INDEX(AQ$121:AQ$137,$F1829))</f>
        <v/>
      </c>
      <c r="AR1829" s="37">
        <f>AR$12*$D1829*INDEX(AR$21:AR$28,$E1829)*INDEX(AR$30:AR$46,$F1829)*(1-INDEX(AR$121:AR$137,$F1829))</f>
        <v/>
      </c>
      <c r="AS1829" s="37">
        <f>AS$12*$D1829*INDEX(AS$21:AS$28,$E1829)*INDEX(AS$30:AS$46,$F1829)*(1-INDEX(AS$121:AS$137,$F1829))</f>
        <v/>
      </c>
      <c r="AT1829" s="37">
        <f>AT$12*$D1829*INDEX(AT$21:AT$28,$E1829)*INDEX(AT$30:AT$46,$F1829)*(1-INDEX(AT$121:AT$137,$F1829))</f>
        <v/>
      </c>
      <c r="AU1829" s="37">
        <f>AU$12*$D1829*INDEX(AU$21:AU$28,$E1829)*INDEX(AU$30:AU$46,$F1829)*(1-INDEX(AU$121:AU$137,$F1829))</f>
        <v/>
      </c>
      <c r="AV1829" s="37">
        <f>AV$12*$D1829*INDEX(AV$21:AV$28,$E1829)*INDEX(AV$30:AV$46,$F1829)*(1-INDEX(AV$121:AV$137,$F1829))</f>
        <v/>
      </c>
      <c r="AW1829" s="37">
        <f>AW$12*$D1829*INDEX(AW$21:AW$28,$E1829)*INDEX(AW$30:AW$46,$F1829)*(1-INDEX(AW$121:AW$137,$F1829))</f>
        <v/>
      </c>
      <c r="AX1829" s="37">
        <f>AX$12*$D1829*INDEX(AX$21:AX$28,$E1829)*INDEX(AX$30:AX$46,$F1829)*(1-INDEX(AX$121:AX$137,$F1829))</f>
        <v/>
      </c>
      <c r="AY1829" s="40">
        <f>CARBONTAX(AY$12,$D1829,INDEX(AY$21:AY$28,$E1829),INDEX(AY$30:AY$46,$F1829),INDEX(AY$121:AY$137,$F1829))</f>
        <v/>
      </c>
    </row>
    <row r="1830" hidden="1" outlineLevel="2">
      <c r="A1830" s="14" t="inlineStr">
        <is>
          <t>ctxnew</t>
        </is>
      </c>
      <c r="B1830" s="14" t="inlineStr">
        <is>
          <t>oop</t>
        </is>
      </c>
      <c r="C1830" s="14" t="inlineStr">
        <is>
          <t>cst</t>
        </is>
      </c>
      <c r="D1830" s="37">
        <f>INDEX(Inputs!$T$5:$T$132,MATCH($B1830&amp;"|"&amp;$C1830,Inputs!$A$5:$A$132,0))</f>
        <v/>
      </c>
      <c r="E1830" s="37">
        <f>INDEX(Inputs!$J$5:$J$132,MATCH($B1830&amp;"|"&amp;$C1830,Inputs!$A$5:$A$132,0))</f>
        <v/>
      </c>
      <c r="F1830" s="37">
        <f>INDEX(Inputs!$K$5:$K$132,MATCH($B1830&amp;"|"&amp;$C1830,Inputs!$A$5:$A$132,0))</f>
        <v/>
      </c>
      <c r="G1830" s="36" t="n"/>
      <c r="H1830" s="14">
        <f>INDEX(Variables!$B$5:$B$205,MATCH($A1830,Variables!$A$5:$A$205,0))&amp;IF($C1830="",""," | "&amp;INDEX(Mapping!$B$5:$B$26,MATCH($C1830,Mapping!$A$5:$A$26,0))&amp;" | "&amp;INDEX(Mapping!$B$30:$B$46,MATCH($B1830,Mapping!$A$30:$A$46,0)))</f>
        <v/>
      </c>
      <c r="I1830" s="14">
        <f>INDEX(Variables!$C$5:$C$205,MATCH($A1830,Variables!$A$5:$A$205,0))</f>
        <v/>
      </c>
      <c r="J1830" s="14">
        <f>INDEX(Variables!$E$5:$E$205,MATCH($A1830,Variables!$A$5:$A$205,0))</f>
        <v/>
      </c>
      <c r="K1830" s="11">
        <f>LOWER(Settings!$C$4)&amp;".mit."&amp;$A1830&amp;IF($C1830="","","."&amp;$C1830&amp;"."&amp;$B1830)&amp;IF(INDEX(Variables!$D$5:$D$205,MATCH($A1830,Variables!$A$5:$A$205,0))="","","."&amp;INDEX(Variables!$D$5:$D$205,MATCH($A1830,Variables!$A$5:$A$205,0)))&amp;"."&amp;K$5</f>
        <v/>
      </c>
      <c r="L1830" s="38">
        <f>L$12*$D1830*INDEX(L$21:L$28,$E1830)*INDEX(L$30:L$46,$F1830)*(1-INDEX(L$121:L$137,$F1830))</f>
        <v/>
      </c>
      <c r="M1830" s="37">
        <f>M$12*$D1830*INDEX(M$21:M$28,$E1830)*INDEX(M$30:M$46,$F1830)*(1-INDEX(M$121:M$137,$F1830))</f>
        <v/>
      </c>
      <c r="N1830" s="37">
        <f>N$12*$D1830*INDEX(N$21:N$28,$E1830)*INDEX(N$30:N$46,$F1830)*(1-INDEX(N$121:N$137,$F1830))</f>
        <v/>
      </c>
      <c r="O1830" s="37">
        <f>O$12*$D1830*INDEX(O$21:O$28,$E1830)*INDEX(O$30:O$46,$F1830)*(1-INDEX(O$121:O$137,$F1830))</f>
        <v/>
      </c>
      <c r="P1830" s="37">
        <f>P$12*$D1830*INDEX(P$21:P$28,$E1830)*INDEX(P$30:P$46,$F1830)*(1-INDEX(P$121:P$137,$F1830))</f>
        <v/>
      </c>
      <c r="Q1830" s="37">
        <f>Q$12*$D1830*INDEX(Q$21:Q$28,$E1830)*INDEX(Q$30:Q$46,$F1830)*(1-INDEX(Q$121:Q$137,$F1830))</f>
        <v/>
      </c>
      <c r="R1830" s="37">
        <f>R$12*$D1830*INDEX(R$21:R$28,$E1830)*INDEX(R$30:R$46,$F1830)*(1-INDEX(R$121:R$137,$F1830))</f>
        <v/>
      </c>
      <c r="S1830" s="37">
        <f>S$12*$D1830*INDEX(S$21:S$28,$E1830)*INDEX(S$30:S$46,$F1830)*(1-INDEX(S$121:S$137,$F1830))</f>
        <v/>
      </c>
      <c r="T1830" s="37">
        <f>T$12*$D1830*INDEX(T$21:T$28,$E1830)*INDEX(T$30:T$46,$F1830)*(1-INDEX(T$121:T$137,$F1830))</f>
        <v/>
      </c>
      <c r="U1830" s="37">
        <f>U$12*$D1830*INDEX(U$21:U$28,$E1830)*INDEX(U$30:U$46,$F1830)*(1-INDEX(U$121:U$137,$F1830))</f>
        <v/>
      </c>
      <c r="V1830" s="37">
        <f>V$12*$D1830*INDEX(V$21:V$28,$E1830)*INDEX(V$30:V$46,$F1830)*(1-INDEX(V$121:V$137,$F1830))</f>
        <v/>
      </c>
      <c r="W1830" s="37">
        <f>W$12*$D1830*INDEX(W$21:W$28,$E1830)*INDEX(W$30:W$46,$F1830)*(1-INDEX(W$121:W$137,$F1830))</f>
        <v/>
      </c>
      <c r="X1830" s="37">
        <f>X$12*$D1830*INDEX(X$21:X$28,$E1830)*INDEX(X$30:X$46,$F1830)*(1-INDEX(X$121:X$137,$F1830))</f>
        <v/>
      </c>
      <c r="Y1830" s="37">
        <f>Y$12*$D1830*INDEX(Y$21:Y$28,$E1830)*INDEX(Y$30:Y$46,$F1830)*(1-INDEX(Y$121:Y$137,$F1830))</f>
        <v/>
      </c>
      <c r="Z1830" s="37">
        <f>Z$12*$D1830*INDEX(Z$21:Z$28,$E1830)*INDEX(Z$30:Z$46,$F1830)*(1-INDEX(Z$121:Z$137,$F1830))</f>
        <v/>
      </c>
      <c r="AA1830" s="37">
        <f>AA$12*$D1830*INDEX(AA$21:AA$28,$E1830)*INDEX(AA$30:AA$46,$F1830)*(1-INDEX(AA$121:AA$137,$F1830))</f>
        <v/>
      </c>
      <c r="AB1830" s="37">
        <f>AB$12*$D1830*INDEX(AB$21:AB$28,$E1830)*INDEX(AB$30:AB$46,$F1830)*(1-INDEX(AB$121:AB$137,$F1830))</f>
        <v/>
      </c>
      <c r="AC1830" s="37">
        <f>AC$12*$D1830*INDEX(AC$21:AC$28,$E1830)*INDEX(AC$30:AC$46,$F1830)*(1-INDEX(AC$121:AC$137,$F1830))</f>
        <v/>
      </c>
      <c r="AD1830" s="40">
        <f>CARBONTAX(AD$12,$D1830,INDEX(AD$21:AD$28,$E1830),INDEX(AD$30:AD$46,$F1830),INDEX(AD$121:AD$137,$F1830))</f>
        <v/>
      </c>
      <c r="AF1830" s="11">
        <f>LOWER(Settings!$C$4)&amp;".mit."&amp;$A1830&amp;IF($C1830="","","."&amp;$C1830&amp;"."&amp;$B1830)&amp;IF(INDEX(Variables!$D$5:$D$205,MATCH($A1830,Variables!$A$5:$A$205,0))="","","."&amp;INDEX(Variables!$D$5:$D$205,MATCH($A1830,Variables!$A$5:$A$205,0)))&amp;"."&amp;AF$5</f>
        <v/>
      </c>
      <c r="AG1830" s="38">
        <f>AG$12*$D1830*INDEX(AG$21:AG$28,$E1830)*INDEX(AG$30:AG$46,$F1830)*(1-INDEX(AG$121:AG$137,$F1830))</f>
        <v/>
      </c>
      <c r="AH1830" s="37">
        <f>AH$12*$D1830*INDEX(AH$21:AH$28,$E1830)*INDEX(AH$30:AH$46,$F1830)*(1-INDEX(AH$121:AH$137,$F1830))</f>
        <v/>
      </c>
      <c r="AI1830" s="37">
        <f>AI$12*$D1830*INDEX(AI$21:AI$28,$E1830)*INDEX(AI$30:AI$46,$F1830)*(1-INDEX(AI$121:AI$137,$F1830))</f>
        <v/>
      </c>
      <c r="AJ1830" s="37">
        <f>AJ$12*$D1830*INDEX(AJ$21:AJ$28,$E1830)*INDEX(AJ$30:AJ$46,$F1830)*(1-INDEX(AJ$121:AJ$137,$F1830))</f>
        <v/>
      </c>
      <c r="AK1830" s="37">
        <f>AK$12*$D1830*INDEX(AK$21:AK$28,$E1830)*INDEX(AK$30:AK$46,$F1830)*(1-INDEX(AK$121:AK$137,$F1830))</f>
        <v/>
      </c>
      <c r="AL1830" s="37">
        <f>AL$12*$D1830*INDEX(AL$21:AL$28,$E1830)*INDEX(AL$30:AL$46,$F1830)*(1-INDEX(AL$121:AL$137,$F1830))</f>
        <v/>
      </c>
      <c r="AM1830" s="37">
        <f>AM$12*$D1830*INDEX(AM$21:AM$28,$E1830)*INDEX(AM$30:AM$46,$F1830)*(1-INDEX(AM$121:AM$137,$F1830))</f>
        <v/>
      </c>
      <c r="AN1830" s="37">
        <f>AN$12*$D1830*INDEX(AN$21:AN$28,$E1830)*INDEX(AN$30:AN$46,$F1830)*(1-INDEX(AN$121:AN$137,$F1830))</f>
        <v/>
      </c>
      <c r="AO1830" s="37">
        <f>AO$12*$D1830*INDEX(AO$21:AO$28,$E1830)*INDEX(AO$30:AO$46,$F1830)*(1-INDEX(AO$121:AO$137,$F1830))</f>
        <v/>
      </c>
      <c r="AP1830" s="37">
        <f>AP$12*$D1830*INDEX(AP$21:AP$28,$E1830)*INDEX(AP$30:AP$46,$F1830)*(1-INDEX(AP$121:AP$137,$F1830))</f>
        <v/>
      </c>
      <c r="AQ1830" s="37">
        <f>AQ$12*$D1830*INDEX(AQ$21:AQ$28,$E1830)*INDEX(AQ$30:AQ$46,$F1830)*(1-INDEX(AQ$121:AQ$137,$F1830))</f>
        <v/>
      </c>
      <c r="AR1830" s="37">
        <f>AR$12*$D1830*INDEX(AR$21:AR$28,$E1830)*INDEX(AR$30:AR$46,$F1830)*(1-INDEX(AR$121:AR$137,$F1830))</f>
        <v/>
      </c>
      <c r="AS1830" s="37">
        <f>AS$12*$D1830*INDEX(AS$21:AS$28,$E1830)*INDEX(AS$30:AS$46,$F1830)*(1-INDEX(AS$121:AS$137,$F1830))</f>
        <v/>
      </c>
      <c r="AT1830" s="37">
        <f>AT$12*$D1830*INDEX(AT$21:AT$28,$E1830)*INDEX(AT$30:AT$46,$F1830)*(1-INDEX(AT$121:AT$137,$F1830))</f>
        <v/>
      </c>
      <c r="AU1830" s="37">
        <f>AU$12*$D1830*INDEX(AU$21:AU$28,$E1830)*INDEX(AU$30:AU$46,$F1830)*(1-INDEX(AU$121:AU$137,$F1830))</f>
        <v/>
      </c>
      <c r="AV1830" s="37">
        <f>AV$12*$D1830*INDEX(AV$21:AV$28,$E1830)*INDEX(AV$30:AV$46,$F1830)*(1-INDEX(AV$121:AV$137,$F1830))</f>
        <v/>
      </c>
      <c r="AW1830" s="37">
        <f>AW$12*$D1830*INDEX(AW$21:AW$28,$E1830)*INDEX(AW$30:AW$46,$F1830)*(1-INDEX(AW$121:AW$137,$F1830))</f>
        <v/>
      </c>
      <c r="AX1830" s="37">
        <f>AX$12*$D1830*INDEX(AX$21:AX$28,$E1830)*INDEX(AX$30:AX$46,$F1830)*(1-INDEX(AX$121:AX$137,$F1830))</f>
        <v/>
      </c>
      <c r="AY1830" s="40">
        <f>CARBONTAX(AY$12,$D1830,INDEX(AY$21:AY$28,$E1830),INDEX(AY$30:AY$46,$F1830),INDEX(AY$121:AY$137,$F1830))</f>
        <v/>
      </c>
    </row>
    <row r="1831" hidden="1" outlineLevel="2">
      <c r="A1831" s="14" t="inlineStr">
        <is>
          <t>ctxnew</t>
        </is>
      </c>
      <c r="B1831" s="14" t="inlineStr">
        <is>
          <t>bio</t>
        </is>
      </c>
      <c r="C1831" s="14" t="inlineStr">
        <is>
          <t>cst</t>
        </is>
      </c>
      <c r="D1831" s="37">
        <f>INDEX(Inputs!$T$5:$T$132,MATCH($B1831&amp;"|"&amp;$C1831,Inputs!$A$5:$A$132,0))</f>
        <v/>
      </c>
      <c r="E1831" s="37">
        <f>INDEX(Inputs!$J$5:$J$132,MATCH($B1831&amp;"|"&amp;$C1831,Inputs!$A$5:$A$132,0))</f>
        <v/>
      </c>
      <c r="F1831" s="37">
        <f>INDEX(Inputs!$K$5:$K$132,MATCH($B1831&amp;"|"&amp;$C1831,Inputs!$A$5:$A$132,0))</f>
        <v/>
      </c>
      <c r="G1831" s="36" t="n"/>
      <c r="H1831" s="14">
        <f>INDEX(Variables!$B$5:$B$205,MATCH($A1831,Variables!$A$5:$A$205,0))&amp;IF($C1831="",""," | "&amp;INDEX(Mapping!$B$5:$B$26,MATCH($C1831,Mapping!$A$5:$A$26,0))&amp;" | "&amp;INDEX(Mapping!$B$30:$B$46,MATCH($B1831,Mapping!$A$30:$A$46,0)))</f>
        <v/>
      </c>
      <c r="I1831" s="14">
        <f>INDEX(Variables!$C$5:$C$205,MATCH($A1831,Variables!$A$5:$A$205,0))</f>
        <v/>
      </c>
      <c r="J1831" s="14">
        <f>INDEX(Variables!$E$5:$E$205,MATCH($A1831,Variables!$A$5:$A$205,0))</f>
        <v/>
      </c>
      <c r="K1831" s="11">
        <f>LOWER(Settings!$C$4)&amp;".mit."&amp;$A1831&amp;IF($C1831="","","."&amp;$C1831&amp;"."&amp;$B1831)&amp;IF(INDEX(Variables!$D$5:$D$205,MATCH($A1831,Variables!$A$5:$A$205,0))="","","."&amp;INDEX(Variables!$D$5:$D$205,MATCH($A1831,Variables!$A$5:$A$205,0)))&amp;"."&amp;K$5</f>
        <v/>
      </c>
      <c r="L1831" s="38">
        <f>L$12*$D1831*INDEX(L$21:L$28,$E1831)*INDEX(L$30:L$46,$F1831)*(1-INDEX(L$121:L$137,$F1831))</f>
        <v/>
      </c>
      <c r="M1831" s="37">
        <f>M$12*$D1831*INDEX(M$21:M$28,$E1831)*INDEX(M$30:M$46,$F1831)*(1-INDEX(M$121:M$137,$F1831))</f>
        <v/>
      </c>
      <c r="N1831" s="37">
        <f>N$12*$D1831*INDEX(N$21:N$28,$E1831)*INDEX(N$30:N$46,$F1831)*(1-INDEX(N$121:N$137,$F1831))</f>
        <v/>
      </c>
      <c r="O1831" s="37">
        <f>O$12*$D1831*INDEX(O$21:O$28,$E1831)*INDEX(O$30:O$46,$F1831)*(1-INDEX(O$121:O$137,$F1831))</f>
        <v/>
      </c>
      <c r="P1831" s="37">
        <f>P$12*$D1831*INDEX(P$21:P$28,$E1831)*INDEX(P$30:P$46,$F1831)*(1-INDEX(P$121:P$137,$F1831))</f>
        <v/>
      </c>
      <c r="Q1831" s="37">
        <f>Q$12*$D1831*INDEX(Q$21:Q$28,$E1831)*INDEX(Q$30:Q$46,$F1831)*(1-INDEX(Q$121:Q$137,$F1831))</f>
        <v/>
      </c>
      <c r="R1831" s="37">
        <f>R$12*$D1831*INDEX(R$21:R$28,$E1831)*INDEX(R$30:R$46,$F1831)*(1-INDEX(R$121:R$137,$F1831))</f>
        <v/>
      </c>
      <c r="S1831" s="37">
        <f>S$12*$D1831*INDEX(S$21:S$28,$E1831)*INDEX(S$30:S$46,$F1831)*(1-INDEX(S$121:S$137,$F1831))</f>
        <v/>
      </c>
      <c r="T1831" s="37">
        <f>T$12*$D1831*INDEX(T$21:T$28,$E1831)*INDEX(T$30:T$46,$F1831)*(1-INDEX(T$121:T$137,$F1831))</f>
        <v/>
      </c>
      <c r="U1831" s="37">
        <f>U$12*$D1831*INDEX(U$21:U$28,$E1831)*INDEX(U$30:U$46,$F1831)*(1-INDEX(U$121:U$137,$F1831))</f>
        <v/>
      </c>
      <c r="V1831" s="37">
        <f>V$12*$D1831*INDEX(V$21:V$28,$E1831)*INDEX(V$30:V$46,$F1831)*(1-INDEX(V$121:V$137,$F1831))</f>
        <v/>
      </c>
      <c r="W1831" s="37">
        <f>W$12*$D1831*INDEX(W$21:W$28,$E1831)*INDEX(W$30:W$46,$F1831)*(1-INDEX(W$121:W$137,$F1831))</f>
        <v/>
      </c>
      <c r="X1831" s="37">
        <f>X$12*$D1831*INDEX(X$21:X$28,$E1831)*INDEX(X$30:X$46,$F1831)*(1-INDEX(X$121:X$137,$F1831))</f>
        <v/>
      </c>
      <c r="Y1831" s="37">
        <f>Y$12*$D1831*INDEX(Y$21:Y$28,$E1831)*INDEX(Y$30:Y$46,$F1831)*(1-INDEX(Y$121:Y$137,$F1831))</f>
        <v/>
      </c>
      <c r="Z1831" s="37">
        <f>Z$12*$D1831*INDEX(Z$21:Z$28,$E1831)*INDEX(Z$30:Z$46,$F1831)*(1-INDEX(Z$121:Z$137,$F1831))</f>
        <v/>
      </c>
      <c r="AA1831" s="37">
        <f>AA$12*$D1831*INDEX(AA$21:AA$28,$E1831)*INDEX(AA$30:AA$46,$F1831)*(1-INDEX(AA$121:AA$137,$F1831))</f>
        <v/>
      </c>
      <c r="AB1831" s="37">
        <f>AB$12*$D1831*INDEX(AB$21:AB$28,$E1831)*INDEX(AB$30:AB$46,$F1831)*(1-INDEX(AB$121:AB$137,$F1831))</f>
        <v/>
      </c>
      <c r="AC1831" s="37">
        <f>AC$12*$D1831*INDEX(AC$21:AC$28,$E1831)*INDEX(AC$30:AC$46,$F1831)*(1-INDEX(AC$121:AC$137,$F1831))</f>
        <v/>
      </c>
      <c r="AD1831" s="40">
        <f>CARBONTAX(AD$12,$D1831,INDEX(AD$21:AD$28,$E1831),INDEX(AD$30:AD$46,$F1831),INDEX(AD$121:AD$137,$F1831))</f>
        <v/>
      </c>
      <c r="AF1831" s="11">
        <f>LOWER(Settings!$C$4)&amp;".mit."&amp;$A1831&amp;IF($C1831="","","."&amp;$C1831&amp;"."&amp;$B1831)&amp;IF(INDEX(Variables!$D$5:$D$205,MATCH($A1831,Variables!$A$5:$A$205,0))="","","."&amp;INDEX(Variables!$D$5:$D$205,MATCH($A1831,Variables!$A$5:$A$205,0)))&amp;"."&amp;AF$5</f>
        <v/>
      </c>
      <c r="AG1831" s="38">
        <f>AG$12*$D1831*INDEX(AG$21:AG$28,$E1831)*INDEX(AG$30:AG$46,$F1831)*(1-INDEX(AG$121:AG$137,$F1831))</f>
        <v/>
      </c>
      <c r="AH1831" s="37">
        <f>AH$12*$D1831*INDEX(AH$21:AH$28,$E1831)*INDEX(AH$30:AH$46,$F1831)*(1-INDEX(AH$121:AH$137,$F1831))</f>
        <v/>
      </c>
      <c r="AI1831" s="37">
        <f>AI$12*$D1831*INDEX(AI$21:AI$28,$E1831)*INDEX(AI$30:AI$46,$F1831)*(1-INDEX(AI$121:AI$137,$F1831))</f>
        <v/>
      </c>
      <c r="AJ1831" s="37">
        <f>AJ$12*$D1831*INDEX(AJ$21:AJ$28,$E1831)*INDEX(AJ$30:AJ$46,$F1831)*(1-INDEX(AJ$121:AJ$137,$F1831))</f>
        <v/>
      </c>
      <c r="AK1831" s="37">
        <f>AK$12*$D1831*INDEX(AK$21:AK$28,$E1831)*INDEX(AK$30:AK$46,$F1831)*(1-INDEX(AK$121:AK$137,$F1831))</f>
        <v/>
      </c>
      <c r="AL1831" s="37">
        <f>AL$12*$D1831*INDEX(AL$21:AL$28,$E1831)*INDEX(AL$30:AL$46,$F1831)*(1-INDEX(AL$121:AL$137,$F1831))</f>
        <v/>
      </c>
      <c r="AM1831" s="37">
        <f>AM$12*$D1831*INDEX(AM$21:AM$28,$E1831)*INDEX(AM$30:AM$46,$F1831)*(1-INDEX(AM$121:AM$137,$F1831))</f>
        <v/>
      </c>
      <c r="AN1831" s="37">
        <f>AN$12*$D1831*INDEX(AN$21:AN$28,$E1831)*INDEX(AN$30:AN$46,$F1831)*(1-INDEX(AN$121:AN$137,$F1831))</f>
        <v/>
      </c>
      <c r="AO1831" s="37">
        <f>AO$12*$D1831*INDEX(AO$21:AO$28,$E1831)*INDEX(AO$30:AO$46,$F1831)*(1-INDEX(AO$121:AO$137,$F1831))</f>
        <v/>
      </c>
      <c r="AP1831" s="37">
        <f>AP$12*$D1831*INDEX(AP$21:AP$28,$E1831)*INDEX(AP$30:AP$46,$F1831)*(1-INDEX(AP$121:AP$137,$F1831))</f>
        <v/>
      </c>
      <c r="AQ1831" s="37">
        <f>AQ$12*$D1831*INDEX(AQ$21:AQ$28,$E1831)*INDEX(AQ$30:AQ$46,$F1831)*(1-INDEX(AQ$121:AQ$137,$F1831))</f>
        <v/>
      </c>
      <c r="AR1831" s="37">
        <f>AR$12*$D1831*INDEX(AR$21:AR$28,$E1831)*INDEX(AR$30:AR$46,$F1831)*(1-INDEX(AR$121:AR$137,$F1831))</f>
        <v/>
      </c>
      <c r="AS1831" s="37">
        <f>AS$12*$D1831*INDEX(AS$21:AS$28,$E1831)*INDEX(AS$30:AS$46,$F1831)*(1-INDEX(AS$121:AS$137,$F1831))</f>
        <v/>
      </c>
      <c r="AT1831" s="37">
        <f>AT$12*$D1831*INDEX(AT$21:AT$28,$E1831)*INDEX(AT$30:AT$46,$F1831)*(1-INDEX(AT$121:AT$137,$F1831))</f>
        <v/>
      </c>
      <c r="AU1831" s="37">
        <f>AU$12*$D1831*INDEX(AU$21:AU$28,$E1831)*INDEX(AU$30:AU$46,$F1831)*(1-INDEX(AU$121:AU$137,$F1831))</f>
        <v/>
      </c>
      <c r="AV1831" s="37">
        <f>AV$12*$D1831*INDEX(AV$21:AV$28,$E1831)*INDEX(AV$30:AV$46,$F1831)*(1-INDEX(AV$121:AV$137,$F1831))</f>
        <v/>
      </c>
      <c r="AW1831" s="37">
        <f>AW$12*$D1831*INDEX(AW$21:AW$28,$E1831)*INDEX(AW$30:AW$46,$F1831)*(1-INDEX(AW$121:AW$137,$F1831))</f>
        <v/>
      </c>
      <c r="AX1831" s="37">
        <f>AX$12*$D1831*INDEX(AX$21:AX$28,$E1831)*INDEX(AX$30:AX$46,$F1831)*(1-INDEX(AX$121:AX$137,$F1831))</f>
        <v/>
      </c>
      <c r="AY1831" s="40">
        <f>CARBONTAX(AY$12,$D1831,INDEX(AY$21:AY$28,$E1831),INDEX(AY$30:AY$46,$F1831),INDEX(AY$121:AY$137,$F1831))</f>
        <v/>
      </c>
    </row>
    <row r="1832" hidden="1" outlineLevel="2"/>
    <row r="1833" hidden="1" outlineLevel="2">
      <c r="A1833" s="14" t="inlineStr">
        <is>
          <t>ets</t>
        </is>
      </c>
      <c r="B1833" s="14" t="inlineStr">
        <is>
          <t>coa</t>
        </is>
      </c>
      <c r="C1833" s="14" t="inlineStr">
        <is>
          <t>cst</t>
        </is>
      </c>
      <c r="D1833" s="37">
        <f>INDEX(Inputs!$T$5:$T$132,MATCH($B1833&amp;"|"&amp;$C1833,Inputs!$A$5:$A$132,0))</f>
        <v/>
      </c>
      <c r="E1833" s="37">
        <f>INDEX(Inputs!$K$5:$K$132,MATCH($B1833&amp;"|"&amp;$C1833,Inputs!$A$5:$A$132,0))</f>
        <v/>
      </c>
      <c r="F1833" s="36" t="n"/>
      <c r="G1833" s="36" t="n"/>
      <c r="H1833" s="14">
        <f>INDEX(Variables!$B$5:$B$205,MATCH($A1833,Variables!$A$5:$A$205,0))&amp;IF($C1833="",""," | "&amp;INDEX(Mapping!$B$5:$B$26,MATCH($C1833,Mapping!$A$5:$A$26,0))&amp;" | "&amp;INDEX(Mapping!$B$30:$B$46,MATCH($B1833,Mapping!$A$30:$A$46,0)))</f>
        <v/>
      </c>
      <c r="I1833" s="14">
        <f>INDEX(Variables!$C$5:$C$205,MATCH($A1833,Variables!$A$5:$A$205,0))</f>
        <v/>
      </c>
      <c r="J1833" s="14">
        <f>INDEX(Variables!$E$5:$E$205,MATCH($A1833,Variables!$A$5:$A$205,0))</f>
        <v/>
      </c>
      <c r="K1833" s="11">
        <f>LOWER(Settings!$C$4)&amp;".mit."&amp;$A1833&amp;IF($C1833="","","."&amp;$C1833&amp;"."&amp;$B1833)&amp;IF(INDEX(Variables!$D$5:$D$205,MATCH($A1833,Variables!$A$5:$A$205,0))="","","."&amp;INDEX(Variables!$D$5:$D$205,MATCH($A1833,Variables!$A$5:$A$205,0)))&amp;"."&amp;K$5</f>
        <v/>
      </c>
      <c r="L1833" s="38">
        <f>L$194*$D1833*INDEX(L$121:L$137,$E1833)*(1-INDEX(L$151:L$167,$E1833))</f>
        <v/>
      </c>
      <c r="M1833" s="37">
        <f>M$194*$D1833*INDEX(M$121:M$137,$E1833)*(1-INDEX(M$151:M$167,$E1833))</f>
        <v/>
      </c>
      <c r="N1833" s="37">
        <f>N$194*$D1833*INDEX(N$121:N$137,$E1833)*(1-INDEX(N$151:N$167,$E1833))</f>
        <v/>
      </c>
      <c r="O1833" s="37">
        <f>O$194*$D1833*INDEX(O$121:O$137,$E1833)*(1-INDEX(O$151:O$167,$E1833))</f>
        <v/>
      </c>
      <c r="P1833" s="37">
        <f>P$194*$D1833*INDEX(P$121:P$137,$E1833)*(1-INDEX(P$151:P$167,$E1833))</f>
        <v/>
      </c>
      <c r="Q1833" s="37">
        <f>Q$194*$D1833*INDEX(Q$121:Q$137,$E1833)*(1-INDEX(Q$151:Q$167,$E1833))</f>
        <v/>
      </c>
      <c r="R1833" s="37">
        <f>R$194*$D1833*INDEX(R$121:R$137,$E1833)*(1-INDEX(R$151:R$167,$E1833))</f>
        <v/>
      </c>
      <c r="S1833" s="37">
        <f>S$194*$D1833*INDEX(S$121:S$137,$E1833)*(1-INDEX(S$151:S$167,$E1833))</f>
        <v/>
      </c>
      <c r="T1833" s="37">
        <f>T$194*$D1833*INDEX(T$121:T$137,$E1833)*(1-INDEX(T$151:T$167,$E1833))</f>
        <v/>
      </c>
      <c r="U1833" s="37">
        <f>U$194*$D1833*INDEX(U$121:U$137,$E1833)*(1-INDEX(U$151:U$167,$E1833))</f>
        <v/>
      </c>
      <c r="V1833" s="37">
        <f>V$194*$D1833*INDEX(V$121:V$137,$E1833)*(1-INDEX(V$151:V$167,$E1833))</f>
        <v/>
      </c>
      <c r="W1833" s="37">
        <f>W$194*$D1833*INDEX(W$121:W$137,$E1833)*(1-INDEX(W$151:W$167,$E1833))</f>
        <v/>
      </c>
      <c r="X1833" s="37">
        <f>X$194*$D1833*INDEX(X$121:X$137,$E1833)*(1-INDEX(X$151:X$167,$E1833))</f>
        <v/>
      </c>
      <c r="Y1833" s="37">
        <f>Y$194*$D1833*INDEX(Y$121:Y$137,$E1833)*(1-INDEX(Y$151:Y$167,$E1833))</f>
        <v/>
      </c>
      <c r="Z1833" s="37">
        <f>Z$194*$D1833*INDEX(Z$121:Z$137,$E1833)*(1-INDEX(Z$151:Z$167,$E1833))</f>
        <v/>
      </c>
      <c r="AA1833" s="37">
        <f>AA$194*$D1833*INDEX(AA$121:AA$137,$E1833)*(1-INDEX(AA$151:AA$167,$E1833))</f>
        <v/>
      </c>
      <c r="AB1833" s="37">
        <f>AB$194*$D1833*INDEX(AB$121:AB$137,$E1833)*(1-INDEX(AB$151:AB$167,$E1833))</f>
        <v/>
      </c>
      <c r="AC1833" s="37">
        <f>AC$194*$D1833*INDEX(AC$121:AC$137,$E1833)*(1-INDEX(AC$151:AC$167,$E1833))</f>
        <v/>
      </c>
      <c r="AD1833" s="40">
        <f>ETSCOST(AD$194,$D1833,INDEX(AD$121:AD$137,$E1833),INDEX(AD$151:AD$167,$E1833))</f>
        <v/>
      </c>
      <c r="AF1833" s="11">
        <f>LOWER(Settings!$C$4)&amp;".mit."&amp;$A1833&amp;IF($C1833="","","."&amp;$C1833&amp;"."&amp;$B1833)&amp;IF(INDEX(Variables!$D$5:$D$205,MATCH($A1833,Variables!$A$5:$A$205,0))="","","."&amp;INDEX(Variables!$D$5:$D$205,MATCH($A1833,Variables!$A$5:$A$205,0)))&amp;"."&amp;AF$5</f>
        <v/>
      </c>
      <c r="AG1833" s="38">
        <f>AG$194*$D1833*INDEX(AG$121:AG$137,$E1833)*(1-INDEX(AG$151:AG$167,$E1833))</f>
        <v/>
      </c>
      <c r="AH1833" s="37">
        <f>AH$194*$D1833*INDEX(AH$121:AH$137,$E1833)*(1-INDEX(AH$151:AH$167,$E1833))</f>
        <v/>
      </c>
      <c r="AI1833" s="37">
        <f>AI$194*$D1833*INDEX(AI$121:AI$137,$E1833)*(1-INDEX(AI$151:AI$167,$E1833))</f>
        <v/>
      </c>
      <c r="AJ1833" s="37">
        <f>AJ$194*$D1833*INDEX(AJ$121:AJ$137,$E1833)*(1-INDEX(AJ$151:AJ$167,$E1833))</f>
        <v/>
      </c>
      <c r="AK1833" s="37">
        <f>AK$194*$D1833*INDEX(AK$121:AK$137,$E1833)*(1-INDEX(AK$151:AK$167,$E1833))</f>
        <v/>
      </c>
      <c r="AL1833" s="37">
        <f>AL$194*$D1833*INDEX(AL$121:AL$137,$E1833)*(1-INDEX(AL$151:AL$167,$E1833))</f>
        <v/>
      </c>
      <c r="AM1833" s="37">
        <f>AM$194*$D1833*INDEX(AM$121:AM$137,$E1833)*(1-INDEX(AM$151:AM$167,$E1833))</f>
        <v/>
      </c>
      <c r="AN1833" s="37">
        <f>AN$194*$D1833*INDEX(AN$121:AN$137,$E1833)*(1-INDEX(AN$151:AN$167,$E1833))</f>
        <v/>
      </c>
      <c r="AO1833" s="37">
        <f>AO$194*$D1833*INDEX(AO$121:AO$137,$E1833)*(1-INDEX(AO$151:AO$167,$E1833))</f>
        <v/>
      </c>
      <c r="AP1833" s="37">
        <f>AP$194*$D1833*INDEX(AP$121:AP$137,$E1833)*(1-INDEX(AP$151:AP$167,$E1833))</f>
        <v/>
      </c>
      <c r="AQ1833" s="37">
        <f>AQ$194*$D1833*INDEX(AQ$121:AQ$137,$E1833)*(1-INDEX(AQ$151:AQ$167,$E1833))</f>
        <v/>
      </c>
      <c r="AR1833" s="37">
        <f>AR$194*$D1833*INDEX(AR$121:AR$137,$E1833)*(1-INDEX(AR$151:AR$167,$E1833))</f>
        <v/>
      </c>
      <c r="AS1833" s="37">
        <f>AS$194*$D1833*INDEX(AS$121:AS$137,$E1833)*(1-INDEX(AS$151:AS$167,$E1833))</f>
        <v/>
      </c>
      <c r="AT1833" s="37">
        <f>AT$194*$D1833*INDEX(AT$121:AT$137,$E1833)*(1-INDEX(AT$151:AT$167,$E1833))</f>
        <v/>
      </c>
      <c r="AU1833" s="37">
        <f>AU$194*$D1833*INDEX(AU$121:AU$137,$E1833)*(1-INDEX(AU$151:AU$167,$E1833))</f>
        <v/>
      </c>
      <c r="AV1833" s="37">
        <f>AV$194*$D1833*INDEX(AV$121:AV$137,$E1833)*(1-INDEX(AV$151:AV$167,$E1833))</f>
        <v/>
      </c>
      <c r="AW1833" s="37">
        <f>AW$194*$D1833*INDEX(AW$121:AW$137,$E1833)*(1-INDEX(AW$151:AW$167,$E1833))</f>
        <v/>
      </c>
      <c r="AX1833" s="37">
        <f>AX$194*$D1833*INDEX(AX$121:AX$137,$E1833)*(1-INDEX(AX$151:AX$167,$E1833))</f>
        <v/>
      </c>
      <c r="AY1833" s="40">
        <f>ETSCOST(AY$194,$D1833,INDEX(AY$121:AY$137,$E1833),INDEX(AY$151:AY$167,$E1833))</f>
        <v/>
      </c>
    </row>
    <row r="1834" hidden="1" outlineLevel="2">
      <c r="A1834" s="14" t="inlineStr">
        <is>
          <t>ets</t>
        </is>
      </c>
      <c r="B1834" s="14" t="inlineStr">
        <is>
          <t>nga</t>
        </is>
      </c>
      <c r="C1834" s="14" t="inlineStr">
        <is>
          <t>cst</t>
        </is>
      </c>
      <c r="D1834" s="37">
        <f>INDEX(Inputs!$T$5:$T$132,MATCH($B1834&amp;"|"&amp;$C1834,Inputs!$A$5:$A$132,0))</f>
        <v/>
      </c>
      <c r="E1834" s="37">
        <f>INDEX(Inputs!$K$5:$K$132,MATCH($B1834&amp;"|"&amp;$C1834,Inputs!$A$5:$A$132,0))</f>
        <v/>
      </c>
      <c r="F1834" s="36" t="n"/>
      <c r="G1834" s="36" t="n"/>
      <c r="H1834" s="14">
        <f>INDEX(Variables!$B$5:$B$205,MATCH($A1834,Variables!$A$5:$A$205,0))&amp;IF($C1834="",""," | "&amp;INDEX(Mapping!$B$5:$B$26,MATCH($C1834,Mapping!$A$5:$A$26,0))&amp;" | "&amp;INDEX(Mapping!$B$30:$B$46,MATCH($B1834,Mapping!$A$30:$A$46,0)))</f>
        <v/>
      </c>
      <c r="I1834" s="14">
        <f>INDEX(Variables!$C$5:$C$205,MATCH($A1834,Variables!$A$5:$A$205,0))</f>
        <v/>
      </c>
      <c r="J1834" s="14">
        <f>INDEX(Variables!$E$5:$E$205,MATCH($A1834,Variables!$A$5:$A$205,0))</f>
        <v/>
      </c>
      <c r="K1834" s="11">
        <f>LOWER(Settings!$C$4)&amp;".mit."&amp;$A1834&amp;IF($C1834="","","."&amp;$C1834&amp;"."&amp;$B1834)&amp;IF(INDEX(Variables!$D$5:$D$205,MATCH($A1834,Variables!$A$5:$A$205,0))="","","."&amp;INDEX(Variables!$D$5:$D$205,MATCH($A1834,Variables!$A$5:$A$205,0)))&amp;"."&amp;K$5</f>
        <v/>
      </c>
      <c r="L1834" s="38">
        <f>L$194*$D1834*INDEX(L$121:L$137,$E1834)*(1-INDEX(L$151:L$167,$E1834))</f>
        <v/>
      </c>
      <c r="M1834" s="37">
        <f>M$194*$D1834*INDEX(M$121:M$137,$E1834)*(1-INDEX(M$151:M$167,$E1834))</f>
        <v/>
      </c>
      <c r="N1834" s="37">
        <f>N$194*$D1834*INDEX(N$121:N$137,$E1834)*(1-INDEX(N$151:N$167,$E1834))</f>
        <v/>
      </c>
      <c r="O1834" s="37">
        <f>O$194*$D1834*INDEX(O$121:O$137,$E1834)*(1-INDEX(O$151:O$167,$E1834))</f>
        <v/>
      </c>
      <c r="P1834" s="37">
        <f>P$194*$D1834*INDEX(P$121:P$137,$E1834)*(1-INDEX(P$151:P$167,$E1834))</f>
        <v/>
      </c>
      <c r="Q1834" s="37">
        <f>Q$194*$D1834*INDEX(Q$121:Q$137,$E1834)*(1-INDEX(Q$151:Q$167,$E1834))</f>
        <v/>
      </c>
      <c r="R1834" s="37">
        <f>R$194*$D1834*INDEX(R$121:R$137,$E1834)*(1-INDEX(R$151:R$167,$E1834))</f>
        <v/>
      </c>
      <c r="S1834" s="37">
        <f>S$194*$D1834*INDEX(S$121:S$137,$E1834)*(1-INDEX(S$151:S$167,$E1834))</f>
        <v/>
      </c>
      <c r="T1834" s="37">
        <f>T$194*$D1834*INDEX(T$121:T$137,$E1834)*(1-INDEX(T$151:T$167,$E1834))</f>
        <v/>
      </c>
      <c r="U1834" s="37">
        <f>U$194*$D1834*INDEX(U$121:U$137,$E1834)*(1-INDEX(U$151:U$167,$E1834))</f>
        <v/>
      </c>
      <c r="V1834" s="37">
        <f>V$194*$D1834*INDEX(V$121:V$137,$E1834)*(1-INDEX(V$151:V$167,$E1834))</f>
        <v/>
      </c>
      <c r="W1834" s="37">
        <f>W$194*$D1834*INDEX(W$121:W$137,$E1834)*(1-INDEX(W$151:W$167,$E1834))</f>
        <v/>
      </c>
      <c r="X1834" s="37">
        <f>X$194*$D1834*INDEX(X$121:X$137,$E1834)*(1-INDEX(X$151:X$167,$E1834))</f>
        <v/>
      </c>
      <c r="Y1834" s="37">
        <f>Y$194*$D1834*INDEX(Y$121:Y$137,$E1834)*(1-INDEX(Y$151:Y$167,$E1834))</f>
        <v/>
      </c>
      <c r="Z1834" s="37">
        <f>Z$194*$D1834*INDEX(Z$121:Z$137,$E1834)*(1-INDEX(Z$151:Z$167,$E1834))</f>
        <v/>
      </c>
      <c r="AA1834" s="37">
        <f>AA$194*$D1834*INDEX(AA$121:AA$137,$E1834)*(1-INDEX(AA$151:AA$167,$E1834))</f>
        <v/>
      </c>
      <c r="AB1834" s="37">
        <f>AB$194*$D1834*INDEX(AB$121:AB$137,$E1834)*(1-INDEX(AB$151:AB$167,$E1834))</f>
        <v/>
      </c>
      <c r="AC1834" s="37">
        <f>AC$194*$D1834*INDEX(AC$121:AC$137,$E1834)*(1-INDEX(AC$151:AC$167,$E1834))</f>
        <v/>
      </c>
      <c r="AD1834" s="40">
        <f>ETSCOST(AD$194,$D1834,INDEX(AD$121:AD$137,$E1834),INDEX(AD$151:AD$167,$E1834))</f>
        <v/>
      </c>
      <c r="AF1834" s="11">
        <f>LOWER(Settings!$C$4)&amp;".mit."&amp;$A1834&amp;IF($C1834="","","."&amp;$C1834&amp;"."&amp;$B1834)&amp;IF(INDEX(Variables!$D$5:$D$205,MATCH($A1834,Variables!$A$5:$A$205,0))="","","."&amp;INDEX(Variables!$D$5:$D$205,MATCH($A1834,Variables!$A$5:$A$205,0)))&amp;"."&amp;AF$5</f>
        <v/>
      </c>
      <c r="AG1834" s="38">
        <f>AG$194*$D1834*INDEX(AG$121:AG$137,$E1834)*(1-INDEX(AG$151:AG$167,$E1834))</f>
        <v/>
      </c>
      <c r="AH1834" s="37">
        <f>AH$194*$D1834*INDEX(AH$121:AH$137,$E1834)*(1-INDEX(AH$151:AH$167,$E1834))</f>
        <v/>
      </c>
      <c r="AI1834" s="37">
        <f>AI$194*$D1834*INDEX(AI$121:AI$137,$E1834)*(1-INDEX(AI$151:AI$167,$E1834))</f>
        <v/>
      </c>
      <c r="AJ1834" s="37">
        <f>AJ$194*$D1834*INDEX(AJ$121:AJ$137,$E1834)*(1-INDEX(AJ$151:AJ$167,$E1834))</f>
        <v/>
      </c>
      <c r="AK1834" s="37">
        <f>AK$194*$D1834*INDEX(AK$121:AK$137,$E1834)*(1-INDEX(AK$151:AK$167,$E1834))</f>
        <v/>
      </c>
      <c r="AL1834" s="37">
        <f>AL$194*$D1834*INDEX(AL$121:AL$137,$E1834)*(1-INDEX(AL$151:AL$167,$E1834))</f>
        <v/>
      </c>
      <c r="AM1834" s="37">
        <f>AM$194*$D1834*INDEX(AM$121:AM$137,$E1834)*(1-INDEX(AM$151:AM$167,$E1834))</f>
        <v/>
      </c>
      <c r="AN1834" s="37">
        <f>AN$194*$D1834*INDEX(AN$121:AN$137,$E1834)*(1-INDEX(AN$151:AN$167,$E1834))</f>
        <v/>
      </c>
      <c r="AO1834" s="37">
        <f>AO$194*$D1834*INDEX(AO$121:AO$137,$E1834)*(1-INDEX(AO$151:AO$167,$E1834))</f>
        <v/>
      </c>
      <c r="AP1834" s="37">
        <f>AP$194*$D1834*INDEX(AP$121:AP$137,$E1834)*(1-INDEX(AP$151:AP$167,$E1834))</f>
        <v/>
      </c>
      <c r="AQ1834" s="37">
        <f>AQ$194*$D1834*INDEX(AQ$121:AQ$137,$E1834)*(1-INDEX(AQ$151:AQ$167,$E1834))</f>
        <v/>
      </c>
      <c r="AR1834" s="37">
        <f>AR$194*$D1834*INDEX(AR$121:AR$137,$E1834)*(1-INDEX(AR$151:AR$167,$E1834))</f>
        <v/>
      </c>
      <c r="AS1834" s="37">
        <f>AS$194*$D1834*INDEX(AS$121:AS$137,$E1834)*(1-INDEX(AS$151:AS$167,$E1834))</f>
        <v/>
      </c>
      <c r="AT1834" s="37">
        <f>AT$194*$D1834*INDEX(AT$121:AT$137,$E1834)*(1-INDEX(AT$151:AT$167,$E1834))</f>
        <v/>
      </c>
      <c r="AU1834" s="37">
        <f>AU$194*$D1834*INDEX(AU$121:AU$137,$E1834)*(1-INDEX(AU$151:AU$167,$E1834))</f>
        <v/>
      </c>
      <c r="AV1834" s="37">
        <f>AV$194*$D1834*INDEX(AV$121:AV$137,$E1834)*(1-INDEX(AV$151:AV$167,$E1834))</f>
        <v/>
      </c>
      <c r="AW1834" s="37">
        <f>AW$194*$D1834*INDEX(AW$121:AW$137,$E1834)*(1-INDEX(AW$151:AW$167,$E1834))</f>
        <v/>
      </c>
      <c r="AX1834" s="37">
        <f>AX$194*$D1834*INDEX(AX$121:AX$137,$E1834)*(1-INDEX(AX$151:AX$167,$E1834))</f>
        <v/>
      </c>
      <c r="AY1834" s="40">
        <f>ETSCOST(AY$194,$D1834,INDEX(AY$121:AY$137,$E1834),INDEX(AY$151:AY$167,$E1834))</f>
        <v/>
      </c>
    </row>
    <row r="1835" hidden="1" outlineLevel="2">
      <c r="A1835" s="14" t="inlineStr">
        <is>
          <t>ets</t>
        </is>
      </c>
      <c r="B1835" s="14" t="inlineStr">
        <is>
          <t>gso</t>
        </is>
      </c>
      <c r="C1835" s="14" t="inlineStr">
        <is>
          <t>cst</t>
        </is>
      </c>
      <c r="D1835" s="37">
        <f>INDEX(Inputs!$T$5:$T$132,MATCH($B1835&amp;"|"&amp;$C1835,Inputs!$A$5:$A$132,0))</f>
        <v/>
      </c>
      <c r="E1835" s="37">
        <f>INDEX(Inputs!$K$5:$K$132,MATCH($B1835&amp;"|"&amp;$C1835,Inputs!$A$5:$A$132,0))</f>
        <v/>
      </c>
      <c r="F1835" s="36" t="n"/>
      <c r="G1835" s="36" t="n"/>
      <c r="H1835" s="14">
        <f>INDEX(Variables!$B$5:$B$205,MATCH($A1835,Variables!$A$5:$A$205,0))&amp;IF($C1835="",""," | "&amp;INDEX(Mapping!$B$5:$B$26,MATCH($C1835,Mapping!$A$5:$A$26,0))&amp;" | "&amp;INDEX(Mapping!$B$30:$B$46,MATCH($B1835,Mapping!$A$30:$A$46,0)))</f>
        <v/>
      </c>
      <c r="I1835" s="14">
        <f>INDEX(Variables!$C$5:$C$205,MATCH($A1835,Variables!$A$5:$A$205,0))</f>
        <v/>
      </c>
      <c r="J1835" s="14">
        <f>INDEX(Variables!$E$5:$E$205,MATCH($A1835,Variables!$A$5:$A$205,0))</f>
        <v/>
      </c>
      <c r="K1835" s="11">
        <f>LOWER(Settings!$C$4)&amp;".mit."&amp;$A1835&amp;IF($C1835="","","."&amp;$C1835&amp;"."&amp;$B1835)&amp;IF(INDEX(Variables!$D$5:$D$205,MATCH($A1835,Variables!$A$5:$A$205,0))="","","."&amp;INDEX(Variables!$D$5:$D$205,MATCH($A1835,Variables!$A$5:$A$205,0)))&amp;"."&amp;K$5</f>
        <v/>
      </c>
      <c r="L1835" s="38">
        <f>L$194*$D1835*INDEX(L$121:L$137,$E1835)*(1-INDEX(L$151:L$167,$E1835))</f>
        <v/>
      </c>
      <c r="M1835" s="37">
        <f>M$194*$D1835*INDEX(M$121:M$137,$E1835)*(1-INDEX(M$151:M$167,$E1835))</f>
        <v/>
      </c>
      <c r="N1835" s="37">
        <f>N$194*$D1835*INDEX(N$121:N$137,$E1835)*(1-INDEX(N$151:N$167,$E1835))</f>
        <v/>
      </c>
      <c r="O1835" s="37">
        <f>O$194*$D1835*INDEX(O$121:O$137,$E1835)*(1-INDEX(O$151:O$167,$E1835))</f>
        <v/>
      </c>
      <c r="P1835" s="37">
        <f>P$194*$D1835*INDEX(P$121:P$137,$E1835)*(1-INDEX(P$151:P$167,$E1835))</f>
        <v/>
      </c>
      <c r="Q1835" s="37">
        <f>Q$194*$D1835*INDEX(Q$121:Q$137,$E1835)*(1-INDEX(Q$151:Q$167,$E1835))</f>
        <v/>
      </c>
      <c r="R1835" s="37">
        <f>R$194*$D1835*INDEX(R$121:R$137,$E1835)*(1-INDEX(R$151:R$167,$E1835))</f>
        <v/>
      </c>
      <c r="S1835" s="37">
        <f>S$194*$D1835*INDEX(S$121:S$137,$E1835)*(1-INDEX(S$151:S$167,$E1835))</f>
        <v/>
      </c>
      <c r="T1835" s="37">
        <f>T$194*$D1835*INDEX(T$121:T$137,$E1835)*(1-INDEX(T$151:T$167,$E1835))</f>
        <v/>
      </c>
      <c r="U1835" s="37">
        <f>U$194*$D1835*INDEX(U$121:U$137,$E1835)*(1-INDEX(U$151:U$167,$E1835))</f>
        <v/>
      </c>
      <c r="V1835" s="37">
        <f>V$194*$D1835*INDEX(V$121:V$137,$E1835)*(1-INDEX(V$151:V$167,$E1835))</f>
        <v/>
      </c>
      <c r="W1835" s="37">
        <f>W$194*$D1835*INDEX(W$121:W$137,$E1835)*(1-INDEX(W$151:W$167,$E1835))</f>
        <v/>
      </c>
      <c r="X1835" s="37">
        <f>X$194*$D1835*INDEX(X$121:X$137,$E1835)*(1-INDEX(X$151:X$167,$E1835))</f>
        <v/>
      </c>
      <c r="Y1835" s="37">
        <f>Y$194*$D1835*INDEX(Y$121:Y$137,$E1835)*(1-INDEX(Y$151:Y$167,$E1835))</f>
        <v/>
      </c>
      <c r="Z1835" s="37">
        <f>Z$194*$D1835*INDEX(Z$121:Z$137,$E1835)*(1-INDEX(Z$151:Z$167,$E1835))</f>
        <v/>
      </c>
      <c r="AA1835" s="37">
        <f>AA$194*$D1835*INDEX(AA$121:AA$137,$E1835)*(1-INDEX(AA$151:AA$167,$E1835))</f>
        <v/>
      </c>
      <c r="AB1835" s="37">
        <f>AB$194*$D1835*INDEX(AB$121:AB$137,$E1835)*(1-INDEX(AB$151:AB$167,$E1835))</f>
        <v/>
      </c>
      <c r="AC1835" s="37">
        <f>AC$194*$D1835*INDEX(AC$121:AC$137,$E1835)*(1-INDEX(AC$151:AC$167,$E1835))</f>
        <v/>
      </c>
      <c r="AD1835" s="40">
        <f>ETSCOST(AD$194,$D1835,INDEX(AD$121:AD$137,$E1835),INDEX(AD$151:AD$167,$E1835))</f>
        <v/>
      </c>
      <c r="AF1835" s="11">
        <f>LOWER(Settings!$C$4)&amp;".mit."&amp;$A1835&amp;IF($C1835="","","."&amp;$C1835&amp;"."&amp;$B1835)&amp;IF(INDEX(Variables!$D$5:$D$205,MATCH($A1835,Variables!$A$5:$A$205,0))="","","."&amp;INDEX(Variables!$D$5:$D$205,MATCH($A1835,Variables!$A$5:$A$205,0)))&amp;"."&amp;AF$5</f>
        <v/>
      </c>
      <c r="AG1835" s="38">
        <f>AG$194*$D1835*INDEX(AG$121:AG$137,$E1835)*(1-INDEX(AG$151:AG$167,$E1835))</f>
        <v/>
      </c>
      <c r="AH1835" s="37">
        <f>AH$194*$D1835*INDEX(AH$121:AH$137,$E1835)*(1-INDEX(AH$151:AH$167,$E1835))</f>
        <v/>
      </c>
      <c r="AI1835" s="37">
        <f>AI$194*$D1835*INDEX(AI$121:AI$137,$E1835)*(1-INDEX(AI$151:AI$167,$E1835))</f>
        <v/>
      </c>
      <c r="AJ1835" s="37">
        <f>AJ$194*$D1835*INDEX(AJ$121:AJ$137,$E1835)*(1-INDEX(AJ$151:AJ$167,$E1835))</f>
        <v/>
      </c>
      <c r="AK1835" s="37">
        <f>AK$194*$D1835*INDEX(AK$121:AK$137,$E1835)*(1-INDEX(AK$151:AK$167,$E1835))</f>
        <v/>
      </c>
      <c r="AL1835" s="37">
        <f>AL$194*$D1835*INDEX(AL$121:AL$137,$E1835)*(1-INDEX(AL$151:AL$167,$E1835))</f>
        <v/>
      </c>
      <c r="AM1835" s="37">
        <f>AM$194*$D1835*INDEX(AM$121:AM$137,$E1835)*(1-INDEX(AM$151:AM$167,$E1835))</f>
        <v/>
      </c>
      <c r="AN1835" s="37">
        <f>AN$194*$D1835*INDEX(AN$121:AN$137,$E1835)*(1-INDEX(AN$151:AN$167,$E1835))</f>
        <v/>
      </c>
      <c r="AO1835" s="37">
        <f>AO$194*$D1835*INDEX(AO$121:AO$137,$E1835)*(1-INDEX(AO$151:AO$167,$E1835))</f>
        <v/>
      </c>
      <c r="AP1835" s="37">
        <f>AP$194*$D1835*INDEX(AP$121:AP$137,$E1835)*(1-INDEX(AP$151:AP$167,$E1835))</f>
        <v/>
      </c>
      <c r="AQ1835" s="37">
        <f>AQ$194*$D1835*INDEX(AQ$121:AQ$137,$E1835)*(1-INDEX(AQ$151:AQ$167,$E1835))</f>
        <v/>
      </c>
      <c r="AR1835" s="37">
        <f>AR$194*$D1835*INDEX(AR$121:AR$137,$E1835)*(1-INDEX(AR$151:AR$167,$E1835))</f>
        <v/>
      </c>
      <c r="AS1835" s="37">
        <f>AS$194*$D1835*INDEX(AS$121:AS$137,$E1835)*(1-INDEX(AS$151:AS$167,$E1835))</f>
        <v/>
      </c>
      <c r="AT1835" s="37">
        <f>AT$194*$D1835*INDEX(AT$121:AT$137,$E1835)*(1-INDEX(AT$151:AT$167,$E1835))</f>
        <v/>
      </c>
      <c r="AU1835" s="37">
        <f>AU$194*$D1835*INDEX(AU$121:AU$137,$E1835)*(1-INDEX(AU$151:AU$167,$E1835))</f>
        <v/>
      </c>
      <c r="AV1835" s="37">
        <f>AV$194*$D1835*INDEX(AV$121:AV$137,$E1835)*(1-INDEX(AV$151:AV$167,$E1835))</f>
        <v/>
      </c>
      <c r="AW1835" s="37">
        <f>AW$194*$D1835*INDEX(AW$121:AW$137,$E1835)*(1-INDEX(AW$151:AW$167,$E1835))</f>
        <v/>
      </c>
      <c r="AX1835" s="37">
        <f>AX$194*$D1835*INDEX(AX$121:AX$137,$E1835)*(1-INDEX(AX$151:AX$167,$E1835))</f>
        <v/>
      </c>
      <c r="AY1835" s="40">
        <f>ETSCOST(AY$194,$D1835,INDEX(AY$121:AY$137,$E1835),INDEX(AY$151:AY$167,$E1835))</f>
        <v/>
      </c>
    </row>
    <row r="1836" hidden="1" outlineLevel="2">
      <c r="A1836" s="14" t="inlineStr">
        <is>
          <t>ets</t>
        </is>
      </c>
      <c r="B1836" s="14" t="inlineStr">
        <is>
          <t>die</t>
        </is>
      </c>
      <c r="C1836" s="14" t="inlineStr">
        <is>
          <t>cst</t>
        </is>
      </c>
      <c r="D1836" s="37">
        <f>INDEX(Inputs!$T$5:$T$132,MATCH($B1836&amp;"|"&amp;$C1836,Inputs!$A$5:$A$132,0))</f>
        <v/>
      </c>
      <c r="E1836" s="37">
        <f>INDEX(Inputs!$K$5:$K$132,MATCH($B1836&amp;"|"&amp;$C1836,Inputs!$A$5:$A$132,0))</f>
        <v/>
      </c>
      <c r="F1836" s="36" t="n"/>
      <c r="G1836" s="36" t="n"/>
      <c r="H1836" s="14">
        <f>INDEX(Variables!$B$5:$B$205,MATCH($A1836,Variables!$A$5:$A$205,0))&amp;IF($C1836="",""," | "&amp;INDEX(Mapping!$B$5:$B$26,MATCH($C1836,Mapping!$A$5:$A$26,0))&amp;" | "&amp;INDEX(Mapping!$B$30:$B$46,MATCH($B1836,Mapping!$A$30:$A$46,0)))</f>
        <v/>
      </c>
      <c r="I1836" s="14">
        <f>INDEX(Variables!$C$5:$C$205,MATCH($A1836,Variables!$A$5:$A$205,0))</f>
        <v/>
      </c>
      <c r="J1836" s="14">
        <f>INDEX(Variables!$E$5:$E$205,MATCH($A1836,Variables!$A$5:$A$205,0))</f>
        <v/>
      </c>
      <c r="K1836" s="11">
        <f>LOWER(Settings!$C$4)&amp;".mit."&amp;$A1836&amp;IF($C1836="","","."&amp;$C1836&amp;"."&amp;$B1836)&amp;IF(INDEX(Variables!$D$5:$D$205,MATCH($A1836,Variables!$A$5:$A$205,0))="","","."&amp;INDEX(Variables!$D$5:$D$205,MATCH($A1836,Variables!$A$5:$A$205,0)))&amp;"."&amp;K$5</f>
        <v/>
      </c>
      <c r="L1836" s="38">
        <f>L$194*$D1836*INDEX(L$121:L$137,$E1836)*(1-INDEX(L$151:L$167,$E1836))</f>
        <v/>
      </c>
      <c r="M1836" s="37">
        <f>M$194*$D1836*INDEX(M$121:M$137,$E1836)*(1-INDEX(M$151:M$167,$E1836))</f>
        <v/>
      </c>
      <c r="N1836" s="37">
        <f>N$194*$D1836*INDEX(N$121:N$137,$E1836)*(1-INDEX(N$151:N$167,$E1836))</f>
        <v/>
      </c>
      <c r="O1836" s="37">
        <f>O$194*$D1836*INDEX(O$121:O$137,$E1836)*(1-INDEX(O$151:O$167,$E1836))</f>
        <v/>
      </c>
      <c r="P1836" s="37">
        <f>P$194*$D1836*INDEX(P$121:P$137,$E1836)*(1-INDEX(P$151:P$167,$E1836))</f>
        <v/>
      </c>
      <c r="Q1836" s="37">
        <f>Q$194*$D1836*INDEX(Q$121:Q$137,$E1836)*(1-INDEX(Q$151:Q$167,$E1836))</f>
        <v/>
      </c>
      <c r="R1836" s="37">
        <f>R$194*$D1836*INDEX(R$121:R$137,$E1836)*(1-INDEX(R$151:R$167,$E1836))</f>
        <v/>
      </c>
      <c r="S1836" s="37">
        <f>S$194*$D1836*INDEX(S$121:S$137,$E1836)*(1-INDEX(S$151:S$167,$E1836))</f>
        <v/>
      </c>
      <c r="T1836" s="37">
        <f>T$194*$D1836*INDEX(T$121:T$137,$E1836)*(1-INDEX(T$151:T$167,$E1836))</f>
        <v/>
      </c>
      <c r="U1836" s="37">
        <f>U$194*$D1836*INDEX(U$121:U$137,$E1836)*(1-INDEX(U$151:U$167,$E1836))</f>
        <v/>
      </c>
      <c r="V1836" s="37">
        <f>V$194*$D1836*INDEX(V$121:V$137,$E1836)*(1-INDEX(V$151:V$167,$E1836))</f>
        <v/>
      </c>
      <c r="W1836" s="37">
        <f>W$194*$D1836*INDEX(W$121:W$137,$E1836)*(1-INDEX(W$151:W$167,$E1836))</f>
        <v/>
      </c>
      <c r="X1836" s="37">
        <f>X$194*$D1836*INDEX(X$121:X$137,$E1836)*(1-INDEX(X$151:X$167,$E1836))</f>
        <v/>
      </c>
      <c r="Y1836" s="37">
        <f>Y$194*$D1836*INDEX(Y$121:Y$137,$E1836)*(1-INDEX(Y$151:Y$167,$E1836))</f>
        <v/>
      </c>
      <c r="Z1836" s="37">
        <f>Z$194*$D1836*INDEX(Z$121:Z$137,$E1836)*(1-INDEX(Z$151:Z$167,$E1836))</f>
        <v/>
      </c>
      <c r="AA1836" s="37">
        <f>AA$194*$D1836*INDEX(AA$121:AA$137,$E1836)*(1-INDEX(AA$151:AA$167,$E1836))</f>
        <v/>
      </c>
      <c r="AB1836" s="37">
        <f>AB$194*$D1836*INDEX(AB$121:AB$137,$E1836)*(1-INDEX(AB$151:AB$167,$E1836))</f>
        <v/>
      </c>
      <c r="AC1836" s="37">
        <f>AC$194*$D1836*INDEX(AC$121:AC$137,$E1836)*(1-INDEX(AC$151:AC$167,$E1836))</f>
        <v/>
      </c>
      <c r="AD1836" s="40">
        <f>ETSCOST(AD$194,$D1836,INDEX(AD$121:AD$137,$E1836),INDEX(AD$151:AD$167,$E1836))</f>
        <v/>
      </c>
      <c r="AF1836" s="11">
        <f>LOWER(Settings!$C$4)&amp;".mit."&amp;$A1836&amp;IF($C1836="","","."&amp;$C1836&amp;"."&amp;$B1836)&amp;IF(INDEX(Variables!$D$5:$D$205,MATCH($A1836,Variables!$A$5:$A$205,0))="","","."&amp;INDEX(Variables!$D$5:$D$205,MATCH($A1836,Variables!$A$5:$A$205,0)))&amp;"."&amp;AF$5</f>
        <v/>
      </c>
      <c r="AG1836" s="38">
        <f>AG$194*$D1836*INDEX(AG$121:AG$137,$E1836)*(1-INDEX(AG$151:AG$167,$E1836))</f>
        <v/>
      </c>
      <c r="AH1836" s="37">
        <f>AH$194*$D1836*INDEX(AH$121:AH$137,$E1836)*(1-INDEX(AH$151:AH$167,$E1836))</f>
        <v/>
      </c>
      <c r="AI1836" s="37">
        <f>AI$194*$D1836*INDEX(AI$121:AI$137,$E1836)*(1-INDEX(AI$151:AI$167,$E1836))</f>
        <v/>
      </c>
      <c r="AJ1836" s="37">
        <f>AJ$194*$D1836*INDEX(AJ$121:AJ$137,$E1836)*(1-INDEX(AJ$151:AJ$167,$E1836))</f>
        <v/>
      </c>
      <c r="AK1836" s="37">
        <f>AK$194*$D1836*INDEX(AK$121:AK$137,$E1836)*(1-INDEX(AK$151:AK$167,$E1836))</f>
        <v/>
      </c>
      <c r="AL1836" s="37">
        <f>AL$194*$D1836*INDEX(AL$121:AL$137,$E1836)*(1-INDEX(AL$151:AL$167,$E1836))</f>
        <v/>
      </c>
      <c r="AM1836" s="37">
        <f>AM$194*$D1836*INDEX(AM$121:AM$137,$E1836)*(1-INDEX(AM$151:AM$167,$E1836))</f>
        <v/>
      </c>
      <c r="AN1836" s="37">
        <f>AN$194*$D1836*INDEX(AN$121:AN$137,$E1836)*(1-INDEX(AN$151:AN$167,$E1836))</f>
        <v/>
      </c>
      <c r="AO1836" s="37">
        <f>AO$194*$D1836*INDEX(AO$121:AO$137,$E1836)*(1-INDEX(AO$151:AO$167,$E1836))</f>
        <v/>
      </c>
      <c r="AP1836" s="37">
        <f>AP$194*$D1836*INDEX(AP$121:AP$137,$E1836)*(1-INDEX(AP$151:AP$167,$E1836))</f>
        <v/>
      </c>
      <c r="AQ1836" s="37">
        <f>AQ$194*$D1836*INDEX(AQ$121:AQ$137,$E1836)*(1-INDEX(AQ$151:AQ$167,$E1836))</f>
        <v/>
      </c>
      <c r="AR1836" s="37">
        <f>AR$194*$D1836*INDEX(AR$121:AR$137,$E1836)*(1-INDEX(AR$151:AR$167,$E1836))</f>
        <v/>
      </c>
      <c r="AS1836" s="37">
        <f>AS$194*$D1836*INDEX(AS$121:AS$137,$E1836)*(1-INDEX(AS$151:AS$167,$E1836))</f>
        <v/>
      </c>
      <c r="AT1836" s="37">
        <f>AT$194*$D1836*INDEX(AT$121:AT$137,$E1836)*(1-INDEX(AT$151:AT$167,$E1836))</f>
        <v/>
      </c>
      <c r="AU1836" s="37">
        <f>AU$194*$D1836*INDEX(AU$121:AU$137,$E1836)*(1-INDEX(AU$151:AU$167,$E1836))</f>
        <v/>
      </c>
      <c r="AV1836" s="37">
        <f>AV$194*$D1836*INDEX(AV$121:AV$137,$E1836)*(1-INDEX(AV$151:AV$167,$E1836))</f>
        <v/>
      </c>
      <c r="AW1836" s="37">
        <f>AW$194*$D1836*INDEX(AW$121:AW$137,$E1836)*(1-INDEX(AW$151:AW$167,$E1836))</f>
        <v/>
      </c>
      <c r="AX1836" s="37">
        <f>AX$194*$D1836*INDEX(AX$121:AX$137,$E1836)*(1-INDEX(AX$151:AX$167,$E1836))</f>
        <v/>
      </c>
      <c r="AY1836" s="40">
        <f>ETSCOST(AY$194,$D1836,INDEX(AY$121:AY$137,$E1836),INDEX(AY$151:AY$167,$E1836))</f>
        <v/>
      </c>
    </row>
    <row r="1837" hidden="1" outlineLevel="2">
      <c r="A1837" s="14" t="inlineStr">
        <is>
          <t>ets</t>
        </is>
      </c>
      <c r="B1837" s="14" t="inlineStr">
        <is>
          <t>lpg</t>
        </is>
      </c>
      <c r="C1837" s="14" t="inlineStr">
        <is>
          <t>cst</t>
        </is>
      </c>
      <c r="D1837" s="37">
        <f>INDEX(Inputs!$T$5:$T$132,MATCH($B1837&amp;"|"&amp;$C1837,Inputs!$A$5:$A$132,0))</f>
        <v/>
      </c>
      <c r="E1837" s="37">
        <f>INDEX(Inputs!$K$5:$K$132,MATCH($B1837&amp;"|"&amp;$C1837,Inputs!$A$5:$A$132,0))</f>
        <v/>
      </c>
      <c r="F1837" s="36" t="n"/>
      <c r="G1837" s="36" t="n"/>
      <c r="H1837" s="14">
        <f>INDEX(Variables!$B$5:$B$205,MATCH($A1837,Variables!$A$5:$A$205,0))&amp;IF($C1837="",""," | "&amp;INDEX(Mapping!$B$5:$B$26,MATCH($C1837,Mapping!$A$5:$A$26,0))&amp;" | "&amp;INDEX(Mapping!$B$30:$B$46,MATCH($B1837,Mapping!$A$30:$A$46,0)))</f>
        <v/>
      </c>
      <c r="I1837" s="14">
        <f>INDEX(Variables!$C$5:$C$205,MATCH($A1837,Variables!$A$5:$A$205,0))</f>
        <v/>
      </c>
      <c r="J1837" s="14">
        <f>INDEX(Variables!$E$5:$E$205,MATCH($A1837,Variables!$A$5:$A$205,0))</f>
        <v/>
      </c>
      <c r="K1837" s="11">
        <f>LOWER(Settings!$C$4)&amp;".mit."&amp;$A1837&amp;IF($C1837="","","."&amp;$C1837&amp;"."&amp;$B1837)&amp;IF(INDEX(Variables!$D$5:$D$205,MATCH($A1837,Variables!$A$5:$A$205,0))="","","."&amp;INDEX(Variables!$D$5:$D$205,MATCH($A1837,Variables!$A$5:$A$205,0)))&amp;"."&amp;K$5</f>
        <v/>
      </c>
      <c r="L1837" s="38">
        <f>L$194*$D1837*INDEX(L$121:L$137,$E1837)*(1-INDEX(L$151:L$167,$E1837))</f>
        <v/>
      </c>
      <c r="M1837" s="37">
        <f>M$194*$D1837*INDEX(M$121:M$137,$E1837)*(1-INDEX(M$151:M$167,$E1837))</f>
        <v/>
      </c>
      <c r="N1837" s="37">
        <f>N$194*$D1837*INDEX(N$121:N$137,$E1837)*(1-INDEX(N$151:N$167,$E1837))</f>
        <v/>
      </c>
      <c r="O1837" s="37">
        <f>O$194*$D1837*INDEX(O$121:O$137,$E1837)*(1-INDEX(O$151:O$167,$E1837))</f>
        <v/>
      </c>
      <c r="P1837" s="37">
        <f>P$194*$D1837*INDEX(P$121:P$137,$E1837)*(1-INDEX(P$151:P$167,$E1837))</f>
        <v/>
      </c>
      <c r="Q1837" s="37">
        <f>Q$194*$D1837*INDEX(Q$121:Q$137,$E1837)*(1-INDEX(Q$151:Q$167,$E1837))</f>
        <v/>
      </c>
      <c r="R1837" s="37">
        <f>R$194*$D1837*INDEX(R$121:R$137,$E1837)*(1-INDEX(R$151:R$167,$E1837))</f>
        <v/>
      </c>
      <c r="S1837" s="37">
        <f>S$194*$D1837*INDEX(S$121:S$137,$E1837)*(1-INDEX(S$151:S$167,$E1837))</f>
        <v/>
      </c>
      <c r="T1837" s="37">
        <f>T$194*$D1837*INDEX(T$121:T$137,$E1837)*(1-INDEX(T$151:T$167,$E1837))</f>
        <v/>
      </c>
      <c r="U1837" s="37">
        <f>U$194*$D1837*INDEX(U$121:U$137,$E1837)*(1-INDEX(U$151:U$167,$E1837))</f>
        <v/>
      </c>
      <c r="V1837" s="37">
        <f>V$194*$D1837*INDEX(V$121:V$137,$E1837)*(1-INDEX(V$151:V$167,$E1837))</f>
        <v/>
      </c>
      <c r="W1837" s="37">
        <f>W$194*$D1837*INDEX(W$121:W$137,$E1837)*(1-INDEX(W$151:W$167,$E1837))</f>
        <v/>
      </c>
      <c r="X1837" s="37">
        <f>X$194*$D1837*INDEX(X$121:X$137,$E1837)*(1-INDEX(X$151:X$167,$E1837))</f>
        <v/>
      </c>
      <c r="Y1837" s="37">
        <f>Y$194*$D1837*INDEX(Y$121:Y$137,$E1837)*(1-INDEX(Y$151:Y$167,$E1837))</f>
        <v/>
      </c>
      <c r="Z1837" s="37">
        <f>Z$194*$D1837*INDEX(Z$121:Z$137,$E1837)*(1-INDEX(Z$151:Z$167,$E1837))</f>
        <v/>
      </c>
      <c r="AA1837" s="37">
        <f>AA$194*$D1837*INDEX(AA$121:AA$137,$E1837)*(1-INDEX(AA$151:AA$167,$E1837))</f>
        <v/>
      </c>
      <c r="AB1837" s="37">
        <f>AB$194*$D1837*INDEX(AB$121:AB$137,$E1837)*(1-INDEX(AB$151:AB$167,$E1837))</f>
        <v/>
      </c>
      <c r="AC1837" s="37">
        <f>AC$194*$D1837*INDEX(AC$121:AC$137,$E1837)*(1-INDEX(AC$151:AC$167,$E1837))</f>
        <v/>
      </c>
      <c r="AD1837" s="40">
        <f>ETSCOST(AD$194,$D1837,INDEX(AD$121:AD$137,$E1837),INDEX(AD$151:AD$167,$E1837))</f>
        <v/>
      </c>
      <c r="AF1837" s="11">
        <f>LOWER(Settings!$C$4)&amp;".mit."&amp;$A1837&amp;IF($C1837="","","."&amp;$C1837&amp;"."&amp;$B1837)&amp;IF(INDEX(Variables!$D$5:$D$205,MATCH($A1837,Variables!$A$5:$A$205,0))="","","."&amp;INDEX(Variables!$D$5:$D$205,MATCH($A1837,Variables!$A$5:$A$205,0)))&amp;"."&amp;AF$5</f>
        <v/>
      </c>
      <c r="AG1837" s="38">
        <f>AG$194*$D1837*INDEX(AG$121:AG$137,$E1837)*(1-INDEX(AG$151:AG$167,$E1837))</f>
        <v/>
      </c>
      <c r="AH1837" s="37">
        <f>AH$194*$D1837*INDEX(AH$121:AH$137,$E1837)*(1-INDEX(AH$151:AH$167,$E1837))</f>
        <v/>
      </c>
      <c r="AI1837" s="37">
        <f>AI$194*$D1837*INDEX(AI$121:AI$137,$E1837)*(1-INDEX(AI$151:AI$167,$E1837))</f>
        <v/>
      </c>
      <c r="AJ1837" s="37">
        <f>AJ$194*$D1837*INDEX(AJ$121:AJ$137,$E1837)*(1-INDEX(AJ$151:AJ$167,$E1837))</f>
        <v/>
      </c>
      <c r="AK1837" s="37">
        <f>AK$194*$D1837*INDEX(AK$121:AK$137,$E1837)*(1-INDEX(AK$151:AK$167,$E1837))</f>
        <v/>
      </c>
      <c r="AL1837" s="37">
        <f>AL$194*$D1837*INDEX(AL$121:AL$137,$E1837)*(1-INDEX(AL$151:AL$167,$E1837))</f>
        <v/>
      </c>
      <c r="AM1837" s="37">
        <f>AM$194*$D1837*INDEX(AM$121:AM$137,$E1837)*(1-INDEX(AM$151:AM$167,$E1837))</f>
        <v/>
      </c>
      <c r="AN1837" s="37">
        <f>AN$194*$D1837*INDEX(AN$121:AN$137,$E1837)*(1-INDEX(AN$151:AN$167,$E1837))</f>
        <v/>
      </c>
      <c r="AO1837" s="37">
        <f>AO$194*$D1837*INDEX(AO$121:AO$137,$E1837)*(1-INDEX(AO$151:AO$167,$E1837))</f>
        <v/>
      </c>
      <c r="AP1837" s="37">
        <f>AP$194*$D1837*INDEX(AP$121:AP$137,$E1837)*(1-INDEX(AP$151:AP$167,$E1837))</f>
        <v/>
      </c>
      <c r="AQ1837" s="37">
        <f>AQ$194*$D1837*INDEX(AQ$121:AQ$137,$E1837)*(1-INDEX(AQ$151:AQ$167,$E1837))</f>
        <v/>
      </c>
      <c r="AR1837" s="37">
        <f>AR$194*$D1837*INDEX(AR$121:AR$137,$E1837)*(1-INDEX(AR$151:AR$167,$E1837))</f>
        <v/>
      </c>
      <c r="AS1837" s="37">
        <f>AS$194*$D1837*INDEX(AS$121:AS$137,$E1837)*(1-INDEX(AS$151:AS$167,$E1837))</f>
        <v/>
      </c>
      <c r="AT1837" s="37">
        <f>AT$194*$D1837*INDEX(AT$121:AT$137,$E1837)*(1-INDEX(AT$151:AT$167,$E1837))</f>
        <v/>
      </c>
      <c r="AU1837" s="37">
        <f>AU$194*$D1837*INDEX(AU$121:AU$137,$E1837)*(1-INDEX(AU$151:AU$167,$E1837))</f>
        <v/>
      </c>
      <c r="AV1837" s="37">
        <f>AV$194*$D1837*INDEX(AV$121:AV$137,$E1837)*(1-INDEX(AV$151:AV$167,$E1837))</f>
        <v/>
      </c>
      <c r="AW1837" s="37">
        <f>AW$194*$D1837*INDEX(AW$121:AW$137,$E1837)*(1-INDEX(AW$151:AW$167,$E1837))</f>
        <v/>
      </c>
      <c r="AX1837" s="37">
        <f>AX$194*$D1837*INDEX(AX$121:AX$137,$E1837)*(1-INDEX(AX$151:AX$167,$E1837))</f>
        <v/>
      </c>
      <c r="AY1837" s="40">
        <f>ETSCOST(AY$194,$D1837,INDEX(AY$121:AY$137,$E1837),INDEX(AY$151:AY$167,$E1837))</f>
        <v/>
      </c>
    </row>
    <row r="1838" hidden="1" outlineLevel="2">
      <c r="A1838" s="14" t="inlineStr">
        <is>
          <t>ets</t>
        </is>
      </c>
      <c r="B1838" s="14" t="inlineStr">
        <is>
          <t>ker</t>
        </is>
      </c>
      <c r="C1838" s="14" t="inlineStr">
        <is>
          <t>cst</t>
        </is>
      </c>
      <c r="D1838" s="37">
        <f>INDEX(Inputs!$T$5:$T$132,MATCH($B1838&amp;"|"&amp;$C1838,Inputs!$A$5:$A$132,0))</f>
        <v/>
      </c>
      <c r="E1838" s="37">
        <f>INDEX(Inputs!$K$5:$K$132,MATCH($B1838&amp;"|"&amp;$C1838,Inputs!$A$5:$A$132,0))</f>
        <v/>
      </c>
      <c r="F1838" s="36" t="n"/>
      <c r="G1838" s="36" t="n"/>
      <c r="H1838" s="14">
        <f>INDEX(Variables!$B$5:$B$205,MATCH($A1838,Variables!$A$5:$A$205,0))&amp;IF($C1838="",""," | "&amp;INDEX(Mapping!$B$5:$B$26,MATCH($C1838,Mapping!$A$5:$A$26,0))&amp;" | "&amp;INDEX(Mapping!$B$30:$B$46,MATCH($B1838,Mapping!$A$30:$A$46,0)))</f>
        <v/>
      </c>
      <c r="I1838" s="14">
        <f>INDEX(Variables!$C$5:$C$205,MATCH($A1838,Variables!$A$5:$A$205,0))</f>
        <v/>
      </c>
      <c r="J1838" s="14">
        <f>INDEX(Variables!$E$5:$E$205,MATCH($A1838,Variables!$A$5:$A$205,0))</f>
        <v/>
      </c>
      <c r="K1838" s="11">
        <f>LOWER(Settings!$C$4)&amp;".mit."&amp;$A1838&amp;IF($C1838="","","."&amp;$C1838&amp;"."&amp;$B1838)&amp;IF(INDEX(Variables!$D$5:$D$205,MATCH($A1838,Variables!$A$5:$A$205,0))="","","."&amp;INDEX(Variables!$D$5:$D$205,MATCH($A1838,Variables!$A$5:$A$205,0)))&amp;"."&amp;K$5</f>
        <v/>
      </c>
      <c r="L1838" s="38">
        <f>L$194*$D1838*INDEX(L$121:L$137,$E1838)*(1-INDEX(L$151:L$167,$E1838))</f>
        <v/>
      </c>
      <c r="M1838" s="37">
        <f>M$194*$D1838*INDEX(M$121:M$137,$E1838)*(1-INDEX(M$151:M$167,$E1838))</f>
        <v/>
      </c>
      <c r="N1838" s="37">
        <f>N$194*$D1838*INDEX(N$121:N$137,$E1838)*(1-INDEX(N$151:N$167,$E1838))</f>
        <v/>
      </c>
      <c r="O1838" s="37">
        <f>O$194*$D1838*INDEX(O$121:O$137,$E1838)*(1-INDEX(O$151:O$167,$E1838))</f>
        <v/>
      </c>
      <c r="P1838" s="37">
        <f>P$194*$D1838*INDEX(P$121:P$137,$E1838)*(1-INDEX(P$151:P$167,$E1838))</f>
        <v/>
      </c>
      <c r="Q1838" s="37">
        <f>Q$194*$D1838*INDEX(Q$121:Q$137,$E1838)*(1-INDEX(Q$151:Q$167,$E1838))</f>
        <v/>
      </c>
      <c r="R1838" s="37">
        <f>R$194*$D1838*INDEX(R$121:R$137,$E1838)*(1-INDEX(R$151:R$167,$E1838))</f>
        <v/>
      </c>
      <c r="S1838" s="37">
        <f>S$194*$D1838*INDEX(S$121:S$137,$E1838)*(1-INDEX(S$151:S$167,$E1838))</f>
        <v/>
      </c>
      <c r="T1838" s="37">
        <f>T$194*$D1838*INDEX(T$121:T$137,$E1838)*(1-INDEX(T$151:T$167,$E1838))</f>
        <v/>
      </c>
      <c r="U1838" s="37">
        <f>U$194*$D1838*INDEX(U$121:U$137,$E1838)*(1-INDEX(U$151:U$167,$E1838))</f>
        <v/>
      </c>
      <c r="V1838" s="37">
        <f>V$194*$D1838*INDEX(V$121:V$137,$E1838)*(1-INDEX(V$151:V$167,$E1838))</f>
        <v/>
      </c>
      <c r="W1838" s="37">
        <f>W$194*$D1838*INDEX(W$121:W$137,$E1838)*(1-INDEX(W$151:W$167,$E1838))</f>
        <v/>
      </c>
      <c r="X1838" s="37">
        <f>X$194*$D1838*INDEX(X$121:X$137,$E1838)*(1-INDEX(X$151:X$167,$E1838))</f>
        <v/>
      </c>
      <c r="Y1838" s="37">
        <f>Y$194*$D1838*INDEX(Y$121:Y$137,$E1838)*(1-INDEX(Y$151:Y$167,$E1838))</f>
        <v/>
      </c>
      <c r="Z1838" s="37">
        <f>Z$194*$D1838*INDEX(Z$121:Z$137,$E1838)*(1-INDEX(Z$151:Z$167,$E1838))</f>
        <v/>
      </c>
      <c r="AA1838" s="37">
        <f>AA$194*$D1838*INDEX(AA$121:AA$137,$E1838)*(1-INDEX(AA$151:AA$167,$E1838))</f>
        <v/>
      </c>
      <c r="AB1838" s="37">
        <f>AB$194*$D1838*INDEX(AB$121:AB$137,$E1838)*(1-INDEX(AB$151:AB$167,$E1838))</f>
        <v/>
      </c>
      <c r="AC1838" s="37">
        <f>AC$194*$D1838*INDEX(AC$121:AC$137,$E1838)*(1-INDEX(AC$151:AC$167,$E1838))</f>
        <v/>
      </c>
      <c r="AD1838" s="40">
        <f>ETSCOST(AD$194,$D1838,INDEX(AD$121:AD$137,$E1838),INDEX(AD$151:AD$167,$E1838))</f>
        <v/>
      </c>
      <c r="AF1838" s="11">
        <f>LOWER(Settings!$C$4)&amp;".mit."&amp;$A1838&amp;IF($C1838="","","."&amp;$C1838&amp;"."&amp;$B1838)&amp;IF(INDEX(Variables!$D$5:$D$205,MATCH($A1838,Variables!$A$5:$A$205,0))="","","."&amp;INDEX(Variables!$D$5:$D$205,MATCH($A1838,Variables!$A$5:$A$205,0)))&amp;"."&amp;AF$5</f>
        <v/>
      </c>
      <c r="AG1838" s="38">
        <f>AG$194*$D1838*INDEX(AG$121:AG$137,$E1838)*(1-INDEX(AG$151:AG$167,$E1838))</f>
        <v/>
      </c>
      <c r="AH1838" s="37">
        <f>AH$194*$D1838*INDEX(AH$121:AH$137,$E1838)*(1-INDEX(AH$151:AH$167,$E1838))</f>
        <v/>
      </c>
      <c r="AI1838" s="37">
        <f>AI$194*$D1838*INDEX(AI$121:AI$137,$E1838)*(1-INDEX(AI$151:AI$167,$E1838))</f>
        <v/>
      </c>
      <c r="AJ1838" s="37">
        <f>AJ$194*$D1838*INDEX(AJ$121:AJ$137,$E1838)*(1-INDEX(AJ$151:AJ$167,$E1838))</f>
        <v/>
      </c>
      <c r="AK1838" s="37">
        <f>AK$194*$D1838*INDEX(AK$121:AK$137,$E1838)*(1-INDEX(AK$151:AK$167,$E1838))</f>
        <v/>
      </c>
      <c r="AL1838" s="37">
        <f>AL$194*$D1838*INDEX(AL$121:AL$137,$E1838)*(1-INDEX(AL$151:AL$167,$E1838))</f>
        <v/>
      </c>
      <c r="AM1838" s="37">
        <f>AM$194*$D1838*INDEX(AM$121:AM$137,$E1838)*(1-INDEX(AM$151:AM$167,$E1838))</f>
        <v/>
      </c>
      <c r="AN1838" s="37">
        <f>AN$194*$D1838*INDEX(AN$121:AN$137,$E1838)*(1-INDEX(AN$151:AN$167,$E1838))</f>
        <v/>
      </c>
      <c r="AO1838" s="37">
        <f>AO$194*$D1838*INDEX(AO$121:AO$137,$E1838)*(1-INDEX(AO$151:AO$167,$E1838))</f>
        <v/>
      </c>
      <c r="AP1838" s="37">
        <f>AP$194*$D1838*INDEX(AP$121:AP$137,$E1838)*(1-INDEX(AP$151:AP$167,$E1838))</f>
        <v/>
      </c>
      <c r="AQ1838" s="37">
        <f>AQ$194*$D1838*INDEX(AQ$121:AQ$137,$E1838)*(1-INDEX(AQ$151:AQ$167,$E1838))</f>
        <v/>
      </c>
      <c r="AR1838" s="37">
        <f>AR$194*$D1838*INDEX(AR$121:AR$137,$E1838)*(1-INDEX(AR$151:AR$167,$E1838))</f>
        <v/>
      </c>
      <c r="AS1838" s="37">
        <f>AS$194*$D1838*INDEX(AS$121:AS$137,$E1838)*(1-INDEX(AS$151:AS$167,$E1838))</f>
        <v/>
      </c>
      <c r="AT1838" s="37">
        <f>AT$194*$D1838*INDEX(AT$121:AT$137,$E1838)*(1-INDEX(AT$151:AT$167,$E1838))</f>
        <v/>
      </c>
      <c r="AU1838" s="37">
        <f>AU$194*$D1838*INDEX(AU$121:AU$137,$E1838)*(1-INDEX(AU$151:AU$167,$E1838))</f>
        <v/>
      </c>
      <c r="AV1838" s="37">
        <f>AV$194*$D1838*INDEX(AV$121:AV$137,$E1838)*(1-INDEX(AV$151:AV$167,$E1838))</f>
        <v/>
      </c>
      <c r="AW1838" s="37">
        <f>AW$194*$D1838*INDEX(AW$121:AW$137,$E1838)*(1-INDEX(AW$151:AW$167,$E1838))</f>
        <v/>
      </c>
      <c r="AX1838" s="37">
        <f>AX$194*$D1838*INDEX(AX$121:AX$137,$E1838)*(1-INDEX(AX$151:AX$167,$E1838))</f>
        <v/>
      </c>
      <c r="AY1838" s="40">
        <f>ETSCOST(AY$194,$D1838,INDEX(AY$121:AY$137,$E1838),INDEX(AY$151:AY$167,$E1838))</f>
        <v/>
      </c>
    </row>
    <row r="1839" hidden="1" outlineLevel="2">
      <c r="A1839" s="14" t="inlineStr">
        <is>
          <t>ets</t>
        </is>
      </c>
      <c r="B1839" s="14" t="inlineStr">
        <is>
          <t>oop</t>
        </is>
      </c>
      <c r="C1839" s="14" t="inlineStr">
        <is>
          <t>cst</t>
        </is>
      </c>
      <c r="D1839" s="37">
        <f>INDEX(Inputs!$T$5:$T$132,MATCH($B1839&amp;"|"&amp;$C1839,Inputs!$A$5:$A$132,0))</f>
        <v/>
      </c>
      <c r="E1839" s="37">
        <f>INDEX(Inputs!$K$5:$K$132,MATCH($B1839&amp;"|"&amp;$C1839,Inputs!$A$5:$A$132,0))</f>
        <v/>
      </c>
      <c r="F1839" s="36" t="n"/>
      <c r="G1839" s="36" t="n"/>
      <c r="H1839" s="14">
        <f>INDEX(Variables!$B$5:$B$205,MATCH($A1839,Variables!$A$5:$A$205,0))&amp;IF($C1839="",""," | "&amp;INDEX(Mapping!$B$5:$B$26,MATCH($C1839,Mapping!$A$5:$A$26,0))&amp;" | "&amp;INDEX(Mapping!$B$30:$B$46,MATCH($B1839,Mapping!$A$30:$A$46,0)))</f>
        <v/>
      </c>
      <c r="I1839" s="14">
        <f>INDEX(Variables!$C$5:$C$205,MATCH($A1839,Variables!$A$5:$A$205,0))</f>
        <v/>
      </c>
      <c r="J1839" s="14">
        <f>INDEX(Variables!$E$5:$E$205,MATCH($A1839,Variables!$A$5:$A$205,0))</f>
        <v/>
      </c>
      <c r="K1839" s="11">
        <f>LOWER(Settings!$C$4)&amp;".mit."&amp;$A1839&amp;IF($C1839="","","."&amp;$C1839&amp;"."&amp;$B1839)&amp;IF(INDEX(Variables!$D$5:$D$205,MATCH($A1839,Variables!$A$5:$A$205,0))="","","."&amp;INDEX(Variables!$D$5:$D$205,MATCH($A1839,Variables!$A$5:$A$205,0)))&amp;"."&amp;K$5</f>
        <v/>
      </c>
      <c r="L1839" s="38">
        <f>L$194*$D1839*INDEX(L$121:L$137,$E1839)*(1-INDEX(L$151:L$167,$E1839))</f>
        <v/>
      </c>
      <c r="M1839" s="37">
        <f>M$194*$D1839*INDEX(M$121:M$137,$E1839)*(1-INDEX(M$151:M$167,$E1839))</f>
        <v/>
      </c>
      <c r="N1839" s="37">
        <f>N$194*$D1839*INDEX(N$121:N$137,$E1839)*(1-INDEX(N$151:N$167,$E1839))</f>
        <v/>
      </c>
      <c r="O1839" s="37">
        <f>O$194*$D1839*INDEX(O$121:O$137,$E1839)*(1-INDEX(O$151:O$167,$E1839))</f>
        <v/>
      </c>
      <c r="P1839" s="37">
        <f>P$194*$D1839*INDEX(P$121:P$137,$E1839)*(1-INDEX(P$151:P$167,$E1839))</f>
        <v/>
      </c>
      <c r="Q1839" s="37">
        <f>Q$194*$D1839*INDEX(Q$121:Q$137,$E1839)*(1-INDEX(Q$151:Q$167,$E1839))</f>
        <v/>
      </c>
      <c r="R1839" s="37">
        <f>R$194*$D1839*INDEX(R$121:R$137,$E1839)*(1-INDEX(R$151:R$167,$E1839))</f>
        <v/>
      </c>
      <c r="S1839" s="37">
        <f>S$194*$D1839*INDEX(S$121:S$137,$E1839)*(1-INDEX(S$151:S$167,$E1839))</f>
        <v/>
      </c>
      <c r="T1839" s="37">
        <f>T$194*$D1839*INDEX(T$121:T$137,$E1839)*(1-INDEX(T$151:T$167,$E1839))</f>
        <v/>
      </c>
      <c r="U1839" s="37">
        <f>U$194*$D1839*INDEX(U$121:U$137,$E1839)*(1-INDEX(U$151:U$167,$E1839))</f>
        <v/>
      </c>
      <c r="V1839" s="37">
        <f>V$194*$D1839*INDEX(V$121:V$137,$E1839)*(1-INDEX(V$151:V$167,$E1839))</f>
        <v/>
      </c>
      <c r="W1839" s="37">
        <f>W$194*$D1839*INDEX(W$121:W$137,$E1839)*(1-INDEX(W$151:W$167,$E1839))</f>
        <v/>
      </c>
      <c r="X1839" s="37">
        <f>X$194*$D1839*INDEX(X$121:X$137,$E1839)*(1-INDEX(X$151:X$167,$E1839))</f>
        <v/>
      </c>
      <c r="Y1839" s="37">
        <f>Y$194*$D1839*INDEX(Y$121:Y$137,$E1839)*(1-INDEX(Y$151:Y$167,$E1839))</f>
        <v/>
      </c>
      <c r="Z1839" s="37">
        <f>Z$194*$D1839*INDEX(Z$121:Z$137,$E1839)*(1-INDEX(Z$151:Z$167,$E1839))</f>
        <v/>
      </c>
      <c r="AA1839" s="37">
        <f>AA$194*$D1839*INDEX(AA$121:AA$137,$E1839)*(1-INDEX(AA$151:AA$167,$E1839))</f>
        <v/>
      </c>
      <c r="AB1839" s="37">
        <f>AB$194*$D1839*INDEX(AB$121:AB$137,$E1839)*(1-INDEX(AB$151:AB$167,$E1839))</f>
        <v/>
      </c>
      <c r="AC1839" s="37">
        <f>AC$194*$D1839*INDEX(AC$121:AC$137,$E1839)*(1-INDEX(AC$151:AC$167,$E1839))</f>
        <v/>
      </c>
      <c r="AD1839" s="40">
        <f>ETSCOST(AD$194,$D1839,INDEX(AD$121:AD$137,$E1839),INDEX(AD$151:AD$167,$E1839))</f>
        <v/>
      </c>
      <c r="AF1839" s="11">
        <f>LOWER(Settings!$C$4)&amp;".mit."&amp;$A1839&amp;IF($C1839="","","."&amp;$C1839&amp;"."&amp;$B1839)&amp;IF(INDEX(Variables!$D$5:$D$205,MATCH($A1839,Variables!$A$5:$A$205,0))="","","."&amp;INDEX(Variables!$D$5:$D$205,MATCH($A1839,Variables!$A$5:$A$205,0)))&amp;"."&amp;AF$5</f>
        <v/>
      </c>
      <c r="AG1839" s="38">
        <f>AG$194*$D1839*INDEX(AG$121:AG$137,$E1839)*(1-INDEX(AG$151:AG$167,$E1839))</f>
        <v/>
      </c>
      <c r="AH1839" s="37">
        <f>AH$194*$D1839*INDEX(AH$121:AH$137,$E1839)*(1-INDEX(AH$151:AH$167,$E1839))</f>
        <v/>
      </c>
      <c r="AI1839" s="37">
        <f>AI$194*$D1839*INDEX(AI$121:AI$137,$E1839)*(1-INDEX(AI$151:AI$167,$E1839))</f>
        <v/>
      </c>
      <c r="AJ1839" s="37">
        <f>AJ$194*$D1839*INDEX(AJ$121:AJ$137,$E1839)*(1-INDEX(AJ$151:AJ$167,$E1839))</f>
        <v/>
      </c>
      <c r="AK1839" s="37">
        <f>AK$194*$D1839*INDEX(AK$121:AK$137,$E1839)*(1-INDEX(AK$151:AK$167,$E1839))</f>
        <v/>
      </c>
      <c r="AL1839" s="37">
        <f>AL$194*$D1839*INDEX(AL$121:AL$137,$E1839)*(1-INDEX(AL$151:AL$167,$E1839))</f>
        <v/>
      </c>
      <c r="AM1839" s="37">
        <f>AM$194*$D1839*INDEX(AM$121:AM$137,$E1839)*(1-INDEX(AM$151:AM$167,$E1839))</f>
        <v/>
      </c>
      <c r="AN1839" s="37">
        <f>AN$194*$D1839*INDEX(AN$121:AN$137,$E1839)*(1-INDEX(AN$151:AN$167,$E1839))</f>
        <v/>
      </c>
      <c r="AO1839" s="37">
        <f>AO$194*$D1839*INDEX(AO$121:AO$137,$E1839)*(1-INDEX(AO$151:AO$167,$E1839))</f>
        <v/>
      </c>
      <c r="AP1839" s="37">
        <f>AP$194*$D1839*INDEX(AP$121:AP$137,$E1839)*(1-INDEX(AP$151:AP$167,$E1839))</f>
        <v/>
      </c>
      <c r="AQ1839" s="37">
        <f>AQ$194*$D1839*INDEX(AQ$121:AQ$137,$E1839)*(1-INDEX(AQ$151:AQ$167,$E1839))</f>
        <v/>
      </c>
      <c r="AR1839" s="37">
        <f>AR$194*$D1839*INDEX(AR$121:AR$137,$E1839)*(1-INDEX(AR$151:AR$167,$E1839))</f>
        <v/>
      </c>
      <c r="AS1839" s="37">
        <f>AS$194*$D1839*INDEX(AS$121:AS$137,$E1839)*(1-INDEX(AS$151:AS$167,$E1839))</f>
        <v/>
      </c>
      <c r="AT1839" s="37">
        <f>AT$194*$D1839*INDEX(AT$121:AT$137,$E1839)*(1-INDEX(AT$151:AT$167,$E1839))</f>
        <v/>
      </c>
      <c r="AU1839" s="37">
        <f>AU$194*$D1839*INDEX(AU$121:AU$137,$E1839)*(1-INDEX(AU$151:AU$167,$E1839))</f>
        <v/>
      </c>
      <c r="AV1839" s="37">
        <f>AV$194*$D1839*INDEX(AV$121:AV$137,$E1839)*(1-INDEX(AV$151:AV$167,$E1839))</f>
        <v/>
      </c>
      <c r="AW1839" s="37">
        <f>AW$194*$D1839*INDEX(AW$121:AW$137,$E1839)*(1-INDEX(AW$151:AW$167,$E1839))</f>
        <v/>
      </c>
      <c r="AX1839" s="37">
        <f>AX$194*$D1839*INDEX(AX$121:AX$137,$E1839)*(1-INDEX(AX$151:AX$167,$E1839))</f>
        <v/>
      </c>
      <c r="AY1839" s="40">
        <f>ETSCOST(AY$194,$D1839,INDEX(AY$121:AY$137,$E1839),INDEX(AY$151:AY$167,$E1839))</f>
        <v/>
      </c>
    </row>
    <row r="1840" hidden="1" outlineLevel="2">
      <c r="A1840" s="14" t="inlineStr">
        <is>
          <t>ets</t>
        </is>
      </c>
      <c r="B1840" s="14" t="inlineStr">
        <is>
          <t>bio</t>
        </is>
      </c>
      <c r="C1840" s="14" t="inlineStr">
        <is>
          <t>cst</t>
        </is>
      </c>
      <c r="D1840" s="37">
        <f>INDEX(Inputs!$T$5:$T$132,MATCH($B1840&amp;"|"&amp;$C1840,Inputs!$A$5:$A$132,0))</f>
        <v/>
      </c>
      <c r="E1840" s="37">
        <f>INDEX(Inputs!$K$5:$K$132,MATCH($B1840&amp;"|"&amp;$C1840,Inputs!$A$5:$A$132,0))</f>
        <v/>
      </c>
      <c r="F1840" s="36" t="n"/>
      <c r="G1840" s="36" t="n"/>
      <c r="H1840" s="14">
        <f>INDEX(Variables!$B$5:$B$205,MATCH($A1840,Variables!$A$5:$A$205,0))&amp;IF($C1840="",""," | "&amp;INDEX(Mapping!$B$5:$B$26,MATCH($C1840,Mapping!$A$5:$A$26,0))&amp;" | "&amp;INDEX(Mapping!$B$30:$B$46,MATCH($B1840,Mapping!$A$30:$A$46,0)))</f>
        <v/>
      </c>
      <c r="I1840" s="14">
        <f>INDEX(Variables!$C$5:$C$205,MATCH($A1840,Variables!$A$5:$A$205,0))</f>
        <v/>
      </c>
      <c r="J1840" s="14">
        <f>INDEX(Variables!$E$5:$E$205,MATCH($A1840,Variables!$A$5:$A$205,0))</f>
        <v/>
      </c>
      <c r="K1840" s="11">
        <f>LOWER(Settings!$C$4)&amp;".mit."&amp;$A1840&amp;IF($C1840="","","."&amp;$C1840&amp;"."&amp;$B1840)&amp;IF(INDEX(Variables!$D$5:$D$205,MATCH($A1840,Variables!$A$5:$A$205,0))="","","."&amp;INDEX(Variables!$D$5:$D$205,MATCH($A1840,Variables!$A$5:$A$205,0)))&amp;"."&amp;K$5</f>
        <v/>
      </c>
      <c r="L1840" s="38">
        <f>L$194*$D1840*INDEX(L$121:L$137,$E1840)*(1-INDEX(L$151:L$167,$E1840))</f>
        <v/>
      </c>
      <c r="M1840" s="37">
        <f>M$194*$D1840*INDEX(M$121:M$137,$E1840)*(1-INDEX(M$151:M$167,$E1840))</f>
        <v/>
      </c>
      <c r="N1840" s="37">
        <f>N$194*$D1840*INDEX(N$121:N$137,$E1840)*(1-INDEX(N$151:N$167,$E1840))</f>
        <v/>
      </c>
      <c r="O1840" s="37">
        <f>O$194*$D1840*INDEX(O$121:O$137,$E1840)*(1-INDEX(O$151:O$167,$E1840))</f>
        <v/>
      </c>
      <c r="P1840" s="37">
        <f>P$194*$D1840*INDEX(P$121:P$137,$E1840)*(1-INDEX(P$151:P$167,$E1840))</f>
        <v/>
      </c>
      <c r="Q1840" s="37">
        <f>Q$194*$D1840*INDEX(Q$121:Q$137,$E1840)*(1-INDEX(Q$151:Q$167,$E1840))</f>
        <v/>
      </c>
      <c r="R1840" s="37">
        <f>R$194*$D1840*INDEX(R$121:R$137,$E1840)*(1-INDEX(R$151:R$167,$E1840))</f>
        <v/>
      </c>
      <c r="S1840" s="37">
        <f>S$194*$D1840*INDEX(S$121:S$137,$E1840)*(1-INDEX(S$151:S$167,$E1840))</f>
        <v/>
      </c>
      <c r="T1840" s="37">
        <f>T$194*$D1840*INDEX(T$121:T$137,$E1840)*(1-INDEX(T$151:T$167,$E1840))</f>
        <v/>
      </c>
      <c r="U1840" s="37">
        <f>U$194*$D1840*INDEX(U$121:U$137,$E1840)*(1-INDEX(U$151:U$167,$E1840))</f>
        <v/>
      </c>
      <c r="V1840" s="37">
        <f>V$194*$D1840*INDEX(V$121:V$137,$E1840)*(1-INDEX(V$151:V$167,$E1840))</f>
        <v/>
      </c>
      <c r="W1840" s="37">
        <f>W$194*$D1840*INDEX(W$121:W$137,$E1840)*(1-INDEX(W$151:W$167,$E1840))</f>
        <v/>
      </c>
      <c r="X1840" s="37">
        <f>X$194*$D1840*INDEX(X$121:X$137,$E1840)*(1-INDEX(X$151:X$167,$E1840))</f>
        <v/>
      </c>
      <c r="Y1840" s="37">
        <f>Y$194*$D1840*INDEX(Y$121:Y$137,$E1840)*(1-INDEX(Y$151:Y$167,$E1840))</f>
        <v/>
      </c>
      <c r="Z1840" s="37">
        <f>Z$194*$D1840*INDEX(Z$121:Z$137,$E1840)*(1-INDEX(Z$151:Z$167,$E1840))</f>
        <v/>
      </c>
      <c r="AA1840" s="37">
        <f>AA$194*$D1840*INDEX(AA$121:AA$137,$E1840)*(1-INDEX(AA$151:AA$167,$E1840))</f>
        <v/>
      </c>
      <c r="AB1840" s="37">
        <f>AB$194*$D1840*INDEX(AB$121:AB$137,$E1840)*(1-INDEX(AB$151:AB$167,$E1840))</f>
        <v/>
      </c>
      <c r="AC1840" s="37">
        <f>AC$194*$D1840*INDEX(AC$121:AC$137,$E1840)*(1-INDEX(AC$151:AC$167,$E1840))</f>
        <v/>
      </c>
      <c r="AD1840" s="40">
        <f>ETSCOST(AD$194,$D1840,INDEX(AD$121:AD$137,$E1840),INDEX(AD$151:AD$167,$E1840))</f>
        <v/>
      </c>
      <c r="AF1840" s="11">
        <f>LOWER(Settings!$C$4)&amp;".mit."&amp;$A1840&amp;IF($C1840="","","."&amp;$C1840&amp;"."&amp;$B1840)&amp;IF(INDEX(Variables!$D$5:$D$205,MATCH($A1840,Variables!$A$5:$A$205,0))="","","."&amp;INDEX(Variables!$D$5:$D$205,MATCH($A1840,Variables!$A$5:$A$205,0)))&amp;"."&amp;AF$5</f>
        <v/>
      </c>
      <c r="AG1840" s="38">
        <f>AG$194*$D1840*INDEX(AG$121:AG$137,$E1840)*(1-INDEX(AG$151:AG$167,$E1840))</f>
        <v/>
      </c>
      <c r="AH1840" s="37">
        <f>AH$194*$D1840*INDEX(AH$121:AH$137,$E1840)*(1-INDEX(AH$151:AH$167,$E1840))</f>
        <v/>
      </c>
      <c r="AI1840" s="37">
        <f>AI$194*$D1840*INDEX(AI$121:AI$137,$E1840)*(1-INDEX(AI$151:AI$167,$E1840))</f>
        <v/>
      </c>
      <c r="AJ1840" s="37">
        <f>AJ$194*$D1840*INDEX(AJ$121:AJ$137,$E1840)*(1-INDEX(AJ$151:AJ$167,$E1840))</f>
        <v/>
      </c>
      <c r="AK1840" s="37">
        <f>AK$194*$D1840*INDEX(AK$121:AK$137,$E1840)*(1-INDEX(AK$151:AK$167,$E1840))</f>
        <v/>
      </c>
      <c r="AL1840" s="37">
        <f>AL$194*$D1840*INDEX(AL$121:AL$137,$E1840)*(1-INDEX(AL$151:AL$167,$E1840))</f>
        <v/>
      </c>
      <c r="AM1840" s="37">
        <f>AM$194*$D1840*INDEX(AM$121:AM$137,$E1840)*(1-INDEX(AM$151:AM$167,$E1840))</f>
        <v/>
      </c>
      <c r="AN1840" s="37">
        <f>AN$194*$D1840*INDEX(AN$121:AN$137,$E1840)*(1-INDEX(AN$151:AN$167,$E1840))</f>
        <v/>
      </c>
      <c r="AO1840" s="37">
        <f>AO$194*$D1840*INDEX(AO$121:AO$137,$E1840)*(1-INDEX(AO$151:AO$167,$E1840))</f>
        <v/>
      </c>
      <c r="AP1840" s="37">
        <f>AP$194*$D1840*INDEX(AP$121:AP$137,$E1840)*(1-INDEX(AP$151:AP$167,$E1840))</f>
        <v/>
      </c>
      <c r="AQ1840" s="37">
        <f>AQ$194*$D1840*INDEX(AQ$121:AQ$137,$E1840)*(1-INDEX(AQ$151:AQ$167,$E1840))</f>
        <v/>
      </c>
      <c r="AR1840" s="37">
        <f>AR$194*$D1840*INDEX(AR$121:AR$137,$E1840)*(1-INDEX(AR$151:AR$167,$E1840))</f>
        <v/>
      </c>
      <c r="AS1840" s="37">
        <f>AS$194*$D1840*INDEX(AS$121:AS$137,$E1840)*(1-INDEX(AS$151:AS$167,$E1840))</f>
        <v/>
      </c>
      <c r="AT1840" s="37">
        <f>AT$194*$D1840*INDEX(AT$121:AT$137,$E1840)*(1-INDEX(AT$151:AT$167,$E1840))</f>
        <v/>
      </c>
      <c r="AU1840" s="37">
        <f>AU$194*$D1840*INDEX(AU$121:AU$137,$E1840)*(1-INDEX(AU$151:AU$167,$E1840))</f>
        <v/>
      </c>
      <c r="AV1840" s="37">
        <f>AV$194*$D1840*INDEX(AV$121:AV$137,$E1840)*(1-INDEX(AV$151:AV$167,$E1840))</f>
        <v/>
      </c>
      <c r="AW1840" s="37">
        <f>AW$194*$D1840*INDEX(AW$121:AW$137,$E1840)*(1-INDEX(AW$151:AW$167,$E1840))</f>
        <v/>
      </c>
      <c r="AX1840" s="37">
        <f>AX$194*$D1840*INDEX(AX$121:AX$137,$E1840)*(1-INDEX(AX$151:AX$167,$E1840))</f>
        <v/>
      </c>
      <c r="AY1840" s="40">
        <f>ETSCOST(AY$194,$D1840,INDEX(AY$121:AY$137,$E1840),INDEX(AY$151:AY$167,$E1840))</f>
        <v/>
      </c>
    </row>
    <row r="1841" hidden="1" outlineLevel="2"/>
    <row r="1842" hidden="1" outlineLevel="2">
      <c r="A1842" s="14" t="inlineStr">
        <is>
          <t>ntx</t>
        </is>
      </c>
      <c r="B1842" s="14" t="inlineStr">
        <is>
          <t>coa</t>
        </is>
      </c>
      <c r="C1842" s="14" t="inlineStr">
        <is>
          <t>cst</t>
        </is>
      </c>
      <c r="D1842" s="37">
        <f>INDEX(Inputs!$L$5:$L$132,MATCH($B1842&amp;"|"&amp;$C1842,Inputs!$A$5:$A$132,0))</f>
        <v/>
      </c>
      <c r="E1842" s="37">
        <f>INDEX(Inputs!$I$5:$I$132,MATCH($B1842&amp;"|"&amp;$C1842,Inputs!$A$5:$A$132,0))</f>
        <v/>
      </c>
      <c r="F1842" s="36" t="n"/>
      <c r="G1842" s="36" t="n"/>
      <c r="H1842" s="14">
        <f>INDEX(Variables!$B$5:$B$205,MATCH($A1842,Variables!$A$5:$A$205,0))&amp;IF($C1842="",""," | "&amp;INDEX(Mapping!$B$5:$B$26,MATCH($C1842,Mapping!$A$5:$A$26,0))&amp;" | "&amp;INDEX(Mapping!$B$30:$B$46,MATCH($B1842,Mapping!$A$30:$A$46,0)))</f>
        <v/>
      </c>
      <c r="I1842" s="14">
        <f>INDEX(Variables!$C$5:$C$205,MATCH($A1842,Variables!$A$5:$A$205,0))</f>
        <v/>
      </c>
      <c r="J1842" s="14">
        <f>INDEX(Variables!$E$5:$E$205,MATCH($A1842,Variables!$A$5:$A$205,0))</f>
        <v/>
      </c>
      <c r="K1842" s="11">
        <f>LOWER(Settings!$C$4)&amp;".mit."&amp;$A1842&amp;IF($C1842="","","."&amp;$C1842&amp;"."&amp;$B1842)&amp;IF(INDEX(Variables!$D$5:$D$205,MATCH($A1842,Variables!$A$5:$A$205,0))="","","."&amp;INDEX(Variables!$D$5:$D$205,MATCH($A1842,Variables!$A$5:$A$205,0)))&amp;"."&amp;K$5</f>
        <v/>
      </c>
      <c r="L1842" s="38">
        <f>INDEX(L$78:L$91,$D1842)/$E1842</f>
        <v/>
      </c>
      <c r="M1842" s="37">
        <f>INDEX(M$78:M$91,$D1842)/$E1842</f>
        <v/>
      </c>
      <c r="N1842" s="37">
        <f>INDEX(N$78:N$91,$D1842)/$E1842</f>
        <v/>
      </c>
      <c r="O1842" s="37">
        <f>INDEX(O$78:O$91,$D1842)/$E1842</f>
        <v/>
      </c>
      <c r="P1842" s="37">
        <f>INDEX(P$78:P$91,$D1842)/$E1842</f>
        <v/>
      </c>
      <c r="Q1842" s="37">
        <f>INDEX(Q$78:Q$91,$D1842)/$E1842</f>
        <v/>
      </c>
      <c r="R1842" s="37">
        <f>INDEX(R$78:R$91,$D1842)/$E1842</f>
        <v/>
      </c>
      <c r="S1842" s="37">
        <f>INDEX(S$78:S$91,$D1842)/$E1842</f>
        <v/>
      </c>
      <c r="T1842" s="37">
        <f>INDEX(T$78:T$91,$D1842)/$E1842</f>
        <v/>
      </c>
      <c r="U1842" s="37">
        <f>INDEX(U$78:U$91,$D1842)/$E1842</f>
        <v/>
      </c>
      <c r="V1842" s="37">
        <f>INDEX(V$78:V$91,$D1842)/$E1842</f>
        <v/>
      </c>
      <c r="W1842" s="37">
        <f>INDEX(W$78:W$91,$D1842)/$E1842</f>
        <v/>
      </c>
      <c r="X1842" s="37">
        <f>INDEX(X$78:X$91,$D1842)/$E1842</f>
        <v/>
      </c>
      <c r="Y1842" s="37">
        <f>INDEX(Y$78:Y$91,$D1842)/$E1842</f>
        <v/>
      </c>
      <c r="Z1842" s="37">
        <f>INDEX(Z$78:Z$91,$D1842)/$E1842</f>
        <v/>
      </c>
      <c r="AA1842" s="37">
        <f>INDEX(AA$78:AA$91,$D1842)/$E1842</f>
        <v/>
      </c>
      <c r="AB1842" s="37">
        <f>INDEX(AB$78:AB$91,$D1842)/$E1842</f>
        <v/>
      </c>
      <c r="AC1842" s="37">
        <f>INDEX(AC$78:AC$91,$D1842)/$E1842</f>
        <v/>
      </c>
      <c r="AD1842" s="40">
        <f>NEWEXCISE(INDEX(AD$78:AD$91,$D1842),$E1842)</f>
        <v/>
      </c>
      <c r="AF1842" s="11">
        <f>LOWER(Settings!$C$4)&amp;".mit."&amp;$A1842&amp;IF($C1842="","","."&amp;$C1842&amp;"."&amp;$B1842)&amp;IF(INDEX(Variables!$D$5:$D$205,MATCH($A1842,Variables!$A$5:$A$205,0))="","","."&amp;INDEX(Variables!$D$5:$D$205,MATCH($A1842,Variables!$A$5:$A$205,0)))&amp;"."&amp;AF$5</f>
        <v/>
      </c>
      <c r="AG1842" s="38">
        <f>INDEX(AG$78:AG$91,$D1842)/$E1842</f>
        <v/>
      </c>
      <c r="AH1842" s="37">
        <f>INDEX(AH$78:AH$91,$D1842)/$E1842</f>
        <v/>
      </c>
      <c r="AI1842" s="37">
        <f>INDEX(AI$78:AI$91,$D1842)/$E1842</f>
        <v/>
      </c>
      <c r="AJ1842" s="37">
        <f>INDEX(AJ$78:AJ$91,$D1842)/$E1842</f>
        <v/>
      </c>
      <c r="AK1842" s="37">
        <f>INDEX(AK$78:AK$91,$D1842)/$E1842</f>
        <v/>
      </c>
      <c r="AL1842" s="37">
        <f>INDEX(AL$78:AL$91,$D1842)/$E1842</f>
        <v/>
      </c>
      <c r="AM1842" s="37">
        <f>INDEX(AM$78:AM$91,$D1842)/$E1842</f>
        <v/>
      </c>
      <c r="AN1842" s="37">
        <f>INDEX(AN$78:AN$91,$D1842)/$E1842</f>
        <v/>
      </c>
      <c r="AO1842" s="37">
        <f>INDEX(AO$78:AO$91,$D1842)/$E1842</f>
        <v/>
      </c>
      <c r="AP1842" s="37">
        <f>INDEX(AP$78:AP$91,$D1842)/$E1842</f>
        <v/>
      </c>
      <c r="AQ1842" s="37">
        <f>INDEX(AQ$78:AQ$91,$D1842)/$E1842</f>
        <v/>
      </c>
      <c r="AR1842" s="37">
        <f>INDEX(AR$78:AR$91,$D1842)/$E1842</f>
        <v/>
      </c>
      <c r="AS1842" s="37">
        <f>INDEX(AS$78:AS$91,$D1842)/$E1842</f>
        <v/>
      </c>
      <c r="AT1842" s="37">
        <f>INDEX(AT$78:AT$91,$D1842)/$E1842</f>
        <v/>
      </c>
      <c r="AU1842" s="37">
        <f>INDEX(AU$78:AU$91,$D1842)/$E1842</f>
        <v/>
      </c>
      <c r="AV1842" s="37">
        <f>INDEX(AV$78:AV$91,$D1842)/$E1842</f>
        <v/>
      </c>
      <c r="AW1842" s="37">
        <f>INDEX(AW$78:AW$91,$D1842)/$E1842</f>
        <v/>
      </c>
      <c r="AX1842" s="37">
        <f>INDEX(AX$78:AX$91,$D1842)/$E1842</f>
        <v/>
      </c>
      <c r="AY1842" s="40">
        <f>NEWEXCISE(INDEX(AY$78:AY$91,$D1842),$E1842)</f>
        <v/>
      </c>
    </row>
    <row r="1843" hidden="1" outlineLevel="2">
      <c r="A1843" s="14" t="inlineStr">
        <is>
          <t>ntx</t>
        </is>
      </c>
      <c r="B1843" s="14" t="inlineStr">
        <is>
          <t>nga</t>
        </is>
      </c>
      <c r="C1843" s="14" t="inlineStr">
        <is>
          <t>cst</t>
        </is>
      </c>
      <c r="D1843" s="37">
        <f>INDEX(Inputs!$L$5:$L$132,MATCH($B1843&amp;"|"&amp;$C1843,Inputs!$A$5:$A$132,0))</f>
        <v/>
      </c>
      <c r="E1843" s="37">
        <f>INDEX(Inputs!$I$5:$I$132,MATCH($B1843&amp;"|"&amp;$C1843,Inputs!$A$5:$A$132,0))</f>
        <v/>
      </c>
      <c r="F1843" s="36" t="n"/>
      <c r="G1843" s="36" t="n"/>
      <c r="H1843" s="14">
        <f>INDEX(Variables!$B$5:$B$205,MATCH($A1843,Variables!$A$5:$A$205,0))&amp;IF($C1843="",""," | "&amp;INDEX(Mapping!$B$5:$B$26,MATCH($C1843,Mapping!$A$5:$A$26,0))&amp;" | "&amp;INDEX(Mapping!$B$30:$B$46,MATCH($B1843,Mapping!$A$30:$A$46,0)))</f>
        <v/>
      </c>
      <c r="I1843" s="14">
        <f>INDEX(Variables!$C$5:$C$205,MATCH($A1843,Variables!$A$5:$A$205,0))</f>
        <v/>
      </c>
      <c r="J1843" s="14">
        <f>INDEX(Variables!$E$5:$E$205,MATCH($A1843,Variables!$A$5:$A$205,0))</f>
        <v/>
      </c>
      <c r="K1843" s="11">
        <f>LOWER(Settings!$C$4)&amp;".mit."&amp;$A1843&amp;IF($C1843="","","."&amp;$C1843&amp;"."&amp;$B1843)&amp;IF(INDEX(Variables!$D$5:$D$205,MATCH($A1843,Variables!$A$5:$A$205,0))="","","."&amp;INDEX(Variables!$D$5:$D$205,MATCH($A1843,Variables!$A$5:$A$205,0)))&amp;"."&amp;K$5</f>
        <v/>
      </c>
      <c r="L1843" s="38">
        <f>INDEX(L$78:L$91,$D1843)/$E1843</f>
        <v/>
      </c>
      <c r="M1843" s="37">
        <f>INDEX(M$78:M$91,$D1843)/$E1843</f>
        <v/>
      </c>
      <c r="N1843" s="37">
        <f>INDEX(N$78:N$91,$D1843)/$E1843</f>
        <v/>
      </c>
      <c r="O1843" s="37">
        <f>INDEX(O$78:O$91,$D1843)/$E1843</f>
        <v/>
      </c>
      <c r="P1843" s="37">
        <f>INDEX(P$78:P$91,$D1843)/$E1843</f>
        <v/>
      </c>
      <c r="Q1843" s="37">
        <f>INDEX(Q$78:Q$91,$D1843)/$E1843</f>
        <v/>
      </c>
      <c r="R1843" s="37">
        <f>INDEX(R$78:R$91,$D1843)/$E1843</f>
        <v/>
      </c>
      <c r="S1843" s="37">
        <f>INDEX(S$78:S$91,$D1843)/$E1843</f>
        <v/>
      </c>
      <c r="T1843" s="37">
        <f>INDEX(T$78:T$91,$D1843)/$E1843</f>
        <v/>
      </c>
      <c r="U1843" s="37">
        <f>INDEX(U$78:U$91,$D1843)/$E1843</f>
        <v/>
      </c>
      <c r="V1843" s="37">
        <f>INDEX(V$78:V$91,$D1843)/$E1843</f>
        <v/>
      </c>
      <c r="W1843" s="37">
        <f>INDEX(W$78:W$91,$D1843)/$E1843</f>
        <v/>
      </c>
      <c r="X1843" s="37">
        <f>INDEX(X$78:X$91,$D1843)/$E1843</f>
        <v/>
      </c>
      <c r="Y1843" s="37">
        <f>INDEX(Y$78:Y$91,$D1843)/$E1843</f>
        <v/>
      </c>
      <c r="Z1843" s="37">
        <f>INDEX(Z$78:Z$91,$D1843)/$E1843</f>
        <v/>
      </c>
      <c r="AA1843" s="37">
        <f>INDEX(AA$78:AA$91,$D1843)/$E1843</f>
        <v/>
      </c>
      <c r="AB1843" s="37">
        <f>INDEX(AB$78:AB$91,$D1843)/$E1843</f>
        <v/>
      </c>
      <c r="AC1843" s="37">
        <f>INDEX(AC$78:AC$91,$D1843)/$E1843</f>
        <v/>
      </c>
      <c r="AD1843" s="40">
        <f>NEWEXCISE(INDEX(AD$78:AD$91,$D1843),$E1843)</f>
        <v/>
      </c>
      <c r="AF1843" s="11">
        <f>LOWER(Settings!$C$4)&amp;".mit."&amp;$A1843&amp;IF($C1843="","","."&amp;$C1843&amp;"."&amp;$B1843)&amp;IF(INDEX(Variables!$D$5:$D$205,MATCH($A1843,Variables!$A$5:$A$205,0))="","","."&amp;INDEX(Variables!$D$5:$D$205,MATCH($A1843,Variables!$A$5:$A$205,0)))&amp;"."&amp;AF$5</f>
        <v/>
      </c>
      <c r="AG1843" s="38">
        <f>INDEX(AG$78:AG$91,$D1843)/$E1843</f>
        <v/>
      </c>
      <c r="AH1843" s="37">
        <f>INDEX(AH$78:AH$91,$D1843)/$E1843</f>
        <v/>
      </c>
      <c r="AI1843" s="37">
        <f>INDEX(AI$78:AI$91,$D1843)/$E1843</f>
        <v/>
      </c>
      <c r="AJ1843" s="37">
        <f>INDEX(AJ$78:AJ$91,$D1843)/$E1843</f>
        <v/>
      </c>
      <c r="AK1843" s="37">
        <f>INDEX(AK$78:AK$91,$D1843)/$E1843</f>
        <v/>
      </c>
      <c r="AL1843" s="37">
        <f>INDEX(AL$78:AL$91,$D1843)/$E1843</f>
        <v/>
      </c>
      <c r="AM1843" s="37">
        <f>INDEX(AM$78:AM$91,$D1843)/$E1843</f>
        <v/>
      </c>
      <c r="AN1843" s="37">
        <f>INDEX(AN$78:AN$91,$D1843)/$E1843</f>
        <v/>
      </c>
      <c r="AO1843" s="37">
        <f>INDEX(AO$78:AO$91,$D1843)/$E1843</f>
        <v/>
      </c>
      <c r="AP1843" s="37">
        <f>INDEX(AP$78:AP$91,$D1843)/$E1843</f>
        <v/>
      </c>
      <c r="AQ1843" s="37">
        <f>INDEX(AQ$78:AQ$91,$D1843)/$E1843</f>
        <v/>
      </c>
      <c r="AR1843" s="37">
        <f>INDEX(AR$78:AR$91,$D1843)/$E1843</f>
        <v/>
      </c>
      <c r="AS1843" s="37">
        <f>INDEX(AS$78:AS$91,$D1843)/$E1843</f>
        <v/>
      </c>
      <c r="AT1843" s="37">
        <f>INDEX(AT$78:AT$91,$D1843)/$E1843</f>
        <v/>
      </c>
      <c r="AU1843" s="37">
        <f>INDEX(AU$78:AU$91,$D1843)/$E1843</f>
        <v/>
      </c>
      <c r="AV1843" s="37">
        <f>INDEX(AV$78:AV$91,$D1843)/$E1843</f>
        <v/>
      </c>
      <c r="AW1843" s="37">
        <f>INDEX(AW$78:AW$91,$D1843)/$E1843</f>
        <v/>
      </c>
      <c r="AX1843" s="37">
        <f>INDEX(AX$78:AX$91,$D1843)/$E1843</f>
        <v/>
      </c>
      <c r="AY1843" s="40">
        <f>NEWEXCISE(INDEX(AY$78:AY$91,$D1843),$E1843)</f>
        <v/>
      </c>
    </row>
    <row r="1844" hidden="1" outlineLevel="2">
      <c r="A1844" s="14" t="inlineStr">
        <is>
          <t>ntx</t>
        </is>
      </c>
      <c r="B1844" s="14" t="inlineStr">
        <is>
          <t>gso</t>
        </is>
      </c>
      <c r="C1844" s="14" t="inlineStr">
        <is>
          <t>cst</t>
        </is>
      </c>
      <c r="D1844" s="37">
        <f>INDEX(Inputs!$L$5:$L$132,MATCH($B1844&amp;"|"&amp;$C1844,Inputs!$A$5:$A$132,0))</f>
        <v/>
      </c>
      <c r="E1844" s="37">
        <f>INDEX(Inputs!$I$5:$I$132,MATCH($B1844&amp;"|"&amp;$C1844,Inputs!$A$5:$A$132,0))</f>
        <v/>
      </c>
      <c r="F1844" s="36" t="n"/>
      <c r="G1844" s="36" t="n"/>
      <c r="H1844" s="14">
        <f>INDEX(Variables!$B$5:$B$205,MATCH($A1844,Variables!$A$5:$A$205,0))&amp;IF($C1844="",""," | "&amp;INDEX(Mapping!$B$5:$B$26,MATCH($C1844,Mapping!$A$5:$A$26,0))&amp;" | "&amp;INDEX(Mapping!$B$30:$B$46,MATCH($B1844,Mapping!$A$30:$A$46,0)))</f>
        <v/>
      </c>
      <c r="I1844" s="14">
        <f>INDEX(Variables!$C$5:$C$205,MATCH($A1844,Variables!$A$5:$A$205,0))</f>
        <v/>
      </c>
      <c r="J1844" s="14">
        <f>INDEX(Variables!$E$5:$E$205,MATCH($A1844,Variables!$A$5:$A$205,0))</f>
        <v/>
      </c>
      <c r="K1844" s="11">
        <f>LOWER(Settings!$C$4)&amp;".mit."&amp;$A1844&amp;IF($C1844="","","."&amp;$C1844&amp;"."&amp;$B1844)&amp;IF(INDEX(Variables!$D$5:$D$205,MATCH($A1844,Variables!$A$5:$A$205,0))="","","."&amp;INDEX(Variables!$D$5:$D$205,MATCH($A1844,Variables!$A$5:$A$205,0)))&amp;"."&amp;K$5</f>
        <v/>
      </c>
      <c r="L1844" s="38">
        <f>INDEX(L$78:L$91,$D1844)/$E1844</f>
        <v/>
      </c>
      <c r="M1844" s="37">
        <f>INDEX(M$78:M$91,$D1844)/$E1844</f>
        <v/>
      </c>
      <c r="N1844" s="37">
        <f>INDEX(N$78:N$91,$D1844)/$E1844</f>
        <v/>
      </c>
      <c r="O1844" s="37">
        <f>INDEX(O$78:O$91,$D1844)/$E1844</f>
        <v/>
      </c>
      <c r="P1844" s="37">
        <f>INDEX(P$78:P$91,$D1844)/$E1844</f>
        <v/>
      </c>
      <c r="Q1844" s="37">
        <f>INDEX(Q$78:Q$91,$D1844)/$E1844</f>
        <v/>
      </c>
      <c r="R1844" s="37">
        <f>INDEX(R$78:R$91,$D1844)/$E1844</f>
        <v/>
      </c>
      <c r="S1844" s="37">
        <f>INDEX(S$78:S$91,$D1844)/$E1844</f>
        <v/>
      </c>
      <c r="T1844" s="37">
        <f>INDEX(T$78:T$91,$D1844)/$E1844</f>
        <v/>
      </c>
      <c r="U1844" s="37">
        <f>INDEX(U$78:U$91,$D1844)/$E1844</f>
        <v/>
      </c>
      <c r="V1844" s="37">
        <f>INDEX(V$78:V$91,$D1844)/$E1844</f>
        <v/>
      </c>
      <c r="W1844" s="37">
        <f>INDEX(W$78:W$91,$D1844)/$E1844</f>
        <v/>
      </c>
      <c r="X1844" s="37">
        <f>INDEX(X$78:X$91,$D1844)/$E1844</f>
        <v/>
      </c>
      <c r="Y1844" s="37">
        <f>INDEX(Y$78:Y$91,$D1844)/$E1844</f>
        <v/>
      </c>
      <c r="Z1844" s="37">
        <f>INDEX(Z$78:Z$91,$D1844)/$E1844</f>
        <v/>
      </c>
      <c r="AA1844" s="37">
        <f>INDEX(AA$78:AA$91,$D1844)/$E1844</f>
        <v/>
      </c>
      <c r="AB1844" s="37">
        <f>INDEX(AB$78:AB$91,$D1844)/$E1844</f>
        <v/>
      </c>
      <c r="AC1844" s="37">
        <f>INDEX(AC$78:AC$91,$D1844)/$E1844</f>
        <v/>
      </c>
      <c r="AD1844" s="40">
        <f>NEWEXCISE(INDEX(AD$78:AD$91,$D1844),$E1844)</f>
        <v/>
      </c>
      <c r="AF1844" s="11">
        <f>LOWER(Settings!$C$4)&amp;".mit."&amp;$A1844&amp;IF($C1844="","","."&amp;$C1844&amp;"."&amp;$B1844)&amp;IF(INDEX(Variables!$D$5:$D$205,MATCH($A1844,Variables!$A$5:$A$205,0))="","","."&amp;INDEX(Variables!$D$5:$D$205,MATCH($A1844,Variables!$A$5:$A$205,0)))&amp;"."&amp;AF$5</f>
        <v/>
      </c>
      <c r="AG1844" s="38">
        <f>INDEX(AG$78:AG$91,$D1844)/$E1844</f>
        <v/>
      </c>
      <c r="AH1844" s="37">
        <f>INDEX(AH$78:AH$91,$D1844)/$E1844</f>
        <v/>
      </c>
      <c r="AI1844" s="37">
        <f>INDEX(AI$78:AI$91,$D1844)/$E1844</f>
        <v/>
      </c>
      <c r="AJ1844" s="37">
        <f>INDEX(AJ$78:AJ$91,$D1844)/$E1844</f>
        <v/>
      </c>
      <c r="AK1844" s="37">
        <f>INDEX(AK$78:AK$91,$D1844)/$E1844</f>
        <v/>
      </c>
      <c r="AL1844" s="37">
        <f>INDEX(AL$78:AL$91,$D1844)/$E1844</f>
        <v/>
      </c>
      <c r="AM1844" s="37">
        <f>INDEX(AM$78:AM$91,$D1844)/$E1844</f>
        <v/>
      </c>
      <c r="AN1844" s="37">
        <f>INDEX(AN$78:AN$91,$D1844)/$E1844</f>
        <v/>
      </c>
      <c r="AO1844" s="37">
        <f>INDEX(AO$78:AO$91,$D1844)/$E1844</f>
        <v/>
      </c>
      <c r="AP1844" s="37">
        <f>INDEX(AP$78:AP$91,$D1844)/$E1844</f>
        <v/>
      </c>
      <c r="AQ1844" s="37">
        <f>INDEX(AQ$78:AQ$91,$D1844)/$E1844</f>
        <v/>
      </c>
      <c r="AR1844" s="37">
        <f>INDEX(AR$78:AR$91,$D1844)/$E1844</f>
        <v/>
      </c>
      <c r="AS1844" s="37">
        <f>INDEX(AS$78:AS$91,$D1844)/$E1844</f>
        <v/>
      </c>
      <c r="AT1844" s="37">
        <f>INDEX(AT$78:AT$91,$D1844)/$E1844</f>
        <v/>
      </c>
      <c r="AU1844" s="37">
        <f>INDEX(AU$78:AU$91,$D1844)/$E1844</f>
        <v/>
      </c>
      <c r="AV1844" s="37">
        <f>INDEX(AV$78:AV$91,$D1844)/$E1844</f>
        <v/>
      </c>
      <c r="AW1844" s="37">
        <f>INDEX(AW$78:AW$91,$D1844)/$E1844</f>
        <v/>
      </c>
      <c r="AX1844" s="37">
        <f>INDEX(AX$78:AX$91,$D1844)/$E1844</f>
        <v/>
      </c>
      <c r="AY1844" s="40">
        <f>NEWEXCISE(INDEX(AY$78:AY$91,$D1844),$E1844)</f>
        <v/>
      </c>
    </row>
    <row r="1845" hidden="1" outlineLevel="2">
      <c r="A1845" s="14" t="inlineStr">
        <is>
          <t>ntx</t>
        </is>
      </c>
      <c r="B1845" s="14" t="inlineStr">
        <is>
          <t>die</t>
        </is>
      </c>
      <c r="C1845" s="14" t="inlineStr">
        <is>
          <t>cst</t>
        </is>
      </c>
      <c r="D1845" s="37">
        <f>INDEX(Inputs!$L$5:$L$132,MATCH($B1845&amp;"|"&amp;$C1845,Inputs!$A$5:$A$132,0))</f>
        <v/>
      </c>
      <c r="E1845" s="37">
        <f>INDEX(Inputs!$I$5:$I$132,MATCH($B1845&amp;"|"&amp;$C1845,Inputs!$A$5:$A$132,0))</f>
        <v/>
      </c>
      <c r="F1845" s="36" t="n"/>
      <c r="G1845" s="36" t="n"/>
      <c r="H1845" s="14">
        <f>INDEX(Variables!$B$5:$B$205,MATCH($A1845,Variables!$A$5:$A$205,0))&amp;IF($C1845="",""," | "&amp;INDEX(Mapping!$B$5:$B$26,MATCH($C1845,Mapping!$A$5:$A$26,0))&amp;" | "&amp;INDEX(Mapping!$B$30:$B$46,MATCH($B1845,Mapping!$A$30:$A$46,0)))</f>
        <v/>
      </c>
      <c r="I1845" s="14">
        <f>INDEX(Variables!$C$5:$C$205,MATCH($A1845,Variables!$A$5:$A$205,0))</f>
        <v/>
      </c>
      <c r="J1845" s="14">
        <f>INDEX(Variables!$E$5:$E$205,MATCH($A1845,Variables!$A$5:$A$205,0))</f>
        <v/>
      </c>
      <c r="K1845" s="11">
        <f>LOWER(Settings!$C$4)&amp;".mit."&amp;$A1845&amp;IF($C1845="","","."&amp;$C1845&amp;"."&amp;$B1845)&amp;IF(INDEX(Variables!$D$5:$D$205,MATCH($A1845,Variables!$A$5:$A$205,0))="","","."&amp;INDEX(Variables!$D$5:$D$205,MATCH($A1845,Variables!$A$5:$A$205,0)))&amp;"."&amp;K$5</f>
        <v/>
      </c>
      <c r="L1845" s="38">
        <f>INDEX(L$78:L$91,$D1845)/$E1845</f>
        <v/>
      </c>
      <c r="M1845" s="37">
        <f>INDEX(M$78:M$91,$D1845)/$E1845</f>
        <v/>
      </c>
      <c r="N1845" s="37">
        <f>INDEX(N$78:N$91,$D1845)/$E1845</f>
        <v/>
      </c>
      <c r="O1845" s="37">
        <f>INDEX(O$78:O$91,$D1845)/$E1845</f>
        <v/>
      </c>
      <c r="P1845" s="37">
        <f>INDEX(P$78:P$91,$D1845)/$E1845</f>
        <v/>
      </c>
      <c r="Q1845" s="37">
        <f>INDEX(Q$78:Q$91,$D1845)/$E1845</f>
        <v/>
      </c>
      <c r="R1845" s="37">
        <f>INDEX(R$78:R$91,$D1845)/$E1845</f>
        <v/>
      </c>
      <c r="S1845" s="37">
        <f>INDEX(S$78:S$91,$D1845)/$E1845</f>
        <v/>
      </c>
      <c r="T1845" s="37">
        <f>INDEX(T$78:T$91,$D1845)/$E1845</f>
        <v/>
      </c>
      <c r="U1845" s="37">
        <f>INDEX(U$78:U$91,$D1845)/$E1845</f>
        <v/>
      </c>
      <c r="V1845" s="37">
        <f>INDEX(V$78:V$91,$D1845)/$E1845</f>
        <v/>
      </c>
      <c r="W1845" s="37">
        <f>INDEX(W$78:W$91,$D1845)/$E1845</f>
        <v/>
      </c>
      <c r="X1845" s="37">
        <f>INDEX(X$78:X$91,$D1845)/$E1845</f>
        <v/>
      </c>
      <c r="Y1845" s="37">
        <f>INDEX(Y$78:Y$91,$D1845)/$E1845</f>
        <v/>
      </c>
      <c r="Z1845" s="37">
        <f>INDEX(Z$78:Z$91,$D1845)/$E1845</f>
        <v/>
      </c>
      <c r="AA1845" s="37">
        <f>INDEX(AA$78:AA$91,$D1845)/$E1845</f>
        <v/>
      </c>
      <c r="AB1845" s="37">
        <f>INDEX(AB$78:AB$91,$D1845)/$E1845</f>
        <v/>
      </c>
      <c r="AC1845" s="37">
        <f>INDEX(AC$78:AC$91,$D1845)/$E1845</f>
        <v/>
      </c>
      <c r="AD1845" s="40">
        <f>NEWEXCISE(INDEX(AD$78:AD$91,$D1845),$E1845)</f>
        <v/>
      </c>
      <c r="AF1845" s="11">
        <f>LOWER(Settings!$C$4)&amp;".mit."&amp;$A1845&amp;IF($C1845="","","."&amp;$C1845&amp;"."&amp;$B1845)&amp;IF(INDEX(Variables!$D$5:$D$205,MATCH($A1845,Variables!$A$5:$A$205,0))="","","."&amp;INDEX(Variables!$D$5:$D$205,MATCH($A1845,Variables!$A$5:$A$205,0)))&amp;"."&amp;AF$5</f>
        <v/>
      </c>
      <c r="AG1845" s="38">
        <f>INDEX(AG$78:AG$91,$D1845)/$E1845</f>
        <v/>
      </c>
      <c r="AH1845" s="37">
        <f>INDEX(AH$78:AH$91,$D1845)/$E1845</f>
        <v/>
      </c>
      <c r="AI1845" s="37">
        <f>INDEX(AI$78:AI$91,$D1845)/$E1845</f>
        <v/>
      </c>
      <c r="AJ1845" s="37">
        <f>INDEX(AJ$78:AJ$91,$D1845)/$E1845</f>
        <v/>
      </c>
      <c r="AK1845" s="37">
        <f>INDEX(AK$78:AK$91,$D1845)/$E1845</f>
        <v/>
      </c>
      <c r="AL1845" s="37">
        <f>INDEX(AL$78:AL$91,$D1845)/$E1845</f>
        <v/>
      </c>
      <c r="AM1845" s="37">
        <f>INDEX(AM$78:AM$91,$D1845)/$E1845</f>
        <v/>
      </c>
      <c r="AN1845" s="37">
        <f>INDEX(AN$78:AN$91,$D1845)/$E1845</f>
        <v/>
      </c>
      <c r="AO1845" s="37">
        <f>INDEX(AO$78:AO$91,$D1845)/$E1845</f>
        <v/>
      </c>
      <c r="AP1845" s="37">
        <f>INDEX(AP$78:AP$91,$D1845)/$E1845</f>
        <v/>
      </c>
      <c r="AQ1845" s="37">
        <f>INDEX(AQ$78:AQ$91,$D1845)/$E1845</f>
        <v/>
      </c>
      <c r="AR1845" s="37">
        <f>INDEX(AR$78:AR$91,$D1845)/$E1845</f>
        <v/>
      </c>
      <c r="AS1845" s="37">
        <f>INDEX(AS$78:AS$91,$D1845)/$E1845</f>
        <v/>
      </c>
      <c r="AT1845" s="37">
        <f>INDEX(AT$78:AT$91,$D1845)/$E1845</f>
        <v/>
      </c>
      <c r="AU1845" s="37">
        <f>INDEX(AU$78:AU$91,$D1845)/$E1845</f>
        <v/>
      </c>
      <c r="AV1845" s="37">
        <f>INDEX(AV$78:AV$91,$D1845)/$E1845</f>
        <v/>
      </c>
      <c r="AW1845" s="37">
        <f>INDEX(AW$78:AW$91,$D1845)/$E1845</f>
        <v/>
      </c>
      <c r="AX1845" s="37">
        <f>INDEX(AX$78:AX$91,$D1845)/$E1845</f>
        <v/>
      </c>
      <c r="AY1845" s="40">
        <f>NEWEXCISE(INDEX(AY$78:AY$91,$D1845),$E1845)</f>
        <v/>
      </c>
    </row>
    <row r="1846" hidden="1" outlineLevel="2">
      <c r="A1846" s="14" t="inlineStr">
        <is>
          <t>ntx</t>
        </is>
      </c>
      <c r="B1846" s="14" t="inlineStr">
        <is>
          <t>lpg</t>
        </is>
      </c>
      <c r="C1846" s="14" t="inlineStr">
        <is>
          <t>cst</t>
        </is>
      </c>
      <c r="D1846" s="37">
        <f>INDEX(Inputs!$L$5:$L$132,MATCH($B1846&amp;"|"&amp;$C1846,Inputs!$A$5:$A$132,0))</f>
        <v/>
      </c>
      <c r="E1846" s="37">
        <f>INDEX(Inputs!$I$5:$I$132,MATCH($B1846&amp;"|"&amp;$C1846,Inputs!$A$5:$A$132,0))</f>
        <v/>
      </c>
      <c r="F1846" s="36" t="n"/>
      <c r="G1846" s="36" t="n"/>
      <c r="H1846" s="14">
        <f>INDEX(Variables!$B$5:$B$205,MATCH($A1846,Variables!$A$5:$A$205,0))&amp;IF($C1846="",""," | "&amp;INDEX(Mapping!$B$5:$B$26,MATCH($C1846,Mapping!$A$5:$A$26,0))&amp;" | "&amp;INDEX(Mapping!$B$30:$B$46,MATCH($B1846,Mapping!$A$30:$A$46,0)))</f>
        <v/>
      </c>
      <c r="I1846" s="14">
        <f>INDEX(Variables!$C$5:$C$205,MATCH($A1846,Variables!$A$5:$A$205,0))</f>
        <v/>
      </c>
      <c r="J1846" s="14">
        <f>INDEX(Variables!$E$5:$E$205,MATCH($A1846,Variables!$A$5:$A$205,0))</f>
        <v/>
      </c>
      <c r="K1846" s="11">
        <f>LOWER(Settings!$C$4)&amp;".mit."&amp;$A1846&amp;IF($C1846="","","."&amp;$C1846&amp;"."&amp;$B1846)&amp;IF(INDEX(Variables!$D$5:$D$205,MATCH($A1846,Variables!$A$5:$A$205,0))="","","."&amp;INDEX(Variables!$D$5:$D$205,MATCH($A1846,Variables!$A$5:$A$205,0)))&amp;"."&amp;K$5</f>
        <v/>
      </c>
      <c r="L1846" s="38">
        <f>INDEX(L$78:L$91,$D1846)/$E1846</f>
        <v/>
      </c>
      <c r="M1846" s="37">
        <f>INDEX(M$78:M$91,$D1846)/$E1846</f>
        <v/>
      </c>
      <c r="N1846" s="37">
        <f>INDEX(N$78:N$91,$D1846)/$E1846</f>
        <v/>
      </c>
      <c r="O1846" s="37">
        <f>INDEX(O$78:O$91,$D1846)/$E1846</f>
        <v/>
      </c>
      <c r="P1846" s="37">
        <f>INDEX(P$78:P$91,$D1846)/$E1846</f>
        <v/>
      </c>
      <c r="Q1846" s="37">
        <f>INDEX(Q$78:Q$91,$D1846)/$E1846</f>
        <v/>
      </c>
      <c r="R1846" s="37">
        <f>INDEX(R$78:R$91,$D1846)/$E1846</f>
        <v/>
      </c>
      <c r="S1846" s="37">
        <f>INDEX(S$78:S$91,$D1846)/$E1846</f>
        <v/>
      </c>
      <c r="T1846" s="37">
        <f>INDEX(T$78:T$91,$D1846)/$E1846</f>
        <v/>
      </c>
      <c r="U1846" s="37">
        <f>INDEX(U$78:U$91,$D1846)/$E1846</f>
        <v/>
      </c>
      <c r="V1846" s="37">
        <f>INDEX(V$78:V$91,$D1846)/$E1846</f>
        <v/>
      </c>
      <c r="W1846" s="37">
        <f>INDEX(W$78:W$91,$D1846)/$E1846</f>
        <v/>
      </c>
      <c r="X1846" s="37">
        <f>INDEX(X$78:X$91,$D1846)/$E1846</f>
        <v/>
      </c>
      <c r="Y1846" s="37">
        <f>INDEX(Y$78:Y$91,$D1846)/$E1846</f>
        <v/>
      </c>
      <c r="Z1846" s="37">
        <f>INDEX(Z$78:Z$91,$D1846)/$E1846</f>
        <v/>
      </c>
      <c r="AA1846" s="37">
        <f>INDEX(AA$78:AA$91,$D1846)/$E1846</f>
        <v/>
      </c>
      <c r="AB1846" s="37">
        <f>INDEX(AB$78:AB$91,$D1846)/$E1846</f>
        <v/>
      </c>
      <c r="AC1846" s="37">
        <f>INDEX(AC$78:AC$91,$D1846)/$E1846</f>
        <v/>
      </c>
      <c r="AD1846" s="40">
        <f>NEWEXCISE(INDEX(AD$78:AD$91,$D1846),$E1846)</f>
        <v/>
      </c>
      <c r="AF1846" s="11">
        <f>LOWER(Settings!$C$4)&amp;".mit."&amp;$A1846&amp;IF($C1846="","","."&amp;$C1846&amp;"."&amp;$B1846)&amp;IF(INDEX(Variables!$D$5:$D$205,MATCH($A1846,Variables!$A$5:$A$205,0))="","","."&amp;INDEX(Variables!$D$5:$D$205,MATCH($A1846,Variables!$A$5:$A$205,0)))&amp;"."&amp;AF$5</f>
        <v/>
      </c>
      <c r="AG1846" s="38">
        <f>INDEX(AG$78:AG$91,$D1846)/$E1846</f>
        <v/>
      </c>
      <c r="AH1846" s="37">
        <f>INDEX(AH$78:AH$91,$D1846)/$E1846</f>
        <v/>
      </c>
      <c r="AI1846" s="37">
        <f>INDEX(AI$78:AI$91,$D1846)/$E1846</f>
        <v/>
      </c>
      <c r="AJ1846" s="37">
        <f>INDEX(AJ$78:AJ$91,$D1846)/$E1846</f>
        <v/>
      </c>
      <c r="AK1846" s="37">
        <f>INDEX(AK$78:AK$91,$D1846)/$E1846</f>
        <v/>
      </c>
      <c r="AL1846" s="37">
        <f>INDEX(AL$78:AL$91,$D1846)/$E1846</f>
        <v/>
      </c>
      <c r="AM1846" s="37">
        <f>INDEX(AM$78:AM$91,$D1846)/$E1846</f>
        <v/>
      </c>
      <c r="AN1846" s="37">
        <f>INDEX(AN$78:AN$91,$D1846)/$E1846</f>
        <v/>
      </c>
      <c r="AO1846" s="37">
        <f>INDEX(AO$78:AO$91,$D1846)/$E1846</f>
        <v/>
      </c>
      <c r="AP1846" s="37">
        <f>INDEX(AP$78:AP$91,$D1846)/$E1846</f>
        <v/>
      </c>
      <c r="AQ1846" s="37">
        <f>INDEX(AQ$78:AQ$91,$D1846)/$E1846</f>
        <v/>
      </c>
      <c r="AR1846" s="37">
        <f>INDEX(AR$78:AR$91,$D1846)/$E1846</f>
        <v/>
      </c>
      <c r="AS1846" s="37">
        <f>INDEX(AS$78:AS$91,$D1846)/$E1846</f>
        <v/>
      </c>
      <c r="AT1846" s="37">
        <f>INDEX(AT$78:AT$91,$D1846)/$E1846</f>
        <v/>
      </c>
      <c r="AU1846" s="37">
        <f>INDEX(AU$78:AU$91,$D1846)/$E1846</f>
        <v/>
      </c>
      <c r="AV1846" s="37">
        <f>INDEX(AV$78:AV$91,$D1846)/$E1846</f>
        <v/>
      </c>
      <c r="AW1846" s="37">
        <f>INDEX(AW$78:AW$91,$D1846)/$E1846</f>
        <v/>
      </c>
      <c r="AX1846" s="37">
        <f>INDEX(AX$78:AX$91,$D1846)/$E1846</f>
        <v/>
      </c>
      <c r="AY1846" s="40">
        <f>NEWEXCISE(INDEX(AY$78:AY$91,$D1846),$E1846)</f>
        <v/>
      </c>
    </row>
    <row r="1847" hidden="1" outlineLevel="2">
      <c r="A1847" s="14" t="inlineStr">
        <is>
          <t>ntx</t>
        </is>
      </c>
      <c r="B1847" s="14" t="inlineStr">
        <is>
          <t>ker</t>
        </is>
      </c>
      <c r="C1847" s="14" t="inlineStr">
        <is>
          <t>cst</t>
        </is>
      </c>
      <c r="D1847" s="37">
        <f>INDEX(Inputs!$L$5:$L$132,MATCH($B1847&amp;"|"&amp;$C1847,Inputs!$A$5:$A$132,0))</f>
        <v/>
      </c>
      <c r="E1847" s="37">
        <f>INDEX(Inputs!$I$5:$I$132,MATCH($B1847&amp;"|"&amp;$C1847,Inputs!$A$5:$A$132,0))</f>
        <v/>
      </c>
      <c r="F1847" s="36" t="n"/>
      <c r="G1847" s="36" t="n"/>
      <c r="H1847" s="14">
        <f>INDEX(Variables!$B$5:$B$205,MATCH($A1847,Variables!$A$5:$A$205,0))&amp;IF($C1847="",""," | "&amp;INDEX(Mapping!$B$5:$B$26,MATCH($C1847,Mapping!$A$5:$A$26,0))&amp;" | "&amp;INDEX(Mapping!$B$30:$B$46,MATCH($B1847,Mapping!$A$30:$A$46,0)))</f>
        <v/>
      </c>
      <c r="I1847" s="14">
        <f>INDEX(Variables!$C$5:$C$205,MATCH($A1847,Variables!$A$5:$A$205,0))</f>
        <v/>
      </c>
      <c r="J1847" s="14">
        <f>INDEX(Variables!$E$5:$E$205,MATCH($A1847,Variables!$A$5:$A$205,0))</f>
        <v/>
      </c>
      <c r="K1847" s="11">
        <f>LOWER(Settings!$C$4)&amp;".mit."&amp;$A1847&amp;IF($C1847="","","."&amp;$C1847&amp;"."&amp;$B1847)&amp;IF(INDEX(Variables!$D$5:$D$205,MATCH($A1847,Variables!$A$5:$A$205,0))="","","."&amp;INDEX(Variables!$D$5:$D$205,MATCH($A1847,Variables!$A$5:$A$205,0)))&amp;"."&amp;K$5</f>
        <v/>
      </c>
      <c r="L1847" s="38">
        <f>INDEX(L$78:L$91,$D1847)/$E1847</f>
        <v/>
      </c>
      <c r="M1847" s="37">
        <f>INDEX(M$78:M$91,$D1847)/$E1847</f>
        <v/>
      </c>
      <c r="N1847" s="37">
        <f>INDEX(N$78:N$91,$D1847)/$E1847</f>
        <v/>
      </c>
      <c r="O1847" s="37">
        <f>INDEX(O$78:O$91,$D1847)/$E1847</f>
        <v/>
      </c>
      <c r="P1847" s="37">
        <f>INDEX(P$78:P$91,$D1847)/$E1847</f>
        <v/>
      </c>
      <c r="Q1847" s="37">
        <f>INDEX(Q$78:Q$91,$D1847)/$E1847</f>
        <v/>
      </c>
      <c r="R1847" s="37">
        <f>INDEX(R$78:R$91,$D1847)/$E1847</f>
        <v/>
      </c>
      <c r="S1847" s="37">
        <f>INDEX(S$78:S$91,$D1847)/$E1847</f>
        <v/>
      </c>
      <c r="T1847" s="37">
        <f>INDEX(T$78:T$91,$D1847)/$E1847</f>
        <v/>
      </c>
      <c r="U1847" s="37">
        <f>INDEX(U$78:U$91,$D1847)/$E1847</f>
        <v/>
      </c>
      <c r="V1847" s="37">
        <f>INDEX(V$78:V$91,$D1847)/$E1847</f>
        <v/>
      </c>
      <c r="W1847" s="37">
        <f>INDEX(W$78:W$91,$D1847)/$E1847</f>
        <v/>
      </c>
      <c r="X1847" s="37">
        <f>INDEX(X$78:X$91,$D1847)/$E1847</f>
        <v/>
      </c>
      <c r="Y1847" s="37">
        <f>INDEX(Y$78:Y$91,$D1847)/$E1847</f>
        <v/>
      </c>
      <c r="Z1847" s="37">
        <f>INDEX(Z$78:Z$91,$D1847)/$E1847</f>
        <v/>
      </c>
      <c r="AA1847" s="37">
        <f>INDEX(AA$78:AA$91,$D1847)/$E1847</f>
        <v/>
      </c>
      <c r="AB1847" s="37">
        <f>INDEX(AB$78:AB$91,$D1847)/$E1847</f>
        <v/>
      </c>
      <c r="AC1847" s="37">
        <f>INDEX(AC$78:AC$91,$D1847)/$E1847</f>
        <v/>
      </c>
      <c r="AD1847" s="40">
        <f>NEWEXCISE(INDEX(AD$78:AD$91,$D1847),$E1847)</f>
        <v/>
      </c>
      <c r="AF1847" s="11">
        <f>LOWER(Settings!$C$4)&amp;".mit."&amp;$A1847&amp;IF($C1847="","","."&amp;$C1847&amp;"."&amp;$B1847)&amp;IF(INDEX(Variables!$D$5:$D$205,MATCH($A1847,Variables!$A$5:$A$205,0))="","","."&amp;INDEX(Variables!$D$5:$D$205,MATCH($A1847,Variables!$A$5:$A$205,0)))&amp;"."&amp;AF$5</f>
        <v/>
      </c>
      <c r="AG1847" s="38">
        <f>INDEX(AG$78:AG$91,$D1847)/$E1847</f>
        <v/>
      </c>
      <c r="AH1847" s="37">
        <f>INDEX(AH$78:AH$91,$D1847)/$E1847</f>
        <v/>
      </c>
      <c r="AI1847" s="37">
        <f>INDEX(AI$78:AI$91,$D1847)/$E1847</f>
        <v/>
      </c>
      <c r="AJ1847" s="37">
        <f>INDEX(AJ$78:AJ$91,$D1847)/$E1847</f>
        <v/>
      </c>
      <c r="AK1847" s="37">
        <f>INDEX(AK$78:AK$91,$D1847)/$E1847</f>
        <v/>
      </c>
      <c r="AL1847" s="37">
        <f>INDEX(AL$78:AL$91,$D1847)/$E1847</f>
        <v/>
      </c>
      <c r="AM1847" s="37">
        <f>INDEX(AM$78:AM$91,$D1847)/$E1847</f>
        <v/>
      </c>
      <c r="AN1847" s="37">
        <f>INDEX(AN$78:AN$91,$D1847)/$E1847</f>
        <v/>
      </c>
      <c r="AO1847" s="37">
        <f>INDEX(AO$78:AO$91,$D1847)/$E1847</f>
        <v/>
      </c>
      <c r="AP1847" s="37">
        <f>INDEX(AP$78:AP$91,$D1847)/$E1847</f>
        <v/>
      </c>
      <c r="AQ1847" s="37">
        <f>INDEX(AQ$78:AQ$91,$D1847)/$E1847</f>
        <v/>
      </c>
      <c r="AR1847" s="37">
        <f>INDEX(AR$78:AR$91,$D1847)/$E1847</f>
        <v/>
      </c>
      <c r="AS1847" s="37">
        <f>INDEX(AS$78:AS$91,$D1847)/$E1847</f>
        <v/>
      </c>
      <c r="AT1847" s="37">
        <f>INDEX(AT$78:AT$91,$D1847)/$E1847</f>
        <v/>
      </c>
      <c r="AU1847" s="37">
        <f>INDEX(AU$78:AU$91,$D1847)/$E1847</f>
        <v/>
      </c>
      <c r="AV1847" s="37">
        <f>INDEX(AV$78:AV$91,$D1847)/$E1847</f>
        <v/>
      </c>
      <c r="AW1847" s="37">
        <f>INDEX(AW$78:AW$91,$D1847)/$E1847</f>
        <v/>
      </c>
      <c r="AX1847" s="37">
        <f>INDEX(AX$78:AX$91,$D1847)/$E1847</f>
        <v/>
      </c>
      <c r="AY1847" s="40">
        <f>NEWEXCISE(INDEX(AY$78:AY$91,$D1847),$E1847)</f>
        <v/>
      </c>
    </row>
    <row r="1848" hidden="1" outlineLevel="2">
      <c r="A1848" s="14" t="inlineStr">
        <is>
          <t>ntx</t>
        </is>
      </c>
      <c r="B1848" s="14" t="inlineStr">
        <is>
          <t>oop</t>
        </is>
      </c>
      <c r="C1848" s="14" t="inlineStr">
        <is>
          <t>cst</t>
        </is>
      </c>
      <c r="D1848" s="37">
        <f>INDEX(Inputs!$L$5:$L$132,MATCH($B1848&amp;"|"&amp;$C1848,Inputs!$A$5:$A$132,0))</f>
        <v/>
      </c>
      <c r="E1848" s="37">
        <f>INDEX(Inputs!$I$5:$I$132,MATCH($B1848&amp;"|"&amp;$C1848,Inputs!$A$5:$A$132,0))</f>
        <v/>
      </c>
      <c r="F1848" s="36" t="n"/>
      <c r="G1848" s="36" t="n"/>
      <c r="H1848" s="14">
        <f>INDEX(Variables!$B$5:$B$205,MATCH($A1848,Variables!$A$5:$A$205,0))&amp;IF($C1848="",""," | "&amp;INDEX(Mapping!$B$5:$B$26,MATCH($C1848,Mapping!$A$5:$A$26,0))&amp;" | "&amp;INDEX(Mapping!$B$30:$B$46,MATCH($B1848,Mapping!$A$30:$A$46,0)))</f>
        <v/>
      </c>
      <c r="I1848" s="14">
        <f>INDEX(Variables!$C$5:$C$205,MATCH($A1848,Variables!$A$5:$A$205,0))</f>
        <v/>
      </c>
      <c r="J1848" s="14">
        <f>INDEX(Variables!$E$5:$E$205,MATCH($A1848,Variables!$A$5:$A$205,0))</f>
        <v/>
      </c>
      <c r="K1848" s="11">
        <f>LOWER(Settings!$C$4)&amp;".mit."&amp;$A1848&amp;IF($C1848="","","."&amp;$C1848&amp;"."&amp;$B1848)&amp;IF(INDEX(Variables!$D$5:$D$205,MATCH($A1848,Variables!$A$5:$A$205,0))="","","."&amp;INDEX(Variables!$D$5:$D$205,MATCH($A1848,Variables!$A$5:$A$205,0)))&amp;"."&amp;K$5</f>
        <v/>
      </c>
      <c r="L1848" s="38">
        <f>INDEX(L$78:L$91,$D1848)/$E1848</f>
        <v/>
      </c>
      <c r="M1848" s="37">
        <f>INDEX(M$78:M$91,$D1848)/$E1848</f>
        <v/>
      </c>
      <c r="N1848" s="37">
        <f>INDEX(N$78:N$91,$D1848)/$E1848</f>
        <v/>
      </c>
      <c r="O1848" s="37">
        <f>INDEX(O$78:O$91,$D1848)/$E1848</f>
        <v/>
      </c>
      <c r="P1848" s="37">
        <f>INDEX(P$78:P$91,$D1848)/$E1848</f>
        <v/>
      </c>
      <c r="Q1848" s="37">
        <f>INDEX(Q$78:Q$91,$D1848)/$E1848</f>
        <v/>
      </c>
      <c r="R1848" s="37">
        <f>INDEX(R$78:R$91,$D1848)/$E1848</f>
        <v/>
      </c>
      <c r="S1848" s="37">
        <f>INDEX(S$78:S$91,$D1848)/$E1848</f>
        <v/>
      </c>
      <c r="T1848" s="37">
        <f>INDEX(T$78:T$91,$D1848)/$E1848</f>
        <v/>
      </c>
      <c r="U1848" s="37">
        <f>INDEX(U$78:U$91,$D1848)/$E1848</f>
        <v/>
      </c>
      <c r="V1848" s="37">
        <f>INDEX(V$78:V$91,$D1848)/$E1848</f>
        <v/>
      </c>
      <c r="W1848" s="37">
        <f>INDEX(W$78:W$91,$D1848)/$E1848</f>
        <v/>
      </c>
      <c r="X1848" s="37">
        <f>INDEX(X$78:X$91,$D1848)/$E1848</f>
        <v/>
      </c>
      <c r="Y1848" s="37">
        <f>INDEX(Y$78:Y$91,$D1848)/$E1848</f>
        <v/>
      </c>
      <c r="Z1848" s="37">
        <f>INDEX(Z$78:Z$91,$D1848)/$E1848</f>
        <v/>
      </c>
      <c r="AA1848" s="37">
        <f>INDEX(AA$78:AA$91,$D1848)/$E1848</f>
        <v/>
      </c>
      <c r="AB1848" s="37">
        <f>INDEX(AB$78:AB$91,$D1848)/$E1848</f>
        <v/>
      </c>
      <c r="AC1848" s="37">
        <f>INDEX(AC$78:AC$91,$D1848)/$E1848</f>
        <v/>
      </c>
      <c r="AD1848" s="40">
        <f>NEWEXCISE(INDEX(AD$78:AD$91,$D1848),$E1848)</f>
        <v/>
      </c>
      <c r="AF1848" s="11">
        <f>LOWER(Settings!$C$4)&amp;".mit."&amp;$A1848&amp;IF($C1848="","","."&amp;$C1848&amp;"."&amp;$B1848)&amp;IF(INDEX(Variables!$D$5:$D$205,MATCH($A1848,Variables!$A$5:$A$205,0))="","","."&amp;INDEX(Variables!$D$5:$D$205,MATCH($A1848,Variables!$A$5:$A$205,0)))&amp;"."&amp;AF$5</f>
        <v/>
      </c>
      <c r="AG1848" s="38">
        <f>INDEX(AG$78:AG$91,$D1848)/$E1848</f>
        <v/>
      </c>
      <c r="AH1848" s="37">
        <f>INDEX(AH$78:AH$91,$D1848)/$E1848</f>
        <v/>
      </c>
      <c r="AI1848" s="37">
        <f>INDEX(AI$78:AI$91,$D1848)/$E1848</f>
        <v/>
      </c>
      <c r="AJ1848" s="37">
        <f>INDEX(AJ$78:AJ$91,$D1848)/$E1848</f>
        <v/>
      </c>
      <c r="AK1848" s="37">
        <f>INDEX(AK$78:AK$91,$D1848)/$E1848</f>
        <v/>
      </c>
      <c r="AL1848" s="37">
        <f>INDEX(AL$78:AL$91,$D1848)/$E1848</f>
        <v/>
      </c>
      <c r="AM1848" s="37">
        <f>INDEX(AM$78:AM$91,$D1848)/$E1848</f>
        <v/>
      </c>
      <c r="AN1848" s="37">
        <f>INDEX(AN$78:AN$91,$D1848)/$E1848</f>
        <v/>
      </c>
      <c r="AO1848" s="37">
        <f>INDEX(AO$78:AO$91,$D1848)/$E1848</f>
        <v/>
      </c>
      <c r="AP1848" s="37">
        <f>INDEX(AP$78:AP$91,$D1848)/$E1848</f>
        <v/>
      </c>
      <c r="AQ1848" s="37">
        <f>INDEX(AQ$78:AQ$91,$D1848)/$E1848</f>
        <v/>
      </c>
      <c r="AR1848" s="37">
        <f>INDEX(AR$78:AR$91,$D1848)/$E1848</f>
        <v/>
      </c>
      <c r="AS1848" s="37">
        <f>INDEX(AS$78:AS$91,$D1848)/$E1848</f>
        <v/>
      </c>
      <c r="AT1848" s="37">
        <f>INDEX(AT$78:AT$91,$D1848)/$E1848</f>
        <v/>
      </c>
      <c r="AU1848" s="37">
        <f>INDEX(AU$78:AU$91,$D1848)/$E1848</f>
        <v/>
      </c>
      <c r="AV1848" s="37">
        <f>INDEX(AV$78:AV$91,$D1848)/$E1848</f>
        <v/>
      </c>
      <c r="AW1848" s="37">
        <f>INDEX(AW$78:AW$91,$D1848)/$E1848</f>
        <v/>
      </c>
      <c r="AX1848" s="37">
        <f>INDEX(AX$78:AX$91,$D1848)/$E1848</f>
        <v/>
      </c>
      <c r="AY1848" s="40">
        <f>NEWEXCISE(INDEX(AY$78:AY$91,$D1848),$E1848)</f>
        <v/>
      </c>
    </row>
    <row r="1849" hidden="1" outlineLevel="2">
      <c r="A1849" s="14" t="inlineStr">
        <is>
          <t>ntx</t>
        </is>
      </c>
      <c r="B1849" s="14" t="inlineStr">
        <is>
          <t>bio</t>
        </is>
      </c>
      <c r="C1849" s="14" t="inlineStr">
        <is>
          <t>cst</t>
        </is>
      </c>
      <c r="D1849" s="37">
        <f>INDEX(Inputs!$L$5:$L$132,MATCH($B1849&amp;"|"&amp;$C1849,Inputs!$A$5:$A$132,0))</f>
        <v/>
      </c>
      <c r="E1849" s="37">
        <f>INDEX(Inputs!$I$5:$I$132,MATCH($B1849&amp;"|"&amp;$C1849,Inputs!$A$5:$A$132,0))</f>
        <v/>
      </c>
      <c r="F1849" s="36" t="n"/>
      <c r="G1849" s="36" t="n"/>
      <c r="H1849" s="14">
        <f>INDEX(Variables!$B$5:$B$205,MATCH($A1849,Variables!$A$5:$A$205,0))&amp;IF($C1849="",""," | "&amp;INDEX(Mapping!$B$5:$B$26,MATCH($C1849,Mapping!$A$5:$A$26,0))&amp;" | "&amp;INDEX(Mapping!$B$30:$B$46,MATCH($B1849,Mapping!$A$30:$A$46,0)))</f>
        <v/>
      </c>
      <c r="I1849" s="14">
        <f>INDEX(Variables!$C$5:$C$205,MATCH($A1849,Variables!$A$5:$A$205,0))</f>
        <v/>
      </c>
      <c r="J1849" s="14">
        <f>INDEX(Variables!$E$5:$E$205,MATCH($A1849,Variables!$A$5:$A$205,0))</f>
        <v/>
      </c>
      <c r="K1849" s="11">
        <f>LOWER(Settings!$C$4)&amp;".mit."&amp;$A1849&amp;IF($C1849="","","."&amp;$C1849&amp;"."&amp;$B1849)&amp;IF(INDEX(Variables!$D$5:$D$205,MATCH($A1849,Variables!$A$5:$A$205,0))="","","."&amp;INDEX(Variables!$D$5:$D$205,MATCH($A1849,Variables!$A$5:$A$205,0)))&amp;"."&amp;K$5</f>
        <v/>
      </c>
      <c r="L1849" s="38">
        <f>INDEX(L$78:L$91,$D1849)/$E1849</f>
        <v/>
      </c>
      <c r="M1849" s="37">
        <f>INDEX(M$78:M$91,$D1849)/$E1849</f>
        <v/>
      </c>
      <c r="N1849" s="37">
        <f>INDEX(N$78:N$91,$D1849)/$E1849</f>
        <v/>
      </c>
      <c r="O1849" s="37">
        <f>INDEX(O$78:O$91,$D1849)/$E1849</f>
        <v/>
      </c>
      <c r="P1849" s="37">
        <f>INDEX(P$78:P$91,$D1849)/$E1849</f>
        <v/>
      </c>
      <c r="Q1849" s="37">
        <f>INDEX(Q$78:Q$91,$D1849)/$E1849</f>
        <v/>
      </c>
      <c r="R1849" s="37">
        <f>INDEX(R$78:R$91,$D1849)/$E1849</f>
        <v/>
      </c>
      <c r="S1849" s="37">
        <f>INDEX(S$78:S$91,$D1849)/$E1849</f>
        <v/>
      </c>
      <c r="T1849" s="37">
        <f>INDEX(T$78:T$91,$D1849)/$E1849</f>
        <v/>
      </c>
      <c r="U1849" s="37">
        <f>INDEX(U$78:U$91,$D1849)/$E1849</f>
        <v/>
      </c>
      <c r="V1849" s="37">
        <f>INDEX(V$78:V$91,$D1849)/$E1849</f>
        <v/>
      </c>
      <c r="W1849" s="37">
        <f>INDEX(W$78:W$91,$D1849)/$E1849</f>
        <v/>
      </c>
      <c r="X1849" s="37">
        <f>INDEX(X$78:X$91,$D1849)/$E1849</f>
        <v/>
      </c>
      <c r="Y1849" s="37">
        <f>INDEX(Y$78:Y$91,$D1849)/$E1849</f>
        <v/>
      </c>
      <c r="Z1849" s="37">
        <f>INDEX(Z$78:Z$91,$D1849)/$E1849</f>
        <v/>
      </c>
      <c r="AA1849" s="37">
        <f>INDEX(AA$78:AA$91,$D1849)/$E1849</f>
        <v/>
      </c>
      <c r="AB1849" s="37">
        <f>INDEX(AB$78:AB$91,$D1849)/$E1849</f>
        <v/>
      </c>
      <c r="AC1849" s="37">
        <f>INDEX(AC$78:AC$91,$D1849)/$E1849</f>
        <v/>
      </c>
      <c r="AD1849" s="40">
        <f>NEWEXCISE(INDEX(AD$78:AD$91,$D1849),$E1849)</f>
        <v/>
      </c>
      <c r="AF1849" s="11">
        <f>LOWER(Settings!$C$4)&amp;".mit."&amp;$A1849&amp;IF($C1849="","","."&amp;$C1849&amp;"."&amp;$B1849)&amp;IF(INDEX(Variables!$D$5:$D$205,MATCH($A1849,Variables!$A$5:$A$205,0))="","","."&amp;INDEX(Variables!$D$5:$D$205,MATCH($A1849,Variables!$A$5:$A$205,0)))&amp;"."&amp;AF$5</f>
        <v/>
      </c>
      <c r="AG1849" s="38">
        <f>INDEX(AG$78:AG$91,$D1849)/$E1849</f>
        <v/>
      </c>
      <c r="AH1849" s="37">
        <f>INDEX(AH$78:AH$91,$D1849)/$E1849</f>
        <v/>
      </c>
      <c r="AI1849" s="37">
        <f>INDEX(AI$78:AI$91,$D1849)/$E1849</f>
        <v/>
      </c>
      <c r="AJ1849" s="37">
        <f>INDEX(AJ$78:AJ$91,$D1849)/$E1849</f>
        <v/>
      </c>
      <c r="AK1849" s="37">
        <f>INDEX(AK$78:AK$91,$D1849)/$E1849</f>
        <v/>
      </c>
      <c r="AL1849" s="37">
        <f>INDEX(AL$78:AL$91,$D1849)/$E1849</f>
        <v/>
      </c>
      <c r="AM1849" s="37">
        <f>INDEX(AM$78:AM$91,$D1849)/$E1849</f>
        <v/>
      </c>
      <c r="AN1849" s="37">
        <f>INDEX(AN$78:AN$91,$D1849)/$E1849</f>
        <v/>
      </c>
      <c r="AO1849" s="37">
        <f>INDEX(AO$78:AO$91,$D1849)/$E1849</f>
        <v/>
      </c>
      <c r="AP1849" s="37">
        <f>INDEX(AP$78:AP$91,$D1849)/$E1849</f>
        <v/>
      </c>
      <c r="AQ1849" s="37">
        <f>INDEX(AQ$78:AQ$91,$D1849)/$E1849</f>
        <v/>
      </c>
      <c r="AR1849" s="37">
        <f>INDEX(AR$78:AR$91,$D1849)/$E1849</f>
        <v/>
      </c>
      <c r="AS1849" s="37">
        <f>INDEX(AS$78:AS$91,$D1849)/$E1849</f>
        <v/>
      </c>
      <c r="AT1849" s="37">
        <f>INDEX(AT$78:AT$91,$D1849)/$E1849</f>
        <v/>
      </c>
      <c r="AU1849" s="37">
        <f>INDEX(AU$78:AU$91,$D1849)/$E1849</f>
        <v/>
      </c>
      <c r="AV1849" s="37">
        <f>INDEX(AV$78:AV$91,$D1849)/$E1849</f>
        <v/>
      </c>
      <c r="AW1849" s="37">
        <f>INDEX(AW$78:AW$91,$D1849)/$E1849</f>
        <v/>
      </c>
      <c r="AX1849" s="37">
        <f>INDEX(AX$78:AX$91,$D1849)/$E1849</f>
        <v/>
      </c>
      <c r="AY1849" s="40">
        <f>NEWEXCISE(INDEX(AY$78:AY$91,$D1849),$E1849)</f>
        <v/>
      </c>
    </row>
    <row r="1850" hidden="1" outlineLevel="2"/>
    <row r="1851" hidden="1" outlineLevel="2">
      <c r="A1851" s="14" t="inlineStr">
        <is>
          <t>nce</t>
        </is>
      </c>
      <c r="B1851" s="14" t="inlineStr">
        <is>
          <t>coa</t>
        </is>
      </c>
      <c r="C1851" s="14" t="inlineStr">
        <is>
          <t>cst</t>
        </is>
      </c>
      <c r="D1851" s="36" t="n"/>
      <c r="E1851" s="36" t="n"/>
      <c r="F1851" s="36" t="n"/>
      <c r="G1851" s="36" t="n"/>
      <c r="H1851" s="14">
        <f>INDEX(Variables!$B$5:$B$205,MATCH($A1851,Variables!$A$5:$A$205,0))&amp;IF($C1851="",""," | "&amp;INDEX(Mapping!$B$5:$B$26,MATCH($C1851,Mapping!$A$5:$A$26,0))&amp;" | "&amp;INDEX(Mapping!$B$30:$B$46,MATCH($B1851,Mapping!$A$30:$A$46,0)))</f>
        <v/>
      </c>
      <c r="I1851" s="14">
        <f>INDEX(Variables!$C$5:$C$205,MATCH($A1851,Variables!$A$5:$A$205,0))</f>
        <v/>
      </c>
      <c r="J1851" s="14">
        <f>INDEX(Variables!$E$5:$E$205,MATCH($A1851,Variables!$A$5:$A$205,0))</f>
        <v/>
      </c>
      <c r="K1851" s="11">
        <f>LOWER(Settings!$C$4)&amp;".mit."&amp;$A1851&amp;IF($C1851="","","."&amp;$C1851&amp;"."&amp;$B1851)&amp;IF(INDEX(Variables!$D$5:$D$205,MATCH($A1851,Variables!$A$5:$A$205,0))="","","."&amp;INDEX(Variables!$D$5:$D$205,MATCH($A1851,Variables!$A$5:$A$205,0)))&amp;"."&amp;K$5</f>
        <v/>
      </c>
      <c r="L1851" s="38">
        <f>L1824+L1833+L1842</f>
        <v/>
      </c>
      <c r="M1851" s="37">
        <f>M1824+M1833+M1842</f>
        <v/>
      </c>
      <c r="N1851" s="37">
        <f>N1824+N1833+N1842</f>
        <v/>
      </c>
      <c r="O1851" s="37">
        <f>O1824+O1833+O1842</f>
        <v/>
      </c>
      <c r="P1851" s="37">
        <f>P1824+P1833+P1842</f>
        <v/>
      </c>
      <c r="Q1851" s="37">
        <f>Q1824+Q1833+Q1842</f>
        <v/>
      </c>
      <c r="R1851" s="37">
        <f>R1824+R1833+R1842</f>
        <v/>
      </c>
      <c r="S1851" s="37">
        <f>S1824+S1833+S1842</f>
        <v/>
      </c>
      <c r="T1851" s="37">
        <f>T1824+T1833+T1842</f>
        <v/>
      </c>
      <c r="U1851" s="37">
        <f>U1824+U1833+U1842</f>
        <v/>
      </c>
      <c r="V1851" s="37">
        <f>V1824+V1833+V1842</f>
        <v/>
      </c>
      <c r="W1851" s="37">
        <f>W1824+W1833+W1842</f>
        <v/>
      </c>
      <c r="X1851" s="37">
        <f>X1824+X1833+X1842</f>
        <v/>
      </c>
      <c r="Y1851" s="37">
        <f>Y1824+Y1833+Y1842</f>
        <v/>
      </c>
      <c r="Z1851" s="37">
        <f>Z1824+Z1833+Z1842</f>
        <v/>
      </c>
      <c r="AA1851" s="37">
        <f>AA1824+AA1833+AA1842</f>
        <v/>
      </c>
      <c r="AB1851" s="37">
        <f>AB1824+AB1833+AB1842</f>
        <v/>
      </c>
      <c r="AC1851" s="37">
        <f>AC1824+AC1833+AC1842</f>
        <v/>
      </c>
      <c r="AD1851" s="40">
        <f>NEWPOLICY(AD1824,AD1833,AD1842)</f>
        <v/>
      </c>
      <c r="AF1851" s="11">
        <f>LOWER(Settings!$C$4)&amp;".mit."&amp;$A1851&amp;IF($C1851="","","."&amp;$C1851&amp;"."&amp;$B1851)&amp;IF(INDEX(Variables!$D$5:$D$205,MATCH($A1851,Variables!$A$5:$A$205,0))="","","."&amp;INDEX(Variables!$D$5:$D$205,MATCH($A1851,Variables!$A$5:$A$205,0)))&amp;"."&amp;AF$5</f>
        <v/>
      </c>
      <c r="AG1851" s="38">
        <f>AG1824+AG1833+AG1842</f>
        <v/>
      </c>
      <c r="AH1851" s="37">
        <f>AH1824+AH1833+AH1842</f>
        <v/>
      </c>
      <c r="AI1851" s="37">
        <f>AI1824+AI1833+AI1842</f>
        <v/>
      </c>
      <c r="AJ1851" s="37">
        <f>AJ1824+AJ1833+AJ1842</f>
        <v/>
      </c>
      <c r="AK1851" s="37">
        <f>AK1824+AK1833+AK1842</f>
        <v/>
      </c>
      <c r="AL1851" s="37">
        <f>AL1824+AL1833+AL1842</f>
        <v/>
      </c>
      <c r="AM1851" s="37">
        <f>AM1824+AM1833+AM1842</f>
        <v/>
      </c>
      <c r="AN1851" s="37">
        <f>AN1824+AN1833+AN1842</f>
        <v/>
      </c>
      <c r="AO1851" s="37">
        <f>AO1824+AO1833+AO1842</f>
        <v/>
      </c>
      <c r="AP1851" s="37">
        <f>AP1824+AP1833+AP1842</f>
        <v/>
      </c>
      <c r="AQ1851" s="37">
        <f>AQ1824+AQ1833+AQ1842</f>
        <v/>
      </c>
      <c r="AR1851" s="37">
        <f>AR1824+AR1833+AR1842</f>
        <v/>
      </c>
      <c r="AS1851" s="37">
        <f>AS1824+AS1833+AS1842</f>
        <v/>
      </c>
      <c r="AT1851" s="37">
        <f>AT1824+AT1833+AT1842</f>
        <v/>
      </c>
      <c r="AU1851" s="37">
        <f>AU1824+AU1833+AU1842</f>
        <v/>
      </c>
      <c r="AV1851" s="37">
        <f>AV1824+AV1833+AV1842</f>
        <v/>
      </c>
      <c r="AW1851" s="37">
        <f>AW1824+AW1833+AW1842</f>
        <v/>
      </c>
      <c r="AX1851" s="37">
        <f>AX1824+AX1833+AX1842</f>
        <v/>
      </c>
      <c r="AY1851" s="40">
        <f>NEWPOLICY(AY1824,AY1833,AY1842)</f>
        <v/>
      </c>
    </row>
    <row r="1852" hidden="1" outlineLevel="2">
      <c r="A1852" s="14" t="inlineStr">
        <is>
          <t>nce</t>
        </is>
      </c>
      <c r="B1852" s="14" t="inlineStr">
        <is>
          <t>nga</t>
        </is>
      </c>
      <c r="C1852" s="14" t="inlineStr">
        <is>
          <t>cst</t>
        </is>
      </c>
      <c r="D1852" s="36" t="n"/>
      <c r="E1852" s="36" t="n"/>
      <c r="F1852" s="36" t="n"/>
      <c r="G1852" s="36" t="n"/>
      <c r="H1852" s="14">
        <f>INDEX(Variables!$B$5:$B$205,MATCH($A1852,Variables!$A$5:$A$205,0))&amp;IF($C1852="",""," | "&amp;INDEX(Mapping!$B$5:$B$26,MATCH($C1852,Mapping!$A$5:$A$26,0))&amp;" | "&amp;INDEX(Mapping!$B$30:$B$46,MATCH($B1852,Mapping!$A$30:$A$46,0)))</f>
        <v/>
      </c>
      <c r="I1852" s="14">
        <f>INDEX(Variables!$C$5:$C$205,MATCH($A1852,Variables!$A$5:$A$205,0))</f>
        <v/>
      </c>
      <c r="J1852" s="14">
        <f>INDEX(Variables!$E$5:$E$205,MATCH($A1852,Variables!$A$5:$A$205,0))</f>
        <v/>
      </c>
      <c r="K1852" s="11">
        <f>LOWER(Settings!$C$4)&amp;".mit."&amp;$A1852&amp;IF($C1852="","","."&amp;$C1852&amp;"."&amp;$B1852)&amp;IF(INDEX(Variables!$D$5:$D$205,MATCH($A1852,Variables!$A$5:$A$205,0))="","","."&amp;INDEX(Variables!$D$5:$D$205,MATCH($A1852,Variables!$A$5:$A$205,0)))&amp;"."&amp;K$5</f>
        <v/>
      </c>
      <c r="L1852" s="38">
        <f>L1825+L1834+L1843</f>
        <v/>
      </c>
      <c r="M1852" s="37">
        <f>M1825+M1834+M1843</f>
        <v/>
      </c>
      <c r="N1852" s="37">
        <f>N1825+N1834+N1843</f>
        <v/>
      </c>
      <c r="O1852" s="37">
        <f>O1825+O1834+O1843</f>
        <v/>
      </c>
      <c r="P1852" s="37">
        <f>P1825+P1834+P1843</f>
        <v/>
      </c>
      <c r="Q1852" s="37">
        <f>Q1825+Q1834+Q1843</f>
        <v/>
      </c>
      <c r="R1852" s="37">
        <f>R1825+R1834+R1843</f>
        <v/>
      </c>
      <c r="S1852" s="37">
        <f>S1825+S1834+S1843</f>
        <v/>
      </c>
      <c r="T1852" s="37">
        <f>T1825+T1834+T1843</f>
        <v/>
      </c>
      <c r="U1852" s="37">
        <f>U1825+U1834+U1843</f>
        <v/>
      </c>
      <c r="V1852" s="37">
        <f>V1825+V1834+V1843</f>
        <v/>
      </c>
      <c r="W1852" s="37">
        <f>W1825+W1834+W1843</f>
        <v/>
      </c>
      <c r="X1852" s="37">
        <f>X1825+X1834+X1843</f>
        <v/>
      </c>
      <c r="Y1852" s="37">
        <f>Y1825+Y1834+Y1843</f>
        <v/>
      </c>
      <c r="Z1852" s="37">
        <f>Z1825+Z1834+Z1843</f>
        <v/>
      </c>
      <c r="AA1852" s="37">
        <f>AA1825+AA1834+AA1843</f>
        <v/>
      </c>
      <c r="AB1852" s="37">
        <f>AB1825+AB1834+AB1843</f>
        <v/>
      </c>
      <c r="AC1852" s="37">
        <f>AC1825+AC1834+AC1843</f>
        <v/>
      </c>
      <c r="AD1852" s="40">
        <f>NEWPOLICY(AD1825,AD1834,AD1843)</f>
        <v/>
      </c>
      <c r="AF1852" s="11">
        <f>LOWER(Settings!$C$4)&amp;".mit."&amp;$A1852&amp;IF($C1852="","","."&amp;$C1852&amp;"."&amp;$B1852)&amp;IF(INDEX(Variables!$D$5:$D$205,MATCH($A1852,Variables!$A$5:$A$205,0))="","","."&amp;INDEX(Variables!$D$5:$D$205,MATCH($A1852,Variables!$A$5:$A$205,0)))&amp;"."&amp;AF$5</f>
        <v/>
      </c>
      <c r="AG1852" s="38">
        <f>AG1825+AG1834+AG1843</f>
        <v/>
      </c>
      <c r="AH1852" s="37">
        <f>AH1825+AH1834+AH1843</f>
        <v/>
      </c>
      <c r="AI1852" s="37">
        <f>AI1825+AI1834+AI1843</f>
        <v/>
      </c>
      <c r="AJ1852" s="37">
        <f>AJ1825+AJ1834+AJ1843</f>
        <v/>
      </c>
      <c r="AK1852" s="37">
        <f>AK1825+AK1834+AK1843</f>
        <v/>
      </c>
      <c r="AL1852" s="37">
        <f>AL1825+AL1834+AL1843</f>
        <v/>
      </c>
      <c r="AM1852" s="37">
        <f>AM1825+AM1834+AM1843</f>
        <v/>
      </c>
      <c r="AN1852" s="37">
        <f>AN1825+AN1834+AN1843</f>
        <v/>
      </c>
      <c r="AO1852" s="37">
        <f>AO1825+AO1834+AO1843</f>
        <v/>
      </c>
      <c r="AP1852" s="37">
        <f>AP1825+AP1834+AP1843</f>
        <v/>
      </c>
      <c r="AQ1852" s="37">
        <f>AQ1825+AQ1834+AQ1843</f>
        <v/>
      </c>
      <c r="AR1852" s="37">
        <f>AR1825+AR1834+AR1843</f>
        <v/>
      </c>
      <c r="AS1852" s="37">
        <f>AS1825+AS1834+AS1843</f>
        <v/>
      </c>
      <c r="AT1852" s="37">
        <f>AT1825+AT1834+AT1843</f>
        <v/>
      </c>
      <c r="AU1852" s="37">
        <f>AU1825+AU1834+AU1843</f>
        <v/>
      </c>
      <c r="AV1852" s="37">
        <f>AV1825+AV1834+AV1843</f>
        <v/>
      </c>
      <c r="AW1852" s="37">
        <f>AW1825+AW1834+AW1843</f>
        <v/>
      </c>
      <c r="AX1852" s="37">
        <f>AX1825+AX1834+AX1843</f>
        <v/>
      </c>
      <c r="AY1852" s="40">
        <f>NEWPOLICY(AY1825,AY1834,AY1843)</f>
        <v/>
      </c>
    </row>
    <row r="1853" hidden="1" outlineLevel="2">
      <c r="A1853" s="14" t="inlineStr">
        <is>
          <t>nce</t>
        </is>
      </c>
      <c r="B1853" s="14" t="inlineStr">
        <is>
          <t>gso</t>
        </is>
      </c>
      <c r="C1853" s="14" t="inlineStr">
        <is>
          <t>cst</t>
        </is>
      </c>
      <c r="D1853" s="36" t="n"/>
      <c r="E1853" s="36" t="n"/>
      <c r="F1853" s="36" t="n"/>
      <c r="G1853" s="36" t="n"/>
      <c r="H1853" s="14">
        <f>INDEX(Variables!$B$5:$B$205,MATCH($A1853,Variables!$A$5:$A$205,0))&amp;IF($C1853="",""," | "&amp;INDEX(Mapping!$B$5:$B$26,MATCH($C1853,Mapping!$A$5:$A$26,0))&amp;" | "&amp;INDEX(Mapping!$B$30:$B$46,MATCH($B1853,Mapping!$A$30:$A$46,0)))</f>
        <v/>
      </c>
      <c r="I1853" s="14">
        <f>INDEX(Variables!$C$5:$C$205,MATCH($A1853,Variables!$A$5:$A$205,0))</f>
        <v/>
      </c>
      <c r="J1853" s="14">
        <f>INDEX(Variables!$E$5:$E$205,MATCH($A1853,Variables!$A$5:$A$205,0))</f>
        <v/>
      </c>
      <c r="K1853" s="11">
        <f>LOWER(Settings!$C$4)&amp;".mit."&amp;$A1853&amp;IF($C1853="","","."&amp;$C1853&amp;"."&amp;$B1853)&amp;IF(INDEX(Variables!$D$5:$D$205,MATCH($A1853,Variables!$A$5:$A$205,0))="","","."&amp;INDEX(Variables!$D$5:$D$205,MATCH($A1853,Variables!$A$5:$A$205,0)))&amp;"."&amp;K$5</f>
        <v/>
      </c>
      <c r="L1853" s="38">
        <f>L1826+L1835+L1844</f>
        <v/>
      </c>
      <c r="M1853" s="37">
        <f>M1826+M1835+M1844</f>
        <v/>
      </c>
      <c r="N1853" s="37">
        <f>N1826+N1835+N1844</f>
        <v/>
      </c>
      <c r="O1853" s="37">
        <f>O1826+O1835+O1844</f>
        <v/>
      </c>
      <c r="P1853" s="37">
        <f>P1826+P1835+P1844</f>
        <v/>
      </c>
      <c r="Q1853" s="37">
        <f>Q1826+Q1835+Q1844</f>
        <v/>
      </c>
      <c r="R1853" s="37">
        <f>R1826+R1835+R1844</f>
        <v/>
      </c>
      <c r="S1853" s="37">
        <f>S1826+S1835+S1844</f>
        <v/>
      </c>
      <c r="T1853" s="37">
        <f>T1826+T1835+T1844</f>
        <v/>
      </c>
      <c r="U1853" s="37">
        <f>U1826+U1835+U1844</f>
        <v/>
      </c>
      <c r="V1853" s="37">
        <f>V1826+V1835+V1844</f>
        <v/>
      </c>
      <c r="W1853" s="37">
        <f>W1826+W1835+W1844</f>
        <v/>
      </c>
      <c r="X1853" s="37">
        <f>X1826+X1835+X1844</f>
        <v/>
      </c>
      <c r="Y1853" s="37">
        <f>Y1826+Y1835+Y1844</f>
        <v/>
      </c>
      <c r="Z1853" s="37">
        <f>Z1826+Z1835+Z1844</f>
        <v/>
      </c>
      <c r="AA1853" s="37">
        <f>AA1826+AA1835+AA1844</f>
        <v/>
      </c>
      <c r="AB1853" s="37">
        <f>AB1826+AB1835+AB1844</f>
        <v/>
      </c>
      <c r="AC1853" s="37">
        <f>AC1826+AC1835+AC1844</f>
        <v/>
      </c>
      <c r="AD1853" s="40">
        <f>NEWPOLICY(AD1826,AD1835,AD1844)</f>
        <v/>
      </c>
      <c r="AF1853" s="11">
        <f>LOWER(Settings!$C$4)&amp;".mit."&amp;$A1853&amp;IF($C1853="","","."&amp;$C1853&amp;"."&amp;$B1853)&amp;IF(INDEX(Variables!$D$5:$D$205,MATCH($A1853,Variables!$A$5:$A$205,0))="","","."&amp;INDEX(Variables!$D$5:$D$205,MATCH($A1853,Variables!$A$5:$A$205,0)))&amp;"."&amp;AF$5</f>
        <v/>
      </c>
      <c r="AG1853" s="38">
        <f>AG1826+AG1835+AG1844</f>
        <v/>
      </c>
      <c r="AH1853" s="37">
        <f>AH1826+AH1835+AH1844</f>
        <v/>
      </c>
      <c r="AI1853" s="37">
        <f>AI1826+AI1835+AI1844</f>
        <v/>
      </c>
      <c r="AJ1853" s="37">
        <f>AJ1826+AJ1835+AJ1844</f>
        <v/>
      </c>
      <c r="AK1853" s="37">
        <f>AK1826+AK1835+AK1844</f>
        <v/>
      </c>
      <c r="AL1853" s="37">
        <f>AL1826+AL1835+AL1844</f>
        <v/>
      </c>
      <c r="AM1853" s="37">
        <f>AM1826+AM1835+AM1844</f>
        <v/>
      </c>
      <c r="AN1853" s="37">
        <f>AN1826+AN1835+AN1844</f>
        <v/>
      </c>
      <c r="AO1853" s="37">
        <f>AO1826+AO1835+AO1844</f>
        <v/>
      </c>
      <c r="AP1853" s="37">
        <f>AP1826+AP1835+AP1844</f>
        <v/>
      </c>
      <c r="AQ1853" s="37">
        <f>AQ1826+AQ1835+AQ1844</f>
        <v/>
      </c>
      <c r="AR1853" s="37">
        <f>AR1826+AR1835+AR1844</f>
        <v/>
      </c>
      <c r="AS1853" s="37">
        <f>AS1826+AS1835+AS1844</f>
        <v/>
      </c>
      <c r="AT1853" s="37">
        <f>AT1826+AT1835+AT1844</f>
        <v/>
      </c>
      <c r="AU1853" s="37">
        <f>AU1826+AU1835+AU1844</f>
        <v/>
      </c>
      <c r="AV1853" s="37">
        <f>AV1826+AV1835+AV1844</f>
        <v/>
      </c>
      <c r="AW1853" s="37">
        <f>AW1826+AW1835+AW1844</f>
        <v/>
      </c>
      <c r="AX1853" s="37">
        <f>AX1826+AX1835+AX1844</f>
        <v/>
      </c>
      <c r="AY1853" s="40">
        <f>NEWPOLICY(AY1826,AY1835,AY1844)</f>
        <v/>
      </c>
    </row>
    <row r="1854" hidden="1" outlineLevel="2">
      <c r="A1854" s="14" t="inlineStr">
        <is>
          <t>nce</t>
        </is>
      </c>
      <c r="B1854" s="14" t="inlineStr">
        <is>
          <t>die</t>
        </is>
      </c>
      <c r="C1854" s="14" t="inlineStr">
        <is>
          <t>cst</t>
        </is>
      </c>
      <c r="D1854" s="36" t="n"/>
      <c r="E1854" s="36" t="n"/>
      <c r="F1854" s="36" t="n"/>
      <c r="G1854" s="36" t="n"/>
      <c r="H1854" s="14">
        <f>INDEX(Variables!$B$5:$B$205,MATCH($A1854,Variables!$A$5:$A$205,0))&amp;IF($C1854="",""," | "&amp;INDEX(Mapping!$B$5:$B$26,MATCH($C1854,Mapping!$A$5:$A$26,0))&amp;" | "&amp;INDEX(Mapping!$B$30:$B$46,MATCH($B1854,Mapping!$A$30:$A$46,0)))</f>
        <v/>
      </c>
      <c r="I1854" s="14">
        <f>INDEX(Variables!$C$5:$C$205,MATCH($A1854,Variables!$A$5:$A$205,0))</f>
        <v/>
      </c>
      <c r="J1854" s="14">
        <f>INDEX(Variables!$E$5:$E$205,MATCH($A1854,Variables!$A$5:$A$205,0))</f>
        <v/>
      </c>
      <c r="K1854" s="11">
        <f>LOWER(Settings!$C$4)&amp;".mit."&amp;$A1854&amp;IF($C1854="","","."&amp;$C1854&amp;"."&amp;$B1854)&amp;IF(INDEX(Variables!$D$5:$D$205,MATCH($A1854,Variables!$A$5:$A$205,0))="","","."&amp;INDEX(Variables!$D$5:$D$205,MATCH($A1854,Variables!$A$5:$A$205,0)))&amp;"."&amp;K$5</f>
        <v/>
      </c>
      <c r="L1854" s="38">
        <f>L1827+L1836+L1845</f>
        <v/>
      </c>
      <c r="M1854" s="37">
        <f>M1827+M1836+M1845</f>
        <v/>
      </c>
      <c r="N1854" s="37">
        <f>N1827+N1836+N1845</f>
        <v/>
      </c>
      <c r="O1854" s="37">
        <f>O1827+O1836+O1845</f>
        <v/>
      </c>
      <c r="P1854" s="37">
        <f>P1827+P1836+P1845</f>
        <v/>
      </c>
      <c r="Q1854" s="37">
        <f>Q1827+Q1836+Q1845</f>
        <v/>
      </c>
      <c r="R1854" s="37">
        <f>R1827+R1836+R1845</f>
        <v/>
      </c>
      <c r="S1854" s="37">
        <f>S1827+S1836+S1845</f>
        <v/>
      </c>
      <c r="T1854" s="37">
        <f>T1827+T1836+T1845</f>
        <v/>
      </c>
      <c r="U1854" s="37">
        <f>U1827+U1836+U1845</f>
        <v/>
      </c>
      <c r="V1854" s="37">
        <f>V1827+V1836+V1845</f>
        <v/>
      </c>
      <c r="W1854" s="37">
        <f>W1827+W1836+W1845</f>
        <v/>
      </c>
      <c r="X1854" s="37">
        <f>X1827+X1836+X1845</f>
        <v/>
      </c>
      <c r="Y1854" s="37">
        <f>Y1827+Y1836+Y1845</f>
        <v/>
      </c>
      <c r="Z1854" s="37">
        <f>Z1827+Z1836+Z1845</f>
        <v/>
      </c>
      <c r="AA1854" s="37">
        <f>AA1827+AA1836+AA1845</f>
        <v/>
      </c>
      <c r="AB1854" s="37">
        <f>AB1827+AB1836+AB1845</f>
        <v/>
      </c>
      <c r="AC1854" s="37">
        <f>AC1827+AC1836+AC1845</f>
        <v/>
      </c>
      <c r="AD1854" s="40">
        <f>NEWPOLICY(AD1827,AD1836,AD1845)</f>
        <v/>
      </c>
      <c r="AF1854" s="11">
        <f>LOWER(Settings!$C$4)&amp;".mit."&amp;$A1854&amp;IF($C1854="","","."&amp;$C1854&amp;"."&amp;$B1854)&amp;IF(INDEX(Variables!$D$5:$D$205,MATCH($A1854,Variables!$A$5:$A$205,0))="","","."&amp;INDEX(Variables!$D$5:$D$205,MATCH($A1854,Variables!$A$5:$A$205,0)))&amp;"."&amp;AF$5</f>
        <v/>
      </c>
      <c r="AG1854" s="38">
        <f>AG1827+AG1836+AG1845</f>
        <v/>
      </c>
      <c r="AH1854" s="37">
        <f>AH1827+AH1836+AH1845</f>
        <v/>
      </c>
      <c r="AI1854" s="37">
        <f>AI1827+AI1836+AI1845</f>
        <v/>
      </c>
      <c r="AJ1854" s="37">
        <f>AJ1827+AJ1836+AJ1845</f>
        <v/>
      </c>
      <c r="AK1854" s="37">
        <f>AK1827+AK1836+AK1845</f>
        <v/>
      </c>
      <c r="AL1854" s="37">
        <f>AL1827+AL1836+AL1845</f>
        <v/>
      </c>
      <c r="AM1854" s="37">
        <f>AM1827+AM1836+AM1845</f>
        <v/>
      </c>
      <c r="AN1854" s="37">
        <f>AN1827+AN1836+AN1845</f>
        <v/>
      </c>
      <c r="AO1854" s="37">
        <f>AO1827+AO1836+AO1845</f>
        <v/>
      </c>
      <c r="AP1854" s="37">
        <f>AP1827+AP1836+AP1845</f>
        <v/>
      </c>
      <c r="AQ1854" s="37">
        <f>AQ1827+AQ1836+AQ1845</f>
        <v/>
      </c>
      <c r="AR1854" s="37">
        <f>AR1827+AR1836+AR1845</f>
        <v/>
      </c>
      <c r="AS1854" s="37">
        <f>AS1827+AS1836+AS1845</f>
        <v/>
      </c>
      <c r="AT1854" s="37">
        <f>AT1827+AT1836+AT1845</f>
        <v/>
      </c>
      <c r="AU1854" s="37">
        <f>AU1827+AU1836+AU1845</f>
        <v/>
      </c>
      <c r="AV1854" s="37">
        <f>AV1827+AV1836+AV1845</f>
        <v/>
      </c>
      <c r="AW1854" s="37">
        <f>AW1827+AW1836+AW1845</f>
        <v/>
      </c>
      <c r="AX1854" s="37">
        <f>AX1827+AX1836+AX1845</f>
        <v/>
      </c>
      <c r="AY1854" s="40">
        <f>NEWPOLICY(AY1827,AY1836,AY1845)</f>
        <v/>
      </c>
    </row>
    <row r="1855" hidden="1" outlineLevel="2">
      <c r="A1855" s="14" t="inlineStr">
        <is>
          <t>nce</t>
        </is>
      </c>
      <c r="B1855" s="14" t="inlineStr">
        <is>
          <t>lpg</t>
        </is>
      </c>
      <c r="C1855" s="14" t="inlineStr">
        <is>
          <t>cst</t>
        </is>
      </c>
      <c r="D1855" s="36" t="n"/>
      <c r="E1855" s="36" t="n"/>
      <c r="F1855" s="36" t="n"/>
      <c r="G1855" s="36" t="n"/>
      <c r="H1855" s="14">
        <f>INDEX(Variables!$B$5:$B$205,MATCH($A1855,Variables!$A$5:$A$205,0))&amp;IF($C1855="",""," | "&amp;INDEX(Mapping!$B$5:$B$26,MATCH($C1855,Mapping!$A$5:$A$26,0))&amp;" | "&amp;INDEX(Mapping!$B$30:$B$46,MATCH($B1855,Mapping!$A$30:$A$46,0)))</f>
        <v/>
      </c>
      <c r="I1855" s="14">
        <f>INDEX(Variables!$C$5:$C$205,MATCH($A1855,Variables!$A$5:$A$205,0))</f>
        <v/>
      </c>
      <c r="J1855" s="14">
        <f>INDEX(Variables!$E$5:$E$205,MATCH($A1855,Variables!$A$5:$A$205,0))</f>
        <v/>
      </c>
      <c r="K1855" s="11">
        <f>LOWER(Settings!$C$4)&amp;".mit."&amp;$A1855&amp;IF($C1855="","","."&amp;$C1855&amp;"."&amp;$B1855)&amp;IF(INDEX(Variables!$D$5:$D$205,MATCH($A1855,Variables!$A$5:$A$205,0))="","","."&amp;INDEX(Variables!$D$5:$D$205,MATCH($A1855,Variables!$A$5:$A$205,0)))&amp;"."&amp;K$5</f>
        <v/>
      </c>
      <c r="L1855" s="38">
        <f>L1828+L1837+L1846</f>
        <v/>
      </c>
      <c r="M1855" s="37">
        <f>M1828+M1837+M1846</f>
        <v/>
      </c>
      <c r="N1855" s="37">
        <f>N1828+N1837+N1846</f>
        <v/>
      </c>
      <c r="O1855" s="37">
        <f>O1828+O1837+O1846</f>
        <v/>
      </c>
      <c r="P1855" s="37">
        <f>P1828+P1837+P1846</f>
        <v/>
      </c>
      <c r="Q1855" s="37">
        <f>Q1828+Q1837+Q1846</f>
        <v/>
      </c>
      <c r="R1855" s="37">
        <f>R1828+R1837+R1846</f>
        <v/>
      </c>
      <c r="S1855" s="37">
        <f>S1828+S1837+S1846</f>
        <v/>
      </c>
      <c r="T1855" s="37">
        <f>T1828+T1837+T1846</f>
        <v/>
      </c>
      <c r="U1855" s="37">
        <f>U1828+U1837+U1846</f>
        <v/>
      </c>
      <c r="V1855" s="37">
        <f>V1828+V1837+V1846</f>
        <v/>
      </c>
      <c r="W1855" s="37">
        <f>W1828+W1837+W1846</f>
        <v/>
      </c>
      <c r="X1855" s="37">
        <f>X1828+X1837+X1846</f>
        <v/>
      </c>
      <c r="Y1855" s="37">
        <f>Y1828+Y1837+Y1846</f>
        <v/>
      </c>
      <c r="Z1855" s="37">
        <f>Z1828+Z1837+Z1846</f>
        <v/>
      </c>
      <c r="AA1855" s="37">
        <f>AA1828+AA1837+AA1846</f>
        <v/>
      </c>
      <c r="AB1855" s="37">
        <f>AB1828+AB1837+AB1846</f>
        <v/>
      </c>
      <c r="AC1855" s="37">
        <f>AC1828+AC1837+AC1846</f>
        <v/>
      </c>
      <c r="AD1855" s="40">
        <f>NEWPOLICY(AD1828,AD1837,AD1846)</f>
        <v/>
      </c>
      <c r="AF1855" s="11">
        <f>LOWER(Settings!$C$4)&amp;".mit."&amp;$A1855&amp;IF($C1855="","","."&amp;$C1855&amp;"."&amp;$B1855)&amp;IF(INDEX(Variables!$D$5:$D$205,MATCH($A1855,Variables!$A$5:$A$205,0))="","","."&amp;INDEX(Variables!$D$5:$D$205,MATCH($A1855,Variables!$A$5:$A$205,0)))&amp;"."&amp;AF$5</f>
        <v/>
      </c>
      <c r="AG1855" s="38">
        <f>AG1828+AG1837+AG1846</f>
        <v/>
      </c>
      <c r="AH1855" s="37">
        <f>AH1828+AH1837+AH1846</f>
        <v/>
      </c>
      <c r="AI1855" s="37">
        <f>AI1828+AI1837+AI1846</f>
        <v/>
      </c>
      <c r="AJ1855" s="37">
        <f>AJ1828+AJ1837+AJ1846</f>
        <v/>
      </c>
      <c r="AK1855" s="37">
        <f>AK1828+AK1837+AK1846</f>
        <v/>
      </c>
      <c r="AL1855" s="37">
        <f>AL1828+AL1837+AL1846</f>
        <v/>
      </c>
      <c r="AM1855" s="37">
        <f>AM1828+AM1837+AM1846</f>
        <v/>
      </c>
      <c r="AN1855" s="37">
        <f>AN1828+AN1837+AN1846</f>
        <v/>
      </c>
      <c r="AO1855" s="37">
        <f>AO1828+AO1837+AO1846</f>
        <v/>
      </c>
      <c r="AP1855" s="37">
        <f>AP1828+AP1837+AP1846</f>
        <v/>
      </c>
      <c r="AQ1855" s="37">
        <f>AQ1828+AQ1837+AQ1846</f>
        <v/>
      </c>
      <c r="AR1855" s="37">
        <f>AR1828+AR1837+AR1846</f>
        <v/>
      </c>
      <c r="AS1855" s="37">
        <f>AS1828+AS1837+AS1846</f>
        <v/>
      </c>
      <c r="AT1855" s="37">
        <f>AT1828+AT1837+AT1846</f>
        <v/>
      </c>
      <c r="AU1855" s="37">
        <f>AU1828+AU1837+AU1846</f>
        <v/>
      </c>
      <c r="AV1855" s="37">
        <f>AV1828+AV1837+AV1846</f>
        <v/>
      </c>
      <c r="AW1855" s="37">
        <f>AW1828+AW1837+AW1846</f>
        <v/>
      </c>
      <c r="AX1855" s="37">
        <f>AX1828+AX1837+AX1846</f>
        <v/>
      </c>
      <c r="AY1855" s="40">
        <f>NEWPOLICY(AY1828,AY1837,AY1846)</f>
        <v/>
      </c>
    </row>
    <row r="1856" hidden="1" outlineLevel="2">
      <c r="A1856" s="14" t="inlineStr">
        <is>
          <t>nce</t>
        </is>
      </c>
      <c r="B1856" s="14" t="inlineStr">
        <is>
          <t>ker</t>
        </is>
      </c>
      <c r="C1856" s="14" t="inlineStr">
        <is>
          <t>cst</t>
        </is>
      </c>
      <c r="D1856" s="36" t="n"/>
      <c r="E1856" s="36" t="n"/>
      <c r="F1856" s="36" t="n"/>
      <c r="G1856" s="36" t="n"/>
      <c r="H1856" s="14">
        <f>INDEX(Variables!$B$5:$B$205,MATCH($A1856,Variables!$A$5:$A$205,0))&amp;IF($C1856="",""," | "&amp;INDEX(Mapping!$B$5:$B$26,MATCH($C1856,Mapping!$A$5:$A$26,0))&amp;" | "&amp;INDEX(Mapping!$B$30:$B$46,MATCH($B1856,Mapping!$A$30:$A$46,0)))</f>
        <v/>
      </c>
      <c r="I1856" s="14">
        <f>INDEX(Variables!$C$5:$C$205,MATCH($A1856,Variables!$A$5:$A$205,0))</f>
        <v/>
      </c>
      <c r="J1856" s="14">
        <f>INDEX(Variables!$E$5:$E$205,MATCH($A1856,Variables!$A$5:$A$205,0))</f>
        <v/>
      </c>
      <c r="K1856" s="11">
        <f>LOWER(Settings!$C$4)&amp;".mit."&amp;$A1856&amp;IF($C1856="","","."&amp;$C1856&amp;"."&amp;$B1856)&amp;IF(INDEX(Variables!$D$5:$D$205,MATCH($A1856,Variables!$A$5:$A$205,0))="","","."&amp;INDEX(Variables!$D$5:$D$205,MATCH($A1856,Variables!$A$5:$A$205,0)))&amp;"."&amp;K$5</f>
        <v/>
      </c>
      <c r="L1856" s="38">
        <f>L1829+L1838+L1847</f>
        <v/>
      </c>
      <c r="M1856" s="37">
        <f>M1829+M1838+M1847</f>
        <v/>
      </c>
      <c r="N1856" s="37">
        <f>N1829+N1838+N1847</f>
        <v/>
      </c>
      <c r="O1856" s="37">
        <f>O1829+O1838+O1847</f>
        <v/>
      </c>
      <c r="P1856" s="37">
        <f>P1829+P1838+P1847</f>
        <v/>
      </c>
      <c r="Q1856" s="37">
        <f>Q1829+Q1838+Q1847</f>
        <v/>
      </c>
      <c r="R1856" s="37">
        <f>R1829+R1838+R1847</f>
        <v/>
      </c>
      <c r="S1856" s="37">
        <f>S1829+S1838+S1847</f>
        <v/>
      </c>
      <c r="T1856" s="37">
        <f>T1829+T1838+T1847</f>
        <v/>
      </c>
      <c r="U1856" s="37">
        <f>U1829+U1838+U1847</f>
        <v/>
      </c>
      <c r="V1856" s="37">
        <f>V1829+V1838+V1847</f>
        <v/>
      </c>
      <c r="W1856" s="37">
        <f>W1829+W1838+W1847</f>
        <v/>
      </c>
      <c r="X1856" s="37">
        <f>X1829+X1838+X1847</f>
        <v/>
      </c>
      <c r="Y1856" s="37">
        <f>Y1829+Y1838+Y1847</f>
        <v/>
      </c>
      <c r="Z1856" s="37">
        <f>Z1829+Z1838+Z1847</f>
        <v/>
      </c>
      <c r="AA1856" s="37">
        <f>AA1829+AA1838+AA1847</f>
        <v/>
      </c>
      <c r="AB1856" s="37">
        <f>AB1829+AB1838+AB1847</f>
        <v/>
      </c>
      <c r="AC1856" s="37">
        <f>AC1829+AC1838+AC1847</f>
        <v/>
      </c>
      <c r="AD1856" s="40">
        <f>NEWPOLICY(AD1829,AD1838,AD1847)</f>
        <v/>
      </c>
      <c r="AF1856" s="11">
        <f>LOWER(Settings!$C$4)&amp;".mit."&amp;$A1856&amp;IF($C1856="","","."&amp;$C1856&amp;"."&amp;$B1856)&amp;IF(INDEX(Variables!$D$5:$D$205,MATCH($A1856,Variables!$A$5:$A$205,0))="","","."&amp;INDEX(Variables!$D$5:$D$205,MATCH($A1856,Variables!$A$5:$A$205,0)))&amp;"."&amp;AF$5</f>
        <v/>
      </c>
      <c r="AG1856" s="38">
        <f>AG1829+AG1838+AG1847</f>
        <v/>
      </c>
      <c r="AH1856" s="37">
        <f>AH1829+AH1838+AH1847</f>
        <v/>
      </c>
      <c r="AI1856" s="37">
        <f>AI1829+AI1838+AI1847</f>
        <v/>
      </c>
      <c r="AJ1856" s="37">
        <f>AJ1829+AJ1838+AJ1847</f>
        <v/>
      </c>
      <c r="AK1856" s="37">
        <f>AK1829+AK1838+AK1847</f>
        <v/>
      </c>
      <c r="AL1856" s="37">
        <f>AL1829+AL1838+AL1847</f>
        <v/>
      </c>
      <c r="AM1856" s="37">
        <f>AM1829+AM1838+AM1847</f>
        <v/>
      </c>
      <c r="AN1856" s="37">
        <f>AN1829+AN1838+AN1847</f>
        <v/>
      </c>
      <c r="AO1856" s="37">
        <f>AO1829+AO1838+AO1847</f>
        <v/>
      </c>
      <c r="AP1856" s="37">
        <f>AP1829+AP1838+AP1847</f>
        <v/>
      </c>
      <c r="AQ1856" s="37">
        <f>AQ1829+AQ1838+AQ1847</f>
        <v/>
      </c>
      <c r="AR1856" s="37">
        <f>AR1829+AR1838+AR1847</f>
        <v/>
      </c>
      <c r="AS1856" s="37">
        <f>AS1829+AS1838+AS1847</f>
        <v/>
      </c>
      <c r="AT1856" s="37">
        <f>AT1829+AT1838+AT1847</f>
        <v/>
      </c>
      <c r="AU1856" s="37">
        <f>AU1829+AU1838+AU1847</f>
        <v/>
      </c>
      <c r="AV1856" s="37">
        <f>AV1829+AV1838+AV1847</f>
        <v/>
      </c>
      <c r="AW1856" s="37">
        <f>AW1829+AW1838+AW1847</f>
        <v/>
      </c>
      <c r="AX1856" s="37">
        <f>AX1829+AX1838+AX1847</f>
        <v/>
      </c>
      <c r="AY1856" s="40">
        <f>NEWPOLICY(AY1829,AY1838,AY1847)</f>
        <v/>
      </c>
    </row>
    <row r="1857" hidden="1" outlineLevel="2">
      <c r="A1857" s="14" t="inlineStr">
        <is>
          <t>nce</t>
        </is>
      </c>
      <c r="B1857" s="14" t="inlineStr">
        <is>
          <t>oop</t>
        </is>
      </c>
      <c r="C1857" s="14" t="inlineStr">
        <is>
          <t>cst</t>
        </is>
      </c>
      <c r="D1857" s="36" t="n"/>
      <c r="E1857" s="36" t="n"/>
      <c r="F1857" s="36" t="n"/>
      <c r="G1857" s="36" t="n"/>
      <c r="H1857" s="14">
        <f>INDEX(Variables!$B$5:$B$205,MATCH($A1857,Variables!$A$5:$A$205,0))&amp;IF($C1857="",""," | "&amp;INDEX(Mapping!$B$5:$B$26,MATCH($C1857,Mapping!$A$5:$A$26,0))&amp;" | "&amp;INDEX(Mapping!$B$30:$B$46,MATCH($B1857,Mapping!$A$30:$A$46,0)))</f>
        <v/>
      </c>
      <c r="I1857" s="14">
        <f>INDEX(Variables!$C$5:$C$205,MATCH($A1857,Variables!$A$5:$A$205,0))</f>
        <v/>
      </c>
      <c r="J1857" s="14">
        <f>INDEX(Variables!$E$5:$E$205,MATCH($A1857,Variables!$A$5:$A$205,0))</f>
        <v/>
      </c>
      <c r="K1857" s="11">
        <f>LOWER(Settings!$C$4)&amp;".mit."&amp;$A1857&amp;IF($C1857="","","."&amp;$C1857&amp;"."&amp;$B1857)&amp;IF(INDEX(Variables!$D$5:$D$205,MATCH($A1857,Variables!$A$5:$A$205,0))="","","."&amp;INDEX(Variables!$D$5:$D$205,MATCH($A1857,Variables!$A$5:$A$205,0)))&amp;"."&amp;K$5</f>
        <v/>
      </c>
      <c r="L1857" s="38">
        <f>L1830+L1839+L1848</f>
        <v/>
      </c>
      <c r="M1857" s="37">
        <f>M1830+M1839+M1848</f>
        <v/>
      </c>
      <c r="N1857" s="37">
        <f>N1830+N1839+N1848</f>
        <v/>
      </c>
      <c r="O1857" s="37">
        <f>O1830+O1839+O1848</f>
        <v/>
      </c>
      <c r="P1857" s="37">
        <f>P1830+P1839+P1848</f>
        <v/>
      </c>
      <c r="Q1857" s="37">
        <f>Q1830+Q1839+Q1848</f>
        <v/>
      </c>
      <c r="R1857" s="37">
        <f>R1830+R1839+R1848</f>
        <v/>
      </c>
      <c r="S1857" s="37">
        <f>S1830+S1839+S1848</f>
        <v/>
      </c>
      <c r="T1857" s="37">
        <f>T1830+T1839+T1848</f>
        <v/>
      </c>
      <c r="U1857" s="37">
        <f>U1830+U1839+U1848</f>
        <v/>
      </c>
      <c r="V1857" s="37">
        <f>V1830+V1839+V1848</f>
        <v/>
      </c>
      <c r="W1857" s="37">
        <f>W1830+W1839+W1848</f>
        <v/>
      </c>
      <c r="X1857" s="37">
        <f>X1830+X1839+X1848</f>
        <v/>
      </c>
      <c r="Y1857" s="37">
        <f>Y1830+Y1839+Y1848</f>
        <v/>
      </c>
      <c r="Z1857" s="37">
        <f>Z1830+Z1839+Z1848</f>
        <v/>
      </c>
      <c r="AA1857" s="37">
        <f>AA1830+AA1839+AA1848</f>
        <v/>
      </c>
      <c r="AB1857" s="37">
        <f>AB1830+AB1839+AB1848</f>
        <v/>
      </c>
      <c r="AC1857" s="37">
        <f>AC1830+AC1839+AC1848</f>
        <v/>
      </c>
      <c r="AD1857" s="40">
        <f>NEWPOLICY(AD1830,AD1839,AD1848)</f>
        <v/>
      </c>
      <c r="AF1857" s="11">
        <f>LOWER(Settings!$C$4)&amp;".mit."&amp;$A1857&amp;IF($C1857="","","."&amp;$C1857&amp;"."&amp;$B1857)&amp;IF(INDEX(Variables!$D$5:$D$205,MATCH($A1857,Variables!$A$5:$A$205,0))="","","."&amp;INDEX(Variables!$D$5:$D$205,MATCH($A1857,Variables!$A$5:$A$205,0)))&amp;"."&amp;AF$5</f>
        <v/>
      </c>
      <c r="AG1857" s="38">
        <f>AG1830+AG1839+AG1848</f>
        <v/>
      </c>
      <c r="AH1857" s="37">
        <f>AH1830+AH1839+AH1848</f>
        <v/>
      </c>
      <c r="AI1857" s="37">
        <f>AI1830+AI1839+AI1848</f>
        <v/>
      </c>
      <c r="AJ1857" s="37">
        <f>AJ1830+AJ1839+AJ1848</f>
        <v/>
      </c>
      <c r="AK1857" s="37">
        <f>AK1830+AK1839+AK1848</f>
        <v/>
      </c>
      <c r="AL1857" s="37">
        <f>AL1830+AL1839+AL1848</f>
        <v/>
      </c>
      <c r="AM1857" s="37">
        <f>AM1830+AM1839+AM1848</f>
        <v/>
      </c>
      <c r="AN1857" s="37">
        <f>AN1830+AN1839+AN1848</f>
        <v/>
      </c>
      <c r="AO1857" s="37">
        <f>AO1830+AO1839+AO1848</f>
        <v/>
      </c>
      <c r="AP1857" s="37">
        <f>AP1830+AP1839+AP1848</f>
        <v/>
      </c>
      <c r="AQ1857" s="37">
        <f>AQ1830+AQ1839+AQ1848</f>
        <v/>
      </c>
      <c r="AR1857" s="37">
        <f>AR1830+AR1839+AR1848</f>
        <v/>
      </c>
      <c r="AS1857" s="37">
        <f>AS1830+AS1839+AS1848</f>
        <v/>
      </c>
      <c r="AT1857" s="37">
        <f>AT1830+AT1839+AT1848</f>
        <v/>
      </c>
      <c r="AU1857" s="37">
        <f>AU1830+AU1839+AU1848</f>
        <v/>
      </c>
      <c r="AV1857" s="37">
        <f>AV1830+AV1839+AV1848</f>
        <v/>
      </c>
      <c r="AW1857" s="37">
        <f>AW1830+AW1839+AW1848</f>
        <v/>
      </c>
      <c r="AX1857" s="37">
        <f>AX1830+AX1839+AX1848</f>
        <v/>
      </c>
      <c r="AY1857" s="40">
        <f>NEWPOLICY(AY1830,AY1839,AY1848)</f>
        <v/>
      </c>
    </row>
    <row r="1858" hidden="1" outlineLevel="2">
      <c r="A1858" s="14" t="inlineStr">
        <is>
          <t>nce</t>
        </is>
      </c>
      <c r="B1858" s="14" t="inlineStr">
        <is>
          <t>bio</t>
        </is>
      </c>
      <c r="C1858" s="14" t="inlineStr">
        <is>
          <t>cst</t>
        </is>
      </c>
      <c r="D1858" s="36" t="n"/>
      <c r="E1858" s="36" t="n"/>
      <c r="F1858" s="36" t="n"/>
      <c r="G1858" s="36" t="n"/>
      <c r="H1858" s="14">
        <f>INDEX(Variables!$B$5:$B$205,MATCH($A1858,Variables!$A$5:$A$205,0))&amp;IF($C1858="",""," | "&amp;INDEX(Mapping!$B$5:$B$26,MATCH($C1858,Mapping!$A$5:$A$26,0))&amp;" | "&amp;INDEX(Mapping!$B$30:$B$46,MATCH($B1858,Mapping!$A$30:$A$46,0)))</f>
        <v/>
      </c>
      <c r="I1858" s="14">
        <f>INDEX(Variables!$C$5:$C$205,MATCH($A1858,Variables!$A$5:$A$205,0))</f>
        <v/>
      </c>
      <c r="J1858" s="14">
        <f>INDEX(Variables!$E$5:$E$205,MATCH($A1858,Variables!$A$5:$A$205,0))</f>
        <v/>
      </c>
      <c r="K1858" s="11">
        <f>LOWER(Settings!$C$4)&amp;".mit."&amp;$A1858&amp;IF($C1858="","","."&amp;$C1858&amp;"."&amp;$B1858)&amp;IF(INDEX(Variables!$D$5:$D$205,MATCH($A1858,Variables!$A$5:$A$205,0))="","","."&amp;INDEX(Variables!$D$5:$D$205,MATCH($A1858,Variables!$A$5:$A$205,0)))&amp;"."&amp;K$5</f>
        <v/>
      </c>
      <c r="L1858" s="38">
        <f>L1831+L1840+L1849</f>
        <v/>
      </c>
      <c r="M1858" s="37">
        <f>M1831+M1840+M1849</f>
        <v/>
      </c>
      <c r="N1858" s="37">
        <f>N1831+N1840+N1849</f>
        <v/>
      </c>
      <c r="O1858" s="37">
        <f>O1831+O1840+O1849</f>
        <v/>
      </c>
      <c r="P1858" s="37">
        <f>P1831+P1840+P1849</f>
        <v/>
      </c>
      <c r="Q1858" s="37">
        <f>Q1831+Q1840+Q1849</f>
        <v/>
      </c>
      <c r="R1858" s="37">
        <f>R1831+R1840+R1849</f>
        <v/>
      </c>
      <c r="S1858" s="37">
        <f>S1831+S1840+S1849</f>
        <v/>
      </c>
      <c r="T1858" s="37">
        <f>T1831+T1840+T1849</f>
        <v/>
      </c>
      <c r="U1858" s="37">
        <f>U1831+U1840+U1849</f>
        <v/>
      </c>
      <c r="V1858" s="37">
        <f>V1831+V1840+V1849</f>
        <v/>
      </c>
      <c r="W1858" s="37">
        <f>W1831+W1840+W1849</f>
        <v/>
      </c>
      <c r="X1858" s="37">
        <f>X1831+X1840+X1849</f>
        <v/>
      </c>
      <c r="Y1858" s="37">
        <f>Y1831+Y1840+Y1849</f>
        <v/>
      </c>
      <c r="Z1858" s="37">
        <f>Z1831+Z1840+Z1849</f>
        <v/>
      </c>
      <c r="AA1858" s="37">
        <f>AA1831+AA1840+AA1849</f>
        <v/>
      </c>
      <c r="AB1858" s="37">
        <f>AB1831+AB1840+AB1849</f>
        <v/>
      </c>
      <c r="AC1858" s="37">
        <f>AC1831+AC1840+AC1849</f>
        <v/>
      </c>
      <c r="AD1858" s="40">
        <f>NEWPOLICY(AD1831,AD1840,AD1849)</f>
        <v/>
      </c>
      <c r="AF1858" s="11">
        <f>LOWER(Settings!$C$4)&amp;".mit."&amp;$A1858&amp;IF($C1858="","","."&amp;$C1858&amp;"."&amp;$B1858)&amp;IF(INDEX(Variables!$D$5:$D$205,MATCH($A1858,Variables!$A$5:$A$205,0))="","","."&amp;INDEX(Variables!$D$5:$D$205,MATCH($A1858,Variables!$A$5:$A$205,0)))&amp;"."&amp;AF$5</f>
        <v/>
      </c>
      <c r="AG1858" s="38">
        <f>AG1831+AG1840+AG1849</f>
        <v/>
      </c>
      <c r="AH1858" s="37">
        <f>AH1831+AH1840+AH1849</f>
        <v/>
      </c>
      <c r="AI1858" s="37">
        <f>AI1831+AI1840+AI1849</f>
        <v/>
      </c>
      <c r="AJ1858" s="37">
        <f>AJ1831+AJ1840+AJ1849</f>
        <v/>
      </c>
      <c r="AK1858" s="37">
        <f>AK1831+AK1840+AK1849</f>
        <v/>
      </c>
      <c r="AL1858" s="37">
        <f>AL1831+AL1840+AL1849</f>
        <v/>
      </c>
      <c r="AM1858" s="37">
        <f>AM1831+AM1840+AM1849</f>
        <v/>
      </c>
      <c r="AN1858" s="37">
        <f>AN1831+AN1840+AN1849</f>
        <v/>
      </c>
      <c r="AO1858" s="37">
        <f>AO1831+AO1840+AO1849</f>
        <v/>
      </c>
      <c r="AP1858" s="37">
        <f>AP1831+AP1840+AP1849</f>
        <v/>
      </c>
      <c r="AQ1858" s="37">
        <f>AQ1831+AQ1840+AQ1849</f>
        <v/>
      </c>
      <c r="AR1858" s="37">
        <f>AR1831+AR1840+AR1849</f>
        <v/>
      </c>
      <c r="AS1858" s="37">
        <f>AS1831+AS1840+AS1849</f>
        <v/>
      </c>
      <c r="AT1858" s="37">
        <f>AT1831+AT1840+AT1849</f>
        <v/>
      </c>
      <c r="AU1858" s="37">
        <f>AU1831+AU1840+AU1849</f>
        <v/>
      </c>
      <c r="AV1858" s="37">
        <f>AV1831+AV1840+AV1849</f>
        <v/>
      </c>
      <c r="AW1858" s="37">
        <f>AW1831+AW1840+AW1849</f>
        <v/>
      </c>
      <c r="AX1858" s="37">
        <f>AX1831+AX1840+AX1849</f>
        <v/>
      </c>
      <c r="AY1858" s="40">
        <f>NEWPOLICY(AY1831,AY1840,AY1849)</f>
        <v/>
      </c>
    </row>
    <row r="1859" hidden="1" outlineLevel="2"/>
    <row r="1860" hidden="1" outlineLevel="2">
      <c r="A1860" s="14" t="inlineStr">
        <is>
          <t>atp</t>
        </is>
      </c>
      <c r="B1860" s="14" t="inlineStr">
        <is>
          <t>coa</t>
        </is>
      </c>
      <c r="C1860" s="14" t="inlineStr">
        <is>
          <t>cst</t>
        </is>
      </c>
      <c r="D1860" s="37">
        <f>INDEX(Inputs!$R$5:$R$132,MATCH($B1860&amp;"|"&amp;$C1860,Inputs!$A$5:$A$132,0))</f>
        <v/>
      </c>
      <c r="E1860" s="37">
        <f>INDEX(Inputs!$S$5:$S$132,MATCH($B1860&amp;"|"&amp;$C1860,Inputs!$A$5:$A$132,0))</f>
        <v/>
      </c>
      <c r="F1860" s="36" t="n"/>
      <c r="G1860" s="36" t="n"/>
      <c r="H1860" s="14">
        <f>INDEX(Variables!$B$5:$B$205,MATCH($A1860,Variables!$A$5:$A$205,0))&amp;IF($C1860="",""," | "&amp;INDEX(Mapping!$B$5:$B$26,MATCH($C1860,Mapping!$A$5:$A$26,0))&amp;" | "&amp;INDEX(Mapping!$B$30:$B$46,MATCH($B1860,Mapping!$A$30:$A$46,0)))</f>
        <v/>
      </c>
      <c r="I1860" s="14">
        <f>INDEX(Variables!$C$5:$C$205,MATCH($A1860,Variables!$A$5:$A$205,0))</f>
        <v/>
      </c>
      <c r="J1860" s="14">
        <f>INDEX(Variables!$E$5:$E$205,MATCH($A1860,Variables!$A$5:$A$205,0))</f>
        <v/>
      </c>
      <c r="K1860" s="11">
        <f>LOWER(Settings!$C$4)&amp;".mit."&amp;$A1860&amp;IF($C1860="","","."&amp;$C1860&amp;"."&amp;$B1860)&amp;IF(INDEX(Variables!$D$5:$D$205,MATCH($A1860,Variables!$A$5:$A$205,0))="","","."&amp;INDEX(Variables!$D$5:$D$205,MATCH($A1860,Variables!$A$5:$A$205,0)))&amp;"."&amp;K$5</f>
        <v/>
      </c>
      <c r="L1860" s="38">
        <f>MAX(INDEX(L$292:L$303,$D1860)+L1851*(1+$E1860),0.01)</f>
        <v/>
      </c>
      <c r="M1860" s="37">
        <f>MAX(INDEX(M$292:M$303,$D1860)+M1851*(1+$E1860),0.01)</f>
        <v/>
      </c>
      <c r="N1860" s="37">
        <f>MAX(INDEX(N$292:N$303,$D1860)+N1851*(1+$E1860),0.01)</f>
        <v/>
      </c>
      <c r="O1860" s="37">
        <f>MAX(INDEX(O$292:O$303,$D1860)+O1851*(1+$E1860),0.01)</f>
        <v/>
      </c>
      <c r="P1860" s="37">
        <f>MAX(INDEX(P$292:P$303,$D1860)+P1851*(1+$E1860),0.01)</f>
        <v/>
      </c>
      <c r="Q1860" s="37">
        <f>MAX(INDEX(Q$292:Q$303,$D1860)+Q1851*(1+$E1860),0.01)</f>
        <v/>
      </c>
      <c r="R1860" s="37">
        <f>MAX(INDEX(R$292:R$303,$D1860)+R1851*(1+$E1860),0.01)</f>
        <v/>
      </c>
      <c r="S1860" s="37">
        <f>MAX(INDEX(S$292:S$303,$D1860)+S1851*(1+$E1860),0.01)</f>
        <v/>
      </c>
      <c r="T1860" s="37">
        <f>MAX(INDEX(T$292:T$303,$D1860)+T1851*(1+$E1860),0.01)</f>
        <v/>
      </c>
      <c r="U1860" s="37">
        <f>MAX(INDEX(U$292:U$303,$D1860)+U1851*(1+$E1860),0.01)</f>
        <v/>
      </c>
      <c r="V1860" s="37">
        <f>MAX(INDEX(V$292:V$303,$D1860)+V1851*(1+$E1860),0.01)</f>
        <v/>
      </c>
      <c r="W1860" s="37">
        <f>MAX(INDEX(W$292:W$303,$D1860)+W1851*(1+$E1860),0.01)</f>
        <v/>
      </c>
      <c r="X1860" s="37">
        <f>MAX(INDEX(X$292:X$303,$D1860)+X1851*(1+$E1860),0.01)</f>
        <v/>
      </c>
      <c r="Y1860" s="37">
        <f>MAX(INDEX(Y$292:Y$303,$D1860)+Y1851*(1+$E1860),0.01)</f>
        <v/>
      </c>
      <c r="Z1860" s="37">
        <f>MAX(INDEX(Z$292:Z$303,$D1860)+Z1851*(1+$E1860),0.01)</f>
        <v/>
      </c>
      <c r="AA1860" s="37">
        <f>MAX(INDEX(AA$292:AA$303,$D1860)+AA1851*(1+$E1860),0.01)</f>
        <v/>
      </c>
      <c r="AB1860" s="37">
        <f>MAX(INDEX(AB$292:AB$303,$D1860)+AB1851*(1+$E1860),0.01)</f>
        <v/>
      </c>
      <c r="AC1860" s="37">
        <f>MAX(INDEX(AC$292:AC$303,$D1860)+AC1851*(1+$E1860),0.01)</f>
        <v/>
      </c>
      <c r="AD1860" s="40">
        <f>POSTTAX(INDEX(AD$292:AD$303,$D1860),AD1851,$E1860)</f>
        <v/>
      </c>
      <c r="AF1860" s="11">
        <f>LOWER(Settings!$C$4)&amp;".mit."&amp;$A1860&amp;IF($C1860="","","."&amp;$C1860&amp;"."&amp;$B1860)&amp;IF(INDEX(Variables!$D$5:$D$205,MATCH($A1860,Variables!$A$5:$A$205,0))="","","."&amp;INDEX(Variables!$D$5:$D$205,MATCH($A1860,Variables!$A$5:$A$205,0)))&amp;"."&amp;AF$5</f>
        <v/>
      </c>
      <c r="AG1860" s="38">
        <f>MAX(INDEX(AG$292:AG$303,$D1860)+AG1851*(1+$E1860),0.01)</f>
        <v/>
      </c>
      <c r="AH1860" s="37">
        <f>MAX(INDEX(AH$292:AH$303,$D1860)+AH1851*(1+$E1860),0.01)</f>
        <v/>
      </c>
      <c r="AI1860" s="37">
        <f>MAX(INDEX(AI$292:AI$303,$D1860)+AI1851*(1+$E1860),0.01)</f>
        <v/>
      </c>
      <c r="AJ1860" s="37">
        <f>MAX(INDEX(AJ$292:AJ$303,$D1860)+AJ1851*(1+$E1860),0.01)</f>
        <v/>
      </c>
      <c r="AK1860" s="37">
        <f>MAX(INDEX(AK$292:AK$303,$D1860)+AK1851*(1+$E1860),0.01)</f>
        <v/>
      </c>
      <c r="AL1860" s="37">
        <f>MAX(INDEX(AL$292:AL$303,$D1860)+AL1851*(1+$E1860),0.01)</f>
        <v/>
      </c>
      <c r="AM1860" s="37">
        <f>MAX(INDEX(AM$292:AM$303,$D1860)+AM1851*(1+$E1860),0.01)</f>
        <v/>
      </c>
      <c r="AN1860" s="37">
        <f>MAX(INDEX(AN$292:AN$303,$D1860)+AN1851*(1+$E1860),0.01)</f>
        <v/>
      </c>
      <c r="AO1860" s="37">
        <f>MAX(INDEX(AO$292:AO$303,$D1860)+AO1851*(1+$E1860),0.01)</f>
        <v/>
      </c>
      <c r="AP1860" s="37">
        <f>MAX(INDEX(AP$292:AP$303,$D1860)+AP1851*(1+$E1860),0.01)</f>
        <v/>
      </c>
      <c r="AQ1860" s="37">
        <f>MAX(INDEX(AQ$292:AQ$303,$D1860)+AQ1851*(1+$E1860),0.01)</f>
        <v/>
      </c>
      <c r="AR1860" s="37">
        <f>MAX(INDEX(AR$292:AR$303,$D1860)+AR1851*(1+$E1860),0.01)</f>
        <v/>
      </c>
      <c r="AS1860" s="37">
        <f>MAX(INDEX(AS$292:AS$303,$D1860)+AS1851*(1+$E1860),0.01)</f>
        <v/>
      </c>
      <c r="AT1860" s="37">
        <f>MAX(INDEX(AT$292:AT$303,$D1860)+AT1851*(1+$E1860),0.01)</f>
        <v/>
      </c>
      <c r="AU1860" s="37">
        <f>MAX(INDEX(AU$292:AU$303,$D1860)+AU1851*(1+$E1860),0.01)</f>
        <v/>
      </c>
      <c r="AV1860" s="37">
        <f>MAX(INDEX(AV$292:AV$303,$D1860)+AV1851*(1+$E1860),0.01)</f>
        <v/>
      </c>
      <c r="AW1860" s="37">
        <f>MAX(INDEX(AW$292:AW$303,$D1860)+AW1851*(1+$E1860),0.01)</f>
        <v/>
      </c>
      <c r="AX1860" s="37">
        <f>MAX(INDEX(AX$292:AX$303,$D1860)+AX1851*(1+$E1860),0.01)</f>
        <v/>
      </c>
      <c r="AY1860" s="40">
        <f>POSTTAX(INDEX(AY$292:AY$303,$D1860),AY1851,$E1860)</f>
        <v/>
      </c>
    </row>
    <row r="1861" hidden="1" outlineLevel="2">
      <c r="A1861" s="14" t="inlineStr">
        <is>
          <t>atp</t>
        </is>
      </c>
      <c r="B1861" s="14" t="inlineStr">
        <is>
          <t>nga</t>
        </is>
      </c>
      <c r="C1861" s="14" t="inlineStr">
        <is>
          <t>cst</t>
        </is>
      </c>
      <c r="D1861" s="37">
        <f>INDEX(Inputs!$R$5:$R$132,MATCH($B1861&amp;"|"&amp;$C1861,Inputs!$A$5:$A$132,0))</f>
        <v/>
      </c>
      <c r="E1861" s="37">
        <f>INDEX(Inputs!$S$5:$S$132,MATCH($B1861&amp;"|"&amp;$C1861,Inputs!$A$5:$A$132,0))</f>
        <v/>
      </c>
      <c r="F1861" s="36" t="n"/>
      <c r="G1861" s="36" t="n"/>
      <c r="H1861" s="14">
        <f>INDEX(Variables!$B$5:$B$205,MATCH($A1861,Variables!$A$5:$A$205,0))&amp;IF($C1861="",""," | "&amp;INDEX(Mapping!$B$5:$B$26,MATCH($C1861,Mapping!$A$5:$A$26,0))&amp;" | "&amp;INDEX(Mapping!$B$30:$B$46,MATCH($B1861,Mapping!$A$30:$A$46,0)))</f>
        <v/>
      </c>
      <c r="I1861" s="14">
        <f>INDEX(Variables!$C$5:$C$205,MATCH($A1861,Variables!$A$5:$A$205,0))</f>
        <v/>
      </c>
      <c r="J1861" s="14">
        <f>INDEX(Variables!$E$5:$E$205,MATCH($A1861,Variables!$A$5:$A$205,0))</f>
        <v/>
      </c>
      <c r="K1861" s="11">
        <f>LOWER(Settings!$C$4)&amp;".mit."&amp;$A1861&amp;IF($C1861="","","."&amp;$C1861&amp;"."&amp;$B1861)&amp;IF(INDEX(Variables!$D$5:$D$205,MATCH($A1861,Variables!$A$5:$A$205,0))="","","."&amp;INDEX(Variables!$D$5:$D$205,MATCH($A1861,Variables!$A$5:$A$205,0)))&amp;"."&amp;K$5</f>
        <v/>
      </c>
      <c r="L1861" s="38">
        <f>MAX(INDEX(L$292:L$303,$D1861)+L1852*(1+$E1861),0.01)</f>
        <v/>
      </c>
      <c r="M1861" s="37">
        <f>MAX(INDEX(M$292:M$303,$D1861)+M1852*(1+$E1861),0.01)</f>
        <v/>
      </c>
      <c r="N1861" s="37">
        <f>MAX(INDEX(N$292:N$303,$D1861)+N1852*(1+$E1861),0.01)</f>
        <v/>
      </c>
      <c r="O1861" s="37">
        <f>MAX(INDEX(O$292:O$303,$D1861)+O1852*(1+$E1861),0.01)</f>
        <v/>
      </c>
      <c r="P1861" s="37">
        <f>MAX(INDEX(P$292:P$303,$D1861)+P1852*(1+$E1861),0.01)</f>
        <v/>
      </c>
      <c r="Q1861" s="37">
        <f>MAX(INDEX(Q$292:Q$303,$D1861)+Q1852*(1+$E1861),0.01)</f>
        <v/>
      </c>
      <c r="R1861" s="37">
        <f>MAX(INDEX(R$292:R$303,$D1861)+R1852*(1+$E1861),0.01)</f>
        <v/>
      </c>
      <c r="S1861" s="37">
        <f>MAX(INDEX(S$292:S$303,$D1861)+S1852*(1+$E1861),0.01)</f>
        <v/>
      </c>
      <c r="T1861" s="37">
        <f>MAX(INDEX(T$292:T$303,$D1861)+T1852*(1+$E1861),0.01)</f>
        <v/>
      </c>
      <c r="U1861" s="37">
        <f>MAX(INDEX(U$292:U$303,$D1861)+U1852*(1+$E1861),0.01)</f>
        <v/>
      </c>
      <c r="V1861" s="37">
        <f>MAX(INDEX(V$292:V$303,$D1861)+V1852*(1+$E1861),0.01)</f>
        <v/>
      </c>
      <c r="W1861" s="37">
        <f>MAX(INDEX(W$292:W$303,$D1861)+W1852*(1+$E1861),0.01)</f>
        <v/>
      </c>
      <c r="X1861" s="37">
        <f>MAX(INDEX(X$292:X$303,$D1861)+X1852*(1+$E1861),0.01)</f>
        <v/>
      </c>
      <c r="Y1861" s="37">
        <f>MAX(INDEX(Y$292:Y$303,$D1861)+Y1852*(1+$E1861),0.01)</f>
        <v/>
      </c>
      <c r="Z1861" s="37">
        <f>MAX(INDEX(Z$292:Z$303,$D1861)+Z1852*(1+$E1861),0.01)</f>
        <v/>
      </c>
      <c r="AA1861" s="37">
        <f>MAX(INDEX(AA$292:AA$303,$D1861)+AA1852*(1+$E1861),0.01)</f>
        <v/>
      </c>
      <c r="AB1861" s="37">
        <f>MAX(INDEX(AB$292:AB$303,$D1861)+AB1852*(1+$E1861),0.01)</f>
        <v/>
      </c>
      <c r="AC1861" s="37">
        <f>MAX(INDEX(AC$292:AC$303,$D1861)+AC1852*(1+$E1861),0.01)</f>
        <v/>
      </c>
      <c r="AD1861" s="40">
        <f>POSTTAX(INDEX(AD$292:AD$303,$D1861),AD1852,$E1861)</f>
        <v/>
      </c>
      <c r="AF1861" s="11">
        <f>LOWER(Settings!$C$4)&amp;".mit."&amp;$A1861&amp;IF($C1861="","","."&amp;$C1861&amp;"."&amp;$B1861)&amp;IF(INDEX(Variables!$D$5:$D$205,MATCH($A1861,Variables!$A$5:$A$205,0))="","","."&amp;INDEX(Variables!$D$5:$D$205,MATCH($A1861,Variables!$A$5:$A$205,0)))&amp;"."&amp;AF$5</f>
        <v/>
      </c>
      <c r="AG1861" s="38">
        <f>MAX(INDEX(AG$292:AG$303,$D1861)+AG1852*(1+$E1861),0.01)</f>
        <v/>
      </c>
      <c r="AH1861" s="37">
        <f>MAX(INDEX(AH$292:AH$303,$D1861)+AH1852*(1+$E1861),0.01)</f>
        <v/>
      </c>
      <c r="AI1861" s="37">
        <f>MAX(INDEX(AI$292:AI$303,$D1861)+AI1852*(1+$E1861),0.01)</f>
        <v/>
      </c>
      <c r="AJ1861" s="37">
        <f>MAX(INDEX(AJ$292:AJ$303,$D1861)+AJ1852*(1+$E1861),0.01)</f>
        <v/>
      </c>
      <c r="AK1861" s="37">
        <f>MAX(INDEX(AK$292:AK$303,$D1861)+AK1852*(1+$E1861),0.01)</f>
        <v/>
      </c>
      <c r="AL1861" s="37">
        <f>MAX(INDEX(AL$292:AL$303,$D1861)+AL1852*(1+$E1861),0.01)</f>
        <v/>
      </c>
      <c r="AM1861" s="37">
        <f>MAX(INDEX(AM$292:AM$303,$D1861)+AM1852*(1+$E1861),0.01)</f>
        <v/>
      </c>
      <c r="AN1861" s="37">
        <f>MAX(INDEX(AN$292:AN$303,$D1861)+AN1852*(1+$E1861),0.01)</f>
        <v/>
      </c>
      <c r="AO1861" s="37">
        <f>MAX(INDEX(AO$292:AO$303,$D1861)+AO1852*(1+$E1861),0.01)</f>
        <v/>
      </c>
      <c r="AP1861" s="37">
        <f>MAX(INDEX(AP$292:AP$303,$D1861)+AP1852*(1+$E1861),0.01)</f>
        <v/>
      </c>
      <c r="AQ1861" s="37">
        <f>MAX(INDEX(AQ$292:AQ$303,$D1861)+AQ1852*(1+$E1861),0.01)</f>
        <v/>
      </c>
      <c r="AR1861" s="37">
        <f>MAX(INDEX(AR$292:AR$303,$D1861)+AR1852*(1+$E1861),0.01)</f>
        <v/>
      </c>
      <c r="AS1861" s="37">
        <f>MAX(INDEX(AS$292:AS$303,$D1861)+AS1852*(1+$E1861),0.01)</f>
        <v/>
      </c>
      <c r="AT1861" s="37">
        <f>MAX(INDEX(AT$292:AT$303,$D1861)+AT1852*(1+$E1861),0.01)</f>
        <v/>
      </c>
      <c r="AU1861" s="37">
        <f>MAX(INDEX(AU$292:AU$303,$D1861)+AU1852*(1+$E1861),0.01)</f>
        <v/>
      </c>
      <c r="AV1861" s="37">
        <f>MAX(INDEX(AV$292:AV$303,$D1861)+AV1852*(1+$E1861),0.01)</f>
        <v/>
      </c>
      <c r="AW1861" s="37">
        <f>MAX(INDEX(AW$292:AW$303,$D1861)+AW1852*(1+$E1861),0.01)</f>
        <v/>
      </c>
      <c r="AX1861" s="37">
        <f>MAX(INDEX(AX$292:AX$303,$D1861)+AX1852*(1+$E1861),0.01)</f>
        <v/>
      </c>
      <c r="AY1861" s="40">
        <f>POSTTAX(INDEX(AY$292:AY$303,$D1861),AY1852,$E1861)</f>
        <v/>
      </c>
    </row>
    <row r="1862" hidden="1" outlineLevel="2">
      <c r="A1862" s="14" t="inlineStr">
        <is>
          <t>atp</t>
        </is>
      </c>
      <c r="B1862" s="14" t="inlineStr">
        <is>
          <t>gso</t>
        </is>
      </c>
      <c r="C1862" s="14" t="inlineStr">
        <is>
          <t>cst</t>
        </is>
      </c>
      <c r="D1862" s="37">
        <f>INDEX(Inputs!$R$5:$R$132,MATCH($B1862&amp;"|"&amp;$C1862,Inputs!$A$5:$A$132,0))</f>
        <v/>
      </c>
      <c r="E1862" s="37">
        <f>INDEX(Inputs!$S$5:$S$132,MATCH($B1862&amp;"|"&amp;$C1862,Inputs!$A$5:$A$132,0))</f>
        <v/>
      </c>
      <c r="F1862" s="36" t="n"/>
      <c r="G1862" s="36" t="n"/>
      <c r="H1862" s="14">
        <f>INDEX(Variables!$B$5:$B$205,MATCH($A1862,Variables!$A$5:$A$205,0))&amp;IF($C1862="",""," | "&amp;INDEX(Mapping!$B$5:$B$26,MATCH($C1862,Mapping!$A$5:$A$26,0))&amp;" | "&amp;INDEX(Mapping!$B$30:$B$46,MATCH($B1862,Mapping!$A$30:$A$46,0)))</f>
        <v/>
      </c>
      <c r="I1862" s="14">
        <f>INDEX(Variables!$C$5:$C$205,MATCH($A1862,Variables!$A$5:$A$205,0))</f>
        <v/>
      </c>
      <c r="J1862" s="14">
        <f>INDEX(Variables!$E$5:$E$205,MATCH($A1862,Variables!$A$5:$A$205,0))</f>
        <v/>
      </c>
      <c r="K1862" s="11">
        <f>LOWER(Settings!$C$4)&amp;".mit."&amp;$A1862&amp;IF($C1862="","","."&amp;$C1862&amp;"."&amp;$B1862)&amp;IF(INDEX(Variables!$D$5:$D$205,MATCH($A1862,Variables!$A$5:$A$205,0))="","","."&amp;INDEX(Variables!$D$5:$D$205,MATCH($A1862,Variables!$A$5:$A$205,0)))&amp;"."&amp;K$5</f>
        <v/>
      </c>
      <c r="L1862" s="38">
        <f>MAX(INDEX(L$292:L$303,$D1862)+L1853*(1+$E1862),0.01)</f>
        <v/>
      </c>
      <c r="M1862" s="37">
        <f>MAX(INDEX(M$292:M$303,$D1862)+M1853*(1+$E1862),0.01)</f>
        <v/>
      </c>
      <c r="N1862" s="37">
        <f>MAX(INDEX(N$292:N$303,$D1862)+N1853*(1+$E1862),0.01)</f>
        <v/>
      </c>
      <c r="O1862" s="37">
        <f>MAX(INDEX(O$292:O$303,$D1862)+O1853*(1+$E1862),0.01)</f>
        <v/>
      </c>
      <c r="P1862" s="37">
        <f>MAX(INDEX(P$292:P$303,$D1862)+P1853*(1+$E1862),0.01)</f>
        <v/>
      </c>
      <c r="Q1862" s="37">
        <f>MAX(INDEX(Q$292:Q$303,$D1862)+Q1853*(1+$E1862),0.01)</f>
        <v/>
      </c>
      <c r="R1862" s="37">
        <f>MAX(INDEX(R$292:R$303,$D1862)+R1853*(1+$E1862),0.01)</f>
        <v/>
      </c>
      <c r="S1862" s="37">
        <f>MAX(INDEX(S$292:S$303,$D1862)+S1853*(1+$E1862),0.01)</f>
        <v/>
      </c>
      <c r="T1862" s="37">
        <f>MAX(INDEX(T$292:T$303,$D1862)+T1853*(1+$E1862),0.01)</f>
        <v/>
      </c>
      <c r="U1862" s="37">
        <f>MAX(INDEX(U$292:U$303,$D1862)+U1853*(1+$E1862),0.01)</f>
        <v/>
      </c>
      <c r="V1862" s="37">
        <f>MAX(INDEX(V$292:V$303,$D1862)+V1853*(1+$E1862),0.01)</f>
        <v/>
      </c>
      <c r="W1862" s="37">
        <f>MAX(INDEX(W$292:W$303,$D1862)+W1853*(1+$E1862),0.01)</f>
        <v/>
      </c>
      <c r="X1862" s="37">
        <f>MAX(INDEX(X$292:X$303,$D1862)+X1853*(1+$E1862),0.01)</f>
        <v/>
      </c>
      <c r="Y1862" s="37">
        <f>MAX(INDEX(Y$292:Y$303,$D1862)+Y1853*(1+$E1862),0.01)</f>
        <v/>
      </c>
      <c r="Z1862" s="37">
        <f>MAX(INDEX(Z$292:Z$303,$D1862)+Z1853*(1+$E1862),0.01)</f>
        <v/>
      </c>
      <c r="AA1862" s="37">
        <f>MAX(INDEX(AA$292:AA$303,$D1862)+AA1853*(1+$E1862),0.01)</f>
        <v/>
      </c>
      <c r="AB1862" s="37">
        <f>MAX(INDEX(AB$292:AB$303,$D1862)+AB1853*(1+$E1862),0.01)</f>
        <v/>
      </c>
      <c r="AC1862" s="37">
        <f>MAX(INDEX(AC$292:AC$303,$D1862)+AC1853*(1+$E1862),0.01)</f>
        <v/>
      </c>
      <c r="AD1862" s="40">
        <f>POSTTAX(INDEX(AD$292:AD$303,$D1862),AD1853,$E1862)</f>
        <v/>
      </c>
      <c r="AF1862" s="11">
        <f>LOWER(Settings!$C$4)&amp;".mit."&amp;$A1862&amp;IF($C1862="","","."&amp;$C1862&amp;"."&amp;$B1862)&amp;IF(INDEX(Variables!$D$5:$D$205,MATCH($A1862,Variables!$A$5:$A$205,0))="","","."&amp;INDEX(Variables!$D$5:$D$205,MATCH($A1862,Variables!$A$5:$A$205,0)))&amp;"."&amp;AF$5</f>
        <v/>
      </c>
      <c r="AG1862" s="38">
        <f>MAX(INDEX(AG$292:AG$303,$D1862)+AG1853*(1+$E1862),0.01)</f>
        <v/>
      </c>
      <c r="AH1862" s="37">
        <f>MAX(INDEX(AH$292:AH$303,$D1862)+AH1853*(1+$E1862),0.01)</f>
        <v/>
      </c>
      <c r="AI1862" s="37">
        <f>MAX(INDEX(AI$292:AI$303,$D1862)+AI1853*(1+$E1862),0.01)</f>
        <v/>
      </c>
      <c r="AJ1862" s="37">
        <f>MAX(INDEX(AJ$292:AJ$303,$D1862)+AJ1853*(1+$E1862),0.01)</f>
        <v/>
      </c>
      <c r="AK1862" s="37">
        <f>MAX(INDEX(AK$292:AK$303,$D1862)+AK1853*(1+$E1862),0.01)</f>
        <v/>
      </c>
      <c r="AL1862" s="37">
        <f>MAX(INDEX(AL$292:AL$303,$D1862)+AL1853*(1+$E1862),0.01)</f>
        <v/>
      </c>
      <c r="AM1862" s="37">
        <f>MAX(INDEX(AM$292:AM$303,$D1862)+AM1853*(1+$E1862),0.01)</f>
        <v/>
      </c>
      <c r="AN1862" s="37">
        <f>MAX(INDEX(AN$292:AN$303,$D1862)+AN1853*(1+$E1862),0.01)</f>
        <v/>
      </c>
      <c r="AO1862" s="37">
        <f>MAX(INDEX(AO$292:AO$303,$D1862)+AO1853*(1+$E1862),0.01)</f>
        <v/>
      </c>
      <c r="AP1862" s="37">
        <f>MAX(INDEX(AP$292:AP$303,$D1862)+AP1853*(1+$E1862),0.01)</f>
        <v/>
      </c>
      <c r="AQ1862" s="37">
        <f>MAX(INDEX(AQ$292:AQ$303,$D1862)+AQ1853*(1+$E1862),0.01)</f>
        <v/>
      </c>
      <c r="AR1862" s="37">
        <f>MAX(INDEX(AR$292:AR$303,$D1862)+AR1853*(1+$E1862),0.01)</f>
        <v/>
      </c>
      <c r="AS1862" s="37">
        <f>MAX(INDEX(AS$292:AS$303,$D1862)+AS1853*(1+$E1862),0.01)</f>
        <v/>
      </c>
      <c r="AT1862" s="37">
        <f>MAX(INDEX(AT$292:AT$303,$D1862)+AT1853*(1+$E1862),0.01)</f>
        <v/>
      </c>
      <c r="AU1862" s="37">
        <f>MAX(INDEX(AU$292:AU$303,$D1862)+AU1853*(1+$E1862),0.01)</f>
        <v/>
      </c>
      <c r="AV1862" s="37">
        <f>MAX(INDEX(AV$292:AV$303,$D1862)+AV1853*(1+$E1862),0.01)</f>
        <v/>
      </c>
      <c r="AW1862" s="37">
        <f>MAX(INDEX(AW$292:AW$303,$D1862)+AW1853*(1+$E1862),0.01)</f>
        <v/>
      </c>
      <c r="AX1862" s="37">
        <f>MAX(INDEX(AX$292:AX$303,$D1862)+AX1853*(1+$E1862),0.01)</f>
        <v/>
      </c>
      <c r="AY1862" s="40">
        <f>POSTTAX(INDEX(AY$292:AY$303,$D1862),AY1853,$E1862)</f>
        <v/>
      </c>
    </row>
    <row r="1863" hidden="1" outlineLevel="2">
      <c r="A1863" s="14" t="inlineStr">
        <is>
          <t>atp</t>
        </is>
      </c>
      <c r="B1863" s="14" t="inlineStr">
        <is>
          <t>die</t>
        </is>
      </c>
      <c r="C1863" s="14" t="inlineStr">
        <is>
          <t>cst</t>
        </is>
      </c>
      <c r="D1863" s="37">
        <f>INDEX(Inputs!$R$5:$R$132,MATCH($B1863&amp;"|"&amp;$C1863,Inputs!$A$5:$A$132,0))</f>
        <v/>
      </c>
      <c r="E1863" s="37">
        <f>INDEX(Inputs!$S$5:$S$132,MATCH($B1863&amp;"|"&amp;$C1863,Inputs!$A$5:$A$132,0))</f>
        <v/>
      </c>
      <c r="F1863" s="36" t="n"/>
      <c r="G1863" s="36" t="n"/>
      <c r="H1863" s="14">
        <f>INDEX(Variables!$B$5:$B$205,MATCH($A1863,Variables!$A$5:$A$205,0))&amp;IF($C1863="",""," | "&amp;INDEX(Mapping!$B$5:$B$26,MATCH($C1863,Mapping!$A$5:$A$26,0))&amp;" | "&amp;INDEX(Mapping!$B$30:$B$46,MATCH($B1863,Mapping!$A$30:$A$46,0)))</f>
        <v/>
      </c>
      <c r="I1863" s="14">
        <f>INDEX(Variables!$C$5:$C$205,MATCH($A1863,Variables!$A$5:$A$205,0))</f>
        <v/>
      </c>
      <c r="J1863" s="14">
        <f>INDEX(Variables!$E$5:$E$205,MATCH($A1863,Variables!$A$5:$A$205,0))</f>
        <v/>
      </c>
      <c r="K1863" s="11">
        <f>LOWER(Settings!$C$4)&amp;".mit."&amp;$A1863&amp;IF($C1863="","","."&amp;$C1863&amp;"."&amp;$B1863)&amp;IF(INDEX(Variables!$D$5:$D$205,MATCH($A1863,Variables!$A$5:$A$205,0))="","","."&amp;INDEX(Variables!$D$5:$D$205,MATCH($A1863,Variables!$A$5:$A$205,0)))&amp;"."&amp;K$5</f>
        <v/>
      </c>
      <c r="L1863" s="38">
        <f>MAX(INDEX(L$292:L$303,$D1863)+L1854*(1+$E1863),0.01)</f>
        <v/>
      </c>
      <c r="M1863" s="37">
        <f>MAX(INDEX(M$292:M$303,$D1863)+M1854*(1+$E1863),0.01)</f>
        <v/>
      </c>
      <c r="N1863" s="37">
        <f>MAX(INDEX(N$292:N$303,$D1863)+N1854*(1+$E1863),0.01)</f>
        <v/>
      </c>
      <c r="O1863" s="37">
        <f>MAX(INDEX(O$292:O$303,$D1863)+O1854*(1+$E1863),0.01)</f>
        <v/>
      </c>
      <c r="P1863" s="37">
        <f>MAX(INDEX(P$292:P$303,$D1863)+P1854*(1+$E1863),0.01)</f>
        <v/>
      </c>
      <c r="Q1863" s="37">
        <f>MAX(INDEX(Q$292:Q$303,$D1863)+Q1854*(1+$E1863),0.01)</f>
        <v/>
      </c>
      <c r="R1863" s="37">
        <f>MAX(INDEX(R$292:R$303,$D1863)+R1854*(1+$E1863),0.01)</f>
        <v/>
      </c>
      <c r="S1863" s="37">
        <f>MAX(INDEX(S$292:S$303,$D1863)+S1854*(1+$E1863),0.01)</f>
        <v/>
      </c>
      <c r="T1863" s="37">
        <f>MAX(INDEX(T$292:T$303,$D1863)+T1854*(1+$E1863),0.01)</f>
        <v/>
      </c>
      <c r="U1863" s="37">
        <f>MAX(INDEX(U$292:U$303,$D1863)+U1854*(1+$E1863),0.01)</f>
        <v/>
      </c>
      <c r="V1863" s="37">
        <f>MAX(INDEX(V$292:V$303,$D1863)+V1854*(1+$E1863),0.01)</f>
        <v/>
      </c>
      <c r="W1863" s="37">
        <f>MAX(INDEX(W$292:W$303,$D1863)+W1854*(1+$E1863),0.01)</f>
        <v/>
      </c>
      <c r="X1863" s="37">
        <f>MAX(INDEX(X$292:X$303,$D1863)+X1854*(1+$E1863),0.01)</f>
        <v/>
      </c>
      <c r="Y1863" s="37">
        <f>MAX(INDEX(Y$292:Y$303,$D1863)+Y1854*(1+$E1863),0.01)</f>
        <v/>
      </c>
      <c r="Z1863" s="37">
        <f>MAX(INDEX(Z$292:Z$303,$D1863)+Z1854*(1+$E1863),0.01)</f>
        <v/>
      </c>
      <c r="AA1863" s="37">
        <f>MAX(INDEX(AA$292:AA$303,$D1863)+AA1854*(1+$E1863),0.01)</f>
        <v/>
      </c>
      <c r="AB1863" s="37">
        <f>MAX(INDEX(AB$292:AB$303,$D1863)+AB1854*(1+$E1863),0.01)</f>
        <v/>
      </c>
      <c r="AC1863" s="37">
        <f>MAX(INDEX(AC$292:AC$303,$D1863)+AC1854*(1+$E1863),0.01)</f>
        <v/>
      </c>
      <c r="AD1863" s="40">
        <f>POSTTAX(INDEX(AD$292:AD$303,$D1863),AD1854,$E1863)</f>
        <v/>
      </c>
      <c r="AF1863" s="11">
        <f>LOWER(Settings!$C$4)&amp;".mit."&amp;$A1863&amp;IF($C1863="","","."&amp;$C1863&amp;"."&amp;$B1863)&amp;IF(INDEX(Variables!$D$5:$D$205,MATCH($A1863,Variables!$A$5:$A$205,0))="","","."&amp;INDEX(Variables!$D$5:$D$205,MATCH($A1863,Variables!$A$5:$A$205,0)))&amp;"."&amp;AF$5</f>
        <v/>
      </c>
      <c r="AG1863" s="38">
        <f>MAX(INDEX(AG$292:AG$303,$D1863)+AG1854*(1+$E1863),0.01)</f>
        <v/>
      </c>
      <c r="AH1863" s="37">
        <f>MAX(INDEX(AH$292:AH$303,$D1863)+AH1854*(1+$E1863),0.01)</f>
        <v/>
      </c>
      <c r="AI1863" s="37">
        <f>MAX(INDEX(AI$292:AI$303,$D1863)+AI1854*(1+$E1863),0.01)</f>
        <v/>
      </c>
      <c r="AJ1863" s="37">
        <f>MAX(INDEX(AJ$292:AJ$303,$D1863)+AJ1854*(1+$E1863),0.01)</f>
        <v/>
      </c>
      <c r="AK1863" s="37">
        <f>MAX(INDEX(AK$292:AK$303,$D1863)+AK1854*(1+$E1863),0.01)</f>
        <v/>
      </c>
      <c r="AL1863" s="37">
        <f>MAX(INDEX(AL$292:AL$303,$D1863)+AL1854*(1+$E1863),0.01)</f>
        <v/>
      </c>
      <c r="AM1863" s="37">
        <f>MAX(INDEX(AM$292:AM$303,$D1863)+AM1854*(1+$E1863),0.01)</f>
        <v/>
      </c>
      <c r="AN1863" s="37">
        <f>MAX(INDEX(AN$292:AN$303,$D1863)+AN1854*(1+$E1863),0.01)</f>
        <v/>
      </c>
      <c r="AO1863" s="37">
        <f>MAX(INDEX(AO$292:AO$303,$D1863)+AO1854*(1+$E1863),0.01)</f>
        <v/>
      </c>
      <c r="AP1863" s="37">
        <f>MAX(INDEX(AP$292:AP$303,$D1863)+AP1854*(1+$E1863),0.01)</f>
        <v/>
      </c>
      <c r="AQ1863" s="37">
        <f>MAX(INDEX(AQ$292:AQ$303,$D1863)+AQ1854*(1+$E1863),0.01)</f>
        <v/>
      </c>
      <c r="AR1863" s="37">
        <f>MAX(INDEX(AR$292:AR$303,$D1863)+AR1854*(1+$E1863),0.01)</f>
        <v/>
      </c>
      <c r="AS1863" s="37">
        <f>MAX(INDEX(AS$292:AS$303,$D1863)+AS1854*(1+$E1863),0.01)</f>
        <v/>
      </c>
      <c r="AT1863" s="37">
        <f>MAX(INDEX(AT$292:AT$303,$D1863)+AT1854*(1+$E1863),0.01)</f>
        <v/>
      </c>
      <c r="AU1863" s="37">
        <f>MAX(INDEX(AU$292:AU$303,$D1863)+AU1854*(1+$E1863),0.01)</f>
        <v/>
      </c>
      <c r="AV1863" s="37">
        <f>MAX(INDEX(AV$292:AV$303,$D1863)+AV1854*(1+$E1863),0.01)</f>
        <v/>
      </c>
      <c r="AW1863" s="37">
        <f>MAX(INDEX(AW$292:AW$303,$D1863)+AW1854*(1+$E1863),0.01)</f>
        <v/>
      </c>
      <c r="AX1863" s="37">
        <f>MAX(INDEX(AX$292:AX$303,$D1863)+AX1854*(1+$E1863),0.01)</f>
        <v/>
      </c>
      <c r="AY1863" s="40">
        <f>POSTTAX(INDEX(AY$292:AY$303,$D1863),AY1854,$E1863)</f>
        <v/>
      </c>
    </row>
    <row r="1864" hidden="1" outlineLevel="2">
      <c r="A1864" s="14" t="inlineStr">
        <is>
          <t>atp</t>
        </is>
      </c>
      <c r="B1864" s="14" t="inlineStr">
        <is>
          <t>lpg</t>
        </is>
      </c>
      <c r="C1864" s="14" t="inlineStr">
        <is>
          <t>cst</t>
        </is>
      </c>
      <c r="D1864" s="37">
        <f>INDEX(Inputs!$R$5:$R$132,MATCH($B1864&amp;"|"&amp;$C1864,Inputs!$A$5:$A$132,0))</f>
        <v/>
      </c>
      <c r="E1864" s="37">
        <f>INDEX(Inputs!$S$5:$S$132,MATCH($B1864&amp;"|"&amp;$C1864,Inputs!$A$5:$A$132,0))</f>
        <v/>
      </c>
      <c r="F1864" s="36" t="n"/>
      <c r="G1864" s="36" t="n"/>
      <c r="H1864" s="14">
        <f>INDEX(Variables!$B$5:$B$205,MATCH($A1864,Variables!$A$5:$A$205,0))&amp;IF($C1864="",""," | "&amp;INDEX(Mapping!$B$5:$B$26,MATCH($C1864,Mapping!$A$5:$A$26,0))&amp;" | "&amp;INDEX(Mapping!$B$30:$B$46,MATCH($B1864,Mapping!$A$30:$A$46,0)))</f>
        <v/>
      </c>
      <c r="I1864" s="14">
        <f>INDEX(Variables!$C$5:$C$205,MATCH($A1864,Variables!$A$5:$A$205,0))</f>
        <v/>
      </c>
      <c r="J1864" s="14">
        <f>INDEX(Variables!$E$5:$E$205,MATCH($A1864,Variables!$A$5:$A$205,0))</f>
        <v/>
      </c>
      <c r="K1864" s="11">
        <f>LOWER(Settings!$C$4)&amp;".mit."&amp;$A1864&amp;IF($C1864="","","."&amp;$C1864&amp;"."&amp;$B1864)&amp;IF(INDEX(Variables!$D$5:$D$205,MATCH($A1864,Variables!$A$5:$A$205,0))="","","."&amp;INDEX(Variables!$D$5:$D$205,MATCH($A1864,Variables!$A$5:$A$205,0)))&amp;"."&amp;K$5</f>
        <v/>
      </c>
      <c r="L1864" s="38">
        <f>MAX(INDEX(L$292:L$303,$D1864)+L1855*(1+$E1864),0.01)</f>
        <v/>
      </c>
      <c r="M1864" s="37">
        <f>MAX(INDEX(M$292:M$303,$D1864)+M1855*(1+$E1864),0.01)</f>
        <v/>
      </c>
      <c r="N1864" s="37">
        <f>MAX(INDEX(N$292:N$303,$D1864)+N1855*(1+$E1864),0.01)</f>
        <v/>
      </c>
      <c r="O1864" s="37">
        <f>MAX(INDEX(O$292:O$303,$D1864)+O1855*(1+$E1864),0.01)</f>
        <v/>
      </c>
      <c r="P1864" s="37">
        <f>MAX(INDEX(P$292:P$303,$D1864)+P1855*(1+$E1864),0.01)</f>
        <v/>
      </c>
      <c r="Q1864" s="37">
        <f>MAX(INDEX(Q$292:Q$303,$D1864)+Q1855*(1+$E1864),0.01)</f>
        <v/>
      </c>
      <c r="R1864" s="37">
        <f>MAX(INDEX(R$292:R$303,$D1864)+R1855*(1+$E1864),0.01)</f>
        <v/>
      </c>
      <c r="S1864" s="37">
        <f>MAX(INDEX(S$292:S$303,$D1864)+S1855*(1+$E1864),0.01)</f>
        <v/>
      </c>
      <c r="T1864" s="37">
        <f>MAX(INDEX(T$292:T$303,$D1864)+T1855*(1+$E1864),0.01)</f>
        <v/>
      </c>
      <c r="U1864" s="37">
        <f>MAX(INDEX(U$292:U$303,$D1864)+U1855*(1+$E1864),0.01)</f>
        <v/>
      </c>
      <c r="V1864" s="37">
        <f>MAX(INDEX(V$292:V$303,$D1864)+V1855*(1+$E1864),0.01)</f>
        <v/>
      </c>
      <c r="W1864" s="37">
        <f>MAX(INDEX(W$292:W$303,$D1864)+W1855*(1+$E1864),0.01)</f>
        <v/>
      </c>
      <c r="X1864" s="37">
        <f>MAX(INDEX(X$292:X$303,$D1864)+X1855*(1+$E1864),0.01)</f>
        <v/>
      </c>
      <c r="Y1864" s="37">
        <f>MAX(INDEX(Y$292:Y$303,$D1864)+Y1855*(1+$E1864),0.01)</f>
        <v/>
      </c>
      <c r="Z1864" s="37">
        <f>MAX(INDEX(Z$292:Z$303,$D1864)+Z1855*(1+$E1864),0.01)</f>
        <v/>
      </c>
      <c r="AA1864" s="37">
        <f>MAX(INDEX(AA$292:AA$303,$D1864)+AA1855*(1+$E1864),0.01)</f>
        <v/>
      </c>
      <c r="AB1864" s="37">
        <f>MAX(INDEX(AB$292:AB$303,$D1864)+AB1855*(1+$E1864),0.01)</f>
        <v/>
      </c>
      <c r="AC1864" s="37">
        <f>MAX(INDEX(AC$292:AC$303,$D1864)+AC1855*(1+$E1864),0.01)</f>
        <v/>
      </c>
      <c r="AD1864" s="40">
        <f>POSTTAX(INDEX(AD$292:AD$303,$D1864),AD1855,$E1864)</f>
        <v/>
      </c>
      <c r="AF1864" s="11">
        <f>LOWER(Settings!$C$4)&amp;".mit."&amp;$A1864&amp;IF($C1864="","","."&amp;$C1864&amp;"."&amp;$B1864)&amp;IF(INDEX(Variables!$D$5:$D$205,MATCH($A1864,Variables!$A$5:$A$205,0))="","","."&amp;INDEX(Variables!$D$5:$D$205,MATCH($A1864,Variables!$A$5:$A$205,0)))&amp;"."&amp;AF$5</f>
        <v/>
      </c>
      <c r="AG1864" s="38">
        <f>MAX(INDEX(AG$292:AG$303,$D1864)+AG1855*(1+$E1864),0.01)</f>
        <v/>
      </c>
      <c r="AH1864" s="37">
        <f>MAX(INDEX(AH$292:AH$303,$D1864)+AH1855*(1+$E1864),0.01)</f>
        <v/>
      </c>
      <c r="AI1864" s="37">
        <f>MAX(INDEX(AI$292:AI$303,$D1864)+AI1855*(1+$E1864),0.01)</f>
        <v/>
      </c>
      <c r="AJ1864" s="37">
        <f>MAX(INDEX(AJ$292:AJ$303,$D1864)+AJ1855*(1+$E1864),0.01)</f>
        <v/>
      </c>
      <c r="AK1864" s="37">
        <f>MAX(INDEX(AK$292:AK$303,$D1864)+AK1855*(1+$E1864),0.01)</f>
        <v/>
      </c>
      <c r="AL1864" s="37">
        <f>MAX(INDEX(AL$292:AL$303,$D1864)+AL1855*(1+$E1864),0.01)</f>
        <v/>
      </c>
      <c r="AM1864" s="37">
        <f>MAX(INDEX(AM$292:AM$303,$D1864)+AM1855*(1+$E1864),0.01)</f>
        <v/>
      </c>
      <c r="AN1864" s="37">
        <f>MAX(INDEX(AN$292:AN$303,$D1864)+AN1855*(1+$E1864),0.01)</f>
        <v/>
      </c>
      <c r="AO1864" s="37">
        <f>MAX(INDEX(AO$292:AO$303,$D1864)+AO1855*(1+$E1864),0.01)</f>
        <v/>
      </c>
      <c r="AP1864" s="37">
        <f>MAX(INDEX(AP$292:AP$303,$D1864)+AP1855*(1+$E1864),0.01)</f>
        <v/>
      </c>
      <c r="AQ1864" s="37">
        <f>MAX(INDEX(AQ$292:AQ$303,$D1864)+AQ1855*(1+$E1864),0.01)</f>
        <v/>
      </c>
      <c r="AR1864" s="37">
        <f>MAX(INDEX(AR$292:AR$303,$D1864)+AR1855*(1+$E1864),0.01)</f>
        <v/>
      </c>
      <c r="AS1864" s="37">
        <f>MAX(INDEX(AS$292:AS$303,$D1864)+AS1855*(1+$E1864),0.01)</f>
        <v/>
      </c>
      <c r="AT1864" s="37">
        <f>MAX(INDEX(AT$292:AT$303,$D1864)+AT1855*(1+$E1864),0.01)</f>
        <v/>
      </c>
      <c r="AU1864" s="37">
        <f>MAX(INDEX(AU$292:AU$303,$D1864)+AU1855*(1+$E1864),0.01)</f>
        <v/>
      </c>
      <c r="AV1864" s="37">
        <f>MAX(INDEX(AV$292:AV$303,$D1864)+AV1855*(1+$E1864),0.01)</f>
        <v/>
      </c>
      <c r="AW1864" s="37">
        <f>MAX(INDEX(AW$292:AW$303,$D1864)+AW1855*(1+$E1864),0.01)</f>
        <v/>
      </c>
      <c r="AX1864" s="37">
        <f>MAX(INDEX(AX$292:AX$303,$D1864)+AX1855*(1+$E1864),0.01)</f>
        <v/>
      </c>
      <c r="AY1864" s="40">
        <f>POSTTAX(INDEX(AY$292:AY$303,$D1864),AY1855,$E1864)</f>
        <v/>
      </c>
    </row>
    <row r="1865" hidden="1" outlineLevel="2">
      <c r="A1865" s="14" t="inlineStr">
        <is>
          <t>atp</t>
        </is>
      </c>
      <c r="B1865" s="14" t="inlineStr">
        <is>
          <t>ker</t>
        </is>
      </c>
      <c r="C1865" s="14" t="inlineStr">
        <is>
          <t>cst</t>
        </is>
      </c>
      <c r="D1865" s="37">
        <f>INDEX(Inputs!$R$5:$R$132,MATCH($B1865&amp;"|"&amp;$C1865,Inputs!$A$5:$A$132,0))</f>
        <v/>
      </c>
      <c r="E1865" s="37">
        <f>INDEX(Inputs!$S$5:$S$132,MATCH($B1865&amp;"|"&amp;$C1865,Inputs!$A$5:$A$132,0))</f>
        <v/>
      </c>
      <c r="F1865" s="36" t="n"/>
      <c r="G1865" s="36" t="n"/>
      <c r="H1865" s="14">
        <f>INDEX(Variables!$B$5:$B$205,MATCH($A1865,Variables!$A$5:$A$205,0))&amp;IF($C1865="",""," | "&amp;INDEX(Mapping!$B$5:$B$26,MATCH($C1865,Mapping!$A$5:$A$26,0))&amp;" | "&amp;INDEX(Mapping!$B$30:$B$46,MATCH($B1865,Mapping!$A$30:$A$46,0)))</f>
        <v/>
      </c>
      <c r="I1865" s="14">
        <f>INDEX(Variables!$C$5:$C$205,MATCH($A1865,Variables!$A$5:$A$205,0))</f>
        <v/>
      </c>
      <c r="J1865" s="14">
        <f>INDEX(Variables!$E$5:$E$205,MATCH($A1865,Variables!$A$5:$A$205,0))</f>
        <v/>
      </c>
      <c r="K1865" s="11">
        <f>LOWER(Settings!$C$4)&amp;".mit."&amp;$A1865&amp;IF($C1865="","","."&amp;$C1865&amp;"."&amp;$B1865)&amp;IF(INDEX(Variables!$D$5:$D$205,MATCH($A1865,Variables!$A$5:$A$205,0))="","","."&amp;INDEX(Variables!$D$5:$D$205,MATCH($A1865,Variables!$A$5:$A$205,0)))&amp;"."&amp;K$5</f>
        <v/>
      </c>
      <c r="L1865" s="38">
        <f>MAX(INDEX(L$292:L$303,$D1865)+L1856*(1+$E1865),0.01)</f>
        <v/>
      </c>
      <c r="M1865" s="37">
        <f>MAX(INDEX(M$292:M$303,$D1865)+M1856*(1+$E1865),0.01)</f>
        <v/>
      </c>
      <c r="N1865" s="37">
        <f>MAX(INDEX(N$292:N$303,$D1865)+N1856*(1+$E1865),0.01)</f>
        <v/>
      </c>
      <c r="O1865" s="37">
        <f>MAX(INDEX(O$292:O$303,$D1865)+O1856*(1+$E1865),0.01)</f>
        <v/>
      </c>
      <c r="P1865" s="37">
        <f>MAX(INDEX(P$292:P$303,$D1865)+P1856*(1+$E1865),0.01)</f>
        <v/>
      </c>
      <c r="Q1865" s="37">
        <f>MAX(INDEX(Q$292:Q$303,$D1865)+Q1856*(1+$E1865),0.01)</f>
        <v/>
      </c>
      <c r="R1865" s="37">
        <f>MAX(INDEX(R$292:R$303,$D1865)+R1856*(1+$E1865),0.01)</f>
        <v/>
      </c>
      <c r="S1865" s="37">
        <f>MAX(INDEX(S$292:S$303,$D1865)+S1856*(1+$E1865),0.01)</f>
        <v/>
      </c>
      <c r="T1865" s="37">
        <f>MAX(INDEX(T$292:T$303,$D1865)+T1856*(1+$E1865),0.01)</f>
        <v/>
      </c>
      <c r="U1865" s="37">
        <f>MAX(INDEX(U$292:U$303,$D1865)+U1856*(1+$E1865),0.01)</f>
        <v/>
      </c>
      <c r="V1865" s="37">
        <f>MAX(INDEX(V$292:V$303,$D1865)+V1856*(1+$E1865),0.01)</f>
        <v/>
      </c>
      <c r="W1865" s="37">
        <f>MAX(INDEX(W$292:W$303,$D1865)+W1856*(1+$E1865),0.01)</f>
        <v/>
      </c>
      <c r="X1865" s="37">
        <f>MAX(INDEX(X$292:X$303,$D1865)+X1856*(1+$E1865),0.01)</f>
        <v/>
      </c>
      <c r="Y1865" s="37">
        <f>MAX(INDEX(Y$292:Y$303,$D1865)+Y1856*(1+$E1865),0.01)</f>
        <v/>
      </c>
      <c r="Z1865" s="37">
        <f>MAX(INDEX(Z$292:Z$303,$D1865)+Z1856*(1+$E1865),0.01)</f>
        <v/>
      </c>
      <c r="AA1865" s="37">
        <f>MAX(INDEX(AA$292:AA$303,$D1865)+AA1856*(1+$E1865),0.01)</f>
        <v/>
      </c>
      <c r="AB1865" s="37">
        <f>MAX(INDEX(AB$292:AB$303,$D1865)+AB1856*(1+$E1865),0.01)</f>
        <v/>
      </c>
      <c r="AC1865" s="37">
        <f>MAX(INDEX(AC$292:AC$303,$D1865)+AC1856*(1+$E1865),0.01)</f>
        <v/>
      </c>
      <c r="AD1865" s="40">
        <f>POSTTAX(INDEX(AD$292:AD$303,$D1865),AD1856,$E1865)</f>
        <v/>
      </c>
      <c r="AF1865" s="11">
        <f>LOWER(Settings!$C$4)&amp;".mit."&amp;$A1865&amp;IF($C1865="","","."&amp;$C1865&amp;"."&amp;$B1865)&amp;IF(INDEX(Variables!$D$5:$D$205,MATCH($A1865,Variables!$A$5:$A$205,0))="","","."&amp;INDEX(Variables!$D$5:$D$205,MATCH($A1865,Variables!$A$5:$A$205,0)))&amp;"."&amp;AF$5</f>
        <v/>
      </c>
      <c r="AG1865" s="38">
        <f>MAX(INDEX(AG$292:AG$303,$D1865)+AG1856*(1+$E1865),0.01)</f>
        <v/>
      </c>
      <c r="AH1865" s="37">
        <f>MAX(INDEX(AH$292:AH$303,$D1865)+AH1856*(1+$E1865),0.01)</f>
        <v/>
      </c>
      <c r="AI1865" s="37">
        <f>MAX(INDEX(AI$292:AI$303,$D1865)+AI1856*(1+$E1865),0.01)</f>
        <v/>
      </c>
      <c r="AJ1865" s="37">
        <f>MAX(INDEX(AJ$292:AJ$303,$D1865)+AJ1856*(1+$E1865),0.01)</f>
        <v/>
      </c>
      <c r="AK1865" s="37">
        <f>MAX(INDEX(AK$292:AK$303,$D1865)+AK1856*(1+$E1865),0.01)</f>
        <v/>
      </c>
      <c r="AL1865" s="37">
        <f>MAX(INDEX(AL$292:AL$303,$D1865)+AL1856*(1+$E1865),0.01)</f>
        <v/>
      </c>
      <c r="AM1865" s="37">
        <f>MAX(INDEX(AM$292:AM$303,$D1865)+AM1856*(1+$E1865),0.01)</f>
        <v/>
      </c>
      <c r="AN1865" s="37">
        <f>MAX(INDEX(AN$292:AN$303,$D1865)+AN1856*(1+$E1865),0.01)</f>
        <v/>
      </c>
      <c r="AO1865" s="37">
        <f>MAX(INDEX(AO$292:AO$303,$D1865)+AO1856*(1+$E1865),0.01)</f>
        <v/>
      </c>
      <c r="AP1865" s="37">
        <f>MAX(INDEX(AP$292:AP$303,$D1865)+AP1856*(1+$E1865),0.01)</f>
        <v/>
      </c>
      <c r="AQ1865" s="37">
        <f>MAX(INDEX(AQ$292:AQ$303,$D1865)+AQ1856*(1+$E1865),0.01)</f>
        <v/>
      </c>
      <c r="AR1865" s="37">
        <f>MAX(INDEX(AR$292:AR$303,$D1865)+AR1856*(1+$E1865),0.01)</f>
        <v/>
      </c>
      <c r="AS1865" s="37">
        <f>MAX(INDEX(AS$292:AS$303,$D1865)+AS1856*(1+$E1865),0.01)</f>
        <v/>
      </c>
      <c r="AT1865" s="37">
        <f>MAX(INDEX(AT$292:AT$303,$D1865)+AT1856*(1+$E1865),0.01)</f>
        <v/>
      </c>
      <c r="AU1865" s="37">
        <f>MAX(INDEX(AU$292:AU$303,$D1865)+AU1856*(1+$E1865),0.01)</f>
        <v/>
      </c>
      <c r="AV1865" s="37">
        <f>MAX(INDEX(AV$292:AV$303,$D1865)+AV1856*(1+$E1865),0.01)</f>
        <v/>
      </c>
      <c r="AW1865" s="37">
        <f>MAX(INDEX(AW$292:AW$303,$D1865)+AW1856*(1+$E1865),0.01)</f>
        <v/>
      </c>
      <c r="AX1865" s="37">
        <f>MAX(INDEX(AX$292:AX$303,$D1865)+AX1856*(1+$E1865),0.01)</f>
        <v/>
      </c>
      <c r="AY1865" s="40">
        <f>POSTTAX(INDEX(AY$292:AY$303,$D1865),AY1856,$E1865)</f>
        <v/>
      </c>
    </row>
    <row r="1866" hidden="1" outlineLevel="2">
      <c r="A1866" s="14" t="inlineStr">
        <is>
          <t>atp</t>
        </is>
      </c>
      <c r="B1866" s="14" t="inlineStr">
        <is>
          <t>oop</t>
        </is>
      </c>
      <c r="C1866" s="14" t="inlineStr">
        <is>
          <t>cst</t>
        </is>
      </c>
      <c r="D1866" s="37">
        <f>INDEX(Inputs!$R$5:$R$132,MATCH($B1866&amp;"|"&amp;$C1866,Inputs!$A$5:$A$132,0))</f>
        <v/>
      </c>
      <c r="E1866" s="37">
        <f>INDEX(Inputs!$S$5:$S$132,MATCH($B1866&amp;"|"&amp;$C1866,Inputs!$A$5:$A$132,0))</f>
        <v/>
      </c>
      <c r="F1866" s="36" t="n"/>
      <c r="G1866" s="36" t="n"/>
      <c r="H1866" s="14">
        <f>INDEX(Variables!$B$5:$B$205,MATCH($A1866,Variables!$A$5:$A$205,0))&amp;IF($C1866="",""," | "&amp;INDEX(Mapping!$B$5:$B$26,MATCH($C1866,Mapping!$A$5:$A$26,0))&amp;" | "&amp;INDEX(Mapping!$B$30:$B$46,MATCH($B1866,Mapping!$A$30:$A$46,0)))</f>
        <v/>
      </c>
      <c r="I1866" s="14">
        <f>INDEX(Variables!$C$5:$C$205,MATCH($A1866,Variables!$A$5:$A$205,0))</f>
        <v/>
      </c>
      <c r="J1866" s="14">
        <f>INDEX(Variables!$E$5:$E$205,MATCH($A1866,Variables!$A$5:$A$205,0))</f>
        <v/>
      </c>
      <c r="K1866" s="11">
        <f>LOWER(Settings!$C$4)&amp;".mit."&amp;$A1866&amp;IF($C1866="","","."&amp;$C1866&amp;"."&amp;$B1866)&amp;IF(INDEX(Variables!$D$5:$D$205,MATCH($A1866,Variables!$A$5:$A$205,0))="","","."&amp;INDEX(Variables!$D$5:$D$205,MATCH($A1866,Variables!$A$5:$A$205,0)))&amp;"."&amp;K$5</f>
        <v/>
      </c>
      <c r="L1866" s="38">
        <f>MAX(INDEX(L$292:L$303,$D1866)+L1857*(1+$E1866),0.01)</f>
        <v/>
      </c>
      <c r="M1866" s="37">
        <f>MAX(INDEX(M$292:M$303,$D1866)+M1857*(1+$E1866),0.01)</f>
        <v/>
      </c>
      <c r="N1866" s="37">
        <f>MAX(INDEX(N$292:N$303,$D1866)+N1857*(1+$E1866),0.01)</f>
        <v/>
      </c>
      <c r="O1866" s="37">
        <f>MAX(INDEX(O$292:O$303,$D1866)+O1857*(1+$E1866),0.01)</f>
        <v/>
      </c>
      <c r="P1866" s="37">
        <f>MAX(INDEX(P$292:P$303,$D1866)+P1857*(1+$E1866),0.01)</f>
        <v/>
      </c>
      <c r="Q1866" s="37">
        <f>MAX(INDEX(Q$292:Q$303,$D1866)+Q1857*(1+$E1866),0.01)</f>
        <v/>
      </c>
      <c r="R1866" s="37">
        <f>MAX(INDEX(R$292:R$303,$D1866)+R1857*(1+$E1866),0.01)</f>
        <v/>
      </c>
      <c r="S1866" s="37">
        <f>MAX(INDEX(S$292:S$303,$D1866)+S1857*(1+$E1866),0.01)</f>
        <v/>
      </c>
      <c r="T1866" s="37">
        <f>MAX(INDEX(T$292:T$303,$D1866)+T1857*(1+$E1866),0.01)</f>
        <v/>
      </c>
      <c r="U1866" s="37">
        <f>MAX(INDEX(U$292:U$303,$D1866)+U1857*(1+$E1866),0.01)</f>
        <v/>
      </c>
      <c r="V1866" s="37">
        <f>MAX(INDEX(V$292:V$303,$D1866)+V1857*(1+$E1866),0.01)</f>
        <v/>
      </c>
      <c r="W1866" s="37">
        <f>MAX(INDEX(W$292:W$303,$D1866)+W1857*(1+$E1866),0.01)</f>
        <v/>
      </c>
      <c r="X1866" s="37">
        <f>MAX(INDEX(X$292:X$303,$D1866)+X1857*(1+$E1866),0.01)</f>
        <v/>
      </c>
      <c r="Y1866" s="37">
        <f>MAX(INDEX(Y$292:Y$303,$D1866)+Y1857*(1+$E1866),0.01)</f>
        <v/>
      </c>
      <c r="Z1866" s="37">
        <f>MAX(INDEX(Z$292:Z$303,$D1866)+Z1857*(1+$E1866),0.01)</f>
        <v/>
      </c>
      <c r="AA1866" s="37">
        <f>MAX(INDEX(AA$292:AA$303,$D1866)+AA1857*(1+$E1866),0.01)</f>
        <v/>
      </c>
      <c r="AB1866" s="37">
        <f>MAX(INDEX(AB$292:AB$303,$D1866)+AB1857*(1+$E1866),0.01)</f>
        <v/>
      </c>
      <c r="AC1866" s="37">
        <f>MAX(INDEX(AC$292:AC$303,$D1866)+AC1857*(1+$E1866),0.01)</f>
        <v/>
      </c>
      <c r="AD1866" s="40">
        <f>POSTTAX(INDEX(AD$292:AD$303,$D1866),AD1857,$E1866)</f>
        <v/>
      </c>
      <c r="AF1866" s="11">
        <f>LOWER(Settings!$C$4)&amp;".mit."&amp;$A1866&amp;IF($C1866="","","."&amp;$C1866&amp;"."&amp;$B1866)&amp;IF(INDEX(Variables!$D$5:$D$205,MATCH($A1866,Variables!$A$5:$A$205,0))="","","."&amp;INDEX(Variables!$D$5:$D$205,MATCH($A1866,Variables!$A$5:$A$205,0)))&amp;"."&amp;AF$5</f>
        <v/>
      </c>
      <c r="AG1866" s="38">
        <f>MAX(INDEX(AG$292:AG$303,$D1866)+AG1857*(1+$E1866),0.01)</f>
        <v/>
      </c>
      <c r="AH1866" s="37">
        <f>MAX(INDEX(AH$292:AH$303,$D1866)+AH1857*(1+$E1866),0.01)</f>
        <v/>
      </c>
      <c r="AI1866" s="37">
        <f>MAX(INDEX(AI$292:AI$303,$D1866)+AI1857*(1+$E1866),0.01)</f>
        <v/>
      </c>
      <c r="AJ1866" s="37">
        <f>MAX(INDEX(AJ$292:AJ$303,$D1866)+AJ1857*(1+$E1866),0.01)</f>
        <v/>
      </c>
      <c r="AK1866" s="37">
        <f>MAX(INDEX(AK$292:AK$303,$D1866)+AK1857*(1+$E1866),0.01)</f>
        <v/>
      </c>
      <c r="AL1866" s="37">
        <f>MAX(INDEX(AL$292:AL$303,$D1866)+AL1857*(1+$E1866),0.01)</f>
        <v/>
      </c>
      <c r="AM1866" s="37">
        <f>MAX(INDEX(AM$292:AM$303,$D1866)+AM1857*(1+$E1866),0.01)</f>
        <v/>
      </c>
      <c r="AN1866" s="37">
        <f>MAX(INDEX(AN$292:AN$303,$D1866)+AN1857*(1+$E1866),0.01)</f>
        <v/>
      </c>
      <c r="AO1866" s="37">
        <f>MAX(INDEX(AO$292:AO$303,$D1866)+AO1857*(1+$E1866),0.01)</f>
        <v/>
      </c>
      <c r="AP1866" s="37">
        <f>MAX(INDEX(AP$292:AP$303,$D1866)+AP1857*(1+$E1866),0.01)</f>
        <v/>
      </c>
      <c r="AQ1866" s="37">
        <f>MAX(INDEX(AQ$292:AQ$303,$D1866)+AQ1857*(1+$E1866),0.01)</f>
        <v/>
      </c>
      <c r="AR1866" s="37">
        <f>MAX(INDEX(AR$292:AR$303,$D1866)+AR1857*(1+$E1866),0.01)</f>
        <v/>
      </c>
      <c r="AS1866" s="37">
        <f>MAX(INDEX(AS$292:AS$303,$D1866)+AS1857*(1+$E1866),0.01)</f>
        <v/>
      </c>
      <c r="AT1866" s="37">
        <f>MAX(INDEX(AT$292:AT$303,$D1866)+AT1857*(1+$E1866),0.01)</f>
        <v/>
      </c>
      <c r="AU1866" s="37">
        <f>MAX(INDEX(AU$292:AU$303,$D1866)+AU1857*(1+$E1866),0.01)</f>
        <v/>
      </c>
      <c r="AV1866" s="37">
        <f>MAX(INDEX(AV$292:AV$303,$D1866)+AV1857*(1+$E1866),0.01)</f>
        <v/>
      </c>
      <c r="AW1866" s="37">
        <f>MAX(INDEX(AW$292:AW$303,$D1866)+AW1857*(1+$E1866),0.01)</f>
        <v/>
      </c>
      <c r="AX1866" s="37">
        <f>MAX(INDEX(AX$292:AX$303,$D1866)+AX1857*(1+$E1866),0.01)</f>
        <v/>
      </c>
      <c r="AY1866" s="40">
        <f>POSTTAX(INDEX(AY$292:AY$303,$D1866),AY1857,$E1866)</f>
        <v/>
      </c>
    </row>
    <row r="1867" hidden="1" outlineLevel="2">
      <c r="A1867" s="14" t="inlineStr">
        <is>
          <t>atp</t>
        </is>
      </c>
      <c r="B1867" s="14" t="inlineStr">
        <is>
          <t>bio</t>
        </is>
      </c>
      <c r="C1867" s="14" t="inlineStr">
        <is>
          <t>cst</t>
        </is>
      </c>
      <c r="D1867" s="37">
        <f>INDEX(Inputs!$R$5:$R$132,MATCH($B1867&amp;"|"&amp;$C1867,Inputs!$A$5:$A$132,0))</f>
        <v/>
      </c>
      <c r="E1867" s="37">
        <f>INDEX(Inputs!$S$5:$S$132,MATCH($B1867&amp;"|"&amp;$C1867,Inputs!$A$5:$A$132,0))</f>
        <v/>
      </c>
      <c r="F1867" s="36" t="n"/>
      <c r="G1867" s="36" t="n"/>
      <c r="H1867" s="14">
        <f>INDEX(Variables!$B$5:$B$205,MATCH($A1867,Variables!$A$5:$A$205,0))&amp;IF($C1867="",""," | "&amp;INDEX(Mapping!$B$5:$B$26,MATCH($C1867,Mapping!$A$5:$A$26,0))&amp;" | "&amp;INDEX(Mapping!$B$30:$B$46,MATCH($B1867,Mapping!$A$30:$A$46,0)))</f>
        <v/>
      </c>
      <c r="I1867" s="14">
        <f>INDEX(Variables!$C$5:$C$205,MATCH($A1867,Variables!$A$5:$A$205,0))</f>
        <v/>
      </c>
      <c r="J1867" s="14">
        <f>INDEX(Variables!$E$5:$E$205,MATCH($A1867,Variables!$A$5:$A$205,0))</f>
        <v/>
      </c>
      <c r="K1867" s="11">
        <f>LOWER(Settings!$C$4)&amp;".mit."&amp;$A1867&amp;IF($C1867="","","."&amp;$C1867&amp;"."&amp;$B1867)&amp;IF(INDEX(Variables!$D$5:$D$205,MATCH($A1867,Variables!$A$5:$A$205,0))="","","."&amp;INDEX(Variables!$D$5:$D$205,MATCH($A1867,Variables!$A$5:$A$205,0)))&amp;"."&amp;K$5</f>
        <v/>
      </c>
      <c r="L1867" s="38">
        <f>MAX(INDEX(L$292:L$303,$D1867)+L1858*(1+$E1867),0.01)</f>
        <v/>
      </c>
      <c r="M1867" s="37">
        <f>MAX(INDEX(M$292:M$303,$D1867)+M1858*(1+$E1867),0.01)</f>
        <v/>
      </c>
      <c r="N1867" s="37">
        <f>MAX(INDEX(N$292:N$303,$D1867)+N1858*(1+$E1867),0.01)</f>
        <v/>
      </c>
      <c r="O1867" s="37">
        <f>MAX(INDEX(O$292:O$303,$D1867)+O1858*(1+$E1867),0.01)</f>
        <v/>
      </c>
      <c r="P1867" s="37">
        <f>MAX(INDEX(P$292:P$303,$D1867)+P1858*(1+$E1867),0.01)</f>
        <v/>
      </c>
      <c r="Q1867" s="37">
        <f>MAX(INDEX(Q$292:Q$303,$D1867)+Q1858*(1+$E1867),0.01)</f>
        <v/>
      </c>
      <c r="R1867" s="37">
        <f>MAX(INDEX(R$292:R$303,$D1867)+R1858*(1+$E1867),0.01)</f>
        <v/>
      </c>
      <c r="S1867" s="37">
        <f>MAX(INDEX(S$292:S$303,$D1867)+S1858*(1+$E1867),0.01)</f>
        <v/>
      </c>
      <c r="T1867" s="37">
        <f>MAX(INDEX(T$292:T$303,$D1867)+T1858*(1+$E1867),0.01)</f>
        <v/>
      </c>
      <c r="U1867" s="37">
        <f>MAX(INDEX(U$292:U$303,$D1867)+U1858*(1+$E1867),0.01)</f>
        <v/>
      </c>
      <c r="V1867" s="37">
        <f>MAX(INDEX(V$292:V$303,$D1867)+V1858*(1+$E1867),0.01)</f>
        <v/>
      </c>
      <c r="W1867" s="37">
        <f>MAX(INDEX(W$292:W$303,$D1867)+W1858*(1+$E1867),0.01)</f>
        <v/>
      </c>
      <c r="X1867" s="37">
        <f>MAX(INDEX(X$292:X$303,$D1867)+X1858*(1+$E1867),0.01)</f>
        <v/>
      </c>
      <c r="Y1867" s="37">
        <f>MAX(INDEX(Y$292:Y$303,$D1867)+Y1858*(1+$E1867),0.01)</f>
        <v/>
      </c>
      <c r="Z1867" s="37">
        <f>MAX(INDEX(Z$292:Z$303,$D1867)+Z1858*(1+$E1867),0.01)</f>
        <v/>
      </c>
      <c r="AA1867" s="37">
        <f>MAX(INDEX(AA$292:AA$303,$D1867)+AA1858*(1+$E1867),0.01)</f>
        <v/>
      </c>
      <c r="AB1867" s="37">
        <f>MAX(INDEX(AB$292:AB$303,$D1867)+AB1858*(1+$E1867),0.01)</f>
        <v/>
      </c>
      <c r="AC1867" s="37">
        <f>MAX(INDEX(AC$292:AC$303,$D1867)+AC1858*(1+$E1867),0.01)</f>
        <v/>
      </c>
      <c r="AD1867" s="40">
        <f>POSTTAX(INDEX(AD$292:AD$303,$D1867),AD1858,$E1867)</f>
        <v/>
      </c>
      <c r="AF1867" s="11">
        <f>LOWER(Settings!$C$4)&amp;".mit."&amp;$A1867&amp;IF($C1867="","","."&amp;$C1867&amp;"."&amp;$B1867)&amp;IF(INDEX(Variables!$D$5:$D$205,MATCH($A1867,Variables!$A$5:$A$205,0))="","","."&amp;INDEX(Variables!$D$5:$D$205,MATCH($A1867,Variables!$A$5:$A$205,0)))&amp;"."&amp;AF$5</f>
        <v/>
      </c>
      <c r="AG1867" s="38">
        <f>MAX(INDEX(AG$292:AG$303,$D1867)+AG1858*(1+$E1867),0.01)</f>
        <v/>
      </c>
      <c r="AH1867" s="37">
        <f>MAX(INDEX(AH$292:AH$303,$D1867)+AH1858*(1+$E1867),0.01)</f>
        <v/>
      </c>
      <c r="AI1867" s="37">
        <f>MAX(INDEX(AI$292:AI$303,$D1867)+AI1858*(1+$E1867),0.01)</f>
        <v/>
      </c>
      <c r="AJ1867" s="37">
        <f>MAX(INDEX(AJ$292:AJ$303,$D1867)+AJ1858*(1+$E1867),0.01)</f>
        <v/>
      </c>
      <c r="AK1867" s="37">
        <f>MAX(INDEX(AK$292:AK$303,$D1867)+AK1858*(1+$E1867),0.01)</f>
        <v/>
      </c>
      <c r="AL1867" s="37">
        <f>MAX(INDEX(AL$292:AL$303,$D1867)+AL1858*(1+$E1867),0.01)</f>
        <v/>
      </c>
      <c r="AM1867" s="37">
        <f>MAX(INDEX(AM$292:AM$303,$D1867)+AM1858*(1+$E1867),0.01)</f>
        <v/>
      </c>
      <c r="AN1867" s="37">
        <f>MAX(INDEX(AN$292:AN$303,$D1867)+AN1858*(1+$E1867),0.01)</f>
        <v/>
      </c>
      <c r="AO1867" s="37">
        <f>MAX(INDEX(AO$292:AO$303,$D1867)+AO1858*(1+$E1867),0.01)</f>
        <v/>
      </c>
      <c r="AP1867" s="37">
        <f>MAX(INDEX(AP$292:AP$303,$D1867)+AP1858*(1+$E1867),0.01)</f>
        <v/>
      </c>
      <c r="AQ1867" s="37">
        <f>MAX(INDEX(AQ$292:AQ$303,$D1867)+AQ1858*(1+$E1867),0.01)</f>
        <v/>
      </c>
      <c r="AR1867" s="37">
        <f>MAX(INDEX(AR$292:AR$303,$D1867)+AR1858*(1+$E1867),0.01)</f>
        <v/>
      </c>
      <c r="AS1867" s="37">
        <f>MAX(INDEX(AS$292:AS$303,$D1867)+AS1858*(1+$E1867),0.01)</f>
        <v/>
      </c>
      <c r="AT1867" s="37">
        <f>MAX(INDEX(AT$292:AT$303,$D1867)+AT1858*(1+$E1867),0.01)</f>
        <v/>
      </c>
      <c r="AU1867" s="37">
        <f>MAX(INDEX(AU$292:AU$303,$D1867)+AU1858*(1+$E1867),0.01)</f>
        <v/>
      </c>
      <c r="AV1867" s="37">
        <f>MAX(INDEX(AV$292:AV$303,$D1867)+AV1858*(1+$E1867),0.01)</f>
        <v/>
      </c>
      <c r="AW1867" s="37">
        <f>MAX(INDEX(AW$292:AW$303,$D1867)+AW1858*(1+$E1867),0.01)</f>
        <v/>
      </c>
      <c r="AX1867" s="37">
        <f>MAX(INDEX(AX$292:AX$303,$D1867)+AX1858*(1+$E1867),0.01)</f>
        <v/>
      </c>
      <c r="AY1867" s="40">
        <f>POSTTAX(INDEX(AY$292:AY$303,$D1867),AY1858,$E1867)</f>
        <v/>
      </c>
    </row>
    <row r="1868" hidden="1" outlineLevel="2"/>
    <row r="1869" hidden="1" outlineLevel="2">
      <c r="A1869" s="14" t="inlineStr">
        <is>
          <t>shp</t>
        </is>
      </c>
      <c r="B1869" s="14" t="inlineStr">
        <is>
          <t>coa</t>
        </is>
      </c>
      <c r="C1869" s="14" t="inlineStr">
        <is>
          <t>cst</t>
        </is>
      </c>
      <c r="D1869" s="37">
        <f>INDEX(Inputs!$M$5:$M$132,MATCH($B1869&amp;"|"&amp;$C1869,Inputs!$A$5:$A$132,0))</f>
        <v/>
      </c>
      <c r="E1869" s="37">
        <f>INDEX(Inputs!$T$5:$T$132,MATCH($B1869&amp;"|"&amp;$C1869,Inputs!$A$5:$A$132,0))</f>
        <v/>
      </c>
      <c r="F1869" s="37">
        <f>INDEX(Inputs!$K$5:$K$132,MATCH($B1869&amp;"|"&amp;$C1869,Inputs!$A$5:$A$132,0))</f>
        <v/>
      </c>
      <c r="G1869" s="36" t="n"/>
      <c r="H1869" s="14">
        <f>INDEX(Variables!$B$5:$B$205,MATCH($A1869,Variables!$A$5:$A$205,0))&amp;IF($C1869="",""," | "&amp;INDEX(Mapping!$B$5:$B$26,MATCH($C1869,Mapping!$A$5:$A$26,0))&amp;" | "&amp;INDEX(Mapping!$B$30:$B$46,MATCH($B1869,Mapping!$A$30:$A$46,0)))</f>
        <v/>
      </c>
      <c r="I1869" s="14">
        <f>INDEX(Variables!$C$5:$C$205,MATCH($A1869,Variables!$A$5:$A$205,0))</f>
        <v/>
      </c>
      <c r="J1869" s="14">
        <f>INDEX(Variables!$E$5:$E$205,MATCH($A1869,Variables!$A$5:$A$205,0))</f>
        <v/>
      </c>
      <c r="K1869" s="11">
        <f>LOWER(Settings!$C$4)&amp;".mit."&amp;$A1869&amp;IF($C1869="","","."&amp;$C1869&amp;"."&amp;$B1869)&amp;IF(INDEX(Variables!$D$5:$D$205,MATCH($A1869,Variables!$A$5:$A$205,0))="","","."&amp;INDEX(Variables!$D$5:$D$205,MATCH($A1869,Variables!$A$5:$A$205,0)))&amp;"."&amp;K$5</f>
        <v/>
      </c>
      <c r="L1869" s="38">
        <f>(INDEX(L$235:L$238,$D1869)*INDEX(L$239:L$255,$F1869)+L$194*INDEX(L$121:L$137,$F1869)*INDEX(L$151:L$167,$F1869))*$E1869</f>
        <v/>
      </c>
      <c r="M1869" s="37">
        <f>(INDEX(M$235:M$238,$D1869)*INDEX(M$239:M$255,$F1869)+M$194*INDEX(M$121:M$137,$F1869)*INDEX(M$151:M$167,$F1869))*$E1869</f>
        <v/>
      </c>
      <c r="N1869" s="37">
        <f>(INDEX(N$235:N$238,$D1869)*INDEX(N$239:N$255,$F1869)+N$194*INDEX(N$121:N$137,$F1869)*INDEX(N$151:N$167,$F1869))*$E1869</f>
        <v/>
      </c>
      <c r="O1869" s="37">
        <f>(INDEX(O$235:O$238,$D1869)*INDEX(O$239:O$255,$F1869)+O$194*INDEX(O$121:O$137,$F1869)*INDEX(O$151:O$167,$F1869))*$E1869</f>
        <v/>
      </c>
      <c r="P1869" s="37">
        <f>(INDEX(P$235:P$238,$D1869)*INDEX(P$239:P$255,$F1869)+P$194*INDEX(P$121:P$137,$F1869)*INDEX(P$151:P$167,$F1869))*$E1869</f>
        <v/>
      </c>
      <c r="Q1869" s="37">
        <f>(INDEX(Q$235:Q$238,$D1869)*INDEX(Q$239:Q$255,$F1869)+Q$194*INDEX(Q$121:Q$137,$F1869)*INDEX(Q$151:Q$167,$F1869))*$E1869</f>
        <v/>
      </c>
      <c r="R1869" s="37">
        <f>(INDEX(R$235:R$238,$D1869)*INDEX(R$239:R$255,$F1869)+R$194*INDEX(R$121:R$137,$F1869)*INDEX(R$151:R$167,$F1869))*$E1869</f>
        <v/>
      </c>
      <c r="S1869" s="37">
        <f>(INDEX(S$235:S$238,$D1869)*INDEX(S$239:S$255,$F1869)+S$194*INDEX(S$121:S$137,$F1869)*INDEX(S$151:S$167,$F1869))*$E1869</f>
        <v/>
      </c>
      <c r="T1869" s="37">
        <f>(INDEX(T$235:T$238,$D1869)*INDEX(T$239:T$255,$F1869)+T$194*INDEX(T$121:T$137,$F1869)*INDEX(T$151:T$167,$F1869))*$E1869</f>
        <v/>
      </c>
      <c r="U1869" s="37">
        <f>(INDEX(U$235:U$238,$D1869)*INDEX(U$239:U$255,$F1869)+U$194*INDEX(U$121:U$137,$F1869)*INDEX(U$151:U$167,$F1869))*$E1869</f>
        <v/>
      </c>
      <c r="V1869" s="37">
        <f>(INDEX(V$235:V$238,$D1869)*INDEX(V$239:V$255,$F1869)+V$194*INDEX(V$121:V$137,$F1869)*INDEX(V$151:V$167,$F1869))*$E1869</f>
        <v/>
      </c>
      <c r="W1869" s="37">
        <f>(INDEX(W$235:W$238,$D1869)*INDEX(W$239:W$255,$F1869)+W$194*INDEX(W$121:W$137,$F1869)*INDEX(W$151:W$167,$F1869))*$E1869</f>
        <v/>
      </c>
      <c r="X1869" s="37">
        <f>(INDEX(X$235:X$238,$D1869)*INDEX(X$239:X$255,$F1869)+X$194*INDEX(X$121:X$137,$F1869)*INDEX(X$151:X$167,$F1869))*$E1869</f>
        <v/>
      </c>
      <c r="Y1869" s="37">
        <f>(INDEX(Y$235:Y$238,$D1869)*INDEX(Y$239:Y$255,$F1869)+Y$194*INDEX(Y$121:Y$137,$F1869)*INDEX(Y$151:Y$167,$F1869))*$E1869</f>
        <v/>
      </c>
      <c r="Z1869" s="37">
        <f>(INDEX(Z$235:Z$238,$D1869)*INDEX(Z$239:Z$255,$F1869)+Z$194*INDEX(Z$121:Z$137,$F1869)*INDEX(Z$151:Z$167,$F1869))*$E1869</f>
        <v/>
      </c>
      <c r="AA1869" s="37">
        <f>(INDEX(AA$235:AA$238,$D1869)*INDEX(AA$239:AA$255,$F1869)+AA$194*INDEX(AA$121:AA$137,$F1869)*INDEX(AA$151:AA$167,$F1869))*$E1869</f>
        <v/>
      </c>
      <c r="AB1869" s="37">
        <f>(INDEX(AB$235:AB$238,$D1869)*INDEX(AB$239:AB$255,$F1869)+AB$194*INDEX(AB$121:AB$137,$F1869)*INDEX(AB$151:AB$167,$F1869))*$E1869</f>
        <v/>
      </c>
      <c r="AC1869" s="37">
        <f>(INDEX(AC$235:AC$238,$D1869)*INDEX(AC$239:AC$255,$F1869)+AC$194*INDEX(AC$121:AC$137,$F1869)*INDEX(AC$151:AC$167,$F1869))*$E1869</f>
        <v/>
      </c>
      <c r="AD1869" s="40">
        <f>SHADOWEFF(INDEX(AD$235:AD$238,$D1869),INDEX(AD$239:AD$255,$F1869),AD$194,INDEX(AD$121:AD$137,$F1869),INDEX(AD$151:AD$167,$F1869),$E1869)</f>
        <v/>
      </c>
      <c r="AF1869" s="11">
        <f>LOWER(Settings!$C$4)&amp;".mit."&amp;$A1869&amp;IF($C1869="","","."&amp;$C1869&amp;"."&amp;$B1869)&amp;IF(INDEX(Variables!$D$5:$D$205,MATCH($A1869,Variables!$A$5:$A$205,0))="","","."&amp;INDEX(Variables!$D$5:$D$205,MATCH($A1869,Variables!$A$5:$A$205,0)))&amp;"."&amp;AF$5</f>
        <v/>
      </c>
      <c r="AG1869" s="38">
        <f>(INDEX(AG$235:AG$238,$D1869)*INDEX(AG$239:AG$255,$F1869)+AG$194*INDEX(AG$121:AG$137,$F1869)*INDEX(AG$151:AG$167,$F1869))*$E1869</f>
        <v/>
      </c>
      <c r="AH1869" s="37">
        <f>(INDEX(AH$235:AH$238,$D1869)*INDEX(AH$239:AH$255,$F1869)+AH$194*INDEX(AH$121:AH$137,$F1869)*INDEX(AH$151:AH$167,$F1869))*$E1869</f>
        <v/>
      </c>
      <c r="AI1869" s="37">
        <f>(INDEX(AI$235:AI$238,$D1869)*INDEX(AI$239:AI$255,$F1869)+AI$194*INDEX(AI$121:AI$137,$F1869)*INDEX(AI$151:AI$167,$F1869))*$E1869</f>
        <v/>
      </c>
      <c r="AJ1869" s="37">
        <f>(INDEX(AJ$235:AJ$238,$D1869)*INDEX(AJ$239:AJ$255,$F1869)+AJ$194*INDEX(AJ$121:AJ$137,$F1869)*INDEX(AJ$151:AJ$167,$F1869))*$E1869</f>
        <v/>
      </c>
      <c r="AK1869" s="37">
        <f>(INDEX(AK$235:AK$238,$D1869)*INDEX(AK$239:AK$255,$F1869)+AK$194*INDEX(AK$121:AK$137,$F1869)*INDEX(AK$151:AK$167,$F1869))*$E1869</f>
        <v/>
      </c>
      <c r="AL1869" s="37">
        <f>(INDEX(AL$235:AL$238,$D1869)*INDEX(AL$239:AL$255,$F1869)+AL$194*INDEX(AL$121:AL$137,$F1869)*INDEX(AL$151:AL$167,$F1869))*$E1869</f>
        <v/>
      </c>
      <c r="AM1869" s="37">
        <f>(INDEX(AM$235:AM$238,$D1869)*INDEX(AM$239:AM$255,$F1869)+AM$194*INDEX(AM$121:AM$137,$F1869)*INDEX(AM$151:AM$167,$F1869))*$E1869</f>
        <v/>
      </c>
      <c r="AN1869" s="37">
        <f>(INDEX(AN$235:AN$238,$D1869)*INDEX(AN$239:AN$255,$F1869)+AN$194*INDEX(AN$121:AN$137,$F1869)*INDEX(AN$151:AN$167,$F1869))*$E1869</f>
        <v/>
      </c>
      <c r="AO1869" s="37">
        <f>(INDEX(AO$235:AO$238,$D1869)*INDEX(AO$239:AO$255,$F1869)+AO$194*INDEX(AO$121:AO$137,$F1869)*INDEX(AO$151:AO$167,$F1869))*$E1869</f>
        <v/>
      </c>
      <c r="AP1869" s="37">
        <f>(INDEX(AP$235:AP$238,$D1869)*INDEX(AP$239:AP$255,$F1869)+AP$194*INDEX(AP$121:AP$137,$F1869)*INDEX(AP$151:AP$167,$F1869))*$E1869</f>
        <v/>
      </c>
      <c r="AQ1869" s="37">
        <f>(INDEX(AQ$235:AQ$238,$D1869)*INDEX(AQ$239:AQ$255,$F1869)+AQ$194*INDEX(AQ$121:AQ$137,$F1869)*INDEX(AQ$151:AQ$167,$F1869))*$E1869</f>
        <v/>
      </c>
      <c r="AR1869" s="37">
        <f>(INDEX(AR$235:AR$238,$D1869)*INDEX(AR$239:AR$255,$F1869)+AR$194*INDEX(AR$121:AR$137,$F1869)*INDEX(AR$151:AR$167,$F1869))*$E1869</f>
        <v/>
      </c>
      <c r="AS1869" s="37">
        <f>(INDEX(AS$235:AS$238,$D1869)*INDEX(AS$239:AS$255,$F1869)+AS$194*INDEX(AS$121:AS$137,$F1869)*INDEX(AS$151:AS$167,$F1869))*$E1869</f>
        <v/>
      </c>
      <c r="AT1869" s="37">
        <f>(INDEX(AT$235:AT$238,$D1869)*INDEX(AT$239:AT$255,$F1869)+AT$194*INDEX(AT$121:AT$137,$F1869)*INDEX(AT$151:AT$167,$F1869))*$E1869</f>
        <v/>
      </c>
      <c r="AU1869" s="37">
        <f>(INDEX(AU$235:AU$238,$D1869)*INDEX(AU$239:AU$255,$F1869)+AU$194*INDEX(AU$121:AU$137,$F1869)*INDEX(AU$151:AU$167,$F1869))*$E1869</f>
        <v/>
      </c>
      <c r="AV1869" s="37">
        <f>(INDEX(AV$235:AV$238,$D1869)*INDEX(AV$239:AV$255,$F1869)+AV$194*INDEX(AV$121:AV$137,$F1869)*INDEX(AV$151:AV$167,$F1869))*$E1869</f>
        <v/>
      </c>
      <c r="AW1869" s="37">
        <f>(INDEX(AW$235:AW$238,$D1869)*INDEX(AW$239:AW$255,$F1869)+AW$194*INDEX(AW$121:AW$137,$F1869)*INDEX(AW$151:AW$167,$F1869))*$E1869</f>
        <v/>
      </c>
      <c r="AX1869" s="37">
        <f>(INDEX(AX$235:AX$238,$D1869)*INDEX(AX$239:AX$255,$F1869)+AX$194*INDEX(AX$121:AX$137,$F1869)*INDEX(AX$151:AX$167,$F1869))*$E1869</f>
        <v/>
      </c>
      <c r="AY1869" s="40">
        <f>SHADOWEFF(INDEX(AY$235:AY$238,$D1869),INDEX(AY$239:AY$255,$F1869),AY$194,INDEX(AY$121:AY$137,$F1869),INDEX(AY$151:AY$167,$F1869),$E1869)</f>
        <v/>
      </c>
    </row>
    <row r="1870" hidden="1" outlineLevel="2">
      <c r="A1870" s="14" t="inlineStr">
        <is>
          <t>shp</t>
        </is>
      </c>
      <c r="B1870" s="14" t="inlineStr">
        <is>
          <t>nga</t>
        </is>
      </c>
      <c r="C1870" s="14" t="inlineStr">
        <is>
          <t>cst</t>
        </is>
      </c>
      <c r="D1870" s="37">
        <f>INDEX(Inputs!$M$5:$M$132,MATCH($B1870&amp;"|"&amp;$C1870,Inputs!$A$5:$A$132,0))</f>
        <v/>
      </c>
      <c r="E1870" s="37">
        <f>INDEX(Inputs!$T$5:$T$132,MATCH($B1870&amp;"|"&amp;$C1870,Inputs!$A$5:$A$132,0))</f>
        <v/>
      </c>
      <c r="F1870" s="37">
        <f>INDEX(Inputs!$K$5:$K$132,MATCH($B1870&amp;"|"&amp;$C1870,Inputs!$A$5:$A$132,0))</f>
        <v/>
      </c>
      <c r="G1870" s="36" t="n"/>
      <c r="H1870" s="14">
        <f>INDEX(Variables!$B$5:$B$205,MATCH($A1870,Variables!$A$5:$A$205,0))&amp;IF($C1870="",""," | "&amp;INDEX(Mapping!$B$5:$B$26,MATCH($C1870,Mapping!$A$5:$A$26,0))&amp;" | "&amp;INDEX(Mapping!$B$30:$B$46,MATCH($B1870,Mapping!$A$30:$A$46,0)))</f>
        <v/>
      </c>
      <c r="I1870" s="14">
        <f>INDEX(Variables!$C$5:$C$205,MATCH($A1870,Variables!$A$5:$A$205,0))</f>
        <v/>
      </c>
      <c r="J1870" s="14">
        <f>INDEX(Variables!$E$5:$E$205,MATCH($A1870,Variables!$A$5:$A$205,0))</f>
        <v/>
      </c>
      <c r="K1870" s="11">
        <f>LOWER(Settings!$C$4)&amp;".mit."&amp;$A1870&amp;IF($C1870="","","."&amp;$C1870&amp;"."&amp;$B1870)&amp;IF(INDEX(Variables!$D$5:$D$205,MATCH($A1870,Variables!$A$5:$A$205,0))="","","."&amp;INDEX(Variables!$D$5:$D$205,MATCH($A1870,Variables!$A$5:$A$205,0)))&amp;"."&amp;K$5</f>
        <v/>
      </c>
      <c r="L1870" s="38">
        <f>(INDEX(L$235:L$238,$D1870)*INDEX(L$239:L$255,$F1870)+L$194*INDEX(L$121:L$137,$F1870)*INDEX(L$151:L$167,$F1870))*$E1870</f>
        <v/>
      </c>
      <c r="M1870" s="37">
        <f>(INDEX(M$235:M$238,$D1870)*INDEX(M$239:M$255,$F1870)+M$194*INDEX(M$121:M$137,$F1870)*INDEX(M$151:M$167,$F1870))*$E1870</f>
        <v/>
      </c>
      <c r="N1870" s="37">
        <f>(INDEX(N$235:N$238,$D1870)*INDEX(N$239:N$255,$F1870)+N$194*INDEX(N$121:N$137,$F1870)*INDEX(N$151:N$167,$F1870))*$E1870</f>
        <v/>
      </c>
      <c r="O1870" s="37">
        <f>(INDEX(O$235:O$238,$D1870)*INDEX(O$239:O$255,$F1870)+O$194*INDEX(O$121:O$137,$F1870)*INDEX(O$151:O$167,$F1870))*$E1870</f>
        <v/>
      </c>
      <c r="P1870" s="37">
        <f>(INDEX(P$235:P$238,$D1870)*INDEX(P$239:P$255,$F1870)+P$194*INDEX(P$121:P$137,$F1870)*INDEX(P$151:P$167,$F1870))*$E1870</f>
        <v/>
      </c>
      <c r="Q1870" s="37">
        <f>(INDEX(Q$235:Q$238,$D1870)*INDEX(Q$239:Q$255,$F1870)+Q$194*INDEX(Q$121:Q$137,$F1870)*INDEX(Q$151:Q$167,$F1870))*$E1870</f>
        <v/>
      </c>
      <c r="R1870" s="37">
        <f>(INDEX(R$235:R$238,$D1870)*INDEX(R$239:R$255,$F1870)+R$194*INDEX(R$121:R$137,$F1870)*INDEX(R$151:R$167,$F1870))*$E1870</f>
        <v/>
      </c>
      <c r="S1870" s="37">
        <f>(INDEX(S$235:S$238,$D1870)*INDEX(S$239:S$255,$F1870)+S$194*INDEX(S$121:S$137,$F1870)*INDEX(S$151:S$167,$F1870))*$E1870</f>
        <v/>
      </c>
      <c r="T1870" s="37">
        <f>(INDEX(T$235:T$238,$D1870)*INDEX(T$239:T$255,$F1870)+T$194*INDEX(T$121:T$137,$F1870)*INDEX(T$151:T$167,$F1870))*$E1870</f>
        <v/>
      </c>
      <c r="U1870" s="37">
        <f>(INDEX(U$235:U$238,$D1870)*INDEX(U$239:U$255,$F1870)+U$194*INDEX(U$121:U$137,$F1870)*INDEX(U$151:U$167,$F1870))*$E1870</f>
        <v/>
      </c>
      <c r="V1870" s="37">
        <f>(INDEX(V$235:V$238,$D1870)*INDEX(V$239:V$255,$F1870)+V$194*INDEX(V$121:V$137,$F1870)*INDEX(V$151:V$167,$F1870))*$E1870</f>
        <v/>
      </c>
      <c r="W1870" s="37">
        <f>(INDEX(W$235:W$238,$D1870)*INDEX(W$239:W$255,$F1870)+W$194*INDEX(W$121:W$137,$F1870)*INDEX(W$151:W$167,$F1870))*$E1870</f>
        <v/>
      </c>
      <c r="X1870" s="37">
        <f>(INDEX(X$235:X$238,$D1870)*INDEX(X$239:X$255,$F1870)+X$194*INDEX(X$121:X$137,$F1870)*INDEX(X$151:X$167,$F1870))*$E1870</f>
        <v/>
      </c>
      <c r="Y1870" s="37">
        <f>(INDEX(Y$235:Y$238,$D1870)*INDEX(Y$239:Y$255,$F1870)+Y$194*INDEX(Y$121:Y$137,$F1870)*INDEX(Y$151:Y$167,$F1870))*$E1870</f>
        <v/>
      </c>
      <c r="Z1870" s="37">
        <f>(INDEX(Z$235:Z$238,$D1870)*INDEX(Z$239:Z$255,$F1870)+Z$194*INDEX(Z$121:Z$137,$F1870)*INDEX(Z$151:Z$167,$F1870))*$E1870</f>
        <v/>
      </c>
      <c r="AA1870" s="37">
        <f>(INDEX(AA$235:AA$238,$D1870)*INDEX(AA$239:AA$255,$F1870)+AA$194*INDEX(AA$121:AA$137,$F1870)*INDEX(AA$151:AA$167,$F1870))*$E1870</f>
        <v/>
      </c>
      <c r="AB1870" s="37">
        <f>(INDEX(AB$235:AB$238,$D1870)*INDEX(AB$239:AB$255,$F1870)+AB$194*INDEX(AB$121:AB$137,$F1870)*INDEX(AB$151:AB$167,$F1870))*$E1870</f>
        <v/>
      </c>
      <c r="AC1870" s="37">
        <f>(INDEX(AC$235:AC$238,$D1870)*INDEX(AC$239:AC$255,$F1870)+AC$194*INDEX(AC$121:AC$137,$F1870)*INDEX(AC$151:AC$167,$F1870))*$E1870</f>
        <v/>
      </c>
      <c r="AD1870" s="40">
        <f>SHADOWEFF(INDEX(AD$235:AD$238,$D1870),INDEX(AD$239:AD$255,$F1870),AD$194,INDEX(AD$121:AD$137,$F1870),INDEX(AD$151:AD$167,$F1870),$E1870)</f>
        <v/>
      </c>
      <c r="AF1870" s="11">
        <f>LOWER(Settings!$C$4)&amp;".mit."&amp;$A1870&amp;IF($C1870="","","."&amp;$C1870&amp;"."&amp;$B1870)&amp;IF(INDEX(Variables!$D$5:$D$205,MATCH($A1870,Variables!$A$5:$A$205,0))="","","."&amp;INDEX(Variables!$D$5:$D$205,MATCH($A1870,Variables!$A$5:$A$205,0)))&amp;"."&amp;AF$5</f>
        <v/>
      </c>
      <c r="AG1870" s="38">
        <f>(INDEX(AG$235:AG$238,$D1870)*INDEX(AG$239:AG$255,$F1870)+AG$194*INDEX(AG$121:AG$137,$F1870)*INDEX(AG$151:AG$167,$F1870))*$E1870</f>
        <v/>
      </c>
      <c r="AH1870" s="37">
        <f>(INDEX(AH$235:AH$238,$D1870)*INDEX(AH$239:AH$255,$F1870)+AH$194*INDEX(AH$121:AH$137,$F1870)*INDEX(AH$151:AH$167,$F1870))*$E1870</f>
        <v/>
      </c>
      <c r="AI1870" s="37">
        <f>(INDEX(AI$235:AI$238,$D1870)*INDEX(AI$239:AI$255,$F1870)+AI$194*INDEX(AI$121:AI$137,$F1870)*INDEX(AI$151:AI$167,$F1870))*$E1870</f>
        <v/>
      </c>
      <c r="AJ1870" s="37">
        <f>(INDEX(AJ$235:AJ$238,$D1870)*INDEX(AJ$239:AJ$255,$F1870)+AJ$194*INDEX(AJ$121:AJ$137,$F1870)*INDEX(AJ$151:AJ$167,$F1870))*$E1870</f>
        <v/>
      </c>
      <c r="AK1870" s="37">
        <f>(INDEX(AK$235:AK$238,$D1870)*INDEX(AK$239:AK$255,$F1870)+AK$194*INDEX(AK$121:AK$137,$F1870)*INDEX(AK$151:AK$167,$F1870))*$E1870</f>
        <v/>
      </c>
      <c r="AL1870" s="37">
        <f>(INDEX(AL$235:AL$238,$D1870)*INDEX(AL$239:AL$255,$F1870)+AL$194*INDEX(AL$121:AL$137,$F1870)*INDEX(AL$151:AL$167,$F1870))*$E1870</f>
        <v/>
      </c>
      <c r="AM1870" s="37">
        <f>(INDEX(AM$235:AM$238,$D1870)*INDEX(AM$239:AM$255,$F1870)+AM$194*INDEX(AM$121:AM$137,$F1870)*INDEX(AM$151:AM$167,$F1870))*$E1870</f>
        <v/>
      </c>
      <c r="AN1870" s="37">
        <f>(INDEX(AN$235:AN$238,$D1870)*INDEX(AN$239:AN$255,$F1870)+AN$194*INDEX(AN$121:AN$137,$F1870)*INDEX(AN$151:AN$167,$F1870))*$E1870</f>
        <v/>
      </c>
      <c r="AO1870" s="37">
        <f>(INDEX(AO$235:AO$238,$D1870)*INDEX(AO$239:AO$255,$F1870)+AO$194*INDEX(AO$121:AO$137,$F1870)*INDEX(AO$151:AO$167,$F1870))*$E1870</f>
        <v/>
      </c>
      <c r="AP1870" s="37">
        <f>(INDEX(AP$235:AP$238,$D1870)*INDEX(AP$239:AP$255,$F1870)+AP$194*INDEX(AP$121:AP$137,$F1870)*INDEX(AP$151:AP$167,$F1870))*$E1870</f>
        <v/>
      </c>
      <c r="AQ1870" s="37">
        <f>(INDEX(AQ$235:AQ$238,$D1870)*INDEX(AQ$239:AQ$255,$F1870)+AQ$194*INDEX(AQ$121:AQ$137,$F1870)*INDEX(AQ$151:AQ$167,$F1870))*$E1870</f>
        <v/>
      </c>
      <c r="AR1870" s="37">
        <f>(INDEX(AR$235:AR$238,$D1870)*INDEX(AR$239:AR$255,$F1870)+AR$194*INDEX(AR$121:AR$137,$F1870)*INDEX(AR$151:AR$167,$F1870))*$E1870</f>
        <v/>
      </c>
      <c r="AS1870" s="37">
        <f>(INDEX(AS$235:AS$238,$D1870)*INDEX(AS$239:AS$255,$F1870)+AS$194*INDEX(AS$121:AS$137,$F1870)*INDEX(AS$151:AS$167,$F1870))*$E1870</f>
        <v/>
      </c>
      <c r="AT1870" s="37">
        <f>(INDEX(AT$235:AT$238,$D1870)*INDEX(AT$239:AT$255,$F1870)+AT$194*INDEX(AT$121:AT$137,$F1870)*INDEX(AT$151:AT$167,$F1870))*$E1870</f>
        <v/>
      </c>
      <c r="AU1870" s="37">
        <f>(INDEX(AU$235:AU$238,$D1870)*INDEX(AU$239:AU$255,$F1870)+AU$194*INDEX(AU$121:AU$137,$F1870)*INDEX(AU$151:AU$167,$F1870))*$E1870</f>
        <v/>
      </c>
      <c r="AV1870" s="37">
        <f>(INDEX(AV$235:AV$238,$D1870)*INDEX(AV$239:AV$255,$F1870)+AV$194*INDEX(AV$121:AV$137,$F1870)*INDEX(AV$151:AV$167,$F1870))*$E1870</f>
        <v/>
      </c>
      <c r="AW1870" s="37">
        <f>(INDEX(AW$235:AW$238,$D1870)*INDEX(AW$239:AW$255,$F1870)+AW$194*INDEX(AW$121:AW$137,$F1870)*INDEX(AW$151:AW$167,$F1870))*$E1870</f>
        <v/>
      </c>
      <c r="AX1870" s="37">
        <f>(INDEX(AX$235:AX$238,$D1870)*INDEX(AX$239:AX$255,$F1870)+AX$194*INDEX(AX$121:AX$137,$F1870)*INDEX(AX$151:AX$167,$F1870))*$E1870</f>
        <v/>
      </c>
      <c r="AY1870" s="40">
        <f>SHADOWEFF(INDEX(AY$235:AY$238,$D1870),INDEX(AY$239:AY$255,$F1870),AY$194,INDEX(AY$121:AY$137,$F1870),INDEX(AY$151:AY$167,$F1870),$E1870)</f>
        <v/>
      </c>
    </row>
    <row r="1871" hidden="1" outlineLevel="2">
      <c r="A1871" s="14" t="inlineStr">
        <is>
          <t>shp</t>
        </is>
      </c>
      <c r="B1871" s="14" t="inlineStr">
        <is>
          <t>gso</t>
        </is>
      </c>
      <c r="C1871" s="14" t="inlineStr">
        <is>
          <t>cst</t>
        </is>
      </c>
      <c r="D1871" s="37">
        <f>INDEX(Inputs!$M$5:$M$132,MATCH($B1871&amp;"|"&amp;$C1871,Inputs!$A$5:$A$132,0))</f>
        <v/>
      </c>
      <c r="E1871" s="37">
        <f>INDEX(Inputs!$T$5:$T$132,MATCH($B1871&amp;"|"&amp;$C1871,Inputs!$A$5:$A$132,0))</f>
        <v/>
      </c>
      <c r="F1871" s="37">
        <f>INDEX(Inputs!$K$5:$K$132,MATCH($B1871&amp;"|"&amp;$C1871,Inputs!$A$5:$A$132,0))</f>
        <v/>
      </c>
      <c r="G1871" s="36" t="n"/>
      <c r="H1871" s="14">
        <f>INDEX(Variables!$B$5:$B$205,MATCH($A1871,Variables!$A$5:$A$205,0))&amp;IF($C1871="",""," | "&amp;INDEX(Mapping!$B$5:$B$26,MATCH($C1871,Mapping!$A$5:$A$26,0))&amp;" | "&amp;INDEX(Mapping!$B$30:$B$46,MATCH($B1871,Mapping!$A$30:$A$46,0)))</f>
        <v/>
      </c>
      <c r="I1871" s="14">
        <f>INDEX(Variables!$C$5:$C$205,MATCH($A1871,Variables!$A$5:$A$205,0))</f>
        <v/>
      </c>
      <c r="J1871" s="14">
        <f>INDEX(Variables!$E$5:$E$205,MATCH($A1871,Variables!$A$5:$A$205,0))</f>
        <v/>
      </c>
      <c r="K1871" s="11">
        <f>LOWER(Settings!$C$4)&amp;".mit."&amp;$A1871&amp;IF($C1871="","","."&amp;$C1871&amp;"."&amp;$B1871)&amp;IF(INDEX(Variables!$D$5:$D$205,MATCH($A1871,Variables!$A$5:$A$205,0))="","","."&amp;INDEX(Variables!$D$5:$D$205,MATCH($A1871,Variables!$A$5:$A$205,0)))&amp;"."&amp;K$5</f>
        <v/>
      </c>
      <c r="L1871" s="38">
        <f>(INDEX(L$235:L$238,$D1871)*INDEX(L$239:L$255,$F1871)+L$194*INDEX(L$121:L$137,$F1871)*INDEX(L$151:L$167,$F1871))*$E1871</f>
        <v/>
      </c>
      <c r="M1871" s="37">
        <f>(INDEX(M$235:M$238,$D1871)*INDEX(M$239:M$255,$F1871)+M$194*INDEX(M$121:M$137,$F1871)*INDEX(M$151:M$167,$F1871))*$E1871</f>
        <v/>
      </c>
      <c r="N1871" s="37">
        <f>(INDEX(N$235:N$238,$D1871)*INDEX(N$239:N$255,$F1871)+N$194*INDEX(N$121:N$137,$F1871)*INDEX(N$151:N$167,$F1871))*$E1871</f>
        <v/>
      </c>
      <c r="O1871" s="37">
        <f>(INDEX(O$235:O$238,$D1871)*INDEX(O$239:O$255,$F1871)+O$194*INDEX(O$121:O$137,$F1871)*INDEX(O$151:O$167,$F1871))*$E1871</f>
        <v/>
      </c>
      <c r="P1871" s="37">
        <f>(INDEX(P$235:P$238,$D1871)*INDEX(P$239:P$255,$F1871)+P$194*INDEX(P$121:P$137,$F1871)*INDEX(P$151:P$167,$F1871))*$E1871</f>
        <v/>
      </c>
      <c r="Q1871" s="37">
        <f>(INDEX(Q$235:Q$238,$D1871)*INDEX(Q$239:Q$255,$F1871)+Q$194*INDEX(Q$121:Q$137,$F1871)*INDEX(Q$151:Q$167,$F1871))*$E1871</f>
        <v/>
      </c>
      <c r="R1871" s="37">
        <f>(INDEX(R$235:R$238,$D1871)*INDEX(R$239:R$255,$F1871)+R$194*INDEX(R$121:R$137,$F1871)*INDEX(R$151:R$167,$F1871))*$E1871</f>
        <v/>
      </c>
      <c r="S1871" s="37">
        <f>(INDEX(S$235:S$238,$D1871)*INDEX(S$239:S$255,$F1871)+S$194*INDEX(S$121:S$137,$F1871)*INDEX(S$151:S$167,$F1871))*$E1871</f>
        <v/>
      </c>
      <c r="T1871" s="37">
        <f>(INDEX(T$235:T$238,$D1871)*INDEX(T$239:T$255,$F1871)+T$194*INDEX(T$121:T$137,$F1871)*INDEX(T$151:T$167,$F1871))*$E1871</f>
        <v/>
      </c>
      <c r="U1871" s="37">
        <f>(INDEX(U$235:U$238,$D1871)*INDEX(U$239:U$255,$F1871)+U$194*INDEX(U$121:U$137,$F1871)*INDEX(U$151:U$167,$F1871))*$E1871</f>
        <v/>
      </c>
      <c r="V1871" s="37">
        <f>(INDEX(V$235:V$238,$D1871)*INDEX(V$239:V$255,$F1871)+V$194*INDEX(V$121:V$137,$F1871)*INDEX(V$151:V$167,$F1871))*$E1871</f>
        <v/>
      </c>
      <c r="W1871" s="37">
        <f>(INDEX(W$235:W$238,$D1871)*INDEX(W$239:W$255,$F1871)+W$194*INDEX(W$121:W$137,$F1871)*INDEX(W$151:W$167,$F1871))*$E1871</f>
        <v/>
      </c>
      <c r="X1871" s="37">
        <f>(INDEX(X$235:X$238,$D1871)*INDEX(X$239:X$255,$F1871)+X$194*INDEX(X$121:X$137,$F1871)*INDEX(X$151:X$167,$F1871))*$E1871</f>
        <v/>
      </c>
      <c r="Y1871" s="37">
        <f>(INDEX(Y$235:Y$238,$D1871)*INDEX(Y$239:Y$255,$F1871)+Y$194*INDEX(Y$121:Y$137,$F1871)*INDEX(Y$151:Y$167,$F1871))*$E1871</f>
        <v/>
      </c>
      <c r="Z1871" s="37">
        <f>(INDEX(Z$235:Z$238,$D1871)*INDEX(Z$239:Z$255,$F1871)+Z$194*INDEX(Z$121:Z$137,$F1871)*INDEX(Z$151:Z$167,$F1871))*$E1871</f>
        <v/>
      </c>
      <c r="AA1871" s="37">
        <f>(INDEX(AA$235:AA$238,$D1871)*INDEX(AA$239:AA$255,$F1871)+AA$194*INDEX(AA$121:AA$137,$F1871)*INDEX(AA$151:AA$167,$F1871))*$E1871</f>
        <v/>
      </c>
      <c r="AB1871" s="37">
        <f>(INDEX(AB$235:AB$238,$D1871)*INDEX(AB$239:AB$255,$F1871)+AB$194*INDEX(AB$121:AB$137,$F1871)*INDEX(AB$151:AB$167,$F1871))*$E1871</f>
        <v/>
      </c>
      <c r="AC1871" s="37">
        <f>(INDEX(AC$235:AC$238,$D1871)*INDEX(AC$239:AC$255,$F1871)+AC$194*INDEX(AC$121:AC$137,$F1871)*INDEX(AC$151:AC$167,$F1871))*$E1871</f>
        <v/>
      </c>
      <c r="AD1871" s="40">
        <f>SHADOWEFF(INDEX(AD$235:AD$238,$D1871),INDEX(AD$239:AD$255,$F1871),AD$194,INDEX(AD$121:AD$137,$F1871),INDEX(AD$151:AD$167,$F1871),$E1871)</f>
        <v/>
      </c>
      <c r="AF1871" s="11">
        <f>LOWER(Settings!$C$4)&amp;".mit."&amp;$A1871&amp;IF($C1871="","","."&amp;$C1871&amp;"."&amp;$B1871)&amp;IF(INDEX(Variables!$D$5:$D$205,MATCH($A1871,Variables!$A$5:$A$205,0))="","","."&amp;INDEX(Variables!$D$5:$D$205,MATCH($A1871,Variables!$A$5:$A$205,0)))&amp;"."&amp;AF$5</f>
        <v/>
      </c>
      <c r="AG1871" s="38">
        <f>(INDEX(AG$235:AG$238,$D1871)*INDEX(AG$239:AG$255,$F1871)+AG$194*INDEX(AG$121:AG$137,$F1871)*INDEX(AG$151:AG$167,$F1871))*$E1871</f>
        <v/>
      </c>
      <c r="AH1871" s="37">
        <f>(INDEX(AH$235:AH$238,$D1871)*INDEX(AH$239:AH$255,$F1871)+AH$194*INDEX(AH$121:AH$137,$F1871)*INDEX(AH$151:AH$167,$F1871))*$E1871</f>
        <v/>
      </c>
      <c r="AI1871" s="37">
        <f>(INDEX(AI$235:AI$238,$D1871)*INDEX(AI$239:AI$255,$F1871)+AI$194*INDEX(AI$121:AI$137,$F1871)*INDEX(AI$151:AI$167,$F1871))*$E1871</f>
        <v/>
      </c>
      <c r="AJ1871" s="37">
        <f>(INDEX(AJ$235:AJ$238,$D1871)*INDEX(AJ$239:AJ$255,$F1871)+AJ$194*INDEX(AJ$121:AJ$137,$F1871)*INDEX(AJ$151:AJ$167,$F1871))*$E1871</f>
        <v/>
      </c>
      <c r="AK1871" s="37">
        <f>(INDEX(AK$235:AK$238,$D1871)*INDEX(AK$239:AK$255,$F1871)+AK$194*INDEX(AK$121:AK$137,$F1871)*INDEX(AK$151:AK$167,$F1871))*$E1871</f>
        <v/>
      </c>
      <c r="AL1871" s="37">
        <f>(INDEX(AL$235:AL$238,$D1871)*INDEX(AL$239:AL$255,$F1871)+AL$194*INDEX(AL$121:AL$137,$F1871)*INDEX(AL$151:AL$167,$F1871))*$E1871</f>
        <v/>
      </c>
      <c r="AM1871" s="37">
        <f>(INDEX(AM$235:AM$238,$D1871)*INDEX(AM$239:AM$255,$F1871)+AM$194*INDEX(AM$121:AM$137,$F1871)*INDEX(AM$151:AM$167,$F1871))*$E1871</f>
        <v/>
      </c>
      <c r="AN1871" s="37">
        <f>(INDEX(AN$235:AN$238,$D1871)*INDEX(AN$239:AN$255,$F1871)+AN$194*INDEX(AN$121:AN$137,$F1871)*INDEX(AN$151:AN$167,$F1871))*$E1871</f>
        <v/>
      </c>
      <c r="AO1871" s="37">
        <f>(INDEX(AO$235:AO$238,$D1871)*INDEX(AO$239:AO$255,$F1871)+AO$194*INDEX(AO$121:AO$137,$F1871)*INDEX(AO$151:AO$167,$F1871))*$E1871</f>
        <v/>
      </c>
      <c r="AP1871" s="37">
        <f>(INDEX(AP$235:AP$238,$D1871)*INDEX(AP$239:AP$255,$F1871)+AP$194*INDEX(AP$121:AP$137,$F1871)*INDEX(AP$151:AP$167,$F1871))*$E1871</f>
        <v/>
      </c>
      <c r="AQ1871" s="37">
        <f>(INDEX(AQ$235:AQ$238,$D1871)*INDEX(AQ$239:AQ$255,$F1871)+AQ$194*INDEX(AQ$121:AQ$137,$F1871)*INDEX(AQ$151:AQ$167,$F1871))*$E1871</f>
        <v/>
      </c>
      <c r="AR1871" s="37">
        <f>(INDEX(AR$235:AR$238,$D1871)*INDEX(AR$239:AR$255,$F1871)+AR$194*INDEX(AR$121:AR$137,$F1871)*INDEX(AR$151:AR$167,$F1871))*$E1871</f>
        <v/>
      </c>
      <c r="AS1871" s="37">
        <f>(INDEX(AS$235:AS$238,$D1871)*INDEX(AS$239:AS$255,$F1871)+AS$194*INDEX(AS$121:AS$137,$F1871)*INDEX(AS$151:AS$167,$F1871))*$E1871</f>
        <v/>
      </c>
      <c r="AT1871" s="37">
        <f>(INDEX(AT$235:AT$238,$D1871)*INDEX(AT$239:AT$255,$F1871)+AT$194*INDEX(AT$121:AT$137,$F1871)*INDEX(AT$151:AT$167,$F1871))*$E1871</f>
        <v/>
      </c>
      <c r="AU1871" s="37">
        <f>(INDEX(AU$235:AU$238,$D1871)*INDEX(AU$239:AU$255,$F1871)+AU$194*INDEX(AU$121:AU$137,$F1871)*INDEX(AU$151:AU$167,$F1871))*$E1871</f>
        <v/>
      </c>
      <c r="AV1871" s="37">
        <f>(INDEX(AV$235:AV$238,$D1871)*INDEX(AV$239:AV$255,$F1871)+AV$194*INDEX(AV$121:AV$137,$F1871)*INDEX(AV$151:AV$167,$F1871))*$E1871</f>
        <v/>
      </c>
      <c r="AW1871" s="37">
        <f>(INDEX(AW$235:AW$238,$D1871)*INDEX(AW$239:AW$255,$F1871)+AW$194*INDEX(AW$121:AW$137,$F1871)*INDEX(AW$151:AW$167,$F1871))*$E1871</f>
        <v/>
      </c>
      <c r="AX1871" s="37">
        <f>(INDEX(AX$235:AX$238,$D1871)*INDEX(AX$239:AX$255,$F1871)+AX$194*INDEX(AX$121:AX$137,$F1871)*INDEX(AX$151:AX$167,$F1871))*$E1871</f>
        <v/>
      </c>
      <c r="AY1871" s="40">
        <f>SHADOWEFF(INDEX(AY$235:AY$238,$D1871),INDEX(AY$239:AY$255,$F1871),AY$194,INDEX(AY$121:AY$137,$F1871),INDEX(AY$151:AY$167,$F1871),$E1871)</f>
        <v/>
      </c>
    </row>
    <row r="1872" hidden="1" outlineLevel="2">
      <c r="A1872" s="14" t="inlineStr">
        <is>
          <t>shp</t>
        </is>
      </c>
      <c r="B1872" s="14" t="inlineStr">
        <is>
          <t>die</t>
        </is>
      </c>
      <c r="C1872" s="14" t="inlineStr">
        <is>
          <t>cst</t>
        </is>
      </c>
      <c r="D1872" s="37">
        <f>INDEX(Inputs!$M$5:$M$132,MATCH($B1872&amp;"|"&amp;$C1872,Inputs!$A$5:$A$132,0))</f>
        <v/>
      </c>
      <c r="E1872" s="37">
        <f>INDEX(Inputs!$T$5:$T$132,MATCH($B1872&amp;"|"&amp;$C1872,Inputs!$A$5:$A$132,0))</f>
        <v/>
      </c>
      <c r="F1872" s="37">
        <f>INDEX(Inputs!$K$5:$K$132,MATCH($B1872&amp;"|"&amp;$C1872,Inputs!$A$5:$A$132,0))</f>
        <v/>
      </c>
      <c r="G1872" s="36" t="n"/>
      <c r="H1872" s="14">
        <f>INDEX(Variables!$B$5:$B$205,MATCH($A1872,Variables!$A$5:$A$205,0))&amp;IF($C1872="",""," | "&amp;INDEX(Mapping!$B$5:$B$26,MATCH($C1872,Mapping!$A$5:$A$26,0))&amp;" | "&amp;INDEX(Mapping!$B$30:$B$46,MATCH($B1872,Mapping!$A$30:$A$46,0)))</f>
        <v/>
      </c>
      <c r="I1872" s="14">
        <f>INDEX(Variables!$C$5:$C$205,MATCH($A1872,Variables!$A$5:$A$205,0))</f>
        <v/>
      </c>
      <c r="J1872" s="14">
        <f>INDEX(Variables!$E$5:$E$205,MATCH($A1872,Variables!$A$5:$A$205,0))</f>
        <v/>
      </c>
      <c r="K1872" s="11">
        <f>LOWER(Settings!$C$4)&amp;".mit."&amp;$A1872&amp;IF($C1872="","","."&amp;$C1872&amp;"."&amp;$B1872)&amp;IF(INDEX(Variables!$D$5:$D$205,MATCH($A1872,Variables!$A$5:$A$205,0))="","","."&amp;INDEX(Variables!$D$5:$D$205,MATCH($A1872,Variables!$A$5:$A$205,0)))&amp;"."&amp;K$5</f>
        <v/>
      </c>
      <c r="L1872" s="38">
        <f>(INDEX(L$235:L$238,$D1872)*INDEX(L$239:L$255,$F1872)+L$194*INDEX(L$121:L$137,$F1872)*INDEX(L$151:L$167,$F1872))*$E1872</f>
        <v/>
      </c>
      <c r="M1872" s="37">
        <f>(INDEX(M$235:M$238,$D1872)*INDEX(M$239:M$255,$F1872)+M$194*INDEX(M$121:M$137,$F1872)*INDEX(M$151:M$167,$F1872))*$E1872</f>
        <v/>
      </c>
      <c r="N1872" s="37">
        <f>(INDEX(N$235:N$238,$D1872)*INDEX(N$239:N$255,$F1872)+N$194*INDEX(N$121:N$137,$F1872)*INDEX(N$151:N$167,$F1872))*$E1872</f>
        <v/>
      </c>
      <c r="O1872" s="37">
        <f>(INDEX(O$235:O$238,$D1872)*INDEX(O$239:O$255,$F1872)+O$194*INDEX(O$121:O$137,$F1872)*INDEX(O$151:O$167,$F1872))*$E1872</f>
        <v/>
      </c>
      <c r="P1872" s="37">
        <f>(INDEX(P$235:P$238,$D1872)*INDEX(P$239:P$255,$F1872)+P$194*INDEX(P$121:P$137,$F1872)*INDEX(P$151:P$167,$F1872))*$E1872</f>
        <v/>
      </c>
      <c r="Q1872" s="37">
        <f>(INDEX(Q$235:Q$238,$D1872)*INDEX(Q$239:Q$255,$F1872)+Q$194*INDEX(Q$121:Q$137,$F1872)*INDEX(Q$151:Q$167,$F1872))*$E1872</f>
        <v/>
      </c>
      <c r="R1872" s="37">
        <f>(INDEX(R$235:R$238,$D1872)*INDEX(R$239:R$255,$F1872)+R$194*INDEX(R$121:R$137,$F1872)*INDEX(R$151:R$167,$F1872))*$E1872</f>
        <v/>
      </c>
      <c r="S1872" s="37">
        <f>(INDEX(S$235:S$238,$D1872)*INDEX(S$239:S$255,$F1872)+S$194*INDEX(S$121:S$137,$F1872)*INDEX(S$151:S$167,$F1872))*$E1872</f>
        <v/>
      </c>
      <c r="T1872" s="37">
        <f>(INDEX(T$235:T$238,$D1872)*INDEX(T$239:T$255,$F1872)+T$194*INDEX(T$121:T$137,$F1872)*INDEX(T$151:T$167,$F1872))*$E1872</f>
        <v/>
      </c>
      <c r="U1872" s="37">
        <f>(INDEX(U$235:U$238,$D1872)*INDEX(U$239:U$255,$F1872)+U$194*INDEX(U$121:U$137,$F1872)*INDEX(U$151:U$167,$F1872))*$E1872</f>
        <v/>
      </c>
      <c r="V1872" s="37">
        <f>(INDEX(V$235:V$238,$D1872)*INDEX(V$239:V$255,$F1872)+V$194*INDEX(V$121:V$137,$F1872)*INDEX(V$151:V$167,$F1872))*$E1872</f>
        <v/>
      </c>
      <c r="W1872" s="37">
        <f>(INDEX(W$235:W$238,$D1872)*INDEX(W$239:W$255,$F1872)+W$194*INDEX(W$121:W$137,$F1872)*INDEX(W$151:W$167,$F1872))*$E1872</f>
        <v/>
      </c>
      <c r="X1872" s="37">
        <f>(INDEX(X$235:X$238,$D1872)*INDEX(X$239:X$255,$F1872)+X$194*INDEX(X$121:X$137,$F1872)*INDEX(X$151:X$167,$F1872))*$E1872</f>
        <v/>
      </c>
      <c r="Y1872" s="37">
        <f>(INDEX(Y$235:Y$238,$D1872)*INDEX(Y$239:Y$255,$F1872)+Y$194*INDEX(Y$121:Y$137,$F1872)*INDEX(Y$151:Y$167,$F1872))*$E1872</f>
        <v/>
      </c>
      <c r="Z1872" s="37">
        <f>(INDEX(Z$235:Z$238,$D1872)*INDEX(Z$239:Z$255,$F1872)+Z$194*INDEX(Z$121:Z$137,$F1872)*INDEX(Z$151:Z$167,$F1872))*$E1872</f>
        <v/>
      </c>
      <c r="AA1872" s="37">
        <f>(INDEX(AA$235:AA$238,$D1872)*INDEX(AA$239:AA$255,$F1872)+AA$194*INDEX(AA$121:AA$137,$F1872)*INDEX(AA$151:AA$167,$F1872))*$E1872</f>
        <v/>
      </c>
      <c r="AB1872" s="37">
        <f>(INDEX(AB$235:AB$238,$D1872)*INDEX(AB$239:AB$255,$F1872)+AB$194*INDEX(AB$121:AB$137,$F1872)*INDEX(AB$151:AB$167,$F1872))*$E1872</f>
        <v/>
      </c>
      <c r="AC1872" s="37">
        <f>(INDEX(AC$235:AC$238,$D1872)*INDEX(AC$239:AC$255,$F1872)+AC$194*INDEX(AC$121:AC$137,$F1872)*INDEX(AC$151:AC$167,$F1872))*$E1872</f>
        <v/>
      </c>
      <c r="AD1872" s="40">
        <f>SHADOWEFF(INDEX(AD$235:AD$238,$D1872),INDEX(AD$239:AD$255,$F1872),AD$194,INDEX(AD$121:AD$137,$F1872),INDEX(AD$151:AD$167,$F1872),$E1872)</f>
        <v/>
      </c>
      <c r="AF1872" s="11">
        <f>LOWER(Settings!$C$4)&amp;".mit."&amp;$A1872&amp;IF($C1872="","","."&amp;$C1872&amp;"."&amp;$B1872)&amp;IF(INDEX(Variables!$D$5:$D$205,MATCH($A1872,Variables!$A$5:$A$205,0))="","","."&amp;INDEX(Variables!$D$5:$D$205,MATCH($A1872,Variables!$A$5:$A$205,0)))&amp;"."&amp;AF$5</f>
        <v/>
      </c>
      <c r="AG1872" s="38">
        <f>(INDEX(AG$235:AG$238,$D1872)*INDEX(AG$239:AG$255,$F1872)+AG$194*INDEX(AG$121:AG$137,$F1872)*INDEX(AG$151:AG$167,$F1872))*$E1872</f>
        <v/>
      </c>
      <c r="AH1872" s="37">
        <f>(INDEX(AH$235:AH$238,$D1872)*INDEX(AH$239:AH$255,$F1872)+AH$194*INDEX(AH$121:AH$137,$F1872)*INDEX(AH$151:AH$167,$F1872))*$E1872</f>
        <v/>
      </c>
      <c r="AI1872" s="37">
        <f>(INDEX(AI$235:AI$238,$D1872)*INDEX(AI$239:AI$255,$F1872)+AI$194*INDEX(AI$121:AI$137,$F1872)*INDEX(AI$151:AI$167,$F1872))*$E1872</f>
        <v/>
      </c>
      <c r="AJ1872" s="37">
        <f>(INDEX(AJ$235:AJ$238,$D1872)*INDEX(AJ$239:AJ$255,$F1872)+AJ$194*INDEX(AJ$121:AJ$137,$F1872)*INDEX(AJ$151:AJ$167,$F1872))*$E1872</f>
        <v/>
      </c>
      <c r="AK1872" s="37">
        <f>(INDEX(AK$235:AK$238,$D1872)*INDEX(AK$239:AK$255,$F1872)+AK$194*INDEX(AK$121:AK$137,$F1872)*INDEX(AK$151:AK$167,$F1872))*$E1872</f>
        <v/>
      </c>
      <c r="AL1872" s="37">
        <f>(INDEX(AL$235:AL$238,$D1872)*INDEX(AL$239:AL$255,$F1872)+AL$194*INDEX(AL$121:AL$137,$F1872)*INDEX(AL$151:AL$167,$F1872))*$E1872</f>
        <v/>
      </c>
      <c r="AM1872" s="37">
        <f>(INDEX(AM$235:AM$238,$D1872)*INDEX(AM$239:AM$255,$F1872)+AM$194*INDEX(AM$121:AM$137,$F1872)*INDEX(AM$151:AM$167,$F1872))*$E1872</f>
        <v/>
      </c>
      <c r="AN1872" s="37">
        <f>(INDEX(AN$235:AN$238,$D1872)*INDEX(AN$239:AN$255,$F1872)+AN$194*INDEX(AN$121:AN$137,$F1872)*INDEX(AN$151:AN$167,$F1872))*$E1872</f>
        <v/>
      </c>
      <c r="AO1872" s="37">
        <f>(INDEX(AO$235:AO$238,$D1872)*INDEX(AO$239:AO$255,$F1872)+AO$194*INDEX(AO$121:AO$137,$F1872)*INDEX(AO$151:AO$167,$F1872))*$E1872</f>
        <v/>
      </c>
      <c r="AP1872" s="37">
        <f>(INDEX(AP$235:AP$238,$D1872)*INDEX(AP$239:AP$255,$F1872)+AP$194*INDEX(AP$121:AP$137,$F1872)*INDEX(AP$151:AP$167,$F1872))*$E1872</f>
        <v/>
      </c>
      <c r="AQ1872" s="37">
        <f>(INDEX(AQ$235:AQ$238,$D1872)*INDEX(AQ$239:AQ$255,$F1872)+AQ$194*INDEX(AQ$121:AQ$137,$F1872)*INDEX(AQ$151:AQ$167,$F1872))*$E1872</f>
        <v/>
      </c>
      <c r="AR1872" s="37">
        <f>(INDEX(AR$235:AR$238,$D1872)*INDEX(AR$239:AR$255,$F1872)+AR$194*INDEX(AR$121:AR$137,$F1872)*INDEX(AR$151:AR$167,$F1872))*$E1872</f>
        <v/>
      </c>
      <c r="AS1872" s="37">
        <f>(INDEX(AS$235:AS$238,$D1872)*INDEX(AS$239:AS$255,$F1872)+AS$194*INDEX(AS$121:AS$137,$F1872)*INDEX(AS$151:AS$167,$F1872))*$E1872</f>
        <v/>
      </c>
      <c r="AT1872" s="37">
        <f>(INDEX(AT$235:AT$238,$D1872)*INDEX(AT$239:AT$255,$F1872)+AT$194*INDEX(AT$121:AT$137,$F1872)*INDEX(AT$151:AT$167,$F1872))*$E1872</f>
        <v/>
      </c>
      <c r="AU1872" s="37">
        <f>(INDEX(AU$235:AU$238,$D1872)*INDEX(AU$239:AU$255,$F1872)+AU$194*INDEX(AU$121:AU$137,$F1872)*INDEX(AU$151:AU$167,$F1872))*$E1872</f>
        <v/>
      </c>
      <c r="AV1872" s="37">
        <f>(INDEX(AV$235:AV$238,$D1872)*INDEX(AV$239:AV$255,$F1872)+AV$194*INDEX(AV$121:AV$137,$F1872)*INDEX(AV$151:AV$167,$F1872))*$E1872</f>
        <v/>
      </c>
      <c r="AW1872" s="37">
        <f>(INDEX(AW$235:AW$238,$D1872)*INDEX(AW$239:AW$255,$F1872)+AW$194*INDEX(AW$121:AW$137,$F1872)*INDEX(AW$151:AW$167,$F1872))*$E1872</f>
        <v/>
      </c>
      <c r="AX1872" s="37">
        <f>(INDEX(AX$235:AX$238,$D1872)*INDEX(AX$239:AX$255,$F1872)+AX$194*INDEX(AX$121:AX$137,$F1872)*INDEX(AX$151:AX$167,$F1872))*$E1872</f>
        <v/>
      </c>
      <c r="AY1872" s="40">
        <f>SHADOWEFF(INDEX(AY$235:AY$238,$D1872),INDEX(AY$239:AY$255,$F1872),AY$194,INDEX(AY$121:AY$137,$F1872),INDEX(AY$151:AY$167,$F1872),$E1872)</f>
        <v/>
      </c>
    </row>
    <row r="1873" hidden="1" outlineLevel="2">
      <c r="A1873" s="14" t="inlineStr">
        <is>
          <t>shp</t>
        </is>
      </c>
      <c r="B1873" s="14" t="inlineStr">
        <is>
          <t>lpg</t>
        </is>
      </c>
      <c r="C1873" s="14" t="inlineStr">
        <is>
          <t>cst</t>
        </is>
      </c>
      <c r="D1873" s="37">
        <f>INDEX(Inputs!$M$5:$M$132,MATCH($B1873&amp;"|"&amp;$C1873,Inputs!$A$5:$A$132,0))</f>
        <v/>
      </c>
      <c r="E1873" s="37">
        <f>INDEX(Inputs!$T$5:$T$132,MATCH($B1873&amp;"|"&amp;$C1873,Inputs!$A$5:$A$132,0))</f>
        <v/>
      </c>
      <c r="F1873" s="37">
        <f>INDEX(Inputs!$K$5:$K$132,MATCH($B1873&amp;"|"&amp;$C1873,Inputs!$A$5:$A$132,0))</f>
        <v/>
      </c>
      <c r="G1873" s="36" t="n"/>
      <c r="H1873" s="14">
        <f>INDEX(Variables!$B$5:$B$205,MATCH($A1873,Variables!$A$5:$A$205,0))&amp;IF($C1873="",""," | "&amp;INDEX(Mapping!$B$5:$B$26,MATCH($C1873,Mapping!$A$5:$A$26,0))&amp;" | "&amp;INDEX(Mapping!$B$30:$B$46,MATCH($B1873,Mapping!$A$30:$A$46,0)))</f>
        <v/>
      </c>
      <c r="I1873" s="14">
        <f>INDEX(Variables!$C$5:$C$205,MATCH($A1873,Variables!$A$5:$A$205,0))</f>
        <v/>
      </c>
      <c r="J1873" s="14">
        <f>INDEX(Variables!$E$5:$E$205,MATCH($A1873,Variables!$A$5:$A$205,0))</f>
        <v/>
      </c>
      <c r="K1873" s="11">
        <f>LOWER(Settings!$C$4)&amp;".mit."&amp;$A1873&amp;IF($C1873="","","."&amp;$C1873&amp;"."&amp;$B1873)&amp;IF(INDEX(Variables!$D$5:$D$205,MATCH($A1873,Variables!$A$5:$A$205,0))="","","."&amp;INDEX(Variables!$D$5:$D$205,MATCH($A1873,Variables!$A$5:$A$205,0)))&amp;"."&amp;K$5</f>
        <v/>
      </c>
      <c r="L1873" s="38">
        <f>(INDEX(L$235:L$238,$D1873)*INDEX(L$239:L$255,$F1873)+L$194*INDEX(L$121:L$137,$F1873)*INDEX(L$151:L$167,$F1873))*$E1873</f>
        <v/>
      </c>
      <c r="M1873" s="37">
        <f>(INDEX(M$235:M$238,$D1873)*INDEX(M$239:M$255,$F1873)+M$194*INDEX(M$121:M$137,$F1873)*INDEX(M$151:M$167,$F1873))*$E1873</f>
        <v/>
      </c>
      <c r="N1873" s="37">
        <f>(INDEX(N$235:N$238,$D1873)*INDEX(N$239:N$255,$F1873)+N$194*INDEX(N$121:N$137,$F1873)*INDEX(N$151:N$167,$F1873))*$E1873</f>
        <v/>
      </c>
      <c r="O1873" s="37">
        <f>(INDEX(O$235:O$238,$D1873)*INDEX(O$239:O$255,$F1873)+O$194*INDEX(O$121:O$137,$F1873)*INDEX(O$151:O$167,$F1873))*$E1873</f>
        <v/>
      </c>
      <c r="P1873" s="37">
        <f>(INDEX(P$235:P$238,$D1873)*INDEX(P$239:P$255,$F1873)+P$194*INDEX(P$121:P$137,$F1873)*INDEX(P$151:P$167,$F1873))*$E1873</f>
        <v/>
      </c>
      <c r="Q1873" s="37">
        <f>(INDEX(Q$235:Q$238,$D1873)*INDEX(Q$239:Q$255,$F1873)+Q$194*INDEX(Q$121:Q$137,$F1873)*INDEX(Q$151:Q$167,$F1873))*$E1873</f>
        <v/>
      </c>
      <c r="R1873" s="37">
        <f>(INDEX(R$235:R$238,$D1873)*INDEX(R$239:R$255,$F1873)+R$194*INDEX(R$121:R$137,$F1873)*INDEX(R$151:R$167,$F1873))*$E1873</f>
        <v/>
      </c>
      <c r="S1873" s="37">
        <f>(INDEX(S$235:S$238,$D1873)*INDEX(S$239:S$255,$F1873)+S$194*INDEX(S$121:S$137,$F1873)*INDEX(S$151:S$167,$F1873))*$E1873</f>
        <v/>
      </c>
      <c r="T1873" s="37">
        <f>(INDEX(T$235:T$238,$D1873)*INDEX(T$239:T$255,$F1873)+T$194*INDEX(T$121:T$137,$F1873)*INDEX(T$151:T$167,$F1873))*$E1873</f>
        <v/>
      </c>
      <c r="U1873" s="37">
        <f>(INDEX(U$235:U$238,$D1873)*INDEX(U$239:U$255,$F1873)+U$194*INDEX(U$121:U$137,$F1873)*INDEX(U$151:U$167,$F1873))*$E1873</f>
        <v/>
      </c>
      <c r="V1873" s="37">
        <f>(INDEX(V$235:V$238,$D1873)*INDEX(V$239:V$255,$F1873)+V$194*INDEX(V$121:V$137,$F1873)*INDEX(V$151:V$167,$F1873))*$E1873</f>
        <v/>
      </c>
      <c r="W1873" s="37">
        <f>(INDEX(W$235:W$238,$D1873)*INDEX(W$239:W$255,$F1873)+W$194*INDEX(W$121:W$137,$F1873)*INDEX(W$151:W$167,$F1873))*$E1873</f>
        <v/>
      </c>
      <c r="X1873" s="37">
        <f>(INDEX(X$235:X$238,$D1873)*INDEX(X$239:X$255,$F1873)+X$194*INDEX(X$121:X$137,$F1873)*INDEX(X$151:X$167,$F1873))*$E1873</f>
        <v/>
      </c>
      <c r="Y1873" s="37">
        <f>(INDEX(Y$235:Y$238,$D1873)*INDEX(Y$239:Y$255,$F1873)+Y$194*INDEX(Y$121:Y$137,$F1873)*INDEX(Y$151:Y$167,$F1873))*$E1873</f>
        <v/>
      </c>
      <c r="Z1873" s="37">
        <f>(INDEX(Z$235:Z$238,$D1873)*INDEX(Z$239:Z$255,$F1873)+Z$194*INDEX(Z$121:Z$137,$F1873)*INDEX(Z$151:Z$167,$F1873))*$E1873</f>
        <v/>
      </c>
      <c r="AA1873" s="37">
        <f>(INDEX(AA$235:AA$238,$D1873)*INDEX(AA$239:AA$255,$F1873)+AA$194*INDEX(AA$121:AA$137,$F1873)*INDEX(AA$151:AA$167,$F1873))*$E1873</f>
        <v/>
      </c>
      <c r="AB1873" s="37">
        <f>(INDEX(AB$235:AB$238,$D1873)*INDEX(AB$239:AB$255,$F1873)+AB$194*INDEX(AB$121:AB$137,$F1873)*INDEX(AB$151:AB$167,$F1873))*$E1873</f>
        <v/>
      </c>
      <c r="AC1873" s="37">
        <f>(INDEX(AC$235:AC$238,$D1873)*INDEX(AC$239:AC$255,$F1873)+AC$194*INDEX(AC$121:AC$137,$F1873)*INDEX(AC$151:AC$167,$F1873))*$E1873</f>
        <v/>
      </c>
      <c r="AD1873" s="40">
        <f>SHADOWEFF(INDEX(AD$235:AD$238,$D1873),INDEX(AD$239:AD$255,$F1873),AD$194,INDEX(AD$121:AD$137,$F1873),INDEX(AD$151:AD$167,$F1873),$E1873)</f>
        <v/>
      </c>
      <c r="AF1873" s="11">
        <f>LOWER(Settings!$C$4)&amp;".mit."&amp;$A1873&amp;IF($C1873="","","."&amp;$C1873&amp;"."&amp;$B1873)&amp;IF(INDEX(Variables!$D$5:$D$205,MATCH($A1873,Variables!$A$5:$A$205,0))="","","."&amp;INDEX(Variables!$D$5:$D$205,MATCH($A1873,Variables!$A$5:$A$205,0)))&amp;"."&amp;AF$5</f>
        <v/>
      </c>
      <c r="AG1873" s="38">
        <f>(INDEX(AG$235:AG$238,$D1873)*INDEX(AG$239:AG$255,$F1873)+AG$194*INDEX(AG$121:AG$137,$F1873)*INDEX(AG$151:AG$167,$F1873))*$E1873</f>
        <v/>
      </c>
      <c r="AH1873" s="37">
        <f>(INDEX(AH$235:AH$238,$D1873)*INDEX(AH$239:AH$255,$F1873)+AH$194*INDEX(AH$121:AH$137,$F1873)*INDEX(AH$151:AH$167,$F1873))*$E1873</f>
        <v/>
      </c>
      <c r="AI1873" s="37">
        <f>(INDEX(AI$235:AI$238,$D1873)*INDEX(AI$239:AI$255,$F1873)+AI$194*INDEX(AI$121:AI$137,$F1873)*INDEX(AI$151:AI$167,$F1873))*$E1873</f>
        <v/>
      </c>
      <c r="AJ1873" s="37">
        <f>(INDEX(AJ$235:AJ$238,$D1873)*INDEX(AJ$239:AJ$255,$F1873)+AJ$194*INDEX(AJ$121:AJ$137,$F1873)*INDEX(AJ$151:AJ$167,$F1873))*$E1873</f>
        <v/>
      </c>
      <c r="AK1873" s="37">
        <f>(INDEX(AK$235:AK$238,$D1873)*INDEX(AK$239:AK$255,$F1873)+AK$194*INDEX(AK$121:AK$137,$F1873)*INDEX(AK$151:AK$167,$F1873))*$E1873</f>
        <v/>
      </c>
      <c r="AL1873" s="37">
        <f>(INDEX(AL$235:AL$238,$D1873)*INDEX(AL$239:AL$255,$F1873)+AL$194*INDEX(AL$121:AL$137,$F1873)*INDEX(AL$151:AL$167,$F1873))*$E1873</f>
        <v/>
      </c>
      <c r="AM1873" s="37">
        <f>(INDEX(AM$235:AM$238,$D1873)*INDEX(AM$239:AM$255,$F1873)+AM$194*INDEX(AM$121:AM$137,$F1873)*INDEX(AM$151:AM$167,$F1873))*$E1873</f>
        <v/>
      </c>
      <c r="AN1873" s="37">
        <f>(INDEX(AN$235:AN$238,$D1873)*INDEX(AN$239:AN$255,$F1873)+AN$194*INDEX(AN$121:AN$137,$F1873)*INDEX(AN$151:AN$167,$F1873))*$E1873</f>
        <v/>
      </c>
      <c r="AO1873" s="37">
        <f>(INDEX(AO$235:AO$238,$D1873)*INDEX(AO$239:AO$255,$F1873)+AO$194*INDEX(AO$121:AO$137,$F1873)*INDEX(AO$151:AO$167,$F1873))*$E1873</f>
        <v/>
      </c>
      <c r="AP1873" s="37">
        <f>(INDEX(AP$235:AP$238,$D1873)*INDEX(AP$239:AP$255,$F1873)+AP$194*INDEX(AP$121:AP$137,$F1873)*INDEX(AP$151:AP$167,$F1873))*$E1873</f>
        <v/>
      </c>
      <c r="AQ1873" s="37">
        <f>(INDEX(AQ$235:AQ$238,$D1873)*INDEX(AQ$239:AQ$255,$F1873)+AQ$194*INDEX(AQ$121:AQ$137,$F1873)*INDEX(AQ$151:AQ$167,$F1873))*$E1873</f>
        <v/>
      </c>
      <c r="AR1873" s="37">
        <f>(INDEX(AR$235:AR$238,$D1873)*INDEX(AR$239:AR$255,$F1873)+AR$194*INDEX(AR$121:AR$137,$F1873)*INDEX(AR$151:AR$167,$F1873))*$E1873</f>
        <v/>
      </c>
      <c r="AS1873" s="37">
        <f>(INDEX(AS$235:AS$238,$D1873)*INDEX(AS$239:AS$255,$F1873)+AS$194*INDEX(AS$121:AS$137,$F1873)*INDEX(AS$151:AS$167,$F1873))*$E1873</f>
        <v/>
      </c>
      <c r="AT1873" s="37">
        <f>(INDEX(AT$235:AT$238,$D1873)*INDEX(AT$239:AT$255,$F1873)+AT$194*INDEX(AT$121:AT$137,$F1873)*INDEX(AT$151:AT$167,$F1873))*$E1873</f>
        <v/>
      </c>
      <c r="AU1873" s="37">
        <f>(INDEX(AU$235:AU$238,$D1873)*INDEX(AU$239:AU$255,$F1873)+AU$194*INDEX(AU$121:AU$137,$F1873)*INDEX(AU$151:AU$167,$F1873))*$E1873</f>
        <v/>
      </c>
      <c r="AV1873" s="37">
        <f>(INDEX(AV$235:AV$238,$D1873)*INDEX(AV$239:AV$255,$F1873)+AV$194*INDEX(AV$121:AV$137,$F1873)*INDEX(AV$151:AV$167,$F1873))*$E1873</f>
        <v/>
      </c>
      <c r="AW1873" s="37">
        <f>(INDEX(AW$235:AW$238,$D1873)*INDEX(AW$239:AW$255,$F1873)+AW$194*INDEX(AW$121:AW$137,$F1873)*INDEX(AW$151:AW$167,$F1873))*$E1873</f>
        <v/>
      </c>
      <c r="AX1873" s="37">
        <f>(INDEX(AX$235:AX$238,$D1873)*INDEX(AX$239:AX$255,$F1873)+AX$194*INDEX(AX$121:AX$137,$F1873)*INDEX(AX$151:AX$167,$F1873))*$E1873</f>
        <v/>
      </c>
      <c r="AY1873" s="40">
        <f>SHADOWEFF(INDEX(AY$235:AY$238,$D1873),INDEX(AY$239:AY$255,$F1873),AY$194,INDEX(AY$121:AY$137,$F1873),INDEX(AY$151:AY$167,$F1873),$E1873)</f>
        <v/>
      </c>
    </row>
    <row r="1874" hidden="1" outlineLevel="2">
      <c r="A1874" s="14" t="inlineStr">
        <is>
          <t>shp</t>
        </is>
      </c>
      <c r="B1874" s="14" t="inlineStr">
        <is>
          <t>ker</t>
        </is>
      </c>
      <c r="C1874" s="14" t="inlineStr">
        <is>
          <t>cst</t>
        </is>
      </c>
      <c r="D1874" s="37">
        <f>INDEX(Inputs!$M$5:$M$132,MATCH($B1874&amp;"|"&amp;$C1874,Inputs!$A$5:$A$132,0))</f>
        <v/>
      </c>
      <c r="E1874" s="37">
        <f>INDEX(Inputs!$T$5:$T$132,MATCH($B1874&amp;"|"&amp;$C1874,Inputs!$A$5:$A$132,0))</f>
        <v/>
      </c>
      <c r="F1874" s="37">
        <f>INDEX(Inputs!$K$5:$K$132,MATCH($B1874&amp;"|"&amp;$C1874,Inputs!$A$5:$A$132,0))</f>
        <v/>
      </c>
      <c r="G1874" s="36" t="n"/>
      <c r="H1874" s="14">
        <f>INDEX(Variables!$B$5:$B$205,MATCH($A1874,Variables!$A$5:$A$205,0))&amp;IF($C1874="",""," | "&amp;INDEX(Mapping!$B$5:$B$26,MATCH($C1874,Mapping!$A$5:$A$26,0))&amp;" | "&amp;INDEX(Mapping!$B$30:$B$46,MATCH($B1874,Mapping!$A$30:$A$46,0)))</f>
        <v/>
      </c>
      <c r="I1874" s="14">
        <f>INDEX(Variables!$C$5:$C$205,MATCH($A1874,Variables!$A$5:$A$205,0))</f>
        <v/>
      </c>
      <c r="J1874" s="14">
        <f>INDEX(Variables!$E$5:$E$205,MATCH($A1874,Variables!$A$5:$A$205,0))</f>
        <v/>
      </c>
      <c r="K1874" s="11">
        <f>LOWER(Settings!$C$4)&amp;".mit."&amp;$A1874&amp;IF($C1874="","","."&amp;$C1874&amp;"."&amp;$B1874)&amp;IF(INDEX(Variables!$D$5:$D$205,MATCH($A1874,Variables!$A$5:$A$205,0))="","","."&amp;INDEX(Variables!$D$5:$D$205,MATCH($A1874,Variables!$A$5:$A$205,0)))&amp;"."&amp;K$5</f>
        <v/>
      </c>
      <c r="L1874" s="38">
        <f>(INDEX(L$235:L$238,$D1874)*INDEX(L$239:L$255,$F1874)+L$194*INDEX(L$121:L$137,$F1874)*INDEX(L$151:L$167,$F1874))*$E1874</f>
        <v/>
      </c>
      <c r="M1874" s="37">
        <f>(INDEX(M$235:M$238,$D1874)*INDEX(M$239:M$255,$F1874)+M$194*INDEX(M$121:M$137,$F1874)*INDEX(M$151:M$167,$F1874))*$E1874</f>
        <v/>
      </c>
      <c r="N1874" s="37">
        <f>(INDEX(N$235:N$238,$D1874)*INDEX(N$239:N$255,$F1874)+N$194*INDEX(N$121:N$137,$F1874)*INDEX(N$151:N$167,$F1874))*$E1874</f>
        <v/>
      </c>
      <c r="O1874" s="37">
        <f>(INDEX(O$235:O$238,$D1874)*INDEX(O$239:O$255,$F1874)+O$194*INDEX(O$121:O$137,$F1874)*INDEX(O$151:O$167,$F1874))*$E1874</f>
        <v/>
      </c>
      <c r="P1874" s="37">
        <f>(INDEX(P$235:P$238,$D1874)*INDEX(P$239:P$255,$F1874)+P$194*INDEX(P$121:P$137,$F1874)*INDEX(P$151:P$167,$F1874))*$E1874</f>
        <v/>
      </c>
      <c r="Q1874" s="37">
        <f>(INDEX(Q$235:Q$238,$D1874)*INDEX(Q$239:Q$255,$F1874)+Q$194*INDEX(Q$121:Q$137,$F1874)*INDEX(Q$151:Q$167,$F1874))*$E1874</f>
        <v/>
      </c>
      <c r="R1874" s="37">
        <f>(INDEX(R$235:R$238,$D1874)*INDEX(R$239:R$255,$F1874)+R$194*INDEX(R$121:R$137,$F1874)*INDEX(R$151:R$167,$F1874))*$E1874</f>
        <v/>
      </c>
      <c r="S1874" s="37">
        <f>(INDEX(S$235:S$238,$D1874)*INDEX(S$239:S$255,$F1874)+S$194*INDEX(S$121:S$137,$F1874)*INDEX(S$151:S$167,$F1874))*$E1874</f>
        <v/>
      </c>
      <c r="T1874" s="37">
        <f>(INDEX(T$235:T$238,$D1874)*INDEX(T$239:T$255,$F1874)+T$194*INDEX(T$121:T$137,$F1874)*INDEX(T$151:T$167,$F1874))*$E1874</f>
        <v/>
      </c>
      <c r="U1874" s="37">
        <f>(INDEX(U$235:U$238,$D1874)*INDEX(U$239:U$255,$F1874)+U$194*INDEX(U$121:U$137,$F1874)*INDEX(U$151:U$167,$F1874))*$E1874</f>
        <v/>
      </c>
      <c r="V1874" s="37">
        <f>(INDEX(V$235:V$238,$D1874)*INDEX(V$239:V$255,$F1874)+V$194*INDEX(V$121:V$137,$F1874)*INDEX(V$151:V$167,$F1874))*$E1874</f>
        <v/>
      </c>
      <c r="W1874" s="37">
        <f>(INDEX(W$235:W$238,$D1874)*INDEX(W$239:W$255,$F1874)+W$194*INDEX(W$121:W$137,$F1874)*INDEX(W$151:W$167,$F1874))*$E1874</f>
        <v/>
      </c>
      <c r="X1874" s="37">
        <f>(INDEX(X$235:X$238,$D1874)*INDEX(X$239:X$255,$F1874)+X$194*INDEX(X$121:X$137,$F1874)*INDEX(X$151:X$167,$F1874))*$E1874</f>
        <v/>
      </c>
      <c r="Y1874" s="37">
        <f>(INDEX(Y$235:Y$238,$D1874)*INDEX(Y$239:Y$255,$F1874)+Y$194*INDEX(Y$121:Y$137,$F1874)*INDEX(Y$151:Y$167,$F1874))*$E1874</f>
        <v/>
      </c>
      <c r="Z1874" s="37">
        <f>(INDEX(Z$235:Z$238,$D1874)*INDEX(Z$239:Z$255,$F1874)+Z$194*INDEX(Z$121:Z$137,$F1874)*INDEX(Z$151:Z$167,$F1874))*$E1874</f>
        <v/>
      </c>
      <c r="AA1874" s="37">
        <f>(INDEX(AA$235:AA$238,$D1874)*INDEX(AA$239:AA$255,$F1874)+AA$194*INDEX(AA$121:AA$137,$F1874)*INDEX(AA$151:AA$167,$F1874))*$E1874</f>
        <v/>
      </c>
      <c r="AB1874" s="37">
        <f>(INDEX(AB$235:AB$238,$D1874)*INDEX(AB$239:AB$255,$F1874)+AB$194*INDEX(AB$121:AB$137,$F1874)*INDEX(AB$151:AB$167,$F1874))*$E1874</f>
        <v/>
      </c>
      <c r="AC1874" s="37">
        <f>(INDEX(AC$235:AC$238,$D1874)*INDEX(AC$239:AC$255,$F1874)+AC$194*INDEX(AC$121:AC$137,$F1874)*INDEX(AC$151:AC$167,$F1874))*$E1874</f>
        <v/>
      </c>
      <c r="AD1874" s="40">
        <f>SHADOWEFF(INDEX(AD$235:AD$238,$D1874),INDEX(AD$239:AD$255,$F1874),AD$194,INDEX(AD$121:AD$137,$F1874),INDEX(AD$151:AD$167,$F1874),$E1874)</f>
        <v/>
      </c>
      <c r="AF1874" s="11">
        <f>LOWER(Settings!$C$4)&amp;".mit."&amp;$A1874&amp;IF($C1874="","","."&amp;$C1874&amp;"."&amp;$B1874)&amp;IF(INDEX(Variables!$D$5:$D$205,MATCH($A1874,Variables!$A$5:$A$205,0))="","","."&amp;INDEX(Variables!$D$5:$D$205,MATCH($A1874,Variables!$A$5:$A$205,0)))&amp;"."&amp;AF$5</f>
        <v/>
      </c>
      <c r="AG1874" s="38">
        <f>(INDEX(AG$235:AG$238,$D1874)*INDEX(AG$239:AG$255,$F1874)+AG$194*INDEX(AG$121:AG$137,$F1874)*INDEX(AG$151:AG$167,$F1874))*$E1874</f>
        <v/>
      </c>
      <c r="AH1874" s="37">
        <f>(INDEX(AH$235:AH$238,$D1874)*INDEX(AH$239:AH$255,$F1874)+AH$194*INDEX(AH$121:AH$137,$F1874)*INDEX(AH$151:AH$167,$F1874))*$E1874</f>
        <v/>
      </c>
      <c r="AI1874" s="37">
        <f>(INDEX(AI$235:AI$238,$D1874)*INDEX(AI$239:AI$255,$F1874)+AI$194*INDEX(AI$121:AI$137,$F1874)*INDEX(AI$151:AI$167,$F1874))*$E1874</f>
        <v/>
      </c>
      <c r="AJ1874" s="37">
        <f>(INDEX(AJ$235:AJ$238,$D1874)*INDEX(AJ$239:AJ$255,$F1874)+AJ$194*INDEX(AJ$121:AJ$137,$F1874)*INDEX(AJ$151:AJ$167,$F1874))*$E1874</f>
        <v/>
      </c>
      <c r="AK1874" s="37">
        <f>(INDEX(AK$235:AK$238,$D1874)*INDEX(AK$239:AK$255,$F1874)+AK$194*INDEX(AK$121:AK$137,$F1874)*INDEX(AK$151:AK$167,$F1874))*$E1874</f>
        <v/>
      </c>
      <c r="AL1874" s="37">
        <f>(INDEX(AL$235:AL$238,$D1874)*INDEX(AL$239:AL$255,$F1874)+AL$194*INDEX(AL$121:AL$137,$F1874)*INDEX(AL$151:AL$167,$F1874))*$E1874</f>
        <v/>
      </c>
      <c r="AM1874" s="37">
        <f>(INDEX(AM$235:AM$238,$D1874)*INDEX(AM$239:AM$255,$F1874)+AM$194*INDEX(AM$121:AM$137,$F1874)*INDEX(AM$151:AM$167,$F1874))*$E1874</f>
        <v/>
      </c>
      <c r="AN1874" s="37">
        <f>(INDEX(AN$235:AN$238,$D1874)*INDEX(AN$239:AN$255,$F1874)+AN$194*INDEX(AN$121:AN$137,$F1874)*INDEX(AN$151:AN$167,$F1874))*$E1874</f>
        <v/>
      </c>
      <c r="AO1874" s="37">
        <f>(INDEX(AO$235:AO$238,$D1874)*INDEX(AO$239:AO$255,$F1874)+AO$194*INDEX(AO$121:AO$137,$F1874)*INDEX(AO$151:AO$167,$F1874))*$E1874</f>
        <v/>
      </c>
      <c r="AP1874" s="37">
        <f>(INDEX(AP$235:AP$238,$D1874)*INDEX(AP$239:AP$255,$F1874)+AP$194*INDEX(AP$121:AP$137,$F1874)*INDEX(AP$151:AP$167,$F1874))*$E1874</f>
        <v/>
      </c>
      <c r="AQ1874" s="37">
        <f>(INDEX(AQ$235:AQ$238,$D1874)*INDEX(AQ$239:AQ$255,$F1874)+AQ$194*INDEX(AQ$121:AQ$137,$F1874)*INDEX(AQ$151:AQ$167,$F1874))*$E1874</f>
        <v/>
      </c>
      <c r="AR1874" s="37">
        <f>(INDEX(AR$235:AR$238,$D1874)*INDEX(AR$239:AR$255,$F1874)+AR$194*INDEX(AR$121:AR$137,$F1874)*INDEX(AR$151:AR$167,$F1874))*$E1874</f>
        <v/>
      </c>
      <c r="AS1874" s="37">
        <f>(INDEX(AS$235:AS$238,$D1874)*INDEX(AS$239:AS$255,$F1874)+AS$194*INDEX(AS$121:AS$137,$F1874)*INDEX(AS$151:AS$167,$F1874))*$E1874</f>
        <v/>
      </c>
      <c r="AT1874" s="37">
        <f>(INDEX(AT$235:AT$238,$D1874)*INDEX(AT$239:AT$255,$F1874)+AT$194*INDEX(AT$121:AT$137,$F1874)*INDEX(AT$151:AT$167,$F1874))*$E1874</f>
        <v/>
      </c>
      <c r="AU1874" s="37">
        <f>(INDEX(AU$235:AU$238,$D1874)*INDEX(AU$239:AU$255,$F1874)+AU$194*INDEX(AU$121:AU$137,$F1874)*INDEX(AU$151:AU$167,$F1874))*$E1874</f>
        <v/>
      </c>
      <c r="AV1874" s="37">
        <f>(INDEX(AV$235:AV$238,$D1874)*INDEX(AV$239:AV$255,$F1874)+AV$194*INDEX(AV$121:AV$137,$F1874)*INDEX(AV$151:AV$167,$F1874))*$E1874</f>
        <v/>
      </c>
      <c r="AW1874" s="37">
        <f>(INDEX(AW$235:AW$238,$D1874)*INDEX(AW$239:AW$255,$F1874)+AW$194*INDEX(AW$121:AW$137,$F1874)*INDEX(AW$151:AW$167,$F1874))*$E1874</f>
        <v/>
      </c>
      <c r="AX1874" s="37">
        <f>(INDEX(AX$235:AX$238,$D1874)*INDEX(AX$239:AX$255,$F1874)+AX$194*INDEX(AX$121:AX$137,$F1874)*INDEX(AX$151:AX$167,$F1874))*$E1874</f>
        <v/>
      </c>
      <c r="AY1874" s="40">
        <f>SHADOWEFF(INDEX(AY$235:AY$238,$D1874),INDEX(AY$239:AY$255,$F1874),AY$194,INDEX(AY$121:AY$137,$F1874),INDEX(AY$151:AY$167,$F1874),$E1874)</f>
        <v/>
      </c>
    </row>
    <row r="1875" hidden="1" outlineLevel="2">
      <c r="A1875" s="14" t="inlineStr">
        <is>
          <t>shp</t>
        </is>
      </c>
      <c r="B1875" s="14" t="inlineStr">
        <is>
          <t>oop</t>
        </is>
      </c>
      <c r="C1875" s="14" t="inlineStr">
        <is>
          <t>cst</t>
        </is>
      </c>
      <c r="D1875" s="37">
        <f>INDEX(Inputs!$M$5:$M$132,MATCH($B1875&amp;"|"&amp;$C1875,Inputs!$A$5:$A$132,0))</f>
        <v/>
      </c>
      <c r="E1875" s="37">
        <f>INDEX(Inputs!$T$5:$T$132,MATCH($B1875&amp;"|"&amp;$C1875,Inputs!$A$5:$A$132,0))</f>
        <v/>
      </c>
      <c r="F1875" s="37">
        <f>INDEX(Inputs!$K$5:$K$132,MATCH($B1875&amp;"|"&amp;$C1875,Inputs!$A$5:$A$132,0))</f>
        <v/>
      </c>
      <c r="G1875" s="36" t="n"/>
      <c r="H1875" s="14">
        <f>INDEX(Variables!$B$5:$B$205,MATCH($A1875,Variables!$A$5:$A$205,0))&amp;IF($C1875="",""," | "&amp;INDEX(Mapping!$B$5:$B$26,MATCH($C1875,Mapping!$A$5:$A$26,0))&amp;" | "&amp;INDEX(Mapping!$B$30:$B$46,MATCH($B1875,Mapping!$A$30:$A$46,0)))</f>
        <v/>
      </c>
      <c r="I1875" s="14">
        <f>INDEX(Variables!$C$5:$C$205,MATCH($A1875,Variables!$A$5:$A$205,0))</f>
        <v/>
      </c>
      <c r="J1875" s="14">
        <f>INDEX(Variables!$E$5:$E$205,MATCH($A1875,Variables!$A$5:$A$205,0))</f>
        <v/>
      </c>
      <c r="K1875" s="11">
        <f>LOWER(Settings!$C$4)&amp;".mit."&amp;$A1875&amp;IF($C1875="","","."&amp;$C1875&amp;"."&amp;$B1875)&amp;IF(INDEX(Variables!$D$5:$D$205,MATCH($A1875,Variables!$A$5:$A$205,0))="","","."&amp;INDEX(Variables!$D$5:$D$205,MATCH($A1875,Variables!$A$5:$A$205,0)))&amp;"."&amp;K$5</f>
        <v/>
      </c>
      <c r="L1875" s="38">
        <f>(INDEX(L$235:L$238,$D1875)*INDEX(L$239:L$255,$F1875)+L$194*INDEX(L$121:L$137,$F1875)*INDEX(L$151:L$167,$F1875))*$E1875</f>
        <v/>
      </c>
      <c r="M1875" s="37">
        <f>(INDEX(M$235:M$238,$D1875)*INDEX(M$239:M$255,$F1875)+M$194*INDEX(M$121:M$137,$F1875)*INDEX(M$151:M$167,$F1875))*$E1875</f>
        <v/>
      </c>
      <c r="N1875" s="37">
        <f>(INDEX(N$235:N$238,$D1875)*INDEX(N$239:N$255,$F1875)+N$194*INDEX(N$121:N$137,$F1875)*INDEX(N$151:N$167,$F1875))*$E1875</f>
        <v/>
      </c>
      <c r="O1875" s="37">
        <f>(INDEX(O$235:O$238,$D1875)*INDEX(O$239:O$255,$F1875)+O$194*INDEX(O$121:O$137,$F1875)*INDEX(O$151:O$167,$F1875))*$E1875</f>
        <v/>
      </c>
      <c r="P1875" s="37">
        <f>(INDEX(P$235:P$238,$D1875)*INDEX(P$239:P$255,$F1875)+P$194*INDEX(P$121:P$137,$F1875)*INDEX(P$151:P$167,$F1875))*$E1875</f>
        <v/>
      </c>
      <c r="Q1875" s="37">
        <f>(INDEX(Q$235:Q$238,$D1875)*INDEX(Q$239:Q$255,$F1875)+Q$194*INDEX(Q$121:Q$137,$F1875)*INDEX(Q$151:Q$167,$F1875))*$E1875</f>
        <v/>
      </c>
      <c r="R1875" s="37">
        <f>(INDEX(R$235:R$238,$D1875)*INDEX(R$239:R$255,$F1875)+R$194*INDEX(R$121:R$137,$F1875)*INDEX(R$151:R$167,$F1875))*$E1875</f>
        <v/>
      </c>
      <c r="S1875" s="37">
        <f>(INDEX(S$235:S$238,$D1875)*INDEX(S$239:S$255,$F1875)+S$194*INDEX(S$121:S$137,$F1875)*INDEX(S$151:S$167,$F1875))*$E1875</f>
        <v/>
      </c>
      <c r="T1875" s="37">
        <f>(INDEX(T$235:T$238,$D1875)*INDEX(T$239:T$255,$F1875)+T$194*INDEX(T$121:T$137,$F1875)*INDEX(T$151:T$167,$F1875))*$E1875</f>
        <v/>
      </c>
      <c r="U1875" s="37">
        <f>(INDEX(U$235:U$238,$D1875)*INDEX(U$239:U$255,$F1875)+U$194*INDEX(U$121:U$137,$F1875)*INDEX(U$151:U$167,$F1875))*$E1875</f>
        <v/>
      </c>
      <c r="V1875" s="37">
        <f>(INDEX(V$235:V$238,$D1875)*INDEX(V$239:V$255,$F1875)+V$194*INDEX(V$121:V$137,$F1875)*INDEX(V$151:V$167,$F1875))*$E1875</f>
        <v/>
      </c>
      <c r="W1875" s="37">
        <f>(INDEX(W$235:W$238,$D1875)*INDEX(W$239:W$255,$F1875)+W$194*INDEX(W$121:W$137,$F1875)*INDEX(W$151:W$167,$F1875))*$E1875</f>
        <v/>
      </c>
      <c r="X1875" s="37">
        <f>(INDEX(X$235:X$238,$D1875)*INDEX(X$239:X$255,$F1875)+X$194*INDEX(X$121:X$137,$F1875)*INDEX(X$151:X$167,$F1875))*$E1875</f>
        <v/>
      </c>
      <c r="Y1875" s="37">
        <f>(INDEX(Y$235:Y$238,$D1875)*INDEX(Y$239:Y$255,$F1875)+Y$194*INDEX(Y$121:Y$137,$F1875)*INDEX(Y$151:Y$167,$F1875))*$E1875</f>
        <v/>
      </c>
      <c r="Z1875" s="37">
        <f>(INDEX(Z$235:Z$238,$D1875)*INDEX(Z$239:Z$255,$F1875)+Z$194*INDEX(Z$121:Z$137,$F1875)*INDEX(Z$151:Z$167,$F1875))*$E1875</f>
        <v/>
      </c>
      <c r="AA1875" s="37">
        <f>(INDEX(AA$235:AA$238,$D1875)*INDEX(AA$239:AA$255,$F1875)+AA$194*INDEX(AA$121:AA$137,$F1875)*INDEX(AA$151:AA$167,$F1875))*$E1875</f>
        <v/>
      </c>
      <c r="AB1875" s="37">
        <f>(INDEX(AB$235:AB$238,$D1875)*INDEX(AB$239:AB$255,$F1875)+AB$194*INDEX(AB$121:AB$137,$F1875)*INDEX(AB$151:AB$167,$F1875))*$E1875</f>
        <v/>
      </c>
      <c r="AC1875" s="37">
        <f>(INDEX(AC$235:AC$238,$D1875)*INDEX(AC$239:AC$255,$F1875)+AC$194*INDEX(AC$121:AC$137,$F1875)*INDEX(AC$151:AC$167,$F1875))*$E1875</f>
        <v/>
      </c>
      <c r="AD1875" s="40">
        <f>SHADOWEFF(INDEX(AD$235:AD$238,$D1875),INDEX(AD$239:AD$255,$F1875),AD$194,INDEX(AD$121:AD$137,$F1875),INDEX(AD$151:AD$167,$F1875),$E1875)</f>
        <v/>
      </c>
      <c r="AF1875" s="11">
        <f>LOWER(Settings!$C$4)&amp;".mit."&amp;$A1875&amp;IF($C1875="","","."&amp;$C1875&amp;"."&amp;$B1875)&amp;IF(INDEX(Variables!$D$5:$D$205,MATCH($A1875,Variables!$A$5:$A$205,0))="","","."&amp;INDEX(Variables!$D$5:$D$205,MATCH($A1875,Variables!$A$5:$A$205,0)))&amp;"."&amp;AF$5</f>
        <v/>
      </c>
      <c r="AG1875" s="38">
        <f>(INDEX(AG$235:AG$238,$D1875)*INDEX(AG$239:AG$255,$F1875)+AG$194*INDEX(AG$121:AG$137,$F1875)*INDEX(AG$151:AG$167,$F1875))*$E1875</f>
        <v/>
      </c>
      <c r="AH1875" s="37">
        <f>(INDEX(AH$235:AH$238,$D1875)*INDEX(AH$239:AH$255,$F1875)+AH$194*INDEX(AH$121:AH$137,$F1875)*INDEX(AH$151:AH$167,$F1875))*$E1875</f>
        <v/>
      </c>
      <c r="AI1875" s="37">
        <f>(INDEX(AI$235:AI$238,$D1875)*INDEX(AI$239:AI$255,$F1875)+AI$194*INDEX(AI$121:AI$137,$F1875)*INDEX(AI$151:AI$167,$F1875))*$E1875</f>
        <v/>
      </c>
      <c r="AJ1875" s="37">
        <f>(INDEX(AJ$235:AJ$238,$D1875)*INDEX(AJ$239:AJ$255,$F1875)+AJ$194*INDEX(AJ$121:AJ$137,$F1875)*INDEX(AJ$151:AJ$167,$F1875))*$E1875</f>
        <v/>
      </c>
      <c r="AK1875" s="37">
        <f>(INDEX(AK$235:AK$238,$D1875)*INDEX(AK$239:AK$255,$F1875)+AK$194*INDEX(AK$121:AK$137,$F1875)*INDEX(AK$151:AK$167,$F1875))*$E1875</f>
        <v/>
      </c>
      <c r="AL1875" s="37">
        <f>(INDEX(AL$235:AL$238,$D1875)*INDEX(AL$239:AL$255,$F1875)+AL$194*INDEX(AL$121:AL$137,$F1875)*INDEX(AL$151:AL$167,$F1875))*$E1875</f>
        <v/>
      </c>
      <c r="AM1875" s="37">
        <f>(INDEX(AM$235:AM$238,$D1875)*INDEX(AM$239:AM$255,$F1875)+AM$194*INDEX(AM$121:AM$137,$F1875)*INDEX(AM$151:AM$167,$F1875))*$E1875</f>
        <v/>
      </c>
      <c r="AN1875" s="37">
        <f>(INDEX(AN$235:AN$238,$D1875)*INDEX(AN$239:AN$255,$F1875)+AN$194*INDEX(AN$121:AN$137,$F1875)*INDEX(AN$151:AN$167,$F1875))*$E1875</f>
        <v/>
      </c>
      <c r="AO1875" s="37">
        <f>(INDEX(AO$235:AO$238,$D1875)*INDEX(AO$239:AO$255,$F1875)+AO$194*INDEX(AO$121:AO$137,$F1875)*INDEX(AO$151:AO$167,$F1875))*$E1875</f>
        <v/>
      </c>
      <c r="AP1875" s="37">
        <f>(INDEX(AP$235:AP$238,$D1875)*INDEX(AP$239:AP$255,$F1875)+AP$194*INDEX(AP$121:AP$137,$F1875)*INDEX(AP$151:AP$167,$F1875))*$E1875</f>
        <v/>
      </c>
      <c r="AQ1875" s="37">
        <f>(INDEX(AQ$235:AQ$238,$D1875)*INDEX(AQ$239:AQ$255,$F1875)+AQ$194*INDEX(AQ$121:AQ$137,$F1875)*INDEX(AQ$151:AQ$167,$F1875))*$E1875</f>
        <v/>
      </c>
      <c r="AR1875" s="37">
        <f>(INDEX(AR$235:AR$238,$D1875)*INDEX(AR$239:AR$255,$F1875)+AR$194*INDEX(AR$121:AR$137,$F1875)*INDEX(AR$151:AR$167,$F1875))*$E1875</f>
        <v/>
      </c>
      <c r="AS1875" s="37">
        <f>(INDEX(AS$235:AS$238,$D1875)*INDEX(AS$239:AS$255,$F1875)+AS$194*INDEX(AS$121:AS$137,$F1875)*INDEX(AS$151:AS$167,$F1875))*$E1875</f>
        <v/>
      </c>
      <c r="AT1875" s="37">
        <f>(INDEX(AT$235:AT$238,$D1875)*INDEX(AT$239:AT$255,$F1875)+AT$194*INDEX(AT$121:AT$137,$F1875)*INDEX(AT$151:AT$167,$F1875))*$E1875</f>
        <v/>
      </c>
      <c r="AU1875" s="37">
        <f>(INDEX(AU$235:AU$238,$D1875)*INDEX(AU$239:AU$255,$F1875)+AU$194*INDEX(AU$121:AU$137,$F1875)*INDEX(AU$151:AU$167,$F1875))*$E1875</f>
        <v/>
      </c>
      <c r="AV1875" s="37">
        <f>(INDEX(AV$235:AV$238,$D1875)*INDEX(AV$239:AV$255,$F1875)+AV$194*INDEX(AV$121:AV$137,$F1875)*INDEX(AV$151:AV$167,$F1875))*$E1875</f>
        <v/>
      </c>
      <c r="AW1875" s="37">
        <f>(INDEX(AW$235:AW$238,$D1875)*INDEX(AW$239:AW$255,$F1875)+AW$194*INDEX(AW$121:AW$137,$F1875)*INDEX(AW$151:AW$167,$F1875))*$E1875</f>
        <v/>
      </c>
      <c r="AX1875" s="37">
        <f>(INDEX(AX$235:AX$238,$D1875)*INDEX(AX$239:AX$255,$F1875)+AX$194*INDEX(AX$121:AX$137,$F1875)*INDEX(AX$151:AX$167,$F1875))*$E1875</f>
        <v/>
      </c>
      <c r="AY1875" s="40">
        <f>SHADOWEFF(INDEX(AY$235:AY$238,$D1875),INDEX(AY$239:AY$255,$F1875),AY$194,INDEX(AY$121:AY$137,$F1875),INDEX(AY$151:AY$167,$F1875),$E1875)</f>
        <v/>
      </c>
    </row>
    <row r="1876" hidden="1" outlineLevel="2">
      <c r="A1876" s="14" t="inlineStr">
        <is>
          <t>shp</t>
        </is>
      </c>
      <c r="B1876" s="14" t="inlineStr">
        <is>
          <t>bio</t>
        </is>
      </c>
      <c r="C1876" s="14" t="inlineStr">
        <is>
          <t>cst</t>
        </is>
      </c>
      <c r="D1876" s="37">
        <f>INDEX(Inputs!$M$5:$M$132,MATCH($B1876&amp;"|"&amp;$C1876,Inputs!$A$5:$A$132,0))</f>
        <v/>
      </c>
      <c r="E1876" s="37">
        <f>INDEX(Inputs!$T$5:$T$132,MATCH($B1876&amp;"|"&amp;$C1876,Inputs!$A$5:$A$132,0))</f>
        <v/>
      </c>
      <c r="F1876" s="37">
        <f>INDEX(Inputs!$K$5:$K$132,MATCH($B1876&amp;"|"&amp;$C1876,Inputs!$A$5:$A$132,0))</f>
        <v/>
      </c>
      <c r="G1876" s="36" t="n"/>
      <c r="H1876" s="14">
        <f>INDEX(Variables!$B$5:$B$205,MATCH($A1876,Variables!$A$5:$A$205,0))&amp;IF($C1876="",""," | "&amp;INDEX(Mapping!$B$5:$B$26,MATCH($C1876,Mapping!$A$5:$A$26,0))&amp;" | "&amp;INDEX(Mapping!$B$30:$B$46,MATCH($B1876,Mapping!$A$30:$A$46,0)))</f>
        <v/>
      </c>
      <c r="I1876" s="14">
        <f>INDEX(Variables!$C$5:$C$205,MATCH($A1876,Variables!$A$5:$A$205,0))</f>
        <v/>
      </c>
      <c r="J1876" s="14">
        <f>INDEX(Variables!$E$5:$E$205,MATCH($A1876,Variables!$A$5:$A$205,0))</f>
        <v/>
      </c>
      <c r="K1876" s="11">
        <f>LOWER(Settings!$C$4)&amp;".mit."&amp;$A1876&amp;IF($C1876="","","."&amp;$C1876&amp;"."&amp;$B1876)&amp;IF(INDEX(Variables!$D$5:$D$205,MATCH($A1876,Variables!$A$5:$A$205,0))="","","."&amp;INDEX(Variables!$D$5:$D$205,MATCH($A1876,Variables!$A$5:$A$205,0)))&amp;"."&amp;K$5</f>
        <v/>
      </c>
      <c r="L1876" s="38">
        <f>(INDEX(L$235:L$238,$D1876)*INDEX(L$239:L$255,$F1876)+L$194*INDEX(L$121:L$137,$F1876)*INDEX(L$151:L$167,$F1876))*$E1876</f>
        <v/>
      </c>
      <c r="M1876" s="37">
        <f>(INDEX(M$235:M$238,$D1876)*INDEX(M$239:M$255,$F1876)+M$194*INDEX(M$121:M$137,$F1876)*INDEX(M$151:M$167,$F1876))*$E1876</f>
        <v/>
      </c>
      <c r="N1876" s="37">
        <f>(INDEX(N$235:N$238,$D1876)*INDEX(N$239:N$255,$F1876)+N$194*INDEX(N$121:N$137,$F1876)*INDEX(N$151:N$167,$F1876))*$E1876</f>
        <v/>
      </c>
      <c r="O1876" s="37">
        <f>(INDEX(O$235:O$238,$D1876)*INDEX(O$239:O$255,$F1876)+O$194*INDEX(O$121:O$137,$F1876)*INDEX(O$151:O$167,$F1876))*$E1876</f>
        <v/>
      </c>
      <c r="P1876" s="37">
        <f>(INDEX(P$235:P$238,$D1876)*INDEX(P$239:P$255,$F1876)+P$194*INDEX(P$121:P$137,$F1876)*INDEX(P$151:P$167,$F1876))*$E1876</f>
        <v/>
      </c>
      <c r="Q1876" s="37">
        <f>(INDEX(Q$235:Q$238,$D1876)*INDEX(Q$239:Q$255,$F1876)+Q$194*INDEX(Q$121:Q$137,$F1876)*INDEX(Q$151:Q$167,$F1876))*$E1876</f>
        <v/>
      </c>
      <c r="R1876" s="37">
        <f>(INDEX(R$235:R$238,$D1876)*INDEX(R$239:R$255,$F1876)+R$194*INDEX(R$121:R$137,$F1876)*INDEX(R$151:R$167,$F1876))*$E1876</f>
        <v/>
      </c>
      <c r="S1876" s="37">
        <f>(INDEX(S$235:S$238,$D1876)*INDEX(S$239:S$255,$F1876)+S$194*INDEX(S$121:S$137,$F1876)*INDEX(S$151:S$167,$F1876))*$E1876</f>
        <v/>
      </c>
      <c r="T1876" s="37">
        <f>(INDEX(T$235:T$238,$D1876)*INDEX(T$239:T$255,$F1876)+T$194*INDEX(T$121:T$137,$F1876)*INDEX(T$151:T$167,$F1876))*$E1876</f>
        <v/>
      </c>
      <c r="U1876" s="37">
        <f>(INDEX(U$235:U$238,$D1876)*INDEX(U$239:U$255,$F1876)+U$194*INDEX(U$121:U$137,$F1876)*INDEX(U$151:U$167,$F1876))*$E1876</f>
        <v/>
      </c>
      <c r="V1876" s="37">
        <f>(INDEX(V$235:V$238,$D1876)*INDEX(V$239:V$255,$F1876)+V$194*INDEX(V$121:V$137,$F1876)*INDEX(V$151:V$167,$F1876))*$E1876</f>
        <v/>
      </c>
      <c r="W1876" s="37">
        <f>(INDEX(W$235:W$238,$D1876)*INDEX(W$239:W$255,$F1876)+W$194*INDEX(W$121:W$137,$F1876)*INDEX(W$151:W$167,$F1876))*$E1876</f>
        <v/>
      </c>
      <c r="X1876" s="37">
        <f>(INDEX(X$235:X$238,$D1876)*INDEX(X$239:X$255,$F1876)+X$194*INDEX(X$121:X$137,$F1876)*INDEX(X$151:X$167,$F1876))*$E1876</f>
        <v/>
      </c>
      <c r="Y1876" s="37">
        <f>(INDEX(Y$235:Y$238,$D1876)*INDEX(Y$239:Y$255,$F1876)+Y$194*INDEX(Y$121:Y$137,$F1876)*INDEX(Y$151:Y$167,$F1876))*$E1876</f>
        <v/>
      </c>
      <c r="Z1876" s="37">
        <f>(INDEX(Z$235:Z$238,$D1876)*INDEX(Z$239:Z$255,$F1876)+Z$194*INDEX(Z$121:Z$137,$F1876)*INDEX(Z$151:Z$167,$F1876))*$E1876</f>
        <v/>
      </c>
      <c r="AA1876" s="37">
        <f>(INDEX(AA$235:AA$238,$D1876)*INDEX(AA$239:AA$255,$F1876)+AA$194*INDEX(AA$121:AA$137,$F1876)*INDEX(AA$151:AA$167,$F1876))*$E1876</f>
        <v/>
      </c>
      <c r="AB1876" s="37">
        <f>(INDEX(AB$235:AB$238,$D1876)*INDEX(AB$239:AB$255,$F1876)+AB$194*INDEX(AB$121:AB$137,$F1876)*INDEX(AB$151:AB$167,$F1876))*$E1876</f>
        <v/>
      </c>
      <c r="AC1876" s="37">
        <f>(INDEX(AC$235:AC$238,$D1876)*INDEX(AC$239:AC$255,$F1876)+AC$194*INDEX(AC$121:AC$137,$F1876)*INDEX(AC$151:AC$167,$F1876))*$E1876</f>
        <v/>
      </c>
      <c r="AD1876" s="40">
        <f>SHADOWEFF(INDEX(AD$235:AD$238,$D1876),INDEX(AD$239:AD$255,$F1876),AD$194,INDEX(AD$121:AD$137,$F1876),INDEX(AD$151:AD$167,$F1876),$E1876)</f>
        <v/>
      </c>
      <c r="AF1876" s="11">
        <f>LOWER(Settings!$C$4)&amp;".mit."&amp;$A1876&amp;IF($C1876="","","."&amp;$C1876&amp;"."&amp;$B1876)&amp;IF(INDEX(Variables!$D$5:$D$205,MATCH($A1876,Variables!$A$5:$A$205,0))="","","."&amp;INDEX(Variables!$D$5:$D$205,MATCH($A1876,Variables!$A$5:$A$205,0)))&amp;"."&amp;AF$5</f>
        <v/>
      </c>
      <c r="AG1876" s="38">
        <f>(INDEX(AG$235:AG$238,$D1876)*INDEX(AG$239:AG$255,$F1876)+AG$194*INDEX(AG$121:AG$137,$F1876)*INDEX(AG$151:AG$167,$F1876))*$E1876</f>
        <v/>
      </c>
      <c r="AH1876" s="37">
        <f>(INDEX(AH$235:AH$238,$D1876)*INDEX(AH$239:AH$255,$F1876)+AH$194*INDEX(AH$121:AH$137,$F1876)*INDEX(AH$151:AH$167,$F1876))*$E1876</f>
        <v/>
      </c>
      <c r="AI1876" s="37">
        <f>(INDEX(AI$235:AI$238,$D1876)*INDEX(AI$239:AI$255,$F1876)+AI$194*INDEX(AI$121:AI$137,$F1876)*INDEX(AI$151:AI$167,$F1876))*$E1876</f>
        <v/>
      </c>
      <c r="AJ1876" s="37">
        <f>(INDEX(AJ$235:AJ$238,$D1876)*INDEX(AJ$239:AJ$255,$F1876)+AJ$194*INDEX(AJ$121:AJ$137,$F1876)*INDEX(AJ$151:AJ$167,$F1876))*$E1876</f>
        <v/>
      </c>
      <c r="AK1876" s="37">
        <f>(INDEX(AK$235:AK$238,$D1876)*INDEX(AK$239:AK$255,$F1876)+AK$194*INDEX(AK$121:AK$137,$F1876)*INDEX(AK$151:AK$167,$F1876))*$E1876</f>
        <v/>
      </c>
      <c r="AL1876" s="37">
        <f>(INDEX(AL$235:AL$238,$D1876)*INDEX(AL$239:AL$255,$F1876)+AL$194*INDEX(AL$121:AL$137,$F1876)*INDEX(AL$151:AL$167,$F1876))*$E1876</f>
        <v/>
      </c>
      <c r="AM1876" s="37">
        <f>(INDEX(AM$235:AM$238,$D1876)*INDEX(AM$239:AM$255,$F1876)+AM$194*INDEX(AM$121:AM$137,$F1876)*INDEX(AM$151:AM$167,$F1876))*$E1876</f>
        <v/>
      </c>
      <c r="AN1876" s="37">
        <f>(INDEX(AN$235:AN$238,$D1876)*INDEX(AN$239:AN$255,$F1876)+AN$194*INDEX(AN$121:AN$137,$F1876)*INDEX(AN$151:AN$167,$F1876))*$E1876</f>
        <v/>
      </c>
      <c r="AO1876" s="37">
        <f>(INDEX(AO$235:AO$238,$D1876)*INDEX(AO$239:AO$255,$F1876)+AO$194*INDEX(AO$121:AO$137,$F1876)*INDEX(AO$151:AO$167,$F1876))*$E1876</f>
        <v/>
      </c>
      <c r="AP1876" s="37">
        <f>(INDEX(AP$235:AP$238,$D1876)*INDEX(AP$239:AP$255,$F1876)+AP$194*INDEX(AP$121:AP$137,$F1876)*INDEX(AP$151:AP$167,$F1876))*$E1876</f>
        <v/>
      </c>
      <c r="AQ1876" s="37">
        <f>(INDEX(AQ$235:AQ$238,$D1876)*INDEX(AQ$239:AQ$255,$F1876)+AQ$194*INDEX(AQ$121:AQ$137,$F1876)*INDEX(AQ$151:AQ$167,$F1876))*$E1876</f>
        <v/>
      </c>
      <c r="AR1876" s="37">
        <f>(INDEX(AR$235:AR$238,$D1876)*INDEX(AR$239:AR$255,$F1876)+AR$194*INDEX(AR$121:AR$137,$F1876)*INDEX(AR$151:AR$167,$F1876))*$E1876</f>
        <v/>
      </c>
      <c r="AS1876" s="37">
        <f>(INDEX(AS$235:AS$238,$D1876)*INDEX(AS$239:AS$255,$F1876)+AS$194*INDEX(AS$121:AS$137,$F1876)*INDEX(AS$151:AS$167,$F1876))*$E1876</f>
        <v/>
      </c>
      <c r="AT1876" s="37">
        <f>(INDEX(AT$235:AT$238,$D1876)*INDEX(AT$239:AT$255,$F1876)+AT$194*INDEX(AT$121:AT$137,$F1876)*INDEX(AT$151:AT$167,$F1876))*$E1876</f>
        <v/>
      </c>
      <c r="AU1876" s="37">
        <f>(INDEX(AU$235:AU$238,$D1876)*INDEX(AU$239:AU$255,$F1876)+AU$194*INDEX(AU$121:AU$137,$F1876)*INDEX(AU$151:AU$167,$F1876))*$E1876</f>
        <v/>
      </c>
      <c r="AV1876" s="37">
        <f>(INDEX(AV$235:AV$238,$D1876)*INDEX(AV$239:AV$255,$F1876)+AV$194*INDEX(AV$121:AV$137,$F1876)*INDEX(AV$151:AV$167,$F1876))*$E1876</f>
        <v/>
      </c>
      <c r="AW1876" s="37">
        <f>(INDEX(AW$235:AW$238,$D1876)*INDEX(AW$239:AW$255,$F1876)+AW$194*INDEX(AW$121:AW$137,$F1876)*INDEX(AW$151:AW$167,$F1876))*$E1876</f>
        <v/>
      </c>
      <c r="AX1876" s="37">
        <f>(INDEX(AX$235:AX$238,$D1876)*INDEX(AX$239:AX$255,$F1876)+AX$194*INDEX(AX$121:AX$137,$F1876)*INDEX(AX$151:AX$167,$F1876))*$E1876</f>
        <v/>
      </c>
      <c r="AY1876" s="40">
        <f>SHADOWEFF(INDEX(AY$235:AY$238,$D1876),INDEX(AY$239:AY$255,$F1876),AY$194,INDEX(AY$121:AY$137,$F1876),INDEX(AY$151:AY$167,$F1876),$E1876)</f>
        <v/>
      </c>
    </row>
    <row r="1877" hidden="1" outlineLevel="2"/>
    <row r="1878" hidden="1" outlineLevel="2">
      <c r="A1878" s="14" t="inlineStr">
        <is>
          <t>ener</t>
        </is>
      </c>
      <c r="B1878" s="14" t="inlineStr">
        <is>
          <t>coa</t>
        </is>
      </c>
      <c r="C1878" s="14" t="inlineStr">
        <is>
          <t>cst</t>
        </is>
      </c>
      <c r="D1878" s="37">
        <f>INDEX(Inputs!$N$5:$N$132,MATCH($B1878&amp;"|"&amp;$C1878,Inputs!$A$5:$A$132,0))</f>
        <v/>
      </c>
      <c r="E1878" s="37">
        <f>INDEX(Inputs!$O$5:$O$132,MATCH($B1878&amp;"|"&amp;$C1878,Inputs!$A$5:$A$132,0))</f>
        <v/>
      </c>
      <c r="F1878" s="37">
        <f>INDEX(Inputs!$P$5:$P$132,MATCH($B1878&amp;"|"&amp;$C1878,Inputs!$A$5:$A$132,0))</f>
        <v/>
      </c>
      <c r="G1878" s="37">
        <f>INDEX(Inputs!$Q$5:$Q$132,MATCH($B1878&amp;"|"&amp;$C1878,Inputs!$A$5:$A$132,0))</f>
        <v/>
      </c>
      <c r="H1878" s="14">
        <f>INDEX(Variables!$B$5:$B$205,MATCH($A1878,Variables!$A$5:$A$205,0))&amp;IF($C1878="",""," | "&amp;INDEX(Mapping!$B$5:$B$26,MATCH($C1878,Mapping!$A$5:$A$26,0))&amp;" | "&amp;INDEX(Mapping!$B$30:$B$46,MATCH($B1878,Mapping!$A$30:$A$46,0)))</f>
        <v/>
      </c>
      <c r="I1878" s="14">
        <f>INDEX(Variables!$C$5:$C$205,MATCH($A1878,Variables!$A$5:$A$205,0))</f>
        <v/>
      </c>
      <c r="J1878" s="14">
        <f>INDEX(Variables!$E$5:$E$205,MATCH($A1878,Variables!$A$5:$A$205,0))</f>
        <v/>
      </c>
      <c r="K1878" s="11">
        <f>LOWER(Settings!$C$4)&amp;".mit."&amp;$A1878&amp;IF($C1878="","","."&amp;$C1878&amp;"."&amp;$B1878)&amp;IF(INDEX(Variables!$D$5:$D$205,MATCH($A1878,Variables!$A$5:$A$205,0))="","","."&amp;INDEX(Variables!$D$5:$D$205,MATCH($A1878,Variables!$A$5:$A$205,0)))&amp;"."&amp;K$5</f>
        <v/>
      </c>
      <c r="L1878" s="46">
        <f>INDEX(Inputs!$U$5:$U$132,MATCH($B1878&amp;"|"&amp;$C1878,Inputs!$A$5:$A$132,0))</f>
        <v/>
      </c>
      <c r="M1878" s="47">
        <f>L1878*(1/(1+$G1878))^(1+$E1878)*(1+M$7)^$D1878*(M1860/L1860)^$E1878*((M1860+M1869)/(L1860+L1869))^($F1878*(1+$E1878))</f>
        <v/>
      </c>
      <c r="N1878" s="47">
        <f>M1878*(1/(1+$G1878))^(1+$E1878)*(1+N$7)^$D1878*(N1860/M1860)^$E1878*((N1860+N1869)/(M1860+M1869))^($F1878*(1+$E1878))</f>
        <v/>
      </c>
      <c r="O1878" s="47">
        <f>N1878*(1/(1+$G1878))^(1+$E1878)*(1+O$7)^$D1878*(O1860/N1860)^$E1878*((O1860+O1869)/(N1860+N1869))^($F1878*(1+$E1878))</f>
        <v/>
      </c>
      <c r="P1878" s="47">
        <f>O1878*(1/(1+$G1878))^(1+$E1878)*(1+P$7)^$D1878*(P1860/O1860)^$E1878*((P1860+P1869)/(O1860+O1869))^($F1878*(1+$E1878))</f>
        <v/>
      </c>
      <c r="Q1878" s="47">
        <f>P1878*(1/(1+$G1878))^(1+$E1878)*(1+Q$7)^$D1878*(Q1860/P1860)^$E1878*((Q1860+Q1869)/(P1860+P1869))^($F1878*(1+$E1878))</f>
        <v/>
      </c>
      <c r="R1878" s="47">
        <f>Q1878*(1/(1+$G1878))^(1+$E1878)*(1+R$7)^$D1878*(R1860/Q1860)^$E1878*((R1860+R1869)/(Q1860+Q1869))^($F1878*(1+$E1878))</f>
        <v/>
      </c>
      <c r="S1878" s="47">
        <f>R1878*(1/(1+$G1878))^(1+$E1878)*(1+S$7)^$D1878*(S1860/R1860)^$E1878*((S1860+S1869)/(R1860+R1869))^($F1878*(1+$E1878))</f>
        <v/>
      </c>
      <c r="T1878" s="47">
        <f>S1878*(1/(1+$G1878))^(1+$E1878)*(1+T$7)^$D1878*(T1860/S1860)^$E1878*((T1860+T1869)/(S1860+S1869))^($F1878*(1+$E1878))</f>
        <v/>
      </c>
      <c r="U1878" s="47">
        <f>T1878*(1/(1+$G1878))^(1+$E1878)*(1+U$7)^$D1878*(U1860/T1860)^$E1878*((U1860+U1869)/(T1860+T1869))^($F1878*(1+$E1878))</f>
        <v/>
      </c>
      <c r="V1878" s="47">
        <f>U1878*(1/(1+$G1878))^(1+$E1878)*(1+V$7)^$D1878*(V1860/U1860)^$E1878*((V1860+V1869)/(U1860+U1869))^($F1878*(1+$E1878))</f>
        <v/>
      </c>
      <c r="W1878" s="47">
        <f>V1878*(1/(1+$G1878))^(1+$E1878)*(1+W$7)^$D1878*(W1860/V1860)^$E1878*((W1860+W1869)/(V1860+V1869))^($F1878*(1+$E1878))</f>
        <v/>
      </c>
      <c r="X1878" s="47">
        <f>W1878*(1/(1+$G1878))^(1+$E1878)*(1+X$7)^$D1878*(X1860/W1860)^$E1878*((X1860+X1869)/(W1860+W1869))^($F1878*(1+$E1878))</f>
        <v/>
      </c>
      <c r="Y1878" s="47">
        <f>X1878*(1/(1+$G1878))^(1+$E1878)*(1+Y$7)^$D1878*(Y1860/X1860)^$E1878*((Y1860+Y1869)/(X1860+X1869))^($F1878*(1+$E1878))</f>
        <v/>
      </c>
      <c r="Z1878" s="47">
        <f>Y1878*(1/(1+$G1878))^(1+$E1878)*(1+Z$7)^$D1878*(Z1860/Y1860)^$E1878*((Z1860+Z1869)/(Y1860+Y1869))^($F1878*(1+$E1878))</f>
        <v/>
      </c>
      <c r="AA1878" s="47">
        <f>Z1878*(1/(1+$G1878))^(1+$E1878)*(1+AA$7)^$D1878*(AA1860/Z1860)^$E1878*((AA1860+AA1869)/(Z1860+Z1869))^($F1878*(1+$E1878))</f>
        <v/>
      </c>
      <c r="AB1878" s="47">
        <f>AA1878*(1/(1+$G1878))^(1+$E1878)*(1+AB$7)^$D1878*(AB1860/AA1860)^$E1878*((AB1860+AB1869)/(AA1860+AA1869))^($F1878*(1+$E1878))</f>
        <v/>
      </c>
      <c r="AC1878" s="47">
        <f>AB1878*(1/(1+$G1878))^(1+$E1878)*(1+AC$7)^$D1878*(AC1860/AB1860)^$E1878*((AC1860+AC1869)/(AB1860+AB1869))^($F1878*(1+$E1878))</f>
        <v/>
      </c>
      <c r="AD1878" s="58">
        <f>FUELUSE(AC1878,AD1860,AC1860,AD1869,AC1869,AD$7,$D1878,$E1878,$F1878,$G1878)</f>
        <v/>
      </c>
      <c r="AF1878" s="11">
        <f>LOWER(Settings!$C$4)&amp;".mit."&amp;$A1878&amp;IF($C1878="","","."&amp;$C1878&amp;"."&amp;$B1878)&amp;IF(INDEX(Variables!$D$5:$D$205,MATCH($A1878,Variables!$A$5:$A$205,0))="","","."&amp;INDEX(Variables!$D$5:$D$205,MATCH($A1878,Variables!$A$5:$A$205,0)))&amp;"."&amp;AF$5</f>
        <v/>
      </c>
      <c r="AG1878" s="46">
        <f>INDEX(Inputs!$U$5:$U$132,MATCH($B1878&amp;"|"&amp;$C1878,Inputs!$A$5:$A$132,0))</f>
        <v/>
      </c>
      <c r="AH1878" s="47">
        <f>AG1878*(1/(1+$G1878))^(1+$E1878)*(1+AH$7)^$D1878*(AH1860/AG1860)^$E1878*((AH1860+AH1869)/(AG1860+AG1869))^($F1878*(1+$E1878))</f>
        <v/>
      </c>
      <c r="AI1878" s="47">
        <f>AH1878*(1/(1+$G1878))^(1+$E1878)*(1+AI$7)^$D1878*(AI1860/AH1860)^$E1878*((AI1860+AI1869)/(AH1860+AH1869))^($F1878*(1+$E1878))</f>
        <v/>
      </c>
      <c r="AJ1878" s="47">
        <f>AI1878*(1/(1+$G1878))^(1+$E1878)*(1+AJ$7)^$D1878*(AJ1860/AI1860)^$E1878*((AJ1860+AJ1869)/(AI1860+AI1869))^($F1878*(1+$E1878))</f>
        <v/>
      </c>
      <c r="AK1878" s="47">
        <f>AJ1878*(1/(1+$G1878))^(1+$E1878)*(1+AK$7)^$D1878*(AK1860/AJ1860)^$E1878*((AK1860+AK1869)/(AJ1860+AJ1869))^($F1878*(1+$E1878))</f>
        <v/>
      </c>
      <c r="AL1878" s="47">
        <f>AK1878*(1/(1+$G1878))^(1+$E1878)*(1+AL$7)^$D1878*(AL1860/AK1860)^$E1878*((AL1860+AL1869)/(AK1860+AK1869))^($F1878*(1+$E1878))</f>
        <v/>
      </c>
      <c r="AM1878" s="47">
        <f>AL1878*(1/(1+$G1878))^(1+$E1878)*(1+AM$7)^$D1878*(AM1860/AL1860)^$E1878*((AM1860+AM1869)/(AL1860+AL1869))^($F1878*(1+$E1878))</f>
        <v/>
      </c>
      <c r="AN1878" s="47">
        <f>AM1878*(1/(1+$G1878))^(1+$E1878)*(1+AN$7)^$D1878*(AN1860/AM1860)^$E1878*((AN1860+AN1869)/(AM1860+AM1869))^($F1878*(1+$E1878))</f>
        <v/>
      </c>
      <c r="AO1878" s="47">
        <f>AN1878*(1/(1+$G1878))^(1+$E1878)*(1+AO$7)^$D1878*(AO1860/AN1860)^$E1878*((AO1860+AO1869)/(AN1860+AN1869))^($F1878*(1+$E1878))</f>
        <v/>
      </c>
      <c r="AP1878" s="47">
        <f>AO1878*(1/(1+$G1878))^(1+$E1878)*(1+AP$7)^$D1878*(AP1860/AO1860)^$E1878*((AP1860+AP1869)/(AO1860+AO1869))^($F1878*(1+$E1878))</f>
        <v/>
      </c>
      <c r="AQ1878" s="47">
        <f>AP1878*(1/(1+$G1878))^(1+$E1878)*(1+AQ$7)^$D1878*(AQ1860/AP1860)^$E1878*((AQ1860+AQ1869)/(AP1860+AP1869))^($F1878*(1+$E1878))</f>
        <v/>
      </c>
      <c r="AR1878" s="47">
        <f>AQ1878*(1/(1+$G1878))^(1+$E1878)*(1+AR$7)^$D1878*(AR1860/AQ1860)^$E1878*((AR1860+AR1869)/(AQ1860+AQ1869))^($F1878*(1+$E1878))</f>
        <v/>
      </c>
      <c r="AS1878" s="47">
        <f>AR1878*(1/(1+$G1878))^(1+$E1878)*(1+AS$7)^$D1878*(AS1860/AR1860)^$E1878*((AS1860+AS1869)/(AR1860+AR1869))^($F1878*(1+$E1878))</f>
        <v/>
      </c>
      <c r="AT1878" s="47">
        <f>AS1878*(1/(1+$G1878))^(1+$E1878)*(1+AT$7)^$D1878*(AT1860/AS1860)^$E1878*((AT1860+AT1869)/(AS1860+AS1869))^($F1878*(1+$E1878))</f>
        <v/>
      </c>
      <c r="AU1878" s="47">
        <f>AT1878*(1/(1+$G1878))^(1+$E1878)*(1+AU$7)^$D1878*(AU1860/AT1860)^$E1878*((AU1860+AU1869)/(AT1860+AT1869))^($F1878*(1+$E1878))</f>
        <v/>
      </c>
      <c r="AV1878" s="47">
        <f>AU1878*(1/(1+$G1878))^(1+$E1878)*(1+AV$7)^$D1878*(AV1860/AU1860)^$E1878*((AV1860+AV1869)/(AU1860+AU1869))^($F1878*(1+$E1878))</f>
        <v/>
      </c>
      <c r="AW1878" s="47">
        <f>AV1878*(1/(1+$G1878))^(1+$E1878)*(1+AW$7)^$D1878*(AW1860/AV1860)^$E1878*((AW1860+AW1869)/(AV1860+AV1869))^($F1878*(1+$E1878))</f>
        <v/>
      </c>
      <c r="AX1878" s="47">
        <f>AW1878*(1/(1+$G1878))^(1+$E1878)*(1+AX$7)^$D1878*(AX1860/AW1860)^$E1878*((AX1860+AX1869)/(AW1860+AW1869))^($F1878*(1+$E1878))</f>
        <v/>
      </c>
      <c r="AY1878" s="58">
        <f>FUELUSE(AX1878,AY1860,AX1860,AY1869,AX1869,AY$7,$D1878,$E1878,$F1878,$G1878)</f>
        <v/>
      </c>
    </row>
    <row r="1879" hidden="1" outlineLevel="2">
      <c r="A1879" s="14" t="inlineStr">
        <is>
          <t>ener</t>
        </is>
      </c>
      <c r="B1879" s="14" t="inlineStr">
        <is>
          <t>nga</t>
        </is>
      </c>
      <c r="C1879" s="14" t="inlineStr">
        <is>
          <t>cst</t>
        </is>
      </c>
      <c r="D1879" s="37">
        <f>INDEX(Inputs!$N$5:$N$132,MATCH($B1879&amp;"|"&amp;$C1879,Inputs!$A$5:$A$132,0))</f>
        <v/>
      </c>
      <c r="E1879" s="37">
        <f>INDEX(Inputs!$O$5:$O$132,MATCH($B1879&amp;"|"&amp;$C1879,Inputs!$A$5:$A$132,0))</f>
        <v/>
      </c>
      <c r="F1879" s="37">
        <f>INDEX(Inputs!$P$5:$P$132,MATCH($B1879&amp;"|"&amp;$C1879,Inputs!$A$5:$A$132,0))</f>
        <v/>
      </c>
      <c r="G1879" s="37">
        <f>INDEX(Inputs!$Q$5:$Q$132,MATCH($B1879&amp;"|"&amp;$C1879,Inputs!$A$5:$A$132,0))</f>
        <v/>
      </c>
      <c r="H1879" s="14">
        <f>INDEX(Variables!$B$5:$B$205,MATCH($A1879,Variables!$A$5:$A$205,0))&amp;IF($C1879="",""," | "&amp;INDEX(Mapping!$B$5:$B$26,MATCH($C1879,Mapping!$A$5:$A$26,0))&amp;" | "&amp;INDEX(Mapping!$B$30:$B$46,MATCH($B1879,Mapping!$A$30:$A$46,0)))</f>
        <v/>
      </c>
      <c r="I1879" s="14">
        <f>INDEX(Variables!$C$5:$C$205,MATCH($A1879,Variables!$A$5:$A$205,0))</f>
        <v/>
      </c>
      <c r="J1879" s="14">
        <f>INDEX(Variables!$E$5:$E$205,MATCH($A1879,Variables!$A$5:$A$205,0))</f>
        <v/>
      </c>
      <c r="K1879" s="11">
        <f>LOWER(Settings!$C$4)&amp;".mit."&amp;$A1879&amp;IF($C1879="","","."&amp;$C1879&amp;"."&amp;$B1879)&amp;IF(INDEX(Variables!$D$5:$D$205,MATCH($A1879,Variables!$A$5:$A$205,0))="","","."&amp;INDEX(Variables!$D$5:$D$205,MATCH($A1879,Variables!$A$5:$A$205,0)))&amp;"."&amp;K$5</f>
        <v/>
      </c>
      <c r="L1879" s="46">
        <f>INDEX(Inputs!$U$5:$U$132,MATCH($B1879&amp;"|"&amp;$C1879,Inputs!$A$5:$A$132,0))</f>
        <v/>
      </c>
      <c r="M1879" s="47">
        <f>L1879*(1/(1+$G1879))^(1+$E1879)*(1+M$7)^$D1879*(M1861/L1861)^$E1879*((M1861+M1870)/(L1861+L1870))^($F1879*(1+$E1879))</f>
        <v/>
      </c>
      <c r="N1879" s="47">
        <f>M1879*(1/(1+$G1879))^(1+$E1879)*(1+N$7)^$D1879*(N1861/M1861)^$E1879*((N1861+N1870)/(M1861+M1870))^($F1879*(1+$E1879))</f>
        <v/>
      </c>
      <c r="O1879" s="47">
        <f>N1879*(1/(1+$G1879))^(1+$E1879)*(1+O$7)^$D1879*(O1861/N1861)^$E1879*((O1861+O1870)/(N1861+N1870))^($F1879*(1+$E1879))</f>
        <v/>
      </c>
      <c r="P1879" s="47">
        <f>O1879*(1/(1+$G1879))^(1+$E1879)*(1+P$7)^$D1879*(P1861/O1861)^$E1879*((P1861+P1870)/(O1861+O1870))^($F1879*(1+$E1879))</f>
        <v/>
      </c>
      <c r="Q1879" s="47">
        <f>P1879*(1/(1+$G1879))^(1+$E1879)*(1+Q$7)^$D1879*(Q1861/P1861)^$E1879*((Q1861+Q1870)/(P1861+P1870))^($F1879*(1+$E1879))</f>
        <v/>
      </c>
      <c r="R1879" s="47">
        <f>Q1879*(1/(1+$G1879))^(1+$E1879)*(1+R$7)^$D1879*(R1861/Q1861)^$E1879*((R1861+R1870)/(Q1861+Q1870))^($F1879*(1+$E1879))</f>
        <v/>
      </c>
      <c r="S1879" s="47">
        <f>R1879*(1/(1+$G1879))^(1+$E1879)*(1+S$7)^$D1879*(S1861/R1861)^$E1879*((S1861+S1870)/(R1861+R1870))^($F1879*(1+$E1879))</f>
        <v/>
      </c>
      <c r="T1879" s="47">
        <f>S1879*(1/(1+$G1879))^(1+$E1879)*(1+T$7)^$D1879*(T1861/S1861)^$E1879*((T1861+T1870)/(S1861+S1870))^($F1879*(1+$E1879))</f>
        <v/>
      </c>
      <c r="U1879" s="47">
        <f>T1879*(1/(1+$G1879))^(1+$E1879)*(1+U$7)^$D1879*(U1861/T1861)^$E1879*((U1861+U1870)/(T1861+T1870))^($F1879*(1+$E1879))</f>
        <v/>
      </c>
      <c r="V1879" s="47">
        <f>U1879*(1/(1+$G1879))^(1+$E1879)*(1+V$7)^$D1879*(V1861/U1861)^$E1879*((V1861+V1870)/(U1861+U1870))^($F1879*(1+$E1879))</f>
        <v/>
      </c>
      <c r="W1879" s="47">
        <f>V1879*(1/(1+$G1879))^(1+$E1879)*(1+W$7)^$D1879*(W1861/V1861)^$E1879*((W1861+W1870)/(V1861+V1870))^($F1879*(1+$E1879))</f>
        <v/>
      </c>
      <c r="X1879" s="47">
        <f>W1879*(1/(1+$G1879))^(1+$E1879)*(1+X$7)^$D1879*(X1861/W1861)^$E1879*((X1861+X1870)/(W1861+W1870))^($F1879*(1+$E1879))</f>
        <v/>
      </c>
      <c r="Y1879" s="47">
        <f>X1879*(1/(1+$G1879))^(1+$E1879)*(1+Y$7)^$D1879*(Y1861/X1861)^$E1879*((Y1861+Y1870)/(X1861+X1870))^($F1879*(1+$E1879))</f>
        <v/>
      </c>
      <c r="Z1879" s="47">
        <f>Y1879*(1/(1+$G1879))^(1+$E1879)*(1+Z$7)^$D1879*(Z1861/Y1861)^$E1879*((Z1861+Z1870)/(Y1861+Y1870))^($F1879*(1+$E1879))</f>
        <v/>
      </c>
      <c r="AA1879" s="47">
        <f>Z1879*(1/(1+$G1879))^(1+$E1879)*(1+AA$7)^$D1879*(AA1861/Z1861)^$E1879*((AA1861+AA1870)/(Z1861+Z1870))^($F1879*(1+$E1879))</f>
        <v/>
      </c>
      <c r="AB1879" s="47">
        <f>AA1879*(1/(1+$G1879))^(1+$E1879)*(1+AB$7)^$D1879*(AB1861/AA1861)^$E1879*((AB1861+AB1870)/(AA1861+AA1870))^($F1879*(1+$E1879))</f>
        <v/>
      </c>
      <c r="AC1879" s="47">
        <f>AB1879*(1/(1+$G1879))^(1+$E1879)*(1+AC$7)^$D1879*(AC1861/AB1861)^$E1879*((AC1861+AC1870)/(AB1861+AB1870))^($F1879*(1+$E1879))</f>
        <v/>
      </c>
      <c r="AD1879" s="58">
        <f>FUELUSE(AC1879,AD1861,AC1861,AD1870,AC1870,AD$7,$D1879,$E1879,$F1879,$G1879)</f>
        <v/>
      </c>
      <c r="AF1879" s="11">
        <f>LOWER(Settings!$C$4)&amp;".mit."&amp;$A1879&amp;IF($C1879="","","."&amp;$C1879&amp;"."&amp;$B1879)&amp;IF(INDEX(Variables!$D$5:$D$205,MATCH($A1879,Variables!$A$5:$A$205,0))="","","."&amp;INDEX(Variables!$D$5:$D$205,MATCH($A1879,Variables!$A$5:$A$205,0)))&amp;"."&amp;AF$5</f>
        <v/>
      </c>
      <c r="AG1879" s="46">
        <f>INDEX(Inputs!$U$5:$U$132,MATCH($B1879&amp;"|"&amp;$C1879,Inputs!$A$5:$A$132,0))</f>
        <v/>
      </c>
      <c r="AH1879" s="47">
        <f>AG1879*(1/(1+$G1879))^(1+$E1879)*(1+AH$7)^$D1879*(AH1861/AG1861)^$E1879*((AH1861+AH1870)/(AG1861+AG1870))^($F1879*(1+$E1879))</f>
        <v/>
      </c>
      <c r="AI1879" s="47">
        <f>AH1879*(1/(1+$G1879))^(1+$E1879)*(1+AI$7)^$D1879*(AI1861/AH1861)^$E1879*((AI1861+AI1870)/(AH1861+AH1870))^($F1879*(1+$E1879))</f>
        <v/>
      </c>
      <c r="AJ1879" s="47">
        <f>AI1879*(1/(1+$G1879))^(1+$E1879)*(1+AJ$7)^$D1879*(AJ1861/AI1861)^$E1879*((AJ1861+AJ1870)/(AI1861+AI1870))^($F1879*(1+$E1879))</f>
        <v/>
      </c>
      <c r="AK1879" s="47">
        <f>AJ1879*(1/(1+$G1879))^(1+$E1879)*(1+AK$7)^$D1879*(AK1861/AJ1861)^$E1879*((AK1861+AK1870)/(AJ1861+AJ1870))^($F1879*(1+$E1879))</f>
        <v/>
      </c>
      <c r="AL1879" s="47">
        <f>AK1879*(1/(1+$G1879))^(1+$E1879)*(1+AL$7)^$D1879*(AL1861/AK1861)^$E1879*((AL1861+AL1870)/(AK1861+AK1870))^($F1879*(1+$E1879))</f>
        <v/>
      </c>
      <c r="AM1879" s="47">
        <f>AL1879*(1/(1+$G1879))^(1+$E1879)*(1+AM$7)^$D1879*(AM1861/AL1861)^$E1879*((AM1861+AM1870)/(AL1861+AL1870))^($F1879*(1+$E1879))</f>
        <v/>
      </c>
      <c r="AN1879" s="47">
        <f>AM1879*(1/(1+$G1879))^(1+$E1879)*(1+AN$7)^$D1879*(AN1861/AM1861)^$E1879*((AN1861+AN1870)/(AM1861+AM1870))^($F1879*(1+$E1879))</f>
        <v/>
      </c>
      <c r="AO1879" s="47">
        <f>AN1879*(1/(1+$G1879))^(1+$E1879)*(1+AO$7)^$D1879*(AO1861/AN1861)^$E1879*((AO1861+AO1870)/(AN1861+AN1870))^($F1879*(1+$E1879))</f>
        <v/>
      </c>
      <c r="AP1879" s="47">
        <f>AO1879*(1/(1+$G1879))^(1+$E1879)*(1+AP$7)^$D1879*(AP1861/AO1861)^$E1879*((AP1861+AP1870)/(AO1861+AO1870))^($F1879*(1+$E1879))</f>
        <v/>
      </c>
      <c r="AQ1879" s="47">
        <f>AP1879*(1/(1+$G1879))^(1+$E1879)*(1+AQ$7)^$D1879*(AQ1861/AP1861)^$E1879*((AQ1861+AQ1870)/(AP1861+AP1870))^($F1879*(1+$E1879))</f>
        <v/>
      </c>
      <c r="AR1879" s="47">
        <f>AQ1879*(1/(1+$G1879))^(1+$E1879)*(1+AR$7)^$D1879*(AR1861/AQ1861)^$E1879*((AR1861+AR1870)/(AQ1861+AQ1870))^($F1879*(1+$E1879))</f>
        <v/>
      </c>
      <c r="AS1879" s="47">
        <f>AR1879*(1/(1+$G1879))^(1+$E1879)*(1+AS$7)^$D1879*(AS1861/AR1861)^$E1879*((AS1861+AS1870)/(AR1861+AR1870))^($F1879*(1+$E1879))</f>
        <v/>
      </c>
      <c r="AT1879" s="47">
        <f>AS1879*(1/(1+$G1879))^(1+$E1879)*(1+AT$7)^$D1879*(AT1861/AS1861)^$E1879*((AT1861+AT1870)/(AS1861+AS1870))^($F1879*(1+$E1879))</f>
        <v/>
      </c>
      <c r="AU1879" s="47">
        <f>AT1879*(1/(1+$G1879))^(1+$E1879)*(1+AU$7)^$D1879*(AU1861/AT1861)^$E1879*((AU1861+AU1870)/(AT1861+AT1870))^($F1879*(1+$E1879))</f>
        <v/>
      </c>
      <c r="AV1879" s="47">
        <f>AU1879*(1/(1+$G1879))^(1+$E1879)*(1+AV$7)^$D1879*(AV1861/AU1861)^$E1879*((AV1861+AV1870)/(AU1861+AU1870))^($F1879*(1+$E1879))</f>
        <v/>
      </c>
      <c r="AW1879" s="47">
        <f>AV1879*(1/(1+$G1879))^(1+$E1879)*(1+AW$7)^$D1879*(AW1861/AV1861)^$E1879*((AW1861+AW1870)/(AV1861+AV1870))^($F1879*(1+$E1879))</f>
        <v/>
      </c>
      <c r="AX1879" s="47">
        <f>AW1879*(1/(1+$G1879))^(1+$E1879)*(1+AX$7)^$D1879*(AX1861/AW1861)^$E1879*((AX1861+AX1870)/(AW1861+AW1870))^($F1879*(1+$E1879))</f>
        <v/>
      </c>
      <c r="AY1879" s="58">
        <f>FUELUSE(AX1879,AY1861,AX1861,AY1870,AX1870,AY$7,$D1879,$E1879,$F1879,$G1879)</f>
        <v/>
      </c>
    </row>
    <row r="1880" hidden="1" outlineLevel="2">
      <c r="A1880" s="14" t="inlineStr">
        <is>
          <t>ener</t>
        </is>
      </c>
      <c r="B1880" s="14" t="inlineStr">
        <is>
          <t>gso</t>
        </is>
      </c>
      <c r="C1880" s="14" t="inlineStr">
        <is>
          <t>cst</t>
        </is>
      </c>
      <c r="D1880" s="37">
        <f>INDEX(Inputs!$N$5:$N$132,MATCH($B1880&amp;"|"&amp;$C1880,Inputs!$A$5:$A$132,0))</f>
        <v/>
      </c>
      <c r="E1880" s="37">
        <f>INDEX(Inputs!$O$5:$O$132,MATCH($B1880&amp;"|"&amp;$C1880,Inputs!$A$5:$A$132,0))</f>
        <v/>
      </c>
      <c r="F1880" s="37">
        <f>INDEX(Inputs!$P$5:$P$132,MATCH($B1880&amp;"|"&amp;$C1880,Inputs!$A$5:$A$132,0))</f>
        <v/>
      </c>
      <c r="G1880" s="37">
        <f>INDEX(Inputs!$Q$5:$Q$132,MATCH($B1880&amp;"|"&amp;$C1880,Inputs!$A$5:$A$132,0))</f>
        <v/>
      </c>
      <c r="H1880" s="14">
        <f>INDEX(Variables!$B$5:$B$205,MATCH($A1880,Variables!$A$5:$A$205,0))&amp;IF($C1880="",""," | "&amp;INDEX(Mapping!$B$5:$B$26,MATCH($C1880,Mapping!$A$5:$A$26,0))&amp;" | "&amp;INDEX(Mapping!$B$30:$B$46,MATCH($B1880,Mapping!$A$30:$A$46,0)))</f>
        <v/>
      </c>
      <c r="I1880" s="14">
        <f>INDEX(Variables!$C$5:$C$205,MATCH($A1880,Variables!$A$5:$A$205,0))</f>
        <v/>
      </c>
      <c r="J1880" s="14">
        <f>INDEX(Variables!$E$5:$E$205,MATCH($A1880,Variables!$A$5:$A$205,0))</f>
        <v/>
      </c>
      <c r="K1880" s="11">
        <f>LOWER(Settings!$C$4)&amp;".mit."&amp;$A1880&amp;IF($C1880="","","."&amp;$C1880&amp;"."&amp;$B1880)&amp;IF(INDEX(Variables!$D$5:$D$205,MATCH($A1880,Variables!$A$5:$A$205,0))="","","."&amp;INDEX(Variables!$D$5:$D$205,MATCH($A1880,Variables!$A$5:$A$205,0)))&amp;"."&amp;K$5</f>
        <v/>
      </c>
      <c r="L1880" s="46">
        <f>INDEX(Inputs!$U$5:$U$132,MATCH($B1880&amp;"|"&amp;$C1880,Inputs!$A$5:$A$132,0))</f>
        <v/>
      </c>
      <c r="M1880" s="47">
        <f>L1880*(1/(1+$G1880))^(1+$E1880)*(1+M$7)^$D1880*(M1862/L1862)^$E1880*((M1862+M1871)/(L1862+L1871))^($F1880*(1+$E1880))</f>
        <v/>
      </c>
      <c r="N1880" s="47">
        <f>M1880*(1/(1+$G1880))^(1+$E1880)*(1+N$7)^$D1880*(N1862/M1862)^$E1880*((N1862+N1871)/(M1862+M1871))^($F1880*(1+$E1880))</f>
        <v/>
      </c>
      <c r="O1880" s="47">
        <f>N1880*(1/(1+$G1880))^(1+$E1880)*(1+O$7)^$D1880*(O1862/N1862)^$E1880*((O1862+O1871)/(N1862+N1871))^($F1880*(1+$E1880))</f>
        <v/>
      </c>
      <c r="P1880" s="47">
        <f>O1880*(1/(1+$G1880))^(1+$E1880)*(1+P$7)^$D1880*(P1862/O1862)^$E1880*((P1862+P1871)/(O1862+O1871))^($F1880*(1+$E1880))</f>
        <v/>
      </c>
      <c r="Q1880" s="47">
        <f>P1880*(1/(1+$G1880))^(1+$E1880)*(1+Q$7)^$D1880*(Q1862/P1862)^$E1880*((Q1862+Q1871)/(P1862+P1871))^($F1880*(1+$E1880))</f>
        <v/>
      </c>
      <c r="R1880" s="47">
        <f>Q1880*(1/(1+$G1880))^(1+$E1880)*(1+R$7)^$D1880*(R1862/Q1862)^$E1880*((R1862+R1871)/(Q1862+Q1871))^($F1880*(1+$E1880))</f>
        <v/>
      </c>
      <c r="S1880" s="47">
        <f>R1880*(1/(1+$G1880))^(1+$E1880)*(1+S$7)^$D1880*(S1862/R1862)^$E1880*((S1862+S1871)/(R1862+R1871))^($F1880*(1+$E1880))</f>
        <v/>
      </c>
      <c r="T1880" s="47">
        <f>S1880*(1/(1+$G1880))^(1+$E1880)*(1+T$7)^$D1880*(T1862/S1862)^$E1880*((T1862+T1871)/(S1862+S1871))^($F1880*(1+$E1880))</f>
        <v/>
      </c>
      <c r="U1880" s="47">
        <f>T1880*(1/(1+$G1880))^(1+$E1880)*(1+U$7)^$D1880*(U1862/T1862)^$E1880*((U1862+U1871)/(T1862+T1871))^($F1880*(1+$E1880))</f>
        <v/>
      </c>
      <c r="V1880" s="47">
        <f>U1880*(1/(1+$G1880))^(1+$E1880)*(1+V$7)^$D1880*(V1862/U1862)^$E1880*((V1862+V1871)/(U1862+U1871))^($F1880*(1+$E1880))</f>
        <v/>
      </c>
      <c r="W1880" s="47">
        <f>V1880*(1/(1+$G1880))^(1+$E1880)*(1+W$7)^$D1880*(W1862/V1862)^$E1880*((W1862+W1871)/(V1862+V1871))^($F1880*(1+$E1880))</f>
        <v/>
      </c>
      <c r="X1880" s="47">
        <f>W1880*(1/(1+$G1880))^(1+$E1880)*(1+X$7)^$D1880*(X1862/W1862)^$E1880*((X1862+X1871)/(W1862+W1871))^($F1880*(1+$E1880))</f>
        <v/>
      </c>
      <c r="Y1880" s="47">
        <f>X1880*(1/(1+$G1880))^(1+$E1880)*(1+Y$7)^$D1880*(Y1862/X1862)^$E1880*((Y1862+Y1871)/(X1862+X1871))^($F1880*(1+$E1880))</f>
        <v/>
      </c>
      <c r="Z1880" s="47">
        <f>Y1880*(1/(1+$G1880))^(1+$E1880)*(1+Z$7)^$D1880*(Z1862/Y1862)^$E1880*((Z1862+Z1871)/(Y1862+Y1871))^($F1880*(1+$E1880))</f>
        <v/>
      </c>
      <c r="AA1880" s="47">
        <f>Z1880*(1/(1+$G1880))^(1+$E1880)*(1+AA$7)^$D1880*(AA1862/Z1862)^$E1880*((AA1862+AA1871)/(Z1862+Z1871))^($F1880*(1+$E1880))</f>
        <v/>
      </c>
      <c r="AB1880" s="47">
        <f>AA1880*(1/(1+$G1880))^(1+$E1880)*(1+AB$7)^$D1880*(AB1862/AA1862)^$E1880*((AB1862+AB1871)/(AA1862+AA1871))^($F1880*(1+$E1880))</f>
        <v/>
      </c>
      <c r="AC1880" s="47">
        <f>AB1880*(1/(1+$G1880))^(1+$E1880)*(1+AC$7)^$D1880*(AC1862/AB1862)^$E1880*((AC1862+AC1871)/(AB1862+AB1871))^($F1880*(1+$E1880))</f>
        <v/>
      </c>
      <c r="AD1880" s="58">
        <f>FUELUSE(AC1880,AD1862,AC1862,AD1871,AC1871,AD$7,$D1880,$E1880,$F1880,$G1880)</f>
        <v/>
      </c>
      <c r="AF1880" s="11">
        <f>LOWER(Settings!$C$4)&amp;".mit."&amp;$A1880&amp;IF($C1880="","","."&amp;$C1880&amp;"."&amp;$B1880)&amp;IF(INDEX(Variables!$D$5:$D$205,MATCH($A1880,Variables!$A$5:$A$205,0))="","","."&amp;INDEX(Variables!$D$5:$D$205,MATCH($A1880,Variables!$A$5:$A$205,0)))&amp;"."&amp;AF$5</f>
        <v/>
      </c>
      <c r="AG1880" s="46">
        <f>INDEX(Inputs!$U$5:$U$132,MATCH($B1880&amp;"|"&amp;$C1880,Inputs!$A$5:$A$132,0))</f>
        <v/>
      </c>
      <c r="AH1880" s="47">
        <f>AG1880*(1/(1+$G1880))^(1+$E1880)*(1+AH$7)^$D1880*(AH1862/AG1862)^$E1880*((AH1862+AH1871)/(AG1862+AG1871))^($F1880*(1+$E1880))</f>
        <v/>
      </c>
      <c r="AI1880" s="47">
        <f>AH1880*(1/(1+$G1880))^(1+$E1880)*(1+AI$7)^$D1880*(AI1862/AH1862)^$E1880*((AI1862+AI1871)/(AH1862+AH1871))^($F1880*(1+$E1880))</f>
        <v/>
      </c>
      <c r="AJ1880" s="47">
        <f>AI1880*(1/(1+$G1880))^(1+$E1880)*(1+AJ$7)^$D1880*(AJ1862/AI1862)^$E1880*((AJ1862+AJ1871)/(AI1862+AI1871))^($F1880*(1+$E1880))</f>
        <v/>
      </c>
      <c r="AK1880" s="47">
        <f>AJ1880*(1/(1+$G1880))^(1+$E1880)*(1+AK$7)^$D1880*(AK1862/AJ1862)^$E1880*((AK1862+AK1871)/(AJ1862+AJ1871))^($F1880*(1+$E1880))</f>
        <v/>
      </c>
      <c r="AL1880" s="47">
        <f>AK1880*(1/(1+$G1880))^(1+$E1880)*(1+AL$7)^$D1880*(AL1862/AK1862)^$E1880*((AL1862+AL1871)/(AK1862+AK1871))^($F1880*(1+$E1880))</f>
        <v/>
      </c>
      <c r="AM1880" s="47">
        <f>AL1880*(1/(1+$G1880))^(1+$E1880)*(1+AM$7)^$D1880*(AM1862/AL1862)^$E1880*((AM1862+AM1871)/(AL1862+AL1871))^($F1880*(1+$E1880))</f>
        <v/>
      </c>
      <c r="AN1880" s="47">
        <f>AM1880*(1/(1+$G1880))^(1+$E1880)*(1+AN$7)^$D1880*(AN1862/AM1862)^$E1880*((AN1862+AN1871)/(AM1862+AM1871))^($F1880*(1+$E1880))</f>
        <v/>
      </c>
      <c r="AO1880" s="47">
        <f>AN1880*(1/(1+$G1880))^(1+$E1880)*(1+AO$7)^$D1880*(AO1862/AN1862)^$E1880*((AO1862+AO1871)/(AN1862+AN1871))^($F1880*(1+$E1880))</f>
        <v/>
      </c>
      <c r="AP1880" s="47">
        <f>AO1880*(1/(1+$G1880))^(1+$E1880)*(1+AP$7)^$D1880*(AP1862/AO1862)^$E1880*((AP1862+AP1871)/(AO1862+AO1871))^($F1880*(1+$E1880))</f>
        <v/>
      </c>
      <c r="AQ1880" s="47">
        <f>AP1880*(1/(1+$G1880))^(1+$E1880)*(1+AQ$7)^$D1880*(AQ1862/AP1862)^$E1880*((AQ1862+AQ1871)/(AP1862+AP1871))^($F1880*(1+$E1880))</f>
        <v/>
      </c>
      <c r="AR1880" s="47">
        <f>AQ1880*(1/(1+$G1880))^(1+$E1880)*(1+AR$7)^$D1880*(AR1862/AQ1862)^$E1880*((AR1862+AR1871)/(AQ1862+AQ1871))^($F1880*(1+$E1880))</f>
        <v/>
      </c>
      <c r="AS1880" s="47">
        <f>AR1880*(1/(1+$G1880))^(1+$E1880)*(1+AS$7)^$D1880*(AS1862/AR1862)^$E1880*((AS1862+AS1871)/(AR1862+AR1871))^($F1880*(1+$E1880))</f>
        <v/>
      </c>
      <c r="AT1880" s="47">
        <f>AS1880*(1/(1+$G1880))^(1+$E1880)*(1+AT$7)^$D1880*(AT1862/AS1862)^$E1880*((AT1862+AT1871)/(AS1862+AS1871))^($F1880*(1+$E1880))</f>
        <v/>
      </c>
      <c r="AU1880" s="47">
        <f>AT1880*(1/(1+$G1880))^(1+$E1880)*(1+AU$7)^$D1880*(AU1862/AT1862)^$E1880*((AU1862+AU1871)/(AT1862+AT1871))^($F1880*(1+$E1880))</f>
        <v/>
      </c>
      <c r="AV1880" s="47">
        <f>AU1880*(1/(1+$G1880))^(1+$E1880)*(1+AV$7)^$D1880*(AV1862/AU1862)^$E1880*((AV1862+AV1871)/(AU1862+AU1871))^($F1880*(1+$E1880))</f>
        <v/>
      </c>
      <c r="AW1880" s="47">
        <f>AV1880*(1/(1+$G1880))^(1+$E1880)*(1+AW$7)^$D1880*(AW1862/AV1862)^$E1880*((AW1862+AW1871)/(AV1862+AV1871))^($F1880*(1+$E1880))</f>
        <v/>
      </c>
      <c r="AX1880" s="47">
        <f>AW1880*(1/(1+$G1880))^(1+$E1880)*(1+AX$7)^$D1880*(AX1862/AW1862)^$E1880*((AX1862+AX1871)/(AW1862+AW1871))^($F1880*(1+$E1880))</f>
        <v/>
      </c>
      <c r="AY1880" s="58">
        <f>FUELUSE(AX1880,AY1862,AX1862,AY1871,AX1871,AY$7,$D1880,$E1880,$F1880,$G1880)</f>
        <v/>
      </c>
    </row>
    <row r="1881" hidden="1" outlineLevel="2">
      <c r="A1881" s="14" t="inlineStr">
        <is>
          <t>ener</t>
        </is>
      </c>
      <c r="B1881" s="14" t="inlineStr">
        <is>
          <t>die</t>
        </is>
      </c>
      <c r="C1881" s="14" t="inlineStr">
        <is>
          <t>cst</t>
        </is>
      </c>
      <c r="D1881" s="37">
        <f>INDEX(Inputs!$N$5:$N$132,MATCH($B1881&amp;"|"&amp;$C1881,Inputs!$A$5:$A$132,0))</f>
        <v/>
      </c>
      <c r="E1881" s="37">
        <f>INDEX(Inputs!$O$5:$O$132,MATCH($B1881&amp;"|"&amp;$C1881,Inputs!$A$5:$A$132,0))</f>
        <v/>
      </c>
      <c r="F1881" s="37">
        <f>INDEX(Inputs!$P$5:$P$132,MATCH($B1881&amp;"|"&amp;$C1881,Inputs!$A$5:$A$132,0))</f>
        <v/>
      </c>
      <c r="G1881" s="37">
        <f>INDEX(Inputs!$Q$5:$Q$132,MATCH($B1881&amp;"|"&amp;$C1881,Inputs!$A$5:$A$132,0))</f>
        <v/>
      </c>
      <c r="H1881" s="14">
        <f>INDEX(Variables!$B$5:$B$205,MATCH($A1881,Variables!$A$5:$A$205,0))&amp;IF($C1881="",""," | "&amp;INDEX(Mapping!$B$5:$B$26,MATCH($C1881,Mapping!$A$5:$A$26,0))&amp;" | "&amp;INDEX(Mapping!$B$30:$B$46,MATCH($B1881,Mapping!$A$30:$A$46,0)))</f>
        <v/>
      </c>
      <c r="I1881" s="14">
        <f>INDEX(Variables!$C$5:$C$205,MATCH($A1881,Variables!$A$5:$A$205,0))</f>
        <v/>
      </c>
      <c r="J1881" s="14">
        <f>INDEX(Variables!$E$5:$E$205,MATCH($A1881,Variables!$A$5:$A$205,0))</f>
        <v/>
      </c>
      <c r="K1881" s="11">
        <f>LOWER(Settings!$C$4)&amp;".mit."&amp;$A1881&amp;IF($C1881="","","."&amp;$C1881&amp;"."&amp;$B1881)&amp;IF(INDEX(Variables!$D$5:$D$205,MATCH($A1881,Variables!$A$5:$A$205,0))="","","."&amp;INDEX(Variables!$D$5:$D$205,MATCH($A1881,Variables!$A$5:$A$205,0)))&amp;"."&amp;K$5</f>
        <v/>
      </c>
      <c r="L1881" s="46">
        <f>INDEX(Inputs!$U$5:$U$132,MATCH($B1881&amp;"|"&amp;$C1881,Inputs!$A$5:$A$132,0))</f>
        <v/>
      </c>
      <c r="M1881" s="47">
        <f>L1881*(1/(1+$G1881))^(1+$E1881)*(1+M$7)^$D1881*(M1863/L1863)^$E1881*((M1863+M1872)/(L1863+L1872))^($F1881*(1+$E1881))</f>
        <v/>
      </c>
      <c r="N1881" s="47">
        <f>M1881*(1/(1+$G1881))^(1+$E1881)*(1+N$7)^$D1881*(N1863/M1863)^$E1881*((N1863+N1872)/(M1863+M1872))^($F1881*(1+$E1881))</f>
        <v/>
      </c>
      <c r="O1881" s="47">
        <f>N1881*(1/(1+$G1881))^(1+$E1881)*(1+O$7)^$D1881*(O1863/N1863)^$E1881*((O1863+O1872)/(N1863+N1872))^($F1881*(1+$E1881))</f>
        <v/>
      </c>
      <c r="P1881" s="47">
        <f>O1881*(1/(1+$G1881))^(1+$E1881)*(1+P$7)^$D1881*(P1863/O1863)^$E1881*((P1863+P1872)/(O1863+O1872))^($F1881*(1+$E1881))</f>
        <v/>
      </c>
      <c r="Q1881" s="47">
        <f>P1881*(1/(1+$G1881))^(1+$E1881)*(1+Q$7)^$D1881*(Q1863/P1863)^$E1881*((Q1863+Q1872)/(P1863+P1872))^($F1881*(1+$E1881))</f>
        <v/>
      </c>
      <c r="R1881" s="47">
        <f>Q1881*(1/(1+$G1881))^(1+$E1881)*(1+R$7)^$D1881*(R1863/Q1863)^$E1881*((R1863+R1872)/(Q1863+Q1872))^($F1881*(1+$E1881))</f>
        <v/>
      </c>
      <c r="S1881" s="47">
        <f>R1881*(1/(1+$G1881))^(1+$E1881)*(1+S$7)^$D1881*(S1863/R1863)^$E1881*((S1863+S1872)/(R1863+R1872))^($F1881*(1+$E1881))</f>
        <v/>
      </c>
      <c r="T1881" s="47">
        <f>S1881*(1/(1+$G1881))^(1+$E1881)*(1+T$7)^$D1881*(T1863/S1863)^$E1881*((T1863+T1872)/(S1863+S1872))^($F1881*(1+$E1881))</f>
        <v/>
      </c>
      <c r="U1881" s="47">
        <f>T1881*(1/(1+$G1881))^(1+$E1881)*(1+U$7)^$D1881*(U1863/T1863)^$E1881*((U1863+U1872)/(T1863+T1872))^($F1881*(1+$E1881))</f>
        <v/>
      </c>
      <c r="V1881" s="47">
        <f>U1881*(1/(1+$G1881))^(1+$E1881)*(1+V$7)^$D1881*(V1863/U1863)^$E1881*((V1863+V1872)/(U1863+U1872))^($F1881*(1+$E1881))</f>
        <v/>
      </c>
      <c r="W1881" s="47">
        <f>V1881*(1/(1+$G1881))^(1+$E1881)*(1+W$7)^$D1881*(W1863/V1863)^$E1881*((W1863+W1872)/(V1863+V1872))^($F1881*(1+$E1881))</f>
        <v/>
      </c>
      <c r="X1881" s="47">
        <f>W1881*(1/(1+$G1881))^(1+$E1881)*(1+X$7)^$D1881*(X1863/W1863)^$E1881*((X1863+X1872)/(W1863+W1872))^($F1881*(1+$E1881))</f>
        <v/>
      </c>
      <c r="Y1881" s="47">
        <f>X1881*(1/(1+$G1881))^(1+$E1881)*(1+Y$7)^$D1881*(Y1863/X1863)^$E1881*((Y1863+Y1872)/(X1863+X1872))^($F1881*(1+$E1881))</f>
        <v/>
      </c>
      <c r="Z1881" s="47">
        <f>Y1881*(1/(1+$G1881))^(1+$E1881)*(1+Z$7)^$D1881*(Z1863/Y1863)^$E1881*((Z1863+Z1872)/(Y1863+Y1872))^($F1881*(1+$E1881))</f>
        <v/>
      </c>
      <c r="AA1881" s="47">
        <f>Z1881*(1/(1+$G1881))^(1+$E1881)*(1+AA$7)^$D1881*(AA1863/Z1863)^$E1881*((AA1863+AA1872)/(Z1863+Z1872))^($F1881*(1+$E1881))</f>
        <v/>
      </c>
      <c r="AB1881" s="47">
        <f>AA1881*(1/(1+$G1881))^(1+$E1881)*(1+AB$7)^$D1881*(AB1863/AA1863)^$E1881*((AB1863+AB1872)/(AA1863+AA1872))^($F1881*(1+$E1881))</f>
        <v/>
      </c>
      <c r="AC1881" s="47">
        <f>AB1881*(1/(1+$G1881))^(1+$E1881)*(1+AC$7)^$D1881*(AC1863/AB1863)^$E1881*((AC1863+AC1872)/(AB1863+AB1872))^($F1881*(1+$E1881))</f>
        <v/>
      </c>
      <c r="AD1881" s="58">
        <f>FUELUSE(AC1881,AD1863,AC1863,AD1872,AC1872,AD$7,$D1881,$E1881,$F1881,$G1881)</f>
        <v/>
      </c>
      <c r="AF1881" s="11">
        <f>LOWER(Settings!$C$4)&amp;".mit."&amp;$A1881&amp;IF($C1881="","","."&amp;$C1881&amp;"."&amp;$B1881)&amp;IF(INDEX(Variables!$D$5:$D$205,MATCH($A1881,Variables!$A$5:$A$205,0))="","","."&amp;INDEX(Variables!$D$5:$D$205,MATCH($A1881,Variables!$A$5:$A$205,0)))&amp;"."&amp;AF$5</f>
        <v/>
      </c>
      <c r="AG1881" s="46">
        <f>INDEX(Inputs!$U$5:$U$132,MATCH($B1881&amp;"|"&amp;$C1881,Inputs!$A$5:$A$132,0))</f>
        <v/>
      </c>
      <c r="AH1881" s="47">
        <f>AG1881*(1/(1+$G1881))^(1+$E1881)*(1+AH$7)^$D1881*(AH1863/AG1863)^$E1881*((AH1863+AH1872)/(AG1863+AG1872))^($F1881*(1+$E1881))</f>
        <v/>
      </c>
      <c r="AI1881" s="47">
        <f>AH1881*(1/(1+$G1881))^(1+$E1881)*(1+AI$7)^$D1881*(AI1863/AH1863)^$E1881*((AI1863+AI1872)/(AH1863+AH1872))^($F1881*(1+$E1881))</f>
        <v/>
      </c>
      <c r="AJ1881" s="47">
        <f>AI1881*(1/(1+$G1881))^(1+$E1881)*(1+AJ$7)^$D1881*(AJ1863/AI1863)^$E1881*((AJ1863+AJ1872)/(AI1863+AI1872))^($F1881*(1+$E1881))</f>
        <v/>
      </c>
      <c r="AK1881" s="47">
        <f>AJ1881*(1/(1+$G1881))^(1+$E1881)*(1+AK$7)^$D1881*(AK1863/AJ1863)^$E1881*((AK1863+AK1872)/(AJ1863+AJ1872))^($F1881*(1+$E1881))</f>
        <v/>
      </c>
      <c r="AL1881" s="47">
        <f>AK1881*(1/(1+$G1881))^(1+$E1881)*(1+AL$7)^$D1881*(AL1863/AK1863)^$E1881*((AL1863+AL1872)/(AK1863+AK1872))^($F1881*(1+$E1881))</f>
        <v/>
      </c>
      <c r="AM1881" s="47">
        <f>AL1881*(1/(1+$G1881))^(1+$E1881)*(1+AM$7)^$D1881*(AM1863/AL1863)^$E1881*((AM1863+AM1872)/(AL1863+AL1872))^($F1881*(1+$E1881))</f>
        <v/>
      </c>
      <c r="AN1881" s="47">
        <f>AM1881*(1/(1+$G1881))^(1+$E1881)*(1+AN$7)^$D1881*(AN1863/AM1863)^$E1881*((AN1863+AN1872)/(AM1863+AM1872))^($F1881*(1+$E1881))</f>
        <v/>
      </c>
      <c r="AO1881" s="47">
        <f>AN1881*(1/(1+$G1881))^(1+$E1881)*(1+AO$7)^$D1881*(AO1863/AN1863)^$E1881*((AO1863+AO1872)/(AN1863+AN1872))^($F1881*(1+$E1881))</f>
        <v/>
      </c>
      <c r="AP1881" s="47">
        <f>AO1881*(1/(1+$G1881))^(1+$E1881)*(1+AP$7)^$D1881*(AP1863/AO1863)^$E1881*((AP1863+AP1872)/(AO1863+AO1872))^($F1881*(1+$E1881))</f>
        <v/>
      </c>
      <c r="AQ1881" s="47">
        <f>AP1881*(1/(1+$G1881))^(1+$E1881)*(1+AQ$7)^$D1881*(AQ1863/AP1863)^$E1881*((AQ1863+AQ1872)/(AP1863+AP1872))^($F1881*(1+$E1881))</f>
        <v/>
      </c>
      <c r="AR1881" s="47">
        <f>AQ1881*(1/(1+$G1881))^(1+$E1881)*(1+AR$7)^$D1881*(AR1863/AQ1863)^$E1881*((AR1863+AR1872)/(AQ1863+AQ1872))^($F1881*(1+$E1881))</f>
        <v/>
      </c>
      <c r="AS1881" s="47">
        <f>AR1881*(1/(1+$G1881))^(1+$E1881)*(1+AS$7)^$D1881*(AS1863/AR1863)^$E1881*((AS1863+AS1872)/(AR1863+AR1872))^($F1881*(1+$E1881))</f>
        <v/>
      </c>
      <c r="AT1881" s="47">
        <f>AS1881*(1/(1+$G1881))^(1+$E1881)*(1+AT$7)^$D1881*(AT1863/AS1863)^$E1881*((AT1863+AT1872)/(AS1863+AS1872))^($F1881*(1+$E1881))</f>
        <v/>
      </c>
      <c r="AU1881" s="47">
        <f>AT1881*(1/(1+$G1881))^(1+$E1881)*(1+AU$7)^$D1881*(AU1863/AT1863)^$E1881*((AU1863+AU1872)/(AT1863+AT1872))^($F1881*(1+$E1881))</f>
        <v/>
      </c>
      <c r="AV1881" s="47">
        <f>AU1881*(1/(1+$G1881))^(1+$E1881)*(1+AV$7)^$D1881*(AV1863/AU1863)^$E1881*((AV1863+AV1872)/(AU1863+AU1872))^($F1881*(1+$E1881))</f>
        <v/>
      </c>
      <c r="AW1881" s="47">
        <f>AV1881*(1/(1+$G1881))^(1+$E1881)*(1+AW$7)^$D1881*(AW1863/AV1863)^$E1881*((AW1863+AW1872)/(AV1863+AV1872))^($F1881*(1+$E1881))</f>
        <v/>
      </c>
      <c r="AX1881" s="47">
        <f>AW1881*(1/(1+$G1881))^(1+$E1881)*(1+AX$7)^$D1881*(AX1863/AW1863)^$E1881*((AX1863+AX1872)/(AW1863+AW1872))^($F1881*(1+$E1881))</f>
        <v/>
      </c>
      <c r="AY1881" s="58">
        <f>FUELUSE(AX1881,AY1863,AX1863,AY1872,AX1872,AY$7,$D1881,$E1881,$F1881,$G1881)</f>
        <v/>
      </c>
    </row>
    <row r="1882" hidden="1" outlineLevel="2">
      <c r="A1882" s="14" t="inlineStr">
        <is>
          <t>ener</t>
        </is>
      </c>
      <c r="B1882" s="14" t="inlineStr">
        <is>
          <t>lpg</t>
        </is>
      </c>
      <c r="C1882" s="14" t="inlineStr">
        <is>
          <t>cst</t>
        </is>
      </c>
      <c r="D1882" s="37">
        <f>INDEX(Inputs!$N$5:$N$132,MATCH($B1882&amp;"|"&amp;$C1882,Inputs!$A$5:$A$132,0))</f>
        <v/>
      </c>
      <c r="E1882" s="37">
        <f>INDEX(Inputs!$O$5:$O$132,MATCH($B1882&amp;"|"&amp;$C1882,Inputs!$A$5:$A$132,0))</f>
        <v/>
      </c>
      <c r="F1882" s="37">
        <f>INDEX(Inputs!$P$5:$P$132,MATCH($B1882&amp;"|"&amp;$C1882,Inputs!$A$5:$A$132,0))</f>
        <v/>
      </c>
      <c r="G1882" s="37">
        <f>INDEX(Inputs!$Q$5:$Q$132,MATCH($B1882&amp;"|"&amp;$C1882,Inputs!$A$5:$A$132,0))</f>
        <v/>
      </c>
      <c r="H1882" s="14">
        <f>INDEX(Variables!$B$5:$B$205,MATCH($A1882,Variables!$A$5:$A$205,0))&amp;IF($C1882="",""," | "&amp;INDEX(Mapping!$B$5:$B$26,MATCH($C1882,Mapping!$A$5:$A$26,0))&amp;" | "&amp;INDEX(Mapping!$B$30:$B$46,MATCH($B1882,Mapping!$A$30:$A$46,0)))</f>
        <v/>
      </c>
      <c r="I1882" s="14">
        <f>INDEX(Variables!$C$5:$C$205,MATCH($A1882,Variables!$A$5:$A$205,0))</f>
        <v/>
      </c>
      <c r="J1882" s="14">
        <f>INDEX(Variables!$E$5:$E$205,MATCH($A1882,Variables!$A$5:$A$205,0))</f>
        <v/>
      </c>
      <c r="K1882" s="11">
        <f>LOWER(Settings!$C$4)&amp;".mit."&amp;$A1882&amp;IF($C1882="","","."&amp;$C1882&amp;"."&amp;$B1882)&amp;IF(INDEX(Variables!$D$5:$D$205,MATCH($A1882,Variables!$A$5:$A$205,0))="","","."&amp;INDEX(Variables!$D$5:$D$205,MATCH($A1882,Variables!$A$5:$A$205,0)))&amp;"."&amp;K$5</f>
        <v/>
      </c>
      <c r="L1882" s="46">
        <f>INDEX(Inputs!$U$5:$U$132,MATCH($B1882&amp;"|"&amp;$C1882,Inputs!$A$5:$A$132,0))</f>
        <v/>
      </c>
      <c r="M1882" s="47">
        <f>L1882*(1/(1+$G1882))^(1+$E1882)*(1+M$7)^$D1882*(M1864/L1864)^$E1882*((M1864+M1873)/(L1864+L1873))^($F1882*(1+$E1882))</f>
        <v/>
      </c>
      <c r="N1882" s="47">
        <f>M1882*(1/(1+$G1882))^(1+$E1882)*(1+N$7)^$D1882*(N1864/M1864)^$E1882*((N1864+N1873)/(M1864+M1873))^($F1882*(1+$E1882))</f>
        <v/>
      </c>
      <c r="O1882" s="47">
        <f>N1882*(1/(1+$G1882))^(1+$E1882)*(1+O$7)^$D1882*(O1864/N1864)^$E1882*((O1864+O1873)/(N1864+N1873))^($F1882*(1+$E1882))</f>
        <v/>
      </c>
      <c r="P1882" s="47">
        <f>O1882*(1/(1+$G1882))^(1+$E1882)*(1+P$7)^$D1882*(P1864/O1864)^$E1882*((P1864+P1873)/(O1864+O1873))^($F1882*(1+$E1882))</f>
        <v/>
      </c>
      <c r="Q1882" s="47">
        <f>P1882*(1/(1+$G1882))^(1+$E1882)*(1+Q$7)^$D1882*(Q1864/P1864)^$E1882*((Q1864+Q1873)/(P1864+P1873))^($F1882*(1+$E1882))</f>
        <v/>
      </c>
      <c r="R1882" s="47">
        <f>Q1882*(1/(1+$G1882))^(1+$E1882)*(1+R$7)^$D1882*(R1864/Q1864)^$E1882*((R1864+R1873)/(Q1864+Q1873))^($F1882*(1+$E1882))</f>
        <v/>
      </c>
      <c r="S1882" s="47">
        <f>R1882*(1/(1+$G1882))^(1+$E1882)*(1+S$7)^$D1882*(S1864/R1864)^$E1882*((S1864+S1873)/(R1864+R1873))^($F1882*(1+$E1882))</f>
        <v/>
      </c>
      <c r="T1882" s="47">
        <f>S1882*(1/(1+$G1882))^(1+$E1882)*(1+T$7)^$D1882*(T1864/S1864)^$E1882*((T1864+T1873)/(S1864+S1873))^($F1882*(1+$E1882))</f>
        <v/>
      </c>
      <c r="U1882" s="47">
        <f>T1882*(1/(1+$G1882))^(1+$E1882)*(1+U$7)^$D1882*(U1864/T1864)^$E1882*((U1864+U1873)/(T1864+T1873))^($F1882*(1+$E1882))</f>
        <v/>
      </c>
      <c r="V1882" s="47">
        <f>U1882*(1/(1+$G1882))^(1+$E1882)*(1+V$7)^$D1882*(V1864/U1864)^$E1882*((V1864+V1873)/(U1864+U1873))^($F1882*(1+$E1882))</f>
        <v/>
      </c>
      <c r="W1882" s="47">
        <f>V1882*(1/(1+$G1882))^(1+$E1882)*(1+W$7)^$D1882*(W1864/V1864)^$E1882*((W1864+W1873)/(V1864+V1873))^($F1882*(1+$E1882))</f>
        <v/>
      </c>
      <c r="X1882" s="47">
        <f>W1882*(1/(1+$G1882))^(1+$E1882)*(1+X$7)^$D1882*(X1864/W1864)^$E1882*((X1864+X1873)/(W1864+W1873))^($F1882*(1+$E1882))</f>
        <v/>
      </c>
      <c r="Y1882" s="47">
        <f>X1882*(1/(1+$G1882))^(1+$E1882)*(1+Y$7)^$D1882*(Y1864/X1864)^$E1882*((Y1864+Y1873)/(X1864+X1873))^($F1882*(1+$E1882))</f>
        <v/>
      </c>
      <c r="Z1882" s="47">
        <f>Y1882*(1/(1+$G1882))^(1+$E1882)*(1+Z$7)^$D1882*(Z1864/Y1864)^$E1882*((Z1864+Z1873)/(Y1864+Y1873))^($F1882*(1+$E1882))</f>
        <v/>
      </c>
      <c r="AA1882" s="47">
        <f>Z1882*(1/(1+$G1882))^(1+$E1882)*(1+AA$7)^$D1882*(AA1864/Z1864)^$E1882*((AA1864+AA1873)/(Z1864+Z1873))^($F1882*(1+$E1882))</f>
        <v/>
      </c>
      <c r="AB1882" s="47">
        <f>AA1882*(1/(1+$G1882))^(1+$E1882)*(1+AB$7)^$D1882*(AB1864/AA1864)^$E1882*((AB1864+AB1873)/(AA1864+AA1873))^($F1882*(1+$E1882))</f>
        <v/>
      </c>
      <c r="AC1882" s="47">
        <f>AB1882*(1/(1+$G1882))^(1+$E1882)*(1+AC$7)^$D1882*(AC1864/AB1864)^$E1882*((AC1864+AC1873)/(AB1864+AB1873))^($F1882*(1+$E1882))</f>
        <v/>
      </c>
      <c r="AD1882" s="58">
        <f>FUELUSE(AC1882,AD1864,AC1864,AD1873,AC1873,AD$7,$D1882,$E1882,$F1882,$G1882)</f>
        <v/>
      </c>
      <c r="AF1882" s="11">
        <f>LOWER(Settings!$C$4)&amp;".mit."&amp;$A1882&amp;IF($C1882="","","."&amp;$C1882&amp;"."&amp;$B1882)&amp;IF(INDEX(Variables!$D$5:$D$205,MATCH($A1882,Variables!$A$5:$A$205,0))="","","."&amp;INDEX(Variables!$D$5:$D$205,MATCH($A1882,Variables!$A$5:$A$205,0)))&amp;"."&amp;AF$5</f>
        <v/>
      </c>
      <c r="AG1882" s="46">
        <f>INDEX(Inputs!$U$5:$U$132,MATCH($B1882&amp;"|"&amp;$C1882,Inputs!$A$5:$A$132,0))</f>
        <v/>
      </c>
      <c r="AH1882" s="47">
        <f>AG1882*(1/(1+$G1882))^(1+$E1882)*(1+AH$7)^$D1882*(AH1864/AG1864)^$E1882*((AH1864+AH1873)/(AG1864+AG1873))^($F1882*(1+$E1882))</f>
        <v/>
      </c>
      <c r="AI1882" s="47">
        <f>AH1882*(1/(1+$G1882))^(1+$E1882)*(1+AI$7)^$D1882*(AI1864/AH1864)^$E1882*((AI1864+AI1873)/(AH1864+AH1873))^($F1882*(1+$E1882))</f>
        <v/>
      </c>
      <c r="AJ1882" s="47">
        <f>AI1882*(1/(1+$G1882))^(1+$E1882)*(1+AJ$7)^$D1882*(AJ1864/AI1864)^$E1882*((AJ1864+AJ1873)/(AI1864+AI1873))^($F1882*(1+$E1882))</f>
        <v/>
      </c>
      <c r="AK1882" s="47">
        <f>AJ1882*(1/(1+$G1882))^(1+$E1882)*(1+AK$7)^$D1882*(AK1864/AJ1864)^$E1882*((AK1864+AK1873)/(AJ1864+AJ1873))^($F1882*(1+$E1882))</f>
        <v/>
      </c>
      <c r="AL1882" s="47">
        <f>AK1882*(1/(1+$G1882))^(1+$E1882)*(1+AL$7)^$D1882*(AL1864/AK1864)^$E1882*((AL1864+AL1873)/(AK1864+AK1873))^($F1882*(1+$E1882))</f>
        <v/>
      </c>
      <c r="AM1882" s="47">
        <f>AL1882*(1/(1+$G1882))^(1+$E1882)*(1+AM$7)^$D1882*(AM1864/AL1864)^$E1882*((AM1864+AM1873)/(AL1864+AL1873))^($F1882*(1+$E1882))</f>
        <v/>
      </c>
      <c r="AN1882" s="47">
        <f>AM1882*(1/(1+$G1882))^(1+$E1882)*(1+AN$7)^$D1882*(AN1864/AM1864)^$E1882*((AN1864+AN1873)/(AM1864+AM1873))^($F1882*(1+$E1882))</f>
        <v/>
      </c>
      <c r="AO1882" s="47">
        <f>AN1882*(1/(1+$G1882))^(1+$E1882)*(1+AO$7)^$D1882*(AO1864/AN1864)^$E1882*((AO1864+AO1873)/(AN1864+AN1873))^($F1882*(1+$E1882))</f>
        <v/>
      </c>
      <c r="AP1882" s="47">
        <f>AO1882*(1/(1+$G1882))^(1+$E1882)*(1+AP$7)^$D1882*(AP1864/AO1864)^$E1882*((AP1864+AP1873)/(AO1864+AO1873))^($F1882*(1+$E1882))</f>
        <v/>
      </c>
      <c r="AQ1882" s="47">
        <f>AP1882*(1/(1+$G1882))^(1+$E1882)*(1+AQ$7)^$D1882*(AQ1864/AP1864)^$E1882*((AQ1864+AQ1873)/(AP1864+AP1873))^($F1882*(1+$E1882))</f>
        <v/>
      </c>
      <c r="AR1882" s="47">
        <f>AQ1882*(1/(1+$G1882))^(1+$E1882)*(1+AR$7)^$D1882*(AR1864/AQ1864)^$E1882*((AR1864+AR1873)/(AQ1864+AQ1873))^($F1882*(1+$E1882))</f>
        <v/>
      </c>
      <c r="AS1882" s="47">
        <f>AR1882*(1/(1+$G1882))^(1+$E1882)*(1+AS$7)^$D1882*(AS1864/AR1864)^$E1882*((AS1864+AS1873)/(AR1864+AR1873))^($F1882*(1+$E1882))</f>
        <v/>
      </c>
      <c r="AT1882" s="47">
        <f>AS1882*(1/(1+$G1882))^(1+$E1882)*(1+AT$7)^$D1882*(AT1864/AS1864)^$E1882*((AT1864+AT1873)/(AS1864+AS1873))^($F1882*(1+$E1882))</f>
        <v/>
      </c>
      <c r="AU1882" s="47">
        <f>AT1882*(1/(1+$G1882))^(1+$E1882)*(1+AU$7)^$D1882*(AU1864/AT1864)^$E1882*((AU1864+AU1873)/(AT1864+AT1873))^($F1882*(1+$E1882))</f>
        <v/>
      </c>
      <c r="AV1882" s="47">
        <f>AU1882*(1/(1+$G1882))^(1+$E1882)*(1+AV$7)^$D1882*(AV1864/AU1864)^$E1882*((AV1864+AV1873)/(AU1864+AU1873))^($F1882*(1+$E1882))</f>
        <v/>
      </c>
      <c r="AW1882" s="47">
        <f>AV1882*(1/(1+$G1882))^(1+$E1882)*(1+AW$7)^$D1882*(AW1864/AV1864)^$E1882*((AW1864+AW1873)/(AV1864+AV1873))^($F1882*(1+$E1882))</f>
        <v/>
      </c>
      <c r="AX1882" s="47">
        <f>AW1882*(1/(1+$G1882))^(1+$E1882)*(1+AX$7)^$D1882*(AX1864/AW1864)^$E1882*((AX1864+AX1873)/(AW1864+AW1873))^($F1882*(1+$E1882))</f>
        <v/>
      </c>
      <c r="AY1882" s="58">
        <f>FUELUSE(AX1882,AY1864,AX1864,AY1873,AX1873,AY$7,$D1882,$E1882,$F1882,$G1882)</f>
        <v/>
      </c>
    </row>
    <row r="1883" hidden="1" outlineLevel="2">
      <c r="A1883" s="14" t="inlineStr">
        <is>
          <t>ener</t>
        </is>
      </c>
      <c r="B1883" s="14" t="inlineStr">
        <is>
          <t>ker</t>
        </is>
      </c>
      <c r="C1883" s="14" t="inlineStr">
        <is>
          <t>cst</t>
        </is>
      </c>
      <c r="D1883" s="37">
        <f>INDEX(Inputs!$N$5:$N$132,MATCH($B1883&amp;"|"&amp;$C1883,Inputs!$A$5:$A$132,0))</f>
        <v/>
      </c>
      <c r="E1883" s="37">
        <f>INDEX(Inputs!$O$5:$O$132,MATCH($B1883&amp;"|"&amp;$C1883,Inputs!$A$5:$A$132,0))</f>
        <v/>
      </c>
      <c r="F1883" s="37">
        <f>INDEX(Inputs!$P$5:$P$132,MATCH($B1883&amp;"|"&amp;$C1883,Inputs!$A$5:$A$132,0))</f>
        <v/>
      </c>
      <c r="G1883" s="37">
        <f>INDEX(Inputs!$Q$5:$Q$132,MATCH($B1883&amp;"|"&amp;$C1883,Inputs!$A$5:$A$132,0))</f>
        <v/>
      </c>
      <c r="H1883" s="14">
        <f>INDEX(Variables!$B$5:$B$205,MATCH($A1883,Variables!$A$5:$A$205,0))&amp;IF($C1883="",""," | "&amp;INDEX(Mapping!$B$5:$B$26,MATCH($C1883,Mapping!$A$5:$A$26,0))&amp;" | "&amp;INDEX(Mapping!$B$30:$B$46,MATCH($B1883,Mapping!$A$30:$A$46,0)))</f>
        <v/>
      </c>
      <c r="I1883" s="14">
        <f>INDEX(Variables!$C$5:$C$205,MATCH($A1883,Variables!$A$5:$A$205,0))</f>
        <v/>
      </c>
      <c r="J1883" s="14">
        <f>INDEX(Variables!$E$5:$E$205,MATCH($A1883,Variables!$A$5:$A$205,0))</f>
        <v/>
      </c>
      <c r="K1883" s="11">
        <f>LOWER(Settings!$C$4)&amp;".mit."&amp;$A1883&amp;IF($C1883="","","."&amp;$C1883&amp;"."&amp;$B1883)&amp;IF(INDEX(Variables!$D$5:$D$205,MATCH($A1883,Variables!$A$5:$A$205,0))="","","."&amp;INDEX(Variables!$D$5:$D$205,MATCH($A1883,Variables!$A$5:$A$205,0)))&amp;"."&amp;K$5</f>
        <v/>
      </c>
      <c r="L1883" s="46">
        <f>INDEX(Inputs!$U$5:$U$132,MATCH($B1883&amp;"|"&amp;$C1883,Inputs!$A$5:$A$132,0))</f>
        <v/>
      </c>
      <c r="M1883" s="47">
        <f>L1883*(1/(1+$G1883))^(1+$E1883)*(1+M$7)^$D1883*(M1865/L1865)^$E1883*((M1865+M1874)/(L1865+L1874))^($F1883*(1+$E1883))</f>
        <v/>
      </c>
      <c r="N1883" s="47">
        <f>M1883*(1/(1+$G1883))^(1+$E1883)*(1+N$7)^$D1883*(N1865/M1865)^$E1883*((N1865+N1874)/(M1865+M1874))^($F1883*(1+$E1883))</f>
        <v/>
      </c>
      <c r="O1883" s="47">
        <f>N1883*(1/(1+$G1883))^(1+$E1883)*(1+O$7)^$D1883*(O1865/N1865)^$E1883*((O1865+O1874)/(N1865+N1874))^($F1883*(1+$E1883))</f>
        <v/>
      </c>
      <c r="P1883" s="47">
        <f>O1883*(1/(1+$G1883))^(1+$E1883)*(1+P$7)^$D1883*(P1865/O1865)^$E1883*((P1865+P1874)/(O1865+O1874))^($F1883*(1+$E1883))</f>
        <v/>
      </c>
      <c r="Q1883" s="47">
        <f>P1883*(1/(1+$G1883))^(1+$E1883)*(1+Q$7)^$D1883*(Q1865/P1865)^$E1883*((Q1865+Q1874)/(P1865+P1874))^($F1883*(1+$E1883))</f>
        <v/>
      </c>
      <c r="R1883" s="47">
        <f>Q1883*(1/(1+$G1883))^(1+$E1883)*(1+R$7)^$D1883*(R1865/Q1865)^$E1883*((R1865+R1874)/(Q1865+Q1874))^($F1883*(1+$E1883))</f>
        <v/>
      </c>
      <c r="S1883" s="47">
        <f>R1883*(1/(1+$G1883))^(1+$E1883)*(1+S$7)^$D1883*(S1865/R1865)^$E1883*((S1865+S1874)/(R1865+R1874))^($F1883*(1+$E1883))</f>
        <v/>
      </c>
      <c r="T1883" s="47">
        <f>S1883*(1/(1+$G1883))^(1+$E1883)*(1+T$7)^$D1883*(T1865/S1865)^$E1883*((T1865+T1874)/(S1865+S1874))^($F1883*(1+$E1883))</f>
        <v/>
      </c>
      <c r="U1883" s="47">
        <f>T1883*(1/(1+$G1883))^(1+$E1883)*(1+U$7)^$D1883*(U1865/T1865)^$E1883*((U1865+U1874)/(T1865+T1874))^($F1883*(1+$E1883))</f>
        <v/>
      </c>
      <c r="V1883" s="47">
        <f>U1883*(1/(1+$G1883))^(1+$E1883)*(1+V$7)^$D1883*(V1865/U1865)^$E1883*((V1865+V1874)/(U1865+U1874))^($F1883*(1+$E1883))</f>
        <v/>
      </c>
      <c r="W1883" s="47">
        <f>V1883*(1/(1+$G1883))^(1+$E1883)*(1+W$7)^$D1883*(W1865/V1865)^$E1883*((W1865+W1874)/(V1865+V1874))^($F1883*(1+$E1883))</f>
        <v/>
      </c>
      <c r="X1883" s="47">
        <f>W1883*(1/(1+$G1883))^(1+$E1883)*(1+X$7)^$D1883*(X1865/W1865)^$E1883*((X1865+X1874)/(W1865+W1874))^($F1883*(1+$E1883))</f>
        <v/>
      </c>
      <c r="Y1883" s="47">
        <f>X1883*(1/(1+$G1883))^(1+$E1883)*(1+Y$7)^$D1883*(Y1865/X1865)^$E1883*((Y1865+Y1874)/(X1865+X1874))^($F1883*(1+$E1883))</f>
        <v/>
      </c>
      <c r="Z1883" s="47">
        <f>Y1883*(1/(1+$G1883))^(1+$E1883)*(1+Z$7)^$D1883*(Z1865/Y1865)^$E1883*((Z1865+Z1874)/(Y1865+Y1874))^($F1883*(1+$E1883))</f>
        <v/>
      </c>
      <c r="AA1883" s="47">
        <f>Z1883*(1/(1+$G1883))^(1+$E1883)*(1+AA$7)^$D1883*(AA1865/Z1865)^$E1883*((AA1865+AA1874)/(Z1865+Z1874))^($F1883*(1+$E1883))</f>
        <v/>
      </c>
      <c r="AB1883" s="47">
        <f>AA1883*(1/(1+$G1883))^(1+$E1883)*(1+AB$7)^$D1883*(AB1865/AA1865)^$E1883*((AB1865+AB1874)/(AA1865+AA1874))^($F1883*(1+$E1883))</f>
        <v/>
      </c>
      <c r="AC1883" s="47">
        <f>AB1883*(1/(1+$G1883))^(1+$E1883)*(1+AC$7)^$D1883*(AC1865/AB1865)^$E1883*((AC1865+AC1874)/(AB1865+AB1874))^($F1883*(1+$E1883))</f>
        <v/>
      </c>
      <c r="AD1883" s="58">
        <f>FUELUSE(AC1883,AD1865,AC1865,AD1874,AC1874,AD$7,$D1883,$E1883,$F1883,$G1883)</f>
        <v/>
      </c>
      <c r="AF1883" s="11">
        <f>LOWER(Settings!$C$4)&amp;".mit."&amp;$A1883&amp;IF($C1883="","","."&amp;$C1883&amp;"."&amp;$B1883)&amp;IF(INDEX(Variables!$D$5:$D$205,MATCH($A1883,Variables!$A$5:$A$205,0))="","","."&amp;INDEX(Variables!$D$5:$D$205,MATCH($A1883,Variables!$A$5:$A$205,0)))&amp;"."&amp;AF$5</f>
        <v/>
      </c>
      <c r="AG1883" s="46">
        <f>INDEX(Inputs!$U$5:$U$132,MATCH($B1883&amp;"|"&amp;$C1883,Inputs!$A$5:$A$132,0))</f>
        <v/>
      </c>
      <c r="AH1883" s="47">
        <f>AG1883*(1/(1+$G1883))^(1+$E1883)*(1+AH$7)^$D1883*(AH1865/AG1865)^$E1883*((AH1865+AH1874)/(AG1865+AG1874))^($F1883*(1+$E1883))</f>
        <v/>
      </c>
      <c r="AI1883" s="47">
        <f>AH1883*(1/(1+$G1883))^(1+$E1883)*(1+AI$7)^$D1883*(AI1865/AH1865)^$E1883*((AI1865+AI1874)/(AH1865+AH1874))^($F1883*(1+$E1883))</f>
        <v/>
      </c>
      <c r="AJ1883" s="47">
        <f>AI1883*(1/(1+$G1883))^(1+$E1883)*(1+AJ$7)^$D1883*(AJ1865/AI1865)^$E1883*((AJ1865+AJ1874)/(AI1865+AI1874))^($F1883*(1+$E1883))</f>
        <v/>
      </c>
      <c r="AK1883" s="47">
        <f>AJ1883*(1/(1+$G1883))^(1+$E1883)*(1+AK$7)^$D1883*(AK1865/AJ1865)^$E1883*((AK1865+AK1874)/(AJ1865+AJ1874))^($F1883*(1+$E1883))</f>
        <v/>
      </c>
      <c r="AL1883" s="47">
        <f>AK1883*(1/(1+$G1883))^(1+$E1883)*(1+AL$7)^$D1883*(AL1865/AK1865)^$E1883*((AL1865+AL1874)/(AK1865+AK1874))^($F1883*(1+$E1883))</f>
        <v/>
      </c>
      <c r="AM1883" s="47">
        <f>AL1883*(1/(1+$G1883))^(1+$E1883)*(1+AM$7)^$D1883*(AM1865/AL1865)^$E1883*((AM1865+AM1874)/(AL1865+AL1874))^($F1883*(1+$E1883))</f>
        <v/>
      </c>
      <c r="AN1883" s="47">
        <f>AM1883*(1/(1+$G1883))^(1+$E1883)*(1+AN$7)^$D1883*(AN1865/AM1865)^$E1883*((AN1865+AN1874)/(AM1865+AM1874))^($F1883*(1+$E1883))</f>
        <v/>
      </c>
      <c r="AO1883" s="47">
        <f>AN1883*(1/(1+$G1883))^(1+$E1883)*(1+AO$7)^$D1883*(AO1865/AN1865)^$E1883*((AO1865+AO1874)/(AN1865+AN1874))^($F1883*(1+$E1883))</f>
        <v/>
      </c>
      <c r="AP1883" s="47">
        <f>AO1883*(1/(1+$G1883))^(1+$E1883)*(1+AP$7)^$D1883*(AP1865/AO1865)^$E1883*((AP1865+AP1874)/(AO1865+AO1874))^($F1883*(1+$E1883))</f>
        <v/>
      </c>
      <c r="AQ1883" s="47">
        <f>AP1883*(1/(1+$G1883))^(1+$E1883)*(1+AQ$7)^$D1883*(AQ1865/AP1865)^$E1883*((AQ1865+AQ1874)/(AP1865+AP1874))^($F1883*(1+$E1883))</f>
        <v/>
      </c>
      <c r="AR1883" s="47">
        <f>AQ1883*(1/(1+$G1883))^(1+$E1883)*(1+AR$7)^$D1883*(AR1865/AQ1865)^$E1883*((AR1865+AR1874)/(AQ1865+AQ1874))^($F1883*(1+$E1883))</f>
        <v/>
      </c>
      <c r="AS1883" s="47">
        <f>AR1883*(1/(1+$G1883))^(1+$E1883)*(1+AS$7)^$D1883*(AS1865/AR1865)^$E1883*((AS1865+AS1874)/(AR1865+AR1874))^($F1883*(1+$E1883))</f>
        <v/>
      </c>
      <c r="AT1883" s="47">
        <f>AS1883*(1/(1+$G1883))^(1+$E1883)*(1+AT$7)^$D1883*(AT1865/AS1865)^$E1883*((AT1865+AT1874)/(AS1865+AS1874))^($F1883*(1+$E1883))</f>
        <v/>
      </c>
      <c r="AU1883" s="47">
        <f>AT1883*(1/(1+$G1883))^(1+$E1883)*(1+AU$7)^$D1883*(AU1865/AT1865)^$E1883*((AU1865+AU1874)/(AT1865+AT1874))^($F1883*(1+$E1883))</f>
        <v/>
      </c>
      <c r="AV1883" s="47">
        <f>AU1883*(1/(1+$G1883))^(1+$E1883)*(1+AV$7)^$D1883*(AV1865/AU1865)^$E1883*((AV1865+AV1874)/(AU1865+AU1874))^($F1883*(1+$E1883))</f>
        <v/>
      </c>
      <c r="AW1883" s="47">
        <f>AV1883*(1/(1+$G1883))^(1+$E1883)*(1+AW$7)^$D1883*(AW1865/AV1865)^$E1883*((AW1865+AW1874)/(AV1865+AV1874))^($F1883*(1+$E1883))</f>
        <v/>
      </c>
      <c r="AX1883" s="47">
        <f>AW1883*(1/(1+$G1883))^(1+$E1883)*(1+AX$7)^$D1883*(AX1865/AW1865)^$E1883*((AX1865+AX1874)/(AW1865+AW1874))^($F1883*(1+$E1883))</f>
        <v/>
      </c>
      <c r="AY1883" s="58">
        <f>FUELUSE(AX1883,AY1865,AX1865,AY1874,AX1874,AY$7,$D1883,$E1883,$F1883,$G1883)</f>
        <v/>
      </c>
    </row>
    <row r="1884" hidden="1" outlineLevel="2">
      <c r="A1884" s="14" t="inlineStr">
        <is>
          <t>ener</t>
        </is>
      </c>
      <c r="B1884" s="14" t="inlineStr">
        <is>
          <t>oop</t>
        </is>
      </c>
      <c r="C1884" s="14" t="inlineStr">
        <is>
          <t>cst</t>
        </is>
      </c>
      <c r="D1884" s="37">
        <f>INDEX(Inputs!$N$5:$N$132,MATCH($B1884&amp;"|"&amp;$C1884,Inputs!$A$5:$A$132,0))</f>
        <v/>
      </c>
      <c r="E1884" s="37">
        <f>INDEX(Inputs!$O$5:$O$132,MATCH($B1884&amp;"|"&amp;$C1884,Inputs!$A$5:$A$132,0))</f>
        <v/>
      </c>
      <c r="F1884" s="37">
        <f>INDEX(Inputs!$P$5:$P$132,MATCH($B1884&amp;"|"&amp;$C1884,Inputs!$A$5:$A$132,0))</f>
        <v/>
      </c>
      <c r="G1884" s="37">
        <f>INDEX(Inputs!$Q$5:$Q$132,MATCH($B1884&amp;"|"&amp;$C1884,Inputs!$A$5:$A$132,0))</f>
        <v/>
      </c>
      <c r="H1884" s="14">
        <f>INDEX(Variables!$B$5:$B$205,MATCH($A1884,Variables!$A$5:$A$205,0))&amp;IF($C1884="",""," | "&amp;INDEX(Mapping!$B$5:$B$26,MATCH($C1884,Mapping!$A$5:$A$26,0))&amp;" | "&amp;INDEX(Mapping!$B$30:$B$46,MATCH($B1884,Mapping!$A$30:$A$46,0)))</f>
        <v/>
      </c>
      <c r="I1884" s="14">
        <f>INDEX(Variables!$C$5:$C$205,MATCH($A1884,Variables!$A$5:$A$205,0))</f>
        <v/>
      </c>
      <c r="J1884" s="14">
        <f>INDEX(Variables!$E$5:$E$205,MATCH($A1884,Variables!$A$5:$A$205,0))</f>
        <v/>
      </c>
      <c r="K1884" s="11">
        <f>LOWER(Settings!$C$4)&amp;".mit."&amp;$A1884&amp;IF($C1884="","","."&amp;$C1884&amp;"."&amp;$B1884)&amp;IF(INDEX(Variables!$D$5:$D$205,MATCH($A1884,Variables!$A$5:$A$205,0))="","","."&amp;INDEX(Variables!$D$5:$D$205,MATCH($A1884,Variables!$A$5:$A$205,0)))&amp;"."&amp;K$5</f>
        <v/>
      </c>
      <c r="L1884" s="46">
        <f>INDEX(Inputs!$U$5:$U$132,MATCH($B1884&amp;"|"&amp;$C1884,Inputs!$A$5:$A$132,0))</f>
        <v/>
      </c>
      <c r="M1884" s="47">
        <f>L1884*(1/(1+$G1884))^(1+$E1884)*(1+M$7)^$D1884*(M1866/L1866)^$E1884*((M1866+M1875)/(L1866+L1875))^($F1884*(1+$E1884))</f>
        <v/>
      </c>
      <c r="N1884" s="47">
        <f>M1884*(1/(1+$G1884))^(1+$E1884)*(1+N$7)^$D1884*(N1866/M1866)^$E1884*((N1866+N1875)/(M1866+M1875))^($F1884*(1+$E1884))</f>
        <v/>
      </c>
      <c r="O1884" s="47">
        <f>N1884*(1/(1+$G1884))^(1+$E1884)*(1+O$7)^$D1884*(O1866/N1866)^$E1884*((O1866+O1875)/(N1866+N1875))^($F1884*(1+$E1884))</f>
        <v/>
      </c>
      <c r="P1884" s="47">
        <f>O1884*(1/(1+$G1884))^(1+$E1884)*(1+P$7)^$D1884*(P1866/O1866)^$E1884*((P1866+P1875)/(O1866+O1875))^($F1884*(1+$E1884))</f>
        <v/>
      </c>
      <c r="Q1884" s="47">
        <f>P1884*(1/(1+$G1884))^(1+$E1884)*(1+Q$7)^$D1884*(Q1866/P1866)^$E1884*((Q1866+Q1875)/(P1866+P1875))^($F1884*(1+$E1884))</f>
        <v/>
      </c>
      <c r="R1884" s="47">
        <f>Q1884*(1/(1+$G1884))^(1+$E1884)*(1+R$7)^$D1884*(R1866/Q1866)^$E1884*((R1866+R1875)/(Q1866+Q1875))^($F1884*(1+$E1884))</f>
        <v/>
      </c>
      <c r="S1884" s="47">
        <f>R1884*(1/(1+$G1884))^(1+$E1884)*(1+S$7)^$D1884*(S1866/R1866)^$E1884*((S1866+S1875)/(R1866+R1875))^($F1884*(1+$E1884))</f>
        <v/>
      </c>
      <c r="T1884" s="47">
        <f>S1884*(1/(1+$G1884))^(1+$E1884)*(1+T$7)^$D1884*(T1866/S1866)^$E1884*((T1866+T1875)/(S1866+S1875))^($F1884*(1+$E1884))</f>
        <v/>
      </c>
      <c r="U1884" s="47">
        <f>T1884*(1/(1+$G1884))^(1+$E1884)*(1+U$7)^$D1884*(U1866/T1866)^$E1884*((U1866+U1875)/(T1866+T1875))^($F1884*(1+$E1884))</f>
        <v/>
      </c>
      <c r="V1884" s="47">
        <f>U1884*(1/(1+$G1884))^(1+$E1884)*(1+V$7)^$D1884*(V1866/U1866)^$E1884*((V1866+V1875)/(U1866+U1875))^($F1884*(1+$E1884))</f>
        <v/>
      </c>
      <c r="W1884" s="47">
        <f>V1884*(1/(1+$G1884))^(1+$E1884)*(1+W$7)^$D1884*(W1866/V1866)^$E1884*((W1866+W1875)/(V1866+V1875))^($F1884*(1+$E1884))</f>
        <v/>
      </c>
      <c r="X1884" s="47">
        <f>W1884*(1/(1+$G1884))^(1+$E1884)*(1+X$7)^$D1884*(X1866/W1866)^$E1884*((X1866+X1875)/(W1866+W1875))^($F1884*(1+$E1884))</f>
        <v/>
      </c>
      <c r="Y1884" s="47">
        <f>X1884*(1/(1+$G1884))^(1+$E1884)*(1+Y$7)^$D1884*(Y1866/X1866)^$E1884*((Y1866+Y1875)/(X1866+X1875))^($F1884*(1+$E1884))</f>
        <v/>
      </c>
      <c r="Z1884" s="47">
        <f>Y1884*(1/(1+$G1884))^(1+$E1884)*(1+Z$7)^$D1884*(Z1866/Y1866)^$E1884*((Z1866+Z1875)/(Y1866+Y1875))^($F1884*(1+$E1884))</f>
        <v/>
      </c>
      <c r="AA1884" s="47">
        <f>Z1884*(1/(1+$G1884))^(1+$E1884)*(1+AA$7)^$D1884*(AA1866/Z1866)^$E1884*((AA1866+AA1875)/(Z1866+Z1875))^($F1884*(1+$E1884))</f>
        <v/>
      </c>
      <c r="AB1884" s="47">
        <f>AA1884*(1/(1+$G1884))^(1+$E1884)*(1+AB$7)^$D1884*(AB1866/AA1866)^$E1884*((AB1866+AB1875)/(AA1866+AA1875))^($F1884*(1+$E1884))</f>
        <v/>
      </c>
      <c r="AC1884" s="47">
        <f>AB1884*(1/(1+$G1884))^(1+$E1884)*(1+AC$7)^$D1884*(AC1866/AB1866)^$E1884*((AC1866+AC1875)/(AB1866+AB1875))^($F1884*(1+$E1884))</f>
        <v/>
      </c>
      <c r="AD1884" s="58">
        <f>FUELUSE(AC1884,AD1866,AC1866,AD1875,AC1875,AD$7,$D1884,$E1884,$F1884,$G1884)</f>
        <v/>
      </c>
      <c r="AF1884" s="11">
        <f>LOWER(Settings!$C$4)&amp;".mit."&amp;$A1884&amp;IF($C1884="","","."&amp;$C1884&amp;"."&amp;$B1884)&amp;IF(INDEX(Variables!$D$5:$D$205,MATCH($A1884,Variables!$A$5:$A$205,0))="","","."&amp;INDEX(Variables!$D$5:$D$205,MATCH($A1884,Variables!$A$5:$A$205,0)))&amp;"."&amp;AF$5</f>
        <v/>
      </c>
      <c r="AG1884" s="46">
        <f>INDEX(Inputs!$U$5:$U$132,MATCH($B1884&amp;"|"&amp;$C1884,Inputs!$A$5:$A$132,0))</f>
        <v/>
      </c>
      <c r="AH1884" s="47">
        <f>AG1884*(1/(1+$G1884))^(1+$E1884)*(1+AH$7)^$D1884*(AH1866/AG1866)^$E1884*((AH1866+AH1875)/(AG1866+AG1875))^($F1884*(1+$E1884))</f>
        <v/>
      </c>
      <c r="AI1884" s="47">
        <f>AH1884*(1/(1+$G1884))^(1+$E1884)*(1+AI$7)^$D1884*(AI1866/AH1866)^$E1884*((AI1866+AI1875)/(AH1866+AH1875))^($F1884*(1+$E1884))</f>
        <v/>
      </c>
      <c r="AJ1884" s="47">
        <f>AI1884*(1/(1+$G1884))^(1+$E1884)*(1+AJ$7)^$D1884*(AJ1866/AI1866)^$E1884*((AJ1866+AJ1875)/(AI1866+AI1875))^($F1884*(1+$E1884))</f>
        <v/>
      </c>
      <c r="AK1884" s="47">
        <f>AJ1884*(1/(1+$G1884))^(1+$E1884)*(1+AK$7)^$D1884*(AK1866/AJ1866)^$E1884*((AK1866+AK1875)/(AJ1866+AJ1875))^($F1884*(1+$E1884))</f>
        <v/>
      </c>
      <c r="AL1884" s="47">
        <f>AK1884*(1/(1+$G1884))^(1+$E1884)*(1+AL$7)^$D1884*(AL1866/AK1866)^$E1884*((AL1866+AL1875)/(AK1866+AK1875))^($F1884*(1+$E1884))</f>
        <v/>
      </c>
      <c r="AM1884" s="47">
        <f>AL1884*(1/(1+$G1884))^(1+$E1884)*(1+AM$7)^$D1884*(AM1866/AL1866)^$E1884*((AM1866+AM1875)/(AL1866+AL1875))^($F1884*(1+$E1884))</f>
        <v/>
      </c>
      <c r="AN1884" s="47">
        <f>AM1884*(1/(1+$G1884))^(1+$E1884)*(1+AN$7)^$D1884*(AN1866/AM1866)^$E1884*((AN1866+AN1875)/(AM1866+AM1875))^($F1884*(1+$E1884))</f>
        <v/>
      </c>
      <c r="AO1884" s="47">
        <f>AN1884*(1/(1+$G1884))^(1+$E1884)*(1+AO$7)^$D1884*(AO1866/AN1866)^$E1884*((AO1866+AO1875)/(AN1866+AN1875))^($F1884*(1+$E1884))</f>
        <v/>
      </c>
      <c r="AP1884" s="47">
        <f>AO1884*(1/(1+$G1884))^(1+$E1884)*(1+AP$7)^$D1884*(AP1866/AO1866)^$E1884*((AP1866+AP1875)/(AO1866+AO1875))^($F1884*(1+$E1884))</f>
        <v/>
      </c>
      <c r="AQ1884" s="47">
        <f>AP1884*(1/(1+$G1884))^(1+$E1884)*(1+AQ$7)^$D1884*(AQ1866/AP1866)^$E1884*((AQ1866+AQ1875)/(AP1866+AP1875))^($F1884*(1+$E1884))</f>
        <v/>
      </c>
      <c r="AR1884" s="47">
        <f>AQ1884*(1/(1+$G1884))^(1+$E1884)*(1+AR$7)^$D1884*(AR1866/AQ1866)^$E1884*((AR1866+AR1875)/(AQ1866+AQ1875))^($F1884*(1+$E1884))</f>
        <v/>
      </c>
      <c r="AS1884" s="47">
        <f>AR1884*(1/(1+$G1884))^(1+$E1884)*(1+AS$7)^$D1884*(AS1866/AR1866)^$E1884*((AS1866+AS1875)/(AR1866+AR1875))^($F1884*(1+$E1884))</f>
        <v/>
      </c>
      <c r="AT1884" s="47">
        <f>AS1884*(1/(1+$G1884))^(1+$E1884)*(1+AT$7)^$D1884*(AT1866/AS1866)^$E1884*((AT1866+AT1875)/(AS1866+AS1875))^($F1884*(1+$E1884))</f>
        <v/>
      </c>
      <c r="AU1884" s="47">
        <f>AT1884*(1/(1+$G1884))^(1+$E1884)*(1+AU$7)^$D1884*(AU1866/AT1866)^$E1884*((AU1866+AU1875)/(AT1866+AT1875))^($F1884*(1+$E1884))</f>
        <v/>
      </c>
      <c r="AV1884" s="47">
        <f>AU1884*(1/(1+$G1884))^(1+$E1884)*(1+AV$7)^$D1884*(AV1866/AU1866)^$E1884*((AV1866+AV1875)/(AU1866+AU1875))^($F1884*(1+$E1884))</f>
        <v/>
      </c>
      <c r="AW1884" s="47">
        <f>AV1884*(1/(1+$G1884))^(1+$E1884)*(1+AW$7)^$D1884*(AW1866/AV1866)^$E1884*((AW1866+AW1875)/(AV1866+AV1875))^($F1884*(1+$E1884))</f>
        <v/>
      </c>
      <c r="AX1884" s="47">
        <f>AW1884*(1/(1+$G1884))^(1+$E1884)*(1+AX$7)^$D1884*(AX1866/AW1866)^$E1884*((AX1866+AX1875)/(AW1866+AW1875))^($F1884*(1+$E1884))</f>
        <v/>
      </c>
      <c r="AY1884" s="58">
        <f>FUELUSE(AX1884,AY1866,AX1866,AY1875,AX1875,AY$7,$D1884,$E1884,$F1884,$G1884)</f>
        <v/>
      </c>
    </row>
    <row r="1885" hidden="1" outlineLevel="2">
      <c r="A1885" s="14" t="inlineStr">
        <is>
          <t>ener</t>
        </is>
      </c>
      <c r="B1885" s="14" t="inlineStr">
        <is>
          <t>bio</t>
        </is>
      </c>
      <c r="C1885" s="14" t="inlineStr">
        <is>
          <t>cst</t>
        </is>
      </c>
      <c r="D1885" s="37">
        <f>INDEX(Inputs!$N$5:$N$132,MATCH($B1885&amp;"|"&amp;$C1885,Inputs!$A$5:$A$132,0))</f>
        <v/>
      </c>
      <c r="E1885" s="37">
        <f>INDEX(Inputs!$O$5:$O$132,MATCH($B1885&amp;"|"&amp;$C1885,Inputs!$A$5:$A$132,0))</f>
        <v/>
      </c>
      <c r="F1885" s="37">
        <f>INDEX(Inputs!$P$5:$P$132,MATCH($B1885&amp;"|"&amp;$C1885,Inputs!$A$5:$A$132,0))</f>
        <v/>
      </c>
      <c r="G1885" s="37">
        <f>INDEX(Inputs!$Q$5:$Q$132,MATCH($B1885&amp;"|"&amp;$C1885,Inputs!$A$5:$A$132,0))</f>
        <v/>
      </c>
      <c r="H1885" s="14">
        <f>INDEX(Variables!$B$5:$B$205,MATCH($A1885,Variables!$A$5:$A$205,0))&amp;IF($C1885="",""," | "&amp;INDEX(Mapping!$B$5:$B$26,MATCH($C1885,Mapping!$A$5:$A$26,0))&amp;" | "&amp;INDEX(Mapping!$B$30:$B$46,MATCH($B1885,Mapping!$A$30:$A$46,0)))</f>
        <v/>
      </c>
      <c r="I1885" s="14">
        <f>INDEX(Variables!$C$5:$C$205,MATCH($A1885,Variables!$A$5:$A$205,0))</f>
        <v/>
      </c>
      <c r="J1885" s="14">
        <f>INDEX(Variables!$E$5:$E$205,MATCH($A1885,Variables!$A$5:$A$205,0))</f>
        <v/>
      </c>
      <c r="K1885" s="11">
        <f>LOWER(Settings!$C$4)&amp;".mit."&amp;$A1885&amp;IF($C1885="","","."&amp;$C1885&amp;"."&amp;$B1885)&amp;IF(INDEX(Variables!$D$5:$D$205,MATCH($A1885,Variables!$A$5:$A$205,0))="","","."&amp;INDEX(Variables!$D$5:$D$205,MATCH($A1885,Variables!$A$5:$A$205,0)))&amp;"."&amp;K$5</f>
        <v/>
      </c>
      <c r="L1885" s="46">
        <f>INDEX(Inputs!$U$5:$U$132,MATCH($B1885&amp;"|"&amp;$C1885,Inputs!$A$5:$A$132,0))</f>
        <v/>
      </c>
      <c r="M1885" s="47">
        <f>L1885*(1/(1+$G1885))^(1+$E1885)*(1+M$7)^$D1885*(M1867/L1867)^$E1885*((M1867+M1876)/(L1867+L1876))^($F1885*(1+$E1885))</f>
        <v/>
      </c>
      <c r="N1885" s="47">
        <f>M1885*(1/(1+$G1885))^(1+$E1885)*(1+N$7)^$D1885*(N1867/M1867)^$E1885*((N1867+N1876)/(M1867+M1876))^($F1885*(1+$E1885))</f>
        <v/>
      </c>
      <c r="O1885" s="47">
        <f>N1885*(1/(1+$G1885))^(1+$E1885)*(1+O$7)^$D1885*(O1867/N1867)^$E1885*((O1867+O1876)/(N1867+N1876))^($F1885*(1+$E1885))</f>
        <v/>
      </c>
      <c r="P1885" s="47">
        <f>O1885*(1/(1+$G1885))^(1+$E1885)*(1+P$7)^$D1885*(P1867/O1867)^$E1885*((P1867+P1876)/(O1867+O1876))^($F1885*(1+$E1885))</f>
        <v/>
      </c>
      <c r="Q1885" s="47">
        <f>P1885*(1/(1+$G1885))^(1+$E1885)*(1+Q$7)^$D1885*(Q1867/P1867)^$E1885*((Q1867+Q1876)/(P1867+P1876))^($F1885*(1+$E1885))</f>
        <v/>
      </c>
      <c r="R1885" s="47">
        <f>Q1885*(1/(1+$G1885))^(1+$E1885)*(1+R$7)^$D1885*(R1867/Q1867)^$E1885*((R1867+R1876)/(Q1867+Q1876))^($F1885*(1+$E1885))</f>
        <v/>
      </c>
      <c r="S1885" s="47">
        <f>R1885*(1/(1+$G1885))^(1+$E1885)*(1+S$7)^$D1885*(S1867/R1867)^$E1885*((S1867+S1876)/(R1867+R1876))^($F1885*(1+$E1885))</f>
        <v/>
      </c>
      <c r="T1885" s="47">
        <f>S1885*(1/(1+$G1885))^(1+$E1885)*(1+T$7)^$D1885*(T1867/S1867)^$E1885*((T1867+T1876)/(S1867+S1876))^($F1885*(1+$E1885))</f>
        <v/>
      </c>
      <c r="U1885" s="47">
        <f>T1885*(1/(1+$G1885))^(1+$E1885)*(1+U$7)^$D1885*(U1867/T1867)^$E1885*((U1867+U1876)/(T1867+T1876))^($F1885*(1+$E1885))</f>
        <v/>
      </c>
      <c r="V1885" s="47">
        <f>U1885*(1/(1+$G1885))^(1+$E1885)*(1+V$7)^$D1885*(V1867/U1867)^$E1885*((V1867+V1876)/(U1867+U1876))^($F1885*(1+$E1885))</f>
        <v/>
      </c>
      <c r="W1885" s="47">
        <f>V1885*(1/(1+$G1885))^(1+$E1885)*(1+W$7)^$D1885*(W1867/V1867)^$E1885*((W1867+W1876)/(V1867+V1876))^($F1885*(1+$E1885))</f>
        <v/>
      </c>
      <c r="X1885" s="47">
        <f>W1885*(1/(1+$G1885))^(1+$E1885)*(1+X$7)^$D1885*(X1867/W1867)^$E1885*((X1867+X1876)/(W1867+W1876))^($F1885*(1+$E1885))</f>
        <v/>
      </c>
      <c r="Y1885" s="47">
        <f>X1885*(1/(1+$G1885))^(1+$E1885)*(1+Y$7)^$D1885*(Y1867/X1867)^$E1885*((Y1867+Y1876)/(X1867+X1876))^($F1885*(1+$E1885))</f>
        <v/>
      </c>
      <c r="Z1885" s="47">
        <f>Y1885*(1/(1+$G1885))^(1+$E1885)*(1+Z$7)^$D1885*(Z1867/Y1867)^$E1885*((Z1867+Z1876)/(Y1867+Y1876))^($F1885*(1+$E1885))</f>
        <v/>
      </c>
      <c r="AA1885" s="47">
        <f>Z1885*(1/(1+$G1885))^(1+$E1885)*(1+AA$7)^$D1885*(AA1867/Z1867)^$E1885*((AA1867+AA1876)/(Z1867+Z1876))^($F1885*(1+$E1885))</f>
        <v/>
      </c>
      <c r="AB1885" s="47">
        <f>AA1885*(1/(1+$G1885))^(1+$E1885)*(1+AB$7)^$D1885*(AB1867/AA1867)^$E1885*((AB1867+AB1876)/(AA1867+AA1876))^($F1885*(1+$E1885))</f>
        <v/>
      </c>
      <c r="AC1885" s="47">
        <f>AB1885*(1/(1+$G1885))^(1+$E1885)*(1+AC$7)^$D1885*(AC1867/AB1867)^$E1885*((AC1867+AC1876)/(AB1867+AB1876))^($F1885*(1+$E1885))</f>
        <v/>
      </c>
      <c r="AD1885" s="58">
        <f>FUELUSE(AC1885,AD1867,AC1867,AD1876,AC1876,AD$7,$D1885,$E1885,$F1885,$G1885)</f>
        <v/>
      </c>
      <c r="AF1885" s="11">
        <f>LOWER(Settings!$C$4)&amp;".mit."&amp;$A1885&amp;IF($C1885="","","."&amp;$C1885&amp;"."&amp;$B1885)&amp;IF(INDEX(Variables!$D$5:$D$205,MATCH($A1885,Variables!$A$5:$A$205,0))="","","."&amp;INDEX(Variables!$D$5:$D$205,MATCH($A1885,Variables!$A$5:$A$205,0)))&amp;"."&amp;AF$5</f>
        <v/>
      </c>
      <c r="AG1885" s="46">
        <f>INDEX(Inputs!$U$5:$U$132,MATCH($B1885&amp;"|"&amp;$C1885,Inputs!$A$5:$A$132,0))</f>
        <v/>
      </c>
      <c r="AH1885" s="47">
        <f>AG1885*(1/(1+$G1885))^(1+$E1885)*(1+AH$7)^$D1885*(AH1867/AG1867)^$E1885*((AH1867+AH1876)/(AG1867+AG1876))^($F1885*(1+$E1885))</f>
        <v/>
      </c>
      <c r="AI1885" s="47">
        <f>AH1885*(1/(1+$G1885))^(1+$E1885)*(1+AI$7)^$D1885*(AI1867/AH1867)^$E1885*((AI1867+AI1876)/(AH1867+AH1876))^($F1885*(1+$E1885))</f>
        <v/>
      </c>
      <c r="AJ1885" s="47">
        <f>AI1885*(1/(1+$G1885))^(1+$E1885)*(1+AJ$7)^$D1885*(AJ1867/AI1867)^$E1885*((AJ1867+AJ1876)/(AI1867+AI1876))^($F1885*(1+$E1885))</f>
        <v/>
      </c>
      <c r="AK1885" s="47">
        <f>AJ1885*(1/(1+$G1885))^(1+$E1885)*(1+AK$7)^$D1885*(AK1867/AJ1867)^$E1885*((AK1867+AK1876)/(AJ1867+AJ1876))^($F1885*(1+$E1885))</f>
        <v/>
      </c>
      <c r="AL1885" s="47">
        <f>AK1885*(1/(1+$G1885))^(1+$E1885)*(1+AL$7)^$D1885*(AL1867/AK1867)^$E1885*((AL1867+AL1876)/(AK1867+AK1876))^($F1885*(1+$E1885))</f>
        <v/>
      </c>
      <c r="AM1885" s="47">
        <f>AL1885*(1/(1+$G1885))^(1+$E1885)*(1+AM$7)^$D1885*(AM1867/AL1867)^$E1885*((AM1867+AM1876)/(AL1867+AL1876))^($F1885*(1+$E1885))</f>
        <v/>
      </c>
      <c r="AN1885" s="47">
        <f>AM1885*(1/(1+$G1885))^(1+$E1885)*(1+AN$7)^$D1885*(AN1867/AM1867)^$E1885*((AN1867+AN1876)/(AM1867+AM1876))^($F1885*(1+$E1885))</f>
        <v/>
      </c>
      <c r="AO1885" s="47">
        <f>AN1885*(1/(1+$G1885))^(1+$E1885)*(1+AO$7)^$D1885*(AO1867/AN1867)^$E1885*((AO1867+AO1876)/(AN1867+AN1876))^($F1885*(1+$E1885))</f>
        <v/>
      </c>
      <c r="AP1885" s="47">
        <f>AO1885*(1/(1+$G1885))^(1+$E1885)*(1+AP$7)^$D1885*(AP1867/AO1867)^$E1885*((AP1867+AP1876)/(AO1867+AO1876))^($F1885*(1+$E1885))</f>
        <v/>
      </c>
      <c r="AQ1885" s="47">
        <f>AP1885*(1/(1+$G1885))^(1+$E1885)*(1+AQ$7)^$D1885*(AQ1867/AP1867)^$E1885*((AQ1867+AQ1876)/(AP1867+AP1876))^($F1885*(1+$E1885))</f>
        <v/>
      </c>
      <c r="AR1885" s="47">
        <f>AQ1885*(1/(1+$G1885))^(1+$E1885)*(1+AR$7)^$D1885*(AR1867/AQ1867)^$E1885*((AR1867+AR1876)/(AQ1867+AQ1876))^($F1885*(1+$E1885))</f>
        <v/>
      </c>
      <c r="AS1885" s="47">
        <f>AR1885*(1/(1+$G1885))^(1+$E1885)*(1+AS$7)^$D1885*(AS1867/AR1867)^$E1885*((AS1867+AS1876)/(AR1867+AR1876))^($F1885*(1+$E1885))</f>
        <v/>
      </c>
      <c r="AT1885" s="47">
        <f>AS1885*(1/(1+$G1885))^(1+$E1885)*(1+AT$7)^$D1885*(AT1867/AS1867)^$E1885*((AT1867+AT1876)/(AS1867+AS1876))^($F1885*(1+$E1885))</f>
        <v/>
      </c>
      <c r="AU1885" s="47">
        <f>AT1885*(1/(1+$G1885))^(1+$E1885)*(1+AU$7)^$D1885*(AU1867/AT1867)^$E1885*((AU1867+AU1876)/(AT1867+AT1876))^($F1885*(1+$E1885))</f>
        <v/>
      </c>
      <c r="AV1885" s="47">
        <f>AU1885*(1/(1+$G1885))^(1+$E1885)*(1+AV$7)^$D1885*(AV1867/AU1867)^$E1885*((AV1867+AV1876)/(AU1867+AU1876))^($F1885*(1+$E1885))</f>
        <v/>
      </c>
      <c r="AW1885" s="47">
        <f>AV1885*(1/(1+$G1885))^(1+$E1885)*(1+AW$7)^$D1885*(AW1867/AV1867)^$E1885*((AW1867+AW1876)/(AV1867+AV1876))^($F1885*(1+$E1885))</f>
        <v/>
      </c>
      <c r="AX1885" s="47">
        <f>AW1885*(1/(1+$G1885))^(1+$E1885)*(1+AX$7)^$D1885*(AX1867/AW1867)^$E1885*((AX1867+AX1876)/(AW1867+AW1876))^($F1885*(1+$E1885))</f>
        <v/>
      </c>
      <c r="AY1885" s="58">
        <f>FUELUSE(AX1885,AY1867,AX1867,AY1876,AX1876,AY$7,$D1885,$E1885,$F1885,$G1885)</f>
        <v/>
      </c>
    </row>
    <row r="1886" hidden="1" outlineLevel="2"/>
    <row r="1887" hidden="1" outlineLevel="2">
      <c r="A1887" s="14" t="inlineStr">
        <is>
          <t>co2</t>
        </is>
      </c>
      <c r="B1887" s="14" t="inlineStr">
        <is>
          <t>coa</t>
        </is>
      </c>
      <c r="C1887" s="14" t="inlineStr">
        <is>
          <t>cst</t>
        </is>
      </c>
      <c r="D1887" s="37">
        <f>INDEX(Inputs!$T$5:$T$132,MATCH($B1887&amp;"|"&amp;$C1887,Inputs!$A$5:$A$132,0))</f>
        <v/>
      </c>
      <c r="E1887" s="36" t="n"/>
      <c r="F1887" s="36" t="n"/>
      <c r="G1887" s="36" t="n"/>
      <c r="H1887" s="14">
        <f>INDEX(Variables!$B$5:$B$205,MATCH($A1887,Variables!$A$5:$A$205,0))&amp;IF($C1887="",""," | "&amp;INDEX(Mapping!$B$5:$B$26,MATCH($C1887,Mapping!$A$5:$A$26,0))&amp;" | "&amp;INDEX(Mapping!$B$30:$B$46,MATCH($B1887,Mapping!$A$30:$A$46,0)))</f>
        <v/>
      </c>
      <c r="I1887" s="14">
        <f>INDEX(Variables!$C$5:$C$205,MATCH($A1887,Variables!$A$5:$A$205,0))</f>
        <v/>
      </c>
      <c r="J1887" s="14">
        <f>INDEX(Variables!$E$5:$E$205,MATCH($A1887,Variables!$A$5:$A$205,0))</f>
        <v/>
      </c>
      <c r="K1887" s="11">
        <f>LOWER(Settings!$C$4)&amp;".mit."&amp;$A1887&amp;IF($C1887="","","."&amp;$C1887&amp;"."&amp;$B1887)&amp;IF(INDEX(Variables!$D$5:$D$205,MATCH($A1887,Variables!$A$5:$A$205,0))="","","."&amp;INDEX(Variables!$D$5:$D$205,MATCH($A1887,Variables!$A$5:$A$205,0)))&amp;"."&amp;K$5</f>
        <v/>
      </c>
      <c r="L1887" s="15">
        <f>L1878*Settings!$C$13*$D1887</f>
        <v/>
      </c>
      <c r="M1887" s="16">
        <f>M1878*Settings!$C$13*$D1887</f>
        <v/>
      </c>
      <c r="N1887" s="16">
        <f>N1878*Settings!$C$13*$D1887</f>
        <v/>
      </c>
      <c r="O1887" s="16">
        <f>O1878*Settings!$C$13*$D1887</f>
        <v/>
      </c>
      <c r="P1887" s="16">
        <f>P1878*Settings!$C$13*$D1887</f>
        <v/>
      </c>
      <c r="Q1887" s="16">
        <f>Q1878*Settings!$C$13*$D1887</f>
        <v/>
      </c>
      <c r="R1887" s="16">
        <f>R1878*Settings!$C$13*$D1887</f>
        <v/>
      </c>
      <c r="S1887" s="16">
        <f>S1878*Settings!$C$13*$D1887</f>
        <v/>
      </c>
      <c r="T1887" s="16">
        <f>T1878*Settings!$C$13*$D1887</f>
        <v/>
      </c>
      <c r="U1887" s="16">
        <f>U1878*Settings!$C$13*$D1887</f>
        <v/>
      </c>
      <c r="V1887" s="16">
        <f>V1878*Settings!$C$13*$D1887</f>
        <v/>
      </c>
      <c r="W1887" s="16">
        <f>W1878*Settings!$C$13*$D1887</f>
        <v/>
      </c>
      <c r="X1887" s="16">
        <f>X1878*Settings!$C$13*$D1887</f>
        <v/>
      </c>
      <c r="Y1887" s="16">
        <f>Y1878*Settings!$C$13*$D1887</f>
        <v/>
      </c>
      <c r="Z1887" s="16">
        <f>Z1878*Settings!$C$13*$D1887</f>
        <v/>
      </c>
      <c r="AA1887" s="16">
        <f>AA1878*Settings!$C$13*$D1887</f>
        <v/>
      </c>
      <c r="AB1887" s="16">
        <f>AB1878*Settings!$C$13*$D1887</f>
        <v/>
      </c>
      <c r="AC1887" s="16">
        <f>AC1878*Settings!$C$13*$D1887</f>
        <v/>
      </c>
      <c r="AD1887" s="51">
        <f>EMISSIONS(AD1878,Settings!$C$13,$D1887)</f>
        <v/>
      </c>
      <c r="AF1887" s="11">
        <f>LOWER(Settings!$C$4)&amp;".mit."&amp;$A1887&amp;IF($C1887="","","."&amp;$C1887&amp;"."&amp;$B1887)&amp;IF(INDEX(Variables!$D$5:$D$205,MATCH($A1887,Variables!$A$5:$A$205,0))="","","."&amp;INDEX(Variables!$D$5:$D$205,MATCH($A1887,Variables!$A$5:$A$205,0)))&amp;"."&amp;AF$5</f>
        <v/>
      </c>
      <c r="AG1887" s="15">
        <f>AG1878*Settings!$C$13*$D1887</f>
        <v/>
      </c>
      <c r="AH1887" s="16">
        <f>AH1878*Settings!$C$13*$D1887</f>
        <v/>
      </c>
      <c r="AI1887" s="16">
        <f>AI1878*Settings!$C$13*$D1887</f>
        <v/>
      </c>
      <c r="AJ1887" s="16">
        <f>AJ1878*Settings!$C$13*$D1887</f>
        <v/>
      </c>
      <c r="AK1887" s="16">
        <f>AK1878*Settings!$C$13*$D1887</f>
        <v/>
      </c>
      <c r="AL1887" s="16">
        <f>AL1878*Settings!$C$13*$D1887</f>
        <v/>
      </c>
      <c r="AM1887" s="16">
        <f>AM1878*Settings!$C$13*$D1887</f>
        <v/>
      </c>
      <c r="AN1887" s="16">
        <f>AN1878*Settings!$C$13*$D1887</f>
        <v/>
      </c>
      <c r="AO1887" s="16">
        <f>AO1878*Settings!$C$13*$D1887</f>
        <v/>
      </c>
      <c r="AP1887" s="16">
        <f>AP1878*Settings!$C$13*$D1887</f>
        <v/>
      </c>
      <c r="AQ1887" s="16">
        <f>AQ1878*Settings!$C$13*$D1887</f>
        <v/>
      </c>
      <c r="AR1887" s="16">
        <f>AR1878*Settings!$C$13*$D1887</f>
        <v/>
      </c>
      <c r="AS1887" s="16">
        <f>AS1878*Settings!$C$13*$D1887</f>
        <v/>
      </c>
      <c r="AT1887" s="16">
        <f>AT1878*Settings!$C$13*$D1887</f>
        <v/>
      </c>
      <c r="AU1887" s="16">
        <f>AU1878*Settings!$C$13*$D1887</f>
        <v/>
      </c>
      <c r="AV1887" s="16">
        <f>AV1878*Settings!$C$13*$D1887</f>
        <v/>
      </c>
      <c r="AW1887" s="16">
        <f>AW1878*Settings!$C$13*$D1887</f>
        <v/>
      </c>
      <c r="AX1887" s="16">
        <f>AX1878*Settings!$C$13*$D1887</f>
        <v/>
      </c>
      <c r="AY1887" s="51">
        <f>EMISSIONS(AY1878,Settings!$C$13,$D1887)</f>
        <v/>
      </c>
    </row>
    <row r="1888" hidden="1" outlineLevel="2">
      <c r="A1888" s="14" t="inlineStr">
        <is>
          <t>co2</t>
        </is>
      </c>
      <c r="B1888" s="14" t="inlineStr">
        <is>
          <t>nga</t>
        </is>
      </c>
      <c r="C1888" s="14" t="inlineStr">
        <is>
          <t>cst</t>
        </is>
      </c>
      <c r="D1888" s="37">
        <f>INDEX(Inputs!$T$5:$T$132,MATCH($B1888&amp;"|"&amp;$C1888,Inputs!$A$5:$A$132,0))</f>
        <v/>
      </c>
      <c r="E1888" s="36" t="n"/>
      <c r="F1888" s="36" t="n"/>
      <c r="G1888" s="36" t="n"/>
      <c r="H1888" s="14">
        <f>INDEX(Variables!$B$5:$B$205,MATCH($A1888,Variables!$A$5:$A$205,0))&amp;IF($C1888="",""," | "&amp;INDEX(Mapping!$B$5:$B$26,MATCH($C1888,Mapping!$A$5:$A$26,0))&amp;" | "&amp;INDEX(Mapping!$B$30:$B$46,MATCH($B1888,Mapping!$A$30:$A$46,0)))</f>
        <v/>
      </c>
      <c r="I1888" s="14">
        <f>INDEX(Variables!$C$5:$C$205,MATCH($A1888,Variables!$A$5:$A$205,0))</f>
        <v/>
      </c>
      <c r="J1888" s="14">
        <f>INDEX(Variables!$E$5:$E$205,MATCH($A1888,Variables!$A$5:$A$205,0))</f>
        <v/>
      </c>
      <c r="K1888" s="11">
        <f>LOWER(Settings!$C$4)&amp;".mit."&amp;$A1888&amp;IF($C1888="","","."&amp;$C1888&amp;"."&amp;$B1888)&amp;IF(INDEX(Variables!$D$5:$D$205,MATCH($A1888,Variables!$A$5:$A$205,0))="","","."&amp;INDEX(Variables!$D$5:$D$205,MATCH($A1888,Variables!$A$5:$A$205,0)))&amp;"."&amp;K$5</f>
        <v/>
      </c>
      <c r="L1888" s="15">
        <f>L1879*Settings!$C$13*$D1888</f>
        <v/>
      </c>
      <c r="M1888" s="16">
        <f>M1879*Settings!$C$13*$D1888</f>
        <v/>
      </c>
      <c r="N1888" s="16">
        <f>N1879*Settings!$C$13*$D1888</f>
        <v/>
      </c>
      <c r="O1888" s="16">
        <f>O1879*Settings!$C$13*$D1888</f>
        <v/>
      </c>
      <c r="P1888" s="16">
        <f>P1879*Settings!$C$13*$D1888</f>
        <v/>
      </c>
      <c r="Q1888" s="16">
        <f>Q1879*Settings!$C$13*$D1888</f>
        <v/>
      </c>
      <c r="R1888" s="16">
        <f>R1879*Settings!$C$13*$D1888</f>
        <v/>
      </c>
      <c r="S1888" s="16">
        <f>S1879*Settings!$C$13*$D1888</f>
        <v/>
      </c>
      <c r="T1888" s="16">
        <f>T1879*Settings!$C$13*$D1888</f>
        <v/>
      </c>
      <c r="U1888" s="16">
        <f>U1879*Settings!$C$13*$D1888</f>
        <v/>
      </c>
      <c r="V1888" s="16">
        <f>V1879*Settings!$C$13*$D1888</f>
        <v/>
      </c>
      <c r="W1888" s="16">
        <f>W1879*Settings!$C$13*$D1888</f>
        <v/>
      </c>
      <c r="X1888" s="16">
        <f>X1879*Settings!$C$13*$D1888</f>
        <v/>
      </c>
      <c r="Y1888" s="16">
        <f>Y1879*Settings!$C$13*$D1888</f>
        <v/>
      </c>
      <c r="Z1888" s="16">
        <f>Z1879*Settings!$C$13*$D1888</f>
        <v/>
      </c>
      <c r="AA1888" s="16">
        <f>AA1879*Settings!$C$13*$D1888</f>
        <v/>
      </c>
      <c r="AB1888" s="16">
        <f>AB1879*Settings!$C$13*$D1888</f>
        <v/>
      </c>
      <c r="AC1888" s="16">
        <f>AC1879*Settings!$C$13*$D1888</f>
        <v/>
      </c>
      <c r="AD1888" s="51">
        <f>EMISSIONS(AD1879,Settings!$C$13,$D1888)</f>
        <v/>
      </c>
      <c r="AF1888" s="11">
        <f>LOWER(Settings!$C$4)&amp;".mit."&amp;$A1888&amp;IF($C1888="","","."&amp;$C1888&amp;"."&amp;$B1888)&amp;IF(INDEX(Variables!$D$5:$D$205,MATCH($A1888,Variables!$A$5:$A$205,0))="","","."&amp;INDEX(Variables!$D$5:$D$205,MATCH($A1888,Variables!$A$5:$A$205,0)))&amp;"."&amp;AF$5</f>
        <v/>
      </c>
      <c r="AG1888" s="15">
        <f>AG1879*Settings!$C$13*$D1888</f>
        <v/>
      </c>
      <c r="AH1888" s="16">
        <f>AH1879*Settings!$C$13*$D1888</f>
        <v/>
      </c>
      <c r="AI1888" s="16">
        <f>AI1879*Settings!$C$13*$D1888</f>
        <v/>
      </c>
      <c r="AJ1888" s="16">
        <f>AJ1879*Settings!$C$13*$D1888</f>
        <v/>
      </c>
      <c r="AK1888" s="16">
        <f>AK1879*Settings!$C$13*$D1888</f>
        <v/>
      </c>
      <c r="AL1888" s="16">
        <f>AL1879*Settings!$C$13*$D1888</f>
        <v/>
      </c>
      <c r="AM1888" s="16">
        <f>AM1879*Settings!$C$13*$D1888</f>
        <v/>
      </c>
      <c r="AN1888" s="16">
        <f>AN1879*Settings!$C$13*$D1888</f>
        <v/>
      </c>
      <c r="AO1888" s="16">
        <f>AO1879*Settings!$C$13*$D1888</f>
        <v/>
      </c>
      <c r="AP1888" s="16">
        <f>AP1879*Settings!$C$13*$D1888</f>
        <v/>
      </c>
      <c r="AQ1888" s="16">
        <f>AQ1879*Settings!$C$13*$D1888</f>
        <v/>
      </c>
      <c r="AR1888" s="16">
        <f>AR1879*Settings!$C$13*$D1888</f>
        <v/>
      </c>
      <c r="AS1888" s="16">
        <f>AS1879*Settings!$C$13*$D1888</f>
        <v/>
      </c>
      <c r="AT1888" s="16">
        <f>AT1879*Settings!$C$13*$D1888</f>
        <v/>
      </c>
      <c r="AU1888" s="16">
        <f>AU1879*Settings!$C$13*$D1888</f>
        <v/>
      </c>
      <c r="AV1888" s="16">
        <f>AV1879*Settings!$C$13*$D1888</f>
        <v/>
      </c>
      <c r="AW1888" s="16">
        <f>AW1879*Settings!$C$13*$D1888</f>
        <v/>
      </c>
      <c r="AX1888" s="16">
        <f>AX1879*Settings!$C$13*$D1888</f>
        <v/>
      </c>
      <c r="AY1888" s="51">
        <f>EMISSIONS(AY1879,Settings!$C$13,$D1888)</f>
        <v/>
      </c>
    </row>
    <row r="1889" hidden="1" outlineLevel="2">
      <c r="A1889" s="14" t="inlineStr">
        <is>
          <t>co2</t>
        </is>
      </c>
      <c r="B1889" s="14" t="inlineStr">
        <is>
          <t>gso</t>
        </is>
      </c>
      <c r="C1889" s="14" t="inlineStr">
        <is>
          <t>cst</t>
        </is>
      </c>
      <c r="D1889" s="37">
        <f>INDEX(Inputs!$T$5:$T$132,MATCH($B1889&amp;"|"&amp;$C1889,Inputs!$A$5:$A$132,0))</f>
        <v/>
      </c>
      <c r="E1889" s="36" t="n"/>
      <c r="F1889" s="36" t="n"/>
      <c r="G1889" s="36" t="n"/>
      <c r="H1889" s="14">
        <f>INDEX(Variables!$B$5:$B$205,MATCH($A1889,Variables!$A$5:$A$205,0))&amp;IF($C1889="",""," | "&amp;INDEX(Mapping!$B$5:$B$26,MATCH($C1889,Mapping!$A$5:$A$26,0))&amp;" | "&amp;INDEX(Mapping!$B$30:$B$46,MATCH($B1889,Mapping!$A$30:$A$46,0)))</f>
        <v/>
      </c>
      <c r="I1889" s="14">
        <f>INDEX(Variables!$C$5:$C$205,MATCH($A1889,Variables!$A$5:$A$205,0))</f>
        <v/>
      </c>
      <c r="J1889" s="14">
        <f>INDEX(Variables!$E$5:$E$205,MATCH($A1889,Variables!$A$5:$A$205,0))</f>
        <v/>
      </c>
      <c r="K1889" s="11">
        <f>LOWER(Settings!$C$4)&amp;".mit."&amp;$A1889&amp;IF($C1889="","","."&amp;$C1889&amp;"."&amp;$B1889)&amp;IF(INDEX(Variables!$D$5:$D$205,MATCH($A1889,Variables!$A$5:$A$205,0))="","","."&amp;INDEX(Variables!$D$5:$D$205,MATCH($A1889,Variables!$A$5:$A$205,0)))&amp;"."&amp;K$5</f>
        <v/>
      </c>
      <c r="L1889" s="15">
        <f>L1880*Settings!$C$13*$D1889</f>
        <v/>
      </c>
      <c r="M1889" s="16">
        <f>M1880*Settings!$C$13*$D1889</f>
        <v/>
      </c>
      <c r="N1889" s="16">
        <f>N1880*Settings!$C$13*$D1889</f>
        <v/>
      </c>
      <c r="O1889" s="16">
        <f>O1880*Settings!$C$13*$D1889</f>
        <v/>
      </c>
      <c r="P1889" s="16">
        <f>P1880*Settings!$C$13*$D1889</f>
        <v/>
      </c>
      <c r="Q1889" s="16">
        <f>Q1880*Settings!$C$13*$D1889</f>
        <v/>
      </c>
      <c r="R1889" s="16">
        <f>R1880*Settings!$C$13*$D1889</f>
        <v/>
      </c>
      <c r="S1889" s="16">
        <f>S1880*Settings!$C$13*$D1889</f>
        <v/>
      </c>
      <c r="T1889" s="16">
        <f>T1880*Settings!$C$13*$D1889</f>
        <v/>
      </c>
      <c r="U1889" s="16">
        <f>U1880*Settings!$C$13*$D1889</f>
        <v/>
      </c>
      <c r="V1889" s="16">
        <f>V1880*Settings!$C$13*$D1889</f>
        <v/>
      </c>
      <c r="W1889" s="16">
        <f>W1880*Settings!$C$13*$D1889</f>
        <v/>
      </c>
      <c r="X1889" s="16">
        <f>X1880*Settings!$C$13*$D1889</f>
        <v/>
      </c>
      <c r="Y1889" s="16">
        <f>Y1880*Settings!$C$13*$D1889</f>
        <v/>
      </c>
      <c r="Z1889" s="16">
        <f>Z1880*Settings!$C$13*$D1889</f>
        <v/>
      </c>
      <c r="AA1889" s="16">
        <f>AA1880*Settings!$C$13*$D1889</f>
        <v/>
      </c>
      <c r="AB1889" s="16">
        <f>AB1880*Settings!$C$13*$D1889</f>
        <v/>
      </c>
      <c r="AC1889" s="16">
        <f>AC1880*Settings!$C$13*$D1889</f>
        <v/>
      </c>
      <c r="AD1889" s="51">
        <f>EMISSIONS(AD1880,Settings!$C$13,$D1889)</f>
        <v/>
      </c>
      <c r="AF1889" s="11">
        <f>LOWER(Settings!$C$4)&amp;".mit."&amp;$A1889&amp;IF($C1889="","","."&amp;$C1889&amp;"."&amp;$B1889)&amp;IF(INDEX(Variables!$D$5:$D$205,MATCH($A1889,Variables!$A$5:$A$205,0))="","","."&amp;INDEX(Variables!$D$5:$D$205,MATCH($A1889,Variables!$A$5:$A$205,0)))&amp;"."&amp;AF$5</f>
        <v/>
      </c>
      <c r="AG1889" s="15">
        <f>AG1880*Settings!$C$13*$D1889</f>
        <v/>
      </c>
      <c r="AH1889" s="16">
        <f>AH1880*Settings!$C$13*$D1889</f>
        <v/>
      </c>
      <c r="AI1889" s="16">
        <f>AI1880*Settings!$C$13*$D1889</f>
        <v/>
      </c>
      <c r="AJ1889" s="16">
        <f>AJ1880*Settings!$C$13*$D1889</f>
        <v/>
      </c>
      <c r="AK1889" s="16">
        <f>AK1880*Settings!$C$13*$D1889</f>
        <v/>
      </c>
      <c r="AL1889" s="16">
        <f>AL1880*Settings!$C$13*$D1889</f>
        <v/>
      </c>
      <c r="AM1889" s="16">
        <f>AM1880*Settings!$C$13*$D1889</f>
        <v/>
      </c>
      <c r="AN1889" s="16">
        <f>AN1880*Settings!$C$13*$D1889</f>
        <v/>
      </c>
      <c r="AO1889" s="16">
        <f>AO1880*Settings!$C$13*$D1889</f>
        <v/>
      </c>
      <c r="AP1889" s="16">
        <f>AP1880*Settings!$C$13*$D1889</f>
        <v/>
      </c>
      <c r="AQ1889" s="16">
        <f>AQ1880*Settings!$C$13*$D1889</f>
        <v/>
      </c>
      <c r="AR1889" s="16">
        <f>AR1880*Settings!$C$13*$D1889</f>
        <v/>
      </c>
      <c r="AS1889" s="16">
        <f>AS1880*Settings!$C$13*$D1889</f>
        <v/>
      </c>
      <c r="AT1889" s="16">
        <f>AT1880*Settings!$C$13*$D1889</f>
        <v/>
      </c>
      <c r="AU1889" s="16">
        <f>AU1880*Settings!$C$13*$D1889</f>
        <v/>
      </c>
      <c r="AV1889" s="16">
        <f>AV1880*Settings!$C$13*$D1889</f>
        <v/>
      </c>
      <c r="AW1889" s="16">
        <f>AW1880*Settings!$C$13*$D1889</f>
        <v/>
      </c>
      <c r="AX1889" s="16">
        <f>AX1880*Settings!$C$13*$D1889</f>
        <v/>
      </c>
      <c r="AY1889" s="51">
        <f>EMISSIONS(AY1880,Settings!$C$13,$D1889)</f>
        <v/>
      </c>
    </row>
    <row r="1890" hidden="1" outlineLevel="2">
      <c r="A1890" s="14" t="inlineStr">
        <is>
          <t>co2</t>
        </is>
      </c>
      <c r="B1890" s="14" t="inlineStr">
        <is>
          <t>die</t>
        </is>
      </c>
      <c r="C1890" s="14" t="inlineStr">
        <is>
          <t>cst</t>
        </is>
      </c>
      <c r="D1890" s="37">
        <f>INDEX(Inputs!$T$5:$T$132,MATCH($B1890&amp;"|"&amp;$C1890,Inputs!$A$5:$A$132,0))</f>
        <v/>
      </c>
      <c r="E1890" s="36" t="n"/>
      <c r="F1890" s="36" t="n"/>
      <c r="G1890" s="36" t="n"/>
      <c r="H1890" s="14">
        <f>INDEX(Variables!$B$5:$B$205,MATCH($A1890,Variables!$A$5:$A$205,0))&amp;IF($C1890="",""," | "&amp;INDEX(Mapping!$B$5:$B$26,MATCH($C1890,Mapping!$A$5:$A$26,0))&amp;" | "&amp;INDEX(Mapping!$B$30:$B$46,MATCH($B1890,Mapping!$A$30:$A$46,0)))</f>
        <v/>
      </c>
      <c r="I1890" s="14">
        <f>INDEX(Variables!$C$5:$C$205,MATCH($A1890,Variables!$A$5:$A$205,0))</f>
        <v/>
      </c>
      <c r="J1890" s="14">
        <f>INDEX(Variables!$E$5:$E$205,MATCH($A1890,Variables!$A$5:$A$205,0))</f>
        <v/>
      </c>
      <c r="K1890" s="11">
        <f>LOWER(Settings!$C$4)&amp;".mit."&amp;$A1890&amp;IF($C1890="","","."&amp;$C1890&amp;"."&amp;$B1890)&amp;IF(INDEX(Variables!$D$5:$D$205,MATCH($A1890,Variables!$A$5:$A$205,0))="","","."&amp;INDEX(Variables!$D$5:$D$205,MATCH($A1890,Variables!$A$5:$A$205,0)))&amp;"."&amp;K$5</f>
        <v/>
      </c>
      <c r="L1890" s="15">
        <f>L1881*Settings!$C$13*$D1890</f>
        <v/>
      </c>
      <c r="M1890" s="16">
        <f>M1881*Settings!$C$13*$D1890</f>
        <v/>
      </c>
      <c r="N1890" s="16">
        <f>N1881*Settings!$C$13*$D1890</f>
        <v/>
      </c>
      <c r="O1890" s="16">
        <f>O1881*Settings!$C$13*$D1890</f>
        <v/>
      </c>
      <c r="P1890" s="16">
        <f>P1881*Settings!$C$13*$D1890</f>
        <v/>
      </c>
      <c r="Q1890" s="16">
        <f>Q1881*Settings!$C$13*$D1890</f>
        <v/>
      </c>
      <c r="R1890" s="16">
        <f>R1881*Settings!$C$13*$D1890</f>
        <v/>
      </c>
      <c r="S1890" s="16">
        <f>S1881*Settings!$C$13*$D1890</f>
        <v/>
      </c>
      <c r="T1890" s="16">
        <f>T1881*Settings!$C$13*$D1890</f>
        <v/>
      </c>
      <c r="U1890" s="16">
        <f>U1881*Settings!$C$13*$D1890</f>
        <v/>
      </c>
      <c r="V1890" s="16">
        <f>V1881*Settings!$C$13*$D1890</f>
        <v/>
      </c>
      <c r="W1890" s="16">
        <f>W1881*Settings!$C$13*$D1890</f>
        <v/>
      </c>
      <c r="X1890" s="16">
        <f>X1881*Settings!$C$13*$D1890</f>
        <v/>
      </c>
      <c r="Y1890" s="16">
        <f>Y1881*Settings!$C$13*$D1890</f>
        <v/>
      </c>
      <c r="Z1890" s="16">
        <f>Z1881*Settings!$C$13*$D1890</f>
        <v/>
      </c>
      <c r="AA1890" s="16">
        <f>AA1881*Settings!$C$13*$D1890</f>
        <v/>
      </c>
      <c r="AB1890" s="16">
        <f>AB1881*Settings!$C$13*$D1890</f>
        <v/>
      </c>
      <c r="AC1890" s="16">
        <f>AC1881*Settings!$C$13*$D1890</f>
        <v/>
      </c>
      <c r="AD1890" s="51">
        <f>EMISSIONS(AD1881,Settings!$C$13,$D1890)</f>
        <v/>
      </c>
      <c r="AF1890" s="11">
        <f>LOWER(Settings!$C$4)&amp;".mit."&amp;$A1890&amp;IF($C1890="","","."&amp;$C1890&amp;"."&amp;$B1890)&amp;IF(INDEX(Variables!$D$5:$D$205,MATCH($A1890,Variables!$A$5:$A$205,0))="","","."&amp;INDEX(Variables!$D$5:$D$205,MATCH($A1890,Variables!$A$5:$A$205,0)))&amp;"."&amp;AF$5</f>
        <v/>
      </c>
      <c r="AG1890" s="15">
        <f>AG1881*Settings!$C$13*$D1890</f>
        <v/>
      </c>
      <c r="AH1890" s="16">
        <f>AH1881*Settings!$C$13*$D1890</f>
        <v/>
      </c>
      <c r="AI1890" s="16">
        <f>AI1881*Settings!$C$13*$D1890</f>
        <v/>
      </c>
      <c r="AJ1890" s="16">
        <f>AJ1881*Settings!$C$13*$D1890</f>
        <v/>
      </c>
      <c r="AK1890" s="16">
        <f>AK1881*Settings!$C$13*$D1890</f>
        <v/>
      </c>
      <c r="AL1890" s="16">
        <f>AL1881*Settings!$C$13*$D1890</f>
        <v/>
      </c>
      <c r="AM1890" s="16">
        <f>AM1881*Settings!$C$13*$D1890</f>
        <v/>
      </c>
      <c r="AN1890" s="16">
        <f>AN1881*Settings!$C$13*$D1890</f>
        <v/>
      </c>
      <c r="AO1890" s="16">
        <f>AO1881*Settings!$C$13*$D1890</f>
        <v/>
      </c>
      <c r="AP1890" s="16">
        <f>AP1881*Settings!$C$13*$D1890</f>
        <v/>
      </c>
      <c r="AQ1890" s="16">
        <f>AQ1881*Settings!$C$13*$D1890</f>
        <v/>
      </c>
      <c r="AR1890" s="16">
        <f>AR1881*Settings!$C$13*$D1890</f>
        <v/>
      </c>
      <c r="AS1890" s="16">
        <f>AS1881*Settings!$C$13*$D1890</f>
        <v/>
      </c>
      <c r="AT1890" s="16">
        <f>AT1881*Settings!$C$13*$D1890</f>
        <v/>
      </c>
      <c r="AU1890" s="16">
        <f>AU1881*Settings!$C$13*$D1890</f>
        <v/>
      </c>
      <c r="AV1890" s="16">
        <f>AV1881*Settings!$C$13*$D1890</f>
        <v/>
      </c>
      <c r="AW1890" s="16">
        <f>AW1881*Settings!$C$13*$D1890</f>
        <v/>
      </c>
      <c r="AX1890" s="16">
        <f>AX1881*Settings!$C$13*$D1890</f>
        <v/>
      </c>
      <c r="AY1890" s="51">
        <f>EMISSIONS(AY1881,Settings!$C$13,$D1890)</f>
        <v/>
      </c>
    </row>
    <row r="1891" hidden="1" outlineLevel="2">
      <c r="A1891" s="14" t="inlineStr">
        <is>
          <t>co2</t>
        </is>
      </c>
      <c r="B1891" s="14" t="inlineStr">
        <is>
          <t>lpg</t>
        </is>
      </c>
      <c r="C1891" s="14" t="inlineStr">
        <is>
          <t>cst</t>
        </is>
      </c>
      <c r="D1891" s="37">
        <f>INDEX(Inputs!$T$5:$T$132,MATCH($B1891&amp;"|"&amp;$C1891,Inputs!$A$5:$A$132,0))</f>
        <v/>
      </c>
      <c r="E1891" s="36" t="n"/>
      <c r="F1891" s="36" t="n"/>
      <c r="G1891" s="36" t="n"/>
      <c r="H1891" s="14">
        <f>INDEX(Variables!$B$5:$B$205,MATCH($A1891,Variables!$A$5:$A$205,0))&amp;IF($C1891="",""," | "&amp;INDEX(Mapping!$B$5:$B$26,MATCH($C1891,Mapping!$A$5:$A$26,0))&amp;" | "&amp;INDEX(Mapping!$B$30:$B$46,MATCH($B1891,Mapping!$A$30:$A$46,0)))</f>
        <v/>
      </c>
      <c r="I1891" s="14">
        <f>INDEX(Variables!$C$5:$C$205,MATCH($A1891,Variables!$A$5:$A$205,0))</f>
        <v/>
      </c>
      <c r="J1891" s="14">
        <f>INDEX(Variables!$E$5:$E$205,MATCH($A1891,Variables!$A$5:$A$205,0))</f>
        <v/>
      </c>
      <c r="K1891" s="11">
        <f>LOWER(Settings!$C$4)&amp;".mit."&amp;$A1891&amp;IF($C1891="","","."&amp;$C1891&amp;"."&amp;$B1891)&amp;IF(INDEX(Variables!$D$5:$D$205,MATCH($A1891,Variables!$A$5:$A$205,0))="","","."&amp;INDEX(Variables!$D$5:$D$205,MATCH($A1891,Variables!$A$5:$A$205,0)))&amp;"."&amp;K$5</f>
        <v/>
      </c>
      <c r="L1891" s="15">
        <f>L1882*Settings!$C$13*$D1891</f>
        <v/>
      </c>
      <c r="M1891" s="16">
        <f>M1882*Settings!$C$13*$D1891</f>
        <v/>
      </c>
      <c r="N1891" s="16">
        <f>N1882*Settings!$C$13*$D1891</f>
        <v/>
      </c>
      <c r="O1891" s="16">
        <f>O1882*Settings!$C$13*$D1891</f>
        <v/>
      </c>
      <c r="P1891" s="16">
        <f>P1882*Settings!$C$13*$D1891</f>
        <v/>
      </c>
      <c r="Q1891" s="16">
        <f>Q1882*Settings!$C$13*$D1891</f>
        <v/>
      </c>
      <c r="R1891" s="16">
        <f>R1882*Settings!$C$13*$D1891</f>
        <v/>
      </c>
      <c r="S1891" s="16">
        <f>S1882*Settings!$C$13*$D1891</f>
        <v/>
      </c>
      <c r="T1891" s="16">
        <f>T1882*Settings!$C$13*$D1891</f>
        <v/>
      </c>
      <c r="U1891" s="16">
        <f>U1882*Settings!$C$13*$D1891</f>
        <v/>
      </c>
      <c r="V1891" s="16">
        <f>V1882*Settings!$C$13*$D1891</f>
        <v/>
      </c>
      <c r="W1891" s="16">
        <f>W1882*Settings!$C$13*$D1891</f>
        <v/>
      </c>
      <c r="X1891" s="16">
        <f>X1882*Settings!$C$13*$D1891</f>
        <v/>
      </c>
      <c r="Y1891" s="16">
        <f>Y1882*Settings!$C$13*$D1891</f>
        <v/>
      </c>
      <c r="Z1891" s="16">
        <f>Z1882*Settings!$C$13*$D1891</f>
        <v/>
      </c>
      <c r="AA1891" s="16">
        <f>AA1882*Settings!$C$13*$D1891</f>
        <v/>
      </c>
      <c r="AB1891" s="16">
        <f>AB1882*Settings!$C$13*$D1891</f>
        <v/>
      </c>
      <c r="AC1891" s="16">
        <f>AC1882*Settings!$C$13*$D1891</f>
        <v/>
      </c>
      <c r="AD1891" s="51">
        <f>EMISSIONS(AD1882,Settings!$C$13,$D1891)</f>
        <v/>
      </c>
      <c r="AF1891" s="11">
        <f>LOWER(Settings!$C$4)&amp;".mit."&amp;$A1891&amp;IF($C1891="","","."&amp;$C1891&amp;"."&amp;$B1891)&amp;IF(INDEX(Variables!$D$5:$D$205,MATCH($A1891,Variables!$A$5:$A$205,0))="","","."&amp;INDEX(Variables!$D$5:$D$205,MATCH($A1891,Variables!$A$5:$A$205,0)))&amp;"."&amp;AF$5</f>
        <v/>
      </c>
      <c r="AG1891" s="15">
        <f>AG1882*Settings!$C$13*$D1891</f>
        <v/>
      </c>
      <c r="AH1891" s="16">
        <f>AH1882*Settings!$C$13*$D1891</f>
        <v/>
      </c>
      <c r="AI1891" s="16">
        <f>AI1882*Settings!$C$13*$D1891</f>
        <v/>
      </c>
      <c r="AJ1891" s="16">
        <f>AJ1882*Settings!$C$13*$D1891</f>
        <v/>
      </c>
      <c r="AK1891" s="16">
        <f>AK1882*Settings!$C$13*$D1891</f>
        <v/>
      </c>
      <c r="AL1891" s="16">
        <f>AL1882*Settings!$C$13*$D1891</f>
        <v/>
      </c>
      <c r="AM1891" s="16">
        <f>AM1882*Settings!$C$13*$D1891</f>
        <v/>
      </c>
      <c r="AN1891" s="16">
        <f>AN1882*Settings!$C$13*$D1891</f>
        <v/>
      </c>
      <c r="AO1891" s="16">
        <f>AO1882*Settings!$C$13*$D1891</f>
        <v/>
      </c>
      <c r="AP1891" s="16">
        <f>AP1882*Settings!$C$13*$D1891</f>
        <v/>
      </c>
      <c r="AQ1891" s="16">
        <f>AQ1882*Settings!$C$13*$D1891</f>
        <v/>
      </c>
      <c r="AR1891" s="16">
        <f>AR1882*Settings!$C$13*$D1891</f>
        <v/>
      </c>
      <c r="AS1891" s="16">
        <f>AS1882*Settings!$C$13*$D1891</f>
        <v/>
      </c>
      <c r="AT1891" s="16">
        <f>AT1882*Settings!$C$13*$D1891</f>
        <v/>
      </c>
      <c r="AU1891" s="16">
        <f>AU1882*Settings!$C$13*$D1891</f>
        <v/>
      </c>
      <c r="AV1891" s="16">
        <f>AV1882*Settings!$C$13*$D1891</f>
        <v/>
      </c>
      <c r="AW1891" s="16">
        <f>AW1882*Settings!$C$13*$D1891</f>
        <v/>
      </c>
      <c r="AX1891" s="16">
        <f>AX1882*Settings!$C$13*$D1891</f>
        <v/>
      </c>
      <c r="AY1891" s="51">
        <f>EMISSIONS(AY1882,Settings!$C$13,$D1891)</f>
        <v/>
      </c>
    </row>
    <row r="1892" hidden="1" outlineLevel="2">
      <c r="A1892" s="14" t="inlineStr">
        <is>
          <t>co2</t>
        </is>
      </c>
      <c r="B1892" s="14" t="inlineStr">
        <is>
          <t>ker</t>
        </is>
      </c>
      <c r="C1892" s="14" t="inlineStr">
        <is>
          <t>cst</t>
        </is>
      </c>
      <c r="D1892" s="37">
        <f>INDEX(Inputs!$T$5:$T$132,MATCH($B1892&amp;"|"&amp;$C1892,Inputs!$A$5:$A$132,0))</f>
        <v/>
      </c>
      <c r="E1892" s="36" t="n"/>
      <c r="F1892" s="36" t="n"/>
      <c r="G1892" s="36" t="n"/>
      <c r="H1892" s="14">
        <f>INDEX(Variables!$B$5:$B$205,MATCH($A1892,Variables!$A$5:$A$205,0))&amp;IF($C1892="",""," | "&amp;INDEX(Mapping!$B$5:$B$26,MATCH($C1892,Mapping!$A$5:$A$26,0))&amp;" | "&amp;INDEX(Mapping!$B$30:$B$46,MATCH($B1892,Mapping!$A$30:$A$46,0)))</f>
        <v/>
      </c>
      <c r="I1892" s="14">
        <f>INDEX(Variables!$C$5:$C$205,MATCH($A1892,Variables!$A$5:$A$205,0))</f>
        <v/>
      </c>
      <c r="J1892" s="14">
        <f>INDEX(Variables!$E$5:$E$205,MATCH($A1892,Variables!$A$5:$A$205,0))</f>
        <v/>
      </c>
      <c r="K1892" s="11">
        <f>LOWER(Settings!$C$4)&amp;".mit."&amp;$A1892&amp;IF($C1892="","","."&amp;$C1892&amp;"."&amp;$B1892)&amp;IF(INDEX(Variables!$D$5:$D$205,MATCH($A1892,Variables!$A$5:$A$205,0))="","","."&amp;INDEX(Variables!$D$5:$D$205,MATCH($A1892,Variables!$A$5:$A$205,0)))&amp;"."&amp;K$5</f>
        <v/>
      </c>
      <c r="L1892" s="15">
        <f>L1883*Settings!$C$13*$D1892</f>
        <v/>
      </c>
      <c r="M1892" s="16">
        <f>M1883*Settings!$C$13*$D1892</f>
        <v/>
      </c>
      <c r="N1892" s="16">
        <f>N1883*Settings!$C$13*$D1892</f>
        <v/>
      </c>
      <c r="O1892" s="16">
        <f>O1883*Settings!$C$13*$D1892</f>
        <v/>
      </c>
      <c r="P1892" s="16">
        <f>P1883*Settings!$C$13*$D1892</f>
        <v/>
      </c>
      <c r="Q1892" s="16">
        <f>Q1883*Settings!$C$13*$D1892</f>
        <v/>
      </c>
      <c r="R1892" s="16">
        <f>R1883*Settings!$C$13*$D1892</f>
        <v/>
      </c>
      <c r="S1892" s="16">
        <f>S1883*Settings!$C$13*$D1892</f>
        <v/>
      </c>
      <c r="T1892" s="16">
        <f>T1883*Settings!$C$13*$D1892</f>
        <v/>
      </c>
      <c r="U1892" s="16">
        <f>U1883*Settings!$C$13*$D1892</f>
        <v/>
      </c>
      <c r="V1892" s="16">
        <f>V1883*Settings!$C$13*$D1892</f>
        <v/>
      </c>
      <c r="W1892" s="16">
        <f>W1883*Settings!$C$13*$D1892</f>
        <v/>
      </c>
      <c r="X1892" s="16">
        <f>X1883*Settings!$C$13*$D1892</f>
        <v/>
      </c>
      <c r="Y1892" s="16">
        <f>Y1883*Settings!$C$13*$D1892</f>
        <v/>
      </c>
      <c r="Z1892" s="16">
        <f>Z1883*Settings!$C$13*$D1892</f>
        <v/>
      </c>
      <c r="AA1892" s="16">
        <f>AA1883*Settings!$C$13*$D1892</f>
        <v/>
      </c>
      <c r="AB1892" s="16">
        <f>AB1883*Settings!$C$13*$D1892</f>
        <v/>
      </c>
      <c r="AC1892" s="16">
        <f>AC1883*Settings!$C$13*$D1892</f>
        <v/>
      </c>
      <c r="AD1892" s="51">
        <f>EMISSIONS(AD1883,Settings!$C$13,$D1892)</f>
        <v/>
      </c>
      <c r="AF1892" s="11">
        <f>LOWER(Settings!$C$4)&amp;".mit."&amp;$A1892&amp;IF($C1892="","","."&amp;$C1892&amp;"."&amp;$B1892)&amp;IF(INDEX(Variables!$D$5:$D$205,MATCH($A1892,Variables!$A$5:$A$205,0))="","","."&amp;INDEX(Variables!$D$5:$D$205,MATCH($A1892,Variables!$A$5:$A$205,0)))&amp;"."&amp;AF$5</f>
        <v/>
      </c>
      <c r="AG1892" s="15">
        <f>AG1883*Settings!$C$13*$D1892</f>
        <v/>
      </c>
      <c r="AH1892" s="16">
        <f>AH1883*Settings!$C$13*$D1892</f>
        <v/>
      </c>
      <c r="AI1892" s="16">
        <f>AI1883*Settings!$C$13*$D1892</f>
        <v/>
      </c>
      <c r="AJ1892" s="16">
        <f>AJ1883*Settings!$C$13*$D1892</f>
        <v/>
      </c>
      <c r="AK1892" s="16">
        <f>AK1883*Settings!$C$13*$D1892</f>
        <v/>
      </c>
      <c r="AL1892" s="16">
        <f>AL1883*Settings!$C$13*$D1892</f>
        <v/>
      </c>
      <c r="AM1892" s="16">
        <f>AM1883*Settings!$C$13*$D1892</f>
        <v/>
      </c>
      <c r="AN1892" s="16">
        <f>AN1883*Settings!$C$13*$D1892</f>
        <v/>
      </c>
      <c r="AO1892" s="16">
        <f>AO1883*Settings!$C$13*$D1892</f>
        <v/>
      </c>
      <c r="AP1892" s="16">
        <f>AP1883*Settings!$C$13*$D1892</f>
        <v/>
      </c>
      <c r="AQ1892" s="16">
        <f>AQ1883*Settings!$C$13*$D1892</f>
        <v/>
      </c>
      <c r="AR1892" s="16">
        <f>AR1883*Settings!$C$13*$D1892</f>
        <v/>
      </c>
      <c r="AS1892" s="16">
        <f>AS1883*Settings!$C$13*$D1892</f>
        <v/>
      </c>
      <c r="AT1892" s="16">
        <f>AT1883*Settings!$C$13*$D1892</f>
        <v/>
      </c>
      <c r="AU1892" s="16">
        <f>AU1883*Settings!$C$13*$D1892</f>
        <v/>
      </c>
      <c r="AV1892" s="16">
        <f>AV1883*Settings!$C$13*$D1892</f>
        <v/>
      </c>
      <c r="AW1892" s="16">
        <f>AW1883*Settings!$C$13*$D1892</f>
        <v/>
      </c>
      <c r="AX1892" s="16">
        <f>AX1883*Settings!$C$13*$D1892</f>
        <v/>
      </c>
      <c r="AY1892" s="51">
        <f>EMISSIONS(AY1883,Settings!$C$13,$D1892)</f>
        <v/>
      </c>
    </row>
    <row r="1893" hidden="1" outlineLevel="2">
      <c r="A1893" s="14" t="inlineStr">
        <is>
          <t>co2</t>
        </is>
      </c>
      <c r="B1893" s="14" t="inlineStr">
        <is>
          <t>oop</t>
        </is>
      </c>
      <c r="C1893" s="14" t="inlineStr">
        <is>
          <t>cst</t>
        </is>
      </c>
      <c r="D1893" s="37">
        <f>INDEX(Inputs!$T$5:$T$132,MATCH($B1893&amp;"|"&amp;$C1893,Inputs!$A$5:$A$132,0))</f>
        <v/>
      </c>
      <c r="E1893" s="36" t="n"/>
      <c r="F1893" s="36" t="n"/>
      <c r="G1893" s="36" t="n"/>
      <c r="H1893" s="14">
        <f>INDEX(Variables!$B$5:$B$205,MATCH($A1893,Variables!$A$5:$A$205,0))&amp;IF($C1893="",""," | "&amp;INDEX(Mapping!$B$5:$B$26,MATCH($C1893,Mapping!$A$5:$A$26,0))&amp;" | "&amp;INDEX(Mapping!$B$30:$B$46,MATCH($B1893,Mapping!$A$30:$A$46,0)))</f>
        <v/>
      </c>
      <c r="I1893" s="14">
        <f>INDEX(Variables!$C$5:$C$205,MATCH($A1893,Variables!$A$5:$A$205,0))</f>
        <v/>
      </c>
      <c r="J1893" s="14">
        <f>INDEX(Variables!$E$5:$E$205,MATCH($A1893,Variables!$A$5:$A$205,0))</f>
        <v/>
      </c>
      <c r="K1893" s="11">
        <f>LOWER(Settings!$C$4)&amp;".mit."&amp;$A1893&amp;IF($C1893="","","."&amp;$C1893&amp;"."&amp;$B1893)&amp;IF(INDEX(Variables!$D$5:$D$205,MATCH($A1893,Variables!$A$5:$A$205,0))="","","."&amp;INDEX(Variables!$D$5:$D$205,MATCH($A1893,Variables!$A$5:$A$205,0)))&amp;"."&amp;K$5</f>
        <v/>
      </c>
      <c r="L1893" s="15">
        <f>L1884*Settings!$C$13*$D1893</f>
        <v/>
      </c>
      <c r="M1893" s="16">
        <f>M1884*Settings!$C$13*$D1893</f>
        <v/>
      </c>
      <c r="N1893" s="16">
        <f>N1884*Settings!$C$13*$D1893</f>
        <v/>
      </c>
      <c r="O1893" s="16">
        <f>O1884*Settings!$C$13*$D1893</f>
        <v/>
      </c>
      <c r="P1893" s="16">
        <f>P1884*Settings!$C$13*$D1893</f>
        <v/>
      </c>
      <c r="Q1893" s="16">
        <f>Q1884*Settings!$C$13*$D1893</f>
        <v/>
      </c>
      <c r="R1893" s="16">
        <f>R1884*Settings!$C$13*$D1893</f>
        <v/>
      </c>
      <c r="S1893" s="16">
        <f>S1884*Settings!$C$13*$D1893</f>
        <v/>
      </c>
      <c r="T1893" s="16">
        <f>T1884*Settings!$C$13*$D1893</f>
        <v/>
      </c>
      <c r="U1893" s="16">
        <f>U1884*Settings!$C$13*$D1893</f>
        <v/>
      </c>
      <c r="V1893" s="16">
        <f>V1884*Settings!$C$13*$D1893</f>
        <v/>
      </c>
      <c r="W1893" s="16">
        <f>W1884*Settings!$C$13*$D1893</f>
        <v/>
      </c>
      <c r="X1893" s="16">
        <f>X1884*Settings!$C$13*$D1893</f>
        <v/>
      </c>
      <c r="Y1893" s="16">
        <f>Y1884*Settings!$C$13*$D1893</f>
        <v/>
      </c>
      <c r="Z1893" s="16">
        <f>Z1884*Settings!$C$13*$D1893</f>
        <v/>
      </c>
      <c r="AA1893" s="16">
        <f>AA1884*Settings!$C$13*$D1893</f>
        <v/>
      </c>
      <c r="AB1893" s="16">
        <f>AB1884*Settings!$C$13*$D1893</f>
        <v/>
      </c>
      <c r="AC1893" s="16">
        <f>AC1884*Settings!$C$13*$D1893</f>
        <v/>
      </c>
      <c r="AD1893" s="51">
        <f>EMISSIONS(AD1884,Settings!$C$13,$D1893)</f>
        <v/>
      </c>
      <c r="AF1893" s="11">
        <f>LOWER(Settings!$C$4)&amp;".mit."&amp;$A1893&amp;IF($C1893="","","."&amp;$C1893&amp;"."&amp;$B1893)&amp;IF(INDEX(Variables!$D$5:$D$205,MATCH($A1893,Variables!$A$5:$A$205,0))="","","."&amp;INDEX(Variables!$D$5:$D$205,MATCH($A1893,Variables!$A$5:$A$205,0)))&amp;"."&amp;AF$5</f>
        <v/>
      </c>
      <c r="AG1893" s="15">
        <f>AG1884*Settings!$C$13*$D1893</f>
        <v/>
      </c>
      <c r="AH1893" s="16">
        <f>AH1884*Settings!$C$13*$D1893</f>
        <v/>
      </c>
      <c r="AI1893" s="16">
        <f>AI1884*Settings!$C$13*$D1893</f>
        <v/>
      </c>
      <c r="AJ1893" s="16">
        <f>AJ1884*Settings!$C$13*$D1893</f>
        <v/>
      </c>
      <c r="AK1893" s="16">
        <f>AK1884*Settings!$C$13*$D1893</f>
        <v/>
      </c>
      <c r="AL1893" s="16">
        <f>AL1884*Settings!$C$13*$D1893</f>
        <v/>
      </c>
      <c r="AM1893" s="16">
        <f>AM1884*Settings!$C$13*$D1893</f>
        <v/>
      </c>
      <c r="AN1893" s="16">
        <f>AN1884*Settings!$C$13*$D1893</f>
        <v/>
      </c>
      <c r="AO1893" s="16">
        <f>AO1884*Settings!$C$13*$D1893</f>
        <v/>
      </c>
      <c r="AP1893" s="16">
        <f>AP1884*Settings!$C$13*$D1893</f>
        <v/>
      </c>
      <c r="AQ1893" s="16">
        <f>AQ1884*Settings!$C$13*$D1893</f>
        <v/>
      </c>
      <c r="AR1893" s="16">
        <f>AR1884*Settings!$C$13*$D1893</f>
        <v/>
      </c>
      <c r="AS1893" s="16">
        <f>AS1884*Settings!$C$13*$D1893</f>
        <v/>
      </c>
      <c r="AT1893" s="16">
        <f>AT1884*Settings!$C$13*$D1893</f>
        <v/>
      </c>
      <c r="AU1893" s="16">
        <f>AU1884*Settings!$C$13*$D1893</f>
        <v/>
      </c>
      <c r="AV1893" s="16">
        <f>AV1884*Settings!$C$13*$D1893</f>
        <v/>
      </c>
      <c r="AW1893" s="16">
        <f>AW1884*Settings!$C$13*$D1893</f>
        <v/>
      </c>
      <c r="AX1893" s="16">
        <f>AX1884*Settings!$C$13*$D1893</f>
        <v/>
      </c>
      <c r="AY1893" s="51">
        <f>EMISSIONS(AY1884,Settings!$C$13,$D1893)</f>
        <v/>
      </c>
    </row>
    <row r="1894" hidden="1" outlineLevel="2">
      <c r="A1894" s="14" t="inlineStr">
        <is>
          <t>co2</t>
        </is>
      </c>
      <c r="B1894" s="14" t="inlineStr">
        <is>
          <t>bio</t>
        </is>
      </c>
      <c r="C1894" s="14" t="inlineStr">
        <is>
          <t>cst</t>
        </is>
      </c>
      <c r="D1894" s="37">
        <f>INDEX(Inputs!$T$5:$T$132,MATCH($B1894&amp;"|"&amp;$C1894,Inputs!$A$5:$A$132,0))</f>
        <v/>
      </c>
      <c r="E1894" s="36" t="n"/>
      <c r="F1894" s="36" t="n"/>
      <c r="G1894" s="36" t="n"/>
      <c r="H1894" s="14">
        <f>INDEX(Variables!$B$5:$B$205,MATCH($A1894,Variables!$A$5:$A$205,0))&amp;IF($C1894="",""," | "&amp;INDEX(Mapping!$B$5:$B$26,MATCH($C1894,Mapping!$A$5:$A$26,0))&amp;" | "&amp;INDEX(Mapping!$B$30:$B$46,MATCH($B1894,Mapping!$A$30:$A$46,0)))</f>
        <v/>
      </c>
      <c r="I1894" s="14">
        <f>INDEX(Variables!$C$5:$C$205,MATCH($A1894,Variables!$A$5:$A$205,0))</f>
        <v/>
      </c>
      <c r="J1894" s="14">
        <f>INDEX(Variables!$E$5:$E$205,MATCH($A1894,Variables!$A$5:$A$205,0))</f>
        <v/>
      </c>
      <c r="K1894" s="11">
        <f>LOWER(Settings!$C$4)&amp;".mit."&amp;$A1894&amp;IF($C1894="","","."&amp;$C1894&amp;"."&amp;$B1894)&amp;IF(INDEX(Variables!$D$5:$D$205,MATCH($A1894,Variables!$A$5:$A$205,0))="","","."&amp;INDEX(Variables!$D$5:$D$205,MATCH($A1894,Variables!$A$5:$A$205,0)))&amp;"."&amp;K$5</f>
        <v/>
      </c>
      <c r="L1894" s="15">
        <f>L1885*Settings!$C$13*$D1894</f>
        <v/>
      </c>
      <c r="M1894" s="16">
        <f>M1885*Settings!$C$13*$D1894</f>
        <v/>
      </c>
      <c r="N1894" s="16">
        <f>N1885*Settings!$C$13*$D1894</f>
        <v/>
      </c>
      <c r="O1894" s="16">
        <f>O1885*Settings!$C$13*$D1894</f>
        <v/>
      </c>
      <c r="P1894" s="16">
        <f>P1885*Settings!$C$13*$D1894</f>
        <v/>
      </c>
      <c r="Q1894" s="16">
        <f>Q1885*Settings!$C$13*$D1894</f>
        <v/>
      </c>
      <c r="R1894" s="16">
        <f>R1885*Settings!$C$13*$D1894</f>
        <v/>
      </c>
      <c r="S1894" s="16">
        <f>S1885*Settings!$C$13*$D1894</f>
        <v/>
      </c>
      <c r="T1894" s="16">
        <f>T1885*Settings!$C$13*$D1894</f>
        <v/>
      </c>
      <c r="U1894" s="16">
        <f>U1885*Settings!$C$13*$D1894</f>
        <v/>
      </c>
      <c r="V1894" s="16">
        <f>V1885*Settings!$C$13*$D1894</f>
        <v/>
      </c>
      <c r="W1894" s="16">
        <f>W1885*Settings!$C$13*$D1894</f>
        <v/>
      </c>
      <c r="X1894" s="16">
        <f>X1885*Settings!$C$13*$D1894</f>
        <v/>
      </c>
      <c r="Y1894" s="16">
        <f>Y1885*Settings!$C$13*$D1894</f>
        <v/>
      </c>
      <c r="Z1894" s="16">
        <f>Z1885*Settings!$C$13*$D1894</f>
        <v/>
      </c>
      <c r="AA1894" s="16">
        <f>AA1885*Settings!$C$13*$D1894</f>
        <v/>
      </c>
      <c r="AB1894" s="16">
        <f>AB1885*Settings!$C$13*$D1894</f>
        <v/>
      </c>
      <c r="AC1894" s="16">
        <f>AC1885*Settings!$C$13*$D1894</f>
        <v/>
      </c>
      <c r="AD1894" s="51">
        <f>EMISSIONS(AD1885,Settings!$C$13,$D1894)</f>
        <v/>
      </c>
      <c r="AF1894" s="11">
        <f>LOWER(Settings!$C$4)&amp;".mit."&amp;$A1894&amp;IF($C1894="","","."&amp;$C1894&amp;"."&amp;$B1894)&amp;IF(INDEX(Variables!$D$5:$D$205,MATCH($A1894,Variables!$A$5:$A$205,0))="","","."&amp;INDEX(Variables!$D$5:$D$205,MATCH($A1894,Variables!$A$5:$A$205,0)))&amp;"."&amp;AF$5</f>
        <v/>
      </c>
      <c r="AG1894" s="15">
        <f>AG1885*Settings!$C$13*$D1894</f>
        <v/>
      </c>
      <c r="AH1894" s="16">
        <f>AH1885*Settings!$C$13*$D1894</f>
        <v/>
      </c>
      <c r="AI1894" s="16">
        <f>AI1885*Settings!$C$13*$D1894</f>
        <v/>
      </c>
      <c r="AJ1894" s="16">
        <f>AJ1885*Settings!$C$13*$D1894</f>
        <v/>
      </c>
      <c r="AK1894" s="16">
        <f>AK1885*Settings!$C$13*$D1894</f>
        <v/>
      </c>
      <c r="AL1894" s="16">
        <f>AL1885*Settings!$C$13*$D1894</f>
        <v/>
      </c>
      <c r="AM1894" s="16">
        <f>AM1885*Settings!$C$13*$D1894</f>
        <v/>
      </c>
      <c r="AN1894" s="16">
        <f>AN1885*Settings!$C$13*$D1894</f>
        <v/>
      </c>
      <c r="AO1894" s="16">
        <f>AO1885*Settings!$C$13*$D1894</f>
        <v/>
      </c>
      <c r="AP1894" s="16">
        <f>AP1885*Settings!$C$13*$D1894</f>
        <v/>
      </c>
      <c r="AQ1894" s="16">
        <f>AQ1885*Settings!$C$13*$D1894</f>
        <v/>
      </c>
      <c r="AR1894" s="16">
        <f>AR1885*Settings!$C$13*$D1894</f>
        <v/>
      </c>
      <c r="AS1894" s="16">
        <f>AS1885*Settings!$C$13*$D1894</f>
        <v/>
      </c>
      <c r="AT1894" s="16">
        <f>AT1885*Settings!$C$13*$D1894</f>
        <v/>
      </c>
      <c r="AU1894" s="16">
        <f>AU1885*Settings!$C$13*$D1894</f>
        <v/>
      </c>
      <c r="AV1894" s="16">
        <f>AV1885*Settings!$C$13*$D1894</f>
        <v/>
      </c>
      <c r="AW1894" s="16">
        <f>AW1885*Settings!$C$13*$D1894</f>
        <v/>
      </c>
      <c r="AX1894" s="16">
        <f>AX1885*Settings!$C$13*$D1894</f>
        <v/>
      </c>
      <c r="AY1894" s="51">
        <f>EMISSIONS(AY1885,Settings!$C$13,$D1894)</f>
        <v/>
      </c>
    </row>
    <row r="1895" hidden="1" outlineLevel="2"/>
    <row r="1896" hidden="1" outlineLevel="2">
      <c r="A1896" s="14" t="inlineStr">
        <is>
          <t>rtx</t>
        </is>
      </c>
      <c r="B1896" s="14" t="inlineStr">
        <is>
          <t>coa</t>
        </is>
      </c>
      <c r="C1896" s="14" t="inlineStr">
        <is>
          <t>cst</t>
        </is>
      </c>
      <c r="D1896" s="37">
        <f>INDEX(Inputs!$R$5:$R$132,MATCH($B1896&amp;"|"&amp;$C1896,Inputs!$A$5:$A$132,0))</f>
        <v/>
      </c>
      <c r="E1896" s="36" t="n"/>
      <c r="F1896" s="36" t="n"/>
      <c r="G1896" s="36" t="n"/>
      <c r="H1896" s="14">
        <f>INDEX(Variables!$B$5:$B$205,MATCH($A1896,Variables!$A$5:$A$205,0))&amp;IF($C1896="",""," | "&amp;INDEX(Mapping!$B$5:$B$26,MATCH($C1896,Mapping!$A$5:$A$26,0))&amp;" | "&amp;INDEX(Mapping!$B$30:$B$46,MATCH($B1896,Mapping!$A$30:$A$46,0)))</f>
        <v/>
      </c>
      <c r="I1896" s="14">
        <f>INDEX(Variables!$C$5:$C$205,MATCH($A1896,Variables!$A$5:$A$205,0))</f>
        <v/>
      </c>
      <c r="J1896" s="14">
        <f>INDEX(Variables!$E$5:$E$205,MATCH($A1896,Variables!$A$5:$A$205,0))</f>
        <v/>
      </c>
      <c r="K1896" s="11">
        <f>LOWER(Settings!$C$4)&amp;".mit."&amp;$A1896&amp;IF($C1896="","","."&amp;$C1896&amp;"."&amp;$B1896)&amp;IF(INDEX(Variables!$D$5:$D$205,MATCH($A1896,Variables!$A$5:$A$205,0))="","","."&amp;INDEX(Variables!$D$5:$D$205,MATCH($A1896,Variables!$A$5:$A$205,0)))&amp;"."&amp;K$5</f>
        <v/>
      </c>
      <c r="L1896" s="46">
        <f>L1878*Settings!$C$13*(INDEX(L$318:L$329,$D1896)+INDEX(L$305:L$316,$D1896))</f>
        <v/>
      </c>
      <c r="M1896" s="47">
        <f>M1878*Settings!$C$13*(INDEX(M$318:M$329,$D1896)+INDEX(M$305:M$316,$D1896))</f>
        <v/>
      </c>
      <c r="N1896" s="47">
        <f>N1878*Settings!$C$13*(INDEX(N$318:N$329,$D1896)+INDEX(N$305:N$316,$D1896))</f>
        <v/>
      </c>
      <c r="O1896" s="47">
        <f>O1878*Settings!$C$13*(INDEX(O$318:O$329,$D1896)+INDEX(O$305:O$316,$D1896))</f>
        <v/>
      </c>
      <c r="P1896" s="47">
        <f>P1878*Settings!$C$13*(INDEX(P$318:P$329,$D1896)+INDEX(P$305:P$316,$D1896))</f>
        <v/>
      </c>
      <c r="Q1896" s="47">
        <f>Q1878*Settings!$C$13*(INDEX(Q$318:Q$329,$D1896)+INDEX(Q$305:Q$316,$D1896))</f>
        <v/>
      </c>
      <c r="R1896" s="47">
        <f>R1878*Settings!$C$13*(INDEX(R$318:R$329,$D1896)+INDEX(R$305:R$316,$D1896))</f>
        <v/>
      </c>
      <c r="S1896" s="47">
        <f>S1878*Settings!$C$13*(INDEX(S$318:S$329,$D1896)+INDEX(S$305:S$316,$D1896))</f>
        <v/>
      </c>
      <c r="T1896" s="47">
        <f>T1878*Settings!$C$13*(INDEX(T$318:T$329,$D1896)+INDEX(T$305:T$316,$D1896))</f>
        <v/>
      </c>
      <c r="U1896" s="47">
        <f>U1878*Settings!$C$13*(INDEX(U$318:U$329,$D1896)+INDEX(U$305:U$316,$D1896))</f>
        <v/>
      </c>
      <c r="V1896" s="47">
        <f>V1878*Settings!$C$13*(INDEX(V$318:V$329,$D1896)+INDEX(V$305:V$316,$D1896))</f>
        <v/>
      </c>
      <c r="W1896" s="47">
        <f>W1878*Settings!$C$13*(INDEX(W$318:W$329,$D1896)+INDEX(W$305:W$316,$D1896))</f>
        <v/>
      </c>
      <c r="X1896" s="47">
        <f>X1878*Settings!$C$13*(INDEX(X$318:X$329,$D1896)+INDEX(X$305:X$316,$D1896))</f>
        <v/>
      </c>
      <c r="Y1896" s="47">
        <f>Y1878*Settings!$C$13*(INDEX(Y$318:Y$329,$D1896)+INDEX(Y$305:Y$316,$D1896))</f>
        <v/>
      </c>
      <c r="Z1896" s="47">
        <f>Z1878*Settings!$C$13*(INDEX(Z$318:Z$329,$D1896)+INDEX(Z$305:Z$316,$D1896))</f>
        <v/>
      </c>
      <c r="AA1896" s="47">
        <f>AA1878*Settings!$C$13*(INDEX(AA$318:AA$329,$D1896)+INDEX(AA$305:AA$316,$D1896))</f>
        <v/>
      </c>
      <c r="AB1896" s="47">
        <f>AB1878*Settings!$C$13*(INDEX(AB$318:AB$329,$D1896)+INDEX(AB$305:AB$316,$D1896))</f>
        <v/>
      </c>
      <c r="AC1896" s="47">
        <f>AC1878*Settings!$C$13*(INDEX(AC$318:AC$329,$D1896)+INDEX(AC$305:AC$316,$D1896))</f>
        <v/>
      </c>
      <c r="AD1896" s="58">
        <f>REVENUE(AD1878,Settings!$C$13,INDEX(AD$318:AD$329,$D1896)+INDEX(AD$305:AD$316,$D1896))</f>
        <v/>
      </c>
      <c r="AF1896" s="11">
        <f>LOWER(Settings!$C$4)&amp;".mit."&amp;$A1896&amp;IF($C1896="","","."&amp;$C1896&amp;"."&amp;$B1896)&amp;IF(INDEX(Variables!$D$5:$D$205,MATCH($A1896,Variables!$A$5:$A$205,0))="","","."&amp;INDEX(Variables!$D$5:$D$205,MATCH($A1896,Variables!$A$5:$A$205,0)))&amp;"."&amp;AF$5</f>
        <v/>
      </c>
      <c r="AG1896" s="46">
        <f>AG1878*Settings!$C$13*(INDEX(AG$318:AG$329,$D1896)+INDEX(AG$305:AG$316,$D1896))</f>
        <v/>
      </c>
      <c r="AH1896" s="47">
        <f>AH1878*Settings!$C$13*(INDEX(AH$318:AH$329,$D1896)+INDEX(AH$305:AH$316,$D1896))</f>
        <v/>
      </c>
      <c r="AI1896" s="47">
        <f>AI1878*Settings!$C$13*(INDEX(AI$318:AI$329,$D1896)+INDEX(AI$305:AI$316,$D1896))</f>
        <v/>
      </c>
      <c r="AJ1896" s="47">
        <f>AJ1878*Settings!$C$13*(INDEX(AJ$318:AJ$329,$D1896)+INDEX(AJ$305:AJ$316,$D1896))</f>
        <v/>
      </c>
      <c r="AK1896" s="47">
        <f>AK1878*Settings!$C$13*(INDEX(AK$318:AK$329,$D1896)+INDEX(AK$305:AK$316,$D1896))</f>
        <v/>
      </c>
      <c r="AL1896" s="47">
        <f>AL1878*Settings!$C$13*(INDEX(AL$318:AL$329,$D1896)+INDEX(AL$305:AL$316,$D1896))</f>
        <v/>
      </c>
      <c r="AM1896" s="47">
        <f>AM1878*Settings!$C$13*(INDEX(AM$318:AM$329,$D1896)+INDEX(AM$305:AM$316,$D1896))</f>
        <v/>
      </c>
      <c r="AN1896" s="47">
        <f>AN1878*Settings!$C$13*(INDEX(AN$318:AN$329,$D1896)+INDEX(AN$305:AN$316,$D1896))</f>
        <v/>
      </c>
      <c r="AO1896" s="47">
        <f>AO1878*Settings!$C$13*(INDEX(AO$318:AO$329,$D1896)+INDEX(AO$305:AO$316,$D1896))</f>
        <v/>
      </c>
      <c r="AP1896" s="47">
        <f>AP1878*Settings!$C$13*(INDEX(AP$318:AP$329,$D1896)+INDEX(AP$305:AP$316,$D1896))</f>
        <v/>
      </c>
      <c r="AQ1896" s="47">
        <f>AQ1878*Settings!$C$13*(INDEX(AQ$318:AQ$329,$D1896)+INDEX(AQ$305:AQ$316,$D1896))</f>
        <v/>
      </c>
      <c r="AR1896" s="47">
        <f>AR1878*Settings!$C$13*(INDEX(AR$318:AR$329,$D1896)+INDEX(AR$305:AR$316,$D1896))</f>
        <v/>
      </c>
      <c r="AS1896" s="47">
        <f>AS1878*Settings!$C$13*(INDEX(AS$318:AS$329,$D1896)+INDEX(AS$305:AS$316,$D1896))</f>
        <v/>
      </c>
      <c r="AT1896" s="47">
        <f>AT1878*Settings!$C$13*(INDEX(AT$318:AT$329,$D1896)+INDEX(AT$305:AT$316,$D1896))</f>
        <v/>
      </c>
      <c r="AU1896" s="47">
        <f>AU1878*Settings!$C$13*(INDEX(AU$318:AU$329,$D1896)+INDEX(AU$305:AU$316,$D1896))</f>
        <v/>
      </c>
      <c r="AV1896" s="47">
        <f>AV1878*Settings!$C$13*(INDEX(AV$318:AV$329,$D1896)+INDEX(AV$305:AV$316,$D1896))</f>
        <v/>
      </c>
      <c r="AW1896" s="47">
        <f>AW1878*Settings!$C$13*(INDEX(AW$318:AW$329,$D1896)+INDEX(AW$305:AW$316,$D1896))</f>
        <v/>
      </c>
      <c r="AX1896" s="47">
        <f>AX1878*Settings!$C$13*(INDEX(AX$318:AX$329,$D1896)+INDEX(AX$305:AX$316,$D1896))</f>
        <v/>
      </c>
      <c r="AY1896" s="58">
        <f>REVENUE(AY1878,Settings!$C$13,INDEX(AY$318:AY$329,$D1896)+INDEX(AY$305:AY$316,$D1896))</f>
        <v/>
      </c>
    </row>
    <row r="1897" hidden="1" outlineLevel="2">
      <c r="A1897" s="14" t="inlineStr">
        <is>
          <t>rtx</t>
        </is>
      </c>
      <c r="B1897" s="14" t="inlineStr">
        <is>
          <t>nga</t>
        </is>
      </c>
      <c r="C1897" s="14" t="inlineStr">
        <is>
          <t>cst</t>
        </is>
      </c>
      <c r="D1897" s="37">
        <f>INDEX(Inputs!$R$5:$R$132,MATCH($B1897&amp;"|"&amp;$C1897,Inputs!$A$5:$A$132,0))</f>
        <v/>
      </c>
      <c r="E1897" s="36" t="n"/>
      <c r="F1897" s="36" t="n"/>
      <c r="G1897" s="36" t="n"/>
      <c r="H1897" s="14">
        <f>INDEX(Variables!$B$5:$B$205,MATCH($A1897,Variables!$A$5:$A$205,0))&amp;IF($C1897="",""," | "&amp;INDEX(Mapping!$B$5:$B$26,MATCH($C1897,Mapping!$A$5:$A$26,0))&amp;" | "&amp;INDEX(Mapping!$B$30:$B$46,MATCH($B1897,Mapping!$A$30:$A$46,0)))</f>
        <v/>
      </c>
      <c r="I1897" s="14">
        <f>INDEX(Variables!$C$5:$C$205,MATCH($A1897,Variables!$A$5:$A$205,0))</f>
        <v/>
      </c>
      <c r="J1897" s="14">
        <f>INDEX(Variables!$E$5:$E$205,MATCH($A1897,Variables!$A$5:$A$205,0))</f>
        <v/>
      </c>
      <c r="K1897" s="11">
        <f>LOWER(Settings!$C$4)&amp;".mit."&amp;$A1897&amp;IF($C1897="","","."&amp;$C1897&amp;"."&amp;$B1897)&amp;IF(INDEX(Variables!$D$5:$D$205,MATCH($A1897,Variables!$A$5:$A$205,0))="","","."&amp;INDEX(Variables!$D$5:$D$205,MATCH($A1897,Variables!$A$5:$A$205,0)))&amp;"."&amp;K$5</f>
        <v/>
      </c>
      <c r="L1897" s="46">
        <f>L1879*Settings!$C$13*(INDEX(L$318:L$329,$D1897)+INDEX(L$305:L$316,$D1897))</f>
        <v/>
      </c>
      <c r="M1897" s="47">
        <f>M1879*Settings!$C$13*(INDEX(M$318:M$329,$D1897)+INDEX(M$305:M$316,$D1897))</f>
        <v/>
      </c>
      <c r="N1897" s="47">
        <f>N1879*Settings!$C$13*(INDEX(N$318:N$329,$D1897)+INDEX(N$305:N$316,$D1897))</f>
        <v/>
      </c>
      <c r="O1897" s="47">
        <f>O1879*Settings!$C$13*(INDEX(O$318:O$329,$D1897)+INDEX(O$305:O$316,$D1897))</f>
        <v/>
      </c>
      <c r="P1897" s="47">
        <f>P1879*Settings!$C$13*(INDEX(P$318:P$329,$D1897)+INDEX(P$305:P$316,$D1897))</f>
        <v/>
      </c>
      <c r="Q1897" s="47">
        <f>Q1879*Settings!$C$13*(INDEX(Q$318:Q$329,$D1897)+INDEX(Q$305:Q$316,$D1897))</f>
        <v/>
      </c>
      <c r="R1897" s="47">
        <f>R1879*Settings!$C$13*(INDEX(R$318:R$329,$D1897)+INDEX(R$305:R$316,$D1897))</f>
        <v/>
      </c>
      <c r="S1897" s="47">
        <f>S1879*Settings!$C$13*(INDEX(S$318:S$329,$D1897)+INDEX(S$305:S$316,$D1897))</f>
        <v/>
      </c>
      <c r="T1897" s="47">
        <f>T1879*Settings!$C$13*(INDEX(T$318:T$329,$D1897)+INDEX(T$305:T$316,$D1897))</f>
        <v/>
      </c>
      <c r="U1897" s="47">
        <f>U1879*Settings!$C$13*(INDEX(U$318:U$329,$D1897)+INDEX(U$305:U$316,$D1897))</f>
        <v/>
      </c>
      <c r="V1897" s="47">
        <f>V1879*Settings!$C$13*(INDEX(V$318:V$329,$D1897)+INDEX(V$305:V$316,$D1897))</f>
        <v/>
      </c>
      <c r="W1897" s="47">
        <f>W1879*Settings!$C$13*(INDEX(W$318:W$329,$D1897)+INDEX(W$305:W$316,$D1897))</f>
        <v/>
      </c>
      <c r="X1897" s="47">
        <f>X1879*Settings!$C$13*(INDEX(X$318:X$329,$D1897)+INDEX(X$305:X$316,$D1897))</f>
        <v/>
      </c>
      <c r="Y1897" s="47">
        <f>Y1879*Settings!$C$13*(INDEX(Y$318:Y$329,$D1897)+INDEX(Y$305:Y$316,$D1897))</f>
        <v/>
      </c>
      <c r="Z1897" s="47">
        <f>Z1879*Settings!$C$13*(INDEX(Z$318:Z$329,$D1897)+INDEX(Z$305:Z$316,$D1897))</f>
        <v/>
      </c>
      <c r="AA1897" s="47">
        <f>AA1879*Settings!$C$13*(INDEX(AA$318:AA$329,$D1897)+INDEX(AA$305:AA$316,$D1897))</f>
        <v/>
      </c>
      <c r="AB1897" s="47">
        <f>AB1879*Settings!$C$13*(INDEX(AB$318:AB$329,$D1897)+INDEX(AB$305:AB$316,$D1897))</f>
        <v/>
      </c>
      <c r="AC1897" s="47">
        <f>AC1879*Settings!$C$13*(INDEX(AC$318:AC$329,$D1897)+INDEX(AC$305:AC$316,$D1897))</f>
        <v/>
      </c>
      <c r="AD1897" s="58">
        <f>REVENUE(AD1879,Settings!$C$13,INDEX(AD$318:AD$329,$D1897)+INDEX(AD$305:AD$316,$D1897))</f>
        <v/>
      </c>
      <c r="AF1897" s="11">
        <f>LOWER(Settings!$C$4)&amp;".mit."&amp;$A1897&amp;IF($C1897="","","."&amp;$C1897&amp;"."&amp;$B1897)&amp;IF(INDEX(Variables!$D$5:$D$205,MATCH($A1897,Variables!$A$5:$A$205,0))="","","."&amp;INDEX(Variables!$D$5:$D$205,MATCH($A1897,Variables!$A$5:$A$205,0)))&amp;"."&amp;AF$5</f>
        <v/>
      </c>
      <c r="AG1897" s="46">
        <f>AG1879*Settings!$C$13*(INDEX(AG$318:AG$329,$D1897)+INDEX(AG$305:AG$316,$D1897))</f>
        <v/>
      </c>
      <c r="AH1897" s="47">
        <f>AH1879*Settings!$C$13*(INDEX(AH$318:AH$329,$D1897)+INDEX(AH$305:AH$316,$D1897))</f>
        <v/>
      </c>
      <c r="AI1897" s="47">
        <f>AI1879*Settings!$C$13*(INDEX(AI$318:AI$329,$D1897)+INDEX(AI$305:AI$316,$D1897))</f>
        <v/>
      </c>
      <c r="AJ1897" s="47">
        <f>AJ1879*Settings!$C$13*(INDEX(AJ$318:AJ$329,$D1897)+INDEX(AJ$305:AJ$316,$D1897))</f>
        <v/>
      </c>
      <c r="AK1897" s="47">
        <f>AK1879*Settings!$C$13*(INDEX(AK$318:AK$329,$D1897)+INDEX(AK$305:AK$316,$D1897))</f>
        <v/>
      </c>
      <c r="AL1897" s="47">
        <f>AL1879*Settings!$C$13*(INDEX(AL$318:AL$329,$D1897)+INDEX(AL$305:AL$316,$D1897))</f>
        <v/>
      </c>
      <c r="AM1897" s="47">
        <f>AM1879*Settings!$C$13*(INDEX(AM$318:AM$329,$D1897)+INDEX(AM$305:AM$316,$D1897))</f>
        <v/>
      </c>
      <c r="AN1897" s="47">
        <f>AN1879*Settings!$C$13*(INDEX(AN$318:AN$329,$D1897)+INDEX(AN$305:AN$316,$D1897))</f>
        <v/>
      </c>
      <c r="AO1897" s="47">
        <f>AO1879*Settings!$C$13*(INDEX(AO$318:AO$329,$D1897)+INDEX(AO$305:AO$316,$D1897))</f>
        <v/>
      </c>
      <c r="AP1897" s="47">
        <f>AP1879*Settings!$C$13*(INDEX(AP$318:AP$329,$D1897)+INDEX(AP$305:AP$316,$D1897))</f>
        <v/>
      </c>
      <c r="AQ1897" s="47">
        <f>AQ1879*Settings!$C$13*(INDEX(AQ$318:AQ$329,$D1897)+INDEX(AQ$305:AQ$316,$D1897))</f>
        <v/>
      </c>
      <c r="AR1897" s="47">
        <f>AR1879*Settings!$C$13*(INDEX(AR$318:AR$329,$D1897)+INDEX(AR$305:AR$316,$D1897))</f>
        <v/>
      </c>
      <c r="AS1897" s="47">
        <f>AS1879*Settings!$C$13*(INDEX(AS$318:AS$329,$D1897)+INDEX(AS$305:AS$316,$D1897))</f>
        <v/>
      </c>
      <c r="AT1897" s="47">
        <f>AT1879*Settings!$C$13*(INDEX(AT$318:AT$329,$D1897)+INDEX(AT$305:AT$316,$D1897))</f>
        <v/>
      </c>
      <c r="AU1897" s="47">
        <f>AU1879*Settings!$C$13*(INDEX(AU$318:AU$329,$D1897)+INDEX(AU$305:AU$316,$D1897))</f>
        <v/>
      </c>
      <c r="AV1897" s="47">
        <f>AV1879*Settings!$C$13*(INDEX(AV$318:AV$329,$D1897)+INDEX(AV$305:AV$316,$D1897))</f>
        <v/>
      </c>
      <c r="AW1897" s="47">
        <f>AW1879*Settings!$C$13*(INDEX(AW$318:AW$329,$D1897)+INDEX(AW$305:AW$316,$D1897))</f>
        <v/>
      </c>
      <c r="AX1897" s="47">
        <f>AX1879*Settings!$C$13*(INDEX(AX$318:AX$329,$D1897)+INDEX(AX$305:AX$316,$D1897))</f>
        <v/>
      </c>
      <c r="AY1897" s="58">
        <f>REVENUE(AY1879,Settings!$C$13,INDEX(AY$318:AY$329,$D1897)+INDEX(AY$305:AY$316,$D1897))</f>
        <v/>
      </c>
    </row>
    <row r="1898" hidden="1" outlineLevel="2">
      <c r="A1898" s="14" t="inlineStr">
        <is>
          <t>rtx</t>
        </is>
      </c>
      <c r="B1898" s="14" t="inlineStr">
        <is>
          <t>gso</t>
        </is>
      </c>
      <c r="C1898" s="14" t="inlineStr">
        <is>
          <t>cst</t>
        </is>
      </c>
      <c r="D1898" s="37">
        <f>INDEX(Inputs!$R$5:$R$132,MATCH($B1898&amp;"|"&amp;$C1898,Inputs!$A$5:$A$132,0))</f>
        <v/>
      </c>
      <c r="E1898" s="36" t="n"/>
      <c r="F1898" s="36" t="n"/>
      <c r="G1898" s="36" t="n"/>
      <c r="H1898" s="14">
        <f>INDEX(Variables!$B$5:$B$205,MATCH($A1898,Variables!$A$5:$A$205,0))&amp;IF($C1898="",""," | "&amp;INDEX(Mapping!$B$5:$B$26,MATCH($C1898,Mapping!$A$5:$A$26,0))&amp;" | "&amp;INDEX(Mapping!$B$30:$B$46,MATCH($B1898,Mapping!$A$30:$A$46,0)))</f>
        <v/>
      </c>
      <c r="I1898" s="14">
        <f>INDEX(Variables!$C$5:$C$205,MATCH($A1898,Variables!$A$5:$A$205,0))</f>
        <v/>
      </c>
      <c r="J1898" s="14">
        <f>INDEX(Variables!$E$5:$E$205,MATCH($A1898,Variables!$A$5:$A$205,0))</f>
        <v/>
      </c>
      <c r="K1898" s="11">
        <f>LOWER(Settings!$C$4)&amp;".mit."&amp;$A1898&amp;IF($C1898="","","."&amp;$C1898&amp;"."&amp;$B1898)&amp;IF(INDEX(Variables!$D$5:$D$205,MATCH($A1898,Variables!$A$5:$A$205,0))="","","."&amp;INDEX(Variables!$D$5:$D$205,MATCH($A1898,Variables!$A$5:$A$205,0)))&amp;"."&amp;K$5</f>
        <v/>
      </c>
      <c r="L1898" s="46">
        <f>L1880*Settings!$C$13*(INDEX(L$318:L$329,$D1898)+INDEX(L$305:L$316,$D1898))</f>
        <v/>
      </c>
      <c r="M1898" s="47">
        <f>M1880*Settings!$C$13*(INDEX(M$318:M$329,$D1898)+INDEX(M$305:M$316,$D1898))</f>
        <v/>
      </c>
      <c r="N1898" s="47">
        <f>N1880*Settings!$C$13*(INDEX(N$318:N$329,$D1898)+INDEX(N$305:N$316,$D1898))</f>
        <v/>
      </c>
      <c r="O1898" s="47">
        <f>O1880*Settings!$C$13*(INDEX(O$318:O$329,$D1898)+INDEX(O$305:O$316,$D1898))</f>
        <v/>
      </c>
      <c r="P1898" s="47">
        <f>P1880*Settings!$C$13*(INDEX(P$318:P$329,$D1898)+INDEX(P$305:P$316,$D1898))</f>
        <v/>
      </c>
      <c r="Q1898" s="47">
        <f>Q1880*Settings!$C$13*(INDEX(Q$318:Q$329,$D1898)+INDEX(Q$305:Q$316,$D1898))</f>
        <v/>
      </c>
      <c r="R1898" s="47">
        <f>R1880*Settings!$C$13*(INDEX(R$318:R$329,$D1898)+INDEX(R$305:R$316,$D1898))</f>
        <v/>
      </c>
      <c r="S1898" s="47">
        <f>S1880*Settings!$C$13*(INDEX(S$318:S$329,$D1898)+INDEX(S$305:S$316,$D1898))</f>
        <v/>
      </c>
      <c r="T1898" s="47">
        <f>T1880*Settings!$C$13*(INDEX(T$318:T$329,$D1898)+INDEX(T$305:T$316,$D1898))</f>
        <v/>
      </c>
      <c r="U1898" s="47">
        <f>U1880*Settings!$C$13*(INDEX(U$318:U$329,$D1898)+INDEX(U$305:U$316,$D1898))</f>
        <v/>
      </c>
      <c r="V1898" s="47">
        <f>V1880*Settings!$C$13*(INDEX(V$318:V$329,$D1898)+INDEX(V$305:V$316,$D1898))</f>
        <v/>
      </c>
      <c r="W1898" s="47">
        <f>W1880*Settings!$C$13*(INDEX(W$318:W$329,$D1898)+INDEX(W$305:W$316,$D1898))</f>
        <v/>
      </c>
      <c r="X1898" s="47">
        <f>X1880*Settings!$C$13*(INDEX(X$318:X$329,$D1898)+INDEX(X$305:X$316,$D1898))</f>
        <v/>
      </c>
      <c r="Y1898" s="47">
        <f>Y1880*Settings!$C$13*(INDEX(Y$318:Y$329,$D1898)+INDEX(Y$305:Y$316,$D1898))</f>
        <v/>
      </c>
      <c r="Z1898" s="47">
        <f>Z1880*Settings!$C$13*(INDEX(Z$318:Z$329,$D1898)+INDEX(Z$305:Z$316,$D1898))</f>
        <v/>
      </c>
      <c r="AA1898" s="47">
        <f>AA1880*Settings!$C$13*(INDEX(AA$318:AA$329,$D1898)+INDEX(AA$305:AA$316,$D1898))</f>
        <v/>
      </c>
      <c r="AB1898" s="47">
        <f>AB1880*Settings!$C$13*(INDEX(AB$318:AB$329,$D1898)+INDEX(AB$305:AB$316,$D1898))</f>
        <v/>
      </c>
      <c r="AC1898" s="47">
        <f>AC1880*Settings!$C$13*(INDEX(AC$318:AC$329,$D1898)+INDEX(AC$305:AC$316,$D1898))</f>
        <v/>
      </c>
      <c r="AD1898" s="58">
        <f>REVENUE(AD1880,Settings!$C$13,INDEX(AD$318:AD$329,$D1898)+INDEX(AD$305:AD$316,$D1898))</f>
        <v/>
      </c>
      <c r="AF1898" s="11">
        <f>LOWER(Settings!$C$4)&amp;".mit."&amp;$A1898&amp;IF($C1898="","","."&amp;$C1898&amp;"."&amp;$B1898)&amp;IF(INDEX(Variables!$D$5:$D$205,MATCH($A1898,Variables!$A$5:$A$205,0))="","","."&amp;INDEX(Variables!$D$5:$D$205,MATCH($A1898,Variables!$A$5:$A$205,0)))&amp;"."&amp;AF$5</f>
        <v/>
      </c>
      <c r="AG1898" s="46">
        <f>AG1880*Settings!$C$13*(INDEX(AG$318:AG$329,$D1898)+INDEX(AG$305:AG$316,$D1898))</f>
        <v/>
      </c>
      <c r="AH1898" s="47">
        <f>AH1880*Settings!$C$13*(INDEX(AH$318:AH$329,$D1898)+INDEX(AH$305:AH$316,$D1898))</f>
        <v/>
      </c>
      <c r="AI1898" s="47">
        <f>AI1880*Settings!$C$13*(INDEX(AI$318:AI$329,$D1898)+INDEX(AI$305:AI$316,$D1898))</f>
        <v/>
      </c>
      <c r="AJ1898" s="47">
        <f>AJ1880*Settings!$C$13*(INDEX(AJ$318:AJ$329,$D1898)+INDEX(AJ$305:AJ$316,$D1898))</f>
        <v/>
      </c>
      <c r="AK1898" s="47">
        <f>AK1880*Settings!$C$13*(INDEX(AK$318:AK$329,$D1898)+INDEX(AK$305:AK$316,$D1898))</f>
        <v/>
      </c>
      <c r="AL1898" s="47">
        <f>AL1880*Settings!$C$13*(INDEX(AL$318:AL$329,$D1898)+INDEX(AL$305:AL$316,$D1898))</f>
        <v/>
      </c>
      <c r="AM1898" s="47">
        <f>AM1880*Settings!$C$13*(INDEX(AM$318:AM$329,$D1898)+INDEX(AM$305:AM$316,$D1898))</f>
        <v/>
      </c>
      <c r="AN1898" s="47">
        <f>AN1880*Settings!$C$13*(INDEX(AN$318:AN$329,$D1898)+INDEX(AN$305:AN$316,$D1898))</f>
        <v/>
      </c>
      <c r="AO1898" s="47">
        <f>AO1880*Settings!$C$13*(INDEX(AO$318:AO$329,$D1898)+INDEX(AO$305:AO$316,$D1898))</f>
        <v/>
      </c>
      <c r="AP1898" s="47">
        <f>AP1880*Settings!$C$13*(INDEX(AP$318:AP$329,$D1898)+INDEX(AP$305:AP$316,$D1898))</f>
        <v/>
      </c>
      <c r="AQ1898" s="47">
        <f>AQ1880*Settings!$C$13*(INDEX(AQ$318:AQ$329,$D1898)+INDEX(AQ$305:AQ$316,$D1898))</f>
        <v/>
      </c>
      <c r="AR1898" s="47">
        <f>AR1880*Settings!$C$13*(INDEX(AR$318:AR$329,$D1898)+INDEX(AR$305:AR$316,$D1898))</f>
        <v/>
      </c>
      <c r="AS1898" s="47">
        <f>AS1880*Settings!$C$13*(INDEX(AS$318:AS$329,$D1898)+INDEX(AS$305:AS$316,$D1898))</f>
        <v/>
      </c>
      <c r="AT1898" s="47">
        <f>AT1880*Settings!$C$13*(INDEX(AT$318:AT$329,$D1898)+INDEX(AT$305:AT$316,$D1898))</f>
        <v/>
      </c>
      <c r="AU1898" s="47">
        <f>AU1880*Settings!$C$13*(INDEX(AU$318:AU$329,$D1898)+INDEX(AU$305:AU$316,$D1898))</f>
        <v/>
      </c>
      <c r="AV1898" s="47">
        <f>AV1880*Settings!$C$13*(INDEX(AV$318:AV$329,$D1898)+INDEX(AV$305:AV$316,$D1898))</f>
        <v/>
      </c>
      <c r="AW1898" s="47">
        <f>AW1880*Settings!$C$13*(INDEX(AW$318:AW$329,$D1898)+INDEX(AW$305:AW$316,$D1898))</f>
        <v/>
      </c>
      <c r="AX1898" s="47">
        <f>AX1880*Settings!$C$13*(INDEX(AX$318:AX$329,$D1898)+INDEX(AX$305:AX$316,$D1898))</f>
        <v/>
      </c>
      <c r="AY1898" s="58">
        <f>REVENUE(AY1880,Settings!$C$13,INDEX(AY$318:AY$329,$D1898)+INDEX(AY$305:AY$316,$D1898))</f>
        <v/>
      </c>
    </row>
    <row r="1899" hidden="1" outlineLevel="2">
      <c r="A1899" s="14" t="inlineStr">
        <is>
          <t>rtx</t>
        </is>
      </c>
      <c r="B1899" s="14" t="inlineStr">
        <is>
          <t>die</t>
        </is>
      </c>
      <c r="C1899" s="14" t="inlineStr">
        <is>
          <t>cst</t>
        </is>
      </c>
      <c r="D1899" s="37">
        <f>INDEX(Inputs!$R$5:$R$132,MATCH($B1899&amp;"|"&amp;$C1899,Inputs!$A$5:$A$132,0))</f>
        <v/>
      </c>
      <c r="E1899" s="36" t="n"/>
      <c r="F1899" s="36" t="n"/>
      <c r="G1899" s="36" t="n"/>
      <c r="H1899" s="14">
        <f>INDEX(Variables!$B$5:$B$205,MATCH($A1899,Variables!$A$5:$A$205,0))&amp;IF($C1899="",""," | "&amp;INDEX(Mapping!$B$5:$B$26,MATCH($C1899,Mapping!$A$5:$A$26,0))&amp;" | "&amp;INDEX(Mapping!$B$30:$B$46,MATCH($B1899,Mapping!$A$30:$A$46,0)))</f>
        <v/>
      </c>
      <c r="I1899" s="14">
        <f>INDEX(Variables!$C$5:$C$205,MATCH($A1899,Variables!$A$5:$A$205,0))</f>
        <v/>
      </c>
      <c r="J1899" s="14">
        <f>INDEX(Variables!$E$5:$E$205,MATCH($A1899,Variables!$A$5:$A$205,0))</f>
        <v/>
      </c>
      <c r="K1899" s="11">
        <f>LOWER(Settings!$C$4)&amp;".mit."&amp;$A1899&amp;IF($C1899="","","."&amp;$C1899&amp;"."&amp;$B1899)&amp;IF(INDEX(Variables!$D$5:$D$205,MATCH($A1899,Variables!$A$5:$A$205,0))="","","."&amp;INDEX(Variables!$D$5:$D$205,MATCH($A1899,Variables!$A$5:$A$205,0)))&amp;"."&amp;K$5</f>
        <v/>
      </c>
      <c r="L1899" s="46">
        <f>L1881*Settings!$C$13*(INDEX(L$318:L$329,$D1899)+INDEX(L$305:L$316,$D1899))</f>
        <v/>
      </c>
      <c r="M1899" s="47">
        <f>M1881*Settings!$C$13*(INDEX(M$318:M$329,$D1899)+INDEX(M$305:M$316,$D1899))</f>
        <v/>
      </c>
      <c r="N1899" s="47">
        <f>N1881*Settings!$C$13*(INDEX(N$318:N$329,$D1899)+INDEX(N$305:N$316,$D1899))</f>
        <v/>
      </c>
      <c r="O1899" s="47">
        <f>O1881*Settings!$C$13*(INDEX(O$318:O$329,$D1899)+INDEX(O$305:O$316,$D1899))</f>
        <v/>
      </c>
      <c r="P1899" s="47">
        <f>P1881*Settings!$C$13*(INDEX(P$318:P$329,$D1899)+INDEX(P$305:P$316,$D1899))</f>
        <v/>
      </c>
      <c r="Q1899" s="47">
        <f>Q1881*Settings!$C$13*(INDEX(Q$318:Q$329,$D1899)+INDEX(Q$305:Q$316,$D1899))</f>
        <v/>
      </c>
      <c r="R1899" s="47">
        <f>R1881*Settings!$C$13*(INDEX(R$318:R$329,$D1899)+INDEX(R$305:R$316,$D1899))</f>
        <v/>
      </c>
      <c r="S1899" s="47">
        <f>S1881*Settings!$C$13*(INDEX(S$318:S$329,$D1899)+INDEX(S$305:S$316,$D1899))</f>
        <v/>
      </c>
      <c r="T1899" s="47">
        <f>T1881*Settings!$C$13*(INDEX(T$318:T$329,$D1899)+INDEX(T$305:T$316,$D1899))</f>
        <v/>
      </c>
      <c r="U1899" s="47">
        <f>U1881*Settings!$C$13*(INDEX(U$318:U$329,$D1899)+INDEX(U$305:U$316,$D1899))</f>
        <v/>
      </c>
      <c r="V1899" s="47">
        <f>V1881*Settings!$C$13*(INDEX(V$318:V$329,$D1899)+INDEX(V$305:V$316,$D1899))</f>
        <v/>
      </c>
      <c r="W1899" s="47">
        <f>W1881*Settings!$C$13*(INDEX(W$318:W$329,$D1899)+INDEX(W$305:W$316,$D1899))</f>
        <v/>
      </c>
      <c r="X1899" s="47">
        <f>X1881*Settings!$C$13*(INDEX(X$318:X$329,$D1899)+INDEX(X$305:X$316,$D1899))</f>
        <v/>
      </c>
      <c r="Y1899" s="47">
        <f>Y1881*Settings!$C$13*(INDEX(Y$318:Y$329,$D1899)+INDEX(Y$305:Y$316,$D1899))</f>
        <v/>
      </c>
      <c r="Z1899" s="47">
        <f>Z1881*Settings!$C$13*(INDEX(Z$318:Z$329,$D1899)+INDEX(Z$305:Z$316,$D1899))</f>
        <v/>
      </c>
      <c r="AA1899" s="47">
        <f>AA1881*Settings!$C$13*(INDEX(AA$318:AA$329,$D1899)+INDEX(AA$305:AA$316,$D1899))</f>
        <v/>
      </c>
      <c r="AB1899" s="47">
        <f>AB1881*Settings!$C$13*(INDEX(AB$318:AB$329,$D1899)+INDEX(AB$305:AB$316,$D1899))</f>
        <v/>
      </c>
      <c r="AC1899" s="47">
        <f>AC1881*Settings!$C$13*(INDEX(AC$318:AC$329,$D1899)+INDEX(AC$305:AC$316,$D1899))</f>
        <v/>
      </c>
      <c r="AD1899" s="58">
        <f>REVENUE(AD1881,Settings!$C$13,INDEX(AD$318:AD$329,$D1899)+INDEX(AD$305:AD$316,$D1899))</f>
        <v/>
      </c>
      <c r="AF1899" s="11">
        <f>LOWER(Settings!$C$4)&amp;".mit."&amp;$A1899&amp;IF($C1899="","","."&amp;$C1899&amp;"."&amp;$B1899)&amp;IF(INDEX(Variables!$D$5:$D$205,MATCH($A1899,Variables!$A$5:$A$205,0))="","","."&amp;INDEX(Variables!$D$5:$D$205,MATCH($A1899,Variables!$A$5:$A$205,0)))&amp;"."&amp;AF$5</f>
        <v/>
      </c>
      <c r="AG1899" s="46">
        <f>AG1881*Settings!$C$13*(INDEX(AG$318:AG$329,$D1899)+INDEX(AG$305:AG$316,$D1899))</f>
        <v/>
      </c>
      <c r="AH1899" s="47">
        <f>AH1881*Settings!$C$13*(INDEX(AH$318:AH$329,$D1899)+INDEX(AH$305:AH$316,$D1899))</f>
        <v/>
      </c>
      <c r="AI1899" s="47">
        <f>AI1881*Settings!$C$13*(INDEX(AI$318:AI$329,$D1899)+INDEX(AI$305:AI$316,$D1899))</f>
        <v/>
      </c>
      <c r="AJ1899" s="47">
        <f>AJ1881*Settings!$C$13*(INDEX(AJ$318:AJ$329,$D1899)+INDEX(AJ$305:AJ$316,$D1899))</f>
        <v/>
      </c>
      <c r="AK1899" s="47">
        <f>AK1881*Settings!$C$13*(INDEX(AK$318:AK$329,$D1899)+INDEX(AK$305:AK$316,$D1899))</f>
        <v/>
      </c>
      <c r="AL1899" s="47">
        <f>AL1881*Settings!$C$13*(INDEX(AL$318:AL$329,$D1899)+INDEX(AL$305:AL$316,$D1899))</f>
        <v/>
      </c>
      <c r="AM1899" s="47">
        <f>AM1881*Settings!$C$13*(INDEX(AM$318:AM$329,$D1899)+INDEX(AM$305:AM$316,$D1899))</f>
        <v/>
      </c>
      <c r="AN1899" s="47">
        <f>AN1881*Settings!$C$13*(INDEX(AN$318:AN$329,$D1899)+INDEX(AN$305:AN$316,$D1899))</f>
        <v/>
      </c>
      <c r="AO1899" s="47">
        <f>AO1881*Settings!$C$13*(INDEX(AO$318:AO$329,$D1899)+INDEX(AO$305:AO$316,$D1899))</f>
        <v/>
      </c>
      <c r="AP1899" s="47">
        <f>AP1881*Settings!$C$13*(INDEX(AP$318:AP$329,$D1899)+INDEX(AP$305:AP$316,$D1899))</f>
        <v/>
      </c>
      <c r="AQ1899" s="47">
        <f>AQ1881*Settings!$C$13*(INDEX(AQ$318:AQ$329,$D1899)+INDEX(AQ$305:AQ$316,$D1899))</f>
        <v/>
      </c>
      <c r="AR1899" s="47">
        <f>AR1881*Settings!$C$13*(INDEX(AR$318:AR$329,$D1899)+INDEX(AR$305:AR$316,$D1899))</f>
        <v/>
      </c>
      <c r="AS1899" s="47">
        <f>AS1881*Settings!$C$13*(INDEX(AS$318:AS$329,$D1899)+INDEX(AS$305:AS$316,$D1899))</f>
        <v/>
      </c>
      <c r="AT1899" s="47">
        <f>AT1881*Settings!$C$13*(INDEX(AT$318:AT$329,$D1899)+INDEX(AT$305:AT$316,$D1899))</f>
        <v/>
      </c>
      <c r="AU1899" s="47">
        <f>AU1881*Settings!$C$13*(INDEX(AU$318:AU$329,$D1899)+INDEX(AU$305:AU$316,$D1899))</f>
        <v/>
      </c>
      <c r="AV1899" s="47">
        <f>AV1881*Settings!$C$13*(INDEX(AV$318:AV$329,$D1899)+INDEX(AV$305:AV$316,$D1899))</f>
        <v/>
      </c>
      <c r="AW1899" s="47">
        <f>AW1881*Settings!$C$13*(INDEX(AW$318:AW$329,$D1899)+INDEX(AW$305:AW$316,$D1899))</f>
        <v/>
      </c>
      <c r="AX1899" s="47">
        <f>AX1881*Settings!$C$13*(INDEX(AX$318:AX$329,$D1899)+INDEX(AX$305:AX$316,$D1899))</f>
        <v/>
      </c>
      <c r="AY1899" s="58">
        <f>REVENUE(AY1881,Settings!$C$13,INDEX(AY$318:AY$329,$D1899)+INDEX(AY$305:AY$316,$D1899))</f>
        <v/>
      </c>
    </row>
    <row r="1900" hidden="1" outlineLevel="2">
      <c r="A1900" s="14" t="inlineStr">
        <is>
          <t>rtx</t>
        </is>
      </c>
      <c r="B1900" s="14" t="inlineStr">
        <is>
          <t>lpg</t>
        </is>
      </c>
      <c r="C1900" s="14" t="inlineStr">
        <is>
          <t>cst</t>
        </is>
      </c>
      <c r="D1900" s="37">
        <f>INDEX(Inputs!$R$5:$R$132,MATCH($B1900&amp;"|"&amp;$C1900,Inputs!$A$5:$A$132,0))</f>
        <v/>
      </c>
      <c r="E1900" s="36" t="n"/>
      <c r="F1900" s="36" t="n"/>
      <c r="G1900" s="36" t="n"/>
      <c r="H1900" s="14">
        <f>INDEX(Variables!$B$5:$B$205,MATCH($A1900,Variables!$A$5:$A$205,0))&amp;IF($C1900="",""," | "&amp;INDEX(Mapping!$B$5:$B$26,MATCH($C1900,Mapping!$A$5:$A$26,0))&amp;" | "&amp;INDEX(Mapping!$B$30:$B$46,MATCH($B1900,Mapping!$A$30:$A$46,0)))</f>
        <v/>
      </c>
      <c r="I1900" s="14">
        <f>INDEX(Variables!$C$5:$C$205,MATCH($A1900,Variables!$A$5:$A$205,0))</f>
        <v/>
      </c>
      <c r="J1900" s="14">
        <f>INDEX(Variables!$E$5:$E$205,MATCH($A1900,Variables!$A$5:$A$205,0))</f>
        <v/>
      </c>
      <c r="K1900" s="11">
        <f>LOWER(Settings!$C$4)&amp;".mit."&amp;$A1900&amp;IF($C1900="","","."&amp;$C1900&amp;"."&amp;$B1900)&amp;IF(INDEX(Variables!$D$5:$D$205,MATCH($A1900,Variables!$A$5:$A$205,0))="","","."&amp;INDEX(Variables!$D$5:$D$205,MATCH($A1900,Variables!$A$5:$A$205,0)))&amp;"."&amp;K$5</f>
        <v/>
      </c>
      <c r="L1900" s="46">
        <f>L1882*Settings!$C$13*(INDEX(L$318:L$329,$D1900)+INDEX(L$305:L$316,$D1900))</f>
        <v/>
      </c>
      <c r="M1900" s="47">
        <f>M1882*Settings!$C$13*(INDEX(M$318:M$329,$D1900)+INDEX(M$305:M$316,$D1900))</f>
        <v/>
      </c>
      <c r="N1900" s="47">
        <f>N1882*Settings!$C$13*(INDEX(N$318:N$329,$D1900)+INDEX(N$305:N$316,$D1900))</f>
        <v/>
      </c>
      <c r="O1900" s="47">
        <f>O1882*Settings!$C$13*(INDEX(O$318:O$329,$D1900)+INDEX(O$305:O$316,$D1900))</f>
        <v/>
      </c>
      <c r="P1900" s="47">
        <f>P1882*Settings!$C$13*(INDEX(P$318:P$329,$D1900)+INDEX(P$305:P$316,$D1900))</f>
        <v/>
      </c>
      <c r="Q1900" s="47">
        <f>Q1882*Settings!$C$13*(INDEX(Q$318:Q$329,$D1900)+INDEX(Q$305:Q$316,$D1900))</f>
        <v/>
      </c>
      <c r="R1900" s="47">
        <f>R1882*Settings!$C$13*(INDEX(R$318:R$329,$D1900)+INDEX(R$305:R$316,$D1900))</f>
        <v/>
      </c>
      <c r="S1900" s="47">
        <f>S1882*Settings!$C$13*(INDEX(S$318:S$329,$D1900)+INDEX(S$305:S$316,$D1900))</f>
        <v/>
      </c>
      <c r="T1900" s="47">
        <f>T1882*Settings!$C$13*(INDEX(T$318:T$329,$D1900)+INDEX(T$305:T$316,$D1900))</f>
        <v/>
      </c>
      <c r="U1900" s="47">
        <f>U1882*Settings!$C$13*(INDEX(U$318:U$329,$D1900)+INDEX(U$305:U$316,$D1900))</f>
        <v/>
      </c>
      <c r="V1900" s="47">
        <f>V1882*Settings!$C$13*(INDEX(V$318:V$329,$D1900)+INDEX(V$305:V$316,$D1900))</f>
        <v/>
      </c>
      <c r="W1900" s="47">
        <f>W1882*Settings!$C$13*(INDEX(W$318:W$329,$D1900)+INDEX(W$305:W$316,$D1900))</f>
        <v/>
      </c>
      <c r="X1900" s="47">
        <f>X1882*Settings!$C$13*(INDEX(X$318:X$329,$D1900)+INDEX(X$305:X$316,$D1900))</f>
        <v/>
      </c>
      <c r="Y1900" s="47">
        <f>Y1882*Settings!$C$13*(INDEX(Y$318:Y$329,$D1900)+INDEX(Y$305:Y$316,$D1900))</f>
        <v/>
      </c>
      <c r="Z1900" s="47">
        <f>Z1882*Settings!$C$13*(INDEX(Z$318:Z$329,$D1900)+INDEX(Z$305:Z$316,$D1900))</f>
        <v/>
      </c>
      <c r="AA1900" s="47">
        <f>AA1882*Settings!$C$13*(INDEX(AA$318:AA$329,$D1900)+INDEX(AA$305:AA$316,$D1900))</f>
        <v/>
      </c>
      <c r="AB1900" s="47">
        <f>AB1882*Settings!$C$13*(INDEX(AB$318:AB$329,$D1900)+INDEX(AB$305:AB$316,$D1900))</f>
        <v/>
      </c>
      <c r="AC1900" s="47">
        <f>AC1882*Settings!$C$13*(INDEX(AC$318:AC$329,$D1900)+INDEX(AC$305:AC$316,$D1900))</f>
        <v/>
      </c>
      <c r="AD1900" s="58">
        <f>REVENUE(AD1882,Settings!$C$13,INDEX(AD$318:AD$329,$D1900)+INDEX(AD$305:AD$316,$D1900))</f>
        <v/>
      </c>
      <c r="AF1900" s="11">
        <f>LOWER(Settings!$C$4)&amp;".mit."&amp;$A1900&amp;IF($C1900="","","."&amp;$C1900&amp;"."&amp;$B1900)&amp;IF(INDEX(Variables!$D$5:$D$205,MATCH($A1900,Variables!$A$5:$A$205,0))="","","."&amp;INDEX(Variables!$D$5:$D$205,MATCH($A1900,Variables!$A$5:$A$205,0)))&amp;"."&amp;AF$5</f>
        <v/>
      </c>
      <c r="AG1900" s="46">
        <f>AG1882*Settings!$C$13*(INDEX(AG$318:AG$329,$D1900)+INDEX(AG$305:AG$316,$D1900))</f>
        <v/>
      </c>
      <c r="AH1900" s="47">
        <f>AH1882*Settings!$C$13*(INDEX(AH$318:AH$329,$D1900)+INDEX(AH$305:AH$316,$D1900))</f>
        <v/>
      </c>
      <c r="AI1900" s="47">
        <f>AI1882*Settings!$C$13*(INDEX(AI$318:AI$329,$D1900)+INDEX(AI$305:AI$316,$D1900))</f>
        <v/>
      </c>
      <c r="AJ1900" s="47">
        <f>AJ1882*Settings!$C$13*(INDEX(AJ$318:AJ$329,$D1900)+INDEX(AJ$305:AJ$316,$D1900))</f>
        <v/>
      </c>
      <c r="AK1900" s="47">
        <f>AK1882*Settings!$C$13*(INDEX(AK$318:AK$329,$D1900)+INDEX(AK$305:AK$316,$D1900))</f>
        <v/>
      </c>
      <c r="AL1900" s="47">
        <f>AL1882*Settings!$C$13*(INDEX(AL$318:AL$329,$D1900)+INDEX(AL$305:AL$316,$D1900))</f>
        <v/>
      </c>
      <c r="AM1900" s="47">
        <f>AM1882*Settings!$C$13*(INDEX(AM$318:AM$329,$D1900)+INDEX(AM$305:AM$316,$D1900))</f>
        <v/>
      </c>
      <c r="AN1900" s="47">
        <f>AN1882*Settings!$C$13*(INDEX(AN$318:AN$329,$D1900)+INDEX(AN$305:AN$316,$D1900))</f>
        <v/>
      </c>
      <c r="AO1900" s="47">
        <f>AO1882*Settings!$C$13*(INDEX(AO$318:AO$329,$D1900)+INDEX(AO$305:AO$316,$D1900))</f>
        <v/>
      </c>
      <c r="AP1900" s="47">
        <f>AP1882*Settings!$C$13*(INDEX(AP$318:AP$329,$D1900)+INDEX(AP$305:AP$316,$D1900))</f>
        <v/>
      </c>
      <c r="AQ1900" s="47">
        <f>AQ1882*Settings!$C$13*(INDEX(AQ$318:AQ$329,$D1900)+INDEX(AQ$305:AQ$316,$D1900))</f>
        <v/>
      </c>
      <c r="AR1900" s="47">
        <f>AR1882*Settings!$C$13*(INDEX(AR$318:AR$329,$D1900)+INDEX(AR$305:AR$316,$D1900))</f>
        <v/>
      </c>
      <c r="AS1900" s="47">
        <f>AS1882*Settings!$C$13*(INDEX(AS$318:AS$329,$D1900)+INDEX(AS$305:AS$316,$D1900))</f>
        <v/>
      </c>
      <c r="AT1900" s="47">
        <f>AT1882*Settings!$C$13*(INDEX(AT$318:AT$329,$D1900)+INDEX(AT$305:AT$316,$D1900))</f>
        <v/>
      </c>
      <c r="AU1900" s="47">
        <f>AU1882*Settings!$C$13*(INDEX(AU$318:AU$329,$D1900)+INDEX(AU$305:AU$316,$D1900))</f>
        <v/>
      </c>
      <c r="AV1900" s="47">
        <f>AV1882*Settings!$C$13*(INDEX(AV$318:AV$329,$D1900)+INDEX(AV$305:AV$316,$D1900))</f>
        <v/>
      </c>
      <c r="AW1900" s="47">
        <f>AW1882*Settings!$C$13*(INDEX(AW$318:AW$329,$D1900)+INDEX(AW$305:AW$316,$D1900))</f>
        <v/>
      </c>
      <c r="AX1900" s="47">
        <f>AX1882*Settings!$C$13*(INDEX(AX$318:AX$329,$D1900)+INDEX(AX$305:AX$316,$D1900))</f>
        <v/>
      </c>
      <c r="AY1900" s="58">
        <f>REVENUE(AY1882,Settings!$C$13,INDEX(AY$318:AY$329,$D1900)+INDEX(AY$305:AY$316,$D1900))</f>
        <v/>
      </c>
    </row>
    <row r="1901" hidden="1" outlineLevel="2">
      <c r="A1901" s="14" t="inlineStr">
        <is>
          <t>rtx</t>
        </is>
      </c>
      <c r="B1901" s="14" t="inlineStr">
        <is>
          <t>ker</t>
        </is>
      </c>
      <c r="C1901" s="14" t="inlineStr">
        <is>
          <t>cst</t>
        </is>
      </c>
      <c r="D1901" s="37">
        <f>INDEX(Inputs!$R$5:$R$132,MATCH($B1901&amp;"|"&amp;$C1901,Inputs!$A$5:$A$132,0))</f>
        <v/>
      </c>
      <c r="E1901" s="36" t="n"/>
      <c r="F1901" s="36" t="n"/>
      <c r="G1901" s="36" t="n"/>
      <c r="H1901" s="14">
        <f>INDEX(Variables!$B$5:$B$205,MATCH($A1901,Variables!$A$5:$A$205,0))&amp;IF($C1901="",""," | "&amp;INDEX(Mapping!$B$5:$B$26,MATCH($C1901,Mapping!$A$5:$A$26,0))&amp;" | "&amp;INDEX(Mapping!$B$30:$B$46,MATCH($B1901,Mapping!$A$30:$A$46,0)))</f>
        <v/>
      </c>
      <c r="I1901" s="14">
        <f>INDEX(Variables!$C$5:$C$205,MATCH($A1901,Variables!$A$5:$A$205,0))</f>
        <v/>
      </c>
      <c r="J1901" s="14">
        <f>INDEX(Variables!$E$5:$E$205,MATCH($A1901,Variables!$A$5:$A$205,0))</f>
        <v/>
      </c>
      <c r="K1901" s="11">
        <f>LOWER(Settings!$C$4)&amp;".mit."&amp;$A1901&amp;IF($C1901="","","."&amp;$C1901&amp;"."&amp;$B1901)&amp;IF(INDEX(Variables!$D$5:$D$205,MATCH($A1901,Variables!$A$5:$A$205,0))="","","."&amp;INDEX(Variables!$D$5:$D$205,MATCH($A1901,Variables!$A$5:$A$205,0)))&amp;"."&amp;K$5</f>
        <v/>
      </c>
      <c r="L1901" s="46">
        <f>L1883*Settings!$C$13*(INDEX(L$318:L$329,$D1901)+INDEX(L$305:L$316,$D1901))</f>
        <v/>
      </c>
      <c r="M1901" s="47">
        <f>M1883*Settings!$C$13*(INDEX(M$318:M$329,$D1901)+INDEX(M$305:M$316,$D1901))</f>
        <v/>
      </c>
      <c r="N1901" s="47">
        <f>N1883*Settings!$C$13*(INDEX(N$318:N$329,$D1901)+INDEX(N$305:N$316,$D1901))</f>
        <v/>
      </c>
      <c r="O1901" s="47">
        <f>O1883*Settings!$C$13*(INDEX(O$318:O$329,$D1901)+INDEX(O$305:O$316,$D1901))</f>
        <v/>
      </c>
      <c r="P1901" s="47">
        <f>P1883*Settings!$C$13*(INDEX(P$318:P$329,$D1901)+INDEX(P$305:P$316,$D1901))</f>
        <v/>
      </c>
      <c r="Q1901" s="47">
        <f>Q1883*Settings!$C$13*(INDEX(Q$318:Q$329,$D1901)+INDEX(Q$305:Q$316,$D1901))</f>
        <v/>
      </c>
      <c r="R1901" s="47">
        <f>R1883*Settings!$C$13*(INDEX(R$318:R$329,$D1901)+INDEX(R$305:R$316,$D1901))</f>
        <v/>
      </c>
      <c r="S1901" s="47">
        <f>S1883*Settings!$C$13*(INDEX(S$318:S$329,$D1901)+INDEX(S$305:S$316,$D1901))</f>
        <v/>
      </c>
      <c r="T1901" s="47">
        <f>T1883*Settings!$C$13*(INDEX(T$318:T$329,$D1901)+INDEX(T$305:T$316,$D1901))</f>
        <v/>
      </c>
      <c r="U1901" s="47">
        <f>U1883*Settings!$C$13*(INDEX(U$318:U$329,$D1901)+INDEX(U$305:U$316,$D1901))</f>
        <v/>
      </c>
      <c r="V1901" s="47">
        <f>V1883*Settings!$C$13*(INDEX(V$318:V$329,$D1901)+INDEX(V$305:V$316,$D1901))</f>
        <v/>
      </c>
      <c r="W1901" s="47">
        <f>W1883*Settings!$C$13*(INDEX(W$318:W$329,$D1901)+INDEX(W$305:W$316,$D1901))</f>
        <v/>
      </c>
      <c r="X1901" s="47">
        <f>X1883*Settings!$C$13*(INDEX(X$318:X$329,$D1901)+INDEX(X$305:X$316,$D1901))</f>
        <v/>
      </c>
      <c r="Y1901" s="47">
        <f>Y1883*Settings!$C$13*(INDEX(Y$318:Y$329,$D1901)+INDEX(Y$305:Y$316,$D1901))</f>
        <v/>
      </c>
      <c r="Z1901" s="47">
        <f>Z1883*Settings!$C$13*(INDEX(Z$318:Z$329,$D1901)+INDEX(Z$305:Z$316,$D1901))</f>
        <v/>
      </c>
      <c r="AA1901" s="47">
        <f>AA1883*Settings!$C$13*(INDEX(AA$318:AA$329,$D1901)+INDEX(AA$305:AA$316,$D1901))</f>
        <v/>
      </c>
      <c r="AB1901" s="47">
        <f>AB1883*Settings!$C$13*(INDEX(AB$318:AB$329,$D1901)+INDEX(AB$305:AB$316,$D1901))</f>
        <v/>
      </c>
      <c r="AC1901" s="47">
        <f>AC1883*Settings!$C$13*(INDEX(AC$318:AC$329,$D1901)+INDEX(AC$305:AC$316,$D1901))</f>
        <v/>
      </c>
      <c r="AD1901" s="58">
        <f>REVENUE(AD1883,Settings!$C$13,INDEX(AD$318:AD$329,$D1901)+INDEX(AD$305:AD$316,$D1901))</f>
        <v/>
      </c>
      <c r="AF1901" s="11">
        <f>LOWER(Settings!$C$4)&amp;".mit."&amp;$A1901&amp;IF($C1901="","","."&amp;$C1901&amp;"."&amp;$B1901)&amp;IF(INDEX(Variables!$D$5:$D$205,MATCH($A1901,Variables!$A$5:$A$205,0))="","","."&amp;INDEX(Variables!$D$5:$D$205,MATCH($A1901,Variables!$A$5:$A$205,0)))&amp;"."&amp;AF$5</f>
        <v/>
      </c>
      <c r="AG1901" s="46">
        <f>AG1883*Settings!$C$13*(INDEX(AG$318:AG$329,$D1901)+INDEX(AG$305:AG$316,$D1901))</f>
        <v/>
      </c>
      <c r="AH1901" s="47">
        <f>AH1883*Settings!$C$13*(INDEX(AH$318:AH$329,$D1901)+INDEX(AH$305:AH$316,$D1901))</f>
        <v/>
      </c>
      <c r="AI1901" s="47">
        <f>AI1883*Settings!$C$13*(INDEX(AI$318:AI$329,$D1901)+INDEX(AI$305:AI$316,$D1901))</f>
        <v/>
      </c>
      <c r="AJ1901" s="47">
        <f>AJ1883*Settings!$C$13*(INDEX(AJ$318:AJ$329,$D1901)+INDEX(AJ$305:AJ$316,$D1901))</f>
        <v/>
      </c>
      <c r="AK1901" s="47">
        <f>AK1883*Settings!$C$13*(INDEX(AK$318:AK$329,$D1901)+INDEX(AK$305:AK$316,$D1901))</f>
        <v/>
      </c>
      <c r="AL1901" s="47">
        <f>AL1883*Settings!$C$13*(INDEX(AL$318:AL$329,$D1901)+INDEX(AL$305:AL$316,$D1901))</f>
        <v/>
      </c>
      <c r="AM1901" s="47">
        <f>AM1883*Settings!$C$13*(INDEX(AM$318:AM$329,$D1901)+INDEX(AM$305:AM$316,$D1901))</f>
        <v/>
      </c>
      <c r="AN1901" s="47">
        <f>AN1883*Settings!$C$13*(INDEX(AN$318:AN$329,$D1901)+INDEX(AN$305:AN$316,$D1901))</f>
        <v/>
      </c>
      <c r="AO1901" s="47">
        <f>AO1883*Settings!$C$13*(INDEX(AO$318:AO$329,$D1901)+INDEX(AO$305:AO$316,$D1901))</f>
        <v/>
      </c>
      <c r="AP1901" s="47">
        <f>AP1883*Settings!$C$13*(INDEX(AP$318:AP$329,$D1901)+INDEX(AP$305:AP$316,$D1901))</f>
        <v/>
      </c>
      <c r="AQ1901" s="47">
        <f>AQ1883*Settings!$C$13*(INDEX(AQ$318:AQ$329,$D1901)+INDEX(AQ$305:AQ$316,$D1901))</f>
        <v/>
      </c>
      <c r="AR1901" s="47">
        <f>AR1883*Settings!$C$13*(INDEX(AR$318:AR$329,$D1901)+INDEX(AR$305:AR$316,$D1901))</f>
        <v/>
      </c>
      <c r="AS1901" s="47">
        <f>AS1883*Settings!$C$13*(INDEX(AS$318:AS$329,$D1901)+INDEX(AS$305:AS$316,$D1901))</f>
        <v/>
      </c>
      <c r="AT1901" s="47">
        <f>AT1883*Settings!$C$13*(INDEX(AT$318:AT$329,$D1901)+INDEX(AT$305:AT$316,$D1901))</f>
        <v/>
      </c>
      <c r="AU1901" s="47">
        <f>AU1883*Settings!$C$13*(INDEX(AU$318:AU$329,$D1901)+INDEX(AU$305:AU$316,$D1901))</f>
        <v/>
      </c>
      <c r="AV1901" s="47">
        <f>AV1883*Settings!$C$13*(INDEX(AV$318:AV$329,$D1901)+INDEX(AV$305:AV$316,$D1901))</f>
        <v/>
      </c>
      <c r="AW1901" s="47">
        <f>AW1883*Settings!$C$13*(INDEX(AW$318:AW$329,$D1901)+INDEX(AW$305:AW$316,$D1901))</f>
        <v/>
      </c>
      <c r="AX1901" s="47">
        <f>AX1883*Settings!$C$13*(INDEX(AX$318:AX$329,$D1901)+INDEX(AX$305:AX$316,$D1901))</f>
        <v/>
      </c>
      <c r="AY1901" s="58">
        <f>REVENUE(AY1883,Settings!$C$13,INDEX(AY$318:AY$329,$D1901)+INDEX(AY$305:AY$316,$D1901))</f>
        <v/>
      </c>
    </row>
    <row r="1902" hidden="1" outlineLevel="2">
      <c r="A1902" s="14" t="inlineStr">
        <is>
          <t>rtx</t>
        </is>
      </c>
      <c r="B1902" s="14" t="inlineStr">
        <is>
          <t>oop</t>
        </is>
      </c>
      <c r="C1902" s="14" t="inlineStr">
        <is>
          <t>cst</t>
        </is>
      </c>
      <c r="D1902" s="37">
        <f>INDEX(Inputs!$R$5:$R$132,MATCH($B1902&amp;"|"&amp;$C1902,Inputs!$A$5:$A$132,0))</f>
        <v/>
      </c>
      <c r="E1902" s="36" t="n"/>
      <c r="F1902" s="36" t="n"/>
      <c r="G1902" s="36" t="n"/>
      <c r="H1902" s="14">
        <f>INDEX(Variables!$B$5:$B$205,MATCH($A1902,Variables!$A$5:$A$205,0))&amp;IF($C1902="",""," | "&amp;INDEX(Mapping!$B$5:$B$26,MATCH($C1902,Mapping!$A$5:$A$26,0))&amp;" | "&amp;INDEX(Mapping!$B$30:$B$46,MATCH($B1902,Mapping!$A$30:$A$46,0)))</f>
        <v/>
      </c>
      <c r="I1902" s="14">
        <f>INDEX(Variables!$C$5:$C$205,MATCH($A1902,Variables!$A$5:$A$205,0))</f>
        <v/>
      </c>
      <c r="J1902" s="14">
        <f>INDEX(Variables!$E$5:$E$205,MATCH($A1902,Variables!$A$5:$A$205,0))</f>
        <v/>
      </c>
      <c r="K1902" s="11">
        <f>LOWER(Settings!$C$4)&amp;".mit."&amp;$A1902&amp;IF($C1902="","","."&amp;$C1902&amp;"."&amp;$B1902)&amp;IF(INDEX(Variables!$D$5:$D$205,MATCH($A1902,Variables!$A$5:$A$205,0))="","","."&amp;INDEX(Variables!$D$5:$D$205,MATCH($A1902,Variables!$A$5:$A$205,0)))&amp;"."&amp;K$5</f>
        <v/>
      </c>
      <c r="L1902" s="46">
        <f>L1884*Settings!$C$13*(INDEX(L$318:L$329,$D1902)+INDEX(L$305:L$316,$D1902))</f>
        <v/>
      </c>
      <c r="M1902" s="47">
        <f>M1884*Settings!$C$13*(INDEX(M$318:M$329,$D1902)+INDEX(M$305:M$316,$D1902))</f>
        <v/>
      </c>
      <c r="N1902" s="47">
        <f>N1884*Settings!$C$13*(INDEX(N$318:N$329,$D1902)+INDEX(N$305:N$316,$D1902))</f>
        <v/>
      </c>
      <c r="O1902" s="47">
        <f>O1884*Settings!$C$13*(INDEX(O$318:O$329,$D1902)+INDEX(O$305:O$316,$D1902))</f>
        <v/>
      </c>
      <c r="P1902" s="47">
        <f>P1884*Settings!$C$13*(INDEX(P$318:P$329,$D1902)+INDEX(P$305:P$316,$D1902))</f>
        <v/>
      </c>
      <c r="Q1902" s="47">
        <f>Q1884*Settings!$C$13*(INDEX(Q$318:Q$329,$D1902)+INDEX(Q$305:Q$316,$D1902))</f>
        <v/>
      </c>
      <c r="R1902" s="47">
        <f>R1884*Settings!$C$13*(INDEX(R$318:R$329,$D1902)+INDEX(R$305:R$316,$D1902))</f>
        <v/>
      </c>
      <c r="S1902" s="47">
        <f>S1884*Settings!$C$13*(INDEX(S$318:S$329,$D1902)+INDEX(S$305:S$316,$D1902))</f>
        <v/>
      </c>
      <c r="T1902" s="47">
        <f>T1884*Settings!$C$13*(INDEX(T$318:T$329,$D1902)+INDEX(T$305:T$316,$D1902))</f>
        <v/>
      </c>
      <c r="U1902" s="47">
        <f>U1884*Settings!$C$13*(INDEX(U$318:U$329,$D1902)+INDEX(U$305:U$316,$D1902))</f>
        <v/>
      </c>
      <c r="V1902" s="47">
        <f>V1884*Settings!$C$13*(INDEX(V$318:V$329,$D1902)+INDEX(V$305:V$316,$D1902))</f>
        <v/>
      </c>
      <c r="W1902" s="47">
        <f>W1884*Settings!$C$13*(INDEX(W$318:W$329,$D1902)+INDEX(W$305:W$316,$D1902))</f>
        <v/>
      </c>
      <c r="X1902" s="47">
        <f>X1884*Settings!$C$13*(INDEX(X$318:X$329,$D1902)+INDEX(X$305:X$316,$D1902))</f>
        <v/>
      </c>
      <c r="Y1902" s="47">
        <f>Y1884*Settings!$C$13*(INDEX(Y$318:Y$329,$D1902)+INDEX(Y$305:Y$316,$D1902))</f>
        <v/>
      </c>
      <c r="Z1902" s="47">
        <f>Z1884*Settings!$C$13*(INDEX(Z$318:Z$329,$D1902)+INDEX(Z$305:Z$316,$D1902))</f>
        <v/>
      </c>
      <c r="AA1902" s="47">
        <f>AA1884*Settings!$C$13*(INDEX(AA$318:AA$329,$D1902)+INDEX(AA$305:AA$316,$D1902))</f>
        <v/>
      </c>
      <c r="AB1902" s="47">
        <f>AB1884*Settings!$C$13*(INDEX(AB$318:AB$329,$D1902)+INDEX(AB$305:AB$316,$D1902))</f>
        <v/>
      </c>
      <c r="AC1902" s="47">
        <f>AC1884*Settings!$C$13*(INDEX(AC$318:AC$329,$D1902)+INDEX(AC$305:AC$316,$D1902))</f>
        <v/>
      </c>
      <c r="AD1902" s="58">
        <f>REVENUE(AD1884,Settings!$C$13,INDEX(AD$318:AD$329,$D1902)+INDEX(AD$305:AD$316,$D1902))</f>
        <v/>
      </c>
      <c r="AF1902" s="11">
        <f>LOWER(Settings!$C$4)&amp;".mit."&amp;$A1902&amp;IF($C1902="","","."&amp;$C1902&amp;"."&amp;$B1902)&amp;IF(INDEX(Variables!$D$5:$D$205,MATCH($A1902,Variables!$A$5:$A$205,0))="","","."&amp;INDEX(Variables!$D$5:$D$205,MATCH($A1902,Variables!$A$5:$A$205,0)))&amp;"."&amp;AF$5</f>
        <v/>
      </c>
      <c r="AG1902" s="46">
        <f>AG1884*Settings!$C$13*(INDEX(AG$318:AG$329,$D1902)+INDEX(AG$305:AG$316,$D1902))</f>
        <v/>
      </c>
      <c r="AH1902" s="47">
        <f>AH1884*Settings!$C$13*(INDEX(AH$318:AH$329,$D1902)+INDEX(AH$305:AH$316,$D1902))</f>
        <v/>
      </c>
      <c r="AI1902" s="47">
        <f>AI1884*Settings!$C$13*(INDEX(AI$318:AI$329,$D1902)+INDEX(AI$305:AI$316,$D1902))</f>
        <v/>
      </c>
      <c r="AJ1902" s="47">
        <f>AJ1884*Settings!$C$13*(INDEX(AJ$318:AJ$329,$D1902)+INDEX(AJ$305:AJ$316,$D1902))</f>
        <v/>
      </c>
      <c r="AK1902" s="47">
        <f>AK1884*Settings!$C$13*(INDEX(AK$318:AK$329,$D1902)+INDEX(AK$305:AK$316,$D1902))</f>
        <v/>
      </c>
      <c r="AL1902" s="47">
        <f>AL1884*Settings!$C$13*(INDEX(AL$318:AL$329,$D1902)+INDEX(AL$305:AL$316,$D1902))</f>
        <v/>
      </c>
      <c r="AM1902" s="47">
        <f>AM1884*Settings!$C$13*(INDEX(AM$318:AM$329,$D1902)+INDEX(AM$305:AM$316,$D1902))</f>
        <v/>
      </c>
      <c r="AN1902" s="47">
        <f>AN1884*Settings!$C$13*(INDEX(AN$318:AN$329,$D1902)+INDEX(AN$305:AN$316,$D1902))</f>
        <v/>
      </c>
      <c r="AO1902" s="47">
        <f>AO1884*Settings!$C$13*(INDEX(AO$318:AO$329,$D1902)+INDEX(AO$305:AO$316,$D1902))</f>
        <v/>
      </c>
      <c r="AP1902" s="47">
        <f>AP1884*Settings!$C$13*(INDEX(AP$318:AP$329,$D1902)+INDEX(AP$305:AP$316,$D1902))</f>
        <v/>
      </c>
      <c r="AQ1902" s="47">
        <f>AQ1884*Settings!$C$13*(INDEX(AQ$318:AQ$329,$D1902)+INDEX(AQ$305:AQ$316,$D1902))</f>
        <v/>
      </c>
      <c r="AR1902" s="47">
        <f>AR1884*Settings!$C$13*(INDEX(AR$318:AR$329,$D1902)+INDEX(AR$305:AR$316,$D1902))</f>
        <v/>
      </c>
      <c r="AS1902" s="47">
        <f>AS1884*Settings!$C$13*(INDEX(AS$318:AS$329,$D1902)+INDEX(AS$305:AS$316,$D1902))</f>
        <v/>
      </c>
      <c r="AT1902" s="47">
        <f>AT1884*Settings!$C$13*(INDEX(AT$318:AT$329,$D1902)+INDEX(AT$305:AT$316,$D1902))</f>
        <v/>
      </c>
      <c r="AU1902" s="47">
        <f>AU1884*Settings!$C$13*(INDEX(AU$318:AU$329,$D1902)+INDEX(AU$305:AU$316,$D1902))</f>
        <v/>
      </c>
      <c r="AV1902" s="47">
        <f>AV1884*Settings!$C$13*(INDEX(AV$318:AV$329,$D1902)+INDEX(AV$305:AV$316,$D1902))</f>
        <v/>
      </c>
      <c r="AW1902" s="47">
        <f>AW1884*Settings!$C$13*(INDEX(AW$318:AW$329,$D1902)+INDEX(AW$305:AW$316,$D1902))</f>
        <v/>
      </c>
      <c r="AX1902" s="47">
        <f>AX1884*Settings!$C$13*(INDEX(AX$318:AX$329,$D1902)+INDEX(AX$305:AX$316,$D1902))</f>
        <v/>
      </c>
      <c r="AY1902" s="58">
        <f>REVENUE(AY1884,Settings!$C$13,INDEX(AY$318:AY$329,$D1902)+INDEX(AY$305:AY$316,$D1902))</f>
        <v/>
      </c>
    </row>
    <row r="1903" hidden="1" outlineLevel="2">
      <c r="A1903" s="14" t="inlineStr">
        <is>
          <t>rtx</t>
        </is>
      </c>
      <c r="B1903" s="14" t="inlineStr">
        <is>
          <t>bio</t>
        </is>
      </c>
      <c r="C1903" s="14" t="inlineStr">
        <is>
          <t>cst</t>
        </is>
      </c>
      <c r="D1903" s="37">
        <f>INDEX(Inputs!$R$5:$R$132,MATCH($B1903&amp;"|"&amp;$C1903,Inputs!$A$5:$A$132,0))</f>
        <v/>
      </c>
      <c r="E1903" s="36" t="n"/>
      <c r="F1903" s="36" t="n"/>
      <c r="G1903" s="36" t="n"/>
      <c r="H1903" s="14">
        <f>INDEX(Variables!$B$5:$B$205,MATCH($A1903,Variables!$A$5:$A$205,0))&amp;IF($C1903="",""," | "&amp;INDEX(Mapping!$B$5:$B$26,MATCH($C1903,Mapping!$A$5:$A$26,0))&amp;" | "&amp;INDEX(Mapping!$B$30:$B$46,MATCH($B1903,Mapping!$A$30:$A$46,0)))</f>
        <v/>
      </c>
      <c r="I1903" s="14">
        <f>INDEX(Variables!$C$5:$C$205,MATCH($A1903,Variables!$A$5:$A$205,0))</f>
        <v/>
      </c>
      <c r="J1903" s="14">
        <f>INDEX(Variables!$E$5:$E$205,MATCH($A1903,Variables!$A$5:$A$205,0))</f>
        <v/>
      </c>
      <c r="K1903" s="11">
        <f>LOWER(Settings!$C$4)&amp;".mit."&amp;$A1903&amp;IF($C1903="","","."&amp;$C1903&amp;"."&amp;$B1903)&amp;IF(INDEX(Variables!$D$5:$D$205,MATCH($A1903,Variables!$A$5:$A$205,0))="","","."&amp;INDEX(Variables!$D$5:$D$205,MATCH($A1903,Variables!$A$5:$A$205,0)))&amp;"."&amp;K$5</f>
        <v/>
      </c>
      <c r="L1903" s="46">
        <f>L1885*Settings!$C$13*(INDEX(L$318:L$329,$D1903)+INDEX(L$305:L$316,$D1903))</f>
        <v/>
      </c>
      <c r="M1903" s="47">
        <f>M1885*Settings!$C$13*(INDEX(M$318:M$329,$D1903)+INDEX(M$305:M$316,$D1903))</f>
        <v/>
      </c>
      <c r="N1903" s="47">
        <f>N1885*Settings!$C$13*(INDEX(N$318:N$329,$D1903)+INDEX(N$305:N$316,$D1903))</f>
        <v/>
      </c>
      <c r="O1903" s="47">
        <f>O1885*Settings!$C$13*(INDEX(O$318:O$329,$D1903)+INDEX(O$305:O$316,$D1903))</f>
        <v/>
      </c>
      <c r="P1903" s="47">
        <f>P1885*Settings!$C$13*(INDEX(P$318:P$329,$D1903)+INDEX(P$305:P$316,$D1903))</f>
        <v/>
      </c>
      <c r="Q1903" s="47">
        <f>Q1885*Settings!$C$13*(INDEX(Q$318:Q$329,$D1903)+INDEX(Q$305:Q$316,$D1903))</f>
        <v/>
      </c>
      <c r="R1903" s="47">
        <f>R1885*Settings!$C$13*(INDEX(R$318:R$329,$D1903)+INDEX(R$305:R$316,$D1903))</f>
        <v/>
      </c>
      <c r="S1903" s="47">
        <f>S1885*Settings!$C$13*(INDEX(S$318:S$329,$D1903)+INDEX(S$305:S$316,$D1903))</f>
        <v/>
      </c>
      <c r="T1903" s="47">
        <f>T1885*Settings!$C$13*(INDEX(T$318:T$329,$D1903)+INDEX(T$305:T$316,$D1903))</f>
        <v/>
      </c>
      <c r="U1903" s="47">
        <f>U1885*Settings!$C$13*(INDEX(U$318:U$329,$D1903)+INDEX(U$305:U$316,$D1903))</f>
        <v/>
      </c>
      <c r="V1903" s="47">
        <f>V1885*Settings!$C$13*(INDEX(V$318:V$329,$D1903)+INDEX(V$305:V$316,$D1903))</f>
        <v/>
      </c>
      <c r="W1903" s="47">
        <f>W1885*Settings!$C$13*(INDEX(W$318:W$329,$D1903)+INDEX(W$305:W$316,$D1903))</f>
        <v/>
      </c>
      <c r="X1903" s="47">
        <f>X1885*Settings!$C$13*(INDEX(X$318:X$329,$D1903)+INDEX(X$305:X$316,$D1903))</f>
        <v/>
      </c>
      <c r="Y1903" s="47">
        <f>Y1885*Settings!$C$13*(INDEX(Y$318:Y$329,$D1903)+INDEX(Y$305:Y$316,$D1903))</f>
        <v/>
      </c>
      <c r="Z1903" s="47">
        <f>Z1885*Settings!$C$13*(INDEX(Z$318:Z$329,$D1903)+INDEX(Z$305:Z$316,$D1903))</f>
        <v/>
      </c>
      <c r="AA1903" s="47">
        <f>AA1885*Settings!$C$13*(INDEX(AA$318:AA$329,$D1903)+INDEX(AA$305:AA$316,$D1903))</f>
        <v/>
      </c>
      <c r="AB1903" s="47">
        <f>AB1885*Settings!$C$13*(INDEX(AB$318:AB$329,$D1903)+INDEX(AB$305:AB$316,$D1903))</f>
        <v/>
      </c>
      <c r="AC1903" s="47">
        <f>AC1885*Settings!$C$13*(INDEX(AC$318:AC$329,$D1903)+INDEX(AC$305:AC$316,$D1903))</f>
        <v/>
      </c>
      <c r="AD1903" s="58">
        <f>REVENUE(AD1885,Settings!$C$13,INDEX(AD$318:AD$329,$D1903)+INDEX(AD$305:AD$316,$D1903))</f>
        <v/>
      </c>
      <c r="AF1903" s="11">
        <f>LOWER(Settings!$C$4)&amp;".mit."&amp;$A1903&amp;IF($C1903="","","."&amp;$C1903&amp;"."&amp;$B1903)&amp;IF(INDEX(Variables!$D$5:$D$205,MATCH($A1903,Variables!$A$5:$A$205,0))="","","."&amp;INDEX(Variables!$D$5:$D$205,MATCH($A1903,Variables!$A$5:$A$205,0)))&amp;"."&amp;AF$5</f>
        <v/>
      </c>
      <c r="AG1903" s="46">
        <f>AG1885*Settings!$C$13*(INDEX(AG$318:AG$329,$D1903)+INDEX(AG$305:AG$316,$D1903))</f>
        <v/>
      </c>
      <c r="AH1903" s="47">
        <f>AH1885*Settings!$C$13*(INDEX(AH$318:AH$329,$D1903)+INDEX(AH$305:AH$316,$D1903))</f>
        <v/>
      </c>
      <c r="AI1903" s="47">
        <f>AI1885*Settings!$C$13*(INDEX(AI$318:AI$329,$D1903)+INDEX(AI$305:AI$316,$D1903))</f>
        <v/>
      </c>
      <c r="AJ1903" s="47">
        <f>AJ1885*Settings!$C$13*(INDEX(AJ$318:AJ$329,$D1903)+INDEX(AJ$305:AJ$316,$D1903))</f>
        <v/>
      </c>
      <c r="AK1903" s="47">
        <f>AK1885*Settings!$C$13*(INDEX(AK$318:AK$329,$D1903)+INDEX(AK$305:AK$316,$D1903))</f>
        <v/>
      </c>
      <c r="AL1903" s="47">
        <f>AL1885*Settings!$C$13*(INDEX(AL$318:AL$329,$D1903)+INDEX(AL$305:AL$316,$D1903))</f>
        <v/>
      </c>
      <c r="AM1903" s="47">
        <f>AM1885*Settings!$C$13*(INDEX(AM$318:AM$329,$D1903)+INDEX(AM$305:AM$316,$D1903))</f>
        <v/>
      </c>
      <c r="AN1903" s="47">
        <f>AN1885*Settings!$C$13*(INDEX(AN$318:AN$329,$D1903)+INDEX(AN$305:AN$316,$D1903))</f>
        <v/>
      </c>
      <c r="AO1903" s="47">
        <f>AO1885*Settings!$C$13*(INDEX(AO$318:AO$329,$D1903)+INDEX(AO$305:AO$316,$D1903))</f>
        <v/>
      </c>
      <c r="AP1903" s="47">
        <f>AP1885*Settings!$C$13*(INDEX(AP$318:AP$329,$D1903)+INDEX(AP$305:AP$316,$D1903))</f>
        <v/>
      </c>
      <c r="AQ1903" s="47">
        <f>AQ1885*Settings!$C$13*(INDEX(AQ$318:AQ$329,$D1903)+INDEX(AQ$305:AQ$316,$D1903))</f>
        <v/>
      </c>
      <c r="AR1903" s="47">
        <f>AR1885*Settings!$C$13*(INDEX(AR$318:AR$329,$D1903)+INDEX(AR$305:AR$316,$D1903))</f>
        <v/>
      </c>
      <c r="AS1903" s="47">
        <f>AS1885*Settings!$C$13*(INDEX(AS$318:AS$329,$D1903)+INDEX(AS$305:AS$316,$D1903))</f>
        <v/>
      </c>
      <c r="AT1903" s="47">
        <f>AT1885*Settings!$C$13*(INDEX(AT$318:AT$329,$D1903)+INDEX(AT$305:AT$316,$D1903))</f>
        <v/>
      </c>
      <c r="AU1903" s="47">
        <f>AU1885*Settings!$C$13*(INDEX(AU$318:AU$329,$D1903)+INDEX(AU$305:AU$316,$D1903))</f>
        <v/>
      </c>
      <c r="AV1903" s="47">
        <f>AV1885*Settings!$C$13*(INDEX(AV$318:AV$329,$D1903)+INDEX(AV$305:AV$316,$D1903))</f>
        <v/>
      </c>
      <c r="AW1903" s="47">
        <f>AW1885*Settings!$C$13*(INDEX(AW$318:AW$329,$D1903)+INDEX(AW$305:AW$316,$D1903))</f>
        <v/>
      </c>
      <c r="AX1903" s="47">
        <f>AX1885*Settings!$C$13*(INDEX(AX$318:AX$329,$D1903)+INDEX(AX$305:AX$316,$D1903))</f>
        <v/>
      </c>
      <c r="AY1903" s="58">
        <f>REVENUE(AY1885,Settings!$C$13,INDEX(AY$318:AY$329,$D1903)+INDEX(AY$305:AY$316,$D1903))</f>
        <v/>
      </c>
    </row>
    <row r="1904" hidden="1" outlineLevel="2"/>
    <row r="1905" hidden="1" outlineLevel="2">
      <c r="A1905" s="14" t="inlineStr">
        <is>
          <t>rsub</t>
        </is>
      </c>
      <c r="B1905" s="14" t="inlineStr">
        <is>
          <t>coa</t>
        </is>
      </c>
      <c r="C1905" s="14" t="inlineStr">
        <is>
          <t>cst</t>
        </is>
      </c>
      <c r="D1905" s="37">
        <f>INDEX(Inputs!$R$5:$R$132,MATCH($B1905&amp;"|"&amp;$C1905,Inputs!$A$5:$A$132,0))</f>
        <v/>
      </c>
      <c r="E1905" s="36" t="n"/>
      <c r="F1905" s="36" t="n"/>
      <c r="G1905" s="36" t="n"/>
      <c r="H1905" s="14">
        <f>INDEX(Variables!$B$5:$B$205,MATCH($A1905,Variables!$A$5:$A$205,0))&amp;IF($C1905="",""," | "&amp;INDEX(Mapping!$B$5:$B$26,MATCH($C1905,Mapping!$A$5:$A$26,0))&amp;" | "&amp;INDEX(Mapping!$B$30:$B$46,MATCH($B1905,Mapping!$A$30:$A$46,0)))</f>
        <v/>
      </c>
      <c r="I1905" s="14">
        <f>INDEX(Variables!$C$5:$C$205,MATCH($A1905,Variables!$A$5:$A$205,0))</f>
        <v/>
      </c>
      <c r="J1905" s="14">
        <f>INDEX(Variables!$E$5:$E$205,MATCH($A1905,Variables!$A$5:$A$205,0))</f>
        <v/>
      </c>
      <c r="K1905" s="11">
        <f>LOWER(Settings!$C$4)&amp;".mit."&amp;$A1905&amp;IF($C1905="","","."&amp;$C1905&amp;"."&amp;$B1905)&amp;IF(INDEX(Variables!$D$5:$D$205,MATCH($A1905,Variables!$A$5:$A$205,0))="","","."&amp;INDEX(Variables!$D$5:$D$205,MATCH($A1905,Variables!$A$5:$A$205,0)))&amp;"."&amp;K$5</f>
        <v/>
      </c>
      <c r="L1905" s="46">
        <f>L1878*Settings!$C$13*(INDEX(L$331:L$342,$D1905))</f>
        <v/>
      </c>
      <c r="M1905" s="47">
        <f>M1878*Settings!$C$13*(INDEX(M$331:M$342,$D1905))</f>
        <v/>
      </c>
      <c r="N1905" s="47">
        <f>N1878*Settings!$C$13*(INDEX(N$331:N$342,$D1905))</f>
        <v/>
      </c>
      <c r="O1905" s="47">
        <f>O1878*Settings!$C$13*(INDEX(O$331:O$342,$D1905))</f>
        <v/>
      </c>
      <c r="P1905" s="47">
        <f>P1878*Settings!$C$13*(INDEX(P$331:P$342,$D1905))</f>
        <v/>
      </c>
      <c r="Q1905" s="47">
        <f>Q1878*Settings!$C$13*(INDEX(Q$331:Q$342,$D1905))</f>
        <v/>
      </c>
      <c r="R1905" s="47">
        <f>R1878*Settings!$C$13*(INDEX(R$331:R$342,$D1905))</f>
        <v/>
      </c>
      <c r="S1905" s="47">
        <f>S1878*Settings!$C$13*(INDEX(S$331:S$342,$D1905))</f>
        <v/>
      </c>
      <c r="T1905" s="47">
        <f>T1878*Settings!$C$13*(INDEX(T$331:T$342,$D1905))</f>
        <v/>
      </c>
      <c r="U1905" s="47">
        <f>U1878*Settings!$C$13*(INDEX(U$331:U$342,$D1905))</f>
        <v/>
      </c>
      <c r="V1905" s="47">
        <f>V1878*Settings!$C$13*(INDEX(V$331:V$342,$D1905))</f>
        <v/>
      </c>
      <c r="W1905" s="47">
        <f>W1878*Settings!$C$13*(INDEX(W$331:W$342,$D1905))</f>
        <v/>
      </c>
      <c r="X1905" s="47">
        <f>X1878*Settings!$C$13*(INDEX(X$331:X$342,$D1905))</f>
        <v/>
      </c>
      <c r="Y1905" s="47">
        <f>Y1878*Settings!$C$13*(INDEX(Y$331:Y$342,$D1905))</f>
        <v/>
      </c>
      <c r="Z1905" s="47">
        <f>Z1878*Settings!$C$13*(INDEX(Z$331:Z$342,$D1905))</f>
        <v/>
      </c>
      <c r="AA1905" s="47">
        <f>AA1878*Settings!$C$13*(INDEX(AA$331:AA$342,$D1905))</f>
        <v/>
      </c>
      <c r="AB1905" s="47">
        <f>AB1878*Settings!$C$13*(INDEX(AB$331:AB$342,$D1905))</f>
        <v/>
      </c>
      <c r="AC1905" s="47">
        <f>AC1878*Settings!$C$13*(INDEX(AC$331:AC$342,$D1905))</f>
        <v/>
      </c>
      <c r="AD1905" s="58">
        <f>REVENUE(AD1878,Settings!$C$13,INDEX(AD$331:AD$342,$D1905))</f>
        <v/>
      </c>
      <c r="AF1905" s="11">
        <f>LOWER(Settings!$C$4)&amp;".mit."&amp;$A1905&amp;IF($C1905="","","."&amp;$C1905&amp;"."&amp;$B1905)&amp;IF(INDEX(Variables!$D$5:$D$205,MATCH($A1905,Variables!$A$5:$A$205,0))="","","."&amp;INDEX(Variables!$D$5:$D$205,MATCH($A1905,Variables!$A$5:$A$205,0)))&amp;"."&amp;AF$5</f>
        <v/>
      </c>
      <c r="AG1905" s="46">
        <f>AG1878*Settings!$C$13*(INDEX(AG$331:AG$342,$D1905))</f>
        <v/>
      </c>
      <c r="AH1905" s="47">
        <f>AH1878*Settings!$C$13*(INDEX(AH$331:AH$342,$D1905))</f>
        <v/>
      </c>
      <c r="AI1905" s="47">
        <f>AI1878*Settings!$C$13*(INDEX(AI$331:AI$342,$D1905))</f>
        <v/>
      </c>
      <c r="AJ1905" s="47">
        <f>AJ1878*Settings!$C$13*(INDEX(AJ$331:AJ$342,$D1905))</f>
        <v/>
      </c>
      <c r="AK1905" s="47">
        <f>AK1878*Settings!$C$13*(INDEX(AK$331:AK$342,$D1905))</f>
        <v/>
      </c>
      <c r="AL1905" s="47">
        <f>AL1878*Settings!$C$13*(INDEX(AL$331:AL$342,$D1905))</f>
        <v/>
      </c>
      <c r="AM1905" s="47">
        <f>AM1878*Settings!$C$13*(INDEX(AM$331:AM$342,$D1905))</f>
        <v/>
      </c>
      <c r="AN1905" s="47">
        <f>AN1878*Settings!$C$13*(INDEX(AN$331:AN$342,$D1905))</f>
        <v/>
      </c>
      <c r="AO1905" s="47">
        <f>AO1878*Settings!$C$13*(INDEX(AO$331:AO$342,$D1905))</f>
        <v/>
      </c>
      <c r="AP1905" s="47">
        <f>AP1878*Settings!$C$13*(INDEX(AP$331:AP$342,$D1905))</f>
        <v/>
      </c>
      <c r="AQ1905" s="47">
        <f>AQ1878*Settings!$C$13*(INDEX(AQ$331:AQ$342,$D1905))</f>
        <v/>
      </c>
      <c r="AR1905" s="47">
        <f>AR1878*Settings!$C$13*(INDEX(AR$331:AR$342,$D1905))</f>
        <v/>
      </c>
      <c r="AS1905" s="47">
        <f>AS1878*Settings!$C$13*(INDEX(AS$331:AS$342,$D1905))</f>
        <v/>
      </c>
      <c r="AT1905" s="47">
        <f>AT1878*Settings!$C$13*(INDEX(AT$331:AT$342,$D1905))</f>
        <v/>
      </c>
      <c r="AU1905" s="47">
        <f>AU1878*Settings!$C$13*(INDEX(AU$331:AU$342,$D1905))</f>
        <v/>
      </c>
      <c r="AV1905" s="47">
        <f>AV1878*Settings!$C$13*(INDEX(AV$331:AV$342,$D1905))</f>
        <v/>
      </c>
      <c r="AW1905" s="47">
        <f>AW1878*Settings!$C$13*(INDEX(AW$331:AW$342,$D1905))</f>
        <v/>
      </c>
      <c r="AX1905" s="47">
        <f>AX1878*Settings!$C$13*(INDEX(AX$331:AX$342,$D1905))</f>
        <v/>
      </c>
      <c r="AY1905" s="58">
        <f>REVENUE(AY1878,Settings!$C$13,INDEX(AY$331:AY$342,$D1905))</f>
        <v/>
      </c>
    </row>
    <row r="1906" hidden="1" outlineLevel="2">
      <c r="A1906" s="14" t="inlineStr">
        <is>
          <t>rsub</t>
        </is>
      </c>
      <c r="B1906" s="14" t="inlineStr">
        <is>
          <t>nga</t>
        </is>
      </c>
      <c r="C1906" s="14" t="inlineStr">
        <is>
          <t>cst</t>
        </is>
      </c>
      <c r="D1906" s="37">
        <f>INDEX(Inputs!$R$5:$R$132,MATCH($B1906&amp;"|"&amp;$C1906,Inputs!$A$5:$A$132,0))</f>
        <v/>
      </c>
      <c r="E1906" s="36" t="n"/>
      <c r="F1906" s="36" t="n"/>
      <c r="G1906" s="36" t="n"/>
      <c r="H1906" s="14">
        <f>INDEX(Variables!$B$5:$B$205,MATCH($A1906,Variables!$A$5:$A$205,0))&amp;IF($C1906="",""," | "&amp;INDEX(Mapping!$B$5:$B$26,MATCH($C1906,Mapping!$A$5:$A$26,0))&amp;" | "&amp;INDEX(Mapping!$B$30:$B$46,MATCH($B1906,Mapping!$A$30:$A$46,0)))</f>
        <v/>
      </c>
      <c r="I1906" s="14">
        <f>INDEX(Variables!$C$5:$C$205,MATCH($A1906,Variables!$A$5:$A$205,0))</f>
        <v/>
      </c>
      <c r="J1906" s="14">
        <f>INDEX(Variables!$E$5:$E$205,MATCH($A1906,Variables!$A$5:$A$205,0))</f>
        <v/>
      </c>
      <c r="K1906" s="11">
        <f>LOWER(Settings!$C$4)&amp;".mit."&amp;$A1906&amp;IF($C1906="","","."&amp;$C1906&amp;"."&amp;$B1906)&amp;IF(INDEX(Variables!$D$5:$D$205,MATCH($A1906,Variables!$A$5:$A$205,0))="","","."&amp;INDEX(Variables!$D$5:$D$205,MATCH($A1906,Variables!$A$5:$A$205,0)))&amp;"."&amp;K$5</f>
        <v/>
      </c>
      <c r="L1906" s="46">
        <f>L1879*Settings!$C$13*(INDEX(L$331:L$342,$D1906))</f>
        <v/>
      </c>
      <c r="M1906" s="47">
        <f>M1879*Settings!$C$13*(INDEX(M$331:M$342,$D1906))</f>
        <v/>
      </c>
      <c r="N1906" s="47">
        <f>N1879*Settings!$C$13*(INDEX(N$331:N$342,$D1906))</f>
        <v/>
      </c>
      <c r="O1906" s="47">
        <f>O1879*Settings!$C$13*(INDEX(O$331:O$342,$D1906))</f>
        <v/>
      </c>
      <c r="P1906" s="47">
        <f>P1879*Settings!$C$13*(INDEX(P$331:P$342,$D1906))</f>
        <v/>
      </c>
      <c r="Q1906" s="47">
        <f>Q1879*Settings!$C$13*(INDEX(Q$331:Q$342,$D1906))</f>
        <v/>
      </c>
      <c r="R1906" s="47">
        <f>R1879*Settings!$C$13*(INDEX(R$331:R$342,$D1906))</f>
        <v/>
      </c>
      <c r="S1906" s="47">
        <f>S1879*Settings!$C$13*(INDEX(S$331:S$342,$D1906))</f>
        <v/>
      </c>
      <c r="T1906" s="47">
        <f>T1879*Settings!$C$13*(INDEX(T$331:T$342,$D1906))</f>
        <v/>
      </c>
      <c r="U1906" s="47">
        <f>U1879*Settings!$C$13*(INDEX(U$331:U$342,$D1906))</f>
        <v/>
      </c>
      <c r="V1906" s="47">
        <f>V1879*Settings!$C$13*(INDEX(V$331:V$342,$D1906))</f>
        <v/>
      </c>
      <c r="W1906" s="47">
        <f>W1879*Settings!$C$13*(INDEX(W$331:W$342,$D1906))</f>
        <v/>
      </c>
      <c r="X1906" s="47">
        <f>X1879*Settings!$C$13*(INDEX(X$331:X$342,$D1906))</f>
        <v/>
      </c>
      <c r="Y1906" s="47">
        <f>Y1879*Settings!$C$13*(INDEX(Y$331:Y$342,$D1906))</f>
        <v/>
      </c>
      <c r="Z1906" s="47">
        <f>Z1879*Settings!$C$13*(INDEX(Z$331:Z$342,$D1906))</f>
        <v/>
      </c>
      <c r="AA1906" s="47">
        <f>AA1879*Settings!$C$13*(INDEX(AA$331:AA$342,$D1906))</f>
        <v/>
      </c>
      <c r="AB1906" s="47">
        <f>AB1879*Settings!$C$13*(INDEX(AB$331:AB$342,$D1906))</f>
        <v/>
      </c>
      <c r="AC1906" s="47">
        <f>AC1879*Settings!$C$13*(INDEX(AC$331:AC$342,$D1906))</f>
        <v/>
      </c>
      <c r="AD1906" s="58">
        <f>REVENUE(AD1879,Settings!$C$13,INDEX(AD$331:AD$342,$D1906))</f>
        <v/>
      </c>
      <c r="AF1906" s="11">
        <f>LOWER(Settings!$C$4)&amp;".mit."&amp;$A1906&amp;IF($C1906="","","."&amp;$C1906&amp;"."&amp;$B1906)&amp;IF(INDEX(Variables!$D$5:$D$205,MATCH($A1906,Variables!$A$5:$A$205,0))="","","."&amp;INDEX(Variables!$D$5:$D$205,MATCH($A1906,Variables!$A$5:$A$205,0)))&amp;"."&amp;AF$5</f>
        <v/>
      </c>
      <c r="AG1906" s="46">
        <f>AG1879*Settings!$C$13*(INDEX(AG$331:AG$342,$D1906))</f>
        <v/>
      </c>
      <c r="AH1906" s="47">
        <f>AH1879*Settings!$C$13*(INDEX(AH$331:AH$342,$D1906))</f>
        <v/>
      </c>
      <c r="AI1906" s="47">
        <f>AI1879*Settings!$C$13*(INDEX(AI$331:AI$342,$D1906))</f>
        <v/>
      </c>
      <c r="AJ1906" s="47">
        <f>AJ1879*Settings!$C$13*(INDEX(AJ$331:AJ$342,$D1906))</f>
        <v/>
      </c>
      <c r="AK1906" s="47">
        <f>AK1879*Settings!$C$13*(INDEX(AK$331:AK$342,$D1906))</f>
        <v/>
      </c>
      <c r="AL1906" s="47">
        <f>AL1879*Settings!$C$13*(INDEX(AL$331:AL$342,$D1906))</f>
        <v/>
      </c>
      <c r="AM1906" s="47">
        <f>AM1879*Settings!$C$13*(INDEX(AM$331:AM$342,$D1906))</f>
        <v/>
      </c>
      <c r="AN1906" s="47">
        <f>AN1879*Settings!$C$13*(INDEX(AN$331:AN$342,$D1906))</f>
        <v/>
      </c>
      <c r="AO1906" s="47">
        <f>AO1879*Settings!$C$13*(INDEX(AO$331:AO$342,$D1906))</f>
        <v/>
      </c>
      <c r="AP1906" s="47">
        <f>AP1879*Settings!$C$13*(INDEX(AP$331:AP$342,$D1906))</f>
        <v/>
      </c>
      <c r="AQ1906" s="47">
        <f>AQ1879*Settings!$C$13*(INDEX(AQ$331:AQ$342,$D1906))</f>
        <v/>
      </c>
      <c r="AR1906" s="47">
        <f>AR1879*Settings!$C$13*(INDEX(AR$331:AR$342,$D1906))</f>
        <v/>
      </c>
      <c r="AS1906" s="47">
        <f>AS1879*Settings!$C$13*(INDEX(AS$331:AS$342,$D1906))</f>
        <v/>
      </c>
      <c r="AT1906" s="47">
        <f>AT1879*Settings!$C$13*(INDEX(AT$331:AT$342,$D1906))</f>
        <v/>
      </c>
      <c r="AU1906" s="47">
        <f>AU1879*Settings!$C$13*(INDEX(AU$331:AU$342,$D1906))</f>
        <v/>
      </c>
      <c r="AV1906" s="47">
        <f>AV1879*Settings!$C$13*(INDEX(AV$331:AV$342,$D1906))</f>
        <v/>
      </c>
      <c r="AW1906" s="47">
        <f>AW1879*Settings!$C$13*(INDEX(AW$331:AW$342,$D1906))</f>
        <v/>
      </c>
      <c r="AX1906" s="47">
        <f>AX1879*Settings!$C$13*(INDEX(AX$331:AX$342,$D1906))</f>
        <v/>
      </c>
      <c r="AY1906" s="58">
        <f>REVENUE(AY1879,Settings!$C$13,INDEX(AY$331:AY$342,$D1906))</f>
        <v/>
      </c>
    </row>
    <row r="1907" hidden="1" outlineLevel="2">
      <c r="A1907" s="14" t="inlineStr">
        <is>
          <t>rsub</t>
        </is>
      </c>
      <c r="B1907" s="14" t="inlineStr">
        <is>
          <t>gso</t>
        </is>
      </c>
      <c r="C1907" s="14" t="inlineStr">
        <is>
          <t>cst</t>
        </is>
      </c>
      <c r="D1907" s="37">
        <f>INDEX(Inputs!$R$5:$R$132,MATCH($B1907&amp;"|"&amp;$C1907,Inputs!$A$5:$A$132,0))</f>
        <v/>
      </c>
      <c r="E1907" s="36" t="n"/>
      <c r="F1907" s="36" t="n"/>
      <c r="G1907" s="36" t="n"/>
      <c r="H1907" s="14">
        <f>INDEX(Variables!$B$5:$B$205,MATCH($A1907,Variables!$A$5:$A$205,0))&amp;IF($C1907="",""," | "&amp;INDEX(Mapping!$B$5:$B$26,MATCH($C1907,Mapping!$A$5:$A$26,0))&amp;" | "&amp;INDEX(Mapping!$B$30:$B$46,MATCH($B1907,Mapping!$A$30:$A$46,0)))</f>
        <v/>
      </c>
      <c r="I1907" s="14">
        <f>INDEX(Variables!$C$5:$C$205,MATCH($A1907,Variables!$A$5:$A$205,0))</f>
        <v/>
      </c>
      <c r="J1907" s="14">
        <f>INDEX(Variables!$E$5:$E$205,MATCH($A1907,Variables!$A$5:$A$205,0))</f>
        <v/>
      </c>
      <c r="K1907" s="11">
        <f>LOWER(Settings!$C$4)&amp;".mit."&amp;$A1907&amp;IF($C1907="","","."&amp;$C1907&amp;"."&amp;$B1907)&amp;IF(INDEX(Variables!$D$5:$D$205,MATCH($A1907,Variables!$A$5:$A$205,0))="","","."&amp;INDEX(Variables!$D$5:$D$205,MATCH($A1907,Variables!$A$5:$A$205,0)))&amp;"."&amp;K$5</f>
        <v/>
      </c>
      <c r="L1907" s="46">
        <f>L1880*Settings!$C$13*(INDEX(L$331:L$342,$D1907))</f>
        <v/>
      </c>
      <c r="M1907" s="47">
        <f>M1880*Settings!$C$13*(INDEX(M$331:M$342,$D1907))</f>
        <v/>
      </c>
      <c r="N1907" s="47">
        <f>N1880*Settings!$C$13*(INDEX(N$331:N$342,$D1907))</f>
        <v/>
      </c>
      <c r="O1907" s="47">
        <f>O1880*Settings!$C$13*(INDEX(O$331:O$342,$D1907))</f>
        <v/>
      </c>
      <c r="P1907" s="47">
        <f>P1880*Settings!$C$13*(INDEX(P$331:P$342,$D1907))</f>
        <v/>
      </c>
      <c r="Q1907" s="47">
        <f>Q1880*Settings!$C$13*(INDEX(Q$331:Q$342,$D1907))</f>
        <v/>
      </c>
      <c r="R1907" s="47">
        <f>R1880*Settings!$C$13*(INDEX(R$331:R$342,$D1907))</f>
        <v/>
      </c>
      <c r="S1907" s="47">
        <f>S1880*Settings!$C$13*(INDEX(S$331:S$342,$D1907))</f>
        <v/>
      </c>
      <c r="T1907" s="47">
        <f>T1880*Settings!$C$13*(INDEX(T$331:T$342,$D1907))</f>
        <v/>
      </c>
      <c r="U1907" s="47">
        <f>U1880*Settings!$C$13*(INDEX(U$331:U$342,$D1907))</f>
        <v/>
      </c>
      <c r="V1907" s="47">
        <f>V1880*Settings!$C$13*(INDEX(V$331:V$342,$D1907))</f>
        <v/>
      </c>
      <c r="W1907" s="47">
        <f>W1880*Settings!$C$13*(INDEX(W$331:W$342,$D1907))</f>
        <v/>
      </c>
      <c r="X1907" s="47">
        <f>X1880*Settings!$C$13*(INDEX(X$331:X$342,$D1907))</f>
        <v/>
      </c>
      <c r="Y1907" s="47">
        <f>Y1880*Settings!$C$13*(INDEX(Y$331:Y$342,$D1907))</f>
        <v/>
      </c>
      <c r="Z1907" s="47">
        <f>Z1880*Settings!$C$13*(INDEX(Z$331:Z$342,$D1907))</f>
        <v/>
      </c>
      <c r="AA1907" s="47">
        <f>AA1880*Settings!$C$13*(INDEX(AA$331:AA$342,$D1907))</f>
        <v/>
      </c>
      <c r="AB1907" s="47">
        <f>AB1880*Settings!$C$13*(INDEX(AB$331:AB$342,$D1907))</f>
        <v/>
      </c>
      <c r="AC1907" s="47">
        <f>AC1880*Settings!$C$13*(INDEX(AC$331:AC$342,$D1907))</f>
        <v/>
      </c>
      <c r="AD1907" s="58">
        <f>REVENUE(AD1880,Settings!$C$13,INDEX(AD$331:AD$342,$D1907))</f>
        <v/>
      </c>
      <c r="AF1907" s="11">
        <f>LOWER(Settings!$C$4)&amp;".mit."&amp;$A1907&amp;IF($C1907="","","."&amp;$C1907&amp;"."&amp;$B1907)&amp;IF(INDEX(Variables!$D$5:$D$205,MATCH($A1907,Variables!$A$5:$A$205,0))="","","."&amp;INDEX(Variables!$D$5:$D$205,MATCH($A1907,Variables!$A$5:$A$205,0)))&amp;"."&amp;AF$5</f>
        <v/>
      </c>
      <c r="AG1907" s="46">
        <f>AG1880*Settings!$C$13*(INDEX(AG$331:AG$342,$D1907))</f>
        <v/>
      </c>
      <c r="AH1907" s="47">
        <f>AH1880*Settings!$C$13*(INDEX(AH$331:AH$342,$D1907))</f>
        <v/>
      </c>
      <c r="AI1907" s="47">
        <f>AI1880*Settings!$C$13*(INDEX(AI$331:AI$342,$D1907))</f>
        <v/>
      </c>
      <c r="AJ1907" s="47">
        <f>AJ1880*Settings!$C$13*(INDEX(AJ$331:AJ$342,$D1907))</f>
        <v/>
      </c>
      <c r="AK1907" s="47">
        <f>AK1880*Settings!$C$13*(INDEX(AK$331:AK$342,$D1907))</f>
        <v/>
      </c>
      <c r="AL1907" s="47">
        <f>AL1880*Settings!$C$13*(INDEX(AL$331:AL$342,$D1907))</f>
        <v/>
      </c>
      <c r="AM1907" s="47">
        <f>AM1880*Settings!$C$13*(INDEX(AM$331:AM$342,$D1907))</f>
        <v/>
      </c>
      <c r="AN1907" s="47">
        <f>AN1880*Settings!$C$13*(INDEX(AN$331:AN$342,$D1907))</f>
        <v/>
      </c>
      <c r="AO1907" s="47">
        <f>AO1880*Settings!$C$13*(INDEX(AO$331:AO$342,$D1907))</f>
        <v/>
      </c>
      <c r="AP1907" s="47">
        <f>AP1880*Settings!$C$13*(INDEX(AP$331:AP$342,$D1907))</f>
        <v/>
      </c>
      <c r="AQ1907" s="47">
        <f>AQ1880*Settings!$C$13*(INDEX(AQ$331:AQ$342,$D1907))</f>
        <v/>
      </c>
      <c r="AR1907" s="47">
        <f>AR1880*Settings!$C$13*(INDEX(AR$331:AR$342,$D1907))</f>
        <v/>
      </c>
      <c r="AS1907" s="47">
        <f>AS1880*Settings!$C$13*(INDEX(AS$331:AS$342,$D1907))</f>
        <v/>
      </c>
      <c r="AT1907" s="47">
        <f>AT1880*Settings!$C$13*(INDEX(AT$331:AT$342,$D1907))</f>
        <v/>
      </c>
      <c r="AU1907" s="47">
        <f>AU1880*Settings!$C$13*(INDEX(AU$331:AU$342,$D1907))</f>
        <v/>
      </c>
      <c r="AV1907" s="47">
        <f>AV1880*Settings!$C$13*(INDEX(AV$331:AV$342,$D1907))</f>
        <v/>
      </c>
      <c r="AW1907" s="47">
        <f>AW1880*Settings!$C$13*(INDEX(AW$331:AW$342,$D1907))</f>
        <v/>
      </c>
      <c r="AX1907" s="47">
        <f>AX1880*Settings!$C$13*(INDEX(AX$331:AX$342,$D1907))</f>
        <v/>
      </c>
      <c r="AY1907" s="58">
        <f>REVENUE(AY1880,Settings!$C$13,INDEX(AY$331:AY$342,$D1907))</f>
        <v/>
      </c>
    </row>
    <row r="1908" hidden="1" outlineLevel="2">
      <c r="A1908" s="14" t="inlineStr">
        <is>
          <t>rsub</t>
        </is>
      </c>
      <c r="B1908" s="14" t="inlineStr">
        <is>
          <t>die</t>
        </is>
      </c>
      <c r="C1908" s="14" t="inlineStr">
        <is>
          <t>cst</t>
        </is>
      </c>
      <c r="D1908" s="37">
        <f>INDEX(Inputs!$R$5:$R$132,MATCH($B1908&amp;"|"&amp;$C1908,Inputs!$A$5:$A$132,0))</f>
        <v/>
      </c>
      <c r="E1908" s="36" t="n"/>
      <c r="F1908" s="36" t="n"/>
      <c r="G1908" s="36" t="n"/>
      <c r="H1908" s="14">
        <f>INDEX(Variables!$B$5:$B$205,MATCH($A1908,Variables!$A$5:$A$205,0))&amp;IF($C1908="",""," | "&amp;INDEX(Mapping!$B$5:$B$26,MATCH($C1908,Mapping!$A$5:$A$26,0))&amp;" | "&amp;INDEX(Mapping!$B$30:$B$46,MATCH($B1908,Mapping!$A$30:$A$46,0)))</f>
        <v/>
      </c>
      <c r="I1908" s="14">
        <f>INDEX(Variables!$C$5:$C$205,MATCH($A1908,Variables!$A$5:$A$205,0))</f>
        <v/>
      </c>
      <c r="J1908" s="14">
        <f>INDEX(Variables!$E$5:$E$205,MATCH($A1908,Variables!$A$5:$A$205,0))</f>
        <v/>
      </c>
      <c r="K1908" s="11">
        <f>LOWER(Settings!$C$4)&amp;".mit."&amp;$A1908&amp;IF($C1908="","","."&amp;$C1908&amp;"."&amp;$B1908)&amp;IF(INDEX(Variables!$D$5:$D$205,MATCH($A1908,Variables!$A$5:$A$205,0))="","","."&amp;INDEX(Variables!$D$5:$D$205,MATCH($A1908,Variables!$A$5:$A$205,0)))&amp;"."&amp;K$5</f>
        <v/>
      </c>
      <c r="L1908" s="46">
        <f>L1881*Settings!$C$13*(INDEX(L$331:L$342,$D1908))</f>
        <v/>
      </c>
      <c r="M1908" s="47">
        <f>M1881*Settings!$C$13*(INDEX(M$331:M$342,$D1908))</f>
        <v/>
      </c>
      <c r="N1908" s="47">
        <f>N1881*Settings!$C$13*(INDEX(N$331:N$342,$D1908))</f>
        <v/>
      </c>
      <c r="O1908" s="47">
        <f>O1881*Settings!$C$13*(INDEX(O$331:O$342,$D1908))</f>
        <v/>
      </c>
      <c r="P1908" s="47">
        <f>P1881*Settings!$C$13*(INDEX(P$331:P$342,$D1908))</f>
        <v/>
      </c>
      <c r="Q1908" s="47">
        <f>Q1881*Settings!$C$13*(INDEX(Q$331:Q$342,$D1908))</f>
        <v/>
      </c>
      <c r="R1908" s="47">
        <f>R1881*Settings!$C$13*(INDEX(R$331:R$342,$D1908))</f>
        <v/>
      </c>
      <c r="S1908" s="47">
        <f>S1881*Settings!$C$13*(INDEX(S$331:S$342,$D1908))</f>
        <v/>
      </c>
      <c r="T1908" s="47">
        <f>T1881*Settings!$C$13*(INDEX(T$331:T$342,$D1908))</f>
        <v/>
      </c>
      <c r="U1908" s="47">
        <f>U1881*Settings!$C$13*(INDEX(U$331:U$342,$D1908))</f>
        <v/>
      </c>
      <c r="V1908" s="47">
        <f>V1881*Settings!$C$13*(INDEX(V$331:V$342,$D1908))</f>
        <v/>
      </c>
      <c r="W1908" s="47">
        <f>W1881*Settings!$C$13*(INDEX(W$331:W$342,$D1908))</f>
        <v/>
      </c>
      <c r="X1908" s="47">
        <f>X1881*Settings!$C$13*(INDEX(X$331:X$342,$D1908))</f>
        <v/>
      </c>
      <c r="Y1908" s="47">
        <f>Y1881*Settings!$C$13*(INDEX(Y$331:Y$342,$D1908))</f>
        <v/>
      </c>
      <c r="Z1908" s="47">
        <f>Z1881*Settings!$C$13*(INDEX(Z$331:Z$342,$D1908))</f>
        <v/>
      </c>
      <c r="AA1908" s="47">
        <f>AA1881*Settings!$C$13*(INDEX(AA$331:AA$342,$D1908))</f>
        <v/>
      </c>
      <c r="AB1908" s="47">
        <f>AB1881*Settings!$C$13*(INDEX(AB$331:AB$342,$D1908))</f>
        <v/>
      </c>
      <c r="AC1908" s="47">
        <f>AC1881*Settings!$C$13*(INDEX(AC$331:AC$342,$D1908))</f>
        <v/>
      </c>
      <c r="AD1908" s="58">
        <f>REVENUE(AD1881,Settings!$C$13,INDEX(AD$331:AD$342,$D1908))</f>
        <v/>
      </c>
      <c r="AF1908" s="11">
        <f>LOWER(Settings!$C$4)&amp;".mit."&amp;$A1908&amp;IF($C1908="","","."&amp;$C1908&amp;"."&amp;$B1908)&amp;IF(INDEX(Variables!$D$5:$D$205,MATCH($A1908,Variables!$A$5:$A$205,0))="","","."&amp;INDEX(Variables!$D$5:$D$205,MATCH($A1908,Variables!$A$5:$A$205,0)))&amp;"."&amp;AF$5</f>
        <v/>
      </c>
      <c r="AG1908" s="46">
        <f>AG1881*Settings!$C$13*(INDEX(AG$331:AG$342,$D1908))</f>
        <v/>
      </c>
      <c r="AH1908" s="47">
        <f>AH1881*Settings!$C$13*(INDEX(AH$331:AH$342,$D1908))</f>
        <v/>
      </c>
      <c r="AI1908" s="47">
        <f>AI1881*Settings!$C$13*(INDEX(AI$331:AI$342,$D1908))</f>
        <v/>
      </c>
      <c r="AJ1908" s="47">
        <f>AJ1881*Settings!$C$13*(INDEX(AJ$331:AJ$342,$D1908))</f>
        <v/>
      </c>
      <c r="AK1908" s="47">
        <f>AK1881*Settings!$C$13*(INDEX(AK$331:AK$342,$D1908))</f>
        <v/>
      </c>
      <c r="AL1908" s="47">
        <f>AL1881*Settings!$C$13*(INDEX(AL$331:AL$342,$D1908))</f>
        <v/>
      </c>
      <c r="AM1908" s="47">
        <f>AM1881*Settings!$C$13*(INDEX(AM$331:AM$342,$D1908))</f>
        <v/>
      </c>
      <c r="AN1908" s="47">
        <f>AN1881*Settings!$C$13*(INDEX(AN$331:AN$342,$D1908))</f>
        <v/>
      </c>
      <c r="AO1908" s="47">
        <f>AO1881*Settings!$C$13*(INDEX(AO$331:AO$342,$D1908))</f>
        <v/>
      </c>
      <c r="AP1908" s="47">
        <f>AP1881*Settings!$C$13*(INDEX(AP$331:AP$342,$D1908))</f>
        <v/>
      </c>
      <c r="AQ1908" s="47">
        <f>AQ1881*Settings!$C$13*(INDEX(AQ$331:AQ$342,$D1908))</f>
        <v/>
      </c>
      <c r="AR1908" s="47">
        <f>AR1881*Settings!$C$13*(INDEX(AR$331:AR$342,$D1908))</f>
        <v/>
      </c>
      <c r="AS1908" s="47">
        <f>AS1881*Settings!$C$13*(INDEX(AS$331:AS$342,$D1908))</f>
        <v/>
      </c>
      <c r="AT1908" s="47">
        <f>AT1881*Settings!$C$13*(INDEX(AT$331:AT$342,$D1908))</f>
        <v/>
      </c>
      <c r="AU1908" s="47">
        <f>AU1881*Settings!$C$13*(INDEX(AU$331:AU$342,$D1908))</f>
        <v/>
      </c>
      <c r="AV1908" s="47">
        <f>AV1881*Settings!$C$13*(INDEX(AV$331:AV$342,$D1908))</f>
        <v/>
      </c>
      <c r="AW1908" s="47">
        <f>AW1881*Settings!$C$13*(INDEX(AW$331:AW$342,$D1908))</f>
        <v/>
      </c>
      <c r="AX1908" s="47">
        <f>AX1881*Settings!$C$13*(INDEX(AX$331:AX$342,$D1908))</f>
        <v/>
      </c>
      <c r="AY1908" s="58">
        <f>REVENUE(AY1881,Settings!$C$13,INDEX(AY$331:AY$342,$D1908))</f>
        <v/>
      </c>
    </row>
    <row r="1909" hidden="1" outlineLevel="2">
      <c r="A1909" s="14" t="inlineStr">
        <is>
          <t>rsub</t>
        </is>
      </c>
      <c r="B1909" s="14" t="inlineStr">
        <is>
          <t>lpg</t>
        </is>
      </c>
      <c r="C1909" s="14" t="inlineStr">
        <is>
          <t>cst</t>
        </is>
      </c>
      <c r="D1909" s="37">
        <f>INDEX(Inputs!$R$5:$R$132,MATCH($B1909&amp;"|"&amp;$C1909,Inputs!$A$5:$A$132,0))</f>
        <v/>
      </c>
      <c r="E1909" s="36" t="n"/>
      <c r="F1909" s="36" t="n"/>
      <c r="G1909" s="36" t="n"/>
      <c r="H1909" s="14">
        <f>INDEX(Variables!$B$5:$B$205,MATCH($A1909,Variables!$A$5:$A$205,0))&amp;IF($C1909="",""," | "&amp;INDEX(Mapping!$B$5:$B$26,MATCH($C1909,Mapping!$A$5:$A$26,0))&amp;" | "&amp;INDEX(Mapping!$B$30:$B$46,MATCH($B1909,Mapping!$A$30:$A$46,0)))</f>
        <v/>
      </c>
      <c r="I1909" s="14">
        <f>INDEX(Variables!$C$5:$C$205,MATCH($A1909,Variables!$A$5:$A$205,0))</f>
        <v/>
      </c>
      <c r="J1909" s="14">
        <f>INDEX(Variables!$E$5:$E$205,MATCH($A1909,Variables!$A$5:$A$205,0))</f>
        <v/>
      </c>
      <c r="K1909" s="11">
        <f>LOWER(Settings!$C$4)&amp;".mit."&amp;$A1909&amp;IF($C1909="","","."&amp;$C1909&amp;"."&amp;$B1909)&amp;IF(INDEX(Variables!$D$5:$D$205,MATCH($A1909,Variables!$A$5:$A$205,0))="","","."&amp;INDEX(Variables!$D$5:$D$205,MATCH($A1909,Variables!$A$5:$A$205,0)))&amp;"."&amp;K$5</f>
        <v/>
      </c>
      <c r="L1909" s="46">
        <f>L1882*Settings!$C$13*(INDEX(L$331:L$342,$D1909))</f>
        <v/>
      </c>
      <c r="M1909" s="47">
        <f>M1882*Settings!$C$13*(INDEX(M$331:M$342,$D1909))</f>
        <v/>
      </c>
      <c r="N1909" s="47">
        <f>N1882*Settings!$C$13*(INDEX(N$331:N$342,$D1909))</f>
        <v/>
      </c>
      <c r="O1909" s="47">
        <f>O1882*Settings!$C$13*(INDEX(O$331:O$342,$D1909))</f>
        <v/>
      </c>
      <c r="P1909" s="47">
        <f>P1882*Settings!$C$13*(INDEX(P$331:P$342,$D1909))</f>
        <v/>
      </c>
      <c r="Q1909" s="47">
        <f>Q1882*Settings!$C$13*(INDEX(Q$331:Q$342,$D1909))</f>
        <v/>
      </c>
      <c r="R1909" s="47">
        <f>R1882*Settings!$C$13*(INDEX(R$331:R$342,$D1909))</f>
        <v/>
      </c>
      <c r="S1909" s="47">
        <f>S1882*Settings!$C$13*(INDEX(S$331:S$342,$D1909))</f>
        <v/>
      </c>
      <c r="T1909" s="47">
        <f>T1882*Settings!$C$13*(INDEX(T$331:T$342,$D1909))</f>
        <v/>
      </c>
      <c r="U1909" s="47">
        <f>U1882*Settings!$C$13*(INDEX(U$331:U$342,$D1909))</f>
        <v/>
      </c>
      <c r="V1909" s="47">
        <f>V1882*Settings!$C$13*(INDEX(V$331:V$342,$D1909))</f>
        <v/>
      </c>
      <c r="W1909" s="47">
        <f>W1882*Settings!$C$13*(INDEX(W$331:W$342,$D1909))</f>
        <v/>
      </c>
      <c r="X1909" s="47">
        <f>X1882*Settings!$C$13*(INDEX(X$331:X$342,$D1909))</f>
        <v/>
      </c>
      <c r="Y1909" s="47">
        <f>Y1882*Settings!$C$13*(INDEX(Y$331:Y$342,$D1909))</f>
        <v/>
      </c>
      <c r="Z1909" s="47">
        <f>Z1882*Settings!$C$13*(INDEX(Z$331:Z$342,$D1909))</f>
        <v/>
      </c>
      <c r="AA1909" s="47">
        <f>AA1882*Settings!$C$13*(INDEX(AA$331:AA$342,$D1909))</f>
        <v/>
      </c>
      <c r="AB1909" s="47">
        <f>AB1882*Settings!$C$13*(INDEX(AB$331:AB$342,$D1909))</f>
        <v/>
      </c>
      <c r="AC1909" s="47">
        <f>AC1882*Settings!$C$13*(INDEX(AC$331:AC$342,$D1909))</f>
        <v/>
      </c>
      <c r="AD1909" s="58">
        <f>REVENUE(AD1882,Settings!$C$13,INDEX(AD$331:AD$342,$D1909))</f>
        <v/>
      </c>
      <c r="AF1909" s="11">
        <f>LOWER(Settings!$C$4)&amp;".mit."&amp;$A1909&amp;IF($C1909="","","."&amp;$C1909&amp;"."&amp;$B1909)&amp;IF(INDEX(Variables!$D$5:$D$205,MATCH($A1909,Variables!$A$5:$A$205,0))="","","."&amp;INDEX(Variables!$D$5:$D$205,MATCH($A1909,Variables!$A$5:$A$205,0)))&amp;"."&amp;AF$5</f>
        <v/>
      </c>
      <c r="AG1909" s="46">
        <f>AG1882*Settings!$C$13*(INDEX(AG$331:AG$342,$D1909))</f>
        <v/>
      </c>
      <c r="AH1909" s="47">
        <f>AH1882*Settings!$C$13*(INDEX(AH$331:AH$342,$D1909))</f>
        <v/>
      </c>
      <c r="AI1909" s="47">
        <f>AI1882*Settings!$C$13*(INDEX(AI$331:AI$342,$D1909))</f>
        <v/>
      </c>
      <c r="AJ1909" s="47">
        <f>AJ1882*Settings!$C$13*(INDEX(AJ$331:AJ$342,$D1909))</f>
        <v/>
      </c>
      <c r="AK1909" s="47">
        <f>AK1882*Settings!$C$13*(INDEX(AK$331:AK$342,$D1909))</f>
        <v/>
      </c>
      <c r="AL1909" s="47">
        <f>AL1882*Settings!$C$13*(INDEX(AL$331:AL$342,$D1909))</f>
        <v/>
      </c>
      <c r="AM1909" s="47">
        <f>AM1882*Settings!$C$13*(INDEX(AM$331:AM$342,$D1909))</f>
        <v/>
      </c>
      <c r="AN1909" s="47">
        <f>AN1882*Settings!$C$13*(INDEX(AN$331:AN$342,$D1909))</f>
        <v/>
      </c>
      <c r="AO1909" s="47">
        <f>AO1882*Settings!$C$13*(INDEX(AO$331:AO$342,$D1909))</f>
        <v/>
      </c>
      <c r="AP1909" s="47">
        <f>AP1882*Settings!$C$13*(INDEX(AP$331:AP$342,$D1909))</f>
        <v/>
      </c>
      <c r="AQ1909" s="47">
        <f>AQ1882*Settings!$C$13*(INDEX(AQ$331:AQ$342,$D1909))</f>
        <v/>
      </c>
      <c r="AR1909" s="47">
        <f>AR1882*Settings!$C$13*(INDEX(AR$331:AR$342,$D1909))</f>
        <v/>
      </c>
      <c r="AS1909" s="47">
        <f>AS1882*Settings!$C$13*(INDEX(AS$331:AS$342,$D1909))</f>
        <v/>
      </c>
      <c r="AT1909" s="47">
        <f>AT1882*Settings!$C$13*(INDEX(AT$331:AT$342,$D1909))</f>
        <v/>
      </c>
      <c r="AU1909" s="47">
        <f>AU1882*Settings!$C$13*(INDEX(AU$331:AU$342,$D1909))</f>
        <v/>
      </c>
      <c r="AV1909" s="47">
        <f>AV1882*Settings!$C$13*(INDEX(AV$331:AV$342,$D1909))</f>
        <v/>
      </c>
      <c r="AW1909" s="47">
        <f>AW1882*Settings!$C$13*(INDEX(AW$331:AW$342,$D1909))</f>
        <v/>
      </c>
      <c r="AX1909" s="47">
        <f>AX1882*Settings!$C$13*(INDEX(AX$331:AX$342,$D1909))</f>
        <v/>
      </c>
      <c r="AY1909" s="58">
        <f>REVENUE(AY1882,Settings!$C$13,INDEX(AY$331:AY$342,$D1909))</f>
        <v/>
      </c>
    </row>
    <row r="1910" hidden="1" outlineLevel="2">
      <c r="A1910" s="14" t="inlineStr">
        <is>
          <t>rsub</t>
        </is>
      </c>
      <c r="B1910" s="14" t="inlineStr">
        <is>
          <t>ker</t>
        </is>
      </c>
      <c r="C1910" s="14" t="inlineStr">
        <is>
          <t>cst</t>
        </is>
      </c>
      <c r="D1910" s="37">
        <f>INDEX(Inputs!$R$5:$R$132,MATCH($B1910&amp;"|"&amp;$C1910,Inputs!$A$5:$A$132,0))</f>
        <v/>
      </c>
      <c r="E1910" s="36" t="n"/>
      <c r="F1910" s="36" t="n"/>
      <c r="G1910" s="36" t="n"/>
      <c r="H1910" s="14">
        <f>INDEX(Variables!$B$5:$B$205,MATCH($A1910,Variables!$A$5:$A$205,0))&amp;IF($C1910="",""," | "&amp;INDEX(Mapping!$B$5:$B$26,MATCH($C1910,Mapping!$A$5:$A$26,0))&amp;" | "&amp;INDEX(Mapping!$B$30:$B$46,MATCH($B1910,Mapping!$A$30:$A$46,0)))</f>
        <v/>
      </c>
      <c r="I1910" s="14">
        <f>INDEX(Variables!$C$5:$C$205,MATCH($A1910,Variables!$A$5:$A$205,0))</f>
        <v/>
      </c>
      <c r="J1910" s="14">
        <f>INDEX(Variables!$E$5:$E$205,MATCH($A1910,Variables!$A$5:$A$205,0))</f>
        <v/>
      </c>
      <c r="K1910" s="11">
        <f>LOWER(Settings!$C$4)&amp;".mit."&amp;$A1910&amp;IF($C1910="","","."&amp;$C1910&amp;"."&amp;$B1910)&amp;IF(INDEX(Variables!$D$5:$D$205,MATCH($A1910,Variables!$A$5:$A$205,0))="","","."&amp;INDEX(Variables!$D$5:$D$205,MATCH($A1910,Variables!$A$5:$A$205,0)))&amp;"."&amp;K$5</f>
        <v/>
      </c>
      <c r="L1910" s="46">
        <f>L1883*Settings!$C$13*(INDEX(L$331:L$342,$D1910))</f>
        <v/>
      </c>
      <c r="M1910" s="47">
        <f>M1883*Settings!$C$13*(INDEX(M$331:M$342,$D1910))</f>
        <v/>
      </c>
      <c r="N1910" s="47">
        <f>N1883*Settings!$C$13*(INDEX(N$331:N$342,$D1910))</f>
        <v/>
      </c>
      <c r="O1910" s="47">
        <f>O1883*Settings!$C$13*(INDEX(O$331:O$342,$D1910))</f>
        <v/>
      </c>
      <c r="P1910" s="47">
        <f>P1883*Settings!$C$13*(INDEX(P$331:P$342,$D1910))</f>
        <v/>
      </c>
      <c r="Q1910" s="47">
        <f>Q1883*Settings!$C$13*(INDEX(Q$331:Q$342,$D1910))</f>
        <v/>
      </c>
      <c r="R1910" s="47">
        <f>R1883*Settings!$C$13*(INDEX(R$331:R$342,$D1910))</f>
        <v/>
      </c>
      <c r="S1910" s="47">
        <f>S1883*Settings!$C$13*(INDEX(S$331:S$342,$D1910))</f>
        <v/>
      </c>
      <c r="T1910" s="47">
        <f>T1883*Settings!$C$13*(INDEX(T$331:T$342,$D1910))</f>
        <v/>
      </c>
      <c r="U1910" s="47">
        <f>U1883*Settings!$C$13*(INDEX(U$331:U$342,$D1910))</f>
        <v/>
      </c>
      <c r="V1910" s="47">
        <f>V1883*Settings!$C$13*(INDEX(V$331:V$342,$D1910))</f>
        <v/>
      </c>
      <c r="W1910" s="47">
        <f>W1883*Settings!$C$13*(INDEX(W$331:W$342,$D1910))</f>
        <v/>
      </c>
      <c r="X1910" s="47">
        <f>X1883*Settings!$C$13*(INDEX(X$331:X$342,$D1910))</f>
        <v/>
      </c>
      <c r="Y1910" s="47">
        <f>Y1883*Settings!$C$13*(INDEX(Y$331:Y$342,$D1910))</f>
        <v/>
      </c>
      <c r="Z1910" s="47">
        <f>Z1883*Settings!$C$13*(INDEX(Z$331:Z$342,$D1910))</f>
        <v/>
      </c>
      <c r="AA1910" s="47">
        <f>AA1883*Settings!$C$13*(INDEX(AA$331:AA$342,$D1910))</f>
        <v/>
      </c>
      <c r="AB1910" s="47">
        <f>AB1883*Settings!$C$13*(INDEX(AB$331:AB$342,$D1910))</f>
        <v/>
      </c>
      <c r="AC1910" s="47">
        <f>AC1883*Settings!$C$13*(INDEX(AC$331:AC$342,$D1910))</f>
        <v/>
      </c>
      <c r="AD1910" s="58">
        <f>REVENUE(AD1883,Settings!$C$13,INDEX(AD$331:AD$342,$D1910))</f>
        <v/>
      </c>
      <c r="AF1910" s="11">
        <f>LOWER(Settings!$C$4)&amp;".mit."&amp;$A1910&amp;IF($C1910="","","."&amp;$C1910&amp;"."&amp;$B1910)&amp;IF(INDEX(Variables!$D$5:$D$205,MATCH($A1910,Variables!$A$5:$A$205,0))="","","."&amp;INDEX(Variables!$D$5:$D$205,MATCH($A1910,Variables!$A$5:$A$205,0)))&amp;"."&amp;AF$5</f>
        <v/>
      </c>
      <c r="AG1910" s="46">
        <f>AG1883*Settings!$C$13*(INDEX(AG$331:AG$342,$D1910))</f>
        <v/>
      </c>
      <c r="AH1910" s="47">
        <f>AH1883*Settings!$C$13*(INDEX(AH$331:AH$342,$D1910))</f>
        <v/>
      </c>
      <c r="AI1910" s="47">
        <f>AI1883*Settings!$C$13*(INDEX(AI$331:AI$342,$D1910))</f>
        <v/>
      </c>
      <c r="AJ1910" s="47">
        <f>AJ1883*Settings!$C$13*(INDEX(AJ$331:AJ$342,$D1910))</f>
        <v/>
      </c>
      <c r="AK1910" s="47">
        <f>AK1883*Settings!$C$13*(INDEX(AK$331:AK$342,$D1910))</f>
        <v/>
      </c>
      <c r="AL1910" s="47">
        <f>AL1883*Settings!$C$13*(INDEX(AL$331:AL$342,$D1910))</f>
        <v/>
      </c>
      <c r="AM1910" s="47">
        <f>AM1883*Settings!$C$13*(INDEX(AM$331:AM$342,$D1910))</f>
        <v/>
      </c>
      <c r="AN1910" s="47">
        <f>AN1883*Settings!$C$13*(INDEX(AN$331:AN$342,$D1910))</f>
        <v/>
      </c>
      <c r="AO1910" s="47">
        <f>AO1883*Settings!$C$13*(INDEX(AO$331:AO$342,$D1910))</f>
        <v/>
      </c>
      <c r="AP1910" s="47">
        <f>AP1883*Settings!$C$13*(INDEX(AP$331:AP$342,$D1910))</f>
        <v/>
      </c>
      <c r="AQ1910" s="47">
        <f>AQ1883*Settings!$C$13*(INDEX(AQ$331:AQ$342,$D1910))</f>
        <v/>
      </c>
      <c r="AR1910" s="47">
        <f>AR1883*Settings!$C$13*(INDEX(AR$331:AR$342,$D1910))</f>
        <v/>
      </c>
      <c r="AS1910" s="47">
        <f>AS1883*Settings!$C$13*(INDEX(AS$331:AS$342,$D1910))</f>
        <v/>
      </c>
      <c r="AT1910" s="47">
        <f>AT1883*Settings!$C$13*(INDEX(AT$331:AT$342,$D1910))</f>
        <v/>
      </c>
      <c r="AU1910" s="47">
        <f>AU1883*Settings!$C$13*(INDEX(AU$331:AU$342,$D1910))</f>
        <v/>
      </c>
      <c r="AV1910" s="47">
        <f>AV1883*Settings!$C$13*(INDEX(AV$331:AV$342,$D1910))</f>
        <v/>
      </c>
      <c r="AW1910" s="47">
        <f>AW1883*Settings!$C$13*(INDEX(AW$331:AW$342,$D1910))</f>
        <v/>
      </c>
      <c r="AX1910" s="47">
        <f>AX1883*Settings!$C$13*(INDEX(AX$331:AX$342,$D1910))</f>
        <v/>
      </c>
      <c r="AY1910" s="58">
        <f>REVENUE(AY1883,Settings!$C$13,INDEX(AY$331:AY$342,$D1910))</f>
        <v/>
      </c>
    </row>
    <row r="1911" hidden="1" outlineLevel="2">
      <c r="A1911" s="14" t="inlineStr">
        <is>
          <t>rsub</t>
        </is>
      </c>
      <c r="B1911" s="14" t="inlineStr">
        <is>
          <t>oop</t>
        </is>
      </c>
      <c r="C1911" s="14" t="inlineStr">
        <is>
          <t>cst</t>
        </is>
      </c>
      <c r="D1911" s="37">
        <f>INDEX(Inputs!$R$5:$R$132,MATCH($B1911&amp;"|"&amp;$C1911,Inputs!$A$5:$A$132,0))</f>
        <v/>
      </c>
      <c r="E1911" s="36" t="n"/>
      <c r="F1911" s="36" t="n"/>
      <c r="G1911" s="36" t="n"/>
      <c r="H1911" s="14">
        <f>INDEX(Variables!$B$5:$B$205,MATCH($A1911,Variables!$A$5:$A$205,0))&amp;IF($C1911="",""," | "&amp;INDEX(Mapping!$B$5:$B$26,MATCH($C1911,Mapping!$A$5:$A$26,0))&amp;" | "&amp;INDEX(Mapping!$B$30:$B$46,MATCH($B1911,Mapping!$A$30:$A$46,0)))</f>
        <v/>
      </c>
      <c r="I1911" s="14">
        <f>INDEX(Variables!$C$5:$C$205,MATCH($A1911,Variables!$A$5:$A$205,0))</f>
        <v/>
      </c>
      <c r="J1911" s="14">
        <f>INDEX(Variables!$E$5:$E$205,MATCH($A1911,Variables!$A$5:$A$205,0))</f>
        <v/>
      </c>
      <c r="K1911" s="11">
        <f>LOWER(Settings!$C$4)&amp;".mit."&amp;$A1911&amp;IF($C1911="","","."&amp;$C1911&amp;"."&amp;$B1911)&amp;IF(INDEX(Variables!$D$5:$D$205,MATCH($A1911,Variables!$A$5:$A$205,0))="","","."&amp;INDEX(Variables!$D$5:$D$205,MATCH($A1911,Variables!$A$5:$A$205,0)))&amp;"."&amp;K$5</f>
        <v/>
      </c>
      <c r="L1911" s="46">
        <f>L1884*Settings!$C$13*(INDEX(L$331:L$342,$D1911))</f>
        <v/>
      </c>
      <c r="M1911" s="47">
        <f>M1884*Settings!$C$13*(INDEX(M$331:M$342,$D1911))</f>
        <v/>
      </c>
      <c r="N1911" s="47">
        <f>N1884*Settings!$C$13*(INDEX(N$331:N$342,$D1911))</f>
        <v/>
      </c>
      <c r="O1911" s="47">
        <f>O1884*Settings!$C$13*(INDEX(O$331:O$342,$D1911))</f>
        <v/>
      </c>
      <c r="P1911" s="47">
        <f>P1884*Settings!$C$13*(INDEX(P$331:P$342,$D1911))</f>
        <v/>
      </c>
      <c r="Q1911" s="47">
        <f>Q1884*Settings!$C$13*(INDEX(Q$331:Q$342,$D1911))</f>
        <v/>
      </c>
      <c r="R1911" s="47">
        <f>R1884*Settings!$C$13*(INDEX(R$331:R$342,$D1911))</f>
        <v/>
      </c>
      <c r="S1911" s="47">
        <f>S1884*Settings!$C$13*(INDEX(S$331:S$342,$D1911))</f>
        <v/>
      </c>
      <c r="T1911" s="47">
        <f>T1884*Settings!$C$13*(INDEX(T$331:T$342,$D1911))</f>
        <v/>
      </c>
      <c r="U1911" s="47">
        <f>U1884*Settings!$C$13*(INDEX(U$331:U$342,$D1911))</f>
        <v/>
      </c>
      <c r="V1911" s="47">
        <f>V1884*Settings!$C$13*(INDEX(V$331:V$342,$D1911))</f>
        <v/>
      </c>
      <c r="W1911" s="47">
        <f>W1884*Settings!$C$13*(INDEX(W$331:W$342,$D1911))</f>
        <v/>
      </c>
      <c r="X1911" s="47">
        <f>X1884*Settings!$C$13*(INDEX(X$331:X$342,$D1911))</f>
        <v/>
      </c>
      <c r="Y1911" s="47">
        <f>Y1884*Settings!$C$13*(INDEX(Y$331:Y$342,$D1911))</f>
        <v/>
      </c>
      <c r="Z1911" s="47">
        <f>Z1884*Settings!$C$13*(INDEX(Z$331:Z$342,$D1911))</f>
        <v/>
      </c>
      <c r="AA1911" s="47">
        <f>AA1884*Settings!$C$13*(INDEX(AA$331:AA$342,$D1911))</f>
        <v/>
      </c>
      <c r="AB1911" s="47">
        <f>AB1884*Settings!$C$13*(INDEX(AB$331:AB$342,$D1911))</f>
        <v/>
      </c>
      <c r="AC1911" s="47">
        <f>AC1884*Settings!$C$13*(INDEX(AC$331:AC$342,$D1911))</f>
        <v/>
      </c>
      <c r="AD1911" s="58">
        <f>REVENUE(AD1884,Settings!$C$13,INDEX(AD$331:AD$342,$D1911))</f>
        <v/>
      </c>
      <c r="AF1911" s="11">
        <f>LOWER(Settings!$C$4)&amp;".mit."&amp;$A1911&amp;IF($C1911="","","."&amp;$C1911&amp;"."&amp;$B1911)&amp;IF(INDEX(Variables!$D$5:$D$205,MATCH($A1911,Variables!$A$5:$A$205,0))="","","."&amp;INDEX(Variables!$D$5:$D$205,MATCH($A1911,Variables!$A$5:$A$205,0)))&amp;"."&amp;AF$5</f>
        <v/>
      </c>
      <c r="AG1911" s="46">
        <f>AG1884*Settings!$C$13*(INDEX(AG$331:AG$342,$D1911))</f>
        <v/>
      </c>
      <c r="AH1911" s="47">
        <f>AH1884*Settings!$C$13*(INDEX(AH$331:AH$342,$D1911))</f>
        <v/>
      </c>
      <c r="AI1911" s="47">
        <f>AI1884*Settings!$C$13*(INDEX(AI$331:AI$342,$D1911))</f>
        <v/>
      </c>
      <c r="AJ1911" s="47">
        <f>AJ1884*Settings!$C$13*(INDEX(AJ$331:AJ$342,$D1911))</f>
        <v/>
      </c>
      <c r="AK1911" s="47">
        <f>AK1884*Settings!$C$13*(INDEX(AK$331:AK$342,$D1911))</f>
        <v/>
      </c>
      <c r="AL1911" s="47">
        <f>AL1884*Settings!$C$13*(INDEX(AL$331:AL$342,$D1911))</f>
        <v/>
      </c>
      <c r="AM1911" s="47">
        <f>AM1884*Settings!$C$13*(INDEX(AM$331:AM$342,$D1911))</f>
        <v/>
      </c>
      <c r="AN1911" s="47">
        <f>AN1884*Settings!$C$13*(INDEX(AN$331:AN$342,$D1911))</f>
        <v/>
      </c>
      <c r="AO1911" s="47">
        <f>AO1884*Settings!$C$13*(INDEX(AO$331:AO$342,$D1911))</f>
        <v/>
      </c>
      <c r="AP1911" s="47">
        <f>AP1884*Settings!$C$13*(INDEX(AP$331:AP$342,$D1911))</f>
        <v/>
      </c>
      <c r="AQ1911" s="47">
        <f>AQ1884*Settings!$C$13*(INDEX(AQ$331:AQ$342,$D1911))</f>
        <v/>
      </c>
      <c r="AR1911" s="47">
        <f>AR1884*Settings!$C$13*(INDEX(AR$331:AR$342,$D1911))</f>
        <v/>
      </c>
      <c r="AS1911" s="47">
        <f>AS1884*Settings!$C$13*(INDEX(AS$331:AS$342,$D1911))</f>
        <v/>
      </c>
      <c r="AT1911" s="47">
        <f>AT1884*Settings!$C$13*(INDEX(AT$331:AT$342,$D1911))</f>
        <v/>
      </c>
      <c r="AU1911" s="47">
        <f>AU1884*Settings!$C$13*(INDEX(AU$331:AU$342,$D1911))</f>
        <v/>
      </c>
      <c r="AV1911" s="47">
        <f>AV1884*Settings!$C$13*(INDEX(AV$331:AV$342,$D1911))</f>
        <v/>
      </c>
      <c r="AW1911" s="47">
        <f>AW1884*Settings!$C$13*(INDEX(AW$331:AW$342,$D1911))</f>
        <v/>
      </c>
      <c r="AX1911" s="47">
        <f>AX1884*Settings!$C$13*(INDEX(AX$331:AX$342,$D1911))</f>
        <v/>
      </c>
      <c r="AY1911" s="58">
        <f>REVENUE(AY1884,Settings!$C$13,INDEX(AY$331:AY$342,$D1911))</f>
        <v/>
      </c>
    </row>
    <row r="1912" hidden="1" outlineLevel="2">
      <c r="A1912" s="14" t="inlineStr">
        <is>
          <t>rsub</t>
        </is>
      </c>
      <c r="B1912" s="14" t="inlineStr">
        <is>
          <t>bio</t>
        </is>
      </c>
      <c r="C1912" s="14" t="inlineStr">
        <is>
          <t>cst</t>
        </is>
      </c>
      <c r="D1912" s="37">
        <f>INDEX(Inputs!$R$5:$R$132,MATCH($B1912&amp;"|"&amp;$C1912,Inputs!$A$5:$A$132,0))</f>
        <v/>
      </c>
      <c r="E1912" s="36" t="n"/>
      <c r="F1912" s="36" t="n"/>
      <c r="G1912" s="36" t="n"/>
      <c r="H1912" s="14">
        <f>INDEX(Variables!$B$5:$B$205,MATCH($A1912,Variables!$A$5:$A$205,0))&amp;IF($C1912="",""," | "&amp;INDEX(Mapping!$B$5:$B$26,MATCH($C1912,Mapping!$A$5:$A$26,0))&amp;" | "&amp;INDEX(Mapping!$B$30:$B$46,MATCH($B1912,Mapping!$A$30:$A$46,0)))</f>
        <v/>
      </c>
      <c r="I1912" s="14">
        <f>INDEX(Variables!$C$5:$C$205,MATCH($A1912,Variables!$A$5:$A$205,0))</f>
        <v/>
      </c>
      <c r="J1912" s="14">
        <f>INDEX(Variables!$E$5:$E$205,MATCH($A1912,Variables!$A$5:$A$205,0))</f>
        <v/>
      </c>
      <c r="K1912" s="11">
        <f>LOWER(Settings!$C$4)&amp;".mit."&amp;$A1912&amp;IF($C1912="","","."&amp;$C1912&amp;"."&amp;$B1912)&amp;IF(INDEX(Variables!$D$5:$D$205,MATCH($A1912,Variables!$A$5:$A$205,0))="","","."&amp;INDEX(Variables!$D$5:$D$205,MATCH($A1912,Variables!$A$5:$A$205,0)))&amp;"."&amp;K$5</f>
        <v/>
      </c>
      <c r="L1912" s="46">
        <f>L1885*Settings!$C$13*(INDEX(L$331:L$342,$D1912))</f>
        <v/>
      </c>
      <c r="M1912" s="47">
        <f>M1885*Settings!$C$13*(INDEX(M$331:M$342,$D1912))</f>
        <v/>
      </c>
      <c r="N1912" s="47">
        <f>N1885*Settings!$C$13*(INDEX(N$331:N$342,$D1912))</f>
        <v/>
      </c>
      <c r="O1912" s="47">
        <f>O1885*Settings!$C$13*(INDEX(O$331:O$342,$D1912))</f>
        <v/>
      </c>
      <c r="P1912" s="47">
        <f>P1885*Settings!$C$13*(INDEX(P$331:P$342,$D1912))</f>
        <v/>
      </c>
      <c r="Q1912" s="47">
        <f>Q1885*Settings!$C$13*(INDEX(Q$331:Q$342,$D1912))</f>
        <v/>
      </c>
      <c r="R1912" s="47">
        <f>R1885*Settings!$C$13*(INDEX(R$331:R$342,$D1912))</f>
        <v/>
      </c>
      <c r="S1912" s="47">
        <f>S1885*Settings!$C$13*(INDEX(S$331:S$342,$D1912))</f>
        <v/>
      </c>
      <c r="T1912" s="47">
        <f>T1885*Settings!$C$13*(INDEX(T$331:T$342,$D1912))</f>
        <v/>
      </c>
      <c r="U1912" s="47">
        <f>U1885*Settings!$C$13*(INDEX(U$331:U$342,$D1912))</f>
        <v/>
      </c>
      <c r="V1912" s="47">
        <f>V1885*Settings!$C$13*(INDEX(V$331:V$342,$D1912))</f>
        <v/>
      </c>
      <c r="W1912" s="47">
        <f>W1885*Settings!$C$13*(INDEX(W$331:W$342,$D1912))</f>
        <v/>
      </c>
      <c r="X1912" s="47">
        <f>X1885*Settings!$C$13*(INDEX(X$331:X$342,$D1912))</f>
        <v/>
      </c>
      <c r="Y1912" s="47">
        <f>Y1885*Settings!$C$13*(INDEX(Y$331:Y$342,$D1912))</f>
        <v/>
      </c>
      <c r="Z1912" s="47">
        <f>Z1885*Settings!$C$13*(INDEX(Z$331:Z$342,$D1912))</f>
        <v/>
      </c>
      <c r="AA1912" s="47">
        <f>AA1885*Settings!$C$13*(INDEX(AA$331:AA$342,$D1912))</f>
        <v/>
      </c>
      <c r="AB1912" s="47">
        <f>AB1885*Settings!$C$13*(INDEX(AB$331:AB$342,$D1912))</f>
        <v/>
      </c>
      <c r="AC1912" s="47">
        <f>AC1885*Settings!$C$13*(INDEX(AC$331:AC$342,$D1912))</f>
        <v/>
      </c>
      <c r="AD1912" s="58">
        <f>REVENUE(AD1885,Settings!$C$13,INDEX(AD$331:AD$342,$D1912))</f>
        <v/>
      </c>
      <c r="AF1912" s="11">
        <f>LOWER(Settings!$C$4)&amp;".mit."&amp;$A1912&amp;IF($C1912="","","."&amp;$C1912&amp;"."&amp;$B1912)&amp;IF(INDEX(Variables!$D$5:$D$205,MATCH($A1912,Variables!$A$5:$A$205,0))="","","."&amp;INDEX(Variables!$D$5:$D$205,MATCH($A1912,Variables!$A$5:$A$205,0)))&amp;"."&amp;AF$5</f>
        <v/>
      </c>
      <c r="AG1912" s="46">
        <f>AG1885*Settings!$C$13*(INDEX(AG$331:AG$342,$D1912))</f>
        <v/>
      </c>
      <c r="AH1912" s="47">
        <f>AH1885*Settings!$C$13*(INDEX(AH$331:AH$342,$D1912))</f>
        <v/>
      </c>
      <c r="AI1912" s="47">
        <f>AI1885*Settings!$C$13*(INDEX(AI$331:AI$342,$D1912))</f>
        <v/>
      </c>
      <c r="AJ1912" s="47">
        <f>AJ1885*Settings!$C$13*(INDEX(AJ$331:AJ$342,$D1912))</f>
        <v/>
      </c>
      <c r="AK1912" s="47">
        <f>AK1885*Settings!$C$13*(INDEX(AK$331:AK$342,$D1912))</f>
        <v/>
      </c>
      <c r="AL1912" s="47">
        <f>AL1885*Settings!$C$13*(INDEX(AL$331:AL$342,$D1912))</f>
        <v/>
      </c>
      <c r="AM1912" s="47">
        <f>AM1885*Settings!$C$13*(INDEX(AM$331:AM$342,$D1912))</f>
        <v/>
      </c>
      <c r="AN1912" s="47">
        <f>AN1885*Settings!$C$13*(INDEX(AN$331:AN$342,$D1912))</f>
        <v/>
      </c>
      <c r="AO1912" s="47">
        <f>AO1885*Settings!$C$13*(INDEX(AO$331:AO$342,$D1912))</f>
        <v/>
      </c>
      <c r="AP1912" s="47">
        <f>AP1885*Settings!$C$13*(INDEX(AP$331:AP$342,$D1912))</f>
        <v/>
      </c>
      <c r="AQ1912" s="47">
        <f>AQ1885*Settings!$C$13*(INDEX(AQ$331:AQ$342,$D1912))</f>
        <v/>
      </c>
      <c r="AR1912" s="47">
        <f>AR1885*Settings!$C$13*(INDEX(AR$331:AR$342,$D1912))</f>
        <v/>
      </c>
      <c r="AS1912" s="47">
        <f>AS1885*Settings!$C$13*(INDEX(AS$331:AS$342,$D1912))</f>
        <v/>
      </c>
      <c r="AT1912" s="47">
        <f>AT1885*Settings!$C$13*(INDEX(AT$331:AT$342,$D1912))</f>
        <v/>
      </c>
      <c r="AU1912" s="47">
        <f>AU1885*Settings!$C$13*(INDEX(AU$331:AU$342,$D1912))</f>
        <v/>
      </c>
      <c r="AV1912" s="47">
        <f>AV1885*Settings!$C$13*(INDEX(AV$331:AV$342,$D1912))</f>
        <v/>
      </c>
      <c r="AW1912" s="47">
        <f>AW1885*Settings!$C$13*(INDEX(AW$331:AW$342,$D1912))</f>
        <v/>
      </c>
      <c r="AX1912" s="47">
        <f>AX1885*Settings!$C$13*(INDEX(AX$331:AX$342,$D1912))</f>
        <v/>
      </c>
      <c r="AY1912" s="58">
        <f>REVENUE(AY1885,Settings!$C$13,INDEX(AY$331:AY$342,$D1912))</f>
        <v/>
      </c>
    </row>
    <row r="1913" hidden="1" outlineLevel="2"/>
    <row r="1914" hidden="1" outlineLevel="2">
      <c r="A1914" s="14" t="inlineStr">
        <is>
          <t>rnew</t>
        </is>
      </c>
      <c r="B1914" s="14" t="inlineStr">
        <is>
          <t>coa</t>
        </is>
      </c>
      <c r="C1914" s="14" t="inlineStr">
        <is>
          <t>cst</t>
        </is>
      </c>
      <c r="D1914" s="37">
        <f>INDEX(Inputs!$S$5:$S$132,MATCH($B1914&amp;"|"&amp;$C1914,Inputs!$A$5:$A$132,0))</f>
        <v/>
      </c>
      <c r="E1914" s="36" t="n"/>
      <c r="F1914" s="36" t="n"/>
      <c r="G1914" s="36" t="n"/>
      <c r="H1914" s="14">
        <f>INDEX(Variables!$B$5:$B$205,MATCH($A1914,Variables!$A$5:$A$205,0))&amp;IF($C1914="",""," | "&amp;INDEX(Mapping!$B$5:$B$26,MATCH($C1914,Mapping!$A$5:$A$26,0))&amp;" | "&amp;INDEX(Mapping!$B$30:$B$46,MATCH($B1914,Mapping!$A$30:$A$46,0)))</f>
        <v/>
      </c>
      <c r="I1914" s="14">
        <f>INDEX(Variables!$C$5:$C$205,MATCH($A1914,Variables!$A$5:$A$205,0))</f>
        <v/>
      </c>
      <c r="J1914" s="14">
        <f>INDEX(Variables!$E$5:$E$205,MATCH($A1914,Variables!$A$5:$A$205,0))</f>
        <v/>
      </c>
      <c r="K1914" s="11">
        <f>LOWER(Settings!$C$4)&amp;".mit."&amp;$A1914&amp;IF($C1914="","","."&amp;$C1914&amp;"."&amp;$B1914)&amp;IF(INDEX(Variables!$D$5:$D$205,MATCH($A1914,Variables!$A$5:$A$205,0))="","","."&amp;INDEX(Variables!$D$5:$D$205,MATCH($A1914,Variables!$A$5:$A$205,0)))&amp;"."&amp;K$5</f>
        <v/>
      </c>
      <c r="L1914" s="46">
        <f>L1878*Settings!$C$13*(L1824+L1842+L1833*L$195+L1851*$D1914)</f>
        <v/>
      </c>
      <c r="M1914" s="47">
        <f>M1878*Settings!$C$13*(M1824+M1842+M1833*M$195+M1851*$D1914)</f>
        <v/>
      </c>
      <c r="N1914" s="47">
        <f>N1878*Settings!$C$13*(N1824+N1842+N1833*N$195+N1851*$D1914)</f>
        <v/>
      </c>
      <c r="O1914" s="47">
        <f>O1878*Settings!$C$13*(O1824+O1842+O1833*O$195+O1851*$D1914)</f>
        <v/>
      </c>
      <c r="P1914" s="47">
        <f>P1878*Settings!$C$13*(P1824+P1842+P1833*P$195+P1851*$D1914)</f>
        <v/>
      </c>
      <c r="Q1914" s="47">
        <f>Q1878*Settings!$C$13*(Q1824+Q1842+Q1833*Q$195+Q1851*$D1914)</f>
        <v/>
      </c>
      <c r="R1914" s="47">
        <f>R1878*Settings!$C$13*(R1824+R1842+R1833*R$195+R1851*$D1914)</f>
        <v/>
      </c>
      <c r="S1914" s="47">
        <f>S1878*Settings!$C$13*(S1824+S1842+S1833*S$195+S1851*$D1914)</f>
        <v/>
      </c>
      <c r="T1914" s="47">
        <f>T1878*Settings!$C$13*(T1824+T1842+T1833*T$195+T1851*$D1914)</f>
        <v/>
      </c>
      <c r="U1914" s="47">
        <f>U1878*Settings!$C$13*(U1824+U1842+U1833*U$195+U1851*$D1914)</f>
        <v/>
      </c>
      <c r="V1914" s="47">
        <f>V1878*Settings!$C$13*(V1824+V1842+V1833*V$195+V1851*$D1914)</f>
        <v/>
      </c>
      <c r="W1914" s="47">
        <f>W1878*Settings!$C$13*(W1824+W1842+W1833*W$195+W1851*$D1914)</f>
        <v/>
      </c>
      <c r="X1914" s="47">
        <f>X1878*Settings!$C$13*(X1824+X1842+X1833*X$195+X1851*$D1914)</f>
        <v/>
      </c>
      <c r="Y1914" s="47">
        <f>Y1878*Settings!$C$13*(Y1824+Y1842+Y1833*Y$195+Y1851*$D1914)</f>
        <v/>
      </c>
      <c r="Z1914" s="47">
        <f>Z1878*Settings!$C$13*(Z1824+Z1842+Z1833*Z$195+Z1851*$D1914)</f>
        <v/>
      </c>
      <c r="AA1914" s="47">
        <f>AA1878*Settings!$C$13*(AA1824+AA1842+AA1833*AA$195+AA1851*$D1914)</f>
        <v/>
      </c>
      <c r="AB1914" s="47">
        <f>AB1878*Settings!$C$13*(AB1824+AB1842+AB1833*AB$195+AB1851*$D1914)</f>
        <v/>
      </c>
      <c r="AC1914" s="47">
        <f>AC1878*Settings!$C$13*(AC1824+AC1842+AC1833*AC$195+AC1851*$D1914)</f>
        <v/>
      </c>
      <c r="AD1914" s="58">
        <f>REVENUE(AD1878,Settings!$C$13,NEWREVRATE(AD1824,AD1842,AD1833,AD$195,AD1851,$D1914))</f>
        <v/>
      </c>
      <c r="AF1914" s="11">
        <f>LOWER(Settings!$C$4)&amp;".mit."&amp;$A1914&amp;IF($C1914="","","."&amp;$C1914&amp;"."&amp;$B1914)&amp;IF(INDEX(Variables!$D$5:$D$205,MATCH($A1914,Variables!$A$5:$A$205,0))="","","."&amp;INDEX(Variables!$D$5:$D$205,MATCH($A1914,Variables!$A$5:$A$205,0)))&amp;"."&amp;AF$5</f>
        <v/>
      </c>
      <c r="AG1914" s="46">
        <f>AG1878*Settings!$C$13*(AG1824+AG1842+AG1833*AG$195+AG1851*$D1914)</f>
        <v/>
      </c>
      <c r="AH1914" s="47">
        <f>AH1878*Settings!$C$13*(AH1824+AH1842+AH1833*AH$195+AH1851*$D1914)</f>
        <v/>
      </c>
      <c r="AI1914" s="47">
        <f>AI1878*Settings!$C$13*(AI1824+AI1842+AI1833*AI$195+AI1851*$D1914)</f>
        <v/>
      </c>
      <c r="AJ1914" s="47">
        <f>AJ1878*Settings!$C$13*(AJ1824+AJ1842+AJ1833*AJ$195+AJ1851*$D1914)</f>
        <v/>
      </c>
      <c r="AK1914" s="47">
        <f>AK1878*Settings!$C$13*(AK1824+AK1842+AK1833*AK$195+AK1851*$D1914)</f>
        <v/>
      </c>
      <c r="AL1914" s="47">
        <f>AL1878*Settings!$C$13*(AL1824+AL1842+AL1833*AL$195+AL1851*$D1914)</f>
        <v/>
      </c>
      <c r="AM1914" s="47">
        <f>AM1878*Settings!$C$13*(AM1824+AM1842+AM1833*AM$195+AM1851*$D1914)</f>
        <v/>
      </c>
      <c r="AN1914" s="47">
        <f>AN1878*Settings!$C$13*(AN1824+AN1842+AN1833*AN$195+AN1851*$D1914)</f>
        <v/>
      </c>
      <c r="AO1914" s="47">
        <f>AO1878*Settings!$C$13*(AO1824+AO1842+AO1833*AO$195+AO1851*$D1914)</f>
        <v/>
      </c>
      <c r="AP1914" s="47">
        <f>AP1878*Settings!$C$13*(AP1824+AP1842+AP1833*AP$195+AP1851*$D1914)</f>
        <v/>
      </c>
      <c r="AQ1914" s="47">
        <f>AQ1878*Settings!$C$13*(AQ1824+AQ1842+AQ1833*AQ$195+AQ1851*$D1914)</f>
        <v/>
      </c>
      <c r="AR1914" s="47">
        <f>AR1878*Settings!$C$13*(AR1824+AR1842+AR1833*AR$195+AR1851*$D1914)</f>
        <v/>
      </c>
      <c r="AS1914" s="47">
        <f>AS1878*Settings!$C$13*(AS1824+AS1842+AS1833*AS$195+AS1851*$D1914)</f>
        <v/>
      </c>
      <c r="AT1914" s="47">
        <f>AT1878*Settings!$C$13*(AT1824+AT1842+AT1833*AT$195+AT1851*$D1914)</f>
        <v/>
      </c>
      <c r="AU1914" s="47">
        <f>AU1878*Settings!$C$13*(AU1824+AU1842+AU1833*AU$195+AU1851*$D1914)</f>
        <v/>
      </c>
      <c r="AV1914" s="47">
        <f>AV1878*Settings!$C$13*(AV1824+AV1842+AV1833*AV$195+AV1851*$D1914)</f>
        <v/>
      </c>
      <c r="AW1914" s="47">
        <f>AW1878*Settings!$C$13*(AW1824+AW1842+AW1833*AW$195+AW1851*$D1914)</f>
        <v/>
      </c>
      <c r="AX1914" s="47">
        <f>AX1878*Settings!$C$13*(AX1824+AX1842+AX1833*AX$195+AX1851*$D1914)</f>
        <v/>
      </c>
      <c r="AY1914" s="58">
        <f>REVENUE(AY1878,Settings!$C$13,NEWREVRATE(AY1824,AY1842,AY1833,AY$195,AY1851,$D1914))</f>
        <v/>
      </c>
    </row>
    <row r="1915" hidden="1" outlineLevel="2">
      <c r="A1915" s="14" t="inlineStr">
        <is>
          <t>rnew</t>
        </is>
      </c>
      <c r="B1915" s="14" t="inlineStr">
        <is>
          <t>nga</t>
        </is>
      </c>
      <c r="C1915" s="14" t="inlineStr">
        <is>
          <t>cst</t>
        </is>
      </c>
      <c r="D1915" s="37">
        <f>INDEX(Inputs!$S$5:$S$132,MATCH($B1915&amp;"|"&amp;$C1915,Inputs!$A$5:$A$132,0))</f>
        <v/>
      </c>
      <c r="E1915" s="36" t="n"/>
      <c r="F1915" s="36" t="n"/>
      <c r="G1915" s="36" t="n"/>
      <c r="H1915" s="14">
        <f>INDEX(Variables!$B$5:$B$205,MATCH($A1915,Variables!$A$5:$A$205,0))&amp;IF($C1915="",""," | "&amp;INDEX(Mapping!$B$5:$B$26,MATCH($C1915,Mapping!$A$5:$A$26,0))&amp;" | "&amp;INDEX(Mapping!$B$30:$B$46,MATCH($B1915,Mapping!$A$30:$A$46,0)))</f>
        <v/>
      </c>
      <c r="I1915" s="14">
        <f>INDEX(Variables!$C$5:$C$205,MATCH($A1915,Variables!$A$5:$A$205,0))</f>
        <v/>
      </c>
      <c r="J1915" s="14">
        <f>INDEX(Variables!$E$5:$E$205,MATCH($A1915,Variables!$A$5:$A$205,0))</f>
        <v/>
      </c>
      <c r="K1915" s="11">
        <f>LOWER(Settings!$C$4)&amp;".mit."&amp;$A1915&amp;IF($C1915="","","."&amp;$C1915&amp;"."&amp;$B1915)&amp;IF(INDEX(Variables!$D$5:$D$205,MATCH($A1915,Variables!$A$5:$A$205,0))="","","."&amp;INDEX(Variables!$D$5:$D$205,MATCH($A1915,Variables!$A$5:$A$205,0)))&amp;"."&amp;K$5</f>
        <v/>
      </c>
      <c r="L1915" s="46">
        <f>L1879*Settings!$C$13*(L1825+L1843+L1834*L$195+L1852*$D1915)</f>
        <v/>
      </c>
      <c r="M1915" s="47">
        <f>M1879*Settings!$C$13*(M1825+M1843+M1834*M$195+M1852*$D1915)</f>
        <v/>
      </c>
      <c r="N1915" s="47">
        <f>N1879*Settings!$C$13*(N1825+N1843+N1834*N$195+N1852*$D1915)</f>
        <v/>
      </c>
      <c r="O1915" s="47">
        <f>O1879*Settings!$C$13*(O1825+O1843+O1834*O$195+O1852*$D1915)</f>
        <v/>
      </c>
      <c r="P1915" s="47">
        <f>P1879*Settings!$C$13*(P1825+P1843+P1834*P$195+P1852*$D1915)</f>
        <v/>
      </c>
      <c r="Q1915" s="47">
        <f>Q1879*Settings!$C$13*(Q1825+Q1843+Q1834*Q$195+Q1852*$D1915)</f>
        <v/>
      </c>
      <c r="R1915" s="47">
        <f>R1879*Settings!$C$13*(R1825+R1843+R1834*R$195+R1852*$D1915)</f>
        <v/>
      </c>
      <c r="S1915" s="47">
        <f>S1879*Settings!$C$13*(S1825+S1843+S1834*S$195+S1852*$D1915)</f>
        <v/>
      </c>
      <c r="T1915" s="47">
        <f>T1879*Settings!$C$13*(T1825+T1843+T1834*T$195+T1852*$D1915)</f>
        <v/>
      </c>
      <c r="U1915" s="47">
        <f>U1879*Settings!$C$13*(U1825+U1843+U1834*U$195+U1852*$D1915)</f>
        <v/>
      </c>
      <c r="V1915" s="47">
        <f>V1879*Settings!$C$13*(V1825+V1843+V1834*V$195+V1852*$D1915)</f>
        <v/>
      </c>
      <c r="W1915" s="47">
        <f>W1879*Settings!$C$13*(W1825+W1843+W1834*W$195+W1852*$D1915)</f>
        <v/>
      </c>
      <c r="X1915" s="47">
        <f>X1879*Settings!$C$13*(X1825+X1843+X1834*X$195+X1852*$D1915)</f>
        <v/>
      </c>
      <c r="Y1915" s="47">
        <f>Y1879*Settings!$C$13*(Y1825+Y1843+Y1834*Y$195+Y1852*$D1915)</f>
        <v/>
      </c>
      <c r="Z1915" s="47">
        <f>Z1879*Settings!$C$13*(Z1825+Z1843+Z1834*Z$195+Z1852*$D1915)</f>
        <v/>
      </c>
      <c r="AA1915" s="47">
        <f>AA1879*Settings!$C$13*(AA1825+AA1843+AA1834*AA$195+AA1852*$D1915)</f>
        <v/>
      </c>
      <c r="AB1915" s="47">
        <f>AB1879*Settings!$C$13*(AB1825+AB1843+AB1834*AB$195+AB1852*$D1915)</f>
        <v/>
      </c>
      <c r="AC1915" s="47">
        <f>AC1879*Settings!$C$13*(AC1825+AC1843+AC1834*AC$195+AC1852*$D1915)</f>
        <v/>
      </c>
      <c r="AD1915" s="58">
        <f>REVENUE(AD1879,Settings!$C$13,NEWREVRATE(AD1825,AD1843,AD1834,AD$195,AD1852,$D1915))</f>
        <v/>
      </c>
      <c r="AF1915" s="11">
        <f>LOWER(Settings!$C$4)&amp;".mit."&amp;$A1915&amp;IF($C1915="","","."&amp;$C1915&amp;"."&amp;$B1915)&amp;IF(INDEX(Variables!$D$5:$D$205,MATCH($A1915,Variables!$A$5:$A$205,0))="","","."&amp;INDEX(Variables!$D$5:$D$205,MATCH($A1915,Variables!$A$5:$A$205,0)))&amp;"."&amp;AF$5</f>
        <v/>
      </c>
      <c r="AG1915" s="46">
        <f>AG1879*Settings!$C$13*(AG1825+AG1843+AG1834*AG$195+AG1852*$D1915)</f>
        <v/>
      </c>
      <c r="AH1915" s="47">
        <f>AH1879*Settings!$C$13*(AH1825+AH1843+AH1834*AH$195+AH1852*$D1915)</f>
        <v/>
      </c>
      <c r="AI1915" s="47">
        <f>AI1879*Settings!$C$13*(AI1825+AI1843+AI1834*AI$195+AI1852*$D1915)</f>
        <v/>
      </c>
      <c r="AJ1915" s="47">
        <f>AJ1879*Settings!$C$13*(AJ1825+AJ1843+AJ1834*AJ$195+AJ1852*$D1915)</f>
        <v/>
      </c>
      <c r="AK1915" s="47">
        <f>AK1879*Settings!$C$13*(AK1825+AK1843+AK1834*AK$195+AK1852*$D1915)</f>
        <v/>
      </c>
      <c r="AL1915" s="47">
        <f>AL1879*Settings!$C$13*(AL1825+AL1843+AL1834*AL$195+AL1852*$D1915)</f>
        <v/>
      </c>
      <c r="AM1915" s="47">
        <f>AM1879*Settings!$C$13*(AM1825+AM1843+AM1834*AM$195+AM1852*$D1915)</f>
        <v/>
      </c>
      <c r="AN1915" s="47">
        <f>AN1879*Settings!$C$13*(AN1825+AN1843+AN1834*AN$195+AN1852*$D1915)</f>
        <v/>
      </c>
      <c r="AO1915" s="47">
        <f>AO1879*Settings!$C$13*(AO1825+AO1843+AO1834*AO$195+AO1852*$D1915)</f>
        <v/>
      </c>
      <c r="AP1915" s="47">
        <f>AP1879*Settings!$C$13*(AP1825+AP1843+AP1834*AP$195+AP1852*$D1915)</f>
        <v/>
      </c>
      <c r="AQ1915" s="47">
        <f>AQ1879*Settings!$C$13*(AQ1825+AQ1843+AQ1834*AQ$195+AQ1852*$D1915)</f>
        <v/>
      </c>
      <c r="AR1915" s="47">
        <f>AR1879*Settings!$C$13*(AR1825+AR1843+AR1834*AR$195+AR1852*$D1915)</f>
        <v/>
      </c>
      <c r="AS1915" s="47">
        <f>AS1879*Settings!$C$13*(AS1825+AS1843+AS1834*AS$195+AS1852*$D1915)</f>
        <v/>
      </c>
      <c r="AT1915" s="47">
        <f>AT1879*Settings!$C$13*(AT1825+AT1843+AT1834*AT$195+AT1852*$D1915)</f>
        <v/>
      </c>
      <c r="AU1915" s="47">
        <f>AU1879*Settings!$C$13*(AU1825+AU1843+AU1834*AU$195+AU1852*$D1915)</f>
        <v/>
      </c>
      <c r="AV1915" s="47">
        <f>AV1879*Settings!$C$13*(AV1825+AV1843+AV1834*AV$195+AV1852*$D1915)</f>
        <v/>
      </c>
      <c r="AW1915" s="47">
        <f>AW1879*Settings!$C$13*(AW1825+AW1843+AW1834*AW$195+AW1852*$D1915)</f>
        <v/>
      </c>
      <c r="AX1915" s="47">
        <f>AX1879*Settings!$C$13*(AX1825+AX1843+AX1834*AX$195+AX1852*$D1915)</f>
        <v/>
      </c>
      <c r="AY1915" s="58">
        <f>REVENUE(AY1879,Settings!$C$13,NEWREVRATE(AY1825,AY1843,AY1834,AY$195,AY1852,$D1915))</f>
        <v/>
      </c>
    </row>
    <row r="1916" hidden="1" outlineLevel="2">
      <c r="A1916" s="14" t="inlineStr">
        <is>
          <t>rnew</t>
        </is>
      </c>
      <c r="B1916" s="14" t="inlineStr">
        <is>
          <t>gso</t>
        </is>
      </c>
      <c r="C1916" s="14" t="inlineStr">
        <is>
          <t>cst</t>
        </is>
      </c>
      <c r="D1916" s="37">
        <f>INDEX(Inputs!$S$5:$S$132,MATCH($B1916&amp;"|"&amp;$C1916,Inputs!$A$5:$A$132,0))</f>
        <v/>
      </c>
      <c r="E1916" s="36" t="n"/>
      <c r="F1916" s="36" t="n"/>
      <c r="G1916" s="36" t="n"/>
      <c r="H1916" s="14">
        <f>INDEX(Variables!$B$5:$B$205,MATCH($A1916,Variables!$A$5:$A$205,0))&amp;IF($C1916="",""," | "&amp;INDEX(Mapping!$B$5:$B$26,MATCH($C1916,Mapping!$A$5:$A$26,0))&amp;" | "&amp;INDEX(Mapping!$B$30:$B$46,MATCH($B1916,Mapping!$A$30:$A$46,0)))</f>
        <v/>
      </c>
      <c r="I1916" s="14">
        <f>INDEX(Variables!$C$5:$C$205,MATCH($A1916,Variables!$A$5:$A$205,0))</f>
        <v/>
      </c>
      <c r="J1916" s="14">
        <f>INDEX(Variables!$E$5:$E$205,MATCH($A1916,Variables!$A$5:$A$205,0))</f>
        <v/>
      </c>
      <c r="K1916" s="11">
        <f>LOWER(Settings!$C$4)&amp;".mit."&amp;$A1916&amp;IF($C1916="","","."&amp;$C1916&amp;"."&amp;$B1916)&amp;IF(INDEX(Variables!$D$5:$D$205,MATCH($A1916,Variables!$A$5:$A$205,0))="","","."&amp;INDEX(Variables!$D$5:$D$205,MATCH($A1916,Variables!$A$5:$A$205,0)))&amp;"."&amp;K$5</f>
        <v/>
      </c>
      <c r="L1916" s="46">
        <f>L1880*Settings!$C$13*(L1826+L1844+L1835*L$195+L1853*$D1916)</f>
        <v/>
      </c>
      <c r="M1916" s="47">
        <f>M1880*Settings!$C$13*(M1826+M1844+M1835*M$195+M1853*$D1916)</f>
        <v/>
      </c>
      <c r="N1916" s="47">
        <f>N1880*Settings!$C$13*(N1826+N1844+N1835*N$195+N1853*$D1916)</f>
        <v/>
      </c>
      <c r="O1916" s="47">
        <f>O1880*Settings!$C$13*(O1826+O1844+O1835*O$195+O1853*$D1916)</f>
        <v/>
      </c>
      <c r="P1916" s="47">
        <f>P1880*Settings!$C$13*(P1826+P1844+P1835*P$195+P1853*$D1916)</f>
        <v/>
      </c>
      <c r="Q1916" s="47">
        <f>Q1880*Settings!$C$13*(Q1826+Q1844+Q1835*Q$195+Q1853*$D1916)</f>
        <v/>
      </c>
      <c r="R1916" s="47">
        <f>R1880*Settings!$C$13*(R1826+R1844+R1835*R$195+R1853*$D1916)</f>
        <v/>
      </c>
      <c r="S1916" s="47">
        <f>S1880*Settings!$C$13*(S1826+S1844+S1835*S$195+S1853*$D1916)</f>
        <v/>
      </c>
      <c r="T1916" s="47">
        <f>T1880*Settings!$C$13*(T1826+T1844+T1835*T$195+T1853*$D1916)</f>
        <v/>
      </c>
      <c r="U1916" s="47">
        <f>U1880*Settings!$C$13*(U1826+U1844+U1835*U$195+U1853*$D1916)</f>
        <v/>
      </c>
      <c r="V1916" s="47">
        <f>V1880*Settings!$C$13*(V1826+V1844+V1835*V$195+V1853*$D1916)</f>
        <v/>
      </c>
      <c r="W1916" s="47">
        <f>W1880*Settings!$C$13*(W1826+W1844+W1835*W$195+W1853*$D1916)</f>
        <v/>
      </c>
      <c r="X1916" s="47">
        <f>X1880*Settings!$C$13*(X1826+X1844+X1835*X$195+X1853*$D1916)</f>
        <v/>
      </c>
      <c r="Y1916" s="47">
        <f>Y1880*Settings!$C$13*(Y1826+Y1844+Y1835*Y$195+Y1853*$D1916)</f>
        <v/>
      </c>
      <c r="Z1916" s="47">
        <f>Z1880*Settings!$C$13*(Z1826+Z1844+Z1835*Z$195+Z1853*$D1916)</f>
        <v/>
      </c>
      <c r="AA1916" s="47">
        <f>AA1880*Settings!$C$13*(AA1826+AA1844+AA1835*AA$195+AA1853*$D1916)</f>
        <v/>
      </c>
      <c r="AB1916" s="47">
        <f>AB1880*Settings!$C$13*(AB1826+AB1844+AB1835*AB$195+AB1853*$D1916)</f>
        <v/>
      </c>
      <c r="AC1916" s="47">
        <f>AC1880*Settings!$C$13*(AC1826+AC1844+AC1835*AC$195+AC1853*$D1916)</f>
        <v/>
      </c>
      <c r="AD1916" s="58">
        <f>REVENUE(AD1880,Settings!$C$13,NEWREVRATE(AD1826,AD1844,AD1835,AD$195,AD1853,$D1916))</f>
        <v/>
      </c>
      <c r="AF1916" s="11">
        <f>LOWER(Settings!$C$4)&amp;".mit."&amp;$A1916&amp;IF($C1916="","","."&amp;$C1916&amp;"."&amp;$B1916)&amp;IF(INDEX(Variables!$D$5:$D$205,MATCH($A1916,Variables!$A$5:$A$205,0))="","","."&amp;INDEX(Variables!$D$5:$D$205,MATCH($A1916,Variables!$A$5:$A$205,0)))&amp;"."&amp;AF$5</f>
        <v/>
      </c>
      <c r="AG1916" s="46">
        <f>AG1880*Settings!$C$13*(AG1826+AG1844+AG1835*AG$195+AG1853*$D1916)</f>
        <v/>
      </c>
      <c r="AH1916" s="47">
        <f>AH1880*Settings!$C$13*(AH1826+AH1844+AH1835*AH$195+AH1853*$D1916)</f>
        <v/>
      </c>
      <c r="AI1916" s="47">
        <f>AI1880*Settings!$C$13*(AI1826+AI1844+AI1835*AI$195+AI1853*$D1916)</f>
        <v/>
      </c>
      <c r="AJ1916" s="47">
        <f>AJ1880*Settings!$C$13*(AJ1826+AJ1844+AJ1835*AJ$195+AJ1853*$D1916)</f>
        <v/>
      </c>
      <c r="AK1916" s="47">
        <f>AK1880*Settings!$C$13*(AK1826+AK1844+AK1835*AK$195+AK1853*$D1916)</f>
        <v/>
      </c>
      <c r="AL1916" s="47">
        <f>AL1880*Settings!$C$13*(AL1826+AL1844+AL1835*AL$195+AL1853*$D1916)</f>
        <v/>
      </c>
      <c r="AM1916" s="47">
        <f>AM1880*Settings!$C$13*(AM1826+AM1844+AM1835*AM$195+AM1853*$D1916)</f>
        <v/>
      </c>
      <c r="AN1916" s="47">
        <f>AN1880*Settings!$C$13*(AN1826+AN1844+AN1835*AN$195+AN1853*$D1916)</f>
        <v/>
      </c>
      <c r="AO1916" s="47">
        <f>AO1880*Settings!$C$13*(AO1826+AO1844+AO1835*AO$195+AO1853*$D1916)</f>
        <v/>
      </c>
      <c r="AP1916" s="47">
        <f>AP1880*Settings!$C$13*(AP1826+AP1844+AP1835*AP$195+AP1853*$D1916)</f>
        <v/>
      </c>
      <c r="AQ1916" s="47">
        <f>AQ1880*Settings!$C$13*(AQ1826+AQ1844+AQ1835*AQ$195+AQ1853*$D1916)</f>
        <v/>
      </c>
      <c r="AR1916" s="47">
        <f>AR1880*Settings!$C$13*(AR1826+AR1844+AR1835*AR$195+AR1853*$D1916)</f>
        <v/>
      </c>
      <c r="AS1916" s="47">
        <f>AS1880*Settings!$C$13*(AS1826+AS1844+AS1835*AS$195+AS1853*$D1916)</f>
        <v/>
      </c>
      <c r="AT1916" s="47">
        <f>AT1880*Settings!$C$13*(AT1826+AT1844+AT1835*AT$195+AT1853*$D1916)</f>
        <v/>
      </c>
      <c r="AU1916" s="47">
        <f>AU1880*Settings!$C$13*(AU1826+AU1844+AU1835*AU$195+AU1853*$D1916)</f>
        <v/>
      </c>
      <c r="AV1916" s="47">
        <f>AV1880*Settings!$C$13*(AV1826+AV1844+AV1835*AV$195+AV1853*$D1916)</f>
        <v/>
      </c>
      <c r="AW1916" s="47">
        <f>AW1880*Settings!$C$13*(AW1826+AW1844+AW1835*AW$195+AW1853*$D1916)</f>
        <v/>
      </c>
      <c r="AX1916" s="47">
        <f>AX1880*Settings!$C$13*(AX1826+AX1844+AX1835*AX$195+AX1853*$D1916)</f>
        <v/>
      </c>
      <c r="AY1916" s="58">
        <f>REVENUE(AY1880,Settings!$C$13,NEWREVRATE(AY1826,AY1844,AY1835,AY$195,AY1853,$D1916))</f>
        <v/>
      </c>
    </row>
    <row r="1917" hidden="1" outlineLevel="2">
      <c r="A1917" s="14" t="inlineStr">
        <is>
          <t>rnew</t>
        </is>
      </c>
      <c r="B1917" s="14" t="inlineStr">
        <is>
          <t>die</t>
        </is>
      </c>
      <c r="C1917" s="14" t="inlineStr">
        <is>
          <t>cst</t>
        </is>
      </c>
      <c r="D1917" s="37">
        <f>INDEX(Inputs!$S$5:$S$132,MATCH($B1917&amp;"|"&amp;$C1917,Inputs!$A$5:$A$132,0))</f>
        <v/>
      </c>
      <c r="E1917" s="36" t="n"/>
      <c r="F1917" s="36" t="n"/>
      <c r="G1917" s="36" t="n"/>
      <c r="H1917" s="14">
        <f>INDEX(Variables!$B$5:$B$205,MATCH($A1917,Variables!$A$5:$A$205,0))&amp;IF($C1917="",""," | "&amp;INDEX(Mapping!$B$5:$B$26,MATCH($C1917,Mapping!$A$5:$A$26,0))&amp;" | "&amp;INDEX(Mapping!$B$30:$B$46,MATCH($B1917,Mapping!$A$30:$A$46,0)))</f>
        <v/>
      </c>
      <c r="I1917" s="14">
        <f>INDEX(Variables!$C$5:$C$205,MATCH($A1917,Variables!$A$5:$A$205,0))</f>
        <v/>
      </c>
      <c r="J1917" s="14">
        <f>INDEX(Variables!$E$5:$E$205,MATCH($A1917,Variables!$A$5:$A$205,0))</f>
        <v/>
      </c>
      <c r="K1917" s="11">
        <f>LOWER(Settings!$C$4)&amp;".mit."&amp;$A1917&amp;IF($C1917="","","."&amp;$C1917&amp;"."&amp;$B1917)&amp;IF(INDEX(Variables!$D$5:$D$205,MATCH($A1917,Variables!$A$5:$A$205,0))="","","."&amp;INDEX(Variables!$D$5:$D$205,MATCH($A1917,Variables!$A$5:$A$205,0)))&amp;"."&amp;K$5</f>
        <v/>
      </c>
      <c r="L1917" s="46">
        <f>L1881*Settings!$C$13*(L1827+L1845+L1836*L$195+L1854*$D1917)</f>
        <v/>
      </c>
      <c r="M1917" s="47">
        <f>M1881*Settings!$C$13*(M1827+M1845+M1836*M$195+M1854*$D1917)</f>
        <v/>
      </c>
      <c r="N1917" s="47">
        <f>N1881*Settings!$C$13*(N1827+N1845+N1836*N$195+N1854*$D1917)</f>
        <v/>
      </c>
      <c r="O1917" s="47">
        <f>O1881*Settings!$C$13*(O1827+O1845+O1836*O$195+O1854*$D1917)</f>
        <v/>
      </c>
      <c r="P1917" s="47">
        <f>P1881*Settings!$C$13*(P1827+P1845+P1836*P$195+P1854*$D1917)</f>
        <v/>
      </c>
      <c r="Q1917" s="47">
        <f>Q1881*Settings!$C$13*(Q1827+Q1845+Q1836*Q$195+Q1854*$D1917)</f>
        <v/>
      </c>
      <c r="R1917" s="47">
        <f>R1881*Settings!$C$13*(R1827+R1845+R1836*R$195+R1854*$D1917)</f>
        <v/>
      </c>
      <c r="S1917" s="47">
        <f>S1881*Settings!$C$13*(S1827+S1845+S1836*S$195+S1854*$D1917)</f>
        <v/>
      </c>
      <c r="T1917" s="47">
        <f>T1881*Settings!$C$13*(T1827+T1845+T1836*T$195+T1854*$D1917)</f>
        <v/>
      </c>
      <c r="U1917" s="47">
        <f>U1881*Settings!$C$13*(U1827+U1845+U1836*U$195+U1854*$D1917)</f>
        <v/>
      </c>
      <c r="V1917" s="47">
        <f>V1881*Settings!$C$13*(V1827+V1845+V1836*V$195+V1854*$D1917)</f>
        <v/>
      </c>
      <c r="W1917" s="47">
        <f>W1881*Settings!$C$13*(W1827+W1845+W1836*W$195+W1854*$D1917)</f>
        <v/>
      </c>
      <c r="X1917" s="47">
        <f>X1881*Settings!$C$13*(X1827+X1845+X1836*X$195+X1854*$D1917)</f>
        <v/>
      </c>
      <c r="Y1917" s="47">
        <f>Y1881*Settings!$C$13*(Y1827+Y1845+Y1836*Y$195+Y1854*$D1917)</f>
        <v/>
      </c>
      <c r="Z1917" s="47">
        <f>Z1881*Settings!$C$13*(Z1827+Z1845+Z1836*Z$195+Z1854*$D1917)</f>
        <v/>
      </c>
      <c r="AA1917" s="47">
        <f>AA1881*Settings!$C$13*(AA1827+AA1845+AA1836*AA$195+AA1854*$D1917)</f>
        <v/>
      </c>
      <c r="AB1917" s="47">
        <f>AB1881*Settings!$C$13*(AB1827+AB1845+AB1836*AB$195+AB1854*$D1917)</f>
        <v/>
      </c>
      <c r="AC1917" s="47">
        <f>AC1881*Settings!$C$13*(AC1827+AC1845+AC1836*AC$195+AC1854*$D1917)</f>
        <v/>
      </c>
      <c r="AD1917" s="58">
        <f>REVENUE(AD1881,Settings!$C$13,NEWREVRATE(AD1827,AD1845,AD1836,AD$195,AD1854,$D1917))</f>
        <v/>
      </c>
      <c r="AF1917" s="11">
        <f>LOWER(Settings!$C$4)&amp;".mit."&amp;$A1917&amp;IF($C1917="","","."&amp;$C1917&amp;"."&amp;$B1917)&amp;IF(INDEX(Variables!$D$5:$D$205,MATCH($A1917,Variables!$A$5:$A$205,0))="","","."&amp;INDEX(Variables!$D$5:$D$205,MATCH($A1917,Variables!$A$5:$A$205,0)))&amp;"."&amp;AF$5</f>
        <v/>
      </c>
      <c r="AG1917" s="46">
        <f>AG1881*Settings!$C$13*(AG1827+AG1845+AG1836*AG$195+AG1854*$D1917)</f>
        <v/>
      </c>
      <c r="AH1917" s="47">
        <f>AH1881*Settings!$C$13*(AH1827+AH1845+AH1836*AH$195+AH1854*$D1917)</f>
        <v/>
      </c>
      <c r="AI1917" s="47">
        <f>AI1881*Settings!$C$13*(AI1827+AI1845+AI1836*AI$195+AI1854*$D1917)</f>
        <v/>
      </c>
      <c r="AJ1917" s="47">
        <f>AJ1881*Settings!$C$13*(AJ1827+AJ1845+AJ1836*AJ$195+AJ1854*$D1917)</f>
        <v/>
      </c>
      <c r="AK1917" s="47">
        <f>AK1881*Settings!$C$13*(AK1827+AK1845+AK1836*AK$195+AK1854*$D1917)</f>
        <v/>
      </c>
      <c r="AL1917" s="47">
        <f>AL1881*Settings!$C$13*(AL1827+AL1845+AL1836*AL$195+AL1854*$D1917)</f>
        <v/>
      </c>
      <c r="AM1917" s="47">
        <f>AM1881*Settings!$C$13*(AM1827+AM1845+AM1836*AM$195+AM1854*$D1917)</f>
        <v/>
      </c>
      <c r="AN1917" s="47">
        <f>AN1881*Settings!$C$13*(AN1827+AN1845+AN1836*AN$195+AN1854*$D1917)</f>
        <v/>
      </c>
      <c r="AO1917" s="47">
        <f>AO1881*Settings!$C$13*(AO1827+AO1845+AO1836*AO$195+AO1854*$D1917)</f>
        <v/>
      </c>
      <c r="AP1917" s="47">
        <f>AP1881*Settings!$C$13*(AP1827+AP1845+AP1836*AP$195+AP1854*$D1917)</f>
        <v/>
      </c>
      <c r="AQ1917" s="47">
        <f>AQ1881*Settings!$C$13*(AQ1827+AQ1845+AQ1836*AQ$195+AQ1854*$D1917)</f>
        <v/>
      </c>
      <c r="AR1917" s="47">
        <f>AR1881*Settings!$C$13*(AR1827+AR1845+AR1836*AR$195+AR1854*$D1917)</f>
        <v/>
      </c>
      <c r="AS1917" s="47">
        <f>AS1881*Settings!$C$13*(AS1827+AS1845+AS1836*AS$195+AS1854*$D1917)</f>
        <v/>
      </c>
      <c r="AT1917" s="47">
        <f>AT1881*Settings!$C$13*(AT1827+AT1845+AT1836*AT$195+AT1854*$D1917)</f>
        <v/>
      </c>
      <c r="AU1917" s="47">
        <f>AU1881*Settings!$C$13*(AU1827+AU1845+AU1836*AU$195+AU1854*$D1917)</f>
        <v/>
      </c>
      <c r="AV1917" s="47">
        <f>AV1881*Settings!$C$13*(AV1827+AV1845+AV1836*AV$195+AV1854*$D1917)</f>
        <v/>
      </c>
      <c r="AW1917" s="47">
        <f>AW1881*Settings!$C$13*(AW1827+AW1845+AW1836*AW$195+AW1854*$D1917)</f>
        <v/>
      </c>
      <c r="AX1917" s="47">
        <f>AX1881*Settings!$C$13*(AX1827+AX1845+AX1836*AX$195+AX1854*$D1917)</f>
        <v/>
      </c>
      <c r="AY1917" s="58">
        <f>REVENUE(AY1881,Settings!$C$13,NEWREVRATE(AY1827,AY1845,AY1836,AY$195,AY1854,$D1917))</f>
        <v/>
      </c>
    </row>
    <row r="1918" hidden="1" outlineLevel="2">
      <c r="A1918" s="14" t="inlineStr">
        <is>
          <t>rnew</t>
        </is>
      </c>
      <c r="B1918" s="14" t="inlineStr">
        <is>
          <t>lpg</t>
        </is>
      </c>
      <c r="C1918" s="14" t="inlineStr">
        <is>
          <t>cst</t>
        </is>
      </c>
      <c r="D1918" s="37">
        <f>INDEX(Inputs!$S$5:$S$132,MATCH($B1918&amp;"|"&amp;$C1918,Inputs!$A$5:$A$132,0))</f>
        <v/>
      </c>
      <c r="E1918" s="36" t="n"/>
      <c r="F1918" s="36" t="n"/>
      <c r="G1918" s="36" t="n"/>
      <c r="H1918" s="14">
        <f>INDEX(Variables!$B$5:$B$205,MATCH($A1918,Variables!$A$5:$A$205,0))&amp;IF($C1918="",""," | "&amp;INDEX(Mapping!$B$5:$B$26,MATCH($C1918,Mapping!$A$5:$A$26,0))&amp;" | "&amp;INDEX(Mapping!$B$30:$B$46,MATCH($B1918,Mapping!$A$30:$A$46,0)))</f>
        <v/>
      </c>
      <c r="I1918" s="14">
        <f>INDEX(Variables!$C$5:$C$205,MATCH($A1918,Variables!$A$5:$A$205,0))</f>
        <v/>
      </c>
      <c r="J1918" s="14">
        <f>INDEX(Variables!$E$5:$E$205,MATCH($A1918,Variables!$A$5:$A$205,0))</f>
        <v/>
      </c>
      <c r="K1918" s="11">
        <f>LOWER(Settings!$C$4)&amp;".mit."&amp;$A1918&amp;IF($C1918="","","."&amp;$C1918&amp;"."&amp;$B1918)&amp;IF(INDEX(Variables!$D$5:$D$205,MATCH($A1918,Variables!$A$5:$A$205,0))="","","."&amp;INDEX(Variables!$D$5:$D$205,MATCH($A1918,Variables!$A$5:$A$205,0)))&amp;"."&amp;K$5</f>
        <v/>
      </c>
      <c r="L1918" s="46">
        <f>L1882*Settings!$C$13*(L1828+L1846+L1837*L$195+L1855*$D1918)</f>
        <v/>
      </c>
      <c r="M1918" s="47">
        <f>M1882*Settings!$C$13*(M1828+M1846+M1837*M$195+M1855*$D1918)</f>
        <v/>
      </c>
      <c r="N1918" s="47">
        <f>N1882*Settings!$C$13*(N1828+N1846+N1837*N$195+N1855*$D1918)</f>
        <v/>
      </c>
      <c r="O1918" s="47">
        <f>O1882*Settings!$C$13*(O1828+O1846+O1837*O$195+O1855*$D1918)</f>
        <v/>
      </c>
      <c r="P1918" s="47">
        <f>P1882*Settings!$C$13*(P1828+P1846+P1837*P$195+P1855*$D1918)</f>
        <v/>
      </c>
      <c r="Q1918" s="47">
        <f>Q1882*Settings!$C$13*(Q1828+Q1846+Q1837*Q$195+Q1855*$D1918)</f>
        <v/>
      </c>
      <c r="R1918" s="47">
        <f>R1882*Settings!$C$13*(R1828+R1846+R1837*R$195+R1855*$D1918)</f>
        <v/>
      </c>
      <c r="S1918" s="47">
        <f>S1882*Settings!$C$13*(S1828+S1846+S1837*S$195+S1855*$D1918)</f>
        <v/>
      </c>
      <c r="T1918" s="47">
        <f>T1882*Settings!$C$13*(T1828+T1846+T1837*T$195+T1855*$D1918)</f>
        <v/>
      </c>
      <c r="U1918" s="47">
        <f>U1882*Settings!$C$13*(U1828+U1846+U1837*U$195+U1855*$D1918)</f>
        <v/>
      </c>
      <c r="V1918" s="47">
        <f>V1882*Settings!$C$13*(V1828+V1846+V1837*V$195+V1855*$D1918)</f>
        <v/>
      </c>
      <c r="W1918" s="47">
        <f>W1882*Settings!$C$13*(W1828+W1846+W1837*W$195+W1855*$D1918)</f>
        <v/>
      </c>
      <c r="X1918" s="47">
        <f>X1882*Settings!$C$13*(X1828+X1846+X1837*X$195+X1855*$D1918)</f>
        <v/>
      </c>
      <c r="Y1918" s="47">
        <f>Y1882*Settings!$C$13*(Y1828+Y1846+Y1837*Y$195+Y1855*$D1918)</f>
        <v/>
      </c>
      <c r="Z1918" s="47">
        <f>Z1882*Settings!$C$13*(Z1828+Z1846+Z1837*Z$195+Z1855*$D1918)</f>
        <v/>
      </c>
      <c r="AA1918" s="47">
        <f>AA1882*Settings!$C$13*(AA1828+AA1846+AA1837*AA$195+AA1855*$D1918)</f>
        <v/>
      </c>
      <c r="AB1918" s="47">
        <f>AB1882*Settings!$C$13*(AB1828+AB1846+AB1837*AB$195+AB1855*$D1918)</f>
        <v/>
      </c>
      <c r="AC1918" s="47">
        <f>AC1882*Settings!$C$13*(AC1828+AC1846+AC1837*AC$195+AC1855*$D1918)</f>
        <v/>
      </c>
      <c r="AD1918" s="58">
        <f>REVENUE(AD1882,Settings!$C$13,NEWREVRATE(AD1828,AD1846,AD1837,AD$195,AD1855,$D1918))</f>
        <v/>
      </c>
      <c r="AF1918" s="11">
        <f>LOWER(Settings!$C$4)&amp;".mit."&amp;$A1918&amp;IF($C1918="","","."&amp;$C1918&amp;"."&amp;$B1918)&amp;IF(INDEX(Variables!$D$5:$D$205,MATCH($A1918,Variables!$A$5:$A$205,0))="","","."&amp;INDEX(Variables!$D$5:$D$205,MATCH($A1918,Variables!$A$5:$A$205,0)))&amp;"."&amp;AF$5</f>
        <v/>
      </c>
      <c r="AG1918" s="46">
        <f>AG1882*Settings!$C$13*(AG1828+AG1846+AG1837*AG$195+AG1855*$D1918)</f>
        <v/>
      </c>
      <c r="AH1918" s="47">
        <f>AH1882*Settings!$C$13*(AH1828+AH1846+AH1837*AH$195+AH1855*$D1918)</f>
        <v/>
      </c>
      <c r="AI1918" s="47">
        <f>AI1882*Settings!$C$13*(AI1828+AI1846+AI1837*AI$195+AI1855*$D1918)</f>
        <v/>
      </c>
      <c r="AJ1918" s="47">
        <f>AJ1882*Settings!$C$13*(AJ1828+AJ1846+AJ1837*AJ$195+AJ1855*$D1918)</f>
        <v/>
      </c>
      <c r="AK1918" s="47">
        <f>AK1882*Settings!$C$13*(AK1828+AK1846+AK1837*AK$195+AK1855*$D1918)</f>
        <v/>
      </c>
      <c r="AL1918" s="47">
        <f>AL1882*Settings!$C$13*(AL1828+AL1846+AL1837*AL$195+AL1855*$D1918)</f>
        <v/>
      </c>
      <c r="AM1918" s="47">
        <f>AM1882*Settings!$C$13*(AM1828+AM1846+AM1837*AM$195+AM1855*$D1918)</f>
        <v/>
      </c>
      <c r="AN1918" s="47">
        <f>AN1882*Settings!$C$13*(AN1828+AN1846+AN1837*AN$195+AN1855*$D1918)</f>
        <v/>
      </c>
      <c r="AO1918" s="47">
        <f>AO1882*Settings!$C$13*(AO1828+AO1846+AO1837*AO$195+AO1855*$D1918)</f>
        <v/>
      </c>
      <c r="AP1918" s="47">
        <f>AP1882*Settings!$C$13*(AP1828+AP1846+AP1837*AP$195+AP1855*$D1918)</f>
        <v/>
      </c>
      <c r="AQ1918" s="47">
        <f>AQ1882*Settings!$C$13*(AQ1828+AQ1846+AQ1837*AQ$195+AQ1855*$D1918)</f>
        <v/>
      </c>
      <c r="AR1918" s="47">
        <f>AR1882*Settings!$C$13*(AR1828+AR1846+AR1837*AR$195+AR1855*$D1918)</f>
        <v/>
      </c>
      <c r="AS1918" s="47">
        <f>AS1882*Settings!$C$13*(AS1828+AS1846+AS1837*AS$195+AS1855*$D1918)</f>
        <v/>
      </c>
      <c r="AT1918" s="47">
        <f>AT1882*Settings!$C$13*(AT1828+AT1846+AT1837*AT$195+AT1855*$D1918)</f>
        <v/>
      </c>
      <c r="AU1918" s="47">
        <f>AU1882*Settings!$C$13*(AU1828+AU1846+AU1837*AU$195+AU1855*$D1918)</f>
        <v/>
      </c>
      <c r="AV1918" s="47">
        <f>AV1882*Settings!$C$13*(AV1828+AV1846+AV1837*AV$195+AV1855*$D1918)</f>
        <v/>
      </c>
      <c r="AW1918" s="47">
        <f>AW1882*Settings!$C$13*(AW1828+AW1846+AW1837*AW$195+AW1855*$D1918)</f>
        <v/>
      </c>
      <c r="AX1918" s="47">
        <f>AX1882*Settings!$C$13*(AX1828+AX1846+AX1837*AX$195+AX1855*$D1918)</f>
        <v/>
      </c>
      <c r="AY1918" s="58">
        <f>REVENUE(AY1882,Settings!$C$13,NEWREVRATE(AY1828,AY1846,AY1837,AY$195,AY1855,$D1918))</f>
        <v/>
      </c>
    </row>
    <row r="1919" hidden="1" outlineLevel="2">
      <c r="A1919" s="14" t="inlineStr">
        <is>
          <t>rnew</t>
        </is>
      </c>
      <c r="B1919" s="14" t="inlineStr">
        <is>
          <t>ker</t>
        </is>
      </c>
      <c r="C1919" s="14" t="inlineStr">
        <is>
          <t>cst</t>
        </is>
      </c>
      <c r="D1919" s="37">
        <f>INDEX(Inputs!$S$5:$S$132,MATCH($B1919&amp;"|"&amp;$C1919,Inputs!$A$5:$A$132,0))</f>
        <v/>
      </c>
      <c r="E1919" s="36" t="n"/>
      <c r="F1919" s="36" t="n"/>
      <c r="G1919" s="36" t="n"/>
      <c r="H1919" s="14">
        <f>INDEX(Variables!$B$5:$B$205,MATCH($A1919,Variables!$A$5:$A$205,0))&amp;IF($C1919="",""," | "&amp;INDEX(Mapping!$B$5:$B$26,MATCH($C1919,Mapping!$A$5:$A$26,0))&amp;" | "&amp;INDEX(Mapping!$B$30:$B$46,MATCH($B1919,Mapping!$A$30:$A$46,0)))</f>
        <v/>
      </c>
      <c r="I1919" s="14">
        <f>INDEX(Variables!$C$5:$C$205,MATCH($A1919,Variables!$A$5:$A$205,0))</f>
        <v/>
      </c>
      <c r="J1919" s="14">
        <f>INDEX(Variables!$E$5:$E$205,MATCH($A1919,Variables!$A$5:$A$205,0))</f>
        <v/>
      </c>
      <c r="K1919" s="11">
        <f>LOWER(Settings!$C$4)&amp;".mit."&amp;$A1919&amp;IF($C1919="","","."&amp;$C1919&amp;"."&amp;$B1919)&amp;IF(INDEX(Variables!$D$5:$D$205,MATCH($A1919,Variables!$A$5:$A$205,0))="","","."&amp;INDEX(Variables!$D$5:$D$205,MATCH($A1919,Variables!$A$5:$A$205,0)))&amp;"."&amp;K$5</f>
        <v/>
      </c>
      <c r="L1919" s="46">
        <f>L1883*Settings!$C$13*(L1829+L1847+L1838*L$195+L1856*$D1919)</f>
        <v/>
      </c>
      <c r="M1919" s="47">
        <f>M1883*Settings!$C$13*(M1829+M1847+M1838*M$195+M1856*$D1919)</f>
        <v/>
      </c>
      <c r="N1919" s="47">
        <f>N1883*Settings!$C$13*(N1829+N1847+N1838*N$195+N1856*$D1919)</f>
        <v/>
      </c>
      <c r="O1919" s="47">
        <f>O1883*Settings!$C$13*(O1829+O1847+O1838*O$195+O1856*$D1919)</f>
        <v/>
      </c>
      <c r="P1919" s="47">
        <f>P1883*Settings!$C$13*(P1829+P1847+P1838*P$195+P1856*$D1919)</f>
        <v/>
      </c>
      <c r="Q1919" s="47">
        <f>Q1883*Settings!$C$13*(Q1829+Q1847+Q1838*Q$195+Q1856*$D1919)</f>
        <v/>
      </c>
      <c r="R1919" s="47">
        <f>R1883*Settings!$C$13*(R1829+R1847+R1838*R$195+R1856*$D1919)</f>
        <v/>
      </c>
      <c r="S1919" s="47">
        <f>S1883*Settings!$C$13*(S1829+S1847+S1838*S$195+S1856*$D1919)</f>
        <v/>
      </c>
      <c r="T1919" s="47">
        <f>T1883*Settings!$C$13*(T1829+T1847+T1838*T$195+T1856*$D1919)</f>
        <v/>
      </c>
      <c r="U1919" s="47">
        <f>U1883*Settings!$C$13*(U1829+U1847+U1838*U$195+U1856*$D1919)</f>
        <v/>
      </c>
      <c r="V1919" s="47">
        <f>V1883*Settings!$C$13*(V1829+V1847+V1838*V$195+V1856*$D1919)</f>
        <v/>
      </c>
      <c r="W1919" s="47">
        <f>W1883*Settings!$C$13*(W1829+W1847+W1838*W$195+W1856*$D1919)</f>
        <v/>
      </c>
      <c r="X1919" s="47">
        <f>X1883*Settings!$C$13*(X1829+X1847+X1838*X$195+X1856*$D1919)</f>
        <v/>
      </c>
      <c r="Y1919" s="47">
        <f>Y1883*Settings!$C$13*(Y1829+Y1847+Y1838*Y$195+Y1856*$D1919)</f>
        <v/>
      </c>
      <c r="Z1919" s="47">
        <f>Z1883*Settings!$C$13*(Z1829+Z1847+Z1838*Z$195+Z1856*$D1919)</f>
        <v/>
      </c>
      <c r="AA1919" s="47">
        <f>AA1883*Settings!$C$13*(AA1829+AA1847+AA1838*AA$195+AA1856*$D1919)</f>
        <v/>
      </c>
      <c r="AB1919" s="47">
        <f>AB1883*Settings!$C$13*(AB1829+AB1847+AB1838*AB$195+AB1856*$D1919)</f>
        <v/>
      </c>
      <c r="AC1919" s="47">
        <f>AC1883*Settings!$C$13*(AC1829+AC1847+AC1838*AC$195+AC1856*$D1919)</f>
        <v/>
      </c>
      <c r="AD1919" s="58">
        <f>REVENUE(AD1883,Settings!$C$13,NEWREVRATE(AD1829,AD1847,AD1838,AD$195,AD1856,$D1919))</f>
        <v/>
      </c>
      <c r="AF1919" s="11">
        <f>LOWER(Settings!$C$4)&amp;".mit."&amp;$A1919&amp;IF($C1919="","","."&amp;$C1919&amp;"."&amp;$B1919)&amp;IF(INDEX(Variables!$D$5:$D$205,MATCH($A1919,Variables!$A$5:$A$205,0))="","","."&amp;INDEX(Variables!$D$5:$D$205,MATCH($A1919,Variables!$A$5:$A$205,0)))&amp;"."&amp;AF$5</f>
        <v/>
      </c>
      <c r="AG1919" s="46">
        <f>AG1883*Settings!$C$13*(AG1829+AG1847+AG1838*AG$195+AG1856*$D1919)</f>
        <v/>
      </c>
      <c r="AH1919" s="47">
        <f>AH1883*Settings!$C$13*(AH1829+AH1847+AH1838*AH$195+AH1856*$D1919)</f>
        <v/>
      </c>
      <c r="AI1919" s="47">
        <f>AI1883*Settings!$C$13*(AI1829+AI1847+AI1838*AI$195+AI1856*$D1919)</f>
        <v/>
      </c>
      <c r="AJ1919" s="47">
        <f>AJ1883*Settings!$C$13*(AJ1829+AJ1847+AJ1838*AJ$195+AJ1856*$D1919)</f>
        <v/>
      </c>
      <c r="AK1919" s="47">
        <f>AK1883*Settings!$C$13*(AK1829+AK1847+AK1838*AK$195+AK1856*$D1919)</f>
        <v/>
      </c>
      <c r="AL1919" s="47">
        <f>AL1883*Settings!$C$13*(AL1829+AL1847+AL1838*AL$195+AL1856*$D1919)</f>
        <v/>
      </c>
      <c r="AM1919" s="47">
        <f>AM1883*Settings!$C$13*(AM1829+AM1847+AM1838*AM$195+AM1856*$D1919)</f>
        <v/>
      </c>
      <c r="AN1919" s="47">
        <f>AN1883*Settings!$C$13*(AN1829+AN1847+AN1838*AN$195+AN1856*$D1919)</f>
        <v/>
      </c>
      <c r="AO1919" s="47">
        <f>AO1883*Settings!$C$13*(AO1829+AO1847+AO1838*AO$195+AO1856*$D1919)</f>
        <v/>
      </c>
      <c r="AP1919" s="47">
        <f>AP1883*Settings!$C$13*(AP1829+AP1847+AP1838*AP$195+AP1856*$D1919)</f>
        <v/>
      </c>
      <c r="AQ1919" s="47">
        <f>AQ1883*Settings!$C$13*(AQ1829+AQ1847+AQ1838*AQ$195+AQ1856*$D1919)</f>
        <v/>
      </c>
      <c r="AR1919" s="47">
        <f>AR1883*Settings!$C$13*(AR1829+AR1847+AR1838*AR$195+AR1856*$D1919)</f>
        <v/>
      </c>
      <c r="AS1919" s="47">
        <f>AS1883*Settings!$C$13*(AS1829+AS1847+AS1838*AS$195+AS1856*$D1919)</f>
        <v/>
      </c>
      <c r="AT1919" s="47">
        <f>AT1883*Settings!$C$13*(AT1829+AT1847+AT1838*AT$195+AT1856*$D1919)</f>
        <v/>
      </c>
      <c r="AU1919" s="47">
        <f>AU1883*Settings!$C$13*(AU1829+AU1847+AU1838*AU$195+AU1856*$D1919)</f>
        <v/>
      </c>
      <c r="AV1919" s="47">
        <f>AV1883*Settings!$C$13*(AV1829+AV1847+AV1838*AV$195+AV1856*$D1919)</f>
        <v/>
      </c>
      <c r="AW1919" s="47">
        <f>AW1883*Settings!$C$13*(AW1829+AW1847+AW1838*AW$195+AW1856*$D1919)</f>
        <v/>
      </c>
      <c r="AX1919" s="47">
        <f>AX1883*Settings!$C$13*(AX1829+AX1847+AX1838*AX$195+AX1856*$D1919)</f>
        <v/>
      </c>
      <c r="AY1919" s="58">
        <f>REVENUE(AY1883,Settings!$C$13,NEWREVRATE(AY1829,AY1847,AY1838,AY$195,AY1856,$D1919))</f>
        <v/>
      </c>
    </row>
    <row r="1920" hidden="1" outlineLevel="2">
      <c r="A1920" s="14" t="inlineStr">
        <is>
          <t>rnew</t>
        </is>
      </c>
      <c r="B1920" s="14" t="inlineStr">
        <is>
          <t>oop</t>
        </is>
      </c>
      <c r="C1920" s="14" t="inlineStr">
        <is>
          <t>cst</t>
        </is>
      </c>
      <c r="D1920" s="37">
        <f>INDEX(Inputs!$S$5:$S$132,MATCH($B1920&amp;"|"&amp;$C1920,Inputs!$A$5:$A$132,0))</f>
        <v/>
      </c>
      <c r="E1920" s="36" t="n"/>
      <c r="F1920" s="36" t="n"/>
      <c r="G1920" s="36" t="n"/>
      <c r="H1920" s="14">
        <f>INDEX(Variables!$B$5:$B$205,MATCH($A1920,Variables!$A$5:$A$205,0))&amp;IF($C1920="",""," | "&amp;INDEX(Mapping!$B$5:$B$26,MATCH($C1920,Mapping!$A$5:$A$26,0))&amp;" | "&amp;INDEX(Mapping!$B$30:$B$46,MATCH($B1920,Mapping!$A$30:$A$46,0)))</f>
        <v/>
      </c>
      <c r="I1920" s="14">
        <f>INDEX(Variables!$C$5:$C$205,MATCH($A1920,Variables!$A$5:$A$205,0))</f>
        <v/>
      </c>
      <c r="J1920" s="14">
        <f>INDEX(Variables!$E$5:$E$205,MATCH($A1920,Variables!$A$5:$A$205,0))</f>
        <v/>
      </c>
      <c r="K1920" s="11">
        <f>LOWER(Settings!$C$4)&amp;".mit."&amp;$A1920&amp;IF($C1920="","","."&amp;$C1920&amp;"."&amp;$B1920)&amp;IF(INDEX(Variables!$D$5:$D$205,MATCH($A1920,Variables!$A$5:$A$205,0))="","","."&amp;INDEX(Variables!$D$5:$D$205,MATCH($A1920,Variables!$A$5:$A$205,0)))&amp;"."&amp;K$5</f>
        <v/>
      </c>
      <c r="L1920" s="46">
        <f>L1884*Settings!$C$13*(L1830+L1848+L1839*L$195+L1857*$D1920)</f>
        <v/>
      </c>
      <c r="M1920" s="47">
        <f>M1884*Settings!$C$13*(M1830+M1848+M1839*M$195+M1857*$D1920)</f>
        <v/>
      </c>
      <c r="N1920" s="47">
        <f>N1884*Settings!$C$13*(N1830+N1848+N1839*N$195+N1857*$D1920)</f>
        <v/>
      </c>
      <c r="O1920" s="47">
        <f>O1884*Settings!$C$13*(O1830+O1848+O1839*O$195+O1857*$D1920)</f>
        <v/>
      </c>
      <c r="P1920" s="47">
        <f>P1884*Settings!$C$13*(P1830+P1848+P1839*P$195+P1857*$D1920)</f>
        <v/>
      </c>
      <c r="Q1920" s="47">
        <f>Q1884*Settings!$C$13*(Q1830+Q1848+Q1839*Q$195+Q1857*$D1920)</f>
        <v/>
      </c>
      <c r="R1920" s="47">
        <f>R1884*Settings!$C$13*(R1830+R1848+R1839*R$195+R1857*$D1920)</f>
        <v/>
      </c>
      <c r="S1920" s="47">
        <f>S1884*Settings!$C$13*(S1830+S1848+S1839*S$195+S1857*$D1920)</f>
        <v/>
      </c>
      <c r="T1920" s="47">
        <f>T1884*Settings!$C$13*(T1830+T1848+T1839*T$195+T1857*$D1920)</f>
        <v/>
      </c>
      <c r="U1920" s="47">
        <f>U1884*Settings!$C$13*(U1830+U1848+U1839*U$195+U1857*$D1920)</f>
        <v/>
      </c>
      <c r="V1920" s="47">
        <f>V1884*Settings!$C$13*(V1830+V1848+V1839*V$195+V1857*$D1920)</f>
        <v/>
      </c>
      <c r="W1920" s="47">
        <f>W1884*Settings!$C$13*(W1830+W1848+W1839*W$195+W1857*$D1920)</f>
        <v/>
      </c>
      <c r="X1920" s="47">
        <f>X1884*Settings!$C$13*(X1830+X1848+X1839*X$195+X1857*$D1920)</f>
        <v/>
      </c>
      <c r="Y1920" s="47">
        <f>Y1884*Settings!$C$13*(Y1830+Y1848+Y1839*Y$195+Y1857*$D1920)</f>
        <v/>
      </c>
      <c r="Z1920" s="47">
        <f>Z1884*Settings!$C$13*(Z1830+Z1848+Z1839*Z$195+Z1857*$D1920)</f>
        <v/>
      </c>
      <c r="AA1920" s="47">
        <f>AA1884*Settings!$C$13*(AA1830+AA1848+AA1839*AA$195+AA1857*$D1920)</f>
        <v/>
      </c>
      <c r="AB1920" s="47">
        <f>AB1884*Settings!$C$13*(AB1830+AB1848+AB1839*AB$195+AB1857*$D1920)</f>
        <v/>
      </c>
      <c r="AC1920" s="47">
        <f>AC1884*Settings!$C$13*(AC1830+AC1848+AC1839*AC$195+AC1857*$D1920)</f>
        <v/>
      </c>
      <c r="AD1920" s="58">
        <f>REVENUE(AD1884,Settings!$C$13,NEWREVRATE(AD1830,AD1848,AD1839,AD$195,AD1857,$D1920))</f>
        <v/>
      </c>
      <c r="AF1920" s="11">
        <f>LOWER(Settings!$C$4)&amp;".mit."&amp;$A1920&amp;IF($C1920="","","."&amp;$C1920&amp;"."&amp;$B1920)&amp;IF(INDEX(Variables!$D$5:$D$205,MATCH($A1920,Variables!$A$5:$A$205,0))="","","."&amp;INDEX(Variables!$D$5:$D$205,MATCH($A1920,Variables!$A$5:$A$205,0)))&amp;"."&amp;AF$5</f>
        <v/>
      </c>
      <c r="AG1920" s="46">
        <f>AG1884*Settings!$C$13*(AG1830+AG1848+AG1839*AG$195+AG1857*$D1920)</f>
        <v/>
      </c>
      <c r="AH1920" s="47">
        <f>AH1884*Settings!$C$13*(AH1830+AH1848+AH1839*AH$195+AH1857*$D1920)</f>
        <v/>
      </c>
      <c r="AI1920" s="47">
        <f>AI1884*Settings!$C$13*(AI1830+AI1848+AI1839*AI$195+AI1857*$D1920)</f>
        <v/>
      </c>
      <c r="AJ1920" s="47">
        <f>AJ1884*Settings!$C$13*(AJ1830+AJ1848+AJ1839*AJ$195+AJ1857*$D1920)</f>
        <v/>
      </c>
      <c r="AK1920" s="47">
        <f>AK1884*Settings!$C$13*(AK1830+AK1848+AK1839*AK$195+AK1857*$D1920)</f>
        <v/>
      </c>
      <c r="AL1920" s="47">
        <f>AL1884*Settings!$C$13*(AL1830+AL1848+AL1839*AL$195+AL1857*$D1920)</f>
        <v/>
      </c>
      <c r="AM1920" s="47">
        <f>AM1884*Settings!$C$13*(AM1830+AM1848+AM1839*AM$195+AM1857*$D1920)</f>
        <v/>
      </c>
      <c r="AN1920" s="47">
        <f>AN1884*Settings!$C$13*(AN1830+AN1848+AN1839*AN$195+AN1857*$D1920)</f>
        <v/>
      </c>
      <c r="AO1920" s="47">
        <f>AO1884*Settings!$C$13*(AO1830+AO1848+AO1839*AO$195+AO1857*$D1920)</f>
        <v/>
      </c>
      <c r="AP1920" s="47">
        <f>AP1884*Settings!$C$13*(AP1830+AP1848+AP1839*AP$195+AP1857*$D1920)</f>
        <v/>
      </c>
      <c r="AQ1920" s="47">
        <f>AQ1884*Settings!$C$13*(AQ1830+AQ1848+AQ1839*AQ$195+AQ1857*$D1920)</f>
        <v/>
      </c>
      <c r="AR1920" s="47">
        <f>AR1884*Settings!$C$13*(AR1830+AR1848+AR1839*AR$195+AR1857*$D1920)</f>
        <v/>
      </c>
      <c r="AS1920" s="47">
        <f>AS1884*Settings!$C$13*(AS1830+AS1848+AS1839*AS$195+AS1857*$D1920)</f>
        <v/>
      </c>
      <c r="AT1920" s="47">
        <f>AT1884*Settings!$C$13*(AT1830+AT1848+AT1839*AT$195+AT1857*$D1920)</f>
        <v/>
      </c>
      <c r="AU1920" s="47">
        <f>AU1884*Settings!$C$13*(AU1830+AU1848+AU1839*AU$195+AU1857*$D1920)</f>
        <v/>
      </c>
      <c r="AV1920" s="47">
        <f>AV1884*Settings!$C$13*(AV1830+AV1848+AV1839*AV$195+AV1857*$D1920)</f>
        <v/>
      </c>
      <c r="AW1920" s="47">
        <f>AW1884*Settings!$C$13*(AW1830+AW1848+AW1839*AW$195+AW1857*$D1920)</f>
        <v/>
      </c>
      <c r="AX1920" s="47">
        <f>AX1884*Settings!$C$13*(AX1830+AX1848+AX1839*AX$195+AX1857*$D1920)</f>
        <v/>
      </c>
      <c r="AY1920" s="58">
        <f>REVENUE(AY1884,Settings!$C$13,NEWREVRATE(AY1830,AY1848,AY1839,AY$195,AY1857,$D1920))</f>
        <v/>
      </c>
    </row>
    <row r="1921" hidden="1" outlineLevel="2">
      <c r="A1921" s="14" t="inlineStr">
        <is>
          <t>rnew</t>
        </is>
      </c>
      <c r="B1921" s="14" t="inlineStr">
        <is>
          <t>bio</t>
        </is>
      </c>
      <c r="C1921" s="14" t="inlineStr">
        <is>
          <t>cst</t>
        </is>
      </c>
      <c r="D1921" s="37">
        <f>INDEX(Inputs!$S$5:$S$132,MATCH($B1921&amp;"|"&amp;$C1921,Inputs!$A$5:$A$132,0))</f>
        <v/>
      </c>
      <c r="E1921" s="36" t="n"/>
      <c r="F1921" s="36" t="n"/>
      <c r="G1921" s="36" t="n"/>
      <c r="H1921" s="14">
        <f>INDEX(Variables!$B$5:$B$205,MATCH($A1921,Variables!$A$5:$A$205,0))&amp;IF($C1921="",""," | "&amp;INDEX(Mapping!$B$5:$B$26,MATCH($C1921,Mapping!$A$5:$A$26,0))&amp;" | "&amp;INDEX(Mapping!$B$30:$B$46,MATCH($B1921,Mapping!$A$30:$A$46,0)))</f>
        <v/>
      </c>
      <c r="I1921" s="14">
        <f>INDEX(Variables!$C$5:$C$205,MATCH($A1921,Variables!$A$5:$A$205,0))</f>
        <v/>
      </c>
      <c r="J1921" s="14">
        <f>INDEX(Variables!$E$5:$E$205,MATCH($A1921,Variables!$A$5:$A$205,0))</f>
        <v/>
      </c>
      <c r="K1921" s="11">
        <f>LOWER(Settings!$C$4)&amp;".mit."&amp;$A1921&amp;IF($C1921="","","."&amp;$C1921&amp;"."&amp;$B1921)&amp;IF(INDEX(Variables!$D$5:$D$205,MATCH($A1921,Variables!$A$5:$A$205,0))="","","."&amp;INDEX(Variables!$D$5:$D$205,MATCH($A1921,Variables!$A$5:$A$205,0)))&amp;"."&amp;K$5</f>
        <v/>
      </c>
      <c r="L1921" s="46">
        <f>L1885*Settings!$C$13*(L1831+L1849+L1840*L$195+L1858*$D1921)</f>
        <v/>
      </c>
      <c r="M1921" s="47">
        <f>M1885*Settings!$C$13*(M1831+M1849+M1840*M$195+M1858*$D1921)</f>
        <v/>
      </c>
      <c r="N1921" s="47">
        <f>N1885*Settings!$C$13*(N1831+N1849+N1840*N$195+N1858*$D1921)</f>
        <v/>
      </c>
      <c r="O1921" s="47">
        <f>O1885*Settings!$C$13*(O1831+O1849+O1840*O$195+O1858*$D1921)</f>
        <v/>
      </c>
      <c r="P1921" s="47">
        <f>P1885*Settings!$C$13*(P1831+P1849+P1840*P$195+P1858*$D1921)</f>
        <v/>
      </c>
      <c r="Q1921" s="47">
        <f>Q1885*Settings!$C$13*(Q1831+Q1849+Q1840*Q$195+Q1858*$D1921)</f>
        <v/>
      </c>
      <c r="R1921" s="47">
        <f>R1885*Settings!$C$13*(R1831+R1849+R1840*R$195+R1858*$D1921)</f>
        <v/>
      </c>
      <c r="S1921" s="47">
        <f>S1885*Settings!$C$13*(S1831+S1849+S1840*S$195+S1858*$D1921)</f>
        <v/>
      </c>
      <c r="T1921" s="47">
        <f>T1885*Settings!$C$13*(T1831+T1849+T1840*T$195+T1858*$D1921)</f>
        <v/>
      </c>
      <c r="U1921" s="47">
        <f>U1885*Settings!$C$13*(U1831+U1849+U1840*U$195+U1858*$D1921)</f>
        <v/>
      </c>
      <c r="V1921" s="47">
        <f>V1885*Settings!$C$13*(V1831+V1849+V1840*V$195+V1858*$D1921)</f>
        <v/>
      </c>
      <c r="W1921" s="47">
        <f>W1885*Settings!$C$13*(W1831+W1849+W1840*W$195+W1858*$D1921)</f>
        <v/>
      </c>
      <c r="X1921" s="47">
        <f>X1885*Settings!$C$13*(X1831+X1849+X1840*X$195+X1858*$D1921)</f>
        <v/>
      </c>
      <c r="Y1921" s="47">
        <f>Y1885*Settings!$C$13*(Y1831+Y1849+Y1840*Y$195+Y1858*$D1921)</f>
        <v/>
      </c>
      <c r="Z1921" s="47">
        <f>Z1885*Settings!$C$13*(Z1831+Z1849+Z1840*Z$195+Z1858*$D1921)</f>
        <v/>
      </c>
      <c r="AA1921" s="47">
        <f>AA1885*Settings!$C$13*(AA1831+AA1849+AA1840*AA$195+AA1858*$D1921)</f>
        <v/>
      </c>
      <c r="AB1921" s="47">
        <f>AB1885*Settings!$C$13*(AB1831+AB1849+AB1840*AB$195+AB1858*$D1921)</f>
        <v/>
      </c>
      <c r="AC1921" s="47">
        <f>AC1885*Settings!$C$13*(AC1831+AC1849+AC1840*AC$195+AC1858*$D1921)</f>
        <v/>
      </c>
      <c r="AD1921" s="58">
        <f>REVENUE(AD1885,Settings!$C$13,NEWREVRATE(AD1831,AD1849,AD1840,AD$195,AD1858,$D1921))</f>
        <v/>
      </c>
      <c r="AF1921" s="11">
        <f>LOWER(Settings!$C$4)&amp;".mit."&amp;$A1921&amp;IF($C1921="","","."&amp;$C1921&amp;"."&amp;$B1921)&amp;IF(INDEX(Variables!$D$5:$D$205,MATCH($A1921,Variables!$A$5:$A$205,0))="","","."&amp;INDEX(Variables!$D$5:$D$205,MATCH($A1921,Variables!$A$5:$A$205,0)))&amp;"."&amp;AF$5</f>
        <v/>
      </c>
      <c r="AG1921" s="46">
        <f>AG1885*Settings!$C$13*(AG1831+AG1849+AG1840*AG$195+AG1858*$D1921)</f>
        <v/>
      </c>
      <c r="AH1921" s="47">
        <f>AH1885*Settings!$C$13*(AH1831+AH1849+AH1840*AH$195+AH1858*$D1921)</f>
        <v/>
      </c>
      <c r="AI1921" s="47">
        <f>AI1885*Settings!$C$13*(AI1831+AI1849+AI1840*AI$195+AI1858*$D1921)</f>
        <v/>
      </c>
      <c r="AJ1921" s="47">
        <f>AJ1885*Settings!$C$13*(AJ1831+AJ1849+AJ1840*AJ$195+AJ1858*$D1921)</f>
        <v/>
      </c>
      <c r="AK1921" s="47">
        <f>AK1885*Settings!$C$13*(AK1831+AK1849+AK1840*AK$195+AK1858*$D1921)</f>
        <v/>
      </c>
      <c r="AL1921" s="47">
        <f>AL1885*Settings!$C$13*(AL1831+AL1849+AL1840*AL$195+AL1858*$D1921)</f>
        <v/>
      </c>
      <c r="AM1921" s="47">
        <f>AM1885*Settings!$C$13*(AM1831+AM1849+AM1840*AM$195+AM1858*$D1921)</f>
        <v/>
      </c>
      <c r="AN1921" s="47">
        <f>AN1885*Settings!$C$13*(AN1831+AN1849+AN1840*AN$195+AN1858*$D1921)</f>
        <v/>
      </c>
      <c r="AO1921" s="47">
        <f>AO1885*Settings!$C$13*(AO1831+AO1849+AO1840*AO$195+AO1858*$D1921)</f>
        <v/>
      </c>
      <c r="AP1921" s="47">
        <f>AP1885*Settings!$C$13*(AP1831+AP1849+AP1840*AP$195+AP1858*$D1921)</f>
        <v/>
      </c>
      <c r="AQ1921" s="47">
        <f>AQ1885*Settings!$C$13*(AQ1831+AQ1849+AQ1840*AQ$195+AQ1858*$D1921)</f>
        <v/>
      </c>
      <c r="AR1921" s="47">
        <f>AR1885*Settings!$C$13*(AR1831+AR1849+AR1840*AR$195+AR1858*$D1921)</f>
        <v/>
      </c>
      <c r="AS1921" s="47">
        <f>AS1885*Settings!$C$13*(AS1831+AS1849+AS1840*AS$195+AS1858*$D1921)</f>
        <v/>
      </c>
      <c r="AT1921" s="47">
        <f>AT1885*Settings!$C$13*(AT1831+AT1849+AT1840*AT$195+AT1858*$D1921)</f>
        <v/>
      </c>
      <c r="AU1921" s="47">
        <f>AU1885*Settings!$C$13*(AU1831+AU1849+AU1840*AU$195+AU1858*$D1921)</f>
        <v/>
      </c>
      <c r="AV1921" s="47">
        <f>AV1885*Settings!$C$13*(AV1831+AV1849+AV1840*AV$195+AV1858*$D1921)</f>
        <v/>
      </c>
      <c r="AW1921" s="47">
        <f>AW1885*Settings!$C$13*(AW1831+AW1849+AW1840*AW$195+AW1858*$D1921)</f>
        <v/>
      </c>
      <c r="AX1921" s="47">
        <f>AX1885*Settings!$C$13*(AX1831+AX1849+AX1840*AX$195+AX1858*$D1921)</f>
        <v/>
      </c>
      <c r="AY1921" s="58">
        <f>REVENUE(AY1885,Settings!$C$13,NEWREVRATE(AY1831,AY1849,AY1840,AY$195,AY1858,$D1921))</f>
        <v/>
      </c>
    </row>
    <row r="1922" hidden="1" outlineLevel="2"/>
    <row r="1923" hidden="1" outlineLevel="1" collapsed="1">
      <c r="A1923" s="1" t="inlineStr">
        <is>
          <t>ener</t>
        </is>
      </c>
      <c r="B1923" s="1" t="inlineStr">
        <is>
          <t>all</t>
        </is>
      </c>
      <c r="C1923" s="1" t="inlineStr">
        <is>
          <t>ftr</t>
        </is>
      </c>
      <c r="H1923" s="1">
        <f>INDEX(Variables!$B$5:$B$205,MATCH($A1923,Variables!$A$5:$A$205,0))&amp;IF($C1923="",""," | "&amp;INDEX(Mapping!$B$5:$B$26,MATCH($C1923,Mapping!$A$5:$A$26,0))&amp;" | "&amp;INDEX(Mapping!$B$30:$B$46,MATCH($B1923,Mapping!$A$30:$A$46,0)))</f>
        <v/>
      </c>
      <c r="I1923" s="1">
        <f>INDEX(Variables!$C$5:$C$205,MATCH($A1923,Variables!$A$5:$A$205,0))</f>
        <v/>
      </c>
      <c r="J1923" s="1">
        <f>INDEX(Variables!$E$5:$E$205,MATCH($A1923,Variables!$A$5:$A$205,0))</f>
        <v/>
      </c>
      <c r="K1923" s="17">
        <f>LOWER(Settings!$C$4)&amp;".mit."&amp;$A1923&amp;IF($C1923="","","."&amp;$C1923&amp;"."&amp;$B1923)&amp;IF(INDEX(Variables!$D$5:$D$205,MATCH($A1923,Variables!$A$5:$A$205,0))="","","."&amp;INDEX(Variables!$D$5:$D$205,MATCH($A1923,Variables!$A$5:$A$205,0)))&amp;"."&amp;K$5</f>
        <v/>
      </c>
      <c r="L1923" s="60">
        <f>SUM(L1978:L1985)</f>
        <v/>
      </c>
      <c r="M1923" s="61">
        <f>SUM(M1978:M1985)</f>
        <v/>
      </c>
      <c r="N1923" s="61">
        <f>SUM(N1978:N1985)</f>
        <v/>
      </c>
      <c r="O1923" s="61">
        <f>SUM(O1978:O1985)</f>
        <v/>
      </c>
      <c r="P1923" s="61">
        <f>SUM(P1978:P1985)</f>
        <v/>
      </c>
      <c r="Q1923" s="61">
        <f>SUM(Q1978:Q1985)</f>
        <v/>
      </c>
      <c r="R1923" s="61">
        <f>SUM(R1978:R1985)</f>
        <v/>
      </c>
      <c r="S1923" s="61">
        <f>SUM(S1978:S1985)</f>
        <v/>
      </c>
      <c r="T1923" s="61">
        <f>SUM(T1978:T1985)</f>
        <v/>
      </c>
      <c r="U1923" s="61">
        <f>SUM(U1978:U1985)</f>
        <v/>
      </c>
      <c r="V1923" s="61">
        <f>SUM(V1978:V1985)</f>
        <v/>
      </c>
      <c r="W1923" s="61">
        <f>SUM(W1978:W1985)</f>
        <v/>
      </c>
      <c r="X1923" s="61">
        <f>SUM(X1978:X1985)</f>
        <v/>
      </c>
      <c r="Y1923" s="61">
        <f>SUM(Y1978:Y1985)</f>
        <v/>
      </c>
      <c r="Z1923" s="61">
        <f>SUM(Z1978:Z1985)</f>
        <v/>
      </c>
      <c r="AA1923" s="61">
        <f>SUM(AA1978:AA1985)</f>
        <v/>
      </c>
      <c r="AB1923" s="61">
        <f>SUM(AB1978:AB1985)</f>
        <v/>
      </c>
      <c r="AC1923" s="61">
        <f>SUM(AC1978:AC1985)</f>
        <v/>
      </c>
      <c r="AD1923" s="61">
        <f>SUM(AD1978:AD1985)</f>
        <v/>
      </c>
      <c r="AF1923" s="17">
        <f>LOWER(Settings!$C$4)&amp;".mit."&amp;$A1923&amp;IF($C1923="","","."&amp;$C1923&amp;"."&amp;$B1923)&amp;IF(INDEX(Variables!$D$5:$D$205,MATCH($A1923,Variables!$A$5:$A$205,0))="","","."&amp;INDEX(Variables!$D$5:$D$205,MATCH($A1923,Variables!$A$5:$A$205,0)))&amp;"."&amp;AF$5</f>
        <v/>
      </c>
      <c r="AG1923" s="60">
        <f>SUM(AG1978:AG1985)</f>
        <v/>
      </c>
      <c r="AH1923" s="61">
        <f>SUM(AH1978:AH1985)</f>
        <v/>
      </c>
      <c r="AI1923" s="61">
        <f>SUM(AI1978:AI1985)</f>
        <v/>
      </c>
      <c r="AJ1923" s="61">
        <f>SUM(AJ1978:AJ1985)</f>
        <v/>
      </c>
      <c r="AK1923" s="61">
        <f>SUM(AK1978:AK1985)</f>
        <v/>
      </c>
      <c r="AL1923" s="61">
        <f>SUM(AL1978:AL1985)</f>
        <v/>
      </c>
      <c r="AM1923" s="61">
        <f>SUM(AM1978:AM1985)</f>
        <v/>
      </c>
      <c r="AN1923" s="61">
        <f>SUM(AN1978:AN1985)</f>
        <v/>
      </c>
      <c r="AO1923" s="61">
        <f>SUM(AO1978:AO1985)</f>
        <v/>
      </c>
      <c r="AP1923" s="61">
        <f>SUM(AP1978:AP1985)</f>
        <v/>
      </c>
      <c r="AQ1923" s="61">
        <f>SUM(AQ1978:AQ1985)</f>
        <v/>
      </c>
      <c r="AR1923" s="61">
        <f>SUM(AR1978:AR1985)</f>
        <v/>
      </c>
      <c r="AS1923" s="61">
        <f>SUM(AS1978:AS1985)</f>
        <v/>
      </c>
      <c r="AT1923" s="61">
        <f>SUM(AT1978:AT1985)</f>
        <v/>
      </c>
      <c r="AU1923" s="61">
        <f>SUM(AU1978:AU1985)</f>
        <v/>
      </c>
      <c r="AV1923" s="61">
        <f>SUM(AV1978:AV1985)</f>
        <v/>
      </c>
      <c r="AW1923" s="61">
        <f>SUM(AW1978:AW1985)</f>
        <v/>
      </c>
      <c r="AX1923" s="61">
        <f>SUM(AX1978:AX1985)</f>
        <v/>
      </c>
      <c r="AY1923" s="61">
        <f>SUM(AY1978:AY1985)</f>
        <v/>
      </c>
    </row>
    <row r="1924" hidden="1" outlineLevel="2">
      <c r="A1924" s="14" t="inlineStr">
        <is>
          <t>ctxnew</t>
        </is>
      </c>
      <c r="B1924" s="14" t="inlineStr">
        <is>
          <t>coa</t>
        </is>
      </c>
      <c r="C1924" s="14" t="inlineStr">
        <is>
          <t>ftr</t>
        </is>
      </c>
      <c r="D1924" s="37">
        <f>INDEX(Inputs!$T$5:$T$132,MATCH($B1924&amp;"|"&amp;$C1924,Inputs!$A$5:$A$132,0))</f>
        <v/>
      </c>
      <c r="E1924" s="37">
        <f>INDEX(Inputs!$J$5:$J$132,MATCH($B1924&amp;"|"&amp;$C1924,Inputs!$A$5:$A$132,0))</f>
        <v/>
      </c>
      <c r="F1924" s="37">
        <f>INDEX(Inputs!$K$5:$K$132,MATCH($B1924&amp;"|"&amp;$C1924,Inputs!$A$5:$A$132,0))</f>
        <v/>
      </c>
      <c r="G1924" s="36" t="n"/>
      <c r="H1924" s="14">
        <f>INDEX(Variables!$B$5:$B$205,MATCH($A1924,Variables!$A$5:$A$205,0))&amp;IF($C1924="",""," | "&amp;INDEX(Mapping!$B$5:$B$26,MATCH($C1924,Mapping!$A$5:$A$26,0))&amp;" | "&amp;INDEX(Mapping!$B$30:$B$46,MATCH($B1924,Mapping!$A$30:$A$46,0)))</f>
        <v/>
      </c>
      <c r="I1924" s="14">
        <f>INDEX(Variables!$C$5:$C$205,MATCH($A1924,Variables!$A$5:$A$205,0))</f>
        <v/>
      </c>
      <c r="J1924" s="14">
        <f>INDEX(Variables!$E$5:$E$205,MATCH($A1924,Variables!$A$5:$A$205,0))</f>
        <v/>
      </c>
      <c r="K1924" s="11">
        <f>LOWER(Settings!$C$4)&amp;".mit."&amp;$A1924&amp;IF($C1924="","","."&amp;$C1924&amp;"."&amp;$B1924)&amp;IF(INDEX(Variables!$D$5:$D$205,MATCH($A1924,Variables!$A$5:$A$205,0))="","","."&amp;INDEX(Variables!$D$5:$D$205,MATCH($A1924,Variables!$A$5:$A$205,0)))&amp;"."&amp;K$5</f>
        <v/>
      </c>
      <c r="L1924" s="38">
        <f>L$12*$D1924*INDEX(L$21:L$28,$E1924)*INDEX(L$30:L$46,$F1924)*(1-INDEX(L$121:L$137,$F1924))</f>
        <v/>
      </c>
      <c r="M1924" s="37">
        <f>M$12*$D1924*INDEX(M$21:M$28,$E1924)*INDEX(M$30:M$46,$F1924)*(1-INDEX(M$121:M$137,$F1924))</f>
        <v/>
      </c>
      <c r="N1924" s="37">
        <f>N$12*$D1924*INDEX(N$21:N$28,$E1924)*INDEX(N$30:N$46,$F1924)*(1-INDEX(N$121:N$137,$F1924))</f>
        <v/>
      </c>
      <c r="O1924" s="37">
        <f>O$12*$D1924*INDEX(O$21:O$28,$E1924)*INDEX(O$30:O$46,$F1924)*(1-INDEX(O$121:O$137,$F1924))</f>
        <v/>
      </c>
      <c r="P1924" s="37">
        <f>P$12*$D1924*INDEX(P$21:P$28,$E1924)*INDEX(P$30:P$46,$F1924)*(1-INDEX(P$121:P$137,$F1924))</f>
        <v/>
      </c>
      <c r="Q1924" s="37">
        <f>Q$12*$D1924*INDEX(Q$21:Q$28,$E1924)*INDEX(Q$30:Q$46,$F1924)*(1-INDEX(Q$121:Q$137,$F1924))</f>
        <v/>
      </c>
      <c r="R1924" s="37">
        <f>R$12*$D1924*INDEX(R$21:R$28,$E1924)*INDEX(R$30:R$46,$F1924)*(1-INDEX(R$121:R$137,$F1924))</f>
        <v/>
      </c>
      <c r="S1924" s="37">
        <f>S$12*$D1924*INDEX(S$21:S$28,$E1924)*INDEX(S$30:S$46,$F1924)*(1-INDEX(S$121:S$137,$F1924))</f>
        <v/>
      </c>
      <c r="T1924" s="37">
        <f>T$12*$D1924*INDEX(T$21:T$28,$E1924)*INDEX(T$30:T$46,$F1924)*(1-INDEX(T$121:T$137,$F1924))</f>
        <v/>
      </c>
      <c r="U1924" s="37">
        <f>U$12*$D1924*INDEX(U$21:U$28,$E1924)*INDEX(U$30:U$46,$F1924)*(1-INDEX(U$121:U$137,$F1924))</f>
        <v/>
      </c>
      <c r="V1924" s="37">
        <f>V$12*$D1924*INDEX(V$21:V$28,$E1924)*INDEX(V$30:V$46,$F1924)*(1-INDEX(V$121:V$137,$F1924))</f>
        <v/>
      </c>
      <c r="W1924" s="37">
        <f>W$12*$D1924*INDEX(W$21:W$28,$E1924)*INDEX(W$30:W$46,$F1924)*(1-INDEX(W$121:W$137,$F1924))</f>
        <v/>
      </c>
      <c r="X1924" s="37">
        <f>X$12*$D1924*INDEX(X$21:X$28,$E1924)*INDEX(X$30:X$46,$F1924)*(1-INDEX(X$121:X$137,$F1924))</f>
        <v/>
      </c>
      <c r="Y1924" s="37">
        <f>Y$12*$D1924*INDEX(Y$21:Y$28,$E1924)*INDEX(Y$30:Y$46,$F1924)*(1-INDEX(Y$121:Y$137,$F1924))</f>
        <v/>
      </c>
      <c r="Z1924" s="37">
        <f>Z$12*$D1924*INDEX(Z$21:Z$28,$E1924)*INDEX(Z$30:Z$46,$F1924)*(1-INDEX(Z$121:Z$137,$F1924))</f>
        <v/>
      </c>
      <c r="AA1924" s="37">
        <f>AA$12*$D1924*INDEX(AA$21:AA$28,$E1924)*INDEX(AA$30:AA$46,$F1924)*(1-INDEX(AA$121:AA$137,$F1924))</f>
        <v/>
      </c>
      <c r="AB1924" s="37">
        <f>AB$12*$D1924*INDEX(AB$21:AB$28,$E1924)*INDEX(AB$30:AB$46,$F1924)*(1-INDEX(AB$121:AB$137,$F1924))</f>
        <v/>
      </c>
      <c r="AC1924" s="37">
        <f>AC$12*$D1924*INDEX(AC$21:AC$28,$E1924)*INDEX(AC$30:AC$46,$F1924)*(1-INDEX(AC$121:AC$137,$F1924))</f>
        <v/>
      </c>
      <c r="AD1924" s="40">
        <f>CARBONTAX(AD$12,$D1924,INDEX(AD$21:AD$28,$E1924),INDEX(AD$30:AD$46,$F1924),INDEX(AD$121:AD$137,$F1924))</f>
        <v/>
      </c>
      <c r="AF1924" s="11">
        <f>LOWER(Settings!$C$4)&amp;".mit."&amp;$A1924&amp;IF($C1924="","","."&amp;$C1924&amp;"."&amp;$B1924)&amp;IF(INDEX(Variables!$D$5:$D$205,MATCH($A1924,Variables!$A$5:$A$205,0))="","","."&amp;INDEX(Variables!$D$5:$D$205,MATCH($A1924,Variables!$A$5:$A$205,0)))&amp;"."&amp;AF$5</f>
        <v/>
      </c>
      <c r="AG1924" s="38">
        <f>AG$12*$D1924*INDEX(AG$21:AG$28,$E1924)*INDEX(AG$30:AG$46,$F1924)*(1-INDEX(AG$121:AG$137,$F1924))</f>
        <v/>
      </c>
      <c r="AH1924" s="37">
        <f>AH$12*$D1924*INDEX(AH$21:AH$28,$E1924)*INDEX(AH$30:AH$46,$F1924)*(1-INDEX(AH$121:AH$137,$F1924))</f>
        <v/>
      </c>
      <c r="AI1924" s="37">
        <f>AI$12*$D1924*INDEX(AI$21:AI$28,$E1924)*INDEX(AI$30:AI$46,$F1924)*(1-INDEX(AI$121:AI$137,$F1924))</f>
        <v/>
      </c>
      <c r="AJ1924" s="37">
        <f>AJ$12*$D1924*INDEX(AJ$21:AJ$28,$E1924)*INDEX(AJ$30:AJ$46,$F1924)*(1-INDEX(AJ$121:AJ$137,$F1924))</f>
        <v/>
      </c>
      <c r="AK1924" s="37">
        <f>AK$12*$D1924*INDEX(AK$21:AK$28,$E1924)*INDEX(AK$30:AK$46,$F1924)*(1-INDEX(AK$121:AK$137,$F1924))</f>
        <v/>
      </c>
      <c r="AL1924" s="37">
        <f>AL$12*$D1924*INDEX(AL$21:AL$28,$E1924)*INDEX(AL$30:AL$46,$F1924)*(1-INDEX(AL$121:AL$137,$F1924))</f>
        <v/>
      </c>
      <c r="AM1924" s="37">
        <f>AM$12*$D1924*INDEX(AM$21:AM$28,$E1924)*INDEX(AM$30:AM$46,$F1924)*(1-INDEX(AM$121:AM$137,$F1924))</f>
        <v/>
      </c>
      <c r="AN1924" s="37">
        <f>AN$12*$D1924*INDEX(AN$21:AN$28,$E1924)*INDEX(AN$30:AN$46,$F1924)*(1-INDEX(AN$121:AN$137,$F1924))</f>
        <v/>
      </c>
      <c r="AO1924" s="37">
        <f>AO$12*$D1924*INDEX(AO$21:AO$28,$E1924)*INDEX(AO$30:AO$46,$F1924)*(1-INDEX(AO$121:AO$137,$F1924))</f>
        <v/>
      </c>
      <c r="AP1924" s="37">
        <f>AP$12*$D1924*INDEX(AP$21:AP$28,$E1924)*INDEX(AP$30:AP$46,$F1924)*(1-INDEX(AP$121:AP$137,$F1924))</f>
        <v/>
      </c>
      <c r="AQ1924" s="37">
        <f>AQ$12*$D1924*INDEX(AQ$21:AQ$28,$E1924)*INDEX(AQ$30:AQ$46,$F1924)*(1-INDEX(AQ$121:AQ$137,$F1924))</f>
        <v/>
      </c>
      <c r="AR1924" s="37">
        <f>AR$12*$D1924*INDEX(AR$21:AR$28,$E1924)*INDEX(AR$30:AR$46,$F1924)*(1-INDEX(AR$121:AR$137,$F1924))</f>
        <v/>
      </c>
      <c r="AS1924" s="37">
        <f>AS$12*$D1924*INDEX(AS$21:AS$28,$E1924)*INDEX(AS$30:AS$46,$F1924)*(1-INDEX(AS$121:AS$137,$F1924))</f>
        <v/>
      </c>
      <c r="AT1924" s="37">
        <f>AT$12*$D1924*INDEX(AT$21:AT$28,$E1924)*INDEX(AT$30:AT$46,$F1924)*(1-INDEX(AT$121:AT$137,$F1924))</f>
        <v/>
      </c>
      <c r="AU1924" s="37">
        <f>AU$12*$D1924*INDEX(AU$21:AU$28,$E1924)*INDEX(AU$30:AU$46,$F1924)*(1-INDEX(AU$121:AU$137,$F1924))</f>
        <v/>
      </c>
      <c r="AV1924" s="37">
        <f>AV$12*$D1924*INDEX(AV$21:AV$28,$E1924)*INDEX(AV$30:AV$46,$F1924)*(1-INDEX(AV$121:AV$137,$F1924))</f>
        <v/>
      </c>
      <c r="AW1924" s="37">
        <f>AW$12*$D1924*INDEX(AW$21:AW$28,$E1924)*INDEX(AW$30:AW$46,$F1924)*(1-INDEX(AW$121:AW$137,$F1924))</f>
        <v/>
      </c>
      <c r="AX1924" s="37">
        <f>AX$12*$D1924*INDEX(AX$21:AX$28,$E1924)*INDEX(AX$30:AX$46,$F1924)*(1-INDEX(AX$121:AX$137,$F1924))</f>
        <v/>
      </c>
      <c r="AY1924" s="40">
        <f>CARBONTAX(AY$12,$D1924,INDEX(AY$21:AY$28,$E1924),INDEX(AY$30:AY$46,$F1924),INDEX(AY$121:AY$137,$F1924))</f>
        <v/>
      </c>
    </row>
    <row r="1925" hidden="1" outlineLevel="2">
      <c r="A1925" s="14" t="inlineStr">
        <is>
          <t>ctxnew</t>
        </is>
      </c>
      <c r="B1925" s="14" t="inlineStr">
        <is>
          <t>nga</t>
        </is>
      </c>
      <c r="C1925" s="14" t="inlineStr">
        <is>
          <t>ftr</t>
        </is>
      </c>
      <c r="D1925" s="37">
        <f>INDEX(Inputs!$T$5:$T$132,MATCH($B1925&amp;"|"&amp;$C1925,Inputs!$A$5:$A$132,0))</f>
        <v/>
      </c>
      <c r="E1925" s="37">
        <f>INDEX(Inputs!$J$5:$J$132,MATCH($B1925&amp;"|"&amp;$C1925,Inputs!$A$5:$A$132,0))</f>
        <v/>
      </c>
      <c r="F1925" s="37">
        <f>INDEX(Inputs!$K$5:$K$132,MATCH($B1925&amp;"|"&amp;$C1925,Inputs!$A$5:$A$132,0))</f>
        <v/>
      </c>
      <c r="G1925" s="36" t="n"/>
      <c r="H1925" s="14">
        <f>INDEX(Variables!$B$5:$B$205,MATCH($A1925,Variables!$A$5:$A$205,0))&amp;IF($C1925="",""," | "&amp;INDEX(Mapping!$B$5:$B$26,MATCH($C1925,Mapping!$A$5:$A$26,0))&amp;" | "&amp;INDEX(Mapping!$B$30:$B$46,MATCH($B1925,Mapping!$A$30:$A$46,0)))</f>
        <v/>
      </c>
      <c r="I1925" s="14">
        <f>INDEX(Variables!$C$5:$C$205,MATCH($A1925,Variables!$A$5:$A$205,0))</f>
        <v/>
      </c>
      <c r="J1925" s="14">
        <f>INDEX(Variables!$E$5:$E$205,MATCH($A1925,Variables!$A$5:$A$205,0))</f>
        <v/>
      </c>
      <c r="K1925" s="11">
        <f>LOWER(Settings!$C$4)&amp;".mit."&amp;$A1925&amp;IF($C1925="","","."&amp;$C1925&amp;"."&amp;$B1925)&amp;IF(INDEX(Variables!$D$5:$D$205,MATCH($A1925,Variables!$A$5:$A$205,0))="","","."&amp;INDEX(Variables!$D$5:$D$205,MATCH($A1925,Variables!$A$5:$A$205,0)))&amp;"."&amp;K$5</f>
        <v/>
      </c>
      <c r="L1925" s="38">
        <f>L$12*$D1925*INDEX(L$21:L$28,$E1925)*INDEX(L$30:L$46,$F1925)*(1-INDEX(L$121:L$137,$F1925))</f>
        <v/>
      </c>
      <c r="M1925" s="37">
        <f>M$12*$D1925*INDEX(M$21:M$28,$E1925)*INDEX(M$30:M$46,$F1925)*(1-INDEX(M$121:M$137,$F1925))</f>
        <v/>
      </c>
      <c r="N1925" s="37">
        <f>N$12*$D1925*INDEX(N$21:N$28,$E1925)*INDEX(N$30:N$46,$F1925)*(1-INDEX(N$121:N$137,$F1925))</f>
        <v/>
      </c>
      <c r="O1925" s="37">
        <f>O$12*$D1925*INDEX(O$21:O$28,$E1925)*INDEX(O$30:O$46,$F1925)*(1-INDEX(O$121:O$137,$F1925))</f>
        <v/>
      </c>
      <c r="P1925" s="37">
        <f>P$12*$D1925*INDEX(P$21:P$28,$E1925)*INDEX(P$30:P$46,$F1925)*(1-INDEX(P$121:P$137,$F1925))</f>
        <v/>
      </c>
      <c r="Q1925" s="37">
        <f>Q$12*$D1925*INDEX(Q$21:Q$28,$E1925)*INDEX(Q$30:Q$46,$F1925)*(1-INDEX(Q$121:Q$137,$F1925))</f>
        <v/>
      </c>
      <c r="R1925" s="37">
        <f>R$12*$D1925*INDEX(R$21:R$28,$E1925)*INDEX(R$30:R$46,$F1925)*(1-INDEX(R$121:R$137,$F1925))</f>
        <v/>
      </c>
      <c r="S1925" s="37">
        <f>S$12*$D1925*INDEX(S$21:S$28,$E1925)*INDEX(S$30:S$46,$F1925)*(1-INDEX(S$121:S$137,$F1925))</f>
        <v/>
      </c>
      <c r="T1925" s="37">
        <f>T$12*$D1925*INDEX(T$21:T$28,$E1925)*INDEX(T$30:T$46,$F1925)*(1-INDEX(T$121:T$137,$F1925))</f>
        <v/>
      </c>
      <c r="U1925" s="37">
        <f>U$12*$D1925*INDEX(U$21:U$28,$E1925)*INDEX(U$30:U$46,$F1925)*(1-INDEX(U$121:U$137,$F1925))</f>
        <v/>
      </c>
      <c r="V1925" s="37">
        <f>V$12*$D1925*INDEX(V$21:V$28,$E1925)*INDEX(V$30:V$46,$F1925)*(1-INDEX(V$121:V$137,$F1925))</f>
        <v/>
      </c>
      <c r="W1925" s="37">
        <f>W$12*$D1925*INDEX(W$21:W$28,$E1925)*INDEX(W$30:W$46,$F1925)*(1-INDEX(W$121:W$137,$F1925))</f>
        <v/>
      </c>
      <c r="X1925" s="37">
        <f>X$12*$D1925*INDEX(X$21:X$28,$E1925)*INDEX(X$30:X$46,$F1925)*(1-INDEX(X$121:X$137,$F1925))</f>
        <v/>
      </c>
      <c r="Y1925" s="37">
        <f>Y$12*$D1925*INDEX(Y$21:Y$28,$E1925)*INDEX(Y$30:Y$46,$F1925)*(1-INDEX(Y$121:Y$137,$F1925))</f>
        <v/>
      </c>
      <c r="Z1925" s="37">
        <f>Z$12*$D1925*INDEX(Z$21:Z$28,$E1925)*INDEX(Z$30:Z$46,$F1925)*(1-INDEX(Z$121:Z$137,$F1925))</f>
        <v/>
      </c>
      <c r="AA1925" s="37">
        <f>AA$12*$D1925*INDEX(AA$21:AA$28,$E1925)*INDEX(AA$30:AA$46,$F1925)*(1-INDEX(AA$121:AA$137,$F1925))</f>
        <v/>
      </c>
      <c r="AB1925" s="37">
        <f>AB$12*$D1925*INDEX(AB$21:AB$28,$E1925)*INDEX(AB$30:AB$46,$F1925)*(1-INDEX(AB$121:AB$137,$F1925))</f>
        <v/>
      </c>
      <c r="AC1925" s="37">
        <f>AC$12*$D1925*INDEX(AC$21:AC$28,$E1925)*INDEX(AC$30:AC$46,$F1925)*(1-INDEX(AC$121:AC$137,$F1925))</f>
        <v/>
      </c>
      <c r="AD1925" s="40">
        <f>CARBONTAX(AD$12,$D1925,INDEX(AD$21:AD$28,$E1925),INDEX(AD$30:AD$46,$F1925),INDEX(AD$121:AD$137,$F1925))</f>
        <v/>
      </c>
      <c r="AF1925" s="11">
        <f>LOWER(Settings!$C$4)&amp;".mit."&amp;$A1925&amp;IF($C1925="","","."&amp;$C1925&amp;"."&amp;$B1925)&amp;IF(INDEX(Variables!$D$5:$D$205,MATCH($A1925,Variables!$A$5:$A$205,0))="","","."&amp;INDEX(Variables!$D$5:$D$205,MATCH($A1925,Variables!$A$5:$A$205,0)))&amp;"."&amp;AF$5</f>
        <v/>
      </c>
      <c r="AG1925" s="38">
        <f>AG$12*$D1925*INDEX(AG$21:AG$28,$E1925)*INDEX(AG$30:AG$46,$F1925)*(1-INDEX(AG$121:AG$137,$F1925))</f>
        <v/>
      </c>
      <c r="AH1925" s="37">
        <f>AH$12*$D1925*INDEX(AH$21:AH$28,$E1925)*INDEX(AH$30:AH$46,$F1925)*(1-INDEX(AH$121:AH$137,$F1925))</f>
        <v/>
      </c>
      <c r="AI1925" s="37">
        <f>AI$12*$D1925*INDEX(AI$21:AI$28,$E1925)*INDEX(AI$30:AI$46,$F1925)*(1-INDEX(AI$121:AI$137,$F1925))</f>
        <v/>
      </c>
      <c r="AJ1925" s="37">
        <f>AJ$12*$D1925*INDEX(AJ$21:AJ$28,$E1925)*INDEX(AJ$30:AJ$46,$F1925)*(1-INDEX(AJ$121:AJ$137,$F1925))</f>
        <v/>
      </c>
      <c r="AK1925" s="37">
        <f>AK$12*$D1925*INDEX(AK$21:AK$28,$E1925)*INDEX(AK$30:AK$46,$F1925)*(1-INDEX(AK$121:AK$137,$F1925))</f>
        <v/>
      </c>
      <c r="AL1925" s="37">
        <f>AL$12*$D1925*INDEX(AL$21:AL$28,$E1925)*INDEX(AL$30:AL$46,$F1925)*(1-INDEX(AL$121:AL$137,$F1925))</f>
        <v/>
      </c>
      <c r="AM1925" s="37">
        <f>AM$12*$D1925*INDEX(AM$21:AM$28,$E1925)*INDEX(AM$30:AM$46,$F1925)*(1-INDEX(AM$121:AM$137,$F1925))</f>
        <v/>
      </c>
      <c r="AN1925" s="37">
        <f>AN$12*$D1925*INDEX(AN$21:AN$28,$E1925)*INDEX(AN$30:AN$46,$F1925)*(1-INDEX(AN$121:AN$137,$F1925))</f>
        <v/>
      </c>
      <c r="AO1925" s="37">
        <f>AO$12*$D1925*INDEX(AO$21:AO$28,$E1925)*INDEX(AO$30:AO$46,$F1925)*(1-INDEX(AO$121:AO$137,$F1925))</f>
        <v/>
      </c>
      <c r="AP1925" s="37">
        <f>AP$12*$D1925*INDEX(AP$21:AP$28,$E1925)*INDEX(AP$30:AP$46,$F1925)*(1-INDEX(AP$121:AP$137,$F1925))</f>
        <v/>
      </c>
      <c r="AQ1925" s="37">
        <f>AQ$12*$D1925*INDEX(AQ$21:AQ$28,$E1925)*INDEX(AQ$30:AQ$46,$F1925)*(1-INDEX(AQ$121:AQ$137,$F1925))</f>
        <v/>
      </c>
      <c r="AR1925" s="37">
        <f>AR$12*$D1925*INDEX(AR$21:AR$28,$E1925)*INDEX(AR$30:AR$46,$F1925)*(1-INDEX(AR$121:AR$137,$F1925))</f>
        <v/>
      </c>
      <c r="AS1925" s="37">
        <f>AS$12*$D1925*INDEX(AS$21:AS$28,$E1925)*INDEX(AS$30:AS$46,$F1925)*(1-INDEX(AS$121:AS$137,$F1925))</f>
        <v/>
      </c>
      <c r="AT1925" s="37">
        <f>AT$12*$D1925*INDEX(AT$21:AT$28,$E1925)*INDEX(AT$30:AT$46,$F1925)*(1-INDEX(AT$121:AT$137,$F1925))</f>
        <v/>
      </c>
      <c r="AU1925" s="37">
        <f>AU$12*$D1925*INDEX(AU$21:AU$28,$E1925)*INDEX(AU$30:AU$46,$F1925)*(1-INDEX(AU$121:AU$137,$F1925))</f>
        <v/>
      </c>
      <c r="AV1925" s="37">
        <f>AV$12*$D1925*INDEX(AV$21:AV$28,$E1925)*INDEX(AV$30:AV$46,$F1925)*(1-INDEX(AV$121:AV$137,$F1925))</f>
        <v/>
      </c>
      <c r="AW1925" s="37">
        <f>AW$12*$D1925*INDEX(AW$21:AW$28,$E1925)*INDEX(AW$30:AW$46,$F1925)*(1-INDEX(AW$121:AW$137,$F1925))</f>
        <v/>
      </c>
      <c r="AX1925" s="37">
        <f>AX$12*$D1925*INDEX(AX$21:AX$28,$E1925)*INDEX(AX$30:AX$46,$F1925)*(1-INDEX(AX$121:AX$137,$F1925))</f>
        <v/>
      </c>
      <c r="AY1925" s="40">
        <f>CARBONTAX(AY$12,$D1925,INDEX(AY$21:AY$28,$E1925),INDEX(AY$30:AY$46,$F1925),INDEX(AY$121:AY$137,$F1925))</f>
        <v/>
      </c>
    </row>
    <row r="1926" hidden="1" outlineLevel="2">
      <c r="A1926" s="14" t="inlineStr">
        <is>
          <t>ctxnew</t>
        </is>
      </c>
      <c r="B1926" s="14" t="inlineStr">
        <is>
          <t>gso</t>
        </is>
      </c>
      <c r="C1926" s="14" t="inlineStr">
        <is>
          <t>ftr</t>
        </is>
      </c>
      <c r="D1926" s="37">
        <f>INDEX(Inputs!$T$5:$T$132,MATCH($B1926&amp;"|"&amp;$C1926,Inputs!$A$5:$A$132,0))</f>
        <v/>
      </c>
      <c r="E1926" s="37">
        <f>INDEX(Inputs!$J$5:$J$132,MATCH($B1926&amp;"|"&amp;$C1926,Inputs!$A$5:$A$132,0))</f>
        <v/>
      </c>
      <c r="F1926" s="37">
        <f>INDEX(Inputs!$K$5:$K$132,MATCH($B1926&amp;"|"&amp;$C1926,Inputs!$A$5:$A$132,0))</f>
        <v/>
      </c>
      <c r="G1926" s="36" t="n"/>
      <c r="H1926" s="14">
        <f>INDEX(Variables!$B$5:$B$205,MATCH($A1926,Variables!$A$5:$A$205,0))&amp;IF($C1926="",""," | "&amp;INDEX(Mapping!$B$5:$B$26,MATCH($C1926,Mapping!$A$5:$A$26,0))&amp;" | "&amp;INDEX(Mapping!$B$30:$B$46,MATCH($B1926,Mapping!$A$30:$A$46,0)))</f>
        <v/>
      </c>
      <c r="I1926" s="14">
        <f>INDEX(Variables!$C$5:$C$205,MATCH($A1926,Variables!$A$5:$A$205,0))</f>
        <v/>
      </c>
      <c r="J1926" s="14">
        <f>INDEX(Variables!$E$5:$E$205,MATCH($A1926,Variables!$A$5:$A$205,0))</f>
        <v/>
      </c>
      <c r="K1926" s="11">
        <f>LOWER(Settings!$C$4)&amp;".mit."&amp;$A1926&amp;IF($C1926="","","."&amp;$C1926&amp;"."&amp;$B1926)&amp;IF(INDEX(Variables!$D$5:$D$205,MATCH($A1926,Variables!$A$5:$A$205,0))="","","."&amp;INDEX(Variables!$D$5:$D$205,MATCH($A1926,Variables!$A$5:$A$205,0)))&amp;"."&amp;K$5</f>
        <v/>
      </c>
      <c r="L1926" s="38">
        <f>L$12*$D1926*INDEX(L$21:L$28,$E1926)*INDEX(L$30:L$46,$F1926)*(1-INDEX(L$121:L$137,$F1926))</f>
        <v/>
      </c>
      <c r="M1926" s="37">
        <f>M$12*$D1926*INDEX(M$21:M$28,$E1926)*INDEX(M$30:M$46,$F1926)*(1-INDEX(M$121:M$137,$F1926))</f>
        <v/>
      </c>
      <c r="N1926" s="37">
        <f>N$12*$D1926*INDEX(N$21:N$28,$E1926)*INDEX(N$30:N$46,$F1926)*(1-INDEX(N$121:N$137,$F1926))</f>
        <v/>
      </c>
      <c r="O1926" s="37">
        <f>O$12*$D1926*INDEX(O$21:O$28,$E1926)*INDEX(O$30:O$46,$F1926)*(1-INDEX(O$121:O$137,$F1926))</f>
        <v/>
      </c>
      <c r="P1926" s="37">
        <f>P$12*$D1926*INDEX(P$21:P$28,$E1926)*INDEX(P$30:P$46,$F1926)*(1-INDEX(P$121:P$137,$F1926))</f>
        <v/>
      </c>
      <c r="Q1926" s="37">
        <f>Q$12*$D1926*INDEX(Q$21:Q$28,$E1926)*INDEX(Q$30:Q$46,$F1926)*(1-INDEX(Q$121:Q$137,$F1926))</f>
        <v/>
      </c>
      <c r="R1926" s="37">
        <f>R$12*$D1926*INDEX(R$21:R$28,$E1926)*INDEX(R$30:R$46,$F1926)*(1-INDEX(R$121:R$137,$F1926))</f>
        <v/>
      </c>
      <c r="S1926" s="37">
        <f>S$12*$D1926*INDEX(S$21:S$28,$E1926)*INDEX(S$30:S$46,$F1926)*(1-INDEX(S$121:S$137,$F1926))</f>
        <v/>
      </c>
      <c r="T1926" s="37">
        <f>T$12*$D1926*INDEX(T$21:T$28,$E1926)*INDEX(T$30:T$46,$F1926)*(1-INDEX(T$121:T$137,$F1926))</f>
        <v/>
      </c>
      <c r="U1926" s="37">
        <f>U$12*$D1926*INDEX(U$21:U$28,$E1926)*INDEX(U$30:U$46,$F1926)*(1-INDEX(U$121:U$137,$F1926))</f>
        <v/>
      </c>
      <c r="V1926" s="37">
        <f>V$12*$D1926*INDEX(V$21:V$28,$E1926)*INDEX(V$30:V$46,$F1926)*(1-INDEX(V$121:V$137,$F1926))</f>
        <v/>
      </c>
      <c r="W1926" s="37">
        <f>W$12*$D1926*INDEX(W$21:W$28,$E1926)*INDEX(W$30:W$46,$F1926)*(1-INDEX(W$121:W$137,$F1926))</f>
        <v/>
      </c>
      <c r="X1926" s="37">
        <f>X$12*$D1926*INDEX(X$21:X$28,$E1926)*INDEX(X$30:X$46,$F1926)*(1-INDEX(X$121:X$137,$F1926))</f>
        <v/>
      </c>
      <c r="Y1926" s="37">
        <f>Y$12*$D1926*INDEX(Y$21:Y$28,$E1926)*INDEX(Y$30:Y$46,$F1926)*(1-INDEX(Y$121:Y$137,$F1926))</f>
        <v/>
      </c>
      <c r="Z1926" s="37">
        <f>Z$12*$D1926*INDEX(Z$21:Z$28,$E1926)*INDEX(Z$30:Z$46,$F1926)*(1-INDEX(Z$121:Z$137,$F1926))</f>
        <v/>
      </c>
      <c r="AA1926" s="37">
        <f>AA$12*$D1926*INDEX(AA$21:AA$28,$E1926)*INDEX(AA$30:AA$46,$F1926)*(1-INDEX(AA$121:AA$137,$F1926))</f>
        <v/>
      </c>
      <c r="AB1926" s="37">
        <f>AB$12*$D1926*INDEX(AB$21:AB$28,$E1926)*INDEX(AB$30:AB$46,$F1926)*(1-INDEX(AB$121:AB$137,$F1926))</f>
        <v/>
      </c>
      <c r="AC1926" s="37">
        <f>AC$12*$D1926*INDEX(AC$21:AC$28,$E1926)*INDEX(AC$30:AC$46,$F1926)*(1-INDEX(AC$121:AC$137,$F1926))</f>
        <v/>
      </c>
      <c r="AD1926" s="40">
        <f>CARBONTAX(AD$12,$D1926,INDEX(AD$21:AD$28,$E1926),INDEX(AD$30:AD$46,$F1926),INDEX(AD$121:AD$137,$F1926))</f>
        <v/>
      </c>
      <c r="AF1926" s="11">
        <f>LOWER(Settings!$C$4)&amp;".mit."&amp;$A1926&amp;IF($C1926="","","."&amp;$C1926&amp;"."&amp;$B1926)&amp;IF(INDEX(Variables!$D$5:$D$205,MATCH($A1926,Variables!$A$5:$A$205,0))="","","."&amp;INDEX(Variables!$D$5:$D$205,MATCH($A1926,Variables!$A$5:$A$205,0)))&amp;"."&amp;AF$5</f>
        <v/>
      </c>
      <c r="AG1926" s="38">
        <f>AG$12*$D1926*INDEX(AG$21:AG$28,$E1926)*INDEX(AG$30:AG$46,$F1926)*(1-INDEX(AG$121:AG$137,$F1926))</f>
        <v/>
      </c>
      <c r="AH1926" s="37">
        <f>AH$12*$D1926*INDEX(AH$21:AH$28,$E1926)*INDEX(AH$30:AH$46,$F1926)*(1-INDEX(AH$121:AH$137,$F1926))</f>
        <v/>
      </c>
      <c r="AI1926" s="37">
        <f>AI$12*$D1926*INDEX(AI$21:AI$28,$E1926)*INDEX(AI$30:AI$46,$F1926)*(1-INDEX(AI$121:AI$137,$F1926))</f>
        <v/>
      </c>
      <c r="AJ1926" s="37">
        <f>AJ$12*$D1926*INDEX(AJ$21:AJ$28,$E1926)*INDEX(AJ$30:AJ$46,$F1926)*(1-INDEX(AJ$121:AJ$137,$F1926))</f>
        <v/>
      </c>
      <c r="AK1926" s="37">
        <f>AK$12*$D1926*INDEX(AK$21:AK$28,$E1926)*INDEX(AK$30:AK$46,$F1926)*(1-INDEX(AK$121:AK$137,$F1926))</f>
        <v/>
      </c>
      <c r="AL1926" s="37">
        <f>AL$12*$D1926*INDEX(AL$21:AL$28,$E1926)*INDEX(AL$30:AL$46,$F1926)*(1-INDEX(AL$121:AL$137,$F1926))</f>
        <v/>
      </c>
      <c r="AM1926" s="37">
        <f>AM$12*$D1926*INDEX(AM$21:AM$28,$E1926)*INDEX(AM$30:AM$46,$F1926)*(1-INDEX(AM$121:AM$137,$F1926))</f>
        <v/>
      </c>
      <c r="AN1926" s="37">
        <f>AN$12*$D1926*INDEX(AN$21:AN$28,$E1926)*INDEX(AN$30:AN$46,$F1926)*(1-INDEX(AN$121:AN$137,$F1926))</f>
        <v/>
      </c>
      <c r="AO1926" s="37">
        <f>AO$12*$D1926*INDEX(AO$21:AO$28,$E1926)*INDEX(AO$30:AO$46,$F1926)*(1-INDEX(AO$121:AO$137,$F1926))</f>
        <v/>
      </c>
      <c r="AP1926" s="37">
        <f>AP$12*$D1926*INDEX(AP$21:AP$28,$E1926)*INDEX(AP$30:AP$46,$F1926)*(1-INDEX(AP$121:AP$137,$F1926))</f>
        <v/>
      </c>
      <c r="AQ1926" s="37">
        <f>AQ$12*$D1926*INDEX(AQ$21:AQ$28,$E1926)*INDEX(AQ$30:AQ$46,$F1926)*(1-INDEX(AQ$121:AQ$137,$F1926))</f>
        <v/>
      </c>
      <c r="AR1926" s="37">
        <f>AR$12*$D1926*INDEX(AR$21:AR$28,$E1926)*INDEX(AR$30:AR$46,$F1926)*(1-INDEX(AR$121:AR$137,$F1926))</f>
        <v/>
      </c>
      <c r="AS1926" s="37">
        <f>AS$12*$D1926*INDEX(AS$21:AS$28,$E1926)*INDEX(AS$30:AS$46,$F1926)*(1-INDEX(AS$121:AS$137,$F1926))</f>
        <v/>
      </c>
      <c r="AT1926" s="37">
        <f>AT$12*$D1926*INDEX(AT$21:AT$28,$E1926)*INDEX(AT$30:AT$46,$F1926)*(1-INDEX(AT$121:AT$137,$F1926))</f>
        <v/>
      </c>
      <c r="AU1926" s="37">
        <f>AU$12*$D1926*INDEX(AU$21:AU$28,$E1926)*INDEX(AU$30:AU$46,$F1926)*(1-INDEX(AU$121:AU$137,$F1926))</f>
        <v/>
      </c>
      <c r="AV1926" s="37">
        <f>AV$12*$D1926*INDEX(AV$21:AV$28,$E1926)*INDEX(AV$30:AV$46,$F1926)*(1-INDEX(AV$121:AV$137,$F1926))</f>
        <v/>
      </c>
      <c r="AW1926" s="37">
        <f>AW$12*$D1926*INDEX(AW$21:AW$28,$E1926)*INDEX(AW$30:AW$46,$F1926)*(1-INDEX(AW$121:AW$137,$F1926))</f>
        <v/>
      </c>
      <c r="AX1926" s="37">
        <f>AX$12*$D1926*INDEX(AX$21:AX$28,$E1926)*INDEX(AX$30:AX$46,$F1926)*(1-INDEX(AX$121:AX$137,$F1926))</f>
        <v/>
      </c>
      <c r="AY1926" s="40">
        <f>CARBONTAX(AY$12,$D1926,INDEX(AY$21:AY$28,$E1926),INDEX(AY$30:AY$46,$F1926),INDEX(AY$121:AY$137,$F1926))</f>
        <v/>
      </c>
    </row>
    <row r="1927" hidden="1" outlineLevel="2">
      <c r="A1927" s="14" t="inlineStr">
        <is>
          <t>ctxnew</t>
        </is>
      </c>
      <c r="B1927" s="14" t="inlineStr">
        <is>
          <t>die</t>
        </is>
      </c>
      <c r="C1927" s="14" t="inlineStr">
        <is>
          <t>ftr</t>
        </is>
      </c>
      <c r="D1927" s="37">
        <f>INDEX(Inputs!$T$5:$T$132,MATCH($B1927&amp;"|"&amp;$C1927,Inputs!$A$5:$A$132,0))</f>
        <v/>
      </c>
      <c r="E1927" s="37">
        <f>INDEX(Inputs!$J$5:$J$132,MATCH($B1927&amp;"|"&amp;$C1927,Inputs!$A$5:$A$132,0))</f>
        <v/>
      </c>
      <c r="F1927" s="37">
        <f>INDEX(Inputs!$K$5:$K$132,MATCH($B1927&amp;"|"&amp;$C1927,Inputs!$A$5:$A$132,0))</f>
        <v/>
      </c>
      <c r="G1927" s="36" t="n"/>
      <c r="H1927" s="14">
        <f>INDEX(Variables!$B$5:$B$205,MATCH($A1927,Variables!$A$5:$A$205,0))&amp;IF($C1927="",""," | "&amp;INDEX(Mapping!$B$5:$B$26,MATCH($C1927,Mapping!$A$5:$A$26,0))&amp;" | "&amp;INDEX(Mapping!$B$30:$B$46,MATCH($B1927,Mapping!$A$30:$A$46,0)))</f>
        <v/>
      </c>
      <c r="I1927" s="14">
        <f>INDEX(Variables!$C$5:$C$205,MATCH($A1927,Variables!$A$5:$A$205,0))</f>
        <v/>
      </c>
      <c r="J1927" s="14">
        <f>INDEX(Variables!$E$5:$E$205,MATCH($A1927,Variables!$A$5:$A$205,0))</f>
        <v/>
      </c>
      <c r="K1927" s="11">
        <f>LOWER(Settings!$C$4)&amp;".mit."&amp;$A1927&amp;IF($C1927="","","."&amp;$C1927&amp;"."&amp;$B1927)&amp;IF(INDEX(Variables!$D$5:$D$205,MATCH($A1927,Variables!$A$5:$A$205,0))="","","."&amp;INDEX(Variables!$D$5:$D$205,MATCH($A1927,Variables!$A$5:$A$205,0)))&amp;"."&amp;K$5</f>
        <v/>
      </c>
      <c r="L1927" s="38">
        <f>L$12*$D1927*INDEX(L$21:L$28,$E1927)*INDEX(L$30:L$46,$F1927)*(1-INDEX(L$121:L$137,$F1927))</f>
        <v/>
      </c>
      <c r="M1927" s="37">
        <f>M$12*$D1927*INDEX(M$21:M$28,$E1927)*INDEX(M$30:M$46,$F1927)*(1-INDEX(M$121:M$137,$F1927))</f>
        <v/>
      </c>
      <c r="N1927" s="37">
        <f>N$12*$D1927*INDEX(N$21:N$28,$E1927)*INDEX(N$30:N$46,$F1927)*(1-INDEX(N$121:N$137,$F1927))</f>
        <v/>
      </c>
      <c r="O1927" s="37">
        <f>O$12*$D1927*INDEX(O$21:O$28,$E1927)*INDEX(O$30:O$46,$F1927)*(1-INDEX(O$121:O$137,$F1927))</f>
        <v/>
      </c>
      <c r="P1927" s="37">
        <f>P$12*$D1927*INDEX(P$21:P$28,$E1927)*INDEX(P$30:P$46,$F1927)*(1-INDEX(P$121:P$137,$F1927))</f>
        <v/>
      </c>
      <c r="Q1927" s="37">
        <f>Q$12*$D1927*INDEX(Q$21:Q$28,$E1927)*INDEX(Q$30:Q$46,$F1927)*(1-INDEX(Q$121:Q$137,$F1927))</f>
        <v/>
      </c>
      <c r="R1927" s="37">
        <f>R$12*$D1927*INDEX(R$21:R$28,$E1927)*INDEX(R$30:R$46,$F1927)*(1-INDEX(R$121:R$137,$F1927))</f>
        <v/>
      </c>
      <c r="S1927" s="37">
        <f>S$12*$D1927*INDEX(S$21:S$28,$E1927)*INDEX(S$30:S$46,$F1927)*(1-INDEX(S$121:S$137,$F1927))</f>
        <v/>
      </c>
      <c r="T1927" s="37">
        <f>T$12*$D1927*INDEX(T$21:T$28,$E1927)*INDEX(T$30:T$46,$F1927)*(1-INDEX(T$121:T$137,$F1927))</f>
        <v/>
      </c>
      <c r="U1927" s="37">
        <f>U$12*$D1927*INDEX(U$21:U$28,$E1927)*INDEX(U$30:U$46,$F1927)*(1-INDEX(U$121:U$137,$F1927))</f>
        <v/>
      </c>
      <c r="V1927" s="37">
        <f>V$12*$D1927*INDEX(V$21:V$28,$E1927)*INDEX(V$30:V$46,$F1927)*(1-INDEX(V$121:V$137,$F1927))</f>
        <v/>
      </c>
      <c r="W1927" s="37">
        <f>W$12*$D1927*INDEX(W$21:W$28,$E1927)*INDEX(W$30:W$46,$F1927)*(1-INDEX(W$121:W$137,$F1927))</f>
        <v/>
      </c>
      <c r="X1927" s="37">
        <f>X$12*$D1927*INDEX(X$21:X$28,$E1927)*INDEX(X$30:X$46,$F1927)*(1-INDEX(X$121:X$137,$F1927))</f>
        <v/>
      </c>
      <c r="Y1927" s="37">
        <f>Y$12*$D1927*INDEX(Y$21:Y$28,$E1927)*INDEX(Y$30:Y$46,$F1927)*(1-INDEX(Y$121:Y$137,$F1927))</f>
        <v/>
      </c>
      <c r="Z1927" s="37">
        <f>Z$12*$D1927*INDEX(Z$21:Z$28,$E1927)*INDEX(Z$30:Z$46,$F1927)*(1-INDEX(Z$121:Z$137,$F1927))</f>
        <v/>
      </c>
      <c r="AA1927" s="37">
        <f>AA$12*$D1927*INDEX(AA$21:AA$28,$E1927)*INDEX(AA$30:AA$46,$F1927)*(1-INDEX(AA$121:AA$137,$F1927))</f>
        <v/>
      </c>
      <c r="AB1927" s="37">
        <f>AB$12*$D1927*INDEX(AB$21:AB$28,$E1927)*INDEX(AB$30:AB$46,$F1927)*(1-INDEX(AB$121:AB$137,$F1927))</f>
        <v/>
      </c>
      <c r="AC1927" s="37">
        <f>AC$12*$D1927*INDEX(AC$21:AC$28,$E1927)*INDEX(AC$30:AC$46,$F1927)*(1-INDEX(AC$121:AC$137,$F1927))</f>
        <v/>
      </c>
      <c r="AD1927" s="40">
        <f>CARBONTAX(AD$12,$D1927,INDEX(AD$21:AD$28,$E1927),INDEX(AD$30:AD$46,$F1927),INDEX(AD$121:AD$137,$F1927))</f>
        <v/>
      </c>
      <c r="AF1927" s="11">
        <f>LOWER(Settings!$C$4)&amp;".mit."&amp;$A1927&amp;IF($C1927="","","."&amp;$C1927&amp;"."&amp;$B1927)&amp;IF(INDEX(Variables!$D$5:$D$205,MATCH($A1927,Variables!$A$5:$A$205,0))="","","."&amp;INDEX(Variables!$D$5:$D$205,MATCH($A1927,Variables!$A$5:$A$205,0)))&amp;"."&amp;AF$5</f>
        <v/>
      </c>
      <c r="AG1927" s="38">
        <f>AG$12*$D1927*INDEX(AG$21:AG$28,$E1927)*INDEX(AG$30:AG$46,$F1927)*(1-INDEX(AG$121:AG$137,$F1927))</f>
        <v/>
      </c>
      <c r="AH1927" s="37">
        <f>AH$12*$D1927*INDEX(AH$21:AH$28,$E1927)*INDEX(AH$30:AH$46,$F1927)*(1-INDEX(AH$121:AH$137,$F1927))</f>
        <v/>
      </c>
      <c r="AI1927" s="37">
        <f>AI$12*$D1927*INDEX(AI$21:AI$28,$E1927)*INDEX(AI$30:AI$46,$F1927)*(1-INDEX(AI$121:AI$137,$F1927))</f>
        <v/>
      </c>
      <c r="AJ1927" s="37">
        <f>AJ$12*$D1927*INDEX(AJ$21:AJ$28,$E1927)*INDEX(AJ$30:AJ$46,$F1927)*(1-INDEX(AJ$121:AJ$137,$F1927))</f>
        <v/>
      </c>
      <c r="AK1927" s="37">
        <f>AK$12*$D1927*INDEX(AK$21:AK$28,$E1927)*INDEX(AK$30:AK$46,$F1927)*(1-INDEX(AK$121:AK$137,$F1927))</f>
        <v/>
      </c>
      <c r="AL1927" s="37">
        <f>AL$12*$D1927*INDEX(AL$21:AL$28,$E1927)*INDEX(AL$30:AL$46,$F1927)*(1-INDEX(AL$121:AL$137,$F1927))</f>
        <v/>
      </c>
      <c r="AM1927" s="37">
        <f>AM$12*$D1927*INDEX(AM$21:AM$28,$E1927)*INDEX(AM$30:AM$46,$F1927)*(1-INDEX(AM$121:AM$137,$F1927))</f>
        <v/>
      </c>
      <c r="AN1927" s="37">
        <f>AN$12*$D1927*INDEX(AN$21:AN$28,$E1927)*INDEX(AN$30:AN$46,$F1927)*(1-INDEX(AN$121:AN$137,$F1927))</f>
        <v/>
      </c>
      <c r="AO1927" s="37">
        <f>AO$12*$D1927*INDEX(AO$21:AO$28,$E1927)*INDEX(AO$30:AO$46,$F1927)*(1-INDEX(AO$121:AO$137,$F1927))</f>
        <v/>
      </c>
      <c r="AP1927" s="37">
        <f>AP$12*$D1927*INDEX(AP$21:AP$28,$E1927)*INDEX(AP$30:AP$46,$F1927)*(1-INDEX(AP$121:AP$137,$F1927))</f>
        <v/>
      </c>
      <c r="AQ1927" s="37">
        <f>AQ$12*$D1927*INDEX(AQ$21:AQ$28,$E1927)*INDEX(AQ$30:AQ$46,$F1927)*(1-INDEX(AQ$121:AQ$137,$F1927))</f>
        <v/>
      </c>
      <c r="AR1927" s="37">
        <f>AR$12*$D1927*INDEX(AR$21:AR$28,$E1927)*INDEX(AR$30:AR$46,$F1927)*(1-INDEX(AR$121:AR$137,$F1927))</f>
        <v/>
      </c>
      <c r="AS1927" s="37">
        <f>AS$12*$D1927*INDEX(AS$21:AS$28,$E1927)*INDEX(AS$30:AS$46,$F1927)*(1-INDEX(AS$121:AS$137,$F1927))</f>
        <v/>
      </c>
      <c r="AT1927" s="37">
        <f>AT$12*$D1927*INDEX(AT$21:AT$28,$E1927)*INDEX(AT$30:AT$46,$F1927)*(1-INDEX(AT$121:AT$137,$F1927))</f>
        <v/>
      </c>
      <c r="AU1927" s="37">
        <f>AU$12*$D1927*INDEX(AU$21:AU$28,$E1927)*INDEX(AU$30:AU$46,$F1927)*(1-INDEX(AU$121:AU$137,$F1927))</f>
        <v/>
      </c>
      <c r="AV1927" s="37">
        <f>AV$12*$D1927*INDEX(AV$21:AV$28,$E1927)*INDEX(AV$30:AV$46,$F1927)*(1-INDEX(AV$121:AV$137,$F1927))</f>
        <v/>
      </c>
      <c r="AW1927" s="37">
        <f>AW$12*$D1927*INDEX(AW$21:AW$28,$E1927)*INDEX(AW$30:AW$46,$F1927)*(1-INDEX(AW$121:AW$137,$F1927))</f>
        <v/>
      </c>
      <c r="AX1927" s="37">
        <f>AX$12*$D1927*INDEX(AX$21:AX$28,$E1927)*INDEX(AX$30:AX$46,$F1927)*(1-INDEX(AX$121:AX$137,$F1927))</f>
        <v/>
      </c>
      <c r="AY1927" s="40">
        <f>CARBONTAX(AY$12,$D1927,INDEX(AY$21:AY$28,$E1927),INDEX(AY$30:AY$46,$F1927),INDEX(AY$121:AY$137,$F1927))</f>
        <v/>
      </c>
    </row>
    <row r="1928" hidden="1" outlineLevel="2">
      <c r="A1928" s="14" t="inlineStr">
        <is>
          <t>ctxnew</t>
        </is>
      </c>
      <c r="B1928" s="14" t="inlineStr">
        <is>
          <t>lpg</t>
        </is>
      </c>
      <c r="C1928" s="14" t="inlineStr">
        <is>
          <t>ftr</t>
        </is>
      </c>
      <c r="D1928" s="37">
        <f>INDEX(Inputs!$T$5:$T$132,MATCH($B1928&amp;"|"&amp;$C1928,Inputs!$A$5:$A$132,0))</f>
        <v/>
      </c>
      <c r="E1928" s="37">
        <f>INDEX(Inputs!$J$5:$J$132,MATCH($B1928&amp;"|"&amp;$C1928,Inputs!$A$5:$A$132,0))</f>
        <v/>
      </c>
      <c r="F1928" s="37">
        <f>INDEX(Inputs!$K$5:$K$132,MATCH($B1928&amp;"|"&amp;$C1928,Inputs!$A$5:$A$132,0))</f>
        <v/>
      </c>
      <c r="G1928" s="36" t="n"/>
      <c r="H1928" s="14">
        <f>INDEX(Variables!$B$5:$B$205,MATCH($A1928,Variables!$A$5:$A$205,0))&amp;IF($C1928="",""," | "&amp;INDEX(Mapping!$B$5:$B$26,MATCH($C1928,Mapping!$A$5:$A$26,0))&amp;" | "&amp;INDEX(Mapping!$B$30:$B$46,MATCH($B1928,Mapping!$A$30:$A$46,0)))</f>
        <v/>
      </c>
      <c r="I1928" s="14">
        <f>INDEX(Variables!$C$5:$C$205,MATCH($A1928,Variables!$A$5:$A$205,0))</f>
        <v/>
      </c>
      <c r="J1928" s="14">
        <f>INDEX(Variables!$E$5:$E$205,MATCH($A1928,Variables!$A$5:$A$205,0))</f>
        <v/>
      </c>
      <c r="K1928" s="11">
        <f>LOWER(Settings!$C$4)&amp;".mit."&amp;$A1928&amp;IF($C1928="","","."&amp;$C1928&amp;"."&amp;$B1928)&amp;IF(INDEX(Variables!$D$5:$D$205,MATCH($A1928,Variables!$A$5:$A$205,0))="","","."&amp;INDEX(Variables!$D$5:$D$205,MATCH($A1928,Variables!$A$5:$A$205,0)))&amp;"."&amp;K$5</f>
        <v/>
      </c>
      <c r="L1928" s="38">
        <f>L$12*$D1928*INDEX(L$21:L$28,$E1928)*INDEX(L$30:L$46,$F1928)*(1-INDEX(L$121:L$137,$F1928))</f>
        <v/>
      </c>
      <c r="M1928" s="37">
        <f>M$12*$D1928*INDEX(M$21:M$28,$E1928)*INDEX(M$30:M$46,$F1928)*(1-INDEX(M$121:M$137,$F1928))</f>
        <v/>
      </c>
      <c r="N1928" s="37">
        <f>N$12*$D1928*INDEX(N$21:N$28,$E1928)*INDEX(N$30:N$46,$F1928)*(1-INDEX(N$121:N$137,$F1928))</f>
        <v/>
      </c>
      <c r="O1928" s="37">
        <f>O$12*$D1928*INDEX(O$21:O$28,$E1928)*INDEX(O$30:O$46,$F1928)*(1-INDEX(O$121:O$137,$F1928))</f>
        <v/>
      </c>
      <c r="P1928" s="37">
        <f>P$12*$D1928*INDEX(P$21:P$28,$E1928)*INDEX(P$30:P$46,$F1928)*(1-INDEX(P$121:P$137,$F1928))</f>
        <v/>
      </c>
      <c r="Q1928" s="37">
        <f>Q$12*$D1928*INDEX(Q$21:Q$28,$E1928)*INDEX(Q$30:Q$46,$F1928)*(1-INDEX(Q$121:Q$137,$F1928))</f>
        <v/>
      </c>
      <c r="R1928" s="37">
        <f>R$12*$D1928*INDEX(R$21:R$28,$E1928)*INDEX(R$30:R$46,$F1928)*(1-INDEX(R$121:R$137,$F1928))</f>
        <v/>
      </c>
      <c r="S1928" s="37">
        <f>S$12*$D1928*INDEX(S$21:S$28,$E1928)*INDEX(S$30:S$46,$F1928)*(1-INDEX(S$121:S$137,$F1928))</f>
        <v/>
      </c>
      <c r="T1928" s="37">
        <f>T$12*$D1928*INDEX(T$21:T$28,$E1928)*INDEX(T$30:T$46,$F1928)*(1-INDEX(T$121:T$137,$F1928))</f>
        <v/>
      </c>
      <c r="U1928" s="37">
        <f>U$12*$D1928*INDEX(U$21:U$28,$E1928)*INDEX(U$30:U$46,$F1928)*(1-INDEX(U$121:U$137,$F1928))</f>
        <v/>
      </c>
      <c r="V1928" s="37">
        <f>V$12*$D1928*INDEX(V$21:V$28,$E1928)*INDEX(V$30:V$46,$F1928)*(1-INDEX(V$121:V$137,$F1928))</f>
        <v/>
      </c>
      <c r="W1928" s="37">
        <f>W$12*$D1928*INDEX(W$21:W$28,$E1928)*INDEX(W$30:W$46,$F1928)*(1-INDEX(W$121:W$137,$F1928))</f>
        <v/>
      </c>
      <c r="X1928" s="37">
        <f>X$12*$D1928*INDEX(X$21:X$28,$E1928)*INDEX(X$30:X$46,$F1928)*(1-INDEX(X$121:X$137,$F1928))</f>
        <v/>
      </c>
      <c r="Y1928" s="37">
        <f>Y$12*$D1928*INDEX(Y$21:Y$28,$E1928)*INDEX(Y$30:Y$46,$F1928)*(1-INDEX(Y$121:Y$137,$F1928))</f>
        <v/>
      </c>
      <c r="Z1928" s="37">
        <f>Z$12*$D1928*INDEX(Z$21:Z$28,$E1928)*INDEX(Z$30:Z$46,$F1928)*(1-INDEX(Z$121:Z$137,$F1928))</f>
        <v/>
      </c>
      <c r="AA1928" s="37">
        <f>AA$12*$D1928*INDEX(AA$21:AA$28,$E1928)*INDEX(AA$30:AA$46,$F1928)*(1-INDEX(AA$121:AA$137,$F1928))</f>
        <v/>
      </c>
      <c r="AB1928" s="37">
        <f>AB$12*$D1928*INDEX(AB$21:AB$28,$E1928)*INDEX(AB$30:AB$46,$F1928)*(1-INDEX(AB$121:AB$137,$F1928))</f>
        <v/>
      </c>
      <c r="AC1928" s="37">
        <f>AC$12*$D1928*INDEX(AC$21:AC$28,$E1928)*INDEX(AC$30:AC$46,$F1928)*(1-INDEX(AC$121:AC$137,$F1928))</f>
        <v/>
      </c>
      <c r="AD1928" s="40">
        <f>CARBONTAX(AD$12,$D1928,INDEX(AD$21:AD$28,$E1928),INDEX(AD$30:AD$46,$F1928),INDEX(AD$121:AD$137,$F1928))</f>
        <v/>
      </c>
      <c r="AF1928" s="11">
        <f>LOWER(Settings!$C$4)&amp;".mit."&amp;$A1928&amp;IF($C1928="","","."&amp;$C1928&amp;"."&amp;$B1928)&amp;IF(INDEX(Variables!$D$5:$D$205,MATCH($A1928,Variables!$A$5:$A$205,0))="","","."&amp;INDEX(Variables!$D$5:$D$205,MATCH($A1928,Variables!$A$5:$A$205,0)))&amp;"."&amp;AF$5</f>
        <v/>
      </c>
      <c r="AG1928" s="38">
        <f>AG$12*$D1928*INDEX(AG$21:AG$28,$E1928)*INDEX(AG$30:AG$46,$F1928)*(1-INDEX(AG$121:AG$137,$F1928))</f>
        <v/>
      </c>
      <c r="AH1928" s="37">
        <f>AH$12*$D1928*INDEX(AH$21:AH$28,$E1928)*INDEX(AH$30:AH$46,$F1928)*(1-INDEX(AH$121:AH$137,$F1928))</f>
        <v/>
      </c>
      <c r="AI1928" s="37">
        <f>AI$12*$D1928*INDEX(AI$21:AI$28,$E1928)*INDEX(AI$30:AI$46,$F1928)*(1-INDEX(AI$121:AI$137,$F1928))</f>
        <v/>
      </c>
      <c r="AJ1928" s="37">
        <f>AJ$12*$D1928*INDEX(AJ$21:AJ$28,$E1928)*INDEX(AJ$30:AJ$46,$F1928)*(1-INDEX(AJ$121:AJ$137,$F1928))</f>
        <v/>
      </c>
      <c r="AK1928" s="37">
        <f>AK$12*$D1928*INDEX(AK$21:AK$28,$E1928)*INDEX(AK$30:AK$46,$F1928)*(1-INDEX(AK$121:AK$137,$F1928))</f>
        <v/>
      </c>
      <c r="AL1928" s="37">
        <f>AL$12*$D1928*INDEX(AL$21:AL$28,$E1928)*INDEX(AL$30:AL$46,$F1928)*(1-INDEX(AL$121:AL$137,$F1928))</f>
        <v/>
      </c>
      <c r="AM1928" s="37">
        <f>AM$12*$D1928*INDEX(AM$21:AM$28,$E1928)*INDEX(AM$30:AM$46,$F1928)*(1-INDEX(AM$121:AM$137,$F1928))</f>
        <v/>
      </c>
      <c r="AN1928" s="37">
        <f>AN$12*$D1928*INDEX(AN$21:AN$28,$E1928)*INDEX(AN$30:AN$46,$F1928)*(1-INDEX(AN$121:AN$137,$F1928))</f>
        <v/>
      </c>
      <c r="AO1928" s="37">
        <f>AO$12*$D1928*INDEX(AO$21:AO$28,$E1928)*INDEX(AO$30:AO$46,$F1928)*(1-INDEX(AO$121:AO$137,$F1928))</f>
        <v/>
      </c>
      <c r="AP1928" s="37">
        <f>AP$12*$D1928*INDEX(AP$21:AP$28,$E1928)*INDEX(AP$30:AP$46,$F1928)*(1-INDEX(AP$121:AP$137,$F1928))</f>
        <v/>
      </c>
      <c r="AQ1928" s="37">
        <f>AQ$12*$D1928*INDEX(AQ$21:AQ$28,$E1928)*INDEX(AQ$30:AQ$46,$F1928)*(1-INDEX(AQ$121:AQ$137,$F1928))</f>
        <v/>
      </c>
      <c r="AR1928" s="37">
        <f>AR$12*$D1928*INDEX(AR$21:AR$28,$E1928)*INDEX(AR$30:AR$46,$F1928)*(1-INDEX(AR$121:AR$137,$F1928))</f>
        <v/>
      </c>
      <c r="AS1928" s="37">
        <f>AS$12*$D1928*INDEX(AS$21:AS$28,$E1928)*INDEX(AS$30:AS$46,$F1928)*(1-INDEX(AS$121:AS$137,$F1928))</f>
        <v/>
      </c>
      <c r="AT1928" s="37">
        <f>AT$12*$D1928*INDEX(AT$21:AT$28,$E1928)*INDEX(AT$30:AT$46,$F1928)*(1-INDEX(AT$121:AT$137,$F1928))</f>
        <v/>
      </c>
      <c r="AU1928" s="37">
        <f>AU$12*$D1928*INDEX(AU$21:AU$28,$E1928)*INDEX(AU$30:AU$46,$F1928)*(1-INDEX(AU$121:AU$137,$F1928))</f>
        <v/>
      </c>
      <c r="AV1928" s="37">
        <f>AV$12*$D1928*INDEX(AV$21:AV$28,$E1928)*INDEX(AV$30:AV$46,$F1928)*(1-INDEX(AV$121:AV$137,$F1928))</f>
        <v/>
      </c>
      <c r="AW1928" s="37">
        <f>AW$12*$D1928*INDEX(AW$21:AW$28,$E1928)*INDEX(AW$30:AW$46,$F1928)*(1-INDEX(AW$121:AW$137,$F1928))</f>
        <v/>
      </c>
      <c r="AX1928" s="37">
        <f>AX$12*$D1928*INDEX(AX$21:AX$28,$E1928)*INDEX(AX$30:AX$46,$F1928)*(1-INDEX(AX$121:AX$137,$F1928))</f>
        <v/>
      </c>
      <c r="AY1928" s="40">
        <f>CARBONTAX(AY$12,$D1928,INDEX(AY$21:AY$28,$E1928),INDEX(AY$30:AY$46,$F1928),INDEX(AY$121:AY$137,$F1928))</f>
        <v/>
      </c>
    </row>
    <row r="1929" hidden="1" outlineLevel="2">
      <c r="A1929" s="14" t="inlineStr">
        <is>
          <t>ctxnew</t>
        </is>
      </c>
      <c r="B1929" s="14" t="inlineStr">
        <is>
          <t>ker</t>
        </is>
      </c>
      <c r="C1929" s="14" t="inlineStr">
        <is>
          <t>ftr</t>
        </is>
      </c>
      <c r="D1929" s="37">
        <f>INDEX(Inputs!$T$5:$T$132,MATCH($B1929&amp;"|"&amp;$C1929,Inputs!$A$5:$A$132,0))</f>
        <v/>
      </c>
      <c r="E1929" s="37">
        <f>INDEX(Inputs!$J$5:$J$132,MATCH($B1929&amp;"|"&amp;$C1929,Inputs!$A$5:$A$132,0))</f>
        <v/>
      </c>
      <c r="F1929" s="37">
        <f>INDEX(Inputs!$K$5:$K$132,MATCH($B1929&amp;"|"&amp;$C1929,Inputs!$A$5:$A$132,0))</f>
        <v/>
      </c>
      <c r="G1929" s="36" t="n"/>
      <c r="H1929" s="14">
        <f>INDEX(Variables!$B$5:$B$205,MATCH($A1929,Variables!$A$5:$A$205,0))&amp;IF($C1929="",""," | "&amp;INDEX(Mapping!$B$5:$B$26,MATCH($C1929,Mapping!$A$5:$A$26,0))&amp;" | "&amp;INDEX(Mapping!$B$30:$B$46,MATCH($B1929,Mapping!$A$30:$A$46,0)))</f>
        <v/>
      </c>
      <c r="I1929" s="14">
        <f>INDEX(Variables!$C$5:$C$205,MATCH($A1929,Variables!$A$5:$A$205,0))</f>
        <v/>
      </c>
      <c r="J1929" s="14">
        <f>INDEX(Variables!$E$5:$E$205,MATCH($A1929,Variables!$A$5:$A$205,0))</f>
        <v/>
      </c>
      <c r="K1929" s="11">
        <f>LOWER(Settings!$C$4)&amp;".mit."&amp;$A1929&amp;IF($C1929="","","."&amp;$C1929&amp;"."&amp;$B1929)&amp;IF(INDEX(Variables!$D$5:$D$205,MATCH($A1929,Variables!$A$5:$A$205,0))="","","."&amp;INDEX(Variables!$D$5:$D$205,MATCH($A1929,Variables!$A$5:$A$205,0)))&amp;"."&amp;K$5</f>
        <v/>
      </c>
      <c r="L1929" s="38">
        <f>L$12*$D1929*INDEX(L$21:L$28,$E1929)*INDEX(L$30:L$46,$F1929)*(1-INDEX(L$121:L$137,$F1929))</f>
        <v/>
      </c>
      <c r="M1929" s="37">
        <f>M$12*$D1929*INDEX(M$21:M$28,$E1929)*INDEX(M$30:M$46,$F1929)*(1-INDEX(M$121:M$137,$F1929))</f>
        <v/>
      </c>
      <c r="N1929" s="37">
        <f>N$12*$D1929*INDEX(N$21:N$28,$E1929)*INDEX(N$30:N$46,$F1929)*(1-INDEX(N$121:N$137,$F1929))</f>
        <v/>
      </c>
      <c r="O1929" s="37">
        <f>O$12*$D1929*INDEX(O$21:O$28,$E1929)*INDEX(O$30:O$46,$F1929)*(1-INDEX(O$121:O$137,$F1929))</f>
        <v/>
      </c>
      <c r="P1929" s="37">
        <f>P$12*$D1929*INDEX(P$21:P$28,$E1929)*INDEX(P$30:P$46,$F1929)*(1-INDEX(P$121:P$137,$F1929))</f>
        <v/>
      </c>
      <c r="Q1929" s="37">
        <f>Q$12*$D1929*INDEX(Q$21:Q$28,$E1929)*INDEX(Q$30:Q$46,$F1929)*(1-INDEX(Q$121:Q$137,$F1929))</f>
        <v/>
      </c>
      <c r="R1929" s="37">
        <f>R$12*$D1929*INDEX(R$21:R$28,$E1929)*INDEX(R$30:R$46,$F1929)*(1-INDEX(R$121:R$137,$F1929))</f>
        <v/>
      </c>
      <c r="S1929" s="37">
        <f>S$12*$D1929*INDEX(S$21:S$28,$E1929)*INDEX(S$30:S$46,$F1929)*(1-INDEX(S$121:S$137,$F1929))</f>
        <v/>
      </c>
      <c r="T1929" s="37">
        <f>T$12*$D1929*INDEX(T$21:T$28,$E1929)*INDEX(T$30:T$46,$F1929)*(1-INDEX(T$121:T$137,$F1929))</f>
        <v/>
      </c>
      <c r="U1929" s="37">
        <f>U$12*$D1929*INDEX(U$21:U$28,$E1929)*INDEX(U$30:U$46,$F1929)*(1-INDEX(U$121:U$137,$F1929))</f>
        <v/>
      </c>
      <c r="V1929" s="37">
        <f>V$12*$D1929*INDEX(V$21:V$28,$E1929)*INDEX(V$30:V$46,$F1929)*(1-INDEX(V$121:V$137,$F1929))</f>
        <v/>
      </c>
      <c r="W1929" s="37">
        <f>W$12*$D1929*INDEX(W$21:W$28,$E1929)*INDEX(W$30:W$46,$F1929)*(1-INDEX(W$121:W$137,$F1929))</f>
        <v/>
      </c>
      <c r="X1929" s="37">
        <f>X$12*$D1929*INDEX(X$21:X$28,$E1929)*INDEX(X$30:X$46,$F1929)*(1-INDEX(X$121:X$137,$F1929))</f>
        <v/>
      </c>
      <c r="Y1929" s="37">
        <f>Y$12*$D1929*INDEX(Y$21:Y$28,$E1929)*INDEX(Y$30:Y$46,$F1929)*(1-INDEX(Y$121:Y$137,$F1929))</f>
        <v/>
      </c>
      <c r="Z1929" s="37">
        <f>Z$12*$D1929*INDEX(Z$21:Z$28,$E1929)*INDEX(Z$30:Z$46,$F1929)*(1-INDEX(Z$121:Z$137,$F1929))</f>
        <v/>
      </c>
      <c r="AA1929" s="37">
        <f>AA$12*$D1929*INDEX(AA$21:AA$28,$E1929)*INDEX(AA$30:AA$46,$F1929)*(1-INDEX(AA$121:AA$137,$F1929))</f>
        <v/>
      </c>
      <c r="AB1929" s="37">
        <f>AB$12*$D1929*INDEX(AB$21:AB$28,$E1929)*INDEX(AB$30:AB$46,$F1929)*(1-INDEX(AB$121:AB$137,$F1929))</f>
        <v/>
      </c>
      <c r="AC1929" s="37">
        <f>AC$12*$D1929*INDEX(AC$21:AC$28,$E1929)*INDEX(AC$30:AC$46,$F1929)*(1-INDEX(AC$121:AC$137,$F1929))</f>
        <v/>
      </c>
      <c r="AD1929" s="40">
        <f>CARBONTAX(AD$12,$D1929,INDEX(AD$21:AD$28,$E1929),INDEX(AD$30:AD$46,$F1929),INDEX(AD$121:AD$137,$F1929))</f>
        <v/>
      </c>
      <c r="AF1929" s="11">
        <f>LOWER(Settings!$C$4)&amp;".mit."&amp;$A1929&amp;IF($C1929="","","."&amp;$C1929&amp;"."&amp;$B1929)&amp;IF(INDEX(Variables!$D$5:$D$205,MATCH($A1929,Variables!$A$5:$A$205,0))="","","."&amp;INDEX(Variables!$D$5:$D$205,MATCH($A1929,Variables!$A$5:$A$205,0)))&amp;"."&amp;AF$5</f>
        <v/>
      </c>
      <c r="AG1929" s="38">
        <f>AG$12*$D1929*INDEX(AG$21:AG$28,$E1929)*INDEX(AG$30:AG$46,$F1929)*(1-INDEX(AG$121:AG$137,$F1929))</f>
        <v/>
      </c>
      <c r="AH1929" s="37">
        <f>AH$12*$D1929*INDEX(AH$21:AH$28,$E1929)*INDEX(AH$30:AH$46,$F1929)*(1-INDEX(AH$121:AH$137,$F1929))</f>
        <v/>
      </c>
      <c r="AI1929" s="37">
        <f>AI$12*$D1929*INDEX(AI$21:AI$28,$E1929)*INDEX(AI$30:AI$46,$F1929)*(1-INDEX(AI$121:AI$137,$F1929))</f>
        <v/>
      </c>
      <c r="AJ1929" s="37">
        <f>AJ$12*$D1929*INDEX(AJ$21:AJ$28,$E1929)*INDEX(AJ$30:AJ$46,$F1929)*(1-INDEX(AJ$121:AJ$137,$F1929))</f>
        <v/>
      </c>
      <c r="AK1929" s="37">
        <f>AK$12*$D1929*INDEX(AK$21:AK$28,$E1929)*INDEX(AK$30:AK$46,$F1929)*(1-INDEX(AK$121:AK$137,$F1929))</f>
        <v/>
      </c>
      <c r="AL1929" s="37">
        <f>AL$12*$D1929*INDEX(AL$21:AL$28,$E1929)*INDEX(AL$30:AL$46,$F1929)*(1-INDEX(AL$121:AL$137,$F1929))</f>
        <v/>
      </c>
      <c r="AM1929" s="37">
        <f>AM$12*$D1929*INDEX(AM$21:AM$28,$E1929)*INDEX(AM$30:AM$46,$F1929)*(1-INDEX(AM$121:AM$137,$F1929))</f>
        <v/>
      </c>
      <c r="AN1929" s="37">
        <f>AN$12*$D1929*INDEX(AN$21:AN$28,$E1929)*INDEX(AN$30:AN$46,$F1929)*(1-INDEX(AN$121:AN$137,$F1929))</f>
        <v/>
      </c>
      <c r="AO1929" s="37">
        <f>AO$12*$D1929*INDEX(AO$21:AO$28,$E1929)*INDEX(AO$30:AO$46,$F1929)*(1-INDEX(AO$121:AO$137,$F1929))</f>
        <v/>
      </c>
      <c r="AP1929" s="37">
        <f>AP$12*$D1929*INDEX(AP$21:AP$28,$E1929)*INDEX(AP$30:AP$46,$F1929)*(1-INDEX(AP$121:AP$137,$F1929))</f>
        <v/>
      </c>
      <c r="AQ1929" s="37">
        <f>AQ$12*$D1929*INDEX(AQ$21:AQ$28,$E1929)*INDEX(AQ$30:AQ$46,$F1929)*(1-INDEX(AQ$121:AQ$137,$F1929))</f>
        <v/>
      </c>
      <c r="AR1929" s="37">
        <f>AR$12*$D1929*INDEX(AR$21:AR$28,$E1929)*INDEX(AR$30:AR$46,$F1929)*(1-INDEX(AR$121:AR$137,$F1929))</f>
        <v/>
      </c>
      <c r="AS1929" s="37">
        <f>AS$12*$D1929*INDEX(AS$21:AS$28,$E1929)*INDEX(AS$30:AS$46,$F1929)*(1-INDEX(AS$121:AS$137,$F1929))</f>
        <v/>
      </c>
      <c r="AT1929" s="37">
        <f>AT$12*$D1929*INDEX(AT$21:AT$28,$E1929)*INDEX(AT$30:AT$46,$F1929)*(1-INDEX(AT$121:AT$137,$F1929))</f>
        <v/>
      </c>
      <c r="AU1929" s="37">
        <f>AU$12*$D1929*INDEX(AU$21:AU$28,$E1929)*INDEX(AU$30:AU$46,$F1929)*(1-INDEX(AU$121:AU$137,$F1929))</f>
        <v/>
      </c>
      <c r="AV1929" s="37">
        <f>AV$12*$D1929*INDEX(AV$21:AV$28,$E1929)*INDEX(AV$30:AV$46,$F1929)*(1-INDEX(AV$121:AV$137,$F1929))</f>
        <v/>
      </c>
      <c r="AW1929" s="37">
        <f>AW$12*$D1929*INDEX(AW$21:AW$28,$E1929)*INDEX(AW$30:AW$46,$F1929)*(1-INDEX(AW$121:AW$137,$F1929))</f>
        <v/>
      </c>
      <c r="AX1929" s="37">
        <f>AX$12*$D1929*INDEX(AX$21:AX$28,$E1929)*INDEX(AX$30:AX$46,$F1929)*(1-INDEX(AX$121:AX$137,$F1929))</f>
        <v/>
      </c>
      <c r="AY1929" s="40">
        <f>CARBONTAX(AY$12,$D1929,INDEX(AY$21:AY$28,$E1929),INDEX(AY$30:AY$46,$F1929),INDEX(AY$121:AY$137,$F1929))</f>
        <v/>
      </c>
    </row>
    <row r="1930" hidden="1" outlineLevel="2">
      <c r="A1930" s="14" t="inlineStr">
        <is>
          <t>ctxnew</t>
        </is>
      </c>
      <c r="B1930" s="14" t="inlineStr">
        <is>
          <t>oop</t>
        </is>
      </c>
      <c r="C1930" s="14" t="inlineStr">
        <is>
          <t>ftr</t>
        </is>
      </c>
      <c r="D1930" s="37">
        <f>INDEX(Inputs!$T$5:$T$132,MATCH($B1930&amp;"|"&amp;$C1930,Inputs!$A$5:$A$132,0))</f>
        <v/>
      </c>
      <c r="E1930" s="37">
        <f>INDEX(Inputs!$J$5:$J$132,MATCH($B1930&amp;"|"&amp;$C1930,Inputs!$A$5:$A$132,0))</f>
        <v/>
      </c>
      <c r="F1930" s="37">
        <f>INDEX(Inputs!$K$5:$K$132,MATCH($B1930&amp;"|"&amp;$C1930,Inputs!$A$5:$A$132,0))</f>
        <v/>
      </c>
      <c r="G1930" s="36" t="n"/>
      <c r="H1930" s="14">
        <f>INDEX(Variables!$B$5:$B$205,MATCH($A1930,Variables!$A$5:$A$205,0))&amp;IF($C1930="",""," | "&amp;INDEX(Mapping!$B$5:$B$26,MATCH($C1930,Mapping!$A$5:$A$26,0))&amp;" | "&amp;INDEX(Mapping!$B$30:$B$46,MATCH($B1930,Mapping!$A$30:$A$46,0)))</f>
        <v/>
      </c>
      <c r="I1930" s="14">
        <f>INDEX(Variables!$C$5:$C$205,MATCH($A1930,Variables!$A$5:$A$205,0))</f>
        <v/>
      </c>
      <c r="J1930" s="14">
        <f>INDEX(Variables!$E$5:$E$205,MATCH($A1930,Variables!$A$5:$A$205,0))</f>
        <v/>
      </c>
      <c r="K1930" s="11">
        <f>LOWER(Settings!$C$4)&amp;".mit."&amp;$A1930&amp;IF($C1930="","","."&amp;$C1930&amp;"."&amp;$B1930)&amp;IF(INDEX(Variables!$D$5:$D$205,MATCH($A1930,Variables!$A$5:$A$205,0))="","","."&amp;INDEX(Variables!$D$5:$D$205,MATCH($A1930,Variables!$A$5:$A$205,0)))&amp;"."&amp;K$5</f>
        <v/>
      </c>
      <c r="L1930" s="38">
        <f>L$12*$D1930*INDEX(L$21:L$28,$E1930)*INDEX(L$30:L$46,$F1930)*(1-INDEX(L$121:L$137,$F1930))</f>
        <v/>
      </c>
      <c r="M1930" s="37">
        <f>M$12*$D1930*INDEX(M$21:M$28,$E1930)*INDEX(M$30:M$46,$F1930)*(1-INDEX(M$121:M$137,$F1930))</f>
        <v/>
      </c>
      <c r="N1930" s="37">
        <f>N$12*$D1930*INDEX(N$21:N$28,$E1930)*INDEX(N$30:N$46,$F1930)*(1-INDEX(N$121:N$137,$F1930))</f>
        <v/>
      </c>
      <c r="O1930" s="37">
        <f>O$12*$D1930*INDEX(O$21:O$28,$E1930)*INDEX(O$30:O$46,$F1930)*(1-INDEX(O$121:O$137,$F1930))</f>
        <v/>
      </c>
      <c r="P1930" s="37">
        <f>P$12*$D1930*INDEX(P$21:P$28,$E1930)*INDEX(P$30:P$46,$F1930)*(1-INDEX(P$121:P$137,$F1930))</f>
        <v/>
      </c>
      <c r="Q1930" s="37">
        <f>Q$12*$D1930*INDEX(Q$21:Q$28,$E1930)*INDEX(Q$30:Q$46,$F1930)*(1-INDEX(Q$121:Q$137,$F1930))</f>
        <v/>
      </c>
      <c r="R1930" s="37">
        <f>R$12*$D1930*INDEX(R$21:R$28,$E1930)*INDEX(R$30:R$46,$F1930)*(1-INDEX(R$121:R$137,$F1930))</f>
        <v/>
      </c>
      <c r="S1930" s="37">
        <f>S$12*$D1930*INDEX(S$21:S$28,$E1930)*INDEX(S$30:S$46,$F1930)*(1-INDEX(S$121:S$137,$F1930))</f>
        <v/>
      </c>
      <c r="T1930" s="37">
        <f>T$12*$D1930*INDEX(T$21:T$28,$E1930)*INDEX(T$30:T$46,$F1930)*(1-INDEX(T$121:T$137,$F1930))</f>
        <v/>
      </c>
      <c r="U1930" s="37">
        <f>U$12*$D1930*INDEX(U$21:U$28,$E1930)*INDEX(U$30:U$46,$F1930)*(1-INDEX(U$121:U$137,$F1930))</f>
        <v/>
      </c>
      <c r="V1930" s="37">
        <f>V$12*$D1930*INDEX(V$21:V$28,$E1930)*INDEX(V$30:V$46,$F1930)*(1-INDEX(V$121:V$137,$F1930))</f>
        <v/>
      </c>
      <c r="W1930" s="37">
        <f>W$12*$D1930*INDEX(W$21:W$28,$E1930)*INDEX(W$30:W$46,$F1930)*(1-INDEX(W$121:W$137,$F1930))</f>
        <v/>
      </c>
      <c r="X1930" s="37">
        <f>X$12*$D1930*INDEX(X$21:X$28,$E1930)*INDEX(X$30:X$46,$F1930)*(1-INDEX(X$121:X$137,$F1930))</f>
        <v/>
      </c>
      <c r="Y1930" s="37">
        <f>Y$12*$D1930*INDEX(Y$21:Y$28,$E1930)*INDEX(Y$30:Y$46,$F1930)*(1-INDEX(Y$121:Y$137,$F1930))</f>
        <v/>
      </c>
      <c r="Z1930" s="37">
        <f>Z$12*$D1930*INDEX(Z$21:Z$28,$E1930)*INDEX(Z$30:Z$46,$F1930)*(1-INDEX(Z$121:Z$137,$F1930))</f>
        <v/>
      </c>
      <c r="AA1930" s="37">
        <f>AA$12*$D1930*INDEX(AA$21:AA$28,$E1930)*INDEX(AA$30:AA$46,$F1930)*(1-INDEX(AA$121:AA$137,$F1930))</f>
        <v/>
      </c>
      <c r="AB1930" s="37">
        <f>AB$12*$D1930*INDEX(AB$21:AB$28,$E1930)*INDEX(AB$30:AB$46,$F1930)*(1-INDEX(AB$121:AB$137,$F1930))</f>
        <v/>
      </c>
      <c r="AC1930" s="37">
        <f>AC$12*$D1930*INDEX(AC$21:AC$28,$E1930)*INDEX(AC$30:AC$46,$F1930)*(1-INDEX(AC$121:AC$137,$F1930))</f>
        <v/>
      </c>
      <c r="AD1930" s="40">
        <f>CARBONTAX(AD$12,$D1930,INDEX(AD$21:AD$28,$E1930),INDEX(AD$30:AD$46,$F1930),INDEX(AD$121:AD$137,$F1930))</f>
        <v/>
      </c>
      <c r="AF1930" s="11">
        <f>LOWER(Settings!$C$4)&amp;".mit."&amp;$A1930&amp;IF($C1930="","","."&amp;$C1930&amp;"."&amp;$B1930)&amp;IF(INDEX(Variables!$D$5:$D$205,MATCH($A1930,Variables!$A$5:$A$205,0))="","","."&amp;INDEX(Variables!$D$5:$D$205,MATCH($A1930,Variables!$A$5:$A$205,0)))&amp;"."&amp;AF$5</f>
        <v/>
      </c>
      <c r="AG1930" s="38">
        <f>AG$12*$D1930*INDEX(AG$21:AG$28,$E1930)*INDEX(AG$30:AG$46,$F1930)*(1-INDEX(AG$121:AG$137,$F1930))</f>
        <v/>
      </c>
      <c r="AH1930" s="37">
        <f>AH$12*$D1930*INDEX(AH$21:AH$28,$E1930)*INDEX(AH$30:AH$46,$F1930)*(1-INDEX(AH$121:AH$137,$F1930))</f>
        <v/>
      </c>
      <c r="AI1930" s="37">
        <f>AI$12*$D1930*INDEX(AI$21:AI$28,$E1930)*INDEX(AI$30:AI$46,$F1930)*(1-INDEX(AI$121:AI$137,$F1930))</f>
        <v/>
      </c>
      <c r="AJ1930" s="37">
        <f>AJ$12*$D1930*INDEX(AJ$21:AJ$28,$E1930)*INDEX(AJ$30:AJ$46,$F1930)*(1-INDEX(AJ$121:AJ$137,$F1930))</f>
        <v/>
      </c>
      <c r="AK1930" s="37">
        <f>AK$12*$D1930*INDEX(AK$21:AK$28,$E1930)*INDEX(AK$30:AK$46,$F1930)*(1-INDEX(AK$121:AK$137,$F1930))</f>
        <v/>
      </c>
      <c r="AL1930" s="37">
        <f>AL$12*$D1930*INDEX(AL$21:AL$28,$E1930)*INDEX(AL$30:AL$46,$F1930)*(1-INDEX(AL$121:AL$137,$F1930))</f>
        <v/>
      </c>
      <c r="AM1930" s="37">
        <f>AM$12*$D1930*INDEX(AM$21:AM$28,$E1930)*INDEX(AM$30:AM$46,$F1930)*(1-INDEX(AM$121:AM$137,$F1930))</f>
        <v/>
      </c>
      <c r="AN1930" s="37">
        <f>AN$12*$D1930*INDEX(AN$21:AN$28,$E1930)*INDEX(AN$30:AN$46,$F1930)*(1-INDEX(AN$121:AN$137,$F1930))</f>
        <v/>
      </c>
      <c r="AO1930" s="37">
        <f>AO$12*$D1930*INDEX(AO$21:AO$28,$E1930)*INDEX(AO$30:AO$46,$F1930)*(1-INDEX(AO$121:AO$137,$F1930))</f>
        <v/>
      </c>
      <c r="AP1930" s="37">
        <f>AP$12*$D1930*INDEX(AP$21:AP$28,$E1930)*INDEX(AP$30:AP$46,$F1930)*(1-INDEX(AP$121:AP$137,$F1930))</f>
        <v/>
      </c>
      <c r="AQ1930" s="37">
        <f>AQ$12*$D1930*INDEX(AQ$21:AQ$28,$E1930)*INDEX(AQ$30:AQ$46,$F1930)*(1-INDEX(AQ$121:AQ$137,$F1930))</f>
        <v/>
      </c>
      <c r="AR1930" s="37">
        <f>AR$12*$D1930*INDEX(AR$21:AR$28,$E1930)*INDEX(AR$30:AR$46,$F1930)*(1-INDEX(AR$121:AR$137,$F1930))</f>
        <v/>
      </c>
      <c r="AS1930" s="37">
        <f>AS$12*$D1930*INDEX(AS$21:AS$28,$E1930)*INDEX(AS$30:AS$46,$F1930)*(1-INDEX(AS$121:AS$137,$F1930))</f>
        <v/>
      </c>
      <c r="AT1930" s="37">
        <f>AT$12*$D1930*INDEX(AT$21:AT$28,$E1930)*INDEX(AT$30:AT$46,$F1930)*(1-INDEX(AT$121:AT$137,$F1930))</f>
        <v/>
      </c>
      <c r="AU1930" s="37">
        <f>AU$12*$D1930*INDEX(AU$21:AU$28,$E1930)*INDEX(AU$30:AU$46,$F1930)*(1-INDEX(AU$121:AU$137,$F1930))</f>
        <v/>
      </c>
      <c r="AV1930" s="37">
        <f>AV$12*$D1930*INDEX(AV$21:AV$28,$E1930)*INDEX(AV$30:AV$46,$F1930)*(1-INDEX(AV$121:AV$137,$F1930))</f>
        <v/>
      </c>
      <c r="AW1930" s="37">
        <f>AW$12*$D1930*INDEX(AW$21:AW$28,$E1930)*INDEX(AW$30:AW$46,$F1930)*(1-INDEX(AW$121:AW$137,$F1930))</f>
        <v/>
      </c>
      <c r="AX1930" s="37">
        <f>AX$12*$D1930*INDEX(AX$21:AX$28,$E1930)*INDEX(AX$30:AX$46,$F1930)*(1-INDEX(AX$121:AX$137,$F1930))</f>
        <v/>
      </c>
      <c r="AY1930" s="40">
        <f>CARBONTAX(AY$12,$D1930,INDEX(AY$21:AY$28,$E1930),INDEX(AY$30:AY$46,$F1930),INDEX(AY$121:AY$137,$F1930))</f>
        <v/>
      </c>
    </row>
    <row r="1931" hidden="1" outlineLevel="2">
      <c r="A1931" s="14" t="inlineStr">
        <is>
          <t>ctxnew</t>
        </is>
      </c>
      <c r="B1931" s="14" t="inlineStr">
        <is>
          <t>bio</t>
        </is>
      </c>
      <c r="C1931" s="14" t="inlineStr">
        <is>
          <t>ftr</t>
        </is>
      </c>
      <c r="D1931" s="37">
        <f>INDEX(Inputs!$T$5:$T$132,MATCH($B1931&amp;"|"&amp;$C1931,Inputs!$A$5:$A$132,0))</f>
        <v/>
      </c>
      <c r="E1931" s="37">
        <f>INDEX(Inputs!$J$5:$J$132,MATCH($B1931&amp;"|"&amp;$C1931,Inputs!$A$5:$A$132,0))</f>
        <v/>
      </c>
      <c r="F1931" s="37">
        <f>INDEX(Inputs!$K$5:$K$132,MATCH($B1931&amp;"|"&amp;$C1931,Inputs!$A$5:$A$132,0))</f>
        <v/>
      </c>
      <c r="G1931" s="36" t="n"/>
      <c r="H1931" s="14">
        <f>INDEX(Variables!$B$5:$B$205,MATCH($A1931,Variables!$A$5:$A$205,0))&amp;IF($C1931="",""," | "&amp;INDEX(Mapping!$B$5:$B$26,MATCH($C1931,Mapping!$A$5:$A$26,0))&amp;" | "&amp;INDEX(Mapping!$B$30:$B$46,MATCH($B1931,Mapping!$A$30:$A$46,0)))</f>
        <v/>
      </c>
      <c r="I1931" s="14">
        <f>INDEX(Variables!$C$5:$C$205,MATCH($A1931,Variables!$A$5:$A$205,0))</f>
        <v/>
      </c>
      <c r="J1931" s="14">
        <f>INDEX(Variables!$E$5:$E$205,MATCH($A1931,Variables!$A$5:$A$205,0))</f>
        <v/>
      </c>
      <c r="K1931" s="11">
        <f>LOWER(Settings!$C$4)&amp;".mit."&amp;$A1931&amp;IF($C1931="","","."&amp;$C1931&amp;"."&amp;$B1931)&amp;IF(INDEX(Variables!$D$5:$D$205,MATCH($A1931,Variables!$A$5:$A$205,0))="","","."&amp;INDEX(Variables!$D$5:$D$205,MATCH($A1931,Variables!$A$5:$A$205,0)))&amp;"."&amp;K$5</f>
        <v/>
      </c>
      <c r="L1931" s="38">
        <f>L$12*$D1931*INDEX(L$21:L$28,$E1931)*INDEX(L$30:L$46,$F1931)*(1-INDEX(L$121:L$137,$F1931))</f>
        <v/>
      </c>
      <c r="M1931" s="37">
        <f>M$12*$D1931*INDEX(M$21:M$28,$E1931)*INDEX(M$30:M$46,$F1931)*(1-INDEX(M$121:M$137,$F1931))</f>
        <v/>
      </c>
      <c r="N1931" s="37">
        <f>N$12*$D1931*INDEX(N$21:N$28,$E1931)*INDEX(N$30:N$46,$F1931)*(1-INDEX(N$121:N$137,$F1931))</f>
        <v/>
      </c>
      <c r="O1931" s="37">
        <f>O$12*$D1931*INDEX(O$21:O$28,$E1931)*INDEX(O$30:O$46,$F1931)*(1-INDEX(O$121:O$137,$F1931))</f>
        <v/>
      </c>
      <c r="P1931" s="37">
        <f>P$12*$D1931*INDEX(P$21:P$28,$E1931)*INDEX(P$30:P$46,$F1931)*(1-INDEX(P$121:P$137,$F1931))</f>
        <v/>
      </c>
      <c r="Q1931" s="37">
        <f>Q$12*$D1931*INDEX(Q$21:Q$28,$E1931)*INDEX(Q$30:Q$46,$F1931)*(1-INDEX(Q$121:Q$137,$F1931))</f>
        <v/>
      </c>
      <c r="R1931" s="37">
        <f>R$12*$D1931*INDEX(R$21:R$28,$E1931)*INDEX(R$30:R$46,$F1931)*(1-INDEX(R$121:R$137,$F1931))</f>
        <v/>
      </c>
      <c r="S1931" s="37">
        <f>S$12*$D1931*INDEX(S$21:S$28,$E1931)*INDEX(S$30:S$46,$F1931)*(1-INDEX(S$121:S$137,$F1931))</f>
        <v/>
      </c>
      <c r="T1931" s="37">
        <f>T$12*$D1931*INDEX(T$21:T$28,$E1931)*INDEX(T$30:T$46,$F1931)*(1-INDEX(T$121:T$137,$F1931))</f>
        <v/>
      </c>
      <c r="U1931" s="37">
        <f>U$12*$D1931*INDEX(U$21:U$28,$E1931)*INDEX(U$30:U$46,$F1931)*(1-INDEX(U$121:U$137,$F1931))</f>
        <v/>
      </c>
      <c r="V1931" s="37">
        <f>V$12*$D1931*INDEX(V$21:V$28,$E1931)*INDEX(V$30:V$46,$F1931)*(1-INDEX(V$121:V$137,$F1931))</f>
        <v/>
      </c>
      <c r="W1931" s="37">
        <f>W$12*$D1931*INDEX(W$21:W$28,$E1931)*INDEX(W$30:W$46,$F1931)*(1-INDEX(W$121:W$137,$F1931))</f>
        <v/>
      </c>
      <c r="X1931" s="37">
        <f>X$12*$D1931*INDEX(X$21:X$28,$E1931)*INDEX(X$30:X$46,$F1931)*(1-INDEX(X$121:X$137,$F1931))</f>
        <v/>
      </c>
      <c r="Y1931" s="37">
        <f>Y$12*$D1931*INDEX(Y$21:Y$28,$E1931)*INDEX(Y$30:Y$46,$F1931)*(1-INDEX(Y$121:Y$137,$F1931))</f>
        <v/>
      </c>
      <c r="Z1931" s="37">
        <f>Z$12*$D1931*INDEX(Z$21:Z$28,$E1931)*INDEX(Z$30:Z$46,$F1931)*(1-INDEX(Z$121:Z$137,$F1931))</f>
        <v/>
      </c>
      <c r="AA1931" s="37">
        <f>AA$12*$D1931*INDEX(AA$21:AA$28,$E1931)*INDEX(AA$30:AA$46,$F1931)*(1-INDEX(AA$121:AA$137,$F1931))</f>
        <v/>
      </c>
      <c r="AB1931" s="37">
        <f>AB$12*$D1931*INDEX(AB$21:AB$28,$E1931)*INDEX(AB$30:AB$46,$F1931)*(1-INDEX(AB$121:AB$137,$F1931))</f>
        <v/>
      </c>
      <c r="AC1931" s="37">
        <f>AC$12*$D1931*INDEX(AC$21:AC$28,$E1931)*INDEX(AC$30:AC$46,$F1931)*(1-INDEX(AC$121:AC$137,$F1931))</f>
        <v/>
      </c>
      <c r="AD1931" s="40">
        <f>CARBONTAX(AD$12,$D1931,INDEX(AD$21:AD$28,$E1931),INDEX(AD$30:AD$46,$F1931),INDEX(AD$121:AD$137,$F1931))</f>
        <v/>
      </c>
      <c r="AF1931" s="11">
        <f>LOWER(Settings!$C$4)&amp;".mit."&amp;$A1931&amp;IF($C1931="","","."&amp;$C1931&amp;"."&amp;$B1931)&amp;IF(INDEX(Variables!$D$5:$D$205,MATCH($A1931,Variables!$A$5:$A$205,0))="","","."&amp;INDEX(Variables!$D$5:$D$205,MATCH($A1931,Variables!$A$5:$A$205,0)))&amp;"."&amp;AF$5</f>
        <v/>
      </c>
      <c r="AG1931" s="38">
        <f>AG$12*$D1931*INDEX(AG$21:AG$28,$E1931)*INDEX(AG$30:AG$46,$F1931)*(1-INDEX(AG$121:AG$137,$F1931))</f>
        <v/>
      </c>
      <c r="AH1931" s="37">
        <f>AH$12*$D1931*INDEX(AH$21:AH$28,$E1931)*INDEX(AH$30:AH$46,$F1931)*(1-INDEX(AH$121:AH$137,$F1931))</f>
        <v/>
      </c>
      <c r="AI1931" s="37">
        <f>AI$12*$D1931*INDEX(AI$21:AI$28,$E1931)*INDEX(AI$30:AI$46,$F1931)*(1-INDEX(AI$121:AI$137,$F1931))</f>
        <v/>
      </c>
      <c r="AJ1931" s="37">
        <f>AJ$12*$D1931*INDEX(AJ$21:AJ$28,$E1931)*INDEX(AJ$30:AJ$46,$F1931)*(1-INDEX(AJ$121:AJ$137,$F1931))</f>
        <v/>
      </c>
      <c r="AK1931" s="37">
        <f>AK$12*$D1931*INDEX(AK$21:AK$28,$E1931)*INDEX(AK$30:AK$46,$F1931)*(1-INDEX(AK$121:AK$137,$F1931))</f>
        <v/>
      </c>
      <c r="AL1931" s="37">
        <f>AL$12*$D1931*INDEX(AL$21:AL$28,$E1931)*INDEX(AL$30:AL$46,$F1931)*(1-INDEX(AL$121:AL$137,$F1931))</f>
        <v/>
      </c>
      <c r="AM1931" s="37">
        <f>AM$12*$D1931*INDEX(AM$21:AM$28,$E1931)*INDEX(AM$30:AM$46,$F1931)*(1-INDEX(AM$121:AM$137,$F1931))</f>
        <v/>
      </c>
      <c r="AN1931" s="37">
        <f>AN$12*$D1931*INDEX(AN$21:AN$28,$E1931)*INDEX(AN$30:AN$46,$F1931)*(1-INDEX(AN$121:AN$137,$F1931))</f>
        <v/>
      </c>
      <c r="AO1931" s="37">
        <f>AO$12*$D1931*INDEX(AO$21:AO$28,$E1931)*INDEX(AO$30:AO$46,$F1931)*(1-INDEX(AO$121:AO$137,$F1931))</f>
        <v/>
      </c>
      <c r="AP1931" s="37">
        <f>AP$12*$D1931*INDEX(AP$21:AP$28,$E1931)*INDEX(AP$30:AP$46,$F1931)*(1-INDEX(AP$121:AP$137,$F1931))</f>
        <v/>
      </c>
      <c r="AQ1931" s="37">
        <f>AQ$12*$D1931*INDEX(AQ$21:AQ$28,$E1931)*INDEX(AQ$30:AQ$46,$F1931)*(1-INDEX(AQ$121:AQ$137,$F1931))</f>
        <v/>
      </c>
      <c r="AR1931" s="37">
        <f>AR$12*$D1931*INDEX(AR$21:AR$28,$E1931)*INDEX(AR$30:AR$46,$F1931)*(1-INDEX(AR$121:AR$137,$F1931))</f>
        <v/>
      </c>
      <c r="AS1931" s="37">
        <f>AS$12*$D1931*INDEX(AS$21:AS$28,$E1931)*INDEX(AS$30:AS$46,$F1931)*(1-INDEX(AS$121:AS$137,$F1931))</f>
        <v/>
      </c>
      <c r="AT1931" s="37">
        <f>AT$12*$D1931*INDEX(AT$21:AT$28,$E1931)*INDEX(AT$30:AT$46,$F1931)*(1-INDEX(AT$121:AT$137,$F1931))</f>
        <v/>
      </c>
      <c r="AU1931" s="37">
        <f>AU$12*$D1931*INDEX(AU$21:AU$28,$E1931)*INDEX(AU$30:AU$46,$F1931)*(1-INDEX(AU$121:AU$137,$F1931))</f>
        <v/>
      </c>
      <c r="AV1931" s="37">
        <f>AV$12*$D1931*INDEX(AV$21:AV$28,$E1931)*INDEX(AV$30:AV$46,$F1931)*(1-INDEX(AV$121:AV$137,$F1931))</f>
        <v/>
      </c>
      <c r="AW1931" s="37">
        <f>AW$12*$D1931*INDEX(AW$21:AW$28,$E1931)*INDEX(AW$30:AW$46,$F1931)*(1-INDEX(AW$121:AW$137,$F1931))</f>
        <v/>
      </c>
      <c r="AX1931" s="37">
        <f>AX$12*$D1931*INDEX(AX$21:AX$28,$E1931)*INDEX(AX$30:AX$46,$F1931)*(1-INDEX(AX$121:AX$137,$F1931))</f>
        <v/>
      </c>
      <c r="AY1931" s="40">
        <f>CARBONTAX(AY$12,$D1931,INDEX(AY$21:AY$28,$E1931),INDEX(AY$30:AY$46,$F1931),INDEX(AY$121:AY$137,$F1931))</f>
        <v/>
      </c>
    </row>
    <row r="1932" hidden="1" outlineLevel="2"/>
    <row r="1933" hidden="1" outlineLevel="2">
      <c r="A1933" s="14" t="inlineStr">
        <is>
          <t>ets</t>
        </is>
      </c>
      <c r="B1933" s="14" t="inlineStr">
        <is>
          <t>coa</t>
        </is>
      </c>
      <c r="C1933" s="14" t="inlineStr">
        <is>
          <t>ftr</t>
        </is>
      </c>
      <c r="D1933" s="37">
        <f>INDEX(Inputs!$T$5:$T$132,MATCH($B1933&amp;"|"&amp;$C1933,Inputs!$A$5:$A$132,0))</f>
        <v/>
      </c>
      <c r="E1933" s="37">
        <f>INDEX(Inputs!$K$5:$K$132,MATCH($B1933&amp;"|"&amp;$C1933,Inputs!$A$5:$A$132,0))</f>
        <v/>
      </c>
      <c r="F1933" s="36" t="n"/>
      <c r="G1933" s="36" t="n"/>
      <c r="H1933" s="14">
        <f>INDEX(Variables!$B$5:$B$205,MATCH($A1933,Variables!$A$5:$A$205,0))&amp;IF($C1933="",""," | "&amp;INDEX(Mapping!$B$5:$B$26,MATCH($C1933,Mapping!$A$5:$A$26,0))&amp;" | "&amp;INDEX(Mapping!$B$30:$B$46,MATCH($B1933,Mapping!$A$30:$A$46,0)))</f>
        <v/>
      </c>
      <c r="I1933" s="14">
        <f>INDEX(Variables!$C$5:$C$205,MATCH($A1933,Variables!$A$5:$A$205,0))</f>
        <v/>
      </c>
      <c r="J1933" s="14">
        <f>INDEX(Variables!$E$5:$E$205,MATCH($A1933,Variables!$A$5:$A$205,0))</f>
        <v/>
      </c>
      <c r="K1933" s="11">
        <f>LOWER(Settings!$C$4)&amp;".mit."&amp;$A1933&amp;IF($C1933="","","."&amp;$C1933&amp;"."&amp;$B1933)&amp;IF(INDEX(Variables!$D$5:$D$205,MATCH($A1933,Variables!$A$5:$A$205,0))="","","."&amp;INDEX(Variables!$D$5:$D$205,MATCH($A1933,Variables!$A$5:$A$205,0)))&amp;"."&amp;K$5</f>
        <v/>
      </c>
      <c r="L1933" s="38">
        <f>L$194*$D1933*INDEX(L$121:L$137,$E1933)*(1-INDEX(L$151:L$167,$E1933))</f>
        <v/>
      </c>
      <c r="M1933" s="37">
        <f>M$194*$D1933*INDEX(M$121:M$137,$E1933)*(1-INDEX(M$151:M$167,$E1933))</f>
        <v/>
      </c>
      <c r="N1933" s="37">
        <f>N$194*$D1933*INDEX(N$121:N$137,$E1933)*(1-INDEX(N$151:N$167,$E1933))</f>
        <v/>
      </c>
      <c r="O1933" s="37">
        <f>O$194*$D1933*INDEX(O$121:O$137,$E1933)*(1-INDEX(O$151:O$167,$E1933))</f>
        <v/>
      </c>
      <c r="P1933" s="37">
        <f>P$194*$D1933*INDEX(P$121:P$137,$E1933)*(1-INDEX(P$151:P$167,$E1933))</f>
        <v/>
      </c>
      <c r="Q1933" s="37">
        <f>Q$194*$D1933*INDEX(Q$121:Q$137,$E1933)*(1-INDEX(Q$151:Q$167,$E1933))</f>
        <v/>
      </c>
      <c r="R1933" s="37">
        <f>R$194*$D1933*INDEX(R$121:R$137,$E1933)*(1-INDEX(R$151:R$167,$E1933))</f>
        <v/>
      </c>
      <c r="S1933" s="37">
        <f>S$194*$D1933*INDEX(S$121:S$137,$E1933)*(1-INDEX(S$151:S$167,$E1933))</f>
        <v/>
      </c>
      <c r="T1933" s="37">
        <f>T$194*$D1933*INDEX(T$121:T$137,$E1933)*(1-INDEX(T$151:T$167,$E1933))</f>
        <v/>
      </c>
      <c r="U1933" s="37">
        <f>U$194*$D1933*INDEX(U$121:U$137,$E1933)*(1-INDEX(U$151:U$167,$E1933))</f>
        <v/>
      </c>
      <c r="V1933" s="37">
        <f>V$194*$D1933*INDEX(V$121:V$137,$E1933)*(1-INDEX(V$151:V$167,$E1933))</f>
        <v/>
      </c>
      <c r="W1933" s="37">
        <f>W$194*$D1933*INDEX(W$121:W$137,$E1933)*(1-INDEX(W$151:W$167,$E1933))</f>
        <v/>
      </c>
      <c r="X1933" s="37">
        <f>X$194*$D1933*INDEX(X$121:X$137,$E1933)*(1-INDEX(X$151:X$167,$E1933))</f>
        <v/>
      </c>
      <c r="Y1933" s="37">
        <f>Y$194*$D1933*INDEX(Y$121:Y$137,$E1933)*(1-INDEX(Y$151:Y$167,$E1933))</f>
        <v/>
      </c>
      <c r="Z1933" s="37">
        <f>Z$194*$D1933*INDEX(Z$121:Z$137,$E1933)*(1-INDEX(Z$151:Z$167,$E1933))</f>
        <v/>
      </c>
      <c r="AA1933" s="37">
        <f>AA$194*$D1933*INDEX(AA$121:AA$137,$E1933)*(1-INDEX(AA$151:AA$167,$E1933))</f>
        <v/>
      </c>
      <c r="AB1933" s="37">
        <f>AB$194*$D1933*INDEX(AB$121:AB$137,$E1933)*(1-INDEX(AB$151:AB$167,$E1933))</f>
        <v/>
      </c>
      <c r="AC1933" s="37">
        <f>AC$194*$D1933*INDEX(AC$121:AC$137,$E1933)*(1-INDEX(AC$151:AC$167,$E1933))</f>
        <v/>
      </c>
      <c r="AD1933" s="40">
        <f>ETSCOST(AD$194,$D1933,INDEX(AD$121:AD$137,$E1933),INDEX(AD$151:AD$167,$E1933))</f>
        <v/>
      </c>
      <c r="AF1933" s="11">
        <f>LOWER(Settings!$C$4)&amp;".mit."&amp;$A1933&amp;IF($C1933="","","."&amp;$C1933&amp;"."&amp;$B1933)&amp;IF(INDEX(Variables!$D$5:$D$205,MATCH($A1933,Variables!$A$5:$A$205,0))="","","."&amp;INDEX(Variables!$D$5:$D$205,MATCH($A1933,Variables!$A$5:$A$205,0)))&amp;"."&amp;AF$5</f>
        <v/>
      </c>
      <c r="AG1933" s="38">
        <f>AG$194*$D1933*INDEX(AG$121:AG$137,$E1933)*(1-INDEX(AG$151:AG$167,$E1933))</f>
        <v/>
      </c>
      <c r="AH1933" s="37">
        <f>AH$194*$D1933*INDEX(AH$121:AH$137,$E1933)*(1-INDEX(AH$151:AH$167,$E1933))</f>
        <v/>
      </c>
      <c r="AI1933" s="37">
        <f>AI$194*$D1933*INDEX(AI$121:AI$137,$E1933)*(1-INDEX(AI$151:AI$167,$E1933))</f>
        <v/>
      </c>
      <c r="AJ1933" s="37">
        <f>AJ$194*$D1933*INDEX(AJ$121:AJ$137,$E1933)*(1-INDEX(AJ$151:AJ$167,$E1933))</f>
        <v/>
      </c>
      <c r="AK1933" s="37">
        <f>AK$194*$D1933*INDEX(AK$121:AK$137,$E1933)*(1-INDEX(AK$151:AK$167,$E1933))</f>
        <v/>
      </c>
      <c r="AL1933" s="37">
        <f>AL$194*$D1933*INDEX(AL$121:AL$137,$E1933)*(1-INDEX(AL$151:AL$167,$E1933))</f>
        <v/>
      </c>
      <c r="AM1933" s="37">
        <f>AM$194*$D1933*INDEX(AM$121:AM$137,$E1933)*(1-INDEX(AM$151:AM$167,$E1933))</f>
        <v/>
      </c>
      <c r="AN1933" s="37">
        <f>AN$194*$D1933*INDEX(AN$121:AN$137,$E1933)*(1-INDEX(AN$151:AN$167,$E1933))</f>
        <v/>
      </c>
      <c r="AO1933" s="37">
        <f>AO$194*$D1933*INDEX(AO$121:AO$137,$E1933)*(1-INDEX(AO$151:AO$167,$E1933))</f>
        <v/>
      </c>
      <c r="AP1933" s="37">
        <f>AP$194*$D1933*INDEX(AP$121:AP$137,$E1933)*(1-INDEX(AP$151:AP$167,$E1933))</f>
        <v/>
      </c>
      <c r="AQ1933" s="37">
        <f>AQ$194*$D1933*INDEX(AQ$121:AQ$137,$E1933)*(1-INDEX(AQ$151:AQ$167,$E1933))</f>
        <v/>
      </c>
      <c r="AR1933" s="37">
        <f>AR$194*$D1933*INDEX(AR$121:AR$137,$E1933)*(1-INDEX(AR$151:AR$167,$E1933))</f>
        <v/>
      </c>
      <c r="AS1933" s="37">
        <f>AS$194*$D1933*INDEX(AS$121:AS$137,$E1933)*(1-INDEX(AS$151:AS$167,$E1933))</f>
        <v/>
      </c>
      <c r="AT1933" s="37">
        <f>AT$194*$D1933*INDEX(AT$121:AT$137,$E1933)*(1-INDEX(AT$151:AT$167,$E1933))</f>
        <v/>
      </c>
      <c r="AU1933" s="37">
        <f>AU$194*$D1933*INDEX(AU$121:AU$137,$E1933)*(1-INDEX(AU$151:AU$167,$E1933))</f>
        <v/>
      </c>
      <c r="AV1933" s="37">
        <f>AV$194*$D1933*INDEX(AV$121:AV$137,$E1933)*(1-INDEX(AV$151:AV$167,$E1933))</f>
        <v/>
      </c>
      <c r="AW1933" s="37">
        <f>AW$194*$D1933*INDEX(AW$121:AW$137,$E1933)*(1-INDEX(AW$151:AW$167,$E1933))</f>
        <v/>
      </c>
      <c r="AX1933" s="37">
        <f>AX$194*$D1933*INDEX(AX$121:AX$137,$E1933)*(1-INDEX(AX$151:AX$167,$E1933))</f>
        <v/>
      </c>
      <c r="AY1933" s="40">
        <f>ETSCOST(AY$194,$D1933,INDEX(AY$121:AY$137,$E1933),INDEX(AY$151:AY$167,$E1933))</f>
        <v/>
      </c>
    </row>
    <row r="1934" hidden="1" outlineLevel="2">
      <c r="A1934" s="14" t="inlineStr">
        <is>
          <t>ets</t>
        </is>
      </c>
      <c r="B1934" s="14" t="inlineStr">
        <is>
          <t>nga</t>
        </is>
      </c>
      <c r="C1934" s="14" t="inlineStr">
        <is>
          <t>ftr</t>
        </is>
      </c>
      <c r="D1934" s="37">
        <f>INDEX(Inputs!$T$5:$T$132,MATCH($B1934&amp;"|"&amp;$C1934,Inputs!$A$5:$A$132,0))</f>
        <v/>
      </c>
      <c r="E1934" s="37">
        <f>INDEX(Inputs!$K$5:$K$132,MATCH($B1934&amp;"|"&amp;$C1934,Inputs!$A$5:$A$132,0))</f>
        <v/>
      </c>
      <c r="F1934" s="36" t="n"/>
      <c r="G1934" s="36" t="n"/>
      <c r="H1934" s="14">
        <f>INDEX(Variables!$B$5:$B$205,MATCH($A1934,Variables!$A$5:$A$205,0))&amp;IF($C1934="",""," | "&amp;INDEX(Mapping!$B$5:$B$26,MATCH($C1934,Mapping!$A$5:$A$26,0))&amp;" | "&amp;INDEX(Mapping!$B$30:$B$46,MATCH($B1934,Mapping!$A$30:$A$46,0)))</f>
        <v/>
      </c>
      <c r="I1934" s="14">
        <f>INDEX(Variables!$C$5:$C$205,MATCH($A1934,Variables!$A$5:$A$205,0))</f>
        <v/>
      </c>
      <c r="J1934" s="14">
        <f>INDEX(Variables!$E$5:$E$205,MATCH($A1934,Variables!$A$5:$A$205,0))</f>
        <v/>
      </c>
      <c r="K1934" s="11">
        <f>LOWER(Settings!$C$4)&amp;".mit."&amp;$A1934&amp;IF($C1934="","","."&amp;$C1934&amp;"."&amp;$B1934)&amp;IF(INDEX(Variables!$D$5:$D$205,MATCH($A1934,Variables!$A$5:$A$205,0))="","","."&amp;INDEX(Variables!$D$5:$D$205,MATCH($A1934,Variables!$A$5:$A$205,0)))&amp;"."&amp;K$5</f>
        <v/>
      </c>
      <c r="L1934" s="38">
        <f>L$194*$D1934*INDEX(L$121:L$137,$E1934)*(1-INDEX(L$151:L$167,$E1934))</f>
        <v/>
      </c>
      <c r="M1934" s="37">
        <f>M$194*$D1934*INDEX(M$121:M$137,$E1934)*(1-INDEX(M$151:M$167,$E1934))</f>
        <v/>
      </c>
      <c r="N1934" s="37">
        <f>N$194*$D1934*INDEX(N$121:N$137,$E1934)*(1-INDEX(N$151:N$167,$E1934))</f>
        <v/>
      </c>
      <c r="O1934" s="37">
        <f>O$194*$D1934*INDEX(O$121:O$137,$E1934)*(1-INDEX(O$151:O$167,$E1934))</f>
        <v/>
      </c>
      <c r="P1934" s="37">
        <f>P$194*$D1934*INDEX(P$121:P$137,$E1934)*(1-INDEX(P$151:P$167,$E1934))</f>
        <v/>
      </c>
      <c r="Q1934" s="37">
        <f>Q$194*$D1934*INDEX(Q$121:Q$137,$E1934)*(1-INDEX(Q$151:Q$167,$E1934))</f>
        <v/>
      </c>
      <c r="R1934" s="37">
        <f>R$194*$D1934*INDEX(R$121:R$137,$E1934)*(1-INDEX(R$151:R$167,$E1934))</f>
        <v/>
      </c>
      <c r="S1934" s="37">
        <f>S$194*$D1934*INDEX(S$121:S$137,$E1934)*(1-INDEX(S$151:S$167,$E1934))</f>
        <v/>
      </c>
      <c r="T1934" s="37">
        <f>T$194*$D1934*INDEX(T$121:T$137,$E1934)*(1-INDEX(T$151:T$167,$E1934))</f>
        <v/>
      </c>
      <c r="U1934" s="37">
        <f>U$194*$D1934*INDEX(U$121:U$137,$E1934)*(1-INDEX(U$151:U$167,$E1934))</f>
        <v/>
      </c>
      <c r="V1934" s="37">
        <f>V$194*$D1934*INDEX(V$121:V$137,$E1934)*(1-INDEX(V$151:V$167,$E1934))</f>
        <v/>
      </c>
      <c r="W1934" s="37">
        <f>W$194*$D1934*INDEX(W$121:W$137,$E1934)*(1-INDEX(W$151:W$167,$E1934))</f>
        <v/>
      </c>
      <c r="X1934" s="37">
        <f>X$194*$D1934*INDEX(X$121:X$137,$E1934)*(1-INDEX(X$151:X$167,$E1934))</f>
        <v/>
      </c>
      <c r="Y1934" s="37">
        <f>Y$194*$D1934*INDEX(Y$121:Y$137,$E1934)*(1-INDEX(Y$151:Y$167,$E1934))</f>
        <v/>
      </c>
      <c r="Z1934" s="37">
        <f>Z$194*$D1934*INDEX(Z$121:Z$137,$E1934)*(1-INDEX(Z$151:Z$167,$E1934))</f>
        <v/>
      </c>
      <c r="AA1934" s="37">
        <f>AA$194*$D1934*INDEX(AA$121:AA$137,$E1934)*(1-INDEX(AA$151:AA$167,$E1934))</f>
        <v/>
      </c>
      <c r="AB1934" s="37">
        <f>AB$194*$D1934*INDEX(AB$121:AB$137,$E1934)*(1-INDEX(AB$151:AB$167,$E1934))</f>
        <v/>
      </c>
      <c r="AC1934" s="37">
        <f>AC$194*$D1934*INDEX(AC$121:AC$137,$E1934)*(1-INDEX(AC$151:AC$167,$E1934))</f>
        <v/>
      </c>
      <c r="AD1934" s="40">
        <f>ETSCOST(AD$194,$D1934,INDEX(AD$121:AD$137,$E1934),INDEX(AD$151:AD$167,$E1934))</f>
        <v/>
      </c>
      <c r="AF1934" s="11">
        <f>LOWER(Settings!$C$4)&amp;".mit."&amp;$A1934&amp;IF($C1934="","","."&amp;$C1934&amp;"."&amp;$B1934)&amp;IF(INDEX(Variables!$D$5:$D$205,MATCH($A1934,Variables!$A$5:$A$205,0))="","","."&amp;INDEX(Variables!$D$5:$D$205,MATCH($A1934,Variables!$A$5:$A$205,0)))&amp;"."&amp;AF$5</f>
        <v/>
      </c>
      <c r="AG1934" s="38">
        <f>AG$194*$D1934*INDEX(AG$121:AG$137,$E1934)*(1-INDEX(AG$151:AG$167,$E1934))</f>
        <v/>
      </c>
      <c r="AH1934" s="37">
        <f>AH$194*$D1934*INDEX(AH$121:AH$137,$E1934)*(1-INDEX(AH$151:AH$167,$E1934))</f>
        <v/>
      </c>
      <c r="AI1934" s="37">
        <f>AI$194*$D1934*INDEX(AI$121:AI$137,$E1934)*(1-INDEX(AI$151:AI$167,$E1934))</f>
        <v/>
      </c>
      <c r="AJ1934" s="37">
        <f>AJ$194*$D1934*INDEX(AJ$121:AJ$137,$E1934)*(1-INDEX(AJ$151:AJ$167,$E1934))</f>
        <v/>
      </c>
      <c r="AK1934" s="37">
        <f>AK$194*$D1934*INDEX(AK$121:AK$137,$E1934)*(1-INDEX(AK$151:AK$167,$E1934))</f>
        <v/>
      </c>
      <c r="AL1934" s="37">
        <f>AL$194*$D1934*INDEX(AL$121:AL$137,$E1934)*(1-INDEX(AL$151:AL$167,$E1934))</f>
        <v/>
      </c>
      <c r="AM1934" s="37">
        <f>AM$194*$D1934*INDEX(AM$121:AM$137,$E1934)*(1-INDEX(AM$151:AM$167,$E1934))</f>
        <v/>
      </c>
      <c r="AN1934" s="37">
        <f>AN$194*$D1934*INDEX(AN$121:AN$137,$E1934)*(1-INDEX(AN$151:AN$167,$E1934))</f>
        <v/>
      </c>
      <c r="AO1934" s="37">
        <f>AO$194*$D1934*INDEX(AO$121:AO$137,$E1934)*(1-INDEX(AO$151:AO$167,$E1934))</f>
        <v/>
      </c>
      <c r="AP1934" s="37">
        <f>AP$194*$D1934*INDEX(AP$121:AP$137,$E1934)*(1-INDEX(AP$151:AP$167,$E1934))</f>
        <v/>
      </c>
      <c r="AQ1934" s="37">
        <f>AQ$194*$D1934*INDEX(AQ$121:AQ$137,$E1934)*(1-INDEX(AQ$151:AQ$167,$E1934))</f>
        <v/>
      </c>
      <c r="AR1934" s="37">
        <f>AR$194*$D1934*INDEX(AR$121:AR$137,$E1934)*(1-INDEX(AR$151:AR$167,$E1934))</f>
        <v/>
      </c>
      <c r="AS1934" s="37">
        <f>AS$194*$D1934*INDEX(AS$121:AS$137,$E1934)*(1-INDEX(AS$151:AS$167,$E1934))</f>
        <v/>
      </c>
      <c r="AT1934" s="37">
        <f>AT$194*$D1934*INDEX(AT$121:AT$137,$E1934)*(1-INDEX(AT$151:AT$167,$E1934))</f>
        <v/>
      </c>
      <c r="AU1934" s="37">
        <f>AU$194*$D1934*INDEX(AU$121:AU$137,$E1934)*(1-INDEX(AU$151:AU$167,$E1934))</f>
        <v/>
      </c>
      <c r="AV1934" s="37">
        <f>AV$194*$D1934*INDEX(AV$121:AV$137,$E1934)*(1-INDEX(AV$151:AV$167,$E1934))</f>
        <v/>
      </c>
      <c r="AW1934" s="37">
        <f>AW$194*$D1934*INDEX(AW$121:AW$137,$E1934)*(1-INDEX(AW$151:AW$167,$E1934))</f>
        <v/>
      </c>
      <c r="AX1934" s="37">
        <f>AX$194*$D1934*INDEX(AX$121:AX$137,$E1934)*(1-INDEX(AX$151:AX$167,$E1934))</f>
        <v/>
      </c>
      <c r="AY1934" s="40">
        <f>ETSCOST(AY$194,$D1934,INDEX(AY$121:AY$137,$E1934),INDEX(AY$151:AY$167,$E1934))</f>
        <v/>
      </c>
    </row>
    <row r="1935" hidden="1" outlineLevel="2">
      <c r="A1935" s="14" t="inlineStr">
        <is>
          <t>ets</t>
        </is>
      </c>
      <c r="B1935" s="14" t="inlineStr">
        <is>
          <t>gso</t>
        </is>
      </c>
      <c r="C1935" s="14" t="inlineStr">
        <is>
          <t>ftr</t>
        </is>
      </c>
      <c r="D1935" s="37">
        <f>INDEX(Inputs!$T$5:$T$132,MATCH($B1935&amp;"|"&amp;$C1935,Inputs!$A$5:$A$132,0))</f>
        <v/>
      </c>
      <c r="E1935" s="37">
        <f>INDEX(Inputs!$K$5:$K$132,MATCH($B1935&amp;"|"&amp;$C1935,Inputs!$A$5:$A$132,0))</f>
        <v/>
      </c>
      <c r="F1935" s="36" t="n"/>
      <c r="G1935" s="36" t="n"/>
      <c r="H1935" s="14">
        <f>INDEX(Variables!$B$5:$B$205,MATCH($A1935,Variables!$A$5:$A$205,0))&amp;IF($C1935="",""," | "&amp;INDEX(Mapping!$B$5:$B$26,MATCH($C1935,Mapping!$A$5:$A$26,0))&amp;" | "&amp;INDEX(Mapping!$B$30:$B$46,MATCH($B1935,Mapping!$A$30:$A$46,0)))</f>
        <v/>
      </c>
      <c r="I1935" s="14">
        <f>INDEX(Variables!$C$5:$C$205,MATCH($A1935,Variables!$A$5:$A$205,0))</f>
        <v/>
      </c>
      <c r="J1935" s="14">
        <f>INDEX(Variables!$E$5:$E$205,MATCH($A1935,Variables!$A$5:$A$205,0))</f>
        <v/>
      </c>
      <c r="K1935" s="11">
        <f>LOWER(Settings!$C$4)&amp;".mit."&amp;$A1935&amp;IF($C1935="","","."&amp;$C1935&amp;"."&amp;$B1935)&amp;IF(INDEX(Variables!$D$5:$D$205,MATCH($A1935,Variables!$A$5:$A$205,0))="","","."&amp;INDEX(Variables!$D$5:$D$205,MATCH($A1935,Variables!$A$5:$A$205,0)))&amp;"."&amp;K$5</f>
        <v/>
      </c>
      <c r="L1935" s="38">
        <f>L$194*$D1935*INDEX(L$121:L$137,$E1935)*(1-INDEX(L$151:L$167,$E1935))</f>
        <v/>
      </c>
      <c r="M1935" s="37">
        <f>M$194*$D1935*INDEX(M$121:M$137,$E1935)*(1-INDEX(M$151:M$167,$E1935))</f>
        <v/>
      </c>
      <c r="N1935" s="37">
        <f>N$194*$D1935*INDEX(N$121:N$137,$E1935)*(1-INDEX(N$151:N$167,$E1935))</f>
        <v/>
      </c>
      <c r="O1935" s="37">
        <f>O$194*$D1935*INDEX(O$121:O$137,$E1935)*(1-INDEX(O$151:O$167,$E1935))</f>
        <v/>
      </c>
      <c r="P1935" s="37">
        <f>P$194*$D1935*INDEX(P$121:P$137,$E1935)*(1-INDEX(P$151:P$167,$E1935))</f>
        <v/>
      </c>
      <c r="Q1935" s="37">
        <f>Q$194*$D1935*INDEX(Q$121:Q$137,$E1935)*(1-INDEX(Q$151:Q$167,$E1935))</f>
        <v/>
      </c>
      <c r="R1935" s="37">
        <f>R$194*$D1935*INDEX(R$121:R$137,$E1935)*(1-INDEX(R$151:R$167,$E1935))</f>
        <v/>
      </c>
      <c r="S1935" s="37">
        <f>S$194*$D1935*INDEX(S$121:S$137,$E1935)*(1-INDEX(S$151:S$167,$E1935))</f>
        <v/>
      </c>
      <c r="T1935" s="37">
        <f>T$194*$D1935*INDEX(T$121:T$137,$E1935)*(1-INDEX(T$151:T$167,$E1935))</f>
        <v/>
      </c>
      <c r="U1935" s="37">
        <f>U$194*$D1935*INDEX(U$121:U$137,$E1935)*(1-INDEX(U$151:U$167,$E1935))</f>
        <v/>
      </c>
      <c r="V1935" s="37">
        <f>V$194*$D1935*INDEX(V$121:V$137,$E1935)*(1-INDEX(V$151:V$167,$E1935))</f>
        <v/>
      </c>
      <c r="W1935" s="37">
        <f>W$194*$D1935*INDEX(W$121:W$137,$E1935)*(1-INDEX(W$151:W$167,$E1935))</f>
        <v/>
      </c>
      <c r="X1935" s="37">
        <f>X$194*$D1935*INDEX(X$121:X$137,$E1935)*(1-INDEX(X$151:X$167,$E1935))</f>
        <v/>
      </c>
      <c r="Y1935" s="37">
        <f>Y$194*$D1935*INDEX(Y$121:Y$137,$E1935)*(1-INDEX(Y$151:Y$167,$E1935))</f>
        <v/>
      </c>
      <c r="Z1935" s="37">
        <f>Z$194*$D1935*INDEX(Z$121:Z$137,$E1935)*(1-INDEX(Z$151:Z$167,$E1935))</f>
        <v/>
      </c>
      <c r="AA1935" s="37">
        <f>AA$194*$D1935*INDEX(AA$121:AA$137,$E1935)*(1-INDEX(AA$151:AA$167,$E1935))</f>
        <v/>
      </c>
      <c r="AB1935" s="37">
        <f>AB$194*$D1935*INDEX(AB$121:AB$137,$E1935)*(1-INDEX(AB$151:AB$167,$E1935))</f>
        <v/>
      </c>
      <c r="AC1935" s="37">
        <f>AC$194*$D1935*INDEX(AC$121:AC$137,$E1935)*(1-INDEX(AC$151:AC$167,$E1935))</f>
        <v/>
      </c>
      <c r="AD1935" s="40">
        <f>ETSCOST(AD$194,$D1935,INDEX(AD$121:AD$137,$E1935),INDEX(AD$151:AD$167,$E1935))</f>
        <v/>
      </c>
      <c r="AF1935" s="11">
        <f>LOWER(Settings!$C$4)&amp;".mit."&amp;$A1935&amp;IF($C1935="","","."&amp;$C1935&amp;"."&amp;$B1935)&amp;IF(INDEX(Variables!$D$5:$D$205,MATCH($A1935,Variables!$A$5:$A$205,0))="","","."&amp;INDEX(Variables!$D$5:$D$205,MATCH($A1935,Variables!$A$5:$A$205,0)))&amp;"."&amp;AF$5</f>
        <v/>
      </c>
      <c r="AG1935" s="38">
        <f>AG$194*$D1935*INDEX(AG$121:AG$137,$E1935)*(1-INDEX(AG$151:AG$167,$E1935))</f>
        <v/>
      </c>
      <c r="AH1935" s="37">
        <f>AH$194*$D1935*INDEX(AH$121:AH$137,$E1935)*(1-INDEX(AH$151:AH$167,$E1935))</f>
        <v/>
      </c>
      <c r="AI1935" s="37">
        <f>AI$194*$D1935*INDEX(AI$121:AI$137,$E1935)*(1-INDEX(AI$151:AI$167,$E1935))</f>
        <v/>
      </c>
      <c r="AJ1935" s="37">
        <f>AJ$194*$D1935*INDEX(AJ$121:AJ$137,$E1935)*(1-INDEX(AJ$151:AJ$167,$E1935))</f>
        <v/>
      </c>
      <c r="AK1935" s="37">
        <f>AK$194*$D1935*INDEX(AK$121:AK$137,$E1935)*(1-INDEX(AK$151:AK$167,$E1935))</f>
        <v/>
      </c>
      <c r="AL1935" s="37">
        <f>AL$194*$D1935*INDEX(AL$121:AL$137,$E1935)*(1-INDEX(AL$151:AL$167,$E1935))</f>
        <v/>
      </c>
      <c r="AM1935" s="37">
        <f>AM$194*$D1935*INDEX(AM$121:AM$137,$E1935)*(1-INDEX(AM$151:AM$167,$E1935))</f>
        <v/>
      </c>
      <c r="AN1935" s="37">
        <f>AN$194*$D1935*INDEX(AN$121:AN$137,$E1935)*(1-INDEX(AN$151:AN$167,$E1935))</f>
        <v/>
      </c>
      <c r="AO1935" s="37">
        <f>AO$194*$D1935*INDEX(AO$121:AO$137,$E1935)*(1-INDEX(AO$151:AO$167,$E1935))</f>
        <v/>
      </c>
      <c r="AP1935" s="37">
        <f>AP$194*$D1935*INDEX(AP$121:AP$137,$E1935)*(1-INDEX(AP$151:AP$167,$E1935))</f>
        <v/>
      </c>
      <c r="AQ1935" s="37">
        <f>AQ$194*$D1935*INDEX(AQ$121:AQ$137,$E1935)*(1-INDEX(AQ$151:AQ$167,$E1935))</f>
        <v/>
      </c>
      <c r="AR1935" s="37">
        <f>AR$194*$D1935*INDEX(AR$121:AR$137,$E1935)*(1-INDEX(AR$151:AR$167,$E1935))</f>
        <v/>
      </c>
      <c r="AS1935" s="37">
        <f>AS$194*$D1935*INDEX(AS$121:AS$137,$E1935)*(1-INDEX(AS$151:AS$167,$E1935))</f>
        <v/>
      </c>
      <c r="AT1935" s="37">
        <f>AT$194*$D1935*INDEX(AT$121:AT$137,$E1935)*(1-INDEX(AT$151:AT$167,$E1935))</f>
        <v/>
      </c>
      <c r="AU1935" s="37">
        <f>AU$194*$D1935*INDEX(AU$121:AU$137,$E1935)*(1-INDEX(AU$151:AU$167,$E1935))</f>
        <v/>
      </c>
      <c r="AV1935" s="37">
        <f>AV$194*$D1935*INDEX(AV$121:AV$137,$E1935)*(1-INDEX(AV$151:AV$167,$E1935))</f>
        <v/>
      </c>
      <c r="AW1935" s="37">
        <f>AW$194*$D1935*INDEX(AW$121:AW$137,$E1935)*(1-INDEX(AW$151:AW$167,$E1935))</f>
        <v/>
      </c>
      <c r="AX1935" s="37">
        <f>AX$194*$D1935*INDEX(AX$121:AX$137,$E1935)*(1-INDEX(AX$151:AX$167,$E1935))</f>
        <v/>
      </c>
      <c r="AY1935" s="40">
        <f>ETSCOST(AY$194,$D1935,INDEX(AY$121:AY$137,$E1935),INDEX(AY$151:AY$167,$E1935))</f>
        <v/>
      </c>
    </row>
    <row r="1936" hidden="1" outlineLevel="2">
      <c r="A1936" s="14" t="inlineStr">
        <is>
          <t>ets</t>
        </is>
      </c>
      <c r="B1936" s="14" t="inlineStr">
        <is>
          <t>die</t>
        </is>
      </c>
      <c r="C1936" s="14" t="inlineStr">
        <is>
          <t>ftr</t>
        </is>
      </c>
      <c r="D1936" s="37">
        <f>INDEX(Inputs!$T$5:$T$132,MATCH($B1936&amp;"|"&amp;$C1936,Inputs!$A$5:$A$132,0))</f>
        <v/>
      </c>
      <c r="E1936" s="37">
        <f>INDEX(Inputs!$K$5:$K$132,MATCH($B1936&amp;"|"&amp;$C1936,Inputs!$A$5:$A$132,0))</f>
        <v/>
      </c>
      <c r="F1936" s="36" t="n"/>
      <c r="G1936" s="36" t="n"/>
      <c r="H1936" s="14">
        <f>INDEX(Variables!$B$5:$B$205,MATCH($A1936,Variables!$A$5:$A$205,0))&amp;IF($C1936="",""," | "&amp;INDEX(Mapping!$B$5:$B$26,MATCH($C1936,Mapping!$A$5:$A$26,0))&amp;" | "&amp;INDEX(Mapping!$B$30:$B$46,MATCH($B1936,Mapping!$A$30:$A$46,0)))</f>
        <v/>
      </c>
      <c r="I1936" s="14">
        <f>INDEX(Variables!$C$5:$C$205,MATCH($A1936,Variables!$A$5:$A$205,0))</f>
        <v/>
      </c>
      <c r="J1936" s="14">
        <f>INDEX(Variables!$E$5:$E$205,MATCH($A1936,Variables!$A$5:$A$205,0))</f>
        <v/>
      </c>
      <c r="K1936" s="11">
        <f>LOWER(Settings!$C$4)&amp;".mit."&amp;$A1936&amp;IF($C1936="","","."&amp;$C1936&amp;"."&amp;$B1936)&amp;IF(INDEX(Variables!$D$5:$D$205,MATCH($A1936,Variables!$A$5:$A$205,0))="","","."&amp;INDEX(Variables!$D$5:$D$205,MATCH($A1936,Variables!$A$5:$A$205,0)))&amp;"."&amp;K$5</f>
        <v/>
      </c>
      <c r="L1936" s="38">
        <f>L$194*$D1936*INDEX(L$121:L$137,$E1936)*(1-INDEX(L$151:L$167,$E1936))</f>
        <v/>
      </c>
      <c r="M1936" s="37">
        <f>M$194*$D1936*INDEX(M$121:M$137,$E1936)*(1-INDEX(M$151:M$167,$E1936))</f>
        <v/>
      </c>
      <c r="N1936" s="37">
        <f>N$194*$D1936*INDEX(N$121:N$137,$E1936)*(1-INDEX(N$151:N$167,$E1936))</f>
        <v/>
      </c>
      <c r="O1936" s="37">
        <f>O$194*$D1936*INDEX(O$121:O$137,$E1936)*(1-INDEX(O$151:O$167,$E1936))</f>
        <v/>
      </c>
      <c r="P1936" s="37">
        <f>P$194*$D1936*INDEX(P$121:P$137,$E1936)*(1-INDEX(P$151:P$167,$E1936))</f>
        <v/>
      </c>
      <c r="Q1936" s="37">
        <f>Q$194*$D1936*INDEX(Q$121:Q$137,$E1936)*(1-INDEX(Q$151:Q$167,$E1936))</f>
        <v/>
      </c>
      <c r="R1936" s="37">
        <f>R$194*$D1936*INDEX(R$121:R$137,$E1936)*(1-INDEX(R$151:R$167,$E1936))</f>
        <v/>
      </c>
      <c r="S1936" s="37">
        <f>S$194*$D1936*INDEX(S$121:S$137,$E1936)*(1-INDEX(S$151:S$167,$E1936))</f>
        <v/>
      </c>
      <c r="T1936" s="37">
        <f>T$194*$D1936*INDEX(T$121:T$137,$E1936)*(1-INDEX(T$151:T$167,$E1936))</f>
        <v/>
      </c>
      <c r="U1936" s="37">
        <f>U$194*$D1936*INDEX(U$121:U$137,$E1936)*(1-INDEX(U$151:U$167,$E1936))</f>
        <v/>
      </c>
      <c r="V1936" s="37">
        <f>V$194*$D1936*INDEX(V$121:V$137,$E1936)*(1-INDEX(V$151:V$167,$E1936))</f>
        <v/>
      </c>
      <c r="W1936" s="37">
        <f>W$194*$D1936*INDEX(W$121:W$137,$E1936)*(1-INDEX(W$151:W$167,$E1936))</f>
        <v/>
      </c>
      <c r="X1936" s="37">
        <f>X$194*$D1936*INDEX(X$121:X$137,$E1936)*(1-INDEX(X$151:X$167,$E1936))</f>
        <v/>
      </c>
      <c r="Y1936" s="37">
        <f>Y$194*$D1936*INDEX(Y$121:Y$137,$E1936)*(1-INDEX(Y$151:Y$167,$E1936))</f>
        <v/>
      </c>
      <c r="Z1936" s="37">
        <f>Z$194*$D1936*INDEX(Z$121:Z$137,$E1936)*(1-INDEX(Z$151:Z$167,$E1936))</f>
        <v/>
      </c>
      <c r="AA1936" s="37">
        <f>AA$194*$D1936*INDEX(AA$121:AA$137,$E1936)*(1-INDEX(AA$151:AA$167,$E1936))</f>
        <v/>
      </c>
      <c r="AB1936" s="37">
        <f>AB$194*$D1936*INDEX(AB$121:AB$137,$E1936)*(1-INDEX(AB$151:AB$167,$E1936))</f>
        <v/>
      </c>
      <c r="AC1936" s="37">
        <f>AC$194*$D1936*INDEX(AC$121:AC$137,$E1936)*(1-INDEX(AC$151:AC$167,$E1936))</f>
        <v/>
      </c>
      <c r="AD1936" s="40">
        <f>ETSCOST(AD$194,$D1936,INDEX(AD$121:AD$137,$E1936),INDEX(AD$151:AD$167,$E1936))</f>
        <v/>
      </c>
      <c r="AF1936" s="11">
        <f>LOWER(Settings!$C$4)&amp;".mit."&amp;$A1936&amp;IF($C1936="","","."&amp;$C1936&amp;"."&amp;$B1936)&amp;IF(INDEX(Variables!$D$5:$D$205,MATCH($A1936,Variables!$A$5:$A$205,0))="","","."&amp;INDEX(Variables!$D$5:$D$205,MATCH($A1936,Variables!$A$5:$A$205,0)))&amp;"."&amp;AF$5</f>
        <v/>
      </c>
      <c r="AG1936" s="38">
        <f>AG$194*$D1936*INDEX(AG$121:AG$137,$E1936)*(1-INDEX(AG$151:AG$167,$E1936))</f>
        <v/>
      </c>
      <c r="AH1936" s="37">
        <f>AH$194*$D1936*INDEX(AH$121:AH$137,$E1936)*(1-INDEX(AH$151:AH$167,$E1936))</f>
        <v/>
      </c>
      <c r="AI1936" s="37">
        <f>AI$194*$D1936*INDEX(AI$121:AI$137,$E1936)*(1-INDEX(AI$151:AI$167,$E1936))</f>
        <v/>
      </c>
      <c r="AJ1936" s="37">
        <f>AJ$194*$D1936*INDEX(AJ$121:AJ$137,$E1936)*(1-INDEX(AJ$151:AJ$167,$E1936))</f>
        <v/>
      </c>
      <c r="AK1936" s="37">
        <f>AK$194*$D1936*INDEX(AK$121:AK$137,$E1936)*(1-INDEX(AK$151:AK$167,$E1936))</f>
        <v/>
      </c>
      <c r="AL1936" s="37">
        <f>AL$194*$D1936*INDEX(AL$121:AL$137,$E1936)*(1-INDEX(AL$151:AL$167,$E1936))</f>
        <v/>
      </c>
      <c r="AM1936" s="37">
        <f>AM$194*$D1936*INDEX(AM$121:AM$137,$E1936)*(1-INDEX(AM$151:AM$167,$E1936))</f>
        <v/>
      </c>
      <c r="AN1936" s="37">
        <f>AN$194*$D1936*INDEX(AN$121:AN$137,$E1936)*(1-INDEX(AN$151:AN$167,$E1936))</f>
        <v/>
      </c>
      <c r="AO1936" s="37">
        <f>AO$194*$D1936*INDEX(AO$121:AO$137,$E1936)*(1-INDEX(AO$151:AO$167,$E1936))</f>
        <v/>
      </c>
      <c r="AP1936" s="37">
        <f>AP$194*$D1936*INDEX(AP$121:AP$137,$E1936)*(1-INDEX(AP$151:AP$167,$E1936))</f>
        <v/>
      </c>
      <c r="AQ1936" s="37">
        <f>AQ$194*$D1936*INDEX(AQ$121:AQ$137,$E1936)*(1-INDEX(AQ$151:AQ$167,$E1936))</f>
        <v/>
      </c>
      <c r="AR1936" s="37">
        <f>AR$194*$D1936*INDEX(AR$121:AR$137,$E1936)*(1-INDEX(AR$151:AR$167,$E1936))</f>
        <v/>
      </c>
      <c r="AS1936" s="37">
        <f>AS$194*$D1936*INDEX(AS$121:AS$137,$E1936)*(1-INDEX(AS$151:AS$167,$E1936))</f>
        <v/>
      </c>
      <c r="AT1936" s="37">
        <f>AT$194*$D1936*INDEX(AT$121:AT$137,$E1936)*(1-INDEX(AT$151:AT$167,$E1936))</f>
        <v/>
      </c>
      <c r="AU1936" s="37">
        <f>AU$194*$D1936*INDEX(AU$121:AU$137,$E1936)*(1-INDEX(AU$151:AU$167,$E1936))</f>
        <v/>
      </c>
      <c r="AV1936" s="37">
        <f>AV$194*$D1936*INDEX(AV$121:AV$137,$E1936)*(1-INDEX(AV$151:AV$167,$E1936))</f>
        <v/>
      </c>
      <c r="AW1936" s="37">
        <f>AW$194*$D1936*INDEX(AW$121:AW$137,$E1936)*(1-INDEX(AW$151:AW$167,$E1936))</f>
        <v/>
      </c>
      <c r="AX1936" s="37">
        <f>AX$194*$D1936*INDEX(AX$121:AX$137,$E1936)*(1-INDEX(AX$151:AX$167,$E1936))</f>
        <v/>
      </c>
      <c r="AY1936" s="40">
        <f>ETSCOST(AY$194,$D1936,INDEX(AY$121:AY$137,$E1936),INDEX(AY$151:AY$167,$E1936))</f>
        <v/>
      </c>
    </row>
    <row r="1937" hidden="1" outlineLevel="2">
      <c r="A1937" s="14" t="inlineStr">
        <is>
          <t>ets</t>
        </is>
      </c>
      <c r="B1937" s="14" t="inlineStr">
        <is>
          <t>lpg</t>
        </is>
      </c>
      <c r="C1937" s="14" t="inlineStr">
        <is>
          <t>ftr</t>
        </is>
      </c>
      <c r="D1937" s="37">
        <f>INDEX(Inputs!$T$5:$T$132,MATCH($B1937&amp;"|"&amp;$C1937,Inputs!$A$5:$A$132,0))</f>
        <v/>
      </c>
      <c r="E1937" s="37">
        <f>INDEX(Inputs!$K$5:$K$132,MATCH($B1937&amp;"|"&amp;$C1937,Inputs!$A$5:$A$132,0))</f>
        <v/>
      </c>
      <c r="F1937" s="36" t="n"/>
      <c r="G1937" s="36" t="n"/>
      <c r="H1937" s="14">
        <f>INDEX(Variables!$B$5:$B$205,MATCH($A1937,Variables!$A$5:$A$205,0))&amp;IF($C1937="",""," | "&amp;INDEX(Mapping!$B$5:$B$26,MATCH($C1937,Mapping!$A$5:$A$26,0))&amp;" | "&amp;INDEX(Mapping!$B$30:$B$46,MATCH($B1937,Mapping!$A$30:$A$46,0)))</f>
        <v/>
      </c>
      <c r="I1937" s="14">
        <f>INDEX(Variables!$C$5:$C$205,MATCH($A1937,Variables!$A$5:$A$205,0))</f>
        <v/>
      </c>
      <c r="J1937" s="14">
        <f>INDEX(Variables!$E$5:$E$205,MATCH($A1937,Variables!$A$5:$A$205,0))</f>
        <v/>
      </c>
      <c r="K1937" s="11">
        <f>LOWER(Settings!$C$4)&amp;".mit."&amp;$A1937&amp;IF($C1937="","","."&amp;$C1937&amp;"."&amp;$B1937)&amp;IF(INDEX(Variables!$D$5:$D$205,MATCH($A1937,Variables!$A$5:$A$205,0))="","","."&amp;INDEX(Variables!$D$5:$D$205,MATCH($A1937,Variables!$A$5:$A$205,0)))&amp;"."&amp;K$5</f>
        <v/>
      </c>
      <c r="L1937" s="38">
        <f>L$194*$D1937*INDEX(L$121:L$137,$E1937)*(1-INDEX(L$151:L$167,$E1937))</f>
        <v/>
      </c>
      <c r="M1937" s="37">
        <f>M$194*$D1937*INDEX(M$121:M$137,$E1937)*(1-INDEX(M$151:M$167,$E1937))</f>
        <v/>
      </c>
      <c r="N1937" s="37">
        <f>N$194*$D1937*INDEX(N$121:N$137,$E1937)*(1-INDEX(N$151:N$167,$E1937))</f>
        <v/>
      </c>
      <c r="O1937" s="37">
        <f>O$194*$D1937*INDEX(O$121:O$137,$E1937)*(1-INDEX(O$151:O$167,$E1937))</f>
        <v/>
      </c>
      <c r="P1937" s="37">
        <f>P$194*$D1937*INDEX(P$121:P$137,$E1937)*(1-INDEX(P$151:P$167,$E1937))</f>
        <v/>
      </c>
      <c r="Q1937" s="37">
        <f>Q$194*$D1937*INDEX(Q$121:Q$137,$E1937)*(1-INDEX(Q$151:Q$167,$E1937))</f>
        <v/>
      </c>
      <c r="R1937" s="37">
        <f>R$194*$D1937*INDEX(R$121:R$137,$E1937)*(1-INDEX(R$151:R$167,$E1937))</f>
        <v/>
      </c>
      <c r="S1937" s="37">
        <f>S$194*$D1937*INDEX(S$121:S$137,$E1937)*(1-INDEX(S$151:S$167,$E1937))</f>
        <v/>
      </c>
      <c r="T1937" s="37">
        <f>T$194*$D1937*INDEX(T$121:T$137,$E1937)*(1-INDEX(T$151:T$167,$E1937))</f>
        <v/>
      </c>
      <c r="U1937" s="37">
        <f>U$194*$D1937*INDEX(U$121:U$137,$E1937)*(1-INDEX(U$151:U$167,$E1937))</f>
        <v/>
      </c>
      <c r="V1937" s="37">
        <f>V$194*$D1937*INDEX(V$121:V$137,$E1937)*(1-INDEX(V$151:V$167,$E1937))</f>
        <v/>
      </c>
      <c r="W1937" s="37">
        <f>W$194*$D1937*INDEX(W$121:W$137,$E1937)*(1-INDEX(W$151:W$167,$E1937))</f>
        <v/>
      </c>
      <c r="X1937" s="37">
        <f>X$194*$D1937*INDEX(X$121:X$137,$E1937)*(1-INDEX(X$151:X$167,$E1937))</f>
        <v/>
      </c>
      <c r="Y1937" s="37">
        <f>Y$194*$D1937*INDEX(Y$121:Y$137,$E1937)*(1-INDEX(Y$151:Y$167,$E1937))</f>
        <v/>
      </c>
      <c r="Z1937" s="37">
        <f>Z$194*$D1937*INDEX(Z$121:Z$137,$E1937)*(1-INDEX(Z$151:Z$167,$E1937))</f>
        <v/>
      </c>
      <c r="AA1937" s="37">
        <f>AA$194*$D1937*INDEX(AA$121:AA$137,$E1937)*(1-INDEX(AA$151:AA$167,$E1937))</f>
        <v/>
      </c>
      <c r="AB1937" s="37">
        <f>AB$194*$D1937*INDEX(AB$121:AB$137,$E1937)*(1-INDEX(AB$151:AB$167,$E1937))</f>
        <v/>
      </c>
      <c r="AC1937" s="37">
        <f>AC$194*$D1937*INDEX(AC$121:AC$137,$E1937)*(1-INDEX(AC$151:AC$167,$E1937))</f>
        <v/>
      </c>
      <c r="AD1937" s="40">
        <f>ETSCOST(AD$194,$D1937,INDEX(AD$121:AD$137,$E1937),INDEX(AD$151:AD$167,$E1937))</f>
        <v/>
      </c>
      <c r="AF1937" s="11">
        <f>LOWER(Settings!$C$4)&amp;".mit."&amp;$A1937&amp;IF($C1937="","","."&amp;$C1937&amp;"."&amp;$B1937)&amp;IF(INDEX(Variables!$D$5:$D$205,MATCH($A1937,Variables!$A$5:$A$205,0))="","","."&amp;INDEX(Variables!$D$5:$D$205,MATCH($A1937,Variables!$A$5:$A$205,0)))&amp;"."&amp;AF$5</f>
        <v/>
      </c>
      <c r="AG1937" s="38">
        <f>AG$194*$D1937*INDEX(AG$121:AG$137,$E1937)*(1-INDEX(AG$151:AG$167,$E1937))</f>
        <v/>
      </c>
      <c r="AH1937" s="37">
        <f>AH$194*$D1937*INDEX(AH$121:AH$137,$E1937)*(1-INDEX(AH$151:AH$167,$E1937))</f>
        <v/>
      </c>
      <c r="AI1937" s="37">
        <f>AI$194*$D1937*INDEX(AI$121:AI$137,$E1937)*(1-INDEX(AI$151:AI$167,$E1937))</f>
        <v/>
      </c>
      <c r="AJ1937" s="37">
        <f>AJ$194*$D1937*INDEX(AJ$121:AJ$137,$E1937)*(1-INDEX(AJ$151:AJ$167,$E1937))</f>
        <v/>
      </c>
      <c r="AK1937" s="37">
        <f>AK$194*$D1937*INDEX(AK$121:AK$137,$E1937)*(1-INDEX(AK$151:AK$167,$E1937))</f>
        <v/>
      </c>
      <c r="AL1937" s="37">
        <f>AL$194*$D1937*INDEX(AL$121:AL$137,$E1937)*(1-INDEX(AL$151:AL$167,$E1937))</f>
        <v/>
      </c>
      <c r="AM1937" s="37">
        <f>AM$194*$D1937*INDEX(AM$121:AM$137,$E1937)*(1-INDEX(AM$151:AM$167,$E1937))</f>
        <v/>
      </c>
      <c r="AN1937" s="37">
        <f>AN$194*$D1937*INDEX(AN$121:AN$137,$E1937)*(1-INDEX(AN$151:AN$167,$E1937))</f>
        <v/>
      </c>
      <c r="AO1937" s="37">
        <f>AO$194*$D1937*INDEX(AO$121:AO$137,$E1937)*(1-INDEX(AO$151:AO$167,$E1937))</f>
        <v/>
      </c>
      <c r="AP1937" s="37">
        <f>AP$194*$D1937*INDEX(AP$121:AP$137,$E1937)*(1-INDEX(AP$151:AP$167,$E1937))</f>
        <v/>
      </c>
      <c r="AQ1937" s="37">
        <f>AQ$194*$D1937*INDEX(AQ$121:AQ$137,$E1937)*(1-INDEX(AQ$151:AQ$167,$E1937))</f>
        <v/>
      </c>
      <c r="AR1937" s="37">
        <f>AR$194*$D1937*INDEX(AR$121:AR$137,$E1937)*(1-INDEX(AR$151:AR$167,$E1937))</f>
        <v/>
      </c>
      <c r="AS1937" s="37">
        <f>AS$194*$D1937*INDEX(AS$121:AS$137,$E1937)*(1-INDEX(AS$151:AS$167,$E1937))</f>
        <v/>
      </c>
      <c r="AT1937" s="37">
        <f>AT$194*$D1937*INDEX(AT$121:AT$137,$E1937)*(1-INDEX(AT$151:AT$167,$E1937))</f>
        <v/>
      </c>
      <c r="AU1937" s="37">
        <f>AU$194*$D1937*INDEX(AU$121:AU$137,$E1937)*(1-INDEX(AU$151:AU$167,$E1937))</f>
        <v/>
      </c>
      <c r="AV1937" s="37">
        <f>AV$194*$D1937*INDEX(AV$121:AV$137,$E1937)*(1-INDEX(AV$151:AV$167,$E1937))</f>
        <v/>
      </c>
      <c r="AW1937" s="37">
        <f>AW$194*$D1937*INDEX(AW$121:AW$137,$E1937)*(1-INDEX(AW$151:AW$167,$E1937))</f>
        <v/>
      </c>
      <c r="AX1937" s="37">
        <f>AX$194*$D1937*INDEX(AX$121:AX$137,$E1937)*(1-INDEX(AX$151:AX$167,$E1937))</f>
        <v/>
      </c>
      <c r="AY1937" s="40">
        <f>ETSCOST(AY$194,$D1937,INDEX(AY$121:AY$137,$E1937),INDEX(AY$151:AY$167,$E1937))</f>
        <v/>
      </c>
    </row>
    <row r="1938" hidden="1" outlineLevel="2">
      <c r="A1938" s="14" t="inlineStr">
        <is>
          <t>ets</t>
        </is>
      </c>
      <c r="B1938" s="14" t="inlineStr">
        <is>
          <t>ker</t>
        </is>
      </c>
      <c r="C1938" s="14" t="inlineStr">
        <is>
          <t>ftr</t>
        </is>
      </c>
      <c r="D1938" s="37">
        <f>INDEX(Inputs!$T$5:$T$132,MATCH($B1938&amp;"|"&amp;$C1938,Inputs!$A$5:$A$132,0))</f>
        <v/>
      </c>
      <c r="E1938" s="37">
        <f>INDEX(Inputs!$K$5:$K$132,MATCH($B1938&amp;"|"&amp;$C1938,Inputs!$A$5:$A$132,0))</f>
        <v/>
      </c>
      <c r="F1938" s="36" t="n"/>
      <c r="G1938" s="36" t="n"/>
      <c r="H1938" s="14">
        <f>INDEX(Variables!$B$5:$B$205,MATCH($A1938,Variables!$A$5:$A$205,0))&amp;IF($C1938="",""," | "&amp;INDEX(Mapping!$B$5:$B$26,MATCH($C1938,Mapping!$A$5:$A$26,0))&amp;" | "&amp;INDEX(Mapping!$B$30:$B$46,MATCH($B1938,Mapping!$A$30:$A$46,0)))</f>
        <v/>
      </c>
      <c r="I1938" s="14">
        <f>INDEX(Variables!$C$5:$C$205,MATCH($A1938,Variables!$A$5:$A$205,0))</f>
        <v/>
      </c>
      <c r="J1938" s="14">
        <f>INDEX(Variables!$E$5:$E$205,MATCH($A1938,Variables!$A$5:$A$205,0))</f>
        <v/>
      </c>
      <c r="K1938" s="11">
        <f>LOWER(Settings!$C$4)&amp;".mit."&amp;$A1938&amp;IF($C1938="","","."&amp;$C1938&amp;"."&amp;$B1938)&amp;IF(INDEX(Variables!$D$5:$D$205,MATCH($A1938,Variables!$A$5:$A$205,0))="","","."&amp;INDEX(Variables!$D$5:$D$205,MATCH($A1938,Variables!$A$5:$A$205,0)))&amp;"."&amp;K$5</f>
        <v/>
      </c>
      <c r="L1938" s="38">
        <f>L$194*$D1938*INDEX(L$121:L$137,$E1938)*(1-INDEX(L$151:L$167,$E1938))</f>
        <v/>
      </c>
      <c r="M1938" s="37">
        <f>M$194*$D1938*INDEX(M$121:M$137,$E1938)*(1-INDEX(M$151:M$167,$E1938))</f>
        <v/>
      </c>
      <c r="N1938" s="37">
        <f>N$194*$D1938*INDEX(N$121:N$137,$E1938)*(1-INDEX(N$151:N$167,$E1938))</f>
        <v/>
      </c>
      <c r="O1938" s="37">
        <f>O$194*$D1938*INDEX(O$121:O$137,$E1938)*(1-INDEX(O$151:O$167,$E1938))</f>
        <v/>
      </c>
      <c r="P1938" s="37">
        <f>P$194*$D1938*INDEX(P$121:P$137,$E1938)*(1-INDEX(P$151:P$167,$E1938))</f>
        <v/>
      </c>
      <c r="Q1938" s="37">
        <f>Q$194*$D1938*INDEX(Q$121:Q$137,$E1938)*(1-INDEX(Q$151:Q$167,$E1938))</f>
        <v/>
      </c>
      <c r="R1938" s="37">
        <f>R$194*$D1938*INDEX(R$121:R$137,$E1938)*(1-INDEX(R$151:R$167,$E1938))</f>
        <v/>
      </c>
      <c r="S1938" s="37">
        <f>S$194*$D1938*INDEX(S$121:S$137,$E1938)*(1-INDEX(S$151:S$167,$E1938))</f>
        <v/>
      </c>
      <c r="T1938" s="37">
        <f>T$194*$D1938*INDEX(T$121:T$137,$E1938)*(1-INDEX(T$151:T$167,$E1938))</f>
        <v/>
      </c>
      <c r="U1938" s="37">
        <f>U$194*$D1938*INDEX(U$121:U$137,$E1938)*(1-INDEX(U$151:U$167,$E1938))</f>
        <v/>
      </c>
      <c r="V1938" s="37">
        <f>V$194*$D1938*INDEX(V$121:V$137,$E1938)*(1-INDEX(V$151:V$167,$E1938))</f>
        <v/>
      </c>
      <c r="W1938" s="37">
        <f>W$194*$D1938*INDEX(W$121:W$137,$E1938)*(1-INDEX(W$151:W$167,$E1938))</f>
        <v/>
      </c>
      <c r="X1938" s="37">
        <f>X$194*$D1938*INDEX(X$121:X$137,$E1938)*(1-INDEX(X$151:X$167,$E1938))</f>
        <v/>
      </c>
      <c r="Y1938" s="37">
        <f>Y$194*$D1938*INDEX(Y$121:Y$137,$E1938)*(1-INDEX(Y$151:Y$167,$E1938))</f>
        <v/>
      </c>
      <c r="Z1938" s="37">
        <f>Z$194*$D1938*INDEX(Z$121:Z$137,$E1938)*(1-INDEX(Z$151:Z$167,$E1938))</f>
        <v/>
      </c>
      <c r="AA1938" s="37">
        <f>AA$194*$D1938*INDEX(AA$121:AA$137,$E1938)*(1-INDEX(AA$151:AA$167,$E1938))</f>
        <v/>
      </c>
      <c r="AB1938" s="37">
        <f>AB$194*$D1938*INDEX(AB$121:AB$137,$E1938)*(1-INDEX(AB$151:AB$167,$E1938))</f>
        <v/>
      </c>
      <c r="AC1938" s="37">
        <f>AC$194*$D1938*INDEX(AC$121:AC$137,$E1938)*(1-INDEX(AC$151:AC$167,$E1938))</f>
        <v/>
      </c>
      <c r="AD1938" s="40">
        <f>ETSCOST(AD$194,$D1938,INDEX(AD$121:AD$137,$E1938),INDEX(AD$151:AD$167,$E1938))</f>
        <v/>
      </c>
      <c r="AF1938" s="11">
        <f>LOWER(Settings!$C$4)&amp;".mit."&amp;$A1938&amp;IF($C1938="","","."&amp;$C1938&amp;"."&amp;$B1938)&amp;IF(INDEX(Variables!$D$5:$D$205,MATCH($A1938,Variables!$A$5:$A$205,0))="","","."&amp;INDEX(Variables!$D$5:$D$205,MATCH($A1938,Variables!$A$5:$A$205,0)))&amp;"."&amp;AF$5</f>
        <v/>
      </c>
      <c r="AG1938" s="38">
        <f>AG$194*$D1938*INDEX(AG$121:AG$137,$E1938)*(1-INDEX(AG$151:AG$167,$E1938))</f>
        <v/>
      </c>
      <c r="AH1938" s="37">
        <f>AH$194*$D1938*INDEX(AH$121:AH$137,$E1938)*(1-INDEX(AH$151:AH$167,$E1938))</f>
        <v/>
      </c>
      <c r="AI1938" s="37">
        <f>AI$194*$D1938*INDEX(AI$121:AI$137,$E1938)*(1-INDEX(AI$151:AI$167,$E1938))</f>
        <v/>
      </c>
      <c r="AJ1938" s="37">
        <f>AJ$194*$D1938*INDEX(AJ$121:AJ$137,$E1938)*(1-INDEX(AJ$151:AJ$167,$E1938))</f>
        <v/>
      </c>
      <c r="AK1938" s="37">
        <f>AK$194*$D1938*INDEX(AK$121:AK$137,$E1938)*(1-INDEX(AK$151:AK$167,$E1938))</f>
        <v/>
      </c>
      <c r="AL1938" s="37">
        <f>AL$194*$D1938*INDEX(AL$121:AL$137,$E1938)*(1-INDEX(AL$151:AL$167,$E1938))</f>
        <v/>
      </c>
      <c r="AM1938" s="37">
        <f>AM$194*$D1938*INDEX(AM$121:AM$137,$E1938)*(1-INDEX(AM$151:AM$167,$E1938))</f>
        <v/>
      </c>
      <c r="AN1938" s="37">
        <f>AN$194*$D1938*INDEX(AN$121:AN$137,$E1938)*(1-INDEX(AN$151:AN$167,$E1938))</f>
        <v/>
      </c>
      <c r="AO1938" s="37">
        <f>AO$194*$D1938*INDEX(AO$121:AO$137,$E1938)*(1-INDEX(AO$151:AO$167,$E1938))</f>
        <v/>
      </c>
      <c r="AP1938" s="37">
        <f>AP$194*$D1938*INDEX(AP$121:AP$137,$E1938)*(1-INDEX(AP$151:AP$167,$E1938))</f>
        <v/>
      </c>
      <c r="AQ1938" s="37">
        <f>AQ$194*$D1938*INDEX(AQ$121:AQ$137,$E1938)*(1-INDEX(AQ$151:AQ$167,$E1938))</f>
        <v/>
      </c>
      <c r="AR1938" s="37">
        <f>AR$194*$D1938*INDEX(AR$121:AR$137,$E1938)*(1-INDEX(AR$151:AR$167,$E1938))</f>
        <v/>
      </c>
      <c r="AS1938" s="37">
        <f>AS$194*$D1938*INDEX(AS$121:AS$137,$E1938)*(1-INDEX(AS$151:AS$167,$E1938))</f>
        <v/>
      </c>
      <c r="AT1938" s="37">
        <f>AT$194*$D1938*INDEX(AT$121:AT$137,$E1938)*(1-INDEX(AT$151:AT$167,$E1938))</f>
        <v/>
      </c>
      <c r="AU1938" s="37">
        <f>AU$194*$D1938*INDEX(AU$121:AU$137,$E1938)*(1-INDEX(AU$151:AU$167,$E1938))</f>
        <v/>
      </c>
      <c r="AV1938" s="37">
        <f>AV$194*$D1938*INDEX(AV$121:AV$137,$E1938)*(1-INDEX(AV$151:AV$167,$E1938))</f>
        <v/>
      </c>
      <c r="AW1938" s="37">
        <f>AW$194*$D1938*INDEX(AW$121:AW$137,$E1938)*(1-INDEX(AW$151:AW$167,$E1938))</f>
        <v/>
      </c>
      <c r="AX1938" s="37">
        <f>AX$194*$D1938*INDEX(AX$121:AX$137,$E1938)*(1-INDEX(AX$151:AX$167,$E1938))</f>
        <v/>
      </c>
      <c r="AY1938" s="40">
        <f>ETSCOST(AY$194,$D1938,INDEX(AY$121:AY$137,$E1938),INDEX(AY$151:AY$167,$E1938))</f>
        <v/>
      </c>
    </row>
    <row r="1939" hidden="1" outlineLevel="2">
      <c r="A1939" s="14" t="inlineStr">
        <is>
          <t>ets</t>
        </is>
      </c>
      <c r="B1939" s="14" t="inlineStr">
        <is>
          <t>oop</t>
        </is>
      </c>
      <c r="C1939" s="14" t="inlineStr">
        <is>
          <t>ftr</t>
        </is>
      </c>
      <c r="D1939" s="37">
        <f>INDEX(Inputs!$T$5:$T$132,MATCH($B1939&amp;"|"&amp;$C1939,Inputs!$A$5:$A$132,0))</f>
        <v/>
      </c>
      <c r="E1939" s="37">
        <f>INDEX(Inputs!$K$5:$K$132,MATCH($B1939&amp;"|"&amp;$C1939,Inputs!$A$5:$A$132,0))</f>
        <v/>
      </c>
      <c r="F1939" s="36" t="n"/>
      <c r="G1939" s="36" t="n"/>
      <c r="H1939" s="14">
        <f>INDEX(Variables!$B$5:$B$205,MATCH($A1939,Variables!$A$5:$A$205,0))&amp;IF($C1939="",""," | "&amp;INDEX(Mapping!$B$5:$B$26,MATCH($C1939,Mapping!$A$5:$A$26,0))&amp;" | "&amp;INDEX(Mapping!$B$30:$B$46,MATCH($B1939,Mapping!$A$30:$A$46,0)))</f>
        <v/>
      </c>
      <c r="I1939" s="14">
        <f>INDEX(Variables!$C$5:$C$205,MATCH($A1939,Variables!$A$5:$A$205,0))</f>
        <v/>
      </c>
      <c r="J1939" s="14">
        <f>INDEX(Variables!$E$5:$E$205,MATCH($A1939,Variables!$A$5:$A$205,0))</f>
        <v/>
      </c>
      <c r="K1939" s="11">
        <f>LOWER(Settings!$C$4)&amp;".mit."&amp;$A1939&amp;IF($C1939="","","."&amp;$C1939&amp;"."&amp;$B1939)&amp;IF(INDEX(Variables!$D$5:$D$205,MATCH($A1939,Variables!$A$5:$A$205,0))="","","."&amp;INDEX(Variables!$D$5:$D$205,MATCH($A1939,Variables!$A$5:$A$205,0)))&amp;"."&amp;K$5</f>
        <v/>
      </c>
      <c r="L1939" s="38">
        <f>L$194*$D1939*INDEX(L$121:L$137,$E1939)*(1-INDEX(L$151:L$167,$E1939))</f>
        <v/>
      </c>
      <c r="M1939" s="37">
        <f>M$194*$D1939*INDEX(M$121:M$137,$E1939)*(1-INDEX(M$151:M$167,$E1939))</f>
        <v/>
      </c>
      <c r="N1939" s="37">
        <f>N$194*$D1939*INDEX(N$121:N$137,$E1939)*(1-INDEX(N$151:N$167,$E1939))</f>
        <v/>
      </c>
      <c r="O1939" s="37">
        <f>O$194*$D1939*INDEX(O$121:O$137,$E1939)*(1-INDEX(O$151:O$167,$E1939))</f>
        <v/>
      </c>
      <c r="P1939" s="37">
        <f>P$194*$D1939*INDEX(P$121:P$137,$E1939)*(1-INDEX(P$151:P$167,$E1939))</f>
        <v/>
      </c>
      <c r="Q1939" s="37">
        <f>Q$194*$D1939*INDEX(Q$121:Q$137,$E1939)*(1-INDEX(Q$151:Q$167,$E1939))</f>
        <v/>
      </c>
      <c r="R1939" s="37">
        <f>R$194*$D1939*INDEX(R$121:R$137,$E1939)*(1-INDEX(R$151:R$167,$E1939))</f>
        <v/>
      </c>
      <c r="S1939" s="37">
        <f>S$194*$D1939*INDEX(S$121:S$137,$E1939)*(1-INDEX(S$151:S$167,$E1939))</f>
        <v/>
      </c>
      <c r="T1939" s="37">
        <f>T$194*$D1939*INDEX(T$121:T$137,$E1939)*(1-INDEX(T$151:T$167,$E1939))</f>
        <v/>
      </c>
      <c r="U1939" s="37">
        <f>U$194*$D1939*INDEX(U$121:U$137,$E1939)*(1-INDEX(U$151:U$167,$E1939))</f>
        <v/>
      </c>
      <c r="V1939" s="37">
        <f>V$194*$D1939*INDEX(V$121:V$137,$E1939)*(1-INDEX(V$151:V$167,$E1939))</f>
        <v/>
      </c>
      <c r="W1939" s="37">
        <f>W$194*$D1939*INDEX(W$121:W$137,$E1939)*(1-INDEX(W$151:W$167,$E1939))</f>
        <v/>
      </c>
      <c r="X1939" s="37">
        <f>X$194*$D1939*INDEX(X$121:X$137,$E1939)*(1-INDEX(X$151:X$167,$E1939))</f>
        <v/>
      </c>
      <c r="Y1939" s="37">
        <f>Y$194*$D1939*INDEX(Y$121:Y$137,$E1939)*(1-INDEX(Y$151:Y$167,$E1939))</f>
        <v/>
      </c>
      <c r="Z1939" s="37">
        <f>Z$194*$D1939*INDEX(Z$121:Z$137,$E1939)*(1-INDEX(Z$151:Z$167,$E1939))</f>
        <v/>
      </c>
      <c r="AA1939" s="37">
        <f>AA$194*$D1939*INDEX(AA$121:AA$137,$E1939)*(1-INDEX(AA$151:AA$167,$E1939))</f>
        <v/>
      </c>
      <c r="AB1939" s="37">
        <f>AB$194*$D1939*INDEX(AB$121:AB$137,$E1939)*(1-INDEX(AB$151:AB$167,$E1939))</f>
        <v/>
      </c>
      <c r="AC1939" s="37">
        <f>AC$194*$D1939*INDEX(AC$121:AC$137,$E1939)*(1-INDEX(AC$151:AC$167,$E1939))</f>
        <v/>
      </c>
      <c r="AD1939" s="40">
        <f>ETSCOST(AD$194,$D1939,INDEX(AD$121:AD$137,$E1939),INDEX(AD$151:AD$167,$E1939))</f>
        <v/>
      </c>
      <c r="AF1939" s="11">
        <f>LOWER(Settings!$C$4)&amp;".mit."&amp;$A1939&amp;IF($C1939="","","."&amp;$C1939&amp;"."&amp;$B1939)&amp;IF(INDEX(Variables!$D$5:$D$205,MATCH($A1939,Variables!$A$5:$A$205,0))="","","."&amp;INDEX(Variables!$D$5:$D$205,MATCH($A1939,Variables!$A$5:$A$205,0)))&amp;"."&amp;AF$5</f>
        <v/>
      </c>
      <c r="AG1939" s="38">
        <f>AG$194*$D1939*INDEX(AG$121:AG$137,$E1939)*(1-INDEX(AG$151:AG$167,$E1939))</f>
        <v/>
      </c>
      <c r="AH1939" s="37">
        <f>AH$194*$D1939*INDEX(AH$121:AH$137,$E1939)*(1-INDEX(AH$151:AH$167,$E1939))</f>
        <v/>
      </c>
      <c r="AI1939" s="37">
        <f>AI$194*$D1939*INDEX(AI$121:AI$137,$E1939)*(1-INDEX(AI$151:AI$167,$E1939))</f>
        <v/>
      </c>
      <c r="AJ1939" s="37">
        <f>AJ$194*$D1939*INDEX(AJ$121:AJ$137,$E1939)*(1-INDEX(AJ$151:AJ$167,$E1939))</f>
        <v/>
      </c>
      <c r="AK1939" s="37">
        <f>AK$194*$D1939*INDEX(AK$121:AK$137,$E1939)*(1-INDEX(AK$151:AK$167,$E1939))</f>
        <v/>
      </c>
      <c r="AL1939" s="37">
        <f>AL$194*$D1939*INDEX(AL$121:AL$137,$E1939)*(1-INDEX(AL$151:AL$167,$E1939))</f>
        <v/>
      </c>
      <c r="AM1939" s="37">
        <f>AM$194*$D1939*INDEX(AM$121:AM$137,$E1939)*(1-INDEX(AM$151:AM$167,$E1939))</f>
        <v/>
      </c>
      <c r="AN1939" s="37">
        <f>AN$194*$D1939*INDEX(AN$121:AN$137,$E1939)*(1-INDEX(AN$151:AN$167,$E1939))</f>
        <v/>
      </c>
      <c r="AO1939" s="37">
        <f>AO$194*$D1939*INDEX(AO$121:AO$137,$E1939)*(1-INDEX(AO$151:AO$167,$E1939))</f>
        <v/>
      </c>
      <c r="AP1939" s="37">
        <f>AP$194*$D1939*INDEX(AP$121:AP$137,$E1939)*(1-INDEX(AP$151:AP$167,$E1939))</f>
        <v/>
      </c>
      <c r="AQ1939" s="37">
        <f>AQ$194*$D1939*INDEX(AQ$121:AQ$137,$E1939)*(1-INDEX(AQ$151:AQ$167,$E1939))</f>
        <v/>
      </c>
      <c r="AR1939" s="37">
        <f>AR$194*$D1939*INDEX(AR$121:AR$137,$E1939)*(1-INDEX(AR$151:AR$167,$E1939))</f>
        <v/>
      </c>
      <c r="AS1939" s="37">
        <f>AS$194*$D1939*INDEX(AS$121:AS$137,$E1939)*(1-INDEX(AS$151:AS$167,$E1939))</f>
        <v/>
      </c>
      <c r="AT1939" s="37">
        <f>AT$194*$D1939*INDEX(AT$121:AT$137,$E1939)*(1-INDEX(AT$151:AT$167,$E1939))</f>
        <v/>
      </c>
      <c r="AU1939" s="37">
        <f>AU$194*$D1939*INDEX(AU$121:AU$137,$E1939)*(1-INDEX(AU$151:AU$167,$E1939))</f>
        <v/>
      </c>
      <c r="AV1939" s="37">
        <f>AV$194*$D1939*INDEX(AV$121:AV$137,$E1939)*(1-INDEX(AV$151:AV$167,$E1939))</f>
        <v/>
      </c>
      <c r="AW1939" s="37">
        <f>AW$194*$D1939*INDEX(AW$121:AW$137,$E1939)*(1-INDEX(AW$151:AW$167,$E1939))</f>
        <v/>
      </c>
      <c r="AX1939" s="37">
        <f>AX$194*$D1939*INDEX(AX$121:AX$137,$E1939)*(1-INDEX(AX$151:AX$167,$E1939))</f>
        <v/>
      </c>
      <c r="AY1939" s="40">
        <f>ETSCOST(AY$194,$D1939,INDEX(AY$121:AY$137,$E1939),INDEX(AY$151:AY$167,$E1939))</f>
        <v/>
      </c>
    </row>
    <row r="1940" hidden="1" outlineLevel="2">
      <c r="A1940" s="14" t="inlineStr">
        <is>
          <t>ets</t>
        </is>
      </c>
      <c r="B1940" s="14" t="inlineStr">
        <is>
          <t>bio</t>
        </is>
      </c>
      <c r="C1940" s="14" t="inlineStr">
        <is>
          <t>ftr</t>
        </is>
      </c>
      <c r="D1940" s="37">
        <f>INDEX(Inputs!$T$5:$T$132,MATCH($B1940&amp;"|"&amp;$C1940,Inputs!$A$5:$A$132,0))</f>
        <v/>
      </c>
      <c r="E1940" s="37">
        <f>INDEX(Inputs!$K$5:$K$132,MATCH($B1940&amp;"|"&amp;$C1940,Inputs!$A$5:$A$132,0))</f>
        <v/>
      </c>
      <c r="F1940" s="36" t="n"/>
      <c r="G1940" s="36" t="n"/>
      <c r="H1940" s="14">
        <f>INDEX(Variables!$B$5:$B$205,MATCH($A1940,Variables!$A$5:$A$205,0))&amp;IF($C1940="",""," | "&amp;INDEX(Mapping!$B$5:$B$26,MATCH($C1940,Mapping!$A$5:$A$26,0))&amp;" | "&amp;INDEX(Mapping!$B$30:$B$46,MATCH($B1940,Mapping!$A$30:$A$46,0)))</f>
        <v/>
      </c>
      <c r="I1940" s="14">
        <f>INDEX(Variables!$C$5:$C$205,MATCH($A1940,Variables!$A$5:$A$205,0))</f>
        <v/>
      </c>
      <c r="J1940" s="14">
        <f>INDEX(Variables!$E$5:$E$205,MATCH($A1940,Variables!$A$5:$A$205,0))</f>
        <v/>
      </c>
      <c r="K1940" s="11">
        <f>LOWER(Settings!$C$4)&amp;".mit."&amp;$A1940&amp;IF($C1940="","","."&amp;$C1940&amp;"."&amp;$B1940)&amp;IF(INDEX(Variables!$D$5:$D$205,MATCH($A1940,Variables!$A$5:$A$205,0))="","","."&amp;INDEX(Variables!$D$5:$D$205,MATCH($A1940,Variables!$A$5:$A$205,0)))&amp;"."&amp;K$5</f>
        <v/>
      </c>
      <c r="L1940" s="38">
        <f>L$194*$D1940*INDEX(L$121:L$137,$E1940)*(1-INDEX(L$151:L$167,$E1940))</f>
        <v/>
      </c>
      <c r="M1940" s="37">
        <f>M$194*$D1940*INDEX(M$121:M$137,$E1940)*(1-INDEX(M$151:M$167,$E1940))</f>
        <v/>
      </c>
      <c r="N1940" s="37">
        <f>N$194*$D1940*INDEX(N$121:N$137,$E1940)*(1-INDEX(N$151:N$167,$E1940))</f>
        <v/>
      </c>
      <c r="O1940" s="37">
        <f>O$194*$D1940*INDEX(O$121:O$137,$E1940)*(1-INDEX(O$151:O$167,$E1940))</f>
        <v/>
      </c>
      <c r="P1940" s="37">
        <f>P$194*$D1940*INDEX(P$121:P$137,$E1940)*(1-INDEX(P$151:P$167,$E1940))</f>
        <v/>
      </c>
      <c r="Q1940" s="37">
        <f>Q$194*$D1940*INDEX(Q$121:Q$137,$E1940)*(1-INDEX(Q$151:Q$167,$E1940))</f>
        <v/>
      </c>
      <c r="R1940" s="37">
        <f>R$194*$D1940*INDEX(R$121:R$137,$E1940)*(1-INDEX(R$151:R$167,$E1940))</f>
        <v/>
      </c>
      <c r="S1940" s="37">
        <f>S$194*$D1940*INDEX(S$121:S$137,$E1940)*(1-INDEX(S$151:S$167,$E1940))</f>
        <v/>
      </c>
      <c r="T1940" s="37">
        <f>T$194*$D1940*INDEX(T$121:T$137,$E1940)*(1-INDEX(T$151:T$167,$E1940))</f>
        <v/>
      </c>
      <c r="U1940" s="37">
        <f>U$194*$D1940*INDEX(U$121:U$137,$E1940)*(1-INDEX(U$151:U$167,$E1940))</f>
        <v/>
      </c>
      <c r="V1940" s="37">
        <f>V$194*$D1940*INDEX(V$121:V$137,$E1940)*(1-INDEX(V$151:V$167,$E1940))</f>
        <v/>
      </c>
      <c r="W1940" s="37">
        <f>W$194*$D1940*INDEX(W$121:W$137,$E1940)*(1-INDEX(W$151:W$167,$E1940))</f>
        <v/>
      </c>
      <c r="X1940" s="37">
        <f>X$194*$D1940*INDEX(X$121:X$137,$E1940)*(1-INDEX(X$151:X$167,$E1940))</f>
        <v/>
      </c>
      <c r="Y1940" s="37">
        <f>Y$194*$D1940*INDEX(Y$121:Y$137,$E1940)*(1-INDEX(Y$151:Y$167,$E1940))</f>
        <v/>
      </c>
      <c r="Z1940" s="37">
        <f>Z$194*$D1940*INDEX(Z$121:Z$137,$E1940)*(1-INDEX(Z$151:Z$167,$E1940))</f>
        <v/>
      </c>
      <c r="AA1940" s="37">
        <f>AA$194*$D1940*INDEX(AA$121:AA$137,$E1940)*(1-INDEX(AA$151:AA$167,$E1940))</f>
        <v/>
      </c>
      <c r="AB1940" s="37">
        <f>AB$194*$D1940*INDEX(AB$121:AB$137,$E1940)*(1-INDEX(AB$151:AB$167,$E1940))</f>
        <v/>
      </c>
      <c r="AC1940" s="37">
        <f>AC$194*$D1940*INDEX(AC$121:AC$137,$E1940)*(1-INDEX(AC$151:AC$167,$E1940))</f>
        <v/>
      </c>
      <c r="AD1940" s="40">
        <f>ETSCOST(AD$194,$D1940,INDEX(AD$121:AD$137,$E1940),INDEX(AD$151:AD$167,$E1940))</f>
        <v/>
      </c>
      <c r="AF1940" s="11">
        <f>LOWER(Settings!$C$4)&amp;".mit."&amp;$A1940&amp;IF($C1940="","","."&amp;$C1940&amp;"."&amp;$B1940)&amp;IF(INDEX(Variables!$D$5:$D$205,MATCH($A1940,Variables!$A$5:$A$205,0))="","","."&amp;INDEX(Variables!$D$5:$D$205,MATCH($A1940,Variables!$A$5:$A$205,0)))&amp;"."&amp;AF$5</f>
        <v/>
      </c>
      <c r="AG1940" s="38">
        <f>AG$194*$D1940*INDEX(AG$121:AG$137,$E1940)*(1-INDEX(AG$151:AG$167,$E1940))</f>
        <v/>
      </c>
      <c r="AH1940" s="37">
        <f>AH$194*$D1940*INDEX(AH$121:AH$137,$E1940)*(1-INDEX(AH$151:AH$167,$E1940))</f>
        <v/>
      </c>
      <c r="AI1940" s="37">
        <f>AI$194*$D1940*INDEX(AI$121:AI$137,$E1940)*(1-INDEX(AI$151:AI$167,$E1940))</f>
        <v/>
      </c>
      <c r="AJ1940" s="37">
        <f>AJ$194*$D1940*INDEX(AJ$121:AJ$137,$E1940)*(1-INDEX(AJ$151:AJ$167,$E1940))</f>
        <v/>
      </c>
      <c r="AK1940" s="37">
        <f>AK$194*$D1940*INDEX(AK$121:AK$137,$E1940)*(1-INDEX(AK$151:AK$167,$E1940))</f>
        <v/>
      </c>
      <c r="AL1940" s="37">
        <f>AL$194*$D1940*INDEX(AL$121:AL$137,$E1940)*(1-INDEX(AL$151:AL$167,$E1940))</f>
        <v/>
      </c>
      <c r="AM1940" s="37">
        <f>AM$194*$D1940*INDEX(AM$121:AM$137,$E1940)*(1-INDEX(AM$151:AM$167,$E1940))</f>
        <v/>
      </c>
      <c r="AN1940" s="37">
        <f>AN$194*$D1940*INDEX(AN$121:AN$137,$E1940)*(1-INDEX(AN$151:AN$167,$E1940))</f>
        <v/>
      </c>
      <c r="AO1940" s="37">
        <f>AO$194*$D1940*INDEX(AO$121:AO$137,$E1940)*(1-INDEX(AO$151:AO$167,$E1940))</f>
        <v/>
      </c>
      <c r="AP1940" s="37">
        <f>AP$194*$D1940*INDEX(AP$121:AP$137,$E1940)*(1-INDEX(AP$151:AP$167,$E1940))</f>
        <v/>
      </c>
      <c r="AQ1940" s="37">
        <f>AQ$194*$D1940*INDEX(AQ$121:AQ$137,$E1940)*(1-INDEX(AQ$151:AQ$167,$E1940))</f>
        <v/>
      </c>
      <c r="AR1940" s="37">
        <f>AR$194*$D1940*INDEX(AR$121:AR$137,$E1940)*(1-INDEX(AR$151:AR$167,$E1940))</f>
        <v/>
      </c>
      <c r="AS1940" s="37">
        <f>AS$194*$D1940*INDEX(AS$121:AS$137,$E1940)*(1-INDEX(AS$151:AS$167,$E1940))</f>
        <v/>
      </c>
      <c r="AT1940" s="37">
        <f>AT$194*$D1940*INDEX(AT$121:AT$137,$E1940)*(1-INDEX(AT$151:AT$167,$E1940))</f>
        <v/>
      </c>
      <c r="AU1940" s="37">
        <f>AU$194*$D1940*INDEX(AU$121:AU$137,$E1940)*(1-INDEX(AU$151:AU$167,$E1940))</f>
        <v/>
      </c>
      <c r="AV1940" s="37">
        <f>AV$194*$D1940*INDEX(AV$121:AV$137,$E1940)*(1-INDEX(AV$151:AV$167,$E1940))</f>
        <v/>
      </c>
      <c r="AW1940" s="37">
        <f>AW$194*$D1940*INDEX(AW$121:AW$137,$E1940)*(1-INDEX(AW$151:AW$167,$E1940))</f>
        <v/>
      </c>
      <c r="AX1940" s="37">
        <f>AX$194*$D1940*INDEX(AX$121:AX$137,$E1940)*(1-INDEX(AX$151:AX$167,$E1940))</f>
        <v/>
      </c>
      <c r="AY1940" s="40">
        <f>ETSCOST(AY$194,$D1940,INDEX(AY$121:AY$137,$E1940),INDEX(AY$151:AY$167,$E1940))</f>
        <v/>
      </c>
    </row>
    <row r="1941" hidden="1" outlineLevel="2"/>
    <row r="1942" hidden="1" outlineLevel="2">
      <c r="A1942" s="14" t="inlineStr">
        <is>
          <t>ntx</t>
        </is>
      </c>
      <c r="B1942" s="14" t="inlineStr">
        <is>
          <t>coa</t>
        </is>
      </c>
      <c r="C1942" s="14" t="inlineStr">
        <is>
          <t>ftr</t>
        </is>
      </c>
      <c r="D1942" s="37">
        <f>INDEX(Inputs!$L$5:$L$132,MATCH($B1942&amp;"|"&amp;$C1942,Inputs!$A$5:$A$132,0))</f>
        <v/>
      </c>
      <c r="E1942" s="37">
        <f>INDEX(Inputs!$I$5:$I$132,MATCH($B1942&amp;"|"&amp;$C1942,Inputs!$A$5:$A$132,0))</f>
        <v/>
      </c>
      <c r="F1942" s="36" t="n"/>
      <c r="G1942" s="36" t="n"/>
      <c r="H1942" s="14">
        <f>INDEX(Variables!$B$5:$B$205,MATCH($A1942,Variables!$A$5:$A$205,0))&amp;IF($C1942="",""," | "&amp;INDEX(Mapping!$B$5:$B$26,MATCH($C1942,Mapping!$A$5:$A$26,0))&amp;" | "&amp;INDEX(Mapping!$B$30:$B$46,MATCH($B1942,Mapping!$A$30:$A$46,0)))</f>
        <v/>
      </c>
      <c r="I1942" s="14">
        <f>INDEX(Variables!$C$5:$C$205,MATCH($A1942,Variables!$A$5:$A$205,0))</f>
        <v/>
      </c>
      <c r="J1942" s="14">
        <f>INDEX(Variables!$E$5:$E$205,MATCH($A1942,Variables!$A$5:$A$205,0))</f>
        <v/>
      </c>
      <c r="K1942" s="11">
        <f>LOWER(Settings!$C$4)&amp;".mit."&amp;$A1942&amp;IF($C1942="","","."&amp;$C1942&amp;"."&amp;$B1942)&amp;IF(INDEX(Variables!$D$5:$D$205,MATCH($A1942,Variables!$A$5:$A$205,0))="","","."&amp;INDEX(Variables!$D$5:$D$205,MATCH($A1942,Variables!$A$5:$A$205,0)))&amp;"."&amp;K$5</f>
        <v/>
      </c>
      <c r="L1942" s="38">
        <f>INDEX(L$78:L$91,$D1942)/$E1942</f>
        <v/>
      </c>
      <c r="M1942" s="37">
        <f>INDEX(M$78:M$91,$D1942)/$E1942</f>
        <v/>
      </c>
      <c r="N1942" s="37">
        <f>INDEX(N$78:N$91,$D1942)/$E1942</f>
        <v/>
      </c>
      <c r="O1942" s="37">
        <f>INDEX(O$78:O$91,$D1942)/$E1942</f>
        <v/>
      </c>
      <c r="P1942" s="37">
        <f>INDEX(P$78:P$91,$D1942)/$E1942</f>
        <v/>
      </c>
      <c r="Q1942" s="37">
        <f>INDEX(Q$78:Q$91,$D1942)/$E1942</f>
        <v/>
      </c>
      <c r="R1942" s="37">
        <f>INDEX(R$78:R$91,$D1942)/$E1942</f>
        <v/>
      </c>
      <c r="S1942" s="37">
        <f>INDEX(S$78:S$91,$D1942)/$E1942</f>
        <v/>
      </c>
      <c r="T1942" s="37">
        <f>INDEX(T$78:T$91,$D1942)/$E1942</f>
        <v/>
      </c>
      <c r="U1942" s="37">
        <f>INDEX(U$78:U$91,$D1942)/$E1942</f>
        <v/>
      </c>
      <c r="V1942" s="37">
        <f>INDEX(V$78:V$91,$D1942)/$E1942</f>
        <v/>
      </c>
      <c r="W1942" s="37">
        <f>INDEX(W$78:W$91,$D1942)/$E1942</f>
        <v/>
      </c>
      <c r="X1942" s="37">
        <f>INDEX(X$78:X$91,$D1942)/$E1942</f>
        <v/>
      </c>
      <c r="Y1942" s="37">
        <f>INDEX(Y$78:Y$91,$D1942)/$E1942</f>
        <v/>
      </c>
      <c r="Z1942" s="37">
        <f>INDEX(Z$78:Z$91,$D1942)/$E1942</f>
        <v/>
      </c>
      <c r="AA1942" s="37">
        <f>INDEX(AA$78:AA$91,$D1942)/$E1942</f>
        <v/>
      </c>
      <c r="AB1942" s="37">
        <f>INDEX(AB$78:AB$91,$D1942)/$E1942</f>
        <v/>
      </c>
      <c r="AC1942" s="37">
        <f>INDEX(AC$78:AC$91,$D1942)/$E1942</f>
        <v/>
      </c>
      <c r="AD1942" s="40">
        <f>NEWEXCISE(INDEX(AD$78:AD$91,$D1942),$E1942)</f>
        <v/>
      </c>
      <c r="AF1942" s="11">
        <f>LOWER(Settings!$C$4)&amp;".mit."&amp;$A1942&amp;IF($C1942="","","."&amp;$C1942&amp;"."&amp;$B1942)&amp;IF(INDEX(Variables!$D$5:$D$205,MATCH($A1942,Variables!$A$5:$A$205,0))="","","."&amp;INDEX(Variables!$D$5:$D$205,MATCH($A1942,Variables!$A$5:$A$205,0)))&amp;"."&amp;AF$5</f>
        <v/>
      </c>
      <c r="AG1942" s="38">
        <f>INDEX(AG$78:AG$91,$D1942)/$E1942</f>
        <v/>
      </c>
      <c r="AH1942" s="37">
        <f>INDEX(AH$78:AH$91,$D1942)/$E1942</f>
        <v/>
      </c>
      <c r="AI1942" s="37">
        <f>INDEX(AI$78:AI$91,$D1942)/$E1942</f>
        <v/>
      </c>
      <c r="AJ1942" s="37">
        <f>INDEX(AJ$78:AJ$91,$D1942)/$E1942</f>
        <v/>
      </c>
      <c r="AK1942" s="37">
        <f>INDEX(AK$78:AK$91,$D1942)/$E1942</f>
        <v/>
      </c>
      <c r="AL1942" s="37">
        <f>INDEX(AL$78:AL$91,$D1942)/$E1942</f>
        <v/>
      </c>
      <c r="AM1942" s="37">
        <f>INDEX(AM$78:AM$91,$D1942)/$E1942</f>
        <v/>
      </c>
      <c r="AN1942" s="37">
        <f>INDEX(AN$78:AN$91,$D1942)/$E1942</f>
        <v/>
      </c>
      <c r="AO1942" s="37">
        <f>INDEX(AO$78:AO$91,$D1942)/$E1942</f>
        <v/>
      </c>
      <c r="AP1942" s="37">
        <f>INDEX(AP$78:AP$91,$D1942)/$E1942</f>
        <v/>
      </c>
      <c r="AQ1942" s="37">
        <f>INDEX(AQ$78:AQ$91,$D1942)/$E1942</f>
        <v/>
      </c>
      <c r="AR1942" s="37">
        <f>INDEX(AR$78:AR$91,$D1942)/$E1942</f>
        <v/>
      </c>
      <c r="AS1942" s="37">
        <f>INDEX(AS$78:AS$91,$D1942)/$E1942</f>
        <v/>
      </c>
      <c r="AT1942" s="37">
        <f>INDEX(AT$78:AT$91,$D1942)/$E1942</f>
        <v/>
      </c>
      <c r="AU1942" s="37">
        <f>INDEX(AU$78:AU$91,$D1942)/$E1942</f>
        <v/>
      </c>
      <c r="AV1942" s="37">
        <f>INDEX(AV$78:AV$91,$D1942)/$E1942</f>
        <v/>
      </c>
      <c r="AW1942" s="37">
        <f>INDEX(AW$78:AW$91,$D1942)/$E1942</f>
        <v/>
      </c>
      <c r="AX1942" s="37">
        <f>INDEX(AX$78:AX$91,$D1942)/$E1942</f>
        <v/>
      </c>
      <c r="AY1942" s="40">
        <f>NEWEXCISE(INDEX(AY$78:AY$91,$D1942),$E1942)</f>
        <v/>
      </c>
    </row>
    <row r="1943" hidden="1" outlineLevel="2">
      <c r="A1943" s="14" t="inlineStr">
        <is>
          <t>ntx</t>
        </is>
      </c>
      <c r="B1943" s="14" t="inlineStr">
        <is>
          <t>nga</t>
        </is>
      </c>
      <c r="C1943" s="14" t="inlineStr">
        <is>
          <t>ftr</t>
        </is>
      </c>
      <c r="D1943" s="37">
        <f>INDEX(Inputs!$L$5:$L$132,MATCH($B1943&amp;"|"&amp;$C1943,Inputs!$A$5:$A$132,0))</f>
        <v/>
      </c>
      <c r="E1943" s="37">
        <f>INDEX(Inputs!$I$5:$I$132,MATCH($B1943&amp;"|"&amp;$C1943,Inputs!$A$5:$A$132,0))</f>
        <v/>
      </c>
      <c r="F1943" s="36" t="n"/>
      <c r="G1943" s="36" t="n"/>
      <c r="H1943" s="14">
        <f>INDEX(Variables!$B$5:$B$205,MATCH($A1943,Variables!$A$5:$A$205,0))&amp;IF($C1943="",""," | "&amp;INDEX(Mapping!$B$5:$B$26,MATCH($C1943,Mapping!$A$5:$A$26,0))&amp;" | "&amp;INDEX(Mapping!$B$30:$B$46,MATCH($B1943,Mapping!$A$30:$A$46,0)))</f>
        <v/>
      </c>
      <c r="I1943" s="14">
        <f>INDEX(Variables!$C$5:$C$205,MATCH($A1943,Variables!$A$5:$A$205,0))</f>
        <v/>
      </c>
      <c r="J1943" s="14">
        <f>INDEX(Variables!$E$5:$E$205,MATCH($A1943,Variables!$A$5:$A$205,0))</f>
        <v/>
      </c>
      <c r="K1943" s="11">
        <f>LOWER(Settings!$C$4)&amp;".mit."&amp;$A1943&amp;IF($C1943="","","."&amp;$C1943&amp;"."&amp;$B1943)&amp;IF(INDEX(Variables!$D$5:$D$205,MATCH($A1943,Variables!$A$5:$A$205,0))="","","."&amp;INDEX(Variables!$D$5:$D$205,MATCH($A1943,Variables!$A$5:$A$205,0)))&amp;"."&amp;K$5</f>
        <v/>
      </c>
      <c r="L1943" s="38">
        <f>INDEX(L$78:L$91,$D1943)/$E1943</f>
        <v/>
      </c>
      <c r="M1943" s="37">
        <f>INDEX(M$78:M$91,$D1943)/$E1943</f>
        <v/>
      </c>
      <c r="N1943" s="37">
        <f>INDEX(N$78:N$91,$D1943)/$E1943</f>
        <v/>
      </c>
      <c r="O1943" s="37">
        <f>INDEX(O$78:O$91,$D1943)/$E1943</f>
        <v/>
      </c>
      <c r="P1943" s="37">
        <f>INDEX(P$78:P$91,$D1943)/$E1943</f>
        <v/>
      </c>
      <c r="Q1943" s="37">
        <f>INDEX(Q$78:Q$91,$D1943)/$E1943</f>
        <v/>
      </c>
      <c r="R1943" s="37">
        <f>INDEX(R$78:R$91,$D1943)/$E1943</f>
        <v/>
      </c>
      <c r="S1943" s="37">
        <f>INDEX(S$78:S$91,$D1943)/$E1943</f>
        <v/>
      </c>
      <c r="T1943" s="37">
        <f>INDEX(T$78:T$91,$D1943)/$E1943</f>
        <v/>
      </c>
      <c r="U1943" s="37">
        <f>INDEX(U$78:U$91,$D1943)/$E1943</f>
        <v/>
      </c>
      <c r="V1943" s="37">
        <f>INDEX(V$78:V$91,$D1943)/$E1943</f>
        <v/>
      </c>
      <c r="W1943" s="37">
        <f>INDEX(W$78:W$91,$D1943)/$E1943</f>
        <v/>
      </c>
      <c r="X1943" s="37">
        <f>INDEX(X$78:X$91,$D1943)/$E1943</f>
        <v/>
      </c>
      <c r="Y1943" s="37">
        <f>INDEX(Y$78:Y$91,$D1943)/$E1943</f>
        <v/>
      </c>
      <c r="Z1943" s="37">
        <f>INDEX(Z$78:Z$91,$D1943)/$E1943</f>
        <v/>
      </c>
      <c r="AA1943" s="37">
        <f>INDEX(AA$78:AA$91,$D1943)/$E1943</f>
        <v/>
      </c>
      <c r="AB1943" s="37">
        <f>INDEX(AB$78:AB$91,$D1943)/$E1943</f>
        <v/>
      </c>
      <c r="AC1943" s="37">
        <f>INDEX(AC$78:AC$91,$D1943)/$E1943</f>
        <v/>
      </c>
      <c r="AD1943" s="40">
        <f>NEWEXCISE(INDEX(AD$78:AD$91,$D1943),$E1943)</f>
        <v/>
      </c>
      <c r="AF1943" s="11">
        <f>LOWER(Settings!$C$4)&amp;".mit."&amp;$A1943&amp;IF($C1943="","","."&amp;$C1943&amp;"."&amp;$B1943)&amp;IF(INDEX(Variables!$D$5:$D$205,MATCH($A1943,Variables!$A$5:$A$205,0))="","","."&amp;INDEX(Variables!$D$5:$D$205,MATCH($A1943,Variables!$A$5:$A$205,0)))&amp;"."&amp;AF$5</f>
        <v/>
      </c>
      <c r="AG1943" s="38">
        <f>INDEX(AG$78:AG$91,$D1943)/$E1943</f>
        <v/>
      </c>
      <c r="AH1943" s="37">
        <f>INDEX(AH$78:AH$91,$D1943)/$E1943</f>
        <v/>
      </c>
      <c r="AI1943" s="37">
        <f>INDEX(AI$78:AI$91,$D1943)/$E1943</f>
        <v/>
      </c>
      <c r="AJ1943" s="37">
        <f>INDEX(AJ$78:AJ$91,$D1943)/$E1943</f>
        <v/>
      </c>
      <c r="AK1943" s="37">
        <f>INDEX(AK$78:AK$91,$D1943)/$E1943</f>
        <v/>
      </c>
      <c r="AL1943" s="37">
        <f>INDEX(AL$78:AL$91,$D1943)/$E1943</f>
        <v/>
      </c>
      <c r="AM1943" s="37">
        <f>INDEX(AM$78:AM$91,$D1943)/$E1943</f>
        <v/>
      </c>
      <c r="AN1943" s="37">
        <f>INDEX(AN$78:AN$91,$D1943)/$E1943</f>
        <v/>
      </c>
      <c r="AO1943" s="37">
        <f>INDEX(AO$78:AO$91,$D1943)/$E1943</f>
        <v/>
      </c>
      <c r="AP1943" s="37">
        <f>INDEX(AP$78:AP$91,$D1943)/$E1943</f>
        <v/>
      </c>
      <c r="AQ1943" s="37">
        <f>INDEX(AQ$78:AQ$91,$D1943)/$E1943</f>
        <v/>
      </c>
      <c r="AR1943" s="37">
        <f>INDEX(AR$78:AR$91,$D1943)/$E1943</f>
        <v/>
      </c>
      <c r="AS1943" s="37">
        <f>INDEX(AS$78:AS$91,$D1943)/$E1943</f>
        <v/>
      </c>
      <c r="AT1943" s="37">
        <f>INDEX(AT$78:AT$91,$D1943)/$E1943</f>
        <v/>
      </c>
      <c r="AU1943" s="37">
        <f>INDEX(AU$78:AU$91,$D1943)/$E1943</f>
        <v/>
      </c>
      <c r="AV1943" s="37">
        <f>INDEX(AV$78:AV$91,$D1943)/$E1943</f>
        <v/>
      </c>
      <c r="AW1943" s="37">
        <f>INDEX(AW$78:AW$91,$D1943)/$E1943</f>
        <v/>
      </c>
      <c r="AX1943" s="37">
        <f>INDEX(AX$78:AX$91,$D1943)/$E1943</f>
        <v/>
      </c>
      <c r="AY1943" s="40">
        <f>NEWEXCISE(INDEX(AY$78:AY$91,$D1943),$E1943)</f>
        <v/>
      </c>
    </row>
    <row r="1944" hidden="1" outlineLevel="2">
      <c r="A1944" s="14" t="inlineStr">
        <is>
          <t>ntx</t>
        </is>
      </c>
      <c r="B1944" s="14" t="inlineStr">
        <is>
          <t>gso</t>
        </is>
      </c>
      <c r="C1944" s="14" t="inlineStr">
        <is>
          <t>ftr</t>
        </is>
      </c>
      <c r="D1944" s="37">
        <f>INDEX(Inputs!$L$5:$L$132,MATCH($B1944&amp;"|"&amp;$C1944,Inputs!$A$5:$A$132,0))</f>
        <v/>
      </c>
      <c r="E1944" s="37">
        <f>INDEX(Inputs!$I$5:$I$132,MATCH($B1944&amp;"|"&amp;$C1944,Inputs!$A$5:$A$132,0))</f>
        <v/>
      </c>
      <c r="F1944" s="36" t="n"/>
      <c r="G1944" s="36" t="n"/>
      <c r="H1944" s="14">
        <f>INDEX(Variables!$B$5:$B$205,MATCH($A1944,Variables!$A$5:$A$205,0))&amp;IF($C1944="",""," | "&amp;INDEX(Mapping!$B$5:$B$26,MATCH($C1944,Mapping!$A$5:$A$26,0))&amp;" | "&amp;INDEX(Mapping!$B$30:$B$46,MATCH($B1944,Mapping!$A$30:$A$46,0)))</f>
        <v/>
      </c>
      <c r="I1944" s="14">
        <f>INDEX(Variables!$C$5:$C$205,MATCH($A1944,Variables!$A$5:$A$205,0))</f>
        <v/>
      </c>
      <c r="J1944" s="14">
        <f>INDEX(Variables!$E$5:$E$205,MATCH($A1944,Variables!$A$5:$A$205,0))</f>
        <v/>
      </c>
      <c r="K1944" s="11">
        <f>LOWER(Settings!$C$4)&amp;".mit."&amp;$A1944&amp;IF($C1944="","","."&amp;$C1944&amp;"."&amp;$B1944)&amp;IF(INDEX(Variables!$D$5:$D$205,MATCH($A1944,Variables!$A$5:$A$205,0))="","","."&amp;INDEX(Variables!$D$5:$D$205,MATCH($A1944,Variables!$A$5:$A$205,0)))&amp;"."&amp;K$5</f>
        <v/>
      </c>
      <c r="L1944" s="38">
        <f>INDEX(L$78:L$91,$D1944)/$E1944</f>
        <v/>
      </c>
      <c r="M1944" s="37">
        <f>INDEX(M$78:M$91,$D1944)/$E1944</f>
        <v/>
      </c>
      <c r="N1944" s="37">
        <f>INDEX(N$78:N$91,$D1944)/$E1944</f>
        <v/>
      </c>
      <c r="O1944" s="37">
        <f>INDEX(O$78:O$91,$D1944)/$E1944</f>
        <v/>
      </c>
      <c r="P1944" s="37">
        <f>INDEX(P$78:P$91,$D1944)/$E1944</f>
        <v/>
      </c>
      <c r="Q1944" s="37">
        <f>INDEX(Q$78:Q$91,$D1944)/$E1944</f>
        <v/>
      </c>
      <c r="R1944" s="37">
        <f>INDEX(R$78:R$91,$D1944)/$E1944</f>
        <v/>
      </c>
      <c r="S1944" s="37">
        <f>INDEX(S$78:S$91,$D1944)/$E1944</f>
        <v/>
      </c>
      <c r="T1944" s="37">
        <f>INDEX(T$78:T$91,$D1944)/$E1944</f>
        <v/>
      </c>
      <c r="U1944" s="37">
        <f>INDEX(U$78:U$91,$D1944)/$E1944</f>
        <v/>
      </c>
      <c r="V1944" s="37">
        <f>INDEX(V$78:V$91,$D1944)/$E1944</f>
        <v/>
      </c>
      <c r="W1944" s="37">
        <f>INDEX(W$78:W$91,$D1944)/$E1944</f>
        <v/>
      </c>
      <c r="X1944" s="37">
        <f>INDEX(X$78:X$91,$D1944)/$E1944</f>
        <v/>
      </c>
      <c r="Y1944" s="37">
        <f>INDEX(Y$78:Y$91,$D1944)/$E1944</f>
        <v/>
      </c>
      <c r="Z1944" s="37">
        <f>INDEX(Z$78:Z$91,$D1944)/$E1944</f>
        <v/>
      </c>
      <c r="AA1944" s="37">
        <f>INDEX(AA$78:AA$91,$D1944)/$E1944</f>
        <v/>
      </c>
      <c r="AB1944" s="37">
        <f>INDEX(AB$78:AB$91,$D1944)/$E1944</f>
        <v/>
      </c>
      <c r="AC1944" s="37">
        <f>INDEX(AC$78:AC$91,$D1944)/$E1944</f>
        <v/>
      </c>
      <c r="AD1944" s="40">
        <f>NEWEXCISE(INDEX(AD$78:AD$91,$D1944),$E1944)</f>
        <v/>
      </c>
      <c r="AF1944" s="11">
        <f>LOWER(Settings!$C$4)&amp;".mit."&amp;$A1944&amp;IF($C1944="","","."&amp;$C1944&amp;"."&amp;$B1944)&amp;IF(INDEX(Variables!$D$5:$D$205,MATCH($A1944,Variables!$A$5:$A$205,0))="","","."&amp;INDEX(Variables!$D$5:$D$205,MATCH($A1944,Variables!$A$5:$A$205,0)))&amp;"."&amp;AF$5</f>
        <v/>
      </c>
      <c r="AG1944" s="38">
        <f>INDEX(AG$78:AG$91,$D1944)/$E1944</f>
        <v/>
      </c>
      <c r="AH1944" s="37">
        <f>INDEX(AH$78:AH$91,$D1944)/$E1944</f>
        <v/>
      </c>
      <c r="AI1944" s="37">
        <f>INDEX(AI$78:AI$91,$D1944)/$E1944</f>
        <v/>
      </c>
      <c r="AJ1944" s="37">
        <f>INDEX(AJ$78:AJ$91,$D1944)/$E1944</f>
        <v/>
      </c>
      <c r="AK1944" s="37">
        <f>INDEX(AK$78:AK$91,$D1944)/$E1944</f>
        <v/>
      </c>
      <c r="AL1944" s="37">
        <f>INDEX(AL$78:AL$91,$D1944)/$E1944</f>
        <v/>
      </c>
      <c r="AM1944" s="37">
        <f>INDEX(AM$78:AM$91,$D1944)/$E1944</f>
        <v/>
      </c>
      <c r="AN1944" s="37">
        <f>INDEX(AN$78:AN$91,$D1944)/$E1944</f>
        <v/>
      </c>
      <c r="AO1944" s="37">
        <f>INDEX(AO$78:AO$91,$D1944)/$E1944</f>
        <v/>
      </c>
      <c r="AP1944" s="37">
        <f>INDEX(AP$78:AP$91,$D1944)/$E1944</f>
        <v/>
      </c>
      <c r="AQ1944" s="37">
        <f>INDEX(AQ$78:AQ$91,$D1944)/$E1944</f>
        <v/>
      </c>
      <c r="AR1944" s="37">
        <f>INDEX(AR$78:AR$91,$D1944)/$E1944</f>
        <v/>
      </c>
      <c r="AS1944" s="37">
        <f>INDEX(AS$78:AS$91,$D1944)/$E1944</f>
        <v/>
      </c>
      <c r="AT1944" s="37">
        <f>INDEX(AT$78:AT$91,$D1944)/$E1944</f>
        <v/>
      </c>
      <c r="AU1944" s="37">
        <f>INDEX(AU$78:AU$91,$D1944)/$E1944</f>
        <v/>
      </c>
      <c r="AV1944" s="37">
        <f>INDEX(AV$78:AV$91,$D1944)/$E1944</f>
        <v/>
      </c>
      <c r="AW1944" s="37">
        <f>INDEX(AW$78:AW$91,$D1944)/$E1944</f>
        <v/>
      </c>
      <c r="AX1944" s="37">
        <f>INDEX(AX$78:AX$91,$D1944)/$E1944</f>
        <v/>
      </c>
      <c r="AY1944" s="40">
        <f>NEWEXCISE(INDEX(AY$78:AY$91,$D1944),$E1944)</f>
        <v/>
      </c>
    </row>
    <row r="1945" hidden="1" outlineLevel="2">
      <c r="A1945" s="14" t="inlineStr">
        <is>
          <t>ntx</t>
        </is>
      </c>
      <c r="B1945" s="14" t="inlineStr">
        <is>
          <t>die</t>
        </is>
      </c>
      <c r="C1945" s="14" t="inlineStr">
        <is>
          <t>ftr</t>
        </is>
      </c>
      <c r="D1945" s="37">
        <f>INDEX(Inputs!$L$5:$L$132,MATCH($B1945&amp;"|"&amp;$C1945,Inputs!$A$5:$A$132,0))</f>
        <v/>
      </c>
      <c r="E1945" s="37">
        <f>INDEX(Inputs!$I$5:$I$132,MATCH($B1945&amp;"|"&amp;$C1945,Inputs!$A$5:$A$132,0))</f>
        <v/>
      </c>
      <c r="F1945" s="36" t="n"/>
      <c r="G1945" s="36" t="n"/>
      <c r="H1945" s="14">
        <f>INDEX(Variables!$B$5:$B$205,MATCH($A1945,Variables!$A$5:$A$205,0))&amp;IF($C1945="",""," | "&amp;INDEX(Mapping!$B$5:$B$26,MATCH($C1945,Mapping!$A$5:$A$26,0))&amp;" | "&amp;INDEX(Mapping!$B$30:$B$46,MATCH($B1945,Mapping!$A$30:$A$46,0)))</f>
        <v/>
      </c>
      <c r="I1945" s="14">
        <f>INDEX(Variables!$C$5:$C$205,MATCH($A1945,Variables!$A$5:$A$205,0))</f>
        <v/>
      </c>
      <c r="J1945" s="14">
        <f>INDEX(Variables!$E$5:$E$205,MATCH($A1945,Variables!$A$5:$A$205,0))</f>
        <v/>
      </c>
      <c r="K1945" s="11">
        <f>LOWER(Settings!$C$4)&amp;".mit."&amp;$A1945&amp;IF($C1945="","","."&amp;$C1945&amp;"."&amp;$B1945)&amp;IF(INDEX(Variables!$D$5:$D$205,MATCH($A1945,Variables!$A$5:$A$205,0))="","","."&amp;INDEX(Variables!$D$5:$D$205,MATCH($A1945,Variables!$A$5:$A$205,0)))&amp;"."&amp;K$5</f>
        <v/>
      </c>
      <c r="L1945" s="38">
        <f>INDEX(L$78:L$91,$D1945)/$E1945</f>
        <v/>
      </c>
      <c r="M1945" s="37">
        <f>INDEX(M$78:M$91,$D1945)/$E1945</f>
        <v/>
      </c>
      <c r="N1945" s="37">
        <f>INDEX(N$78:N$91,$D1945)/$E1945</f>
        <v/>
      </c>
      <c r="O1945" s="37">
        <f>INDEX(O$78:O$91,$D1945)/$E1945</f>
        <v/>
      </c>
      <c r="P1945" s="37">
        <f>INDEX(P$78:P$91,$D1945)/$E1945</f>
        <v/>
      </c>
      <c r="Q1945" s="37">
        <f>INDEX(Q$78:Q$91,$D1945)/$E1945</f>
        <v/>
      </c>
      <c r="R1945" s="37">
        <f>INDEX(R$78:R$91,$D1945)/$E1945</f>
        <v/>
      </c>
      <c r="S1945" s="37">
        <f>INDEX(S$78:S$91,$D1945)/$E1945</f>
        <v/>
      </c>
      <c r="T1945" s="37">
        <f>INDEX(T$78:T$91,$D1945)/$E1945</f>
        <v/>
      </c>
      <c r="U1945" s="37">
        <f>INDEX(U$78:U$91,$D1945)/$E1945</f>
        <v/>
      </c>
      <c r="V1945" s="37">
        <f>INDEX(V$78:V$91,$D1945)/$E1945</f>
        <v/>
      </c>
      <c r="W1945" s="37">
        <f>INDEX(W$78:W$91,$D1945)/$E1945</f>
        <v/>
      </c>
      <c r="X1945" s="37">
        <f>INDEX(X$78:X$91,$D1945)/$E1945</f>
        <v/>
      </c>
      <c r="Y1945" s="37">
        <f>INDEX(Y$78:Y$91,$D1945)/$E1945</f>
        <v/>
      </c>
      <c r="Z1945" s="37">
        <f>INDEX(Z$78:Z$91,$D1945)/$E1945</f>
        <v/>
      </c>
      <c r="AA1945" s="37">
        <f>INDEX(AA$78:AA$91,$D1945)/$E1945</f>
        <v/>
      </c>
      <c r="AB1945" s="37">
        <f>INDEX(AB$78:AB$91,$D1945)/$E1945</f>
        <v/>
      </c>
      <c r="AC1945" s="37">
        <f>INDEX(AC$78:AC$91,$D1945)/$E1945</f>
        <v/>
      </c>
      <c r="AD1945" s="40">
        <f>NEWEXCISE(INDEX(AD$78:AD$91,$D1945),$E1945)</f>
        <v/>
      </c>
      <c r="AF1945" s="11">
        <f>LOWER(Settings!$C$4)&amp;".mit."&amp;$A1945&amp;IF($C1945="","","."&amp;$C1945&amp;"."&amp;$B1945)&amp;IF(INDEX(Variables!$D$5:$D$205,MATCH($A1945,Variables!$A$5:$A$205,0))="","","."&amp;INDEX(Variables!$D$5:$D$205,MATCH($A1945,Variables!$A$5:$A$205,0)))&amp;"."&amp;AF$5</f>
        <v/>
      </c>
      <c r="AG1945" s="38">
        <f>INDEX(AG$78:AG$91,$D1945)/$E1945</f>
        <v/>
      </c>
      <c r="AH1945" s="37">
        <f>INDEX(AH$78:AH$91,$D1945)/$E1945</f>
        <v/>
      </c>
      <c r="AI1945" s="37">
        <f>INDEX(AI$78:AI$91,$D1945)/$E1945</f>
        <v/>
      </c>
      <c r="AJ1945" s="37">
        <f>INDEX(AJ$78:AJ$91,$D1945)/$E1945</f>
        <v/>
      </c>
      <c r="AK1945" s="37">
        <f>INDEX(AK$78:AK$91,$D1945)/$E1945</f>
        <v/>
      </c>
      <c r="AL1945" s="37">
        <f>INDEX(AL$78:AL$91,$D1945)/$E1945</f>
        <v/>
      </c>
      <c r="AM1945" s="37">
        <f>INDEX(AM$78:AM$91,$D1945)/$E1945</f>
        <v/>
      </c>
      <c r="AN1945" s="37">
        <f>INDEX(AN$78:AN$91,$D1945)/$E1945</f>
        <v/>
      </c>
      <c r="AO1945" s="37">
        <f>INDEX(AO$78:AO$91,$D1945)/$E1945</f>
        <v/>
      </c>
      <c r="AP1945" s="37">
        <f>INDEX(AP$78:AP$91,$D1945)/$E1945</f>
        <v/>
      </c>
      <c r="AQ1945" s="37">
        <f>INDEX(AQ$78:AQ$91,$D1945)/$E1945</f>
        <v/>
      </c>
      <c r="AR1945" s="37">
        <f>INDEX(AR$78:AR$91,$D1945)/$E1945</f>
        <v/>
      </c>
      <c r="AS1945" s="37">
        <f>INDEX(AS$78:AS$91,$D1945)/$E1945</f>
        <v/>
      </c>
      <c r="AT1945" s="37">
        <f>INDEX(AT$78:AT$91,$D1945)/$E1945</f>
        <v/>
      </c>
      <c r="AU1945" s="37">
        <f>INDEX(AU$78:AU$91,$D1945)/$E1945</f>
        <v/>
      </c>
      <c r="AV1945" s="37">
        <f>INDEX(AV$78:AV$91,$D1945)/$E1945</f>
        <v/>
      </c>
      <c r="AW1945" s="37">
        <f>INDEX(AW$78:AW$91,$D1945)/$E1945</f>
        <v/>
      </c>
      <c r="AX1945" s="37">
        <f>INDEX(AX$78:AX$91,$D1945)/$E1945</f>
        <v/>
      </c>
      <c r="AY1945" s="40">
        <f>NEWEXCISE(INDEX(AY$78:AY$91,$D1945),$E1945)</f>
        <v/>
      </c>
    </row>
    <row r="1946" hidden="1" outlineLevel="2">
      <c r="A1946" s="14" t="inlineStr">
        <is>
          <t>ntx</t>
        </is>
      </c>
      <c r="B1946" s="14" t="inlineStr">
        <is>
          <t>lpg</t>
        </is>
      </c>
      <c r="C1946" s="14" t="inlineStr">
        <is>
          <t>ftr</t>
        </is>
      </c>
      <c r="D1946" s="37">
        <f>INDEX(Inputs!$L$5:$L$132,MATCH($B1946&amp;"|"&amp;$C1946,Inputs!$A$5:$A$132,0))</f>
        <v/>
      </c>
      <c r="E1946" s="37">
        <f>INDEX(Inputs!$I$5:$I$132,MATCH($B1946&amp;"|"&amp;$C1946,Inputs!$A$5:$A$132,0))</f>
        <v/>
      </c>
      <c r="F1946" s="36" t="n"/>
      <c r="G1946" s="36" t="n"/>
      <c r="H1946" s="14">
        <f>INDEX(Variables!$B$5:$B$205,MATCH($A1946,Variables!$A$5:$A$205,0))&amp;IF($C1946="",""," | "&amp;INDEX(Mapping!$B$5:$B$26,MATCH($C1946,Mapping!$A$5:$A$26,0))&amp;" | "&amp;INDEX(Mapping!$B$30:$B$46,MATCH($B1946,Mapping!$A$30:$A$46,0)))</f>
        <v/>
      </c>
      <c r="I1946" s="14">
        <f>INDEX(Variables!$C$5:$C$205,MATCH($A1946,Variables!$A$5:$A$205,0))</f>
        <v/>
      </c>
      <c r="J1946" s="14">
        <f>INDEX(Variables!$E$5:$E$205,MATCH($A1946,Variables!$A$5:$A$205,0))</f>
        <v/>
      </c>
      <c r="K1946" s="11">
        <f>LOWER(Settings!$C$4)&amp;".mit."&amp;$A1946&amp;IF($C1946="","","."&amp;$C1946&amp;"."&amp;$B1946)&amp;IF(INDEX(Variables!$D$5:$D$205,MATCH($A1946,Variables!$A$5:$A$205,0))="","","."&amp;INDEX(Variables!$D$5:$D$205,MATCH($A1946,Variables!$A$5:$A$205,0)))&amp;"."&amp;K$5</f>
        <v/>
      </c>
      <c r="L1946" s="38">
        <f>INDEX(L$78:L$91,$D1946)/$E1946</f>
        <v/>
      </c>
      <c r="M1946" s="37">
        <f>INDEX(M$78:M$91,$D1946)/$E1946</f>
        <v/>
      </c>
      <c r="N1946" s="37">
        <f>INDEX(N$78:N$91,$D1946)/$E1946</f>
        <v/>
      </c>
      <c r="O1946" s="37">
        <f>INDEX(O$78:O$91,$D1946)/$E1946</f>
        <v/>
      </c>
      <c r="P1946" s="37">
        <f>INDEX(P$78:P$91,$D1946)/$E1946</f>
        <v/>
      </c>
      <c r="Q1946" s="37">
        <f>INDEX(Q$78:Q$91,$D1946)/$E1946</f>
        <v/>
      </c>
      <c r="R1946" s="37">
        <f>INDEX(R$78:R$91,$D1946)/$E1946</f>
        <v/>
      </c>
      <c r="S1946" s="37">
        <f>INDEX(S$78:S$91,$D1946)/$E1946</f>
        <v/>
      </c>
      <c r="T1946" s="37">
        <f>INDEX(T$78:T$91,$D1946)/$E1946</f>
        <v/>
      </c>
      <c r="U1946" s="37">
        <f>INDEX(U$78:U$91,$D1946)/$E1946</f>
        <v/>
      </c>
      <c r="V1946" s="37">
        <f>INDEX(V$78:V$91,$D1946)/$E1946</f>
        <v/>
      </c>
      <c r="W1946" s="37">
        <f>INDEX(W$78:W$91,$D1946)/$E1946</f>
        <v/>
      </c>
      <c r="X1946" s="37">
        <f>INDEX(X$78:X$91,$D1946)/$E1946</f>
        <v/>
      </c>
      <c r="Y1946" s="37">
        <f>INDEX(Y$78:Y$91,$D1946)/$E1946</f>
        <v/>
      </c>
      <c r="Z1946" s="37">
        <f>INDEX(Z$78:Z$91,$D1946)/$E1946</f>
        <v/>
      </c>
      <c r="AA1946" s="37">
        <f>INDEX(AA$78:AA$91,$D1946)/$E1946</f>
        <v/>
      </c>
      <c r="AB1946" s="37">
        <f>INDEX(AB$78:AB$91,$D1946)/$E1946</f>
        <v/>
      </c>
      <c r="AC1946" s="37">
        <f>INDEX(AC$78:AC$91,$D1946)/$E1946</f>
        <v/>
      </c>
      <c r="AD1946" s="40">
        <f>NEWEXCISE(INDEX(AD$78:AD$91,$D1946),$E1946)</f>
        <v/>
      </c>
      <c r="AF1946" s="11">
        <f>LOWER(Settings!$C$4)&amp;".mit."&amp;$A1946&amp;IF($C1946="","","."&amp;$C1946&amp;"."&amp;$B1946)&amp;IF(INDEX(Variables!$D$5:$D$205,MATCH($A1946,Variables!$A$5:$A$205,0))="","","."&amp;INDEX(Variables!$D$5:$D$205,MATCH($A1946,Variables!$A$5:$A$205,0)))&amp;"."&amp;AF$5</f>
        <v/>
      </c>
      <c r="AG1946" s="38">
        <f>INDEX(AG$78:AG$91,$D1946)/$E1946</f>
        <v/>
      </c>
      <c r="AH1946" s="37">
        <f>INDEX(AH$78:AH$91,$D1946)/$E1946</f>
        <v/>
      </c>
      <c r="AI1946" s="37">
        <f>INDEX(AI$78:AI$91,$D1946)/$E1946</f>
        <v/>
      </c>
      <c r="AJ1946" s="37">
        <f>INDEX(AJ$78:AJ$91,$D1946)/$E1946</f>
        <v/>
      </c>
      <c r="AK1946" s="37">
        <f>INDEX(AK$78:AK$91,$D1946)/$E1946</f>
        <v/>
      </c>
      <c r="AL1946" s="37">
        <f>INDEX(AL$78:AL$91,$D1946)/$E1946</f>
        <v/>
      </c>
      <c r="AM1946" s="37">
        <f>INDEX(AM$78:AM$91,$D1946)/$E1946</f>
        <v/>
      </c>
      <c r="AN1946" s="37">
        <f>INDEX(AN$78:AN$91,$D1946)/$E1946</f>
        <v/>
      </c>
      <c r="AO1946" s="37">
        <f>INDEX(AO$78:AO$91,$D1946)/$E1946</f>
        <v/>
      </c>
      <c r="AP1946" s="37">
        <f>INDEX(AP$78:AP$91,$D1946)/$E1946</f>
        <v/>
      </c>
      <c r="AQ1946" s="37">
        <f>INDEX(AQ$78:AQ$91,$D1946)/$E1946</f>
        <v/>
      </c>
      <c r="AR1946" s="37">
        <f>INDEX(AR$78:AR$91,$D1946)/$E1946</f>
        <v/>
      </c>
      <c r="AS1946" s="37">
        <f>INDEX(AS$78:AS$91,$D1946)/$E1946</f>
        <v/>
      </c>
      <c r="AT1946" s="37">
        <f>INDEX(AT$78:AT$91,$D1946)/$E1946</f>
        <v/>
      </c>
      <c r="AU1946" s="37">
        <f>INDEX(AU$78:AU$91,$D1946)/$E1946</f>
        <v/>
      </c>
      <c r="AV1946" s="37">
        <f>INDEX(AV$78:AV$91,$D1946)/$E1946</f>
        <v/>
      </c>
      <c r="AW1946" s="37">
        <f>INDEX(AW$78:AW$91,$D1946)/$E1946</f>
        <v/>
      </c>
      <c r="AX1946" s="37">
        <f>INDEX(AX$78:AX$91,$D1946)/$E1946</f>
        <v/>
      </c>
      <c r="AY1946" s="40">
        <f>NEWEXCISE(INDEX(AY$78:AY$91,$D1946),$E1946)</f>
        <v/>
      </c>
    </row>
    <row r="1947" hidden="1" outlineLevel="2">
      <c r="A1947" s="14" t="inlineStr">
        <is>
          <t>ntx</t>
        </is>
      </c>
      <c r="B1947" s="14" t="inlineStr">
        <is>
          <t>ker</t>
        </is>
      </c>
      <c r="C1947" s="14" t="inlineStr">
        <is>
          <t>ftr</t>
        </is>
      </c>
      <c r="D1947" s="37">
        <f>INDEX(Inputs!$L$5:$L$132,MATCH($B1947&amp;"|"&amp;$C1947,Inputs!$A$5:$A$132,0))</f>
        <v/>
      </c>
      <c r="E1947" s="37">
        <f>INDEX(Inputs!$I$5:$I$132,MATCH($B1947&amp;"|"&amp;$C1947,Inputs!$A$5:$A$132,0))</f>
        <v/>
      </c>
      <c r="F1947" s="36" t="n"/>
      <c r="G1947" s="36" t="n"/>
      <c r="H1947" s="14">
        <f>INDEX(Variables!$B$5:$B$205,MATCH($A1947,Variables!$A$5:$A$205,0))&amp;IF($C1947="",""," | "&amp;INDEX(Mapping!$B$5:$B$26,MATCH($C1947,Mapping!$A$5:$A$26,0))&amp;" | "&amp;INDEX(Mapping!$B$30:$B$46,MATCH($B1947,Mapping!$A$30:$A$46,0)))</f>
        <v/>
      </c>
      <c r="I1947" s="14">
        <f>INDEX(Variables!$C$5:$C$205,MATCH($A1947,Variables!$A$5:$A$205,0))</f>
        <v/>
      </c>
      <c r="J1947" s="14">
        <f>INDEX(Variables!$E$5:$E$205,MATCH($A1947,Variables!$A$5:$A$205,0))</f>
        <v/>
      </c>
      <c r="K1947" s="11">
        <f>LOWER(Settings!$C$4)&amp;".mit."&amp;$A1947&amp;IF($C1947="","","."&amp;$C1947&amp;"."&amp;$B1947)&amp;IF(INDEX(Variables!$D$5:$D$205,MATCH($A1947,Variables!$A$5:$A$205,0))="","","."&amp;INDEX(Variables!$D$5:$D$205,MATCH($A1947,Variables!$A$5:$A$205,0)))&amp;"."&amp;K$5</f>
        <v/>
      </c>
      <c r="L1947" s="38">
        <f>INDEX(L$78:L$91,$D1947)/$E1947</f>
        <v/>
      </c>
      <c r="M1947" s="37">
        <f>INDEX(M$78:M$91,$D1947)/$E1947</f>
        <v/>
      </c>
      <c r="N1947" s="37">
        <f>INDEX(N$78:N$91,$D1947)/$E1947</f>
        <v/>
      </c>
      <c r="O1947" s="37">
        <f>INDEX(O$78:O$91,$D1947)/$E1947</f>
        <v/>
      </c>
      <c r="P1947" s="37">
        <f>INDEX(P$78:P$91,$D1947)/$E1947</f>
        <v/>
      </c>
      <c r="Q1947" s="37">
        <f>INDEX(Q$78:Q$91,$D1947)/$E1947</f>
        <v/>
      </c>
      <c r="R1947" s="37">
        <f>INDEX(R$78:R$91,$D1947)/$E1947</f>
        <v/>
      </c>
      <c r="S1947" s="37">
        <f>INDEX(S$78:S$91,$D1947)/$E1947</f>
        <v/>
      </c>
      <c r="T1947" s="37">
        <f>INDEX(T$78:T$91,$D1947)/$E1947</f>
        <v/>
      </c>
      <c r="U1947" s="37">
        <f>INDEX(U$78:U$91,$D1947)/$E1947</f>
        <v/>
      </c>
      <c r="V1947" s="37">
        <f>INDEX(V$78:V$91,$D1947)/$E1947</f>
        <v/>
      </c>
      <c r="W1947" s="37">
        <f>INDEX(W$78:W$91,$D1947)/$E1947</f>
        <v/>
      </c>
      <c r="X1947" s="37">
        <f>INDEX(X$78:X$91,$D1947)/$E1947</f>
        <v/>
      </c>
      <c r="Y1947" s="37">
        <f>INDEX(Y$78:Y$91,$D1947)/$E1947</f>
        <v/>
      </c>
      <c r="Z1947" s="37">
        <f>INDEX(Z$78:Z$91,$D1947)/$E1947</f>
        <v/>
      </c>
      <c r="AA1947" s="37">
        <f>INDEX(AA$78:AA$91,$D1947)/$E1947</f>
        <v/>
      </c>
      <c r="AB1947" s="37">
        <f>INDEX(AB$78:AB$91,$D1947)/$E1947</f>
        <v/>
      </c>
      <c r="AC1947" s="37">
        <f>INDEX(AC$78:AC$91,$D1947)/$E1947</f>
        <v/>
      </c>
      <c r="AD1947" s="40">
        <f>NEWEXCISE(INDEX(AD$78:AD$91,$D1947),$E1947)</f>
        <v/>
      </c>
      <c r="AF1947" s="11">
        <f>LOWER(Settings!$C$4)&amp;".mit."&amp;$A1947&amp;IF($C1947="","","."&amp;$C1947&amp;"."&amp;$B1947)&amp;IF(INDEX(Variables!$D$5:$D$205,MATCH($A1947,Variables!$A$5:$A$205,0))="","","."&amp;INDEX(Variables!$D$5:$D$205,MATCH($A1947,Variables!$A$5:$A$205,0)))&amp;"."&amp;AF$5</f>
        <v/>
      </c>
      <c r="AG1947" s="38">
        <f>INDEX(AG$78:AG$91,$D1947)/$E1947</f>
        <v/>
      </c>
      <c r="AH1947" s="37">
        <f>INDEX(AH$78:AH$91,$D1947)/$E1947</f>
        <v/>
      </c>
      <c r="AI1947" s="37">
        <f>INDEX(AI$78:AI$91,$D1947)/$E1947</f>
        <v/>
      </c>
      <c r="AJ1947" s="37">
        <f>INDEX(AJ$78:AJ$91,$D1947)/$E1947</f>
        <v/>
      </c>
      <c r="AK1947" s="37">
        <f>INDEX(AK$78:AK$91,$D1947)/$E1947</f>
        <v/>
      </c>
      <c r="AL1947" s="37">
        <f>INDEX(AL$78:AL$91,$D1947)/$E1947</f>
        <v/>
      </c>
      <c r="AM1947" s="37">
        <f>INDEX(AM$78:AM$91,$D1947)/$E1947</f>
        <v/>
      </c>
      <c r="AN1947" s="37">
        <f>INDEX(AN$78:AN$91,$D1947)/$E1947</f>
        <v/>
      </c>
      <c r="AO1947" s="37">
        <f>INDEX(AO$78:AO$91,$D1947)/$E1947</f>
        <v/>
      </c>
      <c r="AP1947" s="37">
        <f>INDEX(AP$78:AP$91,$D1947)/$E1947</f>
        <v/>
      </c>
      <c r="AQ1947" s="37">
        <f>INDEX(AQ$78:AQ$91,$D1947)/$E1947</f>
        <v/>
      </c>
      <c r="AR1947" s="37">
        <f>INDEX(AR$78:AR$91,$D1947)/$E1947</f>
        <v/>
      </c>
      <c r="AS1947" s="37">
        <f>INDEX(AS$78:AS$91,$D1947)/$E1947</f>
        <v/>
      </c>
      <c r="AT1947" s="37">
        <f>INDEX(AT$78:AT$91,$D1947)/$E1947</f>
        <v/>
      </c>
      <c r="AU1947" s="37">
        <f>INDEX(AU$78:AU$91,$D1947)/$E1947</f>
        <v/>
      </c>
      <c r="AV1947" s="37">
        <f>INDEX(AV$78:AV$91,$D1947)/$E1947</f>
        <v/>
      </c>
      <c r="AW1947" s="37">
        <f>INDEX(AW$78:AW$91,$D1947)/$E1947</f>
        <v/>
      </c>
      <c r="AX1947" s="37">
        <f>INDEX(AX$78:AX$91,$D1947)/$E1947</f>
        <v/>
      </c>
      <c r="AY1947" s="40">
        <f>NEWEXCISE(INDEX(AY$78:AY$91,$D1947),$E1947)</f>
        <v/>
      </c>
    </row>
    <row r="1948" hidden="1" outlineLevel="2">
      <c r="A1948" s="14" t="inlineStr">
        <is>
          <t>ntx</t>
        </is>
      </c>
      <c r="B1948" s="14" t="inlineStr">
        <is>
          <t>oop</t>
        </is>
      </c>
      <c r="C1948" s="14" t="inlineStr">
        <is>
          <t>ftr</t>
        </is>
      </c>
      <c r="D1948" s="37">
        <f>INDEX(Inputs!$L$5:$L$132,MATCH($B1948&amp;"|"&amp;$C1948,Inputs!$A$5:$A$132,0))</f>
        <v/>
      </c>
      <c r="E1948" s="37">
        <f>INDEX(Inputs!$I$5:$I$132,MATCH($B1948&amp;"|"&amp;$C1948,Inputs!$A$5:$A$132,0))</f>
        <v/>
      </c>
      <c r="F1948" s="36" t="n"/>
      <c r="G1948" s="36" t="n"/>
      <c r="H1948" s="14">
        <f>INDEX(Variables!$B$5:$B$205,MATCH($A1948,Variables!$A$5:$A$205,0))&amp;IF($C1948="",""," | "&amp;INDEX(Mapping!$B$5:$B$26,MATCH($C1948,Mapping!$A$5:$A$26,0))&amp;" | "&amp;INDEX(Mapping!$B$30:$B$46,MATCH($B1948,Mapping!$A$30:$A$46,0)))</f>
        <v/>
      </c>
      <c r="I1948" s="14">
        <f>INDEX(Variables!$C$5:$C$205,MATCH($A1948,Variables!$A$5:$A$205,0))</f>
        <v/>
      </c>
      <c r="J1948" s="14">
        <f>INDEX(Variables!$E$5:$E$205,MATCH($A1948,Variables!$A$5:$A$205,0))</f>
        <v/>
      </c>
      <c r="K1948" s="11">
        <f>LOWER(Settings!$C$4)&amp;".mit."&amp;$A1948&amp;IF($C1948="","","."&amp;$C1948&amp;"."&amp;$B1948)&amp;IF(INDEX(Variables!$D$5:$D$205,MATCH($A1948,Variables!$A$5:$A$205,0))="","","."&amp;INDEX(Variables!$D$5:$D$205,MATCH($A1948,Variables!$A$5:$A$205,0)))&amp;"."&amp;K$5</f>
        <v/>
      </c>
      <c r="L1948" s="38">
        <f>INDEX(L$78:L$91,$D1948)/$E1948</f>
        <v/>
      </c>
      <c r="M1948" s="37">
        <f>INDEX(M$78:M$91,$D1948)/$E1948</f>
        <v/>
      </c>
      <c r="N1948" s="37">
        <f>INDEX(N$78:N$91,$D1948)/$E1948</f>
        <v/>
      </c>
      <c r="O1948" s="37">
        <f>INDEX(O$78:O$91,$D1948)/$E1948</f>
        <v/>
      </c>
      <c r="P1948" s="37">
        <f>INDEX(P$78:P$91,$D1948)/$E1948</f>
        <v/>
      </c>
      <c r="Q1948" s="37">
        <f>INDEX(Q$78:Q$91,$D1948)/$E1948</f>
        <v/>
      </c>
      <c r="R1948" s="37">
        <f>INDEX(R$78:R$91,$D1948)/$E1948</f>
        <v/>
      </c>
      <c r="S1948" s="37">
        <f>INDEX(S$78:S$91,$D1948)/$E1948</f>
        <v/>
      </c>
      <c r="T1948" s="37">
        <f>INDEX(T$78:T$91,$D1948)/$E1948</f>
        <v/>
      </c>
      <c r="U1948" s="37">
        <f>INDEX(U$78:U$91,$D1948)/$E1948</f>
        <v/>
      </c>
      <c r="V1948" s="37">
        <f>INDEX(V$78:V$91,$D1948)/$E1948</f>
        <v/>
      </c>
      <c r="W1948" s="37">
        <f>INDEX(W$78:W$91,$D1948)/$E1948</f>
        <v/>
      </c>
      <c r="X1948" s="37">
        <f>INDEX(X$78:X$91,$D1948)/$E1948</f>
        <v/>
      </c>
      <c r="Y1948" s="37">
        <f>INDEX(Y$78:Y$91,$D1948)/$E1948</f>
        <v/>
      </c>
      <c r="Z1948" s="37">
        <f>INDEX(Z$78:Z$91,$D1948)/$E1948</f>
        <v/>
      </c>
      <c r="AA1948" s="37">
        <f>INDEX(AA$78:AA$91,$D1948)/$E1948</f>
        <v/>
      </c>
      <c r="AB1948" s="37">
        <f>INDEX(AB$78:AB$91,$D1948)/$E1948</f>
        <v/>
      </c>
      <c r="AC1948" s="37">
        <f>INDEX(AC$78:AC$91,$D1948)/$E1948</f>
        <v/>
      </c>
      <c r="AD1948" s="40">
        <f>NEWEXCISE(INDEX(AD$78:AD$91,$D1948),$E1948)</f>
        <v/>
      </c>
      <c r="AF1948" s="11">
        <f>LOWER(Settings!$C$4)&amp;".mit."&amp;$A1948&amp;IF($C1948="","","."&amp;$C1948&amp;"."&amp;$B1948)&amp;IF(INDEX(Variables!$D$5:$D$205,MATCH($A1948,Variables!$A$5:$A$205,0))="","","."&amp;INDEX(Variables!$D$5:$D$205,MATCH($A1948,Variables!$A$5:$A$205,0)))&amp;"."&amp;AF$5</f>
        <v/>
      </c>
      <c r="AG1948" s="38">
        <f>INDEX(AG$78:AG$91,$D1948)/$E1948</f>
        <v/>
      </c>
      <c r="AH1948" s="37">
        <f>INDEX(AH$78:AH$91,$D1948)/$E1948</f>
        <v/>
      </c>
      <c r="AI1948" s="37">
        <f>INDEX(AI$78:AI$91,$D1948)/$E1948</f>
        <v/>
      </c>
      <c r="AJ1948" s="37">
        <f>INDEX(AJ$78:AJ$91,$D1948)/$E1948</f>
        <v/>
      </c>
      <c r="AK1948" s="37">
        <f>INDEX(AK$78:AK$91,$D1948)/$E1948</f>
        <v/>
      </c>
      <c r="AL1948" s="37">
        <f>INDEX(AL$78:AL$91,$D1948)/$E1948</f>
        <v/>
      </c>
      <c r="AM1948" s="37">
        <f>INDEX(AM$78:AM$91,$D1948)/$E1948</f>
        <v/>
      </c>
      <c r="AN1948" s="37">
        <f>INDEX(AN$78:AN$91,$D1948)/$E1948</f>
        <v/>
      </c>
      <c r="AO1948" s="37">
        <f>INDEX(AO$78:AO$91,$D1948)/$E1948</f>
        <v/>
      </c>
      <c r="AP1948" s="37">
        <f>INDEX(AP$78:AP$91,$D1948)/$E1948</f>
        <v/>
      </c>
      <c r="AQ1948" s="37">
        <f>INDEX(AQ$78:AQ$91,$D1948)/$E1948</f>
        <v/>
      </c>
      <c r="AR1948" s="37">
        <f>INDEX(AR$78:AR$91,$D1948)/$E1948</f>
        <v/>
      </c>
      <c r="AS1948" s="37">
        <f>INDEX(AS$78:AS$91,$D1948)/$E1948</f>
        <v/>
      </c>
      <c r="AT1948" s="37">
        <f>INDEX(AT$78:AT$91,$D1948)/$E1948</f>
        <v/>
      </c>
      <c r="AU1948" s="37">
        <f>INDEX(AU$78:AU$91,$D1948)/$E1948</f>
        <v/>
      </c>
      <c r="AV1948" s="37">
        <f>INDEX(AV$78:AV$91,$D1948)/$E1948</f>
        <v/>
      </c>
      <c r="AW1948" s="37">
        <f>INDEX(AW$78:AW$91,$D1948)/$E1948</f>
        <v/>
      </c>
      <c r="AX1948" s="37">
        <f>INDEX(AX$78:AX$91,$D1948)/$E1948</f>
        <v/>
      </c>
      <c r="AY1948" s="40">
        <f>NEWEXCISE(INDEX(AY$78:AY$91,$D1948),$E1948)</f>
        <v/>
      </c>
    </row>
    <row r="1949" hidden="1" outlineLevel="2">
      <c r="A1949" s="14" t="inlineStr">
        <is>
          <t>ntx</t>
        </is>
      </c>
      <c r="B1949" s="14" t="inlineStr">
        <is>
          <t>bio</t>
        </is>
      </c>
      <c r="C1949" s="14" t="inlineStr">
        <is>
          <t>ftr</t>
        </is>
      </c>
      <c r="D1949" s="37">
        <f>INDEX(Inputs!$L$5:$L$132,MATCH($B1949&amp;"|"&amp;$C1949,Inputs!$A$5:$A$132,0))</f>
        <v/>
      </c>
      <c r="E1949" s="37">
        <f>INDEX(Inputs!$I$5:$I$132,MATCH($B1949&amp;"|"&amp;$C1949,Inputs!$A$5:$A$132,0))</f>
        <v/>
      </c>
      <c r="F1949" s="36" t="n"/>
      <c r="G1949" s="36" t="n"/>
      <c r="H1949" s="14">
        <f>INDEX(Variables!$B$5:$B$205,MATCH($A1949,Variables!$A$5:$A$205,0))&amp;IF($C1949="",""," | "&amp;INDEX(Mapping!$B$5:$B$26,MATCH($C1949,Mapping!$A$5:$A$26,0))&amp;" | "&amp;INDEX(Mapping!$B$30:$B$46,MATCH($B1949,Mapping!$A$30:$A$46,0)))</f>
        <v/>
      </c>
      <c r="I1949" s="14">
        <f>INDEX(Variables!$C$5:$C$205,MATCH($A1949,Variables!$A$5:$A$205,0))</f>
        <v/>
      </c>
      <c r="J1949" s="14">
        <f>INDEX(Variables!$E$5:$E$205,MATCH($A1949,Variables!$A$5:$A$205,0))</f>
        <v/>
      </c>
      <c r="K1949" s="11">
        <f>LOWER(Settings!$C$4)&amp;".mit."&amp;$A1949&amp;IF($C1949="","","."&amp;$C1949&amp;"."&amp;$B1949)&amp;IF(INDEX(Variables!$D$5:$D$205,MATCH($A1949,Variables!$A$5:$A$205,0))="","","."&amp;INDEX(Variables!$D$5:$D$205,MATCH($A1949,Variables!$A$5:$A$205,0)))&amp;"."&amp;K$5</f>
        <v/>
      </c>
      <c r="L1949" s="38">
        <f>INDEX(L$78:L$91,$D1949)/$E1949</f>
        <v/>
      </c>
      <c r="M1949" s="37">
        <f>INDEX(M$78:M$91,$D1949)/$E1949</f>
        <v/>
      </c>
      <c r="N1949" s="37">
        <f>INDEX(N$78:N$91,$D1949)/$E1949</f>
        <v/>
      </c>
      <c r="O1949" s="37">
        <f>INDEX(O$78:O$91,$D1949)/$E1949</f>
        <v/>
      </c>
      <c r="P1949" s="37">
        <f>INDEX(P$78:P$91,$D1949)/$E1949</f>
        <v/>
      </c>
      <c r="Q1949" s="37">
        <f>INDEX(Q$78:Q$91,$D1949)/$E1949</f>
        <v/>
      </c>
      <c r="R1949" s="37">
        <f>INDEX(R$78:R$91,$D1949)/$E1949</f>
        <v/>
      </c>
      <c r="S1949" s="37">
        <f>INDEX(S$78:S$91,$D1949)/$E1949</f>
        <v/>
      </c>
      <c r="T1949" s="37">
        <f>INDEX(T$78:T$91,$D1949)/$E1949</f>
        <v/>
      </c>
      <c r="U1949" s="37">
        <f>INDEX(U$78:U$91,$D1949)/$E1949</f>
        <v/>
      </c>
      <c r="V1949" s="37">
        <f>INDEX(V$78:V$91,$D1949)/$E1949</f>
        <v/>
      </c>
      <c r="W1949" s="37">
        <f>INDEX(W$78:W$91,$D1949)/$E1949</f>
        <v/>
      </c>
      <c r="X1949" s="37">
        <f>INDEX(X$78:X$91,$D1949)/$E1949</f>
        <v/>
      </c>
      <c r="Y1949" s="37">
        <f>INDEX(Y$78:Y$91,$D1949)/$E1949</f>
        <v/>
      </c>
      <c r="Z1949" s="37">
        <f>INDEX(Z$78:Z$91,$D1949)/$E1949</f>
        <v/>
      </c>
      <c r="AA1949" s="37">
        <f>INDEX(AA$78:AA$91,$D1949)/$E1949</f>
        <v/>
      </c>
      <c r="AB1949" s="37">
        <f>INDEX(AB$78:AB$91,$D1949)/$E1949</f>
        <v/>
      </c>
      <c r="AC1949" s="37">
        <f>INDEX(AC$78:AC$91,$D1949)/$E1949</f>
        <v/>
      </c>
      <c r="AD1949" s="40">
        <f>NEWEXCISE(INDEX(AD$78:AD$91,$D1949),$E1949)</f>
        <v/>
      </c>
      <c r="AF1949" s="11">
        <f>LOWER(Settings!$C$4)&amp;".mit."&amp;$A1949&amp;IF($C1949="","","."&amp;$C1949&amp;"."&amp;$B1949)&amp;IF(INDEX(Variables!$D$5:$D$205,MATCH($A1949,Variables!$A$5:$A$205,0))="","","."&amp;INDEX(Variables!$D$5:$D$205,MATCH($A1949,Variables!$A$5:$A$205,0)))&amp;"."&amp;AF$5</f>
        <v/>
      </c>
      <c r="AG1949" s="38">
        <f>INDEX(AG$78:AG$91,$D1949)/$E1949</f>
        <v/>
      </c>
      <c r="AH1949" s="37">
        <f>INDEX(AH$78:AH$91,$D1949)/$E1949</f>
        <v/>
      </c>
      <c r="AI1949" s="37">
        <f>INDEX(AI$78:AI$91,$D1949)/$E1949</f>
        <v/>
      </c>
      <c r="AJ1949" s="37">
        <f>INDEX(AJ$78:AJ$91,$D1949)/$E1949</f>
        <v/>
      </c>
      <c r="AK1949" s="37">
        <f>INDEX(AK$78:AK$91,$D1949)/$E1949</f>
        <v/>
      </c>
      <c r="AL1949" s="37">
        <f>INDEX(AL$78:AL$91,$D1949)/$E1949</f>
        <v/>
      </c>
      <c r="AM1949" s="37">
        <f>INDEX(AM$78:AM$91,$D1949)/$E1949</f>
        <v/>
      </c>
      <c r="AN1949" s="37">
        <f>INDEX(AN$78:AN$91,$D1949)/$E1949</f>
        <v/>
      </c>
      <c r="AO1949" s="37">
        <f>INDEX(AO$78:AO$91,$D1949)/$E1949</f>
        <v/>
      </c>
      <c r="AP1949" s="37">
        <f>INDEX(AP$78:AP$91,$D1949)/$E1949</f>
        <v/>
      </c>
      <c r="AQ1949" s="37">
        <f>INDEX(AQ$78:AQ$91,$D1949)/$E1949</f>
        <v/>
      </c>
      <c r="AR1949" s="37">
        <f>INDEX(AR$78:AR$91,$D1949)/$E1949</f>
        <v/>
      </c>
      <c r="AS1949" s="37">
        <f>INDEX(AS$78:AS$91,$D1949)/$E1949</f>
        <v/>
      </c>
      <c r="AT1949" s="37">
        <f>INDEX(AT$78:AT$91,$D1949)/$E1949</f>
        <v/>
      </c>
      <c r="AU1949" s="37">
        <f>INDEX(AU$78:AU$91,$D1949)/$E1949</f>
        <v/>
      </c>
      <c r="AV1949" s="37">
        <f>INDEX(AV$78:AV$91,$D1949)/$E1949</f>
        <v/>
      </c>
      <c r="AW1949" s="37">
        <f>INDEX(AW$78:AW$91,$D1949)/$E1949</f>
        <v/>
      </c>
      <c r="AX1949" s="37">
        <f>INDEX(AX$78:AX$91,$D1949)/$E1949</f>
        <v/>
      </c>
      <c r="AY1949" s="40">
        <f>NEWEXCISE(INDEX(AY$78:AY$91,$D1949),$E1949)</f>
        <v/>
      </c>
    </row>
    <row r="1950" hidden="1" outlineLevel="2"/>
    <row r="1951" hidden="1" outlineLevel="2">
      <c r="A1951" s="14" t="inlineStr">
        <is>
          <t>nce</t>
        </is>
      </c>
      <c r="B1951" s="14" t="inlineStr">
        <is>
          <t>coa</t>
        </is>
      </c>
      <c r="C1951" s="14" t="inlineStr">
        <is>
          <t>ftr</t>
        </is>
      </c>
      <c r="D1951" s="36" t="n"/>
      <c r="E1951" s="36" t="n"/>
      <c r="F1951" s="36" t="n"/>
      <c r="G1951" s="36" t="n"/>
      <c r="H1951" s="14">
        <f>INDEX(Variables!$B$5:$B$205,MATCH($A1951,Variables!$A$5:$A$205,0))&amp;IF($C1951="",""," | "&amp;INDEX(Mapping!$B$5:$B$26,MATCH($C1951,Mapping!$A$5:$A$26,0))&amp;" | "&amp;INDEX(Mapping!$B$30:$B$46,MATCH($B1951,Mapping!$A$30:$A$46,0)))</f>
        <v/>
      </c>
      <c r="I1951" s="14">
        <f>INDEX(Variables!$C$5:$C$205,MATCH($A1951,Variables!$A$5:$A$205,0))</f>
        <v/>
      </c>
      <c r="J1951" s="14">
        <f>INDEX(Variables!$E$5:$E$205,MATCH($A1951,Variables!$A$5:$A$205,0))</f>
        <v/>
      </c>
      <c r="K1951" s="11">
        <f>LOWER(Settings!$C$4)&amp;".mit."&amp;$A1951&amp;IF($C1951="","","."&amp;$C1951&amp;"."&amp;$B1951)&amp;IF(INDEX(Variables!$D$5:$D$205,MATCH($A1951,Variables!$A$5:$A$205,0))="","","."&amp;INDEX(Variables!$D$5:$D$205,MATCH($A1951,Variables!$A$5:$A$205,0)))&amp;"."&amp;K$5</f>
        <v/>
      </c>
      <c r="L1951" s="38">
        <f>L1924+L1933+L1942</f>
        <v/>
      </c>
      <c r="M1951" s="37">
        <f>M1924+M1933+M1942</f>
        <v/>
      </c>
      <c r="N1951" s="37">
        <f>N1924+N1933+N1942</f>
        <v/>
      </c>
      <c r="O1951" s="37">
        <f>O1924+O1933+O1942</f>
        <v/>
      </c>
      <c r="P1951" s="37">
        <f>P1924+P1933+P1942</f>
        <v/>
      </c>
      <c r="Q1951" s="37">
        <f>Q1924+Q1933+Q1942</f>
        <v/>
      </c>
      <c r="R1951" s="37">
        <f>R1924+R1933+R1942</f>
        <v/>
      </c>
      <c r="S1951" s="37">
        <f>S1924+S1933+S1942</f>
        <v/>
      </c>
      <c r="T1951" s="37">
        <f>T1924+T1933+T1942</f>
        <v/>
      </c>
      <c r="U1951" s="37">
        <f>U1924+U1933+U1942</f>
        <v/>
      </c>
      <c r="V1951" s="37">
        <f>V1924+V1933+V1942</f>
        <v/>
      </c>
      <c r="W1951" s="37">
        <f>W1924+W1933+W1942</f>
        <v/>
      </c>
      <c r="X1951" s="37">
        <f>X1924+X1933+X1942</f>
        <v/>
      </c>
      <c r="Y1951" s="37">
        <f>Y1924+Y1933+Y1942</f>
        <v/>
      </c>
      <c r="Z1951" s="37">
        <f>Z1924+Z1933+Z1942</f>
        <v/>
      </c>
      <c r="AA1951" s="37">
        <f>AA1924+AA1933+AA1942</f>
        <v/>
      </c>
      <c r="AB1951" s="37">
        <f>AB1924+AB1933+AB1942</f>
        <v/>
      </c>
      <c r="AC1951" s="37">
        <f>AC1924+AC1933+AC1942</f>
        <v/>
      </c>
      <c r="AD1951" s="40">
        <f>NEWPOLICY(AD1924,AD1933,AD1942)</f>
        <v/>
      </c>
      <c r="AF1951" s="11">
        <f>LOWER(Settings!$C$4)&amp;".mit."&amp;$A1951&amp;IF($C1951="","","."&amp;$C1951&amp;"."&amp;$B1951)&amp;IF(INDEX(Variables!$D$5:$D$205,MATCH($A1951,Variables!$A$5:$A$205,0))="","","."&amp;INDEX(Variables!$D$5:$D$205,MATCH($A1951,Variables!$A$5:$A$205,0)))&amp;"."&amp;AF$5</f>
        <v/>
      </c>
      <c r="AG1951" s="38">
        <f>AG1924+AG1933+AG1942</f>
        <v/>
      </c>
      <c r="AH1951" s="37">
        <f>AH1924+AH1933+AH1942</f>
        <v/>
      </c>
      <c r="AI1951" s="37">
        <f>AI1924+AI1933+AI1942</f>
        <v/>
      </c>
      <c r="AJ1951" s="37">
        <f>AJ1924+AJ1933+AJ1942</f>
        <v/>
      </c>
      <c r="AK1951" s="37">
        <f>AK1924+AK1933+AK1942</f>
        <v/>
      </c>
      <c r="AL1951" s="37">
        <f>AL1924+AL1933+AL1942</f>
        <v/>
      </c>
      <c r="AM1951" s="37">
        <f>AM1924+AM1933+AM1942</f>
        <v/>
      </c>
      <c r="AN1951" s="37">
        <f>AN1924+AN1933+AN1942</f>
        <v/>
      </c>
      <c r="AO1951" s="37">
        <f>AO1924+AO1933+AO1942</f>
        <v/>
      </c>
      <c r="AP1951" s="37">
        <f>AP1924+AP1933+AP1942</f>
        <v/>
      </c>
      <c r="AQ1951" s="37">
        <f>AQ1924+AQ1933+AQ1942</f>
        <v/>
      </c>
      <c r="AR1951" s="37">
        <f>AR1924+AR1933+AR1942</f>
        <v/>
      </c>
      <c r="AS1951" s="37">
        <f>AS1924+AS1933+AS1942</f>
        <v/>
      </c>
      <c r="AT1951" s="37">
        <f>AT1924+AT1933+AT1942</f>
        <v/>
      </c>
      <c r="AU1951" s="37">
        <f>AU1924+AU1933+AU1942</f>
        <v/>
      </c>
      <c r="AV1951" s="37">
        <f>AV1924+AV1933+AV1942</f>
        <v/>
      </c>
      <c r="AW1951" s="37">
        <f>AW1924+AW1933+AW1942</f>
        <v/>
      </c>
      <c r="AX1951" s="37">
        <f>AX1924+AX1933+AX1942</f>
        <v/>
      </c>
      <c r="AY1951" s="40">
        <f>NEWPOLICY(AY1924,AY1933,AY1942)</f>
        <v/>
      </c>
    </row>
    <row r="1952" hidden="1" outlineLevel="2">
      <c r="A1952" s="14" t="inlineStr">
        <is>
          <t>nce</t>
        </is>
      </c>
      <c r="B1952" s="14" t="inlineStr">
        <is>
          <t>nga</t>
        </is>
      </c>
      <c r="C1952" s="14" t="inlineStr">
        <is>
          <t>ftr</t>
        </is>
      </c>
      <c r="D1952" s="36" t="n"/>
      <c r="E1952" s="36" t="n"/>
      <c r="F1952" s="36" t="n"/>
      <c r="G1952" s="36" t="n"/>
      <c r="H1952" s="14">
        <f>INDEX(Variables!$B$5:$B$205,MATCH($A1952,Variables!$A$5:$A$205,0))&amp;IF($C1952="",""," | "&amp;INDEX(Mapping!$B$5:$B$26,MATCH($C1952,Mapping!$A$5:$A$26,0))&amp;" | "&amp;INDEX(Mapping!$B$30:$B$46,MATCH($B1952,Mapping!$A$30:$A$46,0)))</f>
        <v/>
      </c>
      <c r="I1952" s="14">
        <f>INDEX(Variables!$C$5:$C$205,MATCH($A1952,Variables!$A$5:$A$205,0))</f>
        <v/>
      </c>
      <c r="J1952" s="14">
        <f>INDEX(Variables!$E$5:$E$205,MATCH($A1952,Variables!$A$5:$A$205,0))</f>
        <v/>
      </c>
      <c r="K1952" s="11">
        <f>LOWER(Settings!$C$4)&amp;".mit."&amp;$A1952&amp;IF($C1952="","","."&amp;$C1952&amp;"."&amp;$B1952)&amp;IF(INDEX(Variables!$D$5:$D$205,MATCH($A1952,Variables!$A$5:$A$205,0))="","","."&amp;INDEX(Variables!$D$5:$D$205,MATCH($A1952,Variables!$A$5:$A$205,0)))&amp;"."&amp;K$5</f>
        <v/>
      </c>
      <c r="L1952" s="38">
        <f>L1925+L1934+L1943</f>
        <v/>
      </c>
      <c r="M1952" s="37">
        <f>M1925+M1934+M1943</f>
        <v/>
      </c>
      <c r="N1952" s="37">
        <f>N1925+N1934+N1943</f>
        <v/>
      </c>
      <c r="O1952" s="37">
        <f>O1925+O1934+O1943</f>
        <v/>
      </c>
      <c r="P1952" s="37">
        <f>P1925+P1934+P1943</f>
        <v/>
      </c>
      <c r="Q1952" s="37">
        <f>Q1925+Q1934+Q1943</f>
        <v/>
      </c>
      <c r="R1952" s="37">
        <f>R1925+R1934+R1943</f>
        <v/>
      </c>
      <c r="S1952" s="37">
        <f>S1925+S1934+S1943</f>
        <v/>
      </c>
      <c r="T1952" s="37">
        <f>T1925+T1934+T1943</f>
        <v/>
      </c>
      <c r="U1952" s="37">
        <f>U1925+U1934+U1943</f>
        <v/>
      </c>
      <c r="V1952" s="37">
        <f>V1925+V1934+V1943</f>
        <v/>
      </c>
      <c r="W1952" s="37">
        <f>W1925+W1934+W1943</f>
        <v/>
      </c>
      <c r="X1952" s="37">
        <f>X1925+X1934+X1943</f>
        <v/>
      </c>
      <c r="Y1952" s="37">
        <f>Y1925+Y1934+Y1943</f>
        <v/>
      </c>
      <c r="Z1952" s="37">
        <f>Z1925+Z1934+Z1943</f>
        <v/>
      </c>
      <c r="AA1952" s="37">
        <f>AA1925+AA1934+AA1943</f>
        <v/>
      </c>
      <c r="AB1952" s="37">
        <f>AB1925+AB1934+AB1943</f>
        <v/>
      </c>
      <c r="AC1952" s="37">
        <f>AC1925+AC1934+AC1943</f>
        <v/>
      </c>
      <c r="AD1952" s="40">
        <f>NEWPOLICY(AD1925,AD1934,AD1943)</f>
        <v/>
      </c>
      <c r="AF1952" s="11">
        <f>LOWER(Settings!$C$4)&amp;".mit."&amp;$A1952&amp;IF($C1952="","","."&amp;$C1952&amp;"."&amp;$B1952)&amp;IF(INDEX(Variables!$D$5:$D$205,MATCH($A1952,Variables!$A$5:$A$205,0))="","","."&amp;INDEX(Variables!$D$5:$D$205,MATCH($A1952,Variables!$A$5:$A$205,0)))&amp;"."&amp;AF$5</f>
        <v/>
      </c>
      <c r="AG1952" s="38">
        <f>AG1925+AG1934+AG1943</f>
        <v/>
      </c>
      <c r="AH1952" s="37">
        <f>AH1925+AH1934+AH1943</f>
        <v/>
      </c>
      <c r="AI1952" s="37">
        <f>AI1925+AI1934+AI1943</f>
        <v/>
      </c>
      <c r="AJ1952" s="37">
        <f>AJ1925+AJ1934+AJ1943</f>
        <v/>
      </c>
      <c r="AK1952" s="37">
        <f>AK1925+AK1934+AK1943</f>
        <v/>
      </c>
      <c r="AL1952" s="37">
        <f>AL1925+AL1934+AL1943</f>
        <v/>
      </c>
      <c r="AM1952" s="37">
        <f>AM1925+AM1934+AM1943</f>
        <v/>
      </c>
      <c r="AN1952" s="37">
        <f>AN1925+AN1934+AN1943</f>
        <v/>
      </c>
      <c r="AO1952" s="37">
        <f>AO1925+AO1934+AO1943</f>
        <v/>
      </c>
      <c r="AP1952" s="37">
        <f>AP1925+AP1934+AP1943</f>
        <v/>
      </c>
      <c r="AQ1952" s="37">
        <f>AQ1925+AQ1934+AQ1943</f>
        <v/>
      </c>
      <c r="AR1952" s="37">
        <f>AR1925+AR1934+AR1943</f>
        <v/>
      </c>
      <c r="AS1952" s="37">
        <f>AS1925+AS1934+AS1943</f>
        <v/>
      </c>
      <c r="AT1952" s="37">
        <f>AT1925+AT1934+AT1943</f>
        <v/>
      </c>
      <c r="AU1952" s="37">
        <f>AU1925+AU1934+AU1943</f>
        <v/>
      </c>
      <c r="AV1952" s="37">
        <f>AV1925+AV1934+AV1943</f>
        <v/>
      </c>
      <c r="AW1952" s="37">
        <f>AW1925+AW1934+AW1943</f>
        <v/>
      </c>
      <c r="AX1952" s="37">
        <f>AX1925+AX1934+AX1943</f>
        <v/>
      </c>
      <c r="AY1952" s="40">
        <f>NEWPOLICY(AY1925,AY1934,AY1943)</f>
        <v/>
      </c>
    </row>
    <row r="1953" hidden="1" outlineLevel="2">
      <c r="A1953" s="14" t="inlineStr">
        <is>
          <t>nce</t>
        </is>
      </c>
      <c r="B1953" s="14" t="inlineStr">
        <is>
          <t>gso</t>
        </is>
      </c>
      <c r="C1953" s="14" t="inlineStr">
        <is>
          <t>ftr</t>
        </is>
      </c>
      <c r="D1953" s="36" t="n"/>
      <c r="E1953" s="36" t="n"/>
      <c r="F1953" s="36" t="n"/>
      <c r="G1953" s="36" t="n"/>
      <c r="H1953" s="14">
        <f>INDEX(Variables!$B$5:$B$205,MATCH($A1953,Variables!$A$5:$A$205,0))&amp;IF($C1953="",""," | "&amp;INDEX(Mapping!$B$5:$B$26,MATCH($C1953,Mapping!$A$5:$A$26,0))&amp;" | "&amp;INDEX(Mapping!$B$30:$B$46,MATCH($B1953,Mapping!$A$30:$A$46,0)))</f>
        <v/>
      </c>
      <c r="I1953" s="14">
        <f>INDEX(Variables!$C$5:$C$205,MATCH($A1953,Variables!$A$5:$A$205,0))</f>
        <v/>
      </c>
      <c r="J1953" s="14">
        <f>INDEX(Variables!$E$5:$E$205,MATCH($A1953,Variables!$A$5:$A$205,0))</f>
        <v/>
      </c>
      <c r="K1953" s="11">
        <f>LOWER(Settings!$C$4)&amp;".mit."&amp;$A1953&amp;IF($C1953="","","."&amp;$C1953&amp;"."&amp;$B1953)&amp;IF(INDEX(Variables!$D$5:$D$205,MATCH($A1953,Variables!$A$5:$A$205,0))="","","."&amp;INDEX(Variables!$D$5:$D$205,MATCH($A1953,Variables!$A$5:$A$205,0)))&amp;"."&amp;K$5</f>
        <v/>
      </c>
      <c r="L1953" s="38">
        <f>L1926+L1935+L1944</f>
        <v/>
      </c>
      <c r="M1953" s="37">
        <f>M1926+M1935+M1944</f>
        <v/>
      </c>
      <c r="N1953" s="37">
        <f>N1926+N1935+N1944</f>
        <v/>
      </c>
      <c r="O1953" s="37">
        <f>O1926+O1935+O1944</f>
        <v/>
      </c>
      <c r="P1953" s="37">
        <f>P1926+P1935+P1944</f>
        <v/>
      </c>
      <c r="Q1953" s="37">
        <f>Q1926+Q1935+Q1944</f>
        <v/>
      </c>
      <c r="R1953" s="37">
        <f>R1926+R1935+R1944</f>
        <v/>
      </c>
      <c r="S1953" s="37">
        <f>S1926+S1935+S1944</f>
        <v/>
      </c>
      <c r="T1953" s="37">
        <f>T1926+T1935+T1944</f>
        <v/>
      </c>
      <c r="U1953" s="37">
        <f>U1926+U1935+U1944</f>
        <v/>
      </c>
      <c r="V1953" s="37">
        <f>V1926+V1935+V1944</f>
        <v/>
      </c>
      <c r="W1953" s="37">
        <f>W1926+W1935+W1944</f>
        <v/>
      </c>
      <c r="X1953" s="37">
        <f>X1926+X1935+X1944</f>
        <v/>
      </c>
      <c r="Y1953" s="37">
        <f>Y1926+Y1935+Y1944</f>
        <v/>
      </c>
      <c r="Z1953" s="37">
        <f>Z1926+Z1935+Z1944</f>
        <v/>
      </c>
      <c r="AA1953" s="37">
        <f>AA1926+AA1935+AA1944</f>
        <v/>
      </c>
      <c r="AB1953" s="37">
        <f>AB1926+AB1935+AB1944</f>
        <v/>
      </c>
      <c r="AC1953" s="37">
        <f>AC1926+AC1935+AC1944</f>
        <v/>
      </c>
      <c r="AD1953" s="40">
        <f>NEWPOLICY(AD1926,AD1935,AD1944)</f>
        <v/>
      </c>
      <c r="AF1953" s="11">
        <f>LOWER(Settings!$C$4)&amp;".mit."&amp;$A1953&amp;IF($C1953="","","."&amp;$C1953&amp;"."&amp;$B1953)&amp;IF(INDEX(Variables!$D$5:$D$205,MATCH($A1953,Variables!$A$5:$A$205,0))="","","."&amp;INDEX(Variables!$D$5:$D$205,MATCH($A1953,Variables!$A$5:$A$205,0)))&amp;"."&amp;AF$5</f>
        <v/>
      </c>
      <c r="AG1953" s="38">
        <f>AG1926+AG1935+AG1944</f>
        <v/>
      </c>
      <c r="AH1953" s="37">
        <f>AH1926+AH1935+AH1944</f>
        <v/>
      </c>
      <c r="AI1953" s="37">
        <f>AI1926+AI1935+AI1944</f>
        <v/>
      </c>
      <c r="AJ1953" s="37">
        <f>AJ1926+AJ1935+AJ1944</f>
        <v/>
      </c>
      <c r="AK1953" s="37">
        <f>AK1926+AK1935+AK1944</f>
        <v/>
      </c>
      <c r="AL1953" s="37">
        <f>AL1926+AL1935+AL1944</f>
        <v/>
      </c>
      <c r="AM1953" s="37">
        <f>AM1926+AM1935+AM1944</f>
        <v/>
      </c>
      <c r="AN1953" s="37">
        <f>AN1926+AN1935+AN1944</f>
        <v/>
      </c>
      <c r="AO1953" s="37">
        <f>AO1926+AO1935+AO1944</f>
        <v/>
      </c>
      <c r="AP1953" s="37">
        <f>AP1926+AP1935+AP1944</f>
        <v/>
      </c>
      <c r="AQ1953" s="37">
        <f>AQ1926+AQ1935+AQ1944</f>
        <v/>
      </c>
      <c r="AR1953" s="37">
        <f>AR1926+AR1935+AR1944</f>
        <v/>
      </c>
      <c r="AS1953" s="37">
        <f>AS1926+AS1935+AS1944</f>
        <v/>
      </c>
      <c r="AT1953" s="37">
        <f>AT1926+AT1935+AT1944</f>
        <v/>
      </c>
      <c r="AU1953" s="37">
        <f>AU1926+AU1935+AU1944</f>
        <v/>
      </c>
      <c r="AV1953" s="37">
        <f>AV1926+AV1935+AV1944</f>
        <v/>
      </c>
      <c r="AW1953" s="37">
        <f>AW1926+AW1935+AW1944</f>
        <v/>
      </c>
      <c r="AX1953" s="37">
        <f>AX1926+AX1935+AX1944</f>
        <v/>
      </c>
      <c r="AY1953" s="40">
        <f>NEWPOLICY(AY1926,AY1935,AY1944)</f>
        <v/>
      </c>
    </row>
    <row r="1954" hidden="1" outlineLevel="2">
      <c r="A1954" s="14" t="inlineStr">
        <is>
          <t>nce</t>
        </is>
      </c>
      <c r="B1954" s="14" t="inlineStr">
        <is>
          <t>die</t>
        </is>
      </c>
      <c r="C1954" s="14" t="inlineStr">
        <is>
          <t>ftr</t>
        </is>
      </c>
      <c r="D1954" s="36" t="n"/>
      <c r="E1954" s="36" t="n"/>
      <c r="F1954" s="36" t="n"/>
      <c r="G1954" s="36" t="n"/>
      <c r="H1954" s="14">
        <f>INDEX(Variables!$B$5:$B$205,MATCH($A1954,Variables!$A$5:$A$205,0))&amp;IF($C1954="",""," | "&amp;INDEX(Mapping!$B$5:$B$26,MATCH($C1954,Mapping!$A$5:$A$26,0))&amp;" | "&amp;INDEX(Mapping!$B$30:$B$46,MATCH($B1954,Mapping!$A$30:$A$46,0)))</f>
        <v/>
      </c>
      <c r="I1954" s="14">
        <f>INDEX(Variables!$C$5:$C$205,MATCH($A1954,Variables!$A$5:$A$205,0))</f>
        <v/>
      </c>
      <c r="J1954" s="14">
        <f>INDEX(Variables!$E$5:$E$205,MATCH($A1954,Variables!$A$5:$A$205,0))</f>
        <v/>
      </c>
      <c r="K1954" s="11">
        <f>LOWER(Settings!$C$4)&amp;".mit."&amp;$A1954&amp;IF($C1954="","","."&amp;$C1954&amp;"."&amp;$B1954)&amp;IF(INDEX(Variables!$D$5:$D$205,MATCH($A1954,Variables!$A$5:$A$205,0))="","","."&amp;INDEX(Variables!$D$5:$D$205,MATCH($A1954,Variables!$A$5:$A$205,0)))&amp;"."&amp;K$5</f>
        <v/>
      </c>
      <c r="L1954" s="38">
        <f>L1927+L1936+L1945</f>
        <v/>
      </c>
      <c r="M1954" s="37">
        <f>M1927+M1936+M1945</f>
        <v/>
      </c>
      <c r="N1954" s="37">
        <f>N1927+N1936+N1945</f>
        <v/>
      </c>
      <c r="O1954" s="37">
        <f>O1927+O1936+O1945</f>
        <v/>
      </c>
      <c r="P1954" s="37">
        <f>P1927+P1936+P1945</f>
        <v/>
      </c>
      <c r="Q1954" s="37">
        <f>Q1927+Q1936+Q1945</f>
        <v/>
      </c>
      <c r="R1954" s="37">
        <f>R1927+R1936+R1945</f>
        <v/>
      </c>
      <c r="S1954" s="37">
        <f>S1927+S1936+S1945</f>
        <v/>
      </c>
      <c r="T1954" s="37">
        <f>T1927+T1936+T1945</f>
        <v/>
      </c>
      <c r="U1954" s="37">
        <f>U1927+U1936+U1945</f>
        <v/>
      </c>
      <c r="V1954" s="37">
        <f>V1927+V1936+V1945</f>
        <v/>
      </c>
      <c r="W1954" s="37">
        <f>W1927+W1936+W1945</f>
        <v/>
      </c>
      <c r="X1954" s="37">
        <f>X1927+X1936+X1945</f>
        <v/>
      </c>
      <c r="Y1954" s="37">
        <f>Y1927+Y1936+Y1945</f>
        <v/>
      </c>
      <c r="Z1954" s="37">
        <f>Z1927+Z1936+Z1945</f>
        <v/>
      </c>
      <c r="AA1954" s="37">
        <f>AA1927+AA1936+AA1945</f>
        <v/>
      </c>
      <c r="AB1954" s="37">
        <f>AB1927+AB1936+AB1945</f>
        <v/>
      </c>
      <c r="AC1954" s="37">
        <f>AC1927+AC1936+AC1945</f>
        <v/>
      </c>
      <c r="AD1954" s="40">
        <f>NEWPOLICY(AD1927,AD1936,AD1945)</f>
        <v/>
      </c>
      <c r="AF1954" s="11">
        <f>LOWER(Settings!$C$4)&amp;".mit."&amp;$A1954&amp;IF($C1954="","","."&amp;$C1954&amp;"."&amp;$B1954)&amp;IF(INDEX(Variables!$D$5:$D$205,MATCH($A1954,Variables!$A$5:$A$205,0))="","","."&amp;INDEX(Variables!$D$5:$D$205,MATCH($A1954,Variables!$A$5:$A$205,0)))&amp;"."&amp;AF$5</f>
        <v/>
      </c>
      <c r="AG1954" s="38">
        <f>AG1927+AG1936+AG1945</f>
        <v/>
      </c>
      <c r="AH1954" s="37">
        <f>AH1927+AH1936+AH1945</f>
        <v/>
      </c>
      <c r="AI1954" s="37">
        <f>AI1927+AI1936+AI1945</f>
        <v/>
      </c>
      <c r="AJ1954" s="37">
        <f>AJ1927+AJ1936+AJ1945</f>
        <v/>
      </c>
      <c r="AK1954" s="37">
        <f>AK1927+AK1936+AK1945</f>
        <v/>
      </c>
      <c r="AL1954" s="37">
        <f>AL1927+AL1936+AL1945</f>
        <v/>
      </c>
      <c r="AM1954" s="37">
        <f>AM1927+AM1936+AM1945</f>
        <v/>
      </c>
      <c r="AN1954" s="37">
        <f>AN1927+AN1936+AN1945</f>
        <v/>
      </c>
      <c r="AO1954" s="37">
        <f>AO1927+AO1936+AO1945</f>
        <v/>
      </c>
      <c r="AP1954" s="37">
        <f>AP1927+AP1936+AP1945</f>
        <v/>
      </c>
      <c r="AQ1954" s="37">
        <f>AQ1927+AQ1936+AQ1945</f>
        <v/>
      </c>
      <c r="AR1954" s="37">
        <f>AR1927+AR1936+AR1945</f>
        <v/>
      </c>
      <c r="AS1954" s="37">
        <f>AS1927+AS1936+AS1945</f>
        <v/>
      </c>
      <c r="AT1954" s="37">
        <f>AT1927+AT1936+AT1945</f>
        <v/>
      </c>
      <c r="AU1954" s="37">
        <f>AU1927+AU1936+AU1945</f>
        <v/>
      </c>
      <c r="AV1954" s="37">
        <f>AV1927+AV1936+AV1945</f>
        <v/>
      </c>
      <c r="AW1954" s="37">
        <f>AW1927+AW1936+AW1945</f>
        <v/>
      </c>
      <c r="AX1954" s="37">
        <f>AX1927+AX1936+AX1945</f>
        <v/>
      </c>
      <c r="AY1954" s="40">
        <f>NEWPOLICY(AY1927,AY1936,AY1945)</f>
        <v/>
      </c>
    </row>
    <row r="1955" hidden="1" outlineLevel="2">
      <c r="A1955" s="14" t="inlineStr">
        <is>
          <t>nce</t>
        </is>
      </c>
      <c r="B1955" s="14" t="inlineStr">
        <is>
          <t>lpg</t>
        </is>
      </c>
      <c r="C1955" s="14" t="inlineStr">
        <is>
          <t>ftr</t>
        </is>
      </c>
      <c r="D1955" s="36" t="n"/>
      <c r="E1955" s="36" t="n"/>
      <c r="F1955" s="36" t="n"/>
      <c r="G1955" s="36" t="n"/>
      <c r="H1955" s="14">
        <f>INDEX(Variables!$B$5:$B$205,MATCH($A1955,Variables!$A$5:$A$205,0))&amp;IF($C1955="",""," | "&amp;INDEX(Mapping!$B$5:$B$26,MATCH($C1955,Mapping!$A$5:$A$26,0))&amp;" | "&amp;INDEX(Mapping!$B$30:$B$46,MATCH($B1955,Mapping!$A$30:$A$46,0)))</f>
        <v/>
      </c>
      <c r="I1955" s="14">
        <f>INDEX(Variables!$C$5:$C$205,MATCH($A1955,Variables!$A$5:$A$205,0))</f>
        <v/>
      </c>
      <c r="J1955" s="14">
        <f>INDEX(Variables!$E$5:$E$205,MATCH($A1955,Variables!$A$5:$A$205,0))</f>
        <v/>
      </c>
      <c r="K1955" s="11">
        <f>LOWER(Settings!$C$4)&amp;".mit."&amp;$A1955&amp;IF($C1955="","","."&amp;$C1955&amp;"."&amp;$B1955)&amp;IF(INDEX(Variables!$D$5:$D$205,MATCH($A1955,Variables!$A$5:$A$205,0))="","","."&amp;INDEX(Variables!$D$5:$D$205,MATCH($A1955,Variables!$A$5:$A$205,0)))&amp;"."&amp;K$5</f>
        <v/>
      </c>
      <c r="L1955" s="38">
        <f>L1928+L1937+L1946</f>
        <v/>
      </c>
      <c r="M1955" s="37">
        <f>M1928+M1937+M1946</f>
        <v/>
      </c>
      <c r="N1955" s="37">
        <f>N1928+N1937+N1946</f>
        <v/>
      </c>
      <c r="O1955" s="37">
        <f>O1928+O1937+O1946</f>
        <v/>
      </c>
      <c r="P1955" s="37">
        <f>P1928+P1937+P1946</f>
        <v/>
      </c>
      <c r="Q1955" s="37">
        <f>Q1928+Q1937+Q1946</f>
        <v/>
      </c>
      <c r="R1955" s="37">
        <f>R1928+R1937+R1946</f>
        <v/>
      </c>
      <c r="S1955" s="37">
        <f>S1928+S1937+S1946</f>
        <v/>
      </c>
      <c r="T1955" s="37">
        <f>T1928+T1937+T1946</f>
        <v/>
      </c>
      <c r="U1955" s="37">
        <f>U1928+U1937+U1946</f>
        <v/>
      </c>
      <c r="V1955" s="37">
        <f>V1928+V1937+V1946</f>
        <v/>
      </c>
      <c r="W1955" s="37">
        <f>W1928+W1937+W1946</f>
        <v/>
      </c>
      <c r="X1955" s="37">
        <f>X1928+X1937+X1946</f>
        <v/>
      </c>
      <c r="Y1955" s="37">
        <f>Y1928+Y1937+Y1946</f>
        <v/>
      </c>
      <c r="Z1955" s="37">
        <f>Z1928+Z1937+Z1946</f>
        <v/>
      </c>
      <c r="AA1955" s="37">
        <f>AA1928+AA1937+AA1946</f>
        <v/>
      </c>
      <c r="AB1955" s="37">
        <f>AB1928+AB1937+AB1946</f>
        <v/>
      </c>
      <c r="AC1955" s="37">
        <f>AC1928+AC1937+AC1946</f>
        <v/>
      </c>
      <c r="AD1955" s="40">
        <f>NEWPOLICY(AD1928,AD1937,AD1946)</f>
        <v/>
      </c>
      <c r="AF1955" s="11">
        <f>LOWER(Settings!$C$4)&amp;".mit."&amp;$A1955&amp;IF($C1955="","","."&amp;$C1955&amp;"."&amp;$B1955)&amp;IF(INDEX(Variables!$D$5:$D$205,MATCH($A1955,Variables!$A$5:$A$205,0))="","","."&amp;INDEX(Variables!$D$5:$D$205,MATCH($A1955,Variables!$A$5:$A$205,0)))&amp;"."&amp;AF$5</f>
        <v/>
      </c>
      <c r="AG1955" s="38">
        <f>AG1928+AG1937+AG1946</f>
        <v/>
      </c>
      <c r="AH1955" s="37">
        <f>AH1928+AH1937+AH1946</f>
        <v/>
      </c>
      <c r="AI1955" s="37">
        <f>AI1928+AI1937+AI1946</f>
        <v/>
      </c>
      <c r="AJ1955" s="37">
        <f>AJ1928+AJ1937+AJ1946</f>
        <v/>
      </c>
      <c r="AK1955" s="37">
        <f>AK1928+AK1937+AK1946</f>
        <v/>
      </c>
      <c r="AL1955" s="37">
        <f>AL1928+AL1937+AL1946</f>
        <v/>
      </c>
      <c r="AM1955" s="37">
        <f>AM1928+AM1937+AM1946</f>
        <v/>
      </c>
      <c r="AN1955" s="37">
        <f>AN1928+AN1937+AN1946</f>
        <v/>
      </c>
      <c r="AO1955" s="37">
        <f>AO1928+AO1937+AO1946</f>
        <v/>
      </c>
      <c r="AP1955" s="37">
        <f>AP1928+AP1937+AP1946</f>
        <v/>
      </c>
      <c r="AQ1955" s="37">
        <f>AQ1928+AQ1937+AQ1946</f>
        <v/>
      </c>
      <c r="AR1955" s="37">
        <f>AR1928+AR1937+AR1946</f>
        <v/>
      </c>
      <c r="AS1955" s="37">
        <f>AS1928+AS1937+AS1946</f>
        <v/>
      </c>
      <c r="AT1955" s="37">
        <f>AT1928+AT1937+AT1946</f>
        <v/>
      </c>
      <c r="AU1955" s="37">
        <f>AU1928+AU1937+AU1946</f>
        <v/>
      </c>
      <c r="AV1955" s="37">
        <f>AV1928+AV1937+AV1946</f>
        <v/>
      </c>
      <c r="AW1955" s="37">
        <f>AW1928+AW1937+AW1946</f>
        <v/>
      </c>
      <c r="AX1955" s="37">
        <f>AX1928+AX1937+AX1946</f>
        <v/>
      </c>
      <c r="AY1955" s="40">
        <f>NEWPOLICY(AY1928,AY1937,AY1946)</f>
        <v/>
      </c>
    </row>
    <row r="1956" hidden="1" outlineLevel="2">
      <c r="A1956" s="14" t="inlineStr">
        <is>
          <t>nce</t>
        </is>
      </c>
      <c r="B1956" s="14" t="inlineStr">
        <is>
          <t>ker</t>
        </is>
      </c>
      <c r="C1956" s="14" t="inlineStr">
        <is>
          <t>ftr</t>
        </is>
      </c>
      <c r="D1956" s="36" t="n"/>
      <c r="E1956" s="36" t="n"/>
      <c r="F1956" s="36" t="n"/>
      <c r="G1956" s="36" t="n"/>
      <c r="H1956" s="14">
        <f>INDEX(Variables!$B$5:$B$205,MATCH($A1956,Variables!$A$5:$A$205,0))&amp;IF($C1956="",""," | "&amp;INDEX(Mapping!$B$5:$B$26,MATCH($C1956,Mapping!$A$5:$A$26,0))&amp;" | "&amp;INDEX(Mapping!$B$30:$B$46,MATCH($B1956,Mapping!$A$30:$A$46,0)))</f>
        <v/>
      </c>
      <c r="I1956" s="14">
        <f>INDEX(Variables!$C$5:$C$205,MATCH($A1956,Variables!$A$5:$A$205,0))</f>
        <v/>
      </c>
      <c r="J1956" s="14">
        <f>INDEX(Variables!$E$5:$E$205,MATCH($A1956,Variables!$A$5:$A$205,0))</f>
        <v/>
      </c>
      <c r="K1956" s="11">
        <f>LOWER(Settings!$C$4)&amp;".mit."&amp;$A1956&amp;IF($C1956="","","."&amp;$C1956&amp;"."&amp;$B1956)&amp;IF(INDEX(Variables!$D$5:$D$205,MATCH($A1956,Variables!$A$5:$A$205,0))="","","."&amp;INDEX(Variables!$D$5:$D$205,MATCH($A1956,Variables!$A$5:$A$205,0)))&amp;"."&amp;K$5</f>
        <v/>
      </c>
      <c r="L1956" s="38">
        <f>L1929+L1938+L1947</f>
        <v/>
      </c>
      <c r="M1956" s="37">
        <f>M1929+M1938+M1947</f>
        <v/>
      </c>
      <c r="N1956" s="37">
        <f>N1929+N1938+N1947</f>
        <v/>
      </c>
      <c r="O1956" s="37">
        <f>O1929+O1938+O1947</f>
        <v/>
      </c>
      <c r="P1956" s="37">
        <f>P1929+P1938+P1947</f>
        <v/>
      </c>
      <c r="Q1956" s="37">
        <f>Q1929+Q1938+Q1947</f>
        <v/>
      </c>
      <c r="R1956" s="37">
        <f>R1929+R1938+R1947</f>
        <v/>
      </c>
      <c r="S1956" s="37">
        <f>S1929+S1938+S1947</f>
        <v/>
      </c>
      <c r="T1956" s="37">
        <f>T1929+T1938+T1947</f>
        <v/>
      </c>
      <c r="U1956" s="37">
        <f>U1929+U1938+U1947</f>
        <v/>
      </c>
      <c r="V1956" s="37">
        <f>V1929+V1938+V1947</f>
        <v/>
      </c>
      <c r="W1956" s="37">
        <f>W1929+W1938+W1947</f>
        <v/>
      </c>
      <c r="X1956" s="37">
        <f>X1929+X1938+X1947</f>
        <v/>
      </c>
      <c r="Y1956" s="37">
        <f>Y1929+Y1938+Y1947</f>
        <v/>
      </c>
      <c r="Z1956" s="37">
        <f>Z1929+Z1938+Z1947</f>
        <v/>
      </c>
      <c r="AA1956" s="37">
        <f>AA1929+AA1938+AA1947</f>
        <v/>
      </c>
      <c r="AB1956" s="37">
        <f>AB1929+AB1938+AB1947</f>
        <v/>
      </c>
      <c r="AC1956" s="37">
        <f>AC1929+AC1938+AC1947</f>
        <v/>
      </c>
      <c r="AD1956" s="40">
        <f>NEWPOLICY(AD1929,AD1938,AD1947)</f>
        <v/>
      </c>
      <c r="AF1956" s="11">
        <f>LOWER(Settings!$C$4)&amp;".mit."&amp;$A1956&amp;IF($C1956="","","."&amp;$C1956&amp;"."&amp;$B1956)&amp;IF(INDEX(Variables!$D$5:$D$205,MATCH($A1956,Variables!$A$5:$A$205,0))="","","."&amp;INDEX(Variables!$D$5:$D$205,MATCH($A1956,Variables!$A$5:$A$205,0)))&amp;"."&amp;AF$5</f>
        <v/>
      </c>
      <c r="AG1956" s="38">
        <f>AG1929+AG1938+AG1947</f>
        <v/>
      </c>
      <c r="AH1956" s="37">
        <f>AH1929+AH1938+AH1947</f>
        <v/>
      </c>
      <c r="AI1956" s="37">
        <f>AI1929+AI1938+AI1947</f>
        <v/>
      </c>
      <c r="AJ1956" s="37">
        <f>AJ1929+AJ1938+AJ1947</f>
        <v/>
      </c>
      <c r="AK1956" s="37">
        <f>AK1929+AK1938+AK1947</f>
        <v/>
      </c>
      <c r="AL1956" s="37">
        <f>AL1929+AL1938+AL1947</f>
        <v/>
      </c>
      <c r="AM1956" s="37">
        <f>AM1929+AM1938+AM1947</f>
        <v/>
      </c>
      <c r="AN1956" s="37">
        <f>AN1929+AN1938+AN1947</f>
        <v/>
      </c>
      <c r="AO1956" s="37">
        <f>AO1929+AO1938+AO1947</f>
        <v/>
      </c>
      <c r="AP1956" s="37">
        <f>AP1929+AP1938+AP1947</f>
        <v/>
      </c>
      <c r="AQ1956" s="37">
        <f>AQ1929+AQ1938+AQ1947</f>
        <v/>
      </c>
      <c r="AR1956" s="37">
        <f>AR1929+AR1938+AR1947</f>
        <v/>
      </c>
      <c r="AS1956" s="37">
        <f>AS1929+AS1938+AS1947</f>
        <v/>
      </c>
      <c r="AT1956" s="37">
        <f>AT1929+AT1938+AT1947</f>
        <v/>
      </c>
      <c r="AU1956" s="37">
        <f>AU1929+AU1938+AU1947</f>
        <v/>
      </c>
      <c r="AV1956" s="37">
        <f>AV1929+AV1938+AV1947</f>
        <v/>
      </c>
      <c r="AW1956" s="37">
        <f>AW1929+AW1938+AW1947</f>
        <v/>
      </c>
      <c r="AX1956" s="37">
        <f>AX1929+AX1938+AX1947</f>
        <v/>
      </c>
      <c r="AY1956" s="40">
        <f>NEWPOLICY(AY1929,AY1938,AY1947)</f>
        <v/>
      </c>
    </row>
    <row r="1957" hidden="1" outlineLevel="2">
      <c r="A1957" s="14" t="inlineStr">
        <is>
          <t>nce</t>
        </is>
      </c>
      <c r="B1957" s="14" t="inlineStr">
        <is>
          <t>oop</t>
        </is>
      </c>
      <c r="C1957" s="14" t="inlineStr">
        <is>
          <t>ftr</t>
        </is>
      </c>
      <c r="D1957" s="36" t="n"/>
      <c r="E1957" s="36" t="n"/>
      <c r="F1957" s="36" t="n"/>
      <c r="G1957" s="36" t="n"/>
      <c r="H1957" s="14">
        <f>INDEX(Variables!$B$5:$B$205,MATCH($A1957,Variables!$A$5:$A$205,0))&amp;IF($C1957="",""," | "&amp;INDEX(Mapping!$B$5:$B$26,MATCH($C1957,Mapping!$A$5:$A$26,0))&amp;" | "&amp;INDEX(Mapping!$B$30:$B$46,MATCH($B1957,Mapping!$A$30:$A$46,0)))</f>
        <v/>
      </c>
      <c r="I1957" s="14">
        <f>INDEX(Variables!$C$5:$C$205,MATCH($A1957,Variables!$A$5:$A$205,0))</f>
        <v/>
      </c>
      <c r="J1957" s="14">
        <f>INDEX(Variables!$E$5:$E$205,MATCH($A1957,Variables!$A$5:$A$205,0))</f>
        <v/>
      </c>
      <c r="K1957" s="11">
        <f>LOWER(Settings!$C$4)&amp;".mit."&amp;$A1957&amp;IF($C1957="","","."&amp;$C1957&amp;"."&amp;$B1957)&amp;IF(INDEX(Variables!$D$5:$D$205,MATCH($A1957,Variables!$A$5:$A$205,0))="","","."&amp;INDEX(Variables!$D$5:$D$205,MATCH($A1957,Variables!$A$5:$A$205,0)))&amp;"."&amp;K$5</f>
        <v/>
      </c>
      <c r="L1957" s="38">
        <f>L1930+L1939+L1948</f>
        <v/>
      </c>
      <c r="M1957" s="37">
        <f>M1930+M1939+M1948</f>
        <v/>
      </c>
      <c r="N1957" s="37">
        <f>N1930+N1939+N1948</f>
        <v/>
      </c>
      <c r="O1957" s="37">
        <f>O1930+O1939+O1948</f>
        <v/>
      </c>
      <c r="P1957" s="37">
        <f>P1930+P1939+P1948</f>
        <v/>
      </c>
      <c r="Q1957" s="37">
        <f>Q1930+Q1939+Q1948</f>
        <v/>
      </c>
      <c r="R1957" s="37">
        <f>R1930+R1939+R1948</f>
        <v/>
      </c>
      <c r="S1957" s="37">
        <f>S1930+S1939+S1948</f>
        <v/>
      </c>
      <c r="T1957" s="37">
        <f>T1930+T1939+T1948</f>
        <v/>
      </c>
      <c r="U1957" s="37">
        <f>U1930+U1939+U1948</f>
        <v/>
      </c>
      <c r="V1957" s="37">
        <f>V1930+V1939+V1948</f>
        <v/>
      </c>
      <c r="W1957" s="37">
        <f>W1930+W1939+W1948</f>
        <v/>
      </c>
      <c r="X1957" s="37">
        <f>X1930+X1939+X1948</f>
        <v/>
      </c>
      <c r="Y1957" s="37">
        <f>Y1930+Y1939+Y1948</f>
        <v/>
      </c>
      <c r="Z1957" s="37">
        <f>Z1930+Z1939+Z1948</f>
        <v/>
      </c>
      <c r="AA1957" s="37">
        <f>AA1930+AA1939+AA1948</f>
        <v/>
      </c>
      <c r="AB1957" s="37">
        <f>AB1930+AB1939+AB1948</f>
        <v/>
      </c>
      <c r="AC1957" s="37">
        <f>AC1930+AC1939+AC1948</f>
        <v/>
      </c>
      <c r="AD1957" s="40">
        <f>NEWPOLICY(AD1930,AD1939,AD1948)</f>
        <v/>
      </c>
      <c r="AF1957" s="11">
        <f>LOWER(Settings!$C$4)&amp;".mit."&amp;$A1957&amp;IF($C1957="","","."&amp;$C1957&amp;"."&amp;$B1957)&amp;IF(INDEX(Variables!$D$5:$D$205,MATCH($A1957,Variables!$A$5:$A$205,0))="","","."&amp;INDEX(Variables!$D$5:$D$205,MATCH($A1957,Variables!$A$5:$A$205,0)))&amp;"."&amp;AF$5</f>
        <v/>
      </c>
      <c r="AG1957" s="38">
        <f>AG1930+AG1939+AG1948</f>
        <v/>
      </c>
      <c r="AH1957" s="37">
        <f>AH1930+AH1939+AH1948</f>
        <v/>
      </c>
      <c r="AI1957" s="37">
        <f>AI1930+AI1939+AI1948</f>
        <v/>
      </c>
      <c r="AJ1957" s="37">
        <f>AJ1930+AJ1939+AJ1948</f>
        <v/>
      </c>
      <c r="AK1957" s="37">
        <f>AK1930+AK1939+AK1948</f>
        <v/>
      </c>
      <c r="AL1957" s="37">
        <f>AL1930+AL1939+AL1948</f>
        <v/>
      </c>
      <c r="AM1957" s="37">
        <f>AM1930+AM1939+AM1948</f>
        <v/>
      </c>
      <c r="AN1957" s="37">
        <f>AN1930+AN1939+AN1948</f>
        <v/>
      </c>
      <c r="AO1957" s="37">
        <f>AO1930+AO1939+AO1948</f>
        <v/>
      </c>
      <c r="AP1957" s="37">
        <f>AP1930+AP1939+AP1948</f>
        <v/>
      </c>
      <c r="AQ1957" s="37">
        <f>AQ1930+AQ1939+AQ1948</f>
        <v/>
      </c>
      <c r="AR1957" s="37">
        <f>AR1930+AR1939+AR1948</f>
        <v/>
      </c>
      <c r="AS1957" s="37">
        <f>AS1930+AS1939+AS1948</f>
        <v/>
      </c>
      <c r="AT1957" s="37">
        <f>AT1930+AT1939+AT1948</f>
        <v/>
      </c>
      <c r="AU1957" s="37">
        <f>AU1930+AU1939+AU1948</f>
        <v/>
      </c>
      <c r="AV1957" s="37">
        <f>AV1930+AV1939+AV1948</f>
        <v/>
      </c>
      <c r="AW1957" s="37">
        <f>AW1930+AW1939+AW1948</f>
        <v/>
      </c>
      <c r="AX1957" s="37">
        <f>AX1930+AX1939+AX1948</f>
        <v/>
      </c>
      <c r="AY1957" s="40">
        <f>NEWPOLICY(AY1930,AY1939,AY1948)</f>
        <v/>
      </c>
    </row>
    <row r="1958" hidden="1" outlineLevel="2">
      <c r="A1958" s="14" t="inlineStr">
        <is>
          <t>nce</t>
        </is>
      </c>
      <c r="B1958" s="14" t="inlineStr">
        <is>
          <t>bio</t>
        </is>
      </c>
      <c r="C1958" s="14" t="inlineStr">
        <is>
          <t>ftr</t>
        </is>
      </c>
      <c r="D1958" s="36" t="n"/>
      <c r="E1958" s="36" t="n"/>
      <c r="F1958" s="36" t="n"/>
      <c r="G1958" s="36" t="n"/>
      <c r="H1958" s="14">
        <f>INDEX(Variables!$B$5:$B$205,MATCH($A1958,Variables!$A$5:$A$205,0))&amp;IF($C1958="",""," | "&amp;INDEX(Mapping!$B$5:$B$26,MATCH($C1958,Mapping!$A$5:$A$26,0))&amp;" | "&amp;INDEX(Mapping!$B$30:$B$46,MATCH($B1958,Mapping!$A$30:$A$46,0)))</f>
        <v/>
      </c>
      <c r="I1958" s="14">
        <f>INDEX(Variables!$C$5:$C$205,MATCH($A1958,Variables!$A$5:$A$205,0))</f>
        <v/>
      </c>
      <c r="J1958" s="14">
        <f>INDEX(Variables!$E$5:$E$205,MATCH($A1958,Variables!$A$5:$A$205,0))</f>
        <v/>
      </c>
      <c r="K1958" s="11">
        <f>LOWER(Settings!$C$4)&amp;".mit."&amp;$A1958&amp;IF($C1958="","","."&amp;$C1958&amp;"."&amp;$B1958)&amp;IF(INDEX(Variables!$D$5:$D$205,MATCH($A1958,Variables!$A$5:$A$205,0))="","","."&amp;INDEX(Variables!$D$5:$D$205,MATCH($A1958,Variables!$A$5:$A$205,0)))&amp;"."&amp;K$5</f>
        <v/>
      </c>
      <c r="L1958" s="38">
        <f>L1931+L1940+L1949</f>
        <v/>
      </c>
      <c r="M1958" s="37">
        <f>M1931+M1940+M1949</f>
        <v/>
      </c>
      <c r="N1958" s="37">
        <f>N1931+N1940+N1949</f>
        <v/>
      </c>
      <c r="O1958" s="37">
        <f>O1931+O1940+O1949</f>
        <v/>
      </c>
      <c r="P1958" s="37">
        <f>P1931+P1940+P1949</f>
        <v/>
      </c>
      <c r="Q1958" s="37">
        <f>Q1931+Q1940+Q1949</f>
        <v/>
      </c>
      <c r="R1958" s="37">
        <f>R1931+R1940+R1949</f>
        <v/>
      </c>
      <c r="S1958" s="37">
        <f>S1931+S1940+S1949</f>
        <v/>
      </c>
      <c r="T1958" s="37">
        <f>T1931+T1940+T1949</f>
        <v/>
      </c>
      <c r="U1958" s="37">
        <f>U1931+U1940+U1949</f>
        <v/>
      </c>
      <c r="V1958" s="37">
        <f>V1931+V1940+V1949</f>
        <v/>
      </c>
      <c r="W1958" s="37">
        <f>W1931+W1940+W1949</f>
        <v/>
      </c>
      <c r="X1958" s="37">
        <f>X1931+X1940+X1949</f>
        <v/>
      </c>
      <c r="Y1958" s="37">
        <f>Y1931+Y1940+Y1949</f>
        <v/>
      </c>
      <c r="Z1958" s="37">
        <f>Z1931+Z1940+Z1949</f>
        <v/>
      </c>
      <c r="AA1958" s="37">
        <f>AA1931+AA1940+AA1949</f>
        <v/>
      </c>
      <c r="AB1958" s="37">
        <f>AB1931+AB1940+AB1949</f>
        <v/>
      </c>
      <c r="AC1958" s="37">
        <f>AC1931+AC1940+AC1949</f>
        <v/>
      </c>
      <c r="AD1958" s="40">
        <f>NEWPOLICY(AD1931,AD1940,AD1949)</f>
        <v/>
      </c>
      <c r="AF1958" s="11">
        <f>LOWER(Settings!$C$4)&amp;".mit."&amp;$A1958&amp;IF($C1958="","","."&amp;$C1958&amp;"."&amp;$B1958)&amp;IF(INDEX(Variables!$D$5:$D$205,MATCH($A1958,Variables!$A$5:$A$205,0))="","","."&amp;INDEX(Variables!$D$5:$D$205,MATCH($A1958,Variables!$A$5:$A$205,0)))&amp;"."&amp;AF$5</f>
        <v/>
      </c>
      <c r="AG1958" s="38">
        <f>AG1931+AG1940+AG1949</f>
        <v/>
      </c>
      <c r="AH1958" s="37">
        <f>AH1931+AH1940+AH1949</f>
        <v/>
      </c>
      <c r="AI1958" s="37">
        <f>AI1931+AI1940+AI1949</f>
        <v/>
      </c>
      <c r="AJ1958" s="37">
        <f>AJ1931+AJ1940+AJ1949</f>
        <v/>
      </c>
      <c r="AK1958" s="37">
        <f>AK1931+AK1940+AK1949</f>
        <v/>
      </c>
      <c r="AL1958" s="37">
        <f>AL1931+AL1940+AL1949</f>
        <v/>
      </c>
      <c r="AM1958" s="37">
        <f>AM1931+AM1940+AM1949</f>
        <v/>
      </c>
      <c r="AN1958" s="37">
        <f>AN1931+AN1940+AN1949</f>
        <v/>
      </c>
      <c r="AO1958" s="37">
        <f>AO1931+AO1940+AO1949</f>
        <v/>
      </c>
      <c r="AP1958" s="37">
        <f>AP1931+AP1940+AP1949</f>
        <v/>
      </c>
      <c r="AQ1958" s="37">
        <f>AQ1931+AQ1940+AQ1949</f>
        <v/>
      </c>
      <c r="AR1958" s="37">
        <f>AR1931+AR1940+AR1949</f>
        <v/>
      </c>
      <c r="AS1958" s="37">
        <f>AS1931+AS1940+AS1949</f>
        <v/>
      </c>
      <c r="AT1958" s="37">
        <f>AT1931+AT1940+AT1949</f>
        <v/>
      </c>
      <c r="AU1958" s="37">
        <f>AU1931+AU1940+AU1949</f>
        <v/>
      </c>
      <c r="AV1958" s="37">
        <f>AV1931+AV1940+AV1949</f>
        <v/>
      </c>
      <c r="AW1958" s="37">
        <f>AW1931+AW1940+AW1949</f>
        <v/>
      </c>
      <c r="AX1958" s="37">
        <f>AX1931+AX1940+AX1949</f>
        <v/>
      </c>
      <c r="AY1958" s="40">
        <f>NEWPOLICY(AY1931,AY1940,AY1949)</f>
        <v/>
      </c>
    </row>
    <row r="1959" hidden="1" outlineLevel="2"/>
    <row r="1960" hidden="1" outlineLevel="2">
      <c r="A1960" s="14" t="inlineStr">
        <is>
          <t>atp</t>
        </is>
      </c>
      <c r="B1960" s="14" t="inlineStr">
        <is>
          <t>coa</t>
        </is>
      </c>
      <c r="C1960" s="14" t="inlineStr">
        <is>
          <t>ftr</t>
        </is>
      </c>
      <c r="D1960" s="37">
        <f>INDEX(Inputs!$R$5:$R$132,MATCH($B1960&amp;"|"&amp;$C1960,Inputs!$A$5:$A$132,0))</f>
        <v/>
      </c>
      <c r="E1960" s="37">
        <f>INDEX(Inputs!$S$5:$S$132,MATCH($B1960&amp;"|"&amp;$C1960,Inputs!$A$5:$A$132,0))</f>
        <v/>
      </c>
      <c r="F1960" s="36" t="n"/>
      <c r="G1960" s="36" t="n"/>
      <c r="H1960" s="14">
        <f>INDEX(Variables!$B$5:$B$205,MATCH($A1960,Variables!$A$5:$A$205,0))&amp;IF($C1960="",""," | "&amp;INDEX(Mapping!$B$5:$B$26,MATCH($C1960,Mapping!$A$5:$A$26,0))&amp;" | "&amp;INDEX(Mapping!$B$30:$B$46,MATCH($B1960,Mapping!$A$30:$A$46,0)))</f>
        <v/>
      </c>
      <c r="I1960" s="14">
        <f>INDEX(Variables!$C$5:$C$205,MATCH($A1960,Variables!$A$5:$A$205,0))</f>
        <v/>
      </c>
      <c r="J1960" s="14">
        <f>INDEX(Variables!$E$5:$E$205,MATCH($A1960,Variables!$A$5:$A$205,0))</f>
        <v/>
      </c>
      <c r="K1960" s="11">
        <f>LOWER(Settings!$C$4)&amp;".mit."&amp;$A1960&amp;IF($C1960="","","."&amp;$C1960&amp;"."&amp;$B1960)&amp;IF(INDEX(Variables!$D$5:$D$205,MATCH($A1960,Variables!$A$5:$A$205,0))="","","."&amp;INDEX(Variables!$D$5:$D$205,MATCH($A1960,Variables!$A$5:$A$205,0)))&amp;"."&amp;K$5</f>
        <v/>
      </c>
      <c r="L1960" s="38">
        <f>MAX(INDEX(L$292:L$303,$D1960)+L1951*(1+$E1960),0.01)</f>
        <v/>
      </c>
      <c r="M1960" s="37">
        <f>MAX(INDEX(M$292:M$303,$D1960)+M1951*(1+$E1960),0.01)</f>
        <v/>
      </c>
      <c r="N1960" s="37">
        <f>MAX(INDEX(N$292:N$303,$D1960)+N1951*(1+$E1960),0.01)</f>
        <v/>
      </c>
      <c r="O1960" s="37">
        <f>MAX(INDEX(O$292:O$303,$D1960)+O1951*(1+$E1960),0.01)</f>
        <v/>
      </c>
      <c r="P1960" s="37">
        <f>MAX(INDEX(P$292:P$303,$D1960)+P1951*(1+$E1960),0.01)</f>
        <v/>
      </c>
      <c r="Q1960" s="37">
        <f>MAX(INDEX(Q$292:Q$303,$D1960)+Q1951*(1+$E1960),0.01)</f>
        <v/>
      </c>
      <c r="R1960" s="37">
        <f>MAX(INDEX(R$292:R$303,$D1960)+R1951*(1+$E1960),0.01)</f>
        <v/>
      </c>
      <c r="S1960" s="37">
        <f>MAX(INDEX(S$292:S$303,$D1960)+S1951*(1+$E1960),0.01)</f>
        <v/>
      </c>
      <c r="T1960" s="37">
        <f>MAX(INDEX(T$292:T$303,$D1960)+T1951*(1+$E1960),0.01)</f>
        <v/>
      </c>
      <c r="U1960" s="37">
        <f>MAX(INDEX(U$292:U$303,$D1960)+U1951*(1+$E1960),0.01)</f>
        <v/>
      </c>
      <c r="V1960" s="37">
        <f>MAX(INDEX(V$292:V$303,$D1960)+V1951*(1+$E1960),0.01)</f>
        <v/>
      </c>
      <c r="W1960" s="37">
        <f>MAX(INDEX(W$292:W$303,$D1960)+W1951*(1+$E1960),0.01)</f>
        <v/>
      </c>
      <c r="X1960" s="37">
        <f>MAX(INDEX(X$292:X$303,$D1960)+X1951*(1+$E1960),0.01)</f>
        <v/>
      </c>
      <c r="Y1960" s="37">
        <f>MAX(INDEX(Y$292:Y$303,$D1960)+Y1951*(1+$E1960),0.01)</f>
        <v/>
      </c>
      <c r="Z1960" s="37">
        <f>MAX(INDEX(Z$292:Z$303,$D1960)+Z1951*(1+$E1960),0.01)</f>
        <v/>
      </c>
      <c r="AA1960" s="37">
        <f>MAX(INDEX(AA$292:AA$303,$D1960)+AA1951*(1+$E1960),0.01)</f>
        <v/>
      </c>
      <c r="AB1960" s="37">
        <f>MAX(INDEX(AB$292:AB$303,$D1960)+AB1951*(1+$E1960),0.01)</f>
        <v/>
      </c>
      <c r="AC1960" s="37">
        <f>MAX(INDEX(AC$292:AC$303,$D1960)+AC1951*(1+$E1960),0.01)</f>
        <v/>
      </c>
      <c r="AD1960" s="40">
        <f>POSTTAX(INDEX(AD$292:AD$303,$D1960),AD1951,$E1960)</f>
        <v/>
      </c>
      <c r="AF1960" s="11">
        <f>LOWER(Settings!$C$4)&amp;".mit."&amp;$A1960&amp;IF($C1960="","","."&amp;$C1960&amp;"."&amp;$B1960)&amp;IF(INDEX(Variables!$D$5:$D$205,MATCH($A1960,Variables!$A$5:$A$205,0))="","","."&amp;INDEX(Variables!$D$5:$D$205,MATCH($A1960,Variables!$A$5:$A$205,0)))&amp;"."&amp;AF$5</f>
        <v/>
      </c>
      <c r="AG1960" s="38">
        <f>MAX(INDEX(AG$292:AG$303,$D1960)+AG1951*(1+$E1960),0.01)</f>
        <v/>
      </c>
      <c r="AH1960" s="37">
        <f>MAX(INDEX(AH$292:AH$303,$D1960)+AH1951*(1+$E1960),0.01)</f>
        <v/>
      </c>
      <c r="AI1960" s="37">
        <f>MAX(INDEX(AI$292:AI$303,$D1960)+AI1951*(1+$E1960),0.01)</f>
        <v/>
      </c>
      <c r="AJ1960" s="37">
        <f>MAX(INDEX(AJ$292:AJ$303,$D1960)+AJ1951*(1+$E1960),0.01)</f>
        <v/>
      </c>
      <c r="AK1960" s="37">
        <f>MAX(INDEX(AK$292:AK$303,$D1960)+AK1951*(1+$E1960),0.01)</f>
        <v/>
      </c>
      <c r="AL1960" s="37">
        <f>MAX(INDEX(AL$292:AL$303,$D1960)+AL1951*(1+$E1960),0.01)</f>
        <v/>
      </c>
      <c r="AM1960" s="37">
        <f>MAX(INDEX(AM$292:AM$303,$D1960)+AM1951*(1+$E1960),0.01)</f>
        <v/>
      </c>
      <c r="AN1960" s="37">
        <f>MAX(INDEX(AN$292:AN$303,$D1960)+AN1951*(1+$E1960),0.01)</f>
        <v/>
      </c>
      <c r="AO1960" s="37">
        <f>MAX(INDEX(AO$292:AO$303,$D1960)+AO1951*(1+$E1960),0.01)</f>
        <v/>
      </c>
      <c r="AP1960" s="37">
        <f>MAX(INDEX(AP$292:AP$303,$D1960)+AP1951*(1+$E1960),0.01)</f>
        <v/>
      </c>
      <c r="AQ1960" s="37">
        <f>MAX(INDEX(AQ$292:AQ$303,$D1960)+AQ1951*(1+$E1960),0.01)</f>
        <v/>
      </c>
      <c r="AR1960" s="37">
        <f>MAX(INDEX(AR$292:AR$303,$D1960)+AR1951*(1+$E1960),0.01)</f>
        <v/>
      </c>
      <c r="AS1960" s="37">
        <f>MAX(INDEX(AS$292:AS$303,$D1960)+AS1951*(1+$E1960),0.01)</f>
        <v/>
      </c>
      <c r="AT1960" s="37">
        <f>MAX(INDEX(AT$292:AT$303,$D1960)+AT1951*(1+$E1960),0.01)</f>
        <v/>
      </c>
      <c r="AU1960" s="37">
        <f>MAX(INDEX(AU$292:AU$303,$D1960)+AU1951*(1+$E1960),0.01)</f>
        <v/>
      </c>
      <c r="AV1960" s="37">
        <f>MAX(INDEX(AV$292:AV$303,$D1960)+AV1951*(1+$E1960),0.01)</f>
        <v/>
      </c>
      <c r="AW1960" s="37">
        <f>MAX(INDEX(AW$292:AW$303,$D1960)+AW1951*(1+$E1960),0.01)</f>
        <v/>
      </c>
      <c r="AX1960" s="37">
        <f>MAX(INDEX(AX$292:AX$303,$D1960)+AX1951*(1+$E1960),0.01)</f>
        <v/>
      </c>
      <c r="AY1960" s="40">
        <f>POSTTAX(INDEX(AY$292:AY$303,$D1960),AY1951,$E1960)</f>
        <v/>
      </c>
    </row>
    <row r="1961" hidden="1" outlineLevel="2">
      <c r="A1961" s="14" t="inlineStr">
        <is>
          <t>atp</t>
        </is>
      </c>
      <c r="B1961" s="14" t="inlineStr">
        <is>
          <t>nga</t>
        </is>
      </c>
      <c r="C1961" s="14" t="inlineStr">
        <is>
          <t>ftr</t>
        </is>
      </c>
      <c r="D1961" s="37">
        <f>INDEX(Inputs!$R$5:$R$132,MATCH($B1961&amp;"|"&amp;$C1961,Inputs!$A$5:$A$132,0))</f>
        <v/>
      </c>
      <c r="E1961" s="37">
        <f>INDEX(Inputs!$S$5:$S$132,MATCH($B1961&amp;"|"&amp;$C1961,Inputs!$A$5:$A$132,0))</f>
        <v/>
      </c>
      <c r="F1961" s="36" t="n"/>
      <c r="G1961" s="36" t="n"/>
      <c r="H1961" s="14">
        <f>INDEX(Variables!$B$5:$B$205,MATCH($A1961,Variables!$A$5:$A$205,0))&amp;IF($C1961="",""," | "&amp;INDEX(Mapping!$B$5:$B$26,MATCH($C1961,Mapping!$A$5:$A$26,0))&amp;" | "&amp;INDEX(Mapping!$B$30:$B$46,MATCH($B1961,Mapping!$A$30:$A$46,0)))</f>
        <v/>
      </c>
      <c r="I1961" s="14">
        <f>INDEX(Variables!$C$5:$C$205,MATCH($A1961,Variables!$A$5:$A$205,0))</f>
        <v/>
      </c>
      <c r="J1961" s="14">
        <f>INDEX(Variables!$E$5:$E$205,MATCH($A1961,Variables!$A$5:$A$205,0))</f>
        <v/>
      </c>
      <c r="K1961" s="11">
        <f>LOWER(Settings!$C$4)&amp;".mit."&amp;$A1961&amp;IF($C1961="","","."&amp;$C1961&amp;"."&amp;$B1961)&amp;IF(INDEX(Variables!$D$5:$D$205,MATCH($A1961,Variables!$A$5:$A$205,0))="","","."&amp;INDEX(Variables!$D$5:$D$205,MATCH($A1961,Variables!$A$5:$A$205,0)))&amp;"."&amp;K$5</f>
        <v/>
      </c>
      <c r="L1961" s="38">
        <f>MAX(INDEX(L$292:L$303,$D1961)+L1952*(1+$E1961),0.01)</f>
        <v/>
      </c>
      <c r="M1961" s="37">
        <f>MAX(INDEX(M$292:M$303,$D1961)+M1952*(1+$E1961),0.01)</f>
        <v/>
      </c>
      <c r="N1961" s="37">
        <f>MAX(INDEX(N$292:N$303,$D1961)+N1952*(1+$E1961),0.01)</f>
        <v/>
      </c>
      <c r="O1961" s="37">
        <f>MAX(INDEX(O$292:O$303,$D1961)+O1952*(1+$E1961),0.01)</f>
        <v/>
      </c>
      <c r="P1961" s="37">
        <f>MAX(INDEX(P$292:P$303,$D1961)+P1952*(1+$E1961),0.01)</f>
        <v/>
      </c>
      <c r="Q1961" s="37">
        <f>MAX(INDEX(Q$292:Q$303,$D1961)+Q1952*(1+$E1961),0.01)</f>
        <v/>
      </c>
      <c r="R1961" s="37">
        <f>MAX(INDEX(R$292:R$303,$D1961)+R1952*(1+$E1961),0.01)</f>
        <v/>
      </c>
      <c r="S1961" s="37">
        <f>MAX(INDEX(S$292:S$303,$D1961)+S1952*(1+$E1961),0.01)</f>
        <v/>
      </c>
      <c r="T1961" s="37">
        <f>MAX(INDEX(T$292:T$303,$D1961)+T1952*(1+$E1961),0.01)</f>
        <v/>
      </c>
      <c r="U1961" s="37">
        <f>MAX(INDEX(U$292:U$303,$D1961)+U1952*(1+$E1961),0.01)</f>
        <v/>
      </c>
      <c r="V1961" s="37">
        <f>MAX(INDEX(V$292:V$303,$D1961)+V1952*(1+$E1961),0.01)</f>
        <v/>
      </c>
      <c r="W1961" s="37">
        <f>MAX(INDEX(W$292:W$303,$D1961)+W1952*(1+$E1961),0.01)</f>
        <v/>
      </c>
      <c r="X1961" s="37">
        <f>MAX(INDEX(X$292:X$303,$D1961)+X1952*(1+$E1961),0.01)</f>
        <v/>
      </c>
      <c r="Y1961" s="37">
        <f>MAX(INDEX(Y$292:Y$303,$D1961)+Y1952*(1+$E1961),0.01)</f>
        <v/>
      </c>
      <c r="Z1961" s="37">
        <f>MAX(INDEX(Z$292:Z$303,$D1961)+Z1952*(1+$E1961),0.01)</f>
        <v/>
      </c>
      <c r="AA1961" s="37">
        <f>MAX(INDEX(AA$292:AA$303,$D1961)+AA1952*(1+$E1961),0.01)</f>
        <v/>
      </c>
      <c r="AB1961" s="37">
        <f>MAX(INDEX(AB$292:AB$303,$D1961)+AB1952*(1+$E1961),0.01)</f>
        <v/>
      </c>
      <c r="AC1961" s="37">
        <f>MAX(INDEX(AC$292:AC$303,$D1961)+AC1952*(1+$E1961),0.01)</f>
        <v/>
      </c>
      <c r="AD1961" s="40">
        <f>POSTTAX(INDEX(AD$292:AD$303,$D1961),AD1952,$E1961)</f>
        <v/>
      </c>
      <c r="AF1961" s="11">
        <f>LOWER(Settings!$C$4)&amp;".mit."&amp;$A1961&amp;IF($C1961="","","."&amp;$C1961&amp;"."&amp;$B1961)&amp;IF(INDEX(Variables!$D$5:$D$205,MATCH($A1961,Variables!$A$5:$A$205,0))="","","."&amp;INDEX(Variables!$D$5:$D$205,MATCH($A1961,Variables!$A$5:$A$205,0)))&amp;"."&amp;AF$5</f>
        <v/>
      </c>
      <c r="AG1961" s="38">
        <f>MAX(INDEX(AG$292:AG$303,$D1961)+AG1952*(1+$E1961),0.01)</f>
        <v/>
      </c>
      <c r="AH1961" s="37">
        <f>MAX(INDEX(AH$292:AH$303,$D1961)+AH1952*(1+$E1961),0.01)</f>
        <v/>
      </c>
      <c r="AI1961" s="37">
        <f>MAX(INDEX(AI$292:AI$303,$D1961)+AI1952*(1+$E1961),0.01)</f>
        <v/>
      </c>
      <c r="AJ1961" s="37">
        <f>MAX(INDEX(AJ$292:AJ$303,$D1961)+AJ1952*(1+$E1961),0.01)</f>
        <v/>
      </c>
      <c r="AK1961" s="37">
        <f>MAX(INDEX(AK$292:AK$303,$D1961)+AK1952*(1+$E1961),0.01)</f>
        <v/>
      </c>
      <c r="AL1961" s="37">
        <f>MAX(INDEX(AL$292:AL$303,$D1961)+AL1952*(1+$E1961),0.01)</f>
        <v/>
      </c>
      <c r="AM1961" s="37">
        <f>MAX(INDEX(AM$292:AM$303,$D1961)+AM1952*(1+$E1961),0.01)</f>
        <v/>
      </c>
      <c r="AN1961" s="37">
        <f>MAX(INDEX(AN$292:AN$303,$D1961)+AN1952*(1+$E1961),0.01)</f>
        <v/>
      </c>
      <c r="AO1961" s="37">
        <f>MAX(INDEX(AO$292:AO$303,$D1961)+AO1952*(1+$E1961),0.01)</f>
        <v/>
      </c>
      <c r="AP1961" s="37">
        <f>MAX(INDEX(AP$292:AP$303,$D1961)+AP1952*(1+$E1961),0.01)</f>
        <v/>
      </c>
      <c r="AQ1961" s="37">
        <f>MAX(INDEX(AQ$292:AQ$303,$D1961)+AQ1952*(1+$E1961),0.01)</f>
        <v/>
      </c>
      <c r="AR1961" s="37">
        <f>MAX(INDEX(AR$292:AR$303,$D1961)+AR1952*(1+$E1961),0.01)</f>
        <v/>
      </c>
      <c r="AS1961" s="37">
        <f>MAX(INDEX(AS$292:AS$303,$D1961)+AS1952*(1+$E1961),0.01)</f>
        <v/>
      </c>
      <c r="AT1961" s="37">
        <f>MAX(INDEX(AT$292:AT$303,$D1961)+AT1952*(1+$E1961),0.01)</f>
        <v/>
      </c>
      <c r="AU1961" s="37">
        <f>MAX(INDEX(AU$292:AU$303,$D1961)+AU1952*(1+$E1961),0.01)</f>
        <v/>
      </c>
      <c r="AV1961" s="37">
        <f>MAX(INDEX(AV$292:AV$303,$D1961)+AV1952*(1+$E1961),0.01)</f>
        <v/>
      </c>
      <c r="AW1961" s="37">
        <f>MAX(INDEX(AW$292:AW$303,$D1961)+AW1952*(1+$E1961),0.01)</f>
        <v/>
      </c>
      <c r="AX1961" s="37">
        <f>MAX(INDEX(AX$292:AX$303,$D1961)+AX1952*(1+$E1961),0.01)</f>
        <v/>
      </c>
      <c r="AY1961" s="40">
        <f>POSTTAX(INDEX(AY$292:AY$303,$D1961),AY1952,$E1961)</f>
        <v/>
      </c>
    </row>
    <row r="1962" hidden="1" outlineLevel="2">
      <c r="A1962" s="14" t="inlineStr">
        <is>
          <t>atp</t>
        </is>
      </c>
      <c r="B1962" s="14" t="inlineStr">
        <is>
          <t>gso</t>
        </is>
      </c>
      <c r="C1962" s="14" t="inlineStr">
        <is>
          <t>ftr</t>
        </is>
      </c>
      <c r="D1962" s="37">
        <f>INDEX(Inputs!$R$5:$R$132,MATCH($B1962&amp;"|"&amp;$C1962,Inputs!$A$5:$A$132,0))</f>
        <v/>
      </c>
      <c r="E1962" s="37">
        <f>INDEX(Inputs!$S$5:$S$132,MATCH($B1962&amp;"|"&amp;$C1962,Inputs!$A$5:$A$132,0))</f>
        <v/>
      </c>
      <c r="F1962" s="36" t="n"/>
      <c r="G1962" s="36" t="n"/>
      <c r="H1962" s="14">
        <f>INDEX(Variables!$B$5:$B$205,MATCH($A1962,Variables!$A$5:$A$205,0))&amp;IF($C1962="",""," | "&amp;INDEX(Mapping!$B$5:$B$26,MATCH($C1962,Mapping!$A$5:$A$26,0))&amp;" | "&amp;INDEX(Mapping!$B$30:$B$46,MATCH($B1962,Mapping!$A$30:$A$46,0)))</f>
        <v/>
      </c>
      <c r="I1962" s="14">
        <f>INDEX(Variables!$C$5:$C$205,MATCH($A1962,Variables!$A$5:$A$205,0))</f>
        <v/>
      </c>
      <c r="J1962" s="14">
        <f>INDEX(Variables!$E$5:$E$205,MATCH($A1962,Variables!$A$5:$A$205,0))</f>
        <v/>
      </c>
      <c r="K1962" s="11">
        <f>LOWER(Settings!$C$4)&amp;".mit."&amp;$A1962&amp;IF($C1962="","","."&amp;$C1962&amp;"."&amp;$B1962)&amp;IF(INDEX(Variables!$D$5:$D$205,MATCH($A1962,Variables!$A$5:$A$205,0))="","","."&amp;INDEX(Variables!$D$5:$D$205,MATCH($A1962,Variables!$A$5:$A$205,0)))&amp;"."&amp;K$5</f>
        <v/>
      </c>
      <c r="L1962" s="38">
        <f>MAX(INDEX(L$292:L$303,$D1962)+L1953*(1+$E1962),0.01)</f>
        <v/>
      </c>
      <c r="M1962" s="37">
        <f>MAX(INDEX(M$292:M$303,$D1962)+M1953*(1+$E1962),0.01)</f>
        <v/>
      </c>
      <c r="N1962" s="37">
        <f>MAX(INDEX(N$292:N$303,$D1962)+N1953*(1+$E1962),0.01)</f>
        <v/>
      </c>
      <c r="O1962" s="37">
        <f>MAX(INDEX(O$292:O$303,$D1962)+O1953*(1+$E1962),0.01)</f>
        <v/>
      </c>
      <c r="P1962" s="37">
        <f>MAX(INDEX(P$292:P$303,$D1962)+P1953*(1+$E1962),0.01)</f>
        <v/>
      </c>
      <c r="Q1962" s="37">
        <f>MAX(INDEX(Q$292:Q$303,$D1962)+Q1953*(1+$E1962),0.01)</f>
        <v/>
      </c>
      <c r="R1962" s="37">
        <f>MAX(INDEX(R$292:R$303,$D1962)+R1953*(1+$E1962),0.01)</f>
        <v/>
      </c>
      <c r="S1962" s="37">
        <f>MAX(INDEX(S$292:S$303,$D1962)+S1953*(1+$E1962),0.01)</f>
        <v/>
      </c>
      <c r="T1962" s="37">
        <f>MAX(INDEX(T$292:T$303,$D1962)+T1953*(1+$E1962),0.01)</f>
        <v/>
      </c>
      <c r="U1962" s="37">
        <f>MAX(INDEX(U$292:U$303,$D1962)+U1953*(1+$E1962),0.01)</f>
        <v/>
      </c>
      <c r="V1962" s="37">
        <f>MAX(INDEX(V$292:V$303,$D1962)+V1953*(1+$E1962),0.01)</f>
        <v/>
      </c>
      <c r="W1962" s="37">
        <f>MAX(INDEX(W$292:W$303,$D1962)+W1953*(1+$E1962),0.01)</f>
        <v/>
      </c>
      <c r="X1962" s="37">
        <f>MAX(INDEX(X$292:X$303,$D1962)+X1953*(1+$E1962),0.01)</f>
        <v/>
      </c>
      <c r="Y1962" s="37">
        <f>MAX(INDEX(Y$292:Y$303,$D1962)+Y1953*(1+$E1962),0.01)</f>
        <v/>
      </c>
      <c r="Z1962" s="37">
        <f>MAX(INDEX(Z$292:Z$303,$D1962)+Z1953*(1+$E1962),0.01)</f>
        <v/>
      </c>
      <c r="AA1962" s="37">
        <f>MAX(INDEX(AA$292:AA$303,$D1962)+AA1953*(1+$E1962),0.01)</f>
        <v/>
      </c>
      <c r="AB1962" s="37">
        <f>MAX(INDEX(AB$292:AB$303,$D1962)+AB1953*(1+$E1962),0.01)</f>
        <v/>
      </c>
      <c r="AC1962" s="37">
        <f>MAX(INDEX(AC$292:AC$303,$D1962)+AC1953*(1+$E1962),0.01)</f>
        <v/>
      </c>
      <c r="AD1962" s="40">
        <f>POSTTAX(INDEX(AD$292:AD$303,$D1962),AD1953,$E1962)</f>
        <v/>
      </c>
      <c r="AF1962" s="11">
        <f>LOWER(Settings!$C$4)&amp;".mit."&amp;$A1962&amp;IF($C1962="","","."&amp;$C1962&amp;"."&amp;$B1962)&amp;IF(INDEX(Variables!$D$5:$D$205,MATCH($A1962,Variables!$A$5:$A$205,0))="","","."&amp;INDEX(Variables!$D$5:$D$205,MATCH($A1962,Variables!$A$5:$A$205,0)))&amp;"."&amp;AF$5</f>
        <v/>
      </c>
      <c r="AG1962" s="38">
        <f>MAX(INDEX(AG$292:AG$303,$D1962)+AG1953*(1+$E1962),0.01)</f>
        <v/>
      </c>
      <c r="AH1962" s="37">
        <f>MAX(INDEX(AH$292:AH$303,$D1962)+AH1953*(1+$E1962),0.01)</f>
        <v/>
      </c>
      <c r="AI1962" s="37">
        <f>MAX(INDEX(AI$292:AI$303,$D1962)+AI1953*(1+$E1962),0.01)</f>
        <v/>
      </c>
      <c r="AJ1962" s="37">
        <f>MAX(INDEX(AJ$292:AJ$303,$D1962)+AJ1953*(1+$E1962),0.01)</f>
        <v/>
      </c>
      <c r="AK1962" s="37">
        <f>MAX(INDEX(AK$292:AK$303,$D1962)+AK1953*(1+$E1962),0.01)</f>
        <v/>
      </c>
      <c r="AL1962" s="37">
        <f>MAX(INDEX(AL$292:AL$303,$D1962)+AL1953*(1+$E1962),0.01)</f>
        <v/>
      </c>
      <c r="AM1962" s="37">
        <f>MAX(INDEX(AM$292:AM$303,$D1962)+AM1953*(1+$E1962),0.01)</f>
        <v/>
      </c>
      <c r="AN1962" s="37">
        <f>MAX(INDEX(AN$292:AN$303,$D1962)+AN1953*(1+$E1962),0.01)</f>
        <v/>
      </c>
      <c r="AO1962" s="37">
        <f>MAX(INDEX(AO$292:AO$303,$D1962)+AO1953*(1+$E1962),0.01)</f>
        <v/>
      </c>
      <c r="AP1962" s="37">
        <f>MAX(INDEX(AP$292:AP$303,$D1962)+AP1953*(1+$E1962),0.01)</f>
        <v/>
      </c>
      <c r="AQ1962" s="37">
        <f>MAX(INDEX(AQ$292:AQ$303,$D1962)+AQ1953*(1+$E1962),0.01)</f>
        <v/>
      </c>
      <c r="AR1962" s="37">
        <f>MAX(INDEX(AR$292:AR$303,$D1962)+AR1953*(1+$E1962),0.01)</f>
        <v/>
      </c>
      <c r="AS1962" s="37">
        <f>MAX(INDEX(AS$292:AS$303,$D1962)+AS1953*(1+$E1962),0.01)</f>
        <v/>
      </c>
      <c r="AT1962" s="37">
        <f>MAX(INDEX(AT$292:AT$303,$D1962)+AT1953*(1+$E1962),0.01)</f>
        <v/>
      </c>
      <c r="AU1962" s="37">
        <f>MAX(INDEX(AU$292:AU$303,$D1962)+AU1953*(1+$E1962),0.01)</f>
        <v/>
      </c>
      <c r="AV1962" s="37">
        <f>MAX(INDEX(AV$292:AV$303,$D1962)+AV1953*(1+$E1962),0.01)</f>
        <v/>
      </c>
      <c r="AW1962" s="37">
        <f>MAX(INDEX(AW$292:AW$303,$D1962)+AW1953*(1+$E1962),0.01)</f>
        <v/>
      </c>
      <c r="AX1962" s="37">
        <f>MAX(INDEX(AX$292:AX$303,$D1962)+AX1953*(1+$E1962),0.01)</f>
        <v/>
      </c>
      <c r="AY1962" s="40">
        <f>POSTTAX(INDEX(AY$292:AY$303,$D1962),AY1953,$E1962)</f>
        <v/>
      </c>
    </row>
    <row r="1963" hidden="1" outlineLevel="2">
      <c r="A1963" s="14" t="inlineStr">
        <is>
          <t>atp</t>
        </is>
      </c>
      <c r="B1963" s="14" t="inlineStr">
        <is>
          <t>die</t>
        </is>
      </c>
      <c r="C1963" s="14" t="inlineStr">
        <is>
          <t>ftr</t>
        </is>
      </c>
      <c r="D1963" s="37">
        <f>INDEX(Inputs!$R$5:$R$132,MATCH($B1963&amp;"|"&amp;$C1963,Inputs!$A$5:$A$132,0))</f>
        <v/>
      </c>
      <c r="E1963" s="37">
        <f>INDEX(Inputs!$S$5:$S$132,MATCH($B1963&amp;"|"&amp;$C1963,Inputs!$A$5:$A$132,0))</f>
        <v/>
      </c>
      <c r="F1963" s="36" t="n"/>
      <c r="G1963" s="36" t="n"/>
      <c r="H1963" s="14">
        <f>INDEX(Variables!$B$5:$B$205,MATCH($A1963,Variables!$A$5:$A$205,0))&amp;IF($C1963="",""," | "&amp;INDEX(Mapping!$B$5:$B$26,MATCH($C1963,Mapping!$A$5:$A$26,0))&amp;" | "&amp;INDEX(Mapping!$B$30:$B$46,MATCH($B1963,Mapping!$A$30:$A$46,0)))</f>
        <v/>
      </c>
      <c r="I1963" s="14">
        <f>INDEX(Variables!$C$5:$C$205,MATCH($A1963,Variables!$A$5:$A$205,0))</f>
        <v/>
      </c>
      <c r="J1963" s="14">
        <f>INDEX(Variables!$E$5:$E$205,MATCH($A1963,Variables!$A$5:$A$205,0))</f>
        <v/>
      </c>
      <c r="K1963" s="11">
        <f>LOWER(Settings!$C$4)&amp;".mit."&amp;$A1963&amp;IF($C1963="","","."&amp;$C1963&amp;"."&amp;$B1963)&amp;IF(INDEX(Variables!$D$5:$D$205,MATCH($A1963,Variables!$A$5:$A$205,0))="","","."&amp;INDEX(Variables!$D$5:$D$205,MATCH($A1963,Variables!$A$5:$A$205,0)))&amp;"."&amp;K$5</f>
        <v/>
      </c>
      <c r="L1963" s="38">
        <f>MAX(INDEX(L$292:L$303,$D1963)+L1954*(1+$E1963),0.01)</f>
        <v/>
      </c>
      <c r="M1963" s="37">
        <f>MAX(INDEX(M$292:M$303,$D1963)+M1954*(1+$E1963),0.01)</f>
        <v/>
      </c>
      <c r="N1963" s="37">
        <f>MAX(INDEX(N$292:N$303,$D1963)+N1954*(1+$E1963),0.01)</f>
        <v/>
      </c>
      <c r="O1963" s="37">
        <f>MAX(INDEX(O$292:O$303,$D1963)+O1954*(1+$E1963),0.01)</f>
        <v/>
      </c>
      <c r="P1963" s="37">
        <f>MAX(INDEX(P$292:P$303,$D1963)+P1954*(1+$E1963),0.01)</f>
        <v/>
      </c>
      <c r="Q1963" s="37">
        <f>MAX(INDEX(Q$292:Q$303,$D1963)+Q1954*(1+$E1963),0.01)</f>
        <v/>
      </c>
      <c r="R1963" s="37">
        <f>MAX(INDEX(R$292:R$303,$D1963)+R1954*(1+$E1963),0.01)</f>
        <v/>
      </c>
      <c r="S1963" s="37">
        <f>MAX(INDEX(S$292:S$303,$D1963)+S1954*(1+$E1963),0.01)</f>
        <v/>
      </c>
      <c r="T1963" s="37">
        <f>MAX(INDEX(T$292:T$303,$D1963)+T1954*(1+$E1963),0.01)</f>
        <v/>
      </c>
      <c r="U1963" s="37">
        <f>MAX(INDEX(U$292:U$303,$D1963)+U1954*(1+$E1963),0.01)</f>
        <v/>
      </c>
      <c r="V1963" s="37">
        <f>MAX(INDEX(V$292:V$303,$D1963)+V1954*(1+$E1963),0.01)</f>
        <v/>
      </c>
      <c r="W1963" s="37">
        <f>MAX(INDEX(W$292:W$303,$D1963)+W1954*(1+$E1963),0.01)</f>
        <v/>
      </c>
      <c r="X1963" s="37">
        <f>MAX(INDEX(X$292:X$303,$D1963)+X1954*(1+$E1963),0.01)</f>
        <v/>
      </c>
      <c r="Y1963" s="37">
        <f>MAX(INDEX(Y$292:Y$303,$D1963)+Y1954*(1+$E1963),0.01)</f>
        <v/>
      </c>
      <c r="Z1963" s="37">
        <f>MAX(INDEX(Z$292:Z$303,$D1963)+Z1954*(1+$E1963),0.01)</f>
        <v/>
      </c>
      <c r="AA1963" s="37">
        <f>MAX(INDEX(AA$292:AA$303,$D1963)+AA1954*(1+$E1963),0.01)</f>
        <v/>
      </c>
      <c r="AB1963" s="37">
        <f>MAX(INDEX(AB$292:AB$303,$D1963)+AB1954*(1+$E1963),0.01)</f>
        <v/>
      </c>
      <c r="AC1963" s="37">
        <f>MAX(INDEX(AC$292:AC$303,$D1963)+AC1954*(1+$E1963),0.01)</f>
        <v/>
      </c>
      <c r="AD1963" s="40">
        <f>POSTTAX(INDEX(AD$292:AD$303,$D1963),AD1954,$E1963)</f>
        <v/>
      </c>
      <c r="AF1963" s="11">
        <f>LOWER(Settings!$C$4)&amp;".mit."&amp;$A1963&amp;IF($C1963="","","."&amp;$C1963&amp;"."&amp;$B1963)&amp;IF(INDEX(Variables!$D$5:$D$205,MATCH($A1963,Variables!$A$5:$A$205,0))="","","."&amp;INDEX(Variables!$D$5:$D$205,MATCH($A1963,Variables!$A$5:$A$205,0)))&amp;"."&amp;AF$5</f>
        <v/>
      </c>
      <c r="AG1963" s="38">
        <f>MAX(INDEX(AG$292:AG$303,$D1963)+AG1954*(1+$E1963),0.01)</f>
        <v/>
      </c>
      <c r="AH1963" s="37">
        <f>MAX(INDEX(AH$292:AH$303,$D1963)+AH1954*(1+$E1963),0.01)</f>
        <v/>
      </c>
      <c r="AI1963" s="37">
        <f>MAX(INDEX(AI$292:AI$303,$D1963)+AI1954*(1+$E1963),0.01)</f>
        <v/>
      </c>
      <c r="AJ1963" s="37">
        <f>MAX(INDEX(AJ$292:AJ$303,$D1963)+AJ1954*(1+$E1963),0.01)</f>
        <v/>
      </c>
      <c r="AK1963" s="37">
        <f>MAX(INDEX(AK$292:AK$303,$D1963)+AK1954*(1+$E1963),0.01)</f>
        <v/>
      </c>
      <c r="AL1963" s="37">
        <f>MAX(INDEX(AL$292:AL$303,$D1963)+AL1954*(1+$E1963),0.01)</f>
        <v/>
      </c>
      <c r="AM1963" s="37">
        <f>MAX(INDEX(AM$292:AM$303,$D1963)+AM1954*(1+$E1963),0.01)</f>
        <v/>
      </c>
      <c r="AN1963" s="37">
        <f>MAX(INDEX(AN$292:AN$303,$D1963)+AN1954*(1+$E1963),0.01)</f>
        <v/>
      </c>
      <c r="AO1963" s="37">
        <f>MAX(INDEX(AO$292:AO$303,$D1963)+AO1954*(1+$E1963),0.01)</f>
        <v/>
      </c>
      <c r="AP1963" s="37">
        <f>MAX(INDEX(AP$292:AP$303,$D1963)+AP1954*(1+$E1963),0.01)</f>
        <v/>
      </c>
      <c r="AQ1963" s="37">
        <f>MAX(INDEX(AQ$292:AQ$303,$D1963)+AQ1954*(1+$E1963),0.01)</f>
        <v/>
      </c>
      <c r="AR1963" s="37">
        <f>MAX(INDEX(AR$292:AR$303,$D1963)+AR1954*(1+$E1963),0.01)</f>
        <v/>
      </c>
      <c r="AS1963" s="37">
        <f>MAX(INDEX(AS$292:AS$303,$D1963)+AS1954*(1+$E1963),0.01)</f>
        <v/>
      </c>
      <c r="AT1963" s="37">
        <f>MAX(INDEX(AT$292:AT$303,$D1963)+AT1954*(1+$E1963),0.01)</f>
        <v/>
      </c>
      <c r="AU1963" s="37">
        <f>MAX(INDEX(AU$292:AU$303,$D1963)+AU1954*(1+$E1963),0.01)</f>
        <v/>
      </c>
      <c r="AV1963" s="37">
        <f>MAX(INDEX(AV$292:AV$303,$D1963)+AV1954*(1+$E1963),0.01)</f>
        <v/>
      </c>
      <c r="AW1963" s="37">
        <f>MAX(INDEX(AW$292:AW$303,$D1963)+AW1954*(1+$E1963),0.01)</f>
        <v/>
      </c>
      <c r="AX1963" s="37">
        <f>MAX(INDEX(AX$292:AX$303,$D1963)+AX1954*(1+$E1963),0.01)</f>
        <v/>
      </c>
      <c r="AY1963" s="40">
        <f>POSTTAX(INDEX(AY$292:AY$303,$D1963),AY1954,$E1963)</f>
        <v/>
      </c>
    </row>
    <row r="1964" hidden="1" outlineLevel="2">
      <c r="A1964" s="14" t="inlineStr">
        <is>
          <t>atp</t>
        </is>
      </c>
      <c r="B1964" s="14" t="inlineStr">
        <is>
          <t>lpg</t>
        </is>
      </c>
      <c r="C1964" s="14" t="inlineStr">
        <is>
          <t>ftr</t>
        </is>
      </c>
      <c r="D1964" s="37">
        <f>INDEX(Inputs!$R$5:$R$132,MATCH($B1964&amp;"|"&amp;$C1964,Inputs!$A$5:$A$132,0))</f>
        <v/>
      </c>
      <c r="E1964" s="37">
        <f>INDEX(Inputs!$S$5:$S$132,MATCH($B1964&amp;"|"&amp;$C1964,Inputs!$A$5:$A$132,0))</f>
        <v/>
      </c>
      <c r="F1964" s="36" t="n"/>
      <c r="G1964" s="36" t="n"/>
      <c r="H1964" s="14">
        <f>INDEX(Variables!$B$5:$B$205,MATCH($A1964,Variables!$A$5:$A$205,0))&amp;IF($C1964="",""," | "&amp;INDEX(Mapping!$B$5:$B$26,MATCH($C1964,Mapping!$A$5:$A$26,0))&amp;" | "&amp;INDEX(Mapping!$B$30:$B$46,MATCH($B1964,Mapping!$A$30:$A$46,0)))</f>
        <v/>
      </c>
      <c r="I1964" s="14">
        <f>INDEX(Variables!$C$5:$C$205,MATCH($A1964,Variables!$A$5:$A$205,0))</f>
        <v/>
      </c>
      <c r="J1964" s="14">
        <f>INDEX(Variables!$E$5:$E$205,MATCH($A1964,Variables!$A$5:$A$205,0))</f>
        <v/>
      </c>
      <c r="K1964" s="11">
        <f>LOWER(Settings!$C$4)&amp;".mit."&amp;$A1964&amp;IF($C1964="","","."&amp;$C1964&amp;"."&amp;$B1964)&amp;IF(INDEX(Variables!$D$5:$D$205,MATCH($A1964,Variables!$A$5:$A$205,0))="","","."&amp;INDEX(Variables!$D$5:$D$205,MATCH($A1964,Variables!$A$5:$A$205,0)))&amp;"."&amp;K$5</f>
        <v/>
      </c>
      <c r="L1964" s="38">
        <f>MAX(INDEX(L$292:L$303,$D1964)+L1955*(1+$E1964),0.01)</f>
        <v/>
      </c>
      <c r="M1964" s="37">
        <f>MAX(INDEX(M$292:M$303,$D1964)+M1955*(1+$E1964),0.01)</f>
        <v/>
      </c>
      <c r="N1964" s="37">
        <f>MAX(INDEX(N$292:N$303,$D1964)+N1955*(1+$E1964),0.01)</f>
        <v/>
      </c>
      <c r="O1964" s="37">
        <f>MAX(INDEX(O$292:O$303,$D1964)+O1955*(1+$E1964),0.01)</f>
        <v/>
      </c>
      <c r="P1964" s="37">
        <f>MAX(INDEX(P$292:P$303,$D1964)+P1955*(1+$E1964),0.01)</f>
        <v/>
      </c>
      <c r="Q1964" s="37">
        <f>MAX(INDEX(Q$292:Q$303,$D1964)+Q1955*(1+$E1964),0.01)</f>
        <v/>
      </c>
      <c r="R1964" s="37">
        <f>MAX(INDEX(R$292:R$303,$D1964)+R1955*(1+$E1964),0.01)</f>
        <v/>
      </c>
      <c r="S1964" s="37">
        <f>MAX(INDEX(S$292:S$303,$D1964)+S1955*(1+$E1964),0.01)</f>
        <v/>
      </c>
      <c r="T1964" s="37">
        <f>MAX(INDEX(T$292:T$303,$D1964)+T1955*(1+$E1964),0.01)</f>
        <v/>
      </c>
      <c r="U1964" s="37">
        <f>MAX(INDEX(U$292:U$303,$D1964)+U1955*(1+$E1964),0.01)</f>
        <v/>
      </c>
      <c r="V1964" s="37">
        <f>MAX(INDEX(V$292:V$303,$D1964)+V1955*(1+$E1964),0.01)</f>
        <v/>
      </c>
      <c r="W1964" s="37">
        <f>MAX(INDEX(W$292:W$303,$D1964)+W1955*(1+$E1964),0.01)</f>
        <v/>
      </c>
      <c r="X1964" s="37">
        <f>MAX(INDEX(X$292:X$303,$D1964)+X1955*(1+$E1964),0.01)</f>
        <v/>
      </c>
      <c r="Y1964" s="37">
        <f>MAX(INDEX(Y$292:Y$303,$D1964)+Y1955*(1+$E1964),0.01)</f>
        <v/>
      </c>
      <c r="Z1964" s="37">
        <f>MAX(INDEX(Z$292:Z$303,$D1964)+Z1955*(1+$E1964),0.01)</f>
        <v/>
      </c>
      <c r="AA1964" s="37">
        <f>MAX(INDEX(AA$292:AA$303,$D1964)+AA1955*(1+$E1964),0.01)</f>
        <v/>
      </c>
      <c r="AB1964" s="37">
        <f>MAX(INDEX(AB$292:AB$303,$D1964)+AB1955*(1+$E1964),0.01)</f>
        <v/>
      </c>
      <c r="AC1964" s="37">
        <f>MAX(INDEX(AC$292:AC$303,$D1964)+AC1955*(1+$E1964),0.01)</f>
        <v/>
      </c>
      <c r="AD1964" s="40">
        <f>POSTTAX(INDEX(AD$292:AD$303,$D1964),AD1955,$E1964)</f>
        <v/>
      </c>
      <c r="AF1964" s="11">
        <f>LOWER(Settings!$C$4)&amp;".mit."&amp;$A1964&amp;IF($C1964="","","."&amp;$C1964&amp;"."&amp;$B1964)&amp;IF(INDEX(Variables!$D$5:$D$205,MATCH($A1964,Variables!$A$5:$A$205,0))="","","."&amp;INDEX(Variables!$D$5:$D$205,MATCH($A1964,Variables!$A$5:$A$205,0)))&amp;"."&amp;AF$5</f>
        <v/>
      </c>
      <c r="AG1964" s="38">
        <f>MAX(INDEX(AG$292:AG$303,$D1964)+AG1955*(1+$E1964),0.01)</f>
        <v/>
      </c>
      <c r="AH1964" s="37">
        <f>MAX(INDEX(AH$292:AH$303,$D1964)+AH1955*(1+$E1964),0.01)</f>
        <v/>
      </c>
      <c r="AI1964" s="37">
        <f>MAX(INDEX(AI$292:AI$303,$D1964)+AI1955*(1+$E1964),0.01)</f>
        <v/>
      </c>
      <c r="AJ1964" s="37">
        <f>MAX(INDEX(AJ$292:AJ$303,$D1964)+AJ1955*(1+$E1964),0.01)</f>
        <v/>
      </c>
      <c r="AK1964" s="37">
        <f>MAX(INDEX(AK$292:AK$303,$D1964)+AK1955*(1+$E1964),0.01)</f>
        <v/>
      </c>
      <c r="AL1964" s="37">
        <f>MAX(INDEX(AL$292:AL$303,$D1964)+AL1955*(1+$E1964),0.01)</f>
        <v/>
      </c>
      <c r="AM1964" s="37">
        <f>MAX(INDEX(AM$292:AM$303,$D1964)+AM1955*(1+$E1964),0.01)</f>
        <v/>
      </c>
      <c r="AN1964" s="37">
        <f>MAX(INDEX(AN$292:AN$303,$D1964)+AN1955*(1+$E1964),0.01)</f>
        <v/>
      </c>
      <c r="AO1964" s="37">
        <f>MAX(INDEX(AO$292:AO$303,$D1964)+AO1955*(1+$E1964),0.01)</f>
        <v/>
      </c>
      <c r="AP1964" s="37">
        <f>MAX(INDEX(AP$292:AP$303,$D1964)+AP1955*(1+$E1964),0.01)</f>
        <v/>
      </c>
      <c r="AQ1964" s="37">
        <f>MAX(INDEX(AQ$292:AQ$303,$D1964)+AQ1955*(1+$E1964),0.01)</f>
        <v/>
      </c>
      <c r="AR1964" s="37">
        <f>MAX(INDEX(AR$292:AR$303,$D1964)+AR1955*(1+$E1964),0.01)</f>
        <v/>
      </c>
      <c r="AS1964" s="37">
        <f>MAX(INDEX(AS$292:AS$303,$D1964)+AS1955*(1+$E1964),0.01)</f>
        <v/>
      </c>
      <c r="AT1964" s="37">
        <f>MAX(INDEX(AT$292:AT$303,$D1964)+AT1955*(1+$E1964),0.01)</f>
        <v/>
      </c>
      <c r="AU1964" s="37">
        <f>MAX(INDEX(AU$292:AU$303,$D1964)+AU1955*(1+$E1964),0.01)</f>
        <v/>
      </c>
      <c r="AV1964" s="37">
        <f>MAX(INDEX(AV$292:AV$303,$D1964)+AV1955*(1+$E1964),0.01)</f>
        <v/>
      </c>
      <c r="AW1964" s="37">
        <f>MAX(INDEX(AW$292:AW$303,$D1964)+AW1955*(1+$E1964),0.01)</f>
        <v/>
      </c>
      <c r="AX1964" s="37">
        <f>MAX(INDEX(AX$292:AX$303,$D1964)+AX1955*(1+$E1964),0.01)</f>
        <v/>
      </c>
      <c r="AY1964" s="40">
        <f>POSTTAX(INDEX(AY$292:AY$303,$D1964),AY1955,$E1964)</f>
        <v/>
      </c>
    </row>
    <row r="1965" hidden="1" outlineLevel="2">
      <c r="A1965" s="14" t="inlineStr">
        <is>
          <t>atp</t>
        </is>
      </c>
      <c r="B1965" s="14" t="inlineStr">
        <is>
          <t>ker</t>
        </is>
      </c>
      <c r="C1965" s="14" t="inlineStr">
        <is>
          <t>ftr</t>
        </is>
      </c>
      <c r="D1965" s="37">
        <f>INDEX(Inputs!$R$5:$R$132,MATCH($B1965&amp;"|"&amp;$C1965,Inputs!$A$5:$A$132,0))</f>
        <v/>
      </c>
      <c r="E1965" s="37">
        <f>INDEX(Inputs!$S$5:$S$132,MATCH($B1965&amp;"|"&amp;$C1965,Inputs!$A$5:$A$132,0))</f>
        <v/>
      </c>
      <c r="F1965" s="36" t="n"/>
      <c r="G1965" s="36" t="n"/>
      <c r="H1965" s="14">
        <f>INDEX(Variables!$B$5:$B$205,MATCH($A1965,Variables!$A$5:$A$205,0))&amp;IF($C1965="",""," | "&amp;INDEX(Mapping!$B$5:$B$26,MATCH($C1965,Mapping!$A$5:$A$26,0))&amp;" | "&amp;INDEX(Mapping!$B$30:$B$46,MATCH($B1965,Mapping!$A$30:$A$46,0)))</f>
        <v/>
      </c>
      <c r="I1965" s="14">
        <f>INDEX(Variables!$C$5:$C$205,MATCH($A1965,Variables!$A$5:$A$205,0))</f>
        <v/>
      </c>
      <c r="J1965" s="14">
        <f>INDEX(Variables!$E$5:$E$205,MATCH($A1965,Variables!$A$5:$A$205,0))</f>
        <v/>
      </c>
      <c r="K1965" s="11">
        <f>LOWER(Settings!$C$4)&amp;".mit."&amp;$A1965&amp;IF($C1965="","","."&amp;$C1965&amp;"."&amp;$B1965)&amp;IF(INDEX(Variables!$D$5:$D$205,MATCH($A1965,Variables!$A$5:$A$205,0))="","","."&amp;INDEX(Variables!$D$5:$D$205,MATCH($A1965,Variables!$A$5:$A$205,0)))&amp;"."&amp;K$5</f>
        <v/>
      </c>
      <c r="L1965" s="38">
        <f>MAX(INDEX(L$292:L$303,$D1965)+L1956*(1+$E1965),0.01)</f>
        <v/>
      </c>
      <c r="M1965" s="37">
        <f>MAX(INDEX(M$292:M$303,$D1965)+M1956*(1+$E1965),0.01)</f>
        <v/>
      </c>
      <c r="N1965" s="37">
        <f>MAX(INDEX(N$292:N$303,$D1965)+N1956*(1+$E1965),0.01)</f>
        <v/>
      </c>
      <c r="O1965" s="37">
        <f>MAX(INDEX(O$292:O$303,$D1965)+O1956*(1+$E1965),0.01)</f>
        <v/>
      </c>
      <c r="P1965" s="37">
        <f>MAX(INDEX(P$292:P$303,$D1965)+P1956*(1+$E1965),0.01)</f>
        <v/>
      </c>
      <c r="Q1965" s="37">
        <f>MAX(INDEX(Q$292:Q$303,$D1965)+Q1956*(1+$E1965),0.01)</f>
        <v/>
      </c>
      <c r="R1965" s="37">
        <f>MAX(INDEX(R$292:R$303,$D1965)+R1956*(1+$E1965),0.01)</f>
        <v/>
      </c>
      <c r="S1965" s="37">
        <f>MAX(INDEX(S$292:S$303,$D1965)+S1956*(1+$E1965),0.01)</f>
        <v/>
      </c>
      <c r="T1965" s="37">
        <f>MAX(INDEX(T$292:T$303,$D1965)+T1956*(1+$E1965),0.01)</f>
        <v/>
      </c>
      <c r="U1965" s="37">
        <f>MAX(INDEX(U$292:U$303,$D1965)+U1956*(1+$E1965),0.01)</f>
        <v/>
      </c>
      <c r="V1965" s="37">
        <f>MAX(INDEX(V$292:V$303,$D1965)+V1956*(1+$E1965),0.01)</f>
        <v/>
      </c>
      <c r="W1965" s="37">
        <f>MAX(INDEX(W$292:W$303,$D1965)+W1956*(1+$E1965),0.01)</f>
        <v/>
      </c>
      <c r="X1965" s="37">
        <f>MAX(INDEX(X$292:X$303,$D1965)+X1956*(1+$E1965),0.01)</f>
        <v/>
      </c>
      <c r="Y1965" s="37">
        <f>MAX(INDEX(Y$292:Y$303,$D1965)+Y1956*(1+$E1965),0.01)</f>
        <v/>
      </c>
      <c r="Z1965" s="37">
        <f>MAX(INDEX(Z$292:Z$303,$D1965)+Z1956*(1+$E1965),0.01)</f>
        <v/>
      </c>
      <c r="AA1965" s="37">
        <f>MAX(INDEX(AA$292:AA$303,$D1965)+AA1956*(1+$E1965),0.01)</f>
        <v/>
      </c>
      <c r="AB1965" s="37">
        <f>MAX(INDEX(AB$292:AB$303,$D1965)+AB1956*(1+$E1965),0.01)</f>
        <v/>
      </c>
      <c r="AC1965" s="37">
        <f>MAX(INDEX(AC$292:AC$303,$D1965)+AC1956*(1+$E1965),0.01)</f>
        <v/>
      </c>
      <c r="AD1965" s="40">
        <f>POSTTAX(INDEX(AD$292:AD$303,$D1965),AD1956,$E1965)</f>
        <v/>
      </c>
      <c r="AF1965" s="11">
        <f>LOWER(Settings!$C$4)&amp;".mit."&amp;$A1965&amp;IF($C1965="","","."&amp;$C1965&amp;"."&amp;$B1965)&amp;IF(INDEX(Variables!$D$5:$D$205,MATCH($A1965,Variables!$A$5:$A$205,0))="","","."&amp;INDEX(Variables!$D$5:$D$205,MATCH($A1965,Variables!$A$5:$A$205,0)))&amp;"."&amp;AF$5</f>
        <v/>
      </c>
      <c r="AG1965" s="38">
        <f>MAX(INDEX(AG$292:AG$303,$D1965)+AG1956*(1+$E1965),0.01)</f>
        <v/>
      </c>
      <c r="AH1965" s="37">
        <f>MAX(INDEX(AH$292:AH$303,$D1965)+AH1956*(1+$E1965),0.01)</f>
        <v/>
      </c>
      <c r="AI1965" s="37">
        <f>MAX(INDEX(AI$292:AI$303,$D1965)+AI1956*(1+$E1965),0.01)</f>
        <v/>
      </c>
      <c r="AJ1965" s="37">
        <f>MAX(INDEX(AJ$292:AJ$303,$D1965)+AJ1956*(1+$E1965),0.01)</f>
        <v/>
      </c>
      <c r="AK1965" s="37">
        <f>MAX(INDEX(AK$292:AK$303,$D1965)+AK1956*(1+$E1965),0.01)</f>
        <v/>
      </c>
      <c r="AL1965" s="37">
        <f>MAX(INDEX(AL$292:AL$303,$D1965)+AL1956*(1+$E1965),0.01)</f>
        <v/>
      </c>
      <c r="AM1965" s="37">
        <f>MAX(INDEX(AM$292:AM$303,$D1965)+AM1956*(1+$E1965),0.01)</f>
        <v/>
      </c>
      <c r="AN1965" s="37">
        <f>MAX(INDEX(AN$292:AN$303,$D1965)+AN1956*(1+$E1965),0.01)</f>
        <v/>
      </c>
      <c r="AO1965" s="37">
        <f>MAX(INDEX(AO$292:AO$303,$D1965)+AO1956*(1+$E1965),0.01)</f>
        <v/>
      </c>
      <c r="AP1965" s="37">
        <f>MAX(INDEX(AP$292:AP$303,$D1965)+AP1956*(1+$E1965),0.01)</f>
        <v/>
      </c>
      <c r="AQ1965" s="37">
        <f>MAX(INDEX(AQ$292:AQ$303,$D1965)+AQ1956*(1+$E1965),0.01)</f>
        <v/>
      </c>
      <c r="AR1965" s="37">
        <f>MAX(INDEX(AR$292:AR$303,$D1965)+AR1956*(1+$E1965),0.01)</f>
        <v/>
      </c>
      <c r="AS1965" s="37">
        <f>MAX(INDEX(AS$292:AS$303,$D1965)+AS1956*(1+$E1965),0.01)</f>
        <v/>
      </c>
      <c r="AT1965" s="37">
        <f>MAX(INDEX(AT$292:AT$303,$D1965)+AT1956*(1+$E1965),0.01)</f>
        <v/>
      </c>
      <c r="AU1965" s="37">
        <f>MAX(INDEX(AU$292:AU$303,$D1965)+AU1956*(1+$E1965),0.01)</f>
        <v/>
      </c>
      <c r="AV1965" s="37">
        <f>MAX(INDEX(AV$292:AV$303,$D1965)+AV1956*(1+$E1965),0.01)</f>
        <v/>
      </c>
      <c r="AW1965" s="37">
        <f>MAX(INDEX(AW$292:AW$303,$D1965)+AW1956*(1+$E1965),0.01)</f>
        <v/>
      </c>
      <c r="AX1965" s="37">
        <f>MAX(INDEX(AX$292:AX$303,$D1965)+AX1956*(1+$E1965),0.01)</f>
        <v/>
      </c>
      <c r="AY1965" s="40">
        <f>POSTTAX(INDEX(AY$292:AY$303,$D1965),AY1956,$E1965)</f>
        <v/>
      </c>
    </row>
    <row r="1966" hidden="1" outlineLevel="2">
      <c r="A1966" s="14" t="inlineStr">
        <is>
          <t>atp</t>
        </is>
      </c>
      <c r="B1966" s="14" t="inlineStr">
        <is>
          <t>oop</t>
        </is>
      </c>
      <c r="C1966" s="14" t="inlineStr">
        <is>
          <t>ftr</t>
        </is>
      </c>
      <c r="D1966" s="37">
        <f>INDEX(Inputs!$R$5:$R$132,MATCH($B1966&amp;"|"&amp;$C1966,Inputs!$A$5:$A$132,0))</f>
        <v/>
      </c>
      <c r="E1966" s="37">
        <f>INDEX(Inputs!$S$5:$S$132,MATCH($B1966&amp;"|"&amp;$C1966,Inputs!$A$5:$A$132,0))</f>
        <v/>
      </c>
      <c r="F1966" s="36" t="n"/>
      <c r="G1966" s="36" t="n"/>
      <c r="H1966" s="14">
        <f>INDEX(Variables!$B$5:$B$205,MATCH($A1966,Variables!$A$5:$A$205,0))&amp;IF($C1966="",""," | "&amp;INDEX(Mapping!$B$5:$B$26,MATCH($C1966,Mapping!$A$5:$A$26,0))&amp;" | "&amp;INDEX(Mapping!$B$30:$B$46,MATCH($B1966,Mapping!$A$30:$A$46,0)))</f>
        <v/>
      </c>
      <c r="I1966" s="14">
        <f>INDEX(Variables!$C$5:$C$205,MATCH($A1966,Variables!$A$5:$A$205,0))</f>
        <v/>
      </c>
      <c r="J1966" s="14">
        <f>INDEX(Variables!$E$5:$E$205,MATCH($A1966,Variables!$A$5:$A$205,0))</f>
        <v/>
      </c>
      <c r="K1966" s="11">
        <f>LOWER(Settings!$C$4)&amp;".mit."&amp;$A1966&amp;IF($C1966="","","."&amp;$C1966&amp;"."&amp;$B1966)&amp;IF(INDEX(Variables!$D$5:$D$205,MATCH($A1966,Variables!$A$5:$A$205,0))="","","."&amp;INDEX(Variables!$D$5:$D$205,MATCH($A1966,Variables!$A$5:$A$205,0)))&amp;"."&amp;K$5</f>
        <v/>
      </c>
      <c r="L1966" s="38">
        <f>MAX(INDEX(L$292:L$303,$D1966)+L1957*(1+$E1966),0.01)</f>
        <v/>
      </c>
      <c r="M1966" s="37">
        <f>MAX(INDEX(M$292:M$303,$D1966)+M1957*(1+$E1966),0.01)</f>
        <v/>
      </c>
      <c r="N1966" s="37">
        <f>MAX(INDEX(N$292:N$303,$D1966)+N1957*(1+$E1966),0.01)</f>
        <v/>
      </c>
      <c r="O1966" s="37">
        <f>MAX(INDEX(O$292:O$303,$D1966)+O1957*(1+$E1966),0.01)</f>
        <v/>
      </c>
      <c r="P1966" s="37">
        <f>MAX(INDEX(P$292:P$303,$D1966)+P1957*(1+$E1966),0.01)</f>
        <v/>
      </c>
      <c r="Q1966" s="37">
        <f>MAX(INDEX(Q$292:Q$303,$D1966)+Q1957*(1+$E1966),0.01)</f>
        <v/>
      </c>
      <c r="R1966" s="37">
        <f>MAX(INDEX(R$292:R$303,$D1966)+R1957*(1+$E1966),0.01)</f>
        <v/>
      </c>
      <c r="S1966" s="37">
        <f>MAX(INDEX(S$292:S$303,$D1966)+S1957*(1+$E1966),0.01)</f>
        <v/>
      </c>
      <c r="T1966" s="37">
        <f>MAX(INDEX(T$292:T$303,$D1966)+T1957*(1+$E1966),0.01)</f>
        <v/>
      </c>
      <c r="U1966" s="37">
        <f>MAX(INDEX(U$292:U$303,$D1966)+U1957*(1+$E1966),0.01)</f>
        <v/>
      </c>
      <c r="V1966" s="37">
        <f>MAX(INDEX(V$292:V$303,$D1966)+V1957*(1+$E1966),0.01)</f>
        <v/>
      </c>
      <c r="W1966" s="37">
        <f>MAX(INDEX(W$292:W$303,$D1966)+W1957*(1+$E1966),0.01)</f>
        <v/>
      </c>
      <c r="X1966" s="37">
        <f>MAX(INDEX(X$292:X$303,$D1966)+X1957*(1+$E1966),0.01)</f>
        <v/>
      </c>
      <c r="Y1966" s="37">
        <f>MAX(INDEX(Y$292:Y$303,$D1966)+Y1957*(1+$E1966),0.01)</f>
        <v/>
      </c>
      <c r="Z1966" s="37">
        <f>MAX(INDEX(Z$292:Z$303,$D1966)+Z1957*(1+$E1966),0.01)</f>
        <v/>
      </c>
      <c r="AA1966" s="37">
        <f>MAX(INDEX(AA$292:AA$303,$D1966)+AA1957*(1+$E1966),0.01)</f>
        <v/>
      </c>
      <c r="AB1966" s="37">
        <f>MAX(INDEX(AB$292:AB$303,$D1966)+AB1957*(1+$E1966),0.01)</f>
        <v/>
      </c>
      <c r="AC1966" s="37">
        <f>MAX(INDEX(AC$292:AC$303,$D1966)+AC1957*(1+$E1966),0.01)</f>
        <v/>
      </c>
      <c r="AD1966" s="40">
        <f>POSTTAX(INDEX(AD$292:AD$303,$D1966),AD1957,$E1966)</f>
        <v/>
      </c>
      <c r="AF1966" s="11">
        <f>LOWER(Settings!$C$4)&amp;".mit."&amp;$A1966&amp;IF($C1966="","","."&amp;$C1966&amp;"."&amp;$B1966)&amp;IF(INDEX(Variables!$D$5:$D$205,MATCH($A1966,Variables!$A$5:$A$205,0))="","","."&amp;INDEX(Variables!$D$5:$D$205,MATCH($A1966,Variables!$A$5:$A$205,0)))&amp;"."&amp;AF$5</f>
        <v/>
      </c>
      <c r="AG1966" s="38">
        <f>MAX(INDEX(AG$292:AG$303,$D1966)+AG1957*(1+$E1966),0.01)</f>
        <v/>
      </c>
      <c r="AH1966" s="37">
        <f>MAX(INDEX(AH$292:AH$303,$D1966)+AH1957*(1+$E1966),0.01)</f>
        <v/>
      </c>
      <c r="AI1966" s="37">
        <f>MAX(INDEX(AI$292:AI$303,$D1966)+AI1957*(1+$E1966),0.01)</f>
        <v/>
      </c>
      <c r="AJ1966" s="37">
        <f>MAX(INDEX(AJ$292:AJ$303,$D1966)+AJ1957*(1+$E1966),0.01)</f>
        <v/>
      </c>
      <c r="AK1966" s="37">
        <f>MAX(INDEX(AK$292:AK$303,$D1966)+AK1957*(1+$E1966),0.01)</f>
        <v/>
      </c>
      <c r="AL1966" s="37">
        <f>MAX(INDEX(AL$292:AL$303,$D1966)+AL1957*(1+$E1966),0.01)</f>
        <v/>
      </c>
      <c r="AM1966" s="37">
        <f>MAX(INDEX(AM$292:AM$303,$D1966)+AM1957*(1+$E1966),0.01)</f>
        <v/>
      </c>
      <c r="AN1966" s="37">
        <f>MAX(INDEX(AN$292:AN$303,$D1966)+AN1957*(1+$E1966),0.01)</f>
        <v/>
      </c>
      <c r="AO1966" s="37">
        <f>MAX(INDEX(AO$292:AO$303,$D1966)+AO1957*(1+$E1966),0.01)</f>
        <v/>
      </c>
      <c r="AP1966" s="37">
        <f>MAX(INDEX(AP$292:AP$303,$D1966)+AP1957*(1+$E1966),0.01)</f>
        <v/>
      </c>
      <c r="AQ1966" s="37">
        <f>MAX(INDEX(AQ$292:AQ$303,$D1966)+AQ1957*(1+$E1966),0.01)</f>
        <v/>
      </c>
      <c r="AR1966" s="37">
        <f>MAX(INDEX(AR$292:AR$303,$D1966)+AR1957*(1+$E1966),0.01)</f>
        <v/>
      </c>
      <c r="AS1966" s="37">
        <f>MAX(INDEX(AS$292:AS$303,$D1966)+AS1957*(1+$E1966),0.01)</f>
        <v/>
      </c>
      <c r="AT1966" s="37">
        <f>MAX(INDEX(AT$292:AT$303,$D1966)+AT1957*(1+$E1966),0.01)</f>
        <v/>
      </c>
      <c r="AU1966" s="37">
        <f>MAX(INDEX(AU$292:AU$303,$D1966)+AU1957*(1+$E1966),0.01)</f>
        <v/>
      </c>
      <c r="AV1966" s="37">
        <f>MAX(INDEX(AV$292:AV$303,$D1966)+AV1957*(1+$E1966),0.01)</f>
        <v/>
      </c>
      <c r="AW1966" s="37">
        <f>MAX(INDEX(AW$292:AW$303,$D1966)+AW1957*(1+$E1966),0.01)</f>
        <v/>
      </c>
      <c r="AX1966" s="37">
        <f>MAX(INDEX(AX$292:AX$303,$D1966)+AX1957*(1+$E1966),0.01)</f>
        <v/>
      </c>
      <c r="AY1966" s="40">
        <f>POSTTAX(INDEX(AY$292:AY$303,$D1966),AY1957,$E1966)</f>
        <v/>
      </c>
    </row>
    <row r="1967" hidden="1" outlineLevel="2">
      <c r="A1967" s="14" t="inlineStr">
        <is>
          <t>atp</t>
        </is>
      </c>
      <c r="B1967" s="14" t="inlineStr">
        <is>
          <t>bio</t>
        </is>
      </c>
      <c r="C1967" s="14" t="inlineStr">
        <is>
          <t>ftr</t>
        </is>
      </c>
      <c r="D1967" s="37">
        <f>INDEX(Inputs!$R$5:$R$132,MATCH($B1967&amp;"|"&amp;$C1967,Inputs!$A$5:$A$132,0))</f>
        <v/>
      </c>
      <c r="E1967" s="37">
        <f>INDEX(Inputs!$S$5:$S$132,MATCH($B1967&amp;"|"&amp;$C1967,Inputs!$A$5:$A$132,0))</f>
        <v/>
      </c>
      <c r="F1967" s="36" t="n"/>
      <c r="G1967" s="36" t="n"/>
      <c r="H1967" s="14">
        <f>INDEX(Variables!$B$5:$B$205,MATCH($A1967,Variables!$A$5:$A$205,0))&amp;IF($C1967="",""," | "&amp;INDEX(Mapping!$B$5:$B$26,MATCH($C1967,Mapping!$A$5:$A$26,0))&amp;" | "&amp;INDEX(Mapping!$B$30:$B$46,MATCH($B1967,Mapping!$A$30:$A$46,0)))</f>
        <v/>
      </c>
      <c r="I1967" s="14">
        <f>INDEX(Variables!$C$5:$C$205,MATCH($A1967,Variables!$A$5:$A$205,0))</f>
        <v/>
      </c>
      <c r="J1967" s="14">
        <f>INDEX(Variables!$E$5:$E$205,MATCH($A1967,Variables!$A$5:$A$205,0))</f>
        <v/>
      </c>
      <c r="K1967" s="11">
        <f>LOWER(Settings!$C$4)&amp;".mit."&amp;$A1967&amp;IF($C1967="","","."&amp;$C1967&amp;"."&amp;$B1967)&amp;IF(INDEX(Variables!$D$5:$D$205,MATCH($A1967,Variables!$A$5:$A$205,0))="","","."&amp;INDEX(Variables!$D$5:$D$205,MATCH($A1967,Variables!$A$5:$A$205,0)))&amp;"."&amp;K$5</f>
        <v/>
      </c>
      <c r="L1967" s="38">
        <f>MAX(INDEX(L$292:L$303,$D1967)+L1958*(1+$E1967),0.01)</f>
        <v/>
      </c>
      <c r="M1967" s="37">
        <f>MAX(INDEX(M$292:M$303,$D1967)+M1958*(1+$E1967),0.01)</f>
        <v/>
      </c>
      <c r="N1967" s="37">
        <f>MAX(INDEX(N$292:N$303,$D1967)+N1958*(1+$E1967),0.01)</f>
        <v/>
      </c>
      <c r="O1967" s="37">
        <f>MAX(INDEX(O$292:O$303,$D1967)+O1958*(1+$E1967),0.01)</f>
        <v/>
      </c>
      <c r="P1967" s="37">
        <f>MAX(INDEX(P$292:P$303,$D1967)+P1958*(1+$E1967),0.01)</f>
        <v/>
      </c>
      <c r="Q1967" s="37">
        <f>MAX(INDEX(Q$292:Q$303,$D1967)+Q1958*(1+$E1967),0.01)</f>
        <v/>
      </c>
      <c r="R1967" s="37">
        <f>MAX(INDEX(R$292:R$303,$D1967)+R1958*(1+$E1967),0.01)</f>
        <v/>
      </c>
      <c r="S1967" s="37">
        <f>MAX(INDEX(S$292:S$303,$D1967)+S1958*(1+$E1967),0.01)</f>
        <v/>
      </c>
      <c r="T1967" s="37">
        <f>MAX(INDEX(T$292:T$303,$D1967)+T1958*(1+$E1967),0.01)</f>
        <v/>
      </c>
      <c r="U1967" s="37">
        <f>MAX(INDEX(U$292:U$303,$D1967)+U1958*(1+$E1967),0.01)</f>
        <v/>
      </c>
      <c r="V1967" s="37">
        <f>MAX(INDEX(V$292:V$303,$D1967)+V1958*(1+$E1967),0.01)</f>
        <v/>
      </c>
      <c r="W1967" s="37">
        <f>MAX(INDEX(W$292:W$303,$D1967)+W1958*(1+$E1967),0.01)</f>
        <v/>
      </c>
      <c r="X1967" s="37">
        <f>MAX(INDEX(X$292:X$303,$D1967)+X1958*(1+$E1967),0.01)</f>
        <v/>
      </c>
      <c r="Y1967" s="37">
        <f>MAX(INDEX(Y$292:Y$303,$D1967)+Y1958*(1+$E1967),0.01)</f>
        <v/>
      </c>
      <c r="Z1967" s="37">
        <f>MAX(INDEX(Z$292:Z$303,$D1967)+Z1958*(1+$E1967),0.01)</f>
        <v/>
      </c>
      <c r="AA1967" s="37">
        <f>MAX(INDEX(AA$292:AA$303,$D1967)+AA1958*(1+$E1967),0.01)</f>
        <v/>
      </c>
      <c r="AB1967" s="37">
        <f>MAX(INDEX(AB$292:AB$303,$D1967)+AB1958*(1+$E1967),0.01)</f>
        <v/>
      </c>
      <c r="AC1967" s="37">
        <f>MAX(INDEX(AC$292:AC$303,$D1967)+AC1958*(1+$E1967),0.01)</f>
        <v/>
      </c>
      <c r="AD1967" s="40">
        <f>POSTTAX(INDEX(AD$292:AD$303,$D1967),AD1958,$E1967)</f>
        <v/>
      </c>
      <c r="AF1967" s="11">
        <f>LOWER(Settings!$C$4)&amp;".mit."&amp;$A1967&amp;IF($C1967="","","."&amp;$C1967&amp;"."&amp;$B1967)&amp;IF(INDEX(Variables!$D$5:$D$205,MATCH($A1967,Variables!$A$5:$A$205,0))="","","."&amp;INDEX(Variables!$D$5:$D$205,MATCH($A1967,Variables!$A$5:$A$205,0)))&amp;"."&amp;AF$5</f>
        <v/>
      </c>
      <c r="AG1967" s="38">
        <f>MAX(INDEX(AG$292:AG$303,$D1967)+AG1958*(1+$E1967),0.01)</f>
        <v/>
      </c>
      <c r="AH1967" s="37">
        <f>MAX(INDEX(AH$292:AH$303,$D1967)+AH1958*(1+$E1967),0.01)</f>
        <v/>
      </c>
      <c r="AI1967" s="37">
        <f>MAX(INDEX(AI$292:AI$303,$D1967)+AI1958*(1+$E1967),0.01)</f>
        <v/>
      </c>
      <c r="AJ1967" s="37">
        <f>MAX(INDEX(AJ$292:AJ$303,$D1967)+AJ1958*(1+$E1967),0.01)</f>
        <v/>
      </c>
      <c r="AK1967" s="37">
        <f>MAX(INDEX(AK$292:AK$303,$D1967)+AK1958*(1+$E1967),0.01)</f>
        <v/>
      </c>
      <c r="AL1967" s="37">
        <f>MAX(INDEX(AL$292:AL$303,$D1967)+AL1958*(1+$E1967),0.01)</f>
        <v/>
      </c>
      <c r="AM1967" s="37">
        <f>MAX(INDEX(AM$292:AM$303,$D1967)+AM1958*(1+$E1967),0.01)</f>
        <v/>
      </c>
      <c r="AN1967" s="37">
        <f>MAX(INDEX(AN$292:AN$303,$D1967)+AN1958*(1+$E1967),0.01)</f>
        <v/>
      </c>
      <c r="AO1967" s="37">
        <f>MAX(INDEX(AO$292:AO$303,$D1967)+AO1958*(1+$E1967),0.01)</f>
        <v/>
      </c>
      <c r="AP1967" s="37">
        <f>MAX(INDEX(AP$292:AP$303,$D1967)+AP1958*(1+$E1967),0.01)</f>
        <v/>
      </c>
      <c r="AQ1967" s="37">
        <f>MAX(INDEX(AQ$292:AQ$303,$D1967)+AQ1958*(1+$E1967),0.01)</f>
        <v/>
      </c>
      <c r="AR1967" s="37">
        <f>MAX(INDEX(AR$292:AR$303,$D1967)+AR1958*(1+$E1967),0.01)</f>
        <v/>
      </c>
      <c r="AS1967" s="37">
        <f>MAX(INDEX(AS$292:AS$303,$D1967)+AS1958*(1+$E1967),0.01)</f>
        <v/>
      </c>
      <c r="AT1967" s="37">
        <f>MAX(INDEX(AT$292:AT$303,$D1967)+AT1958*(1+$E1967),0.01)</f>
        <v/>
      </c>
      <c r="AU1967" s="37">
        <f>MAX(INDEX(AU$292:AU$303,$D1967)+AU1958*(1+$E1967),0.01)</f>
        <v/>
      </c>
      <c r="AV1967" s="37">
        <f>MAX(INDEX(AV$292:AV$303,$D1967)+AV1958*(1+$E1967),0.01)</f>
        <v/>
      </c>
      <c r="AW1967" s="37">
        <f>MAX(INDEX(AW$292:AW$303,$D1967)+AW1958*(1+$E1967),0.01)</f>
        <v/>
      </c>
      <c r="AX1967" s="37">
        <f>MAX(INDEX(AX$292:AX$303,$D1967)+AX1958*(1+$E1967),0.01)</f>
        <v/>
      </c>
      <c r="AY1967" s="40">
        <f>POSTTAX(INDEX(AY$292:AY$303,$D1967),AY1958,$E1967)</f>
        <v/>
      </c>
    </row>
    <row r="1968" hidden="1" outlineLevel="2"/>
    <row r="1969" hidden="1" outlineLevel="2">
      <c r="A1969" s="14" t="inlineStr">
        <is>
          <t>shp</t>
        </is>
      </c>
      <c r="B1969" s="14" t="inlineStr">
        <is>
          <t>coa</t>
        </is>
      </c>
      <c r="C1969" s="14" t="inlineStr">
        <is>
          <t>ftr</t>
        </is>
      </c>
      <c r="D1969" s="37">
        <f>INDEX(Inputs!$M$5:$M$132,MATCH($B1969&amp;"|"&amp;$C1969,Inputs!$A$5:$A$132,0))</f>
        <v/>
      </c>
      <c r="E1969" s="37">
        <f>INDEX(Inputs!$T$5:$T$132,MATCH($B1969&amp;"|"&amp;$C1969,Inputs!$A$5:$A$132,0))</f>
        <v/>
      </c>
      <c r="F1969" s="37">
        <f>INDEX(Inputs!$K$5:$K$132,MATCH($B1969&amp;"|"&amp;$C1969,Inputs!$A$5:$A$132,0))</f>
        <v/>
      </c>
      <c r="G1969" s="36" t="n"/>
      <c r="H1969" s="14">
        <f>INDEX(Variables!$B$5:$B$205,MATCH($A1969,Variables!$A$5:$A$205,0))&amp;IF($C1969="",""," | "&amp;INDEX(Mapping!$B$5:$B$26,MATCH($C1969,Mapping!$A$5:$A$26,0))&amp;" | "&amp;INDEX(Mapping!$B$30:$B$46,MATCH($B1969,Mapping!$A$30:$A$46,0)))</f>
        <v/>
      </c>
      <c r="I1969" s="14">
        <f>INDEX(Variables!$C$5:$C$205,MATCH($A1969,Variables!$A$5:$A$205,0))</f>
        <v/>
      </c>
      <c r="J1969" s="14">
        <f>INDEX(Variables!$E$5:$E$205,MATCH($A1969,Variables!$A$5:$A$205,0))</f>
        <v/>
      </c>
      <c r="K1969" s="11">
        <f>LOWER(Settings!$C$4)&amp;".mit."&amp;$A1969&amp;IF($C1969="","","."&amp;$C1969&amp;"."&amp;$B1969)&amp;IF(INDEX(Variables!$D$5:$D$205,MATCH($A1969,Variables!$A$5:$A$205,0))="","","."&amp;INDEX(Variables!$D$5:$D$205,MATCH($A1969,Variables!$A$5:$A$205,0)))&amp;"."&amp;K$5</f>
        <v/>
      </c>
      <c r="L1969" s="38">
        <f>(INDEX(L$235:L$238,$D1969)*INDEX(L$239:L$255,$F1969)+L$194*INDEX(L$121:L$137,$F1969)*INDEX(L$151:L$167,$F1969))*$E1969</f>
        <v/>
      </c>
      <c r="M1969" s="37">
        <f>(INDEX(M$235:M$238,$D1969)*INDEX(M$239:M$255,$F1969)+M$194*INDEX(M$121:M$137,$F1969)*INDEX(M$151:M$167,$F1969))*$E1969</f>
        <v/>
      </c>
      <c r="N1969" s="37">
        <f>(INDEX(N$235:N$238,$D1969)*INDEX(N$239:N$255,$F1969)+N$194*INDEX(N$121:N$137,$F1969)*INDEX(N$151:N$167,$F1969))*$E1969</f>
        <v/>
      </c>
      <c r="O1969" s="37">
        <f>(INDEX(O$235:O$238,$D1969)*INDEX(O$239:O$255,$F1969)+O$194*INDEX(O$121:O$137,$F1969)*INDEX(O$151:O$167,$F1969))*$E1969</f>
        <v/>
      </c>
      <c r="P1969" s="37">
        <f>(INDEX(P$235:P$238,$D1969)*INDEX(P$239:P$255,$F1969)+P$194*INDEX(P$121:P$137,$F1969)*INDEX(P$151:P$167,$F1969))*$E1969</f>
        <v/>
      </c>
      <c r="Q1969" s="37">
        <f>(INDEX(Q$235:Q$238,$D1969)*INDEX(Q$239:Q$255,$F1969)+Q$194*INDEX(Q$121:Q$137,$F1969)*INDEX(Q$151:Q$167,$F1969))*$E1969</f>
        <v/>
      </c>
      <c r="R1969" s="37">
        <f>(INDEX(R$235:R$238,$D1969)*INDEX(R$239:R$255,$F1969)+R$194*INDEX(R$121:R$137,$F1969)*INDEX(R$151:R$167,$F1969))*$E1969</f>
        <v/>
      </c>
      <c r="S1969" s="37">
        <f>(INDEX(S$235:S$238,$D1969)*INDEX(S$239:S$255,$F1969)+S$194*INDEX(S$121:S$137,$F1969)*INDEX(S$151:S$167,$F1969))*$E1969</f>
        <v/>
      </c>
      <c r="T1969" s="37">
        <f>(INDEX(T$235:T$238,$D1969)*INDEX(T$239:T$255,$F1969)+T$194*INDEX(T$121:T$137,$F1969)*INDEX(T$151:T$167,$F1969))*$E1969</f>
        <v/>
      </c>
      <c r="U1969" s="37">
        <f>(INDEX(U$235:U$238,$D1969)*INDEX(U$239:U$255,$F1969)+U$194*INDEX(U$121:U$137,$F1969)*INDEX(U$151:U$167,$F1969))*$E1969</f>
        <v/>
      </c>
      <c r="V1969" s="37">
        <f>(INDEX(V$235:V$238,$D1969)*INDEX(V$239:V$255,$F1969)+V$194*INDEX(V$121:V$137,$F1969)*INDEX(V$151:V$167,$F1969))*$E1969</f>
        <v/>
      </c>
      <c r="W1969" s="37">
        <f>(INDEX(W$235:W$238,$D1969)*INDEX(W$239:W$255,$F1969)+W$194*INDEX(W$121:W$137,$F1969)*INDEX(W$151:W$167,$F1969))*$E1969</f>
        <v/>
      </c>
      <c r="X1969" s="37">
        <f>(INDEX(X$235:X$238,$D1969)*INDEX(X$239:X$255,$F1969)+X$194*INDEX(X$121:X$137,$F1969)*INDEX(X$151:X$167,$F1969))*$E1969</f>
        <v/>
      </c>
      <c r="Y1969" s="37">
        <f>(INDEX(Y$235:Y$238,$D1969)*INDEX(Y$239:Y$255,$F1969)+Y$194*INDEX(Y$121:Y$137,$F1969)*INDEX(Y$151:Y$167,$F1969))*$E1969</f>
        <v/>
      </c>
      <c r="Z1969" s="37">
        <f>(INDEX(Z$235:Z$238,$D1969)*INDEX(Z$239:Z$255,$F1969)+Z$194*INDEX(Z$121:Z$137,$F1969)*INDEX(Z$151:Z$167,$F1969))*$E1969</f>
        <v/>
      </c>
      <c r="AA1969" s="37">
        <f>(INDEX(AA$235:AA$238,$D1969)*INDEX(AA$239:AA$255,$F1969)+AA$194*INDEX(AA$121:AA$137,$F1969)*INDEX(AA$151:AA$167,$F1969))*$E1969</f>
        <v/>
      </c>
      <c r="AB1969" s="37">
        <f>(INDEX(AB$235:AB$238,$D1969)*INDEX(AB$239:AB$255,$F1969)+AB$194*INDEX(AB$121:AB$137,$F1969)*INDEX(AB$151:AB$167,$F1969))*$E1969</f>
        <v/>
      </c>
      <c r="AC1969" s="37">
        <f>(INDEX(AC$235:AC$238,$D1969)*INDEX(AC$239:AC$255,$F1969)+AC$194*INDEX(AC$121:AC$137,$F1969)*INDEX(AC$151:AC$167,$F1969))*$E1969</f>
        <v/>
      </c>
      <c r="AD1969" s="40">
        <f>SHADOWEFF(INDEX(AD$235:AD$238,$D1969),INDEX(AD$239:AD$255,$F1969),AD$194,INDEX(AD$121:AD$137,$F1969),INDEX(AD$151:AD$167,$F1969),$E1969)</f>
        <v/>
      </c>
      <c r="AF1969" s="11">
        <f>LOWER(Settings!$C$4)&amp;".mit."&amp;$A1969&amp;IF($C1969="","","."&amp;$C1969&amp;"."&amp;$B1969)&amp;IF(INDEX(Variables!$D$5:$D$205,MATCH($A1969,Variables!$A$5:$A$205,0))="","","."&amp;INDEX(Variables!$D$5:$D$205,MATCH($A1969,Variables!$A$5:$A$205,0)))&amp;"."&amp;AF$5</f>
        <v/>
      </c>
      <c r="AG1969" s="38">
        <f>(INDEX(AG$235:AG$238,$D1969)*INDEX(AG$239:AG$255,$F1969)+AG$194*INDEX(AG$121:AG$137,$F1969)*INDEX(AG$151:AG$167,$F1969))*$E1969</f>
        <v/>
      </c>
      <c r="AH1969" s="37">
        <f>(INDEX(AH$235:AH$238,$D1969)*INDEX(AH$239:AH$255,$F1969)+AH$194*INDEX(AH$121:AH$137,$F1969)*INDEX(AH$151:AH$167,$F1969))*$E1969</f>
        <v/>
      </c>
      <c r="AI1969" s="37">
        <f>(INDEX(AI$235:AI$238,$D1969)*INDEX(AI$239:AI$255,$F1969)+AI$194*INDEX(AI$121:AI$137,$F1969)*INDEX(AI$151:AI$167,$F1969))*$E1969</f>
        <v/>
      </c>
      <c r="AJ1969" s="37">
        <f>(INDEX(AJ$235:AJ$238,$D1969)*INDEX(AJ$239:AJ$255,$F1969)+AJ$194*INDEX(AJ$121:AJ$137,$F1969)*INDEX(AJ$151:AJ$167,$F1969))*$E1969</f>
        <v/>
      </c>
      <c r="AK1969" s="37">
        <f>(INDEX(AK$235:AK$238,$D1969)*INDEX(AK$239:AK$255,$F1969)+AK$194*INDEX(AK$121:AK$137,$F1969)*INDEX(AK$151:AK$167,$F1969))*$E1969</f>
        <v/>
      </c>
      <c r="AL1969" s="37">
        <f>(INDEX(AL$235:AL$238,$D1969)*INDEX(AL$239:AL$255,$F1969)+AL$194*INDEX(AL$121:AL$137,$F1969)*INDEX(AL$151:AL$167,$F1969))*$E1969</f>
        <v/>
      </c>
      <c r="AM1969" s="37">
        <f>(INDEX(AM$235:AM$238,$D1969)*INDEX(AM$239:AM$255,$F1969)+AM$194*INDEX(AM$121:AM$137,$F1969)*INDEX(AM$151:AM$167,$F1969))*$E1969</f>
        <v/>
      </c>
      <c r="AN1969" s="37">
        <f>(INDEX(AN$235:AN$238,$D1969)*INDEX(AN$239:AN$255,$F1969)+AN$194*INDEX(AN$121:AN$137,$F1969)*INDEX(AN$151:AN$167,$F1969))*$E1969</f>
        <v/>
      </c>
      <c r="AO1969" s="37">
        <f>(INDEX(AO$235:AO$238,$D1969)*INDEX(AO$239:AO$255,$F1969)+AO$194*INDEX(AO$121:AO$137,$F1969)*INDEX(AO$151:AO$167,$F1969))*$E1969</f>
        <v/>
      </c>
      <c r="AP1969" s="37">
        <f>(INDEX(AP$235:AP$238,$D1969)*INDEX(AP$239:AP$255,$F1969)+AP$194*INDEX(AP$121:AP$137,$F1969)*INDEX(AP$151:AP$167,$F1969))*$E1969</f>
        <v/>
      </c>
      <c r="AQ1969" s="37">
        <f>(INDEX(AQ$235:AQ$238,$D1969)*INDEX(AQ$239:AQ$255,$F1969)+AQ$194*INDEX(AQ$121:AQ$137,$F1969)*INDEX(AQ$151:AQ$167,$F1969))*$E1969</f>
        <v/>
      </c>
      <c r="AR1969" s="37">
        <f>(INDEX(AR$235:AR$238,$D1969)*INDEX(AR$239:AR$255,$F1969)+AR$194*INDEX(AR$121:AR$137,$F1969)*INDEX(AR$151:AR$167,$F1969))*$E1969</f>
        <v/>
      </c>
      <c r="AS1969" s="37">
        <f>(INDEX(AS$235:AS$238,$D1969)*INDEX(AS$239:AS$255,$F1969)+AS$194*INDEX(AS$121:AS$137,$F1969)*INDEX(AS$151:AS$167,$F1969))*$E1969</f>
        <v/>
      </c>
      <c r="AT1969" s="37">
        <f>(INDEX(AT$235:AT$238,$D1969)*INDEX(AT$239:AT$255,$F1969)+AT$194*INDEX(AT$121:AT$137,$F1969)*INDEX(AT$151:AT$167,$F1969))*$E1969</f>
        <v/>
      </c>
      <c r="AU1969" s="37">
        <f>(INDEX(AU$235:AU$238,$D1969)*INDEX(AU$239:AU$255,$F1969)+AU$194*INDEX(AU$121:AU$137,$F1969)*INDEX(AU$151:AU$167,$F1969))*$E1969</f>
        <v/>
      </c>
      <c r="AV1969" s="37">
        <f>(INDEX(AV$235:AV$238,$D1969)*INDEX(AV$239:AV$255,$F1969)+AV$194*INDEX(AV$121:AV$137,$F1969)*INDEX(AV$151:AV$167,$F1969))*$E1969</f>
        <v/>
      </c>
      <c r="AW1969" s="37">
        <f>(INDEX(AW$235:AW$238,$D1969)*INDEX(AW$239:AW$255,$F1969)+AW$194*INDEX(AW$121:AW$137,$F1969)*INDEX(AW$151:AW$167,$F1969))*$E1969</f>
        <v/>
      </c>
      <c r="AX1969" s="37">
        <f>(INDEX(AX$235:AX$238,$D1969)*INDEX(AX$239:AX$255,$F1969)+AX$194*INDEX(AX$121:AX$137,$F1969)*INDEX(AX$151:AX$167,$F1969))*$E1969</f>
        <v/>
      </c>
      <c r="AY1969" s="40">
        <f>SHADOWEFF(INDEX(AY$235:AY$238,$D1969),INDEX(AY$239:AY$255,$F1969),AY$194,INDEX(AY$121:AY$137,$F1969),INDEX(AY$151:AY$167,$F1969),$E1969)</f>
        <v/>
      </c>
    </row>
    <row r="1970" hidden="1" outlineLevel="2">
      <c r="A1970" s="14" t="inlineStr">
        <is>
          <t>shp</t>
        </is>
      </c>
      <c r="B1970" s="14" t="inlineStr">
        <is>
          <t>nga</t>
        </is>
      </c>
      <c r="C1970" s="14" t="inlineStr">
        <is>
          <t>ftr</t>
        </is>
      </c>
      <c r="D1970" s="37">
        <f>INDEX(Inputs!$M$5:$M$132,MATCH($B1970&amp;"|"&amp;$C1970,Inputs!$A$5:$A$132,0))</f>
        <v/>
      </c>
      <c r="E1970" s="37">
        <f>INDEX(Inputs!$T$5:$T$132,MATCH($B1970&amp;"|"&amp;$C1970,Inputs!$A$5:$A$132,0))</f>
        <v/>
      </c>
      <c r="F1970" s="37">
        <f>INDEX(Inputs!$K$5:$K$132,MATCH($B1970&amp;"|"&amp;$C1970,Inputs!$A$5:$A$132,0))</f>
        <v/>
      </c>
      <c r="G1970" s="36" t="n"/>
      <c r="H1970" s="14">
        <f>INDEX(Variables!$B$5:$B$205,MATCH($A1970,Variables!$A$5:$A$205,0))&amp;IF($C1970="",""," | "&amp;INDEX(Mapping!$B$5:$B$26,MATCH($C1970,Mapping!$A$5:$A$26,0))&amp;" | "&amp;INDEX(Mapping!$B$30:$B$46,MATCH($B1970,Mapping!$A$30:$A$46,0)))</f>
        <v/>
      </c>
      <c r="I1970" s="14">
        <f>INDEX(Variables!$C$5:$C$205,MATCH($A1970,Variables!$A$5:$A$205,0))</f>
        <v/>
      </c>
      <c r="J1970" s="14">
        <f>INDEX(Variables!$E$5:$E$205,MATCH($A1970,Variables!$A$5:$A$205,0))</f>
        <v/>
      </c>
      <c r="K1970" s="11">
        <f>LOWER(Settings!$C$4)&amp;".mit."&amp;$A1970&amp;IF($C1970="","","."&amp;$C1970&amp;"."&amp;$B1970)&amp;IF(INDEX(Variables!$D$5:$D$205,MATCH($A1970,Variables!$A$5:$A$205,0))="","","."&amp;INDEX(Variables!$D$5:$D$205,MATCH($A1970,Variables!$A$5:$A$205,0)))&amp;"."&amp;K$5</f>
        <v/>
      </c>
      <c r="L1970" s="38">
        <f>(INDEX(L$235:L$238,$D1970)*INDEX(L$239:L$255,$F1970)+L$194*INDEX(L$121:L$137,$F1970)*INDEX(L$151:L$167,$F1970))*$E1970</f>
        <v/>
      </c>
      <c r="M1970" s="37">
        <f>(INDEX(M$235:M$238,$D1970)*INDEX(M$239:M$255,$F1970)+M$194*INDEX(M$121:M$137,$F1970)*INDEX(M$151:M$167,$F1970))*$E1970</f>
        <v/>
      </c>
      <c r="N1970" s="37">
        <f>(INDEX(N$235:N$238,$D1970)*INDEX(N$239:N$255,$F1970)+N$194*INDEX(N$121:N$137,$F1970)*INDEX(N$151:N$167,$F1970))*$E1970</f>
        <v/>
      </c>
      <c r="O1970" s="37">
        <f>(INDEX(O$235:O$238,$D1970)*INDEX(O$239:O$255,$F1970)+O$194*INDEX(O$121:O$137,$F1970)*INDEX(O$151:O$167,$F1970))*$E1970</f>
        <v/>
      </c>
      <c r="P1970" s="37">
        <f>(INDEX(P$235:P$238,$D1970)*INDEX(P$239:P$255,$F1970)+P$194*INDEX(P$121:P$137,$F1970)*INDEX(P$151:P$167,$F1970))*$E1970</f>
        <v/>
      </c>
      <c r="Q1970" s="37">
        <f>(INDEX(Q$235:Q$238,$D1970)*INDEX(Q$239:Q$255,$F1970)+Q$194*INDEX(Q$121:Q$137,$F1970)*INDEX(Q$151:Q$167,$F1970))*$E1970</f>
        <v/>
      </c>
      <c r="R1970" s="37">
        <f>(INDEX(R$235:R$238,$D1970)*INDEX(R$239:R$255,$F1970)+R$194*INDEX(R$121:R$137,$F1970)*INDEX(R$151:R$167,$F1970))*$E1970</f>
        <v/>
      </c>
      <c r="S1970" s="37">
        <f>(INDEX(S$235:S$238,$D1970)*INDEX(S$239:S$255,$F1970)+S$194*INDEX(S$121:S$137,$F1970)*INDEX(S$151:S$167,$F1970))*$E1970</f>
        <v/>
      </c>
      <c r="T1970" s="37">
        <f>(INDEX(T$235:T$238,$D1970)*INDEX(T$239:T$255,$F1970)+T$194*INDEX(T$121:T$137,$F1970)*INDEX(T$151:T$167,$F1970))*$E1970</f>
        <v/>
      </c>
      <c r="U1970" s="37">
        <f>(INDEX(U$235:U$238,$D1970)*INDEX(U$239:U$255,$F1970)+U$194*INDEX(U$121:U$137,$F1970)*INDEX(U$151:U$167,$F1970))*$E1970</f>
        <v/>
      </c>
      <c r="V1970" s="37">
        <f>(INDEX(V$235:V$238,$D1970)*INDEX(V$239:V$255,$F1970)+V$194*INDEX(V$121:V$137,$F1970)*INDEX(V$151:V$167,$F1970))*$E1970</f>
        <v/>
      </c>
      <c r="W1970" s="37">
        <f>(INDEX(W$235:W$238,$D1970)*INDEX(W$239:W$255,$F1970)+W$194*INDEX(W$121:W$137,$F1970)*INDEX(W$151:W$167,$F1970))*$E1970</f>
        <v/>
      </c>
      <c r="X1970" s="37">
        <f>(INDEX(X$235:X$238,$D1970)*INDEX(X$239:X$255,$F1970)+X$194*INDEX(X$121:X$137,$F1970)*INDEX(X$151:X$167,$F1970))*$E1970</f>
        <v/>
      </c>
      <c r="Y1970" s="37">
        <f>(INDEX(Y$235:Y$238,$D1970)*INDEX(Y$239:Y$255,$F1970)+Y$194*INDEX(Y$121:Y$137,$F1970)*INDEX(Y$151:Y$167,$F1970))*$E1970</f>
        <v/>
      </c>
      <c r="Z1970" s="37">
        <f>(INDEX(Z$235:Z$238,$D1970)*INDEX(Z$239:Z$255,$F1970)+Z$194*INDEX(Z$121:Z$137,$F1970)*INDEX(Z$151:Z$167,$F1970))*$E1970</f>
        <v/>
      </c>
      <c r="AA1970" s="37">
        <f>(INDEX(AA$235:AA$238,$D1970)*INDEX(AA$239:AA$255,$F1970)+AA$194*INDEX(AA$121:AA$137,$F1970)*INDEX(AA$151:AA$167,$F1970))*$E1970</f>
        <v/>
      </c>
      <c r="AB1970" s="37">
        <f>(INDEX(AB$235:AB$238,$D1970)*INDEX(AB$239:AB$255,$F1970)+AB$194*INDEX(AB$121:AB$137,$F1970)*INDEX(AB$151:AB$167,$F1970))*$E1970</f>
        <v/>
      </c>
      <c r="AC1970" s="37">
        <f>(INDEX(AC$235:AC$238,$D1970)*INDEX(AC$239:AC$255,$F1970)+AC$194*INDEX(AC$121:AC$137,$F1970)*INDEX(AC$151:AC$167,$F1970))*$E1970</f>
        <v/>
      </c>
      <c r="AD1970" s="40">
        <f>SHADOWEFF(INDEX(AD$235:AD$238,$D1970),INDEX(AD$239:AD$255,$F1970),AD$194,INDEX(AD$121:AD$137,$F1970),INDEX(AD$151:AD$167,$F1970),$E1970)</f>
        <v/>
      </c>
      <c r="AF1970" s="11">
        <f>LOWER(Settings!$C$4)&amp;".mit."&amp;$A1970&amp;IF($C1970="","","."&amp;$C1970&amp;"."&amp;$B1970)&amp;IF(INDEX(Variables!$D$5:$D$205,MATCH($A1970,Variables!$A$5:$A$205,0))="","","."&amp;INDEX(Variables!$D$5:$D$205,MATCH($A1970,Variables!$A$5:$A$205,0)))&amp;"."&amp;AF$5</f>
        <v/>
      </c>
      <c r="AG1970" s="38">
        <f>(INDEX(AG$235:AG$238,$D1970)*INDEX(AG$239:AG$255,$F1970)+AG$194*INDEX(AG$121:AG$137,$F1970)*INDEX(AG$151:AG$167,$F1970))*$E1970</f>
        <v/>
      </c>
      <c r="AH1970" s="37">
        <f>(INDEX(AH$235:AH$238,$D1970)*INDEX(AH$239:AH$255,$F1970)+AH$194*INDEX(AH$121:AH$137,$F1970)*INDEX(AH$151:AH$167,$F1970))*$E1970</f>
        <v/>
      </c>
      <c r="AI1970" s="37">
        <f>(INDEX(AI$235:AI$238,$D1970)*INDEX(AI$239:AI$255,$F1970)+AI$194*INDEX(AI$121:AI$137,$F1970)*INDEX(AI$151:AI$167,$F1970))*$E1970</f>
        <v/>
      </c>
      <c r="AJ1970" s="37">
        <f>(INDEX(AJ$235:AJ$238,$D1970)*INDEX(AJ$239:AJ$255,$F1970)+AJ$194*INDEX(AJ$121:AJ$137,$F1970)*INDEX(AJ$151:AJ$167,$F1970))*$E1970</f>
        <v/>
      </c>
      <c r="AK1970" s="37">
        <f>(INDEX(AK$235:AK$238,$D1970)*INDEX(AK$239:AK$255,$F1970)+AK$194*INDEX(AK$121:AK$137,$F1970)*INDEX(AK$151:AK$167,$F1970))*$E1970</f>
        <v/>
      </c>
      <c r="AL1970" s="37">
        <f>(INDEX(AL$235:AL$238,$D1970)*INDEX(AL$239:AL$255,$F1970)+AL$194*INDEX(AL$121:AL$137,$F1970)*INDEX(AL$151:AL$167,$F1970))*$E1970</f>
        <v/>
      </c>
      <c r="AM1970" s="37">
        <f>(INDEX(AM$235:AM$238,$D1970)*INDEX(AM$239:AM$255,$F1970)+AM$194*INDEX(AM$121:AM$137,$F1970)*INDEX(AM$151:AM$167,$F1970))*$E1970</f>
        <v/>
      </c>
      <c r="AN1970" s="37">
        <f>(INDEX(AN$235:AN$238,$D1970)*INDEX(AN$239:AN$255,$F1970)+AN$194*INDEX(AN$121:AN$137,$F1970)*INDEX(AN$151:AN$167,$F1970))*$E1970</f>
        <v/>
      </c>
      <c r="AO1970" s="37">
        <f>(INDEX(AO$235:AO$238,$D1970)*INDEX(AO$239:AO$255,$F1970)+AO$194*INDEX(AO$121:AO$137,$F1970)*INDEX(AO$151:AO$167,$F1970))*$E1970</f>
        <v/>
      </c>
      <c r="AP1970" s="37">
        <f>(INDEX(AP$235:AP$238,$D1970)*INDEX(AP$239:AP$255,$F1970)+AP$194*INDEX(AP$121:AP$137,$F1970)*INDEX(AP$151:AP$167,$F1970))*$E1970</f>
        <v/>
      </c>
      <c r="AQ1970" s="37">
        <f>(INDEX(AQ$235:AQ$238,$D1970)*INDEX(AQ$239:AQ$255,$F1970)+AQ$194*INDEX(AQ$121:AQ$137,$F1970)*INDEX(AQ$151:AQ$167,$F1970))*$E1970</f>
        <v/>
      </c>
      <c r="AR1970" s="37">
        <f>(INDEX(AR$235:AR$238,$D1970)*INDEX(AR$239:AR$255,$F1970)+AR$194*INDEX(AR$121:AR$137,$F1970)*INDEX(AR$151:AR$167,$F1970))*$E1970</f>
        <v/>
      </c>
      <c r="AS1970" s="37">
        <f>(INDEX(AS$235:AS$238,$D1970)*INDEX(AS$239:AS$255,$F1970)+AS$194*INDEX(AS$121:AS$137,$F1970)*INDEX(AS$151:AS$167,$F1970))*$E1970</f>
        <v/>
      </c>
      <c r="AT1970" s="37">
        <f>(INDEX(AT$235:AT$238,$D1970)*INDEX(AT$239:AT$255,$F1970)+AT$194*INDEX(AT$121:AT$137,$F1970)*INDEX(AT$151:AT$167,$F1970))*$E1970</f>
        <v/>
      </c>
      <c r="AU1970" s="37">
        <f>(INDEX(AU$235:AU$238,$D1970)*INDEX(AU$239:AU$255,$F1970)+AU$194*INDEX(AU$121:AU$137,$F1970)*INDEX(AU$151:AU$167,$F1970))*$E1970</f>
        <v/>
      </c>
      <c r="AV1970" s="37">
        <f>(INDEX(AV$235:AV$238,$D1970)*INDEX(AV$239:AV$255,$F1970)+AV$194*INDEX(AV$121:AV$137,$F1970)*INDEX(AV$151:AV$167,$F1970))*$E1970</f>
        <v/>
      </c>
      <c r="AW1970" s="37">
        <f>(INDEX(AW$235:AW$238,$D1970)*INDEX(AW$239:AW$255,$F1970)+AW$194*INDEX(AW$121:AW$137,$F1970)*INDEX(AW$151:AW$167,$F1970))*$E1970</f>
        <v/>
      </c>
      <c r="AX1970" s="37">
        <f>(INDEX(AX$235:AX$238,$D1970)*INDEX(AX$239:AX$255,$F1970)+AX$194*INDEX(AX$121:AX$137,$F1970)*INDEX(AX$151:AX$167,$F1970))*$E1970</f>
        <v/>
      </c>
      <c r="AY1970" s="40">
        <f>SHADOWEFF(INDEX(AY$235:AY$238,$D1970),INDEX(AY$239:AY$255,$F1970),AY$194,INDEX(AY$121:AY$137,$F1970),INDEX(AY$151:AY$167,$F1970),$E1970)</f>
        <v/>
      </c>
    </row>
    <row r="1971" hidden="1" outlineLevel="2">
      <c r="A1971" s="14" t="inlineStr">
        <is>
          <t>shp</t>
        </is>
      </c>
      <c r="B1971" s="14" t="inlineStr">
        <is>
          <t>gso</t>
        </is>
      </c>
      <c r="C1971" s="14" t="inlineStr">
        <is>
          <t>ftr</t>
        </is>
      </c>
      <c r="D1971" s="37">
        <f>INDEX(Inputs!$M$5:$M$132,MATCH($B1971&amp;"|"&amp;$C1971,Inputs!$A$5:$A$132,0))</f>
        <v/>
      </c>
      <c r="E1971" s="37">
        <f>INDEX(Inputs!$T$5:$T$132,MATCH($B1971&amp;"|"&amp;$C1971,Inputs!$A$5:$A$132,0))</f>
        <v/>
      </c>
      <c r="F1971" s="37">
        <f>INDEX(Inputs!$K$5:$K$132,MATCH($B1971&amp;"|"&amp;$C1971,Inputs!$A$5:$A$132,0))</f>
        <v/>
      </c>
      <c r="G1971" s="36" t="n"/>
      <c r="H1971" s="14">
        <f>INDEX(Variables!$B$5:$B$205,MATCH($A1971,Variables!$A$5:$A$205,0))&amp;IF($C1971="",""," | "&amp;INDEX(Mapping!$B$5:$B$26,MATCH($C1971,Mapping!$A$5:$A$26,0))&amp;" | "&amp;INDEX(Mapping!$B$30:$B$46,MATCH($B1971,Mapping!$A$30:$A$46,0)))</f>
        <v/>
      </c>
      <c r="I1971" s="14">
        <f>INDEX(Variables!$C$5:$C$205,MATCH($A1971,Variables!$A$5:$A$205,0))</f>
        <v/>
      </c>
      <c r="J1971" s="14">
        <f>INDEX(Variables!$E$5:$E$205,MATCH($A1971,Variables!$A$5:$A$205,0))</f>
        <v/>
      </c>
      <c r="K1971" s="11">
        <f>LOWER(Settings!$C$4)&amp;".mit."&amp;$A1971&amp;IF($C1971="","","."&amp;$C1971&amp;"."&amp;$B1971)&amp;IF(INDEX(Variables!$D$5:$D$205,MATCH($A1971,Variables!$A$5:$A$205,0))="","","."&amp;INDEX(Variables!$D$5:$D$205,MATCH($A1971,Variables!$A$5:$A$205,0)))&amp;"."&amp;K$5</f>
        <v/>
      </c>
      <c r="L1971" s="38">
        <f>(INDEX(L$235:L$238,$D1971)*INDEX(L$239:L$255,$F1971)+L$194*INDEX(L$121:L$137,$F1971)*INDEX(L$151:L$167,$F1971))*$E1971</f>
        <v/>
      </c>
      <c r="M1971" s="37">
        <f>(INDEX(M$235:M$238,$D1971)*INDEX(M$239:M$255,$F1971)+M$194*INDEX(M$121:M$137,$F1971)*INDEX(M$151:M$167,$F1971))*$E1971</f>
        <v/>
      </c>
      <c r="N1971" s="37">
        <f>(INDEX(N$235:N$238,$D1971)*INDEX(N$239:N$255,$F1971)+N$194*INDEX(N$121:N$137,$F1971)*INDEX(N$151:N$167,$F1971))*$E1971</f>
        <v/>
      </c>
      <c r="O1971" s="37">
        <f>(INDEX(O$235:O$238,$D1971)*INDEX(O$239:O$255,$F1971)+O$194*INDEX(O$121:O$137,$F1971)*INDEX(O$151:O$167,$F1971))*$E1971</f>
        <v/>
      </c>
      <c r="P1971" s="37">
        <f>(INDEX(P$235:P$238,$D1971)*INDEX(P$239:P$255,$F1971)+P$194*INDEX(P$121:P$137,$F1971)*INDEX(P$151:P$167,$F1971))*$E1971</f>
        <v/>
      </c>
      <c r="Q1971" s="37">
        <f>(INDEX(Q$235:Q$238,$D1971)*INDEX(Q$239:Q$255,$F1971)+Q$194*INDEX(Q$121:Q$137,$F1971)*INDEX(Q$151:Q$167,$F1971))*$E1971</f>
        <v/>
      </c>
      <c r="R1971" s="37">
        <f>(INDEX(R$235:R$238,$D1971)*INDEX(R$239:R$255,$F1971)+R$194*INDEX(R$121:R$137,$F1971)*INDEX(R$151:R$167,$F1971))*$E1971</f>
        <v/>
      </c>
      <c r="S1971" s="37">
        <f>(INDEX(S$235:S$238,$D1971)*INDEX(S$239:S$255,$F1971)+S$194*INDEX(S$121:S$137,$F1971)*INDEX(S$151:S$167,$F1971))*$E1971</f>
        <v/>
      </c>
      <c r="T1971" s="37">
        <f>(INDEX(T$235:T$238,$D1971)*INDEX(T$239:T$255,$F1971)+T$194*INDEX(T$121:T$137,$F1971)*INDEX(T$151:T$167,$F1971))*$E1971</f>
        <v/>
      </c>
      <c r="U1971" s="37">
        <f>(INDEX(U$235:U$238,$D1971)*INDEX(U$239:U$255,$F1971)+U$194*INDEX(U$121:U$137,$F1971)*INDEX(U$151:U$167,$F1971))*$E1971</f>
        <v/>
      </c>
      <c r="V1971" s="37">
        <f>(INDEX(V$235:V$238,$D1971)*INDEX(V$239:V$255,$F1971)+V$194*INDEX(V$121:V$137,$F1971)*INDEX(V$151:V$167,$F1971))*$E1971</f>
        <v/>
      </c>
      <c r="W1971" s="37">
        <f>(INDEX(W$235:W$238,$D1971)*INDEX(W$239:W$255,$F1971)+W$194*INDEX(W$121:W$137,$F1971)*INDEX(W$151:W$167,$F1971))*$E1971</f>
        <v/>
      </c>
      <c r="X1971" s="37">
        <f>(INDEX(X$235:X$238,$D1971)*INDEX(X$239:X$255,$F1971)+X$194*INDEX(X$121:X$137,$F1971)*INDEX(X$151:X$167,$F1971))*$E1971</f>
        <v/>
      </c>
      <c r="Y1971" s="37">
        <f>(INDEX(Y$235:Y$238,$D1971)*INDEX(Y$239:Y$255,$F1971)+Y$194*INDEX(Y$121:Y$137,$F1971)*INDEX(Y$151:Y$167,$F1971))*$E1971</f>
        <v/>
      </c>
      <c r="Z1971" s="37">
        <f>(INDEX(Z$235:Z$238,$D1971)*INDEX(Z$239:Z$255,$F1971)+Z$194*INDEX(Z$121:Z$137,$F1971)*INDEX(Z$151:Z$167,$F1971))*$E1971</f>
        <v/>
      </c>
      <c r="AA1971" s="37">
        <f>(INDEX(AA$235:AA$238,$D1971)*INDEX(AA$239:AA$255,$F1971)+AA$194*INDEX(AA$121:AA$137,$F1971)*INDEX(AA$151:AA$167,$F1971))*$E1971</f>
        <v/>
      </c>
      <c r="AB1971" s="37">
        <f>(INDEX(AB$235:AB$238,$D1971)*INDEX(AB$239:AB$255,$F1971)+AB$194*INDEX(AB$121:AB$137,$F1971)*INDEX(AB$151:AB$167,$F1971))*$E1971</f>
        <v/>
      </c>
      <c r="AC1971" s="37">
        <f>(INDEX(AC$235:AC$238,$D1971)*INDEX(AC$239:AC$255,$F1971)+AC$194*INDEX(AC$121:AC$137,$F1971)*INDEX(AC$151:AC$167,$F1971))*$E1971</f>
        <v/>
      </c>
      <c r="AD1971" s="40">
        <f>SHADOWEFF(INDEX(AD$235:AD$238,$D1971),INDEX(AD$239:AD$255,$F1971),AD$194,INDEX(AD$121:AD$137,$F1971),INDEX(AD$151:AD$167,$F1971),$E1971)</f>
        <v/>
      </c>
      <c r="AF1971" s="11">
        <f>LOWER(Settings!$C$4)&amp;".mit."&amp;$A1971&amp;IF($C1971="","","."&amp;$C1971&amp;"."&amp;$B1971)&amp;IF(INDEX(Variables!$D$5:$D$205,MATCH($A1971,Variables!$A$5:$A$205,0))="","","."&amp;INDEX(Variables!$D$5:$D$205,MATCH($A1971,Variables!$A$5:$A$205,0)))&amp;"."&amp;AF$5</f>
        <v/>
      </c>
      <c r="AG1971" s="38">
        <f>(INDEX(AG$235:AG$238,$D1971)*INDEX(AG$239:AG$255,$F1971)+AG$194*INDEX(AG$121:AG$137,$F1971)*INDEX(AG$151:AG$167,$F1971))*$E1971</f>
        <v/>
      </c>
      <c r="AH1971" s="37">
        <f>(INDEX(AH$235:AH$238,$D1971)*INDEX(AH$239:AH$255,$F1971)+AH$194*INDEX(AH$121:AH$137,$F1971)*INDEX(AH$151:AH$167,$F1971))*$E1971</f>
        <v/>
      </c>
      <c r="AI1971" s="37">
        <f>(INDEX(AI$235:AI$238,$D1971)*INDEX(AI$239:AI$255,$F1971)+AI$194*INDEX(AI$121:AI$137,$F1971)*INDEX(AI$151:AI$167,$F1971))*$E1971</f>
        <v/>
      </c>
      <c r="AJ1971" s="37">
        <f>(INDEX(AJ$235:AJ$238,$D1971)*INDEX(AJ$239:AJ$255,$F1971)+AJ$194*INDEX(AJ$121:AJ$137,$F1971)*INDEX(AJ$151:AJ$167,$F1971))*$E1971</f>
        <v/>
      </c>
      <c r="AK1971" s="37">
        <f>(INDEX(AK$235:AK$238,$D1971)*INDEX(AK$239:AK$255,$F1971)+AK$194*INDEX(AK$121:AK$137,$F1971)*INDEX(AK$151:AK$167,$F1971))*$E1971</f>
        <v/>
      </c>
      <c r="AL1971" s="37">
        <f>(INDEX(AL$235:AL$238,$D1971)*INDEX(AL$239:AL$255,$F1971)+AL$194*INDEX(AL$121:AL$137,$F1971)*INDEX(AL$151:AL$167,$F1971))*$E1971</f>
        <v/>
      </c>
      <c r="AM1971" s="37">
        <f>(INDEX(AM$235:AM$238,$D1971)*INDEX(AM$239:AM$255,$F1971)+AM$194*INDEX(AM$121:AM$137,$F1971)*INDEX(AM$151:AM$167,$F1971))*$E1971</f>
        <v/>
      </c>
      <c r="AN1971" s="37">
        <f>(INDEX(AN$235:AN$238,$D1971)*INDEX(AN$239:AN$255,$F1971)+AN$194*INDEX(AN$121:AN$137,$F1971)*INDEX(AN$151:AN$167,$F1971))*$E1971</f>
        <v/>
      </c>
      <c r="AO1971" s="37">
        <f>(INDEX(AO$235:AO$238,$D1971)*INDEX(AO$239:AO$255,$F1971)+AO$194*INDEX(AO$121:AO$137,$F1971)*INDEX(AO$151:AO$167,$F1971))*$E1971</f>
        <v/>
      </c>
      <c r="AP1971" s="37">
        <f>(INDEX(AP$235:AP$238,$D1971)*INDEX(AP$239:AP$255,$F1971)+AP$194*INDEX(AP$121:AP$137,$F1971)*INDEX(AP$151:AP$167,$F1971))*$E1971</f>
        <v/>
      </c>
      <c r="AQ1971" s="37">
        <f>(INDEX(AQ$235:AQ$238,$D1971)*INDEX(AQ$239:AQ$255,$F1971)+AQ$194*INDEX(AQ$121:AQ$137,$F1971)*INDEX(AQ$151:AQ$167,$F1971))*$E1971</f>
        <v/>
      </c>
      <c r="AR1971" s="37">
        <f>(INDEX(AR$235:AR$238,$D1971)*INDEX(AR$239:AR$255,$F1971)+AR$194*INDEX(AR$121:AR$137,$F1971)*INDEX(AR$151:AR$167,$F1971))*$E1971</f>
        <v/>
      </c>
      <c r="AS1971" s="37">
        <f>(INDEX(AS$235:AS$238,$D1971)*INDEX(AS$239:AS$255,$F1971)+AS$194*INDEX(AS$121:AS$137,$F1971)*INDEX(AS$151:AS$167,$F1971))*$E1971</f>
        <v/>
      </c>
      <c r="AT1971" s="37">
        <f>(INDEX(AT$235:AT$238,$D1971)*INDEX(AT$239:AT$255,$F1971)+AT$194*INDEX(AT$121:AT$137,$F1971)*INDEX(AT$151:AT$167,$F1971))*$E1971</f>
        <v/>
      </c>
      <c r="AU1971" s="37">
        <f>(INDEX(AU$235:AU$238,$D1971)*INDEX(AU$239:AU$255,$F1971)+AU$194*INDEX(AU$121:AU$137,$F1971)*INDEX(AU$151:AU$167,$F1971))*$E1971</f>
        <v/>
      </c>
      <c r="AV1971" s="37">
        <f>(INDEX(AV$235:AV$238,$D1971)*INDEX(AV$239:AV$255,$F1971)+AV$194*INDEX(AV$121:AV$137,$F1971)*INDEX(AV$151:AV$167,$F1971))*$E1971</f>
        <v/>
      </c>
      <c r="AW1971" s="37">
        <f>(INDEX(AW$235:AW$238,$D1971)*INDEX(AW$239:AW$255,$F1971)+AW$194*INDEX(AW$121:AW$137,$F1971)*INDEX(AW$151:AW$167,$F1971))*$E1971</f>
        <v/>
      </c>
      <c r="AX1971" s="37">
        <f>(INDEX(AX$235:AX$238,$D1971)*INDEX(AX$239:AX$255,$F1971)+AX$194*INDEX(AX$121:AX$137,$F1971)*INDEX(AX$151:AX$167,$F1971))*$E1971</f>
        <v/>
      </c>
      <c r="AY1971" s="40">
        <f>SHADOWEFF(INDEX(AY$235:AY$238,$D1971),INDEX(AY$239:AY$255,$F1971),AY$194,INDEX(AY$121:AY$137,$F1971),INDEX(AY$151:AY$167,$F1971),$E1971)</f>
        <v/>
      </c>
    </row>
    <row r="1972" hidden="1" outlineLevel="2">
      <c r="A1972" s="14" t="inlineStr">
        <is>
          <t>shp</t>
        </is>
      </c>
      <c r="B1972" s="14" t="inlineStr">
        <is>
          <t>die</t>
        </is>
      </c>
      <c r="C1972" s="14" t="inlineStr">
        <is>
          <t>ftr</t>
        </is>
      </c>
      <c r="D1972" s="37">
        <f>INDEX(Inputs!$M$5:$M$132,MATCH($B1972&amp;"|"&amp;$C1972,Inputs!$A$5:$A$132,0))</f>
        <v/>
      </c>
      <c r="E1972" s="37">
        <f>INDEX(Inputs!$T$5:$T$132,MATCH($B1972&amp;"|"&amp;$C1972,Inputs!$A$5:$A$132,0))</f>
        <v/>
      </c>
      <c r="F1972" s="37">
        <f>INDEX(Inputs!$K$5:$K$132,MATCH($B1972&amp;"|"&amp;$C1972,Inputs!$A$5:$A$132,0))</f>
        <v/>
      </c>
      <c r="G1972" s="36" t="n"/>
      <c r="H1972" s="14">
        <f>INDEX(Variables!$B$5:$B$205,MATCH($A1972,Variables!$A$5:$A$205,0))&amp;IF($C1972="",""," | "&amp;INDEX(Mapping!$B$5:$B$26,MATCH($C1972,Mapping!$A$5:$A$26,0))&amp;" | "&amp;INDEX(Mapping!$B$30:$B$46,MATCH($B1972,Mapping!$A$30:$A$46,0)))</f>
        <v/>
      </c>
      <c r="I1972" s="14">
        <f>INDEX(Variables!$C$5:$C$205,MATCH($A1972,Variables!$A$5:$A$205,0))</f>
        <v/>
      </c>
      <c r="J1972" s="14">
        <f>INDEX(Variables!$E$5:$E$205,MATCH($A1972,Variables!$A$5:$A$205,0))</f>
        <v/>
      </c>
      <c r="K1972" s="11">
        <f>LOWER(Settings!$C$4)&amp;".mit."&amp;$A1972&amp;IF($C1972="","","."&amp;$C1972&amp;"."&amp;$B1972)&amp;IF(INDEX(Variables!$D$5:$D$205,MATCH($A1972,Variables!$A$5:$A$205,0))="","","."&amp;INDEX(Variables!$D$5:$D$205,MATCH($A1972,Variables!$A$5:$A$205,0)))&amp;"."&amp;K$5</f>
        <v/>
      </c>
      <c r="L1972" s="38">
        <f>(INDEX(L$235:L$238,$D1972)*INDEX(L$239:L$255,$F1972)+L$194*INDEX(L$121:L$137,$F1972)*INDEX(L$151:L$167,$F1972))*$E1972</f>
        <v/>
      </c>
      <c r="M1972" s="37">
        <f>(INDEX(M$235:M$238,$D1972)*INDEX(M$239:M$255,$F1972)+M$194*INDEX(M$121:M$137,$F1972)*INDEX(M$151:M$167,$F1972))*$E1972</f>
        <v/>
      </c>
      <c r="N1972" s="37">
        <f>(INDEX(N$235:N$238,$D1972)*INDEX(N$239:N$255,$F1972)+N$194*INDEX(N$121:N$137,$F1972)*INDEX(N$151:N$167,$F1972))*$E1972</f>
        <v/>
      </c>
      <c r="O1972" s="37">
        <f>(INDEX(O$235:O$238,$D1972)*INDEX(O$239:O$255,$F1972)+O$194*INDEX(O$121:O$137,$F1972)*INDEX(O$151:O$167,$F1972))*$E1972</f>
        <v/>
      </c>
      <c r="P1972" s="37">
        <f>(INDEX(P$235:P$238,$D1972)*INDEX(P$239:P$255,$F1972)+P$194*INDEX(P$121:P$137,$F1972)*INDEX(P$151:P$167,$F1972))*$E1972</f>
        <v/>
      </c>
      <c r="Q1972" s="37">
        <f>(INDEX(Q$235:Q$238,$D1972)*INDEX(Q$239:Q$255,$F1972)+Q$194*INDEX(Q$121:Q$137,$F1972)*INDEX(Q$151:Q$167,$F1972))*$E1972</f>
        <v/>
      </c>
      <c r="R1972" s="37">
        <f>(INDEX(R$235:R$238,$D1972)*INDEX(R$239:R$255,$F1972)+R$194*INDEX(R$121:R$137,$F1972)*INDEX(R$151:R$167,$F1972))*$E1972</f>
        <v/>
      </c>
      <c r="S1972" s="37">
        <f>(INDEX(S$235:S$238,$D1972)*INDEX(S$239:S$255,$F1972)+S$194*INDEX(S$121:S$137,$F1972)*INDEX(S$151:S$167,$F1972))*$E1972</f>
        <v/>
      </c>
      <c r="T1972" s="37">
        <f>(INDEX(T$235:T$238,$D1972)*INDEX(T$239:T$255,$F1972)+T$194*INDEX(T$121:T$137,$F1972)*INDEX(T$151:T$167,$F1972))*$E1972</f>
        <v/>
      </c>
      <c r="U1972" s="37">
        <f>(INDEX(U$235:U$238,$D1972)*INDEX(U$239:U$255,$F1972)+U$194*INDEX(U$121:U$137,$F1972)*INDEX(U$151:U$167,$F1972))*$E1972</f>
        <v/>
      </c>
      <c r="V1972" s="37">
        <f>(INDEX(V$235:V$238,$D1972)*INDEX(V$239:V$255,$F1972)+V$194*INDEX(V$121:V$137,$F1972)*INDEX(V$151:V$167,$F1972))*$E1972</f>
        <v/>
      </c>
      <c r="W1972" s="37">
        <f>(INDEX(W$235:W$238,$D1972)*INDEX(W$239:W$255,$F1972)+W$194*INDEX(W$121:W$137,$F1972)*INDEX(W$151:W$167,$F1972))*$E1972</f>
        <v/>
      </c>
      <c r="X1972" s="37">
        <f>(INDEX(X$235:X$238,$D1972)*INDEX(X$239:X$255,$F1972)+X$194*INDEX(X$121:X$137,$F1972)*INDEX(X$151:X$167,$F1972))*$E1972</f>
        <v/>
      </c>
      <c r="Y1972" s="37">
        <f>(INDEX(Y$235:Y$238,$D1972)*INDEX(Y$239:Y$255,$F1972)+Y$194*INDEX(Y$121:Y$137,$F1972)*INDEX(Y$151:Y$167,$F1972))*$E1972</f>
        <v/>
      </c>
      <c r="Z1972" s="37">
        <f>(INDEX(Z$235:Z$238,$D1972)*INDEX(Z$239:Z$255,$F1972)+Z$194*INDEX(Z$121:Z$137,$F1972)*INDEX(Z$151:Z$167,$F1972))*$E1972</f>
        <v/>
      </c>
      <c r="AA1972" s="37">
        <f>(INDEX(AA$235:AA$238,$D1972)*INDEX(AA$239:AA$255,$F1972)+AA$194*INDEX(AA$121:AA$137,$F1972)*INDEX(AA$151:AA$167,$F1972))*$E1972</f>
        <v/>
      </c>
      <c r="AB1972" s="37">
        <f>(INDEX(AB$235:AB$238,$D1972)*INDEX(AB$239:AB$255,$F1972)+AB$194*INDEX(AB$121:AB$137,$F1972)*INDEX(AB$151:AB$167,$F1972))*$E1972</f>
        <v/>
      </c>
      <c r="AC1972" s="37">
        <f>(INDEX(AC$235:AC$238,$D1972)*INDEX(AC$239:AC$255,$F1972)+AC$194*INDEX(AC$121:AC$137,$F1972)*INDEX(AC$151:AC$167,$F1972))*$E1972</f>
        <v/>
      </c>
      <c r="AD1972" s="40">
        <f>SHADOWEFF(INDEX(AD$235:AD$238,$D1972),INDEX(AD$239:AD$255,$F1972),AD$194,INDEX(AD$121:AD$137,$F1972),INDEX(AD$151:AD$167,$F1972),$E1972)</f>
        <v/>
      </c>
      <c r="AF1972" s="11">
        <f>LOWER(Settings!$C$4)&amp;".mit."&amp;$A1972&amp;IF($C1972="","","."&amp;$C1972&amp;"."&amp;$B1972)&amp;IF(INDEX(Variables!$D$5:$D$205,MATCH($A1972,Variables!$A$5:$A$205,0))="","","."&amp;INDEX(Variables!$D$5:$D$205,MATCH($A1972,Variables!$A$5:$A$205,0)))&amp;"."&amp;AF$5</f>
        <v/>
      </c>
      <c r="AG1972" s="38">
        <f>(INDEX(AG$235:AG$238,$D1972)*INDEX(AG$239:AG$255,$F1972)+AG$194*INDEX(AG$121:AG$137,$F1972)*INDEX(AG$151:AG$167,$F1972))*$E1972</f>
        <v/>
      </c>
      <c r="AH1972" s="37">
        <f>(INDEX(AH$235:AH$238,$D1972)*INDEX(AH$239:AH$255,$F1972)+AH$194*INDEX(AH$121:AH$137,$F1972)*INDEX(AH$151:AH$167,$F1972))*$E1972</f>
        <v/>
      </c>
      <c r="AI1972" s="37">
        <f>(INDEX(AI$235:AI$238,$D1972)*INDEX(AI$239:AI$255,$F1972)+AI$194*INDEX(AI$121:AI$137,$F1972)*INDEX(AI$151:AI$167,$F1972))*$E1972</f>
        <v/>
      </c>
      <c r="AJ1972" s="37">
        <f>(INDEX(AJ$235:AJ$238,$D1972)*INDEX(AJ$239:AJ$255,$F1972)+AJ$194*INDEX(AJ$121:AJ$137,$F1972)*INDEX(AJ$151:AJ$167,$F1972))*$E1972</f>
        <v/>
      </c>
      <c r="AK1972" s="37">
        <f>(INDEX(AK$235:AK$238,$D1972)*INDEX(AK$239:AK$255,$F1972)+AK$194*INDEX(AK$121:AK$137,$F1972)*INDEX(AK$151:AK$167,$F1972))*$E1972</f>
        <v/>
      </c>
      <c r="AL1972" s="37">
        <f>(INDEX(AL$235:AL$238,$D1972)*INDEX(AL$239:AL$255,$F1972)+AL$194*INDEX(AL$121:AL$137,$F1972)*INDEX(AL$151:AL$167,$F1972))*$E1972</f>
        <v/>
      </c>
      <c r="AM1972" s="37">
        <f>(INDEX(AM$235:AM$238,$D1972)*INDEX(AM$239:AM$255,$F1972)+AM$194*INDEX(AM$121:AM$137,$F1972)*INDEX(AM$151:AM$167,$F1972))*$E1972</f>
        <v/>
      </c>
      <c r="AN1972" s="37">
        <f>(INDEX(AN$235:AN$238,$D1972)*INDEX(AN$239:AN$255,$F1972)+AN$194*INDEX(AN$121:AN$137,$F1972)*INDEX(AN$151:AN$167,$F1972))*$E1972</f>
        <v/>
      </c>
      <c r="AO1972" s="37">
        <f>(INDEX(AO$235:AO$238,$D1972)*INDEX(AO$239:AO$255,$F1972)+AO$194*INDEX(AO$121:AO$137,$F1972)*INDEX(AO$151:AO$167,$F1972))*$E1972</f>
        <v/>
      </c>
      <c r="AP1972" s="37">
        <f>(INDEX(AP$235:AP$238,$D1972)*INDEX(AP$239:AP$255,$F1972)+AP$194*INDEX(AP$121:AP$137,$F1972)*INDEX(AP$151:AP$167,$F1972))*$E1972</f>
        <v/>
      </c>
      <c r="AQ1972" s="37">
        <f>(INDEX(AQ$235:AQ$238,$D1972)*INDEX(AQ$239:AQ$255,$F1972)+AQ$194*INDEX(AQ$121:AQ$137,$F1972)*INDEX(AQ$151:AQ$167,$F1972))*$E1972</f>
        <v/>
      </c>
      <c r="AR1972" s="37">
        <f>(INDEX(AR$235:AR$238,$D1972)*INDEX(AR$239:AR$255,$F1972)+AR$194*INDEX(AR$121:AR$137,$F1972)*INDEX(AR$151:AR$167,$F1972))*$E1972</f>
        <v/>
      </c>
      <c r="AS1972" s="37">
        <f>(INDEX(AS$235:AS$238,$D1972)*INDEX(AS$239:AS$255,$F1972)+AS$194*INDEX(AS$121:AS$137,$F1972)*INDEX(AS$151:AS$167,$F1972))*$E1972</f>
        <v/>
      </c>
      <c r="AT1972" s="37">
        <f>(INDEX(AT$235:AT$238,$D1972)*INDEX(AT$239:AT$255,$F1972)+AT$194*INDEX(AT$121:AT$137,$F1972)*INDEX(AT$151:AT$167,$F1972))*$E1972</f>
        <v/>
      </c>
      <c r="AU1972" s="37">
        <f>(INDEX(AU$235:AU$238,$D1972)*INDEX(AU$239:AU$255,$F1972)+AU$194*INDEX(AU$121:AU$137,$F1972)*INDEX(AU$151:AU$167,$F1972))*$E1972</f>
        <v/>
      </c>
      <c r="AV1972" s="37">
        <f>(INDEX(AV$235:AV$238,$D1972)*INDEX(AV$239:AV$255,$F1972)+AV$194*INDEX(AV$121:AV$137,$F1972)*INDEX(AV$151:AV$167,$F1972))*$E1972</f>
        <v/>
      </c>
      <c r="AW1972" s="37">
        <f>(INDEX(AW$235:AW$238,$D1972)*INDEX(AW$239:AW$255,$F1972)+AW$194*INDEX(AW$121:AW$137,$F1972)*INDEX(AW$151:AW$167,$F1972))*$E1972</f>
        <v/>
      </c>
      <c r="AX1972" s="37">
        <f>(INDEX(AX$235:AX$238,$D1972)*INDEX(AX$239:AX$255,$F1972)+AX$194*INDEX(AX$121:AX$137,$F1972)*INDEX(AX$151:AX$167,$F1972))*$E1972</f>
        <v/>
      </c>
      <c r="AY1972" s="40">
        <f>SHADOWEFF(INDEX(AY$235:AY$238,$D1972),INDEX(AY$239:AY$255,$F1972),AY$194,INDEX(AY$121:AY$137,$F1972),INDEX(AY$151:AY$167,$F1972),$E1972)</f>
        <v/>
      </c>
    </row>
    <row r="1973" hidden="1" outlineLevel="2">
      <c r="A1973" s="14" t="inlineStr">
        <is>
          <t>shp</t>
        </is>
      </c>
      <c r="B1973" s="14" t="inlineStr">
        <is>
          <t>lpg</t>
        </is>
      </c>
      <c r="C1973" s="14" t="inlineStr">
        <is>
          <t>ftr</t>
        </is>
      </c>
      <c r="D1973" s="37">
        <f>INDEX(Inputs!$M$5:$M$132,MATCH($B1973&amp;"|"&amp;$C1973,Inputs!$A$5:$A$132,0))</f>
        <v/>
      </c>
      <c r="E1973" s="37">
        <f>INDEX(Inputs!$T$5:$T$132,MATCH($B1973&amp;"|"&amp;$C1973,Inputs!$A$5:$A$132,0))</f>
        <v/>
      </c>
      <c r="F1973" s="37">
        <f>INDEX(Inputs!$K$5:$K$132,MATCH($B1973&amp;"|"&amp;$C1973,Inputs!$A$5:$A$132,0))</f>
        <v/>
      </c>
      <c r="G1973" s="36" t="n"/>
      <c r="H1973" s="14">
        <f>INDEX(Variables!$B$5:$B$205,MATCH($A1973,Variables!$A$5:$A$205,0))&amp;IF($C1973="",""," | "&amp;INDEX(Mapping!$B$5:$B$26,MATCH($C1973,Mapping!$A$5:$A$26,0))&amp;" | "&amp;INDEX(Mapping!$B$30:$B$46,MATCH($B1973,Mapping!$A$30:$A$46,0)))</f>
        <v/>
      </c>
      <c r="I1973" s="14">
        <f>INDEX(Variables!$C$5:$C$205,MATCH($A1973,Variables!$A$5:$A$205,0))</f>
        <v/>
      </c>
      <c r="J1973" s="14">
        <f>INDEX(Variables!$E$5:$E$205,MATCH($A1973,Variables!$A$5:$A$205,0))</f>
        <v/>
      </c>
      <c r="K1973" s="11">
        <f>LOWER(Settings!$C$4)&amp;".mit."&amp;$A1973&amp;IF($C1973="","","."&amp;$C1973&amp;"."&amp;$B1973)&amp;IF(INDEX(Variables!$D$5:$D$205,MATCH($A1973,Variables!$A$5:$A$205,0))="","","."&amp;INDEX(Variables!$D$5:$D$205,MATCH($A1973,Variables!$A$5:$A$205,0)))&amp;"."&amp;K$5</f>
        <v/>
      </c>
      <c r="L1973" s="38">
        <f>(INDEX(L$235:L$238,$D1973)*INDEX(L$239:L$255,$F1973)+L$194*INDEX(L$121:L$137,$F1973)*INDEX(L$151:L$167,$F1973))*$E1973</f>
        <v/>
      </c>
      <c r="M1973" s="37">
        <f>(INDEX(M$235:M$238,$D1973)*INDEX(M$239:M$255,$F1973)+M$194*INDEX(M$121:M$137,$F1973)*INDEX(M$151:M$167,$F1973))*$E1973</f>
        <v/>
      </c>
      <c r="N1973" s="37">
        <f>(INDEX(N$235:N$238,$D1973)*INDEX(N$239:N$255,$F1973)+N$194*INDEX(N$121:N$137,$F1973)*INDEX(N$151:N$167,$F1973))*$E1973</f>
        <v/>
      </c>
      <c r="O1973" s="37">
        <f>(INDEX(O$235:O$238,$D1973)*INDEX(O$239:O$255,$F1973)+O$194*INDEX(O$121:O$137,$F1973)*INDEX(O$151:O$167,$F1973))*$E1973</f>
        <v/>
      </c>
      <c r="P1973" s="37">
        <f>(INDEX(P$235:P$238,$D1973)*INDEX(P$239:P$255,$F1973)+P$194*INDEX(P$121:P$137,$F1973)*INDEX(P$151:P$167,$F1973))*$E1973</f>
        <v/>
      </c>
      <c r="Q1973" s="37">
        <f>(INDEX(Q$235:Q$238,$D1973)*INDEX(Q$239:Q$255,$F1973)+Q$194*INDEX(Q$121:Q$137,$F1973)*INDEX(Q$151:Q$167,$F1973))*$E1973</f>
        <v/>
      </c>
      <c r="R1973" s="37">
        <f>(INDEX(R$235:R$238,$D1973)*INDEX(R$239:R$255,$F1973)+R$194*INDEX(R$121:R$137,$F1973)*INDEX(R$151:R$167,$F1973))*$E1973</f>
        <v/>
      </c>
      <c r="S1973" s="37">
        <f>(INDEX(S$235:S$238,$D1973)*INDEX(S$239:S$255,$F1973)+S$194*INDEX(S$121:S$137,$F1973)*INDEX(S$151:S$167,$F1973))*$E1973</f>
        <v/>
      </c>
      <c r="T1973" s="37">
        <f>(INDEX(T$235:T$238,$D1973)*INDEX(T$239:T$255,$F1973)+T$194*INDEX(T$121:T$137,$F1973)*INDEX(T$151:T$167,$F1973))*$E1973</f>
        <v/>
      </c>
      <c r="U1973" s="37">
        <f>(INDEX(U$235:U$238,$D1973)*INDEX(U$239:U$255,$F1973)+U$194*INDEX(U$121:U$137,$F1973)*INDEX(U$151:U$167,$F1973))*$E1973</f>
        <v/>
      </c>
      <c r="V1973" s="37">
        <f>(INDEX(V$235:V$238,$D1973)*INDEX(V$239:V$255,$F1973)+V$194*INDEX(V$121:V$137,$F1973)*INDEX(V$151:V$167,$F1973))*$E1973</f>
        <v/>
      </c>
      <c r="W1973" s="37">
        <f>(INDEX(W$235:W$238,$D1973)*INDEX(W$239:W$255,$F1973)+W$194*INDEX(W$121:W$137,$F1973)*INDEX(W$151:W$167,$F1973))*$E1973</f>
        <v/>
      </c>
      <c r="X1973" s="37">
        <f>(INDEX(X$235:X$238,$D1973)*INDEX(X$239:X$255,$F1973)+X$194*INDEX(X$121:X$137,$F1973)*INDEX(X$151:X$167,$F1973))*$E1973</f>
        <v/>
      </c>
      <c r="Y1973" s="37">
        <f>(INDEX(Y$235:Y$238,$D1973)*INDEX(Y$239:Y$255,$F1973)+Y$194*INDEX(Y$121:Y$137,$F1973)*INDEX(Y$151:Y$167,$F1973))*$E1973</f>
        <v/>
      </c>
      <c r="Z1973" s="37">
        <f>(INDEX(Z$235:Z$238,$D1973)*INDEX(Z$239:Z$255,$F1973)+Z$194*INDEX(Z$121:Z$137,$F1973)*INDEX(Z$151:Z$167,$F1973))*$E1973</f>
        <v/>
      </c>
      <c r="AA1973" s="37">
        <f>(INDEX(AA$235:AA$238,$D1973)*INDEX(AA$239:AA$255,$F1973)+AA$194*INDEX(AA$121:AA$137,$F1973)*INDEX(AA$151:AA$167,$F1973))*$E1973</f>
        <v/>
      </c>
      <c r="AB1973" s="37">
        <f>(INDEX(AB$235:AB$238,$D1973)*INDEX(AB$239:AB$255,$F1973)+AB$194*INDEX(AB$121:AB$137,$F1973)*INDEX(AB$151:AB$167,$F1973))*$E1973</f>
        <v/>
      </c>
      <c r="AC1973" s="37">
        <f>(INDEX(AC$235:AC$238,$D1973)*INDEX(AC$239:AC$255,$F1973)+AC$194*INDEX(AC$121:AC$137,$F1973)*INDEX(AC$151:AC$167,$F1973))*$E1973</f>
        <v/>
      </c>
      <c r="AD1973" s="40">
        <f>SHADOWEFF(INDEX(AD$235:AD$238,$D1973),INDEX(AD$239:AD$255,$F1973),AD$194,INDEX(AD$121:AD$137,$F1973),INDEX(AD$151:AD$167,$F1973),$E1973)</f>
        <v/>
      </c>
      <c r="AF1973" s="11">
        <f>LOWER(Settings!$C$4)&amp;".mit."&amp;$A1973&amp;IF($C1973="","","."&amp;$C1973&amp;"."&amp;$B1973)&amp;IF(INDEX(Variables!$D$5:$D$205,MATCH($A1973,Variables!$A$5:$A$205,0))="","","."&amp;INDEX(Variables!$D$5:$D$205,MATCH($A1973,Variables!$A$5:$A$205,0)))&amp;"."&amp;AF$5</f>
        <v/>
      </c>
      <c r="AG1973" s="38">
        <f>(INDEX(AG$235:AG$238,$D1973)*INDEX(AG$239:AG$255,$F1973)+AG$194*INDEX(AG$121:AG$137,$F1973)*INDEX(AG$151:AG$167,$F1973))*$E1973</f>
        <v/>
      </c>
      <c r="AH1973" s="37">
        <f>(INDEX(AH$235:AH$238,$D1973)*INDEX(AH$239:AH$255,$F1973)+AH$194*INDEX(AH$121:AH$137,$F1973)*INDEX(AH$151:AH$167,$F1973))*$E1973</f>
        <v/>
      </c>
      <c r="AI1973" s="37">
        <f>(INDEX(AI$235:AI$238,$D1973)*INDEX(AI$239:AI$255,$F1973)+AI$194*INDEX(AI$121:AI$137,$F1973)*INDEX(AI$151:AI$167,$F1973))*$E1973</f>
        <v/>
      </c>
      <c r="AJ1973" s="37">
        <f>(INDEX(AJ$235:AJ$238,$D1973)*INDEX(AJ$239:AJ$255,$F1973)+AJ$194*INDEX(AJ$121:AJ$137,$F1973)*INDEX(AJ$151:AJ$167,$F1973))*$E1973</f>
        <v/>
      </c>
      <c r="AK1973" s="37">
        <f>(INDEX(AK$235:AK$238,$D1973)*INDEX(AK$239:AK$255,$F1973)+AK$194*INDEX(AK$121:AK$137,$F1973)*INDEX(AK$151:AK$167,$F1973))*$E1973</f>
        <v/>
      </c>
      <c r="AL1973" s="37">
        <f>(INDEX(AL$235:AL$238,$D1973)*INDEX(AL$239:AL$255,$F1973)+AL$194*INDEX(AL$121:AL$137,$F1973)*INDEX(AL$151:AL$167,$F1973))*$E1973</f>
        <v/>
      </c>
      <c r="AM1973" s="37">
        <f>(INDEX(AM$235:AM$238,$D1973)*INDEX(AM$239:AM$255,$F1973)+AM$194*INDEX(AM$121:AM$137,$F1973)*INDEX(AM$151:AM$167,$F1973))*$E1973</f>
        <v/>
      </c>
      <c r="AN1973" s="37">
        <f>(INDEX(AN$235:AN$238,$D1973)*INDEX(AN$239:AN$255,$F1973)+AN$194*INDEX(AN$121:AN$137,$F1973)*INDEX(AN$151:AN$167,$F1973))*$E1973</f>
        <v/>
      </c>
      <c r="AO1973" s="37">
        <f>(INDEX(AO$235:AO$238,$D1973)*INDEX(AO$239:AO$255,$F1973)+AO$194*INDEX(AO$121:AO$137,$F1973)*INDEX(AO$151:AO$167,$F1973))*$E1973</f>
        <v/>
      </c>
      <c r="AP1973" s="37">
        <f>(INDEX(AP$235:AP$238,$D1973)*INDEX(AP$239:AP$255,$F1973)+AP$194*INDEX(AP$121:AP$137,$F1973)*INDEX(AP$151:AP$167,$F1973))*$E1973</f>
        <v/>
      </c>
      <c r="AQ1973" s="37">
        <f>(INDEX(AQ$235:AQ$238,$D1973)*INDEX(AQ$239:AQ$255,$F1973)+AQ$194*INDEX(AQ$121:AQ$137,$F1973)*INDEX(AQ$151:AQ$167,$F1973))*$E1973</f>
        <v/>
      </c>
      <c r="AR1973" s="37">
        <f>(INDEX(AR$235:AR$238,$D1973)*INDEX(AR$239:AR$255,$F1973)+AR$194*INDEX(AR$121:AR$137,$F1973)*INDEX(AR$151:AR$167,$F1973))*$E1973</f>
        <v/>
      </c>
      <c r="AS1973" s="37">
        <f>(INDEX(AS$235:AS$238,$D1973)*INDEX(AS$239:AS$255,$F1973)+AS$194*INDEX(AS$121:AS$137,$F1973)*INDEX(AS$151:AS$167,$F1973))*$E1973</f>
        <v/>
      </c>
      <c r="AT1973" s="37">
        <f>(INDEX(AT$235:AT$238,$D1973)*INDEX(AT$239:AT$255,$F1973)+AT$194*INDEX(AT$121:AT$137,$F1973)*INDEX(AT$151:AT$167,$F1973))*$E1973</f>
        <v/>
      </c>
      <c r="AU1973" s="37">
        <f>(INDEX(AU$235:AU$238,$D1973)*INDEX(AU$239:AU$255,$F1973)+AU$194*INDEX(AU$121:AU$137,$F1973)*INDEX(AU$151:AU$167,$F1973))*$E1973</f>
        <v/>
      </c>
      <c r="AV1973" s="37">
        <f>(INDEX(AV$235:AV$238,$D1973)*INDEX(AV$239:AV$255,$F1973)+AV$194*INDEX(AV$121:AV$137,$F1973)*INDEX(AV$151:AV$167,$F1973))*$E1973</f>
        <v/>
      </c>
      <c r="AW1973" s="37">
        <f>(INDEX(AW$235:AW$238,$D1973)*INDEX(AW$239:AW$255,$F1973)+AW$194*INDEX(AW$121:AW$137,$F1973)*INDEX(AW$151:AW$167,$F1973))*$E1973</f>
        <v/>
      </c>
      <c r="AX1973" s="37">
        <f>(INDEX(AX$235:AX$238,$D1973)*INDEX(AX$239:AX$255,$F1973)+AX$194*INDEX(AX$121:AX$137,$F1973)*INDEX(AX$151:AX$167,$F1973))*$E1973</f>
        <v/>
      </c>
      <c r="AY1973" s="40">
        <f>SHADOWEFF(INDEX(AY$235:AY$238,$D1973),INDEX(AY$239:AY$255,$F1973),AY$194,INDEX(AY$121:AY$137,$F1973),INDEX(AY$151:AY$167,$F1973),$E1973)</f>
        <v/>
      </c>
    </row>
    <row r="1974" hidden="1" outlineLevel="2">
      <c r="A1974" s="14" t="inlineStr">
        <is>
          <t>shp</t>
        </is>
      </c>
      <c r="B1974" s="14" t="inlineStr">
        <is>
          <t>ker</t>
        </is>
      </c>
      <c r="C1974" s="14" t="inlineStr">
        <is>
          <t>ftr</t>
        </is>
      </c>
      <c r="D1974" s="37">
        <f>INDEX(Inputs!$M$5:$M$132,MATCH($B1974&amp;"|"&amp;$C1974,Inputs!$A$5:$A$132,0))</f>
        <v/>
      </c>
      <c r="E1974" s="37">
        <f>INDEX(Inputs!$T$5:$T$132,MATCH($B1974&amp;"|"&amp;$C1974,Inputs!$A$5:$A$132,0))</f>
        <v/>
      </c>
      <c r="F1974" s="37">
        <f>INDEX(Inputs!$K$5:$K$132,MATCH($B1974&amp;"|"&amp;$C1974,Inputs!$A$5:$A$132,0))</f>
        <v/>
      </c>
      <c r="G1974" s="36" t="n"/>
      <c r="H1974" s="14">
        <f>INDEX(Variables!$B$5:$B$205,MATCH($A1974,Variables!$A$5:$A$205,0))&amp;IF($C1974="",""," | "&amp;INDEX(Mapping!$B$5:$B$26,MATCH($C1974,Mapping!$A$5:$A$26,0))&amp;" | "&amp;INDEX(Mapping!$B$30:$B$46,MATCH($B1974,Mapping!$A$30:$A$46,0)))</f>
        <v/>
      </c>
      <c r="I1974" s="14">
        <f>INDEX(Variables!$C$5:$C$205,MATCH($A1974,Variables!$A$5:$A$205,0))</f>
        <v/>
      </c>
      <c r="J1974" s="14">
        <f>INDEX(Variables!$E$5:$E$205,MATCH($A1974,Variables!$A$5:$A$205,0))</f>
        <v/>
      </c>
      <c r="K1974" s="11">
        <f>LOWER(Settings!$C$4)&amp;".mit."&amp;$A1974&amp;IF($C1974="","","."&amp;$C1974&amp;"."&amp;$B1974)&amp;IF(INDEX(Variables!$D$5:$D$205,MATCH($A1974,Variables!$A$5:$A$205,0))="","","."&amp;INDEX(Variables!$D$5:$D$205,MATCH($A1974,Variables!$A$5:$A$205,0)))&amp;"."&amp;K$5</f>
        <v/>
      </c>
      <c r="L1974" s="38">
        <f>(INDEX(L$235:L$238,$D1974)*INDEX(L$239:L$255,$F1974)+L$194*INDEX(L$121:L$137,$F1974)*INDEX(L$151:L$167,$F1974))*$E1974</f>
        <v/>
      </c>
      <c r="M1974" s="37">
        <f>(INDEX(M$235:M$238,$D1974)*INDEX(M$239:M$255,$F1974)+M$194*INDEX(M$121:M$137,$F1974)*INDEX(M$151:M$167,$F1974))*$E1974</f>
        <v/>
      </c>
      <c r="N1974" s="37">
        <f>(INDEX(N$235:N$238,$D1974)*INDEX(N$239:N$255,$F1974)+N$194*INDEX(N$121:N$137,$F1974)*INDEX(N$151:N$167,$F1974))*$E1974</f>
        <v/>
      </c>
      <c r="O1974" s="37">
        <f>(INDEX(O$235:O$238,$D1974)*INDEX(O$239:O$255,$F1974)+O$194*INDEX(O$121:O$137,$F1974)*INDEX(O$151:O$167,$F1974))*$E1974</f>
        <v/>
      </c>
      <c r="P1974" s="37">
        <f>(INDEX(P$235:P$238,$D1974)*INDEX(P$239:P$255,$F1974)+P$194*INDEX(P$121:P$137,$F1974)*INDEX(P$151:P$167,$F1974))*$E1974</f>
        <v/>
      </c>
      <c r="Q1974" s="37">
        <f>(INDEX(Q$235:Q$238,$D1974)*INDEX(Q$239:Q$255,$F1974)+Q$194*INDEX(Q$121:Q$137,$F1974)*INDEX(Q$151:Q$167,$F1974))*$E1974</f>
        <v/>
      </c>
      <c r="R1974" s="37">
        <f>(INDEX(R$235:R$238,$D1974)*INDEX(R$239:R$255,$F1974)+R$194*INDEX(R$121:R$137,$F1974)*INDEX(R$151:R$167,$F1974))*$E1974</f>
        <v/>
      </c>
      <c r="S1974" s="37">
        <f>(INDEX(S$235:S$238,$D1974)*INDEX(S$239:S$255,$F1974)+S$194*INDEX(S$121:S$137,$F1974)*INDEX(S$151:S$167,$F1974))*$E1974</f>
        <v/>
      </c>
      <c r="T1974" s="37">
        <f>(INDEX(T$235:T$238,$D1974)*INDEX(T$239:T$255,$F1974)+T$194*INDEX(T$121:T$137,$F1974)*INDEX(T$151:T$167,$F1974))*$E1974</f>
        <v/>
      </c>
      <c r="U1974" s="37">
        <f>(INDEX(U$235:U$238,$D1974)*INDEX(U$239:U$255,$F1974)+U$194*INDEX(U$121:U$137,$F1974)*INDEX(U$151:U$167,$F1974))*$E1974</f>
        <v/>
      </c>
      <c r="V1974" s="37">
        <f>(INDEX(V$235:V$238,$D1974)*INDEX(V$239:V$255,$F1974)+V$194*INDEX(V$121:V$137,$F1974)*INDEX(V$151:V$167,$F1974))*$E1974</f>
        <v/>
      </c>
      <c r="W1974" s="37">
        <f>(INDEX(W$235:W$238,$D1974)*INDEX(W$239:W$255,$F1974)+W$194*INDEX(W$121:W$137,$F1974)*INDEX(W$151:W$167,$F1974))*$E1974</f>
        <v/>
      </c>
      <c r="X1974" s="37">
        <f>(INDEX(X$235:X$238,$D1974)*INDEX(X$239:X$255,$F1974)+X$194*INDEX(X$121:X$137,$F1974)*INDEX(X$151:X$167,$F1974))*$E1974</f>
        <v/>
      </c>
      <c r="Y1974" s="37">
        <f>(INDEX(Y$235:Y$238,$D1974)*INDEX(Y$239:Y$255,$F1974)+Y$194*INDEX(Y$121:Y$137,$F1974)*INDEX(Y$151:Y$167,$F1974))*$E1974</f>
        <v/>
      </c>
      <c r="Z1974" s="37">
        <f>(INDEX(Z$235:Z$238,$D1974)*INDEX(Z$239:Z$255,$F1974)+Z$194*INDEX(Z$121:Z$137,$F1974)*INDEX(Z$151:Z$167,$F1974))*$E1974</f>
        <v/>
      </c>
      <c r="AA1974" s="37">
        <f>(INDEX(AA$235:AA$238,$D1974)*INDEX(AA$239:AA$255,$F1974)+AA$194*INDEX(AA$121:AA$137,$F1974)*INDEX(AA$151:AA$167,$F1974))*$E1974</f>
        <v/>
      </c>
      <c r="AB1974" s="37">
        <f>(INDEX(AB$235:AB$238,$D1974)*INDEX(AB$239:AB$255,$F1974)+AB$194*INDEX(AB$121:AB$137,$F1974)*INDEX(AB$151:AB$167,$F1974))*$E1974</f>
        <v/>
      </c>
      <c r="AC1974" s="37">
        <f>(INDEX(AC$235:AC$238,$D1974)*INDEX(AC$239:AC$255,$F1974)+AC$194*INDEX(AC$121:AC$137,$F1974)*INDEX(AC$151:AC$167,$F1974))*$E1974</f>
        <v/>
      </c>
      <c r="AD1974" s="40">
        <f>SHADOWEFF(INDEX(AD$235:AD$238,$D1974),INDEX(AD$239:AD$255,$F1974),AD$194,INDEX(AD$121:AD$137,$F1974),INDEX(AD$151:AD$167,$F1974),$E1974)</f>
        <v/>
      </c>
      <c r="AF1974" s="11">
        <f>LOWER(Settings!$C$4)&amp;".mit."&amp;$A1974&amp;IF($C1974="","","."&amp;$C1974&amp;"."&amp;$B1974)&amp;IF(INDEX(Variables!$D$5:$D$205,MATCH($A1974,Variables!$A$5:$A$205,0))="","","."&amp;INDEX(Variables!$D$5:$D$205,MATCH($A1974,Variables!$A$5:$A$205,0)))&amp;"."&amp;AF$5</f>
        <v/>
      </c>
      <c r="AG1974" s="38">
        <f>(INDEX(AG$235:AG$238,$D1974)*INDEX(AG$239:AG$255,$F1974)+AG$194*INDEX(AG$121:AG$137,$F1974)*INDEX(AG$151:AG$167,$F1974))*$E1974</f>
        <v/>
      </c>
      <c r="AH1974" s="37">
        <f>(INDEX(AH$235:AH$238,$D1974)*INDEX(AH$239:AH$255,$F1974)+AH$194*INDEX(AH$121:AH$137,$F1974)*INDEX(AH$151:AH$167,$F1974))*$E1974</f>
        <v/>
      </c>
      <c r="AI1974" s="37">
        <f>(INDEX(AI$235:AI$238,$D1974)*INDEX(AI$239:AI$255,$F1974)+AI$194*INDEX(AI$121:AI$137,$F1974)*INDEX(AI$151:AI$167,$F1974))*$E1974</f>
        <v/>
      </c>
      <c r="AJ1974" s="37">
        <f>(INDEX(AJ$235:AJ$238,$D1974)*INDEX(AJ$239:AJ$255,$F1974)+AJ$194*INDEX(AJ$121:AJ$137,$F1974)*INDEX(AJ$151:AJ$167,$F1974))*$E1974</f>
        <v/>
      </c>
      <c r="AK1974" s="37">
        <f>(INDEX(AK$235:AK$238,$D1974)*INDEX(AK$239:AK$255,$F1974)+AK$194*INDEX(AK$121:AK$137,$F1974)*INDEX(AK$151:AK$167,$F1974))*$E1974</f>
        <v/>
      </c>
      <c r="AL1974" s="37">
        <f>(INDEX(AL$235:AL$238,$D1974)*INDEX(AL$239:AL$255,$F1974)+AL$194*INDEX(AL$121:AL$137,$F1974)*INDEX(AL$151:AL$167,$F1974))*$E1974</f>
        <v/>
      </c>
      <c r="AM1974" s="37">
        <f>(INDEX(AM$235:AM$238,$D1974)*INDEX(AM$239:AM$255,$F1974)+AM$194*INDEX(AM$121:AM$137,$F1974)*INDEX(AM$151:AM$167,$F1974))*$E1974</f>
        <v/>
      </c>
      <c r="AN1974" s="37">
        <f>(INDEX(AN$235:AN$238,$D1974)*INDEX(AN$239:AN$255,$F1974)+AN$194*INDEX(AN$121:AN$137,$F1974)*INDEX(AN$151:AN$167,$F1974))*$E1974</f>
        <v/>
      </c>
      <c r="AO1974" s="37">
        <f>(INDEX(AO$235:AO$238,$D1974)*INDEX(AO$239:AO$255,$F1974)+AO$194*INDEX(AO$121:AO$137,$F1974)*INDEX(AO$151:AO$167,$F1974))*$E1974</f>
        <v/>
      </c>
      <c r="AP1974" s="37">
        <f>(INDEX(AP$235:AP$238,$D1974)*INDEX(AP$239:AP$255,$F1974)+AP$194*INDEX(AP$121:AP$137,$F1974)*INDEX(AP$151:AP$167,$F1974))*$E1974</f>
        <v/>
      </c>
      <c r="AQ1974" s="37">
        <f>(INDEX(AQ$235:AQ$238,$D1974)*INDEX(AQ$239:AQ$255,$F1974)+AQ$194*INDEX(AQ$121:AQ$137,$F1974)*INDEX(AQ$151:AQ$167,$F1974))*$E1974</f>
        <v/>
      </c>
      <c r="AR1974" s="37">
        <f>(INDEX(AR$235:AR$238,$D1974)*INDEX(AR$239:AR$255,$F1974)+AR$194*INDEX(AR$121:AR$137,$F1974)*INDEX(AR$151:AR$167,$F1974))*$E1974</f>
        <v/>
      </c>
      <c r="AS1974" s="37">
        <f>(INDEX(AS$235:AS$238,$D1974)*INDEX(AS$239:AS$255,$F1974)+AS$194*INDEX(AS$121:AS$137,$F1974)*INDEX(AS$151:AS$167,$F1974))*$E1974</f>
        <v/>
      </c>
      <c r="AT1974" s="37">
        <f>(INDEX(AT$235:AT$238,$D1974)*INDEX(AT$239:AT$255,$F1974)+AT$194*INDEX(AT$121:AT$137,$F1974)*INDEX(AT$151:AT$167,$F1974))*$E1974</f>
        <v/>
      </c>
      <c r="AU1974" s="37">
        <f>(INDEX(AU$235:AU$238,$D1974)*INDEX(AU$239:AU$255,$F1974)+AU$194*INDEX(AU$121:AU$137,$F1974)*INDEX(AU$151:AU$167,$F1974))*$E1974</f>
        <v/>
      </c>
      <c r="AV1974" s="37">
        <f>(INDEX(AV$235:AV$238,$D1974)*INDEX(AV$239:AV$255,$F1974)+AV$194*INDEX(AV$121:AV$137,$F1974)*INDEX(AV$151:AV$167,$F1974))*$E1974</f>
        <v/>
      </c>
      <c r="AW1974" s="37">
        <f>(INDEX(AW$235:AW$238,$D1974)*INDEX(AW$239:AW$255,$F1974)+AW$194*INDEX(AW$121:AW$137,$F1974)*INDEX(AW$151:AW$167,$F1974))*$E1974</f>
        <v/>
      </c>
      <c r="AX1974" s="37">
        <f>(INDEX(AX$235:AX$238,$D1974)*INDEX(AX$239:AX$255,$F1974)+AX$194*INDEX(AX$121:AX$137,$F1974)*INDEX(AX$151:AX$167,$F1974))*$E1974</f>
        <v/>
      </c>
      <c r="AY1974" s="40">
        <f>SHADOWEFF(INDEX(AY$235:AY$238,$D1974),INDEX(AY$239:AY$255,$F1974),AY$194,INDEX(AY$121:AY$137,$F1974),INDEX(AY$151:AY$167,$F1974),$E1974)</f>
        <v/>
      </c>
    </row>
    <row r="1975" hidden="1" outlineLevel="2">
      <c r="A1975" s="14" t="inlineStr">
        <is>
          <t>shp</t>
        </is>
      </c>
      <c r="B1975" s="14" t="inlineStr">
        <is>
          <t>oop</t>
        </is>
      </c>
      <c r="C1975" s="14" t="inlineStr">
        <is>
          <t>ftr</t>
        </is>
      </c>
      <c r="D1975" s="37">
        <f>INDEX(Inputs!$M$5:$M$132,MATCH($B1975&amp;"|"&amp;$C1975,Inputs!$A$5:$A$132,0))</f>
        <v/>
      </c>
      <c r="E1975" s="37">
        <f>INDEX(Inputs!$T$5:$T$132,MATCH($B1975&amp;"|"&amp;$C1975,Inputs!$A$5:$A$132,0))</f>
        <v/>
      </c>
      <c r="F1975" s="37">
        <f>INDEX(Inputs!$K$5:$K$132,MATCH($B1975&amp;"|"&amp;$C1975,Inputs!$A$5:$A$132,0))</f>
        <v/>
      </c>
      <c r="G1975" s="36" t="n"/>
      <c r="H1975" s="14">
        <f>INDEX(Variables!$B$5:$B$205,MATCH($A1975,Variables!$A$5:$A$205,0))&amp;IF($C1975="",""," | "&amp;INDEX(Mapping!$B$5:$B$26,MATCH($C1975,Mapping!$A$5:$A$26,0))&amp;" | "&amp;INDEX(Mapping!$B$30:$B$46,MATCH($B1975,Mapping!$A$30:$A$46,0)))</f>
        <v/>
      </c>
      <c r="I1975" s="14">
        <f>INDEX(Variables!$C$5:$C$205,MATCH($A1975,Variables!$A$5:$A$205,0))</f>
        <v/>
      </c>
      <c r="J1975" s="14">
        <f>INDEX(Variables!$E$5:$E$205,MATCH($A1975,Variables!$A$5:$A$205,0))</f>
        <v/>
      </c>
      <c r="K1975" s="11">
        <f>LOWER(Settings!$C$4)&amp;".mit."&amp;$A1975&amp;IF($C1975="","","."&amp;$C1975&amp;"."&amp;$B1975)&amp;IF(INDEX(Variables!$D$5:$D$205,MATCH($A1975,Variables!$A$5:$A$205,0))="","","."&amp;INDEX(Variables!$D$5:$D$205,MATCH($A1975,Variables!$A$5:$A$205,0)))&amp;"."&amp;K$5</f>
        <v/>
      </c>
      <c r="L1975" s="38">
        <f>(INDEX(L$235:L$238,$D1975)*INDEX(L$239:L$255,$F1975)+L$194*INDEX(L$121:L$137,$F1975)*INDEX(L$151:L$167,$F1975))*$E1975</f>
        <v/>
      </c>
      <c r="M1975" s="37">
        <f>(INDEX(M$235:M$238,$D1975)*INDEX(M$239:M$255,$F1975)+M$194*INDEX(M$121:M$137,$F1975)*INDEX(M$151:M$167,$F1975))*$E1975</f>
        <v/>
      </c>
      <c r="N1975" s="37">
        <f>(INDEX(N$235:N$238,$D1975)*INDEX(N$239:N$255,$F1975)+N$194*INDEX(N$121:N$137,$F1975)*INDEX(N$151:N$167,$F1975))*$E1975</f>
        <v/>
      </c>
      <c r="O1975" s="37">
        <f>(INDEX(O$235:O$238,$D1975)*INDEX(O$239:O$255,$F1975)+O$194*INDEX(O$121:O$137,$F1975)*INDEX(O$151:O$167,$F1975))*$E1975</f>
        <v/>
      </c>
      <c r="P1975" s="37">
        <f>(INDEX(P$235:P$238,$D1975)*INDEX(P$239:P$255,$F1975)+P$194*INDEX(P$121:P$137,$F1975)*INDEX(P$151:P$167,$F1975))*$E1975</f>
        <v/>
      </c>
      <c r="Q1975" s="37">
        <f>(INDEX(Q$235:Q$238,$D1975)*INDEX(Q$239:Q$255,$F1975)+Q$194*INDEX(Q$121:Q$137,$F1975)*INDEX(Q$151:Q$167,$F1975))*$E1975</f>
        <v/>
      </c>
      <c r="R1975" s="37">
        <f>(INDEX(R$235:R$238,$D1975)*INDEX(R$239:R$255,$F1975)+R$194*INDEX(R$121:R$137,$F1975)*INDEX(R$151:R$167,$F1975))*$E1975</f>
        <v/>
      </c>
      <c r="S1975" s="37">
        <f>(INDEX(S$235:S$238,$D1975)*INDEX(S$239:S$255,$F1975)+S$194*INDEX(S$121:S$137,$F1975)*INDEX(S$151:S$167,$F1975))*$E1975</f>
        <v/>
      </c>
      <c r="T1975" s="37">
        <f>(INDEX(T$235:T$238,$D1975)*INDEX(T$239:T$255,$F1975)+T$194*INDEX(T$121:T$137,$F1975)*INDEX(T$151:T$167,$F1975))*$E1975</f>
        <v/>
      </c>
      <c r="U1975" s="37">
        <f>(INDEX(U$235:U$238,$D1975)*INDEX(U$239:U$255,$F1975)+U$194*INDEX(U$121:U$137,$F1975)*INDEX(U$151:U$167,$F1975))*$E1975</f>
        <v/>
      </c>
      <c r="V1975" s="37">
        <f>(INDEX(V$235:V$238,$D1975)*INDEX(V$239:V$255,$F1975)+V$194*INDEX(V$121:V$137,$F1975)*INDEX(V$151:V$167,$F1975))*$E1975</f>
        <v/>
      </c>
      <c r="W1975" s="37">
        <f>(INDEX(W$235:W$238,$D1975)*INDEX(W$239:W$255,$F1975)+W$194*INDEX(W$121:W$137,$F1975)*INDEX(W$151:W$167,$F1975))*$E1975</f>
        <v/>
      </c>
      <c r="X1975" s="37">
        <f>(INDEX(X$235:X$238,$D1975)*INDEX(X$239:X$255,$F1975)+X$194*INDEX(X$121:X$137,$F1975)*INDEX(X$151:X$167,$F1975))*$E1975</f>
        <v/>
      </c>
      <c r="Y1975" s="37">
        <f>(INDEX(Y$235:Y$238,$D1975)*INDEX(Y$239:Y$255,$F1975)+Y$194*INDEX(Y$121:Y$137,$F1975)*INDEX(Y$151:Y$167,$F1975))*$E1975</f>
        <v/>
      </c>
      <c r="Z1975" s="37">
        <f>(INDEX(Z$235:Z$238,$D1975)*INDEX(Z$239:Z$255,$F1975)+Z$194*INDEX(Z$121:Z$137,$F1975)*INDEX(Z$151:Z$167,$F1975))*$E1975</f>
        <v/>
      </c>
      <c r="AA1975" s="37">
        <f>(INDEX(AA$235:AA$238,$D1975)*INDEX(AA$239:AA$255,$F1975)+AA$194*INDEX(AA$121:AA$137,$F1975)*INDEX(AA$151:AA$167,$F1975))*$E1975</f>
        <v/>
      </c>
      <c r="AB1975" s="37">
        <f>(INDEX(AB$235:AB$238,$D1975)*INDEX(AB$239:AB$255,$F1975)+AB$194*INDEX(AB$121:AB$137,$F1975)*INDEX(AB$151:AB$167,$F1975))*$E1975</f>
        <v/>
      </c>
      <c r="AC1975" s="37">
        <f>(INDEX(AC$235:AC$238,$D1975)*INDEX(AC$239:AC$255,$F1975)+AC$194*INDEX(AC$121:AC$137,$F1975)*INDEX(AC$151:AC$167,$F1975))*$E1975</f>
        <v/>
      </c>
      <c r="AD1975" s="40">
        <f>SHADOWEFF(INDEX(AD$235:AD$238,$D1975),INDEX(AD$239:AD$255,$F1975),AD$194,INDEX(AD$121:AD$137,$F1975),INDEX(AD$151:AD$167,$F1975),$E1975)</f>
        <v/>
      </c>
      <c r="AF1975" s="11">
        <f>LOWER(Settings!$C$4)&amp;".mit."&amp;$A1975&amp;IF($C1975="","","."&amp;$C1975&amp;"."&amp;$B1975)&amp;IF(INDEX(Variables!$D$5:$D$205,MATCH($A1975,Variables!$A$5:$A$205,0))="","","."&amp;INDEX(Variables!$D$5:$D$205,MATCH($A1975,Variables!$A$5:$A$205,0)))&amp;"."&amp;AF$5</f>
        <v/>
      </c>
      <c r="AG1975" s="38">
        <f>(INDEX(AG$235:AG$238,$D1975)*INDEX(AG$239:AG$255,$F1975)+AG$194*INDEX(AG$121:AG$137,$F1975)*INDEX(AG$151:AG$167,$F1975))*$E1975</f>
        <v/>
      </c>
      <c r="AH1975" s="37">
        <f>(INDEX(AH$235:AH$238,$D1975)*INDEX(AH$239:AH$255,$F1975)+AH$194*INDEX(AH$121:AH$137,$F1975)*INDEX(AH$151:AH$167,$F1975))*$E1975</f>
        <v/>
      </c>
      <c r="AI1975" s="37">
        <f>(INDEX(AI$235:AI$238,$D1975)*INDEX(AI$239:AI$255,$F1975)+AI$194*INDEX(AI$121:AI$137,$F1975)*INDEX(AI$151:AI$167,$F1975))*$E1975</f>
        <v/>
      </c>
      <c r="AJ1975" s="37">
        <f>(INDEX(AJ$235:AJ$238,$D1975)*INDEX(AJ$239:AJ$255,$F1975)+AJ$194*INDEX(AJ$121:AJ$137,$F1975)*INDEX(AJ$151:AJ$167,$F1975))*$E1975</f>
        <v/>
      </c>
      <c r="AK1975" s="37">
        <f>(INDEX(AK$235:AK$238,$D1975)*INDEX(AK$239:AK$255,$F1975)+AK$194*INDEX(AK$121:AK$137,$F1975)*INDEX(AK$151:AK$167,$F1975))*$E1975</f>
        <v/>
      </c>
      <c r="AL1975" s="37">
        <f>(INDEX(AL$235:AL$238,$D1975)*INDEX(AL$239:AL$255,$F1975)+AL$194*INDEX(AL$121:AL$137,$F1975)*INDEX(AL$151:AL$167,$F1975))*$E1975</f>
        <v/>
      </c>
      <c r="AM1975" s="37">
        <f>(INDEX(AM$235:AM$238,$D1975)*INDEX(AM$239:AM$255,$F1975)+AM$194*INDEX(AM$121:AM$137,$F1975)*INDEX(AM$151:AM$167,$F1975))*$E1975</f>
        <v/>
      </c>
      <c r="AN1975" s="37">
        <f>(INDEX(AN$235:AN$238,$D1975)*INDEX(AN$239:AN$255,$F1975)+AN$194*INDEX(AN$121:AN$137,$F1975)*INDEX(AN$151:AN$167,$F1975))*$E1975</f>
        <v/>
      </c>
      <c r="AO1975" s="37">
        <f>(INDEX(AO$235:AO$238,$D1975)*INDEX(AO$239:AO$255,$F1975)+AO$194*INDEX(AO$121:AO$137,$F1975)*INDEX(AO$151:AO$167,$F1975))*$E1975</f>
        <v/>
      </c>
      <c r="AP1975" s="37">
        <f>(INDEX(AP$235:AP$238,$D1975)*INDEX(AP$239:AP$255,$F1975)+AP$194*INDEX(AP$121:AP$137,$F1975)*INDEX(AP$151:AP$167,$F1975))*$E1975</f>
        <v/>
      </c>
      <c r="AQ1975" s="37">
        <f>(INDEX(AQ$235:AQ$238,$D1975)*INDEX(AQ$239:AQ$255,$F1975)+AQ$194*INDEX(AQ$121:AQ$137,$F1975)*INDEX(AQ$151:AQ$167,$F1975))*$E1975</f>
        <v/>
      </c>
      <c r="AR1975" s="37">
        <f>(INDEX(AR$235:AR$238,$D1975)*INDEX(AR$239:AR$255,$F1975)+AR$194*INDEX(AR$121:AR$137,$F1975)*INDEX(AR$151:AR$167,$F1975))*$E1975</f>
        <v/>
      </c>
      <c r="AS1975" s="37">
        <f>(INDEX(AS$235:AS$238,$D1975)*INDEX(AS$239:AS$255,$F1975)+AS$194*INDEX(AS$121:AS$137,$F1975)*INDEX(AS$151:AS$167,$F1975))*$E1975</f>
        <v/>
      </c>
      <c r="AT1975" s="37">
        <f>(INDEX(AT$235:AT$238,$D1975)*INDEX(AT$239:AT$255,$F1975)+AT$194*INDEX(AT$121:AT$137,$F1975)*INDEX(AT$151:AT$167,$F1975))*$E1975</f>
        <v/>
      </c>
      <c r="AU1975" s="37">
        <f>(INDEX(AU$235:AU$238,$D1975)*INDEX(AU$239:AU$255,$F1975)+AU$194*INDEX(AU$121:AU$137,$F1975)*INDEX(AU$151:AU$167,$F1975))*$E1975</f>
        <v/>
      </c>
      <c r="AV1975" s="37">
        <f>(INDEX(AV$235:AV$238,$D1975)*INDEX(AV$239:AV$255,$F1975)+AV$194*INDEX(AV$121:AV$137,$F1975)*INDEX(AV$151:AV$167,$F1975))*$E1975</f>
        <v/>
      </c>
      <c r="AW1975" s="37">
        <f>(INDEX(AW$235:AW$238,$D1975)*INDEX(AW$239:AW$255,$F1975)+AW$194*INDEX(AW$121:AW$137,$F1975)*INDEX(AW$151:AW$167,$F1975))*$E1975</f>
        <v/>
      </c>
      <c r="AX1975" s="37">
        <f>(INDEX(AX$235:AX$238,$D1975)*INDEX(AX$239:AX$255,$F1975)+AX$194*INDEX(AX$121:AX$137,$F1975)*INDEX(AX$151:AX$167,$F1975))*$E1975</f>
        <v/>
      </c>
      <c r="AY1975" s="40">
        <f>SHADOWEFF(INDEX(AY$235:AY$238,$D1975),INDEX(AY$239:AY$255,$F1975),AY$194,INDEX(AY$121:AY$137,$F1975),INDEX(AY$151:AY$167,$F1975),$E1975)</f>
        <v/>
      </c>
    </row>
    <row r="1976" hidden="1" outlineLevel="2">
      <c r="A1976" s="14" t="inlineStr">
        <is>
          <t>shp</t>
        </is>
      </c>
      <c r="B1976" s="14" t="inlineStr">
        <is>
          <t>bio</t>
        </is>
      </c>
      <c r="C1976" s="14" t="inlineStr">
        <is>
          <t>ftr</t>
        </is>
      </c>
      <c r="D1976" s="37">
        <f>INDEX(Inputs!$M$5:$M$132,MATCH($B1976&amp;"|"&amp;$C1976,Inputs!$A$5:$A$132,0))</f>
        <v/>
      </c>
      <c r="E1976" s="37">
        <f>INDEX(Inputs!$T$5:$T$132,MATCH($B1976&amp;"|"&amp;$C1976,Inputs!$A$5:$A$132,0))</f>
        <v/>
      </c>
      <c r="F1976" s="37">
        <f>INDEX(Inputs!$K$5:$K$132,MATCH($B1976&amp;"|"&amp;$C1976,Inputs!$A$5:$A$132,0))</f>
        <v/>
      </c>
      <c r="G1976" s="36" t="n"/>
      <c r="H1976" s="14">
        <f>INDEX(Variables!$B$5:$B$205,MATCH($A1976,Variables!$A$5:$A$205,0))&amp;IF($C1976="",""," | "&amp;INDEX(Mapping!$B$5:$B$26,MATCH($C1976,Mapping!$A$5:$A$26,0))&amp;" | "&amp;INDEX(Mapping!$B$30:$B$46,MATCH($B1976,Mapping!$A$30:$A$46,0)))</f>
        <v/>
      </c>
      <c r="I1976" s="14">
        <f>INDEX(Variables!$C$5:$C$205,MATCH($A1976,Variables!$A$5:$A$205,0))</f>
        <v/>
      </c>
      <c r="J1976" s="14">
        <f>INDEX(Variables!$E$5:$E$205,MATCH($A1976,Variables!$A$5:$A$205,0))</f>
        <v/>
      </c>
      <c r="K1976" s="11">
        <f>LOWER(Settings!$C$4)&amp;".mit."&amp;$A1976&amp;IF($C1976="","","."&amp;$C1976&amp;"."&amp;$B1976)&amp;IF(INDEX(Variables!$D$5:$D$205,MATCH($A1976,Variables!$A$5:$A$205,0))="","","."&amp;INDEX(Variables!$D$5:$D$205,MATCH($A1976,Variables!$A$5:$A$205,0)))&amp;"."&amp;K$5</f>
        <v/>
      </c>
      <c r="L1976" s="38">
        <f>(INDEX(L$235:L$238,$D1976)*INDEX(L$239:L$255,$F1976)+L$194*INDEX(L$121:L$137,$F1976)*INDEX(L$151:L$167,$F1976))*$E1976</f>
        <v/>
      </c>
      <c r="M1976" s="37">
        <f>(INDEX(M$235:M$238,$D1976)*INDEX(M$239:M$255,$F1976)+M$194*INDEX(M$121:M$137,$F1976)*INDEX(M$151:M$167,$F1976))*$E1976</f>
        <v/>
      </c>
      <c r="N1976" s="37">
        <f>(INDEX(N$235:N$238,$D1976)*INDEX(N$239:N$255,$F1976)+N$194*INDEX(N$121:N$137,$F1976)*INDEX(N$151:N$167,$F1976))*$E1976</f>
        <v/>
      </c>
      <c r="O1976" s="37">
        <f>(INDEX(O$235:O$238,$D1976)*INDEX(O$239:O$255,$F1976)+O$194*INDEX(O$121:O$137,$F1976)*INDEX(O$151:O$167,$F1976))*$E1976</f>
        <v/>
      </c>
      <c r="P1976" s="37">
        <f>(INDEX(P$235:P$238,$D1976)*INDEX(P$239:P$255,$F1976)+P$194*INDEX(P$121:P$137,$F1976)*INDEX(P$151:P$167,$F1976))*$E1976</f>
        <v/>
      </c>
      <c r="Q1976" s="37">
        <f>(INDEX(Q$235:Q$238,$D1976)*INDEX(Q$239:Q$255,$F1976)+Q$194*INDEX(Q$121:Q$137,$F1976)*INDEX(Q$151:Q$167,$F1976))*$E1976</f>
        <v/>
      </c>
      <c r="R1976" s="37">
        <f>(INDEX(R$235:R$238,$D1976)*INDEX(R$239:R$255,$F1976)+R$194*INDEX(R$121:R$137,$F1976)*INDEX(R$151:R$167,$F1976))*$E1976</f>
        <v/>
      </c>
      <c r="S1976" s="37">
        <f>(INDEX(S$235:S$238,$D1976)*INDEX(S$239:S$255,$F1976)+S$194*INDEX(S$121:S$137,$F1976)*INDEX(S$151:S$167,$F1976))*$E1976</f>
        <v/>
      </c>
      <c r="T1976" s="37">
        <f>(INDEX(T$235:T$238,$D1976)*INDEX(T$239:T$255,$F1976)+T$194*INDEX(T$121:T$137,$F1976)*INDEX(T$151:T$167,$F1976))*$E1976</f>
        <v/>
      </c>
      <c r="U1976" s="37">
        <f>(INDEX(U$235:U$238,$D1976)*INDEX(U$239:U$255,$F1976)+U$194*INDEX(U$121:U$137,$F1976)*INDEX(U$151:U$167,$F1976))*$E1976</f>
        <v/>
      </c>
      <c r="V1976" s="37">
        <f>(INDEX(V$235:V$238,$D1976)*INDEX(V$239:V$255,$F1976)+V$194*INDEX(V$121:V$137,$F1976)*INDEX(V$151:V$167,$F1976))*$E1976</f>
        <v/>
      </c>
      <c r="W1976" s="37">
        <f>(INDEX(W$235:W$238,$D1976)*INDEX(W$239:W$255,$F1976)+W$194*INDEX(W$121:W$137,$F1976)*INDEX(W$151:W$167,$F1976))*$E1976</f>
        <v/>
      </c>
      <c r="X1976" s="37">
        <f>(INDEX(X$235:X$238,$D1976)*INDEX(X$239:X$255,$F1976)+X$194*INDEX(X$121:X$137,$F1976)*INDEX(X$151:X$167,$F1976))*$E1976</f>
        <v/>
      </c>
      <c r="Y1976" s="37">
        <f>(INDEX(Y$235:Y$238,$D1976)*INDEX(Y$239:Y$255,$F1976)+Y$194*INDEX(Y$121:Y$137,$F1976)*INDEX(Y$151:Y$167,$F1976))*$E1976</f>
        <v/>
      </c>
      <c r="Z1976" s="37">
        <f>(INDEX(Z$235:Z$238,$D1976)*INDEX(Z$239:Z$255,$F1976)+Z$194*INDEX(Z$121:Z$137,$F1976)*INDEX(Z$151:Z$167,$F1976))*$E1976</f>
        <v/>
      </c>
      <c r="AA1976" s="37">
        <f>(INDEX(AA$235:AA$238,$D1976)*INDEX(AA$239:AA$255,$F1976)+AA$194*INDEX(AA$121:AA$137,$F1976)*INDEX(AA$151:AA$167,$F1976))*$E1976</f>
        <v/>
      </c>
      <c r="AB1976" s="37">
        <f>(INDEX(AB$235:AB$238,$D1976)*INDEX(AB$239:AB$255,$F1976)+AB$194*INDEX(AB$121:AB$137,$F1976)*INDEX(AB$151:AB$167,$F1976))*$E1976</f>
        <v/>
      </c>
      <c r="AC1976" s="37">
        <f>(INDEX(AC$235:AC$238,$D1976)*INDEX(AC$239:AC$255,$F1976)+AC$194*INDEX(AC$121:AC$137,$F1976)*INDEX(AC$151:AC$167,$F1976))*$E1976</f>
        <v/>
      </c>
      <c r="AD1976" s="40">
        <f>SHADOWEFF(INDEX(AD$235:AD$238,$D1976),INDEX(AD$239:AD$255,$F1976),AD$194,INDEX(AD$121:AD$137,$F1976),INDEX(AD$151:AD$167,$F1976),$E1976)</f>
        <v/>
      </c>
      <c r="AF1976" s="11">
        <f>LOWER(Settings!$C$4)&amp;".mit."&amp;$A1976&amp;IF($C1976="","","."&amp;$C1976&amp;"."&amp;$B1976)&amp;IF(INDEX(Variables!$D$5:$D$205,MATCH($A1976,Variables!$A$5:$A$205,0))="","","."&amp;INDEX(Variables!$D$5:$D$205,MATCH($A1976,Variables!$A$5:$A$205,0)))&amp;"."&amp;AF$5</f>
        <v/>
      </c>
      <c r="AG1976" s="38">
        <f>(INDEX(AG$235:AG$238,$D1976)*INDEX(AG$239:AG$255,$F1976)+AG$194*INDEX(AG$121:AG$137,$F1976)*INDEX(AG$151:AG$167,$F1976))*$E1976</f>
        <v/>
      </c>
      <c r="AH1976" s="37">
        <f>(INDEX(AH$235:AH$238,$D1976)*INDEX(AH$239:AH$255,$F1976)+AH$194*INDEX(AH$121:AH$137,$F1976)*INDEX(AH$151:AH$167,$F1976))*$E1976</f>
        <v/>
      </c>
      <c r="AI1976" s="37">
        <f>(INDEX(AI$235:AI$238,$D1976)*INDEX(AI$239:AI$255,$F1976)+AI$194*INDEX(AI$121:AI$137,$F1976)*INDEX(AI$151:AI$167,$F1976))*$E1976</f>
        <v/>
      </c>
      <c r="AJ1976" s="37">
        <f>(INDEX(AJ$235:AJ$238,$D1976)*INDEX(AJ$239:AJ$255,$F1976)+AJ$194*INDEX(AJ$121:AJ$137,$F1976)*INDEX(AJ$151:AJ$167,$F1976))*$E1976</f>
        <v/>
      </c>
      <c r="AK1976" s="37">
        <f>(INDEX(AK$235:AK$238,$D1976)*INDEX(AK$239:AK$255,$F1976)+AK$194*INDEX(AK$121:AK$137,$F1976)*INDEX(AK$151:AK$167,$F1976))*$E1976</f>
        <v/>
      </c>
      <c r="AL1976" s="37">
        <f>(INDEX(AL$235:AL$238,$D1976)*INDEX(AL$239:AL$255,$F1976)+AL$194*INDEX(AL$121:AL$137,$F1976)*INDEX(AL$151:AL$167,$F1976))*$E1976</f>
        <v/>
      </c>
      <c r="AM1976" s="37">
        <f>(INDEX(AM$235:AM$238,$D1976)*INDEX(AM$239:AM$255,$F1976)+AM$194*INDEX(AM$121:AM$137,$F1976)*INDEX(AM$151:AM$167,$F1976))*$E1976</f>
        <v/>
      </c>
      <c r="AN1976" s="37">
        <f>(INDEX(AN$235:AN$238,$D1976)*INDEX(AN$239:AN$255,$F1976)+AN$194*INDEX(AN$121:AN$137,$F1976)*INDEX(AN$151:AN$167,$F1976))*$E1976</f>
        <v/>
      </c>
      <c r="AO1976" s="37">
        <f>(INDEX(AO$235:AO$238,$D1976)*INDEX(AO$239:AO$255,$F1976)+AO$194*INDEX(AO$121:AO$137,$F1976)*INDEX(AO$151:AO$167,$F1976))*$E1976</f>
        <v/>
      </c>
      <c r="AP1976" s="37">
        <f>(INDEX(AP$235:AP$238,$D1976)*INDEX(AP$239:AP$255,$F1976)+AP$194*INDEX(AP$121:AP$137,$F1976)*INDEX(AP$151:AP$167,$F1976))*$E1976</f>
        <v/>
      </c>
      <c r="AQ1976" s="37">
        <f>(INDEX(AQ$235:AQ$238,$D1976)*INDEX(AQ$239:AQ$255,$F1976)+AQ$194*INDEX(AQ$121:AQ$137,$F1976)*INDEX(AQ$151:AQ$167,$F1976))*$E1976</f>
        <v/>
      </c>
      <c r="AR1976" s="37">
        <f>(INDEX(AR$235:AR$238,$D1976)*INDEX(AR$239:AR$255,$F1976)+AR$194*INDEX(AR$121:AR$137,$F1976)*INDEX(AR$151:AR$167,$F1976))*$E1976</f>
        <v/>
      </c>
      <c r="AS1976" s="37">
        <f>(INDEX(AS$235:AS$238,$D1976)*INDEX(AS$239:AS$255,$F1976)+AS$194*INDEX(AS$121:AS$137,$F1976)*INDEX(AS$151:AS$167,$F1976))*$E1976</f>
        <v/>
      </c>
      <c r="AT1976" s="37">
        <f>(INDEX(AT$235:AT$238,$D1976)*INDEX(AT$239:AT$255,$F1976)+AT$194*INDEX(AT$121:AT$137,$F1976)*INDEX(AT$151:AT$167,$F1976))*$E1976</f>
        <v/>
      </c>
      <c r="AU1976" s="37">
        <f>(INDEX(AU$235:AU$238,$D1976)*INDEX(AU$239:AU$255,$F1976)+AU$194*INDEX(AU$121:AU$137,$F1976)*INDEX(AU$151:AU$167,$F1976))*$E1976</f>
        <v/>
      </c>
      <c r="AV1976" s="37">
        <f>(INDEX(AV$235:AV$238,$D1976)*INDEX(AV$239:AV$255,$F1976)+AV$194*INDEX(AV$121:AV$137,$F1976)*INDEX(AV$151:AV$167,$F1976))*$E1976</f>
        <v/>
      </c>
      <c r="AW1976" s="37">
        <f>(INDEX(AW$235:AW$238,$D1976)*INDEX(AW$239:AW$255,$F1976)+AW$194*INDEX(AW$121:AW$137,$F1976)*INDEX(AW$151:AW$167,$F1976))*$E1976</f>
        <v/>
      </c>
      <c r="AX1976" s="37">
        <f>(INDEX(AX$235:AX$238,$D1976)*INDEX(AX$239:AX$255,$F1976)+AX$194*INDEX(AX$121:AX$137,$F1976)*INDEX(AX$151:AX$167,$F1976))*$E1976</f>
        <v/>
      </c>
      <c r="AY1976" s="40">
        <f>SHADOWEFF(INDEX(AY$235:AY$238,$D1976),INDEX(AY$239:AY$255,$F1976),AY$194,INDEX(AY$121:AY$137,$F1976),INDEX(AY$151:AY$167,$F1976),$E1976)</f>
        <v/>
      </c>
    </row>
    <row r="1977" hidden="1" outlineLevel="2"/>
    <row r="1978" hidden="1" outlineLevel="2">
      <c r="A1978" s="14" t="inlineStr">
        <is>
          <t>ener</t>
        </is>
      </c>
      <c r="B1978" s="14" t="inlineStr">
        <is>
          <t>coa</t>
        </is>
      </c>
      <c r="C1978" s="14" t="inlineStr">
        <is>
          <t>ftr</t>
        </is>
      </c>
      <c r="D1978" s="37">
        <f>INDEX(Inputs!$N$5:$N$132,MATCH($B1978&amp;"|"&amp;$C1978,Inputs!$A$5:$A$132,0))</f>
        <v/>
      </c>
      <c r="E1978" s="37">
        <f>INDEX(Inputs!$O$5:$O$132,MATCH($B1978&amp;"|"&amp;$C1978,Inputs!$A$5:$A$132,0))</f>
        <v/>
      </c>
      <c r="F1978" s="37">
        <f>INDEX(Inputs!$P$5:$P$132,MATCH($B1978&amp;"|"&amp;$C1978,Inputs!$A$5:$A$132,0))</f>
        <v/>
      </c>
      <c r="G1978" s="37">
        <f>INDEX(Inputs!$Q$5:$Q$132,MATCH($B1978&amp;"|"&amp;$C1978,Inputs!$A$5:$A$132,0))</f>
        <v/>
      </c>
      <c r="H1978" s="14">
        <f>INDEX(Variables!$B$5:$B$205,MATCH($A1978,Variables!$A$5:$A$205,0))&amp;IF($C1978="",""," | "&amp;INDEX(Mapping!$B$5:$B$26,MATCH($C1978,Mapping!$A$5:$A$26,0))&amp;" | "&amp;INDEX(Mapping!$B$30:$B$46,MATCH($B1978,Mapping!$A$30:$A$46,0)))</f>
        <v/>
      </c>
      <c r="I1978" s="14">
        <f>INDEX(Variables!$C$5:$C$205,MATCH($A1978,Variables!$A$5:$A$205,0))</f>
        <v/>
      </c>
      <c r="J1978" s="14">
        <f>INDEX(Variables!$E$5:$E$205,MATCH($A1978,Variables!$A$5:$A$205,0))</f>
        <v/>
      </c>
      <c r="K1978" s="11">
        <f>LOWER(Settings!$C$4)&amp;".mit."&amp;$A1978&amp;IF($C1978="","","."&amp;$C1978&amp;"."&amp;$B1978)&amp;IF(INDEX(Variables!$D$5:$D$205,MATCH($A1978,Variables!$A$5:$A$205,0))="","","."&amp;INDEX(Variables!$D$5:$D$205,MATCH($A1978,Variables!$A$5:$A$205,0)))&amp;"."&amp;K$5</f>
        <v/>
      </c>
      <c r="L1978" s="46">
        <f>INDEX(Inputs!$U$5:$U$132,MATCH($B1978&amp;"|"&amp;$C1978,Inputs!$A$5:$A$132,0))</f>
        <v/>
      </c>
      <c r="M1978" s="47">
        <f>L1978*(1/(1+$G1978))^(1+$E1978)*(1+M$7)^$D1978*(M1960/L1960)^$E1978*((M1960+M1969)/(L1960+L1969))^($F1978*(1+$E1978))</f>
        <v/>
      </c>
      <c r="N1978" s="47">
        <f>M1978*(1/(1+$G1978))^(1+$E1978)*(1+N$7)^$D1978*(N1960/M1960)^$E1978*((N1960+N1969)/(M1960+M1969))^($F1978*(1+$E1978))</f>
        <v/>
      </c>
      <c r="O1978" s="47">
        <f>N1978*(1/(1+$G1978))^(1+$E1978)*(1+O$7)^$D1978*(O1960/N1960)^$E1978*((O1960+O1969)/(N1960+N1969))^($F1978*(1+$E1978))</f>
        <v/>
      </c>
      <c r="P1978" s="47">
        <f>O1978*(1/(1+$G1978))^(1+$E1978)*(1+P$7)^$D1978*(P1960/O1960)^$E1978*((P1960+P1969)/(O1960+O1969))^($F1978*(1+$E1978))</f>
        <v/>
      </c>
      <c r="Q1978" s="47">
        <f>P1978*(1/(1+$G1978))^(1+$E1978)*(1+Q$7)^$D1978*(Q1960/P1960)^$E1978*((Q1960+Q1969)/(P1960+P1969))^($F1978*(1+$E1978))</f>
        <v/>
      </c>
      <c r="R1978" s="47">
        <f>Q1978*(1/(1+$G1978))^(1+$E1978)*(1+R$7)^$D1978*(R1960/Q1960)^$E1978*((R1960+R1969)/(Q1960+Q1969))^($F1978*(1+$E1978))</f>
        <v/>
      </c>
      <c r="S1978" s="47">
        <f>R1978*(1/(1+$G1978))^(1+$E1978)*(1+S$7)^$D1978*(S1960/R1960)^$E1978*((S1960+S1969)/(R1960+R1969))^($F1978*(1+$E1978))</f>
        <v/>
      </c>
      <c r="T1978" s="47">
        <f>S1978*(1/(1+$G1978))^(1+$E1978)*(1+T$7)^$D1978*(T1960/S1960)^$E1978*((T1960+T1969)/(S1960+S1969))^($F1978*(1+$E1978))</f>
        <v/>
      </c>
      <c r="U1978" s="47">
        <f>T1978*(1/(1+$G1978))^(1+$E1978)*(1+U$7)^$D1978*(U1960/T1960)^$E1978*((U1960+U1969)/(T1960+T1969))^($F1978*(1+$E1978))</f>
        <v/>
      </c>
      <c r="V1978" s="47">
        <f>U1978*(1/(1+$G1978))^(1+$E1978)*(1+V$7)^$D1978*(V1960/U1960)^$E1978*((V1960+V1969)/(U1960+U1969))^($F1978*(1+$E1978))</f>
        <v/>
      </c>
      <c r="W1978" s="47">
        <f>V1978*(1/(1+$G1978))^(1+$E1978)*(1+W$7)^$D1978*(W1960/V1960)^$E1978*((W1960+W1969)/(V1960+V1969))^($F1978*(1+$E1978))</f>
        <v/>
      </c>
      <c r="X1978" s="47">
        <f>W1978*(1/(1+$G1978))^(1+$E1978)*(1+X$7)^$D1978*(X1960/W1960)^$E1978*((X1960+X1969)/(W1960+W1969))^($F1978*(1+$E1978))</f>
        <v/>
      </c>
      <c r="Y1978" s="47">
        <f>X1978*(1/(1+$G1978))^(1+$E1978)*(1+Y$7)^$D1978*(Y1960/X1960)^$E1978*((Y1960+Y1969)/(X1960+X1969))^($F1978*(1+$E1978))</f>
        <v/>
      </c>
      <c r="Z1978" s="47">
        <f>Y1978*(1/(1+$G1978))^(1+$E1978)*(1+Z$7)^$D1978*(Z1960/Y1960)^$E1978*((Z1960+Z1969)/(Y1960+Y1969))^($F1978*(1+$E1978))</f>
        <v/>
      </c>
      <c r="AA1978" s="47">
        <f>Z1978*(1/(1+$G1978))^(1+$E1978)*(1+AA$7)^$D1978*(AA1960/Z1960)^$E1978*((AA1960+AA1969)/(Z1960+Z1969))^($F1978*(1+$E1978))</f>
        <v/>
      </c>
      <c r="AB1978" s="47">
        <f>AA1978*(1/(1+$G1978))^(1+$E1978)*(1+AB$7)^$D1978*(AB1960/AA1960)^$E1978*((AB1960+AB1969)/(AA1960+AA1969))^($F1978*(1+$E1978))</f>
        <v/>
      </c>
      <c r="AC1978" s="47">
        <f>AB1978*(1/(1+$G1978))^(1+$E1978)*(1+AC$7)^$D1978*(AC1960/AB1960)^$E1978*((AC1960+AC1969)/(AB1960+AB1969))^($F1978*(1+$E1978))</f>
        <v/>
      </c>
      <c r="AD1978" s="58">
        <f>FUELUSE(AC1978,AD1960,AC1960,AD1969,AC1969,AD$7,$D1978,$E1978,$F1978,$G1978)</f>
        <v/>
      </c>
      <c r="AF1978" s="11">
        <f>LOWER(Settings!$C$4)&amp;".mit."&amp;$A1978&amp;IF($C1978="","","."&amp;$C1978&amp;"."&amp;$B1978)&amp;IF(INDEX(Variables!$D$5:$D$205,MATCH($A1978,Variables!$A$5:$A$205,0))="","","."&amp;INDEX(Variables!$D$5:$D$205,MATCH($A1978,Variables!$A$5:$A$205,0)))&amp;"."&amp;AF$5</f>
        <v/>
      </c>
      <c r="AG1978" s="46">
        <f>INDEX(Inputs!$U$5:$U$132,MATCH($B1978&amp;"|"&amp;$C1978,Inputs!$A$5:$A$132,0))</f>
        <v/>
      </c>
      <c r="AH1978" s="47">
        <f>AG1978*(1/(1+$G1978))^(1+$E1978)*(1+AH$7)^$D1978*(AH1960/AG1960)^$E1978*((AH1960+AH1969)/(AG1960+AG1969))^($F1978*(1+$E1978))</f>
        <v/>
      </c>
      <c r="AI1978" s="47">
        <f>AH1978*(1/(1+$G1978))^(1+$E1978)*(1+AI$7)^$D1978*(AI1960/AH1960)^$E1978*((AI1960+AI1969)/(AH1960+AH1969))^($F1978*(1+$E1978))</f>
        <v/>
      </c>
      <c r="AJ1978" s="47">
        <f>AI1978*(1/(1+$G1978))^(1+$E1978)*(1+AJ$7)^$D1978*(AJ1960/AI1960)^$E1978*((AJ1960+AJ1969)/(AI1960+AI1969))^($F1978*(1+$E1978))</f>
        <v/>
      </c>
      <c r="AK1978" s="47">
        <f>AJ1978*(1/(1+$G1978))^(1+$E1978)*(1+AK$7)^$D1978*(AK1960/AJ1960)^$E1978*((AK1960+AK1969)/(AJ1960+AJ1969))^($F1978*(1+$E1978))</f>
        <v/>
      </c>
      <c r="AL1978" s="47">
        <f>AK1978*(1/(1+$G1978))^(1+$E1978)*(1+AL$7)^$D1978*(AL1960/AK1960)^$E1978*((AL1960+AL1969)/(AK1960+AK1969))^($F1978*(1+$E1978))</f>
        <v/>
      </c>
      <c r="AM1978" s="47">
        <f>AL1978*(1/(1+$G1978))^(1+$E1978)*(1+AM$7)^$D1978*(AM1960/AL1960)^$E1978*((AM1960+AM1969)/(AL1960+AL1969))^($F1978*(1+$E1978))</f>
        <v/>
      </c>
      <c r="AN1978" s="47">
        <f>AM1978*(1/(1+$G1978))^(1+$E1978)*(1+AN$7)^$D1978*(AN1960/AM1960)^$E1978*((AN1960+AN1969)/(AM1960+AM1969))^($F1978*(1+$E1978))</f>
        <v/>
      </c>
      <c r="AO1978" s="47">
        <f>AN1978*(1/(1+$G1978))^(1+$E1978)*(1+AO$7)^$D1978*(AO1960/AN1960)^$E1978*((AO1960+AO1969)/(AN1960+AN1969))^($F1978*(1+$E1978))</f>
        <v/>
      </c>
      <c r="AP1978" s="47">
        <f>AO1978*(1/(1+$G1978))^(1+$E1978)*(1+AP$7)^$D1978*(AP1960/AO1960)^$E1978*((AP1960+AP1969)/(AO1960+AO1969))^($F1978*(1+$E1978))</f>
        <v/>
      </c>
      <c r="AQ1978" s="47">
        <f>AP1978*(1/(1+$G1978))^(1+$E1978)*(1+AQ$7)^$D1978*(AQ1960/AP1960)^$E1978*((AQ1960+AQ1969)/(AP1960+AP1969))^($F1978*(1+$E1978))</f>
        <v/>
      </c>
      <c r="AR1978" s="47">
        <f>AQ1978*(1/(1+$G1978))^(1+$E1978)*(1+AR$7)^$D1978*(AR1960/AQ1960)^$E1978*((AR1960+AR1969)/(AQ1960+AQ1969))^($F1978*(1+$E1978))</f>
        <v/>
      </c>
      <c r="AS1978" s="47">
        <f>AR1978*(1/(1+$G1978))^(1+$E1978)*(1+AS$7)^$D1978*(AS1960/AR1960)^$E1978*((AS1960+AS1969)/(AR1960+AR1969))^($F1978*(1+$E1978))</f>
        <v/>
      </c>
      <c r="AT1978" s="47">
        <f>AS1978*(1/(1+$G1978))^(1+$E1978)*(1+AT$7)^$D1978*(AT1960/AS1960)^$E1978*((AT1960+AT1969)/(AS1960+AS1969))^($F1978*(1+$E1978))</f>
        <v/>
      </c>
      <c r="AU1978" s="47">
        <f>AT1978*(1/(1+$G1978))^(1+$E1978)*(1+AU$7)^$D1978*(AU1960/AT1960)^$E1978*((AU1960+AU1969)/(AT1960+AT1969))^($F1978*(1+$E1978))</f>
        <v/>
      </c>
      <c r="AV1978" s="47">
        <f>AU1978*(1/(1+$G1978))^(1+$E1978)*(1+AV$7)^$D1978*(AV1960/AU1960)^$E1978*((AV1960+AV1969)/(AU1960+AU1969))^($F1978*(1+$E1978))</f>
        <v/>
      </c>
      <c r="AW1978" s="47">
        <f>AV1978*(1/(1+$G1978))^(1+$E1978)*(1+AW$7)^$D1978*(AW1960/AV1960)^$E1978*((AW1960+AW1969)/(AV1960+AV1969))^($F1978*(1+$E1978))</f>
        <v/>
      </c>
      <c r="AX1978" s="47">
        <f>AW1978*(1/(1+$G1978))^(1+$E1978)*(1+AX$7)^$D1978*(AX1960/AW1960)^$E1978*((AX1960+AX1969)/(AW1960+AW1969))^($F1978*(1+$E1978))</f>
        <v/>
      </c>
      <c r="AY1978" s="58">
        <f>FUELUSE(AX1978,AY1960,AX1960,AY1969,AX1969,AY$7,$D1978,$E1978,$F1978,$G1978)</f>
        <v/>
      </c>
    </row>
    <row r="1979" hidden="1" outlineLevel="2">
      <c r="A1979" s="14" t="inlineStr">
        <is>
          <t>ener</t>
        </is>
      </c>
      <c r="B1979" s="14" t="inlineStr">
        <is>
          <t>nga</t>
        </is>
      </c>
      <c r="C1979" s="14" t="inlineStr">
        <is>
          <t>ftr</t>
        </is>
      </c>
      <c r="D1979" s="37">
        <f>INDEX(Inputs!$N$5:$N$132,MATCH($B1979&amp;"|"&amp;$C1979,Inputs!$A$5:$A$132,0))</f>
        <v/>
      </c>
      <c r="E1979" s="37">
        <f>INDEX(Inputs!$O$5:$O$132,MATCH($B1979&amp;"|"&amp;$C1979,Inputs!$A$5:$A$132,0))</f>
        <v/>
      </c>
      <c r="F1979" s="37">
        <f>INDEX(Inputs!$P$5:$P$132,MATCH($B1979&amp;"|"&amp;$C1979,Inputs!$A$5:$A$132,0))</f>
        <v/>
      </c>
      <c r="G1979" s="37">
        <f>INDEX(Inputs!$Q$5:$Q$132,MATCH($B1979&amp;"|"&amp;$C1979,Inputs!$A$5:$A$132,0))</f>
        <v/>
      </c>
      <c r="H1979" s="14">
        <f>INDEX(Variables!$B$5:$B$205,MATCH($A1979,Variables!$A$5:$A$205,0))&amp;IF($C1979="",""," | "&amp;INDEX(Mapping!$B$5:$B$26,MATCH($C1979,Mapping!$A$5:$A$26,0))&amp;" | "&amp;INDEX(Mapping!$B$30:$B$46,MATCH($B1979,Mapping!$A$30:$A$46,0)))</f>
        <v/>
      </c>
      <c r="I1979" s="14">
        <f>INDEX(Variables!$C$5:$C$205,MATCH($A1979,Variables!$A$5:$A$205,0))</f>
        <v/>
      </c>
      <c r="J1979" s="14">
        <f>INDEX(Variables!$E$5:$E$205,MATCH($A1979,Variables!$A$5:$A$205,0))</f>
        <v/>
      </c>
      <c r="K1979" s="11">
        <f>LOWER(Settings!$C$4)&amp;".mit."&amp;$A1979&amp;IF($C1979="","","."&amp;$C1979&amp;"."&amp;$B1979)&amp;IF(INDEX(Variables!$D$5:$D$205,MATCH($A1979,Variables!$A$5:$A$205,0))="","","."&amp;INDEX(Variables!$D$5:$D$205,MATCH($A1979,Variables!$A$5:$A$205,0)))&amp;"."&amp;K$5</f>
        <v/>
      </c>
      <c r="L1979" s="46">
        <f>INDEX(Inputs!$U$5:$U$132,MATCH($B1979&amp;"|"&amp;$C1979,Inputs!$A$5:$A$132,0))</f>
        <v/>
      </c>
      <c r="M1979" s="47">
        <f>L1979*(1/(1+$G1979))^(1+$E1979)*(1+M$7)^$D1979*(M1961/L1961)^$E1979*((M1961+M1970)/(L1961+L1970))^($F1979*(1+$E1979))</f>
        <v/>
      </c>
      <c r="N1979" s="47">
        <f>M1979*(1/(1+$G1979))^(1+$E1979)*(1+N$7)^$D1979*(N1961/M1961)^$E1979*((N1961+N1970)/(M1961+M1970))^($F1979*(1+$E1979))</f>
        <v/>
      </c>
      <c r="O1979" s="47">
        <f>N1979*(1/(1+$G1979))^(1+$E1979)*(1+O$7)^$D1979*(O1961/N1961)^$E1979*((O1961+O1970)/(N1961+N1970))^($F1979*(1+$E1979))</f>
        <v/>
      </c>
      <c r="P1979" s="47">
        <f>O1979*(1/(1+$G1979))^(1+$E1979)*(1+P$7)^$D1979*(P1961/O1961)^$E1979*((P1961+P1970)/(O1961+O1970))^($F1979*(1+$E1979))</f>
        <v/>
      </c>
      <c r="Q1979" s="47">
        <f>P1979*(1/(1+$G1979))^(1+$E1979)*(1+Q$7)^$D1979*(Q1961/P1961)^$E1979*((Q1961+Q1970)/(P1961+P1970))^($F1979*(1+$E1979))</f>
        <v/>
      </c>
      <c r="R1979" s="47">
        <f>Q1979*(1/(1+$G1979))^(1+$E1979)*(1+R$7)^$D1979*(R1961/Q1961)^$E1979*((R1961+R1970)/(Q1961+Q1970))^($F1979*(1+$E1979))</f>
        <v/>
      </c>
      <c r="S1979" s="47">
        <f>R1979*(1/(1+$G1979))^(1+$E1979)*(1+S$7)^$D1979*(S1961/R1961)^$E1979*((S1961+S1970)/(R1961+R1970))^($F1979*(1+$E1979))</f>
        <v/>
      </c>
      <c r="T1979" s="47">
        <f>S1979*(1/(1+$G1979))^(1+$E1979)*(1+T$7)^$D1979*(T1961/S1961)^$E1979*((T1961+T1970)/(S1961+S1970))^($F1979*(1+$E1979))</f>
        <v/>
      </c>
      <c r="U1979" s="47">
        <f>T1979*(1/(1+$G1979))^(1+$E1979)*(1+U$7)^$D1979*(U1961/T1961)^$E1979*((U1961+U1970)/(T1961+T1970))^($F1979*(1+$E1979))</f>
        <v/>
      </c>
      <c r="V1979" s="47">
        <f>U1979*(1/(1+$G1979))^(1+$E1979)*(1+V$7)^$D1979*(V1961/U1961)^$E1979*((V1961+V1970)/(U1961+U1970))^($F1979*(1+$E1979))</f>
        <v/>
      </c>
      <c r="W1979" s="47">
        <f>V1979*(1/(1+$G1979))^(1+$E1979)*(1+W$7)^$D1979*(W1961/V1961)^$E1979*((W1961+W1970)/(V1961+V1970))^($F1979*(1+$E1979))</f>
        <v/>
      </c>
      <c r="X1979" s="47">
        <f>W1979*(1/(1+$G1979))^(1+$E1979)*(1+X$7)^$D1979*(X1961/W1961)^$E1979*((X1961+X1970)/(W1961+W1970))^($F1979*(1+$E1979))</f>
        <v/>
      </c>
      <c r="Y1979" s="47">
        <f>X1979*(1/(1+$G1979))^(1+$E1979)*(1+Y$7)^$D1979*(Y1961/X1961)^$E1979*((Y1961+Y1970)/(X1961+X1970))^($F1979*(1+$E1979))</f>
        <v/>
      </c>
      <c r="Z1979" s="47">
        <f>Y1979*(1/(1+$G1979))^(1+$E1979)*(1+Z$7)^$D1979*(Z1961/Y1961)^$E1979*((Z1961+Z1970)/(Y1961+Y1970))^($F1979*(1+$E1979))</f>
        <v/>
      </c>
      <c r="AA1979" s="47">
        <f>Z1979*(1/(1+$G1979))^(1+$E1979)*(1+AA$7)^$D1979*(AA1961/Z1961)^$E1979*((AA1961+AA1970)/(Z1961+Z1970))^($F1979*(1+$E1979))</f>
        <v/>
      </c>
      <c r="AB1979" s="47">
        <f>AA1979*(1/(1+$G1979))^(1+$E1979)*(1+AB$7)^$D1979*(AB1961/AA1961)^$E1979*((AB1961+AB1970)/(AA1961+AA1970))^($F1979*(1+$E1979))</f>
        <v/>
      </c>
      <c r="AC1979" s="47">
        <f>AB1979*(1/(1+$G1979))^(1+$E1979)*(1+AC$7)^$D1979*(AC1961/AB1961)^$E1979*((AC1961+AC1970)/(AB1961+AB1970))^($F1979*(1+$E1979))</f>
        <v/>
      </c>
      <c r="AD1979" s="58">
        <f>FUELUSE(AC1979,AD1961,AC1961,AD1970,AC1970,AD$7,$D1979,$E1979,$F1979,$G1979)</f>
        <v/>
      </c>
      <c r="AF1979" s="11">
        <f>LOWER(Settings!$C$4)&amp;".mit."&amp;$A1979&amp;IF($C1979="","","."&amp;$C1979&amp;"."&amp;$B1979)&amp;IF(INDEX(Variables!$D$5:$D$205,MATCH($A1979,Variables!$A$5:$A$205,0))="","","."&amp;INDEX(Variables!$D$5:$D$205,MATCH($A1979,Variables!$A$5:$A$205,0)))&amp;"."&amp;AF$5</f>
        <v/>
      </c>
      <c r="AG1979" s="46">
        <f>INDEX(Inputs!$U$5:$U$132,MATCH($B1979&amp;"|"&amp;$C1979,Inputs!$A$5:$A$132,0))</f>
        <v/>
      </c>
      <c r="AH1979" s="47">
        <f>AG1979*(1/(1+$G1979))^(1+$E1979)*(1+AH$7)^$D1979*(AH1961/AG1961)^$E1979*((AH1961+AH1970)/(AG1961+AG1970))^($F1979*(1+$E1979))</f>
        <v/>
      </c>
      <c r="AI1979" s="47">
        <f>AH1979*(1/(1+$G1979))^(1+$E1979)*(1+AI$7)^$D1979*(AI1961/AH1961)^$E1979*((AI1961+AI1970)/(AH1961+AH1970))^($F1979*(1+$E1979))</f>
        <v/>
      </c>
      <c r="AJ1979" s="47">
        <f>AI1979*(1/(1+$G1979))^(1+$E1979)*(1+AJ$7)^$D1979*(AJ1961/AI1961)^$E1979*((AJ1961+AJ1970)/(AI1961+AI1970))^($F1979*(1+$E1979))</f>
        <v/>
      </c>
      <c r="AK1979" s="47">
        <f>AJ1979*(1/(1+$G1979))^(1+$E1979)*(1+AK$7)^$D1979*(AK1961/AJ1961)^$E1979*((AK1961+AK1970)/(AJ1961+AJ1970))^($F1979*(1+$E1979))</f>
        <v/>
      </c>
      <c r="AL1979" s="47">
        <f>AK1979*(1/(1+$G1979))^(1+$E1979)*(1+AL$7)^$D1979*(AL1961/AK1961)^$E1979*((AL1961+AL1970)/(AK1961+AK1970))^($F1979*(1+$E1979))</f>
        <v/>
      </c>
      <c r="AM1979" s="47">
        <f>AL1979*(1/(1+$G1979))^(1+$E1979)*(1+AM$7)^$D1979*(AM1961/AL1961)^$E1979*((AM1961+AM1970)/(AL1961+AL1970))^($F1979*(1+$E1979))</f>
        <v/>
      </c>
      <c r="AN1979" s="47">
        <f>AM1979*(1/(1+$G1979))^(1+$E1979)*(1+AN$7)^$D1979*(AN1961/AM1961)^$E1979*((AN1961+AN1970)/(AM1961+AM1970))^($F1979*(1+$E1979))</f>
        <v/>
      </c>
      <c r="AO1979" s="47">
        <f>AN1979*(1/(1+$G1979))^(1+$E1979)*(1+AO$7)^$D1979*(AO1961/AN1961)^$E1979*((AO1961+AO1970)/(AN1961+AN1970))^($F1979*(1+$E1979))</f>
        <v/>
      </c>
      <c r="AP1979" s="47">
        <f>AO1979*(1/(1+$G1979))^(1+$E1979)*(1+AP$7)^$D1979*(AP1961/AO1961)^$E1979*((AP1961+AP1970)/(AO1961+AO1970))^($F1979*(1+$E1979))</f>
        <v/>
      </c>
      <c r="AQ1979" s="47">
        <f>AP1979*(1/(1+$G1979))^(1+$E1979)*(1+AQ$7)^$D1979*(AQ1961/AP1961)^$E1979*((AQ1961+AQ1970)/(AP1961+AP1970))^($F1979*(1+$E1979))</f>
        <v/>
      </c>
      <c r="AR1979" s="47">
        <f>AQ1979*(1/(1+$G1979))^(1+$E1979)*(1+AR$7)^$D1979*(AR1961/AQ1961)^$E1979*((AR1961+AR1970)/(AQ1961+AQ1970))^($F1979*(1+$E1979))</f>
        <v/>
      </c>
      <c r="AS1979" s="47">
        <f>AR1979*(1/(1+$G1979))^(1+$E1979)*(1+AS$7)^$D1979*(AS1961/AR1961)^$E1979*((AS1961+AS1970)/(AR1961+AR1970))^($F1979*(1+$E1979))</f>
        <v/>
      </c>
      <c r="AT1979" s="47">
        <f>AS1979*(1/(1+$G1979))^(1+$E1979)*(1+AT$7)^$D1979*(AT1961/AS1961)^$E1979*((AT1961+AT1970)/(AS1961+AS1970))^($F1979*(1+$E1979))</f>
        <v/>
      </c>
      <c r="AU1979" s="47">
        <f>AT1979*(1/(1+$G1979))^(1+$E1979)*(1+AU$7)^$D1979*(AU1961/AT1961)^$E1979*((AU1961+AU1970)/(AT1961+AT1970))^($F1979*(1+$E1979))</f>
        <v/>
      </c>
      <c r="AV1979" s="47">
        <f>AU1979*(1/(1+$G1979))^(1+$E1979)*(1+AV$7)^$D1979*(AV1961/AU1961)^$E1979*((AV1961+AV1970)/(AU1961+AU1970))^($F1979*(1+$E1979))</f>
        <v/>
      </c>
      <c r="AW1979" s="47">
        <f>AV1979*(1/(1+$G1979))^(1+$E1979)*(1+AW$7)^$D1979*(AW1961/AV1961)^$E1979*((AW1961+AW1970)/(AV1961+AV1970))^($F1979*(1+$E1979))</f>
        <v/>
      </c>
      <c r="AX1979" s="47">
        <f>AW1979*(1/(1+$G1979))^(1+$E1979)*(1+AX$7)^$D1979*(AX1961/AW1961)^$E1979*((AX1961+AX1970)/(AW1961+AW1970))^($F1979*(1+$E1979))</f>
        <v/>
      </c>
      <c r="AY1979" s="58">
        <f>FUELUSE(AX1979,AY1961,AX1961,AY1970,AX1970,AY$7,$D1979,$E1979,$F1979,$G1979)</f>
        <v/>
      </c>
    </row>
    <row r="1980" hidden="1" outlineLevel="2">
      <c r="A1980" s="14" t="inlineStr">
        <is>
          <t>ener</t>
        </is>
      </c>
      <c r="B1980" s="14" t="inlineStr">
        <is>
          <t>gso</t>
        </is>
      </c>
      <c r="C1980" s="14" t="inlineStr">
        <is>
          <t>ftr</t>
        </is>
      </c>
      <c r="D1980" s="37">
        <f>INDEX(Inputs!$N$5:$N$132,MATCH($B1980&amp;"|"&amp;$C1980,Inputs!$A$5:$A$132,0))</f>
        <v/>
      </c>
      <c r="E1980" s="37">
        <f>INDEX(Inputs!$O$5:$O$132,MATCH($B1980&amp;"|"&amp;$C1980,Inputs!$A$5:$A$132,0))</f>
        <v/>
      </c>
      <c r="F1980" s="37">
        <f>INDEX(Inputs!$P$5:$P$132,MATCH($B1980&amp;"|"&amp;$C1980,Inputs!$A$5:$A$132,0))</f>
        <v/>
      </c>
      <c r="G1980" s="37">
        <f>INDEX(Inputs!$Q$5:$Q$132,MATCH($B1980&amp;"|"&amp;$C1980,Inputs!$A$5:$A$132,0))</f>
        <v/>
      </c>
      <c r="H1980" s="14">
        <f>INDEX(Variables!$B$5:$B$205,MATCH($A1980,Variables!$A$5:$A$205,0))&amp;IF($C1980="",""," | "&amp;INDEX(Mapping!$B$5:$B$26,MATCH($C1980,Mapping!$A$5:$A$26,0))&amp;" | "&amp;INDEX(Mapping!$B$30:$B$46,MATCH($B1980,Mapping!$A$30:$A$46,0)))</f>
        <v/>
      </c>
      <c r="I1980" s="14">
        <f>INDEX(Variables!$C$5:$C$205,MATCH($A1980,Variables!$A$5:$A$205,0))</f>
        <v/>
      </c>
      <c r="J1980" s="14">
        <f>INDEX(Variables!$E$5:$E$205,MATCH($A1980,Variables!$A$5:$A$205,0))</f>
        <v/>
      </c>
      <c r="K1980" s="11">
        <f>LOWER(Settings!$C$4)&amp;".mit."&amp;$A1980&amp;IF($C1980="","","."&amp;$C1980&amp;"."&amp;$B1980)&amp;IF(INDEX(Variables!$D$5:$D$205,MATCH($A1980,Variables!$A$5:$A$205,0))="","","."&amp;INDEX(Variables!$D$5:$D$205,MATCH($A1980,Variables!$A$5:$A$205,0)))&amp;"."&amp;K$5</f>
        <v/>
      </c>
      <c r="L1980" s="46">
        <f>INDEX(Inputs!$U$5:$U$132,MATCH($B1980&amp;"|"&amp;$C1980,Inputs!$A$5:$A$132,0))</f>
        <v/>
      </c>
      <c r="M1980" s="47">
        <f>L1980*(1/(1+$G1980))^(1+$E1980)*(1+M$7)^$D1980*(M1962/L1962)^$E1980*((M1962+M1971)/(L1962+L1971))^($F1980*(1+$E1980))</f>
        <v/>
      </c>
      <c r="N1980" s="47">
        <f>M1980*(1/(1+$G1980))^(1+$E1980)*(1+N$7)^$D1980*(N1962/M1962)^$E1980*((N1962+N1971)/(M1962+M1971))^($F1980*(1+$E1980))</f>
        <v/>
      </c>
      <c r="O1980" s="47">
        <f>N1980*(1/(1+$G1980))^(1+$E1980)*(1+O$7)^$D1980*(O1962/N1962)^$E1980*((O1962+O1971)/(N1962+N1971))^($F1980*(1+$E1980))</f>
        <v/>
      </c>
      <c r="P1980" s="47">
        <f>O1980*(1/(1+$G1980))^(1+$E1980)*(1+P$7)^$D1980*(P1962/O1962)^$E1980*((P1962+P1971)/(O1962+O1971))^($F1980*(1+$E1980))</f>
        <v/>
      </c>
      <c r="Q1980" s="47">
        <f>P1980*(1/(1+$G1980))^(1+$E1980)*(1+Q$7)^$D1980*(Q1962/P1962)^$E1980*((Q1962+Q1971)/(P1962+P1971))^($F1980*(1+$E1980))</f>
        <v/>
      </c>
      <c r="R1980" s="47">
        <f>Q1980*(1/(1+$G1980))^(1+$E1980)*(1+R$7)^$D1980*(R1962/Q1962)^$E1980*((R1962+R1971)/(Q1962+Q1971))^($F1980*(1+$E1980))</f>
        <v/>
      </c>
      <c r="S1980" s="47">
        <f>R1980*(1/(1+$G1980))^(1+$E1980)*(1+S$7)^$D1980*(S1962/R1962)^$E1980*((S1962+S1971)/(R1962+R1971))^($F1980*(1+$E1980))</f>
        <v/>
      </c>
      <c r="T1980" s="47">
        <f>S1980*(1/(1+$G1980))^(1+$E1980)*(1+T$7)^$D1980*(T1962/S1962)^$E1980*((T1962+T1971)/(S1962+S1971))^($F1980*(1+$E1980))</f>
        <v/>
      </c>
      <c r="U1980" s="47">
        <f>T1980*(1/(1+$G1980))^(1+$E1980)*(1+U$7)^$D1980*(U1962/T1962)^$E1980*((U1962+U1971)/(T1962+T1971))^($F1980*(1+$E1980))</f>
        <v/>
      </c>
      <c r="V1980" s="47">
        <f>U1980*(1/(1+$G1980))^(1+$E1980)*(1+V$7)^$D1980*(V1962/U1962)^$E1980*((V1962+V1971)/(U1962+U1971))^($F1980*(1+$E1980))</f>
        <v/>
      </c>
      <c r="W1980" s="47">
        <f>V1980*(1/(1+$G1980))^(1+$E1980)*(1+W$7)^$D1980*(W1962/V1962)^$E1980*((W1962+W1971)/(V1962+V1971))^($F1980*(1+$E1980))</f>
        <v/>
      </c>
      <c r="X1980" s="47">
        <f>W1980*(1/(1+$G1980))^(1+$E1980)*(1+X$7)^$D1980*(X1962/W1962)^$E1980*((X1962+X1971)/(W1962+W1971))^($F1980*(1+$E1980))</f>
        <v/>
      </c>
      <c r="Y1980" s="47">
        <f>X1980*(1/(1+$G1980))^(1+$E1980)*(1+Y$7)^$D1980*(Y1962/X1962)^$E1980*((Y1962+Y1971)/(X1962+X1971))^($F1980*(1+$E1980))</f>
        <v/>
      </c>
      <c r="Z1980" s="47">
        <f>Y1980*(1/(1+$G1980))^(1+$E1980)*(1+Z$7)^$D1980*(Z1962/Y1962)^$E1980*((Z1962+Z1971)/(Y1962+Y1971))^($F1980*(1+$E1980))</f>
        <v/>
      </c>
      <c r="AA1980" s="47">
        <f>Z1980*(1/(1+$G1980))^(1+$E1980)*(1+AA$7)^$D1980*(AA1962/Z1962)^$E1980*((AA1962+AA1971)/(Z1962+Z1971))^($F1980*(1+$E1980))</f>
        <v/>
      </c>
      <c r="AB1980" s="47">
        <f>AA1980*(1/(1+$G1980))^(1+$E1980)*(1+AB$7)^$D1980*(AB1962/AA1962)^$E1980*((AB1962+AB1971)/(AA1962+AA1971))^($F1980*(1+$E1980))</f>
        <v/>
      </c>
      <c r="AC1980" s="47">
        <f>AB1980*(1/(1+$G1980))^(1+$E1980)*(1+AC$7)^$D1980*(AC1962/AB1962)^$E1980*((AC1962+AC1971)/(AB1962+AB1971))^($F1980*(1+$E1980))</f>
        <v/>
      </c>
      <c r="AD1980" s="58">
        <f>FUELUSE(AC1980,AD1962,AC1962,AD1971,AC1971,AD$7,$D1980,$E1980,$F1980,$G1980)</f>
        <v/>
      </c>
      <c r="AF1980" s="11">
        <f>LOWER(Settings!$C$4)&amp;".mit."&amp;$A1980&amp;IF($C1980="","","."&amp;$C1980&amp;"."&amp;$B1980)&amp;IF(INDEX(Variables!$D$5:$D$205,MATCH($A1980,Variables!$A$5:$A$205,0))="","","."&amp;INDEX(Variables!$D$5:$D$205,MATCH($A1980,Variables!$A$5:$A$205,0)))&amp;"."&amp;AF$5</f>
        <v/>
      </c>
      <c r="AG1980" s="46">
        <f>INDEX(Inputs!$U$5:$U$132,MATCH($B1980&amp;"|"&amp;$C1980,Inputs!$A$5:$A$132,0))</f>
        <v/>
      </c>
      <c r="AH1980" s="47">
        <f>AG1980*(1/(1+$G1980))^(1+$E1980)*(1+AH$7)^$D1980*(AH1962/AG1962)^$E1980*((AH1962+AH1971)/(AG1962+AG1971))^($F1980*(1+$E1980))</f>
        <v/>
      </c>
      <c r="AI1980" s="47">
        <f>AH1980*(1/(1+$G1980))^(1+$E1980)*(1+AI$7)^$D1980*(AI1962/AH1962)^$E1980*((AI1962+AI1971)/(AH1962+AH1971))^($F1980*(1+$E1980))</f>
        <v/>
      </c>
      <c r="AJ1980" s="47">
        <f>AI1980*(1/(1+$G1980))^(1+$E1980)*(1+AJ$7)^$D1980*(AJ1962/AI1962)^$E1980*((AJ1962+AJ1971)/(AI1962+AI1971))^($F1980*(1+$E1980))</f>
        <v/>
      </c>
      <c r="AK1980" s="47">
        <f>AJ1980*(1/(1+$G1980))^(1+$E1980)*(1+AK$7)^$D1980*(AK1962/AJ1962)^$E1980*((AK1962+AK1971)/(AJ1962+AJ1971))^($F1980*(1+$E1980))</f>
        <v/>
      </c>
      <c r="AL1980" s="47">
        <f>AK1980*(1/(1+$G1980))^(1+$E1980)*(1+AL$7)^$D1980*(AL1962/AK1962)^$E1980*((AL1962+AL1971)/(AK1962+AK1971))^($F1980*(1+$E1980))</f>
        <v/>
      </c>
      <c r="AM1980" s="47">
        <f>AL1980*(1/(1+$G1980))^(1+$E1980)*(1+AM$7)^$D1980*(AM1962/AL1962)^$E1980*((AM1962+AM1971)/(AL1962+AL1971))^($F1980*(1+$E1980))</f>
        <v/>
      </c>
      <c r="AN1980" s="47">
        <f>AM1980*(1/(1+$G1980))^(1+$E1980)*(1+AN$7)^$D1980*(AN1962/AM1962)^$E1980*((AN1962+AN1971)/(AM1962+AM1971))^($F1980*(1+$E1980))</f>
        <v/>
      </c>
      <c r="AO1980" s="47">
        <f>AN1980*(1/(1+$G1980))^(1+$E1980)*(1+AO$7)^$D1980*(AO1962/AN1962)^$E1980*((AO1962+AO1971)/(AN1962+AN1971))^($F1980*(1+$E1980))</f>
        <v/>
      </c>
      <c r="AP1980" s="47">
        <f>AO1980*(1/(1+$G1980))^(1+$E1980)*(1+AP$7)^$D1980*(AP1962/AO1962)^$E1980*((AP1962+AP1971)/(AO1962+AO1971))^($F1980*(1+$E1980))</f>
        <v/>
      </c>
      <c r="AQ1980" s="47">
        <f>AP1980*(1/(1+$G1980))^(1+$E1980)*(1+AQ$7)^$D1980*(AQ1962/AP1962)^$E1980*((AQ1962+AQ1971)/(AP1962+AP1971))^($F1980*(1+$E1980))</f>
        <v/>
      </c>
      <c r="AR1980" s="47">
        <f>AQ1980*(1/(1+$G1980))^(1+$E1980)*(1+AR$7)^$D1980*(AR1962/AQ1962)^$E1980*((AR1962+AR1971)/(AQ1962+AQ1971))^($F1980*(1+$E1980))</f>
        <v/>
      </c>
      <c r="AS1980" s="47">
        <f>AR1980*(1/(1+$G1980))^(1+$E1980)*(1+AS$7)^$D1980*(AS1962/AR1962)^$E1980*((AS1962+AS1971)/(AR1962+AR1971))^($F1980*(1+$E1980))</f>
        <v/>
      </c>
      <c r="AT1980" s="47">
        <f>AS1980*(1/(1+$G1980))^(1+$E1980)*(1+AT$7)^$D1980*(AT1962/AS1962)^$E1980*((AT1962+AT1971)/(AS1962+AS1971))^($F1980*(1+$E1980))</f>
        <v/>
      </c>
      <c r="AU1980" s="47">
        <f>AT1980*(1/(1+$G1980))^(1+$E1980)*(1+AU$7)^$D1980*(AU1962/AT1962)^$E1980*((AU1962+AU1971)/(AT1962+AT1971))^($F1980*(1+$E1980))</f>
        <v/>
      </c>
      <c r="AV1980" s="47">
        <f>AU1980*(1/(1+$G1980))^(1+$E1980)*(1+AV$7)^$D1980*(AV1962/AU1962)^$E1980*((AV1962+AV1971)/(AU1962+AU1971))^($F1980*(1+$E1980))</f>
        <v/>
      </c>
      <c r="AW1980" s="47">
        <f>AV1980*(1/(1+$G1980))^(1+$E1980)*(1+AW$7)^$D1980*(AW1962/AV1962)^$E1980*((AW1962+AW1971)/(AV1962+AV1971))^($F1980*(1+$E1980))</f>
        <v/>
      </c>
      <c r="AX1980" s="47">
        <f>AW1980*(1/(1+$G1980))^(1+$E1980)*(1+AX$7)^$D1980*(AX1962/AW1962)^$E1980*((AX1962+AX1971)/(AW1962+AW1971))^($F1980*(1+$E1980))</f>
        <v/>
      </c>
      <c r="AY1980" s="58">
        <f>FUELUSE(AX1980,AY1962,AX1962,AY1971,AX1971,AY$7,$D1980,$E1980,$F1980,$G1980)</f>
        <v/>
      </c>
    </row>
    <row r="1981" hidden="1" outlineLevel="2">
      <c r="A1981" s="14" t="inlineStr">
        <is>
          <t>ener</t>
        </is>
      </c>
      <c r="B1981" s="14" t="inlineStr">
        <is>
          <t>die</t>
        </is>
      </c>
      <c r="C1981" s="14" t="inlineStr">
        <is>
          <t>ftr</t>
        </is>
      </c>
      <c r="D1981" s="37">
        <f>INDEX(Inputs!$N$5:$N$132,MATCH($B1981&amp;"|"&amp;$C1981,Inputs!$A$5:$A$132,0))</f>
        <v/>
      </c>
      <c r="E1981" s="37">
        <f>INDEX(Inputs!$O$5:$O$132,MATCH($B1981&amp;"|"&amp;$C1981,Inputs!$A$5:$A$132,0))</f>
        <v/>
      </c>
      <c r="F1981" s="37">
        <f>INDEX(Inputs!$P$5:$P$132,MATCH($B1981&amp;"|"&amp;$C1981,Inputs!$A$5:$A$132,0))</f>
        <v/>
      </c>
      <c r="G1981" s="37">
        <f>INDEX(Inputs!$Q$5:$Q$132,MATCH($B1981&amp;"|"&amp;$C1981,Inputs!$A$5:$A$132,0))</f>
        <v/>
      </c>
      <c r="H1981" s="14">
        <f>INDEX(Variables!$B$5:$B$205,MATCH($A1981,Variables!$A$5:$A$205,0))&amp;IF($C1981="",""," | "&amp;INDEX(Mapping!$B$5:$B$26,MATCH($C1981,Mapping!$A$5:$A$26,0))&amp;" | "&amp;INDEX(Mapping!$B$30:$B$46,MATCH($B1981,Mapping!$A$30:$A$46,0)))</f>
        <v/>
      </c>
      <c r="I1981" s="14">
        <f>INDEX(Variables!$C$5:$C$205,MATCH($A1981,Variables!$A$5:$A$205,0))</f>
        <v/>
      </c>
      <c r="J1981" s="14">
        <f>INDEX(Variables!$E$5:$E$205,MATCH($A1981,Variables!$A$5:$A$205,0))</f>
        <v/>
      </c>
      <c r="K1981" s="11">
        <f>LOWER(Settings!$C$4)&amp;".mit."&amp;$A1981&amp;IF($C1981="","","."&amp;$C1981&amp;"."&amp;$B1981)&amp;IF(INDEX(Variables!$D$5:$D$205,MATCH($A1981,Variables!$A$5:$A$205,0))="","","."&amp;INDEX(Variables!$D$5:$D$205,MATCH($A1981,Variables!$A$5:$A$205,0)))&amp;"."&amp;K$5</f>
        <v/>
      </c>
      <c r="L1981" s="46">
        <f>INDEX(Inputs!$U$5:$U$132,MATCH($B1981&amp;"|"&amp;$C1981,Inputs!$A$5:$A$132,0))</f>
        <v/>
      </c>
      <c r="M1981" s="47">
        <f>L1981*(1/(1+$G1981))^(1+$E1981)*(1+M$7)^$D1981*(M1963/L1963)^$E1981*((M1963+M1972)/(L1963+L1972))^($F1981*(1+$E1981))</f>
        <v/>
      </c>
      <c r="N1981" s="47">
        <f>M1981*(1/(1+$G1981))^(1+$E1981)*(1+N$7)^$D1981*(N1963/M1963)^$E1981*((N1963+N1972)/(M1963+M1972))^($F1981*(1+$E1981))</f>
        <v/>
      </c>
      <c r="O1981" s="47">
        <f>N1981*(1/(1+$G1981))^(1+$E1981)*(1+O$7)^$D1981*(O1963/N1963)^$E1981*((O1963+O1972)/(N1963+N1972))^($F1981*(1+$E1981))</f>
        <v/>
      </c>
      <c r="P1981" s="47">
        <f>O1981*(1/(1+$G1981))^(1+$E1981)*(1+P$7)^$D1981*(P1963/O1963)^$E1981*((P1963+P1972)/(O1963+O1972))^($F1981*(1+$E1981))</f>
        <v/>
      </c>
      <c r="Q1981" s="47">
        <f>P1981*(1/(1+$G1981))^(1+$E1981)*(1+Q$7)^$D1981*(Q1963/P1963)^$E1981*((Q1963+Q1972)/(P1963+P1972))^($F1981*(1+$E1981))</f>
        <v/>
      </c>
      <c r="R1981" s="47">
        <f>Q1981*(1/(1+$G1981))^(1+$E1981)*(1+R$7)^$D1981*(R1963/Q1963)^$E1981*((R1963+R1972)/(Q1963+Q1972))^($F1981*(1+$E1981))</f>
        <v/>
      </c>
      <c r="S1981" s="47">
        <f>R1981*(1/(1+$G1981))^(1+$E1981)*(1+S$7)^$D1981*(S1963/R1963)^$E1981*((S1963+S1972)/(R1963+R1972))^($F1981*(1+$E1981))</f>
        <v/>
      </c>
      <c r="T1981" s="47">
        <f>S1981*(1/(1+$G1981))^(1+$E1981)*(1+T$7)^$D1981*(T1963/S1963)^$E1981*((T1963+T1972)/(S1963+S1972))^($F1981*(1+$E1981))</f>
        <v/>
      </c>
      <c r="U1981" s="47">
        <f>T1981*(1/(1+$G1981))^(1+$E1981)*(1+U$7)^$D1981*(U1963/T1963)^$E1981*((U1963+U1972)/(T1963+T1972))^($F1981*(1+$E1981))</f>
        <v/>
      </c>
      <c r="V1981" s="47">
        <f>U1981*(1/(1+$G1981))^(1+$E1981)*(1+V$7)^$D1981*(V1963/U1963)^$E1981*((V1963+V1972)/(U1963+U1972))^($F1981*(1+$E1981))</f>
        <v/>
      </c>
      <c r="W1981" s="47">
        <f>V1981*(1/(1+$G1981))^(1+$E1981)*(1+W$7)^$D1981*(W1963/V1963)^$E1981*((W1963+W1972)/(V1963+V1972))^($F1981*(1+$E1981))</f>
        <v/>
      </c>
      <c r="X1981" s="47">
        <f>W1981*(1/(1+$G1981))^(1+$E1981)*(1+X$7)^$D1981*(X1963/W1963)^$E1981*((X1963+X1972)/(W1963+W1972))^($F1981*(1+$E1981))</f>
        <v/>
      </c>
      <c r="Y1981" s="47">
        <f>X1981*(1/(1+$G1981))^(1+$E1981)*(1+Y$7)^$D1981*(Y1963/X1963)^$E1981*((Y1963+Y1972)/(X1963+X1972))^($F1981*(1+$E1981))</f>
        <v/>
      </c>
      <c r="Z1981" s="47">
        <f>Y1981*(1/(1+$G1981))^(1+$E1981)*(1+Z$7)^$D1981*(Z1963/Y1963)^$E1981*((Z1963+Z1972)/(Y1963+Y1972))^($F1981*(1+$E1981))</f>
        <v/>
      </c>
      <c r="AA1981" s="47">
        <f>Z1981*(1/(1+$G1981))^(1+$E1981)*(1+AA$7)^$D1981*(AA1963/Z1963)^$E1981*((AA1963+AA1972)/(Z1963+Z1972))^($F1981*(1+$E1981))</f>
        <v/>
      </c>
      <c r="AB1981" s="47">
        <f>AA1981*(1/(1+$G1981))^(1+$E1981)*(1+AB$7)^$D1981*(AB1963/AA1963)^$E1981*((AB1963+AB1972)/(AA1963+AA1972))^($F1981*(1+$E1981))</f>
        <v/>
      </c>
      <c r="AC1981" s="47">
        <f>AB1981*(1/(1+$G1981))^(1+$E1981)*(1+AC$7)^$D1981*(AC1963/AB1963)^$E1981*((AC1963+AC1972)/(AB1963+AB1972))^($F1981*(1+$E1981))</f>
        <v/>
      </c>
      <c r="AD1981" s="58">
        <f>FUELUSE(AC1981,AD1963,AC1963,AD1972,AC1972,AD$7,$D1981,$E1981,$F1981,$G1981)</f>
        <v/>
      </c>
      <c r="AF1981" s="11">
        <f>LOWER(Settings!$C$4)&amp;".mit."&amp;$A1981&amp;IF($C1981="","","."&amp;$C1981&amp;"."&amp;$B1981)&amp;IF(INDEX(Variables!$D$5:$D$205,MATCH($A1981,Variables!$A$5:$A$205,0))="","","."&amp;INDEX(Variables!$D$5:$D$205,MATCH($A1981,Variables!$A$5:$A$205,0)))&amp;"."&amp;AF$5</f>
        <v/>
      </c>
      <c r="AG1981" s="46">
        <f>INDEX(Inputs!$U$5:$U$132,MATCH($B1981&amp;"|"&amp;$C1981,Inputs!$A$5:$A$132,0))</f>
        <v/>
      </c>
      <c r="AH1981" s="47">
        <f>AG1981*(1/(1+$G1981))^(1+$E1981)*(1+AH$7)^$D1981*(AH1963/AG1963)^$E1981*((AH1963+AH1972)/(AG1963+AG1972))^($F1981*(1+$E1981))</f>
        <v/>
      </c>
      <c r="AI1981" s="47">
        <f>AH1981*(1/(1+$G1981))^(1+$E1981)*(1+AI$7)^$D1981*(AI1963/AH1963)^$E1981*((AI1963+AI1972)/(AH1963+AH1972))^($F1981*(1+$E1981))</f>
        <v/>
      </c>
      <c r="AJ1981" s="47">
        <f>AI1981*(1/(1+$G1981))^(1+$E1981)*(1+AJ$7)^$D1981*(AJ1963/AI1963)^$E1981*((AJ1963+AJ1972)/(AI1963+AI1972))^($F1981*(1+$E1981))</f>
        <v/>
      </c>
      <c r="AK1981" s="47">
        <f>AJ1981*(1/(1+$G1981))^(1+$E1981)*(1+AK$7)^$D1981*(AK1963/AJ1963)^$E1981*((AK1963+AK1972)/(AJ1963+AJ1972))^($F1981*(1+$E1981))</f>
        <v/>
      </c>
      <c r="AL1981" s="47">
        <f>AK1981*(1/(1+$G1981))^(1+$E1981)*(1+AL$7)^$D1981*(AL1963/AK1963)^$E1981*((AL1963+AL1972)/(AK1963+AK1972))^($F1981*(1+$E1981))</f>
        <v/>
      </c>
      <c r="AM1981" s="47">
        <f>AL1981*(1/(1+$G1981))^(1+$E1981)*(1+AM$7)^$D1981*(AM1963/AL1963)^$E1981*((AM1963+AM1972)/(AL1963+AL1972))^($F1981*(1+$E1981))</f>
        <v/>
      </c>
      <c r="AN1981" s="47">
        <f>AM1981*(1/(1+$G1981))^(1+$E1981)*(1+AN$7)^$D1981*(AN1963/AM1963)^$E1981*((AN1963+AN1972)/(AM1963+AM1972))^($F1981*(1+$E1981))</f>
        <v/>
      </c>
      <c r="AO1981" s="47">
        <f>AN1981*(1/(1+$G1981))^(1+$E1981)*(1+AO$7)^$D1981*(AO1963/AN1963)^$E1981*((AO1963+AO1972)/(AN1963+AN1972))^($F1981*(1+$E1981))</f>
        <v/>
      </c>
      <c r="AP1981" s="47">
        <f>AO1981*(1/(1+$G1981))^(1+$E1981)*(1+AP$7)^$D1981*(AP1963/AO1963)^$E1981*((AP1963+AP1972)/(AO1963+AO1972))^($F1981*(1+$E1981))</f>
        <v/>
      </c>
      <c r="AQ1981" s="47">
        <f>AP1981*(1/(1+$G1981))^(1+$E1981)*(1+AQ$7)^$D1981*(AQ1963/AP1963)^$E1981*((AQ1963+AQ1972)/(AP1963+AP1972))^($F1981*(1+$E1981))</f>
        <v/>
      </c>
      <c r="AR1981" s="47">
        <f>AQ1981*(1/(1+$G1981))^(1+$E1981)*(1+AR$7)^$D1981*(AR1963/AQ1963)^$E1981*((AR1963+AR1972)/(AQ1963+AQ1972))^($F1981*(1+$E1981))</f>
        <v/>
      </c>
      <c r="AS1981" s="47">
        <f>AR1981*(1/(1+$G1981))^(1+$E1981)*(1+AS$7)^$D1981*(AS1963/AR1963)^$E1981*((AS1963+AS1972)/(AR1963+AR1972))^($F1981*(1+$E1981))</f>
        <v/>
      </c>
      <c r="AT1981" s="47">
        <f>AS1981*(1/(1+$G1981))^(1+$E1981)*(1+AT$7)^$D1981*(AT1963/AS1963)^$E1981*((AT1963+AT1972)/(AS1963+AS1972))^($F1981*(1+$E1981))</f>
        <v/>
      </c>
      <c r="AU1981" s="47">
        <f>AT1981*(1/(1+$G1981))^(1+$E1981)*(1+AU$7)^$D1981*(AU1963/AT1963)^$E1981*((AU1963+AU1972)/(AT1963+AT1972))^($F1981*(1+$E1981))</f>
        <v/>
      </c>
      <c r="AV1981" s="47">
        <f>AU1981*(1/(1+$G1981))^(1+$E1981)*(1+AV$7)^$D1981*(AV1963/AU1963)^$E1981*((AV1963+AV1972)/(AU1963+AU1972))^($F1981*(1+$E1981))</f>
        <v/>
      </c>
      <c r="AW1981" s="47">
        <f>AV1981*(1/(1+$G1981))^(1+$E1981)*(1+AW$7)^$D1981*(AW1963/AV1963)^$E1981*((AW1963+AW1972)/(AV1963+AV1972))^($F1981*(1+$E1981))</f>
        <v/>
      </c>
      <c r="AX1981" s="47">
        <f>AW1981*(1/(1+$G1981))^(1+$E1981)*(1+AX$7)^$D1981*(AX1963/AW1963)^$E1981*((AX1963+AX1972)/(AW1963+AW1972))^($F1981*(1+$E1981))</f>
        <v/>
      </c>
      <c r="AY1981" s="58">
        <f>FUELUSE(AX1981,AY1963,AX1963,AY1972,AX1972,AY$7,$D1981,$E1981,$F1981,$G1981)</f>
        <v/>
      </c>
    </row>
    <row r="1982" hidden="1" outlineLevel="2">
      <c r="A1982" s="14" t="inlineStr">
        <is>
          <t>ener</t>
        </is>
      </c>
      <c r="B1982" s="14" t="inlineStr">
        <is>
          <t>lpg</t>
        </is>
      </c>
      <c r="C1982" s="14" t="inlineStr">
        <is>
          <t>ftr</t>
        </is>
      </c>
      <c r="D1982" s="37">
        <f>INDEX(Inputs!$N$5:$N$132,MATCH($B1982&amp;"|"&amp;$C1982,Inputs!$A$5:$A$132,0))</f>
        <v/>
      </c>
      <c r="E1982" s="37">
        <f>INDEX(Inputs!$O$5:$O$132,MATCH($B1982&amp;"|"&amp;$C1982,Inputs!$A$5:$A$132,0))</f>
        <v/>
      </c>
      <c r="F1982" s="37">
        <f>INDEX(Inputs!$P$5:$P$132,MATCH($B1982&amp;"|"&amp;$C1982,Inputs!$A$5:$A$132,0))</f>
        <v/>
      </c>
      <c r="G1982" s="37">
        <f>INDEX(Inputs!$Q$5:$Q$132,MATCH($B1982&amp;"|"&amp;$C1982,Inputs!$A$5:$A$132,0))</f>
        <v/>
      </c>
      <c r="H1982" s="14">
        <f>INDEX(Variables!$B$5:$B$205,MATCH($A1982,Variables!$A$5:$A$205,0))&amp;IF($C1982="",""," | "&amp;INDEX(Mapping!$B$5:$B$26,MATCH($C1982,Mapping!$A$5:$A$26,0))&amp;" | "&amp;INDEX(Mapping!$B$30:$B$46,MATCH($B1982,Mapping!$A$30:$A$46,0)))</f>
        <v/>
      </c>
      <c r="I1982" s="14">
        <f>INDEX(Variables!$C$5:$C$205,MATCH($A1982,Variables!$A$5:$A$205,0))</f>
        <v/>
      </c>
      <c r="J1982" s="14">
        <f>INDEX(Variables!$E$5:$E$205,MATCH($A1982,Variables!$A$5:$A$205,0))</f>
        <v/>
      </c>
      <c r="K1982" s="11">
        <f>LOWER(Settings!$C$4)&amp;".mit."&amp;$A1982&amp;IF($C1982="","","."&amp;$C1982&amp;"."&amp;$B1982)&amp;IF(INDEX(Variables!$D$5:$D$205,MATCH($A1982,Variables!$A$5:$A$205,0))="","","."&amp;INDEX(Variables!$D$5:$D$205,MATCH($A1982,Variables!$A$5:$A$205,0)))&amp;"."&amp;K$5</f>
        <v/>
      </c>
      <c r="L1982" s="46">
        <f>INDEX(Inputs!$U$5:$U$132,MATCH($B1982&amp;"|"&amp;$C1982,Inputs!$A$5:$A$132,0))</f>
        <v/>
      </c>
      <c r="M1982" s="47">
        <f>L1982*(1/(1+$G1982))^(1+$E1982)*(1+M$7)^$D1982*(M1964/L1964)^$E1982*((M1964+M1973)/(L1964+L1973))^($F1982*(1+$E1982))</f>
        <v/>
      </c>
      <c r="N1982" s="47">
        <f>M1982*(1/(1+$G1982))^(1+$E1982)*(1+N$7)^$D1982*(N1964/M1964)^$E1982*((N1964+N1973)/(M1964+M1973))^($F1982*(1+$E1982))</f>
        <v/>
      </c>
      <c r="O1982" s="47">
        <f>N1982*(1/(1+$G1982))^(1+$E1982)*(1+O$7)^$D1982*(O1964/N1964)^$E1982*((O1964+O1973)/(N1964+N1973))^($F1982*(1+$E1982))</f>
        <v/>
      </c>
      <c r="P1982" s="47">
        <f>O1982*(1/(1+$G1982))^(1+$E1982)*(1+P$7)^$D1982*(P1964/O1964)^$E1982*((P1964+P1973)/(O1964+O1973))^($F1982*(1+$E1982))</f>
        <v/>
      </c>
      <c r="Q1982" s="47">
        <f>P1982*(1/(1+$G1982))^(1+$E1982)*(1+Q$7)^$D1982*(Q1964/P1964)^$E1982*((Q1964+Q1973)/(P1964+P1973))^($F1982*(1+$E1982))</f>
        <v/>
      </c>
      <c r="R1982" s="47">
        <f>Q1982*(1/(1+$G1982))^(1+$E1982)*(1+R$7)^$D1982*(R1964/Q1964)^$E1982*((R1964+R1973)/(Q1964+Q1973))^($F1982*(1+$E1982))</f>
        <v/>
      </c>
      <c r="S1982" s="47">
        <f>R1982*(1/(1+$G1982))^(1+$E1982)*(1+S$7)^$D1982*(S1964/R1964)^$E1982*((S1964+S1973)/(R1964+R1973))^($F1982*(1+$E1982))</f>
        <v/>
      </c>
      <c r="T1982" s="47">
        <f>S1982*(1/(1+$G1982))^(1+$E1982)*(1+T$7)^$D1982*(T1964/S1964)^$E1982*((T1964+T1973)/(S1964+S1973))^($F1982*(1+$E1982))</f>
        <v/>
      </c>
      <c r="U1982" s="47">
        <f>T1982*(1/(1+$G1982))^(1+$E1982)*(1+U$7)^$D1982*(U1964/T1964)^$E1982*((U1964+U1973)/(T1964+T1973))^($F1982*(1+$E1982))</f>
        <v/>
      </c>
      <c r="V1982" s="47">
        <f>U1982*(1/(1+$G1982))^(1+$E1982)*(1+V$7)^$D1982*(V1964/U1964)^$E1982*((V1964+V1973)/(U1964+U1973))^($F1982*(1+$E1982))</f>
        <v/>
      </c>
      <c r="W1982" s="47">
        <f>V1982*(1/(1+$G1982))^(1+$E1982)*(1+W$7)^$D1982*(W1964/V1964)^$E1982*((W1964+W1973)/(V1964+V1973))^($F1982*(1+$E1982))</f>
        <v/>
      </c>
      <c r="X1982" s="47">
        <f>W1982*(1/(1+$G1982))^(1+$E1982)*(1+X$7)^$D1982*(X1964/W1964)^$E1982*((X1964+X1973)/(W1964+W1973))^($F1982*(1+$E1982))</f>
        <v/>
      </c>
      <c r="Y1982" s="47">
        <f>X1982*(1/(1+$G1982))^(1+$E1982)*(1+Y$7)^$D1982*(Y1964/X1964)^$E1982*((Y1964+Y1973)/(X1964+X1973))^($F1982*(1+$E1982))</f>
        <v/>
      </c>
      <c r="Z1982" s="47">
        <f>Y1982*(1/(1+$G1982))^(1+$E1982)*(1+Z$7)^$D1982*(Z1964/Y1964)^$E1982*((Z1964+Z1973)/(Y1964+Y1973))^($F1982*(1+$E1982))</f>
        <v/>
      </c>
      <c r="AA1982" s="47">
        <f>Z1982*(1/(1+$G1982))^(1+$E1982)*(1+AA$7)^$D1982*(AA1964/Z1964)^$E1982*((AA1964+AA1973)/(Z1964+Z1973))^($F1982*(1+$E1982))</f>
        <v/>
      </c>
      <c r="AB1982" s="47">
        <f>AA1982*(1/(1+$G1982))^(1+$E1982)*(1+AB$7)^$D1982*(AB1964/AA1964)^$E1982*((AB1964+AB1973)/(AA1964+AA1973))^($F1982*(1+$E1982))</f>
        <v/>
      </c>
      <c r="AC1982" s="47">
        <f>AB1982*(1/(1+$G1982))^(1+$E1982)*(1+AC$7)^$D1982*(AC1964/AB1964)^$E1982*((AC1964+AC1973)/(AB1964+AB1973))^($F1982*(1+$E1982))</f>
        <v/>
      </c>
      <c r="AD1982" s="58">
        <f>FUELUSE(AC1982,AD1964,AC1964,AD1973,AC1973,AD$7,$D1982,$E1982,$F1982,$G1982)</f>
        <v/>
      </c>
      <c r="AF1982" s="11">
        <f>LOWER(Settings!$C$4)&amp;".mit."&amp;$A1982&amp;IF($C1982="","","."&amp;$C1982&amp;"."&amp;$B1982)&amp;IF(INDEX(Variables!$D$5:$D$205,MATCH($A1982,Variables!$A$5:$A$205,0))="","","."&amp;INDEX(Variables!$D$5:$D$205,MATCH($A1982,Variables!$A$5:$A$205,0)))&amp;"."&amp;AF$5</f>
        <v/>
      </c>
      <c r="AG1982" s="46">
        <f>INDEX(Inputs!$U$5:$U$132,MATCH($B1982&amp;"|"&amp;$C1982,Inputs!$A$5:$A$132,0))</f>
        <v/>
      </c>
      <c r="AH1982" s="47">
        <f>AG1982*(1/(1+$G1982))^(1+$E1982)*(1+AH$7)^$D1982*(AH1964/AG1964)^$E1982*((AH1964+AH1973)/(AG1964+AG1973))^($F1982*(1+$E1982))</f>
        <v/>
      </c>
      <c r="AI1982" s="47">
        <f>AH1982*(1/(1+$G1982))^(1+$E1982)*(1+AI$7)^$D1982*(AI1964/AH1964)^$E1982*((AI1964+AI1973)/(AH1964+AH1973))^($F1982*(1+$E1982))</f>
        <v/>
      </c>
      <c r="AJ1982" s="47">
        <f>AI1982*(1/(1+$G1982))^(1+$E1982)*(1+AJ$7)^$D1982*(AJ1964/AI1964)^$E1982*((AJ1964+AJ1973)/(AI1964+AI1973))^($F1982*(1+$E1982))</f>
        <v/>
      </c>
      <c r="AK1982" s="47">
        <f>AJ1982*(1/(1+$G1982))^(1+$E1982)*(1+AK$7)^$D1982*(AK1964/AJ1964)^$E1982*((AK1964+AK1973)/(AJ1964+AJ1973))^($F1982*(1+$E1982))</f>
        <v/>
      </c>
      <c r="AL1982" s="47">
        <f>AK1982*(1/(1+$G1982))^(1+$E1982)*(1+AL$7)^$D1982*(AL1964/AK1964)^$E1982*((AL1964+AL1973)/(AK1964+AK1973))^($F1982*(1+$E1982))</f>
        <v/>
      </c>
      <c r="AM1982" s="47">
        <f>AL1982*(1/(1+$G1982))^(1+$E1982)*(1+AM$7)^$D1982*(AM1964/AL1964)^$E1982*((AM1964+AM1973)/(AL1964+AL1973))^($F1982*(1+$E1982))</f>
        <v/>
      </c>
      <c r="AN1982" s="47">
        <f>AM1982*(1/(1+$G1982))^(1+$E1982)*(1+AN$7)^$D1982*(AN1964/AM1964)^$E1982*((AN1964+AN1973)/(AM1964+AM1973))^($F1982*(1+$E1982))</f>
        <v/>
      </c>
      <c r="AO1982" s="47">
        <f>AN1982*(1/(1+$G1982))^(1+$E1982)*(1+AO$7)^$D1982*(AO1964/AN1964)^$E1982*((AO1964+AO1973)/(AN1964+AN1973))^($F1982*(1+$E1982))</f>
        <v/>
      </c>
      <c r="AP1982" s="47">
        <f>AO1982*(1/(1+$G1982))^(1+$E1982)*(1+AP$7)^$D1982*(AP1964/AO1964)^$E1982*((AP1964+AP1973)/(AO1964+AO1973))^($F1982*(1+$E1982))</f>
        <v/>
      </c>
      <c r="AQ1982" s="47">
        <f>AP1982*(1/(1+$G1982))^(1+$E1982)*(1+AQ$7)^$D1982*(AQ1964/AP1964)^$E1982*((AQ1964+AQ1973)/(AP1964+AP1973))^($F1982*(1+$E1982))</f>
        <v/>
      </c>
      <c r="AR1982" s="47">
        <f>AQ1982*(1/(1+$G1982))^(1+$E1982)*(1+AR$7)^$D1982*(AR1964/AQ1964)^$E1982*((AR1964+AR1973)/(AQ1964+AQ1973))^($F1982*(1+$E1982))</f>
        <v/>
      </c>
      <c r="AS1982" s="47">
        <f>AR1982*(1/(1+$G1982))^(1+$E1982)*(1+AS$7)^$D1982*(AS1964/AR1964)^$E1982*((AS1964+AS1973)/(AR1964+AR1973))^($F1982*(1+$E1982))</f>
        <v/>
      </c>
      <c r="AT1982" s="47">
        <f>AS1982*(1/(1+$G1982))^(1+$E1982)*(1+AT$7)^$D1982*(AT1964/AS1964)^$E1982*((AT1964+AT1973)/(AS1964+AS1973))^($F1982*(1+$E1982))</f>
        <v/>
      </c>
      <c r="AU1982" s="47">
        <f>AT1982*(1/(1+$G1982))^(1+$E1982)*(1+AU$7)^$D1982*(AU1964/AT1964)^$E1982*((AU1964+AU1973)/(AT1964+AT1973))^($F1982*(1+$E1982))</f>
        <v/>
      </c>
      <c r="AV1982" s="47">
        <f>AU1982*(1/(1+$G1982))^(1+$E1982)*(1+AV$7)^$D1982*(AV1964/AU1964)^$E1982*((AV1964+AV1973)/(AU1964+AU1973))^($F1982*(1+$E1982))</f>
        <v/>
      </c>
      <c r="AW1982" s="47">
        <f>AV1982*(1/(1+$G1982))^(1+$E1982)*(1+AW$7)^$D1982*(AW1964/AV1964)^$E1982*((AW1964+AW1973)/(AV1964+AV1973))^($F1982*(1+$E1982))</f>
        <v/>
      </c>
      <c r="AX1982" s="47">
        <f>AW1982*(1/(1+$G1982))^(1+$E1982)*(1+AX$7)^$D1982*(AX1964/AW1964)^$E1982*((AX1964+AX1973)/(AW1964+AW1973))^($F1982*(1+$E1982))</f>
        <v/>
      </c>
      <c r="AY1982" s="58">
        <f>FUELUSE(AX1982,AY1964,AX1964,AY1973,AX1973,AY$7,$D1982,$E1982,$F1982,$G1982)</f>
        <v/>
      </c>
    </row>
    <row r="1983" hidden="1" outlineLevel="2">
      <c r="A1983" s="14" t="inlineStr">
        <is>
          <t>ener</t>
        </is>
      </c>
      <c r="B1983" s="14" t="inlineStr">
        <is>
          <t>ker</t>
        </is>
      </c>
      <c r="C1983" s="14" t="inlineStr">
        <is>
          <t>ftr</t>
        </is>
      </c>
      <c r="D1983" s="37">
        <f>INDEX(Inputs!$N$5:$N$132,MATCH($B1983&amp;"|"&amp;$C1983,Inputs!$A$5:$A$132,0))</f>
        <v/>
      </c>
      <c r="E1983" s="37">
        <f>INDEX(Inputs!$O$5:$O$132,MATCH($B1983&amp;"|"&amp;$C1983,Inputs!$A$5:$A$132,0))</f>
        <v/>
      </c>
      <c r="F1983" s="37">
        <f>INDEX(Inputs!$P$5:$P$132,MATCH($B1983&amp;"|"&amp;$C1983,Inputs!$A$5:$A$132,0))</f>
        <v/>
      </c>
      <c r="G1983" s="37">
        <f>INDEX(Inputs!$Q$5:$Q$132,MATCH($B1983&amp;"|"&amp;$C1983,Inputs!$A$5:$A$132,0))</f>
        <v/>
      </c>
      <c r="H1983" s="14">
        <f>INDEX(Variables!$B$5:$B$205,MATCH($A1983,Variables!$A$5:$A$205,0))&amp;IF($C1983="",""," | "&amp;INDEX(Mapping!$B$5:$B$26,MATCH($C1983,Mapping!$A$5:$A$26,0))&amp;" | "&amp;INDEX(Mapping!$B$30:$B$46,MATCH($B1983,Mapping!$A$30:$A$46,0)))</f>
        <v/>
      </c>
      <c r="I1983" s="14">
        <f>INDEX(Variables!$C$5:$C$205,MATCH($A1983,Variables!$A$5:$A$205,0))</f>
        <v/>
      </c>
      <c r="J1983" s="14">
        <f>INDEX(Variables!$E$5:$E$205,MATCH($A1983,Variables!$A$5:$A$205,0))</f>
        <v/>
      </c>
      <c r="K1983" s="11">
        <f>LOWER(Settings!$C$4)&amp;".mit."&amp;$A1983&amp;IF($C1983="","","."&amp;$C1983&amp;"."&amp;$B1983)&amp;IF(INDEX(Variables!$D$5:$D$205,MATCH($A1983,Variables!$A$5:$A$205,0))="","","."&amp;INDEX(Variables!$D$5:$D$205,MATCH($A1983,Variables!$A$5:$A$205,0)))&amp;"."&amp;K$5</f>
        <v/>
      </c>
      <c r="L1983" s="46">
        <f>INDEX(Inputs!$U$5:$U$132,MATCH($B1983&amp;"|"&amp;$C1983,Inputs!$A$5:$A$132,0))</f>
        <v/>
      </c>
      <c r="M1983" s="47">
        <f>L1983*(1/(1+$G1983))^(1+$E1983)*(1+M$7)^$D1983*(M1965/L1965)^$E1983*((M1965+M1974)/(L1965+L1974))^($F1983*(1+$E1983))</f>
        <v/>
      </c>
      <c r="N1983" s="47">
        <f>M1983*(1/(1+$G1983))^(1+$E1983)*(1+N$7)^$D1983*(N1965/M1965)^$E1983*((N1965+N1974)/(M1965+M1974))^($F1983*(1+$E1983))</f>
        <v/>
      </c>
      <c r="O1983" s="47">
        <f>N1983*(1/(1+$G1983))^(1+$E1983)*(1+O$7)^$D1983*(O1965/N1965)^$E1983*((O1965+O1974)/(N1965+N1974))^($F1983*(1+$E1983))</f>
        <v/>
      </c>
      <c r="P1983" s="47">
        <f>O1983*(1/(1+$G1983))^(1+$E1983)*(1+P$7)^$D1983*(P1965/O1965)^$E1983*((P1965+P1974)/(O1965+O1974))^($F1983*(1+$E1983))</f>
        <v/>
      </c>
      <c r="Q1983" s="47">
        <f>P1983*(1/(1+$G1983))^(1+$E1983)*(1+Q$7)^$D1983*(Q1965/P1965)^$E1983*((Q1965+Q1974)/(P1965+P1974))^($F1983*(1+$E1983))</f>
        <v/>
      </c>
      <c r="R1983" s="47">
        <f>Q1983*(1/(1+$G1983))^(1+$E1983)*(1+R$7)^$D1983*(R1965/Q1965)^$E1983*((R1965+R1974)/(Q1965+Q1974))^($F1983*(1+$E1983))</f>
        <v/>
      </c>
      <c r="S1983" s="47">
        <f>R1983*(1/(1+$G1983))^(1+$E1983)*(1+S$7)^$D1983*(S1965/R1965)^$E1983*((S1965+S1974)/(R1965+R1974))^($F1983*(1+$E1983))</f>
        <v/>
      </c>
      <c r="T1983" s="47">
        <f>S1983*(1/(1+$G1983))^(1+$E1983)*(1+T$7)^$D1983*(T1965/S1965)^$E1983*((T1965+T1974)/(S1965+S1974))^($F1983*(1+$E1983))</f>
        <v/>
      </c>
      <c r="U1983" s="47">
        <f>T1983*(1/(1+$G1983))^(1+$E1983)*(1+U$7)^$D1983*(U1965/T1965)^$E1983*((U1965+U1974)/(T1965+T1974))^($F1983*(1+$E1983))</f>
        <v/>
      </c>
      <c r="V1983" s="47">
        <f>U1983*(1/(1+$G1983))^(1+$E1983)*(1+V$7)^$D1983*(V1965/U1965)^$E1983*((V1965+V1974)/(U1965+U1974))^($F1983*(1+$E1983))</f>
        <v/>
      </c>
      <c r="W1983" s="47">
        <f>V1983*(1/(1+$G1983))^(1+$E1983)*(1+W$7)^$D1983*(W1965/V1965)^$E1983*((W1965+W1974)/(V1965+V1974))^($F1983*(1+$E1983))</f>
        <v/>
      </c>
      <c r="X1983" s="47">
        <f>W1983*(1/(1+$G1983))^(1+$E1983)*(1+X$7)^$D1983*(X1965/W1965)^$E1983*((X1965+X1974)/(W1965+W1974))^($F1983*(1+$E1983))</f>
        <v/>
      </c>
      <c r="Y1983" s="47">
        <f>X1983*(1/(1+$G1983))^(1+$E1983)*(1+Y$7)^$D1983*(Y1965/X1965)^$E1983*((Y1965+Y1974)/(X1965+X1974))^($F1983*(1+$E1983))</f>
        <v/>
      </c>
      <c r="Z1983" s="47">
        <f>Y1983*(1/(1+$G1983))^(1+$E1983)*(1+Z$7)^$D1983*(Z1965/Y1965)^$E1983*((Z1965+Z1974)/(Y1965+Y1974))^($F1983*(1+$E1983))</f>
        <v/>
      </c>
      <c r="AA1983" s="47">
        <f>Z1983*(1/(1+$G1983))^(1+$E1983)*(1+AA$7)^$D1983*(AA1965/Z1965)^$E1983*((AA1965+AA1974)/(Z1965+Z1974))^($F1983*(1+$E1983))</f>
        <v/>
      </c>
      <c r="AB1983" s="47">
        <f>AA1983*(1/(1+$G1983))^(1+$E1983)*(1+AB$7)^$D1983*(AB1965/AA1965)^$E1983*((AB1965+AB1974)/(AA1965+AA1974))^($F1983*(1+$E1983))</f>
        <v/>
      </c>
      <c r="AC1983" s="47">
        <f>AB1983*(1/(1+$G1983))^(1+$E1983)*(1+AC$7)^$D1983*(AC1965/AB1965)^$E1983*((AC1965+AC1974)/(AB1965+AB1974))^($F1983*(1+$E1983))</f>
        <v/>
      </c>
      <c r="AD1983" s="58">
        <f>FUELUSE(AC1983,AD1965,AC1965,AD1974,AC1974,AD$7,$D1983,$E1983,$F1983,$G1983)</f>
        <v/>
      </c>
      <c r="AF1983" s="11">
        <f>LOWER(Settings!$C$4)&amp;".mit."&amp;$A1983&amp;IF($C1983="","","."&amp;$C1983&amp;"."&amp;$B1983)&amp;IF(INDEX(Variables!$D$5:$D$205,MATCH($A1983,Variables!$A$5:$A$205,0))="","","."&amp;INDEX(Variables!$D$5:$D$205,MATCH($A1983,Variables!$A$5:$A$205,0)))&amp;"."&amp;AF$5</f>
        <v/>
      </c>
      <c r="AG1983" s="46">
        <f>INDEX(Inputs!$U$5:$U$132,MATCH($B1983&amp;"|"&amp;$C1983,Inputs!$A$5:$A$132,0))</f>
        <v/>
      </c>
      <c r="AH1983" s="47">
        <f>AG1983*(1/(1+$G1983))^(1+$E1983)*(1+AH$7)^$D1983*(AH1965/AG1965)^$E1983*((AH1965+AH1974)/(AG1965+AG1974))^($F1983*(1+$E1983))</f>
        <v/>
      </c>
      <c r="AI1983" s="47">
        <f>AH1983*(1/(1+$G1983))^(1+$E1983)*(1+AI$7)^$D1983*(AI1965/AH1965)^$E1983*((AI1965+AI1974)/(AH1965+AH1974))^($F1983*(1+$E1983))</f>
        <v/>
      </c>
      <c r="AJ1983" s="47">
        <f>AI1983*(1/(1+$G1983))^(1+$E1983)*(1+AJ$7)^$D1983*(AJ1965/AI1965)^$E1983*((AJ1965+AJ1974)/(AI1965+AI1974))^($F1983*(1+$E1983))</f>
        <v/>
      </c>
      <c r="AK1983" s="47">
        <f>AJ1983*(1/(1+$G1983))^(1+$E1983)*(1+AK$7)^$D1983*(AK1965/AJ1965)^$E1983*((AK1965+AK1974)/(AJ1965+AJ1974))^($F1983*(1+$E1983))</f>
        <v/>
      </c>
      <c r="AL1983" s="47">
        <f>AK1983*(1/(1+$G1983))^(1+$E1983)*(1+AL$7)^$D1983*(AL1965/AK1965)^$E1983*((AL1965+AL1974)/(AK1965+AK1974))^($F1983*(1+$E1983))</f>
        <v/>
      </c>
      <c r="AM1983" s="47">
        <f>AL1983*(1/(1+$G1983))^(1+$E1983)*(1+AM$7)^$D1983*(AM1965/AL1965)^$E1983*((AM1965+AM1974)/(AL1965+AL1974))^($F1983*(1+$E1983))</f>
        <v/>
      </c>
      <c r="AN1983" s="47">
        <f>AM1983*(1/(1+$G1983))^(1+$E1983)*(1+AN$7)^$D1983*(AN1965/AM1965)^$E1983*((AN1965+AN1974)/(AM1965+AM1974))^($F1983*(1+$E1983))</f>
        <v/>
      </c>
      <c r="AO1983" s="47">
        <f>AN1983*(1/(1+$G1983))^(1+$E1983)*(1+AO$7)^$D1983*(AO1965/AN1965)^$E1983*((AO1965+AO1974)/(AN1965+AN1974))^($F1983*(1+$E1983))</f>
        <v/>
      </c>
      <c r="AP1983" s="47">
        <f>AO1983*(1/(1+$G1983))^(1+$E1983)*(1+AP$7)^$D1983*(AP1965/AO1965)^$E1983*((AP1965+AP1974)/(AO1965+AO1974))^($F1983*(1+$E1983))</f>
        <v/>
      </c>
      <c r="AQ1983" s="47">
        <f>AP1983*(1/(1+$G1983))^(1+$E1983)*(1+AQ$7)^$D1983*(AQ1965/AP1965)^$E1983*((AQ1965+AQ1974)/(AP1965+AP1974))^($F1983*(1+$E1983))</f>
        <v/>
      </c>
      <c r="AR1983" s="47">
        <f>AQ1983*(1/(1+$G1983))^(1+$E1983)*(1+AR$7)^$D1983*(AR1965/AQ1965)^$E1983*((AR1965+AR1974)/(AQ1965+AQ1974))^($F1983*(1+$E1983))</f>
        <v/>
      </c>
      <c r="AS1983" s="47">
        <f>AR1983*(1/(1+$G1983))^(1+$E1983)*(1+AS$7)^$D1983*(AS1965/AR1965)^$E1983*((AS1965+AS1974)/(AR1965+AR1974))^($F1983*(1+$E1983))</f>
        <v/>
      </c>
      <c r="AT1983" s="47">
        <f>AS1983*(1/(1+$G1983))^(1+$E1983)*(1+AT$7)^$D1983*(AT1965/AS1965)^$E1983*((AT1965+AT1974)/(AS1965+AS1974))^($F1983*(1+$E1983))</f>
        <v/>
      </c>
      <c r="AU1983" s="47">
        <f>AT1983*(1/(1+$G1983))^(1+$E1983)*(1+AU$7)^$D1983*(AU1965/AT1965)^$E1983*((AU1965+AU1974)/(AT1965+AT1974))^($F1983*(1+$E1983))</f>
        <v/>
      </c>
      <c r="AV1983" s="47">
        <f>AU1983*(1/(1+$G1983))^(1+$E1983)*(1+AV$7)^$D1983*(AV1965/AU1965)^$E1983*((AV1965+AV1974)/(AU1965+AU1974))^($F1983*(1+$E1983))</f>
        <v/>
      </c>
      <c r="AW1983" s="47">
        <f>AV1983*(1/(1+$G1983))^(1+$E1983)*(1+AW$7)^$D1983*(AW1965/AV1965)^$E1983*((AW1965+AW1974)/(AV1965+AV1974))^($F1983*(1+$E1983))</f>
        <v/>
      </c>
      <c r="AX1983" s="47">
        <f>AW1983*(1/(1+$G1983))^(1+$E1983)*(1+AX$7)^$D1983*(AX1965/AW1965)^$E1983*((AX1965+AX1974)/(AW1965+AW1974))^($F1983*(1+$E1983))</f>
        <v/>
      </c>
      <c r="AY1983" s="58">
        <f>FUELUSE(AX1983,AY1965,AX1965,AY1974,AX1974,AY$7,$D1983,$E1983,$F1983,$G1983)</f>
        <v/>
      </c>
    </row>
    <row r="1984" hidden="1" outlineLevel="2">
      <c r="A1984" s="14" t="inlineStr">
        <is>
          <t>ener</t>
        </is>
      </c>
      <c r="B1984" s="14" t="inlineStr">
        <is>
          <t>oop</t>
        </is>
      </c>
      <c r="C1984" s="14" t="inlineStr">
        <is>
          <t>ftr</t>
        </is>
      </c>
      <c r="D1984" s="37">
        <f>INDEX(Inputs!$N$5:$N$132,MATCH($B1984&amp;"|"&amp;$C1984,Inputs!$A$5:$A$132,0))</f>
        <v/>
      </c>
      <c r="E1984" s="37">
        <f>INDEX(Inputs!$O$5:$O$132,MATCH($B1984&amp;"|"&amp;$C1984,Inputs!$A$5:$A$132,0))</f>
        <v/>
      </c>
      <c r="F1984" s="37">
        <f>INDEX(Inputs!$P$5:$P$132,MATCH($B1984&amp;"|"&amp;$C1984,Inputs!$A$5:$A$132,0))</f>
        <v/>
      </c>
      <c r="G1984" s="37">
        <f>INDEX(Inputs!$Q$5:$Q$132,MATCH($B1984&amp;"|"&amp;$C1984,Inputs!$A$5:$A$132,0))</f>
        <v/>
      </c>
      <c r="H1984" s="14">
        <f>INDEX(Variables!$B$5:$B$205,MATCH($A1984,Variables!$A$5:$A$205,0))&amp;IF($C1984="",""," | "&amp;INDEX(Mapping!$B$5:$B$26,MATCH($C1984,Mapping!$A$5:$A$26,0))&amp;" | "&amp;INDEX(Mapping!$B$30:$B$46,MATCH($B1984,Mapping!$A$30:$A$46,0)))</f>
        <v/>
      </c>
      <c r="I1984" s="14">
        <f>INDEX(Variables!$C$5:$C$205,MATCH($A1984,Variables!$A$5:$A$205,0))</f>
        <v/>
      </c>
      <c r="J1984" s="14">
        <f>INDEX(Variables!$E$5:$E$205,MATCH($A1984,Variables!$A$5:$A$205,0))</f>
        <v/>
      </c>
      <c r="K1984" s="11">
        <f>LOWER(Settings!$C$4)&amp;".mit."&amp;$A1984&amp;IF($C1984="","","."&amp;$C1984&amp;"."&amp;$B1984)&amp;IF(INDEX(Variables!$D$5:$D$205,MATCH($A1984,Variables!$A$5:$A$205,0))="","","."&amp;INDEX(Variables!$D$5:$D$205,MATCH($A1984,Variables!$A$5:$A$205,0)))&amp;"."&amp;K$5</f>
        <v/>
      </c>
      <c r="L1984" s="46">
        <f>INDEX(Inputs!$U$5:$U$132,MATCH($B1984&amp;"|"&amp;$C1984,Inputs!$A$5:$A$132,0))</f>
        <v/>
      </c>
      <c r="M1984" s="47">
        <f>L1984*(1/(1+$G1984))^(1+$E1984)*(1+M$7)^$D1984*(M1966/L1966)^$E1984*((M1966+M1975)/(L1966+L1975))^($F1984*(1+$E1984))</f>
        <v/>
      </c>
      <c r="N1984" s="47">
        <f>M1984*(1/(1+$G1984))^(1+$E1984)*(1+N$7)^$D1984*(N1966/M1966)^$E1984*((N1966+N1975)/(M1966+M1975))^($F1984*(1+$E1984))</f>
        <v/>
      </c>
      <c r="O1984" s="47">
        <f>N1984*(1/(1+$G1984))^(1+$E1984)*(1+O$7)^$D1984*(O1966/N1966)^$E1984*((O1966+O1975)/(N1966+N1975))^($F1984*(1+$E1984))</f>
        <v/>
      </c>
      <c r="P1984" s="47">
        <f>O1984*(1/(1+$G1984))^(1+$E1984)*(1+P$7)^$D1984*(P1966/O1966)^$E1984*((P1966+P1975)/(O1966+O1975))^($F1984*(1+$E1984))</f>
        <v/>
      </c>
      <c r="Q1984" s="47">
        <f>P1984*(1/(1+$G1984))^(1+$E1984)*(1+Q$7)^$D1984*(Q1966/P1966)^$E1984*((Q1966+Q1975)/(P1966+P1975))^($F1984*(1+$E1984))</f>
        <v/>
      </c>
      <c r="R1984" s="47">
        <f>Q1984*(1/(1+$G1984))^(1+$E1984)*(1+R$7)^$D1984*(R1966/Q1966)^$E1984*((R1966+R1975)/(Q1966+Q1975))^($F1984*(1+$E1984))</f>
        <v/>
      </c>
      <c r="S1984" s="47">
        <f>R1984*(1/(1+$G1984))^(1+$E1984)*(1+S$7)^$D1984*(S1966/R1966)^$E1984*((S1966+S1975)/(R1966+R1975))^($F1984*(1+$E1984))</f>
        <v/>
      </c>
      <c r="T1984" s="47">
        <f>S1984*(1/(1+$G1984))^(1+$E1984)*(1+T$7)^$D1984*(T1966/S1966)^$E1984*((T1966+T1975)/(S1966+S1975))^($F1984*(1+$E1984))</f>
        <v/>
      </c>
      <c r="U1984" s="47">
        <f>T1984*(1/(1+$G1984))^(1+$E1984)*(1+U$7)^$D1984*(U1966/T1966)^$E1984*((U1966+U1975)/(T1966+T1975))^($F1984*(1+$E1984))</f>
        <v/>
      </c>
      <c r="V1984" s="47">
        <f>U1984*(1/(1+$G1984))^(1+$E1984)*(1+V$7)^$D1984*(V1966/U1966)^$E1984*((V1966+V1975)/(U1966+U1975))^($F1984*(1+$E1984))</f>
        <v/>
      </c>
      <c r="W1984" s="47">
        <f>V1984*(1/(1+$G1984))^(1+$E1984)*(1+W$7)^$D1984*(W1966/V1966)^$E1984*((W1966+W1975)/(V1966+V1975))^($F1984*(1+$E1984))</f>
        <v/>
      </c>
      <c r="X1984" s="47">
        <f>W1984*(1/(1+$G1984))^(1+$E1984)*(1+X$7)^$D1984*(X1966/W1966)^$E1984*((X1966+X1975)/(W1966+W1975))^($F1984*(1+$E1984))</f>
        <v/>
      </c>
      <c r="Y1984" s="47">
        <f>X1984*(1/(1+$G1984))^(1+$E1984)*(1+Y$7)^$D1984*(Y1966/X1966)^$E1984*((Y1966+Y1975)/(X1966+X1975))^($F1984*(1+$E1984))</f>
        <v/>
      </c>
      <c r="Z1984" s="47">
        <f>Y1984*(1/(1+$G1984))^(1+$E1984)*(1+Z$7)^$D1984*(Z1966/Y1966)^$E1984*((Z1966+Z1975)/(Y1966+Y1975))^($F1984*(1+$E1984))</f>
        <v/>
      </c>
      <c r="AA1984" s="47">
        <f>Z1984*(1/(1+$G1984))^(1+$E1984)*(1+AA$7)^$D1984*(AA1966/Z1966)^$E1984*((AA1966+AA1975)/(Z1966+Z1975))^($F1984*(1+$E1984))</f>
        <v/>
      </c>
      <c r="AB1984" s="47">
        <f>AA1984*(1/(1+$G1984))^(1+$E1984)*(1+AB$7)^$D1984*(AB1966/AA1966)^$E1984*((AB1966+AB1975)/(AA1966+AA1975))^($F1984*(1+$E1984))</f>
        <v/>
      </c>
      <c r="AC1984" s="47">
        <f>AB1984*(1/(1+$G1984))^(1+$E1984)*(1+AC$7)^$D1984*(AC1966/AB1966)^$E1984*((AC1966+AC1975)/(AB1966+AB1975))^($F1984*(1+$E1984))</f>
        <v/>
      </c>
      <c r="AD1984" s="58">
        <f>FUELUSE(AC1984,AD1966,AC1966,AD1975,AC1975,AD$7,$D1984,$E1984,$F1984,$G1984)</f>
        <v/>
      </c>
      <c r="AF1984" s="11">
        <f>LOWER(Settings!$C$4)&amp;".mit."&amp;$A1984&amp;IF($C1984="","","."&amp;$C1984&amp;"."&amp;$B1984)&amp;IF(INDEX(Variables!$D$5:$D$205,MATCH($A1984,Variables!$A$5:$A$205,0))="","","."&amp;INDEX(Variables!$D$5:$D$205,MATCH($A1984,Variables!$A$5:$A$205,0)))&amp;"."&amp;AF$5</f>
        <v/>
      </c>
      <c r="AG1984" s="46">
        <f>INDEX(Inputs!$U$5:$U$132,MATCH($B1984&amp;"|"&amp;$C1984,Inputs!$A$5:$A$132,0))</f>
        <v/>
      </c>
      <c r="AH1984" s="47">
        <f>AG1984*(1/(1+$G1984))^(1+$E1984)*(1+AH$7)^$D1984*(AH1966/AG1966)^$E1984*((AH1966+AH1975)/(AG1966+AG1975))^($F1984*(1+$E1984))</f>
        <v/>
      </c>
      <c r="AI1984" s="47">
        <f>AH1984*(1/(1+$G1984))^(1+$E1984)*(1+AI$7)^$D1984*(AI1966/AH1966)^$E1984*((AI1966+AI1975)/(AH1966+AH1975))^($F1984*(1+$E1984))</f>
        <v/>
      </c>
      <c r="AJ1984" s="47">
        <f>AI1984*(1/(1+$G1984))^(1+$E1984)*(1+AJ$7)^$D1984*(AJ1966/AI1966)^$E1984*((AJ1966+AJ1975)/(AI1966+AI1975))^($F1984*(1+$E1984))</f>
        <v/>
      </c>
      <c r="AK1984" s="47">
        <f>AJ1984*(1/(1+$G1984))^(1+$E1984)*(1+AK$7)^$D1984*(AK1966/AJ1966)^$E1984*((AK1966+AK1975)/(AJ1966+AJ1975))^($F1984*(1+$E1984))</f>
        <v/>
      </c>
      <c r="AL1984" s="47">
        <f>AK1984*(1/(1+$G1984))^(1+$E1984)*(1+AL$7)^$D1984*(AL1966/AK1966)^$E1984*((AL1966+AL1975)/(AK1966+AK1975))^($F1984*(1+$E1984))</f>
        <v/>
      </c>
      <c r="AM1984" s="47">
        <f>AL1984*(1/(1+$G1984))^(1+$E1984)*(1+AM$7)^$D1984*(AM1966/AL1966)^$E1984*((AM1966+AM1975)/(AL1966+AL1975))^($F1984*(1+$E1984))</f>
        <v/>
      </c>
      <c r="AN1984" s="47">
        <f>AM1984*(1/(1+$G1984))^(1+$E1984)*(1+AN$7)^$D1984*(AN1966/AM1966)^$E1984*((AN1966+AN1975)/(AM1966+AM1975))^($F1984*(1+$E1984))</f>
        <v/>
      </c>
      <c r="AO1984" s="47">
        <f>AN1984*(1/(1+$G1984))^(1+$E1984)*(1+AO$7)^$D1984*(AO1966/AN1966)^$E1984*((AO1966+AO1975)/(AN1966+AN1975))^($F1984*(1+$E1984))</f>
        <v/>
      </c>
      <c r="AP1984" s="47">
        <f>AO1984*(1/(1+$G1984))^(1+$E1984)*(1+AP$7)^$D1984*(AP1966/AO1966)^$E1984*((AP1966+AP1975)/(AO1966+AO1975))^($F1984*(1+$E1984))</f>
        <v/>
      </c>
      <c r="AQ1984" s="47">
        <f>AP1984*(1/(1+$G1984))^(1+$E1984)*(1+AQ$7)^$D1984*(AQ1966/AP1966)^$E1984*((AQ1966+AQ1975)/(AP1966+AP1975))^($F1984*(1+$E1984))</f>
        <v/>
      </c>
      <c r="AR1984" s="47">
        <f>AQ1984*(1/(1+$G1984))^(1+$E1984)*(1+AR$7)^$D1984*(AR1966/AQ1966)^$E1984*((AR1966+AR1975)/(AQ1966+AQ1975))^($F1984*(1+$E1984))</f>
        <v/>
      </c>
      <c r="AS1984" s="47">
        <f>AR1984*(1/(1+$G1984))^(1+$E1984)*(1+AS$7)^$D1984*(AS1966/AR1966)^$E1984*((AS1966+AS1975)/(AR1966+AR1975))^($F1984*(1+$E1984))</f>
        <v/>
      </c>
      <c r="AT1984" s="47">
        <f>AS1984*(1/(1+$G1984))^(1+$E1984)*(1+AT$7)^$D1984*(AT1966/AS1966)^$E1984*((AT1966+AT1975)/(AS1966+AS1975))^($F1984*(1+$E1984))</f>
        <v/>
      </c>
      <c r="AU1984" s="47">
        <f>AT1984*(1/(1+$G1984))^(1+$E1984)*(1+AU$7)^$D1984*(AU1966/AT1966)^$E1984*((AU1966+AU1975)/(AT1966+AT1975))^($F1984*(1+$E1984))</f>
        <v/>
      </c>
      <c r="AV1984" s="47">
        <f>AU1984*(1/(1+$G1984))^(1+$E1984)*(1+AV$7)^$D1984*(AV1966/AU1966)^$E1984*((AV1966+AV1975)/(AU1966+AU1975))^($F1984*(1+$E1984))</f>
        <v/>
      </c>
      <c r="AW1984" s="47">
        <f>AV1984*(1/(1+$G1984))^(1+$E1984)*(1+AW$7)^$D1984*(AW1966/AV1966)^$E1984*((AW1966+AW1975)/(AV1966+AV1975))^($F1984*(1+$E1984))</f>
        <v/>
      </c>
      <c r="AX1984" s="47">
        <f>AW1984*(1/(1+$G1984))^(1+$E1984)*(1+AX$7)^$D1984*(AX1966/AW1966)^$E1984*((AX1966+AX1975)/(AW1966+AW1975))^($F1984*(1+$E1984))</f>
        <v/>
      </c>
      <c r="AY1984" s="58">
        <f>FUELUSE(AX1984,AY1966,AX1966,AY1975,AX1975,AY$7,$D1984,$E1984,$F1984,$G1984)</f>
        <v/>
      </c>
    </row>
    <row r="1985" hidden="1" outlineLevel="2">
      <c r="A1985" s="14" t="inlineStr">
        <is>
          <t>ener</t>
        </is>
      </c>
      <c r="B1985" s="14" t="inlineStr">
        <is>
          <t>bio</t>
        </is>
      </c>
      <c r="C1985" s="14" t="inlineStr">
        <is>
          <t>ftr</t>
        </is>
      </c>
      <c r="D1985" s="37">
        <f>INDEX(Inputs!$N$5:$N$132,MATCH($B1985&amp;"|"&amp;$C1985,Inputs!$A$5:$A$132,0))</f>
        <v/>
      </c>
      <c r="E1985" s="37">
        <f>INDEX(Inputs!$O$5:$O$132,MATCH($B1985&amp;"|"&amp;$C1985,Inputs!$A$5:$A$132,0))</f>
        <v/>
      </c>
      <c r="F1985" s="37">
        <f>INDEX(Inputs!$P$5:$P$132,MATCH($B1985&amp;"|"&amp;$C1985,Inputs!$A$5:$A$132,0))</f>
        <v/>
      </c>
      <c r="G1985" s="37">
        <f>INDEX(Inputs!$Q$5:$Q$132,MATCH($B1985&amp;"|"&amp;$C1985,Inputs!$A$5:$A$132,0))</f>
        <v/>
      </c>
      <c r="H1985" s="14">
        <f>INDEX(Variables!$B$5:$B$205,MATCH($A1985,Variables!$A$5:$A$205,0))&amp;IF($C1985="",""," | "&amp;INDEX(Mapping!$B$5:$B$26,MATCH($C1985,Mapping!$A$5:$A$26,0))&amp;" | "&amp;INDEX(Mapping!$B$30:$B$46,MATCH($B1985,Mapping!$A$30:$A$46,0)))</f>
        <v/>
      </c>
      <c r="I1985" s="14">
        <f>INDEX(Variables!$C$5:$C$205,MATCH($A1985,Variables!$A$5:$A$205,0))</f>
        <v/>
      </c>
      <c r="J1985" s="14">
        <f>INDEX(Variables!$E$5:$E$205,MATCH($A1985,Variables!$A$5:$A$205,0))</f>
        <v/>
      </c>
      <c r="K1985" s="11">
        <f>LOWER(Settings!$C$4)&amp;".mit."&amp;$A1985&amp;IF($C1985="","","."&amp;$C1985&amp;"."&amp;$B1985)&amp;IF(INDEX(Variables!$D$5:$D$205,MATCH($A1985,Variables!$A$5:$A$205,0))="","","."&amp;INDEX(Variables!$D$5:$D$205,MATCH($A1985,Variables!$A$5:$A$205,0)))&amp;"."&amp;K$5</f>
        <v/>
      </c>
      <c r="L1985" s="46">
        <f>INDEX(Inputs!$U$5:$U$132,MATCH($B1985&amp;"|"&amp;$C1985,Inputs!$A$5:$A$132,0))</f>
        <v/>
      </c>
      <c r="M1985" s="47">
        <f>L1985*(1/(1+$G1985))^(1+$E1985)*(1+M$7)^$D1985*(M1967/L1967)^$E1985*((M1967+M1976)/(L1967+L1976))^($F1985*(1+$E1985))</f>
        <v/>
      </c>
      <c r="N1985" s="47">
        <f>M1985*(1/(1+$G1985))^(1+$E1985)*(1+N$7)^$D1985*(N1967/M1967)^$E1985*((N1967+N1976)/(M1967+M1976))^($F1985*(1+$E1985))</f>
        <v/>
      </c>
      <c r="O1985" s="47">
        <f>N1985*(1/(1+$G1985))^(1+$E1985)*(1+O$7)^$D1985*(O1967/N1967)^$E1985*((O1967+O1976)/(N1967+N1976))^($F1985*(1+$E1985))</f>
        <v/>
      </c>
      <c r="P1985" s="47">
        <f>O1985*(1/(1+$G1985))^(1+$E1985)*(1+P$7)^$D1985*(P1967/O1967)^$E1985*((P1967+P1976)/(O1967+O1976))^($F1985*(1+$E1985))</f>
        <v/>
      </c>
      <c r="Q1985" s="47">
        <f>P1985*(1/(1+$G1985))^(1+$E1985)*(1+Q$7)^$D1985*(Q1967/P1967)^$E1985*((Q1967+Q1976)/(P1967+P1976))^($F1985*(1+$E1985))</f>
        <v/>
      </c>
      <c r="R1985" s="47">
        <f>Q1985*(1/(1+$G1985))^(1+$E1985)*(1+R$7)^$D1985*(R1967/Q1967)^$E1985*((R1967+R1976)/(Q1967+Q1976))^($F1985*(1+$E1985))</f>
        <v/>
      </c>
      <c r="S1985" s="47">
        <f>R1985*(1/(1+$G1985))^(1+$E1985)*(1+S$7)^$D1985*(S1967/R1967)^$E1985*((S1967+S1976)/(R1967+R1976))^($F1985*(1+$E1985))</f>
        <v/>
      </c>
      <c r="T1985" s="47">
        <f>S1985*(1/(1+$G1985))^(1+$E1985)*(1+T$7)^$D1985*(T1967/S1967)^$E1985*((T1967+T1976)/(S1967+S1976))^($F1985*(1+$E1985))</f>
        <v/>
      </c>
      <c r="U1985" s="47">
        <f>T1985*(1/(1+$G1985))^(1+$E1985)*(1+U$7)^$D1985*(U1967/T1967)^$E1985*((U1967+U1976)/(T1967+T1976))^($F1985*(1+$E1985))</f>
        <v/>
      </c>
      <c r="V1985" s="47">
        <f>U1985*(1/(1+$G1985))^(1+$E1985)*(1+V$7)^$D1985*(V1967/U1967)^$E1985*((V1967+V1976)/(U1967+U1976))^($F1985*(1+$E1985))</f>
        <v/>
      </c>
      <c r="W1985" s="47">
        <f>V1985*(1/(1+$G1985))^(1+$E1985)*(1+W$7)^$D1985*(W1967/V1967)^$E1985*((W1967+W1976)/(V1967+V1976))^($F1985*(1+$E1985))</f>
        <v/>
      </c>
      <c r="X1985" s="47">
        <f>W1985*(1/(1+$G1985))^(1+$E1985)*(1+X$7)^$D1985*(X1967/W1967)^$E1985*((X1967+X1976)/(W1967+W1976))^($F1985*(1+$E1985))</f>
        <v/>
      </c>
      <c r="Y1985" s="47">
        <f>X1985*(1/(1+$G1985))^(1+$E1985)*(1+Y$7)^$D1985*(Y1967/X1967)^$E1985*((Y1967+Y1976)/(X1967+X1976))^($F1985*(1+$E1985))</f>
        <v/>
      </c>
      <c r="Z1985" s="47">
        <f>Y1985*(1/(1+$G1985))^(1+$E1985)*(1+Z$7)^$D1985*(Z1967/Y1967)^$E1985*((Z1967+Z1976)/(Y1967+Y1976))^($F1985*(1+$E1985))</f>
        <v/>
      </c>
      <c r="AA1985" s="47">
        <f>Z1985*(1/(1+$G1985))^(1+$E1985)*(1+AA$7)^$D1985*(AA1967/Z1967)^$E1985*((AA1967+AA1976)/(Z1967+Z1976))^($F1985*(1+$E1985))</f>
        <v/>
      </c>
      <c r="AB1985" s="47">
        <f>AA1985*(1/(1+$G1985))^(1+$E1985)*(1+AB$7)^$D1985*(AB1967/AA1967)^$E1985*((AB1967+AB1976)/(AA1967+AA1976))^($F1985*(1+$E1985))</f>
        <v/>
      </c>
      <c r="AC1985" s="47">
        <f>AB1985*(1/(1+$G1985))^(1+$E1985)*(1+AC$7)^$D1985*(AC1967/AB1967)^$E1985*((AC1967+AC1976)/(AB1967+AB1976))^($F1985*(1+$E1985))</f>
        <v/>
      </c>
      <c r="AD1985" s="58">
        <f>FUELUSE(AC1985,AD1967,AC1967,AD1976,AC1976,AD$7,$D1985,$E1985,$F1985,$G1985)</f>
        <v/>
      </c>
      <c r="AF1985" s="11">
        <f>LOWER(Settings!$C$4)&amp;".mit."&amp;$A1985&amp;IF($C1985="","","."&amp;$C1985&amp;"."&amp;$B1985)&amp;IF(INDEX(Variables!$D$5:$D$205,MATCH($A1985,Variables!$A$5:$A$205,0))="","","."&amp;INDEX(Variables!$D$5:$D$205,MATCH($A1985,Variables!$A$5:$A$205,0)))&amp;"."&amp;AF$5</f>
        <v/>
      </c>
      <c r="AG1985" s="46">
        <f>INDEX(Inputs!$U$5:$U$132,MATCH($B1985&amp;"|"&amp;$C1985,Inputs!$A$5:$A$132,0))</f>
        <v/>
      </c>
      <c r="AH1985" s="47">
        <f>AG1985*(1/(1+$G1985))^(1+$E1985)*(1+AH$7)^$D1985*(AH1967/AG1967)^$E1985*((AH1967+AH1976)/(AG1967+AG1976))^($F1985*(1+$E1985))</f>
        <v/>
      </c>
      <c r="AI1985" s="47">
        <f>AH1985*(1/(1+$G1985))^(1+$E1985)*(1+AI$7)^$D1985*(AI1967/AH1967)^$E1985*((AI1967+AI1976)/(AH1967+AH1976))^($F1985*(1+$E1985))</f>
        <v/>
      </c>
      <c r="AJ1985" s="47">
        <f>AI1985*(1/(1+$G1985))^(1+$E1985)*(1+AJ$7)^$D1985*(AJ1967/AI1967)^$E1985*((AJ1967+AJ1976)/(AI1967+AI1976))^($F1985*(1+$E1985))</f>
        <v/>
      </c>
      <c r="AK1985" s="47">
        <f>AJ1985*(1/(1+$G1985))^(1+$E1985)*(1+AK$7)^$D1985*(AK1967/AJ1967)^$E1985*((AK1967+AK1976)/(AJ1967+AJ1976))^($F1985*(1+$E1985))</f>
        <v/>
      </c>
      <c r="AL1985" s="47">
        <f>AK1985*(1/(1+$G1985))^(1+$E1985)*(1+AL$7)^$D1985*(AL1967/AK1967)^$E1985*((AL1967+AL1976)/(AK1967+AK1976))^($F1985*(1+$E1985))</f>
        <v/>
      </c>
      <c r="AM1985" s="47">
        <f>AL1985*(1/(1+$G1985))^(1+$E1985)*(1+AM$7)^$D1985*(AM1967/AL1967)^$E1985*((AM1967+AM1976)/(AL1967+AL1976))^($F1985*(1+$E1985))</f>
        <v/>
      </c>
      <c r="AN1985" s="47">
        <f>AM1985*(1/(1+$G1985))^(1+$E1985)*(1+AN$7)^$D1985*(AN1967/AM1967)^$E1985*((AN1967+AN1976)/(AM1967+AM1976))^($F1985*(1+$E1985))</f>
        <v/>
      </c>
      <c r="AO1985" s="47">
        <f>AN1985*(1/(1+$G1985))^(1+$E1985)*(1+AO$7)^$D1985*(AO1967/AN1967)^$E1985*((AO1967+AO1976)/(AN1967+AN1976))^($F1985*(1+$E1985))</f>
        <v/>
      </c>
      <c r="AP1985" s="47">
        <f>AO1985*(1/(1+$G1985))^(1+$E1985)*(1+AP$7)^$D1985*(AP1967/AO1967)^$E1985*((AP1967+AP1976)/(AO1967+AO1976))^($F1985*(1+$E1985))</f>
        <v/>
      </c>
      <c r="AQ1985" s="47">
        <f>AP1985*(1/(1+$G1985))^(1+$E1985)*(1+AQ$7)^$D1985*(AQ1967/AP1967)^$E1985*((AQ1967+AQ1976)/(AP1967+AP1976))^($F1985*(1+$E1985))</f>
        <v/>
      </c>
      <c r="AR1985" s="47">
        <f>AQ1985*(1/(1+$G1985))^(1+$E1985)*(1+AR$7)^$D1985*(AR1967/AQ1967)^$E1985*((AR1967+AR1976)/(AQ1967+AQ1976))^($F1985*(1+$E1985))</f>
        <v/>
      </c>
      <c r="AS1985" s="47">
        <f>AR1985*(1/(1+$G1985))^(1+$E1985)*(1+AS$7)^$D1985*(AS1967/AR1967)^$E1985*((AS1967+AS1976)/(AR1967+AR1976))^($F1985*(1+$E1985))</f>
        <v/>
      </c>
      <c r="AT1985" s="47">
        <f>AS1985*(1/(1+$G1985))^(1+$E1985)*(1+AT$7)^$D1985*(AT1967/AS1967)^$E1985*((AT1967+AT1976)/(AS1967+AS1976))^($F1985*(1+$E1985))</f>
        <v/>
      </c>
      <c r="AU1985" s="47">
        <f>AT1985*(1/(1+$G1985))^(1+$E1985)*(1+AU$7)^$D1985*(AU1967/AT1967)^$E1985*((AU1967+AU1976)/(AT1967+AT1976))^($F1985*(1+$E1985))</f>
        <v/>
      </c>
      <c r="AV1985" s="47">
        <f>AU1985*(1/(1+$G1985))^(1+$E1985)*(1+AV$7)^$D1985*(AV1967/AU1967)^$E1985*((AV1967+AV1976)/(AU1967+AU1976))^($F1985*(1+$E1985))</f>
        <v/>
      </c>
      <c r="AW1985" s="47">
        <f>AV1985*(1/(1+$G1985))^(1+$E1985)*(1+AW$7)^$D1985*(AW1967/AV1967)^$E1985*((AW1967+AW1976)/(AV1967+AV1976))^($F1985*(1+$E1985))</f>
        <v/>
      </c>
      <c r="AX1985" s="47">
        <f>AW1985*(1/(1+$G1985))^(1+$E1985)*(1+AX$7)^$D1985*(AX1967/AW1967)^$E1985*((AX1967+AX1976)/(AW1967+AW1976))^($F1985*(1+$E1985))</f>
        <v/>
      </c>
      <c r="AY1985" s="58">
        <f>FUELUSE(AX1985,AY1967,AX1967,AY1976,AX1976,AY$7,$D1985,$E1985,$F1985,$G1985)</f>
        <v/>
      </c>
    </row>
    <row r="1986" hidden="1" outlineLevel="2"/>
    <row r="1987" hidden="1" outlineLevel="2">
      <c r="A1987" s="14" t="inlineStr">
        <is>
          <t>co2</t>
        </is>
      </c>
      <c r="B1987" s="14" t="inlineStr">
        <is>
          <t>coa</t>
        </is>
      </c>
      <c r="C1987" s="14" t="inlineStr">
        <is>
          <t>ftr</t>
        </is>
      </c>
      <c r="D1987" s="37">
        <f>INDEX(Inputs!$T$5:$T$132,MATCH($B1987&amp;"|"&amp;$C1987,Inputs!$A$5:$A$132,0))</f>
        <v/>
      </c>
      <c r="E1987" s="36" t="n"/>
      <c r="F1987" s="36" t="n"/>
      <c r="G1987" s="36" t="n"/>
      <c r="H1987" s="14">
        <f>INDEX(Variables!$B$5:$B$205,MATCH($A1987,Variables!$A$5:$A$205,0))&amp;IF($C1987="",""," | "&amp;INDEX(Mapping!$B$5:$B$26,MATCH($C1987,Mapping!$A$5:$A$26,0))&amp;" | "&amp;INDEX(Mapping!$B$30:$B$46,MATCH($B1987,Mapping!$A$30:$A$46,0)))</f>
        <v/>
      </c>
      <c r="I1987" s="14">
        <f>INDEX(Variables!$C$5:$C$205,MATCH($A1987,Variables!$A$5:$A$205,0))</f>
        <v/>
      </c>
      <c r="J1987" s="14">
        <f>INDEX(Variables!$E$5:$E$205,MATCH($A1987,Variables!$A$5:$A$205,0))</f>
        <v/>
      </c>
      <c r="K1987" s="11">
        <f>LOWER(Settings!$C$4)&amp;".mit."&amp;$A1987&amp;IF($C1987="","","."&amp;$C1987&amp;"."&amp;$B1987)&amp;IF(INDEX(Variables!$D$5:$D$205,MATCH($A1987,Variables!$A$5:$A$205,0))="","","."&amp;INDEX(Variables!$D$5:$D$205,MATCH($A1987,Variables!$A$5:$A$205,0)))&amp;"."&amp;K$5</f>
        <v/>
      </c>
      <c r="L1987" s="15">
        <f>L1978*Settings!$C$13*$D1987</f>
        <v/>
      </c>
      <c r="M1987" s="16">
        <f>M1978*Settings!$C$13*$D1987</f>
        <v/>
      </c>
      <c r="N1987" s="16">
        <f>N1978*Settings!$C$13*$D1987</f>
        <v/>
      </c>
      <c r="O1987" s="16">
        <f>O1978*Settings!$C$13*$D1987</f>
        <v/>
      </c>
      <c r="P1987" s="16">
        <f>P1978*Settings!$C$13*$D1987</f>
        <v/>
      </c>
      <c r="Q1987" s="16">
        <f>Q1978*Settings!$C$13*$D1987</f>
        <v/>
      </c>
      <c r="R1987" s="16">
        <f>R1978*Settings!$C$13*$D1987</f>
        <v/>
      </c>
      <c r="S1987" s="16">
        <f>S1978*Settings!$C$13*$D1987</f>
        <v/>
      </c>
      <c r="T1987" s="16">
        <f>T1978*Settings!$C$13*$D1987</f>
        <v/>
      </c>
      <c r="U1987" s="16">
        <f>U1978*Settings!$C$13*$D1987</f>
        <v/>
      </c>
      <c r="V1987" s="16">
        <f>V1978*Settings!$C$13*$D1987</f>
        <v/>
      </c>
      <c r="W1987" s="16">
        <f>W1978*Settings!$C$13*$D1987</f>
        <v/>
      </c>
      <c r="X1987" s="16">
        <f>X1978*Settings!$C$13*$D1987</f>
        <v/>
      </c>
      <c r="Y1987" s="16">
        <f>Y1978*Settings!$C$13*$D1987</f>
        <v/>
      </c>
      <c r="Z1987" s="16">
        <f>Z1978*Settings!$C$13*$D1987</f>
        <v/>
      </c>
      <c r="AA1987" s="16">
        <f>AA1978*Settings!$C$13*$D1987</f>
        <v/>
      </c>
      <c r="AB1987" s="16">
        <f>AB1978*Settings!$C$13*$D1987</f>
        <v/>
      </c>
      <c r="AC1987" s="16">
        <f>AC1978*Settings!$C$13*$D1987</f>
        <v/>
      </c>
      <c r="AD1987" s="51">
        <f>EMISSIONS(AD1978,Settings!$C$13,$D1987)</f>
        <v/>
      </c>
      <c r="AF1987" s="11">
        <f>LOWER(Settings!$C$4)&amp;".mit."&amp;$A1987&amp;IF($C1987="","","."&amp;$C1987&amp;"."&amp;$B1987)&amp;IF(INDEX(Variables!$D$5:$D$205,MATCH($A1987,Variables!$A$5:$A$205,0))="","","."&amp;INDEX(Variables!$D$5:$D$205,MATCH($A1987,Variables!$A$5:$A$205,0)))&amp;"."&amp;AF$5</f>
        <v/>
      </c>
      <c r="AG1987" s="15">
        <f>AG1978*Settings!$C$13*$D1987</f>
        <v/>
      </c>
      <c r="AH1987" s="16">
        <f>AH1978*Settings!$C$13*$D1987</f>
        <v/>
      </c>
      <c r="AI1987" s="16">
        <f>AI1978*Settings!$C$13*$D1987</f>
        <v/>
      </c>
      <c r="AJ1987" s="16">
        <f>AJ1978*Settings!$C$13*$D1987</f>
        <v/>
      </c>
      <c r="AK1987" s="16">
        <f>AK1978*Settings!$C$13*$D1987</f>
        <v/>
      </c>
      <c r="AL1987" s="16">
        <f>AL1978*Settings!$C$13*$D1987</f>
        <v/>
      </c>
      <c r="AM1987" s="16">
        <f>AM1978*Settings!$C$13*$D1987</f>
        <v/>
      </c>
      <c r="AN1987" s="16">
        <f>AN1978*Settings!$C$13*$D1987</f>
        <v/>
      </c>
      <c r="AO1987" s="16">
        <f>AO1978*Settings!$C$13*$D1987</f>
        <v/>
      </c>
      <c r="AP1987" s="16">
        <f>AP1978*Settings!$C$13*$D1987</f>
        <v/>
      </c>
      <c r="AQ1987" s="16">
        <f>AQ1978*Settings!$C$13*$D1987</f>
        <v/>
      </c>
      <c r="AR1987" s="16">
        <f>AR1978*Settings!$C$13*$D1987</f>
        <v/>
      </c>
      <c r="AS1987" s="16">
        <f>AS1978*Settings!$C$13*$D1987</f>
        <v/>
      </c>
      <c r="AT1987" s="16">
        <f>AT1978*Settings!$C$13*$D1987</f>
        <v/>
      </c>
      <c r="AU1987" s="16">
        <f>AU1978*Settings!$C$13*$D1987</f>
        <v/>
      </c>
      <c r="AV1987" s="16">
        <f>AV1978*Settings!$C$13*$D1987</f>
        <v/>
      </c>
      <c r="AW1987" s="16">
        <f>AW1978*Settings!$C$13*$D1987</f>
        <v/>
      </c>
      <c r="AX1987" s="16">
        <f>AX1978*Settings!$C$13*$D1987</f>
        <v/>
      </c>
      <c r="AY1987" s="51">
        <f>EMISSIONS(AY1978,Settings!$C$13,$D1987)</f>
        <v/>
      </c>
    </row>
    <row r="1988" hidden="1" outlineLevel="2">
      <c r="A1988" s="14" t="inlineStr">
        <is>
          <t>co2</t>
        </is>
      </c>
      <c r="B1988" s="14" t="inlineStr">
        <is>
          <t>nga</t>
        </is>
      </c>
      <c r="C1988" s="14" t="inlineStr">
        <is>
          <t>ftr</t>
        </is>
      </c>
      <c r="D1988" s="37">
        <f>INDEX(Inputs!$T$5:$T$132,MATCH($B1988&amp;"|"&amp;$C1988,Inputs!$A$5:$A$132,0))</f>
        <v/>
      </c>
      <c r="E1988" s="36" t="n"/>
      <c r="F1988" s="36" t="n"/>
      <c r="G1988" s="36" t="n"/>
      <c r="H1988" s="14">
        <f>INDEX(Variables!$B$5:$B$205,MATCH($A1988,Variables!$A$5:$A$205,0))&amp;IF($C1988="",""," | "&amp;INDEX(Mapping!$B$5:$B$26,MATCH($C1988,Mapping!$A$5:$A$26,0))&amp;" | "&amp;INDEX(Mapping!$B$30:$B$46,MATCH($B1988,Mapping!$A$30:$A$46,0)))</f>
        <v/>
      </c>
      <c r="I1988" s="14">
        <f>INDEX(Variables!$C$5:$C$205,MATCH($A1988,Variables!$A$5:$A$205,0))</f>
        <v/>
      </c>
      <c r="J1988" s="14">
        <f>INDEX(Variables!$E$5:$E$205,MATCH($A1988,Variables!$A$5:$A$205,0))</f>
        <v/>
      </c>
      <c r="K1988" s="11">
        <f>LOWER(Settings!$C$4)&amp;".mit."&amp;$A1988&amp;IF($C1988="","","."&amp;$C1988&amp;"."&amp;$B1988)&amp;IF(INDEX(Variables!$D$5:$D$205,MATCH($A1988,Variables!$A$5:$A$205,0))="","","."&amp;INDEX(Variables!$D$5:$D$205,MATCH($A1988,Variables!$A$5:$A$205,0)))&amp;"."&amp;K$5</f>
        <v/>
      </c>
      <c r="L1988" s="15">
        <f>L1979*Settings!$C$13*$D1988</f>
        <v/>
      </c>
      <c r="M1988" s="16">
        <f>M1979*Settings!$C$13*$D1988</f>
        <v/>
      </c>
      <c r="N1988" s="16">
        <f>N1979*Settings!$C$13*$D1988</f>
        <v/>
      </c>
      <c r="O1988" s="16">
        <f>O1979*Settings!$C$13*$D1988</f>
        <v/>
      </c>
      <c r="P1988" s="16">
        <f>P1979*Settings!$C$13*$D1988</f>
        <v/>
      </c>
      <c r="Q1988" s="16">
        <f>Q1979*Settings!$C$13*$D1988</f>
        <v/>
      </c>
      <c r="R1988" s="16">
        <f>R1979*Settings!$C$13*$D1988</f>
        <v/>
      </c>
      <c r="S1988" s="16">
        <f>S1979*Settings!$C$13*$D1988</f>
        <v/>
      </c>
      <c r="T1988" s="16">
        <f>T1979*Settings!$C$13*$D1988</f>
        <v/>
      </c>
      <c r="U1988" s="16">
        <f>U1979*Settings!$C$13*$D1988</f>
        <v/>
      </c>
      <c r="V1988" s="16">
        <f>V1979*Settings!$C$13*$D1988</f>
        <v/>
      </c>
      <c r="W1988" s="16">
        <f>W1979*Settings!$C$13*$D1988</f>
        <v/>
      </c>
      <c r="X1988" s="16">
        <f>X1979*Settings!$C$13*$D1988</f>
        <v/>
      </c>
      <c r="Y1988" s="16">
        <f>Y1979*Settings!$C$13*$D1988</f>
        <v/>
      </c>
      <c r="Z1988" s="16">
        <f>Z1979*Settings!$C$13*$D1988</f>
        <v/>
      </c>
      <c r="AA1988" s="16">
        <f>AA1979*Settings!$C$13*$D1988</f>
        <v/>
      </c>
      <c r="AB1988" s="16">
        <f>AB1979*Settings!$C$13*$D1988</f>
        <v/>
      </c>
      <c r="AC1988" s="16">
        <f>AC1979*Settings!$C$13*$D1988</f>
        <v/>
      </c>
      <c r="AD1988" s="51">
        <f>EMISSIONS(AD1979,Settings!$C$13,$D1988)</f>
        <v/>
      </c>
      <c r="AF1988" s="11">
        <f>LOWER(Settings!$C$4)&amp;".mit."&amp;$A1988&amp;IF($C1988="","","."&amp;$C1988&amp;"."&amp;$B1988)&amp;IF(INDEX(Variables!$D$5:$D$205,MATCH($A1988,Variables!$A$5:$A$205,0))="","","."&amp;INDEX(Variables!$D$5:$D$205,MATCH($A1988,Variables!$A$5:$A$205,0)))&amp;"."&amp;AF$5</f>
        <v/>
      </c>
      <c r="AG1988" s="15">
        <f>AG1979*Settings!$C$13*$D1988</f>
        <v/>
      </c>
      <c r="AH1988" s="16">
        <f>AH1979*Settings!$C$13*$D1988</f>
        <v/>
      </c>
      <c r="AI1988" s="16">
        <f>AI1979*Settings!$C$13*$D1988</f>
        <v/>
      </c>
      <c r="AJ1988" s="16">
        <f>AJ1979*Settings!$C$13*$D1988</f>
        <v/>
      </c>
      <c r="AK1988" s="16">
        <f>AK1979*Settings!$C$13*$D1988</f>
        <v/>
      </c>
      <c r="AL1988" s="16">
        <f>AL1979*Settings!$C$13*$D1988</f>
        <v/>
      </c>
      <c r="AM1988" s="16">
        <f>AM1979*Settings!$C$13*$D1988</f>
        <v/>
      </c>
      <c r="AN1988" s="16">
        <f>AN1979*Settings!$C$13*$D1988</f>
        <v/>
      </c>
      <c r="AO1988" s="16">
        <f>AO1979*Settings!$C$13*$D1988</f>
        <v/>
      </c>
      <c r="AP1988" s="16">
        <f>AP1979*Settings!$C$13*$D1988</f>
        <v/>
      </c>
      <c r="AQ1988" s="16">
        <f>AQ1979*Settings!$C$13*$D1988</f>
        <v/>
      </c>
      <c r="AR1988" s="16">
        <f>AR1979*Settings!$C$13*$D1988</f>
        <v/>
      </c>
      <c r="AS1988" s="16">
        <f>AS1979*Settings!$C$13*$D1988</f>
        <v/>
      </c>
      <c r="AT1988" s="16">
        <f>AT1979*Settings!$C$13*$D1988</f>
        <v/>
      </c>
      <c r="AU1988" s="16">
        <f>AU1979*Settings!$C$13*$D1988</f>
        <v/>
      </c>
      <c r="AV1988" s="16">
        <f>AV1979*Settings!$C$13*$D1988</f>
        <v/>
      </c>
      <c r="AW1988" s="16">
        <f>AW1979*Settings!$C$13*$D1988</f>
        <v/>
      </c>
      <c r="AX1988" s="16">
        <f>AX1979*Settings!$C$13*$D1988</f>
        <v/>
      </c>
      <c r="AY1988" s="51">
        <f>EMISSIONS(AY1979,Settings!$C$13,$D1988)</f>
        <v/>
      </c>
    </row>
    <row r="1989" hidden="1" outlineLevel="2">
      <c r="A1989" s="14" t="inlineStr">
        <is>
          <t>co2</t>
        </is>
      </c>
      <c r="B1989" s="14" t="inlineStr">
        <is>
          <t>gso</t>
        </is>
      </c>
      <c r="C1989" s="14" t="inlineStr">
        <is>
          <t>ftr</t>
        </is>
      </c>
      <c r="D1989" s="37">
        <f>INDEX(Inputs!$T$5:$T$132,MATCH($B1989&amp;"|"&amp;$C1989,Inputs!$A$5:$A$132,0))</f>
        <v/>
      </c>
      <c r="E1989" s="36" t="n"/>
      <c r="F1989" s="36" t="n"/>
      <c r="G1989" s="36" t="n"/>
      <c r="H1989" s="14">
        <f>INDEX(Variables!$B$5:$B$205,MATCH($A1989,Variables!$A$5:$A$205,0))&amp;IF($C1989="",""," | "&amp;INDEX(Mapping!$B$5:$B$26,MATCH($C1989,Mapping!$A$5:$A$26,0))&amp;" | "&amp;INDEX(Mapping!$B$30:$B$46,MATCH($B1989,Mapping!$A$30:$A$46,0)))</f>
        <v/>
      </c>
      <c r="I1989" s="14">
        <f>INDEX(Variables!$C$5:$C$205,MATCH($A1989,Variables!$A$5:$A$205,0))</f>
        <v/>
      </c>
      <c r="J1989" s="14">
        <f>INDEX(Variables!$E$5:$E$205,MATCH($A1989,Variables!$A$5:$A$205,0))</f>
        <v/>
      </c>
      <c r="K1989" s="11">
        <f>LOWER(Settings!$C$4)&amp;".mit."&amp;$A1989&amp;IF($C1989="","","."&amp;$C1989&amp;"."&amp;$B1989)&amp;IF(INDEX(Variables!$D$5:$D$205,MATCH($A1989,Variables!$A$5:$A$205,0))="","","."&amp;INDEX(Variables!$D$5:$D$205,MATCH($A1989,Variables!$A$5:$A$205,0)))&amp;"."&amp;K$5</f>
        <v/>
      </c>
      <c r="L1989" s="15">
        <f>L1980*Settings!$C$13*$D1989</f>
        <v/>
      </c>
      <c r="M1989" s="16">
        <f>M1980*Settings!$C$13*$D1989</f>
        <v/>
      </c>
      <c r="N1989" s="16">
        <f>N1980*Settings!$C$13*$D1989</f>
        <v/>
      </c>
      <c r="O1989" s="16">
        <f>O1980*Settings!$C$13*$D1989</f>
        <v/>
      </c>
      <c r="P1989" s="16">
        <f>P1980*Settings!$C$13*$D1989</f>
        <v/>
      </c>
      <c r="Q1989" s="16">
        <f>Q1980*Settings!$C$13*$D1989</f>
        <v/>
      </c>
      <c r="R1989" s="16">
        <f>R1980*Settings!$C$13*$D1989</f>
        <v/>
      </c>
      <c r="S1989" s="16">
        <f>S1980*Settings!$C$13*$D1989</f>
        <v/>
      </c>
      <c r="T1989" s="16">
        <f>T1980*Settings!$C$13*$D1989</f>
        <v/>
      </c>
      <c r="U1989" s="16">
        <f>U1980*Settings!$C$13*$D1989</f>
        <v/>
      </c>
      <c r="V1989" s="16">
        <f>V1980*Settings!$C$13*$D1989</f>
        <v/>
      </c>
      <c r="W1989" s="16">
        <f>W1980*Settings!$C$13*$D1989</f>
        <v/>
      </c>
      <c r="X1989" s="16">
        <f>X1980*Settings!$C$13*$D1989</f>
        <v/>
      </c>
      <c r="Y1989" s="16">
        <f>Y1980*Settings!$C$13*$D1989</f>
        <v/>
      </c>
      <c r="Z1989" s="16">
        <f>Z1980*Settings!$C$13*$D1989</f>
        <v/>
      </c>
      <c r="AA1989" s="16">
        <f>AA1980*Settings!$C$13*$D1989</f>
        <v/>
      </c>
      <c r="AB1989" s="16">
        <f>AB1980*Settings!$C$13*$D1989</f>
        <v/>
      </c>
      <c r="AC1989" s="16">
        <f>AC1980*Settings!$C$13*$D1989</f>
        <v/>
      </c>
      <c r="AD1989" s="51">
        <f>EMISSIONS(AD1980,Settings!$C$13,$D1989)</f>
        <v/>
      </c>
      <c r="AF1989" s="11">
        <f>LOWER(Settings!$C$4)&amp;".mit."&amp;$A1989&amp;IF($C1989="","","."&amp;$C1989&amp;"."&amp;$B1989)&amp;IF(INDEX(Variables!$D$5:$D$205,MATCH($A1989,Variables!$A$5:$A$205,0))="","","."&amp;INDEX(Variables!$D$5:$D$205,MATCH($A1989,Variables!$A$5:$A$205,0)))&amp;"."&amp;AF$5</f>
        <v/>
      </c>
      <c r="AG1989" s="15">
        <f>AG1980*Settings!$C$13*$D1989</f>
        <v/>
      </c>
      <c r="AH1989" s="16">
        <f>AH1980*Settings!$C$13*$D1989</f>
        <v/>
      </c>
      <c r="AI1989" s="16">
        <f>AI1980*Settings!$C$13*$D1989</f>
        <v/>
      </c>
      <c r="AJ1989" s="16">
        <f>AJ1980*Settings!$C$13*$D1989</f>
        <v/>
      </c>
      <c r="AK1989" s="16">
        <f>AK1980*Settings!$C$13*$D1989</f>
        <v/>
      </c>
      <c r="AL1989" s="16">
        <f>AL1980*Settings!$C$13*$D1989</f>
        <v/>
      </c>
      <c r="AM1989" s="16">
        <f>AM1980*Settings!$C$13*$D1989</f>
        <v/>
      </c>
      <c r="AN1989" s="16">
        <f>AN1980*Settings!$C$13*$D1989</f>
        <v/>
      </c>
      <c r="AO1989" s="16">
        <f>AO1980*Settings!$C$13*$D1989</f>
        <v/>
      </c>
      <c r="AP1989" s="16">
        <f>AP1980*Settings!$C$13*$D1989</f>
        <v/>
      </c>
      <c r="AQ1989" s="16">
        <f>AQ1980*Settings!$C$13*$D1989</f>
        <v/>
      </c>
      <c r="AR1989" s="16">
        <f>AR1980*Settings!$C$13*$D1989</f>
        <v/>
      </c>
      <c r="AS1989" s="16">
        <f>AS1980*Settings!$C$13*$D1989</f>
        <v/>
      </c>
      <c r="AT1989" s="16">
        <f>AT1980*Settings!$C$13*$D1989</f>
        <v/>
      </c>
      <c r="AU1989" s="16">
        <f>AU1980*Settings!$C$13*$D1989</f>
        <v/>
      </c>
      <c r="AV1989" s="16">
        <f>AV1980*Settings!$C$13*$D1989</f>
        <v/>
      </c>
      <c r="AW1989" s="16">
        <f>AW1980*Settings!$C$13*$D1989</f>
        <v/>
      </c>
      <c r="AX1989" s="16">
        <f>AX1980*Settings!$C$13*$D1989</f>
        <v/>
      </c>
      <c r="AY1989" s="51">
        <f>EMISSIONS(AY1980,Settings!$C$13,$D1989)</f>
        <v/>
      </c>
    </row>
    <row r="1990" hidden="1" outlineLevel="2">
      <c r="A1990" s="14" t="inlineStr">
        <is>
          <t>co2</t>
        </is>
      </c>
      <c r="B1990" s="14" t="inlineStr">
        <is>
          <t>die</t>
        </is>
      </c>
      <c r="C1990" s="14" t="inlineStr">
        <is>
          <t>ftr</t>
        </is>
      </c>
      <c r="D1990" s="37">
        <f>INDEX(Inputs!$T$5:$T$132,MATCH($B1990&amp;"|"&amp;$C1990,Inputs!$A$5:$A$132,0))</f>
        <v/>
      </c>
      <c r="E1990" s="36" t="n"/>
      <c r="F1990" s="36" t="n"/>
      <c r="G1990" s="36" t="n"/>
      <c r="H1990" s="14">
        <f>INDEX(Variables!$B$5:$B$205,MATCH($A1990,Variables!$A$5:$A$205,0))&amp;IF($C1990="",""," | "&amp;INDEX(Mapping!$B$5:$B$26,MATCH($C1990,Mapping!$A$5:$A$26,0))&amp;" | "&amp;INDEX(Mapping!$B$30:$B$46,MATCH($B1990,Mapping!$A$30:$A$46,0)))</f>
        <v/>
      </c>
      <c r="I1990" s="14">
        <f>INDEX(Variables!$C$5:$C$205,MATCH($A1990,Variables!$A$5:$A$205,0))</f>
        <v/>
      </c>
      <c r="J1990" s="14">
        <f>INDEX(Variables!$E$5:$E$205,MATCH($A1990,Variables!$A$5:$A$205,0))</f>
        <v/>
      </c>
      <c r="K1990" s="11">
        <f>LOWER(Settings!$C$4)&amp;".mit."&amp;$A1990&amp;IF($C1990="","","."&amp;$C1990&amp;"."&amp;$B1990)&amp;IF(INDEX(Variables!$D$5:$D$205,MATCH($A1990,Variables!$A$5:$A$205,0))="","","."&amp;INDEX(Variables!$D$5:$D$205,MATCH($A1990,Variables!$A$5:$A$205,0)))&amp;"."&amp;K$5</f>
        <v/>
      </c>
      <c r="L1990" s="15">
        <f>L1981*Settings!$C$13*$D1990</f>
        <v/>
      </c>
      <c r="M1990" s="16">
        <f>M1981*Settings!$C$13*$D1990</f>
        <v/>
      </c>
      <c r="N1990" s="16">
        <f>N1981*Settings!$C$13*$D1990</f>
        <v/>
      </c>
      <c r="O1990" s="16">
        <f>O1981*Settings!$C$13*$D1990</f>
        <v/>
      </c>
      <c r="P1990" s="16">
        <f>P1981*Settings!$C$13*$D1990</f>
        <v/>
      </c>
      <c r="Q1990" s="16">
        <f>Q1981*Settings!$C$13*$D1990</f>
        <v/>
      </c>
      <c r="R1990" s="16">
        <f>R1981*Settings!$C$13*$D1990</f>
        <v/>
      </c>
      <c r="S1990" s="16">
        <f>S1981*Settings!$C$13*$D1990</f>
        <v/>
      </c>
      <c r="T1990" s="16">
        <f>T1981*Settings!$C$13*$D1990</f>
        <v/>
      </c>
      <c r="U1990" s="16">
        <f>U1981*Settings!$C$13*$D1990</f>
        <v/>
      </c>
      <c r="V1990" s="16">
        <f>V1981*Settings!$C$13*$D1990</f>
        <v/>
      </c>
      <c r="W1990" s="16">
        <f>W1981*Settings!$C$13*$D1990</f>
        <v/>
      </c>
      <c r="X1990" s="16">
        <f>X1981*Settings!$C$13*$D1990</f>
        <v/>
      </c>
      <c r="Y1990" s="16">
        <f>Y1981*Settings!$C$13*$D1990</f>
        <v/>
      </c>
      <c r="Z1990" s="16">
        <f>Z1981*Settings!$C$13*$D1990</f>
        <v/>
      </c>
      <c r="AA1990" s="16">
        <f>AA1981*Settings!$C$13*$D1990</f>
        <v/>
      </c>
      <c r="AB1990" s="16">
        <f>AB1981*Settings!$C$13*$D1990</f>
        <v/>
      </c>
      <c r="AC1990" s="16">
        <f>AC1981*Settings!$C$13*$D1990</f>
        <v/>
      </c>
      <c r="AD1990" s="51">
        <f>EMISSIONS(AD1981,Settings!$C$13,$D1990)</f>
        <v/>
      </c>
      <c r="AF1990" s="11">
        <f>LOWER(Settings!$C$4)&amp;".mit."&amp;$A1990&amp;IF($C1990="","","."&amp;$C1990&amp;"."&amp;$B1990)&amp;IF(INDEX(Variables!$D$5:$D$205,MATCH($A1990,Variables!$A$5:$A$205,0))="","","."&amp;INDEX(Variables!$D$5:$D$205,MATCH($A1990,Variables!$A$5:$A$205,0)))&amp;"."&amp;AF$5</f>
        <v/>
      </c>
      <c r="AG1990" s="15">
        <f>AG1981*Settings!$C$13*$D1990</f>
        <v/>
      </c>
      <c r="AH1990" s="16">
        <f>AH1981*Settings!$C$13*$D1990</f>
        <v/>
      </c>
      <c r="AI1990" s="16">
        <f>AI1981*Settings!$C$13*$D1990</f>
        <v/>
      </c>
      <c r="AJ1990" s="16">
        <f>AJ1981*Settings!$C$13*$D1990</f>
        <v/>
      </c>
      <c r="AK1990" s="16">
        <f>AK1981*Settings!$C$13*$D1990</f>
        <v/>
      </c>
      <c r="AL1990" s="16">
        <f>AL1981*Settings!$C$13*$D1990</f>
        <v/>
      </c>
      <c r="AM1990" s="16">
        <f>AM1981*Settings!$C$13*$D1990</f>
        <v/>
      </c>
      <c r="AN1990" s="16">
        <f>AN1981*Settings!$C$13*$D1990</f>
        <v/>
      </c>
      <c r="AO1990" s="16">
        <f>AO1981*Settings!$C$13*$D1990</f>
        <v/>
      </c>
      <c r="AP1990" s="16">
        <f>AP1981*Settings!$C$13*$D1990</f>
        <v/>
      </c>
      <c r="AQ1990" s="16">
        <f>AQ1981*Settings!$C$13*$D1990</f>
        <v/>
      </c>
      <c r="AR1990" s="16">
        <f>AR1981*Settings!$C$13*$D1990</f>
        <v/>
      </c>
      <c r="AS1990" s="16">
        <f>AS1981*Settings!$C$13*$D1990</f>
        <v/>
      </c>
      <c r="AT1990" s="16">
        <f>AT1981*Settings!$C$13*$D1990</f>
        <v/>
      </c>
      <c r="AU1990" s="16">
        <f>AU1981*Settings!$C$13*$D1990</f>
        <v/>
      </c>
      <c r="AV1990" s="16">
        <f>AV1981*Settings!$C$13*$D1990</f>
        <v/>
      </c>
      <c r="AW1990" s="16">
        <f>AW1981*Settings!$C$13*$D1990</f>
        <v/>
      </c>
      <c r="AX1990" s="16">
        <f>AX1981*Settings!$C$13*$D1990</f>
        <v/>
      </c>
      <c r="AY1990" s="51">
        <f>EMISSIONS(AY1981,Settings!$C$13,$D1990)</f>
        <v/>
      </c>
    </row>
    <row r="1991" hidden="1" outlineLevel="2">
      <c r="A1991" s="14" t="inlineStr">
        <is>
          <t>co2</t>
        </is>
      </c>
      <c r="B1991" s="14" t="inlineStr">
        <is>
          <t>lpg</t>
        </is>
      </c>
      <c r="C1991" s="14" t="inlineStr">
        <is>
          <t>ftr</t>
        </is>
      </c>
      <c r="D1991" s="37">
        <f>INDEX(Inputs!$T$5:$T$132,MATCH($B1991&amp;"|"&amp;$C1991,Inputs!$A$5:$A$132,0))</f>
        <v/>
      </c>
      <c r="E1991" s="36" t="n"/>
      <c r="F1991" s="36" t="n"/>
      <c r="G1991" s="36" t="n"/>
      <c r="H1991" s="14">
        <f>INDEX(Variables!$B$5:$B$205,MATCH($A1991,Variables!$A$5:$A$205,0))&amp;IF($C1991="",""," | "&amp;INDEX(Mapping!$B$5:$B$26,MATCH($C1991,Mapping!$A$5:$A$26,0))&amp;" | "&amp;INDEX(Mapping!$B$30:$B$46,MATCH($B1991,Mapping!$A$30:$A$46,0)))</f>
        <v/>
      </c>
      <c r="I1991" s="14">
        <f>INDEX(Variables!$C$5:$C$205,MATCH($A1991,Variables!$A$5:$A$205,0))</f>
        <v/>
      </c>
      <c r="J1991" s="14">
        <f>INDEX(Variables!$E$5:$E$205,MATCH($A1991,Variables!$A$5:$A$205,0))</f>
        <v/>
      </c>
      <c r="K1991" s="11">
        <f>LOWER(Settings!$C$4)&amp;".mit."&amp;$A1991&amp;IF($C1991="","","."&amp;$C1991&amp;"."&amp;$B1991)&amp;IF(INDEX(Variables!$D$5:$D$205,MATCH($A1991,Variables!$A$5:$A$205,0))="","","."&amp;INDEX(Variables!$D$5:$D$205,MATCH($A1991,Variables!$A$5:$A$205,0)))&amp;"."&amp;K$5</f>
        <v/>
      </c>
      <c r="L1991" s="15">
        <f>L1982*Settings!$C$13*$D1991</f>
        <v/>
      </c>
      <c r="M1991" s="16">
        <f>M1982*Settings!$C$13*$D1991</f>
        <v/>
      </c>
      <c r="N1991" s="16">
        <f>N1982*Settings!$C$13*$D1991</f>
        <v/>
      </c>
      <c r="O1991" s="16">
        <f>O1982*Settings!$C$13*$D1991</f>
        <v/>
      </c>
      <c r="P1991" s="16">
        <f>P1982*Settings!$C$13*$D1991</f>
        <v/>
      </c>
      <c r="Q1991" s="16">
        <f>Q1982*Settings!$C$13*$D1991</f>
        <v/>
      </c>
      <c r="R1991" s="16">
        <f>R1982*Settings!$C$13*$D1991</f>
        <v/>
      </c>
      <c r="S1991" s="16">
        <f>S1982*Settings!$C$13*$D1991</f>
        <v/>
      </c>
      <c r="T1991" s="16">
        <f>T1982*Settings!$C$13*$D1991</f>
        <v/>
      </c>
      <c r="U1991" s="16">
        <f>U1982*Settings!$C$13*$D1991</f>
        <v/>
      </c>
      <c r="V1991" s="16">
        <f>V1982*Settings!$C$13*$D1991</f>
        <v/>
      </c>
      <c r="W1991" s="16">
        <f>W1982*Settings!$C$13*$D1991</f>
        <v/>
      </c>
      <c r="X1991" s="16">
        <f>X1982*Settings!$C$13*$D1991</f>
        <v/>
      </c>
      <c r="Y1991" s="16">
        <f>Y1982*Settings!$C$13*$D1991</f>
        <v/>
      </c>
      <c r="Z1991" s="16">
        <f>Z1982*Settings!$C$13*$D1991</f>
        <v/>
      </c>
      <c r="AA1991" s="16">
        <f>AA1982*Settings!$C$13*$D1991</f>
        <v/>
      </c>
      <c r="AB1991" s="16">
        <f>AB1982*Settings!$C$13*$D1991</f>
        <v/>
      </c>
      <c r="AC1991" s="16">
        <f>AC1982*Settings!$C$13*$D1991</f>
        <v/>
      </c>
      <c r="AD1991" s="51">
        <f>EMISSIONS(AD1982,Settings!$C$13,$D1991)</f>
        <v/>
      </c>
      <c r="AF1991" s="11">
        <f>LOWER(Settings!$C$4)&amp;".mit."&amp;$A1991&amp;IF($C1991="","","."&amp;$C1991&amp;"."&amp;$B1991)&amp;IF(INDEX(Variables!$D$5:$D$205,MATCH($A1991,Variables!$A$5:$A$205,0))="","","."&amp;INDEX(Variables!$D$5:$D$205,MATCH($A1991,Variables!$A$5:$A$205,0)))&amp;"."&amp;AF$5</f>
        <v/>
      </c>
      <c r="AG1991" s="15">
        <f>AG1982*Settings!$C$13*$D1991</f>
        <v/>
      </c>
      <c r="AH1991" s="16">
        <f>AH1982*Settings!$C$13*$D1991</f>
        <v/>
      </c>
      <c r="AI1991" s="16">
        <f>AI1982*Settings!$C$13*$D1991</f>
        <v/>
      </c>
      <c r="AJ1991" s="16">
        <f>AJ1982*Settings!$C$13*$D1991</f>
        <v/>
      </c>
      <c r="AK1991" s="16">
        <f>AK1982*Settings!$C$13*$D1991</f>
        <v/>
      </c>
      <c r="AL1991" s="16">
        <f>AL1982*Settings!$C$13*$D1991</f>
        <v/>
      </c>
      <c r="AM1991" s="16">
        <f>AM1982*Settings!$C$13*$D1991</f>
        <v/>
      </c>
      <c r="AN1991" s="16">
        <f>AN1982*Settings!$C$13*$D1991</f>
        <v/>
      </c>
      <c r="AO1991" s="16">
        <f>AO1982*Settings!$C$13*$D1991</f>
        <v/>
      </c>
      <c r="AP1991" s="16">
        <f>AP1982*Settings!$C$13*$D1991</f>
        <v/>
      </c>
      <c r="AQ1991" s="16">
        <f>AQ1982*Settings!$C$13*$D1991</f>
        <v/>
      </c>
      <c r="AR1991" s="16">
        <f>AR1982*Settings!$C$13*$D1991</f>
        <v/>
      </c>
      <c r="AS1991" s="16">
        <f>AS1982*Settings!$C$13*$D1991</f>
        <v/>
      </c>
      <c r="AT1991" s="16">
        <f>AT1982*Settings!$C$13*$D1991</f>
        <v/>
      </c>
      <c r="AU1991" s="16">
        <f>AU1982*Settings!$C$13*$D1991</f>
        <v/>
      </c>
      <c r="AV1991" s="16">
        <f>AV1982*Settings!$C$13*$D1991</f>
        <v/>
      </c>
      <c r="AW1991" s="16">
        <f>AW1982*Settings!$C$13*$D1991</f>
        <v/>
      </c>
      <c r="AX1991" s="16">
        <f>AX1982*Settings!$C$13*$D1991</f>
        <v/>
      </c>
      <c r="AY1991" s="51">
        <f>EMISSIONS(AY1982,Settings!$C$13,$D1991)</f>
        <v/>
      </c>
    </row>
    <row r="1992" hidden="1" outlineLevel="2">
      <c r="A1992" s="14" t="inlineStr">
        <is>
          <t>co2</t>
        </is>
      </c>
      <c r="B1992" s="14" t="inlineStr">
        <is>
          <t>ker</t>
        </is>
      </c>
      <c r="C1992" s="14" t="inlineStr">
        <is>
          <t>ftr</t>
        </is>
      </c>
      <c r="D1992" s="37">
        <f>INDEX(Inputs!$T$5:$T$132,MATCH($B1992&amp;"|"&amp;$C1992,Inputs!$A$5:$A$132,0))</f>
        <v/>
      </c>
      <c r="E1992" s="36" t="n"/>
      <c r="F1992" s="36" t="n"/>
      <c r="G1992" s="36" t="n"/>
      <c r="H1992" s="14">
        <f>INDEX(Variables!$B$5:$B$205,MATCH($A1992,Variables!$A$5:$A$205,0))&amp;IF($C1992="",""," | "&amp;INDEX(Mapping!$B$5:$B$26,MATCH($C1992,Mapping!$A$5:$A$26,0))&amp;" | "&amp;INDEX(Mapping!$B$30:$B$46,MATCH($B1992,Mapping!$A$30:$A$46,0)))</f>
        <v/>
      </c>
      <c r="I1992" s="14">
        <f>INDEX(Variables!$C$5:$C$205,MATCH($A1992,Variables!$A$5:$A$205,0))</f>
        <v/>
      </c>
      <c r="J1992" s="14">
        <f>INDEX(Variables!$E$5:$E$205,MATCH($A1992,Variables!$A$5:$A$205,0))</f>
        <v/>
      </c>
      <c r="K1992" s="11">
        <f>LOWER(Settings!$C$4)&amp;".mit."&amp;$A1992&amp;IF($C1992="","","."&amp;$C1992&amp;"."&amp;$B1992)&amp;IF(INDEX(Variables!$D$5:$D$205,MATCH($A1992,Variables!$A$5:$A$205,0))="","","."&amp;INDEX(Variables!$D$5:$D$205,MATCH($A1992,Variables!$A$5:$A$205,0)))&amp;"."&amp;K$5</f>
        <v/>
      </c>
      <c r="L1992" s="15">
        <f>L1983*Settings!$C$13*$D1992</f>
        <v/>
      </c>
      <c r="M1992" s="16">
        <f>M1983*Settings!$C$13*$D1992</f>
        <v/>
      </c>
      <c r="N1992" s="16">
        <f>N1983*Settings!$C$13*$D1992</f>
        <v/>
      </c>
      <c r="O1992" s="16">
        <f>O1983*Settings!$C$13*$D1992</f>
        <v/>
      </c>
      <c r="P1992" s="16">
        <f>P1983*Settings!$C$13*$D1992</f>
        <v/>
      </c>
      <c r="Q1992" s="16">
        <f>Q1983*Settings!$C$13*$D1992</f>
        <v/>
      </c>
      <c r="R1992" s="16">
        <f>R1983*Settings!$C$13*$D1992</f>
        <v/>
      </c>
      <c r="S1992" s="16">
        <f>S1983*Settings!$C$13*$D1992</f>
        <v/>
      </c>
      <c r="T1992" s="16">
        <f>T1983*Settings!$C$13*$D1992</f>
        <v/>
      </c>
      <c r="U1992" s="16">
        <f>U1983*Settings!$C$13*$D1992</f>
        <v/>
      </c>
      <c r="V1992" s="16">
        <f>V1983*Settings!$C$13*$D1992</f>
        <v/>
      </c>
      <c r="W1992" s="16">
        <f>W1983*Settings!$C$13*$D1992</f>
        <v/>
      </c>
      <c r="X1992" s="16">
        <f>X1983*Settings!$C$13*$D1992</f>
        <v/>
      </c>
      <c r="Y1992" s="16">
        <f>Y1983*Settings!$C$13*$D1992</f>
        <v/>
      </c>
      <c r="Z1992" s="16">
        <f>Z1983*Settings!$C$13*$D1992</f>
        <v/>
      </c>
      <c r="AA1992" s="16">
        <f>AA1983*Settings!$C$13*$D1992</f>
        <v/>
      </c>
      <c r="AB1992" s="16">
        <f>AB1983*Settings!$C$13*$D1992</f>
        <v/>
      </c>
      <c r="AC1992" s="16">
        <f>AC1983*Settings!$C$13*$D1992</f>
        <v/>
      </c>
      <c r="AD1992" s="51">
        <f>EMISSIONS(AD1983,Settings!$C$13,$D1992)</f>
        <v/>
      </c>
      <c r="AF1992" s="11">
        <f>LOWER(Settings!$C$4)&amp;".mit."&amp;$A1992&amp;IF($C1992="","","."&amp;$C1992&amp;"."&amp;$B1992)&amp;IF(INDEX(Variables!$D$5:$D$205,MATCH($A1992,Variables!$A$5:$A$205,0))="","","."&amp;INDEX(Variables!$D$5:$D$205,MATCH($A1992,Variables!$A$5:$A$205,0)))&amp;"."&amp;AF$5</f>
        <v/>
      </c>
      <c r="AG1992" s="15">
        <f>AG1983*Settings!$C$13*$D1992</f>
        <v/>
      </c>
      <c r="AH1992" s="16">
        <f>AH1983*Settings!$C$13*$D1992</f>
        <v/>
      </c>
      <c r="AI1992" s="16">
        <f>AI1983*Settings!$C$13*$D1992</f>
        <v/>
      </c>
      <c r="AJ1992" s="16">
        <f>AJ1983*Settings!$C$13*$D1992</f>
        <v/>
      </c>
      <c r="AK1992" s="16">
        <f>AK1983*Settings!$C$13*$D1992</f>
        <v/>
      </c>
      <c r="AL1992" s="16">
        <f>AL1983*Settings!$C$13*$D1992</f>
        <v/>
      </c>
      <c r="AM1992" s="16">
        <f>AM1983*Settings!$C$13*$D1992</f>
        <v/>
      </c>
      <c r="AN1992" s="16">
        <f>AN1983*Settings!$C$13*$D1992</f>
        <v/>
      </c>
      <c r="AO1992" s="16">
        <f>AO1983*Settings!$C$13*$D1992</f>
        <v/>
      </c>
      <c r="AP1992" s="16">
        <f>AP1983*Settings!$C$13*$D1992</f>
        <v/>
      </c>
      <c r="AQ1992" s="16">
        <f>AQ1983*Settings!$C$13*$D1992</f>
        <v/>
      </c>
      <c r="AR1992" s="16">
        <f>AR1983*Settings!$C$13*$D1992</f>
        <v/>
      </c>
      <c r="AS1992" s="16">
        <f>AS1983*Settings!$C$13*$D1992</f>
        <v/>
      </c>
      <c r="AT1992" s="16">
        <f>AT1983*Settings!$C$13*$D1992</f>
        <v/>
      </c>
      <c r="AU1992" s="16">
        <f>AU1983*Settings!$C$13*$D1992</f>
        <v/>
      </c>
      <c r="AV1992" s="16">
        <f>AV1983*Settings!$C$13*$D1992</f>
        <v/>
      </c>
      <c r="AW1992" s="16">
        <f>AW1983*Settings!$C$13*$D1992</f>
        <v/>
      </c>
      <c r="AX1992" s="16">
        <f>AX1983*Settings!$C$13*$D1992</f>
        <v/>
      </c>
      <c r="AY1992" s="51">
        <f>EMISSIONS(AY1983,Settings!$C$13,$D1992)</f>
        <v/>
      </c>
    </row>
    <row r="1993" hidden="1" outlineLevel="2">
      <c r="A1993" s="14" t="inlineStr">
        <is>
          <t>co2</t>
        </is>
      </c>
      <c r="B1993" s="14" t="inlineStr">
        <is>
          <t>oop</t>
        </is>
      </c>
      <c r="C1993" s="14" t="inlineStr">
        <is>
          <t>ftr</t>
        </is>
      </c>
      <c r="D1993" s="37">
        <f>INDEX(Inputs!$T$5:$T$132,MATCH($B1993&amp;"|"&amp;$C1993,Inputs!$A$5:$A$132,0))</f>
        <v/>
      </c>
      <c r="E1993" s="36" t="n"/>
      <c r="F1993" s="36" t="n"/>
      <c r="G1993" s="36" t="n"/>
      <c r="H1993" s="14">
        <f>INDEX(Variables!$B$5:$B$205,MATCH($A1993,Variables!$A$5:$A$205,0))&amp;IF($C1993="",""," | "&amp;INDEX(Mapping!$B$5:$B$26,MATCH($C1993,Mapping!$A$5:$A$26,0))&amp;" | "&amp;INDEX(Mapping!$B$30:$B$46,MATCH($B1993,Mapping!$A$30:$A$46,0)))</f>
        <v/>
      </c>
      <c r="I1993" s="14">
        <f>INDEX(Variables!$C$5:$C$205,MATCH($A1993,Variables!$A$5:$A$205,0))</f>
        <v/>
      </c>
      <c r="J1993" s="14">
        <f>INDEX(Variables!$E$5:$E$205,MATCH($A1993,Variables!$A$5:$A$205,0))</f>
        <v/>
      </c>
      <c r="K1993" s="11">
        <f>LOWER(Settings!$C$4)&amp;".mit."&amp;$A1993&amp;IF($C1993="","","."&amp;$C1993&amp;"."&amp;$B1993)&amp;IF(INDEX(Variables!$D$5:$D$205,MATCH($A1993,Variables!$A$5:$A$205,0))="","","."&amp;INDEX(Variables!$D$5:$D$205,MATCH($A1993,Variables!$A$5:$A$205,0)))&amp;"."&amp;K$5</f>
        <v/>
      </c>
      <c r="L1993" s="15">
        <f>L1984*Settings!$C$13*$D1993</f>
        <v/>
      </c>
      <c r="M1993" s="16">
        <f>M1984*Settings!$C$13*$D1993</f>
        <v/>
      </c>
      <c r="N1993" s="16">
        <f>N1984*Settings!$C$13*$D1993</f>
        <v/>
      </c>
      <c r="O1993" s="16">
        <f>O1984*Settings!$C$13*$D1993</f>
        <v/>
      </c>
      <c r="P1993" s="16">
        <f>P1984*Settings!$C$13*$D1993</f>
        <v/>
      </c>
      <c r="Q1993" s="16">
        <f>Q1984*Settings!$C$13*$D1993</f>
        <v/>
      </c>
      <c r="R1993" s="16">
        <f>R1984*Settings!$C$13*$D1993</f>
        <v/>
      </c>
      <c r="S1993" s="16">
        <f>S1984*Settings!$C$13*$D1993</f>
        <v/>
      </c>
      <c r="T1993" s="16">
        <f>T1984*Settings!$C$13*$D1993</f>
        <v/>
      </c>
      <c r="U1993" s="16">
        <f>U1984*Settings!$C$13*$D1993</f>
        <v/>
      </c>
      <c r="V1993" s="16">
        <f>V1984*Settings!$C$13*$D1993</f>
        <v/>
      </c>
      <c r="W1993" s="16">
        <f>W1984*Settings!$C$13*$D1993</f>
        <v/>
      </c>
      <c r="X1993" s="16">
        <f>X1984*Settings!$C$13*$D1993</f>
        <v/>
      </c>
      <c r="Y1993" s="16">
        <f>Y1984*Settings!$C$13*$D1993</f>
        <v/>
      </c>
      <c r="Z1993" s="16">
        <f>Z1984*Settings!$C$13*$D1993</f>
        <v/>
      </c>
      <c r="AA1993" s="16">
        <f>AA1984*Settings!$C$13*$D1993</f>
        <v/>
      </c>
      <c r="AB1993" s="16">
        <f>AB1984*Settings!$C$13*$D1993</f>
        <v/>
      </c>
      <c r="AC1993" s="16">
        <f>AC1984*Settings!$C$13*$D1993</f>
        <v/>
      </c>
      <c r="AD1993" s="51">
        <f>EMISSIONS(AD1984,Settings!$C$13,$D1993)</f>
        <v/>
      </c>
      <c r="AF1993" s="11">
        <f>LOWER(Settings!$C$4)&amp;".mit."&amp;$A1993&amp;IF($C1993="","","."&amp;$C1993&amp;"."&amp;$B1993)&amp;IF(INDEX(Variables!$D$5:$D$205,MATCH($A1993,Variables!$A$5:$A$205,0))="","","."&amp;INDEX(Variables!$D$5:$D$205,MATCH($A1993,Variables!$A$5:$A$205,0)))&amp;"."&amp;AF$5</f>
        <v/>
      </c>
      <c r="AG1993" s="15">
        <f>AG1984*Settings!$C$13*$D1993</f>
        <v/>
      </c>
      <c r="AH1993" s="16">
        <f>AH1984*Settings!$C$13*$D1993</f>
        <v/>
      </c>
      <c r="AI1993" s="16">
        <f>AI1984*Settings!$C$13*$D1993</f>
        <v/>
      </c>
      <c r="AJ1993" s="16">
        <f>AJ1984*Settings!$C$13*$D1993</f>
        <v/>
      </c>
      <c r="AK1993" s="16">
        <f>AK1984*Settings!$C$13*$D1993</f>
        <v/>
      </c>
      <c r="AL1993" s="16">
        <f>AL1984*Settings!$C$13*$D1993</f>
        <v/>
      </c>
      <c r="AM1993" s="16">
        <f>AM1984*Settings!$C$13*$D1993</f>
        <v/>
      </c>
      <c r="AN1993" s="16">
        <f>AN1984*Settings!$C$13*$D1993</f>
        <v/>
      </c>
      <c r="AO1993" s="16">
        <f>AO1984*Settings!$C$13*$D1993</f>
        <v/>
      </c>
      <c r="AP1993" s="16">
        <f>AP1984*Settings!$C$13*$D1993</f>
        <v/>
      </c>
      <c r="AQ1993" s="16">
        <f>AQ1984*Settings!$C$13*$D1993</f>
        <v/>
      </c>
      <c r="AR1993" s="16">
        <f>AR1984*Settings!$C$13*$D1993</f>
        <v/>
      </c>
      <c r="AS1993" s="16">
        <f>AS1984*Settings!$C$13*$D1993</f>
        <v/>
      </c>
      <c r="AT1993" s="16">
        <f>AT1984*Settings!$C$13*$D1993</f>
        <v/>
      </c>
      <c r="AU1993" s="16">
        <f>AU1984*Settings!$C$13*$D1993</f>
        <v/>
      </c>
      <c r="AV1993" s="16">
        <f>AV1984*Settings!$C$13*$D1993</f>
        <v/>
      </c>
      <c r="AW1993" s="16">
        <f>AW1984*Settings!$C$13*$D1993</f>
        <v/>
      </c>
      <c r="AX1993" s="16">
        <f>AX1984*Settings!$C$13*$D1993</f>
        <v/>
      </c>
      <c r="AY1993" s="51">
        <f>EMISSIONS(AY1984,Settings!$C$13,$D1993)</f>
        <v/>
      </c>
    </row>
    <row r="1994" hidden="1" outlineLevel="2">
      <c r="A1994" s="14" t="inlineStr">
        <is>
          <t>co2</t>
        </is>
      </c>
      <c r="B1994" s="14" t="inlineStr">
        <is>
          <t>bio</t>
        </is>
      </c>
      <c r="C1994" s="14" t="inlineStr">
        <is>
          <t>ftr</t>
        </is>
      </c>
      <c r="D1994" s="37">
        <f>INDEX(Inputs!$T$5:$T$132,MATCH($B1994&amp;"|"&amp;$C1994,Inputs!$A$5:$A$132,0))</f>
        <v/>
      </c>
      <c r="E1994" s="36" t="n"/>
      <c r="F1994" s="36" t="n"/>
      <c r="G1994" s="36" t="n"/>
      <c r="H1994" s="14">
        <f>INDEX(Variables!$B$5:$B$205,MATCH($A1994,Variables!$A$5:$A$205,0))&amp;IF($C1994="",""," | "&amp;INDEX(Mapping!$B$5:$B$26,MATCH($C1994,Mapping!$A$5:$A$26,0))&amp;" | "&amp;INDEX(Mapping!$B$30:$B$46,MATCH($B1994,Mapping!$A$30:$A$46,0)))</f>
        <v/>
      </c>
      <c r="I1994" s="14">
        <f>INDEX(Variables!$C$5:$C$205,MATCH($A1994,Variables!$A$5:$A$205,0))</f>
        <v/>
      </c>
      <c r="J1994" s="14">
        <f>INDEX(Variables!$E$5:$E$205,MATCH($A1994,Variables!$A$5:$A$205,0))</f>
        <v/>
      </c>
      <c r="K1994" s="11">
        <f>LOWER(Settings!$C$4)&amp;".mit."&amp;$A1994&amp;IF($C1994="","","."&amp;$C1994&amp;"."&amp;$B1994)&amp;IF(INDEX(Variables!$D$5:$D$205,MATCH($A1994,Variables!$A$5:$A$205,0))="","","."&amp;INDEX(Variables!$D$5:$D$205,MATCH($A1994,Variables!$A$5:$A$205,0)))&amp;"."&amp;K$5</f>
        <v/>
      </c>
      <c r="L1994" s="15">
        <f>L1985*Settings!$C$13*$D1994</f>
        <v/>
      </c>
      <c r="M1994" s="16">
        <f>M1985*Settings!$C$13*$D1994</f>
        <v/>
      </c>
      <c r="N1994" s="16">
        <f>N1985*Settings!$C$13*$D1994</f>
        <v/>
      </c>
      <c r="O1994" s="16">
        <f>O1985*Settings!$C$13*$D1994</f>
        <v/>
      </c>
      <c r="P1994" s="16">
        <f>P1985*Settings!$C$13*$D1994</f>
        <v/>
      </c>
      <c r="Q1994" s="16">
        <f>Q1985*Settings!$C$13*$D1994</f>
        <v/>
      </c>
      <c r="R1994" s="16">
        <f>R1985*Settings!$C$13*$D1994</f>
        <v/>
      </c>
      <c r="S1994" s="16">
        <f>S1985*Settings!$C$13*$D1994</f>
        <v/>
      </c>
      <c r="T1994" s="16">
        <f>T1985*Settings!$C$13*$D1994</f>
        <v/>
      </c>
      <c r="U1994" s="16">
        <f>U1985*Settings!$C$13*$D1994</f>
        <v/>
      </c>
      <c r="V1994" s="16">
        <f>V1985*Settings!$C$13*$D1994</f>
        <v/>
      </c>
      <c r="W1994" s="16">
        <f>W1985*Settings!$C$13*$D1994</f>
        <v/>
      </c>
      <c r="X1994" s="16">
        <f>X1985*Settings!$C$13*$D1994</f>
        <v/>
      </c>
      <c r="Y1994" s="16">
        <f>Y1985*Settings!$C$13*$D1994</f>
        <v/>
      </c>
      <c r="Z1994" s="16">
        <f>Z1985*Settings!$C$13*$D1994</f>
        <v/>
      </c>
      <c r="AA1994" s="16">
        <f>AA1985*Settings!$C$13*$D1994</f>
        <v/>
      </c>
      <c r="AB1994" s="16">
        <f>AB1985*Settings!$C$13*$D1994</f>
        <v/>
      </c>
      <c r="AC1994" s="16">
        <f>AC1985*Settings!$C$13*$D1994</f>
        <v/>
      </c>
      <c r="AD1994" s="51">
        <f>EMISSIONS(AD1985,Settings!$C$13,$D1994)</f>
        <v/>
      </c>
      <c r="AF1994" s="11">
        <f>LOWER(Settings!$C$4)&amp;".mit."&amp;$A1994&amp;IF($C1994="","","."&amp;$C1994&amp;"."&amp;$B1994)&amp;IF(INDEX(Variables!$D$5:$D$205,MATCH($A1994,Variables!$A$5:$A$205,0))="","","."&amp;INDEX(Variables!$D$5:$D$205,MATCH($A1994,Variables!$A$5:$A$205,0)))&amp;"."&amp;AF$5</f>
        <v/>
      </c>
      <c r="AG1994" s="15">
        <f>AG1985*Settings!$C$13*$D1994</f>
        <v/>
      </c>
      <c r="AH1994" s="16">
        <f>AH1985*Settings!$C$13*$D1994</f>
        <v/>
      </c>
      <c r="AI1994" s="16">
        <f>AI1985*Settings!$C$13*$D1994</f>
        <v/>
      </c>
      <c r="AJ1994" s="16">
        <f>AJ1985*Settings!$C$13*$D1994</f>
        <v/>
      </c>
      <c r="AK1994" s="16">
        <f>AK1985*Settings!$C$13*$D1994</f>
        <v/>
      </c>
      <c r="AL1994" s="16">
        <f>AL1985*Settings!$C$13*$D1994</f>
        <v/>
      </c>
      <c r="AM1994" s="16">
        <f>AM1985*Settings!$C$13*$D1994</f>
        <v/>
      </c>
      <c r="AN1994" s="16">
        <f>AN1985*Settings!$C$13*$D1994</f>
        <v/>
      </c>
      <c r="AO1994" s="16">
        <f>AO1985*Settings!$C$13*$D1994</f>
        <v/>
      </c>
      <c r="AP1994" s="16">
        <f>AP1985*Settings!$C$13*$D1994</f>
        <v/>
      </c>
      <c r="AQ1994" s="16">
        <f>AQ1985*Settings!$C$13*$D1994</f>
        <v/>
      </c>
      <c r="AR1994" s="16">
        <f>AR1985*Settings!$C$13*$D1994</f>
        <v/>
      </c>
      <c r="AS1994" s="16">
        <f>AS1985*Settings!$C$13*$D1994</f>
        <v/>
      </c>
      <c r="AT1994" s="16">
        <f>AT1985*Settings!$C$13*$D1994</f>
        <v/>
      </c>
      <c r="AU1994" s="16">
        <f>AU1985*Settings!$C$13*$D1994</f>
        <v/>
      </c>
      <c r="AV1994" s="16">
        <f>AV1985*Settings!$C$13*$D1994</f>
        <v/>
      </c>
      <c r="AW1994" s="16">
        <f>AW1985*Settings!$C$13*$D1994</f>
        <v/>
      </c>
      <c r="AX1994" s="16">
        <f>AX1985*Settings!$C$13*$D1994</f>
        <v/>
      </c>
      <c r="AY1994" s="51">
        <f>EMISSIONS(AY1985,Settings!$C$13,$D1994)</f>
        <v/>
      </c>
    </row>
    <row r="1995" hidden="1" outlineLevel="2"/>
    <row r="1996" hidden="1" outlineLevel="2">
      <c r="A1996" s="14" t="inlineStr">
        <is>
          <t>rtx</t>
        </is>
      </c>
      <c r="B1996" s="14" t="inlineStr">
        <is>
          <t>coa</t>
        </is>
      </c>
      <c r="C1996" s="14" t="inlineStr">
        <is>
          <t>ftr</t>
        </is>
      </c>
      <c r="D1996" s="37">
        <f>INDEX(Inputs!$R$5:$R$132,MATCH($B1996&amp;"|"&amp;$C1996,Inputs!$A$5:$A$132,0))</f>
        <v/>
      </c>
      <c r="E1996" s="36" t="n"/>
      <c r="F1996" s="36" t="n"/>
      <c r="G1996" s="36" t="n"/>
      <c r="H1996" s="14">
        <f>INDEX(Variables!$B$5:$B$205,MATCH($A1996,Variables!$A$5:$A$205,0))&amp;IF($C1996="",""," | "&amp;INDEX(Mapping!$B$5:$B$26,MATCH($C1996,Mapping!$A$5:$A$26,0))&amp;" | "&amp;INDEX(Mapping!$B$30:$B$46,MATCH($B1996,Mapping!$A$30:$A$46,0)))</f>
        <v/>
      </c>
      <c r="I1996" s="14">
        <f>INDEX(Variables!$C$5:$C$205,MATCH($A1996,Variables!$A$5:$A$205,0))</f>
        <v/>
      </c>
      <c r="J1996" s="14">
        <f>INDEX(Variables!$E$5:$E$205,MATCH($A1996,Variables!$A$5:$A$205,0))</f>
        <v/>
      </c>
      <c r="K1996" s="11">
        <f>LOWER(Settings!$C$4)&amp;".mit."&amp;$A1996&amp;IF($C1996="","","."&amp;$C1996&amp;"."&amp;$B1996)&amp;IF(INDEX(Variables!$D$5:$D$205,MATCH($A1996,Variables!$A$5:$A$205,0))="","","."&amp;INDEX(Variables!$D$5:$D$205,MATCH($A1996,Variables!$A$5:$A$205,0)))&amp;"."&amp;K$5</f>
        <v/>
      </c>
      <c r="L1996" s="46">
        <f>L1978*Settings!$C$13*(INDEX(L$318:L$329,$D1996)+INDEX(L$305:L$316,$D1996))</f>
        <v/>
      </c>
      <c r="M1996" s="47">
        <f>M1978*Settings!$C$13*(INDEX(M$318:M$329,$D1996)+INDEX(M$305:M$316,$D1996))</f>
        <v/>
      </c>
      <c r="N1996" s="47">
        <f>N1978*Settings!$C$13*(INDEX(N$318:N$329,$D1996)+INDEX(N$305:N$316,$D1996))</f>
        <v/>
      </c>
      <c r="O1996" s="47">
        <f>O1978*Settings!$C$13*(INDEX(O$318:O$329,$D1996)+INDEX(O$305:O$316,$D1996))</f>
        <v/>
      </c>
      <c r="P1996" s="47">
        <f>P1978*Settings!$C$13*(INDEX(P$318:P$329,$D1996)+INDEX(P$305:P$316,$D1996))</f>
        <v/>
      </c>
      <c r="Q1996" s="47">
        <f>Q1978*Settings!$C$13*(INDEX(Q$318:Q$329,$D1996)+INDEX(Q$305:Q$316,$D1996))</f>
        <v/>
      </c>
      <c r="R1996" s="47">
        <f>R1978*Settings!$C$13*(INDEX(R$318:R$329,$D1996)+INDEX(R$305:R$316,$D1996))</f>
        <v/>
      </c>
      <c r="S1996" s="47">
        <f>S1978*Settings!$C$13*(INDEX(S$318:S$329,$D1996)+INDEX(S$305:S$316,$D1996))</f>
        <v/>
      </c>
      <c r="T1996" s="47">
        <f>T1978*Settings!$C$13*(INDEX(T$318:T$329,$D1996)+INDEX(T$305:T$316,$D1996))</f>
        <v/>
      </c>
      <c r="U1996" s="47">
        <f>U1978*Settings!$C$13*(INDEX(U$318:U$329,$D1996)+INDEX(U$305:U$316,$D1996))</f>
        <v/>
      </c>
      <c r="V1996" s="47">
        <f>V1978*Settings!$C$13*(INDEX(V$318:V$329,$D1996)+INDEX(V$305:V$316,$D1996))</f>
        <v/>
      </c>
      <c r="W1996" s="47">
        <f>W1978*Settings!$C$13*(INDEX(W$318:W$329,$D1996)+INDEX(W$305:W$316,$D1996))</f>
        <v/>
      </c>
      <c r="X1996" s="47">
        <f>X1978*Settings!$C$13*(INDEX(X$318:X$329,$D1996)+INDEX(X$305:X$316,$D1996))</f>
        <v/>
      </c>
      <c r="Y1996" s="47">
        <f>Y1978*Settings!$C$13*(INDEX(Y$318:Y$329,$D1996)+INDEX(Y$305:Y$316,$D1996))</f>
        <v/>
      </c>
      <c r="Z1996" s="47">
        <f>Z1978*Settings!$C$13*(INDEX(Z$318:Z$329,$D1996)+INDEX(Z$305:Z$316,$D1996))</f>
        <v/>
      </c>
      <c r="AA1996" s="47">
        <f>AA1978*Settings!$C$13*(INDEX(AA$318:AA$329,$D1996)+INDEX(AA$305:AA$316,$D1996))</f>
        <v/>
      </c>
      <c r="AB1996" s="47">
        <f>AB1978*Settings!$C$13*(INDEX(AB$318:AB$329,$D1996)+INDEX(AB$305:AB$316,$D1996))</f>
        <v/>
      </c>
      <c r="AC1996" s="47">
        <f>AC1978*Settings!$C$13*(INDEX(AC$318:AC$329,$D1996)+INDEX(AC$305:AC$316,$D1996))</f>
        <v/>
      </c>
      <c r="AD1996" s="58">
        <f>REVENUE(AD1978,Settings!$C$13,INDEX(AD$318:AD$329,$D1996)+INDEX(AD$305:AD$316,$D1996))</f>
        <v/>
      </c>
      <c r="AF1996" s="11">
        <f>LOWER(Settings!$C$4)&amp;".mit."&amp;$A1996&amp;IF($C1996="","","."&amp;$C1996&amp;"."&amp;$B1996)&amp;IF(INDEX(Variables!$D$5:$D$205,MATCH($A1996,Variables!$A$5:$A$205,0))="","","."&amp;INDEX(Variables!$D$5:$D$205,MATCH($A1996,Variables!$A$5:$A$205,0)))&amp;"."&amp;AF$5</f>
        <v/>
      </c>
      <c r="AG1996" s="46">
        <f>AG1978*Settings!$C$13*(INDEX(AG$318:AG$329,$D1996)+INDEX(AG$305:AG$316,$D1996))</f>
        <v/>
      </c>
      <c r="AH1996" s="47">
        <f>AH1978*Settings!$C$13*(INDEX(AH$318:AH$329,$D1996)+INDEX(AH$305:AH$316,$D1996))</f>
        <v/>
      </c>
      <c r="AI1996" s="47">
        <f>AI1978*Settings!$C$13*(INDEX(AI$318:AI$329,$D1996)+INDEX(AI$305:AI$316,$D1996))</f>
        <v/>
      </c>
      <c r="AJ1996" s="47">
        <f>AJ1978*Settings!$C$13*(INDEX(AJ$318:AJ$329,$D1996)+INDEX(AJ$305:AJ$316,$D1996))</f>
        <v/>
      </c>
      <c r="AK1996" s="47">
        <f>AK1978*Settings!$C$13*(INDEX(AK$318:AK$329,$D1996)+INDEX(AK$305:AK$316,$D1996))</f>
        <v/>
      </c>
      <c r="AL1996" s="47">
        <f>AL1978*Settings!$C$13*(INDEX(AL$318:AL$329,$D1996)+INDEX(AL$305:AL$316,$D1996))</f>
        <v/>
      </c>
      <c r="AM1996" s="47">
        <f>AM1978*Settings!$C$13*(INDEX(AM$318:AM$329,$D1996)+INDEX(AM$305:AM$316,$D1996))</f>
        <v/>
      </c>
      <c r="AN1996" s="47">
        <f>AN1978*Settings!$C$13*(INDEX(AN$318:AN$329,$D1996)+INDEX(AN$305:AN$316,$D1996))</f>
        <v/>
      </c>
      <c r="AO1996" s="47">
        <f>AO1978*Settings!$C$13*(INDEX(AO$318:AO$329,$D1996)+INDEX(AO$305:AO$316,$D1996))</f>
        <v/>
      </c>
      <c r="AP1996" s="47">
        <f>AP1978*Settings!$C$13*(INDEX(AP$318:AP$329,$D1996)+INDEX(AP$305:AP$316,$D1996))</f>
        <v/>
      </c>
      <c r="AQ1996" s="47">
        <f>AQ1978*Settings!$C$13*(INDEX(AQ$318:AQ$329,$D1996)+INDEX(AQ$305:AQ$316,$D1996))</f>
        <v/>
      </c>
      <c r="AR1996" s="47">
        <f>AR1978*Settings!$C$13*(INDEX(AR$318:AR$329,$D1996)+INDEX(AR$305:AR$316,$D1996))</f>
        <v/>
      </c>
      <c r="AS1996" s="47">
        <f>AS1978*Settings!$C$13*(INDEX(AS$318:AS$329,$D1996)+INDEX(AS$305:AS$316,$D1996))</f>
        <v/>
      </c>
      <c r="AT1996" s="47">
        <f>AT1978*Settings!$C$13*(INDEX(AT$318:AT$329,$D1996)+INDEX(AT$305:AT$316,$D1996))</f>
        <v/>
      </c>
      <c r="AU1996" s="47">
        <f>AU1978*Settings!$C$13*(INDEX(AU$318:AU$329,$D1996)+INDEX(AU$305:AU$316,$D1996))</f>
        <v/>
      </c>
      <c r="AV1996" s="47">
        <f>AV1978*Settings!$C$13*(INDEX(AV$318:AV$329,$D1996)+INDEX(AV$305:AV$316,$D1996))</f>
        <v/>
      </c>
      <c r="AW1996" s="47">
        <f>AW1978*Settings!$C$13*(INDEX(AW$318:AW$329,$D1996)+INDEX(AW$305:AW$316,$D1996))</f>
        <v/>
      </c>
      <c r="AX1996" s="47">
        <f>AX1978*Settings!$C$13*(INDEX(AX$318:AX$329,$D1996)+INDEX(AX$305:AX$316,$D1996))</f>
        <v/>
      </c>
      <c r="AY1996" s="58">
        <f>REVENUE(AY1978,Settings!$C$13,INDEX(AY$318:AY$329,$D1996)+INDEX(AY$305:AY$316,$D1996))</f>
        <v/>
      </c>
    </row>
    <row r="1997" hidden="1" outlineLevel="2">
      <c r="A1997" s="14" t="inlineStr">
        <is>
          <t>rtx</t>
        </is>
      </c>
      <c r="B1997" s="14" t="inlineStr">
        <is>
          <t>nga</t>
        </is>
      </c>
      <c r="C1997" s="14" t="inlineStr">
        <is>
          <t>ftr</t>
        </is>
      </c>
      <c r="D1997" s="37">
        <f>INDEX(Inputs!$R$5:$R$132,MATCH($B1997&amp;"|"&amp;$C1997,Inputs!$A$5:$A$132,0))</f>
        <v/>
      </c>
      <c r="E1997" s="36" t="n"/>
      <c r="F1997" s="36" t="n"/>
      <c r="G1997" s="36" t="n"/>
      <c r="H1997" s="14">
        <f>INDEX(Variables!$B$5:$B$205,MATCH($A1997,Variables!$A$5:$A$205,0))&amp;IF($C1997="",""," | "&amp;INDEX(Mapping!$B$5:$B$26,MATCH($C1997,Mapping!$A$5:$A$26,0))&amp;" | "&amp;INDEX(Mapping!$B$30:$B$46,MATCH($B1997,Mapping!$A$30:$A$46,0)))</f>
        <v/>
      </c>
      <c r="I1997" s="14">
        <f>INDEX(Variables!$C$5:$C$205,MATCH($A1997,Variables!$A$5:$A$205,0))</f>
        <v/>
      </c>
      <c r="J1997" s="14">
        <f>INDEX(Variables!$E$5:$E$205,MATCH($A1997,Variables!$A$5:$A$205,0))</f>
        <v/>
      </c>
      <c r="K1997" s="11">
        <f>LOWER(Settings!$C$4)&amp;".mit."&amp;$A1997&amp;IF($C1997="","","."&amp;$C1997&amp;"."&amp;$B1997)&amp;IF(INDEX(Variables!$D$5:$D$205,MATCH($A1997,Variables!$A$5:$A$205,0))="","","."&amp;INDEX(Variables!$D$5:$D$205,MATCH($A1997,Variables!$A$5:$A$205,0)))&amp;"."&amp;K$5</f>
        <v/>
      </c>
      <c r="L1997" s="46">
        <f>L1979*Settings!$C$13*(INDEX(L$318:L$329,$D1997)+INDEX(L$305:L$316,$D1997))</f>
        <v/>
      </c>
      <c r="M1997" s="47">
        <f>M1979*Settings!$C$13*(INDEX(M$318:M$329,$D1997)+INDEX(M$305:M$316,$D1997))</f>
        <v/>
      </c>
      <c r="N1997" s="47">
        <f>N1979*Settings!$C$13*(INDEX(N$318:N$329,$D1997)+INDEX(N$305:N$316,$D1997))</f>
        <v/>
      </c>
      <c r="O1997" s="47">
        <f>O1979*Settings!$C$13*(INDEX(O$318:O$329,$D1997)+INDEX(O$305:O$316,$D1997))</f>
        <v/>
      </c>
      <c r="P1997" s="47">
        <f>P1979*Settings!$C$13*(INDEX(P$318:P$329,$D1997)+INDEX(P$305:P$316,$D1997))</f>
        <v/>
      </c>
      <c r="Q1997" s="47">
        <f>Q1979*Settings!$C$13*(INDEX(Q$318:Q$329,$D1997)+INDEX(Q$305:Q$316,$D1997))</f>
        <v/>
      </c>
      <c r="R1997" s="47">
        <f>R1979*Settings!$C$13*(INDEX(R$318:R$329,$D1997)+INDEX(R$305:R$316,$D1997))</f>
        <v/>
      </c>
      <c r="S1997" s="47">
        <f>S1979*Settings!$C$13*(INDEX(S$318:S$329,$D1997)+INDEX(S$305:S$316,$D1997))</f>
        <v/>
      </c>
      <c r="T1997" s="47">
        <f>T1979*Settings!$C$13*(INDEX(T$318:T$329,$D1997)+INDEX(T$305:T$316,$D1997))</f>
        <v/>
      </c>
      <c r="U1997" s="47">
        <f>U1979*Settings!$C$13*(INDEX(U$318:U$329,$D1997)+INDEX(U$305:U$316,$D1997))</f>
        <v/>
      </c>
      <c r="V1997" s="47">
        <f>V1979*Settings!$C$13*(INDEX(V$318:V$329,$D1997)+INDEX(V$305:V$316,$D1997))</f>
        <v/>
      </c>
      <c r="W1997" s="47">
        <f>W1979*Settings!$C$13*(INDEX(W$318:W$329,$D1997)+INDEX(W$305:W$316,$D1997))</f>
        <v/>
      </c>
      <c r="X1997" s="47">
        <f>X1979*Settings!$C$13*(INDEX(X$318:X$329,$D1997)+INDEX(X$305:X$316,$D1997))</f>
        <v/>
      </c>
      <c r="Y1997" s="47">
        <f>Y1979*Settings!$C$13*(INDEX(Y$318:Y$329,$D1997)+INDEX(Y$305:Y$316,$D1997))</f>
        <v/>
      </c>
      <c r="Z1997" s="47">
        <f>Z1979*Settings!$C$13*(INDEX(Z$318:Z$329,$D1997)+INDEX(Z$305:Z$316,$D1997))</f>
        <v/>
      </c>
      <c r="AA1997" s="47">
        <f>AA1979*Settings!$C$13*(INDEX(AA$318:AA$329,$D1997)+INDEX(AA$305:AA$316,$D1997))</f>
        <v/>
      </c>
      <c r="AB1997" s="47">
        <f>AB1979*Settings!$C$13*(INDEX(AB$318:AB$329,$D1997)+INDEX(AB$305:AB$316,$D1997))</f>
        <v/>
      </c>
      <c r="AC1997" s="47">
        <f>AC1979*Settings!$C$13*(INDEX(AC$318:AC$329,$D1997)+INDEX(AC$305:AC$316,$D1997))</f>
        <v/>
      </c>
      <c r="AD1997" s="58">
        <f>REVENUE(AD1979,Settings!$C$13,INDEX(AD$318:AD$329,$D1997)+INDEX(AD$305:AD$316,$D1997))</f>
        <v/>
      </c>
      <c r="AF1997" s="11">
        <f>LOWER(Settings!$C$4)&amp;".mit."&amp;$A1997&amp;IF($C1997="","","."&amp;$C1997&amp;"."&amp;$B1997)&amp;IF(INDEX(Variables!$D$5:$D$205,MATCH($A1997,Variables!$A$5:$A$205,0))="","","."&amp;INDEX(Variables!$D$5:$D$205,MATCH($A1997,Variables!$A$5:$A$205,0)))&amp;"."&amp;AF$5</f>
        <v/>
      </c>
      <c r="AG1997" s="46">
        <f>AG1979*Settings!$C$13*(INDEX(AG$318:AG$329,$D1997)+INDEX(AG$305:AG$316,$D1997))</f>
        <v/>
      </c>
      <c r="AH1997" s="47">
        <f>AH1979*Settings!$C$13*(INDEX(AH$318:AH$329,$D1997)+INDEX(AH$305:AH$316,$D1997))</f>
        <v/>
      </c>
      <c r="AI1997" s="47">
        <f>AI1979*Settings!$C$13*(INDEX(AI$318:AI$329,$D1997)+INDEX(AI$305:AI$316,$D1997))</f>
        <v/>
      </c>
      <c r="AJ1997" s="47">
        <f>AJ1979*Settings!$C$13*(INDEX(AJ$318:AJ$329,$D1997)+INDEX(AJ$305:AJ$316,$D1997))</f>
        <v/>
      </c>
      <c r="AK1997" s="47">
        <f>AK1979*Settings!$C$13*(INDEX(AK$318:AK$329,$D1997)+INDEX(AK$305:AK$316,$D1997))</f>
        <v/>
      </c>
      <c r="AL1997" s="47">
        <f>AL1979*Settings!$C$13*(INDEX(AL$318:AL$329,$D1997)+INDEX(AL$305:AL$316,$D1997))</f>
        <v/>
      </c>
      <c r="AM1997" s="47">
        <f>AM1979*Settings!$C$13*(INDEX(AM$318:AM$329,$D1997)+INDEX(AM$305:AM$316,$D1997))</f>
        <v/>
      </c>
      <c r="AN1997" s="47">
        <f>AN1979*Settings!$C$13*(INDEX(AN$318:AN$329,$D1997)+INDEX(AN$305:AN$316,$D1997))</f>
        <v/>
      </c>
      <c r="AO1997" s="47">
        <f>AO1979*Settings!$C$13*(INDEX(AO$318:AO$329,$D1997)+INDEX(AO$305:AO$316,$D1997))</f>
        <v/>
      </c>
      <c r="AP1997" s="47">
        <f>AP1979*Settings!$C$13*(INDEX(AP$318:AP$329,$D1997)+INDEX(AP$305:AP$316,$D1997))</f>
        <v/>
      </c>
      <c r="AQ1997" s="47">
        <f>AQ1979*Settings!$C$13*(INDEX(AQ$318:AQ$329,$D1997)+INDEX(AQ$305:AQ$316,$D1997))</f>
        <v/>
      </c>
      <c r="AR1997" s="47">
        <f>AR1979*Settings!$C$13*(INDEX(AR$318:AR$329,$D1997)+INDEX(AR$305:AR$316,$D1997))</f>
        <v/>
      </c>
      <c r="AS1997" s="47">
        <f>AS1979*Settings!$C$13*(INDEX(AS$318:AS$329,$D1997)+INDEX(AS$305:AS$316,$D1997))</f>
        <v/>
      </c>
      <c r="AT1997" s="47">
        <f>AT1979*Settings!$C$13*(INDEX(AT$318:AT$329,$D1997)+INDEX(AT$305:AT$316,$D1997))</f>
        <v/>
      </c>
      <c r="AU1997" s="47">
        <f>AU1979*Settings!$C$13*(INDEX(AU$318:AU$329,$D1997)+INDEX(AU$305:AU$316,$D1997))</f>
        <v/>
      </c>
      <c r="AV1997" s="47">
        <f>AV1979*Settings!$C$13*(INDEX(AV$318:AV$329,$D1997)+INDEX(AV$305:AV$316,$D1997))</f>
        <v/>
      </c>
      <c r="AW1997" s="47">
        <f>AW1979*Settings!$C$13*(INDEX(AW$318:AW$329,$D1997)+INDEX(AW$305:AW$316,$D1997))</f>
        <v/>
      </c>
      <c r="AX1997" s="47">
        <f>AX1979*Settings!$C$13*(INDEX(AX$318:AX$329,$D1997)+INDEX(AX$305:AX$316,$D1997))</f>
        <v/>
      </c>
      <c r="AY1997" s="58">
        <f>REVENUE(AY1979,Settings!$C$13,INDEX(AY$318:AY$329,$D1997)+INDEX(AY$305:AY$316,$D1997))</f>
        <v/>
      </c>
    </row>
    <row r="1998" hidden="1" outlineLevel="2">
      <c r="A1998" s="14" t="inlineStr">
        <is>
          <t>rtx</t>
        </is>
      </c>
      <c r="B1998" s="14" t="inlineStr">
        <is>
          <t>gso</t>
        </is>
      </c>
      <c r="C1998" s="14" t="inlineStr">
        <is>
          <t>ftr</t>
        </is>
      </c>
      <c r="D1998" s="37">
        <f>INDEX(Inputs!$R$5:$R$132,MATCH($B1998&amp;"|"&amp;$C1998,Inputs!$A$5:$A$132,0))</f>
        <v/>
      </c>
      <c r="E1998" s="36" t="n"/>
      <c r="F1998" s="36" t="n"/>
      <c r="G1998" s="36" t="n"/>
      <c r="H1998" s="14">
        <f>INDEX(Variables!$B$5:$B$205,MATCH($A1998,Variables!$A$5:$A$205,0))&amp;IF($C1998="",""," | "&amp;INDEX(Mapping!$B$5:$B$26,MATCH($C1998,Mapping!$A$5:$A$26,0))&amp;" | "&amp;INDEX(Mapping!$B$30:$B$46,MATCH($B1998,Mapping!$A$30:$A$46,0)))</f>
        <v/>
      </c>
      <c r="I1998" s="14">
        <f>INDEX(Variables!$C$5:$C$205,MATCH($A1998,Variables!$A$5:$A$205,0))</f>
        <v/>
      </c>
      <c r="J1998" s="14">
        <f>INDEX(Variables!$E$5:$E$205,MATCH($A1998,Variables!$A$5:$A$205,0))</f>
        <v/>
      </c>
      <c r="K1998" s="11">
        <f>LOWER(Settings!$C$4)&amp;".mit."&amp;$A1998&amp;IF($C1998="","","."&amp;$C1998&amp;"."&amp;$B1998)&amp;IF(INDEX(Variables!$D$5:$D$205,MATCH($A1998,Variables!$A$5:$A$205,0))="","","."&amp;INDEX(Variables!$D$5:$D$205,MATCH($A1998,Variables!$A$5:$A$205,0)))&amp;"."&amp;K$5</f>
        <v/>
      </c>
      <c r="L1998" s="46">
        <f>L1980*Settings!$C$13*(INDEX(L$318:L$329,$D1998)+INDEX(L$305:L$316,$D1998))</f>
        <v/>
      </c>
      <c r="M1998" s="47">
        <f>M1980*Settings!$C$13*(INDEX(M$318:M$329,$D1998)+INDEX(M$305:M$316,$D1998))</f>
        <v/>
      </c>
      <c r="N1998" s="47">
        <f>N1980*Settings!$C$13*(INDEX(N$318:N$329,$D1998)+INDEX(N$305:N$316,$D1998))</f>
        <v/>
      </c>
      <c r="O1998" s="47">
        <f>O1980*Settings!$C$13*(INDEX(O$318:O$329,$D1998)+INDEX(O$305:O$316,$D1998))</f>
        <v/>
      </c>
      <c r="P1998" s="47">
        <f>P1980*Settings!$C$13*(INDEX(P$318:P$329,$D1998)+INDEX(P$305:P$316,$D1998))</f>
        <v/>
      </c>
      <c r="Q1998" s="47">
        <f>Q1980*Settings!$C$13*(INDEX(Q$318:Q$329,$D1998)+INDEX(Q$305:Q$316,$D1998))</f>
        <v/>
      </c>
      <c r="R1998" s="47">
        <f>R1980*Settings!$C$13*(INDEX(R$318:R$329,$D1998)+INDEX(R$305:R$316,$D1998))</f>
        <v/>
      </c>
      <c r="S1998" s="47">
        <f>S1980*Settings!$C$13*(INDEX(S$318:S$329,$D1998)+INDEX(S$305:S$316,$D1998))</f>
        <v/>
      </c>
      <c r="T1998" s="47">
        <f>T1980*Settings!$C$13*(INDEX(T$318:T$329,$D1998)+INDEX(T$305:T$316,$D1998))</f>
        <v/>
      </c>
      <c r="U1998" s="47">
        <f>U1980*Settings!$C$13*(INDEX(U$318:U$329,$D1998)+INDEX(U$305:U$316,$D1998))</f>
        <v/>
      </c>
      <c r="V1998" s="47">
        <f>V1980*Settings!$C$13*(INDEX(V$318:V$329,$D1998)+INDEX(V$305:V$316,$D1998))</f>
        <v/>
      </c>
      <c r="W1998" s="47">
        <f>W1980*Settings!$C$13*(INDEX(W$318:W$329,$D1998)+INDEX(W$305:W$316,$D1998))</f>
        <v/>
      </c>
      <c r="X1998" s="47">
        <f>X1980*Settings!$C$13*(INDEX(X$318:X$329,$D1998)+INDEX(X$305:X$316,$D1998))</f>
        <v/>
      </c>
      <c r="Y1998" s="47">
        <f>Y1980*Settings!$C$13*(INDEX(Y$318:Y$329,$D1998)+INDEX(Y$305:Y$316,$D1998))</f>
        <v/>
      </c>
      <c r="Z1998" s="47">
        <f>Z1980*Settings!$C$13*(INDEX(Z$318:Z$329,$D1998)+INDEX(Z$305:Z$316,$D1998))</f>
        <v/>
      </c>
      <c r="AA1998" s="47">
        <f>AA1980*Settings!$C$13*(INDEX(AA$318:AA$329,$D1998)+INDEX(AA$305:AA$316,$D1998))</f>
        <v/>
      </c>
      <c r="AB1998" s="47">
        <f>AB1980*Settings!$C$13*(INDEX(AB$318:AB$329,$D1998)+INDEX(AB$305:AB$316,$D1998))</f>
        <v/>
      </c>
      <c r="AC1998" s="47">
        <f>AC1980*Settings!$C$13*(INDEX(AC$318:AC$329,$D1998)+INDEX(AC$305:AC$316,$D1998))</f>
        <v/>
      </c>
      <c r="AD1998" s="58">
        <f>REVENUE(AD1980,Settings!$C$13,INDEX(AD$318:AD$329,$D1998)+INDEX(AD$305:AD$316,$D1998))</f>
        <v/>
      </c>
      <c r="AF1998" s="11">
        <f>LOWER(Settings!$C$4)&amp;".mit."&amp;$A1998&amp;IF($C1998="","","."&amp;$C1998&amp;"."&amp;$B1998)&amp;IF(INDEX(Variables!$D$5:$D$205,MATCH($A1998,Variables!$A$5:$A$205,0))="","","."&amp;INDEX(Variables!$D$5:$D$205,MATCH($A1998,Variables!$A$5:$A$205,0)))&amp;"."&amp;AF$5</f>
        <v/>
      </c>
      <c r="AG1998" s="46">
        <f>AG1980*Settings!$C$13*(INDEX(AG$318:AG$329,$D1998)+INDEX(AG$305:AG$316,$D1998))</f>
        <v/>
      </c>
      <c r="AH1998" s="47">
        <f>AH1980*Settings!$C$13*(INDEX(AH$318:AH$329,$D1998)+INDEX(AH$305:AH$316,$D1998))</f>
        <v/>
      </c>
      <c r="AI1998" s="47">
        <f>AI1980*Settings!$C$13*(INDEX(AI$318:AI$329,$D1998)+INDEX(AI$305:AI$316,$D1998))</f>
        <v/>
      </c>
      <c r="AJ1998" s="47">
        <f>AJ1980*Settings!$C$13*(INDEX(AJ$318:AJ$329,$D1998)+INDEX(AJ$305:AJ$316,$D1998))</f>
        <v/>
      </c>
      <c r="AK1998" s="47">
        <f>AK1980*Settings!$C$13*(INDEX(AK$318:AK$329,$D1998)+INDEX(AK$305:AK$316,$D1998))</f>
        <v/>
      </c>
      <c r="AL1998" s="47">
        <f>AL1980*Settings!$C$13*(INDEX(AL$318:AL$329,$D1998)+INDEX(AL$305:AL$316,$D1998))</f>
        <v/>
      </c>
      <c r="AM1998" s="47">
        <f>AM1980*Settings!$C$13*(INDEX(AM$318:AM$329,$D1998)+INDEX(AM$305:AM$316,$D1998))</f>
        <v/>
      </c>
      <c r="AN1998" s="47">
        <f>AN1980*Settings!$C$13*(INDEX(AN$318:AN$329,$D1998)+INDEX(AN$305:AN$316,$D1998))</f>
        <v/>
      </c>
      <c r="AO1998" s="47">
        <f>AO1980*Settings!$C$13*(INDEX(AO$318:AO$329,$D1998)+INDEX(AO$305:AO$316,$D1998))</f>
        <v/>
      </c>
      <c r="AP1998" s="47">
        <f>AP1980*Settings!$C$13*(INDEX(AP$318:AP$329,$D1998)+INDEX(AP$305:AP$316,$D1998))</f>
        <v/>
      </c>
      <c r="AQ1998" s="47">
        <f>AQ1980*Settings!$C$13*(INDEX(AQ$318:AQ$329,$D1998)+INDEX(AQ$305:AQ$316,$D1998))</f>
        <v/>
      </c>
      <c r="AR1998" s="47">
        <f>AR1980*Settings!$C$13*(INDEX(AR$318:AR$329,$D1998)+INDEX(AR$305:AR$316,$D1998))</f>
        <v/>
      </c>
      <c r="AS1998" s="47">
        <f>AS1980*Settings!$C$13*(INDEX(AS$318:AS$329,$D1998)+INDEX(AS$305:AS$316,$D1998))</f>
        <v/>
      </c>
      <c r="AT1998" s="47">
        <f>AT1980*Settings!$C$13*(INDEX(AT$318:AT$329,$D1998)+INDEX(AT$305:AT$316,$D1998))</f>
        <v/>
      </c>
      <c r="AU1998" s="47">
        <f>AU1980*Settings!$C$13*(INDEX(AU$318:AU$329,$D1998)+INDEX(AU$305:AU$316,$D1998))</f>
        <v/>
      </c>
      <c r="AV1998" s="47">
        <f>AV1980*Settings!$C$13*(INDEX(AV$318:AV$329,$D1998)+INDEX(AV$305:AV$316,$D1998))</f>
        <v/>
      </c>
      <c r="AW1998" s="47">
        <f>AW1980*Settings!$C$13*(INDEX(AW$318:AW$329,$D1998)+INDEX(AW$305:AW$316,$D1998))</f>
        <v/>
      </c>
      <c r="AX1998" s="47">
        <f>AX1980*Settings!$C$13*(INDEX(AX$318:AX$329,$D1998)+INDEX(AX$305:AX$316,$D1998))</f>
        <v/>
      </c>
      <c r="AY1998" s="58">
        <f>REVENUE(AY1980,Settings!$C$13,INDEX(AY$318:AY$329,$D1998)+INDEX(AY$305:AY$316,$D1998))</f>
        <v/>
      </c>
    </row>
    <row r="1999" hidden="1" outlineLevel="2">
      <c r="A1999" s="14" t="inlineStr">
        <is>
          <t>rtx</t>
        </is>
      </c>
      <c r="B1999" s="14" t="inlineStr">
        <is>
          <t>die</t>
        </is>
      </c>
      <c r="C1999" s="14" t="inlineStr">
        <is>
          <t>ftr</t>
        </is>
      </c>
      <c r="D1999" s="37">
        <f>INDEX(Inputs!$R$5:$R$132,MATCH($B1999&amp;"|"&amp;$C1999,Inputs!$A$5:$A$132,0))</f>
        <v/>
      </c>
      <c r="E1999" s="36" t="n"/>
      <c r="F1999" s="36" t="n"/>
      <c r="G1999" s="36" t="n"/>
      <c r="H1999" s="14">
        <f>INDEX(Variables!$B$5:$B$205,MATCH($A1999,Variables!$A$5:$A$205,0))&amp;IF($C1999="",""," | "&amp;INDEX(Mapping!$B$5:$B$26,MATCH($C1999,Mapping!$A$5:$A$26,0))&amp;" | "&amp;INDEX(Mapping!$B$30:$B$46,MATCH($B1999,Mapping!$A$30:$A$46,0)))</f>
        <v/>
      </c>
      <c r="I1999" s="14">
        <f>INDEX(Variables!$C$5:$C$205,MATCH($A1999,Variables!$A$5:$A$205,0))</f>
        <v/>
      </c>
      <c r="J1999" s="14">
        <f>INDEX(Variables!$E$5:$E$205,MATCH($A1999,Variables!$A$5:$A$205,0))</f>
        <v/>
      </c>
      <c r="K1999" s="11">
        <f>LOWER(Settings!$C$4)&amp;".mit."&amp;$A1999&amp;IF($C1999="","","."&amp;$C1999&amp;"."&amp;$B1999)&amp;IF(INDEX(Variables!$D$5:$D$205,MATCH($A1999,Variables!$A$5:$A$205,0))="","","."&amp;INDEX(Variables!$D$5:$D$205,MATCH($A1999,Variables!$A$5:$A$205,0)))&amp;"."&amp;K$5</f>
        <v/>
      </c>
      <c r="L1999" s="46">
        <f>L1981*Settings!$C$13*(INDEX(L$318:L$329,$D1999)+INDEX(L$305:L$316,$D1999))</f>
        <v/>
      </c>
      <c r="M1999" s="47">
        <f>M1981*Settings!$C$13*(INDEX(M$318:M$329,$D1999)+INDEX(M$305:M$316,$D1999))</f>
        <v/>
      </c>
      <c r="N1999" s="47">
        <f>N1981*Settings!$C$13*(INDEX(N$318:N$329,$D1999)+INDEX(N$305:N$316,$D1999))</f>
        <v/>
      </c>
      <c r="O1999" s="47">
        <f>O1981*Settings!$C$13*(INDEX(O$318:O$329,$D1999)+INDEX(O$305:O$316,$D1999))</f>
        <v/>
      </c>
      <c r="P1999" s="47">
        <f>P1981*Settings!$C$13*(INDEX(P$318:P$329,$D1999)+INDEX(P$305:P$316,$D1999))</f>
        <v/>
      </c>
      <c r="Q1999" s="47">
        <f>Q1981*Settings!$C$13*(INDEX(Q$318:Q$329,$D1999)+INDEX(Q$305:Q$316,$D1999))</f>
        <v/>
      </c>
      <c r="R1999" s="47">
        <f>R1981*Settings!$C$13*(INDEX(R$318:R$329,$D1999)+INDEX(R$305:R$316,$D1999))</f>
        <v/>
      </c>
      <c r="S1999" s="47">
        <f>S1981*Settings!$C$13*(INDEX(S$318:S$329,$D1999)+INDEX(S$305:S$316,$D1999))</f>
        <v/>
      </c>
      <c r="T1999" s="47">
        <f>T1981*Settings!$C$13*(INDEX(T$318:T$329,$D1999)+INDEX(T$305:T$316,$D1999))</f>
        <v/>
      </c>
      <c r="U1999" s="47">
        <f>U1981*Settings!$C$13*(INDEX(U$318:U$329,$D1999)+INDEX(U$305:U$316,$D1999))</f>
        <v/>
      </c>
      <c r="V1999" s="47">
        <f>V1981*Settings!$C$13*(INDEX(V$318:V$329,$D1999)+INDEX(V$305:V$316,$D1999))</f>
        <v/>
      </c>
      <c r="W1999" s="47">
        <f>W1981*Settings!$C$13*(INDEX(W$318:W$329,$D1999)+INDEX(W$305:W$316,$D1999))</f>
        <v/>
      </c>
      <c r="X1999" s="47">
        <f>X1981*Settings!$C$13*(INDEX(X$318:X$329,$D1999)+INDEX(X$305:X$316,$D1999))</f>
        <v/>
      </c>
      <c r="Y1999" s="47">
        <f>Y1981*Settings!$C$13*(INDEX(Y$318:Y$329,$D1999)+INDEX(Y$305:Y$316,$D1999))</f>
        <v/>
      </c>
      <c r="Z1999" s="47">
        <f>Z1981*Settings!$C$13*(INDEX(Z$318:Z$329,$D1999)+INDEX(Z$305:Z$316,$D1999))</f>
        <v/>
      </c>
      <c r="AA1999" s="47">
        <f>AA1981*Settings!$C$13*(INDEX(AA$318:AA$329,$D1999)+INDEX(AA$305:AA$316,$D1999))</f>
        <v/>
      </c>
      <c r="AB1999" s="47">
        <f>AB1981*Settings!$C$13*(INDEX(AB$318:AB$329,$D1999)+INDEX(AB$305:AB$316,$D1999))</f>
        <v/>
      </c>
      <c r="AC1999" s="47">
        <f>AC1981*Settings!$C$13*(INDEX(AC$318:AC$329,$D1999)+INDEX(AC$305:AC$316,$D1999))</f>
        <v/>
      </c>
      <c r="AD1999" s="58">
        <f>REVENUE(AD1981,Settings!$C$13,INDEX(AD$318:AD$329,$D1999)+INDEX(AD$305:AD$316,$D1999))</f>
        <v/>
      </c>
      <c r="AF1999" s="11">
        <f>LOWER(Settings!$C$4)&amp;".mit."&amp;$A1999&amp;IF($C1999="","","."&amp;$C1999&amp;"."&amp;$B1999)&amp;IF(INDEX(Variables!$D$5:$D$205,MATCH($A1999,Variables!$A$5:$A$205,0))="","","."&amp;INDEX(Variables!$D$5:$D$205,MATCH($A1999,Variables!$A$5:$A$205,0)))&amp;"."&amp;AF$5</f>
        <v/>
      </c>
      <c r="AG1999" s="46">
        <f>AG1981*Settings!$C$13*(INDEX(AG$318:AG$329,$D1999)+INDEX(AG$305:AG$316,$D1999))</f>
        <v/>
      </c>
      <c r="AH1999" s="47">
        <f>AH1981*Settings!$C$13*(INDEX(AH$318:AH$329,$D1999)+INDEX(AH$305:AH$316,$D1999))</f>
        <v/>
      </c>
      <c r="AI1999" s="47">
        <f>AI1981*Settings!$C$13*(INDEX(AI$318:AI$329,$D1999)+INDEX(AI$305:AI$316,$D1999))</f>
        <v/>
      </c>
      <c r="AJ1999" s="47">
        <f>AJ1981*Settings!$C$13*(INDEX(AJ$318:AJ$329,$D1999)+INDEX(AJ$305:AJ$316,$D1999))</f>
        <v/>
      </c>
      <c r="AK1999" s="47">
        <f>AK1981*Settings!$C$13*(INDEX(AK$318:AK$329,$D1999)+INDEX(AK$305:AK$316,$D1999))</f>
        <v/>
      </c>
      <c r="AL1999" s="47">
        <f>AL1981*Settings!$C$13*(INDEX(AL$318:AL$329,$D1999)+INDEX(AL$305:AL$316,$D1999))</f>
        <v/>
      </c>
      <c r="AM1999" s="47">
        <f>AM1981*Settings!$C$13*(INDEX(AM$318:AM$329,$D1999)+INDEX(AM$305:AM$316,$D1999))</f>
        <v/>
      </c>
      <c r="AN1999" s="47">
        <f>AN1981*Settings!$C$13*(INDEX(AN$318:AN$329,$D1999)+INDEX(AN$305:AN$316,$D1999))</f>
        <v/>
      </c>
      <c r="AO1999" s="47">
        <f>AO1981*Settings!$C$13*(INDEX(AO$318:AO$329,$D1999)+INDEX(AO$305:AO$316,$D1999))</f>
        <v/>
      </c>
      <c r="AP1999" s="47">
        <f>AP1981*Settings!$C$13*(INDEX(AP$318:AP$329,$D1999)+INDEX(AP$305:AP$316,$D1999))</f>
        <v/>
      </c>
      <c r="AQ1999" s="47">
        <f>AQ1981*Settings!$C$13*(INDEX(AQ$318:AQ$329,$D1999)+INDEX(AQ$305:AQ$316,$D1999))</f>
        <v/>
      </c>
      <c r="AR1999" s="47">
        <f>AR1981*Settings!$C$13*(INDEX(AR$318:AR$329,$D1999)+INDEX(AR$305:AR$316,$D1999))</f>
        <v/>
      </c>
      <c r="AS1999" s="47">
        <f>AS1981*Settings!$C$13*(INDEX(AS$318:AS$329,$D1999)+INDEX(AS$305:AS$316,$D1999))</f>
        <v/>
      </c>
      <c r="AT1999" s="47">
        <f>AT1981*Settings!$C$13*(INDEX(AT$318:AT$329,$D1999)+INDEX(AT$305:AT$316,$D1999))</f>
        <v/>
      </c>
      <c r="AU1999" s="47">
        <f>AU1981*Settings!$C$13*(INDEX(AU$318:AU$329,$D1999)+INDEX(AU$305:AU$316,$D1999))</f>
        <v/>
      </c>
      <c r="AV1999" s="47">
        <f>AV1981*Settings!$C$13*(INDEX(AV$318:AV$329,$D1999)+INDEX(AV$305:AV$316,$D1999))</f>
        <v/>
      </c>
      <c r="AW1999" s="47">
        <f>AW1981*Settings!$C$13*(INDEX(AW$318:AW$329,$D1999)+INDEX(AW$305:AW$316,$D1999))</f>
        <v/>
      </c>
      <c r="AX1999" s="47">
        <f>AX1981*Settings!$C$13*(INDEX(AX$318:AX$329,$D1999)+INDEX(AX$305:AX$316,$D1999))</f>
        <v/>
      </c>
      <c r="AY1999" s="58">
        <f>REVENUE(AY1981,Settings!$C$13,INDEX(AY$318:AY$329,$D1999)+INDEX(AY$305:AY$316,$D1999))</f>
        <v/>
      </c>
    </row>
    <row r="2000" hidden="1" outlineLevel="2">
      <c r="A2000" s="14" t="inlineStr">
        <is>
          <t>rtx</t>
        </is>
      </c>
      <c r="B2000" s="14" t="inlineStr">
        <is>
          <t>lpg</t>
        </is>
      </c>
      <c r="C2000" s="14" t="inlineStr">
        <is>
          <t>ftr</t>
        </is>
      </c>
      <c r="D2000" s="37">
        <f>INDEX(Inputs!$R$5:$R$132,MATCH($B2000&amp;"|"&amp;$C2000,Inputs!$A$5:$A$132,0))</f>
        <v/>
      </c>
      <c r="E2000" s="36" t="n"/>
      <c r="F2000" s="36" t="n"/>
      <c r="G2000" s="36" t="n"/>
      <c r="H2000" s="14">
        <f>INDEX(Variables!$B$5:$B$205,MATCH($A2000,Variables!$A$5:$A$205,0))&amp;IF($C2000="",""," | "&amp;INDEX(Mapping!$B$5:$B$26,MATCH($C2000,Mapping!$A$5:$A$26,0))&amp;" | "&amp;INDEX(Mapping!$B$30:$B$46,MATCH($B2000,Mapping!$A$30:$A$46,0)))</f>
        <v/>
      </c>
      <c r="I2000" s="14">
        <f>INDEX(Variables!$C$5:$C$205,MATCH($A2000,Variables!$A$5:$A$205,0))</f>
        <v/>
      </c>
      <c r="J2000" s="14">
        <f>INDEX(Variables!$E$5:$E$205,MATCH($A2000,Variables!$A$5:$A$205,0))</f>
        <v/>
      </c>
      <c r="K2000" s="11">
        <f>LOWER(Settings!$C$4)&amp;".mit."&amp;$A2000&amp;IF($C2000="","","."&amp;$C2000&amp;"."&amp;$B2000)&amp;IF(INDEX(Variables!$D$5:$D$205,MATCH($A2000,Variables!$A$5:$A$205,0))="","","."&amp;INDEX(Variables!$D$5:$D$205,MATCH($A2000,Variables!$A$5:$A$205,0)))&amp;"."&amp;K$5</f>
        <v/>
      </c>
      <c r="L2000" s="46">
        <f>L1982*Settings!$C$13*(INDEX(L$318:L$329,$D2000)+INDEX(L$305:L$316,$D2000))</f>
        <v/>
      </c>
      <c r="M2000" s="47">
        <f>M1982*Settings!$C$13*(INDEX(M$318:M$329,$D2000)+INDEX(M$305:M$316,$D2000))</f>
        <v/>
      </c>
      <c r="N2000" s="47">
        <f>N1982*Settings!$C$13*(INDEX(N$318:N$329,$D2000)+INDEX(N$305:N$316,$D2000))</f>
        <v/>
      </c>
      <c r="O2000" s="47">
        <f>O1982*Settings!$C$13*(INDEX(O$318:O$329,$D2000)+INDEX(O$305:O$316,$D2000))</f>
        <v/>
      </c>
      <c r="P2000" s="47">
        <f>P1982*Settings!$C$13*(INDEX(P$318:P$329,$D2000)+INDEX(P$305:P$316,$D2000))</f>
        <v/>
      </c>
      <c r="Q2000" s="47">
        <f>Q1982*Settings!$C$13*(INDEX(Q$318:Q$329,$D2000)+INDEX(Q$305:Q$316,$D2000))</f>
        <v/>
      </c>
      <c r="R2000" s="47">
        <f>R1982*Settings!$C$13*(INDEX(R$318:R$329,$D2000)+INDEX(R$305:R$316,$D2000))</f>
        <v/>
      </c>
      <c r="S2000" s="47">
        <f>S1982*Settings!$C$13*(INDEX(S$318:S$329,$D2000)+INDEX(S$305:S$316,$D2000))</f>
        <v/>
      </c>
      <c r="T2000" s="47">
        <f>T1982*Settings!$C$13*(INDEX(T$318:T$329,$D2000)+INDEX(T$305:T$316,$D2000))</f>
        <v/>
      </c>
      <c r="U2000" s="47">
        <f>U1982*Settings!$C$13*(INDEX(U$318:U$329,$D2000)+INDEX(U$305:U$316,$D2000))</f>
        <v/>
      </c>
      <c r="V2000" s="47">
        <f>V1982*Settings!$C$13*(INDEX(V$318:V$329,$D2000)+INDEX(V$305:V$316,$D2000))</f>
        <v/>
      </c>
      <c r="W2000" s="47">
        <f>W1982*Settings!$C$13*(INDEX(W$318:W$329,$D2000)+INDEX(W$305:W$316,$D2000))</f>
        <v/>
      </c>
      <c r="X2000" s="47">
        <f>X1982*Settings!$C$13*(INDEX(X$318:X$329,$D2000)+INDEX(X$305:X$316,$D2000))</f>
        <v/>
      </c>
      <c r="Y2000" s="47">
        <f>Y1982*Settings!$C$13*(INDEX(Y$318:Y$329,$D2000)+INDEX(Y$305:Y$316,$D2000))</f>
        <v/>
      </c>
      <c r="Z2000" s="47">
        <f>Z1982*Settings!$C$13*(INDEX(Z$318:Z$329,$D2000)+INDEX(Z$305:Z$316,$D2000))</f>
        <v/>
      </c>
      <c r="AA2000" s="47">
        <f>AA1982*Settings!$C$13*(INDEX(AA$318:AA$329,$D2000)+INDEX(AA$305:AA$316,$D2000))</f>
        <v/>
      </c>
      <c r="AB2000" s="47">
        <f>AB1982*Settings!$C$13*(INDEX(AB$318:AB$329,$D2000)+INDEX(AB$305:AB$316,$D2000))</f>
        <v/>
      </c>
      <c r="AC2000" s="47">
        <f>AC1982*Settings!$C$13*(INDEX(AC$318:AC$329,$D2000)+INDEX(AC$305:AC$316,$D2000))</f>
        <v/>
      </c>
      <c r="AD2000" s="58">
        <f>REVENUE(AD1982,Settings!$C$13,INDEX(AD$318:AD$329,$D2000)+INDEX(AD$305:AD$316,$D2000))</f>
        <v/>
      </c>
      <c r="AF2000" s="11">
        <f>LOWER(Settings!$C$4)&amp;".mit."&amp;$A2000&amp;IF($C2000="","","."&amp;$C2000&amp;"."&amp;$B2000)&amp;IF(INDEX(Variables!$D$5:$D$205,MATCH($A2000,Variables!$A$5:$A$205,0))="","","."&amp;INDEX(Variables!$D$5:$D$205,MATCH($A2000,Variables!$A$5:$A$205,0)))&amp;"."&amp;AF$5</f>
        <v/>
      </c>
      <c r="AG2000" s="46">
        <f>AG1982*Settings!$C$13*(INDEX(AG$318:AG$329,$D2000)+INDEX(AG$305:AG$316,$D2000))</f>
        <v/>
      </c>
      <c r="AH2000" s="47">
        <f>AH1982*Settings!$C$13*(INDEX(AH$318:AH$329,$D2000)+INDEX(AH$305:AH$316,$D2000))</f>
        <v/>
      </c>
      <c r="AI2000" s="47">
        <f>AI1982*Settings!$C$13*(INDEX(AI$318:AI$329,$D2000)+INDEX(AI$305:AI$316,$D2000))</f>
        <v/>
      </c>
      <c r="AJ2000" s="47">
        <f>AJ1982*Settings!$C$13*(INDEX(AJ$318:AJ$329,$D2000)+INDEX(AJ$305:AJ$316,$D2000))</f>
        <v/>
      </c>
      <c r="AK2000" s="47">
        <f>AK1982*Settings!$C$13*(INDEX(AK$318:AK$329,$D2000)+INDEX(AK$305:AK$316,$D2000))</f>
        <v/>
      </c>
      <c r="AL2000" s="47">
        <f>AL1982*Settings!$C$13*(INDEX(AL$318:AL$329,$D2000)+INDEX(AL$305:AL$316,$D2000))</f>
        <v/>
      </c>
      <c r="AM2000" s="47">
        <f>AM1982*Settings!$C$13*(INDEX(AM$318:AM$329,$D2000)+INDEX(AM$305:AM$316,$D2000))</f>
        <v/>
      </c>
      <c r="AN2000" s="47">
        <f>AN1982*Settings!$C$13*(INDEX(AN$318:AN$329,$D2000)+INDEX(AN$305:AN$316,$D2000))</f>
        <v/>
      </c>
      <c r="AO2000" s="47">
        <f>AO1982*Settings!$C$13*(INDEX(AO$318:AO$329,$D2000)+INDEX(AO$305:AO$316,$D2000))</f>
        <v/>
      </c>
      <c r="AP2000" s="47">
        <f>AP1982*Settings!$C$13*(INDEX(AP$318:AP$329,$D2000)+INDEX(AP$305:AP$316,$D2000))</f>
        <v/>
      </c>
      <c r="AQ2000" s="47">
        <f>AQ1982*Settings!$C$13*(INDEX(AQ$318:AQ$329,$D2000)+INDEX(AQ$305:AQ$316,$D2000))</f>
        <v/>
      </c>
      <c r="AR2000" s="47">
        <f>AR1982*Settings!$C$13*(INDEX(AR$318:AR$329,$D2000)+INDEX(AR$305:AR$316,$D2000))</f>
        <v/>
      </c>
      <c r="AS2000" s="47">
        <f>AS1982*Settings!$C$13*(INDEX(AS$318:AS$329,$D2000)+INDEX(AS$305:AS$316,$D2000))</f>
        <v/>
      </c>
      <c r="AT2000" s="47">
        <f>AT1982*Settings!$C$13*(INDEX(AT$318:AT$329,$D2000)+INDEX(AT$305:AT$316,$D2000))</f>
        <v/>
      </c>
      <c r="AU2000" s="47">
        <f>AU1982*Settings!$C$13*(INDEX(AU$318:AU$329,$D2000)+INDEX(AU$305:AU$316,$D2000))</f>
        <v/>
      </c>
      <c r="AV2000" s="47">
        <f>AV1982*Settings!$C$13*(INDEX(AV$318:AV$329,$D2000)+INDEX(AV$305:AV$316,$D2000))</f>
        <v/>
      </c>
      <c r="AW2000" s="47">
        <f>AW1982*Settings!$C$13*(INDEX(AW$318:AW$329,$D2000)+INDEX(AW$305:AW$316,$D2000))</f>
        <v/>
      </c>
      <c r="AX2000" s="47">
        <f>AX1982*Settings!$C$13*(INDEX(AX$318:AX$329,$D2000)+INDEX(AX$305:AX$316,$D2000))</f>
        <v/>
      </c>
      <c r="AY2000" s="58">
        <f>REVENUE(AY1982,Settings!$C$13,INDEX(AY$318:AY$329,$D2000)+INDEX(AY$305:AY$316,$D2000))</f>
        <v/>
      </c>
    </row>
    <row r="2001" hidden="1" outlineLevel="2">
      <c r="A2001" s="14" t="inlineStr">
        <is>
          <t>rtx</t>
        </is>
      </c>
      <c r="B2001" s="14" t="inlineStr">
        <is>
          <t>ker</t>
        </is>
      </c>
      <c r="C2001" s="14" t="inlineStr">
        <is>
          <t>ftr</t>
        </is>
      </c>
      <c r="D2001" s="37">
        <f>INDEX(Inputs!$R$5:$R$132,MATCH($B2001&amp;"|"&amp;$C2001,Inputs!$A$5:$A$132,0))</f>
        <v/>
      </c>
      <c r="E2001" s="36" t="n"/>
      <c r="F2001" s="36" t="n"/>
      <c r="G2001" s="36" t="n"/>
      <c r="H2001" s="14">
        <f>INDEX(Variables!$B$5:$B$205,MATCH($A2001,Variables!$A$5:$A$205,0))&amp;IF($C2001="",""," | "&amp;INDEX(Mapping!$B$5:$B$26,MATCH($C2001,Mapping!$A$5:$A$26,0))&amp;" | "&amp;INDEX(Mapping!$B$30:$B$46,MATCH($B2001,Mapping!$A$30:$A$46,0)))</f>
        <v/>
      </c>
      <c r="I2001" s="14">
        <f>INDEX(Variables!$C$5:$C$205,MATCH($A2001,Variables!$A$5:$A$205,0))</f>
        <v/>
      </c>
      <c r="J2001" s="14">
        <f>INDEX(Variables!$E$5:$E$205,MATCH($A2001,Variables!$A$5:$A$205,0))</f>
        <v/>
      </c>
      <c r="K2001" s="11">
        <f>LOWER(Settings!$C$4)&amp;".mit."&amp;$A2001&amp;IF($C2001="","","."&amp;$C2001&amp;"."&amp;$B2001)&amp;IF(INDEX(Variables!$D$5:$D$205,MATCH($A2001,Variables!$A$5:$A$205,0))="","","."&amp;INDEX(Variables!$D$5:$D$205,MATCH($A2001,Variables!$A$5:$A$205,0)))&amp;"."&amp;K$5</f>
        <v/>
      </c>
      <c r="L2001" s="46">
        <f>L1983*Settings!$C$13*(INDEX(L$318:L$329,$D2001)+INDEX(L$305:L$316,$D2001))</f>
        <v/>
      </c>
      <c r="M2001" s="47">
        <f>M1983*Settings!$C$13*(INDEX(M$318:M$329,$D2001)+INDEX(M$305:M$316,$D2001))</f>
        <v/>
      </c>
      <c r="N2001" s="47">
        <f>N1983*Settings!$C$13*(INDEX(N$318:N$329,$D2001)+INDEX(N$305:N$316,$D2001))</f>
        <v/>
      </c>
      <c r="O2001" s="47">
        <f>O1983*Settings!$C$13*(INDEX(O$318:O$329,$D2001)+INDEX(O$305:O$316,$D2001))</f>
        <v/>
      </c>
      <c r="P2001" s="47">
        <f>P1983*Settings!$C$13*(INDEX(P$318:P$329,$D2001)+INDEX(P$305:P$316,$D2001))</f>
        <v/>
      </c>
      <c r="Q2001" s="47">
        <f>Q1983*Settings!$C$13*(INDEX(Q$318:Q$329,$D2001)+INDEX(Q$305:Q$316,$D2001))</f>
        <v/>
      </c>
      <c r="R2001" s="47">
        <f>R1983*Settings!$C$13*(INDEX(R$318:R$329,$D2001)+INDEX(R$305:R$316,$D2001))</f>
        <v/>
      </c>
      <c r="S2001" s="47">
        <f>S1983*Settings!$C$13*(INDEX(S$318:S$329,$D2001)+INDEX(S$305:S$316,$D2001))</f>
        <v/>
      </c>
      <c r="T2001" s="47">
        <f>T1983*Settings!$C$13*(INDEX(T$318:T$329,$D2001)+INDEX(T$305:T$316,$D2001))</f>
        <v/>
      </c>
      <c r="U2001" s="47">
        <f>U1983*Settings!$C$13*(INDEX(U$318:U$329,$D2001)+INDEX(U$305:U$316,$D2001))</f>
        <v/>
      </c>
      <c r="V2001" s="47">
        <f>V1983*Settings!$C$13*(INDEX(V$318:V$329,$D2001)+INDEX(V$305:V$316,$D2001))</f>
        <v/>
      </c>
      <c r="W2001" s="47">
        <f>W1983*Settings!$C$13*(INDEX(W$318:W$329,$D2001)+INDEX(W$305:W$316,$D2001))</f>
        <v/>
      </c>
      <c r="X2001" s="47">
        <f>X1983*Settings!$C$13*(INDEX(X$318:X$329,$D2001)+INDEX(X$305:X$316,$D2001))</f>
        <v/>
      </c>
      <c r="Y2001" s="47">
        <f>Y1983*Settings!$C$13*(INDEX(Y$318:Y$329,$D2001)+INDEX(Y$305:Y$316,$D2001))</f>
        <v/>
      </c>
      <c r="Z2001" s="47">
        <f>Z1983*Settings!$C$13*(INDEX(Z$318:Z$329,$D2001)+INDEX(Z$305:Z$316,$D2001))</f>
        <v/>
      </c>
      <c r="AA2001" s="47">
        <f>AA1983*Settings!$C$13*(INDEX(AA$318:AA$329,$D2001)+INDEX(AA$305:AA$316,$D2001))</f>
        <v/>
      </c>
      <c r="AB2001" s="47">
        <f>AB1983*Settings!$C$13*(INDEX(AB$318:AB$329,$D2001)+INDEX(AB$305:AB$316,$D2001))</f>
        <v/>
      </c>
      <c r="AC2001" s="47">
        <f>AC1983*Settings!$C$13*(INDEX(AC$318:AC$329,$D2001)+INDEX(AC$305:AC$316,$D2001))</f>
        <v/>
      </c>
      <c r="AD2001" s="58">
        <f>REVENUE(AD1983,Settings!$C$13,INDEX(AD$318:AD$329,$D2001)+INDEX(AD$305:AD$316,$D2001))</f>
        <v/>
      </c>
      <c r="AF2001" s="11">
        <f>LOWER(Settings!$C$4)&amp;".mit."&amp;$A2001&amp;IF($C2001="","","."&amp;$C2001&amp;"."&amp;$B2001)&amp;IF(INDEX(Variables!$D$5:$D$205,MATCH($A2001,Variables!$A$5:$A$205,0))="","","."&amp;INDEX(Variables!$D$5:$D$205,MATCH($A2001,Variables!$A$5:$A$205,0)))&amp;"."&amp;AF$5</f>
        <v/>
      </c>
      <c r="AG2001" s="46">
        <f>AG1983*Settings!$C$13*(INDEX(AG$318:AG$329,$D2001)+INDEX(AG$305:AG$316,$D2001))</f>
        <v/>
      </c>
      <c r="AH2001" s="47">
        <f>AH1983*Settings!$C$13*(INDEX(AH$318:AH$329,$D2001)+INDEX(AH$305:AH$316,$D2001))</f>
        <v/>
      </c>
      <c r="AI2001" s="47">
        <f>AI1983*Settings!$C$13*(INDEX(AI$318:AI$329,$D2001)+INDEX(AI$305:AI$316,$D2001))</f>
        <v/>
      </c>
      <c r="AJ2001" s="47">
        <f>AJ1983*Settings!$C$13*(INDEX(AJ$318:AJ$329,$D2001)+INDEX(AJ$305:AJ$316,$D2001))</f>
        <v/>
      </c>
      <c r="AK2001" s="47">
        <f>AK1983*Settings!$C$13*(INDEX(AK$318:AK$329,$D2001)+INDEX(AK$305:AK$316,$D2001))</f>
        <v/>
      </c>
      <c r="AL2001" s="47">
        <f>AL1983*Settings!$C$13*(INDEX(AL$318:AL$329,$D2001)+INDEX(AL$305:AL$316,$D2001))</f>
        <v/>
      </c>
      <c r="AM2001" s="47">
        <f>AM1983*Settings!$C$13*(INDEX(AM$318:AM$329,$D2001)+INDEX(AM$305:AM$316,$D2001))</f>
        <v/>
      </c>
      <c r="AN2001" s="47">
        <f>AN1983*Settings!$C$13*(INDEX(AN$318:AN$329,$D2001)+INDEX(AN$305:AN$316,$D2001))</f>
        <v/>
      </c>
      <c r="AO2001" s="47">
        <f>AO1983*Settings!$C$13*(INDEX(AO$318:AO$329,$D2001)+INDEX(AO$305:AO$316,$D2001))</f>
        <v/>
      </c>
      <c r="AP2001" s="47">
        <f>AP1983*Settings!$C$13*(INDEX(AP$318:AP$329,$D2001)+INDEX(AP$305:AP$316,$D2001))</f>
        <v/>
      </c>
      <c r="AQ2001" s="47">
        <f>AQ1983*Settings!$C$13*(INDEX(AQ$318:AQ$329,$D2001)+INDEX(AQ$305:AQ$316,$D2001))</f>
        <v/>
      </c>
      <c r="AR2001" s="47">
        <f>AR1983*Settings!$C$13*(INDEX(AR$318:AR$329,$D2001)+INDEX(AR$305:AR$316,$D2001))</f>
        <v/>
      </c>
      <c r="AS2001" s="47">
        <f>AS1983*Settings!$C$13*(INDEX(AS$318:AS$329,$D2001)+INDEX(AS$305:AS$316,$D2001))</f>
        <v/>
      </c>
      <c r="AT2001" s="47">
        <f>AT1983*Settings!$C$13*(INDEX(AT$318:AT$329,$D2001)+INDEX(AT$305:AT$316,$D2001))</f>
        <v/>
      </c>
      <c r="AU2001" s="47">
        <f>AU1983*Settings!$C$13*(INDEX(AU$318:AU$329,$D2001)+INDEX(AU$305:AU$316,$D2001))</f>
        <v/>
      </c>
      <c r="AV2001" s="47">
        <f>AV1983*Settings!$C$13*(INDEX(AV$318:AV$329,$D2001)+INDEX(AV$305:AV$316,$D2001))</f>
        <v/>
      </c>
      <c r="AW2001" s="47">
        <f>AW1983*Settings!$C$13*(INDEX(AW$318:AW$329,$D2001)+INDEX(AW$305:AW$316,$D2001))</f>
        <v/>
      </c>
      <c r="AX2001" s="47">
        <f>AX1983*Settings!$C$13*(INDEX(AX$318:AX$329,$D2001)+INDEX(AX$305:AX$316,$D2001))</f>
        <v/>
      </c>
      <c r="AY2001" s="58">
        <f>REVENUE(AY1983,Settings!$C$13,INDEX(AY$318:AY$329,$D2001)+INDEX(AY$305:AY$316,$D2001))</f>
        <v/>
      </c>
    </row>
    <row r="2002" hidden="1" outlineLevel="2">
      <c r="A2002" s="14" t="inlineStr">
        <is>
          <t>rtx</t>
        </is>
      </c>
      <c r="B2002" s="14" t="inlineStr">
        <is>
          <t>oop</t>
        </is>
      </c>
      <c r="C2002" s="14" t="inlineStr">
        <is>
          <t>ftr</t>
        </is>
      </c>
      <c r="D2002" s="37">
        <f>INDEX(Inputs!$R$5:$R$132,MATCH($B2002&amp;"|"&amp;$C2002,Inputs!$A$5:$A$132,0))</f>
        <v/>
      </c>
      <c r="E2002" s="36" t="n"/>
      <c r="F2002" s="36" t="n"/>
      <c r="G2002" s="36" t="n"/>
      <c r="H2002" s="14">
        <f>INDEX(Variables!$B$5:$B$205,MATCH($A2002,Variables!$A$5:$A$205,0))&amp;IF($C2002="",""," | "&amp;INDEX(Mapping!$B$5:$B$26,MATCH($C2002,Mapping!$A$5:$A$26,0))&amp;" | "&amp;INDEX(Mapping!$B$30:$B$46,MATCH($B2002,Mapping!$A$30:$A$46,0)))</f>
        <v/>
      </c>
      <c r="I2002" s="14">
        <f>INDEX(Variables!$C$5:$C$205,MATCH($A2002,Variables!$A$5:$A$205,0))</f>
        <v/>
      </c>
      <c r="J2002" s="14">
        <f>INDEX(Variables!$E$5:$E$205,MATCH($A2002,Variables!$A$5:$A$205,0))</f>
        <v/>
      </c>
      <c r="K2002" s="11">
        <f>LOWER(Settings!$C$4)&amp;".mit."&amp;$A2002&amp;IF($C2002="","","."&amp;$C2002&amp;"."&amp;$B2002)&amp;IF(INDEX(Variables!$D$5:$D$205,MATCH($A2002,Variables!$A$5:$A$205,0))="","","."&amp;INDEX(Variables!$D$5:$D$205,MATCH($A2002,Variables!$A$5:$A$205,0)))&amp;"."&amp;K$5</f>
        <v/>
      </c>
      <c r="L2002" s="46">
        <f>L1984*Settings!$C$13*(INDEX(L$318:L$329,$D2002)+INDEX(L$305:L$316,$D2002))</f>
        <v/>
      </c>
      <c r="M2002" s="47">
        <f>M1984*Settings!$C$13*(INDEX(M$318:M$329,$D2002)+INDEX(M$305:M$316,$D2002))</f>
        <v/>
      </c>
      <c r="N2002" s="47">
        <f>N1984*Settings!$C$13*(INDEX(N$318:N$329,$D2002)+INDEX(N$305:N$316,$D2002))</f>
        <v/>
      </c>
      <c r="O2002" s="47">
        <f>O1984*Settings!$C$13*(INDEX(O$318:O$329,$D2002)+INDEX(O$305:O$316,$D2002))</f>
        <v/>
      </c>
      <c r="P2002" s="47">
        <f>P1984*Settings!$C$13*(INDEX(P$318:P$329,$D2002)+INDEX(P$305:P$316,$D2002))</f>
        <v/>
      </c>
      <c r="Q2002" s="47">
        <f>Q1984*Settings!$C$13*(INDEX(Q$318:Q$329,$D2002)+INDEX(Q$305:Q$316,$D2002))</f>
        <v/>
      </c>
      <c r="R2002" s="47">
        <f>R1984*Settings!$C$13*(INDEX(R$318:R$329,$D2002)+INDEX(R$305:R$316,$D2002))</f>
        <v/>
      </c>
      <c r="S2002" s="47">
        <f>S1984*Settings!$C$13*(INDEX(S$318:S$329,$D2002)+INDEX(S$305:S$316,$D2002))</f>
        <v/>
      </c>
      <c r="T2002" s="47">
        <f>T1984*Settings!$C$13*(INDEX(T$318:T$329,$D2002)+INDEX(T$305:T$316,$D2002))</f>
        <v/>
      </c>
      <c r="U2002" s="47">
        <f>U1984*Settings!$C$13*(INDEX(U$318:U$329,$D2002)+INDEX(U$305:U$316,$D2002))</f>
        <v/>
      </c>
      <c r="V2002" s="47">
        <f>V1984*Settings!$C$13*(INDEX(V$318:V$329,$D2002)+INDEX(V$305:V$316,$D2002))</f>
        <v/>
      </c>
      <c r="W2002" s="47">
        <f>W1984*Settings!$C$13*(INDEX(W$318:W$329,$D2002)+INDEX(W$305:W$316,$D2002))</f>
        <v/>
      </c>
      <c r="X2002" s="47">
        <f>X1984*Settings!$C$13*(INDEX(X$318:X$329,$D2002)+INDEX(X$305:X$316,$D2002))</f>
        <v/>
      </c>
      <c r="Y2002" s="47">
        <f>Y1984*Settings!$C$13*(INDEX(Y$318:Y$329,$D2002)+INDEX(Y$305:Y$316,$D2002))</f>
        <v/>
      </c>
      <c r="Z2002" s="47">
        <f>Z1984*Settings!$C$13*(INDEX(Z$318:Z$329,$D2002)+INDEX(Z$305:Z$316,$D2002))</f>
        <v/>
      </c>
      <c r="AA2002" s="47">
        <f>AA1984*Settings!$C$13*(INDEX(AA$318:AA$329,$D2002)+INDEX(AA$305:AA$316,$D2002))</f>
        <v/>
      </c>
      <c r="AB2002" s="47">
        <f>AB1984*Settings!$C$13*(INDEX(AB$318:AB$329,$D2002)+INDEX(AB$305:AB$316,$D2002))</f>
        <v/>
      </c>
      <c r="AC2002" s="47">
        <f>AC1984*Settings!$C$13*(INDEX(AC$318:AC$329,$D2002)+INDEX(AC$305:AC$316,$D2002))</f>
        <v/>
      </c>
      <c r="AD2002" s="58">
        <f>REVENUE(AD1984,Settings!$C$13,INDEX(AD$318:AD$329,$D2002)+INDEX(AD$305:AD$316,$D2002))</f>
        <v/>
      </c>
      <c r="AF2002" s="11">
        <f>LOWER(Settings!$C$4)&amp;".mit."&amp;$A2002&amp;IF($C2002="","","."&amp;$C2002&amp;"."&amp;$B2002)&amp;IF(INDEX(Variables!$D$5:$D$205,MATCH($A2002,Variables!$A$5:$A$205,0))="","","."&amp;INDEX(Variables!$D$5:$D$205,MATCH($A2002,Variables!$A$5:$A$205,0)))&amp;"."&amp;AF$5</f>
        <v/>
      </c>
      <c r="AG2002" s="46">
        <f>AG1984*Settings!$C$13*(INDEX(AG$318:AG$329,$D2002)+INDEX(AG$305:AG$316,$D2002))</f>
        <v/>
      </c>
      <c r="AH2002" s="47">
        <f>AH1984*Settings!$C$13*(INDEX(AH$318:AH$329,$D2002)+INDEX(AH$305:AH$316,$D2002))</f>
        <v/>
      </c>
      <c r="AI2002" s="47">
        <f>AI1984*Settings!$C$13*(INDEX(AI$318:AI$329,$D2002)+INDEX(AI$305:AI$316,$D2002))</f>
        <v/>
      </c>
      <c r="AJ2002" s="47">
        <f>AJ1984*Settings!$C$13*(INDEX(AJ$318:AJ$329,$D2002)+INDEX(AJ$305:AJ$316,$D2002))</f>
        <v/>
      </c>
      <c r="AK2002" s="47">
        <f>AK1984*Settings!$C$13*(INDEX(AK$318:AK$329,$D2002)+INDEX(AK$305:AK$316,$D2002))</f>
        <v/>
      </c>
      <c r="AL2002" s="47">
        <f>AL1984*Settings!$C$13*(INDEX(AL$318:AL$329,$D2002)+INDEX(AL$305:AL$316,$D2002))</f>
        <v/>
      </c>
      <c r="AM2002" s="47">
        <f>AM1984*Settings!$C$13*(INDEX(AM$318:AM$329,$D2002)+INDEX(AM$305:AM$316,$D2002))</f>
        <v/>
      </c>
      <c r="AN2002" s="47">
        <f>AN1984*Settings!$C$13*(INDEX(AN$318:AN$329,$D2002)+INDEX(AN$305:AN$316,$D2002))</f>
        <v/>
      </c>
      <c r="AO2002" s="47">
        <f>AO1984*Settings!$C$13*(INDEX(AO$318:AO$329,$D2002)+INDEX(AO$305:AO$316,$D2002))</f>
        <v/>
      </c>
      <c r="AP2002" s="47">
        <f>AP1984*Settings!$C$13*(INDEX(AP$318:AP$329,$D2002)+INDEX(AP$305:AP$316,$D2002))</f>
        <v/>
      </c>
      <c r="AQ2002" s="47">
        <f>AQ1984*Settings!$C$13*(INDEX(AQ$318:AQ$329,$D2002)+INDEX(AQ$305:AQ$316,$D2002))</f>
        <v/>
      </c>
      <c r="AR2002" s="47">
        <f>AR1984*Settings!$C$13*(INDEX(AR$318:AR$329,$D2002)+INDEX(AR$305:AR$316,$D2002))</f>
        <v/>
      </c>
      <c r="AS2002" s="47">
        <f>AS1984*Settings!$C$13*(INDEX(AS$318:AS$329,$D2002)+INDEX(AS$305:AS$316,$D2002))</f>
        <v/>
      </c>
      <c r="AT2002" s="47">
        <f>AT1984*Settings!$C$13*(INDEX(AT$318:AT$329,$D2002)+INDEX(AT$305:AT$316,$D2002))</f>
        <v/>
      </c>
      <c r="AU2002" s="47">
        <f>AU1984*Settings!$C$13*(INDEX(AU$318:AU$329,$D2002)+INDEX(AU$305:AU$316,$D2002))</f>
        <v/>
      </c>
      <c r="AV2002" s="47">
        <f>AV1984*Settings!$C$13*(INDEX(AV$318:AV$329,$D2002)+INDEX(AV$305:AV$316,$D2002))</f>
        <v/>
      </c>
      <c r="AW2002" s="47">
        <f>AW1984*Settings!$C$13*(INDEX(AW$318:AW$329,$D2002)+INDEX(AW$305:AW$316,$D2002))</f>
        <v/>
      </c>
      <c r="AX2002" s="47">
        <f>AX1984*Settings!$C$13*(INDEX(AX$318:AX$329,$D2002)+INDEX(AX$305:AX$316,$D2002))</f>
        <v/>
      </c>
      <c r="AY2002" s="58">
        <f>REVENUE(AY1984,Settings!$C$13,INDEX(AY$318:AY$329,$D2002)+INDEX(AY$305:AY$316,$D2002))</f>
        <v/>
      </c>
    </row>
    <row r="2003" hidden="1" outlineLevel="2">
      <c r="A2003" s="14" t="inlineStr">
        <is>
          <t>rtx</t>
        </is>
      </c>
      <c r="B2003" s="14" t="inlineStr">
        <is>
          <t>bio</t>
        </is>
      </c>
      <c r="C2003" s="14" t="inlineStr">
        <is>
          <t>ftr</t>
        </is>
      </c>
      <c r="D2003" s="37">
        <f>INDEX(Inputs!$R$5:$R$132,MATCH($B2003&amp;"|"&amp;$C2003,Inputs!$A$5:$A$132,0))</f>
        <v/>
      </c>
      <c r="E2003" s="36" t="n"/>
      <c r="F2003" s="36" t="n"/>
      <c r="G2003" s="36" t="n"/>
      <c r="H2003" s="14">
        <f>INDEX(Variables!$B$5:$B$205,MATCH($A2003,Variables!$A$5:$A$205,0))&amp;IF($C2003="",""," | "&amp;INDEX(Mapping!$B$5:$B$26,MATCH($C2003,Mapping!$A$5:$A$26,0))&amp;" | "&amp;INDEX(Mapping!$B$30:$B$46,MATCH($B2003,Mapping!$A$30:$A$46,0)))</f>
        <v/>
      </c>
      <c r="I2003" s="14">
        <f>INDEX(Variables!$C$5:$C$205,MATCH($A2003,Variables!$A$5:$A$205,0))</f>
        <v/>
      </c>
      <c r="J2003" s="14">
        <f>INDEX(Variables!$E$5:$E$205,MATCH($A2003,Variables!$A$5:$A$205,0))</f>
        <v/>
      </c>
      <c r="K2003" s="11">
        <f>LOWER(Settings!$C$4)&amp;".mit."&amp;$A2003&amp;IF($C2003="","","."&amp;$C2003&amp;"."&amp;$B2003)&amp;IF(INDEX(Variables!$D$5:$D$205,MATCH($A2003,Variables!$A$5:$A$205,0))="","","."&amp;INDEX(Variables!$D$5:$D$205,MATCH($A2003,Variables!$A$5:$A$205,0)))&amp;"."&amp;K$5</f>
        <v/>
      </c>
      <c r="L2003" s="46">
        <f>L1985*Settings!$C$13*(INDEX(L$318:L$329,$D2003)+INDEX(L$305:L$316,$D2003))</f>
        <v/>
      </c>
      <c r="M2003" s="47">
        <f>M1985*Settings!$C$13*(INDEX(M$318:M$329,$D2003)+INDEX(M$305:M$316,$D2003))</f>
        <v/>
      </c>
      <c r="N2003" s="47">
        <f>N1985*Settings!$C$13*(INDEX(N$318:N$329,$D2003)+INDEX(N$305:N$316,$D2003))</f>
        <v/>
      </c>
      <c r="O2003" s="47">
        <f>O1985*Settings!$C$13*(INDEX(O$318:O$329,$D2003)+INDEX(O$305:O$316,$D2003))</f>
        <v/>
      </c>
      <c r="P2003" s="47">
        <f>P1985*Settings!$C$13*(INDEX(P$318:P$329,$D2003)+INDEX(P$305:P$316,$D2003))</f>
        <v/>
      </c>
      <c r="Q2003" s="47">
        <f>Q1985*Settings!$C$13*(INDEX(Q$318:Q$329,$D2003)+INDEX(Q$305:Q$316,$D2003))</f>
        <v/>
      </c>
      <c r="R2003" s="47">
        <f>R1985*Settings!$C$13*(INDEX(R$318:R$329,$D2003)+INDEX(R$305:R$316,$D2003))</f>
        <v/>
      </c>
      <c r="S2003" s="47">
        <f>S1985*Settings!$C$13*(INDEX(S$318:S$329,$D2003)+INDEX(S$305:S$316,$D2003))</f>
        <v/>
      </c>
      <c r="T2003" s="47">
        <f>T1985*Settings!$C$13*(INDEX(T$318:T$329,$D2003)+INDEX(T$305:T$316,$D2003))</f>
        <v/>
      </c>
      <c r="U2003" s="47">
        <f>U1985*Settings!$C$13*(INDEX(U$318:U$329,$D2003)+INDEX(U$305:U$316,$D2003))</f>
        <v/>
      </c>
      <c r="V2003" s="47">
        <f>V1985*Settings!$C$13*(INDEX(V$318:V$329,$D2003)+INDEX(V$305:V$316,$D2003))</f>
        <v/>
      </c>
      <c r="W2003" s="47">
        <f>W1985*Settings!$C$13*(INDEX(W$318:W$329,$D2003)+INDEX(W$305:W$316,$D2003))</f>
        <v/>
      </c>
      <c r="X2003" s="47">
        <f>X1985*Settings!$C$13*(INDEX(X$318:X$329,$D2003)+INDEX(X$305:X$316,$D2003))</f>
        <v/>
      </c>
      <c r="Y2003" s="47">
        <f>Y1985*Settings!$C$13*(INDEX(Y$318:Y$329,$D2003)+INDEX(Y$305:Y$316,$D2003))</f>
        <v/>
      </c>
      <c r="Z2003" s="47">
        <f>Z1985*Settings!$C$13*(INDEX(Z$318:Z$329,$D2003)+INDEX(Z$305:Z$316,$D2003))</f>
        <v/>
      </c>
      <c r="AA2003" s="47">
        <f>AA1985*Settings!$C$13*(INDEX(AA$318:AA$329,$D2003)+INDEX(AA$305:AA$316,$D2003))</f>
        <v/>
      </c>
      <c r="AB2003" s="47">
        <f>AB1985*Settings!$C$13*(INDEX(AB$318:AB$329,$D2003)+INDEX(AB$305:AB$316,$D2003))</f>
        <v/>
      </c>
      <c r="AC2003" s="47">
        <f>AC1985*Settings!$C$13*(INDEX(AC$318:AC$329,$D2003)+INDEX(AC$305:AC$316,$D2003))</f>
        <v/>
      </c>
      <c r="AD2003" s="58">
        <f>REVENUE(AD1985,Settings!$C$13,INDEX(AD$318:AD$329,$D2003)+INDEX(AD$305:AD$316,$D2003))</f>
        <v/>
      </c>
      <c r="AF2003" s="11">
        <f>LOWER(Settings!$C$4)&amp;".mit."&amp;$A2003&amp;IF($C2003="","","."&amp;$C2003&amp;"."&amp;$B2003)&amp;IF(INDEX(Variables!$D$5:$D$205,MATCH($A2003,Variables!$A$5:$A$205,0))="","","."&amp;INDEX(Variables!$D$5:$D$205,MATCH($A2003,Variables!$A$5:$A$205,0)))&amp;"."&amp;AF$5</f>
        <v/>
      </c>
      <c r="AG2003" s="46">
        <f>AG1985*Settings!$C$13*(INDEX(AG$318:AG$329,$D2003)+INDEX(AG$305:AG$316,$D2003))</f>
        <v/>
      </c>
      <c r="AH2003" s="47">
        <f>AH1985*Settings!$C$13*(INDEX(AH$318:AH$329,$D2003)+INDEX(AH$305:AH$316,$D2003))</f>
        <v/>
      </c>
      <c r="AI2003" s="47">
        <f>AI1985*Settings!$C$13*(INDEX(AI$318:AI$329,$D2003)+INDEX(AI$305:AI$316,$D2003))</f>
        <v/>
      </c>
      <c r="AJ2003" s="47">
        <f>AJ1985*Settings!$C$13*(INDEX(AJ$318:AJ$329,$D2003)+INDEX(AJ$305:AJ$316,$D2003))</f>
        <v/>
      </c>
      <c r="AK2003" s="47">
        <f>AK1985*Settings!$C$13*(INDEX(AK$318:AK$329,$D2003)+INDEX(AK$305:AK$316,$D2003))</f>
        <v/>
      </c>
      <c r="AL2003" s="47">
        <f>AL1985*Settings!$C$13*(INDEX(AL$318:AL$329,$D2003)+INDEX(AL$305:AL$316,$D2003))</f>
        <v/>
      </c>
      <c r="AM2003" s="47">
        <f>AM1985*Settings!$C$13*(INDEX(AM$318:AM$329,$D2003)+INDEX(AM$305:AM$316,$D2003))</f>
        <v/>
      </c>
      <c r="AN2003" s="47">
        <f>AN1985*Settings!$C$13*(INDEX(AN$318:AN$329,$D2003)+INDEX(AN$305:AN$316,$D2003))</f>
        <v/>
      </c>
      <c r="AO2003" s="47">
        <f>AO1985*Settings!$C$13*(INDEX(AO$318:AO$329,$D2003)+INDEX(AO$305:AO$316,$D2003))</f>
        <v/>
      </c>
      <c r="AP2003" s="47">
        <f>AP1985*Settings!$C$13*(INDEX(AP$318:AP$329,$D2003)+INDEX(AP$305:AP$316,$D2003))</f>
        <v/>
      </c>
      <c r="AQ2003" s="47">
        <f>AQ1985*Settings!$C$13*(INDEX(AQ$318:AQ$329,$D2003)+INDEX(AQ$305:AQ$316,$D2003))</f>
        <v/>
      </c>
      <c r="AR2003" s="47">
        <f>AR1985*Settings!$C$13*(INDEX(AR$318:AR$329,$D2003)+INDEX(AR$305:AR$316,$D2003))</f>
        <v/>
      </c>
      <c r="AS2003" s="47">
        <f>AS1985*Settings!$C$13*(INDEX(AS$318:AS$329,$D2003)+INDEX(AS$305:AS$316,$D2003))</f>
        <v/>
      </c>
      <c r="AT2003" s="47">
        <f>AT1985*Settings!$C$13*(INDEX(AT$318:AT$329,$D2003)+INDEX(AT$305:AT$316,$D2003))</f>
        <v/>
      </c>
      <c r="AU2003" s="47">
        <f>AU1985*Settings!$C$13*(INDEX(AU$318:AU$329,$D2003)+INDEX(AU$305:AU$316,$D2003))</f>
        <v/>
      </c>
      <c r="AV2003" s="47">
        <f>AV1985*Settings!$C$13*(INDEX(AV$318:AV$329,$D2003)+INDEX(AV$305:AV$316,$D2003))</f>
        <v/>
      </c>
      <c r="AW2003" s="47">
        <f>AW1985*Settings!$C$13*(INDEX(AW$318:AW$329,$D2003)+INDEX(AW$305:AW$316,$D2003))</f>
        <v/>
      </c>
      <c r="AX2003" s="47">
        <f>AX1985*Settings!$C$13*(INDEX(AX$318:AX$329,$D2003)+INDEX(AX$305:AX$316,$D2003))</f>
        <v/>
      </c>
      <c r="AY2003" s="58">
        <f>REVENUE(AY1985,Settings!$C$13,INDEX(AY$318:AY$329,$D2003)+INDEX(AY$305:AY$316,$D2003))</f>
        <v/>
      </c>
    </row>
    <row r="2004" hidden="1" outlineLevel="2"/>
    <row r="2005" hidden="1" outlineLevel="2">
      <c r="A2005" s="14" t="inlineStr">
        <is>
          <t>rsub</t>
        </is>
      </c>
      <c r="B2005" s="14" t="inlineStr">
        <is>
          <t>coa</t>
        </is>
      </c>
      <c r="C2005" s="14" t="inlineStr">
        <is>
          <t>ftr</t>
        </is>
      </c>
      <c r="D2005" s="37">
        <f>INDEX(Inputs!$R$5:$R$132,MATCH($B2005&amp;"|"&amp;$C2005,Inputs!$A$5:$A$132,0))</f>
        <v/>
      </c>
      <c r="E2005" s="36" t="n"/>
      <c r="F2005" s="36" t="n"/>
      <c r="G2005" s="36" t="n"/>
      <c r="H2005" s="14">
        <f>INDEX(Variables!$B$5:$B$205,MATCH($A2005,Variables!$A$5:$A$205,0))&amp;IF($C2005="",""," | "&amp;INDEX(Mapping!$B$5:$B$26,MATCH($C2005,Mapping!$A$5:$A$26,0))&amp;" | "&amp;INDEX(Mapping!$B$30:$B$46,MATCH($B2005,Mapping!$A$30:$A$46,0)))</f>
        <v/>
      </c>
      <c r="I2005" s="14">
        <f>INDEX(Variables!$C$5:$C$205,MATCH($A2005,Variables!$A$5:$A$205,0))</f>
        <v/>
      </c>
      <c r="J2005" s="14">
        <f>INDEX(Variables!$E$5:$E$205,MATCH($A2005,Variables!$A$5:$A$205,0))</f>
        <v/>
      </c>
      <c r="K2005" s="11">
        <f>LOWER(Settings!$C$4)&amp;".mit."&amp;$A2005&amp;IF($C2005="","","."&amp;$C2005&amp;"."&amp;$B2005)&amp;IF(INDEX(Variables!$D$5:$D$205,MATCH($A2005,Variables!$A$5:$A$205,0))="","","."&amp;INDEX(Variables!$D$5:$D$205,MATCH($A2005,Variables!$A$5:$A$205,0)))&amp;"."&amp;K$5</f>
        <v/>
      </c>
      <c r="L2005" s="46">
        <f>L1978*Settings!$C$13*(INDEX(L$331:L$342,$D2005))</f>
        <v/>
      </c>
      <c r="M2005" s="47">
        <f>M1978*Settings!$C$13*(INDEX(M$331:M$342,$D2005))</f>
        <v/>
      </c>
      <c r="N2005" s="47">
        <f>N1978*Settings!$C$13*(INDEX(N$331:N$342,$D2005))</f>
        <v/>
      </c>
      <c r="O2005" s="47">
        <f>O1978*Settings!$C$13*(INDEX(O$331:O$342,$D2005))</f>
        <v/>
      </c>
      <c r="P2005" s="47">
        <f>P1978*Settings!$C$13*(INDEX(P$331:P$342,$D2005))</f>
        <v/>
      </c>
      <c r="Q2005" s="47">
        <f>Q1978*Settings!$C$13*(INDEX(Q$331:Q$342,$D2005))</f>
        <v/>
      </c>
      <c r="R2005" s="47">
        <f>R1978*Settings!$C$13*(INDEX(R$331:R$342,$D2005))</f>
        <v/>
      </c>
      <c r="S2005" s="47">
        <f>S1978*Settings!$C$13*(INDEX(S$331:S$342,$D2005))</f>
        <v/>
      </c>
      <c r="T2005" s="47">
        <f>T1978*Settings!$C$13*(INDEX(T$331:T$342,$D2005))</f>
        <v/>
      </c>
      <c r="U2005" s="47">
        <f>U1978*Settings!$C$13*(INDEX(U$331:U$342,$D2005))</f>
        <v/>
      </c>
      <c r="V2005" s="47">
        <f>V1978*Settings!$C$13*(INDEX(V$331:V$342,$D2005))</f>
        <v/>
      </c>
      <c r="W2005" s="47">
        <f>W1978*Settings!$C$13*(INDEX(W$331:W$342,$D2005))</f>
        <v/>
      </c>
      <c r="X2005" s="47">
        <f>X1978*Settings!$C$13*(INDEX(X$331:X$342,$D2005))</f>
        <v/>
      </c>
      <c r="Y2005" s="47">
        <f>Y1978*Settings!$C$13*(INDEX(Y$331:Y$342,$D2005))</f>
        <v/>
      </c>
      <c r="Z2005" s="47">
        <f>Z1978*Settings!$C$13*(INDEX(Z$331:Z$342,$D2005))</f>
        <v/>
      </c>
      <c r="AA2005" s="47">
        <f>AA1978*Settings!$C$13*(INDEX(AA$331:AA$342,$D2005))</f>
        <v/>
      </c>
      <c r="AB2005" s="47">
        <f>AB1978*Settings!$C$13*(INDEX(AB$331:AB$342,$D2005))</f>
        <v/>
      </c>
      <c r="AC2005" s="47">
        <f>AC1978*Settings!$C$13*(INDEX(AC$331:AC$342,$D2005))</f>
        <v/>
      </c>
      <c r="AD2005" s="58">
        <f>REVENUE(AD1978,Settings!$C$13,INDEX(AD$331:AD$342,$D2005))</f>
        <v/>
      </c>
      <c r="AF2005" s="11">
        <f>LOWER(Settings!$C$4)&amp;".mit."&amp;$A2005&amp;IF($C2005="","","."&amp;$C2005&amp;"."&amp;$B2005)&amp;IF(INDEX(Variables!$D$5:$D$205,MATCH($A2005,Variables!$A$5:$A$205,0))="","","."&amp;INDEX(Variables!$D$5:$D$205,MATCH($A2005,Variables!$A$5:$A$205,0)))&amp;"."&amp;AF$5</f>
        <v/>
      </c>
      <c r="AG2005" s="46">
        <f>AG1978*Settings!$C$13*(INDEX(AG$331:AG$342,$D2005))</f>
        <v/>
      </c>
      <c r="AH2005" s="47">
        <f>AH1978*Settings!$C$13*(INDEX(AH$331:AH$342,$D2005))</f>
        <v/>
      </c>
      <c r="AI2005" s="47">
        <f>AI1978*Settings!$C$13*(INDEX(AI$331:AI$342,$D2005))</f>
        <v/>
      </c>
      <c r="AJ2005" s="47">
        <f>AJ1978*Settings!$C$13*(INDEX(AJ$331:AJ$342,$D2005))</f>
        <v/>
      </c>
      <c r="AK2005" s="47">
        <f>AK1978*Settings!$C$13*(INDEX(AK$331:AK$342,$D2005))</f>
        <v/>
      </c>
      <c r="AL2005" s="47">
        <f>AL1978*Settings!$C$13*(INDEX(AL$331:AL$342,$D2005))</f>
        <v/>
      </c>
      <c r="AM2005" s="47">
        <f>AM1978*Settings!$C$13*(INDEX(AM$331:AM$342,$D2005))</f>
        <v/>
      </c>
      <c r="AN2005" s="47">
        <f>AN1978*Settings!$C$13*(INDEX(AN$331:AN$342,$D2005))</f>
        <v/>
      </c>
      <c r="AO2005" s="47">
        <f>AO1978*Settings!$C$13*(INDEX(AO$331:AO$342,$D2005))</f>
        <v/>
      </c>
      <c r="AP2005" s="47">
        <f>AP1978*Settings!$C$13*(INDEX(AP$331:AP$342,$D2005))</f>
        <v/>
      </c>
      <c r="AQ2005" s="47">
        <f>AQ1978*Settings!$C$13*(INDEX(AQ$331:AQ$342,$D2005))</f>
        <v/>
      </c>
      <c r="AR2005" s="47">
        <f>AR1978*Settings!$C$13*(INDEX(AR$331:AR$342,$D2005))</f>
        <v/>
      </c>
      <c r="AS2005" s="47">
        <f>AS1978*Settings!$C$13*(INDEX(AS$331:AS$342,$D2005))</f>
        <v/>
      </c>
      <c r="AT2005" s="47">
        <f>AT1978*Settings!$C$13*(INDEX(AT$331:AT$342,$D2005))</f>
        <v/>
      </c>
      <c r="AU2005" s="47">
        <f>AU1978*Settings!$C$13*(INDEX(AU$331:AU$342,$D2005))</f>
        <v/>
      </c>
      <c r="AV2005" s="47">
        <f>AV1978*Settings!$C$13*(INDEX(AV$331:AV$342,$D2005))</f>
        <v/>
      </c>
      <c r="AW2005" s="47">
        <f>AW1978*Settings!$C$13*(INDEX(AW$331:AW$342,$D2005))</f>
        <v/>
      </c>
      <c r="AX2005" s="47">
        <f>AX1978*Settings!$C$13*(INDEX(AX$331:AX$342,$D2005))</f>
        <v/>
      </c>
      <c r="AY2005" s="58">
        <f>REVENUE(AY1978,Settings!$C$13,INDEX(AY$331:AY$342,$D2005))</f>
        <v/>
      </c>
    </row>
    <row r="2006" hidden="1" outlineLevel="2">
      <c r="A2006" s="14" t="inlineStr">
        <is>
          <t>rsub</t>
        </is>
      </c>
      <c r="B2006" s="14" t="inlineStr">
        <is>
          <t>nga</t>
        </is>
      </c>
      <c r="C2006" s="14" t="inlineStr">
        <is>
          <t>ftr</t>
        </is>
      </c>
      <c r="D2006" s="37">
        <f>INDEX(Inputs!$R$5:$R$132,MATCH($B2006&amp;"|"&amp;$C2006,Inputs!$A$5:$A$132,0))</f>
        <v/>
      </c>
      <c r="E2006" s="36" t="n"/>
      <c r="F2006" s="36" t="n"/>
      <c r="G2006" s="36" t="n"/>
      <c r="H2006" s="14">
        <f>INDEX(Variables!$B$5:$B$205,MATCH($A2006,Variables!$A$5:$A$205,0))&amp;IF($C2006="",""," | "&amp;INDEX(Mapping!$B$5:$B$26,MATCH($C2006,Mapping!$A$5:$A$26,0))&amp;" | "&amp;INDEX(Mapping!$B$30:$B$46,MATCH($B2006,Mapping!$A$30:$A$46,0)))</f>
        <v/>
      </c>
      <c r="I2006" s="14">
        <f>INDEX(Variables!$C$5:$C$205,MATCH($A2006,Variables!$A$5:$A$205,0))</f>
        <v/>
      </c>
      <c r="J2006" s="14">
        <f>INDEX(Variables!$E$5:$E$205,MATCH($A2006,Variables!$A$5:$A$205,0))</f>
        <v/>
      </c>
      <c r="K2006" s="11">
        <f>LOWER(Settings!$C$4)&amp;".mit."&amp;$A2006&amp;IF($C2006="","","."&amp;$C2006&amp;"."&amp;$B2006)&amp;IF(INDEX(Variables!$D$5:$D$205,MATCH($A2006,Variables!$A$5:$A$205,0))="","","."&amp;INDEX(Variables!$D$5:$D$205,MATCH($A2006,Variables!$A$5:$A$205,0)))&amp;"."&amp;K$5</f>
        <v/>
      </c>
      <c r="L2006" s="46">
        <f>L1979*Settings!$C$13*(INDEX(L$331:L$342,$D2006))</f>
        <v/>
      </c>
      <c r="M2006" s="47">
        <f>M1979*Settings!$C$13*(INDEX(M$331:M$342,$D2006))</f>
        <v/>
      </c>
      <c r="N2006" s="47">
        <f>N1979*Settings!$C$13*(INDEX(N$331:N$342,$D2006))</f>
        <v/>
      </c>
      <c r="O2006" s="47">
        <f>O1979*Settings!$C$13*(INDEX(O$331:O$342,$D2006))</f>
        <v/>
      </c>
      <c r="P2006" s="47">
        <f>P1979*Settings!$C$13*(INDEX(P$331:P$342,$D2006))</f>
        <v/>
      </c>
      <c r="Q2006" s="47">
        <f>Q1979*Settings!$C$13*(INDEX(Q$331:Q$342,$D2006))</f>
        <v/>
      </c>
      <c r="R2006" s="47">
        <f>R1979*Settings!$C$13*(INDEX(R$331:R$342,$D2006))</f>
        <v/>
      </c>
      <c r="S2006" s="47">
        <f>S1979*Settings!$C$13*(INDEX(S$331:S$342,$D2006))</f>
        <v/>
      </c>
      <c r="T2006" s="47">
        <f>T1979*Settings!$C$13*(INDEX(T$331:T$342,$D2006))</f>
        <v/>
      </c>
      <c r="U2006" s="47">
        <f>U1979*Settings!$C$13*(INDEX(U$331:U$342,$D2006))</f>
        <v/>
      </c>
      <c r="V2006" s="47">
        <f>V1979*Settings!$C$13*(INDEX(V$331:V$342,$D2006))</f>
        <v/>
      </c>
      <c r="W2006" s="47">
        <f>W1979*Settings!$C$13*(INDEX(W$331:W$342,$D2006))</f>
        <v/>
      </c>
      <c r="X2006" s="47">
        <f>X1979*Settings!$C$13*(INDEX(X$331:X$342,$D2006))</f>
        <v/>
      </c>
      <c r="Y2006" s="47">
        <f>Y1979*Settings!$C$13*(INDEX(Y$331:Y$342,$D2006))</f>
        <v/>
      </c>
      <c r="Z2006" s="47">
        <f>Z1979*Settings!$C$13*(INDEX(Z$331:Z$342,$D2006))</f>
        <v/>
      </c>
      <c r="AA2006" s="47">
        <f>AA1979*Settings!$C$13*(INDEX(AA$331:AA$342,$D2006))</f>
        <v/>
      </c>
      <c r="AB2006" s="47">
        <f>AB1979*Settings!$C$13*(INDEX(AB$331:AB$342,$D2006))</f>
        <v/>
      </c>
      <c r="AC2006" s="47">
        <f>AC1979*Settings!$C$13*(INDEX(AC$331:AC$342,$D2006))</f>
        <v/>
      </c>
      <c r="AD2006" s="58">
        <f>REVENUE(AD1979,Settings!$C$13,INDEX(AD$331:AD$342,$D2006))</f>
        <v/>
      </c>
      <c r="AF2006" s="11">
        <f>LOWER(Settings!$C$4)&amp;".mit."&amp;$A2006&amp;IF($C2006="","","."&amp;$C2006&amp;"."&amp;$B2006)&amp;IF(INDEX(Variables!$D$5:$D$205,MATCH($A2006,Variables!$A$5:$A$205,0))="","","."&amp;INDEX(Variables!$D$5:$D$205,MATCH($A2006,Variables!$A$5:$A$205,0)))&amp;"."&amp;AF$5</f>
        <v/>
      </c>
      <c r="AG2006" s="46">
        <f>AG1979*Settings!$C$13*(INDEX(AG$331:AG$342,$D2006))</f>
        <v/>
      </c>
      <c r="AH2006" s="47">
        <f>AH1979*Settings!$C$13*(INDEX(AH$331:AH$342,$D2006))</f>
        <v/>
      </c>
      <c r="AI2006" s="47">
        <f>AI1979*Settings!$C$13*(INDEX(AI$331:AI$342,$D2006))</f>
        <v/>
      </c>
      <c r="AJ2006" s="47">
        <f>AJ1979*Settings!$C$13*(INDEX(AJ$331:AJ$342,$D2006))</f>
        <v/>
      </c>
      <c r="AK2006" s="47">
        <f>AK1979*Settings!$C$13*(INDEX(AK$331:AK$342,$D2006))</f>
        <v/>
      </c>
      <c r="AL2006" s="47">
        <f>AL1979*Settings!$C$13*(INDEX(AL$331:AL$342,$D2006))</f>
        <v/>
      </c>
      <c r="AM2006" s="47">
        <f>AM1979*Settings!$C$13*(INDEX(AM$331:AM$342,$D2006))</f>
        <v/>
      </c>
      <c r="AN2006" s="47">
        <f>AN1979*Settings!$C$13*(INDEX(AN$331:AN$342,$D2006))</f>
        <v/>
      </c>
      <c r="AO2006" s="47">
        <f>AO1979*Settings!$C$13*(INDEX(AO$331:AO$342,$D2006))</f>
        <v/>
      </c>
      <c r="AP2006" s="47">
        <f>AP1979*Settings!$C$13*(INDEX(AP$331:AP$342,$D2006))</f>
        <v/>
      </c>
      <c r="AQ2006" s="47">
        <f>AQ1979*Settings!$C$13*(INDEX(AQ$331:AQ$342,$D2006))</f>
        <v/>
      </c>
      <c r="AR2006" s="47">
        <f>AR1979*Settings!$C$13*(INDEX(AR$331:AR$342,$D2006))</f>
        <v/>
      </c>
      <c r="AS2006" s="47">
        <f>AS1979*Settings!$C$13*(INDEX(AS$331:AS$342,$D2006))</f>
        <v/>
      </c>
      <c r="AT2006" s="47">
        <f>AT1979*Settings!$C$13*(INDEX(AT$331:AT$342,$D2006))</f>
        <v/>
      </c>
      <c r="AU2006" s="47">
        <f>AU1979*Settings!$C$13*(INDEX(AU$331:AU$342,$D2006))</f>
        <v/>
      </c>
      <c r="AV2006" s="47">
        <f>AV1979*Settings!$C$13*(INDEX(AV$331:AV$342,$D2006))</f>
        <v/>
      </c>
      <c r="AW2006" s="47">
        <f>AW1979*Settings!$C$13*(INDEX(AW$331:AW$342,$D2006))</f>
        <v/>
      </c>
      <c r="AX2006" s="47">
        <f>AX1979*Settings!$C$13*(INDEX(AX$331:AX$342,$D2006))</f>
        <v/>
      </c>
      <c r="AY2006" s="58">
        <f>REVENUE(AY1979,Settings!$C$13,INDEX(AY$331:AY$342,$D2006))</f>
        <v/>
      </c>
    </row>
    <row r="2007" hidden="1" outlineLevel="2">
      <c r="A2007" s="14" t="inlineStr">
        <is>
          <t>rsub</t>
        </is>
      </c>
      <c r="B2007" s="14" t="inlineStr">
        <is>
          <t>gso</t>
        </is>
      </c>
      <c r="C2007" s="14" t="inlineStr">
        <is>
          <t>ftr</t>
        </is>
      </c>
      <c r="D2007" s="37">
        <f>INDEX(Inputs!$R$5:$R$132,MATCH($B2007&amp;"|"&amp;$C2007,Inputs!$A$5:$A$132,0))</f>
        <v/>
      </c>
      <c r="E2007" s="36" t="n"/>
      <c r="F2007" s="36" t="n"/>
      <c r="G2007" s="36" t="n"/>
      <c r="H2007" s="14">
        <f>INDEX(Variables!$B$5:$B$205,MATCH($A2007,Variables!$A$5:$A$205,0))&amp;IF($C2007="",""," | "&amp;INDEX(Mapping!$B$5:$B$26,MATCH($C2007,Mapping!$A$5:$A$26,0))&amp;" | "&amp;INDEX(Mapping!$B$30:$B$46,MATCH($B2007,Mapping!$A$30:$A$46,0)))</f>
        <v/>
      </c>
      <c r="I2007" s="14">
        <f>INDEX(Variables!$C$5:$C$205,MATCH($A2007,Variables!$A$5:$A$205,0))</f>
        <v/>
      </c>
      <c r="J2007" s="14">
        <f>INDEX(Variables!$E$5:$E$205,MATCH($A2007,Variables!$A$5:$A$205,0))</f>
        <v/>
      </c>
      <c r="K2007" s="11">
        <f>LOWER(Settings!$C$4)&amp;".mit."&amp;$A2007&amp;IF($C2007="","","."&amp;$C2007&amp;"."&amp;$B2007)&amp;IF(INDEX(Variables!$D$5:$D$205,MATCH($A2007,Variables!$A$5:$A$205,0))="","","."&amp;INDEX(Variables!$D$5:$D$205,MATCH($A2007,Variables!$A$5:$A$205,0)))&amp;"."&amp;K$5</f>
        <v/>
      </c>
      <c r="L2007" s="46">
        <f>L1980*Settings!$C$13*(INDEX(L$331:L$342,$D2007))</f>
        <v/>
      </c>
      <c r="M2007" s="47">
        <f>M1980*Settings!$C$13*(INDEX(M$331:M$342,$D2007))</f>
        <v/>
      </c>
      <c r="N2007" s="47">
        <f>N1980*Settings!$C$13*(INDEX(N$331:N$342,$D2007))</f>
        <v/>
      </c>
      <c r="O2007" s="47">
        <f>O1980*Settings!$C$13*(INDEX(O$331:O$342,$D2007))</f>
        <v/>
      </c>
      <c r="P2007" s="47">
        <f>P1980*Settings!$C$13*(INDEX(P$331:P$342,$D2007))</f>
        <v/>
      </c>
      <c r="Q2007" s="47">
        <f>Q1980*Settings!$C$13*(INDEX(Q$331:Q$342,$D2007))</f>
        <v/>
      </c>
      <c r="R2007" s="47">
        <f>R1980*Settings!$C$13*(INDEX(R$331:R$342,$D2007))</f>
        <v/>
      </c>
      <c r="S2007" s="47">
        <f>S1980*Settings!$C$13*(INDEX(S$331:S$342,$D2007))</f>
        <v/>
      </c>
      <c r="T2007" s="47">
        <f>T1980*Settings!$C$13*(INDEX(T$331:T$342,$D2007))</f>
        <v/>
      </c>
      <c r="U2007" s="47">
        <f>U1980*Settings!$C$13*(INDEX(U$331:U$342,$D2007))</f>
        <v/>
      </c>
      <c r="V2007" s="47">
        <f>V1980*Settings!$C$13*(INDEX(V$331:V$342,$D2007))</f>
        <v/>
      </c>
      <c r="W2007" s="47">
        <f>W1980*Settings!$C$13*(INDEX(W$331:W$342,$D2007))</f>
        <v/>
      </c>
      <c r="X2007" s="47">
        <f>X1980*Settings!$C$13*(INDEX(X$331:X$342,$D2007))</f>
        <v/>
      </c>
      <c r="Y2007" s="47">
        <f>Y1980*Settings!$C$13*(INDEX(Y$331:Y$342,$D2007))</f>
        <v/>
      </c>
      <c r="Z2007" s="47">
        <f>Z1980*Settings!$C$13*(INDEX(Z$331:Z$342,$D2007))</f>
        <v/>
      </c>
      <c r="AA2007" s="47">
        <f>AA1980*Settings!$C$13*(INDEX(AA$331:AA$342,$D2007))</f>
        <v/>
      </c>
      <c r="AB2007" s="47">
        <f>AB1980*Settings!$C$13*(INDEX(AB$331:AB$342,$D2007))</f>
        <v/>
      </c>
      <c r="AC2007" s="47">
        <f>AC1980*Settings!$C$13*(INDEX(AC$331:AC$342,$D2007))</f>
        <v/>
      </c>
      <c r="AD2007" s="58">
        <f>REVENUE(AD1980,Settings!$C$13,INDEX(AD$331:AD$342,$D2007))</f>
        <v/>
      </c>
      <c r="AF2007" s="11">
        <f>LOWER(Settings!$C$4)&amp;".mit."&amp;$A2007&amp;IF($C2007="","","."&amp;$C2007&amp;"."&amp;$B2007)&amp;IF(INDEX(Variables!$D$5:$D$205,MATCH($A2007,Variables!$A$5:$A$205,0))="","","."&amp;INDEX(Variables!$D$5:$D$205,MATCH($A2007,Variables!$A$5:$A$205,0)))&amp;"."&amp;AF$5</f>
        <v/>
      </c>
      <c r="AG2007" s="46">
        <f>AG1980*Settings!$C$13*(INDEX(AG$331:AG$342,$D2007))</f>
        <v/>
      </c>
      <c r="AH2007" s="47">
        <f>AH1980*Settings!$C$13*(INDEX(AH$331:AH$342,$D2007))</f>
        <v/>
      </c>
      <c r="AI2007" s="47">
        <f>AI1980*Settings!$C$13*(INDEX(AI$331:AI$342,$D2007))</f>
        <v/>
      </c>
      <c r="AJ2007" s="47">
        <f>AJ1980*Settings!$C$13*(INDEX(AJ$331:AJ$342,$D2007))</f>
        <v/>
      </c>
      <c r="AK2007" s="47">
        <f>AK1980*Settings!$C$13*(INDEX(AK$331:AK$342,$D2007))</f>
        <v/>
      </c>
      <c r="AL2007" s="47">
        <f>AL1980*Settings!$C$13*(INDEX(AL$331:AL$342,$D2007))</f>
        <v/>
      </c>
      <c r="AM2007" s="47">
        <f>AM1980*Settings!$C$13*(INDEX(AM$331:AM$342,$D2007))</f>
        <v/>
      </c>
      <c r="AN2007" s="47">
        <f>AN1980*Settings!$C$13*(INDEX(AN$331:AN$342,$D2007))</f>
        <v/>
      </c>
      <c r="AO2007" s="47">
        <f>AO1980*Settings!$C$13*(INDEX(AO$331:AO$342,$D2007))</f>
        <v/>
      </c>
      <c r="AP2007" s="47">
        <f>AP1980*Settings!$C$13*(INDEX(AP$331:AP$342,$D2007))</f>
        <v/>
      </c>
      <c r="AQ2007" s="47">
        <f>AQ1980*Settings!$C$13*(INDEX(AQ$331:AQ$342,$D2007))</f>
        <v/>
      </c>
      <c r="AR2007" s="47">
        <f>AR1980*Settings!$C$13*(INDEX(AR$331:AR$342,$D2007))</f>
        <v/>
      </c>
      <c r="AS2007" s="47">
        <f>AS1980*Settings!$C$13*(INDEX(AS$331:AS$342,$D2007))</f>
        <v/>
      </c>
      <c r="AT2007" s="47">
        <f>AT1980*Settings!$C$13*(INDEX(AT$331:AT$342,$D2007))</f>
        <v/>
      </c>
      <c r="AU2007" s="47">
        <f>AU1980*Settings!$C$13*(INDEX(AU$331:AU$342,$D2007))</f>
        <v/>
      </c>
      <c r="AV2007" s="47">
        <f>AV1980*Settings!$C$13*(INDEX(AV$331:AV$342,$D2007))</f>
        <v/>
      </c>
      <c r="AW2007" s="47">
        <f>AW1980*Settings!$C$13*(INDEX(AW$331:AW$342,$D2007))</f>
        <v/>
      </c>
      <c r="AX2007" s="47">
        <f>AX1980*Settings!$C$13*(INDEX(AX$331:AX$342,$D2007))</f>
        <v/>
      </c>
      <c r="AY2007" s="58">
        <f>REVENUE(AY1980,Settings!$C$13,INDEX(AY$331:AY$342,$D2007))</f>
        <v/>
      </c>
    </row>
    <row r="2008" hidden="1" outlineLevel="2">
      <c r="A2008" s="14" t="inlineStr">
        <is>
          <t>rsub</t>
        </is>
      </c>
      <c r="B2008" s="14" t="inlineStr">
        <is>
          <t>die</t>
        </is>
      </c>
      <c r="C2008" s="14" t="inlineStr">
        <is>
          <t>ftr</t>
        </is>
      </c>
      <c r="D2008" s="37">
        <f>INDEX(Inputs!$R$5:$R$132,MATCH($B2008&amp;"|"&amp;$C2008,Inputs!$A$5:$A$132,0))</f>
        <v/>
      </c>
      <c r="E2008" s="36" t="n"/>
      <c r="F2008" s="36" t="n"/>
      <c r="G2008" s="36" t="n"/>
      <c r="H2008" s="14">
        <f>INDEX(Variables!$B$5:$B$205,MATCH($A2008,Variables!$A$5:$A$205,0))&amp;IF($C2008="",""," | "&amp;INDEX(Mapping!$B$5:$B$26,MATCH($C2008,Mapping!$A$5:$A$26,0))&amp;" | "&amp;INDEX(Mapping!$B$30:$B$46,MATCH($B2008,Mapping!$A$30:$A$46,0)))</f>
        <v/>
      </c>
      <c r="I2008" s="14">
        <f>INDEX(Variables!$C$5:$C$205,MATCH($A2008,Variables!$A$5:$A$205,0))</f>
        <v/>
      </c>
      <c r="J2008" s="14">
        <f>INDEX(Variables!$E$5:$E$205,MATCH($A2008,Variables!$A$5:$A$205,0))</f>
        <v/>
      </c>
      <c r="K2008" s="11">
        <f>LOWER(Settings!$C$4)&amp;".mit."&amp;$A2008&amp;IF($C2008="","","."&amp;$C2008&amp;"."&amp;$B2008)&amp;IF(INDEX(Variables!$D$5:$D$205,MATCH($A2008,Variables!$A$5:$A$205,0))="","","."&amp;INDEX(Variables!$D$5:$D$205,MATCH($A2008,Variables!$A$5:$A$205,0)))&amp;"."&amp;K$5</f>
        <v/>
      </c>
      <c r="L2008" s="46">
        <f>L1981*Settings!$C$13*(INDEX(L$331:L$342,$D2008))</f>
        <v/>
      </c>
      <c r="M2008" s="47">
        <f>M1981*Settings!$C$13*(INDEX(M$331:M$342,$D2008))</f>
        <v/>
      </c>
      <c r="N2008" s="47">
        <f>N1981*Settings!$C$13*(INDEX(N$331:N$342,$D2008))</f>
        <v/>
      </c>
      <c r="O2008" s="47">
        <f>O1981*Settings!$C$13*(INDEX(O$331:O$342,$D2008))</f>
        <v/>
      </c>
      <c r="P2008" s="47">
        <f>P1981*Settings!$C$13*(INDEX(P$331:P$342,$D2008))</f>
        <v/>
      </c>
      <c r="Q2008" s="47">
        <f>Q1981*Settings!$C$13*(INDEX(Q$331:Q$342,$D2008))</f>
        <v/>
      </c>
      <c r="R2008" s="47">
        <f>R1981*Settings!$C$13*(INDEX(R$331:R$342,$D2008))</f>
        <v/>
      </c>
      <c r="S2008" s="47">
        <f>S1981*Settings!$C$13*(INDEX(S$331:S$342,$D2008))</f>
        <v/>
      </c>
      <c r="T2008" s="47">
        <f>T1981*Settings!$C$13*(INDEX(T$331:T$342,$D2008))</f>
        <v/>
      </c>
      <c r="U2008" s="47">
        <f>U1981*Settings!$C$13*(INDEX(U$331:U$342,$D2008))</f>
        <v/>
      </c>
      <c r="V2008" s="47">
        <f>V1981*Settings!$C$13*(INDEX(V$331:V$342,$D2008))</f>
        <v/>
      </c>
      <c r="W2008" s="47">
        <f>W1981*Settings!$C$13*(INDEX(W$331:W$342,$D2008))</f>
        <v/>
      </c>
      <c r="X2008" s="47">
        <f>X1981*Settings!$C$13*(INDEX(X$331:X$342,$D2008))</f>
        <v/>
      </c>
      <c r="Y2008" s="47">
        <f>Y1981*Settings!$C$13*(INDEX(Y$331:Y$342,$D2008))</f>
        <v/>
      </c>
      <c r="Z2008" s="47">
        <f>Z1981*Settings!$C$13*(INDEX(Z$331:Z$342,$D2008))</f>
        <v/>
      </c>
      <c r="AA2008" s="47">
        <f>AA1981*Settings!$C$13*(INDEX(AA$331:AA$342,$D2008))</f>
        <v/>
      </c>
      <c r="AB2008" s="47">
        <f>AB1981*Settings!$C$13*(INDEX(AB$331:AB$342,$D2008))</f>
        <v/>
      </c>
      <c r="AC2008" s="47">
        <f>AC1981*Settings!$C$13*(INDEX(AC$331:AC$342,$D2008))</f>
        <v/>
      </c>
      <c r="AD2008" s="58">
        <f>REVENUE(AD1981,Settings!$C$13,INDEX(AD$331:AD$342,$D2008))</f>
        <v/>
      </c>
      <c r="AF2008" s="11">
        <f>LOWER(Settings!$C$4)&amp;".mit."&amp;$A2008&amp;IF($C2008="","","."&amp;$C2008&amp;"."&amp;$B2008)&amp;IF(INDEX(Variables!$D$5:$D$205,MATCH($A2008,Variables!$A$5:$A$205,0))="","","."&amp;INDEX(Variables!$D$5:$D$205,MATCH($A2008,Variables!$A$5:$A$205,0)))&amp;"."&amp;AF$5</f>
        <v/>
      </c>
      <c r="AG2008" s="46">
        <f>AG1981*Settings!$C$13*(INDEX(AG$331:AG$342,$D2008))</f>
        <v/>
      </c>
      <c r="AH2008" s="47">
        <f>AH1981*Settings!$C$13*(INDEX(AH$331:AH$342,$D2008))</f>
        <v/>
      </c>
      <c r="AI2008" s="47">
        <f>AI1981*Settings!$C$13*(INDEX(AI$331:AI$342,$D2008))</f>
        <v/>
      </c>
      <c r="AJ2008" s="47">
        <f>AJ1981*Settings!$C$13*(INDEX(AJ$331:AJ$342,$D2008))</f>
        <v/>
      </c>
      <c r="AK2008" s="47">
        <f>AK1981*Settings!$C$13*(INDEX(AK$331:AK$342,$D2008))</f>
        <v/>
      </c>
      <c r="AL2008" s="47">
        <f>AL1981*Settings!$C$13*(INDEX(AL$331:AL$342,$D2008))</f>
        <v/>
      </c>
      <c r="AM2008" s="47">
        <f>AM1981*Settings!$C$13*(INDEX(AM$331:AM$342,$D2008))</f>
        <v/>
      </c>
      <c r="AN2008" s="47">
        <f>AN1981*Settings!$C$13*(INDEX(AN$331:AN$342,$D2008))</f>
        <v/>
      </c>
      <c r="AO2008" s="47">
        <f>AO1981*Settings!$C$13*(INDEX(AO$331:AO$342,$D2008))</f>
        <v/>
      </c>
      <c r="AP2008" s="47">
        <f>AP1981*Settings!$C$13*(INDEX(AP$331:AP$342,$D2008))</f>
        <v/>
      </c>
      <c r="AQ2008" s="47">
        <f>AQ1981*Settings!$C$13*(INDEX(AQ$331:AQ$342,$D2008))</f>
        <v/>
      </c>
      <c r="AR2008" s="47">
        <f>AR1981*Settings!$C$13*(INDEX(AR$331:AR$342,$D2008))</f>
        <v/>
      </c>
      <c r="AS2008" s="47">
        <f>AS1981*Settings!$C$13*(INDEX(AS$331:AS$342,$D2008))</f>
        <v/>
      </c>
      <c r="AT2008" s="47">
        <f>AT1981*Settings!$C$13*(INDEX(AT$331:AT$342,$D2008))</f>
        <v/>
      </c>
      <c r="AU2008" s="47">
        <f>AU1981*Settings!$C$13*(INDEX(AU$331:AU$342,$D2008))</f>
        <v/>
      </c>
      <c r="AV2008" s="47">
        <f>AV1981*Settings!$C$13*(INDEX(AV$331:AV$342,$D2008))</f>
        <v/>
      </c>
      <c r="AW2008" s="47">
        <f>AW1981*Settings!$C$13*(INDEX(AW$331:AW$342,$D2008))</f>
        <v/>
      </c>
      <c r="AX2008" s="47">
        <f>AX1981*Settings!$C$13*(INDEX(AX$331:AX$342,$D2008))</f>
        <v/>
      </c>
      <c r="AY2008" s="58">
        <f>REVENUE(AY1981,Settings!$C$13,INDEX(AY$331:AY$342,$D2008))</f>
        <v/>
      </c>
    </row>
    <row r="2009" hidden="1" outlineLevel="2">
      <c r="A2009" s="14" t="inlineStr">
        <is>
          <t>rsub</t>
        </is>
      </c>
      <c r="B2009" s="14" t="inlineStr">
        <is>
          <t>lpg</t>
        </is>
      </c>
      <c r="C2009" s="14" t="inlineStr">
        <is>
          <t>ftr</t>
        </is>
      </c>
      <c r="D2009" s="37">
        <f>INDEX(Inputs!$R$5:$R$132,MATCH($B2009&amp;"|"&amp;$C2009,Inputs!$A$5:$A$132,0))</f>
        <v/>
      </c>
      <c r="E2009" s="36" t="n"/>
      <c r="F2009" s="36" t="n"/>
      <c r="G2009" s="36" t="n"/>
      <c r="H2009" s="14">
        <f>INDEX(Variables!$B$5:$B$205,MATCH($A2009,Variables!$A$5:$A$205,0))&amp;IF($C2009="",""," | "&amp;INDEX(Mapping!$B$5:$B$26,MATCH($C2009,Mapping!$A$5:$A$26,0))&amp;" | "&amp;INDEX(Mapping!$B$30:$B$46,MATCH($B2009,Mapping!$A$30:$A$46,0)))</f>
        <v/>
      </c>
      <c r="I2009" s="14">
        <f>INDEX(Variables!$C$5:$C$205,MATCH($A2009,Variables!$A$5:$A$205,0))</f>
        <v/>
      </c>
      <c r="J2009" s="14">
        <f>INDEX(Variables!$E$5:$E$205,MATCH($A2009,Variables!$A$5:$A$205,0))</f>
        <v/>
      </c>
      <c r="K2009" s="11">
        <f>LOWER(Settings!$C$4)&amp;".mit."&amp;$A2009&amp;IF($C2009="","","."&amp;$C2009&amp;"."&amp;$B2009)&amp;IF(INDEX(Variables!$D$5:$D$205,MATCH($A2009,Variables!$A$5:$A$205,0))="","","."&amp;INDEX(Variables!$D$5:$D$205,MATCH($A2009,Variables!$A$5:$A$205,0)))&amp;"."&amp;K$5</f>
        <v/>
      </c>
      <c r="L2009" s="46">
        <f>L1982*Settings!$C$13*(INDEX(L$331:L$342,$D2009))</f>
        <v/>
      </c>
      <c r="M2009" s="47">
        <f>M1982*Settings!$C$13*(INDEX(M$331:M$342,$D2009))</f>
        <v/>
      </c>
      <c r="N2009" s="47">
        <f>N1982*Settings!$C$13*(INDEX(N$331:N$342,$D2009))</f>
        <v/>
      </c>
      <c r="O2009" s="47">
        <f>O1982*Settings!$C$13*(INDEX(O$331:O$342,$D2009))</f>
        <v/>
      </c>
      <c r="P2009" s="47">
        <f>P1982*Settings!$C$13*(INDEX(P$331:P$342,$D2009))</f>
        <v/>
      </c>
      <c r="Q2009" s="47">
        <f>Q1982*Settings!$C$13*(INDEX(Q$331:Q$342,$D2009))</f>
        <v/>
      </c>
      <c r="R2009" s="47">
        <f>R1982*Settings!$C$13*(INDEX(R$331:R$342,$D2009))</f>
        <v/>
      </c>
      <c r="S2009" s="47">
        <f>S1982*Settings!$C$13*(INDEX(S$331:S$342,$D2009))</f>
        <v/>
      </c>
      <c r="T2009" s="47">
        <f>T1982*Settings!$C$13*(INDEX(T$331:T$342,$D2009))</f>
        <v/>
      </c>
      <c r="U2009" s="47">
        <f>U1982*Settings!$C$13*(INDEX(U$331:U$342,$D2009))</f>
        <v/>
      </c>
      <c r="V2009" s="47">
        <f>V1982*Settings!$C$13*(INDEX(V$331:V$342,$D2009))</f>
        <v/>
      </c>
      <c r="W2009" s="47">
        <f>W1982*Settings!$C$13*(INDEX(W$331:W$342,$D2009))</f>
        <v/>
      </c>
      <c r="X2009" s="47">
        <f>X1982*Settings!$C$13*(INDEX(X$331:X$342,$D2009))</f>
        <v/>
      </c>
      <c r="Y2009" s="47">
        <f>Y1982*Settings!$C$13*(INDEX(Y$331:Y$342,$D2009))</f>
        <v/>
      </c>
      <c r="Z2009" s="47">
        <f>Z1982*Settings!$C$13*(INDEX(Z$331:Z$342,$D2009))</f>
        <v/>
      </c>
      <c r="AA2009" s="47">
        <f>AA1982*Settings!$C$13*(INDEX(AA$331:AA$342,$D2009))</f>
        <v/>
      </c>
      <c r="AB2009" s="47">
        <f>AB1982*Settings!$C$13*(INDEX(AB$331:AB$342,$D2009))</f>
        <v/>
      </c>
      <c r="AC2009" s="47">
        <f>AC1982*Settings!$C$13*(INDEX(AC$331:AC$342,$D2009))</f>
        <v/>
      </c>
      <c r="AD2009" s="58">
        <f>REVENUE(AD1982,Settings!$C$13,INDEX(AD$331:AD$342,$D2009))</f>
        <v/>
      </c>
      <c r="AF2009" s="11">
        <f>LOWER(Settings!$C$4)&amp;".mit."&amp;$A2009&amp;IF($C2009="","","."&amp;$C2009&amp;"."&amp;$B2009)&amp;IF(INDEX(Variables!$D$5:$D$205,MATCH($A2009,Variables!$A$5:$A$205,0))="","","."&amp;INDEX(Variables!$D$5:$D$205,MATCH($A2009,Variables!$A$5:$A$205,0)))&amp;"."&amp;AF$5</f>
        <v/>
      </c>
      <c r="AG2009" s="46">
        <f>AG1982*Settings!$C$13*(INDEX(AG$331:AG$342,$D2009))</f>
        <v/>
      </c>
      <c r="AH2009" s="47">
        <f>AH1982*Settings!$C$13*(INDEX(AH$331:AH$342,$D2009))</f>
        <v/>
      </c>
      <c r="AI2009" s="47">
        <f>AI1982*Settings!$C$13*(INDEX(AI$331:AI$342,$D2009))</f>
        <v/>
      </c>
      <c r="AJ2009" s="47">
        <f>AJ1982*Settings!$C$13*(INDEX(AJ$331:AJ$342,$D2009))</f>
        <v/>
      </c>
      <c r="AK2009" s="47">
        <f>AK1982*Settings!$C$13*(INDEX(AK$331:AK$342,$D2009))</f>
        <v/>
      </c>
      <c r="AL2009" s="47">
        <f>AL1982*Settings!$C$13*(INDEX(AL$331:AL$342,$D2009))</f>
        <v/>
      </c>
      <c r="AM2009" s="47">
        <f>AM1982*Settings!$C$13*(INDEX(AM$331:AM$342,$D2009))</f>
        <v/>
      </c>
      <c r="AN2009" s="47">
        <f>AN1982*Settings!$C$13*(INDEX(AN$331:AN$342,$D2009))</f>
        <v/>
      </c>
      <c r="AO2009" s="47">
        <f>AO1982*Settings!$C$13*(INDEX(AO$331:AO$342,$D2009))</f>
        <v/>
      </c>
      <c r="AP2009" s="47">
        <f>AP1982*Settings!$C$13*(INDEX(AP$331:AP$342,$D2009))</f>
        <v/>
      </c>
      <c r="AQ2009" s="47">
        <f>AQ1982*Settings!$C$13*(INDEX(AQ$331:AQ$342,$D2009))</f>
        <v/>
      </c>
      <c r="AR2009" s="47">
        <f>AR1982*Settings!$C$13*(INDEX(AR$331:AR$342,$D2009))</f>
        <v/>
      </c>
      <c r="AS2009" s="47">
        <f>AS1982*Settings!$C$13*(INDEX(AS$331:AS$342,$D2009))</f>
        <v/>
      </c>
      <c r="AT2009" s="47">
        <f>AT1982*Settings!$C$13*(INDEX(AT$331:AT$342,$D2009))</f>
        <v/>
      </c>
      <c r="AU2009" s="47">
        <f>AU1982*Settings!$C$13*(INDEX(AU$331:AU$342,$D2009))</f>
        <v/>
      </c>
      <c r="AV2009" s="47">
        <f>AV1982*Settings!$C$13*(INDEX(AV$331:AV$342,$D2009))</f>
        <v/>
      </c>
      <c r="AW2009" s="47">
        <f>AW1982*Settings!$C$13*(INDEX(AW$331:AW$342,$D2009))</f>
        <v/>
      </c>
      <c r="AX2009" s="47">
        <f>AX1982*Settings!$C$13*(INDEX(AX$331:AX$342,$D2009))</f>
        <v/>
      </c>
      <c r="AY2009" s="58">
        <f>REVENUE(AY1982,Settings!$C$13,INDEX(AY$331:AY$342,$D2009))</f>
        <v/>
      </c>
    </row>
    <row r="2010" hidden="1" outlineLevel="2">
      <c r="A2010" s="14" t="inlineStr">
        <is>
          <t>rsub</t>
        </is>
      </c>
      <c r="B2010" s="14" t="inlineStr">
        <is>
          <t>ker</t>
        </is>
      </c>
      <c r="C2010" s="14" t="inlineStr">
        <is>
          <t>ftr</t>
        </is>
      </c>
      <c r="D2010" s="37">
        <f>INDEX(Inputs!$R$5:$R$132,MATCH($B2010&amp;"|"&amp;$C2010,Inputs!$A$5:$A$132,0))</f>
        <v/>
      </c>
      <c r="E2010" s="36" t="n"/>
      <c r="F2010" s="36" t="n"/>
      <c r="G2010" s="36" t="n"/>
      <c r="H2010" s="14">
        <f>INDEX(Variables!$B$5:$B$205,MATCH($A2010,Variables!$A$5:$A$205,0))&amp;IF($C2010="",""," | "&amp;INDEX(Mapping!$B$5:$B$26,MATCH($C2010,Mapping!$A$5:$A$26,0))&amp;" | "&amp;INDEX(Mapping!$B$30:$B$46,MATCH($B2010,Mapping!$A$30:$A$46,0)))</f>
        <v/>
      </c>
      <c r="I2010" s="14">
        <f>INDEX(Variables!$C$5:$C$205,MATCH($A2010,Variables!$A$5:$A$205,0))</f>
        <v/>
      </c>
      <c r="J2010" s="14">
        <f>INDEX(Variables!$E$5:$E$205,MATCH($A2010,Variables!$A$5:$A$205,0))</f>
        <v/>
      </c>
      <c r="K2010" s="11">
        <f>LOWER(Settings!$C$4)&amp;".mit."&amp;$A2010&amp;IF($C2010="","","."&amp;$C2010&amp;"."&amp;$B2010)&amp;IF(INDEX(Variables!$D$5:$D$205,MATCH($A2010,Variables!$A$5:$A$205,0))="","","."&amp;INDEX(Variables!$D$5:$D$205,MATCH($A2010,Variables!$A$5:$A$205,0)))&amp;"."&amp;K$5</f>
        <v/>
      </c>
      <c r="L2010" s="46">
        <f>L1983*Settings!$C$13*(INDEX(L$331:L$342,$D2010))</f>
        <v/>
      </c>
      <c r="M2010" s="47">
        <f>M1983*Settings!$C$13*(INDEX(M$331:M$342,$D2010))</f>
        <v/>
      </c>
      <c r="N2010" s="47">
        <f>N1983*Settings!$C$13*(INDEX(N$331:N$342,$D2010))</f>
        <v/>
      </c>
      <c r="O2010" s="47">
        <f>O1983*Settings!$C$13*(INDEX(O$331:O$342,$D2010))</f>
        <v/>
      </c>
      <c r="P2010" s="47">
        <f>P1983*Settings!$C$13*(INDEX(P$331:P$342,$D2010))</f>
        <v/>
      </c>
      <c r="Q2010" s="47">
        <f>Q1983*Settings!$C$13*(INDEX(Q$331:Q$342,$D2010))</f>
        <v/>
      </c>
      <c r="R2010" s="47">
        <f>R1983*Settings!$C$13*(INDEX(R$331:R$342,$D2010))</f>
        <v/>
      </c>
      <c r="S2010" s="47">
        <f>S1983*Settings!$C$13*(INDEX(S$331:S$342,$D2010))</f>
        <v/>
      </c>
      <c r="T2010" s="47">
        <f>T1983*Settings!$C$13*(INDEX(T$331:T$342,$D2010))</f>
        <v/>
      </c>
      <c r="U2010" s="47">
        <f>U1983*Settings!$C$13*(INDEX(U$331:U$342,$D2010))</f>
        <v/>
      </c>
      <c r="V2010" s="47">
        <f>V1983*Settings!$C$13*(INDEX(V$331:V$342,$D2010))</f>
        <v/>
      </c>
      <c r="W2010" s="47">
        <f>W1983*Settings!$C$13*(INDEX(W$331:W$342,$D2010))</f>
        <v/>
      </c>
      <c r="X2010" s="47">
        <f>X1983*Settings!$C$13*(INDEX(X$331:X$342,$D2010))</f>
        <v/>
      </c>
      <c r="Y2010" s="47">
        <f>Y1983*Settings!$C$13*(INDEX(Y$331:Y$342,$D2010))</f>
        <v/>
      </c>
      <c r="Z2010" s="47">
        <f>Z1983*Settings!$C$13*(INDEX(Z$331:Z$342,$D2010))</f>
        <v/>
      </c>
      <c r="AA2010" s="47">
        <f>AA1983*Settings!$C$13*(INDEX(AA$331:AA$342,$D2010))</f>
        <v/>
      </c>
      <c r="AB2010" s="47">
        <f>AB1983*Settings!$C$13*(INDEX(AB$331:AB$342,$D2010))</f>
        <v/>
      </c>
      <c r="AC2010" s="47">
        <f>AC1983*Settings!$C$13*(INDEX(AC$331:AC$342,$D2010))</f>
        <v/>
      </c>
      <c r="AD2010" s="58">
        <f>REVENUE(AD1983,Settings!$C$13,INDEX(AD$331:AD$342,$D2010))</f>
        <v/>
      </c>
      <c r="AF2010" s="11">
        <f>LOWER(Settings!$C$4)&amp;".mit."&amp;$A2010&amp;IF($C2010="","","."&amp;$C2010&amp;"."&amp;$B2010)&amp;IF(INDEX(Variables!$D$5:$D$205,MATCH($A2010,Variables!$A$5:$A$205,0))="","","."&amp;INDEX(Variables!$D$5:$D$205,MATCH($A2010,Variables!$A$5:$A$205,0)))&amp;"."&amp;AF$5</f>
        <v/>
      </c>
      <c r="AG2010" s="46">
        <f>AG1983*Settings!$C$13*(INDEX(AG$331:AG$342,$D2010))</f>
        <v/>
      </c>
      <c r="AH2010" s="47">
        <f>AH1983*Settings!$C$13*(INDEX(AH$331:AH$342,$D2010))</f>
        <v/>
      </c>
      <c r="AI2010" s="47">
        <f>AI1983*Settings!$C$13*(INDEX(AI$331:AI$342,$D2010))</f>
        <v/>
      </c>
      <c r="AJ2010" s="47">
        <f>AJ1983*Settings!$C$13*(INDEX(AJ$331:AJ$342,$D2010))</f>
        <v/>
      </c>
      <c r="AK2010" s="47">
        <f>AK1983*Settings!$C$13*(INDEX(AK$331:AK$342,$D2010))</f>
        <v/>
      </c>
      <c r="AL2010" s="47">
        <f>AL1983*Settings!$C$13*(INDEX(AL$331:AL$342,$D2010))</f>
        <v/>
      </c>
      <c r="AM2010" s="47">
        <f>AM1983*Settings!$C$13*(INDEX(AM$331:AM$342,$D2010))</f>
        <v/>
      </c>
      <c r="AN2010" s="47">
        <f>AN1983*Settings!$C$13*(INDEX(AN$331:AN$342,$D2010))</f>
        <v/>
      </c>
      <c r="AO2010" s="47">
        <f>AO1983*Settings!$C$13*(INDEX(AO$331:AO$342,$D2010))</f>
        <v/>
      </c>
      <c r="AP2010" s="47">
        <f>AP1983*Settings!$C$13*(INDEX(AP$331:AP$342,$D2010))</f>
        <v/>
      </c>
      <c r="AQ2010" s="47">
        <f>AQ1983*Settings!$C$13*(INDEX(AQ$331:AQ$342,$D2010))</f>
        <v/>
      </c>
      <c r="AR2010" s="47">
        <f>AR1983*Settings!$C$13*(INDEX(AR$331:AR$342,$D2010))</f>
        <v/>
      </c>
      <c r="AS2010" s="47">
        <f>AS1983*Settings!$C$13*(INDEX(AS$331:AS$342,$D2010))</f>
        <v/>
      </c>
      <c r="AT2010" s="47">
        <f>AT1983*Settings!$C$13*(INDEX(AT$331:AT$342,$D2010))</f>
        <v/>
      </c>
      <c r="AU2010" s="47">
        <f>AU1983*Settings!$C$13*(INDEX(AU$331:AU$342,$D2010))</f>
        <v/>
      </c>
      <c r="AV2010" s="47">
        <f>AV1983*Settings!$C$13*(INDEX(AV$331:AV$342,$D2010))</f>
        <v/>
      </c>
      <c r="AW2010" s="47">
        <f>AW1983*Settings!$C$13*(INDEX(AW$331:AW$342,$D2010))</f>
        <v/>
      </c>
      <c r="AX2010" s="47">
        <f>AX1983*Settings!$C$13*(INDEX(AX$331:AX$342,$D2010))</f>
        <v/>
      </c>
      <c r="AY2010" s="58">
        <f>REVENUE(AY1983,Settings!$C$13,INDEX(AY$331:AY$342,$D2010))</f>
        <v/>
      </c>
    </row>
    <row r="2011" hidden="1" outlineLevel="2">
      <c r="A2011" s="14" t="inlineStr">
        <is>
          <t>rsub</t>
        </is>
      </c>
      <c r="B2011" s="14" t="inlineStr">
        <is>
          <t>oop</t>
        </is>
      </c>
      <c r="C2011" s="14" t="inlineStr">
        <is>
          <t>ftr</t>
        </is>
      </c>
      <c r="D2011" s="37">
        <f>INDEX(Inputs!$R$5:$R$132,MATCH($B2011&amp;"|"&amp;$C2011,Inputs!$A$5:$A$132,0))</f>
        <v/>
      </c>
      <c r="E2011" s="36" t="n"/>
      <c r="F2011" s="36" t="n"/>
      <c r="G2011" s="36" t="n"/>
      <c r="H2011" s="14">
        <f>INDEX(Variables!$B$5:$B$205,MATCH($A2011,Variables!$A$5:$A$205,0))&amp;IF($C2011="",""," | "&amp;INDEX(Mapping!$B$5:$B$26,MATCH($C2011,Mapping!$A$5:$A$26,0))&amp;" | "&amp;INDEX(Mapping!$B$30:$B$46,MATCH($B2011,Mapping!$A$30:$A$46,0)))</f>
        <v/>
      </c>
      <c r="I2011" s="14">
        <f>INDEX(Variables!$C$5:$C$205,MATCH($A2011,Variables!$A$5:$A$205,0))</f>
        <v/>
      </c>
      <c r="J2011" s="14">
        <f>INDEX(Variables!$E$5:$E$205,MATCH($A2011,Variables!$A$5:$A$205,0))</f>
        <v/>
      </c>
      <c r="K2011" s="11">
        <f>LOWER(Settings!$C$4)&amp;".mit."&amp;$A2011&amp;IF($C2011="","","."&amp;$C2011&amp;"."&amp;$B2011)&amp;IF(INDEX(Variables!$D$5:$D$205,MATCH($A2011,Variables!$A$5:$A$205,0))="","","."&amp;INDEX(Variables!$D$5:$D$205,MATCH($A2011,Variables!$A$5:$A$205,0)))&amp;"."&amp;K$5</f>
        <v/>
      </c>
      <c r="L2011" s="46">
        <f>L1984*Settings!$C$13*(INDEX(L$331:L$342,$D2011))</f>
        <v/>
      </c>
      <c r="M2011" s="47">
        <f>M1984*Settings!$C$13*(INDEX(M$331:M$342,$D2011))</f>
        <v/>
      </c>
      <c r="N2011" s="47">
        <f>N1984*Settings!$C$13*(INDEX(N$331:N$342,$D2011))</f>
        <v/>
      </c>
      <c r="O2011" s="47">
        <f>O1984*Settings!$C$13*(INDEX(O$331:O$342,$D2011))</f>
        <v/>
      </c>
      <c r="P2011" s="47">
        <f>P1984*Settings!$C$13*(INDEX(P$331:P$342,$D2011))</f>
        <v/>
      </c>
      <c r="Q2011" s="47">
        <f>Q1984*Settings!$C$13*(INDEX(Q$331:Q$342,$D2011))</f>
        <v/>
      </c>
      <c r="R2011" s="47">
        <f>R1984*Settings!$C$13*(INDEX(R$331:R$342,$D2011))</f>
        <v/>
      </c>
      <c r="S2011" s="47">
        <f>S1984*Settings!$C$13*(INDEX(S$331:S$342,$D2011))</f>
        <v/>
      </c>
      <c r="T2011" s="47">
        <f>T1984*Settings!$C$13*(INDEX(T$331:T$342,$D2011))</f>
        <v/>
      </c>
      <c r="U2011" s="47">
        <f>U1984*Settings!$C$13*(INDEX(U$331:U$342,$D2011))</f>
        <v/>
      </c>
      <c r="V2011" s="47">
        <f>V1984*Settings!$C$13*(INDEX(V$331:V$342,$D2011))</f>
        <v/>
      </c>
      <c r="W2011" s="47">
        <f>W1984*Settings!$C$13*(INDEX(W$331:W$342,$D2011))</f>
        <v/>
      </c>
      <c r="X2011" s="47">
        <f>X1984*Settings!$C$13*(INDEX(X$331:X$342,$D2011))</f>
        <v/>
      </c>
      <c r="Y2011" s="47">
        <f>Y1984*Settings!$C$13*(INDEX(Y$331:Y$342,$D2011))</f>
        <v/>
      </c>
      <c r="Z2011" s="47">
        <f>Z1984*Settings!$C$13*(INDEX(Z$331:Z$342,$D2011))</f>
        <v/>
      </c>
      <c r="AA2011" s="47">
        <f>AA1984*Settings!$C$13*(INDEX(AA$331:AA$342,$D2011))</f>
        <v/>
      </c>
      <c r="AB2011" s="47">
        <f>AB1984*Settings!$C$13*(INDEX(AB$331:AB$342,$D2011))</f>
        <v/>
      </c>
      <c r="AC2011" s="47">
        <f>AC1984*Settings!$C$13*(INDEX(AC$331:AC$342,$D2011))</f>
        <v/>
      </c>
      <c r="AD2011" s="58">
        <f>REVENUE(AD1984,Settings!$C$13,INDEX(AD$331:AD$342,$D2011))</f>
        <v/>
      </c>
      <c r="AF2011" s="11">
        <f>LOWER(Settings!$C$4)&amp;".mit."&amp;$A2011&amp;IF($C2011="","","."&amp;$C2011&amp;"."&amp;$B2011)&amp;IF(INDEX(Variables!$D$5:$D$205,MATCH($A2011,Variables!$A$5:$A$205,0))="","","."&amp;INDEX(Variables!$D$5:$D$205,MATCH($A2011,Variables!$A$5:$A$205,0)))&amp;"."&amp;AF$5</f>
        <v/>
      </c>
      <c r="AG2011" s="46">
        <f>AG1984*Settings!$C$13*(INDEX(AG$331:AG$342,$D2011))</f>
        <v/>
      </c>
      <c r="AH2011" s="47">
        <f>AH1984*Settings!$C$13*(INDEX(AH$331:AH$342,$D2011))</f>
        <v/>
      </c>
      <c r="AI2011" s="47">
        <f>AI1984*Settings!$C$13*(INDEX(AI$331:AI$342,$D2011))</f>
        <v/>
      </c>
      <c r="AJ2011" s="47">
        <f>AJ1984*Settings!$C$13*(INDEX(AJ$331:AJ$342,$D2011))</f>
        <v/>
      </c>
      <c r="AK2011" s="47">
        <f>AK1984*Settings!$C$13*(INDEX(AK$331:AK$342,$D2011))</f>
        <v/>
      </c>
      <c r="AL2011" s="47">
        <f>AL1984*Settings!$C$13*(INDEX(AL$331:AL$342,$D2011))</f>
        <v/>
      </c>
      <c r="AM2011" s="47">
        <f>AM1984*Settings!$C$13*(INDEX(AM$331:AM$342,$D2011))</f>
        <v/>
      </c>
      <c r="AN2011" s="47">
        <f>AN1984*Settings!$C$13*(INDEX(AN$331:AN$342,$D2011))</f>
        <v/>
      </c>
      <c r="AO2011" s="47">
        <f>AO1984*Settings!$C$13*(INDEX(AO$331:AO$342,$D2011))</f>
        <v/>
      </c>
      <c r="AP2011" s="47">
        <f>AP1984*Settings!$C$13*(INDEX(AP$331:AP$342,$D2011))</f>
        <v/>
      </c>
      <c r="AQ2011" s="47">
        <f>AQ1984*Settings!$C$13*(INDEX(AQ$331:AQ$342,$D2011))</f>
        <v/>
      </c>
      <c r="AR2011" s="47">
        <f>AR1984*Settings!$C$13*(INDEX(AR$331:AR$342,$D2011))</f>
        <v/>
      </c>
      <c r="AS2011" s="47">
        <f>AS1984*Settings!$C$13*(INDEX(AS$331:AS$342,$D2011))</f>
        <v/>
      </c>
      <c r="AT2011" s="47">
        <f>AT1984*Settings!$C$13*(INDEX(AT$331:AT$342,$D2011))</f>
        <v/>
      </c>
      <c r="AU2011" s="47">
        <f>AU1984*Settings!$C$13*(INDEX(AU$331:AU$342,$D2011))</f>
        <v/>
      </c>
      <c r="AV2011" s="47">
        <f>AV1984*Settings!$C$13*(INDEX(AV$331:AV$342,$D2011))</f>
        <v/>
      </c>
      <c r="AW2011" s="47">
        <f>AW1984*Settings!$C$13*(INDEX(AW$331:AW$342,$D2011))</f>
        <v/>
      </c>
      <c r="AX2011" s="47">
        <f>AX1984*Settings!$C$13*(INDEX(AX$331:AX$342,$D2011))</f>
        <v/>
      </c>
      <c r="AY2011" s="58">
        <f>REVENUE(AY1984,Settings!$C$13,INDEX(AY$331:AY$342,$D2011))</f>
        <v/>
      </c>
    </row>
    <row r="2012" hidden="1" outlineLevel="2">
      <c r="A2012" s="14" t="inlineStr">
        <is>
          <t>rsub</t>
        </is>
      </c>
      <c r="B2012" s="14" t="inlineStr">
        <is>
          <t>bio</t>
        </is>
      </c>
      <c r="C2012" s="14" t="inlineStr">
        <is>
          <t>ftr</t>
        </is>
      </c>
      <c r="D2012" s="37">
        <f>INDEX(Inputs!$R$5:$R$132,MATCH($B2012&amp;"|"&amp;$C2012,Inputs!$A$5:$A$132,0))</f>
        <v/>
      </c>
      <c r="E2012" s="36" t="n"/>
      <c r="F2012" s="36" t="n"/>
      <c r="G2012" s="36" t="n"/>
      <c r="H2012" s="14">
        <f>INDEX(Variables!$B$5:$B$205,MATCH($A2012,Variables!$A$5:$A$205,0))&amp;IF($C2012="",""," | "&amp;INDEX(Mapping!$B$5:$B$26,MATCH($C2012,Mapping!$A$5:$A$26,0))&amp;" | "&amp;INDEX(Mapping!$B$30:$B$46,MATCH($B2012,Mapping!$A$30:$A$46,0)))</f>
        <v/>
      </c>
      <c r="I2012" s="14">
        <f>INDEX(Variables!$C$5:$C$205,MATCH($A2012,Variables!$A$5:$A$205,0))</f>
        <v/>
      </c>
      <c r="J2012" s="14">
        <f>INDEX(Variables!$E$5:$E$205,MATCH($A2012,Variables!$A$5:$A$205,0))</f>
        <v/>
      </c>
      <c r="K2012" s="11">
        <f>LOWER(Settings!$C$4)&amp;".mit."&amp;$A2012&amp;IF($C2012="","","."&amp;$C2012&amp;"."&amp;$B2012)&amp;IF(INDEX(Variables!$D$5:$D$205,MATCH($A2012,Variables!$A$5:$A$205,0))="","","."&amp;INDEX(Variables!$D$5:$D$205,MATCH($A2012,Variables!$A$5:$A$205,0)))&amp;"."&amp;K$5</f>
        <v/>
      </c>
      <c r="L2012" s="46">
        <f>L1985*Settings!$C$13*(INDEX(L$331:L$342,$D2012))</f>
        <v/>
      </c>
      <c r="M2012" s="47">
        <f>M1985*Settings!$C$13*(INDEX(M$331:M$342,$D2012))</f>
        <v/>
      </c>
      <c r="N2012" s="47">
        <f>N1985*Settings!$C$13*(INDEX(N$331:N$342,$D2012))</f>
        <v/>
      </c>
      <c r="O2012" s="47">
        <f>O1985*Settings!$C$13*(INDEX(O$331:O$342,$D2012))</f>
        <v/>
      </c>
      <c r="P2012" s="47">
        <f>P1985*Settings!$C$13*(INDEX(P$331:P$342,$D2012))</f>
        <v/>
      </c>
      <c r="Q2012" s="47">
        <f>Q1985*Settings!$C$13*(INDEX(Q$331:Q$342,$D2012))</f>
        <v/>
      </c>
      <c r="R2012" s="47">
        <f>R1985*Settings!$C$13*(INDEX(R$331:R$342,$D2012))</f>
        <v/>
      </c>
      <c r="S2012" s="47">
        <f>S1985*Settings!$C$13*(INDEX(S$331:S$342,$D2012))</f>
        <v/>
      </c>
      <c r="T2012" s="47">
        <f>T1985*Settings!$C$13*(INDEX(T$331:T$342,$D2012))</f>
        <v/>
      </c>
      <c r="U2012" s="47">
        <f>U1985*Settings!$C$13*(INDEX(U$331:U$342,$D2012))</f>
        <v/>
      </c>
      <c r="V2012" s="47">
        <f>V1985*Settings!$C$13*(INDEX(V$331:V$342,$D2012))</f>
        <v/>
      </c>
      <c r="W2012" s="47">
        <f>W1985*Settings!$C$13*(INDEX(W$331:W$342,$D2012))</f>
        <v/>
      </c>
      <c r="X2012" s="47">
        <f>X1985*Settings!$C$13*(INDEX(X$331:X$342,$D2012))</f>
        <v/>
      </c>
      <c r="Y2012" s="47">
        <f>Y1985*Settings!$C$13*(INDEX(Y$331:Y$342,$D2012))</f>
        <v/>
      </c>
      <c r="Z2012" s="47">
        <f>Z1985*Settings!$C$13*(INDEX(Z$331:Z$342,$D2012))</f>
        <v/>
      </c>
      <c r="AA2012" s="47">
        <f>AA1985*Settings!$C$13*(INDEX(AA$331:AA$342,$D2012))</f>
        <v/>
      </c>
      <c r="AB2012" s="47">
        <f>AB1985*Settings!$C$13*(INDEX(AB$331:AB$342,$D2012))</f>
        <v/>
      </c>
      <c r="AC2012" s="47">
        <f>AC1985*Settings!$C$13*(INDEX(AC$331:AC$342,$D2012))</f>
        <v/>
      </c>
      <c r="AD2012" s="58">
        <f>REVENUE(AD1985,Settings!$C$13,INDEX(AD$331:AD$342,$D2012))</f>
        <v/>
      </c>
      <c r="AF2012" s="11">
        <f>LOWER(Settings!$C$4)&amp;".mit."&amp;$A2012&amp;IF($C2012="","","."&amp;$C2012&amp;"."&amp;$B2012)&amp;IF(INDEX(Variables!$D$5:$D$205,MATCH($A2012,Variables!$A$5:$A$205,0))="","","."&amp;INDEX(Variables!$D$5:$D$205,MATCH($A2012,Variables!$A$5:$A$205,0)))&amp;"."&amp;AF$5</f>
        <v/>
      </c>
      <c r="AG2012" s="46">
        <f>AG1985*Settings!$C$13*(INDEX(AG$331:AG$342,$D2012))</f>
        <v/>
      </c>
      <c r="AH2012" s="47">
        <f>AH1985*Settings!$C$13*(INDEX(AH$331:AH$342,$D2012))</f>
        <v/>
      </c>
      <c r="AI2012" s="47">
        <f>AI1985*Settings!$C$13*(INDEX(AI$331:AI$342,$D2012))</f>
        <v/>
      </c>
      <c r="AJ2012" s="47">
        <f>AJ1985*Settings!$C$13*(INDEX(AJ$331:AJ$342,$D2012))</f>
        <v/>
      </c>
      <c r="AK2012" s="47">
        <f>AK1985*Settings!$C$13*(INDEX(AK$331:AK$342,$D2012))</f>
        <v/>
      </c>
      <c r="AL2012" s="47">
        <f>AL1985*Settings!$C$13*(INDEX(AL$331:AL$342,$D2012))</f>
        <v/>
      </c>
      <c r="AM2012" s="47">
        <f>AM1985*Settings!$C$13*(INDEX(AM$331:AM$342,$D2012))</f>
        <v/>
      </c>
      <c r="AN2012" s="47">
        <f>AN1985*Settings!$C$13*(INDEX(AN$331:AN$342,$D2012))</f>
        <v/>
      </c>
      <c r="AO2012" s="47">
        <f>AO1985*Settings!$C$13*(INDEX(AO$331:AO$342,$D2012))</f>
        <v/>
      </c>
      <c r="AP2012" s="47">
        <f>AP1985*Settings!$C$13*(INDEX(AP$331:AP$342,$D2012))</f>
        <v/>
      </c>
      <c r="AQ2012" s="47">
        <f>AQ1985*Settings!$C$13*(INDEX(AQ$331:AQ$342,$D2012))</f>
        <v/>
      </c>
      <c r="AR2012" s="47">
        <f>AR1985*Settings!$C$13*(INDEX(AR$331:AR$342,$D2012))</f>
        <v/>
      </c>
      <c r="AS2012" s="47">
        <f>AS1985*Settings!$C$13*(INDEX(AS$331:AS$342,$D2012))</f>
        <v/>
      </c>
      <c r="AT2012" s="47">
        <f>AT1985*Settings!$C$13*(INDEX(AT$331:AT$342,$D2012))</f>
        <v/>
      </c>
      <c r="AU2012" s="47">
        <f>AU1985*Settings!$C$13*(INDEX(AU$331:AU$342,$D2012))</f>
        <v/>
      </c>
      <c r="AV2012" s="47">
        <f>AV1985*Settings!$C$13*(INDEX(AV$331:AV$342,$D2012))</f>
        <v/>
      </c>
      <c r="AW2012" s="47">
        <f>AW1985*Settings!$C$13*(INDEX(AW$331:AW$342,$D2012))</f>
        <v/>
      </c>
      <c r="AX2012" s="47">
        <f>AX1985*Settings!$C$13*(INDEX(AX$331:AX$342,$D2012))</f>
        <v/>
      </c>
      <c r="AY2012" s="58">
        <f>REVENUE(AY1985,Settings!$C$13,INDEX(AY$331:AY$342,$D2012))</f>
        <v/>
      </c>
    </row>
    <row r="2013" hidden="1" outlineLevel="2"/>
    <row r="2014" hidden="1" outlineLevel="2">
      <c r="A2014" s="14" t="inlineStr">
        <is>
          <t>rnew</t>
        </is>
      </c>
      <c r="B2014" s="14" t="inlineStr">
        <is>
          <t>coa</t>
        </is>
      </c>
      <c r="C2014" s="14" t="inlineStr">
        <is>
          <t>ftr</t>
        </is>
      </c>
      <c r="D2014" s="37">
        <f>INDEX(Inputs!$S$5:$S$132,MATCH($B2014&amp;"|"&amp;$C2014,Inputs!$A$5:$A$132,0))</f>
        <v/>
      </c>
      <c r="E2014" s="36" t="n"/>
      <c r="F2014" s="36" t="n"/>
      <c r="G2014" s="36" t="n"/>
      <c r="H2014" s="14">
        <f>INDEX(Variables!$B$5:$B$205,MATCH($A2014,Variables!$A$5:$A$205,0))&amp;IF($C2014="",""," | "&amp;INDEX(Mapping!$B$5:$B$26,MATCH($C2014,Mapping!$A$5:$A$26,0))&amp;" | "&amp;INDEX(Mapping!$B$30:$B$46,MATCH($B2014,Mapping!$A$30:$A$46,0)))</f>
        <v/>
      </c>
      <c r="I2014" s="14">
        <f>INDEX(Variables!$C$5:$C$205,MATCH($A2014,Variables!$A$5:$A$205,0))</f>
        <v/>
      </c>
      <c r="J2014" s="14">
        <f>INDEX(Variables!$E$5:$E$205,MATCH($A2014,Variables!$A$5:$A$205,0))</f>
        <v/>
      </c>
      <c r="K2014" s="11">
        <f>LOWER(Settings!$C$4)&amp;".mit."&amp;$A2014&amp;IF($C2014="","","."&amp;$C2014&amp;"."&amp;$B2014)&amp;IF(INDEX(Variables!$D$5:$D$205,MATCH($A2014,Variables!$A$5:$A$205,0))="","","."&amp;INDEX(Variables!$D$5:$D$205,MATCH($A2014,Variables!$A$5:$A$205,0)))&amp;"."&amp;K$5</f>
        <v/>
      </c>
      <c r="L2014" s="46">
        <f>L1978*Settings!$C$13*(L1924+L1942+L1933*L$195+L1951*$D2014)</f>
        <v/>
      </c>
      <c r="M2014" s="47">
        <f>M1978*Settings!$C$13*(M1924+M1942+M1933*M$195+M1951*$D2014)</f>
        <v/>
      </c>
      <c r="N2014" s="47">
        <f>N1978*Settings!$C$13*(N1924+N1942+N1933*N$195+N1951*$D2014)</f>
        <v/>
      </c>
      <c r="O2014" s="47">
        <f>O1978*Settings!$C$13*(O1924+O1942+O1933*O$195+O1951*$D2014)</f>
        <v/>
      </c>
      <c r="P2014" s="47">
        <f>P1978*Settings!$C$13*(P1924+P1942+P1933*P$195+P1951*$D2014)</f>
        <v/>
      </c>
      <c r="Q2014" s="47">
        <f>Q1978*Settings!$C$13*(Q1924+Q1942+Q1933*Q$195+Q1951*$D2014)</f>
        <v/>
      </c>
      <c r="R2014" s="47">
        <f>R1978*Settings!$C$13*(R1924+R1942+R1933*R$195+R1951*$D2014)</f>
        <v/>
      </c>
      <c r="S2014" s="47">
        <f>S1978*Settings!$C$13*(S1924+S1942+S1933*S$195+S1951*$D2014)</f>
        <v/>
      </c>
      <c r="T2014" s="47">
        <f>T1978*Settings!$C$13*(T1924+T1942+T1933*T$195+T1951*$D2014)</f>
        <v/>
      </c>
      <c r="U2014" s="47">
        <f>U1978*Settings!$C$13*(U1924+U1942+U1933*U$195+U1951*$D2014)</f>
        <v/>
      </c>
      <c r="V2014" s="47">
        <f>V1978*Settings!$C$13*(V1924+V1942+V1933*V$195+V1951*$D2014)</f>
        <v/>
      </c>
      <c r="W2014" s="47">
        <f>W1978*Settings!$C$13*(W1924+W1942+W1933*W$195+W1951*$D2014)</f>
        <v/>
      </c>
      <c r="X2014" s="47">
        <f>X1978*Settings!$C$13*(X1924+X1942+X1933*X$195+X1951*$D2014)</f>
        <v/>
      </c>
      <c r="Y2014" s="47">
        <f>Y1978*Settings!$C$13*(Y1924+Y1942+Y1933*Y$195+Y1951*$D2014)</f>
        <v/>
      </c>
      <c r="Z2014" s="47">
        <f>Z1978*Settings!$C$13*(Z1924+Z1942+Z1933*Z$195+Z1951*$D2014)</f>
        <v/>
      </c>
      <c r="AA2014" s="47">
        <f>AA1978*Settings!$C$13*(AA1924+AA1942+AA1933*AA$195+AA1951*$D2014)</f>
        <v/>
      </c>
      <c r="AB2014" s="47">
        <f>AB1978*Settings!$C$13*(AB1924+AB1942+AB1933*AB$195+AB1951*$D2014)</f>
        <v/>
      </c>
      <c r="AC2014" s="47">
        <f>AC1978*Settings!$C$13*(AC1924+AC1942+AC1933*AC$195+AC1951*$D2014)</f>
        <v/>
      </c>
      <c r="AD2014" s="58">
        <f>REVENUE(AD1978,Settings!$C$13,NEWREVRATE(AD1924,AD1942,AD1933,AD$195,AD1951,$D2014))</f>
        <v/>
      </c>
      <c r="AF2014" s="11">
        <f>LOWER(Settings!$C$4)&amp;".mit."&amp;$A2014&amp;IF($C2014="","","."&amp;$C2014&amp;"."&amp;$B2014)&amp;IF(INDEX(Variables!$D$5:$D$205,MATCH($A2014,Variables!$A$5:$A$205,0))="","","."&amp;INDEX(Variables!$D$5:$D$205,MATCH($A2014,Variables!$A$5:$A$205,0)))&amp;"."&amp;AF$5</f>
        <v/>
      </c>
      <c r="AG2014" s="46">
        <f>AG1978*Settings!$C$13*(AG1924+AG1942+AG1933*AG$195+AG1951*$D2014)</f>
        <v/>
      </c>
      <c r="AH2014" s="47">
        <f>AH1978*Settings!$C$13*(AH1924+AH1942+AH1933*AH$195+AH1951*$D2014)</f>
        <v/>
      </c>
      <c r="AI2014" s="47">
        <f>AI1978*Settings!$C$13*(AI1924+AI1942+AI1933*AI$195+AI1951*$D2014)</f>
        <v/>
      </c>
      <c r="AJ2014" s="47">
        <f>AJ1978*Settings!$C$13*(AJ1924+AJ1942+AJ1933*AJ$195+AJ1951*$D2014)</f>
        <v/>
      </c>
      <c r="AK2014" s="47">
        <f>AK1978*Settings!$C$13*(AK1924+AK1942+AK1933*AK$195+AK1951*$D2014)</f>
        <v/>
      </c>
      <c r="AL2014" s="47">
        <f>AL1978*Settings!$C$13*(AL1924+AL1942+AL1933*AL$195+AL1951*$D2014)</f>
        <v/>
      </c>
      <c r="AM2014" s="47">
        <f>AM1978*Settings!$C$13*(AM1924+AM1942+AM1933*AM$195+AM1951*$D2014)</f>
        <v/>
      </c>
      <c r="AN2014" s="47">
        <f>AN1978*Settings!$C$13*(AN1924+AN1942+AN1933*AN$195+AN1951*$D2014)</f>
        <v/>
      </c>
      <c r="AO2014" s="47">
        <f>AO1978*Settings!$C$13*(AO1924+AO1942+AO1933*AO$195+AO1951*$D2014)</f>
        <v/>
      </c>
      <c r="AP2014" s="47">
        <f>AP1978*Settings!$C$13*(AP1924+AP1942+AP1933*AP$195+AP1951*$D2014)</f>
        <v/>
      </c>
      <c r="AQ2014" s="47">
        <f>AQ1978*Settings!$C$13*(AQ1924+AQ1942+AQ1933*AQ$195+AQ1951*$D2014)</f>
        <v/>
      </c>
      <c r="AR2014" s="47">
        <f>AR1978*Settings!$C$13*(AR1924+AR1942+AR1933*AR$195+AR1951*$D2014)</f>
        <v/>
      </c>
      <c r="AS2014" s="47">
        <f>AS1978*Settings!$C$13*(AS1924+AS1942+AS1933*AS$195+AS1951*$D2014)</f>
        <v/>
      </c>
      <c r="AT2014" s="47">
        <f>AT1978*Settings!$C$13*(AT1924+AT1942+AT1933*AT$195+AT1951*$D2014)</f>
        <v/>
      </c>
      <c r="AU2014" s="47">
        <f>AU1978*Settings!$C$13*(AU1924+AU1942+AU1933*AU$195+AU1951*$D2014)</f>
        <v/>
      </c>
      <c r="AV2014" s="47">
        <f>AV1978*Settings!$C$13*(AV1924+AV1942+AV1933*AV$195+AV1951*$D2014)</f>
        <v/>
      </c>
      <c r="AW2014" s="47">
        <f>AW1978*Settings!$C$13*(AW1924+AW1942+AW1933*AW$195+AW1951*$D2014)</f>
        <v/>
      </c>
      <c r="AX2014" s="47">
        <f>AX1978*Settings!$C$13*(AX1924+AX1942+AX1933*AX$195+AX1951*$D2014)</f>
        <v/>
      </c>
      <c r="AY2014" s="58">
        <f>REVENUE(AY1978,Settings!$C$13,NEWREVRATE(AY1924,AY1942,AY1933,AY$195,AY1951,$D2014))</f>
        <v/>
      </c>
    </row>
    <row r="2015" hidden="1" outlineLevel="2">
      <c r="A2015" s="14" t="inlineStr">
        <is>
          <t>rnew</t>
        </is>
      </c>
      <c r="B2015" s="14" t="inlineStr">
        <is>
          <t>nga</t>
        </is>
      </c>
      <c r="C2015" s="14" t="inlineStr">
        <is>
          <t>ftr</t>
        </is>
      </c>
      <c r="D2015" s="37">
        <f>INDEX(Inputs!$S$5:$S$132,MATCH($B2015&amp;"|"&amp;$C2015,Inputs!$A$5:$A$132,0))</f>
        <v/>
      </c>
      <c r="E2015" s="36" t="n"/>
      <c r="F2015" s="36" t="n"/>
      <c r="G2015" s="36" t="n"/>
      <c r="H2015" s="14">
        <f>INDEX(Variables!$B$5:$B$205,MATCH($A2015,Variables!$A$5:$A$205,0))&amp;IF($C2015="",""," | "&amp;INDEX(Mapping!$B$5:$B$26,MATCH($C2015,Mapping!$A$5:$A$26,0))&amp;" | "&amp;INDEX(Mapping!$B$30:$B$46,MATCH($B2015,Mapping!$A$30:$A$46,0)))</f>
        <v/>
      </c>
      <c r="I2015" s="14">
        <f>INDEX(Variables!$C$5:$C$205,MATCH($A2015,Variables!$A$5:$A$205,0))</f>
        <v/>
      </c>
      <c r="J2015" s="14">
        <f>INDEX(Variables!$E$5:$E$205,MATCH($A2015,Variables!$A$5:$A$205,0))</f>
        <v/>
      </c>
      <c r="K2015" s="11">
        <f>LOWER(Settings!$C$4)&amp;".mit."&amp;$A2015&amp;IF($C2015="","","."&amp;$C2015&amp;"."&amp;$B2015)&amp;IF(INDEX(Variables!$D$5:$D$205,MATCH($A2015,Variables!$A$5:$A$205,0))="","","."&amp;INDEX(Variables!$D$5:$D$205,MATCH($A2015,Variables!$A$5:$A$205,0)))&amp;"."&amp;K$5</f>
        <v/>
      </c>
      <c r="L2015" s="46">
        <f>L1979*Settings!$C$13*(L1925+L1943+L1934*L$195+L1952*$D2015)</f>
        <v/>
      </c>
      <c r="M2015" s="47">
        <f>M1979*Settings!$C$13*(M1925+M1943+M1934*M$195+M1952*$D2015)</f>
        <v/>
      </c>
      <c r="N2015" s="47">
        <f>N1979*Settings!$C$13*(N1925+N1943+N1934*N$195+N1952*$D2015)</f>
        <v/>
      </c>
      <c r="O2015" s="47">
        <f>O1979*Settings!$C$13*(O1925+O1943+O1934*O$195+O1952*$D2015)</f>
        <v/>
      </c>
      <c r="P2015" s="47">
        <f>P1979*Settings!$C$13*(P1925+P1943+P1934*P$195+P1952*$D2015)</f>
        <v/>
      </c>
      <c r="Q2015" s="47">
        <f>Q1979*Settings!$C$13*(Q1925+Q1943+Q1934*Q$195+Q1952*$D2015)</f>
        <v/>
      </c>
      <c r="R2015" s="47">
        <f>R1979*Settings!$C$13*(R1925+R1943+R1934*R$195+R1952*$D2015)</f>
        <v/>
      </c>
      <c r="S2015" s="47">
        <f>S1979*Settings!$C$13*(S1925+S1943+S1934*S$195+S1952*$D2015)</f>
        <v/>
      </c>
      <c r="T2015" s="47">
        <f>T1979*Settings!$C$13*(T1925+T1943+T1934*T$195+T1952*$D2015)</f>
        <v/>
      </c>
      <c r="U2015" s="47">
        <f>U1979*Settings!$C$13*(U1925+U1943+U1934*U$195+U1952*$D2015)</f>
        <v/>
      </c>
      <c r="V2015" s="47">
        <f>V1979*Settings!$C$13*(V1925+V1943+V1934*V$195+V1952*$D2015)</f>
        <v/>
      </c>
      <c r="W2015" s="47">
        <f>W1979*Settings!$C$13*(W1925+W1943+W1934*W$195+W1952*$D2015)</f>
        <v/>
      </c>
      <c r="X2015" s="47">
        <f>X1979*Settings!$C$13*(X1925+X1943+X1934*X$195+X1952*$D2015)</f>
        <v/>
      </c>
      <c r="Y2015" s="47">
        <f>Y1979*Settings!$C$13*(Y1925+Y1943+Y1934*Y$195+Y1952*$D2015)</f>
        <v/>
      </c>
      <c r="Z2015" s="47">
        <f>Z1979*Settings!$C$13*(Z1925+Z1943+Z1934*Z$195+Z1952*$D2015)</f>
        <v/>
      </c>
      <c r="AA2015" s="47">
        <f>AA1979*Settings!$C$13*(AA1925+AA1943+AA1934*AA$195+AA1952*$D2015)</f>
        <v/>
      </c>
      <c r="AB2015" s="47">
        <f>AB1979*Settings!$C$13*(AB1925+AB1943+AB1934*AB$195+AB1952*$D2015)</f>
        <v/>
      </c>
      <c r="AC2015" s="47">
        <f>AC1979*Settings!$C$13*(AC1925+AC1943+AC1934*AC$195+AC1952*$D2015)</f>
        <v/>
      </c>
      <c r="AD2015" s="58">
        <f>REVENUE(AD1979,Settings!$C$13,NEWREVRATE(AD1925,AD1943,AD1934,AD$195,AD1952,$D2015))</f>
        <v/>
      </c>
      <c r="AF2015" s="11">
        <f>LOWER(Settings!$C$4)&amp;".mit."&amp;$A2015&amp;IF($C2015="","","."&amp;$C2015&amp;"."&amp;$B2015)&amp;IF(INDEX(Variables!$D$5:$D$205,MATCH($A2015,Variables!$A$5:$A$205,0))="","","."&amp;INDEX(Variables!$D$5:$D$205,MATCH($A2015,Variables!$A$5:$A$205,0)))&amp;"."&amp;AF$5</f>
        <v/>
      </c>
      <c r="AG2015" s="46">
        <f>AG1979*Settings!$C$13*(AG1925+AG1943+AG1934*AG$195+AG1952*$D2015)</f>
        <v/>
      </c>
      <c r="AH2015" s="47">
        <f>AH1979*Settings!$C$13*(AH1925+AH1943+AH1934*AH$195+AH1952*$D2015)</f>
        <v/>
      </c>
      <c r="AI2015" s="47">
        <f>AI1979*Settings!$C$13*(AI1925+AI1943+AI1934*AI$195+AI1952*$D2015)</f>
        <v/>
      </c>
      <c r="AJ2015" s="47">
        <f>AJ1979*Settings!$C$13*(AJ1925+AJ1943+AJ1934*AJ$195+AJ1952*$D2015)</f>
        <v/>
      </c>
      <c r="AK2015" s="47">
        <f>AK1979*Settings!$C$13*(AK1925+AK1943+AK1934*AK$195+AK1952*$D2015)</f>
        <v/>
      </c>
      <c r="AL2015" s="47">
        <f>AL1979*Settings!$C$13*(AL1925+AL1943+AL1934*AL$195+AL1952*$D2015)</f>
        <v/>
      </c>
      <c r="AM2015" s="47">
        <f>AM1979*Settings!$C$13*(AM1925+AM1943+AM1934*AM$195+AM1952*$D2015)</f>
        <v/>
      </c>
      <c r="AN2015" s="47">
        <f>AN1979*Settings!$C$13*(AN1925+AN1943+AN1934*AN$195+AN1952*$D2015)</f>
        <v/>
      </c>
      <c r="AO2015" s="47">
        <f>AO1979*Settings!$C$13*(AO1925+AO1943+AO1934*AO$195+AO1952*$D2015)</f>
        <v/>
      </c>
      <c r="AP2015" s="47">
        <f>AP1979*Settings!$C$13*(AP1925+AP1943+AP1934*AP$195+AP1952*$D2015)</f>
        <v/>
      </c>
      <c r="AQ2015" s="47">
        <f>AQ1979*Settings!$C$13*(AQ1925+AQ1943+AQ1934*AQ$195+AQ1952*$D2015)</f>
        <v/>
      </c>
      <c r="AR2015" s="47">
        <f>AR1979*Settings!$C$13*(AR1925+AR1943+AR1934*AR$195+AR1952*$D2015)</f>
        <v/>
      </c>
      <c r="AS2015" s="47">
        <f>AS1979*Settings!$C$13*(AS1925+AS1943+AS1934*AS$195+AS1952*$D2015)</f>
        <v/>
      </c>
      <c r="AT2015" s="47">
        <f>AT1979*Settings!$C$13*(AT1925+AT1943+AT1934*AT$195+AT1952*$D2015)</f>
        <v/>
      </c>
      <c r="AU2015" s="47">
        <f>AU1979*Settings!$C$13*(AU1925+AU1943+AU1934*AU$195+AU1952*$D2015)</f>
        <v/>
      </c>
      <c r="AV2015" s="47">
        <f>AV1979*Settings!$C$13*(AV1925+AV1943+AV1934*AV$195+AV1952*$D2015)</f>
        <v/>
      </c>
      <c r="AW2015" s="47">
        <f>AW1979*Settings!$C$13*(AW1925+AW1943+AW1934*AW$195+AW1952*$D2015)</f>
        <v/>
      </c>
      <c r="AX2015" s="47">
        <f>AX1979*Settings!$C$13*(AX1925+AX1943+AX1934*AX$195+AX1952*$D2015)</f>
        <v/>
      </c>
      <c r="AY2015" s="58">
        <f>REVENUE(AY1979,Settings!$C$13,NEWREVRATE(AY1925,AY1943,AY1934,AY$195,AY1952,$D2015))</f>
        <v/>
      </c>
    </row>
    <row r="2016" hidden="1" outlineLevel="2">
      <c r="A2016" s="14" t="inlineStr">
        <is>
          <t>rnew</t>
        </is>
      </c>
      <c r="B2016" s="14" t="inlineStr">
        <is>
          <t>gso</t>
        </is>
      </c>
      <c r="C2016" s="14" t="inlineStr">
        <is>
          <t>ftr</t>
        </is>
      </c>
      <c r="D2016" s="37">
        <f>INDEX(Inputs!$S$5:$S$132,MATCH($B2016&amp;"|"&amp;$C2016,Inputs!$A$5:$A$132,0))</f>
        <v/>
      </c>
      <c r="E2016" s="36" t="n"/>
      <c r="F2016" s="36" t="n"/>
      <c r="G2016" s="36" t="n"/>
      <c r="H2016" s="14">
        <f>INDEX(Variables!$B$5:$B$205,MATCH($A2016,Variables!$A$5:$A$205,0))&amp;IF($C2016="",""," | "&amp;INDEX(Mapping!$B$5:$B$26,MATCH($C2016,Mapping!$A$5:$A$26,0))&amp;" | "&amp;INDEX(Mapping!$B$30:$B$46,MATCH($B2016,Mapping!$A$30:$A$46,0)))</f>
        <v/>
      </c>
      <c r="I2016" s="14">
        <f>INDEX(Variables!$C$5:$C$205,MATCH($A2016,Variables!$A$5:$A$205,0))</f>
        <v/>
      </c>
      <c r="J2016" s="14">
        <f>INDEX(Variables!$E$5:$E$205,MATCH($A2016,Variables!$A$5:$A$205,0))</f>
        <v/>
      </c>
      <c r="K2016" s="11">
        <f>LOWER(Settings!$C$4)&amp;".mit."&amp;$A2016&amp;IF($C2016="","","."&amp;$C2016&amp;"."&amp;$B2016)&amp;IF(INDEX(Variables!$D$5:$D$205,MATCH($A2016,Variables!$A$5:$A$205,0))="","","."&amp;INDEX(Variables!$D$5:$D$205,MATCH($A2016,Variables!$A$5:$A$205,0)))&amp;"."&amp;K$5</f>
        <v/>
      </c>
      <c r="L2016" s="46">
        <f>L1980*Settings!$C$13*(L1926+L1944+L1935*L$195+L1953*$D2016)</f>
        <v/>
      </c>
      <c r="M2016" s="47">
        <f>M1980*Settings!$C$13*(M1926+M1944+M1935*M$195+M1953*$D2016)</f>
        <v/>
      </c>
      <c r="N2016" s="47">
        <f>N1980*Settings!$C$13*(N1926+N1944+N1935*N$195+N1953*$D2016)</f>
        <v/>
      </c>
      <c r="O2016" s="47">
        <f>O1980*Settings!$C$13*(O1926+O1944+O1935*O$195+O1953*$D2016)</f>
        <v/>
      </c>
      <c r="P2016" s="47">
        <f>P1980*Settings!$C$13*(P1926+P1944+P1935*P$195+P1953*$D2016)</f>
        <v/>
      </c>
      <c r="Q2016" s="47">
        <f>Q1980*Settings!$C$13*(Q1926+Q1944+Q1935*Q$195+Q1953*$D2016)</f>
        <v/>
      </c>
      <c r="R2016" s="47">
        <f>R1980*Settings!$C$13*(R1926+R1944+R1935*R$195+R1953*$D2016)</f>
        <v/>
      </c>
      <c r="S2016" s="47">
        <f>S1980*Settings!$C$13*(S1926+S1944+S1935*S$195+S1953*$D2016)</f>
        <v/>
      </c>
      <c r="T2016" s="47">
        <f>T1980*Settings!$C$13*(T1926+T1944+T1935*T$195+T1953*$D2016)</f>
        <v/>
      </c>
      <c r="U2016" s="47">
        <f>U1980*Settings!$C$13*(U1926+U1944+U1935*U$195+U1953*$D2016)</f>
        <v/>
      </c>
      <c r="V2016" s="47">
        <f>V1980*Settings!$C$13*(V1926+V1944+V1935*V$195+V1953*$D2016)</f>
        <v/>
      </c>
      <c r="W2016" s="47">
        <f>W1980*Settings!$C$13*(W1926+W1944+W1935*W$195+W1953*$D2016)</f>
        <v/>
      </c>
      <c r="X2016" s="47">
        <f>X1980*Settings!$C$13*(X1926+X1944+X1935*X$195+X1953*$D2016)</f>
        <v/>
      </c>
      <c r="Y2016" s="47">
        <f>Y1980*Settings!$C$13*(Y1926+Y1944+Y1935*Y$195+Y1953*$D2016)</f>
        <v/>
      </c>
      <c r="Z2016" s="47">
        <f>Z1980*Settings!$C$13*(Z1926+Z1944+Z1935*Z$195+Z1953*$D2016)</f>
        <v/>
      </c>
      <c r="AA2016" s="47">
        <f>AA1980*Settings!$C$13*(AA1926+AA1944+AA1935*AA$195+AA1953*$D2016)</f>
        <v/>
      </c>
      <c r="AB2016" s="47">
        <f>AB1980*Settings!$C$13*(AB1926+AB1944+AB1935*AB$195+AB1953*$D2016)</f>
        <v/>
      </c>
      <c r="AC2016" s="47">
        <f>AC1980*Settings!$C$13*(AC1926+AC1944+AC1935*AC$195+AC1953*$D2016)</f>
        <v/>
      </c>
      <c r="AD2016" s="58">
        <f>REVENUE(AD1980,Settings!$C$13,NEWREVRATE(AD1926,AD1944,AD1935,AD$195,AD1953,$D2016))</f>
        <v/>
      </c>
      <c r="AF2016" s="11">
        <f>LOWER(Settings!$C$4)&amp;".mit."&amp;$A2016&amp;IF($C2016="","","."&amp;$C2016&amp;"."&amp;$B2016)&amp;IF(INDEX(Variables!$D$5:$D$205,MATCH($A2016,Variables!$A$5:$A$205,0))="","","."&amp;INDEX(Variables!$D$5:$D$205,MATCH($A2016,Variables!$A$5:$A$205,0)))&amp;"."&amp;AF$5</f>
        <v/>
      </c>
      <c r="AG2016" s="46">
        <f>AG1980*Settings!$C$13*(AG1926+AG1944+AG1935*AG$195+AG1953*$D2016)</f>
        <v/>
      </c>
      <c r="AH2016" s="47">
        <f>AH1980*Settings!$C$13*(AH1926+AH1944+AH1935*AH$195+AH1953*$D2016)</f>
        <v/>
      </c>
      <c r="AI2016" s="47">
        <f>AI1980*Settings!$C$13*(AI1926+AI1944+AI1935*AI$195+AI1953*$D2016)</f>
        <v/>
      </c>
      <c r="AJ2016" s="47">
        <f>AJ1980*Settings!$C$13*(AJ1926+AJ1944+AJ1935*AJ$195+AJ1953*$D2016)</f>
        <v/>
      </c>
      <c r="AK2016" s="47">
        <f>AK1980*Settings!$C$13*(AK1926+AK1944+AK1935*AK$195+AK1953*$D2016)</f>
        <v/>
      </c>
      <c r="AL2016" s="47">
        <f>AL1980*Settings!$C$13*(AL1926+AL1944+AL1935*AL$195+AL1953*$D2016)</f>
        <v/>
      </c>
      <c r="AM2016" s="47">
        <f>AM1980*Settings!$C$13*(AM1926+AM1944+AM1935*AM$195+AM1953*$D2016)</f>
        <v/>
      </c>
      <c r="AN2016" s="47">
        <f>AN1980*Settings!$C$13*(AN1926+AN1944+AN1935*AN$195+AN1953*$D2016)</f>
        <v/>
      </c>
      <c r="AO2016" s="47">
        <f>AO1980*Settings!$C$13*(AO1926+AO1944+AO1935*AO$195+AO1953*$D2016)</f>
        <v/>
      </c>
      <c r="AP2016" s="47">
        <f>AP1980*Settings!$C$13*(AP1926+AP1944+AP1935*AP$195+AP1953*$D2016)</f>
        <v/>
      </c>
      <c r="AQ2016" s="47">
        <f>AQ1980*Settings!$C$13*(AQ1926+AQ1944+AQ1935*AQ$195+AQ1953*$D2016)</f>
        <v/>
      </c>
      <c r="AR2016" s="47">
        <f>AR1980*Settings!$C$13*(AR1926+AR1944+AR1935*AR$195+AR1953*$D2016)</f>
        <v/>
      </c>
      <c r="AS2016" s="47">
        <f>AS1980*Settings!$C$13*(AS1926+AS1944+AS1935*AS$195+AS1953*$D2016)</f>
        <v/>
      </c>
      <c r="AT2016" s="47">
        <f>AT1980*Settings!$C$13*(AT1926+AT1944+AT1935*AT$195+AT1953*$D2016)</f>
        <v/>
      </c>
      <c r="AU2016" s="47">
        <f>AU1980*Settings!$C$13*(AU1926+AU1944+AU1935*AU$195+AU1953*$D2016)</f>
        <v/>
      </c>
      <c r="AV2016" s="47">
        <f>AV1980*Settings!$C$13*(AV1926+AV1944+AV1935*AV$195+AV1953*$D2016)</f>
        <v/>
      </c>
      <c r="AW2016" s="47">
        <f>AW1980*Settings!$C$13*(AW1926+AW1944+AW1935*AW$195+AW1953*$D2016)</f>
        <v/>
      </c>
      <c r="AX2016" s="47">
        <f>AX1980*Settings!$C$13*(AX1926+AX1944+AX1935*AX$195+AX1953*$D2016)</f>
        <v/>
      </c>
      <c r="AY2016" s="58">
        <f>REVENUE(AY1980,Settings!$C$13,NEWREVRATE(AY1926,AY1944,AY1935,AY$195,AY1953,$D2016))</f>
        <v/>
      </c>
    </row>
    <row r="2017" hidden="1" outlineLevel="2">
      <c r="A2017" s="14" t="inlineStr">
        <is>
          <t>rnew</t>
        </is>
      </c>
      <c r="B2017" s="14" t="inlineStr">
        <is>
          <t>die</t>
        </is>
      </c>
      <c r="C2017" s="14" t="inlineStr">
        <is>
          <t>ftr</t>
        </is>
      </c>
      <c r="D2017" s="37">
        <f>INDEX(Inputs!$S$5:$S$132,MATCH($B2017&amp;"|"&amp;$C2017,Inputs!$A$5:$A$132,0))</f>
        <v/>
      </c>
      <c r="E2017" s="36" t="n"/>
      <c r="F2017" s="36" t="n"/>
      <c r="G2017" s="36" t="n"/>
      <c r="H2017" s="14">
        <f>INDEX(Variables!$B$5:$B$205,MATCH($A2017,Variables!$A$5:$A$205,0))&amp;IF($C2017="",""," | "&amp;INDEX(Mapping!$B$5:$B$26,MATCH($C2017,Mapping!$A$5:$A$26,0))&amp;" | "&amp;INDEX(Mapping!$B$30:$B$46,MATCH($B2017,Mapping!$A$30:$A$46,0)))</f>
        <v/>
      </c>
      <c r="I2017" s="14">
        <f>INDEX(Variables!$C$5:$C$205,MATCH($A2017,Variables!$A$5:$A$205,0))</f>
        <v/>
      </c>
      <c r="J2017" s="14">
        <f>INDEX(Variables!$E$5:$E$205,MATCH($A2017,Variables!$A$5:$A$205,0))</f>
        <v/>
      </c>
      <c r="K2017" s="11">
        <f>LOWER(Settings!$C$4)&amp;".mit."&amp;$A2017&amp;IF($C2017="","","."&amp;$C2017&amp;"."&amp;$B2017)&amp;IF(INDEX(Variables!$D$5:$D$205,MATCH($A2017,Variables!$A$5:$A$205,0))="","","."&amp;INDEX(Variables!$D$5:$D$205,MATCH($A2017,Variables!$A$5:$A$205,0)))&amp;"."&amp;K$5</f>
        <v/>
      </c>
      <c r="L2017" s="46">
        <f>L1981*Settings!$C$13*(L1927+L1945+L1936*L$195+L1954*$D2017)</f>
        <v/>
      </c>
      <c r="M2017" s="47">
        <f>M1981*Settings!$C$13*(M1927+M1945+M1936*M$195+M1954*$D2017)</f>
        <v/>
      </c>
      <c r="N2017" s="47">
        <f>N1981*Settings!$C$13*(N1927+N1945+N1936*N$195+N1954*$D2017)</f>
        <v/>
      </c>
      <c r="O2017" s="47">
        <f>O1981*Settings!$C$13*(O1927+O1945+O1936*O$195+O1954*$D2017)</f>
        <v/>
      </c>
      <c r="P2017" s="47">
        <f>P1981*Settings!$C$13*(P1927+P1945+P1936*P$195+P1954*$D2017)</f>
        <v/>
      </c>
      <c r="Q2017" s="47">
        <f>Q1981*Settings!$C$13*(Q1927+Q1945+Q1936*Q$195+Q1954*$D2017)</f>
        <v/>
      </c>
      <c r="R2017" s="47">
        <f>R1981*Settings!$C$13*(R1927+R1945+R1936*R$195+R1954*$D2017)</f>
        <v/>
      </c>
      <c r="S2017" s="47">
        <f>S1981*Settings!$C$13*(S1927+S1945+S1936*S$195+S1954*$D2017)</f>
        <v/>
      </c>
      <c r="T2017" s="47">
        <f>T1981*Settings!$C$13*(T1927+T1945+T1936*T$195+T1954*$D2017)</f>
        <v/>
      </c>
      <c r="U2017" s="47">
        <f>U1981*Settings!$C$13*(U1927+U1945+U1936*U$195+U1954*$D2017)</f>
        <v/>
      </c>
      <c r="V2017" s="47">
        <f>V1981*Settings!$C$13*(V1927+V1945+V1936*V$195+V1954*$D2017)</f>
        <v/>
      </c>
      <c r="W2017" s="47">
        <f>W1981*Settings!$C$13*(W1927+W1945+W1936*W$195+W1954*$D2017)</f>
        <v/>
      </c>
      <c r="X2017" s="47">
        <f>X1981*Settings!$C$13*(X1927+X1945+X1936*X$195+X1954*$D2017)</f>
        <v/>
      </c>
      <c r="Y2017" s="47">
        <f>Y1981*Settings!$C$13*(Y1927+Y1945+Y1936*Y$195+Y1954*$D2017)</f>
        <v/>
      </c>
      <c r="Z2017" s="47">
        <f>Z1981*Settings!$C$13*(Z1927+Z1945+Z1936*Z$195+Z1954*$D2017)</f>
        <v/>
      </c>
      <c r="AA2017" s="47">
        <f>AA1981*Settings!$C$13*(AA1927+AA1945+AA1936*AA$195+AA1954*$D2017)</f>
        <v/>
      </c>
      <c r="AB2017" s="47">
        <f>AB1981*Settings!$C$13*(AB1927+AB1945+AB1936*AB$195+AB1954*$D2017)</f>
        <v/>
      </c>
      <c r="AC2017" s="47">
        <f>AC1981*Settings!$C$13*(AC1927+AC1945+AC1936*AC$195+AC1954*$D2017)</f>
        <v/>
      </c>
      <c r="AD2017" s="58">
        <f>REVENUE(AD1981,Settings!$C$13,NEWREVRATE(AD1927,AD1945,AD1936,AD$195,AD1954,$D2017))</f>
        <v/>
      </c>
      <c r="AF2017" s="11">
        <f>LOWER(Settings!$C$4)&amp;".mit."&amp;$A2017&amp;IF($C2017="","","."&amp;$C2017&amp;"."&amp;$B2017)&amp;IF(INDEX(Variables!$D$5:$D$205,MATCH($A2017,Variables!$A$5:$A$205,0))="","","."&amp;INDEX(Variables!$D$5:$D$205,MATCH($A2017,Variables!$A$5:$A$205,0)))&amp;"."&amp;AF$5</f>
        <v/>
      </c>
      <c r="AG2017" s="46">
        <f>AG1981*Settings!$C$13*(AG1927+AG1945+AG1936*AG$195+AG1954*$D2017)</f>
        <v/>
      </c>
      <c r="AH2017" s="47">
        <f>AH1981*Settings!$C$13*(AH1927+AH1945+AH1936*AH$195+AH1954*$D2017)</f>
        <v/>
      </c>
      <c r="AI2017" s="47">
        <f>AI1981*Settings!$C$13*(AI1927+AI1945+AI1936*AI$195+AI1954*$D2017)</f>
        <v/>
      </c>
      <c r="AJ2017" s="47">
        <f>AJ1981*Settings!$C$13*(AJ1927+AJ1945+AJ1936*AJ$195+AJ1954*$D2017)</f>
        <v/>
      </c>
      <c r="AK2017" s="47">
        <f>AK1981*Settings!$C$13*(AK1927+AK1945+AK1936*AK$195+AK1954*$D2017)</f>
        <v/>
      </c>
      <c r="AL2017" s="47">
        <f>AL1981*Settings!$C$13*(AL1927+AL1945+AL1936*AL$195+AL1954*$D2017)</f>
        <v/>
      </c>
      <c r="AM2017" s="47">
        <f>AM1981*Settings!$C$13*(AM1927+AM1945+AM1936*AM$195+AM1954*$D2017)</f>
        <v/>
      </c>
      <c r="AN2017" s="47">
        <f>AN1981*Settings!$C$13*(AN1927+AN1945+AN1936*AN$195+AN1954*$D2017)</f>
        <v/>
      </c>
      <c r="AO2017" s="47">
        <f>AO1981*Settings!$C$13*(AO1927+AO1945+AO1936*AO$195+AO1954*$D2017)</f>
        <v/>
      </c>
      <c r="AP2017" s="47">
        <f>AP1981*Settings!$C$13*(AP1927+AP1945+AP1936*AP$195+AP1954*$D2017)</f>
        <v/>
      </c>
      <c r="AQ2017" s="47">
        <f>AQ1981*Settings!$C$13*(AQ1927+AQ1945+AQ1936*AQ$195+AQ1954*$D2017)</f>
        <v/>
      </c>
      <c r="AR2017" s="47">
        <f>AR1981*Settings!$C$13*(AR1927+AR1945+AR1936*AR$195+AR1954*$D2017)</f>
        <v/>
      </c>
      <c r="AS2017" s="47">
        <f>AS1981*Settings!$C$13*(AS1927+AS1945+AS1936*AS$195+AS1954*$D2017)</f>
        <v/>
      </c>
      <c r="AT2017" s="47">
        <f>AT1981*Settings!$C$13*(AT1927+AT1945+AT1936*AT$195+AT1954*$D2017)</f>
        <v/>
      </c>
      <c r="AU2017" s="47">
        <f>AU1981*Settings!$C$13*(AU1927+AU1945+AU1936*AU$195+AU1954*$D2017)</f>
        <v/>
      </c>
      <c r="AV2017" s="47">
        <f>AV1981*Settings!$C$13*(AV1927+AV1945+AV1936*AV$195+AV1954*$D2017)</f>
        <v/>
      </c>
      <c r="AW2017" s="47">
        <f>AW1981*Settings!$C$13*(AW1927+AW1945+AW1936*AW$195+AW1954*$D2017)</f>
        <v/>
      </c>
      <c r="AX2017" s="47">
        <f>AX1981*Settings!$C$13*(AX1927+AX1945+AX1936*AX$195+AX1954*$D2017)</f>
        <v/>
      </c>
      <c r="AY2017" s="58">
        <f>REVENUE(AY1981,Settings!$C$13,NEWREVRATE(AY1927,AY1945,AY1936,AY$195,AY1954,$D2017))</f>
        <v/>
      </c>
    </row>
    <row r="2018" hidden="1" outlineLevel="2">
      <c r="A2018" s="14" t="inlineStr">
        <is>
          <t>rnew</t>
        </is>
      </c>
      <c r="B2018" s="14" t="inlineStr">
        <is>
          <t>lpg</t>
        </is>
      </c>
      <c r="C2018" s="14" t="inlineStr">
        <is>
          <t>ftr</t>
        </is>
      </c>
      <c r="D2018" s="37">
        <f>INDEX(Inputs!$S$5:$S$132,MATCH($B2018&amp;"|"&amp;$C2018,Inputs!$A$5:$A$132,0))</f>
        <v/>
      </c>
      <c r="E2018" s="36" t="n"/>
      <c r="F2018" s="36" t="n"/>
      <c r="G2018" s="36" t="n"/>
      <c r="H2018" s="14">
        <f>INDEX(Variables!$B$5:$B$205,MATCH($A2018,Variables!$A$5:$A$205,0))&amp;IF($C2018="",""," | "&amp;INDEX(Mapping!$B$5:$B$26,MATCH($C2018,Mapping!$A$5:$A$26,0))&amp;" | "&amp;INDEX(Mapping!$B$30:$B$46,MATCH($B2018,Mapping!$A$30:$A$46,0)))</f>
        <v/>
      </c>
      <c r="I2018" s="14">
        <f>INDEX(Variables!$C$5:$C$205,MATCH($A2018,Variables!$A$5:$A$205,0))</f>
        <v/>
      </c>
      <c r="J2018" s="14">
        <f>INDEX(Variables!$E$5:$E$205,MATCH($A2018,Variables!$A$5:$A$205,0))</f>
        <v/>
      </c>
      <c r="K2018" s="11">
        <f>LOWER(Settings!$C$4)&amp;".mit."&amp;$A2018&amp;IF($C2018="","","."&amp;$C2018&amp;"."&amp;$B2018)&amp;IF(INDEX(Variables!$D$5:$D$205,MATCH($A2018,Variables!$A$5:$A$205,0))="","","."&amp;INDEX(Variables!$D$5:$D$205,MATCH($A2018,Variables!$A$5:$A$205,0)))&amp;"."&amp;K$5</f>
        <v/>
      </c>
      <c r="L2018" s="46">
        <f>L1982*Settings!$C$13*(L1928+L1946+L1937*L$195+L1955*$D2018)</f>
        <v/>
      </c>
      <c r="M2018" s="47">
        <f>M1982*Settings!$C$13*(M1928+M1946+M1937*M$195+M1955*$D2018)</f>
        <v/>
      </c>
      <c r="N2018" s="47">
        <f>N1982*Settings!$C$13*(N1928+N1946+N1937*N$195+N1955*$D2018)</f>
        <v/>
      </c>
      <c r="O2018" s="47">
        <f>O1982*Settings!$C$13*(O1928+O1946+O1937*O$195+O1955*$D2018)</f>
        <v/>
      </c>
      <c r="P2018" s="47">
        <f>P1982*Settings!$C$13*(P1928+P1946+P1937*P$195+P1955*$D2018)</f>
        <v/>
      </c>
      <c r="Q2018" s="47">
        <f>Q1982*Settings!$C$13*(Q1928+Q1946+Q1937*Q$195+Q1955*$D2018)</f>
        <v/>
      </c>
      <c r="R2018" s="47">
        <f>R1982*Settings!$C$13*(R1928+R1946+R1937*R$195+R1955*$D2018)</f>
        <v/>
      </c>
      <c r="S2018" s="47">
        <f>S1982*Settings!$C$13*(S1928+S1946+S1937*S$195+S1955*$D2018)</f>
        <v/>
      </c>
      <c r="T2018" s="47">
        <f>T1982*Settings!$C$13*(T1928+T1946+T1937*T$195+T1955*$D2018)</f>
        <v/>
      </c>
      <c r="U2018" s="47">
        <f>U1982*Settings!$C$13*(U1928+U1946+U1937*U$195+U1955*$D2018)</f>
        <v/>
      </c>
      <c r="V2018" s="47">
        <f>V1982*Settings!$C$13*(V1928+V1946+V1937*V$195+V1955*$D2018)</f>
        <v/>
      </c>
      <c r="W2018" s="47">
        <f>W1982*Settings!$C$13*(W1928+W1946+W1937*W$195+W1955*$D2018)</f>
        <v/>
      </c>
      <c r="X2018" s="47">
        <f>X1982*Settings!$C$13*(X1928+X1946+X1937*X$195+X1955*$D2018)</f>
        <v/>
      </c>
      <c r="Y2018" s="47">
        <f>Y1982*Settings!$C$13*(Y1928+Y1946+Y1937*Y$195+Y1955*$D2018)</f>
        <v/>
      </c>
      <c r="Z2018" s="47">
        <f>Z1982*Settings!$C$13*(Z1928+Z1946+Z1937*Z$195+Z1955*$D2018)</f>
        <v/>
      </c>
      <c r="AA2018" s="47">
        <f>AA1982*Settings!$C$13*(AA1928+AA1946+AA1937*AA$195+AA1955*$D2018)</f>
        <v/>
      </c>
      <c r="AB2018" s="47">
        <f>AB1982*Settings!$C$13*(AB1928+AB1946+AB1937*AB$195+AB1955*$D2018)</f>
        <v/>
      </c>
      <c r="AC2018" s="47">
        <f>AC1982*Settings!$C$13*(AC1928+AC1946+AC1937*AC$195+AC1955*$D2018)</f>
        <v/>
      </c>
      <c r="AD2018" s="58">
        <f>REVENUE(AD1982,Settings!$C$13,NEWREVRATE(AD1928,AD1946,AD1937,AD$195,AD1955,$D2018))</f>
        <v/>
      </c>
      <c r="AF2018" s="11">
        <f>LOWER(Settings!$C$4)&amp;".mit."&amp;$A2018&amp;IF($C2018="","","."&amp;$C2018&amp;"."&amp;$B2018)&amp;IF(INDEX(Variables!$D$5:$D$205,MATCH($A2018,Variables!$A$5:$A$205,0))="","","."&amp;INDEX(Variables!$D$5:$D$205,MATCH($A2018,Variables!$A$5:$A$205,0)))&amp;"."&amp;AF$5</f>
        <v/>
      </c>
      <c r="AG2018" s="46">
        <f>AG1982*Settings!$C$13*(AG1928+AG1946+AG1937*AG$195+AG1955*$D2018)</f>
        <v/>
      </c>
      <c r="AH2018" s="47">
        <f>AH1982*Settings!$C$13*(AH1928+AH1946+AH1937*AH$195+AH1955*$D2018)</f>
        <v/>
      </c>
      <c r="AI2018" s="47">
        <f>AI1982*Settings!$C$13*(AI1928+AI1946+AI1937*AI$195+AI1955*$D2018)</f>
        <v/>
      </c>
      <c r="AJ2018" s="47">
        <f>AJ1982*Settings!$C$13*(AJ1928+AJ1946+AJ1937*AJ$195+AJ1955*$D2018)</f>
        <v/>
      </c>
      <c r="AK2018" s="47">
        <f>AK1982*Settings!$C$13*(AK1928+AK1946+AK1937*AK$195+AK1955*$D2018)</f>
        <v/>
      </c>
      <c r="AL2018" s="47">
        <f>AL1982*Settings!$C$13*(AL1928+AL1946+AL1937*AL$195+AL1955*$D2018)</f>
        <v/>
      </c>
      <c r="AM2018" s="47">
        <f>AM1982*Settings!$C$13*(AM1928+AM1946+AM1937*AM$195+AM1955*$D2018)</f>
        <v/>
      </c>
      <c r="AN2018" s="47">
        <f>AN1982*Settings!$C$13*(AN1928+AN1946+AN1937*AN$195+AN1955*$D2018)</f>
        <v/>
      </c>
      <c r="AO2018" s="47">
        <f>AO1982*Settings!$C$13*(AO1928+AO1946+AO1937*AO$195+AO1955*$D2018)</f>
        <v/>
      </c>
      <c r="AP2018" s="47">
        <f>AP1982*Settings!$C$13*(AP1928+AP1946+AP1937*AP$195+AP1955*$D2018)</f>
        <v/>
      </c>
      <c r="AQ2018" s="47">
        <f>AQ1982*Settings!$C$13*(AQ1928+AQ1946+AQ1937*AQ$195+AQ1955*$D2018)</f>
        <v/>
      </c>
      <c r="AR2018" s="47">
        <f>AR1982*Settings!$C$13*(AR1928+AR1946+AR1937*AR$195+AR1955*$D2018)</f>
        <v/>
      </c>
      <c r="AS2018" s="47">
        <f>AS1982*Settings!$C$13*(AS1928+AS1946+AS1937*AS$195+AS1955*$D2018)</f>
        <v/>
      </c>
      <c r="AT2018" s="47">
        <f>AT1982*Settings!$C$13*(AT1928+AT1946+AT1937*AT$195+AT1955*$D2018)</f>
        <v/>
      </c>
      <c r="AU2018" s="47">
        <f>AU1982*Settings!$C$13*(AU1928+AU1946+AU1937*AU$195+AU1955*$D2018)</f>
        <v/>
      </c>
      <c r="AV2018" s="47">
        <f>AV1982*Settings!$C$13*(AV1928+AV1946+AV1937*AV$195+AV1955*$D2018)</f>
        <v/>
      </c>
      <c r="AW2018" s="47">
        <f>AW1982*Settings!$C$13*(AW1928+AW1946+AW1937*AW$195+AW1955*$D2018)</f>
        <v/>
      </c>
      <c r="AX2018" s="47">
        <f>AX1982*Settings!$C$13*(AX1928+AX1946+AX1937*AX$195+AX1955*$D2018)</f>
        <v/>
      </c>
      <c r="AY2018" s="58">
        <f>REVENUE(AY1982,Settings!$C$13,NEWREVRATE(AY1928,AY1946,AY1937,AY$195,AY1955,$D2018))</f>
        <v/>
      </c>
    </row>
    <row r="2019" hidden="1" outlineLevel="2">
      <c r="A2019" s="14" t="inlineStr">
        <is>
          <t>rnew</t>
        </is>
      </c>
      <c r="B2019" s="14" t="inlineStr">
        <is>
          <t>ker</t>
        </is>
      </c>
      <c r="C2019" s="14" t="inlineStr">
        <is>
          <t>ftr</t>
        </is>
      </c>
      <c r="D2019" s="37">
        <f>INDEX(Inputs!$S$5:$S$132,MATCH($B2019&amp;"|"&amp;$C2019,Inputs!$A$5:$A$132,0))</f>
        <v/>
      </c>
      <c r="E2019" s="36" t="n"/>
      <c r="F2019" s="36" t="n"/>
      <c r="G2019" s="36" t="n"/>
      <c r="H2019" s="14">
        <f>INDEX(Variables!$B$5:$B$205,MATCH($A2019,Variables!$A$5:$A$205,0))&amp;IF($C2019="",""," | "&amp;INDEX(Mapping!$B$5:$B$26,MATCH($C2019,Mapping!$A$5:$A$26,0))&amp;" | "&amp;INDEX(Mapping!$B$30:$B$46,MATCH($B2019,Mapping!$A$30:$A$46,0)))</f>
        <v/>
      </c>
      <c r="I2019" s="14">
        <f>INDEX(Variables!$C$5:$C$205,MATCH($A2019,Variables!$A$5:$A$205,0))</f>
        <v/>
      </c>
      <c r="J2019" s="14">
        <f>INDEX(Variables!$E$5:$E$205,MATCH($A2019,Variables!$A$5:$A$205,0))</f>
        <v/>
      </c>
      <c r="K2019" s="11">
        <f>LOWER(Settings!$C$4)&amp;".mit."&amp;$A2019&amp;IF($C2019="","","."&amp;$C2019&amp;"."&amp;$B2019)&amp;IF(INDEX(Variables!$D$5:$D$205,MATCH($A2019,Variables!$A$5:$A$205,0))="","","."&amp;INDEX(Variables!$D$5:$D$205,MATCH($A2019,Variables!$A$5:$A$205,0)))&amp;"."&amp;K$5</f>
        <v/>
      </c>
      <c r="L2019" s="46">
        <f>L1983*Settings!$C$13*(L1929+L1947+L1938*L$195+L1956*$D2019)</f>
        <v/>
      </c>
      <c r="M2019" s="47">
        <f>M1983*Settings!$C$13*(M1929+M1947+M1938*M$195+M1956*$D2019)</f>
        <v/>
      </c>
      <c r="N2019" s="47">
        <f>N1983*Settings!$C$13*(N1929+N1947+N1938*N$195+N1956*$D2019)</f>
        <v/>
      </c>
      <c r="O2019" s="47">
        <f>O1983*Settings!$C$13*(O1929+O1947+O1938*O$195+O1956*$D2019)</f>
        <v/>
      </c>
      <c r="P2019" s="47">
        <f>P1983*Settings!$C$13*(P1929+P1947+P1938*P$195+P1956*$D2019)</f>
        <v/>
      </c>
      <c r="Q2019" s="47">
        <f>Q1983*Settings!$C$13*(Q1929+Q1947+Q1938*Q$195+Q1956*$D2019)</f>
        <v/>
      </c>
      <c r="R2019" s="47">
        <f>R1983*Settings!$C$13*(R1929+R1947+R1938*R$195+R1956*$D2019)</f>
        <v/>
      </c>
      <c r="S2019" s="47">
        <f>S1983*Settings!$C$13*(S1929+S1947+S1938*S$195+S1956*$D2019)</f>
        <v/>
      </c>
      <c r="T2019" s="47">
        <f>T1983*Settings!$C$13*(T1929+T1947+T1938*T$195+T1956*$D2019)</f>
        <v/>
      </c>
      <c r="U2019" s="47">
        <f>U1983*Settings!$C$13*(U1929+U1947+U1938*U$195+U1956*$D2019)</f>
        <v/>
      </c>
      <c r="V2019" s="47">
        <f>V1983*Settings!$C$13*(V1929+V1947+V1938*V$195+V1956*$D2019)</f>
        <v/>
      </c>
      <c r="W2019" s="47">
        <f>W1983*Settings!$C$13*(W1929+W1947+W1938*W$195+W1956*$D2019)</f>
        <v/>
      </c>
      <c r="X2019" s="47">
        <f>X1983*Settings!$C$13*(X1929+X1947+X1938*X$195+X1956*$D2019)</f>
        <v/>
      </c>
      <c r="Y2019" s="47">
        <f>Y1983*Settings!$C$13*(Y1929+Y1947+Y1938*Y$195+Y1956*$D2019)</f>
        <v/>
      </c>
      <c r="Z2019" s="47">
        <f>Z1983*Settings!$C$13*(Z1929+Z1947+Z1938*Z$195+Z1956*$D2019)</f>
        <v/>
      </c>
      <c r="AA2019" s="47">
        <f>AA1983*Settings!$C$13*(AA1929+AA1947+AA1938*AA$195+AA1956*$D2019)</f>
        <v/>
      </c>
      <c r="AB2019" s="47">
        <f>AB1983*Settings!$C$13*(AB1929+AB1947+AB1938*AB$195+AB1956*$D2019)</f>
        <v/>
      </c>
      <c r="AC2019" s="47">
        <f>AC1983*Settings!$C$13*(AC1929+AC1947+AC1938*AC$195+AC1956*$D2019)</f>
        <v/>
      </c>
      <c r="AD2019" s="58">
        <f>REVENUE(AD1983,Settings!$C$13,NEWREVRATE(AD1929,AD1947,AD1938,AD$195,AD1956,$D2019))</f>
        <v/>
      </c>
      <c r="AF2019" s="11">
        <f>LOWER(Settings!$C$4)&amp;".mit."&amp;$A2019&amp;IF($C2019="","","."&amp;$C2019&amp;"."&amp;$B2019)&amp;IF(INDEX(Variables!$D$5:$D$205,MATCH($A2019,Variables!$A$5:$A$205,0))="","","."&amp;INDEX(Variables!$D$5:$D$205,MATCH($A2019,Variables!$A$5:$A$205,0)))&amp;"."&amp;AF$5</f>
        <v/>
      </c>
      <c r="AG2019" s="46">
        <f>AG1983*Settings!$C$13*(AG1929+AG1947+AG1938*AG$195+AG1956*$D2019)</f>
        <v/>
      </c>
      <c r="AH2019" s="47">
        <f>AH1983*Settings!$C$13*(AH1929+AH1947+AH1938*AH$195+AH1956*$D2019)</f>
        <v/>
      </c>
      <c r="AI2019" s="47">
        <f>AI1983*Settings!$C$13*(AI1929+AI1947+AI1938*AI$195+AI1956*$D2019)</f>
        <v/>
      </c>
      <c r="AJ2019" s="47">
        <f>AJ1983*Settings!$C$13*(AJ1929+AJ1947+AJ1938*AJ$195+AJ1956*$D2019)</f>
        <v/>
      </c>
      <c r="AK2019" s="47">
        <f>AK1983*Settings!$C$13*(AK1929+AK1947+AK1938*AK$195+AK1956*$D2019)</f>
        <v/>
      </c>
      <c r="AL2019" s="47">
        <f>AL1983*Settings!$C$13*(AL1929+AL1947+AL1938*AL$195+AL1956*$D2019)</f>
        <v/>
      </c>
      <c r="AM2019" s="47">
        <f>AM1983*Settings!$C$13*(AM1929+AM1947+AM1938*AM$195+AM1956*$D2019)</f>
        <v/>
      </c>
      <c r="AN2019" s="47">
        <f>AN1983*Settings!$C$13*(AN1929+AN1947+AN1938*AN$195+AN1956*$D2019)</f>
        <v/>
      </c>
      <c r="AO2019" s="47">
        <f>AO1983*Settings!$C$13*(AO1929+AO1947+AO1938*AO$195+AO1956*$D2019)</f>
        <v/>
      </c>
      <c r="AP2019" s="47">
        <f>AP1983*Settings!$C$13*(AP1929+AP1947+AP1938*AP$195+AP1956*$D2019)</f>
        <v/>
      </c>
      <c r="AQ2019" s="47">
        <f>AQ1983*Settings!$C$13*(AQ1929+AQ1947+AQ1938*AQ$195+AQ1956*$D2019)</f>
        <v/>
      </c>
      <c r="AR2019" s="47">
        <f>AR1983*Settings!$C$13*(AR1929+AR1947+AR1938*AR$195+AR1956*$D2019)</f>
        <v/>
      </c>
      <c r="AS2019" s="47">
        <f>AS1983*Settings!$C$13*(AS1929+AS1947+AS1938*AS$195+AS1956*$D2019)</f>
        <v/>
      </c>
      <c r="AT2019" s="47">
        <f>AT1983*Settings!$C$13*(AT1929+AT1947+AT1938*AT$195+AT1956*$D2019)</f>
        <v/>
      </c>
      <c r="AU2019" s="47">
        <f>AU1983*Settings!$C$13*(AU1929+AU1947+AU1938*AU$195+AU1956*$D2019)</f>
        <v/>
      </c>
      <c r="AV2019" s="47">
        <f>AV1983*Settings!$C$13*(AV1929+AV1947+AV1938*AV$195+AV1956*$D2019)</f>
        <v/>
      </c>
      <c r="AW2019" s="47">
        <f>AW1983*Settings!$C$13*(AW1929+AW1947+AW1938*AW$195+AW1956*$D2019)</f>
        <v/>
      </c>
      <c r="AX2019" s="47">
        <f>AX1983*Settings!$C$13*(AX1929+AX1947+AX1938*AX$195+AX1956*$D2019)</f>
        <v/>
      </c>
      <c r="AY2019" s="58">
        <f>REVENUE(AY1983,Settings!$C$13,NEWREVRATE(AY1929,AY1947,AY1938,AY$195,AY1956,$D2019))</f>
        <v/>
      </c>
    </row>
    <row r="2020" hidden="1" outlineLevel="2">
      <c r="A2020" s="14" t="inlineStr">
        <is>
          <t>rnew</t>
        </is>
      </c>
      <c r="B2020" s="14" t="inlineStr">
        <is>
          <t>oop</t>
        </is>
      </c>
      <c r="C2020" s="14" t="inlineStr">
        <is>
          <t>ftr</t>
        </is>
      </c>
      <c r="D2020" s="37">
        <f>INDEX(Inputs!$S$5:$S$132,MATCH($B2020&amp;"|"&amp;$C2020,Inputs!$A$5:$A$132,0))</f>
        <v/>
      </c>
      <c r="E2020" s="36" t="n"/>
      <c r="F2020" s="36" t="n"/>
      <c r="G2020" s="36" t="n"/>
      <c r="H2020" s="14">
        <f>INDEX(Variables!$B$5:$B$205,MATCH($A2020,Variables!$A$5:$A$205,0))&amp;IF($C2020="",""," | "&amp;INDEX(Mapping!$B$5:$B$26,MATCH($C2020,Mapping!$A$5:$A$26,0))&amp;" | "&amp;INDEX(Mapping!$B$30:$B$46,MATCH($B2020,Mapping!$A$30:$A$46,0)))</f>
        <v/>
      </c>
      <c r="I2020" s="14">
        <f>INDEX(Variables!$C$5:$C$205,MATCH($A2020,Variables!$A$5:$A$205,0))</f>
        <v/>
      </c>
      <c r="J2020" s="14">
        <f>INDEX(Variables!$E$5:$E$205,MATCH($A2020,Variables!$A$5:$A$205,0))</f>
        <v/>
      </c>
      <c r="K2020" s="11">
        <f>LOWER(Settings!$C$4)&amp;".mit."&amp;$A2020&amp;IF($C2020="","","."&amp;$C2020&amp;"."&amp;$B2020)&amp;IF(INDEX(Variables!$D$5:$D$205,MATCH($A2020,Variables!$A$5:$A$205,0))="","","."&amp;INDEX(Variables!$D$5:$D$205,MATCH($A2020,Variables!$A$5:$A$205,0)))&amp;"."&amp;K$5</f>
        <v/>
      </c>
      <c r="L2020" s="46">
        <f>L1984*Settings!$C$13*(L1930+L1948+L1939*L$195+L1957*$D2020)</f>
        <v/>
      </c>
      <c r="M2020" s="47">
        <f>M1984*Settings!$C$13*(M1930+M1948+M1939*M$195+M1957*$D2020)</f>
        <v/>
      </c>
      <c r="N2020" s="47">
        <f>N1984*Settings!$C$13*(N1930+N1948+N1939*N$195+N1957*$D2020)</f>
        <v/>
      </c>
      <c r="O2020" s="47">
        <f>O1984*Settings!$C$13*(O1930+O1948+O1939*O$195+O1957*$D2020)</f>
        <v/>
      </c>
      <c r="P2020" s="47">
        <f>P1984*Settings!$C$13*(P1930+P1948+P1939*P$195+P1957*$D2020)</f>
        <v/>
      </c>
      <c r="Q2020" s="47">
        <f>Q1984*Settings!$C$13*(Q1930+Q1948+Q1939*Q$195+Q1957*$D2020)</f>
        <v/>
      </c>
      <c r="R2020" s="47">
        <f>R1984*Settings!$C$13*(R1930+R1948+R1939*R$195+R1957*$D2020)</f>
        <v/>
      </c>
      <c r="S2020" s="47">
        <f>S1984*Settings!$C$13*(S1930+S1948+S1939*S$195+S1957*$D2020)</f>
        <v/>
      </c>
      <c r="T2020" s="47">
        <f>T1984*Settings!$C$13*(T1930+T1948+T1939*T$195+T1957*$D2020)</f>
        <v/>
      </c>
      <c r="U2020" s="47">
        <f>U1984*Settings!$C$13*(U1930+U1948+U1939*U$195+U1957*$D2020)</f>
        <v/>
      </c>
      <c r="V2020" s="47">
        <f>V1984*Settings!$C$13*(V1930+V1948+V1939*V$195+V1957*$D2020)</f>
        <v/>
      </c>
      <c r="W2020" s="47">
        <f>W1984*Settings!$C$13*(W1930+W1948+W1939*W$195+W1957*$D2020)</f>
        <v/>
      </c>
      <c r="X2020" s="47">
        <f>X1984*Settings!$C$13*(X1930+X1948+X1939*X$195+X1957*$D2020)</f>
        <v/>
      </c>
      <c r="Y2020" s="47">
        <f>Y1984*Settings!$C$13*(Y1930+Y1948+Y1939*Y$195+Y1957*$D2020)</f>
        <v/>
      </c>
      <c r="Z2020" s="47">
        <f>Z1984*Settings!$C$13*(Z1930+Z1948+Z1939*Z$195+Z1957*$D2020)</f>
        <v/>
      </c>
      <c r="AA2020" s="47">
        <f>AA1984*Settings!$C$13*(AA1930+AA1948+AA1939*AA$195+AA1957*$D2020)</f>
        <v/>
      </c>
      <c r="AB2020" s="47">
        <f>AB1984*Settings!$C$13*(AB1930+AB1948+AB1939*AB$195+AB1957*$D2020)</f>
        <v/>
      </c>
      <c r="AC2020" s="47">
        <f>AC1984*Settings!$C$13*(AC1930+AC1948+AC1939*AC$195+AC1957*$D2020)</f>
        <v/>
      </c>
      <c r="AD2020" s="58">
        <f>REVENUE(AD1984,Settings!$C$13,NEWREVRATE(AD1930,AD1948,AD1939,AD$195,AD1957,$D2020))</f>
        <v/>
      </c>
      <c r="AF2020" s="11">
        <f>LOWER(Settings!$C$4)&amp;".mit."&amp;$A2020&amp;IF($C2020="","","."&amp;$C2020&amp;"."&amp;$B2020)&amp;IF(INDEX(Variables!$D$5:$D$205,MATCH($A2020,Variables!$A$5:$A$205,0))="","","."&amp;INDEX(Variables!$D$5:$D$205,MATCH($A2020,Variables!$A$5:$A$205,0)))&amp;"."&amp;AF$5</f>
        <v/>
      </c>
      <c r="AG2020" s="46">
        <f>AG1984*Settings!$C$13*(AG1930+AG1948+AG1939*AG$195+AG1957*$D2020)</f>
        <v/>
      </c>
      <c r="AH2020" s="47">
        <f>AH1984*Settings!$C$13*(AH1930+AH1948+AH1939*AH$195+AH1957*$D2020)</f>
        <v/>
      </c>
      <c r="AI2020" s="47">
        <f>AI1984*Settings!$C$13*(AI1930+AI1948+AI1939*AI$195+AI1957*$D2020)</f>
        <v/>
      </c>
      <c r="AJ2020" s="47">
        <f>AJ1984*Settings!$C$13*(AJ1930+AJ1948+AJ1939*AJ$195+AJ1957*$D2020)</f>
        <v/>
      </c>
      <c r="AK2020" s="47">
        <f>AK1984*Settings!$C$13*(AK1930+AK1948+AK1939*AK$195+AK1957*$D2020)</f>
        <v/>
      </c>
      <c r="AL2020" s="47">
        <f>AL1984*Settings!$C$13*(AL1930+AL1948+AL1939*AL$195+AL1957*$D2020)</f>
        <v/>
      </c>
      <c r="AM2020" s="47">
        <f>AM1984*Settings!$C$13*(AM1930+AM1948+AM1939*AM$195+AM1957*$D2020)</f>
        <v/>
      </c>
      <c r="AN2020" s="47">
        <f>AN1984*Settings!$C$13*(AN1930+AN1948+AN1939*AN$195+AN1957*$D2020)</f>
        <v/>
      </c>
      <c r="AO2020" s="47">
        <f>AO1984*Settings!$C$13*(AO1930+AO1948+AO1939*AO$195+AO1957*$D2020)</f>
        <v/>
      </c>
      <c r="AP2020" s="47">
        <f>AP1984*Settings!$C$13*(AP1930+AP1948+AP1939*AP$195+AP1957*$D2020)</f>
        <v/>
      </c>
      <c r="AQ2020" s="47">
        <f>AQ1984*Settings!$C$13*(AQ1930+AQ1948+AQ1939*AQ$195+AQ1957*$D2020)</f>
        <v/>
      </c>
      <c r="AR2020" s="47">
        <f>AR1984*Settings!$C$13*(AR1930+AR1948+AR1939*AR$195+AR1957*$D2020)</f>
        <v/>
      </c>
      <c r="AS2020" s="47">
        <f>AS1984*Settings!$C$13*(AS1930+AS1948+AS1939*AS$195+AS1957*$D2020)</f>
        <v/>
      </c>
      <c r="AT2020" s="47">
        <f>AT1984*Settings!$C$13*(AT1930+AT1948+AT1939*AT$195+AT1957*$D2020)</f>
        <v/>
      </c>
      <c r="AU2020" s="47">
        <f>AU1984*Settings!$C$13*(AU1930+AU1948+AU1939*AU$195+AU1957*$D2020)</f>
        <v/>
      </c>
      <c r="AV2020" s="47">
        <f>AV1984*Settings!$C$13*(AV1930+AV1948+AV1939*AV$195+AV1957*$D2020)</f>
        <v/>
      </c>
      <c r="AW2020" s="47">
        <f>AW1984*Settings!$C$13*(AW1930+AW1948+AW1939*AW$195+AW1957*$D2020)</f>
        <v/>
      </c>
      <c r="AX2020" s="47">
        <f>AX1984*Settings!$C$13*(AX1930+AX1948+AX1939*AX$195+AX1957*$D2020)</f>
        <v/>
      </c>
      <c r="AY2020" s="58">
        <f>REVENUE(AY1984,Settings!$C$13,NEWREVRATE(AY1930,AY1948,AY1939,AY$195,AY1957,$D2020))</f>
        <v/>
      </c>
    </row>
    <row r="2021" hidden="1" outlineLevel="2">
      <c r="A2021" s="14" t="inlineStr">
        <is>
          <t>rnew</t>
        </is>
      </c>
      <c r="B2021" s="14" t="inlineStr">
        <is>
          <t>bio</t>
        </is>
      </c>
      <c r="C2021" s="14" t="inlineStr">
        <is>
          <t>ftr</t>
        </is>
      </c>
      <c r="D2021" s="37">
        <f>INDEX(Inputs!$S$5:$S$132,MATCH($B2021&amp;"|"&amp;$C2021,Inputs!$A$5:$A$132,0))</f>
        <v/>
      </c>
      <c r="E2021" s="36" t="n"/>
      <c r="F2021" s="36" t="n"/>
      <c r="G2021" s="36" t="n"/>
      <c r="H2021" s="14">
        <f>INDEX(Variables!$B$5:$B$205,MATCH($A2021,Variables!$A$5:$A$205,0))&amp;IF($C2021="",""," | "&amp;INDEX(Mapping!$B$5:$B$26,MATCH($C2021,Mapping!$A$5:$A$26,0))&amp;" | "&amp;INDEX(Mapping!$B$30:$B$46,MATCH($B2021,Mapping!$A$30:$A$46,0)))</f>
        <v/>
      </c>
      <c r="I2021" s="14">
        <f>INDEX(Variables!$C$5:$C$205,MATCH($A2021,Variables!$A$5:$A$205,0))</f>
        <v/>
      </c>
      <c r="J2021" s="14">
        <f>INDEX(Variables!$E$5:$E$205,MATCH($A2021,Variables!$A$5:$A$205,0))</f>
        <v/>
      </c>
      <c r="K2021" s="11">
        <f>LOWER(Settings!$C$4)&amp;".mit."&amp;$A2021&amp;IF($C2021="","","."&amp;$C2021&amp;"."&amp;$B2021)&amp;IF(INDEX(Variables!$D$5:$D$205,MATCH($A2021,Variables!$A$5:$A$205,0))="","","."&amp;INDEX(Variables!$D$5:$D$205,MATCH($A2021,Variables!$A$5:$A$205,0)))&amp;"."&amp;K$5</f>
        <v/>
      </c>
      <c r="L2021" s="46">
        <f>L1985*Settings!$C$13*(L1931+L1949+L1940*L$195+L1958*$D2021)</f>
        <v/>
      </c>
      <c r="M2021" s="47">
        <f>M1985*Settings!$C$13*(M1931+M1949+M1940*M$195+M1958*$D2021)</f>
        <v/>
      </c>
      <c r="N2021" s="47">
        <f>N1985*Settings!$C$13*(N1931+N1949+N1940*N$195+N1958*$D2021)</f>
        <v/>
      </c>
      <c r="O2021" s="47">
        <f>O1985*Settings!$C$13*(O1931+O1949+O1940*O$195+O1958*$D2021)</f>
        <v/>
      </c>
      <c r="P2021" s="47">
        <f>P1985*Settings!$C$13*(P1931+P1949+P1940*P$195+P1958*$D2021)</f>
        <v/>
      </c>
      <c r="Q2021" s="47">
        <f>Q1985*Settings!$C$13*(Q1931+Q1949+Q1940*Q$195+Q1958*$D2021)</f>
        <v/>
      </c>
      <c r="R2021" s="47">
        <f>R1985*Settings!$C$13*(R1931+R1949+R1940*R$195+R1958*$D2021)</f>
        <v/>
      </c>
      <c r="S2021" s="47">
        <f>S1985*Settings!$C$13*(S1931+S1949+S1940*S$195+S1958*$D2021)</f>
        <v/>
      </c>
      <c r="T2021" s="47">
        <f>T1985*Settings!$C$13*(T1931+T1949+T1940*T$195+T1958*$D2021)</f>
        <v/>
      </c>
      <c r="U2021" s="47">
        <f>U1985*Settings!$C$13*(U1931+U1949+U1940*U$195+U1958*$D2021)</f>
        <v/>
      </c>
      <c r="V2021" s="47">
        <f>V1985*Settings!$C$13*(V1931+V1949+V1940*V$195+V1958*$D2021)</f>
        <v/>
      </c>
      <c r="W2021" s="47">
        <f>W1985*Settings!$C$13*(W1931+W1949+W1940*W$195+W1958*$D2021)</f>
        <v/>
      </c>
      <c r="X2021" s="47">
        <f>X1985*Settings!$C$13*(X1931+X1949+X1940*X$195+X1958*$D2021)</f>
        <v/>
      </c>
      <c r="Y2021" s="47">
        <f>Y1985*Settings!$C$13*(Y1931+Y1949+Y1940*Y$195+Y1958*$D2021)</f>
        <v/>
      </c>
      <c r="Z2021" s="47">
        <f>Z1985*Settings!$C$13*(Z1931+Z1949+Z1940*Z$195+Z1958*$D2021)</f>
        <v/>
      </c>
      <c r="AA2021" s="47">
        <f>AA1985*Settings!$C$13*(AA1931+AA1949+AA1940*AA$195+AA1958*$D2021)</f>
        <v/>
      </c>
      <c r="AB2021" s="47">
        <f>AB1985*Settings!$C$13*(AB1931+AB1949+AB1940*AB$195+AB1958*$D2021)</f>
        <v/>
      </c>
      <c r="AC2021" s="47">
        <f>AC1985*Settings!$C$13*(AC1931+AC1949+AC1940*AC$195+AC1958*$D2021)</f>
        <v/>
      </c>
      <c r="AD2021" s="58">
        <f>REVENUE(AD1985,Settings!$C$13,NEWREVRATE(AD1931,AD1949,AD1940,AD$195,AD1958,$D2021))</f>
        <v/>
      </c>
      <c r="AF2021" s="11">
        <f>LOWER(Settings!$C$4)&amp;".mit."&amp;$A2021&amp;IF($C2021="","","."&amp;$C2021&amp;"."&amp;$B2021)&amp;IF(INDEX(Variables!$D$5:$D$205,MATCH($A2021,Variables!$A$5:$A$205,0))="","","."&amp;INDEX(Variables!$D$5:$D$205,MATCH($A2021,Variables!$A$5:$A$205,0)))&amp;"."&amp;AF$5</f>
        <v/>
      </c>
      <c r="AG2021" s="46">
        <f>AG1985*Settings!$C$13*(AG1931+AG1949+AG1940*AG$195+AG1958*$D2021)</f>
        <v/>
      </c>
      <c r="AH2021" s="47">
        <f>AH1985*Settings!$C$13*(AH1931+AH1949+AH1940*AH$195+AH1958*$D2021)</f>
        <v/>
      </c>
      <c r="AI2021" s="47">
        <f>AI1985*Settings!$C$13*(AI1931+AI1949+AI1940*AI$195+AI1958*$D2021)</f>
        <v/>
      </c>
      <c r="AJ2021" s="47">
        <f>AJ1985*Settings!$C$13*(AJ1931+AJ1949+AJ1940*AJ$195+AJ1958*$D2021)</f>
        <v/>
      </c>
      <c r="AK2021" s="47">
        <f>AK1985*Settings!$C$13*(AK1931+AK1949+AK1940*AK$195+AK1958*$D2021)</f>
        <v/>
      </c>
      <c r="AL2021" s="47">
        <f>AL1985*Settings!$C$13*(AL1931+AL1949+AL1940*AL$195+AL1958*$D2021)</f>
        <v/>
      </c>
      <c r="AM2021" s="47">
        <f>AM1985*Settings!$C$13*(AM1931+AM1949+AM1940*AM$195+AM1958*$D2021)</f>
        <v/>
      </c>
      <c r="AN2021" s="47">
        <f>AN1985*Settings!$C$13*(AN1931+AN1949+AN1940*AN$195+AN1958*$D2021)</f>
        <v/>
      </c>
      <c r="AO2021" s="47">
        <f>AO1985*Settings!$C$13*(AO1931+AO1949+AO1940*AO$195+AO1958*$D2021)</f>
        <v/>
      </c>
      <c r="AP2021" s="47">
        <f>AP1985*Settings!$C$13*(AP1931+AP1949+AP1940*AP$195+AP1958*$D2021)</f>
        <v/>
      </c>
      <c r="AQ2021" s="47">
        <f>AQ1985*Settings!$C$13*(AQ1931+AQ1949+AQ1940*AQ$195+AQ1958*$D2021)</f>
        <v/>
      </c>
      <c r="AR2021" s="47">
        <f>AR1985*Settings!$C$13*(AR1931+AR1949+AR1940*AR$195+AR1958*$D2021)</f>
        <v/>
      </c>
      <c r="AS2021" s="47">
        <f>AS1985*Settings!$C$13*(AS1931+AS1949+AS1940*AS$195+AS1958*$D2021)</f>
        <v/>
      </c>
      <c r="AT2021" s="47">
        <f>AT1985*Settings!$C$13*(AT1931+AT1949+AT1940*AT$195+AT1958*$D2021)</f>
        <v/>
      </c>
      <c r="AU2021" s="47">
        <f>AU1985*Settings!$C$13*(AU1931+AU1949+AU1940*AU$195+AU1958*$D2021)</f>
        <v/>
      </c>
      <c r="AV2021" s="47">
        <f>AV1985*Settings!$C$13*(AV1931+AV1949+AV1940*AV$195+AV1958*$D2021)</f>
        <v/>
      </c>
      <c r="AW2021" s="47">
        <f>AW1985*Settings!$C$13*(AW1931+AW1949+AW1940*AW$195+AW1958*$D2021)</f>
        <v/>
      </c>
      <c r="AX2021" s="47">
        <f>AX1985*Settings!$C$13*(AX1931+AX1949+AX1940*AX$195+AX1958*$D2021)</f>
        <v/>
      </c>
      <c r="AY2021" s="58">
        <f>REVENUE(AY1985,Settings!$C$13,NEWREVRATE(AY1931,AY1949,AY1940,AY$195,AY1958,$D2021))</f>
        <v/>
      </c>
    </row>
    <row r="2022" hidden="1" outlineLevel="2"/>
    <row r="2023" collapsed="1"/>
    <row r="2024">
      <c r="A2024" s="4" t="inlineStr">
        <is>
          <t>8. Other energy use</t>
        </is>
      </c>
      <c r="B2024" s="5" t="n"/>
      <c r="C2024" s="5" t="n"/>
      <c r="D2024" s="5" t="n"/>
      <c r="E2024" s="5" t="n"/>
      <c r="F2024" s="5" t="n"/>
      <c r="G2024" s="5" t="n"/>
      <c r="H2024" s="5" t="n"/>
      <c r="I2024" s="5" t="n"/>
      <c r="J2024" s="5" t="n"/>
      <c r="K2024" s="5" t="n"/>
      <c r="L2024" s="5" t="n"/>
      <c r="M2024" s="5" t="n"/>
      <c r="N2024" s="5" t="n"/>
      <c r="O2024" s="5" t="n"/>
      <c r="P2024" s="5" t="n"/>
      <c r="Q2024" s="5" t="n"/>
      <c r="R2024" s="5" t="n"/>
      <c r="S2024" s="5" t="n"/>
      <c r="T2024" s="5" t="n"/>
      <c r="U2024" s="5" t="n"/>
      <c r="V2024" s="5" t="n"/>
      <c r="W2024" s="5" t="n"/>
      <c r="X2024" s="5" t="n"/>
      <c r="Y2024" s="5" t="n"/>
      <c r="Z2024" s="5" t="n"/>
      <c r="AA2024" s="5" t="n"/>
      <c r="AB2024" s="5" t="n"/>
      <c r="AC2024" s="5" t="n"/>
      <c r="AD2024" s="5" t="n"/>
      <c r="AE2024" s="5" t="n"/>
      <c r="AF2024" s="5" t="n"/>
      <c r="AG2024" s="5" t="n"/>
      <c r="AH2024" s="5" t="n"/>
      <c r="AI2024" s="5" t="n"/>
      <c r="AJ2024" s="5" t="n"/>
      <c r="AK2024" s="5" t="n"/>
      <c r="AL2024" s="5" t="n"/>
      <c r="AM2024" s="5" t="n"/>
      <c r="AN2024" s="5" t="n"/>
      <c r="AO2024" s="5" t="n"/>
      <c r="AP2024" s="5" t="n"/>
      <c r="AQ2024" s="5" t="n"/>
      <c r="AR2024" s="5" t="n"/>
      <c r="AS2024" s="5" t="n"/>
      <c r="AT2024" s="5" t="n"/>
      <c r="AU2024" s="5" t="n"/>
      <c r="AV2024" s="5" t="n"/>
      <c r="AW2024" s="5" t="n"/>
      <c r="AX2024" s="5" t="n"/>
      <c r="AY2024" s="5" t="n"/>
      <c r="AZ2024" s="5" t="n"/>
    </row>
    <row r="2025">
      <c r="A2025" s="1" t="inlineStr">
        <is>
          <t>ener</t>
        </is>
      </c>
      <c r="B2025" s="1" t="inlineStr">
        <is>
          <t>all</t>
        </is>
      </c>
      <c r="C2025" s="1" t="inlineStr">
        <is>
          <t>oen</t>
        </is>
      </c>
      <c r="H2025" s="1">
        <f>INDEX(Variables!$B$5:$B$205,MATCH($A2025,Variables!$A$5:$A$205,0))&amp;IF($C2025="",""," | "&amp;INDEX(Mapping!$B$5:$B$26,MATCH($C2025,Mapping!$A$5:$A$26,0))&amp;" | "&amp;INDEX(Mapping!$B$30:$B$46,MATCH($B2025,Mapping!$A$30:$A$46,0)))</f>
        <v/>
      </c>
      <c r="I2025" s="1">
        <f>INDEX(Variables!$C$5:$C$205,MATCH($A2025,Variables!$A$5:$A$205,0))</f>
        <v/>
      </c>
      <c r="J2025" s="1">
        <f>INDEX(Variables!$E$5:$E$205,MATCH($A2025,Variables!$A$5:$A$205,0))</f>
        <v/>
      </c>
      <c r="K2025" s="17">
        <f>LOWER(Settings!$C$4)&amp;".mit."&amp;$A2025&amp;IF($C2025="","","."&amp;$C2025&amp;"."&amp;$B2025)&amp;IF(INDEX(Variables!$D$5:$D$205,MATCH($A2025,Variables!$A$5:$A$205,0))="","","."&amp;INDEX(Variables!$D$5:$D$205,MATCH($A2025,Variables!$A$5:$A$205,0)))&amp;"."&amp;K$5</f>
        <v/>
      </c>
      <c r="L2025" s="60">
        <f>SUMIFS(L2026:L2125,$A2026:$A2125,"ener",$B2026:$B2125,"&lt;&gt;all")</f>
        <v/>
      </c>
      <c r="M2025" s="61">
        <f>SUMIFS(M2026:M2125,$A2026:$A2125,"ener",$B2026:$B2125,"&lt;&gt;all")</f>
        <v/>
      </c>
      <c r="N2025" s="61">
        <f>SUMIFS(N2026:N2125,$A2026:$A2125,"ener",$B2026:$B2125,"&lt;&gt;all")</f>
        <v/>
      </c>
      <c r="O2025" s="61">
        <f>SUMIFS(O2026:O2125,$A2026:$A2125,"ener",$B2026:$B2125,"&lt;&gt;all")</f>
        <v/>
      </c>
      <c r="P2025" s="61">
        <f>SUMIFS(P2026:P2125,$A2026:$A2125,"ener",$B2026:$B2125,"&lt;&gt;all")</f>
        <v/>
      </c>
      <c r="Q2025" s="61">
        <f>SUMIFS(Q2026:Q2125,$A2026:$A2125,"ener",$B2026:$B2125,"&lt;&gt;all")</f>
        <v/>
      </c>
      <c r="R2025" s="61">
        <f>SUMIFS(R2026:R2125,$A2026:$A2125,"ener",$B2026:$B2125,"&lt;&gt;all")</f>
        <v/>
      </c>
      <c r="S2025" s="61">
        <f>SUMIFS(S2026:S2125,$A2026:$A2125,"ener",$B2026:$B2125,"&lt;&gt;all")</f>
        <v/>
      </c>
      <c r="T2025" s="61">
        <f>SUMIFS(T2026:T2125,$A2026:$A2125,"ener",$B2026:$B2125,"&lt;&gt;all")</f>
        <v/>
      </c>
      <c r="U2025" s="61">
        <f>SUMIFS(U2026:U2125,$A2026:$A2125,"ener",$B2026:$B2125,"&lt;&gt;all")</f>
        <v/>
      </c>
      <c r="V2025" s="61">
        <f>SUMIFS(V2026:V2125,$A2026:$A2125,"ener",$B2026:$B2125,"&lt;&gt;all")</f>
        <v/>
      </c>
      <c r="W2025" s="61">
        <f>SUMIFS(W2026:W2125,$A2026:$A2125,"ener",$B2026:$B2125,"&lt;&gt;all")</f>
        <v/>
      </c>
      <c r="X2025" s="61">
        <f>SUMIFS(X2026:X2125,$A2026:$A2125,"ener",$B2026:$B2125,"&lt;&gt;all")</f>
        <v/>
      </c>
      <c r="Y2025" s="61">
        <f>SUMIFS(Y2026:Y2125,$A2026:$A2125,"ener",$B2026:$B2125,"&lt;&gt;all")</f>
        <v/>
      </c>
      <c r="Z2025" s="61">
        <f>SUMIFS(Z2026:Z2125,$A2026:$A2125,"ener",$B2026:$B2125,"&lt;&gt;all")</f>
        <v/>
      </c>
      <c r="AA2025" s="61">
        <f>SUMIFS(AA2026:AA2125,$A2026:$A2125,"ener",$B2026:$B2125,"&lt;&gt;all")</f>
        <v/>
      </c>
      <c r="AB2025" s="61">
        <f>SUMIFS(AB2026:AB2125,$A2026:$A2125,"ener",$B2026:$B2125,"&lt;&gt;all")</f>
        <v/>
      </c>
      <c r="AC2025" s="61">
        <f>SUMIFS(AC2026:AC2125,$A2026:$A2125,"ener",$B2026:$B2125,"&lt;&gt;all")</f>
        <v/>
      </c>
      <c r="AD2025" s="61">
        <f>SUMIFS(AD2026:AD2125,$A2026:$A2125,"ener",$B2026:$B2125,"&lt;&gt;all")</f>
        <v/>
      </c>
      <c r="AF2025" s="17">
        <f>LOWER(Settings!$C$4)&amp;".mit."&amp;$A2025&amp;IF($C2025="","","."&amp;$C2025&amp;"."&amp;$B2025)&amp;IF(INDEX(Variables!$D$5:$D$205,MATCH($A2025,Variables!$A$5:$A$205,0))="","","."&amp;INDEX(Variables!$D$5:$D$205,MATCH($A2025,Variables!$A$5:$A$205,0)))&amp;"."&amp;AF$5</f>
        <v/>
      </c>
      <c r="AG2025" s="60">
        <f>SUMIFS(AG2026:AG2125,$A2026:$A2125,"ener",$B2026:$B2125,"&lt;&gt;all")</f>
        <v/>
      </c>
      <c r="AH2025" s="61">
        <f>SUMIFS(AH2026:AH2125,$A2026:$A2125,"ener",$B2026:$B2125,"&lt;&gt;all")</f>
        <v/>
      </c>
      <c r="AI2025" s="61">
        <f>SUMIFS(AI2026:AI2125,$A2026:$A2125,"ener",$B2026:$B2125,"&lt;&gt;all")</f>
        <v/>
      </c>
      <c r="AJ2025" s="61">
        <f>SUMIFS(AJ2026:AJ2125,$A2026:$A2125,"ener",$B2026:$B2125,"&lt;&gt;all")</f>
        <v/>
      </c>
      <c r="AK2025" s="61">
        <f>SUMIFS(AK2026:AK2125,$A2026:$A2125,"ener",$B2026:$B2125,"&lt;&gt;all")</f>
        <v/>
      </c>
      <c r="AL2025" s="61">
        <f>SUMIFS(AL2026:AL2125,$A2026:$A2125,"ener",$B2026:$B2125,"&lt;&gt;all")</f>
        <v/>
      </c>
      <c r="AM2025" s="61">
        <f>SUMIFS(AM2026:AM2125,$A2026:$A2125,"ener",$B2026:$B2125,"&lt;&gt;all")</f>
        <v/>
      </c>
      <c r="AN2025" s="61">
        <f>SUMIFS(AN2026:AN2125,$A2026:$A2125,"ener",$B2026:$B2125,"&lt;&gt;all")</f>
        <v/>
      </c>
      <c r="AO2025" s="61">
        <f>SUMIFS(AO2026:AO2125,$A2026:$A2125,"ener",$B2026:$B2125,"&lt;&gt;all")</f>
        <v/>
      </c>
      <c r="AP2025" s="61">
        <f>SUMIFS(AP2026:AP2125,$A2026:$A2125,"ener",$B2026:$B2125,"&lt;&gt;all")</f>
        <v/>
      </c>
      <c r="AQ2025" s="61">
        <f>SUMIFS(AQ2026:AQ2125,$A2026:$A2125,"ener",$B2026:$B2125,"&lt;&gt;all")</f>
        <v/>
      </c>
      <c r="AR2025" s="61">
        <f>SUMIFS(AR2026:AR2125,$A2026:$A2125,"ener",$B2026:$B2125,"&lt;&gt;all")</f>
        <v/>
      </c>
      <c r="AS2025" s="61">
        <f>SUMIFS(AS2026:AS2125,$A2026:$A2125,"ener",$B2026:$B2125,"&lt;&gt;all")</f>
        <v/>
      </c>
      <c r="AT2025" s="61">
        <f>SUMIFS(AT2026:AT2125,$A2026:$A2125,"ener",$B2026:$B2125,"&lt;&gt;all")</f>
        <v/>
      </c>
      <c r="AU2025" s="61">
        <f>SUMIFS(AU2026:AU2125,$A2026:$A2125,"ener",$B2026:$B2125,"&lt;&gt;all")</f>
        <v/>
      </c>
      <c r="AV2025" s="61">
        <f>SUMIFS(AV2026:AV2125,$A2026:$A2125,"ener",$B2026:$B2125,"&lt;&gt;all")</f>
        <v/>
      </c>
      <c r="AW2025" s="61">
        <f>SUMIFS(AW2026:AW2125,$A2026:$A2125,"ener",$B2026:$B2125,"&lt;&gt;all")</f>
        <v/>
      </c>
      <c r="AX2025" s="61">
        <f>SUMIFS(AX2026:AX2125,$A2026:$A2125,"ener",$B2026:$B2125,"&lt;&gt;all")</f>
        <v/>
      </c>
      <c r="AY2025" s="61">
        <f>SUMIFS(AY2026:AY2125,$A2026:$A2125,"ener",$B2026:$B2125,"&lt;&gt;all")</f>
        <v/>
      </c>
    </row>
    <row r="2026" hidden="1" outlineLevel="1">
      <c r="A2026" s="1" t="inlineStr">
        <is>
          <t>ener</t>
        </is>
      </c>
      <c r="B2026" s="1" t="inlineStr">
        <is>
          <t>all</t>
        </is>
      </c>
      <c r="C2026" s="1" t="inlineStr">
        <is>
          <t>oen</t>
        </is>
      </c>
      <c r="H2026" s="1">
        <f>INDEX(Variables!$B$5:$B$205,MATCH($A2026,Variables!$A$5:$A$205,0))&amp;IF($C2026="",""," | "&amp;INDEX(Mapping!$B$5:$B$26,MATCH($C2026,Mapping!$A$5:$A$26,0))&amp;" | "&amp;INDEX(Mapping!$B$30:$B$46,MATCH($B2026,Mapping!$A$30:$A$46,0)))</f>
        <v/>
      </c>
      <c r="I2026" s="1">
        <f>INDEX(Variables!$C$5:$C$205,MATCH($A2026,Variables!$A$5:$A$205,0))</f>
        <v/>
      </c>
      <c r="J2026" s="1">
        <f>INDEX(Variables!$E$5:$E$205,MATCH($A2026,Variables!$A$5:$A$205,0))</f>
        <v/>
      </c>
      <c r="K2026" s="17">
        <f>LOWER(Settings!$C$4)&amp;".mit."&amp;$A2026&amp;IF($C2026="","","."&amp;$C2026&amp;"."&amp;$B2026)&amp;IF(INDEX(Variables!$D$5:$D$205,MATCH($A2026,Variables!$A$5:$A$205,0))="","","."&amp;INDEX(Variables!$D$5:$D$205,MATCH($A2026,Variables!$A$5:$A$205,0)))&amp;"."&amp;K$5</f>
        <v/>
      </c>
      <c r="L2026" s="60">
        <f>SUM(L2081:L2088)</f>
        <v/>
      </c>
      <c r="M2026" s="61">
        <f>SUM(M2081:M2088)</f>
        <v/>
      </c>
      <c r="N2026" s="61">
        <f>SUM(N2081:N2088)</f>
        <v/>
      </c>
      <c r="O2026" s="61">
        <f>SUM(O2081:O2088)</f>
        <v/>
      </c>
      <c r="P2026" s="61">
        <f>SUM(P2081:P2088)</f>
        <v/>
      </c>
      <c r="Q2026" s="61">
        <f>SUM(Q2081:Q2088)</f>
        <v/>
      </c>
      <c r="R2026" s="61">
        <f>SUM(R2081:R2088)</f>
        <v/>
      </c>
      <c r="S2026" s="61">
        <f>SUM(S2081:S2088)</f>
        <v/>
      </c>
      <c r="T2026" s="61">
        <f>SUM(T2081:T2088)</f>
        <v/>
      </c>
      <c r="U2026" s="61">
        <f>SUM(U2081:U2088)</f>
        <v/>
      </c>
      <c r="V2026" s="61">
        <f>SUM(V2081:V2088)</f>
        <v/>
      </c>
      <c r="W2026" s="61">
        <f>SUM(W2081:W2088)</f>
        <v/>
      </c>
      <c r="X2026" s="61">
        <f>SUM(X2081:X2088)</f>
        <v/>
      </c>
      <c r="Y2026" s="61">
        <f>SUM(Y2081:Y2088)</f>
        <v/>
      </c>
      <c r="Z2026" s="61">
        <f>SUM(Z2081:Z2088)</f>
        <v/>
      </c>
      <c r="AA2026" s="61">
        <f>SUM(AA2081:AA2088)</f>
        <v/>
      </c>
      <c r="AB2026" s="61">
        <f>SUM(AB2081:AB2088)</f>
        <v/>
      </c>
      <c r="AC2026" s="61">
        <f>SUM(AC2081:AC2088)</f>
        <v/>
      </c>
      <c r="AD2026" s="61">
        <f>SUM(AD2081:AD2088)</f>
        <v/>
      </c>
      <c r="AF2026" s="17">
        <f>LOWER(Settings!$C$4)&amp;".mit."&amp;$A2026&amp;IF($C2026="","","."&amp;$C2026&amp;"."&amp;$B2026)&amp;IF(INDEX(Variables!$D$5:$D$205,MATCH($A2026,Variables!$A$5:$A$205,0))="","","."&amp;INDEX(Variables!$D$5:$D$205,MATCH($A2026,Variables!$A$5:$A$205,0)))&amp;"."&amp;AF$5</f>
        <v/>
      </c>
      <c r="AG2026" s="60">
        <f>SUM(AG2081:AG2088)</f>
        <v/>
      </c>
      <c r="AH2026" s="61">
        <f>SUM(AH2081:AH2088)</f>
        <v/>
      </c>
      <c r="AI2026" s="61">
        <f>SUM(AI2081:AI2088)</f>
        <v/>
      </c>
      <c r="AJ2026" s="61">
        <f>SUM(AJ2081:AJ2088)</f>
        <v/>
      </c>
      <c r="AK2026" s="61">
        <f>SUM(AK2081:AK2088)</f>
        <v/>
      </c>
      <c r="AL2026" s="61">
        <f>SUM(AL2081:AL2088)</f>
        <v/>
      </c>
      <c r="AM2026" s="61">
        <f>SUM(AM2081:AM2088)</f>
        <v/>
      </c>
      <c r="AN2026" s="61">
        <f>SUM(AN2081:AN2088)</f>
        <v/>
      </c>
      <c r="AO2026" s="61">
        <f>SUM(AO2081:AO2088)</f>
        <v/>
      </c>
      <c r="AP2026" s="61">
        <f>SUM(AP2081:AP2088)</f>
        <v/>
      </c>
      <c r="AQ2026" s="61">
        <f>SUM(AQ2081:AQ2088)</f>
        <v/>
      </c>
      <c r="AR2026" s="61">
        <f>SUM(AR2081:AR2088)</f>
        <v/>
      </c>
      <c r="AS2026" s="61">
        <f>SUM(AS2081:AS2088)</f>
        <v/>
      </c>
      <c r="AT2026" s="61">
        <f>SUM(AT2081:AT2088)</f>
        <v/>
      </c>
      <c r="AU2026" s="61">
        <f>SUM(AU2081:AU2088)</f>
        <v/>
      </c>
      <c r="AV2026" s="61">
        <f>SUM(AV2081:AV2088)</f>
        <v/>
      </c>
      <c r="AW2026" s="61">
        <f>SUM(AW2081:AW2088)</f>
        <v/>
      </c>
      <c r="AX2026" s="61">
        <f>SUM(AX2081:AX2088)</f>
        <v/>
      </c>
      <c r="AY2026" s="61">
        <f>SUM(AY2081:AY2088)</f>
        <v/>
      </c>
    </row>
    <row r="2027" hidden="1" outlineLevel="2">
      <c r="A2027" s="14" t="inlineStr">
        <is>
          <t>ctxnew</t>
        </is>
      </c>
      <c r="B2027" s="14" t="inlineStr">
        <is>
          <t>coa</t>
        </is>
      </c>
      <c r="C2027" s="14" t="inlineStr">
        <is>
          <t>oen</t>
        </is>
      </c>
      <c r="D2027" s="37">
        <f>INDEX(Inputs!$T$5:$T$132,MATCH($B2027&amp;"|"&amp;$C2027,Inputs!$A$5:$A$132,0))</f>
        <v/>
      </c>
      <c r="E2027" s="37">
        <f>INDEX(Inputs!$J$5:$J$132,MATCH($B2027&amp;"|"&amp;$C2027,Inputs!$A$5:$A$132,0))</f>
        <v/>
      </c>
      <c r="F2027" s="37">
        <f>INDEX(Inputs!$K$5:$K$132,MATCH($B2027&amp;"|"&amp;$C2027,Inputs!$A$5:$A$132,0))</f>
        <v/>
      </c>
      <c r="G2027" s="36" t="n"/>
      <c r="H2027" s="14">
        <f>INDEX(Variables!$B$5:$B$205,MATCH($A2027,Variables!$A$5:$A$205,0))&amp;IF($C2027="",""," | "&amp;INDEX(Mapping!$B$5:$B$26,MATCH($C2027,Mapping!$A$5:$A$26,0))&amp;" | "&amp;INDEX(Mapping!$B$30:$B$46,MATCH($B2027,Mapping!$A$30:$A$46,0)))</f>
        <v/>
      </c>
      <c r="I2027" s="14">
        <f>INDEX(Variables!$C$5:$C$205,MATCH($A2027,Variables!$A$5:$A$205,0))</f>
        <v/>
      </c>
      <c r="J2027" s="14">
        <f>INDEX(Variables!$E$5:$E$205,MATCH($A2027,Variables!$A$5:$A$205,0))</f>
        <v/>
      </c>
      <c r="K2027" s="11">
        <f>LOWER(Settings!$C$4)&amp;".mit."&amp;$A2027&amp;IF($C2027="","","."&amp;$C2027&amp;"."&amp;$B2027)&amp;IF(INDEX(Variables!$D$5:$D$205,MATCH($A2027,Variables!$A$5:$A$205,0))="","","."&amp;INDEX(Variables!$D$5:$D$205,MATCH($A2027,Variables!$A$5:$A$205,0)))&amp;"."&amp;K$5</f>
        <v/>
      </c>
      <c r="L2027" s="38">
        <f>L$12*$D2027*INDEX(L$21:L$28,$E2027)*INDEX(L$30:L$46,$F2027)*(1-INDEX(L$121:L$137,$F2027))</f>
        <v/>
      </c>
      <c r="M2027" s="37">
        <f>M$12*$D2027*INDEX(M$21:M$28,$E2027)*INDEX(M$30:M$46,$F2027)*(1-INDEX(M$121:M$137,$F2027))</f>
        <v/>
      </c>
      <c r="N2027" s="37">
        <f>N$12*$D2027*INDEX(N$21:N$28,$E2027)*INDEX(N$30:N$46,$F2027)*(1-INDEX(N$121:N$137,$F2027))</f>
        <v/>
      </c>
      <c r="O2027" s="37">
        <f>O$12*$D2027*INDEX(O$21:O$28,$E2027)*INDEX(O$30:O$46,$F2027)*(1-INDEX(O$121:O$137,$F2027))</f>
        <v/>
      </c>
      <c r="P2027" s="37">
        <f>P$12*$D2027*INDEX(P$21:P$28,$E2027)*INDEX(P$30:P$46,$F2027)*(1-INDEX(P$121:P$137,$F2027))</f>
        <v/>
      </c>
      <c r="Q2027" s="37">
        <f>Q$12*$D2027*INDEX(Q$21:Q$28,$E2027)*INDEX(Q$30:Q$46,$F2027)*(1-INDEX(Q$121:Q$137,$F2027))</f>
        <v/>
      </c>
      <c r="R2027" s="37">
        <f>R$12*$D2027*INDEX(R$21:R$28,$E2027)*INDEX(R$30:R$46,$F2027)*(1-INDEX(R$121:R$137,$F2027))</f>
        <v/>
      </c>
      <c r="S2027" s="37">
        <f>S$12*$D2027*INDEX(S$21:S$28,$E2027)*INDEX(S$30:S$46,$F2027)*(1-INDEX(S$121:S$137,$F2027))</f>
        <v/>
      </c>
      <c r="T2027" s="37">
        <f>T$12*$D2027*INDEX(T$21:T$28,$E2027)*INDEX(T$30:T$46,$F2027)*(1-INDEX(T$121:T$137,$F2027))</f>
        <v/>
      </c>
      <c r="U2027" s="37">
        <f>U$12*$D2027*INDEX(U$21:U$28,$E2027)*INDEX(U$30:U$46,$F2027)*(1-INDEX(U$121:U$137,$F2027))</f>
        <v/>
      </c>
      <c r="V2027" s="37">
        <f>V$12*$D2027*INDEX(V$21:V$28,$E2027)*INDEX(V$30:V$46,$F2027)*(1-INDEX(V$121:V$137,$F2027))</f>
        <v/>
      </c>
      <c r="W2027" s="37">
        <f>W$12*$D2027*INDEX(W$21:W$28,$E2027)*INDEX(W$30:W$46,$F2027)*(1-INDEX(W$121:W$137,$F2027))</f>
        <v/>
      </c>
      <c r="X2027" s="37">
        <f>X$12*$D2027*INDEX(X$21:X$28,$E2027)*INDEX(X$30:X$46,$F2027)*(1-INDEX(X$121:X$137,$F2027))</f>
        <v/>
      </c>
      <c r="Y2027" s="37">
        <f>Y$12*$D2027*INDEX(Y$21:Y$28,$E2027)*INDEX(Y$30:Y$46,$F2027)*(1-INDEX(Y$121:Y$137,$F2027))</f>
        <v/>
      </c>
      <c r="Z2027" s="37">
        <f>Z$12*$D2027*INDEX(Z$21:Z$28,$E2027)*INDEX(Z$30:Z$46,$F2027)*(1-INDEX(Z$121:Z$137,$F2027))</f>
        <v/>
      </c>
      <c r="AA2027" s="37">
        <f>AA$12*$D2027*INDEX(AA$21:AA$28,$E2027)*INDEX(AA$30:AA$46,$F2027)*(1-INDEX(AA$121:AA$137,$F2027))</f>
        <v/>
      </c>
      <c r="AB2027" s="37">
        <f>AB$12*$D2027*INDEX(AB$21:AB$28,$E2027)*INDEX(AB$30:AB$46,$F2027)*(1-INDEX(AB$121:AB$137,$F2027))</f>
        <v/>
      </c>
      <c r="AC2027" s="37">
        <f>AC$12*$D2027*INDEX(AC$21:AC$28,$E2027)*INDEX(AC$30:AC$46,$F2027)*(1-INDEX(AC$121:AC$137,$F2027))</f>
        <v/>
      </c>
      <c r="AD2027" s="40">
        <f>CARBONTAX(AD$12,$D2027,INDEX(AD$21:AD$28,$E2027),INDEX(AD$30:AD$46,$F2027),INDEX(AD$121:AD$137,$F2027))</f>
        <v/>
      </c>
      <c r="AF2027" s="11">
        <f>LOWER(Settings!$C$4)&amp;".mit."&amp;$A2027&amp;IF($C2027="","","."&amp;$C2027&amp;"."&amp;$B2027)&amp;IF(INDEX(Variables!$D$5:$D$205,MATCH($A2027,Variables!$A$5:$A$205,0))="","","."&amp;INDEX(Variables!$D$5:$D$205,MATCH($A2027,Variables!$A$5:$A$205,0)))&amp;"."&amp;AF$5</f>
        <v/>
      </c>
      <c r="AG2027" s="38">
        <f>AG$12*$D2027*INDEX(AG$21:AG$28,$E2027)*INDEX(AG$30:AG$46,$F2027)*(1-INDEX(AG$121:AG$137,$F2027))</f>
        <v/>
      </c>
      <c r="AH2027" s="37">
        <f>AH$12*$D2027*INDEX(AH$21:AH$28,$E2027)*INDEX(AH$30:AH$46,$F2027)*(1-INDEX(AH$121:AH$137,$F2027))</f>
        <v/>
      </c>
      <c r="AI2027" s="37">
        <f>AI$12*$D2027*INDEX(AI$21:AI$28,$E2027)*INDEX(AI$30:AI$46,$F2027)*(1-INDEX(AI$121:AI$137,$F2027))</f>
        <v/>
      </c>
      <c r="AJ2027" s="37">
        <f>AJ$12*$D2027*INDEX(AJ$21:AJ$28,$E2027)*INDEX(AJ$30:AJ$46,$F2027)*(1-INDEX(AJ$121:AJ$137,$F2027))</f>
        <v/>
      </c>
      <c r="AK2027" s="37">
        <f>AK$12*$D2027*INDEX(AK$21:AK$28,$E2027)*INDEX(AK$30:AK$46,$F2027)*(1-INDEX(AK$121:AK$137,$F2027))</f>
        <v/>
      </c>
      <c r="AL2027" s="37">
        <f>AL$12*$D2027*INDEX(AL$21:AL$28,$E2027)*INDEX(AL$30:AL$46,$F2027)*(1-INDEX(AL$121:AL$137,$F2027))</f>
        <v/>
      </c>
      <c r="AM2027" s="37">
        <f>AM$12*$D2027*INDEX(AM$21:AM$28,$E2027)*INDEX(AM$30:AM$46,$F2027)*(1-INDEX(AM$121:AM$137,$F2027))</f>
        <v/>
      </c>
      <c r="AN2027" s="37">
        <f>AN$12*$D2027*INDEX(AN$21:AN$28,$E2027)*INDEX(AN$30:AN$46,$F2027)*(1-INDEX(AN$121:AN$137,$F2027))</f>
        <v/>
      </c>
      <c r="AO2027" s="37">
        <f>AO$12*$D2027*INDEX(AO$21:AO$28,$E2027)*INDEX(AO$30:AO$46,$F2027)*(1-INDEX(AO$121:AO$137,$F2027))</f>
        <v/>
      </c>
      <c r="AP2027" s="37">
        <f>AP$12*$D2027*INDEX(AP$21:AP$28,$E2027)*INDEX(AP$30:AP$46,$F2027)*(1-INDEX(AP$121:AP$137,$F2027))</f>
        <v/>
      </c>
      <c r="AQ2027" s="37">
        <f>AQ$12*$D2027*INDEX(AQ$21:AQ$28,$E2027)*INDEX(AQ$30:AQ$46,$F2027)*(1-INDEX(AQ$121:AQ$137,$F2027))</f>
        <v/>
      </c>
      <c r="AR2027" s="37">
        <f>AR$12*$D2027*INDEX(AR$21:AR$28,$E2027)*INDEX(AR$30:AR$46,$F2027)*(1-INDEX(AR$121:AR$137,$F2027))</f>
        <v/>
      </c>
      <c r="AS2027" s="37">
        <f>AS$12*$D2027*INDEX(AS$21:AS$28,$E2027)*INDEX(AS$30:AS$46,$F2027)*(1-INDEX(AS$121:AS$137,$F2027))</f>
        <v/>
      </c>
      <c r="AT2027" s="37">
        <f>AT$12*$D2027*INDEX(AT$21:AT$28,$E2027)*INDEX(AT$30:AT$46,$F2027)*(1-INDEX(AT$121:AT$137,$F2027))</f>
        <v/>
      </c>
      <c r="AU2027" s="37">
        <f>AU$12*$D2027*INDEX(AU$21:AU$28,$E2027)*INDEX(AU$30:AU$46,$F2027)*(1-INDEX(AU$121:AU$137,$F2027))</f>
        <v/>
      </c>
      <c r="AV2027" s="37">
        <f>AV$12*$D2027*INDEX(AV$21:AV$28,$E2027)*INDEX(AV$30:AV$46,$F2027)*(1-INDEX(AV$121:AV$137,$F2027))</f>
        <v/>
      </c>
      <c r="AW2027" s="37">
        <f>AW$12*$D2027*INDEX(AW$21:AW$28,$E2027)*INDEX(AW$30:AW$46,$F2027)*(1-INDEX(AW$121:AW$137,$F2027))</f>
        <v/>
      </c>
      <c r="AX2027" s="37">
        <f>AX$12*$D2027*INDEX(AX$21:AX$28,$E2027)*INDEX(AX$30:AX$46,$F2027)*(1-INDEX(AX$121:AX$137,$F2027))</f>
        <v/>
      </c>
      <c r="AY2027" s="40">
        <f>CARBONTAX(AY$12,$D2027,INDEX(AY$21:AY$28,$E2027),INDEX(AY$30:AY$46,$F2027),INDEX(AY$121:AY$137,$F2027))</f>
        <v/>
      </c>
    </row>
    <row r="2028" hidden="1" outlineLevel="2">
      <c r="A2028" s="14" t="inlineStr">
        <is>
          <t>ctxnew</t>
        </is>
      </c>
      <c r="B2028" s="14" t="inlineStr">
        <is>
          <t>nga</t>
        </is>
      </c>
      <c r="C2028" s="14" t="inlineStr">
        <is>
          <t>oen</t>
        </is>
      </c>
      <c r="D2028" s="37">
        <f>INDEX(Inputs!$T$5:$T$132,MATCH($B2028&amp;"|"&amp;$C2028,Inputs!$A$5:$A$132,0))</f>
        <v/>
      </c>
      <c r="E2028" s="37">
        <f>INDEX(Inputs!$J$5:$J$132,MATCH($B2028&amp;"|"&amp;$C2028,Inputs!$A$5:$A$132,0))</f>
        <v/>
      </c>
      <c r="F2028" s="37">
        <f>INDEX(Inputs!$K$5:$K$132,MATCH($B2028&amp;"|"&amp;$C2028,Inputs!$A$5:$A$132,0))</f>
        <v/>
      </c>
      <c r="G2028" s="36" t="n"/>
      <c r="H2028" s="14">
        <f>INDEX(Variables!$B$5:$B$205,MATCH($A2028,Variables!$A$5:$A$205,0))&amp;IF($C2028="",""," | "&amp;INDEX(Mapping!$B$5:$B$26,MATCH($C2028,Mapping!$A$5:$A$26,0))&amp;" | "&amp;INDEX(Mapping!$B$30:$B$46,MATCH($B2028,Mapping!$A$30:$A$46,0)))</f>
        <v/>
      </c>
      <c r="I2028" s="14">
        <f>INDEX(Variables!$C$5:$C$205,MATCH($A2028,Variables!$A$5:$A$205,0))</f>
        <v/>
      </c>
      <c r="J2028" s="14">
        <f>INDEX(Variables!$E$5:$E$205,MATCH($A2028,Variables!$A$5:$A$205,0))</f>
        <v/>
      </c>
      <c r="K2028" s="11">
        <f>LOWER(Settings!$C$4)&amp;".mit."&amp;$A2028&amp;IF($C2028="","","."&amp;$C2028&amp;"."&amp;$B2028)&amp;IF(INDEX(Variables!$D$5:$D$205,MATCH($A2028,Variables!$A$5:$A$205,0))="","","."&amp;INDEX(Variables!$D$5:$D$205,MATCH($A2028,Variables!$A$5:$A$205,0)))&amp;"."&amp;K$5</f>
        <v/>
      </c>
      <c r="L2028" s="38">
        <f>L$12*$D2028*INDEX(L$21:L$28,$E2028)*INDEX(L$30:L$46,$F2028)*(1-INDEX(L$121:L$137,$F2028))</f>
        <v/>
      </c>
      <c r="M2028" s="37">
        <f>M$12*$D2028*INDEX(M$21:M$28,$E2028)*INDEX(M$30:M$46,$F2028)*(1-INDEX(M$121:M$137,$F2028))</f>
        <v/>
      </c>
      <c r="N2028" s="37">
        <f>N$12*$D2028*INDEX(N$21:N$28,$E2028)*INDEX(N$30:N$46,$F2028)*(1-INDEX(N$121:N$137,$F2028))</f>
        <v/>
      </c>
      <c r="O2028" s="37">
        <f>O$12*$D2028*INDEX(O$21:O$28,$E2028)*INDEX(O$30:O$46,$F2028)*(1-INDEX(O$121:O$137,$F2028))</f>
        <v/>
      </c>
      <c r="P2028" s="37">
        <f>P$12*$D2028*INDEX(P$21:P$28,$E2028)*INDEX(P$30:P$46,$F2028)*(1-INDEX(P$121:P$137,$F2028))</f>
        <v/>
      </c>
      <c r="Q2028" s="37">
        <f>Q$12*$D2028*INDEX(Q$21:Q$28,$E2028)*INDEX(Q$30:Q$46,$F2028)*(1-INDEX(Q$121:Q$137,$F2028))</f>
        <v/>
      </c>
      <c r="R2028" s="37">
        <f>R$12*$D2028*INDEX(R$21:R$28,$E2028)*INDEX(R$30:R$46,$F2028)*(1-INDEX(R$121:R$137,$F2028))</f>
        <v/>
      </c>
      <c r="S2028" s="37">
        <f>S$12*$D2028*INDEX(S$21:S$28,$E2028)*INDEX(S$30:S$46,$F2028)*(1-INDEX(S$121:S$137,$F2028))</f>
        <v/>
      </c>
      <c r="T2028" s="37">
        <f>T$12*$D2028*INDEX(T$21:T$28,$E2028)*INDEX(T$30:T$46,$F2028)*(1-INDEX(T$121:T$137,$F2028))</f>
        <v/>
      </c>
      <c r="U2028" s="37">
        <f>U$12*$D2028*INDEX(U$21:U$28,$E2028)*INDEX(U$30:U$46,$F2028)*(1-INDEX(U$121:U$137,$F2028))</f>
        <v/>
      </c>
      <c r="V2028" s="37">
        <f>V$12*$D2028*INDEX(V$21:V$28,$E2028)*INDEX(V$30:V$46,$F2028)*(1-INDEX(V$121:V$137,$F2028))</f>
        <v/>
      </c>
      <c r="W2028" s="37">
        <f>W$12*$D2028*INDEX(W$21:W$28,$E2028)*INDEX(W$30:W$46,$F2028)*(1-INDEX(W$121:W$137,$F2028))</f>
        <v/>
      </c>
      <c r="X2028" s="37">
        <f>X$12*$D2028*INDEX(X$21:X$28,$E2028)*INDEX(X$30:X$46,$F2028)*(1-INDEX(X$121:X$137,$F2028))</f>
        <v/>
      </c>
      <c r="Y2028" s="37">
        <f>Y$12*$D2028*INDEX(Y$21:Y$28,$E2028)*INDEX(Y$30:Y$46,$F2028)*(1-INDEX(Y$121:Y$137,$F2028))</f>
        <v/>
      </c>
      <c r="Z2028" s="37">
        <f>Z$12*$D2028*INDEX(Z$21:Z$28,$E2028)*INDEX(Z$30:Z$46,$F2028)*(1-INDEX(Z$121:Z$137,$F2028))</f>
        <v/>
      </c>
      <c r="AA2028" s="37">
        <f>AA$12*$D2028*INDEX(AA$21:AA$28,$E2028)*INDEX(AA$30:AA$46,$F2028)*(1-INDEX(AA$121:AA$137,$F2028))</f>
        <v/>
      </c>
      <c r="AB2028" s="37">
        <f>AB$12*$D2028*INDEX(AB$21:AB$28,$E2028)*INDEX(AB$30:AB$46,$F2028)*(1-INDEX(AB$121:AB$137,$F2028))</f>
        <v/>
      </c>
      <c r="AC2028" s="37">
        <f>AC$12*$D2028*INDEX(AC$21:AC$28,$E2028)*INDEX(AC$30:AC$46,$F2028)*(1-INDEX(AC$121:AC$137,$F2028))</f>
        <v/>
      </c>
      <c r="AD2028" s="40">
        <f>CARBONTAX(AD$12,$D2028,INDEX(AD$21:AD$28,$E2028),INDEX(AD$30:AD$46,$F2028),INDEX(AD$121:AD$137,$F2028))</f>
        <v/>
      </c>
      <c r="AF2028" s="11">
        <f>LOWER(Settings!$C$4)&amp;".mit."&amp;$A2028&amp;IF($C2028="","","."&amp;$C2028&amp;"."&amp;$B2028)&amp;IF(INDEX(Variables!$D$5:$D$205,MATCH($A2028,Variables!$A$5:$A$205,0))="","","."&amp;INDEX(Variables!$D$5:$D$205,MATCH($A2028,Variables!$A$5:$A$205,0)))&amp;"."&amp;AF$5</f>
        <v/>
      </c>
      <c r="AG2028" s="38">
        <f>AG$12*$D2028*INDEX(AG$21:AG$28,$E2028)*INDEX(AG$30:AG$46,$F2028)*(1-INDEX(AG$121:AG$137,$F2028))</f>
        <v/>
      </c>
      <c r="AH2028" s="37">
        <f>AH$12*$D2028*INDEX(AH$21:AH$28,$E2028)*INDEX(AH$30:AH$46,$F2028)*(1-INDEX(AH$121:AH$137,$F2028))</f>
        <v/>
      </c>
      <c r="AI2028" s="37">
        <f>AI$12*$D2028*INDEX(AI$21:AI$28,$E2028)*INDEX(AI$30:AI$46,$F2028)*(1-INDEX(AI$121:AI$137,$F2028))</f>
        <v/>
      </c>
      <c r="AJ2028" s="37">
        <f>AJ$12*$D2028*INDEX(AJ$21:AJ$28,$E2028)*INDEX(AJ$30:AJ$46,$F2028)*(1-INDEX(AJ$121:AJ$137,$F2028))</f>
        <v/>
      </c>
      <c r="AK2028" s="37">
        <f>AK$12*$D2028*INDEX(AK$21:AK$28,$E2028)*INDEX(AK$30:AK$46,$F2028)*(1-INDEX(AK$121:AK$137,$F2028))</f>
        <v/>
      </c>
      <c r="AL2028" s="37">
        <f>AL$12*$D2028*INDEX(AL$21:AL$28,$E2028)*INDEX(AL$30:AL$46,$F2028)*(1-INDEX(AL$121:AL$137,$F2028))</f>
        <v/>
      </c>
      <c r="AM2028" s="37">
        <f>AM$12*$D2028*INDEX(AM$21:AM$28,$E2028)*INDEX(AM$30:AM$46,$F2028)*(1-INDEX(AM$121:AM$137,$F2028))</f>
        <v/>
      </c>
      <c r="AN2028" s="37">
        <f>AN$12*$D2028*INDEX(AN$21:AN$28,$E2028)*INDEX(AN$30:AN$46,$F2028)*(1-INDEX(AN$121:AN$137,$F2028))</f>
        <v/>
      </c>
      <c r="AO2028" s="37">
        <f>AO$12*$D2028*INDEX(AO$21:AO$28,$E2028)*INDEX(AO$30:AO$46,$F2028)*(1-INDEX(AO$121:AO$137,$F2028))</f>
        <v/>
      </c>
      <c r="AP2028" s="37">
        <f>AP$12*$D2028*INDEX(AP$21:AP$28,$E2028)*INDEX(AP$30:AP$46,$F2028)*(1-INDEX(AP$121:AP$137,$F2028))</f>
        <v/>
      </c>
      <c r="AQ2028" s="37">
        <f>AQ$12*$D2028*INDEX(AQ$21:AQ$28,$E2028)*INDEX(AQ$30:AQ$46,$F2028)*(1-INDEX(AQ$121:AQ$137,$F2028))</f>
        <v/>
      </c>
      <c r="AR2028" s="37">
        <f>AR$12*$D2028*INDEX(AR$21:AR$28,$E2028)*INDEX(AR$30:AR$46,$F2028)*(1-INDEX(AR$121:AR$137,$F2028))</f>
        <v/>
      </c>
      <c r="AS2028" s="37">
        <f>AS$12*$D2028*INDEX(AS$21:AS$28,$E2028)*INDEX(AS$30:AS$46,$F2028)*(1-INDEX(AS$121:AS$137,$F2028))</f>
        <v/>
      </c>
      <c r="AT2028" s="37">
        <f>AT$12*$D2028*INDEX(AT$21:AT$28,$E2028)*INDEX(AT$30:AT$46,$F2028)*(1-INDEX(AT$121:AT$137,$F2028))</f>
        <v/>
      </c>
      <c r="AU2028" s="37">
        <f>AU$12*$D2028*INDEX(AU$21:AU$28,$E2028)*INDEX(AU$30:AU$46,$F2028)*(1-INDEX(AU$121:AU$137,$F2028))</f>
        <v/>
      </c>
      <c r="AV2028" s="37">
        <f>AV$12*$D2028*INDEX(AV$21:AV$28,$E2028)*INDEX(AV$30:AV$46,$F2028)*(1-INDEX(AV$121:AV$137,$F2028))</f>
        <v/>
      </c>
      <c r="AW2028" s="37">
        <f>AW$12*$D2028*INDEX(AW$21:AW$28,$E2028)*INDEX(AW$30:AW$46,$F2028)*(1-INDEX(AW$121:AW$137,$F2028))</f>
        <v/>
      </c>
      <c r="AX2028" s="37">
        <f>AX$12*$D2028*INDEX(AX$21:AX$28,$E2028)*INDEX(AX$30:AX$46,$F2028)*(1-INDEX(AX$121:AX$137,$F2028))</f>
        <v/>
      </c>
      <c r="AY2028" s="40">
        <f>CARBONTAX(AY$12,$D2028,INDEX(AY$21:AY$28,$E2028),INDEX(AY$30:AY$46,$F2028),INDEX(AY$121:AY$137,$F2028))</f>
        <v/>
      </c>
    </row>
    <row r="2029" hidden="1" outlineLevel="2">
      <c r="A2029" s="14" t="inlineStr">
        <is>
          <t>ctxnew</t>
        </is>
      </c>
      <c r="B2029" s="14" t="inlineStr">
        <is>
          <t>gso</t>
        </is>
      </c>
      <c r="C2029" s="14" t="inlineStr">
        <is>
          <t>oen</t>
        </is>
      </c>
      <c r="D2029" s="37">
        <f>INDEX(Inputs!$T$5:$T$132,MATCH($B2029&amp;"|"&amp;$C2029,Inputs!$A$5:$A$132,0))</f>
        <v/>
      </c>
      <c r="E2029" s="37">
        <f>INDEX(Inputs!$J$5:$J$132,MATCH($B2029&amp;"|"&amp;$C2029,Inputs!$A$5:$A$132,0))</f>
        <v/>
      </c>
      <c r="F2029" s="37">
        <f>INDEX(Inputs!$K$5:$K$132,MATCH($B2029&amp;"|"&amp;$C2029,Inputs!$A$5:$A$132,0))</f>
        <v/>
      </c>
      <c r="G2029" s="36" t="n"/>
      <c r="H2029" s="14">
        <f>INDEX(Variables!$B$5:$B$205,MATCH($A2029,Variables!$A$5:$A$205,0))&amp;IF($C2029="",""," | "&amp;INDEX(Mapping!$B$5:$B$26,MATCH($C2029,Mapping!$A$5:$A$26,0))&amp;" | "&amp;INDEX(Mapping!$B$30:$B$46,MATCH($B2029,Mapping!$A$30:$A$46,0)))</f>
        <v/>
      </c>
      <c r="I2029" s="14">
        <f>INDEX(Variables!$C$5:$C$205,MATCH($A2029,Variables!$A$5:$A$205,0))</f>
        <v/>
      </c>
      <c r="J2029" s="14">
        <f>INDEX(Variables!$E$5:$E$205,MATCH($A2029,Variables!$A$5:$A$205,0))</f>
        <v/>
      </c>
      <c r="K2029" s="11">
        <f>LOWER(Settings!$C$4)&amp;".mit."&amp;$A2029&amp;IF($C2029="","","."&amp;$C2029&amp;"."&amp;$B2029)&amp;IF(INDEX(Variables!$D$5:$D$205,MATCH($A2029,Variables!$A$5:$A$205,0))="","","."&amp;INDEX(Variables!$D$5:$D$205,MATCH($A2029,Variables!$A$5:$A$205,0)))&amp;"."&amp;K$5</f>
        <v/>
      </c>
      <c r="L2029" s="38">
        <f>L$12*$D2029*INDEX(L$21:L$28,$E2029)*INDEX(L$30:L$46,$F2029)*(1-INDEX(L$121:L$137,$F2029))</f>
        <v/>
      </c>
      <c r="M2029" s="37">
        <f>M$12*$D2029*INDEX(M$21:M$28,$E2029)*INDEX(M$30:M$46,$F2029)*(1-INDEX(M$121:M$137,$F2029))</f>
        <v/>
      </c>
      <c r="N2029" s="37">
        <f>N$12*$D2029*INDEX(N$21:N$28,$E2029)*INDEX(N$30:N$46,$F2029)*(1-INDEX(N$121:N$137,$F2029))</f>
        <v/>
      </c>
      <c r="O2029" s="37">
        <f>O$12*$D2029*INDEX(O$21:O$28,$E2029)*INDEX(O$30:O$46,$F2029)*(1-INDEX(O$121:O$137,$F2029))</f>
        <v/>
      </c>
      <c r="P2029" s="37">
        <f>P$12*$D2029*INDEX(P$21:P$28,$E2029)*INDEX(P$30:P$46,$F2029)*(1-INDEX(P$121:P$137,$F2029))</f>
        <v/>
      </c>
      <c r="Q2029" s="37">
        <f>Q$12*$D2029*INDEX(Q$21:Q$28,$E2029)*INDEX(Q$30:Q$46,$F2029)*(1-INDEX(Q$121:Q$137,$F2029))</f>
        <v/>
      </c>
      <c r="R2029" s="37">
        <f>R$12*$D2029*INDEX(R$21:R$28,$E2029)*INDEX(R$30:R$46,$F2029)*(1-INDEX(R$121:R$137,$F2029))</f>
        <v/>
      </c>
      <c r="S2029" s="37">
        <f>S$12*$D2029*INDEX(S$21:S$28,$E2029)*INDEX(S$30:S$46,$F2029)*(1-INDEX(S$121:S$137,$F2029))</f>
        <v/>
      </c>
      <c r="T2029" s="37">
        <f>T$12*$D2029*INDEX(T$21:T$28,$E2029)*INDEX(T$30:T$46,$F2029)*(1-INDEX(T$121:T$137,$F2029))</f>
        <v/>
      </c>
      <c r="U2029" s="37">
        <f>U$12*$D2029*INDEX(U$21:U$28,$E2029)*INDEX(U$30:U$46,$F2029)*(1-INDEX(U$121:U$137,$F2029))</f>
        <v/>
      </c>
      <c r="V2029" s="37">
        <f>V$12*$D2029*INDEX(V$21:V$28,$E2029)*INDEX(V$30:V$46,$F2029)*(1-INDEX(V$121:V$137,$F2029))</f>
        <v/>
      </c>
      <c r="W2029" s="37">
        <f>W$12*$D2029*INDEX(W$21:W$28,$E2029)*INDEX(W$30:W$46,$F2029)*(1-INDEX(W$121:W$137,$F2029))</f>
        <v/>
      </c>
      <c r="X2029" s="37">
        <f>X$12*$D2029*INDEX(X$21:X$28,$E2029)*INDEX(X$30:X$46,$F2029)*(1-INDEX(X$121:X$137,$F2029))</f>
        <v/>
      </c>
      <c r="Y2029" s="37">
        <f>Y$12*$D2029*INDEX(Y$21:Y$28,$E2029)*INDEX(Y$30:Y$46,$F2029)*(1-INDEX(Y$121:Y$137,$F2029))</f>
        <v/>
      </c>
      <c r="Z2029" s="37">
        <f>Z$12*$D2029*INDEX(Z$21:Z$28,$E2029)*INDEX(Z$30:Z$46,$F2029)*(1-INDEX(Z$121:Z$137,$F2029))</f>
        <v/>
      </c>
      <c r="AA2029" s="37">
        <f>AA$12*$D2029*INDEX(AA$21:AA$28,$E2029)*INDEX(AA$30:AA$46,$F2029)*(1-INDEX(AA$121:AA$137,$F2029))</f>
        <v/>
      </c>
      <c r="AB2029" s="37">
        <f>AB$12*$D2029*INDEX(AB$21:AB$28,$E2029)*INDEX(AB$30:AB$46,$F2029)*(1-INDEX(AB$121:AB$137,$F2029))</f>
        <v/>
      </c>
      <c r="AC2029" s="37">
        <f>AC$12*$D2029*INDEX(AC$21:AC$28,$E2029)*INDEX(AC$30:AC$46,$F2029)*(1-INDEX(AC$121:AC$137,$F2029))</f>
        <v/>
      </c>
      <c r="AD2029" s="40">
        <f>CARBONTAX(AD$12,$D2029,INDEX(AD$21:AD$28,$E2029),INDEX(AD$30:AD$46,$F2029),INDEX(AD$121:AD$137,$F2029))</f>
        <v/>
      </c>
      <c r="AF2029" s="11">
        <f>LOWER(Settings!$C$4)&amp;".mit."&amp;$A2029&amp;IF($C2029="","","."&amp;$C2029&amp;"."&amp;$B2029)&amp;IF(INDEX(Variables!$D$5:$D$205,MATCH($A2029,Variables!$A$5:$A$205,0))="","","."&amp;INDEX(Variables!$D$5:$D$205,MATCH($A2029,Variables!$A$5:$A$205,0)))&amp;"."&amp;AF$5</f>
        <v/>
      </c>
      <c r="AG2029" s="38">
        <f>AG$12*$D2029*INDEX(AG$21:AG$28,$E2029)*INDEX(AG$30:AG$46,$F2029)*(1-INDEX(AG$121:AG$137,$F2029))</f>
        <v/>
      </c>
      <c r="AH2029" s="37">
        <f>AH$12*$D2029*INDEX(AH$21:AH$28,$E2029)*INDEX(AH$30:AH$46,$F2029)*(1-INDEX(AH$121:AH$137,$F2029))</f>
        <v/>
      </c>
      <c r="AI2029" s="37">
        <f>AI$12*$D2029*INDEX(AI$21:AI$28,$E2029)*INDEX(AI$30:AI$46,$F2029)*(1-INDEX(AI$121:AI$137,$F2029))</f>
        <v/>
      </c>
      <c r="AJ2029" s="37">
        <f>AJ$12*$D2029*INDEX(AJ$21:AJ$28,$E2029)*INDEX(AJ$30:AJ$46,$F2029)*(1-INDEX(AJ$121:AJ$137,$F2029))</f>
        <v/>
      </c>
      <c r="AK2029" s="37">
        <f>AK$12*$D2029*INDEX(AK$21:AK$28,$E2029)*INDEX(AK$30:AK$46,$F2029)*(1-INDEX(AK$121:AK$137,$F2029))</f>
        <v/>
      </c>
      <c r="AL2029" s="37">
        <f>AL$12*$D2029*INDEX(AL$21:AL$28,$E2029)*INDEX(AL$30:AL$46,$F2029)*(1-INDEX(AL$121:AL$137,$F2029))</f>
        <v/>
      </c>
      <c r="AM2029" s="37">
        <f>AM$12*$D2029*INDEX(AM$21:AM$28,$E2029)*INDEX(AM$30:AM$46,$F2029)*(1-INDEX(AM$121:AM$137,$F2029))</f>
        <v/>
      </c>
      <c r="AN2029" s="37">
        <f>AN$12*$D2029*INDEX(AN$21:AN$28,$E2029)*INDEX(AN$30:AN$46,$F2029)*(1-INDEX(AN$121:AN$137,$F2029))</f>
        <v/>
      </c>
      <c r="AO2029" s="37">
        <f>AO$12*$D2029*INDEX(AO$21:AO$28,$E2029)*INDEX(AO$30:AO$46,$F2029)*(1-INDEX(AO$121:AO$137,$F2029))</f>
        <v/>
      </c>
      <c r="AP2029" s="37">
        <f>AP$12*$D2029*INDEX(AP$21:AP$28,$E2029)*INDEX(AP$30:AP$46,$F2029)*(1-INDEX(AP$121:AP$137,$F2029))</f>
        <v/>
      </c>
      <c r="AQ2029" s="37">
        <f>AQ$12*$D2029*INDEX(AQ$21:AQ$28,$E2029)*INDEX(AQ$30:AQ$46,$F2029)*(1-INDEX(AQ$121:AQ$137,$F2029))</f>
        <v/>
      </c>
      <c r="AR2029" s="37">
        <f>AR$12*$D2029*INDEX(AR$21:AR$28,$E2029)*INDEX(AR$30:AR$46,$F2029)*(1-INDEX(AR$121:AR$137,$F2029))</f>
        <v/>
      </c>
      <c r="AS2029" s="37">
        <f>AS$12*$D2029*INDEX(AS$21:AS$28,$E2029)*INDEX(AS$30:AS$46,$F2029)*(1-INDEX(AS$121:AS$137,$F2029))</f>
        <v/>
      </c>
      <c r="AT2029" s="37">
        <f>AT$12*$D2029*INDEX(AT$21:AT$28,$E2029)*INDEX(AT$30:AT$46,$F2029)*(1-INDEX(AT$121:AT$137,$F2029))</f>
        <v/>
      </c>
      <c r="AU2029" s="37">
        <f>AU$12*$D2029*INDEX(AU$21:AU$28,$E2029)*INDEX(AU$30:AU$46,$F2029)*(1-INDEX(AU$121:AU$137,$F2029))</f>
        <v/>
      </c>
      <c r="AV2029" s="37">
        <f>AV$12*$D2029*INDEX(AV$21:AV$28,$E2029)*INDEX(AV$30:AV$46,$F2029)*(1-INDEX(AV$121:AV$137,$F2029))</f>
        <v/>
      </c>
      <c r="AW2029" s="37">
        <f>AW$12*$D2029*INDEX(AW$21:AW$28,$E2029)*INDEX(AW$30:AW$46,$F2029)*(1-INDEX(AW$121:AW$137,$F2029))</f>
        <v/>
      </c>
      <c r="AX2029" s="37">
        <f>AX$12*$D2029*INDEX(AX$21:AX$28,$E2029)*INDEX(AX$30:AX$46,$F2029)*(1-INDEX(AX$121:AX$137,$F2029))</f>
        <v/>
      </c>
      <c r="AY2029" s="40">
        <f>CARBONTAX(AY$12,$D2029,INDEX(AY$21:AY$28,$E2029),INDEX(AY$30:AY$46,$F2029),INDEX(AY$121:AY$137,$F2029))</f>
        <v/>
      </c>
    </row>
    <row r="2030" hidden="1" outlineLevel="2">
      <c r="A2030" s="14" t="inlineStr">
        <is>
          <t>ctxnew</t>
        </is>
      </c>
      <c r="B2030" s="14" t="inlineStr">
        <is>
          <t>die</t>
        </is>
      </c>
      <c r="C2030" s="14" t="inlineStr">
        <is>
          <t>oen</t>
        </is>
      </c>
      <c r="D2030" s="37">
        <f>INDEX(Inputs!$T$5:$T$132,MATCH($B2030&amp;"|"&amp;$C2030,Inputs!$A$5:$A$132,0))</f>
        <v/>
      </c>
      <c r="E2030" s="37">
        <f>INDEX(Inputs!$J$5:$J$132,MATCH($B2030&amp;"|"&amp;$C2030,Inputs!$A$5:$A$132,0))</f>
        <v/>
      </c>
      <c r="F2030" s="37">
        <f>INDEX(Inputs!$K$5:$K$132,MATCH($B2030&amp;"|"&amp;$C2030,Inputs!$A$5:$A$132,0))</f>
        <v/>
      </c>
      <c r="G2030" s="36" t="n"/>
      <c r="H2030" s="14">
        <f>INDEX(Variables!$B$5:$B$205,MATCH($A2030,Variables!$A$5:$A$205,0))&amp;IF($C2030="",""," | "&amp;INDEX(Mapping!$B$5:$B$26,MATCH($C2030,Mapping!$A$5:$A$26,0))&amp;" | "&amp;INDEX(Mapping!$B$30:$B$46,MATCH($B2030,Mapping!$A$30:$A$46,0)))</f>
        <v/>
      </c>
      <c r="I2030" s="14">
        <f>INDEX(Variables!$C$5:$C$205,MATCH($A2030,Variables!$A$5:$A$205,0))</f>
        <v/>
      </c>
      <c r="J2030" s="14">
        <f>INDEX(Variables!$E$5:$E$205,MATCH($A2030,Variables!$A$5:$A$205,0))</f>
        <v/>
      </c>
      <c r="K2030" s="11">
        <f>LOWER(Settings!$C$4)&amp;".mit."&amp;$A2030&amp;IF($C2030="","","."&amp;$C2030&amp;"."&amp;$B2030)&amp;IF(INDEX(Variables!$D$5:$D$205,MATCH($A2030,Variables!$A$5:$A$205,0))="","","."&amp;INDEX(Variables!$D$5:$D$205,MATCH($A2030,Variables!$A$5:$A$205,0)))&amp;"."&amp;K$5</f>
        <v/>
      </c>
      <c r="L2030" s="38">
        <f>L$12*$D2030*INDEX(L$21:L$28,$E2030)*INDEX(L$30:L$46,$F2030)*(1-INDEX(L$121:L$137,$F2030))</f>
        <v/>
      </c>
      <c r="M2030" s="37">
        <f>M$12*$D2030*INDEX(M$21:M$28,$E2030)*INDEX(M$30:M$46,$F2030)*(1-INDEX(M$121:M$137,$F2030))</f>
        <v/>
      </c>
      <c r="N2030" s="37">
        <f>N$12*$D2030*INDEX(N$21:N$28,$E2030)*INDEX(N$30:N$46,$F2030)*(1-INDEX(N$121:N$137,$F2030))</f>
        <v/>
      </c>
      <c r="O2030" s="37">
        <f>O$12*$D2030*INDEX(O$21:O$28,$E2030)*INDEX(O$30:O$46,$F2030)*(1-INDEX(O$121:O$137,$F2030))</f>
        <v/>
      </c>
      <c r="P2030" s="37">
        <f>P$12*$D2030*INDEX(P$21:P$28,$E2030)*INDEX(P$30:P$46,$F2030)*(1-INDEX(P$121:P$137,$F2030))</f>
        <v/>
      </c>
      <c r="Q2030" s="37">
        <f>Q$12*$D2030*INDEX(Q$21:Q$28,$E2030)*INDEX(Q$30:Q$46,$F2030)*(1-INDEX(Q$121:Q$137,$F2030))</f>
        <v/>
      </c>
      <c r="R2030" s="37">
        <f>R$12*$D2030*INDEX(R$21:R$28,$E2030)*INDEX(R$30:R$46,$F2030)*(1-INDEX(R$121:R$137,$F2030))</f>
        <v/>
      </c>
      <c r="S2030" s="37">
        <f>S$12*$D2030*INDEX(S$21:S$28,$E2030)*INDEX(S$30:S$46,$F2030)*(1-INDEX(S$121:S$137,$F2030))</f>
        <v/>
      </c>
      <c r="T2030" s="37">
        <f>T$12*$D2030*INDEX(T$21:T$28,$E2030)*INDEX(T$30:T$46,$F2030)*(1-INDEX(T$121:T$137,$F2030))</f>
        <v/>
      </c>
      <c r="U2030" s="37">
        <f>U$12*$D2030*INDEX(U$21:U$28,$E2030)*INDEX(U$30:U$46,$F2030)*(1-INDEX(U$121:U$137,$F2030))</f>
        <v/>
      </c>
      <c r="V2030" s="37">
        <f>V$12*$D2030*INDEX(V$21:V$28,$E2030)*INDEX(V$30:V$46,$F2030)*(1-INDEX(V$121:V$137,$F2030))</f>
        <v/>
      </c>
      <c r="W2030" s="37">
        <f>W$12*$D2030*INDEX(W$21:W$28,$E2030)*INDEX(W$30:W$46,$F2030)*(1-INDEX(W$121:W$137,$F2030))</f>
        <v/>
      </c>
      <c r="X2030" s="37">
        <f>X$12*$D2030*INDEX(X$21:X$28,$E2030)*INDEX(X$30:X$46,$F2030)*(1-INDEX(X$121:X$137,$F2030))</f>
        <v/>
      </c>
      <c r="Y2030" s="37">
        <f>Y$12*$D2030*INDEX(Y$21:Y$28,$E2030)*INDEX(Y$30:Y$46,$F2030)*(1-INDEX(Y$121:Y$137,$F2030))</f>
        <v/>
      </c>
      <c r="Z2030" s="37">
        <f>Z$12*$D2030*INDEX(Z$21:Z$28,$E2030)*INDEX(Z$30:Z$46,$F2030)*(1-INDEX(Z$121:Z$137,$F2030))</f>
        <v/>
      </c>
      <c r="AA2030" s="37">
        <f>AA$12*$D2030*INDEX(AA$21:AA$28,$E2030)*INDEX(AA$30:AA$46,$F2030)*(1-INDEX(AA$121:AA$137,$F2030))</f>
        <v/>
      </c>
      <c r="AB2030" s="37">
        <f>AB$12*$D2030*INDEX(AB$21:AB$28,$E2030)*INDEX(AB$30:AB$46,$F2030)*(1-INDEX(AB$121:AB$137,$F2030))</f>
        <v/>
      </c>
      <c r="AC2030" s="37">
        <f>AC$12*$D2030*INDEX(AC$21:AC$28,$E2030)*INDEX(AC$30:AC$46,$F2030)*(1-INDEX(AC$121:AC$137,$F2030))</f>
        <v/>
      </c>
      <c r="AD2030" s="40">
        <f>CARBONTAX(AD$12,$D2030,INDEX(AD$21:AD$28,$E2030),INDEX(AD$30:AD$46,$F2030),INDEX(AD$121:AD$137,$F2030))</f>
        <v/>
      </c>
      <c r="AF2030" s="11">
        <f>LOWER(Settings!$C$4)&amp;".mit."&amp;$A2030&amp;IF($C2030="","","."&amp;$C2030&amp;"."&amp;$B2030)&amp;IF(INDEX(Variables!$D$5:$D$205,MATCH($A2030,Variables!$A$5:$A$205,0))="","","."&amp;INDEX(Variables!$D$5:$D$205,MATCH($A2030,Variables!$A$5:$A$205,0)))&amp;"."&amp;AF$5</f>
        <v/>
      </c>
      <c r="AG2030" s="38">
        <f>AG$12*$D2030*INDEX(AG$21:AG$28,$E2030)*INDEX(AG$30:AG$46,$F2030)*(1-INDEX(AG$121:AG$137,$F2030))</f>
        <v/>
      </c>
      <c r="AH2030" s="37">
        <f>AH$12*$D2030*INDEX(AH$21:AH$28,$E2030)*INDEX(AH$30:AH$46,$F2030)*(1-INDEX(AH$121:AH$137,$F2030))</f>
        <v/>
      </c>
      <c r="AI2030" s="37">
        <f>AI$12*$D2030*INDEX(AI$21:AI$28,$E2030)*INDEX(AI$30:AI$46,$F2030)*(1-INDEX(AI$121:AI$137,$F2030))</f>
        <v/>
      </c>
      <c r="AJ2030" s="37">
        <f>AJ$12*$D2030*INDEX(AJ$21:AJ$28,$E2030)*INDEX(AJ$30:AJ$46,$F2030)*(1-INDEX(AJ$121:AJ$137,$F2030))</f>
        <v/>
      </c>
      <c r="AK2030" s="37">
        <f>AK$12*$D2030*INDEX(AK$21:AK$28,$E2030)*INDEX(AK$30:AK$46,$F2030)*(1-INDEX(AK$121:AK$137,$F2030))</f>
        <v/>
      </c>
      <c r="AL2030" s="37">
        <f>AL$12*$D2030*INDEX(AL$21:AL$28,$E2030)*INDEX(AL$30:AL$46,$F2030)*(1-INDEX(AL$121:AL$137,$F2030))</f>
        <v/>
      </c>
      <c r="AM2030" s="37">
        <f>AM$12*$D2030*INDEX(AM$21:AM$28,$E2030)*INDEX(AM$30:AM$46,$F2030)*(1-INDEX(AM$121:AM$137,$F2030))</f>
        <v/>
      </c>
      <c r="AN2030" s="37">
        <f>AN$12*$D2030*INDEX(AN$21:AN$28,$E2030)*INDEX(AN$30:AN$46,$F2030)*(1-INDEX(AN$121:AN$137,$F2030))</f>
        <v/>
      </c>
      <c r="AO2030" s="37">
        <f>AO$12*$D2030*INDEX(AO$21:AO$28,$E2030)*INDEX(AO$30:AO$46,$F2030)*(1-INDEX(AO$121:AO$137,$F2030))</f>
        <v/>
      </c>
      <c r="AP2030" s="37">
        <f>AP$12*$D2030*INDEX(AP$21:AP$28,$E2030)*INDEX(AP$30:AP$46,$F2030)*(1-INDEX(AP$121:AP$137,$F2030))</f>
        <v/>
      </c>
      <c r="AQ2030" s="37">
        <f>AQ$12*$D2030*INDEX(AQ$21:AQ$28,$E2030)*INDEX(AQ$30:AQ$46,$F2030)*(1-INDEX(AQ$121:AQ$137,$F2030))</f>
        <v/>
      </c>
      <c r="AR2030" s="37">
        <f>AR$12*$D2030*INDEX(AR$21:AR$28,$E2030)*INDEX(AR$30:AR$46,$F2030)*(1-INDEX(AR$121:AR$137,$F2030))</f>
        <v/>
      </c>
      <c r="AS2030" s="37">
        <f>AS$12*$D2030*INDEX(AS$21:AS$28,$E2030)*INDEX(AS$30:AS$46,$F2030)*(1-INDEX(AS$121:AS$137,$F2030))</f>
        <v/>
      </c>
      <c r="AT2030" s="37">
        <f>AT$12*$D2030*INDEX(AT$21:AT$28,$E2030)*INDEX(AT$30:AT$46,$F2030)*(1-INDEX(AT$121:AT$137,$F2030))</f>
        <v/>
      </c>
      <c r="AU2030" s="37">
        <f>AU$12*$D2030*INDEX(AU$21:AU$28,$E2030)*INDEX(AU$30:AU$46,$F2030)*(1-INDEX(AU$121:AU$137,$F2030))</f>
        <v/>
      </c>
      <c r="AV2030" s="37">
        <f>AV$12*$D2030*INDEX(AV$21:AV$28,$E2030)*INDEX(AV$30:AV$46,$F2030)*(1-INDEX(AV$121:AV$137,$F2030))</f>
        <v/>
      </c>
      <c r="AW2030" s="37">
        <f>AW$12*$D2030*INDEX(AW$21:AW$28,$E2030)*INDEX(AW$30:AW$46,$F2030)*(1-INDEX(AW$121:AW$137,$F2030))</f>
        <v/>
      </c>
      <c r="AX2030" s="37">
        <f>AX$12*$D2030*INDEX(AX$21:AX$28,$E2030)*INDEX(AX$30:AX$46,$F2030)*(1-INDEX(AX$121:AX$137,$F2030))</f>
        <v/>
      </c>
      <c r="AY2030" s="40">
        <f>CARBONTAX(AY$12,$D2030,INDEX(AY$21:AY$28,$E2030),INDEX(AY$30:AY$46,$F2030),INDEX(AY$121:AY$137,$F2030))</f>
        <v/>
      </c>
    </row>
    <row r="2031" hidden="1" outlineLevel="2">
      <c r="A2031" s="14" t="inlineStr">
        <is>
          <t>ctxnew</t>
        </is>
      </c>
      <c r="B2031" s="14" t="inlineStr">
        <is>
          <t>lpg</t>
        </is>
      </c>
      <c r="C2031" s="14" t="inlineStr">
        <is>
          <t>oen</t>
        </is>
      </c>
      <c r="D2031" s="37">
        <f>INDEX(Inputs!$T$5:$T$132,MATCH($B2031&amp;"|"&amp;$C2031,Inputs!$A$5:$A$132,0))</f>
        <v/>
      </c>
      <c r="E2031" s="37">
        <f>INDEX(Inputs!$J$5:$J$132,MATCH($B2031&amp;"|"&amp;$C2031,Inputs!$A$5:$A$132,0))</f>
        <v/>
      </c>
      <c r="F2031" s="37">
        <f>INDEX(Inputs!$K$5:$K$132,MATCH($B2031&amp;"|"&amp;$C2031,Inputs!$A$5:$A$132,0))</f>
        <v/>
      </c>
      <c r="G2031" s="36" t="n"/>
      <c r="H2031" s="14">
        <f>INDEX(Variables!$B$5:$B$205,MATCH($A2031,Variables!$A$5:$A$205,0))&amp;IF($C2031="",""," | "&amp;INDEX(Mapping!$B$5:$B$26,MATCH($C2031,Mapping!$A$5:$A$26,0))&amp;" | "&amp;INDEX(Mapping!$B$30:$B$46,MATCH($B2031,Mapping!$A$30:$A$46,0)))</f>
        <v/>
      </c>
      <c r="I2031" s="14">
        <f>INDEX(Variables!$C$5:$C$205,MATCH($A2031,Variables!$A$5:$A$205,0))</f>
        <v/>
      </c>
      <c r="J2031" s="14">
        <f>INDEX(Variables!$E$5:$E$205,MATCH($A2031,Variables!$A$5:$A$205,0))</f>
        <v/>
      </c>
      <c r="K2031" s="11">
        <f>LOWER(Settings!$C$4)&amp;".mit."&amp;$A2031&amp;IF($C2031="","","."&amp;$C2031&amp;"."&amp;$B2031)&amp;IF(INDEX(Variables!$D$5:$D$205,MATCH($A2031,Variables!$A$5:$A$205,0))="","","."&amp;INDEX(Variables!$D$5:$D$205,MATCH($A2031,Variables!$A$5:$A$205,0)))&amp;"."&amp;K$5</f>
        <v/>
      </c>
      <c r="L2031" s="38">
        <f>L$12*$D2031*INDEX(L$21:L$28,$E2031)*INDEX(L$30:L$46,$F2031)*(1-INDEX(L$121:L$137,$F2031))</f>
        <v/>
      </c>
      <c r="M2031" s="37">
        <f>M$12*$D2031*INDEX(M$21:M$28,$E2031)*INDEX(M$30:M$46,$F2031)*(1-INDEX(M$121:M$137,$F2031))</f>
        <v/>
      </c>
      <c r="N2031" s="37">
        <f>N$12*$D2031*INDEX(N$21:N$28,$E2031)*INDEX(N$30:N$46,$F2031)*(1-INDEX(N$121:N$137,$F2031))</f>
        <v/>
      </c>
      <c r="O2031" s="37">
        <f>O$12*$D2031*INDEX(O$21:O$28,$E2031)*INDEX(O$30:O$46,$F2031)*(1-INDEX(O$121:O$137,$F2031))</f>
        <v/>
      </c>
      <c r="P2031" s="37">
        <f>P$12*$D2031*INDEX(P$21:P$28,$E2031)*INDEX(P$30:P$46,$F2031)*(1-INDEX(P$121:P$137,$F2031))</f>
        <v/>
      </c>
      <c r="Q2031" s="37">
        <f>Q$12*$D2031*INDEX(Q$21:Q$28,$E2031)*INDEX(Q$30:Q$46,$F2031)*(1-INDEX(Q$121:Q$137,$F2031))</f>
        <v/>
      </c>
      <c r="R2031" s="37">
        <f>R$12*$D2031*INDEX(R$21:R$28,$E2031)*INDEX(R$30:R$46,$F2031)*(1-INDEX(R$121:R$137,$F2031))</f>
        <v/>
      </c>
      <c r="S2031" s="37">
        <f>S$12*$D2031*INDEX(S$21:S$28,$E2031)*INDEX(S$30:S$46,$F2031)*(1-INDEX(S$121:S$137,$F2031))</f>
        <v/>
      </c>
      <c r="T2031" s="37">
        <f>T$12*$D2031*INDEX(T$21:T$28,$E2031)*INDEX(T$30:T$46,$F2031)*(1-INDEX(T$121:T$137,$F2031))</f>
        <v/>
      </c>
      <c r="U2031" s="37">
        <f>U$12*$D2031*INDEX(U$21:U$28,$E2031)*INDEX(U$30:U$46,$F2031)*(1-INDEX(U$121:U$137,$F2031))</f>
        <v/>
      </c>
      <c r="V2031" s="37">
        <f>V$12*$D2031*INDEX(V$21:V$28,$E2031)*INDEX(V$30:V$46,$F2031)*(1-INDEX(V$121:V$137,$F2031))</f>
        <v/>
      </c>
      <c r="W2031" s="37">
        <f>W$12*$D2031*INDEX(W$21:W$28,$E2031)*INDEX(W$30:W$46,$F2031)*(1-INDEX(W$121:W$137,$F2031))</f>
        <v/>
      </c>
      <c r="X2031" s="37">
        <f>X$12*$D2031*INDEX(X$21:X$28,$E2031)*INDEX(X$30:X$46,$F2031)*(1-INDEX(X$121:X$137,$F2031))</f>
        <v/>
      </c>
      <c r="Y2031" s="37">
        <f>Y$12*$D2031*INDEX(Y$21:Y$28,$E2031)*INDEX(Y$30:Y$46,$F2031)*(1-INDEX(Y$121:Y$137,$F2031))</f>
        <v/>
      </c>
      <c r="Z2031" s="37">
        <f>Z$12*$D2031*INDEX(Z$21:Z$28,$E2031)*INDEX(Z$30:Z$46,$F2031)*(1-INDEX(Z$121:Z$137,$F2031))</f>
        <v/>
      </c>
      <c r="AA2031" s="37">
        <f>AA$12*$D2031*INDEX(AA$21:AA$28,$E2031)*INDEX(AA$30:AA$46,$F2031)*(1-INDEX(AA$121:AA$137,$F2031))</f>
        <v/>
      </c>
      <c r="AB2031" s="37">
        <f>AB$12*$D2031*INDEX(AB$21:AB$28,$E2031)*INDEX(AB$30:AB$46,$F2031)*(1-INDEX(AB$121:AB$137,$F2031))</f>
        <v/>
      </c>
      <c r="AC2031" s="37">
        <f>AC$12*$D2031*INDEX(AC$21:AC$28,$E2031)*INDEX(AC$30:AC$46,$F2031)*(1-INDEX(AC$121:AC$137,$F2031))</f>
        <v/>
      </c>
      <c r="AD2031" s="40">
        <f>CARBONTAX(AD$12,$D2031,INDEX(AD$21:AD$28,$E2031),INDEX(AD$30:AD$46,$F2031),INDEX(AD$121:AD$137,$F2031))</f>
        <v/>
      </c>
      <c r="AF2031" s="11">
        <f>LOWER(Settings!$C$4)&amp;".mit."&amp;$A2031&amp;IF($C2031="","","."&amp;$C2031&amp;"."&amp;$B2031)&amp;IF(INDEX(Variables!$D$5:$D$205,MATCH($A2031,Variables!$A$5:$A$205,0))="","","."&amp;INDEX(Variables!$D$5:$D$205,MATCH($A2031,Variables!$A$5:$A$205,0)))&amp;"."&amp;AF$5</f>
        <v/>
      </c>
      <c r="AG2031" s="38">
        <f>AG$12*$D2031*INDEX(AG$21:AG$28,$E2031)*INDEX(AG$30:AG$46,$F2031)*(1-INDEX(AG$121:AG$137,$F2031))</f>
        <v/>
      </c>
      <c r="AH2031" s="37">
        <f>AH$12*$D2031*INDEX(AH$21:AH$28,$E2031)*INDEX(AH$30:AH$46,$F2031)*(1-INDEX(AH$121:AH$137,$F2031))</f>
        <v/>
      </c>
      <c r="AI2031" s="37">
        <f>AI$12*$D2031*INDEX(AI$21:AI$28,$E2031)*INDEX(AI$30:AI$46,$F2031)*(1-INDEX(AI$121:AI$137,$F2031))</f>
        <v/>
      </c>
      <c r="AJ2031" s="37">
        <f>AJ$12*$D2031*INDEX(AJ$21:AJ$28,$E2031)*INDEX(AJ$30:AJ$46,$F2031)*(1-INDEX(AJ$121:AJ$137,$F2031))</f>
        <v/>
      </c>
      <c r="AK2031" s="37">
        <f>AK$12*$D2031*INDEX(AK$21:AK$28,$E2031)*INDEX(AK$30:AK$46,$F2031)*(1-INDEX(AK$121:AK$137,$F2031))</f>
        <v/>
      </c>
      <c r="AL2031" s="37">
        <f>AL$12*$D2031*INDEX(AL$21:AL$28,$E2031)*INDEX(AL$30:AL$46,$F2031)*(1-INDEX(AL$121:AL$137,$F2031))</f>
        <v/>
      </c>
      <c r="AM2031" s="37">
        <f>AM$12*$D2031*INDEX(AM$21:AM$28,$E2031)*INDEX(AM$30:AM$46,$F2031)*(1-INDEX(AM$121:AM$137,$F2031))</f>
        <v/>
      </c>
      <c r="AN2031" s="37">
        <f>AN$12*$D2031*INDEX(AN$21:AN$28,$E2031)*INDEX(AN$30:AN$46,$F2031)*(1-INDEX(AN$121:AN$137,$F2031))</f>
        <v/>
      </c>
      <c r="AO2031" s="37">
        <f>AO$12*$D2031*INDEX(AO$21:AO$28,$E2031)*INDEX(AO$30:AO$46,$F2031)*(1-INDEX(AO$121:AO$137,$F2031))</f>
        <v/>
      </c>
      <c r="AP2031" s="37">
        <f>AP$12*$D2031*INDEX(AP$21:AP$28,$E2031)*INDEX(AP$30:AP$46,$F2031)*(1-INDEX(AP$121:AP$137,$F2031))</f>
        <v/>
      </c>
      <c r="AQ2031" s="37">
        <f>AQ$12*$D2031*INDEX(AQ$21:AQ$28,$E2031)*INDEX(AQ$30:AQ$46,$F2031)*(1-INDEX(AQ$121:AQ$137,$F2031))</f>
        <v/>
      </c>
      <c r="AR2031" s="37">
        <f>AR$12*$D2031*INDEX(AR$21:AR$28,$E2031)*INDEX(AR$30:AR$46,$F2031)*(1-INDEX(AR$121:AR$137,$F2031))</f>
        <v/>
      </c>
      <c r="AS2031" s="37">
        <f>AS$12*$D2031*INDEX(AS$21:AS$28,$E2031)*INDEX(AS$30:AS$46,$F2031)*(1-INDEX(AS$121:AS$137,$F2031))</f>
        <v/>
      </c>
      <c r="AT2031" s="37">
        <f>AT$12*$D2031*INDEX(AT$21:AT$28,$E2031)*INDEX(AT$30:AT$46,$F2031)*(1-INDEX(AT$121:AT$137,$F2031))</f>
        <v/>
      </c>
      <c r="AU2031" s="37">
        <f>AU$12*$D2031*INDEX(AU$21:AU$28,$E2031)*INDEX(AU$30:AU$46,$F2031)*(1-INDEX(AU$121:AU$137,$F2031))</f>
        <v/>
      </c>
      <c r="AV2031" s="37">
        <f>AV$12*$D2031*INDEX(AV$21:AV$28,$E2031)*INDEX(AV$30:AV$46,$F2031)*(1-INDEX(AV$121:AV$137,$F2031))</f>
        <v/>
      </c>
      <c r="AW2031" s="37">
        <f>AW$12*$D2031*INDEX(AW$21:AW$28,$E2031)*INDEX(AW$30:AW$46,$F2031)*(1-INDEX(AW$121:AW$137,$F2031))</f>
        <v/>
      </c>
      <c r="AX2031" s="37">
        <f>AX$12*$D2031*INDEX(AX$21:AX$28,$E2031)*INDEX(AX$30:AX$46,$F2031)*(1-INDEX(AX$121:AX$137,$F2031))</f>
        <v/>
      </c>
      <c r="AY2031" s="40">
        <f>CARBONTAX(AY$12,$D2031,INDEX(AY$21:AY$28,$E2031),INDEX(AY$30:AY$46,$F2031),INDEX(AY$121:AY$137,$F2031))</f>
        <v/>
      </c>
    </row>
    <row r="2032" hidden="1" outlineLevel="2">
      <c r="A2032" s="14" t="inlineStr">
        <is>
          <t>ctxnew</t>
        </is>
      </c>
      <c r="B2032" s="14" t="inlineStr">
        <is>
          <t>ker</t>
        </is>
      </c>
      <c r="C2032" s="14" t="inlineStr">
        <is>
          <t>oen</t>
        </is>
      </c>
      <c r="D2032" s="37">
        <f>INDEX(Inputs!$T$5:$T$132,MATCH($B2032&amp;"|"&amp;$C2032,Inputs!$A$5:$A$132,0))</f>
        <v/>
      </c>
      <c r="E2032" s="37">
        <f>INDEX(Inputs!$J$5:$J$132,MATCH($B2032&amp;"|"&amp;$C2032,Inputs!$A$5:$A$132,0))</f>
        <v/>
      </c>
      <c r="F2032" s="37">
        <f>INDEX(Inputs!$K$5:$K$132,MATCH($B2032&amp;"|"&amp;$C2032,Inputs!$A$5:$A$132,0))</f>
        <v/>
      </c>
      <c r="G2032" s="36" t="n"/>
      <c r="H2032" s="14">
        <f>INDEX(Variables!$B$5:$B$205,MATCH($A2032,Variables!$A$5:$A$205,0))&amp;IF($C2032="",""," | "&amp;INDEX(Mapping!$B$5:$B$26,MATCH($C2032,Mapping!$A$5:$A$26,0))&amp;" | "&amp;INDEX(Mapping!$B$30:$B$46,MATCH($B2032,Mapping!$A$30:$A$46,0)))</f>
        <v/>
      </c>
      <c r="I2032" s="14">
        <f>INDEX(Variables!$C$5:$C$205,MATCH($A2032,Variables!$A$5:$A$205,0))</f>
        <v/>
      </c>
      <c r="J2032" s="14">
        <f>INDEX(Variables!$E$5:$E$205,MATCH($A2032,Variables!$A$5:$A$205,0))</f>
        <v/>
      </c>
      <c r="K2032" s="11">
        <f>LOWER(Settings!$C$4)&amp;".mit."&amp;$A2032&amp;IF($C2032="","","."&amp;$C2032&amp;"."&amp;$B2032)&amp;IF(INDEX(Variables!$D$5:$D$205,MATCH($A2032,Variables!$A$5:$A$205,0))="","","."&amp;INDEX(Variables!$D$5:$D$205,MATCH($A2032,Variables!$A$5:$A$205,0)))&amp;"."&amp;K$5</f>
        <v/>
      </c>
      <c r="L2032" s="38">
        <f>L$12*$D2032*INDEX(L$21:L$28,$E2032)*INDEX(L$30:L$46,$F2032)*(1-INDEX(L$121:L$137,$F2032))</f>
        <v/>
      </c>
      <c r="M2032" s="37">
        <f>M$12*$D2032*INDEX(M$21:M$28,$E2032)*INDEX(M$30:M$46,$F2032)*(1-INDEX(M$121:M$137,$F2032))</f>
        <v/>
      </c>
      <c r="N2032" s="37">
        <f>N$12*$D2032*INDEX(N$21:N$28,$E2032)*INDEX(N$30:N$46,$F2032)*(1-INDEX(N$121:N$137,$F2032))</f>
        <v/>
      </c>
      <c r="O2032" s="37">
        <f>O$12*$D2032*INDEX(O$21:O$28,$E2032)*INDEX(O$30:O$46,$F2032)*(1-INDEX(O$121:O$137,$F2032))</f>
        <v/>
      </c>
      <c r="P2032" s="37">
        <f>P$12*$D2032*INDEX(P$21:P$28,$E2032)*INDEX(P$30:P$46,$F2032)*(1-INDEX(P$121:P$137,$F2032))</f>
        <v/>
      </c>
      <c r="Q2032" s="37">
        <f>Q$12*$D2032*INDEX(Q$21:Q$28,$E2032)*INDEX(Q$30:Q$46,$F2032)*(1-INDEX(Q$121:Q$137,$F2032))</f>
        <v/>
      </c>
      <c r="R2032" s="37">
        <f>R$12*$D2032*INDEX(R$21:R$28,$E2032)*INDEX(R$30:R$46,$F2032)*(1-INDEX(R$121:R$137,$F2032))</f>
        <v/>
      </c>
      <c r="S2032" s="37">
        <f>S$12*$D2032*INDEX(S$21:S$28,$E2032)*INDEX(S$30:S$46,$F2032)*(1-INDEX(S$121:S$137,$F2032))</f>
        <v/>
      </c>
      <c r="T2032" s="37">
        <f>T$12*$D2032*INDEX(T$21:T$28,$E2032)*INDEX(T$30:T$46,$F2032)*(1-INDEX(T$121:T$137,$F2032))</f>
        <v/>
      </c>
      <c r="U2032" s="37">
        <f>U$12*$D2032*INDEX(U$21:U$28,$E2032)*INDEX(U$30:U$46,$F2032)*(1-INDEX(U$121:U$137,$F2032))</f>
        <v/>
      </c>
      <c r="V2032" s="37">
        <f>V$12*$D2032*INDEX(V$21:V$28,$E2032)*INDEX(V$30:V$46,$F2032)*(1-INDEX(V$121:V$137,$F2032))</f>
        <v/>
      </c>
      <c r="W2032" s="37">
        <f>W$12*$D2032*INDEX(W$21:W$28,$E2032)*INDEX(W$30:W$46,$F2032)*(1-INDEX(W$121:W$137,$F2032))</f>
        <v/>
      </c>
      <c r="X2032" s="37">
        <f>X$12*$D2032*INDEX(X$21:X$28,$E2032)*INDEX(X$30:X$46,$F2032)*(1-INDEX(X$121:X$137,$F2032))</f>
        <v/>
      </c>
      <c r="Y2032" s="37">
        <f>Y$12*$D2032*INDEX(Y$21:Y$28,$E2032)*INDEX(Y$30:Y$46,$F2032)*(1-INDEX(Y$121:Y$137,$F2032))</f>
        <v/>
      </c>
      <c r="Z2032" s="37">
        <f>Z$12*$D2032*INDEX(Z$21:Z$28,$E2032)*INDEX(Z$30:Z$46,$F2032)*(1-INDEX(Z$121:Z$137,$F2032))</f>
        <v/>
      </c>
      <c r="AA2032" s="37">
        <f>AA$12*$D2032*INDEX(AA$21:AA$28,$E2032)*INDEX(AA$30:AA$46,$F2032)*(1-INDEX(AA$121:AA$137,$F2032))</f>
        <v/>
      </c>
      <c r="AB2032" s="37">
        <f>AB$12*$D2032*INDEX(AB$21:AB$28,$E2032)*INDEX(AB$30:AB$46,$F2032)*(1-INDEX(AB$121:AB$137,$F2032))</f>
        <v/>
      </c>
      <c r="AC2032" s="37">
        <f>AC$12*$D2032*INDEX(AC$21:AC$28,$E2032)*INDEX(AC$30:AC$46,$F2032)*(1-INDEX(AC$121:AC$137,$F2032))</f>
        <v/>
      </c>
      <c r="AD2032" s="40">
        <f>CARBONTAX(AD$12,$D2032,INDEX(AD$21:AD$28,$E2032),INDEX(AD$30:AD$46,$F2032),INDEX(AD$121:AD$137,$F2032))</f>
        <v/>
      </c>
      <c r="AF2032" s="11">
        <f>LOWER(Settings!$C$4)&amp;".mit."&amp;$A2032&amp;IF($C2032="","","."&amp;$C2032&amp;"."&amp;$B2032)&amp;IF(INDEX(Variables!$D$5:$D$205,MATCH($A2032,Variables!$A$5:$A$205,0))="","","."&amp;INDEX(Variables!$D$5:$D$205,MATCH($A2032,Variables!$A$5:$A$205,0)))&amp;"."&amp;AF$5</f>
        <v/>
      </c>
      <c r="AG2032" s="38">
        <f>AG$12*$D2032*INDEX(AG$21:AG$28,$E2032)*INDEX(AG$30:AG$46,$F2032)*(1-INDEX(AG$121:AG$137,$F2032))</f>
        <v/>
      </c>
      <c r="AH2032" s="37">
        <f>AH$12*$D2032*INDEX(AH$21:AH$28,$E2032)*INDEX(AH$30:AH$46,$F2032)*(1-INDEX(AH$121:AH$137,$F2032))</f>
        <v/>
      </c>
      <c r="AI2032" s="37">
        <f>AI$12*$D2032*INDEX(AI$21:AI$28,$E2032)*INDEX(AI$30:AI$46,$F2032)*(1-INDEX(AI$121:AI$137,$F2032))</f>
        <v/>
      </c>
      <c r="AJ2032" s="37">
        <f>AJ$12*$D2032*INDEX(AJ$21:AJ$28,$E2032)*INDEX(AJ$30:AJ$46,$F2032)*(1-INDEX(AJ$121:AJ$137,$F2032))</f>
        <v/>
      </c>
      <c r="AK2032" s="37">
        <f>AK$12*$D2032*INDEX(AK$21:AK$28,$E2032)*INDEX(AK$30:AK$46,$F2032)*(1-INDEX(AK$121:AK$137,$F2032))</f>
        <v/>
      </c>
      <c r="AL2032" s="37">
        <f>AL$12*$D2032*INDEX(AL$21:AL$28,$E2032)*INDEX(AL$30:AL$46,$F2032)*(1-INDEX(AL$121:AL$137,$F2032))</f>
        <v/>
      </c>
      <c r="AM2032" s="37">
        <f>AM$12*$D2032*INDEX(AM$21:AM$28,$E2032)*INDEX(AM$30:AM$46,$F2032)*(1-INDEX(AM$121:AM$137,$F2032))</f>
        <v/>
      </c>
      <c r="AN2032" s="37">
        <f>AN$12*$D2032*INDEX(AN$21:AN$28,$E2032)*INDEX(AN$30:AN$46,$F2032)*(1-INDEX(AN$121:AN$137,$F2032))</f>
        <v/>
      </c>
      <c r="AO2032" s="37">
        <f>AO$12*$D2032*INDEX(AO$21:AO$28,$E2032)*INDEX(AO$30:AO$46,$F2032)*(1-INDEX(AO$121:AO$137,$F2032))</f>
        <v/>
      </c>
      <c r="AP2032" s="37">
        <f>AP$12*$D2032*INDEX(AP$21:AP$28,$E2032)*INDEX(AP$30:AP$46,$F2032)*(1-INDEX(AP$121:AP$137,$F2032))</f>
        <v/>
      </c>
      <c r="AQ2032" s="37">
        <f>AQ$12*$D2032*INDEX(AQ$21:AQ$28,$E2032)*INDEX(AQ$30:AQ$46,$F2032)*(1-INDEX(AQ$121:AQ$137,$F2032))</f>
        <v/>
      </c>
      <c r="AR2032" s="37">
        <f>AR$12*$D2032*INDEX(AR$21:AR$28,$E2032)*INDEX(AR$30:AR$46,$F2032)*(1-INDEX(AR$121:AR$137,$F2032))</f>
        <v/>
      </c>
      <c r="AS2032" s="37">
        <f>AS$12*$D2032*INDEX(AS$21:AS$28,$E2032)*INDEX(AS$30:AS$46,$F2032)*(1-INDEX(AS$121:AS$137,$F2032))</f>
        <v/>
      </c>
      <c r="AT2032" s="37">
        <f>AT$12*$D2032*INDEX(AT$21:AT$28,$E2032)*INDEX(AT$30:AT$46,$F2032)*(1-INDEX(AT$121:AT$137,$F2032))</f>
        <v/>
      </c>
      <c r="AU2032" s="37">
        <f>AU$12*$D2032*INDEX(AU$21:AU$28,$E2032)*INDEX(AU$30:AU$46,$F2032)*(1-INDEX(AU$121:AU$137,$F2032))</f>
        <v/>
      </c>
      <c r="AV2032" s="37">
        <f>AV$12*$D2032*INDEX(AV$21:AV$28,$E2032)*INDEX(AV$30:AV$46,$F2032)*(1-INDEX(AV$121:AV$137,$F2032))</f>
        <v/>
      </c>
      <c r="AW2032" s="37">
        <f>AW$12*$D2032*INDEX(AW$21:AW$28,$E2032)*INDEX(AW$30:AW$46,$F2032)*(1-INDEX(AW$121:AW$137,$F2032))</f>
        <v/>
      </c>
      <c r="AX2032" s="37">
        <f>AX$12*$D2032*INDEX(AX$21:AX$28,$E2032)*INDEX(AX$30:AX$46,$F2032)*(1-INDEX(AX$121:AX$137,$F2032))</f>
        <v/>
      </c>
      <c r="AY2032" s="40">
        <f>CARBONTAX(AY$12,$D2032,INDEX(AY$21:AY$28,$E2032),INDEX(AY$30:AY$46,$F2032),INDEX(AY$121:AY$137,$F2032))</f>
        <v/>
      </c>
    </row>
    <row r="2033" hidden="1" outlineLevel="2">
      <c r="A2033" s="14" t="inlineStr">
        <is>
          <t>ctxnew</t>
        </is>
      </c>
      <c r="B2033" s="14" t="inlineStr">
        <is>
          <t>oop</t>
        </is>
      </c>
      <c r="C2033" s="14" t="inlineStr">
        <is>
          <t>oen</t>
        </is>
      </c>
      <c r="D2033" s="37">
        <f>INDEX(Inputs!$T$5:$T$132,MATCH($B2033&amp;"|"&amp;$C2033,Inputs!$A$5:$A$132,0))</f>
        <v/>
      </c>
      <c r="E2033" s="37">
        <f>INDEX(Inputs!$J$5:$J$132,MATCH($B2033&amp;"|"&amp;$C2033,Inputs!$A$5:$A$132,0))</f>
        <v/>
      </c>
      <c r="F2033" s="37">
        <f>INDEX(Inputs!$K$5:$K$132,MATCH($B2033&amp;"|"&amp;$C2033,Inputs!$A$5:$A$132,0))</f>
        <v/>
      </c>
      <c r="G2033" s="36" t="n"/>
      <c r="H2033" s="14">
        <f>INDEX(Variables!$B$5:$B$205,MATCH($A2033,Variables!$A$5:$A$205,0))&amp;IF($C2033="",""," | "&amp;INDEX(Mapping!$B$5:$B$26,MATCH($C2033,Mapping!$A$5:$A$26,0))&amp;" | "&amp;INDEX(Mapping!$B$30:$B$46,MATCH($B2033,Mapping!$A$30:$A$46,0)))</f>
        <v/>
      </c>
      <c r="I2033" s="14">
        <f>INDEX(Variables!$C$5:$C$205,MATCH($A2033,Variables!$A$5:$A$205,0))</f>
        <v/>
      </c>
      <c r="J2033" s="14">
        <f>INDEX(Variables!$E$5:$E$205,MATCH($A2033,Variables!$A$5:$A$205,0))</f>
        <v/>
      </c>
      <c r="K2033" s="11">
        <f>LOWER(Settings!$C$4)&amp;".mit."&amp;$A2033&amp;IF($C2033="","","."&amp;$C2033&amp;"."&amp;$B2033)&amp;IF(INDEX(Variables!$D$5:$D$205,MATCH($A2033,Variables!$A$5:$A$205,0))="","","."&amp;INDEX(Variables!$D$5:$D$205,MATCH($A2033,Variables!$A$5:$A$205,0)))&amp;"."&amp;K$5</f>
        <v/>
      </c>
      <c r="L2033" s="38">
        <f>L$12*$D2033*INDEX(L$21:L$28,$E2033)*INDEX(L$30:L$46,$F2033)*(1-INDEX(L$121:L$137,$F2033))</f>
        <v/>
      </c>
      <c r="M2033" s="37">
        <f>M$12*$D2033*INDEX(M$21:M$28,$E2033)*INDEX(M$30:M$46,$F2033)*(1-INDEX(M$121:M$137,$F2033))</f>
        <v/>
      </c>
      <c r="N2033" s="37">
        <f>N$12*$D2033*INDEX(N$21:N$28,$E2033)*INDEX(N$30:N$46,$F2033)*(1-INDEX(N$121:N$137,$F2033))</f>
        <v/>
      </c>
      <c r="O2033" s="37">
        <f>O$12*$D2033*INDEX(O$21:O$28,$E2033)*INDEX(O$30:O$46,$F2033)*(1-INDEX(O$121:O$137,$F2033))</f>
        <v/>
      </c>
      <c r="P2033" s="37">
        <f>P$12*$D2033*INDEX(P$21:P$28,$E2033)*INDEX(P$30:P$46,$F2033)*(1-INDEX(P$121:P$137,$F2033))</f>
        <v/>
      </c>
      <c r="Q2033" s="37">
        <f>Q$12*$D2033*INDEX(Q$21:Q$28,$E2033)*INDEX(Q$30:Q$46,$F2033)*(1-INDEX(Q$121:Q$137,$F2033))</f>
        <v/>
      </c>
      <c r="R2033" s="37">
        <f>R$12*$D2033*INDEX(R$21:R$28,$E2033)*INDEX(R$30:R$46,$F2033)*(1-INDEX(R$121:R$137,$F2033))</f>
        <v/>
      </c>
      <c r="S2033" s="37">
        <f>S$12*$D2033*INDEX(S$21:S$28,$E2033)*INDEX(S$30:S$46,$F2033)*(1-INDEX(S$121:S$137,$F2033))</f>
        <v/>
      </c>
      <c r="T2033" s="37">
        <f>T$12*$D2033*INDEX(T$21:T$28,$E2033)*INDEX(T$30:T$46,$F2033)*(1-INDEX(T$121:T$137,$F2033))</f>
        <v/>
      </c>
      <c r="U2033" s="37">
        <f>U$12*$D2033*INDEX(U$21:U$28,$E2033)*INDEX(U$30:U$46,$F2033)*(1-INDEX(U$121:U$137,$F2033))</f>
        <v/>
      </c>
      <c r="V2033" s="37">
        <f>V$12*$D2033*INDEX(V$21:V$28,$E2033)*INDEX(V$30:V$46,$F2033)*(1-INDEX(V$121:V$137,$F2033))</f>
        <v/>
      </c>
      <c r="W2033" s="37">
        <f>W$12*$D2033*INDEX(W$21:W$28,$E2033)*INDEX(W$30:W$46,$F2033)*(1-INDEX(W$121:W$137,$F2033))</f>
        <v/>
      </c>
      <c r="X2033" s="37">
        <f>X$12*$D2033*INDEX(X$21:X$28,$E2033)*INDEX(X$30:X$46,$F2033)*(1-INDEX(X$121:X$137,$F2033))</f>
        <v/>
      </c>
      <c r="Y2033" s="37">
        <f>Y$12*$D2033*INDEX(Y$21:Y$28,$E2033)*INDEX(Y$30:Y$46,$F2033)*(1-INDEX(Y$121:Y$137,$F2033))</f>
        <v/>
      </c>
      <c r="Z2033" s="37">
        <f>Z$12*$D2033*INDEX(Z$21:Z$28,$E2033)*INDEX(Z$30:Z$46,$F2033)*(1-INDEX(Z$121:Z$137,$F2033))</f>
        <v/>
      </c>
      <c r="AA2033" s="37">
        <f>AA$12*$D2033*INDEX(AA$21:AA$28,$E2033)*INDEX(AA$30:AA$46,$F2033)*(1-INDEX(AA$121:AA$137,$F2033))</f>
        <v/>
      </c>
      <c r="AB2033" s="37">
        <f>AB$12*$D2033*INDEX(AB$21:AB$28,$E2033)*INDEX(AB$30:AB$46,$F2033)*(1-INDEX(AB$121:AB$137,$F2033))</f>
        <v/>
      </c>
      <c r="AC2033" s="37">
        <f>AC$12*$D2033*INDEX(AC$21:AC$28,$E2033)*INDEX(AC$30:AC$46,$F2033)*(1-INDEX(AC$121:AC$137,$F2033))</f>
        <v/>
      </c>
      <c r="AD2033" s="40">
        <f>CARBONTAX(AD$12,$D2033,INDEX(AD$21:AD$28,$E2033),INDEX(AD$30:AD$46,$F2033),INDEX(AD$121:AD$137,$F2033))</f>
        <v/>
      </c>
      <c r="AF2033" s="11">
        <f>LOWER(Settings!$C$4)&amp;".mit."&amp;$A2033&amp;IF($C2033="","","."&amp;$C2033&amp;"."&amp;$B2033)&amp;IF(INDEX(Variables!$D$5:$D$205,MATCH($A2033,Variables!$A$5:$A$205,0))="","","."&amp;INDEX(Variables!$D$5:$D$205,MATCH($A2033,Variables!$A$5:$A$205,0)))&amp;"."&amp;AF$5</f>
        <v/>
      </c>
      <c r="AG2033" s="38">
        <f>AG$12*$D2033*INDEX(AG$21:AG$28,$E2033)*INDEX(AG$30:AG$46,$F2033)*(1-INDEX(AG$121:AG$137,$F2033))</f>
        <v/>
      </c>
      <c r="AH2033" s="37">
        <f>AH$12*$D2033*INDEX(AH$21:AH$28,$E2033)*INDEX(AH$30:AH$46,$F2033)*(1-INDEX(AH$121:AH$137,$F2033))</f>
        <v/>
      </c>
      <c r="AI2033" s="37">
        <f>AI$12*$D2033*INDEX(AI$21:AI$28,$E2033)*INDEX(AI$30:AI$46,$F2033)*(1-INDEX(AI$121:AI$137,$F2033))</f>
        <v/>
      </c>
      <c r="AJ2033" s="37">
        <f>AJ$12*$D2033*INDEX(AJ$21:AJ$28,$E2033)*INDEX(AJ$30:AJ$46,$F2033)*(1-INDEX(AJ$121:AJ$137,$F2033))</f>
        <v/>
      </c>
      <c r="AK2033" s="37">
        <f>AK$12*$D2033*INDEX(AK$21:AK$28,$E2033)*INDEX(AK$30:AK$46,$F2033)*(1-INDEX(AK$121:AK$137,$F2033))</f>
        <v/>
      </c>
      <c r="AL2033" s="37">
        <f>AL$12*$D2033*INDEX(AL$21:AL$28,$E2033)*INDEX(AL$30:AL$46,$F2033)*(1-INDEX(AL$121:AL$137,$F2033))</f>
        <v/>
      </c>
      <c r="AM2033" s="37">
        <f>AM$12*$D2033*INDEX(AM$21:AM$28,$E2033)*INDEX(AM$30:AM$46,$F2033)*(1-INDEX(AM$121:AM$137,$F2033))</f>
        <v/>
      </c>
      <c r="AN2033" s="37">
        <f>AN$12*$D2033*INDEX(AN$21:AN$28,$E2033)*INDEX(AN$30:AN$46,$F2033)*(1-INDEX(AN$121:AN$137,$F2033))</f>
        <v/>
      </c>
      <c r="AO2033" s="37">
        <f>AO$12*$D2033*INDEX(AO$21:AO$28,$E2033)*INDEX(AO$30:AO$46,$F2033)*(1-INDEX(AO$121:AO$137,$F2033))</f>
        <v/>
      </c>
      <c r="AP2033" s="37">
        <f>AP$12*$D2033*INDEX(AP$21:AP$28,$E2033)*INDEX(AP$30:AP$46,$F2033)*(1-INDEX(AP$121:AP$137,$F2033))</f>
        <v/>
      </c>
      <c r="AQ2033" s="37">
        <f>AQ$12*$D2033*INDEX(AQ$21:AQ$28,$E2033)*INDEX(AQ$30:AQ$46,$F2033)*(1-INDEX(AQ$121:AQ$137,$F2033))</f>
        <v/>
      </c>
      <c r="AR2033" s="37">
        <f>AR$12*$D2033*INDEX(AR$21:AR$28,$E2033)*INDEX(AR$30:AR$46,$F2033)*(1-INDEX(AR$121:AR$137,$F2033))</f>
        <v/>
      </c>
      <c r="AS2033" s="37">
        <f>AS$12*$D2033*INDEX(AS$21:AS$28,$E2033)*INDEX(AS$30:AS$46,$F2033)*(1-INDEX(AS$121:AS$137,$F2033))</f>
        <v/>
      </c>
      <c r="AT2033" s="37">
        <f>AT$12*$D2033*INDEX(AT$21:AT$28,$E2033)*INDEX(AT$30:AT$46,$F2033)*(1-INDEX(AT$121:AT$137,$F2033))</f>
        <v/>
      </c>
      <c r="AU2033" s="37">
        <f>AU$12*$D2033*INDEX(AU$21:AU$28,$E2033)*INDEX(AU$30:AU$46,$F2033)*(1-INDEX(AU$121:AU$137,$F2033))</f>
        <v/>
      </c>
      <c r="AV2033" s="37">
        <f>AV$12*$D2033*INDEX(AV$21:AV$28,$E2033)*INDEX(AV$30:AV$46,$F2033)*(1-INDEX(AV$121:AV$137,$F2033))</f>
        <v/>
      </c>
      <c r="AW2033" s="37">
        <f>AW$12*$D2033*INDEX(AW$21:AW$28,$E2033)*INDEX(AW$30:AW$46,$F2033)*(1-INDEX(AW$121:AW$137,$F2033))</f>
        <v/>
      </c>
      <c r="AX2033" s="37">
        <f>AX$12*$D2033*INDEX(AX$21:AX$28,$E2033)*INDEX(AX$30:AX$46,$F2033)*(1-INDEX(AX$121:AX$137,$F2033))</f>
        <v/>
      </c>
      <c r="AY2033" s="40">
        <f>CARBONTAX(AY$12,$D2033,INDEX(AY$21:AY$28,$E2033),INDEX(AY$30:AY$46,$F2033),INDEX(AY$121:AY$137,$F2033))</f>
        <v/>
      </c>
    </row>
    <row r="2034" hidden="1" outlineLevel="2">
      <c r="A2034" s="14" t="inlineStr">
        <is>
          <t>ctxnew</t>
        </is>
      </c>
      <c r="B2034" s="14" t="inlineStr">
        <is>
          <t>bio</t>
        </is>
      </c>
      <c r="C2034" s="14" t="inlineStr">
        <is>
          <t>oen</t>
        </is>
      </c>
      <c r="D2034" s="37">
        <f>INDEX(Inputs!$T$5:$T$132,MATCH($B2034&amp;"|"&amp;$C2034,Inputs!$A$5:$A$132,0))</f>
        <v/>
      </c>
      <c r="E2034" s="37">
        <f>INDEX(Inputs!$J$5:$J$132,MATCH($B2034&amp;"|"&amp;$C2034,Inputs!$A$5:$A$132,0))</f>
        <v/>
      </c>
      <c r="F2034" s="37">
        <f>INDEX(Inputs!$K$5:$K$132,MATCH($B2034&amp;"|"&amp;$C2034,Inputs!$A$5:$A$132,0))</f>
        <v/>
      </c>
      <c r="G2034" s="36" t="n"/>
      <c r="H2034" s="14">
        <f>INDEX(Variables!$B$5:$B$205,MATCH($A2034,Variables!$A$5:$A$205,0))&amp;IF($C2034="",""," | "&amp;INDEX(Mapping!$B$5:$B$26,MATCH($C2034,Mapping!$A$5:$A$26,0))&amp;" | "&amp;INDEX(Mapping!$B$30:$B$46,MATCH($B2034,Mapping!$A$30:$A$46,0)))</f>
        <v/>
      </c>
      <c r="I2034" s="14">
        <f>INDEX(Variables!$C$5:$C$205,MATCH($A2034,Variables!$A$5:$A$205,0))</f>
        <v/>
      </c>
      <c r="J2034" s="14">
        <f>INDEX(Variables!$E$5:$E$205,MATCH($A2034,Variables!$A$5:$A$205,0))</f>
        <v/>
      </c>
      <c r="K2034" s="11">
        <f>LOWER(Settings!$C$4)&amp;".mit."&amp;$A2034&amp;IF($C2034="","","."&amp;$C2034&amp;"."&amp;$B2034)&amp;IF(INDEX(Variables!$D$5:$D$205,MATCH($A2034,Variables!$A$5:$A$205,0))="","","."&amp;INDEX(Variables!$D$5:$D$205,MATCH($A2034,Variables!$A$5:$A$205,0)))&amp;"."&amp;K$5</f>
        <v/>
      </c>
      <c r="L2034" s="38">
        <f>L$12*$D2034*INDEX(L$21:L$28,$E2034)*INDEX(L$30:L$46,$F2034)*(1-INDEX(L$121:L$137,$F2034))</f>
        <v/>
      </c>
      <c r="M2034" s="37">
        <f>M$12*$D2034*INDEX(M$21:M$28,$E2034)*INDEX(M$30:M$46,$F2034)*(1-INDEX(M$121:M$137,$F2034))</f>
        <v/>
      </c>
      <c r="N2034" s="37">
        <f>N$12*$D2034*INDEX(N$21:N$28,$E2034)*INDEX(N$30:N$46,$F2034)*(1-INDEX(N$121:N$137,$F2034))</f>
        <v/>
      </c>
      <c r="O2034" s="37">
        <f>O$12*$D2034*INDEX(O$21:O$28,$E2034)*INDEX(O$30:O$46,$F2034)*(1-INDEX(O$121:O$137,$F2034))</f>
        <v/>
      </c>
      <c r="P2034" s="37">
        <f>P$12*$D2034*INDEX(P$21:P$28,$E2034)*INDEX(P$30:P$46,$F2034)*(1-INDEX(P$121:P$137,$F2034))</f>
        <v/>
      </c>
      <c r="Q2034" s="37">
        <f>Q$12*$D2034*INDEX(Q$21:Q$28,$E2034)*INDEX(Q$30:Q$46,$F2034)*(1-INDEX(Q$121:Q$137,$F2034))</f>
        <v/>
      </c>
      <c r="R2034" s="37">
        <f>R$12*$D2034*INDEX(R$21:R$28,$E2034)*INDEX(R$30:R$46,$F2034)*(1-INDEX(R$121:R$137,$F2034))</f>
        <v/>
      </c>
      <c r="S2034" s="37">
        <f>S$12*$D2034*INDEX(S$21:S$28,$E2034)*INDEX(S$30:S$46,$F2034)*(1-INDEX(S$121:S$137,$F2034))</f>
        <v/>
      </c>
      <c r="T2034" s="37">
        <f>T$12*$D2034*INDEX(T$21:T$28,$E2034)*INDEX(T$30:T$46,$F2034)*(1-INDEX(T$121:T$137,$F2034))</f>
        <v/>
      </c>
      <c r="U2034" s="37">
        <f>U$12*$D2034*INDEX(U$21:U$28,$E2034)*INDEX(U$30:U$46,$F2034)*(1-INDEX(U$121:U$137,$F2034))</f>
        <v/>
      </c>
      <c r="V2034" s="37">
        <f>V$12*$D2034*INDEX(V$21:V$28,$E2034)*INDEX(V$30:V$46,$F2034)*(1-INDEX(V$121:V$137,$F2034))</f>
        <v/>
      </c>
      <c r="W2034" s="37">
        <f>W$12*$D2034*INDEX(W$21:W$28,$E2034)*INDEX(W$30:W$46,$F2034)*(1-INDEX(W$121:W$137,$F2034))</f>
        <v/>
      </c>
      <c r="X2034" s="37">
        <f>X$12*$D2034*INDEX(X$21:X$28,$E2034)*INDEX(X$30:X$46,$F2034)*(1-INDEX(X$121:X$137,$F2034))</f>
        <v/>
      </c>
      <c r="Y2034" s="37">
        <f>Y$12*$D2034*INDEX(Y$21:Y$28,$E2034)*INDEX(Y$30:Y$46,$F2034)*(1-INDEX(Y$121:Y$137,$F2034))</f>
        <v/>
      </c>
      <c r="Z2034" s="37">
        <f>Z$12*$D2034*INDEX(Z$21:Z$28,$E2034)*INDEX(Z$30:Z$46,$F2034)*(1-INDEX(Z$121:Z$137,$F2034))</f>
        <v/>
      </c>
      <c r="AA2034" s="37">
        <f>AA$12*$D2034*INDEX(AA$21:AA$28,$E2034)*INDEX(AA$30:AA$46,$F2034)*(1-INDEX(AA$121:AA$137,$F2034))</f>
        <v/>
      </c>
      <c r="AB2034" s="37">
        <f>AB$12*$D2034*INDEX(AB$21:AB$28,$E2034)*INDEX(AB$30:AB$46,$F2034)*(1-INDEX(AB$121:AB$137,$F2034))</f>
        <v/>
      </c>
      <c r="AC2034" s="37">
        <f>AC$12*$D2034*INDEX(AC$21:AC$28,$E2034)*INDEX(AC$30:AC$46,$F2034)*(1-INDEX(AC$121:AC$137,$F2034))</f>
        <v/>
      </c>
      <c r="AD2034" s="40">
        <f>CARBONTAX(AD$12,$D2034,INDEX(AD$21:AD$28,$E2034),INDEX(AD$30:AD$46,$F2034),INDEX(AD$121:AD$137,$F2034))</f>
        <v/>
      </c>
      <c r="AF2034" s="11">
        <f>LOWER(Settings!$C$4)&amp;".mit."&amp;$A2034&amp;IF($C2034="","","."&amp;$C2034&amp;"."&amp;$B2034)&amp;IF(INDEX(Variables!$D$5:$D$205,MATCH($A2034,Variables!$A$5:$A$205,0))="","","."&amp;INDEX(Variables!$D$5:$D$205,MATCH($A2034,Variables!$A$5:$A$205,0)))&amp;"."&amp;AF$5</f>
        <v/>
      </c>
      <c r="AG2034" s="38">
        <f>AG$12*$D2034*INDEX(AG$21:AG$28,$E2034)*INDEX(AG$30:AG$46,$F2034)*(1-INDEX(AG$121:AG$137,$F2034))</f>
        <v/>
      </c>
      <c r="AH2034" s="37">
        <f>AH$12*$D2034*INDEX(AH$21:AH$28,$E2034)*INDEX(AH$30:AH$46,$F2034)*(1-INDEX(AH$121:AH$137,$F2034))</f>
        <v/>
      </c>
      <c r="AI2034" s="37">
        <f>AI$12*$D2034*INDEX(AI$21:AI$28,$E2034)*INDEX(AI$30:AI$46,$F2034)*(1-INDEX(AI$121:AI$137,$F2034))</f>
        <v/>
      </c>
      <c r="AJ2034" s="37">
        <f>AJ$12*$D2034*INDEX(AJ$21:AJ$28,$E2034)*INDEX(AJ$30:AJ$46,$F2034)*(1-INDEX(AJ$121:AJ$137,$F2034))</f>
        <v/>
      </c>
      <c r="AK2034" s="37">
        <f>AK$12*$D2034*INDEX(AK$21:AK$28,$E2034)*INDEX(AK$30:AK$46,$F2034)*(1-INDEX(AK$121:AK$137,$F2034))</f>
        <v/>
      </c>
      <c r="AL2034" s="37">
        <f>AL$12*$D2034*INDEX(AL$21:AL$28,$E2034)*INDEX(AL$30:AL$46,$F2034)*(1-INDEX(AL$121:AL$137,$F2034))</f>
        <v/>
      </c>
      <c r="AM2034" s="37">
        <f>AM$12*$D2034*INDEX(AM$21:AM$28,$E2034)*INDEX(AM$30:AM$46,$F2034)*(1-INDEX(AM$121:AM$137,$F2034))</f>
        <v/>
      </c>
      <c r="AN2034" s="37">
        <f>AN$12*$D2034*INDEX(AN$21:AN$28,$E2034)*INDEX(AN$30:AN$46,$F2034)*(1-INDEX(AN$121:AN$137,$F2034))</f>
        <v/>
      </c>
      <c r="AO2034" s="37">
        <f>AO$12*$D2034*INDEX(AO$21:AO$28,$E2034)*INDEX(AO$30:AO$46,$F2034)*(1-INDEX(AO$121:AO$137,$F2034))</f>
        <v/>
      </c>
      <c r="AP2034" s="37">
        <f>AP$12*$D2034*INDEX(AP$21:AP$28,$E2034)*INDEX(AP$30:AP$46,$F2034)*(1-INDEX(AP$121:AP$137,$F2034))</f>
        <v/>
      </c>
      <c r="AQ2034" s="37">
        <f>AQ$12*$D2034*INDEX(AQ$21:AQ$28,$E2034)*INDEX(AQ$30:AQ$46,$F2034)*(1-INDEX(AQ$121:AQ$137,$F2034))</f>
        <v/>
      </c>
      <c r="AR2034" s="37">
        <f>AR$12*$D2034*INDEX(AR$21:AR$28,$E2034)*INDEX(AR$30:AR$46,$F2034)*(1-INDEX(AR$121:AR$137,$F2034))</f>
        <v/>
      </c>
      <c r="AS2034" s="37">
        <f>AS$12*$D2034*INDEX(AS$21:AS$28,$E2034)*INDEX(AS$30:AS$46,$F2034)*(1-INDEX(AS$121:AS$137,$F2034))</f>
        <v/>
      </c>
      <c r="AT2034" s="37">
        <f>AT$12*$D2034*INDEX(AT$21:AT$28,$E2034)*INDEX(AT$30:AT$46,$F2034)*(1-INDEX(AT$121:AT$137,$F2034))</f>
        <v/>
      </c>
      <c r="AU2034" s="37">
        <f>AU$12*$D2034*INDEX(AU$21:AU$28,$E2034)*INDEX(AU$30:AU$46,$F2034)*(1-INDEX(AU$121:AU$137,$F2034))</f>
        <v/>
      </c>
      <c r="AV2034" s="37">
        <f>AV$12*$D2034*INDEX(AV$21:AV$28,$E2034)*INDEX(AV$30:AV$46,$F2034)*(1-INDEX(AV$121:AV$137,$F2034))</f>
        <v/>
      </c>
      <c r="AW2034" s="37">
        <f>AW$12*$D2034*INDEX(AW$21:AW$28,$E2034)*INDEX(AW$30:AW$46,$F2034)*(1-INDEX(AW$121:AW$137,$F2034))</f>
        <v/>
      </c>
      <c r="AX2034" s="37">
        <f>AX$12*$D2034*INDEX(AX$21:AX$28,$E2034)*INDEX(AX$30:AX$46,$F2034)*(1-INDEX(AX$121:AX$137,$F2034))</f>
        <v/>
      </c>
      <c r="AY2034" s="40">
        <f>CARBONTAX(AY$12,$D2034,INDEX(AY$21:AY$28,$E2034),INDEX(AY$30:AY$46,$F2034),INDEX(AY$121:AY$137,$F2034))</f>
        <v/>
      </c>
    </row>
    <row r="2035" hidden="1" outlineLevel="2"/>
    <row r="2036" hidden="1" outlineLevel="2">
      <c r="A2036" s="14" t="inlineStr">
        <is>
          <t>ets</t>
        </is>
      </c>
      <c r="B2036" s="14" t="inlineStr">
        <is>
          <t>coa</t>
        </is>
      </c>
      <c r="C2036" s="14" t="inlineStr">
        <is>
          <t>oen</t>
        </is>
      </c>
      <c r="D2036" s="37">
        <f>INDEX(Inputs!$T$5:$T$132,MATCH($B2036&amp;"|"&amp;$C2036,Inputs!$A$5:$A$132,0))</f>
        <v/>
      </c>
      <c r="E2036" s="37">
        <f>INDEX(Inputs!$K$5:$K$132,MATCH($B2036&amp;"|"&amp;$C2036,Inputs!$A$5:$A$132,0))</f>
        <v/>
      </c>
      <c r="F2036" s="36" t="n"/>
      <c r="G2036" s="36" t="n"/>
      <c r="H2036" s="14">
        <f>INDEX(Variables!$B$5:$B$205,MATCH($A2036,Variables!$A$5:$A$205,0))&amp;IF($C2036="",""," | "&amp;INDEX(Mapping!$B$5:$B$26,MATCH($C2036,Mapping!$A$5:$A$26,0))&amp;" | "&amp;INDEX(Mapping!$B$30:$B$46,MATCH($B2036,Mapping!$A$30:$A$46,0)))</f>
        <v/>
      </c>
      <c r="I2036" s="14">
        <f>INDEX(Variables!$C$5:$C$205,MATCH($A2036,Variables!$A$5:$A$205,0))</f>
        <v/>
      </c>
      <c r="J2036" s="14">
        <f>INDEX(Variables!$E$5:$E$205,MATCH($A2036,Variables!$A$5:$A$205,0))</f>
        <v/>
      </c>
      <c r="K2036" s="11">
        <f>LOWER(Settings!$C$4)&amp;".mit."&amp;$A2036&amp;IF($C2036="","","."&amp;$C2036&amp;"."&amp;$B2036)&amp;IF(INDEX(Variables!$D$5:$D$205,MATCH($A2036,Variables!$A$5:$A$205,0))="","","."&amp;INDEX(Variables!$D$5:$D$205,MATCH($A2036,Variables!$A$5:$A$205,0)))&amp;"."&amp;K$5</f>
        <v/>
      </c>
      <c r="L2036" s="38">
        <f>L$194*$D2036*INDEX(L$121:L$137,$E2036)*(1-INDEX(L$151:L$167,$E2036))</f>
        <v/>
      </c>
      <c r="M2036" s="37">
        <f>M$194*$D2036*INDEX(M$121:M$137,$E2036)*(1-INDEX(M$151:M$167,$E2036))</f>
        <v/>
      </c>
      <c r="N2036" s="37">
        <f>N$194*$D2036*INDEX(N$121:N$137,$E2036)*(1-INDEX(N$151:N$167,$E2036))</f>
        <v/>
      </c>
      <c r="O2036" s="37">
        <f>O$194*$D2036*INDEX(O$121:O$137,$E2036)*(1-INDEX(O$151:O$167,$E2036))</f>
        <v/>
      </c>
      <c r="P2036" s="37">
        <f>P$194*$D2036*INDEX(P$121:P$137,$E2036)*(1-INDEX(P$151:P$167,$E2036))</f>
        <v/>
      </c>
      <c r="Q2036" s="37">
        <f>Q$194*$D2036*INDEX(Q$121:Q$137,$E2036)*(1-INDEX(Q$151:Q$167,$E2036))</f>
        <v/>
      </c>
      <c r="R2036" s="37">
        <f>R$194*$D2036*INDEX(R$121:R$137,$E2036)*(1-INDEX(R$151:R$167,$E2036))</f>
        <v/>
      </c>
      <c r="S2036" s="37">
        <f>S$194*$D2036*INDEX(S$121:S$137,$E2036)*(1-INDEX(S$151:S$167,$E2036))</f>
        <v/>
      </c>
      <c r="T2036" s="37">
        <f>T$194*$D2036*INDEX(T$121:T$137,$E2036)*(1-INDEX(T$151:T$167,$E2036))</f>
        <v/>
      </c>
      <c r="U2036" s="37">
        <f>U$194*$D2036*INDEX(U$121:U$137,$E2036)*(1-INDEX(U$151:U$167,$E2036))</f>
        <v/>
      </c>
      <c r="V2036" s="37">
        <f>V$194*$D2036*INDEX(V$121:V$137,$E2036)*(1-INDEX(V$151:V$167,$E2036))</f>
        <v/>
      </c>
      <c r="W2036" s="37">
        <f>W$194*$D2036*INDEX(W$121:W$137,$E2036)*(1-INDEX(W$151:W$167,$E2036))</f>
        <v/>
      </c>
      <c r="X2036" s="37">
        <f>X$194*$D2036*INDEX(X$121:X$137,$E2036)*(1-INDEX(X$151:X$167,$E2036))</f>
        <v/>
      </c>
      <c r="Y2036" s="37">
        <f>Y$194*$D2036*INDEX(Y$121:Y$137,$E2036)*(1-INDEX(Y$151:Y$167,$E2036))</f>
        <v/>
      </c>
      <c r="Z2036" s="37">
        <f>Z$194*$D2036*INDEX(Z$121:Z$137,$E2036)*(1-INDEX(Z$151:Z$167,$E2036))</f>
        <v/>
      </c>
      <c r="AA2036" s="37">
        <f>AA$194*$D2036*INDEX(AA$121:AA$137,$E2036)*(1-INDEX(AA$151:AA$167,$E2036))</f>
        <v/>
      </c>
      <c r="AB2036" s="37">
        <f>AB$194*$D2036*INDEX(AB$121:AB$137,$E2036)*(1-INDEX(AB$151:AB$167,$E2036))</f>
        <v/>
      </c>
      <c r="AC2036" s="37">
        <f>AC$194*$D2036*INDEX(AC$121:AC$137,$E2036)*(1-INDEX(AC$151:AC$167,$E2036))</f>
        <v/>
      </c>
      <c r="AD2036" s="40">
        <f>ETSCOST(AD$194,$D2036,INDEX(AD$121:AD$137,$E2036),INDEX(AD$151:AD$167,$E2036))</f>
        <v/>
      </c>
      <c r="AF2036" s="11">
        <f>LOWER(Settings!$C$4)&amp;".mit."&amp;$A2036&amp;IF($C2036="","","."&amp;$C2036&amp;"."&amp;$B2036)&amp;IF(INDEX(Variables!$D$5:$D$205,MATCH($A2036,Variables!$A$5:$A$205,0))="","","."&amp;INDEX(Variables!$D$5:$D$205,MATCH($A2036,Variables!$A$5:$A$205,0)))&amp;"."&amp;AF$5</f>
        <v/>
      </c>
      <c r="AG2036" s="38">
        <f>AG$194*$D2036*INDEX(AG$121:AG$137,$E2036)*(1-INDEX(AG$151:AG$167,$E2036))</f>
        <v/>
      </c>
      <c r="AH2036" s="37">
        <f>AH$194*$D2036*INDEX(AH$121:AH$137,$E2036)*(1-INDEX(AH$151:AH$167,$E2036))</f>
        <v/>
      </c>
      <c r="AI2036" s="37">
        <f>AI$194*$D2036*INDEX(AI$121:AI$137,$E2036)*(1-INDEX(AI$151:AI$167,$E2036))</f>
        <v/>
      </c>
      <c r="AJ2036" s="37">
        <f>AJ$194*$D2036*INDEX(AJ$121:AJ$137,$E2036)*(1-INDEX(AJ$151:AJ$167,$E2036))</f>
        <v/>
      </c>
      <c r="AK2036" s="37">
        <f>AK$194*$D2036*INDEX(AK$121:AK$137,$E2036)*(1-INDEX(AK$151:AK$167,$E2036))</f>
        <v/>
      </c>
      <c r="AL2036" s="37">
        <f>AL$194*$D2036*INDEX(AL$121:AL$137,$E2036)*(1-INDEX(AL$151:AL$167,$E2036))</f>
        <v/>
      </c>
      <c r="AM2036" s="37">
        <f>AM$194*$D2036*INDEX(AM$121:AM$137,$E2036)*(1-INDEX(AM$151:AM$167,$E2036))</f>
        <v/>
      </c>
      <c r="AN2036" s="37">
        <f>AN$194*$D2036*INDEX(AN$121:AN$137,$E2036)*(1-INDEX(AN$151:AN$167,$E2036))</f>
        <v/>
      </c>
      <c r="AO2036" s="37">
        <f>AO$194*$D2036*INDEX(AO$121:AO$137,$E2036)*(1-INDEX(AO$151:AO$167,$E2036))</f>
        <v/>
      </c>
      <c r="AP2036" s="37">
        <f>AP$194*$D2036*INDEX(AP$121:AP$137,$E2036)*(1-INDEX(AP$151:AP$167,$E2036))</f>
        <v/>
      </c>
      <c r="AQ2036" s="37">
        <f>AQ$194*$D2036*INDEX(AQ$121:AQ$137,$E2036)*(1-INDEX(AQ$151:AQ$167,$E2036))</f>
        <v/>
      </c>
      <c r="AR2036" s="37">
        <f>AR$194*$D2036*INDEX(AR$121:AR$137,$E2036)*(1-INDEX(AR$151:AR$167,$E2036))</f>
        <v/>
      </c>
      <c r="AS2036" s="37">
        <f>AS$194*$D2036*INDEX(AS$121:AS$137,$E2036)*(1-INDEX(AS$151:AS$167,$E2036))</f>
        <v/>
      </c>
      <c r="AT2036" s="37">
        <f>AT$194*$D2036*INDEX(AT$121:AT$137,$E2036)*(1-INDEX(AT$151:AT$167,$E2036))</f>
        <v/>
      </c>
      <c r="AU2036" s="37">
        <f>AU$194*$D2036*INDEX(AU$121:AU$137,$E2036)*(1-INDEX(AU$151:AU$167,$E2036))</f>
        <v/>
      </c>
      <c r="AV2036" s="37">
        <f>AV$194*$D2036*INDEX(AV$121:AV$137,$E2036)*(1-INDEX(AV$151:AV$167,$E2036))</f>
        <v/>
      </c>
      <c r="AW2036" s="37">
        <f>AW$194*$D2036*INDEX(AW$121:AW$137,$E2036)*(1-INDEX(AW$151:AW$167,$E2036))</f>
        <v/>
      </c>
      <c r="AX2036" s="37">
        <f>AX$194*$D2036*INDEX(AX$121:AX$137,$E2036)*(1-INDEX(AX$151:AX$167,$E2036))</f>
        <v/>
      </c>
      <c r="AY2036" s="40">
        <f>ETSCOST(AY$194,$D2036,INDEX(AY$121:AY$137,$E2036),INDEX(AY$151:AY$167,$E2036))</f>
        <v/>
      </c>
    </row>
    <row r="2037" hidden="1" outlineLevel="2">
      <c r="A2037" s="14" t="inlineStr">
        <is>
          <t>ets</t>
        </is>
      </c>
      <c r="B2037" s="14" t="inlineStr">
        <is>
          <t>nga</t>
        </is>
      </c>
      <c r="C2037" s="14" t="inlineStr">
        <is>
          <t>oen</t>
        </is>
      </c>
      <c r="D2037" s="37">
        <f>INDEX(Inputs!$T$5:$T$132,MATCH($B2037&amp;"|"&amp;$C2037,Inputs!$A$5:$A$132,0))</f>
        <v/>
      </c>
      <c r="E2037" s="37">
        <f>INDEX(Inputs!$K$5:$K$132,MATCH($B2037&amp;"|"&amp;$C2037,Inputs!$A$5:$A$132,0))</f>
        <v/>
      </c>
      <c r="F2037" s="36" t="n"/>
      <c r="G2037" s="36" t="n"/>
      <c r="H2037" s="14">
        <f>INDEX(Variables!$B$5:$B$205,MATCH($A2037,Variables!$A$5:$A$205,0))&amp;IF($C2037="",""," | "&amp;INDEX(Mapping!$B$5:$B$26,MATCH($C2037,Mapping!$A$5:$A$26,0))&amp;" | "&amp;INDEX(Mapping!$B$30:$B$46,MATCH($B2037,Mapping!$A$30:$A$46,0)))</f>
        <v/>
      </c>
      <c r="I2037" s="14">
        <f>INDEX(Variables!$C$5:$C$205,MATCH($A2037,Variables!$A$5:$A$205,0))</f>
        <v/>
      </c>
      <c r="J2037" s="14">
        <f>INDEX(Variables!$E$5:$E$205,MATCH($A2037,Variables!$A$5:$A$205,0))</f>
        <v/>
      </c>
      <c r="K2037" s="11">
        <f>LOWER(Settings!$C$4)&amp;".mit."&amp;$A2037&amp;IF($C2037="","","."&amp;$C2037&amp;"."&amp;$B2037)&amp;IF(INDEX(Variables!$D$5:$D$205,MATCH($A2037,Variables!$A$5:$A$205,0))="","","."&amp;INDEX(Variables!$D$5:$D$205,MATCH($A2037,Variables!$A$5:$A$205,0)))&amp;"."&amp;K$5</f>
        <v/>
      </c>
      <c r="L2037" s="38">
        <f>L$194*$D2037*INDEX(L$121:L$137,$E2037)*(1-INDEX(L$151:L$167,$E2037))</f>
        <v/>
      </c>
      <c r="M2037" s="37">
        <f>M$194*$D2037*INDEX(M$121:M$137,$E2037)*(1-INDEX(M$151:M$167,$E2037))</f>
        <v/>
      </c>
      <c r="N2037" s="37">
        <f>N$194*$D2037*INDEX(N$121:N$137,$E2037)*(1-INDEX(N$151:N$167,$E2037))</f>
        <v/>
      </c>
      <c r="O2037" s="37">
        <f>O$194*$D2037*INDEX(O$121:O$137,$E2037)*(1-INDEX(O$151:O$167,$E2037))</f>
        <v/>
      </c>
      <c r="P2037" s="37">
        <f>P$194*$D2037*INDEX(P$121:P$137,$E2037)*(1-INDEX(P$151:P$167,$E2037))</f>
        <v/>
      </c>
      <c r="Q2037" s="37">
        <f>Q$194*$D2037*INDEX(Q$121:Q$137,$E2037)*(1-INDEX(Q$151:Q$167,$E2037))</f>
        <v/>
      </c>
      <c r="R2037" s="37">
        <f>R$194*$D2037*INDEX(R$121:R$137,$E2037)*(1-INDEX(R$151:R$167,$E2037))</f>
        <v/>
      </c>
      <c r="S2037" s="37">
        <f>S$194*$D2037*INDEX(S$121:S$137,$E2037)*(1-INDEX(S$151:S$167,$E2037))</f>
        <v/>
      </c>
      <c r="T2037" s="37">
        <f>T$194*$D2037*INDEX(T$121:T$137,$E2037)*(1-INDEX(T$151:T$167,$E2037))</f>
        <v/>
      </c>
      <c r="U2037" s="37">
        <f>U$194*$D2037*INDEX(U$121:U$137,$E2037)*(1-INDEX(U$151:U$167,$E2037))</f>
        <v/>
      </c>
      <c r="V2037" s="37">
        <f>V$194*$D2037*INDEX(V$121:V$137,$E2037)*(1-INDEX(V$151:V$167,$E2037))</f>
        <v/>
      </c>
      <c r="W2037" s="37">
        <f>W$194*$D2037*INDEX(W$121:W$137,$E2037)*(1-INDEX(W$151:W$167,$E2037))</f>
        <v/>
      </c>
      <c r="X2037" s="37">
        <f>X$194*$D2037*INDEX(X$121:X$137,$E2037)*(1-INDEX(X$151:X$167,$E2037))</f>
        <v/>
      </c>
      <c r="Y2037" s="37">
        <f>Y$194*$D2037*INDEX(Y$121:Y$137,$E2037)*(1-INDEX(Y$151:Y$167,$E2037))</f>
        <v/>
      </c>
      <c r="Z2037" s="37">
        <f>Z$194*$D2037*INDEX(Z$121:Z$137,$E2037)*(1-INDEX(Z$151:Z$167,$E2037))</f>
        <v/>
      </c>
      <c r="AA2037" s="37">
        <f>AA$194*$D2037*INDEX(AA$121:AA$137,$E2037)*(1-INDEX(AA$151:AA$167,$E2037))</f>
        <v/>
      </c>
      <c r="AB2037" s="37">
        <f>AB$194*$D2037*INDEX(AB$121:AB$137,$E2037)*(1-INDEX(AB$151:AB$167,$E2037))</f>
        <v/>
      </c>
      <c r="AC2037" s="37">
        <f>AC$194*$D2037*INDEX(AC$121:AC$137,$E2037)*(1-INDEX(AC$151:AC$167,$E2037))</f>
        <v/>
      </c>
      <c r="AD2037" s="40">
        <f>ETSCOST(AD$194,$D2037,INDEX(AD$121:AD$137,$E2037),INDEX(AD$151:AD$167,$E2037))</f>
        <v/>
      </c>
      <c r="AF2037" s="11">
        <f>LOWER(Settings!$C$4)&amp;".mit."&amp;$A2037&amp;IF($C2037="","","."&amp;$C2037&amp;"."&amp;$B2037)&amp;IF(INDEX(Variables!$D$5:$D$205,MATCH($A2037,Variables!$A$5:$A$205,0))="","","."&amp;INDEX(Variables!$D$5:$D$205,MATCH($A2037,Variables!$A$5:$A$205,0)))&amp;"."&amp;AF$5</f>
        <v/>
      </c>
      <c r="AG2037" s="38">
        <f>AG$194*$D2037*INDEX(AG$121:AG$137,$E2037)*(1-INDEX(AG$151:AG$167,$E2037))</f>
        <v/>
      </c>
      <c r="AH2037" s="37">
        <f>AH$194*$D2037*INDEX(AH$121:AH$137,$E2037)*(1-INDEX(AH$151:AH$167,$E2037))</f>
        <v/>
      </c>
      <c r="AI2037" s="37">
        <f>AI$194*$D2037*INDEX(AI$121:AI$137,$E2037)*(1-INDEX(AI$151:AI$167,$E2037))</f>
        <v/>
      </c>
      <c r="AJ2037" s="37">
        <f>AJ$194*$D2037*INDEX(AJ$121:AJ$137,$E2037)*(1-INDEX(AJ$151:AJ$167,$E2037))</f>
        <v/>
      </c>
      <c r="AK2037" s="37">
        <f>AK$194*$D2037*INDEX(AK$121:AK$137,$E2037)*(1-INDEX(AK$151:AK$167,$E2037))</f>
        <v/>
      </c>
      <c r="AL2037" s="37">
        <f>AL$194*$D2037*INDEX(AL$121:AL$137,$E2037)*(1-INDEX(AL$151:AL$167,$E2037))</f>
        <v/>
      </c>
      <c r="AM2037" s="37">
        <f>AM$194*$D2037*INDEX(AM$121:AM$137,$E2037)*(1-INDEX(AM$151:AM$167,$E2037))</f>
        <v/>
      </c>
      <c r="AN2037" s="37">
        <f>AN$194*$D2037*INDEX(AN$121:AN$137,$E2037)*(1-INDEX(AN$151:AN$167,$E2037))</f>
        <v/>
      </c>
      <c r="AO2037" s="37">
        <f>AO$194*$D2037*INDEX(AO$121:AO$137,$E2037)*(1-INDEX(AO$151:AO$167,$E2037))</f>
        <v/>
      </c>
      <c r="AP2037" s="37">
        <f>AP$194*$D2037*INDEX(AP$121:AP$137,$E2037)*(1-INDEX(AP$151:AP$167,$E2037))</f>
        <v/>
      </c>
      <c r="AQ2037" s="37">
        <f>AQ$194*$D2037*INDEX(AQ$121:AQ$137,$E2037)*(1-INDEX(AQ$151:AQ$167,$E2037))</f>
        <v/>
      </c>
      <c r="AR2037" s="37">
        <f>AR$194*$D2037*INDEX(AR$121:AR$137,$E2037)*(1-INDEX(AR$151:AR$167,$E2037))</f>
        <v/>
      </c>
      <c r="AS2037" s="37">
        <f>AS$194*$D2037*INDEX(AS$121:AS$137,$E2037)*(1-INDEX(AS$151:AS$167,$E2037))</f>
        <v/>
      </c>
      <c r="AT2037" s="37">
        <f>AT$194*$D2037*INDEX(AT$121:AT$137,$E2037)*(1-INDEX(AT$151:AT$167,$E2037))</f>
        <v/>
      </c>
      <c r="AU2037" s="37">
        <f>AU$194*$D2037*INDEX(AU$121:AU$137,$E2037)*(1-INDEX(AU$151:AU$167,$E2037))</f>
        <v/>
      </c>
      <c r="AV2037" s="37">
        <f>AV$194*$D2037*INDEX(AV$121:AV$137,$E2037)*(1-INDEX(AV$151:AV$167,$E2037))</f>
        <v/>
      </c>
      <c r="AW2037" s="37">
        <f>AW$194*$D2037*INDEX(AW$121:AW$137,$E2037)*(1-INDEX(AW$151:AW$167,$E2037))</f>
        <v/>
      </c>
      <c r="AX2037" s="37">
        <f>AX$194*$D2037*INDEX(AX$121:AX$137,$E2037)*(1-INDEX(AX$151:AX$167,$E2037))</f>
        <v/>
      </c>
      <c r="AY2037" s="40">
        <f>ETSCOST(AY$194,$D2037,INDEX(AY$121:AY$137,$E2037),INDEX(AY$151:AY$167,$E2037))</f>
        <v/>
      </c>
    </row>
    <row r="2038" hidden="1" outlineLevel="2">
      <c r="A2038" s="14" t="inlineStr">
        <is>
          <t>ets</t>
        </is>
      </c>
      <c r="B2038" s="14" t="inlineStr">
        <is>
          <t>gso</t>
        </is>
      </c>
      <c r="C2038" s="14" t="inlineStr">
        <is>
          <t>oen</t>
        </is>
      </c>
      <c r="D2038" s="37">
        <f>INDEX(Inputs!$T$5:$T$132,MATCH($B2038&amp;"|"&amp;$C2038,Inputs!$A$5:$A$132,0))</f>
        <v/>
      </c>
      <c r="E2038" s="37">
        <f>INDEX(Inputs!$K$5:$K$132,MATCH($B2038&amp;"|"&amp;$C2038,Inputs!$A$5:$A$132,0))</f>
        <v/>
      </c>
      <c r="F2038" s="36" t="n"/>
      <c r="G2038" s="36" t="n"/>
      <c r="H2038" s="14">
        <f>INDEX(Variables!$B$5:$B$205,MATCH($A2038,Variables!$A$5:$A$205,0))&amp;IF($C2038="",""," | "&amp;INDEX(Mapping!$B$5:$B$26,MATCH($C2038,Mapping!$A$5:$A$26,0))&amp;" | "&amp;INDEX(Mapping!$B$30:$B$46,MATCH($B2038,Mapping!$A$30:$A$46,0)))</f>
        <v/>
      </c>
      <c r="I2038" s="14">
        <f>INDEX(Variables!$C$5:$C$205,MATCH($A2038,Variables!$A$5:$A$205,0))</f>
        <v/>
      </c>
      <c r="J2038" s="14">
        <f>INDEX(Variables!$E$5:$E$205,MATCH($A2038,Variables!$A$5:$A$205,0))</f>
        <v/>
      </c>
      <c r="K2038" s="11">
        <f>LOWER(Settings!$C$4)&amp;".mit."&amp;$A2038&amp;IF($C2038="","","."&amp;$C2038&amp;"."&amp;$B2038)&amp;IF(INDEX(Variables!$D$5:$D$205,MATCH($A2038,Variables!$A$5:$A$205,0))="","","."&amp;INDEX(Variables!$D$5:$D$205,MATCH($A2038,Variables!$A$5:$A$205,0)))&amp;"."&amp;K$5</f>
        <v/>
      </c>
      <c r="L2038" s="38">
        <f>L$194*$D2038*INDEX(L$121:L$137,$E2038)*(1-INDEX(L$151:L$167,$E2038))</f>
        <v/>
      </c>
      <c r="M2038" s="37">
        <f>M$194*$D2038*INDEX(M$121:M$137,$E2038)*(1-INDEX(M$151:M$167,$E2038))</f>
        <v/>
      </c>
      <c r="N2038" s="37">
        <f>N$194*$D2038*INDEX(N$121:N$137,$E2038)*(1-INDEX(N$151:N$167,$E2038))</f>
        <v/>
      </c>
      <c r="O2038" s="37">
        <f>O$194*$D2038*INDEX(O$121:O$137,$E2038)*(1-INDEX(O$151:O$167,$E2038))</f>
        <v/>
      </c>
      <c r="P2038" s="37">
        <f>P$194*$D2038*INDEX(P$121:P$137,$E2038)*(1-INDEX(P$151:P$167,$E2038))</f>
        <v/>
      </c>
      <c r="Q2038" s="37">
        <f>Q$194*$D2038*INDEX(Q$121:Q$137,$E2038)*(1-INDEX(Q$151:Q$167,$E2038))</f>
        <v/>
      </c>
      <c r="R2038" s="37">
        <f>R$194*$D2038*INDEX(R$121:R$137,$E2038)*(1-INDEX(R$151:R$167,$E2038))</f>
        <v/>
      </c>
      <c r="S2038" s="37">
        <f>S$194*$D2038*INDEX(S$121:S$137,$E2038)*(1-INDEX(S$151:S$167,$E2038))</f>
        <v/>
      </c>
      <c r="T2038" s="37">
        <f>T$194*$D2038*INDEX(T$121:T$137,$E2038)*(1-INDEX(T$151:T$167,$E2038))</f>
        <v/>
      </c>
      <c r="U2038" s="37">
        <f>U$194*$D2038*INDEX(U$121:U$137,$E2038)*(1-INDEX(U$151:U$167,$E2038))</f>
        <v/>
      </c>
      <c r="V2038" s="37">
        <f>V$194*$D2038*INDEX(V$121:V$137,$E2038)*(1-INDEX(V$151:V$167,$E2038))</f>
        <v/>
      </c>
      <c r="W2038" s="37">
        <f>W$194*$D2038*INDEX(W$121:W$137,$E2038)*(1-INDEX(W$151:W$167,$E2038))</f>
        <v/>
      </c>
      <c r="X2038" s="37">
        <f>X$194*$D2038*INDEX(X$121:X$137,$E2038)*(1-INDEX(X$151:X$167,$E2038))</f>
        <v/>
      </c>
      <c r="Y2038" s="37">
        <f>Y$194*$D2038*INDEX(Y$121:Y$137,$E2038)*(1-INDEX(Y$151:Y$167,$E2038))</f>
        <v/>
      </c>
      <c r="Z2038" s="37">
        <f>Z$194*$D2038*INDEX(Z$121:Z$137,$E2038)*(1-INDEX(Z$151:Z$167,$E2038))</f>
        <v/>
      </c>
      <c r="AA2038" s="37">
        <f>AA$194*$D2038*INDEX(AA$121:AA$137,$E2038)*(1-INDEX(AA$151:AA$167,$E2038))</f>
        <v/>
      </c>
      <c r="AB2038" s="37">
        <f>AB$194*$D2038*INDEX(AB$121:AB$137,$E2038)*(1-INDEX(AB$151:AB$167,$E2038))</f>
        <v/>
      </c>
      <c r="AC2038" s="37">
        <f>AC$194*$D2038*INDEX(AC$121:AC$137,$E2038)*(1-INDEX(AC$151:AC$167,$E2038))</f>
        <v/>
      </c>
      <c r="AD2038" s="40">
        <f>ETSCOST(AD$194,$D2038,INDEX(AD$121:AD$137,$E2038),INDEX(AD$151:AD$167,$E2038))</f>
        <v/>
      </c>
      <c r="AF2038" s="11">
        <f>LOWER(Settings!$C$4)&amp;".mit."&amp;$A2038&amp;IF($C2038="","","."&amp;$C2038&amp;"."&amp;$B2038)&amp;IF(INDEX(Variables!$D$5:$D$205,MATCH($A2038,Variables!$A$5:$A$205,0))="","","."&amp;INDEX(Variables!$D$5:$D$205,MATCH($A2038,Variables!$A$5:$A$205,0)))&amp;"."&amp;AF$5</f>
        <v/>
      </c>
      <c r="AG2038" s="38">
        <f>AG$194*$D2038*INDEX(AG$121:AG$137,$E2038)*(1-INDEX(AG$151:AG$167,$E2038))</f>
        <v/>
      </c>
      <c r="AH2038" s="37">
        <f>AH$194*$D2038*INDEX(AH$121:AH$137,$E2038)*(1-INDEX(AH$151:AH$167,$E2038))</f>
        <v/>
      </c>
      <c r="AI2038" s="37">
        <f>AI$194*$D2038*INDEX(AI$121:AI$137,$E2038)*(1-INDEX(AI$151:AI$167,$E2038))</f>
        <v/>
      </c>
      <c r="AJ2038" s="37">
        <f>AJ$194*$D2038*INDEX(AJ$121:AJ$137,$E2038)*(1-INDEX(AJ$151:AJ$167,$E2038))</f>
        <v/>
      </c>
      <c r="AK2038" s="37">
        <f>AK$194*$D2038*INDEX(AK$121:AK$137,$E2038)*(1-INDEX(AK$151:AK$167,$E2038))</f>
        <v/>
      </c>
      <c r="AL2038" s="37">
        <f>AL$194*$D2038*INDEX(AL$121:AL$137,$E2038)*(1-INDEX(AL$151:AL$167,$E2038))</f>
        <v/>
      </c>
      <c r="AM2038" s="37">
        <f>AM$194*$D2038*INDEX(AM$121:AM$137,$E2038)*(1-INDEX(AM$151:AM$167,$E2038))</f>
        <v/>
      </c>
      <c r="AN2038" s="37">
        <f>AN$194*$D2038*INDEX(AN$121:AN$137,$E2038)*(1-INDEX(AN$151:AN$167,$E2038))</f>
        <v/>
      </c>
      <c r="AO2038" s="37">
        <f>AO$194*$D2038*INDEX(AO$121:AO$137,$E2038)*(1-INDEX(AO$151:AO$167,$E2038))</f>
        <v/>
      </c>
      <c r="AP2038" s="37">
        <f>AP$194*$D2038*INDEX(AP$121:AP$137,$E2038)*(1-INDEX(AP$151:AP$167,$E2038))</f>
        <v/>
      </c>
      <c r="AQ2038" s="37">
        <f>AQ$194*$D2038*INDEX(AQ$121:AQ$137,$E2038)*(1-INDEX(AQ$151:AQ$167,$E2038))</f>
        <v/>
      </c>
      <c r="AR2038" s="37">
        <f>AR$194*$D2038*INDEX(AR$121:AR$137,$E2038)*(1-INDEX(AR$151:AR$167,$E2038))</f>
        <v/>
      </c>
      <c r="AS2038" s="37">
        <f>AS$194*$D2038*INDEX(AS$121:AS$137,$E2038)*(1-INDEX(AS$151:AS$167,$E2038))</f>
        <v/>
      </c>
      <c r="AT2038" s="37">
        <f>AT$194*$D2038*INDEX(AT$121:AT$137,$E2038)*(1-INDEX(AT$151:AT$167,$E2038))</f>
        <v/>
      </c>
      <c r="AU2038" s="37">
        <f>AU$194*$D2038*INDEX(AU$121:AU$137,$E2038)*(1-INDEX(AU$151:AU$167,$E2038))</f>
        <v/>
      </c>
      <c r="AV2038" s="37">
        <f>AV$194*$D2038*INDEX(AV$121:AV$137,$E2038)*(1-INDEX(AV$151:AV$167,$E2038))</f>
        <v/>
      </c>
      <c r="AW2038" s="37">
        <f>AW$194*$D2038*INDEX(AW$121:AW$137,$E2038)*(1-INDEX(AW$151:AW$167,$E2038))</f>
        <v/>
      </c>
      <c r="AX2038" s="37">
        <f>AX$194*$D2038*INDEX(AX$121:AX$137,$E2038)*(1-INDEX(AX$151:AX$167,$E2038))</f>
        <v/>
      </c>
      <c r="AY2038" s="40">
        <f>ETSCOST(AY$194,$D2038,INDEX(AY$121:AY$137,$E2038),INDEX(AY$151:AY$167,$E2038))</f>
        <v/>
      </c>
    </row>
    <row r="2039" hidden="1" outlineLevel="2">
      <c r="A2039" s="14" t="inlineStr">
        <is>
          <t>ets</t>
        </is>
      </c>
      <c r="B2039" s="14" t="inlineStr">
        <is>
          <t>die</t>
        </is>
      </c>
      <c r="C2039" s="14" t="inlineStr">
        <is>
          <t>oen</t>
        </is>
      </c>
      <c r="D2039" s="37">
        <f>INDEX(Inputs!$T$5:$T$132,MATCH($B2039&amp;"|"&amp;$C2039,Inputs!$A$5:$A$132,0))</f>
        <v/>
      </c>
      <c r="E2039" s="37">
        <f>INDEX(Inputs!$K$5:$K$132,MATCH($B2039&amp;"|"&amp;$C2039,Inputs!$A$5:$A$132,0))</f>
        <v/>
      </c>
      <c r="F2039" s="36" t="n"/>
      <c r="G2039" s="36" t="n"/>
      <c r="H2039" s="14">
        <f>INDEX(Variables!$B$5:$B$205,MATCH($A2039,Variables!$A$5:$A$205,0))&amp;IF($C2039="",""," | "&amp;INDEX(Mapping!$B$5:$B$26,MATCH($C2039,Mapping!$A$5:$A$26,0))&amp;" | "&amp;INDEX(Mapping!$B$30:$B$46,MATCH($B2039,Mapping!$A$30:$A$46,0)))</f>
        <v/>
      </c>
      <c r="I2039" s="14">
        <f>INDEX(Variables!$C$5:$C$205,MATCH($A2039,Variables!$A$5:$A$205,0))</f>
        <v/>
      </c>
      <c r="J2039" s="14">
        <f>INDEX(Variables!$E$5:$E$205,MATCH($A2039,Variables!$A$5:$A$205,0))</f>
        <v/>
      </c>
      <c r="K2039" s="11">
        <f>LOWER(Settings!$C$4)&amp;".mit."&amp;$A2039&amp;IF($C2039="","","."&amp;$C2039&amp;"."&amp;$B2039)&amp;IF(INDEX(Variables!$D$5:$D$205,MATCH($A2039,Variables!$A$5:$A$205,0))="","","."&amp;INDEX(Variables!$D$5:$D$205,MATCH($A2039,Variables!$A$5:$A$205,0)))&amp;"."&amp;K$5</f>
        <v/>
      </c>
      <c r="L2039" s="38">
        <f>L$194*$D2039*INDEX(L$121:L$137,$E2039)*(1-INDEX(L$151:L$167,$E2039))</f>
        <v/>
      </c>
      <c r="M2039" s="37">
        <f>M$194*$D2039*INDEX(M$121:M$137,$E2039)*(1-INDEX(M$151:M$167,$E2039))</f>
        <v/>
      </c>
      <c r="N2039" s="37">
        <f>N$194*$D2039*INDEX(N$121:N$137,$E2039)*(1-INDEX(N$151:N$167,$E2039))</f>
        <v/>
      </c>
      <c r="O2039" s="37">
        <f>O$194*$D2039*INDEX(O$121:O$137,$E2039)*(1-INDEX(O$151:O$167,$E2039))</f>
        <v/>
      </c>
      <c r="P2039" s="37">
        <f>P$194*$D2039*INDEX(P$121:P$137,$E2039)*(1-INDEX(P$151:P$167,$E2039))</f>
        <v/>
      </c>
      <c r="Q2039" s="37">
        <f>Q$194*$D2039*INDEX(Q$121:Q$137,$E2039)*(1-INDEX(Q$151:Q$167,$E2039))</f>
        <v/>
      </c>
      <c r="R2039" s="37">
        <f>R$194*$D2039*INDEX(R$121:R$137,$E2039)*(1-INDEX(R$151:R$167,$E2039))</f>
        <v/>
      </c>
      <c r="S2039" s="37">
        <f>S$194*$D2039*INDEX(S$121:S$137,$E2039)*(1-INDEX(S$151:S$167,$E2039))</f>
        <v/>
      </c>
      <c r="T2039" s="37">
        <f>T$194*$D2039*INDEX(T$121:T$137,$E2039)*(1-INDEX(T$151:T$167,$E2039))</f>
        <v/>
      </c>
      <c r="U2039" s="37">
        <f>U$194*$D2039*INDEX(U$121:U$137,$E2039)*(1-INDEX(U$151:U$167,$E2039))</f>
        <v/>
      </c>
      <c r="V2039" s="37">
        <f>V$194*$D2039*INDEX(V$121:V$137,$E2039)*(1-INDEX(V$151:V$167,$E2039))</f>
        <v/>
      </c>
      <c r="W2039" s="37">
        <f>W$194*$D2039*INDEX(W$121:W$137,$E2039)*(1-INDEX(W$151:W$167,$E2039))</f>
        <v/>
      </c>
      <c r="X2039" s="37">
        <f>X$194*$D2039*INDEX(X$121:X$137,$E2039)*(1-INDEX(X$151:X$167,$E2039))</f>
        <v/>
      </c>
      <c r="Y2039" s="37">
        <f>Y$194*$D2039*INDEX(Y$121:Y$137,$E2039)*(1-INDEX(Y$151:Y$167,$E2039))</f>
        <v/>
      </c>
      <c r="Z2039" s="37">
        <f>Z$194*$D2039*INDEX(Z$121:Z$137,$E2039)*(1-INDEX(Z$151:Z$167,$E2039))</f>
        <v/>
      </c>
      <c r="AA2039" s="37">
        <f>AA$194*$D2039*INDEX(AA$121:AA$137,$E2039)*(1-INDEX(AA$151:AA$167,$E2039))</f>
        <v/>
      </c>
      <c r="AB2039" s="37">
        <f>AB$194*$D2039*INDEX(AB$121:AB$137,$E2039)*(1-INDEX(AB$151:AB$167,$E2039))</f>
        <v/>
      </c>
      <c r="AC2039" s="37">
        <f>AC$194*$D2039*INDEX(AC$121:AC$137,$E2039)*(1-INDEX(AC$151:AC$167,$E2039))</f>
        <v/>
      </c>
      <c r="AD2039" s="40">
        <f>ETSCOST(AD$194,$D2039,INDEX(AD$121:AD$137,$E2039),INDEX(AD$151:AD$167,$E2039))</f>
        <v/>
      </c>
      <c r="AF2039" s="11">
        <f>LOWER(Settings!$C$4)&amp;".mit."&amp;$A2039&amp;IF($C2039="","","."&amp;$C2039&amp;"."&amp;$B2039)&amp;IF(INDEX(Variables!$D$5:$D$205,MATCH($A2039,Variables!$A$5:$A$205,0))="","","."&amp;INDEX(Variables!$D$5:$D$205,MATCH($A2039,Variables!$A$5:$A$205,0)))&amp;"."&amp;AF$5</f>
        <v/>
      </c>
      <c r="AG2039" s="38">
        <f>AG$194*$D2039*INDEX(AG$121:AG$137,$E2039)*(1-INDEX(AG$151:AG$167,$E2039))</f>
        <v/>
      </c>
      <c r="AH2039" s="37">
        <f>AH$194*$D2039*INDEX(AH$121:AH$137,$E2039)*(1-INDEX(AH$151:AH$167,$E2039))</f>
        <v/>
      </c>
      <c r="AI2039" s="37">
        <f>AI$194*$D2039*INDEX(AI$121:AI$137,$E2039)*(1-INDEX(AI$151:AI$167,$E2039))</f>
        <v/>
      </c>
      <c r="AJ2039" s="37">
        <f>AJ$194*$D2039*INDEX(AJ$121:AJ$137,$E2039)*(1-INDEX(AJ$151:AJ$167,$E2039))</f>
        <v/>
      </c>
      <c r="AK2039" s="37">
        <f>AK$194*$D2039*INDEX(AK$121:AK$137,$E2039)*(1-INDEX(AK$151:AK$167,$E2039))</f>
        <v/>
      </c>
      <c r="AL2039" s="37">
        <f>AL$194*$D2039*INDEX(AL$121:AL$137,$E2039)*(1-INDEX(AL$151:AL$167,$E2039))</f>
        <v/>
      </c>
      <c r="AM2039" s="37">
        <f>AM$194*$D2039*INDEX(AM$121:AM$137,$E2039)*(1-INDEX(AM$151:AM$167,$E2039))</f>
        <v/>
      </c>
      <c r="AN2039" s="37">
        <f>AN$194*$D2039*INDEX(AN$121:AN$137,$E2039)*(1-INDEX(AN$151:AN$167,$E2039))</f>
        <v/>
      </c>
      <c r="AO2039" s="37">
        <f>AO$194*$D2039*INDEX(AO$121:AO$137,$E2039)*(1-INDEX(AO$151:AO$167,$E2039))</f>
        <v/>
      </c>
      <c r="AP2039" s="37">
        <f>AP$194*$D2039*INDEX(AP$121:AP$137,$E2039)*(1-INDEX(AP$151:AP$167,$E2039))</f>
        <v/>
      </c>
      <c r="AQ2039" s="37">
        <f>AQ$194*$D2039*INDEX(AQ$121:AQ$137,$E2039)*(1-INDEX(AQ$151:AQ$167,$E2039))</f>
        <v/>
      </c>
      <c r="AR2039" s="37">
        <f>AR$194*$D2039*INDEX(AR$121:AR$137,$E2039)*(1-INDEX(AR$151:AR$167,$E2039))</f>
        <v/>
      </c>
      <c r="AS2039" s="37">
        <f>AS$194*$D2039*INDEX(AS$121:AS$137,$E2039)*(1-INDEX(AS$151:AS$167,$E2039))</f>
        <v/>
      </c>
      <c r="AT2039" s="37">
        <f>AT$194*$D2039*INDEX(AT$121:AT$137,$E2039)*(1-INDEX(AT$151:AT$167,$E2039))</f>
        <v/>
      </c>
      <c r="AU2039" s="37">
        <f>AU$194*$D2039*INDEX(AU$121:AU$137,$E2039)*(1-INDEX(AU$151:AU$167,$E2039))</f>
        <v/>
      </c>
      <c r="AV2039" s="37">
        <f>AV$194*$D2039*INDEX(AV$121:AV$137,$E2039)*(1-INDEX(AV$151:AV$167,$E2039))</f>
        <v/>
      </c>
      <c r="AW2039" s="37">
        <f>AW$194*$D2039*INDEX(AW$121:AW$137,$E2039)*(1-INDEX(AW$151:AW$167,$E2039))</f>
        <v/>
      </c>
      <c r="AX2039" s="37">
        <f>AX$194*$D2039*INDEX(AX$121:AX$137,$E2039)*(1-INDEX(AX$151:AX$167,$E2039))</f>
        <v/>
      </c>
      <c r="AY2039" s="40">
        <f>ETSCOST(AY$194,$D2039,INDEX(AY$121:AY$137,$E2039),INDEX(AY$151:AY$167,$E2039))</f>
        <v/>
      </c>
    </row>
    <row r="2040" hidden="1" outlineLevel="2">
      <c r="A2040" s="14" t="inlineStr">
        <is>
          <t>ets</t>
        </is>
      </c>
      <c r="B2040" s="14" t="inlineStr">
        <is>
          <t>lpg</t>
        </is>
      </c>
      <c r="C2040" s="14" t="inlineStr">
        <is>
          <t>oen</t>
        </is>
      </c>
      <c r="D2040" s="37">
        <f>INDEX(Inputs!$T$5:$T$132,MATCH($B2040&amp;"|"&amp;$C2040,Inputs!$A$5:$A$132,0))</f>
        <v/>
      </c>
      <c r="E2040" s="37">
        <f>INDEX(Inputs!$K$5:$K$132,MATCH($B2040&amp;"|"&amp;$C2040,Inputs!$A$5:$A$132,0))</f>
        <v/>
      </c>
      <c r="F2040" s="36" t="n"/>
      <c r="G2040" s="36" t="n"/>
      <c r="H2040" s="14">
        <f>INDEX(Variables!$B$5:$B$205,MATCH($A2040,Variables!$A$5:$A$205,0))&amp;IF($C2040="",""," | "&amp;INDEX(Mapping!$B$5:$B$26,MATCH($C2040,Mapping!$A$5:$A$26,0))&amp;" | "&amp;INDEX(Mapping!$B$30:$B$46,MATCH($B2040,Mapping!$A$30:$A$46,0)))</f>
        <v/>
      </c>
      <c r="I2040" s="14">
        <f>INDEX(Variables!$C$5:$C$205,MATCH($A2040,Variables!$A$5:$A$205,0))</f>
        <v/>
      </c>
      <c r="J2040" s="14">
        <f>INDEX(Variables!$E$5:$E$205,MATCH($A2040,Variables!$A$5:$A$205,0))</f>
        <v/>
      </c>
      <c r="K2040" s="11">
        <f>LOWER(Settings!$C$4)&amp;".mit."&amp;$A2040&amp;IF($C2040="","","."&amp;$C2040&amp;"."&amp;$B2040)&amp;IF(INDEX(Variables!$D$5:$D$205,MATCH($A2040,Variables!$A$5:$A$205,0))="","","."&amp;INDEX(Variables!$D$5:$D$205,MATCH($A2040,Variables!$A$5:$A$205,0)))&amp;"."&amp;K$5</f>
        <v/>
      </c>
      <c r="L2040" s="38">
        <f>L$194*$D2040*INDEX(L$121:L$137,$E2040)*(1-INDEX(L$151:L$167,$E2040))</f>
        <v/>
      </c>
      <c r="M2040" s="37">
        <f>M$194*$D2040*INDEX(M$121:M$137,$E2040)*(1-INDEX(M$151:M$167,$E2040))</f>
        <v/>
      </c>
      <c r="N2040" s="37">
        <f>N$194*$D2040*INDEX(N$121:N$137,$E2040)*(1-INDEX(N$151:N$167,$E2040))</f>
        <v/>
      </c>
      <c r="O2040" s="37">
        <f>O$194*$D2040*INDEX(O$121:O$137,$E2040)*(1-INDEX(O$151:O$167,$E2040))</f>
        <v/>
      </c>
      <c r="P2040" s="37">
        <f>P$194*$D2040*INDEX(P$121:P$137,$E2040)*(1-INDEX(P$151:P$167,$E2040))</f>
        <v/>
      </c>
      <c r="Q2040" s="37">
        <f>Q$194*$D2040*INDEX(Q$121:Q$137,$E2040)*(1-INDEX(Q$151:Q$167,$E2040))</f>
        <v/>
      </c>
      <c r="R2040" s="37">
        <f>R$194*$D2040*INDEX(R$121:R$137,$E2040)*(1-INDEX(R$151:R$167,$E2040))</f>
        <v/>
      </c>
      <c r="S2040" s="37">
        <f>S$194*$D2040*INDEX(S$121:S$137,$E2040)*(1-INDEX(S$151:S$167,$E2040))</f>
        <v/>
      </c>
      <c r="T2040" s="37">
        <f>T$194*$D2040*INDEX(T$121:T$137,$E2040)*(1-INDEX(T$151:T$167,$E2040))</f>
        <v/>
      </c>
      <c r="U2040" s="37">
        <f>U$194*$D2040*INDEX(U$121:U$137,$E2040)*(1-INDEX(U$151:U$167,$E2040))</f>
        <v/>
      </c>
      <c r="V2040" s="37">
        <f>V$194*$D2040*INDEX(V$121:V$137,$E2040)*(1-INDEX(V$151:V$167,$E2040))</f>
        <v/>
      </c>
      <c r="W2040" s="37">
        <f>W$194*$D2040*INDEX(W$121:W$137,$E2040)*(1-INDEX(W$151:W$167,$E2040))</f>
        <v/>
      </c>
      <c r="X2040" s="37">
        <f>X$194*$D2040*INDEX(X$121:X$137,$E2040)*(1-INDEX(X$151:X$167,$E2040))</f>
        <v/>
      </c>
      <c r="Y2040" s="37">
        <f>Y$194*$D2040*INDEX(Y$121:Y$137,$E2040)*(1-INDEX(Y$151:Y$167,$E2040))</f>
        <v/>
      </c>
      <c r="Z2040" s="37">
        <f>Z$194*$D2040*INDEX(Z$121:Z$137,$E2040)*(1-INDEX(Z$151:Z$167,$E2040))</f>
        <v/>
      </c>
      <c r="AA2040" s="37">
        <f>AA$194*$D2040*INDEX(AA$121:AA$137,$E2040)*(1-INDEX(AA$151:AA$167,$E2040))</f>
        <v/>
      </c>
      <c r="AB2040" s="37">
        <f>AB$194*$D2040*INDEX(AB$121:AB$137,$E2040)*(1-INDEX(AB$151:AB$167,$E2040))</f>
        <v/>
      </c>
      <c r="AC2040" s="37">
        <f>AC$194*$D2040*INDEX(AC$121:AC$137,$E2040)*(1-INDEX(AC$151:AC$167,$E2040))</f>
        <v/>
      </c>
      <c r="AD2040" s="40">
        <f>ETSCOST(AD$194,$D2040,INDEX(AD$121:AD$137,$E2040),INDEX(AD$151:AD$167,$E2040))</f>
        <v/>
      </c>
      <c r="AF2040" s="11">
        <f>LOWER(Settings!$C$4)&amp;".mit."&amp;$A2040&amp;IF($C2040="","","."&amp;$C2040&amp;"."&amp;$B2040)&amp;IF(INDEX(Variables!$D$5:$D$205,MATCH($A2040,Variables!$A$5:$A$205,0))="","","."&amp;INDEX(Variables!$D$5:$D$205,MATCH($A2040,Variables!$A$5:$A$205,0)))&amp;"."&amp;AF$5</f>
        <v/>
      </c>
      <c r="AG2040" s="38">
        <f>AG$194*$D2040*INDEX(AG$121:AG$137,$E2040)*(1-INDEX(AG$151:AG$167,$E2040))</f>
        <v/>
      </c>
      <c r="AH2040" s="37">
        <f>AH$194*$D2040*INDEX(AH$121:AH$137,$E2040)*(1-INDEX(AH$151:AH$167,$E2040))</f>
        <v/>
      </c>
      <c r="AI2040" s="37">
        <f>AI$194*$D2040*INDEX(AI$121:AI$137,$E2040)*(1-INDEX(AI$151:AI$167,$E2040))</f>
        <v/>
      </c>
      <c r="AJ2040" s="37">
        <f>AJ$194*$D2040*INDEX(AJ$121:AJ$137,$E2040)*(1-INDEX(AJ$151:AJ$167,$E2040))</f>
        <v/>
      </c>
      <c r="AK2040" s="37">
        <f>AK$194*$D2040*INDEX(AK$121:AK$137,$E2040)*(1-INDEX(AK$151:AK$167,$E2040))</f>
        <v/>
      </c>
      <c r="AL2040" s="37">
        <f>AL$194*$D2040*INDEX(AL$121:AL$137,$E2040)*(1-INDEX(AL$151:AL$167,$E2040))</f>
        <v/>
      </c>
      <c r="AM2040" s="37">
        <f>AM$194*$D2040*INDEX(AM$121:AM$137,$E2040)*(1-INDEX(AM$151:AM$167,$E2040))</f>
        <v/>
      </c>
      <c r="AN2040" s="37">
        <f>AN$194*$D2040*INDEX(AN$121:AN$137,$E2040)*(1-INDEX(AN$151:AN$167,$E2040))</f>
        <v/>
      </c>
      <c r="AO2040" s="37">
        <f>AO$194*$D2040*INDEX(AO$121:AO$137,$E2040)*(1-INDEX(AO$151:AO$167,$E2040))</f>
        <v/>
      </c>
      <c r="AP2040" s="37">
        <f>AP$194*$D2040*INDEX(AP$121:AP$137,$E2040)*(1-INDEX(AP$151:AP$167,$E2040))</f>
        <v/>
      </c>
      <c r="AQ2040" s="37">
        <f>AQ$194*$D2040*INDEX(AQ$121:AQ$137,$E2040)*(1-INDEX(AQ$151:AQ$167,$E2040))</f>
        <v/>
      </c>
      <c r="AR2040" s="37">
        <f>AR$194*$D2040*INDEX(AR$121:AR$137,$E2040)*(1-INDEX(AR$151:AR$167,$E2040))</f>
        <v/>
      </c>
      <c r="AS2040" s="37">
        <f>AS$194*$D2040*INDEX(AS$121:AS$137,$E2040)*(1-INDEX(AS$151:AS$167,$E2040))</f>
        <v/>
      </c>
      <c r="AT2040" s="37">
        <f>AT$194*$D2040*INDEX(AT$121:AT$137,$E2040)*(1-INDEX(AT$151:AT$167,$E2040))</f>
        <v/>
      </c>
      <c r="AU2040" s="37">
        <f>AU$194*$D2040*INDEX(AU$121:AU$137,$E2040)*(1-INDEX(AU$151:AU$167,$E2040))</f>
        <v/>
      </c>
      <c r="AV2040" s="37">
        <f>AV$194*$D2040*INDEX(AV$121:AV$137,$E2040)*(1-INDEX(AV$151:AV$167,$E2040))</f>
        <v/>
      </c>
      <c r="AW2040" s="37">
        <f>AW$194*$D2040*INDEX(AW$121:AW$137,$E2040)*(1-INDEX(AW$151:AW$167,$E2040))</f>
        <v/>
      </c>
      <c r="AX2040" s="37">
        <f>AX$194*$D2040*INDEX(AX$121:AX$137,$E2040)*(1-INDEX(AX$151:AX$167,$E2040))</f>
        <v/>
      </c>
      <c r="AY2040" s="40">
        <f>ETSCOST(AY$194,$D2040,INDEX(AY$121:AY$137,$E2040),INDEX(AY$151:AY$167,$E2040))</f>
        <v/>
      </c>
    </row>
    <row r="2041" hidden="1" outlineLevel="2">
      <c r="A2041" s="14" t="inlineStr">
        <is>
          <t>ets</t>
        </is>
      </c>
      <c r="B2041" s="14" t="inlineStr">
        <is>
          <t>ker</t>
        </is>
      </c>
      <c r="C2041" s="14" t="inlineStr">
        <is>
          <t>oen</t>
        </is>
      </c>
      <c r="D2041" s="37">
        <f>INDEX(Inputs!$T$5:$T$132,MATCH($B2041&amp;"|"&amp;$C2041,Inputs!$A$5:$A$132,0))</f>
        <v/>
      </c>
      <c r="E2041" s="37">
        <f>INDEX(Inputs!$K$5:$K$132,MATCH($B2041&amp;"|"&amp;$C2041,Inputs!$A$5:$A$132,0))</f>
        <v/>
      </c>
      <c r="F2041" s="36" t="n"/>
      <c r="G2041" s="36" t="n"/>
      <c r="H2041" s="14">
        <f>INDEX(Variables!$B$5:$B$205,MATCH($A2041,Variables!$A$5:$A$205,0))&amp;IF($C2041="",""," | "&amp;INDEX(Mapping!$B$5:$B$26,MATCH($C2041,Mapping!$A$5:$A$26,0))&amp;" | "&amp;INDEX(Mapping!$B$30:$B$46,MATCH($B2041,Mapping!$A$30:$A$46,0)))</f>
        <v/>
      </c>
      <c r="I2041" s="14">
        <f>INDEX(Variables!$C$5:$C$205,MATCH($A2041,Variables!$A$5:$A$205,0))</f>
        <v/>
      </c>
      <c r="J2041" s="14">
        <f>INDEX(Variables!$E$5:$E$205,MATCH($A2041,Variables!$A$5:$A$205,0))</f>
        <v/>
      </c>
      <c r="K2041" s="11">
        <f>LOWER(Settings!$C$4)&amp;".mit."&amp;$A2041&amp;IF($C2041="","","."&amp;$C2041&amp;"."&amp;$B2041)&amp;IF(INDEX(Variables!$D$5:$D$205,MATCH($A2041,Variables!$A$5:$A$205,0))="","","."&amp;INDEX(Variables!$D$5:$D$205,MATCH($A2041,Variables!$A$5:$A$205,0)))&amp;"."&amp;K$5</f>
        <v/>
      </c>
      <c r="L2041" s="38">
        <f>L$194*$D2041*INDEX(L$121:L$137,$E2041)*(1-INDEX(L$151:L$167,$E2041))</f>
        <v/>
      </c>
      <c r="M2041" s="37">
        <f>M$194*$D2041*INDEX(M$121:M$137,$E2041)*(1-INDEX(M$151:M$167,$E2041))</f>
        <v/>
      </c>
      <c r="N2041" s="37">
        <f>N$194*$D2041*INDEX(N$121:N$137,$E2041)*(1-INDEX(N$151:N$167,$E2041))</f>
        <v/>
      </c>
      <c r="O2041" s="37">
        <f>O$194*$D2041*INDEX(O$121:O$137,$E2041)*(1-INDEX(O$151:O$167,$E2041))</f>
        <v/>
      </c>
      <c r="P2041" s="37">
        <f>P$194*$D2041*INDEX(P$121:P$137,$E2041)*(1-INDEX(P$151:P$167,$E2041))</f>
        <v/>
      </c>
      <c r="Q2041" s="37">
        <f>Q$194*$D2041*INDEX(Q$121:Q$137,$E2041)*(1-INDEX(Q$151:Q$167,$E2041))</f>
        <v/>
      </c>
      <c r="R2041" s="37">
        <f>R$194*$D2041*INDEX(R$121:R$137,$E2041)*(1-INDEX(R$151:R$167,$E2041))</f>
        <v/>
      </c>
      <c r="S2041" s="37">
        <f>S$194*$D2041*INDEX(S$121:S$137,$E2041)*(1-INDEX(S$151:S$167,$E2041))</f>
        <v/>
      </c>
      <c r="T2041" s="37">
        <f>T$194*$D2041*INDEX(T$121:T$137,$E2041)*(1-INDEX(T$151:T$167,$E2041))</f>
        <v/>
      </c>
      <c r="U2041" s="37">
        <f>U$194*$D2041*INDEX(U$121:U$137,$E2041)*(1-INDEX(U$151:U$167,$E2041))</f>
        <v/>
      </c>
      <c r="V2041" s="37">
        <f>V$194*$D2041*INDEX(V$121:V$137,$E2041)*(1-INDEX(V$151:V$167,$E2041))</f>
        <v/>
      </c>
      <c r="W2041" s="37">
        <f>W$194*$D2041*INDEX(W$121:W$137,$E2041)*(1-INDEX(W$151:W$167,$E2041))</f>
        <v/>
      </c>
      <c r="X2041" s="37">
        <f>X$194*$D2041*INDEX(X$121:X$137,$E2041)*(1-INDEX(X$151:X$167,$E2041))</f>
        <v/>
      </c>
      <c r="Y2041" s="37">
        <f>Y$194*$D2041*INDEX(Y$121:Y$137,$E2041)*(1-INDEX(Y$151:Y$167,$E2041))</f>
        <v/>
      </c>
      <c r="Z2041" s="37">
        <f>Z$194*$D2041*INDEX(Z$121:Z$137,$E2041)*(1-INDEX(Z$151:Z$167,$E2041))</f>
        <v/>
      </c>
      <c r="AA2041" s="37">
        <f>AA$194*$D2041*INDEX(AA$121:AA$137,$E2041)*(1-INDEX(AA$151:AA$167,$E2041))</f>
        <v/>
      </c>
      <c r="AB2041" s="37">
        <f>AB$194*$D2041*INDEX(AB$121:AB$137,$E2041)*(1-INDEX(AB$151:AB$167,$E2041))</f>
        <v/>
      </c>
      <c r="AC2041" s="37">
        <f>AC$194*$D2041*INDEX(AC$121:AC$137,$E2041)*(1-INDEX(AC$151:AC$167,$E2041))</f>
        <v/>
      </c>
      <c r="AD2041" s="40">
        <f>ETSCOST(AD$194,$D2041,INDEX(AD$121:AD$137,$E2041),INDEX(AD$151:AD$167,$E2041))</f>
        <v/>
      </c>
      <c r="AF2041" s="11">
        <f>LOWER(Settings!$C$4)&amp;".mit."&amp;$A2041&amp;IF($C2041="","","."&amp;$C2041&amp;"."&amp;$B2041)&amp;IF(INDEX(Variables!$D$5:$D$205,MATCH($A2041,Variables!$A$5:$A$205,0))="","","."&amp;INDEX(Variables!$D$5:$D$205,MATCH($A2041,Variables!$A$5:$A$205,0)))&amp;"."&amp;AF$5</f>
        <v/>
      </c>
      <c r="AG2041" s="38">
        <f>AG$194*$D2041*INDEX(AG$121:AG$137,$E2041)*(1-INDEX(AG$151:AG$167,$E2041))</f>
        <v/>
      </c>
      <c r="AH2041" s="37">
        <f>AH$194*$D2041*INDEX(AH$121:AH$137,$E2041)*(1-INDEX(AH$151:AH$167,$E2041))</f>
        <v/>
      </c>
      <c r="AI2041" s="37">
        <f>AI$194*$D2041*INDEX(AI$121:AI$137,$E2041)*(1-INDEX(AI$151:AI$167,$E2041))</f>
        <v/>
      </c>
      <c r="AJ2041" s="37">
        <f>AJ$194*$D2041*INDEX(AJ$121:AJ$137,$E2041)*(1-INDEX(AJ$151:AJ$167,$E2041))</f>
        <v/>
      </c>
      <c r="AK2041" s="37">
        <f>AK$194*$D2041*INDEX(AK$121:AK$137,$E2041)*(1-INDEX(AK$151:AK$167,$E2041))</f>
        <v/>
      </c>
      <c r="AL2041" s="37">
        <f>AL$194*$D2041*INDEX(AL$121:AL$137,$E2041)*(1-INDEX(AL$151:AL$167,$E2041))</f>
        <v/>
      </c>
      <c r="AM2041" s="37">
        <f>AM$194*$D2041*INDEX(AM$121:AM$137,$E2041)*(1-INDEX(AM$151:AM$167,$E2041))</f>
        <v/>
      </c>
      <c r="AN2041" s="37">
        <f>AN$194*$D2041*INDEX(AN$121:AN$137,$E2041)*(1-INDEX(AN$151:AN$167,$E2041))</f>
        <v/>
      </c>
      <c r="AO2041" s="37">
        <f>AO$194*$D2041*INDEX(AO$121:AO$137,$E2041)*(1-INDEX(AO$151:AO$167,$E2041))</f>
        <v/>
      </c>
      <c r="AP2041" s="37">
        <f>AP$194*$D2041*INDEX(AP$121:AP$137,$E2041)*(1-INDEX(AP$151:AP$167,$E2041))</f>
        <v/>
      </c>
      <c r="AQ2041" s="37">
        <f>AQ$194*$D2041*INDEX(AQ$121:AQ$137,$E2041)*(1-INDEX(AQ$151:AQ$167,$E2041))</f>
        <v/>
      </c>
      <c r="AR2041" s="37">
        <f>AR$194*$D2041*INDEX(AR$121:AR$137,$E2041)*(1-INDEX(AR$151:AR$167,$E2041))</f>
        <v/>
      </c>
      <c r="AS2041" s="37">
        <f>AS$194*$D2041*INDEX(AS$121:AS$137,$E2041)*(1-INDEX(AS$151:AS$167,$E2041))</f>
        <v/>
      </c>
      <c r="AT2041" s="37">
        <f>AT$194*$D2041*INDEX(AT$121:AT$137,$E2041)*(1-INDEX(AT$151:AT$167,$E2041))</f>
        <v/>
      </c>
      <c r="AU2041" s="37">
        <f>AU$194*$D2041*INDEX(AU$121:AU$137,$E2041)*(1-INDEX(AU$151:AU$167,$E2041))</f>
        <v/>
      </c>
      <c r="AV2041" s="37">
        <f>AV$194*$D2041*INDEX(AV$121:AV$137,$E2041)*(1-INDEX(AV$151:AV$167,$E2041))</f>
        <v/>
      </c>
      <c r="AW2041" s="37">
        <f>AW$194*$D2041*INDEX(AW$121:AW$137,$E2041)*(1-INDEX(AW$151:AW$167,$E2041))</f>
        <v/>
      </c>
      <c r="AX2041" s="37">
        <f>AX$194*$D2041*INDEX(AX$121:AX$137,$E2041)*(1-INDEX(AX$151:AX$167,$E2041))</f>
        <v/>
      </c>
      <c r="AY2041" s="40">
        <f>ETSCOST(AY$194,$D2041,INDEX(AY$121:AY$137,$E2041),INDEX(AY$151:AY$167,$E2041))</f>
        <v/>
      </c>
    </row>
    <row r="2042" hidden="1" outlineLevel="2">
      <c r="A2042" s="14" t="inlineStr">
        <is>
          <t>ets</t>
        </is>
      </c>
      <c r="B2042" s="14" t="inlineStr">
        <is>
          <t>oop</t>
        </is>
      </c>
      <c r="C2042" s="14" t="inlineStr">
        <is>
          <t>oen</t>
        </is>
      </c>
      <c r="D2042" s="37">
        <f>INDEX(Inputs!$T$5:$T$132,MATCH($B2042&amp;"|"&amp;$C2042,Inputs!$A$5:$A$132,0))</f>
        <v/>
      </c>
      <c r="E2042" s="37">
        <f>INDEX(Inputs!$K$5:$K$132,MATCH($B2042&amp;"|"&amp;$C2042,Inputs!$A$5:$A$132,0))</f>
        <v/>
      </c>
      <c r="F2042" s="36" t="n"/>
      <c r="G2042" s="36" t="n"/>
      <c r="H2042" s="14">
        <f>INDEX(Variables!$B$5:$B$205,MATCH($A2042,Variables!$A$5:$A$205,0))&amp;IF($C2042="",""," | "&amp;INDEX(Mapping!$B$5:$B$26,MATCH($C2042,Mapping!$A$5:$A$26,0))&amp;" | "&amp;INDEX(Mapping!$B$30:$B$46,MATCH($B2042,Mapping!$A$30:$A$46,0)))</f>
        <v/>
      </c>
      <c r="I2042" s="14">
        <f>INDEX(Variables!$C$5:$C$205,MATCH($A2042,Variables!$A$5:$A$205,0))</f>
        <v/>
      </c>
      <c r="J2042" s="14">
        <f>INDEX(Variables!$E$5:$E$205,MATCH($A2042,Variables!$A$5:$A$205,0))</f>
        <v/>
      </c>
      <c r="K2042" s="11">
        <f>LOWER(Settings!$C$4)&amp;".mit."&amp;$A2042&amp;IF($C2042="","","."&amp;$C2042&amp;"."&amp;$B2042)&amp;IF(INDEX(Variables!$D$5:$D$205,MATCH($A2042,Variables!$A$5:$A$205,0))="","","."&amp;INDEX(Variables!$D$5:$D$205,MATCH($A2042,Variables!$A$5:$A$205,0)))&amp;"."&amp;K$5</f>
        <v/>
      </c>
      <c r="L2042" s="38">
        <f>L$194*$D2042*INDEX(L$121:L$137,$E2042)*(1-INDEX(L$151:L$167,$E2042))</f>
        <v/>
      </c>
      <c r="M2042" s="37">
        <f>M$194*$D2042*INDEX(M$121:M$137,$E2042)*(1-INDEX(M$151:M$167,$E2042))</f>
        <v/>
      </c>
      <c r="N2042" s="37">
        <f>N$194*$D2042*INDEX(N$121:N$137,$E2042)*(1-INDEX(N$151:N$167,$E2042))</f>
        <v/>
      </c>
      <c r="O2042" s="37">
        <f>O$194*$D2042*INDEX(O$121:O$137,$E2042)*(1-INDEX(O$151:O$167,$E2042))</f>
        <v/>
      </c>
      <c r="P2042" s="37">
        <f>P$194*$D2042*INDEX(P$121:P$137,$E2042)*(1-INDEX(P$151:P$167,$E2042))</f>
        <v/>
      </c>
      <c r="Q2042" s="37">
        <f>Q$194*$D2042*INDEX(Q$121:Q$137,$E2042)*(1-INDEX(Q$151:Q$167,$E2042))</f>
        <v/>
      </c>
      <c r="R2042" s="37">
        <f>R$194*$D2042*INDEX(R$121:R$137,$E2042)*(1-INDEX(R$151:R$167,$E2042))</f>
        <v/>
      </c>
      <c r="S2042" s="37">
        <f>S$194*$D2042*INDEX(S$121:S$137,$E2042)*(1-INDEX(S$151:S$167,$E2042))</f>
        <v/>
      </c>
      <c r="T2042" s="37">
        <f>T$194*$D2042*INDEX(T$121:T$137,$E2042)*(1-INDEX(T$151:T$167,$E2042))</f>
        <v/>
      </c>
      <c r="U2042" s="37">
        <f>U$194*$D2042*INDEX(U$121:U$137,$E2042)*(1-INDEX(U$151:U$167,$E2042))</f>
        <v/>
      </c>
      <c r="V2042" s="37">
        <f>V$194*$D2042*INDEX(V$121:V$137,$E2042)*(1-INDEX(V$151:V$167,$E2042))</f>
        <v/>
      </c>
      <c r="W2042" s="37">
        <f>W$194*$D2042*INDEX(W$121:W$137,$E2042)*(1-INDEX(W$151:W$167,$E2042))</f>
        <v/>
      </c>
      <c r="X2042" s="37">
        <f>X$194*$D2042*INDEX(X$121:X$137,$E2042)*(1-INDEX(X$151:X$167,$E2042))</f>
        <v/>
      </c>
      <c r="Y2042" s="37">
        <f>Y$194*$D2042*INDEX(Y$121:Y$137,$E2042)*(1-INDEX(Y$151:Y$167,$E2042))</f>
        <v/>
      </c>
      <c r="Z2042" s="37">
        <f>Z$194*$D2042*INDEX(Z$121:Z$137,$E2042)*(1-INDEX(Z$151:Z$167,$E2042))</f>
        <v/>
      </c>
      <c r="AA2042" s="37">
        <f>AA$194*$D2042*INDEX(AA$121:AA$137,$E2042)*(1-INDEX(AA$151:AA$167,$E2042))</f>
        <v/>
      </c>
      <c r="AB2042" s="37">
        <f>AB$194*$D2042*INDEX(AB$121:AB$137,$E2042)*(1-INDEX(AB$151:AB$167,$E2042))</f>
        <v/>
      </c>
      <c r="AC2042" s="37">
        <f>AC$194*$D2042*INDEX(AC$121:AC$137,$E2042)*(1-INDEX(AC$151:AC$167,$E2042))</f>
        <v/>
      </c>
      <c r="AD2042" s="40">
        <f>ETSCOST(AD$194,$D2042,INDEX(AD$121:AD$137,$E2042),INDEX(AD$151:AD$167,$E2042))</f>
        <v/>
      </c>
      <c r="AF2042" s="11">
        <f>LOWER(Settings!$C$4)&amp;".mit."&amp;$A2042&amp;IF($C2042="","","."&amp;$C2042&amp;"."&amp;$B2042)&amp;IF(INDEX(Variables!$D$5:$D$205,MATCH($A2042,Variables!$A$5:$A$205,0))="","","."&amp;INDEX(Variables!$D$5:$D$205,MATCH($A2042,Variables!$A$5:$A$205,0)))&amp;"."&amp;AF$5</f>
        <v/>
      </c>
      <c r="AG2042" s="38">
        <f>AG$194*$D2042*INDEX(AG$121:AG$137,$E2042)*(1-INDEX(AG$151:AG$167,$E2042))</f>
        <v/>
      </c>
      <c r="AH2042" s="37">
        <f>AH$194*$D2042*INDEX(AH$121:AH$137,$E2042)*(1-INDEX(AH$151:AH$167,$E2042))</f>
        <v/>
      </c>
      <c r="AI2042" s="37">
        <f>AI$194*$D2042*INDEX(AI$121:AI$137,$E2042)*(1-INDEX(AI$151:AI$167,$E2042))</f>
        <v/>
      </c>
      <c r="AJ2042" s="37">
        <f>AJ$194*$D2042*INDEX(AJ$121:AJ$137,$E2042)*(1-INDEX(AJ$151:AJ$167,$E2042))</f>
        <v/>
      </c>
      <c r="AK2042" s="37">
        <f>AK$194*$D2042*INDEX(AK$121:AK$137,$E2042)*(1-INDEX(AK$151:AK$167,$E2042))</f>
        <v/>
      </c>
      <c r="AL2042" s="37">
        <f>AL$194*$D2042*INDEX(AL$121:AL$137,$E2042)*(1-INDEX(AL$151:AL$167,$E2042))</f>
        <v/>
      </c>
      <c r="AM2042" s="37">
        <f>AM$194*$D2042*INDEX(AM$121:AM$137,$E2042)*(1-INDEX(AM$151:AM$167,$E2042))</f>
        <v/>
      </c>
      <c r="AN2042" s="37">
        <f>AN$194*$D2042*INDEX(AN$121:AN$137,$E2042)*(1-INDEX(AN$151:AN$167,$E2042))</f>
        <v/>
      </c>
      <c r="AO2042" s="37">
        <f>AO$194*$D2042*INDEX(AO$121:AO$137,$E2042)*(1-INDEX(AO$151:AO$167,$E2042))</f>
        <v/>
      </c>
      <c r="AP2042" s="37">
        <f>AP$194*$D2042*INDEX(AP$121:AP$137,$E2042)*(1-INDEX(AP$151:AP$167,$E2042))</f>
        <v/>
      </c>
      <c r="AQ2042" s="37">
        <f>AQ$194*$D2042*INDEX(AQ$121:AQ$137,$E2042)*(1-INDEX(AQ$151:AQ$167,$E2042))</f>
        <v/>
      </c>
      <c r="AR2042" s="37">
        <f>AR$194*$D2042*INDEX(AR$121:AR$137,$E2042)*(1-INDEX(AR$151:AR$167,$E2042))</f>
        <v/>
      </c>
      <c r="AS2042" s="37">
        <f>AS$194*$D2042*INDEX(AS$121:AS$137,$E2042)*(1-INDEX(AS$151:AS$167,$E2042))</f>
        <v/>
      </c>
      <c r="AT2042" s="37">
        <f>AT$194*$D2042*INDEX(AT$121:AT$137,$E2042)*(1-INDEX(AT$151:AT$167,$E2042))</f>
        <v/>
      </c>
      <c r="AU2042" s="37">
        <f>AU$194*$D2042*INDEX(AU$121:AU$137,$E2042)*(1-INDEX(AU$151:AU$167,$E2042))</f>
        <v/>
      </c>
      <c r="AV2042" s="37">
        <f>AV$194*$D2042*INDEX(AV$121:AV$137,$E2042)*(1-INDEX(AV$151:AV$167,$E2042))</f>
        <v/>
      </c>
      <c r="AW2042" s="37">
        <f>AW$194*$D2042*INDEX(AW$121:AW$137,$E2042)*(1-INDEX(AW$151:AW$167,$E2042))</f>
        <v/>
      </c>
      <c r="AX2042" s="37">
        <f>AX$194*$D2042*INDEX(AX$121:AX$137,$E2042)*(1-INDEX(AX$151:AX$167,$E2042))</f>
        <v/>
      </c>
      <c r="AY2042" s="40">
        <f>ETSCOST(AY$194,$D2042,INDEX(AY$121:AY$137,$E2042),INDEX(AY$151:AY$167,$E2042))</f>
        <v/>
      </c>
    </row>
    <row r="2043" hidden="1" outlineLevel="2">
      <c r="A2043" s="14" t="inlineStr">
        <is>
          <t>ets</t>
        </is>
      </c>
      <c r="B2043" s="14" t="inlineStr">
        <is>
          <t>bio</t>
        </is>
      </c>
      <c r="C2043" s="14" t="inlineStr">
        <is>
          <t>oen</t>
        </is>
      </c>
      <c r="D2043" s="37">
        <f>INDEX(Inputs!$T$5:$T$132,MATCH($B2043&amp;"|"&amp;$C2043,Inputs!$A$5:$A$132,0))</f>
        <v/>
      </c>
      <c r="E2043" s="37">
        <f>INDEX(Inputs!$K$5:$K$132,MATCH($B2043&amp;"|"&amp;$C2043,Inputs!$A$5:$A$132,0))</f>
        <v/>
      </c>
      <c r="F2043" s="36" t="n"/>
      <c r="G2043" s="36" t="n"/>
      <c r="H2043" s="14">
        <f>INDEX(Variables!$B$5:$B$205,MATCH($A2043,Variables!$A$5:$A$205,0))&amp;IF($C2043="",""," | "&amp;INDEX(Mapping!$B$5:$B$26,MATCH($C2043,Mapping!$A$5:$A$26,0))&amp;" | "&amp;INDEX(Mapping!$B$30:$B$46,MATCH($B2043,Mapping!$A$30:$A$46,0)))</f>
        <v/>
      </c>
      <c r="I2043" s="14">
        <f>INDEX(Variables!$C$5:$C$205,MATCH($A2043,Variables!$A$5:$A$205,0))</f>
        <v/>
      </c>
      <c r="J2043" s="14">
        <f>INDEX(Variables!$E$5:$E$205,MATCH($A2043,Variables!$A$5:$A$205,0))</f>
        <v/>
      </c>
      <c r="K2043" s="11">
        <f>LOWER(Settings!$C$4)&amp;".mit."&amp;$A2043&amp;IF($C2043="","","."&amp;$C2043&amp;"."&amp;$B2043)&amp;IF(INDEX(Variables!$D$5:$D$205,MATCH($A2043,Variables!$A$5:$A$205,0))="","","."&amp;INDEX(Variables!$D$5:$D$205,MATCH($A2043,Variables!$A$5:$A$205,0)))&amp;"."&amp;K$5</f>
        <v/>
      </c>
      <c r="L2043" s="38">
        <f>L$194*$D2043*INDEX(L$121:L$137,$E2043)*(1-INDEX(L$151:L$167,$E2043))</f>
        <v/>
      </c>
      <c r="M2043" s="37">
        <f>M$194*$D2043*INDEX(M$121:M$137,$E2043)*(1-INDEX(M$151:M$167,$E2043))</f>
        <v/>
      </c>
      <c r="N2043" s="37">
        <f>N$194*$D2043*INDEX(N$121:N$137,$E2043)*(1-INDEX(N$151:N$167,$E2043))</f>
        <v/>
      </c>
      <c r="O2043" s="37">
        <f>O$194*$D2043*INDEX(O$121:O$137,$E2043)*(1-INDEX(O$151:O$167,$E2043))</f>
        <v/>
      </c>
      <c r="P2043" s="37">
        <f>P$194*$D2043*INDEX(P$121:P$137,$E2043)*(1-INDEX(P$151:P$167,$E2043))</f>
        <v/>
      </c>
      <c r="Q2043" s="37">
        <f>Q$194*$D2043*INDEX(Q$121:Q$137,$E2043)*(1-INDEX(Q$151:Q$167,$E2043))</f>
        <v/>
      </c>
      <c r="R2043" s="37">
        <f>R$194*$D2043*INDEX(R$121:R$137,$E2043)*(1-INDEX(R$151:R$167,$E2043))</f>
        <v/>
      </c>
      <c r="S2043" s="37">
        <f>S$194*$D2043*INDEX(S$121:S$137,$E2043)*(1-INDEX(S$151:S$167,$E2043))</f>
        <v/>
      </c>
      <c r="T2043" s="37">
        <f>T$194*$D2043*INDEX(T$121:T$137,$E2043)*(1-INDEX(T$151:T$167,$E2043))</f>
        <v/>
      </c>
      <c r="U2043" s="37">
        <f>U$194*$D2043*INDEX(U$121:U$137,$E2043)*(1-INDEX(U$151:U$167,$E2043))</f>
        <v/>
      </c>
      <c r="V2043" s="37">
        <f>V$194*$D2043*INDEX(V$121:V$137,$E2043)*(1-INDEX(V$151:V$167,$E2043))</f>
        <v/>
      </c>
      <c r="W2043" s="37">
        <f>W$194*$D2043*INDEX(W$121:W$137,$E2043)*(1-INDEX(W$151:W$167,$E2043))</f>
        <v/>
      </c>
      <c r="X2043" s="37">
        <f>X$194*$D2043*INDEX(X$121:X$137,$E2043)*(1-INDEX(X$151:X$167,$E2043))</f>
        <v/>
      </c>
      <c r="Y2043" s="37">
        <f>Y$194*$D2043*INDEX(Y$121:Y$137,$E2043)*(1-INDEX(Y$151:Y$167,$E2043))</f>
        <v/>
      </c>
      <c r="Z2043" s="37">
        <f>Z$194*$D2043*INDEX(Z$121:Z$137,$E2043)*(1-INDEX(Z$151:Z$167,$E2043))</f>
        <v/>
      </c>
      <c r="AA2043" s="37">
        <f>AA$194*$D2043*INDEX(AA$121:AA$137,$E2043)*(1-INDEX(AA$151:AA$167,$E2043))</f>
        <v/>
      </c>
      <c r="AB2043" s="37">
        <f>AB$194*$D2043*INDEX(AB$121:AB$137,$E2043)*(1-INDEX(AB$151:AB$167,$E2043))</f>
        <v/>
      </c>
      <c r="AC2043" s="37">
        <f>AC$194*$D2043*INDEX(AC$121:AC$137,$E2043)*(1-INDEX(AC$151:AC$167,$E2043))</f>
        <v/>
      </c>
      <c r="AD2043" s="40">
        <f>ETSCOST(AD$194,$D2043,INDEX(AD$121:AD$137,$E2043),INDEX(AD$151:AD$167,$E2043))</f>
        <v/>
      </c>
      <c r="AF2043" s="11">
        <f>LOWER(Settings!$C$4)&amp;".mit."&amp;$A2043&amp;IF($C2043="","","."&amp;$C2043&amp;"."&amp;$B2043)&amp;IF(INDEX(Variables!$D$5:$D$205,MATCH($A2043,Variables!$A$5:$A$205,0))="","","."&amp;INDEX(Variables!$D$5:$D$205,MATCH($A2043,Variables!$A$5:$A$205,0)))&amp;"."&amp;AF$5</f>
        <v/>
      </c>
      <c r="AG2043" s="38">
        <f>AG$194*$D2043*INDEX(AG$121:AG$137,$E2043)*(1-INDEX(AG$151:AG$167,$E2043))</f>
        <v/>
      </c>
      <c r="AH2043" s="37">
        <f>AH$194*$D2043*INDEX(AH$121:AH$137,$E2043)*(1-INDEX(AH$151:AH$167,$E2043))</f>
        <v/>
      </c>
      <c r="AI2043" s="37">
        <f>AI$194*$D2043*INDEX(AI$121:AI$137,$E2043)*(1-INDEX(AI$151:AI$167,$E2043))</f>
        <v/>
      </c>
      <c r="AJ2043" s="37">
        <f>AJ$194*$D2043*INDEX(AJ$121:AJ$137,$E2043)*(1-INDEX(AJ$151:AJ$167,$E2043))</f>
        <v/>
      </c>
      <c r="AK2043" s="37">
        <f>AK$194*$D2043*INDEX(AK$121:AK$137,$E2043)*(1-INDEX(AK$151:AK$167,$E2043))</f>
        <v/>
      </c>
      <c r="AL2043" s="37">
        <f>AL$194*$D2043*INDEX(AL$121:AL$137,$E2043)*(1-INDEX(AL$151:AL$167,$E2043))</f>
        <v/>
      </c>
      <c r="AM2043" s="37">
        <f>AM$194*$D2043*INDEX(AM$121:AM$137,$E2043)*(1-INDEX(AM$151:AM$167,$E2043))</f>
        <v/>
      </c>
      <c r="AN2043" s="37">
        <f>AN$194*$D2043*INDEX(AN$121:AN$137,$E2043)*(1-INDEX(AN$151:AN$167,$E2043))</f>
        <v/>
      </c>
      <c r="AO2043" s="37">
        <f>AO$194*$D2043*INDEX(AO$121:AO$137,$E2043)*(1-INDEX(AO$151:AO$167,$E2043))</f>
        <v/>
      </c>
      <c r="AP2043" s="37">
        <f>AP$194*$D2043*INDEX(AP$121:AP$137,$E2043)*(1-INDEX(AP$151:AP$167,$E2043))</f>
        <v/>
      </c>
      <c r="AQ2043" s="37">
        <f>AQ$194*$D2043*INDEX(AQ$121:AQ$137,$E2043)*(1-INDEX(AQ$151:AQ$167,$E2043))</f>
        <v/>
      </c>
      <c r="AR2043" s="37">
        <f>AR$194*$D2043*INDEX(AR$121:AR$137,$E2043)*(1-INDEX(AR$151:AR$167,$E2043))</f>
        <v/>
      </c>
      <c r="AS2043" s="37">
        <f>AS$194*$D2043*INDEX(AS$121:AS$137,$E2043)*(1-INDEX(AS$151:AS$167,$E2043))</f>
        <v/>
      </c>
      <c r="AT2043" s="37">
        <f>AT$194*$D2043*INDEX(AT$121:AT$137,$E2043)*(1-INDEX(AT$151:AT$167,$E2043))</f>
        <v/>
      </c>
      <c r="AU2043" s="37">
        <f>AU$194*$D2043*INDEX(AU$121:AU$137,$E2043)*(1-INDEX(AU$151:AU$167,$E2043))</f>
        <v/>
      </c>
      <c r="AV2043" s="37">
        <f>AV$194*$D2043*INDEX(AV$121:AV$137,$E2043)*(1-INDEX(AV$151:AV$167,$E2043))</f>
        <v/>
      </c>
      <c r="AW2043" s="37">
        <f>AW$194*$D2043*INDEX(AW$121:AW$137,$E2043)*(1-INDEX(AW$151:AW$167,$E2043))</f>
        <v/>
      </c>
      <c r="AX2043" s="37">
        <f>AX$194*$D2043*INDEX(AX$121:AX$137,$E2043)*(1-INDEX(AX$151:AX$167,$E2043))</f>
        <v/>
      </c>
      <c r="AY2043" s="40">
        <f>ETSCOST(AY$194,$D2043,INDEX(AY$121:AY$137,$E2043),INDEX(AY$151:AY$167,$E2043))</f>
        <v/>
      </c>
    </row>
    <row r="2044" hidden="1" outlineLevel="2"/>
    <row r="2045" hidden="1" outlineLevel="2">
      <c r="A2045" s="14" t="inlineStr">
        <is>
          <t>ntx</t>
        </is>
      </c>
      <c r="B2045" s="14" t="inlineStr">
        <is>
          <t>coa</t>
        </is>
      </c>
      <c r="C2045" s="14" t="inlineStr">
        <is>
          <t>oen</t>
        </is>
      </c>
      <c r="D2045" s="37">
        <f>INDEX(Inputs!$L$5:$L$132,MATCH($B2045&amp;"|"&amp;$C2045,Inputs!$A$5:$A$132,0))</f>
        <v/>
      </c>
      <c r="E2045" s="37">
        <f>INDEX(Inputs!$I$5:$I$132,MATCH($B2045&amp;"|"&amp;$C2045,Inputs!$A$5:$A$132,0))</f>
        <v/>
      </c>
      <c r="F2045" s="36" t="n"/>
      <c r="G2045" s="36" t="n"/>
      <c r="H2045" s="14">
        <f>INDEX(Variables!$B$5:$B$205,MATCH($A2045,Variables!$A$5:$A$205,0))&amp;IF($C2045="",""," | "&amp;INDEX(Mapping!$B$5:$B$26,MATCH($C2045,Mapping!$A$5:$A$26,0))&amp;" | "&amp;INDEX(Mapping!$B$30:$B$46,MATCH($B2045,Mapping!$A$30:$A$46,0)))</f>
        <v/>
      </c>
      <c r="I2045" s="14">
        <f>INDEX(Variables!$C$5:$C$205,MATCH($A2045,Variables!$A$5:$A$205,0))</f>
        <v/>
      </c>
      <c r="J2045" s="14">
        <f>INDEX(Variables!$E$5:$E$205,MATCH($A2045,Variables!$A$5:$A$205,0))</f>
        <v/>
      </c>
      <c r="K2045" s="11">
        <f>LOWER(Settings!$C$4)&amp;".mit."&amp;$A2045&amp;IF($C2045="","","."&amp;$C2045&amp;"."&amp;$B2045)&amp;IF(INDEX(Variables!$D$5:$D$205,MATCH($A2045,Variables!$A$5:$A$205,0))="","","."&amp;INDEX(Variables!$D$5:$D$205,MATCH($A2045,Variables!$A$5:$A$205,0)))&amp;"."&amp;K$5</f>
        <v/>
      </c>
      <c r="L2045" s="38">
        <f>INDEX(L$78:L$91,$D2045)/$E2045</f>
        <v/>
      </c>
      <c r="M2045" s="37">
        <f>INDEX(M$78:M$91,$D2045)/$E2045</f>
        <v/>
      </c>
      <c r="N2045" s="37">
        <f>INDEX(N$78:N$91,$D2045)/$E2045</f>
        <v/>
      </c>
      <c r="O2045" s="37">
        <f>INDEX(O$78:O$91,$D2045)/$E2045</f>
        <v/>
      </c>
      <c r="P2045" s="37">
        <f>INDEX(P$78:P$91,$D2045)/$E2045</f>
        <v/>
      </c>
      <c r="Q2045" s="37">
        <f>INDEX(Q$78:Q$91,$D2045)/$E2045</f>
        <v/>
      </c>
      <c r="R2045" s="37">
        <f>INDEX(R$78:R$91,$D2045)/$E2045</f>
        <v/>
      </c>
      <c r="S2045" s="37">
        <f>INDEX(S$78:S$91,$D2045)/$E2045</f>
        <v/>
      </c>
      <c r="T2045" s="37">
        <f>INDEX(T$78:T$91,$D2045)/$E2045</f>
        <v/>
      </c>
      <c r="U2045" s="37">
        <f>INDEX(U$78:U$91,$D2045)/$E2045</f>
        <v/>
      </c>
      <c r="V2045" s="37">
        <f>INDEX(V$78:V$91,$D2045)/$E2045</f>
        <v/>
      </c>
      <c r="W2045" s="37">
        <f>INDEX(W$78:W$91,$D2045)/$E2045</f>
        <v/>
      </c>
      <c r="X2045" s="37">
        <f>INDEX(X$78:X$91,$D2045)/$E2045</f>
        <v/>
      </c>
      <c r="Y2045" s="37">
        <f>INDEX(Y$78:Y$91,$D2045)/$E2045</f>
        <v/>
      </c>
      <c r="Z2045" s="37">
        <f>INDEX(Z$78:Z$91,$D2045)/$E2045</f>
        <v/>
      </c>
      <c r="AA2045" s="37">
        <f>INDEX(AA$78:AA$91,$D2045)/$E2045</f>
        <v/>
      </c>
      <c r="AB2045" s="37">
        <f>INDEX(AB$78:AB$91,$D2045)/$E2045</f>
        <v/>
      </c>
      <c r="AC2045" s="37">
        <f>INDEX(AC$78:AC$91,$D2045)/$E2045</f>
        <v/>
      </c>
      <c r="AD2045" s="40">
        <f>NEWEXCISE(INDEX(AD$78:AD$91,$D2045),$E2045)</f>
        <v/>
      </c>
      <c r="AF2045" s="11">
        <f>LOWER(Settings!$C$4)&amp;".mit."&amp;$A2045&amp;IF($C2045="","","."&amp;$C2045&amp;"."&amp;$B2045)&amp;IF(INDEX(Variables!$D$5:$D$205,MATCH($A2045,Variables!$A$5:$A$205,0))="","","."&amp;INDEX(Variables!$D$5:$D$205,MATCH($A2045,Variables!$A$5:$A$205,0)))&amp;"."&amp;AF$5</f>
        <v/>
      </c>
      <c r="AG2045" s="38">
        <f>INDEX(AG$78:AG$91,$D2045)/$E2045</f>
        <v/>
      </c>
      <c r="AH2045" s="37">
        <f>INDEX(AH$78:AH$91,$D2045)/$E2045</f>
        <v/>
      </c>
      <c r="AI2045" s="37">
        <f>INDEX(AI$78:AI$91,$D2045)/$E2045</f>
        <v/>
      </c>
      <c r="AJ2045" s="37">
        <f>INDEX(AJ$78:AJ$91,$D2045)/$E2045</f>
        <v/>
      </c>
      <c r="AK2045" s="37">
        <f>INDEX(AK$78:AK$91,$D2045)/$E2045</f>
        <v/>
      </c>
      <c r="AL2045" s="37">
        <f>INDEX(AL$78:AL$91,$D2045)/$E2045</f>
        <v/>
      </c>
      <c r="AM2045" s="37">
        <f>INDEX(AM$78:AM$91,$D2045)/$E2045</f>
        <v/>
      </c>
      <c r="AN2045" s="37">
        <f>INDEX(AN$78:AN$91,$D2045)/$E2045</f>
        <v/>
      </c>
      <c r="AO2045" s="37">
        <f>INDEX(AO$78:AO$91,$D2045)/$E2045</f>
        <v/>
      </c>
      <c r="AP2045" s="37">
        <f>INDEX(AP$78:AP$91,$D2045)/$E2045</f>
        <v/>
      </c>
      <c r="AQ2045" s="37">
        <f>INDEX(AQ$78:AQ$91,$D2045)/$E2045</f>
        <v/>
      </c>
      <c r="AR2045" s="37">
        <f>INDEX(AR$78:AR$91,$D2045)/$E2045</f>
        <v/>
      </c>
      <c r="AS2045" s="37">
        <f>INDEX(AS$78:AS$91,$D2045)/$E2045</f>
        <v/>
      </c>
      <c r="AT2045" s="37">
        <f>INDEX(AT$78:AT$91,$D2045)/$E2045</f>
        <v/>
      </c>
      <c r="AU2045" s="37">
        <f>INDEX(AU$78:AU$91,$D2045)/$E2045</f>
        <v/>
      </c>
      <c r="AV2045" s="37">
        <f>INDEX(AV$78:AV$91,$D2045)/$E2045</f>
        <v/>
      </c>
      <c r="AW2045" s="37">
        <f>INDEX(AW$78:AW$91,$D2045)/$E2045</f>
        <v/>
      </c>
      <c r="AX2045" s="37">
        <f>INDEX(AX$78:AX$91,$D2045)/$E2045</f>
        <v/>
      </c>
      <c r="AY2045" s="40">
        <f>NEWEXCISE(INDEX(AY$78:AY$91,$D2045),$E2045)</f>
        <v/>
      </c>
    </row>
    <row r="2046" hidden="1" outlineLevel="2">
      <c r="A2046" s="14" t="inlineStr">
        <is>
          <t>ntx</t>
        </is>
      </c>
      <c r="B2046" s="14" t="inlineStr">
        <is>
          <t>nga</t>
        </is>
      </c>
      <c r="C2046" s="14" t="inlineStr">
        <is>
          <t>oen</t>
        </is>
      </c>
      <c r="D2046" s="37">
        <f>INDEX(Inputs!$L$5:$L$132,MATCH($B2046&amp;"|"&amp;$C2046,Inputs!$A$5:$A$132,0))</f>
        <v/>
      </c>
      <c r="E2046" s="37">
        <f>INDEX(Inputs!$I$5:$I$132,MATCH($B2046&amp;"|"&amp;$C2046,Inputs!$A$5:$A$132,0))</f>
        <v/>
      </c>
      <c r="F2046" s="36" t="n"/>
      <c r="G2046" s="36" t="n"/>
      <c r="H2046" s="14">
        <f>INDEX(Variables!$B$5:$B$205,MATCH($A2046,Variables!$A$5:$A$205,0))&amp;IF($C2046="",""," | "&amp;INDEX(Mapping!$B$5:$B$26,MATCH($C2046,Mapping!$A$5:$A$26,0))&amp;" | "&amp;INDEX(Mapping!$B$30:$B$46,MATCH($B2046,Mapping!$A$30:$A$46,0)))</f>
        <v/>
      </c>
      <c r="I2046" s="14">
        <f>INDEX(Variables!$C$5:$C$205,MATCH($A2046,Variables!$A$5:$A$205,0))</f>
        <v/>
      </c>
      <c r="J2046" s="14">
        <f>INDEX(Variables!$E$5:$E$205,MATCH($A2046,Variables!$A$5:$A$205,0))</f>
        <v/>
      </c>
      <c r="K2046" s="11">
        <f>LOWER(Settings!$C$4)&amp;".mit."&amp;$A2046&amp;IF($C2046="","","."&amp;$C2046&amp;"."&amp;$B2046)&amp;IF(INDEX(Variables!$D$5:$D$205,MATCH($A2046,Variables!$A$5:$A$205,0))="","","."&amp;INDEX(Variables!$D$5:$D$205,MATCH($A2046,Variables!$A$5:$A$205,0)))&amp;"."&amp;K$5</f>
        <v/>
      </c>
      <c r="L2046" s="38">
        <f>INDEX(L$78:L$91,$D2046)/$E2046</f>
        <v/>
      </c>
      <c r="M2046" s="37">
        <f>INDEX(M$78:M$91,$D2046)/$E2046</f>
        <v/>
      </c>
      <c r="N2046" s="37">
        <f>INDEX(N$78:N$91,$D2046)/$E2046</f>
        <v/>
      </c>
      <c r="O2046" s="37">
        <f>INDEX(O$78:O$91,$D2046)/$E2046</f>
        <v/>
      </c>
      <c r="P2046" s="37">
        <f>INDEX(P$78:P$91,$D2046)/$E2046</f>
        <v/>
      </c>
      <c r="Q2046" s="37">
        <f>INDEX(Q$78:Q$91,$D2046)/$E2046</f>
        <v/>
      </c>
      <c r="R2046" s="37">
        <f>INDEX(R$78:R$91,$D2046)/$E2046</f>
        <v/>
      </c>
      <c r="S2046" s="37">
        <f>INDEX(S$78:S$91,$D2046)/$E2046</f>
        <v/>
      </c>
      <c r="T2046" s="37">
        <f>INDEX(T$78:T$91,$D2046)/$E2046</f>
        <v/>
      </c>
      <c r="U2046" s="37">
        <f>INDEX(U$78:U$91,$D2046)/$E2046</f>
        <v/>
      </c>
      <c r="V2046" s="37">
        <f>INDEX(V$78:V$91,$D2046)/$E2046</f>
        <v/>
      </c>
      <c r="W2046" s="37">
        <f>INDEX(W$78:W$91,$D2046)/$E2046</f>
        <v/>
      </c>
      <c r="X2046" s="37">
        <f>INDEX(X$78:X$91,$D2046)/$E2046</f>
        <v/>
      </c>
      <c r="Y2046" s="37">
        <f>INDEX(Y$78:Y$91,$D2046)/$E2046</f>
        <v/>
      </c>
      <c r="Z2046" s="37">
        <f>INDEX(Z$78:Z$91,$D2046)/$E2046</f>
        <v/>
      </c>
      <c r="AA2046" s="37">
        <f>INDEX(AA$78:AA$91,$D2046)/$E2046</f>
        <v/>
      </c>
      <c r="AB2046" s="37">
        <f>INDEX(AB$78:AB$91,$D2046)/$E2046</f>
        <v/>
      </c>
      <c r="AC2046" s="37">
        <f>INDEX(AC$78:AC$91,$D2046)/$E2046</f>
        <v/>
      </c>
      <c r="AD2046" s="40">
        <f>NEWEXCISE(INDEX(AD$78:AD$91,$D2046),$E2046)</f>
        <v/>
      </c>
      <c r="AF2046" s="11">
        <f>LOWER(Settings!$C$4)&amp;".mit."&amp;$A2046&amp;IF($C2046="","","."&amp;$C2046&amp;"."&amp;$B2046)&amp;IF(INDEX(Variables!$D$5:$D$205,MATCH($A2046,Variables!$A$5:$A$205,0))="","","."&amp;INDEX(Variables!$D$5:$D$205,MATCH($A2046,Variables!$A$5:$A$205,0)))&amp;"."&amp;AF$5</f>
        <v/>
      </c>
      <c r="AG2046" s="38">
        <f>INDEX(AG$78:AG$91,$D2046)/$E2046</f>
        <v/>
      </c>
      <c r="AH2046" s="37">
        <f>INDEX(AH$78:AH$91,$D2046)/$E2046</f>
        <v/>
      </c>
      <c r="AI2046" s="37">
        <f>INDEX(AI$78:AI$91,$D2046)/$E2046</f>
        <v/>
      </c>
      <c r="AJ2046" s="37">
        <f>INDEX(AJ$78:AJ$91,$D2046)/$E2046</f>
        <v/>
      </c>
      <c r="AK2046" s="37">
        <f>INDEX(AK$78:AK$91,$D2046)/$E2046</f>
        <v/>
      </c>
      <c r="AL2046" s="37">
        <f>INDEX(AL$78:AL$91,$D2046)/$E2046</f>
        <v/>
      </c>
      <c r="AM2046" s="37">
        <f>INDEX(AM$78:AM$91,$D2046)/$E2046</f>
        <v/>
      </c>
      <c r="AN2046" s="37">
        <f>INDEX(AN$78:AN$91,$D2046)/$E2046</f>
        <v/>
      </c>
      <c r="AO2046" s="37">
        <f>INDEX(AO$78:AO$91,$D2046)/$E2046</f>
        <v/>
      </c>
      <c r="AP2046" s="37">
        <f>INDEX(AP$78:AP$91,$D2046)/$E2046</f>
        <v/>
      </c>
      <c r="AQ2046" s="37">
        <f>INDEX(AQ$78:AQ$91,$D2046)/$E2046</f>
        <v/>
      </c>
      <c r="AR2046" s="37">
        <f>INDEX(AR$78:AR$91,$D2046)/$E2046</f>
        <v/>
      </c>
      <c r="AS2046" s="37">
        <f>INDEX(AS$78:AS$91,$D2046)/$E2046</f>
        <v/>
      </c>
      <c r="AT2046" s="37">
        <f>INDEX(AT$78:AT$91,$D2046)/$E2046</f>
        <v/>
      </c>
      <c r="AU2046" s="37">
        <f>INDEX(AU$78:AU$91,$D2046)/$E2046</f>
        <v/>
      </c>
      <c r="AV2046" s="37">
        <f>INDEX(AV$78:AV$91,$D2046)/$E2046</f>
        <v/>
      </c>
      <c r="AW2046" s="37">
        <f>INDEX(AW$78:AW$91,$D2046)/$E2046</f>
        <v/>
      </c>
      <c r="AX2046" s="37">
        <f>INDEX(AX$78:AX$91,$D2046)/$E2046</f>
        <v/>
      </c>
      <c r="AY2046" s="40">
        <f>NEWEXCISE(INDEX(AY$78:AY$91,$D2046),$E2046)</f>
        <v/>
      </c>
    </row>
    <row r="2047" hidden="1" outlineLevel="2">
      <c r="A2047" s="14" t="inlineStr">
        <is>
          <t>ntx</t>
        </is>
      </c>
      <c r="B2047" s="14" t="inlineStr">
        <is>
          <t>gso</t>
        </is>
      </c>
      <c r="C2047" s="14" t="inlineStr">
        <is>
          <t>oen</t>
        </is>
      </c>
      <c r="D2047" s="37">
        <f>INDEX(Inputs!$L$5:$L$132,MATCH($B2047&amp;"|"&amp;$C2047,Inputs!$A$5:$A$132,0))</f>
        <v/>
      </c>
      <c r="E2047" s="37">
        <f>INDEX(Inputs!$I$5:$I$132,MATCH($B2047&amp;"|"&amp;$C2047,Inputs!$A$5:$A$132,0))</f>
        <v/>
      </c>
      <c r="F2047" s="36" t="n"/>
      <c r="G2047" s="36" t="n"/>
      <c r="H2047" s="14">
        <f>INDEX(Variables!$B$5:$B$205,MATCH($A2047,Variables!$A$5:$A$205,0))&amp;IF($C2047="",""," | "&amp;INDEX(Mapping!$B$5:$B$26,MATCH($C2047,Mapping!$A$5:$A$26,0))&amp;" | "&amp;INDEX(Mapping!$B$30:$B$46,MATCH($B2047,Mapping!$A$30:$A$46,0)))</f>
        <v/>
      </c>
      <c r="I2047" s="14">
        <f>INDEX(Variables!$C$5:$C$205,MATCH($A2047,Variables!$A$5:$A$205,0))</f>
        <v/>
      </c>
      <c r="J2047" s="14">
        <f>INDEX(Variables!$E$5:$E$205,MATCH($A2047,Variables!$A$5:$A$205,0))</f>
        <v/>
      </c>
      <c r="K2047" s="11">
        <f>LOWER(Settings!$C$4)&amp;".mit."&amp;$A2047&amp;IF($C2047="","","."&amp;$C2047&amp;"."&amp;$B2047)&amp;IF(INDEX(Variables!$D$5:$D$205,MATCH($A2047,Variables!$A$5:$A$205,0))="","","."&amp;INDEX(Variables!$D$5:$D$205,MATCH($A2047,Variables!$A$5:$A$205,0)))&amp;"."&amp;K$5</f>
        <v/>
      </c>
      <c r="L2047" s="38">
        <f>INDEX(L$78:L$91,$D2047)/$E2047</f>
        <v/>
      </c>
      <c r="M2047" s="37">
        <f>INDEX(M$78:M$91,$D2047)/$E2047</f>
        <v/>
      </c>
      <c r="N2047" s="37">
        <f>INDEX(N$78:N$91,$D2047)/$E2047</f>
        <v/>
      </c>
      <c r="O2047" s="37">
        <f>INDEX(O$78:O$91,$D2047)/$E2047</f>
        <v/>
      </c>
      <c r="P2047" s="37">
        <f>INDEX(P$78:P$91,$D2047)/$E2047</f>
        <v/>
      </c>
      <c r="Q2047" s="37">
        <f>INDEX(Q$78:Q$91,$D2047)/$E2047</f>
        <v/>
      </c>
      <c r="R2047" s="37">
        <f>INDEX(R$78:R$91,$D2047)/$E2047</f>
        <v/>
      </c>
      <c r="S2047" s="37">
        <f>INDEX(S$78:S$91,$D2047)/$E2047</f>
        <v/>
      </c>
      <c r="T2047" s="37">
        <f>INDEX(T$78:T$91,$D2047)/$E2047</f>
        <v/>
      </c>
      <c r="U2047" s="37">
        <f>INDEX(U$78:U$91,$D2047)/$E2047</f>
        <v/>
      </c>
      <c r="V2047" s="37">
        <f>INDEX(V$78:V$91,$D2047)/$E2047</f>
        <v/>
      </c>
      <c r="W2047" s="37">
        <f>INDEX(W$78:W$91,$D2047)/$E2047</f>
        <v/>
      </c>
      <c r="X2047" s="37">
        <f>INDEX(X$78:X$91,$D2047)/$E2047</f>
        <v/>
      </c>
      <c r="Y2047" s="37">
        <f>INDEX(Y$78:Y$91,$D2047)/$E2047</f>
        <v/>
      </c>
      <c r="Z2047" s="37">
        <f>INDEX(Z$78:Z$91,$D2047)/$E2047</f>
        <v/>
      </c>
      <c r="AA2047" s="37">
        <f>INDEX(AA$78:AA$91,$D2047)/$E2047</f>
        <v/>
      </c>
      <c r="AB2047" s="37">
        <f>INDEX(AB$78:AB$91,$D2047)/$E2047</f>
        <v/>
      </c>
      <c r="AC2047" s="37">
        <f>INDEX(AC$78:AC$91,$D2047)/$E2047</f>
        <v/>
      </c>
      <c r="AD2047" s="40">
        <f>NEWEXCISE(INDEX(AD$78:AD$91,$D2047),$E2047)</f>
        <v/>
      </c>
      <c r="AF2047" s="11">
        <f>LOWER(Settings!$C$4)&amp;".mit."&amp;$A2047&amp;IF($C2047="","","."&amp;$C2047&amp;"."&amp;$B2047)&amp;IF(INDEX(Variables!$D$5:$D$205,MATCH($A2047,Variables!$A$5:$A$205,0))="","","."&amp;INDEX(Variables!$D$5:$D$205,MATCH($A2047,Variables!$A$5:$A$205,0)))&amp;"."&amp;AF$5</f>
        <v/>
      </c>
      <c r="AG2047" s="38">
        <f>INDEX(AG$78:AG$91,$D2047)/$E2047</f>
        <v/>
      </c>
      <c r="AH2047" s="37">
        <f>INDEX(AH$78:AH$91,$D2047)/$E2047</f>
        <v/>
      </c>
      <c r="AI2047" s="37">
        <f>INDEX(AI$78:AI$91,$D2047)/$E2047</f>
        <v/>
      </c>
      <c r="AJ2047" s="37">
        <f>INDEX(AJ$78:AJ$91,$D2047)/$E2047</f>
        <v/>
      </c>
      <c r="AK2047" s="37">
        <f>INDEX(AK$78:AK$91,$D2047)/$E2047</f>
        <v/>
      </c>
      <c r="AL2047" s="37">
        <f>INDEX(AL$78:AL$91,$D2047)/$E2047</f>
        <v/>
      </c>
      <c r="AM2047" s="37">
        <f>INDEX(AM$78:AM$91,$D2047)/$E2047</f>
        <v/>
      </c>
      <c r="AN2047" s="37">
        <f>INDEX(AN$78:AN$91,$D2047)/$E2047</f>
        <v/>
      </c>
      <c r="AO2047" s="37">
        <f>INDEX(AO$78:AO$91,$D2047)/$E2047</f>
        <v/>
      </c>
      <c r="AP2047" s="37">
        <f>INDEX(AP$78:AP$91,$D2047)/$E2047</f>
        <v/>
      </c>
      <c r="AQ2047" s="37">
        <f>INDEX(AQ$78:AQ$91,$D2047)/$E2047</f>
        <v/>
      </c>
      <c r="AR2047" s="37">
        <f>INDEX(AR$78:AR$91,$D2047)/$E2047</f>
        <v/>
      </c>
      <c r="AS2047" s="37">
        <f>INDEX(AS$78:AS$91,$D2047)/$E2047</f>
        <v/>
      </c>
      <c r="AT2047" s="37">
        <f>INDEX(AT$78:AT$91,$D2047)/$E2047</f>
        <v/>
      </c>
      <c r="AU2047" s="37">
        <f>INDEX(AU$78:AU$91,$D2047)/$E2047</f>
        <v/>
      </c>
      <c r="AV2047" s="37">
        <f>INDEX(AV$78:AV$91,$D2047)/$E2047</f>
        <v/>
      </c>
      <c r="AW2047" s="37">
        <f>INDEX(AW$78:AW$91,$D2047)/$E2047</f>
        <v/>
      </c>
      <c r="AX2047" s="37">
        <f>INDEX(AX$78:AX$91,$D2047)/$E2047</f>
        <v/>
      </c>
      <c r="AY2047" s="40">
        <f>NEWEXCISE(INDEX(AY$78:AY$91,$D2047),$E2047)</f>
        <v/>
      </c>
    </row>
    <row r="2048" hidden="1" outlineLevel="2">
      <c r="A2048" s="14" t="inlineStr">
        <is>
          <t>ntx</t>
        </is>
      </c>
      <c r="B2048" s="14" t="inlineStr">
        <is>
          <t>die</t>
        </is>
      </c>
      <c r="C2048" s="14" t="inlineStr">
        <is>
          <t>oen</t>
        </is>
      </c>
      <c r="D2048" s="37">
        <f>INDEX(Inputs!$L$5:$L$132,MATCH($B2048&amp;"|"&amp;$C2048,Inputs!$A$5:$A$132,0))</f>
        <v/>
      </c>
      <c r="E2048" s="37">
        <f>INDEX(Inputs!$I$5:$I$132,MATCH($B2048&amp;"|"&amp;$C2048,Inputs!$A$5:$A$132,0))</f>
        <v/>
      </c>
      <c r="F2048" s="36" t="n"/>
      <c r="G2048" s="36" t="n"/>
      <c r="H2048" s="14">
        <f>INDEX(Variables!$B$5:$B$205,MATCH($A2048,Variables!$A$5:$A$205,0))&amp;IF($C2048="",""," | "&amp;INDEX(Mapping!$B$5:$B$26,MATCH($C2048,Mapping!$A$5:$A$26,0))&amp;" | "&amp;INDEX(Mapping!$B$30:$B$46,MATCH($B2048,Mapping!$A$30:$A$46,0)))</f>
        <v/>
      </c>
      <c r="I2048" s="14">
        <f>INDEX(Variables!$C$5:$C$205,MATCH($A2048,Variables!$A$5:$A$205,0))</f>
        <v/>
      </c>
      <c r="J2048" s="14">
        <f>INDEX(Variables!$E$5:$E$205,MATCH($A2048,Variables!$A$5:$A$205,0))</f>
        <v/>
      </c>
      <c r="K2048" s="11">
        <f>LOWER(Settings!$C$4)&amp;".mit."&amp;$A2048&amp;IF($C2048="","","."&amp;$C2048&amp;"."&amp;$B2048)&amp;IF(INDEX(Variables!$D$5:$D$205,MATCH($A2048,Variables!$A$5:$A$205,0))="","","."&amp;INDEX(Variables!$D$5:$D$205,MATCH($A2048,Variables!$A$5:$A$205,0)))&amp;"."&amp;K$5</f>
        <v/>
      </c>
      <c r="L2048" s="38">
        <f>INDEX(L$78:L$91,$D2048)/$E2048</f>
        <v/>
      </c>
      <c r="M2048" s="37">
        <f>INDEX(M$78:M$91,$D2048)/$E2048</f>
        <v/>
      </c>
      <c r="N2048" s="37">
        <f>INDEX(N$78:N$91,$D2048)/$E2048</f>
        <v/>
      </c>
      <c r="O2048" s="37">
        <f>INDEX(O$78:O$91,$D2048)/$E2048</f>
        <v/>
      </c>
      <c r="P2048" s="37">
        <f>INDEX(P$78:P$91,$D2048)/$E2048</f>
        <v/>
      </c>
      <c r="Q2048" s="37">
        <f>INDEX(Q$78:Q$91,$D2048)/$E2048</f>
        <v/>
      </c>
      <c r="R2048" s="37">
        <f>INDEX(R$78:R$91,$D2048)/$E2048</f>
        <v/>
      </c>
      <c r="S2048" s="37">
        <f>INDEX(S$78:S$91,$D2048)/$E2048</f>
        <v/>
      </c>
      <c r="T2048" s="37">
        <f>INDEX(T$78:T$91,$D2048)/$E2048</f>
        <v/>
      </c>
      <c r="U2048" s="37">
        <f>INDEX(U$78:U$91,$D2048)/$E2048</f>
        <v/>
      </c>
      <c r="V2048" s="37">
        <f>INDEX(V$78:V$91,$D2048)/$E2048</f>
        <v/>
      </c>
      <c r="W2048" s="37">
        <f>INDEX(W$78:W$91,$D2048)/$E2048</f>
        <v/>
      </c>
      <c r="X2048" s="37">
        <f>INDEX(X$78:X$91,$D2048)/$E2048</f>
        <v/>
      </c>
      <c r="Y2048" s="37">
        <f>INDEX(Y$78:Y$91,$D2048)/$E2048</f>
        <v/>
      </c>
      <c r="Z2048" s="37">
        <f>INDEX(Z$78:Z$91,$D2048)/$E2048</f>
        <v/>
      </c>
      <c r="AA2048" s="37">
        <f>INDEX(AA$78:AA$91,$D2048)/$E2048</f>
        <v/>
      </c>
      <c r="AB2048" s="37">
        <f>INDEX(AB$78:AB$91,$D2048)/$E2048</f>
        <v/>
      </c>
      <c r="AC2048" s="37">
        <f>INDEX(AC$78:AC$91,$D2048)/$E2048</f>
        <v/>
      </c>
      <c r="AD2048" s="40">
        <f>NEWEXCISE(INDEX(AD$78:AD$91,$D2048),$E2048)</f>
        <v/>
      </c>
      <c r="AF2048" s="11">
        <f>LOWER(Settings!$C$4)&amp;".mit."&amp;$A2048&amp;IF($C2048="","","."&amp;$C2048&amp;"."&amp;$B2048)&amp;IF(INDEX(Variables!$D$5:$D$205,MATCH($A2048,Variables!$A$5:$A$205,0))="","","."&amp;INDEX(Variables!$D$5:$D$205,MATCH($A2048,Variables!$A$5:$A$205,0)))&amp;"."&amp;AF$5</f>
        <v/>
      </c>
      <c r="AG2048" s="38">
        <f>INDEX(AG$78:AG$91,$D2048)/$E2048</f>
        <v/>
      </c>
      <c r="AH2048" s="37">
        <f>INDEX(AH$78:AH$91,$D2048)/$E2048</f>
        <v/>
      </c>
      <c r="AI2048" s="37">
        <f>INDEX(AI$78:AI$91,$D2048)/$E2048</f>
        <v/>
      </c>
      <c r="AJ2048" s="37">
        <f>INDEX(AJ$78:AJ$91,$D2048)/$E2048</f>
        <v/>
      </c>
      <c r="AK2048" s="37">
        <f>INDEX(AK$78:AK$91,$D2048)/$E2048</f>
        <v/>
      </c>
      <c r="AL2048" s="37">
        <f>INDEX(AL$78:AL$91,$D2048)/$E2048</f>
        <v/>
      </c>
      <c r="AM2048" s="37">
        <f>INDEX(AM$78:AM$91,$D2048)/$E2048</f>
        <v/>
      </c>
      <c r="AN2048" s="37">
        <f>INDEX(AN$78:AN$91,$D2048)/$E2048</f>
        <v/>
      </c>
      <c r="AO2048" s="37">
        <f>INDEX(AO$78:AO$91,$D2048)/$E2048</f>
        <v/>
      </c>
      <c r="AP2048" s="37">
        <f>INDEX(AP$78:AP$91,$D2048)/$E2048</f>
        <v/>
      </c>
      <c r="AQ2048" s="37">
        <f>INDEX(AQ$78:AQ$91,$D2048)/$E2048</f>
        <v/>
      </c>
      <c r="AR2048" s="37">
        <f>INDEX(AR$78:AR$91,$D2048)/$E2048</f>
        <v/>
      </c>
      <c r="AS2048" s="37">
        <f>INDEX(AS$78:AS$91,$D2048)/$E2048</f>
        <v/>
      </c>
      <c r="AT2048" s="37">
        <f>INDEX(AT$78:AT$91,$D2048)/$E2048</f>
        <v/>
      </c>
      <c r="AU2048" s="37">
        <f>INDEX(AU$78:AU$91,$D2048)/$E2048</f>
        <v/>
      </c>
      <c r="AV2048" s="37">
        <f>INDEX(AV$78:AV$91,$D2048)/$E2048</f>
        <v/>
      </c>
      <c r="AW2048" s="37">
        <f>INDEX(AW$78:AW$91,$D2048)/$E2048</f>
        <v/>
      </c>
      <c r="AX2048" s="37">
        <f>INDEX(AX$78:AX$91,$D2048)/$E2048</f>
        <v/>
      </c>
      <c r="AY2048" s="40">
        <f>NEWEXCISE(INDEX(AY$78:AY$91,$D2048),$E2048)</f>
        <v/>
      </c>
    </row>
    <row r="2049" hidden="1" outlineLevel="2">
      <c r="A2049" s="14" t="inlineStr">
        <is>
          <t>ntx</t>
        </is>
      </c>
      <c r="B2049" s="14" t="inlineStr">
        <is>
          <t>lpg</t>
        </is>
      </c>
      <c r="C2049" s="14" t="inlineStr">
        <is>
          <t>oen</t>
        </is>
      </c>
      <c r="D2049" s="37">
        <f>INDEX(Inputs!$L$5:$L$132,MATCH($B2049&amp;"|"&amp;$C2049,Inputs!$A$5:$A$132,0))</f>
        <v/>
      </c>
      <c r="E2049" s="37">
        <f>INDEX(Inputs!$I$5:$I$132,MATCH($B2049&amp;"|"&amp;$C2049,Inputs!$A$5:$A$132,0))</f>
        <v/>
      </c>
      <c r="F2049" s="36" t="n"/>
      <c r="G2049" s="36" t="n"/>
      <c r="H2049" s="14">
        <f>INDEX(Variables!$B$5:$B$205,MATCH($A2049,Variables!$A$5:$A$205,0))&amp;IF($C2049="",""," | "&amp;INDEX(Mapping!$B$5:$B$26,MATCH($C2049,Mapping!$A$5:$A$26,0))&amp;" | "&amp;INDEX(Mapping!$B$30:$B$46,MATCH($B2049,Mapping!$A$30:$A$46,0)))</f>
        <v/>
      </c>
      <c r="I2049" s="14">
        <f>INDEX(Variables!$C$5:$C$205,MATCH($A2049,Variables!$A$5:$A$205,0))</f>
        <v/>
      </c>
      <c r="J2049" s="14">
        <f>INDEX(Variables!$E$5:$E$205,MATCH($A2049,Variables!$A$5:$A$205,0))</f>
        <v/>
      </c>
      <c r="K2049" s="11">
        <f>LOWER(Settings!$C$4)&amp;".mit."&amp;$A2049&amp;IF($C2049="","","."&amp;$C2049&amp;"."&amp;$B2049)&amp;IF(INDEX(Variables!$D$5:$D$205,MATCH($A2049,Variables!$A$5:$A$205,0))="","","."&amp;INDEX(Variables!$D$5:$D$205,MATCH($A2049,Variables!$A$5:$A$205,0)))&amp;"."&amp;K$5</f>
        <v/>
      </c>
      <c r="L2049" s="38">
        <f>INDEX(L$78:L$91,$D2049)/$E2049</f>
        <v/>
      </c>
      <c r="M2049" s="37">
        <f>INDEX(M$78:M$91,$D2049)/$E2049</f>
        <v/>
      </c>
      <c r="N2049" s="37">
        <f>INDEX(N$78:N$91,$D2049)/$E2049</f>
        <v/>
      </c>
      <c r="O2049" s="37">
        <f>INDEX(O$78:O$91,$D2049)/$E2049</f>
        <v/>
      </c>
      <c r="P2049" s="37">
        <f>INDEX(P$78:P$91,$D2049)/$E2049</f>
        <v/>
      </c>
      <c r="Q2049" s="37">
        <f>INDEX(Q$78:Q$91,$D2049)/$E2049</f>
        <v/>
      </c>
      <c r="R2049" s="37">
        <f>INDEX(R$78:R$91,$D2049)/$E2049</f>
        <v/>
      </c>
      <c r="S2049" s="37">
        <f>INDEX(S$78:S$91,$D2049)/$E2049</f>
        <v/>
      </c>
      <c r="T2049" s="37">
        <f>INDEX(T$78:T$91,$D2049)/$E2049</f>
        <v/>
      </c>
      <c r="U2049" s="37">
        <f>INDEX(U$78:U$91,$D2049)/$E2049</f>
        <v/>
      </c>
      <c r="V2049" s="37">
        <f>INDEX(V$78:V$91,$D2049)/$E2049</f>
        <v/>
      </c>
      <c r="W2049" s="37">
        <f>INDEX(W$78:W$91,$D2049)/$E2049</f>
        <v/>
      </c>
      <c r="X2049" s="37">
        <f>INDEX(X$78:X$91,$D2049)/$E2049</f>
        <v/>
      </c>
      <c r="Y2049" s="37">
        <f>INDEX(Y$78:Y$91,$D2049)/$E2049</f>
        <v/>
      </c>
      <c r="Z2049" s="37">
        <f>INDEX(Z$78:Z$91,$D2049)/$E2049</f>
        <v/>
      </c>
      <c r="AA2049" s="37">
        <f>INDEX(AA$78:AA$91,$D2049)/$E2049</f>
        <v/>
      </c>
      <c r="AB2049" s="37">
        <f>INDEX(AB$78:AB$91,$D2049)/$E2049</f>
        <v/>
      </c>
      <c r="AC2049" s="37">
        <f>INDEX(AC$78:AC$91,$D2049)/$E2049</f>
        <v/>
      </c>
      <c r="AD2049" s="40">
        <f>NEWEXCISE(INDEX(AD$78:AD$91,$D2049),$E2049)</f>
        <v/>
      </c>
      <c r="AF2049" s="11">
        <f>LOWER(Settings!$C$4)&amp;".mit."&amp;$A2049&amp;IF($C2049="","","."&amp;$C2049&amp;"."&amp;$B2049)&amp;IF(INDEX(Variables!$D$5:$D$205,MATCH($A2049,Variables!$A$5:$A$205,0))="","","."&amp;INDEX(Variables!$D$5:$D$205,MATCH($A2049,Variables!$A$5:$A$205,0)))&amp;"."&amp;AF$5</f>
        <v/>
      </c>
      <c r="AG2049" s="38">
        <f>INDEX(AG$78:AG$91,$D2049)/$E2049</f>
        <v/>
      </c>
      <c r="AH2049" s="37">
        <f>INDEX(AH$78:AH$91,$D2049)/$E2049</f>
        <v/>
      </c>
      <c r="AI2049" s="37">
        <f>INDEX(AI$78:AI$91,$D2049)/$E2049</f>
        <v/>
      </c>
      <c r="AJ2049" s="37">
        <f>INDEX(AJ$78:AJ$91,$D2049)/$E2049</f>
        <v/>
      </c>
      <c r="AK2049" s="37">
        <f>INDEX(AK$78:AK$91,$D2049)/$E2049</f>
        <v/>
      </c>
      <c r="AL2049" s="37">
        <f>INDEX(AL$78:AL$91,$D2049)/$E2049</f>
        <v/>
      </c>
      <c r="AM2049" s="37">
        <f>INDEX(AM$78:AM$91,$D2049)/$E2049</f>
        <v/>
      </c>
      <c r="AN2049" s="37">
        <f>INDEX(AN$78:AN$91,$D2049)/$E2049</f>
        <v/>
      </c>
      <c r="AO2049" s="37">
        <f>INDEX(AO$78:AO$91,$D2049)/$E2049</f>
        <v/>
      </c>
      <c r="AP2049" s="37">
        <f>INDEX(AP$78:AP$91,$D2049)/$E2049</f>
        <v/>
      </c>
      <c r="AQ2049" s="37">
        <f>INDEX(AQ$78:AQ$91,$D2049)/$E2049</f>
        <v/>
      </c>
      <c r="AR2049" s="37">
        <f>INDEX(AR$78:AR$91,$D2049)/$E2049</f>
        <v/>
      </c>
      <c r="AS2049" s="37">
        <f>INDEX(AS$78:AS$91,$D2049)/$E2049</f>
        <v/>
      </c>
      <c r="AT2049" s="37">
        <f>INDEX(AT$78:AT$91,$D2049)/$E2049</f>
        <v/>
      </c>
      <c r="AU2049" s="37">
        <f>INDEX(AU$78:AU$91,$D2049)/$E2049</f>
        <v/>
      </c>
      <c r="AV2049" s="37">
        <f>INDEX(AV$78:AV$91,$D2049)/$E2049</f>
        <v/>
      </c>
      <c r="AW2049" s="37">
        <f>INDEX(AW$78:AW$91,$D2049)/$E2049</f>
        <v/>
      </c>
      <c r="AX2049" s="37">
        <f>INDEX(AX$78:AX$91,$D2049)/$E2049</f>
        <v/>
      </c>
      <c r="AY2049" s="40">
        <f>NEWEXCISE(INDEX(AY$78:AY$91,$D2049),$E2049)</f>
        <v/>
      </c>
    </row>
    <row r="2050" hidden="1" outlineLevel="2">
      <c r="A2050" s="14" t="inlineStr">
        <is>
          <t>ntx</t>
        </is>
      </c>
      <c r="B2050" s="14" t="inlineStr">
        <is>
          <t>ker</t>
        </is>
      </c>
      <c r="C2050" s="14" t="inlineStr">
        <is>
          <t>oen</t>
        </is>
      </c>
      <c r="D2050" s="37">
        <f>INDEX(Inputs!$L$5:$L$132,MATCH($B2050&amp;"|"&amp;$C2050,Inputs!$A$5:$A$132,0))</f>
        <v/>
      </c>
      <c r="E2050" s="37">
        <f>INDEX(Inputs!$I$5:$I$132,MATCH($B2050&amp;"|"&amp;$C2050,Inputs!$A$5:$A$132,0))</f>
        <v/>
      </c>
      <c r="F2050" s="36" t="n"/>
      <c r="G2050" s="36" t="n"/>
      <c r="H2050" s="14">
        <f>INDEX(Variables!$B$5:$B$205,MATCH($A2050,Variables!$A$5:$A$205,0))&amp;IF($C2050="",""," | "&amp;INDEX(Mapping!$B$5:$B$26,MATCH($C2050,Mapping!$A$5:$A$26,0))&amp;" | "&amp;INDEX(Mapping!$B$30:$B$46,MATCH($B2050,Mapping!$A$30:$A$46,0)))</f>
        <v/>
      </c>
      <c r="I2050" s="14">
        <f>INDEX(Variables!$C$5:$C$205,MATCH($A2050,Variables!$A$5:$A$205,0))</f>
        <v/>
      </c>
      <c r="J2050" s="14">
        <f>INDEX(Variables!$E$5:$E$205,MATCH($A2050,Variables!$A$5:$A$205,0))</f>
        <v/>
      </c>
      <c r="K2050" s="11">
        <f>LOWER(Settings!$C$4)&amp;".mit."&amp;$A2050&amp;IF($C2050="","","."&amp;$C2050&amp;"."&amp;$B2050)&amp;IF(INDEX(Variables!$D$5:$D$205,MATCH($A2050,Variables!$A$5:$A$205,0))="","","."&amp;INDEX(Variables!$D$5:$D$205,MATCH($A2050,Variables!$A$5:$A$205,0)))&amp;"."&amp;K$5</f>
        <v/>
      </c>
      <c r="L2050" s="38">
        <f>INDEX(L$78:L$91,$D2050)/$E2050</f>
        <v/>
      </c>
      <c r="M2050" s="37">
        <f>INDEX(M$78:M$91,$D2050)/$E2050</f>
        <v/>
      </c>
      <c r="N2050" s="37">
        <f>INDEX(N$78:N$91,$D2050)/$E2050</f>
        <v/>
      </c>
      <c r="O2050" s="37">
        <f>INDEX(O$78:O$91,$D2050)/$E2050</f>
        <v/>
      </c>
      <c r="P2050" s="37">
        <f>INDEX(P$78:P$91,$D2050)/$E2050</f>
        <v/>
      </c>
      <c r="Q2050" s="37">
        <f>INDEX(Q$78:Q$91,$D2050)/$E2050</f>
        <v/>
      </c>
      <c r="R2050" s="37">
        <f>INDEX(R$78:R$91,$D2050)/$E2050</f>
        <v/>
      </c>
      <c r="S2050" s="37">
        <f>INDEX(S$78:S$91,$D2050)/$E2050</f>
        <v/>
      </c>
      <c r="T2050" s="37">
        <f>INDEX(T$78:T$91,$D2050)/$E2050</f>
        <v/>
      </c>
      <c r="U2050" s="37">
        <f>INDEX(U$78:U$91,$D2050)/$E2050</f>
        <v/>
      </c>
      <c r="V2050" s="37">
        <f>INDEX(V$78:V$91,$D2050)/$E2050</f>
        <v/>
      </c>
      <c r="W2050" s="37">
        <f>INDEX(W$78:W$91,$D2050)/$E2050</f>
        <v/>
      </c>
      <c r="X2050" s="37">
        <f>INDEX(X$78:X$91,$D2050)/$E2050</f>
        <v/>
      </c>
      <c r="Y2050" s="37">
        <f>INDEX(Y$78:Y$91,$D2050)/$E2050</f>
        <v/>
      </c>
      <c r="Z2050" s="37">
        <f>INDEX(Z$78:Z$91,$D2050)/$E2050</f>
        <v/>
      </c>
      <c r="AA2050" s="37">
        <f>INDEX(AA$78:AA$91,$D2050)/$E2050</f>
        <v/>
      </c>
      <c r="AB2050" s="37">
        <f>INDEX(AB$78:AB$91,$D2050)/$E2050</f>
        <v/>
      </c>
      <c r="AC2050" s="37">
        <f>INDEX(AC$78:AC$91,$D2050)/$E2050</f>
        <v/>
      </c>
      <c r="AD2050" s="40">
        <f>NEWEXCISE(INDEX(AD$78:AD$91,$D2050),$E2050)</f>
        <v/>
      </c>
      <c r="AF2050" s="11">
        <f>LOWER(Settings!$C$4)&amp;".mit."&amp;$A2050&amp;IF($C2050="","","."&amp;$C2050&amp;"."&amp;$B2050)&amp;IF(INDEX(Variables!$D$5:$D$205,MATCH($A2050,Variables!$A$5:$A$205,0))="","","."&amp;INDEX(Variables!$D$5:$D$205,MATCH($A2050,Variables!$A$5:$A$205,0)))&amp;"."&amp;AF$5</f>
        <v/>
      </c>
      <c r="AG2050" s="38">
        <f>INDEX(AG$78:AG$91,$D2050)/$E2050</f>
        <v/>
      </c>
      <c r="AH2050" s="37">
        <f>INDEX(AH$78:AH$91,$D2050)/$E2050</f>
        <v/>
      </c>
      <c r="AI2050" s="37">
        <f>INDEX(AI$78:AI$91,$D2050)/$E2050</f>
        <v/>
      </c>
      <c r="AJ2050" s="37">
        <f>INDEX(AJ$78:AJ$91,$D2050)/$E2050</f>
        <v/>
      </c>
      <c r="AK2050" s="37">
        <f>INDEX(AK$78:AK$91,$D2050)/$E2050</f>
        <v/>
      </c>
      <c r="AL2050" s="37">
        <f>INDEX(AL$78:AL$91,$D2050)/$E2050</f>
        <v/>
      </c>
      <c r="AM2050" s="37">
        <f>INDEX(AM$78:AM$91,$D2050)/$E2050</f>
        <v/>
      </c>
      <c r="AN2050" s="37">
        <f>INDEX(AN$78:AN$91,$D2050)/$E2050</f>
        <v/>
      </c>
      <c r="AO2050" s="37">
        <f>INDEX(AO$78:AO$91,$D2050)/$E2050</f>
        <v/>
      </c>
      <c r="AP2050" s="37">
        <f>INDEX(AP$78:AP$91,$D2050)/$E2050</f>
        <v/>
      </c>
      <c r="AQ2050" s="37">
        <f>INDEX(AQ$78:AQ$91,$D2050)/$E2050</f>
        <v/>
      </c>
      <c r="AR2050" s="37">
        <f>INDEX(AR$78:AR$91,$D2050)/$E2050</f>
        <v/>
      </c>
      <c r="AS2050" s="37">
        <f>INDEX(AS$78:AS$91,$D2050)/$E2050</f>
        <v/>
      </c>
      <c r="AT2050" s="37">
        <f>INDEX(AT$78:AT$91,$D2050)/$E2050</f>
        <v/>
      </c>
      <c r="AU2050" s="37">
        <f>INDEX(AU$78:AU$91,$D2050)/$E2050</f>
        <v/>
      </c>
      <c r="AV2050" s="37">
        <f>INDEX(AV$78:AV$91,$D2050)/$E2050</f>
        <v/>
      </c>
      <c r="AW2050" s="37">
        <f>INDEX(AW$78:AW$91,$D2050)/$E2050</f>
        <v/>
      </c>
      <c r="AX2050" s="37">
        <f>INDEX(AX$78:AX$91,$D2050)/$E2050</f>
        <v/>
      </c>
      <c r="AY2050" s="40">
        <f>NEWEXCISE(INDEX(AY$78:AY$91,$D2050),$E2050)</f>
        <v/>
      </c>
    </row>
    <row r="2051" hidden="1" outlineLevel="2">
      <c r="A2051" s="14" t="inlineStr">
        <is>
          <t>ntx</t>
        </is>
      </c>
      <c r="B2051" s="14" t="inlineStr">
        <is>
          <t>oop</t>
        </is>
      </c>
      <c r="C2051" s="14" t="inlineStr">
        <is>
          <t>oen</t>
        </is>
      </c>
      <c r="D2051" s="37">
        <f>INDEX(Inputs!$L$5:$L$132,MATCH($B2051&amp;"|"&amp;$C2051,Inputs!$A$5:$A$132,0))</f>
        <v/>
      </c>
      <c r="E2051" s="37">
        <f>INDEX(Inputs!$I$5:$I$132,MATCH($B2051&amp;"|"&amp;$C2051,Inputs!$A$5:$A$132,0))</f>
        <v/>
      </c>
      <c r="F2051" s="36" t="n"/>
      <c r="G2051" s="36" t="n"/>
      <c r="H2051" s="14">
        <f>INDEX(Variables!$B$5:$B$205,MATCH($A2051,Variables!$A$5:$A$205,0))&amp;IF($C2051="",""," | "&amp;INDEX(Mapping!$B$5:$B$26,MATCH($C2051,Mapping!$A$5:$A$26,0))&amp;" | "&amp;INDEX(Mapping!$B$30:$B$46,MATCH($B2051,Mapping!$A$30:$A$46,0)))</f>
        <v/>
      </c>
      <c r="I2051" s="14">
        <f>INDEX(Variables!$C$5:$C$205,MATCH($A2051,Variables!$A$5:$A$205,0))</f>
        <v/>
      </c>
      <c r="J2051" s="14">
        <f>INDEX(Variables!$E$5:$E$205,MATCH($A2051,Variables!$A$5:$A$205,0))</f>
        <v/>
      </c>
      <c r="K2051" s="11">
        <f>LOWER(Settings!$C$4)&amp;".mit."&amp;$A2051&amp;IF($C2051="","","."&amp;$C2051&amp;"."&amp;$B2051)&amp;IF(INDEX(Variables!$D$5:$D$205,MATCH($A2051,Variables!$A$5:$A$205,0))="","","."&amp;INDEX(Variables!$D$5:$D$205,MATCH($A2051,Variables!$A$5:$A$205,0)))&amp;"."&amp;K$5</f>
        <v/>
      </c>
      <c r="L2051" s="38">
        <f>INDEX(L$78:L$91,$D2051)/$E2051</f>
        <v/>
      </c>
      <c r="M2051" s="37">
        <f>INDEX(M$78:M$91,$D2051)/$E2051</f>
        <v/>
      </c>
      <c r="N2051" s="37">
        <f>INDEX(N$78:N$91,$D2051)/$E2051</f>
        <v/>
      </c>
      <c r="O2051" s="37">
        <f>INDEX(O$78:O$91,$D2051)/$E2051</f>
        <v/>
      </c>
      <c r="P2051" s="37">
        <f>INDEX(P$78:P$91,$D2051)/$E2051</f>
        <v/>
      </c>
      <c r="Q2051" s="37">
        <f>INDEX(Q$78:Q$91,$D2051)/$E2051</f>
        <v/>
      </c>
      <c r="R2051" s="37">
        <f>INDEX(R$78:R$91,$D2051)/$E2051</f>
        <v/>
      </c>
      <c r="S2051" s="37">
        <f>INDEX(S$78:S$91,$D2051)/$E2051</f>
        <v/>
      </c>
      <c r="T2051" s="37">
        <f>INDEX(T$78:T$91,$D2051)/$E2051</f>
        <v/>
      </c>
      <c r="U2051" s="37">
        <f>INDEX(U$78:U$91,$D2051)/$E2051</f>
        <v/>
      </c>
      <c r="V2051" s="37">
        <f>INDEX(V$78:V$91,$D2051)/$E2051</f>
        <v/>
      </c>
      <c r="W2051" s="37">
        <f>INDEX(W$78:W$91,$D2051)/$E2051</f>
        <v/>
      </c>
      <c r="X2051" s="37">
        <f>INDEX(X$78:X$91,$D2051)/$E2051</f>
        <v/>
      </c>
      <c r="Y2051" s="37">
        <f>INDEX(Y$78:Y$91,$D2051)/$E2051</f>
        <v/>
      </c>
      <c r="Z2051" s="37">
        <f>INDEX(Z$78:Z$91,$D2051)/$E2051</f>
        <v/>
      </c>
      <c r="AA2051" s="37">
        <f>INDEX(AA$78:AA$91,$D2051)/$E2051</f>
        <v/>
      </c>
      <c r="AB2051" s="37">
        <f>INDEX(AB$78:AB$91,$D2051)/$E2051</f>
        <v/>
      </c>
      <c r="AC2051" s="37">
        <f>INDEX(AC$78:AC$91,$D2051)/$E2051</f>
        <v/>
      </c>
      <c r="AD2051" s="40">
        <f>NEWEXCISE(INDEX(AD$78:AD$91,$D2051),$E2051)</f>
        <v/>
      </c>
      <c r="AF2051" s="11">
        <f>LOWER(Settings!$C$4)&amp;".mit."&amp;$A2051&amp;IF($C2051="","","."&amp;$C2051&amp;"."&amp;$B2051)&amp;IF(INDEX(Variables!$D$5:$D$205,MATCH($A2051,Variables!$A$5:$A$205,0))="","","."&amp;INDEX(Variables!$D$5:$D$205,MATCH($A2051,Variables!$A$5:$A$205,0)))&amp;"."&amp;AF$5</f>
        <v/>
      </c>
      <c r="AG2051" s="38">
        <f>INDEX(AG$78:AG$91,$D2051)/$E2051</f>
        <v/>
      </c>
      <c r="AH2051" s="37">
        <f>INDEX(AH$78:AH$91,$D2051)/$E2051</f>
        <v/>
      </c>
      <c r="AI2051" s="37">
        <f>INDEX(AI$78:AI$91,$D2051)/$E2051</f>
        <v/>
      </c>
      <c r="AJ2051" s="37">
        <f>INDEX(AJ$78:AJ$91,$D2051)/$E2051</f>
        <v/>
      </c>
      <c r="AK2051" s="37">
        <f>INDEX(AK$78:AK$91,$D2051)/$E2051</f>
        <v/>
      </c>
      <c r="AL2051" s="37">
        <f>INDEX(AL$78:AL$91,$D2051)/$E2051</f>
        <v/>
      </c>
      <c r="AM2051" s="37">
        <f>INDEX(AM$78:AM$91,$D2051)/$E2051</f>
        <v/>
      </c>
      <c r="AN2051" s="37">
        <f>INDEX(AN$78:AN$91,$D2051)/$E2051</f>
        <v/>
      </c>
      <c r="AO2051" s="37">
        <f>INDEX(AO$78:AO$91,$D2051)/$E2051</f>
        <v/>
      </c>
      <c r="AP2051" s="37">
        <f>INDEX(AP$78:AP$91,$D2051)/$E2051</f>
        <v/>
      </c>
      <c r="AQ2051" s="37">
        <f>INDEX(AQ$78:AQ$91,$D2051)/$E2051</f>
        <v/>
      </c>
      <c r="AR2051" s="37">
        <f>INDEX(AR$78:AR$91,$D2051)/$E2051</f>
        <v/>
      </c>
      <c r="AS2051" s="37">
        <f>INDEX(AS$78:AS$91,$D2051)/$E2051</f>
        <v/>
      </c>
      <c r="AT2051" s="37">
        <f>INDEX(AT$78:AT$91,$D2051)/$E2051</f>
        <v/>
      </c>
      <c r="AU2051" s="37">
        <f>INDEX(AU$78:AU$91,$D2051)/$E2051</f>
        <v/>
      </c>
      <c r="AV2051" s="37">
        <f>INDEX(AV$78:AV$91,$D2051)/$E2051</f>
        <v/>
      </c>
      <c r="AW2051" s="37">
        <f>INDEX(AW$78:AW$91,$D2051)/$E2051</f>
        <v/>
      </c>
      <c r="AX2051" s="37">
        <f>INDEX(AX$78:AX$91,$D2051)/$E2051</f>
        <v/>
      </c>
      <c r="AY2051" s="40">
        <f>NEWEXCISE(INDEX(AY$78:AY$91,$D2051),$E2051)</f>
        <v/>
      </c>
    </row>
    <row r="2052" hidden="1" outlineLevel="2">
      <c r="A2052" s="14" t="inlineStr">
        <is>
          <t>ntx</t>
        </is>
      </c>
      <c r="B2052" s="14" t="inlineStr">
        <is>
          <t>bio</t>
        </is>
      </c>
      <c r="C2052" s="14" t="inlineStr">
        <is>
          <t>oen</t>
        </is>
      </c>
      <c r="D2052" s="37">
        <f>INDEX(Inputs!$L$5:$L$132,MATCH($B2052&amp;"|"&amp;$C2052,Inputs!$A$5:$A$132,0))</f>
        <v/>
      </c>
      <c r="E2052" s="37">
        <f>INDEX(Inputs!$I$5:$I$132,MATCH($B2052&amp;"|"&amp;$C2052,Inputs!$A$5:$A$132,0))</f>
        <v/>
      </c>
      <c r="F2052" s="36" t="n"/>
      <c r="G2052" s="36" t="n"/>
      <c r="H2052" s="14">
        <f>INDEX(Variables!$B$5:$B$205,MATCH($A2052,Variables!$A$5:$A$205,0))&amp;IF($C2052="",""," | "&amp;INDEX(Mapping!$B$5:$B$26,MATCH($C2052,Mapping!$A$5:$A$26,0))&amp;" | "&amp;INDEX(Mapping!$B$30:$B$46,MATCH($B2052,Mapping!$A$30:$A$46,0)))</f>
        <v/>
      </c>
      <c r="I2052" s="14">
        <f>INDEX(Variables!$C$5:$C$205,MATCH($A2052,Variables!$A$5:$A$205,0))</f>
        <v/>
      </c>
      <c r="J2052" s="14">
        <f>INDEX(Variables!$E$5:$E$205,MATCH($A2052,Variables!$A$5:$A$205,0))</f>
        <v/>
      </c>
      <c r="K2052" s="11">
        <f>LOWER(Settings!$C$4)&amp;".mit."&amp;$A2052&amp;IF($C2052="","","."&amp;$C2052&amp;"."&amp;$B2052)&amp;IF(INDEX(Variables!$D$5:$D$205,MATCH($A2052,Variables!$A$5:$A$205,0))="","","."&amp;INDEX(Variables!$D$5:$D$205,MATCH($A2052,Variables!$A$5:$A$205,0)))&amp;"."&amp;K$5</f>
        <v/>
      </c>
      <c r="L2052" s="38">
        <f>INDEX(L$78:L$91,$D2052)/$E2052</f>
        <v/>
      </c>
      <c r="M2052" s="37">
        <f>INDEX(M$78:M$91,$D2052)/$E2052</f>
        <v/>
      </c>
      <c r="N2052" s="37">
        <f>INDEX(N$78:N$91,$D2052)/$E2052</f>
        <v/>
      </c>
      <c r="O2052" s="37">
        <f>INDEX(O$78:O$91,$D2052)/$E2052</f>
        <v/>
      </c>
      <c r="P2052" s="37">
        <f>INDEX(P$78:P$91,$D2052)/$E2052</f>
        <v/>
      </c>
      <c r="Q2052" s="37">
        <f>INDEX(Q$78:Q$91,$D2052)/$E2052</f>
        <v/>
      </c>
      <c r="R2052" s="37">
        <f>INDEX(R$78:R$91,$D2052)/$E2052</f>
        <v/>
      </c>
      <c r="S2052" s="37">
        <f>INDEX(S$78:S$91,$D2052)/$E2052</f>
        <v/>
      </c>
      <c r="T2052" s="37">
        <f>INDEX(T$78:T$91,$D2052)/$E2052</f>
        <v/>
      </c>
      <c r="U2052" s="37">
        <f>INDEX(U$78:U$91,$D2052)/$E2052</f>
        <v/>
      </c>
      <c r="V2052" s="37">
        <f>INDEX(V$78:V$91,$D2052)/$E2052</f>
        <v/>
      </c>
      <c r="W2052" s="37">
        <f>INDEX(W$78:W$91,$D2052)/$E2052</f>
        <v/>
      </c>
      <c r="X2052" s="37">
        <f>INDEX(X$78:X$91,$D2052)/$E2052</f>
        <v/>
      </c>
      <c r="Y2052" s="37">
        <f>INDEX(Y$78:Y$91,$D2052)/$E2052</f>
        <v/>
      </c>
      <c r="Z2052" s="37">
        <f>INDEX(Z$78:Z$91,$D2052)/$E2052</f>
        <v/>
      </c>
      <c r="AA2052" s="37">
        <f>INDEX(AA$78:AA$91,$D2052)/$E2052</f>
        <v/>
      </c>
      <c r="AB2052" s="37">
        <f>INDEX(AB$78:AB$91,$D2052)/$E2052</f>
        <v/>
      </c>
      <c r="AC2052" s="37">
        <f>INDEX(AC$78:AC$91,$D2052)/$E2052</f>
        <v/>
      </c>
      <c r="AD2052" s="40">
        <f>NEWEXCISE(INDEX(AD$78:AD$91,$D2052),$E2052)</f>
        <v/>
      </c>
      <c r="AF2052" s="11">
        <f>LOWER(Settings!$C$4)&amp;".mit."&amp;$A2052&amp;IF($C2052="","","."&amp;$C2052&amp;"."&amp;$B2052)&amp;IF(INDEX(Variables!$D$5:$D$205,MATCH($A2052,Variables!$A$5:$A$205,0))="","","."&amp;INDEX(Variables!$D$5:$D$205,MATCH($A2052,Variables!$A$5:$A$205,0)))&amp;"."&amp;AF$5</f>
        <v/>
      </c>
      <c r="AG2052" s="38">
        <f>INDEX(AG$78:AG$91,$D2052)/$E2052</f>
        <v/>
      </c>
      <c r="AH2052" s="37">
        <f>INDEX(AH$78:AH$91,$D2052)/$E2052</f>
        <v/>
      </c>
      <c r="AI2052" s="37">
        <f>INDEX(AI$78:AI$91,$D2052)/$E2052</f>
        <v/>
      </c>
      <c r="AJ2052" s="37">
        <f>INDEX(AJ$78:AJ$91,$D2052)/$E2052</f>
        <v/>
      </c>
      <c r="AK2052" s="37">
        <f>INDEX(AK$78:AK$91,$D2052)/$E2052</f>
        <v/>
      </c>
      <c r="AL2052" s="37">
        <f>INDEX(AL$78:AL$91,$D2052)/$E2052</f>
        <v/>
      </c>
      <c r="AM2052" s="37">
        <f>INDEX(AM$78:AM$91,$D2052)/$E2052</f>
        <v/>
      </c>
      <c r="AN2052" s="37">
        <f>INDEX(AN$78:AN$91,$D2052)/$E2052</f>
        <v/>
      </c>
      <c r="AO2052" s="37">
        <f>INDEX(AO$78:AO$91,$D2052)/$E2052</f>
        <v/>
      </c>
      <c r="AP2052" s="37">
        <f>INDEX(AP$78:AP$91,$D2052)/$E2052</f>
        <v/>
      </c>
      <c r="AQ2052" s="37">
        <f>INDEX(AQ$78:AQ$91,$D2052)/$E2052</f>
        <v/>
      </c>
      <c r="AR2052" s="37">
        <f>INDEX(AR$78:AR$91,$D2052)/$E2052</f>
        <v/>
      </c>
      <c r="AS2052" s="37">
        <f>INDEX(AS$78:AS$91,$D2052)/$E2052</f>
        <v/>
      </c>
      <c r="AT2052" s="37">
        <f>INDEX(AT$78:AT$91,$D2052)/$E2052</f>
        <v/>
      </c>
      <c r="AU2052" s="37">
        <f>INDEX(AU$78:AU$91,$D2052)/$E2052</f>
        <v/>
      </c>
      <c r="AV2052" s="37">
        <f>INDEX(AV$78:AV$91,$D2052)/$E2052</f>
        <v/>
      </c>
      <c r="AW2052" s="37">
        <f>INDEX(AW$78:AW$91,$D2052)/$E2052</f>
        <v/>
      </c>
      <c r="AX2052" s="37">
        <f>INDEX(AX$78:AX$91,$D2052)/$E2052</f>
        <v/>
      </c>
      <c r="AY2052" s="40">
        <f>NEWEXCISE(INDEX(AY$78:AY$91,$D2052),$E2052)</f>
        <v/>
      </c>
    </row>
    <row r="2053" hidden="1" outlineLevel="2"/>
    <row r="2054" hidden="1" outlineLevel="2">
      <c r="A2054" s="14" t="inlineStr">
        <is>
          <t>nce</t>
        </is>
      </c>
      <c r="B2054" s="14" t="inlineStr">
        <is>
          <t>coa</t>
        </is>
      </c>
      <c r="C2054" s="14" t="inlineStr">
        <is>
          <t>oen</t>
        </is>
      </c>
      <c r="D2054" s="36" t="n"/>
      <c r="E2054" s="36" t="n"/>
      <c r="F2054" s="36" t="n"/>
      <c r="G2054" s="36" t="n"/>
      <c r="H2054" s="14">
        <f>INDEX(Variables!$B$5:$B$205,MATCH($A2054,Variables!$A$5:$A$205,0))&amp;IF($C2054="",""," | "&amp;INDEX(Mapping!$B$5:$B$26,MATCH($C2054,Mapping!$A$5:$A$26,0))&amp;" | "&amp;INDEX(Mapping!$B$30:$B$46,MATCH($B2054,Mapping!$A$30:$A$46,0)))</f>
        <v/>
      </c>
      <c r="I2054" s="14">
        <f>INDEX(Variables!$C$5:$C$205,MATCH($A2054,Variables!$A$5:$A$205,0))</f>
        <v/>
      </c>
      <c r="J2054" s="14">
        <f>INDEX(Variables!$E$5:$E$205,MATCH($A2054,Variables!$A$5:$A$205,0))</f>
        <v/>
      </c>
      <c r="K2054" s="11">
        <f>LOWER(Settings!$C$4)&amp;".mit."&amp;$A2054&amp;IF($C2054="","","."&amp;$C2054&amp;"."&amp;$B2054)&amp;IF(INDEX(Variables!$D$5:$D$205,MATCH($A2054,Variables!$A$5:$A$205,0))="","","."&amp;INDEX(Variables!$D$5:$D$205,MATCH($A2054,Variables!$A$5:$A$205,0)))&amp;"."&amp;K$5</f>
        <v/>
      </c>
      <c r="L2054" s="38">
        <f>L2027+L2036+L2045</f>
        <v/>
      </c>
      <c r="M2054" s="37">
        <f>M2027+M2036+M2045</f>
        <v/>
      </c>
      <c r="N2054" s="37">
        <f>N2027+N2036+N2045</f>
        <v/>
      </c>
      <c r="O2054" s="37">
        <f>O2027+O2036+O2045</f>
        <v/>
      </c>
      <c r="P2054" s="37">
        <f>P2027+P2036+P2045</f>
        <v/>
      </c>
      <c r="Q2054" s="37">
        <f>Q2027+Q2036+Q2045</f>
        <v/>
      </c>
      <c r="R2054" s="37">
        <f>R2027+R2036+R2045</f>
        <v/>
      </c>
      <c r="S2054" s="37">
        <f>S2027+S2036+S2045</f>
        <v/>
      </c>
      <c r="T2054" s="37">
        <f>T2027+T2036+T2045</f>
        <v/>
      </c>
      <c r="U2054" s="37">
        <f>U2027+U2036+U2045</f>
        <v/>
      </c>
      <c r="V2054" s="37">
        <f>V2027+V2036+V2045</f>
        <v/>
      </c>
      <c r="W2054" s="37">
        <f>W2027+W2036+W2045</f>
        <v/>
      </c>
      <c r="X2054" s="37">
        <f>X2027+X2036+X2045</f>
        <v/>
      </c>
      <c r="Y2054" s="37">
        <f>Y2027+Y2036+Y2045</f>
        <v/>
      </c>
      <c r="Z2054" s="37">
        <f>Z2027+Z2036+Z2045</f>
        <v/>
      </c>
      <c r="AA2054" s="37">
        <f>AA2027+AA2036+AA2045</f>
        <v/>
      </c>
      <c r="AB2054" s="37">
        <f>AB2027+AB2036+AB2045</f>
        <v/>
      </c>
      <c r="AC2054" s="37">
        <f>AC2027+AC2036+AC2045</f>
        <v/>
      </c>
      <c r="AD2054" s="40">
        <f>NEWPOLICY(AD2027,AD2036,AD2045)</f>
        <v/>
      </c>
      <c r="AF2054" s="11">
        <f>LOWER(Settings!$C$4)&amp;".mit."&amp;$A2054&amp;IF($C2054="","","."&amp;$C2054&amp;"."&amp;$B2054)&amp;IF(INDEX(Variables!$D$5:$D$205,MATCH($A2054,Variables!$A$5:$A$205,0))="","","."&amp;INDEX(Variables!$D$5:$D$205,MATCH($A2054,Variables!$A$5:$A$205,0)))&amp;"."&amp;AF$5</f>
        <v/>
      </c>
      <c r="AG2054" s="38">
        <f>AG2027+AG2036+AG2045</f>
        <v/>
      </c>
      <c r="AH2054" s="37">
        <f>AH2027+AH2036+AH2045</f>
        <v/>
      </c>
      <c r="AI2054" s="37">
        <f>AI2027+AI2036+AI2045</f>
        <v/>
      </c>
      <c r="AJ2054" s="37">
        <f>AJ2027+AJ2036+AJ2045</f>
        <v/>
      </c>
      <c r="AK2054" s="37">
        <f>AK2027+AK2036+AK2045</f>
        <v/>
      </c>
      <c r="AL2054" s="37">
        <f>AL2027+AL2036+AL2045</f>
        <v/>
      </c>
      <c r="AM2054" s="37">
        <f>AM2027+AM2036+AM2045</f>
        <v/>
      </c>
      <c r="AN2054" s="37">
        <f>AN2027+AN2036+AN2045</f>
        <v/>
      </c>
      <c r="AO2054" s="37">
        <f>AO2027+AO2036+AO2045</f>
        <v/>
      </c>
      <c r="AP2054" s="37">
        <f>AP2027+AP2036+AP2045</f>
        <v/>
      </c>
      <c r="AQ2054" s="37">
        <f>AQ2027+AQ2036+AQ2045</f>
        <v/>
      </c>
      <c r="AR2054" s="37">
        <f>AR2027+AR2036+AR2045</f>
        <v/>
      </c>
      <c r="AS2054" s="37">
        <f>AS2027+AS2036+AS2045</f>
        <v/>
      </c>
      <c r="AT2054" s="37">
        <f>AT2027+AT2036+AT2045</f>
        <v/>
      </c>
      <c r="AU2054" s="37">
        <f>AU2027+AU2036+AU2045</f>
        <v/>
      </c>
      <c r="AV2054" s="37">
        <f>AV2027+AV2036+AV2045</f>
        <v/>
      </c>
      <c r="AW2054" s="37">
        <f>AW2027+AW2036+AW2045</f>
        <v/>
      </c>
      <c r="AX2054" s="37">
        <f>AX2027+AX2036+AX2045</f>
        <v/>
      </c>
      <c r="AY2054" s="40">
        <f>NEWPOLICY(AY2027,AY2036,AY2045)</f>
        <v/>
      </c>
    </row>
    <row r="2055" hidden="1" outlineLevel="2">
      <c r="A2055" s="14" t="inlineStr">
        <is>
          <t>nce</t>
        </is>
      </c>
      <c r="B2055" s="14" t="inlineStr">
        <is>
          <t>nga</t>
        </is>
      </c>
      <c r="C2055" s="14" t="inlineStr">
        <is>
          <t>oen</t>
        </is>
      </c>
      <c r="D2055" s="36" t="n"/>
      <c r="E2055" s="36" t="n"/>
      <c r="F2055" s="36" t="n"/>
      <c r="G2055" s="36" t="n"/>
      <c r="H2055" s="14">
        <f>INDEX(Variables!$B$5:$B$205,MATCH($A2055,Variables!$A$5:$A$205,0))&amp;IF($C2055="",""," | "&amp;INDEX(Mapping!$B$5:$B$26,MATCH($C2055,Mapping!$A$5:$A$26,0))&amp;" | "&amp;INDEX(Mapping!$B$30:$B$46,MATCH($B2055,Mapping!$A$30:$A$46,0)))</f>
        <v/>
      </c>
      <c r="I2055" s="14">
        <f>INDEX(Variables!$C$5:$C$205,MATCH($A2055,Variables!$A$5:$A$205,0))</f>
        <v/>
      </c>
      <c r="J2055" s="14">
        <f>INDEX(Variables!$E$5:$E$205,MATCH($A2055,Variables!$A$5:$A$205,0))</f>
        <v/>
      </c>
      <c r="K2055" s="11">
        <f>LOWER(Settings!$C$4)&amp;".mit."&amp;$A2055&amp;IF($C2055="","","."&amp;$C2055&amp;"."&amp;$B2055)&amp;IF(INDEX(Variables!$D$5:$D$205,MATCH($A2055,Variables!$A$5:$A$205,0))="","","."&amp;INDEX(Variables!$D$5:$D$205,MATCH($A2055,Variables!$A$5:$A$205,0)))&amp;"."&amp;K$5</f>
        <v/>
      </c>
      <c r="L2055" s="38">
        <f>L2028+L2037+L2046</f>
        <v/>
      </c>
      <c r="M2055" s="37">
        <f>M2028+M2037+M2046</f>
        <v/>
      </c>
      <c r="N2055" s="37">
        <f>N2028+N2037+N2046</f>
        <v/>
      </c>
      <c r="O2055" s="37">
        <f>O2028+O2037+O2046</f>
        <v/>
      </c>
      <c r="P2055" s="37">
        <f>P2028+P2037+P2046</f>
        <v/>
      </c>
      <c r="Q2055" s="37">
        <f>Q2028+Q2037+Q2046</f>
        <v/>
      </c>
      <c r="R2055" s="37">
        <f>R2028+R2037+R2046</f>
        <v/>
      </c>
      <c r="S2055" s="37">
        <f>S2028+S2037+S2046</f>
        <v/>
      </c>
      <c r="T2055" s="37">
        <f>T2028+T2037+T2046</f>
        <v/>
      </c>
      <c r="U2055" s="37">
        <f>U2028+U2037+U2046</f>
        <v/>
      </c>
      <c r="V2055" s="37">
        <f>V2028+V2037+V2046</f>
        <v/>
      </c>
      <c r="W2055" s="37">
        <f>W2028+W2037+W2046</f>
        <v/>
      </c>
      <c r="X2055" s="37">
        <f>X2028+X2037+X2046</f>
        <v/>
      </c>
      <c r="Y2055" s="37">
        <f>Y2028+Y2037+Y2046</f>
        <v/>
      </c>
      <c r="Z2055" s="37">
        <f>Z2028+Z2037+Z2046</f>
        <v/>
      </c>
      <c r="AA2055" s="37">
        <f>AA2028+AA2037+AA2046</f>
        <v/>
      </c>
      <c r="AB2055" s="37">
        <f>AB2028+AB2037+AB2046</f>
        <v/>
      </c>
      <c r="AC2055" s="37">
        <f>AC2028+AC2037+AC2046</f>
        <v/>
      </c>
      <c r="AD2055" s="40">
        <f>NEWPOLICY(AD2028,AD2037,AD2046)</f>
        <v/>
      </c>
      <c r="AF2055" s="11">
        <f>LOWER(Settings!$C$4)&amp;".mit."&amp;$A2055&amp;IF($C2055="","","."&amp;$C2055&amp;"."&amp;$B2055)&amp;IF(INDEX(Variables!$D$5:$D$205,MATCH($A2055,Variables!$A$5:$A$205,0))="","","."&amp;INDEX(Variables!$D$5:$D$205,MATCH($A2055,Variables!$A$5:$A$205,0)))&amp;"."&amp;AF$5</f>
        <v/>
      </c>
      <c r="AG2055" s="38">
        <f>AG2028+AG2037+AG2046</f>
        <v/>
      </c>
      <c r="AH2055" s="37">
        <f>AH2028+AH2037+AH2046</f>
        <v/>
      </c>
      <c r="AI2055" s="37">
        <f>AI2028+AI2037+AI2046</f>
        <v/>
      </c>
      <c r="AJ2055" s="37">
        <f>AJ2028+AJ2037+AJ2046</f>
        <v/>
      </c>
      <c r="AK2055" s="37">
        <f>AK2028+AK2037+AK2046</f>
        <v/>
      </c>
      <c r="AL2055" s="37">
        <f>AL2028+AL2037+AL2046</f>
        <v/>
      </c>
      <c r="AM2055" s="37">
        <f>AM2028+AM2037+AM2046</f>
        <v/>
      </c>
      <c r="AN2055" s="37">
        <f>AN2028+AN2037+AN2046</f>
        <v/>
      </c>
      <c r="AO2055" s="37">
        <f>AO2028+AO2037+AO2046</f>
        <v/>
      </c>
      <c r="AP2055" s="37">
        <f>AP2028+AP2037+AP2046</f>
        <v/>
      </c>
      <c r="AQ2055" s="37">
        <f>AQ2028+AQ2037+AQ2046</f>
        <v/>
      </c>
      <c r="AR2055" s="37">
        <f>AR2028+AR2037+AR2046</f>
        <v/>
      </c>
      <c r="AS2055" s="37">
        <f>AS2028+AS2037+AS2046</f>
        <v/>
      </c>
      <c r="AT2055" s="37">
        <f>AT2028+AT2037+AT2046</f>
        <v/>
      </c>
      <c r="AU2055" s="37">
        <f>AU2028+AU2037+AU2046</f>
        <v/>
      </c>
      <c r="AV2055" s="37">
        <f>AV2028+AV2037+AV2046</f>
        <v/>
      </c>
      <c r="AW2055" s="37">
        <f>AW2028+AW2037+AW2046</f>
        <v/>
      </c>
      <c r="AX2055" s="37">
        <f>AX2028+AX2037+AX2046</f>
        <v/>
      </c>
      <c r="AY2055" s="40">
        <f>NEWPOLICY(AY2028,AY2037,AY2046)</f>
        <v/>
      </c>
    </row>
    <row r="2056" hidden="1" outlineLevel="2">
      <c r="A2056" s="14" t="inlineStr">
        <is>
          <t>nce</t>
        </is>
      </c>
      <c r="B2056" s="14" t="inlineStr">
        <is>
          <t>gso</t>
        </is>
      </c>
      <c r="C2056" s="14" t="inlineStr">
        <is>
          <t>oen</t>
        </is>
      </c>
      <c r="D2056" s="36" t="n"/>
      <c r="E2056" s="36" t="n"/>
      <c r="F2056" s="36" t="n"/>
      <c r="G2056" s="36" t="n"/>
      <c r="H2056" s="14">
        <f>INDEX(Variables!$B$5:$B$205,MATCH($A2056,Variables!$A$5:$A$205,0))&amp;IF($C2056="",""," | "&amp;INDEX(Mapping!$B$5:$B$26,MATCH($C2056,Mapping!$A$5:$A$26,0))&amp;" | "&amp;INDEX(Mapping!$B$30:$B$46,MATCH($B2056,Mapping!$A$30:$A$46,0)))</f>
        <v/>
      </c>
      <c r="I2056" s="14">
        <f>INDEX(Variables!$C$5:$C$205,MATCH($A2056,Variables!$A$5:$A$205,0))</f>
        <v/>
      </c>
      <c r="J2056" s="14">
        <f>INDEX(Variables!$E$5:$E$205,MATCH($A2056,Variables!$A$5:$A$205,0))</f>
        <v/>
      </c>
      <c r="K2056" s="11">
        <f>LOWER(Settings!$C$4)&amp;".mit."&amp;$A2056&amp;IF($C2056="","","."&amp;$C2056&amp;"."&amp;$B2056)&amp;IF(INDEX(Variables!$D$5:$D$205,MATCH($A2056,Variables!$A$5:$A$205,0))="","","."&amp;INDEX(Variables!$D$5:$D$205,MATCH($A2056,Variables!$A$5:$A$205,0)))&amp;"."&amp;K$5</f>
        <v/>
      </c>
      <c r="L2056" s="38">
        <f>L2029+L2038+L2047</f>
        <v/>
      </c>
      <c r="M2056" s="37">
        <f>M2029+M2038+M2047</f>
        <v/>
      </c>
      <c r="N2056" s="37">
        <f>N2029+N2038+N2047</f>
        <v/>
      </c>
      <c r="O2056" s="37">
        <f>O2029+O2038+O2047</f>
        <v/>
      </c>
      <c r="P2056" s="37">
        <f>P2029+P2038+P2047</f>
        <v/>
      </c>
      <c r="Q2056" s="37">
        <f>Q2029+Q2038+Q2047</f>
        <v/>
      </c>
      <c r="R2056" s="37">
        <f>R2029+R2038+R2047</f>
        <v/>
      </c>
      <c r="S2056" s="37">
        <f>S2029+S2038+S2047</f>
        <v/>
      </c>
      <c r="T2056" s="37">
        <f>T2029+T2038+T2047</f>
        <v/>
      </c>
      <c r="U2056" s="37">
        <f>U2029+U2038+U2047</f>
        <v/>
      </c>
      <c r="V2056" s="37">
        <f>V2029+V2038+V2047</f>
        <v/>
      </c>
      <c r="W2056" s="37">
        <f>W2029+W2038+W2047</f>
        <v/>
      </c>
      <c r="X2056" s="37">
        <f>X2029+X2038+X2047</f>
        <v/>
      </c>
      <c r="Y2056" s="37">
        <f>Y2029+Y2038+Y2047</f>
        <v/>
      </c>
      <c r="Z2056" s="37">
        <f>Z2029+Z2038+Z2047</f>
        <v/>
      </c>
      <c r="AA2056" s="37">
        <f>AA2029+AA2038+AA2047</f>
        <v/>
      </c>
      <c r="AB2056" s="37">
        <f>AB2029+AB2038+AB2047</f>
        <v/>
      </c>
      <c r="AC2056" s="37">
        <f>AC2029+AC2038+AC2047</f>
        <v/>
      </c>
      <c r="AD2056" s="40">
        <f>NEWPOLICY(AD2029,AD2038,AD2047)</f>
        <v/>
      </c>
      <c r="AF2056" s="11">
        <f>LOWER(Settings!$C$4)&amp;".mit."&amp;$A2056&amp;IF($C2056="","","."&amp;$C2056&amp;"."&amp;$B2056)&amp;IF(INDEX(Variables!$D$5:$D$205,MATCH($A2056,Variables!$A$5:$A$205,0))="","","."&amp;INDEX(Variables!$D$5:$D$205,MATCH($A2056,Variables!$A$5:$A$205,0)))&amp;"."&amp;AF$5</f>
        <v/>
      </c>
      <c r="AG2056" s="38">
        <f>AG2029+AG2038+AG2047</f>
        <v/>
      </c>
      <c r="AH2056" s="37">
        <f>AH2029+AH2038+AH2047</f>
        <v/>
      </c>
      <c r="AI2056" s="37">
        <f>AI2029+AI2038+AI2047</f>
        <v/>
      </c>
      <c r="AJ2056" s="37">
        <f>AJ2029+AJ2038+AJ2047</f>
        <v/>
      </c>
      <c r="AK2056" s="37">
        <f>AK2029+AK2038+AK2047</f>
        <v/>
      </c>
      <c r="AL2056" s="37">
        <f>AL2029+AL2038+AL2047</f>
        <v/>
      </c>
      <c r="AM2056" s="37">
        <f>AM2029+AM2038+AM2047</f>
        <v/>
      </c>
      <c r="AN2056" s="37">
        <f>AN2029+AN2038+AN2047</f>
        <v/>
      </c>
      <c r="AO2056" s="37">
        <f>AO2029+AO2038+AO2047</f>
        <v/>
      </c>
      <c r="AP2056" s="37">
        <f>AP2029+AP2038+AP2047</f>
        <v/>
      </c>
      <c r="AQ2056" s="37">
        <f>AQ2029+AQ2038+AQ2047</f>
        <v/>
      </c>
      <c r="AR2056" s="37">
        <f>AR2029+AR2038+AR2047</f>
        <v/>
      </c>
      <c r="AS2056" s="37">
        <f>AS2029+AS2038+AS2047</f>
        <v/>
      </c>
      <c r="AT2056" s="37">
        <f>AT2029+AT2038+AT2047</f>
        <v/>
      </c>
      <c r="AU2056" s="37">
        <f>AU2029+AU2038+AU2047</f>
        <v/>
      </c>
      <c r="AV2056" s="37">
        <f>AV2029+AV2038+AV2047</f>
        <v/>
      </c>
      <c r="AW2056" s="37">
        <f>AW2029+AW2038+AW2047</f>
        <v/>
      </c>
      <c r="AX2056" s="37">
        <f>AX2029+AX2038+AX2047</f>
        <v/>
      </c>
      <c r="AY2056" s="40">
        <f>NEWPOLICY(AY2029,AY2038,AY2047)</f>
        <v/>
      </c>
    </row>
    <row r="2057" hidden="1" outlineLevel="2">
      <c r="A2057" s="14" t="inlineStr">
        <is>
          <t>nce</t>
        </is>
      </c>
      <c r="B2057" s="14" t="inlineStr">
        <is>
          <t>die</t>
        </is>
      </c>
      <c r="C2057" s="14" t="inlineStr">
        <is>
          <t>oen</t>
        </is>
      </c>
      <c r="D2057" s="36" t="n"/>
      <c r="E2057" s="36" t="n"/>
      <c r="F2057" s="36" t="n"/>
      <c r="G2057" s="36" t="n"/>
      <c r="H2057" s="14">
        <f>INDEX(Variables!$B$5:$B$205,MATCH($A2057,Variables!$A$5:$A$205,0))&amp;IF($C2057="",""," | "&amp;INDEX(Mapping!$B$5:$B$26,MATCH($C2057,Mapping!$A$5:$A$26,0))&amp;" | "&amp;INDEX(Mapping!$B$30:$B$46,MATCH($B2057,Mapping!$A$30:$A$46,0)))</f>
        <v/>
      </c>
      <c r="I2057" s="14">
        <f>INDEX(Variables!$C$5:$C$205,MATCH($A2057,Variables!$A$5:$A$205,0))</f>
        <v/>
      </c>
      <c r="J2057" s="14">
        <f>INDEX(Variables!$E$5:$E$205,MATCH($A2057,Variables!$A$5:$A$205,0))</f>
        <v/>
      </c>
      <c r="K2057" s="11">
        <f>LOWER(Settings!$C$4)&amp;".mit."&amp;$A2057&amp;IF($C2057="","","."&amp;$C2057&amp;"."&amp;$B2057)&amp;IF(INDEX(Variables!$D$5:$D$205,MATCH($A2057,Variables!$A$5:$A$205,0))="","","."&amp;INDEX(Variables!$D$5:$D$205,MATCH($A2057,Variables!$A$5:$A$205,0)))&amp;"."&amp;K$5</f>
        <v/>
      </c>
      <c r="L2057" s="38">
        <f>L2030+L2039+L2048</f>
        <v/>
      </c>
      <c r="M2057" s="37">
        <f>M2030+M2039+M2048</f>
        <v/>
      </c>
      <c r="N2057" s="37">
        <f>N2030+N2039+N2048</f>
        <v/>
      </c>
      <c r="O2057" s="37">
        <f>O2030+O2039+O2048</f>
        <v/>
      </c>
      <c r="P2057" s="37">
        <f>P2030+P2039+P2048</f>
        <v/>
      </c>
      <c r="Q2057" s="37">
        <f>Q2030+Q2039+Q2048</f>
        <v/>
      </c>
      <c r="R2057" s="37">
        <f>R2030+R2039+R2048</f>
        <v/>
      </c>
      <c r="S2057" s="37">
        <f>S2030+S2039+S2048</f>
        <v/>
      </c>
      <c r="T2057" s="37">
        <f>T2030+T2039+T2048</f>
        <v/>
      </c>
      <c r="U2057" s="37">
        <f>U2030+U2039+U2048</f>
        <v/>
      </c>
      <c r="V2057" s="37">
        <f>V2030+V2039+V2048</f>
        <v/>
      </c>
      <c r="W2057" s="37">
        <f>W2030+W2039+W2048</f>
        <v/>
      </c>
      <c r="X2057" s="37">
        <f>X2030+X2039+X2048</f>
        <v/>
      </c>
      <c r="Y2057" s="37">
        <f>Y2030+Y2039+Y2048</f>
        <v/>
      </c>
      <c r="Z2057" s="37">
        <f>Z2030+Z2039+Z2048</f>
        <v/>
      </c>
      <c r="AA2057" s="37">
        <f>AA2030+AA2039+AA2048</f>
        <v/>
      </c>
      <c r="AB2057" s="37">
        <f>AB2030+AB2039+AB2048</f>
        <v/>
      </c>
      <c r="AC2057" s="37">
        <f>AC2030+AC2039+AC2048</f>
        <v/>
      </c>
      <c r="AD2057" s="40">
        <f>NEWPOLICY(AD2030,AD2039,AD2048)</f>
        <v/>
      </c>
      <c r="AF2057" s="11">
        <f>LOWER(Settings!$C$4)&amp;".mit."&amp;$A2057&amp;IF($C2057="","","."&amp;$C2057&amp;"."&amp;$B2057)&amp;IF(INDEX(Variables!$D$5:$D$205,MATCH($A2057,Variables!$A$5:$A$205,0))="","","."&amp;INDEX(Variables!$D$5:$D$205,MATCH($A2057,Variables!$A$5:$A$205,0)))&amp;"."&amp;AF$5</f>
        <v/>
      </c>
      <c r="AG2057" s="38">
        <f>AG2030+AG2039+AG2048</f>
        <v/>
      </c>
      <c r="AH2057" s="37">
        <f>AH2030+AH2039+AH2048</f>
        <v/>
      </c>
      <c r="AI2057" s="37">
        <f>AI2030+AI2039+AI2048</f>
        <v/>
      </c>
      <c r="AJ2057" s="37">
        <f>AJ2030+AJ2039+AJ2048</f>
        <v/>
      </c>
      <c r="AK2057" s="37">
        <f>AK2030+AK2039+AK2048</f>
        <v/>
      </c>
      <c r="AL2057" s="37">
        <f>AL2030+AL2039+AL2048</f>
        <v/>
      </c>
      <c r="AM2057" s="37">
        <f>AM2030+AM2039+AM2048</f>
        <v/>
      </c>
      <c r="AN2057" s="37">
        <f>AN2030+AN2039+AN2048</f>
        <v/>
      </c>
      <c r="AO2057" s="37">
        <f>AO2030+AO2039+AO2048</f>
        <v/>
      </c>
      <c r="AP2057" s="37">
        <f>AP2030+AP2039+AP2048</f>
        <v/>
      </c>
      <c r="AQ2057" s="37">
        <f>AQ2030+AQ2039+AQ2048</f>
        <v/>
      </c>
      <c r="AR2057" s="37">
        <f>AR2030+AR2039+AR2048</f>
        <v/>
      </c>
      <c r="AS2057" s="37">
        <f>AS2030+AS2039+AS2048</f>
        <v/>
      </c>
      <c r="AT2057" s="37">
        <f>AT2030+AT2039+AT2048</f>
        <v/>
      </c>
      <c r="AU2057" s="37">
        <f>AU2030+AU2039+AU2048</f>
        <v/>
      </c>
      <c r="AV2057" s="37">
        <f>AV2030+AV2039+AV2048</f>
        <v/>
      </c>
      <c r="AW2057" s="37">
        <f>AW2030+AW2039+AW2048</f>
        <v/>
      </c>
      <c r="AX2057" s="37">
        <f>AX2030+AX2039+AX2048</f>
        <v/>
      </c>
      <c r="AY2057" s="40">
        <f>NEWPOLICY(AY2030,AY2039,AY2048)</f>
        <v/>
      </c>
    </row>
    <row r="2058" hidden="1" outlineLevel="2">
      <c r="A2058" s="14" t="inlineStr">
        <is>
          <t>nce</t>
        </is>
      </c>
      <c r="B2058" s="14" t="inlineStr">
        <is>
          <t>lpg</t>
        </is>
      </c>
      <c r="C2058" s="14" t="inlineStr">
        <is>
          <t>oen</t>
        </is>
      </c>
      <c r="D2058" s="36" t="n"/>
      <c r="E2058" s="36" t="n"/>
      <c r="F2058" s="36" t="n"/>
      <c r="G2058" s="36" t="n"/>
      <c r="H2058" s="14">
        <f>INDEX(Variables!$B$5:$B$205,MATCH($A2058,Variables!$A$5:$A$205,0))&amp;IF($C2058="",""," | "&amp;INDEX(Mapping!$B$5:$B$26,MATCH($C2058,Mapping!$A$5:$A$26,0))&amp;" | "&amp;INDEX(Mapping!$B$30:$B$46,MATCH($B2058,Mapping!$A$30:$A$46,0)))</f>
        <v/>
      </c>
      <c r="I2058" s="14">
        <f>INDEX(Variables!$C$5:$C$205,MATCH($A2058,Variables!$A$5:$A$205,0))</f>
        <v/>
      </c>
      <c r="J2058" s="14">
        <f>INDEX(Variables!$E$5:$E$205,MATCH($A2058,Variables!$A$5:$A$205,0))</f>
        <v/>
      </c>
      <c r="K2058" s="11">
        <f>LOWER(Settings!$C$4)&amp;".mit."&amp;$A2058&amp;IF($C2058="","","."&amp;$C2058&amp;"."&amp;$B2058)&amp;IF(INDEX(Variables!$D$5:$D$205,MATCH($A2058,Variables!$A$5:$A$205,0))="","","."&amp;INDEX(Variables!$D$5:$D$205,MATCH($A2058,Variables!$A$5:$A$205,0)))&amp;"."&amp;K$5</f>
        <v/>
      </c>
      <c r="L2058" s="38">
        <f>L2031+L2040+L2049</f>
        <v/>
      </c>
      <c r="M2058" s="37">
        <f>M2031+M2040+M2049</f>
        <v/>
      </c>
      <c r="N2058" s="37">
        <f>N2031+N2040+N2049</f>
        <v/>
      </c>
      <c r="O2058" s="37">
        <f>O2031+O2040+O2049</f>
        <v/>
      </c>
      <c r="P2058" s="37">
        <f>P2031+P2040+P2049</f>
        <v/>
      </c>
      <c r="Q2058" s="37">
        <f>Q2031+Q2040+Q2049</f>
        <v/>
      </c>
      <c r="R2058" s="37">
        <f>R2031+R2040+R2049</f>
        <v/>
      </c>
      <c r="S2058" s="37">
        <f>S2031+S2040+S2049</f>
        <v/>
      </c>
      <c r="T2058" s="37">
        <f>T2031+T2040+T2049</f>
        <v/>
      </c>
      <c r="U2058" s="37">
        <f>U2031+U2040+U2049</f>
        <v/>
      </c>
      <c r="V2058" s="37">
        <f>V2031+V2040+V2049</f>
        <v/>
      </c>
      <c r="W2058" s="37">
        <f>W2031+W2040+W2049</f>
        <v/>
      </c>
      <c r="X2058" s="37">
        <f>X2031+X2040+X2049</f>
        <v/>
      </c>
      <c r="Y2058" s="37">
        <f>Y2031+Y2040+Y2049</f>
        <v/>
      </c>
      <c r="Z2058" s="37">
        <f>Z2031+Z2040+Z2049</f>
        <v/>
      </c>
      <c r="AA2058" s="37">
        <f>AA2031+AA2040+AA2049</f>
        <v/>
      </c>
      <c r="AB2058" s="37">
        <f>AB2031+AB2040+AB2049</f>
        <v/>
      </c>
      <c r="AC2058" s="37">
        <f>AC2031+AC2040+AC2049</f>
        <v/>
      </c>
      <c r="AD2058" s="40">
        <f>NEWPOLICY(AD2031,AD2040,AD2049)</f>
        <v/>
      </c>
      <c r="AF2058" s="11">
        <f>LOWER(Settings!$C$4)&amp;".mit."&amp;$A2058&amp;IF($C2058="","","."&amp;$C2058&amp;"."&amp;$B2058)&amp;IF(INDEX(Variables!$D$5:$D$205,MATCH($A2058,Variables!$A$5:$A$205,0))="","","."&amp;INDEX(Variables!$D$5:$D$205,MATCH($A2058,Variables!$A$5:$A$205,0)))&amp;"."&amp;AF$5</f>
        <v/>
      </c>
      <c r="AG2058" s="38">
        <f>AG2031+AG2040+AG2049</f>
        <v/>
      </c>
      <c r="AH2058" s="37">
        <f>AH2031+AH2040+AH2049</f>
        <v/>
      </c>
      <c r="AI2058" s="37">
        <f>AI2031+AI2040+AI2049</f>
        <v/>
      </c>
      <c r="AJ2058" s="37">
        <f>AJ2031+AJ2040+AJ2049</f>
        <v/>
      </c>
      <c r="AK2058" s="37">
        <f>AK2031+AK2040+AK2049</f>
        <v/>
      </c>
      <c r="AL2058" s="37">
        <f>AL2031+AL2040+AL2049</f>
        <v/>
      </c>
      <c r="AM2058" s="37">
        <f>AM2031+AM2040+AM2049</f>
        <v/>
      </c>
      <c r="AN2058" s="37">
        <f>AN2031+AN2040+AN2049</f>
        <v/>
      </c>
      <c r="AO2058" s="37">
        <f>AO2031+AO2040+AO2049</f>
        <v/>
      </c>
      <c r="AP2058" s="37">
        <f>AP2031+AP2040+AP2049</f>
        <v/>
      </c>
      <c r="AQ2058" s="37">
        <f>AQ2031+AQ2040+AQ2049</f>
        <v/>
      </c>
      <c r="AR2058" s="37">
        <f>AR2031+AR2040+AR2049</f>
        <v/>
      </c>
      <c r="AS2058" s="37">
        <f>AS2031+AS2040+AS2049</f>
        <v/>
      </c>
      <c r="AT2058" s="37">
        <f>AT2031+AT2040+AT2049</f>
        <v/>
      </c>
      <c r="AU2058" s="37">
        <f>AU2031+AU2040+AU2049</f>
        <v/>
      </c>
      <c r="AV2058" s="37">
        <f>AV2031+AV2040+AV2049</f>
        <v/>
      </c>
      <c r="AW2058" s="37">
        <f>AW2031+AW2040+AW2049</f>
        <v/>
      </c>
      <c r="AX2058" s="37">
        <f>AX2031+AX2040+AX2049</f>
        <v/>
      </c>
      <c r="AY2058" s="40">
        <f>NEWPOLICY(AY2031,AY2040,AY2049)</f>
        <v/>
      </c>
    </row>
    <row r="2059" hidden="1" outlineLevel="2">
      <c r="A2059" s="14" t="inlineStr">
        <is>
          <t>nce</t>
        </is>
      </c>
      <c r="B2059" s="14" t="inlineStr">
        <is>
          <t>ker</t>
        </is>
      </c>
      <c r="C2059" s="14" t="inlineStr">
        <is>
          <t>oen</t>
        </is>
      </c>
      <c r="D2059" s="36" t="n"/>
      <c r="E2059" s="36" t="n"/>
      <c r="F2059" s="36" t="n"/>
      <c r="G2059" s="36" t="n"/>
      <c r="H2059" s="14">
        <f>INDEX(Variables!$B$5:$B$205,MATCH($A2059,Variables!$A$5:$A$205,0))&amp;IF($C2059="",""," | "&amp;INDEX(Mapping!$B$5:$B$26,MATCH($C2059,Mapping!$A$5:$A$26,0))&amp;" | "&amp;INDEX(Mapping!$B$30:$B$46,MATCH($B2059,Mapping!$A$30:$A$46,0)))</f>
        <v/>
      </c>
      <c r="I2059" s="14">
        <f>INDEX(Variables!$C$5:$C$205,MATCH($A2059,Variables!$A$5:$A$205,0))</f>
        <v/>
      </c>
      <c r="J2059" s="14">
        <f>INDEX(Variables!$E$5:$E$205,MATCH($A2059,Variables!$A$5:$A$205,0))</f>
        <v/>
      </c>
      <c r="K2059" s="11">
        <f>LOWER(Settings!$C$4)&amp;".mit."&amp;$A2059&amp;IF($C2059="","","."&amp;$C2059&amp;"."&amp;$B2059)&amp;IF(INDEX(Variables!$D$5:$D$205,MATCH($A2059,Variables!$A$5:$A$205,0))="","","."&amp;INDEX(Variables!$D$5:$D$205,MATCH($A2059,Variables!$A$5:$A$205,0)))&amp;"."&amp;K$5</f>
        <v/>
      </c>
      <c r="L2059" s="38">
        <f>L2032+L2041+L2050</f>
        <v/>
      </c>
      <c r="M2059" s="37">
        <f>M2032+M2041+M2050</f>
        <v/>
      </c>
      <c r="N2059" s="37">
        <f>N2032+N2041+N2050</f>
        <v/>
      </c>
      <c r="O2059" s="37">
        <f>O2032+O2041+O2050</f>
        <v/>
      </c>
      <c r="P2059" s="37">
        <f>P2032+P2041+P2050</f>
        <v/>
      </c>
      <c r="Q2059" s="37">
        <f>Q2032+Q2041+Q2050</f>
        <v/>
      </c>
      <c r="R2059" s="37">
        <f>R2032+R2041+R2050</f>
        <v/>
      </c>
      <c r="S2059" s="37">
        <f>S2032+S2041+S2050</f>
        <v/>
      </c>
      <c r="T2059" s="37">
        <f>T2032+T2041+T2050</f>
        <v/>
      </c>
      <c r="U2059" s="37">
        <f>U2032+U2041+U2050</f>
        <v/>
      </c>
      <c r="V2059" s="37">
        <f>V2032+V2041+V2050</f>
        <v/>
      </c>
      <c r="W2059" s="37">
        <f>W2032+W2041+W2050</f>
        <v/>
      </c>
      <c r="X2059" s="37">
        <f>X2032+X2041+X2050</f>
        <v/>
      </c>
      <c r="Y2059" s="37">
        <f>Y2032+Y2041+Y2050</f>
        <v/>
      </c>
      <c r="Z2059" s="37">
        <f>Z2032+Z2041+Z2050</f>
        <v/>
      </c>
      <c r="AA2059" s="37">
        <f>AA2032+AA2041+AA2050</f>
        <v/>
      </c>
      <c r="AB2059" s="37">
        <f>AB2032+AB2041+AB2050</f>
        <v/>
      </c>
      <c r="AC2059" s="37">
        <f>AC2032+AC2041+AC2050</f>
        <v/>
      </c>
      <c r="AD2059" s="40">
        <f>NEWPOLICY(AD2032,AD2041,AD2050)</f>
        <v/>
      </c>
      <c r="AF2059" s="11">
        <f>LOWER(Settings!$C$4)&amp;".mit."&amp;$A2059&amp;IF($C2059="","","."&amp;$C2059&amp;"."&amp;$B2059)&amp;IF(INDEX(Variables!$D$5:$D$205,MATCH($A2059,Variables!$A$5:$A$205,0))="","","."&amp;INDEX(Variables!$D$5:$D$205,MATCH($A2059,Variables!$A$5:$A$205,0)))&amp;"."&amp;AF$5</f>
        <v/>
      </c>
      <c r="AG2059" s="38">
        <f>AG2032+AG2041+AG2050</f>
        <v/>
      </c>
      <c r="AH2059" s="37">
        <f>AH2032+AH2041+AH2050</f>
        <v/>
      </c>
      <c r="AI2059" s="37">
        <f>AI2032+AI2041+AI2050</f>
        <v/>
      </c>
      <c r="AJ2059" s="37">
        <f>AJ2032+AJ2041+AJ2050</f>
        <v/>
      </c>
      <c r="AK2059" s="37">
        <f>AK2032+AK2041+AK2050</f>
        <v/>
      </c>
      <c r="AL2059" s="37">
        <f>AL2032+AL2041+AL2050</f>
        <v/>
      </c>
      <c r="AM2059" s="37">
        <f>AM2032+AM2041+AM2050</f>
        <v/>
      </c>
      <c r="AN2059" s="37">
        <f>AN2032+AN2041+AN2050</f>
        <v/>
      </c>
      <c r="AO2059" s="37">
        <f>AO2032+AO2041+AO2050</f>
        <v/>
      </c>
      <c r="AP2059" s="37">
        <f>AP2032+AP2041+AP2050</f>
        <v/>
      </c>
      <c r="AQ2059" s="37">
        <f>AQ2032+AQ2041+AQ2050</f>
        <v/>
      </c>
      <c r="AR2059" s="37">
        <f>AR2032+AR2041+AR2050</f>
        <v/>
      </c>
      <c r="AS2059" s="37">
        <f>AS2032+AS2041+AS2050</f>
        <v/>
      </c>
      <c r="AT2059" s="37">
        <f>AT2032+AT2041+AT2050</f>
        <v/>
      </c>
      <c r="AU2059" s="37">
        <f>AU2032+AU2041+AU2050</f>
        <v/>
      </c>
      <c r="AV2059" s="37">
        <f>AV2032+AV2041+AV2050</f>
        <v/>
      </c>
      <c r="AW2059" s="37">
        <f>AW2032+AW2041+AW2050</f>
        <v/>
      </c>
      <c r="AX2059" s="37">
        <f>AX2032+AX2041+AX2050</f>
        <v/>
      </c>
      <c r="AY2059" s="40">
        <f>NEWPOLICY(AY2032,AY2041,AY2050)</f>
        <v/>
      </c>
    </row>
    <row r="2060" hidden="1" outlineLevel="2">
      <c r="A2060" s="14" t="inlineStr">
        <is>
          <t>nce</t>
        </is>
      </c>
      <c r="B2060" s="14" t="inlineStr">
        <is>
          <t>oop</t>
        </is>
      </c>
      <c r="C2060" s="14" t="inlineStr">
        <is>
          <t>oen</t>
        </is>
      </c>
      <c r="D2060" s="36" t="n"/>
      <c r="E2060" s="36" t="n"/>
      <c r="F2060" s="36" t="n"/>
      <c r="G2060" s="36" t="n"/>
      <c r="H2060" s="14">
        <f>INDEX(Variables!$B$5:$B$205,MATCH($A2060,Variables!$A$5:$A$205,0))&amp;IF($C2060="",""," | "&amp;INDEX(Mapping!$B$5:$B$26,MATCH($C2060,Mapping!$A$5:$A$26,0))&amp;" | "&amp;INDEX(Mapping!$B$30:$B$46,MATCH($B2060,Mapping!$A$30:$A$46,0)))</f>
        <v/>
      </c>
      <c r="I2060" s="14">
        <f>INDEX(Variables!$C$5:$C$205,MATCH($A2060,Variables!$A$5:$A$205,0))</f>
        <v/>
      </c>
      <c r="J2060" s="14">
        <f>INDEX(Variables!$E$5:$E$205,MATCH($A2060,Variables!$A$5:$A$205,0))</f>
        <v/>
      </c>
      <c r="K2060" s="11">
        <f>LOWER(Settings!$C$4)&amp;".mit."&amp;$A2060&amp;IF($C2060="","","."&amp;$C2060&amp;"."&amp;$B2060)&amp;IF(INDEX(Variables!$D$5:$D$205,MATCH($A2060,Variables!$A$5:$A$205,0))="","","."&amp;INDEX(Variables!$D$5:$D$205,MATCH($A2060,Variables!$A$5:$A$205,0)))&amp;"."&amp;K$5</f>
        <v/>
      </c>
      <c r="L2060" s="38">
        <f>L2033+L2042+L2051</f>
        <v/>
      </c>
      <c r="M2060" s="37">
        <f>M2033+M2042+M2051</f>
        <v/>
      </c>
      <c r="N2060" s="37">
        <f>N2033+N2042+N2051</f>
        <v/>
      </c>
      <c r="O2060" s="37">
        <f>O2033+O2042+O2051</f>
        <v/>
      </c>
      <c r="P2060" s="37">
        <f>P2033+P2042+P2051</f>
        <v/>
      </c>
      <c r="Q2060" s="37">
        <f>Q2033+Q2042+Q2051</f>
        <v/>
      </c>
      <c r="R2060" s="37">
        <f>R2033+R2042+R2051</f>
        <v/>
      </c>
      <c r="S2060" s="37">
        <f>S2033+S2042+S2051</f>
        <v/>
      </c>
      <c r="T2060" s="37">
        <f>T2033+T2042+T2051</f>
        <v/>
      </c>
      <c r="U2060" s="37">
        <f>U2033+U2042+U2051</f>
        <v/>
      </c>
      <c r="V2060" s="37">
        <f>V2033+V2042+V2051</f>
        <v/>
      </c>
      <c r="W2060" s="37">
        <f>W2033+W2042+W2051</f>
        <v/>
      </c>
      <c r="X2060" s="37">
        <f>X2033+X2042+X2051</f>
        <v/>
      </c>
      <c r="Y2060" s="37">
        <f>Y2033+Y2042+Y2051</f>
        <v/>
      </c>
      <c r="Z2060" s="37">
        <f>Z2033+Z2042+Z2051</f>
        <v/>
      </c>
      <c r="AA2060" s="37">
        <f>AA2033+AA2042+AA2051</f>
        <v/>
      </c>
      <c r="AB2060" s="37">
        <f>AB2033+AB2042+AB2051</f>
        <v/>
      </c>
      <c r="AC2060" s="37">
        <f>AC2033+AC2042+AC2051</f>
        <v/>
      </c>
      <c r="AD2060" s="40">
        <f>NEWPOLICY(AD2033,AD2042,AD2051)</f>
        <v/>
      </c>
      <c r="AF2060" s="11">
        <f>LOWER(Settings!$C$4)&amp;".mit."&amp;$A2060&amp;IF($C2060="","","."&amp;$C2060&amp;"."&amp;$B2060)&amp;IF(INDEX(Variables!$D$5:$D$205,MATCH($A2060,Variables!$A$5:$A$205,0))="","","."&amp;INDEX(Variables!$D$5:$D$205,MATCH($A2060,Variables!$A$5:$A$205,0)))&amp;"."&amp;AF$5</f>
        <v/>
      </c>
      <c r="AG2060" s="38">
        <f>AG2033+AG2042+AG2051</f>
        <v/>
      </c>
      <c r="AH2060" s="37">
        <f>AH2033+AH2042+AH2051</f>
        <v/>
      </c>
      <c r="AI2060" s="37">
        <f>AI2033+AI2042+AI2051</f>
        <v/>
      </c>
      <c r="AJ2060" s="37">
        <f>AJ2033+AJ2042+AJ2051</f>
        <v/>
      </c>
      <c r="AK2060" s="37">
        <f>AK2033+AK2042+AK2051</f>
        <v/>
      </c>
      <c r="AL2060" s="37">
        <f>AL2033+AL2042+AL2051</f>
        <v/>
      </c>
      <c r="AM2060" s="37">
        <f>AM2033+AM2042+AM2051</f>
        <v/>
      </c>
      <c r="AN2060" s="37">
        <f>AN2033+AN2042+AN2051</f>
        <v/>
      </c>
      <c r="AO2060" s="37">
        <f>AO2033+AO2042+AO2051</f>
        <v/>
      </c>
      <c r="AP2060" s="37">
        <f>AP2033+AP2042+AP2051</f>
        <v/>
      </c>
      <c r="AQ2060" s="37">
        <f>AQ2033+AQ2042+AQ2051</f>
        <v/>
      </c>
      <c r="AR2060" s="37">
        <f>AR2033+AR2042+AR2051</f>
        <v/>
      </c>
      <c r="AS2060" s="37">
        <f>AS2033+AS2042+AS2051</f>
        <v/>
      </c>
      <c r="AT2060" s="37">
        <f>AT2033+AT2042+AT2051</f>
        <v/>
      </c>
      <c r="AU2060" s="37">
        <f>AU2033+AU2042+AU2051</f>
        <v/>
      </c>
      <c r="AV2060" s="37">
        <f>AV2033+AV2042+AV2051</f>
        <v/>
      </c>
      <c r="AW2060" s="37">
        <f>AW2033+AW2042+AW2051</f>
        <v/>
      </c>
      <c r="AX2060" s="37">
        <f>AX2033+AX2042+AX2051</f>
        <v/>
      </c>
      <c r="AY2060" s="40">
        <f>NEWPOLICY(AY2033,AY2042,AY2051)</f>
        <v/>
      </c>
    </row>
    <row r="2061" hidden="1" outlineLevel="2">
      <c r="A2061" s="14" t="inlineStr">
        <is>
          <t>nce</t>
        </is>
      </c>
      <c r="B2061" s="14" t="inlineStr">
        <is>
          <t>bio</t>
        </is>
      </c>
      <c r="C2061" s="14" t="inlineStr">
        <is>
          <t>oen</t>
        </is>
      </c>
      <c r="D2061" s="36" t="n"/>
      <c r="E2061" s="36" t="n"/>
      <c r="F2061" s="36" t="n"/>
      <c r="G2061" s="36" t="n"/>
      <c r="H2061" s="14">
        <f>INDEX(Variables!$B$5:$B$205,MATCH($A2061,Variables!$A$5:$A$205,0))&amp;IF($C2061="",""," | "&amp;INDEX(Mapping!$B$5:$B$26,MATCH($C2061,Mapping!$A$5:$A$26,0))&amp;" | "&amp;INDEX(Mapping!$B$30:$B$46,MATCH($B2061,Mapping!$A$30:$A$46,0)))</f>
        <v/>
      </c>
      <c r="I2061" s="14">
        <f>INDEX(Variables!$C$5:$C$205,MATCH($A2061,Variables!$A$5:$A$205,0))</f>
        <v/>
      </c>
      <c r="J2061" s="14">
        <f>INDEX(Variables!$E$5:$E$205,MATCH($A2061,Variables!$A$5:$A$205,0))</f>
        <v/>
      </c>
      <c r="K2061" s="11">
        <f>LOWER(Settings!$C$4)&amp;".mit."&amp;$A2061&amp;IF($C2061="","","."&amp;$C2061&amp;"."&amp;$B2061)&amp;IF(INDEX(Variables!$D$5:$D$205,MATCH($A2061,Variables!$A$5:$A$205,0))="","","."&amp;INDEX(Variables!$D$5:$D$205,MATCH($A2061,Variables!$A$5:$A$205,0)))&amp;"."&amp;K$5</f>
        <v/>
      </c>
      <c r="L2061" s="38">
        <f>L2034+L2043+L2052</f>
        <v/>
      </c>
      <c r="M2061" s="37">
        <f>M2034+M2043+M2052</f>
        <v/>
      </c>
      <c r="N2061" s="37">
        <f>N2034+N2043+N2052</f>
        <v/>
      </c>
      <c r="O2061" s="37">
        <f>O2034+O2043+O2052</f>
        <v/>
      </c>
      <c r="P2061" s="37">
        <f>P2034+P2043+P2052</f>
        <v/>
      </c>
      <c r="Q2061" s="37">
        <f>Q2034+Q2043+Q2052</f>
        <v/>
      </c>
      <c r="R2061" s="37">
        <f>R2034+R2043+R2052</f>
        <v/>
      </c>
      <c r="S2061" s="37">
        <f>S2034+S2043+S2052</f>
        <v/>
      </c>
      <c r="T2061" s="37">
        <f>T2034+T2043+T2052</f>
        <v/>
      </c>
      <c r="U2061" s="37">
        <f>U2034+U2043+U2052</f>
        <v/>
      </c>
      <c r="V2061" s="37">
        <f>V2034+V2043+V2052</f>
        <v/>
      </c>
      <c r="W2061" s="37">
        <f>W2034+W2043+W2052</f>
        <v/>
      </c>
      <c r="X2061" s="37">
        <f>X2034+X2043+X2052</f>
        <v/>
      </c>
      <c r="Y2061" s="37">
        <f>Y2034+Y2043+Y2052</f>
        <v/>
      </c>
      <c r="Z2061" s="37">
        <f>Z2034+Z2043+Z2052</f>
        <v/>
      </c>
      <c r="AA2061" s="37">
        <f>AA2034+AA2043+AA2052</f>
        <v/>
      </c>
      <c r="AB2061" s="37">
        <f>AB2034+AB2043+AB2052</f>
        <v/>
      </c>
      <c r="AC2061" s="37">
        <f>AC2034+AC2043+AC2052</f>
        <v/>
      </c>
      <c r="AD2061" s="40">
        <f>NEWPOLICY(AD2034,AD2043,AD2052)</f>
        <v/>
      </c>
      <c r="AF2061" s="11">
        <f>LOWER(Settings!$C$4)&amp;".mit."&amp;$A2061&amp;IF($C2061="","","."&amp;$C2061&amp;"."&amp;$B2061)&amp;IF(INDEX(Variables!$D$5:$D$205,MATCH($A2061,Variables!$A$5:$A$205,0))="","","."&amp;INDEX(Variables!$D$5:$D$205,MATCH($A2061,Variables!$A$5:$A$205,0)))&amp;"."&amp;AF$5</f>
        <v/>
      </c>
      <c r="AG2061" s="38">
        <f>AG2034+AG2043+AG2052</f>
        <v/>
      </c>
      <c r="AH2061" s="37">
        <f>AH2034+AH2043+AH2052</f>
        <v/>
      </c>
      <c r="AI2061" s="37">
        <f>AI2034+AI2043+AI2052</f>
        <v/>
      </c>
      <c r="AJ2061" s="37">
        <f>AJ2034+AJ2043+AJ2052</f>
        <v/>
      </c>
      <c r="AK2061" s="37">
        <f>AK2034+AK2043+AK2052</f>
        <v/>
      </c>
      <c r="AL2061" s="37">
        <f>AL2034+AL2043+AL2052</f>
        <v/>
      </c>
      <c r="AM2061" s="37">
        <f>AM2034+AM2043+AM2052</f>
        <v/>
      </c>
      <c r="AN2061" s="37">
        <f>AN2034+AN2043+AN2052</f>
        <v/>
      </c>
      <c r="AO2061" s="37">
        <f>AO2034+AO2043+AO2052</f>
        <v/>
      </c>
      <c r="AP2061" s="37">
        <f>AP2034+AP2043+AP2052</f>
        <v/>
      </c>
      <c r="AQ2061" s="37">
        <f>AQ2034+AQ2043+AQ2052</f>
        <v/>
      </c>
      <c r="AR2061" s="37">
        <f>AR2034+AR2043+AR2052</f>
        <v/>
      </c>
      <c r="AS2061" s="37">
        <f>AS2034+AS2043+AS2052</f>
        <v/>
      </c>
      <c r="AT2061" s="37">
        <f>AT2034+AT2043+AT2052</f>
        <v/>
      </c>
      <c r="AU2061" s="37">
        <f>AU2034+AU2043+AU2052</f>
        <v/>
      </c>
      <c r="AV2061" s="37">
        <f>AV2034+AV2043+AV2052</f>
        <v/>
      </c>
      <c r="AW2061" s="37">
        <f>AW2034+AW2043+AW2052</f>
        <v/>
      </c>
      <c r="AX2061" s="37">
        <f>AX2034+AX2043+AX2052</f>
        <v/>
      </c>
      <c r="AY2061" s="40">
        <f>NEWPOLICY(AY2034,AY2043,AY2052)</f>
        <v/>
      </c>
    </row>
    <row r="2062" hidden="1" outlineLevel="2"/>
    <row r="2063" hidden="1" outlineLevel="2">
      <c r="A2063" s="14" t="inlineStr">
        <is>
          <t>atp</t>
        </is>
      </c>
      <c r="B2063" s="14" t="inlineStr">
        <is>
          <t>coa</t>
        </is>
      </c>
      <c r="C2063" s="14" t="inlineStr">
        <is>
          <t>oen</t>
        </is>
      </c>
      <c r="D2063" s="37">
        <f>INDEX(Inputs!$R$5:$R$132,MATCH($B2063&amp;"|"&amp;$C2063,Inputs!$A$5:$A$132,0))</f>
        <v/>
      </c>
      <c r="E2063" s="37">
        <f>INDEX(Inputs!$S$5:$S$132,MATCH($B2063&amp;"|"&amp;$C2063,Inputs!$A$5:$A$132,0))</f>
        <v/>
      </c>
      <c r="F2063" s="36" t="n"/>
      <c r="G2063" s="36" t="n"/>
      <c r="H2063" s="14">
        <f>INDEX(Variables!$B$5:$B$205,MATCH($A2063,Variables!$A$5:$A$205,0))&amp;IF($C2063="",""," | "&amp;INDEX(Mapping!$B$5:$B$26,MATCH($C2063,Mapping!$A$5:$A$26,0))&amp;" | "&amp;INDEX(Mapping!$B$30:$B$46,MATCH($B2063,Mapping!$A$30:$A$46,0)))</f>
        <v/>
      </c>
      <c r="I2063" s="14">
        <f>INDEX(Variables!$C$5:$C$205,MATCH($A2063,Variables!$A$5:$A$205,0))</f>
        <v/>
      </c>
      <c r="J2063" s="14">
        <f>INDEX(Variables!$E$5:$E$205,MATCH($A2063,Variables!$A$5:$A$205,0))</f>
        <v/>
      </c>
      <c r="K2063" s="11">
        <f>LOWER(Settings!$C$4)&amp;".mit."&amp;$A2063&amp;IF($C2063="","","."&amp;$C2063&amp;"."&amp;$B2063)&amp;IF(INDEX(Variables!$D$5:$D$205,MATCH($A2063,Variables!$A$5:$A$205,0))="","","."&amp;INDEX(Variables!$D$5:$D$205,MATCH($A2063,Variables!$A$5:$A$205,0)))&amp;"."&amp;K$5</f>
        <v/>
      </c>
      <c r="L2063" s="38">
        <f>MAX(INDEX(L$292:L$303,$D2063)+L2054*(1+$E2063),0.01)</f>
        <v/>
      </c>
      <c r="M2063" s="37">
        <f>MAX(INDEX(M$292:M$303,$D2063)+M2054*(1+$E2063),0.01)</f>
        <v/>
      </c>
      <c r="N2063" s="37">
        <f>MAX(INDEX(N$292:N$303,$D2063)+N2054*(1+$E2063),0.01)</f>
        <v/>
      </c>
      <c r="O2063" s="37">
        <f>MAX(INDEX(O$292:O$303,$D2063)+O2054*(1+$E2063),0.01)</f>
        <v/>
      </c>
      <c r="P2063" s="37">
        <f>MAX(INDEX(P$292:P$303,$D2063)+P2054*(1+$E2063),0.01)</f>
        <v/>
      </c>
      <c r="Q2063" s="37">
        <f>MAX(INDEX(Q$292:Q$303,$D2063)+Q2054*(1+$E2063),0.01)</f>
        <v/>
      </c>
      <c r="R2063" s="37">
        <f>MAX(INDEX(R$292:R$303,$D2063)+R2054*(1+$E2063),0.01)</f>
        <v/>
      </c>
      <c r="S2063" s="37">
        <f>MAX(INDEX(S$292:S$303,$D2063)+S2054*(1+$E2063),0.01)</f>
        <v/>
      </c>
      <c r="T2063" s="37">
        <f>MAX(INDEX(T$292:T$303,$D2063)+T2054*(1+$E2063),0.01)</f>
        <v/>
      </c>
      <c r="U2063" s="37">
        <f>MAX(INDEX(U$292:U$303,$D2063)+U2054*(1+$E2063),0.01)</f>
        <v/>
      </c>
      <c r="V2063" s="37">
        <f>MAX(INDEX(V$292:V$303,$D2063)+V2054*(1+$E2063),0.01)</f>
        <v/>
      </c>
      <c r="W2063" s="37">
        <f>MAX(INDEX(W$292:W$303,$D2063)+W2054*(1+$E2063),0.01)</f>
        <v/>
      </c>
      <c r="X2063" s="37">
        <f>MAX(INDEX(X$292:X$303,$D2063)+X2054*(1+$E2063),0.01)</f>
        <v/>
      </c>
      <c r="Y2063" s="37">
        <f>MAX(INDEX(Y$292:Y$303,$D2063)+Y2054*(1+$E2063),0.01)</f>
        <v/>
      </c>
      <c r="Z2063" s="37">
        <f>MAX(INDEX(Z$292:Z$303,$D2063)+Z2054*(1+$E2063),0.01)</f>
        <v/>
      </c>
      <c r="AA2063" s="37">
        <f>MAX(INDEX(AA$292:AA$303,$D2063)+AA2054*(1+$E2063),0.01)</f>
        <v/>
      </c>
      <c r="AB2063" s="37">
        <f>MAX(INDEX(AB$292:AB$303,$D2063)+AB2054*(1+$E2063),0.01)</f>
        <v/>
      </c>
      <c r="AC2063" s="37">
        <f>MAX(INDEX(AC$292:AC$303,$D2063)+AC2054*(1+$E2063),0.01)</f>
        <v/>
      </c>
      <c r="AD2063" s="40">
        <f>POSTTAX(INDEX(AD$292:AD$303,$D2063),AD2054,$E2063)</f>
        <v/>
      </c>
      <c r="AF2063" s="11">
        <f>LOWER(Settings!$C$4)&amp;".mit."&amp;$A2063&amp;IF($C2063="","","."&amp;$C2063&amp;"."&amp;$B2063)&amp;IF(INDEX(Variables!$D$5:$D$205,MATCH($A2063,Variables!$A$5:$A$205,0))="","","."&amp;INDEX(Variables!$D$5:$D$205,MATCH($A2063,Variables!$A$5:$A$205,0)))&amp;"."&amp;AF$5</f>
        <v/>
      </c>
      <c r="AG2063" s="38">
        <f>MAX(INDEX(AG$292:AG$303,$D2063)+AG2054*(1+$E2063),0.01)</f>
        <v/>
      </c>
      <c r="AH2063" s="37">
        <f>MAX(INDEX(AH$292:AH$303,$D2063)+AH2054*(1+$E2063),0.01)</f>
        <v/>
      </c>
      <c r="AI2063" s="37">
        <f>MAX(INDEX(AI$292:AI$303,$D2063)+AI2054*(1+$E2063),0.01)</f>
        <v/>
      </c>
      <c r="AJ2063" s="37">
        <f>MAX(INDEX(AJ$292:AJ$303,$D2063)+AJ2054*(1+$E2063),0.01)</f>
        <v/>
      </c>
      <c r="AK2063" s="37">
        <f>MAX(INDEX(AK$292:AK$303,$D2063)+AK2054*(1+$E2063),0.01)</f>
        <v/>
      </c>
      <c r="AL2063" s="37">
        <f>MAX(INDEX(AL$292:AL$303,$D2063)+AL2054*(1+$E2063),0.01)</f>
        <v/>
      </c>
      <c r="AM2063" s="37">
        <f>MAX(INDEX(AM$292:AM$303,$D2063)+AM2054*(1+$E2063),0.01)</f>
        <v/>
      </c>
      <c r="AN2063" s="37">
        <f>MAX(INDEX(AN$292:AN$303,$D2063)+AN2054*(1+$E2063),0.01)</f>
        <v/>
      </c>
      <c r="AO2063" s="37">
        <f>MAX(INDEX(AO$292:AO$303,$D2063)+AO2054*(1+$E2063),0.01)</f>
        <v/>
      </c>
      <c r="AP2063" s="37">
        <f>MAX(INDEX(AP$292:AP$303,$D2063)+AP2054*(1+$E2063),0.01)</f>
        <v/>
      </c>
      <c r="AQ2063" s="37">
        <f>MAX(INDEX(AQ$292:AQ$303,$D2063)+AQ2054*(1+$E2063),0.01)</f>
        <v/>
      </c>
      <c r="AR2063" s="37">
        <f>MAX(INDEX(AR$292:AR$303,$D2063)+AR2054*(1+$E2063),0.01)</f>
        <v/>
      </c>
      <c r="AS2063" s="37">
        <f>MAX(INDEX(AS$292:AS$303,$D2063)+AS2054*(1+$E2063),0.01)</f>
        <v/>
      </c>
      <c r="AT2063" s="37">
        <f>MAX(INDEX(AT$292:AT$303,$D2063)+AT2054*(1+$E2063),0.01)</f>
        <v/>
      </c>
      <c r="AU2063" s="37">
        <f>MAX(INDEX(AU$292:AU$303,$D2063)+AU2054*(1+$E2063),0.01)</f>
        <v/>
      </c>
      <c r="AV2063" s="37">
        <f>MAX(INDEX(AV$292:AV$303,$D2063)+AV2054*(1+$E2063),0.01)</f>
        <v/>
      </c>
      <c r="AW2063" s="37">
        <f>MAX(INDEX(AW$292:AW$303,$D2063)+AW2054*(1+$E2063),0.01)</f>
        <v/>
      </c>
      <c r="AX2063" s="37">
        <f>MAX(INDEX(AX$292:AX$303,$D2063)+AX2054*(1+$E2063),0.01)</f>
        <v/>
      </c>
      <c r="AY2063" s="40">
        <f>POSTTAX(INDEX(AY$292:AY$303,$D2063),AY2054,$E2063)</f>
        <v/>
      </c>
    </row>
    <row r="2064" hidden="1" outlineLevel="2">
      <c r="A2064" s="14" t="inlineStr">
        <is>
          <t>atp</t>
        </is>
      </c>
      <c r="B2064" s="14" t="inlineStr">
        <is>
          <t>nga</t>
        </is>
      </c>
      <c r="C2064" s="14" t="inlineStr">
        <is>
          <t>oen</t>
        </is>
      </c>
      <c r="D2064" s="37">
        <f>INDEX(Inputs!$R$5:$R$132,MATCH($B2064&amp;"|"&amp;$C2064,Inputs!$A$5:$A$132,0))</f>
        <v/>
      </c>
      <c r="E2064" s="37">
        <f>INDEX(Inputs!$S$5:$S$132,MATCH($B2064&amp;"|"&amp;$C2064,Inputs!$A$5:$A$132,0))</f>
        <v/>
      </c>
      <c r="F2064" s="36" t="n"/>
      <c r="G2064" s="36" t="n"/>
      <c r="H2064" s="14">
        <f>INDEX(Variables!$B$5:$B$205,MATCH($A2064,Variables!$A$5:$A$205,0))&amp;IF($C2064="",""," | "&amp;INDEX(Mapping!$B$5:$B$26,MATCH($C2064,Mapping!$A$5:$A$26,0))&amp;" | "&amp;INDEX(Mapping!$B$30:$B$46,MATCH($B2064,Mapping!$A$30:$A$46,0)))</f>
        <v/>
      </c>
      <c r="I2064" s="14">
        <f>INDEX(Variables!$C$5:$C$205,MATCH($A2064,Variables!$A$5:$A$205,0))</f>
        <v/>
      </c>
      <c r="J2064" s="14">
        <f>INDEX(Variables!$E$5:$E$205,MATCH($A2064,Variables!$A$5:$A$205,0))</f>
        <v/>
      </c>
      <c r="K2064" s="11">
        <f>LOWER(Settings!$C$4)&amp;".mit."&amp;$A2064&amp;IF($C2064="","","."&amp;$C2064&amp;"."&amp;$B2064)&amp;IF(INDEX(Variables!$D$5:$D$205,MATCH($A2064,Variables!$A$5:$A$205,0))="","","."&amp;INDEX(Variables!$D$5:$D$205,MATCH($A2064,Variables!$A$5:$A$205,0)))&amp;"."&amp;K$5</f>
        <v/>
      </c>
      <c r="L2064" s="38">
        <f>MAX(INDEX(L$292:L$303,$D2064)+L2055*(1+$E2064),0.01)</f>
        <v/>
      </c>
      <c r="M2064" s="37">
        <f>MAX(INDEX(M$292:M$303,$D2064)+M2055*(1+$E2064),0.01)</f>
        <v/>
      </c>
      <c r="N2064" s="37">
        <f>MAX(INDEX(N$292:N$303,$D2064)+N2055*(1+$E2064),0.01)</f>
        <v/>
      </c>
      <c r="O2064" s="37">
        <f>MAX(INDEX(O$292:O$303,$D2064)+O2055*(1+$E2064),0.01)</f>
        <v/>
      </c>
      <c r="P2064" s="37">
        <f>MAX(INDEX(P$292:P$303,$D2064)+P2055*(1+$E2064),0.01)</f>
        <v/>
      </c>
      <c r="Q2064" s="37">
        <f>MAX(INDEX(Q$292:Q$303,$D2064)+Q2055*(1+$E2064),0.01)</f>
        <v/>
      </c>
      <c r="R2064" s="37">
        <f>MAX(INDEX(R$292:R$303,$D2064)+R2055*(1+$E2064),0.01)</f>
        <v/>
      </c>
      <c r="S2064" s="37">
        <f>MAX(INDEX(S$292:S$303,$D2064)+S2055*(1+$E2064),0.01)</f>
        <v/>
      </c>
      <c r="T2064" s="37">
        <f>MAX(INDEX(T$292:T$303,$D2064)+T2055*(1+$E2064),0.01)</f>
        <v/>
      </c>
      <c r="U2064" s="37">
        <f>MAX(INDEX(U$292:U$303,$D2064)+U2055*(1+$E2064),0.01)</f>
        <v/>
      </c>
      <c r="V2064" s="37">
        <f>MAX(INDEX(V$292:V$303,$D2064)+V2055*(1+$E2064),0.01)</f>
        <v/>
      </c>
      <c r="W2064" s="37">
        <f>MAX(INDEX(W$292:W$303,$D2064)+W2055*(1+$E2064),0.01)</f>
        <v/>
      </c>
      <c r="X2064" s="37">
        <f>MAX(INDEX(X$292:X$303,$D2064)+X2055*(1+$E2064),0.01)</f>
        <v/>
      </c>
      <c r="Y2064" s="37">
        <f>MAX(INDEX(Y$292:Y$303,$D2064)+Y2055*(1+$E2064),0.01)</f>
        <v/>
      </c>
      <c r="Z2064" s="37">
        <f>MAX(INDEX(Z$292:Z$303,$D2064)+Z2055*(1+$E2064),0.01)</f>
        <v/>
      </c>
      <c r="AA2064" s="37">
        <f>MAX(INDEX(AA$292:AA$303,$D2064)+AA2055*(1+$E2064),0.01)</f>
        <v/>
      </c>
      <c r="AB2064" s="37">
        <f>MAX(INDEX(AB$292:AB$303,$D2064)+AB2055*(1+$E2064),0.01)</f>
        <v/>
      </c>
      <c r="AC2064" s="37">
        <f>MAX(INDEX(AC$292:AC$303,$D2064)+AC2055*(1+$E2064),0.01)</f>
        <v/>
      </c>
      <c r="AD2064" s="40">
        <f>POSTTAX(INDEX(AD$292:AD$303,$D2064),AD2055,$E2064)</f>
        <v/>
      </c>
      <c r="AF2064" s="11">
        <f>LOWER(Settings!$C$4)&amp;".mit."&amp;$A2064&amp;IF($C2064="","","."&amp;$C2064&amp;"."&amp;$B2064)&amp;IF(INDEX(Variables!$D$5:$D$205,MATCH($A2064,Variables!$A$5:$A$205,0))="","","."&amp;INDEX(Variables!$D$5:$D$205,MATCH($A2064,Variables!$A$5:$A$205,0)))&amp;"."&amp;AF$5</f>
        <v/>
      </c>
      <c r="AG2064" s="38">
        <f>MAX(INDEX(AG$292:AG$303,$D2064)+AG2055*(1+$E2064),0.01)</f>
        <v/>
      </c>
      <c r="AH2064" s="37">
        <f>MAX(INDEX(AH$292:AH$303,$D2064)+AH2055*(1+$E2064),0.01)</f>
        <v/>
      </c>
      <c r="AI2064" s="37">
        <f>MAX(INDEX(AI$292:AI$303,$D2064)+AI2055*(1+$E2064),0.01)</f>
        <v/>
      </c>
      <c r="AJ2064" s="37">
        <f>MAX(INDEX(AJ$292:AJ$303,$D2064)+AJ2055*(1+$E2064),0.01)</f>
        <v/>
      </c>
      <c r="AK2064" s="37">
        <f>MAX(INDEX(AK$292:AK$303,$D2064)+AK2055*(1+$E2064),0.01)</f>
        <v/>
      </c>
      <c r="AL2064" s="37">
        <f>MAX(INDEX(AL$292:AL$303,$D2064)+AL2055*(1+$E2064),0.01)</f>
        <v/>
      </c>
      <c r="AM2064" s="37">
        <f>MAX(INDEX(AM$292:AM$303,$D2064)+AM2055*(1+$E2064),0.01)</f>
        <v/>
      </c>
      <c r="AN2064" s="37">
        <f>MAX(INDEX(AN$292:AN$303,$D2064)+AN2055*(1+$E2064),0.01)</f>
        <v/>
      </c>
      <c r="AO2064" s="37">
        <f>MAX(INDEX(AO$292:AO$303,$D2064)+AO2055*(1+$E2064),0.01)</f>
        <v/>
      </c>
      <c r="AP2064" s="37">
        <f>MAX(INDEX(AP$292:AP$303,$D2064)+AP2055*(1+$E2064),0.01)</f>
        <v/>
      </c>
      <c r="AQ2064" s="37">
        <f>MAX(INDEX(AQ$292:AQ$303,$D2064)+AQ2055*(1+$E2064),0.01)</f>
        <v/>
      </c>
      <c r="AR2064" s="37">
        <f>MAX(INDEX(AR$292:AR$303,$D2064)+AR2055*(1+$E2064),0.01)</f>
        <v/>
      </c>
      <c r="AS2064" s="37">
        <f>MAX(INDEX(AS$292:AS$303,$D2064)+AS2055*(1+$E2064),0.01)</f>
        <v/>
      </c>
      <c r="AT2064" s="37">
        <f>MAX(INDEX(AT$292:AT$303,$D2064)+AT2055*(1+$E2064),0.01)</f>
        <v/>
      </c>
      <c r="AU2064" s="37">
        <f>MAX(INDEX(AU$292:AU$303,$D2064)+AU2055*(1+$E2064),0.01)</f>
        <v/>
      </c>
      <c r="AV2064" s="37">
        <f>MAX(INDEX(AV$292:AV$303,$D2064)+AV2055*(1+$E2064),0.01)</f>
        <v/>
      </c>
      <c r="AW2064" s="37">
        <f>MAX(INDEX(AW$292:AW$303,$D2064)+AW2055*(1+$E2064),0.01)</f>
        <v/>
      </c>
      <c r="AX2064" s="37">
        <f>MAX(INDEX(AX$292:AX$303,$D2064)+AX2055*(1+$E2064),0.01)</f>
        <v/>
      </c>
      <c r="AY2064" s="40">
        <f>POSTTAX(INDEX(AY$292:AY$303,$D2064),AY2055,$E2064)</f>
        <v/>
      </c>
    </row>
    <row r="2065" hidden="1" outlineLevel="2">
      <c r="A2065" s="14" t="inlineStr">
        <is>
          <t>atp</t>
        </is>
      </c>
      <c r="B2065" s="14" t="inlineStr">
        <is>
          <t>gso</t>
        </is>
      </c>
      <c r="C2065" s="14" t="inlineStr">
        <is>
          <t>oen</t>
        </is>
      </c>
      <c r="D2065" s="37">
        <f>INDEX(Inputs!$R$5:$R$132,MATCH($B2065&amp;"|"&amp;$C2065,Inputs!$A$5:$A$132,0))</f>
        <v/>
      </c>
      <c r="E2065" s="37">
        <f>INDEX(Inputs!$S$5:$S$132,MATCH($B2065&amp;"|"&amp;$C2065,Inputs!$A$5:$A$132,0))</f>
        <v/>
      </c>
      <c r="F2065" s="36" t="n"/>
      <c r="G2065" s="36" t="n"/>
      <c r="H2065" s="14">
        <f>INDEX(Variables!$B$5:$B$205,MATCH($A2065,Variables!$A$5:$A$205,0))&amp;IF($C2065="",""," | "&amp;INDEX(Mapping!$B$5:$B$26,MATCH($C2065,Mapping!$A$5:$A$26,0))&amp;" | "&amp;INDEX(Mapping!$B$30:$B$46,MATCH($B2065,Mapping!$A$30:$A$46,0)))</f>
        <v/>
      </c>
      <c r="I2065" s="14">
        <f>INDEX(Variables!$C$5:$C$205,MATCH($A2065,Variables!$A$5:$A$205,0))</f>
        <v/>
      </c>
      <c r="J2065" s="14">
        <f>INDEX(Variables!$E$5:$E$205,MATCH($A2065,Variables!$A$5:$A$205,0))</f>
        <v/>
      </c>
      <c r="K2065" s="11">
        <f>LOWER(Settings!$C$4)&amp;".mit."&amp;$A2065&amp;IF($C2065="","","."&amp;$C2065&amp;"."&amp;$B2065)&amp;IF(INDEX(Variables!$D$5:$D$205,MATCH($A2065,Variables!$A$5:$A$205,0))="","","."&amp;INDEX(Variables!$D$5:$D$205,MATCH($A2065,Variables!$A$5:$A$205,0)))&amp;"."&amp;K$5</f>
        <v/>
      </c>
      <c r="L2065" s="38">
        <f>MAX(INDEX(L$292:L$303,$D2065)+L2056*(1+$E2065),0.01)</f>
        <v/>
      </c>
      <c r="M2065" s="37">
        <f>MAX(INDEX(M$292:M$303,$D2065)+M2056*(1+$E2065),0.01)</f>
        <v/>
      </c>
      <c r="N2065" s="37">
        <f>MAX(INDEX(N$292:N$303,$D2065)+N2056*(1+$E2065),0.01)</f>
        <v/>
      </c>
      <c r="O2065" s="37">
        <f>MAX(INDEX(O$292:O$303,$D2065)+O2056*(1+$E2065),0.01)</f>
        <v/>
      </c>
      <c r="P2065" s="37">
        <f>MAX(INDEX(P$292:P$303,$D2065)+P2056*(1+$E2065),0.01)</f>
        <v/>
      </c>
      <c r="Q2065" s="37">
        <f>MAX(INDEX(Q$292:Q$303,$D2065)+Q2056*(1+$E2065),0.01)</f>
        <v/>
      </c>
      <c r="R2065" s="37">
        <f>MAX(INDEX(R$292:R$303,$D2065)+R2056*(1+$E2065),0.01)</f>
        <v/>
      </c>
      <c r="S2065" s="37">
        <f>MAX(INDEX(S$292:S$303,$D2065)+S2056*(1+$E2065),0.01)</f>
        <v/>
      </c>
      <c r="T2065" s="37">
        <f>MAX(INDEX(T$292:T$303,$D2065)+T2056*(1+$E2065),0.01)</f>
        <v/>
      </c>
      <c r="U2065" s="37">
        <f>MAX(INDEX(U$292:U$303,$D2065)+U2056*(1+$E2065),0.01)</f>
        <v/>
      </c>
      <c r="V2065" s="37">
        <f>MAX(INDEX(V$292:V$303,$D2065)+V2056*(1+$E2065),0.01)</f>
        <v/>
      </c>
      <c r="W2065" s="37">
        <f>MAX(INDEX(W$292:W$303,$D2065)+W2056*(1+$E2065),0.01)</f>
        <v/>
      </c>
      <c r="X2065" s="37">
        <f>MAX(INDEX(X$292:X$303,$D2065)+X2056*(1+$E2065),0.01)</f>
        <v/>
      </c>
      <c r="Y2065" s="37">
        <f>MAX(INDEX(Y$292:Y$303,$D2065)+Y2056*(1+$E2065),0.01)</f>
        <v/>
      </c>
      <c r="Z2065" s="37">
        <f>MAX(INDEX(Z$292:Z$303,$D2065)+Z2056*(1+$E2065),0.01)</f>
        <v/>
      </c>
      <c r="AA2065" s="37">
        <f>MAX(INDEX(AA$292:AA$303,$D2065)+AA2056*(1+$E2065),0.01)</f>
        <v/>
      </c>
      <c r="AB2065" s="37">
        <f>MAX(INDEX(AB$292:AB$303,$D2065)+AB2056*(1+$E2065),0.01)</f>
        <v/>
      </c>
      <c r="AC2065" s="37">
        <f>MAX(INDEX(AC$292:AC$303,$D2065)+AC2056*(1+$E2065),0.01)</f>
        <v/>
      </c>
      <c r="AD2065" s="40">
        <f>POSTTAX(INDEX(AD$292:AD$303,$D2065),AD2056,$E2065)</f>
        <v/>
      </c>
      <c r="AF2065" s="11">
        <f>LOWER(Settings!$C$4)&amp;".mit."&amp;$A2065&amp;IF($C2065="","","."&amp;$C2065&amp;"."&amp;$B2065)&amp;IF(INDEX(Variables!$D$5:$D$205,MATCH($A2065,Variables!$A$5:$A$205,0))="","","."&amp;INDEX(Variables!$D$5:$D$205,MATCH($A2065,Variables!$A$5:$A$205,0)))&amp;"."&amp;AF$5</f>
        <v/>
      </c>
      <c r="AG2065" s="38">
        <f>MAX(INDEX(AG$292:AG$303,$D2065)+AG2056*(1+$E2065),0.01)</f>
        <v/>
      </c>
      <c r="AH2065" s="37">
        <f>MAX(INDEX(AH$292:AH$303,$D2065)+AH2056*(1+$E2065),0.01)</f>
        <v/>
      </c>
      <c r="AI2065" s="37">
        <f>MAX(INDEX(AI$292:AI$303,$D2065)+AI2056*(1+$E2065),0.01)</f>
        <v/>
      </c>
      <c r="AJ2065" s="37">
        <f>MAX(INDEX(AJ$292:AJ$303,$D2065)+AJ2056*(1+$E2065),0.01)</f>
        <v/>
      </c>
      <c r="AK2065" s="37">
        <f>MAX(INDEX(AK$292:AK$303,$D2065)+AK2056*(1+$E2065),0.01)</f>
        <v/>
      </c>
      <c r="AL2065" s="37">
        <f>MAX(INDEX(AL$292:AL$303,$D2065)+AL2056*(1+$E2065),0.01)</f>
        <v/>
      </c>
      <c r="AM2065" s="37">
        <f>MAX(INDEX(AM$292:AM$303,$D2065)+AM2056*(1+$E2065),0.01)</f>
        <v/>
      </c>
      <c r="AN2065" s="37">
        <f>MAX(INDEX(AN$292:AN$303,$D2065)+AN2056*(1+$E2065),0.01)</f>
        <v/>
      </c>
      <c r="AO2065" s="37">
        <f>MAX(INDEX(AO$292:AO$303,$D2065)+AO2056*(1+$E2065),0.01)</f>
        <v/>
      </c>
      <c r="AP2065" s="37">
        <f>MAX(INDEX(AP$292:AP$303,$D2065)+AP2056*(1+$E2065),0.01)</f>
        <v/>
      </c>
      <c r="AQ2065" s="37">
        <f>MAX(INDEX(AQ$292:AQ$303,$D2065)+AQ2056*(1+$E2065),0.01)</f>
        <v/>
      </c>
      <c r="AR2065" s="37">
        <f>MAX(INDEX(AR$292:AR$303,$D2065)+AR2056*(1+$E2065),0.01)</f>
        <v/>
      </c>
      <c r="AS2065" s="37">
        <f>MAX(INDEX(AS$292:AS$303,$D2065)+AS2056*(1+$E2065),0.01)</f>
        <v/>
      </c>
      <c r="AT2065" s="37">
        <f>MAX(INDEX(AT$292:AT$303,$D2065)+AT2056*(1+$E2065),0.01)</f>
        <v/>
      </c>
      <c r="AU2065" s="37">
        <f>MAX(INDEX(AU$292:AU$303,$D2065)+AU2056*(1+$E2065),0.01)</f>
        <v/>
      </c>
      <c r="AV2065" s="37">
        <f>MAX(INDEX(AV$292:AV$303,$D2065)+AV2056*(1+$E2065),0.01)</f>
        <v/>
      </c>
      <c r="AW2065" s="37">
        <f>MAX(INDEX(AW$292:AW$303,$D2065)+AW2056*(1+$E2065),0.01)</f>
        <v/>
      </c>
      <c r="AX2065" s="37">
        <f>MAX(INDEX(AX$292:AX$303,$D2065)+AX2056*(1+$E2065),0.01)</f>
        <v/>
      </c>
      <c r="AY2065" s="40">
        <f>POSTTAX(INDEX(AY$292:AY$303,$D2065),AY2056,$E2065)</f>
        <v/>
      </c>
    </row>
    <row r="2066" hidden="1" outlineLevel="2">
      <c r="A2066" s="14" t="inlineStr">
        <is>
          <t>atp</t>
        </is>
      </c>
      <c r="B2066" s="14" t="inlineStr">
        <is>
          <t>die</t>
        </is>
      </c>
      <c r="C2066" s="14" t="inlineStr">
        <is>
          <t>oen</t>
        </is>
      </c>
      <c r="D2066" s="37">
        <f>INDEX(Inputs!$R$5:$R$132,MATCH($B2066&amp;"|"&amp;$C2066,Inputs!$A$5:$A$132,0))</f>
        <v/>
      </c>
      <c r="E2066" s="37">
        <f>INDEX(Inputs!$S$5:$S$132,MATCH($B2066&amp;"|"&amp;$C2066,Inputs!$A$5:$A$132,0))</f>
        <v/>
      </c>
      <c r="F2066" s="36" t="n"/>
      <c r="G2066" s="36" t="n"/>
      <c r="H2066" s="14">
        <f>INDEX(Variables!$B$5:$B$205,MATCH($A2066,Variables!$A$5:$A$205,0))&amp;IF($C2066="",""," | "&amp;INDEX(Mapping!$B$5:$B$26,MATCH($C2066,Mapping!$A$5:$A$26,0))&amp;" | "&amp;INDEX(Mapping!$B$30:$B$46,MATCH($B2066,Mapping!$A$30:$A$46,0)))</f>
        <v/>
      </c>
      <c r="I2066" s="14">
        <f>INDEX(Variables!$C$5:$C$205,MATCH($A2066,Variables!$A$5:$A$205,0))</f>
        <v/>
      </c>
      <c r="J2066" s="14">
        <f>INDEX(Variables!$E$5:$E$205,MATCH($A2066,Variables!$A$5:$A$205,0))</f>
        <v/>
      </c>
      <c r="K2066" s="11">
        <f>LOWER(Settings!$C$4)&amp;".mit."&amp;$A2066&amp;IF($C2066="","","."&amp;$C2066&amp;"."&amp;$B2066)&amp;IF(INDEX(Variables!$D$5:$D$205,MATCH($A2066,Variables!$A$5:$A$205,0))="","","."&amp;INDEX(Variables!$D$5:$D$205,MATCH($A2066,Variables!$A$5:$A$205,0)))&amp;"."&amp;K$5</f>
        <v/>
      </c>
      <c r="L2066" s="38">
        <f>MAX(INDEX(L$292:L$303,$D2066)+L2057*(1+$E2066),0.01)</f>
        <v/>
      </c>
      <c r="M2066" s="37">
        <f>MAX(INDEX(M$292:M$303,$D2066)+M2057*(1+$E2066),0.01)</f>
        <v/>
      </c>
      <c r="N2066" s="37">
        <f>MAX(INDEX(N$292:N$303,$D2066)+N2057*(1+$E2066),0.01)</f>
        <v/>
      </c>
      <c r="O2066" s="37">
        <f>MAX(INDEX(O$292:O$303,$D2066)+O2057*(1+$E2066),0.01)</f>
        <v/>
      </c>
      <c r="P2066" s="37">
        <f>MAX(INDEX(P$292:P$303,$D2066)+P2057*(1+$E2066),0.01)</f>
        <v/>
      </c>
      <c r="Q2066" s="37">
        <f>MAX(INDEX(Q$292:Q$303,$D2066)+Q2057*(1+$E2066),0.01)</f>
        <v/>
      </c>
      <c r="R2066" s="37">
        <f>MAX(INDEX(R$292:R$303,$D2066)+R2057*(1+$E2066),0.01)</f>
        <v/>
      </c>
      <c r="S2066" s="37">
        <f>MAX(INDEX(S$292:S$303,$D2066)+S2057*(1+$E2066),0.01)</f>
        <v/>
      </c>
      <c r="T2066" s="37">
        <f>MAX(INDEX(T$292:T$303,$D2066)+T2057*(1+$E2066),0.01)</f>
        <v/>
      </c>
      <c r="U2066" s="37">
        <f>MAX(INDEX(U$292:U$303,$D2066)+U2057*(1+$E2066),0.01)</f>
        <v/>
      </c>
      <c r="V2066" s="37">
        <f>MAX(INDEX(V$292:V$303,$D2066)+V2057*(1+$E2066),0.01)</f>
        <v/>
      </c>
      <c r="W2066" s="37">
        <f>MAX(INDEX(W$292:W$303,$D2066)+W2057*(1+$E2066),0.01)</f>
        <v/>
      </c>
      <c r="X2066" s="37">
        <f>MAX(INDEX(X$292:X$303,$D2066)+X2057*(1+$E2066),0.01)</f>
        <v/>
      </c>
      <c r="Y2066" s="37">
        <f>MAX(INDEX(Y$292:Y$303,$D2066)+Y2057*(1+$E2066),0.01)</f>
        <v/>
      </c>
      <c r="Z2066" s="37">
        <f>MAX(INDEX(Z$292:Z$303,$D2066)+Z2057*(1+$E2066),0.01)</f>
        <v/>
      </c>
      <c r="AA2066" s="37">
        <f>MAX(INDEX(AA$292:AA$303,$D2066)+AA2057*(1+$E2066),0.01)</f>
        <v/>
      </c>
      <c r="AB2066" s="37">
        <f>MAX(INDEX(AB$292:AB$303,$D2066)+AB2057*(1+$E2066),0.01)</f>
        <v/>
      </c>
      <c r="AC2066" s="37">
        <f>MAX(INDEX(AC$292:AC$303,$D2066)+AC2057*(1+$E2066),0.01)</f>
        <v/>
      </c>
      <c r="AD2066" s="40">
        <f>POSTTAX(INDEX(AD$292:AD$303,$D2066),AD2057,$E2066)</f>
        <v/>
      </c>
      <c r="AF2066" s="11">
        <f>LOWER(Settings!$C$4)&amp;".mit."&amp;$A2066&amp;IF($C2066="","","."&amp;$C2066&amp;"."&amp;$B2066)&amp;IF(INDEX(Variables!$D$5:$D$205,MATCH($A2066,Variables!$A$5:$A$205,0))="","","."&amp;INDEX(Variables!$D$5:$D$205,MATCH($A2066,Variables!$A$5:$A$205,0)))&amp;"."&amp;AF$5</f>
        <v/>
      </c>
      <c r="AG2066" s="38">
        <f>MAX(INDEX(AG$292:AG$303,$D2066)+AG2057*(1+$E2066),0.01)</f>
        <v/>
      </c>
      <c r="AH2066" s="37">
        <f>MAX(INDEX(AH$292:AH$303,$D2066)+AH2057*(1+$E2066),0.01)</f>
        <v/>
      </c>
      <c r="AI2066" s="37">
        <f>MAX(INDEX(AI$292:AI$303,$D2066)+AI2057*(1+$E2066),0.01)</f>
        <v/>
      </c>
      <c r="AJ2066" s="37">
        <f>MAX(INDEX(AJ$292:AJ$303,$D2066)+AJ2057*(1+$E2066),0.01)</f>
        <v/>
      </c>
      <c r="AK2066" s="37">
        <f>MAX(INDEX(AK$292:AK$303,$D2066)+AK2057*(1+$E2066),0.01)</f>
        <v/>
      </c>
      <c r="AL2066" s="37">
        <f>MAX(INDEX(AL$292:AL$303,$D2066)+AL2057*(1+$E2066),0.01)</f>
        <v/>
      </c>
      <c r="AM2066" s="37">
        <f>MAX(INDEX(AM$292:AM$303,$D2066)+AM2057*(1+$E2066),0.01)</f>
        <v/>
      </c>
      <c r="AN2066" s="37">
        <f>MAX(INDEX(AN$292:AN$303,$D2066)+AN2057*(1+$E2066),0.01)</f>
        <v/>
      </c>
      <c r="AO2066" s="37">
        <f>MAX(INDEX(AO$292:AO$303,$D2066)+AO2057*(1+$E2066),0.01)</f>
        <v/>
      </c>
      <c r="AP2066" s="37">
        <f>MAX(INDEX(AP$292:AP$303,$D2066)+AP2057*(1+$E2066),0.01)</f>
        <v/>
      </c>
      <c r="AQ2066" s="37">
        <f>MAX(INDEX(AQ$292:AQ$303,$D2066)+AQ2057*(1+$E2066),0.01)</f>
        <v/>
      </c>
      <c r="AR2066" s="37">
        <f>MAX(INDEX(AR$292:AR$303,$D2066)+AR2057*(1+$E2066),0.01)</f>
        <v/>
      </c>
      <c r="AS2066" s="37">
        <f>MAX(INDEX(AS$292:AS$303,$D2066)+AS2057*(1+$E2066),0.01)</f>
        <v/>
      </c>
      <c r="AT2066" s="37">
        <f>MAX(INDEX(AT$292:AT$303,$D2066)+AT2057*(1+$E2066),0.01)</f>
        <v/>
      </c>
      <c r="AU2066" s="37">
        <f>MAX(INDEX(AU$292:AU$303,$D2066)+AU2057*(1+$E2066),0.01)</f>
        <v/>
      </c>
      <c r="AV2066" s="37">
        <f>MAX(INDEX(AV$292:AV$303,$D2066)+AV2057*(1+$E2066),0.01)</f>
        <v/>
      </c>
      <c r="AW2066" s="37">
        <f>MAX(INDEX(AW$292:AW$303,$D2066)+AW2057*(1+$E2066),0.01)</f>
        <v/>
      </c>
      <c r="AX2066" s="37">
        <f>MAX(INDEX(AX$292:AX$303,$D2066)+AX2057*(1+$E2066),0.01)</f>
        <v/>
      </c>
      <c r="AY2066" s="40">
        <f>POSTTAX(INDEX(AY$292:AY$303,$D2066),AY2057,$E2066)</f>
        <v/>
      </c>
    </row>
    <row r="2067" hidden="1" outlineLevel="2">
      <c r="A2067" s="14" t="inlineStr">
        <is>
          <t>atp</t>
        </is>
      </c>
      <c r="B2067" s="14" t="inlineStr">
        <is>
          <t>lpg</t>
        </is>
      </c>
      <c r="C2067" s="14" t="inlineStr">
        <is>
          <t>oen</t>
        </is>
      </c>
      <c r="D2067" s="37">
        <f>INDEX(Inputs!$R$5:$R$132,MATCH($B2067&amp;"|"&amp;$C2067,Inputs!$A$5:$A$132,0))</f>
        <v/>
      </c>
      <c r="E2067" s="37">
        <f>INDEX(Inputs!$S$5:$S$132,MATCH($B2067&amp;"|"&amp;$C2067,Inputs!$A$5:$A$132,0))</f>
        <v/>
      </c>
      <c r="F2067" s="36" t="n"/>
      <c r="G2067" s="36" t="n"/>
      <c r="H2067" s="14">
        <f>INDEX(Variables!$B$5:$B$205,MATCH($A2067,Variables!$A$5:$A$205,0))&amp;IF($C2067="",""," | "&amp;INDEX(Mapping!$B$5:$B$26,MATCH($C2067,Mapping!$A$5:$A$26,0))&amp;" | "&amp;INDEX(Mapping!$B$30:$B$46,MATCH($B2067,Mapping!$A$30:$A$46,0)))</f>
        <v/>
      </c>
      <c r="I2067" s="14">
        <f>INDEX(Variables!$C$5:$C$205,MATCH($A2067,Variables!$A$5:$A$205,0))</f>
        <v/>
      </c>
      <c r="J2067" s="14">
        <f>INDEX(Variables!$E$5:$E$205,MATCH($A2067,Variables!$A$5:$A$205,0))</f>
        <v/>
      </c>
      <c r="K2067" s="11">
        <f>LOWER(Settings!$C$4)&amp;".mit."&amp;$A2067&amp;IF($C2067="","","."&amp;$C2067&amp;"."&amp;$B2067)&amp;IF(INDEX(Variables!$D$5:$D$205,MATCH($A2067,Variables!$A$5:$A$205,0))="","","."&amp;INDEX(Variables!$D$5:$D$205,MATCH($A2067,Variables!$A$5:$A$205,0)))&amp;"."&amp;K$5</f>
        <v/>
      </c>
      <c r="L2067" s="38">
        <f>MAX(INDEX(L$292:L$303,$D2067)+L2058*(1+$E2067),0.01)</f>
        <v/>
      </c>
      <c r="M2067" s="37">
        <f>MAX(INDEX(M$292:M$303,$D2067)+M2058*(1+$E2067),0.01)</f>
        <v/>
      </c>
      <c r="N2067" s="37">
        <f>MAX(INDEX(N$292:N$303,$D2067)+N2058*(1+$E2067),0.01)</f>
        <v/>
      </c>
      <c r="O2067" s="37">
        <f>MAX(INDEX(O$292:O$303,$D2067)+O2058*(1+$E2067),0.01)</f>
        <v/>
      </c>
      <c r="P2067" s="37">
        <f>MAX(INDEX(P$292:P$303,$D2067)+P2058*(1+$E2067),0.01)</f>
        <v/>
      </c>
      <c r="Q2067" s="37">
        <f>MAX(INDEX(Q$292:Q$303,$D2067)+Q2058*(1+$E2067),0.01)</f>
        <v/>
      </c>
      <c r="R2067" s="37">
        <f>MAX(INDEX(R$292:R$303,$D2067)+R2058*(1+$E2067),0.01)</f>
        <v/>
      </c>
      <c r="S2067" s="37">
        <f>MAX(INDEX(S$292:S$303,$D2067)+S2058*(1+$E2067),0.01)</f>
        <v/>
      </c>
      <c r="T2067" s="37">
        <f>MAX(INDEX(T$292:T$303,$D2067)+T2058*(1+$E2067),0.01)</f>
        <v/>
      </c>
      <c r="U2067" s="37">
        <f>MAX(INDEX(U$292:U$303,$D2067)+U2058*(1+$E2067),0.01)</f>
        <v/>
      </c>
      <c r="V2067" s="37">
        <f>MAX(INDEX(V$292:V$303,$D2067)+V2058*(1+$E2067),0.01)</f>
        <v/>
      </c>
      <c r="W2067" s="37">
        <f>MAX(INDEX(W$292:W$303,$D2067)+W2058*(1+$E2067),0.01)</f>
        <v/>
      </c>
      <c r="X2067" s="37">
        <f>MAX(INDEX(X$292:X$303,$D2067)+X2058*(1+$E2067),0.01)</f>
        <v/>
      </c>
      <c r="Y2067" s="37">
        <f>MAX(INDEX(Y$292:Y$303,$D2067)+Y2058*(1+$E2067),0.01)</f>
        <v/>
      </c>
      <c r="Z2067" s="37">
        <f>MAX(INDEX(Z$292:Z$303,$D2067)+Z2058*(1+$E2067),0.01)</f>
        <v/>
      </c>
      <c r="AA2067" s="37">
        <f>MAX(INDEX(AA$292:AA$303,$D2067)+AA2058*(1+$E2067),0.01)</f>
        <v/>
      </c>
      <c r="AB2067" s="37">
        <f>MAX(INDEX(AB$292:AB$303,$D2067)+AB2058*(1+$E2067),0.01)</f>
        <v/>
      </c>
      <c r="AC2067" s="37">
        <f>MAX(INDEX(AC$292:AC$303,$D2067)+AC2058*(1+$E2067),0.01)</f>
        <v/>
      </c>
      <c r="AD2067" s="40">
        <f>POSTTAX(INDEX(AD$292:AD$303,$D2067),AD2058,$E2067)</f>
        <v/>
      </c>
      <c r="AF2067" s="11">
        <f>LOWER(Settings!$C$4)&amp;".mit."&amp;$A2067&amp;IF($C2067="","","."&amp;$C2067&amp;"."&amp;$B2067)&amp;IF(INDEX(Variables!$D$5:$D$205,MATCH($A2067,Variables!$A$5:$A$205,0))="","","."&amp;INDEX(Variables!$D$5:$D$205,MATCH($A2067,Variables!$A$5:$A$205,0)))&amp;"."&amp;AF$5</f>
        <v/>
      </c>
      <c r="AG2067" s="38">
        <f>MAX(INDEX(AG$292:AG$303,$D2067)+AG2058*(1+$E2067),0.01)</f>
        <v/>
      </c>
      <c r="AH2067" s="37">
        <f>MAX(INDEX(AH$292:AH$303,$D2067)+AH2058*(1+$E2067),0.01)</f>
        <v/>
      </c>
      <c r="AI2067" s="37">
        <f>MAX(INDEX(AI$292:AI$303,$D2067)+AI2058*(1+$E2067),0.01)</f>
        <v/>
      </c>
      <c r="AJ2067" s="37">
        <f>MAX(INDEX(AJ$292:AJ$303,$D2067)+AJ2058*(1+$E2067),0.01)</f>
        <v/>
      </c>
      <c r="AK2067" s="37">
        <f>MAX(INDEX(AK$292:AK$303,$D2067)+AK2058*(1+$E2067),0.01)</f>
        <v/>
      </c>
      <c r="AL2067" s="37">
        <f>MAX(INDEX(AL$292:AL$303,$D2067)+AL2058*(1+$E2067),0.01)</f>
        <v/>
      </c>
      <c r="AM2067" s="37">
        <f>MAX(INDEX(AM$292:AM$303,$D2067)+AM2058*(1+$E2067),0.01)</f>
        <v/>
      </c>
      <c r="AN2067" s="37">
        <f>MAX(INDEX(AN$292:AN$303,$D2067)+AN2058*(1+$E2067),0.01)</f>
        <v/>
      </c>
      <c r="AO2067" s="37">
        <f>MAX(INDEX(AO$292:AO$303,$D2067)+AO2058*(1+$E2067),0.01)</f>
        <v/>
      </c>
      <c r="AP2067" s="37">
        <f>MAX(INDEX(AP$292:AP$303,$D2067)+AP2058*(1+$E2067),0.01)</f>
        <v/>
      </c>
      <c r="AQ2067" s="37">
        <f>MAX(INDEX(AQ$292:AQ$303,$D2067)+AQ2058*(1+$E2067),0.01)</f>
        <v/>
      </c>
      <c r="AR2067" s="37">
        <f>MAX(INDEX(AR$292:AR$303,$D2067)+AR2058*(1+$E2067),0.01)</f>
        <v/>
      </c>
      <c r="AS2067" s="37">
        <f>MAX(INDEX(AS$292:AS$303,$D2067)+AS2058*(1+$E2067),0.01)</f>
        <v/>
      </c>
      <c r="AT2067" s="37">
        <f>MAX(INDEX(AT$292:AT$303,$D2067)+AT2058*(1+$E2067),0.01)</f>
        <v/>
      </c>
      <c r="AU2067" s="37">
        <f>MAX(INDEX(AU$292:AU$303,$D2067)+AU2058*(1+$E2067),0.01)</f>
        <v/>
      </c>
      <c r="AV2067" s="37">
        <f>MAX(INDEX(AV$292:AV$303,$D2067)+AV2058*(1+$E2067),0.01)</f>
        <v/>
      </c>
      <c r="AW2067" s="37">
        <f>MAX(INDEX(AW$292:AW$303,$D2067)+AW2058*(1+$E2067),0.01)</f>
        <v/>
      </c>
      <c r="AX2067" s="37">
        <f>MAX(INDEX(AX$292:AX$303,$D2067)+AX2058*(1+$E2067),0.01)</f>
        <v/>
      </c>
      <c r="AY2067" s="40">
        <f>POSTTAX(INDEX(AY$292:AY$303,$D2067),AY2058,$E2067)</f>
        <v/>
      </c>
    </row>
    <row r="2068" hidden="1" outlineLevel="2">
      <c r="A2068" s="14" t="inlineStr">
        <is>
          <t>atp</t>
        </is>
      </c>
      <c r="B2068" s="14" t="inlineStr">
        <is>
          <t>ker</t>
        </is>
      </c>
      <c r="C2068" s="14" t="inlineStr">
        <is>
          <t>oen</t>
        </is>
      </c>
      <c r="D2068" s="37">
        <f>INDEX(Inputs!$R$5:$R$132,MATCH($B2068&amp;"|"&amp;$C2068,Inputs!$A$5:$A$132,0))</f>
        <v/>
      </c>
      <c r="E2068" s="37">
        <f>INDEX(Inputs!$S$5:$S$132,MATCH($B2068&amp;"|"&amp;$C2068,Inputs!$A$5:$A$132,0))</f>
        <v/>
      </c>
      <c r="F2068" s="36" t="n"/>
      <c r="G2068" s="36" t="n"/>
      <c r="H2068" s="14">
        <f>INDEX(Variables!$B$5:$B$205,MATCH($A2068,Variables!$A$5:$A$205,0))&amp;IF($C2068="",""," | "&amp;INDEX(Mapping!$B$5:$B$26,MATCH($C2068,Mapping!$A$5:$A$26,0))&amp;" | "&amp;INDEX(Mapping!$B$30:$B$46,MATCH($B2068,Mapping!$A$30:$A$46,0)))</f>
        <v/>
      </c>
      <c r="I2068" s="14">
        <f>INDEX(Variables!$C$5:$C$205,MATCH($A2068,Variables!$A$5:$A$205,0))</f>
        <v/>
      </c>
      <c r="J2068" s="14">
        <f>INDEX(Variables!$E$5:$E$205,MATCH($A2068,Variables!$A$5:$A$205,0))</f>
        <v/>
      </c>
      <c r="K2068" s="11">
        <f>LOWER(Settings!$C$4)&amp;".mit."&amp;$A2068&amp;IF($C2068="","","."&amp;$C2068&amp;"."&amp;$B2068)&amp;IF(INDEX(Variables!$D$5:$D$205,MATCH($A2068,Variables!$A$5:$A$205,0))="","","."&amp;INDEX(Variables!$D$5:$D$205,MATCH($A2068,Variables!$A$5:$A$205,0)))&amp;"."&amp;K$5</f>
        <v/>
      </c>
      <c r="L2068" s="38">
        <f>MAX(INDEX(L$292:L$303,$D2068)+L2059*(1+$E2068),0.01)</f>
        <v/>
      </c>
      <c r="M2068" s="37">
        <f>MAX(INDEX(M$292:M$303,$D2068)+M2059*(1+$E2068),0.01)</f>
        <v/>
      </c>
      <c r="N2068" s="37">
        <f>MAX(INDEX(N$292:N$303,$D2068)+N2059*(1+$E2068),0.01)</f>
        <v/>
      </c>
      <c r="O2068" s="37">
        <f>MAX(INDEX(O$292:O$303,$D2068)+O2059*(1+$E2068),0.01)</f>
        <v/>
      </c>
      <c r="P2068" s="37">
        <f>MAX(INDEX(P$292:P$303,$D2068)+P2059*(1+$E2068),0.01)</f>
        <v/>
      </c>
      <c r="Q2068" s="37">
        <f>MAX(INDEX(Q$292:Q$303,$D2068)+Q2059*(1+$E2068),0.01)</f>
        <v/>
      </c>
      <c r="R2068" s="37">
        <f>MAX(INDEX(R$292:R$303,$D2068)+R2059*(1+$E2068),0.01)</f>
        <v/>
      </c>
      <c r="S2068" s="37">
        <f>MAX(INDEX(S$292:S$303,$D2068)+S2059*(1+$E2068),0.01)</f>
        <v/>
      </c>
      <c r="T2068" s="37">
        <f>MAX(INDEX(T$292:T$303,$D2068)+T2059*(1+$E2068),0.01)</f>
        <v/>
      </c>
      <c r="U2068" s="37">
        <f>MAX(INDEX(U$292:U$303,$D2068)+U2059*(1+$E2068),0.01)</f>
        <v/>
      </c>
      <c r="V2068" s="37">
        <f>MAX(INDEX(V$292:V$303,$D2068)+V2059*(1+$E2068),0.01)</f>
        <v/>
      </c>
      <c r="W2068" s="37">
        <f>MAX(INDEX(W$292:W$303,$D2068)+W2059*(1+$E2068),0.01)</f>
        <v/>
      </c>
      <c r="X2068" s="37">
        <f>MAX(INDEX(X$292:X$303,$D2068)+X2059*(1+$E2068),0.01)</f>
        <v/>
      </c>
      <c r="Y2068" s="37">
        <f>MAX(INDEX(Y$292:Y$303,$D2068)+Y2059*(1+$E2068),0.01)</f>
        <v/>
      </c>
      <c r="Z2068" s="37">
        <f>MAX(INDEX(Z$292:Z$303,$D2068)+Z2059*(1+$E2068),0.01)</f>
        <v/>
      </c>
      <c r="AA2068" s="37">
        <f>MAX(INDEX(AA$292:AA$303,$D2068)+AA2059*(1+$E2068),0.01)</f>
        <v/>
      </c>
      <c r="AB2068" s="37">
        <f>MAX(INDEX(AB$292:AB$303,$D2068)+AB2059*(1+$E2068),0.01)</f>
        <v/>
      </c>
      <c r="AC2068" s="37">
        <f>MAX(INDEX(AC$292:AC$303,$D2068)+AC2059*(1+$E2068),0.01)</f>
        <v/>
      </c>
      <c r="AD2068" s="40">
        <f>POSTTAX(INDEX(AD$292:AD$303,$D2068),AD2059,$E2068)</f>
        <v/>
      </c>
      <c r="AF2068" s="11">
        <f>LOWER(Settings!$C$4)&amp;".mit."&amp;$A2068&amp;IF($C2068="","","."&amp;$C2068&amp;"."&amp;$B2068)&amp;IF(INDEX(Variables!$D$5:$D$205,MATCH($A2068,Variables!$A$5:$A$205,0))="","","."&amp;INDEX(Variables!$D$5:$D$205,MATCH($A2068,Variables!$A$5:$A$205,0)))&amp;"."&amp;AF$5</f>
        <v/>
      </c>
      <c r="AG2068" s="38">
        <f>MAX(INDEX(AG$292:AG$303,$D2068)+AG2059*(1+$E2068),0.01)</f>
        <v/>
      </c>
      <c r="AH2068" s="37">
        <f>MAX(INDEX(AH$292:AH$303,$D2068)+AH2059*(1+$E2068),0.01)</f>
        <v/>
      </c>
      <c r="AI2068" s="37">
        <f>MAX(INDEX(AI$292:AI$303,$D2068)+AI2059*(1+$E2068),0.01)</f>
        <v/>
      </c>
      <c r="AJ2068" s="37">
        <f>MAX(INDEX(AJ$292:AJ$303,$D2068)+AJ2059*(1+$E2068),0.01)</f>
        <v/>
      </c>
      <c r="AK2068" s="37">
        <f>MAX(INDEX(AK$292:AK$303,$D2068)+AK2059*(1+$E2068),0.01)</f>
        <v/>
      </c>
      <c r="AL2068" s="37">
        <f>MAX(INDEX(AL$292:AL$303,$D2068)+AL2059*(1+$E2068),0.01)</f>
        <v/>
      </c>
      <c r="AM2068" s="37">
        <f>MAX(INDEX(AM$292:AM$303,$D2068)+AM2059*(1+$E2068),0.01)</f>
        <v/>
      </c>
      <c r="AN2068" s="37">
        <f>MAX(INDEX(AN$292:AN$303,$D2068)+AN2059*(1+$E2068),0.01)</f>
        <v/>
      </c>
      <c r="AO2068" s="37">
        <f>MAX(INDEX(AO$292:AO$303,$D2068)+AO2059*(1+$E2068),0.01)</f>
        <v/>
      </c>
      <c r="AP2068" s="37">
        <f>MAX(INDEX(AP$292:AP$303,$D2068)+AP2059*(1+$E2068),0.01)</f>
        <v/>
      </c>
      <c r="AQ2068" s="37">
        <f>MAX(INDEX(AQ$292:AQ$303,$D2068)+AQ2059*(1+$E2068),0.01)</f>
        <v/>
      </c>
      <c r="AR2068" s="37">
        <f>MAX(INDEX(AR$292:AR$303,$D2068)+AR2059*(1+$E2068),0.01)</f>
        <v/>
      </c>
      <c r="AS2068" s="37">
        <f>MAX(INDEX(AS$292:AS$303,$D2068)+AS2059*(1+$E2068),0.01)</f>
        <v/>
      </c>
      <c r="AT2068" s="37">
        <f>MAX(INDEX(AT$292:AT$303,$D2068)+AT2059*(1+$E2068),0.01)</f>
        <v/>
      </c>
      <c r="AU2068" s="37">
        <f>MAX(INDEX(AU$292:AU$303,$D2068)+AU2059*(1+$E2068),0.01)</f>
        <v/>
      </c>
      <c r="AV2068" s="37">
        <f>MAX(INDEX(AV$292:AV$303,$D2068)+AV2059*(1+$E2068),0.01)</f>
        <v/>
      </c>
      <c r="AW2068" s="37">
        <f>MAX(INDEX(AW$292:AW$303,$D2068)+AW2059*(1+$E2068),0.01)</f>
        <v/>
      </c>
      <c r="AX2068" s="37">
        <f>MAX(INDEX(AX$292:AX$303,$D2068)+AX2059*(1+$E2068),0.01)</f>
        <v/>
      </c>
      <c r="AY2068" s="40">
        <f>POSTTAX(INDEX(AY$292:AY$303,$D2068),AY2059,$E2068)</f>
        <v/>
      </c>
    </row>
    <row r="2069" hidden="1" outlineLevel="2">
      <c r="A2069" s="14" t="inlineStr">
        <is>
          <t>atp</t>
        </is>
      </c>
      <c r="B2069" s="14" t="inlineStr">
        <is>
          <t>oop</t>
        </is>
      </c>
      <c r="C2069" s="14" t="inlineStr">
        <is>
          <t>oen</t>
        </is>
      </c>
      <c r="D2069" s="37">
        <f>INDEX(Inputs!$R$5:$R$132,MATCH($B2069&amp;"|"&amp;$C2069,Inputs!$A$5:$A$132,0))</f>
        <v/>
      </c>
      <c r="E2069" s="37">
        <f>INDEX(Inputs!$S$5:$S$132,MATCH($B2069&amp;"|"&amp;$C2069,Inputs!$A$5:$A$132,0))</f>
        <v/>
      </c>
      <c r="F2069" s="36" t="n"/>
      <c r="G2069" s="36" t="n"/>
      <c r="H2069" s="14">
        <f>INDEX(Variables!$B$5:$B$205,MATCH($A2069,Variables!$A$5:$A$205,0))&amp;IF($C2069="",""," | "&amp;INDEX(Mapping!$B$5:$B$26,MATCH($C2069,Mapping!$A$5:$A$26,0))&amp;" | "&amp;INDEX(Mapping!$B$30:$B$46,MATCH($B2069,Mapping!$A$30:$A$46,0)))</f>
        <v/>
      </c>
      <c r="I2069" s="14">
        <f>INDEX(Variables!$C$5:$C$205,MATCH($A2069,Variables!$A$5:$A$205,0))</f>
        <v/>
      </c>
      <c r="J2069" s="14">
        <f>INDEX(Variables!$E$5:$E$205,MATCH($A2069,Variables!$A$5:$A$205,0))</f>
        <v/>
      </c>
      <c r="K2069" s="11">
        <f>LOWER(Settings!$C$4)&amp;".mit."&amp;$A2069&amp;IF($C2069="","","."&amp;$C2069&amp;"."&amp;$B2069)&amp;IF(INDEX(Variables!$D$5:$D$205,MATCH($A2069,Variables!$A$5:$A$205,0))="","","."&amp;INDEX(Variables!$D$5:$D$205,MATCH($A2069,Variables!$A$5:$A$205,0)))&amp;"."&amp;K$5</f>
        <v/>
      </c>
      <c r="L2069" s="38">
        <f>MAX(INDEX(L$292:L$303,$D2069)+L2060*(1+$E2069),0.01)</f>
        <v/>
      </c>
      <c r="M2069" s="37">
        <f>MAX(INDEX(M$292:M$303,$D2069)+M2060*(1+$E2069),0.01)</f>
        <v/>
      </c>
      <c r="N2069" s="37">
        <f>MAX(INDEX(N$292:N$303,$D2069)+N2060*(1+$E2069),0.01)</f>
        <v/>
      </c>
      <c r="O2069" s="37">
        <f>MAX(INDEX(O$292:O$303,$D2069)+O2060*(1+$E2069),0.01)</f>
        <v/>
      </c>
      <c r="P2069" s="37">
        <f>MAX(INDEX(P$292:P$303,$D2069)+P2060*(1+$E2069),0.01)</f>
        <v/>
      </c>
      <c r="Q2069" s="37">
        <f>MAX(INDEX(Q$292:Q$303,$D2069)+Q2060*(1+$E2069),0.01)</f>
        <v/>
      </c>
      <c r="R2069" s="37">
        <f>MAX(INDEX(R$292:R$303,$D2069)+R2060*(1+$E2069),0.01)</f>
        <v/>
      </c>
      <c r="S2069" s="37">
        <f>MAX(INDEX(S$292:S$303,$D2069)+S2060*(1+$E2069),0.01)</f>
        <v/>
      </c>
      <c r="T2069" s="37">
        <f>MAX(INDEX(T$292:T$303,$D2069)+T2060*(1+$E2069),0.01)</f>
        <v/>
      </c>
      <c r="U2069" s="37">
        <f>MAX(INDEX(U$292:U$303,$D2069)+U2060*(1+$E2069),0.01)</f>
        <v/>
      </c>
      <c r="V2069" s="37">
        <f>MAX(INDEX(V$292:V$303,$D2069)+V2060*(1+$E2069),0.01)</f>
        <v/>
      </c>
      <c r="W2069" s="37">
        <f>MAX(INDEX(W$292:W$303,$D2069)+W2060*(1+$E2069),0.01)</f>
        <v/>
      </c>
      <c r="X2069" s="37">
        <f>MAX(INDEX(X$292:X$303,$D2069)+X2060*(1+$E2069),0.01)</f>
        <v/>
      </c>
      <c r="Y2069" s="37">
        <f>MAX(INDEX(Y$292:Y$303,$D2069)+Y2060*(1+$E2069),0.01)</f>
        <v/>
      </c>
      <c r="Z2069" s="37">
        <f>MAX(INDEX(Z$292:Z$303,$D2069)+Z2060*(1+$E2069),0.01)</f>
        <v/>
      </c>
      <c r="AA2069" s="37">
        <f>MAX(INDEX(AA$292:AA$303,$D2069)+AA2060*(1+$E2069),0.01)</f>
        <v/>
      </c>
      <c r="AB2069" s="37">
        <f>MAX(INDEX(AB$292:AB$303,$D2069)+AB2060*(1+$E2069),0.01)</f>
        <v/>
      </c>
      <c r="AC2069" s="37">
        <f>MAX(INDEX(AC$292:AC$303,$D2069)+AC2060*(1+$E2069),0.01)</f>
        <v/>
      </c>
      <c r="AD2069" s="40">
        <f>POSTTAX(INDEX(AD$292:AD$303,$D2069),AD2060,$E2069)</f>
        <v/>
      </c>
      <c r="AF2069" s="11">
        <f>LOWER(Settings!$C$4)&amp;".mit."&amp;$A2069&amp;IF($C2069="","","."&amp;$C2069&amp;"."&amp;$B2069)&amp;IF(INDEX(Variables!$D$5:$D$205,MATCH($A2069,Variables!$A$5:$A$205,0))="","","."&amp;INDEX(Variables!$D$5:$D$205,MATCH($A2069,Variables!$A$5:$A$205,0)))&amp;"."&amp;AF$5</f>
        <v/>
      </c>
      <c r="AG2069" s="38">
        <f>MAX(INDEX(AG$292:AG$303,$D2069)+AG2060*(1+$E2069),0.01)</f>
        <v/>
      </c>
      <c r="AH2069" s="37">
        <f>MAX(INDEX(AH$292:AH$303,$D2069)+AH2060*(1+$E2069),0.01)</f>
        <v/>
      </c>
      <c r="AI2069" s="37">
        <f>MAX(INDEX(AI$292:AI$303,$D2069)+AI2060*(1+$E2069),0.01)</f>
        <v/>
      </c>
      <c r="AJ2069" s="37">
        <f>MAX(INDEX(AJ$292:AJ$303,$D2069)+AJ2060*(1+$E2069),0.01)</f>
        <v/>
      </c>
      <c r="AK2069" s="37">
        <f>MAX(INDEX(AK$292:AK$303,$D2069)+AK2060*(1+$E2069),0.01)</f>
        <v/>
      </c>
      <c r="AL2069" s="37">
        <f>MAX(INDEX(AL$292:AL$303,$D2069)+AL2060*(1+$E2069),0.01)</f>
        <v/>
      </c>
      <c r="AM2069" s="37">
        <f>MAX(INDEX(AM$292:AM$303,$D2069)+AM2060*(1+$E2069),0.01)</f>
        <v/>
      </c>
      <c r="AN2069" s="37">
        <f>MAX(INDEX(AN$292:AN$303,$D2069)+AN2060*(1+$E2069),0.01)</f>
        <v/>
      </c>
      <c r="AO2069" s="37">
        <f>MAX(INDEX(AO$292:AO$303,$D2069)+AO2060*(1+$E2069),0.01)</f>
        <v/>
      </c>
      <c r="AP2069" s="37">
        <f>MAX(INDEX(AP$292:AP$303,$D2069)+AP2060*(1+$E2069),0.01)</f>
        <v/>
      </c>
      <c r="AQ2069" s="37">
        <f>MAX(INDEX(AQ$292:AQ$303,$D2069)+AQ2060*(1+$E2069),0.01)</f>
        <v/>
      </c>
      <c r="AR2069" s="37">
        <f>MAX(INDEX(AR$292:AR$303,$D2069)+AR2060*(1+$E2069),0.01)</f>
        <v/>
      </c>
      <c r="AS2069" s="37">
        <f>MAX(INDEX(AS$292:AS$303,$D2069)+AS2060*(1+$E2069),0.01)</f>
        <v/>
      </c>
      <c r="AT2069" s="37">
        <f>MAX(INDEX(AT$292:AT$303,$D2069)+AT2060*(1+$E2069),0.01)</f>
        <v/>
      </c>
      <c r="AU2069" s="37">
        <f>MAX(INDEX(AU$292:AU$303,$D2069)+AU2060*(1+$E2069),0.01)</f>
        <v/>
      </c>
      <c r="AV2069" s="37">
        <f>MAX(INDEX(AV$292:AV$303,$D2069)+AV2060*(1+$E2069),0.01)</f>
        <v/>
      </c>
      <c r="AW2069" s="37">
        <f>MAX(INDEX(AW$292:AW$303,$D2069)+AW2060*(1+$E2069),0.01)</f>
        <v/>
      </c>
      <c r="AX2069" s="37">
        <f>MAX(INDEX(AX$292:AX$303,$D2069)+AX2060*(1+$E2069),0.01)</f>
        <v/>
      </c>
      <c r="AY2069" s="40">
        <f>POSTTAX(INDEX(AY$292:AY$303,$D2069),AY2060,$E2069)</f>
        <v/>
      </c>
    </row>
    <row r="2070" hidden="1" outlineLevel="2">
      <c r="A2070" s="14" t="inlineStr">
        <is>
          <t>atp</t>
        </is>
      </c>
      <c r="B2070" s="14" t="inlineStr">
        <is>
          <t>bio</t>
        </is>
      </c>
      <c r="C2070" s="14" t="inlineStr">
        <is>
          <t>oen</t>
        </is>
      </c>
      <c r="D2070" s="37">
        <f>INDEX(Inputs!$R$5:$R$132,MATCH($B2070&amp;"|"&amp;$C2070,Inputs!$A$5:$A$132,0))</f>
        <v/>
      </c>
      <c r="E2070" s="37">
        <f>INDEX(Inputs!$S$5:$S$132,MATCH($B2070&amp;"|"&amp;$C2070,Inputs!$A$5:$A$132,0))</f>
        <v/>
      </c>
      <c r="F2070" s="36" t="n"/>
      <c r="G2070" s="36" t="n"/>
      <c r="H2070" s="14">
        <f>INDEX(Variables!$B$5:$B$205,MATCH($A2070,Variables!$A$5:$A$205,0))&amp;IF($C2070="",""," | "&amp;INDEX(Mapping!$B$5:$B$26,MATCH($C2070,Mapping!$A$5:$A$26,0))&amp;" | "&amp;INDEX(Mapping!$B$30:$B$46,MATCH($B2070,Mapping!$A$30:$A$46,0)))</f>
        <v/>
      </c>
      <c r="I2070" s="14">
        <f>INDEX(Variables!$C$5:$C$205,MATCH($A2070,Variables!$A$5:$A$205,0))</f>
        <v/>
      </c>
      <c r="J2070" s="14">
        <f>INDEX(Variables!$E$5:$E$205,MATCH($A2070,Variables!$A$5:$A$205,0))</f>
        <v/>
      </c>
      <c r="K2070" s="11">
        <f>LOWER(Settings!$C$4)&amp;".mit."&amp;$A2070&amp;IF($C2070="","","."&amp;$C2070&amp;"."&amp;$B2070)&amp;IF(INDEX(Variables!$D$5:$D$205,MATCH($A2070,Variables!$A$5:$A$205,0))="","","."&amp;INDEX(Variables!$D$5:$D$205,MATCH($A2070,Variables!$A$5:$A$205,0)))&amp;"."&amp;K$5</f>
        <v/>
      </c>
      <c r="L2070" s="38">
        <f>MAX(INDEX(L$292:L$303,$D2070)+L2061*(1+$E2070),0.01)</f>
        <v/>
      </c>
      <c r="M2070" s="37">
        <f>MAX(INDEX(M$292:M$303,$D2070)+M2061*(1+$E2070),0.01)</f>
        <v/>
      </c>
      <c r="N2070" s="37">
        <f>MAX(INDEX(N$292:N$303,$D2070)+N2061*(1+$E2070),0.01)</f>
        <v/>
      </c>
      <c r="O2070" s="37">
        <f>MAX(INDEX(O$292:O$303,$D2070)+O2061*(1+$E2070),0.01)</f>
        <v/>
      </c>
      <c r="P2070" s="37">
        <f>MAX(INDEX(P$292:P$303,$D2070)+P2061*(1+$E2070),0.01)</f>
        <v/>
      </c>
      <c r="Q2070" s="37">
        <f>MAX(INDEX(Q$292:Q$303,$D2070)+Q2061*(1+$E2070),0.01)</f>
        <v/>
      </c>
      <c r="R2070" s="37">
        <f>MAX(INDEX(R$292:R$303,$D2070)+R2061*(1+$E2070),0.01)</f>
        <v/>
      </c>
      <c r="S2070" s="37">
        <f>MAX(INDEX(S$292:S$303,$D2070)+S2061*(1+$E2070),0.01)</f>
        <v/>
      </c>
      <c r="T2070" s="37">
        <f>MAX(INDEX(T$292:T$303,$D2070)+T2061*(1+$E2070),0.01)</f>
        <v/>
      </c>
      <c r="U2070" s="37">
        <f>MAX(INDEX(U$292:U$303,$D2070)+U2061*(1+$E2070),0.01)</f>
        <v/>
      </c>
      <c r="V2070" s="37">
        <f>MAX(INDEX(V$292:V$303,$D2070)+V2061*(1+$E2070),0.01)</f>
        <v/>
      </c>
      <c r="W2070" s="37">
        <f>MAX(INDEX(W$292:W$303,$D2070)+W2061*(1+$E2070),0.01)</f>
        <v/>
      </c>
      <c r="X2070" s="37">
        <f>MAX(INDEX(X$292:X$303,$D2070)+X2061*(1+$E2070),0.01)</f>
        <v/>
      </c>
      <c r="Y2070" s="37">
        <f>MAX(INDEX(Y$292:Y$303,$D2070)+Y2061*(1+$E2070),0.01)</f>
        <v/>
      </c>
      <c r="Z2070" s="37">
        <f>MAX(INDEX(Z$292:Z$303,$D2070)+Z2061*(1+$E2070),0.01)</f>
        <v/>
      </c>
      <c r="AA2070" s="37">
        <f>MAX(INDEX(AA$292:AA$303,$D2070)+AA2061*(1+$E2070),0.01)</f>
        <v/>
      </c>
      <c r="AB2070" s="37">
        <f>MAX(INDEX(AB$292:AB$303,$D2070)+AB2061*(1+$E2070),0.01)</f>
        <v/>
      </c>
      <c r="AC2070" s="37">
        <f>MAX(INDEX(AC$292:AC$303,$D2070)+AC2061*(1+$E2070),0.01)</f>
        <v/>
      </c>
      <c r="AD2070" s="40">
        <f>POSTTAX(INDEX(AD$292:AD$303,$D2070),AD2061,$E2070)</f>
        <v/>
      </c>
      <c r="AF2070" s="11">
        <f>LOWER(Settings!$C$4)&amp;".mit."&amp;$A2070&amp;IF($C2070="","","."&amp;$C2070&amp;"."&amp;$B2070)&amp;IF(INDEX(Variables!$D$5:$D$205,MATCH($A2070,Variables!$A$5:$A$205,0))="","","."&amp;INDEX(Variables!$D$5:$D$205,MATCH($A2070,Variables!$A$5:$A$205,0)))&amp;"."&amp;AF$5</f>
        <v/>
      </c>
      <c r="AG2070" s="38">
        <f>MAX(INDEX(AG$292:AG$303,$D2070)+AG2061*(1+$E2070),0.01)</f>
        <v/>
      </c>
      <c r="AH2070" s="37">
        <f>MAX(INDEX(AH$292:AH$303,$D2070)+AH2061*(1+$E2070),0.01)</f>
        <v/>
      </c>
      <c r="AI2070" s="37">
        <f>MAX(INDEX(AI$292:AI$303,$D2070)+AI2061*(1+$E2070),0.01)</f>
        <v/>
      </c>
      <c r="AJ2070" s="37">
        <f>MAX(INDEX(AJ$292:AJ$303,$D2070)+AJ2061*(1+$E2070),0.01)</f>
        <v/>
      </c>
      <c r="AK2070" s="37">
        <f>MAX(INDEX(AK$292:AK$303,$D2070)+AK2061*(1+$E2070),0.01)</f>
        <v/>
      </c>
      <c r="AL2070" s="37">
        <f>MAX(INDEX(AL$292:AL$303,$D2070)+AL2061*(1+$E2070),0.01)</f>
        <v/>
      </c>
      <c r="AM2070" s="37">
        <f>MAX(INDEX(AM$292:AM$303,$D2070)+AM2061*(1+$E2070),0.01)</f>
        <v/>
      </c>
      <c r="AN2070" s="37">
        <f>MAX(INDEX(AN$292:AN$303,$D2070)+AN2061*(1+$E2070),0.01)</f>
        <v/>
      </c>
      <c r="AO2070" s="37">
        <f>MAX(INDEX(AO$292:AO$303,$D2070)+AO2061*(1+$E2070),0.01)</f>
        <v/>
      </c>
      <c r="AP2070" s="37">
        <f>MAX(INDEX(AP$292:AP$303,$D2070)+AP2061*(1+$E2070),0.01)</f>
        <v/>
      </c>
      <c r="AQ2070" s="37">
        <f>MAX(INDEX(AQ$292:AQ$303,$D2070)+AQ2061*(1+$E2070),0.01)</f>
        <v/>
      </c>
      <c r="AR2070" s="37">
        <f>MAX(INDEX(AR$292:AR$303,$D2070)+AR2061*(1+$E2070),0.01)</f>
        <v/>
      </c>
      <c r="AS2070" s="37">
        <f>MAX(INDEX(AS$292:AS$303,$D2070)+AS2061*(1+$E2070),0.01)</f>
        <v/>
      </c>
      <c r="AT2070" s="37">
        <f>MAX(INDEX(AT$292:AT$303,$D2070)+AT2061*(1+$E2070),0.01)</f>
        <v/>
      </c>
      <c r="AU2070" s="37">
        <f>MAX(INDEX(AU$292:AU$303,$D2070)+AU2061*(1+$E2070),0.01)</f>
        <v/>
      </c>
      <c r="AV2070" s="37">
        <f>MAX(INDEX(AV$292:AV$303,$D2070)+AV2061*(1+$E2070),0.01)</f>
        <v/>
      </c>
      <c r="AW2070" s="37">
        <f>MAX(INDEX(AW$292:AW$303,$D2070)+AW2061*(1+$E2070),0.01)</f>
        <v/>
      </c>
      <c r="AX2070" s="37">
        <f>MAX(INDEX(AX$292:AX$303,$D2070)+AX2061*(1+$E2070),0.01)</f>
        <v/>
      </c>
      <c r="AY2070" s="40">
        <f>POSTTAX(INDEX(AY$292:AY$303,$D2070),AY2061,$E2070)</f>
        <v/>
      </c>
    </row>
    <row r="2071" hidden="1" outlineLevel="2"/>
    <row r="2072" hidden="1" outlineLevel="2">
      <c r="A2072" s="14" t="inlineStr">
        <is>
          <t>shp</t>
        </is>
      </c>
      <c r="B2072" s="14" t="inlineStr">
        <is>
          <t>coa</t>
        </is>
      </c>
      <c r="C2072" s="14" t="inlineStr">
        <is>
          <t>oen</t>
        </is>
      </c>
      <c r="D2072" s="37">
        <f>INDEX(Inputs!$M$5:$M$132,MATCH($B2072&amp;"|"&amp;$C2072,Inputs!$A$5:$A$132,0))</f>
        <v/>
      </c>
      <c r="E2072" s="37">
        <f>INDEX(Inputs!$T$5:$T$132,MATCH($B2072&amp;"|"&amp;$C2072,Inputs!$A$5:$A$132,0))</f>
        <v/>
      </c>
      <c r="F2072" s="37">
        <f>INDEX(Inputs!$K$5:$K$132,MATCH($B2072&amp;"|"&amp;$C2072,Inputs!$A$5:$A$132,0))</f>
        <v/>
      </c>
      <c r="G2072" s="36" t="n"/>
      <c r="H2072" s="14">
        <f>INDEX(Variables!$B$5:$B$205,MATCH($A2072,Variables!$A$5:$A$205,0))&amp;IF($C2072="",""," | "&amp;INDEX(Mapping!$B$5:$B$26,MATCH($C2072,Mapping!$A$5:$A$26,0))&amp;" | "&amp;INDEX(Mapping!$B$30:$B$46,MATCH($B2072,Mapping!$A$30:$A$46,0)))</f>
        <v/>
      </c>
      <c r="I2072" s="14">
        <f>INDEX(Variables!$C$5:$C$205,MATCH($A2072,Variables!$A$5:$A$205,0))</f>
        <v/>
      </c>
      <c r="J2072" s="14">
        <f>INDEX(Variables!$E$5:$E$205,MATCH($A2072,Variables!$A$5:$A$205,0))</f>
        <v/>
      </c>
      <c r="K2072" s="11">
        <f>LOWER(Settings!$C$4)&amp;".mit."&amp;$A2072&amp;IF($C2072="","","."&amp;$C2072&amp;"."&amp;$B2072)&amp;IF(INDEX(Variables!$D$5:$D$205,MATCH($A2072,Variables!$A$5:$A$205,0))="","","."&amp;INDEX(Variables!$D$5:$D$205,MATCH($A2072,Variables!$A$5:$A$205,0)))&amp;"."&amp;K$5</f>
        <v/>
      </c>
      <c r="L2072" s="38">
        <f>(INDEX(L$235:L$238,$D2072)*INDEX(L$239:L$255,$F2072)+L$194*INDEX(L$121:L$137,$F2072)*INDEX(L$151:L$167,$F2072))*$E2072</f>
        <v/>
      </c>
      <c r="M2072" s="37">
        <f>(INDEX(M$235:M$238,$D2072)*INDEX(M$239:M$255,$F2072)+M$194*INDEX(M$121:M$137,$F2072)*INDEX(M$151:M$167,$F2072))*$E2072</f>
        <v/>
      </c>
      <c r="N2072" s="37">
        <f>(INDEX(N$235:N$238,$D2072)*INDEX(N$239:N$255,$F2072)+N$194*INDEX(N$121:N$137,$F2072)*INDEX(N$151:N$167,$F2072))*$E2072</f>
        <v/>
      </c>
      <c r="O2072" s="37">
        <f>(INDEX(O$235:O$238,$D2072)*INDEX(O$239:O$255,$F2072)+O$194*INDEX(O$121:O$137,$F2072)*INDEX(O$151:O$167,$F2072))*$E2072</f>
        <v/>
      </c>
      <c r="P2072" s="37">
        <f>(INDEX(P$235:P$238,$D2072)*INDEX(P$239:P$255,$F2072)+P$194*INDEX(P$121:P$137,$F2072)*INDEX(P$151:P$167,$F2072))*$E2072</f>
        <v/>
      </c>
      <c r="Q2072" s="37">
        <f>(INDEX(Q$235:Q$238,$D2072)*INDEX(Q$239:Q$255,$F2072)+Q$194*INDEX(Q$121:Q$137,$F2072)*INDEX(Q$151:Q$167,$F2072))*$E2072</f>
        <v/>
      </c>
      <c r="R2072" s="37">
        <f>(INDEX(R$235:R$238,$D2072)*INDEX(R$239:R$255,$F2072)+R$194*INDEX(R$121:R$137,$F2072)*INDEX(R$151:R$167,$F2072))*$E2072</f>
        <v/>
      </c>
      <c r="S2072" s="37">
        <f>(INDEX(S$235:S$238,$D2072)*INDEX(S$239:S$255,$F2072)+S$194*INDEX(S$121:S$137,$F2072)*INDEX(S$151:S$167,$F2072))*$E2072</f>
        <v/>
      </c>
      <c r="T2072" s="37">
        <f>(INDEX(T$235:T$238,$D2072)*INDEX(T$239:T$255,$F2072)+T$194*INDEX(T$121:T$137,$F2072)*INDEX(T$151:T$167,$F2072))*$E2072</f>
        <v/>
      </c>
      <c r="U2072" s="37">
        <f>(INDEX(U$235:U$238,$D2072)*INDEX(U$239:U$255,$F2072)+U$194*INDEX(U$121:U$137,$F2072)*INDEX(U$151:U$167,$F2072))*$E2072</f>
        <v/>
      </c>
      <c r="V2072" s="37">
        <f>(INDEX(V$235:V$238,$D2072)*INDEX(V$239:V$255,$F2072)+V$194*INDEX(V$121:V$137,$F2072)*INDEX(V$151:V$167,$F2072))*$E2072</f>
        <v/>
      </c>
      <c r="W2072" s="37">
        <f>(INDEX(W$235:W$238,$D2072)*INDEX(W$239:W$255,$F2072)+W$194*INDEX(W$121:W$137,$F2072)*INDEX(W$151:W$167,$F2072))*$E2072</f>
        <v/>
      </c>
      <c r="X2072" s="37">
        <f>(INDEX(X$235:X$238,$D2072)*INDEX(X$239:X$255,$F2072)+X$194*INDEX(X$121:X$137,$F2072)*INDEX(X$151:X$167,$F2072))*$E2072</f>
        <v/>
      </c>
      <c r="Y2072" s="37">
        <f>(INDEX(Y$235:Y$238,$D2072)*INDEX(Y$239:Y$255,$F2072)+Y$194*INDEX(Y$121:Y$137,$F2072)*INDEX(Y$151:Y$167,$F2072))*$E2072</f>
        <v/>
      </c>
      <c r="Z2072" s="37">
        <f>(INDEX(Z$235:Z$238,$D2072)*INDEX(Z$239:Z$255,$F2072)+Z$194*INDEX(Z$121:Z$137,$F2072)*INDEX(Z$151:Z$167,$F2072))*$E2072</f>
        <v/>
      </c>
      <c r="AA2072" s="37">
        <f>(INDEX(AA$235:AA$238,$D2072)*INDEX(AA$239:AA$255,$F2072)+AA$194*INDEX(AA$121:AA$137,$F2072)*INDEX(AA$151:AA$167,$F2072))*$E2072</f>
        <v/>
      </c>
      <c r="AB2072" s="37">
        <f>(INDEX(AB$235:AB$238,$D2072)*INDEX(AB$239:AB$255,$F2072)+AB$194*INDEX(AB$121:AB$137,$F2072)*INDEX(AB$151:AB$167,$F2072))*$E2072</f>
        <v/>
      </c>
      <c r="AC2072" s="37">
        <f>(INDEX(AC$235:AC$238,$D2072)*INDEX(AC$239:AC$255,$F2072)+AC$194*INDEX(AC$121:AC$137,$F2072)*INDEX(AC$151:AC$167,$F2072))*$E2072</f>
        <v/>
      </c>
      <c r="AD2072" s="40">
        <f>SHADOWEFF(INDEX(AD$235:AD$238,$D2072),INDEX(AD$239:AD$255,$F2072),AD$194,INDEX(AD$121:AD$137,$F2072),INDEX(AD$151:AD$167,$F2072),$E2072)</f>
        <v/>
      </c>
      <c r="AF2072" s="11">
        <f>LOWER(Settings!$C$4)&amp;".mit."&amp;$A2072&amp;IF($C2072="","","."&amp;$C2072&amp;"."&amp;$B2072)&amp;IF(INDEX(Variables!$D$5:$D$205,MATCH($A2072,Variables!$A$5:$A$205,0))="","","."&amp;INDEX(Variables!$D$5:$D$205,MATCH($A2072,Variables!$A$5:$A$205,0)))&amp;"."&amp;AF$5</f>
        <v/>
      </c>
      <c r="AG2072" s="38">
        <f>(INDEX(AG$235:AG$238,$D2072)*INDEX(AG$239:AG$255,$F2072)+AG$194*INDEX(AG$121:AG$137,$F2072)*INDEX(AG$151:AG$167,$F2072))*$E2072</f>
        <v/>
      </c>
      <c r="AH2072" s="37">
        <f>(INDEX(AH$235:AH$238,$D2072)*INDEX(AH$239:AH$255,$F2072)+AH$194*INDEX(AH$121:AH$137,$F2072)*INDEX(AH$151:AH$167,$F2072))*$E2072</f>
        <v/>
      </c>
      <c r="AI2072" s="37">
        <f>(INDEX(AI$235:AI$238,$D2072)*INDEX(AI$239:AI$255,$F2072)+AI$194*INDEX(AI$121:AI$137,$F2072)*INDEX(AI$151:AI$167,$F2072))*$E2072</f>
        <v/>
      </c>
      <c r="AJ2072" s="37">
        <f>(INDEX(AJ$235:AJ$238,$D2072)*INDEX(AJ$239:AJ$255,$F2072)+AJ$194*INDEX(AJ$121:AJ$137,$F2072)*INDEX(AJ$151:AJ$167,$F2072))*$E2072</f>
        <v/>
      </c>
      <c r="AK2072" s="37">
        <f>(INDEX(AK$235:AK$238,$D2072)*INDEX(AK$239:AK$255,$F2072)+AK$194*INDEX(AK$121:AK$137,$F2072)*INDEX(AK$151:AK$167,$F2072))*$E2072</f>
        <v/>
      </c>
      <c r="AL2072" s="37">
        <f>(INDEX(AL$235:AL$238,$D2072)*INDEX(AL$239:AL$255,$F2072)+AL$194*INDEX(AL$121:AL$137,$F2072)*INDEX(AL$151:AL$167,$F2072))*$E2072</f>
        <v/>
      </c>
      <c r="AM2072" s="37">
        <f>(INDEX(AM$235:AM$238,$D2072)*INDEX(AM$239:AM$255,$F2072)+AM$194*INDEX(AM$121:AM$137,$F2072)*INDEX(AM$151:AM$167,$F2072))*$E2072</f>
        <v/>
      </c>
      <c r="AN2072" s="37">
        <f>(INDEX(AN$235:AN$238,$D2072)*INDEX(AN$239:AN$255,$F2072)+AN$194*INDEX(AN$121:AN$137,$F2072)*INDEX(AN$151:AN$167,$F2072))*$E2072</f>
        <v/>
      </c>
      <c r="AO2072" s="37">
        <f>(INDEX(AO$235:AO$238,$D2072)*INDEX(AO$239:AO$255,$F2072)+AO$194*INDEX(AO$121:AO$137,$F2072)*INDEX(AO$151:AO$167,$F2072))*$E2072</f>
        <v/>
      </c>
      <c r="AP2072" s="37">
        <f>(INDEX(AP$235:AP$238,$D2072)*INDEX(AP$239:AP$255,$F2072)+AP$194*INDEX(AP$121:AP$137,$F2072)*INDEX(AP$151:AP$167,$F2072))*$E2072</f>
        <v/>
      </c>
      <c r="AQ2072" s="37">
        <f>(INDEX(AQ$235:AQ$238,$D2072)*INDEX(AQ$239:AQ$255,$F2072)+AQ$194*INDEX(AQ$121:AQ$137,$F2072)*INDEX(AQ$151:AQ$167,$F2072))*$E2072</f>
        <v/>
      </c>
      <c r="AR2072" s="37">
        <f>(INDEX(AR$235:AR$238,$D2072)*INDEX(AR$239:AR$255,$F2072)+AR$194*INDEX(AR$121:AR$137,$F2072)*INDEX(AR$151:AR$167,$F2072))*$E2072</f>
        <v/>
      </c>
      <c r="AS2072" s="37">
        <f>(INDEX(AS$235:AS$238,$D2072)*INDEX(AS$239:AS$255,$F2072)+AS$194*INDEX(AS$121:AS$137,$F2072)*INDEX(AS$151:AS$167,$F2072))*$E2072</f>
        <v/>
      </c>
      <c r="AT2072" s="37">
        <f>(INDEX(AT$235:AT$238,$D2072)*INDEX(AT$239:AT$255,$F2072)+AT$194*INDEX(AT$121:AT$137,$F2072)*INDEX(AT$151:AT$167,$F2072))*$E2072</f>
        <v/>
      </c>
      <c r="AU2072" s="37">
        <f>(INDEX(AU$235:AU$238,$D2072)*INDEX(AU$239:AU$255,$F2072)+AU$194*INDEX(AU$121:AU$137,$F2072)*INDEX(AU$151:AU$167,$F2072))*$E2072</f>
        <v/>
      </c>
      <c r="AV2072" s="37">
        <f>(INDEX(AV$235:AV$238,$D2072)*INDEX(AV$239:AV$255,$F2072)+AV$194*INDEX(AV$121:AV$137,$F2072)*INDEX(AV$151:AV$167,$F2072))*$E2072</f>
        <v/>
      </c>
      <c r="AW2072" s="37">
        <f>(INDEX(AW$235:AW$238,$D2072)*INDEX(AW$239:AW$255,$F2072)+AW$194*INDEX(AW$121:AW$137,$F2072)*INDEX(AW$151:AW$167,$F2072))*$E2072</f>
        <v/>
      </c>
      <c r="AX2072" s="37">
        <f>(INDEX(AX$235:AX$238,$D2072)*INDEX(AX$239:AX$255,$F2072)+AX$194*INDEX(AX$121:AX$137,$F2072)*INDEX(AX$151:AX$167,$F2072))*$E2072</f>
        <v/>
      </c>
      <c r="AY2072" s="40">
        <f>SHADOWEFF(INDEX(AY$235:AY$238,$D2072),INDEX(AY$239:AY$255,$F2072),AY$194,INDEX(AY$121:AY$137,$F2072),INDEX(AY$151:AY$167,$F2072),$E2072)</f>
        <v/>
      </c>
    </row>
    <row r="2073" hidden="1" outlineLevel="2">
      <c r="A2073" s="14" t="inlineStr">
        <is>
          <t>shp</t>
        </is>
      </c>
      <c r="B2073" s="14" t="inlineStr">
        <is>
          <t>nga</t>
        </is>
      </c>
      <c r="C2073" s="14" t="inlineStr">
        <is>
          <t>oen</t>
        </is>
      </c>
      <c r="D2073" s="37">
        <f>INDEX(Inputs!$M$5:$M$132,MATCH($B2073&amp;"|"&amp;$C2073,Inputs!$A$5:$A$132,0))</f>
        <v/>
      </c>
      <c r="E2073" s="37">
        <f>INDEX(Inputs!$T$5:$T$132,MATCH($B2073&amp;"|"&amp;$C2073,Inputs!$A$5:$A$132,0))</f>
        <v/>
      </c>
      <c r="F2073" s="37">
        <f>INDEX(Inputs!$K$5:$K$132,MATCH($B2073&amp;"|"&amp;$C2073,Inputs!$A$5:$A$132,0))</f>
        <v/>
      </c>
      <c r="G2073" s="36" t="n"/>
      <c r="H2073" s="14">
        <f>INDEX(Variables!$B$5:$B$205,MATCH($A2073,Variables!$A$5:$A$205,0))&amp;IF($C2073="",""," | "&amp;INDEX(Mapping!$B$5:$B$26,MATCH($C2073,Mapping!$A$5:$A$26,0))&amp;" | "&amp;INDEX(Mapping!$B$30:$B$46,MATCH($B2073,Mapping!$A$30:$A$46,0)))</f>
        <v/>
      </c>
      <c r="I2073" s="14">
        <f>INDEX(Variables!$C$5:$C$205,MATCH($A2073,Variables!$A$5:$A$205,0))</f>
        <v/>
      </c>
      <c r="J2073" s="14">
        <f>INDEX(Variables!$E$5:$E$205,MATCH($A2073,Variables!$A$5:$A$205,0))</f>
        <v/>
      </c>
      <c r="K2073" s="11">
        <f>LOWER(Settings!$C$4)&amp;".mit."&amp;$A2073&amp;IF($C2073="","","."&amp;$C2073&amp;"."&amp;$B2073)&amp;IF(INDEX(Variables!$D$5:$D$205,MATCH($A2073,Variables!$A$5:$A$205,0))="","","."&amp;INDEX(Variables!$D$5:$D$205,MATCH($A2073,Variables!$A$5:$A$205,0)))&amp;"."&amp;K$5</f>
        <v/>
      </c>
      <c r="L2073" s="38">
        <f>(INDEX(L$235:L$238,$D2073)*INDEX(L$239:L$255,$F2073)+L$194*INDEX(L$121:L$137,$F2073)*INDEX(L$151:L$167,$F2073))*$E2073</f>
        <v/>
      </c>
      <c r="M2073" s="37">
        <f>(INDEX(M$235:M$238,$D2073)*INDEX(M$239:M$255,$F2073)+M$194*INDEX(M$121:M$137,$F2073)*INDEX(M$151:M$167,$F2073))*$E2073</f>
        <v/>
      </c>
      <c r="N2073" s="37">
        <f>(INDEX(N$235:N$238,$D2073)*INDEX(N$239:N$255,$F2073)+N$194*INDEX(N$121:N$137,$F2073)*INDEX(N$151:N$167,$F2073))*$E2073</f>
        <v/>
      </c>
      <c r="O2073" s="37">
        <f>(INDEX(O$235:O$238,$D2073)*INDEX(O$239:O$255,$F2073)+O$194*INDEX(O$121:O$137,$F2073)*INDEX(O$151:O$167,$F2073))*$E2073</f>
        <v/>
      </c>
      <c r="P2073" s="37">
        <f>(INDEX(P$235:P$238,$D2073)*INDEX(P$239:P$255,$F2073)+P$194*INDEX(P$121:P$137,$F2073)*INDEX(P$151:P$167,$F2073))*$E2073</f>
        <v/>
      </c>
      <c r="Q2073" s="37">
        <f>(INDEX(Q$235:Q$238,$D2073)*INDEX(Q$239:Q$255,$F2073)+Q$194*INDEX(Q$121:Q$137,$F2073)*INDEX(Q$151:Q$167,$F2073))*$E2073</f>
        <v/>
      </c>
      <c r="R2073" s="37">
        <f>(INDEX(R$235:R$238,$D2073)*INDEX(R$239:R$255,$F2073)+R$194*INDEX(R$121:R$137,$F2073)*INDEX(R$151:R$167,$F2073))*$E2073</f>
        <v/>
      </c>
      <c r="S2073" s="37">
        <f>(INDEX(S$235:S$238,$D2073)*INDEX(S$239:S$255,$F2073)+S$194*INDEX(S$121:S$137,$F2073)*INDEX(S$151:S$167,$F2073))*$E2073</f>
        <v/>
      </c>
      <c r="T2073" s="37">
        <f>(INDEX(T$235:T$238,$D2073)*INDEX(T$239:T$255,$F2073)+T$194*INDEX(T$121:T$137,$F2073)*INDEX(T$151:T$167,$F2073))*$E2073</f>
        <v/>
      </c>
      <c r="U2073" s="37">
        <f>(INDEX(U$235:U$238,$D2073)*INDEX(U$239:U$255,$F2073)+U$194*INDEX(U$121:U$137,$F2073)*INDEX(U$151:U$167,$F2073))*$E2073</f>
        <v/>
      </c>
      <c r="V2073" s="37">
        <f>(INDEX(V$235:V$238,$D2073)*INDEX(V$239:V$255,$F2073)+V$194*INDEX(V$121:V$137,$F2073)*INDEX(V$151:V$167,$F2073))*$E2073</f>
        <v/>
      </c>
      <c r="W2073" s="37">
        <f>(INDEX(W$235:W$238,$D2073)*INDEX(W$239:W$255,$F2073)+W$194*INDEX(W$121:W$137,$F2073)*INDEX(W$151:W$167,$F2073))*$E2073</f>
        <v/>
      </c>
      <c r="X2073" s="37">
        <f>(INDEX(X$235:X$238,$D2073)*INDEX(X$239:X$255,$F2073)+X$194*INDEX(X$121:X$137,$F2073)*INDEX(X$151:X$167,$F2073))*$E2073</f>
        <v/>
      </c>
      <c r="Y2073" s="37">
        <f>(INDEX(Y$235:Y$238,$D2073)*INDEX(Y$239:Y$255,$F2073)+Y$194*INDEX(Y$121:Y$137,$F2073)*INDEX(Y$151:Y$167,$F2073))*$E2073</f>
        <v/>
      </c>
      <c r="Z2073" s="37">
        <f>(INDEX(Z$235:Z$238,$D2073)*INDEX(Z$239:Z$255,$F2073)+Z$194*INDEX(Z$121:Z$137,$F2073)*INDEX(Z$151:Z$167,$F2073))*$E2073</f>
        <v/>
      </c>
      <c r="AA2073" s="37">
        <f>(INDEX(AA$235:AA$238,$D2073)*INDEX(AA$239:AA$255,$F2073)+AA$194*INDEX(AA$121:AA$137,$F2073)*INDEX(AA$151:AA$167,$F2073))*$E2073</f>
        <v/>
      </c>
      <c r="AB2073" s="37">
        <f>(INDEX(AB$235:AB$238,$D2073)*INDEX(AB$239:AB$255,$F2073)+AB$194*INDEX(AB$121:AB$137,$F2073)*INDEX(AB$151:AB$167,$F2073))*$E2073</f>
        <v/>
      </c>
      <c r="AC2073" s="37">
        <f>(INDEX(AC$235:AC$238,$D2073)*INDEX(AC$239:AC$255,$F2073)+AC$194*INDEX(AC$121:AC$137,$F2073)*INDEX(AC$151:AC$167,$F2073))*$E2073</f>
        <v/>
      </c>
      <c r="AD2073" s="40">
        <f>SHADOWEFF(INDEX(AD$235:AD$238,$D2073),INDEX(AD$239:AD$255,$F2073),AD$194,INDEX(AD$121:AD$137,$F2073),INDEX(AD$151:AD$167,$F2073),$E2073)</f>
        <v/>
      </c>
      <c r="AF2073" s="11">
        <f>LOWER(Settings!$C$4)&amp;".mit."&amp;$A2073&amp;IF($C2073="","","."&amp;$C2073&amp;"."&amp;$B2073)&amp;IF(INDEX(Variables!$D$5:$D$205,MATCH($A2073,Variables!$A$5:$A$205,0))="","","."&amp;INDEX(Variables!$D$5:$D$205,MATCH($A2073,Variables!$A$5:$A$205,0)))&amp;"."&amp;AF$5</f>
        <v/>
      </c>
      <c r="AG2073" s="38">
        <f>(INDEX(AG$235:AG$238,$D2073)*INDEX(AG$239:AG$255,$F2073)+AG$194*INDEX(AG$121:AG$137,$F2073)*INDEX(AG$151:AG$167,$F2073))*$E2073</f>
        <v/>
      </c>
      <c r="AH2073" s="37">
        <f>(INDEX(AH$235:AH$238,$D2073)*INDEX(AH$239:AH$255,$F2073)+AH$194*INDEX(AH$121:AH$137,$F2073)*INDEX(AH$151:AH$167,$F2073))*$E2073</f>
        <v/>
      </c>
      <c r="AI2073" s="37">
        <f>(INDEX(AI$235:AI$238,$D2073)*INDEX(AI$239:AI$255,$F2073)+AI$194*INDEX(AI$121:AI$137,$F2073)*INDEX(AI$151:AI$167,$F2073))*$E2073</f>
        <v/>
      </c>
      <c r="AJ2073" s="37">
        <f>(INDEX(AJ$235:AJ$238,$D2073)*INDEX(AJ$239:AJ$255,$F2073)+AJ$194*INDEX(AJ$121:AJ$137,$F2073)*INDEX(AJ$151:AJ$167,$F2073))*$E2073</f>
        <v/>
      </c>
      <c r="AK2073" s="37">
        <f>(INDEX(AK$235:AK$238,$D2073)*INDEX(AK$239:AK$255,$F2073)+AK$194*INDEX(AK$121:AK$137,$F2073)*INDEX(AK$151:AK$167,$F2073))*$E2073</f>
        <v/>
      </c>
      <c r="AL2073" s="37">
        <f>(INDEX(AL$235:AL$238,$D2073)*INDEX(AL$239:AL$255,$F2073)+AL$194*INDEX(AL$121:AL$137,$F2073)*INDEX(AL$151:AL$167,$F2073))*$E2073</f>
        <v/>
      </c>
      <c r="AM2073" s="37">
        <f>(INDEX(AM$235:AM$238,$D2073)*INDEX(AM$239:AM$255,$F2073)+AM$194*INDEX(AM$121:AM$137,$F2073)*INDEX(AM$151:AM$167,$F2073))*$E2073</f>
        <v/>
      </c>
      <c r="AN2073" s="37">
        <f>(INDEX(AN$235:AN$238,$D2073)*INDEX(AN$239:AN$255,$F2073)+AN$194*INDEX(AN$121:AN$137,$F2073)*INDEX(AN$151:AN$167,$F2073))*$E2073</f>
        <v/>
      </c>
      <c r="AO2073" s="37">
        <f>(INDEX(AO$235:AO$238,$D2073)*INDEX(AO$239:AO$255,$F2073)+AO$194*INDEX(AO$121:AO$137,$F2073)*INDEX(AO$151:AO$167,$F2073))*$E2073</f>
        <v/>
      </c>
      <c r="AP2073" s="37">
        <f>(INDEX(AP$235:AP$238,$D2073)*INDEX(AP$239:AP$255,$F2073)+AP$194*INDEX(AP$121:AP$137,$F2073)*INDEX(AP$151:AP$167,$F2073))*$E2073</f>
        <v/>
      </c>
      <c r="AQ2073" s="37">
        <f>(INDEX(AQ$235:AQ$238,$D2073)*INDEX(AQ$239:AQ$255,$F2073)+AQ$194*INDEX(AQ$121:AQ$137,$F2073)*INDEX(AQ$151:AQ$167,$F2073))*$E2073</f>
        <v/>
      </c>
      <c r="AR2073" s="37">
        <f>(INDEX(AR$235:AR$238,$D2073)*INDEX(AR$239:AR$255,$F2073)+AR$194*INDEX(AR$121:AR$137,$F2073)*INDEX(AR$151:AR$167,$F2073))*$E2073</f>
        <v/>
      </c>
      <c r="AS2073" s="37">
        <f>(INDEX(AS$235:AS$238,$D2073)*INDEX(AS$239:AS$255,$F2073)+AS$194*INDEX(AS$121:AS$137,$F2073)*INDEX(AS$151:AS$167,$F2073))*$E2073</f>
        <v/>
      </c>
      <c r="AT2073" s="37">
        <f>(INDEX(AT$235:AT$238,$D2073)*INDEX(AT$239:AT$255,$F2073)+AT$194*INDEX(AT$121:AT$137,$F2073)*INDEX(AT$151:AT$167,$F2073))*$E2073</f>
        <v/>
      </c>
      <c r="AU2073" s="37">
        <f>(INDEX(AU$235:AU$238,$D2073)*INDEX(AU$239:AU$255,$F2073)+AU$194*INDEX(AU$121:AU$137,$F2073)*INDEX(AU$151:AU$167,$F2073))*$E2073</f>
        <v/>
      </c>
      <c r="AV2073" s="37">
        <f>(INDEX(AV$235:AV$238,$D2073)*INDEX(AV$239:AV$255,$F2073)+AV$194*INDEX(AV$121:AV$137,$F2073)*INDEX(AV$151:AV$167,$F2073))*$E2073</f>
        <v/>
      </c>
      <c r="AW2073" s="37">
        <f>(INDEX(AW$235:AW$238,$D2073)*INDEX(AW$239:AW$255,$F2073)+AW$194*INDEX(AW$121:AW$137,$F2073)*INDEX(AW$151:AW$167,$F2073))*$E2073</f>
        <v/>
      </c>
      <c r="AX2073" s="37">
        <f>(INDEX(AX$235:AX$238,$D2073)*INDEX(AX$239:AX$255,$F2073)+AX$194*INDEX(AX$121:AX$137,$F2073)*INDEX(AX$151:AX$167,$F2073))*$E2073</f>
        <v/>
      </c>
      <c r="AY2073" s="40">
        <f>SHADOWEFF(INDEX(AY$235:AY$238,$D2073),INDEX(AY$239:AY$255,$F2073),AY$194,INDEX(AY$121:AY$137,$F2073),INDEX(AY$151:AY$167,$F2073),$E2073)</f>
        <v/>
      </c>
    </row>
    <row r="2074" hidden="1" outlineLevel="2">
      <c r="A2074" s="14" t="inlineStr">
        <is>
          <t>shp</t>
        </is>
      </c>
      <c r="B2074" s="14" t="inlineStr">
        <is>
          <t>gso</t>
        </is>
      </c>
      <c r="C2074" s="14" t="inlineStr">
        <is>
          <t>oen</t>
        </is>
      </c>
      <c r="D2074" s="37">
        <f>INDEX(Inputs!$M$5:$M$132,MATCH($B2074&amp;"|"&amp;$C2074,Inputs!$A$5:$A$132,0))</f>
        <v/>
      </c>
      <c r="E2074" s="37">
        <f>INDEX(Inputs!$T$5:$T$132,MATCH($B2074&amp;"|"&amp;$C2074,Inputs!$A$5:$A$132,0))</f>
        <v/>
      </c>
      <c r="F2074" s="37">
        <f>INDEX(Inputs!$K$5:$K$132,MATCH($B2074&amp;"|"&amp;$C2074,Inputs!$A$5:$A$132,0))</f>
        <v/>
      </c>
      <c r="G2074" s="36" t="n"/>
      <c r="H2074" s="14">
        <f>INDEX(Variables!$B$5:$B$205,MATCH($A2074,Variables!$A$5:$A$205,0))&amp;IF($C2074="",""," | "&amp;INDEX(Mapping!$B$5:$B$26,MATCH($C2074,Mapping!$A$5:$A$26,0))&amp;" | "&amp;INDEX(Mapping!$B$30:$B$46,MATCH($B2074,Mapping!$A$30:$A$46,0)))</f>
        <v/>
      </c>
      <c r="I2074" s="14">
        <f>INDEX(Variables!$C$5:$C$205,MATCH($A2074,Variables!$A$5:$A$205,0))</f>
        <v/>
      </c>
      <c r="J2074" s="14">
        <f>INDEX(Variables!$E$5:$E$205,MATCH($A2074,Variables!$A$5:$A$205,0))</f>
        <v/>
      </c>
      <c r="K2074" s="11">
        <f>LOWER(Settings!$C$4)&amp;".mit."&amp;$A2074&amp;IF($C2074="","","."&amp;$C2074&amp;"."&amp;$B2074)&amp;IF(INDEX(Variables!$D$5:$D$205,MATCH($A2074,Variables!$A$5:$A$205,0))="","","."&amp;INDEX(Variables!$D$5:$D$205,MATCH($A2074,Variables!$A$5:$A$205,0)))&amp;"."&amp;K$5</f>
        <v/>
      </c>
      <c r="L2074" s="38">
        <f>(INDEX(L$235:L$238,$D2074)*INDEX(L$239:L$255,$F2074)+L$194*INDEX(L$121:L$137,$F2074)*INDEX(L$151:L$167,$F2074))*$E2074</f>
        <v/>
      </c>
      <c r="M2074" s="37">
        <f>(INDEX(M$235:M$238,$D2074)*INDEX(M$239:M$255,$F2074)+M$194*INDEX(M$121:M$137,$F2074)*INDEX(M$151:M$167,$F2074))*$E2074</f>
        <v/>
      </c>
      <c r="N2074" s="37">
        <f>(INDEX(N$235:N$238,$D2074)*INDEX(N$239:N$255,$F2074)+N$194*INDEX(N$121:N$137,$F2074)*INDEX(N$151:N$167,$F2074))*$E2074</f>
        <v/>
      </c>
      <c r="O2074" s="37">
        <f>(INDEX(O$235:O$238,$D2074)*INDEX(O$239:O$255,$F2074)+O$194*INDEX(O$121:O$137,$F2074)*INDEX(O$151:O$167,$F2074))*$E2074</f>
        <v/>
      </c>
      <c r="P2074" s="37">
        <f>(INDEX(P$235:P$238,$D2074)*INDEX(P$239:P$255,$F2074)+P$194*INDEX(P$121:P$137,$F2074)*INDEX(P$151:P$167,$F2074))*$E2074</f>
        <v/>
      </c>
      <c r="Q2074" s="37">
        <f>(INDEX(Q$235:Q$238,$D2074)*INDEX(Q$239:Q$255,$F2074)+Q$194*INDEX(Q$121:Q$137,$F2074)*INDEX(Q$151:Q$167,$F2074))*$E2074</f>
        <v/>
      </c>
      <c r="R2074" s="37">
        <f>(INDEX(R$235:R$238,$D2074)*INDEX(R$239:R$255,$F2074)+R$194*INDEX(R$121:R$137,$F2074)*INDEX(R$151:R$167,$F2074))*$E2074</f>
        <v/>
      </c>
      <c r="S2074" s="37">
        <f>(INDEX(S$235:S$238,$D2074)*INDEX(S$239:S$255,$F2074)+S$194*INDEX(S$121:S$137,$F2074)*INDEX(S$151:S$167,$F2074))*$E2074</f>
        <v/>
      </c>
      <c r="T2074" s="37">
        <f>(INDEX(T$235:T$238,$D2074)*INDEX(T$239:T$255,$F2074)+T$194*INDEX(T$121:T$137,$F2074)*INDEX(T$151:T$167,$F2074))*$E2074</f>
        <v/>
      </c>
      <c r="U2074" s="37">
        <f>(INDEX(U$235:U$238,$D2074)*INDEX(U$239:U$255,$F2074)+U$194*INDEX(U$121:U$137,$F2074)*INDEX(U$151:U$167,$F2074))*$E2074</f>
        <v/>
      </c>
      <c r="V2074" s="37">
        <f>(INDEX(V$235:V$238,$D2074)*INDEX(V$239:V$255,$F2074)+V$194*INDEX(V$121:V$137,$F2074)*INDEX(V$151:V$167,$F2074))*$E2074</f>
        <v/>
      </c>
      <c r="W2074" s="37">
        <f>(INDEX(W$235:W$238,$D2074)*INDEX(W$239:W$255,$F2074)+W$194*INDEX(W$121:W$137,$F2074)*INDEX(W$151:W$167,$F2074))*$E2074</f>
        <v/>
      </c>
      <c r="X2074" s="37">
        <f>(INDEX(X$235:X$238,$D2074)*INDEX(X$239:X$255,$F2074)+X$194*INDEX(X$121:X$137,$F2074)*INDEX(X$151:X$167,$F2074))*$E2074</f>
        <v/>
      </c>
      <c r="Y2074" s="37">
        <f>(INDEX(Y$235:Y$238,$D2074)*INDEX(Y$239:Y$255,$F2074)+Y$194*INDEX(Y$121:Y$137,$F2074)*INDEX(Y$151:Y$167,$F2074))*$E2074</f>
        <v/>
      </c>
      <c r="Z2074" s="37">
        <f>(INDEX(Z$235:Z$238,$D2074)*INDEX(Z$239:Z$255,$F2074)+Z$194*INDEX(Z$121:Z$137,$F2074)*INDEX(Z$151:Z$167,$F2074))*$E2074</f>
        <v/>
      </c>
      <c r="AA2074" s="37">
        <f>(INDEX(AA$235:AA$238,$D2074)*INDEX(AA$239:AA$255,$F2074)+AA$194*INDEX(AA$121:AA$137,$F2074)*INDEX(AA$151:AA$167,$F2074))*$E2074</f>
        <v/>
      </c>
      <c r="AB2074" s="37">
        <f>(INDEX(AB$235:AB$238,$D2074)*INDEX(AB$239:AB$255,$F2074)+AB$194*INDEX(AB$121:AB$137,$F2074)*INDEX(AB$151:AB$167,$F2074))*$E2074</f>
        <v/>
      </c>
      <c r="AC2074" s="37">
        <f>(INDEX(AC$235:AC$238,$D2074)*INDEX(AC$239:AC$255,$F2074)+AC$194*INDEX(AC$121:AC$137,$F2074)*INDEX(AC$151:AC$167,$F2074))*$E2074</f>
        <v/>
      </c>
      <c r="AD2074" s="40">
        <f>SHADOWEFF(INDEX(AD$235:AD$238,$D2074),INDEX(AD$239:AD$255,$F2074),AD$194,INDEX(AD$121:AD$137,$F2074),INDEX(AD$151:AD$167,$F2074),$E2074)</f>
        <v/>
      </c>
      <c r="AF2074" s="11">
        <f>LOWER(Settings!$C$4)&amp;".mit."&amp;$A2074&amp;IF($C2074="","","."&amp;$C2074&amp;"."&amp;$B2074)&amp;IF(INDEX(Variables!$D$5:$D$205,MATCH($A2074,Variables!$A$5:$A$205,0))="","","."&amp;INDEX(Variables!$D$5:$D$205,MATCH($A2074,Variables!$A$5:$A$205,0)))&amp;"."&amp;AF$5</f>
        <v/>
      </c>
      <c r="AG2074" s="38">
        <f>(INDEX(AG$235:AG$238,$D2074)*INDEX(AG$239:AG$255,$F2074)+AG$194*INDEX(AG$121:AG$137,$F2074)*INDEX(AG$151:AG$167,$F2074))*$E2074</f>
        <v/>
      </c>
      <c r="AH2074" s="37">
        <f>(INDEX(AH$235:AH$238,$D2074)*INDEX(AH$239:AH$255,$F2074)+AH$194*INDEX(AH$121:AH$137,$F2074)*INDEX(AH$151:AH$167,$F2074))*$E2074</f>
        <v/>
      </c>
      <c r="AI2074" s="37">
        <f>(INDEX(AI$235:AI$238,$D2074)*INDEX(AI$239:AI$255,$F2074)+AI$194*INDEX(AI$121:AI$137,$F2074)*INDEX(AI$151:AI$167,$F2074))*$E2074</f>
        <v/>
      </c>
      <c r="AJ2074" s="37">
        <f>(INDEX(AJ$235:AJ$238,$D2074)*INDEX(AJ$239:AJ$255,$F2074)+AJ$194*INDEX(AJ$121:AJ$137,$F2074)*INDEX(AJ$151:AJ$167,$F2074))*$E2074</f>
        <v/>
      </c>
      <c r="AK2074" s="37">
        <f>(INDEX(AK$235:AK$238,$D2074)*INDEX(AK$239:AK$255,$F2074)+AK$194*INDEX(AK$121:AK$137,$F2074)*INDEX(AK$151:AK$167,$F2074))*$E2074</f>
        <v/>
      </c>
      <c r="AL2074" s="37">
        <f>(INDEX(AL$235:AL$238,$D2074)*INDEX(AL$239:AL$255,$F2074)+AL$194*INDEX(AL$121:AL$137,$F2074)*INDEX(AL$151:AL$167,$F2074))*$E2074</f>
        <v/>
      </c>
      <c r="AM2074" s="37">
        <f>(INDEX(AM$235:AM$238,$D2074)*INDEX(AM$239:AM$255,$F2074)+AM$194*INDEX(AM$121:AM$137,$F2074)*INDEX(AM$151:AM$167,$F2074))*$E2074</f>
        <v/>
      </c>
      <c r="AN2074" s="37">
        <f>(INDEX(AN$235:AN$238,$D2074)*INDEX(AN$239:AN$255,$F2074)+AN$194*INDEX(AN$121:AN$137,$F2074)*INDEX(AN$151:AN$167,$F2074))*$E2074</f>
        <v/>
      </c>
      <c r="AO2074" s="37">
        <f>(INDEX(AO$235:AO$238,$D2074)*INDEX(AO$239:AO$255,$F2074)+AO$194*INDEX(AO$121:AO$137,$F2074)*INDEX(AO$151:AO$167,$F2074))*$E2074</f>
        <v/>
      </c>
      <c r="AP2074" s="37">
        <f>(INDEX(AP$235:AP$238,$D2074)*INDEX(AP$239:AP$255,$F2074)+AP$194*INDEX(AP$121:AP$137,$F2074)*INDEX(AP$151:AP$167,$F2074))*$E2074</f>
        <v/>
      </c>
      <c r="AQ2074" s="37">
        <f>(INDEX(AQ$235:AQ$238,$D2074)*INDEX(AQ$239:AQ$255,$F2074)+AQ$194*INDEX(AQ$121:AQ$137,$F2074)*INDEX(AQ$151:AQ$167,$F2074))*$E2074</f>
        <v/>
      </c>
      <c r="AR2074" s="37">
        <f>(INDEX(AR$235:AR$238,$D2074)*INDEX(AR$239:AR$255,$F2074)+AR$194*INDEX(AR$121:AR$137,$F2074)*INDEX(AR$151:AR$167,$F2074))*$E2074</f>
        <v/>
      </c>
      <c r="AS2074" s="37">
        <f>(INDEX(AS$235:AS$238,$D2074)*INDEX(AS$239:AS$255,$F2074)+AS$194*INDEX(AS$121:AS$137,$F2074)*INDEX(AS$151:AS$167,$F2074))*$E2074</f>
        <v/>
      </c>
      <c r="AT2074" s="37">
        <f>(INDEX(AT$235:AT$238,$D2074)*INDEX(AT$239:AT$255,$F2074)+AT$194*INDEX(AT$121:AT$137,$F2074)*INDEX(AT$151:AT$167,$F2074))*$E2074</f>
        <v/>
      </c>
      <c r="AU2074" s="37">
        <f>(INDEX(AU$235:AU$238,$D2074)*INDEX(AU$239:AU$255,$F2074)+AU$194*INDEX(AU$121:AU$137,$F2074)*INDEX(AU$151:AU$167,$F2074))*$E2074</f>
        <v/>
      </c>
      <c r="AV2074" s="37">
        <f>(INDEX(AV$235:AV$238,$D2074)*INDEX(AV$239:AV$255,$F2074)+AV$194*INDEX(AV$121:AV$137,$F2074)*INDEX(AV$151:AV$167,$F2074))*$E2074</f>
        <v/>
      </c>
      <c r="AW2074" s="37">
        <f>(INDEX(AW$235:AW$238,$D2074)*INDEX(AW$239:AW$255,$F2074)+AW$194*INDEX(AW$121:AW$137,$F2074)*INDEX(AW$151:AW$167,$F2074))*$E2074</f>
        <v/>
      </c>
      <c r="AX2074" s="37">
        <f>(INDEX(AX$235:AX$238,$D2074)*INDEX(AX$239:AX$255,$F2074)+AX$194*INDEX(AX$121:AX$137,$F2074)*INDEX(AX$151:AX$167,$F2074))*$E2074</f>
        <v/>
      </c>
      <c r="AY2074" s="40">
        <f>SHADOWEFF(INDEX(AY$235:AY$238,$D2074),INDEX(AY$239:AY$255,$F2074),AY$194,INDEX(AY$121:AY$137,$F2074),INDEX(AY$151:AY$167,$F2074),$E2074)</f>
        <v/>
      </c>
    </row>
    <row r="2075" hidden="1" outlineLevel="2">
      <c r="A2075" s="14" t="inlineStr">
        <is>
          <t>shp</t>
        </is>
      </c>
      <c r="B2075" s="14" t="inlineStr">
        <is>
          <t>die</t>
        </is>
      </c>
      <c r="C2075" s="14" t="inlineStr">
        <is>
          <t>oen</t>
        </is>
      </c>
      <c r="D2075" s="37">
        <f>INDEX(Inputs!$M$5:$M$132,MATCH($B2075&amp;"|"&amp;$C2075,Inputs!$A$5:$A$132,0))</f>
        <v/>
      </c>
      <c r="E2075" s="37">
        <f>INDEX(Inputs!$T$5:$T$132,MATCH($B2075&amp;"|"&amp;$C2075,Inputs!$A$5:$A$132,0))</f>
        <v/>
      </c>
      <c r="F2075" s="37">
        <f>INDEX(Inputs!$K$5:$K$132,MATCH($B2075&amp;"|"&amp;$C2075,Inputs!$A$5:$A$132,0))</f>
        <v/>
      </c>
      <c r="G2075" s="36" t="n"/>
      <c r="H2075" s="14">
        <f>INDEX(Variables!$B$5:$B$205,MATCH($A2075,Variables!$A$5:$A$205,0))&amp;IF($C2075="",""," | "&amp;INDEX(Mapping!$B$5:$B$26,MATCH($C2075,Mapping!$A$5:$A$26,0))&amp;" | "&amp;INDEX(Mapping!$B$30:$B$46,MATCH($B2075,Mapping!$A$30:$A$46,0)))</f>
        <v/>
      </c>
      <c r="I2075" s="14">
        <f>INDEX(Variables!$C$5:$C$205,MATCH($A2075,Variables!$A$5:$A$205,0))</f>
        <v/>
      </c>
      <c r="J2075" s="14">
        <f>INDEX(Variables!$E$5:$E$205,MATCH($A2075,Variables!$A$5:$A$205,0))</f>
        <v/>
      </c>
      <c r="K2075" s="11">
        <f>LOWER(Settings!$C$4)&amp;".mit."&amp;$A2075&amp;IF($C2075="","","."&amp;$C2075&amp;"."&amp;$B2075)&amp;IF(INDEX(Variables!$D$5:$D$205,MATCH($A2075,Variables!$A$5:$A$205,0))="","","."&amp;INDEX(Variables!$D$5:$D$205,MATCH($A2075,Variables!$A$5:$A$205,0)))&amp;"."&amp;K$5</f>
        <v/>
      </c>
      <c r="L2075" s="38">
        <f>(INDEX(L$235:L$238,$D2075)*INDEX(L$239:L$255,$F2075)+L$194*INDEX(L$121:L$137,$F2075)*INDEX(L$151:L$167,$F2075))*$E2075</f>
        <v/>
      </c>
      <c r="M2075" s="37">
        <f>(INDEX(M$235:M$238,$D2075)*INDEX(M$239:M$255,$F2075)+M$194*INDEX(M$121:M$137,$F2075)*INDEX(M$151:M$167,$F2075))*$E2075</f>
        <v/>
      </c>
      <c r="N2075" s="37">
        <f>(INDEX(N$235:N$238,$D2075)*INDEX(N$239:N$255,$F2075)+N$194*INDEX(N$121:N$137,$F2075)*INDEX(N$151:N$167,$F2075))*$E2075</f>
        <v/>
      </c>
      <c r="O2075" s="37">
        <f>(INDEX(O$235:O$238,$D2075)*INDEX(O$239:O$255,$F2075)+O$194*INDEX(O$121:O$137,$F2075)*INDEX(O$151:O$167,$F2075))*$E2075</f>
        <v/>
      </c>
      <c r="P2075" s="37">
        <f>(INDEX(P$235:P$238,$D2075)*INDEX(P$239:P$255,$F2075)+P$194*INDEX(P$121:P$137,$F2075)*INDEX(P$151:P$167,$F2075))*$E2075</f>
        <v/>
      </c>
      <c r="Q2075" s="37">
        <f>(INDEX(Q$235:Q$238,$D2075)*INDEX(Q$239:Q$255,$F2075)+Q$194*INDEX(Q$121:Q$137,$F2075)*INDEX(Q$151:Q$167,$F2075))*$E2075</f>
        <v/>
      </c>
      <c r="R2075" s="37">
        <f>(INDEX(R$235:R$238,$D2075)*INDEX(R$239:R$255,$F2075)+R$194*INDEX(R$121:R$137,$F2075)*INDEX(R$151:R$167,$F2075))*$E2075</f>
        <v/>
      </c>
      <c r="S2075" s="37">
        <f>(INDEX(S$235:S$238,$D2075)*INDEX(S$239:S$255,$F2075)+S$194*INDEX(S$121:S$137,$F2075)*INDEX(S$151:S$167,$F2075))*$E2075</f>
        <v/>
      </c>
      <c r="T2075" s="37">
        <f>(INDEX(T$235:T$238,$D2075)*INDEX(T$239:T$255,$F2075)+T$194*INDEX(T$121:T$137,$F2075)*INDEX(T$151:T$167,$F2075))*$E2075</f>
        <v/>
      </c>
      <c r="U2075" s="37">
        <f>(INDEX(U$235:U$238,$D2075)*INDEX(U$239:U$255,$F2075)+U$194*INDEX(U$121:U$137,$F2075)*INDEX(U$151:U$167,$F2075))*$E2075</f>
        <v/>
      </c>
      <c r="V2075" s="37">
        <f>(INDEX(V$235:V$238,$D2075)*INDEX(V$239:V$255,$F2075)+V$194*INDEX(V$121:V$137,$F2075)*INDEX(V$151:V$167,$F2075))*$E2075</f>
        <v/>
      </c>
      <c r="W2075" s="37">
        <f>(INDEX(W$235:W$238,$D2075)*INDEX(W$239:W$255,$F2075)+W$194*INDEX(W$121:W$137,$F2075)*INDEX(W$151:W$167,$F2075))*$E2075</f>
        <v/>
      </c>
      <c r="X2075" s="37">
        <f>(INDEX(X$235:X$238,$D2075)*INDEX(X$239:X$255,$F2075)+X$194*INDEX(X$121:X$137,$F2075)*INDEX(X$151:X$167,$F2075))*$E2075</f>
        <v/>
      </c>
      <c r="Y2075" s="37">
        <f>(INDEX(Y$235:Y$238,$D2075)*INDEX(Y$239:Y$255,$F2075)+Y$194*INDEX(Y$121:Y$137,$F2075)*INDEX(Y$151:Y$167,$F2075))*$E2075</f>
        <v/>
      </c>
      <c r="Z2075" s="37">
        <f>(INDEX(Z$235:Z$238,$D2075)*INDEX(Z$239:Z$255,$F2075)+Z$194*INDEX(Z$121:Z$137,$F2075)*INDEX(Z$151:Z$167,$F2075))*$E2075</f>
        <v/>
      </c>
      <c r="AA2075" s="37">
        <f>(INDEX(AA$235:AA$238,$D2075)*INDEX(AA$239:AA$255,$F2075)+AA$194*INDEX(AA$121:AA$137,$F2075)*INDEX(AA$151:AA$167,$F2075))*$E2075</f>
        <v/>
      </c>
      <c r="AB2075" s="37">
        <f>(INDEX(AB$235:AB$238,$D2075)*INDEX(AB$239:AB$255,$F2075)+AB$194*INDEX(AB$121:AB$137,$F2075)*INDEX(AB$151:AB$167,$F2075))*$E2075</f>
        <v/>
      </c>
      <c r="AC2075" s="37">
        <f>(INDEX(AC$235:AC$238,$D2075)*INDEX(AC$239:AC$255,$F2075)+AC$194*INDEX(AC$121:AC$137,$F2075)*INDEX(AC$151:AC$167,$F2075))*$E2075</f>
        <v/>
      </c>
      <c r="AD2075" s="40">
        <f>SHADOWEFF(INDEX(AD$235:AD$238,$D2075),INDEX(AD$239:AD$255,$F2075),AD$194,INDEX(AD$121:AD$137,$F2075),INDEX(AD$151:AD$167,$F2075),$E2075)</f>
        <v/>
      </c>
      <c r="AF2075" s="11">
        <f>LOWER(Settings!$C$4)&amp;".mit."&amp;$A2075&amp;IF($C2075="","","."&amp;$C2075&amp;"."&amp;$B2075)&amp;IF(INDEX(Variables!$D$5:$D$205,MATCH($A2075,Variables!$A$5:$A$205,0))="","","."&amp;INDEX(Variables!$D$5:$D$205,MATCH($A2075,Variables!$A$5:$A$205,0)))&amp;"."&amp;AF$5</f>
        <v/>
      </c>
      <c r="AG2075" s="38">
        <f>(INDEX(AG$235:AG$238,$D2075)*INDEX(AG$239:AG$255,$F2075)+AG$194*INDEX(AG$121:AG$137,$F2075)*INDEX(AG$151:AG$167,$F2075))*$E2075</f>
        <v/>
      </c>
      <c r="AH2075" s="37">
        <f>(INDEX(AH$235:AH$238,$D2075)*INDEX(AH$239:AH$255,$F2075)+AH$194*INDEX(AH$121:AH$137,$F2075)*INDEX(AH$151:AH$167,$F2075))*$E2075</f>
        <v/>
      </c>
      <c r="AI2075" s="37">
        <f>(INDEX(AI$235:AI$238,$D2075)*INDEX(AI$239:AI$255,$F2075)+AI$194*INDEX(AI$121:AI$137,$F2075)*INDEX(AI$151:AI$167,$F2075))*$E2075</f>
        <v/>
      </c>
      <c r="AJ2075" s="37">
        <f>(INDEX(AJ$235:AJ$238,$D2075)*INDEX(AJ$239:AJ$255,$F2075)+AJ$194*INDEX(AJ$121:AJ$137,$F2075)*INDEX(AJ$151:AJ$167,$F2075))*$E2075</f>
        <v/>
      </c>
      <c r="AK2075" s="37">
        <f>(INDEX(AK$235:AK$238,$D2075)*INDEX(AK$239:AK$255,$F2075)+AK$194*INDEX(AK$121:AK$137,$F2075)*INDEX(AK$151:AK$167,$F2075))*$E2075</f>
        <v/>
      </c>
      <c r="AL2075" s="37">
        <f>(INDEX(AL$235:AL$238,$D2075)*INDEX(AL$239:AL$255,$F2075)+AL$194*INDEX(AL$121:AL$137,$F2075)*INDEX(AL$151:AL$167,$F2075))*$E2075</f>
        <v/>
      </c>
      <c r="AM2075" s="37">
        <f>(INDEX(AM$235:AM$238,$D2075)*INDEX(AM$239:AM$255,$F2075)+AM$194*INDEX(AM$121:AM$137,$F2075)*INDEX(AM$151:AM$167,$F2075))*$E2075</f>
        <v/>
      </c>
      <c r="AN2075" s="37">
        <f>(INDEX(AN$235:AN$238,$D2075)*INDEX(AN$239:AN$255,$F2075)+AN$194*INDEX(AN$121:AN$137,$F2075)*INDEX(AN$151:AN$167,$F2075))*$E2075</f>
        <v/>
      </c>
      <c r="AO2075" s="37">
        <f>(INDEX(AO$235:AO$238,$D2075)*INDEX(AO$239:AO$255,$F2075)+AO$194*INDEX(AO$121:AO$137,$F2075)*INDEX(AO$151:AO$167,$F2075))*$E2075</f>
        <v/>
      </c>
      <c r="AP2075" s="37">
        <f>(INDEX(AP$235:AP$238,$D2075)*INDEX(AP$239:AP$255,$F2075)+AP$194*INDEX(AP$121:AP$137,$F2075)*INDEX(AP$151:AP$167,$F2075))*$E2075</f>
        <v/>
      </c>
      <c r="AQ2075" s="37">
        <f>(INDEX(AQ$235:AQ$238,$D2075)*INDEX(AQ$239:AQ$255,$F2075)+AQ$194*INDEX(AQ$121:AQ$137,$F2075)*INDEX(AQ$151:AQ$167,$F2075))*$E2075</f>
        <v/>
      </c>
      <c r="AR2075" s="37">
        <f>(INDEX(AR$235:AR$238,$D2075)*INDEX(AR$239:AR$255,$F2075)+AR$194*INDEX(AR$121:AR$137,$F2075)*INDEX(AR$151:AR$167,$F2075))*$E2075</f>
        <v/>
      </c>
      <c r="AS2075" s="37">
        <f>(INDEX(AS$235:AS$238,$D2075)*INDEX(AS$239:AS$255,$F2075)+AS$194*INDEX(AS$121:AS$137,$F2075)*INDEX(AS$151:AS$167,$F2075))*$E2075</f>
        <v/>
      </c>
      <c r="AT2075" s="37">
        <f>(INDEX(AT$235:AT$238,$D2075)*INDEX(AT$239:AT$255,$F2075)+AT$194*INDEX(AT$121:AT$137,$F2075)*INDEX(AT$151:AT$167,$F2075))*$E2075</f>
        <v/>
      </c>
      <c r="AU2075" s="37">
        <f>(INDEX(AU$235:AU$238,$D2075)*INDEX(AU$239:AU$255,$F2075)+AU$194*INDEX(AU$121:AU$137,$F2075)*INDEX(AU$151:AU$167,$F2075))*$E2075</f>
        <v/>
      </c>
      <c r="AV2075" s="37">
        <f>(INDEX(AV$235:AV$238,$D2075)*INDEX(AV$239:AV$255,$F2075)+AV$194*INDEX(AV$121:AV$137,$F2075)*INDEX(AV$151:AV$167,$F2075))*$E2075</f>
        <v/>
      </c>
      <c r="AW2075" s="37">
        <f>(INDEX(AW$235:AW$238,$D2075)*INDEX(AW$239:AW$255,$F2075)+AW$194*INDEX(AW$121:AW$137,$F2075)*INDEX(AW$151:AW$167,$F2075))*$E2075</f>
        <v/>
      </c>
      <c r="AX2075" s="37">
        <f>(INDEX(AX$235:AX$238,$D2075)*INDEX(AX$239:AX$255,$F2075)+AX$194*INDEX(AX$121:AX$137,$F2075)*INDEX(AX$151:AX$167,$F2075))*$E2075</f>
        <v/>
      </c>
      <c r="AY2075" s="40">
        <f>SHADOWEFF(INDEX(AY$235:AY$238,$D2075),INDEX(AY$239:AY$255,$F2075),AY$194,INDEX(AY$121:AY$137,$F2075),INDEX(AY$151:AY$167,$F2075),$E2075)</f>
        <v/>
      </c>
    </row>
    <row r="2076" hidden="1" outlineLevel="2">
      <c r="A2076" s="14" t="inlineStr">
        <is>
          <t>shp</t>
        </is>
      </c>
      <c r="B2076" s="14" t="inlineStr">
        <is>
          <t>lpg</t>
        </is>
      </c>
      <c r="C2076" s="14" t="inlineStr">
        <is>
          <t>oen</t>
        </is>
      </c>
      <c r="D2076" s="37">
        <f>INDEX(Inputs!$M$5:$M$132,MATCH($B2076&amp;"|"&amp;$C2076,Inputs!$A$5:$A$132,0))</f>
        <v/>
      </c>
      <c r="E2076" s="37">
        <f>INDEX(Inputs!$T$5:$T$132,MATCH($B2076&amp;"|"&amp;$C2076,Inputs!$A$5:$A$132,0))</f>
        <v/>
      </c>
      <c r="F2076" s="37">
        <f>INDEX(Inputs!$K$5:$K$132,MATCH($B2076&amp;"|"&amp;$C2076,Inputs!$A$5:$A$132,0))</f>
        <v/>
      </c>
      <c r="G2076" s="36" t="n"/>
      <c r="H2076" s="14">
        <f>INDEX(Variables!$B$5:$B$205,MATCH($A2076,Variables!$A$5:$A$205,0))&amp;IF($C2076="",""," | "&amp;INDEX(Mapping!$B$5:$B$26,MATCH($C2076,Mapping!$A$5:$A$26,0))&amp;" | "&amp;INDEX(Mapping!$B$30:$B$46,MATCH($B2076,Mapping!$A$30:$A$46,0)))</f>
        <v/>
      </c>
      <c r="I2076" s="14">
        <f>INDEX(Variables!$C$5:$C$205,MATCH($A2076,Variables!$A$5:$A$205,0))</f>
        <v/>
      </c>
      <c r="J2076" s="14">
        <f>INDEX(Variables!$E$5:$E$205,MATCH($A2076,Variables!$A$5:$A$205,0))</f>
        <v/>
      </c>
      <c r="K2076" s="11">
        <f>LOWER(Settings!$C$4)&amp;".mit."&amp;$A2076&amp;IF($C2076="","","."&amp;$C2076&amp;"."&amp;$B2076)&amp;IF(INDEX(Variables!$D$5:$D$205,MATCH($A2076,Variables!$A$5:$A$205,0))="","","."&amp;INDEX(Variables!$D$5:$D$205,MATCH($A2076,Variables!$A$5:$A$205,0)))&amp;"."&amp;K$5</f>
        <v/>
      </c>
      <c r="L2076" s="38">
        <f>(INDEX(L$235:L$238,$D2076)*INDEX(L$239:L$255,$F2076)+L$194*INDEX(L$121:L$137,$F2076)*INDEX(L$151:L$167,$F2076))*$E2076</f>
        <v/>
      </c>
      <c r="M2076" s="37">
        <f>(INDEX(M$235:M$238,$D2076)*INDEX(M$239:M$255,$F2076)+M$194*INDEX(M$121:M$137,$F2076)*INDEX(M$151:M$167,$F2076))*$E2076</f>
        <v/>
      </c>
      <c r="N2076" s="37">
        <f>(INDEX(N$235:N$238,$D2076)*INDEX(N$239:N$255,$F2076)+N$194*INDEX(N$121:N$137,$F2076)*INDEX(N$151:N$167,$F2076))*$E2076</f>
        <v/>
      </c>
      <c r="O2076" s="37">
        <f>(INDEX(O$235:O$238,$D2076)*INDEX(O$239:O$255,$F2076)+O$194*INDEX(O$121:O$137,$F2076)*INDEX(O$151:O$167,$F2076))*$E2076</f>
        <v/>
      </c>
      <c r="P2076" s="37">
        <f>(INDEX(P$235:P$238,$D2076)*INDEX(P$239:P$255,$F2076)+P$194*INDEX(P$121:P$137,$F2076)*INDEX(P$151:P$167,$F2076))*$E2076</f>
        <v/>
      </c>
      <c r="Q2076" s="37">
        <f>(INDEX(Q$235:Q$238,$D2076)*INDEX(Q$239:Q$255,$F2076)+Q$194*INDEX(Q$121:Q$137,$F2076)*INDEX(Q$151:Q$167,$F2076))*$E2076</f>
        <v/>
      </c>
      <c r="R2076" s="37">
        <f>(INDEX(R$235:R$238,$D2076)*INDEX(R$239:R$255,$F2076)+R$194*INDEX(R$121:R$137,$F2076)*INDEX(R$151:R$167,$F2076))*$E2076</f>
        <v/>
      </c>
      <c r="S2076" s="37">
        <f>(INDEX(S$235:S$238,$D2076)*INDEX(S$239:S$255,$F2076)+S$194*INDEX(S$121:S$137,$F2076)*INDEX(S$151:S$167,$F2076))*$E2076</f>
        <v/>
      </c>
      <c r="T2076" s="37">
        <f>(INDEX(T$235:T$238,$D2076)*INDEX(T$239:T$255,$F2076)+T$194*INDEX(T$121:T$137,$F2076)*INDEX(T$151:T$167,$F2076))*$E2076</f>
        <v/>
      </c>
      <c r="U2076" s="37">
        <f>(INDEX(U$235:U$238,$D2076)*INDEX(U$239:U$255,$F2076)+U$194*INDEX(U$121:U$137,$F2076)*INDEX(U$151:U$167,$F2076))*$E2076</f>
        <v/>
      </c>
      <c r="V2076" s="37">
        <f>(INDEX(V$235:V$238,$D2076)*INDEX(V$239:V$255,$F2076)+V$194*INDEX(V$121:V$137,$F2076)*INDEX(V$151:V$167,$F2076))*$E2076</f>
        <v/>
      </c>
      <c r="W2076" s="37">
        <f>(INDEX(W$235:W$238,$D2076)*INDEX(W$239:W$255,$F2076)+W$194*INDEX(W$121:W$137,$F2076)*INDEX(W$151:W$167,$F2076))*$E2076</f>
        <v/>
      </c>
      <c r="X2076" s="37">
        <f>(INDEX(X$235:X$238,$D2076)*INDEX(X$239:X$255,$F2076)+X$194*INDEX(X$121:X$137,$F2076)*INDEX(X$151:X$167,$F2076))*$E2076</f>
        <v/>
      </c>
      <c r="Y2076" s="37">
        <f>(INDEX(Y$235:Y$238,$D2076)*INDEX(Y$239:Y$255,$F2076)+Y$194*INDEX(Y$121:Y$137,$F2076)*INDEX(Y$151:Y$167,$F2076))*$E2076</f>
        <v/>
      </c>
      <c r="Z2076" s="37">
        <f>(INDEX(Z$235:Z$238,$D2076)*INDEX(Z$239:Z$255,$F2076)+Z$194*INDEX(Z$121:Z$137,$F2076)*INDEX(Z$151:Z$167,$F2076))*$E2076</f>
        <v/>
      </c>
      <c r="AA2076" s="37">
        <f>(INDEX(AA$235:AA$238,$D2076)*INDEX(AA$239:AA$255,$F2076)+AA$194*INDEX(AA$121:AA$137,$F2076)*INDEX(AA$151:AA$167,$F2076))*$E2076</f>
        <v/>
      </c>
      <c r="AB2076" s="37">
        <f>(INDEX(AB$235:AB$238,$D2076)*INDEX(AB$239:AB$255,$F2076)+AB$194*INDEX(AB$121:AB$137,$F2076)*INDEX(AB$151:AB$167,$F2076))*$E2076</f>
        <v/>
      </c>
      <c r="AC2076" s="37">
        <f>(INDEX(AC$235:AC$238,$D2076)*INDEX(AC$239:AC$255,$F2076)+AC$194*INDEX(AC$121:AC$137,$F2076)*INDEX(AC$151:AC$167,$F2076))*$E2076</f>
        <v/>
      </c>
      <c r="AD2076" s="40">
        <f>SHADOWEFF(INDEX(AD$235:AD$238,$D2076),INDEX(AD$239:AD$255,$F2076),AD$194,INDEX(AD$121:AD$137,$F2076),INDEX(AD$151:AD$167,$F2076),$E2076)</f>
        <v/>
      </c>
      <c r="AF2076" s="11">
        <f>LOWER(Settings!$C$4)&amp;".mit."&amp;$A2076&amp;IF($C2076="","","."&amp;$C2076&amp;"."&amp;$B2076)&amp;IF(INDEX(Variables!$D$5:$D$205,MATCH($A2076,Variables!$A$5:$A$205,0))="","","."&amp;INDEX(Variables!$D$5:$D$205,MATCH($A2076,Variables!$A$5:$A$205,0)))&amp;"."&amp;AF$5</f>
        <v/>
      </c>
      <c r="AG2076" s="38">
        <f>(INDEX(AG$235:AG$238,$D2076)*INDEX(AG$239:AG$255,$F2076)+AG$194*INDEX(AG$121:AG$137,$F2076)*INDEX(AG$151:AG$167,$F2076))*$E2076</f>
        <v/>
      </c>
      <c r="AH2076" s="37">
        <f>(INDEX(AH$235:AH$238,$D2076)*INDEX(AH$239:AH$255,$F2076)+AH$194*INDEX(AH$121:AH$137,$F2076)*INDEX(AH$151:AH$167,$F2076))*$E2076</f>
        <v/>
      </c>
      <c r="AI2076" s="37">
        <f>(INDEX(AI$235:AI$238,$D2076)*INDEX(AI$239:AI$255,$F2076)+AI$194*INDEX(AI$121:AI$137,$F2076)*INDEX(AI$151:AI$167,$F2076))*$E2076</f>
        <v/>
      </c>
      <c r="AJ2076" s="37">
        <f>(INDEX(AJ$235:AJ$238,$D2076)*INDEX(AJ$239:AJ$255,$F2076)+AJ$194*INDEX(AJ$121:AJ$137,$F2076)*INDEX(AJ$151:AJ$167,$F2076))*$E2076</f>
        <v/>
      </c>
      <c r="AK2076" s="37">
        <f>(INDEX(AK$235:AK$238,$D2076)*INDEX(AK$239:AK$255,$F2076)+AK$194*INDEX(AK$121:AK$137,$F2076)*INDEX(AK$151:AK$167,$F2076))*$E2076</f>
        <v/>
      </c>
      <c r="AL2076" s="37">
        <f>(INDEX(AL$235:AL$238,$D2076)*INDEX(AL$239:AL$255,$F2076)+AL$194*INDEX(AL$121:AL$137,$F2076)*INDEX(AL$151:AL$167,$F2076))*$E2076</f>
        <v/>
      </c>
      <c r="AM2076" s="37">
        <f>(INDEX(AM$235:AM$238,$D2076)*INDEX(AM$239:AM$255,$F2076)+AM$194*INDEX(AM$121:AM$137,$F2076)*INDEX(AM$151:AM$167,$F2076))*$E2076</f>
        <v/>
      </c>
      <c r="AN2076" s="37">
        <f>(INDEX(AN$235:AN$238,$D2076)*INDEX(AN$239:AN$255,$F2076)+AN$194*INDEX(AN$121:AN$137,$F2076)*INDEX(AN$151:AN$167,$F2076))*$E2076</f>
        <v/>
      </c>
      <c r="AO2076" s="37">
        <f>(INDEX(AO$235:AO$238,$D2076)*INDEX(AO$239:AO$255,$F2076)+AO$194*INDEX(AO$121:AO$137,$F2076)*INDEX(AO$151:AO$167,$F2076))*$E2076</f>
        <v/>
      </c>
      <c r="AP2076" s="37">
        <f>(INDEX(AP$235:AP$238,$D2076)*INDEX(AP$239:AP$255,$F2076)+AP$194*INDEX(AP$121:AP$137,$F2076)*INDEX(AP$151:AP$167,$F2076))*$E2076</f>
        <v/>
      </c>
      <c r="AQ2076" s="37">
        <f>(INDEX(AQ$235:AQ$238,$D2076)*INDEX(AQ$239:AQ$255,$F2076)+AQ$194*INDEX(AQ$121:AQ$137,$F2076)*INDEX(AQ$151:AQ$167,$F2076))*$E2076</f>
        <v/>
      </c>
      <c r="AR2076" s="37">
        <f>(INDEX(AR$235:AR$238,$D2076)*INDEX(AR$239:AR$255,$F2076)+AR$194*INDEX(AR$121:AR$137,$F2076)*INDEX(AR$151:AR$167,$F2076))*$E2076</f>
        <v/>
      </c>
      <c r="AS2076" s="37">
        <f>(INDEX(AS$235:AS$238,$D2076)*INDEX(AS$239:AS$255,$F2076)+AS$194*INDEX(AS$121:AS$137,$F2076)*INDEX(AS$151:AS$167,$F2076))*$E2076</f>
        <v/>
      </c>
      <c r="AT2076" s="37">
        <f>(INDEX(AT$235:AT$238,$D2076)*INDEX(AT$239:AT$255,$F2076)+AT$194*INDEX(AT$121:AT$137,$F2076)*INDEX(AT$151:AT$167,$F2076))*$E2076</f>
        <v/>
      </c>
      <c r="AU2076" s="37">
        <f>(INDEX(AU$235:AU$238,$D2076)*INDEX(AU$239:AU$255,$F2076)+AU$194*INDEX(AU$121:AU$137,$F2076)*INDEX(AU$151:AU$167,$F2076))*$E2076</f>
        <v/>
      </c>
      <c r="AV2076" s="37">
        <f>(INDEX(AV$235:AV$238,$D2076)*INDEX(AV$239:AV$255,$F2076)+AV$194*INDEX(AV$121:AV$137,$F2076)*INDEX(AV$151:AV$167,$F2076))*$E2076</f>
        <v/>
      </c>
      <c r="AW2076" s="37">
        <f>(INDEX(AW$235:AW$238,$D2076)*INDEX(AW$239:AW$255,$F2076)+AW$194*INDEX(AW$121:AW$137,$F2076)*INDEX(AW$151:AW$167,$F2076))*$E2076</f>
        <v/>
      </c>
      <c r="AX2076" s="37">
        <f>(INDEX(AX$235:AX$238,$D2076)*INDEX(AX$239:AX$255,$F2076)+AX$194*INDEX(AX$121:AX$137,$F2076)*INDEX(AX$151:AX$167,$F2076))*$E2076</f>
        <v/>
      </c>
      <c r="AY2076" s="40">
        <f>SHADOWEFF(INDEX(AY$235:AY$238,$D2076),INDEX(AY$239:AY$255,$F2076),AY$194,INDEX(AY$121:AY$137,$F2076),INDEX(AY$151:AY$167,$F2076),$E2076)</f>
        <v/>
      </c>
    </row>
    <row r="2077" hidden="1" outlineLevel="2">
      <c r="A2077" s="14" t="inlineStr">
        <is>
          <t>shp</t>
        </is>
      </c>
      <c r="B2077" s="14" t="inlineStr">
        <is>
          <t>ker</t>
        </is>
      </c>
      <c r="C2077" s="14" t="inlineStr">
        <is>
          <t>oen</t>
        </is>
      </c>
      <c r="D2077" s="37">
        <f>INDEX(Inputs!$M$5:$M$132,MATCH($B2077&amp;"|"&amp;$C2077,Inputs!$A$5:$A$132,0))</f>
        <v/>
      </c>
      <c r="E2077" s="37">
        <f>INDEX(Inputs!$T$5:$T$132,MATCH($B2077&amp;"|"&amp;$C2077,Inputs!$A$5:$A$132,0))</f>
        <v/>
      </c>
      <c r="F2077" s="37">
        <f>INDEX(Inputs!$K$5:$K$132,MATCH($B2077&amp;"|"&amp;$C2077,Inputs!$A$5:$A$132,0))</f>
        <v/>
      </c>
      <c r="G2077" s="36" t="n"/>
      <c r="H2077" s="14">
        <f>INDEX(Variables!$B$5:$B$205,MATCH($A2077,Variables!$A$5:$A$205,0))&amp;IF($C2077="",""," | "&amp;INDEX(Mapping!$B$5:$B$26,MATCH($C2077,Mapping!$A$5:$A$26,0))&amp;" | "&amp;INDEX(Mapping!$B$30:$B$46,MATCH($B2077,Mapping!$A$30:$A$46,0)))</f>
        <v/>
      </c>
      <c r="I2077" s="14">
        <f>INDEX(Variables!$C$5:$C$205,MATCH($A2077,Variables!$A$5:$A$205,0))</f>
        <v/>
      </c>
      <c r="J2077" s="14">
        <f>INDEX(Variables!$E$5:$E$205,MATCH($A2077,Variables!$A$5:$A$205,0))</f>
        <v/>
      </c>
      <c r="K2077" s="11">
        <f>LOWER(Settings!$C$4)&amp;".mit."&amp;$A2077&amp;IF($C2077="","","."&amp;$C2077&amp;"."&amp;$B2077)&amp;IF(INDEX(Variables!$D$5:$D$205,MATCH($A2077,Variables!$A$5:$A$205,0))="","","."&amp;INDEX(Variables!$D$5:$D$205,MATCH($A2077,Variables!$A$5:$A$205,0)))&amp;"."&amp;K$5</f>
        <v/>
      </c>
      <c r="L2077" s="38">
        <f>(INDEX(L$235:L$238,$D2077)*INDEX(L$239:L$255,$F2077)+L$194*INDEX(L$121:L$137,$F2077)*INDEX(L$151:L$167,$F2077))*$E2077</f>
        <v/>
      </c>
      <c r="M2077" s="37">
        <f>(INDEX(M$235:M$238,$D2077)*INDEX(M$239:M$255,$F2077)+M$194*INDEX(M$121:M$137,$F2077)*INDEX(M$151:M$167,$F2077))*$E2077</f>
        <v/>
      </c>
      <c r="N2077" s="37">
        <f>(INDEX(N$235:N$238,$D2077)*INDEX(N$239:N$255,$F2077)+N$194*INDEX(N$121:N$137,$F2077)*INDEX(N$151:N$167,$F2077))*$E2077</f>
        <v/>
      </c>
      <c r="O2077" s="37">
        <f>(INDEX(O$235:O$238,$D2077)*INDEX(O$239:O$255,$F2077)+O$194*INDEX(O$121:O$137,$F2077)*INDEX(O$151:O$167,$F2077))*$E2077</f>
        <v/>
      </c>
      <c r="P2077" s="37">
        <f>(INDEX(P$235:P$238,$D2077)*INDEX(P$239:P$255,$F2077)+P$194*INDEX(P$121:P$137,$F2077)*INDEX(P$151:P$167,$F2077))*$E2077</f>
        <v/>
      </c>
      <c r="Q2077" s="37">
        <f>(INDEX(Q$235:Q$238,$D2077)*INDEX(Q$239:Q$255,$F2077)+Q$194*INDEX(Q$121:Q$137,$F2077)*INDEX(Q$151:Q$167,$F2077))*$E2077</f>
        <v/>
      </c>
      <c r="R2077" s="37">
        <f>(INDEX(R$235:R$238,$D2077)*INDEX(R$239:R$255,$F2077)+R$194*INDEX(R$121:R$137,$F2077)*INDEX(R$151:R$167,$F2077))*$E2077</f>
        <v/>
      </c>
      <c r="S2077" s="37">
        <f>(INDEX(S$235:S$238,$D2077)*INDEX(S$239:S$255,$F2077)+S$194*INDEX(S$121:S$137,$F2077)*INDEX(S$151:S$167,$F2077))*$E2077</f>
        <v/>
      </c>
      <c r="T2077" s="37">
        <f>(INDEX(T$235:T$238,$D2077)*INDEX(T$239:T$255,$F2077)+T$194*INDEX(T$121:T$137,$F2077)*INDEX(T$151:T$167,$F2077))*$E2077</f>
        <v/>
      </c>
      <c r="U2077" s="37">
        <f>(INDEX(U$235:U$238,$D2077)*INDEX(U$239:U$255,$F2077)+U$194*INDEX(U$121:U$137,$F2077)*INDEX(U$151:U$167,$F2077))*$E2077</f>
        <v/>
      </c>
      <c r="V2077" s="37">
        <f>(INDEX(V$235:V$238,$D2077)*INDEX(V$239:V$255,$F2077)+V$194*INDEX(V$121:V$137,$F2077)*INDEX(V$151:V$167,$F2077))*$E2077</f>
        <v/>
      </c>
      <c r="W2077" s="37">
        <f>(INDEX(W$235:W$238,$D2077)*INDEX(W$239:W$255,$F2077)+W$194*INDEX(W$121:W$137,$F2077)*INDEX(W$151:W$167,$F2077))*$E2077</f>
        <v/>
      </c>
      <c r="X2077" s="37">
        <f>(INDEX(X$235:X$238,$D2077)*INDEX(X$239:X$255,$F2077)+X$194*INDEX(X$121:X$137,$F2077)*INDEX(X$151:X$167,$F2077))*$E2077</f>
        <v/>
      </c>
      <c r="Y2077" s="37">
        <f>(INDEX(Y$235:Y$238,$D2077)*INDEX(Y$239:Y$255,$F2077)+Y$194*INDEX(Y$121:Y$137,$F2077)*INDEX(Y$151:Y$167,$F2077))*$E2077</f>
        <v/>
      </c>
      <c r="Z2077" s="37">
        <f>(INDEX(Z$235:Z$238,$D2077)*INDEX(Z$239:Z$255,$F2077)+Z$194*INDEX(Z$121:Z$137,$F2077)*INDEX(Z$151:Z$167,$F2077))*$E2077</f>
        <v/>
      </c>
      <c r="AA2077" s="37">
        <f>(INDEX(AA$235:AA$238,$D2077)*INDEX(AA$239:AA$255,$F2077)+AA$194*INDEX(AA$121:AA$137,$F2077)*INDEX(AA$151:AA$167,$F2077))*$E2077</f>
        <v/>
      </c>
      <c r="AB2077" s="37">
        <f>(INDEX(AB$235:AB$238,$D2077)*INDEX(AB$239:AB$255,$F2077)+AB$194*INDEX(AB$121:AB$137,$F2077)*INDEX(AB$151:AB$167,$F2077))*$E2077</f>
        <v/>
      </c>
      <c r="AC2077" s="37">
        <f>(INDEX(AC$235:AC$238,$D2077)*INDEX(AC$239:AC$255,$F2077)+AC$194*INDEX(AC$121:AC$137,$F2077)*INDEX(AC$151:AC$167,$F2077))*$E2077</f>
        <v/>
      </c>
      <c r="AD2077" s="40">
        <f>SHADOWEFF(INDEX(AD$235:AD$238,$D2077),INDEX(AD$239:AD$255,$F2077),AD$194,INDEX(AD$121:AD$137,$F2077),INDEX(AD$151:AD$167,$F2077),$E2077)</f>
        <v/>
      </c>
      <c r="AF2077" s="11">
        <f>LOWER(Settings!$C$4)&amp;".mit."&amp;$A2077&amp;IF($C2077="","","."&amp;$C2077&amp;"."&amp;$B2077)&amp;IF(INDEX(Variables!$D$5:$D$205,MATCH($A2077,Variables!$A$5:$A$205,0))="","","."&amp;INDEX(Variables!$D$5:$D$205,MATCH($A2077,Variables!$A$5:$A$205,0)))&amp;"."&amp;AF$5</f>
        <v/>
      </c>
      <c r="AG2077" s="38">
        <f>(INDEX(AG$235:AG$238,$D2077)*INDEX(AG$239:AG$255,$F2077)+AG$194*INDEX(AG$121:AG$137,$F2077)*INDEX(AG$151:AG$167,$F2077))*$E2077</f>
        <v/>
      </c>
      <c r="AH2077" s="37">
        <f>(INDEX(AH$235:AH$238,$D2077)*INDEX(AH$239:AH$255,$F2077)+AH$194*INDEX(AH$121:AH$137,$F2077)*INDEX(AH$151:AH$167,$F2077))*$E2077</f>
        <v/>
      </c>
      <c r="AI2077" s="37">
        <f>(INDEX(AI$235:AI$238,$D2077)*INDEX(AI$239:AI$255,$F2077)+AI$194*INDEX(AI$121:AI$137,$F2077)*INDEX(AI$151:AI$167,$F2077))*$E2077</f>
        <v/>
      </c>
      <c r="AJ2077" s="37">
        <f>(INDEX(AJ$235:AJ$238,$D2077)*INDEX(AJ$239:AJ$255,$F2077)+AJ$194*INDEX(AJ$121:AJ$137,$F2077)*INDEX(AJ$151:AJ$167,$F2077))*$E2077</f>
        <v/>
      </c>
      <c r="AK2077" s="37">
        <f>(INDEX(AK$235:AK$238,$D2077)*INDEX(AK$239:AK$255,$F2077)+AK$194*INDEX(AK$121:AK$137,$F2077)*INDEX(AK$151:AK$167,$F2077))*$E2077</f>
        <v/>
      </c>
      <c r="AL2077" s="37">
        <f>(INDEX(AL$235:AL$238,$D2077)*INDEX(AL$239:AL$255,$F2077)+AL$194*INDEX(AL$121:AL$137,$F2077)*INDEX(AL$151:AL$167,$F2077))*$E2077</f>
        <v/>
      </c>
      <c r="AM2077" s="37">
        <f>(INDEX(AM$235:AM$238,$D2077)*INDEX(AM$239:AM$255,$F2077)+AM$194*INDEX(AM$121:AM$137,$F2077)*INDEX(AM$151:AM$167,$F2077))*$E2077</f>
        <v/>
      </c>
      <c r="AN2077" s="37">
        <f>(INDEX(AN$235:AN$238,$D2077)*INDEX(AN$239:AN$255,$F2077)+AN$194*INDEX(AN$121:AN$137,$F2077)*INDEX(AN$151:AN$167,$F2077))*$E2077</f>
        <v/>
      </c>
      <c r="AO2077" s="37">
        <f>(INDEX(AO$235:AO$238,$D2077)*INDEX(AO$239:AO$255,$F2077)+AO$194*INDEX(AO$121:AO$137,$F2077)*INDEX(AO$151:AO$167,$F2077))*$E2077</f>
        <v/>
      </c>
      <c r="AP2077" s="37">
        <f>(INDEX(AP$235:AP$238,$D2077)*INDEX(AP$239:AP$255,$F2077)+AP$194*INDEX(AP$121:AP$137,$F2077)*INDEX(AP$151:AP$167,$F2077))*$E2077</f>
        <v/>
      </c>
      <c r="AQ2077" s="37">
        <f>(INDEX(AQ$235:AQ$238,$D2077)*INDEX(AQ$239:AQ$255,$F2077)+AQ$194*INDEX(AQ$121:AQ$137,$F2077)*INDEX(AQ$151:AQ$167,$F2077))*$E2077</f>
        <v/>
      </c>
      <c r="AR2077" s="37">
        <f>(INDEX(AR$235:AR$238,$D2077)*INDEX(AR$239:AR$255,$F2077)+AR$194*INDEX(AR$121:AR$137,$F2077)*INDEX(AR$151:AR$167,$F2077))*$E2077</f>
        <v/>
      </c>
      <c r="AS2077" s="37">
        <f>(INDEX(AS$235:AS$238,$D2077)*INDEX(AS$239:AS$255,$F2077)+AS$194*INDEX(AS$121:AS$137,$F2077)*INDEX(AS$151:AS$167,$F2077))*$E2077</f>
        <v/>
      </c>
      <c r="AT2077" s="37">
        <f>(INDEX(AT$235:AT$238,$D2077)*INDEX(AT$239:AT$255,$F2077)+AT$194*INDEX(AT$121:AT$137,$F2077)*INDEX(AT$151:AT$167,$F2077))*$E2077</f>
        <v/>
      </c>
      <c r="AU2077" s="37">
        <f>(INDEX(AU$235:AU$238,$D2077)*INDEX(AU$239:AU$255,$F2077)+AU$194*INDEX(AU$121:AU$137,$F2077)*INDEX(AU$151:AU$167,$F2077))*$E2077</f>
        <v/>
      </c>
      <c r="AV2077" s="37">
        <f>(INDEX(AV$235:AV$238,$D2077)*INDEX(AV$239:AV$255,$F2077)+AV$194*INDEX(AV$121:AV$137,$F2077)*INDEX(AV$151:AV$167,$F2077))*$E2077</f>
        <v/>
      </c>
      <c r="AW2077" s="37">
        <f>(INDEX(AW$235:AW$238,$D2077)*INDEX(AW$239:AW$255,$F2077)+AW$194*INDEX(AW$121:AW$137,$F2077)*INDEX(AW$151:AW$167,$F2077))*$E2077</f>
        <v/>
      </c>
      <c r="AX2077" s="37">
        <f>(INDEX(AX$235:AX$238,$D2077)*INDEX(AX$239:AX$255,$F2077)+AX$194*INDEX(AX$121:AX$137,$F2077)*INDEX(AX$151:AX$167,$F2077))*$E2077</f>
        <v/>
      </c>
      <c r="AY2077" s="40">
        <f>SHADOWEFF(INDEX(AY$235:AY$238,$D2077),INDEX(AY$239:AY$255,$F2077),AY$194,INDEX(AY$121:AY$137,$F2077),INDEX(AY$151:AY$167,$F2077),$E2077)</f>
        <v/>
      </c>
    </row>
    <row r="2078" hidden="1" outlineLevel="2">
      <c r="A2078" s="14" t="inlineStr">
        <is>
          <t>shp</t>
        </is>
      </c>
      <c r="B2078" s="14" t="inlineStr">
        <is>
          <t>oop</t>
        </is>
      </c>
      <c r="C2078" s="14" t="inlineStr">
        <is>
          <t>oen</t>
        </is>
      </c>
      <c r="D2078" s="37">
        <f>INDEX(Inputs!$M$5:$M$132,MATCH($B2078&amp;"|"&amp;$C2078,Inputs!$A$5:$A$132,0))</f>
        <v/>
      </c>
      <c r="E2078" s="37">
        <f>INDEX(Inputs!$T$5:$T$132,MATCH($B2078&amp;"|"&amp;$C2078,Inputs!$A$5:$A$132,0))</f>
        <v/>
      </c>
      <c r="F2078" s="37">
        <f>INDEX(Inputs!$K$5:$K$132,MATCH($B2078&amp;"|"&amp;$C2078,Inputs!$A$5:$A$132,0))</f>
        <v/>
      </c>
      <c r="G2078" s="36" t="n"/>
      <c r="H2078" s="14">
        <f>INDEX(Variables!$B$5:$B$205,MATCH($A2078,Variables!$A$5:$A$205,0))&amp;IF($C2078="",""," | "&amp;INDEX(Mapping!$B$5:$B$26,MATCH($C2078,Mapping!$A$5:$A$26,0))&amp;" | "&amp;INDEX(Mapping!$B$30:$B$46,MATCH($B2078,Mapping!$A$30:$A$46,0)))</f>
        <v/>
      </c>
      <c r="I2078" s="14">
        <f>INDEX(Variables!$C$5:$C$205,MATCH($A2078,Variables!$A$5:$A$205,0))</f>
        <v/>
      </c>
      <c r="J2078" s="14">
        <f>INDEX(Variables!$E$5:$E$205,MATCH($A2078,Variables!$A$5:$A$205,0))</f>
        <v/>
      </c>
      <c r="K2078" s="11">
        <f>LOWER(Settings!$C$4)&amp;".mit."&amp;$A2078&amp;IF($C2078="","","."&amp;$C2078&amp;"."&amp;$B2078)&amp;IF(INDEX(Variables!$D$5:$D$205,MATCH($A2078,Variables!$A$5:$A$205,0))="","","."&amp;INDEX(Variables!$D$5:$D$205,MATCH($A2078,Variables!$A$5:$A$205,0)))&amp;"."&amp;K$5</f>
        <v/>
      </c>
      <c r="L2078" s="38">
        <f>(INDEX(L$235:L$238,$D2078)*INDEX(L$239:L$255,$F2078)+L$194*INDEX(L$121:L$137,$F2078)*INDEX(L$151:L$167,$F2078))*$E2078</f>
        <v/>
      </c>
      <c r="M2078" s="37">
        <f>(INDEX(M$235:M$238,$D2078)*INDEX(M$239:M$255,$F2078)+M$194*INDEX(M$121:M$137,$F2078)*INDEX(M$151:M$167,$F2078))*$E2078</f>
        <v/>
      </c>
      <c r="N2078" s="37">
        <f>(INDEX(N$235:N$238,$D2078)*INDEX(N$239:N$255,$F2078)+N$194*INDEX(N$121:N$137,$F2078)*INDEX(N$151:N$167,$F2078))*$E2078</f>
        <v/>
      </c>
      <c r="O2078" s="37">
        <f>(INDEX(O$235:O$238,$D2078)*INDEX(O$239:O$255,$F2078)+O$194*INDEX(O$121:O$137,$F2078)*INDEX(O$151:O$167,$F2078))*$E2078</f>
        <v/>
      </c>
      <c r="P2078" s="37">
        <f>(INDEX(P$235:P$238,$D2078)*INDEX(P$239:P$255,$F2078)+P$194*INDEX(P$121:P$137,$F2078)*INDEX(P$151:P$167,$F2078))*$E2078</f>
        <v/>
      </c>
      <c r="Q2078" s="37">
        <f>(INDEX(Q$235:Q$238,$D2078)*INDEX(Q$239:Q$255,$F2078)+Q$194*INDEX(Q$121:Q$137,$F2078)*INDEX(Q$151:Q$167,$F2078))*$E2078</f>
        <v/>
      </c>
      <c r="R2078" s="37">
        <f>(INDEX(R$235:R$238,$D2078)*INDEX(R$239:R$255,$F2078)+R$194*INDEX(R$121:R$137,$F2078)*INDEX(R$151:R$167,$F2078))*$E2078</f>
        <v/>
      </c>
      <c r="S2078" s="37">
        <f>(INDEX(S$235:S$238,$D2078)*INDEX(S$239:S$255,$F2078)+S$194*INDEX(S$121:S$137,$F2078)*INDEX(S$151:S$167,$F2078))*$E2078</f>
        <v/>
      </c>
      <c r="T2078" s="37">
        <f>(INDEX(T$235:T$238,$D2078)*INDEX(T$239:T$255,$F2078)+T$194*INDEX(T$121:T$137,$F2078)*INDEX(T$151:T$167,$F2078))*$E2078</f>
        <v/>
      </c>
      <c r="U2078" s="37">
        <f>(INDEX(U$235:U$238,$D2078)*INDEX(U$239:U$255,$F2078)+U$194*INDEX(U$121:U$137,$F2078)*INDEX(U$151:U$167,$F2078))*$E2078</f>
        <v/>
      </c>
      <c r="V2078" s="37">
        <f>(INDEX(V$235:V$238,$D2078)*INDEX(V$239:V$255,$F2078)+V$194*INDEX(V$121:V$137,$F2078)*INDEX(V$151:V$167,$F2078))*$E2078</f>
        <v/>
      </c>
      <c r="W2078" s="37">
        <f>(INDEX(W$235:W$238,$D2078)*INDEX(W$239:W$255,$F2078)+W$194*INDEX(W$121:W$137,$F2078)*INDEX(W$151:W$167,$F2078))*$E2078</f>
        <v/>
      </c>
      <c r="X2078" s="37">
        <f>(INDEX(X$235:X$238,$D2078)*INDEX(X$239:X$255,$F2078)+X$194*INDEX(X$121:X$137,$F2078)*INDEX(X$151:X$167,$F2078))*$E2078</f>
        <v/>
      </c>
      <c r="Y2078" s="37">
        <f>(INDEX(Y$235:Y$238,$D2078)*INDEX(Y$239:Y$255,$F2078)+Y$194*INDEX(Y$121:Y$137,$F2078)*INDEX(Y$151:Y$167,$F2078))*$E2078</f>
        <v/>
      </c>
      <c r="Z2078" s="37">
        <f>(INDEX(Z$235:Z$238,$D2078)*INDEX(Z$239:Z$255,$F2078)+Z$194*INDEX(Z$121:Z$137,$F2078)*INDEX(Z$151:Z$167,$F2078))*$E2078</f>
        <v/>
      </c>
      <c r="AA2078" s="37">
        <f>(INDEX(AA$235:AA$238,$D2078)*INDEX(AA$239:AA$255,$F2078)+AA$194*INDEX(AA$121:AA$137,$F2078)*INDEX(AA$151:AA$167,$F2078))*$E2078</f>
        <v/>
      </c>
      <c r="AB2078" s="37">
        <f>(INDEX(AB$235:AB$238,$D2078)*INDEX(AB$239:AB$255,$F2078)+AB$194*INDEX(AB$121:AB$137,$F2078)*INDEX(AB$151:AB$167,$F2078))*$E2078</f>
        <v/>
      </c>
      <c r="AC2078" s="37">
        <f>(INDEX(AC$235:AC$238,$D2078)*INDEX(AC$239:AC$255,$F2078)+AC$194*INDEX(AC$121:AC$137,$F2078)*INDEX(AC$151:AC$167,$F2078))*$E2078</f>
        <v/>
      </c>
      <c r="AD2078" s="40">
        <f>SHADOWEFF(INDEX(AD$235:AD$238,$D2078),INDEX(AD$239:AD$255,$F2078),AD$194,INDEX(AD$121:AD$137,$F2078),INDEX(AD$151:AD$167,$F2078),$E2078)</f>
        <v/>
      </c>
      <c r="AF2078" s="11">
        <f>LOWER(Settings!$C$4)&amp;".mit."&amp;$A2078&amp;IF($C2078="","","."&amp;$C2078&amp;"."&amp;$B2078)&amp;IF(INDEX(Variables!$D$5:$D$205,MATCH($A2078,Variables!$A$5:$A$205,0))="","","."&amp;INDEX(Variables!$D$5:$D$205,MATCH($A2078,Variables!$A$5:$A$205,0)))&amp;"."&amp;AF$5</f>
        <v/>
      </c>
      <c r="AG2078" s="38">
        <f>(INDEX(AG$235:AG$238,$D2078)*INDEX(AG$239:AG$255,$F2078)+AG$194*INDEX(AG$121:AG$137,$F2078)*INDEX(AG$151:AG$167,$F2078))*$E2078</f>
        <v/>
      </c>
      <c r="AH2078" s="37">
        <f>(INDEX(AH$235:AH$238,$D2078)*INDEX(AH$239:AH$255,$F2078)+AH$194*INDEX(AH$121:AH$137,$F2078)*INDEX(AH$151:AH$167,$F2078))*$E2078</f>
        <v/>
      </c>
      <c r="AI2078" s="37">
        <f>(INDEX(AI$235:AI$238,$D2078)*INDEX(AI$239:AI$255,$F2078)+AI$194*INDEX(AI$121:AI$137,$F2078)*INDEX(AI$151:AI$167,$F2078))*$E2078</f>
        <v/>
      </c>
      <c r="AJ2078" s="37">
        <f>(INDEX(AJ$235:AJ$238,$D2078)*INDEX(AJ$239:AJ$255,$F2078)+AJ$194*INDEX(AJ$121:AJ$137,$F2078)*INDEX(AJ$151:AJ$167,$F2078))*$E2078</f>
        <v/>
      </c>
      <c r="AK2078" s="37">
        <f>(INDEX(AK$235:AK$238,$D2078)*INDEX(AK$239:AK$255,$F2078)+AK$194*INDEX(AK$121:AK$137,$F2078)*INDEX(AK$151:AK$167,$F2078))*$E2078</f>
        <v/>
      </c>
      <c r="AL2078" s="37">
        <f>(INDEX(AL$235:AL$238,$D2078)*INDEX(AL$239:AL$255,$F2078)+AL$194*INDEX(AL$121:AL$137,$F2078)*INDEX(AL$151:AL$167,$F2078))*$E2078</f>
        <v/>
      </c>
      <c r="AM2078" s="37">
        <f>(INDEX(AM$235:AM$238,$D2078)*INDEX(AM$239:AM$255,$F2078)+AM$194*INDEX(AM$121:AM$137,$F2078)*INDEX(AM$151:AM$167,$F2078))*$E2078</f>
        <v/>
      </c>
      <c r="AN2078" s="37">
        <f>(INDEX(AN$235:AN$238,$D2078)*INDEX(AN$239:AN$255,$F2078)+AN$194*INDEX(AN$121:AN$137,$F2078)*INDEX(AN$151:AN$167,$F2078))*$E2078</f>
        <v/>
      </c>
      <c r="AO2078" s="37">
        <f>(INDEX(AO$235:AO$238,$D2078)*INDEX(AO$239:AO$255,$F2078)+AO$194*INDEX(AO$121:AO$137,$F2078)*INDEX(AO$151:AO$167,$F2078))*$E2078</f>
        <v/>
      </c>
      <c r="AP2078" s="37">
        <f>(INDEX(AP$235:AP$238,$D2078)*INDEX(AP$239:AP$255,$F2078)+AP$194*INDEX(AP$121:AP$137,$F2078)*INDEX(AP$151:AP$167,$F2078))*$E2078</f>
        <v/>
      </c>
      <c r="AQ2078" s="37">
        <f>(INDEX(AQ$235:AQ$238,$D2078)*INDEX(AQ$239:AQ$255,$F2078)+AQ$194*INDEX(AQ$121:AQ$137,$F2078)*INDEX(AQ$151:AQ$167,$F2078))*$E2078</f>
        <v/>
      </c>
      <c r="AR2078" s="37">
        <f>(INDEX(AR$235:AR$238,$D2078)*INDEX(AR$239:AR$255,$F2078)+AR$194*INDEX(AR$121:AR$137,$F2078)*INDEX(AR$151:AR$167,$F2078))*$E2078</f>
        <v/>
      </c>
      <c r="AS2078" s="37">
        <f>(INDEX(AS$235:AS$238,$D2078)*INDEX(AS$239:AS$255,$F2078)+AS$194*INDEX(AS$121:AS$137,$F2078)*INDEX(AS$151:AS$167,$F2078))*$E2078</f>
        <v/>
      </c>
      <c r="AT2078" s="37">
        <f>(INDEX(AT$235:AT$238,$D2078)*INDEX(AT$239:AT$255,$F2078)+AT$194*INDEX(AT$121:AT$137,$F2078)*INDEX(AT$151:AT$167,$F2078))*$E2078</f>
        <v/>
      </c>
      <c r="AU2078" s="37">
        <f>(INDEX(AU$235:AU$238,$D2078)*INDEX(AU$239:AU$255,$F2078)+AU$194*INDEX(AU$121:AU$137,$F2078)*INDEX(AU$151:AU$167,$F2078))*$E2078</f>
        <v/>
      </c>
      <c r="AV2078" s="37">
        <f>(INDEX(AV$235:AV$238,$D2078)*INDEX(AV$239:AV$255,$F2078)+AV$194*INDEX(AV$121:AV$137,$F2078)*INDEX(AV$151:AV$167,$F2078))*$E2078</f>
        <v/>
      </c>
      <c r="AW2078" s="37">
        <f>(INDEX(AW$235:AW$238,$D2078)*INDEX(AW$239:AW$255,$F2078)+AW$194*INDEX(AW$121:AW$137,$F2078)*INDEX(AW$151:AW$167,$F2078))*$E2078</f>
        <v/>
      </c>
      <c r="AX2078" s="37">
        <f>(INDEX(AX$235:AX$238,$D2078)*INDEX(AX$239:AX$255,$F2078)+AX$194*INDEX(AX$121:AX$137,$F2078)*INDEX(AX$151:AX$167,$F2078))*$E2078</f>
        <v/>
      </c>
      <c r="AY2078" s="40">
        <f>SHADOWEFF(INDEX(AY$235:AY$238,$D2078),INDEX(AY$239:AY$255,$F2078),AY$194,INDEX(AY$121:AY$137,$F2078),INDEX(AY$151:AY$167,$F2078),$E2078)</f>
        <v/>
      </c>
    </row>
    <row r="2079" hidden="1" outlineLevel="2">
      <c r="A2079" s="14" t="inlineStr">
        <is>
          <t>shp</t>
        </is>
      </c>
      <c r="B2079" s="14" t="inlineStr">
        <is>
          <t>bio</t>
        </is>
      </c>
      <c r="C2079" s="14" t="inlineStr">
        <is>
          <t>oen</t>
        </is>
      </c>
      <c r="D2079" s="37">
        <f>INDEX(Inputs!$M$5:$M$132,MATCH($B2079&amp;"|"&amp;$C2079,Inputs!$A$5:$A$132,0))</f>
        <v/>
      </c>
      <c r="E2079" s="37">
        <f>INDEX(Inputs!$T$5:$T$132,MATCH($B2079&amp;"|"&amp;$C2079,Inputs!$A$5:$A$132,0))</f>
        <v/>
      </c>
      <c r="F2079" s="37">
        <f>INDEX(Inputs!$K$5:$K$132,MATCH($B2079&amp;"|"&amp;$C2079,Inputs!$A$5:$A$132,0))</f>
        <v/>
      </c>
      <c r="G2079" s="36" t="n"/>
      <c r="H2079" s="14">
        <f>INDEX(Variables!$B$5:$B$205,MATCH($A2079,Variables!$A$5:$A$205,0))&amp;IF($C2079="",""," | "&amp;INDEX(Mapping!$B$5:$B$26,MATCH($C2079,Mapping!$A$5:$A$26,0))&amp;" | "&amp;INDEX(Mapping!$B$30:$B$46,MATCH($B2079,Mapping!$A$30:$A$46,0)))</f>
        <v/>
      </c>
      <c r="I2079" s="14">
        <f>INDEX(Variables!$C$5:$C$205,MATCH($A2079,Variables!$A$5:$A$205,0))</f>
        <v/>
      </c>
      <c r="J2079" s="14">
        <f>INDEX(Variables!$E$5:$E$205,MATCH($A2079,Variables!$A$5:$A$205,0))</f>
        <v/>
      </c>
      <c r="K2079" s="11">
        <f>LOWER(Settings!$C$4)&amp;".mit."&amp;$A2079&amp;IF($C2079="","","."&amp;$C2079&amp;"."&amp;$B2079)&amp;IF(INDEX(Variables!$D$5:$D$205,MATCH($A2079,Variables!$A$5:$A$205,0))="","","."&amp;INDEX(Variables!$D$5:$D$205,MATCH($A2079,Variables!$A$5:$A$205,0)))&amp;"."&amp;K$5</f>
        <v/>
      </c>
      <c r="L2079" s="38">
        <f>(INDEX(L$235:L$238,$D2079)*INDEX(L$239:L$255,$F2079)+L$194*INDEX(L$121:L$137,$F2079)*INDEX(L$151:L$167,$F2079))*$E2079</f>
        <v/>
      </c>
      <c r="M2079" s="37">
        <f>(INDEX(M$235:M$238,$D2079)*INDEX(M$239:M$255,$F2079)+M$194*INDEX(M$121:M$137,$F2079)*INDEX(M$151:M$167,$F2079))*$E2079</f>
        <v/>
      </c>
      <c r="N2079" s="37">
        <f>(INDEX(N$235:N$238,$D2079)*INDEX(N$239:N$255,$F2079)+N$194*INDEX(N$121:N$137,$F2079)*INDEX(N$151:N$167,$F2079))*$E2079</f>
        <v/>
      </c>
      <c r="O2079" s="37">
        <f>(INDEX(O$235:O$238,$D2079)*INDEX(O$239:O$255,$F2079)+O$194*INDEX(O$121:O$137,$F2079)*INDEX(O$151:O$167,$F2079))*$E2079</f>
        <v/>
      </c>
      <c r="P2079" s="37">
        <f>(INDEX(P$235:P$238,$D2079)*INDEX(P$239:P$255,$F2079)+P$194*INDEX(P$121:P$137,$F2079)*INDEX(P$151:P$167,$F2079))*$E2079</f>
        <v/>
      </c>
      <c r="Q2079" s="37">
        <f>(INDEX(Q$235:Q$238,$D2079)*INDEX(Q$239:Q$255,$F2079)+Q$194*INDEX(Q$121:Q$137,$F2079)*INDEX(Q$151:Q$167,$F2079))*$E2079</f>
        <v/>
      </c>
      <c r="R2079" s="37">
        <f>(INDEX(R$235:R$238,$D2079)*INDEX(R$239:R$255,$F2079)+R$194*INDEX(R$121:R$137,$F2079)*INDEX(R$151:R$167,$F2079))*$E2079</f>
        <v/>
      </c>
      <c r="S2079" s="37">
        <f>(INDEX(S$235:S$238,$D2079)*INDEX(S$239:S$255,$F2079)+S$194*INDEX(S$121:S$137,$F2079)*INDEX(S$151:S$167,$F2079))*$E2079</f>
        <v/>
      </c>
      <c r="T2079" s="37">
        <f>(INDEX(T$235:T$238,$D2079)*INDEX(T$239:T$255,$F2079)+T$194*INDEX(T$121:T$137,$F2079)*INDEX(T$151:T$167,$F2079))*$E2079</f>
        <v/>
      </c>
      <c r="U2079" s="37">
        <f>(INDEX(U$235:U$238,$D2079)*INDEX(U$239:U$255,$F2079)+U$194*INDEX(U$121:U$137,$F2079)*INDEX(U$151:U$167,$F2079))*$E2079</f>
        <v/>
      </c>
      <c r="V2079" s="37">
        <f>(INDEX(V$235:V$238,$D2079)*INDEX(V$239:V$255,$F2079)+V$194*INDEX(V$121:V$137,$F2079)*INDEX(V$151:V$167,$F2079))*$E2079</f>
        <v/>
      </c>
      <c r="W2079" s="37">
        <f>(INDEX(W$235:W$238,$D2079)*INDEX(W$239:W$255,$F2079)+W$194*INDEX(W$121:W$137,$F2079)*INDEX(W$151:W$167,$F2079))*$E2079</f>
        <v/>
      </c>
      <c r="X2079" s="37">
        <f>(INDEX(X$235:X$238,$D2079)*INDEX(X$239:X$255,$F2079)+X$194*INDEX(X$121:X$137,$F2079)*INDEX(X$151:X$167,$F2079))*$E2079</f>
        <v/>
      </c>
      <c r="Y2079" s="37">
        <f>(INDEX(Y$235:Y$238,$D2079)*INDEX(Y$239:Y$255,$F2079)+Y$194*INDEX(Y$121:Y$137,$F2079)*INDEX(Y$151:Y$167,$F2079))*$E2079</f>
        <v/>
      </c>
      <c r="Z2079" s="37">
        <f>(INDEX(Z$235:Z$238,$D2079)*INDEX(Z$239:Z$255,$F2079)+Z$194*INDEX(Z$121:Z$137,$F2079)*INDEX(Z$151:Z$167,$F2079))*$E2079</f>
        <v/>
      </c>
      <c r="AA2079" s="37">
        <f>(INDEX(AA$235:AA$238,$D2079)*INDEX(AA$239:AA$255,$F2079)+AA$194*INDEX(AA$121:AA$137,$F2079)*INDEX(AA$151:AA$167,$F2079))*$E2079</f>
        <v/>
      </c>
      <c r="AB2079" s="37">
        <f>(INDEX(AB$235:AB$238,$D2079)*INDEX(AB$239:AB$255,$F2079)+AB$194*INDEX(AB$121:AB$137,$F2079)*INDEX(AB$151:AB$167,$F2079))*$E2079</f>
        <v/>
      </c>
      <c r="AC2079" s="37">
        <f>(INDEX(AC$235:AC$238,$D2079)*INDEX(AC$239:AC$255,$F2079)+AC$194*INDEX(AC$121:AC$137,$F2079)*INDEX(AC$151:AC$167,$F2079))*$E2079</f>
        <v/>
      </c>
      <c r="AD2079" s="40">
        <f>SHADOWEFF(INDEX(AD$235:AD$238,$D2079),INDEX(AD$239:AD$255,$F2079),AD$194,INDEX(AD$121:AD$137,$F2079),INDEX(AD$151:AD$167,$F2079),$E2079)</f>
        <v/>
      </c>
      <c r="AF2079" s="11">
        <f>LOWER(Settings!$C$4)&amp;".mit."&amp;$A2079&amp;IF($C2079="","","."&amp;$C2079&amp;"."&amp;$B2079)&amp;IF(INDEX(Variables!$D$5:$D$205,MATCH($A2079,Variables!$A$5:$A$205,0))="","","."&amp;INDEX(Variables!$D$5:$D$205,MATCH($A2079,Variables!$A$5:$A$205,0)))&amp;"."&amp;AF$5</f>
        <v/>
      </c>
      <c r="AG2079" s="38">
        <f>(INDEX(AG$235:AG$238,$D2079)*INDEX(AG$239:AG$255,$F2079)+AG$194*INDEX(AG$121:AG$137,$F2079)*INDEX(AG$151:AG$167,$F2079))*$E2079</f>
        <v/>
      </c>
      <c r="AH2079" s="37">
        <f>(INDEX(AH$235:AH$238,$D2079)*INDEX(AH$239:AH$255,$F2079)+AH$194*INDEX(AH$121:AH$137,$F2079)*INDEX(AH$151:AH$167,$F2079))*$E2079</f>
        <v/>
      </c>
      <c r="AI2079" s="37">
        <f>(INDEX(AI$235:AI$238,$D2079)*INDEX(AI$239:AI$255,$F2079)+AI$194*INDEX(AI$121:AI$137,$F2079)*INDEX(AI$151:AI$167,$F2079))*$E2079</f>
        <v/>
      </c>
      <c r="AJ2079" s="37">
        <f>(INDEX(AJ$235:AJ$238,$D2079)*INDEX(AJ$239:AJ$255,$F2079)+AJ$194*INDEX(AJ$121:AJ$137,$F2079)*INDEX(AJ$151:AJ$167,$F2079))*$E2079</f>
        <v/>
      </c>
      <c r="AK2079" s="37">
        <f>(INDEX(AK$235:AK$238,$D2079)*INDEX(AK$239:AK$255,$F2079)+AK$194*INDEX(AK$121:AK$137,$F2079)*INDEX(AK$151:AK$167,$F2079))*$E2079</f>
        <v/>
      </c>
      <c r="AL2079" s="37">
        <f>(INDEX(AL$235:AL$238,$D2079)*INDEX(AL$239:AL$255,$F2079)+AL$194*INDEX(AL$121:AL$137,$F2079)*INDEX(AL$151:AL$167,$F2079))*$E2079</f>
        <v/>
      </c>
      <c r="AM2079" s="37">
        <f>(INDEX(AM$235:AM$238,$D2079)*INDEX(AM$239:AM$255,$F2079)+AM$194*INDEX(AM$121:AM$137,$F2079)*INDEX(AM$151:AM$167,$F2079))*$E2079</f>
        <v/>
      </c>
      <c r="AN2079" s="37">
        <f>(INDEX(AN$235:AN$238,$D2079)*INDEX(AN$239:AN$255,$F2079)+AN$194*INDEX(AN$121:AN$137,$F2079)*INDEX(AN$151:AN$167,$F2079))*$E2079</f>
        <v/>
      </c>
      <c r="AO2079" s="37">
        <f>(INDEX(AO$235:AO$238,$D2079)*INDEX(AO$239:AO$255,$F2079)+AO$194*INDEX(AO$121:AO$137,$F2079)*INDEX(AO$151:AO$167,$F2079))*$E2079</f>
        <v/>
      </c>
      <c r="AP2079" s="37">
        <f>(INDEX(AP$235:AP$238,$D2079)*INDEX(AP$239:AP$255,$F2079)+AP$194*INDEX(AP$121:AP$137,$F2079)*INDEX(AP$151:AP$167,$F2079))*$E2079</f>
        <v/>
      </c>
      <c r="AQ2079" s="37">
        <f>(INDEX(AQ$235:AQ$238,$D2079)*INDEX(AQ$239:AQ$255,$F2079)+AQ$194*INDEX(AQ$121:AQ$137,$F2079)*INDEX(AQ$151:AQ$167,$F2079))*$E2079</f>
        <v/>
      </c>
      <c r="AR2079" s="37">
        <f>(INDEX(AR$235:AR$238,$D2079)*INDEX(AR$239:AR$255,$F2079)+AR$194*INDEX(AR$121:AR$137,$F2079)*INDEX(AR$151:AR$167,$F2079))*$E2079</f>
        <v/>
      </c>
      <c r="AS2079" s="37">
        <f>(INDEX(AS$235:AS$238,$D2079)*INDEX(AS$239:AS$255,$F2079)+AS$194*INDEX(AS$121:AS$137,$F2079)*INDEX(AS$151:AS$167,$F2079))*$E2079</f>
        <v/>
      </c>
      <c r="AT2079" s="37">
        <f>(INDEX(AT$235:AT$238,$D2079)*INDEX(AT$239:AT$255,$F2079)+AT$194*INDEX(AT$121:AT$137,$F2079)*INDEX(AT$151:AT$167,$F2079))*$E2079</f>
        <v/>
      </c>
      <c r="AU2079" s="37">
        <f>(INDEX(AU$235:AU$238,$D2079)*INDEX(AU$239:AU$255,$F2079)+AU$194*INDEX(AU$121:AU$137,$F2079)*INDEX(AU$151:AU$167,$F2079))*$E2079</f>
        <v/>
      </c>
      <c r="AV2079" s="37">
        <f>(INDEX(AV$235:AV$238,$D2079)*INDEX(AV$239:AV$255,$F2079)+AV$194*INDEX(AV$121:AV$137,$F2079)*INDEX(AV$151:AV$167,$F2079))*$E2079</f>
        <v/>
      </c>
      <c r="AW2079" s="37">
        <f>(INDEX(AW$235:AW$238,$D2079)*INDEX(AW$239:AW$255,$F2079)+AW$194*INDEX(AW$121:AW$137,$F2079)*INDEX(AW$151:AW$167,$F2079))*$E2079</f>
        <v/>
      </c>
      <c r="AX2079" s="37">
        <f>(INDEX(AX$235:AX$238,$D2079)*INDEX(AX$239:AX$255,$F2079)+AX$194*INDEX(AX$121:AX$137,$F2079)*INDEX(AX$151:AX$167,$F2079))*$E2079</f>
        <v/>
      </c>
      <c r="AY2079" s="40">
        <f>SHADOWEFF(INDEX(AY$235:AY$238,$D2079),INDEX(AY$239:AY$255,$F2079),AY$194,INDEX(AY$121:AY$137,$F2079),INDEX(AY$151:AY$167,$F2079),$E2079)</f>
        <v/>
      </c>
    </row>
    <row r="2080" hidden="1" outlineLevel="2"/>
    <row r="2081" hidden="1" outlineLevel="2">
      <c r="A2081" s="14" t="inlineStr">
        <is>
          <t>ener</t>
        </is>
      </c>
      <c r="B2081" s="14" t="inlineStr">
        <is>
          <t>coa</t>
        </is>
      </c>
      <c r="C2081" s="14" t="inlineStr">
        <is>
          <t>oen</t>
        </is>
      </c>
      <c r="D2081" s="37">
        <f>INDEX(Inputs!$N$5:$N$132,MATCH($B2081&amp;"|"&amp;$C2081,Inputs!$A$5:$A$132,0))</f>
        <v/>
      </c>
      <c r="E2081" s="37">
        <f>INDEX(Inputs!$O$5:$O$132,MATCH($B2081&amp;"|"&amp;$C2081,Inputs!$A$5:$A$132,0))</f>
        <v/>
      </c>
      <c r="F2081" s="37">
        <f>INDEX(Inputs!$P$5:$P$132,MATCH($B2081&amp;"|"&amp;$C2081,Inputs!$A$5:$A$132,0))</f>
        <v/>
      </c>
      <c r="G2081" s="37">
        <f>INDEX(Inputs!$Q$5:$Q$132,MATCH($B2081&amp;"|"&amp;$C2081,Inputs!$A$5:$A$132,0))</f>
        <v/>
      </c>
      <c r="H2081" s="14">
        <f>INDEX(Variables!$B$5:$B$205,MATCH($A2081,Variables!$A$5:$A$205,0))&amp;IF($C2081="",""," | "&amp;INDEX(Mapping!$B$5:$B$26,MATCH($C2081,Mapping!$A$5:$A$26,0))&amp;" | "&amp;INDEX(Mapping!$B$30:$B$46,MATCH($B2081,Mapping!$A$30:$A$46,0)))</f>
        <v/>
      </c>
      <c r="I2081" s="14">
        <f>INDEX(Variables!$C$5:$C$205,MATCH($A2081,Variables!$A$5:$A$205,0))</f>
        <v/>
      </c>
      <c r="J2081" s="14">
        <f>INDEX(Variables!$E$5:$E$205,MATCH($A2081,Variables!$A$5:$A$205,0))</f>
        <v/>
      </c>
      <c r="K2081" s="11">
        <f>LOWER(Settings!$C$4)&amp;".mit."&amp;$A2081&amp;IF($C2081="","","."&amp;$C2081&amp;"."&amp;$B2081)&amp;IF(INDEX(Variables!$D$5:$D$205,MATCH($A2081,Variables!$A$5:$A$205,0))="","","."&amp;INDEX(Variables!$D$5:$D$205,MATCH($A2081,Variables!$A$5:$A$205,0)))&amp;"."&amp;K$5</f>
        <v/>
      </c>
      <c r="L2081" s="46">
        <f>INDEX(Inputs!$U$5:$U$132,MATCH($B2081&amp;"|"&amp;$C2081,Inputs!$A$5:$A$132,0))</f>
        <v/>
      </c>
      <c r="M2081" s="47">
        <f>L2081*(1/(1+$G2081))^(1+$E2081)*(1+M$7)^$D2081*(M2063/L2063)^$E2081*((M2063+M2072)/(L2063+L2072))^($F2081*(1+$E2081))</f>
        <v/>
      </c>
      <c r="N2081" s="47">
        <f>M2081*(1/(1+$G2081))^(1+$E2081)*(1+N$7)^$D2081*(N2063/M2063)^$E2081*((N2063+N2072)/(M2063+M2072))^($F2081*(1+$E2081))</f>
        <v/>
      </c>
      <c r="O2081" s="47">
        <f>N2081*(1/(1+$G2081))^(1+$E2081)*(1+O$7)^$D2081*(O2063/N2063)^$E2081*((O2063+O2072)/(N2063+N2072))^($F2081*(1+$E2081))</f>
        <v/>
      </c>
      <c r="P2081" s="47">
        <f>O2081*(1/(1+$G2081))^(1+$E2081)*(1+P$7)^$D2081*(P2063/O2063)^$E2081*((P2063+P2072)/(O2063+O2072))^($F2081*(1+$E2081))</f>
        <v/>
      </c>
      <c r="Q2081" s="47">
        <f>P2081*(1/(1+$G2081))^(1+$E2081)*(1+Q$7)^$D2081*(Q2063/P2063)^$E2081*((Q2063+Q2072)/(P2063+P2072))^($F2081*(1+$E2081))</f>
        <v/>
      </c>
      <c r="R2081" s="47">
        <f>Q2081*(1/(1+$G2081))^(1+$E2081)*(1+R$7)^$D2081*(R2063/Q2063)^$E2081*((R2063+R2072)/(Q2063+Q2072))^($F2081*(1+$E2081))</f>
        <v/>
      </c>
      <c r="S2081" s="47">
        <f>R2081*(1/(1+$G2081))^(1+$E2081)*(1+S$7)^$D2081*(S2063/R2063)^$E2081*((S2063+S2072)/(R2063+R2072))^($F2081*(1+$E2081))</f>
        <v/>
      </c>
      <c r="T2081" s="47">
        <f>S2081*(1/(1+$G2081))^(1+$E2081)*(1+T$7)^$D2081*(T2063/S2063)^$E2081*((T2063+T2072)/(S2063+S2072))^($F2081*(1+$E2081))</f>
        <v/>
      </c>
      <c r="U2081" s="47">
        <f>T2081*(1/(1+$G2081))^(1+$E2081)*(1+U$7)^$D2081*(U2063/T2063)^$E2081*((U2063+U2072)/(T2063+T2072))^($F2081*(1+$E2081))</f>
        <v/>
      </c>
      <c r="V2081" s="47">
        <f>U2081*(1/(1+$G2081))^(1+$E2081)*(1+V$7)^$D2081*(V2063/U2063)^$E2081*((V2063+V2072)/(U2063+U2072))^($F2081*(1+$E2081))</f>
        <v/>
      </c>
      <c r="W2081" s="47">
        <f>V2081*(1/(1+$G2081))^(1+$E2081)*(1+W$7)^$D2081*(W2063/V2063)^$E2081*((W2063+W2072)/(V2063+V2072))^($F2081*(1+$E2081))</f>
        <v/>
      </c>
      <c r="X2081" s="47">
        <f>W2081*(1/(1+$G2081))^(1+$E2081)*(1+X$7)^$D2081*(X2063/W2063)^$E2081*((X2063+X2072)/(W2063+W2072))^($F2081*(1+$E2081))</f>
        <v/>
      </c>
      <c r="Y2081" s="47">
        <f>X2081*(1/(1+$G2081))^(1+$E2081)*(1+Y$7)^$D2081*(Y2063/X2063)^$E2081*((Y2063+Y2072)/(X2063+X2072))^($F2081*(1+$E2081))</f>
        <v/>
      </c>
      <c r="Z2081" s="47">
        <f>Y2081*(1/(1+$G2081))^(1+$E2081)*(1+Z$7)^$D2081*(Z2063/Y2063)^$E2081*((Z2063+Z2072)/(Y2063+Y2072))^($F2081*(1+$E2081))</f>
        <v/>
      </c>
      <c r="AA2081" s="47">
        <f>Z2081*(1/(1+$G2081))^(1+$E2081)*(1+AA$7)^$D2081*(AA2063/Z2063)^$E2081*((AA2063+AA2072)/(Z2063+Z2072))^($F2081*(1+$E2081))</f>
        <v/>
      </c>
      <c r="AB2081" s="47">
        <f>AA2081*(1/(1+$G2081))^(1+$E2081)*(1+AB$7)^$D2081*(AB2063/AA2063)^$E2081*((AB2063+AB2072)/(AA2063+AA2072))^($F2081*(1+$E2081))</f>
        <v/>
      </c>
      <c r="AC2081" s="47">
        <f>AB2081*(1/(1+$G2081))^(1+$E2081)*(1+AC$7)^$D2081*(AC2063/AB2063)^$E2081*((AC2063+AC2072)/(AB2063+AB2072))^($F2081*(1+$E2081))</f>
        <v/>
      </c>
      <c r="AD2081" s="58">
        <f>FUELUSE(AC2081,AD2063,AC2063,AD2072,AC2072,AD$7,$D2081,$E2081,$F2081,$G2081)</f>
        <v/>
      </c>
      <c r="AF2081" s="11">
        <f>LOWER(Settings!$C$4)&amp;".mit."&amp;$A2081&amp;IF($C2081="","","."&amp;$C2081&amp;"."&amp;$B2081)&amp;IF(INDEX(Variables!$D$5:$D$205,MATCH($A2081,Variables!$A$5:$A$205,0))="","","."&amp;INDEX(Variables!$D$5:$D$205,MATCH($A2081,Variables!$A$5:$A$205,0)))&amp;"."&amp;AF$5</f>
        <v/>
      </c>
      <c r="AG2081" s="46">
        <f>INDEX(Inputs!$U$5:$U$132,MATCH($B2081&amp;"|"&amp;$C2081,Inputs!$A$5:$A$132,0))</f>
        <v/>
      </c>
      <c r="AH2081" s="47">
        <f>AG2081*(1/(1+$G2081))^(1+$E2081)*(1+AH$7)^$D2081*(AH2063/AG2063)^$E2081*((AH2063+AH2072)/(AG2063+AG2072))^($F2081*(1+$E2081))</f>
        <v/>
      </c>
      <c r="AI2081" s="47">
        <f>AH2081*(1/(1+$G2081))^(1+$E2081)*(1+AI$7)^$D2081*(AI2063/AH2063)^$E2081*((AI2063+AI2072)/(AH2063+AH2072))^($F2081*(1+$E2081))</f>
        <v/>
      </c>
      <c r="AJ2081" s="47">
        <f>AI2081*(1/(1+$G2081))^(1+$E2081)*(1+AJ$7)^$D2081*(AJ2063/AI2063)^$E2081*((AJ2063+AJ2072)/(AI2063+AI2072))^($F2081*(1+$E2081))</f>
        <v/>
      </c>
      <c r="AK2081" s="47">
        <f>AJ2081*(1/(1+$G2081))^(1+$E2081)*(1+AK$7)^$D2081*(AK2063/AJ2063)^$E2081*((AK2063+AK2072)/(AJ2063+AJ2072))^($F2081*(1+$E2081))</f>
        <v/>
      </c>
      <c r="AL2081" s="47">
        <f>AK2081*(1/(1+$G2081))^(1+$E2081)*(1+AL$7)^$D2081*(AL2063/AK2063)^$E2081*((AL2063+AL2072)/(AK2063+AK2072))^($F2081*(1+$E2081))</f>
        <v/>
      </c>
      <c r="AM2081" s="47">
        <f>AL2081*(1/(1+$G2081))^(1+$E2081)*(1+AM$7)^$D2081*(AM2063/AL2063)^$E2081*((AM2063+AM2072)/(AL2063+AL2072))^($F2081*(1+$E2081))</f>
        <v/>
      </c>
      <c r="AN2081" s="47">
        <f>AM2081*(1/(1+$G2081))^(1+$E2081)*(1+AN$7)^$D2081*(AN2063/AM2063)^$E2081*((AN2063+AN2072)/(AM2063+AM2072))^($F2081*(1+$E2081))</f>
        <v/>
      </c>
      <c r="AO2081" s="47">
        <f>AN2081*(1/(1+$G2081))^(1+$E2081)*(1+AO$7)^$D2081*(AO2063/AN2063)^$E2081*((AO2063+AO2072)/(AN2063+AN2072))^($F2081*(1+$E2081))</f>
        <v/>
      </c>
      <c r="AP2081" s="47">
        <f>AO2081*(1/(1+$G2081))^(1+$E2081)*(1+AP$7)^$D2081*(AP2063/AO2063)^$E2081*((AP2063+AP2072)/(AO2063+AO2072))^($F2081*(1+$E2081))</f>
        <v/>
      </c>
      <c r="AQ2081" s="47">
        <f>AP2081*(1/(1+$G2081))^(1+$E2081)*(1+AQ$7)^$D2081*(AQ2063/AP2063)^$E2081*((AQ2063+AQ2072)/(AP2063+AP2072))^($F2081*(1+$E2081))</f>
        <v/>
      </c>
      <c r="AR2081" s="47">
        <f>AQ2081*(1/(1+$G2081))^(1+$E2081)*(1+AR$7)^$D2081*(AR2063/AQ2063)^$E2081*((AR2063+AR2072)/(AQ2063+AQ2072))^($F2081*(1+$E2081))</f>
        <v/>
      </c>
      <c r="AS2081" s="47">
        <f>AR2081*(1/(1+$G2081))^(1+$E2081)*(1+AS$7)^$D2081*(AS2063/AR2063)^$E2081*((AS2063+AS2072)/(AR2063+AR2072))^($F2081*(1+$E2081))</f>
        <v/>
      </c>
      <c r="AT2081" s="47">
        <f>AS2081*(1/(1+$G2081))^(1+$E2081)*(1+AT$7)^$D2081*(AT2063/AS2063)^$E2081*((AT2063+AT2072)/(AS2063+AS2072))^($F2081*(1+$E2081))</f>
        <v/>
      </c>
      <c r="AU2081" s="47">
        <f>AT2081*(1/(1+$G2081))^(1+$E2081)*(1+AU$7)^$D2081*(AU2063/AT2063)^$E2081*((AU2063+AU2072)/(AT2063+AT2072))^($F2081*(1+$E2081))</f>
        <v/>
      </c>
      <c r="AV2081" s="47">
        <f>AU2081*(1/(1+$G2081))^(1+$E2081)*(1+AV$7)^$D2081*(AV2063/AU2063)^$E2081*((AV2063+AV2072)/(AU2063+AU2072))^($F2081*(1+$E2081))</f>
        <v/>
      </c>
      <c r="AW2081" s="47">
        <f>AV2081*(1/(1+$G2081))^(1+$E2081)*(1+AW$7)^$D2081*(AW2063/AV2063)^$E2081*((AW2063+AW2072)/(AV2063+AV2072))^($F2081*(1+$E2081))</f>
        <v/>
      </c>
      <c r="AX2081" s="47">
        <f>AW2081*(1/(1+$G2081))^(1+$E2081)*(1+AX$7)^$D2081*(AX2063/AW2063)^$E2081*((AX2063+AX2072)/(AW2063+AW2072))^($F2081*(1+$E2081))</f>
        <v/>
      </c>
      <c r="AY2081" s="58">
        <f>FUELUSE(AX2081,AY2063,AX2063,AY2072,AX2072,AY$7,$D2081,$E2081,$F2081,$G2081)</f>
        <v/>
      </c>
    </row>
    <row r="2082" hidden="1" outlineLevel="2">
      <c r="A2082" s="14" t="inlineStr">
        <is>
          <t>ener</t>
        </is>
      </c>
      <c r="B2082" s="14" t="inlineStr">
        <is>
          <t>nga</t>
        </is>
      </c>
      <c r="C2082" s="14" t="inlineStr">
        <is>
          <t>oen</t>
        </is>
      </c>
      <c r="D2082" s="37">
        <f>INDEX(Inputs!$N$5:$N$132,MATCH($B2082&amp;"|"&amp;$C2082,Inputs!$A$5:$A$132,0))</f>
        <v/>
      </c>
      <c r="E2082" s="37">
        <f>INDEX(Inputs!$O$5:$O$132,MATCH($B2082&amp;"|"&amp;$C2082,Inputs!$A$5:$A$132,0))</f>
        <v/>
      </c>
      <c r="F2082" s="37">
        <f>INDEX(Inputs!$P$5:$P$132,MATCH($B2082&amp;"|"&amp;$C2082,Inputs!$A$5:$A$132,0))</f>
        <v/>
      </c>
      <c r="G2082" s="37">
        <f>INDEX(Inputs!$Q$5:$Q$132,MATCH($B2082&amp;"|"&amp;$C2082,Inputs!$A$5:$A$132,0))</f>
        <v/>
      </c>
      <c r="H2082" s="14">
        <f>INDEX(Variables!$B$5:$B$205,MATCH($A2082,Variables!$A$5:$A$205,0))&amp;IF($C2082="",""," | "&amp;INDEX(Mapping!$B$5:$B$26,MATCH($C2082,Mapping!$A$5:$A$26,0))&amp;" | "&amp;INDEX(Mapping!$B$30:$B$46,MATCH($B2082,Mapping!$A$30:$A$46,0)))</f>
        <v/>
      </c>
      <c r="I2082" s="14">
        <f>INDEX(Variables!$C$5:$C$205,MATCH($A2082,Variables!$A$5:$A$205,0))</f>
        <v/>
      </c>
      <c r="J2082" s="14">
        <f>INDEX(Variables!$E$5:$E$205,MATCH($A2082,Variables!$A$5:$A$205,0))</f>
        <v/>
      </c>
      <c r="K2082" s="11">
        <f>LOWER(Settings!$C$4)&amp;".mit."&amp;$A2082&amp;IF($C2082="","","."&amp;$C2082&amp;"."&amp;$B2082)&amp;IF(INDEX(Variables!$D$5:$D$205,MATCH($A2082,Variables!$A$5:$A$205,0))="","","."&amp;INDEX(Variables!$D$5:$D$205,MATCH($A2082,Variables!$A$5:$A$205,0)))&amp;"."&amp;K$5</f>
        <v/>
      </c>
      <c r="L2082" s="46">
        <f>INDEX(Inputs!$U$5:$U$132,MATCH($B2082&amp;"|"&amp;$C2082,Inputs!$A$5:$A$132,0))</f>
        <v/>
      </c>
      <c r="M2082" s="47">
        <f>L2082*(1/(1+$G2082))^(1+$E2082)*(1+M$7)^$D2082*(M2064/L2064)^$E2082*((M2064+M2073)/(L2064+L2073))^($F2082*(1+$E2082))</f>
        <v/>
      </c>
      <c r="N2082" s="47">
        <f>M2082*(1/(1+$G2082))^(1+$E2082)*(1+N$7)^$D2082*(N2064/M2064)^$E2082*((N2064+N2073)/(M2064+M2073))^($F2082*(1+$E2082))</f>
        <v/>
      </c>
      <c r="O2082" s="47">
        <f>N2082*(1/(1+$G2082))^(1+$E2082)*(1+O$7)^$D2082*(O2064/N2064)^$E2082*((O2064+O2073)/(N2064+N2073))^($F2082*(1+$E2082))</f>
        <v/>
      </c>
      <c r="P2082" s="47">
        <f>O2082*(1/(1+$G2082))^(1+$E2082)*(1+P$7)^$D2082*(P2064/O2064)^$E2082*((P2064+P2073)/(O2064+O2073))^($F2082*(1+$E2082))</f>
        <v/>
      </c>
      <c r="Q2082" s="47">
        <f>P2082*(1/(1+$G2082))^(1+$E2082)*(1+Q$7)^$D2082*(Q2064/P2064)^$E2082*((Q2064+Q2073)/(P2064+P2073))^($F2082*(1+$E2082))</f>
        <v/>
      </c>
      <c r="R2082" s="47">
        <f>Q2082*(1/(1+$G2082))^(1+$E2082)*(1+R$7)^$D2082*(R2064/Q2064)^$E2082*((R2064+R2073)/(Q2064+Q2073))^($F2082*(1+$E2082))</f>
        <v/>
      </c>
      <c r="S2082" s="47">
        <f>R2082*(1/(1+$G2082))^(1+$E2082)*(1+S$7)^$D2082*(S2064/R2064)^$E2082*((S2064+S2073)/(R2064+R2073))^($F2082*(1+$E2082))</f>
        <v/>
      </c>
      <c r="T2082" s="47">
        <f>S2082*(1/(1+$G2082))^(1+$E2082)*(1+T$7)^$D2082*(T2064/S2064)^$E2082*((T2064+T2073)/(S2064+S2073))^($F2082*(1+$E2082))</f>
        <v/>
      </c>
      <c r="U2082" s="47">
        <f>T2082*(1/(1+$G2082))^(1+$E2082)*(1+U$7)^$D2082*(U2064/T2064)^$E2082*((U2064+U2073)/(T2064+T2073))^($F2082*(1+$E2082))</f>
        <v/>
      </c>
      <c r="V2082" s="47">
        <f>U2082*(1/(1+$G2082))^(1+$E2082)*(1+V$7)^$D2082*(V2064/U2064)^$E2082*((V2064+V2073)/(U2064+U2073))^($F2082*(1+$E2082))</f>
        <v/>
      </c>
      <c r="W2082" s="47">
        <f>V2082*(1/(1+$G2082))^(1+$E2082)*(1+W$7)^$D2082*(W2064/V2064)^$E2082*((W2064+W2073)/(V2064+V2073))^($F2082*(1+$E2082))</f>
        <v/>
      </c>
      <c r="X2082" s="47">
        <f>W2082*(1/(1+$G2082))^(1+$E2082)*(1+X$7)^$D2082*(X2064/W2064)^$E2082*((X2064+X2073)/(W2064+W2073))^($F2082*(1+$E2082))</f>
        <v/>
      </c>
      <c r="Y2082" s="47">
        <f>X2082*(1/(1+$G2082))^(1+$E2082)*(1+Y$7)^$D2082*(Y2064/X2064)^$E2082*((Y2064+Y2073)/(X2064+X2073))^($F2082*(1+$E2082))</f>
        <v/>
      </c>
      <c r="Z2082" s="47">
        <f>Y2082*(1/(1+$G2082))^(1+$E2082)*(1+Z$7)^$D2082*(Z2064/Y2064)^$E2082*((Z2064+Z2073)/(Y2064+Y2073))^($F2082*(1+$E2082))</f>
        <v/>
      </c>
      <c r="AA2082" s="47">
        <f>Z2082*(1/(1+$G2082))^(1+$E2082)*(1+AA$7)^$D2082*(AA2064/Z2064)^$E2082*((AA2064+AA2073)/(Z2064+Z2073))^($F2082*(1+$E2082))</f>
        <v/>
      </c>
      <c r="AB2082" s="47">
        <f>AA2082*(1/(1+$G2082))^(1+$E2082)*(1+AB$7)^$D2082*(AB2064/AA2064)^$E2082*((AB2064+AB2073)/(AA2064+AA2073))^($F2082*(1+$E2082))</f>
        <v/>
      </c>
      <c r="AC2082" s="47">
        <f>AB2082*(1/(1+$G2082))^(1+$E2082)*(1+AC$7)^$D2082*(AC2064/AB2064)^$E2082*((AC2064+AC2073)/(AB2064+AB2073))^($F2082*(1+$E2082))</f>
        <v/>
      </c>
      <c r="AD2082" s="58">
        <f>FUELUSE(AC2082,AD2064,AC2064,AD2073,AC2073,AD$7,$D2082,$E2082,$F2082,$G2082)</f>
        <v/>
      </c>
      <c r="AF2082" s="11">
        <f>LOWER(Settings!$C$4)&amp;".mit."&amp;$A2082&amp;IF($C2082="","","."&amp;$C2082&amp;"."&amp;$B2082)&amp;IF(INDEX(Variables!$D$5:$D$205,MATCH($A2082,Variables!$A$5:$A$205,0))="","","."&amp;INDEX(Variables!$D$5:$D$205,MATCH($A2082,Variables!$A$5:$A$205,0)))&amp;"."&amp;AF$5</f>
        <v/>
      </c>
      <c r="AG2082" s="46">
        <f>INDEX(Inputs!$U$5:$U$132,MATCH($B2082&amp;"|"&amp;$C2082,Inputs!$A$5:$A$132,0))</f>
        <v/>
      </c>
      <c r="AH2082" s="47">
        <f>AG2082*(1/(1+$G2082))^(1+$E2082)*(1+AH$7)^$D2082*(AH2064/AG2064)^$E2082*((AH2064+AH2073)/(AG2064+AG2073))^($F2082*(1+$E2082))</f>
        <v/>
      </c>
      <c r="AI2082" s="47">
        <f>AH2082*(1/(1+$G2082))^(1+$E2082)*(1+AI$7)^$D2082*(AI2064/AH2064)^$E2082*((AI2064+AI2073)/(AH2064+AH2073))^($F2082*(1+$E2082))</f>
        <v/>
      </c>
      <c r="AJ2082" s="47">
        <f>AI2082*(1/(1+$G2082))^(1+$E2082)*(1+AJ$7)^$D2082*(AJ2064/AI2064)^$E2082*((AJ2064+AJ2073)/(AI2064+AI2073))^($F2082*(1+$E2082))</f>
        <v/>
      </c>
      <c r="AK2082" s="47">
        <f>AJ2082*(1/(1+$G2082))^(1+$E2082)*(1+AK$7)^$D2082*(AK2064/AJ2064)^$E2082*((AK2064+AK2073)/(AJ2064+AJ2073))^($F2082*(1+$E2082))</f>
        <v/>
      </c>
      <c r="AL2082" s="47">
        <f>AK2082*(1/(1+$G2082))^(1+$E2082)*(1+AL$7)^$D2082*(AL2064/AK2064)^$E2082*((AL2064+AL2073)/(AK2064+AK2073))^($F2082*(1+$E2082))</f>
        <v/>
      </c>
      <c r="AM2082" s="47">
        <f>AL2082*(1/(1+$G2082))^(1+$E2082)*(1+AM$7)^$D2082*(AM2064/AL2064)^$E2082*((AM2064+AM2073)/(AL2064+AL2073))^($F2082*(1+$E2082))</f>
        <v/>
      </c>
      <c r="AN2082" s="47">
        <f>AM2082*(1/(1+$G2082))^(1+$E2082)*(1+AN$7)^$D2082*(AN2064/AM2064)^$E2082*((AN2064+AN2073)/(AM2064+AM2073))^($F2082*(1+$E2082))</f>
        <v/>
      </c>
      <c r="AO2082" s="47">
        <f>AN2082*(1/(1+$G2082))^(1+$E2082)*(1+AO$7)^$D2082*(AO2064/AN2064)^$E2082*((AO2064+AO2073)/(AN2064+AN2073))^($F2082*(1+$E2082))</f>
        <v/>
      </c>
      <c r="AP2082" s="47">
        <f>AO2082*(1/(1+$G2082))^(1+$E2082)*(1+AP$7)^$D2082*(AP2064/AO2064)^$E2082*((AP2064+AP2073)/(AO2064+AO2073))^($F2082*(1+$E2082))</f>
        <v/>
      </c>
      <c r="AQ2082" s="47">
        <f>AP2082*(1/(1+$G2082))^(1+$E2082)*(1+AQ$7)^$D2082*(AQ2064/AP2064)^$E2082*((AQ2064+AQ2073)/(AP2064+AP2073))^($F2082*(1+$E2082))</f>
        <v/>
      </c>
      <c r="AR2082" s="47">
        <f>AQ2082*(1/(1+$G2082))^(1+$E2082)*(1+AR$7)^$D2082*(AR2064/AQ2064)^$E2082*((AR2064+AR2073)/(AQ2064+AQ2073))^($F2082*(1+$E2082))</f>
        <v/>
      </c>
      <c r="AS2082" s="47">
        <f>AR2082*(1/(1+$G2082))^(1+$E2082)*(1+AS$7)^$D2082*(AS2064/AR2064)^$E2082*((AS2064+AS2073)/(AR2064+AR2073))^($F2082*(1+$E2082))</f>
        <v/>
      </c>
      <c r="AT2082" s="47">
        <f>AS2082*(1/(1+$G2082))^(1+$E2082)*(1+AT$7)^$D2082*(AT2064/AS2064)^$E2082*((AT2064+AT2073)/(AS2064+AS2073))^($F2082*(1+$E2082))</f>
        <v/>
      </c>
      <c r="AU2082" s="47">
        <f>AT2082*(1/(1+$G2082))^(1+$E2082)*(1+AU$7)^$D2082*(AU2064/AT2064)^$E2082*((AU2064+AU2073)/(AT2064+AT2073))^($F2082*(1+$E2082))</f>
        <v/>
      </c>
      <c r="AV2082" s="47">
        <f>AU2082*(1/(1+$G2082))^(1+$E2082)*(1+AV$7)^$D2082*(AV2064/AU2064)^$E2082*((AV2064+AV2073)/(AU2064+AU2073))^($F2082*(1+$E2082))</f>
        <v/>
      </c>
      <c r="AW2082" s="47">
        <f>AV2082*(1/(1+$G2082))^(1+$E2082)*(1+AW$7)^$D2082*(AW2064/AV2064)^$E2082*((AW2064+AW2073)/(AV2064+AV2073))^($F2082*(1+$E2082))</f>
        <v/>
      </c>
      <c r="AX2082" s="47">
        <f>AW2082*(1/(1+$G2082))^(1+$E2082)*(1+AX$7)^$D2082*(AX2064/AW2064)^$E2082*((AX2064+AX2073)/(AW2064+AW2073))^($F2082*(1+$E2082))</f>
        <v/>
      </c>
      <c r="AY2082" s="58">
        <f>FUELUSE(AX2082,AY2064,AX2064,AY2073,AX2073,AY$7,$D2082,$E2082,$F2082,$G2082)</f>
        <v/>
      </c>
    </row>
    <row r="2083" hidden="1" outlineLevel="2">
      <c r="A2083" s="14" t="inlineStr">
        <is>
          <t>ener</t>
        </is>
      </c>
      <c r="B2083" s="14" t="inlineStr">
        <is>
          <t>gso</t>
        </is>
      </c>
      <c r="C2083" s="14" t="inlineStr">
        <is>
          <t>oen</t>
        </is>
      </c>
      <c r="D2083" s="37">
        <f>INDEX(Inputs!$N$5:$N$132,MATCH($B2083&amp;"|"&amp;$C2083,Inputs!$A$5:$A$132,0))</f>
        <v/>
      </c>
      <c r="E2083" s="37">
        <f>INDEX(Inputs!$O$5:$O$132,MATCH($B2083&amp;"|"&amp;$C2083,Inputs!$A$5:$A$132,0))</f>
        <v/>
      </c>
      <c r="F2083" s="37">
        <f>INDEX(Inputs!$P$5:$P$132,MATCH($B2083&amp;"|"&amp;$C2083,Inputs!$A$5:$A$132,0))</f>
        <v/>
      </c>
      <c r="G2083" s="37">
        <f>INDEX(Inputs!$Q$5:$Q$132,MATCH($B2083&amp;"|"&amp;$C2083,Inputs!$A$5:$A$132,0))</f>
        <v/>
      </c>
      <c r="H2083" s="14">
        <f>INDEX(Variables!$B$5:$B$205,MATCH($A2083,Variables!$A$5:$A$205,0))&amp;IF($C2083="",""," | "&amp;INDEX(Mapping!$B$5:$B$26,MATCH($C2083,Mapping!$A$5:$A$26,0))&amp;" | "&amp;INDEX(Mapping!$B$30:$B$46,MATCH($B2083,Mapping!$A$30:$A$46,0)))</f>
        <v/>
      </c>
      <c r="I2083" s="14">
        <f>INDEX(Variables!$C$5:$C$205,MATCH($A2083,Variables!$A$5:$A$205,0))</f>
        <v/>
      </c>
      <c r="J2083" s="14">
        <f>INDEX(Variables!$E$5:$E$205,MATCH($A2083,Variables!$A$5:$A$205,0))</f>
        <v/>
      </c>
      <c r="K2083" s="11">
        <f>LOWER(Settings!$C$4)&amp;".mit."&amp;$A2083&amp;IF($C2083="","","."&amp;$C2083&amp;"."&amp;$B2083)&amp;IF(INDEX(Variables!$D$5:$D$205,MATCH($A2083,Variables!$A$5:$A$205,0))="","","."&amp;INDEX(Variables!$D$5:$D$205,MATCH($A2083,Variables!$A$5:$A$205,0)))&amp;"."&amp;K$5</f>
        <v/>
      </c>
      <c r="L2083" s="46">
        <f>INDEX(Inputs!$U$5:$U$132,MATCH($B2083&amp;"|"&amp;$C2083,Inputs!$A$5:$A$132,0))</f>
        <v/>
      </c>
      <c r="M2083" s="47">
        <f>L2083*(1/(1+$G2083))^(1+$E2083)*(1+M$7)^$D2083*(M2065/L2065)^$E2083*((M2065+M2074)/(L2065+L2074))^($F2083*(1+$E2083))</f>
        <v/>
      </c>
      <c r="N2083" s="47">
        <f>M2083*(1/(1+$G2083))^(1+$E2083)*(1+N$7)^$D2083*(N2065/M2065)^$E2083*((N2065+N2074)/(M2065+M2074))^($F2083*(1+$E2083))</f>
        <v/>
      </c>
      <c r="O2083" s="47">
        <f>N2083*(1/(1+$G2083))^(1+$E2083)*(1+O$7)^$D2083*(O2065/N2065)^$E2083*((O2065+O2074)/(N2065+N2074))^($F2083*(1+$E2083))</f>
        <v/>
      </c>
      <c r="P2083" s="47">
        <f>O2083*(1/(1+$G2083))^(1+$E2083)*(1+P$7)^$D2083*(P2065/O2065)^$E2083*((P2065+P2074)/(O2065+O2074))^($F2083*(1+$E2083))</f>
        <v/>
      </c>
      <c r="Q2083" s="47">
        <f>P2083*(1/(1+$G2083))^(1+$E2083)*(1+Q$7)^$D2083*(Q2065/P2065)^$E2083*((Q2065+Q2074)/(P2065+P2074))^($F2083*(1+$E2083))</f>
        <v/>
      </c>
      <c r="R2083" s="47">
        <f>Q2083*(1/(1+$G2083))^(1+$E2083)*(1+R$7)^$D2083*(R2065/Q2065)^$E2083*((R2065+R2074)/(Q2065+Q2074))^($F2083*(1+$E2083))</f>
        <v/>
      </c>
      <c r="S2083" s="47">
        <f>R2083*(1/(1+$G2083))^(1+$E2083)*(1+S$7)^$D2083*(S2065/R2065)^$E2083*((S2065+S2074)/(R2065+R2074))^($F2083*(1+$E2083))</f>
        <v/>
      </c>
      <c r="T2083" s="47">
        <f>S2083*(1/(1+$G2083))^(1+$E2083)*(1+T$7)^$D2083*(T2065/S2065)^$E2083*((T2065+T2074)/(S2065+S2074))^($F2083*(1+$E2083))</f>
        <v/>
      </c>
      <c r="U2083" s="47">
        <f>T2083*(1/(1+$G2083))^(1+$E2083)*(1+U$7)^$D2083*(U2065/T2065)^$E2083*((U2065+U2074)/(T2065+T2074))^($F2083*(1+$E2083))</f>
        <v/>
      </c>
      <c r="V2083" s="47">
        <f>U2083*(1/(1+$G2083))^(1+$E2083)*(1+V$7)^$D2083*(V2065/U2065)^$E2083*((V2065+V2074)/(U2065+U2074))^($F2083*(1+$E2083))</f>
        <v/>
      </c>
      <c r="W2083" s="47">
        <f>V2083*(1/(1+$G2083))^(1+$E2083)*(1+W$7)^$D2083*(W2065/V2065)^$E2083*((W2065+W2074)/(V2065+V2074))^($F2083*(1+$E2083))</f>
        <v/>
      </c>
      <c r="X2083" s="47">
        <f>W2083*(1/(1+$G2083))^(1+$E2083)*(1+X$7)^$D2083*(X2065/W2065)^$E2083*((X2065+X2074)/(W2065+W2074))^($F2083*(1+$E2083))</f>
        <v/>
      </c>
      <c r="Y2083" s="47">
        <f>X2083*(1/(1+$G2083))^(1+$E2083)*(1+Y$7)^$D2083*(Y2065/X2065)^$E2083*((Y2065+Y2074)/(X2065+X2074))^($F2083*(1+$E2083))</f>
        <v/>
      </c>
      <c r="Z2083" s="47">
        <f>Y2083*(1/(1+$G2083))^(1+$E2083)*(1+Z$7)^$D2083*(Z2065/Y2065)^$E2083*((Z2065+Z2074)/(Y2065+Y2074))^($F2083*(1+$E2083))</f>
        <v/>
      </c>
      <c r="AA2083" s="47">
        <f>Z2083*(1/(1+$G2083))^(1+$E2083)*(1+AA$7)^$D2083*(AA2065/Z2065)^$E2083*((AA2065+AA2074)/(Z2065+Z2074))^($F2083*(1+$E2083))</f>
        <v/>
      </c>
      <c r="AB2083" s="47">
        <f>AA2083*(1/(1+$G2083))^(1+$E2083)*(1+AB$7)^$D2083*(AB2065/AA2065)^$E2083*((AB2065+AB2074)/(AA2065+AA2074))^($F2083*(1+$E2083))</f>
        <v/>
      </c>
      <c r="AC2083" s="47">
        <f>AB2083*(1/(1+$G2083))^(1+$E2083)*(1+AC$7)^$D2083*(AC2065/AB2065)^$E2083*((AC2065+AC2074)/(AB2065+AB2074))^($F2083*(1+$E2083))</f>
        <v/>
      </c>
      <c r="AD2083" s="58">
        <f>FUELUSE(AC2083,AD2065,AC2065,AD2074,AC2074,AD$7,$D2083,$E2083,$F2083,$G2083)</f>
        <v/>
      </c>
      <c r="AF2083" s="11">
        <f>LOWER(Settings!$C$4)&amp;".mit."&amp;$A2083&amp;IF($C2083="","","."&amp;$C2083&amp;"."&amp;$B2083)&amp;IF(INDEX(Variables!$D$5:$D$205,MATCH($A2083,Variables!$A$5:$A$205,0))="","","."&amp;INDEX(Variables!$D$5:$D$205,MATCH($A2083,Variables!$A$5:$A$205,0)))&amp;"."&amp;AF$5</f>
        <v/>
      </c>
      <c r="AG2083" s="46">
        <f>INDEX(Inputs!$U$5:$U$132,MATCH($B2083&amp;"|"&amp;$C2083,Inputs!$A$5:$A$132,0))</f>
        <v/>
      </c>
      <c r="AH2083" s="47">
        <f>AG2083*(1/(1+$G2083))^(1+$E2083)*(1+AH$7)^$D2083*(AH2065/AG2065)^$E2083*((AH2065+AH2074)/(AG2065+AG2074))^($F2083*(1+$E2083))</f>
        <v/>
      </c>
      <c r="AI2083" s="47">
        <f>AH2083*(1/(1+$G2083))^(1+$E2083)*(1+AI$7)^$D2083*(AI2065/AH2065)^$E2083*((AI2065+AI2074)/(AH2065+AH2074))^($F2083*(1+$E2083))</f>
        <v/>
      </c>
      <c r="AJ2083" s="47">
        <f>AI2083*(1/(1+$G2083))^(1+$E2083)*(1+AJ$7)^$D2083*(AJ2065/AI2065)^$E2083*((AJ2065+AJ2074)/(AI2065+AI2074))^($F2083*(1+$E2083))</f>
        <v/>
      </c>
      <c r="AK2083" s="47">
        <f>AJ2083*(1/(1+$G2083))^(1+$E2083)*(1+AK$7)^$D2083*(AK2065/AJ2065)^$E2083*((AK2065+AK2074)/(AJ2065+AJ2074))^($F2083*(1+$E2083))</f>
        <v/>
      </c>
      <c r="AL2083" s="47">
        <f>AK2083*(1/(1+$G2083))^(1+$E2083)*(1+AL$7)^$D2083*(AL2065/AK2065)^$E2083*((AL2065+AL2074)/(AK2065+AK2074))^($F2083*(1+$E2083))</f>
        <v/>
      </c>
      <c r="AM2083" s="47">
        <f>AL2083*(1/(1+$G2083))^(1+$E2083)*(1+AM$7)^$D2083*(AM2065/AL2065)^$E2083*((AM2065+AM2074)/(AL2065+AL2074))^($F2083*(1+$E2083))</f>
        <v/>
      </c>
      <c r="AN2083" s="47">
        <f>AM2083*(1/(1+$G2083))^(1+$E2083)*(1+AN$7)^$D2083*(AN2065/AM2065)^$E2083*((AN2065+AN2074)/(AM2065+AM2074))^($F2083*(1+$E2083))</f>
        <v/>
      </c>
      <c r="AO2083" s="47">
        <f>AN2083*(1/(1+$G2083))^(1+$E2083)*(1+AO$7)^$D2083*(AO2065/AN2065)^$E2083*((AO2065+AO2074)/(AN2065+AN2074))^($F2083*(1+$E2083))</f>
        <v/>
      </c>
      <c r="AP2083" s="47">
        <f>AO2083*(1/(1+$G2083))^(1+$E2083)*(1+AP$7)^$D2083*(AP2065/AO2065)^$E2083*((AP2065+AP2074)/(AO2065+AO2074))^($F2083*(1+$E2083))</f>
        <v/>
      </c>
      <c r="AQ2083" s="47">
        <f>AP2083*(1/(1+$G2083))^(1+$E2083)*(1+AQ$7)^$D2083*(AQ2065/AP2065)^$E2083*((AQ2065+AQ2074)/(AP2065+AP2074))^($F2083*(1+$E2083))</f>
        <v/>
      </c>
      <c r="AR2083" s="47">
        <f>AQ2083*(1/(1+$G2083))^(1+$E2083)*(1+AR$7)^$D2083*(AR2065/AQ2065)^$E2083*((AR2065+AR2074)/(AQ2065+AQ2074))^($F2083*(1+$E2083))</f>
        <v/>
      </c>
      <c r="AS2083" s="47">
        <f>AR2083*(1/(1+$G2083))^(1+$E2083)*(1+AS$7)^$D2083*(AS2065/AR2065)^$E2083*((AS2065+AS2074)/(AR2065+AR2074))^($F2083*(1+$E2083))</f>
        <v/>
      </c>
      <c r="AT2083" s="47">
        <f>AS2083*(1/(1+$G2083))^(1+$E2083)*(1+AT$7)^$D2083*(AT2065/AS2065)^$E2083*((AT2065+AT2074)/(AS2065+AS2074))^($F2083*(1+$E2083))</f>
        <v/>
      </c>
      <c r="AU2083" s="47">
        <f>AT2083*(1/(1+$G2083))^(1+$E2083)*(1+AU$7)^$D2083*(AU2065/AT2065)^$E2083*((AU2065+AU2074)/(AT2065+AT2074))^($F2083*(1+$E2083))</f>
        <v/>
      </c>
      <c r="AV2083" s="47">
        <f>AU2083*(1/(1+$G2083))^(1+$E2083)*(1+AV$7)^$D2083*(AV2065/AU2065)^$E2083*((AV2065+AV2074)/(AU2065+AU2074))^($F2083*(1+$E2083))</f>
        <v/>
      </c>
      <c r="AW2083" s="47">
        <f>AV2083*(1/(1+$G2083))^(1+$E2083)*(1+AW$7)^$D2083*(AW2065/AV2065)^$E2083*((AW2065+AW2074)/(AV2065+AV2074))^($F2083*(1+$E2083))</f>
        <v/>
      </c>
      <c r="AX2083" s="47">
        <f>AW2083*(1/(1+$G2083))^(1+$E2083)*(1+AX$7)^$D2083*(AX2065/AW2065)^$E2083*((AX2065+AX2074)/(AW2065+AW2074))^($F2083*(1+$E2083))</f>
        <v/>
      </c>
      <c r="AY2083" s="58">
        <f>FUELUSE(AX2083,AY2065,AX2065,AY2074,AX2074,AY$7,$D2083,$E2083,$F2083,$G2083)</f>
        <v/>
      </c>
    </row>
    <row r="2084" hidden="1" outlineLevel="2">
      <c r="A2084" s="14" t="inlineStr">
        <is>
          <t>ener</t>
        </is>
      </c>
      <c r="B2084" s="14" t="inlineStr">
        <is>
          <t>die</t>
        </is>
      </c>
      <c r="C2084" s="14" t="inlineStr">
        <is>
          <t>oen</t>
        </is>
      </c>
      <c r="D2084" s="37">
        <f>INDEX(Inputs!$N$5:$N$132,MATCH($B2084&amp;"|"&amp;$C2084,Inputs!$A$5:$A$132,0))</f>
        <v/>
      </c>
      <c r="E2084" s="37">
        <f>INDEX(Inputs!$O$5:$O$132,MATCH($B2084&amp;"|"&amp;$C2084,Inputs!$A$5:$A$132,0))</f>
        <v/>
      </c>
      <c r="F2084" s="37">
        <f>INDEX(Inputs!$P$5:$P$132,MATCH($B2084&amp;"|"&amp;$C2084,Inputs!$A$5:$A$132,0))</f>
        <v/>
      </c>
      <c r="G2084" s="37">
        <f>INDEX(Inputs!$Q$5:$Q$132,MATCH($B2084&amp;"|"&amp;$C2084,Inputs!$A$5:$A$132,0))</f>
        <v/>
      </c>
      <c r="H2084" s="14">
        <f>INDEX(Variables!$B$5:$B$205,MATCH($A2084,Variables!$A$5:$A$205,0))&amp;IF($C2084="",""," | "&amp;INDEX(Mapping!$B$5:$B$26,MATCH($C2084,Mapping!$A$5:$A$26,0))&amp;" | "&amp;INDEX(Mapping!$B$30:$B$46,MATCH($B2084,Mapping!$A$30:$A$46,0)))</f>
        <v/>
      </c>
      <c r="I2084" s="14">
        <f>INDEX(Variables!$C$5:$C$205,MATCH($A2084,Variables!$A$5:$A$205,0))</f>
        <v/>
      </c>
      <c r="J2084" s="14">
        <f>INDEX(Variables!$E$5:$E$205,MATCH($A2084,Variables!$A$5:$A$205,0))</f>
        <v/>
      </c>
      <c r="K2084" s="11">
        <f>LOWER(Settings!$C$4)&amp;".mit."&amp;$A2084&amp;IF($C2084="","","."&amp;$C2084&amp;"."&amp;$B2084)&amp;IF(INDEX(Variables!$D$5:$D$205,MATCH($A2084,Variables!$A$5:$A$205,0))="","","."&amp;INDEX(Variables!$D$5:$D$205,MATCH($A2084,Variables!$A$5:$A$205,0)))&amp;"."&amp;K$5</f>
        <v/>
      </c>
      <c r="L2084" s="46">
        <f>INDEX(Inputs!$U$5:$U$132,MATCH($B2084&amp;"|"&amp;$C2084,Inputs!$A$5:$A$132,0))</f>
        <v/>
      </c>
      <c r="M2084" s="47">
        <f>L2084*(1/(1+$G2084))^(1+$E2084)*(1+M$7)^$D2084*(M2066/L2066)^$E2084*((M2066+M2075)/(L2066+L2075))^($F2084*(1+$E2084))</f>
        <v/>
      </c>
      <c r="N2084" s="47">
        <f>M2084*(1/(1+$G2084))^(1+$E2084)*(1+N$7)^$D2084*(N2066/M2066)^$E2084*((N2066+N2075)/(M2066+M2075))^($F2084*(1+$E2084))</f>
        <v/>
      </c>
      <c r="O2084" s="47">
        <f>N2084*(1/(1+$G2084))^(1+$E2084)*(1+O$7)^$D2084*(O2066/N2066)^$E2084*((O2066+O2075)/(N2066+N2075))^($F2084*(1+$E2084))</f>
        <v/>
      </c>
      <c r="P2084" s="47">
        <f>O2084*(1/(1+$G2084))^(1+$E2084)*(1+P$7)^$D2084*(P2066/O2066)^$E2084*((P2066+P2075)/(O2066+O2075))^($F2084*(1+$E2084))</f>
        <v/>
      </c>
      <c r="Q2084" s="47">
        <f>P2084*(1/(1+$G2084))^(1+$E2084)*(1+Q$7)^$D2084*(Q2066/P2066)^$E2084*((Q2066+Q2075)/(P2066+P2075))^($F2084*(1+$E2084))</f>
        <v/>
      </c>
      <c r="R2084" s="47">
        <f>Q2084*(1/(1+$G2084))^(1+$E2084)*(1+R$7)^$D2084*(R2066/Q2066)^$E2084*((R2066+R2075)/(Q2066+Q2075))^($F2084*(1+$E2084))</f>
        <v/>
      </c>
      <c r="S2084" s="47">
        <f>R2084*(1/(1+$G2084))^(1+$E2084)*(1+S$7)^$D2084*(S2066/R2066)^$E2084*((S2066+S2075)/(R2066+R2075))^($F2084*(1+$E2084))</f>
        <v/>
      </c>
      <c r="T2084" s="47">
        <f>S2084*(1/(1+$G2084))^(1+$E2084)*(1+T$7)^$D2084*(T2066/S2066)^$E2084*((T2066+T2075)/(S2066+S2075))^($F2084*(1+$E2084))</f>
        <v/>
      </c>
      <c r="U2084" s="47">
        <f>T2084*(1/(1+$G2084))^(1+$E2084)*(1+U$7)^$D2084*(U2066/T2066)^$E2084*((U2066+U2075)/(T2066+T2075))^($F2084*(1+$E2084))</f>
        <v/>
      </c>
      <c r="V2084" s="47">
        <f>U2084*(1/(1+$G2084))^(1+$E2084)*(1+V$7)^$D2084*(V2066/U2066)^$E2084*((V2066+V2075)/(U2066+U2075))^($F2084*(1+$E2084))</f>
        <v/>
      </c>
      <c r="W2084" s="47">
        <f>V2084*(1/(1+$G2084))^(1+$E2084)*(1+W$7)^$D2084*(W2066/V2066)^$E2084*((W2066+W2075)/(V2066+V2075))^($F2084*(1+$E2084))</f>
        <v/>
      </c>
      <c r="X2084" s="47">
        <f>W2084*(1/(1+$G2084))^(1+$E2084)*(1+X$7)^$D2084*(X2066/W2066)^$E2084*((X2066+X2075)/(W2066+W2075))^($F2084*(1+$E2084))</f>
        <v/>
      </c>
      <c r="Y2084" s="47">
        <f>X2084*(1/(1+$G2084))^(1+$E2084)*(1+Y$7)^$D2084*(Y2066/X2066)^$E2084*((Y2066+Y2075)/(X2066+X2075))^($F2084*(1+$E2084))</f>
        <v/>
      </c>
      <c r="Z2084" s="47">
        <f>Y2084*(1/(1+$G2084))^(1+$E2084)*(1+Z$7)^$D2084*(Z2066/Y2066)^$E2084*((Z2066+Z2075)/(Y2066+Y2075))^($F2084*(1+$E2084))</f>
        <v/>
      </c>
      <c r="AA2084" s="47">
        <f>Z2084*(1/(1+$G2084))^(1+$E2084)*(1+AA$7)^$D2084*(AA2066/Z2066)^$E2084*((AA2066+AA2075)/(Z2066+Z2075))^($F2084*(1+$E2084))</f>
        <v/>
      </c>
      <c r="AB2084" s="47">
        <f>AA2084*(1/(1+$G2084))^(1+$E2084)*(1+AB$7)^$D2084*(AB2066/AA2066)^$E2084*((AB2066+AB2075)/(AA2066+AA2075))^($F2084*(1+$E2084))</f>
        <v/>
      </c>
      <c r="AC2084" s="47">
        <f>AB2084*(1/(1+$G2084))^(1+$E2084)*(1+AC$7)^$D2084*(AC2066/AB2066)^$E2084*((AC2066+AC2075)/(AB2066+AB2075))^($F2084*(1+$E2084))</f>
        <v/>
      </c>
      <c r="AD2084" s="58">
        <f>FUELUSE(AC2084,AD2066,AC2066,AD2075,AC2075,AD$7,$D2084,$E2084,$F2084,$G2084)</f>
        <v/>
      </c>
      <c r="AF2084" s="11">
        <f>LOWER(Settings!$C$4)&amp;".mit."&amp;$A2084&amp;IF($C2084="","","."&amp;$C2084&amp;"."&amp;$B2084)&amp;IF(INDEX(Variables!$D$5:$D$205,MATCH($A2084,Variables!$A$5:$A$205,0))="","","."&amp;INDEX(Variables!$D$5:$D$205,MATCH($A2084,Variables!$A$5:$A$205,0)))&amp;"."&amp;AF$5</f>
        <v/>
      </c>
      <c r="AG2084" s="46">
        <f>INDEX(Inputs!$U$5:$U$132,MATCH($B2084&amp;"|"&amp;$C2084,Inputs!$A$5:$A$132,0))</f>
        <v/>
      </c>
      <c r="AH2084" s="47">
        <f>AG2084*(1/(1+$G2084))^(1+$E2084)*(1+AH$7)^$D2084*(AH2066/AG2066)^$E2084*((AH2066+AH2075)/(AG2066+AG2075))^($F2084*(1+$E2084))</f>
        <v/>
      </c>
      <c r="AI2084" s="47">
        <f>AH2084*(1/(1+$G2084))^(1+$E2084)*(1+AI$7)^$D2084*(AI2066/AH2066)^$E2084*((AI2066+AI2075)/(AH2066+AH2075))^($F2084*(1+$E2084))</f>
        <v/>
      </c>
      <c r="AJ2084" s="47">
        <f>AI2084*(1/(1+$G2084))^(1+$E2084)*(1+AJ$7)^$D2084*(AJ2066/AI2066)^$E2084*((AJ2066+AJ2075)/(AI2066+AI2075))^($F2084*(1+$E2084))</f>
        <v/>
      </c>
      <c r="AK2084" s="47">
        <f>AJ2084*(1/(1+$G2084))^(1+$E2084)*(1+AK$7)^$D2084*(AK2066/AJ2066)^$E2084*((AK2066+AK2075)/(AJ2066+AJ2075))^($F2084*(1+$E2084))</f>
        <v/>
      </c>
      <c r="AL2084" s="47">
        <f>AK2084*(1/(1+$G2084))^(1+$E2084)*(1+AL$7)^$D2084*(AL2066/AK2066)^$E2084*((AL2066+AL2075)/(AK2066+AK2075))^($F2084*(1+$E2084))</f>
        <v/>
      </c>
      <c r="AM2084" s="47">
        <f>AL2084*(1/(1+$G2084))^(1+$E2084)*(1+AM$7)^$D2084*(AM2066/AL2066)^$E2084*((AM2066+AM2075)/(AL2066+AL2075))^($F2084*(1+$E2084))</f>
        <v/>
      </c>
      <c r="AN2084" s="47">
        <f>AM2084*(1/(1+$G2084))^(1+$E2084)*(1+AN$7)^$D2084*(AN2066/AM2066)^$E2084*((AN2066+AN2075)/(AM2066+AM2075))^($F2084*(1+$E2084))</f>
        <v/>
      </c>
      <c r="AO2084" s="47">
        <f>AN2084*(1/(1+$G2084))^(1+$E2084)*(1+AO$7)^$D2084*(AO2066/AN2066)^$E2084*((AO2066+AO2075)/(AN2066+AN2075))^($F2084*(1+$E2084))</f>
        <v/>
      </c>
      <c r="AP2084" s="47">
        <f>AO2084*(1/(1+$G2084))^(1+$E2084)*(1+AP$7)^$D2084*(AP2066/AO2066)^$E2084*((AP2066+AP2075)/(AO2066+AO2075))^($F2084*(1+$E2084))</f>
        <v/>
      </c>
      <c r="AQ2084" s="47">
        <f>AP2084*(1/(1+$G2084))^(1+$E2084)*(1+AQ$7)^$D2084*(AQ2066/AP2066)^$E2084*((AQ2066+AQ2075)/(AP2066+AP2075))^($F2084*(1+$E2084))</f>
        <v/>
      </c>
      <c r="AR2084" s="47">
        <f>AQ2084*(1/(1+$G2084))^(1+$E2084)*(1+AR$7)^$D2084*(AR2066/AQ2066)^$E2084*((AR2066+AR2075)/(AQ2066+AQ2075))^($F2084*(1+$E2084))</f>
        <v/>
      </c>
      <c r="AS2084" s="47">
        <f>AR2084*(1/(1+$G2084))^(1+$E2084)*(1+AS$7)^$D2084*(AS2066/AR2066)^$E2084*((AS2066+AS2075)/(AR2066+AR2075))^($F2084*(1+$E2084))</f>
        <v/>
      </c>
      <c r="AT2084" s="47">
        <f>AS2084*(1/(1+$G2084))^(1+$E2084)*(1+AT$7)^$D2084*(AT2066/AS2066)^$E2084*((AT2066+AT2075)/(AS2066+AS2075))^($F2084*(1+$E2084))</f>
        <v/>
      </c>
      <c r="AU2084" s="47">
        <f>AT2084*(1/(1+$G2084))^(1+$E2084)*(1+AU$7)^$D2084*(AU2066/AT2066)^$E2084*((AU2066+AU2075)/(AT2066+AT2075))^($F2084*(1+$E2084))</f>
        <v/>
      </c>
      <c r="AV2084" s="47">
        <f>AU2084*(1/(1+$G2084))^(1+$E2084)*(1+AV$7)^$D2084*(AV2066/AU2066)^$E2084*((AV2066+AV2075)/(AU2066+AU2075))^($F2084*(1+$E2084))</f>
        <v/>
      </c>
      <c r="AW2084" s="47">
        <f>AV2084*(1/(1+$G2084))^(1+$E2084)*(1+AW$7)^$D2084*(AW2066/AV2066)^$E2084*((AW2066+AW2075)/(AV2066+AV2075))^($F2084*(1+$E2084))</f>
        <v/>
      </c>
      <c r="AX2084" s="47">
        <f>AW2084*(1/(1+$G2084))^(1+$E2084)*(1+AX$7)^$D2084*(AX2066/AW2066)^$E2084*((AX2066+AX2075)/(AW2066+AW2075))^($F2084*(1+$E2084))</f>
        <v/>
      </c>
      <c r="AY2084" s="58">
        <f>FUELUSE(AX2084,AY2066,AX2066,AY2075,AX2075,AY$7,$D2084,$E2084,$F2084,$G2084)</f>
        <v/>
      </c>
    </row>
    <row r="2085" hidden="1" outlineLevel="2">
      <c r="A2085" s="14" t="inlineStr">
        <is>
          <t>ener</t>
        </is>
      </c>
      <c r="B2085" s="14" t="inlineStr">
        <is>
          <t>lpg</t>
        </is>
      </c>
      <c r="C2085" s="14" t="inlineStr">
        <is>
          <t>oen</t>
        </is>
      </c>
      <c r="D2085" s="37">
        <f>INDEX(Inputs!$N$5:$N$132,MATCH($B2085&amp;"|"&amp;$C2085,Inputs!$A$5:$A$132,0))</f>
        <v/>
      </c>
      <c r="E2085" s="37">
        <f>INDEX(Inputs!$O$5:$O$132,MATCH($B2085&amp;"|"&amp;$C2085,Inputs!$A$5:$A$132,0))</f>
        <v/>
      </c>
      <c r="F2085" s="37">
        <f>INDEX(Inputs!$P$5:$P$132,MATCH($B2085&amp;"|"&amp;$C2085,Inputs!$A$5:$A$132,0))</f>
        <v/>
      </c>
      <c r="G2085" s="37">
        <f>INDEX(Inputs!$Q$5:$Q$132,MATCH($B2085&amp;"|"&amp;$C2085,Inputs!$A$5:$A$132,0))</f>
        <v/>
      </c>
      <c r="H2085" s="14">
        <f>INDEX(Variables!$B$5:$B$205,MATCH($A2085,Variables!$A$5:$A$205,0))&amp;IF($C2085="",""," | "&amp;INDEX(Mapping!$B$5:$B$26,MATCH($C2085,Mapping!$A$5:$A$26,0))&amp;" | "&amp;INDEX(Mapping!$B$30:$B$46,MATCH($B2085,Mapping!$A$30:$A$46,0)))</f>
        <v/>
      </c>
      <c r="I2085" s="14">
        <f>INDEX(Variables!$C$5:$C$205,MATCH($A2085,Variables!$A$5:$A$205,0))</f>
        <v/>
      </c>
      <c r="J2085" s="14">
        <f>INDEX(Variables!$E$5:$E$205,MATCH($A2085,Variables!$A$5:$A$205,0))</f>
        <v/>
      </c>
      <c r="K2085" s="11">
        <f>LOWER(Settings!$C$4)&amp;".mit."&amp;$A2085&amp;IF($C2085="","","."&amp;$C2085&amp;"."&amp;$B2085)&amp;IF(INDEX(Variables!$D$5:$D$205,MATCH($A2085,Variables!$A$5:$A$205,0))="","","."&amp;INDEX(Variables!$D$5:$D$205,MATCH($A2085,Variables!$A$5:$A$205,0)))&amp;"."&amp;K$5</f>
        <v/>
      </c>
      <c r="L2085" s="46">
        <f>INDEX(Inputs!$U$5:$U$132,MATCH($B2085&amp;"|"&amp;$C2085,Inputs!$A$5:$A$132,0))</f>
        <v/>
      </c>
      <c r="M2085" s="47">
        <f>L2085*(1/(1+$G2085))^(1+$E2085)*(1+M$7)^$D2085*(M2067/L2067)^$E2085*((M2067+M2076)/(L2067+L2076))^($F2085*(1+$E2085))</f>
        <v/>
      </c>
      <c r="N2085" s="47">
        <f>M2085*(1/(1+$G2085))^(1+$E2085)*(1+N$7)^$D2085*(N2067/M2067)^$E2085*((N2067+N2076)/(M2067+M2076))^($F2085*(1+$E2085))</f>
        <v/>
      </c>
      <c r="O2085" s="47">
        <f>N2085*(1/(1+$G2085))^(1+$E2085)*(1+O$7)^$D2085*(O2067/N2067)^$E2085*((O2067+O2076)/(N2067+N2076))^($F2085*(1+$E2085))</f>
        <v/>
      </c>
      <c r="P2085" s="47">
        <f>O2085*(1/(1+$G2085))^(1+$E2085)*(1+P$7)^$D2085*(P2067/O2067)^$E2085*((P2067+P2076)/(O2067+O2076))^($F2085*(1+$E2085))</f>
        <v/>
      </c>
      <c r="Q2085" s="47">
        <f>P2085*(1/(1+$G2085))^(1+$E2085)*(1+Q$7)^$D2085*(Q2067/P2067)^$E2085*((Q2067+Q2076)/(P2067+P2076))^($F2085*(1+$E2085))</f>
        <v/>
      </c>
      <c r="R2085" s="47">
        <f>Q2085*(1/(1+$G2085))^(1+$E2085)*(1+R$7)^$D2085*(R2067/Q2067)^$E2085*((R2067+R2076)/(Q2067+Q2076))^($F2085*(1+$E2085))</f>
        <v/>
      </c>
      <c r="S2085" s="47">
        <f>R2085*(1/(1+$G2085))^(1+$E2085)*(1+S$7)^$D2085*(S2067/R2067)^$E2085*((S2067+S2076)/(R2067+R2076))^($F2085*(1+$E2085))</f>
        <v/>
      </c>
      <c r="T2085" s="47">
        <f>S2085*(1/(1+$G2085))^(1+$E2085)*(1+T$7)^$D2085*(T2067/S2067)^$E2085*((T2067+T2076)/(S2067+S2076))^($F2085*(1+$E2085))</f>
        <v/>
      </c>
      <c r="U2085" s="47">
        <f>T2085*(1/(1+$G2085))^(1+$E2085)*(1+U$7)^$D2085*(U2067/T2067)^$E2085*((U2067+U2076)/(T2067+T2076))^($F2085*(1+$E2085))</f>
        <v/>
      </c>
      <c r="V2085" s="47">
        <f>U2085*(1/(1+$G2085))^(1+$E2085)*(1+V$7)^$D2085*(V2067/U2067)^$E2085*((V2067+V2076)/(U2067+U2076))^($F2085*(1+$E2085))</f>
        <v/>
      </c>
      <c r="W2085" s="47">
        <f>V2085*(1/(1+$G2085))^(1+$E2085)*(1+W$7)^$D2085*(W2067/V2067)^$E2085*((W2067+W2076)/(V2067+V2076))^($F2085*(1+$E2085))</f>
        <v/>
      </c>
      <c r="X2085" s="47">
        <f>W2085*(1/(1+$G2085))^(1+$E2085)*(1+X$7)^$D2085*(X2067/W2067)^$E2085*((X2067+X2076)/(W2067+W2076))^($F2085*(1+$E2085))</f>
        <v/>
      </c>
      <c r="Y2085" s="47">
        <f>X2085*(1/(1+$G2085))^(1+$E2085)*(1+Y$7)^$D2085*(Y2067/X2067)^$E2085*((Y2067+Y2076)/(X2067+X2076))^($F2085*(1+$E2085))</f>
        <v/>
      </c>
      <c r="Z2085" s="47">
        <f>Y2085*(1/(1+$G2085))^(1+$E2085)*(1+Z$7)^$D2085*(Z2067/Y2067)^$E2085*((Z2067+Z2076)/(Y2067+Y2076))^($F2085*(1+$E2085))</f>
        <v/>
      </c>
      <c r="AA2085" s="47">
        <f>Z2085*(1/(1+$G2085))^(1+$E2085)*(1+AA$7)^$D2085*(AA2067/Z2067)^$E2085*((AA2067+AA2076)/(Z2067+Z2076))^($F2085*(1+$E2085))</f>
        <v/>
      </c>
      <c r="AB2085" s="47">
        <f>AA2085*(1/(1+$G2085))^(1+$E2085)*(1+AB$7)^$D2085*(AB2067/AA2067)^$E2085*((AB2067+AB2076)/(AA2067+AA2076))^($F2085*(1+$E2085))</f>
        <v/>
      </c>
      <c r="AC2085" s="47">
        <f>AB2085*(1/(1+$G2085))^(1+$E2085)*(1+AC$7)^$D2085*(AC2067/AB2067)^$E2085*((AC2067+AC2076)/(AB2067+AB2076))^($F2085*(1+$E2085))</f>
        <v/>
      </c>
      <c r="AD2085" s="58">
        <f>FUELUSE(AC2085,AD2067,AC2067,AD2076,AC2076,AD$7,$D2085,$E2085,$F2085,$G2085)</f>
        <v/>
      </c>
      <c r="AF2085" s="11">
        <f>LOWER(Settings!$C$4)&amp;".mit."&amp;$A2085&amp;IF($C2085="","","."&amp;$C2085&amp;"."&amp;$B2085)&amp;IF(INDEX(Variables!$D$5:$D$205,MATCH($A2085,Variables!$A$5:$A$205,0))="","","."&amp;INDEX(Variables!$D$5:$D$205,MATCH($A2085,Variables!$A$5:$A$205,0)))&amp;"."&amp;AF$5</f>
        <v/>
      </c>
      <c r="AG2085" s="46">
        <f>INDEX(Inputs!$U$5:$U$132,MATCH($B2085&amp;"|"&amp;$C2085,Inputs!$A$5:$A$132,0))</f>
        <v/>
      </c>
      <c r="AH2085" s="47">
        <f>AG2085*(1/(1+$G2085))^(1+$E2085)*(1+AH$7)^$D2085*(AH2067/AG2067)^$E2085*((AH2067+AH2076)/(AG2067+AG2076))^($F2085*(1+$E2085))</f>
        <v/>
      </c>
      <c r="AI2085" s="47">
        <f>AH2085*(1/(1+$G2085))^(1+$E2085)*(1+AI$7)^$D2085*(AI2067/AH2067)^$E2085*((AI2067+AI2076)/(AH2067+AH2076))^($F2085*(1+$E2085))</f>
        <v/>
      </c>
      <c r="AJ2085" s="47">
        <f>AI2085*(1/(1+$G2085))^(1+$E2085)*(1+AJ$7)^$D2085*(AJ2067/AI2067)^$E2085*((AJ2067+AJ2076)/(AI2067+AI2076))^($F2085*(1+$E2085))</f>
        <v/>
      </c>
      <c r="AK2085" s="47">
        <f>AJ2085*(1/(1+$G2085))^(1+$E2085)*(1+AK$7)^$D2085*(AK2067/AJ2067)^$E2085*((AK2067+AK2076)/(AJ2067+AJ2076))^($F2085*(1+$E2085))</f>
        <v/>
      </c>
      <c r="AL2085" s="47">
        <f>AK2085*(1/(1+$G2085))^(1+$E2085)*(1+AL$7)^$D2085*(AL2067/AK2067)^$E2085*((AL2067+AL2076)/(AK2067+AK2076))^($F2085*(1+$E2085))</f>
        <v/>
      </c>
      <c r="AM2085" s="47">
        <f>AL2085*(1/(1+$G2085))^(1+$E2085)*(1+AM$7)^$D2085*(AM2067/AL2067)^$E2085*((AM2067+AM2076)/(AL2067+AL2076))^($F2085*(1+$E2085))</f>
        <v/>
      </c>
      <c r="AN2085" s="47">
        <f>AM2085*(1/(1+$G2085))^(1+$E2085)*(1+AN$7)^$D2085*(AN2067/AM2067)^$E2085*((AN2067+AN2076)/(AM2067+AM2076))^($F2085*(1+$E2085))</f>
        <v/>
      </c>
      <c r="AO2085" s="47">
        <f>AN2085*(1/(1+$G2085))^(1+$E2085)*(1+AO$7)^$D2085*(AO2067/AN2067)^$E2085*((AO2067+AO2076)/(AN2067+AN2076))^($F2085*(1+$E2085))</f>
        <v/>
      </c>
      <c r="AP2085" s="47">
        <f>AO2085*(1/(1+$G2085))^(1+$E2085)*(1+AP$7)^$D2085*(AP2067/AO2067)^$E2085*((AP2067+AP2076)/(AO2067+AO2076))^($F2085*(1+$E2085))</f>
        <v/>
      </c>
      <c r="AQ2085" s="47">
        <f>AP2085*(1/(1+$G2085))^(1+$E2085)*(1+AQ$7)^$D2085*(AQ2067/AP2067)^$E2085*((AQ2067+AQ2076)/(AP2067+AP2076))^($F2085*(1+$E2085))</f>
        <v/>
      </c>
      <c r="AR2085" s="47">
        <f>AQ2085*(1/(1+$G2085))^(1+$E2085)*(1+AR$7)^$D2085*(AR2067/AQ2067)^$E2085*((AR2067+AR2076)/(AQ2067+AQ2076))^($F2085*(1+$E2085))</f>
        <v/>
      </c>
      <c r="AS2085" s="47">
        <f>AR2085*(1/(1+$G2085))^(1+$E2085)*(1+AS$7)^$D2085*(AS2067/AR2067)^$E2085*((AS2067+AS2076)/(AR2067+AR2076))^($F2085*(1+$E2085))</f>
        <v/>
      </c>
      <c r="AT2085" s="47">
        <f>AS2085*(1/(1+$G2085))^(1+$E2085)*(1+AT$7)^$D2085*(AT2067/AS2067)^$E2085*((AT2067+AT2076)/(AS2067+AS2076))^($F2085*(1+$E2085))</f>
        <v/>
      </c>
      <c r="AU2085" s="47">
        <f>AT2085*(1/(1+$G2085))^(1+$E2085)*(1+AU$7)^$D2085*(AU2067/AT2067)^$E2085*((AU2067+AU2076)/(AT2067+AT2076))^($F2085*(1+$E2085))</f>
        <v/>
      </c>
      <c r="AV2085" s="47">
        <f>AU2085*(1/(1+$G2085))^(1+$E2085)*(1+AV$7)^$D2085*(AV2067/AU2067)^$E2085*((AV2067+AV2076)/(AU2067+AU2076))^($F2085*(1+$E2085))</f>
        <v/>
      </c>
      <c r="AW2085" s="47">
        <f>AV2085*(1/(1+$G2085))^(1+$E2085)*(1+AW$7)^$D2085*(AW2067/AV2067)^$E2085*((AW2067+AW2076)/(AV2067+AV2076))^($F2085*(1+$E2085))</f>
        <v/>
      </c>
      <c r="AX2085" s="47">
        <f>AW2085*(1/(1+$G2085))^(1+$E2085)*(1+AX$7)^$D2085*(AX2067/AW2067)^$E2085*((AX2067+AX2076)/(AW2067+AW2076))^($F2085*(1+$E2085))</f>
        <v/>
      </c>
      <c r="AY2085" s="58">
        <f>FUELUSE(AX2085,AY2067,AX2067,AY2076,AX2076,AY$7,$D2085,$E2085,$F2085,$G2085)</f>
        <v/>
      </c>
    </row>
    <row r="2086" hidden="1" outlineLevel="2">
      <c r="A2086" s="14" t="inlineStr">
        <is>
          <t>ener</t>
        </is>
      </c>
      <c r="B2086" s="14" t="inlineStr">
        <is>
          <t>ker</t>
        </is>
      </c>
      <c r="C2086" s="14" t="inlineStr">
        <is>
          <t>oen</t>
        </is>
      </c>
      <c r="D2086" s="37">
        <f>INDEX(Inputs!$N$5:$N$132,MATCH($B2086&amp;"|"&amp;$C2086,Inputs!$A$5:$A$132,0))</f>
        <v/>
      </c>
      <c r="E2086" s="37">
        <f>INDEX(Inputs!$O$5:$O$132,MATCH($B2086&amp;"|"&amp;$C2086,Inputs!$A$5:$A$132,0))</f>
        <v/>
      </c>
      <c r="F2086" s="37">
        <f>INDEX(Inputs!$P$5:$P$132,MATCH($B2086&amp;"|"&amp;$C2086,Inputs!$A$5:$A$132,0))</f>
        <v/>
      </c>
      <c r="G2086" s="37">
        <f>INDEX(Inputs!$Q$5:$Q$132,MATCH($B2086&amp;"|"&amp;$C2086,Inputs!$A$5:$A$132,0))</f>
        <v/>
      </c>
      <c r="H2086" s="14">
        <f>INDEX(Variables!$B$5:$B$205,MATCH($A2086,Variables!$A$5:$A$205,0))&amp;IF($C2086="",""," | "&amp;INDEX(Mapping!$B$5:$B$26,MATCH($C2086,Mapping!$A$5:$A$26,0))&amp;" | "&amp;INDEX(Mapping!$B$30:$B$46,MATCH($B2086,Mapping!$A$30:$A$46,0)))</f>
        <v/>
      </c>
      <c r="I2086" s="14">
        <f>INDEX(Variables!$C$5:$C$205,MATCH($A2086,Variables!$A$5:$A$205,0))</f>
        <v/>
      </c>
      <c r="J2086" s="14">
        <f>INDEX(Variables!$E$5:$E$205,MATCH($A2086,Variables!$A$5:$A$205,0))</f>
        <v/>
      </c>
      <c r="K2086" s="11">
        <f>LOWER(Settings!$C$4)&amp;".mit."&amp;$A2086&amp;IF($C2086="","","."&amp;$C2086&amp;"."&amp;$B2086)&amp;IF(INDEX(Variables!$D$5:$D$205,MATCH($A2086,Variables!$A$5:$A$205,0))="","","."&amp;INDEX(Variables!$D$5:$D$205,MATCH($A2086,Variables!$A$5:$A$205,0)))&amp;"."&amp;K$5</f>
        <v/>
      </c>
      <c r="L2086" s="46">
        <f>INDEX(Inputs!$U$5:$U$132,MATCH($B2086&amp;"|"&amp;$C2086,Inputs!$A$5:$A$132,0))</f>
        <v/>
      </c>
      <c r="M2086" s="47">
        <f>L2086*(1/(1+$G2086))^(1+$E2086)*(1+M$7)^$D2086*(M2068/L2068)^$E2086*((M2068+M2077)/(L2068+L2077))^($F2086*(1+$E2086))</f>
        <v/>
      </c>
      <c r="N2086" s="47">
        <f>M2086*(1/(1+$G2086))^(1+$E2086)*(1+N$7)^$D2086*(N2068/M2068)^$E2086*((N2068+N2077)/(M2068+M2077))^($F2086*(1+$E2086))</f>
        <v/>
      </c>
      <c r="O2086" s="47">
        <f>N2086*(1/(1+$G2086))^(1+$E2086)*(1+O$7)^$D2086*(O2068/N2068)^$E2086*((O2068+O2077)/(N2068+N2077))^($F2086*(1+$E2086))</f>
        <v/>
      </c>
      <c r="P2086" s="47">
        <f>O2086*(1/(1+$G2086))^(1+$E2086)*(1+P$7)^$D2086*(P2068/O2068)^$E2086*((P2068+P2077)/(O2068+O2077))^($F2086*(1+$E2086))</f>
        <v/>
      </c>
      <c r="Q2086" s="47">
        <f>P2086*(1/(1+$G2086))^(1+$E2086)*(1+Q$7)^$D2086*(Q2068/P2068)^$E2086*((Q2068+Q2077)/(P2068+P2077))^($F2086*(1+$E2086))</f>
        <v/>
      </c>
      <c r="R2086" s="47">
        <f>Q2086*(1/(1+$G2086))^(1+$E2086)*(1+R$7)^$D2086*(R2068/Q2068)^$E2086*((R2068+R2077)/(Q2068+Q2077))^($F2086*(1+$E2086))</f>
        <v/>
      </c>
      <c r="S2086" s="47">
        <f>R2086*(1/(1+$G2086))^(1+$E2086)*(1+S$7)^$D2086*(S2068/R2068)^$E2086*((S2068+S2077)/(R2068+R2077))^($F2086*(1+$E2086))</f>
        <v/>
      </c>
      <c r="T2086" s="47">
        <f>S2086*(1/(1+$G2086))^(1+$E2086)*(1+T$7)^$D2086*(T2068/S2068)^$E2086*((T2068+T2077)/(S2068+S2077))^($F2086*(1+$E2086))</f>
        <v/>
      </c>
      <c r="U2086" s="47">
        <f>T2086*(1/(1+$G2086))^(1+$E2086)*(1+U$7)^$D2086*(U2068/T2068)^$E2086*((U2068+U2077)/(T2068+T2077))^($F2086*(1+$E2086))</f>
        <v/>
      </c>
      <c r="V2086" s="47">
        <f>U2086*(1/(1+$G2086))^(1+$E2086)*(1+V$7)^$D2086*(V2068/U2068)^$E2086*((V2068+V2077)/(U2068+U2077))^($F2086*(1+$E2086))</f>
        <v/>
      </c>
      <c r="W2086" s="47">
        <f>V2086*(1/(1+$G2086))^(1+$E2086)*(1+W$7)^$D2086*(W2068/V2068)^$E2086*((W2068+W2077)/(V2068+V2077))^($F2086*(1+$E2086))</f>
        <v/>
      </c>
      <c r="X2086" s="47">
        <f>W2086*(1/(1+$G2086))^(1+$E2086)*(1+X$7)^$D2086*(X2068/W2068)^$E2086*((X2068+X2077)/(W2068+W2077))^($F2086*(1+$E2086))</f>
        <v/>
      </c>
      <c r="Y2086" s="47">
        <f>X2086*(1/(1+$G2086))^(1+$E2086)*(1+Y$7)^$D2086*(Y2068/X2068)^$E2086*((Y2068+Y2077)/(X2068+X2077))^($F2086*(1+$E2086))</f>
        <v/>
      </c>
      <c r="Z2086" s="47">
        <f>Y2086*(1/(1+$G2086))^(1+$E2086)*(1+Z$7)^$D2086*(Z2068/Y2068)^$E2086*((Z2068+Z2077)/(Y2068+Y2077))^($F2086*(1+$E2086))</f>
        <v/>
      </c>
      <c r="AA2086" s="47">
        <f>Z2086*(1/(1+$G2086))^(1+$E2086)*(1+AA$7)^$D2086*(AA2068/Z2068)^$E2086*((AA2068+AA2077)/(Z2068+Z2077))^($F2086*(1+$E2086))</f>
        <v/>
      </c>
      <c r="AB2086" s="47">
        <f>AA2086*(1/(1+$G2086))^(1+$E2086)*(1+AB$7)^$D2086*(AB2068/AA2068)^$E2086*((AB2068+AB2077)/(AA2068+AA2077))^($F2086*(1+$E2086))</f>
        <v/>
      </c>
      <c r="AC2086" s="47">
        <f>AB2086*(1/(1+$G2086))^(1+$E2086)*(1+AC$7)^$D2086*(AC2068/AB2068)^$E2086*((AC2068+AC2077)/(AB2068+AB2077))^($F2086*(1+$E2086))</f>
        <v/>
      </c>
      <c r="AD2086" s="58">
        <f>FUELUSE(AC2086,AD2068,AC2068,AD2077,AC2077,AD$7,$D2086,$E2086,$F2086,$G2086)</f>
        <v/>
      </c>
      <c r="AF2086" s="11">
        <f>LOWER(Settings!$C$4)&amp;".mit."&amp;$A2086&amp;IF($C2086="","","."&amp;$C2086&amp;"."&amp;$B2086)&amp;IF(INDEX(Variables!$D$5:$D$205,MATCH($A2086,Variables!$A$5:$A$205,0))="","","."&amp;INDEX(Variables!$D$5:$D$205,MATCH($A2086,Variables!$A$5:$A$205,0)))&amp;"."&amp;AF$5</f>
        <v/>
      </c>
      <c r="AG2086" s="46">
        <f>INDEX(Inputs!$U$5:$U$132,MATCH($B2086&amp;"|"&amp;$C2086,Inputs!$A$5:$A$132,0))</f>
        <v/>
      </c>
      <c r="AH2086" s="47">
        <f>AG2086*(1/(1+$G2086))^(1+$E2086)*(1+AH$7)^$D2086*(AH2068/AG2068)^$E2086*((AH2068+AH2077)/(AG2068+AG2077))^($F2086*(1+$E2086))</f>
        <v/>
      </c>
      <c r="AI2086" s="47">
        <f>AH2086*(1/(1+$G2086))^(1+$E2086)*(1+AI$7)^$D2086*(AI2068/AH2068)^$E2086*((AI2068+AI2077)/(AH2068+AH2077))^($F2086*(1+$E2086))</f>
        <v/>
      </c>
      <c r="AJ2086" s="47">
        <f>AI2086*(1/(1+$G2086))^(1+$E2086)*(1+AJ$7)^$D2086*(AJ2068/AI2068)^$E2086*((AJ2068+AJ2077)/(AI2068+AI2077))^($F2086*(1+$E2086))</f>
        <v/>
      </c>
      <c r="AK2086" s="47">
        <f>AJ2086*(1/(1+$G2086))^(1+$E2086)*(1+AK$7)^$D2086*(AK2068/AJ2068)^$E2086*((AK2068+AK2077)/(AJ2068+AJ2077))^($F2086*(1+$E2086))</f>
        <v/>
      </c>
      <c r="AL2086" s="47">
        <f>AK2086*(1/(1+$G2086))^(1+$E2086)*(1+AL$7)^$D2086*(AL2068/AK2068)^$E2086*((AL2068+AL2077)/(AK2068+AK2077))^($F2086*(1+$E2086))</f>
        <v/>
      </c>
      <c r="AM2086" s="47">
        <f>AL2086*(1/(1+$G2086))^(1+$E2086)*(1+AM$7)^$D2086*(AM2068/AL2068)^$E2086*((AM2068+AM2077)/(AL2068+AL2077))^($F2086*(1+$E2086))</f>
        <v/>
      </c>
      <c r="AN2086" s="47">
        <f>AM2086*(1/(1+$G2086))^(1+$E2086)*(1+AN$7)^$D2086*(AN2068/AM2068)^$E2086*((AN2068+AN2077)/(AM2068+AM2077))^($F2086*(1+$E2086))</f>
        <v/>
      </c>
      <c r="AO2086" s="47">
        <f>AN2086*(1/(1+$G2086))^(1+$E2086)*(1+AO$7)^$D2086*(AO2068/AN2068)^$E2086*((AO2068+AO2077)/(AN2068+AN2077))^($F2086*(1+$E2086))</f>
        <v/>
      </c>
      <c r="AP2086" s="47">
        <f>AO2086*(1/(1+$G2086))^(1+$E2086)*(1+AP$7)^$D2086*(AP2068/AO2068)^$E2086*((AP2068+AP2077)/(AO2068+AO2077))^($F2086*(1+$E2086))</f>
        <v/>
      </c>
      <c r="AQ2086" s="47">
        <f>AP2086*(1/(1+$G2086))^(1+$E2086)*(1+AQ$7)^$D2086*(AQ2068/AP2068)^$E2086*((AQ2068+AQ2077)/(AP2068+AP2077))^($F2086*(1+$E2086))</f>
        <v/>
      </c>
      <c r="AR2086" s="47">
        <f>AQ2086*(1/(1+$G2086))^(1+$E2086)*(1+AR$7)^$D2086*(AR2068/AQ2068)^$E2086*((AR2068+AR2077)/(AQ2068+AQ2077))^($F2086*(1+$E2086))</f>
        <v/>
      </c>
      <c r="AS2086" s="47">
        <f>AR2086*(1/(1+$G2086))^(1+$E2086)*(1+AS$7)^$D2086*(AS2068/AR2068)^$E2086*((AS2068+AS2077)/(AR2068+AR2077))^($F2086*(1+$E2086))</f>
        <v/>
      </c>
      <c r="AT2086" s="47">
        <f>AS2086*(1/(1+$G2086))^(1+$E2086)*(1+AT$7)^$D2086*(AT2068/AS2068)^$E2086*((AT2068+AT2077)/(AS2068+AS2077))^($F2086*(1+$E2086))</f>
        <v/>
      </c>
      <c r="AU2086" s="47">
        <f>AT2086*(1/(1+$G2086))^(1+$E2086)*(1+AU$7)^$D2086*(AU2068/AT2068)^$E2086*((AU2068+AU2077)/(AT2068+AT2077))^($F2086*(1+$E2086))</f>
        <v/>
      </c>
      <c r="AV2086" s="47">
        <f>AU2086*(1/(1+$G2086))^(1+$E2086)*(1+AV$7)^$D2086*(AV2068/AU2068)^$E2086*((AV2068+AV2077)/(AU2068+AU2077))^($F2086*(1+$E2086))</f>
        <v/>
      </c>
      <c r="AW2086" s="47">
        <f>AV2086*(1/(1+$G2086))^(1+$E2086)*(1+AW$7)^$D2086*(AW2068/AV2068)^$E2086*((AW2068+AW2077)/(AV2068+AV2077))^($F2086*(1+$E2086))</f>
        <v/>
      </c>
      <c r="AX2086" s="47">
        <f>AW2086*(1/(1+$G2086))^(1+$E2086)*(1+AX$7)^$D2086*(AX2068/AW2068)^$E2086*((AX2068+AX2077)/(AW2068+AW2077))^($F2086*(1+$E2086))</f>
        <v/>
      </c>
      <c r="AY2086" s="58">
        <f>FUELUSE(AX2086,AY2068,AX2068,AY2077,AX2077,AY$7,$D2086,$E2086,$F2086,$G2086)</f>
        <v/>
      </c>
    </row>
    <row r="2087" hidden="1" outlineLevel="2">
      <c r="A2087" s="14" t="inlineStr">
        <is>
          <t>ener</t>
        </is>
      </c>
      <c r="B2087" s="14" t="inlineStr">
        <is>
          <t>oop</t>
        </is>
      </c>
      <c r="C2087" s="14" t="inlineStr">
        <is>
          <t>oen</t>
        </is>
      </c>
      <c r="D2087" s="37">
        <f>INDEX(Inputs!$N$5:$N$132,MATCH($B2087&amp;"|"&amp;$C2087,Inputs!$A$5:$A$132,0))</f>
        <v/>
      </c>
      <c r="E2087" s="37">
        <f>INDEX(Inputs!$O$5:$O$132,MATCH($B2087&amp;"|"&amp;$C2087,Inputs!$A$5:$A$132,0))</f>
        <v/>
      </c>
      <c r="F2087" s="37">
        <f>INDEX(Inputs!$P$5:$P$132,MATCH($B2087&amp;"|"&amp;$C2087,Inputs!$A$5:$A$132,0))</f>
        <v/>
      </c>
      <c r="G2087" s="37">
        <f>INDEX(Inputs!$Q$5:$Q$132,MATCH($B2087&amp;"|"&amp;$C2087,Inputs!$A$5:$A$132,0))</f>
        <v/>
      </c>
      <c r="H2087" s="14">
        <f>INDEX(Variables!$B$5:$B$205,MATCH($A2087,Variables!$A$5:$A$205,0))&amp;IF($C2087="",""," | "&amp;INDEX(Mapping!$B$5:$B$26,MATCH($C2087,Mapping!$A$5:$A$26,0))&amp;" | "&amp;INDEX(Mapping!$B$30:$B$46,MATCH($B2087,Mapping!$A$30:$A$46,0)))</f>
        <v/>
      </c>
      <c r="I2087" s="14">
        <f>INDEX(Variables!$C$5:$C$205,MATCH($A2087,Variables!$A$5:$A$205,0))</f>
        <v/>
      </c>
      <c r="J2087" s="14">
        <f>INDEX(Variables!$E$5:$E$205,MATCH($A2087,Variables!$A$5:$A$205,0))</f>
        <v/>
      </c>
      <c r="K2087" s="11">
        <f>LOWER(Settings!$C$4)&amp;".mit."&amp;$A2087&amp;IF($C2087="","","."&amp;$C2087&amp;"."&amp;$B2087)&amp;IF(INDEX(Variables!$D$5:$D$205,MATCH($A2087,Variables!$A$5:$A$205,0))="","","."&amp;INDEX(Variables!$D$5:$D$205,MATCH($A2087,Variables!$A$5:$A$205,0)))&amp;"."&amp;K$5</f>
        <v/>
      </c>
      <c r="L2087" s="46">
        <f>INDEX(Inputs!$U$5:$U$132,MATCH($B2087&amp;"|"&amp;$C2087,Inputs!$A$5:$A$132,0))</f>
        <v/>
      </c>
      <c r="M2087" s="47">
        <f>L2087*(1/(1+$G2087))^(1+$E2087)*(1+M$7)^$D2087*(M2069/L2069)^$E2087*((M2069+M2078)/(L2069+L2078))^($F2087*(1+$E2087))</f>
        <v/>
      </c>
      <c r="N2087" s="47">
        <f>M2087*(1/(1+$G2087))^(1+$E2087)*(1+N$7)^$D2087*(N2069/M2069)^$E2087*((N2069+N2078)/(M2069+M2078))^($F2087*(1+$E2087))</f>
        <v/>
      </c>
      <c r="O2087" s="47">
        <f>N2087*(1/(1+$G2087))^(1+$E2087)*(1+O$7)^$D2087*(O2069/N2069)^$E2087*((O2069+O2078)/(N2069+N2078))^($F2087*(1+$E2087))</f>
        <v/>
      </c>
      <c r="P2087" s="47">
        <f>O2087*(1/(1+$G2087))^(1+$E2087)*(1+P$7)^$D2087*(P2069/O2069)^$E2087*((P2069+P2078)/(O2069+O2078))^($F2087*(1+$E2087))</f>
        <v/>
      </c>
      <c r="Q2087" s="47">
        <f>P2087*(1/(1+$G2087))^(1+$E2087)*(1+Q$7)^$D2087*(Q2069/P2069)^$E2087*((Q2069+Q2078)/(P2069+P2078))^($F2087*(1+$E2087))</f>
        <v/>
      </c>
      <c r="R2087" s="47">
        <f>Q2087*(1/(1+$G2087))^(1+$E2087)*(1+R$7)^$D2087*(R2069/Q2069)^$E2087*((R2069+R2078)/(Q2069+Q2078))^($F2087*(1+$E2087))</f>
        <v/>
      </c>
      <c r="S2087" s="47">
        <f>R2087*(1/(1+$G2087))^(1+$E2087)*(1+S$7)^$D2087*(S2069/R2069)^$E2087*((S2069+S2078)/(R2069+R2078))^($F2087*(1+$E2087))</f>
        <v/>
      </c>
      <c r="T2087" s="47">
        <f>S2087*(1/(1+$G2087))^(1+$E2087)*(1+T$7)^$D2087*(T2069/S2069)^$E2087*((T2069+T2078)/(S2069+S2078))^($F2087*(1+$E2087))</f>
        <v/>
      </c>
      <c r="U2087" s="47">
        <f>T2087*(1/(1+$G2087))^(1+$E2087)*(1+U$7)^$D2087*(U2069/T2069)^$E2087*((U2069+U2078)/(T2069+T2078))^($F2087*(1+$E2087))</f>
        <v/>
      </c>
      <c r="V2087" s="47">
        <f>U2087*(1/(1+$G2087))^(1+$E2087)*(1+V$7)^$D2087*(V2069/U2069)^$E2087*((V2069+V2078)/(U2069+U2078))^($F2087*(1+$E2087))</f>
        <v/>
      </c>
      <c r="W2087" s="47">
        <f>V2087*(1/(1+$G2087))^(1+$E2087)*(1+W$7)^$D2087*(W2069/V2069)^$E2087*((W2069+W2078)/(V2069+V2078))^($F2087*(1+$E2087))</f>
        <v/>
      </c>
      <c r="X2087" s="47">
        <f>W2087*(1/(1+$G2087))^(1+$E2087)*(1+X$7)^$D2087*(X2069/W2069)^$E2087*((X2069+X2078)/(W2069+W2078))^($F2087*(1+$E2087))</f>
        <v/>
      </c>
      <c r="Y2087" s="47">
        <f>X2087*(1/(1+$G2087))^(1+$E2087)*(1+Y$7)^$D2087*(Y2069/X2069)^$E2087*((Y2069+Y2078)/(X2069+X2078))^($F2087*(1+$E2087))</f>
        <v/>
      </c>
      <c r="Z2087" s="47">
        <f>Y2087*(1/(1+$G2087))^(1+$E2087)*(1+Z$7)^$D2087*(Z2069/Y2069)^$E2087*((Z2069+Z2078)/(Y2069+Y2078))^($F2087*(1+$E2087))</f>
        <v/>
      </c>
      <c r="AA2087" s="47">
        <f>Z2087*(1/(1+$G2087))^(1+$E2087)*(1+AA$7)^$D2087*(AA2069/Z2069)^$E2087*((AA2069+AA2078)/(Z2069+Z2078))^($F2087*(1+$E2087))</f>
        <v/>
      </c>
      <c r="AB2087" s="47">
        <f>AA2087*(1/(1+$G2087))^(1+$E2087)*(1+AB$7)^$D2087*(AB2069/AA2069)^$E2087*((AB2069+AB2078)/(AA2069+AA2078))^($F2087*(1+$E2087))</f>
        <v/>
      </c>
      <c r="AC2087" s="47">
        <f>AB2087*(1/(1+$G2087))^(1+$E2087)*(1+AC$7)^$D2087*(AC2069/AB2069)^$E2087*((AC2069+AC2078)/(AB2069+AB2078))^($F2087*(1+$E2087))</f>
        <v/>
      </c>
      <c r="AD2087" s="58">
        <f>FUELUSE(AC2087,AD2069,AC2069,AD2078,AC2078,AD$7,$D2087,$E2087,$F2087,$G2087)</f>
        <v/>
      </c>
      <c r="AF2087" s="11">
        <f>LOWER(Settings!$C$4)&amp;".mit."&amp;$A2087&amp;IF($C2087="","","."&amp;$C2087&amp;"."&amp;$B2087)&amp;IF(INDEX(Variables!$D$5:$D$205,MATCH($A2087,Variables!$A$5:$A$205,0))="","","."&amp;INDEX(Variables!$D$5:$D$205,MATCH($A2087,Variables!$A$5:$A$205,0)))&amp;"."&amp;AF$5</f>
        <v/>
      </c>
      <c r="AG2087" s="46">
        <f>INDEX(Inputs!$U$5:$U$132,MATCH($B2087&amp;"|"&amp;$C2087,Inputs!$A$5:$A$132,0))</f>
        <v/>
      </c>
      <c r="AH2087" s="47">
        <f>AG2087*(1/(1+$G2087))^(1+$E2087)*(1+AH$7)^$D2087*(AH2069/AG2069)^$E2087*((AH2069+AH2078)/(AG2069+AG2078))^($F2087*(1+$E2087))</f>
        <v/>
      </c>
      <c r="AI2087" s="47">
        <f>AH2087*(1/(1+$G2087))^(1+$E2087)*(1+AI$7)^$D2087*(AI2069/AH2069)^$E2087*((AI2069+AI2078)/(AH2069+AH2078))^($F2087*(1+$E2087))</f>
        <v/>
      </c>
      <c r="AJ2087" s="47">
        <f>AI2087*(1/(1+$G2087))^(1+$E2087)*(1+AJ$7)^$D2087*(AJ2069/AI2069)^$E2087*((AJ2069+AJ2078)/(AI2069+AI2078))^($F2087*(1+$E2087))</f>
        <v/>
      </c>
      <c r="AK2087" s="47">
        <f>AJ2087*(1/(1+$G2087))^(1+$E2087)*(1+AK$7)^$D2087*(AK2069/AJ2069)^$E2087*((AK2069+AK2078)/(AJ2069+AJ2078))^($F2087*(1+$E2087))</f>
        <v/>
      </c>
      <c r="AL2087" s="47">
        <f>AK2087*(1/(1+$G2087))^(1+$E2087)*(1+AL$7)^$D2087*(AL2069/AK2069)^$E2087*((AL2069+AL2078)/(AK2069+AK2078))^($F2087*(1+$E2087))</f>
        <v/>
      </c>
      <c r="AM2087" s="47">
        <f>AL2087*(1/(1+$G2087))^(1+$E2087)*(1+AM$7)^$D2087*(AM2069/AL2069)^$E2087*((AM2069+AM2078)/(AL2069+AL2078))^($F2087*(1+$E2087))</f>
        <v/>
      </c>
      <c r="AN2087" s="47">
        <f>AM2087*(1/(1+$G2087))^(1+$E2087)*(1+AN$7)^$D2087*(AN2069/AM2069)^$E2087*((AN2069+AN2078)/(AM2069+AM2078))^($F2087*(1+$E2087))</f>
        <v/>
      </c>
      <c r="AO2087" s="47">
        <f>AN2087*(1/(1+$G2087))^(1+$E2087)*(1+AO$7)^$D2087*(AO2069/AN2069)^$E2087*((AO2069+AO2078)/(AN2069+AN2078))^($F2087*(1+$E2087))</f>
        <v/>
      </c>
      <c r="AP2087" s="47">
        <f>AO2087*(1/(1+$G2087))^(1+$E2087)*(1+AP$7)^$D2087*(AP2069/AO2069)^$E2087*((AP2069+AP2078)/(AO2069+AO2078))^($F2087*(1+$E2087))</f>
        <v/>
      </c>
      <c r="AQ2087" s="47">
        <f>AP2087*(1/(1+$G2087))^(1+$E2087)*(1+AQ$7)^$D2087*(AQ2069/AP2069)^$E2087*((AQ2069+AQ2078)/(AP2069+AP2078))^($F2087*(1+$E2087))</f>
        <v/>
      </c>
      <c r="AR2087" s="47">
        <f>AQ2087*(1/(1+$G2087))^(1+$E2087)*(1+AR$7)^$D2087*(AR2069/AQ2069)^$E2087*((AR2069+AR2078)/(AQ2069+AQ2078))^($F2087*(1+$E2087))</f>
        <v/>
      </c>
      <c r="AS2087" s="47">
        <f>AR2087*(1/(1+$G2087))^(1+$E2087)*(1+AS$7)^$D2087*(AS2069/AR2069)^$E2087*((AS2069+AS2078)/(AR2069+AR2078))^($F2087*(1+$E2087))</f>
        <v/>
      </c>
      <c r="AT2087" s="47">
        <f>AS2087*(1/(1+$G2087))^(1+$E2087)*(1+AT$7)^$D2087*(AT2069/AS2069)^$E2087*((AT2069+AT2078)/(AS2069+AS2078))^($F2087*(1+$E2087))</f>
        <v/>
      </c>
      <c r="AU2087" s="47">
        <f>AT2087*(1/(1+$G2087))^(1+$E2087)*(1+AU$7)^$D2087*(AU2069/AT2069)^$E2087*((AU2069+AU2078)/(AT2069+AT2078))^($F2087*(1+$E2087))</f>
        <v/>
      </c>
      <c r="AV2087" s="47">
        <f>AU2087*(1/(1+$G2087))^(1+$E2087)*(1+AV$7)^$D2087*(AV2069/AU2069)^$E2087*((AV2069+AV2078)/(AU2069+AU2078))^($F2087*(1+$E2087))</f>
        <v/>
      </c>
      <c r="AW2087" s="47">
        <f>AV2087*(1/(1+$G2087))^(1+$E2087)*(1+AW$7)^$D2087*(AW2069/AV2069)^$E2087*((AW2069+AW2078)/(AV2069+AV2078))^($F2087*(1+$E2087))</f>
        <v/>
      </c>
      <c r="AX2087" s="47">
        <f>AW2087*(1/(1+$G2087))^(1+$E2087)*(1+AX$7)^$D2087*(AX2069/AW2069)^$E2087*((AX2069+AX2078)/(AW2069+AW2078))^($F2087*(1+$E2087))</f>
        <v/>
      </c>
      <c r="AY2087" s="58">
        <f>FUELUSE(AX2087,AY2069,AX2069,AY2078,AX2078,AY$7,$D2087,$E2087,$F2087,$G2087)</f>
        <v/>
      </c>
    </row>
    <row r="2088" hidden="1" outlineLevel="2">
      <c r="A2088" s="14" t="inlineStr">
        <is>
          <t>ener</t>
        </is>
      </c>
      <c r="B2088" s="14" t="inlineStr">
        <is>
          <t>bio</t>
        </is>
      </c>
      <c r="C2088" s="14" t="inlineStr">
        <is>
          <t>oen</t>
        </is>
      </c>
      <c r="D2088" s="37">
        <f>INDEX(Inputs!$N$5:$N$132,MATCH($B2088&amp;"|"&amp;$C2088,Inputs!$A$5:$A$132,0))</f>
        <v/>
      </c>
      <c r="E2088" s="37">
        <f>INDEX(Inputs!$O$5:$O$132,MATCH($B2088&amp;"|"&amp;$C2088,Inputs!$A$5:$A$132,0))</f>
        <v/>
      </c>
      <c r="F2088" s="37">
        <f>INDEX(Inputs!$P$5:$P$132,MATCH($B2088&amp;"|"&amp;$C2088,Inputs!$A$5:$A$132,0))</f>
        <v/>
      </c>
      <c r="G2088" s="37">
        <f>INDEX(Inputs!$Q$5:$Q$132,MATCH($B2088&amp;"|"&amp;$C2088,Inputs!$A$5:$A$132,0))</f>
        <v/>
      </c>
      <c r="H2088" s="14">
        <f>INDEX(Variables!$B$5:$B$205,MATCH($A2088,Variables!$A$5:$A$205,0))&amp;IF($C2088="",""," | "&amp;INDEX(Mapping!$B$5:$B$26,MATCH($C2088,Mapping!$A$5:$A$26,0))&amp;" | "&amp;INDEX(Mapping!$B$30:$B$46,MATCH($B2088,Mapping!$A$30:$A$46,0)))</f>
        <v/>
      </c>
      <c r="I2088" s="14">
        <f>INDEX(Variables!$C$5:$C$205,MATCH($A2088,Variables!$A$5:$A$205,0))</f>
        <v/>
      </c>
      <c r="J2088" s="14">
        <f>INDEX(Variables!$E$5:$E$205,MATCH($A2088,Variables!$A$5:$A$205,0))</f>
        <v/>
      </c>
      <c r="K2088" s="11">
        <f>LOWER(Settings!$C$4)&amp;".mit."&amp;$A2088&amp;IF($C2088="","","."&amp;$C2088&amp;"."&amp;$B2088)&amp;IF(INDEX(Variables!$D$5:$D$205,MATCH($A2088,Variables!$A$5:$A$205,0))="","","."&amp;INDEX(Variables!$D$5:$D$205,MATCH($A2088,Variables!$A$5:$A$205,0)))&amp;"."&amp;K$5</f>
        <v/>
      </c>
      <c r="L2088" s="46">
        <f>INDEX(Inputs!$U$5:$U$132,MATCH($B2088&amp;"|"&amp;$C2088,Inputs!$A$5:$A$132,0))</f>
        <v/>
      </c>
      <c r="M2088" s="47">
        <f>L2088*(1/(1+$G2088))^(1+$E2088)*(1+M$7)^$D2088*(M2070/L2070)^$E2088*((M2070+M2079)/(L2070+L2079))^($F2088*(1+$E2088))</f>
        <v/>
      </c>
      <c r="N2088" s="47">
        <f>M2088*(1/(1+$G2088))^(1+$E2088)*(1+N$7)^$D2088*(N2070/M2070)^$E2088*((N2070+N2079)/(M2070+M2079))^($F2088*(1+$E2088))</f>
        <v/>
      </c>
      <c r="O2088" s="47">
        <f>N2088*(1/(1+$G2088))^(1+$E2088)*(1+O$7)^$D2088*(O2070/N2070)^$E2088*((O2070+O2079)/(N2070+N2079))^($F2088*(1+$E2088))</f>
        <v/>
      </c>
      <c r="P2088" s="47">
        <f>O2088*(1/(1+$G2088))^(1+$E2088)*(1+P$7)^$D2088*(P2070/O2070)^$E2088*((P2070+P2079)/(O2070+O2079))^($F2088*(1+$E2088))</f>
        <v/>
      </c>
      <c r="Q2088" s="47">
        <f>P2088*(1/(1+$G2088))^(1+$E2088)*(1+Q$7)^$D2088*(Q2070/P2070)^$E2088*((Q2070+Q2079)/(P2070+P2079))^($F2088*(1+$E2088))</f>
        <v/>
      </c>
      <c r="R2088" s="47">
        <f>Q2088*(1/(1+$G2088))^(1+$E2088)*(1+R$7)^$D2088*(R2070/Q2070)^$E2088*((R2070+R2079)/(Q2070+Q2079))^($F2088*(1+$E2088))</f>
        <v/>
      </c>
      <c r="S2088" s="47">
        <f>R2088*(1/(1+$G2088))^(1+$E2088)*(1+S$7)^$D2088*(S2070/R2070)^$E2088*((S2070+S2079)/(R2070+R2079))^($F2088*(1+$E2088))</f>
        <v/>
      </c>
      <c r="T2088" s="47">
        <f>S2088*(1/(1+$G2088))^(1+$E2088)*(1+T$7)^$D2088*(T2070/S2070)^$E2088*((T2070+T2079)/(S2070+S2079))^($F2088*(1+$E2088))</f>
        <v/>
      </c>
      <c r="U2088" s="47">
        <f>T2088*(1/(1+$G2088))^(1+$E2088)*(1+U$7)^$D2088*(U2070/T2070)^$E2088*((U2070+U2079)/(T2070+T2079))^($F2088*(1+$E2088))</f>
        <v/>
      </c>
      <c r="V2088" s="47">
        <f>U2088*(1/(1+$G2088))^(1+$E2088)*(1+V$7)^$D2088*(V2070/U2070)^$E2088*((V2070+V2079)/(U2070+U2079))^($F2088*(1+$E2088))</f>
        <v/>
      </c>
      <c r="W2088" s="47">
        <f>V2088*(1/(1+$G2088))^(1+$E2088)*(1+W$7)^$D2088*(W2070/V2070)^$E2088*((W2070+W2079)/(V2070+V2079))^($F2088*(1+$E2088))</f>
        <v/>
      </c>
      <c r="X2088" s="47">
        <f>W2088*(1/(1+$G2088))^(1+$E2088)*(1+X$7)^$D2088*(X2070/W2070)^$E2088*((X2070+X2079)/(W2070+W2079))^($F2088*(1+$E2088))</f>
        <v/>
      </c>
      <c r="Y2088" s="47">
        <f>X2088*(1/(1+$G2088))^(1+$E2088)*(1+Y$7)^$D2088*(Y2070/X2070)^$E2088*((Y2070+Y2079)/(X2070+X2079))^($F2088*(1+$E2088))</f>
        <v/>
      </c>
      <c r="Z2088" s="47">
        <f>Y2088*(1/(1+$G2088))^(1+$E2088)*(1+Z$7)^$D2088*(Z2070/Y2070)^$E2088*((Z2070+Z2079)/(Y2070+Y2079))^($F2088*(1+$E2088))</f>
        <v/>
      </c>
      <c r="AA2088" s="47">
        <f>Z2088*(1/(1+$G2088))^(1+$E2088)*(1+AA$7)^$D2088*(AA2070/Z2070)^$E2088*((AA2070+AA2079)/(Z2070+Z2079))^($F2088*(1+$E2088))</f>
        <v/>
      </c>
      <c r="AB2088" s="47">
        <f>AA2088*(1/(1+$G2088))^(1+$E2088)*(1+AB$7)^$D2088*(AB2070/AA2070)^$E2088*((AB2070+AB2079)/(AA2070+AA2079))^($F2088*(1+$E2088))</f>
        <v/>
      </c>
      <c r="AC2088" s="47">
        <f>AB2088*(1/(1+$G2088))^(1+$E2088)*(1+AC$7)^$D2088*(AC2070/AB2070)^$E2088*((AC2070+AC2079)/(AB2070+AB2079))^($F2088*(1+$E2088))</f>
        <v/>
      </c>
      <c r="AD2088" s="58">
        <f>FUELUSE(AC2088,AD2070,AC2070,AD2079,AC2079,AD$7,$D2088,$E2088,$F2088,$G2088)</f>
        <v/>
      </c>
      <c r="AF2088" s="11">
        <f>LOWER(Settings!$C$4)&amp;".mit."&amp;$A2088&amp;IF($C2088="","","."&amp;$C2088&amp;"."&amp;$B2088)&amp;IF(INDEX(Variables!$D$5:$D$205,MATCH($A2088,Variables!$A$5:$A$205,0))="","","."&amp;INDEX(Variables!$D$5:$D$205,MATCH($A2088,Variables!$A$5:$A$205,0)))&amp;"."&amp;AF$5</f>
        <v/>
      </c>
      <c r="AG2088" s="46">
        <f>INDEX(Inputs!$U$5:$U$132,MATCH($B2088&amp;"|"&amp;$C2088,Inputs!$A$5:$A$132,0))</f>
        <v/>
      </c>
      <c r="AH2088" s="47">
        <f>AG2088*(1/(1+$G2088))^(1+$E2088)*(1+AH$7)^$D2088*(AH2070/AG2070)^$E2088*((AH2070+AH2079)/(AG2070+AG2079))^($F2088*(1+$E2088))</f>
        <v/>
      </c>
      <c r="AI2088" s="47">
        <f>AH2088*(1/(1+$G2088))^(1+$E2088)*(1+AI$7)^$D2088*(AI2070/AH2070)^$E2088*((AI2070+AI2079)/(AH2070+AH2079))^($F2088*(1+$E2088))</f>
        <v/>
      </c>
      <c r="AJ2088" s="47">
        <f>AI2088*(1/(1+$G2088))^(1+$E2088)*(1+AJ$7)^$D2088*(AJ2070/AI2070)^$E2088*((AJ2070+AJ2079)/(AI2070+AI2079))^($F2088*(1+$E2088))</f>
        <v/>
      </c>
      <c r="AK2088" s="47">
        <f>AJ2088*(1/(1+$G2088))^(1+$E2088)*(1+AK$7)^$D2088*(AK2070/AJ2070)^$E2088*((AK2070+AK2079)/(AJ2070+AJ2079))^($F2088*(1+$E2088))</f>
        <v/>
      </c>
      <c r="AL2088" s="47">
        <f>AK2088*(1/(1+$G2088))^(1+$E2088)*(1+AL$7)^$D2088*(AL2070/AK2070)^$E2088*((AL2070+AL2079)/(AK2070+AK2079))^($F2088*(1+$E2088))</f>
        <v/>
      </c>
      <c r="AM2088" s="47">
        <f>AL2088*(1/(1+$G2088))^(1+$E2088)*(1+AM$7)^$D2088*(AM2070/AL2070)^$E2088*((AM2070+AM2079)/(AL2070+AL2079))^($F2088*(1+$E2088))</f>
        <v/>
      </c>
      <c r="AN2088" s="47">
        <f>AM2088*(1/(1+$G2088))^(1+$E2088)*(1+AN$7)^$D2088*(AN2070/AM2070)^$E2088*((AN2070+AN2079)/(AM2070+AM2079))^($F2088*(1+$E2088))</f>
        <v/>
      </c>
      <c r="AO2088" s="47">
        <f>AN2088*(1/(1+$G2088))^(1+$E2088)*(1+AO$7)^$D2088*(AO2070/AN2070)^$E2088*((AO2070+AO2079)/(AN2070+AN2079))^($F2088*(1+$E2088))</f>
        <v/>
      </c>
      <c r="AP2088" s="47">
        <f>AO2088*(1/(1+$G2088))^(1+$E2088)*(1+AP$7)^$D2088*(AP2070/AO2070)^$E2088*((AP2070+AP2079)/(AO2070+AO2079))^($F2088*(1+$E2088))</f>
        <v/>
      </c>
      <c r="AQ2088" s="47">
        <f>AP2088*(1/(1+$G2088))^(1+$E2088)*(1+AQ$7)^$D2088*(AQ2070/AP2070)^$E2088*((AQ2070+AQ2079)/(AP2070+AP2079))^($F2088*(1+$E2088))</f>
        <v/>
      </c>
      <c r="AR2088" s="47">
        <f>AQ2088*(1/(1+$G2088))^(1+$E2088)*(1+AR$7)^$D2088*(AR2070/AQ2070)^$E2088*((AR2070+AR2079)/(AQ2070+AQ2079))^($F2088*(1+$E2088))</f>
        <v/>
      </c>
      <c r="AS2088" s="47">
        <f>AR2088*(1/(1+$G2088))^(1+$E2088)*(1+AS$7)^$D2088*(AS2070/AR2070)^$E2088*((AS2070+AS2079)/(AR2070+AR2079))^($F2088*(1+$E2088))</f>
        <v/>
      </c>
      <c r="AT2088" s="47">
        <f>AS2088*(1/(1+$G2088))^(1+$E2088)*(1+AT$7)^$D2088*(AT2070/AS2070)^$E2088*((AT2070+AT2079)/(AS2070+AS2079))^($F2088*(1+$E2088))</f>
        <v/>
      </c>
      <c r="AU2088" s="47">
        <f>AT2088*(1/(1+$G2088))^(1+$E2088)*(1+AU$7)^$D2088*(AU2070/AT2070)^$E2088*((AU2070+AU2079)/(AT2070+AT2079))^($F2088*(1+$E2088))</f>
        <v/>
      </c>
      <c r="AV2088" s="47">
        <f>AU2088*(1/(1+$G2088))^(1+$E2088)*(1+AV$7)^$D2088*(AV2070/AU2070)^$E2088*((AV2070+AV2079)/(AU2070+AU2079))^($F2088*(1+$E2088))</f>
        <v/>
      </c>
      <c r="AW2088" s="47">
        <f>AV2088*(1/(1+$G2088))^(1+$E2088)*(1+AW$7)^$D2088*(AW2070/AV2070)^$E2088*((AW2070+AW2079)/(AV2070+AV2079))^($F2088*(1+$E2088))</f>
        <v/>
      </c>
      <c r="AX2088" s="47">
        <f>AW2088*(1/(1+$G2088))^(1+$E2088)*(1+AX$7)^$D2088*(AX2070/AW2070)^$E2088*((AX2070+AX2079)/(AW2070+AW2079))^($F2088*(1+$E2088))</f>
        <v/>
      </c>
      <c r="AY2088" s="58">
        <f>FUELUSE(AX2088,AY2070,AX2070,AY2079,AX2079,AY$7,$D2088,$E2088,$F2088,$G2088)</f>
        <v/>
      </c>
    </row>
    <row r="2089" hidden="1" outlineLevel="2"/>
    <row r="2090" hidden="1" outlineLevel="2">
      <c r="A2090" s="14" t="inlineStr">
        <is>
          <t>co2</t>
        </is>
      </c>
      <c r="B2090" s="14" t="inlineStr">
        <is>
          <t>coa</t>
        </is>
      </c>
      <c r="C2090" s="14" t="inlineStr">
        <is>
          <t>oen</t>
        </is>
      </c>
      <c r="D2090" s="37">
        <f>INDEX(Inputs!$T$5:$T$132,MATCH($B2090&amp;"|"&amp;$C2090,Inputs!$A$5:$A$132,0))</f>
        <v/>
      </c>
      <c r="E2090" s="36" t="n"/>
      <c r="F2090" s="36" t="n"/>
      <c r="G2090" s="36" t="n"/>
      <c r="H2090" s="14">
        <f>INDEX(Variables!$B$5:$B$205,MATCH($A2090,Variables!$A$5:$A$205,0))&amp;IF($C2090="",""," | "&amp;INDEX(Mapping!$B$5:$B$26,MATCH($C2090,Mapping!$A$5:$A$26,0))&amp;" | "&amp;INDEX(Mapping!$B$30:$B$46,MATCH($B2090,Mapping!$A$30:$A$46,0)))</f>
        <v/>
      </c>
      <c r="I2090" s="14">
        <f>INDEX(Variables!$C$5:$C$205,MATCH($A2090,Variables!$A$5:$A$205,0))</f>
        <v/>
      </c>
      <c r="J2090" s="14">
        <f>INDEX(Variables!$E$5:$E$205,MATCH($A2090,Variables!$A$5:$A$205,0))</f>
        <v/>
      </c>
      <c r="K2090" s="11">
        <f>LOWER(Settings!$C$4)&amp;".mit."&amp;$A2090&amp;IF($C2090="","","."&amp;$C2090&amp;"."&amp;$B2090)&amp;IF(INDEX(Variables!$D$5:$D$205,MATCH($A2090,Variables!$A$5:$A$205,0))="","","."&amp;INDEX(Variables!$D$5:$D$205,MATCH($A2090,Variables!$A$5:$A$205,0)))&amp;"."&amp;K$5</f>
        <v/>
      </c>
      <c r="L2090" s="15">
        <f>L2081*Settings!$C$13*$D2090</f>
        <v/>
      </c>
      <c r="M2090" s="16">
        <f>M2081*Settings!$C$13*$D2090</f>
        <v/>
      </c>
      <c r="N2090" s="16">
        <f>N2081*Settings!$C$13*$D2090</f>
        <v/>
      </c>
      <c r="O2090" s="16">
        <f>O2081*Settings!$C$13*$D2090</f>
        <v/>
      </c>
      <c r="P2090" s="16">
        <f>P2081*Settings!$C$13*$D2090</f>
        <v/>
      </c>
      <c r="Q2090" s="16">
        <f>Q2081*Settings!$C$13*$D2090</f>
        <v/>
      </c>
      <c r="R2090" s="16">
        <f>R2081*Settings!$C$13*$D2090</f>
        <v/>
      </c>
      <c r="S2090" s="16">
        <f>S2081*Settings!$C$13*$D2090</f>
        <v/>
      </c>
      <c r="T2090" s="16">
        <f>T2081*Settings!$C$13*$D2090</f>
        <v/>
      </c>
      <c r="U2090" s="16">
        <f>U2081*Settings!$C$13*$D2090</f>
        <v/>
      </c>
      <c r="V2090" s="16">
        <f>V2081*Settings!$C$13*$D2090</f>
        <v/>
      </c>
      <c r="W2090" s="16">
        <f>W2081*Settings!$C$13*$D2090</f>
        <v/>
      </c>
      <c r="X2090" s="16">
        <f>X2081*Settings!$C$13*$D2090</f>
        <v/>
      </c>
      <c r="Y2090" s="16">
        <f>Y2081*Settings!$C$13*$D2090</f>
        <v/>
      </c>
      <c r="Z2090" s="16">
        <f>Z2081*Settings!$C$13*$D2090</f>
        <v/>
      </c>
      <c r="AA2090" s="16">
        <f>AA2081*Settings!$C$13*$D2090</f>
        <v/>
      </c>
      <c r="AB2090" s="16">
        <f>AB2081*Settings!$C$13*$D2090</f>
        <v/>
      </c>
      <c r="AC2090" s="16">
        <f>AC2081*Settings!$C$13*$D2090</f>
        <v/>
      </c>
      <c r="AD2090" s="51">
        <f>EMISSIONS(AD2081,Settings!$C$13,$D2090)</f>
        <v/>
      </c>
      <c r="AF2090" s="11">
        <f>LOWER(Settings!$C$4)&amp;".mit."&amp;$A2090&amp;IF($C2090="","","."&amp;$C2090&amp;"."&amp;$B2090)&amp;IF(INDEX(Variables!$D$5:$D$205,MATCH($A2090,Variables!$A$5:$A$205,0))="","","."&amp;INDEX(Variables!$D$5:$D$205,MATCH($A2090,Variables!$A$5:$A$205,0)))&amp;"."&amp;AF$5</f>
        <v/>
      </c>
      <c r="AG2090" s="15">
        <f>AG2081*Settings!$C$13*$D2090</f>
        <v/>
      </c>
      <c r="AH2090" s="16">
        <f>AH2081*Settings!$C$13*$D2090</f>
        <v/>
      </c>
      <c r="AI2090" s="16">
        <f>AI2081*Settings!$C$13*$D2090</f>
        <v/>
      </c>
      <c r="AJ2090" s="16">
        <f>AJ2081*Settings!$C$13*$D2090</f>
        <v/>
      </c>
      <c r="AK2090" s="16">
        <f>AK2081*Settings!$C$13*$D2090</f>
        <v/>
      </c>
      <c r="AL2090" s="16">
        <f>AL2081*Settings!$C$13*$D2090</f>
        <v/>
      </c>
      <c r="AM2090" s="16">
        <f>AM2081*Settings!$C$13*$D2090</f>
        <v/>
      </c>
      <c r="AN2090" s="16">
        <f>AN2081*Settings!$C$13*$D2090</f>
        <v/>
      </c>
      <c r="AO2090" s="16">
        <f>AO2081*Settings!$C$13*$D2090</f>
        <v/>
      </c>
      <c r="AP2090" s="16">
        <f>AP2081*Settings!$C$13*$D2090</f>
        <v/>
      </c>
      <c r="AQ2090" s="16">
        <f>AQ2081*Settings!$C$13*$D2090</f>
        <v/>
      </c>
      <c r="AR2090" s="16">
        <f>AR2081*Settings!$C$13*$D2090</f>
        <v/>
      </c>
      <c r="AS2090" s="16">
        <f>AS2081*Settings!$C$13*$D2090</f>
        <v/>
      </c>
      <c r="AT2090" s="16">
        <f>AT2081*Settings!$C$13*$D2090</f>
        <v/>
      </c>
      <c r="AU2090" s="16">
        <f>AU2081*Settings!$C$13*$D2090</f>
        <v/>
      </c>
      <c r="AV2090" s="16">
        <f>AV2081*Settings!$C$13*$D2090</f>
        <v/>
      </c>
      <c r="AW2090" s="16">
        <f>AW2081*Settings!$C$13*$D2090</f>
        <v/>
      </c>
      <c r="AX2090" s="16">
        <f>AX2081*Settings!$C$13*$D2090</f>
        <v/>
      </c>
      <c r="AY2090" s="51">
        <f>EMISSIONS(AY2081,Settings!$C$13,$D2090)</f>
        <v/>
      </c>
    </row>
    <row r="2091" hidden="1" outlineLevel="2">
      <c r="A2091" s="14" t="inlineStr">
        <is>
          <t>co2</t>
        </is>
      </c>
      <c r="B2091" s="14" t="inlineStr">
        <is>
          <t>nga</t>
        </is>
      </c>
      <c r="C2091" s="14" t="inlineStr">
        <is>
          <t>oen</t>
        </is>
      </c>
      <c r="D2091" s="37">
        <f>INDEX(Inputs!$T$5:$T$132,MATCH($B2091&amp;"|"&amp;$C2091,Inputs!$A$5:$A$132,0))</f>
        <v/>
      </c>
      <c r="E2091" s="36" t="n"/>
      <c r="F2091" s="36" t="n"/>
      <c r="G2091" s="36" t="n"/>
      <c r="H2091" s="14">
        <f>INDEX(Variables!$B$5:$B$205,MATCH($A2091,Variables!$A$5:$A$205,0))&amp;IF($C2091="",""," | "&amp;INDEX(Mapping!$B$5:$B$26,MATCH($C2091,Mapping!$A$5:$A$26,0))&amp;" | "&amp;INDEX(Mapping!$B$30:$B$46,MATCH($B2091,Mapping!$A$30:$A$46,0)))</f>
        <v/>
      </c>
      <c r="I2091" s="14">
        <f>INDEX(Variables!$C$5:$C$205,MATCH($A2091,Variables!$A$5:$A$205,0))</f>
        <v/>
      </c>
      <c r="J2091" s="14">
        <f>INDEX(Variables!$E$5:$E$205,MATCH($A2091,Variables!$A$5:$A$205,0))</f>
        <v/>
      </c>
      <c r="K2091" s="11">
        <f>LOWER(Settings!$C$4)&amp;".mit."&amp;$A2091&amp;IF($C2091="","","."&amp;$C2091&amp;"."&amp;$B2091)&amp;IF(INDEX(Variables!$D$5:$D$205,MATCH($A2091,Variables!$A$5:$A$205,0))="","","."&amp;INDEX(Variables!$D$5:$D$205,MATCH($A2091,Variables!$A$5:$A$205,0)))&amp;"."&amp;K$5</f>
        <v/>
      </c>
      <c r="L2091" s="15">
        <f>L2082*Settings!$C$13*$D2091</f>
        <v/>
      </c>
      <c r="M2091" s="16">
        <f>M2082*Settings!$C$13*$D2091</f>
        <v/>
      </c>
      <c r="N2091" s="16">
        <f>N2082*Settings!$C$13*$D2091</f>
        <v/>
      </c>
      <c r="O2091" s="16">
        <f>O2082*Settings!$C$13*$D2091</f>
        <v/>
      </c>
      <c r="P2091" s="16">
        <f>P2082*Settings!$C$13*$D2091</f>
        <v/>
      </c>
      <c r="Q2091" s="16">
        <f>Q2082*Settings!$C$13*$D2091</f>
        <v/>
      </c>
      <c r="R2091" s="16">
        <f>R2082*Settings!$C$13*$D2091</f>
        <v/>
      </c>
      <c r="S2091" s="16">
        <f>S2082*Settings!$C$13*$D2091</f>
        <v/>
      </c>
      <c r="T2091" s="16">
        <f>T2082*Settings!$C$13*$D2091</f>
        <v/>
      </c>
      <c r="U2091" s="16">
        <f>U2082*Settings!$C$13*$D2091</f>
        <v/>
      </c>
      <c r="V2091" s="16">
        <f>V2082*Settings!$C$13*$D2091</f>
        <v/>
      </c>
      <c r="W2091" s="16">
        <f>W2082*Settings!$C$13*$D2091</f>
        <v/>
      </c>
      <c r="X2091" s="16">
        <f>X2082*Settings!$C$13*$D2091</f>
        <v/>
      </c>
      <c r="Y2091" s="16">
        <f>Y2082*Settings!$C$13*$D2091</f>
        <v/>
      </c>
      <c r="Z2091" s="16">
        <f>Z2082*Settings!$C$13*$D2091</f>
        <v/>
      </c>
      <c r="AA2091" s="16">
        <f>AA2082*Settings!$C$13*$D2091</f>
        <v/>
      </c>
      <c r="AB2091" s="16">
        <f>AB2082*Settings!$C$13*$D2091</f>
        <v/>
      </c>
      <c r="AC2091" s="16">
        <f>AC2082*Settings!$C$13*$D2091</f>
        <v/>
      </c>
      <c r="AD2091" s="51">
        <f>EMISSIONS(AD2082,Settings!$C$13,$D2091)</f>
        <v/>
      </c>
      <c r="AF2091" s="11">
        <f>LOWER(Settings!$C$4)&amp;".mit."&amp;$A2091&amp;IF($C2091="","","."&amp;$C2091&amp;"."&amp;$B2091)&amp;IF(INDEX(Variables!$D$5:$D$205,MATCH($A2091,Variables!$A$5:$A$205,0))="","","."&amp;INDEX(Variables!$D$5:$D$205,MATCH($A2091,Variables!$A$5:$A$205,0)))&amp;"."&amp;AF$5</f>
        <v/>
      </c>
      <c r="AG2091" s="15">
        <f>AG2082*Settings!$C$13*$D2091</f>
        <v/>
      </c>
      <c r="AH2091" s="16">
        <f>AH2082*Settings!$C$13*$D2091</f>
        <v/>
      </c>
      <c r="AI2091" s="16">
        <f>AI2082*Settings!$C$13*$D2091</f>
        <v/>
      </c>
      <c r="AJ2091" s="16">
        <f>AJ2082*Settings!$C$13*$D2091</f>
        <v/>
      </c>
      <c r="AK2091" s="16">
        <f>AK2082*Settings!$C$13*$D2091</f>
        <v/>
      </c>
      <c r="AL2091" s="16">
        <f>AL2082*Settings!$C$13*$D2091</f>
        <v/>
      </c>
      <c r="AM2091" s="16">
        <f>AM2082*Settings!$C$13*$D2091</f>
        <v/>
      </c>
      <c r="AN2091" s="16">
        <f>AN2082*Settings!$C$13*$D2091</f>
        <v/>
      </c>
      <c r="AO2091" s="16">
        <f>AO2082*Settings!$C$13*$D2091</f>
        <v/>
      </c>
      <c r="AP2091" s="16">
        <f>AP2082*Settings!$C$13*$D2091</f>
        <v/>
      </c>
      <c r="AQ2091" s="16">
        <f>AQ2082*Settings!$C$13*$D2091</f>
        <v/>
      </c>
      <c r="AR2091" s="16">
        <f>AR2082*Settings!$C$13*$D2091</f>
        <v/>
      </c>
      <c r="AS2091" s="16">
        <f>AS2082*Settings!$C$13*$D2091</f>
        <v/>
      </c>
      <c r="AT2091" s="16">
        <f>AT2082*Settings!$C$13*$D2091</f>
        <v/>
      </c>
      <c r="AU2091" s="16">
        <f>AU2082*Settings!$C$13*$D2091</f>
        <v/>
      </c>
      <c r="AV2091" s="16">
        <f>AV2082*Settings!$C$13*$D2091</f>
        <v/>
      </c>
      <c r="AW2091" s="16">
        <f>AW2082*Settings!$C$13*$D2091</f>
        <v/>
      </c>
      <c r="AX2091" s="16">
        <f>AX2082*Settings!$C$13*$D2091</f>
        <v/>
      </c>
      <c r="AY2091" s="51">
        <f>EMISSIONS(AY2082,Settings!$C$13,$D2091)</f>
        <v/>
      </c>
    </row>
    <row r="2092" hidden="1" outlineLevel="2">
      <c r="A2092" s="14" t="inlineStr">
        <is>
          <t>co2</t>
        </is>
      </c>
      <c r="B2092" s="14" t="inlineStr">
        <is>
          <t>gso</t>
        </is>
      </c>
      <c r="C2092" s="14" t="inlineStr">
        <is>
          <t>oen</t>
        </is>
      </c>
      <c r="D2092" s="37">
        <f>INDEX(Inputs!$T$5:$T$132,MATCH($B2092&amp;"|"&amp;$C2092,Inputs!$A$5:$A$132,0))</f>
        <v/>
      </c>
      <c r="E2092" s="36" t="n"/>
      <c r="F2092" s="36" t="n"/>
      <c r="G2092" s="36" t="n"/>
      <c r="H2092" s="14">
        <f>INDEX(Variables!$B$5:$B$205,MATCH($A2092,Variables!$A$5:$A$205,0))&amp;IF($C2092="",""," | "&amp;INDEX(Mapping!$B$5:$B$26,MATCH($C2092,Mapping!$A$5:$A$26,0))&amp;" | "&amp;INDEX(Mapping!$B$30:$B$46,MATCH($B2092,Mapping!$A$30:$A$46,0)))</f>
        <v/>
      </c>
      <c r="I2092" s="14">
        <f>INDEX(Variables!$C$5:$C$205,MATCH($A2092,Variables!$A$5:$A$205,0))</f>
        <v/>
      </c>
      <c r="J2092" s="14">
        <f>INDEX(Variables!$E$5:$E$205,MATCH($A2092,Variables!$A$5:$A$205,0))</f>
        <v/>
      </c>
      <c r="K2092" s="11">
        <f>LOWER(Settings!$C$4)&amp;".mit."&amp;$A2092&amp;IF($C2092="","","."&amp;$C2092&amp;"."&amp;$B2092)&amp;IF(INDEX(Variables!$D$5:$D$205,MATCH($A2092,Variables!$A$5:$A$205,0))="","","."&amp;INDEX(Variables!$D$5:$D$205,MATCH($A2092,Variables!$A$5:$A$205,0)))&amp;"."&amp;K$5</f>
        <v/>
      </c>
      <c r="L2092" s="15">
        <f>L2083*Settings!$C$13*$D2092</f>
        <v/>
      </c>
      <c r="M2092" s="16">
        <f>M2083*Settings!$C$13*$D2092</f>
        <v/>
      </c>
      <c r="N2092" s="16">
        <f>N2083*Settings!$C$13*$D2092</f>
        <v/>
      </c>
      <c r="O2092" s="16">
        <f>O2083*Settings!$C$13*$D2092</f>
        <v/>
      </c>
      <c r="P2092" s="16">
        <f>P2083*Settings!$C$13*$D2092</f>
        <v/>
      </c>
      <c r="Q2092" s="16">
        <f>Q2083*Settings!$C$13*$D2092</f>
        <v/>
      </c>
      <c r="R2092" s="16">
        <f>R2083*Settings!$C$13*$D2092</f>
        <v/>
      </c>
      <c r="S2092" s="16">
        <f>S2083*Settings!$C$13*$D2092</f>
        <v/>
      </c>
      <c r="T2092" s="16">
        <f>T2083*Settings!$C$13*$D2092</f>
        <v/>
      </c>
      <c r="U2092" s="16">
        <f>U2083*Settings!$C$13*$D2092</f>
        <v/>
      </c>
      <c r="V2092" s="16">
        <f>V2083*Settings!$C$13*$D2092</f>
        <v/>
      </c>
      <c r="W2092" s="16">
        <f>W2083*Settings!$C$13*$D2092</f>
        <v/>
      </c>
      <c r="X2092" s="16">
        <f>X2083*Settings!$C$13*$D2092</f>
        <v/>
      </c>
      <c r="Y2092" s="16">
        <f>Y2083*Settings!$C$13*$D2092</f>
        <v/>
      </c>
      <c r="Z2092" s="16">
        <f>Z2083*Settings!$C$13*$D2092</f>
        <v/>
      </c>
      <c r="AA2092" s="16">
        <f>AA2083*Settings!$C$13*$D2092</f>
        <v/>
      </c>
      <c r="AB2092" s="16">
        <f>AB2083*Settings!$C$13*$D2092</f>
        <v/>
      </c>
      <c r="AC2092" s="16">
        <f>AC2083*Settings!$C$13*$D2092</f>
        <v/>
      </c>
      <c r="AD2092" s="51">
        <f>EMISSIONS(AD2083,Settings!$C$13,$D2092)</f>
        <v/>
      </c>
      <c r="AF2092" s="11">
        <f>LOWER(Settings!$C$4)&amp;".mit."&amp;$A2092&amp;IF($C2092="","","."&amp;$C2092&amp;"."&amp;$B2092)&amp;IF(INDEX(Variables!$D$5:$D$205,MATCH($A2092,Variables!$A$5:$A$205,0))="","","."&amp;INDEX(Variables!$D$5:$D$205,MATCH($A2092,Variables!$A$5:$A$205,0)))&amp;"."&amp;AF$5</f>
        <v/>
      </c>
      <c r="AG2092" s="15">
        <f>AG2083*Settings!$C$13*$D2092</f>
        <v/>
      </c>
      <c r="AH2092" s="16">
        <f>AH2083*Settings!$C$13*$D2092</f>
        <v/>
      </c>
      <c r="AI2092" s="16">
        <f>AI2083*Settings!$C$13*$D2092</f>
        <v/>
      </c>
      <c r="AJ2092" s="16">
        <f>AJ2083*Settings!$C$13*$D2092</f>
        <v/>
      </c>
      <c r="AK2092" s="16">
        <f>AK2083*Settings!$C$13*$D2092</f>
        <v/>
      </c>
      <c r="AL2092" s="16">
        <f>AL2083*Settings!$C$13*$D2092</f>
        <v/>
      </c>
      <c r="AM2092" s="16">
        <f>AM2083*Settings!$C$13*$D2092</f>
        <v/>
      </c>
      <c r="AN2092" s="16">
        <f>AN2083*Settings!$C$13*$D2092</f>
        <v/>
      </c>
      <c r="AO2092" s="16">
        <f>AO2083*Settings!$C$13*$D2092</f>
        <v/>
      </c>
      <c r="AP2092" s="16">
        <f>AP2083*Settings!$C$13*$D2092</f>
        <v/>
      </c>
      <c r="AQ2092" s="16">
        <f>AQ2083*Settings!$C$13*$D2092</f>
        <v/>
      </c>
      <c r="AR2092" s="16">
        <f>AR2083*Settings!$C$13*$D2092</f>
        <v/>
      </c>
      <c r="AS2092" s="16">
        <f>AS2083*Settings!$C$13*$D2092</f>
        <v/>
      </c>
      <c r="AT2092" s="16">
        <f>AT2083*Settings!$C$13*$D2092</f>
        <v/>
      </c>
      <c r="AU2092" s="16">
        <f>AU2083*Settings!$C$13*$D2092</f>
        <v/>
      </c>
      <c r="AV2092" s="16">
        <f>AV2083*Settings!$C$13*$D2092</f>
        <v/>
      </c>
      <c r="AW2092" s="16">
        <f>AW2083*Settings!$C$13*$D2092</f>
        <v/>
      </c>
      <c r="AX2092" s="16">
        <f>AX2083*Settings!$C$13*$D2092</f>
        <v/>
      </c>
      <c r="AY2092" s="51">
        <f>EMISSIONS(AY2083,Settings!$C$13,$D2092)</f>
        <v/>
      </c>
    </row>
    <row r="2093" hidden="1" outlineLevel="2">
      <c r="A2093" s="14" t="inlineStr">
        <is>
          <t>co2</t>
        </is>
      </c>
      <c r="B2093" s="14" t="inlineStr">
        <is>
          <t>die</t>
        </is>
      </c>
      <c r="C2093" s="14" t="inlineStr">
        <is>
          <t>oen</t>
        </is>
      </c>
      <c r="D2093" s="37">
        <f>INDEX(Inputs!$T$5:$T$132,MATCH($B2093&amp;"|"&amp;$C2093,Inputs!$A$5:$A$132,0))</f>
        <v/>
      </c>
      <c r="E2093" s="36" t="n"/>
      <c r="F2093" s="36" t="n"/>
      <c r="G2093" s="36" t="n"/>
      <c r="H2093" s="14">
        <f>INDEX(Variables!$B$5:$B$205,MATCH($A2093,Variables!$A$5:$A$205,0))&amp;IF($C2093="",""," | "&amp;INDEX(Mapping!$B$5:$B$26,MATCH($C2093,Mapping!$A$5:$A$26,0))&amp;" | "&amp;INDEX(Mapping!$B$30:$B$46,MATCH($B2093,Mapping!$A$30:$A$46,0)))</f>
        <v/>
      </c>
      <c r="I2093" s="14">
        <f>INDEX(Variables!$C$5:$C$205,MATCH($A2093,Variables!$A$5:$A$205,0))</f>
        <v/>
      </c>
      <c r="J2093" s="14">
        <f>INDEX(Variables!$E$5:$E$205,MATCH($A2093,Variables!$A$5:$A$205,0))</f>
        <v/>
      </c>
      <c r="K2093" s="11">
        <f>LOWER(Settings!$C$4)&amp;".mit."&amp;$A2093&amp;IF($C2093="","","."&amp;$C2093&amp;"."&amp;$B2093)&amp;IF(INDEX(Variables!$D$5:$D$205,MATCH($A2093,Variables!$A$5:$A$205,0))="","","."&amp;INDEX(Variables!$D$5:$D$205,MATCH($A2093,Variables!$A$5:$A$205,0)))&amp;"."&amp;K$5</f>
        <v/>
      </c>
      <c r="L2093" s="15">
        <f>L2084*Settings!$C$13*$D2093</f>
        <v/>
      </c>
      <c r="M2093" s="16">
        <f>M2084*Settings!$C$13*$D2093</f>
        <v/>
      </c>
      <c r="N2093" s="16">
        <f>N2084*Settings!$C$13*$D2093</f>
        <v/>
      </c>
      <c r="O2093" s="16">
        <f>O2084*Settings!$C$13*$D2093</f>
        <v/>
      </c>
      <c r="P2093" s="16">
        <f>P2084*Settings!$C$13*$D2093</f>
        <v/>
      </c>
      <c r="Q2093" s="16">
        <f>Q2084*Settings!$C$13*$D2093</f>
        <v/>
      </c>
      <c r="R2093" s="16">
        <f>R2084*Settings!$C$13*$D2093</f>
        <v/>
      </c>
      <c r="S2093" s="16">
        <f>S2084*Settings!$C$13*$D2093</f>
        <v/>
      </c>
      <c r="T2093" s="16">
        <f>T2084*Settings!$C$13*$D2093</f>
        <v/>
      </c>
      <c r="U2093" s="16">
        <f>U2084*Settings!$C$13*$D2093</f>
        <v/>
      </c>
      <c r="V2093" s="16">
        <f>V2084*Settings!$C$13*$D2093</f>
        <v/>
      </c>
      <c r="W2093" s="16">
        <f>W2084*Settings!$C$13*$D2093</f>
        <v/>
      </c>
      <c r="X2093" s="16">
        <f>X2084*Settings!$C$13*$D2093</f>
        <v/>
      </c>
      <c r="Y2093" s="16">
        <f>Y2084*Settings!$C$13*$D2093</f>
        <v/>
      </c>
      <c r="Z2093" s="16">
        <f>Z2084*Settings!$C$13*$D2093</f>
        <v/>
      </c>
      <c r="AA2093" s="16">
        <f>AA2084*Settings!$C$13*$D2093</f>
        <v/>
      </c>
      <c r="AB2093" s="16">
        <f>AB2084*Settings!$C$13*$D2093</f>
        <v/>
      </c>
      <c r="AC2093" s="16">
        <f>AC2084*Settings!$C$13*$D2093</f>
        <v/>
      </c>
      <c r="AD2093" s="51">
        <f>EMISSIONS(AD2084,Settings!$C$13,$D2093)</f>
        <v/>
      </c>
      <c r="AF2093" s="11">
        <f>LOWER(Settings!$C$4)&amp;".mit."&amp;$A2093&amp;IF($C2093="","","."&amp;$C2093&amp;"."&amp;$B2093)&amp;IF(INDEX(Variables!$D$5:$D$205,MATCH($A2093,Variables!$A$5:$A$205,0))="","","."&amp;INDEX(Variables!$D$5:$D$205,MATCH($A2093,Variables!$A$5:$A$205,0)))&amp;"."&amp;AF$5</f>
        <v/>
      </c>
      <c r="AG2093" s="15">
        <f>AG2084*Settings!$C$13*$D2093</f>
        <v/>
      </c>
      <c r="AH2093" s="16">
        <f>AH2084*Settings!$C$13*$D2093</f>
        <v/>
      </c>
      <c r="AI2093" s="16">
        <f>AI2084*Settings!$C$13*$D2093</f>
        <v/>
      </c>
      <c r="AJ2093" s="16">
        <f>AJ2084*Settings!$C$13*$D2093</f>
        <v/>
      </c>
      <c r="AK2093" s="16">
        <f>AK2084*Settings!$C$13*$D2093</f>
        <v/>
      </c>
      <c r="AL2093" s="16">
        <f>AL2084*Settings!$C$13*$D2093</f>
        <v/>
      </c>
      <c r="AM2093" s="16">
        <f>AM2084*Settings!$C$13*$D2093</f>
        <v/>
      </c>
      <c r="AN2093" s="16">
        <f>AN2084*Settings!$C$13*$D2093</f>
        <v/>
      </c>
      <c r="AO2093" s="16">
        <f>AO2084*Settings!$C$13*$D2093</f>
        <v/>
      </c>
      <c r="AP2093" s="16">
        <f>AP2084*Settings!$C$13*$D2093</f>
        <v/>
      </c>
      <c r="AQ2093" s="16">
        <f>AQ2084*Settings!$C$13*$D2093</f>
        <v/>
      </c>
      <c r="AR2093" s="16">
        <f>AR2084*Settings!$C$13*$D2093</f>
        <v/>
      </c>
      <c r="AS2093" s="16">
        <f>AS2084*Settings!$C$13*$D2093</f>
        <v/>
      </c>
      <c r="AT2093" s="16">
        <f>AT2084*Settings!$C$13*$D2093</f>
        <v/>
      </c>
      <c r="AU2093" s="16">
        <f>AU2084*Settings!$C$13*$D2093</f>
        <v/>
      </c>
      <c r="AV2093" s="16">
        <f>AV2084*Settings!$C$13*$D2093</f>
        <v/>
      </c>
      <c r="AW2093" s="16">
        <f>AW2084*Settings!$C$13*$D2093</f>
        <v/>
      </c>
      <c r="AX2093" s="16">
        <f>AX2084*Settings!$C$13*$D2093</f>
        <v/>
      </c>
      <c r="AY2093" s="51">
        <f>EMISSIONS(AY2084,Settings!$C$13,$D2093)</f>
        <v/>
      </c>
    </row>
    <row r="2094" hidden="1" outlineLevel="2">
      <c r="A2094" s="14" t="inlineStr">
        <is>
          <t>co2</t>
        </is>
      </c>
      <c r="B2094" s="14" t="inlineStr">
        <is>
          <t>lpg</t>
        </is>
      </c>
      <c r="C2094" s="14" t="inlineStr">
        <is>
          <t>oen</t>
        </is>
      </c>
      <c r="D2094" s="37">
        <f>INDEX(Inputs!$T$5:$T$132,MATCH($B2094&amp;"|"&amp;$C2094,Inputs!$A$5:$A$132,0))</f>
        <v/>
      </c>
      <c r="E2094" s="36" t="n"/>
      <c r="F2094" s="36" t="n"/>
      <c r="G2094" s="36" t="n"/>
      <c r="H2094" s="14">
        <f>INDEX(Variables!$B$5:$B$205,MATCH($A2094,Variables!$A$5:$A$205,0))&amp;IF($C2094="",""," | "&amp;INDEX(Mapping!$B$5:$B$26,MATCH($C2094,Mapping!$A$5:$A$26,0))&amp;" | "&amp;INDEX(Mapping!$B$30:$B$46,MATCH($B2094,Mapping!$A$30:$A$46,0)))</f>
        <v/>
      </c>
      <c r="I2094" s="14">
        <f>INDEX(Variables!$C$5:$C$205,MATCH($A2094,Variables!$A$5:$A$205,0))</f>
        <v/>
      </c>
      <c r="J2094" s="14">
        <f>INDEX(Variables!$E$5:$E$205,MATCH($A2094,Variables!$A$5:$A$205,0))</f>
        <v/>
      </c>
      <c r="K2094" s="11">
        <f>LOWER(Settings!$C$4)&amp;".mit."&amp;$A2094&amp;IF($C2094="","","."&amp;$C2094&amp;"."&amp;$B2094)&amp;IF(INDEX(Variables!$D$5:$D$205,MATCH($A2094,Variables!$A$5:$A$205,0))="","","."&amp;INDEX(Variables!$D$5:$D$205,MATCH($A2094,Variables!$A$5:$A$205,0)))&amp;"."&amp;K$5</f>
        <v/>
      </c>
      <c r="L2094" s="15">
        <f>L2085*Settings!$C$13*$D2094</f>
        <v/>
      </c>
      <c r="M2094" s="16">
        <f>M2085*Settings!$C$13*$D2094</f>
        <v/>
      </c>
      <c r="N2094" s="16">
        <f>N2085*Settings!$C$13*$D2094</f>
        <v/>
      </c>
      <c r="O2094" s="16">
        <f>O2085*Settings!$C$13*$D2094</f>
        <v/>
      </c>
      <c r="P2094" s="16">
        <f>P2085*Settings!$C$13*$D2094</f>
        <v/>
      </c>
      <c r="Q2094" s="16">
        <f>Q2085*Settings!$C$13*$D2094</f>
        <v/>
      </c>
      <c r="R2094" s="16">
        <f>R2085*Settings!$C$13*$D2094</f>
        <v/>
      </c>
      <c r="S2094" s="16">
        <f>S2085*Settings!$C$13*$D2094</f>
        <v/>
      </c>
      <c r="T2094" s="16">
        <f>T2085*Settings!$C$13*$D2094</f>
        <v/>
      </c>
      <c r="U2094" s="16">
        <f>U2085*Settings!$C$13*$D2094</f>
        <v/>
      </c>
      <c r="V2094" s="16">
        <f>V2085*Settings!$C$13*$D2094</f>
        <v/>
      </c>
      <c r="W2094" s="16">
        <f>W2085*Settings!$C$13*$D2094</f>
        <v/>
      </c>
      <c r="X2094" s="16">
        <f>X2085*Settings!$C$13*$D2094</f>
        <v/>
      </c>
      <c r="Y2094" s="16">
        <f>Y2085*Settings!$C$13*$D2094</f>
        <v/>
      </c>
      <c r="Z2094" s="16">
        <f>Z2085*Settings!$C$13*$D2094</f>
        <v/>
      </c>
      <c r="AA2094" s="16">
        <f>AA2085*Settings!$C$13*$D2094</f>
        <v/>
      </c>
      <c r="AB2094" s="16">
        <f>AB2085*Settings!$C$13*$D2094</f>
        <v/>
      </c>
      <c r="AC2094" s="16">
        <f>AC2085*Settings!$C$13*$D2094</f>
        <v/>
      </c>
      <c r="AD2094" s="51">
        <f>EMISSIONS(AD2085,Settings!$C$13,$D2094)</f>
        <v/>
      </c>
      <c r="AF2094" s="11">
        <f>LOWER(Settings!$C$4)&amp;".mit."&amp;$A2094&amp;IF($C2094="","","."&amp;$C2094&amp;"."&amp;$B2094)&amp;IF(INDEX(Variables!$D$5:$D$205,MATCH($A2094,Variables!$A$5:$A$205,0))="","","."&amp;INDEX(Variables!$D$5:$D$205,MATCH($A2094,Variables!$A$5:$A$205,0)))&amp;"."&amp;AF$5</f>
        <v/>
      </c>
      <c r="AG2094" s="15">
        <f>AG2085*Settings!$C$13*$D2094</f>
        <v/>
      </c>
      <c r="AH2094" s="16">
        <f>AH2085*Settings!$C$13*$D2094</f>
        <v/>
      </c>
      <c r="AI2094" s="16">
        <f>AI2085*Settings!$C$13*$D2094</f>
        <v/>
      </c>
      <c r="AJ2094" s="16">
        <f>AJ2085*Settings!$C$13*$D2094</f>
        <v/>
      </c>
      <c r="AK2094" s="16">
        <f>AK2085*Settings!$C$13*$D2094</f>
        <v/>
      </c>
      <c r="AL2094" s="16">
        <f>AL2085*Settings!$C$13*$D2094</f>
        <v/>
      </c>
      <c r="AM2094" s="16">
        <f>AM2085*Settings!$C$13*$D2094</f>
        <v/>
      </c>
      <c r="AN2094" s="16">
        <f>AN2085*Settings!$C$13*$D2094</f>
        <v/>
      </c>
      <c r="AO2094" s="16">
        <f>AO2085*Settings!$C$13*$D2094</f>
        <v/>
      </c>
      <c r="AP2094" s="16">
        <f>AP2085*Settings!$C$13*$D2094</f>
        <v/>
      </c>
      <c r="AQ2094" s="16">
        <f>AQ2085*Settings!$C$13*$D2094</f>
        <v/>
      </c>
      <c r="AR2094" s="16">
        <f>AR2085*Settings!$C$13*$D2094</f>
        <v/>
      </c>
      <c r="AS2094" s="16">
        <f>AS2085*Settings!$C$13*$D2094</f>
        <v/>
      </c>
      <c r="AT2094" s="16">
        <f>AT2085*Settings!$C$13*$D2094</f>
        <v/>
      </c>
      <c r="AU2094" s="16">
        <f>AU2085*Settings!$C$13*$D2094</f>
        <v/>
      </c>
      <c r="AV2094" s="16">
        <f>AV2085*Settings!$C$13*$D2094</f>
        <v/>
      </c>
      <c r="AW2094" s="16">
        <f>AW2085*Settings!$C$13*$D2094</f>
        <v/>
      </c>
      <c r="AX2094" s="16">
        <f>AX2085*Settings!$C$13*$D2094</f>
        <v/>
      </c>
      <c r="AY2094" s="51">
        <f>EMISSIONS(AY2085,Settings!$C$13,$D2094)</f>
        <v/>
      </c>
    </row>
    <row r="2095" hidden="1" outlineLevel="2">
      <c r="A2095" s="14" t="inlineStr">
        <is>
          <t>co2</t>
        </is>
      </c>
      <c r="B2095" s="14" t="inlineStr">
        <is>
          <t>ker</t>
        </is>
      </c>
      <c r="C2095" s="14" t="inlineStr">
        <is>
          <t>oen</t>
        </is>
      </c>
      <c r="D2095" s="37">
        <f>INDEX(Inputs!$T$5:$T$132,MATCH($B2095&amp;"|"&amp;$C2095,Inputs!$A$5:$A$132,0))</f>
        <v/>
      </c>
      <c r="E2095" s="36" t="n"/>
      <c r="F2095" s="36" t="n"/>
      <c r="G2095" s="36" t="n"/>
      <c r="H2095" s="14">
        <f>INDEX(Variables!$B$5:$B$205,MATCH($A2095,Variables!$A$5:$A$205,0))&amp;IF($C2095="",""," | "&amp;INDEX(Mapping!$B$5:$B$26,MATCH($C2095,Mapping!$A$5:$A$26,0))&amp;" | "&amp;INDEX(Mapping!$B$30:$B$46,MATCH($B2095,Mapping!$A$30:$A$46,0)))</f>
        <v/>
      </c>
      <c r="I2095" s="14">
        <f>INDEX(Variables!$C$5:$C$205,MATCH($A2095,Variables!$A$5:$A$205,0))</f>
        <v/>
      </c>
      <c r="J2095" s="14">
        <f>INDEX(Variables!$E$5:$E$205,MATCH($A2095,Variables!$A$5:$A$205,0))</f>
        <v/>
      </c>
      <c r="K2095" s="11">
        <f>LOWER(Settings!$C$4)&amp;".mit."&amp;$A2095&amp;IF($C2095="","","."&amp;$C2095&amp;"."&amp;$B2095)&amp;IF(INDEX(Variables!$D$5:$D$205,MATCH($A2095,Variables!$A$5:$A$205,0))="","","."&amp;INDEX(Variables!$D$5:$D$205,MATCH($A2095,Variables!$A$5:$A$205,0)))&amp;"."&amp;K$5</f>
        <v/>
      </c>
      <c r="L2095" s="15">
        <f>L2086*Settings!$C$13*$D2095</f>
        <v/>
      </c>
      <c r="M2095" s="16">
        <f>M2086*Settings!$C$13*$D2095</f>
        <v/>
      </c>
      <c r="N2095" s="16">
        <f>N2086*Settings!$C$13*$D2095</f>
        <v/>
      </c>
      <c r="O2095" s="16">
        <f>O2086*Settings!$C$13*$D2095</f>
        <v/>
      </c>
      <c r="P2095" s="16">
        <f>P2086*Settings!$C$13*$D2095</f>
        <v/>
      </c>
      <c r="Q2095" s="16">
        <f>Q2086*Settings!$C$13*$D2095</f>
        <v/>
      </c>
      <c r="R2095" s="16">
        <f>R2086*Settings!$C$13*$D2095</f>
        <v/>
      </c>
      <c r="S2095" s="16">
        <f>S2086*Settings!$C$13*$D2095</f>
        <v/>
      </c>
      <c r="T2095" s="16">
        <f>T2086*Settings!$C$13*$D2095</f>
        <v/>
      </c>
      <c r="U2095" s="16">
        <f>U2086*Settings!$C$13*$D2095</f>
        <v/>
      </c>
      <c r="V2095" s="16">
        <f>V2086*Settings!$C$13*$D2095</f>
        <v/>
      </c>
      <c r="W2095" s="16">
        <f>W2086*Settings!$C$13*$D2095</f>
        <v/>
      </c>
      <c r="X2095" s="16">
        <f>X2086*Settings!$C$13*$D2095</f>
        <v/>
      </c>
      <c r="Y2095" s="16">
        <f>Y2086*Settings!$C$13*$D2095</f>
        <v/>
      </c>
      <c r="Z2095" s="16">
        <f>Z2086*Settings!$C$13*$D2095</f>
        <v/>
      </c>
      <c r="AA2095" s="16">
        <f>AA2086*Settings!$C$13*$D2095</f>
        <v/>
      </c>
      <c r="AB2095" s="16">
        <f>AB2086*Settings!$C$13*$D2095</f>
        <v/>
      </c>
      <c r="AC2095" s="16">
        <f>AC2086*Settings!$C$13*$D2095</f>
        <v/>
      </c>
      <c r="AD2095" s="51">
        <f>EMISSIONS(AD2086,Settings!$C$13,$D2095)</f>
        <v/>
      </c>
      <c r="AF2095" s="11">
        <f>LOWER(Settings!$C$4)&amp;".mit."&amp;$A2095&amp;IF($C2095="","","."&amp;$C2095&amp;"."&amp;$B2095)&amp;IF(INDEX(Variables!$D$5:$D$205,MATCH($A2095,Variables!$A$5:$A$205,0))="","","."&amp;INDEX(Variables!$D$5:$D$205,MATCH($A2095,Variables!$A$5:$A$205,0)))&amp;"."&amp;AF$5</f>
        <v/>
      </c>
      <c r="AG2095" s="15">
        <f>AG2086*Settings!$C$13*$D2095</f>
        <v/>
      </c>
      <c r="AH2095" s="16">
        <f>AH2086*Settings!$C$13*$D2095</f>
        <v/>
      </c>
      <c r="AI2095" s="16">
        <f>AI2086*Settings!$C$13*$D2095</f>
        <v/>
      </c>
      <c r="AJ2095" s="16">
        <f>AJ2086*Settings!$C$13*$D2095</f>
        <v/>
      </c>
      <c r="AK2095" s="16">
        <f>AK2086*Settings!$C$13*$D2095</f>
        <v/>
      </c>
      <c r="AL2095" s="16">
        <f>AL2086*Settings!$C$13*$D2095</f>
        <v/>
      </c>
      <c r="AM2095" s="16">
        <f>AM2086*Settings!$C$13*$D2095</f>
        <v/>
      </c>
      <c r="AN2095" s="16">
        <f>AN2086*Settings!$C$13*$D2095</f>
        <v/>
      </c>
      <c r="AO2095" s="16">
        <f>AO2086*Settings!$C$13*$D2095</f>
        <v/>
      </c>
      <c r="AP2095" s="16">
        <f>AP2086*Settings!$C$13*$D2095</f>
        <v/>
      </c>
      <c r="AQ2095" s="16">
        <f>AQ2086*Settings!$C$13*$D2095</f>
        <v/>
      </c>
      <c r="AR2095" s="16">
        <f>AR2086*Settings!$C$13*$D2095</f>
        <v/>
      </c>
      <c r="AS2095" s="16">
        <f>AS2086*Settings!$C$13*$D2095</f>
        <v/>
      </c>
      <c r="AT2095" s="16">
        <f>AT2086*Settings!$C$13*$D2095</f>
        <v/>
      </c>
      <c r="AU2095" s="16">
        <f>AU2086*Settings!$C$13*$D2095</f>
        <v/>
      </c>
      <c r="AV2095" s="16">
        <f>AV2086*Settings!$C$13*$D2095</f>
        <v/>
      </c>
      <c r="AW2095" s="16">
        <f>AW2086*Settings!$C$13*$D2095</f>
        <v/>
      </c>
      <c r="AX2095" s="16">
        <f>AX2086*Settings!$C$13*$D2095</f>
        <v/>
      </c>
      <c r="AY2095" s="51">
        <f>EMISSIONS(AY2086,Settings!$C$13,$D2095)</f>
        <v/>
      </c>
    </row>
    <row r="2096" hidden="1" outlineLevel="2">
      <c r="A2096" s="14" t="inlineStr">
        <is>
          <t>co2</t>
        </is>
      </c>
      <c r="B2096" s="14" t="inlineStr">
        <is>
          <t>oop</t>
        </is>
      </c>
      <c r="C2096" s="14" t="inlineStr">
        <is>
          <t>oen</t>
        </is>
      </c>
      <c r="D2096" s="37">
        <f>INDEX(Inputs!$T$5:$T$132,MATCH($B2096&amp;"|"&amp;$C2096,Inputs!$A$5:$A$132,0))</f>
        <v/>
      </c>
      <c r="E2096" s="36" t="n"/>
      <c r="F2096" s="36" t="n"/>
      <c r="G2096" s="36" t="n"/>
      <c r="H2096" s="14">
        <f>INDEX(Variables!$B$5:$B$205,MATCH($A2096,Variables!$A$5:$A$205,0))&amp;IF($C2096="",""," | "&amp;INDEX(Mapping!$B$5:$B$26,MATCH($C2096,Mapping!$A$5:$A$26,0))&amp;" | "&amp;INDEX(Mapping!$B$30:$B$46,MATCH($B2096,Mapping!$A$30:$A$46,0)))</f>
        <v/>
      </c>
      <c r="I2096" s="14">
        <f>INDEX(Variables!$C$5:$C$205,MATCH($A2096,Variables!$A$5:$A$205,0))</f>
        <v/>
      </c>
      <c r="J2096" s="14">
        <f>INDEX(Variables!$E$5:$E$205,MATCH($A2096,Variables!$A$5:$A$205,0))</f>
        <v/>
      </c>
      <c r="K2096" s="11">
        <f>LOWER(Settings!$C$4)&amp;".mit."&amp;$A2096&amp;IF($C2096="","","."&amp;$C2096&amp;"."&amp;$B2096)&amp;IF(INDEX(Variables!$D$5:$D$205,MATCH($A2096,Variables!$A$5:$A$205,0))="","","."&amp;INDEX(Variables!$D$5:$D$205,MATCH($A2096,Variables!$A$5:$A$205,0)))&amp;"."&amp;K$5</f>
        <v/>
      </c>
      <c r="L2096" s="15">
        <f>L2087*Settings!$C$13*$D2096</f>
        <v/>
      </c>
      <c r="M2096" s="16">
        <f>M2087*Settings!$C$13*$D2096</f>
        <v/>
      </c>
      <c r="N2096" s="16">
        <f>N2087*Settings!$C$13*$D2096</f>
        <v/>
      </c>
      <c r="O2096" s="16">
        <f>O2087*Settings!$C$13*$D2096</f>
        <v/>
      </c>
      <c r="P2096" s="16">
        <f>P2087*Settings!$C$13*$D2096</f>
        <v/>
      </c>
      <c r="Q2096" s="16">
        <f>Q2087*Settings!$C$13*$D2096</f>
        <v/>
      </c>
      <c r="R2096" s="16">
        <f>R2087*Settings!$C$13*$D2096</f>
        <v/>
      </c>
      <c r="S2096" s="16">
        <f>S2087*Settings!$C$13*$D2096</f>
        <v/>
      </c>
      <c r="T2096" s="16">
        <f>T2087*Settings!$C$13*$D2096</f>
        <v/>
      </c>
      <c r="U2096" s="16">
        <f>U2087*Settings!$C$13*$D2096</f>
        <v/>
      </c>
      <c r="V2096" s="16">
        <f>V2087*Settings!$C$13*$D2096</f>
        <v/>
      </c>
      <c r="W2096" s="16">
        <f>W2087*Settings!$C$13*$D2096</f>
        <v/>
      </c>
      <c r="X2096" s="16">
        <f>X2087*Settings!$C$13*$D2096</f>
        <v/>
      </c>
      <c r="Y2096" s="16">
        <f>Y2087*Settings!$C$13*$D2096</f>
        <v/>
      </c>
      <c r="Z2096" s="16">
        <f>Z2087*Settings!$C$13*$D2096</f>
        <v/>
      </c>
      <c r="AA2096" s="16">
        <f>AA2087*Settings!$C$13*$D2096</f>
        <v/>
      </c>
      <c r="AB2096" s="16">
        <f>AB2087*Settings!$C$13*$D2096</f>
        <v/>
      </c>
      <c r="AC2096" s="16">
        <f>AC2087*Settings!$C$13*$D2096</f>
        <v/>
      </c>
      <c r="AD2096" s="51">
        <f>EMISSIONS(AD2087,Settings!$C$13,$D2096)</f>
        <v/>
      </c>
      <c r="AF2096" s="11">
        <f>LOWER(Settings!$C$4)&amp;".mit."&amp;$A2096&amp;IF($C2096="","","."&amp;$C2096&amp;"."&amp;$B2096)&amp;IF(INDEX(Variables!$D$5:$D$205,MATCH($A2096,Variables!$A$5:$A$205,0))="","","."&amp;INDEX(Variables!$D$5:$D$205,MATCH($A2096,Variables!$A$5:$A$205,0)))&amp;"."&amp;AF$5</f>
        <v/>
      </c>
      <c r="AG2096" s="15">
        <f>AG2087*Settings!$C$13*$D2096</f>
        <v/>
      </c>
      <c r="AH2096" s="16">
        <f>AH2087*Settings!$C$13*$D2096</f>
        <v/>
      </c>
      <c r="AI2096" s="16">
        <f>AI2087*Settings!$C$13*$D2096</f>
        <v/>
      </c>
      <c r="AJ2096" s="16">
        <f>AJ2087*Settings!$C$13*$D2096</f>
        <v/>
      </c>
      <c r="AK2096" s="16">
        <f>AK2087*Settings!$C$13*$D2096</f>
        <v/>
      </c>
      <c r="AL2096" s="16">
        <f>AL2087*Settings!$C$13*$D2096</f>
        <v/>
      </c>
      <c r="AM2096" s="16">
        <f>AM2087*Settings!$C$13*$D2096</f>
        <v/>
      </c>
      <c r="AN2096" s="16">
        <f>AN2087*Settings!$C$13*$D2096</f>
        <v/>
      </c>
      <c r="AO2096" s="16">
        <f>AO2087*Settings!$C$13*$D2096</f>
        <v/>
      </c>
      <c r="AP2096" s="16">
        <f>AP2087*Settings!$C$13*$D2096</f>
        <v/>
      </c>
      <c r="AQ2096" s="16">
        <f>AQ2087*Settings!$C$13*$D2096</f>
        <v/>
      </c>
      <c r="AR2096" s="16">
        <f>AR2087*Settings!$C$13*$D2096</f>
        <v/>
      </c>
      <c r="AS2096" s="16">
        <f>AS2087*Settings!$C$13*$D2096</f>
        <v/>
      </c>
      <c r="AT2096" s="16">
        <f>AT2087*Settings!$C$13*$D2096</f>
        <v/>
      </c>
      <c r="AU2096" s="16">
        <f>AU2087*Settings!$C$13*$D2096</f>
        <v/>
      </c>
      <c r="AV2096" s="16">
        <f>AV2087*Settings!$C$13*$D2096</f>
        <v/>
      </c>
      <c r="AW2096" s="16">
        <f>AW2087*Settings!$C$13*$D2096</f>
        <v/>
      </c>
      <c r="AX2096" s="16">
        <f>AX2087*Settings!$C$13*$D2096</f>
        <v/>
      </c>
      <c r="AY2096" s="51">
        <f>EMISSIONS(AY2087,Settings!$C$13,$D2096)</f>
        <v/>
      </c>
    </row>
    <row r="2097" hidden="1" outlineLevel="2">
      <c r="A2097" s="14" t="inlineStr">
        <is>
          <t>co2</t>
        </is>
      </c>
      <c r="B2097" s="14" t="inlineStr">
        <is>
          <t>bio</t>
        </is>
      </c>
      <c r="C2097" s="14" t="inlineStr">
        <is>
          <t>oen</t>
        </is>
      </c>
      <c r="D2097" s="37">
        <f>INDEX(Inputs!$T$5:$T$132,MATCH($B2097&amp;"|"&amp;$C2097,Inputs!$A$5:$A$132,0))</f>
        <v/>
      </c>
      <c r="E2097" s="36" t="n"/>
      <c r="F2097" s="36" t="n"/>
      <c r="G2097" s="36" t="n"/>
      <c r="H2097" s="14">
        <f>INDEX(Variables!$B$5:$B$205,MATCH($A2097,Variables!$A$5:$A$205,0))&amp;IF($C2097="",""," | "&amp;INDEX(Mapping!$B$5:$B$26,MATCH($C2097,Mapping!$A$5:$A$26,0))&amp;" | "&amp;INDEX(Mapping!$B$30:$B$46,MATCH($B2097,Mapping!$A$30:$A$46,0)))</f>
        <v/>
      </c>
      <c r="I2097" s="14">
        <f>INDEX(Variables!$C$5:$C$205,MATCH($A2097,Variables!$A$5:$A$205,0))</f>
        <v/>
      </c>
      <c r="J2097" s="14">
        <f>INDEX(Variables!$E$5:$E$205,MATCH($A2097,Variables!$A$5:$A$205,0))</f>
        <v/>
      </c>
      <c r="K2097" s="11">
        <f>LOWER(Settings!$C$4)&amp;".mit."&amp;$A2097&amp;IF($C2097="","","."&amp;$C2097&amp;"."&amp;$B2097)&amp;IF(INDEX(Variables!$D$5:$D$205,MATCH($A2097,Variables!$A$5:$A$205,0))="","","."&amp;INDEX(Variables!$D$5:$D$205,MATCH($A2097,Variables!$A$5:$A$205,0)))&amp;"."&amp;K$5</f>
        <v/>
      </c>
      <c r="L2097" s="15">
        <f>L2088*Settings!$C$13*$D2097</f>
        <v/>
      </c>
      <c r="M2097" s="16">
        <f>M2088*Settings!$C$13*$D2097</f>
        <v/>
      </c>
      <c r="N2097" s="16">
        <f>N2088*Settings!$C$13*$D2097</f>
        <v/>
      </c>
      <c r="O2097" s="16">
        <f>O2088*Settings!$C$13*$D2097</f>
        <v/>
      </c>
      <c r="P2097" s="16">
        <f>P2088*Settings!$C$13*$D2097</f>
        <v/>
      </c>
      <c r="Q2097" s="16">
        <f>Q2088*Settings!$C$13*$D2097</f>
        <v/>
      </c>
      <c r="R2097" s="16">
        <f>R2088*Settings!$C$13*$D2097</f>
        <v/>
      </c>
      <c r="S2097" s="16">
        <f>S2088*Settings!$C$13*$D2097</f>
        <v/>
      </c>
      <c r="T2097" s="16">
        <f>T2088*Settings!$C$13*$D2097</f>
        <v/>
      </c>
      <c r="U2097" s="16">
        <f>U2088*Settings!$C$13*$D2097</f>
        <v/>
      </c>
      <c r="V2097" s="16">
        <f>V2088*Settings!$C$13*$D2097</f>
        <v/>
      </c>
      <c r="W2097" s="16">
        <f>W2088*Settings!$C$13*$D2097</f>
        <v/>
      </c>
      <c r="X2097" s="16">
        <f>X2088*Settings!$C$13*$D2097</f>
        <v/>
      </c>
      <c r="Y2097" s="16">
        <f>Y2088*Settings!$C$13*$D2097</f>
        <v/>
      </c>
      <c r="Z2097" s="16">
        <f>Z2088*Settings!$C$13*$D2097</f>
        <v/>
      </c>
      <c r="AA2097" s="16">
        <f>AA2088*Settings!$C$13*$D2097</f>
        <v/>
      </c>
      <c r="AB2097" s="16">
        <f>AB2088*Settings!$C$13*$D2097</f>
        <v/>
      </c>
      <c r="AC2097" s="16">
        <f>AC2088*Settings!$C$13*$D2097</f>
        <v/>
      </c>
      <c r="AD2097" s="51">
        <f>EMISSIONS(AD2088,Settings!$C$13,$D2097)</f>
        <v/>
      </c>
      <c r="AF2097" s="11">
        <f>LOWER(Settings!$C$4)&amp;".mit."&amp;$A2097&amp;IF($C2097="","","."&amp;$C2097&amp;"."&amp;$B2097)&amp;IF(INDEX(Variables!$D$5:$D$205,MATCH($A2097,Variables!$A$5:$A$205,0))="","","."&amp;INDEX(Variables!$D$5:$D$205,MATCH($A2097,Variables!$A$5:$A$205,0)))&amp;"."&amp;AF$5</f>
        <v/>
      </c>
      <c r="AG2097" s="15">
        <f>AG2088*Settings!$C$13*$D2097</f>
        <v/>
      </c>
      <c r="AH2097" s="16">
        <f>AH2088*Settings!$C$13*$D2097</f>
        <v/>
      </c>
      <c r="AI2097" s="16">
        <f>AI2088*Settings!$C$13*$D2097</f>
        <v/>
      </c>
      <c r="AJ2097" s="16">
        <f>AJ2088*Settings!$C$13*$D2097</f>
        <v/>
      </c>
      <c r="AK2097" s="16">
        <f>AK2088*Settings!$C$13*$D2097</f>
        <v/>
      </c>
      <c r="AL2097" s="16">
        <f>AL2088*Settings!$C$13*$D2097</f>
        <v/>
      </c>
      <c r="AM2097" s="16">
        <f>AM2088*Settings!$C$13*$D2097</f>
        <v/>
      </c>
      <c r="AN2097" s="16">
        <f>AN2088*Settings!$C$13*$D2097</f>
        <v/>
      </c>
      <c r="AO2097" s="16">
        <f>AO2088*Settings!$C$13*$D2097</f>
        <v/>
      </c>
      <c r="AP2097" s="16">
        <f>AP2088*Settings!$C$13*$D2097</f>
        <v/>
      </c>
      <c r="AQ2097" s="16">
        <f>AQ2088*Settings!$C$13*$D2097</f>
        <v/>
      </c>
      <c r="AR2097" s="16">
        <f>AR2088*Settings!$C$13*$D2097</f>
        <v/>
      </c>
      <c r="AS2097" s="16">
        <f>AS2088*Settings!$C$13*$D2097</f>
        <v/>
      </c>
      <c r="AT2097" s="16">
        <f>AT2088*Settings!$C$13*$D2097</f>
        <v/>
      </c>
      <c r="AU2097" s="16">
        <f>AU2088*Settings!$C$13*$D2097</f>
        <v/>
      </c>
      <c r="AV2097" s="16">
        <f>AV2088*Settings!$C$13*$D2097</f>
        <v/>
      </c>
      <c r="AW2097" s="16">
        <f>AW2088*Settings!$C$13*$D2097</f>
        <v/>
      </c>
      <c r="AX2097" s="16">
        <f>AX2088*Settings!$C$13*$D2097</f>
        <v/>
      </c>
      <c r="AY2097" s="51">
        <f>EMISSIONS(AY2088,Settings!$C$13,$D2097)</f>
        <v/>
      </c>
    </row>
    <row r="2098" hidden="1" outlineLevel="2"/>
    <row r="2099" hidden="1" outlineLevel="2">
      <c r="A2099" s="14" t="inlineStr">
        <is>
          <t>rtx</t>
        </is>
      </c>
      <c r="B2099" s="14" t="inlineStr">
        <is>
          <t>coa</t>
        </is>
      </c>
      <c r="C2099" s="14" t="inlineStr">
        <is>
          <t>oen</t>
        </is>
      </c>
      <c r="D2099" s="37">
        <f>INDEX(Inputs!$R$5:$R$132,MATCH($B2099&amp;"|"&amp;$C2099,Inputs!$A$5:$A$132,0))</f>
        <v/>
      </c>
      <c r="E2099" s="36" t="n"/>
      <c r="F2099" s="36" t="n"/>
      <c r="G2099" s="36" t="n"/>
      <c r="H2099" s="14">
        <f>INDEX(Variables!$B$5:$B$205,MATCH($A2099,Variables!$A$5:$A$205,0))&amp;IF($C2099="",""," | "&amp;INDEX(Mapping!$B$5:$B$26,MATCH($C2099,Mapping!$A$5:$A$26,0))&amp;" | "&amp;INDEX(Mapping!$B$30:$B$46,MATCH($B2099,Mapping!$A$30:$A$46,0)))</f>
        <v/>
      </c>
      <c r="I2099" s="14">
        <f>INDEX(Variables!$C$5:$C$205,MATCH($A2099,Variables!$A$5:$A$205,0))</f>
        <v/>
      </c>
      <c r="J2099" s="14">
        <f>INDEX(Variables!$E$5:$E$205,MATCH($A2099,Variables!$A$5:$A$205,0))</f>
        <v/>
      </c>
      <c r="K2099" s="11">
        <f>LOWER(Settings!$C$4)&amp;".mit."&amp;$A2099&amp;IF($C2099="","","."&amp;$C2099&amp;"."&amp;$B2099)&amp;IF(INDEX(Variables!$D$5:$D$205,MATCH($A2099,Variables!$A$5:$A$205,0))="","","."&amp;INDEX(Variables!$D$5:$D$205,MATCH($A2099,Variables!$A$5:$A$205,0)))&amp;"."&amp;K$5</f>
        <v/>
      </c>
      <c r="L2099" s="46">
        <f>L2081*Settings!$C$13*(INDEX(L$318:L$329,$D2099)+INDEX(L$305:L$316,$D2099))</f>
        <v/>
      </c>
      <c r="M2099" s="47">
        <f>M2081*Settings!$C$13*(INDEX(M$318:M$329,$D2099)+INDEX(M$305:M$316,$D2099))</f>
        <v/>
      </c>
      <c r="N2099" s="47">
        <f>N2081*Settings!$C$13*(INDEX(N$318:N$329,$D2099)+INDEX(N$305:N$316,$D2099))</f>
        <v/>
      </c>
      <c r="O2099" s="47">
        <f>O2081*Settings!$C$13*(INDEX(O$318:O$329,$D2099)+INDEX(O$305:O$316,$D2099))</f>
        <v/>
      </c>
      <c r="P2099" s="47">
        <f>P2081*Settings!$C$13*(INDEX(P$318:P$329,$D2099)+INDEX(P$305:P$316,$D2099))</f>
        <v/>
      </c>
      <c r="Q2099" s="47">
        <f>Q2081*Settings!$C$13*(INDEX(Q$318:Q$329,$D2099)+INDEX(Q$305:Q$316,$D2099))</f>
        <v/>
      </c>
      <c r="R2099" s="47">
        <f>R2081*Settings!$C$13*(INDEX(R$318:R$329,$D2099)+INDEX(R$305:R$316,$D2099))</f>
        <v/>
      </c>
      <c r="S2099" s="47">
        <f>S2081*Settings!$C$13*(INDEX(S$318:S$329,$D2099)+INDEX(S$305:S$316,$D2099))</f>
        <v/>
      </c>
      <c r="T2099" s="47">
        <f>T2081*Settings!$C$13*(INDEX(T$318:T$329,$D2099)+INDEX(T$305:T$316,$D2099))</f>
        <v/>
      </c>
      <c r="U2099" s="47">
        <f>U2081*Settings!$C$13*(INDEX(U$318:U$329,$D2099)+INDEX(U$305:U$316,$D2099))</f>
        <v/>
      </c>
      <c r="V2099" s="47">
        <f>V2081*Settings!$C$13*(INDEX(V$318:V$329,$D2099)+INDEX(V$305:V$316,$D2099))</f>
        <v/>
      </c>
      <c r="W2099" s="47">
        <f>W2081*Settings!$C$13*(INDEX(W$318:W$329,$D2099)+INDEX(W$305:W$316,$D2099))</f>
        <v/>
      </c>
      <c r="X2099" s="47">
        <f>X2081*Settings!$C$13*(INDEX(X$318:X$329,$D2099)+INDEX(X$305:X$316,$D2099))</f>
        <v/>
      </c>
      <c r="Y2099" s="47">
        <f>Y2081*Settings!$C$13*(INDEX(Y$318:Y$329,$D2099)+INDEX(Y$305:Y$316,$D2099))</f>
        <v/>
      </c>
      <c r="Z2099" s="47">
        <f>Z2081*Settings!$C$13*(INDEX(Z$318:Z$329,$D2099)+INDEX(Z$305:Z$316,$D2099))</f>
        <v/>
      </c>
      <c r="AA2099" s="47">
        <f>AA2081*Settings!$C$13*(INDEX(AA$318:AA$329,$D2099)+INDEX(AA$305:AA$316,$D2099))</f>
        <v/>
      </c>
      <c r="AB2099" s="47">
        <f>AB2081*Settings!$C$13*(INDEX(AB$318:AB$329,$D2099)+INDEX(AB$305:AB$316,$D2099))</f>
        <v/>
      </c>
      <c r="AC2099" s="47">
        <f>AC2081*Settings!$C$13*(INDEX(AC$318:AC$329,$D2099)+INDEX(AC$305:AC$316,$D2099))</f>
        <v/>
      </c>
      <c r="AD2099" s="58">
        <f>REVENUE(AD2081,Settings!$C$13,INDEX(AD$318:AD$329,$D2099)+INDEX(AD$305:AD$316,$D2099))</f>
        <v/>
      </c>
      <c r="AF2099" s="11">
        <f>LOWER(Settings!$C$4)&amp;".mit."&amp;$A2099&amp;IF($C2099="","","."&amp;$C2099&amp;"."&amp;$B2099)&amp;IF(INDEX(Variables!$D$5:$D$205,MATCH($A2099,Variables!$A$5:$A$205,0))="","","."&amp;INDEX(Variables!$D$5:$D$205,MATCH($A2099,Variables!$A$5:$A$205,0)))&amp;"."&amp;AF$5</f>
        <v/>
      </c>
      <c r="AG2099" s="46">
        <f>AG2081*Settings!$C$13*(INDEX(AG$318:AG$329,$D2099)+INDEX(AG$305:AG$316,$D2099))</f>
        <v/>
      </c>
      <c r="AH2099" s="47">
        <f>AH2081*Settings!$C$13*(INDEX(AH$318:AH$329,$D2099)+INDEX(AH$305:AH$316,$D2099))</f>
        <v/>
      </c>
      <c r="AI2099" s="47">
        <f>AI2081*Settings!$C$13*(INDEX(AI$318:AI$329,$D2099)+INDEX(AI$305:AI$316,$D2099))</f>
        <v/>
      </c>
      <c r="AJ2099" s="47">
        <f>AJ2081*Settings!$C$13*(INDEX(AJ$318:AJ$329,$D2099)+INDEX(AJ$305:AJ$316,$D2099))</f>
        <v/>
      </c>
      <c r="AK2099" s="47">
        <f>AK2081*Settings!$C$13*(INDEX(AK$318:AK$329,$D2099)+INDEX(AK$305:AK$316,$D2099))</f>
        <v/>
      </c>
      <c r="AL2099" s="47">
        <f>AL2081*Settings!$C$13*(INDEX(AL$318:AL$329,$D2099)+INDEX(AL$305:AL$316,$D2099))</f>
        <v/>
      </c>
      <c r="AM2099" s="47">
        <f>AM2081*Settings!$C$13*(INDEX(AM$318:AM$329,$D2099)+INDEX(AM$305:AM$316,$D2099))</f>
        <v/>
      </c>
      <c r="AN2099" s="47">
        <f>AN2081*Settings!$C$13*(INDEX(AN$318:AN$329,$D2099)+INDEX(AN$305:AN$316,$D2099))</f>
        <v/>
      </c>
      <c r="AO2099" s="47">
        <f>AO2081*Settings!$C$13*(INDEX(AO$318:AO$329,$D2099)+INDEX(AO$305:AO$316,$D2099))</f>
        <v/>
      </c>
      <c r="AP2099" s="47">
        <f>AP2081*Settings!$C$13*(INDEX(AP$318:AP$329,$D2099)+INDEX(AP$305:AP$316,$D2099))</f>
        <v/>
      </c>
      <c r="AQ2099" s="47">
        <f>AQ2081*Settings!$C$13*(INDEX(AQ$318:AQ$329,$D2099)+INDEX(AQ$305:AQ$316,$D2099))</f>
        <v/>
      </c>
      <c r="AR2099" s="47">
        <f>AR2081*Settings!$C$13*(INDEX(AR$318:AR$329,$D2099)+INDEX(AR$305:AR$316,$D2099))</f>
        <v/>
      </c>
      <c r="AS2099" s="47">
        <f>AS2081*Settings!$C$13*(INDEX(AS$318:AS$329,$D2099)+INDEX(AS$305:AS$316,$D2099))</f>
        <v/>
      </c>
      <c r="AT2099" s="47">
        <f>AT2081*Settings!$C$13*(INDEX(AT$318:AT$329,$D2099)+INDEX(AT$305:AT$316,$D2099))</f>
        <v/>
      </c>
      <c r="AU2099" s="47">
        <f>AU2081*Settings!$C$13*(INDEX(AU$318:AU$329,$D2099)+INDEX(AU$305:AU$316,$D2099))</f>
        <v/>
      </c>
      <c r="AV2099" s="47">
        <f>AV2081*Settings!$C$13*(INDEX(AV$318:AV$329,$D2099)+INDEX(AV$305:AV$316,$D2099))</f>
        <v/>
      </c>
      <c r="AW2099" s="47">
        <f>AW2081*Settings!$C$13*(INDEX(AW$318:AW$329,$D2099)+INDEX(AW$305:AW$316,$D2099))</f>
        <v/>
      </c>
      <c r="AX2099" s="47">
        <f>AX2081*Settings!$C$13*(INDEX(AX$318:AX$329,$D2099)+INDEX(AX$305:AX$316,$D2099))</f>
        <v/>
      </c>
      <c r="AY2099" s="58">
        <f>REVENUE(AY2081,Settings!$C$13,INDEX(AY$318:AY$329,$D2099)+INDEX(AY$305:AY$316,$D2099))</f>
        <v/>
      </c>
    </row>
    <row r="2100" hidden="1" outlineLevel="2">
      <c r="A2100" s="14" t="inlineStr">
        <is>
          <t>rtx</t>
        </is>
      </c>
      <c r="B2100" s="14" t="inlineStr">
        <is>
          <t>nga</t>
        </is>
      </c>
      <c r="C2100" s="14" t="inlineStr">
        <is>
          <t>oen</t>
        </is>
      </c>
      <c r="D2100" s="37">
        <f>INDEX(Inputs!$R$5:$R$132,MATCH($B2100&amp;"|"&amp;$C2100,Inputs!$A$5:$A$132,0))</f>
        <v/>
      </c>
      <c r="E2100" s="36" t="n"/>
      <c r="F2100" s="36" t="n"/>
      <c r="G2100" s="36" t="n"/>
      <c r="H2100" s="14">
        <f>INDEX(Variables!$B$5:$B$205,MATCH($A2100,Variables!$A$5:$A$205,0))&amp;IF($C2100="",""," | "&amp;INDEX(Mapping!$B$5:$B$26,MATCH($C2100,Mapping!$A$5:$A$26,0))&amp;" | "&amp;INDEX(Mapping!$B$30:$B$46,MATCH($B2100,Mapping!$A$30:$A$46,0)))</f>
        <v/>
      </c>
      <c r="I2100" s="14">
        <f>INDEX(Variables!$C$5:$C$205,MATCH($A2100,Variables!$A$5:$A$205,0))</f>
        <v/>
      </c>
      <c r="J2100" s="14">
        <f>INDEX(Variables!$E$5:$E$205,MATCH($A2100,Variables!$A$5:$A$205,0))</f>
        <v/>
      </c>
      <c r="K2100" s="11">
        <f>LOWER(Settings!$C$4)&amp;".mit."&amp;$A2100&amp;IF($C2100="","","."&amp;$C2100&amp;"."&amp;$B2100)&amp;IF(INDEX(Variables!$D$5:$D$205,MATCH($A2100,Variables!$A$5:$A$205,0))="","","."&amp;INDEX(Variables!$D$5:$D$205,MATCH($A2100,Variables!$A$5:$A$205,0)))&amp;"."&amp;K$5</f>
        <v/>
      </c>
      <c r="L2100" s="46">
        <f>L2082*Settings!$C$13*(INDEX(L$318:L$329,$D2100)+INDEX(L$305:L$316,$D2100))</f>
        <v/>
      </c>
      <c r="M2100" s="47">
        <f>M2082*Settings!$C$13*(INDEX(M$318:M$329,$D2100)+INDEX(M$305:M$316,$D2100))</f>
        <v/>
      </c>
      <c r="N2100" s="47">
        <f>N2082*Settings!$C$13*(INDEX(N$318:N$329,$D2100)+INDEX(N$305:N$316,$D2100))</f>
        <v/>
      </c>
      <c r="O2100" s="47">
        <f>O2082*Settings!$C$13*(INDEX(O$318:O$329,$D2100)+INDEX(O$305:O$316,$D2100))</f>
        <v/>
      </c>
      <c r="P2100" s="47">
        <f>P2082*Settings!$C$13*(INDEX(P$318:P$329,$D2100)+INDEX(P$305:P$316,$D2100))</f>
        <v/>
      </c>
      <c r="Q2100" s="47">
        <f>Q2082*Settings!$C$13*(INDEX(Q$318:Q$329,$D2100)+INDEX(Q$305:Q$316,$D2100))</f>
        <v/>
      </c>
      <c r="R2100" s="47">
        <f>R2082*Settings!$C$13*(INDEX(R$318:R$329,$D2100)+INDEX(R$305:R$316,$D2100))</f>
        <v/>
      </c>
      <c r="S2100" s="47">
        <f>S2082*Settings!$C$13*(INDEX(S$318:S$329,$D2100)+INDEX(S$305:S$316,$D2100))</f>
        <v/>
      </c>
      <c r="T2100" s="47">
        <f>T2082*Settings!$C$13*(INDEX(T$318:T$329,$D2100)+INDEX(T$305:T$316,$D2100))</f>
        <v/>
      </c>
      <c r="U2100" s="47">
        <f>U2082*Settings!$C$13*(INDEX(U$318:U$329,$D2100)+INDEX(U$305:U$316,$D2100))</f>
        <v/>
      </c>
      <c r="V2100" s="47">
        <f>V2082*Settings!$C$13*(INDEX(V$318:V$329,$D2100)+INDEX(V$305:V$316,$D2100))</f>
        <v/>
      </c>
      <c r="W2100" s="47">
        <f>W2082*Settings!$C$13*(INDEX(W$318:W$329,$D2100)+INDEX(W$305:W$316,$D2100))</f>
        <v/>
      </c>
      <c r="X2100" s="47">
        <f>X2082*Settings!$C$13*(INDEX(X$318:X$329,$D2100)+INDEX(X$305:X$316,$D2100))</f>
        <v/>
      </c>
      <c r="Y2100" s="47">
        <f>Y2082*Settings!$C$13*(INDEX(Y$318:Y$329,$D2100)+INDEX(Y$305:Y$316,$D2100))</f>
        <v/>
      </c>
      <c r="Z2100" s="47">
        <f>Z2082*Settings!$C$13*(INDEX(Z$318:Z$329,$D2100)+INDEX(Z$305:Z$316,$D2100))</f>
        <v/>
      </c>
      <c r="AA2100" s="47">
        <f>AA2082*Settings!$C$13*(INDEX(AA$318:AA$329,$D2100)+INDEX(AA$305:AA$316,$D2100))</f>
        <v/>
      </c>
      <c r="AB2100" s="47">
        <f>AB2082*Settings!$C$13*(INDEX(AB$318:AB$329,$D2100)+INDEX(AB$305:AB$316,$D2100))</f>
        <v/>
      </c>
      <c r="AC2100" s="47">
        <f>AC2082*Settings!$C$13*(INDEX(AC$318:AC$329,$D2100)+INDEX(AC$305:AC$316,$D2100))</f>
        <v/>
      </c>
      <c r="AD2100" s="58">
        <f>REVENUE(AD2082,Settings!$C$13,INDEX(AD$318:AD$329,$D2100)+INDEX(AD$305:AD$316,$D2100))</f>
        <v/>
      </c>
      <c r="AF2100" s="11">
        <f>LOWER(Settings!$C$4)&amp;".mit."&amp;$A2100&amp;IF($C2100="","","."&amp;$C2100&amp;"."&amp;$B2100)&amp;IF(INDEX(Variables!$D$5:$D$205,MATCH($A2100,Variables!$A$5:$A$205,0))="","","."&amp;INDEX(Variables!$D$5:$D$205,MATCH($A2100,Variables!$A$5:$A$205,0)))&amp;"."&amp;AF$5</f>
        <v/>
      </c>
      <c r="AG2100" s="46">
        <f>AG2082*Settings!$C$13*(INDEX(AG$318:AG$329,$D2100)+INDEX(AG$305:AG$316,$D2100))</f>
        <v/>
      </c>
      <c r="AH2100" s="47">
        <f>AH2082*Settings!$C$13*(INDEX(AH$318:AH$329,$D2100)+INDEX(AH$305:AH$316,$D2100))</f>
        <v/>
      </c>
      <c r="AI2100" s="47">
        <f>AI2082*Settings!$C$13*(INDEX(AI$318:AI$329,$D2100)+INDEX(AI$305:AI$316,$D2100))</f>
        <v/>
      </c>
      <c r="AJ2100" s="47">
        <f>AJ2082*Settings!$C$13*(INDEX(AJ$318:AJ$329,$D2100)+INDEX(AJ$305:AJ$316,$D2100))</f>
        <v/>
      </c>
      <c r="AK2100" s="47">
        <f>AK2082*Settings!$C$13*(INDEX(AK$318:AK$329,$D2100)+INDEX(AK$305:AK$316,$D2100))</f>
        <v/>
      </c>
      <c r="AL2100" s="47">
        <f>AL2082*Settings!$C$13*(INDEX(AL$318:AL$329,$D2100)+INDEX(AL$305:AL$316,$D2100))</f>
        <v/>
      </c>
      <c r="AM2100" s="47">
        <f>AM2082*Settings!$C$13*(INDEX(AM$318:AM$329,$D2100)+INDEX(AM$305:AM$316,$D2100))</f>
        <v/>
      </c>
      <c r="AN2100" s="47">
        <f>AN2082*Settings!$C$13*(INDEX(AN$318:AN$329,$D2100)+INDEX(AN$305:AN$316,$D2100))</f>
        <v/>
      </c>
      <c r="AO2100" s="47">
        <f>AO2082*Settings!$C$13*(INDEX(AO$318:AO$329,$D2100)+INDEX(AO$305:AO$316,$D2100))</f>
        <v/>
      </c>
      <c r="AP2100" s="47">
        <f>AP2082*Settings!$C$13*(INDEX(AP$318:AP$329,$D2100)+INDEX(AP$305:AP$316,$D2100))</f>
        <v/>
      </c>
      <c r="AQ2100" s="47">
        <f>AQ2082*Settings!$C$13*(INDEX(AQ$318:AQ$329,$D2100)+INDEX(AQ$305:AQ$316,$D2100))</f>
        <v/>
      </c>
      <c r="AR2100" s="47">
        <f>AR2082*Settings!$C$13*(INDEX(AR$318:AR$329,$D2100)+INDEX(AR$305:AR$316,$D2100))</f>
        <v/>
      </c>
      <c r="AS2100" s="47">
        <f>AS2082*Settings!$C$13*(INDEX(AS$318:AS$329,$D2100)+INDEX(AS$305:AS$316,$D2100))</f>
        <v/>
      </c>
      <c r="AT2100" s="47">
        <f>AT2082*Settings!$C$13*(INDEX(AT$318:AT$329,$D2100)+INDEX(AT$305:AT$316,$D2100))</f>
        <v/>
      </c>
      <c r="AU2100" s="47">
        <f>AU2082*Settings!$C$13*(INDEX(AU$318:AU$329,$D2100)+INDEX(AU$305:AU$316,$D2100))</f>
        <v/>
      </c>
      <c r="AV2100" s="47">
        <f>AV2082*Settings!$C$13*(INDEX(AV$318:AV$329,$D2100)+INDEX(AV$305:AV$316,$D2100))</f>
        <v/>
      </c>
      <c r="AW2100" s="47">
        <f>AW2082*Settings!$C$13*(INDEX(AW$318:AW$329,$D2100)+INDEX(AW$305:AW$316,$D2100))</f>
        <v/>
      </c>
      <c r="AX2100" s="47">
        <f>AX2082*Settings!$C$13*(INDEX(AX$318:AX$329,$D2100)+INDEX(AX$305:AX$316,$D2100))</f>
        <v/>
      </c>
      <c r="AY2100" s="58">
        <f>REVENUE(AY2082,Settings!$C$13,INDEX(AY$318:AY$329,$D2100)+INDEX(AY$305:AY$316,$D2100))</f>
        <v/>
      </c>
    </row>
    <row r="2101" hidden="1" outlineLevel="2">
      <c r="A2101" s="14" t="inlineStr">
        <is>
          <t>rtx</t>
        </is>
      </c>
      <c r="B2101" s="14" t="inlineStr">
        <is>
          <t>gso</t>
        </is>
      </c>
      <c r="C2101" s="14" t="inlineStr">
        <is>
          <t>oen</t>
        </is>
      </c>
      <c r="D2101" s="37">
        <f>INDEX(Inputs!$R$5:$R$132,MATCH($B2101&amp;"|"&amp;$C2101,Inputs!$A$5:$A$132,0))</f>
        <v/>
      </c>
      <c r="E2101" s="36" t="n"/>
      <c r="F2101" s="36" t="n"/>
      <c r="G2101" s="36" t="n"/>
      <c r="H2101" s="14">
        <f>INDEX(Variables!$B$5:$B$205,MATCH($A2101,Variables!$A$5:$A$205,0))&amp;IF($C2101="",""," | "&amp;INDEX(Mapping!$B$5:$B$26,MATCH($C2101,Mapping!$A$5:$A$26,0))&amp;" | "&amp;INDEX(Mapping!$B$30:$B$46,MATCH($B2101,Mapping!$A$30:$A$46,0)))</f>
        <v/>
      </c>
      <c r="I2101" s="14">
        <f>INDEX(Variables!$C$5:$C$205,MATCH($A2101,Variables!$A$5:$A$205,0))</f>
        <v/>
      </c>
      <c r="J2101" s="14">
        <f>INDEX(Variables!$E$5:$E$205,MATCH($A2101,Variables!$A$5:$A$205,0))</f>
        <v/>
      </c>
      <c r="K2101" s="11">
        <f>LOWER(Settings!$C$4)&amp;".mit."&amp;$A2101&amp;IF($C2101="","","."&amp;$C2101&amp;"."&amp;$B2101)&amp;IF(INDEX(Variables!$D$5:$D$205,MATCH($A2101,Variables!$A$5:$A$205,0))="","","."&amp;INDEX(Variables!$D$5:$D$205,MATCH($A2101,Variables!$A$5:$A$205,0)))&amp;"."&amp;K$5</f>
        <v/>
      </c>
      <c r="L2101" s="46">
        <f>L2083*Settings!$C$13*(INDEX(L$318:L$329,$D2101)+INDEX(L$305:L$316,$D2101))</f>
        <v/>
      </c>
      <c r="M2101" s="47">
        <f>M2083*Settings!$C$13*(INDEX(M$318:M$329,$D2101)+INDEX(M$305:M$316,$D2101))</f>
        <v/>
      </c>
      <c r="N2101" s="47">
        <f>N2083*Settings!$C$13*(INDEX(N$318:N$329,$D2101)+INDEX(N$305:N$316,$D2101))</f>
        <v/>
      </c>
      <c r="O2101" s="47">
        <f>O2083*Settings!$C$13*(INDEX(O$318:O$329,$D2101)+INDEX(O$305:O$316,$D2101))</f>
        <v/>
      </c>
      <c r="P2101" s="47">
        <f>P2083*Settings!$C$13*(INDEX(P$318:P$329,$D2101)+INDEX(P$305:P$316,$D2101))</f>
        <v/>
      </c>
      <c r="Q2101" s="47">
        <f>Q2083*Settings!$C$13*(INDEX(Q$318:Q$329,$D2101)+INDEX(Q$305:Q$316,$D2101))</f>
        <v/>
      </c>
      <c r="R2101" s="47">
        <f>R2083*Settings!$C$13*(INDEX(R$318:R$329,$D2101)+INDEX(R$305:R$316,$D2101))</f>
        <v/>
      </c>
      <c r="S2101" s="47">
        <f>S2083*Settings!$C$13*(INDEX(S$318:S$329,$D2101)+INDEX(S$305:S$316,$D2101))</f>
        <v/>
      </c>
      <c r="T2101" s="47">
        <f>T2083*Settings!$C$13*(INDEX(T$318:T$329,$D2101)+INDEX(T$305:T$316,$D2101))</f>
        <v/>
      </c>
      <c r="U2101" s="47">
        <f>U2083*Settings!$C$13*(INDEX(U$318:U$329,$D2101)+INDEX(U$305:U$316,$D2101))</f>
        <v/>
      </c>
      <c r="V2101" s="47">
        <f>V2083*Settings!$C$13*(INDEX(V$318:V$329,$D2101)+INDEX(V$305:V$316,$D2101))</f>
        <v/>
      </c>
      <c r="W2101" s="47">
        <f>W2083*Settings!$C$13*(INDEX(W$318:W$329,$D2101)+INDEX(W$305:W$316,$D2101))</f>
        <v/>
      </c>
      <c r="X2101" s="47">
        <f>X2083*Settings!$C$13*(INDEX(X$318:X$329,$D2101)+INDEX(X$305:X$316,$D2101))</f>
        <v/>
      </c>
      <c r="Y2101" s="47">
        <f>Y2083*Settings!$C$13*(INDEX(Y$318:Y$329,$D2101)+INDEX(Y$305:Y$316,$D2101))</f>
        <v/>
      </c>
      <c r="Z2101" s="47">
        <f>Z2083*Settings!$C$13*(INDEX(Z$318:Z$329,$D2101)+INDEX(Z$305:Z$316,$D2101))</f>
        <v/>
      </c>
      <c r="AA2101" s="47">
        <f>AA2083*Settings!$C$13*(INDEX(AA$318:AA$329,$D2101)+INDEX(AA$305:AA$316,$D2101))</f>
        <v/>
      </c>
      <c r="AB2101" s="47">
        <f>AB2083*Settings!$C$13*(INDEX(AB$318:AB$329,$D2101)+INDEX(AB$305:AB$316,$D2101))</f>
        <v/>
      </c>
      <c r="AC2101" s="47">
        <f>AC2083*Settings!$C$13*(INDEX(AC$318:AC$329,$D2101)+INDEX(AC$305:AC$316,$D2101))</f>
        <v/>
      </c>
      <c r="AD2101" s="58">
        <f>REVENUE(AD2083,Settings!$C$13,INDEX(AD$318:AD$329,$D2101)+INDEX(AD$305:AD$316,$D2101))</f>
        <v/>
      </c>
      <c r="AF2101" s="11">
        <f>LOWER(Settings!$C$4)&amp;".mit."&amp;$A2101&amp;IF($C2101="","","."&amp;$C2101&amp;"."&amp;$B2101)&amp;IF(INDEX(Variables!$D$5:$D$205,MATCH($A2101,Variables!$A$5:$A$205,0))="","","."&amp;INDEX(Variables!$D$5:$D$205,MATCH($A2101,Variables!$A$5:$A$205,0)))&amp;"."&amp;AF$5</f>
        <v/>
      </c>
      <c r="AG2101" s="46">
        <f>AG2083*Settings!$C$13*(INDEX(AG$318:AG$329,$D2101)+INDEX(AG$305:AG$316,$D2101))</f>
        <v/>
      </c>
      <c r="AH2101" s="47">
        <f>AH2083*Settings!$C$13*(INDEX(AH$318:AH$329,$D2101)+INDEX(AH$305:AH$316,$D2101))</f>
        <v/>
      </c>
      <c r="AI2101" s="47">
        <f>AI2083*Settings!$C$13*(INDEX(AI$318:AI$329,$D2101)+INDEX(AI$305:AI$316,$D2101))</f>
        <v/>
      </c>
      <c r="AJ2101" s="47">
        <f>AJ2083*Settings!$C$13*(INDEX(AJ$318:AJ$329,$D2101)+INDEX(AJ$305:AJ$316,$D2101))</f>
        <v/>
      </c>
      <c r="AK2101" s="47">
        <f>AK2083*Settings!$C$13*(INDEX(AK$318:AK$329,$D2101)+INDEX(AK$305:AK$316,$D2101))</f>
        <v/>
      </c>
      <c r="AL2101" s="47">
        <f>AL2083*Settings!$C$13*(INDEX(AL$318:AL$329,$D2101)+INDEX(AL$305:AL$316,$D2101))</f>
        <v/>
      </c>
      <c r="AM2101" s="47">
        <f>AM2083*Settings!$C$13*(INDEX(AM$318:AM$329,$D2101)+INDEX(AM$305:AM$316,$D2101))</f>
        <v/>
      </c>
      <c r="AN2101" s="47">
        <f>AN2083*Settings!$C$13*(INDEX(AN$318:AN$329,$D2101)+INDEX(AN$305:AN$316,$D2101))</f>
        <v/>
      </c>
      <c r="AO2101" s="47">
        <f>AO2083*Settings!$C$13*(INDEX(AO$318:AO$329,$D2101)+INDEX(AO$305:AO$316,$D2101))</f>
        <v/>
      </c>
      <c r="AP2101" s="47">
        <f>AP2083*Settings!$C$13*(INDEX(AP$318:AP$329,$D2101)+INDEX(AP$305:AP$316,$D2101))</f>
        <v/>
      </c>
      <c r="AQ2101" s="47">
        <f>AQ2083*Settings!$C$13*(INDEX(AQ$318:AQ$329,$D2101)+INDEX(AQ$305:AQ$316,$D2101))</f>
        <v/>
      </c>
      <c r="AR2101" s="47">
        <f>AR2083*Settings!$C$13*(INDEX(AR$318:AR$329,$D2101)+INDEX(AR$305:AR$316,$D2101))</f>
        <v/>
      </c>
      <c r="AS2101" s="47">
        <f>AS2083*Settings!$C$13*(INDEX(AS$318:AS$329,$D2101)+INDEX(AS$305:AS$316,$D2101))</f>
        <v/>
      </c>
      <c r="AT2101" s="47">
        <f>AT2083*Settings!$C$13*(INDEX(AT$318:AT$329,$D2101)+INDEX(AT$305:AT$316,$D2101))</f>
        <v/>
      </c>
      <c r="AU2101" s="47">
        <f>AU2083*Settings!$C$13*(INDEX(AU$318:AU$329,$D2101)+INDEX(AU$305:AU$316,$D2101))</f>
        <v/>
      </c>
      <c r="AV2101" s="47">
        <f>AV2083*Settings!$C$13*(INDEX(AV$318:AV$329,$D2101)+INDEX(AV$305:AV$316,$D2101))</f>
        <v/>
      </c>
      <c r="AW2101" s="47">
        <f>AW2083*Settings!$C$13*(INDEX(AW$318:AW$329,$D2101)+INDEX(AW$305:AW$316,$D2101))</f>
        <v/>
      </c>
      <c r="AX2101" s="47">
        <f>AX2083*Settings!$C$13*(INDEX(AX$318:AX$329,$D2101)+INDEX(AX$305:AX$316,$D2101))</f>
        <v/>
      </c>
      <c r="AY2101" s="58">
        <f>REVENUE(AY2083,Settings!$C$13,INDEX(AY$318:AY$329,$D2101)+INDEX(AY$305:AY$316,$D2101))</f>
        <v/>
      </c>
    </row>
    <row r="2102" hidden="1" outlineLevel="2">
      <c r="A2102" s="14" t="inlineStr">
        <is>
          <t>rtx</t>
        </is>
      </c>
      <c r="B2102" s="14" t="inlineStr">
        <is>
          <t>die</t>
        </is>
      </c>
      <c r="C2102" s="14" t="inlineStr">
        <is>
          <t>oen</t>
        </is>
      </c>
      <c r="D2102" s="37">
        <f>INDEX(Inputs!$R$5:$R$132,MATCH($B2102&amp;"|"&amp;$C2102,Inputs!$A$5:$A$132,0))</f>
        <v/>
      </c>
      <c r="E2102" s="36" t="n"/>
      <c r="F2102" s="36" t="n"/>
      <c r="G2102" s="36" t="n"/>
      <c r="H2102" s="14">
        <f>INDEX(Variables!$B$5:$B$205,MATCH($A2102,Variables!$A$5:$A$205,0))&amp;IF($C2102="",""," | "&amp;INDEX(Mapping!$B$5:$B$26,MATCH($C2102,Mapping!$A$5:$A$26,0))&amp;" | "&amp;INDEX(Mapping!$B$30:$B$46,MATCH($B2102,Mapping!$A$30:$A$46,0)))</f>
        <v/>
      </c>
      <c r="I2102" s="14">
        <f>INDEX(Variables!$C$5:$C$205,MATCH($A2102,Variables!$A$5:$A$205,0))</f>
        <v/>
      </c>
      <c r="J2102" s="14">
        <f>INDEX(Variables!$E$5:$E$205,MATCH($A2102,Variables!$A$5:$A$205,0))</f>
        <v/>
      </c>
      <c r="K2102" s="11">
        <f>LOWER(Settings!$C$4)&amp;".mit."&amp;$A2102&amp;IF($C2102="","","."&amp;$C2102&amp;"."&amp;$B2102)&amp;IF(INDEX(Variables!$D$5:$D$205,MATCH($A2102,Variables!$A$5:$A$205,0))="","","."&amp;INDEX(Variables!$D$5:$D$205,MATCH($A2102,Variables!$A$5:$A$205,0)))&amp;"."&amp;K$5</f>
        <v/>
      </c>
      <c r="L2102" s="46">
        <f>L2084*Settings!$C$13*(INDEX(L$318:L$329,$D2102)+INDEX(L$305:L$316,$D2102))</f>
        <v/>
      </c>
      <c r="M2102" s="47">
        <f>M2084*Settings!$C$13*(INDEX(M$318:M$329,$D2102)+INDEX(M$305:M$316,$D2102))</f>
        <v/>
      </c>
      <c r="N2102" s="47">
        <f>N2084*Settings!$C$13*(INDEX(N$318:N$329,$D2102)+INDEX(N$305:N$316,$D2102))</f>
        <v/>
      </c>
      <c r="O2102" s="47">
        <f>O2084*Settings!$C$13*(INDEX(O$318:O$329,$D2102)+INDEX(O$305:O$316,$D2102))</f>
        <v/>
      </c>
      <c r="P2102" s="47">
        <f>P2084*Settings!$C$13*(INDEX(P$318:P$329,$D2102)+INDEX(P$305:P$316,$D2102))</f>
        <v/>
      </c>
      <c r="Q2102" s="47">
        <f>Q2084*Settings!$C$13*(INDEX(Q$318:Q$329,$D2102)+INDEX(Q$305:Q$316,$D2102))</f>
        <v/>
      </c>
      <c r="R2102" s="47">
        <f>R2084*Settings!$C$13*(INDEX(R$318:R$329,$D2102)+INDEX(R$305:R$316,$D2102))</f>
        <v/>
      </c>
      <c r="S2102" s="47">
        <f>S2084*Settings!$C$13*(INDEX(S$318:S$329,$D2102)+INDEX(S$305:S$316,$D2102))</f>
        <v/>
      </c>
      <c r="T2102" s="47">
        <f>T2084*Settings!$C$13*(INDEX(T$318:T$329,$D2102)+INDEX(T$305:T$316,$D2102))</f>
        <v/>
      </c>
      <c r="U2102" s="47">
        <f>U2084*Settings!$C$13*(INDEX(U$318:U$329,$D2102)+INDEX(U$305:U$316,$D2102))</f>
        <v/>
      </c>
      <c r="V2102" s="47">
        <f>V2084*Settings!$C$13*(INDEX(V$318:V$329,$D2102)+INDEX(V$305:V$316,$D2102))</f>
        <v/>
      </c>
      <c r="W2102" s="47">
        <f>W2084*Settings!$C$13*(INDEX(W$318:W$329,$D2102)+INDEX(W$305:W$316,$D2102))</f>
        <v/>
      </c>
      <c r="X2102" s="47">
        <f>X2084*Settings!$C$13*(INDEX(X$318:X$329,$D2102)+INDEX(X$305:X$316,$D2102))</f>
        <v/>
      </c>
      <c r="Y2102" s="47">
        <f>Y2084*Settings!$C$13*(INDEX(Y$318:Y$329,$D2102)+INDEX(Y$305:Y$316,$D2102))</f>
        <v/>
      </c>
      <c r="Z2102" s="47">
        <f>Z2084*Settings!$C$13*(INDEX(Z$318:Z$329,$D2102)+INDEX(Z$305:Z$316,$D2102))</f>
        <v/>
      </c>
      <c r="AA2102" s="47">
        <f>AA2084*Settings!$C$13*(INDEX(AA$318:AA$329,$D2102)+INDEX(AA$305:AA$316,$D2102))</f>
        <v/>
      </c>
      <c r="AB2102" s="47">
        <f>AB2084*Settings!$C$13*(INDEX(AB$318:AB$329,$D2102)+INDEX(AB$305:AB$316,$D2102))</f>
        <v/>
      </c>
      <c r="AC2102" s="47">
        <f>AC2084*Settings!$C$13*(INDEX(AC$318:AC$329,$D2102)+INDEX(AC$305:AC$316,$D2102))</f>
        <v/>
      </c>
      <c r="AD2102" s="58">
        <f>REVENUE(AD2084,Settings!$C$13,INDEX(AD$318:AD$329,$D2102)+INDEX(AD$305:AD$316,$D2102))</f>
        <v/>
      </c>
      <c r="AF2102" s="11">
        <f>LOWER(Settings!$C$4)&amp;".mit."&amp;$A2102&amp;IF($C2102="","","."&amp;$C2102&amp;"."&amp;$B2102)&amp;IF(INDEX(Variables!$D$5:$D$205,MATCH($A2102,Variables!$A$5:$A$205,0))="","","."&amp;INDEX(Variables!$D$5:$D$205,MATCH($A2102,Variables!$A$5:$A$205,0)))&amp;"."&amp;AF$5</f>
        <v/>
      </c>
      <c r="AG2102" s="46">
        <f>AG2084*Settings!$C$13*(INDEX(AG$318:AG$329,$D2102)+INDEX(AG$305:AG$316,$D2102))</f>
        <v/>
      </c>
      <c r="AH2102" s="47">
        <f>AH2084*Settings!$C$13*(INDEX(AH$318:AH$329,$D2102)+INDEX(AH$305:AH$316,$D2102))</f>
        <v/>
      </c>
      <c r="AI2102" s="47">
        <f>AI2084*Settings!$C$13*(INDEX(AI$318:AI$329,$D2102)+INDEX(AI$305:AI$316,$D2102))</f>
        <v/>
      </c>
      <c r="AJ2102" s="47">
        <f>AJ2084*Settings!$C$13*(INDEX(AJ$318:AJ$329,$D2102)+INDEX(AJ$305:AJ$316,$D2102))</f>
        <v/>
      </c>
      <c r="AK2102" s="47">
        <f>AK2084*Settings!$C$13*(INDEX(AK$318:AK$329,$D2102)+INDEX(AK$305:AK$316,$D2102))</f>
        <v/>
      </c>
      <c r="AL2102" s="47">
        <f>AL2084*Settings!$C$13*(INDEX(AL$318:AL$329,$D2102)+INDEX(AL$305:AL$316,$D2102))</f>
        <v/>
      </c>
      <c r="AM2102" s="47">
        <f>AM2084*Settings!$C$13*(INDEX(AM$318:AM$329,$D2102)+INDEX(AM$305:AM$316,$D2102))</f>
        <v/>
      </c>
      <c r="AN2102" s="47">
        <f>AN2084*Settings!$C$13*(INDEX(AN$318:AN$329,$D2102)+INDEX(AN$305:AN$316,$D2102))</f>
        <v/>
      </c>
      <c r="AO2102" s="47">
        <f>AO2084*Settings!$C$13*(INDEX(AO$318:AO$329,$D2102)+INDEX(AO$305:AO$316,$D2102))</f>
        <v/>
      </c>
      <c r="AP2102" s="47">
        <f>AP2084*Settings!$C$13*(INDEX(AP$318:AP$329,$D2102)+INDEX(AP$305:AP$316,$D2102))</f>
        <v/>
      </c>
      <c r="AQ2102" s="47">
        <f>AQ2084*Settings!$C$13*(INDEX(AQ$318:AQ$329,$D2102)+INDEX(AQ$305:AQ$316,$D2102))</f>
        <v/>
      </c>
      <c r="AR2102" s="47">
        <f>AR2084*Settings!$C$13*(INDEX(AR$318:AR$329,$D2102)+INDEX(AR$305:AR$316,$D2102))</f>
        <v/>
      </c>
      <c r="AS2102" s="47">
        <f>AS2084*Settings!$C$13*(INDEX(AS$318:AS$329,$D2102)+INDEX(AS$305:AS$316,$D2102))</f>
        <v/>
      </c>
      <c r="AT2102" s="47">
        <f>AT2084*Settings!$C$13*(INDEX(AT$318:AT$329,$D2102)+INDEX(AT$305:AT$316,$D2102))</f>
        <v/>
      </c>
      <c r="AU2102" s="47">
        <f>AU2084*Settings!$C$13*(INDEX(AU$318:AU$329,$D2102)+INDEX(AU$305:AU$316,$D2102))</f>
        <v/>
      </c>
      <c r="AV2102" s="47">
        <f>AV2084*Settings!$C$13*(INDEX(AV$318:AV$329,$D2102)+INDEX(AV$305:AV$316,$D2102))</f>
        <v/>
      </c>
      <c r="AW2102" s="47">
        <f>AW2084*Settings!$C$13*(INDEX(AW$318:AW$329,$D2102)+INDEX(AW$305:AW$316,$D2102))</f>
        <v/>
      </c>
      <c r="AX2102" s="47">
        <f>AX2084*Settings!$C$13*(INDEX(AX$318:AX$329,$D2102)+INDEX(AX$305:AX$316,$D2102))</f>
        <v/>
      </c>
      <c r="AY2102" s="58">
        <f>REVENUE(AY2084,Settings!$C$13,INDEX(AY$318:AY$329,$D2102)+INDEX(AY$305:AY$316,$D2102))</f>
        <v/>
      </c>
    </row>
    <row r="2103" hidden="1" outlineLevel="2">
      <c r="A2103" s="14" t="inlineStr">
        <is>
          <t>rtx</t>
        </is>
      </c>
      <c r="B2103" s="14" t="inlineStr">
        <is>
          <t>lpg</t>
        </is>
      </c>
      <c r="C2103" s="14" t="inlineStr">
        <is>
          <t>oen</t>
        </is>
      </c>
      <c r="D2103" s="37">
        <f>INDEX(Inputs!$R$5:$R$132,MATCH($B2103&amp;"|"&amp;$C2103,Inputs!$A$5:$A$132,0))</f>
        <v/>
      </c>
      <c r="E2103" s="36" t="n"/>
      <c r="F2103" s="36" t="n"/>
      <c r="G2103" s="36" t="n"/>
      <c r="H2103" s="14">
        <f>INDEX(Variables!$B$5:$B$205,MATCH($A2103,Variables!$A$5:$A$205,0))&amp;IF($C2103="",""," | "&amp;INDEX(Mapping!$B$5:$B$26,MATCH($C2103,Mapping!$A$5:$A$26,0))&amp;" | "&amp;INDEX(Mapping!$B$30:$B$46,MATCH($B2103,Mapping!$A$30:$A$46,0)))</f>
        <v/>
      </c>
      <c r="I2103" s="14">
        <f>INDEX(Variables!$C$5:$C$205,MATCH($A2103,Variables!$A$5:$A$205,0))</f>
        <v/>
      </c>
      <c r="J2103" s="14">
        <f>INDEX(Variables!$E$5:$E$205,MATCH($A2103,Variables!$A$5:$A$205,0))</f>
        <v/>
      </c>
      <c r="K2103" s="11">
        <f>LOWER(Settings!$C$4)&amp;".mit."&amp;$A2103&amp;IF($C2103="","","."&amp;$C2103&amp;"."&amp;$B2103)&amp;IF(INDEX(Variables!$D$5:$D$205,MATCH($A2103,Variables!$A$5:$A$205,0))="","","."&amp;INDEX(Variables!$D$5:$D$205,MATCH($A2103,Variables!$A$5:$A$205,0)))&amp;"."&amp;K$5</f>
        <v/>
      </c>
      <c r="L2103" s="46">
        <f>L2085*Settings!$C$13*(INDEX(L$318:L$329,$D2103)+INDEX(L$305:L$316,$D2103))</f>
        <v/>
      </c>
      <c r="M2103" s="47">
        <f>M2085*Settings!$C$13*(INDEX(M$318:M$329,$D2103)+INDEX(M$305:M$316,$D2103))</f>
        <v/>
      </c>
      <c r="N2103" s="47">
        <f>N2085*Settings!$C$13*(INDEX(N$318:N$329,$D2103)+INDEX(N$305:N$316,$D2103))</f>
        <v/>
      </c>
      <c r="O2103" s="47">
        <f>O2085*Settings!$C$13*(INDEX(O$318:O$329,$D2103)+INDEX(O$305:O$316,$D2103))</f>
        <v/>
      </c>
      <c r="P2103" s="47">
        <f>P2085*Settings!$C$13*(INDEX(P$318:P$329,$D2103)+INDEX(P$305:P$316,$D2103))</f>
        <v/>
      </c>
      <c r="Q2103" s="47">
        <f>Q2085*Settings!$C$13*(INDEX(Q$318:Q$329,$D2103)+INDEX(Q$305:Q$316,$D2103))</f>
        <v/>
      </c>
      <c r="R2103" s="47">
        <f>R2085*Settings!$C$13*(INDEX(R$318:R$329,$D2103)+INDEX(R$305:R$316,$D2103))</f>
        <v/>
      </c>
      <c r="S2103" s="47">
        <f>S2085*Settings!$C$13*(INDEX(S$318:S$329,$D2103)+INDEX(S$305:S$316,$D2103))</f>
        <v/>
      </c>
      <c r="T2103" s="47">
        <f>T2085*Settings!$C$13*(INDEX(T$318:T$329,$D2103)+INDEX(T$305:T$316,$D2103))</f>
        <v/>
      </c>
      <c r="U2103" s="47">
        <f>U2085*Settings!$C$13*(INDEX(U$318:U$329,$D2103)+INDEX(U$305:U$316,$D2103))</f>
        <v/>
      </c>
      <c r="V2103" s="47">
        <f>V2085*Settings!$C$13*(INDEX(V$318:V$329,$D2103)+INDEX(V$305:V$316,$D2103))</f>
        <v/>
      </c>
      <c r="W2103" s="47">
        <f>W2085*Settings!$C$13*(INDEX(W$318:W$329,$D2103)+INDEX(W$305:W$316,$D2103))</f>
        <v/>
      </c>
      <c r="X2103" s="47">
        <f>X2085*Settings!$C$13*(INDEX(X$318:X$329,$D2103)+INDEX(X$305:X$316,$D2103))</f>
        <v/>
      </c>
      <c r="Y2103" s="47">
        <f>Y2085*Settings!$C$13*(INDEX(Y$318:Y$329,$D2103)+INDEX(Y$305:Y$316,$D2103))</f>
        <v/>
      </c>
      <c r="Z2103" s="47">
        <f>Z2085*Settings!$C$13*(INDEX(Z$318:Z$329,$D2103)+INDEX(Z$305:Z$316,$D2103))</f>
        <v/>
      </c>
      <c r="AA2103" s="47">
        <f>AA2085*Settings!$C$13*(INDEX(AA$318:AA$329,$D2103)+INDEX(AA$305:AA$316,$D2103))</f>
        <v/>
      </c>
      <c r="AB2103" s="47">
        <f>AB2085*Settings!$C$13*(INDEX(AB$318:AB$329,$D2103)+INDEX(AB$305:AB$316,$D2103))</f>
        <v/>
      </c>
      <c r="AC2103" s="47">
        <f>AC2085*Settings!$C$13*(INDEX(AC$318:AC$329,$D2103)+INDEX(AC$305:AC$316,$D2103))</f>
        <v/>
      </c>
      <c r="AD2103" s="58">
        <f>REVENUE(AD2085,Settings!$C$13,INDEX(AD$318:AD$329,$D2103)+INDEX(AD$305:AD$316,$D2103))</f>
        <v/>
      </c>
      <c r="AF2103" s="11">
        <f>LOWER(Settings!$C$4)&amp;".mit."&amp;$A2103&amp;IF($C2103="","","."&amp;$C2103&amp;"."&amp;$B2103)&amp;IF(INDEX(Variables!$D$5:$D$205,MATCH($A2103,Variables!$A$5:$A$205,0))="","","."&amp;INDEX(Variables!$D$5:$D$205,MATCH($A2103,Variables!$A$5:$A$205,0)))&amp;"."&amp;AF$5</f>
        <v/>
      </c>
      <c r="AG2103" s="46">
        <f>AG2085*Settings!$C$13*(INDEX(AG$318:AG$329,$D2103)+INDEX(AG$305:AG$316,$D2103))</f>
        <v/>
      </c>
      <c r="AH2103" s="47">
        <f>AH2085*Settings!$C$13*(INDEX(AH$318:AH$329,$D2103)+INDEX(AH$305:AH$316,$D2103))</f>
        <v/>
      </c>
      <c r="AI2103" s="47">
        <f>AI2085*Settings!$C$13*(INDEX(AI$318:AI$329,$D2103)+INDEX(AI$305:AI$316,$D2103))</f>
        <v/>
      </c>
      <c r="AJ2103" s="47">
        <f>AJ2085*Settings!$C$13*(INDEX(AJ$318:AJ$329,$D2103)+INDEX(AJ$305:AJ$316,$D2103))</f>
        <v/>
      </c>
      <c r="AK2103" s="47">
        <f>AK2085*Settings!$C$13*(INDEX(AK$318:AK$329,$D2103)+INDEX(AK$305:AK$316,$D2103))</f>
        <v/>
      </c>
      <c r="AL2103" s="47">
        <f>AL2085*Settings!$C$13*(INDEX(AL$318:AL$329,$D2103)+INDEX(AL$305:AL$316,$D2103))</f>
        <v/>
      </c>
      <c r="AM2103" s="47">
        <f>AM2085*Settings!$C$13*(INDEX(AM$318:AM$329,$D2103)+INDEX(AM$305:AM$316,$D2103))</f>
        <v/>
      </c>
      <c r="AN2103" s="47">
        <f>AN2085*Settings!$C$13*(INDEX(AN$318:AN$329,$D2103)+INDEX(AN$305:AN$316,$D2103))</f>
        <v/>
      </c>
      <c r="AO2103" s="47">
        <f>AO2085*Settings!$C$13*(INDEX(AO$318:AO$329,$D2103)+INDEX(AO$305:AO$316,$D2103))</f>
        <v/>
      </c>
      <c r="AP2103" s="47">
        <f>AP2085*Settings!$C$13*(INDEX(AP$318:AP$329,$D2103)+INDEX(AP$305:AP$316,$D2103))</f>
        <v/>
      </c>
      <c r="AQ2103" s="47">
        <f>AQ2085*Settings!$C$13*(INDEX(AQ$318:AQ$329,$D2103)+INDEX(AQ$305:AQ$316,$D2103))</f>
        <v/>
      </c>
      <c r="AR2103" s="47">
        <f>AR2085*Settings!$C$13*(INDEX(AR$318:AR$329,$D2103)+INDEX(AR$305:AR$316,$D2103))</f>
        <v/>
      </c>
      <c r="AS2103" s="47">
        <f>AS2085*Settings!$C$13*(INDEX(AS$318:AS$329,$D2103)+INDEX(AS$305:AS$316,$D2103))</f>
        <v/>
      </c>
      <c r="AT2103" s="47">
        <f>AT2085*Settings!$C$13*(INDEX(AT$318:AT$329,$D2103)+INDEX(AT$305:AT$316,$D2103))</f>
        <v/>
      </c>
      <c r="AU2103" s="47">
        <f>AU2085*Settings!$C$13*(INDEX(AU$318:AU$329,$D2103)+INDEX(AU$305:AU$316,$D2103))</f>
        <v/>
      </c>
      <c r="AV2103" s="47">
        <f>AV2085*Settings!$C$13*(INDEX(AV$318:AV$329,$D2103)+INDEX(AV$305:AV$316,$D2103))</f>
        <v/>
      </c>
      <c r="AW2103" s="47">
        <f>AW2085*Settings!$C$13*(INDEX(AW$318:AW$329,$D2103)+INDEX(AW$305:AW$316,$D2103))</f>
        <v/>
      </c>
      <c r="AX2103" s="47">
        <f>AX2085*Settings!$C$13*(INDEX(AX$318:AX$329,$D2103)+INDEX(AX$305:AX$316,$D2103))</f>
        <v/>
      </c>
      <c r="AY2103" s="58">
        <f>REVENUE(AY2085,Settings!$C$13,INDEX(AY$318:AY$329,$D2103)+INDEX(AY$305:AY$316,$D2103))</f>
        <v/>
      </c>
    </row>
    <row r="2104" hidden="1" outlineLevel="2">
      <c r="A2104" s="14" t="inlineStr">
        <is>
          <t>rtx</t>
        </is>
      </c>
      <c r="B2104" s="14" t="inlineStr">
        <is>
          <t>ker</t>
        </is>
      </c>
      <c r="C2104" s="14" t="inlineStr">
        <is>
          <t>oen</t>
        </is>
      </c>
      <c r="D2104" s="37">
        <f>INDEX(Inputs!$R$5:$R$132,MATCH($B2104&amp;"|"&amp;$C2104,Inputs!$A$5:$A$132,0))</f>
        <v/>
      </c>
      <c r="E2104" s="36" t="n"/>
      <c r="F2104" s="36" t="n"/>
      <c r="G2104" s="36" t="n"/>
      <c r="H2104" s="14">
        <f>INDEX(Variables!$B$5:$B$205,MATCH($A2104,Variables!$A$5:$A$205,0))&amp;IF($C2104="",""," | "&amp;INDEX(Mapping!$B$5:$B$26,MATCH($C2104,Mapping!$A$5:$A$26,0))&amp;" | "&amp;INDEX(Mapping!$B$30:$B$46,MATCH($B2104,Mapping!$A$30:$A$46,0)))</f>
        <v/>
      </c>
      <c r="I2104" s="14">
        <f>INDEX(Variables!$C$5:$C$205,MATCH($A2104,Variables!$A$5:$A$205,0))</f>
        <v/>
      </c>
      <c r="J2104" s="14">
        <f>INDEX(Variables!$E$5:$E$205,MATCH($A2104,Variables!$A$5:$A$205,0))</f>
        <v/>
      </c>
      <c r="K2104" s="11">
        <f>LOWER(Settings!$C$4)&amp;".mit."&amp;$A2104&amp;IF($C2104="","","."&amp;$C2104&amp;"."&amp;$B2104)&amp;IF(INDEX(Variables!$D$5:$D$205,MATCH($A2104,Variables!$A$5:$A$205,0))="","","."&amp;INDEX(Variables!$D$5:$D$205,MATCH($A2104,Variables!$A$5:$A$205,0)))&amp;"."&amp;K$5</f>
        <v/>
      </c>
      <c r="L2104" s="46">
        <f>L2086*Settings!$C$13*(INDEX(L$318:L$329,$D2104)+INDEX(L$305:L$316,$D2104))</f>
        <v/>
      </c>
      <c r="M2104" s="47">
        <f>M2086*Settings!$C$13*(INDEX(M$318:M$329,$D2104)+INDEX(M$305:M$316,$D2104))</f>
        <v/>
      </c>
      <c r="N2104" s="47">
        <f>N2086*Settings!$C$13*(INDEX(N$318:N$329,$D2104)+INDEX(N$305:N$316,$D2104))</f>
        <v/>
      </c>
      <c r="O2104" s="47">
        <f>O2086*Settings!$C$13*(INDEX(O$318:O$329,$D2104)+INDEX(O$305:O$316,$D2104))</f>
        <v/>
      </c>
      <c r="P2104" s="47">
        <f>P2086*Settings!$C$13*(INDEX(P$318:P$329,$D2104)+INDEX(P$305:P$316,$D2104))</f>
        <v/>
      </c>
      <c r="Q2104" s="47">
        <f>Q2086*Settings!$C$13*(INDEX(Q$318:Q$329,$D2104)+INDEX(Q$305:Q$316,$D2104))</f>
        <v/>
      </c>
      <c r="R2104" s="47">
        <f>R2086*Settings!$C$13*(INDEX(R$318:R$329,$D2104)+INDEX(R$305:R$316,$D2104))</f>
        <v/>
      </c>
      <c r="S2104" s="47">
        <f>S2086*Settings!$C$13*(INDEX(S$318:S$329,$D2104)+INDEX(S$305:S$316,$D2104))</f>
        <v/>
      </c>
      <c r="T2104" s="47">
        <f>T2086*Settings!$C$13*(INDEX(T$318:T$329,$D2104)+INDEX(T$305:T$316,$D2104))</f>
        <v/>
      </c>
      <c r="U2104" s="47">
        <f>U2086*Settings!$C$13*(INDEX(U$318:U$329,$D2104)+INDEX(U$305:U$316,$D2104))</f>
        <v/>
      </c>
      <c r="V2104" s="47">
        <f>V2086*Settings!$C$13*(INDEX(V$318:V$329,$D2104)+INDEX(V$305:V$316,$D2104))</f>
        <v/>
      </c>
      <c r="W2104" s="47">
        <f>W2086*Settings!$C$13*(INDEX(W$318:W$329,$D2104)+INDEX(W$305:W$316,$D2104))</f>
        <v/>
      </c>
      <c r="X2104" s="47">
        <f>X2086*Settings!$C$13*(INDEX(X$318:X$329,$D2104)+INDEX(X$305:X$316,$D2104))</f>
        <v/>
      </c>
      <c r="Y2104" s="47">
        <f>Y2086*Settings!$C$13*(INDEX(Y$318:Y$329,$D2104)+INDEX(Y$305:Y$316,$D2104))</f>
        <v/>
      </c>
      <c r="Z2104" s="47">
        <f>Z2086*Settings!$C$13*(INDEX(Z$318:Z$329,$D2104)+INDEX(Z$305:Z$316,$D2104))</f>
        <v/>
      </c>
      <c r="AA2104" s="47">
        <f>AA2086*Settings!$C$13*(INDEX(AA$318:AA$329,$D2104)+INDEX(AA$305:AA$316,$D2104))</f>
        <v/>
      </c>
      <c r="AB2104" s="47">
        <f>AB2086*Settings!$C$13*(INDEX(AB$318:AB$329,$D2104)+INDEX(AB$305:AB$316,$D2104))</f>
        <v/>
      </c>
      <c r="AC2104" s="47">
        <f>AC2086*Settings!$C$13*(INDEX(AC$318:AC$329,$D2104)+INDEX(AC$305:AC$316,$D2104))</f>
        <v/>
      </c>
      <c r="AD2104" s="58">
        <f>REVENUE(AD2086,Settings!$C$13,INDEX(AD$318:AD$329,$D2104)+INDEX(AD$305:AD$316,$D2104))</f>
        <v/>
      </c>
      <c r="AF2104" s="11">
        <f>LOWER(Settings!$C$4)&amp;".mit."&amp;$A2104&amp;IF($C2104="","","."&amp;$C2104&amp;"."&amp;$B2104)&amp;IF(INDEX(Variables!$D$5:$D$205,MATCH($A2104,Variables!$A$5:$A$205,0))="","","."&amp;INDEX(Variables!$D$5:$D$205,MATCH($A2104,Variables!$A$5:$A$205,0)))&amp;"."&amp;AF$5</f>
        <v/>
      </c>
      <c r="AG2104" s="46">
        <f>AG2086*Settings!$C$13*(INDEX(AG$318:AG$329,$D2104)+INDEX(AG$305:AG$316,$D2104))</f>
        <v/>
      </c>
      <c r="AH2104" s="47">
        <f>AH2086*Settings!$C$13*(INDEX(AH$318:AH$329,$D2104)+INDEX(AH$305:AH$316,$D2104))</f>
        <v/>
      </c>
      <c r="AI2104" s="47">
        <f>AI2086*Settings!$C$13*(INDEX(AI$318:AI$329,$D2104)+INDEX(AI$305:AI$316,$D2104))</f>
        <v/>
      </c>
      <c r="AJ2104" s="47">
        <f>AJ2086*Settings!$C$13*(INDEX(AJ$318:AJ$329,$D2104)+INDEX(AJ$305:AJ$316,$D2104))</f>
        <v/>
      </c>
      <c r="AK2104" s="47">
        <f>AK2086*Settings!$C$13*(INDEX(AK$318:AK$329,$D2104)+INDEX(AK$305:AK$316,$D2104))</f>
        <v/>
      </c>
      <c r="AL2104" s="47">
        <f>AL2086*Settings!$C$13*(INDEX(AL$318:AL$329,$D2104)+INDEX(AL$305:AL$316,$D2104))</f>
        <v/>
      </c>
      <c r="AM2104" s="47">
        <f>AM2086*Settings!$C$13*(INDEX(AM$318:AM$329,$D2104)+INDEX(AM$305:AM$316,$D2104))</f>
        <v/>
      </c>
      <c r="AN2104" s="47">
        <f>AN2086*Settings!$C$13*(INDEX(AN$318:AN$329,$D2104)+INDEX(AN$305:AN$316,$D2104))</f>
        <v/>
      </c>
      <c r="AO2104" s="47">
        <f>AO2086*Settings!$C$13*(INDEX(AO$318:AO$329,$D2104)+INDEX(AO$305:AO$316,$D2104))</f>
        <v/>
      </c>
      <c r="AP2104" s="47">
        <f>AP2086*Settings!$C$13*(INDEX(AP$318:AP$329,$D2104)+INDEX(AP$305:AP$316,$D2104))</f>
        <v/>
      </c>
      <c r="AQ2104" s="47">
        <f>AQ2086*Settings!$C$13*(INDEX(AQ$318:AQ$329,$D2104)+INDEX(AQ$305:AQ$316,$D2104))</f>
        <v/>
      </c>
      <c r="AR2104" s="47">
        <f>AR2086*Settings!$C$13*(INDEX(AR$318:AR$329,$D2104)+INDEX(AR$305:AR$316,$D2104))</f>
        <v/>
      </c>
      <c r="AS2104" s="47">
        <f>AS2086*Settings!$C$13*(INDEX(AS$318:AS$329,$D2104)+INDEX(AS$305:AS$316,$D2104))</f>
        <v/>
      </c>
      <c r="AT2104" s="47">
        <f>AT2086*Settings!$C$13*(INDEX(AT$318:AT$329,$D2104)+INDEX(AT$305:AT$316,$D2104))</f>
        <v/>
      </c>
      <c r="AU2104" s="47">
        <f>AU2086*Settings!$C$13*(INDEX(AU$318:AU$329,$D2104)+INDEX(AU$305:AU$316,$D2104))</f>
        <v/>
      </c>
      <c r="AV2104" s="47">
        <f>AV2086*Settings!$C$13*(INDEX(AV$318:AV$329,$D2104)+INDEX(AV$305:AV$316,$D2104))</f>
        <v/>
      </c>
      <c r="AW2104" s="47">
        <f>AW2086*Settings!$C$13*(INDEX(AW$318:AW$329,$D2104)+INDEX(AW$305:AW$316,$D2104))</f>
        <v/>
      </c>
      <c r="AX2104" s="47">
        <f>AX2086*Settings!$C$13*(INDEX(AX$318:AX$329,$D2104)+INDEX(AX$305:AX$316,$D2104))</f>
        <v/>
      </c>
      <c r="AY2104" s="58">
        <f>REVENUE(AY2086,Settings!$C$13,INDEX(AY$318:AY$329,$D2104)+INDEX(AY$305:AY$316,$D2104))</f>
        <v/>
      </c>
    </row>
    <row r="2105" hidden="1" outlineLevel="2">
      <c r="A2105" s="14" t="inlineStr">
        <is>
          <t>rtx</t>
        </is>
      </c>
      <c r="B2105" s="14" t="inlineStr">
        <is>
          <t>oop</t>
        </is>
      </c>
      <c r="C2105" s="14" t="inlineStr">
        <is>
          <t>oen</t>
        </is>
      </c>
      <c r="D2105" s="37">
        <f>INDEX(Inputs!$R$5:$R$132,MATCH($B2105&amp;"|"&amp;$C2105,Inputs!$A$5:$A$132,0))</f>
        <v/>
      </c>
      <c r="E2105" s="36" t="n"/>
      <c r="F2105" s="36" t="n"/>
      <c r="G2105" s="36" t="n"/>
      <c r="H2105" s="14">
        <f>INDEX(Variables!$B$5:$B$205,MATCH($A2105,Variables!$A$5:$A$205,0))&amp;IF($C2105="",""," | "&amp;INDEX(Mapping!$B$5:$B$26,MATCH($C2105,Mapping!$A$5:$A$26,0))&amp;" | "&amp;INDEX(Mapping!$B$30:$B$46,MATCH($B2105,Mapping!$A$30:$A$46,0)))</f>
        <v/>
      </c>
      <c r="I2105" s="14">
        <f>INDEX(Variables!$C$5:$C$205,MATCH($A2105,Variables!$A$5:$A$205,0))</f>
        <v/>
      </c>
      <c r="J2105" s="14">
        <f>INDEX(Variables!$E$5:$E$205,MATCH($A2105,Variables!$A$5:$A$205,0))</f>
        <v/>
      </c>
      <c r="K2105" s="11">
        <f>LOWER(Settings!$C$4)&amp;".mit."&amp;$A2105&amp;IF($C2105="","","."&amp;$C2105&amp;"."&amp;$B2105)&amp;IF(INDEX(Variables!$D$5:$D$205,MATCH($A2105,Variables!$A$5:$A$205,0))="","","."&amp;INDEX(Variables!$D$5:$D$205,MATCH($A2105,Variables!$A$5:$A$205,0)))&amp;"."&amp;K$5</f>
        <v/>
      </c>
      <c r="L2105" s="46">
        <f>L2087*Settings!$C$13*(INDEX(L$318:L$329,$D2105)+INDEX(L$305:L$316,$D2105))</f>
        <v/>
      </c>
      <c r="M2105" s="47">
        <f>M2087*Settings!$C$13*(INDEX(M$318:M$329,$D2105)+INDEX(M$305:M$316,$D2105))</f>
        <v/>
      </c>
      <c r="N2105" s="47">
        <f>N2087*Settings!$C$13*(INDEX(N$318:N$329,$D2105)+INDEX(N$305:N$316,$D2105))</f>
        <v/>
      </c>
      <c r="O2105" s="47">
        <f>O2087*Settings!$C$13*(INDEX(O$318:O$329,$D2105)+INDEX(O$305:O$316,$D2105))</f>
        <v/>
      </c>
      <c r="P2105" s="47">
        <f>P2087*Settings!$C$13*(INDEX(P$318:P$329,$D2105)+INDEX(P$305:P$316,$D2105))</f>
        <v/>
      </c>
      <c r="Q2105" s="47">
        <f>Q2087*Settings!$C$13*(INDEX(Q$318:Q$329,$D2105)+INDEX(Q$305:Q$316,$D2105))</f>
        <v/>
      </c>
      <c r="R2105" s="47">
        <f>R2087*Settings!$C$13*(INDEX(R$318:R$329,$D2105)+INDEX(R$305:R$316,$D2105))</f>
        <v/>
      </c>
      <c r="S2105" s="47">
        <f>S2087*Settings!$C$13*(INDEX(S$318:S$329,$D2105)+INDEX(S$305:S$316,$D2105))</f>
        <v/>
      </c>
      <c r="T2105" s="47">
        <f>T2087*Settings!$C$13*(INDEX(T$318:T$329,$D2105)+INDEX(T$305:T$316,$D2105))</f>
        <v/>
      </c>
      <c r="U2105" s="47">
        <f>U2087*Settings!$C$13*(INDEX(U$318:U$329,$D2105)+INDEX(U$305:U$316,$D2105))</f>
        <v/>
      </c>
      <c r="V2105" s="47">
        <f>V2087*Settings!$C$13*(INDEX(V$318:V$329,$D2105)+INDEX(V$305:V$316,$D2105))</f>
        <v/>
      </c>
      <c r="W2105" s="47">
        <f>W2087*Settings!$C$13*(INDEX(W$318:W$329,$D2105)+INDEX(W$305:W$316,$D2105))</f>
        <v/>
      </c>
      <c r="X2105" s="47">
        <f>X2087*Settings!$C$13*(INDEX(X$318:X$329,$D2105)+INDEX(X$305:X$316,$D2105))</f>
        <v/>
      </c>
      <c r="Y2105" s="47">
        <f>Y2087*Settings!$C$13*(INDEX(Y$318:Y$329,$D2105)+INDEX(Y$305:Y$316,$D2105))</f>
        <v/>
      </c>
      <c r="Z2105" s="47">
        <f>Z2087*Settings!$C$13*(INDEX(Z$318:Z$329,$D2105)+INDEX(Z$305:Z$316,$D2105))</f>
        <v/>
      </c>
      <c r="AA2105" s="47">
        <f>AA2087*Settings!$C$13*(INDEX(AA$318:AA$329,$D2105)+INDEX(AA$305:AA$316,$D2105))</f>
        <v/>
      </c>
      <c r="AB2105" s="47">
        <f>AB2087*Settings!$C$13*(INDEX(AB$318:AB$329,$D2105)+INDEX(AB$305:AB$316,$D2105))</f>
        <v/>
      </c>
      <c r="AC2105" s="47">
        <f>AC2087*Settings!$C$13*(INDEX(AC$318:AC$329,$D2105)+INDEX(AC$305:AC$316,$D2105))</f>
        <v/>
      </c>
      <c r="AD2105" s="58">
        <f>REVENUE(AD2087,Settings!$C$13,INDEX(AD$318:AD$329,$D2105)+INDEX(AD$305:AD$316,$D2105))</f>
        <v/>
      </c>
      <c r="AF2105" s="11">
        <f>LOWER(Settings!$C$4)&amp;".mit."&amp;$A2105&amp;IF($C2105="","","."&amp;$C2105&amp;"."&amp;$B2105)&amp;IF(INDEX(Variables!$D$5:$D$205,MATCH($A2105,Variables!$A$5:$A$205,0))="","","."&amp;INDEX(Variables!$D$5:$D$205,MATCH($A2105,Variables!$A$5:$A$205,0)))&amp;"."&amp;AF$5</f>
        <v/>
      </c>
      <c r="AG2105" s="46">
        <f>AG2087*Settings!$C$13*(INDEX(AG$318:AG$329,$D2105)+INDEX(AG$305:AG$316,$D2105))</f>
        <v/>
      </c>
      <c r="AH2105" s="47">
        <f>AH2087*Settings!$C$13*(INDEX(AH$318:AH$329,$D2105)+INDEX(AH$305:AH$316,$D2105))</f>
        <v/>
      </c>
      <c r="AI2105" s="47">
        <f>AI2087*Settings!$C$13*(INDEX(AI$318:AI$329,$D2105)+INDEX(AI$305:AI$316,$D2105))</f>
        <v/>
      </c>
      <c r="AJ2105" s="47">
        <f>AJ2087*Settings!$C$13*(INDEX(AJ$318:AJ$329,$D2105)+INDEX(AJ$305:AJ$316,$D2105))</f>
        <v/>
      </c>
      <c r="AK2105" s="47">
        <f>AK2087*Settings!$C$13*(INDEX(AK$318:AK$329,$D2105)+INDEX(AK$305:AK$316,$D2105))</f>
        <v/>
      </c>
      <c r="AL2105" s="47">
        <f>AL2087*Settings!$C$13*(INDEX(AL$318:AL$329,$D2105)+INDEX(AL$305:AL$316,$D2105))</f>
        <v/>
      </c>
      <c r="AM2105" s="47">
        <f>AM2087*Settings!$C$13*(INDEX(AM$318:AM$329,$D2105)+INDEX(AM$305:AM$316,$D2105))</f>
        <v/>
      </c>
      <c r="AN2105" s="47">
        <f>AN2087*Settings!$C$13*(INDEX(AN$318:AN$329,$D2105)+INDEX(AN$305:AN$316,$D2105))</f>
        <v/>
      </c>
      <c r="AO2105" s="47">
        <f>AO2087*Settings!$C$13*(INDEX(AO$318:AO$329,$D2105)+INDEX(AO$305:AO$316,$D2105))</f>
        <v/>
      </c>
      <c r="AP2105" s="47">
        <f>AP2087*Settings!$C$13*(INDEX(AP$318:AP$329,$D2105)+INDEX(AP$305:AP$316,$D2105))</f>
        <v/>
      </c>
      <c r="AQ2105" s="47">
        <f>AQ2087*Settings!$C$13*(INDEX(AQ$318:AQ$329,$D2105)+INDEX(AQ$305:AQ$316,$D2105))</f>
        <v/>
      </c>
      <c r="AR2105" s="47">
        <f>AR2087*Settings!$C$13*(INDEX(AR$318:AR$329,$D2105)+INDEX(AR$305:AR$316,$D2105))</f>
        <v/>
      </c>
      <c r="AS2105" s="47">
        <f>AS2087*Settings!$C$13*(INDEX(AS$318:AS$329,$D2105)+INDEX(AS$305:AS$316,$D2105))</f>
        <v/>
      </c>
      <c r="AT2105" s="47">
        <f>AT2087*Settings!$C$13*(INDEX(AT$318:AT$329,$D2105)+INDEX(AT$305:AT$316,$D2105))</f>
        <v/>
      </c>
      <c r="AU2105" s="47">
        <f>AU2087*Settings!$C$13*(INDEX(AU$318:AU$329,$D2105)+INDEX(AU$305:AU$316,$D2105))</f>
        <v/>
      </c>
      <c r="AV2105" s="47">
        <f>AV2087*Settings!$C$13*(INDEX(AV$318:AV$329,$D2105)+INDEX(AV$305:AV$316,$D2105))</f>
        <v/>
      </c>
      <c r="AW2105" s="47">
        <f>AW2087*Settings!$C$13*(INDEX(AW$318:AW$329,$D2105)+INDEX(AW$305:AW$316,$D2105))</f>
        <v/>
      </c>
      <c r="AX2105" s="47">
        <f>AX2087*Settings!$C$13*(INDEX(AX$318:AX$329,$D2105)+INDEX(AX$305:AX$316,$D2105))</f>
        <v/>
      </c>
      <c r="AY2105" s="58">
        <f>REVENUE(AY2087,Settings!$C$13,INDEX(AY$318:AY$329,$D2105)+INDEX(AY$305:AY$316,$D2105))</f>
        <v/>
      </c>
    </row>
    <row r="2106" hidden="1" outlineLevel="2">
      <c r="A2106" s="14" t="inlineStr">
        <is>
          <t>rtx</t>
        </is>
      </c>
      <c r="B2106" s="14" t="inlineStr">
        <is>
          <t>bio</t>
        </is>
      </c>
      <c r="C2106" s="14" t="inlineStr">
        <is>
          <t>oen</t>
        </is>
      </c>
      <c r="D2106" s="37">
        <f>INDEX(Inputs!$R$5:$R$132,MATCH($B2106&amp;"|"&amp;$C2106,Inputs!$A$5:$A$132,0))</f>
        <v/>
      </c>
      <c r="E2106" s="36" t="n"/>
      <c r="F2106" s="36" t="n"/>
      <c r="G2106" s="36" t="n"/>
      <c r="H2106" s="14">
        <f>INDEX(Variables!$B$5:$B$205,MATCH($A2106,Variables!$A$5:$A$205,0))&amp;IF($C2106="",""," | "&amp;INDEX(Mapping!$B$5:$B$26,MATCH($C2106,Mapping!$A$5:$A$26,0))&amp;" | "&amp;INDEX(Mapping!$B$30:$B$46,MATCH($B2106,Mapping!$A$30:$A$46,0)))</f>
        <v/>
      </c>
      <c r="I2106" s="14">
        <f>INDEX(Variables!$C$5:$C$205,MATCH($A2106,Variables!$A$5:$A$205,0))</f>
        <v/>
      </c>
      <c r="J2106" s="14">
        <f>INDEX(Variables!$E$5:$E$205,MATCH($A2106,Variables!$A$5:$A$205,0))</f>
        <v/>
      </c>
      <c r="K2106" s="11">
        <f>LOWER(Settings!$C$4)&amp;".mit."&amp;$A2106&amp;IF($C2106="","","."&amp;$C2106&amp;"."&amp;$B2106)&amp;IF(INDEX(Variables!$D$5:$D$205,MATCH($A2106,Variables!$A$5:$A$205,0))="","","."&amp;INDEX(Variables!$D$5:$D$205,MATCH($A2106,Variables!$A$5:$A$205,0)))&amp;"."&amp;K$5</f>
        <v/>
      </c>
      <c r="L2106" s="46">
        <f>L2088*Settings!$C$13*(INDEX(L$318:L$329,$D2106)+INDEX(L$305:L$316,$D2106))</f>
        <v/>
      </c>
      <c r="M2106" s="47">
        <f>M2088*Settings!$C$13*(INDEX(M$318:M$329,$D2106)+INDEX(M$305:M$316,$D2106))</f>
        <v/>
      </c>
      <c r="N2106" s="47">
        <f>N2088*Settings!$C$13*(INDEX(N$318:N$329,$D2106)+INDEX(N$305:N$316,$D2106))</f>
        <v/>
      </c>
      <c r="O2106" s="47">
        <f>O2088*Settings!$C$13*(INDEX(O$318:O$329,$D2106)+INDEX(O$305:O$316,$D2106))</f>
        <v/>
      </c>
      <c r="P2106" s="47">
        <f>P2088*Settings!$C$13*(INDEX(P$318:P$329,$D2106)+INDEX(P$305:P$316,$D2106))</f>
        <v/>
      </c>
      <c r="Q2106" s="47">
        <f>Q2088*Settings!$C$13*(INDEX(Q$318:Q$329,$D2106)+INDEX(Q$305:Q$316,$D2106))</f>
        <v/>
      </c>
      <c r="R2106" s="47">
        <f>R2088*Settings!$C$13*(INDEX(R$318:R$329,$D2106)+INDEX(R$305:R$316,$D2106))</f>
        <v/>
      </c>
      <c r="S2106" s="47">
        <f>S2088*Settings!$C$13*(INDEX(S$318:S$329,$D2106)+INDEX(S$305:S$316,$D2106))</f>
        <v/>
      </c>
      <c r="T2106" s="47">
        <f>T2088*Settings!$C$13*(INDEX(T$318:T$329,$D2106)+INDEX(T$305:T$316,$D2106))</f>
        <v/>
      </c>
      <c r="U2106" s="47">
        <f>U2088*Settings!$C$13*(INDEX(U$318:U$329,$D2106)+INDEX(U$305:U$316,$D2106))</f>
        <v/>
      </c>
      <c r="V2106" s="47">
        <f>V2088*Settings!$C$13*(INDEX(V$318:V$329,$D2106)+INDEX(V$305:V$316,$D2106))</f>
        <v/>
      </c>
      <c r="W2106" s="47">
        <f>W2088*Settings!$C$13*(INDEX(W$318:W$329,$D2106)+INDEX(W$305:W$316,$D2106))</f>
        <v/>
      </c>
      <c r="X2106" s="47">
        <f>X2088*Settings!$C$13*(INDEX(X$318:X$329,$D2106)+INDEX(X$305:X$316,$D2106))</f>
        <v/>
      </c>
      <c r="Y2106" s="47">
        <f>Y2088*Settings!$C$13*(INDEX(Y$318:Y$329,$D2106)+INDEX(Y$305:Y$316,$D2106))</f>
        <v/>
      </c>
      <c r="Z2106" s="47">
        <f>Z2088*Settings!$C$13*(INDEX(Z$318:Z$329,$D2106)+INDEX(Z$305:Z$316,$D2106))</f>
        <v/>
      </c>
      <c r="AA2106" s="47">
        <f>AA2088*Settings!$C$13*(INDEX(AA$318:AA$329,$D2106)+INDEX(AA$305:AA$316,$D2106))</f>
        <v/>
      </c>
      <c r="AB2106" s="47">
        <f>AB2088*Settings!$C$13*(INDEX(AB$318:AB$329,$D2106)+INDEX(AB$305:AB$316,$D2106))</f>
        <v/>
      </c>
      <c r="AC2106" s="47">
        <f>AC2088*Settings!$C$13*(INDEX(AC$318:AC$329,$D2106)+INDEX(AC$305:AC$316,$D2106))</f>
        <v/>
      </c>
      <c r="AD2106" s="58">
        <f>REVENUE(AD2088,Settings!$C$13,INDEX(AD$318:AD$329,$D2106)+INDEX(AD$305:AD$316,$D2106))</f>
        <v/>
      </c>
      <c r="AF2106" s="11">
        <f>LOWER(Settings!$C$4)&amp;".mit."&amp;$A2106&amp;IF($C2106="","","."&amp;$C2106&amp;"."&amp;$B2106)&amp;IF(INDEX(Variables!$D$5:$D$205,MATCH($A2106,Variables!$A$5:$A$205,0))="","","."&amp;INDEX(Variables!$D$5:$D$205,MATCH($A2106,Variables!$A$5:$A$205,0)))&amp;"."&amp;AF$5</f>
        <v/>
      </c>
      <c r="AG2106" s="46">
        <f>AG2088*Settings!$C$13*(INDEX(AG$318:AG$329,$D2106)+INDEX(AG$305:AG$316,$D2106))</f>
        <v/>
      </c>
      <c r="AH2106" s="47">
        <f>AH2088*Settings!$C$13*(INDEX(AH$318:AH$329,$D2106)+INDEX(AH$305:AH$316,$D2106))</f>
        <v/>
      </c>
      <c r="AI2106" s="47">
        <f>AI2088*Settings!$C$13*(INDEX(AI$318:AI$329,$D2106)+INDEX(AI$305:AI$316,$D2106))</f>
        <v/>
      </c>
      <c r="AJ2106" s="47">
        <f>AJ2088*Settings!$C$13*(INDEX(AJ$318:AJ$329,$D2106)+INDEX(AJ$305:AJ$316,$D2106))</f>
        <v/>
      </c>
      <c r="AK2106" s="47">
        <f>AK2088*Settings!$C$13*(INDEX(AK$318:AK$329,$D2106)+INDEX(AK$305:AK$316,$D2106))</f>
        <v/>
      </c>
      <c r="AL2106" s="47">
        <f>AL2088*Settings!$C$13*(INDEX(AL$318:AL$329,$D2106)+INDEX(AL$305:AL$316,$D2106))</f>
        <v/>
      </c>
      <c r="AM2106" s="47">
        <f>AM2088*Settings!$C$13*(INDEX(AM$318:AM$329,$D2106)+INDEX(AM$305:AM$316,$D2106))</f>
        <v/>
      </c>
      <c r="AN2106" s="47">
        <f>AN2088*Settings!$C$13*(INDEX(AN$318:AN$329,$D2106)+INDEX(AN$305:AN$316,$D2106))</f>
        <v/>
      </c>
      <c r="AO2106" s="47">
        <f>AO2088*Settings!$C$13*(INDEX(AO$318:AO$329,$D2106)+INDEX(AO$305:AO$316,$D2106))</f>
        <v/>
      </c>
      <c r="AP2106" s="47">
        <f>AP2088*Settings!$C$13*(INDEX(AP$318:AP$329,$D2106)+INDEX(AP$305:AP$316,$D2106))</f>
        <v/>
      </c>
      <c r="AQ2106" s="47">
        <f>AQ2088*Settings!$C$13*(INDEX(AQ$318:AQ$329,$D2106)+INDEX(AQ$305:AQ$316,$D2106))</f>
        <v/>
      </c>
      <c r="AR2106" s="47">
        <f>AR2088*Settings!$C$13*(INDEX(AR$318:AR$329,$D2106)+INDEX(AR$305:AR$316,$D2106))</f>
        <v/>
      </c>
      <c r="AS2106" s="47">
        <f>AS2088*Settings!$C$13*(INDEX(AS$318:AS$329,$D2106)+INDEX(AS$305:AS$316,$D2106))</f>
        <v/>
      </c>
      <c r="AT2106" s="47">
        <f>AT2088*Settings!$C$13*(INDEX(AT$318:AT$329,$D2106)+INDEX(AT$305:AT$316,$D2106))</f>
        <v/>
      </c>
      <c r="AU2106" s="47">
        <f>AU2088*Settings!$C$13*(INDEX(AU$318:AU$329,$D2106)+INDEX(AU$305:AU$316,$D2106))</f>
        <v/>
      </c>
      <c r="AV2106" s="47">
        <f>AV2088*Settings!$C$13*(INDEX(AV$318:AV$329,$D2106)+INDEX(AV$305:AV$316,$D2106))</f>
        <v/>
      </c>
      <c r="AW2106" s="47">
        <f>AW2088*Settings!$C$13*(INDEX(AW$318:AW$329,$D2106)+INDEX(AW$305:AW$316,$D2106))</f>
        <v/>
      </c>
      <c r="AX2106" s="47">
        <f>AX2088*Settings!$C$13*(INDEX(AX$318:AX$329,$D2106)+INDEX(AX$305:AX$316,$D2106))</f>
        <v/>
      </c>
      <c r="AY2106" s="58">
        <f>REVENUE(AY2088,Settings!$C$13,INDEX(AY$318:AY$329,$D2106)+INDEX(AY$305:AY$316,$D2106))</f>
        <v/>
      </c>
    </row>
    <row r="2107" hidden="1" outlineLevel="2"/>
    <row r="2108" hidden="1" outlineLevel="2">
      <c r="A2108" s="14" t="inlineStr">
        <is>
          <t>rsub</t>
        </is>
      </c>
      <c r="B2108" s="14" t="inlineStr">
        <is>
          <t>coa</t>
        </is>
      </c>
      <c r="C2108" s="14" t="inlineStr">
        <is>
          <t>oen</t>
        </is>
      </c>
      <c r="D2108" s="37">
        <f>INDEX(Inputs!$R$5:$R$132,MATCH($B2108&amp;"|"&amp;$C2108,Inputs!$A$5:$A$132,0))</f>
        <v/>
      </c>
      <c r="E2108" s="36" t="n"/>
      <c r="F2108" s="36" t="n"/>
      <c r="G2108" s="36" t="n"/>
      <c r="H2108" s="14">
        <f>INDEX(Variables!$B$5:$B$205,MATCH($A2108,Variables!$A$5:$A$205,0))&amp;IF($C2108="",""," | "&amp;INDEX(Mapping!$B$5:$B$26,MATCH($C2108,Mapping!$A$5:$A$26,0))&amp;" | "&amp;INDEX(Mapping!$B$30:$B$46,MATCH($B2108,Mapping!$A$30:$A$46,0)))</f>
        <v/>
      </c>
      <c r="I2108" s="14">
        <f>INDEX(Variables!$C$5:$C$205,MATCH($A2108,Variables!$A$5:$A$205,0))</f>
        <v/>
      </c>
      <c r="J2108" s="14">
        <f>INDEX(Variables!$E$5:$E$205,MATCH($A2108,Variables!$A$5:$A$205,0))</f>
        <v/>
      </c>
      <c r="K2108" s="11">
        <f>LOWER(Settings!$C$4)&amp;".mit."&amp;$A2108&amp;IF($C2108="","","."&amp;$C2108&amp;"."&amp;$B2108)&amp;IF(INDEX(Variables!$D$5:$D$205,MATCH($A2108,Variables!$A$5:$A$205,0))="","","."&amp;INDEX(Variables!$D$5:$D$205,MATCH($A2108,Variables!$A$5:$A$205,0)))&amp;"."&amp;K$5</f>
        <v/>
      </c>
      <c r="L2108" s="46">
        <f>L2081*Settings!$C$13*(INDEX(L$331:L$342,$D2108))</f>
        <v/>
      </c>
      <c r="M2108" s="47">
        <f>M2081*Settings!$C$13*(INDEX(M$331:M$342,$D2108))</f>
        <v/>
      </c>
      <c r="N2108" s="47">
        <f>N2081*Settings!$C$13*(INDEX(N$331:N$342,$D2108))</f>
        <v/>
      </c>
      <c r="O2108" s="47">
        <f>O2081*Settings!$C$13*(INDEX(O$331:O$342,$D2108))</f>
        <v/>
      </c>
      <c r="P2108" s="47">
        <f>P2081*Settings!$C$13*(INDEX(P$331:P$342,$D2108))</f>
        <v/>
      </c>
      <c r="Q2108" s="47">
        <f>Q2081*Settings!$C$13*(INDEX(Q$331:Q$342,$D2108))</f>
        <v/>
      </c>
      <c r="R2108" s="47">
        <f>R2081*Settings!$C$13*(INDEX(R$331:R$342,$D2108))</f>
        <v/>
      </c>
      <c r="S2108" s="47">
        <f>S2081*Settings!$C$13*(INDEX(S$331:S$342,$D2108))</f>
        <v/>
      </c>
      <c r="T2108" s="47">
        <f>T2081*Settings!$C$13*(INDEX(T$331:T$342,$D2108))</f>
        <v/>
      </c>
      <c r="U2108" s="47">
        <f>U2081*Settings!$C$13*(INDEX(U$331:U$342,$D2108))</f>
        <v/>
      </c>
      <c r="V2108" s="47">
        <f>V2081*Settings!$C$13*(INDEX(V$331:V$342,$D2108))</f>
        <v/>
      </c>
      <c r="W2108" s="47">
        <f>W2081*Settings!$C$13*(INDEX(W$331:W$342,$D2108))</f>
        <v/>
      </c>
      <c r="X2108" s="47">
        <f>X2081*Settings!$C$13*(INDEX(X$331:X$342,$D2108))</f>
        <v/>
      </c>
      <c r="Y2108" s="47">
        <f>Y2081*Settings!$C$13*(INDEX(Y$331:Y$342,$D2108))</f>
        <v/>
      </c>
      <c r="Z2108" s="47">
        <f>Z2081*Settings!$C$13*(INDEX(Z$331:Z$342,$D2108))</f>
        <v/>
      </c>
      <c r="AA2108" s="47">
        <f>AA2081*Settings!$C$13*(INDEX(AA$331:AA$342,$D2108))</f>
        <v/>
      </c>
      <c r="AB2108" s="47">
        <f>AB2081*Settings!$C$13*(INDEX(AB$331:AB$342,$D2108))</f>
        <v/>
      </c>
      <c r="AC2108" s="47">
        <f>AC2081*Settings!$C$13*(INDEX(AC$331:AC$342,$D2108))</f>
        <v/>
      </c>
      <c r="AD2108" s="58">
        <f>REVENUE(AD2081,Settings!$C$13,INDEX(AD$331:AD$342,$D2108))</f>
        <v/>
      </c>
      <c r="AF2108" s="11">
        <f>LOWER(Settings!$C$4)&amp;".mit."&amp;$A2108&amp;IF($C2108="","","."&amp;$C2108&amp;"."&amp;$B2108)&amp;IF(INDEX(Variables!$D$5:$D$205,MATCH($A2108,Variables!$A$5:$A$205,0))="","","."&amp;INDEX(Variables!$D$5:$D$205,MATCH($A2108,Variables!$A$5:$A$205,0)))&amp;"."&amp;AF$5</f>
        <v/>
      </c>
      <c r="AG2108" s="46">
        <f>AG2081*Settings!$C$13*(INDEX(AG$331:AG$342,$D2108))</f>
        <v/>
      </c>
      <c r="AH2108" s="47">
        <f>AH2081*Settings!$C$13*(INDEX(AH$331:AH$342,$D2108))</f>
        <v/>
      </c>
      <c r="AI2108" s="47">
        <f>AI2081*Settings!$C$13*(INDEX(AI$331:AI$342,$D2108))</f>
        <v/>
      </c>
      <c r="AJ2108" s="47">
        <f>AJ2081*Settings!$C$13*(INDEX(AJ$331:AJ$342,$D2108))</f>
        <v/>
      </c>
      <c r="AK2108" s="47">
        <f>AK2081*Settings!$C$13*(INDEX(AK$331:AK$342,$D2108))</f>
        <v/>
      </c>
      <c r="AL2108" s="47">
        <f>AL2081*Settings!$C$13*(INDEX(AL$331:AL$342,$D2108))</f>
        <v/>
      </c>
      <c r="AM2108" s="47">
        <f>AM2081*Settings!$C$13*(INDEX(AM$331:AM$342,$D2108))</f>
        <v/>
      </c>
      <c r="AN2108" s="47">
        <f>AN2081*Settings!$C$13*(INDEX(AN$331:AN$342,$D2108))</f>
        <v/>
      </c>
      <c r="AO2108" s="47">
        <f>AO2081*Settings!$C$13*(INDEX(AO$331:AO$342,$D2108))</f>
        <v/>
      </c>
      <c r="AP2108" s="47">
        <f>AP2081*Settings!$C$13*(INDEX(AP$331:AP$342,$D2108))</f>
        <v/>
      </c>
      <c r="AQ2108" s="47">
        <f>AQ2081*Settings!$C$13*(INDEX(AQ$331:AQ$342,$D2108))</f>
        <v/>
      </c>
      <c r="AR2108" s="47">
        <f>AR2081*Settings!$C$13*(INDEX(AR$331:AR$342,$D2108))</f>
        <v/>
      </c>
      <c r="AS2108" s="47">
        <f>AS2081*Settings!$C$13*(INDEX(AS$331:AS$342,$D2108))</f>
        <v/>
      </c>
      <c r="AT2108" s="47">
        <f>AT2081*Settings!$C$13*(INDEX(AT$331:AT$342,$D2108))</f>
        <v/>
      </c>
      <c r="AU2108" s="47">
        <f>AU2081*Settings!$C$13*(INDEX(AU$331:AU$342,$D2108))</f>
        <v/>
      </c>
      <c r="AV2108" s="47">
        <f>AV2081*Settings!$C$13*(INDEX(AV$331:AV$342,$D2108))</f>
        <v/>
      </c>
      <c r="AW2108" s="47">
        <f>AW2081*Settings!$C$13*(INDEX(AW$331:AW$342,$D2108))</f>
        <v/>
      </c>
      <c r="AX2108" s="47">
        <f>AX2081*Settings!$C$13*(INDEX(AX$331:AX$342,$D2108))</f>
        <v/>
      </c>
      <c r="AY2108" s="58">
        <f>REVENUE(AY2081,Settings!$C$13,INDEX(AY$331:AY$342,$D2108))</f>
        <v/>
      </c>
    </row>
    <row r="2109" hidden="1" outlineLevel="2">
      <c r="A2109" s="14" t="inlineStr">
        <is>
          <t>rsub</t>
        </is>
      </c>
      <c r="B2109" s="14" t="inlineStr">
        <is>
          <t>nga</t>
        </is>
      </c>
      <c r="C2109" s="14" t="inlineStr">
        <is>
          <t>oen</t>
        </is>
      </c>
      <c r="D2109" s="37">
        <f>INDEX(Inputs!$R$5:$R$132,MATCH($B2109&amp;"|"&amp;$C2109,Inputs!$A$5:$A$132,0))</f>
        <v/>
      </c>
      <c r="E2109" s="36" t="n"/>
      <c r="F2109" s="36" t="n"/>
      <c r="G2109" s="36" t="n"/>
      <c r="H2109" s="14">
        <f>INDEX(Variables!$B$5:$B$205,MATCH($A2109,Variables!$A$5:$A$205,0))&amp;IF($C2109="",""," | "&amp;INDEX(Mapping!$B$5:$B$26,MATCH($C2109,Mapping!$A$5:$A$26,0))&amp;" | "&amp;INDEX(Mapping!$B$30:$B$46,MATCH($B2109,Mapping!$A$30:$A$46,0)))</f>
        <v/>
      </c>
      <c r="I2109" s="14">
        <f>INDEX(Variables!$C$5:$C$205,MATCH($A2109,Variables!$A$5:$A$205,0))</f>
        <v/>
      </c>
      <c r="J2109" s="14">
        <f>INDEX(Variables!$E$5:$E$205,MATCH($A2109,Variables!$A$5:$A$205,0))</f>
        <v/>
      </c>
      <c r="K2109" s="11">
        <f>LOWER(Settings!$C$4)&amp;".mit."&amp;$A2109&amp;IF($C2109="","","."&amp;$C2109&amp;"."&amp;$B2109)&amp;IF(INDEX(Variables!$D$5:$D$205,MATCH($A2109,Variables!$A$5:$A$205,0))="","","."&amp;INDEX(Variables!$D$5:$D$205,MATCH($A2109,Variables!$A$5:$A$205,0)))&amp;"."&amp;K$5</f>
        <v/>
      </c>
      <c r="L2109" s="46">
        <f>L2082*Settings!$C$13*(INDEX(L$331:L$342,$D2109))</f>
        <v/>
      </c>
      <c r="M2109" s="47">
        <f>M2082*Settings!$C$13*(INDEX(M$331:M$342,$D2109))</f>
        <v/>
      </c>
      <c r="N2109" s="47">
        <f>N2082*Settings!$C$13*(INDEX(N$331:N$342,$D2109))</f>
        <v/>
      </c>
      <c r="O2109" s="47">
        <f>O2082*Settings!$C$13*(INDEX(O$331:O$342,$D2109))</f>
        <v/>
      </c>
      <c r="P2109" s="47">
        <f>P2082*Settings!$C$13*(INDEX(P$331:P$342,$D2109))</f>
        <v/>
      </c>
      <c r="Q2109" s="47">
        <f>Q2082*Settings!$C$13*(INDEX(Q$331:Q$342,$D2109))</f>
        <v/>
      </c>
      <c r="R2109" s="47">
        <f>R2082*Settings!$C$13*(INDEX(R$331:R$342,$D2109))</f>
        <v/>
      </c>
      <c r="S2109" s="47">
        <f>S2082*Settings!$C$13*(INDEX(S$331:S$342,$D2109))</f>
        <v/>
      </c>
      <c r="T2109" s="47">
        <f>T2082*Settings!$C$13*(INDEX(T$331:T$342,$D2109))</f>
        <v/>
      </c>
      <c r="U2109" s="47">
        <f>U2082*Settings!$C$13*(INDEX(U$331:U$342,$D2109))</f>
        <v/>
      </c>
      <c r="V2109" s="47">
        <f>V2082*Settings!$C$13*(INDEX(V$331:V$342,$D2109))</f>
        <v/>
      </c>
      <c r="W2109" s="47">
        <f>W2082*Settings!$C$13*(INDEX(W$331:W$342,$D2109))</f>
        <v/>
      </c>
      <c r="X2109" s="47">
        <f>X2082*Settings!$C$13*(INDEX(X$331:X$342,$D2109))</f>
        <v/>
      </c>
      <c r="Y2109" s="47">
        <f>Y2082*Settings!$C$13*(INDEX(Y$331:Y$342,$D2109))</f>
        <v/>
      </c>
      <c r="Z2109" s="47">
        <f>Z2082*Settings!$C$13*(INDEX(Z$331:Z$342,$D2109))</f>
        <v/>
      </c>
      <c r="AA2109" s="47">
        <f>AA2082*Settings!$C$13*(INDEX(AA$331:AA$342,$D2109))</f>
        <v/>
      </c>
      <c r="AB2109" s="47">
        <f>AB2082*Settings!$C$13*(INDEX(AB$331:AB$342,$D2109))</f>
        <v/>
      </c>
      <c r="AC2109" s="47">
        <f>AC2082*Settings!$C$13*(INDEX(AC$331:AC$342,$D2109))</f>
        <v/>
      </c>
      <c r="AD2109" s="58">
        <f>REVENUE(AD2082,Settings!$C$13,INDEX(AD$331:AD$342,$D2109))</f>
        <v/>
      </c>
      <c r="AF2109" s="11">
        <f>LOWER(Settings!$C$4)&amp;".mit."&amp;$A2109&amp;IF($C2109="","","."&amp;$C2109&amp;"."&amp;$B2109)&amp;IF(INDEX(Variables!$D$5:$D$205,MATCH($A2109,Variables!$A$5:$A$205,0))="","","."&amp;INDEX(Variables!$D$5:$D$205,MATCH($A2109,Variables!$A$5:$A$205,0)))&amp;"."&amp;AF$5</f>
        <v/>
      </c>
      <c r="AG2109" s="46">
        <f>AG2082*Settings!$C$13*(INDEX(AG$331:AG$342,$D2109))</f>
        <v/>
      </c>
      <c r="AH2109" s="47">
        <f>AH2082*Settings!$C$13*(INDEX(AH$331:AH$342,$D2109))</f>
        <v/>
      </c>
      <c r="AI2109" s="47">
        <f>AI2082*Settings!$C$13*(INDEX(AI$331:AI$342,$D2109))</f>
        <v/>
      </c>
      <c r="AJ2109" s="47">
        <f>AJ2082*Settings!$C$13*(INDEX(AJ$331:AJ$342,$D2109))</f>
        <v/>
      </c>
      <c r="AK2109" s="47">
        <f>AK2082*Settings!$C$13*(INDEX(AK$331:AK$342,$D2109))</f>
        <v/>
      </c>
      <c r="AL2109" s="47">
        <f>AL2082*Settings!$C$13*(INDEX(AL$331:AL$342,$D2109))</f>
        <v/>
      </c>
      <c r="AM2109" s="47">
        <f>AM2082*Settings!$C$13*(INDEX(AM$331:AM$342,$D2109))</f>
        <v/>
      </c>
      <c r="AN2109" s="47">
        <f>AN2082*Settings!$C$13*(INDEX(AN$331:AN$342,$D2109))</f>
        <v/>
      </c>
      <c r="AO2109" s="47">
        <f>AO2082*Settings!$C$13*(INDEX(AO$331:AO$342,$D2109))</f>
        <v/>
      </c>
      <c r="AP2109" s="47">
        <f>AP2082*Settings!$C$13*(INDEX(AP$331:AP$342,$D2109))</f>
        <v/>
      </c>
      <c r="AQ2109" s="47">
        <f>AQ2082*Settings!$C$13*(INDEX(AQ$331:AQ$342,$D2109))</f>
        <v/>
      </c>
      <c r="AR2109" s="47">
        <f>AR2082*Settings!$C$13*(INDEX(AR$331:AR$342,$D2109))</f>
        <v/>
      </c>
      <c r="AS2109" s="47">
        <f>AS2082*Settings!$C$13*(INDEX(AS$331:AS$342,$D2109))</f>
        <v/>
      </c>
      <c r="AT2109" s="47">
        <f>AT2082*Settings!$C$13*(INDEX(AT$331:AT$342,$D2109))</f>
        <v/>
      </c>
      <c r="AU2109" s="47">
        <f>AU2082*Settings!$C$13*(INDEX(AU$331:AU$342,$D2109))</f>
        <v/>
      </c>
      <c r="AV2109" s="47">
        <f>AV2082*Settings!$C$13*(INDEX(AV$331:AV$342,$D2109))</f>
        <v/>
      </c>
      <c r="AW2109" s="47">
        <f>AW2082*Settings!$C$13*(INDEX(AW$331:AW$342,$D2109))</f>
        <v/>
      </c>
      <c r="AX2109" s="47">
        <f>AX2082*Settings!$C$13*(INDEX(AX$331:AX$342,$D2109))</f>
        <v/>
      </c>
      <c r="AY2109" s="58">
        <f>REVENUE(AY2082,Settings!$C$13,INDEX(AY$331:AY$342,$D2109))</f>
        <v/>
      </c>
    </row>
    <row r="2110" hidden="1" outlineLevel="2">
      <c r="A2110" s="14" t="inlineStr">
        <is>
          <t>rsub</t>
        </is>
      </c>
      <c r="B2110" s="14" t="inlineStr">
        <is>
          <t>gso</t>
        </is>
      </c>
      <c r="C2110" s="14" t="inlineStr">
        <is>
          <t>oen</t>
        </is>
      </c>
      <c r="D2110" s="37">
        <f>INDEX(Inputs!$R$5:$R$132,MATCH($B2110&amp;"|"&amp;$C2110,Inputs!$A$5:$A$132,0))</f>
        <v/>
      </c>
      <c r="E2110" s="36" t="n"/>
      <c r="F2110" s="36" t="n"/>
      <c r="G2110" s="36" t="n"/>
      <c r="H2110" s="14">
        <f>INDEX(Variables!$B$5:$B$205,MATCH($A2110,Variables!$A$5:$A$205,0))&amp;IF($C2110="",""," | "&amp;INDEX(Mapping!$B$5:$B$26,MATCH($C2110,Mapping!$A$5:$A$26,0))&amp;" | "&amp;INDEX(Mapping!$B$30:$B$46,MATCH($B2110,Mapping!$A$30:$A$46,0)))</f>
        <v/>
      </c>
      <c r="I2110" s="14">
        <f>INDEX(Variables!$C$5:$C$205,MATCH($A2110,Variables!$A$5:$A$205,0))</f>
        <v/>
      </c>
      <c r="J2110" s="14">
        <f>INDEX(Variables!$E$5:$E$205,MATCH($A2110,Variables!$A$5:$A$205,0))</f>
        <v/>
      </c>
      <c r="K2110" s="11">
        <f>LOWER(Settings!$C$4)&amp;".mit."&amp;$A2110&amp;IF($C2110="","","."&amp;$C2110&amp;"."&amp;$B2110)&amp;IF(INDEX(Variables!$D$5:$D$205,MATCH($A2110,Variables!$A$5:$A$205,0))="","","."&amp;INDEX(Variables!$D$5:$D$205,MATCH($A2110,Variables!$A$5:$A$205,0)))&amp;"."&amp;K$5</f>
        <v/>
      </c>
      <c r="L2110" s="46">
        <f>L2083*Settings!$C$13*(INDEX(L$331:L$342,$D2110))</f>
        <v/>
      </c>
      <c r="M2110" s="47">
        <f>M2083*Settings!$C$13*(INDEX(M$331:M$342,$D2110))</f>
        <v/>
      </c>
      <c r="N2110" s="47">
        <f>N2083*Settings!$C$13*(INDEX(N$331:N$342,$D2110))</f>
        <v/>
      </c>
      <c r="O2110" s="47">
        <f>O2083*Settings!$C$13*(INDEX(O$331:O$342,$D2110))</f>
        <v/>
      </c>
      <c r="P2110" s="47">
        <f>P2083*Settings!$C$13*(INDEX(P$331:P$342,$D2110))</f>
        <v/>
      </c>
      <c r="Q2110" s="47">
        <f>Q2083*Settings!$C$13*(INDEX(Q$331:Q$342,$D2110))</f>
        <v/>
      </c>
      <c r="R2110" s="47">
        <f>R2083*Settings!$C$13*(INDEX(R$331:R$342,$D2110))</f>
        <v/>
      </c>
      <c r="S2110" s="47">
        <f>S2083*Settings!$C$13*(INDEX(S$331:S$342,$D2110))</f>
        <v/>
      </c>
      <c r="T2110" s="47">
        <f>T2083*Settings!$C$13*(INDEX(T$331:T$342,$D2110))</f>
        <v/>
      </c>
      <c r="U2110" s="47">
        <f>U2083*Settings!$C$13*(INDEX(U$331:U$342,$D2110))</f>
        <v/>
      </c>
      <c r="V2110" s="47">
        <f>V2083*Settings!$C$13*(INDEX(V$331:V$342,$D2110))</f>
        <v/>
      </c>
      <c r="W2110" s="47">
        <f>W2083*Settings!$C$13*(INDEX(W$331:W$342,$D2110))</f>
        <v/>
      </c>
      <c r="X2110" s="47">
        <f>X2083*Settings!$C$13*(INDEX(X$331:X$342,$D2110))</f>
        <v/>
      </c>
      <c r="Y2110" s="47">
        <f>Y2083*Settings!$C$13*(INDEX(Y$331:Y$342,$D2110))</f>
        <v/>
      </c>
      <c r="Z2110" s="47">
        <f>Z2083*Settings!$C$13*(INDEX(Z$331:Z$342,$D2110))</f>
        <v/>
      </c>
      <c r="AA2110" s="47">
        <f>AA2083*Settings!$C$13*(INDEX(AA$331:AA$342,$D2110))</f>
        <v/>
      </c>
      <c r="AB2110" s="47">
        <f>AB2083*Settings!$C$13*(INDEX(AB$331:AB$342,$D2110))</f>
        <v/>
      </c>
      <c r="AC2110" s="47">
        <f>AC2083*Settings!$C$13*(INDEX(AC$331:AC$342,$D2110))</f>
        <v/>
      </c>
      <c r="AD2110" s="58">
        <f>REVENUE(AD2083,Settings!$C$13,INDEX(AD$331:AD$342,$D2110))</f>
        <v/>
      </c>
      <c r="AF2110" s="11">
        <f>LOWER(Settings!$C$4)&amp;".mit."&amp;$A2110&amp;IF($C2110="","","."&amp;$C2110&amp;"."&amp;$B2110)&amp;IF(INDEX(Variables!$D$5:$D$205,MATCH($A2110,Variables!$A$5:$A$205,0))="","","."&amp;INDEX(Variables!$D$5:$D$205,MATCH($A2110,Variables!$A$5:$A$205,0)))&amp;"."&amp;AF$5</f>
        <v/>
      </c>
      <c r="AG2110" s="46">
        <f>AG2083*Settings!$C$13*(INDEX(AG$331:AG$342,$D2110))</f>
        <v/>
      </c>
      <c r="AH2110" s="47">
        <f>AH2083*Settings!$C$13*(INDEX(AH$331:AH$342,$D2110))</f>
        <v/>
      </c>
      <c r="AI2110" s="47">
        <f>AI2083*Settings!$C$13*(INDEX(AI$331:AI$342,$D2110))</f>
        <v/>
      </c>
      <c r="AJ2110" s="47">
        <f>AJ2083*Settings!$C$13*(INDEX(AJ$331:AJ$342,$D2110))</f>
        <v/>
      </c>
      <c r="AK2110" s="47">
        <f>AK2083*Settings!$C$13*(INDEX(AK$331:AK$342,$D2110))</f>
        <v/>
      </c>
      <c r="AL2110" s="47">
        <f>AL2083*Settings!$C$13*(INDEX(AL$331:AL$342,$D2110))</f>
        <v/>
      </c>
      <c r="AM2110" s="47">
        <f>AM2083*Settings!$C$13*(INDEX(AM$331:AM$342,$D2110))</f>
        <v/>
      </c>
      <c r="AN2110" s="47">
        <f>AN2083*Settings!$C$13*(INDEX(AN$331:AN$342,$D2110))</f>
        <v/>
      </c>
      <c r="AO2110" s="47">
        <f>AO2083*Settings!$C$13*(INDEX(AO$331:AO$342,$D2110))</f>
        <v/>
      </c>
      <c r="AP2110" s="47">
        <f>AP2083*Settings!$C$13*(INDEX(AP$331:AP$342,$D2110))</f>
        <v/>
      </c>
      <c r="AQ2110" s="47">
        <f>AQ2083*Settings!$C$13*(INDEX(AQ$331:AQ$342,$D2110))</f>
        <v/>
      </c>
      <c r="AR2110" s="47">
        <f>AR2083*Settings!$C$13*(INDEX(AR$331:AR$342,$D2110))</f>
        <v/>
      </c>
      <c r="AS2110" s="47">
        <f>AS2083*Settings!$C$13*(INDEX(AS$331:AS$342,$D2110))</f>
        <v/>
      </c>
      <c r="AT2110" s="47">
        <f>AT2083*Settings!$C$13*(INDEX(AT$331:AT$342,$D2110))</f>
        <v/>
      </c>
      <c r="AU2110" s="47">
        <f>AU2083*Settings!$C$13*(INDEX(AU$331:AU$342,$D2110))</f>
        <v/>
      </c>
      <c r="AV2110" s="47">
        <f>AV2083*Settings!$C$13*(INDEX(AV$331:AV$342,$D2110))</f>
        <v/>
      </c>
      <c r="AW2110" s="47">
        <f>AW2083*Settings!$C$13*(INDEX(AW$331:AW$342,$D2110))</f>
        <v/>
      </c>
      <c r="AX2110" s="47">
        <f>AX2083*Settings!$C$13*(INDEX(AX$331:AX$342,$D2110))</f>
        <v/>
      </c>
      <c r="AY2110" s="58">
        <f>REVENUE(AY2083,Settings!$C$13,INDEX(AY$331:AY$342,$D2110))</f>
        <v/>
      </c>
    </row>
    <row r="2111" hidden="1" outlineLevel="2">
      <c r="A2111" s="14" t="inlineStr">
        <is>
          <t>rsub</t>
        </is>
      </c>
      <c r="B2111" s="14" t="inlineStr">
        <is>
          <t>die</t>
        </is>
      </c>
      <c r="C2111" s="14" t="inlineStr">
        <is>
          <t>oen</t>
        </is>
      </c>
      <c r="D2111" s="37">
        <f>INDEX(Inputs!$R$5:$R$132,MATCH($B2111&amp;"|"&amp;$C2111,Inputs!$A$5:$A$132,0))</f>
        <v/>
      </c>
      <c r="E2111" s="36" t="n"/>
      <c r="F2111" s="36" t="n"/>
      <c r="G2111" s="36" t="n"/>
      <c r="H2111" s="14">
        <f>INDEX(Variables!$B$5:$B$205,MATCH($A2111,Variables!$A$5:$A$205,0))&amp;IF($C2111="",""," | "&amp;INDEX(Mapping!$B$5:$B$26,MATCH($C2111,Mapping!$A$5:$A$26,0))&amp;" | "&amp;INDEX(Mapping!$B$30:$B$46,MATCH($B2111,Mapping!$A$30:$A$46,0)))</f>
        <v/>
      </c>
      <c r="I2111" s="14">
        <f>INDEX(Variables!$C$5:$C$205,MATCH($A2111,Variables!$A$5:$A$205,0))</f>
        <v/>
      </c>
      <c r="J2111" s="14">
        <f>INDEX(Variables!$E$5:$E$205,MATCH($A2111,Variables!$A$5:$A$205,0))</f>
        <v/>
      </c>
      <c r="K2111" s="11">
        <f>LOWER(Settings!$C$4)&amp;".mit."&amp;$A2111&amp;IF($C2111="","","."&amp;$C2111&amp;"."&amp;$B2111)&amp;IF(INDEX(Variables!$D$5:$D$205,MATCH($A2111,Variables!$A$5:$A$205,0))="","","."&amp;INDEX(Variables!$D$5:$D$205,MATCH($A2111,Variables!$A$5:$A$205,0)))&amp;"."&amp;K$5</f>
        <v/>
      </c>
      <c r="L2111" s="46">
        <f>L2084*Settings!$C$13*(INDEX(L$331:L$342,$D2111))</f>
        <v/>
      </c>
      <c r="M2111" s="47">
        <f>M2084*Settings!$C$13*(INDEX(M$331:M$342,$D2111))</f>
        <v/>
      </c>
      <c r="N2111" s="47">
        <f>N2084*Settings!$C$13*(INDEX(N$331:N$342,$D2111))</f>
        <v/>
      </c>
      <c r="O2111" s="47">
        <f>O2084*Settings!$C$13*(INDEX(O$331:O$342,$D2111))</f>
        <v/>
      </c>
      <c r="P2111" s="47">
        <f>P2084*Settings!$C$13*(INDEX(P$331:P$342,$D2111))</f>
        <v/>
      </c>
      <c r="Q2111" s="47">
        <f>Q2084*Settings!$C$13*(INDEX(Q$331:Q$342,$D2111))</f>
        <v/>
      </c>
      <c r="R2111" s="47">
        <f>R2084*Settings!$C$13*(INDEX(R$331:R$342,$D2111))</f>
        <v/>
      </c>
      <c r="S2111" s="47">
        <f>S2084*Settings!$C$13*(INDEX(S$331:S$342,$D2111))</f>
        <v/>
      </c>
      <c r="T2111" s="47">
        <f>T2084*Settings!$C$13*(INDEX(T$331:T$342,$D2111))</f>
        <v/>
      </c>
      <c r="U2111" s="47">
        <f>U2084*Settings!$C$13*(INDEX(U$331:U$342,$D2111))</f>
        <v/>
      </c>
      <c r="V2111" s="47">
        <f>V2084*Settings!$C$13*(INDEX(V$331:V$342,$D2111))</f>
        <v/>
      </c>
      <c r="W2111" s="47">
        <f>W2084*Settings!$C$13*(INDEX(W$331:W$342,$D2111))</f>
        <v/>
      </c>
      <c r="X2111" s="47">
        <f>X2084*Settings!$C$13*(INDEX(X$331:X$342,$D2111))</f>
        <v/>
      </c>
      <c r="Y2111" s="47">
        <f>Y2084*Settings!$C$13*(INDEX(Y$331:Y$342,$D2111))</f>
        <v/>
      </c>
      <c r="Z2111" s="47">
        <f>Z2084*Settings!$C$13*(INDEX(Z$331:Z$342,$D2111))</f>
        <v/>
      </c>
      <c r="AA2111" s="47">
        <f>AA2084*Settings!$C$13*(INDEX(AA$331:AA$342,$D2111))</f>
        <v/>
      </c>
      <c r="AB2111" s="47">
        <f>AB2084*Settings!$C$13*(INDEX(AB$331:AB$342,$D2111))</f>
        <v/>
      </c>
      <c r="AC2111" s="47">
        <f>AC2084*Settings!$C$13*(INDEX(AC$331:AC$342,$D2111))</f>
        <v/>
      </c>
      <c r="AD2111" s="58">
        <f>REVENUE(AD2084,Settings!$C$13,INDEX(AD$331:AD$342,$D2111))</f>
        <v/>
      </c>
      <c r="AF2111" s="11">
        <f>LOWER(Settings!$C$4)&amp;".mit."&amp;$A2111&amp;IF($C2111="","","."&amp;$C2111&amp;"."&amp;$B2111)&amp;IF(INDEX(Variables!$D$5:$D$205,MATCH($A2111,Variables!$A$5:$A$205,0))="","","."&amp;INDEX(Variables!$D$5:$D$205,MATCH($A2111,Variables!$A$5:$A$205,0)))&amp;"."&amp;AF$5</f>
        <v/>
      </c>
      <c r="AG2111" s="46">
        <f>AG2084*Settings!$C$13*(INDEX(AG$331:AG$342,$D2111))</f>
        <v/>
      </c>
      <c r="AH2111" s="47">
        <f>AH2084*Settings!$C$13*(INDEX(AH$331:AH$342,$D2111))</f>
        <v/>
      </c>
      <c r="AI2111" s="47">
        <f>AI2084*Settings!$C$13*(INDEX(AI$331:AI$342,$D2111))</f>
        <v/>
      </c>
      <c r="AJ2111" s="47">
        <f>AJ2084*Settings!$C$13*(INDEX(AJ$331:AJ$342,$D2111))</f>
        <v/>
      </c>
      <c r="AK2111" s="47">
        <f>AK2084*Settings!$C$13*(INDEX(AK$331:AK$342,$D2111))</f>
        <v/>
      </c>
      <c r="AL2111" s="47">
        <f>AL2084*Settings!$C$13*(INDEX(AL$331:AL$342,$D2111))</f>
        <v/>
      </c>
      <c r="AM2111" s="47">
        <f>AM2084*Settings!$C$13*(INDEX(AM$331:AM$342,$D2111))</f>
        <v/>
      </c>
      <c r="AN2111" s="47">
        <f>AN2084*Settings!$C$13*(INDEX(AN$331:AN$342,$D2111))</f>
        <v/>
      </c>
      <c r="AO2111" s="47">
        <f>AO2084*Settings!$C$13*(INDEX(AO$331:AO$342,$D2111))</f>
        <v/>
      </c>
      <c r="AP2111" s="47">
        <f>AP2084*Settings!$C$13*(INDEX(AP$331:AP$342,$D2111))</f>
        <v/>
      </c>
      <c r="AQ2111" s="47">
        <f>AQ2084*Settings!$C$13*(INDEX(AQ$331:AQ$342,$D2111))</f>
        <v/>
      </c>
      <c r="AR2111" s="47">
        <f>AR2084*Settings!$C$13*(INDEX(AR$331:AR$342,$D2111))</f>
        <v/>
      </c>
      <c r="AS2111" s="47">
        <f>AS2084*Settings!$C$13*(INDEX(AS$331:AS$342,$D2111))</f>
        <v/>
      </c>
      <c r="AT2111" s="47">
        <f>AT2084*Settings!$C$13*(INDEX(AT$331:AT$342,$D2111))</f>
        <v/>
      </c>
      <c r="AU2111" s="47">
        <f>AU2084*Settings!$C$13*(INDEX(AU$331:AU$342,$D2111))</f>
        <v/>
      </c>
      <c r="AV2111" s="47">
        <f>AV2084*Settings!$C$13*(INDEX(AV$331:AV$342,$D2111))</f>
        <v/>
      </c>
      <c r="AW2111" s="47">
        <f>AW2084*Settings!$C$13*(INDEX(AW$331:AW$342,$D2111))</f>
        <v/>
      </c>
      <c r="AX2111" s="47">
        <f>AX2084*Settings!$C$13*(INDEX(AX$331:AX$342,$D2111))</f>
        <v/>
      </c>
      <c r="AY2111" s="58">
        <f>REVENUE(AY2084,Settings!$C$13,INDEX(AY$331:AY$342,$D2111))</f>
        <v/>
      </c>
    </row>
    <row r="2112" hidden="1" outlineLevel="2">
      <c r="A2112" s="14" t="inlineStr">
        <is>
          <t>rsub</t>
        </is>
      </c>
      <c r="B2112" s="14" t="inlineStr">
        <is>
          <t>lpg</t>
        </is>
      </c>
      <c r="C2112" s="14" t="inlineStr">
        <is>
          <t>oen</t>
        </is>
      </c>
      <c r="D2112" s="37">
        <f>INDEX(Inputs!$R$5:$R$132,MATCH($B2112&amp;"|"&amp;$C2112,Inputs!$A$5:$A$132,0))</f>
        <v/>
      </c>
      <c r="E2112" s="36" t="n"/>
      <c r="F2112" s="36" t="n"/>
      <c r="G2112" s="36" t="n"/>
      <c r="H2112" s="14">
        <f>INDEX(Variables!$B$5:$B$205,MATCH($A2112,Variables!$A$5:$A$205,0))&amp;IF($C2112="",""," | "&amp;INDEX(Mapping!$B$5:$B$26,MATCH($C2112,Mapping!$A$5:$A$26,0))&amp;" | "&amp;INDEX(Mapping!$B$30:$B$46,MATCH($B2112,Mapping!$A$30:$A$46,0)))</f>
        <v/>
      </c>
      <c r="I2112" s="14">
        <f>INDEX(Variables!$C$5:$C$205,MATCH($A2112,Variables!$A$5:$A$205,0))</f>
        <v/>
      </c>
      <c r="J2112" s="14">
        <f>INDEX(Variables!$E$5:$E$205,MATCH($A2112,Variables!$A$5:$A$205,0))</f>
        <v/>
      </c>
      <c r="K2112" s="11">
        <f>LOWER(Settings!$C$4)&amp;".mit."&amp;$A2112&amp;IF($C2112="","","."&amp;$C2112&amp;"."&amp;$B2112)&amp;IF(INDEX(Variables!$D$5:$D$205,MATCH($A2112,Variables!$A$5:$A$205,0))="","","."&amp;INDEX(Variables!$D$5:$D$205,MATCH($A2112,Variables!$A$5:$A$205,0)))&amp;"."&amp;K$5</f>
        <v/>
      </c>
      <c r="L2112" s="46">
        <f>L2085*Settings!$C$13*(INDEX(L$331:L$342,$D2112))</f>
        <v/>
      </c>
      <c r="M2112" s="47">
        <f>M2085*Settings!$C$13*(INDEX(M$331:M$342,$D2112))</f>
        <v/>
      </c>
      <c r="N2112" s="47">
        <f>N2085*Settings!$C$13*(INDEX(N$331:N$342,$D2112))</f>
        <v/>
      </c>
      <c r="O2112" s="47">
        <f>O2085*Settings!$C$13*(INDEX(O$331:O$342,$D2112))</f>
        <v/>
      </c>
      <c r="P2112" s="47">
        <f>P2085*Settings!$C$13*(INDEX(P$331:P$342,$D2112))</f>
        <v/>
      </c>
      <c r="Q2112" s="47">
        <f>Q2085*Settings!$C$13*(INDEX(Q$331:Q$342,$D2112))</f>
        <v/>
      </c>
      <c r="R2112" s="47">
        <f>R2085*Settings!$C$13*(INDEX(R$331:R$342,$D2112))</f>
        <v/>
      </c>
      <c r="S2112" s="47">
        <f>S2085*Settings!$C$13*(INDEX(S$331:S$342,$D2112))</f>
        <v/>
      </c>
      <c r="T2112" s="47">
        <f>T2085*Settings!$C$13*(INDEX(T$331:T$342,$D2112))</f>
        <v/>
      </c>
      <c r="U2112" s="47">
        <f>U2085*Settings!$C$13*(INDEX(U$331:U$342,$D2112))</f>
        <v/>
      </c>
      <c r="V2112" s="47">
        <f>V2085*Settings!$C$13*(INDEX(V$331:V$342,$D2112))</f>
        <v/>
      </c>
      <c r="W2112" s="47">
        <f>W2085*Settings!$C$13*(INDEX(W$331:W$342,$D2112))</f>
        <v/>
      </c>
      <c r="X2112" s="47">
        <f>X2085*Settings!$C$13*(INDEX(X$331:X$342,$D2112))</f>
        <v/>
      </c>
      <c r="Y2112" s="47">
        <f>Y2085*Settings!$C$13*(INDEX(Y$331:Y$342,$D2112))</f>
        <v/>
      </c>
      <c r="Z2112" s="47">
        <f>Z2085*Settings!$C$13*(INDEX(Z$331:Z$342,$D2112))</f>
        <v/>
      </c>
      <c r="AA2112" s="47">
        <f>AA2085*Settings!$C$13*(INDEX(AA$331:AA$342,$D2112))</f>
        <v/>
      </c>
      <c r="AB2112" s="47">
        <f>AB2085*Settings!$C$13*(INDEX(AB$331:AB$342,$D2112))</f>
        <v/>
      </c>
      <c r="AC2112" s="47">
        <f>AC2085*Settings!$C$13*(INDEX(AC$331:AC$342,$D2112))</f>
        <v/>
      </c>
      <c r="AD2112" s="58">
        <f>REVENUE(AD2085,Settings!$C$13,INDEX(AD$331:AD$342,$D2112))</f>
        <v/>
      </c>
      <c r="AF2112" s="11">
        <f>LOWER(Settings!$C$4)&amp;".mit."&amp;$A2112&amp;IF($C2112="","","."&amp;$C2112&amp;"."&amp;$B2112)&amp;IF(INDEX(Variables!$D$5:$D$205,MATCH($A2112,Variables!$A$5:$A$205,0))="","","."&amp;INDEX(Variables!$D$5:$D$205,MATCH($A2112,Variables!$A$5:$A$205,0)))&amp;"."&amp;AF$5</f>
        <v/>
      </c>
      <c r="AG2112" s="46">
        <f>AG2085*Settings!$C$13*(INDEX(AG$331:AG$342,$D2112))</f>
        <v/>
      </c>
      <c r="AH2112" s="47">
        <f>AH2085*Settings!$C$13*(INDEX(AH$331:AH$342,$D2112))</f>
        <v/>
      </c>
      <c r="AI2112" s="47">
        <f>AI2085*Settings!$C$13*(INDEX(AI$331:AI$342,$D2112))</f>
        <v/>
      </c>
      <c r="AJ2112" s="47">
        <f>AJ2085*Settings!$C$13*(INDEX(AJ$331:AJ$342,$D2112))</f>
        <v/>
      </c>
      <c r="AK2112" s="47">
        <f>AK2085*Settings!$C$13*(INDEX(AK$331:AK$342,$D2112))</f>
        <v/>
      </c>
      <c r="AL2112" s="47">
        <f>AL2085*Settings!$C$13*(INDEX(AL$331:AL$342,$D2112))</f>
        <v/>
      </c>
      <c r="AM2112" s="47">
        <f>AM2085*Settings!$C$13*(INDEX(AM$331:AM$342,$D2112))</f>
        <v/>
      </c>
      <c r="AN2112" s="47">
        <f>AN2085*Settings!$C$13*(INDEX(AN$331:AN$342,$D2112))</f>
        <v/>
      </c>
      <c r="AO2112" s="47">
        <f>AO2085*Settings!$C$13*(INDEX(AO$331:AO$342,$D2112))</f>
        <v/>
      </c>
      <c r="AP2112" s="47">
        <f>AP2085*Settings!$C$13*(INDEX(AP$331:AP$342,$D2112))</f>
        <v/>
      </c>
      <c r="AQ2112" s="47">
        <f>AQ2085*Settings!$C$13*(INDEX(AQ$331:AQ$342,$D2112))</f>
        <v/>
      </c>
      <c r="AR2112" s="47">
        <f>AR2085*Settings!$C$13*(INDEX(AR$331:AR$342,$D2112))</f>
        <v/>
      </c>
      <c r="AS2112" s="47">
        <f>AS2085*Settings!$C$13*(INDEX(AS$331:AS$342,$D2112))</f>
        <v/>
      </c>
      <c r="AT2112" s="47">
        <f>AT2085*Settings!$C$13*(INDEX(AT$331:AT$342,$D2112))</f>
        <v/>
      </c>
      <c r="AU2112" s="47">
        <f>AU2085*Settings!$C$13*(INDEX(AU$331:AU$342,$D2112))</f>
        <v/>
      </c>
      <c r="AV2112" s="47">
        <f>AV2085*Settings!$C$13*(INDEX(AV$331:AV$342,$D2112))</f>
        <v/>
      </c>
      <c r="AW2112" s="47">
        <f>AW2085*Settings!$C$13*(INDEX(AW$331:AW$342,$D2112))</f>
        <v/>
      </c>
      <c r="AX2112" s="47">
        <f>AX2085*Settings!$C$13*(INDEX(AX$331:AX$342,$D2112))</f>
        <v/>
      </c>
      <c r="AY2112" s="58">
        <f>REVENUE(AY2085,Settings!$C$13,INDEX(AY$331:AY$342,$D2112))</f>
        <v/>
      </c>
    </row>
    <row r="2113" hidden="1" outlineLevel="2">
      <c r="A2113" s="14" t="inlineStr">
        <is>
          <t>rsub</t>
        </is>
      </c>
      <c r="B2113" s="14" t="inlineStr">
        <is>
          <t>ker</t>
        </is>
      </c>
      <c r="C2113" s="14" t="inlineStr">
        <is>
          <t>oen</t>
        </is>
      </c>
      <c r="D2113" s="37">
        <f>INDEX(Inputs!$R$5:$R$132,MATCH($B2113&amp;"|"&amp;$C2113,Inputs!$A$5:$A$132,0))</f>
        <v/>
      </c>
      <c r="E2113" s="36" t="n"/>
      <c r="F2113" s="36" t="n"/>
      <c r="G2113" s="36" t="n"/>
      <c r="H2113" s="14">
        <f>INDEX(Variables!$B$5:$B$205,MATCH($A2113,Variables!$A$5:$A$205,0))&amp;IF($C2113="",""," | "&amp;INDEX(Mapping!$B$5:$B$26,MATCH($C2113,Mapping!$A$5:$A$26,0))&amp;" | "&amp;INDEX(Mapping!$B$30:$B$46,MATCH($B2113,Mapping!$A$30:$A$46,0)))</f>
        <v/>
      </c>
      <c r="I2113" s="14">
        <f>INDEX(Variables!$C$5:$C$205,MATCH($A2113,Variables!$A$5:$A$205,0))</f>
        <v/>
      </c>
      <c r="J2113" s="14">
        <f>INDEX(Variables!$E$5:$E$205,MATCH($A2113,Variables!$A$5:$A$205,0))</f>
        <v/>
      </c>
      <c r="K2113" s="11">
        <f>LOWER(Settings!$C$4)&amp;".mit."&amp;$A2113&amp;IF($C2113="","","."&amp;$C2113&amp;"."&amp;$B2113)&amp;IF(INDEX(Variables!$D$5:$D$205,MATCH($A2113,Variables!$A$5:$A$205,0))="","","."&amp;INDEX(Variables!$D$5:$D$205,MATCH($A2113,Variables!$A$5:$A$205,0)))&amp;"."&amp;K$5</f>
        <v/>
      </c>
      <c r="L2113" s="46">
        <f>L2086*Settings!$C$13*(INDEX(L$331:L$342,$D2113))</f>
        <v/>
      </c>
      <c r="M2113" s="47">
        <f>M2086*Settings!$C$13*(INDEX(M$331:M$342,$D2113))</f>
        <v/>
      </c>
      <c r="N2113" s="47">
        <f>N2086*Settings!$C$13*(INDEX(N$331:N$342,$D2113))</f>
        <v/>
      </c>
      <c r="O2113" s="47">
        <f>O2086*Settings!$C$13*(INDEX(O$331:O$342,$D2113))</f>
        <v/>
      </c>
      <c r="P2113" s="47">
        <f>P2086*Settings!$C$13*(INDEX(P$331:P$342,$D2113))</f>
        <v/>
      </c>
      <c r="Q2113" s="47">
        <f>Q2086*Settings!$C$13*(INDEX(Q$331:Q$342,$D2113))</f>
        <v/>
      </c>
      <c r="R2113" s="47">
        <f>R2086*Settings!$C$13*(INDEX(R$331:R$342,$D2113))</f>
        <v/>
      </c>
      <c r="S2113" s="47">
        <f>S2086*Settings!$C$13*(INDEX(S$331:S$342,$D2113))</f>
        <v/>
      </c>
      <c r="T2113" s="47">
        <f>T2086*Settings!$C$13*(INDEX(T$331:T$342,$D2113))</f>
        <v/>
      </c>
      <c r="U2113" s="47">
        <f>U2086*Settings!$C$13*(INDEX(U$331:U$342,$D2113))</f>
        <v/>
      </c>
      <c r="V2113" s="47">
        <f>V2086*Settings!$C$13*(INDEX(V$331:V$342,$D2113))</f>
        <v/>
      </c>
      <c r="W2113" s="47">
        <f>W2086*Settings!$C$13*(INDEX(W$331:W$342,$D2113))</f>
        <v/>
      </c>
      <c r="X2113" s="47">
        <f>X2086*Settings!$C$13*(INDEX(X$331:X$342,$D2113))</f>
        <v/>
      </c>
      <c r="Y2113" s="47">
        <f>Y2086*Settings!$C$13*(INDEX(Y$331:Y$342,$D2113))</f>
        <v/>
      </c>
      <c r="Z2113" s="47">
        <f>Z2086*Settings!$C$13*(INDEX(Z$331:Z$342,$D2113))</f>
        <v/>
      </c>
      <c r="AA2113" s="47">
        <f>AA2086*Settings!$C$13*(INDEX(AA$331:AA$342,$D2113))</f>
        <v/>
      </c>
      <c r="AB2113" s="47">
        <f>AB2086*Settings!$C$13*(INDEX(AB$331:AB$342,$D2113))</f>
        <v/>
      </c>
      <c r="AC2113" s="47">
        <f>AC2086*Settings!$C$13*(INDEX(AC$331:AC$342,$D2113))</f>
        <v/>
      </c>
      <c r="AD2113" s="58">
        <f>REVENUE(AD2086,Settings!$C$13,INDEX(AD$331:AD$342,$D2113))</f>
        <v/>
      </c>
      <c r="AF2113" s="11">
        <f>LOWER(Settings!$C$4)&amp;".mit."&amp;$A2113&amp;IF($C2113="","","."&amp;$C2113&amp;"."&amp;$B2113)&amp;IF(INDEX(Variables!$D$5:$D$205,MATCH($A2113,Variables!$A$5:$A$205,0))="","","."&amp;INDEX(Variables!$D$5:$D$205,MATCH($A2113,Variables!$A$5:$A$205,0)))&amp;"."&amp;AF$5</f>
        <v/>
      </c>
      <c r="AG2113" s="46">
        <f>AG2086*Settings!$C$13*(INDEX(AG$331:AG$342,$D2113))</f>
        <v/>
      </c>
      <c r="AH2113" s="47">
        <f>AH2086*Settings!$C$13*(INDEX(AH$331:AH$342,$D2113))</f>
        <v/>
      </c>
      <c r="AI2113" s="47">
        <f>AI2086*Settings!$C$13*(INDEX(AI$331:AI$342,$D2113))</f>
        <v/>
      </c>
      <c r="AJ2113" s="47">
        <f>AJ2086*Settings!$C$13*(INDEX(AJ$331:AJ$342,$D2113))</f>
        <v/>
      </c>
      <c r="AK2113" s="47">
        <f>AK2086*Settings!$C$13*(INDEX(AK$331:AK$342,$D2113))</f>
        <v/>
      </c>
      <c r="AL2113" s="47">
        <f>AL2086*Settings!$C$13*(INDEX(AL$331:AL$342,$D2113))</f>
        <v/>
      </c>
      <c r="AM2113" s="47">
        <f>AM2086*Settings!$C$13*(INDEX(AM$331:AM$342,$D2113))</f>
        <v/>
      </c>
      <c r="AN2113" s="47">
        <f>AN2086*Settings!$C$13*(INDEX(AN$331:AN$342,$D2113))</f>
        <v/>
      </c>
      <c r="AO2113" s="47">
        <f>AO2086*Settings!$C$13*(INDEX(AO$331:AO$342,$D2113))</f>
        <v/>
      </c>
      <c r="AP2113" s="47">
        <f>AP2086*Settings!$C$13*(INDEX(AP$331:AP$342,$D2113))</f>
        <v/>
      </c>
      <c r="AQ2113" s="47">
        <f>AQ2086*Settings!$C$13*(INDEX(AQ$331:AQ$342,$D2113))</f>
        <v/>
      </c>
      <c r="AR2113" s="47">
        <f>AR2086*Settings!$C$13*(INDEX(AR$331:AR$342,$D2113))</f>
        <v/>
      </c>
      <c r="AS2113" s="47">
        <f>AS2086*Settings!$C$13*(INDEX(AS$331:AS$342,$D2113))</f>
        <v/>
      </c>
      <c r="AT2113" s="47">
        <f>AT2086*Settings!$C$13*(INDEX(AT$331:AT$342,$D2113))</f>
        <v/>
      </c>
      <c r="AU2113" s="47">
        <f>AU2086*Settings!$C$13*(INDEX(AU$331:AU$342,$D2113))</f>
        <v/>
      </c>
      <c r="AV2113" s="47">
        <f>AV2086*Settings!$C$13*(INDEX(AV$331:AV$342,$D2113))</f>
        <v/>
      </c>
      <c r="AW2113" s="47">
        <f>AW2086*Settings!$C$13*(INDEX(AW$331:AW$342,$D2113))</f>
        <v/>
      </c>
      <c r="AX2113" s="47">
        <f>AX2086*Settings!$C$13*(INDEX(AX$331:AX$342,$D2113))</f>
        <v/>
      </c>
      <c r="AY2113" s="58">
        <f>REVENUE(AY2086,Settings!$C$13,INDEX(AY$331:AY$342,$D2113))</f>
        <v/>
      </c>
    </row>
    <row r="2114" hidden="1" outlineLevel="2">
      <c r="A2114" s="14" t="inlineStr">
        <is>
          <t>rsub</t>
        </is>
      </c>
      <c r="B2114" s="14" t="inlineStr">
        <is>
          <t>oop</t>
        </is>
      </c>
      <c r="C2114" s="14" t="inlineStr">
        <is>
          <t>oen</t>
        </is>
      </c>
      <c r="D2114" s="37">
        <f>INDEX(Inputs!$R$5:$R$132,MATCH($B2114&amp;"|"&amp;$C2114,Inputs!$A$5:$A$132,0))</f>
        <v/>
      </c>
      <c r="E2114" s="36" t="n"/>
      <c r="F2114" s="36" t="n"/>
      <c r="G2114" s="36" t="n"/>
      <c r="H2114" s="14">
        <f>INDEX(Variables!$B$5:$B$205,MATCH($A2114,Variables!$A$5:$A$205,0))&amp;IF($C2114="",""," | "&amp;INDEX(Mapping!$B$5:$B$26,MATCH($C2114,Mapping!$A$5:$A$26,0))&amp;" | "&amp;INDEX(Mapping!$B$30:$B$46,MATCH($B2114,Mapping!$A$30:$A$46,0)))</f>
        <v/>
      </c>
      <c r="I2114" s="14">
        <f>INDEX(Variables!$C$5:$C$205,MATCH($A2114,Variables!$A$5:$A$205,0))</f>
        <v/>
      </c>
      <c r="J2114" s="14">
        <f>INDEX(Variables!$E$5:$E$205,MATCH($A2114,Variables!$A$5:$A$205,0))</f>
        <v/>
      </c>
      <c r="K2114" s="11">
        <f>LOWER(Settings!$C$4)&amp;".mit."&amp;$A2114&amp;IF($C2114="","","."&amp;$C2114&amp;"."&amp;$B2114)&amp;IF(INDEX(Variables!$D$5:$D$205,MATCH($A2114,Variables!$A$5:$A$205,0))="","","."&amp;INDEX(Variables!$D$5:$D$205,MATCH($A2114,Variables!$A$5:$A$205,0)))&amp;"."&amp;K$5</f>
        <v/>
      </c>
      <c r="L2114" s="46">
        <f>L2087*Settings!$C$13*(INDEX(L$331:L$342,$D2114))</f>
        <v/>
      </c>
      <c r="M2114" s="47">
        <f>M2087*Settings!$C$13*(INDEX(M$331:M$342,$D2114))</f>
        <v/>
      </c>
      <c r="N2114" s="47">
        <f>N2087*Settings!$C$13*(INDEX(N$331:N$342,$D2114))</f>
        <v/>
      </c>
      <c r="O2114" s="47">
        <f>O2087*Settings!$C$13*(INDEX(O$331:O$342,$D2114))</f>
        <v/>
      </c>
      <c r="P2114" s="47">
        <f>P2087*Settings!$C$13*(INDEX(P$331:P$342,$D2114))</f>
        <v/>
      </c>
      <c r="Q2114" s="47">
        <f>Q2087*Settings!$C$13*(INDEX(Q$331:Q$342,$D2114))</f>
        <v/>
      </c>
      <c r="R2114" s="47">
        <f>R2087*Settings!$C$13*(INDEX(R$331:R$342,$D2114))</f>
        <v/>
      </c>
      <c r="S2114" s="47">
        <f>S2087*Settings!$C$13*(INDEX(S$331:S$342,$D2114))</f>
        <v/>
      </c>
      <c r="T2114" s="47">
        <f>T2087*Settings!$C$13*(INDEX(T$331:T$342,$D2114))</f>
        <v/>
      </c>
      <c r="U2114" s="47">
        <f>U2087*Settings!$C$13*(INDEX(U$331:U$342,$D2114))</f>
        <v/>
      </c>
      <c r="V2114" s="47">
        <f>V2087*Settings!$C$13*(INDEX(V$331:V$342,$D2114))</f>
        <v/>
      </c>
      <c r="W2114" s="47">
        <f>W2087*Settings!$C$13*(INDEX(W$331:W$342,$D2114))</f>
        <v/>
      </c>
      <c r="X2114" s="47">
        <f>X2087*Settings!$C$13*(INDEX(X$331:X$342,$D2114))</f>
        <v/>
      </c>
      <c r="Y2114" s="47">
        <f>Y2087*Settings!$C$13*(INDEX(Y$331:Y$342,$D2114))</f>
        <v/>
      </c>
      <c r="Z2114" s="47">
        <f>Z2087*Settings!$C$13*(INDEX(Z$331:Z$342,$D2114))</f>
        <v/>
      </c>
      <c r="AA2114" s="47">
        <f>AA2087*Settings!$C$13*(INDEX(AA$331:AA$342,$D2114))</f>
        <v/>
      </c>
      <c r="AB2114" s="47">
        <f>AB2087*Settings!$C$13*(INDEX(AB$331:AB$342,$D2114))</f>
        <v/>
      </c>
      <c r="AC2114" s="47">
        <f>AC2087*Settings!$C$13*(INDEX(AC$331:AC$342,$D2114))</f>
        <v/>
      </c>
      <c r="AD2114" s="58">
        <f>REVENUE(AD2087,Settings!$C$13,INDEX(AD$331:AD$342,$D2114))</f>
        <v/>
      </c>
      <c r="AF2114" s="11">
        <f>LOWER(Settings!$C$4)&amp;".mit."&amp;$A2114&amp;IF($C2114="","","."&amp;$C2114&amp;"."&amp;$B2114)&amp;IF(INDEX(Variables!$D$5:$D$205,MATCH($A2114,Variables!$A$5:$A$205,0))="","","."&amp;INDEX(Variables!$D$5:$D$205,MATCH($A2114,Variables!$A$5:$A$205,0)))&amp;"."&amp;AF$5</f>
        <v/>
      </c>
      <c r="AG2114" s="46">
        <f>AG2087*Settings!$C$13*(INDEX(AG$331:AG$342,$D2114))</f>
        <v/>
      </c>
      <c r="AH2114" s="47">
        <f>AH2087*Settings!$C$13*(INDEX(AH$331:AH$342,$D2114))</f>
        <v/>
      </c>
      <c r="AI2114" s="47">
        <f>AI2087*Settings!$C$13*(INDEX(AI$331:AI$342,$D2114))</f>
        <v/>
      </c>
      <c r="AJ2114" s="47">
        <f>AJ2087*Settings!$C$13*(INDEX(AJ$331:AJ$342,$D2114))</f>
        <v/>
      </c>
      <c r="AK2114" s="47">
        <f>AK2087*Settings!$C$13*(INDEX(AK$331:AK$342,$D2114))</f>
        <v/>
      </c>
      <c r="AL2114" s="47">
        <f>AL2087*Settings!$C$13*(INDEX(AL$331:AL$342,$D2114))</f>
        <v/>
      </c>
      <c r="AM2114" s="47">
        <f>AM2087*Settings!$C$13*(INDEX(AM$331:AM$342,$D2114))</f>
        <v/>
      </c>
      <c r="AN2114" s="47">
        <f>AN2087*Settings!$C$13*(INDEX(AN$331:AN$342,$D2114))</f>
        <v/>
      </c>
      <c r="AO2114" s="47">
        <f>AO2087*Settings!$C$13*(INDEX(AO$331:AO$342,$D2114))</f>
        <v/>
      </c>
      <c r="AP2114" s="47">
        <f>AP2087*Settings!$C$13*(INDEX(AP$331:AP$342,$D2114))</f>
        <v/>
      </c>
      <c r="AQ2114" s="47">
        <f>AQ2087*Settings!$C$13*(INDEX(AQ$331:AQ$342,$D2114))</f>
        <v/>
      </c>
      <c r="AR2114" s="47">
        <f>AR2087*Settings!$C$13*(INDEX(AR$331:AR$342,$D2114))</f>
        <v/>
      </c>
      <c r="AS2114" s="47">
        <f>AS2087*Settings!$C$13*(INDEX(AS$331:AS$342,$D2114))</f>
        <v/>
      </c>
      <c r="AT2114" s="47">
        <f>AT2087*Settings!$C$13*(INDEX(AT$331:AT$342,$D2114))</f>
        <v/>
      </c>
      <c r="AU2114" s="47">
        <f>AU2087*Settings!$C$13*(INDEX(AU$331:AU$342,$D2114))</f>
        <v/>
      </c>
      <c r="AV2114" s="47">
        <f>AV2087*Settings!$C$13*(INDEX(AV$331:AV$342,$D2114))</f>
        <v/>
      </c>
      <c r="AW2114" s="47">
        <f>AW2087*Settings!$C$13*(INDEX(AW$331:AW$342,$D2114))</f>
        <v/>
      </c>
      <c r="AX2114" s="47">
        <f>AX2087*Settings!$C$13*(INDEX(AX$331:AX$342,$D2114))</f>
        <v/>
      </c>
      <c r="AY2114" s="58">
        <f>REVENUE(AY2087,Settings!$C$13,INDEX(AY$331:AY$342,$D2114))</f>
        <v/>
      </c>
    </row>
    <row r="2115" hidden="1" outlineLevel="2">
      <c r="A2115" s="14" t="inlineStr">
        <is>
          <t>rsub</t>
        </is>
      </c>
      <c r="B2115" s="14" t="inlineStr">
        <is>
          <t>bio</t>
        </is>
      </c>
      <c r="C2115" s="14" t="inlineStr">
        <is>
          <t>oen</t>
        </is>
      </c>
      <c r="D2115" s="37">
        <f>INDEX(Inputs!$R$5:$R$132,MATCH($B2115&amp;"|"&amp;$C2115,Inputs!$A$5:$A$132,0))</f>
        <v/>
      </c>
      <c r="E2115" s="36" t="n"/>
      <c r="F2115" s="36" t="n"/>
      <c r="G2115" s="36" t="n"/>
      <c r="H2115" s="14">
        <f>INDEX(Variables!$B$5:$B$205,MATCH($A2115,Variables!$A$5:$A$205,0))&amp;IF($C2115="",""," | "&amp;INDEX(Mapping!$B$5:$B$26,MATCH($C2115,Mapping!$A$5:$A$26,0))&amp;" | "&amp;INDEX(Mapping!$B$30:$B$46,MATCH($B2115,Mapping!$A$30:$A$46,0)))</f>
        <v/>
      </c>
      <c r="I2115" s="14">
        <f>INDEX(Variables!$C$5:$C$205,MATCH($A2115,Variables!$A$5:$A$205,0))</f>
        <v/>
      </c>
      <c r="J2115" s="14">
        <f>INDEX(Variables!$E$5:$E$205,MATCH($A2115,Variables!$A$5:$A$205,0))</f>
        <v/>
      </c>
      <c r="K2115" s="11">
        <f>LOWER(Settings!$C$4)&amp;".mit."&amp;$A2115&amp;IF($C2115="","","."&amp;$C2115&amp;"."&amp;$B2115)&amp;IF(INDEX(Variables!$D$5:$D$205,MATCH($A2115,Variables!$A$5:$A$205,0))="","","."&amp;INDEX(Variables!$D$5:$D$205,MATCH($A2115,Variables!$A$5:$A$205,0)))&amp;"."&amp;K$5</f>
        <v/>
      </c>
      <c r="L2115" s="46">
        <f>L2088*Settings!$C$13*(INDEX(L$331:L$342,$D2115))</f>
        <v/>
      </c>
      <c r="M2115" s="47">
        <f>M2088*Settings!$C$13*(INDEX(M$331:M$342,$D2115))</f>
        <v/>
      </c>
      <c r="N2115" s="47">
        <f>N2088*Settings!$C$13*(INDEX(N$331:N$342,$D2115))</f>
        <v/>
      </c>
      <c r="O2115" s="47">
        <f>O2088*Settings!$C$13*(INDEX(O$331:O$342,$D2115))</f>
        <v/>
      </c>
      <c r="P2115" s="47">
        <f>P2088*Settings!$C$13*(INDEX(P$331:P$342,$D2115))</f>
        <v/>
      </c>
      <c r="Q2115" s="47">
        <f>Q2088*Settings!$C$13*(INDEX(Q$331:Q$342,$D2115))</f>
        <v/>
      </c>
      <c r="R2115" s="47">
        <f>R2088*Settings!$C$13*(INDEX(R$331:R$342,$D2115))</f>
        <v/>
      </c>
      <c r="S2115" s="47">
        <f>S2088*Settings!$C$13*(INDEX(S$331:S$342,$D2115))</f>
        <v/>
      </c>
      <c r="T2115" s="47">
        <f>T2088*Settings!$C$13*(INDEX(T$331:T$342,$D2115))</f>
        <v/>
      </c>
      <c r="U2115" s="47">
        <f>U2088*Settings!$C$13*(INDEX(U$331:U$342,$D2115))</f>
        <v/>
      </c>
      <c r="V2115" s="47">
        <f>V2088*Settings!$C$13*(INDEX(V$331:V$342,$D2115))</f>
        <v/>
      </c>
      <c r="W2115" s="47">
        <f>W2088*Settings!$C$13*(INDEX(W$331:W$342,$D2115))</f>
        <v/>
      </c>
      <c r="X2115" s="47">
        <f>X2088*Settings!$C$13*(INDEX(X$331:X$342,$D2115))</f>
        <v/>
      </c>
      <c r="Y2115" s="47">
        <f>Y2088*Settings!$C$13*(INDEX(Y$331:Y$342,$D2115))</f>
        <v/>
      </c>
      <c r="Z2115" s="47">
        <f>Z2088*Settings!$C$13*(INDEX(Z$331:Z$342,$D2115))</f>
        <v/>
      </c>
      <c r="AA2115" s="47">
        <f>AA2088*Settings!$C$13*(INDEX(AA$331:AA$342,$D2115))</f>
        <v/>
      </c>
      <c r="AB2115" s="47">
        <f>AB2088*Settings!$C$13*(INDEX(AB$331:AB$342,$D2115))</f>
        <v/>
      </c>
      <c r="AC2115" s="47">
        <f>AC2088*Settings!$C$13*(INDEX(AC$331:AC$342,$D2115))</f>
        <v/>
      </c>
      <c r="AD2115" s="58">
        <f>REVENUE(AD2088,Settings!$C$13,INDEX(AD$331:AD$342,$D2115))</f>
        <v/>
      </c>
      <c r="AF2115" s="11">
        <f>LOWER(Settings!$C$4)&amp;".mit."&amp;$A2115&amp;IF($C2115="","","."&amp;$C2115&amp;"."&amp;$B2115)&amp;IF(INDEX(Variables!$D$5:$D$205,MATCH($A2115,Variables!$A$5:$A$205,0))="","","."&amp;INDEX(Variables!$D$5:$D$205,MATCH($A2115,Variables!$A$5:$A$205,0)))&amp;"."&amp;AF$5</f>
        <v/>
      </c>
      <c r="AG2115" s="46">
        <f>AG2088*Settings!$C$13*(INDEX(AG$331:AG$342,$D2115))</f>
        <v/>
      </c>
      <c r="AH2115" s="47">
        <f>AH2088*Settings!$C$13*(INDEX(AH$331:AH$342,$D2115))</f>
        <v/>
      </c>
      <c r="AI2115" s="47">
        <f>AI2088*Settings!$C$13*(INDEX(AI$331:AI$342,$D2115))</f>
        <v/>
      </c>
      <c r="AJ2115" s="47">
        <f>AJ2088*Settings!$C$13*(INDEX(AJ$331:AJ$342,$D2115))</f>
        <v/>
      </c>
      <c r="AK2115" s="47">
        <f>AK2088*Settings!$C$13*(INDEX(AK$331:AK$342,$D2115))</f>
        <v/>
      </c>
      <c r="AL2115" s="47">
        <f>AL2088*Settings!$C$13*(INDEX(AL$331:AL$342,$D2115))</f>
        <v/>
      </c>
      <c r="AM2115" s="47">
        <f>AM2088*Settings!$C$13*(INDEX(AM$331:AM$342,$D2115))</f>
        <v/>
      </c>
      <c r="AN2115" s="47">
        <f>AN2088*Settings!$C$13*(INDEX(AN$331:AN$342,$D2115))</f>
        <v/>
      </c>
      <c r="AO2115" s="47">
        <f>AO2088*Settings!$C$13*(INDEX(AO$331:AO$342,$D2115))</f>
        <v/>
      </c>
      <c r="AP2115" s="47">
        <f>AP2088*Settings!$C$13*(INDEX(AP$331:AP$342,$D2115))</f>
        <v/>
      </c>
      <c r="AQ2115" s="47">
        <f>AQ2088*Settings!$C$13*(INDEX(AQ$331:AQ$342,$D2115))</f>
        <v/>
      </c>
      <c r="AR2115" s="47">
        <f>AR2088*Settings!$C$13*(INDEX(AR$331:AR$342,$D2115))</f>
        <v/>
      </c>
      <c r="AS2115" s="47">
        <f>AS2088*Settings!$C$13*(INDEX(AS$331:AS$342,$D2115))</f>
        <v/>
      </c>
      <c r="AT2115" s="47">
        <f>AT2088*Settings!$C$13*(INDEX(AT$331:AT$342,$D2115))</f>
        <v/>
      </c>
      <c r="AU2115" s="47">
        <f>AU2088*Settings!$C$13*(INDEX(AU$331:AU$342,$D2115))</f>
        <v/>
      </c>
      <c r="AV2115" s="47">
        <f>AV2088*Settings!$C$13*(INDEX(AV$331:AV$342,$D2115))</f>
        <v/>
      </c>
      <c r="AW2115" s="47">
        <f>AW2088*Settings!$C$13*(INDEX(AW$331:AW$342,$D2115))</f>
        <v/>
      </c>
      <c r="AX2115" s="47">
        <f>AX2088*Settings!$C$13*(INDEX(AX$331:AX$342,$D2115))</f>
        <v/>
      </c>
      <c r="AY2115" s="58">
        <f>REVENUE(AY2088,Settings!$C$13,INDEX(AY$331:AY$342,$D2115))</f>
        <v/>
      </c>
    </row>
    <row r="2116" hidden="1" outlineLevel="2"/>
    <row r="2117" hidden="1" outlineLevel="2">
      <c r="A2117" s="14" t="inlineStr">
        <is>
          <t>rnew</t>
        </is>
      </c>
      <c r="B2117" s="14" t="inlineStr">
        <is>
          <t>coa</t>
        </is>
      </c>
      <c r="C2117" s="14" t="inlineStr">
        <is>
          <t>oen</t>
        </is>
      </c>
      <c r="D2117" s="37">
        <f>INDEX(Inputs!$S$5:$S$132,MATCH($B2117&amp;"|"&amp;$C2117,Inputs!$A$5:$A$132,0))</f>
        <v/>
      </c>
      <c r="E2117" s="36" t="n"/>
      <c r="F2117" s="36" t="n"/>
      <c r="G2117" s="36" t="n"/>
      <c r="H2117" s="14">
        <f>INDEX(Variables!$B$5:$B$205,MATCH($A2117,Variables!$A$5:$A$205,0))&amp;IF($C2117="",""," | "&amp;INDEX(Mapping!$B$5:$B$26,MATCH($C2117,Mapping!$A$5:$A$26,0))&amp;" | "&amp;INDEX(Mapping!$B$30:$B$46,MATCH($B2117,Mapping!$A$30:$A$46,0)))</f>
        <v/>
      </c>
      <c r="I2117" s="14">
        <f>INDEX(Variables!$C$5:$C$205,MATCH($A2117,Variables!$A$5:$A$205,0))</f>
        <v/>
      </c>
      <c r="J2117" s="14">
        <f>INDEX(Variables!$E$5:$E$205,MATCH($A2117,Variables!$A$5:$A$205,0))</f>
        <v/>
      </c>
      <c r="K2117" s="11">
        <f>LOWER(Settings!$C$4)&amp;".mit."&amp;$A2117&amp;IF($C2117="","","."&amp;$C2117&amp;"."&amp;$B2117)&amp;IF(INDEX(Variables!$D$5:$D$205,MATCH($A2117,Variables!$A$5:$A$205,0))="","","."&amp;INDEX(Variables!$D$5:$D$205,MATCH($A2117,Variables!$A$5:$A$205,0)))&amp;"."&amp;K$5</f>
        <v/>
      </c>
      <c r="L2117" s="46">
        <f>L2081*Settings!$C$13*(L2027+L2045+L2036*L$195+L2054*$D2117)</f>
        <v/>
      </c>
      <c r="M2117" s="47">
        <f>M2081*Settings!$C$13*(M2027+M2045+M2036*M$195+M2054*$D2117)</f>
        <v/>
      </c>
      <c r="N2117" s="47">
        <f>N2081*Settings!$C$13*(N2027+N2045+N2036*N$195+N2054*$D2117)</f>
        <v/>
      </c>
      <c r="O2117" s="47">
        <f>O2081*Settings!$C$13*(O2027+O2045+O2036*O$195+O2054*$D2117)</f>
        <v/>
      </c>
      <c r="P2117" s="47">
        <f>P2081*Settings!$C$13*(P2027+P2045+P2036*P$195+P2054*$D2117)</f>
        <v/>
      </c>
      <c r="Q2117" s="47">
        <f>Q2081*Settings!$C$13*(Q2027+Q2045+Q2036*Q$195+Q2054*$D2117)</f>
        <v/>
      </c>
      <c r="R2117" s="47">
        <f>R2081*Settings!$C$13*(R2027+R2045+R2036*R$195+R2054*$D2117)</f>
        <v/>
      </c>
      <c r="S2117" s="47">
        <f>S2081*Settings!$C$13*(S2027+S2045+S2036*S$195+S2054*$D2117)</f>
        <v/>
      </c>
      <c r="T2117" s="47">
        <f>T2081*Settings!$C$13*(T2027+T2045+T2036*T$195+T2054*$D2117)</f>
        <v/>
      </c>
      <c r="U2117" s="47">
        <f>U2081*Settings!$C$13*(U2027+U2045+U2036*U$195+U2054*$D2117)</f>
        <v/>
      </c>
      <c r="V2117" s="47">
        <f>V2081*Settings!$C$13*(V2027+V2045+V2036*V$195+V2054*$D2117)</f>
        <v/>
      </c>
      <c r="W2117" s="47">
        <f>W2081*Settings!$C$13*(W2027+W2045+W2036*W$195+W2054*$D2117)</f>
        <v/>
      </c>
      <c r="X2117" s="47">
        <f>X2081*Settings!$C$13*(X2027+X2045+X2036*X$195+X2054*$D2117)</f>
        <v/>
      </c>
      <c r="Y2117" s="47">
        <f>Y2081*Settings!$C$13*(Y2027+Y2045+Y2036*Y$195+Y2054*$D2117)</f>
        <v/>
      </c>
      <c r="Z2117" s="47">
        <f>Z2081*Settings!$C$13*(Z2027+Z2045+Z2036*Z$195+Z2054*$D2117)</f>
        <v/>
      </c>
      <c r="AA2117" s="47">
        <f>AA2081*Settings!$C$13*(AA2027+AA2045+AA2036*AA$195+AA2054*$D2117)</f>
        <v/>
      </c>
      <c r="AB2117" s="47">
        <f>AB2081*Settings!$C$13*(AB2027+AB2045+AB2036*AB$195+AB2054*$D2117)</f>
        <v/>
      </c>
      <c r="AC2117" s="47">
        <f>AC2081*Settings!$C$13*(AC2027+AC2045+AC2036*AC$195+AC2054*$D2117)</f>
        <v/>
      </c>
      <c r="AD2117" s="58">
        <f>REVENUE(AD2081,Settings!$C$13,NEWREVRATE(AD2027,AD2045,AD2036,AD$195,AD2054,$D2117))</f>
        <v/>
      </c>
      <c r="AF2117" s="11">
        <f>LOWER(Settings!$C$4)&amp;".mit."&amp;$A2117&amp;IF($C2117="","","."&amp;$C2117&amp;"."&amp;$B2117)&amp;IF(INDEX(Variables!$D$5:$D$205,MATCH($A2117,Variables!$A$5:$A$205,0))="","","."&amp;INDEX(Variables!$D$5:$D$205,MATCH($A2117,Variables!$A$5:$A$205,0)))&amp;"."&amp;AF$5</f>
        <v/>
      </c>
      <c r="AG2117" s="46">
        <f>AG2081*Settings!$C$13*(AG2027+AG2045+AG2036*AG$195+AG2054*$D2117)</f>
        <v/>
      </c>
      <c r="AH2117" s="47">
        <f>AH2081*Settings!$C$13*(AH2027+AH2045+AH2036*AH$195+AH2054*$D2117)</f>
        <v/>
      </c>
      <c r="AI2117" s="47">
        <f>AI2081*Settings!$C$13*(AI2027+AI2045+AI2036*AI$195+AI2054*$D2117)</f>
        <v/>
      </c>
      <c r="AJ2117" s="47">
        <f>AJ2081*Settings!$C$13*(AJ2027+AJ2045+AJ2036*AJ$195+AJ2054*$D2117)</f>
        <v/>
      </c>
      <c r="AK2117" s="47">
        <f>AK2081*Settings!$C$13*(AK2027+AK2045+AK2036*AK$195+AK2054*$D2117)</f>
        <v/>
      </c>
      <c r="AL2117" s="47">
        <f>AL2081*Settings!$C$13*(AL2027+AL2045+AL2036*AL$195+AL2054*$D2117)</f>
        <v/>
      </c>
      <c r="AM2117" s="47">
        <f>AM2081*Settings!$C$13*(AM2027+AM2045+AM2036*AM$195+AM2054*$D2117)</f>
        <v/>
      </c>
      <c r="AN2117" s="47">
        <f>AN2081*Settings!$C$13*(AN2027+AN2045+AN2036*AN$195+AN2054*$D2117)</f>
        <v/>
      </c>
      <c r="AO2117" s="47">
        <f>AO2081*Settings!$C$13*(AO2027+AO2045+AO2036*AO$195+AO2054*$D2117)</f>
        <v/>
      </c>
      <c r="AP2117" s="47">
        <f>AP2081*Settings!$C$13*(AP2027+AP2045+AP2036*AP$195+AP2054*$D2117)</f>
        <v/>
      </c>
      <c r="AQ2117" s="47">
        <f>AQ2081*Settings!$C$13*(AQ2027+AQ2045+AQ2036*AQ$195+AQ2054*$D2117)</f>
        <v/>
      </c>
      <c r="AR2117" s="47">
        <f>AR2081*Settings!$C$13*(AR2027+AR2045+AR2036*AR$195+AR2054*$D2117)</f>
        <v/>
      </c>
      <c r="AS2117" s="47">
        <f>AS2081*Settings!$C$13*(AS2027+AS2045+AS2036*AS$195+AS2054*$D2117)</f>
        <v/>
      </c>
      <c r="AT2117" s="47">
        <f>AT2081*Settings!$C$13*(AT2027+AT2045+AT2036*AT$195+AT2054*$D2117)</f>
        <v/>
      </c>
      <c r="AU2117" s="47">
        <f>AU2081*Settings!$C$13*(AU2027+AU2045+AU2036*AU$195+AU2054*$D2117)</f>
        <v/>
      </c>
      <c r="AV2117" s="47">
        <f>AV2081*Settings!$C$13*(AV2027+AV2045+AV2036*AV$195+AV2054*$D2117)</f>
        <v/>
      </c>
      <c r="AW2117" s="47">
        <f>AW2081*Settings!$C$13*(AW2027+AW2045+AW2036*AW$195+AW2054*$D2117)</f>
        <v/>
      </c>
      <c r="AX2117" s="47">
        <f>AX2081*Settings!$C$13*(AX2027+AX2045+AX2036*AX$195+AX2054*$D2117)</f>
        <v/>
      </c>
      <c r="AY2117" s="58">
        <f>REVENUE(AY2081,Settings!$C$13,NEWREVRATE(AY2027,AY2045,AY2036,AY$195,AY2054,$D2117))</f>
        <v/>
      </c>
    </row>
    <row r="2118" hidden="1" outlineLevel="2">
      <c r="A2118" s="14" t="inlineStr">
        <is>
          <t>rnew</t>
        </is>
      </c>
      <c r="B2118" s="14" t="inlineStr">
        <is>
          <t>nga</t>
        </is>
      </c>
      <c r="C2118" s="14" t="inlineStr">
        <is>
          <t>oen</t>
        </is>
      </c>
      <c r="D2118" s="37">
        <f>INDEX(Inputs!$S$5:$S$132,MATCH($B2118&amp;"|"&amp;$C2118,Inputs!$A$5:$A$132,0))</f>
        <v/>
      </c>
      <c r="E2118" s="36" t="n"/>
      <c r="F2118" s="36" t="n"/>
      <c r="G2118" s="36" t="n"/>
      <c r="H2118" s="14">
        <f>INDEX(Variables!$B$5:$B$205,MATCH($A2118,Variables!$A$5:$A$205,0))&amp;IF($C2118="",""," | "&amp;INDEX(Mapping!$B$5:$B$26,MATCH($C2118,Mapping!$A$5:$A$26,0))&amp;" | "&amp;INDEX(Mapping!$B$30:$B$46,MATCH($B2118,Mapping!$A$30:$A$46,0)))</f>
        <v/>
      </c>
      <c r="I2118" s="14">
        <f>INDEX(Variables!$C$5:$C$205,MATCH($A2118,Variables!$A$5:$A$205,0))</f>
        <v/>
      </c>
      <c r="J2118" s="14">
        <f>INDEX(Variables!$E$5:$E$205,MATCH($A2118,Variables!$A$5:$A$205,0))</f>
        <v/>
      </c>
      <c r="K2118" s="11">
        <f>LOWER(Settings!$C$4)&amp;".mit."&amp;$A2118&amp;IF($C2118="","","."&amp;$C2118&amp;"."&amp;$B2118)&amp;IF(INDEX(Variables!$D$5:$D$205,MATCH($A2118,Variables!$A$5:$A$205,0))="","","."&amp;INDEX(Variables!$D$5:$D$205,MATCH($A2118,Variables!$A$5:$A$205,0)))&amp;"."&amp;K$5</f>
        <v/>
      </c>
      <c r="L2118" s="46">
        <f>L2082*Settings!$C$13*(L2028+L2046+L2037*L$195+L2055*$D2118)</f>
        <v/>
      </c>
      <c r="M2118" s="47">
        <f>M2082*Settings!$C$13*(M2028+M2046+M2037*M$195+M2055*$D2118)</f>
        <v/>
      </c>
      <c r="N2118" s="47">
        <f>N2082*Settings!$C$13*(N2028+N2046+N2037*N$195+N2055*$D2118)</f>
        <v/>
      </c>
      <c r="O2118" s="47">
        <f>O2082*Settings!$C$13*(O2028+O2046+O2037*O$195+O2055*$D2118)</f>
        <v/>
      </c>
      <c r="P2118" s="47">
        <f>P2082*Settings!$C$13*(P2028+P2046+P2037*P$195+P2055*$D2118)</f>
        <v/>
      </c>
      <c r="Q2118" s="47">
        <f>Q2082*Settings!$C$13*(Q2028+Q2046+Q2037*Q$195+Q2055*$D2118)</f>
        <v/>
      </c>
      <c r="R2118" s="47">
        <f>R2082*Settings!$C$13*(R2028+R2046+R2037*R$195+R2055*$D2118)</f>
        <v/>
      </c>
      <c r="S2118" s="47">
        <f>S2082*Settings!$C$13*(S2028+S2046+S2037*S$195+S2055*$D2118)</f>
        <v/>
      </c>
      <c r="T2118" s="47">
        <f>T2082*Settings!$C$13*(T2028+T2046+T2037*T$195+T2055*$D2118)</f>
        <v/>
      </c>
      <c r="U2118" s="47">
        <f>U2082*Settings!$C$13*(U2028+U2046+U2037*U$195+U2055*$D2118)</f>
        <v/>
      </c>
      <c r="V2118" s="47">
        <f>V2082*Settings!$C$13*(V2028+V2046+V2037*V$195+V2055*$D2118)</f>
        <v/>
      </c>
      <c r="W2118" s="47">
        <f>W2082*Settings!$C$13*(W2028+W2046+W2037*W$195+W2055*$D2118)</f>
        <v/>
      </c>
      <c r="X2118" s="47">
        <f>X2082*Settings!$C$13*(X2028+X2046+X2037*X$195+X2055*$D2118)</f>
        <v/>
      </c>
      <c r="Y2118" s="47">
        <f>Y2082*Settings!$C$13*(Y2028+Y2046+Y2037*Y$195+Y2055*$D2118)</f>
        <v/>
      </c>
      <c r="Z2118" s="47">
        <f>Z2082*Settings!$C$13*(Z2028+Z2046+Z2037*Z$195+Z2055*$D2118)</f>
        <v/>
      </c>
      <c r="AA2118" s="47">
        <f>AA2082*Settings!$C$13*(AA2028+AA2046+AA2037*AA$195+AA2055*$D2118)</f>
        <v/>
      </c>
      <c r="AB2118" s="47">
        <f>AB2082*Settings!$C$13*(AB2028+AB2046+AB2037*AB$195+AB2055*$D2118)</f>
        <v/>
      </c>
      <c r="AC2118" s="47">
        <f>AC2082*Settings!$C$13*(AC2028+AC2046+AC2037*AC$195+AC2055*$D2118)</f>
        <v/>
      </c>
      <c r="AD2118" s="58">
        <f>REVENUE(AD2082,Settings!$C$13,NEWREVRATE(AD2028,AD2046,AD2037,AD$195,AD2055,$D2118))</f>
        <v/>
      </c>
      <c r="AF2118" s="11">
        <f>LOWER(Settings!$C$4)&amp;".mit."&amp;$A2118&amp;IF($C2118="","","."&amp;$C2118&amp;"."&amp;$B2118)&amp;IF(INDEX(Variables!$D$5:$D$205,MATCH($A2118,Variables!$A$5:$A$205,0))="","","."&amp;INDEX(Variables!$D$5:$D$205,MATCH($A2118,Variables!$A$5:$A$205,0)))&amp;"."&amp;AF$5</f>
        <v/>
      </c>
      <c r="AG2118" s="46">
        <f>AG2082*Settings!$C$13*(AG2028+AG2046+AG2037*AG$195+AG2055*$D2118)</f>
        <v/>
      </c>
      <c r="AH2118" s="47">
        <f>AH2082*Settings!$C$13*(AH2028+AH2046+AH2037*AH$195+AH2055*$D2118)</f>
        <v/>
      </c>
      <c r="AI2118" s="47">
        <f>AI2082*Settings!$C$13*(AI2028+AI2046+AI2037*AI$195+AI2055*$D2118)</f>
        <v/>
      </c>
      <c r="AJ2118" s="47">
        <f>AJ2082*Settings!$C$13*(AJ2028+AJ2046+AJ2037*AJ$195+AJ2055*$D2118)</f>
        <v/>
      </c>
      <c r="AK2118" s="47">
        <f>AK2082*Settings!$C$13*(AK2028+AK2046+AK2037*AK$195+AK2055*$D2118)</f>
        <v/>
      </c>
      <c r="AL2118" s="47">
        <f>AL2082*Settings!$C$13*(AL2028+AL2046+AL2037*AL$195+AL2055*$D2118)</f>
        <v/>
      </c>
      <c r="AM2118" s="47">
        <f>AM2082*Settings!$C$13*(AM2028+AM2046+AM2037*AM$195+AM2055*$D2118)</f>
        <v/>
      </c>
      <c r="AN2118" s="47">
        <f>AN2082*Settings!$C$13*(AN2028+AN2046+AN2037*AN$195+AN2055*$D2118)</f>
        <v/>
      </c>
      <c r="AO2118" s="47">
        <f>AO2082*Settings!$C$13*(AO2028+AO2046+AO2037*AO$195+AO2055*$D2118)</f>
        <v/>
      </c>
      <c r="AP2118" s="47">
        <f>AP2082*Settings!$C$13*(AP2028+AP2046+AP2037*AP$195+AP2055*$D2118)</f>
        <v/>
      </c>
      <c r="AQ2118" s="47">
        <f>AQ2082*Settings!$C$13*(AQ2028+AQ2046+AQ2037*AQ$195+AQ2055*$D2118)</f>
        <v/>
      </c>
      <c r="AR2118" s="47">
        <f>AR2082*Settings!$C$13*(AR2028+AR2046+AR2037*AR$195+AR2055*$D2118)</f>
        <v/>
      </c>
      <c r="AS2118" s="47">
        <f>AS2082*Settings!$C$13*(AS2028+AS2046+AS2037*AS$195+AS2055*$D2118)</f>
        <v/>
      </c>
      <c r="AT2118" s="47">
        <f>AT2082*Settings!$C$13*(AT2028+AT2046+AT2037*AT$195+AT2055*$D2118)</f>
        <v/>
      </c>
      <c r="AU2118" s="47">
        <f>AU2082*Settings!$C$13*(AU2028+AU2046+AU2037*AU$195+AU2055*$D2118)</f>
        <v/>
      </c>
      <c r="AV2118" s="47">
        <f>AV2082*Settings!$C$13*(AV2028+AV2046+AV2037*AV$195+AV2055*$D2118)</f>
        <v/>
      </c>
      <c r="AW2118" s="47">
        <f>AW2082*Settings!$C$13*(AW2028+AW2046+AW2037*AW$195+AW2055*$D2118)</f>
        <v/>
      </c>
      <c r="AX2118" s="47">
        <f>AX2082*Settings!$C$13*(AX2028+AX2046+AX2037*AX$195+AX2055*$D2118)</f>
        <v/>
      </c>
      <c r="AY2118" s="58">
        <f>REVENUE(AY2082,Settings!$C$13,NEWREVRATE(AY2028,AY2046,AY2037,AY$195,AY2055,$D2118))</f>
        <v/>
      </c>
    </row>
    <row r="2119" hidden="1" outlineLevel="2">
      <c r="A2119" s="14" t="inlineStr">
        <is>
          <t>rnew</t>
        </is>
      </c>
      <c r="B2119" s="14" t="inlineStr">
        <is>
          <t>gso</t>
        </is>
      </c>
      <c r="C2119" s="14" t="inlineStr">
        <is>
          <t>oen</t>
        </is>
      </c>
      <c r="D2119" s="37">
        <f>INDEX(Inputs!$S$5:$S$132,MATCH($B2119&amp;"|"&amp;$C2119,Inputs!$A$5:$A$132,0))</f>
        <v/>
      </c>
      <c r="E2119" s="36" t="n"/>
      <c r="F2119" s="36" t="n"/>
      <c r="G2119" s="36" t="n"/>
      <c r="H2119" s="14">
        <f>INDEX(Variables!$B$5:$B$205,MATCH($A2119,Variables!$A$5:$A$205,0))&amp;IF($C2119="",""," | "&amp;INDEX(Mapping!$B$5:$B$26,MATCH($C2119,Mapping!$A$5:$A$26,0))&amp;" | "&amp;INDEX(Mapping!$B$30:$B$46,MATCH($B2119,Mapping!$A$30:$A$46,0)))</f>
        <v/>
      </c>
      <c r="I2119" s="14">
        <f>INDEX(Variables!$C$5:$C$205,MATCH($A2119,Variables!$A$5:$A$205,0))</f>
        <v/>
      </c>
      <c r="J2119" s="14">
        <f>INDEX(Variables!$E$5:$E$205,MATCH($A2119,Variables!$A$5:$A$205,0))</f>
        <v/>
      </c>
      <c r="K2119" s="11">
        <f>LOWER(Settings!$C$4)&amp;".mit."&amp;$A2119&amp;IF($C2119="","","."&amp;$C2119&amp;"."&amp;$B2119)&amp;IF(INDEX(Variables!$D$5:$D$205,MATCH($A2119,Variables!$A$5:$A$205,0))="","","."&amp;INDEX(Variables!$D$5:$D$205,MATCH($A2119,Variables!$A$5:$A$205,0)))&amp;"."&amp;K$5</f>
        <v/>
      </c>
      <c r="L2119" s="46">
        <f>L2083*Settings!$C$13*(L2029+L2047+L2038*L$195+L2056*$D2119)</f>
        <v/>
      </c>
      <c r="M2119" s="47">
        <f>M2083*Settings!$C$13*(M2029+M2047+M2038*M$195+M2056*$D2119)</f>
        <v/>
      </c>
      <c r="N2119" s="47">
        <f>N2083*Settings!$C$13*(N2029+N2047+N2038*N$195+N2056*$D2119)</f>
        <v/>
      </c>
      <c r="O2119" s="47">
        <f>O2083*Settings!$C$13*(O2029+O2047+O2038*O$195+O2056*$D2119)</f>
        <v/>
      </c>
      <c r="P2119" s="47">
        <f>P2083*Settings!$C$13*(P2029+P2047+P2038*P$195+P2056*$D2119)</f>
        <v/>
      </c>
      <c r="Q2119" s="47">
        <f>Q2083*Settings!$C$13*(Q2029+Q2047+Q2038*Q$195+Q2056*$D2119)</f>
        <v/>
      </c>
      <c r="R2119" s="47">
        <f>R2083*Settings!$C$13*(R2029+R2047+R2038*R$195+R2056*$D2119)</f>
        <v/>
      </c>
      <c r="S2119" s="47">
        <f>S2083*Settings!$C$13*(S2029+S2047+S2038*S$195+S2056*$D2119)</f>
        <v/>
      </c>
      <c r="T2119" s="47">
        <f>T2083*Settings!$C$13*(T2029+T2047+T2038*T$195+T2056*$D2119)</f>
        <v/>
      </c>
      <c r="U2119" s="47">
        <f>U2083*Settings!$C$13*(U2029+U2047+U2038*U$195+U2056*$D2119)</f>
        <v/>
      </c>
      <c r="V2119" s="47">
        <f>V2083*Settings!$C$13*(V2029+V2047+V2038*V$195+V2056*$D2119)</f>
        <v/>
      </c>
      <c r="W2119" s="47">
        <f>W2083*Settings!$C$13*(W2029+W2047+W2038*W$195+W2056*$D2119)</f>
        <v/>
      </c>
      <c r="X2119" s="47">
        <f>X2083*Settings!$C$13*(X2029+X2047+X2038*X$195+X2056*$D2119)</f>
        <v/>
      </c>
      <c r="Y2119" s="47">
        <f>Y2083*Settings!$C$13*(Y2029+Y2047+Y2038*Y$195+Y2056*$D2119)</f>
        <v/>
      </c>
      <c r="Z2119" s="47">
        <f>Z2083*Settings!$C$13*(Z2029+Z2047+Z2038*Z$195+Z2056*$D2119)</f>
        <v/>
      </c>
      <c r="AA2119" s="47">
        <f>AA2083*Settings!$C$13*(AA2029+AA2047+AA2038*AA$195+AA2056*$D2119)</f>
        <v/>
      </c>
      <c r="AB2119" s="47">
        <f>AB2083*Settings!$C$13*(AB2029+AB2047+AB2038*AB$195+AB2056*$D2119)</f>
        <v/>
      </c>
      <c r="AC2119" s="47">
        <f>AC2083*Settings!$C$13*(AC2029+AC2047+AC2038*AC$195+AC2056*$D2119)</f>
        <v/>
      </c>
      <c r="AD2119" s="58">
        <f>REVENUE(AD2083,Settings!$C$13,NEWREVRATE(AD2029,AD2047,AD2038,AD$195,AD2056,$D2119))</f>
        <v/>
      </c>
      <c r="AF2119" s="11">
        <f>LOWER(Settings!$C$4)&amp;".mit."&amp;$A2119&amp;IF($C2119="","","."&amp;$C2119&amp;"."&amp;$B2119)&amp;IF(INDEX(Variables!$D$5:$D$205,MATCH($A2119,Variables!$A$5:$A$205,0))="","","."&amp;INDEX(Variables!$D$5:$D$205,MATCH($A2119,Variables!$A$5:$A$205,0)))&amp;"."&amp;AF$5</f>
        <v/>
      </c>
      <c r="AG2119" s="46">
        <f>AG2083*Settings!$C$13*(AG2029+AG2047+AG2038*AG$195+AG2056*$D2119)</f>
        <v/>
      </c>
      <c r="AH2119" s="47">
        <f>AH2083*Settings!$C$13*(AH2029+AH2047+AH2038*AH$195+AH2056*$D2119)</f>
        <v/>
      </c>
      <c r="AI2119" s="47">
        <f>AI2083*Settings!$C$13*(AI2029+AI2047+AI2038*AI$195+AI2056*$D2119)</f>
        <v/>
      </c>
      <c r="AJ2119" s="47">
        <f>AJ2083*Settings!$C$13*(AJ2029+AJ2047+AJ2038*AJ$195+AJ2056*$D2119)</f>
        <v/>
      </c>
      <c r="AK2119" s="47">
        <f>AK2083*Settings!$C$13*(AK2029+AK2047+AK2038*AK$195+AK2056*$D2119)</f>
        <v/>
      </c>
      <c r="AL2119" s="47">
        <f>AL2083*Settings!$C$13*(AL2029+AL2047+AL2038*AL$195+AL2056*$D2119)</f>
        <v/>
      </c>
      <c r="AM2119" s="47">
        <f>AM2083*Settings!$C$13*(AM2029+AM2047+AM2038*AM$195+AM2056*$D2119)</f>
        <v/>
      </c>
      <c r="AN2119" s="47">
        <f>AN2083*Settings!$C$13*(AN2029+AN2047+AN2038*AN$195+AN2056*$D2119)</f>
        <v/>
      </c>
      <c r="AO2119" s="47">
        <f>AO2083*Settings!$C$13*(AO2029+AO2047+AO2038*AO$195+AO2056*$D2119)</f>
        <v/>
      </c>
      <c r="AP2119" s="47">
        <f>AP2083*Settings!$C$13*(AP2029+AP2047+AP2038*AP$195+AP2056*$D2119)</f>
        <v/>
      </c>
      <c r="AQ2119" s="47">
        <f>AQ2083*Settings!$C$13*(AQ2029+AQ2047+AQ2038*AQ$195+AQ2056*$D2119)</f>
        <v/>
      </c>
      <c r="AR2119" s="47">
        <f>AR2083*Settings!$C$13*(AR2029+AR2047+AR2038*AR$195+AR2056*$D2119)</f>
        <v/>
      </c>
      <c r="AS2119" s="47">
        <f>AS2083*Settings!$C$13*(AS2029+AS2047+AS2038*AS$195+AS2056*$D2119)</f>
        <v/>
      </c>
      <c r="AT2119" s="47">
        <f>AT2083*Settings!$C$13*(AT2029+AT2047+AT2038*AT$195+AT2056*$D2119)</f>
        <v/>
      </c>
      <c r="AU2119" s="47">
        <f>AU2083*Settings!$C$13*(AU2029+AU2047+AU2038*AU$195+AU2056*$D2119)</f>
        <v/>
      </c>
      <c r="AV2119" s="47">
        <f>AV2083*Settings!$C$13*(AV2029+AV2047+AV2038*AV$195+AV2056*$D2119)</f>
        <v/>
      </c>
      <c r="AW2119" s="47">
        <f>AW2083*Settings!$C$13*(AW2029+AW2047+AW2038*AW$195+AW2056*$D2119)</f>
        <v/>
      </c>
      <c r="AX2119" s="47">
        <f>AX2083*Settings!$C$13*(AX2029+AX2047+AX2038*AX$195+AX2056*$D2119)</f>
        <v/>
      </c>
      <c r="AY2119" s="58">
        <f>REVENUE(AY2083,Settings!$C$13,NEWREVRATE(AY2029,AY2047,AY2038,AY$195,AY2056,$D2119))</f>
        <v/>
      </c>
    </row>
    <row r="2120" hidden="1" outlineLevel="2">
      <c r="A2120" s="14" t="inlineStr">
        <is>
          <t>rnew</t>
        </is>
      </c>
      <c r="B2120" s="14" t="inlineStr">
        <is>
          <t>die</t>
        </is>
      </c>
      <c r="C2120" s="14" t="inlineStr">
        <is>
          <t>oen</t>
        </is>
      </c>
      <c r="D2120" s="37">
        <f>INDEX(Inputs!$S$5:$S$132,MATCH($B2120&amp;"|"&amp;$C2120,Inputs!$A$5:$A$132,0))</f>
        <v/>
      </c>
      <c r="E2120" s="36" t="n"/>
      <c r="F2120" s="36" t="n"/>
      <c r="G2120" s="36" t="n"/>
      <c r="H2120" s="14">
        <f>INDEX(Variables!$B$5:$B$205,MATCH($A2120,Variables!$A$5:$A$205,0))&amp;IF($C2120="",""," | "&amp;INDEX(Mapping!$B$5:$B$26,MATCH($C2120,Mapping!$A$5:$A$26,0))&amp;" | "&amp;INDEX(Mapping!$B$30:$B$46,MATCH($B2120,Mapping!$A$30:$A$46,0)))</f>
        <v/>
      </c>
      <c r="I2120" s="14">
        <f>INDEX(Variables!$C$5:$C$205,MATCH($A2120,Variables!$A$5:$A$205,0))</f>
        <v/>
      </c>
      <c r="J2120" s="14">
        <f>INDEX(Variables!$E$5:$E$205,MATCH($A2120,Variables!$A$5:$A$205,0))</f>
        <v/>
      </c>
      <c r="K2120" s="11">
        <f>LOWER(Settings!$C$4)&amp;".mit."&amp;$A2120&amp;IF($C2120="","","."&amp;$C2120&amp;"."&amp;$B2120)&amp;IF(INDEX(Variables!$D$5:$D$205,MATCH($A2120,Variables!$A$5:$A$205,0))="","","."&amp;INDEX(Variables!$D$5:$D$205,MATCH($A2120,Variables!$A$5:$A$205,0)))&amp;"."&amp;K$5</f>
        <v/>
      </c>
      <c r="L2120" s="46">
        <f>L2084*Settings!$C$13*(L2030+L2048+L2039*L$195+L2057*$D2120)</f>
        <v/>
      </c>
      <c r="M2120" s="47">
        <f>M2084*Settings!$C$13*(M2030+M2048+M2039*M$195+M2057*$D2120)</f>
        <v/>
      </c>
      <c r="N2120" s="47">
        <f>N2084*Settings!$C$13*(N2030+N2048+N2039*N$195+N2057*$D2120)</f>
        <v/>
      </c>
      <c r="O2120" s="47">
        <f>O2084*Settings!$C$13*(O2030+O2048+O2039*O$195+O2057*$D2120)</f>
        <v/>
      </c>
      <c r="P2120" s="47">
        <f>P2084*Settings!$C$13*(P2030+P2048+P2039*P$195+P2057*$D2120)</f>
        <v/>
      </c>
      <c r="Q2120" s="47">
        <f>Q2084*Settings!$C$13*(Q2030+Q2048+Q2039*Q$195+Q2057*$D2120)</f>
        <v/>
      </c>
      <c r="R2120" s="47">
        <f>R2084*Settings!$C$13*(R2030+R2048+R2039*R$195+R2057*$D2120)</f>
        <v/>
      </c>
      <c r="S2120" s="47">
        <f>S2084*Settings!$C$13*(S2030+S2048+S2039*S$195+S2057*$D2120)</f>
        <v/>
      </c>
      <c r="T2120" s="47">
        <f>T2084*Settings!$C$13*(T2030+T2048+T2039*T$195+T2057*$D2120)</f>
        <v/>
      </c>
      <c r="U2120" s="47">
        <f>U2084*Settings!$C$13*(U2030+U2048+U2039*U$195+U2057*$D2120)</f>
        <v/>
      </c>
      <c r="V2120" s="47">
        <f>V2084*Settings!$C$13*(V2030+V2048+V2039*V$195+V2057*$D2120)</f>
        <v/>
      </c>
      <c r="W2120" s="47">
        <f>W2084*Settings!$C$13*(W2030+W2048+W2039*W$195+W2057*$D2120)</f>
        <v/>
      </c>
      <c r="X2120" s="47">
        <f>X2084*Settings!$C$13*(X2030+X2048+X2039*X$195+X2057*$D2120)</f>
        <v/>
      </c>
      <c r="Y2120" s="47">
        <f>Y2084*Settings!$C$13*(Y2030+Y2048+Y2039*Y$195+Y2057*$D2120)</f>
        <v/>
      </c>
      <c r="Z2120" s="47">
        <f>Z2084*Settings!$C$13*(Z2030+Z2048+Z2039*Z$195+Z2057*$D2120)</f>
        <v/>
      </c>
      <c r="AA2120" s="47">
        <f>AA2084*Settings!$C$13*(AA2030+AA2048+AA2039*AA$195+AA2057*$D2120)</f>
        <v/>
      </c>
      <c r="AB2120" s="47">
        <f>AB2084*Settings!$C$13*(AB2030+AB2048+AB2039*AB$195+AB2057*$D2120)</f>
        <v/>
      </c>
      <c r="AC2120" s="47">
        <f>AC2084*Settings!$C$13*(AC2030+AC2048+AC2039*AC$195+AC2057*$D2120)</f>
        <v/>
      </c>
      <c r="AD2120" s="58">
        <f>REVENUE(AD2084,Settings!$C$13,NEWREVRATE(AD2030,AD2048,AD2039,AD$195,AD2057,$D2120))</f>
        <v/>
      </c>
      <c r="AF2120" s="11">
        <f>LOWER(Settings!$C$4)&amp;".mit."&amp;$A2120&amp;IF($C2120="","","."&amp;$C2120&amp;"."&amp;$B2120)&amp;IF(INDEX(Variables!$D$5:$D$205,MATCH($A2120,Variables!$A$5:$A$205,0))="","","."&amp;INDEX(Variables!$D$5:$D$205,MATCH($A2120,Variables!$A$5:$A$205,0)))&amp;"."&amp;AF$5</f>
        <v/>
      </c>
      <c r="AG2120" s="46">
        <f>AG2084*Settings!$C$13*(AG2030+AG2048+AG2039*AG$195+AG2057*$D2120)</f>
        <v/>
      </c>
      <c r="AH2120" s="47">
        <f>AH2084*Settings!$C$13*(AH2030+AH2048+AH2039*AH$195+AH2057*$D2120)</f>
        <v/>
      </c>
      <c r="AI2120" s="47">
        <f>AI2084*Settings!$C$13*(AI2030+AI2048+AI2039*AI$195+AI2057*$D2120)</f>
        <v/>
      </c>
      <c r="AJ2120" s="47">
        <f>AJ2084*Settings!$C$13*(AJ2030+AJ2048+AJ2039*AJ$195+AJ2057*$D2120)</f>
        <v/>
      </c>
      <c r="AK2120" s="47">
        <f>AK2084*Settings!$C$13*(AK2030+AK2048+AK2039*AK$195+AK2057*$D2120)</f>
        <v/>
      </c>
      <c r="AL2120" s="47">
        <f>AL2084*Settings!$C$13*(AL2030+AL2048+AL2039*AL$195+AL2057*$D2120)</f>
        <v/>
      </c>
      <c r="AM2120" s="47">
        <f>AM2084*Settings!$C$13*(AM2030+AM2048+AM2039*AM$195+AM2057*$D2120)</f>
        <v/>
      </c>
      <c r="AN2120" s="47">
        <f>AN2084*Settings!$C$13*(AN2030+AN2048+AN2039*AN$195+AN2057*$D2120)</f>
        <v/>
      </c>
      <c r="AO2120" s="47">
        <f>AO2084*Settings!$C$13*(AO2030+AO2048+AO2039*AO$195+AO2057*$D2120)</f>
        <v/>
      </c>
      <c r="AP2120" s="47">
        <f>AP2084*Settings!$C$13*(AP2030+AP2048+AP2039*AP$195+AP2057*$D2120)</f>
        <v/>
      </c>
      <c r="AQ2120" s="47">
        <f>AQ2084*Settings!$C$13*(AQ2030+AQ2048+AQ2039*AQ$195+AQ2057*$D2120)</f>
        <v/>
      </c>
      <c r="AR2120" s="47">
        <f>AR2084*Settings!$C$13*(AR2030+AR2048+AR2039*AR$195+AR2057*$D2120)</f>
        <v/>
      </c>
      <c r="AS2120" s="47">
        <f>AS2084*Settings!$C$13*(AS2030+AS2048+AS2039*AS$195+AS2057*$D2120)</f>
        <v/>
      </c>
      <c r="AT2120" s="47">
        <f>AT2084*Settings!$C$13*(AT2030+AT2048+AT2039*AT$195+AT2057*$D2120)</f>
        <v/>
      </c>
      <c r="AU2120" s="47">
        <f>AU2084*Settings!$C$13*(AU2030+AU2048+AU2039*AU$195+AU2057*$D2120)</f>
        <v/>
      </c>
      <c r="AV2120" s="47">
        <f>AV2084*Settings!$C$13*(AV2030+AV2048+AV2039*AV$195+AV2057*$D2120)</f>
        <v/>
      </c>
      <c r="AW2120" s="47">
        <f>AW2084*Settings!$C$13*(AW2030+AW2048+AW2039*AW$195+AW2057*$D2120)</f>
        <v/>
      </c>
      <c r="AX2120" s="47">
        <f>AX2084*Settings!$C$13*(AX2030+AX2048+AX2039*AX$195+AX2057*$D2120)</f>
        <v/>
      </c>
      <c r="AY2120" s="58">
        <f>REVENUE(AY2084,Settings!$C$13,NEWREVRATE(AY2030,AY2048,AY2039,AY$195,AY2057,$D2120))</f>
        <v/>
      </c>
    </row>
    <row r="2121" hidden="1" outlineLevel="2">
      <c r="A2121" s="14" t="inlineStr">
        <is>
          <t>rnew</t>
        </is>
      </c>
      <c r="B2121" s="14" t="inlineStr">
        <is>
          <t>lpg</t>
        </is>
      </c>
      <c r="C2121" s="14" t="inlineStr">
        <is>
          <t>oen</t>
        </is>
      </c>
      <c r="D2121" s="37">
        <f>INDEX(Inputs!$S$5:$S$132,MATCH($B2121&amp;"|"&amp;$C2121,Inputs!$A$5:$A$132,0))</f>
        <v/>
      </c>
      <c r="E2121" s="36" t="n"/>
      <c r="F2121" s="36" t="n"/>
      <c r="G2121" s="36" t="n"/>
      <c r="H2121" s="14">
        <f>INDEX(Variables!$B$5:$B$205,MATCH($A2121,Variables!$A$5:$A$205,0))&amp;IF($C2121="",""," | "&amp;INDEX(Mapping!$B$5:$B$26,MATCH($C2121,Mapping!$A$5:$A$26,0))&amp;" | "&amp;INDEX(Mapping!$B$30:$B$46,MATCH($B2121,Mapping!$A$30:$A$46,0)))</f>
        <v/>
      </c>
      <c r="I2121" s="14">
        <f>INDEX(Variables!$C$5:$C$205,MATCH($A2121,Variables!$A$5:$A$205,0))</f>
        <v/>
      </c>
      <c r="J2121" s="14">
        <f>INDEX(Variables!$E$5:$E$205,MATCH($A2121,Variables!$A$5:$A$205,0))</f>
        <v/>
      </c>
      <c r="K2121" s="11">
        <f>LOWER(Settings!$C$4)&amp;".mit."&amp;$A2121&amp;IF($C2121="","","."&amp;$C2121&amp;"."&amp;$B2121)&amp;IF(INDEX(Variables!$D$5:$D$205,MATCH($A2121,Variables!$A$5:$A$205,0))="","","."&amp;INDEX(Variables!$D$5:$D$205,MATCH($A2121,Variables!$A$5:$A$205,0)))&amp;"."&amp;K$5</f>
        <v/>
      </c>
      <c r="L2121" s="46">
        <f>L2085*Settings!$C$13*(L2031+L2049+L2040*L$195+L2058*$D2121)</f>
        <v/>
      </c>
      <c r="M2121" s="47">
        <f>M2085*Settings!$C$13*(M2031+M2049+M2040*M$195+M2058*$D2121)</f>
        <v/>
      </c>
      <c r="N2121" s="47">
        <f>N2085*Settings!$C$13*(N2031+N2049+N2040*N$195+N2058*$D2121)</f>
        <v/>
      </c>
      <c r="O2121" s="47">
        <f>O2085*Settings!$C$13*(O2031+O2049+O2040*O$195+O2058*$D2121)</f>
        <v/>
      </c>
      <c r="P2121" s="47">
        <f>P2085*Settings!$C$13*(P2031+P2049+P2040*P$195+P2058*$D2121)</f>
        <v/>
      </c>
      <c r="Q2121" s="47">
        <f>Q2085*Settings!$C$13*(Q2031+Q2049+Q2040*Q$195+Q2058*$D2121)</f>
        <v/>
      </c>
      <c r="R2121" s="47">
        <f>R2085*Settings!$C$13*(R2031+R2049+R2040*R$195+R2058*$D2121)</f>
        <v/>
      </c>
      <c r="S2121" s="47">
        <f>S2085*Settings!$C$13*(S2031+S2049+S2040*S$195+S2058*$D2121)</f>
        <v/>
      </c>
      <c r="T2121" s="47">
        <f>T2085*Settings!$C$13*(T2031+T2049+T2040*T$195+T2058*$D2121)</f>
        <v/>
      </c>
      <c r="U2121" s="47">
        <f>U2085*Settings!$C$13*(U2031+U2049+U2040*U$195+U2058*$D2121)</f>
        <v/>
      </c>
      <c r="V2121" s="47">
        <f>V2085*Settings!$C$13*(V2031+V2049+V2040*V$195+V2058*$D2121)</f>
        <v/>
      </c>
      <c r="W2121" s="47">
        <f>W2085*Settings!$C$13*(W2031+W2049+W2040*W$195+W2058*$D2121)</f>
        <v/>
      </c>
      <c r="X2121" s="47">
        <f>X2085*Settings!$C$13*(X2031+X2049+X2040*X$195+X2058*$D2121)</f>
        <v/>
      </c>
      <c r="Y2121" s="47">
        <f>Y2085*Settings!$C$13*(Y2031+Y2049+Y2040*Y$195+Y2058*$D2121)</f>
        <v/>
      </c>
      <c r="Z2121" s="47">
        <f>Z2085*Settings!$C$13*(Z2031+Z2049+Z2040*Z$195+Z2058*$D2121)</f>
        <v/>
      </c>
      <c r="AA2121" s="47">
        <f>AA2085*Settings!$C$13*(AA2031+AA2049+AA2040*AA$195+AA2058*$D2121)</f>
        <v/>
      </c>
      <c r="AB2121" s="47">
        <f>AB2085*Settings!$C$13*(AB2031+AB2049+AB2040*AB$195+AB2058*$D2121)</f>
        <v/>
      </c>
      <c r="AC2121" s="47">
        <f>AC2085*Settings!$C$13*(AC2031+AC2049+AC2040*AC$195+AC2058*$D2121)</f>
        <v/>
      </c>
      <c r="AD2121" s="58">
        <f>REVENUE(AD2085,Settings!$C$13,NEWREVRATE(AD2031,AD2049,AD2040,AD$195,AD2058,$D2121))</f>
        <v/>
      </c>
      <c r="AF2121" s="11">
        <f>LOWER(Settings!$C$4)&amp;".mit."&amp;$A2121&amp;IF($C2121="","","."&amp;$C2121&amp;"."&amp;$B2121)&amp;IF(INDEX(Variables!$D$5:$D$205,MATCH($A2121,Variables!$A$5:$A$205,0))="","","."&amp;INDEX(Variables!$D$5:$D$205,MATCH($A2121,Variables!$A$5:$A$205,0)))&amp;"."&amp;AF$5</f>
        <v/>
      </c>
      <c r="AG2121" s="46">
        <f>AG2085*Settings!$C$13*(AG2031+AG2049+AG2040*AG$195+AG2058*$D2121)</f>
        <v/>
      </c>
      <c r="AH2121" s="47">
        <f>AH2085*Settings!$C$13*(AH2031+AH2049+AH2040*AH$195+AH2058*$D2121)</f>
        <v/>
      </c>
      <c r="AI2121" s="47">
        <f>AI2085*Settings!$C$13*(AI2031+AI2049+AI2040*AI$195+AI2058*$D2121)</f>
        <v/>
      </c>
      <c r="AJ2121" s="47">
        <f>AJ2085*Settings!$C$13*(AJ2031+AJ2049+AJ2040*AJ$195+AJ2058*$D2121)</f>
        <v/>
      </c>
      <c r="AK2121" s="47">
        <f>AK2085*Settings!$C$13*(AK2031+AK2049+AK2040*AK$195+AK2058*$D2121)</f>
        <v/>
      </c>
      <c r="AL2121" s="47">
        <f>AL2085*Settings!$C$13*(AL2031+AL2049+AL2040*AL$195+AL2058*$D2121)</f>
        <v/>
      </c>
      <c r="AM2121" s="47">
        <f>AM2085*Settings!$C$13*(AM2031+AM2049+AM2040*AM$195+AM2058*$D2121)</f>
        <v/>
      </c>
      <c r="AN2121" s="47">
        <f>AN2085*Settings!$C$13*(AN2031+AN2049+AN2040*AN$195+AN2058*$D2121)</f>
        <v/>
      </c>
      <c r="AO2121" s="47">
        <f>AO2085*Settings!$C$13*(AO2031+AO2049+AO2040*AO$195+AO2058*$D2121)</f>
        <v/>
      </c>
      <c r="AP2121" s="47">
        <f>AP2085*Settings!$C$13*(AP2031+AP2049+AP2040*AP$195+AP2058*$D2121)</f>
        <v/>
      </c>
      <c r="AQ2121" s="47">
        <f>AQ2085*Settings!$C$13*(AQ2031+AQ2049+AQ2040*AQ$195+AQ2058*$D2121)</f>
        <v/>
      </c>
      <c r="AR2121" s="47">
        <f>AR2085*Settings!$C$13*(AR2031+AR2049+AR2040*AR$195+AR2058*$D2121)</f>
        <v/>
      </c>
      <c r="AS2121" s="47">
        <f>AS2085*Settings!$C$13*(AS2031+AS2049+AS2040*AS$195+AS2058*$D2121)</f>
        <v/>
      </c>
      <c r="AT2121" s="47">
        <f>AT2085*Settings!$C$13*(AT2031+AT2049+AT2040*AT$195+AT2058*$D2121)</f>
        <v/>
      </c>
      <c r="AU2121" s="47">
        <f>AU2085*Settings!$C$13*(AU2031+AU2049+AU2040*AU$195+AU2058*$D2121)</f>
        <v/>
      </c>
      <c r="AV2121" s="47">
        <f>AV2085*Settings!$C$13*(AV2031+AV2049+AV2040*AV$195+AV2058*$D2121)</f>
        <v/>
      </c>
      <c r="AW2121" s="47">
        <f>AW2085*Settings!$C$13*(AW2031+AW2049+AW2040*AW$195+AW2058*$D2121)</f>
        <v/>
      </c>
      <c r="AX2121" s="47">
        <f>AX2085*Settings!$C$13*(AX2031+AX2049+AX2040*AX$195+AX2058*$D2121)</f>
        <v/>
      </c>
      <c r="AY2121" s="58">
        <f>REVENUE(AY2085,Settings!$C$13,NEWREVRATE(AY2031,AY2049,AY2040,AY$195,AY2058,$D2121))</f>
        <v/>
      </c>
    </row>
    <row r="2122" hidden="1" outlineLevel="2">
      <c r="A2122" s="14" t="inlineStr">
        <is>
          <t>rnew</t>
        </is>
      </c>
      <c r="B2122" s="14" t="inlineStr">
        <is>
          <t>ker</t>
        </is>
      </c>
      <c r="C2122" s="14" t="inlineStr">
        <is>
          <t>oen</t>
        </is>
      </c>
      <c r="D2122" s="37">
        <f>INDEX(Inputs!$S$5:$S$132,MATCH($B2122&amp;"|"&amp;$C2122,Inputs!$A$5:$A$132,0))</f>
        <v/>
      </c>
      <c r="E2122" s="36" t="n"/>
      <c r="F2122" s="36" t="n"/>
      <c r="G2122" s="36" t="n"/>
      <c r="H2122" s="14">
        <f>INDEX(Variables!$B$5:$B$205,MATCH($A2122,Variables!$A$5:$A$205,0))&amp;IF($C2122="",""," | "&amp;INDEX(Mapping!$B$5:$B$26,MATCH($C2122,Mapping!$A$5:$A$26,0))&amp;" | "&amp;INDEX(Mapping!$B$30:$B$46,MATCH($B2122,Mapping!$A$30:$A$46,0)))</f>
        <v/>
      </c>
      <c r="I2122" s="14">
        <f>INDEX(Variables!$C$5:$C$205,MATCH($A2122,Variables!$A$5:$A$205,0))</f>
        <v/>
      </c>
      <c r="J2122" s="14">
        <f>INDEX(Variables!$E$5:$E$205,MATCH($A2122,Variables!$A$5:$A$205,0))</f>
        <v/>
      </c>
      <c r="K2122" s="11">
        <f>LOWER(Settings!$C$4)&amp;".mit."&amp;$A2122&amp;IF($C2122="","","."&amp;$C2122&amp;"."&amp;$B2122)&amp;IF(INDEX(Variables!$D$5:$D$205,MATCH($A2122,Variables!$A$5:$A$205,0))="","","."&amp;INDEX(Variables!$D$5:$D$205,MATCH($A2122,Variables!$A$5:$A$205,0)))&amp;"."&amp;K$5</f>
        <v/>
      </c>
      <c r="L2122" s="46">
        <f>L2086*Settings!$C$13*(L2032+L2050+L2041*L$195+L2059*$D2122)</f>
        <v/>
      </c>
      <c r="M2122" s="47">
        <f>M2086*Settings!$C$13*(M2032+M2050+M2041*M$195+M2059*$D2122)</f>
        <v/>
      </c>
      <c r="N2122" s="47">
        <f>N2086*Settings!$C$13*(N2032+N2050+N2041*N$195+N2059*$D2122)</f>
        <v/>
      </c>
      <c r="O2122" s="47">
        <f>O2086*Settings!$C$13*(O2032+O2050+O2041*O$195+O2059*$D2122)</f>
        <v/>
      </c>
      <c r="P2122" s="47">
        <f>P2086*Settings!$C$13*(P2032+P2050+P2041*P$195+P2059*$D2122)</f>
        <v/>
      </c>
      <c r="Q2122" s="47">
        <f>Q2086*Settings!$C$13*(Q2032+Q2050+Q2041*Q$195+Q2059*$D2122)</f>
        <v/>
      </c>
      <c r="R2122" s="47">
        <f>R2086*Settings!$C$13*(R2032+R2050+R2041*R$195+R2059*$D2122)</f>
        <v/>
      </c>
      <c r="S2122" s="47">
        <f>S2086*Settings!$C$13*(S2032+S2050+S2041*S$195+S2059*$D2122)</f>
        <v/>
      </c>
      <c r="T2122" s="47">
        <f>T2086*Settings!$C$13*(T2032+T2050+T2041*T$195+T2059*$D2122)</f>
        <v/>
      </c>
      <c r="U2122" s="47">
        <f>U2086*Settings!$C$13*(U2032+U2050+U2041*U$195+U2059*$D2122)</f>
        <v/>
      </c>
      <c r="V2122" s="47">
        <f>V2086*Settings!$C$13*(V2032+V2050+V2041*V$195+V2059*$D2122)</f>
        <v/>
      </c>
      <c r="W2122" s="47">
        <f>W2086*Settings!$C$13*(W2032+W2050+W2041*W$195+W2059*$D2122)</f>
        <v/>
      </c>
      <c r="X2122" s="47">
        <f>X2086*Settings!$C$13*(X2032+X2050+X2041*X$195+X2059*$D2122)</f>
        <v/>
      </c>
      <c r="Y2122" s="47">
        <f>Y2086*Settings!$C$13*(Y2032+Y2050+Y2041*Y$195+Y2059*$D2122)</f>
        <v/>
      </c>
      <c r="Z2122" s="47">
        <f>Z2086*Settings!$C$13*(Z2032+Z2050+Z2041*Z$195+Z2059*$D2122)</f>
        <v/>
      </c>
      <c r="AA2122" s="47">
        <f>AA2086*Settings!$C$13*(AA2032+AA2050+AA2041*AA$195+AA2059*$D2122)</f>
        <v/>
      </c>
      <c r="AB2122" s="47">
        <f>AB2086*Settings!$C$13*(AB2032+AB2050+AB2041*AB$195+AB2059*$D2122)</f>
        <v/>
      </c>
      <c r="AC2122" s="47">
        <f>AC2086*Settings!$C$13*(AC2032+AC2050+AC2041*AC$195+AC2059*$D2122)</f>
        <v/>
      </c>
      <c r="AD2122" s="58">
        <f>REVENUE(AD2086,Settings!$C$13,NEWREVRATE(AD2032,AD2050,AD2041,AD$195,AD2059,$D2122))</f>
        <v/>
      </c>
      <c r="AF2122" s="11">
        <f>LOWER(Settings!$C$4)&amp;".mit."&amp;$A2122&amp;IF($C2122="","","."&amp;$C2122&amp;"."&amp;$B2122)&amp;IF(INDEX(Variables!$D$5:$D$205,MATCH($A2122,Variables!$A$5:$A$205,0))="","","."&amp;INDEX(Variables!$D$5:$D$205,MATCH($A2122,Variables!$A$5:$A$205,0)))&amp;"."&amp;AF$5</f>
        <v/>
      </c>
      <c r="AG2122" s="46">
        <f>AG2086*Settings!$C$13*(AG2032+AG2050+AG2041*AG$195+AG2059*$D2122)</f>
        <v/>
      </c>
      <c r="AH2122" s="47">
        <f>AH2086*Settings!$C$13*(AH2032+AH2050+AH2041*AH$195+AH2059*$D2122)</f>
        <v/>
      </c>
      <c r="AI2122" s="47">
        <f>AI2086*Settings!$C$13*(AI2032+AI2050+AI2041*AI$195+AI2059*$D2122)</f>
        <v/>
      </c>
      <c r="AJ2122" s="47">
        <f>AJ2086*Settings!$C$13*(AJ2032+AJ2050+AJ2041*AJ$195+AJ2059*$D2122)</f>
        <v/>
      </c>
      <c r="AK2122" s="47">
        <f>AK2086*Settings!$C$13*(AK2032+AK2050+AK2041*AK$195+AK2059*$D2122)</f>
        <v/>
      </c>
      <c r="AL2122" s="47">
        <f>AL2086*Settings!$C$13*(AL2032+AL2050+AL2041*AL$195+AL2059*$D2122)</f>
        <v/>
      </c>
      <c r="AM2122" s="47">
        <f>AM2086*Settings!$C$13*(AM2032+AM2050+AM2041*AM$195+AM2059*$D2122)</f>
        <v/>
      </c>
      <c r="AN2122" s="47">
        <f>AN2086*Settings!$C$13*(AN2032+AN2050+AN2041*AN$195+AN2059*$D2122)</f>
        <v/>
      </c>
      <c r="AO2122" s="47">
        <f>AO2086*Settings!$C$13*(AO2032+AO2050+AO2041*AO$195+AO2059*$D2122)</f>
        <v/>
      </c>
      <c r="AP2122" s="47">
        <f>AP2086*Settings!$C$13*(AP2032+AP2050+AP2041*AP$195+AP2059*$D2122)</f>
        <v/>
      </c>
      <c r="AQ2122" s="47">
        <f>AQ2086*Settings!$C$13*(AQ2032+AQ2050+AQ2041*AQ$195+AQ2059*$D2122)</f>
        <v/>
      </c>
      <c r="AR2122" s="47">
        <f>AR2086*Settings!$C$13*(AR2032+AR2050+AR2041*AR$195+AR2059*$D2122)</f>
        <v/>
      </c>
      <c r="AS2122" s="47">
        <f>AS2086*Settings!$C$13*(AS2032+AS2050+AS2041*AS$195+AS2059*$D2122)</f>
        <v/>
      </c>
      <c r="AT2122" s="47">
        <f>AT2086*Settings!$C$13*(AT2032+AT2050+AT2041*AT$195+AT2059*$D2122)</f>
        <v/>
      </c>
      <c r="AU2122" s="47">
        <f>AU2086*Settings!$C$13*(AU2032+AU2050+AU2041*AU$195+AU2059*$D2122)</f>
        <v/>
      </c>
      <c r="AV2122" s="47">
        <f>AV2086*Settings!$C$13*(AV2032+AV2050+AV2041*AV$195+AV2059*$D2122)</f>
        <v/>
      </c>
      <c r="AW2122" s="47">
        <f>AW2086*Settings!$C$13*(AW2032+AW2050+AW2041*AW$195+AW2059*$D2122)</f>
        <v/>
      </c>
      <c r="AX2122" s="47">
        <f>AX2086*Settings!$C$13*(AX2032+AX2050+AX2041*AX$195+AX2059*$D2122)</f>
        <v/>
      </c>
      <c r="AY2122" s="58">
        <f>REVENUE(AY2086,Settings!$C$13,NEWREVRATE(AY2032,AY2050,AY2041,AY$195,AY2059,$D2122))</f>
        <v/>
      </c>
    </row>
    <row r="2123" hidden="1" outlineLevel="2">
      <c r="A2123" s="14" t="inlineStr">
        <is>
          <t>rnew</t>
        </is>
      </c>
      <c r="B2123" s="14" t="inlineStr">
        <is>
          <t>oop</t>
        </is>
      </c>
      <c r="C2123" s="14" t="inlineStr">
        <is>
          <t>oen</t>
        </is>
      </c>
      <c r="D2123" s="37">
        <f>INDEX(Inputs!$S$5:$S$132,MATCH($B2123&amp;"|"&amp;$C2123,Inputs!$A$5:$A$132,0))</f>
        <v/>
      </c>
      <c r="E2123" s="36" t="n"/>
      <c r="F2123" s="36" t="n"/>
      <c r="G2123" s="36" t="n"/>
      <c r="H2123" s="14">
        <f>INDEX(Variables!$B$5:$B$205,MATCH($A2123,Variables!$A$5:$A$205,0))&amp;IF($C2123="",""," | "&amp;INDEX(Mapping!$B$5:$B$26,MATCH($C2123,Mapping!$A$5:$A$26,0))&amp;" | "&amp;INDEX(Mapping!$B$30:$B$46,MATCH($B2123,Mapping!$A$30:$A$46,0)))</f>
        <v/>
      </c>
      <c r="I2123" s="14">
        <f>INDEX(Variables!$C$5:$C$205,MATCH($A2123,Variables!$A$5:$A$205,0))</f>
        <v/>
      </c>
      <c r="J2123" s="14">
        <f>INDEX(Variables!$E$5:$E$205,MATCH($A2123,Variables!$A$5:$A$205,0))</f>
        <v/>
      </c>
      <c r="K2123" s="11">
        <f>LOWER(Settings!$C$4)&amp;".mit."&amp;$A2123&amp;IF($C2123="","","."&amp;$C2123&amp;"."&amp;$B2123)&amp;IF(INDEX(Variables!$D$5:$D$205,MATCH($A2123,Variables!$A$5:$A$205,0))="","","."&amp;INDEX(Variables!$D$5:$D$205,MATCH($A2123,Variables!$A$5:$A$205,0)))&amp;"."&amp;K$5</f>
        <v/>
      </c>
      <c r="L2123" s="46">
        <f>L2087*Settings!$C$13*(L2033+L2051+L2042*L$195+L2060*$D2123)</f>
        <v/>
      </c>
      <c r="M2123" s="47">
        <f>M2087*Settings!$C$13*(M2033+M2051+M2042*M$195+M2060*$D2123)</f>
        <v/>
      </c>
      <c r="N2123" s="47">
        <f>N2087*Settings!$C$13*(N2033+N2051+N2042*N$195+N2060*$D2123)</f>
        <v/>
      </c>
      <c r="O2123" s="47">
        <f>O2087*Settings!$C$13*(O2033+O2051+O2042*O$195+O2060*$D2123)</f>
        <v/>
      </c>
      <c r="P2123" s="47">
        <f>P2087*Settings!$C$13*(P2033+P2051+P2042*P$195+P2060*$D2123)</f>
        <v/>
      </c>
      <c r="Q2123" s="47">
        <f>Q2087*Settings!$C$13*(Q2033+Q2051+Q2042*Q$195+Q2060*$D2123)</f>
        <v/>
      </c>
      <c r="R2123" s="47">
        <f>R2087*Settings!$C$13*(R2033+R2051+R2042*R$195+R2060*$D2123)</f>
        <v/>
      </c>
      <c r="S2123" s="47">
        <f>S2087*Settings!$C$13*(S2033+S2051+S2042*S$195+S2060*$D2123)</f>
        <v/>
      </c>
      <c r="T2123" s="47">
        <f>T2087*Settings!$C$13*(T2033+T2051+T2042*T$195+T2060*$D2123)</f>
        <v/>
      </c>
      <c r="U2123" s="47">
        <f>U2087*Settings!$C$13*(U2033+U2051+U2042*U$195+U2060*$D2123)</f>
        <v/>
      </c>
      <c r="V2123" s="47">
        <f>V2087*Settings!$C$13*(V2033+V2051+V2042*V$195+V2060*$D2123)</f>
        <v/>
      </c>
      <c r="W2123" s="47">
        <f>W2087*Settings!$C$13*(W2033+W2051+W2042*W$195+W2060*$D2123)</f>
        <v/>
      </c>
      <c r="X2123" s="47">
        <f>X2087*Settings!$C$13*(X2033+X2051+X2042*X$195+X2060*$D2123)</f>
        <v/>
      </c>
      <c r="Y2123" s="47">
        <f>Y2087*Settings!$C$13*(Y2033+Y2051+Y2042*Y$195+Y2060*$D2123)</f>
        <v/>
      </c>
      <c r="Z2123" s="47">
        <f>Z2087*Settings!$C$13*(Z2033+Z2051+Z2042*Z$195+Z2060*$D2123)</f>
        <v/>
      </c>
      <c r="AA2123" s="47">
        <f>AA2087*Settings!$C$13*(AA2033+AA2051+AA2042*AA$195+AA2060*$D2123)</f>
        <v/>
      </c>
      <c r="AB2123" s="47">
        <f>AB2087*Settings!$C$13*(AB2033+AB2051+AB2042*AB$195+AB2060*$D2123)</f>
        <v/>
      </c>
      <c r="AC2123" s="47">
        <f>AC2087*Settings!$C$13*(AC2033+AC2051+AC2042*AC$195+AC2060*$D2123)</f>
        <v/>
      </c>
      <c r="AD2123" s="58">
        <f>REVENUE(AD2087,Settings!$C$13,NEWREVRATE(AD2033,AD2051,AD2042,AD$195,AD2060,$D2123))</f>
        <v/>
      </c>
      <c r="AF2123" s="11">
        <f>LOWER(Settings!$C$4)&amp;".mit."&amp;$A2123&amp;IF($C2123="","","."&amp;$C2123&amp;"."&amp;$B2123)&amp;IF(INDEX(Variables!$D$5:$D$205,MATCH($A2123,Variables!$A$5:$A$205,0))="","","."&amp;INDEX(Variables!$D$5:$D$205,MATCH($A2123,Variables!$A$5:$A$205,0)))&amp;"."&amp;AF$5</f>
        <v/>
      </c>
      <c r="AG2123" s="46">
        <f>AG2087*Settings!$C$13*(AG2033+AG2051+AG2042*AG$195+AG2060*$D2123)</f>
        <v/>
      </c>
      <c r="AH2123" s="47">
        <f>AH2087*Settings!$C$13*(AH2033+AH2051+AH2042*AH$195+AH2060*$D2123)</f>
        <v/>
      </c>
      <c r="AI2123" s="47">
        <f>AI2087*Settings!$C$13*(AI2033+AI2051+AI2042*AI$195+AI2060*$D2123)</f>
        <v/>
      </c>
      <c r="AJ2123" s="47">
        <f>AJ2087*Settings!$C$13*(AJ2033+AJ2051+AJ2042*AJ$195+AJ2060*$D2123)</f>
        <v/>
      </c>
      <c r="AK2123" s="47">
        <f>AK2087*Settings!$C$13*(AK2033+AK2051+AK2042*AK$195+AK2060*$D2123)</f>
        <v/>
      </c>
      <c r="AL2123" s="47">
        <f>AL2087*Settings!$C$13*(AL2033+AL2051+AL2042*AL$195+AL2060*$D2123)</f>
        <v/>
      </c>
      <c r="AM2123" s="47">
        <f>AM2087*Settings!$C$13*(AM2033+AM2051+AM2042*AM$195+AM2060*$D2123)</f>
        <v/>
      </c>
      <c r="AN2123" s="47">
        <f>AN2087*Settings!$C$13*(AN2033+AN2051+AN2042*AN$195+AN2060*$D2123)</f>
        <v/>
      </c>
      <c r="AO2123" s="47">
        <f>AO2087*Settings!$C$13*(AO2033+AO2051+AO2042*AO$195+AO2060*$D2123)</f>
        <v/>
      </c>
      <c r="AP2123" s="47">
        <f>AP2087*Settings!$C$13*(AP2033+AP2051+AP2042*AP$195+AP2060*$D2123)</f>
        <v/>
      </c>
      <c r="AQ2123" s="47">
        <f>AQ2087*Settings!$C$13*(AQ2033+AQ2051+AQ2042*AQ$195+AQ2060*$D2123)</f>
        <v/>
      </c>
      <c r="AR2123" s="47">
        <f>AR2087*Settings!$C$13*(AR2033+AR2051+AR2042*AR$195+AR2060*$D2123)</f>
        <v/>
      </c>
      <c r="AS2123" s="47">
        <f>AS2087*Settings!$C$13*(AS2033+AS2051+AS2042*AS$195+AS2060*$D2123)</f>
        <v/>
      </c>
      <c r="AT2123" s="47">
        <f>AT2087*Settings!$C$13*(AT2033+AT2051+AT2042*AT$195+AT2060*$D2123)</f>
        <v/>
      </c>
      <c r="AU2123" s="47">
        <f>AU2087*Settings!$C$13*(AU2033+AU2051+AU2042*AU$195+AU2060*$D2123)</f>
        <v/>
      </c>
      <c r="AV2123" s="47">
        <f>AV2087*Settings!$C$13*(AV2033+AV2051+AV2042*AV$195+AV2060*$D2123)</f>
        <v/>
      </c>
      <c r="AW2123" s="47">
        <f>AW2087*Settings!$C$13*(AW2033+AW2051+AW2042*AW$195+AW2060*$D2123)</f>
        <v/>
      </c>
      <c r="AX2123" s="47">
        <f>AX2087*Settings!$C$13*(AX2033+AX2051+AX2042*AX$195+AX2060*$D2123)</f>
        <v/>
      </c>
      <c r="AY2123" s="58">
        <f>REVENUE(AY2087,Settings!$C$13,NEWREVRATE(AY2033,AY2051,AY2042,AY$195,AY2060,$D2123))</f>
        <v/>
      </c>
    </row>
    <row r="2124" hidden="1" outlineLevel="2">
      <c r="A2124" s="14" t="inlineStr">
        <is>
          <t>rnew</t>
        </is>
      </c>
      <c r="B2124" s="14" t="inlineStr">
        <is>
          <t>bio</t>
        </is>
      </c>
      <c r="C2124" s="14" t="inlineStr">
        <is>
          <t>oen</t>
        </is>
      </c>
      <c r="D2124" s="37">
        <f>INDEX(Inputs!$S$5:$S$132,MATCH($B2124&amp;"|"&amp;$C2124,Inputs!$A$5:$A$132,0))</f>
        <v/>
      </c>
      <c r="E2124" s="36" t="n"/>
      <c r="F2124" s="36" t="n"/>
      <c r="G2124" s="36" t="n"/>
      <c r="H2124" s="14">
        <f>INDEX(Variables!$B$5:$B$205,MATCH($A2124,Variables!$A$5:$A$205,0))&amp;IF($C2124="",""," | "&amp;INDEX(Mapping!$B$5:$B$26,MATCH($C2124,Mapping!$A$5:$A$26,0))&amp;" | "&amp;INDEX(Mapping!$B$30:$B$46,MATCH($B2124,Mapping!$A$30:$A$46,0)))</f>
        <v/>
      </c>
      <c r="I2124" s="14">
        <f>INDEX(Variables!$C$5:$C$205,MATCH($A2124,Variables!$A$5:$A$205,0))</f>
        <v/>
      </c>
      <c r="J2124" s="14">
        <f>INDEX(Variables!$E$5:$E$205,MATCH($A2124,Variables!$A$5:$A$205,0))</f>
        <v/>
      </c>
      <c r="K2124" s="11">
        <f>LOWER(Settings!$C$4)&amp;".mit."&amp;$A2124&amp;IF($C2124="","","."&amp;$C2124&amp;"."&amp;$B2124)&amp;IF(INDEX(Variables!$D$5:$D$205,MATCH($A2124,Variables!$A$5:$A$205,0))="","","."&amp;INDEX(Variables!$D$5:$D$205,MATCH($A2124,Variables!$A$5:$A$205,0)))&amp;"."&amp;K$5</f>
        <v/>
      </c>
      <c r="L2124" s="46">
        <f>L2088*Settings!$C$13*(L2034+L2052+L2043*L$195+L2061*$D2124)</f>
        <v/>
      </c>
      <c r="M2124" s="47">
        <f>M2088*Settings!$C$13*(M2034+M2052+M2043*M$195+M2061*$D2124)</f>
        <v/>
      </c>
      <c r="N2124" s="47">
        <f>N2088*Settings!$C$13*(N2034+N2052+N2043*N$195+N2061*$D2124)</f>
        <v/>
      </c>
      <c r="O2124" s="47">
        <f>O2088*Settings!$C$13*(O2034+O2052+O2043*O$195+O2061*$D2124)</f>
        <v/>
      </c>
      <c r="P2124" s="47">
        <f>P2088*Settings!$C$13*(P2034+P2052+P2043*P$195+P2061*$D2124)</f>
        <v/>
      </c>
      <c r="Q2124" s="47">
        <f>Q2088*Settings!$C$13*(Q2034+Q2052+Q2043*Q$195+Q2061*$D2124)</f>
        <v/>
      </c>
      <c r="R2124" s="47">
        <f>R2088*Settings!$C$13*(R2034+R2052+R2043*R$195+R2061*$D2124)</f>
        <v/>
      </c>
      <c r="S2124" s="47">
        <f>S2088*Settings!$C$13*(S2034+S2052+S2043*S$195+S2061*$D2124)</f>
        <v/>
      </c>
      <c r="T2124" s="47">
        <f>T2088*Settings!$C$13*(T2034+T2052+T2043*T$195+T2061*$D2124)</f>
        <v/>
      </c>
      <c r="U2124" s="47">
        <f>U2088*Settings!$C$13*(U2034+U2052+U2043*U$195+U2061*$D2124)</f>
        <v/>
      </c>
      <c r="V2124" s="47">
        <f>V2088*Settings!$C$13*(V2034+V2052+V2043*V$195+V2061*$D2124)</f>
        <v/>
      </c>
      <c r="W2124" s="47">
        <f>W2088*Settings!$C$13*(W2034+W2052+W2043*W$195+W2061*$D2124)</f>
        <v/>
      </c>
      <c r="X2124" s="47">
        <f>X2088*Settings!$C$13*(X2034+X2052+X2043*X$195+X2061*$D2124)</f>
        <v/>
      </c>
      <c r="Y2124" s="47">
        <f>Y2088*Settings!$C$13*(Y2034+Y2052+Y2043*Y$195+Y2061*$D2124)</f>
        <v/>
      </c>
      <c r="Z2124" s="47">
        <f>Z2088*Settings!$C$13*(Z2034+Z2052+Z2043*Z$195+Z2061*$D2124)</f>
        <v/>
      </c>
      <c r="AA2124" s="47">
        <f>AA2088*Settings!$C$13*(AA2034+AA2052+AA2043*AA$195+AA2061*$D2124)</f>
        <v/>
      </c>
      <c r="AB2124" s="47">
        <f>AB2088*Settings!$C$13*(AB2034+AB2052+AB2043*AB$195+AB2061*$D2124)</f>
        <v/>
      </c>
      <c r="AC2124" s="47">
        <f>AC2088*Settings!$C$13*(AC2034+AC2052+AC2043*AC$195+AC2061*$D2124)</f>
        <v/>
      </c>
      <c r="AD2124" s="58">
        <f>REVENUE(AD2088,Settings!$C$13,NEWREVRATE(AD2034,AD2052,AD2043,AD$195,AD2061,$D2124))</f>
        <v/>
      </c>
      <c r="AF2124" s="11">
        <f>LOWER(Settings!$C$4)&amp;".mit."&amp;$A2124&amp;IF($C2124="","","."&amp;$C2124&amp;"."&amp;$B2124)&amp;IF(INDEX(Variables!$D$5:$D$205,MATCH($A2124,Variables!$A$5:$A$205,0))="","","."&amp;INDEX(Variables!$D$5:$D$205,MATCH($A2124,Variables!$A$5:$A$205,0)))&amp;"."&amp;AF$5</f>
        <v/>
      </c>
      <c r="AG2124" s="46">
        <f>AG2088*Settings!$C$13*(AG2034+AG2052+AG2043*AG$195+AG2061*$D2124)</f>
        <v/>
      </c>
      <c r="AH2124" s="47">
        <f>AH2088*Settings!$C$13*(AH2034+AH2052+AH2043*AH$195+AH2061*$D2124)</f>
        <v/>
      </c>
      <c r="AI2124" s="47">
        <f>AI2088*Settings!$C$13*(AI2034+AI2052+AI2043*AI$195+AI2061*$D2124)</f>
        <v/>
      </c>
      <c r="AJ2124" s="47">
        <f>AJ2088*Settings!$C$13*(AJ2034+AJ2052+AJ2043*AJ$195+AJ2061*$D2124)</f>
        <v/>
      </c>
      <c r="AK2124" s="47">
        <f>AK2088*Settings!$C$13*(AK2034+AK2052+AK2043*AK$195+AK2061*$D2124)</f>
        <v/>
      </c>
      <c r="AL2124" s="47">
        <f>AL2088*Settings!$C$13*(AL2034+AL2052+AL2043*AL$195+AL2061*$D2124)</f>
        <v/>
      </c>
      <c r="AM2124" s="47">
        <f>AM2088*Settings!$C$13*(AM2034+AM2052+AM2043*AM$195+AM2061*$D2124)</f>
        <v/>
      </c>
      <c r="AN2124" s="47">
        <f>AN2088*Settings!$C$13*(AN2034+AN2052+AN2043*AN$195+AN2061*$D2124)</f>
        <v/>
      </c>
      <c r="AO2124" s="47">
        <f>AO2088*Settings!$C$13*(AO2034+AO2052+AO2043*AO$195+AO2061*$D2124)</f>
        <v/>
      </c>
      <c r="AP2124" s="47">
        <f>AP2088*Settings!$C$13*(AP2034+AP2052+AP2043*AP$195+AP2061*$D2124)</f>
        <v/>
      </c>
      <c r="AQ2124" s="47">
        <f>AQ2088*Settings!$C$13*(AQ2034+AQ2052+AQ2043*AQ$195+AQ2061*$D2124)</f>
        <v/>
      </c>
      <c r="AR2124" s="47">
        <f>AR2088*Settings!$C$13*(AR2034+AR2052+AR2043*AR$195+AR2061*$D2124)</f>
        <v/>
      </c>
      <c r="AS2124" s="47">
        <f>AS2088*Settings!$C$13*(AS2034+AS2052+AS2043*AS$195+AS2061*$D2124)</f>
        <v/>
      </c>
      <c r="AT2124" s="47">
        <f>AT2088*Settings!$C$13*(AT2034+AT2052+AT2043*AT$195+AT2061*$D2124)</f>
        <v/>
      </c>
      <c r="AU2124" s="47">
        <f>AU2088*Settings!$C$13*(AU2034+AU2052+AU2043*AU$195+AU2061*$D2124)</f>
        <v/>
      </c>
      <c r="AV2124" s="47">
        <f>AV2088*Settings!$C$13*(AV2034+AV2052+AV2043*AV$195+AV2061*$D2124)</f>
        <v/>
      </c>
      <c r="AW2124" s="47">
        <f>AW2088*Settings!$C$13*(AW2034+AW2052+AW2043*AW$195+AW2061*$D2124)</f>
        <v/>
      </c>
      <c r="AX2124" s="47">
        <f>AX2088*Settings!$C$13*(AX2034+AX2052+AX2043*AX$195+AX2061*$D2124)</f>
        <v/>
      </c>
      <c r="AY2124" s="58">
        <f>REVENUE(AY2088,Settings!$C$13,NEWREVRATE(AY2034,AY2052,AY2043,AY$195,AY2061,$D2124))</f>
        <v/>
      </c>
    </row>
    <row r="2125" hidden="1" outlineLevel="2"/>
    <row r="2126" collapsed="1"/>
    <row r="2127">
      <c r="A2127" s="4" t="inlineStr">
        <is>
          <t>11. Results - energy consumption</t>
        </is>
      </c>
      <c r="B2127" s="5" t="n"/>
      <c r="C2127" s="5" t="n"/>
      <c r="D2127" s="5" t="n"/>
      <c r="E2127" s="5" t="n"/>
      <c r="F2127" s="5" t="n"/>
      <c r="G2127" s="5" t="n"/>
      <c r="H2127" s="5" t="n"/>
      <c r="I2127" s="5" t="n"/>
      <c r="J2127" s="5" t="n"/>
      <c r="K2127" s="5" t="n"/>
      <c r="L2127" s="5" t="n"/>
      <c r="M2127" s="5" t="n"/>
      <c r="N2127" s="5" t="n"/>
      <c r="O2127" s="5" t="n"/>
      <c r="P2127" s="5" t="n"/>
      <c r="Q2127" s="5" t="n"/>
      <c r="R2127" s="5" t="n"/>
      <c r="S2127" s="5" t="n"/>
      <c r="T2127" s="5" t="n"/>
      <c r="U2127" s="5" t="n"/>
      <c r="V2127" s="5" t="n"/>
      <c r="W2127" s="5" t="n"/>
      <c r="X2127" s="5" t="n"/>
      <c r="Y2127" s="5" t="n"/>
      <c r="Z2127" s="5" t="n"/>
      <c r="AA2127" s="5" t="n"/>
      <c r="AB2127" s="5" t="n"/>
      <c r="AC2127" s="5" t="n"/>
      <c r="AD2127" s="5" t="n"/>
      <c r="AE2127" s="5" t="n"/>
      <c r="AF2127" s="5" t="n"/>
      <c r="AG2127" s="5" t="n"/>
      <c r="AH2127" s="5" t="n"/>
      <c r="AI2127" s="5" t="n"/>
      <c r="AJ2127" s="5" t="n"/>
      <c r="AK2127" s="5" t="n"/>
      <c r="AL2127" s="5" t="n"/>
      <c r="AM2127" s="5" t="n"/>
      <c r="AN2127" s="5" t="n"/>
      <c r="AO2127" s="5" t="n"/>
      <c r="AP2127" s="5" t="n"/>
      <c r="AQ2127" s="5" t="n"/>
      <c r="AR2127" s="5" t="n"/>
      <c r="AS2127" s="5" t="n"/>
      <c r="AT2127" s="5" t="n"/>
      <c r="AU2127" s="5" t="n"/>
      <c r="AV2127" s="5" t="n"/>
      <c r="AW2127" s="5" t="n"/>
      <c r="AX2127" s="5" t="n"/>
      <c r="AY2127" s="5" t="n"/>
      <c r="AZ2127" s="5" t="n"/>
    </row>
    <row r="2128">
      <c r="A2128" s="1" t="inlineStr">
        <is>
          <t>ener</t>
        </is>
      </c>
      <c r="B2128" s="1" t="inlineStr">
        <is>
          <t>all</t>
        </is>
      </c>
      <c r="C2128" s="1" t="inlineStr">
        <is>
          <t>all</t>
        </is>
      </c>
      <c r="H2128" s="1">
        <f>INDEX(Variables!$B$5:$B$205,MATCH($A2128,Variables!$A$5:$A$205,0))&amp;IF($C2128="",""," | "&amp;INDEX(Mapping!$B$5:$B$26,MATCH($C2128,Mapping!$A$5:$A$26,0))&amp;" | "&amp;INDEX(Mapping!$B$30:$B$46,MATCH($B2128,Mapping!$A$30:$A$46,0)))</f>
        <v/>
      </c>
      <c r="I2128" s="1">
        <f>INDEX(Variables!$C$5:$C$205,MATCH($A2128,Variables!$A$5:$A$205,0))</f>
        <v/>
      </c>
      <c r="J2128" s="1">
        <f>INDEX(Variables!$E$5:$E$205,MATCH($A2128,Variables!$A$5:$A$205,0))</f>
        <v/>
      </c>
      <c r="K2128" s="17">
        <f>LOWER(Settings!$C$4)&amp;".mit."&amp;$A2128&amp;IF($C2128="","","."&amp;$C2128&amp;"."&amp;$B2128)&amp;IF(INDEX(Variables!$D$5:$D$205,MATCH($A2128,Variables!$A$5:$A$205,0))="","","."&amp;INDEX(Variables!$D$5:$D$205,MATCH($A2128,Variables!$A$5:$A$205,0)))&amp;"."&amp;K$5</f>
        <v/>
      </c>
      <c r="L2128" s="60">
        <f>SUMIFS(L$515:L$2125,$A$515:$A$2125,"ener",$B$515:$B$2125,"&lt;&gt;all")</f>
        <v/>
      </c>
      <c r="M2128" s="61">
        <f>SUMIFS(M$515:M$2125,$A$515:$A$2125,"ener",$B$515:$B$2125,"&lt;&gt;all")</f>
        <v/>
      </c>
      <c r="N2128" s="61">
        <f>SUMIFS(N$515:N$2125,$A$515:$A$2125,"ener",$B$515:$B$2125,"&lt;&gt;all")</f>
        <v/>
      </c>
      <c r="O2128" s="61">
        <f>SUMIFS(O$515:O$2125,$A$515:$A$2125,"ener",$B$515:$B$2125,"&lt;&gt;all")</f>
        <v/>
      </c>
      <c r="P2128" s="61">
        <f>SUMIFS(P$515:P$2125,$A$515:$A$2125,"ener",$B$515:$B$2125,"&lt;&gt;all")</f>
        <v/>
      </c>
      <c r="Q2128" s="61">
        <f>SUMIFS(Q$515:Q$2125,$A$515:$A$2125,"ener",$B$515:$B$2125,"&lt;&gt;all")</f>
        <v/>
      </c>
      <c r="R2128" s="61">
        <f>SUMIFS(R$515:R$2125,$A$515:$A$2125,"ener",$B$515:$B$2125,"&lt;&gt;all")</f>
        <v/>
      </c>
      <c r="S2128" s="61">
        <f>SUMIFS(S$515:S$2125,$A$515:$A$2125,"ener",$B$515:$B$2125,"&lt;&gt;all")</f>
        <v/>
      </c>
      <c r="T2128" s="61">
        <f>SUMIFS(T$515:T$2125,$A$515:$A$2125,"ener",$B$515:$B$2125,"&lt;&gt;all")</f>
        <v/>
      </c>
      <c r="U2128" s="61">
        <f>SUMIFS(U$515:U$2125,$A$515:$A$2125,"ener",$B$515:$B$2125,"&lt;&gt;all")</f>
        <v/>
      </c>
      <c r="V2128" s="61">
        <f>SUMIFS(V$515:V$2125,$A$515:$A$2125,"ener",$B$515:$B$2125,"&lt;&gt;all")</f>
        <v/>
      </c>
      <c r="W2128" s="61">
        <f>SUMIFS(W$515:W$2125,$A$515:$A$2125,"ener",$B$515:$B$2125,"&lt;&gt;all")</f>
        <v/>
      </c>
      <c r="X2128" s="61">
        <f>SUMIFS(X$515:X$2125,$A$515:$A$2125,"ener",$B$515:$B$2125,"&lt;&gt;all")</f>
        <v/>
      </c>
      <c r="Y2128" s="61">
        <f>SUMIFS(Y$515:Y$2125,$A$515:$A$2125,"ener",$B$515:$B$2125,"&lt;&gt;all")</f>
        <v/>
      </c>
      <c r="Z2128" s="61">
        <f>SUMIFS(Z$515:Z$2125,$A$515:$A$2125,"ener",$B$515:$B$2125,"&lt;&gt;all")</f>
        <v/>
      </c>
      <c r="AA2128" s="61">
        <f>SUMIFS(AA$515:AA$2125,$A$515:$A$2125,"ener",$B$515:$B$2125,"&lt;&gt;all")</f>
        <v/>
      </c>
      <c r="AB2128" s="61">
        <f>SUMIFS(AB$515:AB$2125,$A$515:$A$2125,"ener",$B$515:$B$2125,"&lt;&gt;all")</f>
        <v/>
      </c>
      <c r="AC2128" s="61">
        <f>SUMIFS(AC$515:AC$2125,$A$515:$A$2125,"ener",$B$515:$B$2125,"&lt;&gt;all")</f>
        <v/>
      </c>
      <c r="AD2128" s="61">
        <f>SUMIFS(AD$515:AD$2125,$A$515:$A$2125,"ener",$B$515:$B$2125,"&lt;&gt;all")</f>
        <v/>
      </c>
      <c r="AF2128" s="17">
        <f>LOWER(Settings!$C$4)&amp;".mit."&amp;$A2128&amp;IF($C2128="","","."&amp;$C2128&amp;"."&amp;$B2128)&amp;IF(INDEX(Variables!$D$5:$D$205,MATCH($A2128,Variables!$A$5:$A$205,0))="","","."&amp;INDEX(Variables!$D$5:$D$205,MATCH($A2128,Variables!$A$5:$A$205,0)))&amp;"."&amp;AF$5</f>
        <v/>
      </c>
      <c r="AG2128" s="60">
        <f>SUMIFS(AG$515:AG$2125,$A$515:$A$2125,"ener",$B$515:$B$2125,"&lt;&gt;all")</f>
        <v/>
      </c>
      <c r="AH2128" s="61">
        <f>SUMIFS(AH$515:AH$2125,$A$515:$A$2125,"ener",$B$515:$B$2125,"&lt;&gt;all")</f>
        <v/>
      </c>
      <c r="AI2128" s="61">
        <f>SUMIFS(AI$515:AI$2125,$A$515:$A$2125,"ener",$B$515:$B$2125,"&lt;&gt;all")</f>
        <v/>
      </c>
      <c r="AJ2128" s="61">
        <f>SUMIFS(AJ$515:AJ$2125,$A$515:$A$2125,"ener",$B$515:$B$2125,"&lt;&gt;all")</f>
        <v/>
      </c>
      <c r="AK2128" s="61">
        <f>SUMIFS(AK$515:AK$2125,$A$515:$A$2125,"ener",$B$515:$B$2125,"&lt;&gt;all")</f>
        <v/>
      </c>
      <c r="AL2128" s="61">
        <f>SUMIFS(AL$515:AL$2125,$A$515:$A$2125,"ener",$B$515:$B$2125,"&lt;&gt;all")</f>
        <v/>
      </c>
      <c r="AM2128" s="61">
        <f>SUMIFS(AM$515:AM$2125,$A$515:$A$2125,"ener",$B$515:$B$2125,"&lt;&gt;all")</f>
        <v/>
      </c>
      <c r="AN2128" s="61">
        <f>SUMIFS(AN$515:AN$2125,$A$515:$A$2125,"ener",$B$515:$B$2125,"&lt;&gt;all")</f>
        <v/>
      </c>
      <c r="AO2128" s="61">
        <f>SUMIFS(AO$515:AO$2125,$A$515:$A$2125,"ener",$B$515:$B$2125,"&lt;&gt;all")</f>
        <v/>
      </c>
      <c r="AP2128" s="61">
        <f>SUMIFS(AP$515:AP$2125,$A$515:$A$2125,"ener",$B$515:$B$2125,"&lt;&gt;all")</f>
        <v/>
      </c>
      <c r="AQ2128" s="61">
        <f>SUMIFS(AQ$515:AQ$2125,$A$515:$A$2125,"ener",$B$515:$B$2125,"&lt;&gt;all")</f>
        <v/>
      </c>
      <c r="AR2128" s="61">
        <f>SUMIFS(AR$515:AR$2125,$A$515:$A$2125,"ener",$B$515:$B$2125,"&lt;&gt;all")</f>
        <v/>
      </c>
      <c r="AS2128" s="61">
        <f>SUMIFS(AS$515:AS$2125,$A$515:$A$2125,"ener",$B$515:$B$2125,"&lt;&gt;all")</f>
        <v/>
      </c>
      <c r="AT2128" s="61">
        <f>SUMIFS(AT$515:AT$2125,$A$515:$A$2125,"ener",$B$515:$B$2125,"&lt;&gt;all")</f>
        <v/>
      </c>
      <c r="AU2128" s="61">
        <f>SUMIFS(AU$515:AU$2125,$A$515:$A$2125,"ener",$B$515:$B$2125,"&lt;&gt;all")</f>
        <v/>
      </c>
      <c r="AV2128" s="61">
        <f>SUMIFS(AV$515:AV$2125,$A$515:$A$2125,"ener",$B$515:$B$2125,"&lt;&gt;all")</f>
        <v/>
      </c>
      <c r="AW2128" s="61">
        <f>SUMIFS(AW$515:AW$2125,$A$515:$A$2125,"ener",$B$515:$B$2125,"&lt;&gt;all")</f>
        <v/>
      </c>
      <c r="AX2128" s="61">
        <f>SUMIFS(AX$515:AX$2125,$A$515:$A$2125,"ener",$B$515:$B$2125,"&lt;&gt;all")</f>
        <v/>
      </c>
      <c r="AY2128" s="61">
        <f>SUMIFS(AY$515:AY$2125,$A$515:$A$2125,"ener",$B$515:$B$2125,"&lt;&gt;all")</f>
        <v/>
      </c>
    </row>
    <row r="2130" hidden="1" outlineLevel="1">
      <c r="A2130" s="14" t="inlineStr">
        <is>
          <t>ener</t>
        </is>
      </c>
      <c r="B2130" s="14" t="inlineStr">
        <is>
          <t>all</t>
        </is>
      </c>
      <c r="C2130" s="14" t="inlineStr">
        <is>
          <t>rod</t>
        </is>
      </c>
      <c r="H2130" s="14">
        <f>INDEX(Variables!$B$5:$B$205,MATCH($A2130,Variables!$A$5:$A$205,0))&amp;IF($C2130="",""," | "&amp;INDEX(Mapping!$B$5:$B$26,MATCH($C2130,Mapping!$A$5:$A$26,0))&amp;" | "&amp;INDEX(Mapping!$B$30:$B$46,MATCH($B2130,Mapping!$A$30:$A$46,0)))</f>
        <v/>
      </c>
      <c r="I2130" s="14">
        <f>INDEX(Variables!$C$5:$C$205,MATCH($A2130,Variables!$A$5:$A$205,0))</f>
        <v/>
      </c>
      <c r="J2130" s="14">
        <f>INDEX(Variables!$E$5:$E$205,MATCH($A2130,Variables!$A$5:$A$205,0))</f>
        <v/>
      </c>
      <c r="K2130" s="11">
        <f>LOWER(Settings!$C$4)&amp;".mit."&amp;$A2130&amp;IF($C2130="","","."&amp;$C2130&amp;"."&amp;$B2130)&amp;IF(INDEX(Variables!$D$5:$D$205,MATCH($A2130,Variables!$A$5:$A$205,0))="","","."&amp;INDEX(Variables!$D$5:$D$205,MATCH($A2130,Variables!$A$5:$A$205,0)))&amp;"."&amp;K$5</f>
        <v/>
      </c>
      <c r="L2130" s="46">
        <f>SUMIFS(L$515:L$2125,$A$515:$A$2125,"ener",$C$515:$C$2125,$C2130,$B$515:$B$2125,"&lt;&gt;all")</f>
        <v/>
      </c>
      <c r="M2130" s="47">
        <f>SUMIFS(M$515:M$2125,$A$515:$A$2125,"ener",$C$515:$C$2125,$C2130,$B$515:$B$2125,"&lt;&gt;all")</f>
        <v/>
      </c>
      <c r="N2130" s="47">
        <f>SUMIFS(N$515:N$2125,$A$515:$A$2125,"ener",$C$515:$C$2125,$C2130,$B$515:$B$2125,"&lt;&gt;all")</f>
        <v/>
      </c>
      <c r="O2130" s="47">
        <f>SUMIFS(O$515:O$2125,$A$515:$A$2125,"ener",$C$515:$C$2125,$C2130,$B$515:$B$2125,"&lt;&gt;all")</f>
        <v/>
      </c>
      <c r="P2130" s="47">
        <f>SUMIFS(P$515:P$2125,$A$515:$A$2125,"ener",$C$515:$C$2125,$C2130,$B$515:$B$2125,"&lt;&gt;all")</f>
        <v/>
      </c>
      <c r="Q2130" s="47">
        <f>SUMIFS(Q$515:Q$2125,$A$515:$A$2125,"ener",$C$515:$C$2125,$C2130,$B$515:$B$2125,"&lt;&gt;all")</f>
        <v/>
      </c>
      <c r="R2130" s="47">
        <f>SUMIFS(R$515:R$2125,$A$515:$A$2125,"ener",$C$515:$C$2125,$C2130,$B$515:$B$2125,"&lt;&gt;all")</f>
        <v/>
      </c>
      <c r="S2130" s="47">
        <f>SUMIFS(S$515:S$2125,$A$515:$A$2125,"ener",$C$515:$C$2125,$C2130,$B$515:$B$2125,"&lt;&gt;all")</f>
        <v/>
      </c>
      <c r="T2130" s="47">
        <f>SUMIFS(T$515:T$2125,$A$515:$A$2125,"ener",$C$515:$C$2125,$C2130,$B$515:$B$2125,"&lt;&gt;all")</f>
        <v/>
      </c>
      <c r="U2130" s="47">
        <f>SUMIFS(U$515:U$2125,$A$515:$A$2125,"ener",$C$515:$C$2125,$C2130,$B$515:$B$2125,"&lt;&gt;all")</f>
        <v/>
      </c>
      <c r="V2130" s="47">
        <f>SUMIFS(V$515:V$2125,$A$515:$A$2125,"ener",$C$515:$C$2125,$C2130,$B$515:$B$2125,"&lt;&gt;all")</f>
        <v/>
      </c>
      <c r="W2130" s="47">
        <f>SUMIFS(W$515:W$2125,$A$515:$A$2125,"ener",$C$515:$C$2125,$C2130,$B$515:$B$2125,"&lt;&gt;all")</f>
        <v/>
      </c>
      <c r="X2130" s="47">
        <f>SUMIFS(X$515:X$2125,$A$515:$A$2125,"ener",$C$515:$C$2125,$C2130,$B$515:$B$2125,"&lt;&gt;all")</f>
        <v/>
      </c>
      <c r="Y2130" s="47">
        <f>SUMIFS(Y$515:Y$2125,$A$515:$A$2125,"ener",$C$515:$C$2125,$C2130,$B$515:$B$2125,"&lt;&gt;all")</f>
        <v/>
      </c>
      <c r="Z2130" s="47">
        <f>SUMIFS(Z$515:Z$2125,$A$515:$A$2125,"ener",$C$515:$C$2125,$C2130,$B$515:$B$2125,"&lt;&gt;all")</f>
        <v/>
      </c>
      <c r="AA2130" s="47">
        <f>SUMIFS(AA$515:AA$2125,$A$515:$A$2125,"ener",$C$515:$C$2125,$C2130,$B$515:$B$2125,"&lt;&gt;all")</f>
        <v/>
      </c>
      <c r="AB2130" s="47">
        <f>SUMIFS(AB$515:AB$2125,$A$515:$A$2125,"ener",$C$515:$C$2125,$C2130,$B$515:$B$2125,"&lt;&gt;all")</f>
        <v/>
      </c>
      <c r="AC2130" s="47">
        <f>SUMIFS(AC$515:AC$2125,$A$515:$A$2125,"ener",$C$515:$C$2125,$C2130,$B$515:$B$2125,"&lt;&gt;all")</f>
        <v/>
      </c>
      <c r="AD2130" s="47">
        <f>SUMIFS(AD$515:AD$2125,$A$515:$A$2125,"ener",$C$515:$C$2125,$C2130,$B$515:$B$2125,"&lt;&gt;all")</f>
        <v/>
      </c>
      <c r="AF2130" s="11">
        <f>LOWER(Settings!$C$4)&amp;".mit."&amp;$A2130&amp;IF($C2130="","","."&amp;$C2130&amp;"."&amp;$B2130)&amp;IF(INDEX(Variables!$D$5:$D$205,MATCH($A2130,Variables!$A$5:$A$205,0))="","","."&amp;INDEX(Variables!$D$5:$D$205,MATCH($A2130,Variables!$A$5:$A$205,0)))&amp;"."&amp;AF$5</f>
        <v/>
      </c>
      <c r="AG2130" s="46">
        <f>SUMIFS(AG$515:AG$2125,$A$515:$A$2125,"ener",$C$515:$C$2125,$C2130,$B$515:$B$2125,"&lt;&gt;all")</f>
        <v/>
      </c>
      <c r="AH2130" s="47">
        <f>SUMIFS(AH$515:AH$2125,$A$515:$A$2125,"ener",$C$515:$C$2125,$C2130,$B$515:$B$2125,"&lt;&gt;all")</f>
        <v/>
      </c>
      <c r="AI2130" s="47">
        <f>SUMIFS(AI$515:AI$2125,$A$515:$A$2125,"ener",$C$515:$C$2125,$C2130,$B$515:$B$2125,"&lt;&gt;all")</f>
        <v/>
      </c>
      <c r="AJ2130" s="47">
        <f>SUMIFS(AJ$515:AJ$2125,$A$515:$A$2125,"ener",$C$515:$C$2125,$C2130,$B$515:$B$2125,"&lt;&gt;all")</f>
        <v/>
      </c>
      <c r="AK2130" s="47">
        <f>SUMIFS(AK$515:AK$2125,$A$515:$A$2125,"ener",$C$515:$C$2125,$C2130,$B$515:$B$2125,"&lt;&gt;all")</f>
        <v/>
      </c>
      <c r="AL2130" s="47">
        <f>SUMIFS(AL$515:AL$2125,$A$515:$A$2125,"ener",$C$515:$C$2125,$C2130,$B$515:$B$2125,"&lt;&gt;all")</f>
        <v/>
      </c>
      <c r="AM2130" s="47">
        <f>SUMIFS(AM$515:AM$2125,$A$515:$A$2125,"ener",$C$515:$C$2125,$C2130,$B$515:$B$2125,"&lt;&gt;all")</f>
        <v/>
      </c>
      <c r="AN2130" s="47">
        <f>SUMIFS(AN$515:AN$2125,$A$515:$A$2125,"ener",$C$515:$C$2125,$C2130,$B$515:$B$2125,"&lt;&gt;all")</f>
        <v/>
      </c>
      <c r="AO2130" s="47">
        <f>SUMIFS(AO$515:AO$2125,$A$515:$A$2125,"ener",$C$515:$C$2125,$C2130,$B$515:$B$2125,"&lt;&gt;all")</f>
        <v/>
      </c>
      <c r="AP2130" s="47">
        <f>SUMIFS(AP$515:AP$2125,$A$515:$A$2125,"ener",$C$515:$C$2125,$C2130,$B$515:$B$2125,"&lt;&gt;all")</f>
        <v/>
      </c>
      <c r="AQ2130" s="47">
        <f>SUMIFS(AQ$515:AQ$2125,$A$515:$A$2125,"ener",$C$515:$C$2125,$C2130,$B$515:$B$2125,"&lt;&gt;all")</f>
        <v/>
      </c>
      <c r="AR2130" s="47">
        <f>SUMIFS(AR$515:AR$2125,$A$515:$A$2125,"ener",$C$515:$C$2125,$C2130,$B$515:$B$2125,"&lt;&gt;all")</f>
        <v/>
      </c>
      <c r="AS2130" s="47">
        <f>SUMIFS(AS$515:AS$2125,$A$515:$A$2125,"ener",$C$515:$C$2125,$C2130,$B$515:$B$2125,"&lt;&gt;all")</f>
        <v/>
      </c>
      <c r="AT2130" s="47">
        <f>SUMIFS(AT$515:AT$2125,$A$515:$A$2125,"ener",$C$515:$C$2125,$C2130,$B$515:$B$2125,"&lt;&gt;all")</f>
        <v/>
      </c>
      <c r="AU2130" s="47">
        <f>SUMIFS(AU$515:AU$2125,$A$515:$A$2125,"ener",$C$515:$C$2125,$C2130,$B$515:$B$2125,"&lt;&gt;all")</f>
        <v/>
      </c>
      <c r="AV2130" s="47">
        <f>SUMIFS(AV$515:AV$2125,$A$515:$A$2125,"ener",$C$515:$C$2125,$C2130,$B$515:$B$2125,"&lt;&gt;all")</f>
        <v/>
      </c>
      <c r="AW2130" s="47">
        <f>SUMIFS(AW$515:AW$2125,$A$515:$A$2125,"ener",$C$515:$C$2125,$C2130,$B$515:$B$2125,"&lt;&gt;all")</f>
        <v/>
      </c>
      <c r="AX2130" s="47">
        <f>SUMIFS(AX$515:AX$2125,$A$515:$A$2125,"ener",$C$515:$C$2125,$C2130,$B$515:$B$2125,"&lt;&gt;all")</f>
        <v/>
      </c>
      <c r="AY2130" s="47">
        <f>SUMIFS(AY$515:AY$2125,$A$515:$A$2125,"ener",$C$515:$C$2125,$C2130,$B$515:$B$2125,"&lt;&gt;all")</f>
        <v/>
      </c>
    </row>
    <row r="2131" hidden="1" outlineLevel="1">
      <c r="A2131" s="14" t="inlineStr">
        <is>
          <t>ener</t>
        </is>
      </c>
      <c r="B2131" s="14" t="inlineStr">
        <is>
          <t>all</t>
        </is>
      </c>
      <c r="C2131" s="14" t="inlineStr">
        <is>
          <t>ral</t>
        </is>
      </c>
      <c r="H2131" s="14">
        <f>INDEX(Variables!$B$5:$B$205,MATCH($A2131,Variables!$A$5:$A$205,0))&amp;IF($C2131="",""," | "&amp;INDEX(Mapping!$B$5:$B$26,MATCH($C2131,Mapping!$A$5:$A$26,0))&amp;" | "&amp;INDEX(Mapping!$B$30:$B$46,MATCH($B2131,Mapping!$A$30:$A$46,0)))</f>
        <v/>
      </c>
      <c r="I2131" s="14">
        <f>INDEX(Variables!$C$5:$C$205,MATCH($A2131,Variables!$A$5:$A$205,0))</f>
        <v/>
      </c>
      <c r="J2131" s="14">
        <f>INDEX(Variables!$E$5:$E$205,MATCH($A2131,Variables!$A$5:$A$205,0))</f>
        <v/>
      </c>
      <c r="K2131" s="11">
        <f>LOWER(Settings!$C$4)&amp;".mit."&amp;$A2131&amp;IF($C2131="","","."&amp;$C2131&amp;"."&amp;$B2131)&amp;IF(INDEX(Variables!$D$5:$D$205,MATCH($A2131,Variables!$A$5:$A$205,0))="","","."&amp;INDEX(Variables!$D$5:$D$205,MATCH($A2131,Variables!$A$5:$A$205,0)))&amp;"."&amp;K$5</f>
        <v/>
      </c>
      <c r="L2131" s="46">
        <f>SUMIFS(L$515:L$2125,$A$515:$A$2125,"ener",$C$515:$C$2125,$C2131,$B$515:$B$2125,"&lt;&gt;all")</f>
        <v/>
      </c>
      <c r="M2131" s="47">
        <f>SUMIFS(M$515:M$2125,$A$515:$A$2125,"ener",$C$515:$C$2125,$C2131,$B$515:$B$2125,"&lt;&gt;all")</f>
        <v/>
      </c>
      <c r="N2131" s="47">
        <f>SUMIFS(N$515:N$2125,$A$515:$A$2125,"ener",$C$515:$C$2125,$C2131,$B$515:$B$2125,"&lt;&gt;all")</f>
        <v/>
      </c>
      <c r="O2131" s="47">
        <f>SUMIFS(O$515:O$2125,$A$515:$A$2125,"ener",$C$515:$C$2125,$C2131,$B$515:$B$2125,"&lt;&gt;all")</f>
        <v/>
      </c>
      <c r="P2131" s="47">
        <f>SUMIFS(P$515:P$2125,$A$515:$A$2125,"ener",$C$515:$C$2125,$C2131,$B$515:$B$2125,"&lt;&gt;all")</f>
        <v/>
      </c>
      <c r="Q2131" s="47">
        <f>SUMIFS(Q$515:Q$2125,$A$515:$A$2125,"ener",$C$515:$C$2125,$C2131,$B$515:$B$2125,"&lt;&gt;all")</f>
        <v/>
      </c>
      <c r="R2131" s="47">
        <f>SUMIFS(R$515:R$2125,$A$515:$A$2125,"ener",$C$515:$C$2125,$C2131,$B$515:$B$2125,"&lt;&gt;all")</f>
        <v/>
      </c>
      <c r="S2131" s="47">
        <f>SUMIFS(S$515:S$2125,$A$515:$A$2125,"ener",$C$515:$C$2125,$C2131,$B$515:$B$2125,"&lt;&gt;all")</f>
        <v/>
      </c>
      <c r="T2131" s="47">
        <f>SUMIFS(T$515:T$2125,$A$515:$A$2125,"ener",$C$515:$C$2125,$C2131,$B$515:$B$2125,"&lt;&gt;all")</f>
        <v/>
      </c>
      <c r="U2131" s="47">
        <f>SUMIFS(U$515:U$2125,$A$515:$A$2125,"ener",$C$515:$C$2125,$C2131,$B$515:$B$2125,"&lt;&gt;all")</f>
        <v/>
      </c>
      <c r="V2131" s="47">
        <f>SUMIFS(V$515:V$2125,$A$515:$A$2125,"ener",$C$515:$C$2125,$C2131,$B$515:$B$2125,"&lt;&gt;all")</f>
        <v/>
      </c>
      <c r="W2131" s="47">
        <f>SUMIFS(W$515:W$2125,$A$515:$A$2125,"ener",$C$515:$C$2125,$C2131,$B$515:$B$2125,"&lt;&gt;all")</f>
        <v/>
      </c>
      <c r="X2131" s="47">
        <f>SUMIFS(X$515:X$2125,$A$515:$A$2125,"ener",$C$515:$C$2125,$C2131,$B$515:$B$2125,"&lt;&gt;all")</f>
        <v/>
      </c>
      <c r="Y2131" s="47">
        <f>SUMIFS(Y$515:Y$2125,$A$515:$A$2125,"ener",$C$515:$C$2125,$C2131,$B$515:$B$2125,"&lt;&gt;all")</f>
        <v/>
      </c>
      <c r="Z2131" s="47">
        <f>SUMIFS(Z$515:Z$2125,$A$515:$A$2125,"ener",$C$515:$C$2125,$C2131,$B$515:$B$2125,"&lt;&gt;all")</f>
        <v/>
      </c>
      <c r="AA2131" s="47">
        <f>SUMIFS(AA$515:AA$2125,$A$515:$A$2125,"ener",$C$515:$C$2125,$C2131,$B$515:$B$2125,"&lt;&gt;all")</f>
        <v/>
      </c>
      <c r="AB2131" s="47">
        <f>SUMIFS(AB$515:AB$2125,$A$515:$A$2125,"ener",$C$515:$C$2125,$C2131,$B$515:$B$2125,"&lt;&gt;all")</f>
        <v/>
      </c>
      <c r="AC2131" s="47">
        <f>SUMIFS(AC$515:AC$2125,$A$515:$A$2125,"ener",$C$515:$C$2125,$C2131,$B$515:$B$2125,"&lt;&gt;all")</f>
        <v/>
      </c>
      <c r="AD2131" s="47">
        <f>SUMIFS(AD$515:AD$2125,$A$515:$A$2125,"ener",$C$515:$C$2125,$C2131,$B$515:$B$2125,"&lt;&gt;all")</f>
        <v/>
      </c>
      <c r="AF2131" s="11">
        <f>LOWER(Settings!$C$4)&amp;".mit."&amp;$A2131&amp;IF($C2131="","","."&amp;$C2131&amp;"."&amp;$B2131)&amp;IF(INDEX(Variables!$D$5:$D$205,MATCH($A2131,Variables!$A$5:$A$205,0))="","","."&amp;INDEX(Variables!$D$5:$D$205,MATCH($A2131,Variables!$A$5:$A$205,0)))&amp;"."&amp;AF$5</f>
        <v/>
      </c>
      <c r="AG2131" s="46">
        <f>SUMIFS(AG$515:AG$2125,$A$515:$A$2125,"ener",$C$515:$C$2125,$C2131,$B$515:$B$2125,"&lt;&gt;all")</f>
        <v/>
      </c>
      <c r="AH2131" s="47">
        <f>SUMIFS(AH$515:AH$2125,$A$515:$A$2125,"ener",$C$515:$C$2125,$C2131,$B$515:$B$2125,"&lt;&gt;all")</f>
        <v/>
      </c>
      <c r="AI2131" s="47">
        <f>SUMIFS(AI$515:AI$2125,$A$515:$A$2125,"ener",$C$515:$C$2125,$C2131,$B$515:$B$2125,"&lt;&gt;all")</f>
        <v/>
      </c>
      <c r="AJ2131" s="47">
        <f>SUMIFS(AJ$515:AJ$2125,$A$515:$A$2125,"ener",$C$515:$C$2125,$C2131,$B$515:$B$2125,"&lt;&gt;all")</f>
        <v/>
      </c>
      <c r="AK2131" s="47">
        <f>SUMIFS(AK$515:AK$2125,$A$515:$A$2125,"ener",$C$515:$C$2125,$C2131,$B$515:$B$2125,"&lt;&gt;all")</f>
        <v/>
      </c>
      <c r="AL2131" s="47">
        <f>SUMIFS(AL$515:AL$2125,$A$515:$A$2125,"ener",$C$515:$C$2125,$C2131,$B$515:$B$2125,"&lt;&gt;all")</f>
        <v/>
      </c>
      <c r="AM2131" s="47">
        <f>SUMIFS(AM$515:AM$2125,$A$515:$A$2125,"ener",$C$515:$C$2125,$C2131,$B$515:$B$2125,"&lt;&gt;all")</f>
        <v/>
      </c>
      <c r="AN2131" s="47">
        <f>SUMIFS(AN$515:AN$2125,$A$515:$A$2125,"ener",$C$515:$C$2125,$C2131,$B$515:$B$2125,"&lt;&gt;all")</f>
        <v/>
      </c>
      <c r="AO2131" s="47">
        <f>SUMIFS(AO$515:AO$2125,$A$515:$A$2125,"ener",$C$515:$C$2125,$C2131,$B$515:$B$2125,"&lt;&gt;all")</f>
        <v/>
      </c>
      <c r="AP2131" s="47">
        <f>SUMIFS(AP$515:AP$2125,$A$515:$A$2125,"ener",$C$515:$C$2125,$C2131,$B$515:$B$2125,"&lt;&gt;all")</f>
        <v/>
      </c>
      <c r="AQ2131" s="47">
        <f>SUMIFS(AQ$515:AQ$2125,$A$515:$A$2125,"ener",$C$515:$C$2125,$C2131,$B$515:$B$2125,"&lt;&gt;all")</f>
        <v/>
      </c>
      <c r="AR2131" s="47">
        <f>SUMIFS(AR$515:AR$2125,$A$515:$A$2125,"ener",$C$515:$C$2125,$C2131,$B$515:$B$2125,"&lt;&gt;all")</f>
        <v/>
      </c>
      <c r="AS2131" s="47">
        <f>SUMIFS(AS$515:AS$2125,$A$515:$A$2125,"ener",$C$515:$C$2125,$C2131,$B$515:$B$2125,"&lt;&gt;all")</f>
        <v/>
      </c>
      <c r="AT2131" s="47">
        <f>SUMIFS(AT$515:AT$2125,$A$515:$A$2125,"ener",$C$515:$C$2125,$C2131,$B$515:$B$2125,"&lt;&gt;all")</f>
        <v/>
      </c>
      <c r="AU2131" s="47">
        <f>SUMIFS(AU$515:AU$2125,$A$515:$A$2125,"ener",$C$515:$C$2125,$C2131,$B$515:$B$2125,"&lt;&gt;all")</f>
        <v/>
      </c>
      <c r="AV2131" s="47">
        <f>SUMIFS(AV$515:AV$2125,$A$515:$A$2125,"ener",$C$515:$C$2125,$C2131,$B$515:$B$2125,"&lt;&gt;all")</f>
        <v/>
      </c>
      <c r="AW2131" s="47">
        <f>SUMIFS(AW$515:AW$2125,$A$515:$A$2125,"ener",$C$515:$C$2125,$C2131,$B$515:$B$2125,"&lt;&gt;all")</f>
        <v/>
      </c>
      <c r="AX2131" s="47">
        <f>SUMIFS(AX$515:AX$2125,$A$515:$A$2125,"ener",$C$515:$C$2125,$C2131,$B$515:$B$2125,"&lt;&gt;all")</f>
        <v/>
      </c>
      <c r="AY2131" s="47">
        <f>SUMIFS(AY$515:AY$2125,$A$515:$A$2125,"ener",$C$515:$C$2125,$C2131,$B$515:$B$2125,"&lt;&gt;all")</f>
        <v/>
      </c>
    </row>
    <row r="2132" hidden="1" outlineLevel="1">
      <c r="A2132" s="14" t="inlineStr">
        <is>
          <t>ener</t>
        </is>
      </c>
      <c r="B2132" s="14" t="inlineStr">
        <is>
          <t>all</t>
        </is>
      </c>
      <c r="C2132" s="14" t="inlineStr">
        <is>
          <t>avi</t>
        </is>
      </c>
      <c r="H2132" s="14">
        <f>INDEX(Variables!$B$5:$B$205,MATCH($A2132,Variables!$A$5:$A$205,0))&amp;IF($C2132="",""," | "&amp;INDEX(Mapping!$B$5:$B$26,MATCH($C2132,Mapping!$A$5:$A$26,0))&amp;" | "&amp;INDEX(Mapping!$B$30:$B$46,MATCH($B2132,Mapping!$A$30:$A$46,0)))</f>
        <v/>
      </c>
      <c r="I2132" s="14">
        <f>INDEX(Variables!$C$5:$C$205,MATCH($A2132,Variables!$A$5:$A$205,0))</f>
        <v/>
      </c>
      <c r="J2132" s="14">
        <f>INDEX(Variables!$E$5:$E$205,MATCH($A2132,Variables!$A$5:$A$205,0))</f>
        <v/>
      </c>
      <c r="K2132" s="11">
        <f>LOWER(Settings!$C$4)&amp;".mit."&amp;$A2132&amp;IF($C2132="","","."&amp;$C2132&amp;"."&amp;$B2132)&amp;IF(INDEX(Variables!$D$5:$D$205,MATCH($A2132,Variables!$A$5:$A$205,0))="","","."&amp;INDEX(Variables!$D$5:$D$205,MATCH($A2132,Variables!$A$5:$A$205,0)))&amp;"."&amp;K$5</f>
        <v/>
      </c>
      <c r="L2132" s="46">
        <f>SUMIFS(L$515:L$2125,$A$515:$A$2125,"ener",$C$515:$C$2125,$C2132,$B$515:$B$2125,"&lt;&gt;all")</f>
        <v/>
      </c>
      <c r="M2132" s="47">
        <f>SUMIFS(M$515:M$2125,$A$515:$A$2125,"ener",$C$515:$C$2125,$C2132,$B$515:$B$2125,"&lt;&gt;all")</f>
        <v/>
      </c>
      <c r="N2132" s="47">
        <f>SUMIFS(N$515:N$2125,$A$515:$A$2125,"ener",$C$515:$C$2125,$C2132,$B$515:$B$2125,"&lt;&gt;all")</f>
        <v/>
      </c>
      <c r="O2132" s="47">
        <f>SUMIFS(O$515:O$2125,$A$515:$A$2125,"ener",$C$515:$C$2125,$C2132,$B$515:$B$2125,"&lt;&gt;all")</f>
        <v/>
      </c>
      <c r="P2132" s="47">
        <f>SUMIFS(P$515:P$2125,$A$515:$A$2125,"ener",$C$515:$C$2125,$C2132,$B$515:$B$2125,"&lt;&gt;all")</f>
        <v/>
      </c>
      <c r="Q2132" s="47">
        <f>SUMIFS(Q$515:Q$2125,$A$515:$A$2125,"ener",$C$515:$C$2125,$C2132,$B$515:$B$2125,"&lt;&gt;all")</f>
        <v/>
      </c>
      <c r="R2132" s="47">
        <f>SUMIFS(R$515:R$2125,$A$515:$A$2125,"ener",$C$515:$C$2125,$C2132,$B$515:$B$2125,"&lt;&gt;all")</f>
        <v/>
      </c>
      <c r="S2132" s="47">
        <f>SUMIFS(S$515:S$2125,$A$515:$A$2125,"ener",$C$515:$C$2125,$C2132,$B$515:$B$2125,"&lt;&gt;all")</f>
        <v/>
      </c>
      <c r="T2132" s="47">
        <f>SUMIFS(T$515:T$2125,$A$515:$A$2125,"ener",$C$515:$C$2125,$C2132,$B$515:$B$2125,"&lt;&gt;all")</f>
        <v/>
      </c>
      <c r="U2132" s="47">
        <f>SUMIFS(U$515:U$2125,$A$515:$A$2125,"ener",$C$515:$C$2125,$C2132,$B$515:$B$2125,"&lt;&gt;all")</f>
        <v/>
      </c>
      <c r="V2132" s="47">
        <f>SUMIFS(V$515:V$2125,$A$515:$A$2125,"ener",$C$515:$C$2125,$C2132,$B$515:$B$2125,"&lt;&gt;all")</f>
        <v/>
      </c>
      <c r="W2132" s="47">
        <f>SUMIFS(W$515:W$2125,$A$515:$A$2125,"ener",$C$515:$C$2125,$C2132,$B$515:$B$2125,"&lt;&gt;all")</f>
        <v/>
      </c>
      <c r="X2132" s="47">
        <f>SUMIFS(X$515:X$2125,$A$515:$A$2125,"ener",$C$515:$C$2125,$C2132,$B$515:$B$2125,"&lt;&gt;all")</f>
        <v/>
      </c>
      <c r="Y2132" s="47">
        <f>SUMIFS(Y$515:Y$2125,$A$515:$A$2125,"ener",$C$515:$C$2125,$C2132,$B$515:$B$2125,"&lt;&gt;all")</f>
        <v/>
      </c>
      <c r="Z2132" s="47">
        <f>SUMIFS(Z$515:Z$2125,$A$515:$A$2125,"ener",$C$515:$C$2125,$C2132,$B$515:$B$2125,"&lt;&gt;all")</f>
        <v/>
      </c>
      <c r="AA2132" s="47">
        <f>SUMIFS(AA$515:AA$2125,$A$515:$A$2125,"ener",$C$515:$C$2125,$C2132,$B$515:$B$2125,"&lt;&gt;all")</f>
        <v/>
      </c>
      <c r="AB2132" s="47">
        <f>SUMIFS(AB$515:AB$2125,$A$515:$A$2125,"ener",$C$515:$C$2125,$C2132,$B$515:$B$2125,"&lt;&gt;all")</f>
        <v/>
      </c>
      <c r="AC2132" s="47">
        <f>SUMIFS(AC$515:AC$2125,$A$515:$A$2125,"ener",$C$515:$C$2125,$C2132,$B$515:$B$2125,"&lt;&gt;all")</f>
        <v/>
      </c>
      <c r="AD2132" s="47">
        <f>SUMIFS(AD$515:AD$2125,$A$515:$A$2125,"ener",$C$515:$C$2125,$C2132,$B$515:$B$2125,"&lt;&gt;all")</f>
        <v/>
      </c>
      <c r="AF2132" s="11">
        <f>LOWER(Settings!$C$4)&amp;".mit."&amp;$A2132&amp;IF($C2132="","","."&amp;$C2132&amp;"."&amp;$B2132)&amp;IF(INDEX(Variables!$D$5:$D$205,MATCH($A2132,Variables!$A$5:$A$205,0))="","","."&amp;INDEX(Variables!$D$5:$D$205,MATCH($A2132,Variables!$A$5:$A$205,0)))&amp;"."&amp;AF$5</f>
        <v/>
      </c>
      <c r="AG2132" s="46">
        <f>SUMIFS(AG$515:AG$2125,$A$515:$A$2125,"ener",$C$515:$C$2125,$C2132,$B$515:$B$2125,"&lt;&gt;all")</f>
        <v/>
      </c>
      <c r="AH2132" s="47">
        <f>SUMIFS(AH$515:AH$2125,$A$515:$A$2125,"ener",$C$515:$C$2125,$C2132,$B$515:$B$2125,"&lt;&gt;all")</f>
        <v/>
      </c>
      <c r="AI2132" s="47">
        <f>SUMIFS(AI$515:AI$2125,$A$515:$A$2125,"ener",$C$515:$C$2125,$C2132,$B$515:$B$2125,"&lt;&gt;all")</f>
        <v/>
      </c>
      <c r="AJ2132" s="47">
        <f>SUMIFS(AJ$515:AJ$2125,$A$515:$A$2125,"ener",$C$515:$C$2125,$C2132,$B$515:$B$2125,"&lt;&gt;all")</f>
        <v/>
      </c>
      <c r="AK2132" s="47">
        <f>SUMIFS(AK$515:AK$2125,$A$515:$A$2125,"ener",$C$515:$C$2125,$C2132,$B$515:$B$2125,"&lt;&gt;all")</f>
        <v/>
      </c>
      <c r="AL2132" s="47">
        <f>SUMIFS(AL$515:AL$2125,$A$515:$A$2125,"ener",$C$515:$C$2125,$C2132,$B$515:$B$2125,"&lt;&gt;all")</f>
        <v/>
      </c>
      <c r="AM2132" s="47">
        <f>SUMIFS(AM$515:AM$2125,$A$515:$A$2125,"ener",$C$515:$C$2125,$C2132,$B$515:$B$2125,"&lt;&gt;all")</f>
        <v/>
      </c>
      <c r="AN2132" s="47">
        <f>SUMIFS(AN$515:AN$2125,$A$515:$A$2125,"ener",$C$515:$C$2125,$C2132,$B$515:$B$2125,"&lt;&gt;all")</f>
        <v/>
      </c>
      <c r="AO2132" s="47">
        <f>SUMIFS(AO$515:AO$2125,$A$515:$A$2125,"ener",$C$515:$C$2125,$C2132,$B$515:$B$2125,"&lt;&gt;all")</f>
        <v/>
      </c>
      <c r="AP2132" s="47">
        <f>SUMIFS(AP$515:AP$2125,$A$515:$A$2125,"ener",$C$515:$C$2125,$C2132,$B$515:$B$2125,"&lt;&gt;all")</f>
        <v/>
      </c>
      <c r="AQ2132" s="47">
        <f>SUMIFS(AQ$515:AQ$2125,$A$515:$A$2125,"ener",$C$515:$C$2125,$C2132,$B$515:$B$2125,"&lt;&gt;all")</f>
        <v/>
      </c>
      <c r="AR2132" s="47">
        <f>SUMIFS(AR$515:AR$2125,$A$515:$A$2125,"ener",$C$515:$C$2125,$C2132,$B$515:$B$2125,"&lt;&gt;all")</f>
        <v/>
      </c>
      <c r="AS2132" s="47">
        <f>SUMIFS(AS$515:AS$2125,$A$515:$A$2125,"ener",$C$515:$C$2125,$C2132,$B$515:$B$2125,"&lt;&gt;all")</f>
        <v/>
      </c>
      <c r="AT2132" s="47">
        <f>SUMIFS(AT$515:AT$2125,$A$515:$A$2125,"ener",$C$515:$C$2125,$C2132,$B$515:$B$2125,"&lt;&gt;all")</f>
        <v/>
      </c>
      <c r="AU2132" s="47">
        <f>SUMIFS(AU$515:AU$2125,$A$515:$A$2125,"ener",$C$515:$C$2125,$C2132,$B$515:$B$2125,"&lt;&gt;all")</f>
        <v/>
      </c>
      <c r="AV2132" s="47">
        <f>SUMIFS(AV$515:AV$2125,$A$515:$A$2125,"ener",$C$515:$C$2125,$C2132,$B$515:$B$2125,"&lt;&gt;all")</f>
        <v/>
      </c>
      <c r="AW2132" s="47">
        <f>SUMIFS(AW$515:AW$2125,$A$515:$A$2125,"ener",$C$515:$C$2125,$C2132,$B$515:$B$2125,"&lt;&gt;all")</f>
        <v/>
      </c>
      <c r="AX2132" s="47">
        <f>SUMIFS(AX$515:AX$2125,$A$515:$A$2125,"ener",$C$515:$C$2125,$C2132,$B$515:$B$2125,"&lt;&gt;all")</f>
        <v/>
      </c>
      <c r="AY2132" s="47">
        <f>SUMIFS(AY$515:AY$2125,$A$515:$A$2125,"ener",$C$515:$C$2125,$C2132,$B$515:$B$2125,"&lt;&gt;all")</f>
        <v/>
      </c>
    </row>
    <row r="2133" hidden="1" outlineLevel="1">
      <c r="A2133" s="14" t="inlineStr">
        <is>
          <t>ener</t>
        </is>
      </c>
      <c r="B2133" s="14" t="inlineStr">
        <is>
          <t>all</t>
        </is>
      </c>
      <c r="C2133" s="14" t="inlineStr">
        <is>
          <t>nav</t>
        </is>
      </c>
      <c r="H2133" s="14">
        <f>INDEX(Variables!$B$5:$B$205,MATCH($A2133,Variables!$A$5:$A$205,0))&amp;IF($C2133="",""," | "&amp;INDEX(Mapping!$B$5:$B$26,MATCH($C2133,Mapping!$A$5:$A$26,0))&amp;" | "&amp;INDEX(Mapping!$B$30:$B$46,MATCH($B2133,Mapping!$A$30:$A$46,0)))</f>
        <v/>
      </c>
      <c r="I2133" s="14">
        <f>INDEX(Variables!$C$5:$C$205,MATCH($A2133,Variables!$A$5:$A$205,0))</f>
        <v/>
      </c>
      <c r="J2133" s="14">
        <f>INDEX(Variables!$E$5:$E$205,MATCH($A2133,Variables!$A$5:$A$205,0))</f>
        <v/>
      </c>
      <c r="K2133" s="11">
        <f>LOWER(Settings!$C$4)&amp;".mit."&amp;$A2133&amp;IF($C2133="","","."&amp;$C2133&amp;"."&amp;$B2133)&amp;IF(INDEX(Variables!$D$5:$D$205,MATCH($A2133,Variables!$A$5:$A$205,0))="","","."&amp;INDEX(Variables!$D$5:$D$205,MATCH($A2133,Variables!$A$5:$A$205,0)))&amp;"."&amp;K$5</f>
        <v/>
      </c>
      <c r="L2133" s="46">
        <f>SUMIFS(L$515:L$2125,$A$515:$A$2125,"ener",$C$515:$C$2125,$C2133,$B$515:$B$2125,"&lt;&gt;all")</f>
        <v/>
      </c>
      <c r="M2133" s="47">
        <f>SUMIFS(M$515:M$2125,$A$515:$A$2125,"ener",$C$515:$C$2125,$C2133,$B$515:$B$2125,"&lt;&gt;all")</f>
        <v/>
      </c>
      <c r="N2133" s="47">
        <f>SUMIFS(N$515:N$2125,$A$515:$A$2125,"ener",$C$515:$C$2125,$C2133,$B$515:$B$2125,"&lt;&gt;all")</f>
        <v/>
      </c>
      <c r="O2133" s="47">
        <f>SUMIFS(O$515:O$2125,$A$515:$A$2125,"ener",$C$515:$C$2125,$C2133,$B$515:$B$2125,"&lt;&gt;all")</f>
        <v/>
      </c>
      <c r="P2133" s="47">
        <f>SUMIFS(P$515:P$2125,$A$515:$A$2125,"ener",$C$515:$C$2125,$C2133,$B$515:$B$2125,"&lt;&gt;all")</f>
        <v/>
      </c>
      <c r="Q2133" s="47">
        <f>SUMIFS(Q$515:Q$2125,$A$515:$A$2125,"ener",$C$515:$C$2125,$C2133,$B$515:$B$2125,"&lt;&gt;all")</f>
        <v/>
      </c>
      <c r="R2133" s="47">
        <f>SUMIFS(R$515:R$2125,$A$515:$A$2125,"ener",$C$515:$C$2125,$C2133,$B$515:$B$2125,"&lt;&gt;all")</f>
        <v/>
      </c>
      <c r="S2133" s="47">
        <f>SUMIFS(S$515:S$2125,$A$515:$A$2125,"ener",$C$515:$C$2125,$C2133,$B$515:$B$2125,"&lt;&gt;all")</f>
        <v/>
      </c>
      <c r="T2133" s="47">
        <f>SUMIFS(T$515:T$2125,$A$515:$A$2125,"ener",$C$515:$C$2125,$C2133,$B$515:$B$2125,"&lt;&gt;all")</f>
        <v/>
      </c>
      <c r="U2133" s="47">
        <f>SUMIFS(U$515:U$2125,$A$515:$A$2125,"ener",$C$515:$C$2125,$C2133,$B$515:$B$2125,"&lt;&gt;all")</f>
        <v/>
      </c>
      <c r="V2133" s="47">
        <f>SUMIFS(V$515:V$2125,$A$515:$A$2125,"ener",$C$515:$C$2125,$C2133,$B$515:$B$2125,"&lt;&gt;all")</f>
        <v/>
      </c>
      <c r="W2133" s="47">
        <f>SUMIFS(W$515:W$2125,$A$515:$A$2125,"ener",$C$515:$C$2125,$C2133,$B$515:$B$2125,"&lt;&gt;all")</f>
        <v/>
      </c>
      <c r="X2133" s="47">
        <f>SUMIFS(X$515:X$2125,$A$515:$A$2125,"ener",$C$515:$C$2125,$C2133,$B$515:$B$2125,"&lt;&gt;all")</f>
        <v/>
      </c>
      <c r="Y2133" s="47">
        <f>SUMIFS(Y$515:Y$2125,$A$515:$A$2125,"ener",$C$515:$C$2125,$C2133,$B$515:$B$2125,"&lt;&gt;all")</f>
        <v/>
      </c>
      <c r="Z2133" s="47">
        <f>SUMIFS(Z$515:Z$2125,$A$515:$A$2125,"ener",$C$515:$C$2125,$C2133,$B$515:$B$2125,"&lt;&gt;all")</f>
        <v/>
      </c>
      <c r="AA2133" s="47">
        <f>SUMIFS(AA$515:AA$2125,$A$515:$A$2125,"ener",$C$515:$C$2125,$C2133,$B$515:$B$2125,"&lt;&gt;all")</f>
        <v/>
      </c>
      <c r="AB2133" s="47">
        <f>SUMIFS(AB$515:AB$2125,$A$515:$A$2125,"ener",$C$515:$C$2125,$C2133,$B$515:$B$2125,"&lt;&gt;all")</f>
        <v/>
      </c>
      <c r="AC2133" s="47">
        <f>SUMIFS(AC$515:AC$2125,$A$515:$A$2125,"ener",$C$515:$C$2125,$C2133,$B$515:$B$2125,"&lt;&gt;all")</f>
        <v/>
      </c>
      <c r="AD2133" s="47">
        <f>SUMIFS(AD$515:AD$2125,$A$515:$A$2125,"ener",$C$515:$C$2125,$C2133,$B$515:$B$2125,"&lt;&gt;all")</f>
        <v/>
      </c>
      <c r="AF2133" s="11">
        <f>LOWER(Settings!$C$4)&amp;".mit."&amp;$A2133&amp;IF($C2133="","","."&amp;$C2133&amp;"."&amp;$B2133)&amp;IF(INDEX(Variables!$D$5:$D$205,MATCH($A2133,Variables!$A$5:$A$205,0))="","","."&amp;INDEX(Variables!$D$5:$D$205,MATCH($A2133,Variables!$A$5:$A$205,0)))&amp;"."&amp;AF$5</f>
        <v/>
      </c>
      <c r="AG2133" s="46">
        <f>SUMIFS(AG$515:AG$2125,$A$515:$A$2125,"ener",$C$515:$C$2125,$C2133,$B$515:$B$2125,"&lt;&gt;all")</f>
        <v/>
      </c>
      <c r="AH2133" s="47">
        <f>SUMIFS(AH$515:AH$2125,$A$515:$A$2125,"ener",$C$515:$C$2125,$C2133,$B$515:$B$2125,"&lt;&gt;all")</f>
        <v/>
      </c>
      <c r="AI2133" s="47">
        <f>SUMIFS(AI$515:AI$2125,$A$515:$A$2125,"ener",$C$515:$C$2125,$C2133,$B$515:$B$2125,"&lt;&gt;all")</f>
        <v/>
      </c>
      <c r="AJ2133" s="47">
        <f>SUMIFS(AJ$515:AJ$2125,$A$515:$A$2125,"ener",$C$515:$C$2125,$C2133,$B$515:$B$2125,"&lt;&gt;all")</f>
        <v/>
      </c>
      <c r="AK2133" s="47">
        <f>SUMIFS(AK$515:AK$2125,$A$515:$A$2125,"ener",$C$515:$C$2125,$C2133,$B$515:$B$2125,"&lt;&gt;all")</f>
        <v/>
      </c>
      <c r="AL2133" s="47">
        <f>SUMIFS(AL$515:AL$2125,$A$515:$A$2125,"ener",$C$515:$C$2125,$C2133,$B$515:$B$2125,"&lt;&gt;all")</f>
        <v/>
      </c>
      <c r="AM2133" s="47">
        <f>SUMIFS(AM$515:AM$2125,$A$515:$A$2125,"ener",$C$515:$C$2125,$C2133,$B$515:$B$2125,"&lt;&gt;all")</f>
        <v/>
      </c>
      <c r="AN2133" s="47">
        <f>SUMIFS(AN$515:AN$2125,$A$515:$A$2125,"ener",$C$515:$C$2125,$C2133,$B$515:$B$2125,"&lt;&gt;all")</f>
        <v/>
      </c>
      <c r="AO2133" s="47">
        <f>SUMIFS(AO$515:AO$2125,$A$515:$A$2125,"ener",$C$515:$C$2125,$C2133,$B$515:$B$2125,"&lt;&gt;all")</f>
        <v/>
      </c>
      <c r="AP2133" s="47">
        <f>SUMIFS(AP$515:AP$2125,$A$515:$A$2125,"ener",$C$515:$C$2125,$C2133,$B$515:$B$2125,"&lt;&gt;all")</f>
        <v/>
      </c>
      <c r="AQ2133" s="47">
        <f>SUMIFS(AQ$515:AQ$2125,$A$515:$A$2125,"ener",$C$515:$C$2125,$C2133,$B$515:$B$2125,"&lt;&gt;all")</f>
        <v/>
      </c>
      <c r="AR2133" s="47">
        <f>SUMIFS(AR$515:AR$2125,$A$515:$A$2125,"ener",$C$515:$C$2125,$C2133,$B$515:$B$2125,"&lt;&gt;all")</f>
        <v/>
      </c>
      <c r="AS2133" s="47">
        <f>SUMIFS(AS$515:AS$2125,$A$515:$A$2125,"ener",$C$515:$C$2125,$C2133,$B$515:$B$2125,"&lt;&gt;all")</f>
        <v/>
      </c>
      <c r="AT2133" s="47">
        <f>SUMIFS(AT$515:AT$2125,$A$515:$A$2125,"ener",$C$515:$C$2125,$C2133,$B$515:$B$2125,"&lt;&gt;all")</f>
        <v/>
      </c>
      <c r="AU2133" s="47">
        <f>SUMIFS(AU$515:AU$2125,$A$515:$A$2125,"ener",$C$515:$C$2125,$C2133,$B$515:$B$2125,"&lt;&gt;all")</f>
        <v/>
      </c>
      <c r="AV2133" s="47">
        <f>SUMIFS(AV$515:AV$2125,$A$515:$A$2125,"ener",$C$515:$C$2125,$C2133,$B$515:$B$2125,"&lt;&gt;all")</f>
        <v/>
      </c>
      <c r="AW2133" s="47">
        <f>SUMIFS(AW$515:AW$2125,$A$515:$A$2125,"ener",$C$515:$C$2125,$C2133,$B$515:$B$2125,"&lt;&gt;all")</f>
        <v/>
      </c>
      <c r="AX2133" s="47">
        <f>SUMIFS(AX$515:AX$2125,$A$515:$A$2125,"ener",$C$515:$C$2125,$C2133,$B$515:$B$2125,"&lt;&gt;all")</f>
        <v/>
      </c>
      <c r="AY2133" s="47">
        <f>SUMIFS(AY$515:AY$2125,$A$515:$A$2125,"ener",$C$515:$C$2125,$C2133,$B$515:$B$2125,"&lt;&gt;all")</f>
        <v/>
      </c>
    </row>
    <row r="2134" hidden="1" outlineLevel="1">
      <c r="A2134" s="14" t="inlineStr">
        <is>
          <t>ener</t>
        </is>
      </c>
      <c r="B2134" s="14" t="inlineStr">
        <is>
          <t>all</t>
        </is>
      </c>
      <c r="C2134" s="14" t="inlineStr">
        <is>
          <t>res</t>
        </is>
      </c>
      <c r="H2134" s="14">
        <f>INDEX(Variables!$B$5:$B$205,MATCH($A2134,Variables!$A$5:$A$205,0))&amp;IF($C2134="",""," | "&amp;INDEX(Mapping!$B$5:$B$26,MATCH($C2134,Mapping!$A$5:$A$26,0))&amp;" | "&amp;INDEX(Mapping!$B$30:$B$46,MATCH($B2134,Mapping!$A$30:$A$46,0)))</f>
        <v/>
      </c>
      <c r="I2134" s="14">
        <f>INDEX(Variables!$C$5:$C$205,MATCH($A2134,Variables!$A$5:$A$205,0))</f>
        <v/>
      </c>
      <c r="J2134" s="14">
        <f>INDEX(Variables!$E$5:$E$205,MATCH($A2134,Variables!$A$5:$A$205,0))</f>
        <v/>
      </c>
      <c r="K2134" s="11">
        <f>LOWER(Settings!$C$4)&amp;".mit."&amp;$A2134&amp;IF($C2134="","","."&amp;$C2134&amp;"."&amp;$B2134)&amp;IF(INDEX(Variables!$D$5:$D$205,MATCH($A2134,Variables!$A$5:$A$205,0))="","","."&amp;INDEX(Variables!$D$5:$D$205,MATCH($A2134,Variables!$A$5:$A$205,0)))&amp;"."&amp;K$5</f>
        <v/>
      </c>
      <c r="L2134" s="46">
        <f>SUMIFS(L$515:L$2125,$A$515:$A$2125,"ener",$C$515:$C$2125,$C2134,$B$515:$B$2125,"&lt;&gt;all")</f>
        <v/>
      </c>
      <c r="M2134" s="47">
        <f>SUMIFS(M$515:M$2125,$A$515:$A$2125,"ener",$C$515:$C$2125,$C2134,$B$515:$B$2125,"&lt;&gt;all")</f>
        <v/>
      </c>
      <c r="N2134" s="47">
        <f>SUMIFS(N$515:N$2125,$A$515:$A$2125,"ener",$C$515:$C$2125,$C2134,$B$515:$B$2125,"&lt;&gt;all")</f>
        <v/>
      </c>
      <c r="O2134" s="47">
        <f>SUMIFS(O$515:O$2125,$A$515:$A$2125,"ener",$C$515:$C$2125,$C2134,$B$515:$B$2125,"&lt;&gt;all")</f>
        <v/>
      </c>
      <c r="P2134" s="47">
        <f>SUMIFS(P$515:P$2125,$A$515:$A$2125,"ener",$C$515:$C$2125,$C2134,$B$515:$B$2125,"&lt;&gt;all")</f>
        <v/>
      </c>
      <c r="Q2134" s="47">
        <f>SUMIFS(Q$515:Q$2125,$A$515:$A$2125,"ener",$C$515:$C$2125,$C2134,$B$515:$B$2125,"&lt;&gt;all")</f>
        <v/>
      </c>
      <c r="R2134" s="47">
        <f>SUMIFS(R$515:R$2125,$A$515:$A$2125,"ener",$C$515:$C$2125,$C2134,$B$515:$B$2125,"&lt;&gt;all")</f>
        <v/>
      </c>
      <c r="S2134" s="47">
        <f>SUMIFS(S$515:S$2125,$A$515:$A$2125,"ener",$C$515:$C$2125,$C2134,$B$515:$B$2125,"&lt;&gt;all")</f>
        <v/>
      </c>
      <c r="T2134" s="47">
        <f>SUMIFS(T$515:T$2125,$A$515:$A$2125,"ener",$C$515:$C$2125,$C2134,$B$515:$B$2125,"&lt;&gt;all")</f>
        <v/>
      </c>
      <c r="U2134" s="47">
        <f>SUMIFS(U$515:U$2125,$A$515:$A$2125,"ener",$C$515:$C$2125,$C2134,$B$515:$B$2125,"&lt;&gt;all")</f>
        <v/>
      </c>
      <c r="V2134" s="47">
        <f>SUMIFS(V$515:V$2125,$A$515:$A$2125,"ener",$C$515:$C$2125,$C2134,$B$515:$B$2125,"&lt;&gt;all")</f>
        <v/>
      </c>
      <c r="W2134" s="47">
        <f>SUMIFS(W$515:W$2125,$A$515:$A$2125,"ener",$C$515:$C$2125,$C2134,$B$515:$B$2125,"&lt;&gt;all")</f>
        <v/>
      </c>
      <c r="X2134" s="47">
        <f>SUMIFS(X$515:X$2125,$A$515:$A$2125,"ener",$C$515:$C$2125,$C2134,$B$515:$B$2125,"&lt;&gt;all")</f>
        <v/>
      </c>
      <c r="Y2134" s="47">
        <f>SUMIFS(Y$515:Y$2125,$A$515:$A$2125,"ener",$C$515:$C$2125,$C2134,$B$515:$B$2125,"&lt;&gt;all")</f>
        <v/>
      </c>
      <c r="Z2134" s="47">
        <f>SUMIFS(Z$515:Z$2125,$A$515:$A$2125,"ener",$C$515:$C$2125,$C2134,$B$515:$B$2125,"&lt;&gt;all")</f>
        <v/>
      </c>
      <c r="AA2134" s="47">
        <f>SUMIFS(AA$515:AA$2125,$A$515:$A$2125,"ener",$C$515:$C$2125,$C2134,$B$515:$B$2125,"&lt;&gt;all")</f>
        <v/>
      </c>
      <c r="AB2134" s="47">
        <f>SUMIFS(AB$515:AB$2125,$A$515:$A$2125,"ener",$C$515:$C$2125,$C2134,$B$515:$B$2125,"&lt;&gt;all")</f>
        <v/>
      </c>
      <c r="AC2134" s="47">
        <f>SUMIFS(AC$515:AC$2125,$A$515:$A$2125,"ener",$C$515:$C$2125,$C2134,$B$515:$B$2125,"&lt;&gt;all")</f>
        <v/>
      </c>
      <c r="AD2134" s="47">
        <f>SUMIFS(AD$515:AD$2125,$A$515:$A$2125,"ener",$C$515:$C$2125,$C2134,$B$515:$B$2125,"&lt;&gt;all")</f>
        <v/>
      </c>
      <c r="AF2134" s="11">
        <f>LOWER(Settings!$C$4)&amp;".mit."&amp;$A2134&amp;IF($C2134="","","."&amp;$C2134&amp;"."&amp;$B2134)&amp;IF(INDEX(Variables!$D$5:$D$205,MATCH($A2134,Variables!$A$5:$A$205,0))="","","."&amp;INDEX(Variables!$D$5:$D$205,MATCH($A2134,Variables!$A$5:$A$205,0)))&amp;"."&amp;AF$5</f>
        <v/>
      </c>
      <c r="AG2134" s="46">
        <f>SUMIFS(AG$515:AG$2125,$A$515:$A$2125,"ener",$C$515:$C$2125,$C2134,$B$515:$B$2125,"&lt;&gt;all")</f>
        <v/>
      </c>
      <c r="AH2134" s="47">
        <f>SUMIFS(AH$515:AH$2125,$A$515:$A$2125,"ener",$C$515:$C$2125,$C2134,$B$515:$B$2125,"&lt;&gt;all")</f>
        <v/>
      </c>
      <c r="AI2134" s="47">
        <f>SUMIFS(AI$515:AI$2125,$A$515:$A$2125,"ener",$C$515:$C$2125,$C2134,$B$515:$B$2125,"&lt;&gt;all")</f>
        <v/>
      </c>
      <c r="AJ2134" s="47">
        <f>SUMIFS(AJ$515:AJ$2125,$A$515:$A$2125,"ener",$C$515:$C$2125,$C2134,$B$515:$B$2125,"&lt;&gt;all")</f>
        <v/>
      </c>
      <c r="AK2134" s="47">
        <f>SUMIFS(AK$515:AK$2125,$A$515:$A$2125,"ener",$C$515:$C$2125,$C2134,$B$515:$B$2125,"&lt;&gt;all")</f>
        <v/>
      </c>
      <c r="AL2134" s="47">
        <f>SUMIFS(AL$515:AL$2125,$A$515:$A$2125,"ener",$C$515:$C$2125,$C2134,$B$515:$B$2125,"&lt;&gt;all")</f>
        <v/>
      </c>
      <c r="AM2134" s="47">
        <f>SUMIFS(AM$515:AM$2125,$A$515:$A$2125,"ener",$C$515:$C$2125,$C2134,$B$515:$B$2125,"&lt;&gt;all")</f>
        <v/>
      </c>
      <c r="AN2134" s="47">
        <f>SUMIFS(AN$515:AN$2125,$A$515:$A$2125,"ener",$C$515:$C$2125,$C2134,$B$515:$B$2125,"&lt;&gt;all")</f>
        <v/>
      </c>
      <c r="AO2134" s="47">
        <f>SUMIFS(AO$515:AO$2125,$A$515:$A$2125,"ener",$C$515:$C$2125,$C2134,$B$515:$B$2125,"&lt;&gt;all")</f>
        <v/>
      </c>
      <c r="AP2134" s="47">
        <f>SUMIFS(AP$515:AP$2125,$A$515:$A$2125,"ener",$C$515:$C$2125,$C2134,$B$515:$B$2125,"&lt;&gt;all")</f>
        <v/>
      </c>
      <c r="AQ2134" s="47">
        <f>SUMIFS(AQ$515:AQ$2125,$A$515:$A$2125,"ener",$C$515:$C$2125,$C2134,$B$515:$B$2125,"&lt;&gt;all")</f>
        <v/>
      </c>
      <c r="AR2134" s="47">
        <f>SUMIFS(AR$515:AR$2125,$A$515:$A$2125,"ener",$C$515:$C$2125,$C2134,$B$515:$B$2125,"&lt;&gt;all")</f>
        <v/>
      </c>
      <c r="AS2134" s="47">
        <f>SUMIFS(AS$515:AS$2125,$A$515:$A$2125,"ener",$C$515:$C$2125,$C2134,$B$515:$B$2125,"&lt;&gt;all")</f>
        <v/>
      </c>
      <c r="AT2134" s="47">
        <f>SUMIFS(AT$515:AT$2125,$A$515:$A$2125,"ener",$C$515:$C$2125,$C2134,$B$515:$B$2125,"&lt;&gt;all")</f>
        <v/>
      </c>
      <c r="AU2134" s="47">
        <f>SUMIFS(AU$515:AU$2125,$A$515:$A$2125,"ener",$C$515:$C$2125,$C2134,$B$515:$B$2125,"&lt;&gt;all")</f>
        <v/>
      </c>
      <c r="AV2134" s="47">
        <f>SUMIFS(AV$515:AV$2125,$A$515:$A$2125,"ener",$C$515:$C$2125,$C2134,$B$515:$B$2125,"&lt;&gt;all")</f>
        <v/>
      </c>
      <c r="AW2134" s="47">
        <f>SUMIFS(AW$515:AW$2125,$A$515:$A$2125,"ener",$C$515:$C$2125,$C2134,$B$515:$B$2125,"&lt;&gt;all")</f>
        <v/>
      </c>
      <c r="AX2134" s="47">
        <f>SUMIFS(AX$515:AX$2125,$A$515:$A$2125,"ener",$C$515:$C$2125,$C2134,$B$515:$B$2125,"&lt;&gt;all")</f>
        <v/>
      </c>
      <c r="AY2134" s="47">
        <f>SUMIFS(AY$515:AY$2125,$A$515:$A$2125,"ener",$C$515:$C$2125,$C2134,$B$515:$B$2125,"&lt;&gt;all")</f>
        <v/>
      </c>
    </row>
    <row r="2135" hidden="1" outlineLevel="1">
      <c r="A2135" s="14" t="inlineStr">
        <is>
          <t>ener</t>
        </is>
      </c>
      <c r="B2135" s="14" t="inlineStr">
        <is>
          <t>all</t>
        </is>
      </c>
      <c r="C2135" s="14" t="inlineStr">
        <is>
          <t>foo</t>
        </is>
      </c>
      <c r="H2135" s="14">
        <f>INDEX(Variables!$B$5:$B$205,MATCH($A2135,Variables!$A$5:$A$205,0))&amp;IF($C2135="",""," | "&amp;INDEX(Mapping!$B$5:$B$26,MATCH($C2135,Mapping!$A$5:$A$26,0))&amp;" | "&amp;INDEX(Mapping!$B$30:$B$46,MATCH($B2135,Mapping!$A$30:$A$46,0)))</f>
        <v/>
      </c>
      <c r="I2135" s="14">
        <f>INDEX(Variables!$C$5:$C$205,MATCH($A2135,Variables!$A$5:$A$205,0))</f>
        <v/>
      </c>
      <c r="J2135" s="14">
        <f>INDEX(Variables!$E$5:$E$205,MATCH($A2135,Variables!$A$5:$A$205,0))</f>
        <v/>
      </c>
      <c r="K2135" s="11">
        <f>LOWER(Settings!$C$4)&amp;".mit."&amp;$A2135&amp;IF($C2135="","","."&amp;$C2135&amp;"."&amp;$B2135)&amp;IF(INDEX(Variables!$D$5:$D$205,MATCH($A2135,Variables!$A$5:$A$205,0))="","","."&amp;INDEX(Variables!$D$5:$D$205,MATCH($A2135,Variables!$A$5:$A$205,0)))&amp;"."&amp;K$5</f>
        <v/>
      </c>
      <c r="L2135" s="46">
        <f>SUMIFS(L$515:L$2125,$A$515:$A$2125,"ener",$C$515:$C$2125,$C2135,$B$515:$B$2125,"&lt;&gt;all")</f>
        <v/>
      </c>
      <c r="M2135" s="47">
        <f>SUMIFS(M$515:M$2125,$A$515:$A$2125,"ener",$C$515:$C$2125,$C2135,$B$515:$B$2125,"&lt;&gt;all")</f>
        <v/>
      </c>
      <c r="N2135" s="47">
        <f>SUMIFS(N$515:N$2125,$A$515:$A$2125,"ener",$C$515:$C$2125,$C2135,$B$515:$B$2125,"&lt;&gt;all")</f>
        <v/>
      </c>
      <c r="O2135" s="47">
        <f>SUMIFS(O$515:O$2125,$A$515:$A$2125,"ener",$C$515:$C$2125,$C2135,$B$515:$B$2125,"&lt;&gt;all")</f>
        <v/>
      </c>
      <c r="P2135" s="47">
        <f>SUMIFS(P$515:P$2125,$A$515:$A$2125,"ener",$C$515:$C$2125,$C2135,$B$515:$B$2125,"&lt;&gt;all")</f>
        <v/>
      </c>
      <c r="Q2135" s="47">
        <f>SUMIFS(Q$515:Q$2125,$A$515:$A$2125,"ener",$C$515:$C$2125,$C2135,$B$515:$B$2125,"&lt;&gt;all")</f>
        <v/>
      </c>
      <c r="R2135" s="47">
        <f>SUMIFS(R$515:R$2125,$A$515:$A$2125,"ener",$C$515:$C$2125,$C2135,$B$515:$B$2125,"&lt;&gt;all")</f>
        <v/>
      </c>
      <c r="S2135" s="47">
        <f>SUMIFS(S$515:S$2125,$A$515:$A$2125,"ener",$C$515:$C$2125,$C2135,$B$515:$B$2125,"&lt;&gt;all")</f>
        <v/>
      </c>
      <c r="T2135" s="47">
        <f>SUMIFS(T$515:T$2125,$A$515:$A$2125,"ener",$C$515:$C$2125,$C2135,$B$515:$B$2125,"&lt;&gt;all")</f>
        <v/>
      </c>
      <c r="U2135" s="47">
        <f>SUMIFS(U$515:U$2125,$A$515:$A$2125,"ener",$C$515:$C$2125,$C2135,$B$515:$B$2125,"&lt;&gt;all")</f>
        <v/>
      </c>
      <c r="V2135" s="47">
        <f>SUMIFS(V$515:V$2125,$A$515:$A$2125,"ener",$C$515:$C$2125,$C2135,$B$515:$B$2125,"&lt;&gt;all")</f>
        <v/>
      </c>
      <c r="W2135" s="47">
        <f>SUMIFS(W$515:W$2125,$A$515:$A$2125,"ener",$C$515:$C$2125,$C2135,$B$515:$B$2125,"&lt;&gt;all")</f>
        <v/>
      </c>
      <c r="X2135" s="47">
        <f>SUMIFS(X$515:X$2125,$A$515:$A$2125,"ener",$C$515:$C$2125,$C2135,$B$515:$B$2125,"&lt;&gt;all")</f>
        <v/>
      </c>
      <c r="Y2135" s="47">
        <f>SUMIFS(Y$515:Y$2125,$A$515:$A$2125,"ener",$C$515:$C$2125,$C2135,$B$515:$B$2125,"&lt;&gt;all")</f>
        <v/>
      </c>
      <c r="Z2135" s="47">
        <f>SUMIFS(Z$515:Z$2125,$A$515:$A$2125,"ener",$C$515:$C$2125,$C2135,$B$515:$B$2125,"&lt;&gt;all")</f>
        <v/>
      </c>
      <c r="AA2135" s="47">
        <f>SUMIFS(AA$515:AA$2125,$A$515:$A$2125,"ener",$C$515:$C$2125,$C2135,$B$515:$B$2125,"&lt;&gt;all")</f>
        <v/>
      </c>
      <c r="AB2135" s="47">
        <f>SUMIFS(AB$515:AB$2125,$A$515:$A$2125,"ener",$C$515:$C$2125,$C2135,$B$515:$B$2125,"&lt;&gt;all")</f>
        <v/>
      </c>
      <c r="AC2135" s="47">
        <f>SUMIFS(AC$515:AC$2125,$A$515:$A$2125,"ener",$C$515:$C$2125,$C2135,$B$515:$B$2125,"&lt;&gt;all")</f>
        <v/>
      </c>
      <c r="AD2135" s="47">
        <f>SUMIFS(AD$515:AD$2125,$A$515:$A$2125,"ener",$C$515:$C$2125,$C2135,$B$515:$B$2125,"&lt;&gt;all")</f>
        <v/>
      </c>
      <c r="AF2135" s="11">
        <f>LOWER(Settings!$C$4)&amp;".mit."&amp;$A2135&amp;IF($C2135="","","."&amp;$C2135&amp;"."&amp;$B2135)&amp;IF(INDEX(Variables!$D$5:$D$205,MATCH($A2135,Variables!$A$5:$A$205,0))="","","."&amp;INDEX(Variables!$D$5:$D$205,MATCH($A2135,Variables!$A$5:$A$205,0)))&amp;"."&amp;AF$5</f>
        <v/>
      </c>
      <c r="AG2135" s="46">
        <f>SUMIFS(AG$515:AG$2125,$A$515:$A$2125,"ener",$C$515:$C$2125,$C2135,$B$515:$B$2125,"&lt;&gt;all")</f>
        <v/>
      </c>
      <c r="AH2135" s="47">
        <f>SUMIFS(AH$515:AH$2125,$A$515:$A$2125,"ener",$C$515:$C$2125,$C2135,$B$515:$B$2125,"&lt;&gt;all")</f>
        <v/>
      </c>
      <c r="AI2135" s="47">
        <f>SUMIFS(AI$515:AI$2125,$A$515:$A$2125,"ener",$C$515:$C$2125,$C2135,$B$515:$B$2125,"&lt;&gt;all")</f>
        <v/>
      </c>
      <c r="AJ2135" s="47">
        <f>SUMIFS(AJ$515:AJ$2125,$A$515:$A$2125,"ener",$C$515:$C$2125,$C2135,$B$515:$B$2125,"&lt;&gt;all")</f>
        <v/>
      </c>
      <c r="AK2135" s="47">
        <f>SUMIFS(AK$515:AK$2125,$A$515:$A$2125,"ener",$C$515:$C$2125,$C2135,$B$515:$B$2125,"&lt;&gt;all")</f>
        <v/>
      </c>
      <c r="AL2135" s="47">
        <f>SUMIFS(AL$515:AL$2125,$A$515:$A$2125,"ener",$C$515:$C$2125,$C2135,$B$515:$B$2125,"&lt;&gt;all")</f>
        <v/>
      </c>
      <c r="AM2135" s="47">
        <f>SUMIFS(AM$515:AM$2125,$A$515:$A$2125,"ener",$C$515:$C$2125,$C2135,$B$515:$B$2125,"&lt;&gt;all")</f>
        <v/>
      </c>
      <c r="AN2135" s="47">
        <f>SUMIFS(AN$515:AN$2125,$A$515:$A$2125,"ener",$C$515:$C$2125,$C2135,$B$515:$B$2125,"&lt;&gt;all")</f>
        <v/>
      </c>
      <c r="AO2135" s="47">
        <f>SUMIFS(AO$515:AO$2125,$A$515:$A$2125,"ener",$C$515:$C$2125,$C2135,$B$515:$B$2125,"&lt;&gt;all")</f>
        <v/>
      </c>
      <c r="AP2135" s="47">
        <f>SUMIFS(AP$515:AP$2125,$A$515:$A$2125,"ener",$C$515:$C$2125,$C2135,$B$515:$B$2125,"&lt;&gt;all")</f>
        <v/>
      </c>
      <c r="AQ2135" s="47">
        <f>SUMIFS(AQ$515:AQ$2125,$A$515:$A$2125,"ener",$C$515:$C$2125,$C2135,$B$515:$B$2125,"&lt;&gt;all")</f>
        <v/>
      </c>
      <c r="AR2135" s="47">
        <f>SUMIFS(AR$515:AR$2125,$A$515:$A$2125,"ener",$C$515:$C$2125,$C2135,$B$515:$B$2125,"&lt;&gt;all")</f>
        <v/>
      </c>
      <c r="AS2135" s="47">
        <f>SUMIFS(AS$515:AS$2125,$A$515:$A$2125,"ener",$C$515:$C$2125,$C2135,$B$515:$B$2125,"&lt;&gt;all")</f>
        <v/>
      </c>
      <c r="AT2135" s="47">
        <f>SUMIFS(AT$515:AT$2125,$A$515:$A$2125,"ener",$C$515:$C$2125,$C2135,$B$515:$B$2125,"&lt;&gt;all")</f>
        <v/>
      </c>
      <c r="AU2135" s="47">
        <f>SUMIFS(AU$515:AU$2125,$A$515:$A$2125,"ener",$C$515:$C$2125,$C2135,$B$515:$B$2125,"&lt;&gt;all")</f>
        <v/>
      </c>
      <c r="AV2135" s="47">
        <f>SUMIFS(AV$515:AV$2125,$A$515:$A$2125,"ener",$C$515:$C$2125,$C2135,$B$515:$B$2125,"&lt;&gt;all")</f>
        <v/>
      </c>
      <c r="AW2135" s="47">
        <f>SUMIFS(AW$515:AW$2125,$A$515:$A$2125,"ener",$C$515:$C$2125,$C2135,$B$515:$B$2125,"&lt;&gt;all")</f>
        <v/>
      </c>
      <c r="AX2135" s="47">
        <f>SUMIFS(AX$515:AX$2125,$A$515:$A$2125,"ener",$C$515:$C$2125,$C2135,$B$515:$B$2125,"&lt;&gt;all")</f>
        <v/>
      </c>
      <c r="AY2135" s="47">
        <f>SUMIFS(AY$515:AY$2125,$A$515:$A$2125,"ener",$C$515:$C$2125,$C2135,$B$515:$B$2125,"&lt;&gt;all")</f>
        <v/>
      </c>
    </row>
    <row r="2136" hidden="1" outlineLevel="1">
      <c r="A2136" s="14" t="inlineStr">
        <is>
          <t>ener</t>
        </is>
      </c>
      <c r="B2136" s="14" t="inlineStr">
        <is>
          <t>all</t>
        </is>
      </c>
      <c r="C2136" s="14" t="inlineStr">
        <is>
          <t>srv</t>
        </is>
      </c>
      <c r="H2136" s="14">
        <f>INDEX(Variables!$B$5:$B$205,MATCH($A2136,Variables!$A$5:$A$205,0))&amp;IF($C2136="",""," | "&amp;INDEX(Mapping!$B$5:$B$26,MATCH($C2136,Mapping!$A$5:$A$26,0))&amp;" | "&amp;INDEX(Mapping!$B$30:$B$46,MATCH($B2136,Mapping!$A$30:$A$46,0)))</f>
        <v/>
      </c>
      <c r="I2136" s="14">
        <f>INDEX(Variables!$C$5:$C$205,MATCH($A2136,Variables!$A$5:$A$205,0))</f>
        <v/>
      </c>
      <c r="J2136" s="14">
        <f>INDEX(Variables!$E$5:$E$205,MATCH($A2136,Variables!$A$5:$A$205,0))</f>
        <v/>
      </c>
      <c r="K2136" s="11">
        <f>LOWER(Settings!$C$4)&amp;".mit."&amp;$A2136&amp;IF($C2136="","","."&amp;$C2136&amp;"."&amp;$B2136)&amp;IF(INDEX(Variables!$D$5:$D$205,MATCH($A2136,Variables!$A$5:$A$205,0))="","","."&amp;INDEX(Variables!$D$5:$D$205,MATCH($A2136,Variables!$A$5:$A$205,0)))&amp;"."&amp;K$5</f>
        <v/>
      </c>
      <c r="L2136" s="46">
        <f>SUMIFS(L$515:L$2125,$A$515:$A$2125,"ener",$C$515:$C$2125,$C2136,$B$515:$B$2125,"&lt;&gt;all")</f>
        <v/>
      </c>
      <c r="M2136" s="47">
        <f>SUMIFS(M$515:M$2125,$A$515:$A$2125,"ener",$C$515:$C$2125,$C2136,$B$515:$B$2125,"&lt;&gt;all")</f>
        <v/>
      </c>
      <c r="N2136" s="47">
        <f>SUMIFS(N$515:N$2125,$A$515:$A$2125,"ener",$C$515:$C$2125,$C2136,$B$515:$B$2125,"&lt;&gt;all")</f>
        <v/>
      </c>
      <c r="O2136" s="47">
        <f>SUMIFS(O$515:O$2125,$A$515:$A$2125,"ener",$C$515:$C$2125,$C2136,$B$515:$B$2125,"&lt;&gt;all")</f>
        <v/>
      </c>
      <c r="P2136" s="47">
        <f>SUMIFS(P$515:P$2125,$A$515:$A$2125,"ener",$C$515:$C$2125,$C2136,$B$515:$B$2125,"&lt;&gt;all")</f>
        <v/>
      </c>
      <c r="Q2136" s="47">
        <f>SUMIFS(Q$515:Q$2125,$A$515:$A$2125,"ener",$C$515:$C$2125,$C2136,$B$515:$B$2125,"&lt;&gt;all")</f>
        <v/>
      </c>
      <c r="R2136" s="47">
        <f>SUMIFS(R$515:R$2125,$A$515:$A$2125,"ener",$C$515:$C$2125,$C2136,$B$515:$B$2125,"&lt;&gt;all")</f>
        <v/>
      </c>
      <c r="S2136" s="47">
        <f>SUMIFS(S$515:S$2125,$A$515:$A$2125,"ener",$C$515:$C$2125,$C2136,$B$515:$B$2125,"&lt;&gt;all")</f>
        <v/>
      </c>
      <c r="T2136" s="47">
        <f>SUMIFS(T$515:T$2125,$A$515:$A$2125,"ener",$C$515:$C$2125,$C2136,$B$515:$B$2125,"&lt;&gt;all")</f>
        <v/>
      </c>
      <c r="U2136" s="47">
        <f>SUMIFS(U$515:U$2125,$A$515:$A$2125,"ener",$C$515:$C$2125,$C2136,$B$515:$B$2125,"&lt;&gt;all")</f>
        <v/>
      </c>
      <c r="V2136" s="47">
        <f>SUMIFS(V$515:V$2125,$A$515:$A$2125,"ener",$C$515:$C$2125,$C2136,$B$515:$B$2125,"&lt;&gt;all")</f>
        <v/>
      </c>
      <c r="W2136" s="47">
        <f>SUMIFS(W$515:W$2125,$A$515:$A$2125,"ener",$C$515:$C$2125,$C2136,$B$515:$B$2125,"&lt;&gt;all")</f>
        <v/>
      </c>
      <c r="X2136" s="47">
        <f>SUMIFS(X$515:X$2125,$A$515:$A$2125,"ener",$C$515:$C$2125,$C2136,$B$515:$B$2125,"&lt;&gt;all")</f>
        <v/>
      </c>
      <c r="Y2136" s="47">
        <f>SUMIFS(Y$515:Y$2125,$A$515:$A$2125,"ener",$C$515:$C$2125,$C2136,$B$515:$B$2125,"&lt;&gt;all")</f>
        <v/>
      </c>
      <c r="Z2136" s="47">
        <f>SUMIFS(Z$515:Z$2125,$A$515:$A$2125,"ener",$C$515:$C$2125,$C2136,$B$515:$B$2125,"&lt;&gt;all")</f>
        <v/>
      </c>
      <c r="AA2136" s="47">
        <f>SUMIFS(AA$515:AA$2125,$A$515:$A$2125,"ener",$C$515:$C$2125,$C2136,$B$515:$B$2125,"&lt;&gt;all")</f>
        <v/>
      </c>
      <c r="AB2136" s="47">
        <f>SUMIFS(AB$515:AB$2125,$A$515:$A$2125,"ener",$C$515:$C$2125,$C2136,$B$515:$B$2125,"&lt;&gt;all")</f>
        <v/>
      </c>
      <c r="AC2136" s="47">
        <f>SUMIFS(AC$515:AC$2125,$A$515:$A$2125,"ener",$C$515:$C$2125,$C2136,$B$515:$B$2125,"&lt;&gt;all")</f>
        <v/>
      </c>
      <c r="AD2136" s="47">
        <f>SUMIFS(AD$515:AD$2125,$A$515:$A$2125,"ener",$C$515:$C$2125,$C2136,$B$515:$B$2125,"&lt;&gt;all")</f>
        <v/>
      </c>
      <c r="AF2136" s="11">
        <f>LOWER(Settings!$C$4)&amp;".mit."&amp;$A2136&amp;IF($C2136="","","."&amp;$C2136&amp;"."&amp;$B2136)&amp;IF(INDEX(Variables!$D$5:$D$205,MATCH($A2136,Variables!$A$5:$A$205,0))="","","."&amp;INDEX(Variables!$D$5:$D$205,MATCH($A2136,Variables!$A$5:$A$205,0)))&amp;"."&amp;AF$5</f>
        <v/>
      </c>
      <c r="AG2136" s="46">
        <f>SUMIFS(AG$515:AG$2125,$A$515:$A$2125,"ener",$C$515:$C$2125,$C2136,$B$515:$B$2125,"&lt;&gt;all")</f>
        <v/>
      </c>
      <c r="AH2136" s="47">
        <f>SUMIFS(AH$515:AH$2125,$A$515:$A$2125,"ener",$C$515:$C$2125,$C2136,$B$515:$B$2125,"&lt;&gt;all")</f>
        <v/>
      </c>
      <c r="AI2136" s="47">
        <f>SUMIFS(AI$515:AI$2125,$A$515:$A$2125,"ener",$C$515:$C$2125,$C2136,$B$515:$B$2125,"&lt;&gt;all")</f>
        <v/>
      </c>
      <c r="AJ2136" s="47">
        <f>SUMIFS(AJ$515:AJ$2125,$A$515:$A$2125,"ener",$C$515:$C$2125,$C2136,$B$515:$B$2125,"&lt;&gt;all")</f>
        <v/>
      </c>
      <c r="AK2136" s="47">
        <f>SUMIFS(AK$515:AK$2125,$A$515:$A$2125,"ener",$C$515:$C$2125,$C2136,$B$515:$B$2125,"&lt;&gt;all")</f>
        <v/>
      </c>
      <c r="AL2136" s="47">
        <f>SUMIFS(AL$515:AL$2125,$A$515:$A$2125,"ener",$C$515:$C$2125,$C2136,$B$515:$B$2125,"&lt;&gt;all")</f>
        <v/>
      </c>
      <c r="AM2136" s="47">
        <f>SUMIFS(AM$515:AM$2125,$A$515:$A$2125,"ener",$C$515:$C$2125,$C2136,$B$515:$B$2125,"&lt;&gt;all")</f>
        <v/>
      </c>
      <c r="AN2136" s="47">
        <f>SUMIFS(AN$515:AN$2125,$A$515:$A$2125,"ener",$C$515:$C$2125,$C2136,$B$515:$B$2125,"&lt;&gt;all")</f>
        <v/>
      </c>
      <c r="AO2136" s="47">
        <f>SUMIFS(AO$515:AO$2125,$A$515:$A$2125,"ener",$C$515:$C$2125,$C2136,$B$515:$B$2125,"&lt;&gt;all")</f>
        <v/>
      </c>
      <c r="AP2136" s="47">
        <f>SUMIFS(AP$515:AP$2125,$A$515:$A$2125,"ener",$C$515:$C$2125,$C2136,$B$515:$B$2125,"&lt;&gt;all")</f>
        <v/>
      </c>
      <c r="AQ2136" s="47">
        <f>SUMIFS(AQ$515:AQ$2125,$A$515:$A$2125,"ener",$C$515:$C$2125,$C2136,$B$515:$B$2125,"&lt;&gt;all")</f>
        <v/>
      </c>
      <c r="AR2136" s="47">
        <f>SUMIFS(AR$515:AR$2125,$A$515:$A$2125,"ener",$C$515:$C$2125,$C2136,$B$515:$B$2125,"&lt;&gt;all")</f>
        <v/>
      </c>
      <c r="AS2136" s="47">
        <f>SUMIFS(AS$515:AS$2125,$A$515:$A$2125,"ener",$C$515:$C$2125,$C2136,$B$515:$B$2125,"&lt;&gt;all")</f>
        <v/>
      </c>
      <c r="AT2136" s="47">
        <f>SUMIFS(AT$515:AT$2125,$A$515:$A$2125,"ener",$C$515:$C$2125,$C2136,$B$515:$B$2125,"&lt;&gt;all")</f>
        <v/>
      </c>
      <c r="AU2136" s="47">
        <f>SUMIFS(AU$515:AU$2125,$A$515:$A$2125,"ener",$C$515:$C$2125,$C2136,$B$515:$B$2125,"&lt;&gt;all")</f>
        <v/>
      </c>
      <c r="AV2136" s="47">
        <f>SUMIFS(AV$515:AV$2125,$A$515:$A$2125,"ener",$C$515:$C$2125,$C2136,$B$515:$B$2125,"&lt;&gt;all")</f>
        <v/>
      </c>
      <c r="AW2136" s="47">
        <f>SUMIFS(AW$515:AW$2125,$A$515:$A$2125,"ener",$C$515:$C$2125,$C2136,$B$515:$B$2125,"&lt;&gt;all")</f>
        <v/>
      </c>
      <c r="AX2136" s="47">
        <f>SUMIFS(AX$515:AX$2125,$A$515:$A$2125,"ener",$C$515:$C$2125,$C2136,$B$515:$B$2125,"&lt;&gt;all")</f>
        <v/>
      </c>
      <c r="AY2136" s="47">
        <f>SUMIFS(AY$515:AY$2125,$A$515:$A$2125,"ener",$C$515:$C$2125,$C2136,$B$515:$B$2125,"&lt;&gt;all")</f>
        <v/>
      </c>
    </row>
    <row r="2137" hidden="1" outlineLevel="1">
      <c r="A2137" s="14" t="inlineStr">
        <is>
          <t>ener</t>
        </is>
      </c>
      <c r="B2137" s="14" t="inlineStr">
        <is>
          <t>all</t>
        </is>
      </c>
      <c r="C2137" s="14" t="inlineStr">
        <is>
          <t>mch</t>
        </is>
      </c>
      <c r="H2137" s="14">
        <f>INDEX(Variables!$B$5:$B$205,MATCH($A2137,Variables!$A$5:$A$205,0))&amp;IF($C2137="",""," | "&amp;INDEX(Mapping!$B$5:$B$26,MATCH($C2137,Mapping!$A$5:$A$26,0))&amp;" | "&amp;INDEX(Mapping!$B$30:$B$46,MATCH($B2137,Mapping!$A$30:$A$46,0)))</f>
        <v/>
      </c>
      <c r="I2137" s="14">
        <f>INDEX(Variables!$C$5:$C$205,MATCH($A2137,Variables!$A$5:$A$205,0))</f>
        <v/>
      </c>
      <c r="J2137" s="14">
        <f>INDEX(Variables!$E$5:$E$205,MATCH($A2137,Variables!$A$5:$A$205,0))</f>
        <v/>
      </c>
      <c r="K2137" s="11">
        <f>LOWER(Settings!$C$4)&amp;".mit."&amp;$A2137&amp;IF($C2137="","","."&amp;$C2137&amp;"."&amp;$B2137)&amp;IF(INDEX(Variables!$D$5:$D$205,MATCH($A2137,Variables!$A$5:$A$205,0))="","","."&amp;INDEX(Variables!$D$5:$D$205,MATCH($A2137,Variables!$A$5:$A$205,0)))&amp;"."&amp;K$5</f>
        <v/>
      </c>
      <c r="L2137" s="46">
        <f>SUMIFS(L$515:L$2125,$A$515:$A$2125,"ener",$C$515:$C$2125,$C2137,$B$515:$B$2125,"&lt;&gt;all")</f>
        <v/>
      </c>
      <c r="M2137" s="47">
        <f>SUMIFS(M$515:M$2125,$A$515:$A$2125,"ener",$C$515:$C$2125,$C2137,$B$515:$B$2125,"&lt;&gt;all")</f>
        <v/>
      </c>
      <c r="N2137" s="47">
        <f>SUMIFS(N$515:N$2125,$A$515:$A$2125,"ener",$C$515:$C$2125,$C2137,$B$515:$B$2125,"&lt;&gt;all")</f>
        <v/>
      </c>
      <c r="O2137" s="47">
        <f>SUMIFS(O$515:O$2125,$A$515:$A$2125,"ener",$C$515:$C$2125,$C2137,$B$515:$B$2125,"&lt;&gt;all")</f>
        <v/>
      </c>
      <c r="P2137" s="47">
        <f>SUMIFS(P$515:P$2125,$A$515:$A$2125,"ener",$C$515:$C$2125,$C2137,$B$515:$B$2125,"&lt;&gt;all")</f>
        <v/>
      </c>
      <c r="Q2137" s="47">
        <f>SUMIFS(Q$515:Q$2125,$A$515:$A$2125,"ener",$C$515:$C$2125,$C2137,$B$515:$B$2125,"&lt;&gt;all")</f>
        <v/>
      </c>
      <c r="R2137" s="47">
        <f>SUMIFS(R$515:R$2125,$A$515:$A$2125,"ener",$C$515:$C$2125,$C2137,$B$515:$B$2125,"&lt;&gt;all")</f>
        <v/>
      </c>
      <c r="S2137" s="47">
        <f>SUMIFS(S$515:S$2125,$A$515:$A$2125,"ener",$C$515:$C$2125,$C2137,$B$515:$B$2125,"&lt;&gt;all")</f>
        <v/>
      </c>
      <c r="T2137" s="47">
        <f>SUMIFS(T$515:T$2125,$A$515:$A$2125,"ener",$C$515:$C$2125,$C2137,$B$515:$B$2125,"&lt;&gt;all")</f>
        <v/>
      </c>
      <c r="U2137" s="47">
        <f>SUMIFS(U$515:U$2125,$A$515:$A$2125,"ener",$C$515:$C$2125,$C2137,$B$515:$B$2125,"&lt;&gt;all")</f>
        <v/>
      </c>
      <c r="V2137" s="47">
        <f>SUMIFS(V$515:V$2125,$A$515:$A$2125,"ener",$C$515:$C$2125,$C2137,$B$515:$B$2125,"&lt;&gt;all")</f>
        <v/>
      </c>
      <c r="W2137" s="47">
        <f>SUMIFS(W$515:W$2125,$A$515:$A$2125,"ener",$C$515:$C$2125,$C2137,$B$515:$B$2125,"&lt;&gt;all")</f>
        <v/>
      </c>
      <c r="X2137" s="47">
        <f>SUMIFS(X$515:X$2125,$A$515:$A$2125,"ener",$C$515:$C$2125,$C2137,$B$515:$B$2125,"&lt;&gt;all")</f>
        <v/>
      </c>
      <c r="Y2137" s="47">
        <f>SUMIFS(Y$515:Y$2125,$A$515:$A$2125,"ener",$C$515:$C$2125,$C2137,$B$515:$B$2125,"&lt;&gt;all")</f>
        <v/>
      </c>
      <c r="Z2137" s="47">
        <f>SUMIFS(Z$515:Z$2125,$A$515:$A$2125,"ener",$C$515:$C$2125,$C2137,$B$515:$B$2125,"&lt;&gt;all")</f>
        <v/>
      </c>
      <c r="AA2137" s="47">
        <f>SUMIFS(AA$515:AA$2125,$A$515:$A$2125,"ener",$C$515:$C$2125,$C2137,$B$515:$B$2125,"&lt;&gt;all")</f>
        <v/>
      </c>
      <c r="AB2137" s="47">
        <f>SUMIFS(AB$515:AB$2125,$A$515:$A$2125,"ener",$C$515:$C$2125,$C2137,$B$515:$B$2125,"&lt;&gt;all")</f>
        <v/>
      </c>
      <c r="AC2137" s="47">
        <f>SUMIFS(AC$515:AC$2125,$A$515:$A$2125,"ener",$C$515:$C$2125,$C2137,$B$515:$B$2125,"&lt;&gt;all")</f>
        <v/>
      </c>
      <c r="AD2137" s="47">
        <f>SUMIFS(AD$515:AD$2125,$A$515:$A$2125,"ener",$C$515:$C$2125,$C2137,$B$515:$B$2125,"&lt;&gt;all")</f>
        <v/>
      </c>
      <c r="AF2137" s="11">
        <f>LOWER(Settings!$C$4)&amp;".mit."&amp;$A2137&amp;IF($C2137="","","."&amp;$C2137&amp;"."&amp;$B2137)&amp;IF(INDEX(Variables!$D$5:$D$205,MATCH($A2137,Variables!$A$5:$A$205,0))="","","."&amp;INDEX(Variables!$D$5:$D$205,MATCH($A2137,Variables!$A$5:$A$205,0)))&amp;"."&amp;AF$5</f>
        <v/>
      </c>
      <c r="AG2137" s="46">
        <f>SUMIFS(AG$515:AG$2125,$A$515:$A$2125,"ener",$C$515:$C$2125,$C2137,$B$515:$B$2125,"&lt;&gt;all")</f>
        <v/>
      </c>
      <c r="AH2137" s="47">
        <f>SUMIFS(AH$515:AH$2125,$A$515:$A$2125,"ener",$C$515:$C$2125,$C2137,$B$515:$B$2125,"&lt;&gt;all")</f>
        <v/>
      </c>
      <c r="AI2137" s="47">
        <f>SUMIFS(AI$515:AI$2125,$A$515:$A$2125,"ener",$C$515:$C$2125,$C2137,$B$515:$B$2125,"&lt;&gt;all")</f>
        <v/>
      </c>
      <c r="AJ2137" s="47">
        <f>SUMIFS(AJ$515:AJ$2125,$A$515:$A$2125,"ener",$C$515:$C$2125,$C2137,$B$515:$B$2125,"&lt;&gt;all")</f>
        <v/>
      </c>
      <c r="AK2137" s="47">
        <f>SUMIFS(AK$515:AK$2125,$A$515:$A$2125,"ener",$C$515:$C$2125,$C2137,$B$515:$B$2125,"&lt;&gt;all")</f>
        <v/>
      </c>
      <c r="AL2137" s="47">
        <f>SUMIFS(AL$515:AL$2125,$A$515:$A$2125,"ener",$C$515:$C$2125,$C2137,$B$515:$B$2125,"&lt;&gt;all")</f>
        <v/>
      </c>
      <c r="AM2137" s="47">
        <f>SUMIFS(AM$515:AM$2125,$A$515:$A$2125,"ener",$C$515:$C$2125,$C2137,$B$515:$B$2125,"&lt;&gt;all")</f>
        <v/>
      </c>
      <c r="AN2137" s="47">
        <f>SUMIFS(AN$515:AN$2125,$A$515:$A$2125,"ener",$C$515:$C$2125,$C2137,$B$515:$B$2125,"&lt;&gt;all")</f>
        <v/>
      </c>
      <c r="AO2137" s="47">
        <f>SUMIFS(AO$515:AO$2125,$A$515:$A$2125,"ener",$C$515:$C$2125,$C2137,$B$515:$B$2125,"&lt;&gt;all")</f>
        <v/>
      </c>
      <c r="AP2137" s="47">
        <f>SUMIFS(AP$515:AP$2125,$A$515:$A$2125,"ener",$C$515:$C$2125,$C2137,$B$515:$B$2125,"&lt;&gt;all")</f>
        <v/>
      </c>
      <c r="AQ2137" s="47">
        <f>SUMIFS(AQ$515:AQ$2125,$A$515:$A$2125,"ener",$C$515:$C$2125,$C2137,$B$515:$B$2125,"&lt;&gt;all")</f>
        <v/>
      </c>
      <c r="AR2137" s="47">
        <f>SUMIFS(AR$515:AR$2125,$A$515:$A$2125,"ener",$C$515:$C$2125,$C2137,$B$515:$B$2125,"&lt;&gt;all")</f>
        <v/>
      </c>
      <c r="AS2137" s="47">
        <f>SUMIFS(AS$515:AS$2125,$A$515:$A$2125,"ener",$C$515:$C$2125,$C2137,$B$515:$B$2125,"&lt;&gt;all")</f>
        <v/>
      </c>
      <c r="AT2137" s="47">
        <f>SUMIFS(AT$515:AT$2125,$A$515:$A$2125,"ener",$C$515:$C$2125,$C2137,$B$515:$B$2125,"&lt;&gt;all")</f>
        <v/>
      </c>
      <c r="AU2137" s="47">
        <f>SUMIFS(AU$515:AU$2125,$A$515:$A$2125,"ener",$C$515:$C$2125,$C2137,$B$515:$B$2125,"&lt;&gt;all")</f>
        <v/>
      </c>
      <c r="AV2137" s="47">
        <f>SUMIFS(AV$515:AV$2125,$A$515:$A$2125,"ener",$C$515:$C$2125,$C2137,$B$515:$B$2125,"&lt;&gt;all")</f>
        <v/>
      </c>
      <c r="AW2137" s="47">
        <f>SUMIFS(AW$515:AW$2125,$A$515:$A$2125,"ener",$C$515:$C$2125,$C2137,$B$515:$B$2125,"&lt;&gt;all")</f>
        <v/>
      </c>
      <c r="AX2137" s="47">
        <f>SUMIFS(AX$515:AX$2125,$A$515:$A$2125,"ener",$C$515:$C$2125,$C2137,$B$515:$B$2125,"&lt;&gt;all")</f>
        <v/>
      </c>
      <c r="AY2137" s="47">
        <f>SUMIFS(AY$515:AY$2125,$A$515:$A$2125,"ener",$C$515:$C$2125,$C2137,$B$515:$B$2125,"&lt;&gt;all")</f>
        <v/>
      </c>
    </row>
    <row r="2138" hidden="1" outlineLevel="1">
      <c r="A2138" s="14" t="inlineStr">
        <is>
          <t>ener</t>
        </is>
      </c>
      <c r="B2138" s="14" t="inlineStr">
        <is>
          <t>all</t>
        </is>
      </c>
      <c r="C2138" s="14" t="inlineStr">
        <is>
          <t>irn</t>
        </is>
      </c>
      <c r="H2138" s="14">
        <f>INDEX(Variables!$B$5:$B$205,MATCH($A2138,Variables!$A$5:$A$205,0))&amp;IF($C2138="",""," | "&amp;INDEX(Mapping!$B$5:$B$26,MATCH($C2138,Mapping!$A$5:$A$26,0))&amp;" | "&amp;INDEX(Mapping!$B$30:$B$46,MATCH($B2138,Mapping!$A$30:$A$46,0)))</f>
        <v/>
      </c>
      <c r="I2138" s="14">
        <f>INDEX(Variables!$C$5:$C$205,MATCH($A2138,Variables!$A$5:$A$205,0))</f>
        <v/>
      </c>
      <c r="J2138" s="14">
        <f>INDEX(Variables!$E$5:$E$205,MATCH($A2138,Variables!$A$5:$A$205,0))</f>
        <v/>
      </c>
      <c r="K2138" s="11">
        <f>LOWER(Settings!$C$4)&amp;".mit."&amp;$A2138&amp;IF($C2138="","","."&amp;$C2138&amp;"."&amp;$B2138)&amp;IF(INDEX(Variables!$D$5:$D$205,MATCH($A2138,Variables!$A$5:$A$205,0))="","","."&amp;INDEX(Variables!$D$5:$D$205,MATCH($A2138,Variables!$A$5:$A$205,0)))&amp;"."&amp;K$5</f>
        <v/>
      </c>
      <c r="L2138" s="46">
        <f>SUMIFS(L$515:L$2125,$A$515:$A$2125,"ener",$C$515:$C$2125,$C2138,$B$515:$B$2125,"&lt;&gt;all")</f>
        <v/>
      </c>
      <c r="M2138" s="47">
        <f>SUMIFS(M$515:M$2125,$A$515:$A$2125,"ener",$C$515:$C$2125,$C2138,$B$515:$B$2125,"&lt;&gt;all")</f>
        <v/>
      </c>
      <c r="N2138" s="47">
        <f>SUMIFS(N$515:N$2125,$A$515:$A$2125,"ener",$C$515:$C$2125,$C2138,$B$515:$B$2125,"&lt;&gt;all")</f>
        <v/>
      </c>
      <c r="O2138" s="47">
        <f>SUMIFS(O$515:O$2125,$A$515:$A$2125,"ener",$C$515:$C$2125,$C2138,$B$515:$B$2125,"&lt;&gt;all")</f>
        <v/>
      </c>
      <c r="P2138" s="47">
        <f>SUMIFS(P$515:P$2125,$A$515:$A$2125,"ener",$C$515:$C$2125,$C2138,$B$515:$B$2125,"&lt;&gt;all")</f>
        <v/>
      </c>
      <c r="Q2138" s="47">
        <f>SUMIFS(Q$515:Q$2125,$A$515:$A$2125,"ener",$C$515:$C$2125,$C2138,$B$515:$B$2125,"&lt;&gt;all")</f>
        <v/>
      </c>
      <c r="R2138" s="47">
        <f>SUMIFS(R$515:R$2125,$A$515:$A$2125,"ener",$C$515:$C$2125,$C2138,$B$515:$B$2125,"&lt;&gt;all")</f>
        <v/>
      </c>
      <c r="S2138" s="47">
        <f>SUMIFS(S$515:S$2125,$A$515:$A$2125,"ener",$C$515:$C$2125,$C2138,$B$515:$B$2125,"&lt;&gt;all")</f>
        <v/>
      </c>
      <c r="T2138" s="47">
        <f>SUMIFS(T$515:T$2125,$A$515:$A$2125,"ener",$C$515:$C$2125,$C2138,$B$515:$B$2125,"&lt;&gt;all")</f>
        <v/>
      </c>
      <c r="U2138" s="47">
        <f>SUMIFS(U$515:U$2125,$A$515:$A$2125,"ener",$C$515:$C$2125,$C2138,$B$515:$B$2125,"&lt;&gt;all")</f>
        <v/>
      </c>
      <c r="V2138" s="47">
        <f>SUMIFS(V$515:V$2125,$A$515:$A$2125,"ener",$C$515:$C$2125,$C2138,$B$515:$B$2125,"&lt;&gt;all")</f>
        <v/>
      </c>
      <c r="W2138" s="47">
        <f>SUMIFS(W$515:W$2125,$A$515:$A$2125,"ener",$C$515:$C$2125,$C2138,$B$515:$B$2125,"&lt;&gt;all")</f>
        <v/>
      </c>
      <c r="X2138" s="47">
        <f>SUMIFS(X$515:X$2125,$A$515:$A$2125,"ener",$C$515:$C$2125,$C2138,$B$515:$B$2125,"&lt;&gt;all")</f>
        <v/>
      </c>
      <c r="Y2138" s="47">
        <f>SUMIFS(Y$515:Y$2125,$A$515:$A$2125,"ener",$C$515:$C$2125,$C2138,$B$515:$B$2125,"&lt;&gt;all")</f>
        <v/>
      </c>
      <c r="Z2138" s="47">
        <f>SUMIFS(Z$515:Z$2125,$A$515:$A$2125,"ener",$C$515:$C$2125,$C2138,$B$515:$B$2125,"&lt;&gt;all")</f>
        <v/>
      </c>
      <c r="AA2138" s="47">
        <f>SUMIFS(AA$515:AA$2125,$A$515:$A$2125,"ener",$C$515:$C$2125,$C2138,$B$515:$B$2125,"&lt;&gt;all")</f>
        <v/>
      </c>
      <c r="AB2138" s="47">
        <f>SUMIFS(AB$515:AB$2125,$A$515:$A$2125,"ener",$C$515:$C$2125,$C2138,$B$515:$B$2125,"&lt;&gt;all")</f>
        <v/>
      </c>
      <c r="AC2138" s="47">
        <f>SUMIFS(AC$515:AC$2125,$A$515:$A$2125,"ener",$C$515:$C$2125,$C2138,$B$515:$B$2125,"&lt;&gt;all")</f>
        <v/>
      </c>
      <c r="AD2138" s="47">
        <f>SUMIFS(AD$515:AD$2125,$A$515:$A$2125,"ener",$C$515:$C$2125,$C2138,$B$515:$B$2125,"&lt;&gt;all")</f>
        <v/>
      </c>
      <c r="AF2138" s="11">
        <f>LOWER(Settings!$C$4)&amp;".mit."&amp;$A2138&amp;IF($C2138="","","."&amp;$C2138&amp;"."&amp;$B2138)&amp;IF(INDEX(Variables!$D$5:$D$205,MATCH($A2138,Variables!$A$5:$A$205,0))="","","."&amp;INDEX(Variables!$D$5:$D$205,MATCH($A2138,Variables!$A$5:$A$205,0)))&amp;"."&amp;AF$5</f>
        <v/>
      </c>
      <c r="AG2138" s="46">
        <f>SUMIFS(AG$515:AG$2125,$A$515:$A$2125,"ener",$C$515:$C$2125,$C2138,$B$515:$B$2125,"&lt;&gt;all")</f>
        <v/>
      </c>
      <c r="AH2138" s="47">
        <f>SUMIFS(AH$515:AH$2125,$A$515:$A$2125,"ener",$C$515:$C$2125,$C2138,$B$515:$B$2125,"&lt;&gt;all")</f>
        <v/>
      </c>
      <c r="AI2138" s="47">
        <f>SUMIFS(AI$515:AI$2125,$A$515:$A$2125,"ener",$C$515:$C$2125,$C2138,$B$515:$B$2125,"&lt;&gt;all")</f>
        <v/>
      </c>
      <c r="AJ2138" s="47">
        <f>SUMIFS(AJ$515:AJ$2125,$A$515:$A$2125,"ener",$C$515:$C$2125,$C2138,$B$515:$B$2125,"&lt;&gt;all")</f>
        <v/>
      </c>
      <c r="AK2138" s="47">
        <f>SUMIFS(AK$515:AK$2125,$A$515:$A$2125,"ener",$C$515:$C$2125,$C2138,$B$515:$B$2125,"&lt;&gt;all")</f>
        <v/>
      </c>
      <c r="AL2138" s="47">
        <f>SUMIFS(AL$515:AL$2125,$A$515:$A$2125,"ener",$C$515:$C$2125,$C2138,$B$515:$B$2125,"&lt;&gt;all")</f>
        <v/>
      </c>
      <c r="AM2138" s="47">
        <f>SUMIFS(AM$515:AM$2125,$A$515:$A$2125,"ener",$C$515:$C$2125,$C2138,$B$515:$B$2125,"&lt;&gt;all")</f>
        <v/>
      </c>
      <c r="AN2138" s="47">
        <f>SUMIFS(AN$515:AN$2125,$A$515:$A$2125,"ener",$C$515:$C$2125,$C2138,$B$515:$B$2125,"&lt;&gt;all")</f>
        <v/>
      </c>
      <c r="AO2138" s="47">
        <f>SUMIFS(AO$515:AO$2125,$A$515:$A$2125,"ener",$C$515:$C$2125,$C2138,$B$515:$B$2125,"&lt;&gt;all")</f>
        <v/>
      </c>
      <c r="AP2138" s="47">
        <f>SUMIFS(AP$515:AP$2125,$A$515:$A$2125,"ener",$C$515:$C$2125,$C2138,$B$515:$B$2125,"&lt;&gt;all")</f>
        <v/>
      </c>
      <c r="AQ2138" s="47">
        <f>SUMIFS(AQ$515:AQ$2125,$A$515:$A$2125,"ener",$C$515:$C$2125,$C2138,$B$515:$B$2125,"&lt;&gt;all")</f>
        <v/>
      </c>
      <c r="AR2138" s="47">
        <f>SUMIFS(AR$515:AR$2125,$A$515:$A$2125,"ener",$C$515:$C$2125,$C2138,$B$515:$B$2125,"&lt;&gt;all")</f>
        <v/>
      </c>
      <c r="AS2138" s="47">
        <f>SUMIFS(AS$515:AS$2125,$A$515:$A$2125,"ener",$C$515:$C$2125,$C2138,$B$515:$B$2125,"&lt;&gt;all")</f>
        <v/>
      </c>
      <c r="AT2138" s="47">
        <f>SUMIFS(AT$515:AT$2125,$A$515:$A$2125,"ener",$C$515:$C$2125,$C2138,$B$515:$B$2125,"&lt;&gt;all")</f>
        <v/>
      </c>
      <c r="AU2138" s="47">
        <f>SUMIFS(AU$515:AU$2125,$A$515:$A$2125,"ener",$C$515:$C$2125,$C2138,$B$515:$B$2125,"&lt;&gt;all")</f>
        <v/>
      </c>
      <c r="AV2138" s="47">
        <f>SUMIFS(AV$515:AV$2125,$A$515:$A$2125,"ener",$C$515:$C$2125,$C2138,$B$515:$B$2125,"&lt;&gt;all")</f>
        <v/>
      </c>
      <c r="AW2138" s="47">
        <f>SUMIFS(AW$515:AW$2125,$A$515:$A$2125,"ener",$C$515:$C$2125,$C2138,$B$515:$B$2125,"&lt;&gt;all")</f>
        <v/>
      </c>
      <c r="AX2138" s="47">
        <f>SUMIFS(AX$515:AX$2125,$A$515:$A$2125,"ener",$C$515:$C$2125,$C2138,$B$515:$B$2125,"&lt;&gt;all")</f>
        <v/>
      </c>
      <c r="AY2138" s="47">
        <f>SUMIFS(AY$515:AY$2125,$A$515:$A$2125,"ener",$C$515:$C$2125,$C2138,$B$515:$B$2125,"&lt;&gt;all")</f>
        <v/>
      </c>
    </row>
    <row r="2139" hidden="1" outlineLevel="1">
      <c r="A2139" s="14" t="inlineStr">
        <is>
          <t>ener</t>
        </is>
      </c>
      <c r="B2139" s="14" t="inlineStr">
        <is>
          <t>all</t>
        </is>
      </c>
      <c r="C2139" s="14" t="inlineStr">
        <is>
          <t>nfm</t>
        </is>
      </c>
      <c r="H2139" s="14">
        <f>INDEX(Variables!$B$5:$B$205,MATCH($A2139,Variables!$A$5:$A$205,0))&amp;IF($C2139="",""," | "&amp;INDEX(Mapping!$B$5:$B$26,MATCH($C2139,Mapping!$A$5:$A$26,0))&amp;" | "&amp;INDEX(Mapping!$B$30:$B$46,MATCH($B2139,Mapping!$A$30:$A$46,0)))</f>
        <v/>
      </c>
      <c r="I2139" s="14">
        <f>INDEX(Variables!$C$5:$C$205,MATCH($A2139,Variables!$A$5:$A$205,0))</f>
        <v/>
      </c>
      <c r="J2139" s="14">
        <f>INDEX(Variables!$E$5:$E$205,MATCH($A2139,Variables!$A$5:$A$205,0))</f>
        <v/>
      </c>
      <c r="K2139" s="11">
        <f>LOWER(Settings!$C$4)&amp;".mit."&amp;$A2139&amp;IF($C2139="","","."&amp;$C2139&amp;"."&amp;$B2139)&amp;IF(INDEX(Variables!$D$5:$D$205,MATCH($A2139,Variables!$A$5:$A$205,0))="","","."&amp;INDEX(Variables!$D$5:$D$205,MATCH($A2139,Variables!$A$5:$A$205,0)))&amp;"."&amp;K$5</f>
        <v/>
      </c>
      <c r="L2139" s="46">
        <f>SUMIFS(L$515:L$2125,$A$515:$A$2125,"ener",$C$515:$C$2125,$C2139,$B$515:$B$2125,"&lt;&gt;all")</f>
        <v/>
      </c>
      <c r="M2139" s="47">
        <f>SUMIFS(M$515:M$2125,$A$515:$A$2125,"ener",$C$515:$C$2125,$C2139,$B$515:$B$2125,"&lt;&gt;all")</f>
        <v/>
      </c>
      <c r="N2139" s="47">
        <f>SUMIFS(N$515:N$2125,$A$515:$A$2125,"ener",$C$515:$C$2125,$C2139,$B$515:$B$2125,"&lt;&gt;all")</f>
        <v/>
      </c>
      <c r="O2139" s="47">
        <f>SUMIFS(O$515:O$2125,$A$515:$A$2125,"ener",$C$515:$C$2125,$C2139,$B$515:$B$2125,"&lt;&gt;all")</f>
        <v/>
      </c>
      <c r="P2139" s="47">
        <f>SUMIFS(P$515:P$2125,$A$515:$A$2125,"ener",$C$515:$C$2125,$C2139,$B$515:$B$2125,"&lt;&gt;all")</f>
        <v/>
      </c>
      <c r="Q2139" s="47">
        <f>SUMIFS(Q$515:Q$2125,$A$515:$A$2125,"ener",$C$515:$C$2125,$C2139,$B$515:$B$2125,"&lt;&gt;all")</f>
        <v/>
      </c>
      <c r="R2139" s="47">
        <f>SUMIFS(R$515:R$2125,$A$515:$A$2125,"ener",$C$515:$C$2125,$C2139,$B$515:$B$2125,"&lt;&gt;all")</f>
        <v/>
      </c>
      <c r="S2139" s="47">
        <f>SUMIFS(S$515:S$2125,$A$515:$A$2125,"ener",$C$515:$C$2125,$C2139,$B$515:$B$2125,"&lt;&gt;all")</f>
        <v/>
      </c>
      <c r="T2139" s="47">
        <f>SUMIFS(T$515:T$2125,$A$515:$A$2125,"ener",$C$515:$C$2125,$C2139,$B$515:$B$2125,"&lt;&gt;all")</f>
        <v/>
      </c>
      <c r="U2139" s="47">
        <f>SUMIFS(U$515:U$2125,$A$515:$A$2125,"ener",$C$515:$C$2125,$C2139,$B$515:$B$2125,"&lt;&gt;all")</f>
        <v/>
      </c>
      <c r="V2139" s="47">
        <f>SUMIFS(V$515:V$2125,$A$515:$A$2125,"ener",$C$515:$C$2125,$C2139,$B$515:$B$2125,"&lt;&gt;all")</f>
        <v/>
      </c>
      <c r="W2139" s="47">
        <f>SUMIFS(W$515:W$2125,$A$515:$A$2125,"ener",$C$515:$C$2125,$C2139,$B$515:$B$2125,"&lt;&gt;all")</f>
        <v/>
      </c>
      <c r="X2139" s="47">
        <f>SUMIFS(X$515:X$2125,$A$515:$A$2125,"ener",$C$515:$C$2125,$C2139,$B$515:$B$2125,"&lt;&gt;all")</f>
        <v/>
      </c>
      <c r="Y2139" s="47">
        <f>SUMIFS(Y$515:Y$2125,$A$515:$A$2125,"ener",$C$515:$C$2125,$C2139,$B$515:$B$2125,"&lt;&gt;all")</f>
        <v/>
      </c>
      <c r="Z2139" s="47">
        <f>SUMIFS(Z$515:Z$2125,$A$515:$A$2125,"ener",$C$515:$C$2125,$C2139,$B$515:$B$2125,"&lt;&gt;all")</f>
        <v/>
      </c>
      <c r="AA2139" s="47">
        <f>SUMIFS(AA$515:AA$2125,$A$515:$A$2125,"ener",$C$515:$C$2125,$C2139,$B$515:$B$2125,"&lt;&gt;all")</f>
        <v/>
      </c>
      <c r="AB2139" s="47">
        <f>SUMIFS(AB$515:AB$2125,$A$515:$A$2125,"ener",$C$515:$C$2125,$C2139,$B$515:$B$2125,"&lt;&gt;all")</f>
        <v/>
      </c>
      <c r="AC2139" s="47">
        <f>SUMIFS(AC$515:AC$2125,$A$515:$A$2125,"ener",$C$515:$C$2125,$C2139,$B$515:$B$2125,"&lt;&gt;all")</f>
        <v/>
      </c>
      <c r="AD2139" s="47">
        <f>SUMIFS(AD$515:AD$2125,$A$515:$A$2125,"ener",$C$515:$C$2125,$C2139,$B$515:$B$2125,"&lt;&gt;all")</f>
        <v/>
      </c>
      <c r="AF2139" s="11">
        <f>LOWER(Settings!$C$4)&amp;".mit."&amp;$A2139&amp;IF($C2139="","","."&amp;$C2139&amp;"."&amp;$B2139)&amp;IF(INDEX(Variables!$D$5:$D$205,MATCH($A2139,Variables!$A$5:$A$205,0))="","","."&amp;INDEX(Variables!$D$5:$D$205,MATCH($A2139,Variables!$A$5:$A$205,0)))&amp;"."&amp;AF$5</f>
        <v/>
      </c>
      <c r="AG2139" s="46">
        <f>SUMIFS(AG$515:AG$2125,$A$515:$A$2125,"ener",$C$515:$C$2125,$C2139,$B$515:$B$2125,"&lt;&gt;all")</f>
        <v/>
      </c>
      <c r="AH2139" s="47">
        <f>SUMIFS(AH$515:AH$2125,$A$515:$A$2125,"ener",$C$515:$C$2125,$C2139,$B$515:$B$2125,"&lt;&gt;all")</f>
        <v/>
      </c>
      <c r="AI2139" s="47">
        <f>SUMIFS(AI$515:AI$2125,$A$515:$A$2125,"ener",$C$515:$C$2125,$C2139,$B$515:$B$2125,"&lt;&gt;all")</f>
        <v/>
      </c>
      <c r="AJ2139" s="47">
        <f>SUMIFS(AJ$515:AJ$2125,$A$515:$A$2125,"ener",$C$515:$C$2125,$C2139,$B$515:$B$2125,"&lt;&gt;all")</f>
        <v/>
      </c>
      <c r="AK2139" s="47">
        <f>SUMIFS(AK$515:AK$2125,$A$515:$A$2125,"ener",$C$515:$C$2125,$C2139,$B$515:$B$2125,"&lt;&gt;all")</f>
        <v/>
      </c>
      <c r="AL2139" s="47">
        <f>SUMIFS(AL$515:AL$2125,$A$515:$A$2125,"ener",$C$515:$C$2125,$C2139,$B$515:$B$2125,"&lt;&gt;all")</f>
        <v/>
      </c>
      <c r="AM2139" s="47">
        <f>SUMIFS(AM$515:AM$2125,$A$515:$A$2125,"ener",$C$515:$C$2125,$C2139,$B$515:$B$2125,"&lt;&gt;all")</f>
        <v/>
      </c>
      <c r="AN2139" s="47">
        <f>SUMIFS(AN$515:AN$2125,$A$515:$A$2125,"ener",$C$515:$C$2125,$C2139,$B$515:$B$2125,"&lt;&gt;all")</f>
        <v/>
      </c>
      <c r="AO2139" s="47">
        <f>SUMIFS(AO$515:AO$2125,$A$515:$A$2125,"ener",$C$515:$C$2125,$C2139,$B$515:$B$2125,"&lt;&gt;all")</f>
        <v/>
      </c>
      <c r="AP2139" s="47">
        <f>SUMIFS(AP$515:AP$2125,$A$515:$A$2125,"ener",$C$515:$C$2125,$C2139,$B$515:$B$2125,"&lt;&gt;all")</f>
        <v/>
      </c>
      <c r="AQ2139" s="47">
        <f>SUMIFS(AQ$515:AQ$2125,$A$515:$A$2125,"ener",$C$515:$C$2125,$C2139,$B$515:$B$2125,"&lt;&gt;all")</f>
        <v/>
      </c>
      <c r="AR2139" s="47">
        <f>SUMIFS(AR$515:AR$2125,$A$515:$A$2125,"ener",$C$515:$C$2125,$C2139,$B$515:$B$2125,"&lt;&gt;all")</f>
        <v/>
      </c>
      <c r="AS2139" s="47">
        <f>SUMIFS(AS$515:AS$2125,$A$515:$A$2125,"ener",$C$515:$C$2125,$C2139,$B$515:$B$2125,"&lt;&gt;all")</f>
        <v/>
      </c>
      <c r="AT2139" s="47">
        <f>SUMIFS(AT$515:AT$2125,$A$515:$A$2125,"ener",$C$515:$C$2125,$C2139,$B$515:$B$2125,"&lt;&gt;all")</f>
        <v/>
      </c>
      <c r="AU2139" s="47">
        <f>SUMIFS(AU$515:AU$2125,$A$515:$A$2125,"ener",$C$515:$C$2125,$C2139,$B$515:$B$2125,"&lt;&gt;all")</f>
        <v/>
      </c>
      <c r="AV2139" s="47">
        <f>SUMIFS(AV$515:AV$2125,$A$515:$A$2125,"ener",$C$515:$C$2125,$C2139,$B$515:$B$2125,"&lt;&gt;all")</f>
        <v/>
      </c>
      <c r="AW2139" s="47">
        <f>SUMIFS(AW$515:AW$2125,$A$515:$A$2125,"ener",$C$515:$C$2125,$C2139,$B$515:$B$2125,"&lt;&gt;all")</f>
        <v/>
      </c>
      <c r="AX2139" s="47">
        <f>SUMIFS(AX$515:AX$2125,$A$515:$A$2125,"ener",$C$515:$C$2125,$C2139,$B$515:$B$2125,"&lt;&gt;all")</f>
        <v/>
      </c>
      <c r="AY2139" s="47">
        <f>SUMIFS(AY$515:AY$2125,$A$515:$A$2125,"ener",$C$515:$C$2125,$C2139,$B$515:$B$2125,"&lt;&gt;all")</f>
        <v/>
      </c>
    </row>
    <row r="2140" hidden="1" outlineLevel="1">
      <c r="A2140" s="14" t="inlineStr">
        <is>
          <t>ener</t>
        </is>
      </c>
      <c r="B2140" s="14" t="inlineStr">
        <is>
          <t>all</t>
        </is>
      </c>
      <c r="C2140" s="14" t="inlineStr">
        <is>
          <t>mac</t>
        </is>
      </c>
      <c r="H2140" s="14">
        <f>INDEX(Variables!$B$5:$B$205,MATCH($A2140,Variables!$A$5:$A$205,0))&amp;IF($C2140="",""," | "&amp;INDEX(Mapping!$B$5:$B$26,MATCH($C2140,Mapping!$A$5:$A$26,0))&amp;" | "&amp;INDEX(Mapping!$B$30:$B$46,MATCH($B2140,Mapping!$A$30:$A$46,0)))</f>
        <v/>
      </c>
      <c r="I2140" s="14">
        <f>INDEX(Variables!$C$5:$C$205,MATCH($A2140,Variables!$A$5:$A$205,0))</f>
        <v/>
      </c>
      <c r="J2140" s="14">
        <f>INDEX(Variables!$E$5:$E$205,MATCH($A2140,Variables!$A$5:$A$205,0))</f>
        <v/>
      </c>
      <c r="K2140" s="11">
        <f>LOWER(Settings!$C$4)&amp;".mit."&amp;$A2140&amp;IF($C2140="","","."&amp;$C2140&amp;"."&amp;$B2140)&amp;IF(INDEX(Variables!$D$5:$D$205,MATCH($A2140,Variables!$A$5:$A$205,0))="","","."&amp;INDEX(Variables!$D$5:$D$205,MATCH($A2140,Variables!$A$5:$A$205,0)))&amp;"."&amp;K$5</f>
        <v/>
      </c>
      <c r="L2140" s="46">
        <f>SUMIFS(L$515:L$2125,$A$515:$A$2125,"ener",$C$515:$C$2125,$C2140,$B$515:$B$2125,"&lt;&gt;all")</f>
        <v/>
      </c>
      <c r="M2140" s="47">
        <f>SUMIFS(M$515:M$2125,$A$515:$A$2125,"ener",$C$515:$C$2125,$C2140,$B$515:$B$2125,"&lt;&gt;all")</f>
        <v/>
      </c>
      <c r="N2140" s="47">
        <f>SUMIFS(N$515:N$2125,$A$515:$A$2125,"ener",$C$515:$C$2125,$C2140,$B$515:$B$2125,"&lt;&gt;all")</f>
        <v/>
      </c>
      <c r="O2140" s="47">
        <f>SUMIFS(O$515:O$2125,$A$515:$A$2125,"ener",$C$515:$C$2125,$C2140,$B$515:$B$2125,"&lt;&gt;all")</f>
        <v/>
      </c>
      <c r="P2140" s="47">
        <f>SUMIFS(P$515:P$2125,$A$515:$A$2125,"ener",$C$515:$C$2125,$C2140,$B$515:$B$2125,"&lt;&gt;all")</f>
        <v/>
      </c>
      <c r="Q2140" s="47">
        <f>SUMIFS(Q$515:Q$2125,$A$515:$A$2125,"ener",$C$515:$C$2125,$C2140,$B$515:$B$2125,"&lt;&gt;all")</f>
        <v/>
      </c>
      <c r="R2140" s="47">
        <f>SUMIFS(R$515:R$2125,$A$515:$A$2125,"ener",$C$515:$C$2125,$C2140,$B$515:$B$2125,"&lt;&gt;all")</f>
        <v/>
      </c>
      <c r="S2140" s="47">
        <f>SUMIFS(S$515:S$2125,$A$515:$A$2125,"ener",$C$515:$C$2125,$C2140,$B$515:$B$2125,"&lt;&gt;all")</f>
        <v/>
      </c>
      <c r="T2140" s="47">
        <f>SUMIFS(T$515:T$2125,$A$515:$A$2125,"ener",$C$515:$C$2125,$C2140,$B$515:$B$2125,"&lt;&gt;all")</f>
        <v/>
      </c>
      <c r="U2140" s="47">
        <f>SUMIFS(U$515:U$2125,$A$515:$A$2125,"ener",$C$515:$C$2125,$C2140,$B$515:$B$2125,"&lt;&gt;all")</f>
        <v/>
      </c>
      <c r="V2140" s="47">
        <f>SUMIFS(V$515:V$2125,$A$515:$A$2125,"ener",$C$515:$C$2125,$C2140,$B$515:$B$2125,"&lt;&gt;all")</f>
        <v/>
      </c>
      <c r="W2140" s="47">
        <f>SUMIFS(W$515:W$2125,$A$515:$A$2125,"ener",$C$515:$C$2125,$C2140,$B$515:$B$2125,"&lt;&gt;all")</f>
        <v/>
      </c>
      <c r="X2140" s="47">
        <f>SUMIFS(X$515:X$2125,$A$515:$A$2125,"ener",$C$515:$C$2125,$C2140,$B$515:$B$2125,"&lt;&gt;all")</f>
        <v/>
      </c>
      <c r="Y2140" s="47">
        <f>SUMIFS(Y$515:Y$2125,$A$515:$A$2125,"ener",$C$515:$C$2125,$C2140,$B$515:$B$2125,"&lt;&gt;all")</f>
        <v/>
      </c>
      <c r="Z2140" s="47">
        <f>SUMIFS(Z$515:Z$2125,$A$515:$A$2125,"ener",$C$515:$C$2125,$C2140,$B$515:$B$2125,"&lt;&gt;all")</f>
        <v/>
      </c>
      <c r="AA2140" s="47">
        <f>SUMIFS(AA$515:AA$2125,$A$515:$A$2125,"ener",$C$515:$C$2125,$C2140,$B$515:$B$2125,"&lt;&gt;all")</f>
        <v/>
      </c>
      <c r="AB2140" s="47">
        <f>SUMIFS(AB$515:AB$2125,$A$515:$A$2125,"ener",$C$515:$C$2125,$C2140,$B$515:$B$2125,"&lt;&gt;all")</f>
        <v/>
      </c>
      <c r="AC2140" s="47">
        <f>SUMIFS(AC$515:AC$2125,$A$515:$A$2125,"ener",$C$515:$C$2125,$C2140,$B$515:$B$2125,"&lt;&gt;all")</f>
        <v/>
      </c>
      <c r="AD2140" s="47">
        <f>SUMIFS(AD$515:AD$2125,$A$515:$A$2125,"ener",$C$515:$C$2125,$C2140,$B$515:$B$2125,"&lt;&gt;all")</f>
        <v/>
      </c>
      <c r="AF2140" s="11">
        <f>LOWER(Settings!$C$4)&amp;".mit."&amp;$A2140&amp;IF($C2140="","","."&amp;$C2140&amp;"."&amp;$B2140)&amp;IF(INDEX(Variables!$D$5:$D$205,MATCH($A2140,Variables!$A$5:$A$205,0))="","","."&amp;INDEX(Variables!$D$5:$D$205,MATCH($A2140,Variables!$A$5:$A$205,0)))&amp;"."&amp;AF$5</f>
        <v/>
      </c>
      <c r="AG2140" s="46">
        <f>SUMIFS(AG$515:AG$2125,$A$515:$A$2125,"ener",$C$515:$C$2125,$C2140,$B$515:$B$2125,"&lt;&gt;all")</f>
        <v/>
      </c>
      <c r="AH2140" s="47">
        <f>SUMIFS(AH$515:AH$2125,$A$515:$A$2125,"ener",$C$515:$C$2125,$C2140,$B$515:$B$2125,"&lt;&gt;all")</f>
        <v/>
      </c>
      <c r="AI2140" s="47">
        <f>SUMIFS(AI$515:AI$2125,$A$515:$A$2125,"ener",$C$515:$C$2125,$C2140,$B$515:$B$2125,"&lt;&gt;all")</f>
        <v/>
      </c>
      <c r="AJ2140" s="47">
        <f>SUMIFS(AJ$515:AJ$2125,$A$515:$A$2125,"ener",$C$515:$C$2125,$C2140,$B$515:$B$2125,"&lt;&gt;all")</f>
        <v/>
      </c>
      <c r="AK2140" s="47">
        <f>SUMIFS(AK$515:AK$2125,$A$515:$A$2125,"ener",$C$515:$C$2125,$C2140,$B$515:$B$2125,"&lt;&gt;all")</f>
        <v/>
      </c>
      <c r="AL2140" s="47">
        <f>SUMIFS(AL$515:AL$2125,$A$515:$A$2125,"ener",$C$515:$C$2125,$C2140,$B$515:$B$2125,"&lt;&gt;all")</f>
        <v/>
      </c>
      <c r="AM2140" s="47">
        <f>SUMIFS(AM$515:AM$2125,$A$515:$A$2125,"ener",$C$515:$C$2125,$C2140,$B$515:$B$2125,"&lt;&gt;all")</f>
        <v/>
      </c>
      <c r="AN2140" s="47">
        <f>SUMIFS(AN$515:AN$2125,$A$515:$A$2125,"ener",$C$515:$C$2125,$C2140,$B$515:$B$2125,"&lt;&gt;all")</f>
        <v/>
      </c>
      <c r="AO2140" s="47">
        <f>SUMIFS(AO$515:AO$2125,$A$515:$A$2125,"ener",$C$515:$C$2125,$C2140,$B$515:$B$2125,"&lt;&gt;all")</f>
        <v/>
      </c>
      <c r="AP2140" s="47">
        <f>SUMIFS(AP$515:AP$2125,$A$515:$A$2125,"ener",$C$515:$C$2125,$C2140,$B$515:$B$2125,"&lt;&gt;all")</f>
        <v/>
      </c>
      <c r="AQ2140" s="47">
        <f>SUMIFS(AQ$515:AQ$2125,$A$515:$A$2125,"ener",$C$515:$C$2125,$C2140,$B$515:$B$2125,"&lt;&gt;all")</f>
        <v/>
      </c>
      <c r="AR2140" s="47">
        <f>SUMIFS(AR$515:AR$2125,$A$515:$A$2125,"ener",$C$515:$C$2125,$C2140,$B$515:$B$2125,"&lt;&gt;all")</f>
        <v/>
      </c>
      <c r="AS2140" s="47">
        <f>SUMIFS(AS$515:AS$2125,$A$515:$A$2125,"ener",$C$515:$C$2125,$C2140,$B$515:$B$2125,"&lt;&gt;all")</f>
        <v/>
      </c>
      <c r="AT2140" s="47">
        <f>SUMIFS(AT$515:AT$2125,$A$515:$A$2125,"ener",$C$515:$C$2125,$C2140,$B$515:$B$2125,"&lt;&gt;all")</f>
        <v/>
      </c>
      <c r="AU2140" s="47">
        <f>SUMIFS(AU$515:AU$2125,$A$515:$A$2125,"ener",$C$515:$C$2125,$C2140,$B$515:$B$2125,"&lt;&gt;all")</f>
        <v/>
      </c>
      <c r="AV2140" s="47">
        <f>SUMIFS(AV$515:AV$2125,$A$515:$A$2125,"ener",$C$515:$C$2125,$C2140,$B$515:$B$2125,"&lt;&gt;all")</f>
        <v/>
      </c>
      <c r="AW2140" s="47">
        <f>SUMIFS(AW$515:AW$2125,$A$515:$A$2125,"ener",$C$515:$C$2125,$C2140,$B$515:$B$2125,"&lt;&gt;all")</f>
        <v/>
      </c>
      <c r="AX2140" s="47">
        <f>SUMIFS(AX$515:AX$2125,$A$515:$A$2125,"ener",$C$515:$C$2125,$C2140,$B$515:$B$2125,"&lt;&gt;all")</f>
        <v/>
      </c>
      <c r="AY2140" s="47">
        <f>SUMIFS(AY$515:AY$2125,$A$515:$A$2125,"ener",$C$515:$C$2125,$C2140,$B$515:$B$2125,"&lt;&gt;all")</f>
        <v/>
      </c>
    </row>
    <row r="2141" hidden="1" outlineLevel="1">
      <c r="A2141" s="14" t="inlineStr">
        <is>
          <t>ener</t>
        </is>
      </c>
      <c r="B2141" s="14" t="inlineStr">
        <is>
          <t>all</t>
        </is>
      </c>
      <c r="C2141" s="14" t="inlineStr">
        <is>
          <t>cem</t>
        </is>
      </c>
      <c r="H2141" s="14">
        <f>INDEX(Variables!$B$5:$B$205,MATCH($A2141,Variables!$A$5:$A$205,0))&amp;IF($C2141="",""," | "&amp;INDEX(Mapping!$B$5:$B$26,MATCH($C2141,Mapping!$A$5:$A$26,0))&amp;" | "&amp;INDEX(Mapping!$B$30:$B$46,MATCH($B2141,Mapping!$A$30:$A$46,0)))</f>
        <v/>
      </c>
      <c r="I2141" s="14">
        <f>INDEX(Variables!$C$5:$C$205,MATCH($A2141,Variables!$A$5:$A$205,0))</f>
        <v/>
      </c>
      <c r="J2141" s="14">
        <f>INDEX(Variables!$E$5:$E$205,MATCH($A2141,Variables!$A$5:$A$205,0))</f>
        <v/>
      </c>
      <c r="K2141" s="11">
        <f>LOWER(Settings!$C$4)&amp;".mit."&amp;$A2141&amp;IF($C2141="","","."&amp;$C2141&amp;"."&amp;$B2141)&amp;IF(INDEX(Variables!$D$5:$D$205,MATCH($A2141,Variables!$A$5:$A$205,0))="","","."&amp;INDEX(Variables!$D$5:$D$205,MATCH($A2141,Variables!$A$5:$A$205,0)))&amp;"."&amp;K$5</f>
        <v/>
      </c>
      <c r="L2141" s="46">
        <f>SUMIFS(L$515:L$2125,$A$515:$A$2125,"ener",$C$515:$C$2125,$C2141,$B$515:$B$2125,"&lt;&gt;all")</f>
        <v/>
      </c>
      <c r="M2141" s="47">
        <f>SUMIFS(M$515:M$2125,$A$515:$A$2125,"ener",$C$515:$C$2125,$C2141,$B$515:$B$2125,"&lt;&gt;all")</f>
        <v/>
      </c>
      <c r="N2141" s="47">
        <f>SUMIFS(N$515:N$2125,$A$515:$A$2125,"ener",$C$515:$C$2125,$C2141,$B$515:$B$2125,"&lt;&gt;all")</f>
        <v/>
      </c>
      <c r="O2141" s="47">
        <f>SUMIFS(O$515:O$2125,$A$515:$A$2125,"ener",$C$515:$C$2125,$C2141,$B$515:$B$2125,"&lt;&gt;all")</f>
        <v/>
      </c>
      <c r="P2141" s="47">
        <f>SUMIFS(P$515:P$2125,$A$515:$A$2125,"ener",$C$515:$C$2125,$C2141,$B$515:$B$2125,"&lt;&gt;all")</f>
        <v/>
      </c>
      <c r="Q2141" s="47">
        <f>SUMIFS(Q$515:Q$2125,$A$515:$A$2125,"ener",$C$515:$C$2125,$C2141,$B$515:$B$2125,"&lt;&gt;all")</f>
        <v/>
      </c>
      <c r="R2141" s="47">
        <f>SUMIFS(R$515:R$2125,$A$515:$A$2125,"ener",$C$515:$C$2125,$C2141,$B$515:$B$2125,"&lt;&gt;all")</f>
        <v/>
      </c>
      <c r="S2141" s="47">
        <f>SUMIFS(S$515:S$2125,$A$515:$A$2125,"ener",$C$515:$C$2125,$C2141,$B$515:$B$2125,"&lt;&gt;all")</f>
        <v/>
      </c>
      <c r="T2141" s="47">
        <f>SUMIFS(T$515:T$2125,$A$515:$A$2125,"ener",$C$515:$C$2125,$C2141,$B$515:$B$2125,"&lt;&gt;all")</f>
        <v/>
      </c>
      <c r="U2141" s="47">
        <f>SUMIFS(U$515:U$2125,$A$515:$A$2125,"ener",$C$515:$C$2125,$C2141,$B$515:$B$2125,"&lt;&gt;all")</f>
        <v/>
      </c>
      <c r="V2141" s="47">
        <f>SUMIFS(V$515:V$2125,$A$515:$A$2125,"ener",$C$515:$C$2125,$C2141,$B$515:$B$2125,"&lt;&gt;all")</f>
        <v/>
      </c>
      <c r="W2141" s="47">
        <f>SUMIFS(W$515:W$2125,$A$515:$A$2125,"ener",$C$515:$C$2125,$C2141,$B$515:$B$2125,"&lt;&gt;all")</f>
        <v/>
      </c>
      <c r="X2141" s="47">
        <f>SUMIFS(X$515:X$2125,$A$515:$A$2125,"ener",$C$515:$C$2125,$C2141,$B$515:$B$2125,"&lt;&gt;all")</f>
        <v/>
      </c>
      <c r="Y2141" s="47">
        <f>SUMIFS(Y$515:Y$2125,$A$515:$A$2125,"ener",$C$515:$C$2125,$C2141,$B$515:$B$2125,"&lt;&gt;all")</f>
        <v/>
      </c>
      <c r="Z2141" s="47">
        <f>SUMIFS(Z$515:Z$2125,$A$515:$A$2125,"ener",$C$515:$C$2125,$C2141,$B$515:$B$2125,"&lt;&gt;all")</f>
        <v/>
      </c>
      <c r="AA2141" s="47">
        <f>SUMIFS(AA$515:AA$2125,$A$515:$A$2125,"ener",$C$515:$C$2125,$C2141,$B$515:$B$2125,"&lt;&gt;all")</f>
        <v/>
      </c>
      <c r="AB2141" s="47">
        <f>SUMIFS(AB$515:AB$2125,$A$515:$A$2125,"ener",$C$515:$C$2125,$C2141,$B$515:$B$2125,"&lt;&gt;all")</f>
        <v/>
      </c>
      <c r="AC2141" s="47">
        <f>SUMIFS(AC$515:AC$2125,$A$515:$A$2125,"ener",$C$515:$C$2125,$C2141,$B$515:$B$2125,"&lt;&gt;all")</f>
        <v/>
      </c>
      <c r="AD2141" s="47">
        <f>SUMIFS(AD$515:AD$2125,$A$515:$A$2125,"ener",$C$515:$C$2125,$C2141,$B$515:$B$2125,"&lt;&gt;all")</f>
        <v/>
      </c>
      <c r="AF2141" s="11">
        <f>LOWER(Settings!$C$4)&amp;".mit."&amp;$A2141&amp;IF($C2141="","","."&amp;$C2141&amp;"."&amp;$B2141)&amp;IF(INDEX(Variables!$D$5:$D$205,MATCH($A2141,Variables!$A$5:$A$205,0))="","","."&amp;INDEX(Variables!$D$5:$D$205,MATCH($A2141,Variables!$A$5:$A$205,0)))&amp;"."&amp;AF$5</f>
        <v/>
      </c>
      <c r="AG2141" s="46">
        <f>SUMIFS(AG$515:AG$2125,$A$515:$A$2125,"ener",$C$515:$C$2125,$C2141,$B$515:$B$2125,"&lt;&gt;all")</f>
        <v/>
      </c>
      <c r="AH2141" s="47">
        <f>SUMIFS(AH$515:AH$2125,$A$515:$A$2125,"ener",$C$515:$C$2125,$C2141,$B$515:$B$2125,"&lt;&gt;all")</f>
        <v/>
      </c>
      <c r="AI2141" s="47">
        <f>SUMIFS(AI$515:AI$2125,$A$515:$A$2125,"ener",$C$515:$C$2125,$C2141,$B$515:$B$2125,"&lt;&gt;all")</f>
        <v/>
      </c>
      <c r="AJ2141" s="47">
        <f>SUMIFS(AJ$515:AJ$2125,$A$515:$A$2125,"ener",$C$515:$C$2125,$C2141,$B$515:$B$2125,"&lt;&gt;all")</f>
        <v/>
      </c>
      <c r="AK2141" s="47">
        <f>SUMIFS(AK$515:AK$2125,$A$515:$A$2125,"ener",$C$515:$C$2125,$C2141,$B$515:$B$2125,"&lt;&gt;all")</f>
        <v/>
      </c>
      <c r="AL2141" s="47">
        <f>SUMIFS(AL$515:AL$2125,$A$515:$A$2125,"ener",$C$515:$C$2125,$C2141,$B$515:$B$2125,"&lt;&gt;all")</f>
        <v/>
      </c>
      <c r="AM2141" s="47">
        <f>SUMIFS(AM$515:AM$2125,$A$515:$A$2125,"ener",$C$515:$C$2125,$C2141,$B$515:$B$2125,"&lt;&gt;all")</f>
        <v/>
      </c>
      <c r="AN2141" s="47">
        <f>SUMIFS(AN$515:AN$2125,$A$515:$A$2125,"ener",$C$515:$C$2125,$C2141,$B$515:$B$2125,"&lt;&gt;all")</f>
        <v/>
      </c>
      <c r="AO2141" s="47">
        <f>SUMIFS(AO$515:AO$2125,$A$515:$A$2125,"ener",$C$515:$C$2125,$C2141,$B$515:$B$2125,"&lt;&gt;all")</f>
        <v/>
      </c>
      <c r="AP2141" s="47">
        <f>SUMIFS(AP$515:AP$2125,$A$515:$A$2125,"ener",$C$515:$C$2125,$C2141,$B$515:$B$2125,"&lt;&gt;all")</f>
        <v/>
      </c>
      <c r="AQ2141" s="47">
        <f>SUMIFS(AQ$515:AQ$2125,$A$515:$A$2125,"ener",$C$515:$C$2125,$C2141,$B$515:$B$2125,"&lt;&gt;all")</f>
        <v/>
      </c>
      <c r="AR2141" s="47">
        <f>SUMIFS(AR$515:AR$2125,$A$515:$A$2125,"ener",$C$515:$C$2125,$C2141,$B$515:$B$2125,"&lt;&gt;all")</f>
        <v/>
      </c>
      <c r="AS2141" s="47">
        <f>SUMIFS(AS$515:AS$2125,$A$515:$A$2125,"ener",$C$515:$C$2125,$C2141,$B$515:$B$2125,"&lt;&gt;all")</f>
        <v/>
      </c>
      <c r="AT2141" s="47">
        <f>SUMIFS(AT$515:AT$2125,$A$515:$A$2125,"ener",$C$515:$C$2125,$C2141,$B$515:$B$2125,"&lt;&gt;all")</f>
        <v/>
      </c>
      <c r="AU2141" s="47">
        <f>SUMIFS(AU$515:AU$2125,$A$515:$A$2125,"ener",$C$515:$C$2125,$C2141,$B$515:$B$2125,"&lt;&gt;all")</f>
        <v/>
      </c>
      <c r="AV2141" s="47">
        <f>SUMIFS(AV$515:AV$2125,$A$515:$A$2125,"ener",$C$515:$C$2125,$C2141,$B$515:$B$2125,"&lt;&gt;all")</f>
        <v/>
      </c>
      <c r="AW2141" s="47">
        <f>SUMIFS(AW$515:AW$2125,$A$515:$A$2125,"ener",$C$515:$C$2125,$C2141,$B$515:$B$2125,"&lt;&gt;all")</f>
        <v/>
      </c>
      <c r="AX2141" s="47">
        <f>SUMIFS(AX$515:AX$2125,$A$515:$A$2125,"ener",$C$515:$C$2125,$C2141,$B$515:$B$2125,"&lt;&gt;all")</f>
        <v/>
      </c>
      <c r="AY2141" s="47">
        <f>SUMIFS(AY$515:AY$2125,$A$515:$A$2125,"ener",$C$515:$C$2125,$C2141,$B$515:$B$2125,"&lt;&gt;all")</f>
        <v/>
      </c>
    </row>
    <row r="2142" hidden="1" outlineLevel="1">
      <c r="A2142" s="14" t="inlineStr">
        <is>
          <t>ener</t>
        </is>
      </c>
      <c r="B2142" s="14" t="inlineStr">
        <is>
          <t>all</t>
        </is>
      </c>
      <c r="C2142" s="14" t="inlineStr">
        <is>
          <t>omn</t>
        </is>
      </c>
      <c r="H2142" s="14">
        <f>INDEX(Variables!$B$5:$B$205,MATCH($A2142,Variables!$A$5:$A$205,0))&amp;IF($C2142="",""," | "&amp;INDEX(Mapping!$B$5:$B$26,MATCH($C2142,Mapping!$A$5:$A$26,0))&amp;" | "&amp;INDEX(Mapping!$B$30:$B$46,MATCH($B2142,Mapping!$A$30:$A$46,0)))</f>
        <v/>
      </c>
      <c r="I2142" s="14">
        <f>INDEX(Variables!$C$5:$C$205,MATCH($A2142,Variables!$A$5:$A$205,0))</f>
        <v/>
      </c>
      <c r="J2142" s="14">
        <f>INDEX(Variables!$E$5:$E$205,MATCH($A2142,Variables!$A$5:$A$205,0))</f>
        <v/>
      </c>
      <c r="K2142" s="11">
        <f>LOWER(Settings!$C$4)&amp;".mit."&amp;$A2142&amp;IF($C2142="","","."&amp;$C2142&amp;"."&amp;$B2142)&amp;IF(INDEX(Variables!$D$5:$D$205,MATCH($A2142,Variables!$A$5:$A$205,0))="","","."&amp;INDEX(Variables!$D$5:$D$205,MATCH($A2142,Variables!$A$5:$A$205,0)))&amp;"."&amp;K$5</f>
        <v/>
      </c>
      <c r="L2142" s="46">
        <f>SUMIFS(L$515:L$2125,$A$515:$A$2125,"ener",$C$515:$C$2125,$C2142,$B$515:$B$2125,"&lt;&gt;all")</f>
        <v/>
      </c>
      <c r="M2142" s="47">
        <f>SUMIFS(M$515:M$2125,$A$515:$A$2125,"ener",$C$515:$C$2125,$C2142,$B$515:$B$2125,"&lt;&gt;all")</f>
        <v/>
      </c>
      <c r="N2142" s="47">
        <f>SUMIFS(N$515:N$2125,$A$515:$A$2125,"ener",$C$515:$C$2125,$C2142,$B$515:$B$2125,"&lt;&gt;all")</f>
        <v/>
      </c>
      <c r="O2142" s="47">
        <f>SUMIFS(O$515:O$2125,$A$515:$A$2125,"ener",$C$515:$C$2125,$C2142,$B$515:$B$2125,"&lt;&gt;all")</f>
        <v/>
      </c>
      <c r="P2142" s="47">
        <f>SUMIFS(P$515:P$2125,$A$515:$A$2125,"ener",$C$515:$C$2125,$C2142,$B$515:$B$2125,"&lt;&gt;all")</f>
        <v/>
      </c>
      <c r="Q2142" s="47">
        <f>SUMIFS(Q$515:Q$2125,$A$515:$A$2125,"ener",$C$515:$C$2125,$C2142,$B$515:$B$2125,"&lt;&gt;all")</f>
        <v/>
      </c>
      <c r="R2142" s="47">
        <f>SUMIFS(R$515:R$2125,$A$515:$A$2125,"ener",$C$515:$C$2125,$C2142,$B$515:$B$2125,"&lt;&gt;all")</f>
        <v/>
      </c>
      <c r="S2142" s="47">
        <f>SUMIFS(S$515:S$2125,$A$515:$A$2125,"ener",$C$515:$C$2125,$C2142,$B$515:$B$2125,"&lt;&gt;all")</f>
        <v/>
      </c>
      <c r="T2142" s="47">
        <f>SUMIFS(T$515:T$2125,$A$515:$A$2125,"ener",$C$515:$C$2125,$C2142,$B$515:$B$2125,"&lt;&gt;all")</f>
        <v/>
      </c>
      <c r="U2142" s="47">
        <f>SUMIFS(U$515:U$2125,$A$515:$A$2125,"ener",$C$515:$C$2125,$C2142,$B$515:$B$2125,"&lt;&gt;all")</f>
        <v/>
      </c>
      <c r="V2142" s="47">
        <f>SUMIFS(V$515:V$2125,$A$515:$A$2125,"ener",$C$515:$C$2125,$C2142,$B$515:$B$2125,"&lt;&gt;all")</f>
        <v/>
      </c>
      <c r="W2142" s="47">
        <f>SUMIFS(W$515:W$2125,$A$515:$A$2125,"ener",$C$515:$C$2125,$C2142,$B$515:$B$2125,"&lt;&gt;all")</f>
        <v/>
      </c>
      <c r="X2142" s="47">
        <f>SUMIFS(X$515:X$2125,$A$515:$A$2125,"ener",$C$515:$C$2125,$C2142,$B$515:$B$2125,"&lt;&gt;all")</f>
        <v/>
      </c>
      <c r="Y2142" s="47">
        <f>SUMIFS(Y$515:Y$2125,$A$515:$A$2125,"ener",$C$515:$C$2125,$C2142,$B$515:$B$2125,"&lt;&gt;all")</f>
        <v/>
      </c>
      <c r="Z2142" s="47">
        <f>SUMIFS(Z$515:Z$2125,$A$515:$A$2125,"ener",$C$515:$C$2125,$C2142,$B$515:$B$2125,"&lt;&gt;all")</f>
        <v/>
      </c>
      <c r="AA2142" s="47">
        <f>SUMIFS(AA$515:AA$2125,$A$515:$A$2125,"ener",$C$515:$C$2125,$C2142,$B$515:$B$2125,"&lt;&gt;all")</f>
        <v/>
      </c>
      <c r="AB2142" s="47">
        <f>SUMIFS(AB$515:AB$2125,$A$515:$A$2125,"ener",$C$515:$C$2125,$C2142,$B$515:$B$2125,"&lt;&gt;all")</f>
        <v/>
      </c>
      <c r="AC2142" s="47">
        <f>SUMIFS(AC$515:AC$2125,$A$515:$A$2125,"ener",$C$515:$C$2125,$C2142,$B$515:$B$2125,"&lt;&gt;all")</f>
        <v/>
      </c>
      <c r="AD2142" s="47">
        <f>SUMIFS(AD$515:AD$2125,$A$515:$A$2125,"ener",$C$515:$C$2125,$C2142,$B$515:$B$2125,"&lt;&gt;all")</f>
        <v/>
      </c>
      <c r="AF2142" s="11">
        <f>LOWER(Settings!$C$4)&amp;".mit."&amp;$A2142&amp;IF($C2142="","","."&amp;$C2142&amp;"."&amp;$B2142)&amp;IF(INDEX(Variables!$D$5:$D$205,MATCH($A2142,Variables!$A$5:$A$205,0))="","","."&amp;INDEX(Variables!$D$5:$D$205,MATCH($A2142,Variables!$A$5:$A$205,0)))&amp;"."&amp;AF$5</f>
        <v/>
      </c>
      <c r="AG2142" s="46">
        <f>SUMIFS(AG$515:AG$2125,$A$515:$A$2125,"ener",$C$515:$C$2125,$C2142,$B$515:$B$2125,"&lt;&gt;all")</f>
        <v/>
      </c>
      <c r="AH2142" s="47">
        <f>SUMIFS(AH$515:AH$2125,$A$515:$A$2125,"ener",$C$515:$C$2125,$C2142,$B$515:$B$2125,"&lt;&gt;all")</f>
        <v/>
      </c>
      <c r="AI2142" s="47">
        <f>SUMIFS(AI$515:AI$2125,$A$515:$A$2125,"ener",$C$515:$C$2125,$C2142,$B$515:$B$2125,"&lt;&gt;all")</f>
        <v/>
      </c>
      <c r="AJ2142" s="47">
        <f>SUMIFS(AJ$515:AJ$2125,$A$515:$A$2125,"ener",$C$515:$C$2125,$C2142,$B$515:$B$2125,"&lt;&gt;all")</f>
        <v/>
      </c>
      <c r="AK2142" s="47">
        <f>SUMIFS(AK$515:AK$2125,$A$515:$A$2125,"ener",$C$515:$C$2125,$C2142,$B$515:$B$2125,"&lt;&gt;all")</f>
        <v/>
      </c>
      <c r="AL2142" s="47">
        <f>SUMIFS(AL$515:AL$2125,$A$515:$A$2125,"ener",$C$515:$C$2125,$C2142,$B$515:$B$2125,"&lt;&gt;all")</f>
        <v/>
      </c>
      <c r="AM2142" s="47">
        <f>SUMIFS(AM$515:AM$2125,$A$515:$A$2125,"ener",$C$515:$C$2125,$C2142,$B$515:$B$2125,"&lt;&gt;all")</f>
        <v/>
      </c>
      <c r="AN2142" s="47">
        <f>SUMIFS(AN$515:AN$2125,$A$515:$A$2125,"ener",$C$515:$C$2125,$C2142,$B$515:$B$2125,"&lt;&gt;all")</f>
        <v/>
      </c>
      <c r="AO2142" s="47">
        <f>SUMIFS(AO$515:AO$2125,$A$515:$A$2125,"ener",$C$515:$C$2125,$C2142,$B$515:$B$2125,"&lt;&gt;all")</f>
        <v/>
      </c>
      <c r="AP2142" s="47">
        <f>SUMIFS(AP$515:AP$2125,$A$515:$A$2125,"ener",$C$515:$C$2125,$C2142,$B$515:$B$2125,"&lt;&gt;all")</f>
        <v/>
      </c>
      <c r="AQ2142" s="47">
        <f>SUMIFS(AQ$515:AQ$2125,$A$515:$A$2125,"ener",$C$515:$C$2125,$C2142,$B$515:$B$2125,"&lt;&gt;all")</f>
        <v/>
      </c>
      <c r="AR2142" s="47">
        <f>SUMIFS(AR$515:AR$2125,$A$515:$A$2125,"ener",$C$515:$C$2125,$C2142,$B$515:$B$2125,"&lt;&gt;all")</f>
        <v/>
      </c>
      <c r="AS2142" s="47">
        <f>SUMIFS(AS$515:AS$2125,$A$515:$A$2125,"ener",$C$515:$C$2125,$C2142,$B$515:$B$2125,"&lt;&gt;all")</f>
        <v/>
      </c>
      <c r="AT2142" s="47">
        <f>SUMIFS(AT$515:AT$2125,$A$515:$A$2125,"ener",$C$515:$C$2125,$C2142,$B$515:$B$2125,"&lt;&gt;all")</f>
        <v/>
      </c>
      <c r="AU2142" s="47">
        <f>SUMIFS(AU$515:AU$2125,$A$515:$A$2125,"ener",$C$515:$C$2125,$C2142,$B$515:$B$2125,"&lt;&gt;all")</f>
        <v/>
      </c>
      <c r="AV2142" s="47">
        <f>SUMIFS(AV$515:AV$2125,$A$515:$A$2125,"ener",$C$515:$C$2125,$C2142,$B$515:$B$2125,"&lt;&gt;all")</f>
        <v/>
      </c>
      <c r="AW2142" s="47">
        <f>SUMIFS(AW$515:AW$2125,$A$515:$A$2125,"ener",$C$515:$C$2125,$C2142,$B$515:$B$2125,"&lt;&gt;all")</f>
        <v/>
      </c>
      <c r="AX2142" s="47">
        <f>SUMIFS(AX$515:AX$2125,$A$515:$A$2125,"ener",$C$515:$C$2125,$C2142,$B$515:$B$2125,"&lt;&gt;all")</f>
        <v/>
      </c>
      <c r="AY2142" s="47">
        <f>SUMIFS(AY$515:AY$2125,$A$515:$A$2125,"ener",$C$515:$C$2125,$C2142,$B$515:$B$2125,"&lt;&gt;all")</f>
        <v/>
      </c>
    </row>
    <row r="2143" hidden="1" outlineLevel="1">
      <c r="A2143" s="14" t="inlineStr">
        <is>
          <t>ener</t>
        </is>
      </c>
      <c r="B2143" s="14" t="inlineStr">
        <is>
          <t>all</t>
        </is>
      </c>
      <c r="C2143" s="14" t="inlineStr">
        <is>
          <t>cst</t>
        </is>
      </c>
      <c r="H2143" s="14">
        <f>INDEX(Variables!$B$5:$B$205,MATCH($A2143,Variables!$A$5:$A$205,0))&amp;IF($C2143="",""," | "&amp;INDEX(Mapping!$B$5:$B$26,MATCH($C2143,Mapping!$A$5:$A$26,0))&amp;" | "&amp;INDEX(Mapping!$B$30:$B$46,MATCH($B2143,Mapping!$A$30:$A$46,0)))</f>
        <v/>
      </c>
      <c r="I2143" s="14">
        <f>INDEX(Variables!$C$5:$C$205,MATCH($A2143,Variables!$A$5:$A$205,0))</f>
        <v/>
      </c>
      <c r="J2143" s="14">
        <f>INDEX(Variables!$E$5:$E$205,MATCH($A2143,Variables!$A$5:$A$205,0))</f>
        <v/>
      </c>
      <c r="K2143" s="11">
        <f>LOWER(Settings!$C$4)&amp;".mit."&amp;$A2143&amp;IF($C2143="","","."&amp;$C2143&amp;"."&amp;$B2143)&amp;IF(INDEX(Variables!$D$5:$D$205,MATCH($A2143,Variables!$A$5:$A$205,0))="","","."&amp;INDEX(Variables!$D$5:$D$205,MATCH($A2143,Variables!$A$5:$A$205,0)))&amp;"."&amp;K$5</f>
        <v/>
      </c>
      <c r="L2143" s="46">
        <f>SUMIFS(L$515:L$2125,$A$515:$A$2125,"ener",$C$515:$C$2125,$C2143,$B$515:$B$2125,"&lt;&gt;all")</f>
        <v/>
      </c>
      <c r="M2143" s="47">
        <f>SUMIFS(M$515:M$2125,$A$515:$A$2125,"ener",$C$515:$C$2125,$C2143,$B$515:$B$2125,"&lt;&gt;all")</f>
        <v/>
      </c>
      <c r="N2143" s="47">
        <f>SUMIFS(N$515:N$2125,$A$515:$A$2125,"ener",$C$515:$C$2125,$C2143,$B$515:$B$2125,"&lt;&gt;all")</f>
        <v/>
      </c>
      <c r="O2143" s="47">
        <f>SUMIFS(O$515:O$2125,$A$515:$A$2125,"ener",$C$515:$C$2125,$C2143,$B$515:$B$2125,"&lt;&gt;all")</f>
        <v/>
      </c>
      <c r="P2143" s="47">
        <f>SUMIFS(P$515:P$2125,$A$515:$A$2125,"ener",$C$515:$C$2125,$C2143,$B$515:$B$2125,"&lt;&gt;all")</f>
        <v/>
      </c>
      <c r="Q2143" s="47">
        <f>SUMIFS(Q$515:Q$2125,$A$515:$A$2125,"ener",$C$515:$C$2125,$C2143,$B$515:$B$2125,"&lt;&gt;all")</f>
        <v/>
      </c>
      <c r="R2143" s="47">
        <f>SUMIFS(R$515:R$2125,$A$515:$A$2125,"ener",$C$515:$C$2125,$C2143,$B$515:$B$2125,"&lt;&gt;all")</f>
        <v/>
      </c>
      <c r="S2143" s="47">
        <f>SUMIFS(S$515:S$2125,$A$515:$A$2125,"ener",$C$515:$C$2125,$C2143,$B$515:$B$2125,"&lt;&gt;all")</f>
        <v/>
      </c>
      <c r="T2143" s="47">
        <f>SUMIFS(T$515:T$2125,$A$515:$A$2125,"ener",$C$515:$C$2125,$C2143,$B$515:$B$2125,"&lt;&gt;all")</f>
        <v/>
      </c>
      <c r="U2143" s="47">
        <f>SUMIFS(U$515:U$2125,$A$515:$A$2125,"ener",$C$515:$C$2125,$C2143,$B$515:$B$2125,"&lt;&gt;all")</f>
        <v/>
      </c>
      <c r="V2143" s="47">
        <f>SUMIFS(V$515:V$2125,$A$515:$A$2125,"ener",$C$515:$C$2125,$C2143,$B$515:$B$2125,"&lt;&gt;all")</f>
        <v/>
      </c>
      <c r="W2143" s="47">
        <f>SUMIFS(W$515:W$2125,$A$515:$A$2125,"ener",$C$515:$C$2125,$C2143,$B$515:$B$2125,"&lt;&gt;all")</f>
        <v/>
      </c>
      <c r="X2143" s="47">
        <f>SUMIFS(X$515:X$2125,$A$515:$A$2125,"ener",$C$515:$C$2125,$C2143,$B$515:$B$2125,"&lt;&gt;all")</f>
        <v/>
      </c>
      <c r="Y2143" s="47">
        <f>SUMIFS(Y$515:Y$2125,$A$515:$A$2125,"ener",$C$515:$C$2125,$C2143,$B$515:$B$2125,"&lt;&gt;all")</f>
        <v/>
      </c>
      <c r="Z2143" s="47">
        <f>SUMIFS(Z$515:Z$2125,$A$515:$A$2125,"ener",$C$515:$C$2125,$C2143,$B$515:$B$2125,"&lt;&gt;all")</f>
        <v/>
      </c>
      <c r="AA2143" s="47">
        <f>SUMIFS(AA$515:AA$2125,$A$515:$A$2125,"ener",$C$515:$C$2125,$C2143,$B$515:$B$2125,"&lt;&gt;all")</f>
        <v/>
      </c>
      <c r="AB2143" s="47">
        <f>SUMIFS(AB$515:AB$2125,$A$515:$A$2125,"ener",$C$515:$C$2125,$C2143,$B$515:$B$2125,"&lt;&gt;all")</f>
        <v/>
      </c>
      <c r="AC2143" s="47">
        <f>SUMIFS(AC$515:AC$2125,$A$515:$A$2125,"ener",$C$515:$C$2125,$C2143,$B$515:$B$2125,"&lt;&gt;all")</f>
        <v/>
      </c>
      <c r="AD2143" s="47">
        <f>SUMIFS(AD$515:AD$2125,$A$515:$A$2125,"ener",$C$515:$C$2125,$C2143,$B$515:$B$2125,"&lt;&gt;all")</f>
        <v/>
      </c>
      <c r="AF2143" s="11">
        <f>LOWER(Settings!$C$4)&amp;".mit."&amp;$A2143&amp;IF($C2143="","","."&amp;$C2143&amp;"."&amp;$B2143)&amp;IF(INDEX(Variables!$D$5:$D$205,MATCH($A2143,Variables!$A$5:$A$205,0))="","","."&amp;INDEX(Variables!$D$5:$D$205,MATCH($A2143,Variables!$A$5:$A$205,0)))&amp;"."&amp;AF$5</f>
        <v/>
      </c>
      <c r="AG2143" s="46">
        <f>SUMIFS(AG$515:AG$2125,$A$515:$A$2125,"ener",$C$515:$C$2125,$C2143,$B$515:$B$2125,"&lt;&gt;all")</f>
        <v/>
      </c>
      <c r="AH2143" s="47">
        <f>SUMIFS(AH$515:AH$2125,$A$515:$A$2125,"ener",$C$515:$C$2125,$C2143,$B$515:$B$2125,"&lt;&gt;all")</f>
        <v/>
      </c>
      <c r="AI2143" s="47">
        <f>SUMIFS(AI$515:AI$2125,$A$515:$A$2125,"ener",$C$515:$C$2125,$C2143,$B$515:$B$2125,"&lt;&gt;all")</f>
        <v/>
      </c>
      <c r="AJ2143" s="47">
        <f>SUMIFS(AJ$515:AJ$2125,$A$515:$A$2125,"ener",$C$515:$C$2125,$C2143,$B$515:$B$2125,"&lt;&gt;all")</f>
        <v/>
      </c>
      <c r="AK2143" s="47">
        <f>SUMIFS(AK$515:AK$2125,$A$515:$A$2125,"ener",$C$515:$C$2125,$C2143,$B$515:$B$2125,"&lt;&gt;all")</f>
        <v/>
      </c>
      <c r="AL2143" s="47">
        <f>SUMIFS(AL$515:AL$2125,$A$515:$A$2125,"ener",$C$515:$C$2125,$C2143,$B$515:$B$2125,"&lt;&gt;all")</f>
        <v/>
      </c>
      <c r="AM2143" s="47">
        <f>SUMIFS(AM$515:AM$2125,$A$515:$A$2125,"ener",$C$515:$C$2125,$C2143,$B$515:$B$2125,"&lt;&gt;all")</f>
        <v/>
      </c>
      <c r="AN2143" s="47">
        <f>SUMIFS(AN$515:AN$2125,$A$515:$A$2125,"ener",$C$515:$C$2125,$C2143,$B$515:$B$2125,"&lt;&gt;all")</f>
        <v/>
      </c>
      <c r="AO2143" s="47">
        <f>SUMIFS(AO$515:AO$2125,$A$515:$A$2125,"ener",$C$515:$C$2125,$C2143,$B$515:$B$2125,"&lt;&gt;all")</f>
        <v/>
      </c>
      <c r="AP2143" s="47">
        <f>SUMIFS(AP$515:AP$2125,$A$515:$A$2125,"ener",$C$515:$C$2125,$C2143,$B$515:$B$2125,"&lt;&gt;all")</f>
        <v/>
      </c>
      <c r="AQ2143" s="47">
        <f>SUMIFS(AQ$515:AQ$2125,$A$515:$A$2125,"ener",$C$515:$C$2125,$C2143,$B$515:$B$2125,"&lt;&gt;all")</f>
        <v/>
      </c>
      <c r="AR2143" s="47">
        <f>SUMIFS(AR$515:AR$2125,$A$515:$A$2125,"ener",$C$515:$C$2125,$C2143,$B$515:$B$2125,"&lt;&gt;all")</f>
        <v/>
      </c>
      <c r="AS2143" s="47">
        <f>SUMIFS(AS$515:AS$2125,$A$515:$A$2125,"ener",$C$515:$C$2125,$C2143,$B$515:$B$2125,"&lt;&gt;all")</f>
        <v/>
      </c>
      <c r="AT2143" s="47">
        <f>SUMIFS(AT$515:AT$2125,$A$515:$A$2125,"ener",$C$515:$C$2125,$C2143,$B$515:$B$2125,"&lt;&gt;all")</f>
        <v/>
      </c>
      <c r="AU2143" s="47">
        <f>SUMIFS(AU$515:AU$2125,$A$515:$A$2125,"ener",$C$515:$C$2125,$C2143,$B$515:$B$2125,"&lt;&gt;all")</f>
        <v/>
      </c>
      <c r="AV2143" s="47">
        <f>SUMIFS(AV$515:AV$2125,$A$515:$A$2125,"ener",$C$515:$C$2125,$C2143,$B$515:$B$2125,"&lt;&gt;all")</f>
        <v/>
      </c>
      <c r="AW2143" s="47">
        <f>SUMIFS(AW$515:AW$2125,$A$515:$A$2125,"ener",$C$515:$C$2125,$C2143,$B$515:$B$2125,"&lt;&gt;all")</f>
        <v/>
      </c>
      <c r="AX2143" s="47">
        <f>SUMIFS(AX$515:AX$2125,$A$515:$A$2125,"ener",$C$515:$C$2125,$C2143,$B$515:$B$2125,"&lt;&gt;all")</f>
        <v/>
      </c>
      <c r="AY2143" s="47">
        <f>SUMIFS(AY$515:AY$2125,$A$515:$A$2125,"ener",$C$515:$C$2125,$C2143,$B$515:$B$2125,"&lt;&gt;all")</f>
        <v/>
      </c>
    </row>
    <row r="2144" hidden="1" outlineLevel="1">
      <c r="A2144" s="14" t="inlineStr">
        <is>
          <t>ener</t>
        </is>
      </c>
      <c r="B2144" s="14" t="inlineStr">
        <is>
          <t>all</t>
        </is>
      </c>
      <c r="C2144" s="14" t="inlineStr">
        <is>
          <t>ftr</t>
        </is>
      </c>
      <c r="H2144" s="14">
        <f>INDEX(Variables!$B$5:$B$205,MATCH($A2144,Variables!$A$5:$A$205,0))&amp;IF($C2144="",""," | "&amp;INDEX(Mapping!$B$5:$B$26,MATCH($C2144,Mapping!$A$5:$A$26,0))&amp;" | "&amp;INDEX(Mapping!$B$30:$B$46,MATCH($B2144,Mapping!$A$30:$A$46,0)))</f>
        <v/>
      </c>
      <c r="I2144" s="14">
        <f>INDEX(Variables!$C$5:$C$205,MATCH($A2144,Variables!$A$5:$A$205,0))</f>
        <v/>
      </c>
      <c r="J2144" s="14">
        <f>INDEX(Variables!$E$5:$E$205,MATCH($A2144,Variables!$A$5:$A$205,0))</f>
        <v/>
      </c>
      <c r="K2144" s="11">
        <f>LOWER(Settings!$C$4)&amp;".mit."&amp;$A2144&amp;IF($C2144="","","."&amp;$C2144&amp;"."&amp;$B2144)&amp;IF(INDEX(Variables!$D$5:$D$205,MATCH($A2144,Variables!$A$5:$A$205,0))="","","."&amp;INDEX(Variables!$D$5:$D$205,MATCH($A2144,Variables!$A$5:$A$205,0)))&amp;"."&amp;K$5</f>
        <v/>
      </c>
      <c r="L2144" s="46">
        <f>SUMIFS(L$515:L$2125,$A$515:$A$2125,"ener",$C$515:$C$2125,$C2144,$B$515:$B$2125,"&lt;&gt;all")</f>
        <v/>
      </c>
      <c r="M2144" s="47">
        <f>SUMIFS(M$515:M$2125,$A$515:$A$2125,"ener",$C$515:$C$2125,$C2144,$B$515:$B$2125,"&lt;&gt;all")</f>
        <v/>
      </c>
      <c r="N2144" s="47">
        <f>SUMIFS(N$515:N$2125,$A$515:$A$2125,"ener",$C$515:$C$2125,$C2144,$B$515:$B$2125,"&lt;&gt;all")</f>
        <v/>
      </c>
      <c r="O2144" s="47">
        <f>SUMIFS(O$515:O$2125,$A$515:$A$2125,"ener",$C$515:$C$2125,$C2144,$B$515:$B$2125,"&lt;&gt;all")</f>
        <v/>
      </c>
      <c r="P2144" s="47">
        <f>SUMIFS(P$515:P$2125,$A$515:$A$2125,"ener",$C$515:$C$2125,$C2144,$B$515:$B$2125,"&lt;&gt;all")</f>
        <v/>
      </c>
      <c r="Q2144" s="47">
        <f>SUMIFS(Q$515:Q$2125,$A$515:$A$2125,"ener",$C$515:$C$2125,$C2144,$B$515:$B$2125,"&lt;&gt;all")</f>
        <v/>
      </c>
      <c r="R2144" s="47">
        <f>SUMIFS(R$515:R$2125,$A$515:$A$2125,"ener",$C$515:$C$2125,$C2144,$B$515:$B$2125,"&lt;&gt;all")</f>
        <v/>
      </c>
      <c r="S2144" s="47">
        <f>SUMIFS(S$515:S$2125,$A$515:$A$2125,"ener",$C$515:$C$2125,$C2144,$B$515:$B$2125,"&lt;&gt;all")</f>
        <v/>
      </c>
      <c r="T2144" s="47">
        <f>SUMIFS(T$515:T$2125,$A$515:$A$2125,"ener",$C$515:$C$2125,$C2144,$B$515:$B$2125,"&lt;&gt;all")</f>
        <v/>
      </c>
      <c r="U2144" s="47">
        <f>SUMIFS(U$515:U$2125,$A$515:$A$2125,"ener",$C$515:$C$2125,$C2144,$B$515:$B$2125,"&lt;&gt;all")</f>
        <v/>
      </c>
      <c r="V2144" s="47">
        <f>SUMIFS(V$515:V$2125,$A$515:$A$2125,"ener",$C$515:$C$2125,$C2144,$B$515:$B$2125,"&lt;&gt;all")</f>
        <v/>
      </c>
      <c r="W2144" s="47">
        <f>SUMIFS(W$515:W$2125,$A$515:$A$2125,"ener",$C$515:$C$2125,$C2144,$B$515:$B$2125,"&lt;&gt;all")</f>
        <v/>
      </c>
      <c r="X2144" s="47">
        <f>SUMIFS(X$515:X$2125,$A$515:$A$2125,"ener",$C$515:$C$2125,$C2144,$B$515:$B$2125,"&lt;&gt;all")</f>
        <v/>
      </c>
      <c r="Y2144" s="47">
        <f>SUMIFS(Y$515:Y$2125,$A$515:$A$2125,"ener",$C$515:$C$2125,$C2144,$B$515:$B$2125,"&lt;&gt;all")</f>
        <v/>
      </c>
      <c r="Z2144" s="47">
        <f>SUMIFS(Z$515:Z$2125,$A$515:$A$2125,"ener",$C$515:$C$2125,$C2144,$B$515:$B$2125,"&lt;&gt;all")</f>
        <v/>
      </c>
      <c r="AA2144" s="47">
        <f>SUMIFS(AA$515:AA$2125,$A$515:$A$2125,"ener",$C$515:$C$2125,$C2144,$B$515:$B$2125,"&lt;&gt;all")</f>
        <v/>
      </c>
      <c r="AB2144" s="47">
        <f>SUMIFS(AB$515:AB$2125,$A$515:$A$2125,"ener",$C$515:$C$2125,$C2144,$B$515:$B$2125,"&lt;&gt;all")</f>
        <v/>
      </c>
      <c r="AC2144" s="47">
        <f>SUMIFS(AC$515:AC$2125,$A$515:$A$2125,"ener",$C$515:$C$2125,$C2144,$B$515:$B$2125,"&lt;&gt;all")</f>
        <v/>
      </c>
      <c r="AD2144" s="47">
        <f>SUMIFS(AD$515:AD$2125,$A$515:$A$2125,"ener",$C$515:$C$2125,$C2144,$B$515:$B$2125,"&lt;&gt;all")</f>
        <v/>
      </c>
      <c r="AF2144" s="11">
        <f>LOWER(Settings!$C$4)&amp;".mit."&amp;$A2144&amp;IF($C2144="","","."&amp;$C2144&amp;"."&amp;$B2144)&amp;IF(INDEX(Variables!$D$5:$D$205,MATCH($A2144,Variables!$A$5:$A$205,0))="","","."&amp;INDEX(Variables!$D$5:$D$205,MATCH($A2144,Variables!$A$5:$A$205,0)))&amp;"."&amp;AF$5</f>
        <v/>
      </c>
      <c r="AG2144" s="46">
        <f>SUMIFS(AG$515:AG$2125,$A$515:$A$2125,"ener",$C$515:$C$2125,$C2144,$B$515:$B$2125,"&lt;&gt;all")</f>
        <v/>
      </c>
      <c r="AH2144" s="47">
        <f>SUMIFS(AH$515:AH$2125,$A$515:$A$2125,"ener",$C$515:$C$2125,$C2144,$B$515:$B$2125,"&lt;&gt;all")</f>
        <v/>
      </c>
      <c r="AI2144" s="47">
        <f>SUMIFS(AI$515:AI$2125,$A$515:$A$2125,"ener",$C$515:$C$2125,$C2144,$B$515:$B$2125,"&lt;&gt;all")</f>
        <v/>
      </c>
      <c r="AJ2144" s="47">
        <f>SUMIFS(AJ$515:AJ$2125,$A$515:$A$2125,"ener",$C$515:$C$2125,$C2144,$B$515:$B$2125,"&lt;&gt;all")</f>
        <v/>
      </c>
      <c r="AK2144" s="47">
        <f>SUMIFS(AK$515:AK$2125,$A$515:$A$2125,"ener",$C$515:$C$2125,$C2144,$B$515:$B$2125,"&lt;&gt;all")</f>
        <v/>
      </c>
      <c r="AL2144" s="47">
        <f>SUMIFS(AL$515:AL$2125,$A$515:$A$2125,"ener",$C$515:$C$2125,$C2144,$B$515:$B$2125,"&lt;&gt;all")</f>
        <v/>
      </c>
      <c r="AM2144" s="47">
        <f>SUMIFS(AM$515:AM$2125,$A$515:$A$2125,"ener",$C$515:$C$2125,$C2144,$B$515:$B$2125,"&lt;&gt;all")</f>
        <v/>
      </c>
      <c r="AN2144" s="47">
        <f>SUMIFS(AN$515:AN$2125,$A$515:$A$2125,"ener",$C$515:$C$2125,$C2144,$B$515:$B$2125,"&lt;&gt;all")</f>
        <v/>
      </c>
      <c r="AO2144" s="47">
        <f>SUMIFS(AO$515:AO$2125,$A$515:$A$2125,"ener",$C$515:$C$2125,$C2144,$B$515:$B$2125,"&lt;&gt;all")</f>
        <v/>
      </c>
      <c r="AP2144" s="47">
        <f>SUMIFS(AP$515:AP$2125,$A$515:$A$2125,"ener",$C$515:$C$2125,$C2144,$B$515:$B$2125,"&lt;&gt;all")</f>
        <v/>
      </c>
      <c r="AQ2144" s="47">
        <f>SUMIFS(AQ$515:AQ$2125,$A$515:$A$2125,"ener",$C$515:$C$2125,$C2144,$B$515:$B$2125,"&lt;&gt;all")</f>
        <v/>
      </c>
      <c r="AR2144" s="47">
        <f>SUMIFS(AR$515:AR$2125,$A$515:$A$2125,"ener",$C$515:$C$2125,$C2144,$B$515:$B$2125,"&lt;&gt;all")</f>
        <v/>
      </c>
      <c r="AS2144" s="47">
        <f>SUMIFS(AS$515:AS$2125,$A$515:$A$2125,"ener",$C$515:$C$2125,$C2144,$B$515:$B$2125,"&lt;&gt;all")</f>
        <v/>
      </c>
      <c r="AT2144" s="47">
        <f>SUMIFS(AT$515:AT$2125,$A$515:$A$2125,"ener",$C$515:$C$2125,$C2144,$B$515:$B$2125,"&lt;&gt;all")</f>
        <v/>
      </c>
      <c r="AU2144" s="47">
        <f>SUMIFS(AU$515:AU$2125,$A$515:$A$2125,"ener",$C$515:$C$2125,$C2144,$B$515:$B$2125,"&lt;&gt;all")</f>
        <v/>
      </c>
      <c r="AV2144" s="47">
        <f>SUMIFS(AV$515:AV$2125,$A$515:$A$2125,"ener",$C$515:$C$2125,$C2144,$B$515:$B$2125,"&lt;&gt;all")</f>
        <v/>
      </c>
      <c r="AW2144" s="47">
        <f>SUMIFS(AW$515:AW$2125,$A$515:$A$2125,"ener",$C$515:$C$2125,$C2144,$B$515:$B$2125,"&lt;&gt;all")</f>
        <v/>
      </c>
      <c r="AX2144" s="47">
        <f>SUMIFS(AX$515:AX$2125,$A$515:$A$2125,"ener",$C$515:$C$2125,$C2144,$B$515:$B$2125,"&lt;&gt;all")</f>
        <v/>
      </c>
      <c r="AY2144" s="47">
        <f>SUMIFS(AY$515:AY$2125,$A$515:$A$2125,"ener",$C$515:$C$2125,$C2144,$B$515:$B$2125,"&lt;&gt;all")</f>
        <v/>
      </c>
    </row>
    <row r="2145" hidden="1" outlineLevel="1">
      <c r="A2145" s="14" t="inlineStr">
        <is>
          <t>ener</t>
        </is>
      </c>
      <c r="B2145" s="14" t="inlineStr">
        <is>
          <t>all</t>
        </is>
      </c>
      <c r="C2145" s="14" t="inlineStr">
        <is>
          <t>oen</t>
        </is>
      </c>
      <c r="H2145" s="14">
        <f>INDEX(Variables!$B$5:$B$205,MATCH($A2145,Variables!$A$5:$A$205,0))&amp;IF($C2145="",""," | "&amp;INDEX(Mapping!$B$5:$B$26,MATCH($C2145,Mapping!$A$5:$A$26,0))&amp;" | "&amp;INDEX(Mapping!$B$30:$B$46,MATCH($B2145,Mapping!$A$30:$A$46,0)))</f>
        <v/>
      </c>
      <c r="I2145" s="14">
        <f>INDEX(Variables!$C$5:$C$205,MATCH($A2145,Variables!$A$5:$A$205,0))</f>
        <v/>
      </c>
      <c r="J2145" s="14">
        <f>INDEX(Variables!$E$5:$E$205,MATCH($A2145,Variables!$A$5:$A$205,0))</f>
        <v/>
      </c>
      <c r="K2145" s="11">
        <f>LOWER(Settings!$C$4)&amp;".mit."&amp;$A2145&amp;IF($C2145="","","."&amp;$C2145&amp;"."&amp;$B2145)&amp;IF(INDEX(Variables!$D$5:$D$205,MATCH($A2145,Variables!$A$5:$A$205,0))="","","."&amp;INDEX(Variables!$D$5:$D$205,MATCH($A2145,Variables!$A$5:$A$205,0)))&amp;"."&amp;K$5</f>
        <v/>
      </c>
      <c r="L2145" s="46">
        <f>SUMIFS(L$515:L$2125,$A$515:$A$2125,"ener",$C$515:$C$2125,$C2145,$B$515:$B$2125,"&lt;&gt;all")</f>
        <v/>
      </c>
      <c r="M2145" s="47">
        <f>SUMIFS(M$515:M$2125,$A$515:$A$2125,"ener",$C$515:$C$2125,$C2145,$B$515:$B$2125,"&lt;&gt;all")</f>
        <v/>
      </c>
      <c r="N2145" s="47">
        <f>SUMIFS(N$515:N$2125,$A$515:$A$2125,"ener",$C$515:$C$2125,$C2145,$B$515:$B$2125,"&lt;&gt;all")</f>
        <v/>
      </c>
      <c r="O2145" s="47">
        <f>SUMIFS(O$515:O$2125,$A$515:$A$2125,"ener",$C$515:$C$2125,$C2145,$B$515:$B$2125,"&lt;&gt;all")</f>
        <v/>
      </c>
      <c r="P2145" s="47">
        <f>SUMIFS(P$515:P$2125,$A$515:$A$2125,"ener",$C$515:$C$2125,$C2145,$B$515:$B$2125,"&lt;&gt;all")</f>
        <v/>
      </c>
      <c r="Q2145" s="47">
        <f>SUMIFS(Q$515:Q$2125,$A$515:$A$2125,"ener",$C$515:$C$2125,$C2145,$B$515:$B$2125,"&lt;&gt;all")</f>
        <v/>
      </c>
      <c r="R2145" s="47">
        <f>SUMIFS(R$515:R$2125,$A$515:$A$2125,"ener",$C$515:$C$2125,$C2145,$B$515:$B$2125,"&lt;&gt;all")</f>
        <v/>
      </c>
      <c r="S2145" s="47">
        <f>SUMIFS(S$515:S$2125,$A$515:$A$2125,"ener",$C$515:$C$2125,$C2145,$B$515:$B$2125,"&lt;&gt;all")</f>
        <v/>
      </c>
      <c r="T2145" s="47">
        <f>SUMIFS(T$515:T$2125,$A$515:$A$2125,"ener",$C$515:$C$2125,$C2145,$B$515:$B$2125,"&lt;&gt;all")</f>
        <v/>
      </c>
      <c r="U2145" s="47">
        <f>SUMIFS(U$515:U$2125,$A$515:$A$2125,"ener",$C$515:$C$2125,$C2145,$B$515:$B$2125,"&lt;&gt;all")</f>
        <v/>
      </c>
      <c r="V2145" s="47">
        <f>SUMIFS(V$515:V$2125,$A$515:$A$2125,"ener",$C$515:$C$2125,$C2145,$B$515:$B$2125,"&lt;&gt;all")</f>
        <v/>
      </c>
      <c r="W2145" s="47">
        <f>SUMIFS(W$515:W$2125,$A$515:$A$2125,"ener",$C$515:$C$2125,$C2145,$B$515:$B$2125,"&lt;&gt;all")</f>
        <v/>
      </c>
      <c r="X2145" s="47">
        <f>SUMIFS(X$515:X$2125,$A$515:$A$2125,"ener",$C$515:$C$2125,$C2145,$B$515:$B$2125,"&lt;&gt;all")</f>
        <v/>
      </c>
      <c r="Y2145" s="47">
        <f>SUMIFS(Y$515:Y$2125,$A$515:$A$2125,"ener",$C$515:$C$2125,$C2145,$B$515:$B$2125,"&lt;&gt;all")</f>
        <v/>
      </c>
      <c r="Z2145" s="47">
        <f>SUMIFS(Z$515:Z$2125,$A$515:$A$2125,"ener",$C$515:$C$2125,$C2145,$B$515:$B$2125,"&lt;&gt;all")</f>
        <v/>
      </c>
      <c r="AA2145" s="47">
        <f>SUMIFS(AA$515:AA$2125,$A$515:$A$2125,"ener",$C$515:$C$2125,$C2145,$B$515:$B$2125,"&lt;&gt;all")</f>
        <v/>
      </c>
      <c r="AB2145" s="47">
        <f>SUMIFS(AB$515:AB$2125,$A$515:$A$2125,"ener",$C$515:$C$2125,$C2145,$B$515:$B$2125,"&lt;&gt;all")</f>
        <v/>
      </c>
      <c r="AC2145" s="47">
        <f>SUMIFS(AC$515:AC$2125,$A$515:$A$2125,"ener",$C$515:$C$2125,$C2145,$B$515:$B$2125,"&lt;&gt;all")</f>
        <v/>
      </c>
      <c r="AD2145" s="47">
        <f>SUMIFS(AD$515:AD$2125,$A$515:$A$2125,"ener",$C$515:$C$2125,$C2145,$B$515:$B$2125,"&lt;&gt;all")</f>
        <v/>
      </c>
      <c r="AF2145" s="11">
        <f>LOWER(Settings!$C$4)&amp;".mit."&amp;$A2145&amp;IF($C2145="","","."&amp;$C2145&amp;"."&amp;$B2145)&amp;IF(INDEX(Variables!$D$5:$D$205,MATCH($A2145,Variables!$A$5:$A$205,0))="","","."&amp;INDEX(Variables!$D$5:$D$205,MATCH($A2145,Variables!$A$5:$A$205,0)))&amp;"."&amp;AF$5</f>
        <v/>
      </c>
      <c r="AG2145" s="46">
        <f>SUMIFS(AG$515:AG$2125,$A$515:$A$2125,"ener",$C$515:$C$2125,$C2145,$B$515:$B$2125,"&lt;&gt;all")</f>
        <v/>
      </c>
      <c r="AH2145" s="47">
        <f>SUMIFS(AH$515:AH$2125,$A$515:$A$2125,"ener",$C$515:$C$2125,$C2145,$B$515:$B$2125,"&lt;&gt;all")</f>
        <v/>
      </c>
      <c r="AI2145" s="47">
        <f>SUMIFS(AI$515:AI$2125,$A$515:$A$2125,"ener",$C$515:$C$2125,$C2145,$B$515:$B$2125,"&lt;&gt;all")</f>
        <v/>
      </c>
      <c r="AJ2145" s="47">
        <f>SUMIFS(AJ$515:AJ$2125,$A$515:$A$2125,"ener",$C$515:$C$2125,$C2145,$B$515:$B$2125,"&lt;&gt;all")</f>
        <v/>
      </c>
      <c r="AK2145" s="47">
        <f>SUMIFS(AK$515:AK$2125,$A$515:$A$2125,"ener",$C$515:$C$2125,$C2145,$B$515:$B$2125,"&lt;&gt;all")</f>
        <v/>
      </c>
      <c r="AL2145" s="47">
        <f>SUMIFS(AL$515:AL$2125,$A$515:$A$2125,"ener",$C$515:$C$2125,$C2145,$B$515:$B$2125,"&lt;&gt;all")</f>
        <v/>
      </c>
      <c r="AM2145" s="47">
        <f>SUMIFS(AM$515:AM$2125,$A$515:$A$2125,"ener",$C$515:$C$2125,$C2145,$B$515:$B$2125,"&lt;&gt;all")</f>
        <v/>
      </c>
      <c r="AN2145" s="47">
        <f>SUMIFS(AN$515:AN$2125,$A$515:$A$2125,"ener",$C$515:$C$2125,$C2145,$B$515:$B$2125,"&lt;&gt;all")</f>
        <v/>
      </c>
      <c r="AO2145" s="47">
        <f>SUMIFS(AO$515:AO$2125,$A$515:$A$2125,"ener",$C$515:$C$2125,$C2145,$B$515:$B$2125,"&lt;&gt;all")</f>
        <v/>
      </c>
      <c r="AP2145" s="47">
        <f>SUMIFS(AP$515:AP$2125,$A$515:$A$2125,"ener",$C$515:$C$2125,$C2145,$B$515:$B$2125,"&lt;&gt;all")</f>
        <v/>
      </c>
      <c r="AQ2145" s="47">
        <f>SUMIFS(AQ$515:AQ$2125,$A$515:$A$2125,"ener",$C$515:$C$2125,$C2145,$B$515:$B$2125,"&lt;&gt;all")</f>
        <v/>
      </c>
      <c r="AR2145" s="47">
        <f>SUMIFS(AR$515:AR$2125,$A$515:$A$2125,"ener",$C$515:$C$2125,$C2145,$B$515:$B$2125,"&lt;&gt;all")</f>
        <v/>
      </c>
      <c r="AS2145" s="47">
        <f>SUMIFS(AS$515:AS$2125,$A$515:$A$2125,"ener",$C$515:$C$2125,$C2145,$B$515:$B$2125,"&lt;&gt;all")</f>
        <v/>
      </c>
      <c r="AT2145" s="47">
        <f>SUMIFS(AT$515:AT$2125,$A$515:$A$2125,"ener",$C$515:$C$2125,$C2145,$B$515:$B$2125,"&lt;&gt;all")</f>
        <v/>
      </c>
      <c r="AU2145" s="47">
        <f>SUMIFS(AU$515:AU$2125,$A$515:$A$2125,"ener",$C$515:$C$2125,$C2145,$B$515:$B$2125,"&lt;&gt;all")</f>
        <v/>
      </c>
      <c r="AV2145" s="47">
        <f>SUMIFS(AV$515:AV$2125,$A$515:$A$2125,"ener",$C$515:$C$2125,$C2145,$B$515:$B$2125,"&lt;&gt;all")</f>
        <v/>
      </c>
      <c r="AW2145" s="47">
        <f>SUMIFS(AW$515:AW$2125,$A$515:$A$2125,"ener",$C$515:$C$2125,$C2145,$B$515:$B$2125,"&lt;&gt;all")</f>
        <v/>
      </c>
      <c r="AX2145" s="47">
        <f>SUMIFS(AX$515:AX$2125,$A$515:$A$2125,"ener",$C$515:$C$2125,$C2145,$B$515:$B$2125,"&lt;&gt;all")</f>
        <v/>
      </c>
      <c r="AY2145" s="47">
        <f>SUMIFS(AY$515:AY$2125,$A$515:$A$2125,"ener",$C$515:$C$2125,$C2145,$B$515:$B$2125,"&lt;&gt;all")</f>
        <v/>
      </c>
    </row>
    <row r="2146" hidden="1" outlineLevel="1"/>
    <row r="2147" hidden="1" outlineLevel="1">
      <c r="A2147" s="14" t="inlineStr">
        <is>
          <t>ener</t>
        </is>
      </c>
      <c r="B2147" s="14" t="inlineStr">
        <is>
          <t>coa</t>
        </is>
      </c>
      <c r="C2147" s="14" t="inlineStr">
        <is>
          <t>all</t>
        </is>
      </c>
      <c r="H2147" s="14">
        <f>INDEX(Variables!$B$5:$B$205,MATCH($A2147,Variables!$A$5:$A$205,0))&amp;IF($C2147="",""," | "&amp;INDEX(Mapping!$B$5:$B$26,MATCH($C2147,Mapping!$A$5:$A$26,0))&amp;" | "&amp;INDEX(Mapping!$B$30:$B$46,MATCH($B2147,Mapping!$A$30:$A$46,0)))</f>
        <v/>
      </c>
      <c r="I2147" s="14">
        <f>INDEX(Variables!$C$5:$C$205,MATCH($A2147,Variables!$A$5:$A$205,0))</f>
        <v/>
      </c>
      <c r="J2147" s="14">
        <f>INDEX(Variables!$E$5:$E$205,MATCH($A2147,Variables!$A$5:$A$205,0))</f>
        <v/>
      </c>
      <c r="K2147" s="11">
        <f>LOWER(Settings!$C$4)&amp;".mit."&amp;$A2147&amp;IF($C2147="","","."&amp;$C2147&amp;"."&amp;$B2147)&amp;IF(INDEX(Variables!$D$5:$D$205,MATCH($A2147,Variables!$A$5:$A$205,0))="","","."&amp;INDEX(Variables!$D$5:$D$205,MATCH($A2147,Variables!$A$5:$A$205,0)))&amp;"."&amp;K$5</f>
        <v/>
      </c>
      <c r="L2147" s="46">
        <f>SUMIFS(L$515:L$2125,$A$515:$A$2125,"ener",$B$515:$B$2125,$B2147)</f>
        <v/>
      </c>
      <c r="M2147" s="47">
        <f>SUMIFS(M$515:M$2125,$A$515:$A$2125,"ener",$B$515:$B$2125,$B2147)</f>
        <v/>
      </c>
      <c r="N2147" s="47">
        <f>SUMIFS(N$515:N$2125,$A$515:$A$2125,"ener",$B$515:$B$2125,$B2147)</f>
        <v/>
      </c>
      <c r="O2147" s="47">
        <f>SUMIFS(O$515:O$2125,$A$515:$A$2125,"ener",$B$515:$B$2125,$B2147)</f>
        <v/>
      </c>
      <c r="P2147" s="47">
        <f>SUMIFS(P$515:P$2125,$A$515:$A$2125,"ener",$B$515:$B$2125,$B2147)</f>
        <v/>
      </c>
      <c r="Q2147" s="47">
        <f>SUMIFS(Q$515:Q$2125,$A$515:$A$2125,"ener",$B$515:$B$2125,$B2147)</f>
        <v/>
      </c>
      <c r="R2147" s="47">
        <f>SUMIFS(R$515:R$2125,$A$515:$A$2125,"ener",$B$515:$B$2125,$B2147)</f>
        <v/>
      </c>
      <c r="S2147" s="47">
        <f>SUMIFS(S$515:S$2125,$A$515:$A$2125,"ener",$B$515:$B$2125,$B2147)</f>
        <v/>
      </c>
      <c r="T2147" s="47">
        <f>SUMIFS(T$515:T$2125,$A$515:$A$2125,"ener",$B$515:$B$2125,$B2147)</f>
        <v/>
      </c>
      <c r="U2147" s="47">
        <f>SUMIFS(U$515:U$2125,$A$515:$A$2125,"ener",$B$515:$B$2125,$B2147)</f>
        <v/>
      </c>
      <c r="V2147" s="47">
        <f>SUMIFS(V$515:V$2125,$A$515:$A$2125,"ener",$B$515:$B$2125,$B2147)</f>
        <v/>
      </c>
      <c r="W2147" s="47">
        <f>SUMIFS(W$515:W$2125,$A$515:$A$2125,"ener",$B$515:$B$2125,$B2147)</f>
        <v/>
      </c>
      <c r="X2147" s="47">
        <f>SUMIFS(X$515:X$2125,$A$515:$A$2125,"ener",$B$515:$B$2125,$B2147)</f>
        <v/>
      </c>
      <c r="Y2147" s="47">
        <f>SUMIFS(Y$515:Y$2125,$A$515:$A$2125,"ener",$B$515:$B$2125,$B2147)</f>
        <v/>
      </c>
      <c r="Z2147" s="47">
        <f>SUMIFS(Z$515:Z$2125,$A$515:$A$2125,"ener",$B$515:$B$2125,$B2147)</f>
        <v/>
      </c>
      <c r="AA2147" s="47">
        <f>SUMIFS(AA$515:AA$2125,$A$515:$A$2125,"ener",$B$515:$B$2125,$B2147)</f>
        <v/>
      </c>
      <c r="AB2147" s="47">
        <f>SUMIFS(AB$515:AB$2125,$A$515:$A$2125,"ener",$B$515:$B$2125,$B2147)</f>
        <v/>
      </c>
      <c r="AC2147" s="47">
        <f>SUMIFS(AC$515:AC$2125,$A$515:$A$2125,"ener",$B$515:$B$2125,$B2147)</f>
        <v/>
      </c>
      <c r="AD2147" s="47">
        <f>SUMIFS(AD$515:AD$2125,$A$515:$A$2125,"ener",$B$515:$B$2125,$B2147)</f>
        <v/>
      </c>
      <c r="AF2147" s="11">
        <f>LOWER(Settings!$C$4)&amp;".mit."&amp;$A2147&amp;IF($C2147="","","."&amp;$C2147&amp;"."&amp;$B2147)&amp;IF(INDEX(Variables!$D$5:$D$205,MATCH($A2147,Variables!$A$5:$A$205,0))="","","."&amp;INDEX(Variables!$D$5:$D$205,MATCH($A2147,Variables!$A$5:$A$205,0)))&amp;"."&amp;AF$5</f>
        <v/>
      </c>
      <c r="AG2147" s="46">
        <f>SUMIFS(AG$515:AG$2125,$A$515:$A$2125,"ener",$B$515:$B$2125,$B2147)</f>
        <v/>
      </c>
      <c r="AH2147" s="47">
        <f>SUMIFS(AH$515:AH$2125,$A$515:$A$2125,"ener",$B$515:$B$2125,$B2147)</f>
        <v/>
      </c>
      <c r="AI2147" s="47">
        <f>SUMIFS(AI$515:AI$2125,$A$515:$A$2125,"ener",$B$515:$B$2125,$B2147)</f>
        <v/>
      </c>
      <c r="AJ2147" s="47">
        <f>SUMIFS(AJ$515:AJ$2125,$A$515:$A$2125,"ener",$B$515:$B$2125,$B2147)</f>
        <v/>
      </c>
      <c r="AK2147" s="47">
        <f>SUMIFS(AK$515:AK$2125,$A$515:$A$2125,"ener",$B$515:$B$2125,$B2147)</f>
        <v/>
      </c>
      <c r="AL2147" s="47">
        <f>SUMIFS(AL$515:AL$2125,$A$515:$A$2125,"ener",$B$515:$B$2125,$B2147)</f>
        <v/>
      </c>
      <c r="AM2147" s="47">
        <f>SUMIFS(AM$515:AM$2125,$A$515:$A$2125,"ener",$B$515:$B$2125,$B2147)</f>
        <v/>
      </c>
      <c r="AN2147" s="47">
        <f>SUMIFS(AN$515:AN$2125,$A$515:$A$2125,"ener",$B$515:$B$2125,$B2147)</f>
        <v/>
      </c>
      <c r="AO2147" s="47">
        <f>SUMIFS(AO$515:AO$2125,$A$515:$A$2125,"ener",$B$515:$B$2125,$B2147)</f>
        <v/>
      </c>
      <c r="AP2147" s="47">
        <f>SUMIFS(AP$515:AP$2125,$A$515:$A$2125,"ener",$B$515:$B$2125,$B2147)</f>
        <v/>
      </c>
      <c r="AQ2147" s="47">
        <f>SUMIFS(AQ$515:AQ$2125,$A$515:$A$2125,"ener",$B$515:$B$2125,$B2147)</f>
        <v/>
      </c>
      <c r="AR2147" s="47">
        <f>SUMIFS(AR$515:AR$2125,$A$515:$A$2125,"ener",$B$515:$B$2125,$B2147)</f>
        <v/>
      </c>
      <c r="AS2147" s="47">
        <f>SUMIFS(AS$515:AS$2125,$A$515:$A$2125,"ener",$B$515:$B$2125,$B2147)</f>
        <v/>
      </c>
      <c r="AT2147" s="47">
        <f>SUMIFS(AT$515:AT$2125,$A$515:$A$2125,"ener",$B$515:$B$2125,$B2147)</f>
        <v/>
      </c>
      <c r="AU2147" s="47">
        <f>SUMIFS(AU$515:AU$2125,$A$515:$A$2125,"ener",$B$515:$B$2125,$B2147)</f>
        <v/>
      </c>
      <c r="AV2147" s="47">
        <f>SUMIFS(AV$515:AV$2125,$A$515:$A$2125,"ener",$B$515:$B$2125,$B2147)</f>
        <v/>
      </c>
      <c r="AW2147" s="47">
        <f>SUMIFS(AW$515:AW$2125,$A$515:$A$2125,"ener",$B$515:$B$2125,$B2147)</f>
        <v/>
      </c>
      <c r="AX2147" s="47">
        <f>SUMIFS(AX$515:AX$2125,$A$515:$A$2125,"ener",$B$515:$B$2125,$B2147)</f>
        <v/>
      </c>
      <c r="AY2147" s="47">
        <f>SUMIFS(AY$515:AY$2125,$A$515:$A$2125,"ener",$B$515:$B$2125,$B2147)</f>
        <v/>
      </c>
    </row>
    <row r="2148" hidden="1" outlineLevel="1">
      <c r="A2148" s="14" t="inlineStr">
        <is>
          <t>ener</t>
        </is>
      </c>
      <c r="B2148" s="14" t="inlineStr">
        <is>
          <t>nga</t>
        </is>
      </c>
      <c r="C2148" s="14" t="inlineStr">
        <is>
          <t>all</t>
        </is>
      </c>
      <c r="H2148" s="14">
        <f>INDEX(Variables!$B$5:$B$205,MATCH($A2148,Variables!$A$5:$A$205,0))&amp;IF($C2148="",""," | "&amp;INDEX(Mapping!$B$5:$B$26,MATCH($C2148,Mapping!$A$5:$A$26,0))&amp;" | "&amp;INDEX(Mapping!$B$30:$B$46,MATCH($B2148,Mapping!$A$30:$A$46,0)))</f>
        <v/>
      </c>
      <c r="I2148" s="14">
        <f>INDEX(Variables!$C$5:$C$205,MATCH($A2148,Variables!$A$5:$A$205,0))</f>
        <v/>
      </c>
      <c r="J2148" s="14">
        <f>INDEX(Variables!$E$5:$E$205,MATCH($A2148,Variables!$A$5:$A$205,0))</f>
        <v/>
      </c>
      <c r="K2148" s="11">
        <f>LOWER(Settings!$C$4)&amp;".mit."&amp;$A2148&amp;IF($C2148="","","."&amp;$C2148&amp;"."&amp;$B2148)&amp;IF(INDEX(Variables!$D$5:$D$205,MATCH($A2148,Variables!$A$5:$A$205,0))="","","."&amp;INDEX(Variables!$D$5:$D$205,MATCH($A2148,Variables!$A$5:$A$205,0)))&amp;"."&amp;K$5</f>
        <v/>
      </c>
      <c r="L2148" s="46">
        <f>SUMIFS(L$515:L$2125,$A$515:$A$2125,"ener",$B$515:$B$2125,$B2148)</f>
        <v/>
      </c>
      <c r="M2148" s="47">
        <f>SUMIFS(M$515:M$2125,$A$515:$A$2125,"ener",$B$515:$B$2125,$B2148)</f>
        <v/>
      </c>
      <c r="N2148" s="47">
        <f>SUMIFS(N$515:N$2125,$A$515:$A$2125,"ener",$B$515:$B$2125,$B2148)</f>
        <v/>
      </c>
      <c r="O2148" s="47">
        <f>SUMIFS(O$515:O$2125,$A$515:$A$2125,"ener",$B$515:$B$2125,$B2148)</f>
        <v/>
      </c>
      <c r="P2148" s="47">
        <f>SUMIFS(P$515:P$2125,$A$515:$A$2125,"ener",$B$515:$B$2125,$B2148)</f>
        <v/>
      </c>
      <c r="Q2148" s="47">
        <f>SUMIFS(Q$515:Q$2125,$A$515:$A$2125,"ener",$B$515:$B$2125,$B2148)</f>
        <v/>
      </c>
      <c r="R2148" s="47">
        <f>SUMIFS(R$515:R$2125,$A$515:$A$2125,"ener",$B$515:$B$2125,$B2148)</f>
        <v/>
      </c>
      <c r="S2148" s="47">
        <f>SUMIFS(S$515:S$2125,$A$515:$A$2125,"ener",$B$515:$B$2125,$B2148)</f>
        <v/>
      </c>
      <c r="T2148" s="47">
        <f>SUMIFS(T$515:T$2125,$A$515:$A$2125,"ener",$B$515:$B$2125,$B2148)</f>
        <v/>
      </c>
      <c r="U2148" s="47">
        <f>SUMIFS(U$515:U$2125,$A$515:$A$2125,"ener",$B$515:$B$2125,$B2148)</f>
        <v/>
      </c>
      <c r="V2148" s="47">
        <f>SUMIFS(V$515:V$2125,$A$515:$A$2125,"ener",$B$515:$B$2125,$B2148)</f>
        <v/>
      </c>
      <c r="W2148" s="47">
        <f>SUMIFS(W$515:W$2125,$A$515:$A$2125,"ener",$B$515:$B$2125,$B2148)</f>
        <v/>
      </c>
      <c r="X2148" s="47">
        <f>SUMIFS(X$515:X$2125,$A$515:$A$2125,"ener",$B$515:$B$2125,$B2148)</f>
        <v/>
      </c>
      <c r="Y2148" s="47">
        <f>SUMIFS(Y$515:Y$2125,$A$515:$A$2125,"ener",$B$515:$B$2125,$B2148)</f>
        <v/>
      </c>
      <c r="Z2148" s="47">
        <f>SUMIFS(Z$515:Z$2125,$A$515:$A$2125,"ener",$B$515:$B$2125,$B2148)</f>
        <v/>
      </c>
      <c r="AA2148" s="47">
        <f>SUMIFS(AA$515:AA$2125,$A$515:$A$2125,"ener",$B$515:$B$2125,$B2148)</f>
        <v/>
      </c>
      <c r="AB2148" s="47">
        <f>SUMIFS(AB$515:AB$2125,$A$515:$A$2125,"ener",$B$515:$B$2125,$B2148)</f>
        <v/>
      </c>
      <c r="AC2148" s="47">
        <f>SUMIFS(AC$515:AC$2125,$A$515:$A$2125,"ener",$B$515:$B$2125,$B2148)</f>
        <v/>
      </c>
      <c r="AD2148" s="47">
        <f>SUMIFS(AD$515:AD$2125,$A$515:$A$2125,"ener",$B$515:$B$2125,$B2148)</f>
        <v/>
      </c>
      <c r="AF2148" s="11">
        <f>LOWER(Settings!$C$4)&amp;".mit."&amp;$A2148&amp;IF($C2148="","","."&amp;$C2148&amp;"."&amp;$B2148)&amp;IF(INDEX(Variables!$D$5:$D$205,MATCH($A2148,Variables!$A$5:$A$205,0))="","","."&amp;INDEX(Variables!$D$5:$D$205,MATCH($A2148,Variables!$A$5:$A$205,0)))&amp;"."&amp;AF$5</f>
        <v/>
      </c>
      <c r="AG2148" s="46">
        <f>SUMIFS(AG$515:AG$2125,$A$515:$A$2125,"ener",$B$515:$B$2125,$B2148)</f>
        <v/>
      </c>
      <c r="AH2148" s="47">
        <f>SUMIFS(AH$515:AH$2125,$A$515:$A$2125,"ener",$B$515:$B$2125,$B2148)</f>
        <v/>
      </c>
      <c r="AI2148" s="47">
        <f>SUMIFS(AI$515:AI$2125,$A$515:$A$2125,"ener",$B$515:$B$2125,$B2148)</f>
        <v/>
      </c>
      <c r="AJ2148" s="47">
        <f>SUMIFS(AJ$515:AJ$2125,$A$515:$A$2125,"ener",$B$515:$B$2125,$B2148)</f>
        <v/>
      </c>
      <c r="AK2148" s="47">
        <f>SUMIFS(AK$515:AK$2125,$A$515:$A$2125,"ener",$B$515:$B$2125,$B2148)</f>
        <v/>
      </c>
      <c r="AL2148" s="47">
        <f>SUMIFS(AL$515:AL$2125,$A$515:$A$2125,"ener",$B$515:$B$2125,$B2148)</f>
        <v/>
      </c>
      <c r="AM2148" s="47">
        <f>SUMIFS(AM$515:AM$2125,$A$515:$A$2125,"ener",$B$515:$B$2125,$B2148)</f>
        <v/>
      </c>
      <c r="AN2148" s="47">
        <f>SUMIFS(AN$515:AN$2125,$A$515:$A$2125,"ener",$B$515:$B$2125,$B2148)</f>
        <v/>
      </c>
      <c r="AO2148" s="47">
        <f>SUMIFS(AO$515:AO$2125,$A$515:$A$2125,"ener",$B$515:$B$2125,$B2148)</f>
        <v/>
      </c>
      <c r="AP2148" s="47">
        <f>SUMIFS(AP$515:AP$2125,$A$515:$A$2125,"ener",$B$515:$B$2125,$B2148)</f>
        <v/>
      </c>
      <c r="AQ2148" s="47">
        <f>SUMIFS(AQ$515:AQ$2125,$A$515:$A$2125,"ener",$B$515:$B$2125,$B2148)</f>
        <v/>
      </c>
      <c r="AR2148" s="47">
        <f>SUMIFS(AR$515:AR$2125,$A$515:$A$2125,"ener",$B$515:$B$2125,$B2148)</f>
        <v/>
      </c>
      <c r="AS2148" s="47">
        <f>SUMIFS(AS$515:AS$2125,$A$515:$A$2125,"ener",$B$515:$B$2125,$B2148)</f>
        <v/>
      </c>
      <c r="AT2148" s="47">
        <f>SUMIFS(AT$515:AT$2125,$A$515:$A$2125,"ener",$B$515:$B$2125,$B2148)</f>
        <v/>
      </c>
      <c r="AU2148" s="47">
        <f>SUMIFS(AU$515:AU$2125,$A$515:$A$2125,"ener",$B$515:$B$2125,$B2148)</f>
        <v/>
      </c>
      <c r="AV2148" s="47">
        <f>SUMIFS(AV$515:AV$2125,$A$515:$A$2125,"ener",$B$515:$B$2125,$B2148)</f>
        <v/>
      </c>
      <c r="AW2148" s="47">
        <f>SUMIFS(AW$515:AW$2125,$A$515:$A$2125,"ener",$B$515:$B$2125,$B2148)</f>
        <v/>
      </c>
      <c r="AX2148" s="47">
        <f>SUMIFS(AX$515:AX$2125,$A$515:$A$2125,"ener",$B$515:$B$2125,$B2148)</f>
        <v/>
      </c>
      <c r="AY2148" s="47">
        <f>SUMIFS(AY$515:AY$2125,$A$515:$A$2125,"ener",$B$515:$B$2125,$B2148)</f>
        <v/>
      </c>
    </row>
    <row r="2149" hidden="1" outlineLevel="1">
      <c r="A2149" s="14" t="inlineStr">
        <is>
          <t>ener</t>
        </is>
      </c>
      <c r="B2149" s="14" t="inlineStr">
        <is>
          <t>gso</t>
        </is>
      </c>
      <c r="C2149" s="14" t="inlineStr">
        <is>
          <t>all</t>
        </is>
      </c>
      <c r="H2149" s="14">
        <f>INDEX(Variables!$B$5:$B$205,MATCH($A2149,Variables!$A$5:$A$205,0))&amp;IF($C2149="",""," | "&amp;INDEX(Mapping!$B$5:$B$26,MATCH($C2149,Mapping!$A$5:$A$26,0))&amp;" | "&amp;INDEX(Mapping!$B$30:$B$46,MATCH($B2149,Mapping!$A$30:$A$46,0)))</f>
        <v/>
      </c>
      <c r="I2149" s="14">
        <f>INDEX(Variables!$C$5:$C$205,MATCH($A2149,Variables!$A$5:$A$205,0))</f>
        <v/>
      </c>
      <c r="J2149" s="14">
        <f>INDEX(Variables!$E$5:$E$205,MATCH($A2149,Variables!$A$5:$A$205,0))</f>
        <v/>
      </c>
      <c r="K2149" s="11">
        <f>LOWER(Settings!$C$4)&amp;".mit."&amp;$A2149&amp;IF($C2149="","","."&amp;$C2149&amp;"."&amp;$B2149)&amp;IF(INDEX(Variables!$D$5:$D$205,MATCH($A2149,Variables!$A$5:$A$205,0))="","","."&amp;INDEX(Variables!$D$5:$D$205,MATCH($A2149,Variables!$A$5:$A$205,0)))&amp;"."&amp;K$5</f>
        <v/>
      </c>
      <c r="L2149" s="46">
        <f>SUMIFS(L$515:L$2125,$A$515:$A$2125,"ener",$B$515:$B$2125,$B2149)</f>
        <v/>
      </c>
      <c r="M2149" s="47">
        <f>SUMIFS(M$515:M$2125,$A$515:$A$2125,"ener",$B$515:$B$2125,$B2149)</f>
        <v/>
      </c>
      <c r="N2149" s="47">
        <f>SUMIFS(N$515:N$2125,$A$515:$A$2125,"ener",$B$515:$B$2125,$B2149)</f>
        <v/>
      </c>
      <c r="O2149" s="47">
        <f>SUMIFS(O$515:O$2125,$A$515:$A$2125,"ener",$B$515:$B$2125,$B2149)</f>
        <v/>
      </c>
      <c r="P2149" s="47">
        <f>SUMIFS(P$515:P$2125,$A$515:$A$2125,"ener",$B$515:$B$2125,$B2149)</f>
        <v/>
      </c>
      <c r="Q2149" s="47">
        <f>SUMIFS(Q$515:Q$2125,$A$515:$A$2125,"ener",$B$515:$B$2125,$B2149)</f>
        <v/>
      </c>
      <c r="R2149" s="47">
        <f>SUMIFS(R$515:R$2125,$A$515:$A$2125,"ener",$B$515:$B$2125,$B2149)</f>
        <v/>
      </c>
      <c r="S2149" s="47">
        <f>SUMIFS(S$515:S$2125,$A$515:$A$2125,"ener",$B$515:$B$2125,$B2149)</f>
        <v/>
      </c>
      <c r="T2149" s="47">
        <f>SUMIFS(T$515:T$2125,$A$515:$A$2125,"ener",$B$515:$B$2125,$B2149)</f>
        <v/>
      </c>
      <c r="U2149" s="47">
        <f>SUMIFS(U$515:U$2125,$A$515:$A$2125,"ener",$B$515:$B$2125,$B2149)</f>
        <v/>
      </c>
      <c r="V2149" s="47">
        <f>SUMIFS(V$515:V$2125,$A$515:$A$2125,"ener",$B$515:$B$2125,$B2149)</f>
        <v/>
      </c>
      <c r="W2149" s="47">
        <f>SUMIFS(W$515:W$2125,$A$515:$A$2125,"ener",$B$515:$B$2125,$B2149)</f>
        <v/>
      </c>
      <c r="X2149" s="47">
        <f>SUMIFS(X$515:X$2125,$A$515:$A$2125,"ener",$B$515:$B$2125,$B2149)</f>
        <v/>
      </c>
      <c r="Y2149" s="47">
        <f>SUMIFS(Y$515:Y$2125,$A$515:$A$2125,"ener",$B$515:$B$2125,$B2149)</f>
        <v/>
      </c>
      <c r="Z2149" s="47">
        <f>SUMIFS(Z$515:Z$2125,$A$515:$A$2125,"ener",$B$515:$B$2125,$B2149)</f>
        <v/>
      </c>
      <c r="AA2149" s="47">
        <f>SUMIFS(AA$515:AA$2125,$A$515:$A$2125,"ener",$B$515:$B$2125,$B2149)</f>
        <v/>
      </c>
      <c r="AB2149" s="47">
        <f>SUMIFS(AB$515:AB$2125,$A$515:$A$2125,"ener",$B$515:$B$2125,$B2149)</f>
        <v/>
      </c>
      <c r="AC2149" s="47">
        <f>SUMIFS(AC$515:AC$2125,$A$515:$A$2125,"ener",$B$515:$B$2125,$B2149)</f>
        <v/>
      </c>
      <c r="AD2149" s="47">
        <f>SUMIFS(AD$515:AD$2125,$A$515:$A$2125,"ener",$B$515:$B$2125,$B2149)</f>
        <v/>
      </c>
      <c r="AF2149" s="11">
        <f>LOWER(Settings!$C$4)&amp;".mit."&amp;$A2149&amp;IF($C2149="","","."&amp;$C2149&amp;"."&amp;$B2149)&amp;IF(INDEX(Variables!$D$5:$D$205,MATCH($A2149,Variables!$A$5:$A$205,0))="","","."&amp;INDEX(Variables!$D$5:$D$205,MATCH($A2149,Variables!$A$5:$A$205,0)))&amp;"."&amp;AF$5</f>
        <v/>
      </c>
      <c r="AG2149" s="46">
        <f>SUMIFS(AG$515:AG$2125,$A$515:$A$2125,"ener",$B$515:$B$2125,$B2149)</f>
        <v/>
      </c>
      <c r="AH2149" s="47">
        <f>SUMIFS(AH$515:AH$2125,$A$515:$A$2125,"ener",$B$515:$B$2125,$B2149)</f>
        <v/>
      </c>
      <c r="AI2149" s="47">
        <f>SUMIFS(AI$515:AI$2125,$A$515:$A$2125,"ener",$B$515:$B$2125,$B2149)</f>
        <v/>
      </c>
      <c r="AJ2149" s="47">
        <f>SUMIFS(AJ$515:AJ$2125,$A$515:$A$2125,"ener",$B$515:$B$2125,$B2149)</f>
        <v/>
      </c>
      <c r="AK2149" s="47">
        <f>SUMIFS(AK$515:AK$2125,$A$515:$A$2125,"ener",$B$515:$B$2125,$B2149)</f>
        <v/>
      </c>
      <c r="AL2149" s="47">
        <f>SUMIFS(AL$515:AL$2125,$A$515:$A$2125,"ener",$B$515:$B$2125,$B2149)</f>
        <v/>
      </c>
      <c r="AM2149" s="47">
        <f>SUMIFS(AM$515:AM$2125,$A$515:$A$2125,"ener",$B$515:$B$2125,$B2149)</f>
        <v/>
      </c>
      <c r="AN2149" s="47">
        <f>SUMIFS(AN$515:AN$2125,$A$515:$A$2125,"ener",$B$515:$B$2125,$B2149)</f>
        <v/>
      </c>
      <c r="AO2149" s="47">
        <f>SUMIFS(AO$515:AO$2125,$A$515:$A$2125,"ener",$B$515:$B$2125,$B2149)</f>
        <v/>
      </c>
      <c r="AP2149" s="47">
        <f>SUMIFS(AP$515:AP$2125,$A$515:$A$2125,"ener",$B$515:$B$2125,$B2149)</f>
        <v/>
      </c>
      <c r="AQ2149" s="47">
        <f>SUMIFS(AQ$515:AQ$2125,$A$515:$A$2125,"ener",$B$515:$B$2125,$B2149)</f>
        <v/>
      </c>
      <c r="AR2149" s="47">
        <f>SUMIFS(AR$515:AR$2125,$A$515:$A$2125,"ener",$B$515:$B$2125,$B2149)</f>
        <v/>
      </c>
      <c r="AS2149" s="47">
        <f>SUMIFS(AS$515:AS$2125,$A$515:$A$2125,"ener",$B$515:$B$2125,$B2149)</f>
        <v/>
      </c>
      <c r="AT2149" s="47">
        <f>SUMIFS(AT$515:AT$2125,$A$515:$A$2125,"ener",$B$515:$B$2125,$B2149)</f>
        <v/>
      </c>
      <c r="AU2149" s="47">
        <f>SUMIFS(AU$515:AU$2125,$A$515:$A$2125,"ener",$B$515:$B$2125,$B2149)</f>
        <v/>
      </c>
      <c r="AV2149" s="47">
        <f>SUMIFS(AV$515:AV$2125,$A$515:$A$2125,"ener",$B$515:$B$2125,$B2149)</f>
        <v/>
      </c>
      <c r="AW2149" s="47">
        <f>SUMIFS(AW$515:AW$2125,$A$515:$A$2125,"ener",$B$515:$B$2125,$B2149)</f>
        <v/>
      </c>
      <c r="AX2149" s="47">
        <f>SUMIFS(AX$515:AX$2125,$A$515:$A$2125,"ener",$B$515:$B$2125,$B2149)</f>
        <v/>
      </c>
      <c r="AY2149" s="47">
        <f>SUMIFS(AY$515:AY$2125,$A$515:$A$2125,"ener",$B$515:$B$2125,$B2149)</f>
        <v/>
      </c>
    </row>
    <row r="2150" hidden="1" outlineLevel="1">
      <c r="A2150" s="14" t="inlineStr">
        <is>
          <t>ener</t>
        </is>
      </c>
      <c r="B2150" s="14" t="inlineStr">
        <is>
          <t>die</t>
        </is>
      </c>
      <c r="C2150" s="14" t="inlineStr">
        <is>
          <t>all</t>
        </is>
      </c>
      <c r="H2150" s="14">
        <f>INDEX(Variables!$B$5:$B$205,MATCH($A2150,Variables!$A$5:$A$205,0))&amp;IF($C2150="",""," | "&amp;INDEX(Mapping!$B$5:$B$26,MATCH($C2150,Mapping!$A$5:$A$26,0))&amp;" | "&amp;INDEX(Mapping!$B$30:$B$46,MATCH($B2150,Mapping!$A$30:$A$46,0)))</f>
        <v/>
      </c>
      <c r="I2150" s="14">
        <f>INDEX(Variables!$C$5:$C$205,MATCH($A2150,Variables!$A$5:$A$205,0))</f>
        <v/>
      </c>
      <c r="J2150" s="14">
        <f>INDEX(Variables!$E$5:$E$205,MATCH($A2150,Variables!$A$5:$A$205,0))</f>
        <v/>
      </c>
      <c r="K2150" s="11">
        <f>LOWER(Settings!$C$4)&amp;".mit."&amp;$A2150&amp;IF($C2150="","","."&amp;$C2150&amp;"."&amp;$B2150)&amp;IF(INDEX(Variables!$D$5:$D$205,MATCH($A2150,Variables!$A$5:$A$205,0))="","","."&amp;INDEX(Variables!$D$5:$D$205,MATCH($A2150,Variables!$A$5:$A$205,0)))&amp;"."&amp;K$5</f>
        <v/>
      </c>
      <c r="L2150" s="46">
        <f>SUMIFS(L$515:L$2125,$A$515:$A$2125,"ener",$B$515:$B$2125,$B2150)</f>
        <v/>
      </c>
      <c r="M2150" s="47">
        <f>SUMIFS(M$515:M$2125,$A$515:$A$2125,"ener",$B$515:$B$2125,$B2150)</f>
        <v/>
      </c>
      <c r="N2150" s="47">
        <f>SUMIFS(N$515:N$2125,$A$515:$A$2125,"ener",$B$515:$B$2125,$B2150)</f>
        <v/>
      </c>
      <c r="O2150" s="47">
        <f>SUMIFS(O$515:O$2125,$A$515:$A$2125,"ener",$B$515:$B$2125,$B2150)</f>
        <v/>
      </c>
      <c r="P2150" s="47">
        <f>SUMIFS(P$515:P$2125,$A$515:$A$2125,"ener",$B$515:$B$2125,$B2150)</f>
        <v/>
      </c>
      <c r="Q2150" s="47">
        <f>SUMIFS(Q$515:Q$2125,$A$515:$A$2125,"ener",$B$515:$B$2125,$B2150)</f>
        <v/>
      </c>
      <c r="R2150" s="47">
        <f>SUMIFS(R$515:R$2125,$A$515:$A$2125,"ener",$B$515:$B$2125,$B2150)</f>
        <v/>
      </c>
      <c r="S2150" s="47">
        <f>SUMIFS(S$515:S$2125,$A$515:$A$2125,"ener",$B$515:$B$2125,$B2150)</f>
        <v/>
      </c>
      <c r="T2150" s="47">
        <f>SUMIFS(T$515:T$2125,$A$515:$A$2125,"ener",$B$515:$B$2125,$B2150)</f>
        <v/>
      </c>
      <c r="U2150" s="47">
        <f>SUMIFS(U$515:U$2125,$A$515:$A$2125,"ener",$B$515:$B$2125,$B2150)</f>
        <v/>
      </c>
      <c r="V2150" s="47">
        <f>SUMIFS(V$515:V$2125,$A$515:$A$2125,"ener",$B$515:$B$2125,$B2150)</f>
        <v/>
      </c>
      <c r="W2150" s="47">
        <f>SUMIFS(W$515:W$2125,$A$515:$A$2125,"ener",$B$515:$B$2125,$B2150)</f>
        <v/>
      </c>
      <c r="X2150" s="47">
        <f>SUMIFS(X$515:X$2125,$A$515:$A$2125,"ener",$B$515:$B$2125,$B2150)</f>
        <v/>
      </c>
      <c r="Y2150" s="47">
        <f>SUMIFS(Y$515:Y$2125,$A$515:$A$2125,"ener",$B$515:$B$2125,$B2150)</f>
        <v/>
      </c>
      <c r="Z2150" s="47">
        <f>SUMIFS(Z$515:Z$2125,$A$515:$A$2125,"ener",$B$515:$B$2125,$B2150)</f>
        <v/>
      </c>
      <c r="AA2150" s="47">
        <f>SUMIFS(AA$515:AA$2125,$A$515:$A$2125,"ener",$B$515:$B$2125,$B2150)</f>
        <v/>
      </c>
      <c r="AB2150" s="47">
        <f>SUMIFS(AB$515:AB$2125,$A$515:$A$2125,"ener",$B$515:$B$2125,$B2150)</f>
        <v/>
      </c>
      <c r="AC2150" s="47">
        <f>SUMIFS(AC$515:AC$2125,$A$515:$A$2125,"ener",$B$515:$B$2125,$B2150)</f>
        <v/>
      </c>
      <c r="AD2150" s="47">
        <f>SUMIFS(AD$515:AD$2125,$A$515:$A$2125,"ener",$B$515:$B$2125,$B2150)</f>
        <v/>
      </c>
      <c r="AF2150" s="11">
        <f>LOWER(Settings!$C$4)&amp;".mit."&amp;$A2150&amp;IF($C2150="","","."&amp;$C2150&amp;"."&amp;$B2150)&amp;IF(INDEX(Variables!$D$5:$D$205,MATCH($A2150,Variables!$A$5:$A$205,0))="","","."&amp;INDEX(Variables!$D$5:$D$205,MATCH($A2150,Variables!$A$5:$A$205,0)))&amp;"."&amp;AF$5</f>
        <v/>
      </c>
      <c r="AG2150" s="46">
        <f>SUMIFS(AG$515:AG$2125,$A$515:$A$2125,"ener",$B$515:$B$2125,$B2150)</f>
        <v/>
      </c>
      <c r="AH2150" s="47">
        <f>SUMIFS(AH$515:AH$2125,$A$515:$A$2125,"ener",$B$515:$B$2125,$B2150)</f>
        <v/>
      </c>
      <c r="AI2150" s="47">
        <f>SUMIFS(AI$515:AI$2125,$A$515:$A$2125,"ener",$B$515:$B$2125,$B2150)</f>
        <v/>
      </c>
      <c r="AJ2150" s="47">
        <f>SUMIFS(AJ$515:AJ$2125,$A$515:$A$2125,"ener",$B$515:$B$2125,$B2150)</f>
        <v/>
      </c>
      <c r="AK2150" s="47">
        <f>SUMIFS(AK$515:AK$2125,$A$515:$A$2125,"ener",$B$515:$B$2125,$B2150)</f>
        <v/>
      </c>
      <c r="AL2150" s="47">
        <f>SUMIFS(AL$515:AL$2125,$A$515:$A$2125,"ener",$B$515:$B$2125,$B2150)</f>
        <v/>
      </c>
      <c r="AM2150" s="47">
        <f>SUMIFS(AM$515:AM$2125,$A$515:$A$2125,"ener",$B$515:$B$2125,$B2150)</f>
        <v/>
      </c>
      <c r="AN2150" s="47">
        <f>SUMIFS(AN$515:AN$2125,$A$515:$A$2125,"ener",$B$515:$B$2125,$B2150)</f>
        <v/>
      </c>
      <c r="AO2150" s="47">
        <f>SUMIFS(AO$515:AO$2125,$A$515:$A$2125,"ener",$B$515:$B$2125,$B2150)</f>
        <v/>
      </c>
      <c r="AP2150" s="47">
        <f>SUMIFS(AP$515:AP$2125,$A$515:$A$2125,"ener",$B$515:$B$2125,$B2150)</f>
        <v/>
      </c>
      <c r="AQ2150" s="47">
        <f>SUMIFS(AQ$515:AQ$2125,$A$515:$A$2125,"ener",$B$515:$B$2125,$B2150)</f>
        <v/>
      </c>
      <c r="AR2150" s="47">
        <f>SUMIFS(AR$515:AR$2125,$A$515:$A$2125,"ener",$B$515:$B$2125,$B2150)</f>
        <v/>
      </c>
      <c r="AS2150" s="47">
        <f>SUMIFS(AS$515:AS$2125,$A$515:$A$2125,"ener",$B$515:$B$2125,$B2150)</f>
        <v/>
      </c>
      <c r="AT2150" s="47">
        <f>SUMIFS(AT$515:AT$2125,$A$515:$A$2125,"ener",$B$515:$B$2125,$B2150)</f>
        <v/>
      </c>
      <c r="AU2150" s="47">
        <f>SUMIFS(AU$515:AU$2125,$A$515:$A$2125,"ener",$B$515:$B$2125,$B2150)</f>
        <v/>
      </c>
      <c r="AV2150" s="47">
        <f>SUMIFS(AV$515:AV$2125,$A$515:$A$2125,"ener",$B$515:$B$2125,$B2150)</f>
        <v/>
      </c>
      <c r="AW2150" s="47">
        <f>SUMIFS(AW$515:AW$2125,$A$515:$A$2125,"ener",$B$515:$B$2125,$B2150)</f>
        <v/>
      </c>
      <c r="AX2150" s="47">
        <f>SUMIFS(AX$515:AX$2125,$A$515:$A$2125,"ener",$B$515:$B$2125,$B2150)</f>
        <v/>
      </c>
      <c r="AY2150" s="47">
        <f>SUMIFS(AY$515:AY$2125,$A$515:$A$2125,"ener",$B$515:$B$2125,$B2150)</f>
        <v/>
      </c>
    </row>
    <row r="2151" hidden="1" outlineLevel="1">
      <c r="A2151" s="14" t="inlineStr">
        <is>
          <t>ener</t>
        </is>
      </c>
      <c r="B2151" s="14" t="inlineStr">
        <is>
          <t>lpg</t>
        </is>
      </c>
      <c r="C2151" s="14" t="inlineStr">
        <is>
          <t>all</t>
        </is>
      </c>
      <c r="H2151" s="14">
        <f>INDEX(Variables!$B$5:$B$205,MATCH($A2151,Variables!$A$5:$A$205,0))&amp;IF($C2151="",""," | "&amp;INDEX(Mapping!$B$5:$B$26,MATCH($C2151,Mapping!$A$5:$A$26,0))&amp;" | "&amp;INDEX(Mapping!$B$30:$B$46,MATCH($B2151,Mapping!$A$30:$A$46,0)))</f>
        <v/>
      </c>
      <c r="I2151" s="14">
        <f>INDEX(Variables!$C$5:$C$205,MATCH($A2151,Variables!$A$5:$A$205,0))</f>
        <v/>
      </c>
      <c r="J2151" s="14">
        <f>INDEX(Variables!$E$5:$E$205,MATCH($A2151,Variables!$A$5:$A$205,0))</f>
        <v/>
      </c>
      <c r="K2151" s="11">
        <f>LOWER(Settings!$C$4)&amp;".mit."&amp;$A2151&amp;IF($C2151="","","."&amp;$C2151&amp;"."&amp;$B2151)&amp;IF(INDEX(Variables!$D$5:$D$205,MATCH($A2151,Variables!$A$5:$A$205,0))="","","."&amp;INDEX(Variables!$D$5:$D$205,MATCH($A2151,Variables!$A$5:$A$205,0)))&amp;"."&amp;K$5</f>
        <v/>
      </c>
      <c r="L2151" s="46">
        <f>SUMIFS(L$515:L$2125,$A$515:$A$2125,"ener",$B$515:$B$2125,$B2151)</f>
        <v/>
      </c>
      <c r="M2151" s="47">
        <f>SUMIFS(M$515:M$2125,$A$515:$A$2125,"ener",$B$515:$B$2125,$B2151)</f>
        <v/>
      </c>
      <c r="N2151" s="47">
        <f>SUMIFS(N$515:N$2125,$A$515:$A$2125,"ener",$B$515:$B$2125,$B2151)</f>
        <v/>
      </c>
      <c r="O2151" s="47">
        <f>SUMIFS(O$515:O$2125,$A$515:$A$2125,"ener",$B$515:$B$2125,$B2151)</f>
        <v/>
      </c>
      <c r="P2151" s="47">
        <f>SUMIFS(P$515:P$2125,$A$515:$A$2125,"ener",$B$515:$B$2125,$B2151)</f>
        <v/>
      </c>
      <c r="Q2151" s="47">
        <f>SUMIFS(Q$515:Q$2125,$A$515:$A$2125,"ener",$B$515:$B$2125,$B2151)</f>
        <v/>
      </c>
      <c r="R2151" s="47">
        <f>SUMIFS(R$515:R$2125,$A$515:$A$2125,"ener",$B$515:$B$2125,$B2151)</f>
        <v/>
      </c>
      <c r="S2151" s="47">
        <f>SUMIFS(S$515:S$2125,$A$515:$A$2125,"ener",$B$515:$B$2125,$B2151)</f>
        <v/>
      </c>
      <c r="T2151" s="47">
        <f>SUMIFS(T$515:T$2125,$A$515:$A$2125,"ener",$B$515:$B$2125,$B2151)</f>
        <v/>
      </c>
      <c r="U2151" s="47">
        <f>SUMIFS(U$515:U$2125,$A$515:$A$2125,"ener",$B$515:$B$2125,$B2151)</f>
        <v/>
      </c>
      <c r="V2151" s="47">
        <f>SUMIFS(V$515:V$2125,$A$515:$A$2125,"ener",$B$515:$B$2125,$B2151)</f>
        <v/>
      </c>
      <c r="W2151" s="47">
        <f>SUMIFS(W$515:W$2125,$A$515:$A$2125,"ener",$B$515:$B$2125,$B2151)</f>
        <v/>
      </c>
      <c r="X2151" s="47">
        <f>SUMIFS(X$515:X$2125,$A$515:$A$2125,"ener",$B$515:$B$2125,$B2151)</f>
        <v/>
      </c>
      <c r="Y2151" s="47">
        <f>SUMIFS(Y$515:Y$2125,$A$515:$A$2125,"ener",$B$515:$B$2125,$B2151)</f>
        <v/>
      </c>
      <c r="Z2151" s="47">
        <f>SUMIFS(Z$515:Z$2125,$A$515:$A$2125,"ener",$B$515:$B$2125,$B2151)</f>
        <v/>
      </c>
      <c r="AA2151" s="47">
        <f>SUMIFS(AA$515:AA$2125,$A$515:$A$2125,"ener",$B$515:$B$2125,$B2151)</f>
        <v/>
      </c>
      <c r="AB2151" s="47">
        <f>SUMIFS(AB$515:AB$2125,$A$515:$A$2125,"ener",$B$515:$B$2125,$B2151)</f>
        <v/>
      </c>
      <c r="AC2151" s="47">
        <f>SUMIFS(AC$515:AC$2125,$A$515:$A$2125,"ener",$B$515:$B$2125,$B2151)</f>
        <v/>
      </c>
      <c r="AD2151" s="47">
        <f>SUMIFS(AD$515:AD$2125,$A$515:$A$2125,"ener",$B$515:$B$2125,$B2151)</f>
        <v/>
      </c>
      <c r="AF2151" s="11">
        <f>LOWER(Settings!$C$4)&amp;".mit."&amp;$A2151&amp;IF($C2151="","","."&amp;$C2151&amp;"."&amp;$B2151)&amp;IF(INDEX(Variables!$D$5:$D$205,MATCH($A2151,Variables!$A$5:$A$205,0))="","","."&amp;INDEX(Variables!$D$5:$D$205,MATCH($A2151,Variables!$A$5:$A$205,0)))&amp;"."&amp;AF$5</f>
        <v/>
      </c>
      <c r="AG2151" s="46">
        <f>SUMIFS(AG$515:AG$2125,$A$515:$A$2125,"ener",$B$515:$B$2125,$B2151)</f>
        <v/>
      </c>
      <c r="AH2151" s="47">
        <f>SUMIFS(AH$515:AH$2125,$A$515:$A$2125,"ener",$B$515:$B$2125,$B2151)</f>
        <v/>
      </c>
      <c r="AI2151" s="47">
        <f>SUMIFS(AI$515:AI$2125,$A$515:$A$2125,"ener",$B$515:$B$2125,$B2151)</f>
        <v/>
      </c>
      <c r="AJ2151" s="47">
        <f>SUMIFS(AJ$515:AJ$2125,$A$515:$A$2125,"ener",$B$515:$B$2125,$B2151)</f>
        <v/>
      </c>
      <c r="AK2151" s="47">
        <f>SUMIFS(AK$515:AK$2125,$A$515:$A$2125,"ener",$B$515:$B$2125,$B2151)</f>
        <v/>
      </c>
      <c r="AL2151" s="47">
        <f>SUMIFS(AL$515:AL$2125,$A$515:$A$2125,"ener",$B$515:$B$2125,$B2151)</f>
        <v/>
      </c>
      <c r="AM2151" s="47">
        <f>SUMIFS(AM$515:AM$2125,$A$515:$A$2125,"ener",$B$515:$B$2125,$B2151)</f>
        <v/>
      </c>
      <c r="AN2151" s="47">
        <f>SUMIFS(AN$515:AN$2125,$A$515:$A$2125,"ener",$B$515:$B$2125,$B2151)</f>
        <v/>
      </c>
      <c r="AO2151" s="47">
        <f>SUMIFS(AO$515:AO$2125,$A$515:$A$2125,"ener",$B$515:$B$2125,$B2151)</f>
        <v/>
      </c>
      <c r="AP2151" s="47">
        <f>SUMIFS(AP$515:AP$2125,$A$515:$A$2125,"ener",$B$515:$B$2125,$B2151)</f>
        <v/>
      </c>
      <c r="AQ2151" s="47">
        <f>SUMIFS(AQ$515:AQ$2125,$A$515:$A$2125,"ener",$B$515:$B$2125,$B2151)</f>
        <v/>
      </c>
      <c r="AR2151" s="47">
        <f>SUMIFS(AR$515:AR$2125,$A$515:$A$2125,"ener",$B$515:$B$2125,$B2151)</f>
        <v/>
      </c>
      <c r="AS2151" s="47">
        <f>SUMIFS(AS$515:AS$2125,$A$515:$A$2125,"ener",$B$515:$B$2125,$B2151)</f>
        <v/>
      </c>
      <c r="AT2151" s="47">
        <f>SUMIFS(AT$515:AT$2125,$A$515:$A$2125,"ener",$B$515:$B$2125,$B2151)</f>
        <v/>
      </c>
      <c r="AU2151" s="47">
        <f>SUMIFS(AU$515:AU$2125,$A$515:$A$2125,"ener",$B$515:$B$2125,$B2151)</f>
        <v/>
      </c>
      <c r="AV2151" s="47">
        <f>SUMIFS(AV$515:AV$2125,$A$515:$A$2125,"ener",$B$515:$B$2125,$B2151)</f>
        <v/>
      </c>
      <c r="AW2151" s="47">
        <f>SUMIFS(AW$515:AW$2125,$A$515:$A$2125,"ener",$B$515:$B$2125,$B2151)</f>
        <v/>
      </c>
      <c r="AX2151" s="47">
        <f>SUMIFS(AX$515:AX$2125,$A$515:$A$2125,"ener",$B$515:$B$2125,$B2151)</f>
        <v/>
      </c>
      <c r="AY2151" s="47">
        <f>SUMIFS(AY$515:AY$2125,$A$515:$A$2125,"ener",$B$515:$B$2125,$B2151)</f>
        <v/>
      </c>
    </row>
    <row r="2152" hidden="1" outlineLevel="1">
      <c r="A2152" s="14" t="inlineStr">
        <is>
          <t>ener</t>
        </is>
      </c>
      <c r="B2152" s="14" t="inlineStr">
        <is>
          <t>ker</t>
        </is>
      </c>
      <c r="C2152" s="14" t="inlineStr">
        <is>
          <t>all</t>
        </is>
      </c>
      <c r="H2152" s="14">
        <f>INDEX(Variables!$B$5:$B$205,MATCH($A2152,Variables!$A$5:$A$205,0))&amp;IF($C2152="",""," | "&amp;INDEX(Mapping!$B$5:$B$26,MATCH($C2152,Mapping!$A$5:$A$26,0))&amp;" | "&amp;INDEX(Mapping!$B$30:$B$46,MATCH($B2152,Mapping!$A$30:$A$46,0)))</f>
        <v/>
      </c>
      <c r="I2152" s="14">
        <f>INDEX(Variables!$C$5:$C$205,MATCH($A2152,Variables!$A$5:$A$205,0))</f>
        <v/>
      </c>
      <c r="J2152" s="14">
        <f>INDEX(Variables!$E$5:$E$205,MATCH($A2152,Variables!$A$5:$A$205,0))</f>
        <v/>
      </c>
      <c r="K2152" s="11">
        <f>LOWER(Settings!$C$4)&amp;".mit."&amp;$A2152&amp;IF($C2152="","","."&amp;$C2152&amp;"."&amp;$B2152)&amp;IF(INDEX(Variables!$D$5:$D$205,MATCH($A2152,Variables!$A$5:$A$205,0))="","","."&amp;INDEX(Variables!$D$5:$D$205,MATCH($A2152,Variables!$A$5:$A$205,0)))&amp;"."&amp;K$5</f>
        <v/>
      </c>
      <c r="L2152" s="46">
        <f>SUMIFS(L$515:L$2125,$A$515:$A$2125,"ener",$B$515:$B$2125,$B2152)</f>
        <v/>
      </c>
      <c r="M2152" s="47">
        <f>SUMIFS(M$515:M$2125,$A$515:$A$2125,"ener",$B$515:$B$2125,$B2152)</f>
        <v/>
      </c>
      <c r="N2152" s="47">
        <f>SUMIFS(N$515:N$2125,$A$515:$A$2125,"ener",$B$515:$B$2125,$B2152)</f>
        <v/>
      </c>
      <c r="O2152" s="47">
        <f>SUMIFS(O$515:O$2125,$A$515:$A$2125,"ener",$B$515:$B$2125,$B2152)</f>
        <v/>
      </c>
      <c r="P2152" s="47">
        <f>SUMIFS(P$515:P$2125,$A$515:$A$2125,"ener",$B$515:$B$2125,$B2152)</f>
        <v/>
      </c>
      <c r="Q2152" s="47">
        <f>SUMIFS(Q$515:Q$2125,$A$515:$A$2125,"ener",$B$515:$B$2125,$B2152)</f>
        <v/>
      </c>
      <c r="R2152" s="47">
        <f>SUMIFS(R$515:R$2125,$A$515:$A$2125,"ener",$B$515:$B$2125,$B2152)</f>
        <v/>
      </c>
      <c r="S2152" s="47">
        <f>SUMIFS(S$515:S$2125,$A$515:$A$2125,"ener",$B$515:$B$2125,$B2152)</f>
        <v/>
      </c>
      <c r="T2152" s="47">
        <f>SUMIFS(T$515:T$2125,$A$515:$A$2125,"ener",$B$515:$B$2125,$B2152)</f>
        <v/>
      </c>
      <c r="U2152" s="47">
        <f>SUMIFS(U$515:U$2125,$A$515:$A$2125,"ener",$B$515:$B$2125,$B2152)</f>
        <v/>
      </c>
      <c r="V2152" s="47">
        <f>SUMIFS(V$515:V$2125,$A$515:$A$2125,"ener",$B$515:$B$2125,$B2152)</f>
        <v/>
      </c>
      <c r="W2152" s="47">
        <f>SUMIFS(W$515:W$2125,$A$515:$A$2125,"ener",$B$515:$B$2125,$B2152)</f>
        <v/>
      </c>
      <c r="X2152" s="47">
        <f>SUMIFS(X$515:X$2125,$A$515:$A$2125,"ener",$B$515:$B$2125,$B2152)</f>
        <v/>
      </c>
      <c r="Y2152" s="47">
        <f>SUMIFS(Y$515:Y$2125,$A$515:$A$2125,"ener",$B$515:$B$2125,$B2152)</f>
        <v/>
      </c>
      <c r="Z2152" s="47">
        <f>SUMIFS(Z$515:Z$2125,$A$515:$A$2125,"ener",$B$515:$B$2125,$B2152)</f>
        <v/>
      </c>
      <c r="AA2152" s="47">
        <f>SUMIFS(AA$515:AA$2125,$A$515:$A$2125,"ener",$B$515:$B$2125,$B2152)</f>
        <v/>
      </c>
      <c r="AB2152" s="47">
        <f>SUMIFS(AB$515:AB$2125,$A$515:$A$2125,"ener",$B$515:$B$2125,$B2152)</f>
        <v/>
      </c>
      <c r="AC2152" s="47">
        <f>SUMIFS(AC$515:AC$2125,$A$515:$A$2125,"ener",$B$515:$B$2125,$B2152)</f>
        <v/>
      </c>
      <c r="AD2152" s="47">
        <f>SUMIFS(AD$515:AD$2125,$A$515:$A$2125,"ener",$B$515:$B$2125,$B2152)</f>
        <v/>
      </c>
      <c r="AF2152" s="11">
        <f>LOWER(Settings!$C$4)&amp;".mit."&amp;$A2152&amp;IF($C2152="","","."&amp;$C2152&amp;"."&amp;$B2152)&amp;IF(INDEX(Variables!$D$5:$D$205,MATCH($A2152,Variables!$A$5:$A$205,0))="","","."&amp;INDEX(Variables!$D$5:$D$205,MATCH($A2152,Variables!$A$5:$A$205,0)))&amp;"."&amp;AF$5</f>
        <v/>
      </c>
      <c r="AG2152" s="46">
        <f>SUMIFS(AG$515:AG$2125,$A$515:$A$2125,"ener",$B$515:$B$2125,$B2152)</f>
        <v/>
      </c>
      <c r="AH2152" s="47">
        <f>SUMIFS(AH$515:AH$2125,$A$515:$A$2125,"ener",$B$515:$B$2125,$B2152)</f>
        <v/>
      </c>
      <c r="AI2152" s="47">
        <f>SUMIFS(AI$515:AI$2125,$A$515:$A$2125,"ener",$B$515:$B$2125,$B2152)</f>
        <v/>
      </c>
      <c r="AJ2152" s="47">
        <f>SUMIFS(AJ$515:AJ$2125,$A$515:$A$2125,"ener",$B$515:$B$2125,$B2152)</f>
        <v/>
      </c>
      <c r="AK2152" s="47">
        <f>SUMIFS(AK$515:AK$2125,$A$515:$A$2125,"ener",$B$515:$B$2125,$B2152)</f>
        <v/>
      </c>
      <c r="AL2152" s="47">
        <f>SUMIFS(AL$515:AL$2125,$A$515:$A$2125,"ener",$B$515:$B$2125,$B2152)</f>
        <v/>
      </c>
      <c r="AM2152" s="47">
        <f>SUMIFS(AM$515:AM$2125,$A$515:$A$2125,"ener",$B$515:$B$2125,$B2152)</f>
        <v/>
      </c>
      <c r="AN2152" s="47">
        <f>SUMIFS(AN$515:AN$2125,$A$515:$A$2125,"ener",$B$515:$B$2125,$B2152)</f>
        <v/>
      </c>
      <c r="AO2152" s="47">
        <f>SUMIFS(AO$515:AO$2125,$A$515:$A$2125,"ener",$B$515:$B$2125,$B2152)</f>
        <v/>
      </c>
      <c r="AP2152" s="47">
        <f>SUMIFS(AP$515:AP$2125,$A$515:$A$2125,"ener",$B$515:$B$2125,$B2152)</f>
        <v/>
      </c>
      <c r="AQ2152" s="47">
        <f>SUMIFS(AQ$515:AQ$2125,$A$515:$A$2125,"ener",$B$515:$B$2125,$B2152)</f>
        <v/>
      </c>
      <c r="AR2152" s="47">
        <f>SUMIFS(AR$515:AR$2125,$A$515:$A$2125,"ener",$B$515:$B$2125,$B2152)</f>
        <v/>
      </c>
      <c r="AS2152" s="47">
        <f>SUMIFS(AS$515:AS$2125,$A$515:$A$2125,"ener",$B$515:$B$2125,$B2152)</f>
        <v/>
      </c>
      <c r="AT2152" s="47">
        <f>SUMIFS(AT$515:AT$2125,$A$515:$A$2125,"ener",$B$515:$B$2125,$B2152)</f>
        <v/>
      </c>
      <c r="AU2152" s="47">
        <f>SUMIFS(AU$515:AU$2125,$A$515:$A$2125,"ener",$B$515:$B$2125,$B2152)</f>
        <v/>
      </c>
      <c r="AV2152" s="47">
        <f>SUMIFS(AV$515:AV$2125,$A$515:$A$2125,"ener",$B$515:$B$2125,$B2152)</f>
        <v/>
      </c>
      <c r="AW2152" s="47">
        <f>SUMIFS(AW$515:AW$2125,$A$515:$A$2125,"ener",$B$515:$B$2125,$B2152)</f>
        <v/>
      </c>
      <c r="AX2152" s="47">
        <f>SUMIFS(AX$515:AX$2125,$A$515:$A$2125,"ener",$B$515:$B$2125,$B2152)</f>
        <v/>
      </c>
      <c r="AY2152" s="47">
        <f>SUMIFS(AY$515:AY$2125,$A$515:$A$2125,"ener",$B$515:$B$2125,$B2152)</f>
        <v/>
      </c>
    </row>
    <row r="2153" hidden="1" outlineLevel="1">
      <c r="A2153" s="14" t="inlineStr">
        <is>
          <t>ener</t>
        </is>
      </c>
      <c r="B2153" s="14" t="inlineStr">
        <is>
          <t>oop</t>
        </is>
      </c>
      <c r="C2153" s="14" t="inlineStr">
        <is>
          <t>all</t>
        </is>
      </c>
      <c r="H2153" s="14">
        <f>INDEX(Variables!$B$5:$B$205,MATCH($A2153,Variables!$A$5:$A$205,0))&amp;IF($C2153="",""," | "&amp;INDEX(Mapping!$B$5:$B$26,MATCH($C2153,Mapping!$A$5:$A$26,0))&amp;" | "&amp;INDEX(Mapping!$B$30:$B$46,MATCH($B2153,Mapping!$A$30:$A$46,0)))</f>
        <v/>
      </c>
      <c r="I2153" s="14">
        <f>INDEX(Variables!$C$5:$C$205,MATCH($A2153,Variables!$A$5:$A$205,0))</f>
        <v/>
      </c>
      <c r="J2153" s="14">
        <f>INDEX(Variables!$E$5:$E$205,MATCH($A2153,Variables!$A$5:$A$205,0))</f>
        <v/>
      </c>
      <c r="K2153" s="11">
        <f>LOWER(Settings!$C$4)&amp;".mit."&amp;$A2153&amp;IF($C2153="","","."&amp;$C2153&amp;"."&amp;$B2153)&amp;IF(INDEX(Variables!$D$5:$D$205,MATCH($A2153,Variables!$A$5:$A$205,0))="","","."&amp;INDEX(Variables!$D$5:$D$205,MATCH($A2153,Variables!$A$5:$A$205,0)))&amp;"."&amp;K$5</f>
        <v/>
      </c>
      <c r="L2153" s="46">
        <f>SUMIFS(L$515:L$2125,$A$515:$A$2125,"ener",$B$515:$B$2125,$B2153)</f>
        <v/>
      </c>
      <c r="M2153" s="47">
        <f>SUMIFS(M$515:M$2125,$A$515:$A$2125,"ener",$B$515:$B$2125,$B2153)</f>
        <v/>
      </c>
      <c r="N2153" s="47">
        <f>SUMIFS(N$515:N$2125,$A$515:$A$2125,"ener",$B$515:$B$2125,$B2153)</f>
        <v/>
      </c>
      <c r="O2153" s="47">
        <f>SUMIFS(O$515:O$2125,$A$515:$A$2125,"ener",$B$515:$B$2125,$B2153)</f>
        <v/>
      </c>
      <c r="P2153" s="47">
        <f>SUMIFS(P$515:P$2125,$A$515:$A$2125,"ener",$B$515:$B$2125,$B2153)</f>
        <v/>
      </c>
      <c r="Q2153" s="47">
        <f>SUMIFS(Q$515:Q$2125,$A$515:$A$2125,"ener",$B$515:$B$2125,$B2153)</f>
        <v/>
      </c>
      <c r="R2153" s="47">
        <f>SUMIFS(R$515:R$2125,$A$515:$A$2125,"ener",$B$515:$B$2125,$B2153)</f>
        <v/>
      </c>
      <c r="S2153" s="47">
        <f>SUMIFS(S$515:S$2125,$A$515:$A$2125,"ener",$B$515:$B$2125,$B2153)</f>
        <v/>
      </c>
      <c r="T2153" s="47">
        <f>SUMIFS(T$515:T$2125,$A$515:$A$2125,"ener",$B$515:$B$2125,$B2153)</f>
        <v/>
      </c>
      <c r="U2153" s="47">
        <f>SUMIFS(U$515:U$2125,$A$515:$A$2125,"ener",$B$515:$B$2125,$B2153)</f>
        <v/>
      </c>
      <c r="V2153" s="47">
        <f>SUMIFS(V$515:V$2125,$A$515:$A$2125,"ener",$B$515:$B$2125,$B2153)</f>
        <v/>
      </c>
      <c r="W2153" s="47">
        <f>SUMIFS(W$515:W$2125,$A$515:$A$2125,"ener",$B$515:$B$2125,$B2153)</f>
        <v/>
      </c>
      <c r="X2153" s="47">
        <f>SUMIFS(X$515:X$2125,$A$515:$A$2125,"ener",$B$515:$B$2125,$B2153)</f>
        <v/>
      </c>
      <c r="Y2153" s="47">
        <f>SUMIFS(Y$515:Y$2125,$A$515:$A$2125,"ener",$B$515:$B$2125,$B2153)</f>
        <v/>
      </c>
      <c r="Z2153" s="47">
        <f>SUMIFS(Z$515:Z$2125,$A$515:$A$2125,"ener",$B$515:$B$2125,$B2153)</f>
        <v/>
      </c>
      <c r="AA2153" s="47">
        <f>SUMIFS(AA$515:AA$2125,$A$515:$A$2125,"ener",$B$515:$B$2125,$B2153)</f>
        <v/>
      </c>
      <c r="AB2153" s="47">
        <f>SUMIFS(AB$515:AB$2125,$A$515:$A$2125,"ener",$B$515:$B$2125,$B2153)</f>
        <v/>
      </c>
      <c r="AC2153" s="47">
        <f>SUMIFS(AC$515:AC$2125,$A$515:$A$2125,"ener",$B$515:$B$2125,$B2153)</f>
        <v/>
      </c>
      <c r="AD2153" s="47">
        <f>SUMIFS(AD$515:AD$2125,$A$515:$A$2125,"ener",$B$515:$B$2125,$B2153)</f>
        <v/>
      </c>
      <c r="AF2153" s="11">
        <f>LOWER(Settings!$C$4)&amp;".mit."&amp;$A2153&amp;IF($C2153="","","."&amp;$C2153&amp;"."&amp;$B2153)&amp;IF(INDEX(Variables!$D$5:$D$205,MATCH($A2153,Variables!$A$5:$A$205,0))="","","."&amp;INDEX(Variables!$D$5:$D$205,MATCH($A2153,Variables!$A$5:$A$205,0)))&amp;"."&amp;AF$5</f>
        <v/>
      </c>
      <c r="AG2153" s="46">
        <f>SUMIFS(AG$515:AG$2125,$A$515:$A$2125,"ener",$B$515:$B$2125,$B2153)</f>
        <v/>
      </c>
      <c r="AH2153" s="47">
        <f>SUMIFS(AH$515:AH$2125,$A$515:$A$2125,"ener",$B$515:$B$2125,$B2153)</f>
        <v/>
      </c>
      <c r="AI2153" s="47">
        <f>SUMIFS(AI$515:AI$2125,$A$515:$A$2125,"ener",$B$515:$B$2125,$B2153)</f>
        <v/>
      </c>
      <c r="AJ2153" s="47">
        <f>SUMIFS(AJ$515:AJ$2125,$A$515:$A$2125,"ener",$B$515:$B$2125,$B2153)</f>
        <v/>
      </c>
      <c r="AK2153" s="47">
        <f>SUMIFS(AK$515:AK$2125,$A$515:$A$2125,"ener",$B$515:$B$2125,$B2153)</f>
        <v/>
      </c>
      <c r="AL2153" s="47">
        <f>SUMIFS(AL$515:AL$2125,$A$515:$A$2125,"ener",$B$515:$B$2125,$B2153)</f>
        <v/>
      </c>
      <c r="AM2153" s="47">
        <f>SUMIFS(AM$515:AM$2125,$A$515:$A$2125,"ener",$B$515:$B$2125,$B2153)</f>
        <v/>
      </c>
      <c r="AN2153" s="47">
        <f>SUMIFS(AN$515:AN$2125,$A$515:$A$2125,"ener",$B$515:$B$2125,$B2153)</f>
        <v/>
      </c>
      <c r="AO2153" s="47">
        <f>SUMIFS(AO$515:AO$2125,$A$515:$A$2125,"ener",$B$515:$B$2125,$B2153)</f>
        <v/>
      </c>
      <c r="AP2153" s="47">
        <f>SUMIFS(AP$515:AP$2125,$A$515:$A$2125,"ener",$B$515:$B$2125,$B2153)</f>
        <v/>
      </c>
      <c r="AQ2153" s="47">
        <f>SUMIFS(AQ$515:AQ$2125,$A$515:$A$2125,"ener",$B$515:$B$2125,$B2153)</f>
        <v/>
      </c>
      <c r="AR2153" s="47">
        <f>SUMIFS(AR$515:AR$2125,$A$515:$A$2125,"ener",$B$515:$B$2125,$B2153)</f>
        <v/>
      </c>
      <c r="AS2153" s="47">
        <f>SUMIFS(AS$515:AS$2125,$A$515:$A$2125,"ener",$B$515:$B$2125,$B2153)</f>
        <v/>
      </c>
      <c r="AT2153" s="47">
        <f>SUMIFS(AT$515:AT$2125,$A$515:$A$2125,"ener",$B$515:$B$2125,$B2153)</f>
        <v/>
      </c>
      <c r="AU2153" s="47">
        <f>SUMIFS(AU$515:AU$2125,$A$515:$A$2125,"ener",$B$515:$B$2125,$B2153)</f>
        <v/>
      </c>
      <c r="AV2153" s="47">
        <f>SUMIFS(AV$515:AV$2125,$A$515:$A$2125,"ener",$B$515:$B$2125,$B2153)</f>
        <v/>
      </c>
      <c r="AW2153" s="47">
        <f>SUMIFS(AW$515:AW$2125,$A$515:$A$2125,"ener",$B$515:$B$2125,$B2153)</f>
        <v/>
      </c>
      <c r="AX2153" s="47">
        <f>SUMIFS(AX$515:AX$2125,$A$515:$A$2125,"ener",$B$515:$B$2125,$B2153)</f>
        <v/>
      </c>
      <c r="AY2153" s="47">
        <f>SUMIFS(AY$515:AY$2125,$A$515:$A$2125,"ener",$B$515:$B$2125,$B2153)</f>
        <v/>
      </c>
    </row>
    <row r="2154" hidden="1" outlineLevel="1">
      <c r="A2154" s="14" t="inlineStr">
        <is>
          <t>ener</t>
        </is>
      </c>
      <c r="B2154" s="14" t="inlineStr">
        <is>
          <t>bio</t>
        </is>
      </c>
      <c r="C2154" s="14" t="inlineStr">
        <is>
          <t>all</t>
        </is>
      </c>
      <c r="H2154" s="14">
        <f>INDEX(Variables!$B$5:$B$205,MATCH($A2154,Variables!$A$5:$A$205,0))&amp;IF($C2154="",""," | "&amp;INDEX(Mapping!$B$5:$B$26,MATCH($C2154,Mapping!$A$5:$A$26,0))&amp;" | "&amp;INDEX(Mapping!$B$30:$B$46,MATCH($B2154,Mapping!$A$30:$A$46,0)))</f>
        <v/>
      </c>
      <c r="I2154" s="14">
        <f>INDEX(Variables!$C$5:$C$205,MATCH($A2154,Variables!$A$5:$A$205,0))</f>
        <v/>
      </c>
      <c r="J2154" s="14">
        <f>INDEX(Variables!$E$5:$E$205,MATCH($A2154,Variables!$A$5:$A$205,0))</f>
        <v/>
      </c>
      <c r="K2154" s="11">
        <f>LOWER(Settings!$C$4)&amp;".mit."&amp;$A2154&amp;IF($C2154="","","."&amp;$C2154&amp;"."&amp;$B2154)&amp;IF(INDEX(Variables!$D$5:$D$205,MATCH($A2154,Variables!$A$5:$A$205,0))="","","."&amp;INDEX(Variables!$D$5:$D$205,MATCH($A2154,Variables!$A$5:$A$205,0)))&amp;"."&amp;K$5</f>
        <v/>
      </c>
      <c r="L2154" s="46">
        <f>SUMIFS(L$515:L$2125,$A$515:$A$2125,"ener",$B$515:$B$2125,$B2154)</f>
        <v/>
      </c>
      <c r="M2154" s="47">
        <f>SUMIFS(M$515:M$2125,$A$515:$A$2125,"ener",$B$515:$B$2125,$B2154)</f>
        <v/>
      </c>
      <c r="N2154" s="47">
        <f>SUMIFS(N$515:N$2125,$A$515:$A$2125,"ener",$B$515:$B$2125,$B2154)</f>
        <v/>
      </c>
      <c r="O2154" s="47">
        <f>SUMIFS(O$515:O$2125,$A$515:$A$2125,"ener",$B$515:$B$2125,$B2154)</f>
        <v/>
      </c>
      <c r="P2154" s="47">
        <f>SUMIFS(P$515:P$2125,$A$515:$A$2125,"ener",$B$515:$B$2125,$B2154)</f>
        <v/>
      </c>
      <c r="Q2154" s="47">
        <f>SUMIFS(Q$515:Q$2125,$A$515:$A$2125,"ener",$B$515:$B$2125,$B2154)</f>
        <v/>
      </c>
      <c r="R2154" s="47">
        <f>SUMIFS(R$515:R$2125,$A$515:$A$2125,"ener",$B$515:$B$2125,$B2154)</f>
        <v/>
      </c>
      <c r="S2154" s="47">
        <f>SUMIFS(S$515:S$2125,$A$515:$A$2125,"ener",$B$515:$B$2125,$B2154)</f>
        <v/>
      </c>
      <c r="T2154" s="47">
        <f>SUMIFS(T$515:T$2125,$A$515:$A$2125,"ener",$B$515:$B$2125,$B2154)</f>
        <v/>
      </c>
      <c r="U2154" s="47">
        <f>SUMIFS(U$515:U$2125,$A$515:$A$2125,"ener",$B$515:$B$2125,$B2154)</f>
        <v/>
      </c>
      <c r="V2154" s="47">
        <f>SUMIFS(V$515:V$2125,$A$515:$A$2125,"ener",$B$515:$B$2125,$B2154)</f>
        <v/>
      </c>
      <c r="W2154" s="47">
        <f>SUMIFS(W$515:W$2125,$A$515:$A$2125,"ener",$B$515:$B$2125,$B2154)</f>
        <v/>
      </c>
      <c r="X2154" s="47">
        <f>SUMIFS(X$515:X$2125,$A$515:$A$2125,"ener",$B$515:$B$2125,$B2154)</f>
        <v/>
      </c>
      <c r="Y2154" s="47">
        <f>SUMIFS(Y$515:Y$2125,$A$515:$A$2125,"ener",$B$515:$B$2125,$B2154)</f>
        <v/>
      </c>
      <c r="Z2154" s="47">
        <f>SUMIFS(Z$515:Z$2125,$A$515:$A$2125,"ener",$B$515:$B$2125,$B2154)</f>
        <v/>
      </c>
      <c r="AA2154" s="47">
        <f>SUMIFS(AA$515:AA$2125,$A$515:$A$2125,"ener",$B$515:$B$2125,$B2154)</f>
        <v/>
      </c>
      <c r="AB2154" s="47">
        <f>SUMIFS(AB$515:AB$2125,$A$515:$A$2125,"ener",$B$515:$B$2125,$B2154)</f>
        <v/>
      </c>
      <c r="AC2154" s="47">
        <f>SUMIFS(AC$515:AC$2125,$A$515:$A$2125,"ener",$B$515:$B$2125,$B2154)</f>
        <v/>
      </c>
      <c r="AD2154" s="47">
        <f>SUMIFS(AD$515:AD$2125,$A$515:$A$2125,"ener",$B$515:$B$2125,$B2154)</f>
        <v/>
      </c>
      <c r="AF2154" s="11">
        <f>LOWER(Settings!$C$4)&amp;".mit."&amp;$A2154&amp;IF($C2154="","","."&amp;$C2154&amp;"."&amp;$B2154)&amp;IF(INDEX(Variables!$D$5:$D$205,MATCH($A2154,Variables!$A$5:$A$205,0))="","","."&amp;INDEX(Variables!$D$5:$D$205,MATCH($A2154,Variables!$A$5:$A$205,0)))&amp;"."&amp;AF$5</f>
        <v/>
      </c>
      <c r="AG2154" s="46">
        <f>SUMIFS(AG$515:AG$2125,$A$515:$A$2125,"ener",$B$515:$B$2125,$B2154)</f>
        <v/>
      </c>
      <c r="AH2154" s="47">
        <f>SUMIFS(AH$515:AH$2125,$A$515:$A$2125,"ener",$B$515:$B$2125,$B2154)</f>
        <v/>
      </c>
      <c r="AI2154" s="47">
        <f>SUMIFS(AI$515:AI$2125,$A$515:$A$2125,"ener",$B$515:$B$2125,$B2154)</f>
        <v/>
      </c>
      <c r="AJ2154" s="47">
        <f>SUMIFS(AJ$515:AJ$2125,$A$515:$A$2125,"ener",$B$515:$B$2125,$B2154)</f>
        <v/>
      </c>
      <c r="AK2154" s="47">
        <f>SUMIFS(AK$515:AK$2125,$A$515:$A$2125,"ener",$B$515:$B$2125,$B2154)</f>
        <v/>
      </c>
      <c r="AL2154" s="47">
        <f>SUMIFS(AL$515:AL$2125,$A$515:$A$2125,"ener",$B$515:$B$2125,$B2154)</f>
        <v/>
      </c>
      <c r="AM2154" s="47">
        <f>SUMIFS(AM$515:AM$2125,$A$515:$A$2125,"ener",$B$515:$B$2125,$B2154)</f>
        <v/>
      </c>
      <c r="AN2154" s="47">
        <f>SUMIFS(AN$515:AN$2125,$A$515:$A$2125,"ener",$B$515:$B$2125,$B2154)</f>
        <v/>
      </c>
      <c r="AO2154" s="47">
        <f>SUMIFS(AO$515:AO$2125,$A$515:$A$2125,"ener",$B$515:$B$2125,$B2154)</f>
        <v/>
      </c>
      <c r="AP2154" s="47">
        <f>SUMIFS(AP$515:AP$2125,$A$515:$A$2125,"ener",$B$515:$B$2125,$B2154)</f>
        <v/>
      </c>
      <c r="AQ2154" s="47">
        <f>SUMIFS(AQ$515:AQ$2125,$A$515:$A$2125,"ener",$B$515:$B$2125,$B2154)</f>
        <v/>
      </c>
      <c r="AR2154" s="47">
        <f>SUMIFS(AR$515:AR$2125,$A$515:$A$2125,"ener",$B$515:$B$2125,$B2154)</f>
        <v/>
      </c>
      <c r="AS2154" s="47">
        <f>SUMIFS(AS$515:AS$2125,$A$515:$A$2125,"ener",$B$515:$B$2125,$B2154)</f>
        <v/>
      </c>
      <c r="AT2154" s="47">
        <f>SUMIFS(AT$515:AT$2125,$A$515:$A$2125,"ener",$B$515:$B$2125,$B2154)</f>
        <v/>
      </c>
      <c r="AU2154" s="47">
        <f>SUMIFS(AU$515:AU$2125,$A$515:$A$2125,"ener",$B$515:$B$2125,$B2154)</f>
        <v/>
      </c>
      <c r="AV2154" s="47">
        <f>SUMIFS(AV$515:AV$2125,$A$515:$A$2125,"ener",$B$515:$B$2125,$B2154)</f>
        <v/>
      </c>
      <c r="AW2154" s="47">
        <f>SUMIFS(AW$515:AW$2125,$A$515:$A$2125,"ener",$B$515:$B$2125,$B2154)</f>
        <v/>
      </c>
      <c r="AX2154" s="47">
        <f>SUMIFS(AX$515:AX$2125,$A$515:$A$2125,"ener",$B$515:$B$2125,$B2154)</f>
        <v/>
      </c>
      <c r="AY2154" s="47">
        <f>SUMIFS(AY$515:AY$2125,$A$515:$A$2125,"ener",$B$515:$B$2125,$B2154)</f>
        <v/>
      </c>
    </row>
    <row r="2155" hidden="1" outlineLevel="1"/>
    <row r="2156" hidden="1" outlineLevel="1">
      <c r="A2156" s="1" t="inlineStr">
        <is>
          <t>ener.chk</t>
        </is>
      </c>
      <c r="B2156" s="1" t="inlineStr"/>
      <c r="C2156" s="1" t="inlineStr"/>
      <c r="H2156" s="1">
        <f>INDEX(Variables!$B$5:$B$205,MATCH($A2156,Variables!$A$5:$A$205,0))&amp;IF($C2156="",""," | "&amp;INDEX(Mapping!$B$5:$B$26,MATCH($C2156,Mapping!$A$5:$A$26,0))&amp;" | "&amp;INDEX(Mapping!$B$30:$B$46,MATCH($B2156,Mapping!$A$30:$A$46,0)))</f>
        <v/>
      </c>
      <c r="I2156" s="1">
        <f>INDEX(Variables!$C$5:$C$205,MATCH($A2156,Variables!$A$5:$A$205,0))</f>
        <v/>
      </c>
      <c r="J2156" s="1">
        <f>INDEX(Variables!$E$5:$E$205,MATCH($A2156,Variables!$A$5:$A$205,0))</f>
        <v/>
      </c>
      <c r="K2156" s="11">
        <f>LOWER(Settings!$C$4)&amp;".mit."&amp;$A2156&amp;IF($C2156="","","."&amp;$C2156&amp;"."&amp;$B2156)&amp;IF(INDEX(Variables!$D$5:$D$205,MATCH($A2156,Variables!$A$5:$A$205,0))="","","."&amp;INDEX(Variables!$D$5:$D$205,MATCH($A2156,Variables!$A$5:$A$205,0)))&amp;"."&amp;K$5</f>
        <v/>
      </c>
      <c r="L2156" s="62">
        <f>ABS(SUM(L2130:L2145)-L2128)+ABS(SUM(L2147:L2154)-L2128)</f>
        <v/>
      </c>
      <c r="M2156" s="62">
        <f>ABS(SUM(M2130:M2145)-M2128)+ABS(SUM(M2147:M2154)-M2128)</f>
        <v/>
      </c>
      <c r="N2156" s="62">
        <f>ABS(SUM(N2130:N2145)-N2128)+ABS(SUM(N2147:N2154)-N2128)</f>
        <v/>
      </c>
      <c r="O2156" s="62">
        <f>ABS(SUM(O2130:O2145)-O2128)+ABS(SUM(O2147:O2154)-O2128)</f>
        <v/>
      </c>
      <c r="P2156" s="62">
        <f>ABS(SUM(P2130:P2145)-P2128)+ABS(SUM(P2147:P2154)-P2128)</f>
        <v/>
      </c>
      <c r="Q2156" s="62">
        <f>ABS(SUM(Q2130:Q2145)-Q2128)+ABS(SUM(Q2147:Q2154)-Q2128)</f>
        <v/>
      </c>
      <c r="R2156" s="62">
        <f>ABS(SUM(R2130:R2145)-R2128)+ABS(SUM(R2147:R2154)-R2128)</f>
        <v/>
      </c>
      <c r="S2156" s="62">
        <f>ABS(SUM(S2130:S2145)-S2128)+ABS(SUM(S2147:S2154)-S2128)</f>
        <v/>
      </c>
      <c r="T2156" s="62">
        <f>ABS(SUM(T2130:T2145)-T2128)+ABS(SUM(T2147:T2154)-T2128)</f>
        <v/>
      </c>
      <c r="U2156" s="62">
        <f>ABS(SUM(U2130:U2145)-U2128)+ABS(SUM(U2147:U2154)-U2128)</f>
        <v/>
      </c>
      <c r="V2156" s="62">
        <f>ABS(SUM(V2130:V2145)-V2128)+ABS(SUM(V2147:V2154)-V2128)</f>
        <v/>
      </c>
      <c r="W2156" s="62">
        <f>ABS(SUM(W2130:W2145)-W2128)+ABS(SUM(W2147:W2154)-W2128)</f>
        <v/>
      </c>
      <c r="X2156" s="62">
        <f>ABS(SUM(X2130:X2145)-X2128)+ABS(SUM(X2147:X2154)-X2128)</f>
        <v/>
      </c>
      <c r="Y2156" s="62">
        <f>ABS(SUM(Y2130:Y2145)-Y2128)+ABS(SUM(Y2147:Y2154)-Y2128)</f>
        <v/>
      </c>
      <c r="Z2156" s="62">
        <f>ABS(SUM(Z2130:Z2145)-Z2128)+ABS(SUM(Z2147:Z2154)-Z2128)</f>
        <v/>
      </c>
      <c r="AA2156" s="62">
        <f>ABS(SUM(AA2130:AA2145)-AA2128)+ABS(SUM(AA2147:AA2154)-AA2128)</f>
        <v/>
      </c>
      <c r="AB2156" s="62">
        <f>ABS(SUM(AB2130:AB2145)-AB2128)+ABS(SUM(AB2147:AB2154)-AB2128)</f>
        <v/>
      </c>
      <c r="AC2156" s="62">
        <f>ABS(SUM(AC2130:AC2145)-AC2128)+ABS(SUM(AC2147:AC2154)-AC2128)</f>
        <v/>
      </c>
      <c r="AD2156" s="62">
        <f>ABS(SUM(AD2130:AD2145)-AD2128)+ABS(SUM(AD2147:AD2154)-AD2128)</f>
        <v/>
      </c>
      <c r="AF2156" s="11">
        <f>LOWER(Settings!$C$4)&amp;".mit."&amp;$A2156&amp;IF($C2156="","","."&amp;$C2156&amp;"."&amp;$B2156)&amp;IF(INDEX(Variables!$D$5:$D$205,MATCH($A2156,Variables!$A$5:$A$205,0))="","","."&amp;INDEX(Variables!$D$5:$D$205,MATCH($A2156,Variables!$A$5:$A$205,0)))&amp;"."&amp;AF$5</f>
        <v/>
      </c>
      <c r="AG2156" s="62">
        <f>ABS(SUM(AG2130:AG2145)-AG2128)+ABS(SUM(AG2147:AG2154)-AG2128)</f>
        <v/>
      </c>
      <c r="AH2156" s="62">
        <f>ABS(SUM(AH2130:AH2145)-AH2128)+ABS(SUM(AH2147:AH2154)-AH2128)</f>
        <v/>
      </c>
      <c r="AI2156" s="62">
        <f>ABS(SUM(AI2130:AI2145)-AI2128)+ABS(SUM(AI2147:AI2154)-AI2128)</f>
        <v/>
      </c>
      <c r="AJ2156" s="62">
        <f>ABS(SUM(AJ2130:AJ2145)-AJ2128)+ABS(SUM(AJ2147:AJ2154)-AJ2128)</f>
        <v/>
      </c>
      <c r="AK2156" s="62">
        <f>ABS(SUM(AK2130:AK2145)-AK2128)+ABS(SUM(AK2147:AK2154)-AK2128)</f>
        <v/>
      </c>
      <c r="AL2156" s="62">
        <f>ABS(SUM(AL2130:AL2145)-AL2128)+ABS(SUM(AL2147:AL2154)-AL2128)</f>
        <v/>
      </c>
      <c r="AM2156" s="62">
        <f>ABS(SUM(AM2130:AM2145)-AM2128)+ABS(SUM(AM2147:AM2154)-AM2128)</f>
        <v/>
      </c>
      <c r="AN2156" s="62">
        <f>ABS(SUM(AN2130:AN2145)-AN2128)+ABS(SUM(AN2147:AN2154)-AN2128)</f>
        <v/>
      </c>
      <c r="AO2156" s="62">
        <f>ABS(SUM(AO2130:AO2145)-AO2128)+ABS(SUM(AO2147:AO2154)-AO2128)</f>
        <v/>
      </c>
      <c r="AP2156" s="62">
        <f>ABS(SUM(AP2130:AP2145)-AP2128)+ABS(SUM(AP2147:AP2154)-AP2128)</f>
        <v/>
      </c>
      <c r="AQ2156" s="62">
        <f>ABS(SUM(AQ2130:AQ2145)-AQ2128)+ABS(SUM(AQ2147:AQ2154)-AQ2128)</f>
        <v/>
      </c>
      <c r="AR2156" s="62">
        <f>ABS(SUM(AR2130:AR2145)-AR2128)+ABS(SUM(AR2147:AR2154)-AR2128)</f>
        <v/>
      </c>
      <c r="AS2156" s="62">
        <f>ABS(SUM(AS2130:AS2145)-AS2128)+ABS(SUM(AS2147:AS2154)-AS2128)</f>
        <v/>
      </c>
      <c r="AT2156" s="62">
        <f>ABS(SUM(AT2130:AT2145)-AT2128)+ABS(SUM(AT2147:AT2154)-AT2128)</f>
        <v/>
      </c>
      <c r="AU2156" s="62">
        <f>ABS(SUM(AU2130:AU2145)-AU2128)+ABS(SUM(AU2147:AU2154)-AU2128)</f>
        <v/>
      </c>
      <c r="AV2156" s="62">
        <f>ABS(SUM(AV2130:AV2145)-AV2128)+ABS(SUM(AV2147:AV2154)-AV2128)</f>
        <v/>
      </c>
      <c r="AW2156" s="62">
        <f>ABS(SUM(AW2130:AW2145)-AW2128)+ABS(SUM(AW2147:AW2154)-AW2128)</f>
        <v/>
      </c>
      <c r="AX2156" s="62">
        <f>ABS(SUM(AX2130:AX2145)-AX2128)+ABS(SUM(AX2147:AX2154)-AX2128)</f>
        <v/>
      </c>
      <c r="AY2156" s="62">
        <f>ABS(SUM(AY2130:AY2145)-AY2128)+ABS(SUM(AY2147:AY2154)-AY2128)</f>
        <v/>
      </c>
    </row>
    <row r="2157" hidden="1" outlineLevel="1"/>
    <row r="2158" hidden="1" outlineLevel="1">
      <c r="A2158" s="1" t="inlineStr">
        <is>
          <t>ener.ref</t>
        </is>
      </c>
      <c r="B2158" s="1" t="inlineStr">
        <is>
          <t>all</t>
        </is>
      </c>
      <c r="C2158" s="1" t="inlineStr">
        <is>
          <t>all</t>
        </is>
      </c>
      <c r="H2158" s="1">
        <f>INDEX(Variables!$B$5:$B$205,MATCH($A2158,Variables!$A$5:$A$205,0))&amp;IF($C2158="",""," | "&amp;INDEX(Mapping!$B$5:$B$26,MATCH($C2158,Mapping!$A$5:$A$26,0))&amp;" | "&amp;INDEX(Mapping!$B$30:$B$46,MATCH($B2158,Mapping!$A$30:$A$46,0)))</f>
        <v/>
      </c>
      <c r="I2158" s="1">
        <f>INDEX(Variables!$C$5:$C$205,MATCH($A2158,Variables!$A$5:$A$205,0))</f>
        <v/>
      </c>
      <c r="J2158" s="1">
        <f>INDEX(Variables!$E$5:$E$205,MATCH($A2158,Variables!$A$5:$A$205,0))</f>
        <v/>
      </c>
      <c r="K2158" s="11">
        <f>LOWER(Settings!$C$4)&amp;".mit."&amp;$A2158&amp;IF($C2158="","","."&amp;$C2158&amp;"."&amp;$B2158)&amp;IF(INDEX(Variables!$D$5:$D$205,MATCH($A2158,Variables!$A$5:$A$205,0))="","","."&amp;INDEX(Variables!$D$5:$D$205,MATCH($A2158,Variables!$A$5:$A$205,0)))&amp;"."&amp;K$5</f>
        <v/>
      </c>
      <c r="L2158" s="46">
        <f>INDEX($K2128:$JB2128,MATCH(L$4,$K$4:$JB$4,0))</f>
        <v/>
      </c>
      <c r="M2158" s="47">
        <f>INDEX($K2128:$JB2128,MATCH(M$4,$K$4:$JB$4,0))</f>
        <v/>
      </c>
      <c r="N2158" s="47">
        <f>INDEX($K2128:$JB2128,MATCH(N$4,$K$4:$JB$4,0))</f>
        <v/>
      </c>
      <c r="O2158" s="47">
        <f>INDEX($K2128:$JB2128,MATCH(O$4,$K$4:$JB$4,0))</f>
        <v/>
      </c>
      <c r="P2158" s="47">
        <f>INDEX($K2128:$JB2128,MATCH(P$4,$K$4:$JB$4,0))</f>
        <v/>
      </c>
      <c r="Q2158" s="47">
        <f>INDEX($K2128:$JB2128,MATCH(Q$4,$K$4:$JB$4,0))</f>
        <v/>
      </c>
      <c r="R2158" s="47">
        <f>INDEX($K2128:$JB2128,MATCH(R$4,$K$4:$JB$4,0))</f>
        <v/>
      </c>
      <c r="S2158" s="47">
        <f>INDEX($K2128:$JB2128,MATCH(S$4,$K$4:$JB$4,0))</f>
        <v/>
      </c>
      <c r="T2158" s="47">
        <f>INDEX($K2128:$JB2128,MATCH(T$4,$K$4:$JB$4,0))</f>
        <v/>
      </c>
      <c r="U2158" s="47">
        <f>INDEX($K2128:$JB2128,MATCH(U$4,$K$4:$JB$4,0))</f>
        <v/>
      </c>
      <c r="V2158" s="47">
        <f>INDEX($K2128:$JB2128,MATCH(V$4,$K$4:$JB$4,0))</f>
        <v/>
      </c>
      <c r="W2158" s="47">
        <f>INDEX($K2128:$JB2128,MATCH(W$4,$K$4:$JB$4,0))</f>
        <v/>
      </c>
      <c r="X2158" s="47">
        <f>INDEX($K2128:$JB2128,MATCH(X$4,$K$4:$JB$4,0))</f>
        <v/>
      </c>
      <c r="Y2158" s="47">
        <f>INDEX($K2128:$JB2128,MATCH(Y$4,$K$4:$JB$4,0))</f>
        <v/>
      </c>
      <c r="Z2158" s="47">
        <f>INDEX($K2128:$JB2128,MATCH(Z$4,$K$4:$JB$4,0))</f>
        <v/>
      </c>
      <c r="AA2158" s="47">
        <f>INDEX($K2128:$JB2128,MATCH(AA$4,$K$4:$JB$4,0))</f>
        <v/>
      </c>
      <c r="AB2158" s="47">
        <f>INDEX($K2128:$JB2128,MATCH(AB$4,$K$4:$JB$4,0))</f>
        <v/>
      </c>
      <c r="AC2158" s="47">
        <f>INDEX($K2128:$JB2128,MATCH(AC$4,$K$4:$JB$4,0))</f>
        <v/>
      </c>
      <c r="AD2158" s="47">
        <f>INDEX($K2128:$JB2128,MATCH(AD$4,$K$4:$JB$4,0))</f>
        <v/>
      </c>
      <c r="AF2158" s="11">
        <f>LOWER(Settings!$C$4)&amp;".mit."&amp;$A2158&amp;IF($C2158="","","."&amp;$C2158&amp;"."&amp;$B2158)&amp;IF(INDEX(Variables!$D$5:$D$205,MATCH($A2158,Variables!$A$5:$A$205,0))="","","."&amp;INDEX(Variables!$D$5:$D$205,MATCH($A2158,Variables!$A$5:$A$205,0)))&amp;"."&amp;AF$5</f>
        <v/>
      </c>
      <c r="AG2158" s="46">
        <f>INDEX($K2128:$JB2128,MATCH(AG$4,$K$4:$JB$4,0))</f>
        <v/>
      </c>
      <c r="AH2158" s="47">
        <f>INDEX($K2128:$JB2128,MATCH(AH$4,$K$4:$JB$4,0))</f>
        <v/>
      </c>
      <c r="AI2158" s="47">
        <f>INDEX($K2128:$JB2128,MATCH(AI$4,$K$4:$JB$4,0))</f>
        <v/>
      </c>
      <c r="AJ2158" s="47">
        <f>INDEX($K2128:$JB2128,MATCH(AJ$4,$K$4:$JB$4,0))</f>
        <v/>
      </c>
      <c r="AK2158" s="47">
        <f>INDEX($K2128:$JB2128,MATCH(AK$4,$K$4:$JB$4,0))</f>
        <v/>
      </c>
      <c r="AL2158" s="47">
        <f>INDEX($K2128:$JB2128,MATCH(AL$4,$K$4:$JB$4,0))</f>
        <v/>
      </c>
      <c r="AM2158" s="47">
        <f>INDEX($K2128:$JB2128,MATCH(AM$4,$K$4:$JB$4,0))</f>
        <v/>
      </c>
      <c r="AN2158" s="47">
        <f>INDEX($K2128:$JB2128,MATCH(AN$4,$K$4:$JB$4,0))</f>
        <v/>
      </c>
      <c r="AO2158" s="47">
        <f>INDEX($K2128:$JB2128,MATCH(AO$4,$K$4:$JB$4,0))</f>
        <v/>
      </c>
      <c r="AP2158" s="47">
        <f>INDEX($K2128:$JB2128,MATCH(AP$4,$K$4:$JB$4,0))</f>
        <v/>
      </c>
      <c r="AQ2158" s="47">
        <f>INDEX($K2128:$JB2128,MATCH(AQ$4,$K$4:$JB$4,0))</f>
        <v/>
      </c>
      <c r="AR2158" s="47">
        <f>INDEX($K2128:$JB2128,MATCH(AR$4,$K$4:$JB$4,0))</f>
        <v/>
      </c>
      <c r="AS2158" s="47">
        <f>INDEX($K2128:$JB2128,MATCH(AS$4,$K$4:$JB$4,0))</f>
        <v/>
      </c>
      <c r="AT2158" s="47">
        <f>INDEX($K2128:$JB2128,MATCH(AT$4,$K$4:$JB$4,0))</f>
        <v/>
      </c>
      <c r="AU2158" s="47">
        <f>INDEX($K2128:$JB2128,MATCH(AU$4,$K$4:$JB$4,0))</f>
        <v/>
      </c>
      <c r="AV2158" s="47">
        <f>INDEX($K2128:$JB2128,MATCH(AV$4,$K$4:$JB$4,0))</f>
        <v/>
      </c>
      <c r="AW2158" s="47">
        <f>INDEX($K2128:$JB2128,MATCH(AW$4,$K$4:$JB$4,0))</f>
        <v/>
      </c>
      <c r="AX2158" s="47">
        <f>INDEX($K2128:$JB2128,MATCH(AX$4,$K$4:$JB$4,0))</f>
        <v/>
      </c>
      <c r="AY2158" s="47">
        <f>INDEX($K2128:$JB2128,MATCH(AY$4,$K$4:$JB$4,0))</f>
        <v/>
      </c>
    </row>
    <row r="2159" hidden="1" outlineLevel="1">
      <c r="A2159" s="1" t="inlineStr">
        <is>
          <t>ener.pct</t>
        </is>
      </c>
      <c r="B2159" s="1" t="inlineStr">
        <is>
          <t>all</t>
        </is>
      </c>
      <c r="C2159" s="1" t="inlineStr">
        <is>
          <t>all</t>
        </is>
      </c>
      <c r="H2159" s="1">
        <f>INDEX(Variables!$B$5:$B$205,MATCH($A2159,Variables!$A$5:$A$205,0))&amp;IF($C2159="",""," | "&amp;INDEX(Mapping!$B$5:$B$26,MATCH($C2159,Mapping!$A$5:$A$26,0))&amp;" | "&amp;INDEX(Mapping!$B$30:$B$46,MATCH($B2159,Mapping!$A$30:$A$46,0)))</f>
        <v/>
      </c>
      <c r="I2159" s="1">
        <f>INDEX(Variables!$C$5:$C$205,MATCH($A2159,Variables!$A$5:$A$205,0))</f>
        <v/>
      </c>
      <c r="J2159" s="1">
        <f>INDEX(Variables!$E$5:$E$205,MATCH($A2159,Variables!$A$5:$A$205,0))</f>
        <v/>
      </c>
      <c r="K2159" s="11">
        <f>LOWER(Settings!$C$4)&amp;".mit."&amp;$A2159&amp;IF($C2159="","","."&amp;$C2159&amp;"."&amp;$B2159)&amp;IF(INDEX(Variables!$D$5:$D$205,MATCH($A2159,Variables!$A$5:$A$205,0))="","","."&amp;INDEX(Variables!$D$5:$D$205,MATCH($A2159,Variables!$A$5:$A$205,0)))&amp;"."&amp;K$5</f>
        <v/>
      </c>
      <c r="L2159" s="63">
        <f>L2128/L2158-1</f>
        <v/>
      </c>
      <c r="M2159" s="64">
        <f>M2128/M2158-1</f>
        <v/>
      </c>
      <c r="N2159" s="64">
        <f>N2128/N2158-1</f>
        <v/>
      </c>
      <c r="O2159" s="64">
        <f>O2128/O2158-1</f>
        <v/>
      </c>
      <c r="P2159" s="64">
        <f>P2128/P2158-1</f>
        <v/>
      </c>
      <c r="Q2159" s="64">
        <f>Q2128/Q2158-1</f>
        <v/>
      </c>
      <c r="R2159" s="64">
        <f>R2128/R2158-1</f>
        <v/>
      </c>
      <c r="S2159" s="64">
        <f>S2128/S2158-1</f>
        <v/>
      </c>
      <c r="T2159" s="64">
        <f>T2128/T2158-1</f>
        <v/>
      </c>
      <c r="U2159" s="64">
        <f>U2128/U2158-1</f>
        <v/>
      </c>
      <c r="V2159" s="64">
        <f>V2128/V2158-1</f>
        <v/>
      </c>
      <c r="W2159" s="64">
        <f>W2128/W2158-1</f>
        <v/>
      </c>
      <c r="X2159" s="64">
        <f>X2128/X2158-1</f>
        <v/>
      </c>
      <c r="Y2159" s="64">
        <f>Y2128/Y2158-1</f>
        <v/>
      </c>
      <c r="Z2159" s="64">
        <f>Z2128/Z2158-1</f>
        <v/>
      </c>
      <c r="AA2159" s="64">
        <f>AA2128/AA2158-1</f>
        <v/>
      </c>
      <c r="AB2159" s="64">
        <f>AB2128/AB2158-1</f>
        <v/>
      </c>
      <c r="AC2159" s="64">
        <f>AC2128/AC2158-1</f>
        <v/>
      </c>
      <c r="AD2159" s="64">
        <f>AD2128/AD2158-1</f>
        <v/>
      </c>
      <c r="AF2159" s="11">
        <f>LOWER(Settings!$C$4)&amp;".mit."&amp;$A2159&amp;IF($C2159="","","."&amp;$C2159&amp;"."&amp;$B2159)&amp;IF(INDEX(Variables!$D$5:$D$205,MATCH($A2159,Variables!$A$5:$A$205,0))="","","."&amp;INDEX(Variables!$D$5:$D$205,MATCH($A2159,Variables!$A$5:$A$205,0)))&amp;"."&amp;AF$5</f>
        <v/>
      </c>
      <c r="AG2159" s="63">
        <f>AG2128/AG2158-1</f>
        <v/>
      </c>
      <c r="AH2159" s="64">
        <f>AH2128/AH2158-1</f>
        <v/>
      </c>
      <c r="AI2159" s="64">
        <f>AI2128/AI2158-1</f>
        <v/>
      </c>
      <c r="AJ2159" s="64">
        <f>AJ2128/AJ2158-1</f>
        <v/>
      </c>
      <c r="AK2159" s="64">
        <f>AK2128/AK2158-1</f>
        <v/>
      </c>
      <c r="AL2159" s="64">
        <f>AL2128/AL2158-1</f>
        <v/>
      </c>
      <c r="AM2159" s="64">
        <f>AM2128/AM2158-1</f>
        <v/>
      </c>
      <c r="AN2159" s="64">
        <f>AN2128/AN2158-1</f>
        <v/>
      </c>
      <c r="AO2159" s="64">
        <f>AO2128/AO2158-1</f>
        <v/>
      </c>
      <c r="AP2159" s="64">
        <f>AP2128/AP2158-1</f>
        <v/>
      </c>
      <c r="AQ2159" s="64">
        <f>AQ2128/AQ2158-1</f>
        <v/>
      </c>
      <c r="AR2159" s="64">
        <f>AR2128/AR2158-1</f>
        <v/>
      </c>
      <c r="AS2159" s="64">
        <f>AS2128/AS2158-1</f>
        <v/>
      </c>
      <c r="AT2159" s="64">
        <f>AT2128/AT2158-1</f>
        <v/>
      </c>
      <c r="AU2159" s="64">
        <f>AU2128/AU2158-1</f>
        <v/>
      </c>
      <c r="AV2159" s="64">
        <f>AV2128/AV2158-1</f>
        <v/>
      </c>
      <c r="AW2159" s="64">
        <f>AW2128/AW2158-1</f>
        <v/>
      </c>
      <c r="AX2159" s="64">
        <f>AX2128/AX2158-1</f>
        <v/>
      </c>
      <c r="AY2159" s="64">
        <f>AY2128/AY2158-1</f>
        <v/>
      </c>
    </row>
    <row r="2160" collapsed="1"/>
    <row r="2161">
      <c r="A2161" s="4" t="inlineStr">
        <is>
          <t>12. Revenues (USD million, real of ResultsYear): existing taxes, existing subsidies and new policies, calculated separately</t>
        </is>
      </c>
      <c r="B2161" s="5" t="n"/>
      <c r="C2161" s="5" t="n"/>
      <c r="D2161" s="5" t="n"/>
      <c r="E2161" s="5" t="n"/>
      <c r="F2161" s="5" t="n"/>
      <c r="G2161" s="5" t="n"/>
      <c r="H2161" s="5" t="n"/>
      <c r="I2161" s="5" t="n"/>
      <c r="J2161" s="5" t="n"/>
      <c r="K2161" s="5" t="n"/>
      <c r="L2161" s="5" t="n"/>
      <c r="M2161" s="5" t="n"/>
      <c r="N2161" s="5" t="n"/>
      <c r="O2161" s="5" t="n"/>
      <c r="P2161" s="5" t="n"/>
      <c r="Q2161" s="5" t="n"/>
      <c r="R2161" s="5" t="n"/>
      <c r="S2161" s="5" t="n"/>
      <c r="T2161" s="5" t="n"/>
      <c r="U2161" s="5" t="n"/>
      <c r="V2161" s="5" t="n"/>
      <c r="W2161" s="5" t="n"/>
      <c r="X2161" s="5" t="n"/>
      <c r="Y2161" s="5" t="n"/>
      <c r="Z2161" s="5" t="n"/>
      <c r="AA2161" s="5" t="n"/>
      <c r="AB2161" s="5" t="n"/>
      <c r="AC2161" s="5" t="n"/>
      <c r="AD2161" s="5" t="n"/>
      <c r="AE2161" s="5" t="n"/>
      <c r="AF2161" s="5" t="n"/>
      <c r="AG2161" s="5" t="n"/>
      <c r="AH2161" s="5" t="n"/>
      <c r="AI2161" s="5" t="n"/>
      <c r="AJ2161" s="5" t="n"/>
      <c r="AK2161" s="5" t="n"/>
      <c r="AL2161" s="5" t="n"/>
      <c r="AM2161" s="5" t="n"/>
      <c r="AN2161" s="5" t="n"/>
      <c r="AO2161" s="5" t="n"/>
      <c r="AP2161" s="5" t="n"/>
      <c r="AQ2161" s="5" t="n"/>
      <c r="AR2161" s="5" t="n"/>
      <c r="AS2161" s="5" t="n"/>
      <c r="AT2161" s="5" t="n"/>
      <c r="AU2161" s="5" t="n"/>
      <c r="AV2161" s="5" t="n"/>
      <c r="AW2161" s="5" t="n"/>
      <c r="AX2161" s="5" t="n"/>
      <c r="AY2161" s="5" t="n"/>
      <c r="AZ2161" s="5" t="n"/>
    </row>
    <row r="2162">
      <c r="A2162" s="1" t="inlineStr">
        <is>
          <t>rtx</t>
        </is>
      </c>
      <c r="B2162" s="1" t="inlineStr">
        <is>
          <t>all</t>
        </is>
      </c>
      <c r="C2162" s="1" t="inlineStr">
        <is>
          <t>all</t>
        </is>
      </c>
      <c r="H2162" s="1">
        <f>INDEX(Variables!$B$5:$B$205,MATCH($A2162,Variables!$A$5:$A$205,0))&amp;IF($C2162="",""," | "&amp;INDEX(Mapping!$B$5:$B$26,MATCH($C2162,Mapping!$A$5:$A$26,0))&amp;" | "&amp;INDEX(Mapping!$B$30:$B$46,MATCH($B2162,Mapping!$A$30:$A$46,0)))</f>
        <v/>
      </c>
      <c r="I2162" s="1">
        <f>INDEX(Variables!$C$5:$C$205,MATCH($A2162,Variables!$A$5:$A$205,0))</f>
        <v/>
      </c>
      <c r="J2162" s="1">
        <f>INDEX(Variables!$E$5:$E$205,MATCH($A2162,Variables!$A$5:$A$205,0))</f>
        <v/>
      </c>
      <c r="K2162" s="17">
        <f>LOWER(Settings!$C$4)&amp;".mit."&amp;$A2162&amp;IF($C2162="","","."&amp;$C2162&amp;"."&amp;$B2162)&amp;IF(INDEX(Variables!$D$5:$D$205,MATCH($A2162,Variables!$A$5:$A$205,0))="","","."&amp;INDEX(Variables!$D$5:$D$205,MATCH($A2162,Variables!$A$5:$A$205,0)))&amp;"."&amp;K$5</f>
        <v/>
      </c>
      <c r="L2162" s="60">
        <f>SUMIFS(L$515:L$2125,$A$515:$A$2125,"rtx",$B$515:$B$2125,"&lt;&gt;all")</f>
        <v/>
      </c>
      <c r="M2162" s="61">
        <f>SUMIFS(M$515:M$2125,$A$515:$A$2125,"rtx",$B$515:$B$2125,"&lt;&gt;all")</f>
        <v/>
      </c>
      <c r="N2162" s="61">
        <f>SUMIFS(N$515:N$2125,$A$515:$A$2125,"rtx",$B$515:$B$2125,"&lt;&gt;all")</f>
        <v/>
      </c>
      <c r="O2162" s="61">
        <f>SUMIFS(O$515:O$2125,$A$515:$A$2125,"rtx",$B$515:$B$2125,"&lt;&gt;all")</f>
        <v/>
      </c>
      <c r="P2162" s="61">
        <f>SUMIFS(P$515:P$2125,$A$515:$A$2125,"rtx",$B$515:$B$2125,"&lt;&gt;all")</f>
        <v/>
      </c>
      <c r="Q2162" s="61">
        <f>SUMIFS(Q$515:Q$2125,$A$515:$A$2125,"rtx",$B$515:$B$2125,"&lt;&gt;all")</f>
        <v/>
      </c>
      <c r="R2162" s="61">
        <f>SUMIFS(R$515:R$2125,$A$515:$A$2125,"rtx",$B$515:$B$2125,"&lt;&gt;all")</f>
        <v/>
      </c>
      <c r="S2162" s="61">
        <f>SUMIFS(S$515:S$2125,$A$515:$A$2125,"rtx",$B$515:$B$2125,"&lt;&gt;all")</f>
        <v/>
      </c>
      <c r="T2162" s="61">
        <f>SUMIFS(T$515:T$2125,$A$515:$A$2125,"rtx",$B$515:$B$2125,"&lt;&gt;all")</f>
        <v/>
      </c>
      <c r="U2162" s="61">
        <f>SUMIFS(U$515:U$2125,$A$515:$A$2125,"rtx",$B$515:$B$2125,"&lt;&gt;all")</f>
        <v/>
      </c>
      <c r="V2162" s="61">
        <f>SUMIFS(V$515:V$2125,$A$515:$A$2125,"rtx",$B$515:$B$2125,"&lt;&gt;all")</f>
        <v/>
      </c>
      <c r="W2162" s="61">
        <f>SUMIFS(W$515:W$2125,$A$515:$A$2125,"rtx",$B$515:$B$2125,"&lt;&gt;all")</f>
        <v/>
      </c>
      <c r="X2162" s="61">
        <f>SUMIFS(X$515:X$2125,$A$515:$A$2125,"rtx",$B$515:$B$2125,"&lt;&gt;all")</f>
        <v/>
      </c>
      <c r="Y2162" s="61">
        <f>SUMIFS(Y$515:Y$2125,$A$515:$A$2125,"rtx",$B$515:$B$2125,"&lt;&gt;all")</f>
        <v/>
      </c>
      <c r="Z2162" s="61">
        <f>SUMIFS(Z$515:Z$2125,$A$515:$A$2125,"rtx",$B$515:$B$2125,"&lt;&gt;all")</f>
        <v/>
      </c>
      <c r="AA2162" s="61">
        <f>SUMIFS(AA$515:AA$2125,$A$515:$A$2125,"rtx",$B$515:$B$2125,"&lt;&gt;all")</f>
        <v/>
      </c>
      <c r="AB2162" s="61">
        <f>SUMIFS(AB$515:AB$2125,$A$515:$A$2125,"rtx",$B$515:$B$2125,"&lt;&gt;all")</f>
        <v/>
      </c>
      <c r="AC2162" s="61">
        <f>SUMIFS(AC$515:AC$2125,$A$515:$A$2125,"rtx",$B$515:$B$2125,"&lt;&gt;all")</f>
        <v/>
      </c>
      <c r="AD2162" s="61">
        <f>SUMIFS(AD$515:AD$2125,$A$515:$A$2125,"rtx",$B$515:$B$2125,"&lt;&gt;all")</f>
        <v/>
      </c>
      <c r="AF2162" s="17">
        <f>LOWER(Settings!$C$4)&amp;".mit."&amp;$A2162&amp;IF($C2162="","","."&amp;$C2162&amp;"."&amp;$B2162)&amp;IF(INDEX(Variables!$D$5:$D$205,MATCH($A2162,Variables!$A$5:$A$205,0))="","","."&amp;INDEX(Variables!$D$5:$D$205,MATCH($A2162,Variables!$A$5:$A$205,0)))&amp;"."&amp;AF$5</f>
        <v/>
      </c>
      <c r="AG2162" s="60">
        <f>SUMIFS(AG$515:AG$2125,$A$515:$A$2125,"rtx",$B$515:$B$2125,"&lt;&gt;all")</f>
        <v/>
      </c>
      <c r="AH2162" s="61">
        <f>SUMIFS(AH$515:AH$2125,$A$515:$A$2125,"rtx",$B$515:$B$2125,"&lt;&gt;all")</f>
        <v/>
      </c>
      <c r="AI2162" s="61">
        <f>SUMIFS(AI$515:AI$2125,$A$515:$A$2125,"rtx",$B$515:$B$2125,"&lt;&gt;all")</f>
        <v/>
      </c>
      <c r="AJ2162" s="61">
        <f>SUMIFS(AJ$515:AJ$2125,$A$515:$A$2125,"rtx",$B$515:$B$2125,"&lt;&gt;all")</f>
        <v/>
      </c>
      <c r="AK2162" s="61">
        <f>SUMIFS(AK$515:AK$2125,$A$515:$A$2125,"rtx",$B$515:$B$2125,"&lt;&gt;all")</f>
        <v/>
      </c>
      <c r="AL2162" s="61">
        <f>SUMIFS(AL$515:AL$2125,$A$515:$A$2125,"rtx",$B$515:$B$2125,"&lt;&gt;all")</f>
        <v/>
      </c>
      <c r="AM2162" s="61">
        <f>SUMIFS(AM$515:AM$2125,$A$515:$A$2125,"rtx",$B$515:$B$2125,"&lt;&gt;all")</f>
        <v/>
      </c>
      <c r="AN2162" s="61">
        <f>SUMIFS(AN$515:AN$2125,$A$515:$A$2125,"rtx",$B$515:$B$2125,"&lt;&gt;all")</f>
        <v/>
      </c>
      <c r="AO2162" s="61">
        <f>SUMIFS(AO$515:AO$2125,$A$515:$A$2125,"rtx",$B$515:$B$2125,"&lt;&gt;all")</f>
        <v/>
      </c>
      <c r="AP2162" s="61">
        <f>SUMIFS(AP$515:AP$2125,$A$515:$A$2125,"rtx",$B$515:$B$2125,"&lt;&gt;all")</f>
        <v/>
      </c>
      <c r="AQ2162" s="61">
        <f>SUMIFS(AQ$515:AQ$2125,$A$515:$A$2125,"rtx",$B$515:$B$2125,"&lt;&gt;all")</f>
        <v/>
      </c>
      <c r="AR2162" s="61">
        <f>SUMIFS(AR$515:AR$2125,$A$515:$A$2125,"rtx",$B$515:$B$2125,"&lt;&gt;all")</f>
        <v/>
      </c>
      <c r="AS2162" s="61">
        <f>SUMIFS(AS$515:AS$2125,$A$515:$A$2125,"rtx",$B$515:$B$2125,"&lt;&gt;all")</f>
        <v/>
      </c>
      <c r="AT2162" s="61">
        <f>SUMIFS(AT$515:AT$2125,$A$515:$A$2125,"rtx",$B$515:$B$2125,"&lt;&gt;all")</f>
        <v/>
      </c>
      <c r="AU2162" s="61">
        <f>SUMIFS(AU$515:AU$2125,$A$515:$A$2125,"rtx",$B$515:$B$2125,"&lt;&gt;all")</f>
        <v/>
      </c>
      <c r="AV2162" s="61">
        <f>SUMIFS(AV$515:AV$2125,$A$515:$A$2125,"rtx",$B$515:$B$2125,"&lt;&gt;all")</f>
        <v/>
      </c>
      <c r="AW2162" s="61">
        <f>SUMIFS(AW$515:AW$2125,$A$515:$A$2125,"rtx",$B$515:$B$2125,"&lt;&gt;all")</f>
        <v/>
      </c>
      <c r="AX2162" s="61">
        <f>SUMIFS(AX$515:AX$2125,$A$515:$A$2125,"rtx",$B$515:$B$2125,"&lt;&gt;all")</f>
        <v/>
      </c>
      <c r="AY2162" s="61">
        <f>SUMIFS(AY$515:AY$2125,$A$515:$A$2125,"rtx",$B$515:$B$2125,"&lt;&gt;all")</f>
        <v/>
      </c>
    </row>
    <row r="2163" hidden="1" outlineLevel="1">
      <c r="A2163" s="14" t="inlineStr">
        <is>
          <t>rtx</t>
        </is>
      </c>
      <c r="B2163" s="14" t="inlineStr">
        <is>
          <t>all</t>
        </is>
      </c>
      <c r="C2163" s="14" t="inlineStr">
        <is>
          <t>tra</t>
        </is>
      </c>
      <c r="H2163" s="14">
        <f>INDEX(Variables!$B$5:$B$205,MATCH($A2163,Variables!$A$5:$A$205,0))&amp;IF($C2163="",""," | "&amp;INDEX(Mapping!$B$5:$B$26,MATCH($C2163,Mapping!$A$5:$A$26,0))&amp;" | "&amp;INDEX(Mapping!$B$30:$B$46,MATCH($B2163,Mapping!$A$30:$A$46,0)))</f>
        <v/>
      </c>
      <c r="I2163" s="14">
        <f>INDEX(Variables!$C$5:$C$205,MATCH($A2163,Variables!$A$5:$A$205,0))</f>
        <v/>
      </c>
      <c r="J2163" s="14">
        <f>INDEX(Variables!$E$5:$E$205,MATCH($A2163,Variables!$A$5:$A$205,0))</f>
        <v/>
      </c>
      <c r="K2163" s="11">
        <f>LOWER(Settings!$C$4)&amp;".mit."&amp;$A2163&amp;IF($C2163="","","."&amp;$C2163&amp;"."&amp;$B2163)&amp;IF(INDEX(Variables!$D$5:$D$205,MATCH($A2163,Variables!$A$5:$A$205,0))="","","."&amp;INDEX(Variables!$D$5:$D$205,MATCH($A2163,Variables!$A$5:$A$205,0)))&amp;"."&amp;K$5</f>
        <v/>
      </c>
      <c r="L2163" s="46">
        <f>SUMIFS(L$517:L$916,$A$517:$A$916,"rtx",$B$517:$B$916,"&lt;&gt;all")</f>
        <v/>
      </c>
      <c r="M2163" s="47">
        <f>SUMIFS(M$517:M$916,$A$517:$A$916,"rtx",$B$517:$B$916,"&lt;&gt;all")</f>
        <v/>
      </c>
      <c r="N2163" s="47">
        <f>SUMIFS(N$517:N$916,$A$517:$A$916,"rtx",$B$517:$B$916,"&lt;&gt;all")</f>
        <v/>
      </c>
      <c r="O2163" s="47">
        <f>SUMIFS(O$517:O$916,$A$517:$A$916,"rtx",$B$517:$B$916,"&lt;&gt;all")</f>
        <v/>
      </c>
      <c r="P2163" s="47">
        <f>SUMIFS(P$517:P$916,$A$517:$A$916,"rtx",$B$517:$B$916,"&lt;&gt;all")</f>
        <v/>
      </c>
      <c r="Q2163" s="47">
        <f>SUMIFS(Q$517:Q$916,$A$517:$A$916,"rtx",$B$517:$B$916,"&lt;&gt;all")</f>
        <v/>
      </c>
      <c r="R2163" s="47">
        <f>SUMIFS(R$517:R$916,$A$517:$A$916,"rtx",$B$517:$B$916,"&lt;&gt;all")</f>
        <v/>
      </c>
      <c r="S2163" s="47">
        <f>SUMIFS(S$517:S$916,$A$517:$A$916,"rtx",$B$517:$B$916,"&lt;&gt;all")</f>
        <v/>
      </c>
      <c r="T2163" s="47">
        <f>SUMIFS(T$517:T$916,$A$517:$A$916,"rtx",$B$517:$B$916,"&lt;&gt;all")</f>
        <v/>
      </c>
      <c r="U2163" s="47">
        <f>SUMIFS(U$517:U$916,$A$517:$A$916,"rtx",$B$517:$B$916,"&lt;&gt;all")</f>
        <v/>
      </c>
      <c r="V2163" s="47">
        <f>SUMIFS(V$517:V$916,$A$517:$A$916,"rtx",$B$517:$B$916,"&lt;&gt;all")</f>
        <v/>
      </c>
      <c r="W2163" s="47">
        <f>SUMIFS(W$517:W$916,$A$517:$A$916,"rtx",$B$517:$B$916,"&lt;&gt;all")</f>
        <v/>
      </c>
      <c r="X2163" s="47">
        <f>SUMIFS(X$517:X$916,$A$517:$A$916,"rtx",$B$517:$B$916,"&lt;&gt;all")</f>
        <v/>
      </c>
      <c r="Y2163" s="47">
        <f>SUMIFS(Y$517:Y$916,$A$517:$A$916,"rtx",$B$517:$B$916,"&lt;&gt;all")</f>
        <v/>
      </c>
      <c r="Z2163" s="47">
        <f>SUMIFS(Z$517:Z$916,$A$517:$A$916,"rtx",$B$517:$B$916,"&lt;&gt;all")</f>
        <v/>
      </c>
      <c r="AA2163" s="47">
        <f>SUMIFS(AA$517:AA$916,$A$517:$A$916,"rtx",$B$517:$B$916,"&lt;&gt;all")</f>
        <v/>
      </c>
      <c r="AB2163" s="47">
        <f>SUMIFS(AB$517:AB$916,$A$517:$A$916,"rtx",$B$517:$B$916,"&lt;&gt;all")</f>
        <v/>
      </c>
      <c r="AC2163" s="47">
        <f>SUMIFS(AC$517:AC$916,$A$517:$A$916,"rtx",$B$517:$B$916,"&lt;&gt;all")</f>
        <v/>
      </c>
      <c r="AD2163" s="47">
        <f>SUMIFS(AD$517:AD$916,$A$517:$A$916,"rtx",$B$517:$B$916,"&lt;&gt;all")</f>
        <v/>
      </c>
      <c r="AF2163" s="11">
        <f>LOWER(Settings!$C$4)&amp;".mit."&amp;$A2163&amp;IF($C2163="","","."&amp;$C2163&amp;"."&amp;$B2163)&amp;IF(INDEX(Variables!$D$5:$D$205,MATCH($A2163,Variables!$A$5:$A$205,0))="","","."&amp;INDEX(Variables!$D$5:$D$205,MATCH($A2163,Variables!$A$5:$A$205,0)))&amp;"."&amp;AF$5</f>
        <v/>
      </c>
      <c r="AG2163" s="46">
        <f>SUMIFS(AG$517:AG$916,$A$517:$A$916,"rtx",$B$517:$B$916,"&lt;&gt;all")</f>
        <v/>
      </c>
      <c r="AH2163" s="47">
        <f>SUMIFS(AH$517:AH$916,$A$517:$A$916,"rtx",$B$517:$B$916,"&lt;&gt;all")</f>
        <v/>
      </c>
      <c r="AI2163" s="47">
        <f>SUMIFS(AI$517:AI$916,$A$517:$A$916,"rtx",$B$517:$B$916,"&lt;&gt;all")</f>
        <v/>
      </c>
      <c r="AJ2163" s="47">
        <f>SUMIFS(AJ$517:AJ$916,$A$517:$A$916,"rtx",$B$517:$B$916,"&lt;&gt;all")</f>
        <v/>
      </c>
      <c r="AK2163" s="47">
        <f>SUMIFS(AK$517:AK$916,$A$517:$A$916,"rtx",$B$517:$B$916,"&lt;&gt;all")</f>
        <v/>
      </c>
      <c r="AL2163" s="47">
        <f>SUMIFS(AL$517:AL$916,$A$517:$A$916,"rtx",$B$517:$B$916,"&lt;&gt;all")</f>
        <v/>
      </c>
      <c r="AM2163" s="47">
        <f>SUMIFS(AM$517:AM$916,$A$517:$A$916,"rtx",$B$517:$B$916,"&lt;&gt;all")</f>
        <v/>
      </c>
      <c r="AN2163" s="47">
        <f>SUMIFS(AN$517:AN$916,$A$517:$A$916,"rtx",$B$517:$B$916,"&lt;&gt;all")</f>
        <v/>
      </c>
      <c r="AO2163" s="47">
        <f>SUMIFS(AO$517:AO$916,$A$517:$A$916,"rtx",$B$517:$B$916,"&lt;&gt;all")</f>
        <v/>
      </c>
      <c r="AP2163" s="47">
        <f>SUMIFS(AP$517:AP$916,$A$517:$A$916,"rtx",$B$517:$B$916,"&lt;&gt;all")</f>
        <v/>
      </c>
      <c r="AQ2163" s="47">
        <f>SUMIFS(AQ$517:AQ$916,$A$517:$A$916,"rtx",$B$517:$B$916,"&lt;&gt;all")</f>
        <v/>
      </c>
      <c r="AR2163" s="47">
        <f>SUMIFS(AR$517:AR$916,$A$517:$A$916,"rtx",$B$517:$B$916,"&lt;&gt;all")</f>
        <v/>
      </c>
      <c r="AS2163" s="47">
        <f>SUMIFS(AS$517:AS$916,$A$517:$A$916,"rtx",$B$517:$B$916,"&lt;&gt;all")</f>
        <v/>
      </c>
      <c r="AT2163" s="47">
        <f>SUMIFS(AT$517:AT$916,$A$517:$A$916,"rtx",$B$517:$B$916,"&lt;&gt;all")</f>
        <v/>
      </c>
      <c r="AU2163" s="47">
        <f>SUMIFS(AU$517:AU$916,$A$517:$A$916,"rtx",$B$517:$B$916,"&lt;&gt;all")</f>
        <v/>
      </c>
      <c r="AV2163" s="47">
        <f>SUMIFS(AV$517:AV$916,$A$517:$A$916,"rtx",$B$517:$B$916,"&lt;&gt;all")</f>
        <v/>
      </c>
      <c r="AW2163" s="47">
        <f>SUMIFS(AW$517:AW$916,$A$517:$A$916,"rtx",$B$517:$B$916,"&lt;&gt;all")</f>
        <v/>
      </c>
      <c r="AX2163" s="47">
        <f>SUMIFS(AX$517:AX$916,$A$517:$A$916,"rtx",$B$517:$B$916,"&lt;&gt;all")</f>
        <v/>
      </c>
      <c r="AY2163" s="47">
        <f>SUMIFS(AY$517:AY$916,$A$517:$A$916,"rtx",$B$517:$B$916,"&lt;&gt;all")</f>
        <v/>
      </c>
    </row>
    <row r="2164" hidden="1" outlineLevel="1">
      <c r="A2164" s="14" t="inlineStr">
        <is>
          <t>rtx</t>
        </is>
      </c>
      <c r="B2164" s="14" t="inlineStr">
        <is>
          <t>all</t>
        </is>
      </c>
      <c r="C2164" s="14" t="inlineStr">
        <is>
          <t>bld</t>
        </is>
      </c>
      <c r="H2164" s="14">
        <f>INDEX(Variables!$B$5:$B$205,MATCH($A2164,Variables!$A$5:$A$205,0))&amp;IF($C2164="",""," | "&amp;INDEX(Mapping!$B$5:$B$26,MATCH($C2164,Mapping!$A$5:$A$26,0))&amp;" | "&amp;INDEX(Mapping!$B$30:$B$46,MATCH($B2164,Mapping!$A$30:$A$46,0)))</f>
        <v/>
      </c>
      <c r="I2164" s="14">
        <f>INDEX(Variables!$C$5:$C$205,MATCH($A2164,Variables!$A$5:$A$205,0))</f>
        <v/>
      </c>
      <c r="J2164" s="14">
        <f>INDEX(Variables!$E$5:$E$205,MATCH($A2164,Variables!$A$5:$A$205,0))</f>
        <v/>
      </c>
      <c r="K2164" s="11">
        <f>LOWER(Settings!$C$4)&amp;".mit."&amp;$A2164&amp;IF($C2164="","","."&amp;$C2164&amp;"."&amp;$B2164)&amp;IF(INDEX(Variables!$D$5:$D$205,MATCH($A2164,Variables!$A$5:$A$205,0))="","","."&amp;INDEX(Variables!$D$5:$D$205,MATCH($A2164,Variables!$A$5:$A$205,0)))&amp;"."&amp;K$5</f>
        <v/>
      </c>
      <c r="L2164" s="46">
        <f>SUMIFS(L$920:L$1219,$A$920:$A$1219,"rtx",$B$920:$B$1219,"&lt;&gt;all")</f>
        <v/>
      </c>
      <c r="M2164" s="47">
        <f>SUMIFS(M$920:M$1219,$A$920:$A$1219,"rtx",$B$920:$B$1219,"&lt;&gt;all")</f>
        <v/>
      </c>
      <c r="N2164" s="47">
        <f>SUMIFS(N$920:N$1219,$A$920:$A$1219,"rtx",$B$920:$B$1219,"&lt;&gt;all")</f>
        <v/>
      </c>
      <c r="O2164" s="47">
        <f>SUMIFS(O$920:O$1219,$A$920:$A$1219,"rtx",$B$920:$B$1219,"&lt;&gt;all")</f>
        <v/>
      </c>
      <c r="P2164" s="47">
        <f>SUMIFS(P$920:P$1219,$A$920:$A$1219,"rtx",$B$920:$B$1219,"&lt;&gt;all")</f>
        <v/>
      </c>
      <c r="Q2164" s="47">
        <f>SUMIFS(Q$920:Q$1219,$A$920:$A$1219,"rtx",$B$920:$B$1219,"&lt;&gt;all")</f>
        <v/>
      </c>
      <c r="R2164" s="47">
        <f>SUMIFS(R$920:R$1219,$A$920:$A$1219,"rtx",$B$920:$B$1219,"&lt;&gt;all")</f>
        <v/>
      </c>
      <c r="S2164" s="47">
        <f>SUMIFS(S$920:S$1219,$A$920:$A$1219,"rtx",$B$920:$B$1219,"&lt;&gt;all")</f>
        <v/>
      </c>
      <c r="T2164" s="47">
        <f>SUMIFS(T$920:T$1219,$A$920:$A$1219,"rtx",$B$920:$B$1219,"&lt;&gt;all")</f>
        <v/>
      </c>
      <c r="U2164" s="47">
        <f>SUMIFS(U$920:U$1219,$A$920:$A$1219,"rtx",$B$920:$B$1219,"&lt;&gt;all")</f>
        <v/>
      </c>
      <c r="V2164" s="47">
        <f>SUMIFS(V$920:V$1219,$A$920:$A$1219,"rtx",$B$920:$B$1219,"&lt;&gt;all")</f>
        <v/>
      </c>
      <c r="W2164" s="47">
        <f>SUMIFS(W$920:W$1219,$A$920:$A$1219,"rtx",$B$920:$B$1219,"&lt;&gt;all")</f>
        <v/>
      </c>
      <c r="X2164" s="47">
        <f>SUMIFS(X$920:X$1219,$A$920:$A$1219,"rtx",$B$920:$B$1219,"&lt;&gt;all")</f>
        <v/>
      </c>
      <c r="Y2164" s="47">
        <f>SUMIFS(Y$920:Y$1219,$A$920:$A$1219,"rtx",$B$920:$B$1219,"&lt;&gt;all")</f>
        <v/>
      </c>
      <c r="Z2164" s="47">
        <f>SUMIFS(Z$920:Z$1219,$A$920:$A$1219,"rtx",$B$920:$B$1219,"&lt;&gt;all")</f>
        <v/>
      </c>
      <c r="AA2164" s="47">
        <f>SUMIFS(AA$920:AA$1219,$A$920:$A$1219,"rtx",$B$920:$B$1219,"&lt;&gt;all")</f>
        <v/>
      </c>
      <c r="AB2164" s="47">
        <f>SUMIFS(AB$920:AB$1219,$A$920:$A$1219,"rtx",$B$920:$B$1219,"&lt;&gt;all")</f>
        <v/>
      </c>
      <c r="AC2164" s="47">
        <f>SUMIFS(AC$920:AC$1219,$A$920:$A$1219,"rtx",$B$920:$B$1219,"&lt;&gt;all")</f>
        <v/>
      </c>
      <c r="AD2164" s="47">
        <f>SUMIFS(AD$920:AD$1219,$A$920:$A$1219,"rtx",$B$920:$B$1219,"&lt;&gt;all")</f>
        <v/>
      </c>
      <c r="AF2164" s="11">
        <f>LOWER(Settings!$C$4)&amp;".mit."&amp;$A2164&amp;IF($C2164="","","."&amp;$C2164&amp;"."&amp;$B2164)&amp;IF(INDEX(Variables!$D$5:$D$205,MATCH($A2164,Variables!$A$5:$A$205,0))="","","."&amp;INDEX(Variables!$D$5:$D$205,MATCH($A2164,Variables!$A$5:$A$205,0)))&amp;"."&amp;AF$5</f>
        <v/>
      </c>
      <c r="AG2164" s="46">
        <f>SUMIFS(AG$920:AG$1219,$A$920:$A$1219,"rtx",$B$920:$B$1219,"&lt;&gt;all")</f>
        <v/>
      </c>
      <c r="AH2164" s="47">
        <f>SUMIFS(AH$920:AH$1219,$A$920:$A$1219,"rtx",$B$920:$B$1219,"&lt;&gt;all")</f>
        <v/>
      </c>
      <c r="AI2164" s="47">
        <f>SUMIFS(AI$920:AI$1219,$A$920:$A$1219,"rtx",$B$920:$B$1219,"&lt;&gt;all")</f>
        <v/>
      </c>
      <c r="AJ2164" s="47">
        <f>SUMIFS(AJ$920:AJ$1219,$A$920:$A$1219,"rtx",$B$920:$B$1219,"&lt;&gt;all")</f>
        <v/>
      </c>
      <c r="AK2164" s="47">
        <f>SUMIFS(AK$920:AK$1219,$A$920:$A$1219,"rtx",$B$920:$B$1219,"&lt;&gt;all")</f>
        <v/>
      </c>
      <c r="AL2164" s="47">
        <f>SUMIFS(AL$920:AL$1219,$A$920:$A$1219,"rtx",$B$920:$B$1219,"&lt;&gt;all")</f>
        <v/>
      </c>
      <c r="AM2164" s="47">
        <f>SUMIFS(AM$920:AM$1219,$A$920:$A$1219,"rtx",$B$920:$B$1219,"&lt;&gt;all")</f>
        <v/>
      </c>
      <c r="AN2164" s="47">
        <f>SUMIFS(AN$920:AN$1219,$A$920:$A$1219,"rtx",$B$920:$B$1219,"&lt;&gt;all")</f>
        <v/>
      </c>
      <c r="AO2164" s="47">
        <f>SUMIFS(AO$920:AO$1219,$A$920:$A$1219,"rtx",$B$920:$B$1219,"&lt;&gt;all")</f>
        <v/>
      </c>
      <c r="AP2164" s="47">
        <f>SUMIFS(AP$920:AP$1219,$A$920:$A$1219,"rtx",$B$920:$B$1219,"&lt;&gt;all")</f>
        <v/>
      </c>
      <c r="AQ2164" s="47">
        <f>SUMIFS(AQ$920:AQ$1219,$A$920:$A$1219,"rtx",$B$920:$B$1219,"&lt;&gt;all")</f>
        <v/>
      </c>
      <c r="AR2164" s="47">
        <f>SUMIFS(AR$920:AR$1219,$A$920:$A$1219,"rtx",$B$920:$B$1219,"&lt;&gt;all")</f>
        <v/>
      </c>
      <c r="AS2164" s="47">
        <f>SUMIFS(AS$920:AS$1219,$A$920:$A$1219,"rtx",$B$920:$B$1219,"&lt;&gt;all")</f>
        <v/>
      </c>
      <c r="AT2164" s="47">
        <f>SUMIFS(AT$920:AT$1219,$A$920:$A$1219,"rtx",$B$920:$B$1219,"&lt;&gt;all")</f>
        <v/>
      </c>
      <c r="AU2164" s="47">
        <f>SUMIFS(AU$920:AU$1219,$A$920:$A$1219,"rtx",$B$920:$B$1219,"&lt;&gt;all")</f>
        <v/>
      </c>
      <c r="AV2164" s="47">
        <f>SUMIFS(AV$920:AV$1219,$A$920:$A$1219,"rtx",$B$920:$B$1219,"&lt;&gt;all")</f>
        <v/>
      </c>
      <c r="AW2164" s="47">
        <f>SUMIFS(AW$920:AW$1219,$A$920:$A$1219,"rtx",$B$920:$B$1219,"&lt;&gt;all")</f>
        <v/>
      </c>
      <c r="AX2164" s="47">
        <f>SUMIFS(AX$920:AX$1219,$A$920:$A$1219,"rtx",$B$920:$B$1219,"&lt;&gt;all")</f>
        <v/>
      </c>
      <c r="AY2164" s="47">
        <f>SUMIFS(AY$920:AY$1219,$A$920:$A$1219,"rtx",$B$920:$B$1219,"&lt;&gt;all")</f>
        <v/>
      </c>
    </row>
    <row r="2165" hidden="1" outlineLevel="1">
      <c r="A2165" s="14" t="inlineStr">
        <is>
          <t>rtx</t>
        </is>
      </c>
      <c r="B2165" s="14" t="inlineStr">
        <is>
          <t>all</t>
        </is>
      </c>
      <c r="C2165" s="14" t="inlineStr">
        <is>
          <t>ind</t>
        </is>
      </c>
      <c r="H2165" s="14">
        <f>INDEX(Variables!$B$5:$B$205,MATCH($A2165,Variables!$A$5:$A$205,0))&amp;IF($C2165="",""," | "&amp;INDEX(Mapping!$B$5:$B$26,MATCH($C2165,Mapping!$A$5:$A$26,0))&amp;" | "&amp;INDEX(Mapping!$B$30:$B$46,MATCH($B2165,Mapping!$A$30:$A$46,0)))</f>
        <v/>
      </c>
      <c r="I2165" s="14">
        <f>INDEX(Variables!$C$5:$C$205,MATCH($A2165,Variables!$A$5:$A$205,0))</f>
        <v/>
      </c>
      <c r="J2165" s="14">
        <f>INDEX(Variables!$E$5:$E$205,MATCH($A2165,Variables!$A$5:$A$205,0))</f>
        <v/>
      </c>
      <c r="K2165" s="11">
        <f>LOWER(Settings!$C$4)&amp;".mit."&amp;$A2165&amp;IF($C2165="","","."&amp;$C2165&amp;"."&amp;$B2165)&amp;IF(INDEX(Variables!$D$5:$D$205,MATCH($A2165,Variables!$A$5:$A$205,0))="","","."&amp;INDEX(Variables!$D$5:$D$205,MATCH($A2165,Variables!$A$5:$A$205,0)))&amp;"."&amp;K$5</f>
        <v/>
      </c>
      <c r="L2165" s="46">
        <f>SUMIFS(L$1223:L$2022,$A$1223:$A$2022,"rtx",$B$1223:$B$2022,"&lt;&gt;all")</f>
        <v/>
      </c>
      <c r="M2165" s="47">
        <f>SUMIFS(M$1223:M$2022,$A$1223:$A$2022,"rtx",$B$1223:$B$2022,"&lt;&gt;all")</f>
        <v/>
      </c>
      <c r="N2165" s="47">
        <f>SUMIFS(N$1223:N$2022,$A$1223:$A$2022,"rtx",$B$1223:$B$2022,"&lt;&gt;all")</f>
        <v/>
      </c>
      <c r="O2165" s="47">
        <f>SUMIFS(O$1223:O$2022,$A$1223:$A$2022,"rtx",$B$1223:$B$2022,"&lt;&gt;all")</f>
        <v/>
      </c>
      <c r="P2165" s="47">
        <f>SUMIFS(P$1223:P$2022,$A$1223:$A$2022,"rtx",$B$1223:$B$2022,"&lt;&gt;all")</f>
        <v/>
      </c>
      <c r="Q2165" s="47">
        <f>SUMIFS(Q$1223:Q$2022,$A$1223:$A$2022,"rtx",$B$1223:$B$2022,"&lt;&gt;all")</f>
        <v/>
      </c>
      <c r="R2165" s="47">
        <f>SUMIFS(R$1223:R$2022,$A$1223:$A$2022,"rtx",$B$1223:$B$2022,"&lt;&gt;all")</f>
        <v/>
      </c>
      <c r="S2165" s="47">
        <f>SUMIFS(S$1223:S$2022,$A$1223:$A$2022,"rtx",$B$1223:$B$2022,"&lt;&gt;all")</f>
        <v/>
      </c>
      <c r="T2165" s="47">
        <f>SUMIFS(T$1223:T$2022,$A$1223:$A$2022,"rtx",$B$1223:$B$2022,"&lt;&gt;all")</f>
        <v/>
      </c>
      <c r="U2165" s="47">
        <f>SUMIFS(U$1223:U$2022,$A$1223:$A$2022,"rtx",$B$1223:$B$2022,"&lt;&gt;all")</f>
        <v/>
      </c>
      <c r="V2165" s="47">
        <f>SUMIFS(V$1223:V$2022,$A$1223:$A$2022,"rtx",$B$1223:$B$2022,"&lt;&gt;all")</f>
        <v/>
      </c>
      <c r="W2165" s="47">
        <f>SUMIFS(W$1223:W$2022,$A$1223:$A$2022,"rtx",$B$1223:$B$2022,"&lt;&gt;all")</f>
        <v/>
      </c>
      <c r="X2165" s="47">
        <f>SUMIFS(X$1223:X$2022,$A$1223:$A$2022,"rtx",$B$1223:$B$2022,"&lt;&gt;all")</f>
        <v/>
      </c>
      <c r="Y2165" s="47">
        <f>SUMIFS(Y$1223:Y$2022,$A$1223:$A$2022,"rtx",$B$1223:$B$2022,"&lt;&gt;all")</f>
        <v/>
      </c>
      <c r="Z2165" s="47">
        <f>SUMIFS(Z$1223:Z$2022,$A$1223:$A$2022,"rtx",$B$1223:$B$2022,"&lt;&gt;all")</f>
        <v/>
      </c>
      <c r="AA2165" s="47">
        <f>SUMIFS(AA$1223:AA$2022,$A$1223:$A$2022,"rtx",$B$1223:$B$2022,"&lt;&gt;all")</f>
        <v/>
      </c>
      <c r="AB2165" s="47">
        <f>SUMIFS(AB$1223:AB$2022,$A$1223:$A$2022,"rtx",$B$1223:$B$2022,"&lt;&gt;all")</f>
        <v/>
      </c>
      <c r="AC2165" s="47">
        <f>SUMIFS(AC$1223:AC$2022,$A$1223:$A$2022,"rtx",$B$1223:$B$2022,"&lt;&gt;all")</f>
        <v/>
      </c>
      <c r="AD2165" s="47">
        <f>SUMIFS(AD$1223:AD$2022,$A$1223:$A$2022,"rtx",$B$1223:$B$2022,"&lt;&gt;all")</f>
        <v/>
      </c>
      <c r="AF2165" s="11">
        <f>LOWER(Settings!$C$4)&amp;".mit."&amp;$A2165&amp;IF($C2165="","","."&amp;$C2165&amp;"."&amp;$B2165)&amp;IF(INDEX(Variables!$D$5:$D$205,MATCH($A2165,Variables!$A$5:$A$205,0))="","","."&amp;INDEX(Variables!$D$5:$D$205,MATCH($A2165,Variables!$A$5:$A$205,0)))&amp;"."&amp;AF$5</f>
        <v/>
      </c>
      <c r="AG2165" s="46">
        <f>SUMIFS(AG$1223:AG$2022,$A$1223:$A$2022,"rtx",$B$1223:$B$2022,"&lt;&gt;all")</f>
        <v/>
      </c>
      <c r="AH2165" s="47">
        <f>SUMIFS(AH$1223:AH$2022,$A$1223:$A$2022,"rtx",$B$1223:$B$2022,"&lt;&gt;all")</f>
        <v/>
      </c>
      <c r="AI2165" s="47">
        <f>SUMIFS(AI$1223:AI$2022,$A$1223:$A$2022,"rtx",$B$1223:$B$2022,"&lt;&gt;all")</f>
        <v/>
      </c>
      <c r="AJ2165" s="47">
        <f>SUMIFS(AJ$1223:AJ$2022,$A$1223:$A$2022,"rtx",$B$1223:$B$2022,"&lt;&gt;all")</f>
        <v/>
      </c>
      <c r="AK2165" s="47">
        <f>SUMIFS(AK$1223:AK$2022,$A$1223:$A$2022,"rtx",$B$1223:$B$2022,"&lt;&gt;all")</f>
        <v/>
      </c>
      <c r="AL2165" s="47">
        <f>SUMIFS(AL$1223:AL$2022,$A$1223:$A$2022,"rtx",$B$1223:$B$2022,"&lt;&gt;all")</f>
        <v/>
      </c>
      <c r="AM2165" s="47">
        <f>SUMIFS(AM$1223:AM$2022,$A$1223:$A$2022,"rtx",$B$1223:$B$2022,"&lt;&gt;all")</f>
        <v/>
      </c>
      <c r="AN2165" s="47">
        <f>SUMIFS(AN$1223:AN$2022,$A$1223:$A$2022,"rtx",$B$1223:$B$2022,"&lt;&gt;all")</f>
        <v/>
      </c>
      <c r="AO2165" s="47">
        <f>SUMIFS(AO$1223:AO$2022,$A$1223:$A$2022,"rtx",$B$1223:$B$2022,"&lt;&gt;all")</f>
        <v/>
      </c>
      <c r="AP2165" s="47">
        <f>SUMIFS(AP$1223:AP$2022,$A$1223:$A$2022,"rtx",$B$1223:$B$2022,"&lt;&gt;all")</f>
        <v/>
      </c>
      <c r="AQ2165" s="47">
        <f>SUMIFS(AQ$1223:AQ$2022,$A$1223:$A$2022,"rtx",$B$1223:$B$2022,"&lt;&gt;all")</f>
        <v/>
      </c>
      <c r="AR2165" s="47">
        <f>SUMIFS(AR$1223:AR$2022,$A$1223:$A$2022,"rtx",$B$1223:$B$2022,"&lt;&gt;all")</f>
        <v/>
      </c>
      <c r="AS2165" s="47">
        <f>SUMIFS(AS$1223:AS$2022,$A$1223:$A$2022,"rtx",$B$1223:$B$2022,"&lt;&gt;all")</f>
        <v/>
      </c>
      <c r="AT2165" s="47">
        <f>SUMIFS(AT$1223:AT$2022,$A$1223:$A$2022,"rtx",$B$1223:$B$2022,"&lt;&gt;all")</f>
        <v/>
      </c>
      <c r="AU2165" s="47">
        <f>SUMIFS(AU$1223:AU$2022,$A$1223:$A$2022,"rtx",$B$1223:$B$2022,"&lt;&gt;all")</f>
        <v/>
      </c>
      <c r="AV2165" s="47">
        <f>SUMIFS(AV$1223:AV$2022,$A$1223:$A$2022,"rtx",$B$1223:$B$2022,"&lt;&gt;all")</f>
        <v/>
      </c>
      <c r="AW2165" s="47">
        <f>SUMIFS(AW$1223:AW$2022,$A$1223:$A$2022,"rtx",$B$1223:$B$2022,"&lt;&gt;all")</f>
        <v/>
      </c>
      <c r="AX2165" s="47">
        <f>SUMIFS(AX$1223:AX$2022,$A$1223:$A$2022,"rtx",$B$1223:$B$2022,"&lt;&gt;all")</f>
        <v/>
      </c>
      <c r="AY2165" s="47">
        <f>SUMIFS(AY$1223:AY$2022,$A$1223:$A$2022,"rtx",$B$1223:$B$2022,"&lt;&gt;all")</f>
        <v/>
      </c>
    </row>
    <row r="2166" hidden="1" outlineLevel="1">
      <c r="A2166" s="14" t="inlineStr">
        <is>
          <t>rtx</t>
        </is>
      </c>
      <c r="B2166" s="14" t="inlineStr">
        <is>
          <t>all</t>
        </is>
      </c>
      <c r="C2166" s="14" t="inlineStr">
        <is>
          <t>oen</t>
        </is>
      </c>
      <c r="H2166" s="14">
        <f>INDEX(Variables!$B$5:$B$205,MATCH($A2166,Variables!$A$5:$A$205,0))&amp;IF($C2166="",""," | "&amp;INDEX(Mapping!$B$5:$B$26,MATCH($C2166,Mapping!$A$5:$A$26,0))&amp;" | "&amp;INDEX(Mapping!$B$30:$B$46,MATCH($B2166,Mapping!$A$30:$A$46,0)))</f>
        <v/>
      </c>
      <c r="I2166" s="14">
        <f>INDEX(Variables!$C$5:$C$205,MATCH($A2166,Variables!$A$5:$A$205,0))</f>
        <v/>
      </c>
      <c r="J2166" s="14">
        <f>INDEX(Variables!$E$5:$E$205,MATCH($A2166,Variables!$A$5:$A$205,0))</f>
        <v/>
      </c>
      <c r="K2166" s="11">
        <f>LOWER(Settings!$C$4)&amp;".mit."&amp;$A2166&amp;IF($C2166="","","."&amp;$C2166&amp;"."&amp;$B2166)&amp;IF(INDEX(Variables!$D$5:$D$205,MATCH($A2166,Variables!$A$5:$A$205,0))="","","."&amp;INDEX(Variables!$D$5:$D$205,MATCH($A2166,Variables!$A$5:$A$205,0)))&amp;"."&amp;K$5</f>
        <v/>
      </c>
      <c r="L2166" s="46">
        <f>SUMIFS(L$2026:L$2125,$A$2026:$A$2125,"rtx",$B$2026:$B$2125,"&lt;&gt;all")</f>
        <v/>
      </c>
      <c r="M2166" s="47">
        <f>SUMIFS(M$2026:M$2125,$A$2026:$A$2125,"rtx",$B$2026:$B$2125,"&lt;&gt;all")</f>
        <v/>
      </c>
      <c r="N2166" s="47">
        <f>SUMIFS(N$2026:N$2125,$A$2026:$A$2125,"rtx",$B$2026:$B$2125,"&lt;&gt;all")</f>
        <v/>
      </c>
      <c r="O2166" s="47">
        <f>SUMIFS(O$2026:O$2125,$A$2026:$A$2125,"rtx",$B$2026:$B$2125,"&lt;&gt;all")</f>
        <v/>
      </c>
      <c r="P2166" s="47">
        <f>SUMIFS(P$2026:P$2125,$A$2026:$A$2125,"rtx",$B$2026:$B$2125,"&lt;&gt;all")</f>
        <v/>
      </c>
      <c r="Q2166" s="47">
        <f>SUMIFS(Q$2026:Q$2125,$A$2026:$A$2125,"rtx",$B$2026:$B$2125,"&lt;&gt;all")</f>
        <v/>
      </c>
      <c r="R2166" s="47">
        <f>SUMIFS(R$2026:R$2125,$A$2026:$A$2125,"rtx",$B$2026:$B$2125,"&lt;&gt;all")</f>
        <v/>
      </c>
      <c r="S2166" s="47">
        <f>SUMIFS(S$2026:S$2125,$A$2026:$A$2125,"rtx",$B$2026:$B$2125,"&lt;&gt;all")</f>
        <v/>
      </c>
      <c r="T2166" s="47">
        <f>SUMIFS(T$2026:T$2125,$A$2026:$A$2125,"rtx",$B$2026:$B$2125,"&lt;&gt;all")</f>
        <v/>
      </c>
      <c r="U2166" s="47">
        <f>SUMIFS(U$2026:U$2125,$A$2026:$A$2125,"rtx",$B$2026:$B$2125,"&lt;&gt;all")</f>
        <v/>
      </c>
      <c r="V2166" s="47">
        <f>SUMIFS(V$2026:V$2125,$A$2026:$A$2125,"rtx",$B$2026:$B$2125,"&lt;&gt;all")</f>
        <v/>
      </c>
      <c r="W2166" s="47">
        <f>SUMIFS(W$2026:W$2125,$A$2026:$A$2125,"rtx",$B$2026:$B$2125,"&lt;&gt;all")</f>
        <v/>
      </c>
      <c r="X2166" s="47">
        <f>SUMIFS(X$2026:X$2125,$A$2026:$A$2125,"rtx",$B$2026:$B$2125,"&lt;&gt;all")</f>
        <v/>
      </c>
      <c r="Y2166" s="47">
        <f>SUMIFS(Y$2026:Y$2125,$A$2026:$A$2125,"rtx",$B$2026:$B$2125,"&lt;&gt;all")</f>
        <v/>
      </c>
      <c r="Z2166" s="47">
        <f>SUMIFS(Z$2026:Z$2125,$A$2026:$A$2125,"rtx",$B$2026:$B$2125,"&lt;&gt;all")</f>
        <v/>
      </c>
      <c r="AA2166" s="47">
        <f>SUMIFS(AA$2026:AA$2125,$A$2026:$A$2125,"rtx",$B$2026:$B$2125,"&lt;&gt;all")</f>
        <v/>
      </c>
      <c r="AB2166" s="47">
        <f>SUMIFS(AB$2026:AB$2125,$A$2026:$A$2125,"rtx",$B$2026:$B$2125,"&lt;&gt;all")</f>
        <v/>
      </c>
      <c r="AC2166" s="47">
        <f>SUMIFS(AC$2026:AC$2125,$A$2026:$A$2125,"rtx",$B$2026:$B$2125,"&lt;&gt;all")</f>
        <v/>
      </c>
      <c r="AD2166" s="47">
        <f>SUMIFS(AD$2026:AD$2125,$A$2026:$A$2125,"rtx",$B$2026:$B$2125,"&lt;&gt;all")</f>
        <v/>
      </c>
      <c r="AF2166" s="11">
        <f>LOWER(Settings!$C$4)&amp;".mit."&amp;$A2166&amp;IF($C2166="","","."&amp;$C2166&amp;"."&amp;$B2166)&amp;IF(INDEX(Variables!$D$5:$D$205,MATCH($A2166,Variables!$A$5:$A$205,0))="","","."&amp;INDEX(Variables!$D$5:$D$205,MATCH($A2166,Variables!$A$5:$A$205,0)))&amp;"."&amp;AF$5</f>
        <v/>
      </c>
      <c r="AG2166" s="46">
        <f>SUMIFS(AG$2026:AG$2125,$A$2026:$A$2125,"rtx",$B$2026:$B$2125,"&lt;&gt;all")</f>
        <v/>
      </c>
      <c r="AH2166" s="47">
        <f>SUMIFS(AH$2026:AH$2125,$A$2026:$A$2125,"rtx",$B$2026:$B$2125,"&lt;&gt;all")</f>
        <v/>
      </c>
      <c r="AI2166" s="47">
        <f>SUMIFS(AI$2026:AI$2125,$A$2026:$A$2125,"rtx",$B$2026:$B$2125,"&lt;&gt;all")</f>
        <v/>
      </c>
      <c r="AJ2166" s="47">
        <f>SUMIFS(AJ$2026:AJ$2125,$A$2026:$A$2125,"rtx",$B$2026:$B$2125,"&lt;&gt;all")</f>
        <v/>
      </c>
      <c r="AK2166" s="47">
        <f>SUMIFS(AK$2026:AK$2125,$A$2026:$A$2125,"rtx",$B$2026:$B$2125,"&lt;&gt;all")</f>
        <v/>
      </c>
      <c r="AL2166" s="47">
        <f>SUMIFS(AL$2026:AL$2125,$A$2026:$A$2125,"rtx",$B$2026:$B$2125,"&lt;&gt;all")</f>
        <v/>
      </c>
      <c r="AM2166" s="47">
        <f>SUMIFS(AM$2026:AM$2125,$A$2026:$A$2125,"rtx",$B$2026:$B$2125,"&lt;&gt;all")</f>
        <v/>
      </c>
      <c r="AN2166" s="47">
        <f>SUMIFS(AN$2026:AN$2125,$A$2026:$A$2125,"rtx",$B$2026:$B$2125,"&lt;&gt;all")</f>
        <v/>
      </c>
      <c r="AO2166" s="47">
        <f>SUMIFS(AO$2026:AO$2125,$A$2026:$A$2125,"rtx",$B$2026:$B$2125,"&lt;&gt;all")</f>
        <v/>
      </c>
      <c r="AP2166" s="47">
        <f>SUMIFS(AP$2026:AP$2125,$A$2026:$A$2125,"rtx",$B$2026:$B$2125,"&lt;&gt;all")</f>
        <v/>
      </c>
      <c r="AQ2166" s="47">
        <f>SUMIFS(AQ$2026:AQ$2125,$A$2026:$A$2125,"rtx",$B$2026:$B$2125,"&lt;&gt;all")</f>
        <v/>
      </c>
      <c r="AR2166" s="47">
        <f>SUMIFS(AR$2026:AR$2125,$A$2026:$A$2125,"rtx",$B$2026:$B$2125,"&lt;&gt;all")</f>
        <v/>
      </c>
      <c r="AS2166" s="47">
        <f>SUMIFS(AS$2026:AS$2125,$A$2026:$A$2125,"rtx",$B$2026:$B$2125,"&lt;&gt;all")</f>
        <v/>
      </c>
      <c r="AT2166" s="47">
        <f>SUMIFS(AT$2026:AT$2125,$A$2026:$A$2125,"rtx",$B$2026:$B$2125,"&lt;&gt;all")</f>
        <v/>
      </c>
      <c r="AU2166" s="47">
        <f>SUMIFS(AU$2026:AU$2125,$A$2026:$A$2125,"rtx",$B$2026:$B$2125,"&lt;&gt;all")</f>
        <v/>
      </c>
      <c r="AV2166" s="47">
        <f>SUMIFS(AV$2026:AV$2125,$A$2026:$A$2125,"rtx",$B$2026:$B$2125,"&lt;&gt;all")</f>
        <v/>
      </c>
      <c r="AW2166" s="47">
        <f>SUMIFS(AW$2026:AW$2125,$A$2026:$A$2125,"rtx",$B$2026:$B$2125,"&lt;&gt;all")</f>
        <v/>
      </c>
      <c r="AX2166" s="47">
        <f>SUMIFS(AX$2026:AX$2125,$A$2026:$A$2125,"rtx",$B$2026:$B$2125,"&lt;&gt;all")</f>
        <v/>
      </c>
      <c r="AY2166" s="47">
        <f>SUMIFS(AY$2026:AY$2125,$A$2026:$A$2125,"rtx",$B$2026:$B$2125,"&lt;&gt;all")</f>
        <v/>
      </c>
    </row>
    <row r="2167" collapsed="1">
      <c r="A2167" s="1" t="inlineStr">
        <is>
          <t>rsub</t>
        </is>
      </c>
      <c r="B2167" s="1" t="inlineStr">
        <is>
          <t>all</t>
        </is>
      </c>
      <c r="C2167" s="1" t="inlineStr">
        <is>
          <t>all</t>
        </is>
      </c>
      <c r="H2167" s="1">
        <f>INDEX(Variables!$B$5:$B$205,MATCH($A2167,Variables!$A$5:$A$205,0))&amp;IF($C2167="",""," | "&amp;INDEX(Mapping!$B$5:$B$26,MATCH($C2167,Mapping!$A$5:$A$26,0))&amp;" | "&amp;INDEX(Mapping!$B$30:$B$46,MATCH($B2167,Mapping!$A$30:$A$46,0)))</f>
        <v/>
      </c>
      <c r="I2167" s="1">
        <f>INDEX(Variables!$C$5:$C$205,MATCH($A2167,Variables!$A$5:$A$205,0))</f>
        <v/>
      </c>
      <c r="J2167" s="1">
        <f>INDEX(Variables!$E$5:$E$205,MATCH($A2167,Variables!$A$5:$A$205,0))</f>
        <v/>
      </c>
      <c r="K2167" s="17">
        <f>LOWER(Settings!$C$4)&amp;".mit."&amp;$A2167&amp;IF($C2167="","","."&amp;$C2167&amp;"."&amp;$B2167)&amp;IF(INDEX(Variables!$D$5:$D$205,MATCH($A2167,Variables!$A$5:$A$205,0))="","","."&amp;INDEX(Variables!$D$5:$D$205,MATCH($A2167,Variables!$A$5:$A$205,0)))&amp;"."&amp;K$5</f>
        <v/>
      </c>
      <c r="L2167" s="60">
        <f>SUMIFS(L$515:L$2125,$A$515:$A$2125,"rsub",$B$515:$B$2125,"&lt;&gt;all")</f>
        <v/>
      </c>
      <c r="M2167" s="61">
        <f>SUMIFS(M$515:M$2125,$A$515:$A$2125,"rsub",$B$515:$B$2125,"&lt;&gt;all")</f>
        <v/>
      </c>
      <c r="N2167" s="61">
        <f>SUMIFS(N$515:N$2125,$A$515:$A$2125,"rsub",$B$515:$B$2125,"&lt;&gt;all")</f>
        <v/>
      </c>
      <c r="O2167" s="61">
        <f>SUMIFS(O$515:O$2125,$A$515:$A$2125,"rsub",$B$515:$B$2125,"&lt;&gt;all")</f>
        <v/>
      </c>
      <c r="P2167" s="61">
        <f>SUMIFS(P$515:P$2125,$A$515:$A$2125,"rsub",$B$515:$B$2125,"&lt;&gt;all")</f>
        <v/>
      </c>
      <c r="Q2167" s="61">
        <f>SUMIFS(Q$515:Q$2125,$A$515:$A$2125,"rsub",$B$515:$B$2125,"&lt;&gt;all")</f>
        <v/>
      </c>
      <c r="R2167" s="61">
        <f>SUMIFS(R$515:R$2125,$A$515:$A$2125,"rsub",$B$515:$B$2125,"&lt;&gt;all")</f>
        <v/>
      </c>
      <c r="S2167" s="61">
        <f>SUMIFS(S$515:S$2125,$A$515:$A$2125,"rsub",$B$515:$B$2125,"&lt;&gt;all")</f>
        <v/>
      </c>
      <c r="T2167" s="61">
        <f>SUMIFS(T$515:T$2125,$A$515:$A$2125,"rsub",$B$515:$B$2125,"&lt;&gt;all")</f>
        <v/>
      </c>
      <c r="U2167" s="61">
        <f>SUMIFS(U$515:U$2125,$A$515:$A$2125,"rsub",$B$515:$B$2125,"&lt;&gt;all")</f>
        <v/>
      </c>
      <c r="V2167" s="61">
        <f>SUMIFS(V$515:V$2125,$A$515:$A$2125,"rsub",$B$515:$B$2125,"&lt;&gt;all")</f>
        <v/>
      </c>
      <c r="W2167" s="61">
        <f>SUMIFS(W$515:W$2125,$A$515:$A$2125,"rsub",$B$515:$B$2125,"&lt;&gt;all")</f>
        <v/>
      </c>
      <c r="X2167" s="61">
        <f>SUMIFS(X$515:X$2125,$A$515:$A$2125,"rsub",$B$515:$B$2125,"&lt;&gt;all")</f>
        <v/>
      </c>
      <c r="Y2167" s="61">
        <f>SUMIFS(Y$515:Y$2125,$A$515:$A$2125,"rsub",$B$515:$B$2125,"&lt;&gt;all")</f>
        <v/>
      </c>
      <c r="Z2167" s="61">
        <f>SUMIFS(Z$515:Z$2125,$A$515:$A$2125,"rsub",$B$515:$B$2125,"&lt;&gt;all")</f>
        <v/>
      </c>
      <c r="AA2167" s="61">
        <f>SUMIFS(AA$515:AA$2125,$A$515:$A$2125,"rsub",$B$515:$B$2125,"&lt;&gt;all")</f>
        <v/>
      </c>
      <c r="AB2167" s="61">
        <f>SUMIFS(AB$515:AB$2125,$A$515:$A$2125,"rsub",$B$515:$B$2125,"&lt;&gt;all")</f>
        <v/>
      </c>
      <c r="AC2167" s="61">
        <f>SUMIFS(AC$515:AC$2125,$A$515:$A$2125,"rsub",$B$515:$B$2125,"&lt;&gt;all")</f>
        <v/>
      </c>
      <c r="AD2167" s="61">
        <f>SUMIFS(AD$515:AD$2125,$A$515:$A$2125,"rsub",$B$515:$B$2125,"&lt;&gt;all")</f>
        <v/>
      </c>
      <c r="AF2167" s="17">
        <f>LOWER(Settings!$C$4)&amp;".mit."&amp;$A2167&amp;IF($C2167="","","."&amp;$C2167&amp;"."&amp;$B2167)&amp;IF(INDEX(Variables!$D$5:$D$205,MATCH($A2167,Variables!$A$5:$A$205,0))="","","."&amp;INDEX(Variables!$D$5:$D$205,MATCH($A2167,Variables!$A$5:$A$205,0)))&amp;"."&amp;AF$5</f>
        <v/>
      </c>
      <c r="AG2167" s="60">
        <f>SUMIFS(AG$515:AG$2125,$A$515:$A$2125,"rsub",$B$515:$B$2125,"&lt;&gt;all")</f>
        <v/>
      </c>
      <c r="AH2167" s="61">
        <f>SUMIFS(AH$515:AH$2125,$A$515:$A$2125,"rsub",$B$515:$B$2125,"&lt;&gt;all")</f>
        <v/>
      </c>
      <c r="AI2167" s="61">
        <f>SUMIFS(AI$515:AI$2125,$A$515:$A$2125,"rsub",$B$515:$B$2125,"&lt;&gt;all")</f>
        <v/>
      </c>
      <c r="AJ2167" s="61">
        <f>SUMIFS(AJ$515:AJ$2125,$A$515:$A$2125,"rsub",$B$515:$B$2125,"&lt;&gt;all")</f>
        <v/>
      </c>
      <c r="AK2167" s="61">
        <f>SUMIFS(AK$515:AK$2125,$A$515:$A$2125,"rsub",$B$515:$B$2125,"&lt;&gt;all")</f>
        <v/>
      </c>
      <c r="AL2167" s="61">
        <f>SUMIFS(AL$515:AL$2125,$A$515:$A$2125,"rsub",$B$515:$B$2125,"&lt;&gt;all")</f>
        <v/>
      </c>
      <c r="AM2167" s="61">
        <f>SUMIFS(AM$515:AM$2125,$A$515:$A$2125,"rsub",$B$515:$B$2125,"&lt;&gt;all")</f>
        <v/>
      </c>
      <c r="AN2167" s="61">
        <f>SUMIFS(AN$515:AN$2125,$A$515:$A$2125,"rsub",$B$515:$B$2125,"&lt;&gt;all")</f>
        <v/>
      </c>
      <c r="AO2167" s="61">
        <f>SUMIFS(AO$515:AO$2125,$A$515:$A$2125,"rsub",$B$515:$B$2125,"&lt;&gt;all")</f>
        <v/>
      </c>
      <c r="AP2167" s="61">
        <f>SUMIFS(AP$515:AP$2125,$A$515:$A$2125,"rsub",$B$515:$B$2125,"&lt;&gt;all")</f>
        <v/>
      </c>
      <c r="AQ2167" s="61">
        <f>SUMIFS(AQ$515:AQ$2125,$A$515:$A$2125,"rsub",$B$515:$B$2125,"&lt;&gt;all")</f>
        <v/>
      </c>
      <c r="AR2167" s="61">
        <f>SUMIFS(AR$515:AR$2125,$A$515:$A$2125,"rsub",$B$515:$B$2125,"&lt;&gt;all")</f>
        <v/>
      </c>
      <c r="AS2167" s="61">
        <f>SUMIFS(AS$515:AS$2125,$A$515:$A$2125,"rsub",$B$515:$B$2125,"&lt;&gt;all")</f>
        <v/>
      </c>
      <c r="AT2167" s="61">
        <f>SUMIFS(AT$515:AT$2125,$A$515:$A$2125,"rsub",$B$515:$B$2125,"&lt;&gt;all")</f>
        <v/>
      </c>
      <c r="AU2167" s="61">
        <f>SUMIFS(AU$515:AU$2125,$A$515:$A$2125,"rsub",$B$515:$B$2125,"&lt;&gt;all")</f>
        <v/>
      </c>
      <c r="AV2167" s="61">
        <f>SUMIFS(AV$515:AV$2125,$A$515:$A$2125,"rsub",$B$515:$B$2125,"&lt;&gt;all")</f>
        <v/>
      </c>
      <c r="AW2167" s="61">
        <f>SUMIFS(AW$515:AW$2125,$A$515:$A$2125,"rsub",$B$515:$B$2125,"&lt;&gt;all")</f>
        <v/>
      </c>
      <c r="AX2167" s="61">
        <f>SUMIFS(AX$515:AX$2125,$A$515:$A$2125,"rsub",$B$515:$B$2125,"&lt;&gt;all")</f>
        <v/>
      </c>
      <c r="AY2167" s="61">
        <f>SUMIFS(AY$515:AY$2125,$A$515:$A$2125,"rsub",$B$515:$B$2125,"&lt;&gt;all")</f>
        <v/>
      </c>
    </row>
    <row r="2168" hidden="1" outlineLevel="1">
      <c r="A2168" s="14" t="inlineStr">
        <is>
          <t>rsub</t>
        </is>
      </c>
      <c r="B2168" s="14" t="inlineStr">
        <is>
          <t>all</t>
        </is>
      </c>
      <c r="C2168" s="14" t="inlineStr">
        <is>
          <t>tra</t>
        </is>
      </c>
      <c r="H2168" s="14">
        <f>INDEX(Variables!$B$5:$B$205,MATCH($A2168,Variables!$A$5:$A$205,0))&amp;IF($C2168="",""," | "&amp;INDEX(Mapping!$B$5:$B$26,MATCH($C2168,Mapping!$A$5:$A$26,0))&amp;" | "&amp;INDEX(Mapping!$B$30:$B$46,MATCH($B2168,Mapping!$A$30:$A$46,0)))</f>
        <v/>
      </c>
      <c r="I2168" s="14">
        <f>INDEX(Variables!$C$5:$C$205,MATCH($A2168,Variables!$A$5:$A$205,0))</f>
        <v/>
      </c>
      <c r="J2168" s="14">
        <f>INDEX(Variables!$E$5:$E$205,MATCH($A2168,Variables!$A$5:$A$205,0))</f>
        <v/>
      </c>
      <c r="K2168" s="11">
        <f>LOWER(Settings!$C$4)&amp;".mit."&amp;$A2168&amp;IF($C2168="","","."&amp;$C2168&amp;"."&amp;$B2168)&amp;IF(INDEX(Variables!$D$5:$D$205,MATCH($A2168,Variables!$A$5:$A$205,0))="","","."&amp;INDEX(Variables!$D$5:$D$205,MATCH($A2168,Variables!$A$5:$A$205,0)))&amp;"."&amp;K$5</f>
        <v/>
      </c>
      <c r="L2168" s="46">
        <f>SUMIFS(L$517:L$916,$A$517:$A$916,"rsub",$B$517:$B$916,"&lt;&gt;all")</f>
        <v/>
      </c>
      <c r="M2168" s="47">
        <f>SUMIFS(M$517:M$916,$A$517:$A$916,"rsub",$B$517:$B$916,"&lt;&gt;all")</f>
        <v/>
      </c>
      <c r="N2168" s="47">
        <f>SUMIFS(N$517:N$916,$A$517:$A$916,"rsub",$B$517:$B$916,"&lt;&gt;all")</f>
        <v/>
      </c>
      <c r="O2168" s="47">
        <f>SUMIFS(O$517:O$916,$A$517:$A$916,"rsub",$B$517:$B$916,"&lt;&gt;all")</f>
        <v/>
      </c>
      <c r="P2168" s="47">
        <f>SUMIFS(P$517:P$916,$A$517:$A$916,"rsub",$B$517:$B$916,"&lt;&gt;all")</f>
        <v/>
      </c>
      <c r="Q2168" s="47">
        <f>SUMIFS(Q$517:Q$916,$A$517:$A$916,"rsub",$B$517:$B$916,"&lt;&gt;all")</f>
        <v/>
      </c>
      <c r="R2168" s="47">
        <f>SUMIFS(R$517:R$916,$A$517:$A$916,"rsub",$B$517:$B$916,"&lt;&gt;all")</f>
        <v/>
      </c>
      <c r="S2168" s="47">
        <f>SUMIFS(S$517:S$916,$A$517:$A$916,"rsub",$B$517:$B$916,"&lt;&gt;all")</f>
        <v/>
      </c>
      <c r="T2168" s="47">
        <f>SUMIFS(T$517:T$916,$A$517:$A$916,"rsub",$B$517:$B$916,"&lt;&gt;all")</f>
        <v/>
      </c>
      <c r="U2168" s="47">
        <f>SUMIFS(U$517:U$916,$A$517:$A$916,"rsub",$B$517:$B$916,"&lt;&gt;all")</f>
        <v/>
      </c>
      <c r="V2168" s="47">
        <f>SUMIFS(V$517:V$916,$A$517:$A$916,"rsub",$B$517:$B$916,"&lt;&gt;all")</f>
        <v/>
      </c>
      <c r="W2168" s="47">
        <f>SUMIFS(W$517:W$916,$A$517:$A$916,"rsub",$B$517:$B$916,"&lt;&gt;all")</f>
        <v/>
      </c>
      <c r="X2168" s="47">
        <f>SUMIFS(X$517:X$916,$A$517:$A$916,"rsub",$B$517:$B$916,"&lt;&gt;all")</f>
        <v/>
      </c>
      <c r="Y2168" s="47">
        <f>SUMIFS(Y$517:Y$916,$A$517:$A$916,"rsub",$B$517:$B$916,"&lt;&gt;all")</f>
        <v/>
      </c>
      <c r="Z2168" s="47">
        <f>SUMIFS(Z$517:Z$916,$A$517:$A$916,"rsub",$B$517:$B$916,"&lt;&gt;all")</f>
        <v/>
      </c>
      <c r="AA2168" s="47">
        <f>SUMIFS(AA$517:AA$916,$A$517:$A$916,"rsub",$B$517:$B$916,"&lt;&gt;all")</f>
        <v/>
      </c>
      <c r="AB2168" s="47">
        <f>SUMIFS(AB$517:AB$916,$A$517:$A$916,"rsub",$B$517:$B$916,"&lt;&gt;all")</f>
        <v/>
      </c>
      <c r="AC2168" s="47">
        <f>SUMIFS(AC$517:AC$916,$A$517:$A$916,"rsub",$B$517:$B$916,"&lt;&gt;all")</f>
        <v/>
      </c>
      <c r="AD2168" s="47">
        <f>SUMIFS(AD$517:AD$916,$A$517:$A$916,"rsub",$B$517:$B$916,"&lt;&gt;all")</f>
        <v/>
      </c>
      <c r="AF2168" s="11">
        <f>LOWER(Settings!$C$4)&amp;".mit."&amp;$A2168&amp;IF($C2168="","","."&amp;$C2168&amp;"."&amp;$B2168)&amp;IF(INDEX(Variables!$D$5:$D$205,MATCH($A2168,Variables!$A$5:$A$205,0))="","","."&amp;INDEX(Variables!$D$5:$D$205,MATCH($A2168,Variables!$A$5:$A$205,0)))&amp;"."&amp;AF$5</f>
        <v/>
      </c>
      <c r="AG2168" s="46">
        <f>SUMIFS(AG$517:AG$916,$A$517:$A$916,"rsub",$B$517:$B$916,"&lt;&gt;all")</f>
        <v/>
      </c>
      <c r="AH2168" s="47">
        <f>SUMIFS(AH$517:AH$916,$A$517:$A$916,"rsub",$B$517:$B$916,"&lt;&gt;all")</f>
        <v/>
      </c>
      <c r="AI2168" s="47">
        <f>SUMIFS(AI$517:AI$916,$A$517:$A$916,"rsub",$B$517:$B$916,"&lt;&gt;all")</f>
        <v/>
      </c>
      <c r="AJ2168" s="47">
        <f>SUMIFS(AJ$517:AJ$916,$A$517:$A$916,"rsub",$B$517:$B$916,"&lt;&gt;all")</f>
        <v/>
      </c>
      <c r="AK2168" s="47">
        <f>SUMIFS(AK$517:AK$916,$A$517:$A$916,"rsub",$B$517:$B$916,"&lt;&gt;all")</f>
        <v/>
      </c>
      <c r="AL2168" s="47">
        <f>SUMIFS(AL$517:AL$916,$A$517:$A$916,"rsub",$B$517:$B$916,"&lt;&gt;all")</f>
        <v/>
      </c>
      <c r="AM2168" s="47">
        <f>SUMIFS(AM$517:AM$916,$A$517:$A$916,"rsub",$B$517:$B$916,"&lt;&gt;all")</f>
        <v/>
      </c>
      <c r="AN2168" s="47">
        <f>SUMIFS(AN$517:AN$916,$A$517:$A$916,"rsub",$B$517:$B$916,"&lt;&gt;all")</f>
        <v/>
      </c>
      <c r="AO2168" s="47">
        <f>SUMIFS(AO$517:AO$916,$A$517:$A$916,"rsub",$B$517:$B$916,"&lt;&gt;all")</f>
        <v/>
      </c>
      <c r="AP2168" s="47">
        <f>SUMIFS(AP$517:AP$916,$A$517:$A$916,"rsub",$B$517:$B$916,"&lt;&gt;all")</f>
        <v/>
      </c>
      <c r="AQ2168" s="47">
        <f>SUMIFS(AQ$517:AQ$916,$A$517:$A$916,"rsub",$B$517:$B$916,"&lt;&gt;all")</f>
        <v/>
      </c>
      <c r="AR2168" s="47">
        <f>SUMIFS(AR$517:AR$916,$A$517:$A$916,"rsub",$B$517:$B$916,"&lt;&gt;all")</f>
        <v/>
      </c>
      <c r="AS2168" s="47">
        <f>SUMIFS(AS$517:AS$916,$A$517:$A$916,"rsub",$B$517:$B$916,"&lt;&gt;all")</f>
        <v/>
      </c>
      <c r="AT2168" s="47">
        <f>SUMIFS(AT$517:AT$916,$A$517:$A$916,"rsub",$B$517:$B$916,"&lt;&gt;all")</f>
        <v/>
      </c>
      <c r="AU2168" s="47">
        <f>SUMIFS(AU$517:AU$916,$A$517:$A$916,"rsub",$B$517:$B$916,"&lt;&gt;all")</f>
        <v/>
      </c>
      <c r="AV2168" s="47">
        <f>SUMIFS(AV$517:AV$916,$A$517:$A$916,"rsub",$B$517:$B$916,"&lt;&gt;all")</f>
        <v/>
      </c>
      <c r="AW2168" s="47">
        <f>SUMIFS(AW$517:AW$916,$A$517:$A$916,"rsub",$B$517:$B$916,"&lt;&gt;all")</f>
        <v/>
      </c>
      <c r="AX2168" s="47">
        <f>SUMIFS(AX$517:AX$916,$A$517:$A$916,"rsub",$B$517:$B$916,"&lt;&gt;all")</f>
        <v/>
      </c>
      <c r="AY2168" s="47">
        <f>SUMIFS(AY$517:AY$916,$A$517:$A$916,"rsub",$B$517:$B$916,"&lt;&gt;all")</f>
        <v/>
      </c>
    </row>
    <row r="2169" hidden="1" outlineLevel="1">
      <c r="A2169" s="14" t="inlineStr">
        <is>
          <t>rsub</t>
        </is>
      </c>
      <c r="B2169" s="14" t="inlineStr">
        <is>
          <t>all</t>
        </is>
      </c>
      <c r="C2169" s="14" t="inlineStr">
        <is>
          <t>bld</t>
        </is>
      </c>
      <c r="H2169" s="14">
        <f>INDEX(Variables!$B$5:$B$205,MATCH($A2169,Variables!$A$5:$A$205,0))&amp;IF($C2169="",""," | "&amp;INDEX(Mapping!$B$5:$B$26,MATCH($C2169,Mapping!$A$5:$A$26,0))&amp;" | "&amp;INDEX(Mapping!$B$30:$B$46,MATCH($B2169,Mapping!$A$30:$A$46,0)))</f>
        <v/>
      </c>
      <c r="I2169" s="14">
        <f>INDEX(Variables!$C$5:$C$205,MATCH($A2169,Variables!$A$5:$A$205,0))</f>
        <v/>
      </c>
      <c r="J2169" s="14">
        <f>INDEX(Variables!$E$5:$E$205,MATCH($A2169,Variables!$A$5:$A$205,0))</f>
        <v/>
      </c>
      <c r="K2169" s="11">
        <f>LOWER(Settings!$C$4)&amp;".mit."&amp;$A2169&amp;IF($C2169="","","."&amp;$C2169&amp;"."&amp;$B2169)&amp;IF(INDEX(Variables!$D$5:$D$205,MATCH($A2169,Variables!$A$5:$A$205,0))="","","."&amp;INDEX(Variables!$D$5:$D$205,MATCH($A2169,Variables!$A$5:$A$205,0)))&amp;"."&amp;K$5</f>
        <v/>
      </c>
      <c r="L2169" s="46">
        <f>SUMIFS(L$920:L$1219,$A$920:$A$1219,"rsub",$B$920:$B$1219,"&lt;&gt;all")</f>
        <v/>
      </c>
      <c r="M2169" s="47">
        <f>SUMIFS(M$920:M$1219,$A$920:$A$1219,"rsub",$B$920:$B$1219,"&lt;&gt;all")</f>
        <v/>
      </c>
      <c r="N2169" s="47">
        <f>SUMIFS(N$920:N$1219,$A$920:$A$1219,"rsub",$B$920:$B$1219,"&lt;&gt;all")</f>
        <v/>
      </c>
      <c r="O2169" s="47">
        <f>SUMIFS(O$920:O$1219,$A$920:$A$1219,"rsub",$B$920:$B$1219,"&lt;&gt;all")</f>
        <v/>
      </c>
      <c r="P2169" s="47">
        <f>SUMIFS(P$920:P$1219,$A$920:$A$1219,"rsub",$B$920:$B$1219,"&lt;&gt;all")</f>
        <v/>
      </c>
      <c r="Q2169" s="47">
        <f>SUMIFS(Q$920:Q$1219,$A$920:$A$1219,"rsub",$B$920:$B$1219,"&lt;&gt;all")</f>
        <v/>
      </c>
      <c r="R2169" s="47">
        <f>SUMIFS(R$920:R$1219,$A$920:$A$1219,"rsub",$B$920:$B$1219,"&lt;&gt;all")</f>
        <v/>
      </c>
      <c r="S2169" s="47">
        <f>SUMIFS(S$920:S$1219,$A$920:$A$1219,"rsub",$B$920:$B$1219,"&lt;&gt;all")</f>
        <v/>
      </c>
      <c r="T2169" s="47">
        <f>SUMIFS(T$920:T$1219,$A$920:$A$1219,"rsub",$B$920:$B$1219,"&lt;&gt;all")</f>
        <v/>
      </c>
      <c r="U2169" s="47">
        <f>SUMIFS(U$920:U$1219,$A$920:$A$1219,"rsub",$B$920:$B$1219,"&lt;&gt;all")</f>
        <v/>
      </c>
      <c r="V2169" s="47">
        <f>SUMIFS(V$920:V$1219,$A$920:$A$1219,"rsub",$B$920:$B$1219,"&lt;&gt;all")</f>
        <v/>
      </c>
      <c r="W2169" s="47">
        <f>SUMIFS(W$920:W$1219,$A$920:$A$1219,"rsub",$B$920:$B$1219,"&lt;&gt;all")</f>
        <v/>
      </c>
      <c r="X2169" s="47">
        <f>SUMIFS(X$920:X$1219,$A$920:$A$1219,"rsub",$B$920:$B$1219,"&lt;&gt;all")</f>
        <v/>
      </c>
      <c r="Y2169" s="47">
        <f>SUMIFS(Y$920:Y$1219,$A$920:$A$1219,"rsub",$B$920:$B$1219,"&lt;&gt;all")</f>
        <v/>
      </c>
      <c r="Z2169" s="47">
        <f>SUMIFS(Z$920:Z$1219,$A$920:$A$1219,"rsub",$B$920:$B$1219,"&lt;&gt;all")</f>
        <v/>
      </c>
      <c r="AA2169" s="47">
        <f>SUMIFS(AA$920:AA$1219,$A$920:$A$1219,"rsub",$B$920:$B$1219,"&lt;&gt;all")</f>
        <v/>
      </c>
      <c r="AB2169" s="47">
        <f>SUMIFS(AB$920:AB$1219,$A$920:$A$1219,"rsub",$B$920:$B$1219,"&lt;&gt;all")</f>
        <v/>
      </c>
      <c r="AC2169" s="47">
        <f>SUMIFS(AC$920:AC$1219,$A$920:$A$1219,"rsub",$B$920:$B$1219,"&lt;&gt;all")</f>
        <v/>
      </c>
      <c r="AD2169" s="47">
        <f>SUMIFS(AD$920:AD$1219,$A$920:$A$1219,"rsub",$B$920:$B$1219,"&lt;&gt;all")</f>
        <v/>
      </c>
      <c r="AF2169" s="11">
        <f>LOWER(Settings!$C$4)&amp;".mit."&amp;$A2169&amp;IF($C2169="","","."&amp;$C2169&amp;"."&amp;$B2169)&amp;IF(INDEX(Variables!$D$5:$D$205,MATCH($A2169,Variables!$A$5:$A$205,0))="","","."&amp;INDEX(Variables!$D$5:$D$205,MATCH($A2169,Variables!$A$5:$A$205,0)))&amp;"."&amp;AF$5</f>
        <v/>
      </c>
      <c r="AG2169" s="46">
        <f>SUMIFS(AG$920:AG$1219,$A$920:$A$1219,"rsub",$B$920:$B$1219,"&lt;&gt;all")</f>
        <v/>
      </c>
      <c r="AH2169" s="47">
        <f>SUMIFS(AH$920:AH$1219,$A$920:$A$1219,"rsub",$B$920:$B$1219,"&lt;&gt;all")</f>
        <v/>
      </c>
      <c r="AI2169" s="47">
        <f>SUMIFS(AI$920:AI$1219,$A$920:$A$1219,"rsub",$B$920:$B$1219,"&lt;&gt;all")</f>
        <v/>
      </c>
      <c r="AJ2169" s="47">
        <f>SUMIFS(AJ$920:AJ$1219,$A$920:$A$1219,"rsub",$B$920:$B$1219,"&lt;&gt;all")</f>
        <v/>
      </c>
      <c r="AK2169" s="47">
        <f>SUMIFS(AK$920:AK$1219,$A$920:$A$1219,"rsub",$B$920:$B$1219,"&lt;&gt;all")</f>
        <v/>
      </c>
      <c r="AL2169" s="47">
        <f>SUMIFS(AL$920:AL$1219,$A$920:$A$1219,"rsub",$B$920:$B$1219,"&lt;&gt;all")</f>
        <v/>
      </c>
      <c r="AM2169" s="47">
        <f>SUMIFS(AM$920:AM$1219,$A$920:$A$1219,"rsub",$B$920:$B$1219,"&lt;&gt;all")</f>
        <v/>
      </c>
      <c r="AN2169" s="47">
        <f>SUMIFS(AN$920:AN$1219,$A$920:$A$1219,"rsub",$B$920:$B$1219,"&lt;&gt;all")</f>
        <v/>
      </c>
      <c r="AO2169" s="47">
        <f>SUMIFS(AO$920:AO$1219,$A$920:$A$1219,"rsub",$B$920:$B$1219,"&lt;&gt;all")</f>
        <v/>
      </c>
      <c r="AP2169" s="47">
        <f>SUMIFS(AP$920:AP$1219,$A$920:$A$1219,"rsub",$B$920:$B$1219,"&lt;&gt;all")</f>
        <v/>
      </c>
      <c r="AQ2169" s="47">
        <f>SUMIFS(AQ$920:AQ$1219,$A$920:$A$1219,"rsub",$B$920:$B$1219,"&lt;&gt;all")</f>
        <v/>
      </c>
      <c r="AR2169" s="47">
        <f>SUMIFS(AR$920:AR$1219,$A$920:$A$1219,"rsub",$B$920:$B$1219,"&lt;&gt;all")</f>
        <v/>
      </c>
      <c r="AS2169" s="47">
        <f>SUMIFS(AS$920:AS$1219,$A$920:$A$1219,"rsub",$B$920:$B$1219,"&lt;&gt;all")</f>
        <v/>
      </c>
      <c r="AT2169" s="47">
        <f>SUMIFS(AT$920:AT$1219,$A$920:$A$1219,"rsub",$B$920:$B$1219,"&lt;&gt;all")</f>
        <v/>
      </c>
      <c r="AU2169" s="47">
        <f>SUMIFS(AU$920:AU$1219,$A$920:$A$1219,"rsub",$B$920:$B$1219,"&lt;&gt;all")</f>
        <v/>
      </c>
      <c r="AV2169" s="47">
        <f>SUMIFS(AV$920:AV$1219,$A$920:$A$1219,"rsub",$B$920:$B$1219,"&lt;&gt;all")</f>
        <v/>
      </c>
      <c r="AW2169" s="47">
        <f>SUMIFS(AW$920:AW$1219,$A$920:$A$1219,"rsub",$B$920:$B$1219,"&lt;&gt;all")</f>
        <v/>
      </c>
      <c r="AX2169" s="47">
        <f>SUMIFS(AX$920:AX$1219,$A$920:$A$1219,"rsub",$B$920:$B$1219,"&lt;&gt;all")</f>
        <v/>
      </c>
      <c r="AY2169" s="47">
        <f>SUMIFS(AY$920:AY$1219,$A$920:$A$1219,"rsub",$B$920:$B$1219,"&lt;&gt;all")</f>
        <v/>
      </c>
    </row>
    <row r="2170" hidden="1" outlineLevel="1">
      <c r="A2170" s="14" t="inlineStr">
        <is>
          <t>rsub</t>
        </is>
      </c>
      <c r="B2170" s="14" t="inlineStr">
        <is>
          <t>all</t>
        </is>
      </c>
      <c r="C2170" s="14" t="inlineStr">
        <is>
          <t>ind</t>
        </is>
      </c>
      <c r="H2170" s="14">
        <f>INDEX(Variables!$B$5:$B$205,MATCH($A2170,Variables!$A$5:$A$205,0))&amp;IF($C2170="",""," | "&amp;INDEX(Mapping!$B$5:$B$26,MATCH($C2170,Mapping!$A$5:$A$26,0))&amp;" | "&amp;INDEX(Mapping!$B$30:$B$46,MATCH($B2170,Mapping!$A$30:$A$46,0)))</f>
        <v/>
      </c>
      <c r="I2170" s="14">
        <f>INDEX(Variables!$C$5:$C$205,MATCH($A2170,Variables!$A$5:$A$205,0))</f>
        <v/>
      </c>
      <c r="J2170" s="14">
        <f>INDEX(Variables!$E$5:$E$205,MATCH($A2170,Variables!$A$5:$A$205,0))</f>
        <v/>
      </c>
      <c r="K2170" s="11">
        <f>LOWER(Settings!$C$4)&amp;".mit."&amp;$A2170&amp;IF($C2170="","","."&amp;$C2170&amp;"."&amp;$B2170)&amp;IF(INDEX(Variables!$D$5:$D$205,MATCH($A2170,Variables!$A$5:$A$205,0))="","","."&amp;INDEX(Variables!$D$5:$D$205,MATCH($A2170,Variables!$A$5:$A$205,0)))&amp;"."&amp;K$5</f>
        <v/>
      </c>
      <c r="L2170" s="46">
        <f>SUMIFS(L$1223:L$2022,$A$1223:$A$2022,"rsub",$B$1223:$B$2022,"&lt;&gt;all")</f>
        <v/>
      </c>
      <c r="M2170" s="47">
        <f>SUMIFS(M$1223:M$2022,$A$1223:$A$2022,"rsub",$B$1223:$B$2022,"&lt;&gt;all")</f>
        <v/>
      </c>
      <c r="N2170" s="47">
        <f>SUMIFS(N$1223:N$2022,$A$1223:$A$2022,"rsub",$B$1223:$B$2022,"&lt;&gt;all")</f>
        <v/>
      </c>
      <c r="O2170" s="47">
        <f>SUMIFS(O$1223:O$2022,$A$1223:$A$2022,"rsub",$B$1223:$B$2022,"&lt;&gt;all")</f>
        <v/>
      </c>
      <c r="P2170" s="47">
        <f>SUMIFS(P$1223:P$2022,$A$1223:$A$2022,"rsub",$B$1223:$B$2022,"&lt;&gt;all")</f>
        <v/>
      </c>
      <c r="Q2170" s="47">
        <f>SUMIFS(Q$1223:Q$2022,$A$1223:$A$2022,"rsub",$B$1223:$B$2022,"&lt;&gt;all")</f>
        <v/>
      </c>
      <c r="R2170" s="47">
        <f>SUMIFS(R$1223:R$2022,$A$1223:$A$2022,"rsub",$B$1223:$B$2022,"&lt;&gt;all")</f>
        <v/>
      </c>
      <c r="S2170" s="47">
        <f>SUMIFS(S$1223:S$2022,$A$1223:$A$2022,"rsub",$B$1223:$B$2022,"&lt;&gt;all")</f>
        <v/>
      </c>
      <c r="T2170" s="47">
        <f>SUMIFS(T$1223:T$2022,$A$1223:$A$2022,"rsub",$B$1223:$B$2022,"&lt;&gt;all")</f>
        <v/>
      </c>
      <c r="U2170" s="47">
        <f>SUMIFS(U$1223:U$2022,$A$1223:$A$2022,"rsub",$B$1223:$B$2022,"&lt;&gt;all")</f>
        <v/>
      </c>
      <c r="V2170" s="47">
        <f>SUMIFS(V$1223:V$2022,$A$1223:$A$2022,"rsub",$B$1223:$B$2022,"&lt;&gt;all")</f>
        <v/>
      </c>
      <c r="W2170" s="47">
        <f>SUMIFS(W$1223:W$2022,$A$1223:$A$2022,"rsub",$B$1223:$B$2022,"&lt;&gt;all")</f>
        <v/>
      </c>
      <c r="X2170" s="47">
        <f>SUMIFS(X$1223:X$2022,$A$1223:$A$2022,"rsub",$B$1223:$B$2022,"&lt;&gt;all")</f>
        <v/>
      </c>
      <c r="Y2170" s="47">
        <f>SUMIFS(Y$1223:Y$2022,$A$1223:$A$2022,"rsub",$B$1223:$B$2022,"&lt;&gt;all")</f>
        <v/>
      </c>
      <c r="Z2170" s="47">
        <f>SUMIFS(Z$1223:Z$2022,$A$1223:$A$2022,"rsub",$B$1223:$B$2022,"&lt;&gt;all")</f>
        <v/>
      </c>
      <c r="AA2170" s="47">
        <f>SUMIFS(AA$1223:AA$2022,$A$1223:$A$2022,"rsub",$B$1223:$B$2022,"&lt;&gt;all")</f>
        <v/>
      </c>
      <c r="AB2170" s="47">
        <f>SUMIFS(AB$1223:AB$2022,$A$1223:$A$2022,"rsub",$B$1223:$B$2022,"&lt;&gt;all")</f>
        <v/>
      </c>
      <c r="AC2170" s="47">
        <f>SUMIFS(AC$1223:AC$2022,$A$1223:$A$2022,"rsub",$B$1223:$B$2022,"&lt;&gt;all")</f>
        <v/>
      </c>
      <c r="AD2170" s="47">
        <f>SUMIFS(AD$1223:AD$2022,$A$1223:$A$2022,"rsub",$B$1223:$B$2022,"&lt;&gt;all")</f>
        <v/>
      </c>
      <c r="AF2170" s="11">
        <f>LOWER(Settings!$C$4)&amp;".mit."&amp;$A2170&amp;IF($C2170="","","."&amp;$C2170&amp;"."&amp;$B2170)&amp;IF(INDEX(Variables!$D$5:$D$205,MATCH($A2170,Variables!$A$5:$A$205,0))="","","."&amp;INDEX(Variables!$D$5:$D$205,MATCH($A2170,Variables!$A$5:$A$205,0)))&amp;"."&amp;AF$5</f>
        <v/>
      </c>
      <c r="AG2170" s="46">
        <f>SUMIFS(AG$1223:AG$2022,$A$1223:$A$2022,"rsub",$B$1223:$B$2022,"&lt;&gt;all")</f>
        <v/>
      </c>
      <c r="AH2170" s="47">
        <f>SUMIFS(AH$1223:AH$2022,$A$1223:$A$2022,"rsub",$B$1223:$B$2022,"&lt;&gt;all")</f>
        <v/>
      </c>
      <c r="AI2170" s="47">
        <f>SUMIFS(AI$1223:AI$2022,$A$1223:$A$2022,"rsub",$B$1223:$B$2022,"&lt;&gt;all")</f>
        <v/>
      </c>
      <c r="AJ2170" s="47">
        <f>SUMIFS(AJ$1223:AJ$2022,$A$1223:$A$2022,"rsub",$B$1223:$B$2022,"&lt;&gt;all")</f>
        <v/>
      </c>
      <c r="AK2170" s="47">
        <f>SUMIFS(AK$1223:AK$2022,$A$1223:$A$2022,"rsub",$B$1223:$B$2022,"&lt;&gt;all")</f>
        <v/>
      </c>
      <c r="AL2170" s="47">
        <f>SUMIFS(AL$1223:AL$2022,$A$1223:$A$2022,"rsub",$B$1223:$B$2022,"&lt;&gt;all")</f>
        <v/>
      </c>
      <c r="AM2170" s="47">
        <f>SUMIFS(AM$1223:AM$2022,$A$1223:$A$2022,"rsub",$B$1223:$B$2022,"&lt;&gt;all")</f>
        <v/>
      </c>
      <c r="AN2170" s="47">
        <f>SUMIFS(AN$1223:AN$2022,$A$1223:$A$2022,"rsub",$B$1223:$B$2022,"&lt;&gt;all")</f>
        <v/>
      </c>
      <c r="AO2170" s="47">
        <f>SUMIFS(AO$1223:AO$2022,$A$1223:$A$2022,"rsub",$B$1223:$B$2022,"&lt;&gt;all")</f>
        <v/>
      </c>
      <c r="AP2170" s="47">
        <f>SUMIFS(AP$1223:AP$2022,$A$1223:$A$2022,"rsub",$B$1223:$B$2022,"&lt;&gt;all")</f>
        <v/>
      </c>
      <c r="AQ2170" s="47">
        <f>SUMIFS(AQ$1223:AQ$2022,$A$1223:$A$2022,"rsub",$B$1223:$B$2022,"&lt;&gt;all")</f>
        <v/>
      </c>
      <c r="AR2170" s="47">
        <f>SUMIFS(AR$1223:AR$2022,$A$1223:$A$2022,"rsub",$B$1223:$B$2022,"&lt;&gt;all")</f>
        <v/>
      </c>
      <c r="AS2170" s="47">
        <f>SUMIFS(AS$1223:AS$2022,$A$1223:$A$2022,"rsub",$B$1223:$B$2022,"&lt;&gt;all")</f>
        <v/>
      </c>
      <c r="AT2170" s="47">
        <f>SUMIFS(AT$1223:AT$2022,$A$1223:$A$2022,"rsub",$B$1223:$B$2022,"&lt;&gt;all")</f>
        <v/>
      </c>
      <c r="AU2170" s="47">
        <f>SUMIFS(AU$1223:AU$2022,$A$1223:$A$2022,"rsub",$B$1223:$B$2022,"&lt;&gt;all")</f>
        <v/>
      </c>
      <c r="AV2170" s="47">
        <f>SUMIFS(AV$1223:AV$2022,$A$1223:$A$2022,"rsub",$B$1223:$B$2022,"&lt;&gt;all")</f>
        <v/>
      </c>
      <c r="AW2170" s="47">
        <f>SUMIFS(AW$1223:AW$2022,$A$1223:$A$2022,"rsub",$B$1223:$B$2022,"&lt;&gt;all")</f>
        <v/>
      </c>
      <c r="AX2170" s="47">
        <f>SUMIFS(AX$1223:AX$2022,$A$1223:$A$2022,"rsub",$B$1223:$B$2022,"&lt;&gt;all")</f>
        <v/>
      </c>
      <c r="AY2170" s="47">
        <f>SUMIFS(AY$1223:AY$2022,$A$1223:$A$2022,"rsub",$B$1223:$B$2022,"&lt;&gt;all")</f>
        <v/>
      </c>
    </row>
    <row r="2171" hidden="1" outlineLevel="1">
      <c r="A2171" s="14" t="inlineStr">
        <is>
          <t>rsub</t>
        </is>
      </c>
      <c r="B2171" s="14" t="inlineStr">
        <is>
          <t>all</t>
        </is>
      </c>
      <c r="C2171" s="14" t="inlineStr">
        <is>
          <t>oen</t>
        </is>
      </c>
      <c r="H2171" s="14">
        <f>INDEX(Variables!$B$5:$B$205,MATCH($A2171,Variables!$A$5:$A$205,0))&amp;IF($C2171="",""," | "&amp;INDEX(Mapping!$B$5:$B$26,MATCH($C2171,Mapping!$A$5:$A$26,0))&amp;" | "&amp;INDEX(Mapping!$B$30:$B$46,MATCH($B2171,Mapping!$A$30:$A$46,0)))</f>
        <v/>
      </c>
      <c r="I2171" s="14">
        <f>INDEX(Variables!$C$5:$C$205,MATCH($A2171,Variables!$A$5:$A$205,0))</f>
        <v/>
      </c>
      <c r="J2171" s="14">
        <f>INDEX(Variables!$E$5:$E$205,MATCH($A2171,Variables!$A$5:$A$205,0))</f>
        <v/>
      </c>
      <c r="K2171" s="11">
        <f>LOWER(Settings!$C$4)&amp;".mit."&amp;$A2171&amp;IF($C2171="","","."&amp;$C2171&amp;"."&amp;$B2171)&amp;IF(INDEX(Variables!$D$5:$D$205,MATCH($A2171,Variables!$A$5:$A$205,0))="","","."&amp;INDEX(Variables!$D$5:$D$205,MATCH($A2171,Variables!$A$5:$A$205,0)))&amp;"."&amp;K$5</f>
        <v/>
      </c>
      <c r="L2171" s="46">
        <f>SUMIFS(L$2026:L$2125,$A$2026:$A$2125,"rsub",$B$2026:$B$2125,"&lt;&gt;all")</f>
        <v/>
      </c>
      <c r="M2171" s="47">
        <f>SUMIFS(M$2026:M$2125,$A$2026:$A$2125,"rsub",$B$2026:$B$2125,"&lt;&gt;all")</f>
        <v/>
      </c>
      <c r="N2171" s="47">
        <f>SUMIFS(N$2026:N$2125,$A$2026:$A$2125,"rsub",$B$2026:$B$2125,"&lt;&gt;all")</f>
        <v/>
      </c>
      <c r="O2171" s="47">
        <f>SUMIFS(O$2026:O$2125,$A$2026:$A$2125,"rsub",$B$2026:$B$2125,"&lt;&gt;all")</f>
        <v/>
      </c>
      <c r="P2171" s="47">
        <f>SUMIFS(P$2026:P$2125,$A$2026:$A$2125,"rsub",$B$2026:$B$2125,"&lt;&gt;all")</f>
        <v/>
      </c>
      <c r="Q2171" s="47">
        <f>SUMIFS(Q$2026:Q$2125,$A$2026:$A$2125,"rsub",$B$2026:$B$2125,"&lt;&gt;all")</f>
        <v/>
      </c>
      <c r="R2171" s="47">
        <f>SUMIFS(R$2026:R$2125,$A$2026:$A$2125,"rsub",$B$2026:$B$2125,"&lt;&gt;all")</f>
        <v/>
      </c>
      <c r="S2171" s="47">
        <f>SUMIFS(S$2026:S$2125,$A$2026:$A$2125,"rsub",$B$2026:$B$2125,"&lt;&gt;all")</f>
        <v/>
      </c>
      <c r="T2171" s="47">
        <f>SUMIFS(T$2026:T$2125,$A$2026:$A$2125,"rsub",$B$2026:$B$2125,"&lt;&gt;all")</f>
        <v/>
      </c>
      <c r="U2171" s="47">
        <f>SUMIFS(U$2026:U$2125,$A$2026:$A$2125,"rsub",$B$2026:$B$2125,"&lt;&gt;all")</f>
        <v/>
      </c>
      <c r="V2171" s="47">
        <f>SUMIFS(V$2026:V$2125,$A$2026:$A$2125,"rsub",$B$2026:$B$2125,"&lt;&gt;all")</f>
        <v/>
      </c>
      <c r="W2171" s="47">
        <f>SUMIFS(W$2026:W$2125,$A$2026:$A$2125,"rsub",$B$2026:$B$2125,"&lt;&gt;all")</f>
        <v/>
      </c>
      <c r="X2171" s="47">
        <f>SUMIFS(X$2026:X$2125,$A$2026:$A$2125,"rsub",$B$2026:$B$2125,"&lt;&gt;all")</f>
        <v/>
      </c>
      <c r="Y2171" s="47">
        <f>SUMIFS(Y$2026:Y$2125,$A$2026:$A$2125,"rsub",$B$2026:$B$2125,"&lt;&gt;all")</f>
        <v/>
      </c>
      <c r="Z2171" s="47">
        <f>SUMIFS(Z$2026:Z$2125,$A$2026:$A$2125,"rsub",$B$2026:$B$2125,"&lt;&gt;all")</f>
        <v/>
      </c>
      <c r="AA2171" s="47">
        <f>SUMIFS(AA$2026:AA$2125,$A$2026:$A$2125,"rsub",$B$2026:$B$2125,"&lt;&gt;all")</f>
        <v/>
      </c>
      <c r="AB2171" s="47">
        <f>SUMIFS(AB$2026:AB$2125,$A$2026:$A$2125,"rsub",$B$2026:$B$2125,"&lt;&gt;all")</f>
        <v/>
      </c>
      <c r="AC2171" s="47">
        <f>SUMIFS(AC$2026:AC$2125,$A$2026:$A$2125,"rsub",$B$2026:$B$2125,"&lt;&gt;all")</f>
        <v/>
      </c>
      <c r="AD2171" s="47">
        <f>SUMIFS(AD$2026:AD$2125,$A$2026:$A$2125,"rsub",$B$2026:$B$2125,"&lt;&gt;all")</f>
        <v/>
      </c>
      <c r="AF2171" s="11">
        <f>LOWER(Settings!$C$4)&amp;".mit."&amp;$A2171&amp;IF($C2171="","","."&amp;$C2171&amp;"."&amp;$B2171)&amp;IF(INDEX(Variables!$D$5:$D$205,MATCH($A2171,Variables!$A$5:$A$205,0))="","","."&amp;INDEX(Variables!$D$5:$D$205,MATCH($A2171,Variables!$A$5:$A$205,0)))&amp;"."&amp;AF$5</f>
        <v/>
      </c>
      <c r="AG2171" s="46">
        <f>SUMIFS(AG$2026:AG$2125,$A$2026:$A$2125,"rsub",$B$2026:$B$2125,"&lt;&gt;all")</f>
        <v/>
      </c>
      <c r="AH2171" s="47">
        <f>SUMIFS(AH$2026:AH$2125,$A$2026:$A$2125,"rsub",$B$2026:$B$2125,"&lt;&gt;all")</f>
        <v/>
      </c>
      <c r="AI2171" s="47">
        <f>SUMIFS(AI$2026:AI$2125,$A$2026:$A$2125,"rsub",$B$2026:$B$2125,"&lt;&gt;all")</f>
        <v/>
      </c>
      <c r="AJ2171" s="47">
        <f>SUMIFS(AJ$2026:AJ$2125,$A$2026:$A$2125,"rsub",$B$2026:$B$2125,"&lt;&gt;all")</f>
        <v/>
      </c>
      <c r="AK2171" s="47">
        <f>SUMIFS(AK$2026:AK$2125,$A$2026:$A$2125,"rsub",$B$2026:$B$2125,"&lt;&gt;all")</f>
        <v/>
      </c>
      <c r="AL2171" s="47">
        <f>SUMIFS(AL$2026:AL$2125,$A$2026:$A$2125,"rsub",$B$2026:$B$2125,"&lt;&gt;all")</f>
        <v/>
      </c>
      <c r="AM2171" s="47">
        <f>SUMIFS(AM$2026:AM$2125,$A$2026:$A$2125,"rsub",$B$2026:$B$2125,"&lt;&gt;all")</f>
        <v/>
      </c>
      <c r="AN2171" s="47">
        <f>SUMIFS(AN$2026:AN$2125,$A$2026:$A$2125,"rsub",$B$2026:$B$2125,"&lt;&gt;all")</f>
        <v/>
      </c>
      <c r="AO2171" s="47">
        <f>SUMIFS(AO$2026:AO$2125,$A$2026:$A$2125,"rsub",$B$2026:$B$2125,"&lt;&gt;all")</f>
        <v/>
      </c>
      <c r="AP2171" s="47">
        <f>SUMIFS(AP$2026:AP$2125,$A$2026:$A$2125,"rsub",$B$2026:$B$2125,"&lt;&gt;all")</f>
        <v/>
      </c>
      <c r="AQ2171" s="47">
        <f>SUMIFS(AQ$2026:AQ$2125,$A$2026:$A$2125,"rsub",$B$2026:$B$2125,"&lt;&gt;all")</f>
        <v/>
      </c>
      <c r="AR2171" s="47">
        <f>SUMIFS(AR$2026:AR$2125,$A$2026:$A$2125,"rsub",$B$2026:$B$2125,"&lt;&gt;all")</f>
        <v/>
      </c>
      <c r="AS2171" s="47">
        <f>SUMIFS(AS$2026:AS$2125,$A$2026:$A$2125,"rsub",$B$2026:$B$2125,"&lt;&gt;all")</f>
        <v/>
      </c>
      <c r="AT2171" s="47">
        <f>SUMIFS(AT$2026:AT$2125,$A$2026:$A$2125,"rsub",$B$2026:$B$2125,"&lt;&gt;all")</f>
        <v/>
      </c>
      <c r="AU2171" s="47">
        <f>SUMIFS(AU$2026:AU$2125,$A$2026:$A$2125,"rsub",$B$2026:$B$2125,"&lt;&gt;all")</f>
        <v/>
      </c>
      <c r="AV2171" s="47">
        <f>SUMIFS(AV$2026:AV$2125,$A$2026:$A$2125,"rsub",$B$2026:$B$2125,"&lt;&gt;all")</f>
        <v/>
      </c>
      <c r="AW2171" s="47">
        <f>SUMIFS(AW$2026:AW$2125,$A$2026:$A$2125,"rsub",$B$2026:$B$2125,"&lt;&gt;all")</f>
        <v/>
      </c>
      <c r="AX2171" s="47">
        <f>SUMIFS(AX$2026:AX$2125,$A$2026:$A$2125,"rsub",$B$2026:$B$2125,"&lt;&gt;all")</f>
        <v/>
      </c>
      <c r="AY2171" s="47">
        <f>SUMIFS(AY$2026:AY$2125,$A$2026:$A$2125,"rsub",$B$2026:$B$2125,"&lt;&gt;all")</f>
        <v/>
      </c>
    </row>
    <row r="2172" collapsed="1">
      <c r="A2172" s="1" t="inlineStr">
        <is>
          <t>rnew</t>
        </is>
      </c>
      <c r="B2172" s="1" t="inlineStr">
        <is>
          <t>all</t>
        </is>
      </c>
      <c r="C2172" s="1" t="inlineStr">
        <is>
          <t>all</t>
        </is>
      </c>
      <c r="H2172" s="1">
        <f>INDEX(Variables!$B$5:$B$205,MATCH($A2172,Variables!$A$5:$A$205,0))&amp;IF($C2172="",""," | "&amp;INDEX(Mapping!$B$5:$B$26,MATCH($C2172,Mapping!$A$5:$A$26,0))&amp;" | "&amp;INDEX(Mapping!$B$30:$B$46,MATCH($B2172,Mapping!$A$30:$A$46,0)))</f>
        <v/>
      </c>
      <c r="I2172" s="1">
        <f>INDEX(Variables!$C$5:$C$205,MATCH($A2172,Variables!$A$5:$A$205,0))</f>
        <v/>
      </c>
      <c r="J2172" s="1">
        <f>INDEX(Variables!$E$5:$E$205,MATCH($A2172,Variables!$A$5:$A$205,0))</f>
        <v/>
      </c>
      <c r="K2172" s="17">
        <f>LOWER(Settings!$C$4)&amp;".mit."&amp;$A2172&amp;IF($C2172="","","."&amp;$C2172&amp;"."&amp;$B2172)&amp;IF(INDEX(Variables!$D$5:$D$205,MATCH($A2172,Variables!$A$5:$A$205,0))="","","."&amp;INDEX(Variables!$D$5:$D$205,MATCH($A2172,Variables!$A$5:$A$205,0)))&amp;"."&amp;K$5</f>
        <v/>
      </c>
      <c r="L2172" s="60">
        <f>SUMIFS(L$515:L$2125,$A$515:$A$2125,"rnew",$B$515:$B$2125,"&lt;&gt;all")</f>
        <v/>
      </c>
      <c r="M2172" s="61">
        <f>SUMIFS(M$515:M$2125,$A$515:$A$2125,"rnew",$B$515:$B$2125,"&lt;&gt;all")</f>
        <v/>
      </c>
      <c r="N2172" s="61">
        <f>SUMIFS(N$515:N$2125,$A$515:$A$2125,"rnew",$B$515:$B$2125,"&lt;&gt;all")</f>
        <v/>
      </c>
      <c r="O2172" s="61">
        <f>SUMIFS(O$515:O$2125,$A$515:$A$2125,"rnew",$B$515:$B$2125,"&lt;&gt;all")</f>
        <v/>
      </c>
      <c r="P2172" s="61">
        <f>SUMIFS(P$515:P$2125,$A$515:$A$2125,"rnew",$B$515:$B$2125,"&lt;&gt;all")</f>
        <v/>
      </c>
      <c r="Q2172" s="61">
        <f>SUMIFS(Q$515:Q$2125,$A$515:$A$2125,"rnew",$B$515:$B$2125,"&lt;&gt;all")</f>
        <v/>
      </c>
      <c r="R2172" s="61">
        <f>SUMIFS(R$515:R$2125,$A$515:$A$2125,"rnew",$B$515:$B$2125,"&lt;&gt;all")</f>
        <v/>
      </c>
      <c r="S2172" s="61">
        <f>SUMIFS(S$515:S$2125,$A$515:$A$2125,"rnew",$B$515:$B$2125,"&lt;&gt;all")</f>
        <v/>
      </c>
      <c r="T2172" s="61">
        <f>SUMIFS(T$515:T$2125,$A$515:$A$2125,"rnew",$B$515:$B$2125,"&lt;&gt;all")</f>
        <v/>
      </c>
      <c r="U2172" s="61">
        <f>SUMIFS(U$515:U$2125,$A$515:$A$2125,"rnew",$B$515:$B$2125,"&lt;&gt;all")</f>
        <v/>
      </c>
      <c r="V2172" s="61">
        <f>SUMIFS(V$515:V$2125,$A$515:$A$2125,"rnew",$B$515:$B$2125,"&lt;&gt;all")</f>
        <v/>
      </c>
      <c r="W2172" s="61">
        <f>SUMIFS(W$515:W$2125,$A$515:$A$2125,"rnew",$B$515:$B$2125,"&lt;&gt;all")</f>
        <v/>
      </c>
      <c r="X2172" s="61">
        <f>SUMIFS(X$515:X$2125,$A$515:$A$2125,"rnew",$B$515:$B$2125,"&lt;&gt;all")</f>
        <v/>
      </c>
      <c r="Y2172" s="61">
        <f>SUMIFS(Y$515:Y$2125,$A$515:$A$2125,"rnew",$B$515:$B$2125,"&lt;&gt;all")</f>
        <v/>
      </c>
      <c r="Z2172" s="61">
        <f>SUMIFS(Z$515:Z$2125,$A$515:$A$2125,"rnew",$B$515:$B$2125,"&lt;&gt;all")</f>
        <v/>
      </c>
      <c r="AA2172" s="61">
        <f>SUMIFS(AA$515:AA$2125,$A$515:$A$2125,"rnew",$B$515:$B$2125,"&lt;&gt;all")</f>
        <v/>
      </c>
      <c r="AB2172" s="61">
        <f>SUMIFS(AB$515:AB$2125,$A$515:$A$2125,"rnew",$B$515:$B$2125,"&lt;&gt;all")</f>
        <v/>
      </c>
      <c r="AC2172" s="61">
        <f>SUMIFS(AC$515:AC$2125,$A$515:$A$2125,"rnew",$B$515:$B$2125,"&lt;&gt;all")</f>
        <v/>
      </c>
      <c r="AD2172" s="61">
        <f>SUMIFS(AD$515:AD$2125,$A$515:$A$2125,"rnew",$B$515:$B$2125,"&lt;&gt;all")</f>
        <v/>
      </c>
      <c r="AF2172" s="17">
        <f>LOWER(Settings!$C$4)&amp;".mit."&amp;$A2172&amp;IF($C2172="","","."&amp;$C2172&amp;"."&amp;$B2172)&amp;IF(INDEX(Variables!$D$5:$D$205,MATCH($A2172,Variables!$A$5:$A$205,0))="","","."&amp;INDEX(Variables!$D$5:$D$205,MATCH($A2172,Variables!$A$5:$A$205,0)))&amp;"."&amp;AF$5</f>
        <v/>
      </c>
      <c r="AG2172" s="60">
        <f>SUMIFS(AG$515:AG$2125,$A$515:$A$2125,"rnew",$B$515:$B$2125,"&lt;&gt;all")</f>
        <v/>
      </c>
      <c r="AH2172" s="61">
        <f>SUMIFS(AH$515:AH$2125,$A$515:$A$2125,"rnew",$B$515:$B$2125,"&lt;&gt;all")</f>
        <v/>
      </c>
      <c r="AI2172" s="61">
        <f>SUMIFS(AI$515:AI$2125,$A$515:$A$2125,"rnew",$B$515:$B$2125,"&lt;&gt;all")</f>
        <v/>
      </c>
      <c r="AJ2172" s="61">
        <f>SUMIFS(AJ$515:AJ$2125,$A$515:$A$2125,"rnew",$B$515:$B$2125,"&lt;&gt;all")</f>
        <v/>
      </c>
      <c r="AK2172" s="61">
        <f>SUMIFS(AK$515:AK$2125,$A$515:$A$2125,"rnew",$B$515:$B$2125,"&lt;&gt;all")</f>
        <v/>
      </c>
      <c r="AL2172" s="61">
        <f>SUMIFS(AL$515:AL$2125,$A$515:$A$2125,"rnew",$B$515:$B$2125,"&lt;&gt;all")</f>
        <v/>
      </c>
      <c r="AM2172" s="61">
        <f>SUMIFS(AM$515:AM$2125,$A$515:$A$2125,"rnew",$B$515:$B$2125,"&lt;&gt;all")</f>
        <v/>
      </c>
      <c r="AN2172" s="61">
        <f>SUMIFS(AN$515:AN$2125,$A$515:$A$2125,"rnew",$B$515:$B$2125,"&lt;&gt;all")</f>
        <v/>
      </c>
      <c r="AO2172" s="61">
        <f>SUMIFS(AO$515:AO$2125,$A$515:$A$2125,"rnew",$B$515:$B$2125,"&lt;&gt;all")</f>
        <v/>
      </c>
      <c r="AP2172" s="61">
        <f>SUMIFS(AP$515:AP$2125,$A$515:$A$2125,"rnew",$B$515:$B$2125,"&lt;&gt;all")</f>
        <v/>
      </c>
      <c r="AQ2172" s="61">
        <f>SUMIFS(AQ$515:AQ$2125,$A$515:$A$2125,"rnew",$B$515:$B$2125,"&lt;&gt;all")</f>
        <v/>
      </c>
      <c r="AR2172" s="61">
        <f>SUMIFS(AR$515:AR$2125,$A$515:$A$2125,"rnew",$B$515:$B$2125,"&lt;&gt;all")</f>
        <v/>
      </c>
      <c r="AS2172" s="61">
        <f>SUMIFS(AS$515:AS$2125,$A$515:$A$2125,"rnew",$B$515:$B$2125,"&lt;&gt;all")</f>
        <v/>
      </c>
      <c r="AT2172" s="61">
        <f>SUMIFS(AT$515:AT$2125,$A$515:$A$2125,"rnew",$B$515:$B$2125,"&lt;&gt;all")</f>
        <v/>
      </c>
      <c r="AU2172" s="61">
        <f>SUMIFS(AU$515:AU$2125,$A$515:$A$2125,"rnew",$B$515:$B$2125,"&lt;&gt;all")</f>
        <v/>
      </c>
      <c r="AV2172" s="61">
        <f>SUMIFS(AV$515:AV$2125,$A$515:$A$2125,"rnew",$B$515:$B$2125,"&lt;&gt;all")</f>
        <v/>
      </c>
      <c r="AW2172" s="61">
        <f>SUMIFS(AW$515:AW$2125,$A$515:$A$2125,"rnew",$B$515:$B$2125,"&lt;&gt;all")</f>
        <v/>
      </c>
      <c r="AX2172" s="61">
        <f>SUMIFS(AX$515:AX$2125,$A$515:$A$2125,"rnew",$B$515:$B$2125,"&lt;&gt;all")</f>
        <v/>
      </c>
      <c r="AY2172" s="61">
        <f>SUMIFS(AY$515:AY$2125,$A$515:$A$2125,"rnew",$B$515:$B$2125,"&lt;&gt;all")</f>
        <v/>
      </c>
    </row>
    <row r="2173" hidden="1" outlineLevel="1">
      <c r="A2173" s="14" t="inlineStr">
        <is>
          <t>rnew</t>
        </is>
      </c>
      <c r="B2173" s="14" t="inlineStr">
        <is>
          <t>all</t>
        </is>
      </c>
      <c r="C2173" s="14" t="inlineStr">
        <is>
          <t>tra</t>
        </is>
      </c>
      <c r="H2173" s="14">
        <f>INDEX(Variables!$B$5:$B$205,MATCH($A2173,Variables!$A$5:$A$205,0))&amp;IF($C2173="",""," | "&amp;INDEX(Mapping!$B$5:$B$26,MATCH($C2173,Mapping!$A$5:$A$26,0))&amp;" | "&amp;INDEX(Mapping!$B$30:$B$46,MATCH($B2173,Mapping!$A$30:$A$46,0)))</f>
        <v/>
      </c>
      <c r="I2173" s="14">
        <f>INDEX(Variables!$C$5:$C$205,MATCH($A2173,Variables!$A$5:$A$205,0))</f>
        <v/>
      </c>
      <c r="J2173" s="14">
        <f>INDEX(Variables!$E$5:$E$205,MATCH($A2173,Variables!$A$5:$A$205,0))</f>
        <v/>
      </c>
      <c r="K2173" s="11">
        <f>LOWER(Settings!$C$4)&amp;".mit."&amp;$A2173&amp;IF($C2173="","","."&amp;$C2173&amp;"."&amp;$B2173)&amp;IF(INDEX(Variables!$D$5:$D$205,MATCH($A2173,Variables!$A$5:$A$205,0))="","","."&amp;INDEX(Variables!$D$5:$D$205,MATCH($A2173,Variables!$A$5:$A$205,0)))&amp;"."&amp;K$5</f>
        <v/>
      </c>
      <c r="L2173" s="46">
        <f>SUMIFS(L$517:L$916,$A$517:$A$916,"rnew",$B$517:$B$916,"&lt;&gt;all")</f>
        <v/>
      </c>
      <c r="M2173" s="47">
        <f>SUMIFS(M$517:M$916,$A$517:$A$916,"rnew",$B$517:$B$916,"&lt;&gt;all")</f>
        <v/>
      </c>
      <c r="N2173" s="47">
        <f>SUMIFS(N$517:N$916,$A$517:$A$916,"rnew",$B$517:$B$916,"&lt;&gt;all")</f>
        <v/>
      </c>
      <c r="O2173" s="47">
        <f>SUMIFS(O$517:O$916,$A$517:$A$916,"rnew",$B$517:$B$916,"&lt;&gt;all")</f>
        <v/>
      </c>
      <c r="P2173" s="47">
        <f>SUMIFS(P$517:P$916,$A$517:$A$916,"rnew",$B$517:$B$916,"&lt;&gt;all")</f>
        <v/>
      </c>
      <c r="Q2173" s="47">
        <f>SUMIFS(Q$517:Q$916,$A$517:$A$916,"rnew",$B$517:$B$916,"&lt;&gt;all")</f>
        <v/>
      </c>
      <c r="R2173" s="47">
        <f>SUMIFS(R$517:R$916,$A$517:$A$916,"rnew",$B$517:$B$916,"&lt;&gt;all")</f>
        <v/>
      </c>
      <c r="S2173" s="47">
        <f>SUMIFS(S$517:S$916,$A$517:$A$916,"rnew",$B$517:$B$916,"&lt;&gt;all")</f>
        <v/>
      </c>
      <c r="T2173" s="47">
        <f>SUMIFS(T$517:T$916,$A$517:$A$916,"rnew",$B$517:$B$916,"&lt;&gt;all")</f>
        <v/>
      </c>
      <c r="U2173" s="47">
        <f>SUMIFS(U$517:U$916,$A$517:$A$916,"rnew",$B$517:$B$916,"&lt;&gt;all")</f>
        <v/>
      </c>
      <c r="V2173" s="47">
        <f>SUMIFS(V$517:V$916,$A$517:$A$916,"rnew",$B$517:$B$916,"&lt;&gt;all")</f>
        <v/>
      </c>
      <c r="W2173" s="47">
        <f>SUMIFS(W$517:W$916,$A$517:$A$916,"rnew",$B$517:$B$916,"&lt;&gt;all")</f>
        <v/>
      </c>
      <c r="X2173" s="47">
        <f>SUMIFS(X$517:X$916,$A$517:$A$916,"rnew",$B$517:$B$916,"&lt;&gt;all")</f>
        <v/>
      </c>
      <c r="Y2173" s="47">
        <f>SUMIFS(Y$517:Y$916,$A$517:$A$916,"rnew",$B$517:$B$916,"&lt;&gt;all")</f>
        <v/>
      </c>
      <c r="Z2173" s="47">
        <f>SUMIFS(Z$517:Z$916,$A$517:$A$916,"rnew",$B$517:$B$916,"&lt;&gt;all")</f>
        <v/>
      </c>
      <c r="AA2173" s="47">
        <f>SUMIFS(AA$517:AA$916,$A$517:$A$916,"rnew",$B$517:$B$916,"&lt;&gt;all")</f>
        <v/>
      </c>
      <c r="AB2173" s="47">
        <f>SUMIFS(AB$517:AB$916,$A$517:$A$916,"rnew",$B$517:$B$916,"&lt;&gt;all")</f>
        <v/>
      </c>
      <c r="AC2173" s="47">
        <f>SUMIFS(AC$517:AC$916,$A$517:$A$916,"rnew",$B$517:$B$916,"&lt;&gt;all")</f>
        <v/>
      </c>
      <c r="AD2173" s="47">
        <f>SUMIFS(AD$517:AD$916,$A$517:$A$916,"rnew",$B$517:$B$916,"&lt;&gt;all")</f>
        <v/>
      </c>
      <c r="AF2173" s="11">
        <f>LOWER(Settings!$C$4)&amp;".mit."&amp;$A2173&amp;IF($C2173="","","."&amp;$C2173&amp;"."&amp;$B2173)&amp;IF(INDEX(Variables!$D$5:$D$205,MATCH($A2173,Variables!$A$5:$A$205,0))="","","."&amp;INDEX(Variables!$D$5:$D$205,MATCH($A2173,Variables!$A$5:$A$205,0)))&amp;"."&amp;AF$5</f>
        <v/>
      </c>
      <c r="AG2173" s="46">
        <f>SUMIFS(AG$517:AG$916,$A$517:$A$916,"rnew",$B$517:$B$916,"&lt;&gt;all")</f>
        <v/>
      </c>
      <c r="AH2173" s="47">
        <f>SUMIFS(AH$517:AH$916,$A$517:$A$916,"rnew",$B$517:$B$916,"&lt;&gt;all")</f>
        <v/>
      </c>
      <c r="AI2173" s="47">
        <f>SUMIFS(AI$517:AI$916,$A$517:$A$916,"rnew",$B$517:$B$916,"&lt;&gt;all")</f>
        <v/>
      </c>
      <c r="AJ2173" s="47">
        <f>SUMIFS(AJ$517:AJ$916,$A$517:$A$916,"rnew",$B$517:$B$916,"&lt;&gt;all")</f>
        <v/>
      </c>
      <c r="AK2173" s="47">
        <f>SUMIFS(AK$517:AK$916,$A$517:$A$916,"rnew",$B$517:$B$916,"&lt;&gt;all")</f>
        <v/>
      </c>
      <c r="AL2173" s="47">
        <f>SUMIFS(AL$517:AL$916,$A$517:$A$916,"rnew",$B$517:$B$916,"&lt;&gt;all")</f>
        <v/>
      </c>
      <c r="AM2173" s="47">
        <f>SUMIFS(AM$517:AM$916,$A$517:$A$916,"rnew",$B$517:$B$916,"&lt;&gt;all")</f>
        <v/>
      </c>
      <c r="AN2173" s="47">
        <f>SUMIFS(AN$517:AN$916,$A$517:$A$916,"rnew",$B$517:$B$916,"&lt;&gt;all")</f>
        <v/>
      </c>
      <c r="AO2173" s="47">
        <f>SUMIFS(AO$517:AO$916,$A$517:$A$916,"rnew",$B$517:$B$916,"&lt;&gt;all")</f>
        <v/>
      </c>
      <c r="AP2173" s="47">
        <f>SUMIFS(AP$517:AP$916,$A$517:$A$916,"rnew",$B$517:$B$916,"&lt;&gt;all")</f>
        <v/>
      </c>
      <c r="AQ2173" s="47">
        <f>SUMIFS(AQ$517:AQ$916,$A$517:$A$916,"rnew",$B$517:$B$916,"&lt;&gt;all")</f>
        <v/>
      </c>
      <c r="AR2173" s="47">
        <f>SUMIFS(AR$517:AR$916,$A$517:$A$916,"rnew",$B$517:$B$916,"&lt;&gt;all")</f>
        <v/>
      </c>
      <c r="AS2173" s="47">
        <f>SUMIFS(AS$517:AS$916,$A$517:$A$916,"rnew",$B$517:$B$916,"&lt;&gt;all")</f>
        <v/>
      </c>
      <c r="AT2173" s="47">
        <f>SUMIFS(AT$517:AT$916,$A$517:$A$916,"rnew",$B$517:$B$916,"&lt;&gt;all")</f>
        <v/>
      </c>
      <c r="AU2173" s="47">
        <f>SUMIFS(AU$517:AU$916,$A$517:$A$916,"rnew",$B$517:$B$916,"&lt;&gt;all")</f>
        <v/>
      </c>
      <c r="AV2173" s="47">
        <f>SUMIFS(AV$517:AV$916,$A$517:$A$916,"rnew",$B$517:$B$916,"&lt;&gt;all")</f>
        <v/>
      </c>
      <c r="AW2173" s="47">
        <f>SUMIFS(AW$517:AW$916,$A$517:$A$916,"rnew",$B$517:$B$916,"&lt;&gt;all")</f>
        <v/>
      </c>
      <c r="AX2173" s="47">
        <f>SUMIFS(AX$517:AX$916,$A$517:$A$916,"rnew",$B$517:$B$916,"&lt;&gt;all")</f>
        <v/>
      </c>
      <c r="AY2173" s="47">
        <f>SUMIFS(AY$517:AY$916,$A$517:$A$916,"rnew",$B$517:$B$916,"&lt;&gt;all")</f>
        <v/>
      </c>
    </row>
    <row r="2174" hidden="1" outlineLevel="1">
      <c r="A2174" s="14" t="inlineStr">
        <is>
          <t>rnew</t>
        </is>
      </c>
      <c r="B2174" s="14" t="inlineStr">
        <is>
          <t>all</t>
        </is>
      </c>
      <c r="C2174" s="14" t="inlineStr">
        <is>
          <t>bld</t>
        </is>
      </c>
      <c r="H2174" s="14">
        <f>INDEX(Variables!$B$5:$B$205,MATCH($A2174,Variables!$A$5:$A$205,0))&amp;IF($C2174="",""," | "&amp;INDEX(Mapping!$B$5:$B$26,MATCH($C2174,Mapping!$A$5:$A$26,0))&amp;" | "&amp;INDEX(Mapping!$B$30:$B$46,MATCH($B2174,Mapping!$A$30:$A$46,0)))</f>
        <v/>
      </c>
      <c r="I2174" s="14">
        <f>INDEX(Variables!$C$5:$C$205,MATCH($A2174,Variables!$A$5:$A$205,0))</f>
        <v/>
      </c>
      <c r="J2174" s="14">
        <f>INDEX(Variables!$E$5:$E$205,MATCH($A2174,Variables!$A$5:$A$205,0))</f>
        <v/>
      </c>
      <c r="K2174" s="11">
        <f>LOWER(Settings!$C$4)&amp;".mit."&amp;$A2174&amp;IF($C2174="","","."&amp;$C2174&amp;"."&amp;$B2174)&amp;IF(INDEX(Variables!$D$5:$D$205,MATCH($A2174,Variables!$A$5:$A$205,0))="","","."&amp;INDEX(Variables!$D$5:$D$205,MATCH($A2174,Variables!$A$5:$A$205,0)))&amp;"."&amp;K$5</f>
        <v/>
      </c>
      <c r="L2174" s="46">
        <f>SUMIFS(L$920:L$1219,$A$920:$A$1219,"rnew",$B$920:$B$1219,"&lt;&gt;all")</f>
        <v/>
      </c>
      <c r="M2174" s="47">
        <f>SUMIFS(M$920:M$1219,$A$920:$A$1219,"rnew",$B$920:$B$1219,"&lt;&gt;all")</f>
        <v/>
      </c>
      <c r="N2174" s="47">
        <f>SUMIFS(N$920:N$1219,$A$920:$A$1219,"rnew",$B$920:$B$1219,"&lt;&gt;all")</f>
        <v/>
      </c>
      <c r="O2174" s="47">
        <f>SUMIFS(O$920:O$1219,$A$920:$A$1219,"rnew",$B$920:$B$1219,"&lt;&gt;all")</f>
        <v/>
      </c>
      <c r="P2174" s="47">
        <f>SUMIFS(P$920:P$1219,$A$920:$A$1219,"rnew",$B$920:$B$1219,"&lt;&gt;all")</f>
        <v/>
      </c>
      <c r="Q2174" s="47">
        <f>SUMIFS(Q$920:Q$1219,$A$920:$A$1219,"rnew",$B$920:$B$1219,"&lt;&gt;all")</f>
        <v/>
      </c>
      <c r="R2174" s="47">
        <f>SUMIFS(R$920:R$1219,$A$920:$A$1219,"rnew",$B$920:$B$1219,"&lt;&gt;all")</f>
        <v/>
      </c>
      <c r="S2174" s="47">
        <f>SUMIFS(S$920:S$1219,$A$920:$A$1219,"rnew",$B$920:$B$1219,"&lt;&gt;all")</f>
        <v/>
      </c>
      <c r="T2174" s="47">
        <f>SUMIFS(T$920:T$1219,$A$920:$A$1219,"rnew",$B$920:$B$1219,"&lt;&gt;all")</f>
        <v/>
      </c>
      <c r="U2174" s="47">
        <f>SUMIFS(U$920:U$1219,$A$920:$A$1219,"rnew",$B$920:$B$1219,"&lt;&gt;all")</f>
        <v/>
      </c>
      <c r="V2174" s="47">
        <f>SUMIFS(V$920:V$1219,$A$920:$A$1219,"rnew",$B$920:$B$1219,"&lt;&gt;all")</f>
        <v/>
      </c>
      <c r="W2174" s="47">
        <f>SUMIFS(W$920:W$1219,$A$920:$A$1219,"rnew",$B$920:$B$1219,"&lt;&gt;all")</f>
        <v/>
      </c>
      <c r="X2174" s="47">
        <f>SUMIFS(X$920:X$1219,$A$920:$A$1219,"rnew",$B$920:$B$1219,"&lt;&gt;all")</f>
        <v/>
      </c>
      <c r="Y2174" s="47">
        <f>SUMIFS(Y$920:Y$1219,$A$920:$A$1219,"rnew",$B$920:$B$1219,"&lt;&gt;all")</f>
        <v/>
      </c>
      <c r="Z2174" s="47">
        <f>SUMIFS(Z$920:Z$1219,$A$920:$A$1219,"rnew",$B$920:$B$1219,"&lt;&gt;all")</f>
        <v/>
      </c>
      <c r="AA2174" s="47">
        <f>SUMIFS(AA$920:AA$1219,$A$920:$A$1219,"rnew",$B$920:$B$1219,"&lt;&gt;all")</f>
        <v/>
      </c>
      <c r="AB2174" s="47">
        <f>SUMIFS(AB$920:AB$1219,$A$920:$A$1219,"rnew",$B$920:$B$1219,"&lt;&gt;all")</f>
        <v/>
      </c>
      <c r="AC2174" s="47">
        <f>SUMIFS(AC$920:AC$1219,$A$920:$A$1219,"rnew",$B$920:$B$1219,"&lt;&gt;all")</f>
        <v/>
      </c>
      <c r="AD2174" s="47">
        <f>SUMIFS(AD$920:AD$1219,$A$920:$A$1219,"rnew",$B$920:$B$1219,"&lt;&gt;all")</f>
        <v/>
      </c>
      <c r="AF2174" s="11">
        <f>LOWER(Settings!$C$4)&amp;".mit."&amp;$A2174&amp;IF($C2174="","","."&amp;$C2174&amp;"."&amp;$B2174)&amp;IF(INDEX(Variables!$D$5:$D$205,MATCH($A2174,Variables!$A$5:$A$205,0))="","","."&amp;INDEX(Variables!$D$5:$D$205,MATCH($A2174,Variables!$A$5:$A$205,0)))&amp;"."&amp;AF$5</f>
        <v/>
      </c>
      <c r="AG2174" s="46">
        <f>SUMIFS(AG$920:AG$1219,$A$920:$A$1219,"rnew",$B$920:$B$1219,"&lt;&gt;all")</f>
        <v/>
      </c>
      <c r="AH2174" s="47">
        <f>SUMIFS(AH$920:AH$1219,$A$920:$A$1219,"rnew",$B$920:$B$1219,"&lt;&gt;all")</f>
        <v/>
      </c>
      <c r="AI2174" s="47">
        <f>SUMIFS(AI$920:AI$1219,$A$920:$A$1219,"rnew",$B$920:$B$1219,"&lt;&gt;all")</f>
        <v/>
      </c>
      <c r="AJ2174" s="47">
        <f>SUMIFS(AJ$920:AJ$1219,$A$920:$A$1219,"rnew",$B$920:$B$1219,"&lt;&gt;all")</f>
        <v/>
      </c>
      <c r="AK2174" s="47">
        <f>SUMIFS(AK$920:AK$1219,$A$920:$A$1219,"rnew",$B$920:$B$1219,"&lt;&gt;all")</f>
        <v/>
      </c>
      <c r="AL2174" s="47">
        <f>SUMIFS(AL$920:AL$1219,$A$920:$A$1219,"rnew",$B$920:$B$1219,"&lt;&gt;all")</f>
        <v/>
      </c>
      <c r="AM2174" s="47">
        <f>SUMIFS(AM$920:AM$1219,$A$920:$A$1219,"rnew",$B$920:$B$1219,"&lt;&gt;all")</f>
        <v/>
      </c>
      <c r="AN2174" s="47">
        <f>SUMIFS(AN$920:AN$1219,$A$920:$A$1219,"rnew",$B$920:$B$1219,"&lt;&gt;all")</f>
        <v/>
      </c>
      <c r="AO2174" s="47">
        <f>SUMIFS(AO$920:AO$1219,$A$920:$A$1219,"rnew",$B$920:$B$1219,"&lt;&gt;all")</f>
        <v/>
      </c>
      <c r="AP2174" s="47">
        <f>SUMIFS(AP$920:AP$1219,$A$920:$A$1219,"rnew",$B$920:$B$1219,"&lt;&gt;all")</f>
        <v/>
      </c>
      <c r="AQ2174" s="47">
        <f>SUMIFS(AQ$920:AQ$1219,$A$920:$A$1219,"rnew",$B$920:$B$1219,"&lt;&gt;all")</f>
        <v/>
      </c>
      <c r="AR2174" s="47">
        <f>SUMIFS(AR$920:AR$1219,$A$920:$A$1219,"rnew",$B$920:$B$1219,"&lt;&gt;all")</f>
        <v/>
      </c>
      <c r="AS2174" s="47">
        <f>SUMIFS(AS$920:AS$1219,$A$920:$A$1219,"rnew",$B$920:$B$1219,"&lt;&gt;all")</f>
        <v/>
      </c>
      <c r="AT2174" s="47">
        <f>SUMIFS(AT$920:AT$1219,$A$920:$A$1219,"rnew",$B$920:$B$1219,"&lt;&gt;all")</f>
        <v/>
      </c>
      <c r="AU2174" s="47">
        <f>SUMIFS(AU$920:AU$1219,$A$920:$A$1219,"rnew",$B$920:$B$1219,"&lt;&gt;all")</f>
        <v/>
      </c>
      <c r="AV2174" s="47">
        <f>SUMIFS(AV$920:AV$1219,$A$920:$A$1219,"rnew",$B$920:$B$1219,"&lt;&gt;all")</f>
        <v/>
      </c>
      <c r="AW2174" s="47">
        <f>SUMIFS(AW$920:AW$1219,$A$920:$A$1219,"rnew",$B$920:$B$1219,"&lt;&gt;all")</f>
        <v/>
      </c>
      <c r="AX2174" s="47">
        <f>SUMIFS(AX$920:AX$1219,$A$920:$A$1219,"rnew",$B$920:$B$1219,"&lt;&gt;all")</f>
        <v/>
      </c>
      <c r="AY2174" s="47">
        <f>SUMIFS(AY$920:AY$1219,$A$920:$A$1219,"rnew",$B$920:$B$1219,"&lt;&gt;all")</f>
        <v/>
      </c>
    </row>
    <row r="2175" hidden="1" outlineLevel="1">
      <c r="A2175" s="14" t="inlineStr">
        <is>
          <t>rnew</t>
        </is>
      </c>
      <c r="B2175" s="14" t="inlineStr">
        <is>
          <t>all</t>
        </is>
      </c>
      <c r="C2175" s="14" t="inlineStr">
        <is>
          <t>ind</t>
        </is>
      </c>
      <c r="H2175" s="14">
        <f>INDEX(Variables!$B$5:$B$205,MATCH($A2175,Variables!$A$5:$A$205,0))&amp;IF($C2175="",""," | "&amp;INDEX(Mapping!$B$5:$B$26,MATCH($C2175,Mapping!$A$5:$A$26,0))&amp;" | "&amp;INDEX(Mapping!$B$30:$B$46,MATCH($B2175,Mapping!$A$30:$A$46,0)))</f>
        <v/>
      </c>
      <c r="I2175" s="14">
        <f>INDEX(Variables!$C$5:$C$205,MATCH($A2175,Variables!$A$5:$A$205,0))</f>
        <v/>
      </c>
      <c r="J2175" s="14">
        <f>INDEX(Variables!$E$5:$E$205,MATCH($A2175,Variables!$A$5:$A$205,0))</f>
        <v/>
      </c>
      <c r="K2175" s="11">
        <f>LOWER(Settings!$C$4)&amp;".mit."&amp;$A2175&amp;IF($C2175="","","."&amp;$C2175&amp;"."&amp;$B2175)&amp;IF(INDEX(Variables!$D$5:$D$205,MATCH($A2175,Variables!$A$5:$A$205,0))="","","."&amp;INDEX(Variables!$D$5:$D$205,MATCH($A2175,Variables!$A$5:$A$205,0)))&amp;"."&amp;K$5</f>
        <v/>
      </c>
      <c r="L2175" s="46">
        <f>SUMIFS(L$1223:L$2022,$A$1223:$A$2022,"rnew",$B$1223:$B$2022,"&lt;&gt;all")</f>
        <v/>
      </c>
      <c r="M2175" s="47">
        <f>SUMIFS(M$1223:M$2022,$A$1223:$A$2022,"rnew",$B$1223:$B$2022,"&lt;&gt;all")</f>
        <v/>
      </c>
      <c r="N2175" s="47">
        <f>SUMIFS(N$1223:N$2022,$A$1223:$A$2022,"rnew",$B$1223:$B$2022,"&lt;&gt;all")</f>
        <v/>
      </c>
      <c r="O2175" s="47">
        <f>SUMIFS(O$1223:O$2022,$A$1223:$A$2022,"rnew",$B$1223:$B$2022,"&lt;&gt;all")</f>
        <v/>
      </c>
      <c r="P2175" s="47">
        <f>SUMIFS(P$1223:P$2022,$A$1223:$A$2022,"rnew",$B$1223:$B$2022,"&lt;&gt;all")</f>
        <v/>
      </c>
      <c r="Q2175" s="47">
        <f>SUMIFS(Q$1223:Q$2022,$A$1223:$A$2022,"rnew",$B$1223:$B$2022,"&lt;&gt;all")</f>
        <v/>
      </c>
      <c r="R2175" s="47">
        <f>SUMIFS(R$1223:R$2022,$A$1223:$A$2022,"rnew",$B$1223:$B$2022,"&lt;&gt;all")</f>
        <v/>
      </c>
      <c r="S2175" s="47">
        <f>SUMIFS(S$1223:S$2022,$A$1223:$A$2022,"rnew",$B$1223:$B$2022,"&lt;&gt;all")</f>
        <v/>
      </c>
      <c r="T2175" s="47">
        <f>SUMIFS(T$1223:T$2022,$A$1223:$A$2022,"rnew",$B$1223:$B$2022,"&lt;&gt;all")</f>
        <v/>
      </c>
      <c r="U2175" s="47">
        <f>SUMIFS(U$1223:U$2022,$A$1223:$A$2022,"rnew",$B$1223:$B$2022,"&lt;&gt;all")</f>
        <v/>
      </c>
      <c r="V2175" s="47">
        <f>SUMIFS(V$1223:V$2022,$A$1223:$A$2022,"rnew",$B$1223:$B$2022,"&lt;&gt;all")</f>
        <v/>
      </c>
      <c r="W2175" s="47">
        <f>SUMIFS(W$1223:W$2022,$A$1223:$A$2022,"rnew",$B$1223:$B$2022,"&lt;&gt;all")</f>
        <v/>
      </c>
      <c r="X2175" s="47">
        <f>SUMIFS(X$1223:X$2022,$A$1223:$A$2022,"rnew",$B$1223:$B$2022,"&lt;&gt;all")</f>
        <v/>
      </c>
      <c r="Y2175" s="47">
        <f>SUMIFS(Y$1223:Y$2022,$A$1223:$A$2022,"rnew",$B$1223:$B$2022,"&lt;&gt;all")</f>
        <v/>
      </c>
      <c r="Z2175" s="47">
        <f>SUMIFS(Z$1223:Z$2022,$A$1223:$A$2022,"rnew",$B$1223:$B$2022,"&lt;&gt;all")</f>
        <v/>
      </c>
      <c r="AA2175" s="47">
        <f>SUMIFS(AA$1223:AA$2022,$A$1223:$A$2022,"rnew",$B$1223:$B$2022,"&lt;&gt;all")</f>
        <v/>
      </c>
      <c r="AB2175" s="47">
        <f>SUMIFS(AB$1223:AB$2022,$A$1223:$A$2022,"rnew",$B$1223:$B$2022,"&lt;&gt;all")</f>
        <v/>
      </c>
      <c r="AC2175" s="47">
        <f>SUMIFS(AC$1223:AC$2022,$A$1223:$A$2022,"rnew",$B$1223:$B$2022,"&lt;&gt;all")</f>
        <v/>
      </c>
      <c r="AD2175" s="47">
        <f>SUMIFS(AD$1223:AD$2022,$A$1223:$A$2022,"rnew",$B$1223:$B$2022,"&lt;&gt;all")</f>
        <v/>
      </c>
      <c r="AF2175" s="11">
        <f>LOWER(Settings!$C$4)&amp;".mit."&amp;$A2175&amp;IF($C2175="","","."&amp;$C2175&amp;"."&amp;$B2175)&amp;IF(INDEX(Variables!$D$5:$D$205,MATCH($A2175,Variables!$A$5:$A$205,0))="","","."&amp;INDEX(Variables!$D$5:$D$205,MATCH($A2175,Variables!$A$5:$A$205,0)))&amp;"."&amp;AF$5</f>
        <v/>
      </c>
      <c r="AG2175" s="46">
        <f>SUMIFS(AG$1223:AG$2022,$A$1223:$A$2022,"rnew",$B$1223:$B$2022,"&lt;&gt;all")</f>
        <v/>
      </c>
      <c r="AH2175" s="47">
        <f>SUMIFS(AH$1223:AH$2022,$A$1223:$A$2022,"rnew",$B$1223:$B$2022,"&lt;&gt;all")</f>
        <v/>
      </c>
      <c r="AI2175" s="47">
        <f>SUMIFS(AI$1223:AI$2022,$A$1223:$A$2022,"rnew",$B$1223:$B$2022,"&lt;&gt;all")</f>
        <v/>
      </c>
      <c r="AJ2175" s="47">
        <f>SUMIFS(AJ$1223:AJ$2022,$A$1223:$A$2022,"rnew",$B$1223:$B$2022,"&lt;&gt;all")</f>
        <v/>
      </c>
      <c r="AK2175" s="47">
        <f>SUMIFS(AK$1223:AK$2022,$A$1223:$A$2022,"rnew",$B$1223:$B$2022,"&lt;&gt;all")</f>
        <v/>
      </c>
      <c r="AL2175" s="47">
        <f>SUMIFS(AL$1223:AL$2022,$A$1223:$A$2022,"rnew",$B$1223:$B$2022,"&lt;&gt;all")</f>
        <v/>
      </c>
      <c r="AM2175" s="47">
        <f>SUMIFS(AM$1223:AM$2022,$A$1223:$A$2022,"rnew",$B$1223:$B$2022,"&lt;&gt;all")</f>
        <v/>
      </c>
      <c r="AN2175" s="47">
        <f>SUMIFS(AN$1223:AN$2022,$A$1223:$A$2022,"rnew",$B$1223:$B$2022,"&lt;&gt;all")</f>
        <v/>
      </c>
      <c r="AO2175" s="47">
        <f>SUMIFS(AO$1223:AO$2022,$A$1223:$A$2022,"rnew",$B$1223:$B$2022,"&lt;&gt;all")</f>
        <v/>
      </c>
      <c r="AP2175" s="47">
        <f>SUMIFS(AP$1223:AP$2022,$A$1223:$A$2022,"rnew",$B$1223:$B$2022,"&lt;&gt;all")</f>
        <v/>
      </c>
      <c r="AQ2175" s="47">
        <f>SUMIFS(AQ$1223:AQ$2022,$A$1223:$A$2022,"rnew",$B$1223:$B$2022,"&lt;&gt;all")</f>
        <v/>
      </c>
      <c r="AR2175" s="47">
        <f>SUMIFS(AR$1223:AR$2022,$A$1223:$A$2022,"rnew",$B$1223:$B$2022,"&lt;&gt;all")</f>
        <v/>
      </c>
      <c r="AS2175" s="47">
        <f>SUMIFS(AS$1223:AS$2022,$A$1223:$A$2022,"rnew",$B$1223:$B$2022,"&lt;&gt;all")</f>
        <v/>
      </c>
      <c r="AT2175" s="47">
        <f>SUMIFS(AT$1223:AT$2022,$A$1223:$A$2022,"rnew",$B$1223:$B$2022,"&lt;&gt;all")</f>
        <v/>
      </c>
      <c r="AU2175" s="47">
        <f>SUMIFS(AU$1223:AU$2022,$A$1223:$A$2022,"rnew",$B$1223:$B$2022,"&lt;&gt;all")</f>
        <v/>
      </c>
      <c r="AV2175" s="47">
        <f>SUMIFS(AV$1223:AV$2022,$A$1223:$A$2022,"rnew",$B$1223:$B$2022,"&lt;&gt;all")</f>
        <v/>
      </c>
      <c r="AW2175" s="47">
        <f>SUMIFS(AW$1223:AW$2022,$A$1223:$A$2022,"rnew",$B$1223:$B$2022,"&lt;&gt;all")</f>
        <v/>
      </c>
      <c r="AX2175" s="47">
        <f>SUMIFS(AX$1223:AX$2022,$A$1223:$A$2022,"rnew",$B$1223:$B$2022,"&lt;&gt;all")</f>
        <v/>
      </c>
      <c r="AY2175" s="47">
        <f>SUMIFS(AY$1223:AY$2022,$A$1223:$A$2022,"rnew",$B$1223:$B$2022,"&lt;&gt;all")</f>
        <v/>
      </c>
    </row>
    <row r="2176" hidden="1" outlineLevel="1">
      <c r="A2176" s="14" t="inlineStr">
        <is>
          <t>rnew</t>
        </is>
      </c>
      <c r="B2176" s="14" t="inlineStr">
        <is>
          <t>all</t>
        </is>
      </c>
      <c r="C2176" s="14" t="inlineStr">
        <is>
          <t>oen</t>
        </is>
      </c>
      <c r="H2176" s="14">
        <f>INDEX(Variables!$B$5:$B$205,MATCH($A2176,Variables!$A$5:$A$205,0))&amp;IF($C2176="",""," | "&amp;INDEX(Mapping!$B$5:$B$26,MATCH($C2176,Mapping!$A$5:$A$26,0))&amp;" | "&amp;INDEX(Mapping!$B$30:$B$46,MATCH($B2176,Mapping!$A$30:$A$46,0)))</f>
        <v/>
      </c>
      <c r="I2176" s="14">
        <f>INDEX(Variables!$C$5:$C$205,MATCH($A2176,Variables!$A$5:$A$205,0))</f>
        <v/>
      </c>
      <c r="J2176" s="14">
        <f>INDEX(Variables!$E$5:$E$205,MATCH($A2176,Variables!$A$5:$A$205,0))</f>
        <v/>
      </c>
      <c r="K2176" s="11">
        <f>LOWER(Settings!$C$4)&amp;".mit."&amp;$A2176&amp;IF($C2176="","","."&amp;$C2176&amp;"."&amp;$B2176)&amp;IF(INDEX(Variables!$D$5:$D$205,MATCH($A2176,Variables!$A$5:$A$205,0))="","","."&amp;INDEX(Variables!$D$5:$D$205,MATCH($A2176,Variables!$A$5:$A$205,0)))&amp;"."&amp;K$5</f>
        <v/>
      </c>
      <c r="L2176" s="46">
        <f>SUMIFS(L$2026:L$2125,$A$2026:$A$2125,"rnew",$B$2026:$B$2125,"&lt;&gt;all")</f>
        <v/>
      </c>
      <c r="M2176" s="47">
        <f>SUMIFS(M$2026:M$2125,$A$2026:$A$2125,"rnew",$B$2026:$B$2125,"&lt;&gt;all")</f>
        <v/>
      </c>
      <c r="N2176" s="47">
        <f>SUMIFS(N$2026:N$2125,$A$2026:$A$2125,"rnew",$B$2026:$B$2125,"&lt;&gt;all")</f>
        <v/>
      </c>
      <c r="O2176" s="47">
        <f>SUMIFS(O$2026:O$2125,$A$2026:$A$2125,"rnew",$B$2026:$B$2125,"&lt;&gt;all")</f>
        <v/>
      </c>
      <c r="P2176" s="47">
        <f>SUMIFS(P$2026:P$2125,$A$2026:$A$2125,"rnew",$B$2026:$B$2125,"&lt;&gt;all")</f>
        <v/>
      </c>
      <c r="Q2176" s="47">
        <f>SUMIFS(Q$2026:Q$2125,$A$2026:$A$2125,"rnew",$B$2026:$B$2125,"&lt;&gt;all")</f>
        <v/>
      </c>
      <c r="R2176" s="47">
        <f>SUMIFS(R$2026:R$2125,$A$2026:$A$2125,"rnew",$B$2026:$B$2125,"&lt;&gt;all")</f>
        <v/>
      </c>
      <c r="S2176" s="47">
        <f>SUMIFS(S$2026:S$2125,$A$2026:$A$2125,"rnew",$B$2026:$B$2125,"&lt;&gt;all")</f>
        <v/>
      </c>
      <c r="T2176" s="47">
        <f>SUMIFS(T$2026:T$2125,$A$2026:$A$2125,"rnew",$B$2026:$B$2125,"&lt;&gt;all")</f>
        <v/>
      </c>
      <c r="U2176" s="47">
        <f>SUMIFS(U$2026:U$2125,$A$2026:$A$2125,"rnew",$B$2026:$B$2125,"&lt;&gt;all")</f>
        <v/>
      </c>
      <c r="V2176" s="47">
        <f>SUMIFS(V$2026:V$2125,$A$2026:$A$2125,"rnew",$B$2026:$B$2125,"&lt;&gt;all")</f>
        <v/>
      </c>
      <c r="W2176" s="47">
        <f>SUMIFS(W$2026:W$2125,$A$2026:$A$2125,"rnew",$B$2026:$B$2125,"&lt;&gt;all")</f>
        <v/>
      </c>
      <c r="X2176" s="47">
        <f>SUMIFS(X$2026:X$2125,$A$2026:$A$2125,"rnew",$B$2026:$B$2125,"&lt;&gt;all")</f>
        <v/>
      </c>
      <c r="Y2176" s="47">
        <f>SUMIFS(Y$2026:Y$2125,$A$2026:$A$2125,"rnew",$B$2026:$B$2125,"&lt;&gt;all")</f>
        <v/>
      </c>
      <c r="Z2176" s="47">
        <f>SUMIFS(Z$2026:Z$2125,$A$2026:$A$2125,"rnew",$B$2026:$B$2125,"&lt;&gt;all")</f>
        <v/>
      </c>
      <c r="AA2176" s="47">
        <f>SUMIFS(AA$2026:AA$2125,$A$2026:$A$2125,"rnew",$B$2026:$B$2125,"&lt;&gt;all")</f>
        <v/>
      </c>
      <c r="AB2176" s="47">
        <f>SUMIFS(AB$2026:AB$2125,$A$2026:$A$2125,"rnew",$B$2026:$B$2125,"&lt;&gt;all")</f>
        <v/>
      </c>
      <c r="AC2176" s="47">
        <f>SUMIFS(AC$2026:AC$2125,$A$2026:$A$2125,"rnew",$B$2026:$B$2125,"&lt;&gt;all")</f>
        <v/>
      </c>
      <c r="AD2176" s="47">
        <f>SUMIFS(AD$2026:AD$2125,$A$2026:$A$2125,"rnew",$B$2026:$B$2125,"&lt;&gt;all")</f>
        <v/>
      </c>
      <c r="AF2176" s="11">
        <f>LOWER(Settings!$C$4)&amp;".mit."&amp;$A2176&amp;IF($C2176="","","."&amp;$C2176&amp;"."&amp;$B2176)&amp;IF(INDEX(Variables!$D$5:$D$205,MATCH($A2176,Variables!$A$5:$A$205,0))="","","."&amp;INDEX(Variables!$D$5:$D$205,MATCH($A2176,Variables!$A$5:$A$205,0)))&amp;"."&amp;AF$5</f>
        <v/>
      </c>
      <c r="AG2176" s="46">
        <f>SUMIFS(AG$2026:AG$2125,$A$2026:$A$2125,"rnew",$B$2026:$B$2125,"&lt;&gt;all")</f>
        <v/>
      </c>
      <c r="AH2176" s="47">
        <f>SUMIFS(AH$2026:AH$2125,$A$2026:$A$2125,"rnew",$B$2026:$B$2125,"&lt;&gt;all")</f>
        <v/>
      </c>
      <c r="AI2176" s="47">
        <f>SUMIFS(AI$2026:AI$2125,$A$2026:$A$2125,"rnew",$B$2026:$B$2125,"&lt;&gt;all")</f>
        <v/>
      </c>
      <c r="AJ2176" s="47">
        <f>SUMIFS(AJ$2026:AJ$2125,$A$2026:$A$2125,"rnew",$B$2026:$B$2125,"&lt;&gt;all")</f>
        <v/>
      </c>
      <c r="AK2176" s="47">
        <f>SUMIFS(AK$2026:AK$2125,$A$2026:$A$2125,"rnew",$B$2026:$B$2125,"&lt;&gt;all")</f>
        <v/>
      </c>
      <c r="AL2176" s="47">
        <f>SUMIFS(AL$2026:AL$2125,$A$2026:$A$2125,"rnew",$B$2026:$B$2125,"&lt;&gt;all")</f>
        <v/>
      </c>
      <c r="AM2176" s="47">
        <f>SUMIFS(AM$2026:AM$2125,$A$2026:$A$2125,"rnew",$B$2026:$B$2125,"&lt;&gt;all")</f>
        <v/>
      </c>
      <c r="AN2176" s="47">
        <f>SUMIFS(AN$2026:AN$2125,$A$2026:$A$2125,"rnew",$B$2026:$B$2125,"&lt;&gt;all")</f>
        <v/>
      </c>
      <c r="AO2176" s="47">
        <f>SUMIFS(AO$2026:AO$2125,$A$2026:$A$2125,"rnew",$B$2026:$B$2125,"&lt;&gt;all")</f>
        <v/>
      </c>
      <c r="AP2176" s="47">
        <f>SUMIFS(AP$2026:AP$2125,$A$2026:$A$2125,"rnew",$B$2026:$B$2125,"&lt;&gt;all")</f>
        <v/>
      </c>
      <c r="AQ2176" s="47">
        <f>SUMIFS(AQ$2026:AQ$2125,$A$2026:$A$2125,"rnew",$B$2026:$B$2125,"&lt;&gt;all")</f>
        <v/>
      </c>
      <c r="AR2176" s="47">
        <f>SUMIFS(AR$2026:AR$2125,$A$2026:$A$2125,"rnew",$B$2026:$B$2125,"&lt;&gt;all")</f>
        <v/>
      </c>
      <c r="AS2176" s="47">
        <f>SUMIFS(AS$2026:AS$2125,$A$2026:$A$2125,"rnew",$B$2026:$B$2125,"&lt;&gt;all")</f>
        <v/>
      </c>
      <c r="AT2176" s="47">
        <f>SUMIFS(AT$2026:AT$2125,$A$2026:$A$2125,"rnew",$B$2026:$B$2125,"&lt;&gt;all")</f>
        <v/>
      </c>
      <c r="AU2176" s="47">
        <f>SUMIFS(AU$2026:AU$2125,$A$2026:$A$2125,"rnew",$B$2026:$B$2125,"&lt;&gt;all")</f>
        <v/>
      </c>
      <c r="AV2176" s="47">
        <f>SUMIFS(AV$2026:AV$2125,$A$2026:$A$2125,"rnew",$B$2026:$B$2125,"&lt;&gt;all")</f>
        <v/>
      </c>
      <c r="AW2176" s="47">
        <f>SUMIFS(AW$2026:AW$2125,$A$2026:$A$2125,"rnew",$B$2026:$B$2125,"&lt;&gt;all")</f>
        <v/>
      </c>
      <c r="AX2176" s="47">
        <f>SUMIFS(AX$2026:AX$2125,$A$2026:$A$2125,"rnew",$B$2026:$B$2125,"&lt;&gt;all")</f>
        <v/>
      </c>
      <c r="AY2176" s="47">
        <f>SUMIFS(AY$2026:AY$2125,$A$2026:$A$2125,"rnew",$B$2026:$B$2125,"&lt;&gt;all")</f>
        <v/>
      </c>
    </row>
    <row r="2177" collapsed="1">
      <c r="A2177" s="1" t="inlineStr">
        <is>
          <t>rnet</t>
        </is>
      </c>
      <c r="B2177" s="1" t="inlineStr">
        <is>
          <t>all</t>
        </is>
      </c>
      <c r="C2177" s="1" t="inlineStr">
        <is>
          <t>all</t>
        </is>
      </c>
      <c r="H2177" s="1">
        <f>INDEX(Variables!$B$5:$B$205,MATCH($A2177,Variables!$A$5:$A$205,0))&amp;IF($C2177="",""," | "&amp;INDEX(Mapping!$B$5:$B$26,MATCH($C2177,Mapping!$A$5:$A$26,0))&amp;" | "&amp;INDEX(Mapping!$B$30:$B$46,MATCH($B2177,Mapping!$A$30:$A$46,0)))</f>
        <v/>
      </c>
      <c r="I2177" s="1">
        <f>INDEX(Variables!$C$5:$C$205,MATCH($A2177,Variables!$A$5:$A$205,0))</f>
        <v/>
      </c>
      <c r="J2177" s="1">
        <f>INDEX(Variables!$E$5:$E$205,MATCH($A2177,Variables!$A$5:$A$205,0))</f>
        <v/>
      </c>
      <c r="K2177" s="17">
        <f>LOWER(Settings!$C$4)&amp;".mit."&amp;$A2177&amp;IF($C2177="","","."&amp;$C2177&amp;"."&amp;$B2177)&amp;IF(INDEX(Variables!$D$5:$D$205,MATCH($A2177,Variables!$A$5:$A$205,0))="","","."&amp;INDEX(Variables!$D$5:$D$205,MATCH($A2177,Variables!$A$5:$A$205,0)))&amp;"."&amp;K$5</f>
        <v/>
      </c>
      <c r="L2177" s="60">
        <f>L2162-L2167</f>
        <v/>
      </c>
      <c r="M2177" s="61">
        <f>M2162-M2167</f>
        <v/>
      </c>
      <c r="N2177" s="61">
        <f>N2162-N2167</f>
        <v/>
      </c>
      <c r="O2177" s="61">
        <f>O2162-O2167</f>
        <v/>
      </c>
      <c r="P2177" s="61">
        <f>P2162-P2167</f>
        <v/>
      </c>
      <c r="Q2177" s="61">
        <f>Q2162-Q2167</f>
        <v/>
      </c>
      <c r="R2177" s="61">
        <f>R2162-R2167</f>
        <v/>
      </c>
      <c r="S2177" s="61">
        <f>S2162-S2167</f>
        <v/>
      </c>
      <c r="T2177" s="61">
        <f>T2162-T2167</f>
        <v/>
      </c>
      <c r="U2177" s="61">
        <f>U2162-U2167</f>
        <v/>
      </c>
      <c r="V2177" s="61">
        <f>V2162-V2167</f>
        <v/>
      </c>
      <c r="W2177" s="61">
        <f>W2162-W2167</f>
        <v/>
      </c>
      <c r="X2177" s="61">
        <f>X2162-X2167</f>
        <v/>
      </c>
      <c r="Y2177" s="61">
        <f>Y2162-Y2167</f>
        <v/>
      </c>
      <c r="Z2177" s="61">
        <f>Z2162-Z2167</f>
        <v/>
      </c>
      <c r="AA2177" s="61">
        <f>AA2162-AA2167</f>
        <v/>
      </c>
      <c r="AB2177" s="61">
        <f>AB2162-AB2167</f>
        <v/>
      </c>
      <c r="AC2177" s="61">
        <f>AC2162-AC2167</f>
        <v/>
      </c>
      <c r="AD2177" s="61">
        <f>AD2162-AD2167</f>
        <v/>
      </c>
      <c r="AF2177" s="17">
        <f>LOWER(Settings!$C$4)&amp;".mit."&amp;$A2177&amp;IF($C2177="","","."&amp;$C2177&amp;"."&amp;$B2177)&amp;IF(INDEX(Variables!$D$5:$D$205,MATCH($A2177,Variables!$A$5:$A$205,0))="","","."&amp;INDEX(Variables!$D$5:$D$205,MATCH($A2177,Variables!$A$5:$A$205,0)))&amp;"."&amp;AF$5</f>
        <v/>
      </c>
      <c r="AG2177" s="60">
        <f>AG2162-AG2167</f>
        <v/>
      </c>
      <c r="AH2177" s="61">
        <f>AH2162-AH2167</f>
        <v/>
      </c>
      <c r="AI2177" s="61">
        <f>AI2162-AI2167</f>
        <v/>
      </c>
      <c r="AJ2177" s="61">
        <f>AJ2162-AJ2167</f>
        <v/>
      </c>
      <c r="AK2177" s="61">
        <f>AK2162-AK2167</f>
        <v/>
      </c>
      <c r="AL2177" s="61">
        <f>AL2162-AL2167</f>
        <v/>
      </c>
      <c r="AM2177" s="61">
        <f>AM2162-AM2167</f>
        <v/>
      </c>
      <c r="AN2177" s="61">
        <f>AN2162-AN2167</f>
        <v/>
      </c>
      <c r="AO2177" s="61">
        <f>AO2162-AO2167</f>
        <v/>
      </c>
      <c r="AP2177" s="61">
        <f>AP2162-AP2167</f>
        <v/>
      </c>
      <c r="AQ2177" s="61">
        <f>AQ2162-AQ2167</f>
        <v/>
      </c>
      <c r="AR2177" s="61">
        <f>AR2162-AR2167</f>
        <v/>
      </c>
      <c r="AS2177" s="61">
        <f>AS2162-AS2167</f>
        <v/>
      </c>
      <c r="AT2177" s="61">
        <f>AT2162-AT2167</f>
        <v/>
      </c>
      <c r="AU2177" s="61">
        <f>AU2162-AU2167</f>
        <v/>
      </c>
      <c r="AV2177" s="61">
        <f>AV2162-AV2167</f>
        <v/>
      </c>
      <c r="AW2177" s="61">
        <f>AW2162-AW2167</f>
        <v/>
      </c>
      <c r="AX2177" s="61">
        <f>AX2162-AX2167</f>
        <v/>
      </c>
      <c r="AY2177" s="61">
        <f>AY2162-AY2167</f>
        <v/>
      </c>
    </row>
    <row r="2178">
      <c r="A2178" s="1" t="inlineStr">
        <is>
          <t>rtot</t>
        </is>
      </c>
      <c r="B2178" s="1" t="inlineStr">
        <is>
          <t>all</t>
        </is>
      </c>
      <c r="C2178" s="1" t="inlineStr">
        <is>
          <t>all</t>
        </is>
      </c>
      <c r="H2178" s="1">
        <f>INDEX(Variables!$B$5:$B$205,MATCH($A2178,Variables!$A$5:$A$205,0))&amp;IF($C2178="",""," | "&amp;INDEX(Mapping!$B$5:$B$26,MATCH($C2178,Mapping!$A$5:$A$26,0))&amp;" | "&amp;INDEX(Mapping!$B$30:$B$46,MATCH($B2178,Mapping!$A$30:$A$46,0)))</f>
        <v/>
      </c>
      <c r="I2178" s="1">
        <f>INDEX(Variables!$C$5:$C$205,MATCH($A2178,Variables!$A$5:$A$205,0))</f>
        <v/>
      </c>
      <c r="J2178" s="1">
        <f>INDEX(Variables!$E$5:$E$205,MATCH($A2178,Variables!$A$5:$A$205,0))</f>
        <v/>
      </c>
      <c r="K2178" s="17">
        <f>LOWER(Settings!$C$4)&amp;".mit."&amp;$A2178&amp;IF($C2178="","","."&amp;$C2178&amp;"."&amp;$B2178)&amp;IF(INDEX(Variables!$D$5:$D$205,MATCH($A2178,Variables!$A$5:$A$205,0))="","","."&amp;INDEX(Variables!$D$5:$D$205,MATCH($A2178,Variables!$A$5:$A$205,0)))&amp;"."&amp;K$5</f>
        <v/>
      </c>
      <c r="L2178" s="60">
        <f>L2177+L2172</f>
        <v/>
      </c>
      <c r="M2178" s="61">
        <f>M2177+M2172</f>
        <v/>
      </c>
      <c r="N2178" s="61">
        <f>N2177+N2172</f>
        <v/>
      </c>
      <c r="O2178" s="61">
        <f>O2177+O2172</f>
        <v/>
      </c>
      <c r="P2178" s="61">
        <f>P2177+P2172</f>
        <v/>
      </c>
      <c r="Q2178" s="61">
        <f>Q2177+Q2172</f>
        <v/>
      </c>
      <c r="R2178" s="61">
        <f>R2177+R2172</f>
        <v/>
      </c>
      <c r="S2178" s="61">
        <f>S2177+S2172</f>
        <v/>
      </c>
      <c r="T2178" s="61">
        <f>T2177+T2172</f>
        <v/>
      </c>
      <c r="U2178" s="61">
        <f>U2177+U2172</f>
        <v/>
      </c>
      <c r="V2178" s="61">
        <f>V2177+V2172</f>
        <v/>
      </c>
      <c r="W2178" s="61">
        <f>W2177+W2172</f>
        <v/>
      </c>
      <c r="X2178" s="61">
        <f>X2177+X2172</f>
        <v/>
      </c>
      <c r="Y2178" s="61">
        <f>Y2177+Y2172</f>
        <v/>
      </c>
      <c r="Z2178" s="61">
        <f>Z2177+Z2172</f>
        <v/>
      </c>
      <c r="AA2178" s="61">
        <f>AA2177+AA2172</f>
        <v/>
      </c>
      <c r="AB2178" s="61">
        <f>AB2177+AB2172</f>
        <v/>
      </c>
      <c r="AC2178" s="61">
        <f>AC2177+AC2172</f>
        <v/>
      </c>
      <c r="AD2178" s="61">
        <f>AD2177+AD2172</f>
        <v/>
      </c>
      <c r="AF2178" s="17">
        <f>LOWER(Settings!$C$4)&amp;".mit."&amp;$A2178&amp;IF($C2178="","","."&amp;$C2178&amp;"."&amp;$B2178)&amp;IF(INDEX(Variables!$D$5:$D$205,MATCH($A2178,Variables!$A$5:$A$205,0))="","","."&amp;INDEX(Variables!$D$5:$D$205,MATCH($A2178,Variables!$A$5:$A$205,0)))&amp;"."&amp;AF$5</f>
        <v/>
      </c>
      <c r="AG2178" s="60">
        <f>AG2177+AG2172</f>
        <v/>
      </c>
      <c r="AH2178" s="61">
        <f>AH2177+AH2172</f>
        <v/>
      </c>
      <c r="AI2178" s="61">
        <f>AI2177+AI2172</f>
        <v/>
      </c>
      <c r="AJ2178" s="61">
        <f>AJ2177+AJ2172</f>
        <v/>
      </c>
      <c r="AK2178" s="61">
        <f>AK2177+AK2172</f>
        <v/>
      </c>
      <c r="AL2178" s="61">
        <f>AL2177+AL2172</f>
        <v/>
      </c>
      <c r="AM2178" s="61">
        <f>AM2177+AM2172</f>
        <v/>
      </c>
      <c r="AN2178" s="61">
        <f>AN2177+AN2172</f>
        <v/>
      </c>
      <c r="AO2178" s="61">
        <f>AO2177+AO2172</f>
        <v/>
      </c>
      <c r="AP2178" s="61">
        <f>AP2177+AP2172</f>
        <v/>
      </c>
      <c r="AQ2178" s="61">
        <f>AQ2177+AQ2172</f>
        <v/>
      </c>
      <c r="AR2178" s="61">
        <f>AR2177+AR2172</f>
        <v/>
      </c>
      <c r="AS2178" s="61">
        <f>AS2177+AS2172</f>
        <v/>
      </c>
      <c r="AT2178" s="61">
        <f>AT2177+AT2172</f>
        <v/>
      </c>
      <c r="AU2178" s="61">
        <f>AU2177+AU2172</f>
        <v/>
      </c>
      <c r="AV2178" s="61">
        <f>AV2177+AV2172</f>
        <v/>
      </c>
      <c r="AW2178" s="61">
        <f>AW2177+AW2172</f>
        <v/>
      </c>
      <c r="AX2178" s="61">
        <f>AX2177+AX2172</f>
        <v/>
      </c>
      <c r="AY2178" s="61">
        <f>AY2177+AY2172</f>
        <v/>
      </c>
    </row>
    <row r="2179">
      <c r="A2179" s="1" t="inlineStr">
        <is>
          <t>rtot.ref</t>
        </is>
      </c>
      <c r="B2179" s="1" t="inlineStr">
        <is>
          <t>all</t>
        </is>
      </c>
      <c r="C2179" s="1" t="inlineStr">
        <is>
          <t>all</t>
        </is>
      </c>
      <c r="H2179" s="1">
        <f>INDEX(Variables!$B$5:$B$205,MATCH($A2179,Variables!$A$5:$A$205,0))&amp;IF($C2179="",""," | "&amp;INDEX(Mapping!$B$5:$B$26,MATCH($C2179,Mapping!$A$5:$A$26,0))&amp;" | "&amp;INDEX(Mapping!$B$30:$B$46,MATCH($B2179,Mapping!$A$30:$A$46,0)))</f>
        <v/>
      </c>
      <c r="I2179" s="1">
        <f>INDEX(Variables!$C$5:$C$205,MATCH($A2179,Variables!$A$5:$A$205,0))</f>
        <v/>
      </c>
      <c r="J2179" s="1">
        <f>INDEX(Variables!$E$5:$E$205,MATCH($A2179,Variables!$A$5:$A$205,0))</f>
        <v/>
      </c>
      <c r="K2179" s="17">
        <f>LOWER(Settings!$C$4)&amp;".mit."&amp;$A2179&amp;IF($C2179="","","."&amp;$C2179&amp;"."&amp;$B2179)&amp;IF(INDEX(Variables!$D$5:$D$205,MATCH($A2179,Variables!$A$5:$A$205,0))="","","."&amp;INDEX(Variables!$D$5:$D$205,MATCH($A2179,Variables!$A$5:$A$205,0)))&amp;"."&amp;K$5</f>
        <v/>
      </c>
      <c r="L2179" s="60">
        <f>INDEX($K2178:$JB2178,MATCH(L$4,$K$4:$JB$4,0))</f>
        <v/>
      </c>
      <c r="M2179" s="61">
        <f>INDEX($K2178:$JB2178,MATCH(M$4,$K$4:$JB$4,0))</f>
        <v/>
      </c>
      <c r="N2179" s="61">
        <f>INDEX($K2178:$JB2178,MATCH(N$4,$K$4:$JB$4,0))</f>
        <v/>
      </c>
      <c r="O2179" s="61">
        <f>INDEX($K2178:$JB2178,MATCH(O$4,$K$4:$JB$4,0))</f>
        <v/>
      </c>
      <c r="P2179" s="61">
        <f>INDEX($K2178:$JB2178,MATCH(P$4,$K$4:$JB$4,0))</f>
        <v/>
      </c>
      <c r="Q2179" s="61">
        <f>INDEX($K2178:$JB2178,MATCH(Q$4,$K$4:$JB$4,0))</f>
        <v/>
      </c>
      <c r="R2179" s="61">
        <f>INDEX($K2178:$JB2178,MATCH(R$4,$K$4:$JB$4,0))</f>
        <v/>
      </c>
      <c r="S2179" s="61">
        <f>INDEX($K2178:$JB2178,MATCH(S$4,$K$4:$JB$4,0))</f>
        <v/>
      </c>
      <c r="T2179" s="61">
        <f>INDEX($K2178:$JB2178,MATCH(T$4,$K$4:$JB$4,0))</f>
        <v/>
      </c>
      <c r="U2179" s="61">
        <f>INDEX($K2178:$JB2178,MATCH(U$4,$K$4:$JB$4,0))</f>
        <v/>
      </c>
      <c r="V2179" s="61">
        <f>INDEX($K2178:$JB2178,MATCH(V$4,$K$4:$JB$4,0))</f>
        <v/>
      </c>
      <c r="W2179" s="61">
        <f>INDEX($K2178:$JB2178,MATCH(W$4,$K$4:$JB$4,0))</f>
        <v/>
      </c>
      <c r="X2179" s="61">
        <f>INDEX($K2178:$JB2178,MATCH(X$4,$K$4:$JB$4,0))</f>
        <v/>
      </c>
      <c r="Y2179" s="61">
        <f>INDEX($K2178:$JB2178,MATCH(Y$4,$K$4:$JB$4,0))</f>
        <v/>
      </c>
      <c r="Z2179" s="61">
        <f>INDEX($K2178:$JB2178,MATCH(Z$4,$K$4:$JB$4,0))</f>
        <v/>
      </c>
      <c r="AA2179" s="61">
        <f>INDEX($K2178:$JB2178,MATCH(AA$4,$K$4:$JB$4,0))</f>
        <v/>
      </c>
      <c r="AB2179" s="61">
        <f>INDEX($K2178:$JB2178,MATCH(AB$4,$K$4:$JB$4,0))</f>
        <v/>
      </c>
      <c r="AC2179" s="61">
        <f>INDEX($K2178:$JB2178,MATCH(AC$4,$K$4:$JB$4,0))</f>
        <v/>
      </c>
      <c r="AD2179" s="61">
        <f>INDEX($K2178:$JB2178,MATCH(AD$4,$K$4:$JB$4,0))</f>
        <v/>
      </c>
      <c r="AF2179" s="17">
        <f>LOWER(Settings!$C$4)&amp;".mit."&amp;$A2179&amp;IF($C2179="","","."&amp;$C2179&amp;"."&amp;$B2179)&amp;IF(INDEX(Variables!$D$5:$D$205,MATCH($A2179,Variables!$A$5:$A$205,0))="","","."&amp;INDEX(Variables!$D$5:$D$205,MATCH($A2179,Variables!$A$5:$A$205,0)))&amp;"."&amp;AF$5</f>
        <v/>
      </c>
      <c r="AG2179" s="60">
        <f>INDEX($K2178:$JB2178,MATCH(AG$4,$K$4:$JB$4,0))</f>
        <v/>
      </c>
      <c r="AH2179" s="61">
        <f>INDEX($K2178:$JB2178,MATCH(AH$4,$K$4:$JB$4,0))</f>
        <v/>
      </c>
      <c r="AI2179" s="61">
        <f>INDEX($K2178:$JB2178,MATCH(AI$4,$K$4:$JB$4,0))</f>
        <v/>
      </c>
      <c r="AJ2179" s="61">
        <f>INDEX($K2178:$JB2178,MATCH(AJ$4,$K$4:$JB$4,0))</f>
        <v/>
      </c>
      <c r="AK2179" s="61">
        <f>INDEX($K2178:$JB2178,MATCH(AK$4,$K$4:$JB$4,0))</f>
        <v/>
      </c>
      <c r="AL2179" s="61">
        <f>INDEX($K2178:$JB2178,MATCH(AL$4,$K$4:$JB$4,0))</f>
        <v/>
      </c>
      <c r="AM2179" s="61">
        <f>INDEX($K2178:$JB2178,MATCH(AM$4,$K$4:$JB$4,0))</f>
        <v/>
      </c>
      <c r="AN2179" s="61">
        <f>INDEX($K2178:$JB2178,MATCH(AN$4,$K$4:$JB$4,0))</f>
        <v/>
      </c>
      <c r="AO2179" s="61">
        <f>INDEX($K2178:$JB2178,MATCH(AO$4,$K$4:$JB$4,0))</f>
        <v/>
      </c>
      <c r="AP2179" s="61">
        <f>INDEX($K2178:$JB2178,MATCH(AP$4,$K$4:$JB$4,0))</f>
        <v/>
      </c>
      <c r="AQ2179" s="61">
        <f>INDEX($K2178:$JB2178,MATCH(AQ$4,$K$4:$JB$4,0))</f>
        <v/>
      </c>
      <c r="AR2179" s="61">
        <f>INDEX($K2178:$JB2178,MATCH(AR$4,$K$4:$JB$4,0))</f>
        <v/>
      </c>
      <c r="AS2179" s="61">
        <f>INDEX($K2178:$JB2178,MATCH(AS$4,$K$4:$JB$4,0))</f>
        <v/>
      </c>
      <c r="AT2179" s="61">
        <f>INDEX($K2178:$JB2178,MATCH(AT$4,$K$4:$JB$4,0))</f>
        <v/>
      </c>
      <c r="AU2179" s="61">
        <f>INDEX($K2178:$JB2178,MATCH(AU$4,$K$4:$JB$4,0))</f>
        <v/>
      </c>
      <c r="AV2179" s="61">
        <f>INDEX($K2178:$JB2178,MATCH(AV$4,$K$4:$JB$4,0))</f>
        <v/>
      </c>
      <c r="AW2179" s="61">
        <f>INDEX($K2178:$JB2178,MATCH(AW$4,$K$4:$JB$4,0))</f>
        <v/>
      </c>
      <c r="AX2179" s="61">
        <f>INDEX($K2178:$JB2178,MATCH(AX$4,$K$4:$JB$4,0))</f>
        <v/>
      </c>
      <c r="AY2179" s="61">
        <f>INDEX($K2178:$JB2178,MATCH(AY$4,$K$4:$JB$4,0))</f>
        <v/>
      </c>
    </row>
    <row r="2180">
      <c r="A2180" s="1" t="inlineStr">
        <is>
          <t>rtot.chg</t>
        </is>
      </c>
      <c r="B2180" s="1" t="inlineStr">
        <is>
          <t>all</t>
        </is>
      </c>
      <c r="C2180" s="1" t="inlineStr">
        <is>
          <t>all</t>
        </is>
      </c>
      <c r="H2180" s="1">
        <f>INDEX(Variables!$B$5:$B$205,MATCH($A2180,Variables!$A$5:$A$205,0))&amp;IF($C2180="",""," | "&amp;INDEX(Mapping!$B$5:$B$26,MATCH($C2180,Mapping!$A$5:$A$26,0))&amp;" | "&amp;INDEX(Mapping!$B$30:$B$46,MATCH($B2180,Mapping!$A$30:$A$46,0)))</f>
        <v/>
      </c>
      <c r="I2180" s="1">
        <f>INDEX(Variables!$C$5:$C$205,MATCH($A2180,Variables!$A$5:$A$205,0))</f>
        <v/>
      </c>
      <c r="J2180" s="1">
        <f>INDEX(Variables!$E$5:$E$205,MATCH($A2180,Variables!$A$5:$A$205,0))</f>
        <v/>
      </c>
      <c r="K2180" s="17">
        <f>LOWER(Settings!$C$4)&amp;".mit."&amp;$A2180&amp;IF($C2180="","","."&amp;$C2180&amp;"."&amp;$B2180)&amp;IF(INDEX(Variables!$D$5:$D$205,MATCH($A2180,Variables!$A$5:$A$205,0))="","","."&amp;INDEX(Variables!$D$5:$D$205,MATCH($A2180,Variables!$A$5:$A$205,0)))&amp;"."&amp;K$5</f>
        <v/>
      </c>
      <c r="L2180" s="60">
        <f>L2178-L2179</f>
        <v/>
      </c>
      <c r="M2180" s="61">
        <f>M2178-M2179</f>
        <v/>
      </c>
      <c r="N2180" s="61">
        <f>N2178-N2179</f>
        <v/>
      </c>
      <c r="O2180" s="61">
        <f>O2178-O2179</f>
        <v/>
      </c>
      <c r="P2180" s="61">
        <f>P2178-P2179</f>
        <v/>
      </c>
      <c r="Q2180" s="61">
        <f>Q2178-Q2179</f>
        <v/>
      </c>
      <c r="R2180" s="61">
        <f>R2178-R2179</f>
        <v/>
      </c>
      <c r="S2180" s="61">
        <f>S2178-S2179</f>
        <v/>
      </c>
      <c r="T2180" s="61">
        <f>T2178-T2179</f>
        <v/>
      </c>
      <c r="U2180" s="61">
        <f>U2178-U2179</f>
        <v/>
      </c>
      <c r="V2180" s="61">
        <f>V2178-V2179</f>
        <v/>
      </c>
      <c r="W2180" s="61">
        <f>W2178-W2179</f>
        <v/>
      </c>
      <c r="X2180" s="61">
        <f>X2178-X2179</f>
        <v/>
      </c>
      <c r="Y2180" s="61">
        <f>Y2178-Y2179</f>
        <v/>
      </c>
      <c r="Z2180" s="61">
        <f>Z2178-Z2179</f>
        <v/>
      </c>
      <c r="AA2180" s="61">
        <f>AA2178-AA2179</f>
        <v/>
      </c>
      <c r="AB2180" s="61">
        <f>AB2178-AB2179</f>
        <v/>
      </c>
      <c r="AC2180" s="61">
        <f>AC2178-AC2179</f>
        <v/>
      </c>
      <c r="AD2180" s="61">
        <f>AD2178-AD2179</f>
        <v/>
      </c>
      <c r="AF2180" s="17">
        <f>LOWER(Settings!$C$4)&amp;".mit."&amp;$A2180&amp;IF($C2180="","","."&amp;$C2180&amp;"."&amp;$B2180)&amp;IF(INDEX(Variables!$D$5:$D$205,MATCH($A2180,Variables!$A$5:$A$205,0))="","","."&amp;INDEX(Variables!$D$5:$D$205,MATCH($A2180,Variables!$A$5:$A$205,0)))&amp;"."&amp;AF$5</f>
        <v/>
      </c>
      <c r="AG2180" s="60">
        <f>AG2178-AG2179</f>
        <v/>
      </c>
      <c r="AH2180" s="61">
        <f>AH2178-AH2179</f>
        <v/>
      </c>
      <c r="AI2180" s="61">
        <f>AI2178-AI2179</f>
        <v/>
      </c>
      <c r="AJ2180" s="61">
        <f>AJ2178-AJ2179</f>
        <v/>
      </c>
      <c r="AK2180" s="61">
        <f>AK2178-AK2179</f>
        <v/>
      </c>
      <c r="AL2180" s="61">
        <f>AL2178-AL2179</f>
        <v/>
      </c>
      <c r="AM2180" s="61">
        <f>AM2178-AM2179</f>
        <v/>
      </c>
      <c r="AN2180" s="61">
        <f>AN2178-AN2179</f>
        <v/>
      </c>
      <c r="AO2180" s="61">
        <f>AO2178-AO2179</f>
        <v/>
      </c>
      <c r="AP2180" s="61">
        <f>AP2178-AP2179</f>
        <v/>
      </c>
      <c r="AQ2180" s="61">
        <f>AQ2178-AQ2179</f>
        <v/>
      </c>
      <c r="AR2180" s="61">
        <f>AR2178-AR2179</f>
        <v/>
      </c>
      <c r="AS2180" s="61">
        <f>AS2178-AS2179</f>
        <v/>
      </c>
      <c r="AT2180" s="61">
        <f>AT2178-AT2179</f>
        <v/>
      </c>
      <c r="AU2180" s="61">
        <f>AU2178-AU2179</f>
        <v/>
      </c>
      <c r="AV2180" s="61">
        <f>AV2178-AV2179</f>
        <v/>
      </c>
      <c r="AW2180" s="61">
        <f>AW2178-AW2179</f>
        <v/>
      </c>
      <c r="AX2180" s="61">
        <f>AX2178-AX2179</f>
        <v/>
      </c>
      <c r="AY2180" s="61">
        <f>AY2178-AY2179</f>
        <v/>
      </c>
    </row>
    <row r="2182">
      <c r="H2182" s="59" t="inlineStr">
        <is>
          <t>Per subsector and fuel (rows rtx, rsub, rnew in each subsector block): rtx = fuel use x PJ/ktoe x (existing tax etx + VAT vat of the price fuel); rsub = fuel use x PJ/ktoe x existing subsidy esub (fiscal cost, positive); rnew = fuel use x PJ/ktoe x (new carbon tax + new excise + ETS x revenue factor + VAT on new policies nce x VAT rate). Feebates are revenue-neutral.</t>
        </is>
      </c>
    </row>
    <row r="2183">
      <c r="H2183" s="59" t="inlineStr">
        <is>
          <t>Existing taxes and subsidies use the scenario's own fuel use, so a policy also changes them (the fiscal effect vs scenario 1 is rtot.chg). Power and electricity are not yet included.</t>
        </is>
      </c>
    </row>
    <row r="2184">
      <c r="H2184" s="59" t="inlineStr">
        <is>
          <t>Per-fuel policy input (later): esubpu (existing subsidy per MTInputs price unit, section 2) can feed a subsidy-reform path in the fuel price reform rows (MTInputs 142-169 use the same units).</t>
        </is>
      </c>
    </row>
    <row r="2186">
      <c r="A2186" s="4" t="inlineStr">
        <is>
          <t>13. Emissions - CO2 from fuel combustion (MtCO2; power, process emissions and other gases not yet)</t>
        </is>
      </c>
      <c r="B2186" s="5" t="n"/>
      <c r="C2186" s="5" t="n"/>
      <c r="D2186" s="5" t="n"/>
      <c r="E2186" s="5" t="n"/>
      <c r="F2186" s="5" t="n"/>
      <c r="G2186" s="5" t="n"/>
      <c r="H2186" s="5" t="n"/>
      <c r="I2186" s="5" t="n"/>
      <c r="J2186" s="5" t="n"/>
      <c r="K2186" s="5" t="n"/>
      <c r="L2186" s="5" t="n"/>
      <c r="M2186" s="5" t="n"/>
      <c r="N2186" s="5" t="n"/>
      <c r="O2186" s="5" t="n"/>
      <c r="P2186" s="5" t="n"/>
      <c r="Q2186" s="5" t="n"/>
      <c r="R2186" s="5" t="n"/>
      <c r="S2186" s="5" t="n"/>
      <c r="T2186" s="5" t="n"/>
      <c r="U2186" s="5" t="n"/>
      <c r="V2186" s="5" t="n"/>
      <c r="W2186" s="5" t="n"/>
      <c r="X2186" s="5" t="n"/>
      <c r="Y2186" s="5" t="n"/>
      <c r="Z2186" s="5" t="n"/>
      <c r="AA2186" s="5" t="n"/>
      <c r="AB2186" s="5" t="n"/>
      <c r="AC2186" s="5" t="n"/>
      <c r="AD2186" s="5" t="n"/>
      <c r="AE2186" s="5" t="n"/>
      <c r="AF2186" s="5" t="n"/>
      <c r="AG2186" s="5" t="n"/>
      <c r="AH2186" s="5" t="n"/>
      <c r="AI2186" s="5" t="n"/>
      <c r="AJ2186" s="5" t="n"/>
      <c r="AK2186" s="5" t="n"/>
      <c r="AL2186" s="5" t="n"/>
      <c r="AM2186" s="5" t="n"/>
      <c r="AN2186" s="5" t="n"/>
      <c r="AO2186" s="5" t="n"/>
      <c r="AP2186" s="5" t="n"/>
      <c r="AQ2186" s="5" t="n"/>
      <c r="AR2186" s="5" t="n"/>
      <c r="AS2186" s="5" t="n"/>
      <c r="AT2186" s="5" t="n"/>
      <c r="AU2186" s="5" t="n"/>
      <c r="AV2186" s="5" t="n"/>
      <c r="AW2186" s="5" t="n"/>
      <c r="AX2186" s="5" t="n"/>
      <c r="AY2186" s="5" t="n"/>
      <c r="AZ2186" s="5" t="n"/>
    </row>
    <row r="2187">
      <c r="A2187" s="1" t="inlineStr">
        <is>
          <t>co2</t>
        </is>
      </c>
      <c r="B2187" s="1" t="inlineStr">
        <is>
          <t>all</t>
        </is>
      </c>
      <c r="C2187" s="1" t="inlineStr">
        <is>
          <t>all</t>
        </is>
      </c>
      <c r="H2187" s="1">
        <f>INDEX(Variables!$B$5:$B$205,MATCH($A2187,Variables!$A$5:$A$205,0))&amp;IF($C2187="",""," | "&amp;INDEX(Mapping!$B$5:$B$26,MATCH($C2187,Mapping!$A$5:$A$26,0))&amp;" | "&amp;INDEX(Mapping!$B$30:$B$46,MATCH($B2187,Mapping!$A$30:$A$46,0)))</f>
        <v/>
      </c>
      <c r="I2187" s="1">
        <f>INDEX(Variables!$C$5:$C$205,MATCH($A2187,Variables!$A$5:$A$205,0))</f>
        <v/>
      </c>
      <c r="J2187" s="1">
        <f>INDEX(Variables!$E$5:$E$205,MATCH($A2187,Variables!$A$5:$A$205,0))</f>
        <v/>
      </c>
      <c r="K2187" s="17">
        <f>LOWER(Settings!$C$4)&amp;".mit."&amp;$A2187&amp;IF($C2187="","","."&amp;$C2187&amp;"."&amp;$B2187)&amp;IF(INDEX(Variables!$D$5:$D$205,MATCH($A2187,Variables!$A$5:$A$205,0))="","","."&amp;INDEX(Variables!$D$5:$D$205,MATCH($A2187,Variables!$A$5:$A$205,0)))&amp;"."&amp;K$5</f>
        <v/>
      </c>
      <c r="L2187" s="65">
        <f>SUMIFS(L$515:L$2125,$A$515:$A$2125,"co2",$B$515:$B$2125,"&lt;&gt;all")</f>
        <v/>
      </c>
      <c r="M2187" s="66">
        <f>SUMIFS(M$515:M$2125,$A$515:$A$2125,"co2",$B$515:$B$2125,"&lt;&gt;all")</f>
        <v/>
      </c>
      <c r="N2187" s="66">
        <f>SUMIFS(N$515:N$2125,$A$515:$A$2125,"co2",$B$515:$B$2125,"&lt;&gt;all")</f>
        <v/>
      </c>
      <c r="O2187" s="66">
        <f>SUMIFS(O$515:O$2125,$A$515:$A$2125,"co2",$B$515:$B$2125,"&lt;&gt;all")</f>
        <v/>
      </c>
      <c r="P2187" s="66">
        <f>SUMIFS(P$515:P$2125,$A$515:$A$2125,"co2",$B$515:$B$2125,"&lt;&gt;all")</f>
        <v/>
      </c>
      <c r="Q2187" s="66">
        <f>SUMIFS(Q$515:Q$2125,$A$515:$A$2125,"co2",$B$515:$B$2125,"&lt;&gt;all")</f>
        <v/>
      </c>
      <c r="R2187" s="66">
        <f>SUMIFS(R$515:R$2125,$A$515:$A$2125,"co2",$B$515:$B$2125,"&lt;&gt;all")</f>
        <v/>
      </c>
      <c r="S2187" s="66">
        <f>SUMIFS(S$515:S$2125,$A$515:$A$2125,"co2",$B$515:$B$2125,"&lt;&gt;all")</f>
        <v/>
      </c>
      <c r="T2187" s="66">
        <f>SUMIFS(T$515:T$2125,$A$515:$A$2125,"co2",$B$515:$B$2125,"&lt;&gt;all")</f>
        <v/>
      </c>
      <c r="U2187" s="66">
        <f>SUMIFS(U$515:U$2125,$A$515:$A$2125,"co2",$B$515:$B$2125,"&lt;&gt;all")</f>
        <v/>
      </c>
      <c r="V2187" s="66">
        <f>SUMIFS(V$515:V$2125,$A$515:$A$2125,"co2",$B$515:$B$2125,"&lt;&gt;all")</f>
        <v/>
      </c>
      <c r="W2187" s="66">
        <f>SUMIFS(W$515:W$2125,$A$515:$A$2125,"co2",$B$515:$B$2125,"&lt;&gt;all")</f>
        <v/>
      </c>
      <c r="X2187" s="66">
        <f>SUMIFS(X$515:X$2125,$A$515:$A$2125,"co2",$B$515:$B$2125,"&lt;&gt;all")</f>
        <v/>
      </c>
      <c r="Y2187" s="66">
        <f>SUMIFS(Y$515:Y$2125,$A$515:$A$2125,"co2",$B$515:$B$2125,"&lt;&gt;all")</f>
        <v/>
      </c>
      <c r="Z2187" s="66">
        <f>SUMIFS(Z$515:Z$2125,$A$515:$A$2125,"co2",$B$515:$B$2125,"&lt;&gt;all")</f>
        <v/>
      </c>
      <c r="AA2187" s="66">
        <f>SUMIFS(AA$515:AA$2125,$A$515:$A$2125,"co2",$B$515:$B$2125,"&lt;&gt;all")</f>
        <v/>
      </c>
      <c r="AB2187" s="66">
        <f>SUMIFS(AB$515:AB$2125,$A$515:$A$2125,"co2",$B$515:$B$2125,"&lt;&gt;all")</f>
        <v/>
      </c>
      <c r="AC2187" s="66">
        <f>SUMIFS(AC$515:AC$2125,$A$515:$A$2125,"co2",$B$515:$B$2125,"&lt;&gt;all")</f>
        <v/>
      </c>
      <c r="AD2187" s="66">
        <f>SUMIFS(AD$515:AD$2125,$A$515:$A$2125,"co2",$B$515:$B$2125,"&lt;&gt;all")</f>
        <v/>
      </c>
      <c r="AF2187" s="17">
        <f>LOWER(Settings!$C$4)&amp;".mit."&amp;$A2187&amp;IF($C2187="","","."&amp;$C2187&amp;"."&amp;$B2187)&amp;IF(INDEX(Variables!$D$5:$D$205,MATCH($A2187,Variables!$A$5:$A$205,0))="","","."&amp;INDEX(Variables!$D$5:$D$205,MATCH($A2187,Variables!$A$5:$A$205,0)))&amp;"."&amp;AF$5</f>
        <v/>
      </c>
      <c r="AG2187" s="65">
        <f>SUMIFS(AG$515:AG$2125,$A$515:$A$2125,"co2",$B$515:$B$2125,"&lt;&gt;all")</f>
        <v/>
      </c>
      <c r="AH2187" s="66">
        <f>SUMIFS(AH$515:AH$2125,$A$515:$A$2125,"co2",$B$515:$B$2125,"&lt;&gt;all")</f>
        <v/>
      </c>
      <c r="AI2187" s="66">
        <f>SUMIFS(AI$515:AI$2125,$A$515:$A$2125,"co2",$B$515:$B$2125,"&lt;&gt;all")</f>
        <v/>
      </c>
      <c r="AJ2187" s="66">
        <f>SUMIFS(AJ$515:AJ$2125,$A$515:$A$2125,"co2",$B$515:$B$2125,"&lt;&gt;all")</f>
        <v/>
      </c>
      <c r="AK2187" s="66">
        <f>SUMIFS(AK$515:AK$2125,$A$515:$A$2125,"co2",$B$515:$B$2125,"&lt;&gt;all")</f>
        <v/>
      </c>
      <c r="AL2187" s="66">
        <f>SUMIFS(AL$515:AL$2125,$A$515:$A$2125,"co2",$B$515:$B$2125,"&lt;&gt;all")</f>
        <v/>
      </c>
      <c r="AM2187" s="66">
        <f>SUMIFS(AM$515:AM$2125,$A$515:$A$2125,"co2",$B$515:$B$2125,"&lt;&gt;all")</f>
        <v/>
      </c>
      <c r="AN2187" s="66">
        <f>SUMIFS(AN$515:AN$2125,$A$515:$A$2125,"co2",$B$515:$B$2125,"&lt;&gt;all")</f>
        <v/>
      </c>
      <c r="AO2187" s="66">
        <f>SUMIFS(AO$515:AO$2125,$A$515:$A$2125,"co2",$B$515:$B$2125,"&lt;&gt;all")</f>
        <v/>
      </c>
      <c r="AP2187" s="66">
        <f>SUMIFS(AP$515:AP$2125,$A$515:$A$2125,"co2",$B$515:$B$2125,"&lt;&gt;all")</f>
        <v/>
      </c>
      <c r="AQ2187" s="66">
        <f>SUMIFS(AQ$515:AQ$2125,$A$515:$A$2125,"co2",$B$515:$B$2125,"&lt;&gt;all")</f>
        <v/>
      </c>
      <c r="AR2187" s="66">
        <f>SUMIFS(AR$515:AR$2125,$A$515:$A$2125,"co2",$B$515:$B$2125,"&lt;&gt;all")</f>
        <v/>
      </c>
      <c r="AS2187" s="66">
        <f>SUMIFS(AS$515:AS$2125,$A$515:$A$2125,"co2",$B$515:$B$2125,"&lt;&gt;all")</f>
        <v/>
      </c>
      <c r="AT2187" s="66">
        <f>SUMIFS(AT$515:AT$2125,$A$515:$A$2125,"co2",$B$515:$B$2125,"&lt;&gt;all")</f>
        <v/>
      </c>
      <c r="AU2187" s="66">
        <f>SUMIFS(AU$515:AU$2125,$A$515:$A$2125,"co2",$B$515:$B$2125,"&lt;&gt;all")</f>
        <v/>
      </c>
      <c r="AV2187" s="66">
        <f>SUMIFS(AV$515:AV$2125,$A$515:$A$2125,"co2",$B$515:$B$2125,"&lt;&gt;all")</f>
        <v/>
      </c>
      <c r="AW2187" s="66">
        <f>SUMIFS(AW$515:AW$2125,$A$515:$A$2125,"co2",$B$515:$B$2125,"&lt;&gt;all")</f>
        <v/>
      </c>
      <c r="AX2187" s="66">
        <f>SUMIFS(AX$515:AX$2125,$A$515:$A$2125,"co2",$B$515:$B$2125,"&lt;&gt;all")</f>
        <v/>
      </c>
      <c r="AY2187" s="66">
        <f>SUMIFS(AY$515:AY$2125,$A$515:$A$2125,"co2",$B$515:$B$2125,"&lt;&gt;all")</f>
        <v/>
      </c>
    </row>
    <row r="2188" hidden="1" outlineLevel="1">
      <c r="A2188" s="14" t="inlineStr">
        <is>
          <t>co2</t>
        </is>
      </c>
      <c r="B2188" s="14" t="inlineStr">
        <is>
          <t>all</t>
        </is>
      </c>
      <c r="C2188" s="14" t="inlineStr">
        <is>
          <t>tra</t>
        </is>
      </c>
      <c r="H2188" s="14">
        <f>INDEX(Variables!$B$5:$B$205,MATCH($A2188,Variables!$A$5:$A$205,0))&amp;IF($C2188="",""," | "&amp;INDEX(Mapping!$B$5:$B$26,MATCH($C2188,Mapping!$A$5:$A$26,0))&amp;" | "&amp;INDEX(Mapping!$B$30:$B$46,MATCH($B2188,Mapping!$A$30:$A$46,0)))</f>
        <v/>
      </c>
      <c r="I2188" s="14">
        <f>INDEX(Variables!$C$5:$C$205,MATCH($A2188,Variables!$A$5:$A$205,0))</f>
        <v/>
      </c>
      <c r="J2188" s="14">
        <f>INDEX(Variables!$E$5:$E$205,MATCH($A2188,Variables!$A$5:$A$205,0))</f>
        <v/>
      </c>
      <c r="K2188" s="11">
        <f>LOWER(Settings!$C$4)&amp;".mit."&amp;$A2188&amp;IF($C2188="","","."&amp;$C2188&amp;"."&amp;$B2188)&amp;IF(INDEX(Variables!$D$5:$D$205,MATCH($A2188,Variables!$A$5:$A$205,0))="","","."&amp;INDEX(Variables!$D$5:$D$205,MATCH($A2188,Variables!$A$5:$A$205,0)))&amp;"."&amp;K$5</f>
        <v/>
      </c>
      <c r="L2188" s="67">
        <f>SUMIFS(L$517:L$916,$A$517:$A$916,"co2",$B$517:$B$916,"&lt;&gt;all")</f>
        <v/>
      </c>
      <c r="M2188" s="68">
        <f>SUMIFS(M$517:M$916,$A$517:$A$916,"co2",$B$517:$B$916,"&lt;&gt;all")</f>
        <v/>
      </c>
      <c r="N2188" s="68">
        <f>SUMIFS(N$517:N$916,$A$517:$A$916,"co2",$B$517:$B$916,"&lt;&gt;all")</f>
        <v/>
      </c>
      <c r="O2188" s="68">
        <f>SUMIFS(O$517:O$916,$A$517:$A$916,"co2",$B$517:$B$916,"&lt;&gt;all")</f>
        <v/>
      </c>
      <c r="P2188" s="68">
        <f>SUMIFS(P$517:P$916,$A$517:$A$916,"co2",$B$517:$B$916,"&lt;&gt;all")</f>
        <v/>
      </c>
      <c r="Q2188" s="68">
        <f>SUMIFS(Q$517:Q$916,$A$517:$A$916,"co2",$B$517:$B$916,"&lt;&gt;all")</f>
        <v/>
      </c>
      <c r="R2188" s="68">
        <f>SUMIFS(R$517:R$916,$A$517:$A$916,"co2",$B$517:$B$916,"&lt;&gt;all")</f>
        <v/>
      </c>
      <c r="S2188" s="68">
        <f>SUMIFS(S$517:S$916,$A$517:$A$916,"co2",$B$517:$B$916,"&lt;&gt;all")</f>
        <v/>
      </c>
      <c r="T2188" s="68">
        <f>SUMIFS(T$517:T$916,$A$517:$A$916,"co2",$B$517:$B$916,"&lt;&gt;all")</f>
        <v/>
      </c>
      <c r="U2188" s="68">
        <f>SUMIFS(U$517:U$916,$A$517:$A$916,"co2",$B$517:$B$916,"&lt;&gt;all")</f>
        <v/>
      </c>
      <c r="V2188" s="68">
        <f>SUMIFS(V$517:V$916,$A$517:$A$916,"co2",$B$517:$B$916,"&lt;&gt;all")</f>
        <v/>
      </c>
      <c r="W2188" s="68">
        <f>SUMIFS(W$517:W$916,$A$517:$A$916,"co2",$B$517:$B$916,"&lt;&gt;all")</f>
        <v/>
      </c>
      <c r="X2188" s="68">
        <f>SUMIFS(X$517:X$916,$A$517:$A$916,"co2",$B$517:$B$916,"&lt;&gt;all")</f>
        <v/>
      </c>
      <c r="Y2188" s="68">
        <f>SUMIFS(Y$517:Y$916,$A$517:$A$916,"co2",$B$517:$B$916,"&lt;&gt;all")</f>
        <v/>
      </c>
      <c r="Z2188" s="68">
        <f>SUMIFS(Z$517:Z$916,$A$517:$A$916,"co2",$B$517:$B$916,"&lt;&gt;all")</f>
        <v/>
      </c>
      <c r="AA2188" s="68">
        <f>SUMIFS(AA$517:AA$916,$A$517:$A$916,"co2",$B$517:$B$916,"&lt;&gt;all")</f>
        <v/>
      </c>
      <c r="AB2188" s="68">
        <f>SUMIFS(AB$517:AB$916,$A$517:$A$916,"co2",$B$517:$B$916,"&lt;&gt;all")</f>
        <v/>
      </c>
      <c r="AC2188" s="68">
        <f>SUMIFS(AC$517:AC$916,$A$517:$A$916,"co2",$B$517:$B$916,"&lt;&gt;all")</f>
        <v/>
      </c>
      <c r="AD2188" s="68">
        <f>SUMIFS(AD$517:AD$916,$A$517:$A$916,"co2",$B$517:$B$916,"&lt;&gt;all")</f>
        <v/>
      </c>
      <c r="AF2188" s="11">
        <f>LOWER(Settings!$C$4)&amp;".mit."&amp;$A2188&amp;IF($C2188="","","."&amp;$C2188&amp;"."&amp;$B2188)&amp;IF(INDEX(Variables!$D$5:$D$205,MATCH($A2188,Variables!$A$5:$A$205,0))="","","."&amp;INDEX(Variables!$D$5:$D$205,MATCH($A2188,Variables!$A$5:$A$205,0)))&amp;"."&amp;AF$5</f>
        <v/>
      </c>
      <c r="AG2188" s="67">
        <f>SUMIFS(AG$517:AG$916,$A$517:$A$916,"co2",$B$517:$B$916,"&lt;&gt;all")</f>
        <v/>
      </c>
      <c r="AH2188" s="68">
        <f>SUMIFS(AH$517:AH$916,$A$517:$A$916,"co2",$B$517:$B$916,"&lt;&gt;all")</f>
        <v/>
      </c>
      <c r="AI2188" s="68">
        <f>SUMIFS(AI$517:AI$916,$A$517:$A$916,"co2",$B$517:$B$916,"&lt;&gt;all")</f>
        <v/>
      </c>
      <c r="AJ2188" s="68">
        <f>SUMIFS(AJ$517:AJ$916,$A$517:$A$916,"co2",$B$517:$B$916,"&lt;&gt;all")</f>
        <v/>
      </c>
      <c r="AK2188" s="68">
        <f>SUMIFS(AK$517:AK$916,$A$517:$A$916,"co2",$B$517:$B$916,"&lt;&gt;all")</f>
        <v/>
      </c>
      <c r="AL2188" s="68">
        <f>SUMIFS(AL$517:AL$916,$A$517:$A$916,"co2",$B$517:$B$916,"&lt;&gt;all")</f>
        <v/>
      </c>
      <c r="AM2188" s="68">
        <f>SUMIFS(AM$517:AM$916,$A$517:$A$916,"co2",$B$517:$B$916,"&lt;&gt;all")</f>
        <v/>
      </c>
      <c r="AN2188" s="68">
        <f>SUMIFS(AN$517:AN$916,$A$517:$A$916,"co2",$B$517:$B$916,"&lt;&gt;all")</f>
        <v/>
      </c>
      <c r="AO2188" s="68">
        <f>SUMIFS(AO$517:AO$916,$A$517:$A$916,"co2",$B$517:$B$916,"&lt;&gt;all")</f>
        <v/>
      </c>
      <c r="AP2188" s="68">
        <f>SUMIFS(AP$517:AP$916,$A$517:$A$916,"co2",$B$517:$B$916,"&lt;&gt;all")</f>
        <v/>
      </c>
      <c r="AQ2188" s="68">
        <f>SUMIFS(AQ$517:AQ$916,$A$517:$A$916,"co2",$B$517:$B$916,"&lt;&gt;all")</f>
        <v/>
      </c>
      <c r="AR2188" s="68">
        <f>SUMIFS(AR$517:AR$916,$A$517:$A$916,"co2",$B$517:$B$916,"&lt;&gt;all")</f>
        <v/>
      </c>
      <c r="AS2188" s="68">
        <f>SUMIFS(AS$517:AS$916,$A$517:$A$916,"co2",$B$517:$B$916,"&lt;&gt;all")</f>
        <v/>
      </c>
      <c r="AT2188" s="68">
        <f>SUMIFS(AT$517:AT$916,$A$517:$A$916,"co2",$B$517:$B$916,"&lt;&gt;all")</f>
        <v/>
      </c>
      <c r="AU2188" s="68">
        <f>SUMIFS(AU$517:AU$916,$A$517:$A$916,"co2",$B$517:$B$916,"&lt;&gt;all")</f>
        <v/>
      </c>
      <c r="AV2188" s="68">
        <f>SUMIFS(AV$517:AV$916,$A$517:$A$916,"co2",$B$517:$B$916,"&lt;&gt;all")</f>
        <v/>
      </c>
      <c r="AW2188" s="68">
        <f>SUMIFS(AW$517:AW$916,$A$517:$A$916,"co2",$B$517:$B$916,"&lt;&gt;all")</f>
        <v/>
      </c>
      <c r="AX2188" s="68">
        <f>SUMIFS(AX$517:AX$916,$A$517:$A$916,"co2",$B$517:$B$916,"&lt;&gt;all")</f>
        <v/>
      </c>
      <c r="AY2188" s="68">
        <f>SUMIFS(AY$517:AY$916,$A$517:$A$916,"co2",$B$517:$B$916,"&lt;&gt;all")</f>
        <v/>
      </c>
    </row>
    <row r="2189" hidden="1" outlineLevel="1">
      <c r="A2189" s="14" t="inlineStr">
        <is>
          <t>co2</t>
        </is>
      </c>
      <c r="B2189" s="14" t="inlineStr">
        <is>
          <t>all</t>
        </is>
      </c>
      <c r="C2189" s="14" t="inlineStr">
        <is>
          <t>bld</t>
        </is>
      </c>
      <c r="H2189" s="14">
        <f>INDEX(Variables!$B$5:$B$205,MATCH($A2189,Variables!$A$5:$A$205,0))&amp;IF($C2189="",""," | "&amp;INDEX(Mapping!$B$5:$B$26,MATCH($C2189,Mapping!$A$5:$A$26,0))&amp;" | "&amp;INDEX(Mapping!$B$30:$B$46,MATCH($B2189,Mapping!$A$30:$A$46,0)))</f>
        <v/>
      </c>
      <c r="I2189" s="14">
        <f>INDEX(Variables!$C$5:$C$205,MATCH($A2189,Variables!$A$5:$A$205,0))</f>
        <v/>
      </c>
      <c r="J2189" s="14">
        <f>INDEX(Variables!$E$5:$E$205,MATCH($A2189,Variables!$A$5:$A$205,0))</f>
        <v/>
      </c>
      <c r="K2189" s="11">
        <f>LOWER(Settings!$C$4)&amp;".mit."&amp;$A2189&amp;IF($C2189="","","."&amp;$C2189&amp;"."&amp;$B2189)&amp;IF(INDEX(Variables!$D$5:$D$205,MATCH($A2189,Variables!$A$5:$A$205,0))="","","."&amp;INDEX(Variables!$D$5:$D$205,MATCH($A2189,Variables!$A$5:$A$205,0)))&amp;"."&amp;K$5</f>
        <v/>
      </c>
      <c r="L2189" s="67">
        <f>SUMIFS(L$920:L$1219,$A$920:$A$1219,"co2",$B$920:$B$1219,"&lt;&gt;all")</f>
        <v/>
      </c>
      <c r="M2189" s="68">
        <f>SUMIFS(M$920:M$1219,$A$920:$A$1219,"co2",$B$920:$B$1219,"&lt;&gt;all")</f>
        <v/>
      </c>
      <c r="N2189" s="68">
        <f>SUMIFS(N$920:N$1219,$A$920:$A$1219,"co2",$B$920:$B$1219,"&lt;&gt;all")</f>
        <v/>
      </c>
      <c r="O2189" s="68">
        <f>SUMIFS(O$920:O$1219,$A$920:$A$1219,"co2",$B$920:$B$1219,"&lt;&gt;all")</f>
        <v/>
      </c>
      <c r="P2189" s="68">
        <f>SUMIFS(P$920:P$1219,$A$920:$A$1219,"co2",$B$920:$B$1219,"&lt;&gt;all")</f>
        <v/>
      </c>
      <c r="Q2189" s="68">
        <f>SUMIFS(Q$920:Q$1219,$A$920:$A$1219,"co2",$B$920:$B$1219,"&lt;&gt;all")</f>
        <v/>
      </c>
      <c r="R2189" s="68">
        <f>SUMIFS(R$920:R$1219,$A$920:$A$1219,"co2",$B$920:$B$1219,"&lt;&gt;all")</f>
        <v/>
      </c>
      <c r="S2189" s="68">
        <f>SUMIFS(S$920:S$1219,$A$920:$A$1219,"co2",$B$920:$B$1219,"&lt;&gt;all")</f>
        <v/>
      </c>
      <c r="T2189" s="68">
        <f>SUMIFS(T$920:T$1219,$A$920:$A$1219,"co2",$B$920:$B$1219,"&lt;&gt;all")</f>
        <v/>
      </c>
      <c r="U2189" s="68">
        <f>SUMIFS(U$920:U$1219,$A$920:$A$1219,"co2",$B$920:$B$1219,"&lt;&gt;all")</f>
        <v/>
      </c>
      <c r="V2189" s="68">
        <f>SUMIFS(V$920:V$1219,$A$920:$A$1219,"co2",$B$920:$B$1219,"&lt;&gt;all")</f>
        <v/>
      </c>
      <c r="W2189" s="68">
        <f>SUMIFS(W$920:W$1219,$A$920:$A$1219,"co2",$B$920:$B$1219,"&lt;&gt;all")</f>
        <v/>
      </c>
      <c r="X2189" s="68">
        <f>SUMIFS(X$920:X$1219,$A$920:$A$1219,"co2",$B$920:$B$1219,"&lt;&gt;all")</f>
        <v/>
      </c>
      <c r="Y2189" s="68">
        <f>SUMIFS(Y$920:Y$1219,$A$920:$A$1219,"co2",$B$920:$B$1219,"&lt;&gt;all")</f>
        <v/>
      </c>
      <c r="Z2189" s="68">
        <f>SUMIFS(Z$920:Z$1219,$A$920:$A$1219,"co2",$B$920:$B$1219,"&lt;&gt;all")</f>
        <v/>
      </c>
      <c r="AA2189" s="68">
        <f>SUMIFS(AA$920:AA$1219,$A$920:$A$1219,"co2",$B$920:$B$1219,"&lt;&gt;all")</f>
        <v/>
      </c>
      <c r="AB2189" s="68">
        <f>SUMIFS(AB$920:AB$1219,$A$920:$A$1219,"co2",$B$920:$B$1219,"&lt;&gt;all")</f>
        <v/>
      </c>
      <c r="AC2189" s="68">
        <f>SUMIFS(AC$920:AC$1219,$A$920:$A$1219,"co2",$B$920:$B$1219,"&lt;&gt;all")</f>
        <v/>
      </c>
      <c r="AD2189" s="68">
        <f>SUMIFS(AD$920:AD$1219,$A$920:$A$1219,"co2",$B$920:$B$1219,"&lt;&gt;all")</f>
        <v/>
      </c>
      <c r="AF2189" s="11">
        <f>LOWER(Settings!$C$4)&amp;".mit."&amp;$A2189&amp;IF($C2189="","","."&amp;$C2189&amp;"."&amp;$B2189)&amp;IF(INDEX(Variables!$D$5:$D$205,MATCH($A2189,Variables!$A$5:$A$205,0))="","","."&amp;INDEX(Variables!$D$5:$D$205,MATCH($A2189,Variables!$A$5:$A$205,0)))&amp;"."&amp;AF$5</f>
        <v/>
      </c>
      <c r="AG2189" s="67">
        <f>SUMIFS(AG$920:AG$1219,$A$920:$A$1219,"co2",$B$920:$B$1219,"&lt;&gt;all")</f>
        <v/>
      </c>
      <c r="AH2189" s="68">
        <f>SUMIFS(AH$920:AH$1219,$A$920:$A$1219,"co2",$B$920:$B$1219,"&lt;&gt;all")</f>
        <v/>
      </c>
      <c r="AI2189" s="68">
        <f>SUMIFS(AI$920:AI$1219,$A$920:$A$1219,"co2",$B$920:$B$1219,"&lt;&gt;all")</f>
        <v/>
      </c>
      <c r="AJ2189" s="68">
        <f>SUMIFS(AJ$920:AJ$1219,$A$920:$A$1219,"co2",$B$920:$B$1219,"&lt;&gt;all")</f>
        <v/>
      </c>
      <c r="AK2189" s="68">
        <f>SUMIFS(AK$920:AK$1219,$A$920:$A$1219,"co2",$B$920:$B$1219,"&lt;&gt;all")</f>
        <v/>
      </c>
      <c r="AL2189" s="68">
        <f>SUMIFS(AL$920:AL$1219,$A$920:$A$1219,"co2",$B$920:$B$1219,"&lt;&gt;all")</f>
        <v/>
      </c>
      <c r="AM2189" s="68">
        <f>SUMIFS(AM$920:AM$1219,$A$920:$A$1219,"co2",$B$920:$B$1219,"&lt;&gt;all")</f>
        <v/>
      </c>
      <c r="AN2189" s="68">
        <f>SUMIFS(AN$920:AN$1219,$A$920:$A$1219,"co2",$B$920:$B$1219,"&lt;&gt;all")</f>
        <v/>
      </c>
      <c r="AO2189" s="68">
        <f>SUMIFS(AO$920:AO$1219,$A$920:$A$1219,"co2",$B$920:$B$1219,"&lt;&gt;all")</f>
        <v/>
      </c>
      <c r="AP2189" s="68">
        <f>SUMIFS(AP$920:AP$1219,$A$920:$A$1219,"co2",$B$920:$B$1219,"&lt;&gt;all")</f>
        <v/>
      </c>
      <c r="AQ2189" s="68">
        <f>SUMIFS(AQ$920:AQ$1219,$A$920:$A$1219,"co2",$B$920:$B$1219,"&lt;&gt;all")</f>
        <v/>
      </c>
      <c r="AR2189" s="68">
        <f>SUMIFS(AR$920:AR$1219,$A$920:$A$1219,"co2",$B$920:$B$1219,"&lt;&gt;all")</f>
        <v/>
      </c>
      <c r="AS2189" s="68">
        <f>SUMIFS(AS$920:AS$1219,$A$920:$A$1219,"co2",$B$920:$B$1219,"&lt;&gt;all")</f>
        <v/>
      </c>
      <c r="AT2189" s="68">
        <f>SUMIFS(AT$920:AT$1219,$A$920:$A$1219,"co2",$B$920:$B$1219,"&lt;&gt;all")</f>
        <v/>
      </c>
      <c r="AU2189" s="68">
        <f>SUMIFS(AU$920:AU$1219,$A$920:$A$1219,"co2",$B$920:$B$1219,"&lt;&gt;all")</f>
        <v/>
      </c>
      <c r="AV2189" s="68">
        <f>SUMIFS(AV$920:AV$1219,$A$920:$A$1219,"co2",$B$920:$B$1219,"&lt;&gt;all")</f>
        <v/>
      </c>
      <c r="AW2189" s="68">
        <f>SUMIFS(AW$920:AW$1219,$A$920:$A$1219,"co2",$B$920:$B$1219,"&lt;&gt;all")</f>
        <v/>
      </c>
      <c r="AX2189" s="68">
        <f>SUMIFS(AX$920:AX$1219,$A$920:$A$1219,"co2",$B$920:$B$1219,"&lt;&gt;all")</f>
        <v/>
      </c>
      <c r="AY2189" s="68">
        <f>SUMIFS(AY$920:AY$1219,$A$920:$A$1219,"co2",$B$920:$B$1219,"&lt;&gt;all")</f>
        <v/>
      </c>
    </row>
    <row r="2190" hidden="1" outlineLevel="1">
      <c r="A2190" s="14" t="inlineStr">
        <is>
          <t>co2</t>
        </is>
      </c>
      <c r="B2190" s="14" t="inlineStr">
        <is>
          <t>all</t>
        </is>
      </c>
      <c r="C2190" s="14" t="inlineStr">
        <is>
          <t>ind</t>
        </is>
      </c>
      <c r="H2190" s="14">
        <f>INDEX(Variables!$B$5:$B$205,MATCH($A2190,Variables!$A$5:$A$205,0))&amp;IF($C2190="",""," | "&amp;INDEX(Mapping!$B$5:$B$26,MATCH($C2190,Mapping!$A$5:$A$26,0))&amp;" | "&amp;INDEX(Mapping!$B$30:$B$46,MATCH($B2190,Mapping!$A$30:$A$46,0)))</f>
        <v/>
      </c>
      <c r="I2190" s="14">
        <f>INDEX(Variables!$C$5:$C$205,MATCH($A2190,Variables!$A$5:$A$205,0))</f>
        <v/>
      </c>
      <c r="J2190" s="14">
        <f>INDEX(Variables!$E$5:$E$205,MATCH($A2190,Variables!$A$5:$A$205,0))</f>
        <v/>
      </c>
      <c r="K2190" s="11">
        <f>LOWER(Settings!$C$4)&amp;".mit."&amp;$A2190&amp;IF($C2190="","","."&amp;$C2190&amp;"."&amp;$B2190)&amp;IF(INDEX(Variables!$D$5:$D$205,MATCH($A2190,Variables!$A$5:$A$205,0))="","","."&amp;INDEX(Variables!$D$5:$D$205,MATCH($A2190,Variables!$A$5:$A$205,0)))&amp;"."&amp;K$5</f>
        <v/>
      </c>
      <c r="L2190" s="67">
        <f>SUMIFS(L$1223:L$2022,$A$1223:$A$2022,"co2",$B$1223:$B$2022,"&lt;&gt;all")</f>
        <v/>
      </c>
      <c r="M2190" s="68">
        <f>SUMIFS(M$1223:M$2022,$A$1223:$A$2022,"co2",$B$1223:$B$2022,"&lt;&gt;all")</f>
        <v/>
      </c>
      <c r="N2190" s="68">
        <f>SUMIFS(N$1223:N$2022,$A$1223:$A$2022,"co2",$B$1223:$B$2022,"&lt;&gt;all")</f>
        <v/>
      </c>
      <c r="O2190" s="68">
        <f>SUMIFS(O$1223:O$2022,$A$1223:$A$2022,"co2",$B$1223:$B$2022,"&lt;&gt;all")</f>
        <v/>
      </c>
      <c r="P2190" s="68">
        <f>SUMIFS(P$1223:P$2022,$A$1223:$A$2022,"co2",$B$1223:$B$2022,"&lt;&gt;all")</f>
        <v/>
      </c>
      <c r="Q2190" s="68">
        <f>SUMIFS(Q$1223:Q$2022,$A$1223:$A$2022,"co2",$B$1223:$B$2022,"&lt;&gt;all")</f>
        <v/>
      </c>
      <c r="R2190" s="68">
        <f>SUMIFS(R$1223:R$2022,$A$1223:$A$2022,"co2",$B$1223:$B$2022,"&lt;&gt;all")</f>
        <v/>
      </c>
      <c r="S2190" s="68">
        <f>SUMIFS(S$1223:S$2022,$A$1223:$A$2022,"co2",$B$1223:$B$2022,"&lt;&gt;all")</f>
        <v/>
      </c>
      <c r="T2190" s="68">
        <f>SUMIFS(T$1223:T$2022,$A$1223:$A$2022,"co2",$B$1223:$B$2022,"&lt;&gt;all")</f>
        <v/>
      </c>
      <c r="U2190" s="68">
        <f>SUMIFS(U$1223:U$2022,$A$1223:$A$2022,"co2",$B$1223:$B$2022,"&lt;&gt;all")</f>
        <v/>
      </c>
      <c r="V2190" s="68">
        <f>SUMIFS(V$1223:V$2022,$A$1223:$A$2022,"co2",$B$1223:$B$2022,"&lt;&gt;all")</f>
        <v/>
      </c>
      <c r="W2190" s="68">
        <f>SUMIFS(W$1223:W$2022,$A$1223:$A$2022,"co2",$B$1223:$B$2022,"&lt;&gt;all")</f>
        <v/>
      </c>
      <c r="X2190" s="68">
        <f>SUMIFS(X$1223:X$2022,$A$1223:$A$2022,"co2",$B$1223:$B$2022,"&lt;&gt;all")</f>
        <v/>
      </c>
      <c r="Y2190" s="68">
        <f>SUMIFS(Y$1223:Y$2022,$A$1223:$A$2022,"co2",$B$1223:$B$2022,"&lt;&gt;all")</f>
        <v/>
      </c>
      <c r="Z2190" s="68">
        <f>SUMIFS(Z$1223:Z$2022,$A$1223:$A$2022,"co2",$B$1223:$B$2022,"&lt;&gt;all")</f>
        <v/>
      </c>
      <c r="AA2190" s="68">
        <f>SUMIFS(AA$1223:AA$2022,$A$1223:$A$2022,"co2",$B$1223:$B$2022,"&lt;&gt;all")</f>
        <v/>
      </c>
      <c r="AB2190" s="68">
        <f>SUMIFS(AB$1223:AB$2022,$A$1223:$A$2022,"co2",$B$1223:$B$2022,"&lt;&gt;all")</f>
        <v/>
      </c>
      <c r="AC2190" s="68">
        <f>SUMIFS(AC$1223:AC$2022,$A$1223:$A$2022,"co2",$B$1223:$B$2022,"&lt;&gt;all")</f>
        <v/>
      </c>
      <c r="AD2190" s="68">
        <f>SUMIFS(AD$1223:AD$2022,$A$1223:$A$2022,"co2",$B$1223:$B$2022,"&lt;&gt;all")</f>
        <v/>
      </c>
      <c r="AF2190" s="11">
        <f>LOWER(Settings!$C$4)&amp;".mit."&amp;$A2190&amp;IF($C2190="","","."&amp;$C2190&amp;"."&amp;$B2190)&amp;IF(INDEX(Variables!$D$5:$D$205,MATCH($A2190,Variables!$A$5:$A$205,0))="","","."&amp;INDEX(Variables!$D$5:$D$205,MATCH($A2190,Variables!$A$5:$A$205,0)))&amp;"."&amp;AF$5</f>
        <v/>
      </c>
      <c r="AG2190" s="67">
        <f>SUMIFS(AG$1223:AG$2022,$A$1223:$A$2022,"co2",$B$1223:$B$2022,"&lt;&gt;all")</f>
        <v/>
      </c>
      <c r="AH2190" s="68">
        <f>SUMIFS(AH$1223:AH$2022,$A$1223:$A$2022,"co2",$B$1223:$B$2022,"&lt;&gt;all")</f>
        <v/>
      </c>
      <c r="AI2190" s="68">
        <f>SUMIFS(AI$1223:AI$2022,$A$1223:$A$2022,"co2",$B$1223:$B$2022,"&lt;&gt;all")</f>
        <v/>
      </c>
      <c r="AJ2190" s="68">
        <f>SUMIFS(AJ$1223:AJ$2022,$A$1223:$A$2022,"co2",$B$1223:$B$2022,"&lt;&gt;all")</f>
        <v/>
      </c>
      <c r="AK2190" s="68">
        <f>SUMIFS(AK$1223:AK$2022,$A$1223:$A$2022,"co2",$B$1223:$B$2022,"&lt;&gt;all")</f>
        <v/>
      </c>
      <c r="AL2190" s="68">
        <f>SUMIFS(AL$1223:AL$2022,$A$1223:$A$2022,"co2",$B$1223:$B$2022,"&lt;&gt;all")</f>
        <v/>
      </c>
      <c r="AM2190" s="68">
        <f>SUMIFS(AM$1223:AM$2022,$A$1223:$A$2022,"co2",$B$1223:$B$2022,"&lt;&gt;all")</f>
        <v/>
      </c>
      <c r="AN2190" s="68">
        <f>SUMIFS(AN$1223:AN$2022,$A$1223:$A$2022,"co2",$B$1223:$B$2022,"&lt;&gt;all")</f>
        <v/>
      </c>
      <c r="AO2190" s="68">
        <f>SUMIFS(AO$1223:AO$2022,$A$1223:$A$2022,"co2",$B$1223:$B$2022,"&lt;&gt;all")</f>
        <v/>
      </c>
      <c r="AP2190" s="68">
        <f>SUMIFS(AP$1223:AP$2022,$A$1223:$A$2022,"co2",$B$1223:$B$2022,"&lt;&gt;all")</f>
        <v/>
      </c>
      <c r="AQ2190" s="68">
        <f>SUMIFS(AQ$1223:AQ$2022,$A$1223:$A$2022,"co2",$B$1223:$B$2022,"&lt;&gt;all")</f>
        <v/>
      </c>
      <c r="AR2190" s="68">
        <f>SUMIFS(AR$1223:AR$2022,$A$1223:$A$2022,"co2",$B$1223:$B$2022,"&lt;&gt;all")</f>
        <v/>
      </c>
      <c r="AS2190" s="68">
        <f>SUMIFS(AS$1223:AS$2022,$A$1223:$A$2022,"co2",$B$1223:$B$2022,"&lt;&gt;all")</f>
        <v/>
      </c>
      <c r="AT2190" s="68">
        <f>SUMIFS(AT$1223:AT$2022,$A$1223:$A$2022,"co2",$B$1223:$B$2022,"&lt;&gt;all")</f>
        <v/>
      </c>
      <c r="AU2190" s="68">
        <f>SUMIFS(AU$1223:AU$2022,$A$1223:$A$2022,"co2",$B$1223:$B$2022,"&lt;&gt;all")</f>
        <v/>
      </c>
      <c r="AV2190" s="68">
        <f>SUMIFS(AV$1223:AV$2022,$A$1223:$A$2022,"co2",$B$1223:$B$2022,"&lt;&gt;all")</f>
        <v/>
      </c>
      <c r="AW2190" s="68">
        <f>SUMIFS(AW$1223:AW$2022,$A$1223:$A$2022,"co2",$B$1223:$B$2022,"&lt;&gt;all")</f>
        <v/>
      </c>
      <c r="AX2190" s="68">
        <f>SUMIFS(AX$1223:AX$2022,$A$1223:$A$2022,"co2",$B$1223:$B$2022,"&lt;&gt;all")</f>
        <v/>
      </c>
      <c r="AY2190" s="68">
        <f>SUMIFS(AY$1223:AY$2022,$A$1223:$A$2022,"co2",$B$1223:$B$2022,"&lt;&gt;all")</f>
        <v/>
      </c>
    </row>
    <row r="2191" hidden="1" outlineLevel="1">
      <c r="A2191" s="14" t="inlineStr">
        <is>
          <t>co2</t>
        </is>
      </c>
      <c r="B2191" s="14" t="inlineStr">
        <is>
          <t>all</t>
        </is>
      </c>
      <c r="C2191" s="14" t="inlineStr">
        <is>
          <t>oen</t>
        </is>
      </c>
      <c r="H2191" s="14">
        <f>INDEX(Variables!$B$5:$B$205,MATCH($A2191,Variables!$A$5:$A$205,0))&amp;IF($C2191="",""," | "&amp;INDEX(Mapping!$B$5:$B$26,MATCH($C2191,Mapping!$A$5:$A$26,0))&amp;" | "&amp;INDEX(Mapping!$B$30:$B$46,MATCH($B2191,Mapping!$A$30:$A$46,0)))</f>
        <v/>
      </c>
      <c r="I2191" s="14">
        <f>INDEX(Variables!$C$5:$C$205,MATCH($A2191,Variables!$A$5:$A$205,0))</f>
        <v/>
      </c>
      <c r="J2191" s="14">
        <f>INDEX(Variables!$E$5:$E$205,MATCH($A2191,Variables!$A$5:$A$205,0))</f>
        <v/>
      </c>
      <c r="K2191" s="11">
        <f>LOWER(Settings!$C$4)&amp;".mit."&amp;$A2191&amp;IF($C2191="","","."&amp;$C2191&amp;"."&amp;$B2191)&amp;IF(INDEX(Variables!$D$5:$D$205,MATCH($A2191,Variables!$A$5:$A$205,0))="","","."&amp;INDEX(Variables!$D$5:$D$205,MATCH($A2191,Variables!$A$5:$A$205,0)))&amp;"."&amp;K$5</f>
        <v/>
      </c>
      <c r="L2191" s="67">
        <f>SUMIFS(L$2026:L$2125,$A$2026:$A$2125,"co2",$B$2026:$B$2125,"&lt;&gt;all")</f>
        <v/>
      </c>
      <c r="M2191" s="68">
        <f>SUMIFS(M$2026:M$2125,$A$2026:$A$2125,"co2",$B$2026:$B$2125,"&lt;&gt;all")</f>
        <v/>
      </c>
      <c r="N2191" s="68">
        <f>SUMIFS(N$2026:N$2125,$A$2026:$A$2125,"co2",$B$2026:$B$2125,"&lt;&gt;all")</f>
        <v/>
      </c>
      <c r="O2191" s="68">
        <f>SUMIFS(O$2026:O$2125,$A$2026:$A$2125,"co2",$B$2026:$B$2125,"&lt;&gt;all")</f>
        <v/>
      </c>
      <c r="P2191" s="68">
        <f>SUMIFS(P$2026:P$2125,$A$2026:$A$2125,"co2",$B$2026:$B$2125,"&lt;&gt;all")</f>
        <v/>
      </c>
      <c r="Q2191" s="68">
        <f>SUMIFS(Q$2026:Q$2125,$A$2026:$A$2125,"co2",$B$2026:$B$2125,"&lt;&gt;all")</f>
        <v/>
      </c>
      <c r="R2191" s="68">
        <f>SUMIFS(R$2026:R$2125,$A$2026:$A$2125,"co2",$B$2026:$B$2125,"&lt;&gt;all")</f>
        <v/>
      </c>
      <c r="S2191" s="68">
        <f>SUMIFS(S$2026:S$2125,$A$2026:$A$2125,"co2",$B$2026:$B$2125,"&lt;&gt;all")</f>
        <v/>
      </c>
      <c r="T2191" s="68">
        <f>SUMIFS(T$2026:T$2125,$A$2026:$A$2125,"co2",$B$2026:$B$2125,"&lt;&gt;all")</f>
        <v/>
      </c>
      <c r="U2191" s="68">
        <f>SUMIFS(U$2026:U$2125,$A$2026:$A$2125,"co2",$B$2026:$B$2125,"&lt;&gt;all")</f>
        <v/>
      </c>
      <c r="V2191" s="68">
        <f>SUMIFS(V$2026:V$2125,$A$2026:$A$2125,"co2",$B$2026:$B$2125,"&lt;&gt;all")</f>
        <v/>
      </c>
      <c r="W2191" s="68">
        <f>SUMIFS(W$2026:W$2125,$A$2026:$A$2125,"co2",$B$2026:$B$2125,"&lt;&gt;all")</f>
        <v/>
      </c>
      <c r="X2191" s="68">
        <f>SUMIFS(X$2026:X$2125,$A$2026:$A$2125,"co2",$B$2026:$B$2125,"&lt;&gt;all")</f>
        <v/>
      </c>
      <c r="Y2191" s="68">
        <f>SUMIFS(Y$2026:Y$2125,$A$2026:$A$2125,"co2",$B$2026:$B$2125,"&lt;&gt;all")</f>
        <v/>
      </c>
      <c r="Z2191" s="68">
        <f>SUMIFS(Z$2026:Z$2125,$A$2026:$A$2125,"co2",$B$2026:$B$2125,"&lt;&gt;all")</f>
        <v/>
      </c>
      <c r="AA2191" s="68">
        <f>SUMIFS(AA$2026:AA$2125,$A$2026:$A$2125,"co2",$B$2026:$B$2125,"&lt;&gt;all")</f>
        <v/>
      </c>
      <c r="AB2191" s="68">
        <f>SUMIFS(AB$2026:AB$2125,$A$2026:$A$2125,"co2",$B$2026:$B$2125,"&lt;&gt;all")</f>
        <v/>
      </c>
      <c r="AC2191" s="68">
        <f>SUMIFS(AC$2026:AC$2125,$A$2026:$A$2125,"co2",$B$2026:$B$2125,"&lt;&gt;all")</f>
        <v/>
      </c>
      <c r="AD2191" s="68">
        <f>SUMIFS(AD$2026:AD$2125,$A$2026:$A$2125,"co2",$B$2026:$B$2125,"&lt;&gt;all")</f>
        <v/>
      </c>
      <c r="AF2191" s="11">
        <f>LOWER(Settings!$C$4)&amp;".mit."&amp;$A2191&amp;IF($C2191="","","."&amp;$C2191&amp;"."&amp;$B2191)&amp;IF(INDEX(Variables!$D$5:$D$205,MATCH($A2191,Variables!$A$5:$A$205,0))="","","."&amp;INDEX(Variables!$D$5:$D$205,MATCH($A2191,Variables!$A$5:$A$205,0)))&amp;"."&amp;AF$5</f>
        <v/>
      </c>
      <c r="AG2191" s="67">
        <f>SUMIFS(AG$2026:AG$2125,$A$2026:$A$2125,"co2",$B$2026:$B$2125,"&lt;&gt;all")</f>
        <v/>
      </c>
      <c r="AH2191" s="68">
        <f>SUMIFS(AH$2026:AH$2125,$A$2026:$A$2125,"co2",$B$2026:$B$2125,"&lt;&gt;all")</f>
        <v/>
      </c>
      <c r="AI2191" s="68">
        <f>SUMIFS(AI$2026:AI$2125,$A$2026:$A$2125,"co2",$B$2026:$B$2125,"&lt;&gt;all")</f>
        <v/>
      </c>
      <c r="AJ2191" s="68">
        <f>SUMIFS(AJ$2026:AJ$2125,$A$2026:$A$2125,"co2",$B$2026:$B$2125,"&lt;&gt;all")</f>
        <v/>
      </c>
      <c r="AK2191" s="68">
        <f>SUMIFS(AK$2026:AK$2125,$A$2026:$A$2125,"co2",$B$2026:$B$2125,"&lt;&gt;all")</f>
        <v/>
      </c>
      <c r="AL2191" s="68">
        <f>SUMIFS(AL$2026:AL$2125,$A$2026:$A$2125,"co2",$B$2026:$B$2125,"&lt;&gt;all")</f>
        <v/>
      </c>
      <c r="AM2191" s="68">
        <f>SUMIFS(AM$2026:AM$2125,$A$2026:$A$2125,"co2",$B$2026:$B$2125,"&lt;&gt;all")</f>
        <v/>
      </c>
      <c r="AN2191" s="68">
        <f>SUMIFS(AN$2026:AN$2125,$A$2026:$A$2125,"co2",$B$2026:$B$2125,"&lt;&gt;all")</f>
        <v/>
      </c>
      <c r="AO2191" s="68">
        <f>SUMIFS(AO$2026:AO$2125,$A$2026:$A$2125,"co2",$B$2026:$B$2125,"&lt;&gt;all")</f>
        <v/>
      </c>
      <c r="AP2191" s="68">
        <f>SUMIFS(AP$2026:AP$2125,$A$2026:$A$2125,"co2",$B$2026:$B$2125,"&lt;&gt;all")</f>
        <v/>
      </c>
      <c r="AQ2191" s="68">
        <f>SUMIFS(AQ$2026:AQ$2125,$A$2026:$A$2125,"co2",$B$2026:$B$2125,"&lt;&gt;all")</f>
        <v/>
      </c>
      <c r="AR2191" s="68">
        <f>SUMIFS(AR$2026:AR$2125,$A$2026:$A$2125,"co2",$B$2026:$B$2125,"&lt;&gt;all")</f>
        <v/>
      </c>
      <c r="AS2191" s="68">
        <f>SUMIFS(AS$2026:AS$2125,$A$2026:$A$2125,"co2",$B$2026:$B$2125,"&lt;&gt;all")</f>
        <v/>
      </c>
      <c r="AT2191" s="68">
        <f>SUMIFS(AT$2026:AT$2125,$A$2026:$A$2125,"co2",$B$2026:$B$2125,"&lt;&gt;all")</f>
        <v/>
      </c>
      <c r="AU2191" s="68">
        <f>SUMIFS(AU$2026:AU$2125,$A$2026:$A$2125,"co2",$B$2026:$B$2125,"&lt;&gt;all")</f>
        <v/>
      </c>
      <c r="AV2191" s="68">
        <f>SUMIFS(AV$2026:AV$2125,$A$2026:$A$2125,"co2",$B$2026:$B$2125,"&lt;&gt;all")</f>
        <v/>
      </c>
      <c r="AW2191" s="68">
        <f>SUMIFS(AW$2026:AW$2125,$A$2026:$A$2125,"co2",$B$2026:$B$2125,"&lt;&gt;all")</f>
        <v/>
      </c>
      <c r="AX2191" s="68">
        <f>SUMIFS(AX$2026:AX$2125,$A$2026:$A$2125,"co2",$B$2026:$B$2125,"&lt;&gt;all")</f>
        <v/>
      </c>
      <c r="AY2191" s="68">
        <f>SUMIFS(AY$2026:AY$2125,$A$2026:$A$2125,"co2",$B$2026:$B$2125,"&lt;&gt;all")</f>
        <v/>
      </c>
    </row>
    <row r="2192" hidden="1" outlineLevel="1">
      <c r="A2192" s="14" t="inlineStr">
        <is>
          <t>co2</t>
        </is>
      </c>
      <c r="B2192" s="14" t="inlineStr">
        <is>
          <t>coa</t>
        </is>
      </c>
      <c r="C2192" s="14" t="inlineStr">
        <is>
          <t>all</t>
        </is>
      </c>
      <c r="H2192" s="14">
        <f>INDEX(Variables!$B$5:$B$205,MATCH($A2192,Variables!$A$5:$A$205,0))&amp;IF($C2192="",""," | "&amp;INDEX(Mapping!$B$5:$B$26,MATCH($C2192,Mapping!$A$5:$A$26,0))&amp;" | "&amp;INDEX(Mapping!$B$30:$B$46,MATCH($B2192,Mapping!$A$30:$A$46,0)))</f>
        <v/>
      </c>
      <c r="I2192" s="14">
        <f>INDEX(Variables!$C$5:$C$205,MATCH($A2192,Variables!$A$5:$A$205,0))</f>
        <v/>
      </c>
      <c r="J2192" s="14">
        <f>INDEX(Variables!$E$5:$E$205,MATCH($A2192,Variables!$A$5:$A$205,0))</f>
        <v/>
      </c>
      <c r="K2192" s="11">
        <f>LOWER(Settings!$C$4)&amp;".mit."&amp;$A2192&amp;IF($C2192="","","."&amp;$C2192&amp;"."&amp;$B2192)&amp;IF(INDEX(Variables!$D$5:$D$205,MATCH($A2192,Variables!$A$5:$A$205,0))="","","."&amp;INDEX(Variables!$D$5:$D$205,MATCH($A2192,Variables!$A$5:$A$205,0)))&amp;"."&amp;K$5</f>
        <v/>
      </c>
      <c r="L2192" s="67">
        <f>SUMIFS(L$515:L$2125,$A$515:$A$2125,"co2",$B$515:$B$2125,$B2192)</f>
        <v/>
      </c>
      <c r="M2192" s="68">
        <f>SUMIFS(M$515:M$2125,$A$515:$A$2125,"co2",$B$515:$B$2125,$B2192)</f>
        <v/>
      </c>
      <c r="N2192" s="68">
        <f>SUMIFS(N$515:N$2125,$A$515:$A$2125,"co2",$B$515:$B$2125,$B2192)</f>
        <v/>
      </c>
      <c r="O2192" s="68">
        <f>SUMIFS(O$515:O$2125,$A$515:$A$2125,"co2",$B$515:$B$2125,$B2192)</f>
        <v/>
      </c>
      <c r="P2192" s="68">
        <f>SUMIFS(P$515:P$2125,$A$515:$A$2125,"co2",$B$515:$B$2125,$B2192)</f>
        <v/>
      </c>
      <c r="Q2192" s="68">
        <f>SUMIFS(Q$515:Q$2125,$A$515:$A$2125,"co2",$B$515:$B$2125,$B2192)</f>
        <v/>
      </c>
      <c r="R2192" s="68">
        <f>SUMIFS(R$515:R$2125,$A$515:$A$2125,"co2",$B$515:$B$2125,$B2192)</f>
        <v/>
      </c>
      <c r="S2192" s="68">
        <f>SUMIFS(S$515:S$2125,$A$515:$A$2125,"co2",$B$515:$B$2125,$B2192)</f>
        <v/>
      </c>
      <c r="T2192" s="68">
        <f>SUMIFS(T$515:T$2125,$A$515:$A$2125,"co2",$B$515:$B$2125,$B2192)</f>
        <v/>
      </c>
      <c r="U2192" s="68">
        <f>SUMIFS(U$515:U$2125,$A$515:$A$2125,"co2",$B$515:$B$2125,$B2192)</f>
        <v/>
      </c>
      <c r="V2192" s="68">
        <f>SUMIFS(V$515:V$2125,$A$515:$A$2125,"co2",$B$515:$B$2125,$B2192)</f>
        <v/>
      </c>
      <c r="W2192" s="68">
        <f>SUMIFS(W$515:W$2125,$A$515:$A$2125,"co2",$B$515:$B$2125,$B2192)</f>
        <v/>
      </c>
      <c r="X2192" s="68">
        <f>SUMIFS(X$515:X$2125,$A$515:$A$2125,"co2",$B$515:$B$2125,$B2192)</f>
        <v/>
      </c>
      <c r="Y2192" s="68">
        <f>SUMIFS(Y$515:Y$2125,$A$515:$A$2125,"co2",$B$515:$B$2125,$B2192)</f>
        <v/>
      </c>
      <c r="Z2192" s="68">
        <f>SUMIFS(Z$515:Z$2125,$A$515:$A$2125,"co2",$B$515:$B$2125,$B2192)</f>
        <v/>
      </c>
      <c r="AA2192" s="68">
        <f>SUMIFS(AA$515:AA$2125,$A$515:$A$2125,"co2",$B$515:$B$2125,$B2192)</f>
        <v/>
      </c>
      <c r="AB2192" s="68">
        <f>SUMIFS(AB$515:AB$2125,$A$515:$A$2125,"co2",$B$515:$B$2125,$B2192)</f>
        <v/>
      </c>
      <c r="AC2192" s="68">
        <f>SUMIFS(AC$515:AC$2125,$A$515:$A$2125,"co2",$B$515:$B$2125,$B2192)</f>
        <v/>
      </c>
      <c r="AD2192" s="68">
        <f>SUMIFS(AD$515:AD$2125,$A$515:$A$2125,"co2",$B$515:$B$2125,$B2192)</f>
        <v/>
      </c>
      <c r="AF2192" s="11">
        <f>LOWER(Settings!$C$4)&amp;".mit."&amp;$A2192&amp;IF($C2192="","","."&amp;$C2192&amp;"."&amp;$B2192)&amp;IF(INDEX(Variables!$D$5:$D$205,MATCH($A2192,Variables!$A$5:$A$205,0))="","","."&amp;INDEX(Variables!$D$5:$D$205,MATCH($A2192,Variables!$A$5:$A$205,0)))&amp;"."&amp;AF$5</f>
        <v/>
      </c>
      <c r="AG2192" s="67">
        <f>SUMIFS(AG$515:AG$2125,$A$515:$A$2125,"co2",$B$515:$B$2125,$B2192)</f>
        <v/>
      </c>
      <c r="AH2192" s="68">
        <f>SUMIFS(AH$515:AH$2125,$A$515:$A$2125,"co2",$B$515:$B$2125,$B2192)</f>
        <v/>
      </c>
      <c r="AI2192" s="68">
        <f>SUMIFS(AI$515:AI$2125,$A$515:$A$2125,"co2",$B$515:$B$2125,$B2192)</f>
        <v/>
      </c>
      <c r="AJ2192" s="68">
        <f>SUMIFS(AJ$515:AJ$2125,$A$515:$A$2125,"co2",$B$515:$B$2125,$B2192)</f>
        <v/>
      </c>
      <c r="AK2192" s="68">
        <f>SUMIFS(AK$515:AK$2125,$A$515:$A$2125,"co2",$B$515:$B$2125,$B2192)</f>
        <v/>
      </c>
      <c r="AL2192" s="68">
        <f>SUMIFS(AL$515:AL$2125,$A$515:$A$2125,"co2",$B$515:$B$2125,$B2192)</f>
        <v/>
      </c>
      <c r="AM2192" s="68">
        <f>SUMIFS(AM$515:AM$2125,$A$515:$A$2125,"co2",$B$515:$B$2125,$B2192)</f>
        <v/>
      </c>
      <c r="AN2192" s="68">
        <f>SUMIFS(AN$515:AN$2125,$A$515:$A$2125,"co2",$B$515:$B$2125,$B2192)</f>
        <v/>
      </c>
      <c r="AO2192" s="68">
        <f>SUMIFS(AO$515:AO$2125,$A$515:$A$2125,"co2",$B$515:$B$2125,$B2192)</f>
        <v/>
      </c>
      <c r="AP2192" s="68">
        <f>SUMIFS(AP$515:AP$2125,$A$515:$A$2125,"co2",$B$515:$B$2125,$B2192)</f>
        <v/>
      </c>
      <c r="AQ2192" s="68">
        <f>SUMIFS(AQ$515:AQ$2125,$A$515:$A$2125,"co2",$B$515:$B$2125,$B2192)</f>
        <v/>
      </c>
      <c r="AR2192" s="68">
        <f>SUMIFS(AR$515:AR$2125,$A$515:$A$2125,"co2",$B$515:$B$2125,$B2192)</f>
        <v/>
      </c>
      <c r="AS2192" s="68">
        <f>SUMIFS(AS$515:AS$2125,$A$515:$A$2125,"co2",$B$515:$B$2125,$B2192)</f>
        <v/>
      </c>
      <c r="AT2192" s="68">
        <f>SUMIFS(AT$515:AT$2125,$A$515:$A$2125,"co2",$B$515:$B$2125,$B2192)</f>
        <v/>
      </c>
      <c r="AU2192" s="68">
        <f>SUMIFS(AU$515:AU$2125,$A$515:$A$2125,"co2",$B$515:$B$2125,$B2192)</f>
        <v/>
      </c>
      <c r="AV2192" s="68">
        <f>SUMIFS(AV$515:AV$2125,$A$515:$A$2125,"co2",$B$515:$B$2125,$B2192)</f>
        <v/>
      </c>
      <c r="AW2192" s="68">
        <f>SUMIFS(AW$515:AW$2125,$A$515:$A$2125,"co2",$B$515:$B$2125,$B2192)</f>
        <v/>
      </c>
      <c r="AX2192" s="68">
        <f>SUMIFS(AX$515:AX$2125,$A$515:$A$2125,"co2",$B$515:$B$2125,$B2192)</f>
        <v/>
      </c>
      <c r="AY2192" s="68">
        <f>SUMIFS(AY$515:AY$2125,$A$515:$A$2125,"co2",$B$515:$B$2125,$B2192)</f>
        <v/>
      </c>
    </row>
    <row r="2193" hidden="1" outlineLevel="1">
      <c r="A2193" s="14" t="inlineStr">
        <is>
          <t>co2</t>
        </is>
      </c>
      <c r="B2193" s="14" t="inlineStr">
        <is>
          <t>nga</t>
        </is>
      </c>
      <c r="C2193" s="14" t="inlineStr">
        <is>
          <t>all</t>
        </is>
      </c>
      <c r="H2193" s="14">
        <f>INDEX(Variables!$B$5:$B$205,MATCH($A2193,Variables!$A$5:$A$205,0))&amp;IF($C2193="",""," | "&amp;INDEX(Mapping!$B$5:$B$26,MATCH($C2193,Mapping!$A$5:$A$26,0))&amp;" | "&amp;INDEX(Mapping!$B$30:$B$46,MATCH($B2193,Mapping!$A$30:$A$46,0)))</f>
        <v/>
      </c>
      <c r="I2193" s="14">
        <f>INDEX(Variables!$C$5:$C$205,MATCH($A2193,Variables!$A$5:$A$205,0))</f>
        <v/>
      </c>
      <c r="J2193" s="14">
        <f>INDEX(Variables!$E$5:$E$205,MATCH($A2193,Variables!$A$5:$A$205,0))</f>
        <v/>
      </c>
      <c r="K2193" s="11">
        <f>LOWER(Settings!$C$4)&amp;".mit."&amp;$A2193&amp;IF($C2193="","","."&amp;$C2193&amp;"."&amp;$B2193)&amp;IF(INDEX(Variables!$D$5:$D$205,MATCH($A2193,Variables!$A$5:$A$205,0))="","","."&amp;INDEX(Variables!$D$5:$D$205,MATCH($A2193,Variables!$A$5:$A$205,0)))&amp;"."&amp;K$5</f>
        <v/>
      </c>
      <c r="L2193" s="67">
        <f>SUMIFS(L$515:L$2125,$A$515:$A$2125,"co2",$B$515:$B$2125,$B2193)</f>
        <v/>
      </c>
      <c r="M2193" s="68">
        <f>SUMIFS(M$515:M$2125,$A$515:$A$2125,"co2",$B$515:$B$2125,$B2193)</f>
        <v/>
      </c>
      <c r="N2193" s="68">
        <f>SUMIFS(N$515:N$2125,$A$515:$A$2125,"co2",$B$515:$B$2125,$B2193)</f>
        <v/>
      </c>
      <c r="O2193" s="68">
        <f>SUMIFS(O$515:O$2125,$A$515:$A$2125,"co2",$B$515:$B$2125,$B2193)</f>
        <v/>
      </c>
      <c r="P2193" s="68">
        <f>SUMIFS(P$515:P$2125,$A$515:$A$2125,"co2",$B$515:$B$2125,$B2193)</f>
        <v/>
      </c>
      <c r="Q2193" s="68">
        <f>SUMIFS(Q$515:Q$2125,$A$515:$A$2125,"co2",$B$515:$B$2125,$B2193)</f>
        <v/>
      </c>
      <c r="R2193" s="68">
        <f>SUMIFS(R$515:R$2125,$A$515:$A$2125,"co2",$B$515:$B$2125,$B2193)</f>
        <v/>
      </c>
      <c r="S2193" s="68">
        <f>SUMIFS(S$515:S$2125,$A$515:$A$2125,"co2",$B$515:$B$2125,$B2193)</f>
        <v/>
      </c>
      <c r="T2193" s="68">
        <f>SUMIFS(T$515:T$2125,$A$515:$A$2125,"co2",$B$515:$B$2125,$B2193)</f>
        <v/>
      </c>
      <c r="U2193" s="68">
        <f>SUMIFS(U$515:U$2125,$A$515:$A$2125,"co2",$B$515:$B$2125,$B2193)</f>
        <v/>
      </c>
      <c r="V2193" s="68">
        <f>SUMIFS(V$515:V$2125,$A$515:$A$2125,"co2",$B$515:$B$2125,$B2193)</f>
        <v/>
      </c>
      <c r="W2193" s="68">
        <f>SUMIFS(W$515:W$2125,$A$515:$A$2125,"co2",$B$515:$B$2125,$B2193)</f>
        <v/>
      </c>
      <c r="X2193" s="68">
        <f>SUMIFS(X$515:X$2125,$A$515:$A$2125,"co2",$B$515:$B$2125,$B2193)</f>
        <v/>
      </c>
      <c r="Y2193" s="68">
        <f>SUMIFS(Y$515:Y$2125,$A$515:$A$2125,"co2",$B$515:$B$2125,$B2193)</f>
        <v/>
      </c>
      <c r="Z2193" s="68">
        <f>SUMIFS(Z$515:Z$2125,$A$515:$A$2125,"co2",$B$515:$B$2125,$B2193)</f>
        <v/>
      </c>
      <c r="AA2193" s="68">
        <f>SUMIFS(AA$515:AA$2125,$A$515:$A$2125,"co2",$B$515:$B$2125,$B2193)</f>
        <v/>
      </c>
      <c r="AB2193" s="68">
        <f>SUMIFS(AB$515:AB$2125,$A$515:$A$2125,"co2",$B$515:$B$2125,$B2193)</f>
        <v/>
      </c>
      <c r="AC2193" s="68">
        <f>SUMIFS(AC$515:AC$2125,$A$515:$A$2125,"co2",$B$515:$B$2125,$B2193)</f>
        <v/>
      </c>
      <c r="AD2193" s="68">
        <f>SUMIFS(AD$515:AD$2125,$A$515:$A$2125,"co2",$B$515:$B$2125,$B2193)</f>
        <v/>
      </c>
      <c r="AF2193" s="11">
        <f>LOWER(Settings!$C$4)&amp;".mit."&amp;$A2193&amp;IF($C2193="","","."&amp;$C2193&amp;"."&amp;$B2193)&amp;IF(INDEX(Variables!$D$5:$D$205,MATCH($A2193,Variables!$A$5:$A$205,0))="","","."&amp;INDEX(Variables!$D$5:$D$205,MATCH($A2193,Variables!$A$5:$A$205,0)))&amp;"."&amp;AF$5</f>
        <v/>
      </c>
      <c r="AG2193" s="67">
        <f>SUMIFS(AG$515:AG$2125,$A$515:$A$2125,"co2",$B$515:$B$2125,$B2193)</f>
        <v/>
      </c>
      <c r="AH2193" s="68">
        <f>SUMIFS(AH$515:AH$2125,$A$515:$A$2125,"co2",$B$515:$B$2125,$B2193)</f>
        <v/>
      </c>
      <c r="AI2193" s="68">
        <f>SUMIFS(AI$515:AI$2125,$A$515:$A$2125,"co2",$B$515:$B$2125,$B2193)</f>
        <v/>
      </c>
      <c r="AJ2193" s="68">
        <f>SUMIFS(AJ$515:AJ$2125,$A$515:$A$2125,"co2",$B$515:$B$2125,$B2193)</f>
        <v/>
      </c>
      <c r="AK2193" s="68">
        <f>SUMIFS(AK$515:AK$2125,$A$515:$A$2125,"co2",$B$515:$B$2125,$B2193)</f>
        <v/>
      </c>
      <c r="AL2193" s="68">
        <f>SUMIFS(AL$515:AL$2125,$A$515:$A$2125,"co2",$B$515:$B$2125,$B2193)</f>
        <v/>
      </c>
      <c r="AM2193" s="68">
        <f>SUMIFS(AM$515:AM$2125,$A$515:$A$2125,"co2",$B$515:$B$2125,$B2193)</f>
        <v/>
      </c>
      <c r="AN2193" s="68">
        <f>SUMIFS(AN$515:AN$2125,$A$515:$A$2125,"co2",$B$515:$B$2125,$B2193)</f>
        <v/>
      </c>
      <c r="AO2193" s="68">
        <f>SUMIFS(AO$515:AO$2125,$A$515:$A$2125,"co2",$B$515:$B$2125,$B2193)</f>
        <v/>
      </c>
      <c r="AP2193" s="68">
        <f>SUMIFS(AP$515:AP$2125,$A$515:$A$2125,"co2",$B$515:$B$2125,$B2193)</f>
        <v/>
      </c>
      <c r="AQ2193" s="68">
        <f>SUMIFS(AQ$515:AQ$2125,$A$515:$A$2125,"co2",$B$515:$B$2125,$B2193)</f>
        <v/>
      </c>
      <c r="AR2193" s="68">
        <f>SUMIFS(AR$515:AR$2125,$A$515:$A$2125,"co2",$B$515:$B$2125,$B2193)</f>
        <v/>
      </c>
      <c r="AS2193" s="68">
        <f>SUMIFS(AS$515:AS$2125,$A$515:$A$2125,"co2",$B$515:$B$2125,$B2193)</f>
        <v/>
      </c>
      <c r="AT2193" s="68">
        <f>SUMIFS(AT$515:AT$2125,$A$515:$A$2125,"co2",$B$515:$B$2125,$B2193)</f>
        <v/>
      </c>
      <c r="AU2193" s="68">
        <f>SUMIFS(AU$515:AU$2125,$A$515:$A$2125,"co2",$B$515:$B$2125,$B2193)</f>
        <v/>
      </c>
      <c r="AV2193" s="68">
        <f>SUMIFS(AV$515:AV$2125,$A$515:$A$2125,"co2",$B$515:$B$2125,$B2193)</f>
        <v/>
      </c>
      <c r="AW2193" s="68">
        <f>SUMIFS(AW$515:AW$2125,$A$515:$A$2125,"co2",$B$515:$B$2125,$B2193)</f>
        <v/>
      </c>
      <c r="AX2193" s="68">
        <f>SUMIFS(AX$515:AX$2125,$A$515:$A$2125,"co2",$B$515:$B$2125,$B2193)</f>
        <v/>
      </c>
      <c r="AY2193" s="68">
        <f>SUMIFS(AY$515:AY$2125,$A$515:$A$2125,"co2",$B$515:$B$2125,$B2193)</f>
        <v/>
      </c>
    </row>
    <row r="2194" hidden="1" outlineLevel="1">
      <c r="A2194" s="14" t="inlineStr">
        <is>
          <t>co2</t>
        </is>
      </c>
      <c r="B2194" s="14" t="inlineStr">
        <is>
          <t>gso</t>
        </is>
      </c>
      <c r="C2194" s="14" t="inlineStr">
        <is>
          <t>all</t>
        </is>
      </c>
      <c r="H2194" s="14">
        <f>INDEX(Variables!$B$5:$B$205,MATCH($A2194,Variables!$A$5:$A$205,0))&amp;IF($C2194="",""," | "&amp;INDEX(Mapping!$B$5:$B$26,MATCH($C2194,Mapping!$A$5:$A$26,0))&amp;" | "&amp;INDEX(Mapping!$B$30:$B$46,MATCH($B2194,Mapping!$A$30:$A$46,0)))</f>
        <v/>
      </c>
      <c r="I2194" s="14">
        <f>INDEX(Variables!$C$5:$C$205,MATCH($A2194,Variables!$A$5:$A$205,0))</f>
        <v/>
      </c>
      <c r="J2194" s="14">
        <f>INDEX(Variables!$E$5:$E$205,MATCH($A2194,Variables!$A$5:$A$205,0))</f>
        <v/>
      </c>
      <c r="K2194" s="11">
        <f>LOWER(Settings!$C$4)&amp;".mit."&amp;$A2194&amp;IF($C2194="","","."&amp;$C2194&amp;"."&amp;$B2194)&amp;IF(INDEX(Variables!$D$5:$D$205,MATCH($A2194,Variables!$A$5:$A$205,0))="","","."&amp;INDEX(Variables!$D$5:$D$205,MATCH($A2194,Variables!$A$5:$A$205,0)))&amp;"."&amp;K$5</f>
        <v/>
      </c>
      <c r="L2194" s="67">
        <f>SUMIFS(L$515:L$2125,$A$515:$A$2125,"co2",$B$515:$B$2125,$B2194)</f>
        <v/>
      </c>
      <c r="M2194" s="68">
        <f>SUMIFS(M$515:M$2125,$A$515:$A$2125,"co2",$B$515:$B$2125,$B2194)</f>
        <v/>
      </c>
      <c r="N2194" s="68">
        <f>SUMIFS(N$515:N$2125,$A$515:$A$2125,"co2",$B$515:$B$2125,$B2194)</f>
        <v/>
      </c>
      <c r="O2194" s="68">
        <f>SUMIFS(O$515:O$2125,$A$515:$A$2125,"co2",$B$515:$B$2125,$B2194)</f>
        <v/>
      </c>
      <c r="P2194" s="68">
        <f>SUMIFS(P$515:P$2125,$A$515:$A$2125,"co2",$B$515:$B$2125,$B2194)</f>
        <v/>
      </c>
      <c r="Q2194" s="68">
        <f>SUMIFS(Q$515:Q$2125,$A$515:$A$2125,"co2",$B$515:$B$2125,$B2194)</f>
        <v/>
      </c>
      <c r="R2194" s="68">
        <f>SUMIFS(R$515:R$2125,$A$515:$A$2125,"co2",$B$515:$B$2125,$B2194)</f>
        <v/>
      </c>
      <c r="S2194" s="68">
        <f>SUMIFS(S$515:S$2125,$A$515:$A$2125,"co2",$B$515:$B$2125,$B2194)</f>
        <v/>
      </c>
      <c r="T2194" s="68">
        <f>SUMIFS(T$515:T$2125,$A$515:$A$2125,"co2",$B$515:$B$2125,$B2194)</f>
        <v/>
      </c>
      <c r="U2194" s="68">
        <f>SUMIFS(U$515:U$2125,$A$515:$A$2125,"co2",$B$515:$B$2125,$B2194)</f>
        <v/>
      </c>
      <c r="V2194" s="68">
        <f>SUMIFS(V$515:V$2125,$A$515:$A$2125,"co2",$B$515:$B$2125,$B2194)</f>
        <v/>
      </c>
      <c r="W2194" s="68">
        <f>SUMIFS(W$515:W$2125,$A$515:$A$2125,"co2",$B$515:$B$2125,$B2194)</f>
        <v/>
      </c>
      <c r="X2194" s="68">
        <f>SUMIFS(X$515:X$2125,$A$515:$A$2125,"co2",$B$515:$B$2125,$B2194)</f>
        <v/>
      </c>
      <c r="Y2194" s="68">
        <f>SUMIFS(Y$515:Y$2125,$A$515:$A$2125,"co2",$B$515:$B$2125,$B2194)</f>
        <v/>
      </c>
      <c r="Z2194" s="68">
        <f>SUMIFS(Z$515:Z$2125,$A$515:$A$2125,"co2",$B$515:$B$2125,$B2194)</f>
        <v/>
      </c>
      <c r="AA2194" s="68">
        <f>SUMIFS(AA$515:AA$2125,$A$515:$A$2125,"co2",$B$515:$B$2125,$B2194)</f>
        <v/>
      </c>
      <c r="AB2194" s="68">
        <f>SUMIFS(AB$515:AB$2125,$A$515:$A$2125,"co2",$B$515:$B$2125,$B2194)</f>
        <v/>
      </c>
      <c r="AC2194" s="68">
        <f>SUMIFS(AC$515:AC$2125,$A$515:$A$2125,"co2",$B$515:$B$2125,$B2194)</f>
        <v/>
      </c>
      <c r="AD2194" s="68">
        <f>SUMIFS(AD$515:AD$2125,$A$515:$A$2125,"co2",$B$515:$B$2125,$B2194)</f>
        <v/>
      </c>
      <c r="AF2194" s="11">
        <f>LOWER(Settings!$C$4)&amp;".mit."&amp;$A2194&amp;IF($C2194="","","."&amp;$C2194&amp;"."&amp;$B2194)&amp;IF(INDEX(Variables!$D$5:$D$205,MATCH($A2194,Variables!$A$5:$A$205,0))="","","."&amp;INDEX(Variables!$D$5:$D$205,MATCH($A2194,Variables!$A$5:$A$205,0)))&amp;"."&amp;AF$5</f>
        <v/>
      </c>
      <c r="AG2194" s="67">
        <f>SUMIFS(AG$515:AG$2125,$A$515:$A$2125,"co2",$B$515:$B$2125,$B2194)</f>
        <v/>
      </c>
      <c r="AH2194" s="68">
        <f>SUMIFS(AH$515:AH$2125,$A$515:$A$2125,"co2",$B$515:$B$2125,$B2194)</f>
        <v/>
      </c>
      <c r="AI2194" s="68">
        <f>SUMIFS(AI$515:AI$2125,$A$515:$A$2125,"co2",$B$515:$B$2125,$B2194)</f>
        <v/>
      </c>
      <c r="AJ2194" s="68">
        <f>SUMIFS(AJ$515:AJ$2125,$A$515:$A$2125,"co2",$B$515:$B$2125,$B2194)</f>
        <v/>
      </c>
      <c r="AK2194" s="68">
        <f>SUMIFS(AK$515:AK$2125,$A$515:$A$2125,"co2",$B$515:$B$2125,$B2194)</f>
        <v/>
      </c>
      <c r="AL2194" s="68">
        <f>SUMIFS(AL$515:AL$2125,$A$515:$A$2125,"co2",$B$515:$B$2125,$B2194)</f>
        <v/>
      </c>
      <c r="AM2194" s="68">
        <f>SUMIFS(AM$515:AM$2125,$A$515:$A$2125,"co2",$B$515:$B$2125,$B2194)</f>
        <v/>
      </c>
      <c r="AN2194" s="68">
        <f>SUMIFS(AN$515:AN$2125,$A$515:$A$2125,"co2",$B$515:$B$2125,$B2194)</f>
        <v/>
      </c>
      <c r="AO2194" s="68">
        <f>SUMIFS(AO$515:AO$2125,$A$515:$A$2125,"co2",$B$515:$B$2125,$B2194)</f>
        <v/>
      </c>
      <c r="AP2194" s="68">
        <f>SUMIFS(AP$515:AP$2125,$A$515:$A$2125,"co2",$B$515:$B$2125,$B2194)</f>
        <v/>
      </c>
      <c r="AQ2194" s="68">
        <f>SUMIFS(AQ$515:AQ$2125,$A$515:$A$2125,"co2",$B$515:$B$2125,$B2194)</f>
        <v/>
      </c>
      <c r="AR2194" s="68">
        <f>SUMIFS(AR$515:AR$2125,$A$515:$A$2125,"co2",$B$515:$B$2125,$B2194)</f>
        <v/>
      </c>
      <c r="AS2194" s="68">
        <f>SUMIFS(AS$515:AS$2125,$A$515:$A$2125,"co2",$B$515:$B$2125,$B2194)</f>
        <v/>
      </c>
      <c r="AT2194" s="68">
        <f>SUMIFS(AT$515:AT$2125,$A$515:$A$2125,"co2",$B$515:$B$2125,$B2194)</f>
        <v/>
      </c>
      <c r="AU2194" s="68">
        <f>SUMIFS(AU$515:AU$2125,$A$515:$A$2125,"co2",$B$515:$B$2125,$B2194)</f>
        <v/>
      </c>
      <c r="AV2194" s="68">
        <f>SUMIFS(AV$515:AV$2125,$A$515:$A$2125,"co2",$B$515:$B$2125,$B2194)</f>
        <v/>
      </c>
      <c r="AW2194" s="68">
        <f>SUMIFS(AW$515:AW$2125,$A$515:$A$2125,"co2",$B$515:$B$2125,$B2194)</f>
        <v/>
      </c>
      <c r="AX2194" s="68">
        <f>SUMIFS(AX$515:AX$2125,$A$515:$A$2125,"co2",$B$515:$B$2125,$B2194)</f>
        <v/>
      </c>
      <c r="AY2194" s="68">
        <f>SUMIFS(AY$515:AY$2125,$A$515:$A$2125,"co2",$B$515:$B$2125,$B2194)</f>
        <v/>
      </c>
    </row>
    <row r="2195" hidden="1" outlineLevel="1">
      <c r="A2195" s="14" t="inlineStr">
        <is>
          <t>co2</t>
        </is>
      </c>
      <c r="B2195" s="14" t="inlineStr">
        <is>
          <t>die</t>
        </is>
      </c>
      <c r="C2195" s="14" t="inlineStr">
        <is>
          <t>all</t>
        </is>
      </c>
      <c r="H2195" s="14">
        <f>INDEX(Variables!$B$5:$B$205,MATCH($A2195,Variables!$A$5:$A$205,0))&amp;IF($C2195="",""," | "&amp;INDEX(Mapping!$B$5:$B$26,MATCH($C2195,Mapping!$A$5:$A$26,0))&amp;" | "&amp;INDEX(Mapping!$B$30:$B$46,MATCH($B2195,Mapping!$A$30:$A$46,0)))</f>
        <v/>
      </c>
      <c r="I2195" s="14">
        <f>INDEX(Variables!$C$5:$C$205,MATCH($A2195,Variables!$A$5:$A$205,0))</f>
        <v/>
      </c>
      <c r="J2195" s="14">
        <f>INDEX(Variables!$E$5:$E$205,MATCH($A2195,Variables!$A$5:$A$205,0))</f>
        <v/>
      </c>
      <c r="K2195" s="11">
        <f>LOWER(Settings!$C$4)&amp;".mit."&amp;$A2195&amp;IF($C2195="","","."&amp;$C2195&amp;"."&amp;$B2195)&amp;IF(INDEX(Variables!$D$5:$D$205,MATCH($A2195,Variables!$A$5:$A$205,0))="","","."&amp;INDEX(Variables!$D$5:$D$205,MATCH($A2195,Variables!$A$5:$A$205,0)))&amp;"."&amp;K$5</f>
        <v/>
      </c>
      <c r="L2195" s="67">
        <f>SUMIFS(L$515:L$2125,$A$515:$A$2125,"co2",$B$515:$B$2125,$B2195)</f>
        <v/>
      </c>
      <c r="M2195" s="68">
        <f>SUMIFS(M$515:M$2125,$A$515:$A$2125,"co2",$B$515:$B$2125,$B2195)</f>
        <v/>
      </c>
      <c r="N2195" s="68">
        <f>SUMIFS(N$515:N$2125,$A$515:$A$2125,"co2",$B$515:$B$2125,$B2195)</f>
        <v/>
      </c>
      <c r="O2195" s="68">
        <f>SUMIFS(O$515:O$2125,$A$515:$A$2125,"co2",$B$515:$B$2125,$B2195)</f>
        <v/>
      </c>
      <c r="P2195" s="68">
        <f>SUMIFS(P$515:P$2125,$A$515:$A$2125,"co2",$B$515:$B$2125,$B2195)</f>
        <v/>
      </c>
      <c r="Q2195" s="68">
        <f>SUMIFS(Q$515:Q$2125,$A$515:$A$2125,"co2",$B$515:$B$2125,$B2195)</f>
        <v/>
      </c>
      <c r="R2195" s="68">
        <f>SUMIFS(R$515:R$2125,$A$515:$A$2125,"co2",$B$515:$B$2125,$B2195)</f>
        <v/>
      </c>
      <c r="S2195" s="68">
        <f>SUMIFS(S$515:S$2125,$A$515:$A$2125,"co2",$B$515:$B$2125,$B2195)</f>
        <v/>
      </c>
      <c r="T2195" s="68">
        <f>SUMIFS(T$515:T$2125,$A$515:$A$2125,"co2",$B$515:$B$2125,$B2195)</f>
        <v/>
      </c>
      <c r="U2195" s="68">
        <f>SUMIFS(U$515:U$2125,$A$515:$A$2125,"co2",$B$515:$B$2125,$B2195)</f>
        <v/>
      </c>
      <c r="V2195" s="68">
        <f>SUMIFS(V$515:V$2125,$A$515:$A$2125,"co2",$B$515:$B$2125,$B2195)</f>
        <v/>
      </c>
      <c r="W2195" s="68">
        <f>SUMIFS(W$515:W$2125,$A$515:$A$2125,"co2",$B$515:$B$2125,$B2195)</f>
        <v/>
      </c>
      <c r="X2195" s="68">
        <f>SUMIFS(X$515:X$2125,$A$515:$A$2125,"co2",$B$515:$B$2125,$B2195)</f>
        <v/>
      </c>
      <c r="Y2195" s="68">
        <f>SUMIFS(Y$515:Y$2125,$A$515:$A$2125,"co2",$B$515:$B$2125,$B2195)</f>
        <v/>
      </c>
      <c r="Z2195" s="68">
        <f>SUMIFS(Z$515:Z$2125,$A$515:$A$2125,"co2",$B$515:$B$2125,$B2195)</f>
        <v/>
      </c>
      <c r="AA2195" s="68">
        <f>SUMIFS(AA$515:AA$2125,$A$515:$A$2125,"co2",$B$515:$B$2125,$B2195)</f>
        <v/>
      </c>
      <c r="AB2195" s="68">
        <f>SUMIFS(AB$515:AB$2125,$A$515:$A$2125,"co2",$B$515:$B$2125,$B2195)</f>
        <v/>
      </c>
      <c r="AC2195" s="68">
        <f>SUMIFS(AC$515:AC$2125,$A$515:$A$2125,"co2",$B$515:$B$2125,$B2195)</f>
        <v/>
      </c>
      <c r="AD2195" s="68">
        <f>SUMIFS(AD$515:AD$2125,$A$515:$A$2125,"co2",$B$515:$B$2125,$B2195)</f>
        <v/>
      </c>
      <c r="AF2195" s="11">
        <f>LOWER(Settings!$C$4)&amp;".mit."&amp;$A2195&amp;IF($C2195="","","."&amp;$C2195&amp;"."&amp;$B2195)&amp;IF(INDEX(Variables!$D$5:$D$205,MATCH($A2195,Variables!$A$5:$A$205,0))="","","."&amp;INDEX(Variables!$D$5:$D$205,MATCH($A2195,Variables!$A$5:$A$205,0)))&amp;"."&amp;AF$5</f>
        <v/>
      </c>
      <c r="AG2195" s="67">
        <f>SUMIFS(AG$515:AG$2125,$A$515:$A$2125,"co2",$B$515:$B$2125,$B2195)</f>
        <v/>
      </c>
      <c r="AH2195" s="68">
        <f>SUMIFS(AH$515:AH$2125,$A$515:$A$2125,"co2",$B$515:$B$2125,$B2195)</f>
        <v/>
      </c>
      <c r="AI2195" s="68">
        <f>SUMIFS(AI$515:AI$2125,$A$515:$A$2125,"co2",$B$515:$B$2125,$B2195)</f>
        <v/>
      </c>
      <c r="AJ2195" s="68">
        <f>SUMIFS(AJ$515:AJ$2125,$A$515:$A$2125,"co2",$B$515:$B$2125,$B2195)</f>
        <v/>
      </c>
      <c r="AK2195" s="68">
        <f>SUMIFS(AK$515:AK$2125,$A$515:$A$2125,"co2",$B$515:$B$2125,$B2195)</f>
        <v/>
      </c>
      <c r="AL2195" s="68">
        <f>SUMIFS(AL$515:AL$2125,$A$515:$A$2125,"co2",$B$515:$B$2125,$B2195)</f>
        <v/>
      </c>
      <c r="AM2195" s="68">
        <f>SUMIFS(AM$515:AM$2125,$A$515:$A$2125,"co2",$B$515:$B$2125,$B2195)</f>
        <v/>
      </c>
      <c r="AN2195" s="68">
        <f>SUMIFS(AN$515:AN$2125,$A$515:$A$2125,"co2",$B$515:$B$2125,$B2195)</f>
        <v/>
      </c>
      <c r="AO2195" s="68">
        <f>SUMIFS(AO$515:AO$2125,$A$515:$A$2125,"co2",$B$515:$B$2125,$B2195)</f>
        <v/>
      </c>
      <c r="AP2195" s="68">
        <f>SUMIFS(AP$515:AP$2125,$A$515:$A$2125,"co2",$B$515:$B$2125,$B2195)</f>
        <v/>
      </c>
      <c r="AQ2195" s="68">
        <f>SUMIFS(AQ$515:AQ$2125,$A$515:$A$2125,"co2",$B$515:$B$2125,$B2195)</f>
        <v/>
      </c>
      <c r="AR2195" s="68">
        <f>SUMIFS(AR$515:AR$2125,$A$515:$A$2125,"co2",$B$515:$B$2125,$B2195)</f>
        <v/>
      </c>
      <c r="AS2195" s="68">
        <f>SUMIFS(AS$515:AS$2125,$A$515:$A$2125,"co2",$B$515:$B$2125,$B2195)</f>
        <v/>
      </c>
      <c r="AT2195" s="68">
        <f>SUMIFS(AT$515:AT$2125,$A$515:$A$2125,"co2",$B$515:$B$2125,$B2195)</f>
        <v/>
      </c>
      <c r="AU2195" s="68">
        <f>SUMIFS(AU$515:AU$2125,$A$515:$A$2125,"co2",$B$515:$B$2125,$B2195)</f>
        <v/>
      </c>
      <c r="AV2195" s="68">
        <f>SUMIFS(AV$515:AV$2125,$A$515:$A$2125,"co2",$B$515:$B$2125,$B2195)</f>
        <v/>
      </c>
      <c r="AW2195" s="68">
        <f>SUMIFS(AW$515:AW$2125,$A$515:$A$2125,"co2",$B$515:$B$2125,$B2195)</f>
        <v/>
      </c>
      <c r="AX2195" s="68">
        <f>SUMIFS(AX$515:AX$2125,$A$515:$A$2125,"co2",$B$515:$B$2125,$B2195)</f>
        <v/>
      </c>
      <c r="AY2195" s="68">
        <f>SUMIFS(AY$515:AY$2125,$A$515:$A$2125,"co2",$B$515:$B$2125,$B2195)</f>
        <v/>
      </c>
    </row>
    <row r="2196" hidden="1" outlineLevel="1">
      <c r="A2196" s="14" t="inlineStr">
        <is>
          <t>co2</t>
        </is>
      </c>
      <c r="B2196" s="14" t="inlineStr">
        <is>
          <t>lpg</t>
        </is>
      </c>
      <c r="C2196" s="14" t="inlineStr">
        <is>
          <t>all</t>
        </is>
      </c>
      <c r="H2196" s="14">
        <f>INDEX(Variables!$B$5:$B$205,MATCH($A2196,Variables!$A$5:$A$205,0))&amp;IF($C2196="",""," | "&amp;INDEX(Mapping!$B$5:$B$26,MATCH($C2196,Mapping!$A$5:$A$26,0))&amp;" | "&amp;INDEX(Mapping!$B$30:$B$46,MATCH($B2196,Mapping!$A$30:$A$46,0)))</f>
        <v/>
      </c>
      <c r="I2196" s="14">
        <f>INDEX(Variables!$C$5:$C$205,MATCH($A2196,Variables!$A$5:$A$205,0))</f>
        <v/>
      </c>
      <c r="J2196" s="14">
        <f>INDEX(Variables!$E$5:$E$205,MATCH($A2196,Variables!$A$5:$A$205,0))</f>
        <v/>
      </c>
      <c r="K2196" s="11">
        <f>LOWER(Settings!$C$4)&amp;".mit."&amp;$A2196&amp;IF($C2196="","","."&amp;$C2196&amp;"."&amp;$B2196)&amp;IF(INDEX(Variables!$D$5:$D$205,MATCH($A2196,Variables!$A$5:$A$205,0))="","","."&amp;INDEX(Variables!$D$5:$D$205,MATCH($A2196,Variables!$A$5:$A$205,0)))&amp;"."&amp;K$5</f>
        <v/>
      </c>
      <c r="L2196" s="67">
        <f>SUMIFS(L$515:L$2125,$A$515:$A$2125,"co2",$B$515:$B$2125,$B2196)</f>
        <v/>
      </c>
      <c r="M2196" s="68">
        <f>SUMIFS(M$515:M$2125,$A$515:$A$2125,"co2",$B$515:$B$2125,$B2196)</f>
        <v/>
      </c>
      <c r="N2196" s="68">
        <f>SUMIFS(N$515:N$2125,$A$515:$A$2125,"co2",$B$515:$B$2125,$B2196)</f>
        <v/>
      </c>
      <c r="O2196" s="68">
        <f>SUMIFS(O$515:O$2125,$A$515:$A$2125,"co2",$B$515:$B$2125,$B2196)</f>
        <v/>
      </c>
      <c r="P2196" s="68">
        <f>SUMIFS(P$515:P$2125,$A$515:$A$2125,"co2",$B$515:$B$2125,$B2196)</f>
        <v/>
      </c>
      <c r="Q2196" s="68">
        <f>SUMIFS(Q$515:Q$2125,$A$515:$A$2125,"co2",$B$515:$B$2125,$B2196)</f>
        <v/>
      </c>
      <c r="R2196" s="68">
        <f>SUMIFS(R$515:R$2125,$A$515:$A$2125,"co2",$B$515:$B$2125,$B2196)</f>
        <v/>
      </c>
      <c r="S2196" s="68">
        <f>SUMIFS(S$515:S$2125,$A$515:$A$2125,"co2",$B$515:$B$2125,$B2196)</f>
        <v/>
      </c>
      <c r="T2196" s="68">
        <f>SUMIFS(T$515:T$2125,$A$515:$A$2125,"co2",$B$515:$B$2125,$B2196)</f>
        <v/>
      </c>
      <c r="U2196" s="68">
        <f>SUMIFS(U$515:U$2125,$A$515:$A$2125,"co2",$B$515:$B$2125,$B2196)</f>
        <v/>
      </c>
      <c r="V2196" s="68">
        <f>SUMIFS(V$515:V$2125,$A$515:$A$2125,"co2",$B$515:$B$2125,$B2196)</f>
        <v/>
      </c>
      <c r="W2196" s="68">
        <f>SUMIFS(W$515:W$2125,$A$515:$A$2125,"co2",$B$515:$B$2125,$B2196)</f>
        <v/>
      </c>
      <c r="X2196" s="68">
        <f>SUMIFS(X$515:X$2125,$A$515:$A$2125,"co2",$B$515:$B$2125,$B2196)</f>
        <v/>
      </c>
      <c r="Y2196" s="68">
        <f>SUMIFS(Y$515:Y$2125,$A$515:$A$2125,"co2",$B$515:$B$2125,$B2196)</f>
        <v/>
      </c>
      <c r="Z2196" s="68">
        <f>SUMIFS(Z$515:Z$2125,$A$515:$A$2125,"co2",$B$515:$B$2125,$B2196)</f>
        <v/>
      </c>
      <c r="AA2196" s="68">
        <f>SUMIFS(AA$515:AA$2125,$A$515:$A$2125,"co2",$B$515:$B$2125,$B2196)</f>
        <v/>
      </c>
      <c r="AB2196" s="68">
        <f>SUMIFS(AB$515:AB$2125,$A$515:$A$2125,"co2",$B$515:$B$2125,$B2196)</f>
        <v/>
      </c>
      <c r="AC2196" s="68">
        <f>SUMIFS(AC$515:AC$2125,$A$515:$A$2125,"co2",$B$515:$B$2125,$B2196)</f>
        <v/>
      </c>
      <c r="AD2196" s="68">
        <f>SUMIFS(AD$515:AD$2125,$A$515:$A$2125,"co2",$B$515:$B$2125,$B2196)</f>
        <v/>
      </c>
      <c r="AF2196" s="11">
        <f>LOWER(Settings!$C$4)&amp;".mit."&amp;$A2196&amp;IF($C2196="","","."&amp;$C2196&amp;"."&amp;$B2196)&amp;IF(INDEX(Variables!$D$5:$D$205,MATCH($A2196,Variables!$A$5:$A$205,0))="","","."&amp;INDEX(Variables!$D$5:$D$205,MATCH($A2196,Variables!$A$5:$A$205,0)))&amp;"."&amp;AF$5</f>
        <v/>
      </c>
      <c r="AG2196" s="67">
        <f>SUMIFS(AG$515:AG$2125,$A$515:$A$2125,"co2",$B$515:$B$2125,$B2196)</f>
        <v/>
      </c>
      <c r="AH2196" s="68">
        <f>SUMIFS(AH$515:AH$2125,$A$515:$A$2125,"co2",$B$515:$B$2125,$B2196)</f>
        <v/>
      </c>
      <c r="AI2196" s="68">
        <f>SUMIFS(AI$515:AI$2125,$A$515:$A$2125,"co2",$B$515:$B$2125,$B2196)</f>
        <v/>
      </c>
      <c r="AJ2196" s="68">
        <f>SUMIFS(AJ$515:AJ$2125,$A$515:$A$2125,"co2",$B$515:$B$2125,$B2196)</f>
        <v/>
      </c>
      <c r="AK2196" s="68">
        <f>SUMIFS(AK$515:AK$2125,$A$515:$A$2125,"co2",$B$515:$B$2125,$B2196)</f>
        <v/>
      </c>
      <c r="AL2196" s="68">
        <f>SUMIFS(AL$515:AL$2125,$A$515:$A$2125,"co2",$B$515:$B$2125,$B2196)</f>
        <v/>
      </c>
      <c r="AM2196" s="68">
        <f>SUMIFS(AM$515:AM$2125,$A$515:$A$2125,"co2",$B$515:$B$2125,$B2196)</f>
        <v/>
      </c>
      <c r="AN2196" s="68">
        <f>SUMIFS(AN$515:AN$2125,$A$515:$A$2125,"co2",$B$515:$B$2125,$B2196)</f>
        <v/>
      </c>
      <c r="AO2196" s="68">
        <f>SUMIFS(AO$515:AO$2125,$A$515:$A$2125,"co2",$B$515:$B$2125,$B2196)</f>
        <v/>
      </c>
      <c r="AP2196" s="68">
        <f>SUMIFS(AP$515:AP$2125,$A$515:$A$2125,"co2",$B$515:$B$2125,$B2196)</f>
        <v/>
      </c>
      <c r="AQ2196" s="68">
        <f>SUMIFS(AQ$515:AQ$2125,$A$515:$A$2125,"co2",$B$515:$B$2125,$B2196)</f>
        <v/>
      </c>
      <c r="AR2196" s="68">
        <f>SUMIFS(AR$515:AR$2125,$A$515:$A$2125,"co2",$B$515:$B$2125,$B2196)</f>
        <v/>
      </c>
      <c r="AS2196" s="68">
        <f>SUMIFS(AS$515:AS$2125,$A$515:$A$2125,"co2",$B$515:$B$2125,$B2196)</f>
        <v/>
      </c>
      <c r="AT2196" s="68">
        <f>SUMIFS(AT$515:AT$2125,$A$515:$A$2125,"co2",$B$515:$B$2125,$B2196)</f>
        <v/>
      </c>
      <c r="AU2196" s="68">
        <f>SUMIFS(AU$515:AU$2125,$A$515:$A$2125,"co2",$B$515:$B$2125,$B2196)</f>
        <v/>
      </c>
      <c r="AV2196" s="68">
        <f>SUMIFS(AV$515:AV$2125,$A$515:$A$2125,"co2",$B$515:$B$2125,$B2196)</f>
        <v/>
      </c>
      <c r="AW2196" s="68">
        <f>SUMIFS(AW$515:AW$2125,$A$515:$A$2125,"co2",$B$515:$B$2125,$B2196)</f>
        <v/>
      </c>
      <c r="AX2196" s="68">
        <f>SUMIFS(AX$515:AX$2125,$A$515:$A$2125,"co2",$B$515:$B$2125,$B2196)</f>
        <v/>
      </c>
      <c r="AY2196" s="68">
        <f>SUMIFS(AY$515:AY$2125,$A$515:$A$2125,"co2",$B$515:$B$2125,$B2196)</f>
        <v/>
      </c>
    </row>
    <row r="2197" hidden="1" outlineLevel="1">
      <c r="A2197" s="14" t="inlineStr">
        <is>
          <t>co2</t>
        </is>
      </c>
      <c r="B2197" s="14" t="inlineStr">
        <is>
          <t>ker</t>
        </is>
      </c>
      <c r="C2197" s="14" t="inlineStr">
        <is>
          <t>all</t>
        </is>
      </c>
      <c r="H2197" s="14">
        <f>INDEX(Variables!$B$5:$B$205,MATCH($A2197,Variables!$A$5:$A$205,0))&amp;IF($C2197="",""," | "&amp;INDEX(Mapping!$B$5:$B$26,MATCH($C2197,Mapping!$A$5:$A$26,0))&amp;" | "&amp;INDEX(Mapping!$B$30:$B$46,MATCH($B2197,Mapping!$A$30:$A$46,0)))</f>
        <v/>
      </c>
      <c r="I2197" s="14">
        <f>INDEX(Variables!$C$5:$C$205,MATCH($A2197,Variables!$A$5:$A$205,0))</f>
        <v/>
      </c>
      <c r="J2197" s="14">
        <f>INDEX(Variables!$E$5:$E$205,MATCH($A2197,Variables!$A$5:$A$205,0))</f>
        <v/>
      </c>
      <c r="K2197" s="11">
        <f>LOWER(Settings!$C$4)&amp;".mit."&amp;$A2197&amp;IF($C2197="","","."&amp;$C2197&amp;"."&amp;$B2197)&amp;IF(INDEX(Variables!$D$5:$D$205,MATCH($A2197,Variables!$A$5:$A$205,0))="","","."&amp;INDEX(Variables!$D$5:$D$205,MATCH($A2197,Variables!$A$5:$A$205,0)))&amp;"."&amp;K$5</f>
        <v/>
      </c>
      <c r="L2197" s="67">
        <f>SUMIFS(L$515:L$2125,$A$515:$A$2125,"co2",$B$515:$B$2125,$B2197)</f>
        <v/>
      </c>
      <c r="M2197" s="68">
        <f>SUMIFS(M$515:M$2125,$A$515:$A$2125,"co2",$B$515:$B$2125,$B2197)</f>
        <v/>
      </c>
      <c r="N2197" s="68">
        <f>SUMIFS(N$515:N$2125,$A$515:$A$2125,"co2",$B$515:$B$2125,$B2197)</f>
        <v/>
      </c>
      <c r="O2197" s="68">
        <f>SUMIFS(O$515:O$2125,$A$515:$A$2125,"co2",$B$515:$B$2125,$B2197)</f>
        <v/>
      </c>
      <c r="P2197" s="68">
        <f>SUMIFS(P$515:P$2125,$A$515:$A$2125,"co2",$B$515:$B$2125,$B2197)</f>
        <v/>
      </c>
      <c r="Q2197" s="68">
        <f>SUMIFS(Q$515:Q$2125,$A$515:$A$2125,"co2",$B$515:$B$2125,$B2197)</f>
        <v/>
      </c>
      <c r="R2197" s="68">
        <f>SUMIFS(R$515:R$2125,$A$515:$A$2125,"co2",$B$515:$B$2125,$B2197)</f>
        <v/>
      </c>
      <c r="S2197" s="68">
        <f>SUMIFS(S$515:S$2125,$A$515:$A$2125,"co2",$B$515:$B$2125,$B2197)</f>
        <v/>
      </c>
      <c r="T2197" s="68">
        <f>SUMIFS(T$515:T$2125,$A$515:$A$2125,"co2",$B$515:$B$2125,$B2197)</f>
        <v/>
      </c>
      <c r="U2197" s="68">
        <f>SUMIFS(U$515:U$2125,$A$515:$A$2125,"co2",$B$515:$B$2125,$B2197)</f>
        <v/>
      </c>
      <c r="V2197" s="68">
        <f>SUMIFS(V$515:V$2125,$A$515:$A$2125,"co2",$B$515:$B$2125,$B2197)</f>
        <v/>
      </c>
      <c r="W2197" s="68">
        <f>SUMIFS(W$515:W$2125,$A$515:$A$2125,"co2",$B$515:$B$2125,$B2197)</f>
        <v/>
      </c>
      <c r="X2197" s="68">
        <f>SUMIFS(X$515:X$2125,$A$515:$A$2125,"co2",$B$515:$B$2125,$B2197)</f>
        <v/>
      </c>
      <c r="Y2197" s="68">
        <f>SUMIFS(Y$515:Y$2125,$A$515:$A$2125,"co2",$B$515:$B$2125,$B2197)</f>
        <v/>
      </c>
      <c r="Z2197" s="68">
        <f>SUMIFS(Z$515:Z$2125,$A$515:$A$2125,"co2",$B$515:$B$2125,$B2197)</f>
        <v/>
      </c>
      <c r="AA2197" s="68">
        <f>SUMIFS(AA$515:AA$2125,$A$515:$A$2125,"co2",$B$515:$B$2125,$B2197)</f>
        <v/>
      </c>
      <c r="AB2197" s="68">
        <f>SUMIFS(AB$515:AB$2125,$A$515:$A$2125,"co2",$B$515:$B$2125,$B2197)</f>
        <v/>
      </c>
      <c r="AC2197" s="68">
        <f>SUMIFS(AC$515:AC$2125,$A$515:$A$2125,"co2",$B$515:$B$2125,$B2197)</f>
        <v/>
      </c>
      <c r="AD2197" s="68">
        <f>SUMIFS(AD$515:AD$2125,$A$515:$A$2125,"co2",$B$515:$B$2125,$B2197)</f>
        <v/>
      </c>
      <c r="AF2197" s="11">
        <f>LOWER(Settings!$C$4)&amp;".mit."&amp;$A2197&amp;IF($C2197="","","."&amp;$C2197&amp;"."&amp;$B2197)&amp;IF(INDEX(Variables!$D$5:$D$205,MATCH($A2197,Variables!$A$5:$A$205,0))="","","."&amp;INDEX(Variables!$D$5:$D$205,MATCH($A2197,Variables!$A$5:$A$205,0)))&amp;"."&amp;AF$5</f>
        <v/>
      </c>
      <c r="AG2197" s="67">
        <f>SUMIFS(AG$515:AG$2125,$A$515:$A$2125,"co2",$B$515:$B$2125,$B2197)</f>
        <v/>
      </c>
      <c r="AH2197" s="68">
        <f>SUMIFS(AH$515:AH$2125,$A$515:$A$2125,"co2",$B$515:$B$2125,$B2197)</f>
        <v/>
      </c>
      <c r="AI2197" s="68">
        <f>SUMIFS(AI$515:AI$2125,$A$515:$A$2125,"co2",$B$515:$B$2125,$B2197)</f>
        <v/>
      </c>
      <c r="AJ2197" s="68">
        <f>SUMIFS(AJ$515:AJ$2125,$A$515:$A$2125,"co2",$B$515:$B$2125,$B2197)</f>
        <v/>
      </c>
      <c r="AK2197" s="68">
        <f>SUMIFS(AK$515:AK$2125,$A$515:$A$2125,"co2",$B$515:$B$2125,$B2197)</f>
        <v/>
      </c>
      <c r="AL2197" s="68">
        <f>SUMIFS(AL$515:AL$2125,$A$515:$A$2125,"co2",$B$515:$B$2125,$B2197)</f>
        <v/>
      </c>
      <c r="AM2197" s="68">
        <f>SUMIFS(AM$515:AM$2125,$A$515:$A$2125,"co2",$B$515:$B$2125,$B2197)</f>
        <v/>
      </c>
      <c r="AN2197" s="68">
        <f>SUMIFS(AN$515:AN$2125,$A$515:$A$2125,"co2",$B$515:$B$2125,$B2197)</f>
        <v/>
      </c>
      <c r="AO2197" s="68">
        <f>SUMIFS(AO$515:AO$2125,$A$515:$A$2125,"co2",$B$515:$B$2125,$B2197)</f>
        <v/>
      </c>
      <c r="AP2197" s="68">
        <f>SUMIFS(AP$515:AP$2125,$A$515:$A$2125,"co2",$B$515:$B$2125,$B2197)</f>
        <v/>
      </c>
      <c r="AQ2197" s="68">
        <f>SUMIFS(AQ$515:AQ$2125,$A$515:$A$2125,"co2",$B$515:$B$2125,$B2197)</f>
        <v/>
      </c>
      <c r="AR2197" s="68">
        <f>SUMIFS(AR$515:AR$2125,$A$515:$A$2125,"co2",$B$515:$B$2125,$B2197)</f>
        <v/>
      </c>
      <c r="AS2197" s="68">
        <f>SUMIFS(AS$515:AS$2125,$A$515:$A$2125,"co2",$B$515:$B$2125,$B2197)</f>
        <v/>
      </c>
      <c r="AT2197" s="68">
        <f>SUMIFS(AT$515:AT$2125,$A$515:$A$2125,"co2",$B$515:$B$2125,$B2197)</f>
        <v/>
      </c>
      <c r="AU2197" s="68">
        <f>SUMIFS(AU$515:AU$2125,$A$515:$A$2125,"co2",$B$515:$B$2125,$B2197)</f>
        <v/>
      </c>
      <c r="AV2197" s="68">
        <f>SUMIFS(AV$515:AV$2125,$A$515:$A$2125,"co2",$B$515:$B$2125,$B2197)</f>
        <v/>
      </c>
      <c r="AW2197" s="68">
        <f>SUMIFS(AW$515:AW$2125,$A$515:$A$2125,"co2",$B$515:$B$2125,$B2197)</f>
        <v/>
      </c>
      <c r="AX2197" s="68">
        <f>SUMIFS(AX$515:AX$2125,$A$515:$A$2125,"co2",$B$515:$B$2125,$B2197)</f>
        <v/>
      </c>
      <c r="AY2197" s="68">
        <f>SUMIFS(AY$515:AY$2125,$A$515:$A$2125,"co2",$B$515:$B$2125,$B2197)</f>
        <v/>
      </c>
    </row>
    <row r="2198" hidden="1" outlineLevel="1">
      <c r="A2198" s="14" t="inlineStr">
        <is>
          <t>co2</t>
        </is>
      </c>
      <c r="B2198" s="14" t="inlineStr">
        <is>
          <t>oop</t>
        </is>
      </c>
      <c r="C2198" s="14" t="inlineStr">
        <is>
          <t>all</t>
        </is>
      </c>
      <c r="H2198" s="14">
        <f>INDEX(Variables!$B$5:$B$205,MATCH($A2198,Variables!$A$5:$A$205,0))&amp;IF($C2198="",""," | "&amp;INDEX(Mapping!$B$5:$B$26,MATCH($C2198,Mapping!$A$5:$A$26,0))&amp;" | "&amp;INDEX(Mapping!$B$30:$B$46,MATCH($B2198,Mapping!$A$30:$A$46,0)))</f>
        <v/>
      </c>
      <c r="I2198" s="14">
        <f>INDEX(Variables!$C$5:$C$205,MATCH($A2198,Variables!$A$5:$A$205,0))</f>
        <v/>
      </c>
      <c r="J2198" s="14">
        <f>INDEX(Variables!$E$5:$E$205,MATCH($A2198,Variables!$A$5:$A$205,0))</f>
        <v/>
      </c>
      <c r="K2198" s="11">
        <f>LOWER(Settings!$C$4)&amp;".mit."&amp;$A2198&amp;IF($C2198="","","."&amp;$C2198&amp;"."&amp;$B2198)&amp;IF(INDEX(Variables!$D$5:$D$205,MATCH($A2198,Variables!$A$5:$A$205,0))="","","."&amp;INDEX(Variables!$D$5:$D$205,MATCH($A2198,Variables!$A$5:$A$205,0)))&amp;"."&amp;K$5</f>
        <v/>
      </c>
      <c r="L2198" s="67">
        <f>SUMIFS(L$515:L$2125,$A$515:$A$2125,"co2",$B$515:$B$2125,$B2198)</f>
        <v/>
      </c>
      <c r="M2198" s="68">
        <f>SUMIFS(M$515:M$2125,$A$515:$A$2125,"co2",$B$515:$B$2125,$B2198)</f>
        <v/>
      </c>
      <c r="N2198" s="68">
        <f>SUMIFS(N$515:N$2125,$A$515:$A$2125,"co2",$B$515:$B$2125,$B2198)</f>
        <v/>
      </c>
      <c r="O2198" s="68">
        <f>SUMIFS(O$515:O$2125,$A$515:$A$2125,"co2",$B$515:$B$2125,$B2198)</f>
        <v/>
      </c>
      <c r="P2198" s="68">
        <f>SUMIFS(P$515:P$2125,$A$515:$A$2125,"co2",$B$515:$B$2125,$B2198)</f>
        <v/>
      </c>
      <c r="Q2198" s="68">
        <f>SUMIFS(Q$515:Q$2125,$A$515:$A$2125,"co2",$B$515:$B$2125,$B2198)</f>
        <v/>
      </c>
      <c r="R2198" s="68">
        <f>SUMIFS(R$515:R$2125,$A$515:$A$2125,"co2",$B$515:$B$2125,$B2198)</f>
        <v/>
      </c>
      <c r="S2198" s="68">
        <f>SUMIFS(S$515:S$2125,$A$515:$A$2125,"co2",$B$515:$B$2125,$B2198)</f>
        <v/>
      </c>
      <c r="T2198" s="68">
        <f>SUMIFS(T$515:T$2125,$A$515:$A$2125,"co2",$B$515:$B$2125,$B2198)</f>
        <v/>
      </c>
      <c r="U2198" s="68">
        <f>SUMIFS(U$515:U$2125,$A$515:$A$2125,"co2",$B$515:$B$2125,$B2198)</f>
        <v/>
      </c>
      <c r="V2198" s="68">
        <f>SUMIFS(V$515:V$2125,$A$515:$A$2125,"co2",$B$515:$B$2125,$B2198)</f>
        <v/>
      </c>
      <c r="W2198" s="68">
        <f>SUMIFS(W$515:W$2125,$A$515:$A$2125,"co2",$B$515:$B$2125,$B2198)</f>
        <v/>
      </c>
      <c r="X2198" s="68">
        <f>SUMIFS(X$515:X$2125,$A$515:$A$2125,"co2",$B$515:$B$2125,$B2198)</f>
        <v/>
      </c>
      <c r="Y2198" s="68">
        <f>SUMIFS(Y$515:Y$2125,$A$515:$A$2125,"co2",$B$515:$B$2125,$B2198)</f>
        <v/>
      </c>
      <c r="Z2198" s="68">
        <f>SUMIFS(Z$515:Z$2125,$A$515:$A$2125,"co2",$B$515:$B$2125,$B2198)</f>
        <v/>
      </c>
      <c r="AA2198" s="68">
        <f>SUMIFS(AA$515:AA$2125,$A$515:$A$2125,"co2",$B$515:$B$2125,$B2198)</f>
        <v/>
      </c>
      <c r="AB2198" s="68">
        <f>SUMIFS(AB$515:AB$2125,$A$515:$A$2125,"co2",$B$515:$B$2125,$B2198)</f>
        <v/>
      </c>
      <c r="AC2198" s="68">
        <f>SUMIFS(AC$515:AC$2125,$A$515:$A$2125,"co2",$B$515:$B$2125,$B2198)</f>
        <v/>
      </c>
      <c r="AD2198" s="68">
        <f>SUMIFS(AD$515:AD$2125,$A$515:$A$2125,"co2",$B$515:$B$2125,$B2198)</f>
        <v/>
      </c>
      <c r="AF2198" s="11">
        <f>LOWER(Settings!$C$4)&amp;".mit."&amp;$A2198&amp;IF($C2198="","","."&amp;$C2198&amp;"."&amp;$B2198)&amp;IF(INDEX(Variables!$D$5:$D$205,MATCH($A2198,Variables!$A$5:$A$205,0))="","","."&amp;INDEX(Variables!$D$5:$D$205,MATCH($A2198,Variables!$A$5:$A$205,0)))&amp;"."&amp;AF$5</f>
        <v/>
      </c>
      <c r="AG2198" s="67">
        <f>SUMIFS(AG$515:AG$2125,$A$515:$A$2125,"co2",$B$515:$B$2125,$B2198)</f>
        <v/>
      </c>
      <c r="AH2198" s="68">
        <f>SUMIFS(AH$515:AH$2125,$A$515:$A$2125,"co2",$B$515:$B$2125,$B2198)</f>
        <v/>
      </c>
      <c r="AI2198" s="68">
        <f>SUMIFS(AI$515:AI$2125,$A$515:$A$2125,"co2",$B$515:$B$2125,$B2198)</f>
        <v/>
      </c>
      <c r="AJ2198" s="68">
        <f>SUMIFS(AJ$515:AJ$2125,$A$515:$A$2125,"co2",$B$515:$B$2125,$B2198)</f>
        <v/>
      </c>
      <c r="AK2198" s="68">
        <f>SUMIFS(AK$515:AK$2125,$A$515:$A$2125,"co2",$B$515:$B$2125,$B2198)</f>
        <v/>
      </c>
      <c r="AL2198" s="68">
        <f>SUMIFS(AL$515:AL$2125,$A$515:$A$2125,"co2",$B$515:$B$2125,$B2198)</f>
        <v/>
      </c>
      <c r="AM2198" s="68">
        <f>SUMIFS(AM$515:AM$2125,$A$515:$A$2125,"co2",$B$515:$B$2125,$B2198)</f>
        <v/>
      </c>
      <c r="AN2198" s="68">
        <f>SUMIFS(AN$515:AN$2125,$A$515:$A$2125,"co2",$B$515:$B$2125,$B2198)</f>
        <v/>
      </c>
      <c r="AO2198" s="68">
        <f>SUMIFS(AO$515:AO$2125,$A$515:$A$2125,"co2",$B$515:$B$2125,$B2198)</f>
        <v/>
      </c>
      <c r="AP2198" s="68">
        <f>SUMIFS(AP$515:AP$2125,$A$515:$A$2125,"co2",$B$515:$B$2125,$B2198)</f>
        <v/>
      </c>
      <c r="AQ2198" s="68">
        <f>SUMIFS(AQ$515:AQ$2125,$A$515:$A$2125,"co2",$B$515:$B$2125,$B2198)</f>
        <v/>
      </c>
      <c r="AR2198" s="68">
        <f>SUMIFS(AR$515:AR$2125,$A$515:$A$2125,"co2",$B$515:$B$2125,$B2198)</f>
        <v/>
      </c>
      <c r="AS2198" s="68">
        <f>SUMIFS(AS$515:AS$2125,$A$515:$A$2125,"co2",$B$515:$B$2125,$B2198)</f>
        <v/>
      </c>
      <c r="AT2198" s="68">
        <f>SUMIFS(AT$515:AT$2125,$A$515:$A$2125,"co2",$B$515:$B$2125,$B2198)</f>
        <v/>
      </c>
      <c r="AU2198" s="68">
        <f>SUMIFS(AU$515:AU$2125,$A$515:$A$2125,"co2",$B$515:$B$2125,$B2198)</f>
        <v/>
      </c>
      <c r="AV2198" s="68">
        <f>SUMIFS(AV$515:AV$2125,$A$515:$A$2125,"co2",$B$515:$B$2125,$B2198)</f>
        <v/>
      </c>
      <c r="AW2198" s="68">
        <f>SUMIFS(AW$515:AW$2125,$A$515:$A$2125,"co2",$B$515:$B$2125,$B2198)</f>
        <v/>
      </c>
      <c r="AX2198" s="68">
        <f>SUMIFS(AX$515:AX$2125,$A$515:$A$2125,"co2",$B$515:$B$2125,$B2198)</f>
        <v/>
      </c>
      <c r="AY2198" s="68">
        <f>SUMIFS(AY$515:AY$2125,$A$515:$A$2125,"co2",$B$515:$B$2125,$B2198)</f>
        <v/>
      </c>
    </row>
    <row r="2199" hidden="1" outlineLevel="1">
      <c r="A2199" s="14" t="inlineStr">
        <is>
          <t>co2</t>
        </is>
      </c>
      <c r="B2199" s="14" t="inlineStr">
        <is>
          <t>bio</t>
        </is>
      </c>
      <c r="C2199" s="14" t="inlineStr">
        <is>
          <t>all</t>
        </is>
      </c>
      <c r="H2199" s="14">
        <f>INDEX(Variables!$B$5:$B$205,MATCH($A2199,Variables!$A$5:$A$205,0))&amp;IF($C2199="",""," | "&amp;INDEX(Mapping!$B$5:$B$26,MATCH($C2199,Mapping!$A$5:$A$26,0))&amp;" | "&amp;INDEX(Mapping!$B$30:$B$46,MATCH($B2199,Mapping!$A$30:$A$46,0)))</f>
        <v/>
      </c>
      <c r="I2199" s="14">
        <f>INDEX(Variables!$C$5:$C$205,MATCH($A2199,Variables!$A$5:$A$205,0))</f>
        <v/>
      </c>
      <c r="J2199" s="14">
        <f>INDEX(Variables!$E$5:$E$205,MATCH($A2199,Variables!$A$5:$A$205,0))</f>
        <v/>
      </c>
      <c r="K2199" s="11">
        <f>LOWER(Settings!$C$4)&amp;".mit."&amp;$A2199&amp;IF($C2199="","","."&amp;$C2199&amp;"."&amp;$B2199)&amp;IF(INDEX(Variables!$D$5:$D$205,MATCH($A2199,Variables!$A$5:$A$205,0))="","","."&amp;INDEX(Variables!$D$5:$D$205,MATCH($A2199,Variables!$A$5:$A$205,0)))&amp;"."&amp;K$5</f>
        <v/>
      </c>
      <c r="L2199" s="67">
        <f>SUMIFS(L$515:L$2125,$A$515:$A$2125,"co2",$B$515:$B$2125,$B2199)</f>
        <v/>
      </c>
      <c r="M2199" s="68">
        <f>SUMIFS(M$515:M$2125,$A$515:$A$2125,"co2",$B$515:$B$2125,$B2199)</f>
        <v/>
      </c>
      <c r="N2199" s="68">
        <f>SUMIFS(N$515:N$2125,$A$515:$A$2125,"co2",$B$515:$B$2125,$B2199)</f>
        <v/>
      </c>
      <c r="O2199" s="68">
        <f>SUMIFS(O$515:O$2125,$A$515:$A$2125,"co2",$B$515:$B$2125,$B2199)</f>
        <v/>
      </c>
      <c r="P2199" s="68">
        <f>SUMIFS(P$515:P$2125,$A$515:$A$2125,"co2",$B$515:$B$2125,$B2199)</f>
        <v/>
      </c>
      <c r="Q2199" s="68">
        <f>SUMIFS(Q$515:Q$2125,$A$515:$A$2125,"co2",$B$515:$B$2125,$B2199)</f>
        <v/>
      </c>
      <c r="R2199" s="68">
        <f>SUMIFS(R$515:R$2125,$A$515:$A$2125,"co2",$B$515:$B$2125,$B2199)</f>
        <v/>
      </c>
      <c r="S2199" s="68">
        <f>SUMIFS(S$515:S$2125,$A$515:$A$2125,"co2",$B$515:$B$2125,$B2199)</f>
        <v/>
      </c>
      <c r="T2199" s="68">
        <f>SUMIFS(T$515:T$2125,$A$515:$A$2125,"co2",$B$515:$B$2125,$B2199)</f>
        <v/>
      </c>
      <c r="U2199" s="68">
        <f>SUMIFS(U$515:U$2125,$A$515:$A$2125,"co2",$B$515:$B$2125,$B2199)</f>
        <v/>
      </c>
      <c r="V2199" s="68">
        <f>SUMIFS(V$515:V$2125,$A$515:$A$2125,"co2",$B$515:$B$2125,$B2199)</f>
        <v/>
      </c>
      <c r="W2199" s="68">
        <f>SUMIFS(W$515:W$2125,$A$515:$A$2125,"co2",$B$515:$B$2125,$B2199)</f>
        <v/>
      </c>
      <c r="X2199" s="68">
        <f>SUMIFS(X$515:X$2125,$A$515:$A$2125,"co2",$B$515:$B$2125,$B2199)</f>
        <v/>
      </c>
      <c r="Y2199" s="68">
        <f>SUMIFS(Y$515:Y$2125,$A$515:$A$2125,"co2",$B$515:$B$2125,$B2199)</f>
        <v/>
      </c>
      <c r="Z2199" s="68">
        <f>SUMIFS(Z$515:Z$2125,$A$515:$A$2125,"co2",$B$515:$B$2125,$B2199)</f>
        <v/>
      </c>
      <c r="AA2199" s="68">
        <f>SUMIFS(AA$515:AA$2125,$A$515:$A$2125,"co2",$B$515:$B$2125,$B2199)</f>
        <v/>
      </c>
      <c r="AB2199" s="68">
        <f>SUMIFS(AB$515:AB$2125,$A$515:$A$2125,"co2",$B$515:$B$2125,$B2199)</f>
        <v/>
      </c>
      <c r="AC2199" s="68">
        <f>SUMIFS(AC$515:AC$2125,$A$515:$A$2125,"co2",$B$515:$B$2125,$B2199)</f>
        <v/>
      </c>
      <c r="AD2199" s="68">
        <f>SUMIFS(AD$515:AD$2125,$A$515:$A$2125,"co2",$B$515:$B$2125,$B2199)</f>
        <v/>
      </c>
      <c r="AF2199" s="11">
        <f>LOWER(Settings!$C$4)&amp;".mit."&amp;$A2199&amp;IF($C2199="","","."&amp;$C2199&amp;"."&amp;$B2199)&amp;IF(INDEX(Variables!$D$5:$D$205,MATCH($A2199,Variables!$A$5:$A$205,0))="","","."&amp;INDEX(Variables!$D$5:$D$205,MATCH($A2199,Variables!$A$5:$A$205,0)))&amp;"."&amp;AF$5</f>
        <v/>
      </c>
      <c r="AG2199" s="67">
        <f>SUMIFS(AG$515:AG$2125,$A$515:$A$2125,"co2",$B$515:$B$2125,$B2199)</f>
        <v/>
      </c>
      <c r="AH2199" s="68">
        <f>SUMIFS(AH$515:AH$2125,$A$515:$A$2125,"co2",$B$515:$B$2125,$B2199)</f>
        <v/>
      </c>
      <c r="AI2199" s="68">
        <f>SUMIFS(AI$515:AI$2125,$A$515:$A$2125,"co2",$B$515:$B$2125,$B2199)</f>
        <v/>
      </c>
      <c r="AJ2199" s="68">
        <f>SUMIFS(AJ$515:AJ$2125,$A$515:$A$2125,"co2",$B$515:$B$2125,$B2199)</f>
        <v/>
      </c>
      <c r="AK2199" s="68">
        <f>SUMIFS(AK$515:AK$2125,$A$515:$A$2125,"co2",$B$515:$B$2125,$B2199)</f>
        <v/>
      </c>
      <c r="AL2199" s="68">
        <f>SUMIFS(AL$515:AL$2125,$A$515:$A$2125,"co2",$B$515:$B$2125,$B2199)</f>
        <v/>
      </c>
      <c r="AM2199" s="68">
        <f>SUMIFS(AM$515:AM$2125,$A$515:$A$2125,"co2",$B$515:$B$2125,$B2199)</f>
        <v/>
      </c>
      <c r="AN2199" s="68">
        <f>SUMIFS(AN$515:AN$2125,$A$515:$A$2125,"co2",$B$515:$B$2125,$B2199)</f>
        <v/>
      </c>
      <c r="AO2199" s="68">
        <f>SUMIFS(AO$515:AO$2125,$A$515:$A$2125,"co2",$B$515:$B$2125,$B2199)</f>
        <v/>
      </c>
      <c r="AP2199" s="68">
        <f>SUMIFS(AP$515:AP$2125,$A$515:$A$2125,"co2",$B$515:$B$2125,$B2199)</f>
        <v/>
      </c>
      <c r="AQ2199" s="68">
        <f>SUMIFS(AQ$515:AQ$2125,$A$515:$A$2125,"co2",$B$515:$B$2125,$B2199)</f>
        <v/>
      </c>
      <c r="AR2199" s="68">
        <f>SUMIFS(AR$515:AR$2125,$A$515:$A$2125,"co2",$B$515:$B$2125,$B2199)</f>
        <v/>
      </c>
      <c r="AS2199" s="68">
        <f>SUMIFS(AS$515:AS$2125,$A$515:$A$2125,"co2",$B$515:$B$2125,$B2199)</f>
        <v/>
      </c>
      <c r="AT2199" s="68">
        <f>SUMIFS(AT$515:AT$2125,$A$515:$A$2125,"co2",$B$515:$B$2125,$B2199)</f>
        <v/>
      </c>
      <c r="AU2199" s="68">
        <f>SUMIFS(AU$515:AU$2125,$A$515:$A$2125,"co2",$B$515:$B$2125,$B2199)</f>
        <v/>
      </c>
      <c r="AV2199" s="68">
        <f>SUMIFS(AV$515:AV$2125,$A$515:$A$2125,"co2",$B$515:$B$2125,$B2199)</f>
        <v/>
      </c>
      <c r="AW2199" s="68">
        <f>SUMIFS(AW$515:AW$2125,$A$515:$A$2125,"co2",$B$515:$B$2125,$B2199)</f>
        <v/>
      </c>
      <c r="AX2199" s="68">
        <f>SUMIFS(AX$515:AX$2125,$A$515:$A$2125,"co2",$B$515:$B$2125,$B2199)</f>
        <v/>
      </c>
      <c r="AY2199" s="68">
        <f>SUMIFS(AY$515:AY$2125,$A$515:$A$2125,"co2",$B$515:$B$2125,$B2199)</f>
        <v/>
      </c>
    </row>
    <row r="2200" hidden="1" outlineLevel="1">
      <c r="A2200" s="14" t="inlineStr">
        <is>
          <t>co2.ref</t>
        </is>
      </c>
      <c r="B2200" s="14" t="inlineStr">
        <is>
          <t>all</t>
        </is>
      </c>
      <c r="C2200" s="14" t="inlineStr">
        <is>
          <t>all</t>
        </is>
      </c>
      <c r="H2200" s="14">
        <f>INDEX(Variables!$B$5:$B$205,MATCH($A2200,Variables!$A$5:$A$205,0))&amp;IF($C2200="",""," | "&amp;INDEX(Mapping!$B$5:$B$26,MATCH($C2200,Mapping!$A$5:$A$26,0))&amp;" | "&amp;INDEX(Mapping!$B$30:$B$46,MATCH($B2200,Mapping!$A$30:$A$46,0)))</f>
        <v/>
      </c>
      <c r="I2200" s="14">
        <f>INDEX(Variables!$C$5:$C$205,MATCH($A2200,Variables!$A$5:$A$205,0))</f>
        <v/>
      </c>
      <c r="J2200" s="14">
        <f>INDEX(Variables!$E$5:$E$205,MATCH($A2200,Variables!$A$5:$A$205,0))</f>
        <v/>
      </c>
      <c r="K2200" s="11">
        <f>LOWER(Settings!$C$4)&amp;".mit."&amp;$A2200&amp;IF($C2200="","","."&amp;$C2200&amp;"."&amp;$B2200)&amp;IF(INDEX(Variables!$D$5:$D$205,MATCH($A2200,Variables!$A$5:$A$205,0))="","","."&amp;INDEX(Variables!$D$5:$D$205,MATCH($A2200,Variables!$A$5:$A$205,0)))&amp;"."&amp;K$5</f>
        <v/>
      </c>
      <c r="L2200" s="67">
        <f>INDEX($K2187:$JB2187,MATCH(L$4,$K$4:$JB$4,0))</f>
        <v/>
      </c>
      <c r="M2200" s="68">
        <f>INDEX($K2187:$JB2187,MATCH(M$4,$K$4:$JB$4,0))</f>
        <v/>
      </c>
      <c r="N2200" s="68">
        <f>INDEX($K2187:$JB2187,MATCH(N$4,$K$4:$JB$4,0))</f>
        <v/>
      </c>
      <c r="O2200" s="68">
        <f>INDEX($K2187:$JB2187,MATCH(O$4,$K$4:$JB$4,0))</f>
        <v/>
      </c>
      <c r="P2200" s="68">
        <f>INDEX($K2187:$JB2187,MATCH(P$4,$K$4:$JB$4,0))</f>
        <v/>
      </c>
      <c r="Q2200" s="68">
        <f>INDEX($K2187:$JB2187,MATCH(Q$4,$K$4:$JB$4,0))</f>
        <v/>
      </c>
      <c r="R2200" s="68">
        <f>INDEX($K2187:$JB2187,MATCH(R$4,$K$4:$JB$4,0))</f>
        <v/>
      </c>
      <c r="S2200" s="68">
        <f>INDEX($K2187:$JB2187,MATCH(S$4,$K$4:$JB$4,0))</f>
        <v/>
      </c>
      <c r="T2200" s="68">
        <f>INDEX($K2187:$JB2187,MATCH(T$4,$K$4:$JB$4,0))</f>
        <v/>
      </c>
      <c r="U2200" s="68">
        <f>INDEX($K2187:$JB2187,MATCH(U$4,$K$4:$JB$4,0))</f>
        <v/>
      </c>
      <c r="V2200" s="68">
        <f>INDEX($K2187:$JB2187,MATCH(V$4,$K$4:$JB$4,0))</f>
        <v/>
      </c>
      <c r="W2200" s="68">
        <f>INDEX($K2187:$JB2187,MATCH(W$4,$K$4:$JB$4,0))</f>
        <v/>
      </c>
      <c r="X2200" s="68">
        <f>INDEX($K2187:$JB2187,MATCH(X$4,$K$4:$JB$4,0))</f>
        <v/>
      </c>
      <c r="Y2200" s="68">
        <f>INDEX($K2187:$JB2187,MATCH(Y$4,$K$4:$JB$4,0))</f>
        <v/>
      </c>
      <c r="Z2200" s="68">
        <f>INDEX($K2187:$JB2187,MATCH(Z$4,$K$4:$JB$4,0))</f>
        <v/>
      </c>
      <c r="AA2200" s="68">
        <f>INDEX($K2187:$JB2187,MATCH(AA$4,$K$4:$JB$4,0))</f>
        <v/>
      </c>
      <c r="AB2200" s="68">
        <f>INDEX($K2187:$JB2187,MATCH(AB$4,$K$4:$JB$4,0))</f>
        <v/>
      </c>
      <c r="AC2200" s="68">
        <f>INDEX($K2187:$JB2187,MATCH(AC$4,$K$4:$JB$4,0))</f>
        <v/>
      </c>
      <c r="AD2200" s="68">
        <f>INDEX($K2187:$JB2187,MATCH(AD$4,$K$4:$JB$4,0))</f>
        <v/>
      </c>
      <c r="AF2200" s="11">
        <f>LOWER(Settings!$C$4)&amp;".mit."&amp;$A2200&amp;IF($C2200="","","."&amp;$C2200&amp;"."&amp;$B2200)&amp;IF(INDEX(Variables!$D$5:$D$205,MATCH($A2200,Variables!$A$5:$A$205,0))="","","."&amp;INDEX(Variables!$D$5:$D$205,MATCH($A2200,Variables!$A$5:$A$205,0)))&amp;"."&amp;AF$5</f>
        <v/>
      </c>
      <c r="AG2200" s="67">
        <f>INDEX($K2187:$JB2187,MATCH(AG$4,$K$4:$JB$4,0))</f>
        <v/>
      </c>
      <c r="AH2200" s="68">
        <f>INDEX($K2187:$JB2187,MATCH(AH$4,$K$4:$JB$4,0))</f>
        <v/>
      </c>
      <c r="AI2200" s="68">
        <f>INDEX($K2187:$JB2187,MATCH(AI$4,$K$4:$JB$4,0))</f>
        <v/>
      </c>
      <c r="AJ2200" s="68">
        <f>INDEX($K2187:$JB2187,MATCH(AJ$4,$K$4:$JB$4,0))</f>
        <v/>
      </c>
      <c r="AK2200" s="68">
        <f>INDEX($K2187:$JB2187,MATCH(AK$4,$K$4:$JB$4,0))</f>
        <v/>
      </c>
      <c r="AL2200" s="68">
        <f>INDEX($K2187:$JB2187,MATCH(AL$4,$K$4:$JB$4,0))</f>
        <v/>
      </c>
      <c r="AM2200" s="68">
        <f>INDEX($K2187:$JB2187,MATCH(AM$4,$K$4:$JB$4,0))</f>
        <v/>
      </c>
      <c r="AN2200" s="68">
        <f>INDEX($K2187:$JB2187,MATCH(AN$4,$K$4:$JB$4,0))</f>
        <v/>
      </c>
      <c r="AO2200" s="68">
        <f>INDEX($K2187:$JB2187,MATCH(AO$4,$K$4:$JB$4,0))</f>
        <v/>
      </c>
      <c r="AP2200" s="68">
        <f>INDEX($K2187:$JB2187,MATCH(AP$4,$K$4:$JB$4,0))</f>
        <v/>
      </c>
      <c r="AQ2200" s="68">
        <f>INDEX($K2187:$JB2187,MATCH(AQ$4,$K$4:$JB$4,0))</f>
        <v/>
      </c>
      <c r="AR2200" s="68">
        <f>INDEX($K2187:$JB2187,MATCH(AR$4,$K$4:$JB$4,0))</f>
        <v/>
      </c>
      <c r="AS2200" s="68">
        <f>INDEX($K2187:$JB2187,MATCH(AS$4,$K$4:$JB$4,0))</f>
        <v/>
      </c>
      <c r="AT2200" s="68">
        <f>INDEX($K2187:$JB2187,MATCH(AT$4,$K$4:$JB$4,0))</f>
        <v/>
      </c>
      <c r="AU2200" s="68">
        <f>INDEX($K2187:$JB2187,MATCH(AU$4,$K$4:$JB$4,0))</f>
        <v/>
      </c>
      <c r="AV2200" s="68">
        <f>INDEX($K2187:$JB2187,MATCH(AV$4,$K$4:$JB$4,0))</f>
        <v/>
      </c>
      <c r="AW2200" s="68">
        <f>INDEX($K2187:$JB2187,MATCH(AW$4,$K$4:$JB$4,0))</f>
        <v/>
      </c>
      <c r="AX2200" s="68">
        <f>INDEX($K2187:$JB2187,MATCH(AX$4,$K$4:$JB$4,0))</f>
        <v/>
      </c>
      <c r="AY2200" s="68">
        <f>INDEX($K2187:$JB2187,MATCH(AY$4,$K$4:$JB$4,0))</f>
        <v/>
      </c>
    </row>
    <row r="2201" collapsed="1">
      <c r="A2201" s="1" t="inlineStr">
        <is>
          <t>co2.chg</t>
        </is>
      </c>
      <c r="B2201" s="1" t="inlineStr">
        <is>
          <t>all</t>
        </is>
      </c>
      <c r="C2201" s="1" t="inlineStr">
        <is>
          <t>all</t>
        </is>
      </c>
      <c r="H2201" s="1">
        <f>INDEX(Variables!$B$5:$B$205,MATCH($A2201,Variables!$A$5:$A$205,0))&amp;IF($C2201="",""," | "&amp;INDEX(Mapping!$B$5:$B$26,MATCH($C2201,Mapping!$A$5:$A$26,0))&amp;" | "&amp;INDEX(Mapping!$B$30:$B$46,MATCH($B2201,Mapping!$A$30:$A$46,0)))</f>
        <v/>
      </c>
      <c r="I2201" s="1">
        <f>INDEX(Variables!$C$5:$C$205,MATCH($A2201,Variables!$A$5:$A$205,0))</f>
        <v/>
      </c>
      <c r="J2201" s="1">
        <f>INDEX(Variables!$E$5:$E$205,MATCH($A2201,Variables!$A$5:$A$205,0))</f>
        <v/>
      </c>
      <c r="K2201" s="17">
        <f>LOWER(Settings!$C$4)&amp;".mit."&amp;$A2201&amp;IF($C2201="","","."&amp;$C2201&amp;"."&amp;$B2201)&amp;IF(INDEX(Variables!$D$5:$D$205,MATCH($A2201,Variables!$A$5:$A$205,0))="","","."&amp;INDEX(Variables!$D$5:$D$205,MATCH($A2201,Variables!$A$5:$A$205,0)))&amp;"."&amp;K$5</f>
        <v/>
      </c>
      <c r="L2201" s="65">
        <f>L2187-L2200</f>
        <v/>
      </c>
      <c r="M2201" s="66">
        <f>M2187-M2200</f>
        <v/>
      </c>
      <c r="N2201" s="66">
        <f>N2187-N2200</f>
        <v/>
      </c>
      <c r="O2201" s="66">
        <f>O2187-O2200</f>
        <v/>
      </c>
      <c r="P2201" s="66">
        <f>P2187-P2200</f>
        <v/>
      </c>
      <c r="Q2201" s="66">
        <f>Q2187-Q2200</f>
        <v/>
      </c>
      <c r="R2201" s="66">
        <f>R2187-R2200</f>
        <v/>
      </c>
      <c r="S2201" s="66">
        <f>S2187-S2200</f>
        <v/>
      </c>
      <c r="T2201" s="66">
        <f>T2187-T2200</f>
        <v/>
      </c>
      <c r="U2201" s="66">
        <f>U2187-U2200</f>
        <v/>
      </c>
      <c r="V2201" s="66">
        <f>V2187-V2200</f>
        <v/>
      </c>
      <c r="W2201" s="66">
        <f>W2187-W2200</f>
        <v/>
      </c>
      <c r="X2201" s="66">
        <f>X2187-X2200</f>
        <v/>
      </c>
      <c r="Y2201" s="66">
        <f>Y2187-Y2200</f>
        <v/>
      </c>
      <c r="Z2201" s="66">
        <f>Z2187-Z2200</f>
        <v/>
      </c>
      <c r="AA2201" s="66">
        <f>AA2187-AA2200</f>
        <v/>
      </c>
      <c r="AB2201" s="66">
        <f>AB2187-AB2200</f>
        <v/>
      </c>
      <c r="AC2201" s="66">
        <f>AC2187-AC2200</f>
        <v/>
      </c>
      <c r="AD2201" s="66">
        <f>AD2187-AD2200</f>
        <v/>
      </c>
      <c r="AF2201" s="17">
        <f>LOWER(Settings!$C$4)&amp;".mit."&amp;$A2201&amp;IF($C2201="","","."&amp;$C2201&amp;"."&amp;$B2201)&amp;IF(INDEX(Variables!$D$5:$D$205,MATCH($A2201,Variables!$A$5:$A$205,0))="","","."&amp;INDEX(Variables!$D$5:$D$205,MATCH($A2201,Variables!$A$5:$A$205,0)))&amp;"."&amp;AF$5</f>
        <v/>
      </c>
      <c r="AG2201" s="65">
        <f>AG2187-AG2200</f>
        <v/>
      </c>
      <c r="AH2201" s="66">
        <f>AH2187-AH2200</f>
        <v/>
      </c>
      <c r="AI2201" s="66">
        <f>AI2187-AI2200</f>
        <v/>
      </c>
      <c r="AJ2201" s="66">
        <f>AJ2187-AJ2200</f>
        <v/>
      </c>
      <c r="AK2201" s="66">
        <f>AK2187-AK2200</f>
        <v/>
      </c>
      <c r="AL2201" s="66">
        <f>AL2187-AL2200</f>
        <v/>
      </c>
      <c r="AM2201" s="66">
        <f>AM2187-AM2200</f>
        <v/>
      </c>
      <c r="AN2201" s="66">
        <f>AN2187-AN2200</f>
        <v/>
      </c>
      <c r="AO2201" s="66">
        <f>AO2187-AO2200</f>
        <v/>
      </c>
      <c r="AP2201" s="66">
        <f>AP2187-AP2200</f>
        <v/>
      </c>
      <c r="AQ2201" s="66">
        <f>AQ2187-AQ2200</f>
        <v/>
      </c>
      <c r="AR2201" s="66">
        <f>AR2187-AR2200</f>
        <v/>
      </c>
      <c r="AS2201" s="66">
        <f>AS2187-AS2200</f>
        <v/>
      </c>
      <c r="AT2201" s="66">
        <f>AT2187-AT2200</f>
        <v/>
      </c>
      <c r="AU2201" s="66">
        <f>AU2187-AU2200</f>
        <v/>
      </c>
      <c r="AV2201" s="66">
        <f>AV2187-AV2200</f>
        <v/>
      </c>
      <c r="AW2201" s="66">
        <f>AW2187-AW2200</f>
        <v/>
      </c>
      <c r="AX2201" s="66">
        <f>AX2187-AX2200</f>
        <v/>
      </c>
      <c r="AY2201" s="66">
        <f>AY2187-AY2200</f>
        <v/>
      </c>
    </row>
    <row r="2202">
      <c r="A2202" s="1" t="inlineStr">
        <is>
          <t>co2.pct</t>
        </is>
      </c>
      <c r="B2202" s="1" t="inlineStr">
        <is>
          <t>all</t>
        </is>
      </c>
      <c r="C2202" s="1" t="inlineStr">
        <is>
          <t>all</t>
        </is>
      </c>
      <c r="H2202" s="1">
        <f>INDEX(Variables!$B$5:$B$205,MATCH($A2202,Variables!$A$5:$A$205,0))&amp;IF($C2202="",""," | "&amp;INDEX(Mapping!$B$5:$B$26,MATCH($C2202,Mapping!$A$5:$A$26,0))&amp;" | "&amp;INDEX(Mapping!$B$30:$B$46,MATCH($B2202,Mapping!$A$30:$A$46,0)))</f>
        <v/>
      </c>
      <c r="I2202" s="1">
        <f>INDEX(Variables!$C$5:$C$205,MATCH($A2202,Variables!$A$5:$A$205,0))</f>
        <v/>
      </c>
      <c r="J2202" s="1">
        <f>INDEX(Variables!$E$5:$E$205,MATCH($A2202,Variables!$A$5:$A$205,0))</f>
        <v/>
      </c>
      <c r="K2202" s="17">
        <f>LOWER(Settings!$C$4)&amp;".mit."&amp;$A2202&amp;IF($C2202="","","."&amp;$C2202&amp;"."&amp;$B2202)&amp;IF(INDEX(Variables!$D$5:$D$205,MATCH($A2202,Variables!$A$5:$A$205,0))="","","."&amp;INDEX(Variables!$D$5:$D$205,MATCH($A2202,Variables!$A$5:$A$205,0)))&amp;"."&amp;K$5</f>
        <v/>
      </c>
      <c r="L2202" s="69">
        <f>L2187/L2200-1</f>
        <v/>
      </c>
      <c r="M2202" s="70">
        <f>M2187/M2200-1</f>
        <v/>
      </c>
      <c r="N2202" s="70">
        <f>N2187/N2200-1</f>
        <v/>
      </c>
      <c r="O2202" s="70">
        <f>O2187/O2200-1</f>
        <v/>
      </c>
      <c r="P2202" s="70">
        <f>P2187/P2200-1</f>
        <v/>
      </c>
      <c r="Q2202" s="70">
        <f>Q2187/Q2200-1</f>
        <v/>
      </c>
      <c r="R2202" s="70">
        <f>R2187/R2200-1</f>
        <v/>
      </c>
      <c r="S2202" s="70">
        <f>S2187/S2200-1</f>
        <v/>
      </c>
      <c r="T2202" s="70">
        <f>T2187/T2200-1</f>
        <v/>
      </c>
      <c r="U2202" s="70">
        <f>U2187/U2200-1</f>
        <v/>
      </c>
      <c r="V2202" s="70">
        <f>V2187/V2200-1</f>
        <v/>
      </c>
      <c r="W2202" s="70">
        <f>W2187/W2200-1</f>
        <v/>
      </c>
      <c r="X2202" s="70">
        <f>X2187/X2200-1</f>
        <v/>
      </c>
      <c r="Y2202" s="70">
        <f>Y2187/Y2200-1</f>
        <v/>
      </c>
      <c r="Z2202" s="70">
        <f>Z2187/Z2200-1</f>
        <v/>
      </c>
      <c r="AA2202" s="70">
        <f>AA2187/AA2200-1</f>
        <v/>
      </c>
      <c r="AB2202" s="70">
        <f>AB2187/AB2200-1</f>
        <v/>
      </c>
      <c r="AC2202" s="70">
        <f>AC2187/AC2200-1</f>
        <v/>
      </c>
      <c r="AD2202" s="70">
        <f>AD2187/AD2200-1</f>
        <v/>
      </c>
      <c r="AF2202" s="17">
        <f>LOWER(Settings!$C$4)&amp;".mit."&amp;$A2202&amp;IF($C2202="","","."&amp;$C2202&amp;"."&amp;$B2202)&amp;IF(INDEX(Variables!$D$5:$D$205,MATCH($A2202,Variables!$A$5:$A$205,0))="","","."&amp;INDEX(Variables!$D$5:$D$205,MATCH($A2202,Variables!$A$5:$A$205,0)))&amp;"."&amp;AF$5</f>
        <v/>
      </c>
      <c r="AG2202" s="69">
        <f>AG2187/AG2200-1</f>
        <v/>
      </c>
      <c r="AH2202" s="70">
        <f>AH2187/AH2200-1</f>
        <v/>
      </c>
      <c r="AI2202" s="70">
        <f>AI2187/AI2200-1</f>
        <v/>
      </c>
      <c r="AJ2202" s="70">
        <f>AJ2187/AJ2200-1</f>
        <v/>
      </c>
      <c r="AK2202" s="70">
        <f>AK2187/AK2200-1</f>
        <v/>
      </c>
      <c r="AL2202" s="70">
        <f>AL2187/AL2200-1</f>
        <v/>
      </c>
      <c r="AM2202" s="70">
        <f>AM2187/AM2200-1</f>
        <v/>
      </c>
      <c r="AN2202" s="70">
        <f>AN2187/AN2200-1</f>
        <v/>
      </c>
      <c r="AO2202" s="70">
        <f>AO2187/AO2200-1</f>
        <v/>
      </c>
      <c r="AP2202" s="70">
        <f>AP2187/AP2200-1</f>
        <v/>
      </c>
      <c r="AQ2202" s="70">
        <f>AQ2187/AQ2200-1</f>
        <v/>
      </c>
      <c r="AR2202" s="70">
        <f>AR2187/AR2200-1</f>
        <v/>
      </c>
      <c r="AS2202" s="70">
        <f>AS2187/AS2200-1</f>
        <v/>
      </c>
      <c r="AT2202" s="70">
        <f>AT2187/AT2200-1</f>
        <v/>
      </c>
      <c r="AU2202" s="70">
        <f>AU2187/AU2200-1</f>
        <v/>
      </c>
      <c r="AV2202" s="70">
        <f>AV2187/AV2200-1</f>
        <v/>
      </c>
      <c r="AW2202" s="70">
        <f>AW2187/AW2200-1</f>
        <v/>
      </c>
      <c r="AX2202" s="70">
        <f>AX2187/AX2200-1</f>
        <v/>
      </c>
      <c r="AY2202" s="70">
        <f>AY2187/AY2200-1</f>
        <v/>
      </c>
    </row>
    <row r="2203" hidden="1" outlineLevel="1">
      <c r="A2203" s="14" t="inlineStr">
        <is>
          <t>co2.sec</t>
        </is>
      </c>
      <c r="B2203" s="14" t="inlineStr">
        <is>
          <t>all</t>
        </is>
      </c>
      <c r="C2203" s="14" t="inlineStr">
        <is>
          <t>pow</t>
        </is>
      </c>
      <c r="H2203" s="14">
        <f>INDEX(Variables!$B$5:$B$205,MATCH($A2203,Variables!$A$5:$A$205,0))&amp;IF($C2203="",""," | "&amp;INDEX(Mapping!$B$5:$B$26,MATCH($C2203,Mapping!$A$5:$A$26,0))&amp;" | "&amp;INDEX(Mapping!$B$30:$B$46,MATCH($B2203,Mapping!$A$30:$A$46,0)))</f>
        <v/>
      </c>
      <c r="I2203" s="14">
        <f>INDEX(Variables!$C$5:$C$205,MATCH($A2203,Variables!$A$5:$A$205,0))</f>
        <v/>
      </c>
      <c r="J2203" s="14">
        <f>INDEX(Variables!$E$5:$E$205,MATCH($A2203,Variables!$A$5:$A$205,0))</f>
        <v/>
      </c>
      <c r="K2203" s="11">
        <f>LOWER(Settings!$C$4)&amp;".mit."&amp;$A2203&amp;IF($C2203="","","."&amp;$C2203&amp;"."&amp;$B2203)&amp;IF(INDEX(Variables!$D$5:$D$205,MATCH($A2203,Variables!$A$5:$A$205,0))="","","."&amp;INDEX(Variables!$D$5:$D$205,MATCH($A2203,Variables!$A$5:$A$205,0)))&amp;"."&amp;K$5</f>
        <v/>
      </c>
      <c r="L2203" s="71">
        <f>SUMIFS(L$515:L$2125,$A$515:$A$2125,"co2",$C$515:$C$2125,$C2203,$B$515:$B$2125,"&lt;&gt;all")</f>
        <v/>
      </c>
      <c r="M2203" s="72">
        <f>SUMIFS(M$515:M$2125,$A$515:$A$2125,"co2",$C$515:$C$2125,$C2203,$B$515:$B$2125,"&lt;&gt;all")</f>
        <v/>
      </c>
      <c r="N2203" s="72">
        <f>SUMIFS(N$515:N$2125,$A$515:$A$2125,"co2",$C$515:$C$2125,$C2203,$B$515:$B$2125,"&lt;&gt;all")</f>
        <v/>
      </c>
      <c r="O2203" s="72">
        <f>SUMIFS(O$515:O$2125,$A$515:$A$2125,"co2",$C$515:$C$2125,$C2203,$B$515:$B$2125,"&lt;&gt;all")</f>
        <v/>
      </c>
      <c r="P2203" s="72">
        <f>SUMIFS(P$515:P$2125,$A$515:$A$2125,"co2",$C$515:$C$2125,$C2203,$B$515:$B$2125,"&lt;&gt;all")</f>
        <v/>
      </c>
      <c r="Q2203" s="72">
        <f>SUMIFS(Q$515:Q$2125,$A$515:$A$2125,"co2",$C$515:$C$2125,$C2203,$B$515:$B$2125,"&lt;&gt;all")</f>
        <v/>
      </c>
      <c r="R2203" s="72">
        <f>SUMIFS(R$515:R$2125,$A$515:$A$2125,"co2",$C$515:$C$2125,$C2203,$B$515:$B$2125,"&lt;&gt;all")</f>
        <v/>
      </c>
      <c r="S2203" s="72">
        <f>SUMIFS(S$515:S$2125,$A$515:$A$2125,"co2",$C$515:$C$2125,$C2203,$B$515:$B$2125,"&lt;&gt;all")</f>
        <v/>
      </c>
      <c r="T2203" s="72">
        <f>SUMIFS(T$515:T$2125,$A$515:$A$2125,"co2",$C$515:$C$2125,$C2203,$B$515:$B$2125,"&lt;&gt;all")</f>
        <v/>
      </c>
      <c r="U2203" s="72">
        <f>SUMIFS(U$515:U$2125,$A$515:$A$2125,"co2",$C$515:$C$2125,$C2203,$B$515:$B$2125,"&lt;&gt;all")</f>
        <v/>
      </c>
      <c r="V2203" s="72">
        <f>SUMIFS(V$515:V$2125,$A$515:$A$2125,"co2",$C$515:$C$2125,$C2203,$B$515:$B$2125,"&lt;&gt;all")</f>
        <v/>
      </c>
      <c r="W2203" s="72">
        <f>SUMIFS(W$515:W$2125,$A$515:$A$2125,"co2",$C$515:$C$2125,$C2203,$B$515:$B$2125,"&lt;&gt;all")</f>
        <v/>
      </c>
      <c r="X2203" s="72">
        <f>SUMIFS(X$515:X$2125,$A$515:$A$2125,"co2",$C$515:$C$2125,$C2203,$B$515:$B$2125,"&lt;&gt;all")</f>
        <v/>
      </c>
      <c r="Y2203" s="72">
        <f>SUMIFS(Y$515:Y$2125,$A$515:$A$2125,"co2",$C$515:$C$2125,$C2203,$B$515:$B$2125,"&lt;&gt;all")</f>
        <v/>
      </c>
      <c r="Z2203" s="72">
        <f>SUMIFS(Z$515:Z$2125,$A$515:$A$2125,"co2",$C$515:$C$2125,$C2203,$B$515:$B$2125,"&lt;&gt;all")</f>
        <v/>
      </c>
      <c r="AA2203" s="72">
        <f>SUMIFS(AA$515:AA$2125,$A$515:$A$2125,"co2",$C$515:$C$2125,$C2203,$B$515:$B$2125,"&lt;&gt;all")</f>
        <v/>
      </c>
      <c r="AB2203" s="72">
        <f>SUMIFS(AB$515:AB$2125,$A$515:$A$2125,"co2",$C$515:$C$2125,$C2203,$B$515:$B$2125,"&lt;&gt;all")</f>
        <v/>
      </c>
      <c r="AC2203" s="72">
        <f>SUMIFS(AC$515:AC$2125,$A$515:$A$2125,"co2",$C$515:$C$2125,$C2203,$B$515:$B$2125,"&lt;&gt;all")</f>
        <v/>
      </c>
      <c r="AD2203" s="72">
        <f>SUMIFS(AD$515:AD$2125,$A$515:$A$2125,"co2",$C$515:$C$2125,$C2203,$B$515:$B$2125,"&lt;&gt;all")</f>
        <v/>
      </c>
      <c r="AF2203" s="11">
        <f>LOWER(Settings!$C$4)&amp;".mit."&amp;$A2203&amp;IF($C2203="","","."&amp;$C2203&amp;"."&amp;$B2203)&amp;IF(INDEX(Variables!$D$5:$D$205,MATCH($A2203,Variables!$A$5:$A$205,0))="","","."&amp;INDEX(Variables!$D$5:$D$205,MATCH($A2203,Variables!$A$5:$A$205,0)))&amp;"."&amp;AF$5</f>
        <v/>
      </c>
      <c r="AG2203" s="71">
        <f>SUMIFS(AG$515:AG$2125,$A$515:$A$2125,"co2",$C$515:$C$2125,$C2203,$B$515:$B$2125,"&lt;&gt;all")</f>
        <v/>
      </c>
      <c r="AH2203" s="72">
        <f>SUMIFS(AH$515:AH$2125,$A$515:$A$2125,"co2",$C$515:$C$2125,$C2203,$B$515:$B$2125,"&lt;&gt;all")</f>
        <v/>
      </c>
      <c r="AI2203" s="72">
        <f>SUMIFS(AI$515:AI$2125,$A$515:$A$2125,"co2",$C$515:$C$2125,$C2203,$B$515:$B$2125,"&lt;&gt;all")</f>
        <v/>
      </c>
      <c r="AJ2203" s="72">
        <f>SUMIFS(AJ$515:AJ$2125,$A$515:$A$2125,"co2",$C$515:$C$2125,$C2203,$B$515:$B$2125,"&lt;&gt;all")</f>
        <v/>
      </c>
      <c r="AK2203" s="72">
        <f>SUMIFS(AK$515:AK$2125,$A$515:$A$2125,"co2",$C$515:$C$2125,$C2203,$B$515:$B$2125,"&lt;&gt;all")</f>
        <v/>
      </c>
      <c r="AL2203" s="72">
        <f>SUMIFS(AL$515:AL$2125,$A$515:$A$2125,"co2",$C$515:$C$2125,$C2203,$B$515:$B$2125,"&lt;&gt;all")</f>
        <v/>
      </c>
      <c r="AM2203" s="72">
        <f>SUMIFS(AM$515:AM$2125,$A$515:$A$2125,"co2",$C$515:$C$2125,$C2203,$B$515:$B$2125,"&lt;&gt;all")</f>
        <v/>
      </c>
      <c r="AN2203" s="72">
        <f>SUMIFS(AN$515:AN$2125,$A$515:$A$2125,"co2",$C$515:$C$2125,$C2203,$B$515:$B$2125,"&lt;&gt;all")</f>
        <v/>
      </c>
      <c r="AO2203" s="72">
        <f>SUMIFS(AO$515:AO$2125,$A$515:$A$2125,"co2",$C$515:$C$2125,$C2203,$B$515:$B$2125,"&lt;&gt;all")</f>
        <v/>
      </c>
      <c r="AP2203" s="72">
        <f>SUMIFS(AP$515:AP$2125,$A$515:$A$2125,"co2",$C$515:$C$2125,$C2203,$B$515:$B$2125,"&lt;&gt;all")</f>
        <v/>
      </c>
      <c r="AQ2203" s="72">
        <f>SUMIFS(AQ$515:AQ$2125,$A$515:$A$2125,"co2",$C$515:$C$2125,$C2203,$B$515:$B$2125,"&lt;&gt;all")</f>
        <v/>
      </c>
      <c r="AR2203" s="72">
        <f>SUMIFS(AR$515:AR$2125,$A$515:$A$2125,"co2",$C$515:$C$2125,$C2203,$B$515:$B$2125,"&lt;&gt;all")</f>
        <v/>
      </c>
      <c r="AS2203" s="72">
        <f>SUMIFS(AS$515:AS$2125,$A$515:$A$2125,"co2",$C$515:$C$2125,$C2203,$B$515:$B$2125,"&lt;&gt;all")</f>
        <v/>
      </c>
      <c r="AT2203" s="72">
        <f>SUMIFS(AT$515:AT$2125,$A$515:$A$2125,"co2",$C$515:$C$2125,$C2203,$B$515:$B$2125,"&lt;&gt;all")</f>
        <v/>
      </c>
      <c r="AU2203" s="72">
        <f>SUMIFS(AU$515:AU$2125,$A$515:$A$2125,"co2",$C$515:$C$2125,$C2203,$B$515:$B$2125,"&lt;&gt;all")</f>
        <v/>
      </c>
      <c r="AV2203" s="72">
        <f>SUMIFS(AV$515:AV$2125,$A$515:$A$2125,"co2",$C$515:$C$2125,$C2203,$B$515:$B$2125,"&lt;&gt;all")</f>
        <v/>
      </c>
      <c r="AW2203" s="72">
        <f>SUMIFS(AW$515:AW$2125,$A$515:$A$2125,"co2",$C$515:$C$2125,$C2203,$B$515:$B$2125,"&lt;&gt;all")</f>
        <v/>
      </c>
      <c r="AX2203" s="72">
        <f>SUMIFS(AX$515:AX$2125,$A$515:$A$2125,"co2",$C$515:$C$2125,$C2203,$B$515:$B$2125,"&lt;&gt;all")</f>
        <v/>
      </c>
      <c r="AY2203" s="72">
        <f>SUMIFS(AY$515:AY$2125,$A$515:$A$2125,"co2",$C$515:$C$2125,$C2203,$B$515:$B$2125,"&lt;&gt;all")</f>
        <v/>
      </c>
    </row>
    <row r="2204" hidden="1" outlineLevel="1">
      <c r="A2204" s="14" t="inlineStr">
        <is>
          <t>co2.sec</t>
        </is>
      </c>
      <c r="B2204" s="14" t="inlineStr">
        <is>
          <t>all</t>
        </is>
      </c>
      <c r="C2204" s="14" t="inlineStr">
        <is>
          <t>rod</t>
        </is>
      </c>
      <c r="H2204" s="14">
        <f>INDEX(Variables!$B$5:$B$205,MATCH($A2204,Variables!$A$5:$A$205,0))&amp;IF($C2204="",""," | "&amp;INDEX(Mapping!$B$5:$B$26,MATCH($C2204,Mapping!$A$5:$A$26,0))&amp;" | "&amp;INDEX(Mapping!$B$30:$B$46,MATCH($B2204,Mapping!$A$30:$A$46,0)))</f>
        <v/>
      </c>
      <c r="I2204" s="14">
        <f>INDEX(Variables!$C$5:$C$205,MATCH($A2204,Variables!$A$5:$A$205,0))</f>
        <v/>
      </c>
      <c r="J2204" s="14">
        <f>INDEX(Variables!$E$5:$E$205,MATCH($A2204,Variables!$A$5:$A$205,0))</f>
        <v/>
      </c>
      <c r="K2204" s="11">
        <f>LOWER(Settings!$C$4)&amp;".mit."&amp;$A2204&amp;IF($C2204="","","."&amp;$C2204&amp;"."&amp;$B2204)&amp;IF(INDEX(Variables!$D$5:$D$205,MATCH($A2204,Variables!$A$5:$A$205,0))="","","."&amp;INDEX(Variables!$D$5:$D$205,MATCH($A2204,Variables!$A$5:$A$205,0)))&amp;"."&amp;K$5</f>
        <v/>
      </c>
      <c r="L2204" s="71">
        <f>SUMIFS(L$515:L$2125,$A$515:$A$2125,"co2",$C$515:$C$2125,$C2204,$B$515:$B$2125,"&lt;&gt;all")</f>
        <v/>
      </c>
      <c r="M2204" s="72">
        <f>SUMIFS(M$515:M$2125,$A$515:$A$2125,"co2",$C$515:$C$2125,$C2204,$B$515:$B$2125,"&lt;&gt;all")</f>
        <v/>
      </c>
      <c r="N2204" s="72">
        <f>SUMIFS(N$515:N$2125,$A$515:$A$2125,"co2",$C$515:$C$2125,$C2204,$B$515:$B$2125,"&lt;&gt;all")</f>
        <v/>
      </c>
      <c r="O2204" s="72">
        <f>SUMIFS(O$515:O$2125,$A$515:$A$2125,"co2",$C$515:$C$2125,$C2204,$B$515:$B$2125,"&lt;&gt;all")</f>
        <v/>
      </c>
      <c r="P2204" s="72">
        <f>SUMIFS(P$515:P$2125,$A$515:$A$2125,"co2",$C$515:$C$2125,$C2204,$B$515:$B$2125,"&lt;&gt;all")</f>
        <v/>
      </c>
      <c r="Q2204" s="72">
        <f>SUMIFS(Q$515:Q$2125,$A$515:$A$2125,"co2",$C$515:$C$2125,$C2204,$B$515:$B$2125,"&lt;&gt;all")</f>
        <v/>
      </c>
      <c r="R2204" s="72">
        <f>SUMIFS(R$515:R$2125,$A$515:$A$2125,"co2",$C$515:$C$2125,$C2204,$B$515:$B$2125,"&lt;&gt;all")</f>
        <v/>
      </c>
      <c r="S2204" s="72">
        <f>SUMIFS(S$515:S$2125,$A$515:$A$2125,"co2",$C$515:$C$2125,$C2204,$B$515:$B$2125,"&lt;&gt;all")</f>
        <v/>
      </c>
      <c r="T2204" s="72">
        <f>SUMIFS(T$515:T$2125,$A$515:$A$2125,"co2",$C$515:$C$2125,$C2204,$B$515:$B$2125,"&lt;&gt;all")</f>
        <v/>
      </c>
      <c r="U2204" s="72">
        <f>SUMIFS(U$515:U$2125,$A$515:$A$2125,"co2",$C$515:$C$2125,$C2204,$B$515:$B$2125,"&lt;&gt;all")</f>
        <v/>
      </c>
      <c r="V2204" s="72">
        <f>SUMIFS(V$515:V$2125,$A$515:$A$2125,"co2",$C$515:$C$2125,$C2204,$B$515:$B$2125,"&lt;&gt;all")</f>
        <v/>
      </c>
      <c r="W2204" s="72">
        <f>SUMIFS(W$515:W$2125,$A$515:$A$2125,"co2",$C$515:$C$2125,$C2204,$B$515:$B$2125,"&lt;&gt;all")</f>
        <v/>
      </c>
      <c r="X2204" s="72">
        <f>SUMIFS(X$515:X$2125,$A$515:$A$2125,"co2",$C$515:$C$2125,$C2204,$B$515:$B$2125,"&lt;&gt;all")</f>
        <v/>
      </c>
      <c r="Y2204" s="72">
        <f>SUMIFS(Y$515:Y$2125,$A$515:$A$2125,"co2",$C$515:$C$2125,$C2204,$B$515:$B$2125,"&lt;&gt;all")</f>
        <v/>
      </c>
      <c r="Z2204" s="72">
        <f>SUMIFS(Z$515:Z$2125,$A$515:$A$2125,"co2",$C$515:$C$2125,$C2204,$B$515:$B$2125,"&lt;&gt;all")</f>
        <v/>
      </c>
      <c r="AA2204" s="72">
        <f>SUMIFS(AA$515:AA$2125,$A$515:$A$2125,"co2",$C$515:$C$2125,$C2204,$B$515:$B$2125,"&lt;&gt;all")</f>
        <v/>
      </c>
      <c r="AB2204" s="72">
        <f>SUMIFS(AB$515:AB$2125,$A$515:$A$2125,"co2",$C$515:$C$2125,$C2204,$B$515:$B$2125,"&lt;&gt;all")</f>
        <v/>
      </c>
      <c r="AC2204" s="72">
        <f>SUMIFS(AC$515:AC$2125,$A$515:$A$2125,"co2",$C$515:$C$2125,$C2204,$B$515:$B$2125,"&lt;&gt;all")</f>
        <v/>
      </c>
      <c r="AD2204" s="72">
        <f>SUMIFS(AD$515:AD$2125,$A$515:$A$2125,"co2",$C$515:$C$2125,$C2204,$B$515:$B$2125,"&lt;&gt;all")</f>
        <v/>
      </c>
      <c r="AF2204" s="11">
        <f>LOWER(Settings!$C$4)&amp;".mit."&amp;$A2204&amp;IF($C2204="","","."&amp;$C2204&amp;"."&amp;$B2204)&amp;IF(INDEX(Variables!$D$5:$D$205,MATCH($A2204,Variables!$A$5:$A$205,0))="","","."&amp;INDEX(Variables!$D$5:$D$205,MATCH($A2204,Variables!$A$5:$A$205,0)))&amp;"."&amp;AF$5</f>
        <v/>
      </c>
      <c r="AG2204" s="71">
        <f>SUMIFS(AG$515:AG$2125,$A$515:$A$2125,"co2",$C$515:$C$2125,$C2204,$B$515:$B$2125,"&lt;&gt;all")</f>
        <v/>
      </c>
      <c r="AH2204" s="72">
        <f>SUMIFS(AH$515:AH$2125,$A$515:$A$2125,"co2",$C$515:$C$2125,$C2204,$B$515:$B$2125,"&lt;&gt;all")</f>
        <v/>
      </c>
      <c r="AI2204" s="72">
        <f>SUMIFS(AI$515:AI$2125,$A$515:$A$2125,"co2",$C$515:$C$2125,$C2204,$B$515:$B$2125,"&lt;&gt;all")</f>
        <v/>
      </c>
      <c r="AJ2204" s="72">
        <f>SUMIFS(AJ$515:AJ$2125,$A$515:$A$2125,"co2",$C$515:$C$2125,$C2204,$B$515:$B$2125,"&lt;&gt;all")</f>
        <v/>
      </c>
      <c r="AK2204" s="72">
        <f>SUMIFS(AK$515:AK$2125,$A$515:$A$2125,"co2",$C$515:$C$2125,$C2204,$B$515:$B$2125,"&lt;&gt;all")</f>
        <v/>
      </c>
      <c r="AL2204" s="72">
        <f>SUMIFS(AL$515:AL$2125,$A$515:$A$2125,"co2",$C$515:$C$2125,$C2204,$B$515:$B$2125,"&lt;&gt;all")</f>
        <v/>
      </c>
      <c r="AM2204" s="72">
        <f>SUMIFS(AM$515:AM$2125,$A$515:$A$2125,"co2",$C$515:$C$2125,$C2204,$B$515:$B$2125,"&lt;&gt;all")</f>
        <v/>
      </c>
      <c r="AN2204" s="72">
        <f>SUMIFS(AN$515:AN$2125,$A$515:$A$2125,"co2",$C$515:$C$2125,$C2204,$B$515:$B$2125,"&lt;&gt;all")</f>
        <v/>
      </c>
      <c r="AO2204" s="72">
        <f>SUMIFS(AO$515:AO$2125,$A$515:$A$2125,"co2",$C$515:$C$2125,$C2204,$B$515:$B$2125,"&lt;&gt;all")</f>
        <v/>
      </c>
      <c r="AP2204" s="72">
        <f>SUMIFS(AP$515:AP$2125,$A$515:$A$2125,"co2",$C$515:$C$2125,$C2204,$B$515:$B$2125,"&lt;&gt;all")</f>
        <v/>
      </c>
      <c r="AQ2204" s="72">
        <f>SUMIFS(AQ$515:AQ$2125,$A$515:$A$2125,"co2",$C$515:$C$2125,$C2204,$B$515:$B$2125,"&lt;&gt;all")</f>
        <v/>
      </c>
      <c r="AR2204" s="72">
        <f>SUMIFS(AR$515:AR$2125,$A$515:$A$2125,"co2",$C$515:$C$2125,$C2204,$B$515:$B$2125,"&lt;&gt;all")</f>
        <v/>
      </c>
      <c r="AS2204" s="72">
        <f>SUMIFS(AS$515:AS$2125,$A$515:$A$2125,"co2",$C$515:$C$2125,$C2204,$B$515:$B$2125,"&lt;&gt;all")</f>
        <v/>
      </c>
      <c r="AT2204" s="72">
        <f>SUMIFS(AT$515:AT$2125,$A$515:$A$2125,"co2",$C$515:$C$2125,$C2204,$B$515:$B$2125,"&lt;&gt;all")</f>
        <v/>
      </c>
      <c r="AU2204" s="72">
        <f>SUMIFS(AU$515:AU$2125,$A$515:$A$2125,"co2",$C$515:$C$2125,$C2204,$B$515:$B$2125,"&lt;&gt;all")</f>
        <v/>
      </c>
      <c r="AV2204" s="72">
        <f>SUMIFS(AV$515:AV$2125,$A$515:$A$2125,"co2",$C$515:$C$2125,$C2204,$B$515:$B$2125,"&lt;&gt;all")</f>
        <v/>
      </c>
      <c r="AW2204" s="72">
        <f>SUMIFS(AW$515:AW$2125,$A$515:$A$2125,"co2",$C$515:$C$2125,$C2204,$B$515:$B$2125,"&lt;&gt;all")</f>
        <v/>
      </c>
      <c r="AX2204" s="72">
        <f>SUMIFS(AX$515:AX$2125,$A$515:$A$2125,"co2",$C$515:$C$2125,$C2204,$B$515:$B$2125,"&lt;&gt;all")</f>
        <v/>
      </c>
      <c r="AY2204" s="72">
        <f>SUMIFS(AY$515:AY$2125,$A$515:$A$2125,"co2",$C$515:$C$2125,$C2204,$B$515:$B$2125,"&lt;&gt;all")</f>
        <v/>
      </c>
    </row>
    <row r="2205" hidden="1" outlineLevel="1">
      <c r="A2205" s="14" t="inlineStr">
        <is>
          <t>co2.sec</t>
        </is>
      </c>
      <c r="B2205" s="14" t="inlineStr">
        <is>
          <t>all</t>
        </is>
      </c>
      <c r="C2205" s="14" t="inlineStr">
        <is>
          <t>ral</t>
        </is>
      </c>
      <c r="H2205" s="14">
        <f>INDEX(Variables!$B$5:$B$205,MATCH($A2205,Variables!$A$5:$A$205,0))&amp;IF($C2205="",""," | "&amp;INDEX(Mapping!$B$5:$B$26,MATCH($C2205,Mapping!$A$5:$A$26,0))&amp;" | "&amp;INDEX(Mapping!$B$30:$B$46,MATCH($B2205,Mapping!$A$30:$A$46,0)))</f>
        <v/>
      </c>
      <c r="I2205" s="14">
        <f>INDEX(Variables!$C$5:$C$205,MATCH($A2205,Variables!$A$5:$A$205,0))</f>
        <v/>
      </c>
      <c r="J2205" s="14">
        <f>INDEX(Variables!$E$5:$E$205,MATCH($A2205,Variables!$A$5:$A$205,0))</f>
        <v/>
      </c>
      <c r="K2205" s="11">
        <f>LOWER(Settings!$C$4)&amp;".mit."&amp;$A2205&amp;IF($C2205="","","."&amp;$C2205&amp;"."&amp;$B2205)&amp;IF(INDEX(Variables!$D$5:$D$205,MATCH($A2205,Variables!$A$5:$A$205,0))="","","."&amp;INDEX(Variables!$D$5:$D$205,MATCH($A2205,Variables!$A$5:$A$205,0)))&amp;"."&amp;K$5</f>
        <v/>
      </c>
      <c r="L2205" s="71">
        <f>SUMIFS(L$515:L$2125,$A$515:$A$2125,"co2",$C$515:$C$2125,$C2205,$B$515:$B$2125,"&lt;&gt;all")</f>
        <v/>
      </c>
      <c r="M2205" s="72">
        <f>SUMIFS(M$515:M$2125,$A$515:$A$2125,"co2",$C$515:$C$2125,$C2205,$B$515:$B$2125,"&lt;&gt;all")</f>
        <v/>
      </c>
      <c r="N2205" s="72">
        <f>SUMIFS(N$515:N$2125,$A$515:$A$2125,"co2",$C$515:$C$2125,$C2205,$B$515:$B$2125,"&lt;&gt;all")</f>
        <v/>
      </c>
      <c r="O2205" s="72">
        <f>SUMIFS(O$515:O$2125,$A$515:$A$2125,"co2",$C$515:$C$2125,$C2205,$B$515:$B$2125,"&lt;&gt;all")</f>
        <v/>
      </c>
      <c r="P2205" s="72">
        <f>SUMIFS(P$515:P$2125,$A$515:$A$2125,"co2",$C$515:$C$2125,$C2205,$B$515:$B$2125,"&lt;&gt;all")</f>
        <v/>
      </c>
      <c r="Q2205" s="72">
        <f>SUMIFS(Q$515:Q$2125,$A$515:$A$2125,"co2",$C$515:$C$2125,$C2205,$B$515:$B$2125,"&lt;&gt;all")</f>
        <v/>
      </c>
      <c r="R2205" s="72">
        <f>SUMIFS(R$515:R$2125,$A$515:$A$2125,"co2",$C$515:$C$2125,$C2205,$B$515:$B$2125,"&lt;&gt;all")</f>
        <v/>
      </c>
      <c r="S2205" s="72">
        <f>SUMIFS(S$515:S$2125,$A$515:$A$2125,"co2",$C$515:$C$2125,$C2205,$B$515:$B$2125,"&lt;&gt;all")</f>
        <v/>
      </c>
      <c r="T2205" s="72">
        <f>SUMIFS(T$515:T$2125,$A$515:$A$2125,"co2",$C$515:$C$2125,$C2205,$B$515:$B$2125,"&lt;&gt;all")</f>
        <v/>
      </c>
      <c r="U2205" s="72">
        <f>SUMIFS(U$515:U$2125,$A$515:$A$2125,"co2",$C$515:$C$2125,$C2205,$B$515:$B$2125,"&lt;&gt;all")</f>
        <v/>
      </c>
      <c r="V2205" s="72">
        <f>SUMIFS(V$515:V$2125,$A$515:$A$2125,"co2",$C$515:$C$2125,$C2205,$B$515:$B$2125,"&lt;&gt;all")</f>
        <v/>
      </c>
      <c r="W2205" s="72">
        <f>SUMIFS(W$515:W$2125,$A$515:$A$2125,"co2",$C$515:$C$2125,$C2205,$B$515:$B$2125,"&lt;&gt;all")</f>
        <v/>
      </c>
      <c r="X2205" s="72">
        <f>SUMIFS(X$515:X$2125,$A$515:$A$2125,"co2",$C$515:$C$2125,$C2205,$B$515:$B$2125,"&lt;&gt;all")</f>
        <v/>
      </c>
      <c r="Y2205" s="72">
        <f>SUMIFS(Y$515:Y$2125,$A$515:$A$2125,"co2",$C$515:$C$2125,$C2205,$B$515:$B$2125,"&lt;&gt;all")</f>
        <v/>
      </c>
      <c r="Z2205" s="72">
        <f>SUMIFS(Z$515:Z$2125,$A$515:$A$2125,"co2",$C$515:$C$2125,$C2205,$B$515:$B$2125,"&lt;&gt;all")</f>
        <v/>
      </c>
      <c r="AA2205" s="72">
        <f>SUMIFS(AA$515:AA$2125,$A$515:$A$2125,"co2",$C$515:$C$2125,$C2205,$B$515:$B$2125,"&lt;&gt;all")</f>
        <v/>
      </c>
      <c r="AB2205" s="72">
        <f>SUMIFS(AB$515:AB$2125,$A$515:$A$2125,"co2",$C$515:$C$2125,$C2205,$B$515:$B$2125,"&lt;&gt;all")</f>
        <v/>
      </c>
      <c r="AC2205" s="72">
        <f>SUMIFS(AC$515:AC$2125,$A$515:$A$2125,"co2",$C$515:$C$2125,$C2205,$B$515:$B$2125,"&lt;&gt;all")</f>
        <v/>
      </c>
      <c r="AD2205" s="72">
        <f>SUMIFS(AD$515:AD$2125,$A$515:$A$2125,"co2",$C$515:$C$2125,$C2205,$B$515:$B$2125,"&lt;&gt;all")</f>
        <v/>
      </c>
      <c r="AF2205" s="11">
        <f>LOWER(Settings!$C$4)&amp;".mit."&amp;$A2205&amp;IF($C2205="","","."&amp;$C2205&amp;"."&amp;$B2205)&amp;IF(INDEX(Variables!$D$5:$D$205,MATCH($A2205,Variables!$A$5:$A$205,0))="","","."&amp;INDEX(Variables!$D$5:$D$205,MATCH($A2205,Variables!$A$5:$A$205,0)))&amp;"."&amp;AF$5</f>
        <v/>
      </c>
      <c r="AG2205" s="71">
        <f>SUMIFS(AG$515:AG$2125,$A$515:$A$2125,"co2",$C$515:$C$2125,$C2205,$B$515:$B$2125,"&lt;&gt;all")</f>
        <v/>
      </c>
      <c r="AH2205" s="72">
        <f>SUMIFS(AH$515:AH$2125,$A$515:$A$2125,"co2",$C$515:$C$2125,$C2205,$B$515:$B$2125,"&lt;&gt;all")</f>
        <v/>
      </c>
      <c r="AI2205" s="72">
        <f>SUMIFS(AI$515:AI$2125,$A$515:$A$2125,"co2",$C$515:$C$2125,$C2205,$B$515:$B$2125,"&lt;&gt;all")</f>
        <v/>
      </c>
      <c r="AJ2205" s="72">
        <f>SUMIFS(AJ$515:AJ$2125,$A$515:$A$2125,"co2",$C$515:$C$2125,$C2205,$B$515:$B$2125,"&lt;&gt;all")</f>
        <v/>
      </c>
      <c r="AK2205" s="72">
        <f>SUMIFS(AK$515:AK$2125,$A$515:$A$2125,"co2",$C$515:$C$2125,$C2205,$B$515:$B$2125,"&lt;&gt;all")</f>
        <v/>
      </c>
      <c r="AL2205" s="72">
        <f>SUMIFS(AL$515:AL$2125,$A$515:$A$2125,"co2",$C$515:$C$2125,$C2205,$B$515:$B$2125,"&lt;&gt;all")</f>
        <v/>
      </c>
      <c r="AM2205" s="72">
        <f>SUMIFS(AM$515:AM$2125,$A$515:$A$2125,"co2",$C$515:$C$2125,$C2205,$B$515:$B$2125,"&lt;&gt;all")</f>
        <v/>
      </c>
      <c r="AN2205" s="72">
        <f>SUMIFS(AN$515:AN$2125,$A$515:$A$2125,"co2",$C$515:$C$2125,$C2205,$B$515:$B$2125,"&lt;&gt;all")</f>
        <v/>
      </c>
      <c r="AO2205" s="72">
        <f>SUMIFS(AO$515:AO$2125,$A$515:$A$2125,"co2",$C$515:$C$2125,$C2205,$B$515:$B$2125,"&lt;&gt;all")</f>
        <v/>
      </c>
      <c r="AP2205" s="72">
        <f>SUMIFS(AP$515:AP$2125,$A$515:$A$2125,"co2",$C$515:$C$2125,$C2205,$B$515:$B$2125,"&lt;&gt;all")</f>
        <v/>
      </c>
      <c r="AQ2205" s="72">
        <f>SUMIFS(AQ$515:AQ$2125,$A$515:$A$2125,"co2",$C$515:$C$2125,$C2205,$B$515:$B$2125,"&lt;&gt;all")</f>
        <v/>
      </c>
      <c r="AR2205" s="72">
        <f>SUMIFS(AR$515:AR$2125,$A$515:$A$2125,"co2",$C$515:$C$2125,$C2205,$B$515:$B$2125,"&lt;&gt;all")</f>
        <v/>
      </c>
      <c r="AS2205" s="72">
        <f>SUMIFS(AS$515:AS$2125,$A$515:$A$2125,"co2",$C$515:$C$2125,$C2205,$B$515:$B$2125,"&lt;&gt;all")</f>
        <v/>
      </c>
      <c r="AT2205" s="72">
        <f>SUMIFS(AT$515:AT$2125,$A$515:$A$2125,"co2",$C$515:$C$2125,$C2205,$B$515:$B$2125,"&lt;&gt;all")</f>
        <v/>
      </c>
      <c r="AU2205" s="72">
        <f>SUMIFS(AU$515:AU$2125,$A$515:$A$2125,"co2",$C$515:$C$2125,$C2205,$B$515:$B$2125,"&lt;&gt;all")</f>
        <v/>
      </c>
      <c r="AV2205" s="72">
        <f>SUMIFS(AV$515:AV$2125,$A$515:$A$2125,"co2",$C$515:$C$2125,$C2205,$B$515:$B$2125,"&lt;&gt;all")</f>
        <v/>
      </c>
      <c r="AW2205" s="72">
        <f>SUMIFS(AW$515:AW$2125,$A$515:$A$2125,"co2",$C$515:$C$2125,$C2205,$B$515:$B$2125,"&lt;&gt;all")</f>
        <v/>
      </c>
      <c r="AX2205" s="72">
        <f>SUMIFS(AX$515:AX$2125,$A$515:$A$2125,"co2",$C$515:$C$2125,$C2205,$B$515:$B$2125,"&lt;&gt;all")</f>
        <v/>
      </c>
      <c r="AY2205" s="72">
        <f>SUMIFS(AY$515:AY$2125,$A$515:$A$2125,"co2",$C$515:$C$2125,$C2205,$B$515:$B$2125,"&lt;&gt;all")</f>
        <v/>
      </c>
    </row>
    <row r="2206" hidden="1" outlineLevel="1">
      <c r="A2206" s="14" t="inlineStr">
        <is>
          <t>co2.sec</t>
        </is>
      </c>
      <c r="B2206" s="14" t="inlineStr">
        <is>
          <t>all</t>
        </is>
      </c>
      <c r="C2206" s="14" t="inlineStr">
        <is>
          <t>avi</t>
        </is>
      </c>
      <c r="H2206" s="14">
        <f>INDEX(Variables!$B$5:$B$205,MATCH($A2206,Variables!$A$5:$A$205,0))&amp;IF($C2206="",""," | "&amp;INDEX(Mapping!$B$5:$B$26,MATCH($C2206,Mapping!$A$5:$A$26,0))&amp;" | "&amp;INDEX(Mapping!$B$30:$B$46,MATCH($B2206,Mapping!$A$30:$A$46,0)))</f>
        <v/>
      </c>
      <c r="I2206" s="14">
        <f>INDEX(Variables!$C$5:$C$205,MATCH($A2206,Variables!$A$5:$A$205,0))</f>
        <v/>
      </c>
      <c r="J2206" s="14">
        <f>INDEX(Variables!$E$5:$E$205,MATCH($A2206,Variables!$A$5:$A$205,0))</f>
        <v/>
      </c>
      <c r="K2206" s="11">
        <f>LOWER(Settings!$C$4)&amp;".mit."&amp;$A2206&amp;IF($C2206="","","."&amp;$C2206&amp;"."&amp;$B2206)&amp;IF(INDEX(Variables!$D$5:$D$205,MATCH($A2206,Variables!$A$5:$A$205,0))="","","."&amp;INDEX(Variables!$D$5:$D$205,MATCH($A2206,Variables!$A$5:$A$205,0)))&amp;"."&amp;K$5</f>
        <v/>
      </c>
      <c r="L2206" s="71">
        <f>SUMIFS(L$515:L$2125,$A$515:$A$2125,"co2",$C$515:$C$2125,$C2206,$B$515:$B$2125,"&lt;&gt;all")</f>
        <v/>
      </c>
      <c r="M2206" s="72">
        <f>SUMIFS(M$515:M$2125,$A$515:$A$2125,"co2",$C$515:$C$2125,$C2206,$B$515:$B$2125,"&lt;&gt;all")</f>
        <v/>
      </c>
      <c r="N2206" s="72">
        <f>SUMIFS(N$515:N$2125,$A$515:$A$2125,"co2",$C$515:$C$2125,$C2206,$B$515:$B$2125,"&lt;&gt;all")</f>
        <v/>
      </c>
      <c r="O2206" s="72">
        <f>SUMIFS(O$515:O$2125,$A$515:$A$2125,"co2",$C$515:$C$2125,$C2206,$B$515:$B$2125,"&lt;&gt;all")</f>
        <v/>
      </c>
      <c r="P2206" s="72">
        <f>SUMIFS(P$515:P$2125,$A$515:$A$2125,"co2",$C$515:$C$2125,$C2206,$B$515:$B$2125,"&lt;&gt;all")</f>
        <v/>
      </c>
      <c r="Q2206" s="72">
        <f>SUMIFS(Q$515:Q$2125,$A$515:$A$2125,"co2",$C$515:$C$2125,$C2206,$B$515:$B$2125,"&lt;&gt;all")</f>
        <v/>
      </c>
      <c r="R2206" s="72">
        <f>SUMIFS(R$515:R$2125,$A$515:$A$2125,"co2",$C$515:$C$2125,$C2206,$B$515:$B$2125,"&lt;&gt;all")</f>
        <v/>
      </c>
      <c r="S2206" s="72">
        <f>SUMIFS(S$515:S$2125,$A$515:$A$2125,"co2",$C$515:$C$2125,$C2206,$B$515:$B$2125,"&lt;&gt;all")</f>
        <v/>
      </c>
      <c r="T2206" s="72">
        <f>SUMIFS(T$515:T$2125,$A$515:$A$2125,"co2",$C$515:$C$2125,$C2206,$B$515:$B$2125,"&lt;&gt;all")</f>
        <v/>
      </c>
      <c r="U2206" s="72">
        <f>SUMIFS(U$515:U$2125,$A$515:$A$2125,"co2",$C$515:$C$2125,$C2206,$B$515:$B$2125,"&lt;&gt;all")</f>
        <v/>
      </c>
      <c r="V2206" s="72">
        <f>SUMIFS(V$515:V$2125,$A$515:$A$2125,"co2",$C$515:$C$2125,$C2206,$B$515:$B$2125,"&lt;&gt;all")</f>
        <v/>
      </c>
      <c r="W2206" s="72">
        <f>SUMIFS(W$515:W$2125,$A$515:$A$2125,"co2",$C$515:$C$2125,$C2206,$B$515:$B$2125,"&lt;&gt;all")</f>
        <v/>
      </c>
      <c r="X2206" s="72">
        <f>SUMIFS(X$515:X$2125,$A$515:$A$2125,"co2",$C$515:$C$2125,$C2206,$B$515:$B$2125,"&lt;&gt;all")</f>
        <v/>
      </c>
      <c r="Y2206" s="72">
        <f>SUMIFS(Y$515:Y$2125,$A$515:$A$2125,"co2",$C$515:$C$2125,$C2206,$B$515:$B$2125,"&lt;&gt;all")</f>
        <v/>
      </c>
      <c r="Z2206" s="72">
        <f>SUMIFS(Z$515:Z$2125,$A$515:$A$2125,"co2",$C$515:$C$2125,$C2206,$B$515:$B$2125,"&lt;&gt;all")</f>
        <v/>
      </c>
      <c r="AA2206" s="72">
        <f>SUMIFS(AA$515:AA$2125,$A$515:$A$2125,"co2",$C$515:$C$2125,$C2206,$B$515:$B$2125,"&lt;&gt;all")</f>
        <v/>
      </c>
      <c r="AB2206" s="72">
        <f>SUMIFS(AB$515:AB$2125,$A$515:$A$2125,"co2",$C$515:$C$2125,$C2206,$B$515:$B$2125,"&lt;&gt;all")</f>
        <v/>
      </c>
      <c r="AC2206" s="72">
        <f>SUMIFS(AC$515:AC$2125,$A$515:$A$2125,"co2",$C$515:$C$2125,$C2206,$B$515:$B$2125,"&lt;&gt;all")</f>
        <v/>
      </c>
      <c r="AD2206" s="72">
        <f>SUMIFS(AD$515:AD$2125,$A$515:$A$2125,"co2",$C$515:$C$2125,$C2206,$B$515:$B$2125,"&lt;&gt;all")</f>
        <v/>
      </c>
      <c r="AF2206" s="11">
        <f>LOWER(Settings!$C$4)&amp;".mit."&amp;$A2206&amp;IF($C2206="","","."&amp;$C2206&amp;"."&amp;$B2206)&amp;IF(INDEX(Variables!$D$5:$D$205,MATCH($A2206,Variables!$A$5:$A$205,0))="","","."&amp;INDEX(Variables!$D$5:$D$205,MATCH($A2206,Variables!$A$5:$A$205,0)))&amp;"."&amp;AF$5</f>
        <v/>
      </c>
      <c r="AG2206" s="71">
        <f>SUMIFS(AG$515:AG$2125,$A$515:$A$2125,"co2",$C$515:$C$2125,$C2206,$B$515:$B$2125,"&lt;&gt;all")</f>
        <v/>
      </c>
      <c r="AH2206" s="72">
        <f>SUMIFS(AH$515:AH$2125,$A$515:$A$2125,"co2",$C$515:$C$2125,$C2206,$B$515:$B$2125,"&lt;&gt;all")</f>
        <v/>
      </c>
      <c r="AI2206" s="72">
        <f>SUMIFS(AI$515:AI$2125,$A$515:$A$2125,"co2",$C$515:$C$2125,$C2206,$B$515:$B$2125,"&lt;&gt;all")</f>
        <v/>
      </c>
      <c r="AJ2206" s="72">
        <f>SUMIFS(AJ$515:AJ$2125,$A$515:$A$2125,"co2",$C$515:$C$2125,$C2206,$B$515:$B$2125,"&lt;&gt;all")</f>
        <v/>
      </c>
      <c r="AK2206" s="72">
        <f>SUMIFS(AK$515:AK$2125,$A$515:$A$2125,"co2",$C$515:$C$2125,$C2206,$B$515:$B$2125,"&lt;&gt;all")</f>
        <v/>
      </c>
      <c r="AL2206" s="72">
        <f>SUMIFS(AL$515:AL$2125,$A$515:$A$2125,"co2",$C$515:$C$2125,$C2206,$B$515:$B$2125,"&lt;&gt;all")</f>
        <v/>
      </c>
      <c r="AM2206" s="72">
        <f>SUMIFS(AM$515:AM$2125,$A$515:$A$2125,"co2",$C$515:$C$2125,$C2206,$B$515:$B$2125,"&lt;&gt;all")</f>
        <v/>
      </c>
      <c r="AN2206" s="72">
        <f>SUMIFS(AN$515:AN$2125,$A$515:$A$2125,"co2",$C$515:$C$2125,$C2206,$B$515:$B$2125,"&lt;&gt;all")</f>
        <v/>
      </c>
      <c r="AO2206" s="72">
        <f>SUMIFS(AO$515:AO$2125,$A$515:$A$2125,"co2",$C$515:$C$2125,$C2206,$B$515:$B$2125,"&lt;&gt;all")</f>
        <v/>
      </c>
      <c r="AP2206" s="72">
        <f>SUMIFS(AP$515:AP$2125,$A$515:$A$2125,"co2",$C$515:$C$2125,$C2206,$B$515:$B$2125,"&lt;&gt;all")</f>
        <v/>
      </c>
      <c r="AQ2206" s="72">
        <f>SUMIFS(AQ$515:AQ$2125,$A$515:$A$2125,"co2",$C$515:$C$2125,$C2206,$B$515:$B$2125,"&lt;&gt;all")</f>
        <v/>
      </c>
      <c r="AR2206" s="72">
        <f>SUMIFS(AR$515:AR$2125,$A$515:$A$2125,"co2",$C$515:$C$2125,$C2206,$B$515:$B$2125,"&lt;&gt;all")</f>
        <v/>
      </c>
      <c r="AS2206" s="72">
        <f>SUMIFS(AS$515:AS$2125,$A$515:$A$2125,"co2",$C$515:$C$2125,$C2206,$B$515:$B$2125,"&lt;&gt;all")</f>
        <v/>
      </c>
      <c r="AT2206" s="72">
        <f>SUMIFS(AT$515:AT$2125,$A$515:$A$2125,"co2",$C$515:$C$2125,$C2206,$B$515:$B$2125,"&lt;&gt;all")</f>
        <v/>
      </c>
      <c r="AU2206" s="72">
        <f>SUMIFS(AU$515:AU$2125,$A$515:$A$2125,"co2",$C$515:$C$2125,$C2206,$B$515:$B$2125,"&lt;&gt;all")</f>
        <v/>
      </c>
      <c r="AV2206" s="72">
        <f>SUMIFS(AV$515:AV$2125,$A$515:$A$2125,"co2",$C$515:$C$2125,$C2206,$B$515:$B$2125,"&lt;&gt;all")</f>
        <v/>
      </c>
      <c r="AW2206" s="72">
        <f>SUMIFS(AW$515:AW$2125,$A$515:$A$2125,"co2",$C$515:$C$2125,$C2206,$B$515:$B$2125,"&lt;&gt;all")</f>
        <v/>
      </c>
      <c r="AX2206" s="72">
        <f>SUMIFS(AX$515:AX$2125,$A$515:$A$2125,"co2",$C$515:$C$2125,$C2206,$B$515:$B$2125,"&lt;&gt;all")</f>
        <v/>
      </c>
      <c r="AY2206" s="72">
        <f>SUMIFS(AY$515:AY$2125,$A$515:$A$2125,"co2",$C$515:$C$2125,$C2206,$B$515:$B$2125,"&lt;&gt;all")</f>
        <v/>
      </c>
    </row>
    <row r="2207" hidden="1" outlineLevel="1">
      <c r="A2207" s="14" t="inlineStr">
        <is>
          <t>co2.sec</t>
        </is>
      </c>
      <c r="B2207" s="14" t="inlineStr">
        <is>
          <t>all</t>
        </is>
      </c>
      <c r="C2207" s="14" t="inlineStr">
        <is>
          <t>nav</t>
        </is>
      </c>
      <c r="H2207" s="14">
        <f>INDEX(Variables!$B$5:$B$205,MATCH($A2207,Variables!$A$5:$A$205,0))&amp;IF($C2207="",""," | "&amp;INDEX(Mapping!$B$5:$B$26,MATCH($C2207,Mapping!$A$5:$A$26,0))&amp;" | "&amp;INDEX(Mapping!$B$30:$B$46,MATCH($B2207,Mapping!$A$30:$A$46,0)))</f>
        <v/>
      </c>
      <c r="I2207" s="14">
        <f>INDEX(Variables!$C$5:$C$205,MATCH($A2207,Variables!$A$5:$A$205,0))</f>
        <v/>
      </c>
      <c r="J2207" s="14">
        <f>INDEX(Variables!$E$5:$E$205,MATCH($A2207,Variables!$A$5:$A$205,0))</f>
        <v/>
      </c>
      <c r="K2207" s="11">
        <f>LOWER(Settings!$C$4)&amp;".mit."&amp;$A2207&amp;IF($C2207="","","."&amp;$C2207&amp;"."&amp;$B2207)&amp;IF(INDEX(Variables!$D$5:$D$205,MATCH($A2207,Variables!$A$5:$A$205,0))="","","."&amp;INDEX(Variables!$D$5:$D$205,MATCH($A2207,Variables!$A$5:$A$205,0)))&amp;"."&amp;K$5</f>
        <v/>
      </c>
      <c r="L2207" s="71">
        <f>SUMIFS(L$515:L$2125,$A$515:$A$2125,"co2",$C$515:$C$2125,$C2207,$B$515:$B$2125,"&lt;&gt;all")</f>
        <v/>
      </c>
      <c r="M2207" s="72">
        <f>SUMIFS(M$515:M$2125,$A$515:$A$2125,"co2",$C$515:$C$2125,$C2207,$B$515:$B$2125,"&lt;&gt;all")</f>
        <v/>
      </c>
      <c r="N2207" s="72">
        <f>SUMIFS(N$515:N$2125,$A$515:$A$2125,"co2",$C$515:$C$2125,$C2207,$B$515:$B$2125,"&lt;&gt;all")</f>
        <v/>
      </c>
      <c r="O2207" s="72">
        <f>SUMIFS(O$515:O$2125,$A$515:$A$2125,"co2",$C$515:$C$2125,$C2207,$B$515:$B$2125,"&lt;&gt;all")</f>
        <v/>
      </c>
      <c r="P2207" s="72">
        <f>SUMIFS(P$515:P$2125,$A$515:$A$2125,"co2",$C$515:$C$2125,$C2207,$B$515:$B$2125,"&lt;&gt;all")</f>
        <v/>
      </c>
      <c r="Q2207" s="72">
        <f>SUMIFS(Q$515:Q$2125,$A$515:$A$2125,"co2",$C$515:$C$2125,$C2207,$B$515:$B$2125,"&lt;&gt;all")</f>
        <v/>
      </c>
      <c r="R2207" s="72">
        <f>SUMIFS(R$515:R$2125,$A$515:$A$2125,"co2",$C$515:$C$2125,$C2207,$B$515:$B$2125,"&lt;&gt;all")</f>
        <v/>
      </c>
      <c r="S2207" s="72">
        <f>SUMIFS(S$515:S$2125,$A$515:$A$2125,"co2",$C$515:$C$2125,$C2207,$B$515:$B$2125,"&lt;&gt;all")</f>
        <v/>
      </c>
      <c r="T2207" s="72">
        <f>SUMIFS(T$515:T$2125,$A$515:$A$2125,"co2",$C$515:$C$2125,$C2207,$B$515:$B$2125,"&lt;&gt;all")</f>
        <v/>
      </c>
      <c r="U2207" s="72">
        <f>SUMIFS(U$515:U$2125,$A$515:$A$2125,"co2",$C$515:$C$2125,$C2207,$B$515:$B$2125,"&lt;&gt;all")</f>
        <v/>
      </c>
      <c r="V2207" s="72">
        <f>SUMIFS(V$515:V$2125,$A$515:$A$2125,"co2",$C$515:$C$2125,$C2207,$B$515:$B$2125,"&lt;&gt;all")</f>
        <v/>
      </c>
      <c r="W2207" s="72">
        <f>SUMIFS(W$515:W$2125,$A$515:$A$2125,"co2",$C$515:$C$2125,$C2207,$B$515:$B$2125,"&lt;&gt;all")</f>
        <v/>
      </c>
      <c r="X2207" s="72">
        <f>SUMIFS(X$515:X$2125,$A$515:$A$2125,"co2",$C$515:$C$2125,$C2207,$B$515:$B$2125,"&lt;&gt;all")</f>
        <v/>
      </c>
      <c r="Y2207" s="72">
        <f>SUMIFS(Y$515:Y$2125,$A$515:$A$2125,"co2",$C$515:$C$2125,$C2207,$B$515:$B$2125,"&lt;&gt;all")</f>
        <v/>
      </c>
      <c r="Z2207" s="72">
        <f>SUMIFS(Z$515:Z$2125,$A$515:$A$2125,"co2",$C$515:$C$2125,$C2207,$B$515:$B$2125,"&lt;&gt;all")</f>
        <v/>
      </c>
      <c r="AA2207" s="72">
        <f>SUMIFS(AA$515:AA$2125,$A$515:$A$2125,"co2",$C$515:$C$2125,$C2207,$B$515:$B$2125,"&lt;&gt;all")</f>
        <v/>
      </c>
      <c r="AB2207" s="72">
        <f>SUMIFS(AB$515:AB$2125,$A$515:$A$2125,"co2",$C$515:$C$2125,$C2207,$B$515:$B$2125,"&lt;&gt;all")</f>
        <v/>
      </c>
      <c r="AC2207" s="72">
        <f>SUMIFS(AC$515:AC$2125,$A$515:$A$2125,"co2",$C$515:$C$2125,$C2207,$B$515:$B$2125,"&lt;&gt;all")</f>
        <v/>
      </c>
      <c r="AD2207" s="72">
        <f>SUMIFS(AD$515:AD$2125,$A$515:$A$2125,"co2",$C$515:$C$2125,$C2207,$B$515:$B$2125,"&lt;&gt;all")</f>
        <v/>
      </c>
      <c r="AF2207" s="11">
        <f>LOWER(Settings!$C$4)&amp;".mit."&amp;$A2207&amp;IF($C2207="","","."&amp;$C2207&amp;"."&amp;$B2207)&amp;IF(INDEX(Variables!$D$5:$D$205,MATCH($A2207,Variables!$A$5:$A$205,0))="","","."&amp;INDEX(Variables!$D$5:$D$205,MATCH($A2207,Variables!$A$5:$A$205,0)))&amp;"."&amp;AF$5</f>
        <v/>
      </c>
      <c r="AG2207" s="71">
        <f>SUMIFS(AG$515:AG$2125,$A$515:$A$2125,"co2",$C$515:$C$2125,$C2207,$B$515:$B$2125,"&lt;&gt;all")</f>
        <v/>
      </c>
      <c r="AH2207" s="72">
        <f>SUMIFS(AH$515:AH$2125,$A$515:$A$2125,"co2",$C$515:$C$2125,$C2207,$B$515:$B$2125,"&lt;&gt;all")</f>
        <v/>
      </c>
      <c r="AI2207" s="72">
        <f>SUMIFS(AI$515:AI$2125,$A$515:$A$2125,"co2",$C$515:$C$2125,$C2207,$B$515:$B$2125,"&lt;&gt;all")</f>
        <v/>
      </c>
      <c r="AJ2207" s="72">
        <f>SUMIFS(AJ$515:AJ$2125,$A$515:$A$2125,"co2",$C$515:$C$2125,$C2207,$B$515:$B$2125,"&lt;&gt;all")</f>
        <v/>
      </c>
      <c r="AK2207" s="72">
        <f>SUMIFS(AK$515:AK$2125,$A$515:$A$2125,"co2",$C$515:$C$2125,$C2207,$B$515:$B$2125,"&lt;&gt;all")</f>
        <v/>
      </c>
      <c r="AL2207" s="72">
        <f>SUMIFS(AL$515:AL$2125,$A$515:$A$2125,"co2",$C$515:$C$2125,$C2207,$B$515:$B$2125,"&lt;&gt;all")</f>
        <v/>
      </c>
      <c r="AM2207" s="72">
        <f>SUMIFS(AM$515:AM$2125,$A$515:$A$2125,"co2",$C$515:$C$2125,$C2207,$B$515:$B$2125,"&lt;&gt;all")</f>
        <v/>
      </c>
      <c r="AN2207" s="72">
        <f>SUMIFS(AN$515:AN$2125,$A$515:$A$2125,"co2",$C$515:$C$2125,$C2207,$B$515:$B$2125,"&lt;&gt;all")</f>
        <v/>
      </c>
      <c r="AO2207" s="72">
        <f>SUMIFS(AO$515:AO$2125,$A$515:$A$2125,"co2",$C$515:$C$2125,$C2207,$B$515:$B$2125,"&lt;&gt;all")</f>
        <v/>
      </c>
      <c r="AP2207" s="72">
        <f>SUMIFS(AP$515:AP$2125,$A$515:$A$2125,"co2",$C$515:$C$2125,$C2207,$B$515:$B$2125,"&lt;&gt;all")</f>
        <v/>
      </c>
      <c r="AQ2207" s="72">
        <f>SUMIFS(AQ$515:AQ$2125,$A$515:$A$2125,"co2",$C$515:$C$2125,$C2207,$B$515:$B$2125,"&lt;&gt;all")</f>
        <v/>
      </c>
      <c r="AR2207" s="72">
        <f>SUMIFS(AR$515:AR$2125,$A$515:$A$2125,"co2",$C$515:$C$2125,$C2207,$B$515:$B$2125,"&lt;&gt;all")</f>
        <v/>
      </c>
      <c r="AS2207" s="72">
        <f>SUMIFS(AS$515:AS$2125,$A$515:$A$2125,"co2",$C$515:$C$2125,$C2207,$B$515:$B$2125,"&lt;&gt;all")</f>
        <v/>
      </c>
      <c r="AT2207" s="72">
        <f>SUMIFS(AT$515:AT$2125,$A$515:$A$2125,"co2",$C$515:$C$2125,$C2207,$B$515:$B$2125,"&lt;&gt;all")</f>
        <v/>
      </c>
      <c r="AU2207" s="72">
        <f>SUMIFS(AU$515:AU$2125,$A$515:$A$2125,"co2",$C$515:$C$2125,$C2207,$B$515:$B$2125,"&lt;&gt;all")</f>
        <v/>
      </c>
      <c r="AV2207" s="72">
        <f>SUMIFS(AV$515:AV$2125,$A$515:$A$2125,"co2",$C$515:$C$2125,$C2207,$B$515:$B$2125,"&lt;&gt;all")</f>
        <v/>
      </c>
      <c r="AW2207" s="72">
        <f>SUMIFS(AW$515:AW$2125,$A$515:$A$2125,"co2",$C$515:$C$2125,$C2207,$B$515:$B$2125,"&lt;&gt;all")</f>
        <v/>
      </c>
      <c r="AX2207" s="72">
        <f>SUMIFS(AX$515:AX$2125,$A$515:$A$2125,"co2",$C$515:$C$2125,$C2207,$B$515:$B$2125,"&lt;&gt;all")</f>
        <v/>
      </c>
      <c r="AY2207" s="72">
        <f>SUMIFS(AY$515:AY$2125,$A$515:$A$2125,"co2",$C$515:$C$2125,$C2207,$B$515:$B$2125,"&lt;&gt;all")</f>
        <v/>
      </c>
    </row>
    <row r="2208" hidden="1" outlineLevel="1">
      <c r="A2208" s="14" t="inlineStr">
        <is>
          <t>co2.sec</t>
        </is>
      </c>
      <c r="B2208" s="14" t="inlineStr">
        <is>
          <t>all</t>
        </is>
      </c>
      <c r="C2208" s="14" t="inlineStr">
        <is>
          <t>res</t>
        </is>
      </c>
      <c r="H2208" s="14">
        <f>INDEX(Variables!$B$5:$B$205,MATCH($A2208,Variables!$A$5:$A$205,0))&amp;IF($C2208="",""," | "&amp;INDEX(Mapping!$B$5:$B$26,MATCH($C2208,Mapping!$A$5:$A$26,0))&amp;" | "&amp;INDEX(Mapping!$B$30:$B$46,MATCH($B2208,Mapping!$A$30:$A$46,0)))</f>
        <v/>
      </c>
      <c r="I2208" s="14">
        <f>INDEX(Variables!$C$5:$C$205,MATCH($A2208,Variables!$A$5:$A$205,0))</f>
        <v/>
      </c>
      <c r="J2208" s="14">
        <f>INDEX(Variables!$E$5:$E$205,MATCH($A2208,Variables!$A$5:$A$205,0))</f>
        <v/>
      </c>
      <c r="K2208" s="11">
        <f>LOWER(Settings!$C$4)&amp;".mit."&amp;$A2208&amp;IF($C2208="","","."&amp;$C2208&amp;"."&amp;$B2208)&amp;IF(INDEX(Variables!$D$5:$D$205,MATCH($A2208,Variables!$A$5:$A$205,0))="","","."&amp;INDEX(Variables!$D$5:$D$205,MATCH($A2208,Variables!$A$5:$A$205,0)))&amp;"."&amp;K$5</f>
        <v/>
      </c>
      <c r="L2208" s="71">
        <f>SUMIFS(L$515:L$2125,$A$515:$A$2125,"co2",$C$515:$C$2125,$C2208,$B$515:$B$2125,"&lt;&gt;all")</f>
        <v/>
      </c>
      <c r="M2208" s="72">
        <f>SUMIFS(M$515:M$2125,$A$515:$A$2125,"co2",$C$515:$C$2125,$C2208,$B$515:$B$2125,"&lt;&gt;all")</f>
        <v/>
      </c>
      <c r="N2208" s="72">
        <f>SUMIFS(N$515:N$2125,$A$515:$A$2125,"co2",$C$515:$C$2125,$C2208,$B$515:$B$2125,"&lt;&gt;all")</f>
        <v/>
      </c>
      <c r="O2208" s="72">
        <f>SUMIFS(O$515:O$2125,$A$515:$A$2125,"co2",$C$515:$C$2125,$C2208,$B$515:$B$2125,"&lt;&gt;all")</f>
        <v/>
      </c>
      <c r="P2208" s="72">
        <f>SUMIFS(P$515:P$2125,$A$515:$A$2125,"co2",$C$515:$C$2125,$C2208,$B$515:$B$2125,"&lt;&gt;all")</f>
        <v/>
      </c>
      <c r="Q2208" s="72">
        <f>SUMIFS(Q$515:Q$2125,$A$515:$A$2125,"co2",$C$515:$C$2125,$C2208,$B$515:$B$2125,"&lt;&gt;all")</f>
        <v/>
      </c>
      <c r="R2208" s="72">
        <f>SUMIFS(R$515:R$2125,$A$515:$A$2125,"co2",$C$515:$C$2125,$C2208,$B$515:$B$2125,"&lt;&gt;all")</f>
        <v/>
      </c>
      <c r="S2208" s="72">
        <f>SUMIFS(S$515:S$2125,$A$515:$A$2125,"co2",$C$515:$C$2125,$C2208,$B$515:$B$2125,"&lt;&gt;all")</f>
        <v/>
      </c>
      <c r="T2208" s="72">
        <f>SUMIFS(T$515:T$2125,$A$515:$A$2125,"co2",$C$515:$C$2125,$C2208,$B$515:$B$2125,"&lt;&gt;all")</f>
        <v/>
      </c>
      <c r="U2208" s="72">
        <f>SUMIFS(U$515:U$2125,$A$515:$A$2125,"co2",$C$515:$C$2125,$C2208,$B$515:$B$2125,"&lt;&gt;all")</f>
        <v/>
      </c>
      <c r="V2208" s="72">
        <f>SUMIFS(V$515:V$2125,$A$515:$A$2125,"co2",$C$515:$C$2125,$C2208,$B$515:$B$2125,"&lt;&gt;all")</f>
        <v/>
      </c>
      <c r="W2208" s="72">
        <f>SUMIFS(W$515:W$2125,$A$515:$A$2125,"co2",$C$515:$C$2125,$C2208,$B$515:$B$2125,"&lt;&gt;all")</f>
        <v/>
      </c>
      <c r="X2208" s="72">
        <f>SUMIFS(X$515:X$2125,$A$515:$A$2125,"co2",$C$515:$C$2125,$C2208,$B$515:$B$2125,"&lt;&gt;all")</f>
        <v/>
      </c>
      <c r="Y2208" s="72">
        <f>SUMIFS(Y$515:Y$2125,$A$515:$A$2125,"co2",$C$515:$C$2125,$C2208,$B$515:$B$2125,"&lt;&gt;all")</f>
        <v/>
      </c>
      <c r="Z2208" s="72">
        <f>SUMIFS(Z$515:Z$2125,$A$515:$A$2125,"co2",$C$515:$C$2125,$C2208,$B$515:$B$2125,"&lt;&gt;all")</f>
        <v/>
      </c>
      <c r="AA2208" s="72">
        <f>SUMIFS(AA$515:AA$2125,$A$515:$A$2125,"co2",$C$515:$C$2125,$C2208,$B$515:$B$2125,"&lt;&gt;all")</f>
        <v/>
      </c>
      <c r="AB2208" s="72">
        <f>SUMIFS(AB$515:AB$2125,$A$515:$A$2125,"co2",$C$515:$C$2125,$C2208,$B$515:$B$2125,"&lt;&gt;all")</f>
        <v/>
      </c>
      <c r="AC2208" s="72">
        <f>SUMIFS(AC$515:AC$2125,$A$515:$A$2125,"co2",$C$515:$C$2125,$C2208,$B$515:$B$2125,"&lt;&gt;all")</f>
        <v/>
      </c>
      <c r="AD2208" s="72">
        <f>SUMIFS(AD$515:AD$2125,$A$515:$A$2125,"co2",$C$515:$C$2125,$C2208,$B$515:$B$2125,"&lt;&gt;all")</f>
        <v/>
      </c>
      <c r="AF2208" s="11">
        <f>LOWER(Settings!$C$4)&amp;".mit."&amp;$A2208&amp;IF($C2208="","","."&amp;$C2208&amp;"."&amp;$B2208)&amp;IF(INDEX(Variables!$D$5:$D$205,MATCH($A2208,Variables!$A$5:$A$205,0))="","","."&amp;INDEX(Variables!$D$5:$D$205,MATCH($A2208,Variables!$A$5:$A$205,0)))&amp;"."&amp;AF$5</f>
        <v/>
      </c>
      <c r="AG2208" s="71">
        <f>SUMIFS(AG$515:AG$2125,$A$515:$A$2125,"co2",$C$515:$C$2125,$C2208,$B$515:$B$2125,"&lt;&gt;all")</f>
        <v/>
      </c>
      <c r="AH2208" s="72">
        <f>SUMIFS(AH$515:AH$2125,$A$515:$A$2125,"co2",$C$515:$C$2125,$C2208,$B$515:$B$2125,"&lt;&gt;all")</f>
        <v/>
      </c>
      <c r="AI2208" s="72">
        <f>SUMIFS(AI$515:AI$2125,$A$515:$A$2125,"co2",$C$515:$C$2125,$C2208,$B$515:$B$2125,"&lt;&gt;all")</f>
        <v/>
      </c>
      <c r="AJ2208" s="72">
        <f>SUMIFS(AJ$515:AJ$2125,$A$515:$A$2125,"co2",$C$515:$C$2125,$C2208,$B$515:$B$2125,"&lt;&gt;all")</f>
        <v/>
      </c>
      <c r="AK2208" s="72">
        <f>SUMIFS(AK$515:AK$2125,$A$515:$A$2125,"co2",$C$515:$C$2125,$C2208,$B$515:$B$2125,"&lt;&gt;all")</f>
        <v/>
      </c>
      <c r="AL2208" s="72">
        <f>SUMIFS(AL$515:AL$2125,$A$515:$A$2125,"co2",$C$515:$C$2125,$C2208,$B$515:$B$2125,"&lt;&gt;all")</f>
        <v/>
      </c>
      <c r="AM2208" s="72">
        <f>SUMIFS(AM$515:AM$2125,$A$515:$A$2125,"co2",$C$515:$C$2125,$C2208,$B$515:$B$2125,"&lt;&gt;all")</f>
        <v/>
      </c>
      <c r="AN2208" s="72">
        <f>SUMIFS(AN$515:AN$2125,$A$515:$A$2125,"co2",$C$515:$C$2125,$C2208,$B$515:$B$2125,"&lt;&gt;all")</f>
        <v/>
      </c>
      <c r="AO2208" s="72">
        <f>SUMIFS(AO$515:AO$2125,$A$515:$A$2125,"co2",$C$515:$C$2125,$C2208,$B$515:$B$2125,"&lt;&gt;all")</f>
        <v/>
      </c>
      <c r="AP2208" s="72">
        <f>SUMIFS(AP$515:AP$2125,$A$515:$A$2125,"co2",$C$515:$C$2125,$C2208,$B$515:$B$2125,"&lt;&gt;all")</f>
        <v/>
      </c>
      <c r="AQ2208" s="72">
        <f>SUMIFS(AQ$515:AQ$2125,$A$515:$A$2125,"co2",$C$515:$C$2125,$C2208,$B$515:$B$2125,"&lt;&gt;all")</f>
        <v/>
      </c>
      <c r="AR2208" s="72">
        <f>SUMIFS(AR$515:AR$2125,$A$515:$A$2125,"co2",$C$515:$C$2125,$C2208,$B$515:$B$2125,"&lt;&gt;all")</f>
        <v/>
      </c>
      <c r="AS2208" s="72">
        <f>SUMIFS(AS$515:AS$2125,$A$515:$A$2125,"co2",$C$515:$C$2125,$C2208,$B$515:$B$2125,"&lt;&gt;all")</f>
        <v/>
      </c>
      <c r="AT2208" s="72">
        <f>SUMIFS(AT$515:AT$2125,$A$515:$A$2125,"co2",$C$515:$C$2125,$C2208,$B$515:$B$2125,"&lt;&gt;all")</f>
        <v/>
      </c>
      <c r="AU2208" s="72">
        <f>SUMIFS(AU$515:AU$2125,$A$515:$A$2125,"co2",$C$515:$C$2125,$C2208,$B$515:$B$2125,"&lt;&gt;all")</f>
        <v/>
      </c>
      <c r="AV2208" s="72">
        <f>SUMIFS(AV$515:AV$2125,$A$515:$A$2125,"co2",$C$515:$C$2125,$C2208,$B$515:$B$2125,"&lt;&gt;all")</f>
        <v/>
      </c>
      <c r="AW2208" s="72">
        <f>SUMIFS(AW$515:AW$2125,$A$515:$A$2125,"co2",$C$515:$C$2125,$C2208,$B$515:$B$2125,"&lt;&gt;all")</f>
        <v/>
      </c>
      <c r="AX2208" s="72">
        <f>SUMIFS(AX$515:AX$2125,$A$515:$A$2125,"co2",$C$515:$C$2125,$C2208,$B$515:$B$2125,"&lt;&gt;all")</f>
        <v/>
      </c>
      <c r="AY2208" s="72">
        <f>SUMIFS(AY$515:AY$2125,$A$515:$A$2125,"co2",$C$515:$C$2125,$C2208,$B$515:$B$2125,"&lt;&gt;all")</f>
        <v/>
      </c>
    </row>
    <row r="2209" hidden="1" outlineLevel="1">
      <c r="A2209" s="14" t="inlineStr">
        <is>
          <t>co2.sec</t>
        </is>
      </c>
      <c r="B2209" s="14" t="inlineStr">
        <is>
          <t>all</t>
        </is>
      </c>
      <c r="C2209" s="14" t="inlineStr">
        <is>
          <t>foo</t>
        </is>
      </c>
      <c r="H2209" s="14">
        <f>INDEX(Variables!$B$5:$B$205,MATCH($A2209,Variables!$A$5:$A$205,0))&amp;IF($C2209="",""," | "&amp;INDEX(Mapping!$B$5:$B$26,MATCH($C2209,Mapping!$A$5:$A$26,0))&amp;" | "&amp;INDEX(Mapping!$B$30:$B$46,MATCH($B2209,Mapping!$A$30:$A$46,0)))</f>
        <v/>
      </c>
      <c r="I2209" s="14">
        <f>INDEX(Variables!$C$5:$C$205,MATCH($A2209,Variables!$A$5:$A$205,0))</f>
        <v/>
      </c>
      <c r="J2209" s="14">
        <f>INDEX(Variables!$E$5:$E$205,MATCH($A2209,Variables!$A$5:$A$205,0))</f>
        <v/>
      </c>
      <c r="K2209" s="11">
        <f>LOWER(Settings!$C$4)&amp;".mit."&amp;$A2209&amp;IF($C2209="","","."&amp;$C2209&amp;"."&amp;$B2209)&amp;IF(INDEX(Variables!$D$5:$D$205,MATCH($A2209,Variables!$A$5:$A$205,0))="","","."&amp;INDEX(Variables!$D$5:$D$205,MATCH($A2209,Variables!$A$5:$A$205,0)))&amp;"."&amp;K$5</f>
        <v/>
      </c>
      <c r="L2209" s="71">
        <f>SUMIFS(L$515:L$2125,$A$515:$A$2125,"co2",$C$515:$C$2125,$C2209,$B$515:$B$2125,"&lt;&gt;all")</f>
        <v/>
      </c>
      <c r="M2209" s="72">
        <f>SUMIFS(M$515:M$2125,$A$515:$A$2125,"co2",$C$515:$C$2125,$C2209,$B$515:$B$2125,"&lt;&gt;all")</f>
        <v/>
      </c>
      <c r="N2209" s="72">
        <f>SUMIFS(N$515:N$2125,$A$515:$A$2125,"co2",$C$515:$C$2125,$C2209,$B$515:$B$2125,"&lt;&gt;all")</f>
        <v/>
      </c>
      <c r="O2209" s="72">
        <f>SUMIFS(O$515:O$2125,$A$515:$A$2125,"co2",$C$515:$C$2125,$C2209,$B$515:$B$2125,"&lt;&gt;all")</f>
        <v/>
      </c>
      <c r="P2209" s="72">
        <f>SUMIFS(P$515:P$2125,$A$515:$A$2125,"co2",$C$515:$C$2125,$C2209,$B$515:$B$2125,"&lt;&gt;all")</f>
        <v/>
      </c>
      <c r="Q2209" s="72">
        <f>SUMIFS(Q$515:Q$2125,$A$515:$A$2125,"co2",$C$515:$C$2125,$C2209,$B$515:$B$2125,"&lt;&gt;all")</f>
        <v/>
      </c>
      <c r="R2209" s="72">
        <f>SUMIFS(R$515:R$2125,$A$515:$A$2125,"co2",$C$515:$C$2125,$C2209,$B$515:$B$2125,"&lt;&gt;all")</f>
        <v/>
      </c>
      <c r="S2209" s="72">
        <f>SUMIFS(S$515:S$2125,$A$515:$A$2125,"co2",$C$515:$C$2125,$C2209,$B$515:$B$2125,"&lt;&gt;all")</f>
        <v/>
      </c>
      <c r="T2209" s="72">
        <f>SUMIFS(T$515:T$2125,$A$515:$A$2125,"co2",$C$515:$C$2125,$C2209,$B$515:$B$2125,"&lt;&gt;all")</f>
        <v/>
      </c>
      <c r="U2209" s="72">
        <f>SUMIFS(U$515:U$2125,$A$515:$A$2125,"co2",$C$515:$C$2125,$C2209,$B$515:$B$2125,"&lt;&gt;all")</f>
        <v/>
      </c>
      <c r="V2209" s="72">
        <f>SUMIFS(V$515:V$2125,$A$515:$A$2125,"co2",$C$515:$C$2125,$C2209,$B$515:$B$2125,"&lt;&gt;all")</f>
        <v/>
      </c>
      <c r="W2209" s="72">
        <f>SUMIFS(W$515:W$2125,$A$515:$A$2125,"co2",$C$515:$C$2125,$C2209,$B$515:$B$2125,"&lt;&gt;all")</f>
        <v/>
      </c>
      <c r="X2209" s="72">
        <f>SUMIFS(X$515:X$2125,$A$515:$A$2125,"co2",$C$515:$C$2125,$C2209,$B$515:$B$2125,"&lt;&gt;all")</f>
        <v/>
      </c>
      <c r="Y2209" s="72">
        <f>SUMIFS(Y$515:Y$2125,$A$515:$A$2125,"co2",$C$515:$C$2125,$C2209,$B$515:$B$2125,"&lt;&gt;all")</f>
        <v/>
      </c>
      <c r="Z2209" s="72">
        <f>SUMIFS(Z$515:Z$2125,$A$515:$A$2125,"co2",$C$515:$C$2125,$C2209,$B$515:$B$2125,"&lt;&gt;all")</f>
        <v/>
      </c>
      <c r="AA2209" s="72">
        <f>SUMIFS(AA$515:AA$2125,$A$515:$A$2125,"co2",$C$515:$C$2125,$C2209,$B$515:$B$2125,"&lt;&gt;all")</f>
        <v/>
      </c>
      <c r="AB2209" s="72">
        <f>SUMIFS(AB$515:AB$2125,$A$515:$A$2125,"co2",$C$515:$C$2125,$C2209,$B$515:$B$2125,"&lt;&gt;all")</f>
        <v/>
      </c>
      <c r="AC2209" s="72">
        <f>SUMIFS(AC$515:AC$2125,$A$515:$A$2125,"co2",$C$515:$C$2125,$C2209,$B$515:$B$2125,"&lt;&gt;all")</f>
        <v/>
      </c>
      <c r="AD2209" s="72">
        <f>SUMIFS(AD$515:AD$2125,$A$515:$A$2125,"co2",$C$515:$C$2125,$C2209,$B$515:$B$2125,"&lt;&gt;all")</f>
        <v/>
      </c>
      <c r="AF2209" s="11">
        <f>LOWER(Settings!$C$4)&amp;".mit."&amp;$A2209&amp;IF($C2209="","","."&amp;$C2209&amp;"."&amp;$B2209)&amp;IF(INDEX(Variables!$D$5:$D$205,MATCH($A2209,Variables!$A$5:$A$205,0))="","","."&amp;INDEX(Variables!$D$5:$D$205,MATCH($A2209,Variables!$A$5:$A$205,0)))&amp;"."&amp;AF$5</f>
        <v/>
      </c>
      <c r="AG2209" s="71">
        <f>SUMIFS(AG$515:AG$2125,$A$515:$A$2125,"co2",$C$515:$C$2125,$C2209,$B$515:$B$2125,"&lt;&gt;all")</f>
        <v/>
      </c>
      <c r="AH2209" s="72">
        <f>SUMIFS(AH$515:AH$2125,$A$515:$A$2125,"co2",$C$515:$C$2125,$C2209,$B$515:$B$2125,"&lt;&gt;all")</f>
        <v/>
      </c>
      <c r="AI2209" s="72">
        <f>SUMIFS(AI$515:AI$2125,$A$515:$A$2125,"co2",$C$515:$C$2125,$C2209,$B$515:$B$2125,"&lt;&gt;all")</f>
        <v/>
      </c>
      <c r="AJ2209" s="72">
        <f>SUMIFS(AJ$515:AJ$2125,$A$515:$A$2125,"co2",$C$515:$C$2125,$C2209,$B$515:$B$2125,"&lt;&gt;all")</f>
        <v/>
      </c>
      <c r="AK2209" s="72">
        <f>SUMIFS(AK$515:AK$2125,$A$515:$A$2125,"co2",$C$515:$C$2125,$C2209,$B$515:$B$2125,"&lt;&gt;all")</f>
        <v/>
      </c>
      <c r="AL2209" s="72">
        <f>SUMIFS(AL$515:AL$2125,$A$515:$A$2125,"co2",$C$515:$C$2125,$C2209,$B$515:$B$2125,"&lt;&gt;all")</f>
        <v/>
      </c>
      <c r="AM2209" s="72">
        <f>SUMIFS(AM$515:AM$2125,$A$515:$A$2125,"co2",$C$515:$C$2125,$C2209,$B$515:$B$2125,"&lt;&gt;all")</f>
        <v/>
      </c>
      <c r="AN2209" s="72">
        <f>SUMIFS(AN$515:AN$2125,$A$515:$A$2125,"co2",$C$515:$C$2125,$C2209,$B$515:$B$2125,"&lt;&gt;all")</f>
        <v/>
      </c>
      <c r="AO2209" s="72">
        <f>SUMIFS(AO$515:AO$2125,$A$515:$A$2125,"co2",$C$515:$C$2125,$C2209,$B$515:$B$2125,"&lt;&gt;all")</f>
        <v/>
      </c>
      <c r="AP2209" s="72">
        <f>SUMIFS(AP$515:AP$2125,$A$515:$A$2125,"co2",$C$515:$C$2125,$C2209,$B$515:$B$2125,"&lt;&gt;all")</f>
        <v/>
      </c>
      <c r="AQ2209" s="72">
        <f>SUMIFS(AQ$515:AQ$2125,$A$515:$A$2125,"co2",$C$515:$C$2125,$C2209,$B$515:$B$2125,"&lt;&gt;all")</f>
        <v/>
      </c>
      <c r="AR2209" s="72">
        <f>SUMIFS(AR$515:AR$2125,$A$515:$A$2125,"co2",$C$515:$C$2125,$C2209,$B$515:$B$2125,"&lt;&gt;all")</f>
        <v/>
      </c>
      <c r="AS2209" s="72">
        <f>SUMIFS(AS$515:AS$2125,$A$515:$A$2125,"co2",$C$515:$C$2125,$C2209,$B$515:$B$2125,"&lt;&gt;all")</f>
        <v/>
      </c>
      <c r="AT2209" s="72">
        <f>SUMIFS(AT$515:AT$2125,$A$515:$A$2125,"co2",$C$515:$C$2125,$C2209,$B$515:$B$2125,"&lt;&gt;all")</f>
        <v/>
      </c>
      <c r="AU2209" s="72">
        <f>SUMIFS(AU$515:AU$2125,$A$515:$A$2125,"co2",$C$515:$C$2125,$C2209,$B$515:$B$2125,"&lt;&gt;all")</f>
        <v/>
      </c>
      <c r="AV2209" s="72">
        <f>SUMIFS(AV$515:AV$2125,$A$515:$A$2125,"co2",$C$515:$C$2125,$C2209,$B$515:$B$2125,"&lt;&gt;all")</f>
        <v/>
      </c>
      <c r="AW2209" s="72">
        <f>SUMIFS(AW$515:AW$2125,$A$515:$A$2125,"co2",$C$515:$C$2125,$C2209,$B$515:$B$2125,"&lt;&gt;all")</f>
        <v/>
      </c>
      <c r="AX2209" s="72">
        <f>SUMIFS(AX$515:AX$2125,$A$515:$A$2125,"co2",$C$515:$C$2125,$C2209,$B$515:$B$2125,"&lt;&gt;all")</f>
        <v/>
      </c>
      <c r="AY2209" s="72">
        <f>SUMIFS(AY$515:AY$2125,$A$515:$A$2125,"co2",$C$515:$C$2125,$C2209,$B$515:$B$2125,"&lt;&gt;all")</f>
        <v/>
      </c>
    </row>
    <row r="2210" hidden="1" outlineLevel="1">
      <c r="A2210" s="14" t="inlineStr">
        <is>
          <t>co2.sec</t>
        </is>
      </c>
      <c r="B2210" s="14" t="inlineStr">
        <is>
          <t>all</t>
        </is>
      </c>
      <c r="C2210" s="14" t="inlineStr">
        <is>
          <t>srv</t>
        </is>
      </c>
      <c r="H2210" s="14">
        <f>INDEX(Variables!$B$5:$B$205,MATCH($A2210,Variables!$A$5:$A$205,0))&amp;IF($C2210="",""," | "&amp;INDEX(Mapping!$B$5:$B$26,MATCH($C2210,Mapping!$A$5:$A$26,0))&amp;" | "&amp;INDEX(Mapping!$B$30:$B$46,MATCH($B2210,Mapping!$A$30:$A$46,0)))</f>
        <v/>
      </c>
      <c r="I2210" s="14">
        <f>INDEX(Variables!$C$5:$C$205,MATCH($A2210,Variables!$A$5:$A$205,0))</f>
        <v/>
      </c>
      <c r="J2210" s="14">
        <f>INDEX(Variables!$E$5:$E$205,MATCH($A2210,Variables!$A$5:$A$205,0))</f>
        <v/>
      </c>
      <c r="K2210" s="11">
        <f>LOWER(Settings!$C$4)&amp;".mit."&amp;$A2210&amp;IF($C2210="","","."&amp;$C2210&amp;"."&amp;$B2210)&amp;IF(INDEX(Variables!$D$5:$D$205,MATCH($A2210,Variables!$A$5:$A$205,0))="","","."&amp;INDEX(Variables!$D$5:$D$205,MATCH($A2210,Variables!$A$5:$A$205,0)))&amp;"."&amp;K$5</f>
        <v/>
      </c>
      <c r="L2210" s="71">
        <f>SUMIFS(L$515:L$2125,$A$515:$A$2125,"co2",$C$515:$C$2125,$C2210,$B$515:$B$2125,"&lt;&gt;all")</f>
        <v/>
      </c>
      <c r="M2210" s="72">
        <f>SUMIFS(M$515:M$2125,$A$515:$A$2125,"co2",$C$515:$C$2125,$C2210,$B$515:$B$2125,"&lt;&gt;all")</f>
        <v/>
      </c>
      <c r="N2210" s="72">
        <f>SUMIFS(N$515:N$2125,$A$515:$A$2125,"co2",$C$515:$C$2125,$C2210,$B$515:$B$2125,"&lt;&gt;all")</f>
        <v/>
      </c>
      <c r="O2210" s="72">
        <f>SUMIFS(O$515:O$2125,$A$515:$A$2125,"co2",$C$515:$C$2125,$C2210,$B$515:$B$2125,"&lt;&gt;all")</f>
        <v/>
      </c>
      <c r="P2210" s="72">
        <f>SUMIFS(P$515:P$2125,$A$515:$A$2125,"co2",$C$515:$C$2125,$C2210,$B$515:$B$2125,"&lt;&gt;all")</f>
        <v/>
      </c>
      <c r="Q2210" s="72">
        <f>SUMIFS(Q$515:Q$2125,$A$515:$A$2125,"co2",$C$515:$C$2125,$C2210,$B$515:$B$2125,"&lt;&gt;all")</f>
        <v/>
      </c>
      <c r="R2210" s="72">
        <f>SUMIFS(R$515:R$2125,$A$515:$A$2125,"co2",$C$515:$C$2125,$C2210,$B$515:$B$2125,"&lt;&gt;all")</f>
        <v/>
      </c>
      <c r="S2210" s="72">
        <f>SUMIFS(S$515:S$2125,$A$515:$A$2125,"co2",$C$515:$C$2125,$C2210,$B$515:$B$2125,"&lt;&gt;all")</f>
        <v/>
      </c>
      <c r="T2210" s="72">
        <f>SUMIFS(T$515:T$2125,$A$515:$A$2125,"co2",$C$515:$C$2125,$C2210,$B$515:$B$2125,"&lt;&gt;all")</f>
        <v/>
      </c>
      <c r="U2210" s="72">
        <f>SUMIFS(U$515:U$2125,$A$515:$A$2125,"co2",$C$515:$C$2125,$C2210,$B$515:$B$2125,"&lt;&gt;all")</f>
        <v/>
      </c>
      <c r="V2210" s="72">
        <f>SUMIFS(V$515:V$2125,$A$515:$A$2125,"co2",$C$515:$C$2125,$C2210,$B$515:$B$2125,"&lt;&gt;all")</f>
        <v/>
      </c>
      <c r="W2210" s="72">
        <f>SUMIFS(W$515:W$2125,$A$515:$A$2125,"co2",$C$515:$C$2125,$C2210,$B$515:$B$2125,"&lt;&gt;all")</f>
        <v/>
      </c>
      <c r="X2210" s="72">
        <f>SUMIFS(X$515:X$2125,$A$515:$A$2125,"co2",$C$515:$C$2125,$C2210,$B$515:$B$2125,"&lt;&gt;all")</f>
        <v/>
      </c>
      <c r="Y2210" s="72">
        <f>SUMIFS(Y$515:Y$2125,$A$515:$A$2125,"co2",$C$515:$C$2125,$C2210,$B$515:$B$2125,"&lt;&gt;all")</f>
        <v/>
      </c>
      <c r="Z2210" s="72">
        <f>SUMIFS(Z$515:Z$2125,$A$515:$A$2125,"co2",$C$515:$C$2125,$C2210,$B$515:$B$2125,"&lt;&gt;all")</f>
        <v/>
      </c>
      <c r="AA2210" s="72">
        <f>SUMIFS(AA$515:AA$2125,$A$515:$A$2125,"co2",$C$515:$C$2125,$C2210,$B$515:$B$2125,"&lt;&gt;all")</f>
        <v/>
      </c>
      <c r="AB2210" s="72">
        <f>SUMIFS(AB$515:AB$2125,$A$515:$A$2125,"co2",$C$515:$C$2125,$C2210,$B$515:$B$2125,"&lt;&gt;all")</f>
        <v/>
      </c>
      <c r="AC2210" s="72">
        <f>SUMIFS(AC$515:AC$2125,$A$515:$A$2125,"co2",$C$515:$C$2125,$C2210,$B$515:$B$2125,"&lt;&gt;all")</f>
        <v/>
      </c>
      <c r="AD2210" s="72">
        <f>SUMIFS(AD$515:AD$2125,$A$515:$A$2125,"co2",$C$515:$C$2125,$C2210,$B$515:$B$2125,"&lt;&gt;all")</f>
        <v/>
      </c>
      <c r="AF2210" s="11">
        <f>LOWER(Settings!$C$4)&amp;".mit."&amp;$A2210&amp;IF($C2210="","","."&amp;$C2210&amp;"."&amp;$B2210)&amp;IF(INDEX(Variables!$D$5:$D$205,MATCH($A2210,Variables!$A$5:$A$205,0))="","","."&amp;INDEX(Variables!$D$5:$D$205,MATCH($A2210,Variables!$A$5:$A$205,0)))&amp;"."&amp;AF$5</f>
        <v/>
      </c>
      <c r="AG2210" s="71">
        <f>SUMIFS(AG$515:AG$2125,$A$515:$A$2125,"co2",$C$515:$C$2125,$C2210,$B$515:$B$2125,"&lt;&gt;all")</f>
        <v/>
      </c>
      <c r="AH2210" s="72">
        <f>SUMIFS(AH$515:AH$2125,$A$515:$A$2125,"co2",$C$515:$C$2125,$C2210,$B$515:$B$2125,"&lt;&gt;all")</f>
        <v/>
      </c>
      <c r="AI2210" s="72">
        <f>SUMIFS(AI$515:AI$2125,$A$515:$A$2125,"co2",$C$515:$C$2125,$C2210,$B$515:$B$2125,"&lt;&gt;all")</f>
        <v/>
      </c>
      <c r="AJ2210" s="72">
        <f>SUMIFS(AJ$515:AJ$2125,$A$515:$A$2125,"co2",$C$515:$C$2125,$C2210,$B$515:$B$2125,"&lt;&gt;all")</f>
        <v/>
      </c>
      <c r="AK2210" s="72">
        <f>SUMIFS(AK$515:AK$2125,$A$515:$A$2125,"co2",$C$515:$C$2125,$C2210,$B$515:$B$2125,"&lt;&gt;all")</f>
        <v/>
      </c>
      <c r="AL2210" s="72">
        <f>SUMIFS(AL$515:AL$2125,$A$515:$A$2125,"co2",$C$515:$C$2125,$C2210,$B$515:$B$2125,"&lt;&gt;all")</f>
        <v/>
      </c>
      <c r="AM2210" s="72">
        <f>SUMIFS(AM$515:AM$2125,$A$515:$A$2125,"co2",$C$515:$C$2125,$C2210,$B$515:$B$2125,"&lt;&gt;all")</f>
        <v/>
      </c>
      <c r="AN2210" s="72">
        <f>SUMIFS(AN$515:AN$2125,$A$515:$A$2125,"co2",$C$515:$C$2125,$C2210,$B$515:$B$2125,"&lt;&gt;all")</f>
        <v/>
      </c>
      <c r="AO2210" s="72">
        <f>SUMIFS(AO$515:AO$2125,$A$515:$A$2125,"co2",$C$515:$C$2125,$C2210,$B$515:$B$2125,"&lt;&gt;all")</f>
        <v/>
      </c>
      <c r="AP2210" s="72">
        <f>SUMIFS(AP$515:AP$2125,$A$515:$A$2125,"co2",$C$515:$C$2125,$C2210,$B$515:$B$2125,"&lt;&gt;all")</f>
        <v/>
      </c>
      <c r="AQ2210" s="72">
        <f>SUMIFS(AQ$515:AQ$2125,$A$515:$A$2125,"co2",$C$515:$C$2125,$C2210,$B$515:$B$2125,"&lt;&gt;all")</f>
        <v/>
      </c>
      <c r="AR2210" s="72">
        <f>SUMIFS(AR$515:AR$2125,$A$515:$A$2125,"co2",$C$515:$C$2125,$C2210,$B$515:$B$2125,"&lt;&gt;all")</f>
        <v/>
      </c>
      <c r="AS2210" s="72">
        <f>SUMIFS(AS$515:AS$2125,$A$515:$A$2125,"co2",$C$515:$C$2125,$C2210,$B$515:$B$2125,"&lt;&gt;all")</f>
        <v/>
      </c>
      <c r="AT2210" s="72">
        <f>SUMIFS(AT$515:AT$2125,$A$515:$A$2125,"co2",$C$515:$C$2125,$C2210,$B$515:$B$2125,"&lt;&gt;all")</f>
        <v/>
      </c>
      <c r="AU2210" s="72">
        <f>SUMIFS(AU$515:AU$2125,$A$515:$A$2125,"co2",$C$515:$C$2125,$C2210,$B$515:$B$2125,"&lt;&gt;all")</f>
        <v/>
      </c>
      <c r="AV2210" s="72">
        <f>SUMIFS(AV$515:AV$2125,$A$515:$A$2125,"co2",$C$515:$C$2125,$C2210,$B$515:$B$2125,"&lt;&gt;all")</f>
        <v/>
      </c>
      <c r="AW2210" s="72">
        <f>SUMIFS(AW$515:AW$2125,$A$515:$A$2125,"co2",$C$515:$C$2125,$C2210,$B$515:$B$2125,"&lt;&gt;all")</f>
        <v/>
      </c>
      <c r="AX2210" s="72">
        <f>SUMIFS(AX$515:AX$2125,$A$515:$A$2125,"co2",$C$515:$C$2125,$C2210,$B$515:$B$2125,"&lt;&gt;all")</f>
        <v/>
      </c>
      <c r="AY2210" s="72">
        <f>SUMIFS(AY$515:AY$2125,$A$515:$A$2125,"co2",$C$515:$C$2125,$C2210,$B$515:$B$2125,"&lt;&gt;all")</f>
        <v/>
      </c>
    </row>
    <row r="2211" hidden="1" outlineLevel="1">
      <c r="A2211" s="14" t="inlineStr">
        <is>
          <t>co2.sec</t>
        </is>
      </c>
      <c r="B2211" s="14" t="inlineStr">
        <is>
          <t>all</t>
        </is>
      </c>
      <c r="C2211" s="14" t="inlineStr">
        <is>
          <t>mch</t>
        </is>
      </c>
      <c r="H2211" s="14">
        <f>INDEX(Variables!$B$5:$B$205,MATCH($A2211,Variables!$A$5:$A$205,0))&amp;IF($C2211="",""," | "&amp;INDEX(Mapping!$B$5:$B$26,MATCH($C2211,Mapping!$A$5:$A$26,0))&amp;" | "&amp;INDEX(Mapping!$B$30:$B$46,MATCH($B2211,Mapping!$A$30:$A$46,0)))</f>
        <v/>
      </c>
      <c r="I2211" s="14">
        <f>INDEX(Variables!$C$5:$C$205,MATCH($A2211,Variables!$A$5:$A$205,0))</f>
        <v/>
      </c>
      <c r="J2211" s="14">
        <f>INDEX(Variables!$E$5:$E$205,MATCH($A2211,Variables!$A$5:$A$205,0))</f>
        <v/>
      </c>
      <c r="K2211" s="11">
        <f>LOWER(Settings!$C$4)&amp;".mit."&amp;$A2211&amp;IF($C2211="","","."&amp;$C2211&amp;"."&amp;$B2211)&amp;IF(INDEX(Variables!$D$5:$D$205,MATCH($A2211,Variables!$A$5:$A$205,0))="","","."&amp;INDEX(Variables!$D$5:$D$205,MATCH($A2211,Variables!$A$5:$A$205,0)))&amp;"."&amp;K$5</f>
        <v/>
      </c>
      <c r="L2211" s="71">
        <f>SUMIFS(L$515:L$2125,$A$515:$A$2125,"co2",$C$515:$C$2125,$C2211,$B$515:$B$2125,"&lt;&gt;all")</f>
        <v/>
      </c>
      <c r="M2211" s="72">
        <f>SUMIFS(M$515:M$2125,$A$515:$A$2125,"co2",$C$515:$C$2125,$C2211,$B$515:$B$2125,"&lt;&gt;all")</f>
        <v/>
      </c>
      <c r="N2211" s="72">
        <f>SUMIFS(N$515:N$2125,$A$515:$A$2125,"co2",$C$515:$C$2125,$C2211,$B$515:$B$2125,"&lt;&gt;all")</f>
        <v/>
      </c>
      <c r="O2211" s="72">
        <f>SUMIFS(O$515:O$2125,$A$515:$A$2125,"co2",$C$515:$C$2125,$C2211,$B$515:$B$2125,"&lt;&gt;all")</f>
        <v/>
      </c>
      <c r="P2211" s="72">
        <f>SUMIFS(P$515:P$2125,$A$515:$A$2125,"co2",$C$515:$C$2125,$C2211,$B$515:$B$2125,"&lt;&gt;all")</f>
        <v/>
      </c>
      <c r="Q2211" s="72">
        <f>SUMIFS(Q$515:Q$2125,$A$515:$A$2125,"co2",$C$515:$C$2125,$C2211,$B$515:$B$2125,"&lt;&gt;all")</f>
        <v/>
      </c>
      <c r="R2211" s="72">
        <f>SUMIFS(R$515:R$2125,$A$515:$A$2125,"co2",$C$515:$C$2125,$C2211,$B$515:$B$2125,"&lt;&gt;all")</f>
        <v/>
      </c>
      <c r="S2211" s="72">
        <f>SUMIFS(S$515:S$2125,$A$515:$A$2125,"co2",$C$515:$C$2125,$C2211,$B$515:$B$2125,"&lt;&gt;all")</f>
        <v/>
      </c>
      <c r="T2211" s="72">
        <f>SUMIFS(T$515:T$2125,$A$515:$A$2125,"co2",$C$515:$C$2125,$C2211,$B$515:$B$2125,"&lt;&gt;all")</f>
        <v/>
      </c>
      <c r="U2211" s="72">
        <f>SUMIFS(U$515:U$2125,$A$515:$A$2125,"co2",$C$515:$C$2125,$C2211,$B$515:$B$2125,"&lt;&gt;all")</f>
        <v/>
      </c>
      <c r="V2211" s="72">
        <f>SUMIFS(V$515:V$2125,$A$515:$A$2125,"co2",$C$515:$C$2125,$C2211,$B$515:$B$2125,"&lt;&gt;all")</f>
        <v/>
      </c>
      <c r="W2211" s="72">
        <f>SUMIFS(W$515:W$2125,$A$515:$A$2125,"co2",$C$515:$C$2125,$C2211,$B$515:$B$2125,"&lt;&gt;all")</f>
        <v/>
      </c>
      <c r="X2211" s="72">
        <f>SUMIFS(X$515:X$2125,$A$515:$A$2125,"co2",$C$515:$C$2125,$C2211,$B$515:$B$2125,"&lt;&gt;all")</f>
        <v/>
      </c>
      <c r="Y2211" s="72">
        <f>SUMIFS(Y$515:Y$2125,$A$515:$A$2125,"co2",$C$515:$C$2125,$C2211,$B$515:$B$2125,"&lt;&gt;all")</f>
        <v/>
      </c>
      <c r="Z2211" s="72">
        <f>SUMIFS(Z$515:Z$2125,$A$515:$A$2125,"co2",$C$515:$C$2125,$C2211,$B$515:$B$2125,"&lt;&gt;all")</f>
        <v/>
      </c>
      <c r="AA2211" s="72">
        <f>SUMIFS(AA$515:AA$2125,$A$515:$A$2125,"co2",$C$515:$C$2125,$C2211,$B$515:$B$2125,"&lt;&gt;all")</f>
        <v/>
      </c>
      <c r="AB2211" s="72">
        <f>SUMIFS(AB$515:AB$2125,$A$515:$A$2125,"co2",$C$515:$C$2125,$C2211,$B$515:$B$2125,"&lt;&gt;all")</f>
        <v/>
      </c>
      <c r="AC2211" s="72">
        <f>SUMIFS(AC$515:AC$2125,$A$515:$A$2125,"co2",$C$515:$C$2125,$C2211,$B$515:$B$2125,"&lt;&gt;all")</f>
        <v/>
      </c>
      <c r="AD2211" s="72">
        <f>SUMIFS(AD$515:AD$2125,$A$515:$A$2125,"co2",$C$515:$C$2125,$C2211,$B$515:$B$2125,"&lt;&gt;all")</f>
        <v/>
      </c>
      <c r="AF2211" s="11">
        <f>LOWER(Settings!$C$4)&amp;".mit."&amp;$A2211&amp;IF($C2211="","","."&amp;$C2211&amp;"."&amp;$B2211)&amp;IF(INDEX(Variables!$D$5:$D$205,MATCH($A2211,Variables!$A$5:$A$205,0))="","","."&amp;INDEX(Variables!$D$5:$D$205,MATCH($A2211,Variables!$A$5:$A$205,0)))&amp;"."&amp;AF$5</f>
        <v/>
      </c>
      <c r="AG2211" s="71">
        <f>SUMIFS(AG$515:AG$2125,$A$515:$A$2125,"co2",$C$515:$C$2125,$C2211,$B$515:$B$2125,"&lt;&gt;all")</f>
        <v/>
      </c>
      <c r="AH2211" s="72">
        <f>SUMIFS(AH$515:AH$2125,$A$515:$A$2125,"co2",$C$515:$C$2125,$C2211,$B$515:$B$2125,"&lt;&gt;all")</f>
        <v/>
      </c>
      <c r="AI2211" s="72">
        <f>SUMIFS(AI$515:AI$2125,$A$515:$A$2125,"co2",$C$515:$C$2125,$C2211,$B$515:$B$2125,"&lt;&gt;all")</f>
        <v/>
      </c>
      <c r="AJ2211" s="72">
        <f>SUMIFS(AJ$515:AJ$2125,$A$515:$A$2125,"co2",$C$515:$C$2125,$C2211,$B$515:$B$2125,"&lt;&gt;all")</f>
        <v/>
      </c>
      <c r="AK2211" s="72">
        <f>SUMIFS(AK$515:AK$2125,$A$515:$A$2125,"co2",$C$515:$C$2125,$C2211,$B$515:$B$2125,"&lt;&gt;all")</f>
        <v/>
      </c>
      <c r="AL2211" s="72">
        <f>SUMIFS(AL$515:AL$2125,$A$515:$A$2125,"co2",$C$515:$C$2125,$C2211,$B$515:$B$2125,"&lt;&gt;all")</f>
        <v/>
      </c>
      <c r="AM2211" s="72">
        <f>SUMIFS(AM$515:AM$2125,$A$515:$A$2125,"co2",$C$515:$C$2125,$C2211,$B$515:$B$2125,"&lt;&gt;all")</f>
        <v/>
      </c>
      <c r="AN2211" s="72">
        <f>SUMIFS(AN$515:AN$2125,$A$515:$A$2125,"co2",$C$515:$C$2125,$C2211,$B$515:$B$2125,"&lt;&gt;all")</f>
        <v/>
      </c>
      <c r="AO2211" s="72">
        <f>SUMIFS(AO$515:AO$2125,$A$515:$A$2125,"co2",$C$515:$C$2125,$C2211,$B$515:$B$2125,"&lt;&gt;all")</f>
        <v/>
      </c>
      <c r="AP2211" s="72">
        <f>SUMIFS(AP$515:AP$2125,$A$515:$A$2125,"co2",$C$515:$C$2125,$C2211,$B$515:$B$2125,"&lt;&gt;all")</f>
        <v/>
      </c>
      <c r="AQ2211" s="72">
        <f>SUMIFS(AQ$515:AQ$2125,$A$515:$A$2125,"co2",$C$515:$C$2125,$C2211,$B$515:$B$2125,"&lt;&gt;all")</f>
        <v/>
      </c>
      <c r="AR2211" s="72">
        <f>SUMIFS(AR$515:AR$2125,$A$515:$A$2125,"co2",$C$515:$C$2125,$C2211,$B$515:$B$2125,"&lt;&gt;all")</f>
        <v/>
      </c>
      <c r="AS2211" s="72">
        <f>SUMIFS(AS$515:AS$2125,$A$515:$A$2125,"co2",$C$515:$C$2125,$C2211,$B$515:$B$2125,"&lt;&gt;all")</f>
        <v/>
      </c>
      <c r="AT2211" s="72">
        <f>SUMIFS(AT$515:AT$2125,$A$515:$A$2125,"co2",$C$515:$C$2125,$C2211,$B$515:$B$2125,"&lt;&gt;all")</f>
        <v/>
      </c>
      <c r="AU2211" s="72">
        <f>SUMIFS(AU$515:AU$2125,$A$515:$A$2125,"co2",$C$515:$C$2125,$C2211,$B$515:$B$2125,"&lt;&gt;all")</f>
        <v/>
      </c>
      <c r="AV2211" s="72">
        <f>SUMIFS(AV$515:AV$2125,$A$515:$A$2125,"co2",$C$515:$C$2125,$C2211,$B$515:$B$2125,"&lt;&gt;all")</f>
        <v/>
      </c>
      <c r="AW2211" s="72">
        <f>SUMIFS(AW$515:AW$2125,$A$515:$A$2125,"co2",$C$515:$C$2125,$C2211,$B$515:$B$2125,"&lt;&gt;all")</f>
        <v/>
      </c>
      <c r="AX2211" s="72">
        <f>SUMIFS(AX$515:AX$2125,$A$515:$A$2125,"co2",$C$515:$C$2125,$C2211,$B$515:$B$2125,"&lt;&gt;all")</f>
        <v/>
      </c>
      <c r="AY2211" s="72">
        <f>SUMIFS(AY$515:AY$2125,$A$515:$A$2125,"co2",$C$515:$C$2125,$C2211,$B$515:$B$2125,"&lt;&gt;all")</f>
        <v/>
      </c>
    </row>
    <row r="2212" hidden="1" outlineLevel="1">
      <c r="A2212" s="14" t="inlineStr">
        <is>
          <t>co2.sec</t>
        </is>
      </c>
      <c r="B2212" s="14" t="inlineStr">
        <is>
          <t>all</t>
        </is>
      </c>
      <c r="C2212" s="14" t="inlineStr">
        <is>
          <t>irn</t>
        </is>
      </c>
      <c r="H2212" s="14">
        <f>INDEX(Variables!$B$5:$B$205,MATCH($A2212,Variables!$A$5:$A$205,0))&amp;IF($C2212="",""," | "&amp;INDEX(Mapping!$B$5:$B$26,MATCH($C2212,Mapping!$A$5:$A$26,0))&amp;" | "&amp;INDEX(Mapping!$B$30:$B$46,MATCH($B2212,Mapping!$A$30:$A$46,0)))</f>
        <v/>
      </c>
      <c r="I2212" s="14">
        <f>INDEX(Variables!$C$5:$C$205,MATCH($A2212,Variables!$A$5:$A$205,0))</f>
        <v/>
      </c>
      <c r="J2212" s="14">
        <f>INDEX(Variables!$E$5:$E$205,MATCH($A2212,Variables!$A$5:$A$205,0))</f>
        <v/>
      </c>
      <c r="K2212" s="11">
        <f>LOWER(Settings!$C$4)&amp;".mit."&amp;$A2212&amp;IF($C2212="","","."&amp;$C2212&amp;"."&amp;$B2212)&amp;IF(INDEX(Variables!$D$5:$D$205,MATCH($A2212,Variables!$A$5:$A$205,0))="","","."&amp;INDEX(Variables!$D$5:$D$205,MATCH($A2212,Variables!$A$5:$A$205,0)))&amp;"."&amp;K$5</f>
        <v/>
      </c>
      <c r="L2212" s="71">
        <f>SUMIFS(L$515:L$2125,$A$515:$A$2125,"co2",$C$515:$C$2125,$C2212,$B$515:$B$2125,"&lt;&gt;all")</f>
        <v/>
      </c>
      <c r="M2212" s="72">
        <f>SUMIFS(M$515:M$2125,$A$515:$A$2125,"co2",$C$515:$C$2125,$C2212,$B$515:$B$2125,"&lt;&gt;all")</f>
        <v/>
      </c>
      <c r="N2212" s="72">
        <f>SUMIFS(N$515:N$2125,$A$515:$A$2125,"co2",$C$515:$C$2125,$C2212,$B$515:$B$2125,"&lt;&gt;all")</f>
        <v/>
      </c>
      <c r="O2212" s="72">
        <f>SUMIFS(O$515:O$2125,$A$515:$A$2125,"co2",$C$515:$C$2125,$C2212,$B$515:$B$2125,"&lt;&gt;all")</f>
        <v/>
      </c>
      <c r="P2212" s="72">
        <f>SUMIFS(P$515:P$2125,$A$515:$A$2125,"co2",$C$515:$C$2125,$C2212,$B$515:$B$2125,"&lt;&gt;all")</f>
        <v/>
      </c>
      <c r="Q2212" s="72">
        <f>SUMIFS(Q$515:Q$2125,$A$515:$A$2125,"co2",$C$515:$C$2125,$C2212,$B$515:$B$2125,"&lt;&gt;all")</f>
        <v/>
      </c>
      <c r="R2212" s="72">
        <f>SUMIFS(R$515:R$2125,$A$515:$A$2125,"co2",$C$515:$C$2125,$C2212,$B$515:$B$2125,"&lt;&gt;all")</f>
        <v/>
      </c>
      <c r="S2212" s="72">
        <f>SUMIFS(S$515:S$2125,$A$515:$A$2125,"co2",$C$515:$C$2125,$C2212,$B$515:$B$2125,"&lt;&gt;all")</f>
        <v/>
      </c>
      <c r="T2212" s="72">
        <f>SUMIFS(T$515:T$2125,$A$515:$A$2125,"co2",$C$515:$C$2125,$C2212,$B$515:$B$2125,"&lt;&gt;all")</f>
        <v/>
      </c>
      <c r="U2212" s="72">
        <f>SUMIFS(U$515:U$2125,$A$515:$A$2125,"co2",$C$515:$C$2125,$C2212,$B$515:$B$2125,"&lt;&gt;all")</f>
        <v/>
      </c>
      <c r="V2212" s="72">
        <f>SUMIFS(V$515:V$2125,$A$515:$A$2125,"co2",$C$515:$C$2125,$C2212,$B$515:$B$2125,"&lt;&gt;all")</f>
        <v/>
      </c>
      <c r="W2212" s="72">
        <f>SUMIFS(W$515:W$2125,$A$515:$A$2125,"co2",$C$515:$C$2125,$C2212,$B$515:$B$2125,"&lt;&gt;all")</f>
        <v/>
      </c>
      <c r="X2212" s="72">
        <f>SUMIFS(X$515:X$2125,$A$515:$A$2125,"co2",$C$515:$C$2125,$C2212,$B$515:$B$2125,"&lt;&gt;all")</f>
        <v/>
      </c>
      <c r="Y2212" s="72">
        <f>SUMIFS(Y$515:Y$2125,$A$515:$A$2125,"co2",$C$515:$C$2125,$C2212,$B$515:$B$2125,"&lt;&gt;all")</f>
        <v/>
      </c>
      <c r="Z2212" s="72">
        <f>SUMIFS(Z$515:Z$2125,$A$515:$A$2125,"co2",$C$515:$C$2125,$C2212,$B$515:$B$2125,"&lt;&gt;all")</f>
        <v/>
      </c>
      <c r="AA2212" s="72">
        <f>SUMIFS(AA$515:AA$2125,$A$515:$A$2125,"co2",$C$515:$C$2125,$C2212,$B$515:$B$2125,"&lt;&gt;all")</f>
        <v/>
      </c>
      <c r="AB2212" s="72">
        <f>SUMIFS(AB$515:AB$2125,$A$515:$A$2125,"co2",$C$515:$C$2125,$C2212,$B$515:$B$2125,"&lt;&gt;all")</f>
        <v/>
      </c>
      <c r="AC2212" s="72">
        <f>SUMIFS(AC$515:AC$2125,$A$515:$A$2125,"co2",$C$515:$C$2125,$C2212,$B$515:$B$2125,"&lt;&gt;all")</f>
        <v/>
      </c>
      <c r="AD2212" s="72">
        <f>SUMIFS(AD$515:AD$2125,$A$515:$A$2125,"co2",$C$515:$C$2125,$C2212,$B$515:$B$2125,"&lt;&gt;all")</f>
        <v/>
      </c>
      <c r="AF2212" s="11">
        <f>LOWER(Settings!$C$4)&amp;".mit."&amp;$A2212&amp;IF($C2212="","","."&amp;$C2212&amp;"."&amp;$B2212)&amp;IF(INDEX(Variables!$D$5:$D$205,MATCH($A2212,Variables!$A$5:$A$205,0))="","","."&amp;INDEX(Variables!$D$5:$D$205,MATCH($A2212,Variables!$A$5:$A$205,0)))&amp;"."&amp;AF$5</f>
        <v/>
      </c>
      <c r="AG2212" s="71">
        <f>SUMIFS(AG$515:AG$2125,$A$515:$A$2125,"co2",$C$515:$C$2125,$C2212,$B$515:$B$2125,"&lt;&gt;all")</f>
        <v/>
      </c>
      <c r="AH2212" s="72">
        <f>SUMIFS(AH$515:AH$2125,$A$515:$A$2125,"co2",$C$515:$C$2125,$C2212,$B$515:$B$2125,"&lt;&gt;all")</f>
        <v/>
      </c>
      <c r="AI2212" s="72">
        <f>SUMIFS(AI$515:AI$2125,$A$515:$A$2125,"co2",$C$515:$C$2125,$C2212,$B$515:$B$2125,"&lt;&gt;all")</f>
        <v/>
      </c>
      <c r="AJ2212" s="72">
        <f>SUMIFS(AJ$515:AJ$2125,$A$515:$A$2125,"co2",$C$515:$C$2125,$C2212,$B$515:$B$2125,"&lt;&gt;all")</f>
        <v/>
      </c>
      <c r="AK2212" s="72">
        <f>SUMIFS(AK$515:AK$2125,$A$515:$A$2125,"co2",$C$515:$C$2125,$C2212,$B$515:$B$2125,"&lt;&gt;all")</f>
        <v/>
      </c>
      <c r="AL2212" s="72">
        <f>SUMIFS(AL$515:AL$2125,$A$515:$A$2125,"co2",$C$515:$C$2125,$C2212,$B$515:$B$2125,"&lt;&gt;all")</f>
        <v/>
      </c>
      <c r="AM2212" s="72">
        <f>SUMIFS(AM$515:AM$2125,$A$515:$A$2125,"co2",$C$515:$C$2125,$C2212,$B$515:$B$2125,"&lt;&gt;all")</f>
        <v/>
      </c>
      <c r="AN2212" s="72">
        <f>SUMIFS(AN$515:AN$2125,$A$515:$A$2125,"co2",$C$515:$C$2125,$C2212,$B$515:$B$2125,"&lt;&gt;all")</f>
        <v/>
      </c>
      <c r="AO2212" s="72">
        <f>SUMIFS(AO$515:AO$2125,$A$515:$A$2125,"co2",$C$515:$C$2125,$C2212,$B$515:$B$2125,"&lt;&gt;all")</f>
        <v/>
      </c>
      <c r="AP2212" s="72">
        <f>SUMIFS(AP$515:AP$2125,$A$515:$A$2125,"co2",$C$515:$C$2125,$C2212,$B$515:$B$2125,"&lt;&gt;all")</f>
        <v/>
      </c>
      <c r="AQ2212" s="72">
        <f>SUMIFS(AQ$515:AQ$2125,$A$515:$A$2125,"co2",$C$515:$C$2125,$C2212,$B$515:$B$2125,"&lt;&gt;all")</f>
        <v/>
      </c>
      <c r="AR2212" s="72">
        <f>SUMIFS(AR$515:AR$2125,$A$515:$A$2125,"co2",$C$515:$C$2125,$C2212,$B$515:$B$2125,"&lt;&gt;all")</f>
        <v/>
      </c>
      <c r="AS2212" s="72">
        <f>SUMIFS(AS$515:AS$2125,$A$515:$A$2125,"co2",$C$515:$C$2125,$C2212,$B$515:$B$2125,"&lt;&gt;all")</f>
        <v/>
      </c>
      <c r="AT2212" s="72">
        <f>SUMIFS(AT$515:AT$2125,$A$515:$A$2125,"co2",$C$515:$C$2125,$C2212,$B$515:$B$2125,"&lt;&gt;all")</f>
        <v/>
      </c>
      <c r="AU2212" s="72">
        <f>SUMIFS(AU$515:AU$2125,$A$515:$A$2125,"co2",$C$515:$C$2125,$C2212,$B$515:$B$2125,"&lt;&gt;all")</f>
        <v/>
      </c>
      <c r="AV2212" s="72">
        <f>SUMIFS(AV$515:AV$2125,$A$515:$A$2125,"co2",$C$515:$C$2125,$C2212,$B$515:$B$2125,"&lt;&gt;all")</f>
        <v/>
      </c>
      <c r="AW2212" s="72">
        <f>SUMIFS(AW$515:AW$2125,$A$515:$A$2125,"co2",$C$515:$C$2125,$C2212,$B$515:$B$2125,"&lt;&gt;all")</f>
        <v/>
      </c>
      <c r="AX2212" s="72">
        <f>SUMIFS(AX$515:AX$2125,$A$515:$A$2125,"co2",$C$515:$C$2125,$C2212,$B$515:$B$2125,"&lt;&gt;all")</f>
        <v/>
      </c>
      <c r="AY2212" s="72">
        <f>SUMIFS(AY$515:AY$2125,$A$515:$A$2125,"co2",$C$515:$C$2125,$C2212,$B$515:$B$2125,"&lt;&gt;all")</f>
        <v/>
      </c>
    </row>
    <row r="2213" hidden="1" outlineLevel="1">
      <c r="A2213" s="14" t="inlineStr">
        <is>
          <t>co2.sec</t>
        </is>
      </c>
      <c r="B2213" s="14" t="inlineStr">
        <is>
          <t>all</t>
        </is>
      </c>
      <c r="C2213" s="14" t="inlineStr">
        <is>
          <t>nfm</t>
        </is>
      </c>
      <c r="H2213" s="14">
        <f>INDEX(Variables!$B$5:$B$205,MATCH($A2213,Variables!$A$5:$A$205,0))&amp;IF($C2213="",""," | "&amp;INDEX(Mapping!$B$5:$B$26,MATCH($C2213,Mapping!$A$5:$A$26,0))&amp;" | "&amp;INDEX(Mapping!$B$30:$B$46,MATCH($B2213,Mapping!$A$30:$A$46,0)))</f>
        <v/>
      </c>
      <c r="I2213" s="14">
        <f>INDEX(Variables!$C$5:$C$205,MATCH($A2213,Variables!$A$5:$A$205,0))</f>
        <v/>
      </c>
      <c r="J2213" s="14">
        <f>INDEX(Variables!$E$5:$E$205,MATCH($A2213,Variables!$A$5:$A$205,0))</f>
        <v/>
      </c>
      <c r="K2213" s="11">
        <f>LOWER(Settings!$C$4)&amp;".mit."&amp;$A2213&amp;IF($C2213="","","."&amp;$C2213&amp;"."&amp;$B2213)&amp;IF(INDEX(Variables!$D$5:$D$205,MATCH($A2213,Variables!$A$5:$A$205,0))="","","."&amp;INDEX(Variables!$D$5:$D$205,MATCH($A2213,Variables!$A$5:$A$205,0)))&amp;"."&amp;K$5</f>
        <v/>
      </c>
      <c r="L2213" s="71">
        <f>SUMIFS(L$515:L$2125,$A$515:$A$2125,"co2",$C$515:$C$2125,$C2213,$B$515:$B$2125,"&lt;&gt;all")</f>
        <v/>
      </c>
      <c r="M2213" s="72">
        <f>SUMIFS(M$515:M$2125,$A$515:$A$2125,"co2",$C$515:$C$2125,$C2213,$B$515:$B$2125,"&lt;&gt;all")</f>
        <v/>
      </c>
      <c r="N2213" s="72">
        <f>SUMIFS(N$515:N$2125,$A$515:$A$2125,"co2",$C$515:$C$2125,$C2213,$B$515:$B$2125,"&lt;&gt;all")</f>
        <v/>
      </c>
      <c r="O2213" s="72">
        <f>SUMIFS(O$515:O$2125,$A$515:$A$2125,"co2",$C$515:$C$2125,$C2213,$B$515:$B$2125,"&lt;&gt;all")</f>
        <v/>
      </c>
      <c r="P2213" s="72">
        <f>SUMIFS(P$515:P$2125,$A$515:$A$2125,"co2",$C$515:$C$2125,$C2213,$B$515:$B$2125,"&lt;&gt;all")</f>
        <v/>
      </c>
      <c r="Q2213" s="72">
        <f>SUMIFS(Q$515:Q$2125,$A$515:$A$2125,"co2",$C$515:$C$2125,$C2213,$B$515:$B$2125,"&lt;&gt;all")</f>
        <v/>
      </c>
      <c r="R2213" s="72">
        <f>SUMIFS(R$515:R$2125,$A$515:$A$2125,"co2",$C$515:$C$2125,$C2213,$B$515:$B$2125,"&lt;&gt;all")</f>
        <v/>
      </c>
      <c r="S2213" s="72">
        <f>SUMIFS(S$515:S$2125,$A$515:$A$2125,"co2",$C$515:$C$2125,$C2213,$B$515:$B$2125,"&lt;&gt;all")</f>
        <v/>
      </c>
      <c r="T2213" s="72">
        <f>SUMIFS(T$515:T$2125,$A$515:$A$2125,"co2",$C$515:$C$2125,$C2213,$B$515:$B$2125,"&lt;&gt;all")</f>
        <v/>
      </c>
      <c r="U2213" s="72">
        <f>SUMIFS(U$515:U$2125,$A$515:$A$2125,"co2",$C$515:$C$2125,$C2213,$B$515:$B$2125,"&lt;&gt;all")</f>
        <v/>
      </c>
      <c r="V2213" s="72">
        <f>SUMIFS(V$515:V$2125,$A$515:$A$2125,"co2",$C$515:$C$2125,$C2213,$B$515:$B$2125,"&lt;&gt;all")</f>
        <v/>
      </c>
      <c r="W2213" s="72">
        <f>SUMIFS(W$515:W$2125,$A$515:$A$2125,"co2",$C$515:$C$2125,$C2213,$B$515:$B$2125,"&lt;&gt;all")</f>
        <v/>
      </c>
      <c r="X2213" s="72">
        <f>SUMIFS(X$515:X$2125,$A$515:$A$2125,"co2",$C$515:$C$2125,$C2213,$B$515:$B$2125,"&lt;&gt;all")</f>
        <v/>
      </c>
      <c r="Y2213" s="72">
        <f>SUMIFS(Y$515:Y$2125,$A$515:$A$2125,"co2",$C$515:$C$2125,$C2213,$B$515:$B$2125,"&lt;&gt;all")</f>
        <v/>
      </c>
      <c r="Z2213" s="72">
        <f>SUMIFS(Z$515:Z$2125,$A$515:$A$2125,"co2",$C$515:$C$2125,$C2213,$B$515:$B$2125,"&lt;&gt;all")</f>
        <v/>
      </c>
      <c r="AA2213" s="72">
        <f>SUMIFS(AA$515:AA$2125,$A$515:$A$2125,"co2",$C$515:$C$2125,$C2213,$B$515:$B$2125,"&lt;&gt;all")</f>
        <v/>
      </c>
      <c r="AB2213" s="72">
        <f>SUMIFS(AB$515:AB$2125,$A$515:$A$2125,"co2",$C$515:$C$2125,$C2213,$B$515:$B$2125,"&lt;&gt;all")</f>
        <v/>
      </c>
      <c r="AC2213" s="72">
        <f>SUMIFS(AC$515:AC$2125,$A$515:$A$2125,"co2",$C$515:$C$2125,$C2213,$B$515:$B$2125,"&lt;&gt;all")</f>
        <v/>
      </c>
      <c r="AD2213" s="72">
        <f>SUMIFS(AD$515:AD$2125,$A$515:$A$2125,"co2",$C$515:$C$2125,$C2213,$B$515:$B$2125,"&lt;&gt;all")</f>
        <v/>
      </c>
      <c r="AF2213" s="11">
        <f>LOWER(Settings!$C$4)&amp;".mit."&amp;$A2213&amp;IF($C2213="","","."&amp;$C2213&amp;"."&amp;$B2213)&amp;IF(INDEX(Variables!$D$5:$D$205,MATCH($A2213,Variables!$A$5:$A$205,0))="","","."&amp;INDEX(Variables!$D$5:$D$205,MATCH($A2213,Variables!$A$5:$A$205,0)))&amp;"."&amp;AF$5</f>
        <v/>
      </c>
      <c r="AG2213" s="71">
        <f>SUMIFS(AG$515:AG$2125,$A$515:$A$2125,"co2",$C$515:$C$2125,$C2213,$B$515:$B$2125,"&lt;&gt;all")</f>
        <v/>
      </c>
      <c r="AH2213" s="72">
        <f>SUMIFS(AH$515:AH$2125,$A$515:$A$2125,"co2",$C$515:$C$2125,$C2213,$B$515:$B$2125,"&lt;&gt;all")</f>
        <v/>
      </c>
      <c r="AI2213" s="72">
        <f>SUMIFS(AI$515:AI$2125,$A$515:$A$2125,"co2",$C$515:$C$2125,$C2213,$B$515:$B$2125,"&lt;&gt;all")</f>
        <v/>
      </c>
      <c r="AJ2213" s="72">
        <f>SUMIFS(AJ$515:AJ$2125,$A$515:$A$2125,"co2",$C$515:$C$2125,$C2213,$B$515:$B$2125,"&lt;&gt;all")</f>
        <v/>
      </c>
      <c r="AK2213" s="72">
        <f>SUMIFS(AK$515:AK$2125,$A$515:$A$2125,"co2",$C$515:$C$2125,$C2213,$B$515:$B$2125,"&lt;&gt;all")</f>
        <v/>
      </c>
      <c r="AL2213" s="72">
        <f>SUMIFS(AL$515:AL$2125,$A$515:$A$2125,"co2",$C$515:$C$2125,$C2213,$B$515:$B$2125,"&lt;&gt;all")</f>
        <v/>
      </c>
      <c r="AM2213" s="72">
        <f>SUMIFS(AM$515:AM$2125,$A$515:$A$2125,"co2",$C$515:$C$2125,$C2213,$B$515:$B$2125,"&lt;&gt;all")</f>
        <v/>
      </c>
      <c r="AN2213" s="72">
        <f>SUMIFS(AN$515:AN$2125,$A$515:$A$2125,"co2",$C$515:$C$2125,$C2213,$B$515:$B$2125,"&lt;&gt;all")</f>
        <v/>
      </c>
      <c r="AO2213" s="72">
        <f>SUMIFS(AO$515:AO$2125,$A$515:$A$2125,"co2",$C$515:$C$2125,$C2213,$B$515:$B$2125,"&lt;&gt;all")</f>
        <v/>
      </c>
      <c r="AP2213" s="72">
        <f>SUMIFS(AP$515:AP$2125,$A$515:$A$2125,"co2",$C$515:$C$2125,$C2213,$B$515:$B$2125,"&lt;&gt;all")</f>
        <v/>
      </c>
      <c r="AQ2213" s="72">
        <f>SUMIFS(AQ$515:AQ$2125,$A$515:$A$2125,"co2",$C$515:$C$2125,$C2213,$B$515:$B$2125,"&lt;&gt;all")</f>
        <v/>
      </c>
      <c r="AR2213" s="72">
        <f>SUMIFS(AR$515:AR$2125,$A$515:$A$2125,"co2",$C$515:$C$2125,$C2213,$B$515:$B$2125,"&lt;&gt;all")</f>
        <v/>
      </c>
      <c r="AS2213" s="72">
        <f>SUMIFS(AS$515:AS$2125,$A$515:$A$2125,"co2",$C$515:$C$2125,$C2213,$B$515:$B$2125,"&lt;&gt;all")</f>
        <v/>
      </c>
      <c r="AT2213" s="72">
        <f>SUMIFS(AT$515:AT$2125,$A$515:$A$2125,"co2",$C$515:$C$2125,$C2213,$B$515:$B$2125,"&lt;&gt;all")</f>
        <v/>
      </c>
      <c r="AU2213" s="72">
        <f>SUMIFS(AU$515:AU$2125,$A$515:$A$2125,"co2",$C$515:$C$2125,$C2213,$B$515:$B$2125,"&lt;&gt;all")</f>
        <v/>
      </c>
      <c r="AV2213" s="72">
        <f>SUMIFS(AV$515:AV$2125,$A$515:$A$2125,"co2",$C$515:$C$2125,$C2213,$B$515:$B$2125,"&lt;&gt;all")</f>
        <v/>
      </c>
      <c r="AW2213" s="72">
        <f>SUMIFS(AW$515:AW$2125,$A$515:$A$2125,"co2",$C$515:$C$2125,$C2213,$B$515:$B$2125,"&lt;&gt;all")</f>
        <v/>
      </c>
      <c r="AX2213" s="72">
        <f>SUMIFS(AX$515:AX$2125,$A$515:$A$2125,"co2",$C$515:$C$2125,$C2213,$B$515:$B$2125,"&lt;&gt;all")</f>
        <v/>
      </c>
      <c r="AY2213" s="72">
        <f>SUMIFS(AY$515:AY$2125,$A$515:$A$2125,"co2",$C$515:$C$2125,$C2213,$B$515:$B$2125,"&lt;&gt;all")</f>
        <v/>
      </c>
    </row>
    <row r="2214" hidden="1" outlineLevel="1">
      <c r="A2214" s="14" t="inlineStr">
        <is>
          <t>co2.sec</t>
        </is>
      </c>
      <c r="B2214" s="14" t="inlineStr">
        <is>
          <t>all</t>
        </is>
      </c>
      <c r="C2214" s="14" t="inlineStr">
        <is>
          <t>mac</t>
        </is>
      </c>
      <c r="H2214" s="14">
        <f>INDEX(Variables!$B$5:$B$205,MATCH($A2214,Variables!$A$5:$A$205,0))&amp;IF($C2214="",""," | "&amp;INDEX(Mapping!$B$5:$B$26,MATCH($C2214,Mapping!$A$5:$A$26,0))&amp;" | "&amp;INDEX(Mapping!$B$30:$B$46,MATCH($B2214,Mapping!$A$30:$A$46,0)))</f>
        <v/>
      </c>
      <c r="I2214" s="14">
        <f>INDEX(Variables!$C$5:$C$205,MATCH($A2214,Variables!$A$5:$A$205,0))</f>
        <v/>
      </c>
      <c r="J2214" s="14">
        <f>INDEX(Variables!$E$5:$E$205,MATCH($A2214,Variables!$A$5:$A$205,0))</f>
        <v/>
      </c>
      <c r="K2214" s="11">
        <f>LOWER(Settings!$C$4)&amp;".mit."&amp;$A2214&amp;IF($C2214="","","."&amp;$C2214&amp;"."&amp;$B2214)&amp;IF(INDEX(Variables!$D$5:$D$205,MATCH($A2214,Variables!$A$5:$A$205,0))="","","."&amp;INDEX(Variables!$D$5:$D$205,MATCH($A2214,Variables!$A$5:$A$205,0)))&amp;"."&amp;K$5</f>
        <v/>
      </c>
      <c r="L2214" s="71">
        <f>SUMIFS(L$515:L$2125,$A$515:$A$2125,"co2",$C$515:$C$2125,$C2214,$B$515:$B$2125,"&lt;&gt;all")</f>
        <v/>
      </c>
      <c r="M2214" s="72">
        <f>SUMIFS(M$515:M$2125,$A$515:$A$2125,"co2",$C$515:$C$2125,$C2214,$B$515:$B$2125,"&lt;&gt;all")</f>
        <v/>
      </c>
      <c r="N2214" s="72">
        <f>SUMIFS(N$515:N$2125,$A$515:$A$2125,"co2",$C$515:$C$2125,$C2214,$B$515:$B$2125,"&lt;&gt;all")</f>
        <v/>
      </c>
      <c r="O2214" s="72">
        <f>SUMIFS(O$515:O$2125,$A$515:$A$2125,"co2",$C$515:$C$2125,$C2214,$B$515:$B$2125,"&lt;&gt;all")</f>
        <v/>
      </c>
      <c r="P2214" s="72">
        <f>SUMIFS(P$515:P$2125,$A$515:$A$2125,"co2",$C$515:$C$2125,$C2214,$B$515:$B$2125,"&lt;&gt;all")</f>
        <v/>
      </c>
      <c r="Q2214" s="72">
        <f>SUMIFS(Q$515:Q$2125,$A$515:$A$2125,"co2",$C$515:$C$2125,$C2214,$B$515:$B$2125,"&lt;&gt;all")</f>
        <v/>
      </c>
      <c r="R2214" s="72">
        <f>SUMIFS(R$515:R$2125,$A$515:$A$2125,"co2",$C$515:$C$2125,$C2214,$B$515:$B$2125,"&lt;&gt;all")</f>
        <v/>
      </c>
      <c r="S2214" s="72">
        <f>SUMIFS(S$515:S$2125,$A$515:$A$2125,"co2",$C$515:$C$2125,$C2214,$B$515:$B$2125,"&lt;&gt;all")</f>
        <v/>
      </c>
      <c r="T2214" s="72">
        <f>SUMIFS(T$515:T$2125,$A$515:$A$2125,"co2",$C$515:$C$2125,$C2214,$B$515:$B$2125,"&lt;&gt;all")</f>
        <v/>
      </c>
      <c r="U2214" s="72">
        <f>SUMIFS(U$515:U$2125,$A$515:$A$2125,"co2",$C$515:$C$2125,$C2214,$B$515:$B$2125,"&lt;&gt;all")</f>
        <v/>
      </c>
      <c r="V2214" s="72">
        <f>SUMIFS(V$515:V$2125,$A$515:$A$2125,"co2",$C$515:$C$2125,$C2214,$B$515:$B$2125,"&lt;&gt;all")</f>
        <v/>
      </c>
      <c r="W2214" s="72">
        <f>SUMIFS(W$515:W$2125,$A$515:$A$2125,"co2",$C$515:$C$2125,$C2214,$B$515:$B$2125,"&lt;&gt;all")</f>
        <v/>
      </c>
      <c r="X2214" s="72">
        <f>SUMIFS(X$515:X$2125,$A$515:$A$2125,"co2",$C$515:$C$2125,$C2214,$B$515:$B$2125,"&lt;&gt;all")</f>
        <v/>
      </c>
      <c r="Y2214" s="72">
        <f>SUMIFS(Y$515:Y$2125,$A$515:$A$2125,"co2",$C$515:$C$2125,$C2214,$B$515:$B$2125,"&lt;&gt;all")</f>
        <v/>
      </c>
      <c r="Z2214" s="72">
        <f>SUMIFS(Z$515:Z$2125,$A$515:$A$2125,"co2",$C$515:$C$2125,$C2214,$B$515:$B$2125,"&lt;&gt;all")</f>
        <v/>
      </c>
      <c r="AA2214" s="72">
        <f>SUMIFS(AA$515:AA$2125,$A$515:$A$2125,"co2",$C$515:$C$2125,$C2214,$B$515:$B$2125,"&lt;&gt;all")</f>
        <v/>
      </c>
      <c r="AB2214" s="72">
        <f>SUMIFS(AB$515:AB$2125,$A$515:$A$2125,"co2",$C$515:$C$2125,$C2214,$B$515:$B$2125,"&lt;&gt;all")</f>
        <v/>
      </c>
      <c r="AC2214" s="72">
        <f>SUMIFS(AC$515:AC$2125,$A$515:$A$2125,"co2",$C$515:$C$2125,$C2214,$B$515:$B$2125,"&lt;&gt;all")</f>
        <v/>
      </c>
      <c r="AD2214" s="72">
        <f>SUMIFS(AD$515:AD$2125,$A$515:$A$2125,"co2",$C$515:$C$2125,$C2214,$B$515:$B$2125,"&lt;&gt;all")</f>
        <v/>
      </c>
      <c r="AF2214" s="11">
        <f>LOWER(Settings!$C$4)&amp;".mit."&amp;$A2214&amp;IF($C2214="","","."&amp;$C2214&amp;"."&amp;$B2214)&amp;IF(INDEX(Variables!$D$5:$D$205,MATCH($A2214,Variables!$A$5:$A$205,0))="","","."&amp;INDEX(Variables!$D$5:$D$205,MATCH($A2214,Variables!$A$5:$A$205,0)))&amp;"."&amp;AF$5</f>
        <v/>
      </c>
      <c r="AG2214" s="71">
        <f>SUMIFS(AG$515:AG$2125,$A$515:$A$2125,"co2",$C$515:$C$2125,$C2214,$B$515:$B$2125,"&lt;&gt;all")</f>
        <v/>
      </c>
      <c r="AH2214" s="72">
        <f>SUMIFS(AH$515:AH$2125,$A$515:$A$2125,"co2",$C$515:$C$2125,$C2214,$B$515:$B$2125,"&lt;&gt;all")</f>
        <v/>
      </c>
      <c r="AI2214" s="72">
        <f>SUMIFS(AI$515:AI$2125,$A$515:$A$2125,"co2",$C$515:$C$2125,$C2214,$B$515:$B$2125,"&lt;&gt;all")</f>
        <v/>
      </c>
      <c r="AJ2214" s="72">
        <f>SUMIFS(AJ$515:AJ$2125,$A$515:$A$2125,"co2",$C$515:$C$2125,$C2214,$B$515:$B$2125,"&lt;&gt;all")</f>
        <v/>
      </c>
      <c r="AK2214" s="72">
        <f>SUMIFS(AK$515:AK$2125,$A$515:$A$2125,"co2",$C$515:$C$2125,$C2214,$B$515:$B$2125,"&lt;&gt;all")</f>
        <v/>
      </c>
      <c r="AL2214" s="72">
        <f>SUMIFS(AL$515:AL$2125,$A$515:$A$2125,"co2",$C$515:$C$2125,$C2214,$B$515:$B$2125,"&lt;&gt;all")</f>
        <v/>
      </c>
      <c r="AM2214" s="72">
        <f>SUMIFS(AM$515:AM$2125,$A$515:$A$2125,"co2",$C$515:$C$2125,$C2214,$B$515:$B$2125,"&lt;&gt;all")</f>
        <v/>
      </c>
      <c r="AN2214" s="72">
        <f>SUMIFS(AN$515:AN$2125,$A$515:$A$2125,"co2",$C$515:$C$2125,$C2214,$B$515:$B$2125,"&lt;&gt;all")</f>
        <v/>
      </c>
      <c r="AO2214" s="72">
        <f>SUMIFS(AO$515:AO$2125,$A$515:$A$2125,"co2",$C$515:$C$2125,$C2214,$B$515:$B$2125,"&lt;&gt;all")</f>
        <v/>
      </c>
      <c r="AP2214" s="72">
        <f>SUMIFS(AP$515:AP$2125,$A$515:$A$2125,"co2",$C$515:$C$2125,$C2214,$B$515:$B$2125,"&lt;&gt;all")</f>
        <v/>
      </c>
      <c r="AQ2214" s="72">
        <f>SUMIFS(AQ$515:AQ$2125,$A$515:$A$2125,"co2",$C$515:$C$2125,$C2214,$B$515:$B$2125,"&lt;&gt;all")</f>
        <v/>
      </c>
      <c r="AR2214" s="72">
        <f>SUMIFS(AR$515:AR$2125,$A$515:$A$2125,"co2",$C$515:$C$2125,$C2214,$B$515:$B$2125,"&lt;&gt;all")</f>
        <v/>
      </c>
      <c r="AS2214" s="72">
        <f>SUMIFS(AS$515:AS$2125,$A$515:$A$2125,"co2",$C$515:$C$2125,$C2214,$B$515:$B$2125,"&lt;&gt;all")</f>
        <v/>
      </c>
      <c r="AT2214" s="72">
        <f>SUMIFS(AT$515:AT$2125,$A$515:$A$2125,"co2",$C$515:$C$2125,$C2214,$B$515:$B$2125,"&lt;&gt;all")</f>
        <v/>
      </c>
      <c r="AU2214" s="72">
        <f>SUMIFS(AU$515:AU$2125,$A$515:$A$2125,"co2",$C$515:$C$2125,$C2214,$B$515:$B$2125,"&lt;&gt;all")</f>
        <v/>
      </c>
      <c r="AV2214" s="72">
        <f>SUMIFS(AV$515:AV$2125,$A$515:$A$2125,"co2",$C$515:$C$2125,$C2214,$B$515:$B$2125,"&lt;&gt;all")</f>
        <v/>
      </c>
      <c r="AW2214" s="72">
        <f>SUMIFS(AW$515:AW$2125,$A$515:$A$2125,"co2",$C$515:$C$2125,$C2214,$B$515:$B$2125,"&lt;&gt;all")</f>
        <v/>
      </c>
      <c r="AX2214" s="72">
        <f>SUMIFS(AX$515:AX$2125,$A$515:$A$2125,"co2",$C$515:$C$2125,$C2214,$B$515:$B$2125,"&lt;&gt;all")</f>
        <v/>
      </c>
      <c r="AY2214" s="72">
        <f>SUMIFS(AY$515:AY$2125,$A$515:$A$2125,"co2",$C$515:$C$2125,$C2214,$B$515:$B$2125,"&lt;&gt;all")</f>
        <v/>
      </c>
    </row>
    <row r="2215" hidden="1" outlineLevel="1">
      <c r="A2215" s="14" t="inlineStr">
        <is>
          <t>co2.sec</t>
        </is>
      </c>
      <c r="B2215" s="14" t="inlineStr">
        <is>
          <t>all</t>
        </is>
      </c>
      <c r="C2215" s="14" t="inlineStr">
        <is>
          <t>cem</t>
        </is>
      </c>
      <c r="H2215" s="14">
        <f>INDEX(Variables!$B$5:$B$205,MATCH($A2215,Variables!$A$5:$A$205,0))&amp;IF($C2215="",""," | "&amp;INDEX(Mapping!$B$5:$B$26,MATCH($C2215,Mapping!$A$5:$A$26,0))&amp;" | "&amp;INDEX(Mapping!$B$30:$B$46,MATCH($B2215,Mapping!$A$30:$A$46,0)))</f>
        <v/>
      </c>
      <c r="I2215" s="14">
        <f>INDEX(Variables!$C$5:$C$205,MATCH($A2215,Variables!$A$5:$A$205,0))</f>
        <v/>
      </c>
      <c r="J2215" s="14">
        <f>INDEX(Variables!$E$5:$E$205,MATCH($A2215,Variables!$A$5:$A$205,0))</f>
        <v/>
      </c>
      <c r="K2215" s="11">
        <f>LOWER(Settings!$C$4)&amp;".mit."&amp;$A2215&amp;IF($C2215="","","."&amp;$C2215&amp;"."&amp;$B2215)&amp;IF(INDEX(Variables!$D$5:$D$205,MATCH($A2215,Variables!$A$5:$A$205,0))="","","."&amp;INDEX(Variables!$D$5:$D$205,MATCH($A2215,Variables!$A$5:$A$205,0)))&amp;"."&amp;K$5</f>
        <v/>
      </c>
      <c r="L2215" s="71">
        <f>SUMIFS(L$515:L$2125,$A$515:$A$2125,"co2",$C$515:$C$2125,$C2215,$B$515:$B$2125,"&lt;&gt;all")</f>
        <v/>
      </c>
      <c r="M2215" s="72">
        <f>SUMIFS(M$515:M$2125,$A$515:$A$2125,"co2",$C$515:$C$2125,$C2215,$B$515:$B$2125,"&lt;&gt;all")</f>
        <v/>
      </c>
      <c r="N2215" s="72">
        <f>SUMIFS(N$515:N$2125,$A$515:$A$2125,"co2",$C$515:$C$2125,$C2215,$B$515:$B$2125,"&lt;&gt;all")</f>
        <v/>
      </c>
      <c r="O2215" s="72">
        <f>SUMIFS(O$515:O$2125,$A$515:$A$2125,"co2",$C$515:$C$2125,$C2215,$B$515:$B$2125,"&lt;&gt;all")</f>
        <v/>
      </c>
      <c r="P2215" s="72">
        <f>SUMIFS(P$515:P$2125,$A$515:$A$2125,"co2",$C$515:$C$2125,$C2215,$B$515:$B$2125,"&lt;&gt;all")</f>
        <v/>
      </c>
      <c r="Q2215" s="72">
        <f>SUMIFS(Q$515:Q$2125,$A$515:$A$2125,"co2",$C$515:$C$2125,$C2215,$B$515:$B$2125,"&lt;&gt;all")</f>
        <v/>
      </c>
      <c r="R2215" s="72">
        <f>SUMIFS(R$515:R$2125,$A$515:$A$2125,"co2",$C$515:$C$2125,$C2215,$B$515:$B$2125,"&lt;&gt;all")</f>
        <v/>
      </c>
      <c r="S2215" s="72">
        <f>SUMIFS(S$515:S$2125,$A$515:$A$2125,"co2",$C$515:$C$2125,$C2215,$B$515:$B$2125,"&lt;&gt;all")</f>
        <v/>
      </c>
      <c r="T2215" s="72">
        <f>SUMIFS(T$515:T$2125,$A$515:$A$2125,"co2",$C$515:$C$2125,$C2215,$B$515:$B$2125,"&lt;&gt;all")</f>
        <v/>
      </c>
      <c r="U2215" s="72">
        <f>SUMIFS(U$515:U$2125,$A$515:$A$2125,"co2",$C$515:$C$2125,$C2215,$B$515:$B$2125,"&lt;&gt;all")</f>
        <v/>
      </c>
      <c r="V2215" s="72">
        <f>SUMIFS(V$515:V$2125,$A$515:$A$2125,"co2",$C$515:$C$2125,$C2215,$B$515:$B$2125,"&lt;&gt;all")</f>
        <v/>
      </c>
      <c r="W2215" s="72">
        <f>SUMIFS(W$515:W$2125,$A$515:$A$2125,"co2",$C$515:$C$2125,$C2215,$B$515:$B$2125,"&lt;&gt;all")</f>
        <v/>
      </c>
      <c r="X2215" s="72">
        <f>SUMIFS(X$515:X$2125,$A$515:$A$2125,"co2",$C$515:$C$2125,$C2215,$B$515:$B$2125,"&lt;&gt;all")</f>
        <v/>
      </c>
      <c r="Y2215" s="72">
        <f>SUMIFS(Y$515:Y$2125,$A$515:$A$2125,"co2",$C$515:$C$2125,$C2215,$B$515:$B$2125,"&lt;&gt;all")</f>
        <v/>
      </c>
      <c r="Z2215" s="72">
        <f>SUMIFS(Z$515:Z$2125,$A$515:$A$2125,"co2",$C$515:$C$2125,$C2215,$B$515:$B$2125,"&lt;&gt;all")</f>
        <v/>
      </c>
      <c r="AA2215" s="72">
        <f>SUMIFS(AA$515:AA$2125,$A$515:$A$2125,"co2",$C$515:$C$2125,$C2215,$B$515:$B$2125,"&lt;&gt;all")</f>
        <v/>
      </c>
      <c r="AB2215" s="72">
        <f>SUMIFS(AB$515:AB$2125,$A$515:$A$2125,"co2",$C$515:$C$2125,$C2215,$B$515:$B$2125,"&lt;&gt;all")</f>
        <v/>
      </c>
      <c r="AC2215" s="72">
        <f>SUMIFS(AC$515:AC$2125,$A$515:$A$2125,"co2",$C$515:$C$2125,$C2215,$B$515:$B$2125,"&lt;&gt;all")</f>
        <v/>
      </c>
      <c r="AD2215" s="72">
        <f>SUMIFS(AD$515:AD$2125,$A$515:$A$2125,"co2",$C$515:$C$2125,$C2215,$B$515:$B$2125,"&lt;&gt;all")</f>
        <v/>
      </c>
      <c r="AF2215" s="11">
        <f>LOWER(Settings!$C$4)&amp;".mit."&amp;$A2215&amp;IF($C2215="","","."&amp;$C2215&amp;"."&amp;$B2215)&amp;IF(INDEX(Variables!$D$5:$D$205,MATCH($A2215,Variables!$A$5:$A$205,0))="","","."&amp;INDEX(Variables!$D$5:$D$205,MATCH($A2215,Variables!$A$5:$A$205,0)))&amp;"."&amp;AF$5</f>
        <v/>
      </c>
      <c r="AG2215" s="71">
        <f>SUMIFS(AG$515:AG$2125,$A$515:$A$2125,"co2",$C$515:$C$2125,$C2215,$B$515:$B$2125,"&lt;&gt;all")</f>
        <v/>
      </c>
      <c r="AH2215" s="72">
        <f>SUMIFS(AH$515:AH$2125,$A$515:$A$2125,"co2",$C$515:$C$2125,$C2215,$B$515:$B$2125,"&lt;&gt;all")</f>
        <v/>
      </c>
      <c r="AI2215" s="72">
        <f>SUMIFS(AI$515:AI$2125,$A$515:$A$2125,"co2",$C$515:$C$2125,$C2215,$B$515:$B$2125,"&lt;&gt;all")</f>
        <v/>
      </c>
      <c r="AJ2215" s="72">
        <f>SUMIFS(AJ$515:AJ$2125,$A$515:$A$2125,"co2",$C$515:$C$2125,$C2215,$B$515:$B$2125,"&lt;&gt;all")</f>
        <v/>
      </c>
      <c r="AK2215" s="72">
        <f>SUMIFS(AK$515:AK$2125,$A$515:$A$2125,"co2",$C$515:$C$2125,$C2215,$B$515:$B$2125,"&lt;&gt;all")</f>
        <v/>
      </c>
      <c r="AL2215" s="72">
        <f>SUMIFS(AL$515:AL$2125,$A$515:$A$2125,"co2",$C$515:$C$2125,$C2215,$B$515:$B$2125,"&lt;&gt;all")</f>
        <v/>
      </c>
      <c r="AM2215" s="72">
        <f>SUMIFS(AM$515:AM$2125,$A$515:$A$2125,"co2",$C$515:$C$2125,$C2215,$B$515:$B$2125,"&lt;&gt;all")</f>
        <v/>
      </c>
      <c r="AN2215" s="72">
        <f>SUMIFS(AN$515:AN$2125,$A$515:$A$2125,"co2",$C$515:$C$2125,$C2215,$B$515:$B$2125,"&lt;&gt;all")</f>
        <v/>
      </c>
      <c r="AO2215" s="72">
        <f>SUMIFS(AO$515:AO$2125,$A$515:$A$2125,"co2",$C$515:$C$2125,$C2215,$B$515:$B$2125,"&lt;&gt;all")</f>
        <v/>
      </c>
      <c r="AP2215" s="72">
        <f>SUMIFS(AP$515:AP$2125,$A$515:$A$2125,"co2",$C$515:$C$2125,$C2215,$B$515:$B$2125,"&lt;&gt;all")</f>
        <v/>
      </c>
      <c r="AQ2215" s="72">
        <f>SUMIFS(AQ$515:AQ$2125,$A$515:$A$2125,"co2",$C$515:$C$2125,$C2215,$B$515:$B$2125,"&lt;&gt;all")</f>
        <v/>
      </c>
      <c r="AR2215" s="72">
        <f>SUMIFS(AR$515:AR$2125,$A$515:$A$2125,"co2",$C$515:$C$2125,$C2215,$B$515:$B$2125,"&lt;&gt;all")</f>
        <v/>
      </c>
      <c r="AS2215" s="72">
        <f>SUMIFS(AS$515:AS$2125,$A$515:$A$2125,"co2",$C$515:$C$2125,$C2215,$B$515:$B$2125,"&lt;&gt;all")</f>
        <v/>
      </c>
      <c r="AT2215" s="72">
        <f>SUMIFS(AT$515:AT$2125,$A$515:$A$2125,"co2",$C$515:$C$2125,$C2215,$B$515:$B$2125,"&lt;&gt;all")</f>
        <v/>
      </c>
      <c r="AU2215" s="72">
        <f>SUMIFS(AU$515:AU$2125,$A$515:$A$2125,"co2",$C$515:$C$2125,$C2215,$B$515:$B$2125,"&lt;&gt;all")</f>
        <v/>
      </c>
      <c r="AV2215" s="72">
        <f>SUMIFS(AV$515:AV$2125,$A$515:$A$2125,"co2",$C$515:$C$2125,$C2215,$B$515:$B$2125,"&lt;&gt;all")</f>
        <v/>
      </c>
      <c r="AW2215" s="72">
        <f>SUMIFS(AW$515:AW$2125,$A$515:$A$2125,"co2",$C$515:$C$2125,$C2215,$B$515:$B$2125,"&lt;&gt;all")</f>
        <v/>
      </c>
      <c r="AX2215" s="72">
        <f>SUMIFS(AX$515:AX$2125,$A$515:$A$2125,"co2",$C$515:$C$2125,$C2215,$B$515:$B$2125,"&lt;&gt;all")</f>
        <v/>
      </c>
      <c r="AY2215" s="72">
        <f>SUMIFS(AY$515:AY$2125,$A$515:$A$2125,"co2",$C$515:$C$2125,$C2215,$B$515:$B$2125,"&lt;&gt;all")</f>
        <v/>
      </c>
    </row>
    <row r="2216" hidden="1" outlineLevel="1">
      <c r="A2216" s="14" t="inlineStr">
        <is>
          <t>co2.sec</t>
        </is>
      </c>
      <c r="B2216" s="14" t="inlineStr">
        <is>
          <t>all</t>
        </is>
      </c>
      <c r="C2216" s="14" t="inlineStr">
        <is>
          <t>omn</t>
        </is>
      </c>
      <c r="H2216" s="14">
        <f>INDEX(Variables!$B$5:$B$205,MATCH($A2216,Variables!$A$5:$A$205,0))&amp;IF($C2216="",""," | "&amp;INDEX(Mapping!$B$5:$B$26,MATCH($C2216,Mapping!$A$5:$A$26,0))&amp;" | "&amp;INDEX(Mapping!$B$30:$B$46,MATCH($B2216,Mapping!$A$30:$A$46,0)))</f>
        <v/>
      </c>
      <c r="I2216" s="14">
        <f>INDEX(Variables!$C$5:$C$205,MATCH($A2216,Variables!$A$5:$A$205,0))</f>
        <v/>
      </c>
      <c r="J2216" s="14">
        <f>INDEX(Variables!$E$5:$E$205,MATCH($A2216,Variables!$A$5:$A$205,0))</f>
        <v/>
      </c>
      <c r="K2216" s="11">
        <f>LOWER(Settings!$C$4)&amp;".mit."&amp;$A2216&amp;IF($C2216="","","."&amp;$C2216&amp;"."&amp;$B2216)&amp;IF(INDEX(Variables!$D$5:$D$205,MATCH($A2216,Variables!$A$5:$A$205,0))="","","."&amp;INDEX(Variables!$D$5:$D$205,MATCH($A2216,Variables!$A$5:$A$205,0)))&amp;"."&amp;K$5</f>
        <v/>
      </c>
      <c r="L2216" s="71">
        <f>SUMIFS(L$515:L$2125,$A$515:$A$2125,"co2",$C$515:$C$2125,$C2216,$B$515:$B$2125,"&lt;&gt;all")</f>
        <v/>
      </c>
      <c r="M2216" s="72">
        <f>SUMIFS(M$515:M$2125,$A$515:$A$2125,"co2",$C$515:$C$2125,$C2216,$B$515:$B$2125,"&lt;&gt;all")</f>
        <v/>
      </c>
      <c r="N2216" s="72">
        <f>SUMIFS(N$515:N$2125,$A$515:$A$2125,"co2",$C$515:$C$2125,$C2216,$B$515:$B$2125,"&lt;&gt;all")</f>
        <v/>
      </c>
      <c r="O2216" s="72">
        <f>SUMIFS(O$515:O$2125,$A$515:$A$2125,"co2",$C$515:$C$2125,$C2216,$B$515:$B$2125,"&lt;&gt;all")</f>
        <v/>
      </c>
      <c r="P2216" s="72">
        <f>SUMIFS(P$515:P$2125,$A$515:$A$2125,"co2",$C$515:$C$2125,$C2216,$B$515:$B$2125,"&lt;&gt;all")</f>
        <v/>
      </c>
      <c r="Q2216" s="72">
        <f>SUMIFS(Q$515:Q$2125,$A$515:$A$2125,"co2",$C$515:$C$2125,$C2216,$B$515:$B$2125,"&lt;&gt;all")</f>
        <v/>
      </c>
      <c r="R2216" s="72">
        <f>SUMIFS(R$515:R$2125,$A$515:$A$2125,"co2",$C$515:$C$2125,$C2216,$B$515:$B$2125,"&lt;&gt;all")</f>
        <v/>
      </c>
      <c r="S2216" s="72">
        <f>SUMIFS(S$515:S$2125,$A$515:$A$2125,"co2",$C$515:$C$2125,$C2216,$B$515:$B$2125,"&lt;&gt;all")</f>
        <v/>
      </c>
      <c r="T2216" s="72">
        <f>SUMIFS(T$515:T$2125,$A$515:$A$2125,"co2",$C$515:$C$2125,$C2216,$B$515:$B$2125,"&lt;&gt;all")</f>
        <v/>
      </c>
      <c r="U2216" s="72">
        <f>SUMIFS(U$515:U$2125,$A$515:$A$2125,"co2",$C$515:$C$2125,$C2216,$B$515:$B$2125,"&lt;&gt;all")</f>
        <v/>
      </c>
      <c r="V2216" s="72">
        <f>SUMIFS(V$515:V$2125,$A$515:$A$2125,"co2",$C$515:$C$2125,$C2216,$B$515:$B$2125,"&lt;&gt;all")</f>
        <v/>
      </c>
      <c r="W2216" s="72">
        <f>SUMIFS(W$515:W$2125,$A$515:$A$2125,"co2",$C$515:$C$2125,$C2216,$B$515:$B$2125,"&lt;&gt;all")</f>
        <v/>
      </c>
      <c r="X2216" s="72">
        <f>SUMIFS(X$515:X$2125,$A$515:$A$2125,"co2",$C$515:$C$2125,$C2216,$B$515:$B$2125,"&lt;&gt;all")</f>
        <v/>
      </c>
      <c r="Y2216" s="72">
        <f>SUMIFS(Y$515:Y$2125,$A$515:$A$2125,"co2",$C$515:$C$2125,$C2216,$B$515:$B$2125,"&lt;&gt;all")</f>
        <v/>
      </c>
      <c r="Z2216" s="72">
        <f>SUMIFS(Z$515:Z$2125,$A$515:$A$2125,"co2",$C$515:$C$2125,$C2216,$B$515:$B$2125,"&lt;&gt;all")</f>
        <v/>
      </c>
      <c r="AA2216" s="72">
        <f>SUMIFS(AA$515:AA$2125,$A$515:$A$2125,"co2",$C$515:$C$2125,$C2216,$B$515:$B$2125,"&lt;&gt;all")</f>
        <v/>
      </c>
      <c r="AB2216" s="72">
        <f>SUMIFS(AB$515:AB$2125,$A$515:$A$2125,"co2",$C$515:$C$2125,$C2216,$B$515:$B$2125,"&lt;&gt;all")</f>
        <v/>
      </c>
      <c r="AC2216" s="72">
        <f>SUMIFS(AC$515:AC$2125,$A$515:$A$2125,"co2",$C$515:$C$2125,$C2216,$B$515:$B$2125,"&lt;&gt;all")</f>
        <v/>
      </c>
      <c r="AD2216" s="72">
        <f>SUMIFS(AD$515:AD$2125,$A$515:$A$2125,"co2",$C$515:$C$2125,$C2216,$B$515:$B$2125,"&lt;&gt;all")</f>
        <v/>
      </c>
      <c r="AF2216" s="11">
        <f>LOWER(Settings!$C$4)&amp;".mit."&amp;$A2216&amp;IF($C2216="","","."&amp;$C2216&amp;"."&amp;$B2216)&amp;IF(INDEX(Variables!$D$5:$D$205,MATCH($A2216,Variables!$A$5:$A$205,0))="","","."&amp;INDEX(Variables!$D$5:$D$205,MATCH($A2216,Variables!$A$5:$A$205,0)))&amp;"."&amp;AF$5</f>
        <v/>
      </c>
      <c r="AG2216" s="71">
        <f>SUMIFS(AG$515:AG$2125,$A$515:$A$2125,"co2",$C$515:$C$2125,$C2216,$B$515:$B$2125,"&lt;&gt;all")</f>
        <v/>
      </c>
      <c r="AH2216" s="72">
        <f>SUMIFS(AH$515:AH$2125,$A$515:$A$2125,"co2",$C$515:$C$2125,$C2216,$B$515:$B$2125,"&lt;&gt;all")</f>
        <v/>
      </c>
      <c r="AI2216" s="72">
        <f>SUMIFS(AI$515:AI$2125,$A$515:$A$2125,"co2",$C$515:$C$2125,$C2216,$B$515:$B$2125,"&lt;&gt;all")</f>
        <v/>
      </c>
      <c r="AJ2216" s="72">
        <f>SUMIFS(AJ$515:AJ$2125,$A$515:$A$2125,"co2",$C$515:$C$2125,$C2216,$B$515:$B$2125,"&lt;&gt;all")</f>
        <v/>
      </c>
      <c r="AK2216" s="72">
        <f>SUMIFS(AK$515:AK$2125,$A$515:$A$2125,"co2",$C$515:$C$2125,$C2216,$B$515:$B$2125,"&lt;&gt;all")</f>
        <v/>
      </c>
      <c r="AL2216" s="72">
        <f>SUMIFS(AL$515:AL$2125,$A$515:$A$2125,"co2",$C$515:$C$2125,$C2216,$B$515:$B$2125,"&lt;&gt;all")</f>
        <v/>
      </c>
      <c r="AM2216" s="72">
        <f>SUMIFS(AM$515:AM$2125,$A$515:$A$2125,"co2",$C$515:$C$2125,$C2216,$B$515:$B$2125,"&lt;&gt;all")</f>
        <v/>
      </c>
      <c r="AN2216" s="72">
        <f>SUMIFS(AN$515:AN$2125,$A$515:$A$2125,"co2",$C$515:$C$2125,$C2216,$B$515:$B$2125,"&lt;&gt;all")</f>
        <v/>
      </c>
      <c r="AO2216" s="72">
        <f>SUMIFS(AO$515:AO$2125,$A$515:$A$2125,"co2",$C$515:$C$2125,$C2216,$B$515:$B$2125,"&lt;&gt;all")</f>
        <v/>
      </c>
      <c r="AP2216" s="72">
        <f>SUMIFS(AP$515:AP$2125,$A$515:$A$2125,"co2",$C$515:$C$2125,$C2216,$B$515:$B$2125,"&lt;&gt;all")</f>
        <v/>
      </c>
      <c r="AQ2216" s="72">
        <f>SUMIFS(AQ$515:AQ$2125,$A$515:$A$2125,"co2",$C$515:$C$2125,$C2216,$B$515:$B$2125,"&lt;&gt;all")</f>
        <v/>
      </c>
      <c r="AR2216" s="72">
        <f>SUMIFS(AR$515:AR$2125,$A$515:$A$2125,"co2",$C$515:$C$2125,$C2216,$B$515:$B$2125,"&lt;&gt;all")</f>
        <v/>
      </c>
      <c r="AS2216" s="72">
        <f>SUMIFS(AS$515:AS$2125,$A$515:$A$2125,"co2",$C$515:$C$2125,$C2216,$B$515:$B$2125,"&lt;&gt;all")</f>
        <v/>
      </c>
      <c r="AT2216" s="72">
        <f>SUMIFS(AT$515:AT$2125,$A$515:$A$2125,"co2",$C$515:$C$2125,$C2216,$B$515:$B$2125,"&lt;&gt;all")</f>
        <v/>
      </c>
      <c r="AU2216" s="72">
        <f>SUMIFS(AU$515:AU$2125,$A$515:$A$2125,"co2",$C$515:$C$2125,$C2216,$B$515:$B$2125,"&lt;&gt;all")</f>
        <v/>
      </c>
      <c r="AV2216" s="72">
        <f>SUMIFS(AV$515:AV$2125,$A$515:$A$2125,"co2",$C$515:$C$2125,$C2216,$B$515:$B$2125,"&lt;&gt;all")</f>
        <v/>
      </c>
      <c r="AW2216" s="72">
        <f>SUMIFS(AW$515:AW$2125,$A$515:$A$2125,"co2",$C$515:$C$2125,$C2216,$B$515:$B$2125,"&lt;&gt;all")</f>
        <v/>
      </c>
      <c r="AX2216" s="72">
        <f>SUMIFS(AX$515:AX$2125,$A$515:$A$2125,"co2",$C$515:$C$2125,$C2216,$B$515:$B$2125,"&lt;&gt;all")</f>
        <v/>
      </c>
      <c r="AY2216" s="72">
        <f>SUMIFS(AY$515:AY$2125,$A$515:$A$2125,"co2",$C$515:$C$2125,$C2216,$B$515:$B$2125,"&lt;&gt;all")</f>
        <v/>
      </c>
    </row>
    <row r="2217" hidden="1" outlineLevel="1">
      <c r="A2217" s="14" t="inlineStr">
        <is>
          <t>co2.sec</t>
        </is>
      </c>
      <c r="B2217" s="14" t="inlineStr">
        <is>
          <t>all</t>
        </is>
      </c>
      <c r="C2217" s="14" t="inlineStr">
        <is>
          <t>cst</t>
        </is>
      </c>
      <c r="H2217" s="14">
        <f>INDEX(Variables!$B$5:$B$205,MATCH($A2217,Variables!$A$5:$A$205,0))&amp;IF($C2217="",""," | "&amp;INDEX(Mapping!$B$5:$B$26,MATCH($C2217,Mapping!$A$5:$A$26,0))&amp;" | "&amp;INDEX(Mapping!$B$30:$B$46,MATCH($B2217,Mapping!$A$30:$A$46,0)))</f>
        <v/>
      </c>
      <c r="I2217" s="14">
        <f>INDEX(Variables!$C$5:$C$205,MATCH($A2217,Variables!$A$5:$A$205,0))</f>
        <v/>
      </c>
      <c r="J2217" s="14">
        <f>INDEX(Variables!$E$5:$E$205,MATCH($A2217,Variables!$A$5:$A$205,0))</f>
        <v/>
      </c>
      <c r="K2217" s="11">
        <f>LOWER(Settings!$C$4)&amp;".mit."&amp;$A2217&amp;IF($C2217="","","."&amp;$C2217&amp;"."&amp;$B2217)&amp;IF(INDEX(Variables!$D$5:$D$205,MATCH($A2217,Variables!$A$5:$A$205,0))="","","."&amp;INDEX(Variables!$D$5:$D$205,MATCH($A2217,Variables!$A$5:$A$205,0)))&amp;"."&amp;K$5</f>
        <v/>
      </c>
      <c r="L2217" s="71">
        <f>SUMIFS(L$515:L$2125,$A$515:$A$2125,"co2",$C$515:$C$2125,$C2217,$B$515:$B$2125,"&lt;&gt;all")</f>
        <v/>
      </c>
      <c r="M2217" s="72">
        <f>SUMIFS(M$515:M$2125,$A$515:$A$2125,"co2",$C$515:$C$2125,$C2217,$B$515:$B$2125,"&lt;&gt;all")</f>
        <v/>
      </c>
      <c r="N2217" s="72">
        <f>SUMIFS(N$515:N$2125,$A$515:$A$2125,"co2",$C$515:$C$2125,$C2217,$B$515:$B$2125,"&lt;&gt;all")</f>
        <v/>
      </c>
      <c r="O2217" s="72">
        <f>SUMIFS(O$515:O$2125,$A$515:$A$2125,"co2",$C$515:$C$2125,$C2217,$B$515:$B$2125,"&lt;&gt;all")</f>
        <v/>
      </c>
      <c r="P2217" s="72">
        <f>SUMIFS(P$515:P$2125,$A$515:$A$2125,"co2",$C$515:$C$2125,$C2217,$B$515:$B$2125,"&lt;&gt;all")</f>
        <v/>
      </c>
      <c r="Q2217" s="72">
        <f>SUMIFS(Q$515:Q$2125,$A$515:$A$2125,"co2",$C$515:$C$2125,$C2217,$B$515:$B$2125,"&lt;&gt;all")</f>
        <v/>
      </c>
      <c r="R2217" s="72">
        <f>SUMIFS(R$515:R$2125,$A$515:$A$2125,"co2",$C$515:$C$2125,$C2217,$B$515:$B$2125,"&lt;&gt;all")</f>
        <v/>
      </c>
      <c r="S2217" s="72">
        <f>SUMIFS(S$515:S$2125,$A$515:$A$2125,"co2",$C$515:$C$2125,$C2217,$B$515:$B$2125,"&lt;&gt;all")</f>
        <v/>
      </c>
      <c r="T2217" s="72">
        <f>SUMIFS(T$515:T$2125,$A$515:$A$2125,"co2",$C$515:$C$2125,$C2217,$B$515:$B$2125,"&lt;&gt;all")</f>
        <v/>
      </c>
      <c r="U2217" s="72">
        <f>SUMIFS(U$515:U$2125,$A$515:$A$2125,"co2",$C$515:$C$2125,$C2217,$B$515:$B$2125,"&lt;&gt;all")</f>
        <v/>
      </c>
      <c r="V2217" s="72">
        <f>SUMIFS(V$515:V$2125,$A$515:$A$2125,"co2",$C$515:$C$2125,$C2217,$B$515:$B$2125,"&lt;&gt;all")</f>
        <v/>
      </c>
      <c r="W2217" s="72">
        <f>SUMIFS(W$515:W$2125,$A$515:$A$2125,"co2",$C$515:$C$2125,$C2217,$B$515:$B$2125,"&lt;&gt;all")</f>
        <v/>
      </c>
      <c r="X2217" s="72">
        <f>SUMIFS(X$515:X$2125,$A$515:$A$2125,"co2",$C$515:$C$2125,$C2217,$B$515:$B$2125,"&lt;&gt;all")</f>
        <v/>
      </c>
      <c r="Y2217" s="72">
        <f>SUMIFS(Y$515:Y$2125,$A$515:$A$2125,"co2",$C$515:$C$2125,$C2217,$B$515:$B$2125,"&lt;&gt;all")</f>
        <v/>
      </c>
      <c r="Z2217" s="72">
        <f>SUMIFS(Z$515:Z$2125,$A$515:$A$2125,"co2",$C$515:$C$2125,$C2217,$B$515:$B$2125,"&lt;&gt;all")</f>
        <v/>
      </c>
      <c r="AA2217" s="72">
        <f>SUMIFS(AA$515:AA$2125,$A$515:$A$2125,"co2",$C$515:$C$2125,$C2217,$B$515:$B$2125,"&lt;&gt;all")</f>
        <v/>
      </c>
      <c r="AB2217" s="72">
        <f>SUMIFS(AB$515:AB$2125,$A$515:$A$2125,"co2",$C$515:$C$2125,$C2217,$B$515:$B$2125,"&lt;&gt;all")</f>
        <v/>
      </c>
      <c r="AC2217" s="72">
        <f>SUMIFS(AC$515:AC$2125,$A$515:$A$2125,"co2",$C$515:$C$2125,$C2217,$B$515:$B$2125,"&lt;&gt;all")</f>
        <v/>
      </c>
      <c r="AD2217" s="72">
        <f>SUMIFS(AD$515:AD$2125,$A$515:$A$2125,"co2",$C$515:$C$2125,$C2217,$B$515:$B$2125,"&lt;&gt;all")</f>
        <v/>
      </c>
      <c r="AF2217" s="11">
        <f>LOWER(Settings!$C$4)&amp;".mit."&amp;$A2217&amp;IF($C2217="","","."&amp;$C2217&amp;"."&amp;$B2217)&amp;IF(INDEX(Variables!$D$5:$D$205,MATCH($A2217,Variables!$A$5:$A$205,0))="","","."&amp;INDEX(Variables!$D$5:$D$205,MATCH($A2217,Variables!$A$5:$A$205,0)))&amp;"."&amp;AF$5</f>
        <v/>
      </c>
      <c r="AG2217" s="71">
        <f>SUMIFS(AG$515:AG$2125,$A$515:$A$2125,"co2",$C$515:$C$2125,$C2217,$B$515:$B$2125,"&lt;&gt;all")</f>
        <v/>
      </c>
      <c r="AH2217" s="72">
        <f>SUMIFS(AH$515:AH$2125,$A$515:$A$2125,"co2",$C$515:$C$2125,$C2217,$B$515:$B$2125,"&lt;&gt;all")</f>
        <v/>
      </c>
      <c r="AI2217" s="72">
        <f>SUMIFS(AI$515:AI$2125,$A$515:$A$2125,"co2",$C$515:$C$2125,$C2217,$B$515:$B$2125,"&lt;&gt;all")</f>
        <v/>
      </c>
      <c r="AJ2217" s="72">
        <f>SUMIFS(AJ$515:AJ$2125,$A$515:$A$2125,"co2",$C$515:$C$2125,$C2217,$B$515:$B$2125,"&lt;&gt;all")</f>
        <v/>
      </c>
      <c r="AK2217" s="72">
        <f>SUMIFS(AK$515:AK$2125,$A$515:$A$2125,"co2",$C$515:$C$2125,$C2217,$B$515:$B$2125,"&lt;&gt;all")</f>
        <v/>
      </c>
      <c r="AL2217" s="72">
        <f>SUMIFS(AL$515:AL$2125,$A$515:$A$2125,"co2",$C$515:$C$2125,$C2217,$B$515:$B$2125,"&lt;&gt;all")</f>
        <v/>
      </c>
      <c r="AM2217" s="72">
        <f>SUMIFS(AM$515:AM$2125,$A$515:$A$2125,"co2",$C$515:$C$2125,$C2217,$B$515:$B$2125,"&lt;&gt;all")</f>
        <v/>
      </c>
      <c r="AN2217" s="72">
        <f>SUMIFS(AN$515:AN$2125,$A$515:$A$2125,"co2",$C$515:$C$2125,$C2217,$B$515:$B$2125,"&lt;&gt;all")</f>
        <v/>
      </c>
      <c r="AO2217" s="72">
        <f>SUMIFS(AO$515:AO$2125,$A$515:$A$2125,"co2",$C$515:$C$2125,$C2217,$B$515:$B$2125,"&lt;&gt;all")</f>
        <v/>
      </c>
      <c r="AP2217" s="72">
        <f>SUMIFS(AP$515:AP$2125,$A$515:$A$2125,"co2",$C$515:$C$2125,$C2217,$B$515:$B$2125,"&lt;&gt;all")</f>
        <v/>
      </c>
      <c r="AQ2217" s="72">
        <f>SUMIFS(AQ$515:AQ$2125,$A$515:$A$2125,"co2",$C$515:$C$2125,$C2217,$B$515:$B$2125,"&lt;&gt;all")</f>
        <v/>
      </c>
      <c r="AR2217" s="72">
        <f>SUMIFS(AR$515:AR$2125,$A$515:$A$2125,"co2",$C$515:$C$2125,$C2217,$B$515:$B$2125,"&lt;&gt;all")</f>
        <v/>
      </c>
      <c r="AS2217" s="72">
        <f>SUMIFS(AS$515:AS$2125,$A$515:$A$2125,"co2",$C$515:$C$2125,$C2217,$B$515:$B$2125,"&lt;&gt;all")</f>
        <v/>
      </c>
      <c r="AT2217" s="72">
        <f>SUMIFS(AT$515:AT$2125,$A$515:$A$2125,"co2",$C$515:$C$2125,$C2217,$B$515:$B$2125,"&lt;&gt;all")</f>
        <v/>
      </c>
      <c r="AU2217" s="72">
        <f>SUMIFS(AU$515:AU$2125,$A$515:$A$2125,"co2",$C$515:$C$2125,$C2217,$B$515:$B$2125,"&lt;&gt;all")</f>
        <v/>
      </c>
      <c r="AV2217" s="72">
        <f>SUMIFS(AV$515:AV$2125,$A$515:$A$2125,"co2",$C$515:$C$2125,$C2217,$B$515:$B$2125,"&lt;&gt;all")</f>
        <v/>
      </c>
      <c r="AW2217" s="72">
        <f>SUMIFS(AW$515:AW$2125,$A$515:$A$2125,"co2",$C$515:$C$2125,$C2217,$B$515:$B$2125,"&lt;&gt;all")</f>
        <v/>
      </c>
      <c r="AX2217" s="72">
        <f>SUMIFS(AX$515:AX$2125,$A$515:$A$2125,"co2",$C$515:$C$2125,$C2217,$B$515:$B$2125,"&lt;&gt;all")</f>
        <v/>
      </c>
      <c r="AY2217" s="72">
        <f>SUMIFS(AY$515:AY$2125,$A$515:$A$2125,"co2",$C$515:$C$2125,$C2217,$B$515:$B$2125,"&lt;&gt;all")</f>
        <v/>
      </c>
    </row>
    <row r="2218" hidden="1" outlineLevel="1">
      <c r="A2218" s="14" t="inlineStr">
        <is>
          <t>co2.sec</t>
        </is>
      </c>
      <c r="B2218" s="14" t="inlineStr">
        <is>
          <t>all</t>
        </is>
      </c>
      <c r="C2218" s="14" t="inlineStr">
        <is>
          <t>ftr</t>
        </is>
      </c>
      <c r="H2218" s="14">
        <f>INDEX(Variables!$B$5:$B$205,MATCH($A2218,Variables!$A$5:$A$205,0))&amp;IF($C2218="",""," | "&amp;INDEX(Mapping!$B$5:$B$26,MATCH($C2218,Mapping!$A$5:$A$26,0))&amp;" | "&amp;INDEX(Mapping!$B$30:$B$46,MATCH($B2218,Mapping!$A$30:$A$46,0)))</f>
        <v/>
      </c>
      <c r="I2218" s="14">
        <f>INDEX(Variables!$C$5:$C$205,MATCH($A2218,Variables!$A$5:$A$205,0))</f>
        <v/>
      </c>
      <c r="J2218" s="14">
        <f>INDEX(Variables!$E$5:$E$205,MATCH($A2218,Variables!$A$5:$A$205,0))</f>
        <v/>
      </c>
      <c r="K2218" s="11">
        <f>LOWER(Settings!$C$4)&amp;".mit."&amp;$A2218&amp;IF($C2218="","","."&amp;$C2218&amp;"."&amp;$B2218)&amp;IF(INDEX(Variables!$D$5:$D$205,MATCH($A2218,Variables!$A$5:$A$205,0))="","","."&amp;INDEX(Variables!$D$5:$D$205,MATCH($A2218,Variables!$A$5:$A$205,0)))&amp;"."&amp;K$5</f>
        <v/>
      </c>
      <c r="L2218" s="71">
        <f>SUMIFS(L$515:L$2125,$A$515:$A$2125,"co2",$C$515:$C$2125,$C2218,$B$515:$B$2125,"&lt;&gt;all")</f>
        <v/>
      </c>
      <c r="M2218" s="72">
        <f>SUMIFS(M$515:M$2125,$A$515:$A$2125,"co2",$C$515:$C$2125,$C2218,$B$515:$B$2125,"&lt;&gt;all")</f>
        <v/>
      </c>
      <c r="N2218" s="72">
        <f>SUMIFS(N$515:N$2125,$A$515:$A$2125,"co2",$C$515:$C$2125,$C2218,$B$515:$B$2125,"&lt;&gt;all")</f>
        <v/>
      </c>
      <c r="O2218" s="72">
        <f>SUMIFS(O$515:O$2125,$A$515:$A$2125,"co2",$C$515:$C$2125,$C2218,$B$515:$B$2125,"&lt;&gt;all")</f>
        <v/>
      </c>
      <c r="P2218" s="72">
        <f>SUMIFS(P$515:P$2125,$A$515:$A$2125,"co2",$C$515:$C$2125,$C2218,$B$515:$B$2125,"&lt;&gt;all")</f>
        <v/>
      </c>
      <c r="Q2218" s="72">
        <f>SUMIFS(Q$515:Q$2125,$A$515:$A$2125,"co2",$C$515:$C$2125,$C2218,$B$515:$B$2125,"&lt;&gt;all")</f>
        <v/>
      </c>
      <c r="R2218" s="72">
        <f>SUMIFS(R$515:R$2125,$A$515:$A$2125,"co2",$C$515:$C$2125,$C2218,$B$515:$B$2125,"&lt;&gt;all")</f>
        <v/>
      </c>
      <c r="S2218" s="72">
        <f>SUMIFS(S$515:S$2125,$A$515:$A$2125,"co2",$C$515:$C$2125,$C2218,$B$515:$B$2125,"&lt;&gt;all")</f>
        <v/>
      </c>
      <c r="T2218" s="72">
        <f>SUMIFS(T$515:T$2125,$A$515:$A$2125,"co2",$C$515:$C$2125,$C2218,$B$515:$B$2125,"&lt;&gt;all")</f>
        <v/>
      </c>
      <c r="U2218" s="72">
        <f>SUMIFS(U$515:U$2125,$A$515:$A$2125,"co2",$C$515:$C$2125,$C2218,$B$515:$B$2125,"&lt;&gt;all")</f>
        <v/>
      </c>
      <c r="V2218" s="72">
        <f>SUMIFS(V$515:V$2125,$A$515:$A$2125,"co2",$C$515:$C$2125,$C2218,$B$515:$B$2125,"&lt;&gt;all")</f>
        <v/>
      </c>
      <c r="W2218" s="72">
        <f>SUMIFS(W$515:W$2125,$A$515:$A$2125,"co2",$C$515:$C$2125,$C2218,$B$515:$B$2125,"&lt;&gt;all")</f>
        <v/>
      </c>
      <c r="X2218" s="72">
        <f>SUMIFS(X$515:X$2125,$A$515:$A$2125,"co2",$C$515:$C$2125,$C2218,$B$515:$B$2125,"&lt;&gt;all")</f>
        <v/>
      </c>
      <c r="Y2218" s="72">
        <f>SUMIFS(Y$515:Y$2125,$A$515:$A$2125,"co2",$C$515:$C$2125,$C2218,$B$515:$B$2125,"&lt;&gt;all")</f>
        <v/>
      </c>
      <c r="Z2218" s="72">
        <f>SUMIFS(Z$515:Z$2125,$A$515:$A$2125,"co2",$C$515:$C$2125,$C2218,$B$515:$B$2125,"&lt;&gt;all")</f>
        <v/>
      </c>
      <c r="AA2218" s="72">
        <f>SUMIFS(AA$515:AA$2125,$A$515:$A$2125,"co2",$C$515:$C$2125,$C2218,$B$515:$B$2125,"&lt;&gt;all")</f>
        <v/>
      </c>
      <c r="AB2218" s="72">
        <f>SUMIFS(AB$515:AB$2125,$A$515:$A$2125,"co2",$C$515:$C$2125,$C2218,$B$515:$B$2125,"&lt;&gt;all")</f>
        <v/>
      </c>
      <c r="AC2218" s="72">
        <f>SUMIFS(AC$515:AC$2125,$A$515:$A$2125,"co2",$C$515:$C$2125,$C2218,$B$515:$B$2125,"&lt;&gt;all")</f>
        <v/>
      </c>
      <c r="AD2218" s="72">
        <f>SUMIFS(AD$515:AD$2125,$A$515:$A$2125,"co2",$C$515:$C$2125,$C2218,$B$515:$B$2125,"&lt;&gt;all")</f>
        <v/>
      </c>
      <c r="AF2218" s="11">
        <f>LOWER(Settings!$C$4)&amp;".mit."&amp;$A2218&amp;IF($C2218="","","."&amp;$C2218&amp;"."&amp;$B2218)&amp;IF(INDEX(Variables!$D$5:$D$205,MATCH($A2218,Variables!$A$5:$A$205,0))="","","."&amp;INDEX(Variables!$D$5:$D$205,MATCH($A2218,Variables!$A$5:$A$205,0)))&amp;"."&amp;AF$5</f>
        <v/>
      </c>
      <c r="AG2218" s="71">
        <f>SUMIFS(AG$515:AG$2125,$A$515:$A$2125,"co2",$C$515:$C$2125,$C2218,$B$515:$B$2125,"&lt;&gt;all")</f>
        <v/>
      </c>
      <c r="AH2218" s="72">
        <f>SUMIFS(AH$515:AH$2125,$A$515:$A$2125,"co2",$C$515:$C$2125,$C2218,$B$515:$B$2125,"&lt;&gt;all")</f>
        <v/>
      </c>
      <c r="AI2218" s="72">
        <f>SUMIFS(AI$515:AI$2125,$A$515:$A$2125,"co2",$C$515:$C$2125,$C2218,$B$515:$B$2125,"&lt;&gt;all")</f>
        <v/>
      </c>
      <c r="AJ2218" s="72">
        <f>SUMIFS(AJ$515:AJ$2125,$A$515:$A$2125,"co2",$C$515:$C$2125,$C2218,$B$515:$B$2125,"&lt;&gt;all")</f>
        <v/>
      </c>
      <c r="AK2218" s="72">
        <f>SUMIFS(AK$515:AK$2125,$A$515:$A$2125,"co2",$C$515:$C$2125,$C2218,$B$515:$B$2125,"&lt;&gt;all")</f>
        <v/>
      </c>
      <c r="AL2218" s="72">
        <f>SUMIFS(AL$515:AL$2125,$A$515:$A$2125,"co2",$C$515:$C$2125,$C2218,$B$515:$B$2125,"&lt;&gt;all")</f>
        <v/>
      </c>
      <c r="AM2218" s="72">
        <f>SUMIFS(AM$515:AM$2125,$A$515:$A$2125,"co2",$C$515:$C$2125,$C2218,$B$515:$B$2125,"&lt;&gt;all")</f>
        <v/>
      </c>
      <c r="AN2218" s="72">
        <f>SUMIFS(AN$515:AN$2125,$A$515:$A$2125,"co2",$C$515:$C$2125,$C2218,$B$515:$B$2125,"&lt;&gt;all")</f>
        <v/>
      </c>
      <c r="AO2218" s="72">
        <f>SUMIFS(AO$515:AO$2125,$A$515:$A$2125,"co2",$C$515:$C$2125,$C2218,$B$515:$B$2125,"&lt;&gt;all")</f>
        <v/>
      </c>
      <c r="AP2218" s="72">
        <f>SUMIFS(AP$515:AP$2125,$A$515:$A$2125,"co2",$C$515:$C$2125,$C2218,$B$515:$B$2125,"&lt;&gt;all")</f>
        <v/>
      </c>
      <c r="AQ2218" s="72">
        <f>SUMIFS(AQ$515:AQ$2125,$A$515:$A$2125,"co2",$C$515:$C$2125,$C2218,$B$515:$B$2125,"&lt;&gt;all")</f>
        <v/>
      </c>
      <c r="AR2218" s="72">
        <f>SUMIFS(AR$515:AR$2125,$A$515:$A$2125,"co2",$C$515:$C$2125,$C2218,$B$515:$B$2125,"&lt;&gt;all")</f>
        <v/>
      </c>
      <c r="AS2218" s="72">
        <f>SUMIFS(AS$515:AS$2125,$A$515:$A$2125,"co2",$C$515:$C$2125,$C2218,$B$515:$B$2125,"&lt;&gt;all")</f>
        <v/>
      </c>
      <c r="AT2218" s="72">
        <f>SUMIFS(AT$515:AT$2125,$A$515:$A$2125,"co2",$C$515:$C$2125,$C2218,$B$515:$B$2125,"&lt;&gt;all")</f>
        <v/>
      </c>
      <c r="AU2218" s="72">
        <f>SUMIFS(AU$515:AU$2125,$A$515:$A$2125,"co2",$C$515:$C$2125,$C2218,$B$515:$B$2125,"&lt;&gt;all")</f>
        <v/>
      </c>
      <c r="AV2218" s="72">
        <f>SUMIFS(AV$515:AV$2125,$A$515:$A$2125,"co2",$C$515:$C$2125,$C2218,$B$515:$B$2125,"&lt;&gt;all")</f>
        <v/>
      </c>
      <c r="AW2218" s="72">
        <f>SUMIFS(AW$515:AW$2125,$A$515:$A$2125,"co2",$C$515:$C$2125,$C2218,$B$515:$B$2125,"&lt;&gt;all")</f>
        <v/>
      </c>
      <c r="AX2218" s="72">
        <f>SUMIFS(AX$515:AX$2125,$A$515:$A$2125,"co2",$C$515:$C$2125,$C2218,$B$515:$B$2125,"&lt;&gt;all")</f>
        <v/>
      </c>
      <c r="AY2218" s="72">
        <f>SUMIFS(AY$515:AY$2125,$A$515:$A$2125,"co2",$C$515:$C$2125,$C2218,$B$515:$B$2125,"&lt;&gt;all")</f>
        <v/>
      </c>
    </row>
    <row r="2219" hidden="1" outlineLevel="1">
      <c r="A2219" s="14" t="inlineStr">
        <is>
          <t>co2.sec</t>
        </is>
      </c>
      <c r="B2219" s="14" t="inlineStr">
        <is>
          <t>all</t>
        </is>
      </c>
      <c r="C2219" s="14" t="inlineStr">
        <is>
          <t>oen</t>
        </is>
      </c>
      <c r="H2219" s="14">
        <f>INDEX(Variables!$B$5:$B$205,MATCH($A2219,Variables!$A$5:$A$205,0))&amp;IF($C2219="",""," | "&amp;INDEX(Mapping!$B$5:$B$26,MATCH($C2219,Mapping!$A$5:$A$26,0))&amp;" | "&amp;INDEX(Mapping!$B$30:$B$46,MATCH($B2219,Mapping!$A$30:$A$46,0)))</f>
        <v/>
      </c>
      <c r="I2219" s="14">
        <f>INDEX(Variables!$C$5:$C$205,MATCH($A2219,Variables!$A$5:$A$205,0))</f>
        <v/>
      </c>
      <c r="J2219" s="14">
        <f>INDEX(Variables!$E$5:$E$205,MATCH($A2219,Variables!$A$5:$A$205,0))</f>
        <v/>
      </c>
      <c r="K2219" s="11">
        <f>LOWER(Settings!$C$4)&amp;".mit."&amp;$A2219&amp;IF($C2219="","","."&amp;$C2219&amp;"."&amp;$B2219)&amp;IF(INDEX(Variables!$D$5:$D$205,MATCH($A2219,Variables!$A$5:$A$205,0))="","","."&amp;INDEX(Variables!$D$5:$D$205,MATCH($A2219,Variables!$A$5:$A$205,0)))&amp;"."&amp;K$5</f>
        <v/>
      </c>
      <c r="L2219" s="71">
        <f>SUMIFS(L$515:L$2125,$A$515:$A$2125,"co2",$C$515:$C$2125,$C2219,$B$515:$B$2125,"&lt;&gt;all")</f>
        <v/>
      </c>
      <c r="M2219" s="72">
        <f>SUMIFS(M$515:M$2125,$A$515:$A$2125,"co2",$C$515:$C$2125,$C2219,$B$515:$B$2125,"&lt;&gt;all")</f>
        <v/>
      </c>
      <c r="N2219" s="72">
        <f>SUMIFS(N$515:N$2125,$A$515:$A$2125,"co2",$C$515:$C$2125,$C2219,$B$515:$B$2125,"&lt;&gt;all")</f>
        <v/>
      </c>
      <c r="O2219" s="72">
        <f>SUMIFS(O$515:O$2125,$A$515:$A$2125,"co2",$C$515:$C$2125,$C2219,$B$515:$B$2125,"&lt;&gt;all")</f>
        <v/>
      </c>
      <c r="P2219" s="72">
        <f>SUMIFS(P$515:P$2125,$A$515:$A$2125,"co2",$C$515:$C$2125,$C2219,$B$515:$B$2125,"&lt;&gt;all")</f>
        <v/>
      </c>
      <c r="Q2219" s="72">
        <f>SUMIFS(Q$515:Q$2125,$A$515:$A$2125,"co2",$C$515:$C$2125,$C2219,$B$515:$B$2125,"&lt;&gt;all")</f>
        <v/>
      </c>
      <c r="R2219" s="72">
        <f>SUMIFS(R$515:R$2125,$A$515:$A$2125,"co2",$C$515:$C$2125,$C2219,$B$515:$B$2125,"&lt;&gt;all")</f>
        <v/>
      </c>
      <c r="S2219" s="72">
        <f>SUMIFS(S$515:S$2125,$A$515:$A$2125,"co2",$C$515:$C$2125,$C2219,$B$515:$B$2125,"&lt;&gt;all")</f>
        <v/>
      </c>
      <c r="T2219" s="72">
        <f>SUMIFS(T$515:T$2125,$A$515:$A$2125,"co2",$C$515:$C$2125,$C2219,$B$515:$B$2125,"&lt;&gt;all")</f>
        <v/>
      </c>
      <c r="U2219" s="72">
        <f>SUMIFS(U$515:U$2125,$A$515:$A$2125,"co2",$C$515:$C$2125,$C2219,$B$515:$B$2125,"&lt;&gt;all")</f>
        <v/>
      </c>
      <c r="V2219" s="72">
        <f>SUMIFS(V$515:V$2125,$A$515:$A$2125,"co2",$C$515:$C$2125,$C2219,$B$515:$B$2125,"&lt;&gt;all")</f>
        <v/>
      </c>
      <c r="W2219" s="72">
        <f>SUMIFS(W$515:W$2125,$A$515:$A$2125,"co2",$C$515:$C$2125,$C2219,$B$515:$B$2125,"&lt;&gt;all")</f>
        <v/>
      </c>
      <c r="X2219" s="72">
        <f>SUMIFS(X$515:X$2125,$A$515:$A$2125,"co2",$C$515:$C$2125,$C2219,$B$515:$B$2125,"&lt;&gt;all")</f>
        <v/>
      </c>
      <c r="Y2219" s="72">
        <f>SUMIFS(Y$515:Y$2125,$A$515:$A$2125,"co2",$C$515:$C$2125,$C2219,$B$515:$B$2125,"&lt;&gt;all")</f>
        <v/>
      </c>
      <c r="Z2219" s="72">
        <f>SUMIFS(Z$515:Z$2125,$A$515:$A$2125,"co2",$C$515:$C$2125,$C2219,$B$515:$B$2125,"&lt;&gt;all")</f>
        <v/>
      </c>
      <c r="AA2219" s="72">
        <f>SUMIFS(AA$515:AA$2125,$A$515:$A$2125,"co2",$C$515:$C$2125,$C2219,$B$515:$B$2125,"&lt;&gt;all")</f>
        <v/>
      </c>
      <c r="AB2219" s="72">
        <f>SUMIFS(AB$515:AB$2125,$A$515:$A$2125,"co2",$C$515:$C$2125,$C2219,$B$515:$B$2125,"&lt;&gt;all")</f>
        <v/>
      </c>
      <c r="AC2219" s="72">
        <f>SUMIFS(AC$515:AC$2125,$A$515:$A$2125,"co2",$C$515:$C$2125,$C2219,$B$515:$B$2125,"&lt;&gt;all")</f>
        <v/>
      </c>
      <c r="AD2219" s="72">
        <f>SUMIFS(AD$515:AD$2125,$A$515:$A$2125,"co2",$C$515:$C$2125,$C2219,$B$515:$B$2125,"&lt;&gt;all")</f>
        <v/>
      </c>
      <c r="AF2219" s="11">
        <f>LOWER(Settings!$C$4)&amp;".mit."&amp;$A2219&amp;IF($C2219="","","."&amp;$C2219&amp;"."&amp;$B2219)&amp;IF(INDEX(Variables!$D$5:$D$205,MATCH($A2219,Variables!$A$5:$A$205,0))="","","."&amp;INDEX(Variables!$D$5:$D$205,MATCH($A2219,Variables!$A$5:$A$205,0)))&amp;"."&amp;AF$5</f>
        <v/>
      </c>
      <c r="AG2219" s="71">
        <f>SUMIFS(AG$515:AG$2125,$A$515:$A$2125,"co2",$C$515:$C$2125,$C2219,$B$515:$B$2125,"&lt;&gt;all")</f>
        <v/>
      </c>
      <c r="AH2219" s="72">
        <f>SUMIFS(AH$515:AH$2125,$A$515:$A$2125,"co2",$C$515:$C$2125,$C2219,$B$515:$B$2125,"&lt;&gt;all")</f>
        <v/>
      </c>
      <c r="AI2219" s="72">
        <f>SUMIFS(AI$515:AI$2125,$A$515:$A$2125,"co2",$C$515:$C$2125,$C2219,$B$515:$B$2125,"&lt;&gt;all")</f>
        <v/>
      </c>
      <c r="AJ2219" s="72">
        <f>SUMIFS(AJ$515:AJ$2125,$A$515:$A$2125,"co2",$C$515:$C$2125,$C2219,$B$515:$B$2125,"&lt;&gt;all")</f>
        <v/>
      </c>
      <c r="AK2219" s="72">
        <f>SUMIFS(AK$515:AK$2125,$A$515:$A$2125,"co2",$C$515:$C$2125,$C2219,$B$515:$B$2125,"&lt;&gt;all")</f>
        <v/>
      </c>
      <c r="AL2219" s="72">
        <f>SUMIFS(AL$515:AL$2125,$A$515:$A$2125,"co2",$C$515:$C$2125,$C2219,$B$515:$B$2125,"&lt;&gt;all")</f>
        <v/>
      </c>
      <c r="AM2219" s="72">
        <f>SUMIFS(AM$515:AM$2125,$A$515:$A$2125,"co2",$C$515:$C$2125,$C2219,$B$515:$B$2125,"&lt;&gt;all")</f>
        <v/>
      </c>
      <c r="AN2219" s="72">
        <f>SUMIFS(AN$515:AN$2125,$A$515:$A$2125,"co2",$C$515:$C$2125,$C2219,$B$515:$B$2125,"&lt;&gt;all")</f>
        <v/>
      </c>
      <c r="AO2219" s="72">
        <f>SUMIFS(AO$515:AO$2125,$A$515:$A$2125,"co2",$C$515:$C$2125,$C2219,$B$515:$B$2125,"&lt;&gt;all")</f>
        <v/>
      </c>
      <c r="AP2219" s="72">
        <f>SUMIFS(AP$515:AP$2125,$A$515:$A$2125,"co2",$C$515:$C$2125,$C2219,$B$515:$B$2125,"&lt;&gt;all")</f>
        <v/>
      </c>
      <c r="AQ2219" s="72">
        <f>SUMIFS(AQ$515:AQ$2125,$A$515:$A$2125,"co2",$C$515:$C$2125,$C2219,$B$515:$B$2125,"&lt;&gt;all")</f>
        <v/>
      </c>
      <c r="AR2219" s="72">
        <f>SUMIFS(AR$515:AR$2125,$A$515:$A$2125,"co2",$C$515:$C$2125,$C2219,$B$515:$B$2125,"&lt;&gt;all")</f>
        <v/>
      </c>
      <c r="AS2219" s="72">
        <f>SUMIFS(AS$515:AS$2125,$A$515:$A$2125,"co2",$C$515:$C$2125,$C2219,$B$515:$B$2125,"&lt;&gt;all")</f>
        <v/>
      </c>
      <c r="AT2219" s="72">
        <f>SUMIFS(AT$515:AT$2125,$A$515:$A$2125,"co2",$C$515:$C$2125,$C2219,$B$515:$B$2125,"&lt;&gt;all")</f>
        <v/>
      </c>
      <c r="AU2219" s="72">
        <f>SUMIFS(AU$515:AU$2125,$A$515:$A$2125,"co2",$C$515:$C$2125,$C2219,$B$515:$B$2125,"&lt;&gt;all")</f>
        <v/>
      </c>
      <c r="AV2219" s="72">
        <f>SUMIFS(AV$515:AV$2125,$A$515:$A$2125,"co2",$C$515:$C$2125,$C2219,$B$515:$B$2125,"&lt;&gt;all")</f>
        <v/>
      </c>
      <c r="AW2219" s="72">
        <f>SUMIFS(AW$515:AW$2125,$A$515:$A$2125,"co2",$C$515:$C$2125,$C2219,$B$515:$B$2125,"&lt;&gt;all")</f>
        <v/>
      </c>
      <c r="AX2219" s="72">
        <f>SUMIFS(AX$515:AX$2125,$A$515:$A$2125,"co2",$C$515:$C$2125,$C2219,$B$515:$B$2125,"&lt;&gt;all")</f>
        <v/>
      </c>
      <c r="AY2219" s="72">
        <f>SUMIFS(AY$515:AY$2125,$A$515:$A$2125,"co2",$C$515:$C$2125,$C2219,$B$515:$B$2125,"&lt;&gt;all")</f>
        <v/>
      </c>
    </row>
    <row r="2220" hidden="1" outlineLevel="1">
      <c r="A2220" s="14" t="inlineStr">
        <is>
          <t>co2.ets</t>
        </is>
      </c>
      <c r="B2220" s="14" t="inlineStr">
        <is>
          <t>all</t>
        </is>
      </c>
      <c r="C2220" s="14" t="inlineStr">
        <is>
          <t>all</t>
        </is>
      </c>
      <c r="H2220" s="14">
        <f>INDEX(Variables!$B$5:$B$205,MATCH($A2220,Variables!$A$5:$A$205,0))&amp;IF($C2220="",""," | "&amp;INDEX(Mapping!$B$5:$B$26,MATCH($C2220,Mapping!$A$5:$A$26,0))&amp;" | "&amp;INDEX(Mapping!$B$30:$B$46,MATCH($B2220,Mapping!$A$30:$A$46,0)))</f>
        <v/>
      </c>
      <c r="I2220" s="14">
        <f>INDEX(Variables!$C$5:$C$205,MATCH($A2220,Variables!$A$5:$A$205,0))</f>
        <v/>
      </c>
      <c r="J2220" s="14">
        <f>INDEX(Variables!$E$5:$E$205,MATCH($A2220,Variables!$A$5:$A$205,0))</f>
        <v/>
      </c>
      <c r="K2220" s="11">
        <f>LOWER(Settings!$C$4)&amp;".mit."&amp;$A2220&amp;IF($C2220="","","."&amp;$C2220&amp;"."&amp;$B2220)&amp;IF(INDEX(Variables!$D$5:$D$205,MATCH($A2220,Variables!$A$5:$A$205,0))="","","."&amp;INDEX(Variables!$D$5:$D$205,MATCH($A2220,Variables!$A$5:$A$205,0)))&amp;"."&amp;K$5</f>
        <v/>
      </c>
      <c r="L2220" s="71">
        <f>SUMPRODUCT(L$2203:L$2219,L$121:L$137)</f>
        <v/>
      </c>
      <c r="M2220" s="72">
        <f>SUMPRODUCT(M$2203:M$2219,M$121:M$137)</f>
        <v/>
      </c>
      <c r="N2220" s="72">
        <f>SUMPRODUCT(N$2203:N$2219,N$121:N$137)</f>
        <v/>
      </c>
      <c r="O2220" s="72">
        <f>SUMPRODUCT(O$2203:O$2219,O$121:O$137)</f>
        <v/>
      </c>
      <c r="P2220" s="72">
        <f>SUMPRODUCT(P$2203:P$2219,P$121:P$137)</f>
        <v/>
      </c>
      <c r="Q2220" s="72">
        <f>SUMPRODUCT(Q$2203:Q$2219,Q$121:Q$137)</f>
        <v/>
      </c>
      <c r="R2220" s="72">
        <f>SUMPRODUCT(R$2203:R$2219,R$121:R$137)</f>
        <v/>
      </c>
      <c r="S2220" s="72">
        <f>SUMPRODUCT(S$2203:S$2219,S$121:S$137)</f>
        <v/>
      </c>
      <c r="T2220" s="72">
        <f>SUMPRODUCT(T$2203:T$2219,T$121:T$137)</f>
        <v/>
      </c>
      <c r="U2220" s="72">
        <f>SUMPRODUCT(U$2203:U$2219,U$121:U$137)</f>
        <v/>
      </c>
      <c r="V2220" s="72">
        <f>SUMPRODUCT(V$2203:V$2219,V$121:V$137)</f>
        <v/>
      </c>
      <c r="W2220" s="72">
        <f>SUMPRODUCT(W$2203:W$2219,W$121:W$137)</f>
        <v/>
      </c>
      <c r="X2220" s="72">
        <f>SUMPRODUCT(X$2203:X$2219,X$121:X$137)</f>
        <v/>
      </c>
      <c r="Y2220" s="72">
        <f>SUMPRODUCT(Y$2203:Y$2219,Y$121:Y$137)</f>
        <v/>
      </c>
      <c r="Z2220" s="72">
        <f>SUMPRODUCT(Z$2203:Z$2219,Z$121:Z$137)</f>
        <v/>
      </c>
      <c r="AA2220" s="72">
        <f>SUMPRODUCT(AA$2203:AA$2219,AA$121:AA$137)</f>
        <v/>
      </c>
      <c r="AB2220" s="72">
        <f>SUMPRODUCT(AB$2203:AB$2219,AB$121:AB$137)</f>
        <v/>
      </c>
      <c r="AC2220" s="72">
        <f>SUMPRODUCT(AC$2203:AC$2219,AC$121:AC$137)</f>
        <v/>
      </c>
      <c r="AD2220" s="72">
        <f>SUMPRODUCT(AD$2203:AD$2219,AD$121:AD$137)</f>
        <v/>
      </c>
      <c r="AF2220" s="11">
        <f>LOWER(Settings!$C$4)&amp;".mit."&amp;$A2220&amp;IF($C2220="","","."&amp;$C2220&amp;"."&amp;$B2220)&amp;IF(INDEX(Variables!$D$5:$D$205,MATCH($A2220,Variables!$A$5:$A$205,0))="","","."&amp;INDEX(Variables!$D$5:$D$205,MATCH($A2220,Variables!$A$5:$A$205,0)))&amp;"."&amp;AF$5</f>
        <v/>
      </c>
      <c r="AG2220" s="71">
        <f>SUMPRODUCT(AG$2203:AG$2219,AG$121:AG$137)</f>
        <v/>
      </c>
      <c r="AH2220" s="72">
        <f>SUMPRODUCT(AH$2203:AH$2219,AH$121:AH$137)</f>
        <v/>
      </c>
      <c r="AI2220" s="72">
        <f>SUMPRODUCT(AI$2203:AI$2219,AI$121:AI$137)</f>
        <v/>
      </c>
      <c r="AJ2220" s="72">
        <f>SUMPRODUCT(AJ$2203:AJ$2219,AJ$121:AJ$137)</f>
        <v/>
      </c>
      <c r="AK2220" s="72">
        <f>SUMPRODUCT(AK$2203:AK$2219,AK$121:AK$137)</f>
        <v/>
      </c>
      <c r="AL2220" s="72">
        <f>SUMPRODUCT(AL$2203:AL$2219,AL$121:AL$137)</f>
        <v/>
      </c>
      <c r="AM2220" s="72">
        <f>SUMPRODUCT(AM$2203:AM$2219,AM$121:AM$137)</f>
        <v/>
      </c>
      <c r="AN2220" s="72">
        <f>SUMPRODUCT(AN$2203:AN$2219,AN$121:AN$137)</f>
        <v/>
      </c>
      <c r="AO2220" s="72">
        <f>SUMPRODUCT(AO$2203:AO$2219,AO$121:AO$137)</f>
        <v/>
      </c>
      <c r="AP2220" s="72">
        <f>SUMPRODUCT(AP$2203:AP$2219,AP$121:AP$137)</f>
        <v/>
      </c>
      <c r="AQ2220" s="72">
        <f>SUMPRODUCT(AQ$2203:AQ$2219,AQ$121:AQ$137)</f>
        <v/>
      </c>
      <c r="AR2220" s="72">
        <f>SUMPRODUCT(AR$2203:AR$2219,AR$121:AR$137)</f>
        <v/>
      </c>
      <c r="AS2220" s="72">
        <f>SUMPRODUCT(AS$2203:AS$2219,AS$121:AS$137)</f>
        <v/>
      </c>
      <c r="AT2220" s="72">
        <f>SUMPRODUCT(AT$2203:AT$2219,AT$121:AT$137)</f>
        <v/>
      </c>
      <c r="AU2220" s="72">
        <f>SUMPRODUCT(AU$2203:AU$2219,AU$121:AU$137)</f>
        <v/>
      </c>
      <c r="AV2220" s="72">
        <f>SUMPRODUCT(AV$2203:AV$2219,AV$121:AV$137)</f>
        <v/>
      </c>
      <c r="AW2220" s="72">
        <f>SUMPRODUCT(AW$2203:AW$2219,AW$121:AW$137)</f>
        <v/>
      </c>
      <c r="AX2220" s="72">
        <f>SUMPRODUCT(AX$2203:AX$2219,AX$121:AX$137)</f>
        <v/>
      </c>
      <c r="AY2220" s="72">
        <f>SUMPRODUCT(AY$2203:AY$2219,AY$121:AY$137)</f>
        <v/>
      </c>
    </row>
    <row r="2221" hidden="1" outlineLevel="1">
      <c r="A2221" s="14" t="inlineStr">
        <is>
          <t>co2.cap</t>
        </is>
      </c>
      <c r="B2221" s="14" t="inlineStr">
        <is>
          <t>all</t>
        </is>
      </c>
      <c r="C2221" s="14" t="inlineStr">
        <is>
          <t>all</t>
        </is>
      </c>
      <c r="H2221" s="14">
        <f>INDEX(Variables!$B$5:$B$205,MATCH($A2221,Variables!$A$5:$A$205,0))&amp;IF($C2221="",""," | "&amp;INDEX(Mapping!$B$5:$B$26,MATCH($C2221,Mapping!$A$5:$A$26,0))&amp;" | "&amp;INDEX(Mapping!$B$30:$B$46,MATCH($B2221,Mapping!$A$30:$A$46,0)))</f>
        <v/>
      </c>
      <c r="I2221" s="14">
        <f>INDEX(Variables!$C$5:$C$205,MATCH($A2221,Variables!$A$5:$A$205,0))</f>
        <v/>
      </c>
      <c r="J2221" s="14">
        <f>INDEX(Variables!$E$5:$E$205,MATCH($A2221,Variables!$A$5:$A$205,0))</f>
        <v/>
      </c>
      <c r="K2221" s="11">
        <f>LOWER(Settings!$C$4)&amp;".mit."&amp;$A2221&amp;IF($C2221="","","."&amp;$C2221&amp;"."&amp;$B2221)&amp;IF(INDEX(Variables!$D$5:$D$205,MATCH($A2221,Variables!$A$5:$A$205,0))="","","."&amp;INDEX(Variables!$D$5:$D$205,MATCH($A2221,Variables!$A$5:$A$205,0)))&amp;"."&amp;K$5</f>
        <v/>
      </c>
      <c r="L2221" s="71">
        <f>L$189</f>
        <v/>
      </c>
      <c r="M2221" s="72">
        <f>M$189</f>
        <v/>
      </c>
      <c r="N2221" s="72">
        <f>N$189</f>
        <v/>
      </c>
      <c r="O2221" s="72">
        <f>O$189</f>
        <v/>
      </c>
      <c r="P2221" s="72">
        <f>P$189</f>
        <v/>
      </c>
      <c r="Q2221" s="72">
        <f>Q$189</f>
        <v/>
      </c>
      <c r="R2221" s="72">
        <f>R$189</f>
        <v/>
      </c>
      <c r="S2221" s="72">
        <f>S$189</f>
        <v/>
      </c>
      <c r="T2221" s="72">
        <f>T$189</f>
        <v/>
      </c>
      <c r="U2221" s="72">
        <f>U$189</f>
        <v/>
      </c>
      <c r="V2221" s="72">
        <f>V$189</f>
        <v/>
      </c>
      <c r="W2221" s="72">
        <f>W$189</f>
        <v/>
      </c>
      <c r="X2221" s="72">
        <f>X$189</f>
        <v/>
      </c>
      <c r="Y2221" s="72">
        <f>Y$189</f>
        <v/>
      </c>
      <c r="Z2221" s="72">
        <f>Z$189</f>
        <v/>
      </c>
      <c r="AA2221" s="72">
        <f>AA$189</f>
        <v/>
      </c>
      <c r="AB2221" s="72">
        <f>AB$189</f>
        <v/>
      </c>
      <c r="AC2221" s="72">
        <f>AC$189</f>
        <v/>
      </c>
      <c r="AD2221" s="72">
        <f>AD$189</f>
        <v/>
      </c>
      <c r="AF2221" s="11">
        <f>LOWER(Settings!$C$4)&amp;".mit."&amp;$A2221&amp;IF($C2221="","","."&amp;$C2221&amp;"."&amp;$B2221)&amp;IF(INDEX(Variables!$D$5:$D$205,MATCH($A2221,Variables!$A$5:$A$205,0))="","","."&amp;INDEX(Variables!$D$5:$D$205,MATCH($A2221,Variables!$A$5:$A$205,0)))&amp;"."&amp;AF$5</f>
        <v/>
      </c>
      <c r="AG2221" s="71">
        <f>AG$189</f>
        <v/>
      </c>
      <c r="AH2221" s="72">
        <f>AH$189</f>
        <v/>
      </c>
      <c r="AI2221" s="72">
        <f>AI$189</f>
        <v/>
      </c>
      <c r="AJ2221" s="72">
        <f>AJ$189</f>
        <v/>
      </c>
      <c r="AK2221" s="72">
        <f>AK$189</f>
        <v/>
      </c>
      <c r="AL2221" s="72">
        <f>AL$189</f>
        <v/>
      </c>
      <c r="AM2221" s="72">
        <f>AM$189</f>
        <v/>
      </c>
      <c r="AN2221" s="72">
        <f>AN$189</f>
        <v/>
      </c>
      <c r="AO2221" s="72">
        <f>AO$189</f>
        <v/>
      </c>
      <c r="AP2221" s="72">
        <f>AP$189</f>
        <v/>
      </c>
      <c r="AQ2221" s="72">
        <f>AQ$189</f>
        <v/>
      </c>
      <c r="AR2221" s="72">
        <f>AR$189</f>
        <v/>
      </c>
      <c r="AS2221" s="72">
        <f>AS$189</f>
        <v/>
      </c>
      <c r="AT2221" s="72">
        <f>AT$189</f>
        <v/>
      </c>
      <c r="AU2221" s="72">
        <f>AU$189</f>
        <v/>
      </c>
      <c r="AV2221" s="72">
        <f>AV$189</f>
        <v/>
      </c>
      <c r="AW2221" s="72">
        <f>AW$189</f>
        <v/>
      </c>
      <c r="AX2221" s="72">
        <f>AX$189</f>
        <v/>
      </c>
      <c r="AY2221" s="72">
        <f>AY$189</f>
        <v/>
      </c>
    </row>
    <row r="2222" hidden="1" outlineLevel="1">
      <c r="A2222" s="14" t="inlineStr">
        <is>
          <t>co2.gap</t>
        </is>
      </c>
      <c r="B2222" s="14" t="inlineStr">
        <is>
          <t>all</t>
        </is>
      </c>
      <c r="C2222" s="14" t="inlineStr">
        <is>
          <t>all</t>
        </is>
      </c>
      <c r="H2222" s="14">
        <f>INDEX(Variables!$B$5:$B$205,MATCH($A2222,Variables!$A$5:$A$205,0))&amp;IF($C2222="",""," | "&amp;INDEX(Mapping!$B$5:$B$26,MATCH($C2222,Mapping!$A$5:$A$26,0))&amp;" | "&amp;INDEX(Mapping!$B$30:$B$46,MATCH($B2222,Mapping!$A$30:$A$46,0)))</f>
        <v/>
      </c>
      <c r="I2222" s="14">
        <f>INDEX(Variables!$C$5:$C$205,MATCH($A2222,Variables!$A$5:$A$205,0))</f>
        <v/>
      </c>
      <c r="J2222" s="14">
        <f>INDEX(Variables!$E$5:$E$205,MATCH($A2222,Variables!$A$5:$A$205,0))</f>
        <v/>
      </c>
      <c r="K2222" s="11">
        <f>LOWER(Settings!$C$4)&amp;".mit."&amp;$A2222&amp;IF($C2222="","","."&amp;$C2222&amp;"."&amp;$B2222)&amp;IF(INDEX(Variables!$D$5:$D$205,MATCH($A2222,Variables!$A$5:$A$205,0))="","","."&amp;INDEX(Variables!$D$5:$D$205,MATCH($A2222,Variables!$A$5:$A$205,0)))&amp;"."&amp;K$5</f>
        <v/>
      </c>
      <c r="L2222" s="12">
        <f>IF(L2221&gt;0,L2220/L2221-1,0)</f>
        <v/>
      </c>
      <c r="M2222" s="13">
        <f>IF(M2221&gt;0,M2220/M2221-1,0)</f>
        <v/>
      </c>
      <c r="N2222" s="13">
        <f>IF(N2221&gt;0,N2220/N2221-1,0)</f>
        <v/>
      </c>
      <c r="O2222" s="13">
        <f>IF(O2221&gt;0,O2220/O2221-1,0)</f>
        <v/>
      </c>
      <c r="P2222" s="13">
        <f>IF(P2221&gt;0,P2220/P2221-1,0)</f>
        <v/>
      </c>
      <c r="Q2222" s="13">
        <f>IF(Q2221&gt;0,Q2220/Q2221-1,0)</f>
        <v/>
      </c>
      <c r="R2222" s="13">
        <f>IF(R2221&gt;0,R2220/R2221-1,0)</f>
        <v/>
      </c>
      <c r="S2222" s="13">
        <f>IF(S2221&gt;0,S2220/S2221-1,0)</f>
        <v/>
      </c>
      <c r="T2222" s="13">
        <f>IF(T2221&gt;0,T2220/T2221-1,0)</f>
        <v/>
      </c>
      <c r="U2222" s="13">
        <f>IF(U2221&gt;0,U2220/U2221-1,0)</f>
        <v/>
      </c>
      <c r="V2222" s="13">
        <f>IF(V2221&gt;0,V2220/V2221-1,0)</f>
        <v/>
      </c>
      <c r="W2222" s="13">
        <f>IF(W2221&gt;0,W2220/W2221-1,0)</f>
        <v/>
      </c>
      <c r="X2222" s="13">
        <f>IF(X2221&gt;0,X2220/X2221-1,0)</f>
        <v/>
      </c>
      <c r="Y2222" s="13">
        <f>IF(Y2221&gt;0,Y2220/Y2221-1,0)</f>
        <v/>
      </c>
      <c r="Z2222" s="13">
        <f>IF(Z2221&gt;0,Z2220/Z2221-1,0)</f>
        <v/>
      </c>
      <c r="AA2222" s="13">
        <f>IF(AA2221&gt;0,AA2220/AA2221-1,0)</f>
        <v/>
      </c>
      <c r="AB2222" s="13">
        <f>IF(AB2221&gt;0,AB2220/AB2221-1,0)</f>
        <v/>
      </c>
      <c r="AC2222" s="13">
        <f>IF(AC2221&gt;0,AC2220/AC2221-1,0)</f>
        <v/>
      </c>
      <c r="AD2222" s="13">
        <f>IF(AD2221&gt;0,AD2220/AD2221-1,0)</f>
        <v/>
      </c>
      <c r="AF2222" s="11">
        <f>LOWER(Settings!$C$4)&amp;".mit."&amp;$A2222&amp;IF($C2222="","","."&amp;$C2222&amp;"."&amp;$B2222)&amp;IF(INDEX(Variables!$D$5:$D$205,MATCH($A2222,Variables!$A$5:$A$205,0))="","","."&amp;INDEX(Variables!$D$5:$D$205,MATCH($A2222,Variables!$A$5:$A$205,0)))&amp;"."&amp;AF$5</f>
        <v/>
      </c>
      <c r="AG2222" s="12">
        <f>IF(AG2221&gt;0,AG2220/AG2221-1,0)</f>
        <v/>
      </c>
      <c r="AH2222" s="13">
        <f>IF(AH2221&gt;0,AH2220/AH2221-1,0)</f>
        <v/>
      </c>
      <c r="AI2222" s="13">
        <f>IF(AI2221&gt;0,AI2220/AI2221-1,0)</f>
        <v/>
      </c>
      <c r="AJ2222" s="13">
        <f>IF(AJ2221&gt;0,AJ2220/AJ2221-1,0)</f>
        <v/>
      </c>
      <c r="AK2222" s="13">
        <f>IF(AK2221&gt;0,AK2220/AK2221-1,0)</f>
        <v/>
      </c>
      <c r="AL2222" s="13">
        <f>IF(AL2221&gt;0,AL2220/AL2221-1,0)</f>
        <v/>
      </c>
      <c r="AM2222" s="13">
        <f>IF(AM2221&gt;0,AM2220/AM2221-1,0)</f>
        <v/>
      </c>
      <c r="AN2222" s="13">
        <f>IF(AN2221&gt;0,AN2220/AN2221-1,0)</f>
        <v/>
      </c>
      <c r="AO2222" s="13">
        <f>IF(AO2221&gt;0,AO2220/AO2221-1,0)</f>
        <v/>
      </c>
      <c r="AP2222" s="13">
        <f>IF(AP2221&gt;0,AP2220/AP2221-1,0)</f>
        <v/>
      </c>
      <c r="AQ2222" s="13">
        <f>IF(AQ2221&gt;0,AQ2220/AQ2221-1,0)</f>
        <v/>
      </c>
      <c r="AR2222" s="13">
        <f>IF(AR2221&gt;0,AR2220/AR2221-1,0)</f>
        <v/>
      </c>
      <c r="AS2222" s="13">
        <f>IF(AS2221&gt;0,AS2220/AS2221-1,0)</f>
        <v/>
      </c>
      <c r="AT2222" s="13">
        <f>IF(AT2221&gt;0,AT2220/AT2221-1,0)</f>
        <v/>
      </c>
      <c r="AU2222" s="13">
        <f>IF(AU2221&gt;0,AU2220/AU2221-1,0)</f>
        <v/>
      </c>
      <c r="AV2222" s="13">
        <f>IF(AV2221&gt;0,AV2220/AV2221-1,0)</f>
        <v/>
      </c>
      <c r="AW2222" s="13">
        <f>IF(AW2221&gt;0,AW2220/AW2221-1,0)</f>
        <v/>
      </c>
      <c r="AX2222" s="13">
        <f>IF(AX2221&gt;0,AX2220/AX2221-1,0)</f>
        <v/>
      </c>
      <c r="AY2222" s="13">
        <f>IF(AY2221&gt;0,AY2220/AY2221-1,0)</f>
        <v/>
      </c>
    </row>
    <row r="2223" hidden="1" outlineLevel="1">
      <c r="A2223" s="14" t="inlineStr">
        <is>
          <t>ets.next</t>
        </is>
      </c>
      <c r="B2223" s="14" t="inlineStr">
        <is>
          <t>all</t>
        </is>
      </c>
      <c r="C2223" s="14" t="inlineStr">
        <is>
          <t>all</t>
        </is>
      </c>
      <c r="H2223" s="14">
        <f>INDEX(Variables!$B$5:$B$205,MATCH($A2223,Variables!$A$5:$A$205,0))&amp;IF($C2223="",""," | "&amp;INDEX(Mapping!$B$5:$B$26,MATCH($C2223,Mapping!$A$5:$A$26,0))&amp;" | "&amp;INDEX(Mapping!$B$30:$B$46,MATCH($B2223,Mapping!$A$30:$A$46,0)))</f>
        <v/>
      </c>
      <c r="I2223" s="14">
        <f>INDEX(Variables!$C$5:$C$205,MATCH($A2223,Variables!$A$5:$A$205,0))</f>
        <v/>
      </c>
      <c r="J2223" s="14">
        <f>INDEX(Variables!$E$5:$E$205,MATCH($A2223,Variables!$A$5:$A$205,0))</f>
        <v/>
      </c>
      <c r="K2223" s="11">
        <f>LOWER(Settings!$C$4)&amp;".mit."&amp;$A2223&amp;IF($C2223="","","."&amp;$C2223&amp;"."&amp;$B2223)&amp;IF(INDEX(Variables!$D$5:$D$205,MATCH($A2223,Variables!$A$5:$A$205,0))="","","."&amp;INDEX(Variables!$D$5:$D$205,MATCH($A2223,Variables!$A$5:$A$205,0)))&amp;"."&amp;K$5</f>
        <v/>
      </c>
      <c r="L2223" s="23">
        <f>IF(OR(L$193&lt;=0,L$189&lt;=0,L$189&gt;=L$188,L2220&gt;=L$188),L$191,L$193*(LN(L$189/L$188)/LN(L2220/L$188))^Settings!$C$15)</f>
        <v/>
      </c>
      <c r="M2223" s="24">
        <f>IF(OR(M$193&lt;=0,M$189&lt;=0,M$189&gt;=M$188,M2220&gt;=M$188),M$191,M$193*(LN(M$189/M$188)/LN(M2220/M$188))^Settings!$C$15)</f>
        <v/>
      </c>
      <c r="N2223" s="24">
        <f>IF(OR(N$193&lt;=0,N$189&lt;=0,N$189&gt;=N$188,N2220&gt;=N$188),N$191,N$193*(LN(N$189/N$188)/LN(N2220/N$188))^Settings!$C$15)</f>
        <v/>
      </c>
      <c r="O2223" s="24">
        <f>IF(OR(O$193&lt;=0,O$189&lt;=0,O$189&gt;=O$188,O2220&gt;=O$188),O$191,O$193*(LN(O$189/O$188)/LN(O2220/O$188))^Settings!$C$15)</f>
        <v/>
      </c>
      <c r="P2223" s="24">
        <f>IF(OR(P$193&lt;=0,P$189&lt;=0,P$189&gt;=P$188,P2220&gt;=P$188),P$191,P$193*(LN(P$189/P$188)/LN(P2220/P$188))^Settings!$C$15)</f>
        <v/>
      </c>
      <c r="Q2223" s="24">
        <f>IF(OR(Q$193&lt;=0,Q$189&lt;=0,Q$189&gt;=Q$188,Q2220&gt;=Q$188),Q$191,Q$193*(LN(Q$189/Q$188)/LN(Q2220/Q$188))^Settings!$C$15)</f>
        <v/>
      </c>
      <c r="R2223" s="24">
        <f>IF(OR(R$193&lt;=0,R$189&lt;=0,R$189&gt;=R$188,R2220&gt;=R$188),R$191,R$193*(LN(R$189/R$188)/LN(R2220/R$188))^Settings!$C$15)</f>
        <v/>
      </c>
      <c r="S2223" s="24">
        <f>IF(OR(S$193&lt;=0,S$189&lt;=0,S$189&gt;=S$188,S2220&gt;=S$188),S$191,S$193*(LN(S$189/S$188)/LN(S2220/S$188))^Settings!$C$15)</f>
        <v/>
      </c>
      <c r="T2223" s="24">
        <f>IF(OR(T$193&lt;=0,T$189&lt;=0,T$189&gt;=T$188,T2220&gt;=T$188),T$191,T$193*(LN(T$189/T$188)/LN(T2220/T$188))^Settings!$C$15)</f>
        <v/>
      </c>
      <c r="U2223" s="24">
        <f>IF(OR(U$193&lt;=0,U$189&lt;=0,U$189&gt;=U$188,U2220&gt;=U$188),U$191,U$193*(LN(U$189/U$188)/LN(U2220/U$188))^Settings!$C$15)</f>
        <v/>
      </c>
      <c r="V2223" s="24">
        <f>IF(OR(V$193&lt;=0,V$189&lt;=0,V$189&gt;=V$188,V2220&gt;=V$188),V$191,V$193*(LN(V$189/V$188)/LN(V2220/V$188))^Settings!$C$15)</f>
        <v/>
      </c>
      <c r="W2223" s="24">
        <f>IF(OR(W$193&lt;=0,W$189&lt;=0,W$189&gt;=W$188,W2220&gt;=W$188),W$191,W$193*(LN(W$189/W$188)/LN(W2220/W$188))^Settings!$C$15)</f>
        <v/>
      </c>
      <c r="X2223" s="24">
        <f>IF(OR(X$193&lt;=0,X$189&lt;=0,X$189&gt;=X$188,X2220&gt;=X$188),X$191,X$193*(LN(X$189/X$188)/LN(X2220/X$188))^Settings!$C$15)</f>
        <v/>
      </c>
      <c r="Y2223" s="24">
        <f>IF(OR(Y$193&lt;=0,Y$189&lt;=0,Y$189&gt;=Y$188,Y2220&gt;=Y$188),Y$191,Y$193*(LN(Y$189/Y$188)/LN(Y2220/Y$188))^Settings!$C$15)</f>
        <v/>
      </c>
      <c r="Z2223" s="24">
        <f>IF(OR(Z$193&lt;=0,Z$189&lt;=0,Z$189&gt;=Z$188,Z2220&gt;=Z$188),Z$191,Z$193*(LN(Z$189/Z$188)/LN(Z2220/Z$188))^Settings!$C$15)</f>
        <v/>
      </c>
      <c r="AA2223" s="24">
        <f>IF(OR(AA$193&lt;=0,AA$189&lt;=0,AA$189&gt;=AA$188,AA2220&gt;=AA$188),AA$191,AA$193*(LN(AA$189/AA$188)/LN(AA2220/AA$188))^Settings!$C$15)</f>
        <v/>
      </c>
      <c r="AB2223" s="24">
        <f>IF(OR(AB$193&lt;=0,AB$189&lt;=0,AB$189&gt;=AB$188,AB2220&gt;=AB$188),AB$191,AB$193*(LN(AB$189/AB$188)/LN(AB2220/AB$188))^Settings!$C$15)</f>
        <v/>
      </c>
      <c r="AC2223" s="24">
        <f>IF(OR(AC$193&lt;=0,AC$189&lt;=0,AC$189&gt;=AC$188,AC2220&gt;=AC$188),AC$191,AC$193*(LN(AC$189/AC$188)/LN(AC2220/AC$188))^Settings!$C$15)</f>
        <v/>
      </c>
      <c r="AD2223" s="24">
        <f>IF(OR(AD$193&lt;=0,AD$189&lt;=0,AD$189&gt;=AD$188,AD2220&gt;=AD$188),AD$191,AD$193*(LN(AD$189/AD$188)/LN(AD2220/AD$188))^Settings!$C$15)</f>
        <v/>
      </c>
      <c r="AF2223" s="11">
        <f>LOWER(Settings!$C$4)&amp;".mit."&amp;$A2223&amp;IF($C2223="","","."&amp;$C2223&amp;"."&amp;$B2223)&amp;IF(INDEX(Variables!$D$5:$D$205,MATCH($A2223,Variables!$A$5:$A$205,0))="","","."&amp;INDEX(Variables!$D$5:$D$205,MATCH($A2223,Variables!$A$5:$A$205,0)))&amp;"."&amp;AF$5</f>
        <v/>
      </c>
      <c r="AG2223" s="23">
        <f>IF(OR(AG$193&lt;=0,AG$189&lt;=0,AG$189&gt;=AG$188,AG2220&gt;=AG$188),AG$191,AG$193*(LN(AG$189/AG$188)/LN(AG2220/AG$188))^Settings!$C$15)</f>
        <v/>
      </c>
      <c r="AH2223" s="24">
        <f>IF(OR(AH$193&lt;=0,AH$189&lt;=0,AH$189&gt;=AH$188,AH2220&gt;=AH$188),AH$191,AH$193*(LN(AH$189/AH$188)/LN(AH2220/AH$188))^Settings!$C$15)</f>
        <v/>
      </c>
      <c r="AI2223" s="24">
        <f>IF(OR(AI$193&lt;=0,AI$189&lt;=0,AI$189&gt;=AI$188,AI2220&gt;=AI$188),AI$191,AI$193*(LN(AI$189/AI$188)/LN(AI2220/AI$188))^Settings!$C$15)</f>
        <v/>
      </c>
      <c r="AJ2223" s="24">
        <f>IF(OR(AJ$193&lt;=0,AJ$189&lt;=0,AJ$189&gt;=AJ$188,AJ2220&gt;=AJ$188),AJ$191,AJ$193*(LN(AJ$189/AJ$188)/LN(AJ2220/AJ$188))^Settings!$C$15)</f>
        <v/>
      </c>
      <c r="AK2223" s="24">
        <f>IF(OR(AK$193&lt;=0,AK$189&lt;=0,AK$189&gt;=AK$188,AK2220&gt;=AK$188),AK$191,AK$193*(LN(AK$189/AK$188)/LN(AK2220/AK$188))^Settings!$C$15)</f>
        <v/>
      </c>
      <c r="AL2223" s="24">
        <f>IF(OR(AL$193&lt;=0,AL$189&lt;=0,AL$189&gt;=AL$188,AL2220&gt;=AL$188),AL$191,AL$193*(LN(AL$189/AL$188)/LN(AL2220/AL$188))^Settings!$C$15)</f>
        <v/>
      </c>
      <c r="AM2223" s="24">
        <f>IF(OR(AM$193&lt;=0,AM$189&lt;=0,AM$189&gt;=AM$188,AM2220&gt;=AM$188),AM$191,AM$193*(LN(AM$189/AM$188)/LN(AM2220/AM$188))^Settings!$C$15)</f>
        <v/>
      </c>
      <c r="AN2223" s="24">
        <f>IF(OR(AN$193&lt;=0,AN$189&lt;=0,AN$189&gt;=AN$188,AN2220&gt;=AN$188),AN$191,AN$193*(LN(AN$189/AN$188)/LN(AN2220/AN$188))^Settings!$C$15)</f>
        <v/>
      </c>
      <c r="AO2223" s="24">
        <f>IF(OR(AO$193&lt;=0,AO$189&lt;=0,AO$189&gt;=AO$188,AO2220&gt;=AO$188),AO$191,AO$193*(LN(AO$189/AO$188)/LN(AO2220/AO$188))^Settings!$C$15)</f>
        <v/>
      </c>
      <c r="AP2223" s="24">
        <f>IF(OR(AP$193&lt;=0,AP$189&lt;=0,AP$189&gt;=AP$188,AP2220&gt;=AP$188),AP$191,AP$193*(LN(AP$189/AP$188)/LN(AP2220/AP$188))^Settings!$C$15)</f>
        <v/>
      </c>
      <c r="AQ2223" s="24">
        <f>IF(OR(AQ$193&lt;=0,AQ$189&lt;=0,AQ$189&gt;=AQ$188,AQ2220&gt;=AQ$188),AQ$191,AQ$193*(LN(AQ$189/AQ$188)/LN(AQ2220/AQ$188))^Settings!$C$15)</f>
        <v/>
      </c>
      <c r="AR2223" s="24">
        <f>IF(OR(AR$193&lt;=0,AR$189&lt;=0,AR$189&gt;=AR$188,AR2220&gt;=AR$188),AR$191,AR$193*(LN(AR$189/AR$188)/LN(AR2220/AR$188))^Settings!$C$15)</f>
        <v/>
      </c>
      <c r="AS2223" s="24">
        <f>IF(OR(AS$193&lt;=0,AS$189&lt;=0,AS$189&gt;=AS$188,AS2220&gt;=AS$188),AS$191,AS$193*(LN(AS$189/AS$188)/LN(AS2220/AS$188))^Settings!$C$15)</f>
        <v/>
      </c>
      <c r="AT2223" s="24">
        <f>IF(OR(AT$193&lt;=0,AT$189&lt;=0,AT$189&gt;=AT$188,AT2220&gt;=AT$188),AT$191,AT$193*(LN(AT$189/AT$188)/LN(AT2220/AT$188))^Settings!$C$15)</f>
        <v/>
      </c>
      <c r="AU2223" s="24">
        <f>IF(OR(AU$193&lt;=0,AU$189&lt;=0,AU$189&gt;=AU$188,AU2220&gt;=AU$188),AU$191,AU$193*(LN(AU$189/AU$188)/LN(AU2220/AU$188))^Settings!$C$15)</f>
        <v/>
      </c>
      <c r="AV2223" s="24">
        <f>IF(OR(AV$193&lt;=0,AV$189&lt;=0,AV$189&gt;=AV$188,AV2220&gt;=AV$188),AV$191,AV$193*(LN(AV$189/AV$188)/LN(AV2220/AV$188))^Settings!$C$15)</f>
        <v/>
      </c>
      <c r="AW2223" s="24">
        <f>IF(OR(AW$193&lt;=0,AW$189&lt;=0,AW$189&gt;=AW$188,AW2220&gt;=AW$188),AW$191,AW$193*(LN(AW$189/AW$188)/LN(AW2220/AW$188))^Settings!$C$15)</f>
        <v/>
      </c>
      <c r="AX2223" s="24">
        <f>IF(OR(AX$193&lt;=0,AX$189&lt;=0,AX$189&gt;=AX$188,AX2220&gt;=AX$188),AX$191,AX$193*(LN(AX$189/AX$188)/LN(AX2220/AX$188))^Settings!$C$15)</f>
        <v/>
      </c>
      <c r="AY2223" s="24">
        <f>IF(OR(AY$193&lt;=0,AY$189&lt;=0,AY$189&gt;=AY$188,AY2220&gt;=AY$188),AY$191,AY$193*(LN(AY$189/AY$188)/LN(AY2220/AY$188))^Settings!$C$15)</f>
        <v/>
      </c>
    </row>
    <row r="2224" hidden="1" outlineLevel="1">
      <c r="A2224" s="14" t="inlineStr">
        <is>
          <t>bco2.chk</t>
        </is>
      </c>
      <c r="B2224" s="14" t="inlineStr">
        <is>
          <t>all</t>
        </is>
      </c>
      <c r="C2224" s="14" t="inlineStr">
        <is>
          <t>all</t>
        </is>
      </c>
      <c r="H2224" s="14">
        <f>INDEX(Variables!$B$5:$B$205,MATCH($A2224,Variables!$A$5:$A$205,0))&amp;IF($C2224="",""," | "&amp;INDEX(Mapping!$B$5:$B$26,MATCH($C2224,Mapping!$A$5:$A$26,0))&amp;" | "&amp;INDEX(Mapping!$B$30:$B$46,MATCH($B2224,Mapping!$A$30:$A$46,0)))</f>
        <v/>
      </c>
      <c r="I2224" s="14">
        <f>INDEX(Variables!$C$5:$C$205,MATCH($A2224,Variables!$A$5:$A$205,0))</f>
        <v/>
      </c>
      <c r="J2224" s="14">
        <f>INDEX(Variables!$E$5:$E$205,MATCH($A2224,Variables!$A$5:$A$205,0))</f>
        <v/>
      </c>
      <c r="K2224" s="11">
        <f>LOWER(Settings!$C$4)&amp;".mit."&amp;$A2224&amp;IF($C2224="","","."&amp;$C2224&amp;"."&amp;$B2224)&amp;IF(INDEX(Variables!$D$5:$D$205,MATCH($A2224,Variables!$A$5:$A$205,0))="","","."&amp;INDEX(Variables!$D$5:$D$205,MATCH($A2224,Variables!$A$5:$A$205,0)))&amp;"."&amp;K$5</f>
        <v/>
      </c>
      <c r="L2224" s="62">
        <f>SUM(L$169:L$185)-L2200</f>
        <v/>
      </c>
      <c r="M2224" s="62">
        <f>SUM(M$169:M$185)-M2200</f>
        <v/>
      </c>
      <c r="N2224" s="62">
        <f>SUM(N$169:N$185)-N2200</f>
        <v/>
      </c>
      <c r="O2224" s="62">
        <f>SUM(O$169:O$185)-O2200</f>
        <v/>
      </c>
      <c r="P2224" s="62">
        <f>SUM(P$169:P$185)-P2200</f>
        <v/>
      </c>
      <c r="Q2224" s="62">
        <f>SUM(Q$169:Q$185)-Q2200</f>
        <v/>
      </c>
      <c r="R2224" s="62">
        <f>SUM(R$169:R$185)-R2200</f>
        <v/>
      </c>
      <c r="S2224" s="62">
        <f>SUM(S$169:S$185)-S2200</f>
        <v/>
      </c>
      <c r="T2224" s="62">
        <f>SUM(T$169:T$185)-T2200</f>
        <v/>
      </c>
      <c r="U2224" s="62">
        <f>SUM(U$169:U$185)-U2200</f>
        <v/>
      </c>
      <c r="V2224" s="62">
        <f>SUM(V$169:V$185)-V2200</f>
        <v/>
      </c>
      <c r="W2224" s="62">
        <f>SUM(W$169:W$185)-W2200</f>
        <v/>
      </c>
      <c r="X2224" s="62">
        <f>SUM(X$169:X$185)-X2200</f>
        <v/>
      </c>
      <c r="Y2224" s="62">
        <f>SUM(Y$169:Y$185)-Y2200</f>
        <v/>
      </c>
      <c r="Z2224" s="62">
        <f>SUM(Z$169:Z$185)-Z2200</f>
        <v/>
      </c>
      <c r="AA2224" s="62">
        <f>SUM(AA$169:AA$185)-AA2200</f>
        <v/>
      </c>
      <c r="AB2224" s="62">
        <f>SUM(AB$169:AB$185)-AB2200</f>
        <v/>
      </c>
      <c r="AC2224" s="62">
        <f>SUM(AC$169:AC$185)-AC2200</f>
        <v/>
      </c>
      <c r="AD2224" s="62">
        <f>SUM(AD$169:AD$185)-AD2200</f>
        <v/>
      </c>
      <c r="AF2224" s="11">
        <f>LOWER(Settings!$C$4)&amp;".mit."&amp;$A2224&amp;IF($C2224="","","."&amp;$C2224&amp;"."&amp;$B2224)&amp;IF(INDEX(Variables!$D$5:$D$205,MATCH($A2224,Variables!$A$5:$A$205,0))="","","."&amp;INDEX(Variables!$D$5:$D$205,MATCH($A2224,Variables!$A$5:$A$205,0)))&amp;"."&amp;AF$5</f>
        <v/>
      </c>
      <c r="AG2224" s="62">
        <f>SUM(AG$169:AG$185)-AG2200</f>
        <v/>
      </c>
      <c r="AH2224" s="62">
        <f>SUM(AH$169:AH$185)-AH2200</f>
        <v/>
      </c>
      <c r="AI2224" s="62">
        <f>SUM(AI$169:AI$185)-AI2200</f>
        <v/>
      </c>
      <c r="AJ2224" s="62">
        <f>SUM(AJ$169:AJ$185)-AJ2200</f>
        <v/>
      </c>
      <c r="AK2224" s="62">
        <f>SUM(AK$169:AK$185)-AK2200</f>
        <v/>
      </c>
      <c r="AL2224" s="62">
        <f>SUM(AL$169:AL$185)-AL2200</f>
        <v/>
      </c>
      <c r="AM2224" s="62">
        <f>SUM(AM$169:AM$185)-AM2200</f>
        <v/>
      </c>
      <c r="AN2224" s="62">
        <f>SUM(AN$169:AN$185)-AN2200</f>
        <v/>
      </c>
      <c r="AO2224" s="62">
        <f>SUM(AO$169:AO$185)-AO2200</f>
        <v/>
      </c>
      <c r="AP2224" s="62">
        <f>SUM(AP$169:AP$185)-AP2200</f>
        <v/>
      </c>
      <c r="AQ2224" s="62">
        <f>SUM(AQ$169:AQ$185)-AQ2200</f>
        <v/>
      </c>
      <c r="AR2224" s="62">
        <f>SUM(AR$169:AR$185)-AR2200</f>
        <v/>
      </c>
      <c r="AS2224" s="62">
        <f>SUM(AS$169:AS$185)-AS2200</f>
        <v/>
      </c>
      <c r="AT2224" s="62">
        <f>SUM(AT$169:AT$185)-AT2200</f>
        <v/>
      </c>
      <c r="AU2224" s="62">
        <f>SUM(AU$169:AU$185)-AU2200</f>
        <v/>
      </c>
      <c r="AV2224" s="62">
        <f>SUM(AV$169:AV$185)-AV2200</f>
        <v/>
      </c>
      <c r="AW2224" s="62">
        <f>SUM(AW$169:AW$185)-AW2200</f>
        <v/>
      </c>
      <c r="AX2224" s="62">
        <f>SUM(AX$169:AX$185)-AX2200</f>
        <v/>
      </c>
      <c r="AY2224" s="62">
        <f>SUM(AY$169:AY$185)-AY2200</f>
        <v/>
      </c>
    </row>
    <row r="2225" collapsed="1"/>
    <row r="2226">
      <c r="H2226" s="59" t="inlineStr">
        <is>
          <t>Per subsector and fuel: co2 = fuel use (ktoe) x PJ/ktoe x EF (tCO2/GJ, IIASA, EF_GHG sheet; biomass 0). No inventory adjustment, no power sector, no process emissions; CH4, N2O and local pollutants later. ETS rows: co2.sec by ETS sector (power 0 until modelled), co2.ets covered emissions, co2.cap the cap, co2.gap the distance to the cap, ets.next the next price (paste its values into ets.ovr with D_ETSPriceOverride = Yes and repeat, or run ets_goalseek_v0_1.py); bco2.chk = 0 when the baseline data in section 1 match scenario 1.</t>
        </is>
      </c>
    </row>
  </sheetData>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2:X65"/>
  <sheetViews>
    <sheetView tabSelected="0" zoomScale="85" workbookViewId="0">
      <pane xSplit="5" ySplit="4" topLeftCell="F5" activePane="bottomRight" state="frozen"/>
      <selection pane="topRight"/>
      <selection pane="bottomLeft"/>
      <selection pane="bottomRight" activeCell="A1" sqref="A1"/>
    </sheetView>
  </sheetViews>
  <sheetFormatPr baseColWidth="8" defaultRowHeight="15" outlineLevelCol="0"/>
  <cols>
    <col width="30" customWidth="1" min="1" max="1"/>
    <col width="22" customWidth="1" min="2" max="2"/>
    <col width="52" customWidth="1" min="3" max="3"/>
    <col width="12" customWidth="1" min="4" max="4"/>
    <col width="8" customWidth="1" min="5" max="5"/>
    <col width="9" customWidth="1" min="6" max="6"/>
    <col width="9" customWidth="1" min="7" max="7"/>
    <col width="9" customWidth="1" min="8" max="8"/>
    <col width="9" customWidth="1" min="9" max="9"/>
    <col width="9" customWidth="1" min="10" max="10"/>
    <col width="9" customWidth="1" min="11" max="11"/>
    <col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 width="9" customWidth="1" min="24" max="24"/>
  </cols>
  <sheetData>
    <row r="2">
      <c r="A2" s="2" t="inlineStr">
        <is>
          <t>MTOutputs - key results by scenario (read from Mitigation by output code)</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row>
    <row r="3">
      <c r="A3" s="14" t="inlineStr">
        <is>
          <t>One block per scenario: the number in column E of the block header drives every row. To add a scenario, copy the last block (header to blank row) and paste it directly below: the number goes up by one. Rows: add a code stem in column B and copy a row's formulas. Values follow Mitigation.</t>
        </is>
      </c>
    </row>
    <row r="4">
      <c r="A4" s="73" t="inlineStr">
        <is>
          <t>Output code</t>
        </is>
      </c>
      <c r="B4" s="73" t="inlineStr">
        <is>
          <t>Code stem</t>
        </is>
      </c>
      <c r="C4" s="73" t="inlineStr">
        <is>
          <t>Description (from Mitigation)</t>
        </is>
      </c>
      <c r="D4" s="73" t="inlineStr">
        <is>
          <t>Unit</t>
        </is>
      </c>
      <c r="E4" s="73" t="inlineStr">
        <is>
          <t>Scenario</t>
        </is>
      </c>
      <c r="F4" s="6">
        <f>Settings!$C$7</f>
        <v/>
      </c>
      <c r="G4" s="8">
        <f>F4+1</f>
        <v/>
      </c>
      <c r="H4" s="8">
        <f>G4+1</f>
        <v/>
      </c>
      <c r="I4" s="8">
        <f>H4+1</f>
        <v/>
      </c>
      <c r="J4" s="8">
        <f>I4+1</f>
        <v/>
      </c>
      <c r="K4" s="8">
        <f>J4+1</f>
        <v/>
      </c>
      <c r="L4" s="8">
        <f>K4+1</f>
        <v/>
      </c>
      <c r="M4" s="8">
        <f>L4+1</f>
        <v/>
      </c>
      <c r="N4" s="8">
        <f>M4+1</f>
        <v/>
      </c>
      <c r="O4" s="8">
        <f>N4+1</f>
        <v/>
      </c>
      <c r="P4" s="8">
        <f>O4+1</f>
        <v/>
      </c>
      <c r="Q4" s="8">
        <f>P4+1</f>
        <v/>
      </c>
      <c r="R4" s="8">
        <f>Q4+1</f>
        <v/>
      </c>
      <c r="S4" s="8">
        <f>R4+1</f>
        <v/>
      </c>
      <c r="T4" s="8">
        <f>S4+1</f>
        <v/>
      </c>
      <c r="U4" s="8">
        <f>T4+1</f>
        <v/>
      </c>
      <c r="V4" s="8">
        <f>U4+1</f>
        <v/>
      </c>
      <c r="W4" s="8">
        <f>V4+1</f>
        <v/>
      </c>
      <c r="X4" s="74">
        <f>W4+1</f>
        <v/>
      </c>
    </row>
    <row r="6">
      <c r="A6" s="4" t="inlineStr">
        <is>
          <t>Scenario block</t>
        </is>
      </c>
      <c r="B6" s="5" t="n"/>
      <c r="C6" s="4">
        <f>INDEX(MTInputs!$J$6:$AZ$6,MATCH($E6,MTInputs!$J$5:$AZ$5,0))</f>
        <v/>
      </c>
      <c r="D6" s="5" t="n"/>
      <c r="E6" s="75" t="n">
        <v>1</v>
      </c>
      <c r="F6" s="5" t="n"/>
      <c r="G6" s="5" t="n"/>
      <c r="H6" s="5" t="n"/>
      <c r="I6" s="5" t="n"/>
      <c r="J6" s="5" t="n"/>
      <c r="K6" s="5" t="n"/>
      <c r="L6" s="5" t="n"/>
      <c r="M6" s="5" t="n"/>
      <c r="N6" s="5" t="n"/>
      <c r="O6" s="5" t="n"/>
      <c r="P6" s="5" t="n"/>
      <c r="Q6" s="5" t="n"/>
      <c r="R6" s="5" t="n"/>
      <c r="S6" s="5" t="n"/>
      <c r="T6" s="5" t="n"/>
      <c r="U6" s="5" t="n"/>
      <c r="V6" s="5" t="n"/>
      <c r="W6" s="5" t="n"/>
      <c r="X6" s="5" t="n"/>
    </row>
    <row r="7">
      <c r="A7" s="11">
        <f>LOWER(Settings!$C$4)&amp;"."&amp;$B7&amp;"."&amp;$E7</f>
        <v/>
      </c>
      <c r="B7" s="22" t="inlineStr">
        <is>
          <t>mit.ener.all.all.e</t>
        </is>
      </c>
      <c r="C7" s="14">
        <f>IFERROR(INDEX(Mitigation!$H$1:$H$5000,MATCH($A7,INDEX(Mitigation!$A$1:$ZZ$5000,0,MATCH($E7,Mitigation!$A$5:$ZZ$5,0)),0)),"code not found")</f>
        <v/>
      </c>
      <c r="D7" s="14">
        <f>IFERROR(INDEX(Mitigation!$I$1:$I$5000,MATCH($A7,INDEX(Mitigation!$A$1:$ZZ$5000,0,MATCH($E7,Mitigation!$A$5:$ZZ$5,0)),0)),"")</f>
        <v/>
      </c>
      <c r="E7" s="10">
        <f>E6</f>
        <v/>
      </c>
      <c r="F7" s="48">
        <f>IFERROR(INDEX(Mitigation!$A$1:$ZZ$5000,MATCH($A7,INDEX(Mitigation!$A$1:$ZZ$5000,0,MATCH($E7,Mitigation!$A$5:$ZZ$5,0)),0),MATCH($E7,Mitigation!$A$5:$ZZ$5,0)+1+F$4-Settings!$C$7),"")</f>
        <v/>
      </c>
      <c r="G7" s="49">
        <f>IFERROR(INDEX(Mitigation!$A$1:$ZZ$5000,MATCH($A7,INDEX(Mitigation!$A$1:$ZZ$5000,0,MATCH($E7,Mitigation!$A$5:$ZZ$5,0)),0),MATCH($E7,Mitigation!$A$5:$ZZ$5,0)+1+G$4-Settings!$C$7),"")</f>
        <v/>
      </c>
      <c r="H7" s="49">
        <f>IFERROR(INDEX(Mitigation!$A$1:$ZZ$5000,MATCH($A7,INDEX(Mitigation!$A$1:$ZZ$5000,0,MATCH($E7,Mitigation!$A$5:$ZZ$5,0)),0),MATCH($E7,Mitigation!$A$5:$ZZ$5,0)+1+H$4-Settings!$C$7),"")</f>
        <v/>
      </c>
      <c r="I7" s="49">
        <f>IFERROR(INDEX(Mitigation!$A$1:$ZZ$5000,MATCH($A7,INDEX(Mitigation!$A$1:$ZZ$5000,0,MATCH($E7,Mitigation!$A$5:$ZZ$5,0)),0),MATCH($E7,Mitigation!$A$5:$ZZ$5,0)+1+I$4-Settings!$C$7),"")</f>
        <v/>
      </c>
      <c r="J7" s="49">
        <f>IFERROR(INDEX(Mitigation!$A$1:$ZZ$5000,MATCH($A7,INDEX(Mitigation!$A$1:$ZZ$5000,0,MATCH($E7,Mitigation!$A$5:$ZZ$5,0)),0),MATCH($E7,Mitigation!$A$5:$ZZ$5,0)+1+J$4-Settings!$C$7),"")</f>
        <v/>
      </c>
      <c r="K7" s="49">
        <f>IFERROR(INDEX(Mitigation!$A$1:$ZZ$5000,MATCH($A7,INDEX(Mitigation!$A$1:$ZZ$5000,0,MATCH($E7,Mitigation!$A$5:$ZZ$5,0)),0),MATCH($E7,Mitigation!$A$5:$ZZ$5,0)+1+K$4-Settings!$C$7),"")</f>
        <v/>
      </c>
      <c r="L7" s="49">
        <f>IFERROR(INDEX(Mitigation!$A$1:$ZZ$5000,MATCH($A7,INDEX(Mitigation!$A$1:$ZZ$5000,0,MATCH($E7,Mitigation!$A$5:$ZZ$5,0)),0),MATCH($E7,Mitigation!$A$5:$ZZ$5,0)+1+L$4-Settings!$C$7),"")</f>
        <v/>
      </c>
      <c r="M7" s="49">
        <f>IFERROR(INDEX(Mitigation!$A$1:$ZZ$5000,MATCH($A7,INDEX(Mitigation!$A$1:$ZZ$5000,0,MATCH($E7,Mitigation!$A$5:$ZZ$5,0)),0),MATCH($E7,Mitigation!$A$5:$ZZ$5,0)+1+M$4-Settings!$C$7),"")</f>
        <v/>
      </c>
      <c r="N7" s="49">
        <f>IFERROR(INDEX(Mitigation!$A$1:$ZZ$5000,MATCH($A7,INDEX(Mitigation!$A$1:$ZZ$5000,0,MATCH($E7,Mitigation!$A$5:$ZZ$5,0)),0),MATCH($E7,Mitigation!$A$5:$ZZ$5,0)+1+N$4-Settings!$C$7),"")</f>
        <v/>
      </c>
      <c r="O7" s="49">
        <f>IFERROR(INDEX(Mitigation!$A$1:$ZZ$5000,MATCH($A7,INDEX(Mitigation!$A$1:$ZZ$5000,0,MATCH($E7,Mitigation!$A$5:$ZZ$5,0)),0),MATCH($E7,Mitigation!$A$5:$ZZ$5,0)+1+O$4-Settings!$C$7),"")</f>
        <v/>
      </c>
      <c r="P7" s="49">
        <f>IFERROR(INDEX(Mitigation!$A$1:$ZZ$5000,MATCH($A7,INDEX(Mitigation!$A$1:$ZZ$5000,0,MATCH($E7,Mitigation!$A$5:$ZZ$5,0)),0),MATCH($E7,Mitigation!$A$5:$ZZ$5,0)+1+P$4-Settings!$C$7),"")</f>
        <v/>
      </c>
      <c r="Q7" s="49">
        <f>IFERROR(INDEX(Mitigation!$A$1:$ZZ$5000,MATCH($A7,INDEX(Mitigation!$A$1:$ZZ$5000,0,MATCH($E7,Mitigation!$A$5:$ZZ$5,0)),0),MATCH($E7,Mitigation!$A$5:$ZZ$5,0)+1+Q$4-Settings!$C$7),"")</f>
        <v/>
      </c>
      <c r="R7" s="49">
        <f>IFERROR(INDEX(Mitigation!$A$1:$ZZ$5000,MATCH($A7,INDEX(Mitigation!$A$1:$ZZ$5000,0,MATCH($E7,Mitigation!$A$5:$ZZ$5,0)),0),MATCH($E7,Mitigation!$A$5:$ZZ$5,0)+1+R$4-Settings!$C$7),"")</f>
        <v/>
      </c>
      <c r="S7" s="49">
        <f>IFERROR(INDEX(Mitigation!$A$1:$ZZ$5000,MATCH($A7,INDEX(Mitigation!$A$1:$ZZ$5000,0,MATCH($E7,Mitigation!$A$5:$ZZ$5,0)),0),MATCH($E7,Mitigation!$A$5:$ZZ$5,0)+1+S$4-Settings!$C$7),"")</f>
        <v/>
      </c>
      <c r="T7" s="49">
        <f>IFERROR(INDEX(Mitigation!$A$1:$ZZ$5000,MATCH($A7,INDEX(Mitigation!$A$1:$ZZ$5000,0,MATCH($E7,Mitigation!$A$5:$ZZ$5,0)),0),MATCH($E7,Mitigation!$A$5:$ZZ$5,0)+1+T$4-Settings!$C$7),"")</f>
        <v/>
      </c>
      <c r="U7" s="49">
        <f>IFERROR(INDEX(Mitigation!$A$1:$ZZ$5000,MATCH($A7,INDEX(Mitigation!$A$1:$ZZ$5000,0,MATCH($E7,Mitigation!$A$5:$ZZ$5,0)),0),MATCH($E7,Mitigation!$A$5:$ZZ$5,0)+1+U$4-Settings!$C$7),"")</f>
        <v/>
      </c>
      <c r="V7" s="49">
        <f>IFERROR(INDEX(Mitigation!$A$1:$ZZ$5000,MATCH($A7,INDEX(Mitigation!$A$1:$ZZ$5000,0,MATCH($E7,Mitigation!$A$5:$ZZ$5,0)),0),MATCH($E7,Mitigation!$A$5:$ZZ$5,0)+1+V$4-Settings!$C$7),"")</f>
        <v/>
      </c>
      <c r="W7" s="49">
        <f>IFERROR(INDEX(Mitigation!$A$1:$ZZ$5000,MATCH($A7,INDEX(Mitigation!$A$1:$ZZ$5000,0,MATCH($E7,Mitigation!$A$5:$ZZ$5,0)),0),MATCH($E7,Mitigation!$A$5:$ZZ$5,0)+1+W$4-Settings!$C$7),"")</f>
        <v/>
      </c>
      <c r="X7" s="49">
        <f>IFERROR(INDEX(Mitigation!$A$1:$ZZ$5000,MATCH($A7,INDEX(Mitigation!$A$1:$ZZ$5000,0,MATCH($E7,Mitigation!$A$5:$ZZ$5,0)),0),MATCH($E7,Mitigation!$A$5:$ZZ$5,0)+1+X$4-Settings!$C$7),"")</f>
        <v/>
      </c>
    </row>
    <row r="8">
      <c r="A8" s="11">
        <f>LOWER(Settings!$C$4)&amp;"."&amp;$B8&amp;"."&amp;$E8</f>
        <v/>
      </c>
      <c r="B8" s="22" t="inlineStr">
        <is>
          <t>mit.ener.tra.all.e</t>
        </is>
      </c>
      <c r="C8" s="14">
        <f>IFERROR(INDEX(Mitigation!$H$1:$H$5000,MATCH($A8,INDEX(Mitigation!$A$1:$ZZ$5000,0,MATCH($E8,Mitigation!$A$5:$ZZ$5,0)),0)),"code not found")</f>
        <v/>
      </c>
      <c r="D8" s="14">
        <f>IFERROR(INDEX(Mitigation!$I$1:$I$5000,MATCH($A8,INDEX(Mitigation!$A$1:$ZZ$5000,0,MATCH($E8,Mitigation!$A$5:$ZZ$5,0)),0)),"")</f>
        <v/>
      </c>
      <c r="E8" s="10">
        <f>E7</f>
        <v/>
      </c>
      <c r="F8" s="48">
        <f>IFERROR(INDEX(Mitigation!$A$1:$ZZ$5000,MATCH($A8,INDEX(Mitigation!$A$1:$ZZ$5000,0,MATCH($E8,Mitigation!$A$5:$ZZ$5,0)),0),MATCH($E8,Mitigation!$A$5:$ZZ$5,0)+1+F$4-Settings!$C$7),"")</f>
        <v/>
      </c>
      <c r="G8" s="49">
        <f>IFERROR(INDEX(Mitigation!$A$1:$ZZ$5000,MATCH($A8,INDEX(Mitigation!$A$1:$ZZ$5000,0,MATCH($E8,Mitigation!$A$5:$ZZ$5,0)),0),MATCH($E8,Mitigation!$A$5:$ZZ$5,0)+1+G$4-Settings!$C$7),"")</f>
        <v/>
      </c>
      <c r="H8" s="49">
        <f>IFERROR(INDEX(Mitigation!$A$1:$ZZ$5000,MATCH($A8,INDEX(Mitigation!$A$1:$ZZ$5000,0,MATCH($E8,Mitigation!$A$5:$ZZ$5,0)),0),MATCH($E8,Mitigation!$A$5:$ZZ$5,0)+1+H$4-Settings!$C$7),"")</f>
        <v/>
      </c>
      <c r="I8" s="49">
        <f>IFERROR(INDEX(Mitigation!$A$1:$ZZ$5000,MATCH($A8,INDEX(Mitigation!$A$1:$ZZ$5000,0,MATCH($E8,Mitigation!$A$5:$ZZ$5,0)),0),MATCH($E8,Mitigation!$A$5:$ZZ$5,0)+1+I$4-Settings!$C$7),"")</f>
        <v/>
      </c>
      <c r="J8" s="49">
        <f>IFERROR(INDEX(Mitigation!$A$1:$ZZ$5000,MATCH($A8,INDEX(Mitigation!$A$1:$ZZ$5000,0,MATCH($E8,Mitigation!$A$5:$ZZ$5,0)),0),MATCH($E8,Mitigation!$A$5:$ZZ$5,0)+1+J$4-Settings!$C$7),"")</f>
        <v/>
      </c>
      <c r="K8" s="49">
        <f>IFERROR(INDEX(Mitigation!$A$1:$ZZ$5000,MATCH($A8,INDEX(Mitigation!$A$1:$ZZ$5000,0,MATCH($E8,Mitigation!$A$5:$ZZ$5,0)),0),MATCH($E8,Mitigation!$A$5:$ZZ$5,0)+1+K$4-Settings!$C$7),"")</f>
        <v/>
      </c>
      <c r="L8" s="49">
        <f>IFERROR(INDEX(Mitigation!$A$1:$ZZ$5000,MATCH($A8,INDEX(Mitigation!$A$1:$ZZ$5000,0,MATCH($E8,Mitigation!$A$5:$ZZ$5,0)),0),MATCH($E8,Mitigation!$A$5:$ZZ$5,0)+1+L$4-Settings!$C$7),"")</f>
        <v/>
      </c>
      <c r="M8" s="49">
        <f>IFERROR(INDEX(Mitigation!$A$1:$ZZ$5000,MATCH($A8,INDEX(Mitigation!$A$1:$ZZ$5000,0,MATCH($E8,Mitigation!$A$5:$ZZ$5,0)),0),MATCH($E8,Mitigation!$A$5:$ZZ$5,0)+1+M$4-Settings!$C$7),"")</f>
        <v/>
      </c>
      <c r="N8" s="49">
        <f>IFERROR(INDEX(Mitigation!$A$1:$ZZ$5000,MATCH($A8,INDEX(Mitigation!$A$1:$ZZ$5000,0,MATCH($E8,Mitigation!$A$5:$ZZ$5,0)),0),MATCH($E8,Mitigation!$A$5:$ZZ$5,0)+1+N$4-Settings!$C$7),"")</f>
        <v/>
      </c>
      <c r="O8" s="49">
        <f>IFERROR(INDEX(Mitigation!$A$1:$ZZ$5000,MATCH($A8,INDEX(Mitigation!$A$1:$ZZ$5000,0,MATCH($E8,Mitigation!$A$5:$ZZ$5,0)),0),MATCH($E8,Mitigation!$A$5:$ZZ$5,0)+1+O$4-Settings!$C$7),"")</f>
        <v/>
      </c>
      <c r="P8" s="49">
        <f>IFERROR(INDEX(Mitigation!$A$1:$ZZ$5000,MATCH($A8,INDEX(Mitigation!$A$1:$ZZ$5000,0,MATCH($E8,Mitigation!$A$5:$ZZ$5,0)),0),MATCH($E8,Mitigation!$A$5:$ZZ$5,0)+1+P$4-Settings!$C$7),"")</f>
        <v/>
      </c>
      <c r="Q8" s="49">
        <f>IFERROR(INDEX(Mitigation!$A$1:$ZZ$5000,MATCH($A8,INDEX(Mitigation!$A$1:$ZZ$5000,0,MATCH($E8,Mitigation!$A$5:$ZZ$5,0)),0),MATCH($E8,Mitigation!$A$5:$ZZ$5,0)+1+Q$4-Settings!$C$7),"")</f>
        <v/>
      </c>
      <c r="R8" s="49">
        <f>IFERROR(INDEX(Mitigation!$A$1:$ZZ$5000,MATCH($A8,INDEX(Mitigation!$A$1:$ZZ$5000,0,MATCH($E8,Mitigation!$A$5:$ZZ$5,0)),0),MATCH($E8,Mitigation!$A$5:$ZZ$5,0)+1+R$4-Settings!$C$7),"")</f>
        <v/>
      </c>
      <c r="S8" s="49">
        <f>IFERROR(INDEX(Mitigation!$A$1:$ZZ$5000,MATCH($A8,INDEX(Mitigation!$A$1:$ZZ$5000,0,MATCH($E8,Mitigation!$A$5:$ZZ$5,0)),0),MATCH($E8,Mitigation!$A$5:$ZZ$5,0)+1+S$4-Settings!$C$7),"")</f>
        <v/>
      </c>
      <c r="T8" s="49">
        <f>IFERROR(INDEX(Mitigation!$A$1:$ZZ$5000,MATCH($A8,INDEX(Mitigation!$A$1:$ZZ$5000,0,MATCH($E8,Mitigation!$A$5:$ZZ$5,0)),0),MATCH($E8,Mitigation!$A$5:$ZZ$5,0)+1+T$4-Settings!$C$7),"")</f>
        <v/>
      </c>
      <c r="U8" s="49">
        <f>IFERROR(INDEX(Mitigation!$A$1:$ZZ$5000,MATCH($A8,INDEX(Mitigation!$A$1:$ZZ$5000,0,MATCH($E8,Mitigation!$A$5:$ZZ$5,0)),0),MATCH($E8,Mitigation!$A$5:$ZZ$5,0)+1+U$4-Settings!$C$7),"")</f>
        <v/>
      </c>
      <c r="V8" s="49">
        <f>IFERROR(INDEX(Mitigation!$A$1:$ZZ$5000,MATCH($A8,INDEX(Mitigation!$A$1:$ZZ$5000,0,MATCH($E8,Mitigation!$A$5:$ZZ$5,0)),0),MATCH($E8,Mitigation!$A$5:$ZZ$5,0)+1+V$4-Settings!$C$7),"")</f>
        <v/>
      </c>
      <c r="W8" s="49">
        <f>IFERROR(INDEX(Mitigation!$A$1:$ZZ$5000,MATCH($A8,INDEX(Mitigation!$A$1:$ZZ$5000,0,MATCH($E8,Mitigation!$A$5:$ZZ$5,0)),0),MATCH($E8,Mitigation!$A$5:$ZZ$5,0)+1+W$4-Settings!$C$7),"")</f>
        <v/>
      </c>
      <c r="X8" s="49">
        <f>IFERROR(INDEX(Mitigation!$A$1:$ZZ$5000,MATCH($A8,INDEX(Mitigation!$A$1:$ZZ$5000,0,MATCH($E8,Mitigation!$A$5:$ZZ$5,0)),0),MATCH($E8,Mitigation!$A$5:$ZZ$5,0)+1+X$4-Settings!$C$7),"")</f>
        <v/>
      </c>
    </row>
    <row r="9">
      <c r="A9" s="11">
        <f>LOWER(Settings!$C$4)&amp;"."&amp;$B9&amp;"."&amp;$E9</f>
        <v/>
      </c>
      <c r="B9" s="22" t="inlineStr">
        <is>
          <t>mit.ener.bld.all.e</t>
        </is>
      </c>
      <c r="C9" s="14">
        <f>IFERROR(INDEX(Mitigation!$H$1:$H$5000,MATCH($A9,INDEX(Mitigation!$A$1:$ZZ$5000,0,MATCH($E9,Mitigation!$A$5:$ZZ$5,0)),0)),"code not found")</f>
        <v/>
      </c>
      <c r="D9" s="14">
        <f>IFERROR(INDEX(Mitigation!$I$1:$I$5000,MATCH($A9,INDEX(Mitigation!$A$1:$ZZ$5000,0,MATCH($E9,Mitigation!$A$5:$ZZ$5,0)),0)),"")</f>
        <v/>
      </c>
      <c r="E9" s="10">
        <f>E8</f>
        <v/>
      </c>
      <c r="F9" s="48">
        <f>IFERROR(INDEX(Mitigation!$A$1:$ZZ$5000,MATCH($A9,INDEX(Mitigation!$A$1:$ZZ$5000,0,MATCH($E9,Mitigation!$A$5:$ZZ$5,0)),0),MATCH($E9,Mitigation!$A$5:$ZZ$5,0)+1+F$4-Settings!$C$7),"")</f>
        <v/>
      </c>
      <c r="G9" s="49">
        <f>IFERROR(INDEX(Mitigation!$A$1:$ZZ$5000,MATCH($A9,INDEX(Mitigation!$A$1:$ZZ$5000,0,MATCH($E9,Mitigation!$A$5:$ZZ$5,0)),0),MATCH($E9,Mitigation!$A$5:$ZZ$5,0)+1+G$4-Settings!$C$7),"")</f>
        <v/>
      </c>
      <c r="H9" s="49">
        <f>IFERROR(INDEX(Mitigation!$A$1:$ZZ$5000,MATCH($A9,INDEX(Mitigation!$A$1:$ZZ$5000,0,MATCH($E9,Mitigation!$A$5:$ZZ$5,0)),0),MATCH($E9,Mitigation!$A$5:$ZZ$5,0)+1+H$4-Settings!$C$7),"")</f>
        <v/>
      </c>
      <c r="I9" s="49">
        <f>IFERROR(INDEX(Mitigation!$A$1:$ZZ$5000,MATCH($A9,INDEX(Mitigation!$A$1:$ZZ$5000,0,MATCH($E9,Mitigation!$A$5:$ZZ$5,0)),0),MATCH($E9,Mitigation!$A$5:$ZZ$5,0)+1+I$4-Settings!$C$7),"")</f>
        <v/>
      </c>
      <c r="J9" s="49">
        <f>IFERROR(INDEX(Mitigation!$A$1:$ZZ$5000,MATCH($A9,INDEX(Mitigation!$A$1:$ZZ$5000,0,MATCH($E9,Mitigation!$A$5:$ZZ$5,0)),0),MATCH($E9,Mitigation!$A$5:$ZZ$5,0)+1+J$4-Settings!$C$7),"")</f>
        <v/>
      </c>
      <c r="K9" s="49">
        <f>IFERROR(INDEX(Mitigation!$A$1:$ZZ$5000,MATCH($A9,INDEX(Mitigation!$A$1:$ZZ$5000,0,MATCH($E9,Mitigation!$A$5:$ZZ$5,0)),0),MATCH($E9,Mitigation!$A$5:$ZZ$5,0)+1+K$4-Settings!$C$7),"")</f>
        <v/>
      </c>
      <c r="L9" s="49">
        <f>IFERROR(INDEX(Mitigation!$A$1:$ZZ$5000,MATCH($A9,INDEX(Mitigation!$A$1:$ZZ$5000,0,MATCH($E9,Mitigation!$A$5:$ZZ$5,0)),0),MATCH($E9,Mitigation!$A$5:$ZZ$5,0)+1+L$4-Settings!$C$7),"")</f>
        <v/>
      </c>
      <c r="M9" s="49">
        <f>IFERROR(INDEX(Mitigation!$A$1:$ZZ$5000,MATCH($A9,INDEX(Mitigation!$A$1:$ZZ$5000,0,MATCH($E9,Mitigation!$A$5:$ZZ$5,0)),0),MATCH($E9,Mitigation!$A$5:$ZZ$5,0)+1+M$4-Settings!$C$7),"")</f>
        <v/>
      </c>
      <c r="N9" s="49">
        <f>IFERROR(INDEX(Mitigation!$A$1:$ZZ$5000,MATCH($A9,INDEX(Mitigation!$A$1:$ZZ$5000,0,MATCH($E9,Mitigation!$A$5:$ZZ$5,0)),0),MATCH($E9,Mitigation!$A$5:$ZZ$5,0)+1+N$4-Settings!$C$7),"")</f>
        <v/>
      </c>
      <c r="O9" s="49">
        <f>IFERROR(INDEX(Mitigation!$A$1:$ZZ$5000,MATCH($A9,INDEX(Mitigation!$A$1:$ZZ$5000,0,MATCH($E9,Mitigation!$A$5:$ZZ$5,0)),0),MATCH($E9,Mitigation!$A$5:$ZZ$5,0)+1+O$4-Settings!$C$7),"")</f>
        <v/>
      </c>
      <c r="P9" s="49">
        <f>IFERROR(INDEX(Mitigation!$A$1:$ZZ$5000,MATCH($A9,INDEX(Mitigation!$A$1:$ZZ$5000,0,MATCH($E9,Mitigation!$A$5:$ZZ$5,0)),0),MATCH($E9,Mitigation!$A$5:$ZZ$5,0)+1+P$4-Settings!$C$7),"")</f>
        <v/>
      </c>
      <c r="Q9" s="49">
        <f>IFERROR(INDEX(Mitigation!$A$1:$ZZ$5000,MATCH($A9,INDEX(Mitigation!$A$1:$ZZ$5000,0,MATCH($E9,Mitigation!$A$5:$ZZ$5,0)),0),MATCH($E9,Mitigation!$A$5:$ZZ$5,0)+1+Q$4-Settings!$C$7),"")</f>
        <v/>
      </c>
      <c r="R9" s="49">
        <f>IFERROR(INDEX(Mitigation!$A$1:$ZZ$5000,MATCH($A9,INDEX(Mitigation!$A$1:$ZZ$5000,0,MATCH($E9,Mitigation!$A$5:$ZZ$5,0)),0),MATCH($E9,Mitigation!$A$5:$ZZ$5,0)+1+R$4-Settings!$C$7),"")</f>
        <v/>
      </c>
      <c r="S9" s="49">
        <f>IFERROR(INDEX(Mitigation!$A$1:$ZZ$5000,MATCH($A9,INDEX(Mitigation!$A$1:$ZZ$5000,0,MATCH($E9,Mitigation!$A$5:$ZZ$5,0)),0),MATCH($E9,Mitigation!$A$5:$ZZ$5,0)+1+S$4-Settings!$C$7),"")</f>
        <v/>
      </c>
      <c r="T9" s="49">
        <f>IFERROR(INDEX(Mitigation!$A$1:$ZZ$5000,MATCH($A9,INDEX(Mitigation!$A$1:$ZZ$5000,0,MATCH($E9,Mitigation!$A$5:$ZZ$5,0)),0),MATCH($E9,Mitigation!$A$5:$ZZ$5,0)+1+T$4-Settings!$C$7),"")</f>
        <v/>
      </c>
      <c r="U9" s="49">
        <f>IFERROR(INDEX(Mitigation!$A$1:$ZZ$5000,MATCH($A9,INDEX(Mitigation!$A$1:$ZZ$5000,0,MATCH($E9,Mitigation!$A$5:$ZZ$5,0)),0),MATCH($E9,Mitigation!$A$5:$ZZ$5,0)+1+U$4-Settings!$C$7),"")</f>
        <v/>
      </c>
      <c r="V9" s="49">
        <f>IFERROR(INDEX(Mitigation!$A$1:$ZZ$5000,MATCH($A9,INDEX(Mitigation!$A$1:$ZZ$5000,0,MATCH($E9,Mitigation!$A$5:$ZZ$5,0)),0),MATCH($E9,Mitigation!$A$5:$ZZ$5,0)+1+V$4-Settings!$C$7),"")</f>
        <v/>
      </c>
      <c r="W9" s="49">
        <f>IFERROR(INDEX(Mitigation!$A$1:$ZZ$5000,MATCH($A9,INDEX(Mitigation!$A$1:$ZZ$5000,0,MATCH($E9,Mitigation!$A$5:$ZZ$5,0)),0),MATCH($E9,Mitigation!$A$5:$ZZ$5,0)+1+W$4-Settings!$C$7),"")</f>
        <v/>
      </c>
      <c r="X9" s="49">
        <f>IFERROR(INDEX(Mitigation!$A$1:$ZZ$5000,MATCH($A9,INDEX(Mitigation!$A$1:$ZZ$5000,0,MATCH($E9,Mitigation!$A$5:$ZZ$5,0)),0),MATCH($E9,Mitigation!$A$5:$ZZ$5,0)+1+X$4-Settings!$C$7),"")</f>
        <v/>
      </c>
    </row>
    <row r="10">
      <c r="A10" s="11">
        <f>LOWER(Settings!$C$4)&amp;"."&amp;$B10&amp;"."&amp;$E10</f>
        <v/>
      </c>
      <c r="B10" s="22" t="inlineStr">
        <is>
          <t>mit.ener.ind.all.e</t>
        </is>
      </c>
      <c r="C10" s="14">
        <f>IFERROR(INDEX(Mitigation!$H$1:$H$5000,MATCH($A10,INDEX(Mitigation!$A$1:$ZZ$5000,0,MATCH($E10,Mitigation!$A$5:$ZZ$5,0)),0)),"code not found")</f>
        <v/>
      </c>
      <c r="D10" s="14">
        <f>IFERROR(INDEX(Mitigation!$I$1:$I$5000,MATCH($A10,INDEX(Mitigation!$A$1:$ZZ$5000,0,MATCH($E10,Mitigation!$A$5:$ZZ$5,0)),0)),"")</f>
        <v/>
      </c>
      <c r="E10" s="10">
        <f>E9</f>
        <v/>
      </c>
      <c r="F10" s="48">
        <f>IFERROR(INDEX(Mitigation!$A$1:$ZZ$5000,MATCH($A10,INDEX(Mitigation!$A$1:$ZZ$5000,0,MATCH($E10,Mitigation!$A$5:$ZZ$5,0)),0),MATCH($E10,Mitigation!$A$5:$ZZ$5,0)+1+F$4-Settings!$C$7),"")</f>
        <v/>
      </c>
      <c r="G10" s="49">
        <f>IFERROR(INDEX(Mitigation!$A$1:$ZZ$5000,MATCH($A10,INDEX(Mitigation!$A$1:$ZZ$5000,0,MATCH($E10,Mitigation!$A$5:$ZZ$5,0)),0),MATCH($E10,Mitigation!$A$5:$ZZ$5,0)+1+G$4-Settings!$C$7),"")</f>
        <v/>
      </c>
      <c r="H10" s="49">
        <f>IFERROR(INDEX(Mitigation!$A$1:$ZZ$5000,MATCH($A10,INDEX(Mitigation!$A$1:$ZZ$5000,0,MATCH($E10,Mitigation!$A$5:$ZZ$5,0)),0),MATCH($E10,Mitigation!$A$5:$ZZ$5,0)+1+H$4-Settings!$C$7),"")</f>
        <v/>
      </c>
      <c r="I10" s="49">
        <f>IFERROR(INDEX(Mitigation!$A$1:$ZZ$5000,MATCH($A10,INDEX(Mitigation!$A$1:$ZZ$5000,0,MATCH($E10,Mitigation!$A$5:$ZZ$5,0)),0),MATCH($E10,Mitigation!$A$5:$ZZ$5,0)+1+I$4-Settings!$C$7),"")</f>
        <v/>
      </c>
      <c r="J10" s="49">
        <f>IFERROR(INDEX(Mitigation!$A$1:$ZZ$5000,MATCH($A10,INDEX(Mitigation!$A$1:$ZZ$5000,0,MATCH($E10,Mitigation!$A$5:$ZZ$5,0)),0),MATCH($E10,Mitigation!$A$5:$ZZ$5,0)+1+J$4-Settings!$C$7),"")</f>
        <v/>
      </c>
      <c r="K10" s="49">
        <f>IFERROR(INDEX(Mitigation!$A$1:$ZZ$5000,MATCH($A10,INDEX(Mitigation!$A$1:$ZZ$5000,0,MATCH($E10,Mitigation!$A$5:$ZZ$5,0)),0),MATCH($E10,Mitigation!$A$5:$ZZ$5,0)+1+K$4-Settings!$C$7),"")</f>
        <v/>
      </c>
      <c r="L10" s="49">
        <f>IFERROR(INDEX(Mitigation!$A$1:$ZZ$5000,MATCH($A10,INDEX(Mitigation!$A$1:$ZZ$5000,0,MATCH($E10,Mitigation!$A$5:$ZZ$5,0)),0),MATCH($E10,Mitigation!$A$5:$ZZ$5,0)+1+L$4-Settings!$C$7),"")</f>
        <v/>
      </c>
      <c r="M10" s="49">
        <f>IFERROR(INDEX(Mitigation!$A$1:$ZZ$5000,MATCH($A10,INDEX(Mitigation!$A$1:$ZZ$5000,0,MATCH($E10,Mitigation!$A$5:$ZZ$5,0)),0),MATCH($E10,Mitigation!$A$5:$ZZ$5,0)+1+M$4-Settings!$C$7),"")</f>
        <v/>
      </c>
      <c r="N10" s="49">
        <f>IFERROR(INDEX(Mitigation!$A$1:$ZZ$5000,MATCH($A10,INDEX(Mitigation!$A$1:$ZZ$5000,0,MATCH($E10,Mitigation!$A$5:$ZZ$5,0)),0),MATCH($E10,Mitigation!$A$5:$ZZ$5,0)+1+N$4-Settings!$C$7),"")</f>
        <v/>
      </c>
      <c r="O10" s="49">
        <f>IFERROR(INDEX(Mitigation!$A$1:$ZZ$5000,MATCH($A10,INDEX(Mitigation!$A$1:$ZZ$5000,0,MATCH($E10,Mitigation!$A$5:$ZZ$5,0)),0),MATCH($E10,Mitigation!$A$5:$ZZ$5,0)+1+O$4-Settings!$C$7),"")</f>
        <v/>
      </c>
      <c r="P10" s="49">
        <f>IFERROR(INDEX(Mitigation!$A$1:$ZZ$5000,MATCH($A10,INDEX(Mitigation!$A$1:$ZZ$5000,0,MATCH($E10,Mitigation!$A$5:$ZZ$5,0)),0),MATCH($E10,Mitigation!$A$5:$ZZ$5,0)+1+P$4-Settings!$C$7),"")</f>
        <v/>
      </c>
      <c r="Q10" s="49">
        <f>IFERROR(INDEX(Mitigation!$A$1:$ZZ$5000,MATCH($A10,INDEX(Mitigation!$A$1:$ZZ$5000,0,MATCH($E10,Mitigation!$A$5:$ZZ$5,0)),0),MATCH($E10,Mitigation!$A$5:$ZZ$5,0)+1+Q$4-Settings!$C$7),"")</f>
        <v/>
      </c>
      <c r="R10" s="49">
        <f>IFERROR(INDEX(Mitigation!$A$1:$ZZ$5000,MATCH($A10,INDEX(Mitigation!$A$1:$ZZ$5000,0,MATCH($E10,Mitigation!$A$5:$ZZ$5,0)),0),MATCH($E10,Mitigation!$A$5:$ZZ$5,0)+1+R$4-Settings!$C$7),"")</f>
        <v/>
      </c>
      <c r="S10" s="49">
        <f>IFERROR(INDEX(Mitigation!$A$1:$ZZ$5000,MATCH($A10,INDEX(Mitigation!$A$1:$ZZ$5000,0,MATCH($E10,Mitigation!$A$5:$ZZ$5,0)),0),MATCH($E10,Mitigation!$A$5:$ZZ$5,0)+1+S$4-Settings!$C$7),"")</f>
        <v/>
      </c>
      <c r="T10" s="49">
        <f>IFERROR(INDEX(Mitigation!$A$1:$ZZ$5000,MATCH($A10,INDEX(Mitigation!$A$1:$ZZ$5000,0,MATCH($E10,Mitigation!$A$5:$ZZ$5,0)),0),MATCH($E10,Mitigation!$A$5:$ZZ$5,0)+1+T$4-Settings!$C$7),"")</f>
        <v/>
      </c>
      <c r="U10" s="49">
        <f>IFERROR(INDEX(Mitigation!$A$1:$ZZ$5000,MATCH($A10,INDEX(Mitigation!$A$1:$ZZ$5000,0,MATCH($E10,Mitigation!$A$5:$ZZ$5,0)),0),MATCH($E10,Mitigation!$A$5:$ZZ$5,0)+1+U$4-Settings!$C$7),"")</f>
        <v/>
      </c>
      <c r="V10" s="49">
        <f>IFERROR(INDEX(Mitigation!$A$1:$ZZ$5000,MATCH($A10,INDEX(Mitigation!$A$1:$ZZ$5000,0,MATCH($E10,Mitigation!$A$5:$ZZ$5,0)),0),MATCH($E10,Mitigation!$A$5:$ZZ$5,0)+1+V$4-Settings!$C$7),"")</f>
        <v/>
      </c>
      <c r="W10" s="49">
        <f>IFERROR(INDEX(Mitigation!$A$1:$ZZ$5000,MATCH($A10,INDEX(Mitigation!$A$1:$ZZ$5000,0,MATCH($E10,Mitigation!$A$5:$ZZ$5,0)),0),MATCH($E10,Mitigation!$A$5:$ZZ$5,0)+1+W$4-Settings!$C$7),"")</f>
        <v/>
      </c>
      <c r="X10" s="49">
        <f>IFERROR(INDEX(Mitigation!$A$1:$ZZ$5000,MATCH($A10,INDEX(Mitigation!$A$1:$ZZ$5000,0,MATCH($E10,Mitigation!$A$5:$ZZ$5,0)),0),MATCH($E10,Mitigation!$A$5:$ZZ$5,0)+1+X$4-Settings!$C$7),"")</f>
        <v/>
      </c>
    </row>
    <row r="11">
      <c r="A11" s="11">
        <f>LOWER(Settings!$C$4)&amp;"."&amp;$B11&amp;"."&amp;$E11</f>
        <v/>
      </c>
      <c r="B11" s="22" t="inlineStr">
        <is>
          <t>mit.ener.oen.all.e</t>
        </is>
      </c>
      <c r="C11" s="14">
        <f>IFERROR(INDEX(Mitigation!$H$1:$H$5000,MATCH($A11,INDEX(Mitigation!$A$1:$ZZ$5000,0,MATCH($E11,Mitigation!$A$5:$ZZ$5,0)),0)),"code not found")</f>
        <v/>
      </c>
      <c r="D11" s="14">
        <f>IFERROR(INDEX(Mitigation!$I$1:$I$5000,MATCH($A11,INDEX(Mitigation!$A$1:$ZZ$5000,0,MATCH($E11,Mitigation!$A$5:$ZZ$5,0)),0)),"")</f>
        <v/>
      </c>
      <c r="E11" s="10">
        <f>E10</f>
        <v/>
      </c>
      <c r="F11" s="48">
        <f>IFERROR(INDEX(Mitigation!$A$1:$ZZ$5000,MATCH($A11,INDEX(Mitigation!$A$1:$ZZ$5000,0,MATCH($E11,Mitigation!$A$5:$ZZ$5,0)),0),MATCH($E11,Mitigation!$A$5:$ZZ$5,0)+1+F$4-Settings!$C$7),"")</f>
        <v/>
      </c>
      <c r="G11" s="49">
        <f>IFERROR(INDEX(Mitigation!$A$1:$ZZ$5000,MATCH($A11,INDEX(Mitigation!$A$1:$ZZ$5000,0,MATCH($E11,Mitigation!$A$5:$ZZ$5,0)),0),MATCH($E11,Mitigation!$A$5:$ZZ$5,0)+1+G$4-Settings!$C$7),"")</f>
        <v/>
      </c>
      <c r="H11" s="49">
        <f>IFERROR(INDEX(Mitigation!$A$1:$ZZ$5000,MATCH($A11,INDEX(Mitigation!$A$1:$ZZ$5000,0,MATCH($E11,Mitigation!$A$5:$ZZ$5,0)),0),MATCH($E11,Mitigation!$A$5:$ZZ$5,0)+1+H$4-Settings!$C$7),"")</f>
        <v/>
      </c>
      <c r="I11" s="49">
        <f>IFERROR(INDEX(Mitigation!$A$1:$ZZ$5000,MATCH($A11,INDEX(Mitigation!$A$1:$ZZ$5000,0,MATCH($E11,Mitigation!$A$5:$ZZ$5,0)),0),MATCH($E11,Mitigation!$A$5:$ZZ$5,0)+1+I$4-Settings!$C$7),"")</f>
        <v/>
      </c>
      <c r="J11" s="49">
        <f>IFERROR(INDEX(Mitigation!$A$1:$ZZ$5000,MATCH($A11,INDEX(Mitigation!$A$1:$ZZ$5000,0,MATCH($E11,Mitigation!$A$5:$ZZ$5,0)),0),MATCH($E11,Mitigation!$A$5:$ZZ$5,0)+1+J$4-Settings!$C$7),"")</f>
        <v/>
      </c>
      <c r="K11" s="49">
        <f>IFERROR(INDEX(Mitigation!$A$1:$ZZ$5000,MATCH($A11,INDEX(Mitigation!$A$1:$ZZ$5000,0,MATCH($E11,Mitigation!$A$5:$ZZ$5,0)),0),MATCH($E11,Mitigation!$A$5:$ZZ$5,0)+1+K$4-Settings!$C$7),"")</f>
        <v/>
      </c>
      <c r="L11" s="49">
        <f>IFERROR(INDEX(Mitigation!$A$1:$ZZ$5000,MATCH($A11,INDEX(Mitigation!$A$1:$ZZ$5000,0,MATCH($E11,Mitigation!$A$5:$ZZ$5,0)),0),MATCH($E11,Mitigation!$A$5:$ZZ$5,0)+1+L$4-Settings!$C$7),"")</f>
        <v/>
      </c>
      <c r="M11" s="49">
        <f>IFERROR(INDEX(Mitigation!$A$1:$ZZ$5000,MATCH($A11,INDEX(Mitigation!$A$1:$ZZ$5000,0,MATCH($E11,Mitigation!$A$5:$ZZ$5,0)),0),MATCH($E11,Mitigation!$A$5:$ZZ$5,0)+1+M$4-Settings!$C$7),"")</f>
        <v/>
      </c>
      <c r="N11" s="49">
        <f>IFERROR(INDEX(Mitigation!$A$1:$ZZ$5000,MATCH($A11,INDEX(Mitigation!$A$1:$ZZ$5000,0,MATCH($E11,Mitigation!$A$5:$ZZ$5,0)),0),MATCH($E11,Mitigation!$A$5:$ZZ$5,0)+1+N$4-Settings!$C$7),"")</f>
        <v/>
      </c>
      <c r="O11" s="49">
        <f>IFERROR(INDEX(Mitigation!$A$1:$ZZ$5000,MATCH($A11,INDEX(Mitigation!$A$1:$ZZ$5000,0,MATCH($E11,Mitigation!$A$5:$ZZ$5,0)),0),MATCH($E11,Mitigation!$A$5:$ZZ$5,0)+1+O$4-Settings!$C$7),"")</f>
        <v/>
      </c>
      <c r="P11" s="49">
        <f>IFERROR(INDEX(Mitigation!$A$1:$ZZ$5000,MATCH($A11,INDEX(Mitigation!$A$1:$ZZ$5000,0,MATCH($E11,Mitigation!$A$5:$ZZ$5,0)),0),MATCH($E11,Mitigation!$A$5:$ZZ$5,0)+1+P$4-Settings!$C$7),"")</f>
        <v/>
      </c>
      <c r="Q11" s="49">
        <f>IFERROR(INDEX(Mitigation!$A$1:$ZZ$5000,MATCH($A11,INDEX(Mitigation!$A$1:$ZZ$5000,0,MATCH($E11,Mitigation!$A$5:$ZZ$5,0)),0),MATCH($E11,Mitigation!$A$5:$ZZ$5,0)+1+Q$4-Settings!$C$7),"")</f>
        <v/>
      </c>
      <c r="R11" s="49">
        <f>IFERROR(INDEX(Mitigation!$A$1:$ZZ$5000,MATCH($A11,INDEX(Mitigation!$A$1:$ZZ$5000,0,MATCH($E11,Mitigation!$A$5:$ZZ$5,0)),0),MATCH($E11,Mitigation!$A$5:$ZZ$5,0)+1+R$4-Settings!$C$7),"")</f>
        <v/>
      </c>
      <c r="S11" s="49">
        <f>IFERROR(INDEX(Mitigation!$A$1:$ZZ$5000,MATCH($A11,INDEX(Mitigation!$A$1:$ZZ$5000,0,MATCH($E11,Mitigation!$A$5:$ZZ$5,0)),0),MATCH($E11,Mitigation!$A$5:$ZZ$5,0)+1+S$4-Settings!$C$7),"")</f>
        <v/>
      </c>
      <c r="T11" s="49">
        <f>IFERROR(INDEX(Mitigation!$A$1:$ZZ$5000,MATCH($A11,INDEX(Mitigation!$A$1:$ZZ$5000,0,MATCH($E11,Mitigation!$A$5:$ZZ$5,0)),0),MATCH($E11,Mitigation!$A$5:$ZZ$5,0)+1+T$4-Settings!$C$7),"")</f>
        <v/>
      </c>
      <c r="U11" s="49">
        <f>IFERROR(INDEX(Mitigation!$A$1:$ZZ$5000,MATCH($A11,INDEX(Mitigation!$A$1:$ZZ$5000,0,MATCH($E11,Mitigation!$A$5:$ZZ$5,0)),0),MATCH($E11,Mitigation!$A$5:$ZZ$5,0)+1+U$4-Settings!$C$7),"")</f>
        <v/>
      </c>
      <c r="V11" s="49">
        <f>IFERROR(INDEX(Mitigation!$A$1:$ZZ$5000,MATCH($A11,INDEX(Mitigation!$A$1:$ZZ$5000,0,MATCH($E11,Mitigation!$A$5:$ZZ$5,0)),0),MATCH($E11,Mitigation!$A$5:$ZZ$5,0)+1+V$4-Settings!$C$7),"")</f>
        <v/>
      </c>
      <c r="W11" s="49">
        <f>IFERROR(INDEX(Mitigation!$A$1:$ZZ$5000,MATCH($A11,INDEX(Mitigation!$A$1:$ZZ$5000,0,MATCH($E11,Mitigation!$A$5:$ZZ$5,0)),0),MATCH($E11,Mitigation!$A$5:$ZZ$5,0)+1+W$4-Settings!$C$7),"")</f>
        <v/>
      </c>
      <c r="X11" s="49">
        <f>IFERROR(INDEX(Mitigation!$A$1:$ZZ$5000,MATCH($A11,INDEX(Mitigation!$A$1:$ZZ$5000,0,MATCH($E11,Mitigation!$A$5:$ZZ$5,0)),0),MATCH($E11,Mitigation!$A$5:$ZZ$5,0)+1+X$4-Settings!$C$7),"")</f>
        <v/>
      </c>
    </row>
    <row r="12">
      <c r="A12" s="11">
        <f>LOWER(Settings!$C$4)&amp;"."&amp;$B12&amp;"."&amp;$E12</f>
        <v/>
      </c>
      <c r="B12" s="22" t="inlineStr">
        <is>
          <t>mit.ener.pct.all.all.e</t>
        </is>
      </c>
      <c r="C12" s="14">
        <f>IFERROR(INDEX(Mitigation!$H$1:$H$5000,MATCH($A12,INDEX(Mitigation!$A$1:$ZZ$5000,0,MATCH($E12,Mitigation!$A$5:$ZZ$5,0)),0)),"code not found")</f>
        <v/>
      </c>
      <c r="D12" s="14">
        <f>IFERROR(INDEX(Mitigation!$I$1:$I$5000,MATCH($A12,INDEX(Mitigation!$A$1:$ZZ$5000,0,MATCH($E12,Mitigation!$A$5:$ZZ$5,0)),0)),"")</f>
        <v/>
      </c>
      <c r="E12" s="10">
        <f>E11</f>
        <v/>
      </c>
      <c r="F12" s="12">
        <f>IFERROR(INDEX(Mitigation!$A$1:$ZZ$5000,MATCH($A12,INDEX(Mitigation!$A$1:$ZZ$5000,0,MATCH($E12,Mitigation!$A$5:$ZZ$5,0)),0),MATCH($E12,Mitigation!$A$5:$ZZ$5,0)+1+F$4-Settings!$C$7),"")</f>
        <v/>
      </c>
      <c r="G12" s="13">
        <f>IFERROR(INDEX(Mitigation!$A$1:$ZZ$5000,MATCH($A12,INDEX(Mitigation!$A$1:$ZZ$5000,0,MATCH($E12,Mitigation!$A$5:$ZZ$5,0)),0),MATCH($E12,Mitigation!$A$5:$ZZ$5,0)+1+G$4-Settings!$C$7),"")</f>
        <v/>
      </c>
      <c r="H12" s="13">
        <f>IFERROR(INDEX(Mitigation!$A$1:$ZZ$5000,MATCH($A12,INDEX(Mitigation!$A$1:$ZZ$5000,0,MATCH($E12,Mitigation!$A$5:$ZZ$5,0)),0),MATCH($E12,Mitigation!$A$5:$ZZ$5,0)+1+H$4-Settings!$C$7),"")</f>
        <v/>
      </c>
      <c r="I12" s="13">
        <f>IFERROR(INDEX(Mitigation!$A$1:$ZZ$5000,MATCH($A12,INDEX(Mitigation!$A$1:$ZZ$5000,0,MATCH($E12,Mitigation!$A$5:$ZZ$5,0)),0),MATCH($E12,Mitigation!$A$5:$ZZ$5,0)+1+I$4-Settings!$C$7),"")</f>
        <v/>
      </c>
      <c r="J12" s="13">
        <f>IFERROR(INDEX(Mitigation!$A$1:$ZZ$5000,MATCH($A12,INDEX(Mitigation!$A$1:$ZZ$5000,0,MATCH($E12,Mitigation!$A$5:$ZZ$5,0)),0),MATCH($E12,Mitigation!$A$5:$ZZ$5,0)+1+J$4-Settings!$C$7),"")</f>
        <v/>
      </c>
      <c r="K12" s="13">
        <f>IFERROR(INDEX(Mitigation!$A$1:$ZZ$5000,MATCH($A12,INDEX(Mitigation!$A$1:$ZZ$5000,0,MATCH($E12,Mitigation!$A$5:$ZZ$5,0)),0),MATCH($E12,Mitigation!$A$5:$ZZ$5,0)+1+K$4-Settings!$C$7),"")</f>
        <v/>
      </c>
      <c r="L12" s="13">
        <f>IFERROR(INDEX(Mitigation!$A$1:$ZZ$5000,MATCH($A12,INDEX(Mitigation!$A$1:$ZZ$5000,0,MATCH($E12,Mitigation!$A$5:$ZZ$5,0)),0),MATCH($E12,Mitigation!$A$5:$ZZ$5,0)+1+L$4-Settings!$C$7),"")</f>
        <v/>
      </c>
      <c r="M12" s="13">
        <f>IFERROR(INDEX(Mitigation!$A$1:$ZZ$5000,MATCH($A12,INDEX(Mitigation!$A$1:$ZZ$5000,0,MATCH($E12,Mitigation!$A$5:$ZZ$5,0)),0),MATCH($E12,Mitigation!$A$5:$ZZ$5,0)+1+M$4-Settings!$C$7),"")</f>
        <v/>
      </c>
      <c r="N12" s="13">
        <f>IFERROR(INDEX(Mitigation!$A$1:$ZZ$5000,MATCH($A12,INDEX(Mitigation!$A$1:$ZZ$5000,0,MATCH($E12,Mitigation!$A$5:$ZZ$5,0)),0),MATCH($E12,Mitigation!$A$5:$ZZ$5,0)+1+N$4-Settings!$C$7),"")</f>
        <v/>
      </c>
      <c r="O12" s="13">
        <f>IFERROR(INDEX(Mitigation!$A$1:$ZZ$5000,MATCH($A12,INDEX(Mitigation!$A$1:$ZZ$5000,0,MATCH($E12,Mitigation!$A$5:$ZZ$5,0)),0),MATCH($E12,Mitigation!$A$5:$ZZ$5,0)+1+O$4-Settings!$C$7),"")</f>
        <v/>
      </c>
      <c r="P12" s="13">
        <f>IFERROR(INDEX(Mitigation!$A$1:$ZZ$5000,MATCH($A12,INDEX(Mitigation!$A$1:$ZZ$5000,0,MATCH($E12,Mitigation!$A$5:$ZZ$5,0)),0),MATCH($E12,Mitigation!$A$5:$ZZ$5,0)+1+P$4-Settings!$C$7),"")</f>
        <v/>
      </c>
      <c r="Q12" s="13">
        <f>IFERROR(INDEX(Mitigation!$A$1:$ZZ$5000,MATCH($A12,INDEX(Mitigation!$A$1:$ZZ$5000,0,MATCH($E12,Mitigation!$A$5:$ZZ$5,0)),0),MATCH($E12,Mitigation!$A$5:$ZZ$5,0)+1+Q$4-Settings!$C$7),"")</f>
        <v/>
      </c>
      <c r="R12" s="13">
        <f>IFERROR(INDEX(Mitigation!$A$1:$ZZ$5000,MATCH($A12,INDEX(Mitigation!$A$1:$ZZ$5000,0,MATCH($E12,Mitigation!$A$5:$ZZ$5,0)),0),MATCH($E12,Mitigation!$A$5:$ZZ$5,0)+1+R$4-Settings!$C$7),"")</f>
        <v/>
      </c>
      <c r="S12" s="13">
        <f>IFERROR(INDEX(Mitigation!$A$1:$ZZ$5000,MATCH($A12,INDEX(Mitigation!$A$1:$ZZ$5000,0,MATCH($E12,Mitigation!$A$5:$ZZ$5,0)),0),MATCH($E12,Mitigation!$A$5:$ZZ$5,0)+1+S$4-Settings!$C$7),"")</f>
        <v/>
      </c>
      <c r="T12" s="13">
        <f>IFERROR(INDEX(Mitigation!$A$1:$ZZ$5000,MATCH($A12,INDEX(Mitigation!$A$1:$ZZ$5000,0,MATCH($E12,Mitigation!$A$5:$ZZ$5,0)),0),MATCH($E12,Mitigation!$A$5:$ZZ$5,0)+1+T$4-Settings!$C$7),"")</f>
        <v/>
      </c>
      <c r="U12" s="13">
        <f>IFERROR(INDEX(Mitigation!$A$1:$ZZ$5000,MATCH($A12,INDEX(Mitigation!$A$1:$ZZ$5000,0,MATCH($E12,Mitigation!$A$5:$ZZ$5,0)),0),MATCH($E12,Mitigation!$A$5:$ZZ$5,0)+1+U$4-Settings!$C$7),"")</f>
        <v/>
      </c>
      <c r="V12" s="13">
        <f>IFERROR(INDEX(Mitigation!$A$1:$ZZ$5000,MATCH($A12,INDEX(Mitigation!$A$1:$ZZ$5000,0,MATCH($E12,Mitigation!$A$5:$ZZ$5,0)),0),MATCH($E12,Mitigation!$A$5:$ZZ$5,0)+1+V$4-Settings!$C$7),"")</f>
        <v/>
      </c>
      <c r="W12" s="13">
        <f>IFERROR(INDEX(Mitigation!$A$1:$ZZ$5000,MATCH($A12,INDEX(Mitigation!$A$1:$ZZ$5000,0,MATCH($E12,Mitigation!$A$5:$ZZ$5,0)),0),MATCH($E12,Mitigation!$A$5:$ZZ$5,0)+1+W$4-Settings!$C$7),"")</f>
        <v/>
      </c>
      <c r="X12" s="13">
        <f>IFERROR(INDEX(Mitigation!$A$1:$ZZ$5000,MATCH($A12,INDEX(Mitigation!$A$1:$ZZ$5000,0,MATCH($E12,Mitigation!$A$5:$ZZ$5,0)),0),MATCH($E12,Mitigation!$A$5:$ZZ$5,0)+1+X$4-Settings!$C$7),"")</f>
        <v/>
      </c>
    </row>
    <row r="13">
      <c r="A13" s="11">
        <f>LOWER(Settings!$C$4)&amp;"."&amp;$B13&amp;"."&amp;$E13</f>
        <v/>
      </c>
      <c r="B13" s="22" t="inlineStr">
        <is>
          <t>mit.co2.all.all.e</t>
        </is>
      </c>
      <c r="C13" s="14">
        <f>IFERROR(INDEX(Mitigation!$H$1:$H$5000,MATCH($A13,INDEX(Mitigation!$A$1:$ZZ$5000,0,MATCH($E13,Mitigation!$A$5:$ZZ$5,0)),0)),"code not found")</f>
        <v/>
      </c>
      <c r="D13" s="14">
        <f>IFERROR(INDEX(Mitigation!$I$1:$I$5000,MATCH($A13,INDEX(Mitigation!$A$1:$ZZ$5000,0,MATCH($E13,Mitigation!$A$5:$ZZ$5,0)),0)),"")</f>
        <v/>
      </c>
      <c r="E13" s="10">
        <f>E12</f>
        <v/>
      </c>
      <c r="F13" s="46">
        <f>IFERROR(INDEX(Mitigation!$A$1:$ZZ$5000,MATCH($A13,INDEX(Mitigation!$A$1:$ZZ$5000,0,MATCH($E13,Mitigation!$A$5:$ZZ$5,0)),0),MATCH($E13,Mitigation!$A$5:$ZZ$5,0)+1+F$4-Settings!$C$7),"")</f>
        <v/>
      </c>
      <c r="G13" s="47">
        <f>IFERROR(INDEX(Mitigation!$A$1:$ZZ$5000,MATCH($A13,INDEX(Mitigation!$A$1:$ZZ$5000,0,MATCH($E13,Mitigation!$A$5:$ZZ$5,0)),0),MATCH($E13,Mitigation!$A$5:$ZZ$5,0)+1+G$4-Settings!$C$7),"")</f>
        <v/>
      </c>
      <c r="H13" s="47">
        <f>IFERROR(INDEX(Mitigation!$A$1:$ZZ$5000,MATCH($A13,INDEX(Mitigation!$A$1:$ZZ$5000,0,MATCH($E13,Mitigation!$A$5:$ZZ$5,0)),0),MATCH($E13,Mitigation!$A$5:$ZZ$5,0)+1+H$4-Settings!$C$7),"")</f>
        <v/>
      </c>
      <c r="I13" s="47">
        <f>IFERROR(INDEX(Mitigation!$A$1:$ZZ$5000,MATCH($A13,INDEX(Mitigation!$A$1:$ZZ$5000,0,MATCH($E13,Mitigation!$A$5:$ZZ$5,0)),0),MATCH($E13,Mitigation!$A$5:$ZZ$5,0)+1+I$4-Settings!$C$7),"")</f>
        <v/>
      </c>
      <c r="J13" s="47">
        <f>IFERROR(INDEX(Mitigation!$A$1:$ZZ$5000,MATCH($A13,INDEX(Mitigation!$A$1:$ZZ$5000,0,MATCH($E13,Mitigation!$A$5:$ZZ$5,0)),0),MATCH($E13,Mitigation!$A$5:$ZZ$5,0)+1+J$4-Settings!$C$7),"")</f>
        <v/>
      </c>
      <c r="K13" s="47">
        <f>IFERROR(INDEX(Mitigation!$A$1:$ZZ$5000,MATCH($A13,INDEX(Mitigation!$A$1:$ZZ$5000,0,MATCH($E13,Mitigation!$A$5:$ZZ$5,0)),0),MATCH($E13,Mitigation!$A$5:$ZZ$5,0)+1+K$4-Settings!$C$7),"")</f>
        <v/>
      </c>
      <c r="L13" s="47">
        <f>IFERROR(INDEX(Mitigation!$A$1:$ZZ$5000,MATCH($A13,INDEX(Mitigation!$A$1:$ZZ$5000,0,MATCH($E13,Mitigation!$A$5:$ZZ$5,0)),0),MATCH($E13,Mitigation!$A$5:$ZZ$5,0)+1+L$4-Settings!$C$7),"")</f>
        <v/>
      </c>
      <c r="M13" s="47">
        <f>IFERROR(INDEX(Mitigation!$A$1:$ZZ$5000,MATCH($A13,INDEX(Mitigation!$A$1:$ZZ$5000,0,MATCH($E13,Mitigation!$A$5:$ZZ$5,0)),0),MATCH($E13,Mitigation!$A$5:$ZZ$5,0)+1+M$4-Settings!$C$7),"")</f>
        <v/>
      </c>
      <c r="N13" s="47">
        <f>IFERROR(INDEX(Mitigation!$A$1:$ZZ$5000,MATCH($A13,INDEX(Mitigation!$A$1:$ZZ$5000,0,MATCH($E13,Mitigation!$A$5:$ZZ$5,0)),0),MATCH($E13,Mitigation!$A$5:$ZZ$5,0)+1+N$4-Settings!$C$7),"")</f>
        <v/>
      </c>
      <c r="O13" s="47">
        <f>IFERROR(INDEX(Mitigation!$A$1:$ZZ$5000,MATCH($A13,INDEX(Mitigation!$A$1:$ZZ$5000,0,MATCH($E13,Mitigation!$A$5:$ZZ$5,0)),0),MATCH($E13,Mitigation!$A$5:$ZZ$5,0)+1+O$4-Settings!$C$7),"")</f>
        <v/>
      </c>
      <c r="P13" s="47">
        <f>IFERROR(INDEX(Mitigation!$A$1:$ZZ$5000,MATCH($A13,INDEX(Mitigation!$A$1:$ZZ$5000,0,MATCH($E13,Mitigation!$A$5:$ZZ$5,0)),0),MATCH($E13,Mitigation!$A$5:$ZZ$5,0)+1+P$4-Settings!$C$7),"")</f>
        <v/>
      </c>
      <c r="Q13" s="47">
        <f>IFERROR(INDEX(Mitigation!$A$1:$ZZ$5000,MATCH($A13,INDEX(Mitigation!$A$1:$ZZ$5000,0,MATCH($E13,Mitigation!$A$5:$ZZ$5,0)),0),MATCH($E13,Mitigation!$A$5:$ZZ$5,0)+1+Q$4-Settings!$C$7),"")</f>
        <v/>
      </c>
      <c r="R13" s="47">
        <f>IFERROR(INDEX(Mitigation!$A$1:$ZZ$5000,MATCH($A13,INDEX(Mitigation!$A$1:$ZZ$5000,0,MATCH($E13,Mitigation!$A$5:$ZZ$5,0)),0),MATCH($E13,Mitigation!$A$5:$ZZ$5,0)+1+R$4-Settings!$C$7),"")</f>
        <v/>
      </c>
      <c r="S13" s="47">
        <f>IFERROR(INDEX(Mitigation!$A$1:$ZZ$5000,MATCH($A13,INDEX(Mitigation!$A$1:$ZZ$5000,0,MATCH($E13,Mitigation!$A$5:$ZZ$5,0)),0),MATCH($E13,Mitigation!$A$5:$ZZ$5,0)+1+S$4-Settings!$C$7),"")</f>
        <v/>
      </c>
      <c r="T13" s="47">
        <f>IFERROR(INDEX(Mitigation!$A$1:$ZZ$5000,MATCH($A13,INDEX(Mitigation!$A$1:$ZZ$5000,0,MATCH($E13,Mitigation!$A$5:$ZZ$5,0)),0),MATCH($E13,Mitigation!$A$5:$ZZ$5,0)+1+T$4-Settings!$C$7),"")</f>
        <v/>
      </c>
      <c r="U13" s="47">
        <f>IFERROR(INDEX(Mitigation!$A$1:$ZZ$5000,MATCH($A13,INDEX(Mitigation!$A$1:$ZZ$5000,0,MATCH($E13,Mitigation!$A$5:$ZZ$5,0)),0),MATCH($E13,Mitigation!$A$5:$ZZ$5,0)+1+U$4-Settings!$C$7),"")</f>
        <v/>
      </c>
      <c r="V13" s="47">
        <f>IFERROR(INDEX(Mitigation!$A$1:$ZZ$5000,MATCH($A13,INDEX(Mitigation!$A$1:$ZZ$5000,0,MATCH($E13,Mitigation!$A$5:$ZZ$5,0)),0),MATCH($E13,Mitigation!$A$5:$ZZ$5,0)+1+V$4-Settings!$C$7),"")</f>
        <v/>
      </c>
      <c r="W13" s="47">
        <f>IFERROR(INDEX(Mitigation!$A$1:$ZZ$5000,MATCH($A13,INDEX(Mitigation!$A$1:$ZZ$5000,0,MATCH($E13,Mitigation!$A$5:$ZZ$5,0)),0),MATCH($E13,Mitigation!$A$5:$ZZ$5,0)+1+W$4-Settings!$C$7),"")</f>
        <v/>
      </c>
      <c r="X13" s="47">
        <f>IFERROR(INDEX(Mitigation!$A$1:$ZZ$5000,MATCH($A13,INDEX(Mitigation!$A$1:$ZZ$5000,0,MATCH($E13,Mitigation!$A$5:$ZZ$5,0)),0),MATCH($E13,Mitigation!$A$5:$ZZ$5,0)+1+X$4-Settings!$C$7),"")</f>
        <v/>
      </c>
    </row>
    <row r="14">
      <c r="A14" s="11">
        <f>LOWER(Settings!$C$4)&amp;"."&amp;$B14&amp;"."&amp;$E14</f>
        <v/>
      </c>
      <c r="B14" s="22" t="inlineStr">
        <is>
          <t>mit.co2.tra.all.e</t>
        </is>
      </c>
      <c r="C14" s="14">
        <f>IFERROR(INDEX(Mitigation!$H$1:$H$5000,MATCH($A14,INDEX(Mitigation!$A$1:$ZZ$5000,0,MATCH($E14,Mitigation!$A$5:$ZZ$5,0)),0)),"code not found")</f>
        <v/>
      </c>
      <c r="D14" s="14">
        <f>IFERROR(INDEX(Mitigation!$I$1:$I$5000,MATCH($A14,INDEX(Mitigation!$A$1:$ZZ$5000,0,MATCH($E14,Mitigation!$A$5:$ZZ$5,0)),0)),"")</f>
        <v/>
      </c>
      <c r="E14" s="10">
        <f>E13</f>
        <v/>
      </c>
      <c r="F14" s="46">
        <f>IFERROR(INDEX(Mitigation!$A$1:$ZZ$5000,MATCH($A14,INDEX(Mitigation!$A$1:$ZZ$5000,0,MATCH($E14,Mitigation!$A$5:$ZZ$5,0)),0),MATCH($E14,Mitigation!$A$5:$ZZ$5,0)+1+F$4-Settings!$C$7),"")</f>
        <v/>
      </c>
      <c r="G14" s="47">
        <f>IFERROR(INDEX(Mitigation!$A$1:$ZZ$5000,MATCH($A14,INDEX(Mitigation!$A$1:$ZZ$5000,0,MATCH($E14,Mitigation!$A$5:$ZZ$5,0)),0),MATCH($E14,Mitigation!$A$5:$ZZ$5,0)+1+G$4-Settings!$C$7),"")</f>
        <v/>
      </c>
      <c r="H14" s="47">
        <f>IFERROR(INDEX(Mitigation!$A$1:$ZZ$5000,MATCH($A14,INDEX(Mitigation!$A$1:$ZZ$5000,0,MATCH($E14,Mitigation!$A$5:$ZZ$5,0)),0),MATCH($E14,Mitigation!$A$5:$ZZ$5,0)+1+H$4-Settings!$C$7),"")</f>
        <v/>
      </c>
      <c r="I14" s="47">
        <f>IFERROR(INDEX(Mitigation!$A$1:$ZZ$5000,MATCH($A14,INDEX(Mitigation!$A$1:$ZZ$5000,0,MATCH($E14,Mitigation!$A$5:$ZZ$5,0)),0),MATCH($E14,Mitigation!$A$5:$ZZ$5,0)+1+I$4-Settings!$C$7),"")</f>
        <v/>
      </c>
      <c r="J14" s="47">
        <f>IFERROR(INDEX(Mitigation!$A$1:$ZZ$5000,MATCH($A14,INDEX(Mitigation!$A$1:$ZZ$5000,0,MATCH($E14,Mitigation!$A$5:$ZZ$5,0)),0),MATCH($E14,Mitigation!$A$5:$ZZ$5,0)+1+J$4-Settings!$C$7),"")</f>
        <v/>
      </c>
      <c r="K14" s="47">
        <f>IFERROR(INDEX(Mitigation!$A$1:$ZZ$5000,MATCH($A14,INDEX(Mitigation!$A$1:$ZZ$5000,0,MATCH($E14,Mitigation!$A$5:$ZZ$5,0)),0),MATCH($E14,Mitigation!$A$5:$ZZ$5,0)+1+K$4-Settings!$C$7),"")</f>
        <v/>
      </c>
      <c r="L14" s="47">
        <f>IFERROR(INDEX(Mitigation!$A$1:$ZZ$5000,MATCH($A14,INDEX(Mitigation!$A$1:$ZZ$5000,0,MATCH($E14,Mitigation!$A$5:$ZZ$5,0)),0),MATCH($E14,Mitigation!$A$5:$ZZ$5,0)+1+L$4-Settings!$C$7),"")</f>
        <v/>
      </c>
      <c r="M14" s="47">
        <f>IFERROR(INDEX(Mitigation!$A$1:$ZZ$5000,MATCH($A14,INDEX(Mitigation!$A$1:$ZZ$5000,0,MATCH($E14,Mitigation!$A$5:$ZZ$5,0)),0),MATCH($E14,Mitigation!$A$5:$ZZ$5,0)+1+M$4-Settings!$C$7),"")</f>
        <v/>
      </c>
      <c r="N14" s="47">
        <f>IFERROR(INDEX(Mitigation!$A$1:$ZZ$5000,MATCH($A14,INDEX(Mitigation!$A$1:$ZZ$5000,0,MATCH($E14,Mitigation!$A$5:$ZZ$5,0)),0),MATCH($E14,Mitigation!$A$5:$ZZ$5,0)+1+N$4-Settings!$C$7),"")</f>
        <v/>
      </c>
      <c r="O14" s="47">
        <f>IFERROR(INDEX(Mitigation!$A$1:$ZZ$5000,MATCH($A14,INDEX(Mitigation!$A$1:$ZZ$5000,0,MATCH($E14,Mitigation!$A$5:$ZZ$5,0)),0),MATCH($E14,Mitigation!$A$5:$ZZ$5,0)+1+O$4-Settings!$C$7),"")</f>
        <v/>
      </c>
      <c r="P14" s="47">
        <f>IFERROR(INDEX(Mitigation!$A$1:$ZZ$5000,MATCH($A14,INDEX(Mitigation!$A$1:$ZZ$5000,0,MATCH($E14,Mitigation!$A$5:$ZZ$5,0)),0),MATCH($E14,Mitigation!$A$5:$ZZ$5,0)+1+P$4-Settings!$C$7),"")</f>
        <v/>
      </c>
      <c r="Q14" s="47">
        <f>IFERROR(INDEX(Mitigation!$A$1:$ZZ$5000,MATCH($A14,INDEX(Mitigation!$A$1:$ZZ$5000,0,MATCH($E14,Mitigation!$A$5:$ZZ$5,0)),0),MATCH($E14,Mitigation!$A$5:$ZZ$5,0)+1+Q$4-Settings!$C$7),"")</f>
        <v/>
      </c>
      <c r="R14" s="47">
        <f>IFERROR(INDEX(Mitigation!$A$1:$ZZ$5000,MATCH($A14,INDEX(Mitigation!$A$1:$ZZ$5000,0,MATCH($E14,Mitigation!$A$5:$ZZ$5,0)),0),MATCH($E14,Mitigation!$A$5:$ZZ$5,0)+1+R$4-Settings!$C$7),"")</f>
        <v/>
      </c>
      <c r="S14" s="47">
        <f>IFERROR(INDEX(Mitigation!$A$1:$ZZ$5000,MATCH($A14,INDEX(Mitigation!$A$1:$ZZ$5000,0,MATCH($E14,Mitigation!$A$5:$ZZ$5,0)),0),MATCH($E14,Mitigation!$A$5:$ZZ$5,0)+1+S$4-Settings!$C$7),"")</f>
        <v/>
      </c>
      <c r="T14" s="47">
        <f>IFERROR(INDEX(Mitigation!$A$1:$ZZ$5000,MATCH($A14,INDEX(Mitigation!$A$1:$ZZ$5000,0,MATCH($E14,Mitigation!$A$5:$ZZ$5,0)),0),MATCH($E14,Mitigation!$A$5:$ZZ$5,0)+1+T$4-Settings!$C$7),"")</f>
        <v/>
      </c>
      <c r="U14" s="47">
        <f>IFERROR(INDEX(Mitigation!$A$1:$ZZ$5000,MATCH($A14,INDEX(Mitigation!$A$1:$ZZ$5000,0,MATCH($E14,Mitigation!$A$5:$ZZ$5,0)),0),MATCH($E14,Mitigation!$A$5:$ZZ$5,0)+1+U$4-Settings!$C$7),"")</f>
        <v/>
      </c>
      <c r="V14" s="47">
        <f>IFERROR(INDEX(Mitigation!$A$1:$ZZ$5000,MATCH($A14,INDEX(Mitigation!$A$1:$ZZ$5000,0,MATCH($E14,Mitigation!$A$5:$ZZ$5,0)),0),MATCH($E14,Mitigation!$A$5:$ZZ$5,0)+1+V$4-Settings!$C$7),"")</f>
        <v/>
      </c>
      <c r="W14" s="47">
        <f>IFERROR(INDEX(Mitigation!$A$1:$ZZ$5000,MATCH($A14,INDEX(Mitigation!$A$1:$ZZ$5000,0,MATCH($E14,Mitigation!$A$5:$ZZ$5,0)),0),MATCH($E14,Mitigation!$A$5:$ZZ$5,0)+1+W$4-Settings!$C$7),"")</f>
        <v/>
      </c>
      <c r="X14" s="47">
        <f>IFERROR(INDEX(Mitigation!$A$1:$ZZ$5000,MATCH($A14,INDEX(Mitigation!$A$1:$ZZ$5000,0,MATCH($E14,Mitigation!$A$5:$ZZ$5,0)),0),MATCH($E14,Mitigation!$A$5:$ZZ$5,0)+1+X$4-Settings!$C$7),"")</f>
        <v/>
      </c>
    </row>
    <row r="15">
      <c r="A15" s="11">
        <f>LOWER(Settings!$C$4)&amp;"."&amp;$B15&amp;"."&amp;$E15</f>
        <v/>
      </c>
      <c r="B15" s="22" t="inlineStr">
        <is>
          <t>mit.co2.bld.all.e</t>
        </is>
      </c>
      <c r="C15" s="14">
        <f>IFERROR(INDEX(Mitigation!$H$1:$H$5000,MATCH($A15,INDEX(Mitigation!$A$1:$ZZ$5000,0,MATCH($E15,Mitigation!$A$5:$ZZ$5,0)),0)),"code not found")</f>
        <v/>
      </c>
      <c r="D15" s="14">
        <f>IFERROR(INDEX(Mitigation!$I$1:$I$5000,MATCH($A15,INDEX(Mitigation!$A$1:$ZZ$5000,0,MATCH($E15,Mitigation!$A$5:$ZZ$5,0)),0)),"")</f>
        <v/>
      </c>
      <c r="E15" s="10">
        <f>E14</f>
        <v/>
      </c>
      <c r="F15" s="46">
        <f>IFERROR(INDEX(Mitigation!$A$1:$ZZ$5000,MATCH($A15,INDEX(Mitigation!$A$1:$ZZ$5000,0,MATCH($E15,Mitigation!$A$5:$ZZ$5,0)),0),MATCH($E15,Mitigation!$A$5:$ZZ$5,0)+1+F$4-Settings!$C$7),"")</f>
        <v/>
      </c>
      <c r="G15" s="47">
        <f>IFERROR(INDEX(Mitigation!$A$1:$ZZ$5000,MATCH($A15,INDEX(Mitigation!$A$1:$ZZ$5000,0,MATCH($E15,Mitigation!$A$5:$ZZ$5,0)),0),MATCH($E15,Mitigation!$A$5:$ZZ$5,0)+1+G$4-Settings!$C$7),"")</f>
        <v/>
      </c>
      <c r="H15" s="47">
        <f>IFERROR(INDEX(Mitigation!$A$1:$ZZ$5000,MATCH($A15,INDEX(Mitigation!$A$1:$ZZ$5000,0,MATCH($E15,Mitigation!$A$5:$ZZ$5,0)),0),MATCH($E15,Mitigation!$A$5:$ZZ$5,0)+1+H$4-Settings!$C$7),"")</f>
        <v/>
      </c>
      <c r="I15" s="47">
        <f>IFERROR(INDEX(Mitigation!$A$1:$ZZ$5000,MATCH($A15,INDEX(Mitigation!$A$1:$ZZ$5000,0,MATCH($E15,Mitigation!$A$5:$ZZ$5,0)),0),MATCH($E15,Mitigation!$A$5:$ZZ$5,0)+1+I$4-Settings!$C$7),"")</f>
        <v/>
      </c>
      <c r="J15" s="47">
        <f>IFERROR(INDEX(Mitigation!$A$1:$ZZ$5000,MATCH($A15,INDEX(Mitigation!$A$1:$ZZ$5000,0,MATCH($E15,Mitigation!$A$5:$ZZ$5,0)),0),MATCH($E15,Mitigation!$A$5:$ZZ$5,0)+1+J$4-Settings!$C$7),"")</f>
        <v/>
      </c>
      <c r="K15" s="47">
        <f>IFERROR(INDEX(Mitigation!$A$1:$ZZ$5000,MATCH($A15,INDEX(Mitigation!$A$1:$ZZ$5000,0,MATCH($E15,Mitigation!$A$5:$ZZ$5,0)),0),MATCH($E15,Mitigation!$A$5:$ZZ$5,0)+1+K$4-Settings!$C$7),"")</f>
        <v/>
      </c>
      <c r="L15" s="47">
        <f>IFERROR(INDEX(Mitigation!$A$1:$ZZ$5000,MATCH($A15,INDEX(Mitigation!$A$1:$ZZ$5000,0,MATCH($E15,Mitigation!$A$5:$ZZ$5,0)),0),MATCH($E15,Mitigation!$A$5:$ZZ$5,0)+1+L$4-Settings!$C$7),"")</f>
        <v/>
      </c>
      <c r="M15" s="47">
        <f>IFERROR(INDEX(Mitigation!$A$1:$ZZ$5000,MATCH($A15,INDEX(Mitigation!$A$1:$ZZ$5000,0,MATCH($E15,Mitigation!$A$5:$ZZ$5,0)),0),MATCH($E15,Mitigation!$A$5:$ZZ$5,0)+1+M$4-Settings!$C$7),"")</f>
        <v/>
      </c>
      <c r="N15" s="47">
        <f>IFERROR(INDEX(Mitigation!$A$1:$ZZ$5000,MATCH($A15,INDEX(Mitigation!$A$1:$ZZ$5000,0,MATCH($E15,Mitigation!$A$5:$ZZ$5,0)),0),MATCH($E15,Mitigation!$A$5:$ZZ$5,0)+1+N$4-Settings!$C$7),"")</f>
        <v/>
      </c>
      <c r="O15" s="47">
        <f>IFERROR(INDEX(Mitigation!$A$1:$ZZ$5000,MATCH($A15,INDEX(Mitigation!$A$1:$ZZ$5000,0,MATCH($E15,Mitigation!$A$5:$ZZ$5,0)),0),MATCH($E15,Mitigation!$A$5:$ZZ$5,0)+1+O$4-Settings!$C$7),"")</f>
        <v/>
      </c>
      <c r="P15" s="47">
        <f>IFERROR(INDEX(Mitigation!$A$1:$ZZ$5000,MATCH($A15,INDEX(Mitigation!$A$1:$ZZ$5000,0,MATCH($E15,Mitigation!$A$5:$ZZ$5,0)),0),MATCH($E15,Mitigation!$A$5:$ZZ$5,0)+1+P$4-Settings!$C$7),"")</f>
        <v/>
      </c>
      <c r="Q15" s="47">
        <f>IFERROR(INDEX(Mitigation!$A$1:$ZZ$5000,MATCH($A15,INDEX(Mitigation!$A$1:$ZZ$5000,0,MATCH($E15,Mitigation!$A$5:$ZZ$5,0)),0),MATCH($E15,Mitigation!$A$5:$ZZ$5,0)+1+Q$4-Settings!$C$7),"")</f>
        <v/>
      </c>
      <c r="R15" s="47">
        <f>IFERROR(INDEX(Mitigation!$A$1:$ZZ$5000,MATCH($A15,INDEX(Mitigation!$A$1:$ZZ$5000,0,MATCH($E15,Mitigation!$A$5:$ZZ$5,0)),0),MATCH($E15,Mitigation!$A$5:$ZZ$5,0)+1+R$4-Settings!$C$7),"")</f>
        <v/>
      </c>
      <c r="S15" s="47">
        <f>IFERROR(INDEX(Mitigation!$A$1:$ZZ$5000,MATCH($A15,INDEX(Mitigation!$A$1:$ZZ$5000,0,MATCH($E15,Mitigation!$A$5:$ZZ$5,0)),0),MATCH($E15,Mitigation!$A$5:$ZZ$5,0)+1+S$4-Settings!$C$7),"")</f>
        <v/>
      </c>
      <c r="T15" s="47">
        <f>IFERROR(INDEX(Mitigation!$A$1:$ZZ$5000,MATCH($A15,INDEX(Mitigation!$A$1:$ZZ$5000,0,MATCH($E15,Mitigation!$A$5:$ZZ$5,0)),0),MATCH($E15,Mitigation!$A$5:$ZZ$5,0)+1+T$4-Settings!$C$7),"")</f>
        <v/>
      </c>
      <c r="U15" s="47">
        <f>IFERROR(INDEX(Mitigation!$A$1:$ZZ$5000,MATCH($A15,INDEX(Mitigation!$A$1:$ZZ$5000,0,MATCH($E15,Mitigation!$A$5:$ZZ$5,0)),0),MATCH($E15,Mitigation!$A$5:$ZZ$5,0)+1+U$4-Settings!$C$7),"")</f>
        <v/>
      </c>
      <c r="V15" s="47">
        <f>IFERROR(INDEX(Mitigation!$A$1:$ZZ$5000,MATCH($A15,INDEX(Mitigation!$A$1:$ZZ$5000,0,MATCH($E15,Mitigation!$A$5:$ZZ$5,0)),0),MATCH($E15,Mitigation!$A$5:$ZZ$5,0)+1+V$4-Settings!$C$7),"")</f>
        <v/>
      </c>
      <c r="W15" s="47">
        <f>IFERROR(INDEX(Mitigation!$A$1:$ZZ$5000,MATCH($A15,INDEX(Mitigation!$A$1:$ZZ$5000,0,MATCH($E15,Mitigation!$A$5:$ZZ$5,0)),0),MATCH($E15,Mitigation!$A$5:$ZZ$5,0)+1+W$4-Settings!$C$7),"")</f>
        <v/>
      </c>
      <c r="X15" s="47">
        <f>IFERROR(INDEX(Mitigation!$A$1:$ZZ$5000,MATCH($A15,INDEX(Mitigation!$A$1:$ZZ$5000,0,MATCH($E15,Mitigation!$A$5:$ZZ$5,0)),0),MATCH($E15,Mitigation!$A$5:$ZZ$5,0)+1+X$4-Settings!$C$7),"")</f>
        <v/>
      </c>
    </row>
    <row r="16">
      <c r="A16" s="11">
        <f>LOWER(Settings!$C$4)&amp;"."&amp;$B16&amp;"."&amp;$E16</f>
        <v/>
      </c>
      <c r="B16" s="22" t="inlineStr">
        <is>
          <t>mit.co2.ind.all.e</t>
        </is>
      </c>
      <c r="C16" s="14">
        <f>IFERROR(INDEX(Mitigation!$H$1:$H$5000,MATCH($A16,INDEX(Mitigation!$A$1:$ZZ$5000,0,MATCH($E16,Mitigation!$A$5:$ZZ$5,0)),0)),"code not found")</f>
        <v/>
      </c>
      <c r="D16" s="14">
        <f>IFERROR(INDEX(Mitigation!$I$1:$I$5000,MATCH($A16,INDEX(Mitigation!$A$1:$ZZ$5000,0,MATCH($E16,Mitigation!$A$5:$ZZ$5,0)),0)),"")</f>
        <v/>
      </c>
      <c r="E16" s="10">
        <f>E15</f>
        <v/>
      </c>
      <c r="F16" s="46">
        <f>IFERROR(INDEX(Mitigation!$A$1:$ZZ$5000,MATCH($A16,INDEX(Mitigation!$A$1:$ZZ$5000,0,MATCH($E16,Mitigation!$A$5:$ZZ$5,0)),0),MATCH($E16,Mitigation!$A$5:$ZZ$5,0)+1+F$4-Settings!$C$7),"")</f>
        <v/>
      </c>
      <c r="G16" s="47">
        <f>IFERROR(INDEX(Mitigation!$A$1:$ZZ$5000,MATCH($A16,INDEX(Mitigation!$A$1:$ZZ$5000,0,MATCH($E16,Mitigation!$A$5:$ZZ$5,0)),0),MATCH($E16,Mitigation!$A$5:$ZZ$5,0)+1+G$4-Settings!$C$7),"")</f>
        <v/>
      </c>
      <c r="H16" s="47">
        <f>IFERROR(INDEX(Mitigation!$A$1:$ZZ$5000,MATCH($A16,INDEX(Mitigation!$A$1:$ZZ$5000,0,MATCH($E16,Mitigation!$A$5:$ZZ$5,0)),0),MATCH($E16,Mitigation!$A$5:$ZZ$5,0)+1+H$4-Settings!$C$7),"")</f>
        <v/>
      </c>
      <c r="I16" s="47">
        <f>IFERROR(INDEX(Mitigation!$A$1:$ZZ$5000,MATCH($A16,INDEX(Mitigation!$A$1:$ZZ$5000,0,MATCH($E16,Mitigation!$A$5:$ZZ$5,0)),0),MATCH($E16,Mitigation!$A$5:$ZZ$5,0)+1+I$4-Settings!$C$7),"")</f>
        <v/>
      </c>
      <c r="J16" s="47">
        <f>IFERROR(INDEX(Mitigation!$A$1:$ZZ$5000,MATCH($A16,INDEX(Mitigation!$A$1:$ZZ$5000,0,MATCH($E16,Mitigation!$A$5:$ZZ$5,0)),0),MATCH($E16,Mitigation!$A$5:$ZZ$5,0)+1+J$4-Settings!$C$7),"")</f>
        <v/>
      </c>
      <c r="K16" s="47">
        <f>IFERROR(INDEX(Mitigation!$A$1:$ZZ$5000,MATCH($A16,INDEX(Mitigation!$A$1:$ZZ$5000,0,MATCH($E16,Mitigation!$A$5:$ZZ$5,0)),0),MATCH($E16,Mitigation!$A$5:$ZZ$5,0)+1+K$4-Settings!$C$7),"")</f>
        <v/>
      </c>
      <c r="L16" s="47">
        <f>IFERROR(INDEX(Mitigation!$A$1:$ZZ$5000,MATCH($A16,INDEX(Mitigation!$A$1:$ZZ$5000,0,MATCH($E16,Mitigation!$A$5:$ZZ$5,0)),0),MATCH($E16,Mitigation!$A$5:$ZZ$5,0)+1+L$4-Settings!$C$7),"")</f>
        <v/>
      </c>
      <c r="M16" s="47">
        <f>IFERROR(INDEX(Mitigation!$A$1:$ZZ$5000,MATCH($A16,INDEX(Mitigation!$A$1:$ZZ$5000,0,MATCH($E16,Mitigation!$A$5:$ZZ$5,0)),0),MATCH($E16,Mitigation!$A$5:$ZZ$5,0)+1+M$4-Settings!$C$7),"")</f>
        <v/>
      </c>
      <c r="N16" s="47">
        <f>IFERROR(INDEX(Mitigation!$A$1:$ZZ$5000,MATCH($A16,INDEX(Mitigation!$A$1:$ZZ$5000,0,MATCH($E16,Mitigation!$A$5:$ZZ$5,0)),0),MATCH($E16,Mitigation!$A$5:$ZZ$5,0)+1+N$4-Settings!$C$7),"")</f>
        <v/>
      </c>
      <c r="O16" s="47">
        <f>IFERROR(INDEX(Mitigation!$A$1:$ZZ$5000,MATCH($A16,INDEX(Mitigation!$A$1:$ZZ$5000,0,MATCH($E16,Mitigation!$A$5:$ZZ$5,0)),0),MATCH($E16,Mitigation!$A$5:$ZZ$5,0)+1+O$4-Settings!$C$7),"")</f>
        <v/>
      </c>
      <c r="P16" s="47">
        <f>IFERROR(INDEX(Mitigation!$A$1:$ZZ$5000,MATCH($A16,INDEX(Mitigation!$A$1:$ZZ$5000,0,MATCH($E16,Mitigation!$A$5:$ZZ$5,0)),0),MATCH($E16,Mitigation!$A$5:$ZZ$5,0)+1+P$4-Settings!$C$7),"")</f>
        <v/>
      </c>
      <c r="Q16" s="47">
        <f>IFERROR(INDEX(Mitigation!$A$1:$ZZ$5000,MATCH($A16,INDEX(Mitigation!$A$1:$ZZ$5000,0,MATCH($E16,Mitigation!$A$5:$ZZ$5,0)),0),MATCH($E16,Mitigation!$A$5:$ZZ$5,0)+1+Q$4-Settings!$C$7),"")</f>
        <v/>
      </c>
      <c r="R16" s="47">
        <f>IFERROR(INDEX(Mitigation!$A$1:$ZZ$5000,MATCH($A16,INDEX(Mitigation!$A$1:$ZZ$5000,0,MATCH($E16,Mitigation!$A$5:$ZZ$5,0)),0),MATCH($E16,Mitigation!$A$5:$ZZ$5,0)+1+R$4-Settings!$C$7),"")</f>
        <v/>
      </c>
      <c r="S16" s="47">
        <f>IFERROR(INDEX(Mitigation!$A$1:$ZZ$5000,MATCH($A16,INDEX(Mitigation!$A$1:$ZZ$5000,0,MATCH($E16,Mitigation!$A$5:$ZZ$5,0)),0),MATCH($E16,Mitigation!$A$5:$ZZ$5,0)+1+S$4-Settings!$C$7),"")</f>
        <v/>
      </c>
      <c r="T16" s="47">
        <f>IFERROR(INDEX(Mitigation!$A$1:$ZZ$5000,MATCH($A16,INDEX(Mitigation!$A$1:$ZZ$5000,0,MATCH($E16,Mitigation!$A$5:$ZZ$5,0)),0),MATCH($E16,Mitigation!$A$5:$ZZ$5,0)+1+T$4-Settings!$C$7),"")</f>
        <v/>
      </c>
      <c r="U16" s="47">
        <f>IFERROR(INDEX(Mitigation!$A$1:$ZZ$5000,MATCH($A16,INDEX(Mitigation!$A$1:$ZZ$5000,0,MATCH($E16,Mitigation!$A$5:$ZZ$5,0)),0),MATCH($E16,Mitigation!$A$5:$ZZ$5,0)+1+U$4-Settings!$C$7),"")</f>
        <v/>
      </c>
      <c r="V16" s="47">
        <f>IFERROR(INDEX(Mitigation!$A$1:$ZZ$5000,MATCH($A16,INDEX(Mitigation!$A$1:$ZZ$5000,0,MATCH($E16,Mitigation!$A$5:$ZZ$5,0)),0),MATCH($E16,Mitigation!$A$5:$ZZ$5,0)+1+V$4-Settings!$C$7),"")</f>
        <v/>
      </c>
      <c r="W16" s="47">
        <f>IFERROR(INDEX(Mitigation!$A$1:$ZZ$5000,MATCH($A16,INDEX(Mitigation!$A$1:$ZZ$5000,0,MATCH($E16,Mitigation!$A$5:$ZZ$5,0)),0),MATCH($E16,Mitigation!$A$5:$ZZ$5,0)+1+W$4-Settings!$C$7),"")</f>
        <v/>
      </c>
      <c r="X16" s="47">
        <f>IFERROR(INDEX(Mitigation!$A$1:$ZZ$5000,MATCH($A16,INDEX(Mitigation!$A$1:$ZZ$5000,0,MATCH($E16,Mitigation!$A$5:$ZZ$5,0)),0),MATCH($E16,Mitigation!$A$5:$ZZ$5,0)+1+X$4-Settings!$C$7),"")</f>
        <v/>
      </c>
    </row>
    <row r="17">
      <c r="A17" s="11">
        <f>LOWER(Settings!$C$4)&amp;"."&amp;$B17&amp;"."&amp;$E17</f>
        <v/>
      </c>
      <c r="B17" s="22" t="inlineStr">
        <is>
          <t>mit.co2.chg.all.all</t>
        </is>
      </c>
      <c r="C17" s="14">
        <f>IFERROR(INDEX(Mitigation!$H$1:$H$5000,MATCH($A17,INDEX(Mitigation!$A$1:$ZZ$5000,0,MATCH($E17,Mitigation!$A$5:$ZZ$5,0)),0)),"code not found")</f>
        <v/>
      </c>
      <c r="D17" s="14">
        <f>IFERROR(INDEX(Mitigation!$I$1:$I$5000,MATCH($A17,INDEX(Mitigation!$A$1:$ZZ$5000,0,MATCH($E17,Mitigation!$A$5:$ZZ$5,0)),0)),"")</f>
        <v/>
      </c>
      <c r="E17" s="10">
        <f>E16</f>
        <v/>
      </c>
      <c r="F17" s="46">
        <f>IFERROR(INDEX(Mitigation!$A$1:$ZZ$5000,MATCH($A17,INDEX(Mitigation!$A$1:$ZZ$5000,0,MATCH($E17,Mitigation!$A$5:$ZZ$5,0)),0),MATCH($E17,Mitigation!$A$5:$ZZ$5,0)+1+F$4-Settings!$C$7),"")</f>
        <v/>
      </c>
      <c r="G17" s="47">
        <f>IFERROR(INDEX(Mitigation!$A$1:$ZZ$5000,MATCH($A17,INDEX(Mitigation!$A$1:$ZZ$5000,0,MATCH($E17,Mitigation!$A$5:$ZZ$5,0)),0),MATCH($E17,Mitigation!$A$5:$ZZ$5,0)+1+G$4-Settings!$C$7),"")</f>
        <v/>
      </c>
      <c r="H17" s="47">
        <f>IFERROR(INDEX(Mitigation!$A$1:$ZZ$5000,MATCH($A17,INDEX(Mitigation!$A$1:$ZZ$5000,0,MATCH($E17,Mitigation!$A$5:$ZZ$5,0)),0),MATCH($E17,Mitigation!$A$5:$ZZ$5,0)+1+H$4-Settings!$C$7),"")</f>
        <v/>
      </c>
      <c r="I17" s="47">
        <f>IFERROR(INDEX(Mitigation!$A$1:$ZZ$5000,MATCH($A17,INDEX(Mitigation!$A$1:$ZZ$5000,0,MATCH($E17,Mitigation!$A$5:$ZZ$5,0)),0),MATCH($E17,Mitigation!$A$5:$ZZ$5,0)+1+I$4-Settings!$C$7),"")</f>
        <v/>
      </c>
      <c r="J17" s="47">
        <f>IFERROR(INDEX(Mitigation!$A$1:$ZZ$5000,MATCH($A17,INDEX(Mitigation!$A$1:$ZZ$5000,0,MATCH($E17,Mitigation!$A$5:$ZZ$5,0)),0),MATCH($E17,Mitigation!$A$5:$ZZ$5,0)+1+J$4-Settings!$C$7),"")</f>
        <v/>
      </c>
      <c r="K17" s="47">
        <f>IFERROR(INDEX(Mitigation!$A$1:$ZZ$5000,MATCH($A17,INDEX(Mitigation!$A$1:$ZZ$5000,0,MATCH($E17,Mitigation!$A$5:$ZZ$5,0)),0),MATCH($E17,Mitigation!$A$5:$ZZ$5,0)+1+K$4-Settings!$C$7),"")</f>
        <v/>
      </c>
      <c r="L17" s="47">
        <f>IFERROR(INDEX(Mitigation!$A$1:$ZZ$5000,MATCH($A17,INDEX(Mitigation!$A$1:$ZZ$5000,0,MATCH($E17,Mitigation!$A$5:$ZZ$5,0)),0),MATCH($E17,Mitigation!$A$5:$ZZ$5,0)+1+L$4-Settings!$C$7),"")</f>
        <v/>
      </c>
      <c r="M17" s="47">
        <f>IFERROR(INDEX(Mitigation!$A$1:$ZZ$5000,MATCH($A17,INDEX(Mitigation!$A$1:$ZZ$5000,0,MATCH($E17,Mitigation!$A$5:$ZZ$5,0)),0),MATCH($E17,Mitigation!$A$5:$ZZ$5,0)+1+M$4-Settings!$C$7),"")</f>
        <v/>
      </c>
      <c r="N17" s="47">
        <f>IFERROR(INDEX(Mitigation!$A$1:$ZZ$5000,MATCH($A17,INDEX(Mitigation!$A$1:$ZZ$5000,0,MATCH($E17,Mitigation!$A$5:$ZZ$5,0)),0),MATCH($E17,Mitigation!$A$5:$ZZ$5,0)+1+N$4-Settings!$C$7),"")</f>
        <v/>
      </c>
      <c r="O17" s="47">
        <f>IFERROR(INDEX(Mitigation!$A$1:$ZZ$5000,MATCH($A17,INDEX(Mitigation!$A$1:$ZZ$5000,0,MATCH($E17,Mitigation!$A$5:$ZZ$5,0)),0),MATCH($E17,Mitigation!$A$5:$ZZ$5,0)+1+O$4-Settings!$C$7),"")</f>
        <v/>
      </c>
      <c r="P17" s="47">
        <f>IFERROR(INDEX(Mitigation!$A$1:$ZZ$5000,MATCH($A17,INDEX(Mitigation!$A$1:$ZZ$5000,0,MATCH($E17,Mitigation!$A$5:$ZZ$5,0)),0),MATCH($E17,Mitigation!$A$5:$ZZ$5,0)+1+P$4-Settings!$C$7),"")</f>
        <v/>
      </c>
      <c r="Q17" s="47">
        <f>IFERROR(INDEX(Mitigation!$A$1:$ZZ$5000,MATCH($A17,INDEX(Mitigation!$A$1:$ZZ$5000,0,MATCH($E17,Mitigation!$A$5:$ZZ$5,0)),0),MATCH($E17,Mitigation!$A$5:$ZZ$5,0)+1+Q$4-Settings!$C$7),"")</f>
        <v/>
      </c>
      <c r="R17" s="47">
        <f>IFERROR(INDEX(Mitigation!$A$1:$ZZ$5000,MATCH($A17,INDEX(Mitigation!$A$1:$ZZ$5000,0,MATCH($E17,Mitigation!$A$5:$ZZ$5,0)),0),MATCH($E17,Mitigation!$A$5:$ZZ$5,0)+1+R$4-Settings!$C$7),"")</f>
        <v/>
      </c>
      <c r="S17" s="47">
        <f>IFERROR(INDEX(Mitigation!$A$1:$ZZ$5000,MATCH($A17,INDEX(Mitigation!$A$1:$ZZ$5000,0,MATCH($E17,Mitigation!$A$5:$ZZ$5,0)),0),MATCH($E17,Mitigation!$A$5:$ZZ$5,0)+1+S$4-Settings!$C$7),"")</f>
        <v/>
      </c>
      <c r="T17" s="47">
        <f>IFERROR(INDEX(Mitigation!$A$1:$ZZ$5000,MATCH($A17,INDEX(Mitigation!$A$1:$ZZ$5000,0,MATCH($E17,Mitigation!$A$5:$ZZ$5,0)),0),MATCH($E17,Mitigation!$A$5:$ZZ$5,0)+1+T$4-Settings!$C$7),"")</f>
        <v/>
      </c>
      <c r="U17" s="47">
        <f>IFERROR(INDEX(Mitigation!$A$1:$ZZ$5000,MATCH($A17,INDEX(Mitigation!$A$1:$ZZ$5000,0,MATCH($E17,Mitigation!$A$5:$ZZ$5,0)),0),MATCH($E17,Mitigation!$A$5:$ZZ$5,0)+1+U$4-Settings!$C$7),"")</f>
        <v/>
      </c>
      <c r="V17" s="47">
        <f>IFERROR(INDEX(Mitigation!$A$1:$ZZ$5000,MATCH($A17,INDEX(Mitigation!$A$1:$ZZ$5000,0,MATCH($E17,Mitigation!$A$5:$ZZ$5,0)),0),MATCH($E17,Mitigation!$A$5:$ZZ$5,0)+1+V$4-Settings!$C$7),"")</f>
        <v/>
      </c>
      <c r="W17" s="47">
        <f>IFERROR(INDEX(Mitigation!$A$1:$ZZ$5000,MATCH($A17,INDEX(Mitigation!$A$1:$ZZ$5000,0,MATCH($E17,Mitigation!$A$5:$ZZ$5,0)),0),MATCH($E17,Mitigation!$A$5:$ZZ$5,0)+1+W$4-Settings!$C$7),"")</f>
        <v/>
      </c>
      <c r="X17" s="47">
        <f>IFERROR(INDEX(Mitigation!$A$1:$ZZ$5000,MATCH($A17,INDEX(Mitigation!$A$1:$ZZ$5000,0,MATCH($E17,Mitigation!$A$5:$ZZ$5,0)),0),MATCH($E17,Mitigation!$A$5:$ZZ$5,0)+1+X$4-Settings!$C$7),"")</f>
        <v/>
      </c>
    </row>
    <row r="18">
      <c r="A18" s="11">
        <f>LOWER(Settings!$C$4)&amp;"."&amp;$B18&amp;"."&amp;$E18</f>
        <v/>
      </c>
      <c r="B18" s="22" t="inlineStr">
        <is>
          <t>mit.co2.pct.all.all</t>
        </is>
      </c>
      <c r="C18" s="14">
        <f>IFERROR(INDEX(Mitigation!$H$1:$H$5000,MATCH($A18,INDEX(Mitigation!$A$1:$ZZ$5000,0,MATCH($E18,Mitigation!$A$5:$ZZ$5,0)),0)),"code not found")</f>
        <v/>
      </c>
      <c r="D18" s="14">
        <f>IFERROR(INDEX(Mitigation!$I$1:$I$5000,MATCH($A18,INDEX(Mitigation!$A$1:$ZZ$5000,0,MATCH($E18,Mitigation!$A$5:$ZZ$5,0)),0)),"")</f>
        <v/>
      </c>
      <c r="E18" s="10">
        <f>E17</f>
        <v/>
      </c>
      <c r="F18" s="12">
        <f>IFERROR(INDEX(Mitigation!$A$1:$ZZ$5000,MATCH($A18,INDEX(Mitigation!$A$1:$ZZ$5000,0,MATCH($E18,Mitigation!$A$5:$ZZ$5,0)),0),MATCH($E18,Mitigation!$A$5:$ZZ$5,0)+1+F$4-Settings!$C$7),"")</f>
        <v/>
      </c>
      <c r="G18" s="13">
        <f>IFERROR(INDEX(Mitigation!$A$1:$ZZ$5000,MATCH($A18,INDEX(Mitigation!$A$1:$ZZ$5000,0,MATCH($E18,Mitigation!$A$5:$ZZ$5,0)),0),MATCH($E18,Mitigation!$A$5:$ZZ$5,0)+1+G$4-Settings!$C$7),"")</f>
        <v/>
      </c>
      <c r="H18" s="13">
        <f>IFERROR(INDEX(Mitigation!$A$1:$ZZ$5000,MATCH($A18,INDEX(Mitigation!$A$1:$ZZ$5000,0,MATCH($E18,Mitigation!$A$5:$ZZ$5,0)),0),MATCH($E18,Mitigation!$A$5:$ZZ$5,0)+1+H$4-Settings!$C$7),"")</f>
        <v/>
      </c>
      <c r="I18" s="13">
        <f>IFERROR(INDEX(Mitigation!$A$1:$ZZ$5000,MATCH($A18,INDEX(Mitigation!$A$1:$ZZ$5000,0,MATCH($E18,Mitigation!$A$5:$ZZ$5,0)),0),MATCH($E18,Mitigation!$A$5:$ZZ$5,0)+1+I$4-Settings!$C$7),"")</f>
        <v/>
      </c>
      <c r="J18" s="13">
        <f>IFERROR(INDEX(Mitigation!$A$1:$ZZ$5000,MATCH($A18,INDEX(Mitigation!$A$1:$ZZ$5000,0,MATCH($E18,Mitigation!$A$5:$ZZ$5,0)),0),MATCH($E18,Mitigation!$A$5:$ZZ$5,0)+1+J$4-Settings!$C$7),"")</f>
        <v/>
      </c>
      <c r="K18" s="13">
        <f>IFERROR(INDEX(Mitigation!$A$1:$ZZ$5000,MATCH($A18,INDEX(Mitigation!$A$1:$ZZ$5000,0,MATCH($E18,Mitigation!$A$5:$ZZ$5,0)),0),MATCH($E18,Mitigation!$A$5:$ZZ$5,0)+1+K$4-Settings!$C$7),"")</f>
        <v/>
      </c>
      <c r="L18" s="13">
        <f>IFERROR(INDEX(Mitigation!$A$1:$ZZ$5000,MATCH($A18,INDEX(Mitigation!$A$1:$ZZ$5000,0,MATCH($E18,Mitigation!$A$5:$ZZ$5,0)),0),MATCH($E18,Mitigation!$A$5:$ZZ$5,0)+1+L$4-Settings!$C$7),"")</f>
        <v/>
      </c>
      <c r="M18" s="13">
        <f>IFERROR(INDEX(Mitigation!$A$1:$ZZ$5000,MATCH($A18,INDEX(Mitigation!$A$1:$ZZ$5000,0,MATCH($E18,Mitigation!$A$5:$ZZ$5,0)),0),MATCH($E18,Mitigation!$A$5:$ZZ$5,0)+1+M$4-Settings!$C$7),"")</f>
        <v/>
      </c>
      <c r="N18" s="13">
        <f>IFERROR(INDEX(Mitigation!$A$1:$ZZ$5000,MATCH($A18,INDEX(Mitigation!$A$1:$ZZ$5000,0,MATCH($E18,Mitigation!$A$5:$ZZ$5,0)),0),MATCH($E18,Mitigation!$A$5:$ZZ$5,0)+1+N$4-Settings!$C$7),"")</f>
        <v/>
      </c>
      <c r="O18" s="13">
        <f>IFERROR(INDEX(Mitigation!$A$1:$ZZ$5000,MATCH($A18,INDEX(Mitigation!$A$1:$ZZ$5000,0,MATCH($E18,Mitigation!$A$5:$ZZ$5,0)),0),MATCH($E18,Mitigation!$A$5:$ZZ$5,0)+1+O$4-Settings!$C$7),"")</f>
        <v/>
      </c>
      <c r="P18" s="13">
        <f>IFERROR(INDEX(Mitigation!$A$1:$ZZ$5000,MATCH($A18,INDEX(Mitigation!$A$1:$ZZ$5000,0,MATCH($E18,Mitigation!$A$5:$ZZ$5,0)),0),MATCH($E18,Mitigation!$A$5:$ZZ$5,0)+1+P$4-Settings!$C$7),"")</f>
        <v/>
      </c>
      <c r="Q18" s="13">
        <f>IFERROR(INDEX(Mitigation!$A$1:$ZZ$5000,MATCH($A18,INDEX(Mitigation!$A$1:$ZZ$5000,0,MATCH($E18,Mitigation!$A$5:$ZZ$5,0)),0),MATCH($E18,Mitigation!$A$5:$ZZ$5,0)+1+Q$4-Settings!$C$7),"")</f>
        <v/>
      </c>
      <c r="R18" s="13">
        <f>IFERROR(INDEX(Mitigation!$A$1:$ZZ$5000,MATCH($A18,INDEX(Mitigation!$A$1:$ZZ$5000,0,MATCH($E18,Mitigation!$A$5:$ZZ$5,0)),0),MATCH($E18,Mitigation!$A$5:$ZZ$5,0)+1+R$4-Settings!$C$7),"")</f>
        <v/>
      </c>
      <c r="S18" s="13">
        <f>IFERROR(INDEX(Mitigation!$A$1:$ZZ$5000,MATCH($A18,INDEX(Mitigation!$A$1:$ZZ$5000,0,MATCH($E18,Mitigation!$A$5:$ZZ$5,0)),0),MATCH($E18,Mitigation!$A$5:$ZZ$5,0)+1+S$4-Settings!$C$7),"")</f>
        <v/>
      </c>
      <c r="T18" s="13">
        <f>IFERROR(INDEX(Mitigation!$A$1:$ZZ$5000,MATCH($A18,INDEX(Mitigation!$A$1:$ZZ$5000,0,MATCH($E18,Mitigation!$A$5:$ZZ$5,0)),0),MATCH($E18,Mitigation!$A$5:$ZZ$5,0)+1+T$4-Settings!$C$7),"")</f>
        <v/>
      </c>
      <c r="U18" s="13">
        <f>IFERROR(INDEX(Mitigation!$A$1:$ZZ$5000,MATCH($A18,INDEX(Mitigation!$A$1:$ZZ$5000,0,MATCH($E18,Mitigation!$A$5:$ZZ$5,0)),0),MATCH($E18,Mitigation!$A$5:$ZZ$5,0)+1+U$4-Settings!$C$7),"")</f>
        <v/>
      </c>
      <c r="V18" s="13">
        <f>IFERROR(INDEX(Mitigation!$A$1:$ZZ$5000,MATCH($A18,INDEX(Mitigation!$A$1:$ZZ$5000,0,MATCH($E18,Mitigation!$A$5:$ZZ$5,0)),0),MATCH($E18,Mitigation!$A$5:$ZZ$5,0)+1+V$4-Settings!$C$7),"")</f>
        <v/>
      </c>
      <c r="W18" s="13">
        <f>IFERROR(INDEX(Mitigation!$A$1:$ZZ$5000,MATCH($A18,INDEX(Mitigation!$A$1:$ZZ$5000,0,MATCH($E18,Mitigation!$A$5:$ZZ$5,0)),0),MATCH($E18,Mitigation!$A$5:$ZZ$5,0)+1+W$4-Settings!$C$7),"")</f>
        <v/>
      </c>
      <c r="X18" s="13">
        <f>IFERROR(INDEX(Mitigation!$A$1:$ZZ$5000,MATCH($A18,INDEX(Mitigation!$A$1:$ZZ$5000,0,MATCH($E18,Mitigation!$A$5:$ZZ$5,0)),0),MATCH($E18,Mitigation!$A$5:$ZZ$5,0)+1+X$4-Settings!$C$7),"")</f>
        <v/>
      </c>
    </row>
    <row r="19">
      <c r="A19" s="11">
        <f>LOWER(Settings!$C$4)&amp;"."&amp;$B19&amp;"."&amp;$E19</f>
        <v/>
      </c>
      <c r="B19" s="22" t="inlineStr">
        <is>
          <t>mit.rtx.all.all</t>
        </is>
      </c>
      <c r="C19" s="14">
        <f>IFERROR(INDEX(Mitigation!$H$1:$H$5000,MATCH($A19,INDEX(Mitigation!$A$1:$ZZ$5000,0,MATCH($E19,Mitigation!$A$5:$ZZ$5,0)),0)),"code not found")</f>
        <v/>
      </c>
      <c r="D19" s="14">
        <f>IFERROR(INDEX(Mitigation!$I$1:$I$5000,MATCH($A19,INDEX(Mitigation!$A$1:$ZZ$5000,0,MATCH($E19,Mitigation!$A$5:$ZZ$5,0)),0)),"")</f>
        <v/>
      </c>
      <c r="E19" s="10">
        <f>E18</f>
        <v/>
      </c>
      <c r="F19" s="48">
        <f>IFERROR(INDEX(Mitigation!$A$1:$ZZ$5000,MATCH($A19,INDEX(Mitigation!$A$1:$ZZ$5000,0,MATCH($E19,Mitigation!$A$5:$ZZ$5,0)),0),MATCH($E19,Mitigation!$A$5:$ZZ$5,0)+1+F$4-Settings!$C$7),"")</f>
        <v/>
      </c>
      <c r="G19" s="49">
        <f>IFERROR(INDEX(Mitigation!$A$1:$ZZ$5000,MATCH($A19,INDEX(Mitigation!$A$1:$ZZ$5000,0,MATCH($E19,Mitigation!$A$5:$ZZ$5,0)),0),MATCH($E19,Mitigation!$A$5:$ZZ$5,0)+1+G$4-Settings!$C$7),"")</f>
        <v/>
      </c>
      <c r="H19" s="49">
        <f>IFERROR(INDEX(Mitigation!$A$1:$ZZ$5000,MATCH($A19,INDEX(Mitigation!$A$1:$ZZ$5000,0,MATCH($E19,Mitigation!$A$5:$ZZ$5,0)),0),MATCH($E19,Mitigation!$A$5:$ZZ$5,0)+1+H$4-Settings!$C$7),"")</f>
        <v/>
      </c>
      <c r="I19" s="49">
        <f>IFERROR(INDEX(Mitigation!$A$1:$ZZ$5000,MATCH($A19,INDEX(Mitigation!$A$1:$ZZ$5000,0,MATCH($E19,Mitigation!$A$5:$ZZ$5,0)),0),MATCH($E19,Mitigation!$A$5:$ZZ$5,0)+1+I$4-Settings!$C$7),"")</f>
        <v/>
      </c>
      <c r="J19" s="49">
        <f>IFERROR(INDEX(Mitigation!$A$1:$ZZ$5000,MATCH($A19,INDEX(Mitigation!$A$1:$ZZ$5000,0,MATCH($E19,Mitigation!$A$5:$ZZ$5,0)),0),MATCH($E19,Mitigation!$A$5:$ZZ$5,0)+1+J$4-Settings!$C$7),"")</f>
        <v/>
      </c>
      <c r="K19" s="49">
        <f>IFERROR(INDEX(Mitigation!$A$1:$ZZ$5000,MATCH($A19,INDEX(Mitigation!$A$1:$ZZ$5000,0,MATCH($E19,Mitigation!$A$5:$ZZ$5,0)),0),MATCH($E19,Mitigation!$A$5:$ZZ$5,0)+1+K$4-Settings!$C$7),"")</f>
        <v/>
      </c>
      <c r="L19" s="49">
        <f>IFERROR(INDEX(Mitigation!$A$1:$ZZ$5000,MATCH($A19,INDEX(Mitigation!$A$1:$ZZ$5000,0,MATCH($E19,Mitigation!$A$5:$ZZ$5,0)),0),MATCH($E19,Mitigation!$A$5:$ZZ$5,0)+1+L$4-Settings!$C$7),"")</f>
        <v/>
      </c>
      <c r="M19" s="49">
        <f>IFERROR(INDEX(Mitigation!$A$1:$ZZ$5000,MATCH($A19,INDEX(Mitigation!$A$1:$ZZ$5000,0,MATCH($E19,Mitigation!$A$5:$ZZ$5,0)),0),MATCH($E19,Mitigation!$A$5:$ZZ$5,0)+1+M$4-Settings!$C$7),"")</f>
        <v/>
      </c>
      <c r="N19" s="49">
        <f>IFERROR(INDEX(Mitigation!$A$1:$ZZ$5000,MATCH($A19,INDEX(Mitigation!$A$1:$ZZ$5000,0,MATCH($E19,Mitigation!$A$5:$ZZ$5,0)),0),MATCH($E19,Mitigation!$A$5:$ZZ$5,0)+1+N$4-Settings!$C$7),"")</f>
        <v/>
      </c>
      <c r="O19" s="49">
        <f>IFERROR(INDEX(Mitigation!$A$1:$ZZ$5000,MATCH($A19,INDEX(Mitigation!$A$1:$ZZ$5000,0,MATCH($E19,Mitigation!$A$5:$ZZ$5,0)),0),MATCH($E19,Mitigation!$A$5:$ZZ$5,0)+1+O$4-Settings!$C$7),"")</f>
        <v/>
      </c>
      <c r="P19" s="49">
        <f>IFERROR(INDEX(Mitigation!$A$1:$ZZ$5000,MATCH($A19,INDEX(Mitigation!$A$1:$ZZ$5000,0,MATCH($E19,Mitigation!$A$5:$ZZ$5,0)),0),MATCH($E19,Mitigation!$A$5:$ZZ$5,0)+1+P$4-Settings!$C$7),"")</f>
        <v/>
      </c>
      <c r="Q19" s="49">
        <f>IFERROR(INDEX(Mitigation!$A$1:$ZZ$5000,MATCH($A19,INDEX(Mitigation!$A$1:$ZZ$5000,0,MATCH($E19,Mitigation!$A$5:$ZZ$5,0)),0),MATCH($E19,Mitigation!$A$5:$ZZ$5,0)+1+Q$4-Settings!$C$7),"")</f>
        <v/>
      </c>
      <c r="R19" s="49">
        <f>IFERROR(INDEX(Mitigation!$A$1:$ZZ$5000,MATCH($A19,INDEX(Mitigation!$A$1:$ZZ$5000,0,MATCH($E19,Mitigation!$A$5:$ZZ$5,0)),0),MATCH($E19,Mitigation!$A$5:$ZZ$5,0)+1+R$4-Settings!$C$7),"")</f>
        <v/>
      </c>
      <c r="S19" s="49">
        <f>IFERROR(INDEX(Mitigation!$A$1:$ZZ$5000,MATCH($A19,INDEX(Mitigation!$A$1:$ZZ$5000,0,MATCH($E19,Mitigation!$A$5:$ZZ$5,0)),0),MATCH($E19,Mitigation!$A$5:$ZZ$5,0)+1+S$4-Settings!$C$7),"")</f>
        <v/>
      </c>
      <c r="T19" s="49">
        <f>IFERROR(INDEX(Mitigation!$A$1:$ZZ$5000,MATCH($A19,INDEX(Mitigation!$A$1:$ZZ$5000,0,MATCH($E19,Mitigation!$A$5:$ZZ$5,0)),0),MATCH($E19,Mitigation!$A$5:$ZZ$5,0)+1+T$4-Settings!$C$7),"")</f>
        <v/>
      </c>
      <c r="U19" s="49">
        <f>IFERROR(INDEX(Mitigation!$A$1:$ZZ$5000,MATCH($A19,INDEX(Mitigation!$A$1:$ZZ$5000,0,MATCH($E19,Mitigation!$A$5:$ZZ$5,0)),0),MATCH($E19,Mitigation!$A$5:$ZZ$5,0)+1+U$4-Settings!$C$7),"")</f>
        <v/>
      </c>
      <c r="V19" s="49">
        <f>IFERROR(INDEX(Mitigation!$A$1:$ZZ$5000,MATCH($A19,INDEX(Mitigation!$A$1:$ZZ$5000,0,MATCH($E19,Mitigation!$A$5:$ZZ$5,0)),0),MATCH($E19,Mitigation!$A$5:$ZZ$5,0)+1+V$4-Settings!$C$7),"")</f>
        <v/>
      </c>
      <c r="W19" s="49">
        <f>IFERROR(INDEX(Mitigation!$A$1:$ZZ$5000,MATCH($A19,INDEX(Mitigation!$A$1:$ZZ$5000,0,MATCH($E19,Mitigation!$A$5:$ZZ$5,0)),0),MATCH($E19,Mitigation!$A$5:$ZZ$5,0)+1+W$4-Settings!$C$7),"")</f>
        <v/>
      </c>
      <c r="X19" s="49">
        <f>IFERROR(INDEX(Mitigation!$A$1:$ZZ$5000,MATCH($A19,INDEX(Mitigation!$A$1:$ZZ$5000,0,MATCH($E19,Mitigation!$A$5:$ZZ$5,0)),0),MATCH($E19,Mitigation!$A$5:$ZZ$5,0)+1+X$4-Settings!$C$7),"")</f>
        <v/>
      </c>
    </row>
    <row r="20">
      <c r="A20" s="11">
        <f>LOWER(Settings!$C$4)&amp;"."&amp;$B20&amp;"."&amp;$E20</f>
        <v/>
      </c>
      <c r="B20" s="22" t="inlineStr">
        <is>
          <t>mit.rsub.all.all</t>
        </is>
      </c>
      <c r="C20" s="14">
        <f>IFERROR(INDEX(Mitigation!$H$1:$H$5000,MATCH($A20,INDEX(Mitigation!$A$1:$ZZ$5000,0,MATCH($E20,Mitigation!$A$5:$ZZ$5,0)),0)),"code not found")</f>
        <v/>
      </c>
      <c r="D20" s="14">
        <f>IFERROR(INDEX(Mitigation!$I$1:$I$5000,MATCH($A20,INDEX(Mitigation!$A$1:$ZZ$5000,0,MATCH($E20,Mitigation!$A$5:$ZZ$5,0)),0)),"")</f>
        <v/>
      </c>
      <c r="E20" s="10">
        <f>E19</f>
        <v/>
      </c>
      <c r="F20" s="48">
        <f>IFERROR(INDEX(Mitigation!$A$1:$ZZ$5000,MATCH($A20,INDEX(Mitigation!$A$1:$ZZ$5000,0,MATCH($E20,Mitigation!$A$5:$ZZ$5,0)),0),MATCH($E20,Mitigation!$A$5:$ZZ$5,0)+1+F$4-Settings!$C$7),"")</f>
        <v/>
      </c>
      <c r="G20" s="49">
        <f>IFERROR(INDEX(Mitigation!$A$1:$ZZ$5000,MATCH($A20,INDEX(Mitigation!$A$1:$ZZ$5000,0,MATCH($E20,Mitigation!$A$5:$ZZ$5,0)),0),MATCH($E20,Mitigation!$A$5:$ZZ$5,0)+1+G$4-Settings!$C$7),"")</f>
        <v/>
      </c>
      <c r="H20" s="49">
        <f>IFERROR(INDEX(Mitigation!$A$1:$ZZ$5000,MATCH($A20,INDEX(Mitigation!$A$1:$ZZ$5000,0,MATCH($E20,Mitigation!$A$5:$ZZ$5,0)),0),MATCH($E20,Mitigation!$A$5:$ZZ$5,0)+1+H$4-Settings!$C$7),"")</f>
        <v/>
      </c>
      <c r="I20" s="49">
        <f>IFERROR(INDEX(Mitigation!$A$1:$ZZ$5000,MATCH($A20,INDEX(Mitigation!$A$1:$ZZ$5000,0,MATCH($E20,Mitigation!$A$5:$ZZ$5,0)),0),MATCH($E20,Mitigation!$A$5:$ZZ$5,0)+1+I$4-Settings!$C$7),"")</f>
        <v/>
      </c>
      <c r="J20" s="49">
        <f>IFERROR(INDEX(Mitigation!$A$1:$ZZ$5000,MATCH($A20,INDEX(Mitigation!$A$1:$ZZ$5000,0,MATCH($E20,Mitigation!$A$5:$ZZ$5,0)),0),MATCH($E20,Mitigation!$A$5:$ZZ$5,0)+1+J$4-Settings!$C$7),"")</f>
        <v/>
      </c>
      <c r="K20" s="49">
        <f>IFERROR(INDEX(Mitigation!$A$1:$ZZ$5000,MATCH($A20,INDEX(Mitigation!$A$1:$ZZ$5000,0,MATCH($E20,Mitigation!$A$5:$ZZ$5,0)),0),MATCH($E20,Mitigation!$A$5:$ZZ$5,0)+1+K$4-Settings!$C$7),"")</f>
        <v/>
      </c>
      <c r="L20" s="49">
        <f>IFERROR(INDEX(Mitigation!$A$1:$ZZ$5000,MATCH($A20,INDEX(Mitigation!$A$1:$ZZ$5000,0,MATCH($E20,Mitigation!$A$5:$ZZ$5,0)),0),MATCH($E20,Mitigation!$A$5:$ZZ$5,0)+1+L$4-Settings!$C$7),"")</f>
        <v/>
      </c>
      <c r="M20" s="49">
        <f>IFERROR(INDEX(Mitigation!$A$1:$ZZ$5000,MATCH($A20,INDEX(Mitigation!$A$1:$ZZ$5000,0,MATCH($E20,Mitigation!$A$5:$ZZ$5,0)),0),MATCH($E20,Mitigation!$A$5:$ZZ$5,0)+1+M$4-Settings!$C$7),"")</f>
        <v/>
      </c>
      <c r="N20" s="49">
        <f>IFERROR(INDEX(Mitigation!$A$1:$ZZ$5000,MATCH($A20,INDEX(Mitigation!$A$1:$ZZ$5000,0,MATCH($E20,Mitigation!$A$5:$ZZ$5,0)),0),MATCH($E20,Mitigation!$A$5:$ZZ$5,0)+1+N$4-Settings!$C$7),"")</f>
        <v/>
      </c>
      <c r="O20" s="49">
        <f>IFERROR(INDEX(Mitigation!$A$1:$ZZ$5000,MATCH($A20,INDEX(Mitigation!$A$1:$ZZ$5000,0,MATCH($E20,Mitigation!$A$5:$ZZ$5,0)),0),MATCH($E20,Mitigation!$A$5:$ZZ$5,0)+1+O$4-Settings!$C$7),"")</f>
        <v/>
      </c>
      <c r="P20" s="49">
        <f>IFERROR(INDEX(Mitigation!$A$1:$ZZ$5000,MATCH($A20,INDEX(Mitigation!$A$1:$ZZ$5000,0,MATCH($E20,Mitigation!$A$5:$ZZ$5,0)),0),MATCH($E20,Mitigation!$A$5:$ZZ$5,0)+1+P$4-Settings!$C$7),"")</f>
        <v/>
      </c>
      <c r="Q20" s="49">
        <f>IFERROR(INDEX(Mitigation!$A$1:$ZZ$5000,MATCH($A20,INDEX(Mitigation!$A$1:$ZZ$5000,0,MATCH($E20,Mitigation!$A$5:$ZZ$5,0)),0),MATCH($E20,Mitigation!$A$5:$ZZ$5,0)+1+Q$4-Settings!$C$7),"")</f>
        <v/>
      </c>
      <c r="R20" s="49">
        <f>IFERROR(INDEX(Mitigation!$A$1:$ZZ$5000,MATCH($A20,INDEX(Mitigation!$A$1:$ZZ$5000,0,MATCH($E20,Mitigation!$A$5:$ZZ$5,0)),0),MATCH($E20,Mitigation!$A$5:$ZZ$5,0)+1+R$4-Settings!$C$7),"")</f>
        <v/>
      </c>
      <c r="S20" s="49">
        <f>IFERROR(INDEX(Mitigation!$A$1:$ZZ$5000,MATCH($A20,INDEX(Mitigation!$A$1:$ZZ$5000,0,MATCH($E20,Mitigation!$A$5:$ZZ$5,0)),0),MATCH($E20,Mitigation!$A$5:$ZZ$5,0)+1+S$4-Settings!$C$7),"")</f>
        <v/>
      </c>
      <c r="T20" s="49">
        <f>IFERROR(INDEX(Mitigation!$A$1:$ZZ$5000,MATCH($A20,INDEX(Mitigation!$A$1:$ZZ$5000,0,MATCH($E20,Mitigation!$A$5:$ZZ$5,0)),0),MATCH($E20,Mitigation!$A$5:$ZZ$5,0)+1+T$4-Settings!$C$7),"")</f>
        <v/>
      </c>
      <c r="U20" s="49">
        <f>IFERROR(INDEX(Mitigation!$A$1:$ZZ$5000,MATCH($A20,INDEX(Mitigation!$A$1:$ZZ$5000,0,MATCH($E20,Mitigation!$A$5:$ZZ$5,0)),0),MATCH($E20,Mitigation!$A$5:$ZZ$5,0)+1+U$4-Settings!$C$7),"")</f>
        <v/>
      </c>
      <c r="V20" s="49">
        <f>IFERROR(INDEX(Mitigation!$A$1:$ZZ$5000,MATCH($A20,INDEX(Mitigation!$A$1:$ZZ$5000,0,MATCH($E20,Mitigation!$A$5:$ZZ$5,0)),0),MATCH($E20,Mitigation!$A$5:$ZZ$5,0)+1+V$4-Settings!$C$7),"")</f>
        <v/>
      </c>
      <c r="W20" s="49">
        <f>IFERROR(INDEX(Mitigation!$A$1:$ZZ$5000,MATCH($A20,INDEX(Mitigation!$A$1:$ZZ$5000,0,MATCH($E20,Mitigation!$A$5:$ZZ$5,0)),0),MATCH($E20,Mitigation!$A$5:$ZZ$5,0)+1+W$4-Settings!$C$7),"")</f>
        <v/>
      </c>
      <c r="X20" s="49">
        <f>IFERROR(INDEX(Mitigation!$A$1:$ZZ$5000,MATCH($A20,INDEX(Mitigation!$A$1:$ZZ$5000,0,MATCH($E20,Mitigation!$A$5:$ZZ$5,0)),0),MATCH($E20,Mitigation!$A$5:$ZZ$5,0)+1+X$4-Settings!$C$7),"")</f>
        <v/>
      </c>
    </row>
    <row r="21">
      <c r="A21" s="11">
        <f>LOWER(Settings!$C$4)&amp;"."&amp;$B21&amp;"."&amp;$E21</f>
        <v/>
      </c>
      <c r="B21" s="22" t="inlineStr">
        <is>
          <t>mit.rnew.all.all</t>
        </is>
      </c>
      <c r="C21" s="14">
        <f>IFERROR(INDEX(Mitigation!$H$1:$H$5000,MATCH($A21,INDEX(Mitigation!$A$1:$ZZ$5000,0,MATCH($E21,Mitigation!$A$5:$ZZ$5,0)),0)),"code not found")</f>
        <v/>
      </c>
      <c r="D21" s="14">
        <f>IFERROR(INDEX(Mitigation!$I$1:$I$5000,MATCH($A21,INDEX(Mitigation!$A$1:$ZZ$5000,0,MATCH($E21,Mitigation!$A$5:$ZZ$5,0)),0)),"")</f>
        <v/>
      </c>
      <c r="E21" s="10">
        <f>E20</f>
        <v/>
      </c>
      <c r="F21" s="48">
        <f>IFERROR(INDEX(Mitigation!$A$1:$ZZ$5000,MATCH($A21,INDEX(Mitigation!$A$1:$ZZ$5000,0,MATCH($E21,Mitigation!$A$5:$ZZ$5,0)),0),MATCH($E21,Mitigation!$A$5:$ZZ$5,0)+1+F$4-Settings!$C$7),"")</f>
        <v/>
      </c>
      <c r="G21" s="49">
        <f>IFERROR(INDEX(Mitigation!$A$1:$ZZ$5000,MATCH($A21,INDEX(Mitigation!$A$1:$ZZ$5000,0,MATCH($E21,Mitigation!$A$5:$ZZ$5,0)),0),MATCH($E21,Mitigation!$A$5:$ZZ$5,0)+1+G$4-Settings!$C$7),"")</f>
        <v/>
      </c>
      <c r="H21" s="49">
        <f>IFERROR(INDEX(Mitigation!$A$1:$ZZ$5000,MATCH($A21,INDEX(Mitigation!$A$1:$ZZ$5000,0,MATCH($E21,Mitigation!$A$5:$ZZ$5,0)),0),MATCH($E21,Mitigation!$A$5:$ZZ$5,0)+1+H$4-Settings!$C$7),"")</f>
        <v/>
      </c>
      <c r="I21" s="49">
        <f>IFERROR(INDEX(Mitigation!$A$1:$ZZ$5000,MATCH($A21,INDEX(Mitigation!$A$1:$ZZ$5000,0,MATCH($E21,Mitigation!$A$5:$ZZ$5,0)),0),MATCH($E21,Mitigation!$A$5:$ZZ$5,0)+1+I$4-Settings!$C$7),"")</f>
        <v/>
      </c>
      <c r="J21" s="49">
        <f>IFERROR(INDEX(Mitigation!$A$1:$ZZ$5000,MATCH($A21,INDEX(Mitigation!$A$1:$ZZ$5000,0,MATCH($E21,Mitigation!$A$5:$ZZ$5,0)),0),MATCH($E21,Mitigation!$A$5:$ZZ$5,0)+1+J$4-Settings!$C$7),"")</f>
        <v/>
      </c>
      <c r="K21" s="49">
        <f>IFERROR(INDEX(Mitigation!$A$1:$ZZ$5000,MATCH($A21,INDEX(Mitigation!$A$1:$ZZ$5000,0,MATCH($E21,Mitigation!$A$5:$ZZ$5,0)),0),MATCH($E21,Mitigation!$A$5:$ZZ$5,0)+1+K$4-Settings!$C$7),"")</f>
        <v/>
      </c>
      <c r="L21" s="49">
        <f>IFERROR(INDEX(Mitigation!$A$1:$ZZ$5000,MATCH($A21,INDEX(Mitigation!$A$1:$ZZ$5000,0,MATCH($E21,Mitigation!$A$5:$ZZ$5,0)),0),MATCH($E21,Mitigation!$A$5:$ZZ$5,0)+1+L$4-Settings!$C$7),"")</f>
        <v/>
      </c>
      <c r="M21" s="49">
        <f>IFERROR(INDEX(Mitigation!$A$1:$ZZ$5000,MATCH($A21,INDEX(Mitigation!$A$1:$ZZ$5000,0,MATCH($E21,Mitigation!$A$5:$ZZ$5,0)),0),MATCH($E21,Mitigation!$A$5:$ZZ$5,0)+1+M$4-Settings!$C$7),"")</f>
        <v/>
      </c>
      <c r="N21" s="49">
        <f>IFERROR(INDEX(Mitigation!$A$1:$ZZ$5000,MATCH($A21,INDEX(Mitigation!$A$1:$ZZ$5000,0,MATCH($E21,Mitigation!$A$5:$ZZ$5,0)),0),MATCH($E21,Mitigation!$A$5:$ZZ$5,0)+1+N$4-Settings!$C$7),"")</f>
        <v/>
      </c>
      <c r="O21" s="49">
        <f>IFERROR(INDEX(Mitigation!$A$1:$ZZ$5000,MATCH($A21,INDEX(Mitigation!$A$1:$ZZ$5000,0,MATCH($E21,Mitigation!$A$5:$ZZ$5,0)),0),MATCH($E21,Mitigation!$A$5:$ZZ$5,0)+1+O$4-Settings!$C$7),"")</f>
        <v/>
      </c>
      <c r="P21" s="49">
        <f>IFERROR(INDEX(Mitigation!$A$1:$ZZ$5000,MATCH($A21,INDEX(Mitigation!$A$1:$ZZ$5000,0,MATCH($E21,Mitigation!$A$5:$ZZ$5,0)),0),MATCH($E21,Mitigation!$A$5:$ZZ$5,0)+1+P$4-Settings!$C$7),"")</f>
        <v/>
      </c>
      <c r="Q21" s="49">
        <f>IFERROR(INDEX(Mitigation!$A$1:$ZZ$5000,MATCH($A21,INDEX(Mitigation!$A$1:$ZZ$5000,0,MATCH($E21,Mitigation!$A$5:$ZZ$5,0)),0),MATCH($E21,Mitigation!$A$5:$ZZ$5,0)+1+Q$4-Settings!$C$7),"")</f>
        <v/>
      </c>
      <c r="R21" s="49">
        <f>IFERROR(INDEX(Mitigation!$A$1:$ZZ$5000,MATCH($A21,INDEX(Mitigation!$A$1:$ZZ$5000,0,MATCH($E21,Mitigation!$A$5:$ZZ$5,0)),0),MATCH($E21,Mitigation!$A$5:$ZZ$5,0)+1+R$4-Settings!$C$7),"")</f>
        <v/>
      </c>
      <c r="S21" s="49">
        <f>IFERROR(INDEX(Mitigation!$A$1:$ZZ$5000,MATCH($A21,INDEX(Mitigation!$A$1:$ZZ$5000,0,MATCH($E21,Mitigation!$A$5:$ZZ$5,0)),0),MATCH($E21,Mitigation!$A$5:$ZZ$5,0)+1+S$4-Settings!$C$7),"")</f>
        <v/>
      </c>
      <c r="T21" s="49">
        <f>IFERROR(INDEX(Mitigation!$A$1:$ZZ$5000,MATCH($A21,INDEX(Mitigation!$A$1:$ZZ$5000,0,MATCH($E21,Mitigation!$A$5:$ZZ$5,0)),0),MATCH($E21,Mitigation!$A$5:$ZZ$5,0)+1+T$4-Settings!$C$7),"")</f>
        <v/>
      </c>
      <c r="U21" s="49">
        <f>IFERROR(INDEX(Mitigation!$A$1:$ZZ$5000,MATCH($A21,INDEX(Mitigation!$A$1:$ZZ$5000,0,MATCH($E21,Mitigation!$A$5:$ZZ$5,0)),0),MATCH($E21,Mitigation!$A$5:$ZZ$5,0)+1+U$4-Settings!$C$7),"")</f>
        <v/>
      </c>
      <c r="V21" s="49">
        <f>IFERROR(INDEX(Mitigation!$A$1:$ZZ$5000,MATCH($A21,INDEX(Mitigation!$A$1:$ZZ$5000,0,MATCH($E21,Mitigation!$A$5:$ZZ$5,0)),0),MATCH($E21,Mitigation!$A$5:$ZZ$5,0)+1+V$4-Settings!$C$7),"")</f>
        <v/>
      </c>
      <c r="W21" s="49">
        <f>IFERROR(INDEX(Mitigation!$A$1:$ZZ$5000,MATCH($A21,INDEX(Mitigation!$A$1:$ZZ$5000,0,MATCH($E21,Mitigation!$A$5:$ZZ$5,0)),0),MATCH($E21,Mitigation!$A$5:$ZZ$5,0)+1+W$4-Settings!$C$7),"")</f>
        <v/>
      </c>
      <c r="X21" s="49">
        <f>IFERROR(INDEX(Mitigation!$A$1:$ZZ$5000,MATCH($A21,INDEX(Mitigation!$A$1:$ZZ$5000,0,MATCH($E21,Mitigation!$A$5:$ZZ$5,0)),0),MATCH($E21,Mitigation!$A$5:$ZZ$5,0)+1+X$4-Settings!$C$7),"")</f>
        <v/>
      </c>
    </row>
    <row r="22">
      <c r="A22" s="11">
        <f>LOWER(Settings!$C$4)&amp;"."&amp;$B22&amp;"."&amp;$E22</f>
        <v/>
      </c>
      <c r="B22" s="22" t="inlineStr">
        <is>
          <t>mit.rtot.all.all</t>
        </is>
      </c>
      <c r="C22" s="14">
        <f>IFERROR(INDEX(Mitigation!$H$1:$H$5000,MATCH($A22,INDEX(Mitigation!$A$1:$ZZ$5000,0,MATCH($E22,Mitigation!$A$5:$ZZ$5,0)),0)),"code not found")</f>
        <v/>
      </c>
      <c r="D22" s="14">
        <f>IFERROR(INDEX(Mitigation!$I$1:$I$5000,MATCH($A22,INDEX(Mitigation!$A$1:$ZZ$5000,0,MATCH($E22,Mitigation!$A$5:$ZZ$5,0)),0)),"")</f>
        <v/>
      </c>
      <c r="E22" s="10">
        <f>E21</f>
        <v/>
      </c>
      <c r="F22" s="48">
        <f>IFERROR(INDEX(Mitigation!$A$1:$ZZ$5000,MATCH($A22,INDEX(Mitigation!$A$1:$ZZ$5000,0,MATCH($E22,Mitigation!$A$5:$ZZ$5,0)),0),MATCH($E22,Mitigation!$A$5:$ZZ$5,0)+1+F$4-Settings!$C$7),"")</f>
        <v/>
      </c>
      <c r="G22" s="49">
        <f>IFERROR(INDEX(Mitigation!$A$1:$ZZ$5000,MATCH($A22,INDEX(Mitigation!$A$1:$ZZ$5000,0,MATCH($E22,Mitigation!$A$5:$ZZ$5,0)),0),MATCH($E22,Mitigation!$A$5:$ZZ$5,0)+1+G$4-Settings!$C$7),"")</f>
        <v/>
      </c>
      <c r="H22" s="49">
        <f>IFERROR(INDEX(Mitigation!$A$1:$ZZ$5000,MATCH($A22,INDEX(Mitigation!$A$1:$ZZ$5000,0,MATCH($E22,Mitigation!$A$5:$ZZ$5,0)),0),MATCH($E22,Mitigation!$A$5:$ZZ$5,0)+1+H$4-Settings!$C$7),"")</f>
        <v/>
      </c>
      <c r="I22" s="49">
        <f>IFERROR(INDEX(Mitigation!$A$1:$ZZ$5000,MATCH($A22,INDEX(Mitigation!$A$1:$ZZ$5000,0,MATCH($E22,Mitigation!$A$5:$ZZ$5,0)),0),MATCH($E22,Mitigation!$A$5:$ZZ$5,0)+1+I$4-Settings!$C$7),"")</f>
        <v/>
      </c>
      <c r="J22" s="49">
        <f>IFERROR(INDEX(Mitigation!$A$1:$ZZ$5000,MATCH($A22,INDEX(Mitigation!$A$1:$ZZ$5000,0,MATCH($E22,Mitigation!$A$5:$ZZ$5,0)),0),MATCH($E22,Mitigation!$A$5:$ZZ$5,0)+1+J$4-Settings!$C$7),"")</f>
        <v/>
      </c>
      <c r="K22" s="49">
        <f>IFERROR(INDEX(Mitigation!$A$1:$ZZ$5000,MATCH($A22,INDEX(Mitigation!$A$1:$ZZ$5000,0,MATCH($E22,Mitigation!$A$5:$ZZ$5,0)),0),MATCH($E22,Mitigation!$A$5:$ZZ$5,0)+1+K$4-Settings!$C$7),"")</f>
        <v/>
      </c>
      <c r="L22" s="49">
        <f>IFERROR(INDEX(Mitigation!$A$1:$ZZ$5000,MATCH($A22,INDEX(Mitigation!$A$1:$ZZ$5000,0,MATCH($E22,Mitigation!$A$5:$ZZ$5,0)),0),MATCH($E22,Mitigation!$A$5:$ZZ$5,0)+1+L$4-Settings!$C$7),"")</f>
        <v/>
      </c>
      <c r="M22" s="49">
        <f>IFERROR(INDEX(Mitigation!$A$1:$ZZ$5000,MATCH($A22,INDEX(Mitigation!$A$1:$ZZ$5000,0,MATCH($E22,Mitigation!$A$5:$ZZ$5,0)),0),MATCH($E22,Mitigation!$A$5:$ZZ$5,0)+1+M$4-Settings!$C$7),"")</f>
        <v/>
      </c>
      <c r="N22" s="49">
        <f>IFERROR(INDEX(Mitigation!$A$1:$ZZ$5000,MATCH($A22,INDEX(Mitigation!$A$1:$ZZ$5000,0,MATCH($E22,Mitigation!$A$5:$ZZ$5,0)),0),MATCH($E22,Mitigation!$A$5:$ZZ$5,0)+1+N$4-Settings!$C$7),"")</f>
        <v/>
      </c>
      <c r="O22" s="49">
        <f>IFERROR(INDEX(Mitigation!$A$1:$ZZ$5000,MATCH($A22,INDEX(Mitigation!$A$1:$ZZ$5000,0,MATCH($E22,Mitigation!$A$5:$ZZ$5,0)),0),MATCH($E22,Mitigation!$A$5:$ZZ$5,0)+1+O$4-Settings!$C$7),"")</f>
        <v/>
      </c>
      <c r="P22" s="49">
        <f>IFERROR(INDEX(Mitigation!$A$1:$ZZ$5000,MATCH($A22,INDEX(Mitigation!$A$1:$ZZ$5000,0,MATCH($E22,Mitigation!$A$5:$ZZ$5,0)),0),MATCH($E22,Mitigation!$A$5:$ZZ$5,0)+1+P$4-Settings!$C$7),"")</f>
        <v/>
      </c>
      <c r="Q22" s="49">
        <f>IFERROR(INDEX(Mitigation!$A$1:$ZZ$5000,MATCH($A22,INDEX(Mitigation!$A$1:$ZZ$5000,0,MATCH($E22,Mitigation!$A$5:$ZZ$5,0)),0),MATCH($E22,Mitigation!$A$5:$ZZ$5,0)+1+Q$4-Settings!$C$7),"")</f>
        <v/>
      </c>
      <c r="R22" s="49">
        <f>IFERROR(INDEX(Mitigation!$A$1:$ZZ$5000,MATCH($A22,INDEX(Mitigation!$A$1:$ZZ$5000,0,MATCH($E22,Mitigation!$A$5:$ZZ$5,0)),0),MATCH($E22,Mitigation!$A$5:$ZZ$5,0)+1+R$4-Settings!$C$7),"")</f>
        <v/>
      </c>
      <c r="S22" s="49">
        <f>IFERROR(INDEX(Mitigation!$A$1:$ZZ$5000,MATCH($A22,INDEX(Mitigation!$A$1:$ZZ$5000,0,MATCH($E22,Mitigation!$A$5:$ZZ$5,0)),0),MATCH($E22,Mitigation!$A$5:$ZZ$5,0)+1+S$4-Settings!$C$7),"")</f>
        <v/>
      </c>
      <c r="T22" s="49">
        <f>IFERROR(INDEX(Mitigation!$A$1:$ZZ$5000,MATCH($A22,INDEX(Mitigation!$A$1:$ZZ$5000,0,MATCH($E22,Mitigation!$A$5:$ZZ$5,0)),0),MATCH($E22,Mitigation!$A$5:$ZZ$5,0)+1+T$4-Settings!$C$7),"")</f>
        <v/>
      </c>
      <c r="U22" s="49">
        <f>IFERROR(INDEX(Mitigation!$A$1:$ZZ$5000,MATCH($A22,INDEX(Mitigation!$A$1:$ZZ$5000,0,MATCH($E22,Mitigation!$A$5:$ZZ$5,0)),0),MATCH($E22,Mitigation!$A$5:$ZZ$5,0)+1+U$4-Settings!$C$7),"")</f>
        <v/>
      </c>
      <c r="V22" s="49">
        <f>IFERROR(INDEX(Mitigation!$A$1:$ZZ$5000,MATCH($A22,INDEX(Mitigation!$A$1:$ZZ$5000,0,MATCH($E22,Mitigation!$A$5:$ZZ$5,0)),0),MATCH($E22,Mitigation!$A$5:$ZZ$5,0)+1+V$4-Settings!$C$7),"")</f>
        <v/>
      </c>
      <c r="W22" s="49">
        <f>IFERROR(INDEX(Mitigation!$A$1:$ZZ$5000,MATCH($A22,INDEX(Mitigation!$A$1:$ZZ$5000,0,MATCH($E22,Mitigation!$A$5:$ZZ$5,0)),0),MATCH($E22,Mitigation!$A$5:$ZZ$5,0)+1+W$4-Settings!$C$7),"")</f>
        <v/>
      </c>
      <c r="X22" s="49">
        <f>IFERROR(INDEX(Mitigation!$A$1:$ZZ$5000,MATCH($A22,INDEX(Mitigation!$A$1:$ZZ$5000,0,MATCH($E22,Mitigation!$A$5:$ZZ$5,0)),0),MATCH($E22,Mitigation!$A$5:$ZZ$5,0)+1+X$4-Settings!$C$7),"")</f>
        <v/>
      </c>
    </row>
    <row r="23">
      <c r="A23" s="11">
        <f>LOWER(Settings!$C$4)&amp;"."&amp;$B23&amp;"."&amp;$E23</f>
        <v/>
      </c>
      <c r="B23" s="22" t="inlineStr">
        <is>
          <t>mit.rtot.chg.all.all</t>
        </is>
      </c>
      <c r="C23" s="14">
        <f>IFERROR(INDEX(Mitigation!$H$1:$H$5000,MATCH($A23,INDEX(Mitigation!$A$1:$ZZ$5000,0,MATCH($E23,Mitigation!$A$5:$ZZ$5,0)),0)),"code not found")</f>
        <v/>
      </c>
      <c r="D23" s="14">
        <f>IFERROR(INDEX(Mitigation!$I$1:$I$5000,MATCH($A23,INDEX(Mitigation!$A$1:$ZZ$5000,0,MATCH($E23,Mitigation!$A$5:$ZZ$5,0)),0)),"")</f>
        <v/>
      </c>
      <c r="E23" s="10">
        <f>E22</f>
        <v/>
      </c>
      <c r="F23" s="48">
        <f>IFERROR(INDEX(Mitigation!$A$1:$ZZ$5000,MATCH($A23,INDEX(Mitigation!$A$1:$ZZ$5000,0,MATCH($E23,Mitigation!$A$5:$ZZ$5,0)),0),MATCH($E23,Mitigation!$A$5:$ZZ$5,0)+1+F$4-Settings!$C$7),"")</f>
        <v/>
      </c>
      <c r="G23" s="49">
        <f>IFERROR(INDEX(Mitigation!$A$1:$ZZ$5000,MATCH($A23,INDEX(Mitigation!$A$1:$ZZ$5000,0,MATCH($E23,Mitigation!$A$5:$ZZ$5,0)),0),MATCH($E23,Mitigation!$A$5:$ZZ$5,0)+1+G$4-Settings!$C$7),"")</f>
        <v/>
      </c>
      <c r="H23" s="49">
        <f>IFERROR(INDEX(Mitigation!$A$1:$ZZ$5000,MATCH($A23,INDEX(Mitigation!$A$1:$ZZ$5000,0,MATCH($E23,Mitigation!$A$5:$ZZ$5,0)),0),MATCH($E23,Mitigation!$A$5:$ZZ$5,0)+1+H$4-Settings!$C$7),"")</f>
        <v/>
      </c>
      <c r="I23" s="49">
        <f>IFERROR(INDEX(Mitigation!$A$1:$ZZ$5000,MATCH($A23,INDEX(Mitigation!$A$1:$ZZ$5000,0,MATCH($E23,Mitigation!$A$5:$ZZ$5,0)),0),MATCH($E23,Mitigation!$A$5:$ZZ$5,0)+1+I$4-Settings!$C$7),"")</f>
        <v/>
      </c>
      <c r="J23" s="49">
        <f>IFERROR(INDEX(Mitigation!$A$1:$ZZ$5000,MATCH($A23,INDEX(Mitigation!$A$1:$ZZ$5000,0,MATCH($E23,Mitigation!$A$5:$ZZ$5,0)),0),MATCH($E23,Mitigation!$A$5:$ZZ$5,0)+1+J$4-Settings!$C$7),"")</f>
        <v/>
      </c>
      <c r="K23" s="49">
        <f>IFERROR(INDEX(Mitigation!$A$1:$ZZ$5000,MATCH($A23,INDEX(Mitigation!$A$1:$ZZ$5000,0,MATCH($E23,Mitigation!$A$5:$ZZ$5,0)),0),MATCH($E23,Mitigation!$A$5:$ZZ$5,0)+1+K$4-Settings!$C$7),"")</f>
        <v/>
      </c>
      <c r="L23" s="49">
        <f>IFERROR(INDEX(Mitigation!$A$1:$ZZ$5000,MATCH($A23,INDEX(Mitigation!$A$1:$ZZ$5000,0,MATCH($E23,Mitigation!$A$5:$ZZ$5,0)),0),MATCH($E23,Mitigation!$A$5:$ZZ$5,0)+1+L$4-Settings!$C$7),"")</f>
        <v/>
      </c>
      <c r="M23" s="49">
        <f>IFERROR(INDEX(Mitigation!$A$1:$ZZ$5000,MATCH($A23,INDEX(Mitigation!$A$1:$ZZ$5000,0,MATCH($E23,Mitigation!$A$5:$ZZ$5,0)),0),MATCH($E23,Mitigation!$A$5:$ZZ$5,0)+1+M$4-Settings!$C$7),"")</f>
        <v/>
      </c>
      <c r="N23" s="49">
        <f>IFERROR(INDEX(Mitigation!$A$1:$ZZ$5000,MATCH($A23,INDEX(Mitigation!$A$1:$ZZ$5000,0,MATCH($E23,Mitigation!$A$5:$ZZ$5,0)),0),MATCH($E23,Mitigation!$A$5:$ZZ$5,0)+1+N$4-Settings!$C$7),"")</f>
        <v/>
      </c>
      <c r="O23" s="49">
        <f>IFERROR(INDEX(Mitigation!$A$1:$ZZ$5000,MATCH($A23,INDEX(Mitigation!$A$1:$ZZ$5000,0,MATCH($E23,Mitigation!$A$5:$ZZ$5,0)),0),MATCH($E23,Mitigation!$A$5:$ZZ$5,0)+1+O$4-Settings!$C$7),"")</f>
        <v/>
      </c>
      <c r="P23" s="49">
        <f>IFERROR(INDEX(Mitigation!$A$1:$ZZ$5000,MATCH($A23,INDEX(Mitigation!$A$1:$ZZ$5000,0,MATCH($E23,Mitigation!$A$5:$ZZ$5,0)),0),MATCH($E23,Mitigation!$A$5:$ZZ$5,0)+1+P$4-Settings!$C$7),"")</f>
        <v/>
      </c>
      <c r="Q23" s="49">
        <f>IFERROR(INDEX(Mitigation!$A$1:$ZZ$5000,MATCH($A23,INDEX(Mitigation!$A$1:$ZZ$5000,0,MATCH($E23,Mitigation!$A$5:$ZZ$5,0)),0),MATCH($E23,Mitigation!$A$5:$ZZ$5,0)+1+Q$4-Settings!$C$7),"")</f>
        <v/>
      </c>
      <c r="R23" s="49">
        <f>IFERROR(INDEX(Mitigation!$A$1:$ZZ$5000,MATCH($A23,INDEX(Mitigation!$A$1:$ZZ$5000,0,MATCH($E23,Mitigation!$A$5:$ZZ$5,0)),0),MATCH($E23,Mitigation!$A$5:$ZZ$5,0)+1+R$4-Settings!$C$7),"")</f>
        <v/>
      </c>
      <c r="S23" s="49">
        <f>IFERROR(INDEX(Mitigation!$A$1:$ZZ$5000,MATCH($A23,INDEX(Mitigation!$A$1:$ZZ$5000,0,MATCH($E23,Mitigation!$A$5:$ZZ$5,0)),0),MATCH($E23,Mitigation!$A$5:$ZZ$5,0)+1+S$4-Settings!$C$7),"")</f>
        <v/>
      </c>
      <c r="T23" s="49">
        <f>IFERROR(INDEX(Mitigation!$A$1:$ZZ$5000,MATCH($A23,INDEX(Mitigation!$A$1:$ZZ$5000,0,MATCH($E23,Mitigation!$A$5:$ZZ$5,0)),0),MATCH($E23,Mitigation!$A$5:$ZZ$5,0)+1+T$4-Settings!$C$7),"")</f>
        <v/>
      </c>
      <c r="U23" s="49">
        <f>IFERROR(INDEX(Mitigation!$A$1:$ZZ$5000,MATCH($A23,INDEX(Mitigation!$A$1:$ZZ$5000,0,MATCH($E23,Mitigation!$A$5:$ZZ$5,0)),0),MATCH($E23,Mitigation!$A$5:$ZZ$5,0)+1+U$4-Settings!$C$7),"")</f>
        <v/>
      </c>
      <c r="V23" s="49">
        <f>IFERROR(INDEX(Mitigation!$A$1:$ZZ$5000,MATCH($A23,INDEX(Mitigation!$A$1:$ZZ$5000,0,MATCH($E23,Mitigation!$A$5:$ZZ$5,0)),0),MATCH($E23,Mitigation!$A$5:$ZZ$5,0)+1+V$4-Settings!$C$7),"")</f>
        <v/>
      </c>
      <c r="W23" s="49">
        <f>IFERROR(INDEX(Mitigation!$A$1:$ZZ$5000,MATCH($A23,INDEX(Mitigation!$A$1:$ZZ$5000,0,MATCH($E23,Mitigation!$A$5:$ZZ$5,0)),0),MATCH($E23,Mitigation!$A$5:$ZZ$5,0)+1+W$4-Settings!$C$7),"")</f>
        <v/>
      </c>
      <c r="X23" s="49">
        <f>IFERROR(INDEX(Mitigation!$A$1:$ZZ$5000,MATCH($A23,INDEX(Mitigation!$A$1:$ZZ$5000,0,MATCH($E23,Mitigation!$A$5:$ZZ$5,0)),0),MATCH($E23,Mitigation!$A$5:$ZZ$5,0)+1+X$4-Settings!$C$7),"")</f>
        <v/>
      </c>
    </row>
    <row r="24">
      <c r="A24" s="11">
        <f>LOWER(Settings!$C$4)&amp;"."&amp;$B24&amp;"."&amp;$E24</f>
        <v/>
      </c>
      <c r="B24" s="22" t="inlineStr">
        <is>
          <t>mit.cptraj</t>
        </is>
      </c>
      <c r="C24" s="14">
        <f>IFERROR(INDEX(Mitigation!$H$1:$H$5000,MATCH($A24,INDEX(Mitigation!$A$1:$ZZ$5000,0,MATCH($E24,Mitigation!$A$5:$ZZ$5,0)),0)),"code not found")</f>
        <v/>
      </c>
      <c r="D24" s="14">
        <f>IFERROR(INDEX(Mitigation!$I$1:$I$5000,MATCH($A24,INDEX(Mitigation!$A$1:$ZZ$5000,0,MATCH($E24,Mitigation!$A$5:$ZZ$5,0)),0)),"")</f>
        <v/>
      </c>
      <c r="E24" s="10">
        <f>E23</f>
        <v/>
      </c>
      <c r="F24" s="23">
        <f>IFERROR(INDEX(Mitigation!$A$1:$ZZ$5000,MATCH($A24,INDEX(Mitigation!$A$1:$ZZ$5000,0,MATCH($E24,Mitigation!$A$5:$ZZ$5,0)),0),MATCH($E24,Mitigation!$A$5:$ZZ$5,0)+1+F$4-Settings!$C$7),"")</f>
        <v/>
      </c>
      <c r="G24" s="24">
        <f>IFERROR(INDEX(Mitigation!$A$1:$ZZ$5000,MATCH($A24,INDEX(Mitigation!$A$1:$ZZ$5000,0,MATCH($E24,Mitigation!$A$5:$ZZ$5,0)),0),MATCH($E24,Mitigation!$A$5:$ZZ$5,0)+1+G$4-Settings!$C$7),"")</f>
        <v/>
      </c>
      <c r="H24" s="24">
        <f>IFERROR(INDEX(Mitigation!$A$1:$ZZ$5000,MATCH($A24,INDEX(Mitigation!$A$1:$ZZ$5000,0,MATCH($E24,Mitigation!$A$5:$ZZ$5,0)),0),MATCH($E24,Mitigation!$A$5:$ZZ$5,0)+1+H$4-Settings!$C$7),"")</f>
        <v/>
      </c>
      <c r="I24" s="24">
        <f>IFERROR(INDEX(Mitigation!$A$1:$ZZ$5000,MATCH($A24,INDEX(Mitigation!$A$1:$ZZ$5000,0,MATCH($E24,Mitigation!$A$5:$ZZ$5,0)),0),MATCH($E24,Mitigation!$A$5:$ZZ$5,0)+1+I$4-Settings!$C$7),"")</f>
        <v/>
      </c>
      <c r="J24" s="24">
        <f>IFERROR(INDEX(Mitigation!$A$1:$ZZ$5000,MATCH($A24,INDEX(Mitigation!$A$1:$ZZ$5000,0,MATCH($E24,Mitigation!$A$5:$ZZ$5,0)),0),MATCH($E24,Mitigation!$A$5:$ZZ$5,0)+1+J$4-Settings!$C$7),"")</f>
        <v/>
      </c>
      <c r="K24" s="24">
        <f>IFERROR(INDEX(Mitigation!$A$1:$ZZ$5000,MATCH($A24,INDEX(Mitigation!$A$1:$ZZ$5000,0,MATCH($E24,Mitigation!$A$5:$ZZ$5,0)),0),MATCH($E24,Mitigation!$A$5:$ZZ$5,0)+1+K$4-Settings!$C$7),"")</f>
        <v/>
      </c>
      <c r="L24" s="24">
        <f>IFERROR(INDEX(Mitigation!$A$1:$ZZ$5000,MATCH($A24,INDEX(Mitigation!$A$1:$ZZ$5000,0,MATCH($E24,Mitigation!$A$5:$ZZ$5,0)),0),MATCH($E24,Mitigation!$A$5:$ZZ$5,0)+1+L$4-Settings!$C$7),"")</f>
        <v/>
      </c>
      <c r="M24" s="24">
        <f>IFERROR(INDEX(Mitigation!$A$1:$ZZ$5000,MATCH($A24,INDEX(Mitigation!$A$1:$ZZ$5000,0,MATCH($E24,Mitigation!$A$5:$ZZ$5,0)),0),MATCH($E24,Mitigation!$A$5:$ZZ$5,0)+1+M$4-Settings!$C$7),"")</f>
        <v/>
      </c>
      <c r="N24" s="24">
        <f>IFERROR(INDEX(Mitigation!$A$1:$ZZ$5000,MATCH($A24,INDEX(Mitigation!$A$1:$ZZ$5000,0,MATCH($E24,Mitigation!$A$5:$ZZ$5,0)),0),MATCH($E24,Mitigation!$A$5:$ZZ$5,0)+1+N$4-Settings!$C$7),"")</f>
        <v/>
      </c>
      <c r="O24" s="24">
        <f>IFERROR(INDEX(Mitigation!$A$1:$ZZ$5000,MATCH($A24,INDEX(Mitigation!$A$1:$ZZ$5000,0,MATCH($E24,Mitigation!$A$5:$ZZ$5,0)),0),MATCH($E24,Mitigation!$A$5:$ZZ$5,0)+1+O$4-Settings!$C$7),"")</f>
        <v/>
      </c>
      <c r="P24" s="24">
        <f>IFERROR(INDEX(Mitigation!$A$1:$ZZ$5000,MATCH($A24,INDEX(Mitigation!$A$1:$ZZ$5000,0,MATCH($E24,Mitigation!$A$5:$ZZ$5,0)),0),MATCH($E24,Mitigation!$A$5:$ZZ$5,0)+1+P$4-Settings!$C$7),"")</f>
        <v/>
      </c>
      <c r="Q24" s="24">
        <f>IFERROR(INDEX(Mitigation!$A$1:$ZZ$5000,MATCH($A24,INDEX(Mitigation!$A$1:$ZZ$5000,0,MATCH($E24,Mitigation!$A$5:$ZZ$5,0)),0),MATCH($E24,Mitigation!$A$5:$ZZ$5,0)+1+Q$4-Settings!$C$7),"")</f>
        <v/>
      </c>
      <c r="R24" s="24">
        <f>IFERROR(INDEX(Mitigation!$A$1:$ZZ$5000,MATCH($A24,INDEX(Mitigation!$A$1:$ZZ$5000,0,MATCH($E24,Mitigation!$A$5:$ZZ$5,0)),0),MATCH($E24,Mitigation!$A$5:$ZZ$5,0)+1+R$4-Settings!$C$7),"")</f>
        <v/>
      </c>
      <c r="S24" s="24">
        <f>IFERROR(INDEX(Mitigation!$A$1:$ZZ$5000,MATCH($A24,INDEX(Mitigation!$A$1:$ZZ$5000,0,MATCH($E24,Mitigation!$A$5:$ZZ$5,0)),0),MATCH($E24,Mitigation!$A$5:$ZZ$5,0)+1+S$4-Settings!$C$7),"")</f>
        <v/>
      </c>
      <c r="T24" s="24">
        <f>IFERROR(INDEX(Mitigation!$A$1:$ZZ$5000,MATCH($A24,INDEX(Mitigation!$A$1:$ZZ$5000,0,MATCH($E24,Mitigation!$A$5:$ZZ$5,0)),0),MATCH($E24,Mitigation!$A$5:$ZZ$5,0)+1+T$4-Settings!$C$7),"")</f>
        <v/>
      </c>
      <c r="U24" s="24">
        <f>IFERROR(INDEX(Mitigation!$A$1:$ZZ$5000,MATCH($A24,INDEX(Mitigation!$A$1:$ZZ$5000,0,MATCH($E24,Mitigation!$A$5:$ZZ$5,0)),0),MATCH($E24,Mitigation!$A$5:$ZZ$5,0)+1+U$4-Settings!$C$7),"")</f>
        <v/>
      </c>
      <c r="V24" s="24">
        <f>IFERROR(INDEX(Mitigation!$A$1:$ZZ$5000,MATCH($A24,INDEX(Mitigation!$A$1:$ZZ$5000,0,MATCH($E24,Mitigation!$A$5:$ZZ$5,0)),0),MATCH($E24,Mitigation!$A$5:$ZZ$5,0)+1+V$4-Settings!$C$7),"")</f>
        <v/>
      </c>
      <c r="W24" s="24">
        <f>IFERROR(INDEX(Mitigation!$A$1:$ZZ$5000,MATCH($A24,INDEX(Mitigation!$A$1:$ZZ$5000,0,MATCH($E24,Mitigation!$A$5:$ZZ$5,0)),0),MATCH($E24,Mitigation!$A$5:$ZZ$5,0)+1+W$4-Settings!$C$7),"")</f>
        <v/>
      </c>
      <c r="X24" s="24">
        <f>IFERROR(INDEX(Mitigation!$A$1:$ZZ$5000,MATCH($A24,INDEX(Mitigation!$A$1:$ZZ$5000,0,MATCH($E24,Mitigation!$A$5:$ZZ$5,0)),0),MATCH($E24,Mitigation!$A$5:$ZZ$5,0)+1+X$4-Settings!$C$7),"")</f>
        <v/>
      </c>
    </row>
    <row r="25">
      <c r="A25" s="11">
        <f>LOWER(Settings!$C$4)&amp;"."&amp;$B25&amp;"."&amp;$E25</f>
        <v/>
      </c>
      <c r="B25" s="22" t="inlineStr">
        <is>
          <t>mit.ets.p</t>
        </is>
      </c>
      <c r="C25" s="14">
        <f>IFERROR(INDEX(Mitigation!$H$1:$H$5000,MATCH($A25,INDEX(Mitigation!$A$1:$ZZ$5000,0,MATCH($E25,Mitigation!$A$5:$ZZ$5,0)),0)),"code not found")</f>
        <v/>
      </c>
      <c r="D25" s="14">
        <f>IFERROR(INDEX(Mitigation!$I$1:$I$5000,MATCH($A25,INDEX(Mitigation!$A$1:$ZZ$5000,0,MATCH($E25,Mitigation!$A$5:$ZZ$5,0)),0)),"")</f>
        <v/>
      </c>
      <c r="E25" s="10">
        <f>E24</f>
        <v/>
      </c>
      <c r="F25" s="23">
        <f>IFERROR(INDEX(Mitigation!$A$1:$ZZ$5000,MATCH($A25,INDEX(Mitigation!$A$1:$ZZ$5000,0,MATCH($E25,Mitigation!$A$5:$ZZ$5,0)),0),MATCH($E25,Mitigation!$A$5:$ZZ$5,0)+1+F$4-Settings!$C$7),"")</f>
        <v/>
      </c>
      <c r="G25" s="24">
        <f>IFERROR(INDEX(Mitigation!$A$1:$ZZ$5000,MATCH($A25,INDEX(Mitigation!$A$1:$ZZ$5000,0,MATCH($E25,Mitigation!$A$5:$ZZ$5,0)),0),MATCH($E25,Mitigation!$A$5:$ZZ$5,0)+1+G$4-Settings!$C$7),"")</f>
        <v/>
      </c>
      <c r="H25" s="24">
        <f>IFERROR(INDEX(Mitigation!$A$1:$ZZ$5000,MATCH($A25,INDEX(Mitigation!$A$1:$ZZ$5000,0,MATCH($E25,Mitigation!$A$5:$ZZ$5,0)),0),MATCH($E25,Mitigation!$A$5:$ZZ$5,0)+1+H$4-Settings!$C$7),"")</f>
        <v/>
      </c>
      <c r="I25" s="24">
        <f>IFERROR(INDEX(Mitigation!$A$1:$ZZ$5000,MATCH($A25,INDEX(Mitigation!$A$1:$ZZ$5000,0,MATCH($E25,Mitigation!$A$5:$ZZ$5,0)),0),MATCH($E25,Mitigation!$A$5:$ZZ$5,0)+1+I$4-Settings!$C$7),"")</f>
        <v/>
      </c>
      <c r="J25" s="24">
        <f>IFERROR(INDEX(Mitigation!$A$1:$ZZ$5000,MATCH($A25,INDEX(Mitigation!$A$1:$ZZ$5000,0,MATCH($E25,Mitigation!$A$5:$ZZ$5,0)),0),MATCH($E25,Mitigation!$A$5:$ZZ$5,0)+1+J$4-Settings!$C$7),"")</f>
        <v/>
      </c>
      <c r="K25" s="24">
        <f>IFERROR(INDEX(Mitigation!$A$1:$ZZ$5000,MATCH($A25,INDEX(Mitigation!$A$1:$ZZ$5000,0,MATCH($E25,Mitigation!$A$5:$ZZ$5,0)),0),MATCH($E25,Mitigation!$A$5:$ZZ$5,0)+1+K$4-Settings!$C$7),"")</f>
        <v/>
      </c>
      <c r="L25" s="24">
        <f>IFERROR(INDEX(Mitigation!$A$1:$ZZ$5000,MATCH($A25,INDEX(Mitigation!$A$1:$ZZ$5000,0,MATCH($E25,Mitigation!$A$5:$ZZ$5,0)),0),MATCH($E25,Mitigation!$A$5:$ZZ$5,0)+1+L$4-Settings!$C$7),"")</f>
        <v/>
      </c>
      <c r="M25" s="24">
        <f>IFERROR(INDEX(Mitigation!$A$1:$ZZ$5000,MATCH($A25,INDEX(Mitigation!$A$1:$ZZ$5000,0,MATCH($E25,Mitigation!$A$5:$ZZ$5,0)),0),MATCH($E25,Mitigation!$A$5:$ZZ$5,0)+1+M$4-Settings!$C$7),"")</f>
        <v/>
      </c>
      <c r="N25" s="24">
        <f>IFERROR(INDEX(Mitigation!$A$1:$ZZ$5000,MATCH($A25,INDEX(Mitigation!$A$1:$ZZ$5000,0,MATCH($E25,Mitigation!$A$5:$ZZ$5,0)),0),MATCH($E25,Mitigation!$A$5:$ZZ$5,0)+1+N$4-Settings!$C$7),"")</f>
        <v/>
      </c>
      <c r="O25" s="24">
        <f>IFERROR(INDEX(Mitigation!$A$1:$ZZ$5000,MATCH($A25,INDEX(Mitigation!$A$1:$ZZ$5000,0,MATCH($E25,Mitigation!$A$5:$ZZ$5,0)),0),MATCH($E25,Mitigation!$A$5:$ZZ$5,0)+1+O$4-Settings!$C$7),"")</f>
        <v/>
      </c>
      <c r="P25" s="24">
        <f>IFERROR(INDEX(Mitigation!$A$1:$ZZ$5000,MATCH($A25,INDEX(Mitigation!$A$1:$ZZ$5000,0,MATCH($E25,Mitigation!$A$5:$ZZ$5,0)),0),MATCH($E25,Mitigation!$A$5:$ZZ$5,0)+1+P$4-Settings!$C$7),"")</f>
        <v/>
      </c>
      <c r="Q25" s="24">
        <f>IFERROR(INDEX(Mitigation!$A$1:$ZZ$5000,MATCH($A25,INDEX(Mitigation!$A$1:$ZZ$5000,0,MATCH($E25,Mitigation!$A$5:$ZZ$5,0)),0),MATCH($E25,Mitigation!$A$5:$ZZ$5,0)+1+Q$4-Settings!$C$7),"")</f>
        <v/>
      </c>
      <c r="R25" s="24">
        <f>IFERROR(INDEX(Mitigation!$A$1:$ZZ$5000,MATCH($A25,INDEX(Mitigation!$A$1:$ZZ$5000,0,MATCH($E25,Mitigation!$A$5:$ZZ$5,0)),0),MATCH($E25,Mitigation!$A$5:$ZZ$5,0)+1+R$4-Settings!$C$7),"")</f>
        <v/>
      </c>
      <c r="S25" s="24">
        <f>IFERROR(INDEX(Mitigation!$A$1:$ZZ$5000,MATCH($A25,INDEX(Mitigation!$A$1:$ZZ$5000,0,MATCH($E25,Mitigation!$A$5:$ZZ$5,0)),0),MATCH($E25,Mitigation!$A$5:$ZZ$5,0)+1+S$4-Settings!$C$7),"")</f>
        <v/>
      </c>
      <c r="T25" s="24">
        <f>IFERROR(INDEX(Mitigation!$A$1:$ZZ$5000,MATCH($A25,INDEX(Mitigation!$A$1:$ZZ$5000,0,MATCH($E25,Mitigation!$A$5:$ZZ$5,0)),0),MATCH($E25,Mitigation!$A$5:$ZZ$5,0)+1+T$4-Settings!$C$7),"")</f>
        <v/>
      </c>
      <c r="U25" s="24">
        <f>IFERROR(INDEX(Mitigation!$A$1:$ZZ$5000,MATCH($A25,INDEX(Mitigation!$A$1:$ZZ$5000,0,MATCH($E25,Mitigation!$A$5:$ZZ$5,0)),0),MATCH($E25,Mitigation!$A$5:$ZZ$5,0)+1+U$4-Settings!$C$7),"")</f>
        <v/>
      </c>
      <c r="V25" s="24">
        <f>IFERROR(INDEX(Mitigation!$A$1:$ZZ$5000,MATCH($A25,INDEX(Mitigation!$A$1:$ZZ$5000,0,MATCH($E25,Mitigation!$A$5:$ZZ$5,0)),0),MATCH($E25,Mitigation!$A$5:$ZZ$5,0)+1+V$4-Settings!$C$7),"")</f>
        <v/>
      </c>
      <c r="W25" s="24">
        <f>IFERROR(INDEX(Mitigation!$A$1:$ZZ$5000,MATCH($A25,INDEX(Mitigation!$A$1:$ZZ$5000,0,MATCH($E25,Mitigation!$A$5:$ZZ$5,0)),0),MATCH($E25,Mitigation!$A$5:$ZZ$5,0)+1+W$4-Settings!$C$7),"")</f>
        <v/>
      </c>
      <c r="X25" s="24">
        <f>IFERROR(INDEX(Mitigation!$A$1:$ZZ$5000,MATCH($A25,INDEX(Mitigation!$A$1:$ZZ$5000,0,MATCH($E25,Mitigation!$A$5:$ZZ$5,0)),0),MATCH($E25,Mitigation!$A$5:$ZZ$5,0)+1+X$4-Settings!$C$7),"")</f>
        <v/>
      </c>
    </row>
    <row r="26">
      <c r="A26" s="11">
        <f>LOWER(Settings!$C$4)&amp;"."&amp;$B26&amp;"."&amp;$E26</f>
        <v/>
      </c>
      <c r="B26" s="22" t="inlineStr">
        <is>
          <t>mit.co2.ets.all.all</t>
        </is>
      </c>
      <c r="C26" s="14">
        <f>IFERROR(INDEX(Mitigation!$H$1:$H$5000,MATCH($A26,INDEX(Mitigation!$A$1:$ZZ$5000,0,MATCH($E26,Mitigation!$A$5:$ZZ$5,0)),0)),"code not found")</f>
        <v/>
      </c>
      <c r="D26" s="14">
        <f>IFERROR(INDEX(Mitigation!$I$1:$I$5000,MATCH($A26,INDEX(Mitigation!$A$1:$ZZ$5000,0,MATCH($E26,Mitigation!$A$5:$ZZ$5,0)),0)),"")</f>
        <v/>
      </c>
      <c r="E26" s="10">
        <f>E25</f>
        <v/>
      </c>
      <c r="F26" s="46">
        <f>IFERROR(INDEX(Mitigation!$A$1:$ZZ$5000,MATCH($A26,INDEX(Mitigation!$A$1:$ZZ$5000,0,MATCH($E26,Mitigation!$A$5:$ZZ$5,0)),0),MATCH($E26,Mitigation!$A$5:$ZZ$5,0)+1+F$4-Settings!$C$7),"")</f>
        <v/>
      </c>
      <c r="G26" s="47">
        <f>IFERROR(INDEX(Mitigation!$A$1:$ZZ$5000,MATCH($A26,INDEX(Mitigation!$A$1:$ZZ$5000,0,MATCH($E26,Mitigation!$A$5:$ZZ$5,0)),0),MATCH($E26,Mitigation!$A$5:$ZZ$5,0)+1+G$4-Settings!$C$7),"")</f>
        <v/>
      </c>
      <c r="H26" s="47">
        <f>IFERROR(INDEX(Mitigation!$A$1:$ZZ$5000,MATCH($A26,INDEX(Mitigation!$A$1:$ZZ$5000,0,MATCH($E26,Mitigation!$A$5:$ZZ$5,0)),0),MATCH($E26,Mitigation!$A$5:$ZZ$5,0)+1+H$4-Settings!$C$7),"")</f>
        <v/>
      </c>
      <c r="I26" s="47">
        <f>IFERROR(INDEX(Mitigation!$A$1:$ZZ$5000,MATCH($A26,INDEX(Mitigation!$A$1:$ZZ$5000,0,MATCH($E26,Mitigation!$A$5:$ZZ$5,0)),0),MATCH($E26,Mitigation!$A$5:$ZZ$5,0)+1+I$4-Settings!$C$7),"")</f>
        <v/>
      </c>
      <c r="J26" s="47">
        <f>IFERROR(INDEX(Mitigation!$A$1:$ZZ$5000,MATCH($A26,INDEX(Mitigation!$A$1:$ZZ$5000,0,MATCH($E26,Mitigation!$A$5:$ZZ$5,0)),0),MATCH($E26,Mitigation!$A$5:$ZZ$5,0)+1+J$4-Settings!$C$7),"")</f>
        <v/>
      </c>
      <c r="K26" s="47">
        <f>IFERROR(INDEX(Mitigation!$A$1:$ZZ$5000,MATCH($A26,INDEX(Mitigation!$A$1:$ZZ$5000,0,MATCH($E26,Mitigation!$A$5:$ZZ$5,0)),0),MATCH($E26,Mitigation!$A$5:$ZZ$5,0)+1+K$4-Settings!$C$7),"")</f>
        <v/>
      </c>
      <c r="L26" s="47">
        <f>IFERROR(INDEX(Mitigation!$A$1:$ZZ$5000,MATCH($A26,INDEX(Mitigation!$A$1:$ZZ$5000,0,MATCH($E26,Mitigation!$A$5:$ZZ$5,0)),0),MATCH($E26,Mitigation!$A$5:$ZZ$5,0)+1+L$4-Settings!$C$7),"")</f>
        <v/>
      </c>
      <c r="M26" s="47">
        <f>IFERROR(INDEX(Mitigation!$A$1:$ZZ$5000,MATCH($A26,INDEX(Mitigation!$A$1:$ZZ$5000,0,MATCH($E26,Mitigation!$A$5:$ZZ$5,0)),0),MATCH($E26,Mitigation!$A$5:$ZZ$5,0)+1+M$4-Settings!$C$7),"")</f>
        <v/>
      </c>
      <c r="N26" s="47">
        <f>IFERROR(INDEX(Mitigation!$A$1:$ZZ$5000,MATCH($A26,INDEX(Mitigation!$A$1:$ZZ$5000,0,MATCH($E26,Mitigation!$A$5:$ZZ$5,0)),0),MATCH($E26,Mitigation!$A$5:$ZZ$5,0)+1+N$4-Settings!$C$7),"")</f>
        <v/>
      </c>
      <c r="O26" s="47">
        <f>IFERROR(INDEX(Mitigation!$A$1:$ZZ$5000,MATCH($A26,INDEX(Mitigation!$A$1:$ZZ$5000,0,MATCH($E26,Mitigation!$A$5:$ZZ$5,0)),0),MATCH($E26,Mitigation!$A$5:$ZZ$5,0)+1+O$4-Settings!$C$7),"")</f>
        <v/>
      </c>
      <c r="P26" s="47">
        <f>IFERROR(INDEX(Mitigation!$A$1:$ZZ$5000,MATCH($A26,INDEX(Mitigation!$A$1:$ZZ$5000,0,MATCH($E26,Mitigation!$A$5:$ZZ$5,0)),0),MATCH($E26,Mitigation!$A$5:$ZZ$5,0)+1+P$4-Settings!$C$7),"")</f>
        <v/>
      </c>
      <c r="Q26" s="47">
        <f>IFERROR(INDEX(Mitigation!$A$1:$ZZ$5000,MATCH($A26,INDEX(Mitigation!$A$1:$ZZ$5000,0,MATCH($E26,Mitigation!$A$5:$ZZ$5,0)),0),MATCH($E26,Mitigation!$A$5:$ZZ$5,0)+1+Q$4-Settings!$C$7),"")</f>
        <v/>
      </c>
      <c r="R26" s="47">
        <f>IFERROR(INDEX(Mitigation!$A$1:$ZZ$5000,MATCH($A26,INDEX(Mitigation!$A$1:$ZZ$5000,0,MATCH($E26,Mitigation!$A$5:$ZZ$5,0)),0),MATCH($E26,Mitigation!$A$5:$ZZ$5,0)+1+R$4-Settings!$C$7),"")</f>
        <v/>
      </c>
      <c r="S26" s="47">
        <f>IFERROR(INDEX(Mitigation!$A$1:$ZZ$5000,MATCH($A26,INDEX(Mitigation!$A$1:$ZZ$5000,0,MATCH($E26,Mitigation!$A$5:$ZZ$5,0)),0),MATCH($E26,Mitigation!$A$5:$ZZ$5,0)+1+S$4-Settings!$C$7),"")</f>
        <v/>
      </c>
      <c r="T26" s="47">
        <f>IFERROR(INDEX(Mitigation!$A$1:$ZZ$5000,MATCH($A26,INDEX(Mitigation!$A$1:$ZZ$5000,0,MATCH($E26,Mitigation!$A$5:$ZZ$5,0)),0),MATCH($E26,Mitigation!$A$5:$ZZ$5,0)+1+T$4-Settings!$C$7),"")</f>
        <v/>
      </c>
      <c r="U26" s="47">
        <f>IFERROR(INDEX(Mitigation!$A$1:$ZZ$5000,MATCH($A26,INDEX(Mitigation!$A$1:$ZZ$5000,0,MATCH($E26,Mitigation!$A$5:$ZZ$5,0)),0),MATCH($E26,Mitigation!$A$5:$ZZ$5,0)+1+U$4-Settings!$C$7),"")</f>
        <v/>
      </c>
      <c r="V26" s="47">
        <f>IFERROR(INDEX(Mitigation!$A$1:$ZZ$5000,MATCH($A26,INDEX(Mitigation!$A$1:$ZZ$5000,0,MATCH($E26,Mitigation!$A$5:$ZZ$5,0)),0),MATCH($E26,Mitigation!$A$5:$ZZ$5,0)+1+V$4-Settings!$C$7),"")</f>
        <v/>
      </c>
      <c r="W26" s="47">
        <f>IFERROR(INDEX(Mitigation!$A$1:$ZZ$5000,MATCH($A26,INDEX(Mitigation!$A$1:$ZZ$5000,0,MATCH($E26,Mitigation!$A$5:$ZZ$5,0)),0),MATCH($E26,Mitigation!$A$5:$ZZ$5,0)+1+W$4-Settings!$C$7),"")</f>
        <v/>
      </c>
      <c r="X26" s="47">
        <f>IFERROR(INDEX(Mitigation!$A$1:$ZZ$5000,MATCH($A26,INDEX(Mitigation!$A$1:$ZZ$5000,0,MATCH($E26,Mitigation!$A$5:$ZZ$5,0)),0),MATCH($E26,Mitigation!$A$5:$ZZ$5,0)+1+X$4-Settings!$C$7),"")</f>
        <v/>
      </c>
    </row>
    <row r="27">
      <c r="A27" s="11">
        <f>LOWER(Settings!$C$4)&amp;"."&amp;$B27&amp;"."&amp;$E27</f>
        <v/>
      </c>
      <c r="B27" s="22" t="inlineStr">
        <is>
          <t>mit.co2.cap.all.all</t>
        </is>
      </c>
      <c r="C27" s="14">
        <f>IFERROR(INDEX(Mitigation!$H$1:$H$5000,MATCH($A27,INDEX(Mitigation!$A$1:$ZZ$5000,0,MATCH($E27,Mitigation!$A$5:$ZZ$5,0)),0)),"code not found")</f>
        <v/>
      </c>
      <c r="D27" s="14">
        <f>IFERROR(INDEX(Mitigation!$I$1:$I$5000,MATCH($A27,INDEX(Mitigation!$A$1:$ZZ$5000,0,MATCH($E27,Mitigation!$A$5:$ZZ$5,0)),0)),"")</f>
        <v/>
      </c>
      <c r="E27" s="10">
        <f>E26</f>
        <v/>
      </c>
      <c r="F27" s="46">
        <f>IFERROR(INDEX(Mitigation!$A$1:$ZZ$5000,MATCH($A27,INDEX(Mitigation!$A$1:$ZZ$5000,0,MATCH($E27,Mitigation!$A$5:$ZZ$5,0)),0),MATCH($E27,Mitigation!$A$5:$ZZ$5,0)+1+F$4-Settings!$C$7),"")</f>
        <v/>
      </c>
      <c r="G27" s="47">
        <f>IFERROR(INDEX(Mitigation!$A$1:$ZZ$5000,MATCH($A27,INDEX(Mitigation!$A$1:$ZZ$5000,0,MATCH($E27,Mitigation!$A$5:$ZZ$5,0)),0),MATCH($E27,Mitigation!$A$5:$ZZ$5,0)+1+G$4-Settings!$C$7),"")</f>
        <v/>
      </c>
      <c r="H27" s="47">
        <f>IFERROR(INDEX(Mitigation!$A$1:$ZZ$5000,MATCH($A27,INDEX(Mitigation!$A$1:$ZZ$5000,0,MATCH($E27,Mitigation!$A$5:$ZZ$5,0)),0),MATCH($E27,Mitigation!$A$5:$ZZ$5,0)+1+H$4-Settings!$C$7),"")</f>
        <v/>
      </c>
      <c r="I27" s="47">
        <f>IFERROR(INDEX(Mitigation!$A$1:$ZZ$5000,MATCH($A27,INDEX(Mitigation!$A$1:$ZZ$5000,0,MATCH($E27,Mitigation!$A$5:$ZZ$5,0)),0),MATCH($E27,Mitigation!$A$5:$ZZ$5,0)+1+I$4-Settings!$C$7),"")</f>
        <v/>
      </c>
      <c r="J27" s="47">
        <f>IFERROR(INDEX(Mitigation!$A$1:$ZZ$5000,MATCH($A27,INDEX(Mitigation!$A$1:$ZZ$5000,0,MATCH($E27,Mitigation!$A$5:$ZZ$5,0)),0),MATCH($E27,Mitigation!$A$5:$ZZ$5,0)+1+J$4-Settings!$C$7),"")</f>
        <v/>
      </c>
      <c r="K27" s="47">
        <f>IFERROR(INDEX(Mitigation!$A$1:$ZZ$5000,MATCH($A27,INDEX(Mitigation!$A$1:$ZZ$5000,0,MATCH($E27,Mitigation!$A$5:$ZZ$5,0)),0),MATCH($E27,Mitigation!$A$5:$ZZ$5,0)+1+K$4-Settings!$C$7),"")</f>
        <v/>
      </c>
      <c r="L27" s="47">
        <f>IFERROR(INDEX(Mitigation!$A$1:$ZZ$5000,MATCH($A27,INDEX(Mitigation!$A$1:$ZZ$5000,0,MATCH($E27,Mitigation!$A$5:$ZZ$5,0)),0),MATCH($E27,Mitigation!$A$5:$ZZ$5,0)+1+L$4-Settings!$C$7),"")</f>
        <v/>
      </c>
      <c r="M27" s="47">
        <f>IFERROR(INDEX(Mitigation!$A$1:$ZZ$5000,MATCH($A27,INDEX(Mitigation!$A$1:$ZZ$5000,0,MATCH($E27,Mitigation!$A$5:$ZZ$5,0)),0),MATCH($E27,Mitigation!$A$5:$ZZ$5,0)+1+M$4-Settings!$C$7),"")</f>
        <v/>
      </c>
      <c r="N27" s="47">
        <f>IFERROR(INDEX(Mitigation!$A$1:$ZZ$5000,MATCH($A27,INDEX(Mitigation!$A$1:$ZZ$5000,0,MATCH($E27,Mitigation!$A$5:$ZZ$5,0)),0),MATCH($E27,Mitigation!$A$5:$ZZ$5,0)+1+N$4-Settings!$C$7),"")</f>
        <v/>
      </c>
      <c r="O27" s="47">
        <f>IFERROR(INDEX(Mitigation!$A$1:$ZZ$5000,MATCH($A27,INDEX(Mitigation!$A$1:$ZZ$5000,0,MATCH($E27,Mitigation!$A$5:$ZZ$5,0)),0),MATCH($E27,Mitigation!$A$5:$ZZ$5,0)+1+O$4-Settings!$C$7),"")</f>
        <v/>
      </c>
      <c r="P27" s="47">
        <f>IFERROR(INDEX(Mitigation!$A$1:$ZZ$5000,MATCH($A27,INDEX(Mitigation!$A$1:$ZZ$5000,0,MATCH($E27,Mitigation!$A$5:$ZZ$5,0)),0),MATCH($E27,Mitigation!$A$5:$ZZ$5,0)+1+P$4-Settings!$C$7),"")</f>
        <v/>
      </c>
      <c r="Q27" s="47">
        <f>IFERROR(INDEX(Mitigation!$A$1:$ZZ$5000,MATCH($A27,INDEX(Mitigation!$A$1:$ZZ$5000,0,MATCH($E27,Mitigation!$A$5:$ZZ$5,0)),0),MATCH($E27,Mitigation!$A$5:$ZZ$5,0)+1+Q$4-Settings!$C$7),"")</f>
        <v/>
      </c>
      <c r="R27" s="47">
        <f>IFERROR(INDEX(Mitigation!$A$1:$ZZ$5000,MATCH($A27,INDEX(Mitigation!$A$1:$ZZ$5000,0,MATCH($E27,Mitigation!$A$5:$ZZ$5,0)),0),MATCH($E27,Mitigation!$A$5:$ZZ$5,0)+1+R$4-Settings!$C$7),"")</f>
        <v/>
      </c>
      <c r="S27" s="47">
        <f>IFERROR(INDEX(Mitigation!$A$1:$ZZ$5000,MATCH($A27,INDEX(Mitigation!$A$1:$ZZ$5000,0,MATCH($E27,Mitigation!$A$5:$ZZ$5,0)),0),MATCH($E27,Mitigation!$A$5:$ZZ$5,0)+1+S$4-Settings!$C$7),"")</f>
        <v/>
      </c>
      <c r="T27" s="47">
        <f>IFERROR(INDEX(Mitigation!$A$1:$ZZ$5000,MATCH($A27,INDEX(Mitigation!$A$1:$ZZ$5000,0,MATCH($E27,Mitigation!$A$5:$ZZ$5,0)),0),MATCH($E27,Mitigation!$A$5:$ZZ$5,0)+1+T$4-Settings!$C$7),"")</f>
        <v/>
      </c>
      <c r="U27" s="47">
        <f>IFERROR(INDEX(Mitigation!$A$1:$ZZ$5000,MATCH($A27,INDEX(Mitigation!$A$1:$ZZ$5000,0,MATCH($E27,Mitigation!$A$5:$ZZ$5,0)),0),MATCH($E27,Mitigation!$A$5:$ZZ$5,0)+1+U$4-Settings!$C$7),"")</f>
        <v/>
      </c>
      <c r="V27" s="47">
        <f>IFERROR(INDEX(Mitigation!$A$1:$ZZ$5000,MATCH($A27,INDEX(Mitigation!$A$1:$ZZ$5000,0,MATCH($E27,Mitigation!$A$5:$ZZ$5,0)),0),MATCH($E27,Mitigation!$A$5:$ZZ$5,0)+1+V$4-Settings!$C$7),"")</f>
        <v/>
      </c>
      <c r="W27" s="47">
        <f>IFERROR(INDEX(Mitigation!$A$1:$ZZ$5000,MATCH($A27,INDEX(Mitigation!$A$1:$ZZ$5000,0,MATCH($E27,Mitigation!$A$5:$ZZ$5,0)),0),MATCH($E27,Mitigation!$A$5:$ZZ$5,0)+1+W$4-Settings!$C$7),"")</f>
        <v/>
      </c>
      <c r="X27" s="47">
        <f>IFERROR(INDEX(Mitigation!$A$1:$ZZ$5000,MATCH($A27,INDEX(Mitigation!$A$1:$ZZ$5000,0,MATCH($E27,Mitigation!$A$5:$ZZ$5,0)),0),MATCH($E27,Mitigation!$A$5:$ZZ$5,0)+1+X$4-Settings!$C$7),"")</f>
        <v/>
      </c>
    </row>
    <row r="28">
      <c r="A28" s="11">
        <f>LOWER(Settings!$C$4)&amp;"."&amp;$B28&amp;"."&amp;$E28</f>
        <v/>
      </c>
      <c r="B28" s="22" t="inlineStr">
        <is>
          <t>mit.rpb.all.gso.a</t>
        </is>
      </c>
      <c r="C28" s="14">
        <f>IFERROR(INDEX(Mitigation!$H$1:$H$5000,MATCH($A28,INDEX(Mitigation!$A$1:$ZZ$5000,0,MATCH($E28,Mitigation!$A$5:$ZZ$5,0)),0)),"code not found")</f>
        <v/>
      </c>
      <c r="D28" s="14">
        <f>IFERROR(INDEX(Mitigation!$I$1:$I$5000,MATCH($A28,INDEX(Mitigation!$A$1:$ZZ$5000,0,MATCH($E28,Mitigation!$A$5:$ZZ$5,0)),0)),"")</f>
        <v/>
      </c>
      <c r="E28" s="10">
        <f>E27</f>
        <v/>
      </c>
      <c r="F28" s="23">
        <f>IFERROR(INDEX(Mitigation!$A$1:$ZZ$5000,MATCH($A28,INDEX(Mitigation!$A$1:$ZZ$5000,0,MATCH($E28,Mitigation!$A$5:$ZZ$5,0)),0),MATCH($E28,Mitigation!$A$5:$ZZ$5,0)+1+F$4-Settings!$C$7),"")</f>
        <v/>
      </c>
      <c r="G28" s="24">
        <f>IFERROR(INDEX(Mitigation!$A$1:$ZZ$5000,MATCH($A28,INDEX(Mitigation!$A$1:$ZZ$5000,0,MATCH($E28,Mitigation!$A$5:$ZZ$5,0)),0),MATCH($E28,Mitigation!$A$5:$ZZ$5,0)+1+G$4-Settings!$C$7),"")</f>
        <v/>
      </c>
      <c r="H28" s="24">
        <f>IFERROR(INDEX(Mitigation!$A$1:$ZZ$5000,MATCH($A28,INDEX(Mitigation!$A$1:$ZZ$5000,0,MATCH($E28,Mitigation!$A$5:$ZZ$5,0)),0),MATCH($E28,Mitigation!$A$5:$ZZ$5,0)+1+H$4-Settings!$C$7),"")</f>
        <v/>
      </c>
      <c r="I28" s="24">
        <f>IFERROR(INDEX(Mitigation!$A$1:$ZZ$5000,MATCH($A28,INDEX(Mitigation!$A$1:$ZZ$5000,0,MATCH($E28,Mitigation!$A$5:$ZZ$5,0)),0),MATCH($E28,Mitigation!$A$5:$ZZ$5,0)+1+I$4-Settings!$C$7),"")</f>
        <v/>
      </c>
      <c r="J28" s="24">
        <f>IFERROR(INDEX(Mitigation!$A$1:$ZZ$5000,MATCH($A28,INDEX(Mitigation!$A$1:$ZZ$5000,0,MATCH($E28,Mitigation!$A$5:$ZZ$5,0)),0),MATCH($E28,Mitigation!$A$5:$ZZ$5,0)+1+J$4-Settings!$C$7),"")</f>
        <v/>
      </c>
      <c r="K28" s="24">
        <f>IFERROR(INDEX(Mitigation!$A$1:$ZZ$5000,MATCH($A28,INDEX(Mitigation!$A$1:$ZZ$5000,0,MATCH($E28,Mitigation!$A$5:$ZZ$5,0)),0),MATCH($E28,Mitigation!$A$5:$ZZ$5,0)+1+K$4-Settings!$C$7),"")</f>
        <v/>
      </c>
      <c r="L28" s="24">
        <f>IFERROR(INDEX(Mitigation!$A$1:$ZZ$5000,MATCH($A28,INDEX(Mitigation!$A$1:$ZZ$5000,0,MATCH($E28,Mitigation!$A$5:$ZZ$5,0)),0),MATCH($E28,Mitigation!$A$5:$ZZ$5,0)+1+L$4-Settings!$C$7),"")</f>
        <v/>
      </c>
      <c r="M28" s="24">
        <f>IFERROR(INDEX(Mitigation!$A$1:$ZZ$5000,MATCH($A28,INDEX(Mitigation!$A$1:$ZZ$5000,0,MATCH($E28,Mitigation!$A$5:$ZZ$5,0)),0),MATCH($E28,Mitigation!$A$5:$ZZ$5,0)+1+M$4-Settings!$C$7),"")</f>
        <v/>
      </c>
      <c r="N28" s="24">
        <f>IFERROR(INDEX(Mitigation!$A$1:$ZZ$5000,MATCH($A28,INDEX(Mitigation!$A$1:$ZZ$5000,0,MATCH($E28,Mitigation!$A$5:$ZZ$5,0)),0),MATCH($E28,Mitigation!$A$5:$ZZ$5,0)+1+N$4-Settings!$C$7),"")</f>
        <v/>
      </c>
      <c r="O28" s="24">
        <f>IFERROR(INDEX(Mitigation!$A$1:$ZZ$5000,MATCH($A28,INDEX(Mitigation!$A$1:$ZZ$5000,0,MATCH($E28,Mitigation!$A$5:$ZZ$5,0)),0),MATCH($E28,Mitigation!$A$5:$ZZ$5,0)+1+O$4-Settings!$C$7),"")</f>
        <v/>
      </c>
      <c r="P28" s="24">
        <f>IFERROR(INDEX(Mitigation!$A$1:$ZZ$5000,MATCH($A28,INDEX(Mitigation!$A$1:$ZZ$5000,0,MATCH($E28,Mitigation!$A$5:$ZZ$5,0)),0),MATCH($E28,Mitigation!$A$5:$ZZ$5,0)+1+P$4-Settings!$C$7),"")</f>
        <v/>
      </c>
      <c r="Q28" s="24">
        <f>IFERROR(INDEX(Mitigation!$A$1:$ZZ$5000,MATCH($A28,INDEX(Mitigation!$A$1:$ZZ$5000,0,MATCH($E28,Mitigation!$A$5:$ZZ$5,0)),0),MATCH($E28,Mitigation!$A$5:$ZZ$5,0)+1+Q$4-Settings!$C$7),"")</f>
        <v/>
      </c>
      <c r="R28" s="24">
        <f>IFERROR(INDEX(Mitigation!$A$1:$ZZ$5000,MATCH($A28,INDEX(Mitigation!$A$1:$ZZ$5000,0,MATCH($E28,Mitigation!$A$5:$ZZ$5,0)),0),MATCH($E28,Mitigation!$A$5:$ZZ$5,0)+1+R$4-Settings!$C$7),"")</f>
        <v/>
      </c>
      <c r="S28" s="24">
        <f>IFERROR(INDEX(Mitigation!$A$1:$ZZ$5000,MATCH($A28,INDEX(Mitigation!$A$1:$ZZ$5000,0,MATCH($E28,Mitigation!$A$5:$ZZ$5,0)),0),MATCH($E28,Mitigation!$A$5:$ZZ$5,0)+1+S$4-Settings!$C$7),"")</f>
        <v/>
      </c>
      <c r="T28" s="24">
        <f>IFERROR(INDEX(Mitigation!$A$1:$ZZ$5000,MATCH($A28,INDEX(Mitigation!$A$1:$ZZ$5000,0,MATCH($E28,Mitigation!$A$5:$ZZ$5,0)),0),MATCH($E28,Mitigation!$A$5:$ZZ$5,0)+1+T$4-Settings!$C$7),"")</f>
        <v/>
      </c>
      <c r="U28" s="24">
        <f>IFERROR(INDEX(Mitigation!$A$1:$ZZ$5000,MATCH($A28,INDEX(Mitigation!$A$1:$ZZ$5000,0,MATCH($E28,Mitigation!$A$5:$ZZ$5,0)),0),MATCH($E28,Mitigation!$A$5:$ZZ$5,0)+1+U$4-Settings!$C$7),"")</f>
        <v/>
      </c>
      <c r="V28" s="24">
        <f>IFERROR(INDEX(Mitigation!$A$1:$ZZ$5000,MATCH($A28,INDEX(Mitigation!$A$1:$ZZ$5000,0,MATCH($E28,Mitigation!$A$5:$ZZ$5,0)),0),MATCH($E28,Mitigation!$A$5:$ZZ$5,0)+1+V$4-Settings!$C$7),"")</f>
        <v/>
      </c>
      <c r="W28" s="24">
        <f>IFERROR(INDEX(Mitigation!$A$1:$ZZ$5000,MATCH($A28,INDEX(Mitigation!$A$1:$ZZ$5000,0,MATCH($E28,Mitigation!$A$5:$ZZ$5,0)),0),MATCH($E28,Mitigation!$A$5:$ZZ$5,0)+1+W$4-Settings!$C$7),"")</f>
        <v/>
      </c>
      <c r="X28" s="24">
        <f>IFERROR(INDEX(Mitigation!$A$1:$ZZ$5000,MATCH($A28,INDEX(Mitigation!$A$1:$ZZ$5000,0,MATCH($E28,Mitigation!$A$5:$ZZ$5,0)),0),MATCH($E28,Mitigation!$A$5:$ZZ$5,0)+1+X$4-Settings!$C$7),"")</f>
        <v/>
      </c>
    </row>
    <row r="29">
      <c r="A29" s="11">
        <f>LOWER(Settings!$C$4)&amp;"."&amp;$B29&amp;"."&amp;$E29</f>
        <v/>
      </c>
      <c r="B29" s="22" t="inlineStr">
        <is>
          <t>mit.rpb.all.die.a</t>
        </is>
      </c>
      <c r="C29" s="14">
        <f>IFERROR(INDEX(Mitigation!$H$1:$H$5000,MATCH($A29,INDEX(Mitigation!$A$1:$ZZ$5000,0,MATCH($E29,Mitigation!$A$5:$ZZ$5,0)),0)),"code not found")</f>
        <v/>
      </c>
      <c r="D29" s="14">
        <f>IFERROR(INDEX(Mitigation!$I$1:$I$5000,MATCH($A29,INDEX(Mitigation!$A$1:$ZZ$5000,0,MATCH($E29,Mitigation!$A$5:$ZZ$5,0)),0)),"")</f>
        <v/>
      </c>
      <c r="E29" s="10">
        <f>E28</f>
        <v/>
      </c>
      <c r="F29" s="23">
        <f>IFERROR(INDEX(Mitigation!$A$1:$ZZ$5000,MATCH($A29,INDEX(Mitigation!$A$1:$ZZ$5000,0,MATCH($E29,Mitigation!$A$5:$ZZ$5,0)),0),MATCH($E29,Mitigation!$A$5:$ZZ$5,0)+1+F$4-Settings!$C$7),"")</f>
        <v/>
      </c>
      <c r="G29" s="24">
        <f>IFERROR(INDEX(Mitigation!$A$1:$ZZ$5000,MATCH($A29,INDEX(Mitigation!$A$1:$ZZ$5000,0,MATCH($E29,Mitigation!$A$5:$ZZ$5,0)),0),MATCH($E29,Mitigation!$A$5:$ZZ$5,0)+1+G$4-Settings!$C$7),"")</f>
        <v/>
      </c>
      <c r="H29" s="24">
        <f>IFERROR(INDEX(Mitigation!$A$1:$ZZ$5000,MATCH($A29,INDEX(Mitigation!$A$1:$ZZ$5000,0,MATCH($E29,Mitigation!$A$5:$ZZ$5,0)),0),MATCH($E29,Mitigation!$A$5:$ZZ$5,0)+1+H$4-Settings!$C$7),"")</f>
        <v/>
      </c>
      <c r="I29" s="24">
        <f>IFERROR(INDEX(Mitigation!$A$1:$ZZ$5000,MATCH($A29,INDEX(Mitigation!$A$1:$ZZ$5000,0,MATCH($E29,Mitigation!$A$5:$ZZ$5,0)),0),MATCH($E29,Mitigation!$A$5:$ZZ$5,0)+1+I$4-Settings!$C$7),"")</f>
        <v/>
      </c>
      <c r="J29" s="24">
        <f>IFERROR(INDEX(Mitigation!$A$1:$ZZ$5000,MATCH($A29,INDEX(Mitigation!$A$1:$ZZ$5000,0,MATCH($E29,Mitigation!$A$5:$ZZ$5,0)),0),MATCH($E29,Mitigation!$A$5:$ZZ$5,0)+1+J$4-Settings!$C$7),"")</f>
        <v/>
      </c>
      <c r="K29" s="24">
        <f>IFERROR(INDEX(Mitigation!$A$1:$ZZ$5000,MATCH($A29,INDEX(Mitigation!$A$1:$ZZ$5000,0,MATCH($E29,Mitigation!$A$5:$ZZ$5,0)),0),MATCH($E29,Mitigation!$A$5:$ZZ$5,0)+1+K$4-Settings!$C$7),"")</f>
        <v/>
      </c>
      <c r="L29" s="24">
        <f>IFERROR(INDEX(Mitigation!$A$1:$ZZ$5000,MATCH($A29,INDEX(Mitigation!$A$1:$ZZ$5000,0,MATCH($E29,Mitigation!$A$5:$ZZ$5,0)),0),MATCH($E29,Mitigation!$A$5:$ZZ$5,0)+1+L$4-Settings!$C$7),"")</f>
        <v/>
      </c>
      <c r="M29" s="24">
        <f>IFERROR(INDEX(Mitigation!$A$1:$ZZ$5000,MATCH($A29,INDEX(Mitigation!$A$1:$ZZ$5000,0,MATCH($E29,Mitigation!$A$5:$ZZ$5,0)),0),MATCH($E29,Mitigation!$A$5:$ZZ$5,0)+1+M$4-Settings!$C$7),"")</f>
        <v/>
      </c>
      <c r="N29" s="24">
        <f>IFERROR(INDEX(Mitigation!$A$1:$ZZ$5000,MATCH($A29,INDEX(Mitigation!$A$1:$ZZ$5000,0,MATCH($E29,Mitigation!$A$5:$ZZ$5,0)),0),MATCH($E29,Mitigation!$A$5:$ZZ$5,0)+1+N$4-Settings!$C$7),"")</f>
        <v/>
      </c>
      <c r="O29" s="24">
        <f>IFERROR(INDEX(Mitigation!$A$1:$ZZ$5000,MATCH($A29,INDEX(Mitigation!$A$1:$ZZ$5000,0,MATCH($E29,Mitigation!$A$5:$ZZ$5,0)),0),MATCH($E29,Mitigation!$A$5:$ZZ$5,0)+1+O$4-Settings!$C$7),"")</f>
        <v/>
      </c>
      <c r="P29" s="24">
        <f>IFERROR(INDEX(Mitigation!$A$1:$ZZ$5000,MATCH($A29,INDEX(Mitigation!$A$1:$ZZ$5000,0,MATCH($E29,Mitigation!$A$5:$ZZ$5,0)),0),MATCH($E29,Mitigation!$A$5:$ZZ$5,0)+1+P$4-Settings!$C$7),"")</f>
        <v/>
      </c>
      <c r="Q29" s="24">
        <f>IFERROR(INDEX(Mitigation!$A$1:$ZZ$5000,MATCH($A29,INDEX(Mitigation!$A$1:$ZZ$5000,0,MATCH($E29,Mitigation!$A$5:$ZZ$5,0)),0),MATCH($E29,Mitigation!$A$5:$ZZ$5,0)+1+Q$4-Settings!$C$7),"")</f>
        <v/>
      </c>
      <c r="R29" s="24">
        <f>IFERROR(INDEX(Mitigation!$A$1:$ZZ$5000,MATCH($A29,INDEX(Mitigation!$A$1:$ZZ$5000,0,MATCH($E29,Mitigation!$A$5:$ZZ$5,0)),0),MATCH($E29,Mitigation!$A$5:$ZZ$5,0)+1+R$4-Settings!$C$7),"")</f>
        <v/>
      </c>
      <c r="S29" s="24">
        <f>IFERROR(INDEX(Mitigation!$A$1:$ZZ$5000,MATCH($A29,INDEX(Mitigation!$A$1:$ZZ$5000,0,MATCH($E29,Mitigation!$A$5:$ZZ$5,0)),0),MATCH($E29,Mitigation!$A$5:$ZZ$5,0)+1+S$4-Settings!$C$7),"")</f>
        <v/>
      </c>
      <c r="T29" s="24">
        <f>IFERROR(INDEX(Mitigation!$A$1:$ZZ$5000,MATCH($A29,INDEX(Mitigation!$A$1:$ZZ$5000,0,MATCH($E29,Mitigation!$A$5:$ZZ$5,0)),0),MATCH($E29,Mitigation!$A$5:$ZZ$5,0)+1+T$4-Settings!$C$7),"")</f>
        <v/>
      </c>
      <c r="U29" s="24">
        <f>IFERROR(INDEX(Mitigation!$A$1:$ZZ$5000,MATCH($A29,INDEX(Mitigation!$A$1:$ZZ$5000,0,MATCH($E29,Mitigation!$A$5:$ZZ$5,0)),0),MATCH($E29,Mitigation!$A$5:$ZZ$5,0)+1+U$4-Settings!$C$7),"")</f>
        <v/>
      </c>
      <c r="V29" s="24">
        <f>IFERROR(INDEX(Mitigation!$A$1:$ZZ$5000,MATCH($A29,INDEX(Mitigation!$A$1:$ZZ$5000,0,MATCH($E29,Mitigation!$A$5:$ZZ$5,0)),0),MATCH($E29,Mitigation!$A$5:$ZZ$5,0)+1+V$4-Settings!$C$7),"")</f>
        <v/>
      </c>
      <c r="W29" s="24">
        <f>IFERROR(INDEX(Mitigation!$A$1:$ZZ$5000,MATCH($A29,INDEX(Mitigation!$A$1:$ZZ$5000,0,MATCH($E29,Mitigation!$A$5:$ZZ$5,0)),0),MATCH($E29,Mitigation!$A$5:$ZZ$5,0)+1+W$4-Settings!$C$7),"")</f>
        <v/>
      </c>
      <c r="X29" s="24">
        <f>IFERROR(INDEX(Mitigation!$A$1:$ZZ$5000,MATCH($A29,INDEX(Mitigation!$A$1:$ZZ$5000,0,MATCH($E29,Mitigation!$A$5:$ZZ$5,0)),0),MATCH($E29,Mitigation!$A$5:$ZZ$5,0)+1+X$4-Settings!$C$7),"")</f>
        <v/>
      </c>
    </row>
    <row r="30">
      <c r="A30" s="11">
        <f>LOWER(Settings!$C$4)&amp;"."&amp;$B30&amp;"."&amp;$E30</f>
        <v/>
      </c>
      <c r="B30" s="22" t="inlineStr">
        <is>
          <t>mit.rpb.res.nga.a</t>
        </is>
      </c>
      <c r="C30" s="14">
        <f>IFERROR(INDEX(Mitigation!$H$1:$H$5000,MATCH($A30,INDEX(Mitigation!$A$1:$ZZ$5000,0,MATCH($E30,Mitigation!$A$5:$ZZ$5,0)),0)),"code not found")</f>
        <v/>
      </c>
      <c r="D30" s="14">
        <f>IFERROR(INDEX(Mitigation!$I$1:$I$5000,MATCH($A30,INDEX(Mitigation!$A$1:$ZZ$5000,0,MATCH($E30,Mitigation!$A$5:$ZZ$5,0)),0)),"")</f>
        <v/>
      </c>
      <c r="E30" s="10">
        <f>E29</f>
        <v/>
      </c>
      <c r="F30" s="23">
        <f>IFERROR(INDEX(Mitigation!$A$1:$ZZ$5000,MATCH($A30,INDEX(Mitigation!$A$1:$ZZ$5000,0,MATCH($E30,Mitigation!$A$5:$ZZ$5,0)),0),MATCH($E30,Mitigation!$A$5:$ZZ$5,0)+1+F$4-Settings!$C$7),"")</f>
        <v/>
      </c>
      <c r="G30" s="24">
        <f>IFERROR(INDEX(Mitigation!$A$1:$ZZ$5000,MATCH($A30,INDEX(Mitigation!$A$1:$ZZ$5000,0,MATCH($E30,Mitigation!$A$5:$ZZ$5,0)),0),MATCH($E30,Mitigation!$A$5:$ZZ$5,0)+1+G$4-Settings!$C$7),"")</f>
        <v/>
      </c>
      <c r="H30" s="24">
        <f>IFERROR(INDEX(Mitigation!$A$1:$ZZ$5000,MATCH($A30,INDEX(Mitigation!$A$1:$ZZ$5000,0,MATCH($E30,Mitigation!$A$5:$ZZ$5,0)),0),MATCH($E30,Mitigation!$A$5:$ZZ$5,0)+1+H$4-Settings!$C$7),"")</f>
        <v/>
      </c>
      <c r="I30" s="24">
        <f>IFERROR(INDEX(Mitigation!$A$1:$ZZ$5000,MATCH($A30,INDEX(Mitigation!$A$1:$ZZ$5000,0,MATCH($E30,Mitigation!$A$5:$ZZ$5,0)),0),MATCH($E30,Mitigation!$A$5:$ZZ$5,0)+1+I$4-Settings!$C$7),"")</f>
        <v/>
      </c>
      <c r="J30" s="24">
        <f>IFERROR(INDEX(Mitigation!$A$1:$ZZ$5000,MATCH($A30,INDEX(Mitigation!$A$1:$ZZ$5000,0,MATCH($E30,Mitigation!$A$5:$ZZ$5,0)),0),MATCH($E30,Mitigation!$A$5:$ZZ$5,0)+1+J$4-Settings!$C$7),"")</f>
        <v/>
      </c>
      <c r="K30" s="24">
        <f>IFERROR(INDEX(Mitigation!$A$1:$ZZ$5000,MATCH($A30,INDEX(Mitigation!$A$1:$ZZ$5000,0,MATCH($E30,Mitigation!$A$5:$ZZ$5,0)),0),MATCH($E30,Mitigation!$A$5:$ZZ$5,0)+1+K$4-Settings!$C$7),"")</f>
        <v/>
      </c>
      <c r="L30" s="24">
        <f>IFERROR(INDEX(Mitigation!$A$1:$ZZ$5000,MATCH($A30,INDEX(Mitigation!$A$1:$ZZ$5000,0,MATCH($E30,Mitigation!$A$5:$ZZ$5,0)),0),MATCH($E30,Mitigation!$A$5:$ZZ$5,0)+1+L$4-Settings!$C$7),"")</f>
        <v/>
      </c>
      <c r="M30" s="24">
        <f>IFERROR(INDEX(Mitigation!$A$1:$ZZ$5000,MATCH($A30,INDEX(Mitigation!$A$1:$ZZ$5000,0,MATCH($E30,Mitigation!$A$5:$ZZ$5,0)),0),MATCH($E30,Mitigation!$A$5:$ZZ$5,0)+1+M$4-Settings!$C$7),"")</f>
        <v/>
      </c>
      <c r="N30" s="24">
        <f>IFERROR(INDEX(Mitigation!$A$1:$ZZ$5000,MATCH($A30,INDEX(Mitigation!$A$1:$ZZ$5000,0,MATCH($E30,Mitigation!$A$5:$ZZ$5,0)),0),MATCH($E30,Mitigation!$A$5:$ZZ$5,0)+1+N$4-Settings!$C$7),"")</f>
        <v/>
      </c>
      <c r="O30" s="24">
        <f>IFERROR(INDEX(Mitigation!$A$1:$ZZ$5000,MATCH($A30,INDEX(Mitigation!$A$1:$ZZ$5000,0,MATCH($E30,Mitigation!$A$5:$ZZ$5,0)),0),MATCH($E30,Mitigation!$A$5:$ZZ$5,0)+1+O$4-Settings!$C$7),"")</f>
        <v/>
      </c>
      <c r="P30" s="24">
        <f>IFERROR(INDEX(Mitigation!$A$1:$ZZ$5000,MATCH($A30,INDEX(Mitigation!$A$1:$ZZ$5000,0,MATCH($E30,Mitigation!$A$5:$ZZ$5,0)),0),MATCH($E30,Mitigation!$A$5:$ZZ$5,0)+1+P$4-Settings!$C$7),"")</f>
        <v/>
      </c>
      <c r="Q30" s="24">
        <f>IFERROR(INDEX(Mitigation!$A$1:$ZZ$5000,MATCH($A30,INDEX(Mitigation!$A$1:$ZZ$5000,0,MATCH($E30,Mitigation!$A$5:$ZZ$5,0)),0),MATCH($E30,Mitigation!$A$5:$ZZ$5,0)+1+Q$4-Settings!$C$7),"")</f>
        <v/>
      </c>
      <c r="R30" s="24">
        <f>IFERROR(INDEX(Mitigation!$A$1:$ZZ$5000,MATCH($A30,INDEX(Mitigation!$A$1:$ZZ$5000,0,MATCH($E30,Mitigation!$A$5:$ZZ$5,0)),0),MATCH($E30,Mitigation!$A$5:$ZZ$5,0)+1+R$4-Settings!$C$7),"")</f>
        <v/>
      </c>
      <c r="S30" s="24">
        <f>IFERROR(INDEX(Mitigation!$A$1:$ZZ$5000,MATCH($A30,INDEX(Mitigation!$A$1:$ZZ$5000,0,MATCH($E30,Mitigation!$A$5:$ZZ$5,0)),0),MATCH($E30,Mitigation!$A$5:$ZZ$5,0)+1+S$4-Settings!$C$7),"")</f>
        <v/>
      </c>
      <c r="T30" s="24">
        <f>IFERROR(INDEX(Mitigation!$A$1:$ZZ$5000,MATCH($A30,INDEX(Mitigation!$A$1:$ZZ$5000,0,MATCH($E30,Mitigation!$A$5:$ZZ$5,0)),0),MATCH($E30,Mitigation!$A$5:$ZZ$5,0)+1+T$4-Settings!$C$7),"")</f>
        <v/>
      </c>
      <c r="U30" s="24">
        <f>IFERROR(INDEX(Mitigation!$A$1:$ZZ$5000,MATCH($A30,INDEX(Mitigation!$A$1:$ZZ$5000,0,MATCH($E30,Mitigation!$A$5:$ZZ$5,0)),0),MATCH($E30,Mitigation!$A$5:$ZZ$5,0)+1+U$4-Settings!$C$7),"")</f>
        <v/>
      </c>
      <c r="V30" s="24">
        <f>IFERROR(INDEX(Mitigation!$A$1:$ZZ$5000,MATCH($A30,INDEX(Mitigation!$A$1:$ZZ$5000,0,MATCH($E30,Mitigation!$A$5:$ZZ$5,0)),0),MATCH($E30,Mitigation!$A$5:$ZZ$5,0)+1+V$4-Settings!$C$7),"")</f>
        <v/>
      </c>
      <c r="W30" s="24">
        <f>IFERROR(INDEX(Mitigation!$A$1:$ZZ$5000,MATCH($A30,INDEX(Mitigation!$A$1:$ZZ$5000,0,MATCH($E30,Mitigation!$A$5:$ZZ$5,0)),0),MATCH($E30,Mitigation!$A$5:$ZZ$5,0)+1+W$4-Settings!$C$7),"")</f>
        <v/>
      </c>
      <c r="X30" s="24">
        <f>IFERROR(INDEX(Mitigation!$A$1:$ZZ$5000,MATCH($A30,INDEX(Mitigation!$A$1:$ZZ$5000,0,MATCH($E30,Mitigation!$A$5:$ZZ$5,0)),0),MATCH($E30,Mitigation!$A$5:$ZZ$5,0)+1+X$4-Settings!$C$7),"")</f>
        <v/>
      </c>
    </row>
    <row r="31">
      <c r="A31" s="11">
        <f>LOWER(Settings!$C$4)&amp;"."&amp;$B31&amp;"."&amp;$E31</f>
        <v/>
      </c>
      <c r="B31" s="22" t="inlineStr">
        <is>
          <t>mit.atp.rod.gso.e</t>
        </is>
      </c>
      <c r="C31" s="14">
        <f>IFERROR(INDEX(Mitigation!$H$1:$H$5000,MATCH($A31,INDEX(Mitigation!$A$1:$ZZ$5000,0,MATCH($E31,Mitigation!$A$5:$ZZ$5,0)),0)),"code not found")</f>
        <v/>
      </c>
      <c r="D31" s="14">
        <f>IFERROR(INDEX(Mitigation!$I$1:$I$5000,MATCH($A31,INDEX(Mitigation!$A$1:$ZZ$5000,0,MATCH($E31,Mitigation!$A$5:$ZZ$5,0)),0)),"")</f>
        <v/>
      </c>
      <c r="E31" s="10">
        <f>E30</f>
        <v/>
      </c>
      <c r="F31" s="23">
        <f>IFERROR(INDEX(Mitigation!$A$1:$ZZ$5000,MATCH($A31,INDEX(Mitigation!$A$1:$ZZ$5000,0,MATCH($E31,Mitigation!$A$5:$ZZ$5,0)),0),MATCH($E31,Mitigation!$A$5:$ZZ$5,0)+1+F$4-Settings!$C$7),"")</f>
        <v/>
      </c>
      <c r="G31" s="24">
        <f>IFERROR(INDEX(Mitigation!$A$1:$ZZ$5000,MATCH($A31,INDEX(Mitigation!$A$1:$ZZ$5000,0,MATCH($E31,Mitigation!$A$5:$ZZ$5,0)),0),MATCH($E31,Mitigation!$A$5:$ZZ$5,0)+1+G$4-Settings!$C$7),"")</f>
        <v/>
      </c>
      <c r="H31" s="24">
        <f>IFERROR(INDEX(Mitigation!$A$1:$ZZ$5000,MATCH($A31,INDEX(Mitigation!$A$1:$ZZ$5000,0,MATCH($E31,Mitigation!$A$5:$ZZ$5,0)),0),MATCH($E31,Mitigation!$A$5:$ZZ$5,0)+1+H$4-Settings!$C$7),"")</f>
        <v/>
      </c>
      <c r="I31" s="24">
        <f>IFERROR(INDEX(Mitigation!$A$1:$ZZ$5000,MATCH($A31,INDEX(Mitigation!$A$1:$ZZ$5000,0,MATCH($E31,Mitigation!$A$5:$ZZ$5,0)),0),MATCH($E31,Mitigation!$A$5:$ZZ$5,0)+1+I$4-Settings!$C$7),"")</f>
        <v/>
      </c>
      <c r="J31" s="24">
        <f>IFERROR(INDEX(Mitigation!$A$1:$ZZ$5000,MATCH($A31,INDEX(Mitigation!$A$1:$ZZ$5000,0,MATCH($E31,Mitigation!$A$5:$ZZ$5,0)),0),MATCH($E31,Mitigation!$A$5:$ZZ$5,0)+1+J$4-Settings!$C$7),"")</f>
        <v/>
      </c>
      <c r="K31" s="24">
        <f>IFERROR(INDEX(Mitigation!$A$1:$ZZ$5000,MATCH($A31,INDEX(Mitigation!$A$1:$ZZ$5000,0,MATCH($E31,Mitigation!$A$5:$ZZ$5,0)),0),MATCH($E31,Mitigation!$A$5:$ZZ$5,0)+1+K$4-Settings!$C$7),"")</f>
        <v/>
      </c>
      <c r="L31" s="24">
        <f>IFERROR(INDEX(Mitigation!$A$1:$ZZ$5000,MATCH($A31,INDEX(Mitigation!$A$1:$ZZ$5000,0,MATCH($E31,Mitigation!$A$5:$ZZ$5,0)),0),MATCH($E31,Mitigation!$A$5:$ZZ$5,0)+1+L$4-Settings!$C$7),"")</f>
        <v/>
      </c>
      <c r="M31" s="24">
        <f>IFERROR(INDEX(Mitigation!$A$1:$ZZ$5000,MATCH($A31,INDEX(Mitigation!$A$1:$ZZ$5000,0,MATCH($E31,Mitigation!$A$5:$ZZ$5,0)),0),MATCH($E31,Mitigation!$A$5:$ZZ$5,0)+1+M$4-Settings!$C$7),"")</f>
        <v/>
      </c>
      <c r="N31" s="24">
        <f>IFERROR(INDEX(Mitigation!$A$1:$ZZ$5000,MATCH($A31,INDEX(Mitigation!$A$1:$ZZ$5000,0,MATCH($E31,Mitigation!$A$5:$ZZ$5,0)),0),MATCH($E31,Mitigation!$A$5:$ZZ$5,0)+1+N$4-Settings!$C$7),"")</f>
        <v/>
      </c>
      <c r="O31" s="24">
        <f>IFERROR(INDEX(Mitigation!$A$1:$ZZ$5000,MATCH($A31,INDEX(Mitigation!$A$1:$ZZ$5000,0,MATCH($E31,Mitigation!$A$5:$ZZ$5,0)),0),MATCH($E31,Mitigation!$A$5:$ZZ$5,0)+1+O$4-Settings!$C$7),"")</f>
        <v/>
      </c>
      <c r="P31" s="24">
        <f>IFERROR(INDEX(Mitigation!$A$1:$ZZ$5000,MATCH($A31,INDEX(Mitigation!$A$1:$ZZ$5000,0,MATCH($E31,Mitigation!$A$5:$ZZ$5,0)),0),MATCH($E31,Mitigation!$A$5:$ZZ$5,0)+1+P$4-Settings!$C$7),"")</f>
        <v/>
      </c>
      <c r="Q31" s="24">
        <f>IFERROR(INDEX(Mitigation!$A$1:$ZZ$5000,MATCH($A31,INDEX(Mitigation!$A$1:$ZZ$5000,0,MATCH($E31,Mitigation!$A$5:$ZZ$5,0)),0),MATCH($E31,Mitigation!$A$5:$ZZ$5,0)+1+Q$4-Settings!$C$7),"")</f>
        <v/>
      </c>
      <c r="R31" s="24">
        <f>IFERROR(INDEX(Mitigation!$A$1:$ZZ$5000,MATCH($A31,INDEX(Mitigation!$A$1:$ZZ$5000,0,MATCH($E31,Mitigation!$A$5:$ZZ$5,0)),0),MATCH($E31,Mitigation!$A$5:$ZZ$5,0)+1+R$4-Settings!$C$7),"")</f>
        <v/>
      </c>
      <c r="S31" s="24">
        <f>IFERROR(INDEX(Mitigation!$A$1:$ZZ$5000,MATCH($A31,INDEX(Mitigation!$A$1:$ZZ$5000,0,MATCH($E31,Mitigation!$A$5:$ZZ$5,0)),0),MATCH($E31,Mitigation!$A$5:$ZZ$5,0)+1+S$4-Settings!$C$7),"")</f>
        <v/>
      </c>
      <c r="T31" s="24">
        <f>IFERROR(INDEX(Mitigation!$A$1:$ZZ$5000,MATCH($A31,INDEX(Mitigation!$A$1:$ZZ$5000,0,MATCH($E31,Mitigation!$A$5:$ZZ$5,0)),0),MATCH($E31,Mitigation!$A$5:$ZZ$5,0)+1+T$4-Settings!$C$7),"")</f>
        <v/>
      </c>
      <c r="U31" s="24">
        <f>IFERROR(INDEX(Mitigation!$A$1:$ZZ$5000,MATCH($A31,INDEX(Mitigation!$A$1:$ZZ$5000,0,MATCH($E31,Mitigation!$A$5:$ZZ$5,0)),0),MATCH($E31,Mitigation!$A$5:$ZZ$5,0)+1+U$4-Settings!$C$7),"")</f>
        <v/>
      </c>
      <c r="V31" s="24">
        <f>IFERROR(INDEX(Mitigation!$A$1:$ZZ$5000,MATCH($A31,INDEX(Mitigation!$A$1:$ZZ$5000,0,MATCH($E31,Mitigation!$A$5:$ZZ$5,0)),0),MATCH($E31,Mitigation!$A$5:$ZZ$5,0)+1+V$4-Settings!$C$7),"")</f>
        <v/>
      </c>
      <c r="W31" s="24">
        <f>IFERROR(INDEX(Mitigation!$A$1:$ZZ$5000,MATCH($A31,INDEX(Mitigation!$A$1:$ZZ$5000,0,MATCH($E31,Mitigation!$A$5:$ZZ$5,0)),0),MATCH($E31,Mitigation!$A$5:$ZZ$5,0)+1+W$4-Settings!$C$7),"")</f>
        <v/>
      </c>
      <c r="X31" s="24">
        <f>IFERROR(INDEX(Mitigation!$A$1:$ZZ$5000,MATCH($A31,INDEX(Mitigation!$A$1:$ZZ$5000,0,MATCH($E31,Mitigation!$A$5:$ZZ$5,0)),0),MATCH($E31,Mitigation!$A$5:$ZZ$5,0)+1+X$4-Settings!$C$7),"")</f>
        <v/>
      </c>
    </row>
    <row r="32">
      <c r="A32" s="11">
        <f>LOWER(Settings!$C$4)&amp;"."&amp;$B32&amp;"."&amp;$E32</f>
        <v/>
      </c>
      <c r="B32" s="22" t="inlineStr">
        <is>
          <t>mit.rp.res.ecy</t>
        </is>
      </c>
      <c r="C32" s="14">
        <f>IFERROR(INDEX(Mitigation!$H$1:$H$5000,MATCH($A32,INDEX(Mitigation!$A$1:$ZZ$5000,0,MATCH($E32,Mitigation!$A$5:$ZZ$5,0)),0)),"code not found")</f>
        <v/>
      </c>
      <c r="D32" s="14">
        <f>IFERROR(INDEX(Mitigation!$I$1:$I$5000,MATCH($A32,INDEX(Mitigation!$A$1:$ZZ$5000,0,MATCH($E32,Mitigation!$A$5:$ZZ$5,0)),0)),"")</f>
        <v/>
      </c>
      <c r="E32" s="10">
        <f>E31</f>
        <v/>
      </c>
      <c r="F32" s="15">
        <f>IFERROR(INDEX(Mitigation!$A$1:$ZZ$5000,MATCH($A32,INDEX(Mitigation!$A$1:$ZZ$5000,0,MATCH($E32,Mitigation!$A$5:$ZZ$5,0)),0),MATCH($E32,Mitigation!$A$5:$ZZ$5,0)+1+F$4-Settings!$C$7),"")</f>
        <v/>
      </c>
      <c r="G32" s="16">
        <f>IFERROR(INDEX(Mitigation!$A$1:$ZZ$5000,MATCH($A32,INDEX(Mitigation!$A$1:$ZZ$5000,0,MATCH($E32,Mitigation!$A$5:$ZZ$5,0)),0),MATCH($E32,Mitigation!$A$5:$ZZ$5,0)+1+G$4-Settings!$C$7),"")</f>
        <v/>
      </c>
      <c r="H32" s="16">
        <f>IFERROR(INDEX(Mitigation!$A$1:$ZZ$5000,MATCH($A32,INDEX(Mitigation!$A$1:$ZZ$5000,0,MATCH($E32,Mitigation!$A$5:$ZZ$5,0)),0),MATCH($E32,Mitigation!$A$5:$ZZ$5,0)+1+H$4-Settings!$C$7),"")</f>
        <v/>
      </c>
      <c r="I32" s="16">
        <f>IFERROR(INDEX(Mitigation!$A$1:$ZZ$5000,MATCH($A32,INDEX(Mitigation!$A$1:$ZZ$5000,0,MATCH($E32,Mitigation!$A$5:$ZZ$5,0)),0),MATCH($E32,Mitigation!$A$5:$ZZ$5,0)+1+I$4-Settings!$C$7),"")</f>
        <v/>
      </c>
      <c r="J32" s="16">
        <f>IFERROR(INDEX(Mitigation!$A$1:$ZZ$5000,MATCH($A32,INDEX(Mitigation!$A$1:$ZZ$5000,0,MATCH($E32,Mitigation!$A$5:$ZZ$5,0)),0),MATCH($E32,Mitigation!$A$5:$ZZ$5,0)+1+J$4-Settings!$C$7),"")</f>
        <v/>
      </c>
      <c r="K32" s="16">
        <f>IFERROR(INDEX(Mitigation!$A$1:$ZZ$5000,MATCH($A32,INDEX(Mitigation!$A$1:$ZZ$5000,0,MATCH($E32,Mitigation!$A$5:$ZZ$5,0)),0),MATCH($E32,Mitigation!$A$5:$ZZ$5,0)+1+K$4-Settings!$C$7),"")</f>
        <v/>
      </c>
      <c r="L32" s="16">
        <f>IFERROR(INDEX(Mitigation!$A$1:$ZZ$5000,MATCH($A32,INDEX(Mitigation!$A$1:$ZZ$5000,0,MATCH($E32,Mitigation!$A$5:$ZZ$5,0)),0),MATCH($E32,Mitigation!$A$5:$ZZ$5,0)+1+L$4-Settings!$C$7),"")</f>
        <v/>
      </c>
      <c r="M32" s="16">
        <f>IFERROR(INDEX(Mitigation!$A$1:$ZZ$5000,MATCH($A32,INDEX(Mitigation!$A$1:$ZZ$5000,0,MATCH($E32,Mitigation!$A$5:$ZZ$5,0)),0),MATCH($E32,Mitigation!$A$5:$ZZ$5,0)+1+M$4-Settings!$C$7),"")</f>
        <v/>
      </c>
      <c r="N32" s="16">
        <f>IFERROR(INDEX(Mitigation!$A$1:$ZZ$5000,MATCH($A32,INDEX(Mitigation!$A$1:$ZZ$5000,0,MATCH($E32,Mitigation!$A$5:$ZZ$5,0)),0),MATCH($E32,Mitigation!$A$5:$ZZ$5,0)+1+N$4-Settings!$C$7),"")</f>
        <v/>
      </c>
      <c r="O32" s="16">
        <f>IFERROR(INDEX(Mitigation!$A$1:$ZZ$5000,MATCH($A32,INDEX(Mitigation!$A$1:$ZZ$5000,0,MATCH($E32,Mitigation!$A$5:$ZZ$5,0)),0),MATCH($E32,Mitigation!$A$5:$ZZ$5,0)+1+O$4-Settings!$C$7),"")</f>
        <v/>
      </c>
      <c r="P32" s="16">
        <f>IFERROR(INDEX(Mitigation!$A$1:$ZZ$5000,MATCH($A32,INDEX(Mitigation!$A$1:$ZZ$5000,0,MATCH($E32,Mitigation!$A$5:$ZZ$5,0)),0),MATCH($E32,Mitigation!$A$5:$ZZ$5,0)+1+P$4-Settings!$C$7),"")</f>
        <v/>
      </c>
      <c r="Q32" s="16">
        <f>IFERROR(INDEX(Mitigation!$A$1:$ZZ$5000,MATCH($A32,INDEX(Mitigation!$A$1:$ZZ$5000,0,MATCH($E32,Mitigation!$A$5:$ZZ$5,0)),0),MATCH($E32,Mitigation!$A$5:$ZZ$5,0)+1+Q$4-Settings!$C$7),"")</f>
        <v/>
      </c>
      <c r="R32" s="16">
        <f>IFERROR(INDEX(Mitigation!$A$1:$ZZ$5000,MATCH($A32,INDEX(Mitigation!$A$1:$ZZ$5000,0,MATCH($E32,Mitigation!$A$5:$ZZ$5,0)),0),MATCH($E32,Mitigation!$A$5:$ZZ$5,0)+1+R$4-Settings!$C$7),"")</f>
        <v/>
      </c>
      <c r="S32" s="16">
        <f>IFERROR(INDEX(Mitigation!$A$1:$ZZ$5000,MATCH($A32,INDEX(Mitigation!$A$1:$ZZ$5000,0,MATCH($E32,Mitigation!$A$5:$ZZ$5,0)),0),MATCH($E32,Mitigation!$A$5:$ZZ$5,0)+1+S$4-Settings!$C$7),"")</f>
        <v/>
      </c>
      <c r="T32" s="16">
        <f>IFERROR(INDEX(Mitigation!$A$1:$ZZ$5000,MATCH($A32,INDEX(Mitigation!$A$1:$ZZ$5000,0,MATCH($E32,Mitigation!$A$5:$ZZ$5,0)),0),MATCH($E32,Mitigation!$A$5:$ZZ$5,0)+1+T$4-Settings!$C$7),"")</f>
        <v/>
      </c>
      <c r="U32" s="16">
        <f>IFERROR(INDEX(Mitigation!$A$1:$ZZ$5000,MATCH($A32,INDEX(Mitigation!$A$1:$ZZ$5000,0,MATCH($E32,Mitigation!$A$5:$ZZ$5,0)),0),MATCH($E32,Mitigation!$A$5:$ZZ$5,0)+1+U$4-Settings!$C$7),"")</f>
        <v/>
      </c>
      <c r="V32" s="16">
        <f>IFERROR(INDEX(Mitigation!$A$1:$ZZ$5000,MATCH($A32,INDEX(Mitigation!$A$1:$ZZ$5000,0,MATCH($E32,Mitigation!$A$5:$ZZ$5,0)),0),MATCH($E32,Mitigation!$A$5:$ZZ$5,0)+1+V$4-Settings!$C$7),"")</f>
        <v/>
      </c>
      <c r="W32" s="16">
        <f>IFERROR(INDEX(Mitigation!$A$1:$ZZ$5000,MATCH($A32,INDEX(Mitigation!$A$1:$ZZ$5000,0,MATCH($E32,Mitigation!$A$5:$ZZ$5,0)),0),MATCH($E32,Mitigation!$A$5:$ZZ$5,0)+1+W$4-Settings!$C$7),"")</f>
        <v/>
      </c>
      <c r="X32" s="16">
        <f>IFERROR(INDEX(Mitigation!$A$1:$ZZ$5000,MATCH($A32,INDEX(Mitigation!$A$1:$ZZ$5000,0,MATCH($E32,Mitigation!$A$5:$ZZ$5,0)),0),MATCH($E32,Mitigation!$A$5:$ZZ$5,0)+1+X$4-Settings!$C$7),"")</f>
        <v/>
      </c>
    </row>
    <row r="33">
      <c r="A33" s="11">
        <f>LOWER(Settings!$C$4)&amp;"."&amp;$B33&amp;"."&amp;$E33</f>
        <v/>
      </c>
      <c r="B33" s="22" t="inlineStr">
        <is>
          <t>mit.rp.ind.ecy</t>
        </is>
      </c>
      <c r="C33" s="14">
        <f>IFERROR(INDEX(Mitigation!$H$1:$H$5000,MATCH($A33,INDEX(Mitigation!$A$1:$ZZ$5000,0,MATCH($E33,Mitigation!$A$5:$ZZ$5,0)),0)),"code not found")</f>
        <v/>
      </c>
      <c r="D33" s="14">
        <f>IFERROR(INDEX(Mitigation!$I$1:$I$5000,MATCH($A33,INDEX(Mitigation!$A$1:$ZZ$5000,0,MATCH($E33,Mitigation!$A$5:$ZZ$5,0)),0)),"")</f>
        <v/>
      </c>
      <c r="E33" s="10">
        <f>E32</f>
        <v/>
      </c>
      <c r="F33" s="15">
        <f>IFERROR(INDEX(Mitigation!$A$1:$ZZ$5000,MATCH($A33,INDEX(Mitigation!$A$1:$ZZ$5000,0,MATCH($E33,Mitigation!$A$5:$ZZ$5,0)),0),MATCH($E33,Mitigation!$A$5:$ZZ$5,0)+1+F$4-Settings!$C$7),"")</f>
        <v/>
      </c>
      <c r="G33" s="16">
        <f>IFERROR(INDEX(Mitigation!$A$1:$ZZ$5000,MATCH($A33,INDEX(Mitigation!$A$1:$ZZ$5000,0,MATCH($E33,Mitigation!$A$5:$ZZ$5,0)),0),MATCH($E33,Mitigation!$A$5:$ZZ$5,0)+1+G$4-Settings!$C$7),"")</f>
        <v/>
      </c>
      <c r="H33" s="16">
        <f>IFERROR(INDEX(Mitigation!$A$1:$ZZ$5000,MATCH($A33,INDEX(Mitigation!$A$1:$ZZ$5000,0,MATCH($E33,Mitigation!$A$5:$ZZ$5,0)),0),MATCH($E33,Mitigation!$A$5:$ZZ$5,0)+1+H$4-Settings!$C$7),"")</f>
        <v/>
      </c>
      <c r="I33" s="16">
        <f>IFERROR(INDEX(Mitigation!$A$1:$ZZ$5000,MATCH($A33,INDEX(Mitigation!$A$1:$ZZ$5000,0,MATCH($E33,Mitigation!$A$5:$ZZ$5,0)),0),MATCH($E33,Mitigation!$A$5:$ZZ$5,0)+1+I$4-Settings!$C$7),"")</f>
        <v/>
      </c>
      <c r="J33" s="16">
        <f>IFERROR(INDEX(Mitigation!$A$1:$ZZ$5000,MATCH($A33,INDEX(Mitigation!$A$1:$ZZ$5000,0,MATCH($E33,Mitigation!$A$5:$ZZ$5,0)),0),MATCH($E33,Mitigation!$A$5:$ZZ$5,0)+1+J$4-Settings!$C$7),"")</f>
        <v/>
      </c>
      <c r="K33" s="16">
        <f>IFERROR(INDEX(Mitigation!$A$1:$ZZ$5000,MATCH($A33,INDEX(Mitigation!$A$1:$ZZ$5000,0,MATCH($E33,Mitigation!$A$5:$ZZ$5,0)),0),MATCH($E33,Mitigation!$A$5:$ZZ$5,0)+1+K$4-Settings!$C$7),"")</f>
        <v/>
      </c>
      <c r="L33" s="16">
        <f>IFERROR(INDEX(Mitigation!$A$1:$ZZ$5000,MATCH($A33,INDEX(Mitigation!$A$1:$ZZ$5000,0,MATCH($E33,Mitigation!$A$5:$ZZ$5,0)),0),MATCH($E33,Mitigation!$A$5:$ZZ$5,0)+1+L$4-Settings!$C$7),"")</f>
        <v/>
      </c>
      <c r="M33" s="16">
        <f>IFERROR(INDEX(Mitigation!$A$1:$ZZ$5000,MATCH($A33,INDEX(Mitigation!$A$1:$ZZ$5000,0,MATCH($E33,Mitigation!$A$5:$ZZ$5,0)),0),MATCH($E33,Mitigation!$A$5:$ZZ$5,0)+1+M$4-Settings!$C$7),"")</f>
        <v/>
      </c>
      <c r="N33" s="16">
        <f>IFERROR(INDEX(Mitigation!$A$1:$ZZ$5000,MATCH($A33,INDEX(Mitigation!$A$1:$ZZ$5000,0,MATCH($E33,Mitigation!$A$5:$ZZ$5,0)),0),MATCH($E33,Mitigation!$A$5:$ZZ$5,0)+1+N$4-Settings!$C$7),"")</f>
        <v/>
      </c>
      <c r="O33" s="16">
        <f>IFERROR(INDEX(Mitigation!$A$1:$ZZ$5000,MATCH($A33,INDEX(Mitigation!$A$1:$ZZ$5000,0,MATCH($E33,Mitigation!$A$5:$ZZ$5,0)),0),MATCH($E33,Mitigation!$A$5:$ZZ$5,0)+1+O$4-Settings!$C$7),"")</f>
        <v/>
      </c>
      <c r="P33" s="16">
        <f>IFERROR(INDEX(Mitigation!$A$1:$ZZ$5000,MATCH($A33,INDEX(Mitigation!$A$1:$ZZ$5000,0,MATCH($E33,Mitigation!$A$5:$ZZ$5,0)),0),MATCH($E33,Mitigation!$A$5:$ZZ$5,0)+1+P$4-Settings!$C$7),"")</f>
        <v/>
      </c>
      <c r="Q33" s="16">
        <f>IFERROR(INDEX(Mitigation!$A$1:$ZZ$5000,MATCH($A33,INDEX(Mitigation!$A$1:$ZZ$5000,0,MATCH($E33,Mitigation!$A$5:$ZZ$5,0)),0),MATCH($E33,Mitigation!$A$5:$ZZ$5,0)+1+Q$4-Settings!$C$7),"")</f>
        <v/>
      </c>
      <c r="R33" s="16">
        <f>IFERROR(INDEX(Mitigation!$A$1:$ZZ$5000,MATCH($A33,INDEX(Mitigation!$A$1:$ZZ$5000,0,MATCH($E33,Mitigation!$A$5:$ZZ$5,0)),0),MATCH($E33,Mitigation!$A$5:$ZZ$5,0)+1+R$4-Settings!$C$7),"")</f>
        <v/>
      </c>
      <c r="S33" s="16">
        <f>IFERROR(INDEX(Mitigation!$A$1:$ZZ$5000,MATCH($A33,INDEX(Mitigation!$A$1:$ZZ$5000,0,MATCH($E33,Mitigation!$A$5:$ZZ$5,0)),0),MATCH($E33,Mitigation!$A$5:$ZZ$5,0)+1+S$4-Settings!$C$7),"")</f>
        <v/>
      </c>
      <c r="T33" s="16">
        <f>IFERROR(INDEX(Mitigation!$A$1:$ZZ$5000,MATCH($A33,INDEX(Mitigation!$A$1:$ZZ$5000,0,MATCH($E33,Mitigation!$A$5:$ZZ$5,0)),0),MATCH($E33,Mitigation!$A$5:$ZZ$5,0)+1+T$4-Settings!$C$7),"")</f>
        <v/>
      </c>
      <c r="U33" s="16">
        <f>IFERROR(INDEX(Mitigation!$A$1:$ZZ$5000,MATCH($A33,INDEX(Mitigation!$A$1:$ZZ$5000,0,MATCH($E33,Mitigation!$A$5:$ZZ$5,0)),0),MATCH($E33,Mitigation!$A$5:$ZZ$5,0)+1+U$4-Settings!$C$7),"")</f>
        <v/>
      </c>
      <c r="V33" s="16">
        <f>IFERROR(INDEX(Mitigation!$A$1:$ZZ$5000,MATCH($A33,INDEX(Mitigation!$A$1:$ZZ$5000,0,MATCH($E33,Mitigation!$A$5:$ZZ$5,0)),0),MATCH($E33,Mitigation!$A$5:$ZZ$5,0)+1+V$4-Settings!$C$7),"")</f>
        <v/>
      </c>
      <c r="W33" s="16">
        <f>IFERROR(INDEX(Mitigation!$A$1:$ZZ$5000,MATCH($A33,INDEX(Mitigation!$A$1:$ZZ$5000,0,MATCH($E33,Mitigation!$A$5:$ZZ$5,0)),0),MATCH($E33,Mitigation!$A$5:$ZZ$5,0)+1+W$4-Settings!$C$7),"")</f>
        <v/>
      </c>
      <c r="X33" s="16">
        <f>IFERROR(INDEX(Mitigation!$A$1:$ZZ$5000,MATCH($A33,INDEX(Mitigation!$A$1:$ZZ$5000,0,MATCH($E33,Mitigation!$A$5:$ZZ$5,0)),0),MATCH($E33,Mitigation!$A$5:$ZZ$5,0)+1+X$4-Settings!$C$7),"")</f>
        <v/>
      </c>
    </row>
    <row r="34">
      <c r="A34" s="11">
        <f>LOWER(Settings!$C$4)&amp;"."&amp;$B34&amp;"."&amp;$E34</f>
        <v/>
      </c>
      <c r="B34" s="22" t="inlineStr">
        <is>
          <t>mit.gncav</t>
        </is>
      </c>
      <c r="C34" s="14">
        <f>IFERROR(INDEX(Mitigation!$H$1:$H$5000,MATCH($A34,INDEX(Mitigation!$A$1:$ZZ$5000,0,MATCH($E34,Mitigation!$A$5:$ZZ$5,0)),0)),"code not found")</f>
        <v/>
      </c>
      <c r="D34" s="14">
        <f>IFERROR(INDEX(Mitigation!$I$1:$I$5000,MATCH($A34,INDEX(Mitigation!$A$1:$ZZ$5000,0,MATCH($E34,Mitigation!$A$5:$ZZ$5,0)),0)),"")</f>
        <v/>
      </c>
      <c r="E34" s="10">
        <f>E33</f>
        <v/>
      </c>
      <c r="F34" s="15">
        <f>IFERROR(INDEX(Mitigation!$A$1:$ZZ$5000,MATCH($A34,INDEX(Mitigation!$A$1:$ZZ$5000,0,MATCH($E34,Mitigation!$A$5:$ZZ$5,0)),0),MATCH($E34,Mitigation!$A$5:$ZZ$5,0)+1+F$4-Settings!$C$7),"")</f>
        <v/>
      </c>
      <c r="G34" s="16">
        <f>IFERROR(INDEX(Mitigation!$A$1:$ZZ$5000,MATCH($A34,INDEX(Mitigation!$A$1:$ZZ$5000,0,MATCH($E34,Mitigation!$A$5:$ZZ$5,0)),0),MATCH($E34,Mitigation!$A$5:$ZZ$5,0)+1+G$4-Settings!$C$7),"")</f>
        <v/>
      </c>
      <c r="H34" s="16">
        <f>IFERROR(INDEX(Mitigation!$A$1:$ZZ$5000,MATCH($A34,INDEX(Mitigation!$A$1:$ZZ$5000,0,MATCH($E34,Mitigation!$A$5:$ZZ$5,0)),0),MATCH($E34,Mitigation!$A$5:$ZZ$5,0)+1+H$4-Settings!$C$7),"")</f>
        <v/>
      </c>
      <c r="I34" s="16">
        <f>IFERROR(INDEX(Mitigation!$A$1:$ZZ$5000,MATCH($A34,INDEX(Mitigation!$A$1:$ZZ$5000,0,MATCH($E34,Mitigation!$A$5:$ZZ$5,0)),0),MATCH($E34,Mitigation!$A$5:$ZZ$5,0)+1+I$4-Settings!$C$7),"")</f>
        <v/>
      </c>
      <c r="J34" s="16">
        <f>IFERROR(INDEX(Mitigation!$A$1:$ZZ$5000,MATCH($A34,INDEX(Mitigation!$A$1:$ZZ$5000,0,MATCH($E34,Mitigation!$A$5:$ZZ$5,0)),0),MATCH($E34,Mitigation!$A$5:$ZZ$5,0)+1+J$4-Settings!$C$7),"")</f>
        <v/>
      </c>
      <c r="K34" s="16">
        <f>IFERROR(INDEX(Mitigation!$A$1:$ZZ$5000,MATCH($A34,INDEX(Mitigation!$A$1:$ZZ$5000,0,MATCH($E34,Mitigation!$A$5:$ZZ$5,0)),0),MATCH($E34,Mitigation!$A$5:$ZZ$5,0)+1+K$4-Settings!$C$7),"")</f>
        <v/>
      </c>
      <c r="L34" s="16">
        <f>IFERROR(INDEX(Mitigation!$A$1:$ZZ$5000,MATCH($A34,INDEX(Mitigation!$A$1:$ZZ$5000,0,MATCH($E34,Mitigation!$A$5:$ZZ$5,0)),0),MATCH($E34,Mitigation!$A$5:$ZZ$5,0)+1+L$4-Settings!$C$7),"")</f>
        <v/>
      </c>
      <c r="M34" s="16">
        <f>IFERROR(INDEX(Mitigation!$A$1:$ZZ$5000,MATCH($A34,INDEX(Mitigation!$A$1:$ZZ$5000,0,MATCH($E34,Mitigation!$A$5:$ZZ$5,0)),0),MATCH($E34,Mitigation!$A$5:$ZZ$5,0)+1+M$4-Settings!$C$7),"")</f>
        <v/>
      </c>
      <c r="N34" s="16">
        <f>IFERROR(INDEX(Mitigation!$A$1:$ZZ$5000,MATCH($A34,INDEX(Mitigation!$A$1:$ZZ$5000,0,MATCH($E34,Mitigation!$A$5:$ZZ$5,0)),0),MATCH($E34,Mitigation!$A$5:$ZZ$5,0)+1+N$4-Settings!$C$7),"")</f>
        <v/>
      </c>
      <c r="O34" s="16">
        <f>IFERROR(INDEX(Mitigation!$A$1:$ZZ$5000,MATCH($A34,INDEX(Mitigation!$A$1:$ZZ$5000,0,MATCH($E34,Mitigation!$A$5:$ZZ$5,0)),0),MATCH($E34,Mitigation!$A$5:$ZZ$5,0)+1+O$4-Settings!$C$7),"")</f>
        <v/>
      </c>
      <c r="P34" s="16">
        <f>IFERROR(INDEX(Mitigation!$A$1:$ZZ$5000,MATCH($A34,INDEX(Mitigation!$A$1:$ZZ$5000,0,MATCH($E34,Mitigation!$A$5:$ZZ$5,0)),0),MATCH($E34,Mitigation!$A$5:$ZZ$5,0)+1+P$4-Settings!$C$7),"")</f>
        <v/>
      </c>
      <c r="Q34" s="16">
        <f>IFERROR(INDEX(Mitigation!$A$1:$ZZ$5000,MATCH($A34,INDEX(Mitigation!$A$1:$ZZ$5000,0,MATCH($E34,Mitigation!$A$5:$ZZ$5,0)),0),MATCH($E34,Mitigation!$A$5:$ZZ$5,0)+1+Q$4-Settings!$C$7),"")</f>
        <v/>
      </c>
      <c r="R34" s="16">
        <f>IFERROR(INDEX(Mitigation!$A$1:$ZZ$5000,MATCH($A34,INDEX(Mitigation!$A$1:$ZZ$5000,0,MATCH($E34,Mitigation!$A$5:$ZZ$5,0)),0),MATCH($E34,Mitigation!$A$5:$ZZ$5,0)+1+R$4-Settings!$C$7),"")</f>
        <v/>
      </c>
      <c r="S34" s="16">
        <f>IFERROR(INDEX(Mitigation!$A$1:$ZZ$5000,MATCH($A34,INDEX(Mitigation!$A$1:$ZZ$5000,0,MATCH($E34,Mitigation!$A$5:$ZZ$5,0)),0),MATCH($E34,Mitigation!$A$5:$ZZ$5,0)+1+S$4-Settings!$C$7),"")</f>
        <v/>
      </c>
      <c r="T34" s="16">
        <f>IFERROR(INDEX(Mitigation!$A$1:$ZZ$5000,MATCH($A34,INDEX(Mitigation!$A$1:$ZZ$5000,0,MATCH($E34,Mitigation!$A$5:$ZZ$5,0)),0),MATCH($E34,Mitigation!$A$5:$ZZ$5,0)+1+T$4-Settings!$C$7),"")</f>
        <v/>
      </c>
      <c r="U34" s="16">
        <f>IFERROR(INDEX(Mitigation!$A$1:$ZZ$5000,MATCH($A34,INDEX(Mitigation!$A$1:$ZZ$5000,0,MATCH($E34,Mitigation!$A$5:$ZZ$5,0)),0),MATCH($E34,Mitigation!$A$5:$ZZ$5,0)+1+U$4-Settings!$C$7),"")</f>
        <v/>
      </c>
      <c r="V34" s="16">
        <f>IFERROR(INDEX(Mitigation!$A$1:$ZZ$5000,MATCH($A34,INDEX(Mitigation!$A$1:$ZZ$5000,0,MATCH($E34,Mitigation!$A$5:$ZZ$5,0)),0),MATCH($E34,Mitigation!$A$5:$ZZ$5,0)+1+V$4-Settings!$C$7),"")</f>
        <v/>
      </c>
      <c r="W34" s="16">
        <f>IFERROR(INDEX(Mitigation!$A$1:$ZZ$5000,MATCH($A34,INDEX(Mitigation!$A$1:$ZZ$5000,0,MATCH($E34,Mitigation!$A$5:$ZZ$5,0)),0),MATCH($E34,Mitigation!$A$5:$ZZ$5,0)+1+W$4-Settings!$C$7),"")</f>
        <v/>
      </c>
      <c r="X34" s="16">
        <f>IFERROR(INDEX(Mitigation!$A$1:$ZZ$5000,MATCH($A34,INDEX(Mitigation!$A$1:$ZZ$5000,0,MATCH($E34,Mitigation!$A$5:$ZZ$5,0)),0),MATCH($E34,Mitigation!$A$5:$ZZ$5,0)+1+X$4-Settings!$C$7),"")</f>
        <v/>
      </c>
    </row>
    <row r="35">
      <c r="E35" s="76">
        <f>E34</f>
        <v/>
      </c>
    </row>
    <row r="36">
      <c r="A36" s="4" t="inlineStr">
        <is>
          <t>Scenario block</t>
        </is>
      </c>
      <c r="B36" s="5" t="n"/>
      <c r="C36" s="4">
        <f>INDEX(MTInputs!$J$6:$AZ$6,MATCH($E36,MTInputs!$J$5:$AZ$5,0))</f>
        <v/>
      </c>
      <c r="D36" s="5" t="n"/>
      <c r="E36" s="75">
        <f>E35+1</f>
        <v/>
      </c>
      <c r="F36" s="5" t="n"/>
      <c r="G36" s="5" t="n"/>
      <c r="H36" s="5" t="n"/>
      <c r="I36" s="5" t="n"/>
      <c r="J36" s="5" t="n"/>
      <c r="K36" s="5" t="n"/>
      <c r="L36" s="5" t="n"/>
      <c r="M36" s="5" t="n"/>
      <c r="N36" s="5" t="n"/>
      <c r="O36" s="5" t="n"/>
      <c r="P36" s="5" t="n"/>
      <c r="Q36" s="5" t="n"/>
      <c r="R36" s="5" t="n"/>
      <c r="S36" s="5" t="n"/>
      <c r="T36" s="5" t="n"/>
      <c r="U36" s="5" t="n"/>
      <c r="V36" s="5" t="n"/>
      <c r="W36" s="5" t="n"/>
      <c r="X36" s="5" t="n"/>
    </row>
    <row r="37">
      <c r="A37" s="11">
        <f>LOWER(Settings!$C$4)&amp;"."&amp;$B37&amp;"."&amp;$E37</f>
        <v/>
      </c>
      <c r="B37" s="22" t="inlineStr">
        <is>
          <t>mit.ener.all.all.e</t>
        </is>
      </c>
      <c r="C37" s="14">
        <f>IFERROR(INDEX(Mitigation!$H$1:$H$5000,MATCH($A37,INDEX(Mitigation!$A$1:$ZZ$5000,0,MATCH($E37,Mitigation!$A$5:$ZZ$5,0)),0)),"code not found")</f>
        <v/>
      </c>
      <c r="D37" s="14">
        <f>IFERROR(INDEX(Mitigation!$I$1:$I$5000,MATCH($A37,INDEX(Mitigation!$A$1:$ZZ$5000,0,MATCH($E37,Mitigation!$A$5:$ZZ$5,0)),0)),"")</f>
        <v/>
      </c>
      <c r="E37" s="10">
        <f>E36</f>
        <v/>
      </c>
      <c r="F37" s="48">
        <f>IFERROR(INDEX(Mitigation!$A$1:$ZZ$5000,MATCH($A37,INDEX(Mitigation!$A$1:$ZZ$5000,0,MATCH($E37,Mitigation!$A$5:$ZZ$5,0)),0),MATCH($E37,Mitigation!$A$5:$ZZ$5,0)+1+F$4-Settings!$C$7),"")</f>
        <v/>
      </c>
      <c r="G37" s="49">
        <f>IFERROR(INDEX(Mitigation!$A$1:$ZZ$5000,MATCH($A37,INDEX(Mitigation!$A$1:$ZZ$5000,0,MATCH($E37,Mitigation!$A$5:$ZZ$5,0)),0),MATCH($E37,Mitigation!$A$5:$ZZ$5,0)+1+G$4-Settings!$C$7),"")</f>
        <v/>
      </c>
      <c r="H37" s="49">
        <f>IFERROR(INDEX(Mitigation!$A$1:$ZZ$5000,MATCH($A37,INDEX(Mitigation!$A$1:$ZZ$5000,0,MATCH($E37,Mitigation!$A$5:$ZZ$5,0)),0),MATCH($E37,Mitigation!$A$5:$ZZ$5,0)+1+H$4-Settings!$C$7),"")</f>
        <v/>
      </c>
      <c r="I37" s="49">
        <f>IFERROR(INDEX(Mitigation!$A$1:$ZZ$5000,MATCH($A37,INDEX(Mitigation!$A$1:$ZZ$5000,0,MATCH($E37,Mitigation!$A$5:$ZZ$5,0)),0),MATCH($E37,Mitigation!$A$5:$ZZ$5,0)+1+I$4-Settings!$C$7),"")</f>
        <v/>
      </c>
      <c r="J37" s="49">
        <f>IFERROR(INDEX(Mitigation!$A$1:$ZZ$5000,MATCH($A37,INDEX(Mitigation!$A$1:$ZZ$5000,0,MATCH($E37,Mitigation!$A$5:$ZZ$5,0)),0),MATCH($E37,Mitigation!$A$5:$ZZ$5,0)+1+J$4-Settings!$C$7),"")</f>
        <v/>
      </c>
      <c r="K37" s="49">
        <f>IFERROR(INDEX(Mitigation!$A$1:$ZZ$5000,MATCH($A37,INDEX(Mitigation!$A$1:$ZZ$5000,0,MATCH($E37,Mitigation!$A$5:$ZZ$5,0)),0),MATCH($E37,Mitigation!$A$5:$ZZ$5,0)+1+K$4-Settings!$C$7),"")</f>
        <v/>
      </c>
      <c r="L37" s="49">
        <f>IFERROR(INDEX(Mitigation!$A$1:$ZZ$5000,MATCH($A37,INDEX(Mitigation!$A$1:$ZZ$5000,0,MATCH($E37,Mitigation!$A$5:$ZZ$5,0)),0),MATCH($E37,Mitigation!$A$5:$ZZ$5,0)+1+L$4-Settings!$C$7),"")</f>
        <v/>
      </c>
      <c r="M37" s="49">
        <f>IFERROR(INDEX(Mitigation!$A$1:$ZZ$5000,MATCH($A37,INDEX(Mitigation!$A$1:$ZZ$5000,0,MATCH($E37,Mitigation!$A$5:$ZZ$5,0)),0),MATCH($E37,Mitigation!$A$5:$ZZ$5,0)+1+M$4-Settings!$C$7),"")</f>
        <v/>
      </c>
      <c r="N37" s="49">
        <f>IFERROR(INDEX(Mitigation!$A$1:$ZZ$5000,MATCH($A37,INDEX(Mitigation!$A$1:$ZZ$5000,0,MATCH($E37,Mitigation!$A$5:$ZZ$5,0)),0),MATCH($E37,Mitigation!$A$5:$ZZ$5,0)+1+N$4-Settings!$C$7),"")</f>
        <v/>
      </c>
      <c r="O37" s="49">
        <f>IFERROR(INDEX(Mitigation!$A$1:$ZZ$5000,MATCH($A37,INDEX(Mitigation!$A$1:$ZZ$5000,0,MATCH($E37,Mitigation!$A$5:$ZZ$5,0)),0),MATCH($E37,Mitigation!$A$5:$ZZ$5,0)+1+O$4-Settings!$C$7),"")</f>
        <v/>
      </c>
      <c r="P37" s="49">
        <f>IFERROR(INDEX(Mitigation!$A$1:$ZZ$5000,MATCH($A37,INDEX(Mitigation!$A$1:$ZZ$5000,0,MATCH($E37,Mitigation!$A$5:$ZZ$5,0)),0),MATCH($E37,Mitigation!$A$5:$ZZ$5,0)+1+P$4-Settings!$C$7),"")</f>
        <v/>
      </c>
      <c r="Q37" s="49">
        <f>IFERROR(INDEX(Mitigation!$A$1:$ZZ$5000,MATCH($A37,INDEX(Mitigation!$A$1:$ZZ$5000,0,MATCH($E37,Mitigation!$A$5:$ZZ$5,0)),0),MATCH($E37,Mitigation!$A$5:$ZZ$5,0)+1+Q$4-Settings!$C$7),"")</f>
        <v/>
      </c>
      <c r="R37" s="49">
        <f>IFERROR(INDEX(Mitigation!$A$1:$ZZ$5000,MATCH($A37,INDEX(Mitigation!$A$1:$ZZ$5000,0,MATCH($E37,Mitigation!$A$5:$ZZ$5,0)),0),MATCH($E37,Mitigation!$A$5:$ZZ$5,0)+1+R$4-Settings!$C$7),"")</f>
        <v/>
      </c>
      <c r="S37" s="49">
        <f>IFERROR(INDEX(Mitigation!$A$1:$ZZ$5000,MATCH($A37,INDEX(Mitigation!$A$1:$ZZ$5000,0,MATCH($E37,Mitigation!$A$5:$ZZ$5,0)),0),MATCH($E37,Mitigation!$A$5:$ZZ$5,0)+1+S$4-Settings!$C$7),"")</f>
        <v/>
      </c>
      <c r="T37" s="49">
        <f>IFERROR(INDEX(Mitigation!$A$1:$ZZ$5000,MATCH($A37,INDEX(Mitigation!$A$1:$ZZ$5000,0,MATCH($E37,Mitigation!$A$5:$ZZ$5,0)),0),MATCH($E37,Mitigation!$A$5:$ZZ$5,0)+1+T$4-Settings!$C$7),"")</f>
        <v/>
      </c>
      <c r="U37" s="49">
        <f>IFERROR(INDEX(Mitigation!$A$1:$ZZ$5000,MATCH($A37,INDEX(Mitigation!$A$1:$ZZ$5000,0,MATCH($E37,Mitigation!$A$5:$ZZ$5,0)),0),MATCH($E37,Mitigation!$A$5:$ZZ$5,0)+1+U$4-Settings!$C$7),"")</f>
        <v/>
      </c>
      <c r="V37" s="49">
        <f>IFERROR(INDEX(Mitigation!$A$1:$ZZ$5000,MATCH($A37,INDEX(Mitigation!$A$1:$ZZ$5000,0,MATCH($E37,Mitigation!$A$5:$ZZ$5,0)),0),MATCH($E37,Mitigation!$A$5:$ZZ$5,0)+1+V$4-Settings!$C$7),"")</f>
        <v/>
      </c>
      <c r="W37" s="49">
        <f>IFERROR(INDEX(Mitigation!$A$1:$ZZ$5000,MATCH($A37,INDEX(Mitigation!$A$1:$ZZ$5000,0,MATCH($E37,Mitigation!$A$5:$ZZ$5,0)),0),MATCH($E37,Mitigation!$A$5:$ZZ$5,0)+1+W$4-Settings!$C$7),"")</f>
        <v/>
      </c>
      <c r="X37" s="49">
        <f>IFERROR(INDEX(Mitigation!$A$1:$ZZ$5000,MATCH($A37,INDEX(Mitigation!$A$1:$ZZ$5000,0,MATCH($E37,Mitigation!$A$5:$ZZ$5,0)),0),MATCH($E37,Mitigation!$A$5:$ZZ$5,0)+1+X$4-Settings!$C$7),"")</f>
        <v/>
      </c>
    </row>
    <row r="38">
      <c r="A38" s="11">
        <f>LOWER(Settings!$C$4)&amp;"."&amp;$B38&amp;"."&amp;$E38</f>
        <v/>
      </c>
      <c r="B38" s="22" t="inlineStr">
        <is>
          <t>mit.ener.tra.all.e</t>
        </is>
      </c>
      <c r="C38" s="14">
        <f>IFERROR(INDEX(Mitigation!$H$1:$H$5000,MATCH($A38,INDEX(Mitigation!$A$1:$ZZ$5000,0,MATCH($E38,Mitigation!$A$5:$ZZ$5,0)),0)),"code not found")</f>
        <v/>
      </c>
      <c r="D38" s="14">
        <f>IFERROR(INDEX(Mitigation!$I$1:$I$5000,MATCH($A38,INDEX(Mitigation!$A$1:$ZZ$5000,0,MATCH($E38,Mitigation!$A$5:$ZZ$5,0)),0)),"")</f>
        <v/>
      </c>
      <c r="E38" s="10">
        <f>E37</f>
        <v/>
      </c>
      <c r="F38" s="48">
        <f>IFERROR(INDEX(Mitigation!$A$1:$ZZ$5000,MATCH($A38,INDEX(Mitigation!$A$1:$ZZ$5000,0,MATCH($E38,Mitigation!$A$5:$ZZ$5,0)),0),MATCH($E38,Mitigation!$A$5:$ZZ$5,0)+1+F$4-Settings!$C$7),"")</f>
        <v/>
      </c>
      <c r="G38" s="49">
        <f>IFERROR(INDEX(Mitigation!$A$1:$ZZ$5000,MATCH($A38,INDEX(Mitigation!$A$1:$ZZ$5000,0,MATCH($E38,Mitigation!$A$5:$ZZ$5,0)),0),MATCH($E38,Mitigation!$A$5:$ZZ$5,0)+1+G$4-Settings!$C$7),"")</f>
        <v/>
      </c>
      <c r="H38" s="49">
        <f>IFERROR(INDEX(Mitigation!$A$1:$ZZ$5000,MATCH($A38,INDEX(Mitigation!$A$1:$ZZ$5000,0,MATCH($E38,Mitigation!$A$5:$ZZ$5,0)),0),MATCH($E38,Mitigation!$A$5:$ZZ$5,0)+1+H$4-Settings!$C$7),"")</f>
        <v/>
      </c>
      <c r="I38" s="49">
        <f>IFERROR(INDEX(Mitigation!$A$1:$ZZ$5000,MATCH($A38,INDEX(Mitigation!$A$1:$ZZ$5000,0,MATCH($E38,Mitigation!$A$5:$ZZ$5,0)),0),MATCH($E38,Mitigation!$A$5:$ZZ$5,0)+1+I$4-Settings!$C$7),"")</f>
        <v/>
      </c>
      <c r="J38" s="49">
        <f>IFERROR(INDEX(Mitigation!$A$1:$ZZ$5000,MATCH($A38,INDEX(Mitigation!$A$1:$ZZ$5000,0,MATCH($E38,Mitigation!$A$5:$ZZ$5,0)),0),MATCH($E38,Mitigation!$A$5:$ZZ$5,0)+1+J$4-Settings!$C$7),"")</f>
        <v/>
      </c>
      <c r="K38" s="49">
        <f>IFERROR(INDEX(Mitigation!$A$1:$ZZ$5000,MATCH($A38,INDEX(Mitigation!$A$1:$ZZ$5000,0,MATCH($E38,Mitigation!$A$5:$ZZ$5,0)),0),MATCH($E38,Mitigation!$A$5:$ZZ$5,0)+1+K$4-Settings!$C$7),"")</f>
        <v/>
      </c>
      <c r="L38" s="49">
        <f>IFERROR(INDEX(Mitigation!$A$1:$ZZ$5000,MATCH($A38,INDEX(Mitigation!$A$1:$ZZ$5000,0,MATCH($E38,Mitigation!$A$5:$ZZ$5,0)),0),MATCH($E38,Mitigation!$A$5:$ZZ$5,0)+1+L$4-Settings!$C$7),"")</f>
        <v/>
      </c>
      <c r="M38" s="49">
        <f>IFERROR(INDEX(Mitigation!$A$1:$ZZ$5000,MATCH($A38,INDEX(Mitigation!$A$1:$ZZ$5000,0,MATCH($E38,Mitigation!$A$5:$ZZ$5,0)),0),MATCH($E38,Mitigation!$A$5:$ZZ$5,0)+1+M$4-Settings!$C$7),"")</f>
        <v/>
      </c>
      <c r="N38" s="49">
        <f>IFERROR(INDEX(Mitigation!$A$1:$ZZ$5000,MATCH($A38,INDEX(Mitigation!$A$1:$ZZ$5000,0,MATCH($E38,Mitigation!$A$5:$ZZ$5,0)),0),MATCH($E38,Mitigation!$A$5:$ZZ$5,0)+1+N$4-Settings!$C$7),"")</f>
        <v/>
      </c>
      <c r="O38" s="49">
        <f>IFERROR(INDEX(Mitigation!$A$1:$ZZ$5000,MATCH($A38,INDEX(Mitigation!$A$1:$ZZ$5000,0,MATCH($E38,Mitigation!$A$5:$ZZ$5,0)),0),MATCH($E38,Mitigation!$A$5:$ZZ$5,0)+1+O$4-Settings!$C$7),"")</f>
        <v/>
      </c>
      <c r="P38" s="49">
        <f>IFERROR(INDEX(Mitigation!$A$1:$ZZ$5000,MATCH($A38,INDEX(Mitigation!$A$1:$ZZ$5000,0,MATCH($E38,Mitigation!$A$5:$ZZ$5,0)),0),MATCH($E38,Mitigation!$A$5:$ZZ$5,0)+1+P$4-Settings!$C$7),"")</f>
        <v/>
      </c>
      <c r="Q38" s="49">
        <f>IFERROR(INDEX(Mitigation!$A$1:$ZZ$5000,MATCH($A38,INDEX(Mitigation!$A$1:$ZZ$5000,0,MATCH($E38,Mitigation!$A$5:$ZZ$5,0)),0),MATCH($E38,Mitigation!$A$5:$ZZ$5,0)+1+Q$4-Settings!$C$7),"")</f>
        <v/>
      </c>
      <c r="R38" s="49">
        <f>IFERROR(INDEX(Mitigation!$A$1:$ZZ$5000,MATCH($A38,INDEX(Mitigation!$A$1:$ZZ$5000,0,MATCH($E38,Mitigation!$A$5:$ZZ$5,0)),0),MATCH($E38,Mitigation!$A$5:$ZZ$5,0)+1+R$4-Settings!$C$7),"")</f>
        <v/>
      </c>
      <c r="S38" s="49">
        <f>IFERROR(INDEX(Mitigation!$A$1:$ZZ$5000,MATCH($A38,INDEX(Mitigation!$A$1:$ZZ$5000,0,MATCH($E38,Mitigation!$A$5:$ZZ$5,0)),0),MATCH($E38,Mitigation!$A$5:$ZZ$5,0)+1+S$4-Settings!$C$7),"")</f>
        <v/>
      </c>
      <c r="T38" s="49">
        <f>IFERROR(INDEX(Mitigation!$A$1:$ZZ$5000,MATCH($A38,INDEX(Mitigation!$A$1:$ZZ$5000,0,MATCH($E38,Mitigation!$A$5:$ZZ$5,0)),0),MATCH($E38,Mitigation!$A$5:$ZZ$5,0)+1+T$4-Settings!$C$7),"")</f>
        <v/>
      </c>
      <c r="U38" s="49">
        <f>IFERROR(INDEX(Mitigation!$A$1:$ZZ$5000,MATCH($A38,INDEX(Mitigation!$A$1:$ZZ$5000,0,MATCH($E38,Mitigation!$A$5:$ZZ$5,0)),0),MATCH($E38,Mitigation!$A$5:$ZZ$5,0)+1+U$4-Settings!$C$7),"")</f>
        <v/>
      </c>
      <c r="V38" s="49">
        <f>IFERROR(INDEX(Mitigation!$A$1:$ZZ$5000,MATCH($A38,INDEX(Mitigation!$A$1:$ZZ$5000,0,MATCH($E38,Mitigation!$A$5:$ZZ$5,0)),0),MATCH($E38,Mitigation!$A$5:$ZZ$5,0)+1+V$4-Settings!$C$7),"")</f>
        <v/>
      </c>
      <c r="W38" s="49">
        <f>IFERROR(INDEX(Mitigation!$A$1:$ZZ$5000,MATCH($A38,INDEX(Mitigation!$A$1:$ZZ$5000,0,MATCH($E38,Mitigation!$A$5:$ZZ$5,0)),0),MATCH($E38,Mitigation!$A$5:$ZZ$5,0)+1+W$4-Settings!$C$7),"")</f>
        <v/>
      </c>
      <c r="X38" s="49">
        <f>IFERROR(INDEX(Mitigation!$A$1:$ZZ$5000,MATCH($A38,INDEX(Mitigation!$A$1:$ZZ$5000,0,MATCH($E38,Mitigation!$A$5:$ZZ$5,0)),0),MATCH($E38,Mitigation!$A$5:$ZZ$5,0)+1+X$4-Settings!$C$7),"")</f>
        <v/>
      </c>
    </row>
    <row r="39">
      <c r="A39" s="11">
        <f>LOWER(Settings!$C$4)&amp;"."&amp;$B39&amp;"."&amp;$E39</f>
        <v/>
      </c>
      <c r="B39" s="22" t="inlineStr">
        <is>
          <t>mit.ener.bld.all.e</t>
        </is>
      </c>
      <c r="C39" s="14">
        <f>IFERROR(INDEX(Mitigation!$H$1:$H$5000,MATCH($A39,INDEX(Mitigation!$A$1:$ZZ$5000,0,MATCH($E39,Mitigation!$A$5:$ZZ$5,0)),0)),"code not found")</f>
        <v/>
      </c>
      <c r="D39" s="14">
        <f>IFERROR(INDEX(Mitigation!$I$1:$I$5000,MATCH($A39,INDEX(Mitigation!$A$1:$ZZ$5000,0,MATCH($E39,Mitigation!$A$5:$ZZ$5,0)),0)),"")</f>
        <v/>
      </c>
      <c r="E39" s="10">
        <f>E38</f>
        <v/>
      </c>
      <c r="F39" s="48">
        <f>IFERROR(INDEX(Mitigation!$A$1:$ZZ$5000,MATCH($A39,INDEX(Mitigation!$A$1:$ZZ$5000,0,MATCH($E39,Mitigation!$A$5:$ZZ$5,0)),0),MATCH($E39,Mitigation!$A$5:$ZZ$5,0)+1+F$4-Settings!$C$7),"")</f>
        <v/>
      </c>
      <c r="G39" s="49">
        <f>IFERROR(INDEX(Mitigation!$A$1:$ZZ$5000,MATCH($A39,INDEX(Mitigation!$A$1:$ZZ$5000,0,MATCH($E39,Mitigation!$A$5:$ZZ$5,0)),0),MATCH($E39,Mitigation!$A$5:$ZZ$5,0)+1+G$4-Settings!$C$7),"")</f>
        <v/>
      </c>
      <c r="H39" s="49">
        <f>IFERROR(INDEX(Mitigation!$A$1:$ZZ$5000,MATCH($A39,INDEX(Mitigation!$A$1:$ZZ$5000,0,MATCH($E39,Mitigation!$A$5:$ZZ$5,0)),0),MATCH($E39,Mitigation!$A$5:$ZZ$5,0)+1+H$4-Settings!$C$7),"")</f>
        <v/>
      </c>
      <c r="I39" s="49">
        <f>IFERROR(INDEX(Mitigation!$A$1:$ZZ$5000,MATCH($A39,INDEX(Mitigation!$A$1:$ZZ$5000,0,MATCH($E39,Mitigation!$A$5:$ZZ$5,0)),0),MATCH($E39,Mitigation!$A$5:$ZZ$5,0)+1+I$4-Settings!$C$7),"")</f>
        <v/>
      </c>
      <c r="J39" s="49">
        <f>IFERROR(INDEX(Mitigation!$A$1:$ZZ$5000,MATCH($A39,INDEX(Mitigation!$A$1:$ZZ$5000,0,MATCH($E39,Mitigation!$A$5:$ZZ$5,0)),0),MATCH($E39,Mitigation!$A$5:$ZZ$5,0)+1+J$4-Settings!$C$7),"")</f>
        <v/>
      </c>
      <c r="K39" s="49">
        <f>IFERROR(INDEX(Mitigation!$A$1:$ZZ$5000,MATCH($A39,INDEX(Mitigation!$A$1:$ZZ$5000,0,MATCH($E39,Mitigation!$A$5:$ZZ$5,0)),0),MATCH($E39,Mitigation!$A$5:$ZZ$5,0)+1+K$4-Settings!$C$7),"")</f>
        <v/>
      </c>
      <c r="L39" s="49">
        <f>IFERROR(INDEX(Mitigation!$A$1:$ZZ$5000,MATCH($A39,INDEX(Mitigation!$A$1:$ZZ$5000,0,MATCH($E39,Mitigation!$A$5:$ZZ$5,0)),0),MATCH($E39,Mitigation!$A$5:$ZZ$5,0)+1+L$4-Settings!$C$7),"")</f>
        <v/>
      </c>
      <c r="M39" s="49">
        <f>IFERROR(INDEX(Mitigation!$A$1:$ZZ$5000,MATCH($A39,INDEX(Mitigation!$A$1:$ZZ$5000,0,MATCH($E39,Mitigation!$A$5:$ZZ$5,0)),0),MATCH($E39,Mitigation!$A$5:$ZZ$5,0)+1+M$4-Settings!$C$7),"")</f>
        <v/>
      </c>
      <c r="N39" s="49">
        <f>IFERROR(INDEX(Mitigation!$A$1:$ZZ$5000,MATCH($A39,INDEX(Mitigation!$A$1:$ZZ$5000,0,MATCH($E39,Mitigation!$A$5:$ZZ$5,0)),0),MATCH($E39,Mitigation!$A$5:$ZZ$5,0)+1+N$4-Settings!$C$7),"")</f>
        <v/>
      </c>
      <c r="O39" s="49">
        <f>IFERROR(INDEX(Mitigation!$A$1:$ZZ$5000,MATCH($A39,INDEX(Mitigation!$A$1:$ZZ$5000,0,MATCH($E39,Mitigation!$A$5:$ZZ$5,0)),0),MATCH($E39,Mitigation!$A$5:$ZZ$5,0)+1+O$4-Settings!$C$7),"")</f>
        <v/>
      </c>
      <c r="P39" s="49">
        <f>IFERROR(INDEX(Mitigation!$A$1:$ZZ$5000,MATCH($A39,INDEX(Mitigation!$A$1:$ZZ$5000,0,MATCH($E39,Mitigation!$A$5:$ZZ$5,0)),0),MATCH($E39,Mitigation!$A$5:$ZZ$5,0)+1+P$4-Settings!$C$7),"")</f>
        <v/>
      </c>
      <c r="Q39" s="49">
        <f>IFERROR(INDEX(Mitigation!$A$1:$ZZ$5000,MATCH($A39,INDEX(Mitigation!$A$1:$ZZ$5000,0,MATCH($E39,Mitigation!$A$5:$ZZ$5,0)),0),MATCH($E39,Mitigation!$A$5:$ZZ$5,0)+1+Q$4-Settings!$C$7),"")</f>
        <v/>
      </c>
      <c r="R39" s="49">
        <f>IFERROR(INDEX(Mitigation!$A$1:$ZZ$5000,MATCH($A39,INDEX(Mitigation!$A$1:$ZZ$5000,0,MATCH($E39,Mitigation!$A$5:$ZZ$5,0)),0),MATCH($E39,Mitigation!$A$5:$ZZ$5,0)+1+R$4-Settings!$C$7),"")</f>
        <v/>
      </c>
      <c r="S39" s="49">
        <f>IFERROR(INDEX(Mitigation!$A$1:$ZZ$5000,MATCH($A39,INDEX(Mitigation!$A$1:$ZZ$5000,0,MATCH($E39,Mitigation!$A$5:$ZZ$5,0)),0),MATCH($E39,Mitigation!$A$5:$ZZ$5,0)+1+S$4-Settings!$C$7),"")</f>
        <v/>
      </c>
      <c r="T39" s="49">
        <f>IFERROR(INDEX(Mitigation!$A$1:$ZZ$5000,MATCH($A39,INDEX(Mitigation!$A$1:$ZZ$5000,0,MATCH($E39,Mitigation!$A$5:$ZZ$5,0)),0),MATCH($E39,Mitigation!$A$5:$ZZ$5,0)+1+T$4-Settings!$C$7),"")</f>
        <v/>
      </c>
      <c r="U39" s="49">
        <f>IFERROR(INDEX(Mitigation!$A$1:$ZZ$5000,MATCH($A39,INDEX(Mitigation!$A$1:$ZZ$5000,0,MATCH($E39,Mitigation!$A$5:$ZZ$5,0)),0),MATCH($E39,Mitigation!$A$5:$ZZ$5,0)+1+U$4-Settings!$C$7),"")</f>
        <v/>
      </c>
      <c r="V39" s="49">
        <f>IFERROR(INDEX(Mitigation!$A$1:$ZZ$5000,MATCH($A39,INDEX(Mitigation!$A$1:$ZZ$5000,0,MATCH($E39,Mitigation!$A$5:$ZZ$5,0)),0),MATCH($E39,Mitigation!$A$5:$ZZ$5,0)+1+V$4-Settings!$C$7),"")</f>
        <v/>
      </c>
      <c r="W39" s="49">
        <f>IFERROR(INDEX(Mitigation!$A$1:$ZZ$5000,MATCH($A39,INDEX(Mitigation!$A$1:$ZZ$5000,0,MATCH($E39,Mitigation!$A$5:$ZZ$5,0)),0),MATCH($E39,Mitigation!$A$5:$ZZ$5,0)+1+W$4-Settings!$C$7),"")</f>
        <v/>
      </c>
      <c r="X39" s="49">
        <f>IFERROR(INDEX(Mitigation!$A$1:$ZZ$5000,MATCH($A39,INDEX(Mitigation!$A$1:$ZZ$5000,0,MATCH($E39,Mitigation!$A$5:$ZZ$5,0)),0),MATCH($E39,Mitigation!$A$5:$ZZ$5,0)+1+X$4-Settings!$C$7),"")</f>
        <v/>
      </c>
    </row>
    <row r="40">
      <c r="A40" s="11">
        <f>LOWER(Settings!$C$4)&amp;"."&amp;$B40&amp;"."&amp;$E40</f>
        <v/>
      </c>
      <c r="B40" s="22" t="inlineStr">
        <is>
          <t>mit.ener.ind.all.e</t>
        </is>
      </c>
      <c r="C40" s="14">
        <f>IFERROR(INDEX(Mitigation!$H$1:$H$5000,MATCH($A40,INDEX(Mitigation!$A$1:$ZZ$5000,0,MATCH($E40,Mitigation!$A$5:$ZZ$5,0)),0)),"code not found")</f>
        <v/>
      </c>
      <c r="D40" s="14">
        <f>IFERROR(INDEX(Mitigation!$I$1:$I$5000,MATCH($A40,INDEX(Mitigation!$A$1:$ZZ$5000,0,MATCH($E40,Mitigation!$A$5:$ZZ$5,0)),0)),"")</f>
        <v/>
      </c>
      <c r="E40" s="10">
        <f>E39</f>
        <v/>
      </c>
      <c r="F40" s="48">
        <f>IFERROR(INDEX(Mitigation!$A$1:$ZZ$5000,MATCH($A40,INDEX(Mitigation!$A$1:$ZZ$5000,0,MATCH($E40,Mitigation!$A$5:$ZZ$5,0)),0),MATCH($E40,Mitigation!$A$5:$ZZ$5,0)+1+F$4-Settings!$C$7),"")</f>
        <v/>
      </c>
      <c r="G40" s="49">
        <f>IFERROR(INDEX(Mitigation!$A$1:$ZZ$5000,MATCH($A40,INDEX(Mitigation!$A$1:$ZZ$5000,0,MATCH($E40,Mitigation!$A$5:$ZZ$5,0)),0),MATCH($E40,Mitigation!$A$5:$ZZ$5,0)+1+G$4-Settings!$C$7),"")</f>
        <v/>
      </c>
      <c r="H40" s="49">
        <f>IFERROR(INDEX(Mitigation!$A$1:$ZZ$5000,MATCH($A40,INDEX(Mitigation!$A$1:$ZZ$5000,0,MATCH($E40,Mitigation!$A$5:$ZZ$5,0)),0),MATCH($E40,Mitigation!$A$5:$ZZ$5,0)+1+H$4-Settings!$C$7),"")</f>
        <v/>
      </c>
      <c r="I40" s="49">
        <f>IFERROR(INDEX(Mitigation!$A$1:$ZZ$5000,MATCH($A40,INDEX(Mitigation!$A$1:$ZZ$5000,0,MATCH($E40,Mitigation!$A$5:$ZZ$5,0)),0),MATCH($E40,Mitigation!$A$5:$ZZ$5,0)+1+I$4-Settings!$C$7),"")</f>
        <v/>
      </c>
      <c r="J40" s="49">
        <f>IFERROR(INDEX(Mitigation!$A$1:$ZZ$5000,MATCH($A40,INDEX(Mitigation!$A$1:$ZZ$5000,0,MATCH($E40,Mitigation!$A$5:$ZZ$5,0)),0),MATCH($E40,Mitigation!$A$5:$ZZ$5,0)+1+J$4-Settings!$C$7),"")</f>
        <v/>
      </c>
      <c r="K40" s="49">
        <f>IFERROR(INDEX(Mitigation!$A$1:$ZZ$5000,MATCH($A40,INDEX(Mitigation!$A$1:$ZZ$5000,0,MATCH($E40,Mitigation!$A$5:$ZZ$5,0)),0),MATCH($E40,Mitigation!$A$5:$ZZ$5,0)+1+K$4-Settings!$C$7),"")</f>
        <v/>
      </c>
      <c r="L40" s="49">
        <f>IFERROR(INDEX(Mitigation!$A$1:$ZZ$5000,MATCH($A40,INDEX(Mitigation!$A$1:$ZZ$5000,0,MATCH($E40,Mitigation!$A$5:$ZZ$5,0)),0),MATCH($E40,Mitigation!$A$5:$ZZ$5,0)+1+L$4-Settings!$C$7),"")</f>
        <v/>
      </c>
      <c r="M40" s="49">
        <f>IFERROR(INDEX(Mitigation!$A$1:$ZZ$5000,MATCH($A40,INDEX(Mitigation!$A$1:$ZZ$5000,0,MATCH($E40,Mitigation!$A$5:$ZZ$5,0)),0),MATCH($E40,Mitigation!$A$5:$ZZ$5,0)+1+M$4-Settings!$C$7),"")</f>
        <v/>
      </c>
      <c r="N40" s="49">
        <f>IFERROR(INDEX(Mitigation!$A$1:$ZZ$5000,MATCH($A40,INDEX(Mitigation!$A$1:$ZZ$5000,0,MATCH($E40,Mitigation!$A$5:$ZZ$5,0)),0),MATCH($E40,Mitigation!$A$5:$ZZ$5,0)+1+N$4-Settings!$C$7),"")</f>
        <v/>
      </c>
      <c r="O40" s="49">
        <f>IFERROR(INDEX(Mitigation!$A$1:$ZZ$5000,MATCH($A40,INDEX(Mitigation!$A$1:$ZZ$5000,0,MATCH($E40,Mitigation!$A$5:$ZZ$5,0)),0),MATCH($E40,Mitigation!$A$5:$ZZ$5,0)+1+O$4-Settings!$C$7),"")</f>
        <v/>
      </c>
      <c r="P40" s="49">
        <f>IFERROR(INDEX(Mitigation!$A$1:$ZZ$5000,MATCH($A40,INDEX(Mitigation!$A$1:$ZZ$5000,0,MATCH($E40,Mitigation!$A$5:$ZZ$5,0)),0),MATCH($E40,Mitigation!$A$5:$ZZ$5,0)+1+P$4-Settings!$C$7),"")</f>
        <v/>
      </c>
      <c r="Q40" s="49">
        <f>IFERROR(INDEX(Mitigation!$A$1:$ZZ$5000,MATCH($A40,INDEX(Mitigation!$A$1:$ZZ$5000,0,MATCH($E40,Mitigation!$A$5:$ZZ$5,0)),0),MATCH($E40,Mitigation!$A$5:$ZZ$5,0)+1+Q$4-Settings!$C$7),"")</f>
        <v/>
      </c>
      <c r="R40" s="49">
        <f>IFERROR(INDEX(Mitigation!$A$1:$ZZ$5000,MATCH($A40,INDEX(Mitigation!$A$1:$ZZ$5000,0,MATCH($E40,Mitigation!$A$5:$ZZ$5,0)),0),MATCH($E40,Mitigation!$A$5:$ZZ$5,0)+1+R$4-Settings!$C$7),"")</f>
        <v/>
      </c>
      <c r="S40" s="49">
        <f>IFERROR(INDEX(Mitigation!$A$1:$ZZ$5000,MATCH($A40,INDEX(Mitigation!$A$1:$ZZ$5000,0,MATCH($E40,Mitigation!$A$5:$ZZ$5,0)),0),MATCH($E40,Mitigation!$A$5:$ZZ$5,0)+1+S$4-Settings!$C$7),"")</f>
        <v/>
      </c>
      <c r="T40" s="49">
        <f>IFERROR(INDEX(Mitigation!$A$1:$ZZ$5000,MATCH($A40,INDEX(Mitigation!$A$1:$ZZ$5000,0,MATCH($E40,Mitigation!$A$5:$ZZ$5,0)),0),MATCH($E40,Mitigation!$A$5:$ZZ$5,0)+1+T$4-Settings!$C$7),"")</f>
        <v/>
      </c>
      <c r="U40" s="49">
        <f>IFERROR(INDEX(Mitigation!$A$1:$ZZ$5000,MATCH($A40,INDEX(Mitigation!$A$1:$ZZ$5000,0,MATCH($E40,Mitigation!$A$5:$ZZ$5,0)),0),MATCH($E40,Mitigation!$A$5:$ZZ$5,0)+1+U$4-Settings!$C$7),"")</f>
        <v/>
      </c>
      <c r="V40" s="49">
        <f>IFERROR(INDEX(Mitigation!$A$1:$ZZ$5000,MATCH($A40,INDEX(Mitigation!$A$1:$ZZ$5000,0,MATCH($E40,Mitigation!$A$5:$ZZ$5,0)),0),MATCH($E40,Mitigation!$A$5:$ZZ$5,0)+1+V$4-Settings!$C$7),"")</f>
        <v/>
      </c>
      <c r="W40" s="49">
        <f>IFERROR(INDEX(Mitigation!$A$1:$ZZ$5000,MATCH($A40,INDEX(Mitigation!$A$1:$ZZ$5000,0,MATCH($E40,Mitigation!$A$5:$ZZ$5,0)),0),MATCH($E40,Mitigation!$A$5:$ZZ$5,0)+1+W$4-Settings!$C$7),"")</f>
        <v/>
      </c>
      <c r="X40" s="49">
        <f>IFERROR(INDEX(Mitigation!$A$1:$ZZ$5000,MATCH($A40,INDEX(Mitigation!$A$1:$ZZ$5000,0,MATCH($E40,Mitigation!$A$5:$ZZ$5,0)),0),MATCH($E40,Mitigation!$A$5:$ZZ$5,0)+1+X$4-Settings!$C$7),"")</f>
        <v/>
      </c>
    </row>
    <row r="41">
      <c r="A41" s="11">
        <f>LOWER(Settings!$C$4)&amp;"."&amp;$B41&amp;"."&amp;$E41</f>
        <v/>
      </c>
      <c r="B41" s="22" t="inlineStr">
        <is>
          <t>mit.ener.oen.all.e</t>
        </is>
      </c>
      <c r="C41" s="14">
        <f>IFERROR(INDEX(Mitigation!$H$1:$H$5000,MATCH($A41,INDEX(Mitigation!$A$1:$ZZ$5000,0,MATCH($E41,Mitigation!$A$5:$ZZ$5,0)),0)),"code not found")</f>
        <v/>
      </c>
      <c r="D41" s="14">
        <f>IFERROR(INDEX(Mitigation!$I$1:$I$5000,MATCH($A41,INDEX(Mitigation!$A$1:$ZZ$5000,0,MATCH($E41,Mitigation!$A$5:$ZZ$5,0)),0)),"")</f>
        <v/>
      </c>
      <c r="E41" s="10">
        <f>E40</f>
        <v/>
      </c>
      <c r="F41" s="48">
        <f>IFERROR(INDEX(Mitigation!$A$1:$ZZ$5000,MATCH($A41,INDEX(Mitigation!$A$1:$ZZ$5000,0,MATCH($E41,Mitigation!$A$5:$ZZ$5,0)),0),MATCH($E41,Mitigation!$A$5:$ZZ$5,0)+1+F$4-Settings!$C$7),"")</f>
        <v/>
      </c>
      <c r="G41" s="49">
        <f>IFERROR(INDEX(Mitigation!$A$1:$ZZ$5000,MATCH($A41,INDEX(Mitigation!$A$1:$ZZ$5000,0,MATCH($E41,Mitigation!$A$5:$ZZ$5,0)),0),MATCH($E41,Mitigation!$A$5:$ZZ$5,0)+1+G$4-Settings!$C$7),"")</f>
        <v/>
      </c>
      <c r="H41" s="49">
        <f>IFERROR(INDEX(Mitigation!$A$1:$ZZ$5000,MATCH($A41,INDEX(Mitigation!$A$1:$ZZ$5000,0,MATCH($E41,Mitigation!$A$5:$ZZ$5,0)),0),MATCH($E41,Mitigation!$A$5:$ZZ$5,0)+1+H$4-Settings!$C$7),"")</f>
        <v/>
      </c>
      <c r="I41" s="49">
        <f>IFERROR(INDEX(Mitigation!$A$1:$ZZ$5000,MATCH($A41,INDEX(Mitigation!$A$1:$ZZ$5000,0,MATCH($E41,Mitigation!$A$5:$ZZ$5,0)),0),MATCH($E41,Mitigation!$A$5:$ZZ$5,0)+1+I$4-Settings!$C$7),"")</f>
        <v/>
      </c>
      <c r="J41" s="49">
        <f>IFERROR(INDEX(Mitigation!$A$1:$ZZ$5000,MATCH($A41,INDEX(Mitigation!$A$1:$ZZ$5000,0,MATCH($E41,Mitigation!$A$5:$ZZ$5,0)),0),MATCH($E41,Mitigation!$A$5:$ZZ$5,0)+1+J$4-Settings!$C$7),"")</f>
        <v/>
      </c>
      <c r="K41" s="49">
        <f>IFERROR(INDEX(Mitigation!$A$1:$ZZ$5000,MATCH($A41,INDEX(Mitigation!$A$1:$ZZ$5000,0,MATCH($E41,Mitigation!$A$5:$ZZ$5,0)),0),MATCH($E41,Mitigation!$A$5:$ZZ$5,0)+1+K$4-Settings!$C$7),"")</f>
        <v/>
      </c>
      <c r="L41" s="49">
        <f>IFERROR(INDEX(Mitigation!$A$1:$ZZ$5000,MATCH($A41,INDEX(Mitigation!$A$1:$ZZ$5000,0,MATCH($E41,Mitigation!$A$5:$ZZ$5,0)),0),MATCH($E41,Mitigation!$A$5:$ZZ$5,0)+1+L$4-Settings!$C$7),"")</f>
        <v/>
      </c>
      <c r="M41" s="49">
        <f>IFERROR(INDEX(Mitigation!$A$1:$ZZ$5000,MATCH($A41,INDEX(Mitigation!$A$1:$ZZ$5000,0,MATCH($E41,Mitigation!$A$5:$ZZ$5,0)),0),MATCH($E41,Mitigation!$A$5:$ZZ$5,0)+1+M$4-Settings!$C$7),"")</f>
        <v/>
      </c>
      <c r="N41" s="49">
        <f>IFERROR(INDEX(Mitigation!$A$1:$ZZ$5000,MATCH($A41,INDEX(Mitigation!$A$1:$ZZ$5000,0,MATCH($E41,Mitigation!$A$5:$ZZ$5,0)),0),MATCH($E41,Mitigation!$A$5:$ZZ$5,0)+1+N$4-Settings!$C$7),"")</f>
        <v/>
      </c>
      <c r="O41" s="49">
        <f>IFERROR(INDEX(Mitigation!$A$1:$ZZ$5000,MATCH($A41,INDEX(Mitigation!$A$1:$ZZ$5000,0,MATCH($E41,Mitigation!$A$5:$ZZ$5,0)),0),MATCH($E41,Mitigation!$A$5:$ZZ$5,0)+1+O$4-Settings!$C$7),"")</f>
        <v/>
      </c>
      <c r="P41" s="49">
        <f>IFERROR(INDEX(Mitigation!$A$1:$ZZ$5000,MATCH($A41,INDEX(Mitigation!$A$1:$ZZ$5000,0,MATCH($E41,Mitigation!$A$5:$ZZ$5,0)),0),MATCH($E41,Mitigation!$A$5:$ZZ$5,0)+1+P$4-Settings!$C$7),"")</f>
        <v/>
      </c>
      <c r="Q41" s="49">
        <f>IFERROR(INDEX(Mitigation!$A$1:$ZZ$5000,MATCH($A41,INDEX(Mitigation!$A$1:$ZZ$5000,0,MATCH($E41,Mitigation!$A$5:$ZZ$5,0)),0),MATCH($E41,Mitigation!$A$5:$ZZ$5,0)+1+Q$4-Settings!$C$7),"")</f>
        <v/>
      </c>
      <c r="R41" s="49">
        <f>IFERROR(INDEX(Mitigation!$A$1:$ZZ$5000,MATCH($A41,INDEX(Mitigation!$A$1:$ZZ$5000,0,MATCH($E41,Mitigation!$A$5:$ZZ$5,0)),0),MATCH($E41,Mitigation!$A$5:$ZZ$5,0)+1+R$4-Settings!$C$7),"")</f>
        <v/>
      </c>
      <c r="S41" s="49">
        <f>IFERROR(INDEX(Mitigation!$A$1:$ZZ$5000,MATCH($A41,INDEX(Mitigation!$A$1:$ZZ$5000,0,MATCH($E41,Mitigation!$A$5:$ZZ$5,0)),0),MATCH($E41,Mitigation!$A$5:$ZZ$5,0)+1+S$4-Settings!$C$7),"")</f>
        <v/>
      </c>
      <c r="T41" s="49">
        <f>IFERROR(INDEX(Mitigation!$A$1:$ZZ$5000,MATCH($A41,INDEX(Mitigation!$A$1:$ZZ$5000,0,MATCH($E41,Mitigation!$A$5:$ZZ$5,0)),0),MATCH($E41,Mitigation!$A$5:$ZZ$5,0)+1+T$4-Settings!$C$7),"")</f>
        <v/>
      </c>
      <c r="U41" s="49">
        <f>IFERROR(INDEX(Mitigation!$A$1:$ZZ$5000,MATCH($A41,INDEX(Mitigation!$A$1:$ZZ$5000,0,MATCH($E41,Mitigation!$A$5:$ZZ$5,0)),0),MATCH($E41,Mitigation!$A$5:$ZZ$5,0)+1+U$4-Settings!$C$7),"")</f>
        <v/>
      </c>
      <c r="V41" s="49">
        <f>IFERROR(INDEX(Mitigation!$A$1:$ZZ$5000,MATCH($A41,INDEX(Mitigation!$A$1:$ZZ$5000,0,MATCH($E41,Mitigation!$A$5:$ZZ$5,0)),0),MATCH($E41,Mitigation!$A$5:$ZZ$5,0)+1+V$4-Settings!$C$7),"")</f>
        <v/>
      </c>
      <c r="W41" s="49">
        <f>IFERROR(INDEX(Mitigation!$A$1:$ZZ$5000,MATCH($A41,INDEX(Mitigation!$A$1:$ZZ$5000,0,MATCH($E41,Mitigation!$A$5:$ZZ$5,0)),0),MATCH($E41,Mitigation!$A$5:$ZZ$5,0)+1+W$4-Settings!$C$7),"")</f>
        <v/>
      </c>
      <c r="X41" s="49">
        <f>IFERROR(INDEX(Mitigation!$A$1:$ZZ$5000,MATCH($A41,INDEX(Mitigation!$A$1:$ZZ$5000,0,MATCH($E41,Mitigation!$A$5:$ZZ$5,0)),0),MATCH($E41,Mitigation!$A$5:$ZZ$5,0)+1+X$4-Settings!$C$7),"")</f>
        <v/>
      </c>
    </row>
    <row r="42">
      <c r="A42" s="11">
        <f>LOWER(Settings!$C$4)&amp;"."&amp;$B42&amp;"."&amp;$E42</f>
        <v/>
      </c>
      <c r="B42" s="22" t="inlineStr">
        <is>
          <t>mit.ener.pct.all.all.e</t>
        </is>
      </c>
      <c r="C42" s="14">
        <f>IFERROR(INDEX(Mitigation!$H$1:$H$5000,MATCH($A42,INDEX(Mitigation!$A$1:$ZZ$5000,0,MATCH($E42,Mitigation!$A$5:$ZZ$5,0)),0)),"code not found")</f>
        <v/>
      </c>
      <c r="D42" s="14">
        <f>IFERROR(INDEX(Mitigation!$I$1:$I$5000,MATCH($A42,INDEX(Mitigation!$A$1:$ZZ$5000,0,MATCH($E42,Mitigation!$A$5:$ZZ$5,0)),0)),"")</f>
        <v/>
      </c>
      <c r="E42" s="10">
        <f>E41</f>
        <v/>
      </c>
      <c r="F42" s="12">
        <f>IFERROR(INDEX(Mitigation!$A$1:$ZZ$5000,MATCH($A42,INDEX(Mitigation!$A$1:$ZZ$5000,0,MATCH($E42,Mitigation!$A$5:$ZZ$5,0)),0),MATCH($E42,Mitigation!$A$5:$ZZ$5,0)+1+F$4-Settings!$C$7),"")</f>
        <v/>
      </c>
      <c r="G42" s="13">
        <f>IFERROR(INDEX(Mitigation!$A$1:$ZZ$5000,MATCH($A42,INDEX(Mitigation!$A$1:$ZZ$5000,0,MATCH($E42,Mitigation!$A$5:$ZZ$5,0)),0),MATCH($E42,Mitigation!$A$5:$ZZ$5,0)+1+G$4-Settings!$C$7),"")</f>
        <v/>
      </c>
      <c r="H42" s="13">
        <f>IFERROR(INDEX(Mitigation!$A$1:$ZZ$5000,MATCH($A42,INDEX(Mitigation!$A$1:$ZZ$5000,0,MATCH($E42,Mitigation!$A$5:$ZZ$5,0)),0),MATCH($E42,Mitigation!$A$5:$ZZ$5,0)+1+H$4-Settings!$C$7),"")</f>
        <v/>
      </c>
      <c r="I42" s="13">
        <f>IFERROR(INDEX(Mitigation!$A$1:$ZZ$5000,MATCH($A42,INDEX(Mitigation!$A$1:$ZZ$5000,0,MATCH($E42,Mitigation!$A$5:$ZZ$5,0)),0),MATCH($E42,Mitigation!$A$5:$ZZ$5,0)+1+I$4-Settings!$C$7),"")</f>
        <v/>
      </c>
      <c r="J42" s="13">
        <f>IFERROR(INDEX(Mitigation!$A$1:$ZZ$5000,MATCH($A42,INDEX(Mitigation!$A$1:$ZZ$5000,0,MATCH($E42,Mitigation!$A$5:$ZZ$5,0)),0),MATCH($E42,Mitigation!$A$5:$ZZ$5,0)+1+J$4-Settings!$C$7),"")</f>
        <v/>
      </c>
      <c r="K42" s="13">
        <f>IFERROR(INDEX(Mitigation!$A$1:$ZZ$5000,MATCH($A42,INDEX(Mitigation!$A$1:$ZZ$5000,0,MATCH($E42,Mitigation!$A$5:$ZZ$5,0)),0),MATCH($E42,Mitigation!$A$5:$ZZ$5,0)+1+K$4-Settings!$C$7),"")</f>
        <v/>
      </c>
      <c r="L42" s="13">
        <f>IFERROR(INDEX(Mitigation!$A$1:$ZZ$5000,MATCH($A42,INDEX(Mitigation!$A$1:$ZZ$5000,0,MATCH($E42,Mitigation!$A$5:$ZZ$5,0)),0),MATCH($E42,Mitigation!$A$5:$ZZ$5,0)+1+L$4-Settings!$C$7),"")</f>
        <v/>
      </c>
      <c r="M42" s="13">
        <f>IFERROR(INDEX(Mitigation!$A$1:$ZZ$5000,MATCH($A42,INDEX(Mitigation!$A$1:$ZZ$5000,0,MATCH($E42,Mitigation!$A$5:$ZZ$5,0)),0),MATCH($E42,Mitigation!$A$5:$ZZ$5,0)+1+M$4-Settings!$C$7),"")</f>
        <v/>
      </c>
      <c r="N42" s="13">
        <f>IFERROR(INDEX(Mitigation!$A$1:$ZZ$5000,MATCH($A42,INDEX(Mitigation!$A$1:$ZZ$5000,0,MATCH($E42,Mitigation!$A$5:$ZZ$5,0)),0),MATCH($E42,Mitigation!$A$5:$ZZ$5,0)+1+N$4-Settings!$C$7),"")</f>
        <v/>
      </c>
      <c r="O42" s="13">
        <f>IFERROR(INDEX(Mitigation!$A$1:$ZZ$5000,MATCH($A42,INDEX(Mitigation!$A$1:$ZZ$5000,0,MATCH($E42,Mitigation!$A$5:$ZZ$5,0)),0),MATCH($E42,Mitigation!$A$5:$ZZ$5,0)+1+O$4-Settings!$C$7),"")</f>
        <v/>
      </c>
      <c r="P42" s="13">
        <f>IFERROR(INDEX(Mitigation!$A$1:$ZZ$5000,MATCH($A42,INDEX(Mitigation!$A$1:$ZZ$5000,0,MATCH($E42,Mitigation!$A$5:$ZZ$5,0)),0),MATCH($E42,Mitigation!$A$5:$ZZ$5,0)+1+P$4-Settings!$C$7),"")</f>
        <v/>
      </c>
      <c r="Q42" s="13">
        <f>IFERROR(INDEX(Mitigation!$A$1:$ZZ$5000,MATCH($A42,INDEX(Mitigation!$A$1:$ZZ$5000,0,MATCH($E42,Mitigation!$A$5:$ZZ$5,0)),0),MATCH($E42,Mitigation!$A$5:$ZZ$5,0)+1+Q$4-Settings!$C$7),"")</f>
        <v/>
      </c>
      <c r="R42" s="13">
        <f>IFERROR(INDEX(Mitigation!$A$1:$ZZ$5000,MATCH($A42,INDEX(Mitigation!$A$1:$ZZ$5000,0,MATCH($E42,Mitigation!$A$5:$ZZ$5,0)),0),MATCH($E42,Mitigation!$A$5:$ZZ$5,0)+1+R$4-Settings!$C$7),"")</f>
        <v/>
      </c>
      <c r="S42" s="13">
        <f>IFERROR(INDEX(Mitigation!$A$1:$ZZ$5000,MATCH($A42,INDEX(Mitigation!$A$1:$ZZ$5000,0,MATCH($E42,Mitigation!$A$5:$ZZ$5,0)),0),MATCH($E42,Mitigation!$A$5:$ZZ$5,0)+1+S$4-Settings!$C$7),"")</f>
        <v/>
      </c>
      <c r="T42" s="13">
        <f>IFERROR(INDEX(Mitigation!$A$1:$ZZ$5000,MATCH($A42,INDEX(Mitigation!$A$1:$ZZ$5000,0,MATCH($E42,Mitigation!$A$5:$ZZ$5,0)),0),MATCH($E42,Mitigation!$A$5:$ZZ$5,0)+1+T$4-Settings!$C$7),"")</f>
        <v/>
      </c>
      <c r="U42" s="13">
        <f>IFERROR(INDEX(Mitigation!$A$1:$ZZ$5000,MATCH($A42,INDEX(Mitigation!$A$1:$ZZ$5000,0,MATCH($E42,Mitigation!$A$5:$ZZ$5,0)),0),MATCH($E42,Mitigation!$A$5:$ZZ$5,0)+1+U$4-Settings!$C$7),"")</f>
        <v/>
      </c>
      <c r="V42" s="13">
        <f>IFERROR(INDEX(Mitigation!$A$1:$ZZ$5000,MATCH($A42,INDEX(Mitigation!$A$1:$ZZ$5000,0,MATCH($E42,Mitigation!$A$5:$ZZ$5,0)),0),MATCH($E42,Mitigation!$A$5:$ZZ$5,0)+1+V$4-Settings!$C$7),"")</f>
        <v/>
      </c>
      <c r="W42" s="13">
        <f>IFERROR(INDEX(Mitigation!$A$1:$ZZ$5000,MATCH($A42,INDEX(Mitigation!$A$1:$ZZ$5000,0,MATCH($E42,Mitigation!$A$5:$ZZ$5,0)),0),MATCH($E42,Mitigation!$A$5:$ZZ$5,0)+1+W$4-Settings!$C$7),"")</f>
        <v/>
      </c>
      <c r="X42" s="13">
        <f>IFERROR(INDEX(Mitigation!$A$1:$ZZ$5000,MATCH($A42,INDEX(Mitigation!$A$1:$ZZ$5000,0,MATCH($E42,Mitigation!$A$5:$ZZ$5,0)),0),MATCH($E42,Mitigation!$A$5:$ZZ$5,0)+1+X$4-Settings!$C$7),"")</f>
        <v/>
      </c>
    </row>
    <row r="43">
      <c r="A43" s="11">
        <f>LOWER(Settings!$C$4)&amp;"."&amp;$B43&amp;"."&amp;$E43</f>
        <v/>
      </c>
      <c r="B43" s="22" t="inlineStr">
        <is>
          <t>mit.co2.all.all.e</t>
        </is>
      </c>
      <c r="C43" s="14">
        <f>IFERROR(INDEX(Mitigation!$H$1:$H$5000,MATCH($A43,INDEX(Mitigation!$A$1:$ZZ$5000,0,MATCH($E43,Mitigation!$A$5:$ZZ$5,0)),0)),"code not found")</f>
        <v/>
      </c>
      <c r="D43" s="14">
        <f>IFERROR(INDEX(Mitigation!$I$1:$I$5000,MATCH($A43,INDEX(Mitigation!$A$1:$ZZ$5000,0,MATCH($E43,Mitigation!$A$5:$ZZ$5,0)),0)),"")</f>
        <v/>
      </c>
      <c r="E43" s="10">
        <f>E42</f>
        <v/>
      </c>
      <c r="F43" s="46">
        <f>IFERROR(INDEX(Mitigation!$A$1:$ZZ$5000,MATCH($A43,INDEX(Mitigation!$A$1:$ZZ$5000,0,MATCH($E43,Mitigation!$A$5:$ZZ$5,0)),0),MATCH($E43,Mitigation!$A$5:$ZZ$5,0)+1+F$4-Settings!$C$7),"")</f>
        <v/>
      </c>
      <c r="G43" s="47">
        <f>IFERROR(INDEX(Mitigation!$A$1:$ZZ$5000,MATCH($A43,INDEX(Mitigation!$A$1:$ZZ$5000,0,MATCH($E43,Mitigation!$A$5:$ZZ$5,0)),0),MATCH($E43,Mitigation!$A$5:$ZZ$5,0)+1+G$4-Settings!$C$7),"")</f>
        <v/>
      </c>
      <c r="H43" s="47">
        <f>IFERROR(INDEX(Mitigation!$A$1:$ZZ$5000,MATCH($A43,INDEX(Mitigation!$A$1:$ZZ$5000,0,MATCH($E43,Mitigation!$A$5:$ZZ$5,0)),0),MATCH($E43,Mitigation!$A$5:$ZZ$5,0)+1+H$4-Settings!$C$7),"")</f>
        <v/>
      </c>
      <c r="I43" s="47">
        <f>IFERROR(INDEX(Mitigation!$A$1:$ZZ$5000,MATCH($A43,INDEX(Mitigation!$A$1:$ZZ$5000,0,MATCH($E43,Mitigation!$A$5:$ZZ$5,0)),0),MATCH($E43,Mitigation!$A$5:$ZZ$5,0)+1+I$4-Settings!$C$7),"")</f>
        <v/>
      </c>
      <c r="J43" s="47">
        <f>IFERROR(INDEX(Mitigation!$A$1:$ZZ$5000,MATCH($A43,INDEX(Mitigation!$A$1:$ZZ$5000,0,MATCH($E43,Mitigation!$A$5:$ZZ$5,0)),0),MATCH($E43,Mitigation!$A$5:$ZZ$5,0)+1+J$4-Settings!$C$7),"")</f>
        <v/>
      </c>
      <c r="K43" s="47">
        <f>IFERROR(INDEX(Mitigation!$A$1:$ZZ$5000,MATCH($A43,INDEX(Mitigation!$A$1:$ZZ$5000,0,MATCH($E43,Mitigation!$A$5:$ZZ$5,0)),0),MATCH($E43,Mitigation!$A$5:$ZZ$5,0)+1+K$4-Settings!$C$7),"")</f>
        <v/>
      </c>
      <c r="L43" s="47">
        <f>IFERROR(INDEX(Mitigation!$A$1:$ZZ$5000,MATCH($A43,INDEX(Mitigation!$A$1:$ZZ$5000,0,MATCH($E43,Mitigation!$A$5:$ZZ$5,0)),0),MATCH($E43,Mitigation!$A$5:$ZZ$5,0)+1+L$4-Settings!$C$7),"")</f>
        <v/>
      </c>
      <c r="M43" s="47">
        <f>IFERROR(INDEX(Mitigation!$A$1:$ZZ$5000,MATCH($A43,INDEX(Mitigation!$A$1:$ZZ$5000,0,MATCH($E43,Mitigation!$A$5:$ZZ$5,0)),0),MATCH($E43,Mitigation!$A$5:$ZZ$5,0)+1+M$4-Settings!$C$7),"")</f>
        <v/>
      </c>
      <c r="N43" s="47">
        <f>IFERROR(INDEX(Mitigation!$A$1:$ZZ$5000,MATCH($A43,INDEX(Mitigation!$A$1:$ZZ$5000,0,MATCH($E43,Mitigation!$A$5:$ZZ$5,0)),0),MATCH($E43,Mitigation!$A$5:$ZZ$5,0)+1+N$4-Settings!$C$7),"")</f>
        <v/>
      </c>
      <c r="O43" s="47">
        <f>IFERROR(INDEX(Mitigation!$A$1:$ZZ$5000,MATCH($A43,INDEX(Mitigation!$A$1:$ZZ$5000,0,MATCH($E43,Mitigation!$A$5:$ZZ$5,0)),0),MATCH($E43,Mitigation!$A$5:$ZZ$5,0)+1+O$4-Settings!$C$7),"")</f>
        <v/>
      </c>
      <c r="P43" s="47">
        <f>IFERROR(INDEX(Mitigation!$A$1:$ZZ$5000,MATCH($A43,INDEX(Mitigation!$A$1:$ZZ$5000,0,MATCH($E43,Mitigation!$A$5:$ZZ$5,0)),0),MATCH($E43,Mitigation!$A$5:$ZZ$5,0)+1+P$4-Settings!$C$7),"")</f>
        <v/>
      </c>
      <c r="Q43" s="47">
        <f>IFERROR(INDEX(Mitigation!$A$1:$ZZ$5000,MATCH($A43,INDEX(Mitigation!$A$1:$ZZ$5000,0,MATCH($E43,Mitigation!$A$5:$ZZ$5,0)),0),MATCH($E43,Mitigation!$A$5:$ZZ$5,0)+1+Q$4-Settings!$C$7),"")</f>
        <v/>
      </c>
      <c r="R43" s="47">
        <f>IFERROR(INDEX(Mitigation!$A$1:$ZZ$5000,MATCH($A43,INDEX(Mitigation!$A$1:$ZZ$5000,0,MATCH($E43,Mitigation!$A$5:$ZZ$5,0)),0),MATCH($E43,Mitigation!$A$5:$ZZ$5,0)+1+R$4-Settings!$C$7),"")</f>
        <v/>
      </c>
      <c r="S43" s="47">
        <f>IFERROR(INDEX(Mitigation!$A$1:$ZZ$5000,MATCH($A43,INDEX(Mitigation!$A$1:$ZZ$5000,0,MATCH($E43,Mitigation!$A$5:$ZZ$5,0)),0),MATCH($E43,Mitigation!$A$5:$ZZ$5,0)+1+S$4-Settings!$C$7),"")</f>
        <v/>
      </c>
      <c r="T43" s="47">
        <f>IFERROR(INDEX(Mitigation!$A$1:$ZZ$5000,MATCH($A43,INDEX(Mitigation!$A$1:$ZZ$5000,0,MATCH($E43,Mitigation!$A$5:$ZZ$5,0)),0),MATCH($E43,Mitigation!$A$5:$ZZ$5,0)+1+T$4-Settings!$C$7),"")</f>
        <v/>
      </c>
      <c r="U43" s="47">
        <f>IFERROR(INDEX(Mitigation!$A$1:$ZZ$5000,MATCH($A43,INDEX(Mitigation!$A$1:$ZZ$5000,0,MATCH($E43,Mitigation!$A$5:$ZZ$5,0)),0),MATCH($E43,Mitigation!$A$5:$ZZ$5,0)+1+U$4-Settings!$C$7),"")</f>
        <v/>
      </c>
      <c r="V43" s="47">
        <f>IFERROR(INDEX(Mitigation!$A$1:$ZZ$5000,MATCH($A43,INDEX(Mitigation!$A$1:$ZZ$5000,0,MATCH($E43,Mitigation!$A$5:$ZZ$5,0)),0),MATCH($E43,Mitigation!$A$5:$ZZ$5,0)+1+V$4-Settings!$C$7),"")</f>
        <v/>
      </c>
      <c r="W43" s="47">
        <f>IFERROR(INDEX(Mitigation!$A$1:$ZZ$5000,MATCH($A43,INDEX(Mitigation!$A$1:$ZZ$5000,0,MATCH($E43,Mitigation!$A$5:$ZZ$5,0)),0),MATCH($E43,Mitigation!$A$5:$ZZ$5,0)+1+W$4-Settings!$C$7),"")</f>
        <v/>
      </c>
      <c r="X43" s="47">
        <f>IFERROR(INDEX(Mitigation!$A$1:$ZZ$5000,MATCH($A43,INDEX(Mitigation!$A$1:$ZZ$5000,0,MATCH($E43,Mitigation!$A$5:$ZZ$5,0)),0),MATCH($E43,Mitigation!$A$5:$ZZ$5,0)+1+X$4-Settings!$C$7),"")</f>
        <v/>
      </c>
    </row>
    <row r="44">
      <c r="A44" s="11">
        <f>LOWER(Settings!$C$4)&amp;"."&amp;$B44&amp;"."&amp;$E44</f>
        <v/>
      </c>
      <c r="B44" s="22" t="inlineStr">
        <is>
          <t>mit.co2.tra.all.e</t>
        </is>
      </c>
      <c r="C44" s="14">
        <f>IFERROR(INDEX(Mitigation!$H$1:$H$5000,MATCH($A44,INDEX(Mitigation!$A$1:$ZZ$5000,0,MATCH($E44,Mitigation!$A$5:$ZZ$5,0)),0)),"code not found")</f>
        <v/>
      </c>
      <c r="D44" s="14">
        <f>IFERROR(INDEX(Mitigation!$I$1:$I$5000,MATCH($A44,INDEX(Mitigation!$A$1:$ZZ$5000,0,MATCH($E44,Mitigation!$A$5:$ZZ$5,0)),0)),"")</f>
        <v/>
      </c>
      <c r="E44" s="10">
        <f>E43</f>
        <v/>
      </c>
      <c r="F44" s="46">
        <f>IFERROR(INDEX(Mitigation!$A$1:$ZZ$5000,MATCH($A44,INDEX(Mitigation!$A$1:$ZZ$5000,0,MATCH($E44,Mitigation!$A$5:$ZZ$5,0)),0),MATCH($E44,Mitigation!$A$5:$ZZ$5,0)+1+F$4-Settings!$C$7),"")</f>
        <v/>
      </c>
      <c r="G44" s="47">
        <f>IFERROR(INDEX(Mitigation!$A$1:$ZZ$5000,MATCH($A44,INDEX(Mitigation!$A$1:$ZZ$5000,0,MATCH($E44,Mitigation!$A$5:$ZZ$5,0)),0),MATCH($E44,Mitigation!$A$5:$ZZ$5,0)+1+G$4-Settings!$C$7),"")</f>
        <v/>
      </c>
      <c r="H44" s="47">
        <f>IFERROR(INDEX(Mitigation!$A$1:$ZZ$5000,MATCH($A44,INDEX(Mitigation!$A$1:$ZZ$5000,0,MATCH($E44,Mitigation!$A$5:$ZZ$5,0)),0),MATCH($E44,Mitigation!$A$5:$ZZ$5,0)+1+H$4-Settings!$C$7),"")</f>
        <v/>
      </c>
      <c r="I44" s="47">
        <f>IFERROR(INDEX(Mitigation!$A$1:$ZZ$5000,MATCH($A44,INDEX(Mitigation!$A$1:$ZZ$5000,0,MATCH($E44,Mitigation!$A$5:$ZZ$5,0)),0),MATCH($E44,Mitigation!$A$5:$ZZ$5,0)+1+I$4-Settings!$C$7),"")</f>
        <v/>
      </c>
      <c r="J44" s="47">
        <f>IFERROR(INDEX(Mitigation!$A$1:$ZZ$5000,MATCH($A44,INDEX(Mitigation!$A$1:$ZZ$5000,0,MATCH($E44,Mitigation!$A$5:$ZZ$5,0)),0),MATCH($E44,Mitigation!$A$5:$ZZ$5,0)+1+J$4-Settings!$C$7),"")</f>
        <v/>
      </c>
      <c r="K44" s="47">
        <f>IFERROR(INDEX(Mitigation!$A$1:$ZZ$5000,MATCH($A44,INDEX(Mitigation!$A$1:$ZZ$5000,0,MATCH($E44,Mitigation!$A$5:$ZZ$5,0)),0),MATCH($E44,Mitigation!$A$5:$ZZ$5,0)+1+K$4-Settings!$C$7),"")</f>
        <v/>
      </c>
      <c r="L44" s="47">
        <f>IFERROR(INDEX(Mitigation!$A$1:$ZZ$5000,MATCH($A44,INDEX(Mitigation!$A$1:$ZZ$5000,0,MATCH($E44,Mitigation!$A$5:$ZZ$5,0)),0),MATCH($E44,Mitigation!$A$5:$ZZ$5,0)+1+L$4-Settings!$C$7),"")</f>
        <v/>
      </c>
      <c r="M44" s="47">
        <f>IFERROR(INDEX(Mitigation!$A$1:$ZZ$5000,MATCH($A44,INDEX(Mitigation!$A$1:$ZZ$5000,0,MATCH($E44,Mitigation!$A$5:$ZZ$5,0)),0),MATCH($E44,Mitigation!$A$5:$ZZ$5,0)+1+M$4-Settings!$C$7),"")</f>
        <v/>
      </c>
      <c r="N44" s="47">
        <f>IFERROR(INDEX(Mitigation!$A$1:$ZZ$5000,MATCH($A44,INDEX(Mitigation!$A$1:$ZZ$5000,0,MATCH($E44,Mitigation!$A$5:$ZZ$5,0)),0),MATCH($E44,Mitigation!$A$5:$ZZ$5,0)+1+N$4-Settings!$C$7),"")</f>
        <v/>
      </c>
      <c r="O44" s="47">
        <f>IFERROR(INDEX(Mitigation!$A$1:$ZZ$5000,MATCH($A44,INDEX(Mitigation!$A$1:$ZZ$5000,0,MATCH($E44,Mitigation!$A$5:$ZZ$5,0)),0),MATCH($E44,Mitigation!$A$5:$ZZ$5,0)+1+O$4-Settings!$C$7),"")</f>
        <v/>
      </c>
      <c r="P44" s="47">
        <f>IFERROR(INDEX(Mitigation!$A$1:$ZZ$5000,MATCH($A44,INDEX(Mitigation!$A$1:$ZZ$5000,0,MATCH($E44,Mitigation!$A$5:$ZZ$5,0)),0),MATCH($E44,Mitigation!$A$5:$ZZ$5,0)+1+P$4-Settings!$C$7),"")</f>
        <v/>
      </c>
      <c r="Q44" s="47">
        <f>IFERROR(INDEX(Mitigation!$A$1:$ZZ$5000,MATCH($A44,INDEX(Mitigation!$A$1:$ZZ$5000,0,MATCH($E44,Mitigation!$A$5:$ZZ$5,0)),0),MATCH($E44,Mitigation!$A$5:$ZZ$5,0)+1+Q$4-Settings!$C$7),"")</f>
        <v/>
      </c>
      <c r="R44" s="47">
        <f>IFERROR(INDEX(Mitigation!$A$1:$ZZ$5000,MATCH($A44,INDEX(Mitigation!$A$1:$ZZ$5000,0,MATCH($E44,Mitigation!$A$5:$ZZ$5,0)),0),MATCH($E44,Mitigation!$A$5:$ZZ$5,0)+1+R$4-Settings!$C$7),"")</f>
        <v/>
      </c>
      <c r="S44" s="47">
        <f>IFERROR(INDEX(Mitigation!$A$1:$ZZ$5000,MATCH($A44,INDEX(Mitigation!$A$1:$ZZ$5000,0,MATCH($E44,Mitigation!$A$5:$ZZ$5,0)),0),MATCH($E44,Mitigation!$A$5:$ZZ$5,0)+1+S$4-Settings!$C$7),"")</f>
        <v/>
      </c>
      <c r="T44" s="47">
        <f>IFERROR(INDEX(Mitigation!$A$1:$ZZ$5000,MATCH($A44,INDEX(Mitigation!$A$1:$ZZ$5000,0,MATCH($E44,Mitigation!$A$5:$ZZ$5,0)),0),MATCH($E44,Mitigation!$A$5:$ZZ$5,0)+1+T$4-Settings!$C$7),"")</f>
        <v/>
      </c>
      <c r="U44" s="47">
        <f>IFERROR(INDEX(Mitigation!$A$1:$ZZ$5000,MATCH($A44,INDEX(Mitigation!$A$1:$ZZ$5000,0,MATCH($E44,Mitigation!$A$5:$ZZ$5,0)),0),MATCH($E44,Mitigation!$A$5:$ZZ$5,0)+1+U$4-Settings!$C$7),"")</f>
        <v/>
      </c>
      <c r="V44" s="47">
        <f>IFERROR(INDEX(Mitigation!$A$1:$ZZ$5000,MATCH($A44,INDEX(Mitigation!$A$1:$ZZ$5000,0,MATCH($E44,Mitigation!$A$5:$ZZ$5,0)),0),MATCH($E44,Mitigation!$A$5:$ZZ$5,0)+1+V$4-Settings!$C$7),"")</f>
        <v/>
      </c>
      <c r="W44" s="47">
        <f>IFERROR(INDEX(Mitigation!$A$1:$ZZ$5000,MATCH($A44,INDEX(Mitigation!$A$1:$ZZ$5000,0,MATCH($E44,Mitigation!$A$5:$ZZ$5,0)),0),MATCH($E44,Mitigation!$A$5:$ZZ$5,0)+1+W$4-Settings!$C$7),"")</f>
        <v/>
      </c>
      <c r="X44" s="47">
        <f>IFERROR(INDEX(Mitigation!$A$1:$ZZ$5000,MATCH($A44,INDEX(Mitigation!$A$1:$ZZ$5000,0,MATCH($E44,Mitigation!$A$5:$ZZ$5,0)),0),MATCH($E44,Mitigation!$A$5:$ZZ$5,0)+1+X$4-Settings!$C$7),"")</f>
        <v/>
      </c>
    </row>
    <row r="45">
      <c r="A45" s="11">
        <f>LOWER(Settings!$C$4)&amp;"."&amp;$B45&amp;"."&amp;$E45</f>
        <v/>
      </c>
      <c r="B45" s="22" t="inlineStr">
        <is>
          <t>mit.co2.bld.all.e</t>
        </is>
      </c>
      <c r="C45" s="14">
        <f>IFERROR(INDEX(Mitigation!$H$1:$H$5000,MATCH($A45,INDEX(Mitigation!$A$1:$ZZ$5000,0,MATCH($E45,Mitigation!$A$5:$ZZ$5,0)),0)),"code not found")</f>
        <v/>
      </c>
      <c r="D45" s="14">
        <f>IFERROR(INDEX(Mitigation!$I$1:$I$5000,MATCH($A45,INDEX(Mitigation!$A$1:$ZZ$5000,0,MATCH($E45,Mitigation!$A$5:$ZZ$5,0)),0)),"")</f>
        <v/>
      </c>
      <c r="E45" s="10">
        <f>E44</f>
        <v/>
      </c>
      <c r="F45" s="46">
        <f>IFERROR(INDEX(Mitigation!$A$1:$ZZ$5000,MATCH($A45,INDEX(Mitigation!$A$1:$ZZ$5000,0,MATCH($E45,Mitigation!$A$5:$ZZ$5,0)),0),MATCH($E45,Mitigation!$A$5:$ZZ$5,0)+1+F$4-Settings!$C$7),"")</f>
        <v/>
      </c>
      <c r="G45" s="47">
        <f>IFERROR(INDEX(Mitigation!$A$1:$ZZ$5000,MATCH($A45,INDEX(Mitigation!$A$1:$ZZ$5000,0,MATCH($E45,Mitigation!$A$5:$ZZ$5,0)),0),MATCH($E45,Mitigation!$A$5:$ZZ$5,0)+1+G$4-Settings!$C$7),"")</f>
        <v/>
      </c>
      <c r="H45" s="47">
        <f>IFERROR(INDEX(Mitigation!$A$1:$ZZ$5000,MATCH($A45,INDEX(Mitigation!$A$1:$ZZ$5000,0,MATCH($E45,Mitigation!$A$5:$ZZ$5,0)),0),MATCH($E45,Mitigation!$A$5:$ZZ$5,0)+1+H$4-Settings!$C$7),"")</f>
        <v/>
      </c>
      <c r="I45" s="47">
        <f>IFERROR(INDEX(Mitigation!$A$1:$ZZ$5000,MATCH($A45,INDEX(Mitigation!$A$1:$ZZ$5000,0,MATCH($E45,Mitigation!$A$5:$ZZ$5,0)),0),MATCH($E45,Mitigation!$A$5:$ZZ$5,0)+1+I$4-Settings!$C$7),"")</f>
        <v/>
      </c>
      <c r="J45" s="47">
        <f>IFERROR(INDEX(Mitigation!$A$1:$ZZ$5000,MATCH($A45,INDEX(Mitigation!$A$1:$ZZ$5000,0,MATCH($E45,Mitigation!$A$5:$ZZ$5,0)),0),MATCH($E45,Mitigation!$A$5:$ZZ$5,0)+1+J$4-Settings!$C$7),"")</f>
        <v/>
      </c>
      <c r="K45" s="47">
        <f>IFERROR(INDEX(Mitigation!$A$1:$ZZ$5000,MATCH($A45,INDEX(Mitigation!$A$1:$ZZ$5000,0,MATCH($E45,Mitigation!$A$5:$ZZ$5,0)),0),MATCH($E45,Mitigation!$A$5:$ZZ$5,0)+1+K$4-Settings!$C$7),"")</f>
        <v/>
      </c>
      <c r="L45" s="47">
        <f>IFERROR(INDEX(Mitigation!$A$1:$ZZ$5000,MATCH($A45,INDEX(Mitigation!$A$1:$ZZ$5000,0,MATCH($E45,Mitigation!$A$5:$ZZ$5,0)),0),MATCH($E45,Mitigation!$A$5:$ZZ$5,0)+1+L$4-Settings!$C$7),"")</f>
        <v/>
      </c>
      <c r="M45" s="47">
        <f>IFERROR(INDEX(Mitigation!$A$1:$ZZ$5000,MATCH($A45,INDEX(Mitigation!$A$1:$ZZ$5000,0,MATCH($E45,Mitigation!$A$5:$ZZ$5,0)),0),MATCH($E45,Mitigation!$A$5:$ZZ$5,0)+1+M$4-Settings!$C$7),"")</f>
        <v/>
      </c>
      <c r="N45" s="47">
        <f>IFERROR(INDEX(Mitigation!$A$1:$ZZ$5000,MATCH($A45,INDEX(Mitigation!$A$1:$ZZ$5000,0,MATCH($E45,Mitigation!$A$5:$ZZ$5,0)),0),MATCH($E45,Mitigation!$A$5:$ZZ$5,0)+1+N$4-Settings!$C$7),"")</f>
        <v/>
      </c>
      <c r="O45" s="47">
        <f>IFERROR(INDEX(Mitigation!$A$1:$ZZ$5000,MATCH($A45,INDEX(Mitigation!$A$1:$ZZ$5000,0,MATCH($E45,Mitigation!$A$5:$ZZ$5,0)),0),MATCH($E45,Mitigation!$A$5:$ZZ$5,0)+1+O$4-Settings!$C$7),"")</f>
        <v/>
      </c>
      <c r="P45" s="47">
        <f>IFERROR(INDEX(Mitigation!$A$1:$ZZ$5000,MATCH($A45,INDEX(Mitigation!$A$1:$ZZ$5000,0,MATCH($E45,Mitigation!$A$5:$ZZ$5,0)),0),MATCH($E45,Mitigation!$A$5:$ZZ$5,0)+1+P$4-Settings!$C$7),"")</f>
        <v/>
      </c>
      <c r="Q45" s="47">
        <f>IFERROR(INDEX(Mitigation!$A$1:$ZZ$5000,MATCH($A45,INDEX(Mitigation!$A$1:$ZZ$5000,0,MATCH($E45,Mitigation!$A$5:$ZZ$5,0)),0),MATCH($E45,Mitigation!$A$5:$ZZ$5,0)+1+Q$4-Settings!$C$7),"")</f>
        <v/>
      </c>
      <c r="R45" s="47">
        <f>IFERROR(INDEX(Mitigation!$A$1:$ZZ$5000,MATCH($A45,INDEX(Mitigation!$A$1:$ZZ$5000,0,MATCH($E45,Mitigation!$A$5:$ZZ$5,0)),0),MATCH($E45,Mitigation!$A$5:$ZZ$5,0)+1+R$4-Settings!$C$7),"")</f>
        <v/>
      </c>
      <c r="S45" s="47">
        <f>IFERROR(INDEX(Mitigation!$A$1:$ZZ$5000,MATCH($A45,INDEX(Mitigation!$A$1:$ZZ$5000,0,MATCH($E45,Mitigation!$A$5:$ZZ$5,0)),0),MATCH($E45,Mitigation!$A$5:$ZZ$5,0)+1+S$4-Settings!$C$7),"")</f>
        <v/>
      </c>
      <c r="T45" s="47">
        <f>IFERROR(INDEX(Mitigation!$A$1:$ZZ$5000,MATCH($A45,INDEX(Mitigation!$A$1:$ZZ$5000,0,MATCH($E45,Mitigation!$A$5:$ZZ$5,0)),0),MATCH($E45,Mitigation!$A$5:$ZZ$5,0)+1+T$4-Settings!$C$7),"")</f>
        <v/>
      </c>
      <c r="U45" s="47">
        <f>IFERROR(INDEX(Mitigation!$A$1:$ZZ$5000,MATCH($A45,INDEX(Mitigation!$A$1:$ZZ$5000,0,MATCH($E45,Mitigation!$A$5:$ZZ$5,0)),0),MATCH($E45,Mitigation!$A$5:$ZZ$5,0)+1+U$4-Settings!$C$7),"")</f>
        <v/>
      </c>
      <c r="V45" s="47">
        <f>IFERROR(INDEX(Mitigation!$A$1:$ZZ$5000,MATCH($A45,INDEX(Mitigation!$A$1:$ZZ$5000,0,MATCH($E45,Mitigation!$A$5:$ZZ$5,0)),0),MATCH($E45,Mitigation!$A$5:$ZZ$5,0)+1+V$4-Settings!$C$7),"")</f>
        <v/>
      </c>
      <c r="W45" s="47">
        <f>IFERROR(INDEX(Mitigation!$A$1:$ZZ$5000,MATCH($A45,INDEX(Mitigation!$A$1:$ZZ$5000,0,MATCH($E45,Mitigation!$A$5:$ZZ$5,0)),0),MATCH($E45,Mitigation!$A$5:$ZZ$5,0)+1+W$4-Settings!$C$7),"")</f>
        <v/>
      </c>
      <c r="X45" s="47">
        <f>IFERROR(INDEX(Mitigation!$A$1:$ZZ$5000,MATCH($A45,INDEX(Mitigation!$A$1:$ZZ$5000,0,MATCH($E45,Mitigation!$A$5:$ZZ$5,0)),0),MATCH($E45,Mitigation!$A$5:$ZZ$5,0)+1+X$4-Settings!$C$7),"")</f>
        <v/>
      </c>
    </row>
    <row r="46">
      <c r="A46" s="11">
        <f>LOWER(Settings!$C$4)&amp;"."&amp;$B46&amp;"."&amp;$E46</f>
        <v/>
      </c>
      <c r="B46" s="22" t="inlineStr">
        <is>
          <t>mit.co2.ind.all.e</t>
        </is>
      </c>
      <c r="C46" s="14">
        <f>IFERROR(INDEX(Mitigation!$H$1:$H$5000,MATCH($A46,INDEX(Mitigation!$A$1:$ZZ$5000,0,MATCH($E46,Mitigation!$A$5:$ZZ$5,0)),0)),"code not found")</f>
        <v/>
      </c>
      <c r="D46" s="14">
        <f>IFERROR(INDEX(Mitigation!$I$1:$I$5000,MATCH($A46,INDEX(Mitigation!$A$1:$ZZ$5000,0,MATCH($E46,Mitigation!$A$5:$ZZ$5,0)),0)),"")</f>
        <v/>
      </c>
      <c r="E46" s="10">
        <f>E45</f>
        <v/>
      </c>
      <c r="F46" s="46">
        <f>IFERROR(INDEX(Mitigation!$A$1:$ZZ$5000,MATCH($A46,INDEX(Mitigation!$A$1:$ZZ$5000,0,MATCH($E46,Mitigation!$A$5:$ZZ$5,0)),0),MATCH($E46,Mitigation!$A$5:$ZZ$5,0)+1+F$4-Settings!$C$7),"")</f>
        <v/>
      </c>
      <c r="G46" s="47">
        <f>IFERROR(INDEX(Mitigation!$A$1:$ZZ$5000,MATCH($A46,INDEX(Mitigation!$A$1:$ZZ$5000,0,MATCH($E46,Mitigation!$A$5:$ZZ$5,0)),0),MATCH($E46,Mitigation!$A$5:$ZZ$5,0)+1+G$4-Settings!$C$7),"")</f>
        <v/>
      </c>
      <c r="H46" s="47">
        <f>IFERROR(INDEX(Mitigation!$A$1:$ZZ$5000,MATCH($A46,INDEX(Mitigation!$A$1:$ZZ$5000,0,MATCH($E46,Mitigation!$A$5:$ZZ$5,0)),0),MATCH($E46,Mitigation!$A$5:$ZZ$5,0)+1+H$4-Settings!$C$7),"")</f>
        <v/>
      </c>
      <c r="I46" s="47">
        <f>IFERROR(INDEX(Mitigation!$A$1:$ZZ$5000,MATCH($A46,INDEX(Mitigation!$A$1:$ZZ$5000,0,MATCH($E46,Mitigation!$A$5:$ZZ$5,0)),0),MATCH($E46,Mitigation!$A$5:$ZZ$5,0)+1+I$4-Settings!$C$7),"")</f>
        <v/>
      </c>
      <c r="J46" s="47">
        <f>IFERROR(INDEX(Mitigation!$A$1:$ZZ$5000,MATCH($A46,INDEX(Mitigation!$A$1:$ZZ$5000,0,MATCH($E46,Mitigation!$A$5:$ZZ$5,0)),0),MATCH($E46,Mitigation!$A$5:$ZZ$5,0)+1+J$4-Settings!$C$7),"")</f>
        <v/>
      </c>
      <c r="K46" s="47">
        <f>IFERROR(INDEX(Mitigation!$A$1:$ZZ$5000,MATCH($A46,INDEX(Mitigation!$A$1:$ZZ$5000,0,MATCH($E46,Mitigation!$A$5:$ZZ$5,0)),0),MATCH($E46,Mitigation!$A$5:$ZZ$5,0)+1+K$4-Settings!$C$7),"")</f>
        <v/>
      </c>
      <c r="L46" s="47">
        <f>IFERROR(INDEX(Mitigation!$A$1:$ZZ$5000,MATCH($A46,INDEX(Mitigation!$A$1:$ZZ$5000,0,MATCH($E46,Mitigation!$A$5:$ZZ$5,0)),0),MATCH($E46,Mitigation!$A$5:$ZZ$5,0)+1+L$4-Settings!$C$7),"")</f>
        <v/>
      </c>
      <c r="M46" s="47">
        <f>IFERROR(INDEX(Mitigation!$A$1:$ZZ$5000,MATCH($A46,INDEX(Mitigation!$A$1:$ZZ$5000,0,MATCH($E46,Mitigation!$A$5:$ZZ$5,0)),0),MATCH($E46,Mitigation!$A$5:$ZZ$5,0)+1+M$4-Settings!$C$7),"")</f>
        <v/>
      </c>
      <c r="N46" s="47">
        <f>IFERROR(INDEX(Mitigation!$A$1:$ZZ$5000,MATCH($A46,INDEX(Mitigation!$A$1:$ZZ$5000,0,MATCH($E46,Mitigation!$A$5:$ZZ$5,0)),0),MATCH($E46,Mitigation!$A$5:$ZZ$5,0)+1+N$4-Settings!$C$7),"")</f>
        <v/>
      </c>
      <c r="O46" s="47">
        <f>IFERROR(INDEX(Mitigation!$A$1:$ZZ$5000,MATCH($A46,INDEX(Mitigation!$A$1:$ZZ$5000,0,MATCH($E46,Mitigation!$A$5:$ZZ$5,0)),0),MATCH($E46,Mitigation!$A$5:$ZZ$5,0)+1+O$4-Settings!$C$7),"")</f>
        <v/>
      </c>
      <c r="P46" s="47">
        <f>IFERROR(INDEX(Mitigation!$A$1:$ZZ$5000,MATCH($A46,INDEX(Mitigation!$A$1:$ZZ$5000,0,MATCH($E46,Mitigation!$A$5:$ZZ$5,0)),0),MATCH($E46,Mitigation!$A$5:$ZZ$5,0)+1+P$4-Settings!$C$7),"")</f>
        <v/>
      </c>
      <c r="Q46" s="47">
        <f>IFERROR(INDEX(Mitigation!$A$1:$ZZ$5000,MATCH($A46,INDEX(Mitigation!$A$1:$ZZ$5000,0,MATCH($E46,Mitigation!$A$5:$ZZ$5,0)),0),MATCH($E46,Mitigation!$A$5:$ZZ$5,0)+1+Q$4-Settings!$C$7),"")</f>
        <v/>
      </c>
      <c r="R46" s="47">
        <f>IFERROR(INDEX(Mitigation!$A$1:$ZZ$5000,MATCH($A46,INDEX(Mitigation!$A$1:$ZZ$5000,0,MATCH($E46,Mitigation!$A$5:$ZZ$5,0)),0),MATCH($E46,Mitigation!$A$5:$ZZ$5,0)+1+R$4-Settings!$C$7),"")</f>
        <v/>
      </c>
      <c r="S46" s="47">
        <f>IFERROR(INDEX(Mitigation!$A$1:$ZZ$5000,MATCH($A46,INDEX(Mitigation!$A$1:$ZZ$5000,0,MATCH($E46,Mitigation!$A$5:$ZZ$5,0)),0),MATCH($E46,Mitigation!$A$5:$ZZ$5,0)+1+S$4-Settings!$C$7),"")</f>
        <v/>
      </c>
      <c r="T46" s="47">
        <f>IFERROR(INDEX(Mitigation!$A$1:$ZZ$5000,MATCH($A46,INDEX(Mitigation!$A$1:$ZZ$5000,0,MATCH($E46,Mitigation!$A$5:$ZZ$5,0)),0),MATCH($E46,Mitigation!$A$5:$ZZ$5,0)+1+T$4-Settings!$C$7),"")</f>
        <v/>
      </c>
      <c r="U46" s="47">
        <f>IFERROR(INDEX(Mitigation!$A$1:$ZZ$5000,MATCH($A46,INDEX(Mitigation!$A$1:$ZZ$5000,0,MATCH($E46,Mitigation!$A$5:$ZZ$5,0)),0),MATCH($E46,Mitigation!$A$5:$ZZ$5,0)+1+U$4-Settings!$C$7),"")</f>
        <v/>
      </c>
      <c r="V46" s="47">
        <f>IFERROR(INDEX(Mitigation!$A$1:$ZZ$5000,MATCH($A46,INDEX(Mitigation!$A$1:$ZZ$5000,0,MATCH($E46,Mitigation!$A$5:$ZZ$5,0)),0),MATCH($E46,Mitigation!$A$5:$ZZ$5,0)+1+V$4-Settings!$C$7),"")</f>
        <v/>
      </c>
      <c r="W46" s="47">
        <f>IFERROR(INDEX(Mitigation!$A$1:$ZZ$5000,MATCH($A46,INDEX(Mitigation!$A$1:$ZZ$5000,0,MATCH($E46,Mitigation!$A$5:$ZZ$5,0)),0),MATCH($E46,Mitigation!$A$5:$ZZ$5,0)+1+W$4-Settings!$C$7),"")</f>
        <v/>
      </c>
      <c r="X46" s="47">
        <f>IFERROR(INDEX(Mitigation!$A$1:$ZZ$5000,MATCH($A46,INDEX(Mitigation!$A$1:$ZZ$5000,0,MATCH($E46,Mitigation!$A$5:$ZZ$5,0)),0),MATCH($E46,Mitigation!$A$5:$ZZ$5,0)+1+X$4-Settings!$C$7),"")</f>
        <v/>
      </c>
    </row>
    <row r="47">
      <c r="A47" s="11">
        <f>LOWER(Settings!$C$4)&amp;"."&amp;$B47&amp;"."&amp;$E47</f>
        <v/>
      </c>
      <c r="B47" s="22" t="inlineStr">
        <is>
          <t>mit.co2.chg.all.all</t>
        </is>
      </c>
      <c r="C47" s="14">
        <f>IFERROR(INDEX(Mitigation!$H$1:$H$5000,MATCH($A47,INDEX(Mitigation!$A$1:$ZZ$5000,0,MATCH($E47,Mitigation!$A$5:$ZZ$5,0)),0)),"code not found")</f>
        <v/>
      </c>
      <c r="D47" s="14">
        <f>IFERROR(INDEX(Mitigation!$I$1:$I$5000,MATCH($A47,INDEX(Mitigation!$A$1:$ZZ$5000,0,MATCH($E47,Mitigation!$A$5:$ZZ$5,0)),0)),"")</f>
        <v/>
      </c>
      <c r="E47" s="10">
        <f>E46</f>
        <v/>
      </c>
      <c r="F47" s="46">
        <f>IFERROR(INDEX(Mitigation!$A$1:$ZZ$5000,MATCH($A47,INDEX(Mitigation!$A$1:$ZZ$5000,0,MATCH($E47,Mitigation!$A$5:$ZZ$5,0)),0),MATCH($E47,Mitigation!$A$5:$ZZ$5,0)+1+F$4-Settings!$C$7),"")</f>
        <v/>
      </c>
      <c r="G47" s="47">
        <f>IFERROR(INDEX(Mitigation!$A$1:$ZZ$5000,MATCH($A47,INDEX(Mitigation!$A$1:$ZZ$5000,0,MATCH($E47,Mitigation!$A$5:$ZZ$5,0)),0),MATCH($E47,Mitigation!$A$5:$ZZ$5,0)+1+G$4-Settings!$C$7),"")</f>
        <v/>
      </c>
      <c r="H47" s="47">
        <f>IFERROR(INDEX(Mitigation!$A$1:$ZZ$5000,MATCH($A47,INDEX(Mitigation!$A$1:$ZZ$5000,0,MATCH($E47,Mitigation!$A$5:$ZZ$5,0)),0),MATCH($E47,Mitigation!$A$5:$ZZ$5,0)+1+H$4-Settings!$C$7),"")</f>
        <v/>
      </c>
      <c r="I47" s="47">
        <f>IFERROR(INDEX(Mitigation!$A$1:$ZZ$5000,MATCH($A47,INDEX(Mitigation!$A$1:$ZZ$5000,0,MATCH($E47,Mitigation!$A$5:$ZZ$5,0)),0),MATCH($E47,Mitigation!$A$5:$ZZ$5,0)+1+I$4-Settings!$C$7),"")</f>
        <v/>
      </c>
      <c r="J47" s="47">
        <f>IFERROR(INDEX(Mitigation!$A$1:$ZZ$5000,MATCH($A47,INDEX(Mitigation!$A$1:$ZZ$5000,0,MATCH($E47,Mitigation!$A$5:$ZZ$5,0)),0),MATCH($E47,Mitigation!$A$5:$ZZ$5,0)+1+J$4-Settings!$C$7),"")</f>
        <v/>
      </c>
      <c r="K47" s="47">
        <f>IFERROR(INDEX(Mitigation!$A$1:$ZZ$5000,MATCH($A47,INDEX(Mitigation!$A$1:$ZZ$5000,0,MATCH($E47,Mitigation!$A$5:$ZZ$5,0)),0),MATCH($E47,Mitigation!$A$5:$ZZ$5,0)+1+K$4-Settings!$C$7),"")</f>
        <v/>
      </c>
      <c r="L47" s="47">
        <f>IFERROR(INDEX(Mitigation!$A$1:$ZZ$5000,MATCH($A47,INDEX(Mitigation!$A$1:$ZZ$5000,0,MATCH($E47,Mitigation!$A$5:$ZZ$5,0)),0),MATCH($E47,Mitigation!$A$5:$ZZ$5,0)+1+L$4-Settings!$C$7),"")</f>
        <v/>
      </c>
      <c r="M47" s="47">
        <f>IFERROR(INDEX(Mitigation!$A$1:$ZZ$5000,MATCH($A47,INDEX(Mitigation!$A$1:$ZZ$5000,0,MATCH($E47,Mitigation!$A$5:$ZZ$5,0)),0),MATCH($E47,Mitigation!$A$5:$ZZ$5,0)+1+M$4-Settings!$C$7),"")</f>
        <v/>
      </c>
      <c r="N47" s="47">
        <f>IFERROR(INDEX(Mitigation!$A$1:$ZZ$5000,MATCH($A47,INDEX(Mitigation!$A$1:$ZZ$5000,0,MATCH($E47,Mitigation!$A$5:$ZZ$5,0)),0),MATCH($E47,Mitigation!$A$5:$ZZ$5,0)+1+N$4-Settings!$C$7),"")</f>
        <v/>
      </c>
      <c r="O47" s="47">
        <f>IFERROR(INDEX(Mitigation!$A$1:$ZZ$5000,MATCH($A47,INDEX(Mitigation!$A$1:$ZZ$5000,0,MATCH($E47,Mitigation!$A$5:$ZZ$5,0)),0),MATCH($E47,Mitigation!$A$5:$ZZ$5,0)+1+O$4-Settings!$C$7),"")</f>
        <v/>
      </c>
      <c r="P47" s="47">
        <f>IFERROR(INDEX(Mitigation!$A$1:$ZZ$5000,MATCH($A47,INDEX(Mitigation!$A$1:$ZZ$5000,0,MATCH($E47,Mitigation!$A$5:$ZZ$5,0)),0),MATCH($E47,Mitigation!$A$5:$ZZ$5,0)+1+P$4-Settings!$C$7),"")</f>
        <v/>
      </c>
      <c r="Q47" s="47">
        <f>IFERROR(INDEX(Mitigation!$A$1:$ZZ$5000,MATCH($A47,INDEX(Mitigation!$A$1:$ZZ$5000,0,MATCH($E47,Mitigation!$A$5:$ZZ$5,0)),0),MATCH($E47,Mitigation!$A$5:$ZZ$5,0)+1+Q$4-Settings!$C$7),"")</f>
        <v/>
      </c>
      <c r="R47" s="47">
        <f>IFERROR(INDEX(Mitigation!$A$1:$ZZ$5000,MATCH($A47,INDEX(Mitigation!$A$1:$ZZ$5000,0,MATCH($E47,Mitigation!$A$5:$ZZ$5,0)),0),MATCH($E47,Mitigation!$A$5:$ZZ$5,0)+1+R$4-Settings!$C$7),"")</f>
        <v/>
      </c>
      <c r="S47" s="47">
        <f>IFERROR(INDEX(Mitigation!$A$1:$ZZ$5000,MATCH($A47,INDEX(Mitigation!$A$1:$ZZ$5000,0,MATCH($E47,Mitigation!$A$5:$ZZ$5,0)),0),MATCH($E47,Mitigation!$A$5:$ZZ$5,0)+1+S$4-Settings!$C$7),"")</f>
        <v/>
      </c>
      <c r="T47" s="47">
        <f>IFERROR(INDEX(Mitigation!$A$1:$ZZ$5000,MATCH($A47,INDEX(Mitigation!$A$1:$ZZ$5000,0,MATCH($E47,Mitigation!$A$5:$ZZ$5,0)),0),MATCH($E47,Mitigation!$A$5:$ZZ$5,0)+1+T$4-Settings!$C$7),"")</f>
        <v/>
      </c>
      <c r="U47" s="47">
        <f>IFERROR(INDEX(Mitigation!$A$1:$ZZ$5000,MATCH($A47,INDEX(Mitigation!$A$1:$ZZ$5000,0,MATCH($E47,Mitigation!$A$5:$ZZ$5,0)),0),MATCH($E47,Mitigation!$A$5:$ZZ$5,0)+1+U$4-Settings!$C$7),"")</f>
        <v/>
      </c>
      <c r="V47" s="47">
        <f>IFERROR(INDEX(Mitigation!$A$1:$ZZ$5000,MATCH($A47,INDEX(Mitigation!$A$1:$ZZ$5000,0,MATCH($E47,Mitigation!$A$5:$ZZ$5,0)),0),MATCH($E47,Mitigation!$A$5:$ZZ$5,0)+1+V$4-Settings!$C$7),"")</f>
        <v/>
      </c>
      <c r="W47" s="47">
        <f>IFERROR(INDEX(Mitigation!$A$1:$ZZ$5000,MATCH($A47,INDEX(Mitigation!$A$1:$ZZ$5000,0,MATCH($E47,Mitigation!$A$5:$ZZ$5,0)),0),MATCH($E47,Mitigation!$A$5:$ZZ$5,0)+1+W$4-Settings!$C$7),"")</f>
        <v/>
      </c>
      <c r="X47" s="47">
        <f>IFERROR(INDEX(Mitigation!$A$1:$ZZ$5000,MATCH($A47,INDEX(Mitigation!$A$1:$ZZ$5000,0,MATCH($E47,Mitigation!$A$5:$ZZ$5,0)),0),MATCH($E47,Mitigation!$A$5:$ZZ$5,0)+1+X$4-Settings!$C$7),"")</f>
        <v/>
      </c>
    </row>
    <row r="48">
      <c r="A48" s="11">
        <f>LOWER(Settings!$C$4)&amp;"."&amp;$B48&amp;"."&amp;$E48</f>
        <v/>
      </c>
      <c r="B48" s="22" t="inlineStr">
        <is>
          <t>mit.co2.pct.all.all</t>
        </is>
      </c>
      <c r="C48" s="14">
        <f>IFERROR(INDEX(Mitigation!$H$1:$H$5000,MATCH($A48,INDEX(Mitigation!$A$1:$ZZ$5000,0,MATCH($E48,Mitigation!$A$5:$ZZ$5,0)),0)),"code not found")</f>
        <v/>
      </c>
      <c r="D48" s="14">
        <f>IFERROR(INDEX(Mitigation!$I$1:$I$5000,MATCH($A48,INDEX(Mitigation!$A$1:$ZZ$5000,0,MATCH($E48,Mitigation!$A$5:$ZZ$5,0)),0)),"")</f>
        <v/>
      </c>
      <c r="E48" s="10">
        <f>E47</f>
        <v/>
      </c>
      <c r="F48" s="12">
        <f>IFERROR(INDEX(Mitigation!$A$1:$ZZ$5000,MATCH($A48,INDEX(Mitigation!$A$1:$ZZ$5000,0,MATCH($E48,Mitigation!$A$5:$ZZ$5,0)),0),MATCH($E48,Mitigation!$A$5:$ZZ$5,0)+1+F$4-Settings!$C$7),"")</f>
        <v/>
      </c>
      <c r="G48" s="13">
        <f>IFERROR(INDEX(Mitigation!$A$1:$ZZ$5000,MATCH($A48,INDEX(Mitigation!$A$1:$ZZ$5000,0,MATCH($E48,Mitigation!$A$5:$ZZ$5,0)),0),MATCH($E48,Mitigation!$A$5:$ZZ$5,0)+1+G$4-Settings!$C$7),"")</f>
        <v/>
      </c>
      <c r="H48" s="13">
        <f>IFERROR(INDEX(Mitigation!$A$1:$ZZ$5000,MATCH($A48,INDEX(Mitigation!$A$1:$ZZ$5000,0,MATCH($E48,Mitigation!$A$5:$ZZ$5,0)),0),MATCH($E48,Mitigation!$A$5:$ZZ$5,0)+1+H$4-Settings!$C$7),"")</f>
        <v/>
      </c>
      <c r="I48" s="13">
        <f>IFERROR(INDEX(Mitigation!$A$1:$ZZ$5000,MATCH($A48,INDEX(Mitigation!$A$1:$ZZ$5000,0,MATCH($E48,Mitigation!$A$5:$ZZ$5,0)),0),MATCH($E48,Mitigation!$A$5:$ZZ$5,0)+1+I$4-Settings!$C$7),"")</f>
        <v/>
      </c>
      <c r="J48" s="13">
        <f>IFERROR(INDEX(Mitigation!$A$1:$ZZ$5000,MATCH($A48,INDEX(Mitigation!$A$1:$ZZ$5000,0,MATCH($E48,Mitigation!$A$5:$ZZ$5,0)),0),MATCH($E48,Mitigation!$A$5:$ZZ$5,0)+1+J$4-Settings!$C$7),"")</f>
        <v/>
      </c>
      <c r="K48" s="13">
        <f>IFERROR(INDEX(Mitigation!$A$1:$ZZ$5000,MATCH($A48,INDEX(Mitigation!$A$1:$ZZ$5000,0,MATCH($E48,Mitigation!$A$5:$ZZ$5,0)),0),MATCH($E48,Mitigation!$A$5:$ZZ$5,0)+1+K$4-Settings!$C$7),"")</f>
        <v/>
      </c>
      <c r="L48" s="13">
        <f>IFERROR(INDEX(Mitigation!$A$1:$ZZ$5000,MATCH($A48,INDEX(Mitigation!$A$1:$ZZ$5000,0,MATCH($E48,Mitigation!$A$5:$ZZ$5,0)),0),MATCH($E48,Mitigation!$A$5:$ZZ$5,0)+1+L$4-Settings!$C$7),"")</f>
        <v/>
      </c>
      <c r="M48" s="13">
        <f>IFERROR(INDEX(Mitigation!$A$1:$ZZ$5000,MATCH($A48,INDEX(Mitigation!$A$1:$ZZ$5000,0,MATCH($E48,Mitigation!$A$5:$ZZ$5,0)),0),MATCH($E48,Mitigation!$A$5:$ZZ$5,0)+1+M$4-Settings!$C$7),"")</f>
        <v/>
      </c>
      <c r="N48" s="13">
        <f>IFERROR(INDEX(Mitigation!$A$1:$ZZ$5000,MATCH($A48,INDEX(Mitigation!$A$1:$ZZ$5000,0,MATCH($E48,Mitigation!$A$5:$ZZ$5,0)),0),MATCH($E48,Mitigation!$A$5:$ZZ$5,0)+1+N$4-Settings!$C$7),"")</f>
        <v/>
      </c>
      <c r="O48" s="13">
        <f>IFERROR(INDEX(Mitigation!$A$1:$ZZ$5000,MATCH($A48,INDEX(Mitigation!$A$1:$ZZ$5000,0,MATCH($E48,Mitigation!$A$5:$ZZ$5,0)),0),MATCH($E48,Mitigation!$A$5:$ZZ$5,0)+1+O$4-Settings!$C$7),"")</f>
        <v/>
      </c>
      <c r="P48" s="13">
        <f>IFERROR(INDEX(Mitigation!$A$1:$ZZ$5000,MATCH($A48,INDEX(Mitigation!$A$1:$ZZ$5000,0,MATCH($E48,Mitigation!$A$5:$ZZ$5,0)),0),MATCH($E48,Mitigation!$A$5:$ZZ$5,0)+1+P$4-Settings!$C$7),"")</f>
        <v/>
      </c>
      <c r="Q48" s="13">
        <f>IFERROR(INDEX(Mitigation!$A$1:$ZZ$5000,MATCH($A48,INDEX(Mitigation!$A$1:$ZZ$5000,0,MATCH($E48,Mitigation!$A$5:$ZZ$5,0)),0),MATCH($E48,Mitigation!$A$5:$ZZ$5,0)+1+Q$4-Settings!$C$7),"")</f>
        <v/>
      </c>
      <c r="R48" s="13">
        <f>IFERROR(INDEX(Mitigation!$A$1:$ZZ$5000,MATCH($A48,INDEX(Mitigation!$A$1:$ZZ$5000,0,MATCH($E48,Mitigation!$A$5:$ZZ$5,0)),0),MATCH($E48,Mitigation!$A$5:$ZZ$5,0)+1+R$4-Settings!$C$7),"")</f>
        <v/>
      </c>
      <c r="S48" s="13">
        <f>IFERROR(INDEX(Mitigation!$A$1:$ZZ$5000,MATCH($A48,INDEX(Mitigation!$A$1:$ZZ$5000,0,MATCH($E48,Mitigation!$A$5:$ZZ$5,0)),0),MATCH($E48,Mitigation!$A$5:$ZZ$5,0)+1+S$4-Settings!$C$7),"")</f>
        <v/>
      </c>
      <c r="T48" s="13">
        <f>IFERROR(INDEX(Mitigation!$A$1:$ZZ$5000,MATCH($A48,INDEX(Mitigation!$A$1:$ZZ$5000,0,MATCH($E48,Mitigation!$A$5:$ZZ$5,0)),0),MATCH($E48,Mitigation!$A$5:$ZZ$5,0)+1+T$4-Settings!$C$7),"")</f>
        <v/>
      </c>
      <c r="U48" s="13">
        <f>IFERROR(INDEX(Mitigation!$A$1:$ZZ$5000,MATCH($A48,INDEX(Mitigation!$A$1:$ZZ$5000,0,MATCH($E48,Mitigation!$A$5:$ZZ$5,0)),0),MATCH($E48,Mitigation!$A$5:$ZZ$5,0)+1+U$4-Settings!$C$7),"")</f>
        <v/>
      </c>
      <c r="V48" s="13">
        <f>IFERROR(INDEX(Mitigation!$A$1:$ZZ$5000,MATCH($A48,INDEX(Mitigation!$A$1:$ZZ$5000,0,MATCH($E48,Mitigation!$A$5:$ZZ$5,0)),0),MATCH($E48,Mitigation!$A$5:$ZZ$5,0)+1+V$4-Settings!$C$7),"")</f>
        <v/>
      </c>
      <c r="W48" s="13">
        <f>IFERROR(INDEX(Mitigation!$A$1:$ZZ$5000,MATCH($A48,INDEX(Mitigation!$A$1:$ZZ$5000,0,MATCH($E48,Mitigation!$A$5:$ZZ$5,0)),0),MATCH($E48,Mitigation!$A$5:$ZZ$5,0)+1+W$4-Settings!$C$7),"")</f>
        <v/>
      </c>
      <c r="X48" s="13">
        <f>IFERROR(INDEX(Mitigation!$A$1:$ZZ$5000,MATCH($A48,INDEX(Mitigation!$A$1:$ZZ$5000,0,MATCH($E48,Mitigation!$A$5:$ZZ$5,0)),0),MATCH($E48,Mitigation!$A$5:$ZZ$5,0)+1+X$4-Settings!$C$7),"")</f>
        <v/>
      </c>
    </row>
    <row r="49">
      <c r="A49" s="11">
        <f>LOWER(Settings!$C$4)&amp;"."&amp;$B49&amp;"."&amp;$E49</f>
        <v/>
      </c>
      <c r="B49" s="22" t="inlineStr">
        <is>
          <t>mit.rtx.all.all</t>
        </is>
      </c>
      <c r="C49" s="14">
        <f>IFERROR(INDEX(Mitigation!$H$1:$H$5000,MATCH($A49,INDEX(Mitigation!$A$1:$ZZ$5000,0,MATCH($E49,Mitigation!$A$5:$ZZ$5,0)),0)),"code not found")</f>
        <v/>
      </c>
      <c r="D49" s="14">
        <f>IFERROR(INDEX(Mitigation!$I$1:$I$5000,MATCH($A49,INDEX(Mitigation!$A$1:$ZZ$5000,0,MATCH($E49,Mitigation!$A$5:$ZZ$5,0)),0)),"")</f>
        <v/>
      </c>
      <c r="E49" s="10">
        <f>E48</f>
        <v/>
      </c>
      <c r="F49" s="48">
        <f>IFERROR(INDEX(Mitigation!$A$1:$ZZ$5000,MATCH($A49,INDEX(Mitigation!$A$1:$ZZ$5000,0,MATCH($E49,Mitigation!$A$5:$ZZ$5,0)),0),MATCH($E49,Mitigation!$A$5:$ZZ$5,0)+1+F$4-Settings!$C$7),"")</f>
        <v/>
      </c>
      <c r="G49" s="49">
        <f>IFERROR(INDEX(Mitigation!$A$1:$ZZ$5000,MATCH($A49,INDEX(Mitigation!$A$1:$ZZ$5000,0,MATCH($E49,Mitigation!$A$5:$ZZ$5,0)),0),MATCH($E49,Mitigation!$A$5:$ZZ$5,0)+1+G$4-Settings!$C$7),"")</f>
        <v/>
      </c>
      <c r="H49" s="49">
        <f>IFERROR(INDEX(Mitigation!$A$1:$ZZ$5000,MATCH($A49,INDEX(Mitigation!$A$1:$ZZ$5000,0,MATCH($E49,Mitigation!$A$5:$ZZ$5,0)),0),MATCH($E49,Mitigation!$A$5:$ZZ$5,0)+1+H$4-Settings!$C$7),"")</f>
        <v/>
      </c>
      <c r="I49" s="49">
        <f>IFERROR(INDEX(Mitigation!$A$1:$ZZ$5000,MATCH($A49,INDEX(Mitigation!$A$1:$ZZ$5000,0,MATCH($E49,Mitigation!$A$5:$ZZ$5,0)),0),MATCH($E49,Mitigation!$A$5:$ZZ$5,0)+1+I$4-Settings!$C$7),"")</f>
        <v/>
      </c>
      <c r="J49" s="49">
        <f>IFERROR(INDEX(Mitigation!$A$1:$ZZ$5000,MATCH($A49,INDEX(Mitigation!$A$1:$ZZ$5000,0,MATCH($E49,Mitigation!$A$5:$ZZ$5,0)),0),MATCH($E49,Mitigation!$A$5:$ZZ$5,0)+1+J$4-Settings!$C$7),"")</f>
        <v/>
      </c>
      <c r="K49" s="49">
        <f>IFERROR(INDEX(Mitigation!$A$1:$ZZ$5000,MATCH($A49,INDEX(Mitigation!$A$1:$ZZ$5000,0,MATCH($E49,Mitigation!$A$5:$ZZ$5,0)),0),MATCH($E49,Mitigation!$A$5:$ZZ$5,0)+1+K$4-Settings!$C$7),"")</f>
        <v/>
      </c>
      <c r="L49" s="49">
        <f>IFERROR(INDEX(Mitigation!$A$1:$ZZ$5000,MATCH($A49,INDEX(Mitigation!$A$1:$ZZ$5000,0,MATCH($E49,Mitigation!$A$5:$ZZ$5,0)),0),MATCH($E49,Mitigation!$A$5:$ZZ$5,0)+1+L$4-Settings!$C$7),"")</f>
        <v/>
      </c>
      <c r="M49" s="49">
        <f>IFERROR(INDEX(Mitigation!$A$1:$ZZ$5000,MATCH($A49,INDEX(Mitigation!$A$1:$ZZ$5000,0,MATCH($E49,Mitigation!$A$5:$ZZ$5,0)),0),MATCH($E49,Mitigation!$A$5:$ZZ$5,0)+1+M$4-Settings!$C$7),"")</f>
        <v/>
      </c>
      <c r="N49" s="49">
        <f>IFERROR(INDEX(Mitigation!$A$1:$ZZ$5000,MATCH($A49,INDEX(Mitigation!$A$1:$ZZ$5000,0,MATCH($E49,Mitigation!$A$5:$ZZ$5,0)),0),MATCH($E49,Mitigation!$A$5:$ZZ$5,0)+1+N$4-Settings!$C$7),"")</f>
        <v/>
      </c>
      <c r="O49" s="49">
        <f>IFERROR(INDEX(Mitigation!$A$1:$ZZ$5000,MATCH($A49,INDEX(Mitigation!$A$1:$ZZ$5000,0,MATCH($E49,Mitigation!$A$5:$ZZ$5,0)),0),MATCH($E49,Mitigation!$A$5:$ZZ$5,0)+1+O$4-Settings!$C$7),"")</f>
        <v/>
      </c>
      <c r="P49" s="49">
        <f>IFERROR(INDEX(Mitigation!$A$1:$ZZ$5000,MATCH($A49,INDEX(Mitigation!$A$1:$ZZ$5000,0,MATCH($E49,Mitigation!$A$5:$ZZ$5,0)),0),MATCH($E49,Mitigation!$A$5:$ZZ$5,0)+1+P$4-Settings!$C$7),"")</f>
        <v/>
      </c>
      <c r="Q49" s="49">
        <f>IFERROR(INDEX(Mitigation!$A$1:$ZZ$5000,MATCH($A49,INDEX(Mitigation!$A$1:$ZZ$5000,0,MATCH($E49,Mitigation!$A$5:$ZZ$5,0)),0),MATCH($E49,Mitigation!$A$5:$ZZ$5,0)+1+Q$4-Settings!$C$7),"")</f>
        <v/>
      </c>
      <c r="R49" s="49">
        <f>IFERROR(INDEX(Mitigation!$A$1:$ZZ$5000,MATCH($A49,INDEX(Mitigation!$A$1:$ZZ$5000,0,MATCH($E49,Mitigation!$A$5:$ZZ$5,0)),0),MATCH($E49,Mitigation!$A$5:$ZZ$5,0)+1+R$4-Settings!$C$7),"")</f>
        <v/>
      </c>
      <c r="S49" s="49">
        <f>IFERROR(INDEX(Mitigation!$A$1:$ZZ$5000,MATCH($A49,INDEX(Mitigation!$A$1:$ZZ$5000,0,MATCH($E49,Mitigation!$A$5:$ZZ$5,0)),0),MATCH($E49,Mitigation!$A$5:$ZZ$5,0)+1+S$4-Settings!$C$7),"")</f>
        <v/>
      </c>
      <c r="T49" s="49">
        <f>IFERROR(INDEX(Mitigation!$A$1:$ZZ$5000,MATCH($A49,INDEX(Mitigation!$A$1:$ZZ$5000,0,MATCH($E49,Mitigation!$A$5:$ZZ$5,0)),0),MATCH($E49,Mitigation!$A$5:$ZZ$5,0)+1+T$4-Settings!$C$7),"")</f>
        <v/>
      </c>
      <c r="U49" s="49">
        <f>IFERROR(INDEX(Mitigation!$A$1:$ZZ$5000,MATCH($A49,INDEX(Mitigation!$A$1:$ZZ$5000,0,MATCH($E49,Mitigation!$A$5:$ZZ$5,0)),0),MATCH($E49,Mitigation!$A$5:$ZZ$5,0)+1+U$4-Settings!$C$7),"")</f>
        <v/>
      </c>
      <c r="V49" s="49">
        <f>IFERROR(INDEX(Mitigation!$A$1:$ZZ$5000,MATCH($A49,INDEX(Mitigation!$A$1:$ZZ$5000,0,MATCH($E49,Mitigation!$A$5:$ZZ$5,0)),0),MATCH($E49,Mitigation!$A$5:$ZZ$5,0)+1+V$4-Settings!$C$7),"")</f>
        <v/>
      </c>
      <c r="W49" s="49">
        <f>IFERROR(INDEX(Mitigation!$A$1:$ZZ$5000,MATCH($A49,INDEX(Mitigation!$A$1:$ZZ$5000,0,MATCH($E49,Mitigation!$A$5:$ZZ$5,0)),0),MATCH($E49,Mitigation!$A$5:$ZZ$5,0)+1+W$4-Settings!$C$7),"")</f>
        <v/>
      </c>
      <c r="X49" s="49">
        <f>IFERROR(INDEX(Mitigation!$A$1:$ZZ$5000,MATCH($A49,INDEX(Mitigation!$A$1:$ZZ$5000,0,MATCH($E49,Mitigation!$A$5:$ZZ$5,0)),0),MATCH($E49,Mitigation!$A$5:$ZZ$5,0)+1+X$4-Settings!$C$7),"")</f>
        <v/>
      </c>
    </row>
    <row r="50">
      <c r="A50" s="11">
        <f>LOWER(Settings!$C$4)&amp;"."&amp;$B50&amp;"."&amp;$E50</f>
        <v/>
      </c>
      <c r="B50" s="22" t="inlineStr">
        <is>
          <t>mit.rsub.all.all</t>
        </is>
      </c>
      <c r="C50" s="14">
        <f>IFERROR(INDEX(Mitigation!$H$1:$H$5000,MATCH($A50,INDEX(Mitigation!$A$1:$ZZ$5000,0,MATCH($E50,Mitigation!$A$5:$ZZ$5,0)),0)),"code not found")</f>
        <v/>
      </c>
      <c r="D50" s="14">
        <f>IFERROR(INDEX(Mitigation!$I$1:$I$5000,MATCH($A50,INDEX(Mitigation!$A$1:$ZZ$5000,0,MATCH($E50,Mitigation!$A$5:$ZZ$5,0)),0)),"")</f>
        <v/>
      </c>
      <c r="E50" s="10">
        <f>E49</f>
        <v/>
      </c>
      <c r="F50" s="48">
        <f>IFERROR(INDEX(Mitigation!$A$1:$ZZ$5000,MATCH($A50,INDEX(Mitigation!$A$1:$ZZ$5000,0,MATCH($E50,Mitigation!$A$5:$ZZ$5,0)),0),MATCH($E50,Mitigation!$A$5:$ZZ$5,0)+1+F$4-Settings!$C$7),"")</f>
        <v/>
      </c>
      <c r="G50" s="49">
        <f>IFERROR(INDEX(Mitigation!$A$1:$ZZ$5000,MATCH($A50,INDEX(Mitigation!$A$1:$ZZ$5000,0,MATCH($E50,Mitigation!$A$5:$ZZ$5,0)),0),MATCH($E50,Mitigation!$A$5:$ZZ$5,0)+1+G$4-Settings!$C$7),"")</f>
        <v/>
      </c>
      <c r="H50" s="49">
        <f>IFERROR(INDEX(Mitigation!$A$1:$ZZ$5000,MATCH($A50,INDEX(Mitigation!$A$1:$ZZ$5000,0,MATCH($E50,Mitigation!$A$5:$ZZ$5,0)),0),MATCH($E50,Mitigation!$A$5:$ZZ$5,0)+1+H$4-Settings!$C$7),"")</f>
        <v/>
      </c>
      <c r="I50" s="49">
        <f>IFERROR(INDEX(Mitigation!$A$1:$ZZ$5000,MATCH($A50,INDEX(Mitigation!$A$1:$ZZ$5000,0,MATCH($E50,Mitigation!$A$5:$ZZ$5,0)),0),MATCH($E50,Mitigation!$A$5:$ZZ$5,0)+1+I$4-Settings!$C$7),"")</f>
        <v/>
      </c>
      <c r="J50" s="49">
        <f>IFERROR(INDEX(Mitigation!$A$1:$ZZ$5000,MATCH($A50,INDEX(Mitigation!$A$1:$ZZ$5000,0,MATCH($E50,Mitigation!$A$5:$ZZ$5,0)),0),MATCH($E50,Mitigation!$A$5:$ZZ$5,0)+1+J$4-Settings!$C$7),"")</f>
        <v/>
      </c>
      <c r="K50" s="49">
        <f>IFERROR(INDEX(Mitigation!$A$1:$ZZ$5000,MATCH($A50,INDEX(Mitigation!$A$1:$ZZ$5000,0,MATCH($E50,Mitigation!$A$5:$ZZ$5,0)),0),MATCH($E50,Mitigation!$A$5:$ZZ$5,0)+1+K$4-Settings!$C$7),"")</f>
        <v/>
      </c>
      <c r="L50" s="49">
        <f>IFERROR(INDEX(Mitigation!$A$1:$ZZ$5000,MATCH($A50,INDEX(Mitigation!$A$1:$ZZ$5000,0,MATCH($E50,Mitigation!$A$5:$ZZ$5,0)),0),MATCH($E50,Mitigation!$A$5:$ZZ$5,0)+1+L$4-Settings!$C$7),"")</f>
        <v/>
      </c>
      <c r="M50" s="49">
        <f>IFERROR(INDEX(Mitigation!$A$1:$ZZ$5000,MATCH($A50,INDEX(Mitigation!$A$1:$ZZ$5000,0,MATCH($E50,Mitigation!$A$5:$ZZ$5,0)),0),MATCH($E50,Mitigation!$A$5:$ZZ$5,0)+1+M$4-Settings!$C$7),"")</f>
        <v/>
      </c>
      <c r="N50" s="49">
        <f>IFERROR(INDEX(Mitigation!$A$1:$ZZ$5000,MATCH($A50,INDEX(Mitigation!$A$1:$ZZ$5000,0,MATCH($E50,Mitigation!$A$5:$ZZ$5,0)),0),MATCH($E50,Mitigation!$A$5:$ZZ$5,0)+1+N$4-Settings!$C$7),"")</f>
        <v/>
      </c>
      <c r="O50" s="49">
        <f>IFERROR(INDEX(Mitigation!$A$1:$ZZ$5000,MATCH($A50,INDEX(Mitigation!$A$1:$ZZ$5000,0,MATCH($E50,Mitigation!$A$5:$ZZ$5,0)),0),MATCH($E50,Mitigation!$A$5:$ZZ$5,0)+1+O$4-Settings!$C$7),"")</f>
        <v/>
      </c>
      <c r="P50" s="49">
        <f>IFERROR(INDEX(Mitigation!$A$1:$ZZ$5000,MATCH($A50,INDEX(Mitigation!$A$1:$ZZ$5000,0,MATCH($E50,Mitigation!$A$5:$ZZ$5,0)),0),MATCH($E50,Mitigation!$A$5:$ZZ$5,0)+1+P$4-Settings!$C$7),"")</f>
        <v/>
      </c>
      <c r="Q50" s="49">
        <f>IFERROR(INDEX(Mitigation!$A$1:$ZZ$5000,MATCH($A50,INDEX(Mitigation!$A$1:$ZZ$5000,0,MATCH($E50,Mitigation!$A$5:$ZZ$5,0)),0),MATCH($E50,Mitigation!$A$5:$ZZ$5,0)+1+Q$4-Settings!$C$7),"")</f>
        <v/>
      </c>
      <c r="R50" s="49">
        <f>IFERROR(INDEX(Mitigation!$A$1:$ZZ$5000,MATCH($A50,INDEX(Mitigation!$A$1:$ZZ$5000,0,MATCH($E50,Mitigation!$A$5:$ZZ$5,0)),0),MATCH($E50,Mitigation!$A$5:$ZZ$5,0)+1+R$4-Settings!$C$7),"")</f>
        <v/>
      </c>
      <c r="S50" s="49">
        <f>IFERROR(INDEX(Mitigation!$A$1:$ZZ$5000,MATCH($A50,INDEX(Mitigation!$A$1:$ZZ$5000,0,MATCH($E50,Mitigation!$A$5:$ZZ$5,0)),0),MATCH($E50,Mitigation!$A$5:$ZZ$5,0)+1+S$4-Settings!$C$7),"")</f>
        <v/>
      </c>
      <c r="T50" s="49">
        <f>IFERROR(INDEX(Mitigation!$A$1:$ZZ$5000,MATCH($A50,INDEX(Mitigation!$A$1:$ZZ$5000,0,MATCH($E50,Mitigation!$A$5:$ZZ$5,0)),0),MATCH($E50,Mitigation!$A$5:$ZZ$5,0)+1+T$4-Settings!$C$7),"")</f>
        <v/>
      </c>
      <c r="U50" s="49">
        <f>IFERROR(INDEX(Mitigation!$A$1:$ZZ$5000,MATCH($A50,INDEX(Mitigation!$A$1:$ZZ$5000,0,MATCH($E50,Mitigation!$A$5:$ZZ$5,0)),0),MATCH($E50,Mitigation!$A$5:$ZZ$5,0)+1+U$4-Settings!$C$7),"")</f>
        <v/>
      </c>
      <c r="V50" s="49">
        <f>IFERROR(INDEX(Mitigation!$A$1:$ZZ$5000,MATCH($A50,INDEX(Mitigation!$A$1:$ZZ$5000,0,MATCH($E50,Mitigation!$A$5:$ZZ$5,0)),0),MATCH($E50,Mitigation!$A$5:$ZZ$5,0)+1+V$4-Settings!$C$7),"")</f>
        <v/>
      </c>
      <c r="W50" s="49">
        <f>IFERROR(INDEX(Mitigation!$A$1:$ZZ$5000,MATCH($A50,INDEX(Mitigation!$A$1:$ZZ$5000,0,MATCH($E50,Mitigation!$A$5:$ZZ$5,0)),0),MATCH($E50,Mitigation!$A$5:$ZZ$5,0)+1+W$4-Settings!$C$7),"")</f>
        <v/>
      </c>
      <c r="X50" s="49">
        <f>IFERROR(INDEX(Mitigation!$A$1:$ZZ$5000,MATCH($A50,INDEX(Mitigation!$A$1:$ZZ$5000,0,MATCH($E50,Mitigation!$A$5:$ZZ$5,0)),0),MATCH($E50,Mitigation!$A$5:$ZZ$5,0)+1+X$4-Settings!$C$7),"")</f>
        <v/>
      </c>
    </row>
    <row r="51">
      <c r="A51" s="11">
        <f>LOWER(Settings!$C$4)&amp;"."&amp;$B51&amp;"."&amp;$E51</f>
        <v/>
      </c>
      <c r="B51" s="22" t="inlineStr">
        <is>
          <t>mit.rnew.all.all</t>
        </is>
      </c>
      <c r="C51" s="14">
        <f>IFERROR(INDEX(Mitigation!$H$1:$H$5000,MATCH($A51,INDEX(Mitigation!$A$1:$ZZ$5000,0,MATCH($E51,Mitigation!$A$5:$ZZ$5,0)),0)),"code not found")</f>
        <v/>
      </c>
      <c r="D51" s="14">
        <f>IFERROR(INDEX(Mitigation!$I$1:$I$5000,MATCH($A51,INDEX(Mitigation!$A$1:$ZZ$5000,0,MATCH($E51,Mitigation!$A$5:$ZZ$5,0)),0)),"")</f>
        <v/>
      </c>
      <c r="E51" s="10">
        <f>E50</f>
        <v/>
      </c>
      <c r="F51" s="48">
        <f>IFERROR(INDEX(Mitigation!$A$1:$ZZ$5000,MATCH($A51,INDEX(Mitigation!$A$1:$ZZ$5000,0,MATCH($E51,Mitigation!$A$5:$ZZ$5,0)),0),MATCH($E51,Mitigation!$A$5:$ZZ$5,0)+1+F$4-Settings!$C$7),"")</f>
        <v/>
      </c>
      <c r="G51" s="49">
        <f>IFERROR(INDEX(Mitigation!$A$1:$ZZ$5000,MATCH($A51,INDEX(Mitigation!$A$1:$ZZ$5000,0,MATCH($E51,Mitigation!$A$5:$ZZ$5,0)),0),MATCH($E51,Mitigation!$A$5:$ZZ$5,0)+1+G$4-Settings!$C$7),"")</f>
        <v/>
      </c>
      <c r="H51" s="49">
        <f>IFERROR(INDEX(Mitigation!$A$1:$ZZ$5000,MATCH($A51,INDEX(Mitigation!$A$1:$ZZ$5000,0,MATCH($E51,Mitigation!$A$5:$ZZ$5,0)),0),MATCH($E51,Mitigation!$A$5:$ZZ$5,0)+1+H$4-Settings!$C$7),"")</f>
        <v/>
      </c>
      <c r="I51" s="49">
        <f>IFERROR(INDEX(Mitigation!$A$1:$ZZ$5000,MATCH($A51,INDEX(Mitigation!$A$1:$ZZ$5000,0,MATCH($E51,Mitigation!$A$5:$ZZ$5,0)),0),MATCH($E51,Mitigation!$A$5:$ZZ$5,0)+1+I$4-Settings!$C$7),"")</f>
        <v/>
      </c>
      <c r="J51" s="49">
        <f>IFERROR(INDEX(Mitigation!$A$1:$ZZ$5000,MATCH($A51,INDEX(Mitigation!$A$1:$ZZ$5000,0,MATCH($E51,Mitigation!$A$5:$ZZ$5,0)),0),MATCH($E51,Mitigation!$A$5:$ZZ$5,0)+1+J$4-Settings!$C$7),"")</f>
        <v/>
      </c>
      <c r="K51" s="49">
        <f>IFERROR(INDEX(Mitigation!$A$1:$ZZ$5000,MATCH($A51,INDEX(Mitigation!$A$1:$ZZ$5000,0,MATCH($E51,Mitigation!$A$5:$ZZ$5,0)),0),MATCH($E51,Mitigation!$A$5:$ZZ$5,0)+1+K$4-Settings!$C$7),"")</f>
        <v/>
      </c>
      <c r="L51" s="49">
        <f>IFERROR(INDEX(Mitigation!$A$1:$ZZ$5000,MATCH($A51,INDEX(Mitigation!$A$1:$ZZ$5000,0,MATCH($E51,Mitigation!$A$5:$ZZ$5,0)),0),MATCH($E51,Mitigation!$A$5:$ZZ$5,0)+1+L$4-Settings!$C$7),"")</f>
        <v/>
      </c>
      <c r="M51" s="49">
        <f>IFERROR(INDEX(Mitigation!$A$1:$ZZ$5000,MATCH($A51,INDEX(Mitigation!$A$1:$ZZ$5000,0,MATCH($E51,Mitigation!$A$5:$ZZ$5,0)),0),MATCH($E51,Mitigation!$A$5:$ZZ$5,0)+1+M$4-Settings!$C$7),"")</f>
        <v/>
      </c>
      <c r="N51" s="49">
        <f>IFERROR(INDEX(Mitigation!$A$1:$ZZ$5000,MATCH($A51,INDEX(Mitigation!$A$1:$ZZ$5000,0,MATCH($E51,Mitigation!$A$5:$ZZ$5,0)),0),MATCH($E51,Mitigation!$A$5:$ZZ$5,0)+1+N$4-Settings!$C$7),"")</f>
        <v/>
      </c>
      <c r="O51" s="49">
        <f>IFERROR(INDEX(Mitigation!$A$1:$ZZ$5000,MATCH($A51,INDEX(Mitigation!$A$1:$ZZ$5000,0,MATCH($E51,Mitigation!$A$5:$ZZ$5,0)),0),MATCH($E51,Mitigation!$A$5:$ZZ$5,0)+1+O$4-Settings!$C$7),"")</f>
        <v/>
      </c>
      <c r="P51" s="49">
        <f>IFERROR(INDEX(Mitigation!$A$1:$ZZ$5000,MATCH($A51,INDEX(Mitigation!$A$1:$ZZ$5000,0,MATCH($E51,Mitigation!$A$5:$ZZ$5,0)),0),MATCH($E51,Mitigation!$A$5:$ZZ$5,0)+1+P$4-Settings!$C$7),"")</f>
        <v/>
      </c>
      <c r="Q51" s="49">
        <f>IFERROR(INDEX(Mitigation!$A$1:$ZZ$5000,MATCH($A51,INDEX(Mitigation!$A$1:$ZZ$5000,0,MATCH($E51,Mitigation!$A$5:$ZZ$5,0)),0),MATCH($E51,Mitigation!$A$5:$ZZ$5,0)+1+Q$4-Settings!$C$7),"")</f>
        <v/>
      </c>
      <c r="R51" s="49">
        <f>IFERROR(INDEX(Mitigation!$A$1:$ZZ$5000,MATCH($A51,INDEX(Mitigation!$A$1:$ZZ$5000,0,MATCH($E51,Mitigation!$A$5:$ZZ$5,0)),0),MATCH($E51,Mitigation!$A$5:$ZZ$5,0)+1+R$4-Settings!$C$7),"")</f>
        <v/>
      </c>
      <c r="S51" s="49">
        <f>IFERROR(INDEX(Mitigation!$A$1:$ZZ$5000,MATCH($A51,INDEX(Mitigation!$A$1:$ZZ$5000,0,MATCH($E51,Mitigation!$A$5:$ZZ$5,0)),0),MATCH($E51,Mitigation!$A$5:$ZZ$5,0)+1+S$4-Settings!$C$7),"")</f>
        <v/>
      </c>
      <c r="T51" s="49">
        <f>IFERROR(INDEX(Mitigation!$A$1:$ZZ$5000,MATCH($A51,INDEX(Mitigation!$A$1:$ZZ$5000,0,MATCH($E51,Mitigation!$A$5:$ZZ$5,0)),0),MATCH($E51,Mitigation!$A$5:$ZZ$5,0)+1+T$4-Settings!$C$7),"")</f>
        <v/>
      </c>
      <c r="U51" s="49">
        <f>IFERROR(INDEX(Mitigation!$A$1:$ZZ$5000,MATCH($A51,INDEX(Mitigation!$A$1:$ZZ$5000,0,MATCH($E51,Mitigation!$A$5:$ZZ$5,0)),0),MATCH($E51,Mitigation!$A$5:$ZZ$5,0)+1+U$4-Settings!$C$7),"")</f>
        <v/>
      </c>
      <c r="V51" s="49">
        <f>IFERROR(INDEX(Mitigation!$A$1:$ZZ$5000,MATCH($A51,INDEX(Mitigation!$A$1:$ZZ$5000,0,MATCH($E51,Mitigation!$A$5:$ZZ$5,0)),0),MATCH($E51,Mitigation!$A$5:$ZZ$5,0)+1+V$4-Settings!$C$7),"")</f>
        <v/>
      </c>
      <c r="W51" s="49">
        <f>IFERROR(INDEX(Mitigation!$A$1:$ZZ$5000,MATCH($A51,INDEX(Mitigation!$A$1:$ZZ$5000,0,MATCH($E51,Mitigation!$A$5:$ZZ$5,0)),0),MATCH($E51,Mitigation!$A$5:$ZZ$5,0)+1+W$4-Settings!$C$7),"")</f>
        <v/>
      </c>
      <c r="X51" s="49">
        <f>IFERROR(INDEX(Mitigation!$A$1:$ZZ$5000,MATCH($A51,INDEX(Mitigation!$A$1:$ZZ$5000,0,MATCH($E51,Mitigation!$A$5:$ZZ$5,0)),0),MATCH($E51,Mitigation!$A$5:$ZZ$5,0)+1+X$4-Settings!$C$7),"")</f>
        <v/>
      </c>
    </row>
    <row r="52">
      <c r="A52" s="11">
        <f>LOWER(Settings!$C$4)&amp;"."&amp;$B52&amp;"."&amp;$E52</f>
        <v/>
      </c>
      <c r="B52" s="22" t="inlineStr">
        <is>
          <t>mit.rtot.all.all</t>
        </is>
      </c>
      <c r="C52" s="14">
        <f>IFERROR(INDEX(Mitigation!$H$1:$H$5000,MATCH($A52,INDEX(Mitigation!$A$1:$ZZ$5000,0,MATCH($E52,Mitigation!$A$5:$ZZ$5,0)),0)),"code not found")</f>
        <v/>
      </c>
      <c r="D52" s="14">
        <f>IFERROR(INDEX(Mitigation!$I$1:$I$5000,MATCH($A52,INDEX(Mitigation!$A$1:$ZZ$5000,0,MATCH($E52,Mitigation!$A$5:$ZZ$5,0)),0)),"")</f>
        <v/>
      </c>
      <c r="E52" s="10">
        <f>E51</f>
        <v/>
      </c>
      <c r="F52" s="48">
        <f>IFERROR(INDEX(Mitigation!$A$1:$ZZ$5000,MATCH($A52,INDEX(Mitigation!$A$1:$ZZ$5000,0,MATCH($E52,Mitigation!$A$5:$ZZ$5,0)),0),MATCH($E52,Mitigation!$A$5:$ZZ$5,0)+1+F$4-Settings!$C$7),"")</f>
        <v/>
      </c>
      <c r="G52" s="49">
        <f>IFERROR(INDEX(Mitigation!$A$1:$ZZ$5000,MATCH($A52,INDEX(Mitigation!$A$1:$ZZ$5000,0,MATCH($E52,Mitigation!$A$5:$ZZ$5,0)),0),MATCH($E52,Mitigation!$A$5:$ZZ$5,0)+1+G$4-Settings!$C$7),"")</f>
        <v/>
      </c>
      <c r="H52" s="49">
        <f>IFERROR(INDEX(Mitigation!$A$1:$ZZ$5000,MATCH($A52,INDEX(Mitigation!$A$1:$ZZ$5000,0,MATCH($E52,Mitigation!$A$5:$ZZ$5,0)),0),MATCH($E52,Mitigation!$A$5:$ZZ$5,0)+1+H$4-Settings!$C$7),"")</f>
        <v/>
      </c>
      <c r="I52" s="49">
        <f>IFERROR(INDEX(Mitigation!$A$1:$ZZ$5000,MATCH($A52,INDEX(Mitigation!$A$1:$ZZ$5000,0,MATCH($E52,Mitigation!$A$5:$ZZ$5,0)),0),MATCH($E52,Mitigation!$A$5:$ZZ$5,0)+1+I$4-Settings!$C$7),"")</f>
        <v/>
      </c>
      <c r="J52" s="49">
        <f>IFERROR(INDEX(Mitigation!$A$1:$ZZ$5000,MATCH($A52,INDEX(Mitigation!$A$1:$ZZ$5000,0,MATCH($E52,Mitigation!$A$5:$ZZ$5,0)),0),MATCH($E52,Mitigation!$A$5:$ZZ$5,0)+1+J$4-Settings!$C$7),"")</f>
        <v/>
      </c>
      <c r="K52" s="49">
        <f>IFERROR(INDEX(Mitigation!$A$1:$ZZ$5000,MATCH($A52,INDEX(Mitigation!$A$1:$ZZ$5000,0,MATCH($E52,Mitigation!$A$5:$ZZ$5,0)),0),MATCH($E52,Mitigation!$A$5:$ZZ$5,0)+1+K$4-Settings!$C$7),"")</f>
        <v/>
      </c>
      <c r="L52" s="49">
        <f>IFERROR(INDEX(Mitigation!$A$1:$ZZ$5000,MATCH($A52,INDEX(Mitigation!$A$1:$ZZ$5000,0,MATCH($E52,Mitigation!$A$5:$ZZ$5,0)),0),MATCH($E52,Mitigation!$A$5:$ZZ$5,0)+1+L$4-Settings!$C$7),"")</f>
        <v/>
      </c>
      <c r="M52" s="49">
        <f>IFERROR(INDEX(Mitigation!$A$1:$ZZ$5000,MATCH($A52,INDEX(Mitigation!$A$1:$ZZ$5000,0,MATCH($E52,Mitigation!$A$5:$ZZ$5,0)),0),MATCH($E52,Mitigation!$A$5:$ZZ$5,0)+1+M$4-Settings!$C$7),"")</f>
        <v/>
      </c>
      <c r="N52" s="49">
        <f>IFERROR(INDEX(Mitigation!$A$1:$ZZ$5000,MATCH($A52,INDEX(Mitigation!$A$1:$ZZ$5000,0,MATCH($E52,Mitigation!$A$5:$ZZ$5,0)),0),MATCH($E52,Mitigation!$A$5:$ZZ$5,0)+1+N$4-Settings!$C$7),"")</f>
        <v/>
      </c>
      <c r="O52" s="49">
        <f>IFERROR(INDEX(Mitigation!$A$1:$ZZ$5000,MATCH($A52,INDEX(Mitigation!$A$1:$ZZ$5000,0,MATCH($E52,Mitigation!$A$5:$ZZ$5,0)),0),MATCH($E52,Mitigation!$A$5:$ZZ$5,0)+1+O$4-Settings!$C$7),"")</f>
        <v/>
      </c>
      <c r="P52" s="49">
        <f>IFERROR(INDEX(Mitigation!$A$1:$ZZ$5000,MATCH($A52,INDEX(Mitigation!$A$1:$ZZ$5000,0,MATCH($E52,Mitigation!$A$5:$ZZ$5,0)),0),MATCH($E52,Mitigation!$A$5:$ZZ$5,0)+1+P$4-Settings!$C$7),"")</f>
        <v/>
      </c>
      <c r="Q52" s="49">
        <f>IFERROR(INDEX(Mitigation!$A$1:$ZZ$5000,MATCH($A52,INDEX(Mitigation!$A$1:$ZZ$5000,0,MATCH($E52,Mitigation!$A$5:$ZZ$5,0)),0),MATCH($E52,Mitigation!$A$5:$ZZ$5,0)+1+Q$4-Settings!$C$7),"")</f>
        <v/>
      </c>
      <c r="R52" s="49">
        <f>IFERROR(INDEX(Mitigation!$A$1:$ZZ$5000,MATCH($A52,INDEX(Mitigation!$A$1:$ZZ$5000,0,MATCH($E52,Mitigation!$A$5:$ZZ$5,0)),0),MATCH($E52,Mitigation!$A$5:$ZZ$5,0)+1+R$4-Settings!$C$7),"")</f>
        <v/>
      </c>
      <c r="S52" s="49">
        <f>IFERROR(INDEX(Mitigation!$A$1:$ZZ$5000,MATCH($A52,INDEX(Mitigation!$A$1:$ZZ$5000,0,MATCH($E52,Mitigation!$A$5:$ZZ$5,0)),0),MATCH($E52,Mitigation!$A$5:$ZZ$5,0)+1+S$4-Settings!$C$7),"")</f>
        <v/>
      </c>
      <c r="T52" s="49">
        <f>IFERROR(INDEX(Mitigation!$A$1:$ZZ$5000,MATCH($A52,INDEX(Mitigation!$A$1:$ZZ$5000,0,MATCH($E52,Mitigation!$A$5:$ZZ$5,0)),0),MATCH($E52,Mitigation!$A$5:$ZZ$5,0)+1+T$4-Settings!$C$7),"")</f>
        <v/>
      </c>
      <c r="U52" s="49">
        <f>IFERROR(INDEX(Mitigation!$A$1:$ZZ$5000,MATCH($A52,INDEX(Mitigation!$A$1:$ZZ$5000,0,MATCH($E52,Mitigation!$A$5:$ZZ$5,0)),0),MATCH($E52,Mitigation!$A$5:$ZZ$5,0)+1+U$4-Settings!$C$7),"")</f>
        <v/>
      </c>
      <c r="V52" s="49">
        <f>IFERROR(INDEX(Mitigation!$A$1:$ZZ$5000,MATCH($A52,INDEX(Mitigation!$A$1:$ZZ$5000,0,MATCH($E52,Mitigation!$A$5:$ZZ$5,0)),0),MATCH($E52,Mitigation!$A$5:$ZZ$5,0)+1+V$4-Settings!$C$7),"")</f>
        <v/>
      </c>
      <c r="W52" s="49">
        <f>IFERROR(INDEX(Mitigation!$A$1:$ZZ$5000,MATCH($A52,INDEX(Mitigation!$A$1:$ZZ$5000,0,MATCH($E52,Mitigation!$A$5:$ZZ$5,0)),0),MATCH($E52,Mitigation!$A$5:$ZZ$5,0)+1+W$4-Settings!$C$7),"")</f>
        <v/>
      </c>
      <c r="X52" s="49">
        <f>IFERROR(INDEX(Mitigation!$A$1:$ZZ$5000,MATCH($A52,INDEX(Mitigation!$A$1:$ZZ$5000,0,MATCH($E52,Mitigation!$A$5:$ZZ$5,0)),0),MATCH($E52,Mitigation!$A$5:$ZZ$5,0)+1+X$4-Settings!$C$7),"")</f>
        <v/>
      </c>
    </row>
    <row r="53">
      <c r="A53" s="11">
        <f>LOWER(Settings!$C$4)&amp;"."&amp;$B53&amp;"."&amp;$E53</f>
        <v/>
      </c>
      <c r="B53" s="22" t="inlineStr">
        <is>
          <t>mit.rtot.chg.all.all</t>
        </is>
      </c>
      <c r="C53" s="14">
        <f>IFERROR(INDEX(Mitigation!$H$1:$H$5000,MATCH($A53,INDEX(Mitigation!$A$1:$ZZ$5000,0,MATCH($E53,Mitigation!$A$5:$ZZ$5,0)),0)),"code not found")</f>
        <v/>
      </c>
      <c r="D53" s="14">
        <f>IFERROR(INDEX(Mitigation!$I$1:$I$5000,MATCH($A53,INDEX(Mitigation!$A$1:$ZZ$5000,0,MATCH($E53,Mitigation!$A$5:$ZZ$5,0)),0)),"")</f>
        <v/>
      </c>
      <c r="E53" s="10">
        <f>E52</f>
        <v/>
      </c>
      <c r="F53" s="48">
        <f>IFERROR(INDEX(Mitigation!$A$1:$ZZ$5000,MATCH($A53,INDEX(Mitigation!$A$1:$ZZ$5000,0,MATCH($E53,Mitigation!$A$5:$ZZ$5,0)),0),MATCH($E53,Mitigation!$A$5:$ZZ$5,0)+1+F$4-Settings!$C$7),"")</f>
        <v/>
      </c>
      <c r="G53" s="49">
        <f>IFERROR(INDEX(Mitigation!$A$1:$ZZ$5000,MATCH($A53,INDEX(Mitigation!$A$1:$ZZ$5000,0,MATCH($E53,Mitigation!$A$5:$ZZ$5,0)),0),MATCH($E53,Mitigation!$A$5:$ZZ$5,0)+1+G$4-Settings!$C$7),"")</f>
        <v/>
      </c>
      <c r="H53" s="49">
        <f>IFERROR(INDEX(Mitigation!$A$1:$ZZ$5000,MATCH($A53,INDEX(Mitigation!$A$1:$ZZ$5000,0,MATCH($E53,Mitigation!$A$5:$ZZ$5,0)),0),MATCH($E53,Mitigation!$A$5:$ZZ$5,0)+1+H$4-Settings!$C$7),"")</f>
        <v/>
      </c>
      <c r="I53" s="49">
        <f>IFERROR(INDEX(Mitigation!$A$1:$ZZ$5000,MATCH($A53,INDEX(Mitigation!$A$1:$ZZ$5000,0,MATCH($E53,Mitigation!$A$5:$ZZ$5,0)),0),MATCH($E53,Mitigation!$A$5:$ZZ$5,0)+1+I$4-Settings!$C$7),"")</f>
        <v/>
      </c>
      <c r="J53" s="49">
        <f>IFERROR(INDEX(Mitigation!$A$1:$ZZ$5000,MATCH($A53,INDEX(Mitigation!$A$1:$ZZ$5000,0,MATCH($E53,Mitigation!$A$5:$ZZ$5,0)),0),MATCH($E53,Mitigation!$A$5:$ZZ$5,0)+1+J$4-Settings!$C$7),"")</f>
        <v/>
      </c>
      <c r="K53" s="49">
        <f>IFERROR(INDEX(Mitigation!$A$1:$ZZ$5000,MATCH($A53,INDEX(Mitigation!$A$1:$ZZ$5000,0,MATCH($E53,Mitigation!$A$5:$ZZ$5,0)),0),MATCH($E53,Mitigation!$A$5:$ZZ$5,0)+1+K$4-Settings!$C$7),"")</f>
        <v/>
      </c>
      <c r="L53" s="49">
        <f>IFERROR(INDEX(Mitigation!$A$1:$ZZ$5000,MATCH($A53,INDEX(Mitigation!$A$1:$ZZ$5000,0,MATCH($E53,Mitigation!$A$5:$ZZ$5,0)),0),MATCH($E53,Mitigation!$A$5:$ZZ$5,0)+1+L$4-Settings!$C$7),"")</f>
        <v/>
      </c>
      <c r="M53" s="49">
        <f>IFERROR(INDEX(Mitigation!$A$1:$ZZ$5000,MATCH($A53,INDEX(Mitigation!$A$1:$ZZ$5000,0,MATCH($E53,Mitigation!$A$5:$ZZ$5,0)),0),MATCH($E53,Mitigation!$A$5:$ZZ$5,0)+1+M$4-Settings!$C$7),"")</f>
        <v/>
      </c>
      <c r="N53" s="49">
        <f>IFERROR(INDEX(Mitigation!$A$1:$ZZ$5000,MATCH($A53,INDEX(Mitigation!$A$1:$ZZ$5000,0,MATCH($E53,Mitigation!$A$5:$ZZ$5,0)),0),MATCH($E53,Mitigation!$A$5:$ZZ$5,0)+1+N$4-Settings!$C$7),"")</f>
        <v/>
      </c>
      <c r="O53" s="49">
        <f>IFERROR(INDEX(Mitigation!$A$1:$ZZ$5000,MATCH($A53,INDEX(Mitigation!$A$1:$ZZ$5000,0,MATCH($E53,Mitigation!$A$5:$ZZ$5,0)),0),MATCH($E53,Mitigation!$A$5:$ZZ$5,0)+1+O$4-Settings!$C$7),"")</f>
        <v/>
      </c>
      <c r="P53" s="49">
        <f>IFERROR(INDEX(Mitigation!$A$1:$ZZ$5000,MATCH($A53,INDEX(Mitigation!$A$1:$ZZ$5000,0,MATCH($E53,Mitigation!$A$5:$ZZ$5,0)),0),MATCH($E53,Mitigation!$A$5:$ZZ$5,0)+1+P$4-Settings!$C$7),"")</f>
        <v/>
      </c>
      <c r="Q53" s="49">
        <f>IFERROR(INDEX(Mitigation!$A$1:$ZZ$5000,MATCH($A53,INDEX(Mitigation!$A$1:$ZZ$5000,0,MATCH($E53,Mitigation!$A$5:$ZZ$5,0)),0),MATCH($E53,Mitigation!$A$5:$ZZ$5,0)+1+Q$4-Settings!$C$7),"")</f>
        <v/>
      </c>
      <c r="R53" s="49">
        <f>IFERROR(INDEX(Mitigation!$A$1:$ZZ$5000,MATCH($A53,INDEX(Mitigation!$A$1:$ZZ$5000,0,MATCH($E53,Mitigation!$A$5:$ZZ$5,0)),0),MATCH($E53,Mitigation!$A$5:$ZZ$5,0)+1+R$4-Settings!$C$7),"")</f>
        <v/>
      </c>
      <c r="S53" s="49">
        <f>IFERROR(INDEX(Mitigation!$A$1:$ZZ$5000,MATCH($A53,INDEX(Mitigation!$A$1:$ZZ$5000,0,MATCH($E53,Mitigation!$A$5:$ZZ$5,0)),0),MATCH($E53,Mitigation!$A$5:$ZZ$5,0)+1+S$4-Settings!$C$7),"")</f>
        <v/>
      </c>
      <c r="T53" s="49">
        <f>IFERROR(INDEX(Mitigation!$A$1:$ZZ$5000,MATCH($A53,INDEX(Mitigation!$A$1:$ZZ$5000,0,MATCH($E53,Mitigation!$A$5:$ZZ$5,0)),0),MATCH($E53,Mitigation!$A$5:$ZZ$5,0)+1+T$4-Settings!$C$7),"")</f>
        <v/>
      </c>
      <c r="U53" s="49">
        <f>IFERROR(INDEX(Mitigation!$A$1:$ZZ$5000,MATCH($A53,INDEX(Mitigation!$A$1:$ZZ$5000,0,MATCH($E53,Mitigation!$A$5:$ZZ$5,0)),0),MATCH($E53,Mitigation!$A$5:$ZZ$5,0)+1+U$4-Settings!$C$7),"")</f>
        <v/>
      </c>
      <c r="V53" s="49">
        <f>IFERROR(INDEX(Mitigation!$A$1:$ZZ$5000,MATCH($A53,INDEX(Mitigation!$A$1:$ZZ$5000,0,MATCH($E53,Mitigation!$A$5:$ZZ$5,0)),0),MATCH($E53,Mitigation!$A$5:$ZZ$5,0)+1+V$4-Settings!$C$7),"")</f>
        <v/>
      </c>
      <c r="W53" s="49">
        <f>IFERROR(INDEX(Mitigation!$A$1:$ZZ$5000,MATCH($A53,INDEX(Mitigation!$A$1:$ZZ$5000,0,MATCH($E53,Mitigation!$A$5:$ZZ$5,0)),0),MATCH($E53,Mitigation!$A$5:$ZZ$5,0)+1+W$4-Settings!$C$7),"")</f>
        <v/>
      </c>
      <c r="X53" s="49">
        <f>IFERROR(INDEX(Mitigation!$A$1:$ZZ$5000,MATCH($A53,INDEX(Mitigation!$A$1:$ZZ$5000,0,MATCH($E53,Mitigation!$A$5:$ZZ$5,0)),0),MATCH($E53,Mitigation!$A$5:$ZZ$5,0)+1+X$4-Settings!$C$7),"")</f>
        <v/>
      </c>
    </row>
    <row r="54">
      <c r="A54" s="11">
        <f>LOWER(Settings!$C$4)&amp;"."&amp;$B54&amp;"."&amp;$E54</f>
        <v/>
      </c>
      <c r="B54" s="22" t="inlineStr">
        <is>
          <t>mit.cptraj</t>
        </is>
      </c>
      <c r="C54" s="14">
        <f>IFERROR(INDEX(Mitigation!$H$1:$H$5000,MATCH($A54,INDEX(Mitigation!$A$1:$ZZ$5000,0,MATCH($E54,Mitigation!$A$5:$ZZ$5,0)),0)),"code not found")</f>
        <v/>
      </c>
      <c r="D54" s="14">
        <f>IFERROR(INDEX(Mitigation!$I$1:$I$5000,MATCH($A54,INDEX(Mitigation!$A$1:$ZZ$5000,0,MATCH($E54,Mitigation!$A$5:$ZZ$5,0)),0)),"")</f>
        <v/>
      </c>
      <c r="E54" s="10">
        <f>E53</f>
        <v/>
      </c>
      <c r="F54" s="23">
        <f>IFERROR(INDEX(Mitigation!$A$1:$ZZ$5000,MATCH($A54,INDEX(Mitigation!$A$1:$ZZ$5000,0,MATCH($E54,Mitigation!$A$5:$ZZ$5,0)),0),MATCH($E54,Mitigation!$A$5:$ZZ$5,0)+1+F$4-Settings!$C$7),"")</f>
        <v/>
      </c>
      <c r="G54" s="24">
        <f>IFERROR(INDEX(Mitigation!$A$1:$ZZ$5000,MATCH($A54,INDEX(Mitigation!$A$1:$ZZ$5000,0,MATCH($E54,Mitigation!$A$5:$ZZ$5,0)),0),MATCH($E54,Mitigation!$A$5:$ZZ$5,0)+1+G$4-Settings!$C$7),"")</f>
        <v/>
      </c>
      <c r="H54" s="24">
        <f>IFERROR(INDEX(Mitigation!$A$1:$ZZ$5000,MATCH($A54,INDEX(Mitigation!$A$1:$ZZ$5000,0,MATCH($E54,Mitigation!$A$5:$ZZ$5,0)),0),MATCH($E54,Mitigation!$A$5:$ZZ$5,0)+1+H$4-Settings!$C$7),"")</f>
        <v/>
      </c>
      <c r="I54" s="24">
        <f>IFERROR(INDEX(Mitigation!$A$1:$ZZ$5000,MATCH($A54,INDEX(Mitigation!$A$1:$ZZ$5000,0,MATCH($E54,Mitigation!$A$5:$ZZ$5,0)),0),MATCH($E54,Mitigation!$A$5:$ZZ$5,0)+1+I$4-Settings!$C$7),"")</f>
        <v/>
      </c>
      <c r="J54" s="24">
        <f>IFERROR(INDEX(Mitigation!$A$1:$ZZ$5000,MATCH($A54,INDEX(Mitigation!$A$1:$ZZ$5000,0,MATCH($E54,Mitigation!$A$5:$ZZ$5,0)),0),MATCH($E54,Mitigation!$A$5:$ZZ$5,0)+1+J$4-Settings!$C$7),"")</f>
        <v/>
      </c>
      <c r="K54" s="24">
        <f>IFERROR(INDEX(Mitigation!$A$1:$ZZ$5000,MATCH($A54,INDEX(Mitigation!$A$1:$ZZ$5000,0,MATCH($E54,Mitigation!$A$5:$ZZ$5,0)),0),MATCH($E54,Mitigation!$A$5:$ZZ$5,0)+1+K$4-Settings!$C$7),"")</f>
        <v/>
      </c>
      <c r="L54" s="24">
        <f>IFERROR(INDEX(Mitigation!$A$1:$ZZ$5000,MATCH($A54,INDEX(Mitigation!$A$1:$ZZ$5000,0,MATCH($E54,Mitigation!$A$5:$ZZ$5,0)),0),MATCH($E54,Mitigation!$A$5:$ZZ$5,0)+1+L$4-Settings!$C$7),"")</f>
        <v/>
      </c>
      <c r="M54" s="24">
        <f>IFERROR(INDEX(Mitigation!$A$1:$ZZ$5000,MATCH($A54,INDEX(Mitigation!$A$1:$ZZ$5000,0,MATCH($E54,Mitigation!$A$5:$ZZ$5,0)),0),MATCH($E54,Mitigation!$A$5:$ZZ$5,0)+1+M$4-Settings!$C$7),"")</f>
        <v/>
      </c>
      <c r="N54" s="24">
        <f>IFERROR(INDEX(Mitigation!$A$1:$ZZ$5000,MATCH($A54,INDEX(Mitigation!$A$1:$ZZ$5000,0,MATCH($E54,Mitigation!$A$5:$ZZ$5,0)),0),MATCH($E54,Mitigation!$A$5:$ZZ$5,0)+1+N$4-Settings!$C$7),"")</f>
        <v/>
      </c>
      <c r="O54" s="24">
        <f>IFERROR(INDEX(Mitigation!$A$1:$ZZ$5000,MATCH($A54,INDEX(Mitigation!$A$1:$ZZ$5000,0,MATCH($E54,Mitigation!$A$5:$ZZ$5,0)),0),MATCH($E54,Mitigation!$A$5:$ZZ$5,0)+1+O$4-Settings!$C$7),"")</f>
        <v/>
      </c>
      <c r="P54" s="24">
        <f>IFERROR(INDEX(Mitigation!$A$1:$ZZ$5000,MATCH($A54,INDEX(Mitigation!$A$1:$ZZ$5000,0,MATCH($E54,Mitigation!$A$5:$ZZ$5,0)),0),MATCH($E54,Mitigation!$A$5:$ZZ$5,0)+1+P$4-Settings!$C$7),"")</f>
        <v/>
      </c>
      <c r="Q54" s="24">
        <f>IFERROR(INDEX(Mitigation!$A$1:$ZZ$5000,MATCH($A54,INDEX(Mitigation!$A$1:$ZZ$5000,0,MATCH($E54,Mitigation!$A$5:$ZZ$5,0)),0),MATCH($E54,Mitigation!$A$5:$ZZ$5,0)+1+Q$4-Settings!$C$7),"")</f>
        <v/>
      </c>
      <c r="R54" s="24">
        <f>IFERROR(INDEX(Mitigation!$A$1:$ZZ$5000,MATCH($A54,INDEX(Mitigation!$A$1:$ZZ$5000,0,MATCH($E54,Mitigation!$A$5:$ZZ$5,0)),0),MATCH($E54,Mitigation!$A$5:$ZZ$5,0)+1+R$4-Settings!$C$7),"")</f>
        <v/>
      </c>
      <c r="S54" s="24">
        <f>IFERROR(INDEX(Mitigation!$A$1:$ZZ$5000,MATCH($A54,INDEX(Mitigation!$A$1:$ZZ$5000,0,MATCH($E54,Mitigation!$A$5:$ZZ$5,0)),0),MATCH($E54,Mitigation!$A$5:$ZZ$5,0)+1+S$4-Settings!$C$7),"")</f>
        <v/>
      </c>
      <c r="T54" s="24">
        <f>IFERROR(INDEX(Mitigation!$A$1:$ZZ$5000,MATCH($A54,INDEX(Mitigation!$A$1:$ZZ$5000,0,MATCH($E54,Mitigation!$A$5:$ZZ$5,0)),0),MATCH($E54,Mitigation!$A$5:$ZZ$5,0)+1+T$4-Settings!$C$7),"")</f>
        <v/>
      </c>
      <c r="U54" s="24">
        <f>IFERROR(INDEX(Mitigation!$A$1:$ZZ$5000,MATCH($A54,INDEX(Mitigation!$A$1:$ZZ$5000,0,MATCH($E54,Mitigation!$A$5:$ZZ$5,0)),0),MATCH($E54,Mitigation!$A$5:$ZZ$5,0)+1+U$4-Settings!$C$7),"")</f>
        <v/>
      </c>
      <c r="V54" s="24">
        <f>IFERROR(INDEX(Mitigation!$A$1:$ZZ$5000,MATCH($A54,INDEX(Mitigation!$A$1:$ZZ$5000,0,MATCH($E54,Mitigation!$A$5:$ZZ$5,0)),0),MATCH($E54,Mitigation!$A$5:$ZZ$5,0)+1+V$4-Settings!$C$7),"")</f>
        <v/>
      </c>
      <c r="W54" s="24">
        <f>IFERROR(INDEX(Mitigation!$A$1:$ZZ$5000,MATCH($A54,INDEX(Mitigation!$A$1:$ZZ$5000,0,MATCH($E54,Mitigation!$A$5:$ZZ$5,0)),0),MATCH($E54,Mitigation!$A$5:$ZZ$5,0)+1+W$4-Settings!$C$7),"")</f>
        <v/>
      </c>
      <c r="X54" s="24">
        <f>IFERROR(INDEX(Mitigation!$A$1:$ZZ$5000,MATCH($A54,INDEX(Mitigation!$A$1:$ZZ$5000,0,MATCH($E54,Mitigation!$A$5:$ZZ$5,0)),0),MATCH($E54,Mitigation!$A$5:$ZZ$5,0)+1+X$4-Settings!$C$7),"")</f>
        <v/>
      </c>
    </row>
    <row r="55">
      <c r="A55" s="11">
        <f>LOWER(Settings!$C$4)&amp;"."&amp;$B55&amp;"."&amp;$E55</f>
        <v/>
      </c>
      <c r="B55" s="22" t="inlineStr">
        <is>
          <t>mit.ets.p</t>
        </is>
      </c>
      <c r="C55" s="14">
        <f>IFERROR(INDEX(Mitigation!$H$1:$H$5000,MATCH($A55,INDEX(Mitigation!$A$1:$ZZ$5000,0,MATCH($E55,Mitigation!$A$5:$ZZ$5,0)),0)),"code not found")</f>
        <v/>
      </c>
      <c r="D55" s="14">
        <f>IFERROR(INDEX(Mitigation!$I$1:$I$5000,MATCH($A55,INDEX(Mitigation!$A$1:$ZZ$5000,0,MATCH($E55,Mitigation!$A$5:$ZZ$5,0)),0)),"")</f>
        <v/>
      </c>
      <c r="E55" s="10">
        <f>E54</f>
        <v/>
      </c>
      <c r="F55" s="23">
        <f>IFERROR(INDEX(Mitigation!$A$1:$ZZ$5000,MATCH($A55,INDEX(Mitigation!$A$1:$ZZ$5000,0,MATCH($E55,Mitigation!$A$5:$ZZ$5,0)),0),MATCH($E55,Mitigation!$A$5:$ZZ$5,0)+1+F$4-Settings!$C$7),"")</f>
        <v/>
      </c>
      <c r="G55" s="24">
        <f>IFERROR(INDEX(Mitigation!$A$1:$ZZ$5000,MATCH($A55,INDEX(Mitigation!$A$1:$ZZ$5000,0,MATCH($E55,Mitigation!$A$5:$ZZ$5,0)),0),MATCH($E55,Mitigation!$A$5:$ZZ$5,0)+1+G$4-Settings!$C$7),"")</f>
        <v/>
      </c>
      <c r="H55" s="24">
        <f>IFERROR(INDEX(Mitigation!$A$1:$ZZ$5000,MATCH($A55,INDEX(Mitigation!$A$1:$ZZ$5000,0,MATCH($E55,Mitigation!$A$5:$ZZ$5,0)),0),MATCH($E55,Mitigation!$A$5:$ZZ$5,0)+1+H$4-Settings!$C$7),"")</f>
        <v/>
      </c>
      <c r="I55" s="24">
        <f>IFERROR(INDEX(Mitigation!$A$1:$ZZ$5000,MATCH($A55,INDEX(Mitigation!$A$1:$ZZ$5000,0,MATCH($E55,Mitigation!$A$5:$ZZ$5,0)),0),MATCH($E55,Mitigation!$A$5:$ZZ$5,0)+1+I$4-Settings!$C$7),"")</f>
        <v/>
      </c>
      <c r="J55" s="24">
        <f>IFERROR(INDEX(Mitigation!$A$1:$ZZ$5000,MATCH($A55,INDEX(Mitigation!$A$1:$ZZ$5000,0,MATCH($E55,Mitigation!$A$5:$ZZ$5,0)),0),MATCH($E55,Mitigation!$A$5:$ZZ$5,0)+1+J$4-Settings!$C$7),"")</f>
        <v/>
      </c>
      <c r="K55" s="24">
        <f>IFERROR(INDEX(Mitigation!$A$1:$ZZ$5000,MATCH($A55,INDEX(Mitigation!$A$1:$ZZ$5000,0,MATCH($E55,Mitigation!$A$5:$ZZ$5,0)),0),MATCH($E55,Mitigation!$A$5:$ZZ$5,0)+1+K$4-Settings!$C$7),"")</f>
        <v/>
      </c>
      <c r="L55" s="24">
        <f>IFERROR(INDEX(Mitigation!$A$1:$ZZ$5000,MATCH($A55,INDEX(Mitigation!$A$1:$ZZ$5000,0,MATCH($E55,Mitigation!$A$5:$ZZ$5,0)),0),MATCH($E55,Mitigation!$A$5:$ZZ$5,0)+1+L$4-Settings!$C$7),"")</f>
        <v/>
      </c>
      <c r="M55" s="24">
        <f>IFERROR(INDEX(Mitigation!$A$1:$ZZ$5000,MATCH($A55,INDEX(Mitigation!$A$1:$ZZ$5000,0,MATCH($E55,Mitigation!$A$5:$ZZ$5,0)),0),MATCH($E55,Mitigation!$A$5:$ZZ$5,0)+1+M$4-Settings!$C$7),"")</f>
        <v/>
      </c>
      <c r="N55" s="24">
        <f>IFERROR(INDEX(Mitigation!$A$1:$ZZ$5000,MATCH($A55,INDEX(Mitigation!$A$1:$ZZ$5000,0,MATCH($E55,Mitigation!$A$5:$ZZ$5,0)),0),MATCH($E55,Mitigation!$A$5:$ZZ$5,0)+1+N$4-Settings!$C$7),"")</f>
        <v/>
      </c>
      <c r="O55" s="24">
        <f>IFERROR(INDEX(Mitigation!$A$1:$ZZ$5000,MATCH($A55,INDEX(Mitigation!$A$1:$ZZ$5000,0,MATCH($E55,Mitigation!$A$5:$ZZ$5,0)),0),MATCH($E55,Mitigation!$A$5:$ZZ$5,0)+1+O$4-Settings!$C$7),"")</f>
        <v/>
      </c>
      <c r="P55" s="24">
        <f>IFERROR(INDEX(Mitigation!$A$1:$ZZ$5000,MATCH($A55,INDEX(Mitigation!$A$1:$ZZ$5000,0,MATCH($E55,Mitigation!$A$5:$ZZ$5,0)),0),MATCH($E55,Mitigation!$A$5:$ZZ$5,0)+1+P$4-Settings!$C$7),"")</f>
        <v/>
      </c>
      <c r="Q55" s="24">
        <f>IFERROR(INDEX(Mitigation!$A$1:$ZZ$5000,MATCH($A55,INDEX(Mitigation!$A$1:$ZZ$5000,0,MATCH($E55,Mitigation!$A$5:$ZZ$5,0)),0),MATCH($E55,Mitigation!$A$5:$ZZ$5,0)+1+Q$4-Settings!$C$7),"")</f>
        <v/>
      </c>
      <c r="R55" s="24">
        <f>IFERROR(INDEX(Mitigation!$A$1:$ZZ$5000,MATCH($A55,INDEX(Mitigation!$A$1:$ZZ$5000,0,MATCH($E55,Mitigation!$A$5:$ZZ$5,0)),0),MATCH($E55,Mitigation!$A$5:$ZZ$5,0)+1+R$4-Settings!$C$7),"")</f>
        <v/>
      </c>
      <c r="S55" s="24">
        <f>IFERROR(INDEX(Mitigation!$A$1:$ZZ$5000,MATCH($A55,INDEX(Mitigation!$A$1:$ZZ$5000,0,MATCH($E55,Mitigation!$A$5:$ZZ$5,0)),0),MATCH($E55,Mitigation!$A$5:$ZZ$5,0)+1+S$4-Settings!$C$7),"")</f>
        <v/>
      </c>
      <c r="T55" s="24">
        <f>IFERROR(INDEX(Mitigation!$A$1:$ZZ$5000,MATCH($A55,INDEX(Mitigation!$A$1:$ZZ$5000,0,MATCH($E55,Mitigation!$A$5:$ZZ$5,0)),0),MATCH($E55,Mitigation!$A$5:$ZZ$5,0)+1+T$4-Settings!$C$7),"")</f>
        <v/>
      </c>
      <c r="U55" s="24">
        <f>IFERROR(INDEX(Mitigation!$A$1:$ZZ$5000,MATCH($A55,INDEX(Mitigation!$A$1:$ZZ$5000,0,MATCH($E55,Mitigation!$A$5:$ZZ$5,0)),0),MATCH($E55,Mitigation!$A$5:$ZZ$5,0)+1+U$4-Settings!$C$7),"")</f>
        <v/>
      </c>
      <c r="V55" s="24">
        <f>IFERROR(INDEX(Mitigation!$A$1:$ZZ$5000,MATCH($A55,INDEX(Mitigation!$A$1:$ZZ$5000,0,MATCH($E55,Mitigation!$A$5:$ZZ$5,0)),0),MATCH($E55,Mitigation!$A$5:$ZZ$5,0)+1+V$4-Settings!$C$7),"")</f>
        <v/>
      </c>
      <c r="W55" s="24">
        <f>IFERROR(INDEX(Mitigation!$A$1:$ZZ$5000,MATCH($A55,INDEX(Mitigation!$A$1:$ZZ$5000,0,MATCH($E55,Mitigation!$A$5:$ZZ$5,0)),0),MATCH($E55,Mitigation!$A$5:$ZZ$5,0)+1+W$4-Settings!$C$7),"")</f>
        <v/>
      </c>
      <c r="X55" s="24">
        <f>IFERROR(INDEX(Mitigation!$A$1:$ZZ$5000,MATCH($A55,INDEX(Mitigation!$A$1:$ZZ$5000,0,MATCH($E55,Mitigation!$A$5:$ZZ$5,0)),0),MATCH($E55,Mitigation!$A$5:$ZZ$5,0)+1+X$4-Settings!$C$7),"")</f>
        <v/>
      </c>
    </row>
    <row r="56">
      <c r="A56" s="11">
        <f>LOWER(Settings!$C$4)&amp;"."&amp;$B56&amp;"."&amp;$E56</f>
        <v/>
      </c>
      <c r="B56" s="22" t="inlineStr">
        <is>
          <t>mit.co2.ets.all.all</t>
        </is>
      </c>
      <c r="C56" s="14">
        <f>IFERROR(INDEX(Mitigation!$H$1:$H$5000,MATCH($A56,INDEX(Mitigation!$A$1:$ZZ$5000,0,MATCH($E56,Mitigation!$A$5:$ZZ$5,0)),0)),"code not found")</f>
        <v/>
      </c>
      <c r="D56" s="14">
        <f>IFERROR(INDEX(Mitigation!$I$1:$I$5000,MATCH($A56,INDEX(Mitigation!$A$1:$ZZ$5000,0,MATCH($E56,Mitigation!$A$5:$ZZ$5,0)),0)),"")</f>
        <v/>
      </c>
      <c r="E56" s="10">
        <f>E55</f>
        <v/>
      </c>
      <c r="F56" s="46">
        <f>IFERROR(INDEX(Mitigation!$A$1:$ZZ$5000,MATCH($A56,INDEX(Mitigation!$A$1:$ZZ$5000,0,MATCH($E56,Mitigation!$A$5:$ZZ$5,0)),0),MATCH($E56,Mitigation!$A$5:$ZZ$5,0)+1+F$4-Settings!$C$7),"")</f>
        <v/>
      </c>
      <c r="G56" s="47">
        <f>IFERROR(INDEX(Mitigation!$A$1:$ZZ$5000,MATCH($A56,INDEX(Mitigation!$A$1:$ZZ$5000,0,MATCH($E56,Mitigation!$A$5:$ZZ$5,0)),0),MATCH($E56,Mitigation!$A$5:$ZZ$5,0)+1+G$4-Settings!$C$7),"")</f>
        <v/>
      </c>
      <c r="H56" s="47">
        <f>IFERROR(INDEX(Mitigation!$A$1:$ZZ$5000,MATCH($A56,INDEX(Mitigation!$A$1:$ZZ$5000,0,MATCH($E56,Mitigation!$A$5:$ZZ$5,0)),0),MATCH($E56,Mitigation!$A$5:$ZZ$5,0)+1+H$4-Settings!$C$7),"")</f>
        <v/>
      </c>
      <c r="I56" s="47">
        <f>IFERROR(INDEX(Mitigation!$A$1:$ZZ$5000,MATCH($A56,INDEX(Mitigation!$A$1:$ZZ$5000,0,MATCH($E56,Mitigation!$A$5:$ZZ$5,0)),0),MATCH($E56,Mitigation!$A$5:$ZZ$5,0)+1+I$4-Settings!$C$7),"")</f>
        <v/>
      </c>
      <c r="J56" s="47">
        <f>IFERROR(INDEX(Mitigation!$A$1:$ZZ$5000,MATCH($A56,INDEX(Mitigation!$A$1:$ZZ$5000,0,MATCH($E56,Mitigation!$A$5:$ZZ$5,0)),0),MATCH($E56,Mitigation!$A$5:$ZZ$5,0)+1+J$4-Settings!$C$7),"")</f>
        <v/>
      </c>
      <c r="K56" s="47">
        <f>IFERROR(INDEX(Mitigation!$A$1:$ZZ$5000,MATCH($A56,INDEX(Mitigation!$A$1:$ZZ$5000,0,MATCH($E56,Mitigation!$A$5:$ZZ$5,0)),0),MATCH($E56,Mitigation!$A$5:$ZZ$5,0)+1+K$4-Settings!$C$7),"")</f>
        <v/>
      </c>
      <c r="L56" s="47">
        <f>IFERROR(INDEX(Mitigation!$A$1:$ZZ$5000,MATCH($A56,INDEX(Mitigation!$A$1:$ZZ$5000,0,MATCH($E56,Mitigation!$A$5:$ZZ$5,0)),0),MATCH($E56,Mitigation!$A$5:$ZZ$5,0)+1+L$4-Settings!$C$7),"")</f>
        <v/>
      </c>
      <c r="M56" s="47">
        <f>IFERROR(INDEX(Mitigation!$A$1:$ZZ$5000,MATCH($A56,INDEX(Mitigation!$A$1:$ZZ$5000,0,MATCH($E56,Mitigation!$A$5:$ZZ$5,0)),0),MATCH($E56,Mitigation!$A$5:$ZZ$5,0)+1+M$4-Settings!$C$7),"")</f>
        <v/>
      </c>
      <c r="N56" s="47">
        <f>IFERROR(INDEX(Mitigation!$A$1:$ZZ$5000,MATCH($A56,INDEX(Mitigation!$A$1:$ZZ$5000,0,MATCH($E56,Mitigation!$A$5:$ZZ$5,0)),0),MATCH($E56,Mitigation!$A$5:$ZZ$5,0)+1+N$4-Settings!$C$7),"")</f>
        <v/>
      </c>
      <c r="O56" s="47">
        <f>IFERROR(INDEX(Mitigation!$A$1:$ZZ$5000,MATCH($A56,INDEX(Mitigation!$A$1:$ZZ$5000,0,MATCH($E56,Mitigation!$A$5:$ZZ$5,0)),0),MATCH($E56,Mitigation!$A$5:$ZZ$5,0)+1+O$4-Settings!$C$7),"")</f>
        <v/>
      </c>
      <c r="P56" s="47">
        <f>IFERROR(INDEX(Mitigation!$A$1:$ZZ$5000,MATCH($A56,INDEX(Mitigation!$A$1:$ZZ$5000,0,MATCH($E56,Mitigation!$A$5:$ZZ$5,0)),0),MATCH($E56,Mitigation!$A$5:$ZZ$5,0)+1+P$4-Settings!$C$7),"")</f>
        <v/>
      </c>
      <c r="Q56" s="47">
        <f>IFERROR(INDEX(Mitigation!$A$1:$ZZ$5000,MATCH($A56,INDEX(Mitigation!$A$1:$ZZ$5000,0,MATCH($E56,Mitigation!$A$5:$ZZ$5,0)),0),MATCH($E56,Mitigation!$A$5:$ZZ$5,0)+1+Q$4-Settings!$C$7),"")</f>
        <v/>
      </c>
      <c r="R56" s="47">
        <f>IFERROR(INDEX(Mitigation!$A$1:$ZZ$5000,MATCH($A56,INDEX(Mitigation!$A$1:$ZZ$5000,0,MATCH($E56,Mitigation!$A$5:$ZZ$5,0)),0),MATCH($E56,Mitigation!$A$5:$ZZ$5,0)+1+R$4-Settings!$C$7),"")</f>
        <v/>
      </c>
      <c r="S56" s="47">
        <f>IFERROR(INDEX(Mitigation!$A$1:$ZZ$5000,MATCH($A56,INDEX(Mitigation!$A$1:$ZZ$5000,0,MATCH($E56,Mitigation!$A$5:$ZZ$5,0)),0),MATCH($E56,Mitigation!$A$5:$ZZ$5,0)+1+S$4-Settings!$C$7),"")</f>
        <v/>
      </c>
      <c r="T56" s="47">
        <f>IFERROR(INDEX(Mitigation!$A$1:$ZZ$5000,MATCH($A56,INDEX(Mitigation!$A$1:$ZZ$5000,0,MATCH($E56,Mitigation!$A$5:$ZZ$5,0)),0),MATCH($E56,Mitigation!$A$5:$ZZ$5,0)+1+T$4-Settings!$C$7),"")</f>
        <v/>
      </c>
      <c r="U56" s="47">
        <f>IFERROR(INDEX(Mitigation!$A$1:$ZZ$5000,MATCH($A56,INDEX(Mitigation!$A$1:$ZZ$5000,0,MATCH($E56,Mitigation!$A$5:$ZZ$5,0)),0),MATCH($E56,Mitigation!$A$5:$ZZ$5,0)+1+U$4-Settings!$C$7),"")</f>
        <v/>
      </c>
      <c r="V56" s="47">
        <f>IFERROR(INDEX(Mitigation!$A$1:$ZZ$5000,MATCH($A56,INDEX(Mitigation!$A$1:$ZZ$5000,0,MATCH($E56,Mitigation!$A$5:$ZZ$5,0)),0),MATCH($E56,Mitigation!$A$5:$ZZ$5,0)+1+V$4-Settings!$C$7),"")</f>
        <v/>
      </c>
      <c r="W56" s="47">
        <f>IFERROR(INDEX(Mitigation!$A$1:$ZZ$5000,MATCH($A56,INDEX(Mitigation!$A$1:$ZZ$5000,0,MATCH($E56,Mitigation!$A$5:$ZZ$5,0)),0),MATCH($E56,Mitigation!$A$5:$ZZ$5,0)+1+W$4-Settings!$C$7),"")</f>
        <v/>
      </c>
      <c r="X56" s="47">
        <f>IFERROR(INDEX(Mitigation!$A$1:$ZZ$5000,MATCH($A56,INDEX(Mitigation!$A$1:$ZZ$5000,0,MATCH($E56,Mitigation!$A$5:$ZZ$5,0)),0),MATCH($E56,Mitigation!$A$5:$ZZ$5,0)+1+X$4-Settings!$C$7),"")</f>
        <v/>
      </c>
    </row>
    <row r="57">
      <c r="A57" s="11">
        <f>LOWER(Settings!$C$4)&amp;"."&amp;$B57&amp;"."&amp;$E57</f>
        <v/>
      </c>
      <c r="B57" s="22" t="inlineStr">
        <is>
          <t>mit.co2.cap.all.all</t>
        </is>
      </c>
      <c r="C57" s="14">
        <f>IFERROR(INDEX(Mitigation!$H$1:$H$5000,MATCH($A57,INDEX(Mitigation!$A$1:$ZZ$5000,0,MATCH($E57,Mitigation!$A$5:$ZZ$5,0)),0)),"code not found")</f>
        <v/>
      </c>
      <c r="D57" s="14">
        <f>IFERROR(INDEX(Mitigation!$I$1:$I$5000,MATCH($A57,INDEX(Mitigation!$A$1:$ZZ$5000,0,MATCH($E57,Mitigation!$A$5:$ZZ$5,0)),0)),"")</f>
        <v/>
      </c>
      <c r="E57" s="10">
        <f>E56</f>
        <v/>
      </c>
      <c r="F57" s="46">
        <f>IFERROR(INDEX(Mitigation!$A$1:$ZZ$5000,MATCH($A57,INDEX(Mitigation!$A$1:$ZZ$5000,0,MATCH($E57,Mitigation!$A$5:$ZZ$5,0)),0),MATCH($E57,Mitigation!$A$5:$ZZ$5,0)+1+F$4-Settings!$C$7),"")</f>
        <v/>
      </c>
      <c r="G57" s="47">
        <f>IFERROR(INDEX(Mitigation!$A$1:$ZZ$5000,MATCH($A57,INDEX(Mitigation!$A$1:$ZZ$5000,0,MATCH($E57,Mitigation!$A$5:$ZZ$5,0)),0),MATCH($E57,Mitigation!$A$5:$ZZ$5,0)+1+G$4-Settings!$C$7),"")</f>
        <v/>
      </c>
      <c r="H57" s="47">
        <f>IFERROR(INDEX(Mitigation!$A$1:$ZZ$5000,MATCH($A57,INDEX(Mitigation!$A$1:$ZZ$5000,0,MATCH($E57,Mitigation!$A$5:$ZZ$5,0)),0),MATCH($E57,Mitigation!$A$5:$ZZ$5,0)+1+H$4-Settings!$C$7),"")</f>
        <v/>
      </c>
      <c r="I57" s="47">
        <f>IFERROR(INDEX(Mitigation!$A$1:$ZZ$5000,MATCH($A57,INDEX(Mitigation!$A$1:$ZZ$5000,0,MATCH($E57,Mitigation!$A$5:$ZZ$5,0)),0),MATCH($E57,Mitigation!$A$5:$ZZ$5,0)+1+I$4-Settings!$C$7),"")</f>
        <v/>
      </c>
      <c r="J57" s="47">
        <f>IFERROR(INDEX(Mitigation!$A$1:$ZZ$5000,MATCH($A57,INDEX(Mitigation!$A$1:$ZZ$5000,0,MATCH($E57,Mitigation!$A$5:$ZZ$5,0)),0),MATCH($E57,Mitigation!$A$5:$ZZ$5,0)+1+J$4-Settings!$C$7),"")</f>
        <v/>
      </c>
      <c r="K57" s="47">
        <f>IFERROR(INDEX(Mitigation!$A$1:$ZZ$5000,MATCH($A57,INDEX(Mitigation!$A$1:$ZZ$5000,0,MATCH($E57,Mitigation!$A$5:$ZZ$5,0)),0),MATCH($E57,Mitigation!$A$5:$ZZ$5,0)+1+K$4-Settings!$C$7),"")</f>
        <v/>
      </c>
      <c r="L57" s="47">
        <f>IFERROR(INDEX(Mitigation!$A$1:$ZZ$5000,MATCH($A57,INDEX(Mitigation!$A$1:$ZZ$5000,0,MATCH($E57,Mitigation!$A$5:$ZZ$5,0)),0),MATCH($E57,Mitigation!$A$5:$ZZ$5,0)+1+L$4-Settings!$C$7),"")</f>
        <v/>
      </c>
      <c r="M57" s="47">
        <f>IFERROR(INDEX(Mitigation!$A$1:$ZZ$5000,MATCH($A57,INDEX(Mitigation!$A$1:$ZZ$5000,0,MATCH($E57,Mitigation!$A$5:$ZZ$5,0)),0),MATCH($E57,Mitigation!$A$5:$ZZ$5,0)+1+M$4-Settings!$C$7),"")</f>
        <v/>
      </c>
      <c r="N57" s="47">
        <f>IFERROR(INDEX(Mitigation!$A$1:$ZZ$5000,MATCH($A57,INDEX(Mitigation!$A$1:$ZZ$5000,0,MATCH($E57,Mitigation!$A$5:$ZZ$5,0)),0),MATCH($E57,Mitigation!$A$5:$ZZ$5,0)+1+N$4-Settings!$C$7),"")</f>
        <v/>
      </c>
      <c r="O57" s="47">
        <f>IFERROR(INDEX(Mitigation!$A$1:$ZZ$5000,MATCH($A57,INDEX(Mitigation!$A$1:$ZZ$5000,0,MATCH($E57,Mitigation!$A$5:$ZZ$5,0)),0),MATCH($E57,Mitigation!$A$5:$ZZ$5,0)+1+O$4-Settings!$C$7),"")</f>
        <v/>
      </c>
      <c r="P57" s="47">
        <f>IFERROR(INDEX(Mitigation!$A$1:$ZZ$5000,MATCH($A57,INDEX(Mitigation!$A$1:$ZZ$5000,0,MATCH($E57,Mitigation!$A$5:$ZZ$5,0)),0),MATCH($E57,Mitigation!$A$5:$ZZ$5,0)+1+P$4-Settings!$C$7),"")</f>
        <v/>
      </c>
      <c r="Q57" s="47">
        <f>IFERROR(INDEX(Mitigation!$A$1:$ZZ$5000,MATCH($A57,INDEX(Mitigation!$A$1:$ZZ$5000,0,MATCH($E57,Mitigation!$A$5:$ZZ$5,0)),0),MATCH($E57,Mitigation!$A$5:$ZZ$5,0)+1+Q$4-Settings!$C$7),"")</f>
        <v/>
      </c>
      <c r="R57" s="47">
        <f>IFERROR(INDEX(Mitigation!$A$1:$ZZ$5000,MATCH($A57,INDEX(Mitigation!$A$1:$ZZ$5000,0,MATCH($E57,Mitigation!$A$5:$ZZ$5,0)),0),MATCH($E57,Mitigation!$A$5:$ZZ$5,0)+1+R$4-Settings!$C$7),"")</f>
        <v/>
      </c>
      <c r="S57" s="47">
        <f>IFERROR(INDEX(Mitigation!$A$1:$ZZ$5000,MATCH($A57,INDEX(Mitigation!$A$1:$ZZ$5000,0,MATCH($E57,Mitigation!$A$5:$ZZ$5,0)),0),MATCH($E57,Mitigation!$A$5:$ZZ$5,0)+1+S$4-Settings!$C$7),"")</f>
        <v/>
      </c>
      <c r="T57" s="47">
        <f>IFERROR(INDEX(Mitigation!$A$1:$ZZ$5000,MATCH($A57,INDEX(Mitigation!$A$1:$ZZ$5000,0,MATCH($E57,Mitigation!$A$5:$ZZ$5,0)),0),MATCH($E57,Mitigation!$A$5:$ZZ$5,0)+1+T$4-Settings!$C$7),"")</f>
        <v/>
      </c>
      <c r="U57" s="47">
        <f>IFERROR(INDEX(Mitigation!$A$1:$ZZ$5000,MATCH($A57,INDEX(Mitigation!$A$1:$ZZ$5000,0,MATCH($E57,Mitigation!$A$5:$ZZ$5,0)),0),MATCH($E57,Mitigation!$A$5:$ZZ$5,0)+1+U$4-Settings!$C$7),"")</f>
        <v/>
      </c>
      <c r="V57" s="47">
        <f>IFERROR(INDEX(Mitigation!$A$1:$ZZ$5000,MATCH($A57,INDEX(Mitigation!$A$1:$ZZ$5000,0,MATCH($E57,Mitigation!$A$5:$ZZ$5,0)),0),MATCH($E57,Mitigation!$A$5:$ZZ$5,0)+1+V$4-Settings!$C$7),"")</f>
        <v/>
      </c>
      <c r="W57" s="47">
        <f>IFERROR(INDEX(Mitigation!$A$1:$ZZ$5000,MATCH($A57,INDEX(Mitigation!$A$1:$ZZ$5000,0,MATCH($E57,Mitigation!$A$5:$ZZ$5,0)),0),MATCH($E57,Mitigation!$A$5:$ZZ$5,0)+1+W$4-Settings!$C$7),"")</f>
        <v/>
      </c>
      <c r="X57" s="47">
        <f>IFERROR(INDEX(Mitigation!$A$1:$ZZ$5000,MATCH($A57,INDEX(Mitigation!$A$1:$ZZ$5000,0,MATCH($E57,Mitigation!$A$5:$ZZ$5,0)),0),MATCH($E57,Mitigation!$A$5:$ZZ$5,0)+1+X$4-Settings!$C$7),"")</f>
        <v/>
      </c>
    </row>
    <row r="58">
      <c r="A58" s="11">
        <f>LOWER(Settings!$C$4)&amp;"."&amp;$B58&amp;"."&amp;$E58</f>
        <v/>
      </c>
      <c r="B58" s="22" t="inlineStr">
        <is>
          <t>mit.rpb.all.gso.a</t>
        </is>
      </c>
      <c r="C58" s="14">
        <f>IFERROR(INDEX(Mitigation!$H$1:$H$5000,MATCH($A58,INDEX(Mitigation!$A$1:$ZZ$5000,0,MATCH($E58,Mitigation!$A$5:$ZZ$5,0)),0)),"code not found")</f>
        <v/>
      </c>
      <c r="D58" s="14">
        <f>IFERROR(INDEX(Mitigation!$I$1:$I$5000,MATCH($A58,INDEX(Mitigation!$A$1:$ZZ$5000,0,MATCH($E58,Mitigation!$A$5:$ZZ$5,0)),0)),"")</f>
        <v/>
      </c>
      <c r="E58" s="10">
        <f>E57</f>
        <v/>
      </c>
      <c r="F58" s="23">
        <f>IFERROR(INDEX(Mitigation!$A$1:$ZZ$5000,MATCH($A58,INDEX(Mitigation!$A$1:$ZZ$5000,0,MATCH($E58,Mitigation!$A$5:$ZZ$5,0)),0),MATCH($E58,Mitigation!$A$5:$ZZ$5,0)+1+F$4-Settings!$C$7),"")</f>
        <v/>
      </c>
      <c r="G58" s="24">
        <f>IFERROR(INDEX(Mitigation!$A$1:$ZZ$5000,MATCH($A58,INDEX(Mitigation!$A$1:$ZZ$5000,0,MATCH($E58,Mitigation!$A$5:$ZZ$5,0)),0),MATCH($E58,Mitigation!$A$5:$ZZ$5,0)+1+G$4-Settings!$C$7),"")</f>
        <v/>
      </c>
      <c r="H58" s="24">
        <f>IFERROR(INDEX(Mitigation!$A$1:$ZZ$5000,MATCH($A58,INDEX(Mitigation!$A$1:$ZZ$5000,0,MATCH($E58,Mitigation!$A$5:$ZZ$5,0)),0),MATCH($E58,Mitigation!$A$5:$ZZ$5,0)+1+H$4-Settings!$C$7),"")</f>
        <v/>
      </c>
      <c r="I58" s="24">
        <f>IFERROR(INDEX(Mitigation!$A$1:$ZZ$5000,MATCH($A58,INDEX(Mitigation!$A$1:$ZZ$5000,0,MATCH($E58,Mitigation!$A$5:$ZZ$5,0)),0),MATCH($E58,Mitigation!$A$5:$ZZ$5,0)+1+I$4-Settings!$C$7),"")</f>
        <v/>
      </c>
      <c r="J58" s="24">
        <f>IFERROR(INDEX(Mitigation!$A$1:$ZZ$5000,MATCH($A58,INDEX(Mitigation!$A$1:$ZZ$5000,0,MATCH($E58,Mitigation!$A$5:$ZZ$5,0)),0),MATCH($E58,Mitigation!$A$5:$ZZ$5,0)+1+J$4-Settings!$C$7),"")</f>
        <v/>
      </c>
      <c r="K58" s="24">
        <f>IFERROR(INDEX(Mitigation!$A$1:$ZZ$5000,MATCH($A58,INDEX(Mitigation!$A$1:$ZZ$5000,0,MATCH($E58,Mitigation!$A$5:$ZZ$5,0)),0),MATCH($E58,Mitigation!$A$5:$ZZ$5,0)+1+K$4-Settings!$C$7),"")</f>
        <v/>
      </c>
      <c r="L58" s="24">
        <f>IFERROR(INDEX(Mitigation!$A$1:$ZZ$5000,MATCH($A58,INDEX(Mitigation!$A$1:$ZZ$5000,0,MATCH($E58,Mitigation!$A$5:$ZZ$5,0)),0),MATCH($E58,Mitigation!$A$5:$ZZ$5,0)+1+L$4-Settings!$C$7),"")</f>
        <v/>
      </c>
      <c r="M58" s="24">
        <f>IFERROR(INDEX(Mitigation!$A$1:$ZZ$5000,MATCH($A58,INDEX(Mitigation!$A$1:$ZZ$5000,0,MATCH($E58,Mitigation!$A$5:$ZZ$5,0)),0),MATCH($E58,Mitigation!$A$5:$ZZ$5,0)+1+M$4-Settings!$C$7),"")</f>
        <v/>
      </c>
      <c r="N58" s="24">
        <f>IFERROR(INDEX(Mitigation!$A$1:$ZZ$5000,MATCH($A58,INDEX(Mitigation!$A$1:$ZZ$5000,0,MATCH($E58,Mitigation!$A$5:$ZZ$5,0)),0),MATCH($E58,Mitigation!$A$5:$ZZ$5,0)+1+N$4-Settings!$C$7),"")</f>
        <v/>
      </c>
      <c r="O58" s="24">
        <f>IFERROR(INDEX(Mitigation!$A$1:$ZZ$5000,MATCH($A58,INDEX(Mitigation!$A$1:$ZZ$5000,0,MATCH($E58,Mitigation!$A$5:$ZZ$5,0)),0),MATCH($E58,Mitigation!$A$5:$ZZ$5,0)+1+O$4-Settings!$C$7),"")</f>
        <v/>
      </c>
      <c r="P58" s="24">
        <f>IFERROR(INDEX(Mitigation!$A$1:$ZZ$5000,MATCH($A58,INDEX(Mitigation!$A$1:$ZZ$5000,0,MATCH($E58,Mitigation!$A$5:$ZZ$5,0)),0),MATCH($E58,Mitigation!$A$5:$ZZ$5,0)+1+P$4-Settings!$C$7),"")</f>
        <v/>
      </c>
      <c r="Q58" s="24">
        <f>IFERROR(INDEX(Mitigation!$A$1:$ZZ$5000,MATCH($A58,INDEX(Mitigation!$A$1:$ZZ$5000,0,MATCH($E58,Mitigation!$A$5:$ZZ$5,0)),0),MATCH($E58,Mitigation!$A$5:$ZZ$5,0)+1+Q$4-Settings!$C$7),"")</f>
        <v/>
      </c>
      <c r="R58" s="24">
        <f>IFERROR(INDEX(Mitigation!$A$1:$ZZ$5000,MATCH($A58,INDEX(Mitigation!$A$1:$ZZ$5000,0,MATCH($E58,Mitigation!$A$5:$ZZ$5,0)),0),MATCH($E58,Mitigation!$A$5:$ZZ$5,0)+1+R$4-Settings!$C$7),"")</f>
        <v/>
      </c>
      <c r="S58" s="24">
        <f>IFERROR(INDEX(Mitigation!$A$1:$ZZ$5000,MATCH($A58,INDEX(Mitigation!$A$1:$ZZ$5000,0,MATCH($E58,Mitigation!$A$5:$ZZ$5,0)),0),MATCH($E58,Mitigation!$A$5:$ZZ$5,0)+1+S$4-Settings!$C$7),"")</f>
        <v/>
      </c>
      <c r="T58" s="24">
        <f>IFERROR(INDEX(Mitigation!$A$1:$ZZ$5000,MATCH($A58,INDEX(Mitigation!$A$1:$ZZ$5000,0,MATCH($E58,Mitigation!$A$5:$ZZ$5,0)),0),MATCH($E58,Mitigation!$A$5:$ZZ$5,0)+1+T$4-Settings!$C$7),"")</f>
        <v/>
      </c>
      <c r="U58" s="24">
        <f>IFERROR(INDEX(Mitigation!$A$1:$ZZ$5000,MATCH($A58,INDEX(Mitigation!$A$1:$ZZ$5000,0,MATCH($E58,Mitigation!$A$5:$ZZ$5,0)),0),MATCH($E58,Mitigation!$A$5:$ZZ$5,0)+1+U$4-Settings!$C$7),"")</f>
        <v/>
      </c>
      <c r="V58" s="24">
        <f>IFERROR(INDEX(Mitigation!$A$1:$ZZ$5000,MATCH($A58,INDEX(Mitigation!$A$1:$ZZ$5000,0,MATCH($E58,Mitigation!$A$5:$ZZ$5,0)),0),MATCH($E58,Mitigation!$A$5:$ZZ$5,0)+1+V$4-Settings!$C$7),"")</f>
        <v/>
      </c>
      <c r="W58" s="24">
        <f>IFERROR(INDEX(Mitigation!$A$1:$ZZ$5000,MATCH($A58,INDEX(Mitigation!$A$1:$ZZ$5000,0,MATCH($E58,Mitigation!$A$5:$ZZ$5,0)),0),MATCH($E58,Mitigation!$A$5:$ZZ$5,0)+1+W$4-Settings!$C$7),"")</f>
        <v/>
      </c>
      <c r="X58" s="24">
        <f>IFERROR(INDEX(Mitigation!$A$1:$ZZ$5000,MATCH($A58,INDEX(Mitigation!$A$1:$ZZ$5000,0,MATCH($E58,Mitigation!$A$5:$ZZ$5,0)),0),MATCH($E58,Mitigation!$A$5:$ZZ$5,0)+1+X$4-Settings!$C$7),"")</f>
        <v/>
      </c>
    </row>
    <row r="59">
      <c r="A59" s="11">
        <f>LOWER(Settings!$C$4)&amp;"."&amp;$B59&amp;"."&amp;$E59</f>
        <v/>
      </c>
      <c r="B59" s="22" t="inlineStr">
        <is>
          <t>mit.rpb.all.die.a</t>
        </is>
      </c>
      <c r="C59" s="14">
        <f>IFERROR(INDEX(Mitigation!$H$1:$H$5000,MATCH($A59,INDEX(Mitigation!$A$1:$ZZ$5000,0,MATCH($E59,Mitigation!$A$5:$ZZ$5,0)),0)),"code not found")</f>
        <v/>
      </c>
      <c r="D59" s="14">
        <f>IFERROR(INDEX(Mitigation!$I$1:$I$5000,MATCH($A59,INDEX(Mitigation!$A$1:$ZZ$5000,0,MATCH($E59,Mitigation!$A$5:$ZZ$5,0)),0)),"")</f>
        <v/>
      </c>
      <c r="E59" s="10">
        <f>E58</f>
        <v/>
      </c>
      <c r="F59" s="23">
        <f>IFERROR(INDEX(Mitigation!$A$1:$ZZ$5000,MATCH($A59,INDEX(Mitigation!$A$1:$ZZ$5000,0,MATCH($E59,Mitigation!$A$5:$ZZ$5,0)),0),MATCH($E59,Mitigation!$A$5:$ZZ$5,0)+1+F$4-Settings!$C$7),"")</f>
        <v/>
      </c>
      <c r="G59" s="24">
        <f>IFERROR(INDEX(Mitigation!$A$1:$ZZ$5000,MATCH($A59,INDEX(Mitigation!$A$1:$ZZ$5000,0,MATCH($E59,Mitigation!$A$5:$ZZ$5,0)),0),MATCH($E59,Mitigation!$A$5:$ZZ$5,0)+1+G$4-Settings!$C$7),"")</f>
        <v/>
      </c>
      <c r="H59" s="24">
        <f>IFERROR(INDEX(Mitigation!$A$1:$ZZ$5000,MATCH($A59,INDEX(Mitigation!$A$1:$ZZ$5000,0,MATCH($E59,Mitigation!$A$5:$ZZ$5,0)),0),MATCH($E59,Mitigation!$A$5:$ZZ$5,0)+1+H$4-Settings!$C$7),"")</f>
        <v/>
      </c>
      <c r="I59" s="24">
        <f>IFERROR(INDEX(Mitigation!$A$1:$ZZ$5000,MATCH($A59,INDEX(Mitigation!$A$1:$ZZ$5000,0,MATCH($E59,Mitigation!$A$5:$ZZ$5,0)),0),MATCH($E59,Mitigation!$A$5:$ZZ$5,0)+1+I$4-Settings!$C$7),"")</f>
        <v/>
      </c>
      <c r="J59" s="24">
        <f>IFERROR(INDEX(Mitigation!$A$1:$ZZ$5000,MATCH($A59,INDEX(Mitigation!$A$1:$ZZ$5000,0,MATCH($E59,Mitigation!$A$5:$ZZ$5,0)),0),MATCH($E59,Mitigation!$A$5:$ZZ$5,0)+1+J$4-Settings!$C$7),"")</f>
        <v/>
      </c>
      <c r="K59" s="24">
        <f>IFERROR(INDEX(Mitigation!$A$1:$ZZ$5000,MATCH($A59,INDEX(Mitigation!$A$1:$ZZ$5000,0,MATCH($E59,Mitigation!$A$5:$ZZ$5,0)),0),MATCH($E59,Mitigation!$A$5:$ZZ$5,0)+1+K$4-Settings!$C$7),"")</f>
        <v/>
      </c>
      <c r="L59" s="24">
        <f>IFERROR(INDEX(Mitigation!$A$1:$ZZ$5000,MATCH($A59,INDEX(Mitigation!$A$1:$ZZ$5000,0,MATCH($E59,Mitigation!$A$5:$ZZ$5,0)),0),MATCH($E59,Mitigation!$A$5:$ZZ$5,0)+1+L$4-Settings!$C$7),"")</f>
        <v/>
      </c>
      <c r="M59" s="24">
        <f>IFERROR(INDEX(Mitigation!$A$1:$ZZ$5000,MATCH($A59,INDEX(Mitigation!$A$1:$ZZ$5000,0,MATCH($E59,Mitigation!$A$5:$ZZ$5,0)),0),MATCH($E59,Mitigation!$A$5:$ZZ$5,0)+1+M$4-Settings!$C$7),"")</f>
        <v/>
      </c>
      <c r="N59" s="24">
        <f>IFERROR(INDEX(Mitigation!$A$1:$ZZ$5000,MATCH($A59,INDEX(Mitigation!$A$1:$ZZ$5000,0,MATCH($E59,Mitigation!$A$5:$ZZ$5,0)),0),MATCH($E59,Mitigation!$A$5:$ZZ$5,0)+1+N$4-Settings!$C$7),"")</f>
        <v/>
      </c>
      <c r="O59" s="24">
        <f>IFERROR(INDEX(Mitigation!$A$1:$ZZ$5000,MATCH($A59,INDEX(Mitigation!$A$1:$ZZ$5000,0,MATCH($E59,Mitigation!$A$5:$ZZ$5,0)),0),MATCH($E59,Mitigation!$A$5:$ZZ$5,0)+1+O$4-Settings!$C$7),"")</f>
        <v/>
      </c>
      <c r="P59" s="24">
        <f>IFERROR(INDEX(Mitigation!$A$1:$ZZ$5000,MATCH($A59,INDEX(Mitigation!$A$1:$ZZ$5000,0,MATCH($E59,Mitigation!$A$5:$ZZ$5,0)),0),MATCH($E59,Mitigation!$A$5:$ZZ$5,0)+1+P$4-Settings!$C$7),"")</f>
        <v/>
      </c>
      <c r="Q59" s="24">
        <f>IFERROR(INDEX(Mitigation!$A$1:$ZZ$5000,MATCH($A59,INDEX(Mitigation!$A$1:$ZZ$5000,0,MATCH($E59,Mitigation!$A$5:$ZZ$5,0)),0),MATCH($E59,Mitigation!$A$5:$ZZ$5,0)+1+Q$4-Settings!$C$7),"")</f>
        <v/>
      </c>
      <c r="R59" s="24">
        <f>IFERROR(INDEX(Mitigation!$A$1:$ZZ$5000,MATCH($A59,INDEX(Mitigation!$A$1:$ZZ$5000,0,MATCH($E59,Mitigation!$A$5:$ZZ$5,0)),0),MATCH($E59,Mitigation!$A$5:$ZZ$5,0)+1+R$4-Settings!$C$7),"")</f>
        <v/>
      </c>
      <c r="S59" s="24">
        <f>IFERROR(INDEX(Mitigation!$A$1:$ZZ$5000,MATCH($A59,INDEX(Mitigation!$A$1:$ZZ$5000,0,MATCH($E59,Mitigation!$A$5:$ZZ$5,0)),0),MATCH($E59,Mitigation!$A$5:$ZZ$5,0)+1+S$4-Settings!$C$7),"")</f>
        <v/>
      </c>
      <c r="T59" s="24">
        <f>IFERROR(INDEX(Mitigation!$A$1:$ZZ$5000,MATCH($A59,INDEX(Mitigation!$A$1:$ZZ$5000,0,MATCH($E59,Mitigation!$A$5:$ZZ$5,0)),0),MATCH($E59,Mitigation!$A$5:$ZZ$5,0)+1+T$4-Settings!$C$7),"")</f>
        <v/>
      </c>
      <c r="U59" s="24">
        <f>IFERROR(INDEX(Mitigation!$A$1:$ZZ$5000,MATCH($A59,INDEX(Mitigation!$A$1:$ZZ$5000,0,MATCH($E59,Mitigation!$A$5:$ZZ$5,0)),0),MATCH($E59,Mitigation!$A$5:$ZZ$5,0)+1+U$4-Settings!$C$7),"")</f>
        <v/>
      </c>
      <c r="V59" s="24">
        <f>IFERROR(INDEX(Mitigation!$A$1:$ZZ$5000,MATCH($A59,INDEX(Mitigation!$A$1:$ZZ$5000,0,MATCH($E59,Mitigation!$A$5:$ZZ$5,0)),0),MATCH($E59,Mitigation!$A$5:$ZZ$5,0)+1+V$4-Settings!$C$7),"")</f>
        <v/>
      </c>
      <c r="W59" s="24">
        <f>IFERROR(INDEX(Mitigation!$A$1:$ZZ$5000,MATCH($A59,INDEX(Mitigation!$A$1:$ZZ$5000,0,MATCH($E59,Mitigation!$A$5:$ZZ$5,0)),0),MATCH($E59,Mitigation!$A$5:$ZZ$5,0)+1+W$4-Settings!$C$7),"")</f>
        <v/>
      </c>
      <c r="X59" s="24">
        <f>IFERROR(INDEX(Mitigation!$A$1:$ZZ$5000,MATCH($A59,INDEX(Mitigation!$A$1:$ZZ$5000,0,MATCH($E59,Mitigation!$A$5:$ZZ$5,0)),0),MATCH($E59,Mitigation!$A$5:$ZZ$5,0)+1+X$4-Settings!$C$7),"")</f>
        <v/>
      </c>
    </row>
    <row r="60">
      <c r="A60" s="11">
        <f>LOWER(Settings!$C$4)&amp;"."&amp;$B60&amp;"."&amp;$E60</f>
        <v/>
      </c>
      <c r="B60" s="22" t="inlineStr">
        <is>
          <t>mit.rpb.res.nga.a</t>
        </is>
      </c>
      <c r="C60" s="14">
        <f>IFERROR(INDEX(Mitigation!$H$1:$H$5000,MATCH($A60,INDEX(Mitigation!$A$1:$ZZ$5000,0,MATCH($E60,Mitigation!$A$5:$ZZ$5,0)),0)),"code not found")</f>
        <v/>
      </c>
      <c r="D60" s="14">
        <f>IFERROR(INDEX(Mitigation!$I$1:$I$5000,MATCH($A60,INDEX(Mitigation!$A$1:$ZZ$5000,0,MATCH($E60,Mitigation!$A$5:$ZZ$5,0)),0)),"")</f>
        <v/>
      </c>
      <c r="E60" s="10">
        <f>E59</f>
        <v/>
      </c>
      <c r="F60" s="23">
        <f>IFERROR(INDEX(Mitigation!$A$1:$ZZ$5000,MATCH($A60,INDEX(Mitigation!$A$1:$ZZ$5000,0,MATCH($E60,Mitigation!$A$5:$ZZ$5,0)),0),MATCH($E60,Mitigation!$A$5:$ZZ$5,0)+1+F$4-Settings!$C$7),"")</f>
        <v/>
      </c>
      <c r="G60" s="24">
        <f>IFERROR(INDEX(Mitigation!$A$1:$ZZ$5000,MATCH($A60,INDEX(Mitigation!$A$1:$ZZ$5000,0,MATCH($E60,Mitigation!$A$5:$ZZ$5,0)),0),MATCH($E60,Mitigation!$A$5:$ZZ$5,0)+1+G$4-Settings!$C$7),"")</f>
        <v/>
      </c>
      <c r="H60" s="24">
        <f>IFERROR(INDEX(Mitigation!$A$1:$ZZ$5000,MATCH($A60,INDEX(Mitigation!$A$1:$ZZ$5000,0,MATCH($E60,Mitigation!$A$5:$ZZ$5,0)),0),MATCH($E60,Mitigation!$A$5:$ZZ$5,0)+1+H$4-Settings!$C$7),"")</f>
        <v/>
      </c>
      <c r="I60" s="24">
        <f>IFERROR(INDEX(Mitigation!$A$1:$ZZ$5000,MATCH($A60,INDEX(Mitigation!$A$1:$ZZ$5000,0,MATCH($E60,Mitigation!$A$5:$ZZ$5,0)),0),MATCH($E60,Mitigation!$A$5:$ZZ$5,0)+1+I$4-Settings!$C$7),"")</f>
        <v/>
      </c>
      <c r="J60" s="24">
        <f>IFERROR(INDEX(Mitigation!$A$1:$ZZ$5000,MATCH($A60,INDEX(Mitigation!$A$1:$ZZ$5000,0,MATCH($E60,Mitigation!$A$5:$ZZ$5,0)),0),MATCH($E60,Mitigation!$A$5:$ZZ$5,0)+1+J$4-Settings!$C$7),"")</f>
        <v/>
      </c>
      <c r="K60" s="24">
        <f>IFERROR(INDEX(Mitigation!$A$1:$ZZ$5000,MATCH($A60,INDEX(Mitigation!$A$1:$ZZ$5000,0,MATCH($E60,Mitigation!$A$5:$ZZ$5,0)),0),MATCH($E60,Mitigation!$A$5:$ZZ$5,0)+1+K$4-Settings!$C$7),"")</f>
        <v/>
      </c>
      <c r="L60" s="24">
        <f>IFERROR(INDEX(Mitigation!$A$1:$ZZ$5000,MATCH($A60,INDEX(Mitigation!$A$1:$ZZ$5000,0,MATCH($E60,Mitigation!$A$5:$ZZ$5,0)),0),MATCH($E60,Mitigation!$A$5:$ZZ$5,0)+1+L$4-Settings!$C$7),"")</f>
        <v/>
      </c>
      <c r="M60" s="24">
        <f>IFERROR(INDEX(Mitigation!$A$1:$ZZ$5000,MATCH($A60,INDEX(Mitigation!$A$1:$ZZ$5000,0,MATCH($E60,Mitigation!$A$5:$ZZ$5,0)),0),MATCH($E60,Mitigation!$A$5:$ZZ$5,0)+1+M$4-Settings!$C$7),"")</f>
        <v/>
      </c>
      <c r="N60" s="24">
        <f>IFERROR(INDEX(Mitigation!$A$1:$ZZ$5000,MATCH($A60,INDEX(Mitigation!$A$1:$ZZ$5000,0,MATCH($E60,Mitigation!$A$5:$ZZ$5,0)),0),MATCH($E60,Mitigation!$A$5:$ZZ$5,0)+1+N$4-Settings!$C$7),"")</f>
        <v/>
      </c>
      <c r="O60" s="24">
        <f>IFERROR(INDEX(Mitigation!$A$1:$ZZ$5000,MATCH($A60,INDEX(Mitigation!$A$1:$ZZ$5000,0,MATCH($E60,Mitigation!$A$5:$ZZ$5,0)),0),MATCH($E60,Mitigation!$A$5:$ZZ$5,0)+1+O$4-Settings!$C$7),"")</f>
        <v/>
      </c>
      <c r="P60" s="24">
        <f>IFERROR(INDEX(Mitigation!$A$1:$ZZ$5000,MATCH($A60,INDEX(Mitigation!$A$1:$ZZ$5000,0,MATCH($E60,Mitigation!$A$5:$ZZ$5,0)),0),MATCH($E60,Mitigation!$A$5:$ZZ$5,0)+1+P$4-Settings!$C$7),"")</f>
        <v/>
      </c>
      <c r="Q60" s="24">
        <f>IFERROR(INDEX(Mitigation!$A$1:$ZZ$5000,MATCH($A60,INDEX(Mitigation!$A$1:$ZZ$5000,0,MATCH($E60,Mitigation!$A$5:$ZZ$5,0)),0),MATCH($E60,Mitigation!$A$5:$ZZ$5,0)+1+Q$4-Settings!$C$7),"")</f>
        <v/>
      </c>
      <c r="R60" s="24">
        <f>IFERROR(INDEX(Mitigation!$A$1:$ZZ$5000,MATCH($A60,INDEX(Mitigation!$A$1:$ZZ$5000,0,MATCH($E60,Mitigation!$A$5:$ZZ$5,0)),0),MATCH($E60,Mitigation!$A$5:$ZZ$5,0)+1+R$4-Settings!$C$7),"")</f>
        <v/>
      </c>
      <c r="S60" s="24">
        <f>IFERROR(INDEX(Mitigation!$A$1:$ZZ$5000,MATCH($A60,INDEX(Mitigation!$A$1:$ZZ$5000,0,MATCH($E60,Mitigation!$A$5:$ZZ$5,0)),0),MATCH($E60,Mitigation!$A$5:$ZZ$5,0)+1+S$4-Settings!$C$7),"")</f>
        <v/>
      </c>
      <c r="T60" s="24">
        <f>IFERROR(INDEX(Mitigation!$A$1:$ZZ$5000,MATCH($A60,INDEX(Mitigation!$A$1:$ZZ$5000,0,MATCH($E60,Mitigation!$A$5:$ZZ$5,0)),0),MATCH($E60,Mitigation!$A$5:$ZZ$5,0)+1+T$4-Settings!$C$7),"")</f>
        <v/>
      </c>
      <c r="U60" s="24">
        <f>IFERROR(INDEX(Mitigation!$A$1:$ZZ$5000,MATCH($A60,INDEX(Mitigation!$A$1:$ZZ$5000,0,MATCH($E60,Mitigation!$A$5:$ZZ$5,0)),0),MATCH($E60,Mitigation!$A$5:$ZZ$5,0)+1+U$4-Settings!$C$7),"")</f>
        <v/>
      </c>
      <c r="V60" s="24">
        <f>IFERROR(INDEX(Mitigation!$A$1:$ZZ$5000,MATCH($A60,INDEX(Mitigation!$A$1:$ZZ$5000,0,MATCH($E60,Mitigation!$A$5:$ZZ$5,0)),0),MATCH($E60,Mitigation!$A$5:$ZZ$5,0)+1+V$4-Settings!$C$7),"")</f>
        <v/>
      </c>
      <c r="W60" s="24">
        <f>IFERROR(INDEX(Mitigation!$A$1:$ZZ$5000,MATCH($A60,INDEX(Mitigation!$A$1:$ZZ$5000,0,MATCH($E60,Mitigation!$A$5:$ZZ$5,0)),0),MATCH($E60,Mitigation!$A$5:$ZZ$5,0)+1+W$4-Settings!$C$7),"")</f>
        <v/>
      </c>
      <c r="X60" s="24">
        <f>IFERROR(INDEX(Mitigation!$A$1:$ZZ$5000,MATCH($A60,INDEX(Mitigation!$A$1:$ZZ$5000,0,MATCH($E60,Mitigation!$A$5:$ZZ$5,0)),0),MATCH($E60,Mitigation!$A$5:$ZZ$5,0)+1+X$4-Settings!$C$7),"")</f>
        <v/>
      </c>
    </row>
    <row r="61">
      <c r="A61" s="11">
        <f>LOWER(Settings!$C$4)&amp;"."&amp;$B61&amp;"."&amp;$E61</f>
        <v/>
      </c>
      <c r="B61" s="22" t="inlineStr">
        <is>
          <t>mit.atp.rod.gso.e</t>
        </is>
      </c>
      <c r="C61" s="14">
        <f>IFERROR(INDEX(Mitigation!$H$1:$H$5000,MATCH($A61,INDEX(Mitigation!$A$1:$ZZ$5000,0,MATCH($E61,Mitigation!$A$5:$ZZ$5,0)),0)),"code not found")</f>
        <v/>
      </c>
      <c r="D61" s="14">
        <f>IFERROR(INDEX(Mitigation!$I$1:$I$5000,MATCH($A61,INDEX(Mitigation!$A$1:$ZZ$5000,0,MATCH($E61,Mitigation!$A$5:$ZZ$5,0)),0)),"")</f>
        <v/>
      </c>
      <c r="E61" s="10">
        <f>E60</f>
        <v/>
      </c>
      <c r="F61" s="23">
        <f>IFERROR(INDEX(Mitigation!$A$1:$ZZ$5000,MATCH($A61,INDEX(Mitigation!$A$1:$ZZ$5000,0,MATCH($E61,Mitigation!$A$5:$ZZ$5,0)),0),MATCH($E61,Mitigation!$A$5:$ZZ$5,0)+1+F$4-Settings!$C$7),"")</f>
        <v/>
      </c>
      <c r="G61" s="24">
        <f>IFERROR(INDEX(Mitigation!$A$1:$ZZ$5000,MATCH($A61,INDEX(Mitigation!$A$1:$ZZ$5000,0,MATCH($E61,Mitigation!$A$5:$ZZ$5,0)),0),MATCH($E61,Mitigation!$A$5:$ZZ$5,0)+1+G$4-Settings!$C$7),"")</f>
        <v/>
      </c>
      <c r="H61" s="24">
        <f>IFERROR(INDEX(Mitigation!$A$1:$ZZ$5000,MATCH($A61,INDEX(Mitigation!$A$1:$ZZ$5000,0,MATCH($E61,Mitigation!$A$5:$ZZ$5,0)),0),MATCH($E61,Mitigation!$A$5:$ZZ$5,0)+1+H$4-Settings!$C$7),"")</f>
        <v/>
      </c>
      <c r="I61" s="24">
        <f>IFERROR(INDEX(Mitigation!$A$1:$ZZ$5000,MATCH($A61,INDEX(Mitigation!$A$1:$ZZ$5000,0,MATCH($E61,Mitigation!$A$5:$ZZ$5,0)),0),MATCH($E61,Mitigation!$A$5:$ZZ$5,0)+1+I$4-Settings!$C$7),"")</f>
        <v/>
      </c>
      <c r="J61" s="24">
        <f>IFERROR(INDEX(Mitigation!$A$1:$ZZ$5000,MATCH($A61,INDEX(Mitigation!$A$1:$ZZ$5000,0,MATCH($E61,Mitigation!$A$5:$ZZ$5,0)),0),MATCH($E61,Mitigation!$A$5:$ZZ$5,0)+1+J$4-Settings!$C$7),"")</f>
        <v/>
      </c>
      <c r="K61" s="24">
        <f>IFERROR(INDEX(Mitigation!$A$1:$ZZ$5000,MATCH($A61,INDEX(Mitigation!$A$1:$ZZ$5000,0,MATCH($E61,Mitigation!$A$5:$ZZ$5,0)),0),MATCH($E61,Mitigation!$A$5:$ZZ$5,0)+1+K$4-Settings!$C$7),"")</f>
        <v/>
      </c>
      <c r="L61" s="24">
        <f>IFERROR(INDEX(Mitigation!$A$1:$ZZ$5000,MATCH($A61,INDEX(Mitigation!$A$1:$ZZ$5000,0,MATCH($E61,Mitigation!$A$5:$ZZ$5,0)),0),MATCH($E61,Mitigation!$A$5:$ZZ$5,0)+1+L$4-Settings!$C$7),"")</f>
        <v/>
      </c>
      <c r="M61" s="24">
        <f>IFERROR(INDEX(Mitigation!$A$1:$ZZ$5000,MATCH($A61,INDEX(Mitigation!$A$1:$ZZ$5000,0,MATCH($E61,Mitigation!$A$5:$ZZ$5,0)),0),MATCH($E61,Mitigation!$A$5:$ZZ$5,0)+1+M$4-Settings!$C$7),"")</f>
        <v/>
      </c>
      <c r="N61" s="24">
        <f>IFERROR(INDEX(Mitigation!$A$1:$ZZ$5000,MATCH($A61,INDEX(Mitigation!$A$1:$ZZ$5000,0,MATCH($E61,Mitigation!$A$5:$ZZ$5,0)),0),MATCH($E61,Mitigation!$A$5:$ZZ$5,0)+1+N$4-Settings!$C$7),"")</f>
        <v/>
      </c>
      <c r="O61" s="24">
        <f>IFERROR(INDEX(Mitigation!$A$1:$ZZ$5000,MATCH($A61,INDEX(Mitigation!$A$1:$ZZ$5000,0,MATCH($E61,Mitigation!$A$5:$ZZ$5,0)),0),MATCH($E61,Mitigation!$A$5:$ZZ$5,0)+1+O$4-Settings!$C$7),"")</f>
        <v/>
      </c>
      <c r="P61" s="24">
        <f>IFERROR(INDEX(Mitigation!$A$1:$ZZ$5000,MATCH($A61,INDEX(Mitigation!$A$1:$ZZ$5000,0,MATCH($E61,Mitigation!$A$5:$ZZ$5,0)),0),MATCH($E61,Mitigation!$A$5:$ZZ$5,0)+1+P$4-Settings!$C$7),"")</f>
        <v/>
      </c>
      <c r="Q61" s="24">
        <f>IFERROR(INDEX(Mitigation!$A$1:$ZZ$5000,MATCH($A61,INDEX(Mitigation!$A$1:$ZZ$5000,0,MATCH($E61,Mitigation!$A$5:$ZZ$5,0)),0),MATCH($E61,Mitigation!$A$5:$ZZ$5,0)+1+Q$4-Settings!$C$7),"")</f>
        <v/>
      </c>
      <c r="R61" s="24">
        <f>IFERROR(INDEX(Mitigation!$A$1:$ZZ$5000,MATCH($A61,INDEX(Mitigation!$A$1:$ZZ$5000,0,MATCH($E61,Mitigation!$A$5:$ZZ$5,0)),0),MATCH($E61,Mitigation!$A$5:$ZZ$5,0)+1+R$4-Settings!$C$7),"")</f>
        <v/>
      </c>
      <c r="S61" s="24">
        <f>IFERROR(INDEX(Mitigation!$A$1:$ZZ$5000,MATCH($A61,INDEX(Mitigation!$A$1:$ZZ$5000,0,MATCH($E61,Mitigation!$A$5:$ZZ$5,0)),0),MATCH($E61,Mitigation!$A$5:$ZZ$5,0)+1+S$4-Settings!$C$7),"")</f>
        <v/>
      </c>
      <c r="T61" s="24">
        <f>IFERROR(INDEX(Mitigation!$A$1:$ZZ$5000,MATCH($A61,INDEX(Mitigation!$A$1:$ZZ$5000,0,MATCH($E61,Mitigation!$A$5:$ZZ$5,0)),0),MATCH($E61,Mitigation!$A$5:$ZZ$5,0)+1+T$4-Settings!$C$7),"")</f>
        <v/>
      </c>
      <c r="U61" s="24">
        <f>IFERROR(INDEX(Mitigation!$A$1:$ZZ$5000,MATCH($A61,INDEX(Mitigation!$A$1:$ZZ$5000,0,MATCH($E61,Mitigation!$A$5:$ZZ$5,0)),0),MATCH($E61,Mitigation!$A$5:$ZZ$5,0)+1+U$4-Settings!$C$7),"")</f>
        <v/>
      </c>
      <c r="V61" s="24">
        <f>IFERROR(INDEX(Mitigation!$A$1:$ZZ$5000,MATCH($A61,INDEX(Mitigation!$A$1:$ZZ$5000,0,MATCH($E61,Mitigation!$A$5:$ZZ$5,0)),0),MATCH($E61,Mitigation!$A$5:$ZZ$5,0)+1+V$4-Settings!$C$7),"")</f>
        <v/>
      </c>
      <c r="W61" s="24">
        <f>IFERROR(INDEX(Mitigation!$A$1:$ZZ$5000,MATCH($A61,INDEX(Mitigation!$A$1:$ZZ$5000,0,MATCH($E61,Mitigation!$A$5:$ZZ$5,0)),0),MATCH($E61,Mitigation!$A$5:$ZZ$5,0)+1+W$4-Settings!$C$7),"")</f>
        <v/>
      </c>
      <c r="X61" s="24">
        <f>IFERROR(INDEX(Mitigation!$A$1:$ZZ$5000,MATCH($A61,INDEX(Mitigation!$A$1:$ZZ$5000,0,MATCH($E61,Mitigation!$A$5:$ZZ$5,0)),0),MATCH($E61,Mitigation!$A$5:$ZZ$5,0)+1+X$4-Settings!$C$7),"")</f>
        <v/>
      </c>
    </row>
    <row r="62">
      <c r="A62" s="11">
        <f>LOWER(Settings!$C$4)&amp;"."&amp;$B62&amp;"."&amp;$E62</f>
        <v/>
      </c>
      <c r="B62" s="22" t="inlineStr">
        <is>
          <t>mit.rp.res.ecy</t>
        </is>
      </c>
      <c r="C62" s="14">
        <f>IFERROR(INDEX(Mitigation!$H$1:$H$5000,MATCH($A62,INDEX(Mitigation!$A$1:$ZZ$5000,0,MATCH($E62,Mitigation!$A$5:$ZZ$5,0)),0)),"code not found")</f>
        <v/>
      </c>
      <c r="D62" s="14">
        <f>IFERROR(INDEX(Mitigation!$I$1:$I$5000,MATCH($A62,INDEX(Mitigation!$A$1:$ZZ$5000,0,MATCH($E62,Mitigation!$A$5:$ZZ$5,0)),0)),"")</f>
        <v/>
      </c>
      <c r="E62" s="10">
        <f>E61</f>
        <v/>
      </c>
      <c r="F62" s="15">
        <f>IFERROR(INDEX(Mitigation!$A$1:$ZZ$5000,MATCH($A62,INDEX(Mitigation!$A$1:$ZZ$5000,0,MATCH($E62,Mitigation!$A$5:$ZZ$5,0)),0),MATCH($E62,Mitigation!$A$5:$ZZ$5,0)+1+F$4-Settings!$C$7),"")</f>
        <v/>
      </c>
      <c r="G62" s="16">
        <f>IFERROR(INDEX(Mitigation!$A$1:$ZZ$5000,MATCH($A62,INDEX(Mitigation!$A$1:$ZZ$5000,0,MATCH($E62,Mitigation!$A$5:$ZZ$5,0)),0),MATCH($E62,Mitigation!$A$5:$ZZ$5,0)+1+G$4-Settings!$C$7),"")</f>
        <v/>
      </c>
      <c r="H62" s="16">
        <f>IFERROR(INDEX(Mitigation!$A$1:$ZZ$5000,MATCH($A62,INDEX(Mitigation!$A$1:$ZZ$5000,0,MATCH($E62,Mitigation!$A$5:$ZZ$5,0)),0),MATCH($E62,Mitigation!$A$5:$ZZ$5,0)+1+H$4-Settings!$C$7),"")</f>
        <v/>
      </c>
      <c r="I62" s="16">
        <f>IFERROR(INDEX(Mitigation!$A$1:$ZZ$5000,MATCH($A62,INDEX(Mitigation!$A$1:$ZZ$5000,0,MATCH($E62,Mitigation!$A$5:$ZZ$5,0)),0),MATCH($E62,Mitigation!$A$5:$ZZ$5,0)+1+I$4-Settings!$C$7),"")</f>
        <v/>
      </c>
      <c r="J62" s="16">
        <f>IFERROR(INDEX(Mitigation!$A$1:$ZZ$5000,MATCH($A62,INDEX(Mitigation!$A$1:$ZZ$5000,0,MATCH($E62,Mitigation!$A$5:$ZZ$5,0)),0),MATCH($E62,Mitigation!$A$5:$ZZ$5,0)+1+J$4-Settings!$C$7),"")</f>
        <v/>
      </c>
      <c r="K62" s="16">
        <f>IFERROR(INDEX(Mitigation!$A$1:$ZZ$5000,MATCH($A62,INDEX(Mitigation!$A$1:$ZZ$5000,0,MATCH($E62,Mitigation!$A$5:$ZZ$5,0)),0),MATCH($E62,Mitigation!$A$5:$ZZ$5,0)+1+K$4-Settings!$C$7),"")</f>
        <v/>
      </c>
      <c r="L62" s="16">
        <f>IFERROR(INDEX(Mitigation!$A$1:$ZZ$5000,MATCH($A62,INDEX(Mitigation!$A$1:$ZZ$5000,0,MATCH($E62,Mitigation!$A$5:$ZZ$5,0)),0),MATCH($E62,Mitigation!$A$5:$ZZ$5,0)+1+L$4-Settings!$C$7),"")</f>
        <v/>
      </c>
      <c r="M62" s="16">
        <f>IFERROR(INDEX(Mitigation!$A$1:$ZZ$5000,MATCH($A62,INDEX(Mitigation!$A$1:$ZZ$5000,0,MATCH($E62,Mitigation!$A$5:$ZZ$5,0)),0),MATCH($E62,Mitigation!$A$5:$ZZ$5,0)+1+M$4-Settings!$C$7),"")</f>
        <v/>
      </c>
      <c r="N62" s="16">
        <f>IFERROR(INDEX(Mitigation!$A$1:$ZZ$5000,MATCH($A62,INDEX(Mitigation!$A$1:$ZZ$5000,0,MATCH($E62,Mitigation!$A$5:$ZZ$5,0)),0),MATCH($E62,Mitigation!$A$5:$ZZ$5,0)+1+N$4-Settings!$C$7),"")</f>
        <v/>
      </c>
      <c r="O62" s="16">
        <f>IFERROR(INDEX(Mitigation!$A$1:$ZZ$5000,MATCH($A62,INDEX(Mitigation!$A$1:$ZZ$5000,0,MATCH($E62,Mitigation!$A$5:$ZZ$5,0)),0),MATCH($E62,Mitigation!$A$5:$ZZ$5,0)+1+O$4-Settings!$C$7),"")</f>
        <v/>
      </c>
      <c r="P62" s="16">
        <f>IFERROR(INDEX(Mitigation!$A$1:$ZZ$5000,MATCH($A62,INDEX(Mitigation!$A$1:$ZZ$5000,0,MATCH($E62,Mitigation!$A$5:$ZZ$5,0)),0),MATCH($E62,Mitigation!$A$5:$ZZ$5,0)+1+P$4-Settings!$C$7),"")</f>
        <v/>
      </c>
      <c r="Q62" s="16">
        <f>IFERROR(INDEX(Mitigation!$A$1:$ZZ$5000,MATCH($A62,INDEX(Mitigation!$A$1:$ZZ$5000,0,MATCH($E62,Mitigation!$A$5:$ZZ$5,0)),0),MATCH($E62,Mitigation!$A$5:$ZZ$5,0)+1+Q$4-Settings!$C$7),"")</f>
        <v/>
      </c>
      <c r="R62" s="16">
        <f>IFERROR(INDEX(Mitigation!$A$1:$ZZ$5000,MATCH($A62,INDEX(Mitigation!$A$1:$ZZ$5000,0,MATCH($E62,Mitigation!$A$5:$ZZ$5,0)),0),MATCH($E62,Mitigation!$A$5:$ZZ$5,0)+1+R$4-Settings!$C$7),"")</f>
        <v/>
      </c>
      <c r="S62" s="16">
        <f>IFERROR(INDEX(Mitigation!$A$1:$ZZ$5000,MATCH($A62,INDEX(Mitigation!$A$1:$ZZ$5000,0,MATCH($E62,Mitigation!$A$5:$ZZ$5,0)),0),MATCH($E62,Mitigation!$A$5:$ZZ$5,0)+1+S$4-Settings!$C$7),"")</f>
        <v/>
      </c>
      <c r="T62" s="16">
        <f>IFERROR(INDEX(Mitigation!$A$1:$ZZ$5000,MATCH($A62,INDEX(Mitigation!$A$1:$ZZ$5000,0,MATCH($E62,Mitigation!$A$5:$ZZ$5,0)),0),MATCH($E62,Mitigation!$A$5:$ZZ$5,0)+1+T$4-Settings!$C$7),"")</f>
        <v/>
      </c>
      <c r="U62" s="16">
        <f>IFERROR(INDEX(Mitigation!$A$1:$ZZ$5000,MATCH($A62,INDEX(Mitigation!$A$1:$ZZ$5000,0,MATCH($E62,Mitigation!$A$5:$ZZ$5,0)),0),MATCH($E62,Mitigation!$A$5:$ZZ$5,0)+1+U$4-Settings!$C$7),"")</f>
        <v/>
      </c>
      <c r="V62" s="16">
        <f>IFERROR(INDEX(Mitigation!$A$1:$ZZ$5000,MATCH($A62,INDEX(Mitigation!$A$1:$ZZ$5000,0,MATCH($E62,Mitigation!$A$5:$ZZ$5,0)),0),MATCH($E62,Mitigation!$A$5:$ZZ$5,0)+1+V$4-Settings!$C$7),"")</f>
        <v/>
      </c>
      <c r="W62" s="16">
        <f>IFERROR(INDEX(Mitigation!$A$1:$ZZ$5000,MATCH($A62,INDEX(Mitigation!$A$1:$ZZ$5000,0,MATCH($E62,Mitigation!$A$5:$ZZ$5,0)),0),MATCH($E62,Mitigation!$A$5:$ZZ$5,0)+1+W$4-Settings!$C$7),"")</f>
        <v/>
      </c>
      <c r="X62" s="16">
        <f>IFERROR(INDEX(Mitigation!$A$1:$ZZ$5000,MATCH($A62,INDEX(Mitigation!$A$1:$ZZ$5000,0,MATCH($E62,Mitigation!$A$5:$ZZ$5,0)),0),MATCH($E62,Mitigation!$A$5:$ZZ$5,0)+1+X$4-Settings!$C$7),"")</f>
        <v/>
      </c>
    </row>
    <row r="63">
      <c r="A63" s="11">
        <f>LOWER(Settings!$C$4)&amp;"."&amp;$B63&amp;"."&amp;$E63</f>
        <v/>
      </c>
      <c r="B63" s="22" t="inlineStr">
        <is>
          <t>mit.rp.ind.ecy</t>
        </is>
      </c>
      <c r="C63" s="14">
        <f>IFERROR(INDEX(Mitigation!$H$1:$H$5000,MATCH($A63,INDEX(Mitigation!$A$1:$ZZ$5000,0,MATCH($E63,Mitigation!$A$5:$ZZ$5,0)),0)),"code not found")</f>
        <v/>
      </c>
      <c r="D63" s="14">
        <f>IFERROR(INDEX(Mitigation!$I$1:$I$5000,MATCH($A63,INDEX(Mitigation!$A$1:$ZZ$5000,0,MATCH($E63,Mitigation!$A$5:$ZZ$5,0)),0)),"")</f>
        <v/>
      </c>
      <c r="E63" s="10">
        <f>E62</f>
        <v/>
      </c>
      <c r="F63" s="15">
        <f>IFERROR(INDEX(Mitigation!$A$1:$ZZ$5000,MATCH($A63,INDEX(Mitigation!$A$1:$ZZ$5000,0,MATCH($E63,Mitigation!$A$5:$ZZ$5,0)),0),MATCH($E63,Mitigation!$A$5:$ZZ$5,0)+1+F$4-Settings!$C$7),"")</f>
        <v/>
      </c>
      <c r="G63" s="16">
        <f>IFERROR(INDEX(Mitigation!$A$1:$ZZ$5000,MATCH($A63,INDEX(Mitigation!$A$1:$ZZ$5000,0,MATCH($E63,Mitigation!$A$5:$ZZ$5,0)),0),MATCH($E63,Mitigation!$A$5:$ZZ$5,0)+1+G$4-Settings!$C$7),"")</f>
        <v/>
      </c>
      <c r="H63" s="16">
        <f>IFERROR(INDEX(Mitigation!$A$1:$ZZ$5000,MATCH($A63,INDEX(Mitigation!$A$1:$ZZ$5000,0,MATCH($E63,Mitigation!$A$5:$ZZ$5,0)),0),MATCH($E63,Mitigation!$A$5:$ZZ$5,0)+1+H$4-Settings!$C$7),"")</f>
        <v/>
      </c>
      <c r="I63" s="16">
        <f>IFERROR(INDEX(Mitigation!$A$1:$ZZ$5000,MATCH($A63,INDEX(Mitigation!$A$1:$ZZ$5000,0,MATCH($E63,Mitigation!$A$5:$ZZ$5,0)),0),MATCH($E63,Mitigation!$A$5:$ZZ$5,0)+1+I$4-Settings!$C$7),"")</f>
        <v/>
      </c>
      <c r="J63" s="16">
        <f>IFERROR(INDEX(Mitigation!$A$1:$ZZ$5000,MATCH($A63,INDEX(Mitigation!$A$1:$ZZ$5000,0,MATCH($E63,Mitigation!$A$5:$ZZ$5,0)),0),MATCH($E63,Mitigation!$A$5:$ZZ$5,0)+1+J$4-Settings!$C$7),"")</f>
        <v/>
      </c>
      <c r="K63" s="16">
        <f>IFERROR(INDEX(Mitigation!$A$1:$ZZ$5000,MATCH($A63,INDEX(Mitigation!$A$1:$ZZ$5000,0,MATCH($E63,Mitigation!$A$5:$ZZ$5,0)),0),MATCH($E63,Mitigation!$A$5:$ZZ$5,0)+1+K$4-Settings!$C$7),"")</f>
        <v/>
      </c>
      <c r="L63" s="16">
        <f>IFERROR(INDEX(Mitigation!$A$1:$ZZ$5000,MATCH($A63,INDEX(Mitigation!$A$1:$ZZ$5000,0,MATCH($E63,Mitigation!$A$5:$ZZ$5,0)),0),MATCH($E63,Mitigation!$A$5:$ZZ$5,0)+1+L$4-Settings!$C$7),"")</f>
        <v/>
      </c>
      <c r="M63" s="16">
        <f>IFERROR(INDEX(Mitigation!$A$1:$ZZ$5000,MATCH($A63,INDEX(Mitigation!$A$1:$ZZ$5000,0,MATCH($E63,Mitigation!$A$5:$ZZ$5,0)),0),MATCH($E63,Mitigation!$A$5:$ZZ$5,0)+1+M$4-Settings!$C$7),"")</f>
        <v/>
      </c>
      <c r="N63" s="16">
        <f>IFERROR(INDEX(Mitigation!$A$1:$ZZ$5000,MATCH($A63,INDEX(Mitigation!$A$1:$ZZ$5000,0,MATCH($E63,Mitigation!$A$5:$ZZ$5,0)),0),MATCH($E63,Mitigation!$A$5:$ZZ$5,0)+1+N$4-Settings!$C$7),"")</f>
        <v/>
      </c>
      <c r="O63" s="16">
        <f>IFERROR(INDEX(Mitigation!$A$1:$ZZ$5000,MATCH($A63,INDEX(Mitigation!$A$1:$ZZ$5000,0,MATCH($E63,Mitigation!$A$5:$ZZ$5,0)),0),MATCH($E63,Mitigation!$A$5:$ZZ$5,0)+1+O$4-Settings!$C$7),"")</f>
        <v/>
      </c>
      <c r="P63" s="16">
        <f>IFERROR(INDEX(Mitigation!$A$1:$ZZ$5000,MATCH($A63,INDEX(Mitigation!$A$1:$ZZ$5000,0,MATCH($E63,Mitigation!$A$5:$ZZ$5,0)),0),MATCH($E63,Mitigation!$A$5:$ZZ$5,0)+1+P$4-Settings!$C$7),"")</f>
        <v/>
      </c>
      <c r="Q63" s="16">
        <f>IFERROR(INDEX(Mitigation!$A$1:$ZZ$5000,MATCH($A63,INDEX(Mitigation!$A$1:$ZZ$5000,0,MATCH($E63,Mitigation!$A$5:$ZZ$5,0)),0),MATCH($E63,Mitigation!$A$5:$ZZ$5,0)+1+Q$4-Settings!$C$7),"")</f>
        <v/>
      </c>
      <c r="R63" s="16">
        <f>IFERROR(INDEX(Mitigation!$A$1:$ZZ$5000,MATCH($A63,INDEX(Mitigation!$A$1:$ZZ$5000,0,MATCH($E63,Mitigation!$A$5:$ZZ$5,0)),0),MATCH($E63,Mitigation!$A$5:$ZZ$5,0)+1+R$4-Settings!$C$7),"")</f>
        <v/>
      </c>
      <c r="S63" s="16">
        <f>IFERROR(INDEX(Mitigation!$A$1:$ZZ$5000,MATCH($A63,INDEX(Mitigation!$A$1:$ZZ$5000,0,MATCH($E63,Mitigation!$A$5:$ZZ$5,0)),0),MATCH($E63,Mitigation!$A$5:$ZZ$5,0)+1+S$4-Settings!$C$7),"")</f>
        <v/>
      </c>
      <c r="T63" s="16">
        <f>IFERROR(INDEX(Mitigation!$A$1:$ZZ$5000,MATCH($A63,INDEX(Mitigation!$A$1:$ZZ$5000,0,MATCH($E63,Mitigation!$A$5:$ZZ$5,0)),0),MATCH($E63,Mitigation!$A$5:$ZZ$5,0)+1+T$4-Settings!$C$7),"")</f>
        <v/>
      </c>
      <c r="U63" s="16">
        <f>IFERROR(INDEX(Mitigation!$A$1:$ZZ$5000,MATCH($A63,INDEX(Mitigation!$A$1:$ZZ$5000,0,MATCH($E63,Mitigation!$A$5:$ZZ$5,0)),0),MATCH($E63,Mitigation!$A$5:$ZZ$5,0)+1+U$4-Settings!$C$7),"")</f>
        <v/>
      </c>
      <c r="V63" s="16">
        <f>IFERROR(INDEX(Mitigation!$A$1:$ZZ$5000,MATCH($A63,INDEX(Mitigation!$A$1:$ZZ$5000,0,MATCH($E63,Mitigation!$A$5:$ZZ$5,0)),0),MATCH($E63,Mitigation!$A$5:$ZZ$5,0)+1+V$4-Settings!$C$7),"")</f>
        <v/>
      </c>
      <c r="W63" s="16">
        <f>IFERROR(INDEX(Mitigation!$A$1:$ZZ$5000,MATCH($A63,INDEX(Mitigation!$A$1:$ZZ$5000,0,MATCH($E63,Mitigation!$A$5:$ZZ$5,0)),0),MATCH($E63,Mitigation!$A$5:$ZZ$5,0)+1+W$4-Settings!$C$7),"")</f>
        <v/>
      </c>
      <c r="X63" s="16">
        <f>IFERROR(INDEX(Mitigation!$A$1:$ZZ$5000,MATCH($A63,INDEX(Mitigation!$A$1:$ZZ$5000,0,MATCH($E63,Mitigation!$A$5:$ZZ$5,0)),0),MATCH($E63,Mitigation!$A$5:$ZZ$5,0)+1+X$4-Settings!$C$7),"")</f>
        <v/>
      </c>
    </row>
    <row r="64">
      <c r="A64" s="11">
        <f>LOWER(Settings!$C$4)&amp;"."&amp;$B64&amp;"."&amp;$E64</f>
        <v/>
      </c>
      <c r="B64" s="22" t="inlineStr">
        <is>
          <t>mit.gncav</t>
        </is>
      </c>
      <c r="C64" s="14">
        <f>IFERROR(INDEX(Mitigation!$H$1:$H$5000,MATCH($A64,INDEX(Mitigation!$A$1:$ZZ$5000,0,MATCH($E64,Mitigation!$A$5:$ZZ$5,0)),0)),"code not found")</f>
        <v/>
      </c>
      <c r="D64" s="14">
        <f>IFERROR(INDEX(Mitigation!$I$1:$I$5000,MATCH($A64,INDEX(Mitigation!$A$1:$ZZ$5000,0,MATCH($E64,Mitigation!$A$5:$ZZ$5,0)),0)),"")</f>
        <v/>
      </c>
      <c r="E64" s="10">
        <f>E63</f>
        <v/>
      </c>
      <c r="F64" s="15">
        <f>IFERROR(INDEX(Mitigation!$A$1:$ZZ$5000,MATCH($A64,INDEX(Mitigation!$A$1:$ZZ$5000,0,MATCH($E64,Mitigation!$A$5:$ZZ$5,0)),0),MATCH($E64,Mitigation!$A$5:$ZZ$5,0)+1+F$4-Settings!$C$7),"")</f>
        <v/>
      </c>
      <c r="G64" s="16">
        <f>IFERROR(INDEX(Mitigation!$A$1:$ZZ$5000,MATCH($A64,INDEX(Mitigation!$A$1:$ZZ$5000,0,MATCH($E64,Mitigation!$A$5:$ZZ$5,0)),0),MATCH($E64,Mitigation!$A$5:$ZZ$5,0)+1+G$4-Settings!$C$7),"")</f>
        <v/>
      </c>
      <c r="H64" s="16">
        <f>IFERROR(INDEX(Mitigation!$A$1:$ZZ$5000,MATCH($A64,INDEX(Mitigation!$A$1:$ZZ$5000,0,MATCH($E64,Mitigation!$A$5:$ZZ$5,0)),0),MATCH($E64,Mitigation!$A$5:$ZZ$5,0)+1+H$4-Settings!$C$7),"")</f>
        <v/>
      </c>
      <c r="I64" s="16">
        <f>IFERROR(INDEX(Mitigation!$A$1:$ZZ$5000,MATCH($A64,INDEX(Mitigation!$A$1:$ZZ$5000,0,MATCH($E64,Mitigation!$A$5:$ZZ$5,0)),0),MATCH($E64,Mitigation!$A$5:$ZZ$5,0)+1+I$4-Settings!$C$7),"")</f>
        <v/>
      </c>
      <c r="J64" s="16">
        <f>IFERROR(INDEX(Mitigation!$A$1:$ZZ$5000,MATCH($A64,INDEX(Mitigation!$A$1:$ZZ$5000,0,MATCH($E64,Mitigation!$A$5:$ZZ$5,0)),0),MATCH($E64,Mitigation!$A$5:$ZZ$5,0)+1+J$4-Settings!$C$7),"")</f>
        <v/>
      </c>
      <c r="K64" s="16">
        <f>IFERROR(INDEX(Mitigation!$A$1:$ZZ$5000,MATCH($A64,INDEX(Mitigation!$A$1:$ZZ$5000,0,MATCH($E64,Mitigation!$A$5:$ZZ$5,0)),0),MATCH($E64,Mitigation!$A$5:$ZZ$5,0)+1+K$4-Settings!$C$7),"")</f>
        <v/>
      </c>
      <c r="L64" s="16">
        <f>IFERROR(INDEX(Mitigation!$A$1:$ZZ$5000,MATCH($A64,INDEX(Mitigation!$A$1:$ZZ$5000,0,MATCH($E64,Mitigation!$A$5:$ZZ$5,0)),0),MATCH($E64,Mitigation!$A$5:$ZZ$5,0)+1+L$4-Settings!$C$7),"")</f>
        <v/>
      </c>
      <c r="M64" s="16">
        <f>IFERROR(INDEX(Mitigation!$A$1:$ZZ$5000,MATCH($A64,INDEX(Mitigation!$A$1:$ZZ$5000,0,MATCH($E64,Mitigation!$A$5:$ZZ$5,0)),0),MATCH($E64,Mitigation!$A$5:$ZZ$5,0)+1+M$4-Settings!$C$7),"")</f>
        <v/>
      </c>
      <c r="N64" s="16">
        <f>IFERROR(INDEX(Mitigation!$A$1:$ZZ$5000,MATCH($A64,INDEX(Mitigation!$A$1:$ZZ$5000,0,MATCH($E64,Mitigation!$A$5:$ZZ$5,0)),0),MATCH($E64,Mitigation!$A$5:$ZZ$5,0)+1+N$4-Settings!$C$7),"")</f>
        <v/>
      </c>
      <c r="O64" s="16">
        <f>IFERROR(INDEX(Mitigation!$A$1:$ZZ$5000,MATCH($A64,INDEX(Mitigation!$A$1:$ZZ$5000,0,MATCH($E64,Mitigation!$A$5:$ZZ$5,0)),0),MATCH($E64,Mitigation!$A$5:$ZZ$5,0)+1+O$4-Settings!$C$7),"")</f>
        <v/>
      </c>
      <c r="P64" s="16">
        <f>IFERROR(INDEX(Mitigation!$A$1:$ZZ$5000,MATCH($A64,INDEX(Mitigation!$A$1:$ZZ$5000,0,MATCH($E64,Mitigation!$A$5:$ZZ$5,0)),0),MATCH($E64,Mitigation!$A$5:$ZZ$5,0)+1+P$4-Settings!$C$7),"")</f>
        <v/>
      </c>
      <c r="Q64" s="16">
        <f>IFERROR(INDEX(Mitigation!$A$1:$ZZ$5000,MATCH($A64,INDEX(Mitigation!$A$1:$ZZ$5000,0,MATCH($E64,Mitigation!$A$5:$ZZ$5,0)),0),MATCH($E64,Mitigation!$A$5:$ZZ$5,0)+1+Q$4-Settings!$C$7),"")</f>
        <v/>
      </c>
      <c r="R64" s="16">
        <f>IFERROR(INDEX(Mitigation!$A$1:$ZZ$5000,MATCH($A64,INDEX(Mitigation!$A$1:$ZZ$5000,0,MATCH($E64,Mitigation!$A$5:$ZZ$5,0)),0),MATCH($E64,Mitigation!$A$5:$ZZ$5,0)+1+R$4-Settings!$C$7),"")</f>
        <v/>
      </c>
      <c r="S64" s="16">
        <f>IFERROR(INDEX(Mitigation!$A$1:$ZZ$5000,MATCH($A64,INDEX(Mitigation!$A$1:$ZZ$5000,0,MATCH($E64,Mitigation!$A$5:$ZZ$5,0)),0),MATCH($E64,Mitigation!$A$5:$ZZ$5,0)+1+S$4-Settings!$C$7),"")</f>
        <v/>
      </c>
      <c r="T64" s="16">
        <f>IFERROR(INDEX(Mitigation!$A$1:$ZZ$5000,MATCH($A64,INDEX(Mitigation!$A$1:$ZZ$5000,0,MATCH($E64,Mitigation!$A$5:$ZZ$5,0)),0),MATCH($E64,Mitigation!$A$5:$ZZ$5,0)+1+T$4-Settings!$C$7),"")</f>
        <v/>
      </c>
      <c r="U64" s="16">
        <f>IFERROR(INDEX(Mitigation!$A$1:$ZZ$5000,MATCH($A64,INDEX(Mitigation!$A$1:$ZZ$5000,0,MATCH($E64,Mitigation!$A$5:$ZZ$5,0)),0),MATCH($E64,Mitigation!$A$5:$ZZ$5,0)+1+U$4-Settings!$C$7),"")</f>
        <v/>
      </c>
      <c r="V64" s="16">
        <f>IFERROR(INDEX(Mitigation!$A$1:$ZZ$5000,MATCH($A64,INDEX(Mitigation!$A$1:$ZZ$5000,0,MATCH($E64,Mitigation!$A$5:$ZZ$5,0)),0),MATCH($E64,Mitigation!$A$5:$ZZ$5,0)+1+V$4-Settings!$C$7),"")</f>
        <v/>
      </c>
      <c r="W64" s="16">
        <f>IFERROR(INDEX(Mitigation!$A$1:$ZZ$5000,MATCH($A64,INDEX(Mitigation!$A$1:$ZZ$5000,0,MATCH($E64,Mitigation!$A$5:$ZZ$5,0)),0),MATCH($E64,Mitigation!$A$5:$ZZ$5,0)+1+W$4-Settings!$C$7),"")</f>
        <v/>
      </c>
      <c r="X64" s="16">
        <f>IFERROR(INDEX(Mitigation!$A$1:$ZZ$5000,MATCH($A64,INDEX(Mitigation!$A$1:$ZZ$5000,0,MATCH($E64,Mitigation!$A$5:$ZZ$5,0)),0),MATCH($E64,Mitigation!$A$5:$ZZ$5,0)+1+X$4-Settings!$C$7),"")</f>
        <v/>
      </c>
    </row>
    <row r="65">
      <c r="E65" s="76">
        <f>E64</f>
        <v/>
      </c>
    </row>
  </sheetData>
  <pageMargins left="0.75" right="0.75" top="1" bottom="1" header="0.5" footer="0.5"/>
</worksheet>
</file>

<file path=xl/worksheets/sheet3.xml><?xml version="1.0" encoding="utf-8"?>
<worksheet xmlns="http://schemas.openxmlformats.org/spreadsheetml/2006/main">
  <sheetPr codeName="Sheet3">
    <outlinePr summaryBelow="1" summaryRight="1"/>
    <pageSetUpPr/>
  </sheetPr>
  <dimension ref="A2:Z117"/>
  <sheetViews>
    <sheetView zoomScale="85" workbookViewId="0">
      <pane xSplit="7" ySplit="5" topLeftCell="H6" activePane="bottomRight" state="frozen"/>
      <selection pane="topRight"/>
      <selection pane="bottomLeft"/>
      <selection pane="bottomRight" activeCell="A1" sqref="A1"/>
    </sheetView>
  </sheetViews>
  <sheetFormatPr baseColWidth="8" defaultRowHeight="15"/>
  <cols>
    <col width="8" customWidth="1" min="1" max="1"/>
    <col width="40" customWidth="1" min="2" max="2"/>
    <col width="22" customWidth="1" min="3" max="3"/>
    <col width="28" customWidth="1" min="4" max="4"/>
    <col width="48" customWidth="1" min="5" max="5"/>
    <col width="12" customWidth="1" min="6" max="6"/>
    <col width="20" customWidth="1" min="7" max="7"/>
    <col width="9" customWidth="1" min="8" max="8"/>
    <col width="9" customWidth="1" min="9" max="9"/>
    <col width="9" customWidth="1" min="10" max="10"/>
    <col width="9" customWidth="1" min="11" max="11"/>
    <col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 width="9" customWidth="1" min="24" max="24"/>
    <col width="9" customWidth="1" min="25" max="25"/>
    <col width="9" customWidth="1" min="26" max="26"/>
  </cols>
  <sheetData>
    <row r="2">
      <c r="A2" s="2" t="inlineStr">
        <is>
          <t>StoredResults - scenario results stored as values (macro RunAllScenarios)</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row>
    <row r="3">
      <c r="A3" s="14" t="inlineStr">
        <is>
          <t>Values only (no formulas): one block of MTOutputs rows per scenario, under its ID (1 = baseline, stored once; definitions keep their MTInputs number). Macros (Alt+F8): RunAllScenarios, StoreBaseline, StoreLiveScenario, ClearStoredScenarios. Copy / paste values here to keep results from other files. Shipped filled by a Python emulation of RunAllScenarios.</t>
        </is>
      </c>
    </row>
    <row r="5">
      <c r="A5" s="73" t="inlineStr">
        <is>
          <t>Scenario ID</t>
        </is>
      </c>
      <c r="B5" s="73" t="inlineStr">
        <is>
          <t>Scenario name</t>
        </is>
      </c>
      <c r="C5" s="73" t="inlineStr">
        <is>
          <t>Code stem</t>
        </is>
      </c>
      <c r="D5" s="73" t="inlineStr">
        <is>
          <t>Output code</t>
        </is>
      </c>
      <c r="E5" s="73" t="inlineStr">
        <is>
          <t>Description</t>
        </is>
      </c>
      <c r="F5" s="73" t="inlineStr">
        <is>
          <t>Unit</t>
        </is>
      </c>
      <c r="G5" s="73" t="inlineStr">
        <is>
          <t>Stored</t>
        </is>
      </c>
      <c r="H5" s="8" t="n">
        <v>2022</v>
      </c>
      <c r="I5" s="8" t="n">
        <v>2023</v>
      </c>
      <c r="J5" s="8" t="n">
        <v>2024</v>
      </c>
      <c r="K5" s="8" t="n">
        <v>2025</v>
      </c>
      <c r="L5" s="8" t="n">
        <v>2026</v>
      </c>
      <c r="M5" s="8" t="n">
        <v>2027</v>
      </c>
      <c r="N5" s="8" t="n">
        <v>2028</v>
      </c>
      <c r="O5" s="8" t="n">
        <v>2029</v>
      </c>
      <c r="P5" s="8" t="n">
        <v>2030</v>
      </c>
      <c r="Q5" s="8" t="n">
        <v>2031</v>
      </c>
      <c r="R5" s="8" t="n">
        <v>2032</v>
      </c>
      <c r="S5" s="8" t="n">
        <v>2033</v>
      </c>
      <c r="T5" s="8" t="n">
        <v>2034</v>
      </c>
      <c r="U5" s="8" t="n">
        <v>2035</v>
      </c>
      <c r="V5" s="8" t="n">
        <v>2036</v>
      </c>
      <c r="W5" s="8" t="n">
        <v>2037</v>
      </c>
      <c r="X5" s="8" t="n">
        <v>2038</v>
      </c>
      <c r="Y5" s="8" t="n">
        <v>2039</v>
      </c>
      <c r="Z5" s="8" t="n">
        <v>2040</v>
      </c>
    </row>
    <row r="6">
      <c r="A6" s="10" t="n">
        <v>1</v>
      </c>
      <c r="B6" s="14" t="inlineStr">
        <is>
          <t>Baseline (no carbon price)</t>
        </is>
      </c>
      <c r="C6" s="14" t="inlineStr">
        <is>
          <t>mit.ener.all.all.e</t>
        </is>
      </c>
      <c r="D6" s="14" t="inlineStr">
        <is>
          <t>egy.mit.ener.all.all.e.1</t>
        </is>
      </c>
      <c r="E6" s="14" t="inlineStr">
        <is>
          <t>Fuel use | All subsectors | All fuels</t>
        </is>
      </c>
      <c r="F6" s="14" t="inlineStr">
        <is>
          <t>ktoe</t>
        </is>
      </c>
      <c r="G6" s="14" t="inlineStr">
        <is>
          <t>build (Python emulation of RunAllScenarios)</t>
        </is>
      </c>
      <c r="H6" s="49" t="n">
        <v>49745.9117298469</v>
      </c>
      <c r="I6" s="49" t="n">
        <v>62258.5078445506</v>
      </c>
      <c r="J6" s="49" t="n">
        <v>68104.7386756132</v>
      </c>
      <c r="K6" s="49" t="n">
        <v>69828.5931409981</v>
      </c>
      <c r="L6" s="49" t="n">
        <v>71405.7768707387</v>
      </c>
      <c r="M6" s="49" t="n">
        <v>73336.9889930566</v>
      </c>
      <c r="N6" s="49" t="n">
        <v>75683.7818662419</v>
      </c>
      <c r="O6" s="49" t="n">
        <v>77961.8458595102</v>
      </c>
      <c r="P6" s="49" t="n">
        <v>80119.2671168372</v>
      </c>
      <c r="Q6" s="49" t="n">
        <v>82315.9836438913</v>
      </c>
      <c r="R6" s="49" t="n">
        <v>84545.9190073979</v>
      </c>
      <c r="S6" s="49" t="n">
        <v>86814.44254469829</v>
      </c>
      <c r="T6" s="49" t="n">
        <v>89121.1442036635</v>
      </c>
      <c r="U6" s="49" t="n">
        <v>91465.5535445821</v>
      </c>
      <c r="V6" s="49" t="n">
        <v>93847.138178411</v>
      </c>
      <c r="W6" s="49" t="n">
        <v>96265.3022759193</v>
      </c>
      <c r="X6" s="49" t="n">
        <v>98719.3851547846</v>
      </c>
      <c r="Y6" s="49" t="n">
        <v>101208.659951754</v>
      </c>
      <c r="Z6" s="49" t="n">
        <v>103732.332387006</v>
      </c>
    </row>
    <row r="7">
      <c r="A7" s="10" t="n">
        <v>1</v>
      </c>
      <c r="B7" s="14" t="inlineStr">
        <is>
          <t>Baseline (no carbon price)</t>
        </is>
      </c>
      <c r="C7" s="14" t="inlineStr">
        <is>
          <t>mit.ener.tra.all.e</t>
        </is>
      </c>
      <c r="D7" s="14" t="inlineStr">
        <is>
          <t>egy.mit.ener.tra.all.e.1</t>
        </is>
      </c>
      <c r="E7" s="14" t="inlineStr">
        <is>
          <t>Fuel use | Transport | All fuels</t>
        </is>
      </c>
      <c r="F7" s="14" t="inlineStr">
        <is>
          <t>ktoe</t>
        </is>
      </c>
      <c r="G7" s="14" t="inlineStr">
        <is>
          <t>build (Python emulation of RunAllScenarios)</t>
        </is>
      </c>
      <c r="H7" s="49" t="n">
        <v>18617.341993175</v>
      </c>
      <c r="I7" s="49" t="n">
        <v>23541.5980250719</v>
      </c>
      <c r="J7" s="49" t="n">
        <v>26128.5026364968</v>
      </c>
      <c r="K7" s="49" t="n">
        <v>26687.5832788854</v>
      </c>
      <c r="L7" s="49" t="n">
        <v>27233.1950818668</v>
      </c>
      <c r="M7" s="49" t="n">
        <v>27891.1715950714</v>
      </c>
      <c r="N7" s="49" t="n">
        <v>28688.9793971096</v>
      </c>
      <c r="O7" s="49" t="n">
        <v>29454.3626520279</v>
      </c>
      <c r="P7" s="49" t="n">
        <v>30169.251683706</v>
      </c>
      <c r="Q7" s="49" t="n">
        <v>30891.6933865135</v>
      </c>
      <c r="R7" s="49" t="n">
        <v>31621.3914570392</v>
      </c>
      <c r="S7" s="49" t="n">
        <v>32358.0346726895</v>
      </c>
      <c r="T7" s="49" t="n">
        <v>33101.2969274914</v>
      </c>
      <c r="U7" s="49" t="n">
        <v>33850.8372942284</v>
      </c>
      <c r="V7" s="49" t="n">
        <v>34606.3001134848</v>
      </c>
      <c r="W7" s="49" t="n">
        <v>35367.3151101269</v>
      </c>
      <c r="X7" s="49" t="n">
        <v>36133.4975376936</v>
      </c>
      <c r="Y7" s="49" t="n">
        <v>36904.4483511184</v>
      </c>
      <c r="Z7" s="49" t="n">
        <v>37679.754408143</v>
      </c>
    </row>
    <row r="8">
      <c r="A8" s="10" t="n">
        <v>1</v>
      </c>
      <c r="B8" s="14" t="inlineStr">
        <is>
          <t>Baseline (no carbon price)</t>
        </is>
      </c>
      <c r="C8" s="14" t="inlineStr">
        <is>
          <t>mit.ener.bld.all.e</t>
        </is>
      </c>
      <c r="D8" s="14" t="inlineStr">
        <is>
          <t>egy.mit.ener.bld.all.e.1</t>
        </is>
      </c>
      <c r="E8" s="14" t="inlineStr">
        <is>
          <t>Fuel use | Buildings | All fuels</t>
        </is>
      </c>
      <c r="F8" s="14" t="inlineStr">
        <is>
          <t>ktoe</t>
        </is>
      </c>
      <c r="G8" s="14" t="inlineStr">
        <is>
          <t>build (Python emulation of RunAllScenarios)</t>
        </is>
      </c>
      <c r="H8" s="49" t="n">
        <v>7729.35502080619</v>
      </c>
      <c r="I8" s="49" t="n">
        <v>9899.418530253681</v>
      </c>
      <c r="J8" s="49" t="n">
        <v>11107.7261932975</v>
      </c>
      <c r="K8" s="49" t="n">
        <v>11246.4000341881</v>
      </c>
      <c r="L8" s="49" t="n">
        <v>11380.7975527416</v>
      </c>
      <c r="M8" s="49" t="n">
        <v>11542.4695644958</v>
      </c>
      <c r="N8" s="49" t="n">
        <v>11737.6016477406</v>
      </c>
      <c r="O8" s="49" t="n">
        <v>11923.277980803</v>
      </c>
      <c r="P8" s="49" t="n">
        <v>12095.3664205829</v>
      </c>
      <c r="Q8" s="49" t="n">
        <v>12268.1775419871</v>
      </c>
      <c r="R8" s="49" t="n">
        <v>12441.64291187</v>
      </c>
      <c r="S8" s="49" t="n">
        <v>12615.7027122115</v>
      </c>
      <c r="T8" s="49" t="n">
        <v>12790.290046932</v>
      </c>
      <c r="U8" s="49" t="n">
        <v>12965.3362212164</v>
      </c>
      <c r="V8" s="49" t="n">
        <v>13140.7707702568</v>
      </c>
      <c r="W8" s="49" t="n">
        <v>13316.5214908579</v>
      </c>
      <c r="X8" s="49" t="n">
        <v>13492.514475921</v>
      </c>
      <c r="Y8" s="49" t="n">
        <v>13668.6741518149</v>
      </c>
      <c r="Z8" s="49" t="n">
        <v>13844.923318642</v>
      </c>
    </row>
    <row r="9">
      <c r="A9" s="10" t="n">
        <v>1</v>
      </c>
      <c r="B9" s="14" t="inlineStr">
        <is>
          <t>Baseline (no carbon price)</t>
        </is>
      </c>
      <c r="C9" s="14" t="inlineStr">
        <is>
          <t>mit.ener.ind.all.e</t>
        </is>
      </c>
      <c r="D9" s="14" t="inlineStr">
        <is>
          <t>egy.mit.ener.ind.all.e.1</t>
        </is>
      </c>
      <c r="E9" s="14" t="inlineStr">
        <is>
          <t>Fuel use | Industry | All fuels</t>
        </is>
      </c>
      <c r="F9" s="14" t="inlineStr">
        <is>
          <t>ktoe</t>
        </is>
      </c>
      <c r="G9" s="14" t="inlineStr">
        <is>
          <t>build (Python emulation of RunAllScenarios)</t>
        </is>
      </c>
      <c r="H9" s="49" t="n">
        <v>23298.5358761906</v>
      </c>
      <c r="I9" s="49" t="n">
        <v>28697.8277413008</v>
      </c>
      <c r="J9" s="49" t="n">
        <v>30736.6696835399</v>
      </c>
      <c r="K9" s="49" t="n">
        <v>31758.5646495629</v>
      </c>
      <c r="L9" s="49" t="n">
        <v>32651.5642048823</v>
      </c>
      <c r="M9" s="49" t="n">
        <v>33758.1713410442</v>
      </c>
      <c r="N9" s="49" t="n">
        <v>35106.0832678224</v>
      </c>
      <c r="O9" s="49" t="n">
        <v>36427.2717025711</v>
      </c>
      <c r="P9" s="49" t="n">
        <v>37692.1525465099</v>
      </c>
      <c r="Q9" s="49" t="n">
        <v>38987.9243441691</v>
      </c>
      <c r="R9" s="49" t="n">
        <v>40308.8756144789</v>
      </c>
      <c r="S9" s="49" t="n">
        <v>41660.7471216145</v>
      </c>
      <c r="T9" s="49" t="n">
        <v>43043.5223777225</v>
      </c>
      <c r="U9" s="49" t="n">
        <v>44457.1413086033</v>
      </c>
      <c r="V9" s="49" t="n">
        <v>45901.498579231</v>
      </c>
      <c r="W9" s="49" t="n">
        <v>47376.4419596522</v>
      </c>
      <c r="X9" s="49" t="n">
        <v>48881.7707378116</v>
      </c>
      <c r="Y9" s="49" t="n">
        <v>50417.234185967</v>
      </c>
      <c r="Z9" s="49" t="n">
        <v>51982.5300874459</v>
      </c>
    </row>
    <row r="10">
      <c r="A10" s="10" t="n">
        <v>1</v>
      </c>
      <c r="B10" s="14" t="inlineStr">
        <is>
          <t>Baseline (no carbon price)</t>
        </is>
      </c>
      <c r="C10" s="14" t="inlineStr">
        <is>
          <t>mit.ener.oen.all.e</t>
        </is>
      </c>
      <c r="D10" s="14" t="inlineStr">
        <is>
          <t>egy.mit.ener.oen.all.e.1</t>
        </is>
      </c>
      <c r="E10" s="14" t="inlineStr">
        <is>
          <t>Fuel use | Other energy use | All fuels</t>
        </is>
      </c>
      <c r="F10" s="14" t="inlineStr">
        <is>
          <t>ktoe</t>
        </is>
      </c>
      <c r="G10" s="14" t="inlineStr">
        <is>
          <t>build (Python emulation of RunAllScenarios)</t>
        </is>
      </c>
      <c r="H10" s="49" t="n">
        <v>100.678839675172</v>
      </c>
      <c r="I10" s="49" t="n">
        <v>119.663547924256</v>
      </c>
      <c r="J10" s="49" t="n">
        <v>131.840162278901</v>
      </c>
      <c r="K10" s="49" t="n">
        <v>136.04517836169</v>
      </c>
      <c r="L10" s="49" t="n">
        <v>140.220031248098</v>
      </c>
      <c r="M10" s="49" t="n">
        <v>145.176492445302</v>
      </c>
      <c r="N10" s="49" t="n">
        <v>151.117553569281</v>
      </c>
      <c r="O10" s="49" t="n">
        <v>156.933524108294</v>
      </c>
      <c r="P10" s="49" t="n">
        <v>162.496466038354</v>
      </c>
      <c r="Q10" s="49" t="n">
        <v>168.188371221638</v>
      </c>
      <c r="R10" s="49" t="n">
        <v>174.009024009831</v>
      </c>
      <c r="S10" s="49" t="n">
        <v>179.958038182814</v>
      </c>
      <c r="T10" s="49" t="n">
        <v>186.034851517533</v>
      </c>
      <c r="U10" s="49" t="n">
        <v>192.238720534055</v>
      </c>
      <c r="V10" s="49" t="n">
        <v>198.56871543846</v>
      </c>
      <c r="W10" s="49" t="n">
        <v>205.023715282307</v>
      </c>
      <c r="X10" s="49" t="n">
        <v>211.602403358506</v>
      </c>
      <c r="Y10" s="49" t="n">
        <v>218.303262853388</v>
      </c>
      <c r="Z10" s="49" t="n">
        <v>225.124572774735</v>
      </c>
    </row>
    <row r="11">
      <c r="A11" s="10" t="n">
        <v>1</v>
      </c>
      <c r="B11" s="14" t="inlineStr">
        <is>
          <t>Baseline (no carbon price)</t>
        </is>
      </c>
      <c r="C11" s="14" t="inlineStr">
        <is>
          <t>mit.ener.pct.all.all.e</t>
        </is>
      </c>
      <c r="D11" s="14" t="inlineStr">
        <is>
          <t>egy.mit.ener.pct.all.all.e.1</t>
        </is>
      </c>
      <c r="E11" s="14" t="inlineStr">
        <is>
          <t>Change in fuel use vs scenario 1 | All subsectors | All fuels</t>
        </is>
      </c>
      <c r="F11" s="14" t="inlineStr">
        <is>
          <t>%</t>
        </is>
      </c>
      <c r="G11" s="14" t="inlineStr">
        <is>
          <t>build (Python emulation of RunAllScenarios)</t>
        </is>
      </c>
      <c r="H11" s="13" t="n">
        <v>0</v>
      </c>
      <c r="I11" s="13" t="n">
        <v>0</v>
      </c>
      <c r="J11" s="13" t="n">
        <v>0</v>
      </c>
      <c r="K11" s="13" t="n">
        <v>0</v>
      </c>
      <c r="L11" s="13" t="n">
        <v>0</v>
      </c>
      <c r="M11" s="13" t="n">
        <v>0</v>
      </c>
      <c r="N11" s="13" t="n">
        <v>0</v>
      </c>
      <c r="O11" s="13" t="n">
        <v>0</v>
      </c>
      <c r="P11" s="13" t="n">
        <v>0</v>
      </c>
      <c r="Q11" s="13" t="n">
        <v>0</v>
      </c>
      <c r="R11" s="13" t="n">
        <v>0</v>
      </c>
      <c r="S11" s="13" t="n">
        <v>0</v>
      </c>
      <c r="T11" s="13" t="n">
        <v>0</v>
      </c>
      <c r="U11" s="13" t="n">
        <v>0</v>
      </c>
      <c r="V11" s="13" t="n">
        <v>0</v>
      </c>
      <c r="W11" s="13" t="n">
        <v>0</v>
      </c>
      <c r="X11" s="13" t="n">
        <v>0</v>
      </c>
      <c r="Y11" s="13" t="n">
        <v>0</v>
      </c>
      <c r="Z11" s="13" t="n">
        <v>0</v>
      </c>
    </row>
    <row r="12">
      <c r="A12" s="10" t="n">
        <v>1</v>
      </c>
      <c r="B12" s="14" t="inlineStr">
        <is>
          <t>Baseline (no carbon price)</t>
        </is>
      </c>
      <c r="C12" s="14" t="inlineStr">
        <is>
          <t>mit.co2.all.all.e</t>
        </is>
      </c>
      <c r="D12" s="14" t="inlineStr">
        <is>
          <t>egy.mit.co2.all.all.e.1</t>
        </is>
      </c>
      <c r="E12" s="14" t="inlineStr">
        <is>
          <t>CO2 emissions from fuel combustion | All subsectors | All fuels</t>
        </is>
      </c>
      <c r="F12" s="14" t="inlineStr">
        <is>
          <t>MtCO2</t>
        </is>
      </c>
      <c r="G12" s="14" t="inlineStr">
        <is>
          <t>build (Python emulation of RunAllScenarios)</t>
        </is>
      </c>
      <c r="H12" s="47" t="n">
        <v>134.799111314069</v>
      </c>
      <c r="I12" s="47" t="n">
        <v>170.773286188081</v>
      </c>
      <c r="J12" s="47" t="n">
        <v>187.507157855139</v>
      </c>
      <c r="K12" s="47" t="n">
        <v>192.385185021026</v>
      </c>
      <c r="L12" s="47" t="n">
        <v>196.680923857691</v>
      </c>
      <c r="M12" s="47" t="n">
        <v>201.998639913377</v>
      </c>
      <c r="N12" s="47" t="n">
        <v>208.478103162961</v>
      </c>
      <c r="O12" s="47" t="n">
        <v>214.764158850703</v>
      </c>
      <c r="P12" s="47" t="n">
        <v>220.714585586425</v>
      </c>
      <c r="Q12" s="47" t="n">
        <v>226.768807044656</v>
      </c>
      <c r="R12" s="47" t="n">
        <v>232.901659621705</v>
      </c>
      <c r="S12" s="47" t="n">
        <v>239.135985240884</v>
      </c>
      <c r="T12" s="47" t="n">
        <v>245.470519745115</v>
      </c>
      <c r="U12" s="47" t="n">
        <v>251.903838823552</v>
      </c>
      <c r="V12" s="47" t="n">
        <v>258.434354245557</v>
      </c>
      <c r="W12" s="47" t="n">
        <v>265.060310289144</v>
      </c>
      <c r="X12" s="47" t="n">
        <v>271.779780381483</v>
      </c>
      <c r="Y12" s="47" t="n">
        <v>278.590663969121</v>
      </c>
      <c r="Z12" s="47" t="n">
        <v>285.490683635613</v>
      </c>
    </row>
    <row r="13">
      <c r="A13" s="10" t="n">
        <v>1</v>
      </c>
      <c r="B13" s="14" t="inlineStr">
        <is>
          <t>Baseline (no carbon price)</t>
        </is>
      </c>
      <c r="C13" s="14" t="inlineStr">
        <is>
          <t>mit.co2.tra.all.e</t>
        </is>
      </c>
      <c r="D13" s="14" t="inlineStr">
        <is>
          <t>egy.mit.co2.tra.all.e.1</t>
        </is>
      </c>
      <c r="E13" s="14" t="inlineStr">
        <is>
          <t>CO2 emissions from fuel combustion | Transport | All fuels</t>
        </is>
      </c>
      <c r="F13" s="14" t="inlineStr">
        <is>
          <t>MtCO2</t>
        </is>
      </c>
      <c r="G13" s="14" t="inlineStr">
        <is>
          <t>build (Python emulation of RunAllScenarios)</t>
        </is>
      </c>
      <c r="H13" s="47" t="n">
        <v>53.3839807233738</v>
      </c>
      <c r="I13" s="47" t="n">
        <v>67.4347151975622</v>
      </c>
      <c r="J13" s="47" t="n">
        <v>74.69987967755689</v>
      </c>
      <c r="K13" s="47" t="n">
        <v>76.29428948234271</v>
      </c>
      <c r="L13" s="47" t="n">
        <v>77.85009088208371</v>
      </c>
      <c r="M13" s="47" t="n">
        <v>79.7266388035367</v>
      </c>
      <c r="N13" s="47" t="n">
        <v>82.00230721832131</v>
      </c>
      <c r="O13" s="47" t="n">
        <v>84.1851685431178</v>
      </c>
      <c r="P13" s="47" t="n">
        <v>86.2236504556171</v>
      </c>
      <c r="Q13" s="47" t="n">
        <v>88.2835052542615</v>
      </c>
      <c r="R13" s="47" t="n">
        <v>90.36388444375631</v>
      </c>
      <c r="S13" s="47" t="n">
        <v>92.46389715728721</v>
      </c>
      <c r="T13" s="47" t="n">
        <v>94.5826102687376</v>
      </c>
      <c r="U13" s="47" t="n">
        <v>96.71904857981821</v>
      </c>
      <c r="V13" s="47" t="n">
        <v>98.87219508372139</v>
      </c>
      <c r="W13" s="47" t="n">
        <v>101.040991306772</v>
      </c>
      <c r="X13" s="47" t="n">
        <v>103.224337729403</v>
      </c>
      <c r="Y13" s="47" t="n">
        <v>105.421094287613</v>
      </c>
      <c r="Z13" s="47" t="n">
        <v>107.630080955929</v>
      </c>
    </row>
    <row r="14">
      <c r="A14" s="10" t="n">
        <v>1</v>
      </c>
      <c r="B14" s="14" t="inlineStr">
        <is>
          <t>Baseline (no carbon price)</t>
        </is>
      </c>
      <c r="C14" s="14" t="inlineStr">
        <is>
          <t>mit.co2.bld.all.e</t>
        </is>
      </c>
      <c r="D14" s="14" t="inlineStr">
        <is>
          <t>egy.mit.co2.bld.all.e.1</t>
        </is>
      </c>
      <c r="E14" s="14" t="inlineStr">
        <is>
          <t>CO2 emissions from fuel combustion | Buildings | All fuels</t>
        </is>
      </c>
      <c r="F14" s="14" t="inlineStr">
        <is>
          <t>MtCO2</t>
        </is>
      </c>
      <c r="G14" s="14" t="inlineStr">
        <is>
          <t>build (Python emulation of RunAllScenarios)</t>
        </is>
      </c>
      <c r="H14" s="47" t="n">
        <v>16.7595941809113</v>
      </c>
      <c r="I14" s="47" t="n">
        <v>22.7269362675372</v>
      </c>
      <c r="J14" s="47" t="n">
        <v>25.869713488342</v>
      </c>
      <c r="K14" s="47" t="n">
        <v>26.2573345733167</v>
      </c>
      <c r="L14" s="47" t="n">
        <v>26.6338045696755</v>
      </c>
      <c r="M14" s="47" t="n">
        <v>27.0838517278908</v>
      </c>
      <c r="N14" s="47" t="n">
        <v>27.6242701548345</v>
      </c>
      <c r="O14" s="47" t="n">
        <v>28.1400179775309</v>
      </c>
      <c r="P14" s="47" t="n">
        <v>28.6198819214104</v>
      </c>
      <c r="Q14" s="47" t="n">
        <v>29.102264599198</v>
      </c>
      <c r="R14" s="47" t="n">
        <v>29.5869686775841</v>
      </c>
      <c r="S14" s="47" t="n">
        <v>30.0738326774315</v>
      </c>
      <c r="T14" s="47" t="n">
        <v>30.562668986018</v>
      </c>
      <c r="U14" s="47" t="n">
        <v>31.053284669024</v>
      </c>
      <c r="V14" s="47" t="n">
        <v>31.5454815494928</v>
      </c>
      <c r="W14" s="47" t="n">
        <v>32.0390562951449</v>
      </c>
      <c r="X14" s="47" t="n">
        <v>32.5338005140942</v>
      </c>
      <c r="Y14" s="47" t="n">
        <v>33.0295008590021</v>
      </c>
      <c r="Z14" s="47" t="n">
        <v>33.5259391396883</v>
      </c>
    </row>
    <row r="15">
      <c r="A15" s="10" t="n">
        <v>1</v>
      </c>
      <c r="B15" s="14" t="inlineStr">
        <is>
          <t>Baseline (no carbon price)</t>
        </is>
      </c>
      <c r="C15" s="14" t="inlineStr">
        <is>
          <t>mit.co2.ind.all.e</t>
        </is>
      </c>
      <c r="D15" s="14" t="inlineStr">
        <is>
          <t>egy.mit.co2.ind.all.e.1</t>
        </is>
      </c>
      <c r="E15" s="14" t="inlineStr">
        <is>
          <t>CO2 emissions from fuel combustion | Industry | All fuels</t>
        </is>
      </c>
      <c r="F15" s="14" t="inlineStr">
        <is>
          <t>MtCO2</t>
        </is>
      </c>
      <c r="G15" s="14" t="inlineStr">
        <is>
          <t>build (Python emulation of RunAllScenarios)</t>
        </is>
      </c>
      <c r="H15" s="47" t="n">
        <v>64.33222890849839</v>
      </c>
      <c r="I15" s="47" t="n">
        <v>80.2273620913227</v>
      </c>
      <c r="J15" s="47" t="n">
        <v>86.5141895930134</v>
      </c>
      <c r="K15" s="47" t="n">
        <v>89.3966824035958</v>
      </c>
      <c r="L15" s="47" t="n">
        <v>91.7467432409538</v>
      </c>
      <c r="M15" s="47" t="n">
        <v>94.7219476540668</v>
      </c>
      <c r="N15" s="47" t="n">
        <v>98.36624567729611</v>
      </c>
      <c r="O15" s="47" t="n">
        <v>101.935015533263</v>
      </c>
      <c r="P15" s="47" t="n">
        <v>105.349232272923</v>
      </c>
      <c r="Q15" s="47" t="n">
        <v>108.842937978489</v>
      </c>
      <c r="R15" s="47" t="n">
        <v>112.392015567382</v>
      </c>
      <c r="S15" s="47" t="n">
        <v>116.020360549125</v>
      </c>
      <c r="T15" s="47" t="n">
        <v>119.727831310932</v>
      </c>
      <c r="U15" s="47" t="n">
        <v>123.514174062084</v>
      </c>
      <c r="V15" s="47" t="n">
        <v>127.379018741532</v>
      </c>
      <c r="W15" s="47" t="n">
        <v>131.32187503292</v>
      </c>
      <c r="X15" s="47" t="n">
        <v>135.34212850318</v>
      </c>
      <c r="Y15" s="47" t="n">
        <v>139.439036881104</v>
      </c>
      <c r="Z15" s="47" t="n">
        <v>143.611726492484</v>
      </c>
    </row>
    <row r="16">
      <c r="A16" s="10" t="n">
        <v>1</v>
      </c>
      <c r="B16" s="14" t="inlineStr">
        <is>
          <t>Baseline (no carbon price)</t>
        </is>
      </c>
      <c r="C16" s="14" t="inlineStr">
        <is>
          <t>mit.co2.chg.all.all</t>
        </is>
      </c>
      <c r="D16" s="14" t="inlineStr">
        <is>
          <t>egy.mit.co2.chg.all.all.1</t>
        </is>
      </c>
      <c r="E16" s="14" t="inlineStr">
        <is>
          <t>Change in CO2 emissions vs scenario 1 | All subsectors | All fuels</t>
        </is>
      </c>
      <c r="F16" s="14" t="inlineStr">
        <is>
          <t>MtCO2</t>
        </is>
      </c>
      <c r="G16" s="14" t="inlineStr">
        <is>
          <t>build (Python emulation of RunAllScenarios)</t>
        </is>
      </c>
      <c r="H16" s="47" t="n">
        <v>0</v>
      </c>
      <c r="I16" s="47" t="n">
        <v>0</v>
      </c>
      <c r="J16" s="47" t="n">
        <v>0</v>
      </c>
      <c r="K16" s="47" t="n">
        <v>0</v>
      </c>
      <c r="L16" s="47" t="n">
        <v>0</v>
      </c>
      <c r="M16" s="47" t="n">
        <v>0</v>
      </c>
      <c r="N16" s="47" t="n">
        <v>0</v>
      </c>
      <c r="O16" s="47" t="n">
        <v>0</v>
      </c>
      <c r="P16" s="47" t="n">
        <v>0</v>
      </c>
      <c r="Q16" s="47" t="n">
        <v>0</v>
      </c>
      <c r="R16" s="47" t="n">
        <v>0</v>
      </c>
      <c r="S16" s="47" t="n">
        <v>0</v>
      </c>
      <c r="T16" s="47" t="n">
        <v>0</v>
      </c>
      <c r="U16" s="47" t="n">
        <v>0</v>
      </c>
      <c r="V16" s="47" t="n">
        <v>0</v>
      </c>
      <c r="W16" s="47" t="n">
        <v>0</v>
      </c>
      <c r="X16" s="47" t="n">
        <v>0</v>
      </c>
      <c r="Y16" s="47" t="n">
        <v>0</v>
      </c>
      <c r="Z16" s="47" t="n">
        <v>0</v>
      </c>
    </row>
    <row r="17">
      <c r="A17" s="10" t="n">
        <v>1</v>
      </c>
      <c r="B17" s="14" t="inlineStr">
        <is>
          <t>Baseline (no carbon price)</t>
        </is>
      </c>
      <c r="C17" s="14" t="inlineStr">
        <is>
          <t>mit.co2.pct.all.all</t>
        </is>
      </c>
      <c r="D17" s="14" t="inlineStr">
        <is>
          <t>egy.mit.co2.pct.all.all.1</t>
        </is>
      </c>
      <c r="E17" s="14" t="inlineStr">
        <is>
          <t>Change in CO2 emissions vs scenario 1 | All subsectors | All fuels</t>
        </is>
      </c>
      <c r="F17" s="14" t="inlineStr">
        <is>
          <t>%</t>
        </is>
      </c>
      <c r="G17" s="14" t="inlineStr">
        <is>
          <t>build (Python emulation of RunAllScenarios)</t>
        </is>
      </c>
      <c r="H17" s="13" t="n">
        <v>0</v>
      </c>
      <c r="I17" s="13" t="n">
        <v>0</v>
      </c>
      <c r="J17" s="13" t="n">
        <v>0</v>
      </c>
      <c r="K17" s="13" t="n">
        <v>0</v>
      </c>
      <c r="L17" s="13" t="n">
        <v>0</v>
      </c>
      <c r="M17" s="13" t="n">
        <v>0</v>
      </c>
      <c r="N17" s="13" t="n">
        <v>0</v>
      </c>
      <c r="O17" s="13" t="n">
        <v>0</v>
      </c>
      <c r="P17" s="13" t="n">
        <v>0</v>
      </c>
      <c r="Q17" s="13" t="n">
        <v>0</v>
      </c>
      <c r="R17" s="13" t="n">
        <v>0</v>
      </c>
      <c r="S17" s="13" t="n">
        <v>0</v>
      </c>
      <c r="T17" s="13" t="n">
        <v>0</v>
      </c>
      <c r="U17" s="13" t="n">
        <v>0</v>
      </c>
      <c r="V17" s="13" t="n">
        <v>0</v>
      </c>
      <c r="W17" s="13" t="n">
        <v>0</v>
      </c>
      <c r="X17" s="13" t="n">
        <v>0</v>
      </c>
      <c r="Y17" s="13" t="n">
        <v>0</v>
      </c>
      <c r="Z17" s="13" t="n">
        <v>0</v>
      </c>
    </row>
    <row r="18">
      <c r="A18" s="10" t="n">
        <v>1</v>
      </c>
      <c r="B18" s="14" t="inlineStr">
        <is>
          <t>Baseline (no carbon price)</t>
        </is>
      </c>
      <c r="C18" s="14" t="inlineStr">
        <is>
          <t>mit.rtx.all.all</t>
        </is>
      </c>
      <c r="D18" s="14" t="inlineStr">
        <is>
          <t>egy.mit.rtx.all.all.1</t>
        </is>
      </c>
      <c r="E18" s="14" t="inlineStr">
        <is>
          <t>Revenue from existing taxes (excise and other taxes + VAT) | All subsectors | All fuels</t>
        </is>
      </c>
      <c r="F18" s="14" t="inlineStr">
        <is>
          <t>USD m real</t>
        </is>
      </c>
      <c r="G18" s="14" t="inlineStr">
        <is>
          <t>build (Python emulation of RunAllScenarios)</t>
        </is>
      </c>
      <c r="H18" s="49" t="n">
        <v>24.7499116507651</v>
      </c>
      <c r="I18" s="49" t="n">
        <v>18.5902691501866</v>
      </c>
      <c r="J18" s="49" t="n">
        <v>15.551422727851</v>
      </c>
      <c r="K18" s="49" t="n">
        <v>16.3839035831061</v>
      </c>
      <c r="L18" s="49" t="n">
        <v>16.3521637616865</v>
      </c>
      <c r="M18" s="49" t="n">
        <v>16.6120256666521</v>
      </c>
      <c r="N18" s="49" t="n">
        <v>17.0382889944466</v>
      </c>
      <c r="O18" s="49" t="n">
        <v>17.4527141257418</v>
      </c>
      <c r="P18" s="49" t="n">
        <v>17.8475341369078</v>
      </c>
      <c r="Q18" s="49" t="n">
        <v>18.2453967973365</v>
      </c>
      <c r="R18" s="49" t="n">
        <v>18.6056626634317</v>
      </c>
      <c r="S18" s="49" t="n">
        <v>18.9682623188375</v>
      </c>
      <c r="T18" s="49" t="n">
        <v>19.3330536321841</v>
      </c>
      <c r="U18" s="49" t="n">
        <v>19.6998898819334</v>
      </c>
      <c r="V18" s="49" t="n">
        <v>20.0686198160498</v>
      </c>
      <c r="W18" s="49" t="n">
        <v>20.4390877188102</v>
      </c>
      <c r="X18" s="49" t="n">
        <v>20.8111334847941</v>
      </c>
      <c r="Y18" s="49" t="n">
        <v>21.1845927000861</v>
      </c>
      <c r="Z18" s="49" t="n">
        <v>21.5592967307068</v>
      </c>
    </row>
    <row r="19">
      <c r="A19" s="10" t="n">
        <v>1</v>
      </c>
      <c r="B19" s="14" t="inlineStr">
        <is>
          <t>Baseline (no carbon price)</t>
        </is>
      </c>
      <c r="C19" s="14" t="inlineStr">
        <is>
          <t>mit.rsub.all.all</t>
        </is>
      </c>
      <c r="D19" s="14" t="inlineStr">
        <is>
          <t>egy.mit.rsub.all.all.1</t>
        </is>
      </c>
      <c r="E19" s="14" t="inlineStr">
        <is>
          <t>Cost of existing consumer subsidies (positive = cost) | All subsectors | All fuels</t>
        </is>
      </c>
      <c r="F19" s="14" t="inlineStr">
        <is>
          <t>USD m real</t>
        </is>
      </c>
      <c r="G19" s="14" t="inlineStr">
        <is>
          <t>build (Python emulation of RunAllScenarios)</t>
        </is>
      </c>
      <c r="H19" s="49" t="n">
        <v>26077.1698652635</v>
      </c>
      <c r="I19" s="49" t="n">
        <v>30697.7310918557</v>
      </c>
      <c r="J19" s="49" t="n">
        <v>32472.080347621</v>
      </c>
      <c r="K19" s="49" t="n">
        <v>27881.7426707797</v>
      </c>
      <c r="L19" s="49" t="n">
        <v>33437.0416531632</v>
      </c>
      <c r="M19" s="49" t="n">
        <v>28903.1749331325</v>
      </c>
      <c r="N19" s="49" t="n">
        <v>27204.3670736104</v>
      </c>
      <c r="O19" s="49" t="n">
        <v>26829.6585804631</v>
      </c>
      <c r="P19" s="49" t="n">
        <v>26796.9715565045</v>
      </c>
      <c r="Q19" s="49" t="n">
        <v>26751.4541710669</v>
      </c>
      <c r="R19" s="49" t="n">
        <v>27413.1071972633</v>
      </c>
      <c r="S19" s="49" t="n">
        <v>28083.7316491626</v>
      </c>
      <c r="T19" s="49" t="n">
        <v>28763.1393605249</v>
      </c>
      <c r="U19" s="49" t="n">
        <v>29451.1272059575</v>
      </c>
      <c r="V19" s="49" t="n">
        <v>30147.476895335</v>
      </c>
      <c r="W19" s="49" t="n">
        <v>30851.9547890317</v>
      </c>
      <c r="X19" s="49" t="n">
        <v>31564.3117351685</v>
      </c>
      <c r="Y19" s="49" t="n">
        <v>32284.2829300633</v>
      </c>
      <c r="Z19" s="49" t="n">
        <v>33011.5878030547</v>
      </c>
    </row>
    <row r="20">
      <c r="A20" s="10" t="n">
        <v>1</v>
      </c>
      <c r="B20" s="14" t="inlineStr">
        <is>
          <t>Baseline (no carbon price)</t>
        </is>
      </c>
      <c r="C20" s="14" t="inlineStr">
        <is>
          <t>mit.rnew.all.all</t>
        </is>
      </c>
      <c r="D20" s="14" t="inlineStr">
        <is>
          <t>egy.mit.rnew.all.all.1</t>
        </is>
      </c>
      <c r="E20" s="14" t="inlineStr">
        <is>
          <t>Revenue from new policies (carbon tax, excise, auctioned ETS, VAT on them) | All subsectors | All fuels</t>
        </is>
      </c>
      <c r="F20" s="14" t="inlineStr">
        <is>
          <t>USD m real</t>
        </is>
      </c>
      <c r="G20" s="14" t="inlineStr">
        <is>
          <t>build (Python emulation of RunAllScenarios)</t>
        </is>
      </c>
      <c r="H20" s="49" t="n">
        <v>0</v>
      </c>
      <c r="I20" s="49" t="n">
        <v>0</v>
      </c>
      <c r="J20" s="49" t="n">
        <v>0</v>
      </c>
      <c r="K20" s="49" t="n">
        <v>0</v>
      </c>
      <c r="L20" s="49" t="n">
        <v>0</v>
      </c>
      <c r="M20" s="49" t="n">
        <v>0</v>
      </c>
      <c r="N20" s="49" t="n">
        <v>0</v>
      </c>
      <c r="O20" s="49" t="n">
        <v>0</v>
      </c>
      <c r="P20" s="49" t="n">
        <v>0</v>
      </c>
      <c r="Q20" s="49" t="n">
        <v>0</v>
      </c>
      <c r="R20" s="49" t="n">
        <v>0</v>
      </c>
      <c r="S20" s="49" t="n">
        <v>0</v>
      </c>
      <c r="T20" s="49" t="n">
        <v>0</v>
      </c>
      <c r="U20" s="49" t="n">
        <v>0</v>
      </c>
      <c r="V20" s="49" t="n">
        <v>0</v>
      </c>
      <c r="W20" s="49" t="n">
        <v>0</v>
      </c>
      <c r="X20" s="49" t="n">
        <v>0</v>
      </c>
      <c r="Y20" s="49" t="n">
        <v>0</v>
      </c>
      <c r="Z20" s="49" t="n">
        <v>0</v>
      </c>
    </row>
    <row r="21">
      <c r="A21" s="10" t="n">
        <v>1</v>
      </c>
      <c r="B21" s="14" t="inlineStr">
        <is>
          <t>Baseline (no carbon price)</t>
        </is>
      </c>
      <c r="C21" s="14" t="inlineStr">
        <is>
          <t>mit.rtot.all.all</t>
        </is>
      </c>
      <c r="D21" s="14" t="inlineStr">
        <is>
          <t>egy.mit.rtot.all.all.1</t>
        </is>
      </c>
      <c r="E21" s="14" t="inlineStr">
        <is>
          <t>Total revenue (net existing + new policies) | All subsectors | All fuels</t>
        </is>
      </c>
      <c r="F21" s="14" t="inlineStr">
        <is>
          <t>USD m real</t>
        </is>
      </c>
      <c r="G21" s="14" t="inlineStr">
        <is>
          <t>build (Python emulation of RunAllScenarios)</t>
        </is>
      </c>
      <c r="H21" s="49" t="n">
        <v>-26052.4199536128</v>
      </c>
      <c r="I21" s="49" t="n">
        <v>-30679.1408227055</v>
      </c>
      <c r="J21" s="49" t="n">
        <v>-32456.5289248931</v>
      </c>
      <c r="K21" s="49" t="n">
        <v>-27865.3587671966</v>
      </c>
      <c r="L21" s="49" t="n">
        <v>-33420.6894894016</v>
      </c>
      <c r="M21" s="49" t="n">
        <v>-28886.5629074658</v>
      </c>
      <c r="N21" s="49" t="n">
        <v>-27187.3287846159</v>
      </c>
      <c r="O21" s="49" t="n">
        <v>-26812.2058663373</v>
      </c>
      <c r="P21" s="49" t="n">
        <v>-26779.1240223676</v>
      </c>
      <c r="Q21" s="49" t="n">
        <v>-26733.2087742696</v>
      </c>
      <c r="R21" s="49" t="n">
        <v>-27394.5015345998</v>
      </c>
      <c r="S21" s="49" t="n">
        <v>-28064.7633868438</v>
      </c>
      <c r="T21" s="49" t="n">
        <v>-28743.8063068928</v>
      </c>
      <c r="U21" s="49" t="n">
        <v>-29431.4273160755</v>
      </c>
      <c r="V21" s="49" t="n">
        <v>-30127.4082755189</v>
      </c>
      <c r="W21" s="49" t="n">
        <v>-30831.5157013129</v>
      </c>
      <c r="X21" s="49" t="n">
        <v>-31543.5006016837</v>
      </c>
      <c r="Y21" s="49" t="n">
        <v>-32263.0983373632</v>
      </c>
      <c r="Z21" s="49" t="n">
        <v>-32990.028506324</v>
      </c>
    </row>
    <row r="22">
      <c r="A22" s="10" t="n">
        <v>1</v>
      </c>
      <c r="B22" s="14" t="inlineStr">
        <is>
          <t>Baseline (no carbon price)</t>
        </is>
      </c>
      <c r="C22" s="14" t="inlineStr">
        <is>
          <t>mit.rtot.chg.all.all</t>
        </is>
      </c>
      <c r="D22" s="14" t="inlineStr">
        <is>
          <t>egy.mit.rtot.chg.all.all.1</t>
        </is>
      </c>
      <c r="E22" s="14" t="inlineStr">
        <is>
          <t>Change in total revenue vs scenario 1 (fiscal effect) | All subsectors | All fuels</t>
        </is>
      </c>
      <c r="F22" s="14" t="inlineStr">
        <is>
          <t>USD m real</t>
        </is>
      </c>
      <c r="G22" s="14" t="inlineStr">
        <is>
          <t>build (Python emulation of RunAllScenarios)</t>
        </is>
      </c>
      <c r="H22" s="49" t="n">
        <v>0</v>
      </c>
      <c r="I22" s="49" t="n">
        <v>0</v>
      </c>
      <c r="J22" s="49" t="n">
        <v>0</v>
      </c>
      <c r="K22" s="49" t="n">
        <v>0</v>
      </c>
      <c r="L22" s="49" t="n">
        <v>0</v>
      </c>
      <c r="M22" s="49" t="n">
        <v>0</v>
      </c>
      <c r="N22" s="49" t="n">
        <v>0</v>
      </c>
      <c r="O22" s="49" t="n">
        <v>0</v>
      </c>
      <c r="P22" s="49" t="n">
        <v>0</v>
      </c>
      <c r="Q22" s="49" t="n">
        <v>0</v>
      </c>
      <c r="R22" s="49" t="n">
        <v>0</v>
      </c>
      <c r="S22" s="49" t="n">
        <v>0</v>
      </c>
      <c r="T22" s="49" t="n">
        <v>0</v>
      </c>
      <c r="U22" s="49" t="n">
        <v>0</v>
      </c>
      <c r="V22" s="49" t="n">
        <v>0</v>
      </c>
      <c r="W22" s="49" t="n">
        <v>0</v>
      </c>
      <c r="X22" s="49" t="n">
        <v>0</v>
      </c>
      <c r="Y22" s="49" t="n">
        <v>0</v>
      </c>
      <c r="Z22" s="49" t="n">
        <v>0</v>
      </c>
    </row>
    <row r="23">
      <c r="A23" s="10" t="n">
        <v>1</v>
      </c>
      <c r="B23" s="14" t="inlineStr">
        <is>
          <t>Baseline (no carbon price)</t>
        </is>
      </c>
      <c r="C23" s="14" t="inlineStr">
        <is>
          <t>mit.cptraj</t>
        </is>
      </c>
      <c r="D23" s="14" t="inlineStr">
        <is>
          <t>egy.mit.cptraj.1</t>
        </is>
      </c>
      <c r="E23" s="14" t="inlineStr">
        <is>
          <t>Carbon price trajectory used</t>
        </is>
      </c>
      <c r="F23" s="14" t="inlineStr">
        <is>
          <t>$/tCO2 real</t>
        </is>
      </c>
      <c r="G23" s="14" t="inlineStr">
        <is>
          <t>build (Python emulation of RunAllScenarios)</t>
        </is>
      </c>
      <c r="H23" s="24" t="n">
        <v>0</v>
      </c>
      <c r="I23" s="24" t="n">
        <v>0</v>
      </c>
      <c r="J23" s="24" t="n">
        <v>0</v>
      </c>
      <c r="K23" s="24" t="n">
        <v>0</v>
      </c>
      <c r="L23" s="24" t="n">
        <v>0</v>
      </c>
      <c r="M23" s="24" t="n">
        <v>0</v>
      </c>
      <c r="N23" s="24" t="n">
        <v>0</v>
      </c>
      <c r="O23" s="24" t="n">
        <v>0</v>
      </c>
      <c r="P23" s="24" t="n">
        <v>0</v>
      </c>
      <c r="Q23" s="24" t="n">
        <v>0</v>
      </c>
      <c r="R23" s="24" t="n">
        <v>0</v>
      </c>
      <c r="S23" s="24" t="n">
        <v>0</v>
      </c>
      <c r="T23" s="24" t="n">
        <v>0</v>
      </c>
      <c r="U23" s="24" t="n">
        <v>0</v>
      </c>
      <c r="V23" s="24" t="n">
        <v>0</v>
      </c>
      <c r="W23" s="24" t="n">
        <v>0</v>
      </c>
      <c r="X23" s="24" t="n">
        <v>0</v>
      </c>
      <c r="Y23" s="24" t="n">
        <v>0</v>
      </c>
      <c r="Z23" s="24" t="n">
        <v>0</v>
      </c>
    </row>
    <row r="24">
      <c r="A24" s="10" t="n">
        <v>1</v>
      </c>
      <c r="B24" s="14" t="inlineStr">
        <is>
          <t>Baseline (no carbon price)</t>
        </is>
      </c>
      <c r="C24" s="14" t="inlineStr">
        <is>
          <t>mit.ets.p</t>
        </is>
      </c>
      <c r="D24" s="14" t="inlineStr">
        <is>
          <t>egy.mit.ets.p.1</t>
        </is>
      </c>
      <c r="E24" s="14" t="inlineStr">
        <is>
          <t>ETS permit price used</t>
        </is>
      </c>
      <c r="F24" s="14" t="inlineStr">
        <is>
          <t>$/tCO2 real</t>
        </is>
      </c>
      <c r="G24" s="14" t="inlineStr">
        <is>
          <t>build (Python emulation of RunAllScenarios)</t>
        </is>
      </c>
      <c r="H24" s="24" t="n">
        <v>0</v>
      </c>
      <c r="I24" s="24" t="n">
        <v>0</v>
      </c>
      <c r="J24" s="24" t="n">
        <v>0</v>
      </c>
      <c r="K24" s="24" t="n">
        <v>0</v>
      </c>
      <c r="L24" s="24" t="n">
        <v>0</v>
      </c>
      <c r="M24" s="24" t="n">
        <v>0</v>
      </c>
      <c r="N24" s="24" t="n">
        <v>0</v>
      </c>
      <c r="O24" s="24" t="n">
        <v>0</v>
      </c>
      <c r="P24" s="24" t="n">
        <v>0</v>
      </c>
      <c r="Q24" s="24" t="n">
        <v>0</v>
      </c>
      <c r="R24" s="24" t="n">
        <v>0</v>
      </c>
      <c r="S24" s="24" t="n">
        <v>0</v>
      </c>
      <c r="T24" s="24" t="n">
        <v>0</v>
      </c>
      <c r="U24" s="24" t="n">
        <v>0</v>
      </c>
      <c r="V24" s="24" t="n">
        <v>0</v>
      </c>
      <c r="W24" s="24" t="n">
        <v>0</v>
      </c>
      <c r="X24" s="24" t="n">
        <v>0</v>
      </c>
      <c r="Y24" s="24" t="n">
        <v>0</v>
      </c>
      <c r="Z24" s="24" t="n">
        <v>0</v>
      </c>
    </row>
    <row r="25">
      <c r="A25" s="10" t="n">
        <v>1</v>
      </c>
      <c r="B25" s="14" t="inlineStr">
        <is>
          <t>Baseline (no carbon price)</t>
        </is>
      </c>
      <c r="C25" s="14" t="inlineStr">
        <is>
          <t>mit.co2.ets.all.all</t>
        </is>
      </c>
      <c r="D25" s="14" t="inlineStr">
        <is>
          <t>egy.mit.co2.ets.all.all.1</t>
        </is>
      </c>
      <c r="E25" s="14" t="inlineStr">
        <is>
          <t>CO2 emissions covered by the new ETS | All subsectors | All fuels</t>
        </is>
      </c>
      <c r="F25" s="14" t="inlineStr">
        <is>
          <t>MtCO2</t>
        </is>
      </c>
      <c r="G25" s="14" t="inlineStr">
        <is>
          <t>build (Python emulation of RunAllScenarios)</t>
        </is>
      </c>
      <c r="H25" s="47" t="n">
        <v>0</v>
      </c>
      <c r="I25" s="47" t="n">
        <v>0</v>
      </c>
      <c r="J25" s="47" t="n">
        <v>0</v>
      </c>
      <c r="K25" s="47" t="n">
        <v>0</v>
      </c>
      <c r="L25" s="47" t="n">
        <v>0</v>
      </c>
      <c r="M25" s="47" t="n">
        <v>0</v>
      </c>
      <c r="N25" s="47" t="n">
        <v>0</v>
      </c>
      <c r="O25" s="47" t="n">
        <v>0</v>
      </c>
      <c r="P25" s="47" t="n">
        <v>0</v>
      </c>
      <c r="Q25" s="47" t="n">
        <v>0</v>
      </c>
      <c r="R25" s="47" t="n">
        <v>0</v>
      </c>
      <c r="S25" s="47" t="n">
        <v>0</v>
      </c>
      <c r="T25" s="47" t="n">
        <v>0</v>
      </c>
      <c r="U25" s="47" t="n">
        <v>0</v>
      </c>
      <c r="V25" s="47" t="n">
        <v>0</v>
      </c>
      <c r="W25" s="47" t="n">
        <v>0</v>
      </c>
      <c r="X25" s="47" t="n">
        <v>0</v>
      </c>
      <c r="Y25" s="47" t="n">
        <v>0</v>
      </c>
      <c r="Z25" s="47" t="n">
        <v>0</v>
      </c>
    </row>
    <row r="26">
      <c r="A26" s="10" t="n">
        <v>1</v>
      </c>
      <c r="B26" s="14" t="inlineStr">
        <is>
          <t>Baseline (no carbon price)</t>
        </is>
      </c>
      <c r="C26" s="14" t="inlineStr">
        <is>
          <t>mit.co2.cap.all.all</t>
        </is>
      </c>
      <c r="D26" s="14" t="inlineStr">
        <is>
          <t>egy.mit.co2.cap.all.all.1</t>
        </is>
      </c>
      <c r="E26" s="14" t="inlineStr">
        <is>
          <t>ETS cap | All subsectors | All fuels</t>
        </is>
      </c>
      <c r="F26" s="14" t="inlineStr">
        <is>
          <t>MtCO2</t>
        </is>
      </c>
      <c r="G26" s="14" t="inlineStr">
        <is>
          <t>build (Python emulation of RunAllScenarios)</t>
        </is>
      </c>
      <c r="H26" s="47" t="n">
        <v>0</v>
      </c>
      <c r="I26" s="47" t="n">
        <v>0</v>
      </c>
      <c r="J26" s="47" t="n">
        <v>0</v>
      </c>
      <c r="K26" s="47" t="n">
        <v>0</v>
      </c>
      <c r="L26" s="47" t="n">
        <v>0</v>
      </c>
      <c r="M26" s="47" t="n">
        <v>0</v>
      </c>
      <c r="N26" s="47" t="n">
        <v>0</v>
      </c>
      <c r="O26" s="47" t="n">
        <v>0</v>
      </c>
      <c r="P26" s="47" t="n">
        <v>0</v>
      </c>
      <c r="Q26" s="47" t="n">
        <v>0</v>
      </c>
      <c r="R26" s="47" t="n">
        <v>0</v>
      </c>
      <c r="S26" s="47" t="n">
        <v>0</v>
      </c>
      <c r="T26" s="47" t="n">
        <v>0</v>
      </c>
      <c r="U26" s="47" t="n">
        <v>0</v>
      </c>
      <c r="V26" s="47" t="n">
        <v>0</v>
      </c>
      <c r="W26" s="47" t="n">
        <v>0</v>
      </c>
      <c r="X26" s="47" t="n">
        <v>0</v>
      </c>
      <c r="Y26" s="47" t="n">
        <v>0</v>
      </c>
      <c r="Z26" s="47" t="n">
        <v>0</v>
      </c>
    </row>
    <row r="27">
      <c r="A27" s="10" t="n">
        <v>1</v>
      </c>
      <c r="B27" s="14" t="inlineStr">
        <is>
          <t>Baseline (no carbon price)</t>
        </is>
      </c>
      <c r="C27" s="14" t="inlineStr">
        <is>
          <t>mit.rpb.all.gso.a</t>
        </is>
      </c>
      <c r="D27" s="14" t="inlineStr">
        <is>
          <t>egy.mit.rpb.all.gso.a.1</t>
        </is>
      </c>
      <c r="E27" s="14" t="inlineStr">
        <is>
          <t>Retail price before new policies | All subsectors | Gasoline</t>
        </is>
      </c>
      <c r="F27" s="14" t="inlineStr">
        <is>
          <t>$/GJ real</t>
        </is>
      </c>
      <c r="G27" s="14" t="inlineStr">
        <is>
          <t>build (Python emulation of RunAllScenarios)</t>
        </is>
      </c>
      <c r="H27" s="24" t="n">
        <v>17.1645453257496</v>
      </c>
      <c r="I27" s="24" t="n">
        <v>11.7387816845338</v>
      </c>
      <c r="J27" s="24" t="n">
        <v>9.58268059228592</v>
      </c>
      <c r="K27" s="24" t="n">
        <v>9.58268059228592</v>
      </c>
      <c r="L27" s="24" t="n">
        <v>9.58268059228592</v>
      </c>
      <c r="M27" s="24" t="n">
        <v>9.58268059228592</v>
      </c>
      <c r="N27" s="24" t="n">
        <v>9.58268059228592</v>
      </c>
      <c r="O27" s="24" t="n">
        <v>9.58268059228592</v>
      </c>
      <c r="P27" s="24" t="n">
        <v>9.58268059228592</v>
      </c>
      <c r="Q27" s="24" t="n">
        <v>9.58268059228592</v>
      </c>
      <c r="R27" s="24" t="n">
        <v>9.58268059228592</v>
      </c>
      <c r="S27" s="24" t="n">
        <v>9.58268059228592</v>
      </c>
      <c r="T27" s="24" t="n">
        <v>9.58268059228592</v>
      </c>
      <c r="U27" s="24" t="n">
        <v>9.58268059228592</v>
      </c>
      <c r="V27" s="24" t="n">
        <v>9.58268059228592</v>
      </c>
      <c r="W27" s="24" t="n">
        <v>9.58268059228592</v>
      </c>
      <c r="X27" s="24" t="n">
        <v>9.58268059228592</v>
      </c>
      <c r="Y27" s="24" t="n">
        <v>9.58268059228592</v>
      </c>
      <c r="Z27" s="24" t="n">
        <v>9.58268059228592</v>
      </c>
    </row>
    <row r="28">
      <c r="A28" s="10" t="n">
        <v>1</v>
      </c>
      <c r="B28" s="14" t="inlineStr">
        <is>
          <t>Baseline (no carbon price)</t>
        </is>
      </c>
      <c r="C28" s="14" t="inlineStr">
        <is>
          <t>mit.rpb.all.die.a</t>
        </is>
      </c>
      <c r="D28" s="14" t="inlineStr">
        <is>
          <t>egy.mit.rpb.all.die.a.1</t>
        </is>
      </c>
      <c r="E28" s="14" t="inlineStr">
        <is>
          <t>Retail price before new policies | All subsectors | Diesel</t>
        </is>
      </c>
      <c r="F28" s="14" t="inlineStr">
        <is>
          <t>$/GJ real</t>
        </is>
      </c>
      <c r="G28" s="14" t="inlineStr">
        <is>
          <t>build (Python emulation of RunAllScenarios)</t>
        </is>
      </c>
      <c r="H28" s="24" t="n">
        <v>11.0953075337741</v>
      </c>
      <c r="I28" s="24" t="n">
        <v>7.52329139696042</v>
      </c>
      <c r="J28" s="24" t="n">
        <v>6.68201385154289</v>
      </c>
      <c r="K28" s="24" t="n">
        <v>6.68201385154289</v>
      </c>
      <c r="L28" s="24" t="n">
        <v>6.68201385154289</v>
      </c>
      <c r="M28" s="24" t="n">
        <v>6.68201385154289</v>
      </c>
      <c r="N28" s="24" t="n">
        <v>6.68201385154289</v>
      </c>
      <c r="O28" s="24" t="n">
        <v>6.68201385154289</v>
      </c>
      <c r="P28" s="24" t="n">
        <v>6.68201385154289</v>
      </c>
      <c r="Q28" s="24" t="n">
        <v>6.68201385154289</v>
      </c>
      <c r="R28" s="24" t="n">
        <v>6.68201385154289</v>
      </c>
      <c r="S28" s="24" t="n">
        <v>6.68201385154289</v>
      </c>
      <c r="T28" s="24" t="n">
        <v>6.68201385154289</v>
      </c>
      <c r="U28" s="24" t="n">
        <v>6.68201385154289</v>
      </c>
      <c r="V28" s="24" t="n">
        <v>6.68201385154289</v>
      </c>
      <c r="W28" s="24" t="n">
        <v>6.68201385154289</v>
      </c>
      <c r="X28" s="24" t="n">
        <v>6.68201385154289</v>
      </c>
      <c r="Y28" s="24" t="n">
        <v>6.68201385154289</v>
      </c>
      <c r="Z28" s="24" t="n">
        <v>6.68201385154289</v>
      </c>
    </row>
    <row r="29">
      <c r="A29" s="10" t="n">
        <v>1</v>
      </c>
      <c r="B29" s="14" t="inlineStr">
        <is>
          <t>Baseline (no carbon price)</t>
        </is>
      </c>
      <c r="C29" s="14" t="inlineStr">
        <is>
          <t>mit.rpb.res.nga.a</t>
        </is>
      </c>
      <c r="D29" s="14" t="inlineStr">
        <is>
          <t>egy.mit.rpb.res.nga.a.1</t>
        </is>
      </c>
      <c r="E29" s="14" t="inlineStr">
        <is>
          <t>Retail price before new policies | Residential | Natural gas</t>
        </is>
      </c>
      <c r="F29" s="14" t="inlineStr">
        <is>
          <t>$/GJ real</t>
        </is>
      </c>
      <c r="G29" s="14" t="inlineStr">
        <is>
          <t>build (Python emulation of RunAllScenarios)</t>
        </is>
      </c>
      <c r="H29" s="24" t="n">
        <v>4.63366849483039</v>
      </c>
      <c r="I29" s="24" t="n">
        <v>3.20868563703672</v>
      </c>
      <c r="J29" s="24" t="n">
        <v>2.33088056865822</v>
      </c>
      <c r="K29" s="24" t="n">
        <v>2.33088056865822</v>
      </c>
      <c r="L29" s="24" t="n">
        <v>2.33088056865822</v>
      </c>
      <c r="M29" s="24" t="n">
        <v>2.33088056865822</v>
      </c>
      <c r="N29" s="24" t="n">
        <v>2.33088056865822</v>
      </c>
      <c r="O29" s="24" t="n">
        <v>2.33088056865822</v>
      </c>
      <c r="P29" s="24" t="n">
        <v>2.33088056865822</v>
      </c>
      <c r="Q29" s="24" t="n">
        <v>2.33088056865822</v>
      </c>
      <c r="R29" s="24" t="n">
        <v>2.33088056865822</v>
      </c>
      <c r="S29" s="24" t="n">
        <v>2.33088056865822</v>
      </c>
      <c r="T29" s="24" t="n">
        <v>2.33088056865822</v>
      </c>
      <c r="U29" s="24" t="n">
        <v>2.33088056865822</v>
      </c>
      <c r="V29" s="24" t="n">
        <v>2.33088056865822</v>
      </c>
      <c r="W29" s="24" t="n">
        <v>2.33088056865822</v>
      </c>
      <c r="X29" s="24" t="n">
        <v>2.33088056865822</v>
      </c>
      <c r="Y29" s="24" t="n">
        <v>2.33088056865822</v>
      </c>
      <c r="Z29" s="24" t="n">
        <v>2.33088056865822</v>
      </c>
    </row>
    <row r="30">
      <c r="A30" s="10" t="n">
        <v>1</v>
      </c>
      <c r="B30" s="14" t="inlineStr">
        <is>
          <t>Baseline (no carbon price)</t>
        </is>
      </c>
      <c r="C30" s="14" t="inlineStr">
        <is>
          <t>mit.atp.rod.gso.e</t>
        </is>
      </c>
      <c r="D30" s="14" t="inlineStr">
        <is>
          <t>egy.mit.atp.rod.gso.e.1</t>
        </is>
      </c>
      <c r="E30" s="14" t="inlineStr">
        <is>
          <t>After-tax price | Road | Gasoline</t>
        </is>
      </c>
      <c r="F30" s="14" t="inlineStr">
        <is>
          <t>$/GJ real</t>
        </is>
      </c>
      <c r="G30" s="14" t="inlineStr">
        <is>
          <t>build (Python emulation of RunAllScenarios)</t>
        </is>
      </c>
      <c r="H30" s="24" t="n">
        <v>17.1645453257496</v>
      </c>
      <c r="I30" s="24" t="n">
        <v>11.7387816845338</v>
      </c>
      <c r="J30" s="24" t="n">
        <v>9.58268059228592</v>
      </c>
      <c r="K30" s="24" t="n">
        <v>9.58268059228592</v>
      </c>
      <c r="L30" s="24" t="n">
        <v>9.58268059228592</v>
      </c>
      <c r="M30" s="24" t="n">
        <v>9.58268059228592</v>
      </c>
      <c r="N30" s="24" t="n">
        <v>9.58268059228592</v>
      </c>
      <c r="O30" s="24" t="n">
        <v>9.58268059228592</v>
      </c>
      <c r="P30" s="24" t="n">
        <v>9.58268059228592</v>
      </c>
      <c r="Q30" s="24" t="n">
        <v>9.58268059228592</v>
      </c>
      <c r="R30" s="24" t="n">
        <v>9.58268059228592</v>
      </c>
      <c r="S30" s="24" t="n">
        <v>9.58268059228592</v>
      </c>
      <c r="T30" s="24" t="n">
        <v>9.58268059228592</v>
      </c>
      <c r="U30" s="24" t="n">
        <v>9.58268059228592</v>
      </c>
      <c r="V30" s="24" t="n">
        <v>9.58268059228592</v>
      </c>
      <c r="W30" s="24" t="n">
        <v>9.58268059228592</v>
      </c>
      <c r="X30" s="24" t="n">
        <v>9.58268059228592</v>
      </c>
      <c r="Y30" s="24" t="n">
        <v>9.58268059228592</v>
      </c>
      <c r="Z30" s="24" t="n">
        <v>9.58268059228592</v>
      </c>
    </row>
    <row r="31">
      <c r="A31" s="10" t="n">
        <v>1</v>
      </c>
      <c r="B31" s="14" t="inlineStr">
        <is>
          <t>Baseline (no carbon price)</t>
        </is>
      </c>
      <c r="C31" s="14" t="inlineStr">
        <is>
          <t>mit.rp.res.ecy</t>
        </is>
      </c>
      <c r="D31" s="14" t="inlineStr">
        <is>
          <t>egy.mit.rp.res.ecy.1</t>
        </is>
      </c>
      <c r="E31" s="14" t="inlineStr">
        <is>
          <t>End-user electricity price | Residential | Electricity</t>
        </is>
      </c>
      <c r="F31" s="14" t="inlineStr">
        <is>
          <t>$/kWh real</t>
        </is>
      </c>
      <c r="G31" s="14" t="inlineStr">
        <is>
          <t>build (Python emulation of RunAllScenarios)</t>
        </is>
      </c>
      <c r="H31" s="16" t="n">
        <v>0.0613881498333761</v>
      </c>
      <c r="I31" s="16" t="n">
        <v>0.0524045289478607</v>
      </c>
      <c r="J31" s="16" t="n">
        <v>0.0455995743641052</v>
      </c>
      <c r="K31" s="16" t="n">
        <v>0.0428925472548528</v>
      </c>
      <c r="L31" s="16" t="n">
        <v>0.0425089868623558</v>
      </c>
      <c r="M31" s="16" t="n">
        <v>0.0423000025013913</v>
      </c>
      <c r="N31" s="16" t="n">
        <v>0.0422757822821256</v>
      </c>
      <c r="O31" s="16" t="n">
        <v>0.0421720001712145</v>
      </c>
      <c r="P31" s="16" t="n">
        <v>0.0421978248279765</v>
      </c>
      <c r="Q31" s="16" t="n">
        <v>0.0422019159122336</v>
      </c>
      <c r="R31" s="16" t="n">
        <v>0.0421371105806792</v>
      </c>
      <c r="S31" s="16" t="n">
        <v>0.0420935262061367</v>
      </c>
      <c r="T31" s="16" t="n">
        <v>0.0420341553472</v>
      </c>
      <c r="U31" s="16" t="n">
        <v>0.0419780940682729</v>
      </c>
      <c r="V31" s="16" t="n">
        <v>0.0419162631483954</v>
      </c>
      <c r="W31" s="16" t="n">
        <v>0.0418504068363243</v>
      </c>
      <c r="X31" s="16" t="n">
        <v>0.0417795346386286</v>
      </c>
      <c r="Y31" s="16" t="n">
        <v>0.0417021336718509</v>
      </c>
      <c r="Z31" s="16" t="n">
        <v>0.0416182941999746</v>
      </c>
    </row>
    <row r="32">
      <c r="A32" s="10" t="n">
        <v>1</v>
      </c>
      <c r="B32" s="14" t="inlineStr">
        <is>
          <t>Baseline (no carbon price)</t>
        </is>
      </c>
      <c r="C32" s="14" t="inlineStr">
        <is>
          <t>mit.rp.ind.ecy</t>
        </is>
      </c>
      <c r="D32" s="14" t="inlineStr">
        <is>
          <t>egy.mit.rp.ind.ecy.1</t>
        </is>
      </c>
      <c r="E32" s="14" t="inlineStr">
        <is>
          <t>End-user electricity price | Industry | Electricity</t>
        </is>
      </c>
      <c r="F32" s="14" t="inlineStr">
        <is>
          <t>$/kWh real</t>
        </is>
      </c>
      <c r="G32" s="14" t="inlineStr">
        <is>
          <t>build (Python emulation of RunAllScenarios)</t>
        </is>
      </c>
      <c r="H32" s="16" t="n">
        <v>0.0636617850123901</v>
      </c>
      <c r="I32" s="16" t="n">
        <v>0.0622303781255846</v>
      </c>
      <c r="J32" s="16" t="n">
        <v>0.0519623056707246</v>
      </c>
      <c r="K32" s="16" t="n">
        <v>0.0492552785614721</v>
      </c>
      <c r="L32" s="16" t="n">
        <v>0.0488717181689751</v>
      </c>
      <c r="M32" s="16" t="n">
        <v>0.0486627338080106</v>
      </c>
      <c r="N32" s="16" t="n">
        <v>0.0486385135887449</v>
      </c>
      <c r="O32" s="16" t="n">
        <v>0.0485347314778338</v>
      </c>
      <c r="P32" s="16" t="n">
        <v>0.0485605561345959</v>
      </c>
      <c r="Q32" s="16" t="n">
        <v>0.048564647218853</v>
      </c>
      <c r="R32" s="16" t="n">
        <v>0.0484998418872985</v>
      </c>
      <c r="S32" s="16" t="n">
        <v>0.048456257512756</v>
      </c>
      <c r="T32" s="16" t="n">
        <v>0.0483968866538194</v>
      </c>
      <c r="U32" s="16" t="n">
        <v>0.0483408253748922</v>
      </c>
      <c r="V32" s="16" t="n">
        <v>0.0482789944550147</v>
      </c>
      <c r="W32" s="16" t="n">
        <v>0.0482131381429436</v>
      </c>
      <c r="X32" s="16" t="n">
        <v>0.0481422659452479</v>
      </c>
      <c r="Y32" s="16" t="n">
        <v>0.0480648649784703</v>
      </c>
      <c r="Z32" s="16" t="n">
        <v>0.0479810255065939</v>
      </c>
    </row>
    <row r="33">
      <c r="A33" s="10" t="n">
        <v>1</v>
      </c>
      <c r="B33" s="14" t="inlineStr">
        <is>
          <t>Baseline (no carbon price)</t>
        </is>
      </c>
      <c r="C33" s="14" t="inlineStr">
        <is>
          <t>mit.gncav</t>
        </is>
      </c>
      <c r="D33" s="14" t="inlineStr">
        <is>
          <t>egy.mit.gncav.1</t>
        </is>
      </c>
      <c r="E33" s="14" t="inlineStr">
        <is>
          <t>Average generation cost (weighted by generation shares)</t>
        </is>
      </c>
      <c r="F33" s="14" t="inlineStr">
        <is>
          <t>$/kWh</t>
        </is>
      </c>
      <c r="G33" s="14" t="inlineStr">
        <is>
          <t>build (Python emulation of RunAllScenarios)</t>
        </is>
      </c>
      <c r="H33" s="16" t="n">
        <v>0.07175129811497501</v>
      </c>
      <c r="I33" s="16" t="n">
        <v>0.07227466676622039</v>
      </c>
      <c r="J33" s="16" t="n">
        <v>0.06956763965696799</v>
      </c>
      <c r="K33" s="16" t="n">
        <v>0.069184079264471</v>
      </c>
      <c r="L33" s="16" t="n">
        <v>0.06897509490350651</v>
      </c>
      <c r="M33" s="16" t="n">
        <v>0.0689508746842408</v>
      </c>
      <c r="N33" s="16" t="n">
        <v>0.0688470925733297</v>
      </c>
      <c r="O33" s="16" t="n">
        <v>0.0688729172300917</v>
      </c>
      <c r="P33" s="16" t="n">
        <v>0.0688770083143488</v>
      </c>
      <c r="Q33" s="16" t="n">
        <v>0.06881220298279429</v>
      </c>
      <c r="R33" s="16" t="n">
        <v>0.0687686186082519</v>
      </c>
      <c r="S33" s="16" t="n">
        <v>0.06870924774931519</v>
      </c>
      <c r="T33" s="16" t="n">
        <v>0.06865318647038809</v>
      </c>
      <c r="U33" s="16" t="n">
        <v>0.0685913555505106</v>
      </c>
      <c r="V33" s="16" t="n">
        <v>0.06852549923843949</v>
      </c>
      <c r="W33" s="16" t="n">
        <v>0.0684546270407438</v>
      </c>
      <c r="X33" s="16" t="n">
        <v>0.0683772260739661</v>
      </c>
      <c r="Y33" s="16" t="n">
        <v>0.06829338660208981</v>
      </c>
      <c r="Z33" s="16" t="n">
        <v>0.0681912459174711</v>
      </c>
    </row>
    <row r="34">
      <c r="A34" s="10" t="n">
        <v>3</v>
      </c>
      <c r="B34" s="14" t="inlineStr">
        <is>
          <t>Carbon price $20/tCO2 from 2027</t>
        </is>
      </c>
      <c r="C34" s="14" t="inlineStr">
        <is>
          <t>mit.ener.all.all.e</t>
        </is>
      </c>
      <c r="D34" s="14" t="inlineStr">
        <is>
          <t>egy.mit.ener.all.all.e.3</t>
        </is>
      </c>
      <c r="E34" s="14" t="inlineStr">
        <is>
          <t>Fuel use | All subsectors | All fuels</t>
        </is>
      </c>
      <c r="F34" s="14" t="inlineStr">
        <is>
          <t>ktoe</t>
        </is>
      </c>
      <c r="G34" s="14" t="inlineStr">
        <is>
          <t>build (Python emulation of RunAllScenarios)</t>
        </is>
      </c>
      <c r="H34" s="49" t="n">
        <v>49745.9117298469</v>
      </c>
      <c r="I34" s="49" t="n">
        <v>62258.5078445506</v>
      </c>
      <c r="J34" s="49" t="n">
        <v>68104.7386756132</v>
      </c>
      <c r="K34" s="49" t="n">
        <v>69828.5931409981</v>
      </c>
      <c r="L34" s="49" t="n">
        <v>71405.7768707387</v>
      </c>
      <c r="M34" s="49" t="n">
        <v>63297.3516357503</v>
      </c>
      <c r="N34" s="49" t="n">
        <v>65319.9210831751</v>
      </c>
      <c r="O34" s="49" t="n">
        <v>67282.8043156685</v>
      </c>
      <c r="P34" s="49" t="n">
        <v>69141.1628796928</v>
      </c>
      <c r="Q34" s="49" t="n">
        <v>71033.23788189259</v>
      </c>
      <c r="R34" s="49" t="n">
        <v>72954.7930693153</v>
      </c>
      <c r="S34" s="49" t="n">
        <v>74909.45603067</v>
      </c>
      <c r="T34" s="49" t="n">
        <v>76896.86575122111</v>
      </c>
      <c r="U34" s="49" t="n">
        <v>78916.6091945458</v>
      </c>
      <c r="V34" s="49" t="n">
        <v>80968.2199740377</v>
      </c>
      <c r="W34" s="49" t="n">
        <v>83051.17708591071</v>
      </c>
      <c r="X34" s="49" t="n">
        <v>85164.90370974749</v>
      </c>
      <c r="Y34" s="49" t="n">
        <v>87308.7660826784</v>
      </c>
      <c r="Z34" s="49" t="n">
        <v>89482.07245330109</v>
      </c>
    </row>
    <row r="35">
      <c r="A35" s="10" t="n">
        <v>3</v>
      </c>
      <c r="B35" s="14" t="inlineStr">
        <is>
          <t>Carbon price $20/tCO2 from 2027</t>
        </is>
      </c>
      <c r="C35" s="14" t="inlineStr">
        <is>
          <t>mit.ener.tra.all.e</t>
        </is>
      </c>
      <c r="D35" s="14" t="inlineStr">
        <is>
          <t>egy.mit.ener.tra.all.e.3</t>
        </is>
      </c>
      <c r="E35" s="14" t="inlineStr">
        <is>
          <t>Fuel use | Transport | All fuels</t>
        </is>
      </c>
      <c r="F35" s="14" t="inlineStr">
        <is>
          <t>ktoe</t>
        </is>
      </c>
      <c r="G35" s="14" t="inlineStr">
        <is>
          <t>build (Python emulation of RunAllScenarios)</t>
        </is>
      </c>
      <c r="H35" s="49" t="n">
        <v>18617.341993175</v>
      </c>
      <c r="I35" s="49" t="n">
        <v>23541.5980250719</v>
      </c>
      <c r="J35" s="49" t="n">
        <v>26128.5026364968</v>
      </c>
      <c r="K35" s="49" t="n">
        <v>26687.5832788854</v>
      </c>
      <c r="L35" s="49" t="n">
        <v>27233.1950818668</v>
      </c>
      <c r="M35" s="49" t="n">
        <v>25288.9929564637</v>
      </c>
      <c r="N35" s="49" t="n">
        <v>26013.6207108612</v>
      </c>
      <c r="O35" s="49" t="n">
        <v>26708.8350656786</v>
      </c>
      <c r="P35" s="49" t="n">
        <v>27358.2215409422</v>
      </c>
      <c r="Q35" s="49" t="n">
        <v>28014.4934025669</v>
      </c>
      <c r="R35" s="49" t="n">
        <v>28677.3816974693</v>
      </c>
      <c r="S35" s="49" t="n">
        <v>29346.6038864709</v>
      </c>
      <c r="T35" s="49" t="n">
        <v>30021.8638759275</v>
      </c>
      <c r="U35" s="49" t="n">
        <v>30702.8520733362</v>
      </c>
      <c r="V35" s="49" t="n">
        <v>31389.2454674466</v>
      </c>
      <c r="W35" s="49" t="n">
        <v>32080.7077333573</v>
      </c>
      <c r="X35" s="49" t="n">
        <v>32776.8893630315</v>
      </c>
      <c r="Y35" s="49" t="n">
        <v>33477.4278216179</v>
      </c>
      <c r="Z35" s="49" t="n">
        <v>34181.9477299054</v>
      </c>
    </row>
    <row r="36">
      <c r="A36" s="10" t="n">
        <v>3</v>
      </c>
      <c r="B36" s="14" t="inlineStr">
        <is>
          <t>Carbon price $20/tCO2 from 2027</t>
        </is>
      </c>
      <c r="C36" s="14" t="inlineStr">
        <is>
          <t>mit.ener.bld.all.e</t>
        </is>
      </c>
      <c r="D36" s="14" t="inlineStr">
        <is>
          <t>egy.mit.ener.bld.all.e.3</t>
        </is>
      </c>
      <c r="E36" s="14" t="inlineStr">
        <is>
          <t>Fuel use | Buildings | All fuels</t>
        </is>
      </c>
      <c r="F36" s="14" t="inlineStr">
        <is>
          <t>ktoe</t>
        </is>
      </c>
      <c r="G36" s="14" t="inlineStr">
        <is>
          <t>build (Python emulation of RunAllScenarios)</t>
        </is>
      </c>
      <c r="H36" s="49" t="n">
        <v>7729.35502080619</v>
      </c>
      <c r="I36" s="49" t="n">
        <v>9899.418530253681</v>
      </c>
      <c r="J36" s="49" t="n">
        <v>11107.7261932975</v>
      </c>
      <c r="K36" s="49" t="n">
        <v>11246.4000341881</v>
      </c>
      <c r="L36" s="49" t="n">
        <v>11380.7975527416</v>
      </c>
      <c r="M36" s="49" t="n">
        <v>9631.411572658009</v>
      </c>
      <c r="N36" s="49" t="n">
        <v>9791.945449868301</v>
      </c>
      <c r="O36" s="49" t="n">
        <v>9944.724941856281</v>
      </c>
      <c r="P36" s="49" t="n">
        <v>10086.3504138249</v>
      </c>
      <c r="Q36" s="49" t="n">
        <v>10228.588536663</v>
      </c>
      <c r="R36" s="49" t="n">
        <v>10371.3832842967</v>
      </c>
      <c r="S36" s="49" t="n">
        <v>10514.6854702686</v>
      </c>
      <c r="T36" s="49" t="n">
        <v>10658.4401751705</v>
      </c>
      <c r="U36" s="49" t="n">
        <v>10802.5909775539</v>
      </c>
      <c r="V36" s="49" t="n">
        <v>10947.0799772593</v>
      </c>
      <c r="W36" s="49" t="n">
        <v>11091.8478211285</v>
      </c>
      <c r="X36" s="49" t="n">
        <v>11236.8337311135</v>
      </c>
      <c r="Y36" s="49" t="n">
        <v>11381.9755347914</v>
      </c>
      <c r="Z36" s="49" t="n">
        <v>11527.20969829</v>
      </c>
    </row>
    <row r="37">
      <c r="A37" s="10" t="n">
        <v>3</v>
      </c>
      <c r="B37" s="14" t="inlineStr">
        <is>
          <t>Carbon price $20/tCO2 from 2027</t>
        </is>
      </c>
      <c r="C37" s="14" t="inlineStr">
        <is>
          <t>mit.ener.ind.all.e</t>
        </is>
      </c>
      <c r="D37" s="14" t="inlineStr">
        <is>
          <t>egy.mit.ener.ind.all.e.3</t>
        </is>
      </c>
      <c r="E37" s="14" t="inlineStr">
        <is>
          <t>Fuel use | Industry | All fuels</t>
        </is>
      </c>
      <c r="F37" s="14" t="inlineStr">
        <is>
          <t>ktoe</t>
        </is>
      </c>
      <c r="G37" s="14" t="inlineStr">
        <is>
          <t>build (Python emulation of RunAllScenarios)</t>
        </is>
      </c>
      <c r="H37" s="49" t="n">
        <v>23298.5358761906</v>
      </c>
      <c r="I37" s="49" t="n">
        <v>28697.8277413008</v>
      </c>
      <c r="J37" s="49" t="n">
        <v>30736.6696835399</v>
      </c>
      <c r="K37" s="49" t="n">
        <v>31758.5646495629</v>
      </c>
      <c r="L37" s="49" t="n">
        <v>32651.5642048823</v>
      </c>
      <c r="M37" s="49" t="n">
        <v>28231.7706141833</v>
      </c>
      <c r="N37" s="49" t="n">
        <v>29363.2373688764</v>
      </c>
      <c r="O37" s="49" t="n">
        <v>30472.3107840253</v>
      </c>
      <c r="P37" s="49" t="n">
        <v>31534.0944588874</v>
      </c>
      <c r="Q37" s="49" t="n">
        <v>32621.967571441</v>
      </c>
      <c r="R37" s="49" t="n">
        <v>33732.0190635395</v>
      </c>
      <c r="S37" s="49" t="n">
        <v>34868.2086357477</v>
      </c>
      <c r="T37" s="49" t="n">
        <v>36030.5268486056</v>
      </c>
      <c r="U37" s="49" t="n">
        <v>37218.9274231216</v>
      </c>
      <c r="V37" s="49" t="n">
        <v>38433.3258138932</v>
      </c>
      <c r="W37" s="49" t="n">
        <v>39673.5978161426</v>
      </c>
      <c r="X37" s="49" t="n">
        <v>40939.5782122439</v>
      </c>
      <c r="Y37" s="49" t="n">
        <v>42231.0594634158</v>
      </c>
      <c r="Z37" s="49" t="n">
        <v>43547.790452331</v>
      </c>
    </row>
    <row r="38">
      <c r="A38" s="10" t="n">
        <v>3</v>
      </c>
      <c r="B38" s="14" t="inlineStr">
        <is>
          <t>Carbon price $20/tCO2 from 2027</t>
        </is>
      </c>
      <c r="C38" s="14" t="inlineStr">
        <is>
          <t>mit.ener.oen.all.e</t>
        </is>
      </c>
      <c r="D38" s="14" t="inlineStr">
        <is>
          <t>egy.mit.ener.oen.all.e.3</t>
        </is>
      </c>
      <c r="E38" s="14" t="inlineStr">
        <is>
          <t>Fuel use | Other energy use | All fuels</t>
        </is>
      </c>
      <c r="F38" s="14" t="inlineStr">
        <is>
          <t>ktoe</t>
        </is>
      </c>
      <c r="G38" s="14" t="inlineStr">
        <is>
          <t>build (Python emulation of RunAllScenarios)</t>
        </is>
      </c>
      <c r="H38" s="49" t="n">
        <v>100.678839675172</v>
      </c>
      <c r="I38" s="49" t="n">
        <v>119.663547924256</v>
      </c>
      <c r="J38" s="49" t="n">
        <v>131.840162278901</v>
      </c>
      <c r="K38" s="49" t="n">
        <v>136.04517836169</v>
      </c>
      <c r="L38" s="49" t="n">
        <v>140.220031248098</v>
      </c>
      <c r="M38" s="49" t="n">
        <v>145.176492445302</v>
      </c>
      <c r="N38" s="49" t="n">
        <v>151.117553569281</v>
      </c>
      <c r="O38" s="49" t="n">
        <v>156.933524108294</v>
      </c>
      <c r="P38" s="49" t="n">
        <v>162.496466038354</v>
      </c>
      <c r="Q38" s="49" t="n">
        <v>168.188371221638</v>
      </c>
      <c r="R38" s="49" t="n">
        <v>174.009024009831</v>
      </c>
      <c r="S38" s="49" t="n">
        <v>179.958038182814</v>
      </c>
      <c r="T38" s="49" t="n">
        <v>186.034851517533</v>
      </c>
      <c r="U38" s="49" t="n">
        <v>192.238720534055</v>
      </c>
      <c r="V38" s="49" t="n">
        <v>198.56871543846</v>
      </c>
      <c r="W38" s="49" t="n">
        <v>205.023715282307</v>
      </c>
      <c r="X38" s="49" t="n">
        <v>211.602403358506</v>
      </c>
      <c r="Y38" s="49" t="n">
        <v>218.303262853388</v>
      </c>
      <c r="Z38" s="49" t="n">
        <v>225.124572774735</v>
      </c>
    </row>
    <row r="39">
      <c r="A39" s="10" t="n">
        <v>3</v>
      </c>
      <c r="B39" s="14" t="inlineStr">
        <is>
          <t>Carbon price $20/tCO2 from 2027</t>
        </is>
      </c>
      <c r="C39" s="14" t="inlineStr">
        <is>
          <t>mit.ener.pct.all.all.e</t>
        </is>
      </c>
      <c r="D39" s="14" t="inlineStr">
        <is>
          <t>egy.mit.ener.pct.all.all.e.3</t>
        </is>
      </c>
      <c r="E39" s="14" t="inlineStr">
        <is>
          <t>Change in fuel use vs scenario 1 | All subsectors | All fuels</t>
        </is>
      </c>
      <c r="F39" s="14" t="inlineStr">
        <is>
          <t>%</t>
        </is>
      </c>
      <c r="G39" s="14" t="inlineStr">
        <is>
          <t>build (Python emulation of RunAllScenarios)</t>
        </is>
      </c>
      <c r="H39" s="13" t="n">
        <v>0</v>
      </c>
      <c r="I39" s="13" t="n">
        <v>0</v>
      </c>
      <c r="J39" s="13" t="n">
        <v>0</v>
      </c>
      <c r="K39" s="13" t="n">
        <v>0</v>
      </c>
      <c r="L39" s="13" t="n">
        <v>0</v>
      </c>
      <c r="M39" s="13" t="n">
        <v>-0.136897321462936</v>
      </c>
      <c r="N39" s="13" t="n">
        <v>-0.136936349208647</v>
      </c>
      <c r="O39" s="13" t="n">
        <v>-0.136977792484362</v>
      </c>
      <c r="P39" s="13" t="n">
        <v>-0.137022025190709</v>
      </c>
      <c r="Q39" s="13" t="n">
        <v>-0.137066281207417</v>
      </c>
      <c r="R39" s="13" t="n">
        <v>-0.137098585882878</v>
      </c>
      <c r="S39" s="13" t="n">
        <v>-0.137131405386825</v>
      </c>
      <c r="T39" s="13" t="n">
        <v>-0.137164738645039</v>
      </c>
      <c r="U39" s="13" t="n">
        <v>-0.137198583113803</v>
      </c>
      <c r="V39" s="13" t="n">
        <v>-0.137232934901963</v>
      </c>
      <c r="W39" s="13" t="n">
        <v>-0.137267788887566</v>
      </c>
      <c r="X39" s="13" t="n">
        <v>-0.137303138829164</v>
      </c>
      <c r="Y39" s="13" t="n">
        <v>-0.137338977471901</v>
      </c>
      <c r="Z39" s="13" t="n">
        <v>-0.137375296648489</v>
      </c>
    </row>
    <row r="40">
      <c r="A40" s="10" t="n">
        <v>3</v>
      </c>
      <c r="B40" s="14" t="inlineStr">
        <is>
          <t>Carbon price $20/tCO2 from 2027</t>
        </is>
      </c>
      <c r="C40" s="14" t="inlineStr">
        <is>
          <t>mit.co2.all.all.e</t>
        </is>
      </c>
      <c r="D40" s="14" t="inlineStr">
        <is>
          <t>egy.mit.co2.all.all.e.3</t>
        </is>
      </c>
      <c r="E40" s="14" t="inlineStr">
        <is>
          <t>CO2 emissions from fuel combustion | All subsectors | All fuels</t>
        </is>
      </c>
      <c r="F40" s="14" t="inlineStr">
        <is>
          <t>MtCO2</t>
        </is>
      </c>
      <c r="G40" s="14" t="inlineStr">
        <is>
          <t>build (Python emulation of RunAllScenarios)</t>
        </is>
      </c>
      <c r="H40" s="47" t="n">
        <v>134.799111314069</v>
      </c>
      <c r="I40" s="47" t="n">
        <v>170.773286188081</v>
      </c>
      <c r="J40" s="47" t="n">
        <v>187.507157855139</v>
      </c>
      <c r="K40" s="47" t="n">
        <v>192.385185021026</v>
      </c>
      <c r="L40" s="47" t="n">
        <v>196.680923857691</v>
      </c>
      <c r="M40" s="47" t="n">
        <v>173.862743817673</v>
      </c>
      <c r="N40" s="47" t="n">
        <v>179.443593356684</v>
      </c>
      <c r="O40" s="47" t="n">
        <v>184.856382648379</v>
      </c>
      <c r="P40" s="47" t="n">
        <v>189.978317871843</v>
      </c>
      <c r="Q40" s="47" t="n">
        <v>195.189187161339</v>
      </c>
      <c r="R40" s="47" t="n">
        <v>200.471502459509</v>
      </c>
      <c r="S40" s="47" t="n">
        <v>205.84077303116</v>
      </c>
      <c r="T40" s="47" t="n">
        <v>211.295887168679</v>
      </c>
      <c r="U40" s="47" t="n">
        <v>216.835595316786</v>
      </c>
      <c r="V40" s="47" t="n">
        <v>222.458506880583</v>
      </c>
      <c r="W40" s="47" t="n">
        <v>228.163087202218</v>
      </c>
      <c r="X40" s="47" t="n">
        <v>233.94765472119</v>
      </c>
      <c r="Y40" s="47" t="n">
        <v>239.810378333378</v>
      </c>
      <c r="Z40" s="47" t="n">
        <v>245.749274963913</v>
      </c>
    </row>
    <row r="41">
      <c r="A41" s="10" t="n">
        <v>3</v>
      </c>
      <c r="B41" s="14" t="inlineStr">
        <is>
          <t>Carbon price $20/tCO2 from 2027</t>
        </is>
      </c>
      <c r="C41" s="14" t="inlineStr">
        <is>
          <t>mit.co2.tra.all.e</t>
        </is>
      </c>
      <c r="D41" s="14" t="inlineStr">
        <is>
          <t>egy.mit.co2.tra.all.e.3</t>
        </is>
      </c>
      <c r="E41" s="14" t="inlineStr">
        <is>
          <t>CO2 emissions from fuel combustion | Transport | All fuels</t>
        </is>
      </c>
      <c r="F41" s="14" t="inlineStr">
        <is>
          <t>MtCO2</t>
        </is>
      </c>
      <c r="G41" s="14" t="inlineStr">
        <is>
          <t>build (Python emulation of RunAllScenarios)</t>
        </is>
      </c>
      <c r="H41" s="47" t="n">
        <v>53.3839807233738</v>
      </c>
      <c r="I41" s="47" t="n">
        <v>67.4347151975622</v>
      </c>
      <c r="J41" s="47" t="n">
        <v>74.69987967755689</v>
      </c>
      <c r="K41" s="47" t="n">
        <v>76.29428948234271</v>
      </c>
      <c r="L41" s="47" t="n">
        <v>77.85009088208371</v>
      </c>
      <c r="M41" s="47" t="n">
        <v>72.3420587799977</v>
      </c>
      <c r="N41" s="47" t="n">
        <v>74.4099927101161</v>
      </c>
      <c r="O41" s="47" t="n">
        <v>76.39368458055731</v>
      </c>
      <c r="P41" s="47" t="n">
        <v>78.2462655029431</v>
      </c>
      <c r="Q41" s="47" t="n">
        <v>80.1183310323826</v>
      </c>
      <c r="R41" s="47" t="n">
        <v>82.00911057680921</v>
      </c>
      <c r="S41" s="47" t="n">
        <v>83.9177949551824</v>
      </c>
      <c r="T41" s="47" t="n">
        <v>85.8435364972853</v>
      </c>
      <c r="U41" s="47" t="n">
        <v>87.7854492117383</v>
      </c>
      <c r="V41" s="47" t="n">
        <v>89.7426090237018</v>
      </c>
      <c r="W41" s="47" t="n">
        <v>91.7140540836142</v>
      </c>
      <c r="X41" s="47" t="n">
        <v>93.6987851481738</v>
      </c>
      <c r="Y41" s="47" t="n">
        <v>95.69576603463599</v>
      </c>
      <c r="Z41" s="47" t="n">
        <v>97.70392414934091</v>
      </c>
    </row>
    <row r="42">
      <c r="A42" s="10" t="n">
        <v>3</v>
      </c>
      <c r="B42" s="14" t="inlineStr">
        <is>
          <t>Carbon price $20/tCO2 from 2027</t>
        </is>
      </c>
      <c r="C42" s="14" t="inlineStr">
        <is>
          <t>mit.co2.bld.all.e</t>
        </is>
      </c>
      <c r="D42" s="14" t="inlineStr">
        <is>
          <t>egy.mit.co2.bld.all.e.3</t>
        </is>
      </c>
      <c r="E42" s="14" t="inlineStr">
        <is>
          <t>CO2 emissions from fuel combustion | Buildings | All fuels</t>
        </is>
      </c>
      <c r="F42" s="14" t="inlineStr">
        <is>
          <t>MtCO2</t>
        </is>
      </c>
      <c r="G42" s="14" t="inlineStr">
        <is>
          <t>build (Python emulation of RunAllScenarios)</t>
        </is>
      </c>
      <c r="H42" s="47" t="n">
        <v>16.7595941809113</v>
      </c>
      <c r="I42" s="47" t="n">
        <v>22.7269362675372</v>
      </c>
      <c r="J42" s="47" t="n">
        <v>25.869713488342</v>
      </c>
      <c r="K42" s="47" t="n">
        <v>26.2573345733167</v>
      </c>
      <c r="L42" s="47" t="n">
        <v>26.6338045696755</v>
      </c>
      <c r="M42" s="47" t="n">
        <v>21.9919826063161</v>
      </c>
      <c r="N42" s="47" t="n">
        <v>22.4365516176871</v>
      </c>
      <c r="O42" s="47" t="n">
        <v>22.8610272320713</v>
      </c>
      <c r="P42" s="47" t="n">
        <v>23.2562094613797</v>
      </c>
      <c r="Q42" s="47" t="n">
        <v>23.6535484831851</v>
      </c>
      <c r="R42" s="47" t="n">
        <v>24.0528825464596</v>
      </c>
      <c r="S42" s="47" t="n">
        <v>24.4540784325735</v>
      </c>
      <c r="T42" s="47" t="n">
        <v>24.8569817939081</v>
      </c>
      <c r="U42" s="47" t="n">
        <v>25.2614338327484</v>
      </c>
      <c r="V42" s="47" t="n">
        <v>25.6672713655665</v>
      </c>
      <c r="W42" s="47" t="n">
        <v>26.0743268942667</v>
      </c>
      <c r="X42" s="47" t="n">
        <v>26.4824286844338</v>
      </c>
      <c r="Y42" s="47" t="n">
        <v>26.891400850616</v>
      </c>
      <c r="Z42" s="47" t="n">
        <v>27.3010634486605</v>
      </c>
    </row>
    <row r="43">
      <c r="A43" s="10" t="n">
        <v>3</v>
      </c>
      <c r="B43" s="14" t="inlineStr">
        <is>
          <t>Carbon price $20/tCO2 from 2027</t>
        </is>
      </c>
      <c r="C43" s="14" t="inlineStr">
        <is>
          <t>mit.co2.ind.all.e</t>
        </is>
      </c>
      <c r="D43" s="14" t="inlineStr">
        <is>
          <t>egy.mit.co2.ind.all.e.3</t>
        </is>
      </c>
      <c r="E43" s="14" t="inlineStr">
        <is>
          <t>CO2 emissions from fuel combustion | Industry | All fuels</t>
        </is>
      </c>
      <c r="F43" s="14" t="inlineStr">
        <is>
          <t>MtCO2</t>
        </is>
      </c>
      <c r="G43" s="14" t="inlineStr">
        <is>
          <t>build (Python emulation of RunAllScenarios)</t>
        </is>
      </c>
      <c r="H43" s="47" t="n">
        <v>64.33222890849839</v>
      </c>
      <c r="I43" s="47" t="n">
        <v>80.2273620913227</v>
      </c>
      <c r="J43" s="47" t="n">
        <v>86.5141895930134</v>
      </c>
      <c r="K43" s="47" t="n">
        <v>89.3966824035958</v>
      </c>
      <c r="L43" s="47" t="n">
        <v>91.7467432409538</v>
      </c>
      <c r="M43" s="47" t="n">
        <v>79.06250070347591</v>
      </c>
      <c r="N43" s="47" t="n">
        <v>82.1117689163722</v>
      </c>
      <c r="O43" s="47" t="n">
        <v>85.0977140389595</v>
      </c>
      <c r="P43" s="47" t="n">
        <v>87.95402197104519</v>
      </c>
      <c r="Q43" s="47" t="n">
        <v>90.8772084330631</v>
      </c>
      <c r="R43" s="47" t="n">
        <v>93.8507184032574</v>
      </c>
      <c r="S43" s="47" t="n">
        <v>96.8910047863635</v>
      </c>
      <c r="T43" s="47" t="n">
        <v>99.9979596980578</v>
      </c>
      <c r="U43" s="47" t="n">
        <v>103.171380759673</v>
      </c>
      <c r="V43" s="47" t="n">
        <v>106.410967620504</v>
      </c>
      <c r="W43" s="47" t="n">
        <v>109.71631857003</v>
      </c>
      <c r="X43" s="47" t="n">
        <v>113.086927253775</v>
      </c>
      <c r="Y43" s="47" t="n">
        <v>116.522179506724</v>
      </c>
      <c r="Z43" s="47" t="n">
        <v>120.021350318399</v>
      </c>
    </row>
    <row r="44">
      <c r="A44" s="10" t="n">
        <v>3</v>
      </c>
      <c r="B44" s="14" t="inlineStr">
        <is>
          <t>Carbon price $20/tCO2 from 2027</t>
        </is>
      </c>
      <c r="C44" s="14" t="inlineStr">
        <is>
          <t>mit.co2.chg.all.all</t>
        </is>
      </c>
      <c r="D44" s="14" t="inlineStr">
        <is>
          <t>egy.mit.co2.chg.all.all.3</t>
        </is>
      </c>
      <c r="E44" s="14" t="inlineStr">
        <is>
          <t>Change in CO2 emissions vs scenario 1 | All subsectors | All fuels</t>
        </is>
      </c>
      <c r="F44" s="14" t="inlineStr">
        <is>
          <t>MtCO2</t>
        </is>
      </c>
      <c r="G44" s="14" t="inlineStr">
        <is>
          <t>build (Python emulation of RunAllScenarios)</t>
        </is>
      </c>
      <c r="H44" s="47" t="n">
        <v>0</v>
      </c>
      <c r="I44" s="47" t="n">
        <v>0</v>
      </c>
      <c r="J44" s="47" t="n">
        <v>0</v>
      </c>
      <c r="K44" s="47" t="n">
        <v>0</v>
      </c>
      <c r="L44" s="47" t="n">
        <v>0</v>
      </c>
      <c r="M44" s="47" t="n">
        <v>-28.1358960957046</v>
      </c>
      <c r="N44" s="47" t="n">
        <v>-29.0345098062764</v>
      </c>
      <c r="O44" s="47" t="n">
        <v>-29.9077762023237</v>
      </c>
      <c r="P44" s="47" t="n">
        <v>-30.7362677145822</v>
      </c>
      <c r="Q44" s="47" t="n">
        <v>-31.5796198833176</v>
      </c>
      <c r="R44" s="47" t="n">
        <v>-32.4301571621959</v>
      </c>
      <c r="S44" s="47" t="n">
        <v>-33.2952122097247</v>
      </c>
      <c r="T44" s="47" t="n">
        <v>-34.1746325764362</v>
      </c>
      <c r="U44" s="47" t="n">
        <v>-35.0682435067659</v>
      </c>
      <c r="V44" s="47" t="n">
        <v>-35.9758473649738</v>
      </c>
      <c r="W44" s="47" t="n">
        <v>-36.8972230869259</v>
      </c>
      <c r="X44" s="47" t="n">
        <v>-37.8321256602936</v>
      </c>
      <c r="Y44" s="47" t="n">
        <v>-38.7802856357431</v>
      </c>
      <c r="Z44" s="47" t="n">
        <v>-39.7414086717005</v>
      </c>
    </row>
    <row r="45">
      <c r="A45" s="10" t="n">
        <v>3</v>
      </c>
      <c r="B45" s="14" t="inlineStr">
        <is>
          <t>Carbon price $20/tCO2 from 2027</t>
        </is>
      </c>
      <c r="C45" s="14" t="inlineStr">
        <is>
          <t>mit.co2.pct.all.all</t>
        </is>
      </c>
      <c r="D45" s="14" t="inlineStr">
        <is>
          <t>egy.mit.co2.pct.all.all.3</t>
        </is>
      </c>
      <c r="E45" s="14" t="inlineStr">
        <is>
          <t>Change in CO2 emissions vs scenario 1 | All subsectors | All fuels</t>
        </is>
      </c>
      <c r="F45" s="14" t="inlineStr">
        <is>
          <t>%</t>
        </is>
      </c>
      <c r="G45" s="14" t="inlineStr">
        <is>
          <t>build (Python emulation of RunAllScenarios)</t>
        </is>
      </c>
      <c r="H45" s="13" t="n">
        <v>0</v>
      </c>
      <c r="I45" s="13" t="n">
        <v>0</v>
      </c>
      <c r="J45" s="13" t="n">
        <v>0</v>
      </c>
      <c r="K45" s="13" t="n">
        <v>0</v>
      </c>
      <c r="L45" s="13" t="n">
        <v>0</v>
      </c>
      <c r="M45" s="13" t="n">
        <v>-0.13928755217248</v>
      </c>
      <c r="N45" s="13" t="n">
        <v>-0.139268869803468</v>
      </c>
      <c r="O45" s="13" t="n">
        <v>-0.139258693640379</v>
      </c>
      <c r="P45" s="13" t="n">
        <v>-0.139257981673109</v>
      </c>
      <c r="Q45" s="13" t="n">
        <v>-0.139259099586386</v>
      </c>
      <c r="R45" s="13" t="n">
        <v>-0.139243993429979</v>
      </c>
      <c r="S45" s="13" t="n">
        <v>-0.13923129208758</v>
      </c>
      <c r="T45" s="13" t="n">
        <v>-0.139220924011248</v>
      </c>
      <c r="U45" s="13" t="n">
        <v>-0.139212818949257</v>
      </c>
      <c r="V45" s="13" t="n">
        <v>-0.139206907959267</v>
      </c>
      <c r="W45" s="13" t="n">
        <v>-0.13920312342001</v>
      </c>
      <c r="X45" s="13" t="n">
        <v>-0.139201399041498</v>
      </c>
      <c r="Y45" s="13" t="n">
        <v>-0.139201669873767</v>
      </c>
      <c r="Z45" s="13" t="n">
        <v>-0.139203872314182</v>
      </c>
    </row>
    <row r="46">
      <c r="A46" s="10" t="n">
        <v>3</v>
      </c>
      <c r="B46" s="14" t="inlineStr">
        <is>
          <t>Carbon price $20/tCO2 from 2027</t>
        </is>
      </c>
      <c r="C46" s="14" t="inlineStr">
        <is>
          <t>mit.rtx.all.all</t>
        </is>
      </c>
      <c r="D46" s="14" t="inlineStr">
        <is>
          <t>egy.mit.rtx.all.all.3</t>
        </is>
      </c>
      <c r="E46" s="14" t="inlineStr">
        <is>
          <t>Revenue from existing taxes (excise and other taxes + VAT) | All subsectors | All fuels</t>
        </is>
      </c>
      <c r="F46" s="14" t="inlineStr">
        <is>
          <t>USD m real</t>
        </is>
      </c>
      <c r="G46" s="14" t="inlineStr">
        <is>
          <t>build (Python emulation of RunAllScenarios)</t>
        </is>
      </c>
      <c r="H46" s="49" t="n">
        <v>24.7499116507651</v>
      </c>
      <c r="I46" s="49" t="n">
        <v>18.5902691501866</v>
      </c>
      <c r="J46" s="49" t="n">
        <v>15.551422727851</v>
      </c>
      <c r="K46" s="49" t="n">
        <v>16.3839035831061</v>
      </c>
      <c r="L46" s="49" t="n">
        <v>16.3521637616865</v>
      </c>
      <c r="M46" s="49" t="n">
        <v>14.5152183661379</v>
      </c>
      <c r="N46" s="49" t="n">
        <v>14.8812622315233</v>
      </c>
      <c r="O46" s="49" t="n">
        <v>15.236145032581</v>
      </c>
      <c r="P46" s="49" t="n">
        <v>15.5730396850957</v>
      </c>
      <c r="Q46" s="49" t="n">
        <v>15.9124697734379</v>
      </c>
      <c r="R46" s="49" t="n">
        <v>16.2265875020993</v>
      </c>
      <c r="S46" s="49" t="n">
        <v>16.5427390548525</v>
      </c>
      <c r="T46" s="49" t="n">
        <v>16.860800510007</v>
      </c>
      <c r="U46" s="49" t="n">
        <v>17.1806439447109</v>
      </c>
      <c r="V46" s="49" t="n">
        <v>17.5021374869829</v>
      </c>
      <c r="W46" s="49" t="n">
        <v>17.8251453739661</v>
      </c>
      <c r="X46" s="49" t="n">
        <v>18.1495280164412</v>
      </c>
      <c r="Y46" s="49" t="n">
        <v>18.4751420696258</v>
      </c>
      <c r="Z46" s="49" t="n">
        <v>18.8018405102761</v>
      </c>
    </row>
    <row r="47">
      <c r="A47" s="10" t="n">
        <v>3</v>
      </c>
      <c r="B47" s="14" t="inlineStr">
        <is>
          <t>Carbon price $20/tCO2 from 2027</t>
        </is>
      </c>
      <c r="C47" s="14" t="inlineStr">
        <is>
          <t>mit.rsub.all.all</t>
        </is>
      </c>
      <c r="D47" s="14" t="inlineStr">
        <is>
          <t>egy.mit.rsub.all.all.3</t>
        </is>
      </c>
      <c r="E47" s="14" t="inlineStr">
        <is>
          <t>Cost of existing consumer subsidies (positive = cost) | All subsectors | All fuels</t>
        </is>
      </c>
      <c r="F47" s="14" t="inlineStr">
        <is>
          <t>USD m real</t>
        </is>
      </c>
      <c r="G47" s="14" t="inlineStr">
        <is>
          <t>build (Python emulation of RunAllScenarios)</t>
        </is>
      </c>
      <c r="H47" s="49" t="n">
        <v>26077.1698652635</v>
      </c>
      <c r="I47" s="49" t="n">
        <v>30697.7310918557</v>
      </c>
      <c r="J47" s="49" t="n">
        <v>32472.080347621</v>
      </c>
      <c r="K47" s="49" t="n">
        <v>27881.7426707797</v>
      </c>
      <c r="L47" s="49" t="n">
        <v>33437.0416531632</v>
      </c>
      <c r="M47" s="49" t="n">
        <v>24707.3484708037</v>
      </c>
      <c r="N47" s="49" t="n">
        <v>23256.7355581974</v>
      </c>
      <c r="O47" s="49" t="n">
        <v>22934.8237883137</v>
      </c>
      <c r="P47" s="49" t="n">
        <v>22901.324623163</v>
      </c>
      <c r="Q47" s="49" t="n">
        <v>22854.9353738808</v>
      </c>
      <c r="R47" s="49" t="n">
        <v>23421.2186286707</v>
      </c>
      <c r="S47" s="49" t="n">
        <v>23995.1277363768</v>
      </c>
      <c r="T47" s="49" t="n">
        <v>24576.4986277207</v>
      </c>
      <c r="U47" s="49" t="n">
        <v>25165.1544347969</v>
      </c>
      <c r="V47" s="49" t="n">
        <v>25760.9053217569</v>
      </c>
      <c r="W47" s="49" t="n">
        <v>26363.5483334613</v>
      </c>
      <c r="X47" s="49" t="n">
        <v>26972.8672631166</v>
      </c>
      <c r="Y47" s="49" t="n">
        <v>27588.632539897</v>
      </c>
      <c r="Z47" s="49" t="n">
        <v>28210.6011375376</v>
      </c>
    </row>
    <row r="48">
      <c r="A48" s="10" t="n">
        <v>3</v>
      </c>
      <c r="B48" s="14" t="inlineStr">
        <is>
          <t>Carbon price $20/tCO2 from 2027</t>
        </is>
      </c>
      <c r="C48" s="14" t="inlineStr">
        <is>
          <t>mit.rnew.all.all</t>
        </is>
      </c>
      <c r="D48" s="14" t="inlineStr">
        <is>
          <t>egy.mit.rnew.all.all.3</t>
        </is>
      </c>
      <c r="E48" s="14" t="inlineStr">
        <is>
          <t>Revenue from new policies (carbon tax, excise, auctioned ETS, VAT on them) | All subsectors | All fuels</t>
        </is>
      </c>
      <c r="F48" s="14" t="inlineStr">
        <is>
          <t>USD m real</t>
        </is>
      </c>
      <c r="G48" s="14" t="inlineStr">
        <is>
          <t>build (Python emulation of RunAllScenarios)</t>
        </is>
      </c>
      <c r="H48" s="49" t="n">
        <v>0</v>
      </c>
      <c r="I48" s="49" t="n">
        <v>0</v>
      </c>
      <c r="J48" s="49" t="n">
        <v>0</v>
      </c>
      <c r="K48" s="49" t="n">
        <v>0</v>
      </c>
      <c r="L48" s="49" t="n">
        <v>0</v>
      </c>
      <c r="M48" s="49" t="n">
        <v>3467.95431565438</v>
      </c>
      <c r="N48" s="49" t="n">
        <v>3579.19007854351</v>
      </c>
      <c r="O48" s="49" t="n">
        <v>3687.07265729541</v>
      </c>
      <c r="P48" s="49" t="n">
        <v>3789.15438647665</v>
      </c>
      <c r="Q48" s="49" t="n">
        <v>3893.00651285591</v>
      </c>
      <c r="R48" s="49" t="n">
        <v>3998.27924293178</v>
      </c>
      <c r="S48" s="49" t="n">
        <v>4105.28283325375</v>
      </c>
      <c r="T48" s="49" t="n">
        <v>4213.99508568607</v>
      </c>
      <c r="U48" s="49" t="n">
        <v>4324.39105678053</v>
      </c>
      <c r="V48" s="49" t="n">
        <v>4436.44299426229</v>
      </c>
      <c r="W48" s="49" t="n">
        <v>4550.12027687408</v>
      </c>
      <c r="X48" s="49" t="n">
        <v>4665.38935787809</v>
      </c>
      <c r="Y48" s="49" t="n">
        <v>4782.21371251586</v>
      </c>
      <c r="Z48" s="49" t="n">
        <v>4900.55378972722</v>
      </c>
    </row>
    <row r="49">
      <c r="A49" s="10" t="n">
        <v>3</v>
      </c>
      <c r="B49" s="14" t="inlineStr">
        <is>
          <t>Carbon price $20/tCO2 from 2027</t>
        </is>
      </c>
      <c r="C49" s="14" t="inlineStr">
        <is>
          <t>mit.rtot.all.all</t>
        </is>
      </c>
      <c r="D49" s="14" t="inlineStr">
        <is>
          <t>egy.mit.rtot.all.all.3</t>
        </is>
      </c>
      <c r="E49" s="14" t="inlineStr">
        <is>
          <t>Total revenue (net existing + new policies) | All subsectors | All fuels</t>
        </is>
      </c>
      <c r="F49" s="14" t="inlineStr">
        <is>
          <t>USD m real</t>
        </is>
      </c>
      <c r="G49" s="14" t="inlineStr">
        <is>
          <t>build (Python emulation of RunAllScenarios)</t>
        </is>
      </c>
      <c r="H49" s="49" t="n">
        <v>-26052.4199536128</v>
      </c>
      <c r="I49" s="49" t="n">
        <v>-30679.1408227055</v>
      </c>
      <c r="J49" s="49" t="n">
        <v>-32456.5289248931</v>
      </c>
      <c r="K49" s="49" t="n">
        <v>-27865.3587671966</v>
      </c>
      <c r="L49" s="49" t="n">
        <v>-33420.6894894016</v>
      </c>
      <c r="M49" s="49" t="n">
        <v>-21224.8789367832</v>
      </c>
      <c r="N49" s="49" t="n">
        <v>-19662.6642174223</v>
      </c>
      <c r="O49" s="49" t="n">
        <v>-19232.5149859857</v>
      </c>
      <c r="P49" s="49" t="n">
        <v>-19096.5971970012</v>
      </c>
      <c r="Q49" s="49" t="n">
        <v>-18946.0163912515</v>
      </c>
      <c r="R49" s="49" t="n">
        <v>-19406.7127982368</v>
      </c>
      <c r="S49" s="49" t="n">
        <v>-19873.3021640682</v>
      </c>
      <c r="T49" s="49" t="n">
        <v>-20345.6427415246</v>
      </c>
      <c r="U49" s="49" t="n">
        <v>-20823.5827340717</v>
      </c>
      <c r="V49" s="49" t="n">
        <v>-21306.9601900076</v>
      </c>
      <c r="W49" s="49" t="n">
        <v>-21795.6029112132</v>
      </c>
      <c r="X49" s="49" t="n">
        <v>-22289.328377222</v>
      </c>
      <c r="Y49" s="49" t="n">
        <v>-22787.9436853115</v>
      </c>
      <c r="Z49" s="49" t="n">
        <v>-23291.2455073001</v>
      </c>
    </row>
    <row r="50">
      <c r="A50" s="10" t="n">
        <v>3</v>
      </c>
      <c r="B50" s="14" t="inlineStr">
        <is>
          <t>Carbon price $20/tCO2 from 2027</t>
        </is>
      </c>
      <c r="C50" s="14" t="inlineStr">
        <is>
          <t>mit.rtot.chg.all.all</t>
        </is>
      </c>
      <c r="D50" s="14" t="inlineStr">
        <is>
          <t>egy.mit.rtot.chg.all.all.3</t>
        </is>
      </c>
      <c r="E50" s="14" t="inlineStr">
        <is>
          <t>Change in total revenue vs scenario 1 (fiscal effect) | All subsectors | All fuels</t>
        </is>
      </c>
      <c r="F50" s="14" t="inlineStr">
        <is>
          <t>USD m real</t>
        </is>
      </c>
      <c r="G50" s="14" t="inlineStr">
        <is>
          <t>build (Python emulation of RunAllScenarios)</t>
        </is>
      </c>
      <c r="H50" s="49" t="n">
        <v>0</v>
      </c>
      <c r="I50" s="49" t="n">
        <v>0</v>
      </c>
      <c r="J50" s="49" t="n">
        <v>0</v>
      </c>
      <c r="K50" s="49" t="n">
        <v>0</v>
      </c>
      <c r="L50" s="49" t="n">
        <v>0</v>
      </c>
      <c r="M50" s="49" t="n">
        <v>7661.68397068259</v>
      </c>
      <c r="N50" s="49" t="n">
        <v>7524.66456719357</v>
      </c>
      <c r="O50" s="49" t="n">
        <v>7579.69088035165</v>
      </c>
      <c r="P50" s="49" t="n">
        <v>7682.52682536635</v>
      </c>
      <c r="Q50" s="49" t="n">
        <v>7787.19238301811</v>
      </c>
      <c r="R50" s="49" t="n">
        <v>7987.78873636301</v>
      </c>
      <c r="S50" s="49" t="n">
        <v>8191.46122277559</v>
      </c>
      <c r="T50" s="49" t="n">
        <v>8398.163565368161</v>
      </c>
      <c r="U50" s="49" t="n">
        <v>8607.844582003871</v>
      </c>
      <c r="V50" s="49" t="n">
        <v>8820.4480855113</v>
      </c>
      <c r="W50" s="49" t="n">
        <v>9035.912790099639</v>
      </c>
      <c r="X50" s="49" t="n">
        <v>9254.172224461679</v>
      </c>
      <c r="Y50" s="49" t="n">
        <v>9475.154652051689</v>
      </c>
      <c r="Z50" s="49" t="n">
        <v>9698.78299902389</v>
      </c>
    </row>
    <row r="51">
      <c r="A51" s="10" t="n">
        <v>3</v>
      </c>
      <c r="B51" s="14" t="inlineStr">
        <is>
          <t>Carbon price $20/tCO2 from 2027</t>
        </is>
      </c>
      <c r="C51" s="14" t="inlineStr">
        <is>
          <t>mit.cptraj</t>
        </is>
      </c>
      <c r="D51" s="14" t="inlineStr">
        <is>
          <t>egy.mit.cptraj.3</t>
        </is>
      </c>
      <c r="E51" s="14" t="inlineStr">
        <is>
          <t>Carbon price trajectory used</t>
        </is>
      </c>
      <c r="F51" s="14" t="inlineStr">
        <is>
          <t>$/tCO2 real</t>
        </is>
      </c>
      <c r="G51" s="14" t="inlineStr">
        <is>
          <t>build (Python emulation of RunAllScenarios)</t>
        </is>
      </c>
      <c r="H51" s="24" t="n">
        <v>0</v>
      </c>
      <c r="I51" s="24" t="n">
        <v>0</v>
      </c>
      <c r="J51" s="24" t="n">
        <v>0</v>
      </c>
      <c r="K51" s="24" t="n">
        <v>0</v>
      </c>
      <c r="L51" s="24" t="n">
        <v>0</v>
      </c>
      <c r="M51" s="24" t="n">
        <v>20</v>
      </c>
      <c r="N51" s="24" t="n">
        <v>20</v>
      </c>
      <c r="O51" s="24" t="n">
        <v>20</v>
      </c>
      <c r="P51" s="24" t="n">
        <v>20</v>
      </c>
      <c r="Q51" s="24" t="n">
        <v>20</v>
      </c>
      <c r="R51" s="24" t="n">
        <v>20</v>
      </c>
      <c r="S51" s="24" t="n">
        <v>20</v>
      </c>
      <c r="T51" s="24" t="n">
        <v>20</v>
      </c>
      <c r="U51" s="24" t="n">
        <v>20</v>
      </c>
      <c r="V51" s="24" t="n">
        <v>20</v>
      </c>
      <c r="W51" s="24" t="n">
        <v>20</v>
      </c>
      <c r="X51" s="24" t="n">
        <v>20</v>
      </c>
      <c r="Y51" s="24" t="n">
        <v>20</v>
      </c>
      <c r="Z51" s="24" t="n">
        <v>20</v>
      </c>
    </row>
    <row r="52">
      <c r="A52" s="10" t="n">
        <v>3</v>
      </c>
      <c r="B52" s="14" t="inlineStr">
        <is>
          <t>Carbon price $20/tCO2 from 2027</t>
        </is>
      </c>
      <c r="C52" s="14" t="inlineStr">
        <is>
          <t>mit.ets.p</t>
        </is>
      </c>
      <c r="D52" s="14" t="inlineStr">
        <is>
          <t>egy.mit.ets.p.3</t>
        </is>
      </c>
      <c r="E52" s="14" t="inlineStr">
        <is>
          <t>ETS permit price used</t>
        </is>
      </c>
      <c r="F52" s="14" t="inlineStr">
        <is>
          <t>$/tCO2 real</t>
        </is>
      </c>
      <c r="G52" s="14" t="inlineStr">
        <is>
          <t>build (Python emulation of RunAllScenarios)</t>
        </is>
      </c>
      <c r="H52" s="24" t="n">
        <v>0</v>
      </c>
      <c r="I52" s="24" t="n">
        <v>0</v>
      </c>
      <c r="J52" s="24" t="n">
        <v>0</v>
      </c>
      <c r="K52" s="24" t="n">
        <v>0</v>
      </c>
      <c r="L52" s="24" t="n">
        <v>0</v>
      </c>
      <c r="M52" s="24" t="n">
        <v>0</v>
      </c>
      <c r="N52" s="24" t="n">
        <v>0</v>
      </c>
      <c r="O52" s="24" t="n">
        <v>0</v>
      </c>
      <c r="P52" s="24" t="n">
        <v>0</v>
      </c>
      <c r="Q52" s="24" t="n">
        <v>0</v>
      </c>
      <c r="R52" s="24" t="n">
        <v>0</v>
      </c>
      <c r="S52" s="24" t="n">
        <v>0</v>
      </c>
      <c r="T52" s="24" t="n">
        <v>0</v>
      </c>
      <c r="U52" s="24" t="n">
        <v>0</v>
      </c>
      <c r="V52" s="24" t="n">
        <v>0</v>
      </c>
      <c r="W52" s="24" t="n">
        <v>0</v>
      </c>
      <c r="X52" s="24" t="n">
        <v>0</v>
      </c>
      <c r="Y52" s="24" t="n">
        <v>0</v>
      </c>
      <c r="Z52" s="24" t="n">
        <v>0</v>
      </c>
    </row>
    <row r="53">
      <c r="A53" s="10" t="n">
        <v>3</v>
      </c>
      <c r="B53" s="14" t="inlineStr">
        <is>
          <t>Carbon price $20/tCO2 from 2027</t>
        </is>
      </c>
      <c r="C53" s="14" t="inlineStr">
        <is>
          <t>mit.co2.ets.all.all</t>
        </is>
      </c>
      <c r="D53" s="14" t="inlineStr">
        <is>
          <t>egy.mit.co2.ets.all.all.3</t>
        </is>
      </c>
      <c r="E53" s="14" t="inlineStr">
        <is>
          <t>CO2 emissions covered by the new ETS | All subsectors | All fuels</t>
        </is>
      </c>
      <c r="F53" s="14" t="inlineStr">
        <is>
          <t>MtCO2</t>
        </is>
      </c>
      <c r="G53" s="14" t="inlineStr">
        <is>
          <t>build (Python emulation of RunAllScenarios)</t>
        </is>
      </c>
      <c r="H53" s="47" t="n">
        <v>0</v>
      </c>
      <c r="I53" s="47" t="n">
        <v>0</v>
      </c>
      <c r="J53" s="47" t="n">
        <v>0</v>
      </c>
      <c r="K53" s="47" t="n">
        <v>0</v>
      </c>
      <c r="L53" s="47" t="n">
        <v>0</v>
      </c>
      <c r="M53" s="47" t="n">
        <v>0</v>
      </c>
      <c r="N53" s="47" t="n">
        <v>0</v>
      </c>
      <c r="O53" s="47" t="n">
        <v>0</v>
      </c>
      <c r="P53" s="47" t="n">
        <v>0</v>
      </c>
      <c r="Q53" s="47" t="n">
        <v>0</v>
      </c>
      <c r="R53" s="47" t="n">
        <v>0</v>
      </c>
      <c r="S53" s="47" t="n">
        <v>0</v>
      </c>
      <c r="T53" s="47" t="n">
        <v>0</v>
      </c>
      <c r="U53" s="47" t="n">
        <v>0</v>
      </c>
      <c r="V53" s="47" t="n">
        <v>0</v>
      </c>
      <c r="W53" s="47" t="n">
        <v>0</v>
      </c>
      <c r="X53" s="47" t="n">
        <v>0</v>
      </c>
      <c r="Y53" s="47" t="n">
        <v>0</v>
      </c>
      <c r="Z53" s="47" t="n">
        <v>0</v>
      </c>
    </row>
    <row r="54">
      <c r="A54" s="10" t="n">
        <v>3</v>
      </c>
      <c r="B54" s="14" t="inlineStr">
        <is>
          <t>Carbon price $20/tCO2 from 2027</t>
        </is>
      </c>
      <c r="C54" s="14" t="inlineStr">
        <is>
          <t>mit.co2.cap.all.all</t>
        </is>
      </c>
      <c r="D54" s="14" t="inlineStr">
        <is>
          <t>egy.mit.co2.cap.all.all.3</t>
        </is>
      </c>
      <c r="E54" s="14" t="inlineStr">
        <is>
          <t>ETS cap | All subsectors | All fuels</t>
        </is>
      </c>
      <c r="F54" s="14" t="inlineStr">
        <is>
          <t>MtCO2</t>
        </is>
      </c>
      <c r="G54" s="14" t="inlineStr">
        <is>
          <t>build (Python emulation of RunAllScenarios)</t>
        </is>
      </c>
      <c r="H54" s="47" t="n">
        <v>0</v>
      </c>
      <c r="I54" s="47" t="n">
        <v>0</v>
      </c>
      <c r="J54" s="47" t="n">
        <v>0</v>
      </c>
      <c r="K54" s="47" t="n">
        <v>0</v>
      </c>
      <c r="L54" s="47" t="n">
        <v>0</v>
      </c>
      <c r="M54" s="47" t="n">
        <v>0</v>
      </c>
      <c r="N54" s="47" t="n">
        <v>0</v>
      </c>
      <c r="O54" s="47" t="n">
        <v>0</v>
      </c>
      <c r="P54" s="47" t="n">
        <v>0</v>
      </c>
      <c r="Q54" s="47" t="n">
        <v>0</v>
      </c>
      <c r="R54" s="47" t="n">
        <v>0</v>
      </c>
      <c r="S54" s="47" t="n">
        <v>0</v>
      </c>
      <c r="T54" s="47" t="n">
        <v>0</v>
      </c>
      <c r="U54" s="47" t="n">
        <v>0</v>
      </c>
      <c r="V54" s="47" t="n">
        <v>0</v>
      </c>
      <c r="W54" s="47" t="n">
        <v>0</v>
      </c>
      <c r="X54" s="47" t="n">
        <v>0</v>
      </c>
      <c r="Y54" s="47" t="n">
        <v>0</v>
      </c>
      <c r="Z54" s="47" t="n">
        <v>0</v>
      </c>
    </row>
    <row r="55">
      <c r="A55" s="10" t="n">
        <v>3</v>
      </c>
      <c r="B55" s="14" t="inlineStr">
        <is>
          <t>Carbon price $20/tCO2 from 2027</t>
        </is>
      </c>
      <c r="C55" s="14" t="inlineStr">
        <is>
          <t>mit.rpb.all.gso.a</t>
        </is>
      </c>
      <c r="D55" s="14" t="inlineStr">
        <is>
          <t>egy.mit.rpb.all.gso.a.3</t>
        </is>
      </c>
      <c r="E55" s="14" t="inlineStr">
        <is>
          <t>Retail price before new policies | All subsectors | Gasoline</t>
        </is>
      </c>
      <c r="F55" s="14" t="inlineStr">
        <is>
          <t>$/GJ real</t>
        </is>
      </c>
      <c r="G55" s="14" t="inlineStr">
        <is>
          <t>build (Python emulation of RunAllScenarios)</t>
        </is>
      </c>
      <c r="H55" s="24" t="n">
        <v>17.1645453257496</v>
      </c>
      <c r="I55" s="24" t="n">
        <v>11.7387816845338</v>
      </c>
      <c r="J55" s="24" t="n">
        <v>9.58268059228592</v>
      </c>
      <c r="K55" s="24" t="n">
        <v>9.58268059228592</v>
      </c>
      <c r="L55" s="24" t="n">
        <v>9.58268059228592</v>
      </c>
      <c r="M55" s="24" t="n">
        <v>9.58268059228592</v>
      </c>
      <c r="N55" s="24" t="n">
        <v>9.58268059228592</v>
      </c>
      <c r="O55" s="24" t="n">
        <v>9.58268059228592</v>
      </c>
      <c r="P55" s="24" t="n">
        <v>9.58268059228592</v>
      </c>
      <c r="Q55" s="24" t="n">
        <v>9.58268059228592</v>
      </c>
      <c r="R55" s="24" t="n">
        <v>9.58268059228592</v>
      </c>
      <c r="S55" s="24" t="n">
        <v>9.58268059228592</v>
      </c>
      <c r="T55" s="24" t="n">
        <v>9.58268059228592</v>
      </c>
      <c r="U55" s="24" t="n">
        <v>9.58268059228592</v>
      </c>
      <c r="V55" s="24" t="n">
        <v>9.58268059228592</v>
      </c>
      <c r="W55" s="24" t="n">
        <v>9.58268059228592</v>
      </c>
      <c r="X55" s="24" t="n">
        <v>9.58268059228592</v>
      </c>
      <c r="Y55" s="24" t="n">
        <v>9.58268059228592</v>
      </c>
      <c r="Z55" s="24" t="n">
        <v>9.58268059228592</v>
      </c>
    </row>
    <row r="56">
      <c r="A56" s="10" t="n">
        <v>3</v>
      </c>
      <c r="B56" s="14" t="inlineStr">
        <is>
          <t>Carbon price $20/tCO2 from 2027</t>
        </is>
      </c>
      <c r="C56" s="14" t="inlineStr">
        <is>
          <t>mit.rpb.all.die.a</t>
        </is>
      </c>
      <c r="D56" s="14" t="inlineStr">
        <is>
          <t>egy.mit.rpb.all.die.a.3</t>
        </is>
      </c>
      <c r="E56" s="14" t="inlineStr">
        <is>
          <t>Retail price before new policies | All subsectors | Diesel</t>
        </is>
      </c>
      <c r="F56" s="14" t="inlineStr">
        <is>
          <t>$/GJ real</t>
        </is>
      </c>
      <c r="G56" s="14" t="inlineStr">
        <is>
          <t>build (Python emulation of RunAllScenarios)</t>
        </is>
      </c>
      <c r="H56" s="24" t="n">
        <v>11.0953075337741</v>
      </c>
      <c r="I56" s="24" t="n">
        <v>7.52329139696042</v>
      </c>
      <c r="J56" s="24" t="n">
        <v>6.68201385154289</v>
      </c>
      <c r="K56" s="24" t="n">
        <v>6.68201385154289</v>
      </c>
      <c r="L56" s="24" t="n">
        <v>6.68201385154289</v>
      </c>
      <c r="M56" s="24" t="n">
        <v>6.68201385154289</v>
      </c>
      <c r="N56" s="24" t="n">
        <v>6.68201385154289</v>
      </c>
      <c r="O56" s="24" t="n">
        <v>6.68201385154289</v>
      </c>
      <c r="P56" s="24" t="n">
        <v>6.68201385154289</v>
      </c>
      <c r="Q56" s="24" t="n">
        <v>6.68201385154289</v>
      </c>
      <c r="R56" s="24" t="n">
        <v>6.68201385154289</v>
      </c>
      <c r="S56" s="24" t="n">
        <v>6.68201385154289</v>
      </c>
      <c r="T56" s="24" t="n">
        <v>6.68201385154289</v>
      </c>
      <c r="U56" s="24" t="n">
        <v>6.68201385154289</v>
      </c>
      <c r="V56" s="24" t="n">
        <v>6.68201385154289</v>
      </c>
      <c r="W56" s="24" t="n">
        <v>6.68201385154289</v>
      </c>
      <c r="X56" s="24" t="n">
        <v>6.68201385154289</v>
      </c>
      <c r="Y56" s="24" t="n">
        <v>6.68201385154289</v>
      </c>
      <c r="Z56" s="24" t="n">
        <v>6.68201385154289</v>
      </c>
    </row>
    <row r="57">
      <c r="A57" s="10" t="n">
        <v>3</v>
      </c>
      <c r="B57" s="14" t="inlineStr">
        <is>
          <t>Carbon price $20/tCO2 from 2027</t>
        </is>
      </c>
      <c r="C57" s="14" t="inlineStr">
        <is>
          <t>mit.rpb.res.nga.a</t>
        </is>
      </c>
      <c r="D57" s="14" t="inlineStr">
        <is>
          <t>egy.mit.rpb.res.nga.a.3</t>
        </is>
      </c>
      <c r="E57" s="14" t="inlineStr">
        <is>
          <t>Retail price before new policies | Residential | Natural gas</t>
        </is>
      </c>
      <c r="F57" s="14" t="inlineStr">
        <is>
          <t>$/GJ real</t>
        </is>
      </c>
      <c r="G57" s="14" t="inlineStr">
        <is>
          <t>build (Python emulation of RunAllScenarios)</t>
        </is>
      </c>
      <c r="H57" s="24" t="n">
        <v>4.63366849483039</v>
      </c>
      <c r="I57" s="24" t="n">
        <v>3.20868563703672</v>
      </c>
      <c r="J57" s="24" t="n">
        <v>2.33088056865822</v>
      </c>
      <c r="K57" s="24" t="n">
        <v>2.33088056865822</v>
      </c>
      <c r="L57" s="24" t="n">
        <v>2.33088056865822</v>
      </c>
      <c r="M57" s="24" t="n">
        <v>2.33088056865822</v>
      </c>
      <c r="N57" s="24" t="n">
        <v>2.33088056865822</v>
      </c>
      <c r="O57" s="24" t="n">
        <v>2.33088056865822</v>
      </c>
      <c r="P57" s="24" t="n">
        <v>2.33088056865822</v>
      </c>
      <c r="Q57" s="24" t="n">
        <v>2.33088056865822</v>
      </c>
      <c r="R57" s="24" t="n">
        <v>2.33088056865822</v>
      </c>
      <c r="S57" s="24" t="n">
        <v>2.33088056865822</v>
      </c>
      <c r="T57" s="24" t="n">
        <v>2.33088056865822</v>
      </c>
      <c r="U57" s="24" t="n">
        <v>2.33088056865822</v>
      </c>
      <c r="V57" s="24" t="n">
        <v>2.33088056865822</v>
      </c>
      <c r="W57" s="24" t="n">
        <v>2.33088056865822</v>
      </c>
      <c r="X57" s="24" t="n">
        <v>2.33088056865822</v>
      </c>
      <c r="Y57" s="24" t="n">
        <v>2.33088056865822</v>
      </c>
      <c r="Z57" s="24" t="n">
        <v>2.33088056865822</v>
      </c>
    </row>
    <row r="58">
      <c r="A58" s="10" t="n">
        <v>3</v>
      </c>
      <c r="B58" s="14" t="inlineStr">
        <is>
          <t>Carbon price $20/tCO2 from 2027</t>
        </is>
      </c>
      <c r="C58" s="14" t="inlineStr">
        <is>
          <t>mit.atp.rod.gso.e</t>
        </is>
      </c>
      <c r="D58" s="14" t="inlineStr">
        <is>
          <t>egy.mit.atp.rod.gso.e.3</t>
        </is>
      </c>
      <c r="E58" s="14" t="inlineStr">
        <is>
          <t>After-tax price | Road | Gasoline</t>
        </is>
      </c>
      <c r="F58" s="14" t="inlineStr">
        <is>
          <t>$/GJ real</t>
        </is>
      </c>
      <c r="G58" s="14" t="inlineStr">
        <is>
          <t>build (Python emulation of RunAllScenarios)</t>
        </is>
      </c>
      <c r="H58" s="24" t="n">
        <v>17.1645453257496</v>
      </c>
      <c r="I58" s="24" t="n">
        <v>11.7387816845338</v>
      </c>
      <c r="J58" s="24" t="n">
        <v>9.58268059228592</v>
      </c>
      <c r="K58" s="24" t="n">
        <v>9.58268059228592</v>
      </c>
      <c r="L58" s="24" t="n">
        <v>9.58268059228592</v>
      </c>
      <c r="M58" s="24" t="n">
        <v>10.9062405922859</v>
      </c>
      <c r="N58" s="24" t="n">
        <v>10.9062405922859</v>
      </c>
      <c r="O58" s="24" t="n">
        <v>10.9062405922859</v>
      </c>
      <c r="P58" s="24" t="n">
        <v>10.9062405922859</v>
      </c>
      <c r="Q58" s="24" t="n">
        <v>10.9062405922859</v>
      </c>
      <c r="R58" s="24" t="n">
        <v>10.9062405922859</v>
      </c>
      <c r="S58" s="24" t="n">
        <v>10.9062405922859</v>
      </c>
      <c r="T58" s="24" t="n">
        <v>10.9062405922859</v>
      </c>
      <c r="U58" s="24" t="n">
        <v>10.9062405922859</v>
      </c>
      <c r="V58" s="24" t="n">
        <v>10.9062405922859</v>
      </c>
      <c r="W58" s="24" t="n">
        <v>10.9062405922859</v>
      </c>
      <c r="X58" s="24" t="n">
        <v>10.9062405922859</v>
      </c>
      <c r="Y58" s="24" t="n">
        <v>10.9062405922859</v>
      </c>
      <c r="Z58" s="24" t="n">
        <v>10.9062405922859</v>
      </c>
    </row>
    <row r="59">
      <c r="A59" s="10" t="n">
        <v>3</v>
      </c>
      <c r="B59" s="14" t="inlineStr">
        <is>
          <t>Carbon price $20/tCO2 from 2027</t>
        </is>
      </c>
      <c r="C59" s="14" t="inlineStr">
        <is>
          <t>mit.rp.res.ecy</t>
        </is>
      </c>
      <c r="D59" s="14" t="inlineStr">
        <is>
          <t>egy.mit.rp.res.ecy.3</t>
        </is>
      </c>
      <c r="E59" s="14" t="inlineStr">
        <is>
          <t>End-user electricity price | Residential | Electricity</t>
        </is>
      </c>
      <c r="F59" s="14" t="inlineStr">
        <is>
          <t>$/kWh real</t>
        </is>
      </c>
      <c r="G59" s="14" t="inlineStr">
        <is>
          <t>build (Python emulation of RunAllScenarios)</t>
        </is>
      </c>
      <c r="H59" s="16" t="n">
        <v>0.0613881498333761</v>
      </c>
      <c r="I59" s="16" t="n">
        <v>0.0524045289478607</v>
      </c>
      <c r="J59" s="16" t="n">
        <v>0.0455995743641052</v>
      </c>
      <c r="K59" s="16" t="n">
        <v>0.0428925472548528</v>
      </c>
      <c r="L59" s="16" t="n">
        <v>0.0425089868623558</v>
      </c>
      <c r="M59" s="16" t="n">
        <v>0.0514850452825929</v>
      </c>
      <c r="N59" s="16" t="n">
        <v>0.0512155052489885</v>
      </c>
      <c r="O59" s="16" t="n">
        <v>0.0508519679298475</v>
      </c>
      <c r="P59" s="16" t="n">
        <v>0.050650323256416</v>
      </c>
      <c r="Q59" s="16" t="n">
        <v>0.0504583032447585</v>
      </c>
      <c r="R59" s="16" t="n">
        <v>0.0502068457876074</v>
      </c>
      <c r="S59" s="16" t="n">
        <v>0.0499942916169371</v>
      </c>
      <c r="T59" s="16" t="n">
        <v>0.0497746403600296</v>
      </c>
      <c r="U59" s="16" t="n">
        <v>0.0495680859703858</v>
      </c>
      <c r="V59" s="16" t="n">
        <v>0.0493635276663721</v>
      </c>
      <c r="W59" s="16" t="n">
        <v>0.0491626348715916</v>
      </c>
      <c r="X59" s="16" t="n">
        <v>0.0489632057629333</v>
      </c>
      <c r="Y59" s="16" t="n">
        <v>0.0487632818109545</v>
      </c>
      <c r="Z59" s="16" t="n">
        <v>0.048560353780675</v>
      </c>
    </row>
    <row r="60">
      <c r="A60" s="10" t="n">
        <v>3</v>
      </c>
      <c r="B60" s="14" t="inlineStr">
        <is>
          <t>Carbon price $20/tCO2 from 2027</t>
        </is>
      </c>
      <c r="C60" s="14" t="inlineStr">
        <is>
          <t>mit.rp.ind.ecy</t>
        </is>
      </c>
      <c r="D60" s="14" t="inlineStr">
        <is>
          <t>egy.mit.rp.ind.ecy.3</t>
        </is>
      </c>
      <c r="E60" s="14" t="inlineStr">
        <is>
          <t>End-user electricity price | Industry | Electricity</t>
        </is>
      </c>
      <c r="F60" s="14" t="inlineStr">
        <is>
          <t>$/kWh real</t>
        </is>
      </c>
      <c r="G60" s="14" t="inlineStr">
        <is>
          <t>build (Python emulation of RunAllScenarios)</t>
        </is>
      </c>
      <c r="H60" s="16" t="n">
        <v>0.0636617850123901</v>
      </c>
      <c r="I60" s="16" t="n">
        <v>0.0622303781255846</v>
      </c>
      <c r="J60" s="16" t="n">
        <v>0.0519623056707246</v>
      </c>
      <c r="K60" s="16" t="n">
        <v>0.0492552785614721</v>
      </c>
      <c r="L60" s="16" t="n">
        <v>0.0488717181689751</v>
      </c>
      <c r="M60" s="16" t="n">
        <v>0.0578477765892123</v>
      </c>
      <c r="N60" s="16" t="n">
        <v>0.0575782365556078</v>
      </c>
      <c r="O60" s="16" t="n">
        <v>0.0572146992364669</v>
      </c>
      <c r="P60" s="16" t="n">
        <v>0.0570130545630353</v>
      </c>
      <c r="Q60" s="16" t="n">
        <v>0.0568210345513778</v>
      </c>
      <c r="R60" s="16" t="n">
        <v>0.0565695770942267</v>
      </c>
      <c r="S60" s="16" t="n">
        <v>0.0563570229235564</v>
      </c>
      <c r="T60" s="16" t="n">
        <v>0.0561373716666489</v>
      </c>
      <c r="U60" s="16" t="n">
        <v>0.0559308172770051</v>
      </c>
      <c r="V60" s="16" t="n">
        <v>0.0557262589729914</v>
      </c>
      <c r="W60" s="16" t="n">
        <v>0.055525366178211</v>
      </c>
      <c r="X60" s="16" t="n">
        <v>0.0553259370695526</v>
      </c>
      <c r="Y60" s="16" t="n">
        <v>0.0551260131175739</v>
      </c>
      <c r="Z60" s="16" t="n">
        <v>0.0549230850872943</v>
      </c>
    </row>
    <row r="61">
      <c r="A61" s="10" t="n">
        <v>3</v>
      </c>
      <c r="B61" s="14" t="inlineStr">
        <is>
          <t>Carbon price $20/tCO2 from 2027</t>
        </is>
      </c>
      <c r="C61" s="14" t="inlineStr">
        <is>
          <t>mit.gncav</t>
        </is>
      </c>
      <c r="D61" s="14" t="inlineStr">
        <is>
          <t>egy.mit.gncav.3</t>
        </is>
      </c>
      <c r="E61" s="14" t="inlineStr">
        <is>
          <t>Average generation cost (weighted by generation shares)</t>
        </is>
      </c>
      <c r="F61" s="14" t="inlineStr">
        <is>
          <t>$/kWh</t>
        </is>
      </c>
      <c r="G61" s="14" t="inlineStr">
        <is>
          <t>build (Python emulation of RunAllScenarios)</t>
        </is>
      </c>
      <c r="H61" s="16" t="n">
        <v>0.07175129811497501</v>
      </c>
      <c r="I61" s="16" t="n">
        <v>0.07227466676622039</v>
      </c>
      <c r="J61" s="16" t="n">
        <v>0.06956763965696799</v>
      </c>
      <c r="K61" s="16" t="n">
        <v>0.069184079264471</v>
      </c>
      <c r="L61" s="16" t="n">
        <v>0.06897509490350651</v>
      </c>
      <c r="M61" s="16" t="n">
        <v>0.0689508746842408</v>
      </c>
      <c r="N61" s="16" t="n">
        <v>0.0688470925733297</v>
      </c>
      <c r="O61" s="16" t="n">
        <v>0.0688729172300917</v>
      </c>
      <c r="P61" s="16" t="n">
        <v>0.0688770083143488</v>
      </c>
      <c r="Q61" s="16" t="n">
        <v>0.06881220298279429</v>
      </c>
      <c r="R61" s="16" t="n">
        <v>0.0687686186082519</v>
      </c>
      <c r="S61" s="16" t="n">
        <v>0.06870924774931519</v>
      </c>
      <c r="T61" s="16" t="n">
        <v>0.06865318647038809</v>
      </c>
      <c r="U61" s="16" t="n">
        <v>0.0685913555505106</v>
      </c>
      <c r="V61" s="16" t="n">
        <v>0.06852549923843949</v>
      </c>
      <c r="W61" s="16" t="n">
        <v>0.0684546270407438</v>
      </c>
      <c r="X61" s="16" t="n">
        <v>0.0683772260739661</v>
      </c>
      <c r="Y61" s="16" t="n">
        <v>0.06829338660208981</v>
      </c>
      <c r="Z61" s="16" t="n">
        <v>0.0681912459174711</v>
      </c>
    </row>
    <row r="62">
      <c r="A62" s="10" t="n">
        <v>4</v>
      </c>
      <c r="B62" s="14" t="inlineStr">
        <is>
          <t>Package A: carbon tax to $50 by 2030 + feebates (transport, industry)</t>
        </is>
      </c>
      <c r="C62" s="14" t="inlineStr">
        <is>
          <t>mit.ener.all.all.e</t>
        </is>
      </c>
      <c r="D62" s="14" t="inlineStr">
        <is>
          <t>egy.mit.ener.all.all.e.4</t>
        </is>
      </c>
      <c r="E62" s="14" t="inlineStr">
        <is>
          <t>Fuel use | All subsectors | All fuels</t>
        </is>
      </c>
      <c r="F62" s="14" t="inlineStr">
        <is>
          <t>ktoe</t>
        </is>
      </c>
      <c r="G62" s="14" t="inlineStr">
        <is>
          <t>build (Python emulation of RunAllScenarios)</t>
        </is>
      </c>
      <c r="H62" s="49" t="n">
        <v>49745.9117298469</v>
      </c>
      <c r="I62" s="49" t="n">
        <v>62258.5078445506</v>
      </c>
      <c r="J62" s="49" t="n">
        <v>68104.7386756132</v>
      </c>
      <c r="K62" s="49" t="n">
        <v>69828.5931409981</v>
      </c>
      <c r="L62" s="49" t="n">
        <v>71405.7768707387</v>
      </c>
      <c r="M62" s="49" t="n">
        <v>66860.9675259756</v>
      </c>
      <c r="N62" s="49" t="n">
        <v>62221.8734293363</v>
      </c>
      <c r="O62" s="49" t="n">
        <v>58714.2421186225</v>
      </c>
      <c r="P62" s="49" t="n">
        <v>55904.0275769291</v>
      </c>
      <c r="Q62" s="49" t="n">
        <v>53675.6141796161</v>
      </c>
      <c r="R62" s="49" t="n">
        <v>51872.6211128117</v>
      </c>
      <c r="S62" s="49" t="n">
        <v>50394.2998091916</v>
      </c>
      <c r="T62" s="49" t="n">
        <v>49169.1277560263</v>
      </c>
      <c r="U62" s="49" t="n">
        <v>48145.6280309178</v>
      </c>
      <c r="V62" s="49" t="n">
        <v>47285.6596007948</v>
      </c>
      <c r="W62" s="49" t="n">
        <v>46560.2693230558</v>
      </c>
      <c r="X62" s="49" t="n">
        <v>45947.0208179946</v>
      </c>
      <c r="Y62" s="49" t="n">
        <v>45428.214943051</v>
      </c>
      <c r="Z62" s="49" t="n">
        <v>44989.6696310787</v>
      </c>
    </row>
    <row r="63">
      <c r="A63" s="10" t="n">
        <v>4</v>
      </c>
      <c r="B63" s="14" t="inlineStr">
        <is>
          <t>Package A: carbon tax to $50 by 2030 + feebates (transport, industry)</t>
        </is>
      </c>
      <c r="C63" s="14" t="inlineStr">
        <is>
          <t>mit.ener.tra.all.e</t>
        </is>
      </c>
      <c r="D63" s="14" t="inlineStr">
        <is>
          <t>egy.mit.ener.tra.all.e.4</t>
        </is>
      </c>
      <c r="E63" s="14" t="inlineStr">
        <is>
          <t>Fuel use | Transport | All fuels</t>
        </is>
      </c>
      <c r="F63" s="14" t="inlineStr">
        <is>
          <t>ktoe</t>
        </is>
      </c>
      <c r="G63" s="14" t="inlineStr">
        <is>
          <t>build (Python emulation of RunAllScenarios)</t>
        </is>
      </c>
      <c r="H63" s="49" t="n">
        <v>18617.341993175</v>
      </c>
      <c r="I63" s="49" t="n">
        <v>23541.5980250719</v>
      </c>
      <c r="J63" s="49" t="n">
        <v>26128.5026364968</v>
      </c>
      <c r="K63" s="49" t="n">
        <v>26687.5832788854</v>
      </c>
      <c r="L63" s="49" t="n">
        <v>27233.1950818668</v>
      </c>
      <c r="M63" s="49" t="n">
        <v>26031.41296433</v>
      </c>
      <c r="N63" s="49" t="n">
        <v>24753.4776692963</v>
      </c>
      <c r="O63" s="49" t="n">
        <v>23748.9007576781</v>
      </c>
      <c r="P63" s="49" t="n">
        <v>22912.2429548849</v>
      </c>
      <c r="Q63" s="49" t="n">
        <v>22233.9395322876</v>
      </c>
      <c r="R63" s="49" t="n">
        <v>21675.2056887011</v>
      </c>
      <c r="S63" s="49" t="n">
        <v>21209.4892825936</v>
      </c>
      <c r="T63" s="49" t="n">
        <v>20817.8231036074</v>
      </c>
      <c r="U63" s="49" t="n">
        <v>20486.2014051961</v>
      </c>
      <c r="V63" s="49" t="n">
        <v>20204.0011190876</v>
      </c>
      <c r="W63" s="49" t="n">
        <v>19962.9834800315</v>
      </c>
      <c r="X63" s="49" t="n">
        <v>19756.6370651778</v>
      </c>
      <c r="Y63" s="49" t="n">
        <v>19579.7310863526</v>
      </c>
      <c r="Z63" s="49" t="n">
        <v>19428.003152842</v>
      </c>
    </row>
    <row r="64">
      <c r="A64" s="10" t="n">
        <v>4</v>
      </c>
      <c r="B64" s="14" t="inlineStr">
        <is>
          <t>Package A: carbon tax to $50 by 2030 + feebates (transport, industry)</t>
        </is>
      </c>
      <c r="C64" s="14" t="inlineStr">
        <is>
          <t>mit.ener.bld.all.e</t>
        </is>
      </c>
      <c r="D64" s="14" t="inlineStr">
        <is>
          <t>egy.mit.ener.bld.all.e.4</t>
        </is>
      </c>
      <c r="E64" s="14" t="inlineStr">
        <is>
          <t>Fuel use | Buildings | All fuels</t>
        </is>
      </c>
      <c r="F64" s="14" t="inlineStr">
        <is>
          <t>ktoe</t>
        </is>
      </c>
      <c r="G64" s="14" t="inlineStr">
        <is>
          <t>build (Python emulation of RunAllScenarios)</t>
        </is>
      </c>
      <c r="H64" s="49" t="n">
        <v>7729.35502080619</v>
      </c>
      <c r="I64" s="49" t="n">
        <v>9899.418530253681</v>
      </c>
      <c r="J64" s="49" t="n">
        <v>11107.7261932975</v>
      </c>
      <c r="K64" s="49" t="n">
        <v>11246.4000341881</v>
      </c>
      <c r="L64" s="49" t="n">
        <v>11380.7975527416</v>
      </c>
      <c r="M64" s="49" t="n">
        <v>10451.8384430035</v>
      </c>
      <c r="N64" s="49" t="n">
        <v>9556.33205377893</v>
      </c>
      <c r="O64" s="49" t="n">
        <v>8902.083975332</v>
      </c>
      <c r="P64" s="49" t="n">
        <v>8394.78457970936</v>
      </c>
      <c r="Q64" s="49" t="n">
        <v>7994.14472907614</v>
      </c>
      <c r="R64" s="49" t="n">
        <v>7669.18937318773</v>
      </c>
      <c r="S64" s="49" t="n">
        <v>7400.12415548678</v>
      </c>
      <c r="T64" s="49" t="n">
        <v>7173.63393252066</v>
      </c>
      <c r="U64" s="49" t="n">
        <v>6980.39567168549</v>
      </c>
      <c r="V64" s="49" t="n">
        <v>6813.66476661366</v>
      </c>
      <c r="W64" s="49" t="n">
        <v>6668.42796417524</v>
      </c>
      <c r="X64" s="49" t="n">
        <v>6540.87279984396</v>
      </c>
      <c r="Y64" s="49" t="n">
        <v>6428.04273106989</v>
      </c>
      <c r="Z64" s="49" t="n">
        <v>6327.6058064879</v>
      </c>
    </row>
    <row r="65">
      <c r="A65" s="10" t="n">
        <v>4</v>
      </c>
      <c r="B65" s="14" t="inlineStr">
        <is>
          <t>Package A: carbon tax to $50 by 2030 + feebates (transport, industry)</t>
        </is>
      </c>
      <c r="C65" s="14" t="inlineStr">
        <is>
          <t>mit.ener.ind.all.e</t>
        </is>
      </c>
      <c r="D65" s="14" t="inlineStr">
        <is>
          <t>egy.mit.ener.ind.all.e.4</t>
        </is>
      </c>
      <c r="E65" s="14" t="inlineStr">
        <is>
          <t>Fuel use | Industry | All fuels</t>
        </is>
      </c>
      <c r="F65" s="14" t="inlineStr">
        <is>
          <t>ktoe</t>
        </is>
      </c>
      <c r="G65" s="14" t="inlineStr">
        <is>
          <t>build (Python emulation of RunAllScenarios)</t>
        </is>
      </c>
      <c r="H65" s="49" t="n">
        <v>23298.5358761906</v>
      </c>
      <c r="I65" s="49" t="n">
        <v>28697.8277413008</v>
      </c>
      <c r="J65" s="49" t="n">
        <v>30736.6696835399</v>
      </c>
      <c r="K65" s="49" t="n">
        <v>31758.5646495629</v>
      </c>
      <c r="L65" s="49" t="n">
        <v>32651.5642048823</v>
      </c>
      <c r="M65" s="49" t="n">
        <v>30235.8620020841</v>
      </c>
      <c r="N65" s="49" t="n">
        <v>27768.4467245569</v>
      </c>
      <c r="O65" s="49" t="n">
        <v>25917.777609113</v>
      </c>
      <c r="P65" s="49" t="n">
        <v>24449.7205480335</v>
      </c>
      <c r="Q65" s="49" t="n">
        <v>23298.2000591549</v>
      </c>
      <c r="R65" s="49" t="n">
        <v>22376.6318655784</v>
      </c>
      <c r="S65" s="49" t="n">
        <v>21630.6419216779</v>
      </c>
      <c r="T65" s="49" t="n">
        <v>21021.0119982184</v>
      </c>
      <c r="U65" s="49" t="n">
        <v>20519.6114907624</v>
      </c>
      <c r="V65" s="49" t="n">
        <v>20105.6813521045</v>
      </c>
      <c r="W65" s="49" t="n">
        <v>19763.5323567785</v>
      </c>
      <c r="X65" s="49" t="n">
        <v>19481.0620827204</v>
      </c>
      <c r="Y65" s="49" t="n">
        <v>19248.7673865109</v>
      </c>
      <c r="Z65" s="49" t="n">
        <v>19059.0681267663</v>
      </c>
    </row>
    <row r="66">
      <c r="A66" s="10" t="n">
        <v>4</v>
      </c>
      <c r="B66" s="14" t="inlineStr">
        <is>
          <t>Package A: carbon tax to $50 by 2030 + feebates (transport, industry)</t>
        </is>
      </c>
      <c r="C66" s="14" t="inlineStr">
        <is>
          <t>mit.ener.oen.all.e</t>
        </is>
      </c>
      <c r="D66" s="14" t="inlineStr">
        <is>
          <t>egy.mit.ener.oen.all.e.4</t>
        </is>
      </c>
      <c r="E66" s="14" t="inlineStr">
        <is>
          <t>Fuel use | Other energy use | All fuels</t>
        </is>
      </c>
      <c r="F66" s="14" t="inlineStr">
        <is>
          <t>ktoe</t>
        </is>
      </c>
      <c r="G66" s="14" t="inlineStr">
        <is>
          <t>build (Python emulation of RunAllScenarios)</t>
        </is>
      </c>
      <c r="H66" s="49" t="n">
        <v>100.678839675172</v>
      </c>
      <c r="I66" s="49" t="n">
        <v>119.663547924256</v>
      </c>
      <c r="J66" s="49" t="n">
        <v>131.840162278901</v>
      </c>
      <c r="K66" s="49" t="n">
        <v>136.04517836169</v>
      </c>
      <c r="L66" s="49" t="n">
        <v>140.220031248098</v>
      </c>
      <c r="M66" s="49" t="n">
        <v>141.854116558012</v>
      </c>
      <c r="N66" s="49" t="n">
        <v>143.616981704228</v>
      </c>
      <c r="O66" s="49" t="n">
        <v>145.47977649941</v>
      </c>
      <c r="P66" s="49" t="n">
        <v>147.279494301288</v>
      </c>
      <c r="Q66" s="49" t="n">
        <v>149.329859097434</v>
      </c>
      <c r="R66" s="49" t="n">
        <v>151.594185344457</v>
      </c>
      <c r="S66" s="49" t="n">
        <v>154.044449433306</v>
      </c>
      <c r="T66" s="49" t="n">
        <v>156.658721679966</v>
      </c>
      <c r="U66" s="49" t="n">
        <v>159.41946327377</v>
      </c>
      <c r="V66" s="49" t="n">
        <v>162.312362988952</v>
      </c>
      <c r="W66" s="49" t="n">
        <v>165.325522070597</v>
      </c>
      <c r="X66" s="49" t="n">
        <v>168.448870252384</v>
      </c>
      <c r="Y66" s="49" t="n">
        <v>171.673739117631</v>
      </c>
      <c r="Z66" s="49" t="n">
        <v>174.99254498256</v>
      </c>
    </row>
    <row r="67">
      <c r="A67" s="10" t="n">
        <v>4</v>
      </c>
      <c r="B67" s="14" t="inlineStr">
        <is>
          <t>Package A: carbon tax to $50 by 2030 + feebates (transport, industry)</t>
        </is>
      </c>
      <c r="C67" s="14" t="inlineStr">
        <is>
          <t>mit.ener.pct.all.all.e</t>
        </is>
      </c>
      <c r="D67" s="14" t="inlineStr">
        <is>
          <t>egy.mit.ener.pct.all.all.e.4</t>
        </is>
      </c>
      <c r="E67" s="14" t="inlineStr">
        <is>
          <t>Change in fuel use vs scenario 1 | All subsectors | All fuels</t>
        </is>
      </c>
      <c r="F67" s="14" t="inlineStr">
        <is>
          <t>%</t>
        </is>
      </c>
      <c r="G67" s="14" t="inlineStr">
        <is>
          <t>build (Python emulation of RunAllScenarios)</t>
        </is>
      </c>
      <c r="H67" s="13" t="n">
        <v>0</v>
      </c>
      <c r="I67" s="13" t="n">
        <v>0</v>
      </c>
      <c r="J67" s="13" t="n">
        <v>0</v>
      </c>
      <c r="K67" s="13" t="n">
        <v>0</v>
      </c>
      <c r="L67" s="13" t="n">
        <v>0</v>
      </c>
      <c r="M67" s="13" t="n">
        <v>-0.08830498164703959</v>
      </c>
      <c r="N67" s="13" t="n">
        <v>-0.17787045130352</v>
      </c>
      <c r="O67" s="13" t="n">
        <v>-0.246884915674938</v>
      </c>
      <c r="P67" s="13" t="n">
        <v>-0.302239903225716</v>
      </c>
      <c r="Q67" s="13" t="n">
        <v>-0.347932056405677</v>
      </c>
      <c r="R67" s="13" t="n">
        <v>-0.386456239144166</v>
      </c>
      <c r="S67" s="13" t="n">
        <v>-0.419517094943678</v>
      </c>
      <c r="T67" s="13" t="n">
        <v>-0.448288863486055</v>
      </c>
      <c r="U67" s="13" t="n">
        <v>-0.473620109810513</v>
      </c>
      <c r="V67" s="13" t="n">
        <v>-0.496141698951961</v>
      </c>
      <c r="W67" s="13" t="n">
        <v>-0.516333837610534</v>
      </c>
      <c r="X67" s="13" t="n">
        <v>-0.534569418701777</v>
      </c>
      <c r="Y67" s="13" t="n">
        <v>-0.551143005305013</v>
      </c>
      <c r="Z67" s="13" t="n">
        <v>-0.566290773611155</v>
      </c>
    </row>
    <row r="68">
      <c r="A68" s="10" t="n">
        <v>4</v>
      </c>
      <c r="B68" s="14" t="inlineStr">
        <is>
          <t>Package A: carbon tax to $50 by 2030 + feebates (transport, industry)</t>
        </is>
      </c>
      <c r="C68" s="14" t="inlineStr">
        <is>
          <t>mit.co2.all.all.e</t>
        </is>
      </c>
      <c r="D68" s="14" t="inlineStr">
        <is>
          <t>egy.mit.co2.all.all.e.4</t>
        </is>
      </c>
      <c r="E68" s="14" t="inlineStr">
        <is>
          <t>CO2 emissions from fuel combustion | All subsectors | All fuels</t>
        </is>
      </c>
      <c r="F68" s="14" t="inlineStr">
        <is>
          <t>MtCO2</t>
        </is>
      </c>
      <c r="G68" s="14" t="inlineStr">
        <is>
          <t>build (Python emulation of RunAllScenarios)</t>
        </is>
      </c>
      <c r="H68" s="47" t="n">
        <v>134.799111314069</v>
      </c>
      <c r="I68" s="47" t="n">
        <v>170.773286188081</v>
      </c>
      <c r="J68" s="47" t="n">
        <v>187.507157855139</v>
      </c>
      <c r="K68" s="47" t="n">
        <v>192.385185021026</v>
      </c>
      <c r="L68" s="47" t="n">
        <v>196.680923857691</v>
      </c>
      <c r="M68" s="47" t="n">
        <v>183.799378891047</v>
      </c>
      <c r="N68" s="47" t="n">
        <v>170.662878059847</v>
      </c>
      <c r="O68" s="47" t="n">
        <v>160.723030043448</v>
      </c>
      <c r="P68" s="47" t="n">
        <v>152.758986216988</v>
      </c>
      <c r="Q68" s="47" t="n">
        <v>146.43549738176</v>
      </c>
      <c r="R68" s="47" t="n">
        <v>141.309399270333</v>
      </c>
      <c r="S68" s="47" t="n">
        <v>137.099296469617</v>
      </c>
      <c r="T68" s="47" t="n">
        <v>133.603262372903</v>
      </c>
      <c r="U68" s="47" t="n">
        <v>130.675973284116</v>
      </c>
      <c r="V68" s="47" t="n">
        <v>128.20976527758</v>
      </c>
      <c r="W68" s="47" t="n">
        <v>126.122921115552</v>
      </c>
      <c r="X68" s="47" t="n">
        <v>124.352126855323</v>
      </c>
      <c r="Y68" s="47" t="n">
        <v>122.847446240674</v>
      </c>
      <c r="Z68" s="47" t="n">
        <v>121.568874845044</v>
      </c>
    </row>
    <row r="69">
      <c r="A69" s="10" t="n">
        <v>4</v>
      </c>
      <c r="B69" s="14" t="inlineStr">
        <is>
          <t>Package A: carbon tax to $50 by 2030 + feebates (transport, industry)</t>
        </is>
      </c>
      <c r="C69" s="14" t="inlineStr">
        <is>
          <t>mit.co2.tra.all.e</t>
        </is>
      </c>
      <c r="D69" s="14" t="inlineStr">
        <is>
          <t>egy.mit.co2.tra.all.e.4</t>
        </is>
      </c>
      <c r="E69" s="14" t="inlineStr">
        <is>
          <t>CO2 emissions from fuel combustion | Transport | All fuels</t>
        </is>
      </c>
      <c r="F69" s="14" t="inlineStr">
        <is>
          <t>MtCO2</t>
        </is>
      </c>
      <c r="G69" s="14" t="inlineStr">
        <is>
          <t>build (Python emulation of RunAllScenarios)</t>
        </is>
      </c>
      <c r="H69" s="47" t="n">
        <v>53.3839807233738</v>
      </c>
      <c r="I69" s="47" t="n">
        <v>67.4347151975622</v>
      </c>
      <c r="J69" s="47" t="n">
        <v>74.69987967755689</v>
      </c>
      <c r="K69" s="47" t="n">
        <v>76.29428948234271</v>
      </c>
      <c r="L69" s="47" t="n">
        <v>77.85009088208371</v>
      </c>
      <c r="M69" s="47" t="n">
        <v>74.44625321273151</v>
      </c>
      <c r="N69" s="47" t="n">
        <v>70.8139770673735</v>
      </c>
      <c r="O69" s="47" t="n">
        <v>67.95298824384911</v>
      </c>
      <c r="P69" s="47" t="n">
        <v>65.56754180259151</v>
      </c>
      <c r="Q69" s="47" t="n">
        <v>63.6324455379632</v>
      </c>
      <c r="R69" s="47" t="n">
        <v>62.0378408066355</v>
      </c>
      <c r="S69" s="47" t="n">
        <v>60.7083379689754</v>
      </c>
      <c r="T69" s="47" t="n">
        <v>59.5899982976992</v>
      </c>
      <c r="U69" s="47" t="n">
        <v>58.6429489087106</v>
      </c>
      <c r="V69" s="47" t="n">
        <v>57.8369233261591</v>
      </c>
      <c r="W69" s="47" t="n">
        <v>57.1484346490673</v>
      </c>
      <c r="X69" s="47" t="n">
        <v>56.5589121065015</v>
      </c>
      <c r="Y69" s="47" t="n">
        <v>56.0534322908547</v>
      </c>
      <c r="Z69" s="47" t="n">
        <v>55.6198314079801</v>
      </c>
    </row>
    <row r="70">
      <c r="A70" s="10" t="n">
        <v>4</v>
      </c>
      <c r="B70" s="14" t="inlineStr">
        <is>
          <t>Package A: carbon tax to $50 by 2030 + feebates (transport, industry)</t>
        </is>
      </c>
      <c r="C70" s="14" t="inlineStr">
        <is>
          <t>mit.co2.bld.all.e</t>
        </is>
      </c>
      <c r="D70" s="14" t="inlineStr">
        <is>
          <t>egy.mit.co2.bld.all.e.4</t>
        </is>
      </c>
      <c r="E70" s="14" t="inlineStr">
        <is>
          <t>CO2 emissions from fuel combustion | Buildings | All fuels</t>
        </is>
      </c>
      <c r="F70" s="14" t="inlineStr">
        <is>
          <t>MtCO2</t>
        </is>
      </c>
      <c r="G70" s="14" t="inlineStr">
        <is>
          <t>build (Python emulation of RunAllScenarios)</t>
        </is>
      </c>
      <c r="H70" s="47" t="n">
        <v>16.7595941809113</v>
      </c>
      <c r="I70" s="47" t="n">
        <v>22.7269362675372</v>
      </c>
      <c r="J70" s="47" t="n">
        <v>25.869713488342</v>
      </c>
      <c r="K70" s="47" t="n">
        <v>26.2573345733167</v>
      </c>
      <c r="L70" s="47" t="n">
        <v>26.6338045696755</v>
      </c>
      <c r="M70" s="47" t="n">
        <v>24.1840728019683</v>
      </c>
      <c r="N70" s="47" t="n">
        <v>21.8048759550935</v>
      </c>
      <c r="O70" s="47" t="n">
        <v>20.0583223663147</v>
      </c>
      <c r="P70" s="47" t="n">
        <v>18.6993616754103</v>
      </c>
      <c r="Q70" s="47" t="n">
        <v>17.6232312490616</v>
      </c>
      <c r="R70" s="47" t="n">
        <v>16.7485149137918</v>
      </c>
      <c r="S70" s="47" t="n">
        <v>16.0229925322778</v>
      </c>
      <c r="T70" s="47" t="n">
        <v>15.4114231420719</v>
      </c>
      <c r="U70" s="47" t="n">
        <v>14.889065560489</v>
      </c>
      <c r="V70" s="47" t="n">
        <v>14.4379799265045</v>
      </c>
      <c r="W70" s="47" t="n">
        <v>14.0448048054678</v>
      </c>
      <c r="X70" s="47" t="n">
        <v>13.6993611483164</v>
      </c>
      <c r="Y70" s="47" t="n">
        <v>13.3937427219238</v>
      </c>
      <c r="Z70" s="47" t="n">
        <v>13.1217047023312</v>
      </c>
    </row>
    <row r="71">
      <c r="A71" s="10" t="n">
        <v>4</v>
      </c>
      <c r="B71" s="14" t="inlineStr">
        <is>
          <t>Package A: carbon tax to $50 by 2030 + feebates (transport, industry)</t>
        </is>
      </c>
      <c r="C71" s="14" t="inlineStr">
        <is>
          <t>mit.co2.ind.all.e</t>
        </is>
      </c>
      <c r="D71" s="14" t="inlineStr">
        <is>
          <t>egy.mit.co2.ind.all.e.4</t>
        </is>
      </c>
      <c r="E71" s="14" t="inlineStr">
        <is>
          <t>CO2 emissions from fuel combustion | Industry | All fuels</t>
        </is>
      </c>
      <c r="F71" s="14" t="inlineStr">
        <is>
          <t>MtCO2</t>
        </is>
      </c>
      <c r="G71" s="14" t="inlineStr">
        <is>
          <t>build (Python emulation of RunAllScenarios)</t>
        </is>
      </c>
      <c r="H71" s="47" t="n">
        <v>64.33222890849839</v>
      </c>
      <c r="I71" s="47" t="n">
        <v>80.2273620913227</v>
      </c>
      <c r="J71" s="47" t="n">
        <v>86.5141895930134</v>
      </c>
      <c r="K71" s="47" t="n">
        <v>89.3966824035958</v>
      </c>
      <c r="L71" s="47" t="n">
        <v>91.7467432409538</v>
      </c>
      <c r="M71" s="47" t="n">
        <v>84.71352021308449</v>
      </c>
      <c r="N71" s="47" t="n">
        <v>77.5828313282873</v>
      </c>
      <c r="O71" s="47" t="n">
        <v>72.2445437767182</v>
      </c>
      <c r="P71" s="47" t="n">
        <v>68.0191276925564</v>
      </c>
      <c r="Q71" s="47" t="n">
        <v>64.70028126186411</v>
      </c>
      <c r="R71" s="47" t="n">
        <v>62.0362328414068</v>
      </c>
      <c r="S71" s="47" t="n">
        <v>59.873286786583</v>
      </c>
      <c r="T71" s="47" t="n">
        <v>58.0987666026736</v>
      </c>
      <c r="U71" s="47" t="n">
        <v>56.6320189823404</v>
      </c>
      <c r="V71" s="47" t="n">
        <v>55.4136322940711</v>
      </c>
      <c r="W71" s="47" t="n">
        <v>54.3987758459341</v>
      </c>
      <c r="X71" s="47" t="n">
        <v>53.5529178536164</v>
      </c>
      <c r="Y71" s="47" t="n">
        <v>52.8489795383061</v>
      </c>
      <c r="Z71" s="47" t="n">
        <v>52.2653894448482</v>
      </c>
    </row>
    <row r="72">
      <c r="A72" s="10" t="n">
        <v>4</v>
      </c>
      <c r="B72" s="14" t="inlineStr">
        <is>
          <t>Package A: carbon tax to $50 by 2030 + feebates (transport, industry)</t>
        </is>
      </c>
      <c r="C72" s="14" t="inlineStr">
        <is>
          <t>mit.co2.chg.all.all</t>
        </is>
      </c>
      <c r="D72" s="14" t="inlineStr">
        <is>
          <t>egy.mit.co2.chg.all.all.4</t>
        </is>
      </c>
      <c r="E72" s="14" t="inlineStr">
        <is>
          <t>Change in CO2 emissions vs scenario 1 | All subsectors | All fuels</t>
        </is>
      </c>
      <c r="F72" s="14" t="inlineStr">
        <is>
          <t>MtCO2</t>
        </is>
      </c>
      <c r="G72" s="14" t="inlineStr">
        <is>
          <t>build (Python emulation of RunAllScenarios)</t>
        </is>
      </c>
      <c r="H72" s="47" t="n">
        <v>0</v>
      </c>
      <c r="I72" s="47" t="n">
        <v>0</v>
      </c>
      <c r="J72" s="47" t="n">
        <v>0</v>
      </c>
      <c r="K72" s="47" t="n">
        <v>0</v>
      </c>
      <c r="L72" s="47" t="n">
        <v>0</v>
      </c>
      <c r="M72" s="47" t="n">
        <v>-18.1992610223309</v>
      </c>
      <c r="N72" s="47" t="n">
        <v>-37.8152251031139</v>
      </c>
      <c r="O72" s="47" t="n">
        <v>-54.0411288072547</v>
      </c>
      <c r="P72" s="47" t="n">
        <v>-67.95559936943719</v>
      </c>
      <c r="Q72" s="47" t="n">
        <v>-80.3333096628962</v>
      </c>
      <c r="R72" s="47" t="n">
        <v>-91.592260351372</v>
      </c>
      <c r="S72" s="47" t="n">
        <v>-102.036688771268</v>
      </c>
      <c r="T72" s="47" t="n">
        <v>-111.867257372213</v>
      </c>
      <c r="U72" s="47" t="n">
        <v>-121.227865539436</v>
      </c>
      <c r="V72" s="47" t="n">
        <v>-130.224588967977</v>
      </c>
      <c r="W72" s="47" t="n">
        <v>-138.937389173592</v>
      </c>
      <c r="X72" s="47" t="n">
        <v>-147.42765352616</v>
      </c>
      <c r="Y72" s="47" t="n">
        <v>-155.743217728447</v>
      </c>
      <c r="Z72" s="47" t="n">
        <v>-163.921808790569</v>
      </c>
    </row>
    <row r="73">
      <c r="A73" s="10" t="n">
        <v>4</v>
      </c>
      <c r="B73" s="14" t="inlineStr">
        <is>
          <t>Package A: carbon tax to $50 by 2030 + feebates (transport, industry)</t>
        </is>
      </c>
      <c r="C73" s="14" t="inlineStr">
        <is>
          <t>mit.co2.pct.all.all</t>
        </is>
      </c>
      <c r="D73" s="14" t="inlineStr">
        <is>
          <t>egy.mit.co2.pct.all.all.4</t>
        </is>
      </c>
      <c r="E73" s="14" t="inlineStr">
        <is>
          <t>Change in CO2 emissions vs scenario 1 | All subsectors | All fuels</t>
        </is>
      </c>
      <c r="F73" s="14" t="inlineStr">
        <is>
          <t>%</t>
        </is>
      </c>
      <c r="G73" s="14" t="inlineStr">
        <is>
          <t>build (Python emulation of RunAllScenarios)</t>
        </is>
      </c>
      <c r="H73" s="13" t="n">
        <v>0</v>
      </c>
      <c r="I73" s="13" t="n">
        <v>0</v>
      </c>
      <c r="J73" s="13" t="n">
        <v>0</v>
      </c>
      <c r="K73" s="13" t="n">
        <v>0</v>
      </c>
      <c r="L73" s="13" t="n">
        <v>0</v>
      </c>
      <c r="M73" s="13" t="n">
        <v>-0.09009595822098231</v>
      </c>
      <c r="N73" s="13" t="n">
        <v>-0.18138703551785</v>
      </c>
      <c r="O73" s="13" t="n">
        <v>-0.251630109495237</v>
      </c>
      <c r="P73" s="13" t="n">
        <v>-0.307889028669688</v>
      </c>
      <c r="Q73" s="13" t="n">
        <v>-0.354252027471647</v>
      </c>
      <c r="R73" s="13" t="n">
        <v>-0.393265812275201</v>
      </c>
      <c r="S73" s="13" t="n">
        <v>-0.426688976435249</v>
      </c>
      <c r="T73" s="13" t="n">
        <v>-0.455725834158701</v>
      </c>
      <c r="U73" s="13" t="n">
        <v>-0.481246598327352</v>
      </c>
      <c r="V73" s="13" t="n">
        <v>-0.503898134395251</v>
      </c>
      <c r="W73" s="13" t="n">
        <v>-0.524172740241762</v>
      </c>
      <c r="X73" s="13" t="n">
        <v>-0.542452618510558</v>
      </c>
      <c r="Y73" s="13" t="n">
        <v>-0.559039615719892</v>
      </c>
      <c r="Z73" s="13" t="n">
        <v>-0.574175684835276</v>
      </c>
    </row>
    <row r="74">
      <c r="A74" s="10" t="n">
        <v>4</v>
      </c>
      <c r="B74" s="14" t="inlineStr">
        <is>
          <t>Package A: carbon tax to $50 by 2030 + feebates (transport, industry)</t>
        </is>
      </c>
      <c r="C74" s="14" t="inlineStr">
        <is>
          <t>mit.rtx.all.all</t>
        </is>
      </c>
      <c r="D74" s="14" t="inlineStr">
        <is>
          <t>egy.mit.rtx.all.all.4</t>
        </is>
      </c>
      <c r="E74" s="14" t="inlineStr">
        <is>
          <t>Revenue from existing taxes (excise and other taxes + VAT) | All subsectors | All fuels</t>
        </is>
      </c>
      <c r="F74" s="14" t="inlineStr">
        <is>
          <t>USD m real</t>
        </is>
      </c>
      <c r="G74" s="14" t="inlineStr">
        <is>
          <t>build (Python emulation of RunAllScenarios)</t>
        </is>
      </c>
      <c r="H74" s="49" t="n">
        <v>24.7499116507651</v>
      </c>
      <c r="I74" s="49" t="n">
        <v>18.5902691501866</v>
      </c>
      <c r="J74" s="49" t="n">
        <v>15.551422727851</v>
      </c>
      <c r="K74" s="49" t="n">
        <v>16.3839035831061</v>
      </c>
      <c r="L74" s="49" t="n">
        <v>16.3521637616865</v>
      </c>
      <c r="M74" s="49" t="n">
        <v>15.2271600558411</v>
      </c>
      <c r="N74" s="49" t="n">
        <v>14.1469089305397</v>
      </c>
      <c r="O74" s="49" t="n">
        <v>13.3130116720562</v>
      </c>
      <c r="P74" s="49" t="n">
        <v>12.6382937658403</v>
      </c>
      <c r="Q74" s="49" t="n">
        <v>12.0914672358893</v>
      </c>
      <c r="R74" s="49" t="n">
        <v>11.6286219429364</v>
      </c>
      <c r="S74" s="49" t="n">
        <v>11.241457334513</v>
      </c>
      <c r="T74" s="49" t="n">
        <v>10.9133933900707</v>
      </c>
      <c r="U74" s="49" t="n">
        <v>10.6324438226922</v>
      </c>
      <c r="V74" s="49" t="n">
        <v>10.3897023994393</v>
      </c>
      <c r="W74" s="49" t="n">
        <v>10.1783967716816</v>
      </c>
      <c r="X74" s="49" t="n">
        <v>9.99327439158929</v>
      </c>
      <c r="Y74" s="49" t="n">
        <v>9.830191068247361</v>
      </c>
      <c r="Z74" s="49" t="n">
        <v>9.68582765609786</v>
      </c>
    </row>
    <row r="75">
      <c r="A75" s="10" t="n">
        <v>4</v>
      </c>
      <c r="B75" s="14" t="inlineStr">
        <is>
          <t>Package A: carbon tax to $50 by 2030 + feebates (transport, industry)</t>
        </is>
      </c>
      <c r="C75" s="14" t="inlineStr">
        <is>
          <t>mit.rsub.all.all</t>
        </is>
      </c>
      <c r="D75" s="14" t="inlineStr">
        <is>
          <t>egy.mit.rsub.all.all.4</t>
        </is>
      </c>
      <c r="E75" s="14" t="inlineStr">
        <is>
          <t>Cost of existing consumer subsidies (positive = cost) | All subsectors | All fuels</t>
        </is>
      </c>
      <c r="F75" s="14" t="inlineStr">
        <is>
          <t>USD m real</t>
        </is>
      </c>
      <c r="G75" s="14" t="inlineStr">
        <is>
          <t>build (Python emulation of RunAllScenarios)</t>
        </is>
      </c>
      <c r="H75" s="49" t="n">
        <v>26077.1698652635</v>
      </c>
      <c r="I75" s="49" t="n">
        <v>30697.7310918557</v>
      </c>
      <c r="J75" s="49" t="n">
        <v>32472.080347621</v>
      </c>
      <c r="K75" s="49" t="n">
        <v>27881.7426707797</v>
      </c>
      <c r="L75" s="49" t="n">
        <v>33437.0416531632</v>
      </c>
      <c r="M75" s="49" t="n">
        <v>26204.3323722728</v>
      </c>
      <c r="N75" s="49" t="n">
        <v>22118.1298642018</v>
      </c>
      <c r="O75" s="49" t="n">
        <v>19899.9188849283</v>
      </c>
      <c r="P75" s="49" t="n">
        <v>18351.4177380444</v>
      </c>
      <c r="Q75" s="49" t="n">
        <v>17068.676959875</v>
      </c>
      <c r="R75" s="49" t="n">
        <v>16425.3955788636</v>
      </c>
      <c r="S75" s="49" t="n">
        <v>15895.6385225735</v>
      </c>
      <c r="T75" s="49" t="n">
        <v>15453.8440427953</v>
      </c>
      <c r="U75" s="49" t="n">
        <v>15081.7522534347</v>
      </c>
      <c r="V75" s="49" t="n">
        <v>14765.9193632457</v>
      </c>
      <c r="W75" s="49" t="n">
        <v>14496.1958229559</v>
      </c>
      <c r="X75" s="49" t="n">
        <v>14264.7544055412</v>
      </c>
      <c r="Y75" s="49" t="n">
        <v>14065.4473046715</v>
      </c>
      <c r="Z75" s="49" t="n">
        <v>13893.3680362444</v>
      </c>
    </row>
    <row r="76">
      <c r="A76" s="10" t="n">
        <v>4</v>
      </c>
      <c r="B76" s="14" t="inlineStr">
        <is>
          <t>Package A: carbon tax to $50 by 2030 + feebates (transport, industry)</t>
        </is>
      </c>
      <c r="C76" s="14" t="inlineStr">
        <is>
          <t>mit.rnew.all.all</t>
        </is>
      </c>
      <c r="D76" s="14" t="inlineStr">
        <is>
          <t>egy.mit.rnew.all.all.4</t>
        </is>
      </c>
      <c r="E76" s="14" t="inlineStr">
        <is>
          <t>Revenue from new policies (carbon tax, excise, auctioned ETS, VAT on them) | All subsectors | All fuels</t>
        </is>
      </c>
      <c r="F76" s="14" t="inlineStr">
        <is>
          <t>USD m real</t>
        </is>
      </c>
      <c r="G76" s="14" t="inlineStr">
        <is>
          <t>build (Python emulation of RunAllScenarios)</t>
        </is>
      </c>
      <c r="H76" s="49" t="n">
        <v>0</v>
      </c>
      <c r="I76" s="49" t="n">
        <v>0</v>
      </c>
      <c r="J76" s="49" t="n">
        <v>0</v>
      </c>
      <c r="K76" s="49" t="n">
        <v>0</v>
      </c>
      <c r="L76" s="49" t="n">
        <v>0</v>
      </c>
      <c r="M76" s="49" t="n">
        <v>1833.45066319758</v>
      </c>
      <c r="N76" s="49" t="n">
        <v>3971.40007495826</v>
      </c>
      <c r="O76" s="49" t="n">
        <v>5876.08968624323</v>
      </c>
      <c r="P76" s="49" t="n">
        <v>7614.35665589303</v>
      </c>
      <c r="Q76" s="49" t="n">
        <v>9243.945156896811</v>
      </c>
      <c r="R76" s="49" t="n">
        <v>10796.4782979101</v>
      </c>
      <c r="S76" s="49" t="n">
        <v>12294.5069164397</v>
      </c>
      <c r="T76" s="49" t="n">
        <v>13753.7885423055</v>
      </c>
      <c r="U76" s="49" t="n">
        <v>15185.9170558573</v>
      </c>
      <c r="V76" s="49" t="n">
        <v>16599.6331559835</v>
      </c>
      <c r="W76" s="49" t="n">
        <v>18001.6558229017</v>
      </c>
      <c r="X76" s="49" t="n">
        <v>19397.2300782317</v>
      </c>
      <c r="Y76" s="49" t="n">
        <v>20790.4993606751</v>
      </c>
      <c r="Z76" s="49" t="n">
        <v>22184.7655189721</v>
      </c>
    </row>
    <row r="77">
      <c r="A77" s="10" t="n">
        <v>4</v>
      </c>
      <c r="B77" s="14" t="inlineStr">
        <is>
          <t>Package A: carbon tax to $50 by 2030 + feebates (transport, industry)</t>
        </is>
      </c>
      <c r="C77" s="14" t="inlineStr">
        <is>
          <t>mit.rtot.all.all</t>
        </is>
      </c>
      <c r="D77" s="14" t="inlineStr">
        <is>
          <t>egy.mit.rtot.all.all.4</t>
        </is>
      </c>
      <c r="E77" s="14" t="inlineStr">
        <is>
          <t>Total revenue (net existing + new policies) | All subsectors | All fuels</t>
        </is>
      </c>
      <c r="F77" s="14" t="inlineStr">
        <is>
          <t>USD m real</t>
        </is>
      </c>
      <c r="G77" s="14" t="inlineStr">
        <is>
          <t>build (Python emulation of RunAllScenarios)</t>
        </is>
      </c>
      <c r="H77" s="49" t="n">
        <v>-26052.4199536128</v>
      </c>
      <c r="I77" s="49" t="n">
        <v>-30679.1408227055</v>
      </c>
      <c r="J77" s="49" t="n">
        <v>-32456.5289248931</v>
      </c>
      <c r="K77" s="49" t="n">
        <v>-27865.3587671966</v>
      </c>
      <c r="L77" s="49" t="n">
        <v>-33420.6894894016</v>
      </c>
      <c r="M77" s="49" t="n">
        <v>-24355.6545490193</v>
      </c>
      <c r="N77" s="49" t="n">
        <v>-18132.582880313</v>
      </c>
      <c r="O77" s="49" t="n">
        <v>-14010.516187013</v>
      </c>
      <c r="P77" s="49" t="n">
        <v>-10724.4227883855</v>
      </c>
      <c r="Q77" s="49" t="n">
        <v>-7812.6403357423</v>
      </c>
      <c r="R77" s="49" t="n">
        <v>-5617.28865901061</v>
      </c>
      <c r="S77" s="49" t="n">
        <v>-3589.89014879926</v>
      </c>
      <c r="T77" s="49" t="n">
        <v>-1689.14210709976</v>
      </c>
      <c r="U77" s="49" t="n">
        <v>114.797246245296</v>
      </c>
      <c r="V77" s="49" t="n">
        <v>1844.10349513719</v>
      </c>
      <c r="W77" s="49" t="n">
        <v>3515.63839671743</v>
      </c>
      <c r="X77" s="49" t="n">
        <v>5142.46894708209</v>
      </c>
      <c r="Y77" s="49" t="n">
        <v>6734.88224707189</v>
      </c>
      <c r="Z77" s="49" t="n">
        <v>8301.08331038381</v>
      </c>
    </row>
    <row r="78">
      <c r="A78" s="10" t="n">
        <v>4</v>
      </c>
      <c r="B78" s="14" t="inlineStr">
        <is>
          <t>Package A: carbon tax to $50 by 2030 + feebates (transport, industry)</t>
        </is>
      </c>
      <c r="C78" s="14" t="inlineStr">
        <is>
          <t>mit.rtot.chg.all.all</t>
        </is>
      </c>
      <c r="D78" s="14" t="inlineStr">
        <is>
          <t>egy.mit.rtot.chg.all.all.4</t>
        </is>
      </c>
      <c r="E78" s="14" t="inlineStr">
        <is>
          <t>Change in total revenue vs scenario 1 (fiscal effect) | All subsectors | All fuels</t>
        </is>
      </c>
      <c r="F78" s="14" t="inlineStr">
        <is>
          <t>USD m real</t>
        </is>
      </c>
      <c r="G78" s="14" t="inlineStr">
        <is>
          <t>build (Python emulation of RunAllScenarios)</t>
        </is>
      </c>
      <c r="H78" s="49" t="n">
        <v>0</v>
      </c>
      <c r="I78" s="49" t="n">
        <v>0</v>
      </c>
      <c r="J78" s="49" t="n">
        <v>0</v>
      </c>
      <c r="K78" s="49" t="n">
        <v>0</v>
      </c>
      <c r="L78" s="49" t="n">
        <v>0</v>
      </c>
      <c r="M78" s="49" t="n">
        <v>4530.90835844648</v>
      </c>
      <c r="N78" s="49" t="n">
        <v>9054.74590430287</v>
      </c>
      <c r="O78" s="49" t="n">
        <v>12801.6896793243</v>
      </c>
      <c r="P78" s="49" t="n">
        <v>16054.7012339821</v>
      </c>
      <c r="Q78" s="49" t="n">
        <v>18920.5684385273</v>
      </c>
      <c r="R78" s="49" t="n">
        <v>21777.2128755892</v>
      </c>
      <c r="S78" s="49" t="n">
        <v>24474.8732380445</v>
      </c>
      <c r="T78" s="49" t="n">
        <v>27054.664199793</v>
      </c>
      <c r="U78" s="49" t="n">
        <v>29546.2245623208</v>
      </c>
      <c r="V78" s="49" t="n">
        <v>31971.5117706561</v>
      </c>
      <c r="W78" s="49" t="n">
        <v>34347.1540980303</v>
      </c>
      <c r="X78" s="49" t="n">
        <v>36685.9695487658</v>
      </c>
      <c r="Y78" s="49" t="n">
        <v>38997.9805844351</v>
      </c>
      <c r="Z78" s="49" t="n">
        <v>41291.1118167078</v>
      </c>
    </row>
    <row r="79">
      <c r="A79" s="10" t="n">
        <v>4</v>
      </c>
      <c r="B79" s="14" t="inlineStr">
        <is>
          <t>Package A: carbon tax to $50 by 2030 + feebates (transport, industry)</t>
        </is>
      </c>
      <c r="C79" s="14" t="inlineStr">
        <is>
          <t>mit.cptraj</t>
        </is>
      </c>
      <c r="D79" s="14" t="inlineStr">
        <is>
          <t>egy.mit.cptraj.4</t>
        </is>
      </c>
      <c r="E79" s="14" t="inlineStr">
        <is>
          <t>Carbon price trajectory used</t>
        </is>
      </c>
      <c r="F79" s="14" t="inlineStr">
        <is>
          <t>$/tCO2 real</t>
        </is>
      </c>
      <c r="G79" s="14" t="inlineStr">
        <is>
          <t>build (Python emulation of RunAllScenarios)</t>
        </is>
      </c>
      <c r="H79" s="24" t="n">
        <v>0</v>
      </c>
      <c r="I79" s="24" t="n">
        <v>0</v>
      </c>
      <c r="J79" s="24" t="n">
        <v>0</v>
      </c>
      <c r="K79" s="24" t="n">
        <v>0</v>
      </c>
      <c r="L79" s="24" t="n">
        <v>0</v>
      </c>
      <c r="M79" s="24" t="n">
        <v>10</v>
      </c>
      <c r="N79" s="24" t="n">
        <v>23.3333333333333</v>
      </c>
      <c r="O79" s="24" t="n">
        <v>36.6666666666667</v>
      </c>
      <c r="P79" s="24" t="n">
        <v>50</v>
      </c>
      <c r="Q79" s="24" t="n">
        <v>63.3333333333333</v>
      </c>
      <c r="R79" s="24" t="n">
        <v>76.6666666666667</v>
      </c>
      <c r="S79" s="24" t="n">
        <v>90</v>
      </c>
      <c r="T79" s="24" t="n">
        <v>103.333333333333</v>
      </c>
      <c r="U79" s="24" t="n">
        <v>116.666666666667</v>
      </c>
      <c r="V79" s="24" t="n">
        <v>130</v>
      </c>
      <c r="W79" s="24" t="n">
        <v>143.333333333333</v>
      </c>
      <c r="X79" s="24" t="n">
        <v>156.666666666667</v>
      </c>
      <c r="Y79" s="24" t="n">
        <v>170</v>
      </c>
      <c r="Z79" s="24" t="n">
        <v>183.333333333333</v>
      </c>
    </row>
    <row r="80">
      <c r="A80" s="10" t="n">
        <v>4</v>
      </c>
      <c r="B80" s="14" t="inlineStr">
        <is>
          <t>Package A: carbon tax to $50 by 2030 + feebates (transport, industry)</t>
        </is>
      </c>
      <c r="C80" s="14" t="inlineStr">
        <is>
          <t>mit.ets.p</t>
        </is>
      </c>
      <c r="D80" s="14" t="inlineStr">
        <is>
          <t>egy.mit.ets.p.4</t>
        </is>
      </c>
      <c r="E80" s="14" t="inlineStr">
        <is>
          <t>ETS permit price used</t>
        </is>
      </c>
      <c r="F80" s="14" t="inlineStr">
        <is>
          <t>$/tCO2 real</t>
        </is>
      </c>
      <c r="G80" s="14" t="inlineStr">
        <is>
          <t>build (Python emulation of RunAllScenarios)</t>
        </is>
      </c>
      <c r="H80" s="24" t="n">
        <v>0</v>
      </c>
      <c r="I80" s="24" t="n">
        <v>0</v>
      </c>
      <c r="J80" s="24" t="n">
        <v>0</v>
      </c>
      <c r="K80" s="24" t="n">
        <v>0</v>
      </c>
      <c r="L80" s="24" t="n">
        <v>0</v>
      </c>
      <c r="M80" s="24" t="n">
        <v>0</v>
      </c>
      <c r="N80" s="24" t="n">
        <v>0</v>
      </c>
      <c r="O80" s="24" t="n">
        <v>0</v>
      </c>
      <c r="P80" s="24" t="n">
        <v>0</v>
      </c>
      <c r="Q80" s="24" t="n">
        <v>0</v>
      </c>
      <c r="R80" s="24" t="n">
        <v>0</v>
      </c>
      <c r="S80" s="24" t="n">
        <v>0</v>
      </c>
      <c r="T80" s="24" t="n">
        <v>0</v>
      </c>
      <c r="U80" s="24" t="n">
        <v>0</v>
      </c>
      <c r="V80" s="24" t="n">
        <v>0</v>
      </c>
      <c r="W80" s="24" t="n">
        <v>0</v>
      </c>
      <c r="X80" s="24" t="n">
        <v>0</v>
      </c>
      <c r="Y80" s="24" t="n">
        <v>0</v>
      </c>
      <c r="Z80" s="24" t="n">
        <v>0</v>
      </c>
    </row>
    <row r="81">
      <c r="A81" s="10" t="n">
        <v>4</v>
      </c>
      <c r="B81" s="14" t="inlineStr">
        <is>
          <t>Package A: carbon tax to $50 by 2030 + feebates (transport, industry)</t>
        </is>
      </c>
      <c r="C81" s="14" t="inlineStr">
        <is>
          <t>mit.co2.ets.all.all</t>
        </is>
      </c>
      <c r="D81" s="14" t="inlineStr">
        <is>
          <t>egy.mit.co2.ets.all.all.4</t>
        </is>
      </c>
      <c r="E81" s="14" t="inlineStr">
        <is>
          <t>CO2 emissions covered by the new ETS | All subsectors | All fuels</t>
        </is>
      </c>
      <c r="F81" s="14" t="inlineStr">
        <is>
          <t>MtCO2</t>
        </is>
      </c>
      <c r="G81" s="14" t="inlineStr">
        <is>
          <t>build (Python emulation of RunAllScenarios)</t>
        </is>
      </c>
      <c r="H81" s="47" t="n">
        <v>0</v>
      </c>
      <c r="I81" s="47" t="n">
        <v>0</v>
      </c>
      <c r="J81" s="47" t="n">
        <v>0</v>
      </c>
      <c r="K81" s="47" t="n">
        <v>0</v>
      </c>
      <c r="L81" s="47" t="n">
        <v>0</v>
      </c>
      <c r="M81" s="47" t="n">
        <v>0</v>
      </c>
      <c r="N81" s="47" t="n">
        <v>0</v>
      </c>
      <c r="O81" s="47" t="n">
        <v>0</v>
      </c>
      <c r="P81" s="47" t="n">
        <v>0</v>
      </c>
      <c r="Q81" s="47" t="n">
        <v>0</v>
      </c>
      <c r="R81" s="47" t="n">
        <v>0</v>
      </c>
      <c r="S81" s="47" t="n">
        <v>0</v>
      </c>
      <c r="T81" s="47" t="n">
        <v>0</v>
      </c>
      <c r="U81" s="47" t="n">
        <v>0</v>
      </c>
      <c r="V81" s="47" t="n">
        <v>0</v>
      </c>
      <c r="W81" s="47" t="n">
        <v>0</v>
      </c>
      <c r="X81" s="47" t="n">
        <v>0</v>
      </c>
      <c r="Y81" s="47" t="n">
        <v>0</v>
      </c>
      <c r="Z81" s="47" t="n">
        <v>0</v>
      </c>
    </row>
    <row r="82">
      <c r="A82" s="10" t="n">
        <v>4</v>
      </c>
      <c r="B82" s="14" t="inlineStr">
        <is>
          <t>Package A: carbon tax to $50 by 2030 + feebates (transport, industry)</t>
        </is>
      </c>
      <c r="C82" s="14" t="inlineStr">
        <is>
          <t>mit.co2.cap.all.all</t>
        </is>
      </c>
      <c r="D82" s="14" t="inlineStr">
        <is>
          <t>egy.mit.co2.cap.all.all.4</t>
        </is>
      </c>
      <c r="E82" s="14" t="inlineStr">
        <is>
          <t>ETS cap | All subsectors | All fuels</t>
        </is>
      </c>
      <c r="F82" s="14" t="inlineStr">
        <is>
          <t>MtCO2</t>
        </is>
      </c>
      <c r="G82" s="14" t="inlineStr">
        <is>
          <t>build (Python emulation of RunAllScenarios)</t>
        </is>
      </c>
      <c r="H82" s="47" t="n">
        <v>0</v>
      </c>
      <c r="I82" s="47" t="n">
        <v>0</v>
      </c>
      <c r="J82" s="47" t="n">
        <v>0</v>
      </c>
      <c r="K82" s="47" t="n">
        <v>0</v>
      </c>
      <c r="L82" s="47" t="n">
        <v>0</v>
      </c>
      <c r="M82" s="47" t="n">
        <v>0</v>
      </c>
      <c r="N82" s="47" t="n">
        <v>0</v>
      </c>
      <c r="O82" s="47" t="n">
        <v>0</v>
      </c>
      <c r="P82" s="47" t="n">
        <v>0</v>
      </c>
      <c r="Q82" s="47" t="n">
        <v>0</v>
      </c>
      <c r="R82" s="47" t="n">
        <v>0</v>
      </c>
      <c r="S82" s="47" t="n">
        <v>0</v>
      </c>
      <c r="T82" s="47" t="n">
        <v>0</v>
      </c>
      <c r="U82" s="47" t="n">
        <v>0</v>
      </c>
      <c r="V82" s="47" t="n">
        <v>0</v>
      </c>
      <c r="W82" s="47" t="n">
        <v>0</v>
      </c>
      <c r="X82" s="47" t="n">
        <v>0</v>
      </c>
      <c r="Y82" s="47" t="n">
        <v>0</v>
      </c>
      <c r="Z82" s="47" t="n">
        <v>0</v>
      </c>
    </row>
    <row r="83">
      <c r="A83" s="10" t="n">
        <v>4</v>
      </c>
      <c r="B83" s="14" t="inlineStr">
        <is>
          <t>Package A: carbon tax to $50 by 2030 + feebates (transport, industry)</t>
        </is>
      </c>
      <c r="C83" s="14" t="inlineStr">
        <is>
          <t>mit.rpb.all.gso.a</t>
        </is>
      </c>
      <c r="D83" s="14" t="inlineStr">
        <is>
          <t>egy.mit.rpb.all.gso.a.4</t>
        </is>
      </c>
      <c r="E83" s="14" t="inlineStr">
        <is>
          <t>Retail price before new policies | All subsectors | Gasoline</t>
        </is>
      </c>
      <c r="F83" s="14" t="inlineStr">
        <is>
          <t>$/GJ real</t>
        </is>
      </c>
      <c r="G83" s="14" t="inlineStr">
        <is>
          <t>build (Python emulation of RunAllScenarios)</t>
        </is>
      </c>
      <c r="H83" s="24" t="n">
        <v>17.1645453257496</v>
      </c>
      <c r="I83" s="24" t="n">
        <v>11.7387816845338</v>
      </c>
      <c r="J83" s="24" t="n">
        <v>9.58268059228592</v>
      </c>
      <c r="K83" s="24" t="n">
        <v>9.58268059228592</v>
      </c>
      <c r="L83" s="24" t="n">
        <v>9.58268059228592</v>
      </c>
      <c r="M83" s="24" t="n">
        <v>9.58268059228592</v>
      </c>
      <c r="N83" s="24" t="n">
        <v>9.58268059228592</v>
      </c>
      <c r="O83" s="24" t="n">
        <v>9.58268059228592</v>
      </c>
      <c r="P83" s="24" t="n">
        <v>9.58268059228592</v>
      </c>
      <c r="Q83" s="24" t="n">
        <v>9.58268059228592</v>
      </c>
      <c r="R83" s="24" t="n">
        <v>9.58268059228592</v>
      </c>
      <c r="S83" s="24" t="n">
        <v>9.58268059228592</v>
      </c>
      <c r="T83" s="24" t="n">
        <v>9.58268059228592</v>
      </c>
      <c r="U83" s="24" t="n">
        <v>9.58268059228592</v>
      </c>
      <c r="V83" s="24" t="n">
        <v>9.58268059228592</v>
      </c>
      <c r="W83" s="24" t="n">
        <v>9.58268059228592</v>
      </c>
      <c r="X83" s="24" t="n">
        <v>9.58268059228592</v>
      </c>
      <c r="Y83" s="24" t="n">
        <v>9.58268059228592</v>
      </c>
      <c r="Z83" s="24" t="n">
        <v>9.58268059228592</v>
      </c>
    </row>
    <row r="84">
      <c r="A84" s="10" t="n">
        <v>4</v>
      </c>
      <c r="B84" s="14" t="inlineStr">
        <is>
          <t>Package A: carbon tax to $50 by 2030 + feebates (transport, industry)</t>
        </is>
      </c>
      <c r="C84" s="14" t="inlineStr">
        <is>
          <t>mit.rpb.all.die.a</t>
        </is>
      </c>
      <c r="D84" s="14" t="inlineStr">
        <is>
          <t>egy.mit.rpb.all.die.a.4</t>
        </is>
      </c>
      <c r="E84" s="14" t="inlineStr">
        <is>
          <t>Retail price before new policies | All subsectors | Diesel</t>
        </is>
      </c>
      <c r="F84" s="14" t="inlineStr">
        <is>
          <t>$/GJ real</t>
        </is>
      </c>
      <c r="G84" s="14" t="inlineStr">
        <is>
          <t>build (Python emulation of RunAllScenarios)</t>
        </is>
      </c>
      <c r="H84" s="24" t="n">
        <v>11.0953075337741</v>
      </c>
      <c r="I84" s="24" t="n">
        <v>7.52329139696042</v>
      </c>
      <c r="J84" s="24" t="n">
        <v>6.68201385154289</v>
      </c>
      <c r="K84" s="24" t="n">
        <v>6.68201385154289</v>
      </c>
      <c r="L84" s="24" t="n">
        <v>6.68201385154289</v>
      </c>
      <c r="M84" s="24" t="n">
        <v>6.68201385154289</v>
      </c>
      <c r="N84" s="24" t="n">
        <v>6.68201385154289</v>
      </c>
      <c r="O84" s="24" t="n">
        <v>6.68201385154289</v>
      </c>
      <c r="P84" s="24" t="n">
        <v>6.68201385154289</v>
      </c>
      <c r="Q84" s="24" t="n">
        <v>6.68201385154289</v>
      </c>
      <c r="R84" s="24" t="n">
        <v>6.68201385154289</v>
      </c>
      <c r="S84" s="24" t="n">
        <v>6.68201385154289</v>
      </c>
      <c r="T84" s="24" t="n">
        <v>6.68201385154289</v>
      </c>
      <c r="U84" s="24" t="n">
        <v>6.68201385154289</v>
      </c>
      <c r="V84" s="24" t="n">
        <v>6.68201385154289</v>
      </c>
      <c r="W84" s="24" t="n">
        <v>6.68201385154289</v>
      </c>
      <c r="X84" s="24" t="n">
        <v>6.68201385154289</v>
      </c>
      <c r="Y84" s="24" t="n">
        <v>6.68201385154289</v>
      </c>
      <c r="Z84" s="24" t="n">
        <v>6.68201385154289</v>
      </c>
    </row>
    <row r="85">
      <c r="A85" s="10" t="n">
        <v>4</v>
      </c>
      <c r="B85" s="14" t="inlineStr">
        <is>
          <t>Package A: carbon tax to $50 by 2030 + feebates (transport, industry)</t>
        </is>
      </c>
      <c r="C85" s="14" t="inlineStr">
        <is>
          <t>mit.rpb.res.nga.a</t>
        </is>
      </c>
      <c r="D85" s="14" t="inlineStr">
        <is>
          <t>egy.mit.rpb.res.nga.a.4</t>
        </is>
      </c>
      <c r="E85" s="14" t="inlineStr">
        <is>
          <t>Retail price before new policies | Residential | Natural gas</t>
        </is>
      </c>
      <c r="F85" s="14" t="inlineStr">
        <is>
          <t>$/GJ real</t>
        </is>
      </c>
      <c r="G85" s="14" t="inlineStr">
        <is>
          <t>build (Python emulation of RunAllScenarios)</t>
        </is>
      </c>
      <c r="H85" s="24" t="n">
        <v>4.63366849483039</v>
      </c>
      <c r="I85" s="24" t="n">
        <v>3.20868563703672</v>
      </c>
      <c r="J85" s="24" t="n">
        <v>2.33088056865822</v>
      </c>
      <c r="K85" s="24" t="n">
        <v>2.33088056865822</v>
      </c>
      <c r="L85" s="24" t="n">
        <v>2.33088056865822</v>
      </c>
      <c r="M85" s="24" t="n">
        <v>2.33088056865822</v>
      </c>
      <c r="N85" s="24" t="n">
        <v>2.33088056865822</v>
      </c>
      <c r="O85" s="24" t="n">
        <v>2.33088056865822</v>
      </c>
      <c r="P85" s="24" t="n">
        <v>2.33088056865822</v>
      </c>
      <c r="Q85" s="24" t="n">
        <v>2.33088056865822</v>
      </c>
      <c r="R85" s="24" t="n">
        <v>2.33088056865822</v>
      </c>
      <c r="S85" s="24" t="n">
        <v>2.33088056865822</v>
      </c>
      <c r="T85" s="24" t="n">
        <v>2.33088056865822</v>
      </c>
      <c r="U85" s="24" t="n">
        <v>2.33088056865822</v>
      </c>
      <c r="V85" s="24" t="n">
        <v>2.33088056865822</v>
      </c>
      <c r="W85" s="24" t="n">
        <v>2.33088056865822</v>
      </c>
      <c r="X85" s="24" t="n">
        <v>2.33088056865822</v>
      </c>
      <c r="Y85" s="24" t="n">
        <v>2.33088056865822</v>
      </c>
      <c r="Z85" s="24" t="n">
        <v>2.33088056865822</v>
      </c>
    </row>
    <row r="86">
      <c r="A86" s="10" t="n">
        <v>4</v>
      </c>
      <c r="B86" s="14" t="inlineStr">
        <is>
          <t>Package A: carbon tax to $50 by 2030 + feebates (transport, industry)</t>
        </is>
      </c>
      <c r="C86" s="14" t="inlineStr">
        <is>
          <t>mit.atp.rod.gso.e</t>
        </is>
      </c>
      <c r="D86" s="14" t="inlineStr">
        <is>
          <t>egy.mit.atp.rod.gso.e.4</t>
        </is>
      </c>
      <c r="E86" s="14" t="inlineStr">
        <is>
          <t>After-tax price | Road | Gasoline</t>
        </is>
      </c>
      <c r="F86" s="14" t="inlineStr">
        <is>
          <t>$/GJ real</t>
        </is>
      </c>
      <c r="G86" s="14" t="inlineStr">
        <is>
          <t>build (Python emulation of RunAllScenarios)</t>
        </is>
      </c>
      <c r="H86" s="24" t="n">
        <v>17.1645453257496</v>
      </c>
      <c r="I86" s="24" t="n">
        <v>11.7387816845338</v>
      </c>
      <c r="J86" s="24" t="n">
        <v>9.58268059228592</v>
      </c>
      <c r="K86" s="24" t="n">
        <v>9.58268059228592</v>
      </c>
      <c r="L86" s="24" t="n">
        <v>9.58268059228592</v>
      </c>
      <c r="M86" s="24" t="n">
        <v>10.2444605922859</v>
      </c>
      <c r="N86" s="24" t="n">
        <v>11.1268339256193</v>
      </c>
      <c r="O86" s="24" t="n">
        <v>12.0092072589526</v>
      </c>
      <c r="P86" s="24" t="n">
        <v>12.8915805922859</v>
      </c>
      <c r="Q86" s="24" t="n">
        <v>13.7739539256193</v>
      </c>
      <c r="R86" s="24" t="n">
        <v>14.6563272589526</v>
      </c>
      <c r="S86" s="24" t="n">
        <v>15.5387005922859</v>
      </c>
      <c r="T86" s="24" t="n">
        <v>16.4210739256193</v>
      </c>
      <c r="U86" s="24" t="n">
        <v>17.3034472589526</v>
      </c>
      <c r="V86" s="24" t="n">
        <v>18.1858205922859</v>
      </c>
      <c r="W86" s="24" t="n">
        <v>19.0681939256193</v>
      </c>
      <c r="X86" s="24" t="n">
        <v>19.9505672589526</v>
      </c>
      <c r="Y86" s="24" t="n">
        <v>20.8329405922859</v>
      </c>
      <c r="Z86" s="24" t="n">
        <v>21.7153139256193</v>
      </c>
    </row>
    <row r="87">
      <c r="A87" s="10" t="n">
        <v>4</v>
      </c>
      <c r="B87" s="14" t="inlineStr">
        <is>
          <t>Package A: carbon tax to $50 by 2030 + feebates (transport, industry)</t>
        </is>
      </c>
      <c r="C87" s="14" t="inlineStr">
        <is>
          <t>mit.rp.res.ecy</t>
        </is>
      </c>
      <c r="D87" s="14" t="inlineStr">
        <is>
          <t>egy.mit.rp.res.ecy.4</t>
        </is>
      </c>
      <c r="E87" s="14" t="inlineStr">
        <is>
          <t>End-user electricity price | Residential | Electricity</t>
        </is>
      </c>
      <c r="F87" s="14" t="inlineStr">
        <is>
          <t>$/kWh real</t>
        </is>
      </c>
      <c r="G87" s="14" t="inlineStr">
        <is>
          <t>build (Python emulation of RunAllScenarios)</t>
        </is>
      </c>
      <c r="H87" s="16" t="n">
        <v>0.0613881498333761</v>
      </c>
      <c r="I87" s="16" t="n">
        <v>0.0524045289478607</v>
      </c>
      <c r="J87" s="16" t="n">
        <v>0.0455995743641052</v>
      </c>
      <c r="K87" s="16" t="n">
        <v>0.0428925472548528</v>
      </c>
      <c r="L87" s="16" t="n">
        <v>0.0425089868623558</v>
      </c>
      <c r="M87" s="16" t="n">
        <v>0.0468925238919921</v>
      </c>
      <c r="N87" s="16" t="n">
        <v>0.052705459076799</v>
      </c>
      <c r="O87" s="16" t="n">
        <v>0.0580852743953751</v>
      </c>
      <c r="P87" s="16" t="n">
        <v>0.06332907089907509</v>
      </c>
      <c r="Q87" s="16" t="n">
        <v>0.06834714246522899</v>
      </c>
      <c r="R87" s="16" t="n">
        <v>0.0730710955405707</v>
      </c>
      <c r="S87" s="16" t="n">
        <v>0.0776469705547384</v>
      </c>
      <c r="T87" s="16" t="n">
        <v>0.0820266612468193</v>
      </c>
      <c r="U87" s="16" t="n">
        <v>0.08625304683059801</v>
      </c>
      <c r="V87" s="16" t="n">
        <v>0.090323482515244</v>
      </c>
      <c r="W87" s="16" t="n">
        <v>0.0942547077557402</v>
      </c>
      <c r="X87" s="16" t="n">
        <v>0.09805162511234899</v>
      </c>
      <c r="Y87" s="16" t="n">
        <v>0.101721892854232</v>
      </c>
      <c r="Z87" s="16" t="n">
        <v>0.105253840356395</v>
      </c>
    </row>
    <row r="88">
      <c r="A88" s="10" t="n">
        <v>4</v>
      </c>
      <c r="B88" s="14" t="inlineStr">
        <is>
          <t>Package A: carbon tax to $50 by 2030 + feebates (transport, industry)</t>
        </is>
      </c>
      <c r="C88" s="14" t="inlineStr">
        <is>
          <t>mit.rp.ind.ecy</t>
        </is>
      </c>
      <c r="D88" s="14" t="inlineStr">
        <is>
          <t>egy.mit.rp.ind.ecy.4</t>
        </is>
      </c>
      <c r="E88" s="14" t="inlineStr">
        <is>
          <t>End-user electricity price | Industry | Electricity</t>
        </is>
      </c>
      <c r="F88" s="14" t="inlineStr">
        <is>
          <t>$/kWh real</t>
        </is>
      </c>
      <c r="G88" s="14" t="inlineStr">
        <is>
          <t>build (Python emulation of RunAllScenarios)</t>
        </is>
      </c>
      <c r="H88" s="16" t="n">
        <v>0.0636617850123901</v>
      </c>
      <c r="I88" s="16" t="n">
        <v>0.0622303781255846</v>
      </c>
      <c r="J88" s="16" t="n">
        <v>0.0519623056707246</v>
      </c>
      <c r="K88" s="16" t="n">
        <v>0.0492552785614721</v>
      </c>
      <c r="L88" s="16" t="n">
        <v>0.0488717181689751</v>
      </c>
      <c r="M88" s="16" t="n">
        <v>0.0532552551986114</v>
      </c>
      <c r="N88" s="16" t="n">
        <v>0.0590681903834183</v>
      </c>
      <c r="O88" s="16" t="n">
        <v>0.0644480057019944</v>
      </c>
      <c r="P88" s="16" t="n">
        <v>0.0696918022056944</v>
      </c>
      <c r="Q88" s="16" t="n">
        <v>0.0747098737718483</v>
      </c>
      <c r="R88" s="16" t="n">
        <v>0.07943382684719</v>
      </c>
      <c r="S88" s="16" t="n">
        <v>0.0840097018613578</v>
      </c>
      <c r="T88" s="16" t="n">
        <v>0.0883893925534386</v>
      </c>
      <c r="U88" s="16" t="n">
        <v>0.0926157781372173</v>
      </c>
      <c r="V88" s="16" t="n">
        <v>0.09668621382186331</v>
      </c>
      <c r="W88" s="16" t="n">
        <v>0.10061743906236</v>
      </c>
      <c r="X88" s="16" t="n">
        <v>0.104414356418968</v>
      </c>
      <c r="Y88" s="16" t="n">
        <v>0.108084624160851</v>
      </c>
      <c r="Z88" s="16" t="n">
        <v>0.111616571663014</v>
      </c>
    </row>
    <row r="89">
      <c r="A89" s="10" t="n">
        <v>4</v>
      </c>
      <c r="B89" s="14" t="inlineStr">
        <is>
          <t>Package A: carbon tax to $50 by 2030 + feebates (transport, industry)</t>
        </is>
      </c>
      <c r="C89" s="14" t="inlineStr">
        <is>
          <t>mit.gncav</t>
        </is>
      </c>
      <c r="D89" s="14" t="inlineStr">
        <is>
          <t>egy.mit.gncav.4</t>
        </is>
      </c>
      <c r="E89" s="14" t="inlineStr">
        <is>
          <t>Average generation cost (weighted by generation shares)</t>
        </is>
      </c>
      <c r="F89" s="14" t="inlineStr">
        <is>
          <t>$/kWh</t>
        </is>
      </c>
      <c r="G89" s="14" t="inlineStr">
        <is>
          <t>build (Python emulation of RunAllScenarios)</t>
        </is>
      </c>
      <c r="H89" s="16" t="n">
        <v>0.07175129811497501</v>
      </c>
      <c r="I89" s="16" t="n">
        <v>0.07227466676622039</v>
      </c>
      <c r="J89" s="16" t="n">
        <v>0.06956763965696799</v>
      </c>
      <c r="K89" s="16" t="n">
        <v>0.069184079264471</v>
      </c>
      <c r="L89" s="16" t="n">
        <v>0.06897509490350651</v>
      </c>
      <c r="M89" s="16" t="n">
        <v>0.0689508746842408</v>
      </c>
      <c r="N89" s="16" t="n">
        <v>0.0688470925733297</v>
      </c>
      <c r="O89" s="16" t="n">
        <v>0.0688729172300917</v>
      </c>
      <c r="P89" s="16" t="n">
        <v>0.0688770083143488</v>
      </c>
      <c r="Q89" s="16" t="n">
        <v>0.06881220298279429</v>
      </c>
      <c r="R89" s="16" t="n">
        <v>0.0687686186082519</v>
      </c>
      <c r="S89" s="16" t="n">
        <v>0.06870924774931519</v>
      </c>
      <c r="T89" s="16" t="n">
        <v>0.06865318647038809</v>
      </c>
      <c r="U89" s="16" t="n">
        <v>0.0685913555505106</v>
      </c>
      <c r="V89" s="16" t="n">
        <v>0.06852549923843949</v>
      </c>
      <c r="W89" s="16" t="n">
        <v>0.0684546270407438</v>
      </c>
      <c r="X89" s="16" t="n">
        <v>0.0683772260739661</v>
      </c>
      <c r="Y89" s="16" t="n">
        <v>0.06829338660208981</v>
      </c>
      <c r="Z89" s="16" t="n">
        <v>0.0681912459174711</v>
      </c>
    </row>
    <row r="90">
      <c r="A90" s="10" t="n">
        <v>5</v>
      </c>
      <c r="B90" s="14" t="inlineStr">
        <is>
          <t>Package B: ETS on power and industry (cap -5% 2027 to -20% 2035) + carbon tax $25 elsewhere</t>
        </is>
      </c>
      <c r="C90" s="14" t="inlineStr">
        <is>
          <t>mit.ener.all.all.e</t>
        </is>
      </c>
      <c r="D90" s="14" t="inlineStr">
        <is>
          <t>egy.mit.ener.all.all.e.5</t>
        </is>
      </c>
      <c r="E90" s="14" t="inlineStr">
        <is>
          <t>Fuel use | All subsectors | All fuels</t>
        </is>
      </c>
      <c r="F90" s="14" t="inlineStr">
        <is>
          <t>ktoe</t>
        </is>
      </c>
      <c r="G90" s="14" t="inlineStr">
        <is>
          <t>build (Python emulation of RunAllScenarios)</t>
        </is>
      </c>
      <c r="H90" s="49" t="n">
        <v>49745.9117298469</v>
      </c>
      <c r="I90" s="49" t="n">
        <v>62258.5078445506</v>
      </c>
      <c r="J90" s="49" t="n">
        <v>68104.7386756132</v>
      </c>
      <c r="K90" s="49" t="n">
        <v>69828.5931409981</v>
      </c>
      <c r="L90" s="49" t="n">
        <v>71405.7768707387</v>
      </c>
      <c r="M90" s="49" t="n">
        <v>62087.6628324532</v>
      </c>
      <c r="N90" s="49" t="n">
        <v>63946.4116864419</v>
      </c>
      <c r="O90" s="49" t="n">
        <v>65744.11699297289</v>
      </c>
      <c r="P90" s="49" t="n">
        <v>67429.6808598889</v>
      </c>
      <c r="Q90" s="49" t="n">
        <v>69137.9678067952</v>
      </c>
      <c r="R90" s="49" t="n">
        <v>70863.21356820319</v>
      </c>
      <c r="S90" s="49" t="n">
        <v>72610.03453742059</v>
      </c>
      <c r="T90" s="49" t="n">
        <v>74377.66732364459</v>
      </c>
      <c r="U90" s="49" t="n">
        <v>76160.7308448384</v>
      </c>
      <c r="V90" s="49" t="n">
        <v>77934.0914617502</v>
      </c>
      <c r="W90" s="49" t="n">
        <v>79727.9806055823</v>
      </c>
      <c r="X90" s="49" t="n">
        <v>81546.15699587981</v>
      </c>
      <c r="Y90" s="49" t="n">
        <v>83388.8254996515</v>
      </c>
      <c r="Z90" s="49" t="n">
        <v>85270.8280676056</v>
      </c>
    </row>
    <row r="91">
      <c r="A91" s="10" t="n">
        <v>5</v>
      </c>
      <c r="B91" s="14" t="inlineStr">
        <is>
          <t>Package B: ETS on power and industry (cap -5% 2027 to -20% 2035) + carbon tax $25 elsewhere</t>
        </is>
      </c>
      <c r="C91" s="14" t="inlineStr">
        <is>
          <t>mit.ener.tra.all.e</t>
        </is>
      </c>
      <c r="D91" s="14" t="inlineStr">
        <is>
          <t>egy.mit.ener.tra.all.e.5</t>
        </is>
      </c>
      <c r="E91" s="14" t="inlineStr">
        <is>
          <t>Fuel use | Transport | All fuels</t>
        </is>
      </c>
      <c r="F91" s="14" t="inlineStr">
        <is>
          <t>ktoe</t>
        </is>
      </c>
      <c r="G91" s="14" t="inlineStr">
        <is>
          <t>build (Python emulation of RunAllScenarios)</t>
        </is>
      </c>
      <c r="H91" s="49" t="n">
        <v>18617.341993175</v>
      </c>
      <c r="I91" s="49" t="n">
        <v>23541.5980250719</v>
      </c>
      <c r="J91" s="49" t="n">
        <v>26128.5026364968</v>
      </c>
      <c r="K91" s="49" t="n">
        <v>26687.5832788854</v>
      </c>
      <c r="L91" s="49" t="n">
        <v>27233.1950818668</v>
      </c>
      <c r="M91" s="49" t="n">
        <v>24744.9715512868</v>
      </c>
      <c r="N91" s="49" t="n">
        <v>25454.2196379219</v>
      </c>
      <c r="O91" s="49" t="n">
        <v>26134.6848227739</v>
      </c>
      <c r="P91" s="49" t="n">
        <v>26770.3006603472</v>
      </c>
      <c r="Q91" s="49" t="n">
        <v>27412.6600041747</v>
      </c>
      <c r="R91" s="49" t="n">
        <v>28061.4996388727</v>
      </c>
      <c r="S91" s="49" t="n">
        <v>28716.5430454461</v>
      </c>
      <c r="T91" s="49" t="n">
        <v>29377.5004320985</v>
      </c>
      <c r="U91" s="49" t="n">
        <v>30044.0687885198</v>
      </c>
      <c r="V91" s="49" t="n">
        <v>30715.9319641688</v>
      </c>
      <c r="W91" s="49" t="n">
        <v>31392.7607710216</v>
      </c>
      <c r="X91" s="49" t="n">
        <v>32074.2131112116</v>
      </c>
      <c r="Y91" s="49" t="n">
        <v>32759.9341299374</v>
      </c>
      <c r="Z91" s="49" t="n">
        <v>33449.5563939644</v>
      </c>
    </row>
    <row r="92">
      <c r="A92" s="10" t="n">
        <v>5</v>
      </c>
      <c r="B92" s="14" t="inlineStr">
        <is>
          <t>Package B: ETS on power and industry (cap -5% 2027 to -20% 2035) + carbon tax $25 elsewhere</t>
        </is>
      </c>
      <c r="C92" s="14" t="inlineStr">
        <is>
          <t>mit.ener.bld.all.e</t>
        </is>
      </c>
      <c r="D92" s="14" t="inlineStr">
        <is>
          <t>egy.mit.ener.bld.all.e.5</t>
        </is>
      </c>
      <c r="E92" s="14" t="inlineStr">
        <is>
          <t>Fuel use | Buildings | All fuels</t>
        </is>
      </c>
      <c r="F92" s="14" t="inlineStr">
        <is>
          <t>ktoe</t>
        </is>
      </c>
      <c r="G92" s="14" t="inlineStr">
        <is>
          <t>build (Python emulation of RunAllScenarios)</t>
        </is>
      </c>
      <c r="H92" s="49" t="n">
        <v>7729.35502080619</v>
      </c>
      <c r="I92" s="49" t="n">
        <v>9899.418530253681</v>
      </c>
      <c r="J92" s="49" t="n">
        <v>11107.7261932975</v>
      </c>
      <c r="K92" s="49" t="n">
        <v>11246.4000341881</v>
      </c>
      <c r="L92" s="49" t="n">
        <v>11380.7975527416</v>
      </c>
      <c r="M92" s="49" t="n">
        <v>9290.82475416884</v>
      </c>
      <c r="N92" s="49" t="n">
        <v>9445.079517336</v>
      </c>
      <c r="O92" s="49" t="n">
        <v>9591.88432604065</v>
      </c>
      <c r="P92" s="49" t="n">
        <v>9727.97196133806</v>
      </c>
      <c r="Q92" s="49" t="n">
        <v>9864.65045214055</v>
      </c>
      <c r="R92" s="49" t="n">
        <v>10001.8660405332</v>
      </c>
      <c r="S92" s="49" t="n">
        <v>10139.5714492707</v>
      </c>
      <c r="T92" s="49" t="n">
        <v>10277.713933077</v>
      </c>
      <c r="U92" s="49" t="n">
        <v>10416.2393000441</v>
      </c>
      <c r="V92" s="49" t="n">
        <v>10555.0919339926</v>
      </c>
      <c r="W92" s="49" t="n">
        <v>10694.2148191267</v>
      </c>
      <c r="X92" s="49" t="n">
        <v>10833.5495669963</v>
      </c>
      <c r="Y92" s="49" t="n">
        <v>10973.0364457754</v>
      </c>
      <c r="Z92" s="49" t="n">
        <v>11112.614411862</v>
      </c>
    </row>
    <row r="93">
      <c r="A93" s="10" t="n">
        <v>5</v>
      </c>
      <c r="B93" s="14" t="inlineStr">
        <is>
          <t>Package B: ETS on power and industry (cap -5% 2027 to -20% 2035) + carbon tax $25 elsewhere</t>
        </is>
      </c>
      <c r="C93" s="14" t="inlineStr">
        <is>
          <t>mit.ener.ind.all.e</t>
        </is>
      </c>
      <c r="D93" s="14" t="inlineStr">
        <is>
          <t>egy.mit.ener.ind.all.e.5</t>
        </is>
      </c>
      <c r="E93" s="14" t="inlineStr">
        <is>
          <t>Fuel use | Industry | All fuels</t>
        </is>
      </c>
      <c r="F93" s="14" t="inlineStr">
        <is>
          <t>ktoe</t>
        </is>
      </c>
      <c r="G93" s="14" t="inlineStr">
        <is>
          <t>build (Python emulation of RunAllScenarios)</t>
        </is>
      </c>
      <c r="H93" s="49" t="n">
        <v>23298.5358761906</v>
      </c>
      <c r="I93" s="49" t="n">
        <v>28697.8277413008</v>
      </c>
      <c r="J93" s="49" t="n">
        <v>30736.6696835399</v>
      </c>
      <c r="K93" s="49" t="n">
        <v>31758.5646495629</v>
      </c>
      <c r="L93" s="49" t="n">
        <v>32651.5642048823</v>
      </c>
      <c r="M93" s="49" t="n">
        <v>27906.6900345523</v>
      </c>
      <c r="N93" s="49" t="n">
        <v>28895.9949776147</v>
      </c>
      <c r="O93" s="49" t="n">
        <v>29860.61432005</v>
      </c>
      <c r="P93" s="49" t="n">
        <v>30768.9117721652</v>
      </c>
      <c r="Q93" s="49" t="n">
        <v>31692.4689792582</v>
      </c>
      <c r="R93" s="49" t="n">
        <v>32625.8388647875</v>
      </c>
      <c r="S93" s="49" t="n">
        <v>33573.962004521</v>
      </c>
      <c r="T93" s="49" t="n">
        <v>34536.4181069516</v>
      </c>
      <c r="U93" s="49" t="n">
        <v>35508.1840357404</v>
      </c>
      <c r="V93" s="49" t="n">
        <v>36464.4988481503</v>
      </c>
      <c r="W93" s="49" t="n">
        <v>37435.9813001516</v>
      </c>
      <c r="X93" s="49" t="n">
        <v>38426.7919143134</v>
      </c>
      <c r="Y93" s="49" t="n">
        <v>39437.5516610854</v>
      </c>
      <c r="Z93" s="49" t="n">
        <v>40483.5326890044</v>
      </c>
    </row>
    <row r="94">
      <c r="A94" s="10" t="n">
        <v>5</v>
      </c>
      <c r="B94" s="14" t="inlineStr">
        <is>
          <t>Package B: ETS on power and industry (cap -5% 2027 to -20% 2035) + carbon tax $25 elsewhere</t>
        </is>
      </c>
      <c r="C94" s="14" t="inlineStr">
        <is>
          <t>mit.ener.oen.all.e</t>
        </is>
      </c>
      <c r="D94" s="14" t="inlineStr">
        <is>
          <t>egy.mit.ener.oen.all.e.5</t>
        </is>
      </c>
      <c r="E94" s="14" t="inlineStr">
        <is>
          <t>Fuel use | Other energy use | All fuels</t>
        </is>
      </c>
      <c r="F94" s="14" t="inlineStr">
        <is>
          <t>ktoe</t>
        </is>
      </c>
      <c r="G94" s="14" t="inlineStr">
        <is>
          <t>build (Python emulation of RunAllScenarios)</t>
        </is>
      </c>
      <c r="H94" s="49" t="n">
        <v>100.678839675172</v>
      </c>
      <c r="I94" s="49" t="n">
        <v>119.663547924256</v>
      </c>
      <c r="J94" s="49" t="n">
        <v>131.840162278901</v>
      </c>
      <c r="K94" s="49" t="n">
        <v>136.04517836169</v>
      </c>
      <c r="L94" s="49" t="n">
        <v>140.220031248098</v>
      </c>
      <c r="M94" s="49" t="n">
        <v>145.176492445302</v>
      </c>
      <c r="N94" s="49" t="n">
        <v>151.117553569281</v>
      </c>
      <c r="O94" s="49" t="n">
        <v>156.933524108294</v>
      </c>
      <c r="P94" s="49" t="n">
        <v>162.496466038354</v>
      </c>
      <c r="Q94" s="49" t="n">
        <v>168.188371221638</v>
      </c>
      <c r="R94" s="49" t="n">
        <v>174.009024009831</v>
      </c>
      <c r="S94" s="49" t="n">
        <v>179.958038182814</v>
      </c>
      <c r="T94" s="49" t="n">
        <v>186.034851517533</v>
      </c>
      <c r="U94" s="49" t="n">
        <v>192.238720534055</v>
      </c>
      <c r="V94" s="49" t="n">
        <v>198.56871543846</v>
      </c>
      <c r="W94" s="49" t="n">
        <v>205.023715282307</v>
      </c>
      <c r="X94" s="49" t="n">
        <v>211.602403358506</v>
      </c>
      <c r="Y94" s="49" t="n">
        <v>218.303262853388</v>
      </c>
      <c r="Z94" s="49" t="n">
        <v>225.124572774735</v>
      </c>
    </row>
    <row r="95">
      <c r="A95" s="10" t="n">
        <v>5</v>
      </c>
      <c r="B95" s="14" t="inlineStr">
        <is>
          <t>Package B: ETS on power and industry (cap -5% 2027 to -20% 2035) + carbon tax $25 elsewhere</t>
        </is>
      </c>
      <c r="C95" s="14" t="inlineStr">
        <is>
          <t>mit.ener.pct.all.all.e</t>
        </is>
      </c>
      <c r="D95" s="14" t="inlineStr">
        <is>
          <t>egy.mit.ener.pct.all.all.e.5</t>
        </is>
      </c>
      <c r="E95" s="14" t="inlineStr">
        <is>
          <t>Change in fuel use vs scenario 1 | All subsectors | All fuels</t>
        </is>
      </c>
      <c r="F95" s="14" t="inlineStr">
        <is>
          <t>%</t>
        </is>
      </c>
      <c r="G95" s="14" t="inlineStr">
        <is>
          <t>build (Python emulation of RunAllScenarios)</t>
        </is>
      </c>
      <c r="H95" s="13" t="n">
        <v>0</v>
      </c>
      <c r="I95" s="13" t="n">
        <v>0</v>
      </c>
      <c r="J95" s="13" t="n">
        <v>0</v>
      </c>
      <c r="K95" s="13" t="n">
        <v>0</v>
      </c>
      <c r="L95" s="13" t="n">
        <v>0</v>
      </c>
      <c r="M95" s="13" t="n">
        <v>-0.153392255600629</v>
      </c>
      <c r="N95" s="13" t="n">
        <v>-0.155084350839441</v>
      </c>
      <c r="O95" s="13" t="n">
        <v>-0.156714207210462</v>
      </c>
      <c r="P95" s="13" t="n">
        <v>-0.158383703615802</v>
      </c>
      <c r="Q95" s="13" t="n">
        <v>-0.160090607604299</v>
      </c>
      <c r="R95" s="13" t="n">
        <v>-0.161837562354694</v>
      </c>
      <c r="S95" s="13" t="n">
        <v>-0.163618029338428</v>
      </c>
      <c r="T95" s="13" t="n">
        <v>-0.165431862570419</v>
      </c>
      <c r="U95" s="13" t="n">
        <v>-0.167328815129117</v>
      </c>
      <c r="V95" s="13" t="n">
        <v>-0.169563473383801</v>
      </c>
      <c r="W95" s="13" t="n">
        <v>-0.171789017219695</v>
      </c>
      <c r="X95" s="13" t="n">
        <v>-0.173960039681958</v>
      </c>
      <c r="Y95" s="13" t="n">
        <v>-0.176070253875477</v>
      </c>
      <c r="Z95" s="13" t="n">
        <v>-0.177972517291173</v>
      </c>
    </row>
    <row r="96">
      <c r="A96" s="10" t="n">
        <v>5</v>
      </c>
      <c r="B96" s="14" t="inlineStr">
        <is>
          <t>Package B: ETS on power and industry (cap -5% 2027 to -20% 2035) + carbon tax $25 elsewhere</t>
        </is>
      </c>
      <c r="C96" s="14" t="inlineStr">
        <is>
          <t>mit.co2.all.all.e</t>
        </is>
      </c>
      <c r="D96" s="14" t="inlineStr">
        <is>
          <t>egy.mit.co2.all.all.e.5</t>
        </is>
      </c>
      <c r="E96" s="14" t="inlineStr">
        <is>
          <t>CO2 emissions from fuel combustion | All subsectors | All fuels</t>
        </is>
      </c>
      <c r="F96" s="14" t="inlineStr">
        <is>
          <t>MtCO2</t>
        </is>
      </c>
      <c r="G96" s="14" t="inlineStr">
        <is>
          <t>build (Python emulation of RunAllScenarios)</t>
        </is>
      </c>
      <c r="H96" s="47" t="n">
        <v>134.799111314069</v>
      </c>
      <c r="I96" s="47" t="n">
        <v>170.773286188081</v>
      </c>
      <c r="J96" s="47" t="n">
        <v>187.507157855139</v>
      </c>
      <c r="K96" s="47" t="n">
        <v>192.385185021026</v>
      </c>
      <c r="L96" s="47" t="n">
        <v>196.680923857691</v>
      </c>
      <c r="M96" s="47" t="n">
        <v>170.537948696439</v>
      </c>
      <c r="N96" s="47" t="n">
        <v>175.624641386267</v>
      </c>
      <c r="O96" s="47" t="n">
        <v>180.544414216711</v>
      </c>
      <c r="P96" s="47" t="n">
        <v>185.154615648214</v>
      </c>
      <c r="Q96" s="47" t="n">
        <v>189.825301215367</v>
      </c>
      <c r="R96" s="47" t="n">
        <v>194.534790146896</v>
      </c>
      <c r="S96" s="47" t="n">
        <v>199.30193059795</v>
      </c>
      <c r="T96" s="47" t="n">
        <v>204.124503423226</v>
      </c>
      <c r="U96" s="47" t="n">
        <v>208.986764148798</v>
      </c>
      <c r="V96" s="47" t="n">
        <v>213.807592949414</v>
      </c>
      <c r="W96" s="47" t="n">
        <v>218.683338934351</v>
      </c>
      <c r="X96" s="47" t="n">
        <v>223.624969377884</v>
      </c>
      <c r="Y96" s="47" t="n">
        <v>228.633000447747</v>
      </c>
      <c r="Z96" s="47" t="n">
        <v>233.749982793864</v>
      </c>
    </row>
    <row r="97">
      <c r="A97" s="10" t="n">
        <v>5</v>
      </c>
      <c r="B97" s="14" t="inlineStr">
        <is>
          <t>Package B: ETS on power and industry (cap -5% 2027 to -20% 2035) + carbon tax $25 elsewhere</t>
        </is>
      </c>
      <c r="C97" s="14" t="inlineStr">
        <is>
          <t>mit.co2.tra.all.e</t>
        </is>
      </c>
      <c r="D97" s="14" t="inlineStr">
        <is>
          <t>egy.mit.co2.tra.all.e.5</t>
        </is>
      </c>
      <c r="E97" s="14" t="inlineStr">
        <is>
          <t>CO2 emissions from fuel combustion | Transport | All fuels</t>
        </is>
      </c>
      <c r="F97" s="14" t="inlineStr">
        <is>
          <t>MtCO2</t>
        </is>
      </c>
      <c r="G97" s="14" t="inlineStr">
        <is>
          <t>build (Python emulation of RunAllScenarios)</t>
        </is>
      </c>
      <c r="H97" s="47" t="n">
        <v>53.3839807233738</v>
      </c>
      <c r="I97" s="47" t="n">
        <v>67.4347151975622</v>
      </c>
      <c r="J97" s="47" t="n">
        <v>74.69987967755689</v>
      </c>
      <c r="K97" s="47" t="n">
        <v>76.29428948234271</v>
      </c>
      <c r="L97" s="47" t="n">
        <v>77.85009088208371</v>
      </c>
      <c r="M97" s="47" t="n">
        <v>70.7943994703507</v>
      </c>
      <c r="N97" s="47" t="n">
        <v>72.81860045155859</v>
      </c>
      <c r="O97" s="47" t="n">
        <v>74.7603566446013</v>
      </c>
      <c r="P97" s="47" t="n">
        <v>76.5737897012803</v>
      </c>
      <c r="Q97" s="47" t="n">
        <v>78.4063057953079</v>
      </c>
      <c r="R97" s="47" t="n">
        <v>80.2571507081102</v>
      </c>
      <c r="S97" s="47" t="n">
        <v>82.1255324340604</v>
      </c>
      <c r="T97" s="47" t="n">
        <v>84.01062127780121</v>
      </c>
      <c r="U97" s="47" t="n">
        <v>85.91155001836491</v>
      </c>
      <c r="V97" s="47" t="n">
        <v>87.8274141415327</v>
      </c>
      <c r="W97" s="47" t="n">
        <v>89.7572721417534</v>
      </c>
      <c r="X97" s="47" t="n">
        <v>91.7001458948061</v>
      </c>
      <c r="Y97" s="47" t="n">
        <v>93.6550211022542</v>
      </c>
      <c r="Z97" s="47" t="n">
        <v>95.6208478085909</v>
      </c>
    </row>
    <row r="98">
      <c r="A98" s="10" t="n">
        <v>5</v>
      </c>
      <c r="B98" s="14" t="inlineStr">
        <is>
          <t>Package B: ETS on power and industry (cap -5% 2027 to -20% 2035) + carbon tax $25 elsewhere</t>
        </is>
      </c>
      <c r="C98" s="14" t="inlineStr">
        <is>
          <t>mit.co2.bld.all.e</t>
        </is>
      </c>
      <c r="D98" s="14" t="inlineStr">
        <is>
          <t>egy.mit.co2.bld.all.e.5</t>
        </is>
      </c>
      <c r="E98" s="14" t="inlineStr">
        <is>
          <t>CO2 emissions from fuel combustion | Buildings | All fuels</t>
        </is>
      </c>
      <c r="F98" s="14" t="inlineStr">
        <is>
          <t>MtCO2</t>
        </is>
      </c>
      <c r="G98" s="14" t="inlineStr">
        <is>
          <t>build (Python emulation of RunAllScenarios)</t>
        </is>
      </c>
      <c r="H98" s="47" t="n">
        <v>16.7595941809113</v>
      </c>
      <c r="I98" s="47" t="n">
        <v>22.7269362675372</v>
      </c>
      <c r="J98" s="47" t="n">
        <v>25.869713488342</v>
      </c>
      <c r="K98" s="47" t="n">
        <v>26.2573345733167</v>
      </c>
      <c r="L98" s="47" t="n">
        <v>26.6338045696755</v>
      </c>
      <c r="M98" s="47" t="n">
        <v>21.0792550341355</v>
      </c>
      <c r="N98" s="47" t="n">
        <v>21.5063494369284</v>
      </c>
      <c r="O98" s="47" t="n">
        <v>21.914173965863</v>
      </c>
      <c r="P98" s="47" t="n">
        <v>22.2938943462473</v>
      </c>
      <c r="Q98" s="47" t="n">
        <v>22.6757009249942</v>
      </c>
      <c r="R98" s="47" t="n">
        <v>23.0594385017452</v>
      </c>
      <c r="S98" s="47" t="n">
        <v>23.4449789333151</v>
      </c>
      <c r="T98" s="47" t="n">
        <v>23.8321739364318</v>
      </c>
      <c r="U98" s="47" t="n">
        <v>24.2208709405364</v>
      </c>
      <c r="V98" s="47" t="n">
        <v>24.6109131494295</v>
      </c>
      <c r="W98" s="47" t="n">
        <v>25.0021396096196</v>
      </c>
      <c r="X98" s="47" t="n">
        <v>25.394385285415</v>
      </c>
      <c r="Y98" s="47" t="n">
        <v>25.7874811407902</v>
      </c>
      <c r="Z98" s="47" t="n">
        <v>26.1812542280429</v>
      </c>
    </row>
    <row r="99">
      <c r="A99" s="10" t="n">
        <v>5</v>
      </c>
      <c r="B99" s="14" t="inlineStr">
        <is>
          <t>Package B: ETS on power and industry (cap -5% 2027 to -20% 2035) + carbon tax $25 elsewhere</t>
        </is>
      </c>
      <c r="C99" s="14" t="inlineStr">
        <is>
          <t>mit.co2.ind.all.e</t>
        </is>
      </c>
      <c r="D99" s="14" t="inlineStr">
        <is>
          <t>egy.mit.co2.ind.all.e.5</t>
        </is>
      </c>
      <c r="E99" s="14" t="inlineStr">
        <is>
          <t>CO2 emissions from fuel combustion | Industry | All fuels</t>
        </is>
      </c>
      <c r="F99" s="14" t="inlineStr">
        <is>
          <t>MtCO2</t>
        </is>
      </c>
      <c r="G99" s="14" t="inlineStr">
        <is>
          <t>build (Python emulation of RunAllScenarios)</t>
        </is>
      </c>
      <c r="H99" s="47" t="n">
        <v>64.33222890849839</v>
      </c>
      <c r="I99" s="47" t="n">
        <v>80.2273620913227</v>
      </c>
      <c r="J99" s="47" t="n">
        <v>86.5141895930134</v>
      </c>
      <c r="K99" s="47" t="n">
        <v>89.3966824035958</v>
      </c>
      <c r="L99" s="47" t="n">
        <v>91.7467432409538</v>
      </c>
      <c r="M99" s="47" t="n">
        <v>78.1980924640694</v>
      </c>
      <c r="N99" s="47" t="n">
        <v>80.8144113852709</v>
      </c>
      <c r="O99" s="47" t="n">
        <v>83.3659268094554</v>
      </c>
      <c r="P99" s="47" t="n">
        <v>85.76511066421109</v>
      </c>
      <c r="Q99" s="47" t="n">
        <v>88.203195282357</v>
      </c>
      <c r="R99" s="47" t="n">
        <v>90.6594100040584</v>
      </c>
      <c r="S99" s="47" t="n">
        <v>93.1535243735343</v>
      </c>
      <c r="T99" s="47" t="n">
        <v>95.6842990295651</v>
      </c>
      <c r="U99" s="47" t="n">
        <v>98.2370116772708</v>
      </c>
      <c r="V99" s="47" t="n">
        <v>100.731606787641</v>
      </c>
      <c r="W99" s="47" t="n">
        <v>103.265539528671</v>
      </c>
      <c r="X99" s="47" t="n">
        <v>105.850924562856</v>
      </c>
      <c r="Y99" s="47" t="n">
        <v>108.489466263301</v>
      </c>
      <c r="Z99" s="47" t="n">
        <v>111.224943709718</v>
      </c>
    </row>
    <row r="100">
      <c r="A100" s="10" t="n">
        <v>5</v>
      </c>
      <c r="B100" s="14" t="inlineStr">
        <is>
          <t>Package B: ETS on power and industry (cap -5% 2027 to -20% 2035) + carbon tax $25 elsewhere</t>
        </is>
      </c>
      <c r="C100" s="14" t="inlineStr">
        <is>
          <t>mit.co2.chg.all.all</t>
        </is>
      </c>
      <c r="D100" s="14" t="inlineStr">
        <is>
          <t>egy.mit.co2.chg.all.all.5</t>
        </is>
      </c>
      <c r="E100" s="14" t="inlineStr">
        <is>
          <t>Change in CO2 emissions vs scenario 1 | All subsectors | All fuels</t>
        </is>
      </c>
      <c r="F100" s="14" t="inlineStr">
        <is>
          <t>MtCO2</t>
        </is>
      </c>
      <c r="G100" s="14" t="inlineStr">
        <is>
          <t>build (Python emulation of RunAllScenarios)</t>
        </is>
      </c>
      <c r="H100" s="47" t="n">
        <v>0</v>
      </c>
      <c r="I100" s="47" t="n">
        <v>0</v>
      </c>
      <c r="J100" s="47" t="n">
        <v>0</v>
      </c>
      <c r="K100" s="47" t="n">
        <v>0</v>
      </c>
      <c r="L100" s="47" t="n">
        <v>0</v>
      </c>
      <c r="M100" s="47" t="n">
        <v>-31.4606912169387</v>
      </c>
      <c r="N100" s="47" t="n">
        <v>-32.8534617766941</v>
      </c>
      <c r="O100" s="47" t="n">
        <v>-34.2197446339921</v>
      </c>
      <c r="P100" s="47" t="n">
        <v>-35.5599699382115</v>
      </c>
      <c r="Q100" s="47" t="n">
        <v>-36.9435058292893</v>
      </c>
      <c r="R100" s="47" t="n">
        <v>-38.3668694748082</v>
      </c>
      <c r="S100" s="47" t="n">
        <v>-39.8340546429343</v>
      </c>
      <c r="T100" s="47" t="n">
        <v>-41.3460163218893</v>
      </c>
      <c r="U100" s="47" t="n">
        <v>-42.9170746747539</v>
      </c>
      <c r="V100" s="47" t="n">
        <v>-44.6267612961431</v>
      </c>
      <c r="W100" s="47" t="n">
        <v>-46.3769713547933</v>
      </c>
      <c r="X100" s="47" t="n">
        <v>-48.1548110035997</v>
      </c>
      <c r="Y100" s="47" t="n">
        <v>-49.9576635213739</v>
      </c>
      <c r="Z100" s="47" t="n">
        <v>-51.7407008417492</v>
      </c>
    </row>
    <row r="101">
      <c r="A101" s="10" t="n">
        <v>5</v>
      </c>
      <c r="B101" s="14" t="inlineStr">
        <is>
          <t>Package B: ETS on power and industry (cap -5% 2027 to -20% 2035) + carbon tax $25 elsewhere</t>
        </is>
      </c>
      <c r="C101" s="14" t="inlineStr">
        <is>
          <t>mit.co2.pct.all.all</t>
        </is>
      </c>
      <c r="D101" s="14" t="inlineStr">
        <is>
          <t>egy.mit.co2.pct.all.all.5</t>
        </is>
      </c>
      <c r="E101" s="14" t="inlineStr">
        <is>
          <t>Change in CO2 emissions vs scenario 1 | All subsectors | All fuels</t>
        </is>
      </c>
      <c r="F101" s="14" t="inlineStr">
        <is>
          <t>%</t>
        </is>
      </c>
      <c r="G101" s="14" t="inlineStr">
        <is>
          <t>build (Python emulation of RunAllScenarios)</t>
        </is>
      </c>
      <c r="H101" s="13" t="n">
        <v>0</v>
      </c>
      <c r="I101" s="13" t="n">
        <v>0</v>
      </c>
      <c r="J101" s="13" t="n">
        <v>0</v>
      </c>
      <c r="K101" s="13" t="n">
        <v>0</v>
      </c>
      <c r="L101" s="13" t="n">
        <v>0</v>
      </c>
      <c r="M101" s="13" t="n">
        <v>-0.155747044784212</v>
      </c>
      <c r="N101" s="13" t="n">
        <v>-0.157587110004611</v>
      </c>
      <c r="O101" s="13" t="n">
        <v>-0.159336384698066</v>
      </c>
      <c r="P101" s="13" t="n">
        <v>-0.161112913511043</v>
      </c>
      <c r="Q101" s="13" t="n">
        <v>-0.162912643545434</v>
      </c>
      <c r="R101" s="13" t="n">
        <v>-0.164734203857226</v>
      </c>
      <c r="S101" s="13" t="n">
        <v>-0.16657490758996</v>
      </c>
      <c r="T101" s="13" t="n">
        <v>-0.16843577128863</v>
      </c>
      <c r="U101" s="13" t="n">
        <v>-0.170370864037588</v>
      </c>
      <c r="V101" s="13" t="n">
        <v>-0.172681226636533</v>
      </c>
      <c r="W101" s="13" t="n">
        <v>-0.174967618894743</v>
      </c>
      <c r="X101" s="13" t="n">
        <v>-0.177183199338844</v>
      </c>
      <c r="Y101" s="13" t="n">
        <v>-0.179322820117588</v>
      </c>
      <c r="Z101" s="13" t="n">
        <v>-0.181234288218626</v>
      </c>
    </row>
    <row r="102">
      <c r="A102" s="10" t="n">
        <v>5</v>
      </c>
      <c r="B102" s="14" t="inlineStr">
        <is>
          <t>Package B: ETS on power and industry (cap -5% 2027 to -20% 2035) + carbon tax $25 elsewhere</t>
        </is>
      </c>
      <c r="C102" s="14" t="inlineStr">
        <is>
          <t>mit.rtx.all.all</t>
        </is>
      </c>
      <c r="D102" s="14" t="inlineStr">
        <is>
          <t>egy.mit.rtx.all.all.5</t>
        </is>
      </c>
      <c r="E102" s="14" t="inlineStr">
        <is>
          <t>Revenue from existing taxes (excise and other taxes + VAT) | All subsectors | All fuels</t>
        </is>
      </c>
      <c r="F102" s="14" t="inlineStr">
        <is>
          <t>USD m real</t>
        </is>
      </c>
      <c r="G102" s="14" t="inlineStr">
        <is>
          <t>build (Python emulation of RunAllScenarios)</t>
        </is>
      </c>
      <c r="H102" s="49" t="n">
        <v>24.7499116507651</v>
      </c>
      <c r="I102" s="49" t="n">
        <v>18.5902691501866</v>
      </c>
      <c r="J102" s="49" t="n">
        <v>15.551422727851</v>
      </c>
      <c r="K102" s="49" t="n">
        <v>16.3839035831061</v>
      </c>
      <c r="L102" s="49" t="n">
        <v>16.3521637616865</v>
      </c>
      <c r="M102" s="49" t="n">
        <v>15.6861090720999</v>
      </c>
      <c r="N102" s="49" t="n">
        <v>15.7195937570813</v>
      </c>
      <c r="O102" s="49" t="n">
        <v>15.7553327377017</v>
      </c>
      <c r="P102" s="49" t="n">
        <v>15.7645719151249</v>
      </c>
      <c r="Q102" s="49" t="n">
        <v>15.7670128349663</v>
      </c>
      <c r="R102" s="49" t="n">
        <v>15.7324125961372</v>
      </c>
      <c r="S102" s="49" t="n">
        <v>15.692015997252</v>
      </c>
      <c r="T102" s="49" t="n">
        <v>15.6450353392993</v>
      </c>
      <c r="U102" s="49" t="n">
        <v>15.5802970395527</v>
      </c>
      <c r="V102" s="49" t="n">
        <v>15.4133311638386</v>
      </c>
      <c r="W102" s="49" t="n">
        <v>15.2433030238795</v>
      </c>
      <c r="X102" s="49" t="n">
        <v>15.0796533045197</v>
      </c>
      <c r="Y102" s="49" t="n">
        <v>14.9236840534789</v>
      </c>
      <c r="Z102" s="49" t="n">
        <v>14.8066578265773</v>
      </c>
    </row>
    <row r="103">
      <c r="A103" s="10" t="n">
        <v>5</v>
      </c>
      <c r="B103" s="14" t="inlineStr">
        <is>
          <t>Package B: ETS on power and industry (cap -5% 2027 to -20% 2035) + carbon tax $25 elsewhere</t>
        </is>
      </c>
      <c r="C103" s="14" t="inlineStr">
        <is>
          <t>mit.rsub.all.all</t>
        </is>
      </c>
      <c r="D103" s="14" t="inlineStr">
        <is>
          <t>egy.mit.rsub.all.all.5</t>
        </is>
      </c>
      <c r="E103" s="14" t="inlineStr">
        <is>
          <t>Cost of existing consumer subsidies (positive = cost) | All subsectors | All fuels</t>
        </is>
      </c>
      <c r="F103" s="14" t="inlineStr">
        <is>
          <t>USD m real</t>
        </is>
      </c>
      <c r="G103" s="14" t="inlineStr">
        <is>
          <t>build (Python emulation of RunAllScenarios)</t>
        </is>
      </c>
      <c r="H103" s="49" t="n">
        <v>26077.1698652635</v>
      </c>
      <c r="I103" s="49" t="n">
        <v>30697.7310918557</v>
      </c>
      <c r="J103" s="49" t="n">
        <v>32472.080347621</v>
      </c>
      <c r="K103" s="49" t="n">
        <v>27881.7426707797</v>
      </c>
      <c r="L103" s="49" t="n">
        <v>33437.0416531632</v>
      </c>
      <c r="M103" s="49" t="n">
        <v>24005.001271673</v>
      </c>
      <c r="N103" s="49" t="n">
        <v>22558.5422053629</v>
      </c>
      <c r="O103" s="49" t="n">
        <v>22229.1475162925</v>
      </c>
      <c r="P103" s="49" t="n">
        <v>22186.2829801849</v>
      </c>
      <c r="Q103" s="49" t="n">
        <v>22131.6205271597</v>
      </c>
      <c r="R103" s="49" t="n">
        <v>22671.5573459891</v>
      </c>
      <c r="S103" s="49" t="n">
        <v>23218.0105115789</v>
      </c>
      <c r="T103" s="49" t="n">
        <v>23770.7917716012</v>
      </c>
      <c r="U103" s="49" t="n">
        <v>24329.4185503986</v>
      </c>
      <c r="V103" s="49" t="n">
        <v>24892.5472893698</v>
      </c>
      <c r="W103" s="49" t="n">
        <v>25461.4989399445</v>
      </c>
      <c r="X103" s="49" t="n">
        <v>26036.3334476569</v>
      </c>
      <c r="Y103" s="49" t="n">
        <v>26616.8842043181</v>
      </c>
      <c r="Z103" s="49" t="n">
        <v>27203.9229061851</v>
      </c>
    </row>
    <row r="104">
      <c r="A104" s="10" t="n">
        <v>5</v>
      </c>
      <c r="B104" s="14" t="inlineStr">
        <is>
          <t>Package B: ETS on power and industry (cap -5% 2027 to -20% 2035) + carbon tax $25 elsewhere</t>
        </is>
      </c>
      <c r="C104" s="14" t="inlineStr">
        <is>
          <t>mit.rnew.all.all</t>
        </is>
      </c>
      <c r="D104" s="14" t="inlineStr">
        <is>
          <t>egy.mit.rnew.all.all.5</t>
        </is>
      </c>
      <c r="E104" s="14" t="inlineStr">
        <is>
          <t>Revenue from new policies (carbon tax, excise, auctioned ETS, VAT on them) | All subsectors | All fuels</t>
        </is>
      </c>
      <c r="F104" s="14" t="inlineStr">
        <is>
          <t>USD m real</t>
        </is>
      </c>
      <c r="G104" s="14" t="inlineStr">
        <is>
          <t>build (Python emulation of RunAllScenarios)</t>
        </is>
      </c>
      <c r="H104" s="49" t="n">
        <v>0</v>
      </c>
      <c r="I104" s="49" t="n">
        <v>0</v>
      </c>
      <c r="J104" s="49" t="n">
        <v>0</v>
      </c>
      <c r="K104" s="49" t="n">
        <v>0</v>
      </c>
      <c r="L104" s="49" t="n">
        <v>0</v>
      </c>
      <c r="M104" s="49" t="n">
        <v>3787.32964413707</v>
      </c>
      <c r="N104" s="49" t="n">
        <v>3919.15387522929</v>
      </c>
      <c r="O104" s="49" t="n">
        <v>4054.5888757409</v>
      </c>
      <c r="P104" s="49" t="n">
        <v>4190.99476224904</v>
      </c>
      <c r="Q104" s="49" t="n">
        <v>4336.67087992347</v>
      </c>
      <c r="R104" s="49" t="n">
        <v>4491.72732867711</v>
      </c>
      <c r="S104" s="49" t="n">
        <v>4656.1429851861</v>
      </c>
      <c r="T104" s="49" t="n">
        <v>4829.96929548283</v>
      </c>
      <c r="U104" s="49" t="n">
        <v>5014.23824374184</v>
      </c>
      <c r="V104" s="49" t="n">
        <v>5186.34543960274</v>
      </c>
      <c r="W104" s="49" t="n">
        <v>5363.54111943892</v>
      </c>
      <c r="X104" s="49" t="n">
        <v>5544.90008994668</v>
      </c>
      <c r="Y104" s="49" t="n">
        <v>5730.19842655227</v>
      </c>
      <c r="Z104" s="49" t="n">
        <v>5915.65841759855</v>
      </c>
    </row>
    <row r="105">
      <c r="A105" s="10" t="n">
        <v>5</v>
      </c>
      <c r="B105" s="14" t="inlineStr">
        <is>
          <t>Package B: ETS on power and industry (cap -5% 2027 to -20% 2035) + carbon tax $25 elsewhere</t>
        </is>
      </c>
      <c r="C105" s="14" t="inlineStr">
        <is>
          <t>mit.rtot.all.all</t>
        </is>
      </c>
      <c r="D105" s="14" t="inlineStr">
        <is>
          <t>egy.mit.rtot.all.all.5</t>
        </is>
      </c>
      <c r="E105" s="14" t="inlineStr">
        <is>
          <t>Total revenue (net existing + new policies) | All subsectors | All fuels</t>
        </is>
      </c>
      <c r="F105" s="14" t="inlineStr">
        <is>
          <t>USD m real</t>
        </is>
      </c>
      <c r="G105" s="14" t="inlineStr">
        <is>
          <t>build (Python emulation of RunAllScenarios)</t>
        </is>
      </c>
      <c r="H105" s="49" t="n">
        <v>-26052.4199536128</v>
      </c>
      <c r="I105" s="49" t="n">
        <v>-30679.1408227055</v>
      </c>
      <c r="J105" s="49" t="n">
        <v>-32456.5289248931</v>
      </c>
      <c r="K105" s="49" t="n">
        <v>-27865.3587671966</v>
      </c>
      <c r="L105" s="49" t="n">
        <v>-33420.6894894016</v>
      </c>
      <c r="M105" s="49" t="n">
        <v>-20201.9855184638</v>
      </c>
      <c r="N105" s="49" t="n">
        <v>-18623.6687363766</v>
      </c>
      <c r="O105" s="49" t="n">
        <v>-18158.8033078139</v>
      </c>
      <c r="P105" s="49" t="n">
        <v>-17979.5236460207</v>
      </c>
      <c r="Q105" s="49" t="n">
        <v>-17779.1826344013</v>
      </c>
      <c r="R105" s="49" t="n">
        <v>-18164.0976047159</v>
      </c>
      <c r="S105" s="49" t="n">
        <v>-18546.1755103956</v>
      </c>
      <c r="T105" s="49" t="n">
        <v>-18925.1774407791</v>
      </c>
      <c r="U105" s="49" t="n">
        <v>-19299.6000096172</v>
      </c>
      <c r="V105" s="49" t="n">
        <v>-19690.7885186032</v>
      </c>
      <c r="W105" s="49" t="n">
        <v>-20082.7145174817</v>
      </c>
      <c r="X105" s="49" t="n">
        <v>-20476.3537044057</v>
      </c>
      <c r="Y105" s="49" t="n">
        <v>-20871.7620937123</v>
      </c>
      <c r="Z105" s="49" t="n">
        <v>-21273.4578307599</v>
      </c>
    </row>
    <row r="106">
      <c r="A106" s="10" t="n">
        <v>5</v>
      </c>
      <c r="B106" s="14" t="inlineStr">
        <is>
          <t>Package B: ETS on power and industry (cap -5% 2027 to -20% 2035) + carbon tax $25 elsewhere</t>
        </is>
      </c>
      <c r="C106" s="14" t="inlineStr">
        <is>
          <t>mit.rtot.chg.all.all</t>
        </is>
      </c>
      <c r="D106" s="14" t="inlineStr">
        <is>
          <t>egy.mit.rtot.chg.all.all.5</t>
        </is>
      </c>
      <c r="E106" s="14" t="inlineStr">
        <is>
          <t>Change in total revenue vs scenario 1 (fiscal effect) | All subsectors | All fuels</t>
        </is>
      </c>
      <c r="F106" s="14" t="inlineStr">
        <is>
          <t>USD m real</t>
        </is>
      </c>
      <c r="G106" s="14" t="inlineStr">
        <is>
          <t>build (Python emulation of RunAllScenarios)</t>
        </is>
      </c>
      <c r="H106" s="49" t="n">
        <v>0</v>
      </c>
      <c r="I106" s="49" t="n">
        <v>0</v>
      </c>
      <c r="J106" s="49" t="n">
        <v>0</v>
      </c>
      <c r="K106" s="49" t="n">
        <v>0</v>
      </c>
      <c r="L106" s="49" t="n">
        <v>0</v>
      </c>
      <c r="M106" s="49" t="n">
        <v>8684.57738900197</v>
      </c>
      <c r="N106" s="49" t="n">
        <v>8563.66004823933</v>
      </c>
      <c r="O106" s="49" t="n">
        <v>8653.40255852341</v>
      </c>
      <c r="P106" s="49" t="n">
        <v>8799.60037634686</v>
      </c>
      <c r="Q106" s="49" t="n">
        <v>8954.02613986834</v>
      </c>
      <c r="R106" s="49" t="n">
        <v>9230.40392988396</v>
      </c>
      <c r="S106" s="49" t="n">
        <v>9518.58787644823</v>
      </c>
      <c r="T106" s="49" t="n">
        <v>9818.6288661137</v>
      </c>
      <c r="U106" s="49" t="n">
        <v>10131.8273064584</v>
      </c>
      <c r="V106" s="49" t="n">
        <v>10436.6197569157</v>
      </c>
      <c r="W106" s="49" t="n">
        <v>10748.8011838312</v>
      </c>
      <c r="X106" s="49" t="n">
        <v>11067.146897278</v>
      </c>
      <c r="Y106" s="49" t="n">
        <v>11391.3362436508</v>
      </c>
      <c r="Z106" s="49" t="n">
        <v>11716.5706755641</v>
      </c>
    </row>
    <row r="107">
      <c r="A107" s="10" t="n">
        <v>5</v>
      </c>
      <c r="B107" s="14" t="inlineStr">
        <is>
          <t>Package B: ETS on power and industry (cap -5% 2027 to -20% 2035) + carbon tax $25 elsewhere</t>
        </is>
      </c>
      <c r="C107" s="14" t="inlineStr">
        <is>
          <t>mit.cptraj</t>
        </is>
      </c>
      <c r="D107" s="14" t="inlineStr">
        <is>
          <t>egy.mit.cptraj.5</t>
        </is>
      </c>
      <c r="E107" s="14" t="inlineStr">
        <is>
          <t>Carbon price trajectory used</t>
        </is>
      </c>
      <c r="F107" s="14" t="inlineStr">
        <is>
          <t>$/tCO2 real</t>
        </is>
      </c>
      <c r="G107" s="14" t="inlineStr">
        <is>
          <t>build (Python emulation of RunAllScenarios)</t>
        </is>
      </c>
      <c r="H107" s="24" t="n">
        <v>0</v>
      </c>
      <c r="I107" s="24" t="n">
        <v>0</v>
      </c>
      <c r="J107" s="24" t="n">
        <v>0</v>
      </c>
      <c r="K107" s="24" t="n">
        <v>0</v>
      </c>
      <c r="L107" s="24" t="n">
        <v>0</v>
      </c>
      <c r="M107" s="24" t="n">
        <v>25</v>
      </c>
      <c r="N107" s="24" t="n">
        <v>25</v>
      </c>
      <c r="O107" s="24" t="n">
        <v>25</v>
      </c>
      <c r="P107" s="24" t="n">
        <v>25</v>
      </c>
      <c r="Q107" s="24" t="n">
        <v>25</v>
      </c>
      <c r="R107" s="24" t="n">
        <v>25</v>
      </c>
      <c r="S107" s="24" t="n">
        <v>25</v>
      </c>
      <c r="T107" s="24" t="n">
        <v>25</v>
      </c>
      <c r="U107" s="24" t="n">
        <v>25</v>
      </c>
      <c r="V107" s="24" t="n">
        <v>25</v>
      </c>
      <c r="W107" s="24" t="n">
        <v>25</v>
      </c>
      <c r="X107" s="24" t="n">
        <v>25</v>
      </c>
      <c r="Y107" s="24" t="n">
        <v>25</v>
      </c>
      <c r="Z107" s="24" t="n">
        <v>25</v>
      </c>
    </row>
    <row r="108">
      <c r="A108" s="10" t="n">
        <v>5</v>
      </c>
      <c r="B108" s="14" t="inlineStr">
        <is>
          <t>Package B: ETS on power and industry (cap -5% 2027 to -20% 2035) + carbon tax $25 elsewhere</t>
        </is>
      </c>
      <c r="C108" s="14" t="inlineStr">
        <is>
          <t>mit.ets.p</t>
        </is>
      </c>
      <c r="D108" s="14" t="inlineStr">
        <is>
          <t>egy.mit.ets.p.5</t>
        </is>
      </c>
      <c r="E108" s="14" t="inlineStr">
        <is>
          <t>ETS permit price used</t>
        </is>
      </c>
      <c r="F108" s="14" t="inlineStr">
        <is>
          <t>$/tCO2 real</t>
        </is>
      </c>
      <c r="G108" s="14" t="inlineStr">
        <is>
          <t>build (Python emulation of RunAllScenarios)</t>
        </is>
      </c>
      <c r="H108" s="24" t="n">
        <v>0</v>
      </c>
      <c r="I108" s="24" t="n">
        <v>0</v>
      </c>
      <c r="J108" s="24" t="n">
        <v>0</v>
      </c>
      <c r="K108" s="24" t="n">
        <v>0</v>
      </c>
      <c r="L108" s="24" t="n">
        <v>0</v>
      </c>
      <c r="M108" s="24" t="n">
        <v>18.8457049397121</v>
      </c>
      <c r="N108" s="24" t="n">
        <v>26.7451904263418</v>
      </c>
      <c r="O108" s="24" t="n">
        <v>34.0427314919578</v>
      </c>
      <c r="P108" s="24" t="n">
        <v>41.2320257100119</v>
      </c>
      <c r="Q108" s="24" t="n">
        <v>48.3329280047784</v>
      </c>
      <c r="R108" s="24" t="n">
        <v>55.4432317234587</v>
      </c>
      <c r="S108" s="24" t="n">
        <v>62.5005895265775</v>
      </c>
      <c r="T108" s="24" t="n">
        <v>69.5307958356936</v>
      </c>
      <c r="U108" s="24" t="n">
        <v>76.85057109755731</v>
      </c>
      <c r="V108" s="24" t="n">
        <v>89.7451621238106</v>
      </c>
      <c r="W108" s="24" t="n">
        <v>103.521696128835</v>
      </c>
      <c r="X108" s="24" t="n">
        <v>117.910317556699</v>
      </c>
      <c r="Y108" s="24" t="n">
        <v>132.847952446362</v>
      </c>
      <c r="Z108" s="24" t="n">
        <v>147.086021585685</v>
      </c>
    </row>
    <row r="109">
      <c r="A109" s="10" t="n">
        <v>5</v>
      </c>
      <c r="B109" s="14" t="inlineStr">
        <is>
          <t>Package B: ETS on power and industry (cap -5% 2027 to -20% 2035) + carbon tax $25 elsewhere</t>
        </is>
      </c>
      <c r="C109" s="14" t="inlineStr">
        <is>
          <t>mit.co2.ets.all.all</t>
        </is>
      </c>
      <c r="D109" s="14" t="inlineStr">
        <is>
          <t>egy.mit.co2.ets.all.all.5</t>
        </is>
      </c>
      <c r="E109" s="14" t="inlineStr">
        <is>
          <t>CO2 emissions covered by the new ETS | All subsectors | All fuels</t>
        </is>
      </c>
      <c r="F109" s="14" t="inlineStr">
        <is>
          <t>MtCO2</t>
        </is>
      </c>
      <c r="G109" s="14" t="inlineStr">
        <is>
          <t>build (Python emulation of RunAllScenarios)</t>
        </is>
      </c>
      <c r="H109" s="47" t="n">
        <v>0</v>
      </c>
      <c r="I109" s="47" t="n">
        <v>0</v>
      </c>
      <c r="J109" s="47" t="n">
        <v>0</v>
      </c>
      <c r="K109" s="47" t="n">
        <v>0</v>
      </c>
      <c r="L109" s="47" t="n">
        <v>0</v>
      </c>
      <c r="M109" s="47" t="n">
        <v>18.5797134340605</v>
      </c>
      <c r="N109" s="47" t="n">
        <v>18.8793057397509</v>
      </c>
      <c r="O109" s="47" t="n">
        <v>19.1627949683484</v>
      </c>
      <c r="P109" s="47" t="n">
        <v>19.3930480132848</v>
      </c>
      <c r="Q109" s="47" t="n">
        <v>19.611012134954</v>
      </c>
      <c r="R109" s="47" t="n">
        <v>19.7958680216109</v>
      </c>
      <c r="S109" s="47" t="n">
        <v>19.9674032911055</v>
      </c>
      <c r="T109" s="47" t="n">
        <v>20.1244660909563</v>
      </c>
      <c r="U109" s="47" t="n">
        <v>20.2524937294936</v>
      </c>
      <c r="V109" s="47" t="n">
        <v>20.2716649747492</v>
      </c>
      <c r="W109" s="47" t="n">
        <v>20.279746514926</v>
      </c>
      <c r="X109" s="47" t="n">
        <v>20.2892442049924</v>
      </c>
      <c r="Y109" s="47" t="n">
        <v>20.3023356413009</v>
      </c>
      <c r="Z109" s="47" t="n">
        <v>20.363357415032</v>
      </c>
    </row>
    <row r="110">
      <c r="A110" s="10" t="n">
        <v>5</v>
      </c>
      <c r="B110" s="14" t="inlineStr">
        <is>
          <t>Package B: ETS on power and industry (cap -5% 2027 to -20% 2035) + carbon tax $25 elsewhere</t>
        </is>
      </c>
      <c r="C110" s="14" t="inlineStr">
        <is>
          <t>mit.co2.cap.all.all</t>
        </is>
      </c>
      <c r="D110" s="14" t="inlineStr">
        <is>
          <t>egy.mit.co2.cap.all.all.5</t>
        </is>
      </c>
      <c r="E110" s="14" t="inlineStr">
        <is>
          <t>ETS cap | All subsectors | All fuels</t>
        </is>
      </c>
      <c r="F110" s="14" t="inlineStr">
        <is>
          <t>MtCO2</t>
        </is>
      </c>
      <c r="G110" s="14" t="inlineStr">
        <is>
          <t>build (Python emulation of RunAllScenarios)</t>
        </is>
      </c>
      <c r="H110" s="47" t="n">
        <v>0</v>
      </c>
      <c r="I110" s="47" t="n">
        <v>0</v>
      </c>
      <c r="J110" s="47" t="n">
        <v>0</v>
      </c>
      <c r="K110" s="47" t="n">
        <v>0</v>
      </c>
      <c r="L110" s="47" t="n">
        <v>0</v>
      </c>
      <c r="M110" s="47" t="n">
        <v>18.554879923333</v>
      </c>
      <c r="N110" s="47" t="n">
        <v>18.8794947767185</v>
      </c>
      <c r="O110" s="47" t="n">
        <v>19.1635922042259</v>
      </c>
      <c r="P110" s="47" t="n">
        <v>19.3936255389366</v>
      </c>
      <c r="Q110" s="47" t="n">
        <v>19.6114491881255</v>
      </c>
      <c r="R110" s="47" t="n">
        <v>19.7954780980568</v>
      </c>
      <c r="S110" s="47" t="n">
        <v>19.9662192072376</v>
      </c>
      <c r="T110" s="47" t="n">
        <v>20.122774511658</v>
      </c>
      <c r="U110" s="47" t="n">
        <v>20.2642290255921</v>
      </c>
      <c r="V110" s="47" t="n">
        <v>20.2642290255921</v>
      </c>
      <c r="W110" s="47" t="n">
        <v>20.2642290255921</v>
      </c>
      <c r="X110" s="47" t="n">
        <v>20.2642290255921</v>
      </c>
      <c r="Y110" s="47" t="n">
        <v>20.2642290255921</v>
      </c>
      <c r="Z110" s="47" t="n">
        <v>20.2642290255921</v>
      </c>
    </row>
    <row r="111">
      <c r="A111" s="10" t="n">
        <v>5</v>
      </c>
      <c r="B111" s="14" t="inlineStr">
        <is>
          <t>Package B: ETS on power and industry (cap -5% 2027 to -20% 2035) + carbon tax $25 elsewhere</t>
        </is>
      </c>
      <c r="C111" s="14" t="inlineStr">
        <is>
          <t>mit.rpb.all.gso.a</t>
        </is>
      </c>
      <c r="D111" s="14" t="inlineStr">
        <is>
          <t>egy.mit.rpb.all.gso.a.5</t>
        </is>
      </c>
      <c r="E111" s="14" t="inlineStr">
        <is>
          <t>Retail price before new policies | All subsectors | Gasoline</t>
        </is>
      </c>
      <c r="F111" s="14" t="inlineStr">
        <is>
          <t>$/GJ real</t>
        </is>
      </c>
      <c r="G111" s="14" t="inlineStr">
        <is>
          <t>build (Python emulation of RunAllScenarios)</t>
        </is>
      </c>
      <c r="H111" s="24" t="n">
        <v>17.1645453257496</v>
      </c>
      <c r="I111" s="24" t="n">
        <v>11.7387816845338</v>
      </c>
      <c r="J111" s="24" t="n">
        <v>9.58268059228592</v>
      </c>
      <c r="K111" s="24" t="n">
        <v>9.58268059228592</v>
      </c>
      <c r="L111" s="24" t="n">
        <v>9.58268059228592</v>
      </c>
      <c r="M111" s="24" t="n">
        <v>9.58268059228592</v>
      </c>
      <c r="N111" s="24" t="n">
        <v>9.58268059228592</v>
      </c>
      <c r="O111" s="24" t="n">
        <v>9.58268059228592</v>
      </c>
      <c r="P111" s="24" t="n">
        <v>9.58268059228592</v>
      </c>
      <c r="Q111" s="24" t="n">
        <v>9.58268059228592</v>
      </c>
      <c r="R111" s="24" t="n">
        <v>9.58268059228592</v>
      </c>
      <c r="S111" s="24" t="n">
        <v>9.58268059228592</v>
      </c>
      <c r="T111" s="24" t="n">
        <v>9.58268059228592</v>
      </c>
      <c r="U111" s="24" t="n">
        <v>9.58268059228592</v>
      </c>
      <c r="V111" s="24" t="n">
        <v>9.58268059228592</v>
      </c>
      <c r="W111" s="24" t="n">
        <v>9.58268059228592</v>
      </c>
      <c r="X111" s="24" t="n">
        <v>9.58268059228592</v>
      </c>
      <c r="Y111" s="24" t="n">
        <v>9.58268059228592</v>
      </c>
      <c r="Z111" s="24" t="n">
        <v>9.58268059228592</v>
      </c>
    </row>
    <row r="112">
      <c r="A112" s="10" t="n">
        <v>5</v>
      </c>
      <c r="B112" s="14" t="inlineStr">
        <is>
          <t>Package B: ETS on power and industry (cap -5% 2027 to -20% 2035) + carbon tax $25 elsewhere</t>
        </is>
      </c>
      <c r="C112" s="14" t="inlineStr">
        <is>
          <t>mit.rpb.all.die.a</t>
        </is>
      </c>
      <c r="D112" s="14" t="inlineStr">
        <is>
          <t>egy.mit.rpb.all.die.a.5</t>
        </is>
      </c>
      <c r="E112" s="14" t="inlineStr">
        <is>
          <t>Retail price before new policies | All subsectors | Diesel</t>
        </is>
      </c>
      <c r="F112" s="14" t="inlineStr">
        <is>
          <t>$/GJ real</t>
        </is>
      </c>
      <c r="G112" s="14" t="inlineStr">
        <is>
          <t>build (Python emulation of RunAllScenarios)</t>
        </is>
      </c>
      <c r="H112" s="24" t="n">
        <v>11.0953075337741</v>
      </c>
      <c r="I112" s="24" t="n">
        <v>7.52329139696042</v>
      </c>
      <c r="J112" s="24" t="n">
        <v>6.68201385154289</v>
      </c>
      <c r="K112" s="24" t="n">
        <v>6.68201385154289</v>
      </c>
      <c r="L112" s="24" t="n">
        <v>6.68201385154289</v>
      </c>
      <c r="M112" s="24" t="n">
        <v>6.68201385154289</v>
      </c>
      <c r="N112" s="24" t="n">
        <v>6.68201385154289</v>
      </c>
      <c r="O112" s="24" t="n">
        <v>6.68201385154289</v>
      </c>
      <c r="P112" s="24" t="n">
        <v>6.68201385154289</v>
      </c>
      <c r="Q112" s="24" t="n">
        <v>6.68201385154289</v>
      </c>
      <c r="R112" s="24" t="n">
        <v>6.68201385154289</v>
      </c>
      <c r="S112" s="24" t="n">
        <v>6.68201385154289</v>
      </c>
      <c r="T112" s="24" t="n">
        <v>6.68201385154289</v>
      </c>
      <c r="U112" s="24" t="n">
        <v>6.68201385154289</v>
      </c>
      <c r="V112" s="24" t="n">
        <v>6.68201385154289</v>
      </c>
      <c r="W112" s="24" t="n">
        <v>6.68201385154289</v>
      </c>
      <c r="X112" s="24" t="n">
        <v>6.68201385154289</v>
      </c>
      <c r="Y112" s="24" t="n">
        <v>6.68201385154289</v>
      </c>
      <c r="Z112" s="24" t="n">
        <v>6.68201385154289</v>
      </c>
    </row>
    <row r="113">
      <c r="A113" s="10" t="n">
        <v>5</v>
      </c>
      <c r="B113" s="14" t="inlineStr">
        <is>
          <t>Package B: ETS on power and industry (cap -5% 2027 to -20% 2035) + carbon tax $25 elsewhere</t>
        </is>
      </c>
      <c r="C113" s="14" t="inlineStr">
        <is>
          <t>mit.rpb.res.nga.a</t>
        </is>
      </c>
      <c r="D113" s="14" t="inlineStr">
        <is>
          <t>egy.mit.rpb.res.nga.a.5</t>
        </is>
      </c>
      <c r="E113" s="14" t="inlineStr">
        <is>
          <t>Retail price before new policies | Residential | Natural gas</t>
        </is>
      </c>
      <c r="F113" s="14" t="inlineStr">
        <is>
          <t>$/GJ real</t>
        </is>
      </c>
      <c r="G113" s="14" t="inlineStr">
        <is>
          <t>build (Python emulation of RunAllScenarios)</t>
        </is>
      </c>
      <c r="H113" s="24" t="n">
        <v>4.63366849483039</v>
      </c>
      <c r="I113" s="24" t="n">
        <v>3.20868563703672</v>
      </c>
      <c r="J113" s="24" t="n">
        <v>2.33088056865822</v>
      </c>
      <c r="K113" s="24" t="n">
        <v>2.33088056865822</v>
      </c>
      <c r="L113" s="24" t="n">
        <v>2.33088056865822</v>
      </c>
      <c r="M113" s="24" t="n">
        <v>2.33088056865822</v>
      </c>
      <c r="N113" s="24" t="n">
        <v>2.33088056865822</v>
      </c>
      <c r="O113" s="24" t="n">
        <v>2.33088056865822</v>
      </c>
      <c r="P113" s="24" t="n">
        <v>2.33088056865822</v>
      </c>
      <c r="Q113" s="24" t="n">
        <v>2.33088056865822</v>
      </c>
      <c r="R113" s="24" t="n">
        <v>2.33088056865822</v>
      </c>
      <c r="S113" s="24" t="n">
        <v>2.33088056865822</v>
      </c>
      <c r="T113" s="24" t="n">
        <v>2.33088056865822</v>
      </c>
      <c r="U113" s="24" t="n">
        <v>2.33088056865822</v>
      </c>
      <c r="V113" s="24" t="n">
        <v>2.33088056865822</v>
      </c>
      <c r="W113" s="24" t="n">
        <v>2.33088056865822</v>
      </c>
      <c r="X113" s="24" t="n">
        <v>2.33088056865822</v>
      </c>
      <c r="Y113" s="24" t="n">
        <v>2.33088056865822</v>
      </c>
      <c r="Z113" s="24" t="n">
        <v>2.33088056865822</v>
      </c>
    </row>
    <row r="114">
      <c r="A114" s="10" t="n">
        <v>5</v>
      </c>
      <c r="B114" s="14" t="inlineStr">
        <is>
          <t>Package B: ETS on power and industry (cap -5% 2027 to -20% 2035) + carbon tax $25 elsewhere</t>
        </is>
      </c>
      <c r="C114" s="14" t="inlineStr">
        <is>
          <t>mit.atp.rod.gso.e</t>
        </is>
      </c>
      <c r="D114" s="14" t="inlineStr">
        <is>
          <t>egy.mit.atp.rod.gso.e.5</t>
        </is>
      </c>
      <c r="E114" s="14" t="inlineStr">
        <is>
          <t>After-tax price | Road | Gasoline</t>
        </is>
      </c>
      <c r="F114" s="14" t="inlineStr">
        <is>
          <t>$/GJ real</t>
        </is>
      </c>
      <c r="G114" s="14" t="inlineStr">
        <is>
          <t>build (Python emulation of RunAllScenarios)</t>
        </is>
      </c>
      <c r="H114" s="24" t="n">
        <v>17.1645453257496</v>
      </c>
      <c r="I114" s="24" t="n">
        <v>11.7387816845338</v>
      </c>
      <c r="J114" s="24" t="n">
        <v>9.58268059228592</v>
      </c>
      <c r="K114" s="24" t="n">
        <v>9.58268059228592</v>
      </c>
      <c r="L114" s="24" t="n">
        <v>9.58268059228592</v>
      </c>
      <c r="M114" s="24" t="n">
        <v>11.2371305922859</v>
      </c>
      <c r="N114" s="24" t="n">
        <v>11.2371305922859</v>
      </c>
      <c r="O114" s="24" t="n">
        <v>11.2371305922859</v>
      </c>
      <c r="P114" s="24" t="n">
        <v>11.2371305922859</v>
      </c>
      <c r="Q114" s="24" t="n">
        <v>11.2371305922859</v>
      </c>
      <c r="R114" s="24" t="n">
        <v>11.2371305922859</v>
      </c>
      <c r="S114" s="24" t="n">
        <v>11.2371305922859</v>
      </c>
      <c r="T114" s="24" t="n">
        <v>11.2371305922859</v>
      </c>
      <c r="U114" s="24" t="n">
        <v>11.2371305922859</v>
      </c>
      <c r="V114" s="24" t="n">
        <v>11.2371305922859</v>
      </c>
      <c r="W114" s="24" t="n">
        <v>11.2371305922859</v>
      </c>
      <c r="X114" s="24" t="n">
        <v>11.2371305922859</v>
      </c>
      <c r="Y114" s="24" t="n">
        <v>11.2371305922859</v>
      </c>
      <c r="Z114" s="24" t="n">
        <v>11.2371305922859</v>
      </c>
    </row>
    <row r="115">
      <c r="A115" s="10" t="n">
        <v>5</v>
      </c>
      <c r="B115" s="14" t="inlineStr">
        <is>
          <t>Package B: ETS on power and industry (cap -5% 2027 to -20% 2035) + carbon tax $25 elsewhere</t>
        </is>
      </c>
      <c r="C115" s="14" t="inlineStr">
        <is>
          <t>mit.rp.res.ecy</t>
        </is>
      </c>
      <c r="D115" s="14" t="inlineStr">
        <is>
          <t>egy.mit.rp.res.ecy.5</t>
        </is>
      </c>
      <c r="E115" s="14" t="inlineStr">
        <is>
          <t>End-user electricity price | Residential | Electricity</t>
        </is>
      </c>
      <c r="F115" s="14" t="inlineStr">
        <is>
          <t>$/kWh real</t>
        </is>
      </c>
      <c r="G115" s="14" t="inlineStr">
        <is>
          <t>build (Python emulation of RunAllScenarios)</t>
        </is>
      </c>
      <c r="H115" s="16" t="n">
        <v>0.0613881498333761</v>
      </c>
      <c r="I115" s="16" t="n">
        <v>0.0524045289478607</v>
      </c>
      <c r="J115" s="16" t="n">
        <v>0.0455995743641052</v>
      </c>
      <c r="K115" s="16" t="n">
        <v>0.0428925472548528</v>
      </c>
      <c r="L115" s="16" t="n">
        <v>0.0425089868623558</v>
      </c>
      <c r="M115" s="16" t="n">
        <v>0.0423000025013913</v>
      </c>
      <c r="N115" s="16" t="n">
        <v>0.0425474806833841</v>
      </c>
      <c r="O115" s="16" t="n">
        <v>0.0428435679252281</v>
      </c>
      <c r="P115" s="16" t="n">
        <v>0.0433859394842785</v>
      </c>
      <c r="Q115" s="16" t="n">
        <v>0.0440158039782449</v>
      </c>
      <c r="R115" s="16" t="n">
        <v>0.0446792253478648</v>
      </c>
      <c r="S115" s="16" t="n">
        <v>0.0454603614053609</v>
      </c>
      <c r="T115" s="16" t="n">
        <v>0.0463153082809206</v>
      </c>
      <c r="U115" s="16" t="n">
        <v>0.0472807778164839</v>
      </c>
      <c r="V115" s="16" t="n">
        <v>0.0479922264351656</v>
      </c>
      <c r="W115" s="16" t="n">
        <v>0.0487319909153397</v>
      </c>
      <c r="X115" s="16" t="n">
        <v>0.0494797977612618</v>
      </c>
      <c r="Y115" s="16" t="n">
        <v>0.0502299434191269</v>
      </c>
      <c r="Z115" s="16" t="n">
        <v>0.0509008389757565</v>
      </c>
    </row>
    <row r="116">
      <c r="A116" s="10" t="n">
        <v>5</v>
      </c>
      <c r="B116" s="14" t="inlineStr">
        <is>
          <t>Package B: ETS on power and industry (cap -5% 2027 to -20% 2035) + carbon tax $25 elsewhere</t>
        </is>
      </c>
      <c r="C116" s="14" t="inlineStr">
        <is>
          <t>mit.rp.ind.ecy</t>
        </is>
      </c>
      <c r="D116" s="14" t="inlineStr">
        <is>
          <t>egy.mit.rp.ind.ecy.5</t>
        </is>
      </c>
      <c r="E116" s="14" t="inlineStr">
        <is>
          <t>End-user electricity price | Industry | Electricity</t>
        </is>
      </c>
      <c r="F116" s="14" t="inlineStr">
        <is>
          <t>$/kWh real</t>
        </is>
      </c>
      <c r="G116" s="14" t="inlineStr">
        <is>
          <t>build (Python emulation of RunAllScenarios)</t>
        </is>
      </c>
      <c r="H116" s="16" t="n">
        <v>0.0636617850123901</v>
      </c>
      <c r="I116" s="16" t="n">
        <v>0.0622303781255846</v>
      </c>
      <c r="J116" s="16" t="n">
        <v>0.0519623056707246</v>
      </c>
      <c r="K116" s="16" t="n">
        <v>0.0492552785614721</v>
      </c>
      <c r="L116" s="16" t="n">
        <v>0.0488717181689751</v>
      </c>
      <c r="M116" s="16" t="n">
        <v>0.0486627338080106</v>
      </c>
      <c r="N116" s="16" t="n">
        <v>0.0489102119900034</v>
      </c>
      <c r="O116" s="16" t="n">
        <v>0.0492062992318474</v>
      </c>
      <c r="P116" s="16" t="n">
        <v>0.0497486707908979</v>
      </c>
      <c r="Q116" s="16" t="n">
        <v>0.0503785352848643</v>
      </c>
      <c r="R116" s="16" t="n">
        <v>0.0510419566544841</v>
      </c>
      <c r="S116" s="16" t="n">
        <v>0.0518230927119802</v>
      </c>
      <c r="T116" s="16" t="n">
        <v>0.0526780395875399</v>
      </c>
      <c r="U116" s="16" t="n">
        <v>0.0536435091231032</v>
      </c>
      <c r="V116" s="16" t="n">
        <v>0.0543549577417849</v>
      </c>
      <c r="W116" s="16" t="n">
        <v>0.055094722221959</v>
      </c>
      <c r="X116" s="16" t="n">
        <v>0.0558425290678812</v>
      </c>
      <c r="Y116" s="16" t="n">
        <v>0.0565926747257462</v>
      </c>
      <c r="Z116" s="16" t="n">
        <v>0.0572635702823758</v>
      </c>
    </row>
    <row r="117">
      <c r="A117" s="10" t="n">
        <v>5</v>
      </c>
      <c r="B117" s="14" t="inlineStr">
        <is>
          <t>Package B: ETS on power and industry (cap -5% 2027 to -20% 2035) + carbon tax $25 elsewhere</t>
        </is>
      </c>
      <c r="C117" s="14" t="inlineStr">
        <is>
          <t>mit.gncav</t>
        </is>
      </c>
      <c r="D117" s="14" t="inlineStr">
        <is>
          <t>egy.mit.gncav.5</t>
        </is>
      </c>
      <c r="E117" s="14" t="inlineStr">
        <is>
          <t>Average generation cost (weighted by generation shares)</t>
        </is>
      </c>
      <c r="F117" s="14" t="inlineStr">
        <is>
          <t>$/kWh</t>
        </is>
      </c>
      <c r="G117" s="14" t="inlineStr">
        <is>
          <t>build (Python emulation of RunAllScenarios)</t>
        </is>
      </c>
      <c r="H117" s="16" t="n">
        <v>0.07175129811497501</v>
      </c>
      <c r="I117" s="16" t="n">
        <v>0.07227466676622039</v>
      </c>
      <c r="J117" s="16" t="n">
        <v>0.06956763965696799</v>
      </c>
      <c r="K117" s="16" t="n">
        <v>0.069184079264471</v>
      </c>
      <c r="L117" s="16" t="n">
        <v>0.06897509490350651</v>
      </c>
      <c r="M117" s="16" t="n">
        <v>0.0689508746842408</v>
      </c>
      <c r="N117" s="16" t="n">
        <v>0.0688470925733297</v>
      </c>
      <c r="O117" s="16" t="n">
        <v>0.0688729172300917</v>
      </c>
      <c r="P117" s="16" t="n">
        <v>0.0688770083143488</v>
      </c>
      <c r="Q117" s="16" t="n">
        <v>0.06881220298279429</v>
      </c>
      <c r="R117" s="16" t="n">
        <v>0.0687686186082519</v>
      </c>
      <c r="S117" s="16" t="n">
        <v>0.06870924774931519</v>
      </c>
      <c r="T117" s="16" t="n">
        <v>0.06865318647038809</v>
      </c>
      <c r="U117" s="16" t="n">
        <v>0.0685913555505106</v>
      </c>
      <c r="V117" s="16" t="n">
        <v>0.06852549923843949</v>
      </c>
      <c r="W117" s="16" t="n">
        <v>0.0684546270407438</v>
      </c>
      <c r="X117" s="16" t="n">
        <v>0.0683772260739661</v>
      </c>
      <c r="Y117" s="16" t="n">
        <v>0.06829338660208981</v>
      </c>
      <c r="Z117" s="16" t="n">
        <v>0.0681912459174711</v>
      </c>
    </row>
  </sheetData>
  <pageMargins left="0.75" right="0.75" top="1" bottom="1" header="0.5" footer="0.5"/>
</worksheet>
</file>

<file path=xl/worksheets/sheet4.xml><?xml version="1.0" encoding="utf-8"?>
<worksheet xmlns="http://schemas.openxmlformats.org/spreadsheetml/2006/main">
  <sheetPr codeName="Sheet4">
    <outlinePr summaryBelow="1" summaryRight="1"/>
    <pageSetUpPr/>
  </sheetPr>
  <dimension ref="A2:L84"/>
  <sheetViews>
    <sheetView tabSelected="0" zoomScale="85" workbookViewId="0">
      <pane xSplit="3" ySplit="7" topLeftCell="D8" activePane="bottomRight" state="frozen"/>
      <selection pane="topRight"/>
      <selection pane="bottomLeft"/>
      <selection pane="bottomRight" activeCell="A1" sqref="A1"/>
    </sheetView>
  </sheetViews>
  <sheetFormatPr baseColWidth="8" defaultRowHeight="15" outlineLevelCol="0"/>
  <cols>
    <col width="22" customWidth="1" min="1" max="1"/>
    <col width="52" customWidth="1" min="2" max="2"/>
    <col width="12" customWidth="1" min="3" max="3"/>
    <col width="16" customWidth="1" min="4" max="4"/>
    <col width="16" customWidth="1" min="5" max="5"/>
    <col width="16" customWidth="1" min="6" max="6"/>
    <col width="16" customWidth="1" min="7" max="7"/>
    <col width="16" customWidth="1" min="8" max="8"/>
    <col width="16" customWidth="1" min="9" max="9"/>
    <col width="16" customWidth="1" min="10" max="10"/>
    <col width="16" customWidth="1" min="11" max="11"/>
    <col width="16" customWidth="1" min="12" max="12"/>
  </cols>
  <sheetData>
    <row r="2">
      <c r="A2" s="2" t="inlineStr">
        <is>
          <t>ScenarioCompare - stored scenarios vs the baseline in one year (from StoredResults)</t>
        </is>
      </c>
      <c r="B2" s="3" t="n"/>
      <c r="C2" s="3" t="n"/>
      <c r="D2" s="3" t="n"/>
      <c r="E2" s="3" t="n"/>
      <c r="F2" s="3" t="n"/>
      <c r="G2" s="3" t="n"/>
      <c r="H2" s="3" t="n"/>
      <c r="I2" s="3" t="n"/>
      <c r="J2" s="3" t="n"/>
      <c r="K2" s="3" t="n"/>
      <c r="L2" s="3" t="n"/>
    </row>
    <row r="3">
      <c r="A3" s="14" t="inlineStr">
        <is>
          <t>Choose the year (C4) and the stored scenario IDs (row 6, E onwards); the baseline is ID 1. Values come from StoredResults (run the macro RunAllScenarios to refresh them).</t>
        </is>
      </c>
    </row>
    <row r="4">
      <c r="B4" s="1" t="inlineStr">
        <is>
          <t>Year</t>
        </is>
      </c>
      <c r="C4" s="8" t="n">
        <v>2030</v>
      </c>
    </row>
    <row r="6">
      <c r="C6" s="1" t="inlineStr">
        <is>
          <t>Scenario ID</t>
        </is>
      </c>
      <c r="D6" s="6" t="n">
        <v>1</v>
      </c>
      <c r="E6" s="8" t="n">
        <v>3</v>
      </c>
      <c r="F6" s="8" t="n">
        <v>4</v>
      </c>
      <c r="G6" s="8" t="n">
        <v>5</v>
      </c>
      <c r="H6" s="8" t="n"/>
      <c r="I6" s="8" t="n"/>
      <c r="J6" s="8" t="n"/>
      <c r="K6" s="8" t="n"/>
      <c r="L6" s="8" t="n"/>
    </row>
    <row r="7" ht="48" customHeight="1">
      <c r="C7" s="1" t="inlineStr">
        <is>
          <t>Scenario name</t>
        </is>
      </c>
      <c r="D7" s="77">
        <f>IF(D$6="","",IFERROR(INDEX(StoredResults!$B$6:$B$5000,MATCH(D$6,StoredResults!$A$6:$A$5000,0)),"not stored"))</f>
        <v/>
      </c>
      <c r="E7" s="77">
        <f>IF(E$6="","",IFERROR(INDEX(StoredResults!$B$6:$B$5000,MATCH(E$6,StoredResults!$A$6:$A$5000,0)),"not stored"))</f>
        <v/>
      </c>
      <c r="F7" s="77">
        <f>IF(F$6="","",IFERROR(INDEX(StoredResults!$B$6:$B$5000,MATCH(F$6,StoredResults!$A$6:$A$5000,0)),"not stored"))</f>
        <v/>
      </c>
      <c r="G7" s="77">
        <f>IF(G$6="","",IFERROR(INDEX(StoredResults!$B$6:$B$5000,MATCH(G$6,StoredResults!$A$6:$A$5000,0)),"not stored"))</f>
        <v/>
      </c>
      <c r="H7" s="77">
        <f>IF(H$6="","",IFERROR(INDEX(StoredResults!$B$6:$B$5000,MATCH(H$6,StoredResults!$A$6:$A$5000,0)),"not stored"))</f>
        <v/>
      </c>
      <c r="I7" s="77">
        <f>IF(I$6="","",IFERROR(INDEX(StoredResults!$B$6:$B$5000,MATCH(I$6,StoredResults!$A$6:$A$5000,0)),"not stored"))</f>
        <v/>
      </c>
      <c r="J7" s="77">
        <f>IF(J$6="","",IFERROR(INDEX(StoredResults!$B$6:$B$5000,MATCH(J$6,StoredResults!$A$6:$A$5000,0)),"not stored"))</f>
        <v/>
      </c>
      <c r="K7" s="77">
        <f>IF(K$6="","",IFERROR(INDEX(StoredResults!$B$6:$B$5000,MATCH(K$6,StoredResults!$A$6:$A$5000,0)),"not stored"))</f>
        <v/>
      </c>
      <c r="L7" s="77">
        <f>IF(L$6="","",IFERROR(INDEX(StoredResults!$B$6:$B$5000,MATCH(L$6,StoredResults!$A$6:$A$5000,0)),"not stored"))</f>
        <v/>
      </c>
    </row>
    <row r="8">
      <c r="A8" s="4" t="inlineStr">
        <is>
          <t>Level in the year</t>
        </is>
      </c>
      <c r="B8" s="5" t="n"/>
      <c r="C8" s="5" t="n"/>
      <c r="D8" s="5" t="n"/>
      <c r="E8" s="5" t="n"/>
      <c r="F8" s="5" t="n"/>
      <c r="G8" s="5" t="n"/>
      <c r="H8" s="5" t="n"/>
      <c r="I8" s="5" t="n"/>
      <c r="J8" s="5" t="n"/>
      <c r="K8" s="5" t="n"/>
      <c r="L8" s="5" t="n"/>
    </row>
    <row r="9">
      <c r="A9" s="22" t="inlineStr">
        <is>
          <t>mit.ener.all.all.e</t>
        </is>
      </c>
      <c r="B9" s="14">
        <f>IFERROR(INDEX(StoredResults!$E$6:$E$5000,MATCH($A9,StoredResults!$C$6:$C$5000,0)),"")</f>
        <v/>
      </c>
      <c r="C9" s="14">
        <f>IFERROR(INDEX(StoredResults!$F$6:$F$5000,MATCH($A9,StoredResults!$C$6:$C$5000,0)),"")</f>
        <v/>
      </c>
      <c r="D9" s="48">
        <f>IF(D$6="","",IF(COUNTIFS(StoredResults!$A$6:$A$5000,D$6,StoredResults!$C$6:$C$5000,$A9)=0,"",SUMIFS(INDEX(StoredResults!$H$6:$Z$5000,0,MATCH($C$4,StoredResults!$H$5:$Z$5,0)),StoredResults!$A$6:$A$5000,D$6,StoredResults!$C$6:$C$5000,$A9)))</f>
        <v/>
      </c>
      <c r="E9" s="49">
        <f>IF(E$6="","",IF(COUNTIFS(StoredResults!$A$6:$A$5000,E$6,StoredResults!$C$6:$C$5000,$A9)=0,"",SUMIFS(INDEX(StoredResults!$H$6:$Z$5000,0,MATCH($C$4,StoredResults!$H$5:$Z$5,0)),StoredResults!$A$6:$A$5000,E$6,StoredResults!$C$6:$C$5000,$A9)))</f>
        <v/>
      </c>
      <c r="F9" s="49">
        <f>IF(F$6="","",IF(COUNTIFS(StoredResults!$A$6:$A$5000,F$6,StoredResults!$C$6:$C$5000,$A9)=0,"",SUMIFS(INDEX(StoredResults!$H$6:$Z$5000,0,MATCH($C$4,StoredResults!$H$5:$Z$5,0)),StoredResults!$A$6:$A$5000,F$6,StoredResults!$C$6:$C$5000,$A9)))</f>
        <v/>
      </c>
      <c r="G9" s="49">
        <f>IF(G$6="","",IF(COUNTIFS(StoredResults!$A$6:$A$5000,G$6,StoredResults!$C$6:$C$5000,$A9)=0,"",SUMIFS(INDEX(StoredResults!$H$6:$Z$5000,0,MATCH($C$4,StoredResults!$H$5:$Z$5,0)),StoredResults!$A$6:$A$5000,G$6,StoredResults!$C$6:$C$5000,$A9)))</f>
        <v/>
      </c>
      <c r="H9" s="49">
        <f>IF(H$6="","",IF(COUNTIFS(StoredResults!$A$6:$A$5000,H$6,StoredResults!$C$6:$C$5000,$A9)=0,"",SUMIFS(INDEX(StoredResults!$H$6:$Z$5000,0,MATCH($C$4,StoredResults!$H$5:$Z$5,0)),StoredResults!$A$6:$A$5000,H$6,StoredResults!$C$6:$C$5000,$A9)))</f>
        <v/>
      </c>
      <c r="I9" s="49">
        <f>IF(I$6="","",IF(COUNTIFS(StoredResults!$A$6:$A$5000,I$6,StoredResults!$C$6:$C$5000,$A9)=0,"",SUMIFS(INDEX(StoredResults!$H$6:$Z$5000,0,MATCH($C$4,StoredResults!$H$5:$Z$5,0)),StoredResults!$A$6:$A$5000,I$6,StoredResults!$C$6:$C$5000,$A9)))</f>
        <v/>
      </c>
      <c r="J9" s="49">
        <f>IF(J$6="","",IF(COUNTIFS(StoredResults!$A$6:$A$5000,J$6,StoredResults!$C$6:$C$5000,$A9)=0,"",SUMIFS(INDEX(StoredResults!$H$6:$Z$5000,0,MATCH($C$4,StoredResults!$H$5:$Z$5,0)),StoredResults!$A$6:$A$5000,J$6,StoredResults!$C$6:$C$5000,$A9)))</f>
        <v/>
      </c>
      <c r="K9" s="49">
        <f>IF(K$6="","",IF(COUNTIFS(StoredResults!$A$6:$A$5000,K$6,StoredResults!$C$6:$C$5000,$A9)=0,"",SUMIFS(INDEX(StoredResults!$H$6:$Z$5000,0,MATCH($C$4,StoredResults!$H$5:$Z$5,0)),StoredResults!$A$6:$A$5000,K$6,StoredResults!$C$6:$C$5000,$A9)))</f>
        <v/>
      </c>
      <c r="L9" s="49">
        <f>IF(L$6="","",IF(COUNTIFS(StoredResults!$A$6:$A$5000,L$6,StoredResults!$C$6:$C$5000,$A9)=0,"",SUMIFS(INDEX(StoredResults!$H$6:$Z$5000,0,MATCH($C$4,StoredResults!$H$5:$Z$5,0)),StoredResults!$A$6:$A$5000,L$6,StoredResults!$C$6:$C$5000,$A9)))</f>
        <v/>
      </c>
    </row>
    <row r="10">
      <c r="A10" s="22" t="inlineStr">
        <is>
          <t>mit.ener.tra.all.e</t>
        </is>
      </c>
      <c r="B10" s="14">
        <f>IFERROR(INDEX(StoredResults!$E$6:$E$5000,MATCH($A10,StoredResults!$C$6:$C$5000,0)),"")</f>
        <v/>
      </c>
      <c r="C10" s="14">
        <f>IFERROR(INDEX(StoredResults!$F$6:$F$5000,MATCH($A10,StoredResults!$C$6:$C$5000,0)),"")</f>
        <v/>
      </c>
      <c r="D10" s="48">
        <f>IF(D$6="","",IF(COUNTIFS(StoredResults!$A$6:$A$5000,D$6,StoredResults!$C$6:$C$5000,$A10)=0,"",SUMIFS(INDEX(StoredResults!$H$6:$Z$5000,0,MATCH($C$4,StoredResults!$H$5:$Z$5,0)),StoredResults!$A$6:$A$5000,D$6,StoredResults!$C$6:$C$5000,$A10)))</f>
        <v/>
      </c>
      <c r="E10" s="49">
        <f>IF(E$6="","",IF(COUNTIFS(StoredResults!$A$6:$A$5000,E$6,StoredResults!$C$6:$C$5000,$A10)=0,"",SUMIFS(INDEX(StoredResults!$H$6:$Z$5000,0,MATCH($C$4,StoredResults!$H$5:$Z$5,0)),StoredResults!$A$6:$A$5000,E$6,StoredResults!$C$6:$C$5000,$A10)))</f>
        <v/>
      </c>
      <c r="F10" s="49">
        <f>IF(F$6="","",IF(COUNTIFS(StoredResults!$A$6:$A$5000,F$6,StoredResults!$C$6:$C$5000,$A10)=0,"",SUMIFS(INDEX(StoredResults!$H$6:$Z$5000,0,MATCH($C$4,StoredResults!$H$5:$Z$5,0)),StoredResults!$A$6:$A$5000,F$6,StoredResults!$C$6:$C$5000,$A10)))</f>
        <v/>
      </c>
      <c r="G10" s="49">
        <f>IF(G$6="","",IF(COUNTIFS(StoredResults!$A$6:$A$5000,G$6,StoredResults!$C$6:$C$5000,$A10)=0,"",SUMIFS(INDEX(StoredResults!$H$6:$Z$5000,0,MATCH($C$4,StoredResults!$H$5:$Z$5,0)),StoredResults!$A$6:$A$5000,G$6,StoredResults!$C$6:$C$5000,$A10)))</f>
        <v/>
      </c>
      <c r="H10" s="49">
        <f>IF(H$6="","",IF(COUNTIFS(StoredResults!$A$6:$A$5000,H$6,StoredResults!$C$6:$C$5000,$A10)=0,"",SUMIFS(INDEX(StoredResults!$H$6:$Z$5000,0,MATCH($C$4,StoredResults!$H$5:$Z$5,0)),StoredResults!$A$6:$A$5000,H$6,StoredResults!$C$6:$C$5000,$A10)))</f>
        <v/>
      </c>
      <c r="I10" s="49">
        <f>IF(I$6="","",IF(COUNTIFS(StoredResults!$A$6:$A$5000,I$6,StoredResults!$C$6:$C$5000,$A10)=0,"",SUMIFS(INDEX(StoredResults!$H$6:$Z$5000,0,MATCH($C$4,StoredResults!$H$5:$Z$5,0)),StoredResults!$A$6:$A$5000,I$6,StoredResults!$C$6:$C$5000,$A10)))</f>
        <v/>
      </c>
      <c r="J10" s="49">
        <f>IF(J$6="","",IF(COUNTIFS(StoredResults!$A$6:$A$5000,J$6,StoredResults!$C$6:$C$5000,$A10)=0,"",SUMIFS(INDEX(StoredResults!$H$6:$Z$5000,0,MATCH($C$4,StoredResults!$H$5:$Z$5,0)),StoredResults!$A$6:$A$5000,J$6,StoredResults!$C$6:$C$5000,$A10)))</f>
        <v/>
      </c>
      <c r="K10" s="49">
        <f>IF(K$6="","",IF(COUNTIFS(StoredResults!$A$6:$A$5000,K$6,StoredResults!$C$6:$C$5000,$A10)=0,"",SUMIFS(INDEX(StoredResults!$H$6:$Z$5000,0,MATCH($C$4,StoredResults!$H$5:$Z$5,0)),StoredResults!$A$6:$A$5000,K$6,StoredResults!$C$6:$C$5000,$A10)))</f>
        <v/>
      </c>
      <c r="L10" s="49">
        <f>IF(L$6="","",IF(COUNTIFS(StoredResults!$A$6:$A$5000,L$6,StoredResults!$C$6:$C$5000,$A10)=0,"",SUMIFS(INDEX(StoredResults!$H$6:$Z$5000,0,MATCH($C$4,StoredResults!$H$5:$Z$5,0)),StoredResults!$A$6:$A$5000,L$6,StoredResults!$C$6:$C$5000,$A10)))</f>
        <v/>
      </c>
    </row>
    <row r="11">
      <c r="A11" s="22" t="inlineStr">
        <is>
          <t>mit.ener.bld.all.e</t>
        </is>
      </c>
      <c r="B11" s="14">
        <f>IFERROR(INDEX(StoredResults!$E$6:$E$5000,MATCH($A11,StoredResults!$C$6:$C$5000,0)),"")</f>
        <v/>
      </c>
      <c r="C11" s="14">
        <f>IFERROR(INDEX(StoredResults!$F$6:$F$5000,MATCH($A11,StoredResults!$C$6:$C$5000,0)),"")</f>
        <v/>
      </c>
      <c r="D11" s="48">
        <f>IF(D$6="","",IF(COUNTIFS(StoredResults!$A$6:$A$5000,D$6,StoredResults!$C$6:$C$5000,$A11)=0,"",SUMIFS(INDEX(StoredResults!$H$6:$Z$5000,0,MATCH($C$4,StoredResults!$H$5:$Z$5,0)),StoredResults!$A$6:$A$5000,D$6,StoredResults!$C$6:$C$5000,$A11)))</f>
        <v/>
      </c>
      <c r="E11" s="49">
        <f>IF(E$6="","",IF(COUNTIFS(StoredResults!$A$6:$A$5000,E$6,StoredResults!$C$6:$C$5000,$A11)=0,"",SUMIFS(INDEX(StoredResults!$H$6:$Z$5000,0,MATCH($C$4,StoredResults!$H$5:$Z$5,0)),StoredResults!$A$6:$A$5000,E$6,StoredResults!$C$6:$C$5000,$A11)))</f>
        <v/>
      </c>
      <c r="F11" s="49">
        <f>IF(F$6="","",IF(COUNTIFS(StoredResults!$A$6:$A$5000,F$6,StoredResults!$C$6:$C$5000,$A11)=0,"",SUMIFS(INDEX(StoredResults!$H$6:$Z$5000,0,MATCH($C$4,StoredResults!$H$5:$Z$5,0)),StoredResults!$A$6:$A$5000,F$6,StoredResults!$C$6:$C$5000,$A11)))</f>
        <v/>
      </c>
      <c r="G11" s="49">
        <f>IF(G$6="","",IF(COUNTIFS(StoredResults!$A$6:$A$5000,G$6,StoredResults!$C$6:$C$5000,$A11)=0,"",SUMIFS(INDEX(StoredResults!$H$6:$Z$5000,0,MATCH($C$4,StoredResults!$H$5:$Z$5,0)),StoredResults!$A$6:$A$5000,G$6,StoredResults!$C$6:$C$5000,$A11)))</f>
        <v/>
      </c>
      <c r="H11" s="49">
        <f>IF(H$6="","",IF(COUNTIFS(StoredResults!$A$6:$A$5000,H$6,StoredResults!$C$6:$C$5000,$A11)=0,"",SUMIFS(INDEX(StoredResults!$H$6:$Z$5000,0,MATCH($C$4,StoredResults!$H$5:$Z$5,0)),StoredResults!$A$6:$A$5000,H$6,StoredResults!$C$6:$C$5000,$A11)))</f>
        <v/>
      </c>
      <c r="I11" s="49">
        <f>IF(I$6="","",IF(COUNTIFS(StoredResults!$A$6:$A$5000,I$6,StoredResults!$C$6:$C$5000,$A11)=0,"",SUMIFS(INDEX(StoredResults!$H$6:$Z$5000,0,MATCH($C$4,StoredResults!$H$5:$Z$5,0)),StoredResults!$A$6:$A$5000,I$6,StoredResults!$C$6:$C$5000,$A11)))</f>
        <v/>
      </c>
      <c r="J11" s="49">
        <f>IF(J$6="","",IF(COUNTIFS(StoredResults!$A$6:$A$5000,J$6,StoredResults!$C$6:$C$5000,$A11)=0,"",SUMIFS(INDEX(StoredResults!$H$6:$Z$5000,0,MATCH($C$4,StoredResults!$H$5:$Z$5,0)),StoredResults!$A$6:$A$5000,J$6,StoredResults!$C$6:$C$5000,$A11)))</f>
        <v/>
      </c>
      <c r="K11" s="49">
        <f>IF(K$6="","",IF(COUNTIFS(StoredResults!$A$6:$A$5000,K$6,StoredResults!$C$6:$C$5000,$A11)=0,"",SUMIFS(INDEX(StoredResults!$H$6:$Z$5000,0,MATCH($C$4,StoredResults!$H$5:$Z$5,0)),StoredResults!$A$6:$A$5000,K$6,StoredResults!$C$6:$C$5000,$A11)))</f>
        <v/>
      </c>
      <c r="L11" s="49">
        <f>IF(L$6="","",IF(COUNTIFS(StoredResults!$A$6:$A$5000,L$6,StoredResults!$C$6:$C$5000,$A11)=0,"",SUMIFS(INDEX(StoredResults!$H$6:$Z$5000,0,MATCH($C$4,StoredResults!$H$5:$Z$5,0)),StoredResults!$A$6:$A$5000,L$6,StoredResults!$C$6:$C$5000,$A11)))</f>
        <v/>
      </c>
    </row>
    <row r="12">
      <c r="A12" s="22" t="inlineStr">
        <is>
          <t>mit.ener.ind.all.e</t>
        </is>
      </c>
      <c r="B12" s="14">
        <f>IFERROR(INDEX(StoredResults!$E$6:$E$5000,MATCH($A12,StoredResults!$C$6:$C$5000,0)),"")</f>
        <v/>
      </c>
      <c r="C12" s="14">
        <f>IFERROR(INDEX(StoredResults!$F$6:$F$5000,MATCH($A12,StoredResults!$C$6:$C$5000,0)),"")</f>
        <v/>
      </c>
      <c r="D12" s="48">
        <f>IF(D$6="","",IF(COUNTIFS(StoredResults!$A$6:$A$5000,D$6,StoredResults!$C$6:$C$5000,$A12)=0,"",SUMIFS(INDEX(StoredResults!$H$6:$Z$5000,0,MATCH($C$4,StoredResults!$H$5:$Z$5,0)),StoredResults!$A$6:$A$5000,D$6,StoredResults!$C$6:$C$5000,$A12)))</f>
        <v/>
      </c>
      <c r="E12" s="49">
        <f>IF(E$6="","",IF(COUNTIFS(StoredResults!$A$6:$A$5000,E$6,StoredResults!$C$6:$C$5000,$A12)=0,"",SUMIFS(INDEX(StoredResults!$H$6:$Z$5000,0,MATCH($C$4,StoredResults!$H$5:$Z$5,0)),StoredResults!$A$6:$A$5000,E$6,StoredResults!$C$6:$C$5000,$A12)))</f>
        <v/>
      </c>
      <c r="F12" s="49">
        <f>IF(F$6="","",IF(COUNTIFS(StoredResults!$A$6:$A$5000,F$6,StoredResults!$C$6:$C$5000,$A12)=0,"",SUMIFS(INDEX(StoredResults!$H$6:$Z$5000,0,MATCH($C$4,StoredResults!$H$5:$Z$5,0)),StoredResults!$A$6:$A$5000,F$6,StoredResults!$C$6:$C$5000,$A12)))</f>
        <v/>
      </c>
      <c r="G12" s="49">
        <f>IF(G$6="","",IF(COUNTIFS(StoredResults!$A$6:$A$5000,G$6,StoredResults!$C$6:$C$5000,$A12)=0,"",SUMIFS(INDEX(StoredResults!$H$6:$Z$5000,0,MATCH($C$4,StoredResults!$H$5:$Z$5,0)),StoredResults!$A$6:$A$5000,G$6,StoredResults!$C$6:$C$5000,$A12)))</f>
        <v/>
      </c>
      <c r="H12" s="49">
        <f>IF(H$6="","",IF(COUNTIFS(StoredResults!$A$6:$A$5000,H$6,StoredResults!$C$6:$C$5000,$A12)=0,"",SUMIFS(INDEX(StoredResults!$H$6:$Z$5000,0,MATCH($C$4,StoredResults!$H$5:$Z$5,0)),StoredResults!$A$6:$A$5000,H$6,StoredResults!$C$6:$C$5000,$A12)))</f>
        <v/>
      </c>
      <c r="I12" s="49">
        <f>IF(I$6="","",IF(COUNTIFS(StoredResults!$A$6:$A$5000,I$6,StoredResults!$C$6:$C$5000,$A12)=0,"",SUMIFS(INDEX(StoredResults!$H$6:$Z$5000,0,MATCH($C$4,StoredResults!$H$5:$Z$5,0)),StoredResults!$A$6:$A$5000,I$6,StoredResults!$C$6:$C$5000,$A12)))</f>
        <v/>
      </c>
      <c r="J12" s="49">
        <f>IF(J$6="","",IF(COUNTIFS(StoredResults!$A$6:$A$5000,J$6,StoredResults!$C$6:$C$5000,$A12)=0,"",SUMIFS(INDEX(StoredResults!$H$6:$Z$5000,0,MATCH($C$4,StoredResults!$H$5:$Z$5,0)),StoredResults!$A$6:$A$5000,J$6,StoredResults!$C$6:$C$5000,$A12)))</f>
        <v/>
      </c>
      <c r="K12" s="49">
        <f>IF(K$6="","",IF(COUNTIFS(StoredResults!$A$6:$A$5000,K$6,StoredResults!$C$6:$C$5000,$A12)=0,"",SUMIFS(INDEX(StoredResults!$H$6:$Z$5000,0,MATCH($C$4,StoredResults!$H$5:$Z$5,0)),StoredResults!$A$6:$A$5000,K$6,StoredResults!$C$6:$C$5000,$A12)))</f>
        <v/>
      </c>
      <c r="L12" s="49">
        <f>IF(L$6="","",IF(COUNTIFS(StoredResults!$A$6:$A$5000,L$6,StoredResults!$C$6:$C$5000,$A12)=0,"",SUMIFS(INDEX(StoredResults!$H$6:$Z$5000,0,MATCH($C$4,StoredResults!$H$5:$Z$5,0)),StoredResults!$A$6:$A$5000,L$6,StoredResults!$C$6:$C$5000,$A12)))</f>
        <v/>
      </c>
    </row>
    <row r="13">
      <c r="A13" s="22" t="inlineStr">
        <is>
          <t>mit.ener.oen.all.e</t>
        </is>
      </c>
      <c r="B13" s="14">
        <f>IFERROR(INDEX(StoredResults!$E$6:$E$5000,MATCH($A13,StoredResults!$C$6:$C$5000,0)),"")</f>
        <v/>
      </c>
      <c r="C13" s="14">
        <f>IFERROR(INDEX(StoredResults!$F$6:$F$5000,MATCH($A13,StoredResults!$C$6:$C$5000,0)),"")</f>
        <v/>
      </c>
      <c r="D13" s="48">
        <f>IF(D$6="","",IF(COUNTIFS(StoredResults!$A$6:$A$5000,D$6,StoredResults!$C$6:$C$5000,$A13)=0,"",SUMIFS(INDEX(StoredResults!$H$6:$Z$5000,0,MATCH($C$4,StoredResults!$H$5:$Z$5,0)),StoredResults!$A$6:$A$5000,D$6,StoredResults!$C$6:$C$5000,$A13)))</f>
        <v/>
      </c>
      <c r="E13" s="49">
        <f>IF(E$6="","",IF(COUNTIFS(StoredResults!$A$6:$A$5000,E$6,StoredResults!$C$6:$C$5000,$A13)=0,"",SUMIFS(INDEX(StoredResults!$H$6:$Z$5000,0,MATCH($C$4,StoredResults!$H$5:$Z$5,0)),StoredResults!$A$6:$A$5000,E$6,StoredResults!$C$6:$C$5000,$A13)))</f>
        <v/>
      </c>
      <c r="F13" s="49">
        <f>IF(F$6="","",IF(COUNTIFS(StoredResults!$A$6:$A$5000,F$6,StoredResults!$C$6:$C$5000,$A13)=0,"",SUMIFS(INDEX(StoredResults!$H$6:$Z$5000,0,MATCH($C$4,StoredResults!$H$5:$Z$5,0)),StoredResults!$A$6:$A$5000,F$6,StoredResults!$C$6:$C$5000,$A13)))</f>
        <v/>
      </c>
      <c r="G13" s="49">
        <f>IF(G$6="","",IF(COUNTIFS(StoredResults!$A$6:$A$5000,G$6,StoredResults!$C$6:$C$5000,$A13)=0,"",SUMIFS(INDEX(StoredResults!$H$6:$Z$5000,0,MATCH($C$4,StoredResults!$H$5:$Z$5,0)),StoredResults!$A$6:$A$5000,G$6,StoredResults!$C$6:$C$5000,$A13)))</f>
        <v/>
      </c>
      <c r="H13" s="49">
        <f>IF(H$6="","",IF(COUNTIFS(StoredResults!$A$6:$A$5000,H$6,StoredResults!$C$6:$C$5000,$A13)=0,"",SUMIFS(INDEX(StoredResults!$H$6:$Z$5000,0,MATCH($C$4,StoredResults!$H$5:$Z$5,0)),StoredResults!$A$6:$A$5000,H$6,StoredResults!$C$6:$C$5000,$A13)))</f>
        <v/>
      </c>
      <c r="I13" s="49">
        <f>IF(I$6="","",IF(COUNTIFS(StoredResults!$A$6:$A$5000,I$6,StoredResults!$C$6:$C$5000,$A13)=0,"",SUMIFS(INDEX(StoredResults!$H$6:$Z$5000,0,MATCH($C$4,StoredResults!$H$5:$Z$5,0)),StoredResults!$A$6:$A$5000,I$6,StoredResults!$C$6:$C$5000,$A13)))</f>
        <v/>
      </c>
      <c r="J13" s="49">
        <f>IF(J$6="","",IF(COUNTIFS(StoredResults!$A$6:$A$5000,J$6,StoredResults!$C$6:$C$5000,$A13)=0,"",SUMIFS(INDEX(StoredResults!$H$6:$Z$5000,0,MATCH($C$4,StoredResults!$H$5:$Z$5,0)),StoredResults!$A$6:$A$5000,J$6,StoredResults!$C$6:$C$5000,$A13)))</f>
        <v/>
      </c>
      <c r="K13" s="49">
        <f>IF(K$6="","",IF(COUNTIFS(StoredResults!$A$6:$A$5000,K$6,StoredResults!$C$6:$C$5000,$A13)=0,"",SUMIFS(INDEX(StoredResults!$H$6:$Z$5000,0,MATCH($C$4,StoredResults!$H$5:$Z$5,0)),StoredResults!$A$6:$A$5000,K$6,StoredResults!$C$6:$C$5000,$A13)))</f>
        <v/>
      </c>
      <c r="L13" s="49">
        <f>IF(L$6="","",IF(COUNTIFS(StoredResults!$A$6:$A$5000,L$6,StoredResults!$C$6:$C$5000,$A13)=0,"",SUMIFS(INDEX(StoredResults!$H$6:$Z$5000,0,MATCH($C$4,StoredResults!$H$5:$Z$5,0)),StoredResults!$A$6:$A$5000,L$6,StoredResults!$C$6:$C$5000,$A13)))</f>
        <v/>
      </c>
    </row>
    <row r="14">
      <c r="A14" s="22" t="inlineStr">
        <is>
          <t>mit.co2.all.all.e</t>
        </is>
      </c>
      <c r="B14" s="14">
        <f>IFERROR(INDEX(StoredResults!$E$6:$E$5000,MATCH($A14,StoredResults!$C$6:$C$5000,0)),"")</f>
        <v/>
      </c>
      <c r="C14" s="14">
        <f>IFERROR(INDEX(StoredResults!$F$6:$F$5000,MATCH($A14,StoredResults!$C$6:$C$5000,0)),"")</f>
        <v/>
      </c>
      <c r="D14" s="46">
        <f>IF(D$6="","",IF(COUNTIFS(StoredResults!$A$6:$A$5000,D$6,StoredResults!$C$6:$C$5000,$A14)=0,"",SUMIFS(INDEX(StoredResults!$H$6:$Z$5000,0,MATCH($C$4,StoredResults!$H$5:$Z$5,0)),StoredResults!$A$6:$A$5000,D$6,StoredResults!$C$6:$C$5000,$A14)))</f>
        <v/>
      </c>
      <c r="E14" s="47">
        <f>IF(E$6="","",IF(COUNTIFS(StoredResults!$A$6:$A$5000,E$6,StoredResults!$C$6:$C$5000,$A14)=0,"",SUMIFS(INDEX(StoredResults!$H$6:$Z$5000,0,MATCH($C$4,StoredResults!$H$5:$Z$5,0)),StoredResults!$A$6:$A$5000,E$6,StoredResults!$C$6:$C$5000,$A14)))</f>
        <v/>
      </c>
      <c r="F14" s="47">
        <f>IF(F$6="","",IF(COUNTIFS(StoredResults!$A$6:$A$5000,F$6,StoredResults!$C$6:$C$5000,$A14)=0,"",SUMIFS(INDEX(StoredResults!$H$6:$Z$5000,0,MATCH($C$4,StoredResults!$H$5:$Z$5,0)),StoredResults!$A$6:$A$5000,F$6,StoredResults!$C$6:$C$5000,$A14)))</f>
        <v/>
      </c>
      <c r="G14" s="47">
        <f>IF(G$6="","",IF(COUNTIFS(StoredResults!$A$6:$A$5000,G$6,StoredResults!$C$6:$C$5000,$A14)=0,"",SUMIFS(INDEX(StoredResults!$H$6:$Z$5000,0,MATCH($C$4,StoredResults!$H$5:$Z$5,0)),StoredResults!$A$6:$A$5000,G$6,StoredResults!$C$6:$C$5000,$A14)))</f>
        <v/>
      </c>
      <c r="H14" s="47">
        <f>IF(H$6="","",IF(COUNTIFS(StoredResults!$A$6:$A$5000,H$6,StoredResults!$C$6:$C$5000,$A14)=0,"",SUMIFS(INDEX(StoredResults!$H$6:$Z$5000,0,MATCH($C$4,StoredResults!$H$5:$Z$5,0)),StoredResults!$A$6:$A$5000,H$6,StoredResults!$C$6:$C$5000,$A14)))</f>
        <v/>
      </c>
      <c r="I14" s="47">
        <f>IF(I$6="","",IF(COUNTIFS(StoredResults!$A$6:$A$5000,I$6,StoredResults!$C$6:$C$5000,$A14)=0,"",SUMIFS(INDEX(StoredResults!$H$6:$Z$5000,0,MATCH($C$4,StoredResults!$H$5:$Z$5,0)),StoredResults!$A$6:$A$5000,I$6,StoredResults!$C$6:$C$5000,$A14)))</f>
        <v/>
      </c>
      <c r="J14" s="47">
        <f>IF(J$6="","",IF(COUNTIFS(StoredResults!$A$6:$A$5000,J$6,StoredResults!$C$6:$C$5000,$A14)=0,"",SUMIFS(INDEX(StoredResults!$H$6:$Z$5000,0,MATCH($C$4,StoredResults!$H$5:$Z$5,0)),StoredResults!$A$6:$A$5000,J$6,StoredResults!$C$6:$C$5000,$A14)))</f>
        <v/>
      </c>
      <c r="K14" s="47">
        <f>IF(K$6="","",IF(COUNTIFS(StoredResults!$A$6:$A$5000,K$6,StoredResults!$C$6:$C$5000,$A14)=0,"",SUMIFS(INDEX(StoredResults!$H$6:$Z$5000,0,MATCH($C$4,StoredResults!$H$5:$Z$5,0)),StoredResults!$A$6:$A$5000,K$6,StoredResults!$C$6:$C$5000,$A14)))</f>
        <v/>
      </c>
      <c r="L14" s="47">
        <f>IF(L$6="","",IF(COUNTIFS(StoredResults!$A$6:$A$5000,L$6,StoredResults!$C$6:$C$5000,$A14)=0,"",SUMIFS(INDEX(StoredResults!$H$6:$Z$5000,0,MATCH($C$4,StoredResults!$H$5:$Z$5,0)),StoredResults!$A$6:$A$5000,L$6,StoredResults!$C$6:$C$5000,$A14)))</f>
        <v/>
      </c>
    </row>
    <row r="15">
      <c r="A15" s="22" t="inlineStr">
        <is>
          <t>mit.co2.tra.all.e</t>
        </is>
      </c>
      <c r="B15" s="14">
        <f>IFERROR(INDEX(StoredResults!$E$6:$E$5000,MATCH($A15,StoredResults!$C$6:$C$5000,0)),"")</f>
        <v/>
      </c>
      <c r="C15" s="14">
        <f>IFERROR(INDEX(StoredResults!$F$6:$F$5000,MATCH($A15,StoredResults!$C$6:$C$5000,0)),"")</f>
        <v/>
      </c>
      <c r="D15" s="46">
        <f>IF(D$6="","",IF(COUNTIFS(StoredResults!$A$6:$A$5000,D$6,StoredResults!$C$6:$C$5000,$A15)=0,"",SUMIFS(INDEX(StoredResults!$H$6:$Z$5000,0,MATCH($C$4,StoredResults!$H$5:$Z$5,0)),StoredResults!$A$6:$A$5000,D$6,StoredResults!$C$6:$C$5000,$A15)))</f>
        <v/>
      </c>
      <c r="E15" s="47">
        <f>IF(E$6="","",IF(COUNTIFS(StoredResults!$A$6:$A$5000,E$6,StoredResults!$C$6:$C$5000,$A15)=0,"",SUMIFS(INDEX(StoredResults!$H$6:$Z$5000,0,MATCH($C$4,StoredResults!$H$5:$Z$5,0)),StoredResults!$A$6:$A$5000,E$6,StoredResults!$C$6:$C$5000,$A15)))</f>
        <v/>
      </c>
      <c r="F15" s="47">
        <f>IF(F$6="","",IF(COUNTIFS(StoredResults!$A$6:$A$5000,F$6,StoredResults!$C$6:$C$5000,$A15)=0,"",SUMIFS(INDEX(StoredResults!$H$6:$Z$5000,0,MATCH($C$4,StoredResults!$H$5:$Z$5,0)),StoredResults!$A$6:$A$5000,F$6,StoredResults!$C$6:$C$5000,$A15)))</f>
        <v/>
      </c>
      <c r="G15" s="47">
        <f>IF(G$6="","",IF(COUNTIFS(StoredResults!$A$6:$A$5000,G$6,StoredResults!$C$6:$C$5000,$A15)=0,"",SUMIFS(INDEX(StoredResults!$H$6:$Z$5000,0,MATCH($C$4,StoredResults!$H$5:$Z$5,0)),StoredResults!$A$6:$A$5000,G$6,StoredResults!$C$6:$C$5000,$A15)))</f>
        <v/>
      </c>
      <c r="H15" s="47">
        <f>IF(H$6="","",IF(COUNTIFS(StoredResults!$A$6:$A$5000,H$6,StoredResults!$C$6:$C$5000,$A15)=0,"",SUMIFS(INDEX(StoredResults!$H$6:$Z$5000,0,MATCH($C$4,StoredResults!$H$5:$Z$5,0)),StoredResults!$A$6:$A$5000,H$6,StoredResults!$C$6:$C$5000,$A15)))</f>
        <v/>
      </c>
      <c r="I15" s="47">
        <f>IF(I$6="","",IF(COUNTIFS(StoredResults!$A$6:$A$5000,I$6,StoredResults!$C$6:$C$5000,$A15)=0,"",SUMIFS(INDEX(StoredResults!$H$6:$Z$5000,0,MATCH($C$4,StoredResults!$H$5:$Z$5,0)),StoredResults!$A$6:$A$5000,I$6,StoredResults!$C$6:$C$5000,$A15)))</f>
        <v/>
      </c>
      <c r="J15" s="47">
        <f>IF(J$6="","",IF(COUNTIFS(StoredResults!$A$6:$A$5000,J$6,StoredResults!$C$6:$C$5000,$A15)=0,"",SUMIFS(INDEX(StoredResults!$H$6:$Z$5000,0,MATCH($C$4,StoredResults!$H$5:$Z$5,0)),StoredResults!$A$6:$A$5000,J$6,StoredResults!$C$6:$C$5000,$A15)))</f>
        <v/>
      </c>
      <c r="K15" s="47">
        <f>IF(K$6="","",IF(COUNTIFS(StoredResults!$A$6:$A$5000,K$6,StoredResults!$C$6:$C$5000,$A15)=0,"",SUMIFS(INDEX(StoredResults!$H$6:$Z$5000,0,MATCH($C$4,StoredResults!$H$5:$Z$5,0)),StoredResults!$A$6:$A$5000,K$6,StoredResults!$C$6:$C$5000,$A15)))</f>
        <v/>
      </c>
      <c r="L15" s="47">
        <f>IF(L$6="","",IF(COUNTIFS(StoredResults!$A$6:$A$5000,L$6,StoredResults!$C$6:$C$5000,$A15)=0,"",SUMIFS(INDEX(StoredResults!$H$6:$Z$5000,0,MATCH($C$4,StoredResults!$H$5:$Z$5,0)),StoredResults!$A$6:$A$5000,L$6,StoredResults!$C$6:$C$5000,$A15)))</f>
        <v/>
      </c>
    </row>
    <row r="16">
      <c r="A16" s="22" t="inlineStr">
        <is>
          <t>mit.co2.bld.all.e</t>
        </is>
      </c>
      <c r="B16" s="14">
        <f>IFERROR(INDEX(StoredResults!$E$6:$E$5000,MATCH($A16,StoredResults!$C$6:$C$5000,0)),"")</f>
        <v/>
      </c>
      <c r="C16" s="14">
        <f>IFERROR(INDEX(StoredResults!$F$6:$F$5000,MATCH($A16,StoredResults!$C$6:$C$5000,0)),"")</f>
        <v/>
      </c>
      <c r="D16" s="46">
        <f>IF(D$6="","",IF(COUNTIFS(StoredResults!$A$6:$A$5000,D$6,StoredResults!$C$6:$C$5000,$A16)=0,"",SUMIFS(INDEX(StoredResults!$H$6:$Z$5000,0,MATCH($C$4,StoredResults!$H$5:$Z$5,0)),StoredResults!$A$6:$A$5000,D$6,StoredResults!$C$6:$C$5000,$A16)))</f>
        <v/>
      </c>
      <c r="E16" s="47">
        <f>IF(E$6="","",IF(COUNTIFS(StoredResults!$A$6:$A$5000,E$6,StoredResults!$C$6:$C$5000,$A16)=0,"",SUMIFS(INDEX(StoredResults!$H$6:$Z$5000,0,MATCH($C$4,StoredResults!$H$5:$Z$5,0)),StoredResults!$A$6:$A$5000,E$6,StoredResults!$C$6:$C$5000,$A16)))</f>
        <v/>
      </c>
      <c r="F16" s="47">
        <f>IF(F$6="","",IF(COUNTIFS(StoredResults!$A$6:$A$5000,F$6,StoredResults!$C$6:$C$5000,$A16)=0,"",SUMIFS(INDEX(StoredResults!$H$6:$Z$5000,0,MATCH($C$4,StoredResults!$H$5:$Z$5,0)),StoredResults!$A$6:$A$5000,F$6,StoredResults!$C$6:$C$5000,$A16)))</f>
        <v/>
      </c>
      <c r="G16" s="47">
        <f>IF(G$6="","",IF(COUNTIFS(StoredResults!$A$6:$A$5000,G$6,StoredResults!$C$6:$C$5000,$A16)=0,"",SUMIFS(INDEX(StoredResults!$H$6:$Z$5000,0,MATCH($C$4,StoredResults!$H$5:$Z$5,0)),StoredResults!$A$6:$A$5000,G$6,StoredResults!$C$6:$C$5000,$A16)))</f>
        <v/>
      </c>
      <c r="H16" s="47">
        <f>IF(H$6="","",IF(COUNTIFS(StoredResults!$A$6:$A$5000,H$6,StoredResults!$C$6:$C$5000,$A16)=0,"",SUMIFS(INDEX(StoredResults!$H$6:$Z$5000,0,MATCH($C$4,StoredResults!$H$5:$Z$5,0)),StoredResults!$A$6:$A$5000,H$6,StoredResults!$C$6:$C$5000,$A16)))</f>
        <v/>
      </c>
      <c r="I16" s="47">
        <f>IF(I$6="","",IF(COUNTIFS(StoredResults!$A$6:$A$5000,I$6,StoredResults!$C$6:$C$5000,$A16)=0,"",SUMIFS(INDEX(StoredResults!$H$6:$Z$5000,0,MATCH($C$4,StoredResults!$H$5:$Z$5,0)),StoredResults!$A$6:$A$5000,I$6,StoredResults!$C$6:$C$5000,$A16)))</f>
        <v/>
      </c>
      <c r="J16" s="47">
        <f>IF(J$6="","",IF(COUNTIFS(StoredResults!$A$6:$A$5000,J$6,StoredResults!$C$6:$C$5000,$A16)=0,"",SUMIFS(INDEX(StoredResults!$H$6:$Z$5000,0,MATCH($C$4,StoredResults!$H$5:$Z$5,0)),StoredResults!$A$6:$A$5000,J$6,StoredResults!$C$6:$C$5000,$A16)))</f>
        <v/>
      </c>
      <c r="K16" s="47">
        <f>IF(K$6="","",IF(COUNTIFS(StoredResults!$A$6:$A$5000,K$6,StoredResults!$C$6:$C$5000,$A16)=0,"",SUMIFS(INDEX(StoredResults!$H$6:$Z$5000,0,MATCH($C$4,StoredResults!$H$5:$Z$5,0)),StoredResults!$A$6:$A$5000,K$6,StoredResults!$C$6:$C$5000,$A16)))</f>
        <v/>
      </c>
      <c r="L16" s="47">
        <f>IF(L$6="","",IF(COUNTIFS(StoredResults!$A$6:$A$5000,L$6,StoredResults!$C$6:$C$5000,$A16)=0,"",SUMIFS(INDEX(StoredResults!$H$6:$Z$5000,0,MATCH($C$4,StoredResults!$H$5:$Z$5,0)),StoredResults!$A$6:$A$5000,L$6,StoredResults!$C$6:$C$5000,$A16)))</f>
        <v/>
      </c>
    </row>
    <row r="17">
      <c r="A17" s="22" t="inlineStr">
        <is>
          <t>mit.co2.ind.all.e</t>
        </is>
      </c>
      <c r="B17" s="14">
        <f>IFERROR(INDEX(StoredResults!$E$6:$E$5000,MATCH($A17,StoredResults!$C$6:$C$5000,0)),"")</f>
        <v/>
      </c>
      <c r="C17" s="14">
        <f>IFERROR(INDEX(StoredResults!$F$6:$F$5000,MATCH($A17,StoredResults!$C$6:$C$5000,0)),"")</f>
        <v/>
      </c>
      <c r="D17" s="46">
        <f>IF(D$6="","",IF(COUNTIFS(StoredResults!$A$6:$A$5000,D$6,StoredResults!$C$6:$C$5000,$A17)=0,"",SUMIFS(INDEX(StoredResults!$H$6:$Z$5000,0,MATCH($C$4,StoredResults!$H$5:$Z$5,0)),StoredResults!$A$6:$A$5000,D$6,StoredResults!$C$6:$C$5000,$A17)))</f>
        <v/>
      </c>
      <c r="E17" s="47">
        <f>IF(E$6="","",IF(COUNTIFS(StoredResults!$A$6:$A$5000,E$6,StoredResults!$C$6:$C$5000,$A17)=0,"",SUMIFS(INDEX(StoredResults!$H$6:$Z$5000,0,MATCH($C$4,StoredResults!$H$5:$Z$5,0)),StoredResults!$A$6:$A$5000,E$6,StoredResults!$C$6:$C$5000,$A17)))</f>
        <v/>
      </c>
      <c r="F17" s="47">
        <f>IF(F$6="","",IF(COUNTIFS(StoredResults!$A$6:$A$5000,F$6,StoredResults!$C$6:$C$5000,$A17)=0,"",SUMIFS(INDEX(StoredResults!$H$6:$Z$5000,0,MATCH($C$4,StoredResults!$H$5:$Z$5,0)),StoredResults!$A$6:$A$5000,F$6,StoredResults!$C$6:$C$5000,$A17)))</f>
        <v/>
      </c>
      <c r="G17" s="47">
        <f>IF(G$6="","",IF(COUNTIFS(StoredResults!$A$6:$A$5000,G$6,StoredResults!$C$6:$C$5000,$A17)=0,"",SUMIFS(INDEX(StoredResults!$H$6:$Z$5000,0,MATCH($C$4,StoredResults!$H$5:$Z$5,0)),StoredResults!$A$6:$A$5000,G$6,StoredResults!$C$6:$C$5000,$A17)))</f>
        <v/>
      </c>
      <c r="H17" s="47">
        <f>IF(H$6="","",IF(COUNTIFS(StoredResults!$A$6:$A$5000,H$6,StoredResults!$C$6:$C$5000,$A17)=0,"",SUMIFS(INDEX(StoredResults!$H$6:$Z$5000,0,MATCH($C$4,StoredResults!$H$5:$Z$5,0)),StoredResults!$A$6:$A$5000,H$6,StoredResults!$C$6:$C$5000,$A17)))</f>
        <v/>
      </c>
      <c r="I17" s="47">
        <f>IF(I$6="","",IF(COUNTIFS(StoredResults!$A$6:$A$5000,I$6,StoredResults!$C$6:$C$5000,$A17)=0,"",SUMIFS(INDEX(StoredResults!$H$6:$Z$5000,0,MATCH($C$4,StoredResults!$H$5:$Z$5,0)),StoredResults!$A$6:$A$5000,I$6,StoredResults!$C$6:$C$5000,$A17)))</f>
        <v/>
      </c>
      <c r="J17" s="47">
        <f>IF(J$6="","",IF(COUNTIFS(StoredResults!$A$6:$A$5000,J$6,StoredResults!$C$6:$C$5000,$A17)=0,"",SUMIFS(INDEX(StoredResults!$H$6:$Z$5000,0,MATCH($C$4,StoredResults!$H$5:$Z$5,0)),StoredResults!$A$6:$A$5000,J$6,StoredResults!$C$6:$C$5000,$A17)))</f>
        <v/>
      </c>
      <c r="K17" s="47">
        <f>IF(K$6="","",IF(COUNTIFS(StoredResults!$A$6:$A$5000,K$6,StoredResults!$C$6:$C$5000,$A17)=0,"",SUMIFS(INDEX(StoredResults!$H$6:$Z$5000,0,MATCH($C$4,StoredResults!$H$5:$Z$5,0)),StoredResults!$A$6:$A$5000,K$6,StoredResults!$C$6:$C$5000,$A17)))</f>
        <v/>
      </c>
      <c r="L17" s="47">
        <f>IF(L$6="","",IF(COUNTIFS(StoredResults!$A$6:$A$5000,L$6,StoredResults!$C$6:$C$5000,$A17)=0,"",SUMIFS(INDEX(StoredResults!$H$6:$Z$5000,0,MATCH($C$4,StoredResults!$H$5:$Z$5,0)),StoredResults!$A$6:$A$5000,L$6,StoredResults!$C$6:$C$5000,$A17)))</f>
        <v/>
      </c>
    </row>
    <row r="18">
      <c r="A18" s="22" t="inlineStr">
        <is>
          <t>mit.rtx.all.all</t>
        </is>
      </c>
      <c r="B18" s="14">
        <f>IFERROR(INDEX(StoredResults!$E$6:$E$5000,MATCH($A18,StoredResults!$C$6:$C$5000,0)),"")</f>
        <v/>
      </c>
      <c r="C18" s="14">
        <f>IFERROR(INDEX(StoredResults!$F$6:$F$5000,MATCH($A18,StoredResults!$C$6:$C$5000,0)),"")</f>
        <v/>
      </c>
      <c r="D18" s="48">
        <f>IF(D$6="","",IF(COUNTIFS(StoredResults!$A$6:$A$5000,D$6,StoredResults!$C$6:$C$5000,$A18)=0,"",SUMIFS(INDEX(StoredResults!$H$6:$Z$5000,0,MATCH($C$4,StoredResults!$H$5:$Z$5,0)),StoredResults!$A$6:$A$5000,D$6,StoredResults!$C$6:$C$5000,$A18)))</f>
        <v/>
      </c>
      <c r="E18" s="49">
        <f>IF(E$6="","",IF(COUNTIFS(StoredResults!$A$6:$A$5000,E$6,StoredResults!$C$6:$C$5000,$A18)=0,"",SUMIFS(INDEX(StoredResults!$H$6:$Z$5000,0,MATCH($C$4,StoredResults!$H$5:$Z$5,0)),StoredResults!$A$6:$A$5000,E$6,StoredResults!$C$6:$C$5000,$A18)))</f>
        <v/>
      </c>
      <c r="F18" s="49">
        <f>IF(F$6="","",IF(COUNTIFS(StoredResults!$A$6:$A$5000,F$6,StoredResults!$C$6:$C$5000,$A18)=0,"",SUMIFS(INDEX(StoredResults!$H$6:$Z$5000,0,MATCH($C$4,StoredResults!$H$5:$Z$5,0)),StoredResults!$A$6:$A$5000,F$6,StoredResults!$C$6:$C$5000,$A18)))</f>
        <v/>
      </c>
      <c r="G18" s="49">
        <f>IF(G$6="","",IF(COUNTIFS(StoredResults!$A$6:$A$5000,G$6,StoredResults!$C$6:$C$5000,$A18)=0,"",SUMIFS(INDEX(StoredResults!$H$6:$Z$5000,0,MATCH($C$4,StoredResults!$H$5:$Z$5,0)),StoredResults!$A$6:$A$5000,G$6,StoredResults!$C$6:$C$5000,$A18)))</f>
        <v/>
      </c>
      <c r="H18" s="49">
        <f>IF(H$6="","",IF(COUNTIFS(StoredResults!$A$6:$A$5000,H$6,StoredResults!$C$6:$C$5000,$A18)=0,"",SUMIFS(INDEX(StoredResults!$H$6:$Z$5000,0,MATCH($C$4,StoredResults!$H$5:$Z$5,0)),StoredResults!$A$6:$A$5000,H$6,StoredResults!$C$6:$C$5000,$A18)))</f>
        <v/>
      </c>
      <c r="I18" s="49">
        <f>IF(I$6="","",IF(COUNTIFS(StoredResults!$A$6:$A$5000,I$6,StoredResults!$C$6:$C$5000,$A18)=0,"",SUMIFS(INDEX(StoredResults!$H$6:$Z$5000,0,MATCH($C$4,StoredResults!$H$5:$Z$5,0)),StoredResults!$A$6:$A$5000,I$6,StoredResults!$C$6:$C$5000,$A18)))</f>
        <v/>
      </c>
      <c r="J18" s="49">
        <f>IF(J$6="","",IF(COUNTIFS(StoredResults!$A$6:$A$5000,J$6,StoredResults!$C$6:$C$5000,$A18)=0,"",SUMIFS(INDEX(StoredResults!$H$6:$Z$5000,0,MATCH($C$4,StoredResults!$H$5:$Z$5,0)),StoredResults!$A$6:$A$5000,J$6,StoredResults!$C$6:$C$5000,$A18)))</f>
        <v/>
      </c>
      <c r="K18" s="49">
        <f>IF(K$6="","",IF(COUNTIFS(StoredResults!$A$6:$A$5000,K$6,StoredResults!$C$6:$C$5000,$A18)=0,"",SUMIFS(INDEX(StoredResults!$H$6:$Z$5000,0,MATCH($C$4,StoredResults!$H$5:$Z$5,0)),StoredResults!$A$6:$A$5000,K$6,StoredResults!$C$6:$C$5000,$A18)))</f>
        <v/>
      </c>
      <c r="L18" s="49">
        <f>IF(L$6="","",IF(COUNTIFS(StoredResults!$A$6:$A$5000,L$6,StoredResults!$C$6:$C$5000,$A18)=0,"",SUMIFS(INDEX(StoredResults!$H$6:$Z$5000,0,MATCH($C$4,StoredResults!$H$5:$Z$5,0)),StoredResults!$A$6:$A$5000,L$6,StoredResults!$C$6:$C$5000,$A18)))</f>
        <v/>
      </c>
    </row>
    <row r="19">
      <c r="A19" s="22" t="inlineStr">
        <is>
          <t>mit.rsub.all.all</t>
        </is>
      </c>
      <c r="B19" s="14">
        <f>IFERROR(INDEX(StoredResults!$E$6:$E$5000,MATCH($A19,StoredResults!$C$6:$C$5000,0)),"")</f>
        <v/>
      </c>
      <c r="C19" s="14">
        <f>IFERROR(INDEX(StoredResults!$F$6:$F$5000,MATCH($A19,StoredResults!$C$6:$C$5000,0)),"")</f>
        <v/>
      </c>
      <c r="D19" s="48">
        <f>IF(D$6="","",IF(COUNTIFS(StoredResults!$A$6:$A$5000,D$6,StoredResults!$C$6:$C$5000,$A19)=0,"",SUMIFS(INDEX(StoredResults!$H$6:$Z$5000,0,MATCH($C$4,StoredResults!$H$5:$Z$5,0)),StoredResults!$A$6:$A$5000,D$6,StoredResults!$C$6:$C$5000,$A19)))</f>
        <v/>
      </c>
      <c r="E19" s="49">
        <f>IF(E$6="","",IF(COUNTIFS(StoredResults!$A$6:$A$5000,E$6,StoredResults!$C$6:$C$5000,$A19)=0,"",SUMIFS(INDEX(StoredResults!$H$6:$Z$5000,0,MATCH($C$4,StoredResults!$H$5:$Z$5,0)),StoredResults!$A$6:$A$5000,E$6,StoredResults!$C$6:$C$5000,$A19)))</f>
        <v/>
      </c>
      <c r="F19" s="49">
        <f>IF(F$6="","",IF(COUNTIFS(StoredResults!$A$6:$A$5000,F$6,StoredResults!$C$6:$C$5000,$A19)=0,"",SUMIFS(INDEX(StoredResults!$H$6:$Z$5000,0,MATCH($C$4,StoredResults!$H$5:$Z$5,0)),StoredResults!$A$6:$A$5000,F$6,StoredResults!$C$6:$C$5000,$A19)))</f>
        <v/>
      </c>
      <c r="G19" s="49">
        <f>IF(G$6="","",IF(COUNTIFS(StoredResults!$A$6:$A$5000,G$6,StoredResults!$C$6:$C$5000,$A19)=0,"",SUMIFS(INDEX(StoredResults!$H$6:$Z$5000,0,MATCH($C$4,StoredResults!$H$5:$Z$5,0)),StoredResults!$A$6:$A$5000,G$6,StoredResults!$C$6:$C$5000,$A19)))</f>
        <v/>
      </c>
      <c r="H19" s="49">
        <f>IF(H$6="","",IF(COUNTIFS(StoredResults!$A$6:$A$5000,H$6,StoredResults!$C$6:$C$5000,$A19)=0,"",SUMIFS(INDEX(StoredResults!$H$6:$Z$5000,0,MATCH($C$4,StoredResults!$H$5:$Z$5,0)),StoredResults!$A$6:$A$5000,H$6,StoredResults!$C$6:$C$5000,$A19)))</f>
        <v/>
      </c>
      <c r="I19" s="49">
        <f>IF(I$6="","",IF(COUNTIFS(StoredResults!$A$6:$A$5000,I$6,StoredResults!$C$6:$C$5000,$A19)=0,"",SUMIFS(INDEX(StoredResults!$H$6:$Z$5000,0,MATCH($C$4,StoredResults!$H$5:$Z$5,0)),StoredResults!$A$6:$A$5000,I$6,StoredResults!$C$6:$C$5000,$A19)))</f>
        <v/>
      </c>
      <c r="J19" s="49">
        <f>IF(J$6="","",IF(COUNTIFS(StoredResults!$A$6:$A$5000,J$6,StoredResults!$C$6:$C$5000,$A19)=0,"",SUMIFS(INDEX(StoredResults!$H$6:$Z$5000,0,MATCH($C$4,StoredResults!$H$5:$Z$5,0)),StoredResults!$A$6:$A$5000,J$6,StoredResults!$C$6:$C$5000,$A19)))</f>
        <v/>
      </c>
      <c r="K19" s="49">
        <f>IF(K$6="","",IF(COUNTIFS(StoredResults!$A$6:$A$5000,K$6,StoredResults!$C$6:$C$5000,$A19)=0,"",SUMIFS(INDEX(StoredResults!$H$6:$Z$5000,0,MATCH($C$4,StoredResults!$H$5:$Z$5,0)),StoredResults!$A$6:$A$5000,K$6,StoredResults!$C$6:$C$5000,$A19)))</f>
        <v/>
      </c>
      <c r="L19" s="49">
        <f>IF(L$6="","",IF(COUNTIFS(StoredResults!$A$6:$A$5000,L$6,StoredResults!$C$6:$C$5000,$A19)=0,"",SUMIFS(INDEX(StoredResults!$H$6:$Z$5000,0,MATCH($C$4,StoredResults!$H$5:$Z$5,0)),StoredResults!$A$6:$A$5000,L$6,StoredResults!$C$6:$C$5000,$A19)))</f>
        <v/>
      </c>
    </row>
    <row r="20">
      <c r="A20" s="22" t="inlineStr">
        <is>
          <t>mit.rnew.all.all</t>
        </is>
      </c>
      <c r="B20" s="14">
        <f>IFERROR(INDEX(StoredResults!$E$6:$E$5000,MATCH($A20,StoredResults!$C$6:$C$5000,0)),"")</f>
        <v/>
      </c>
      <c r="C20" s="14">
        <f>IFERROR(INDEX(StoredResults!$F$6:$F$5000,MATCH($A20,StoredResults!$C$6:$C$5000,0)),"")</f>
        <v/>
      </c>
      <c r="D20" s="48">
        <f>IF(D$6="","",IF(COUNTIFS(StoredResults!$A$6:$A$5000,D$6,StoredResults!$C$6:$C$5000,$A20)=0,"",SUMIFS(INDEX(StoredResults!$H$6:$Z$5000,0,MATCH($C$4,StoredResults!$H$5:$Z$5,0)),StoredResults!$A$6:$A$5000,D$6,StoredResults!$C$6:$C$5000,$A20)))</f>
        <v/>
      </c>
      <c r="E20" s="49">
        <f>IF(E$6="","",IF(COUNTIFS(StoredResults!$A$6:$A$5000,E$6,StoredResults!$C$6:$C$5000,$A20)=0,"",SUMIFS(INDEX(StoredResults!$H$6:$Z$5000,0,MATCH($C$4,StoredResults!$H$5:$Z$5,0)),StoredResults!$A$6:$A$5000,E$6,StoredResults!$C$6:$C$5000,$A20)))</f>
        <v/>
      </c>
      <c r="F20" s="49">
        <f>IF(F$6="","",IF(COUNTIFS(StoredResults!$A$6:$A$5000,F$6,StoredResults!$C$6:$C$5000,$A20)=0,"",SUMIFS(INDEX(StoredResults!$H$6:$Z$5000,0,MATCH($C$4,StoredResults!$H$5:$Z$5,0)),StoredResults!$A$6:$A$5000,F$6,StoredResults!$C$6:$C$5000,$A20)))</f>
        <v/>
      </c>
      <c r="G20" s="49">
        <f>IF(G$6="","",IF(COUNTIFS(StoredResults!$A$6:$A$5000,G$6,StoredResults!$C$6:$C$5000,$A20)=0,"",SUMIFS(INDEX(StoredResults!$H$6:$Z$5000,0,MATCH($C$4,StoredResults!$H$5:$Z$5,0)),StoredResults!$A$6:$A$5000,G$6,StoredResults!$C$6:$C$5000,$A20)))</f>
        <v/>
      </c>
      <c r="H20" s="49">
        <f>IF(H$6="","",IF(COUNTIFS(StoredResults!$A$6:$A$5000,H$6,StoredResults!$C$6:$C$5000,$A20)=0,"",SUMIFS(INDEX(StoredResults!$H$6:$Z$5000,0,MATCH($C$4,StoredResults!$H$5:$Z$5,0)),StoredResults!$A$6:$A$5000,H$6,StoredResults!$C$6:$C$5000,$A20)))</f>
        <v/>
      </c>
      <c r="I20" s="49">
        <f>IF(I$6="","",IF(COUNTIFS(StoredResults!$A$6:$A$5000,I$6,StoredResults!$C$6:$C$5000,$A20)=0,"",SUMIFS(INDEX(StoredResults!$H$6:$Z$5000,0,MATCH($C$4,StoredResults!$H$5:$Z$5,0)),StoredResults!$A$6:$A$5000,I$6,StoredResults!$C$6:$C$5000,$A20)))</f>
        <v/>
      </c>
      <c r="J20" s="49">
        <f>IF(J$6="","",IF(COUNTIFS(StoredResults!$A$6:$A$5000,J$6,StoredResults!$C$6:$C$5000,$A20)=0,"",SUMIFS(INDEX(StoredResults!$H$6:$Z$5000,0,MATCH($C$4,StoredResults!$H$5:$Z$5,0)),StoredResults!$A$6:$A$5000,J$6,StoredResults!$C$6:$C$5000,$A20)))</f>
        <v/>
      </c>
      <c r="K20" s="49">
        <f>IF(K$6="","",IF(COUNTIFS(StoredResults!$A$6:$A$5000,K$6,StoredResults!$C$6:$C$5000,$A20)=0,"",SUMIFS(INDEX(StoredResults!$H$6:$Z$5000,0,MATCH($C$4,StoredResults!$H$5:$Z$5,0)),StoredResults!$A$6:$A$5000,K$6,StoredResults!$C$6:$C$5000,$A20)))</f>
        <v/>
      </c>
      <c r="L20" s="49">
        <f>IF(L$6="","",IF(COUNTIFS(StoredResults!$A$6:$A$5000,L$6,StoredResults!$C$6:$C$5000,$A20)=0,"",SUMIFS(INDEX(StoredResults!$H$6:$Z$5000,0,MATCH($C$4,StoredResults!$H$5:$Z$5,0)),StoredResults!$A$6:$A$5000,L$6,StoredResults!$C$6:$C$5000,$A20)))</f>
        <v/>
      </c>
    </row>
    <row r="21">
      <c r="A21" s="22" t="inlineStr">
        <is>
          <t>mit.rtot.all.all</t>
        </is>
      </c>
      <c r="B21" s="14">
        <f>IFERROR(INDEX(StoredResults!$E$6:$E$5000,MATCH($A21,StoredResults!$C$6:$C$5000,0)),"")</f>
        <v/>
      </c>
      <c r="C21" s="14">
        <f>IFERROR(INDEX(StoredResults!$F$6:$F$5000,MATCH($A21,StoredResults!$C$6:$C$5000,0)),"")</f>
        <v/>
      </c>
      <c r="D21" s="48">
        <f>IF(D$6="","",IF(COUNTIFS(StoredResults!$A$6:$A$5000,D$6,StoredResults!$C$6:$C$5000,$A21)=0,"",SUMIFS(INDEX(StoredResults!$H$6:$Z$5000,0,MATCH($C$4,StoredResults!$H$5:$Z$5,0)),StoredResults!$A$6:$A$5000,D$6,StoredResults!$C$6:$C$5000,$A21)))</f>
        <v/>
      </c>
      <c r="E21" s="49">
        <f>IF(E$6="","",IF(COUNTIFS(StoredResults!$A$6:$A$5000,E$6,StoredResults!$C$6:$C$5000,$A21)=0,"",SUMIFS(INDEX(StoredResults!$H$6:$Z$5000,0,MATCH($C$4,StoredResults!$H$5:$Z$5,0)),StoredResults!$A$6:$A$5000,E$6,StoredResults!$C$6:$C$5000,$A21)))</f>
        <v/>
      </c>
      <c r="F21" s="49">
        <f>IF(F$6="","",IF(COUNTIFS(StoredResults!$A$6:$A$5000,F$6,StoredResults!$C$6:$C$5000,$A21)=0,"",SUMIFS(INDEX(StoredResults!$H$6:$Z$5000,0,MATCH($C$4,StoredResults!$H$5:$Z$5,0)),StoredResults!$A$6:$A$5000,F$6,StoredResults!$C$6:$C$5000,$A21)))</f>
        <v/>
      </c>
      <c r="G21" s="49">
        <f>IF(G$6="","",IF(COUNTIFS(StoredResults!$A$6:$A$5000,G$6,StoredResults!$C$6:$C$5000,$A21)=0,"",SUMIFS(INDEX(StoredResults!$H$6:$Z$5000,0,MATCH($C$4,StoredResults!$H$5:$Z$5,0)),StoredResults!$A$6:$A$5000,G$6,StoredResults!$C$6:$C$5000,$A21)))</f>
        <v/>
      </c>
      <c r="H21" s="49">
        <f>IF(H$6="","",IF(COUNTIFS(StoredResults!$A$6:$A$5000,H$6,StoredResults!$C$6:$C$5000,$A21)=0,"",SUMIFS(INDEX(StoredResults!$H$6:$Z$5000,0,MATCH($C$4,StoredResults!$H$5:$Z$5,0)),StoredResults!$A$6:$A$5000,H$6,StoredResults!$C$6:$C$5000,$A21)))</f>
        <v/>
      </c>
      <c r="I21" s="49">
        <f>IF(I$6="","",IF(COUNTIFS(StoredResults!$A$6:$A$5000,I$6,StoredResults!$C$6:$C$5000,$A21)=0,"",SUMIFS(INDEX(StoredResults!$H$6:$Z$5000,0,MATCH($C$4,StoredResults!$H$5:$Z$5,0)),StoredResults!$A$6:$A$5000,I$6,StoredResults!$C$6:$C$5000,$A21)))</f>
        <v/>
      </c>
      <c r="J21" s="49">
        <f>IF(J$6="","",IF(COUNTIFS(StoredResults!$A$6:$A$5000,J$6,StoredResults!$C$6:$C$5000,$A21)=0,"",SUMIFS(INDEX(StoredResults!$H$6:$Z$5000,0,MATCH($C$4,StoredResults!$H$5:$Z$5,0)),StoredResults!$A$6:$A$5000,J$6,StoredResults!$C$6:$C$5000,$A21)))</f>
        <v/>
      </c>
      <c r="K21" s="49">
        <f>IF(K$6="","",IF(COUNTIFS(StoredResults!$A$6:$A$5000,K$6,StoredResults!$C$6:$C$5000,$A21)=0,"",SUMIFS(INDEX(StoredResults!$H$6:$Z$5000,0,MATCH($C$4,StoredResults!$H$5:$Z$5,0)),StoredResults!$A$6:$A$5000,K$6,StoredResults!$C$6:$C$5000,$A21)))</f>
        <v/>
      </c>
      <c r="L21" s="49">
        <f>IF(L$6="","",IF(COUNTIFS(StoredResults!$A$6:$A$5000,L$6,StoredResults!$C$6:$C$5000,$A21)=0,"",SUMIFS(INDEX(StoredResults!$H$6:$Z$5000,0,MATCH($C$4,StoredResults!$H$5:$Z$5,0)),StoredResults!$A$6:$A$5000,L$6,StoredResults!$C$6:$C$5000,$A21)))</f>
        <v/>
      </c>
    </row>
    <row r="22">
      <c r="A22" s="22" t="inlineStr">
        <is>
          <t>mit.cptraj</t>
        </is>
      </c>
      <c r="B22" s="14">
        <f>IFERROR(INDEX(StoredResults!$E$6:$E$5000,MATCH($A22,StoredResults!$C$6:$C$5000,0)),"")</f>
        <v/>
      </c>
      <c r="C22" s="14">
        <f>IFERROR(INDEX(StoredResults!$F$6:$F$5000,MATCH($A22,StoredResults!$C$6:$C$5000,0)),"")</f>
        <v/>
      </c>
      <c r="D22" s="23">
        <f>IF(D$6="","",IF(COUNTIFS(StoredResults!$A$6:$A$5000,D$6,StoredResults!$C$6:$C$5000,$A22)=0,"",SUMIFS(INDEX(StoredResults!$H$6:$Z$5000,0,MATCH($C$4,StoredResults!$H$5:$Z$5,0)),StoredResults!$A$6:$A$5000,D$6,StoredResults!$C$6:$C$5000,$A22)))</f>
        <v/>
      </c>
      <c r="E22" s="24">
        <f>IF(E$6="","",IF(COUNTIFS(StoredResults!$A$6:$A$5000,E$6,StoredResults!$C$6:$C$5000,$A22)=0,"",SUMIFS(INDEX(StoredResults!$H$6:$Z$5000,0,MATCH($C$4,StoredResults!$H$5:$Z$5,0)),StoredResults!$A$6:$A$5000,E$6,StoredResults!$C$6:$C$5000,$A22)))</f>
        <v/>
      </c>
      <c r="F22" s="24">
        <f>IF(F$6="","",IF(COUNTIFS(StoredResults!$A$6:$A$5000,F$6,StoredResults!$C$6:$C$5000,$A22)=0,"",SUMIFS(INDEX(StoredResults!$H$6:$Z$5000,0,MATCH($C$4,StoredResults!$H$5:$Z$5,0)),StoredResults!$A$6:$A$5000,F$6,StoredResults!$C$6:$C$5000,$A22)))</f>
        <v/>
      </c>
      <c r="G22" s="24">
        <f>IF(G$6="","",IF(COUNTIFS(StoredResults!$A$6:$A$5000,G$6,StoredResults!$C$6:$C$5000,$A22)=0,"",SUMIFS(INDEX(StoredResults!$H$6:$Z$5000,0,MATCH($C$4,StoredResults!$H$5:$Z$5,0)),StoredResults!$A$6:$A$5000,G$6,StoredResults!$C$6:$C$5000,$A22)))</f>
        <v/>
      </c>
      <c r="H22" s="24">
        <f>IF(H$6="","",IF(COUNTIFS(StoredResults!$A$6:$A$5000,H$6,StoredResults!$C$6:$C$5000,$A22)=0,"",SUMIFS(INDEX(StoredResults!$H$6:$Z$5000,0,MATCH($C$4,StoredResults!$H$5:$Z$5,0)),StoredResults!$A$6:$A$5000,H$6,StoredResults!$C$6:$C$5000,$A22)))</f>
        <v/>
      </c>
      <c r="I22" s="24">
        <f>IF(I$6="","",IF(COUNTIFS(StoredResults!$A$6:$A$5000,I$6,StoredResults!$C$6:$C$5000,$A22)=0,"",SUMIFS(INDEX(StoredResults!$H$6:$Z$5000,0,MATCH($C$4,StoredResults!$H$5:$Z$5,0)),StoredResults!$A$6:$A$5000,I$6,StoredResults!$C$6:$C$5000,$A22)))</f>
        <v/>
      </c>
      <c r="J22" s="24">
        <f>IF(J$6="","",IF(COUNTIFS(StoredResults!$A$6:$A$5000,J$6,StoredResults!$C$6:$C$5000,$A22)=0,"",SUMIFS(INDEX(StoredResults!$H$6:$Z$5000,0,MATCH($C$4,StoredResults!$H$5:$Z$5,0)),StoredResults!$A$6:$A$5000,J$6,StoredResults!$C$6:$C$5000,$A22)))</f>
        <v/>
      </c>
      <c r="K22" s="24">
        <f>IF(K$6="","",IF(COUNTIFS(StoredResults!$A$6:$A$5000,K$6,StoredResults!$C$6:$C$5000,$A22)=0,"",SUMIFS(INDEX(StoredResults!$H$6:$Z$5000,0,MATCH($C$4,StoredResults!$H$5:$Z$5,0)),StoredResults!$A$6:$A$5000,K$6,StoredResults!$C$6:$C$5000,$A22)))</f>
        <v/>
      </c>
      <c r="L22" s="24">
        <f>IF(L$6="","",IF(COUNTIFS(StoredResults!$A$6:$A$5000,L$6,StoredResults!$C$6:$C$5000,$A22)=0,"",SUMIFS(INDEX(StoredResults!$H$6:$Z$5000,0,MATCH($C$4,StoredResults!$H$5:$Z$5,0)),StoredResults!$A$6:$A$5000,L$6,StoredResults!$C$6:$C$5000,$A22)))</f>
        <v/>
      </c>
    </row>
    <row r="23">
      <c r="A23" s="22" t="inlineStr">
        <is>
          <t>mit.ets.p</t>
        </is>
      </c>
      <c r="B23" s="14">
        <f>IFERROR(INDEX(StoredResults!$E$6:$E$5000,MATCH($A23,StoredResults!$C$6:$C$5000,0)),"")</f>
        <v/>
      </c>
      <c r="C23" s="14">
        <f>IFERROR(INDEX(StoredResults!$F$6:$F$5000,MATCH($A23,StoredResults!$C$6:$C$5000,0)),"")</f>
        <v/>
      </c>
      <c r="D23" s="23">
        <f>IF(D$6="","",IF(COUNTIFS(StoredResults!$A$6:$A$5000,D$6,StoredResults!$C$6:$C$5000,$A23)=0,"",SUMIFS(INDEX(StoredResults!$H$6:$Z$5000,0,MATCH($C$4,StoredResults!$H$5:$Z$5,0)),StoredResults!$A$6:$A$5000,D$6,StoredResults!$C$6:$C$5000,$A23)))</f>
        <v/>
      </c>
      <c r="E23" s="24">
        <f>IF(E$6="","",IF(COUNTIFS(StoredResults!$A$6:$A$5000,E$6,StoredResults!$C$6:$C$5000,$A23)=0,"",SUMIFS(INDEX(StoredResults!$H$6:$Z$5000,0,MATCH($C$4,StoredResults!$H$5:$Z$5,0)),StoredResults!$A$6:$A$5000,E$6,StoredResults!$C$6:$C$5000,$A23)))</f>
        <v/>
      </c>
      <c r="F23" s="24">
        <f>IF(F$6="","",IF(COUNTIFS(StoredResults!$A$6:$A$5000,F$6,StoredResults!$C$6:$C$5000,$A23)=0,"",SUMIFS(INDEX(StoredResults!$H$6:$Z$5000,0,MATCH($C$4,StoredResults!$H$5:$Z$5,0)),StoredResults!$A$6:$A$5000,F$6,StoredResults!$C$6:$C$5000,$A23)))</f>
        <v/>
      </c>
      <c r="G23" s="24">
        <f>IF(G$6="","",IF(COUNTIFS(StoredResults!$A$6:$A$5000,G$6,StoredResults!$C$6:$C$5000,$A23)=0,"",SUMIFS(INDEX(StoredResults!$H$6:$Z$5000,0,MATCH($C$4,StoredResults!$H$5:$Z$5,0)),StoredResults!$A$6:$A$5000,G$6,StoredResults!$C$6:$C$5000,$A23)))</f>
        <v/>
      </c>
      <c r="H23" s="24">
        <f>IF(H$6="","",IF(COUNTIFS(StoredResults!$A$6:$A$5000,H$6,StoredResults!$C$6:$C$5000,$A23)=0,"",SUMIFS(INDEX(StoredResults!$H$6:$Z$5000,0,MATCH($C$4,StoredResults!$H$5:$Z$5,0)),StoredResults!$A$6:$A$5000,H$6,StoredResults!$C$6:$C$5000,$A23)))</f>
        <v/>
      </c>
      <c r="I23" s="24">
        <f>IF(I$6="","",IF(COUNTIFS(StoredResults!$A$6:$A$5000,I$6,StoredResults!$C$6:$C$5000,$A23)=0,"",SUMIFS(INDEX(StoredResults!$H$6:$Z$5000,0,MATCH($C$4,StoredResults!$H$5:$Z$5,0)),StoredResults!$A$6:$A$5000,I$6,StoredResults!$C$6:$C$5000,$A23)))</f>
        <v/>
      </c>
      <c r="J23" s="24">
        <f>IF(J$6="","",IF(COUNTIFS(StoredResults!$A$6:$A$5000,J$6,StoredResults!$C$6:$C$5000,$A23)=0,"",SUMIFS(INDEX(StoredResults!$H$6:$Z$5000,0,MATCH($C$4,StoredResults!$H$5:$Z$5,0)),StoredResults!$A$6:$A$5000,J$6,StoredResults!$C$6:$C$5000,$A23)))</f>
        <v/>
      </c>
      <c r="K23" s="24">
        <f>IF(K$6="","",IF(COUNTIFS(StoredResults!$A$6:$A$5000,K$6,StoredResults!$C$6:$C$5000,$A23)=0,"",SUMIFS(INDEX(StoredResults!$H$6:$Z$5000,0,MATCH($C$4,StoredResults!$H$5:$Z$5,0)),StoredResults!$A$6:$A$5000,K$6,StoredResults!$C$6:$C$5000,$A23)))</f>
        <v/>
      </c>
      <c r="L23" s="24">
        <f>IF(L$6="","",IF(COUNTIFS(StoredResults!$A$6:$A$5000,L$6,StoredResults!$C$6:$C$5000,$A23)=0,"",SUMIFS(INDEX(StoredResults!$H$6:$Z$5000,0,MATCH($C$4,StoredResults!$H$5:$Z$5,0)),StoredResults!$A$6:$A$5000,L$6,StoredResults!$C$6:$C$5000,$A23)))</f>
        <v/>
      </c>
    </row>
    <row r="24">
      <c r="A24" s="22" t="inlineStr">
        <is>
          <t>mit.co2.ets.all.all</t>
        </is>
      </c>
      <c r="B24" s="14">
        <f>IFERROR(INDEX(StoredResults!$E$6:$E$5000,MATCH($A24,StoredResults!$C$6:$C$5000,0)),"")</f>
        <v/>
      </c>
      <c r="C24" s="14">
        <f>IFERROR(INDEX(StoredResults!$F$6:$F$5000,MATCH($A24,StoredResults!$C$6:$C$5000,0)),"")</f>
        <v/>
      </c>
      <c r="D24" s="46">
        <f>IF(D$6="","",IF(COUNTIFS(StoredResults!$A$6:$A$5000,D$6,StoredResults!$C$6:$C$5000,$A24)=0,"",SUMIFS(INDEX(StoredResults!$H$6:$Z$5000,0,MATCH($C$4,StoredResults!$H$5:$Z$5,0)),StoredResults!$A$6:$A$5000,D$6,StoredResults!$C$6:$C$5000,$A24)))</f>
        <v/>
      </c>
      <c r="E24" s="47">
        <f>IF(E$6="","",IF(COUNTIFS(StoredResults!$A$6:$A$5000,E$6,StoredResults!$C$6:$C$5000,$A24)=0,"",SUMIFS(INDEX(StoredResults!$H$6:$Z$5000,0,MATCH($C$4,StoredResults!$H$5:$Z$5,0)),StoredResults!$A$6:$A$5000,E$6,StoredResults!$C$6:$C$5000,$A24)))</f>
        <v/>
      </c>
      <c r="F24" s="47">
        <f>IF(F$6="","",IF(COUNTIFS(StoredResults!$A$6:$A$5000,F$6,StoredResults!$C$6:$C$5000,$A24)=0,"",SUMIFS(INDEX(StoredResults!$H$6:$Z$5000,0,MATCH($C$4,StoredResults!$H$5:$Z$5,0)),StoredResults!$A$6:$A$5000,F$6,StoredResults!$C$6:$C$5000,$A24)))</f>
        <v/>
      </c>
      <c r="G24" s="47">
        <f>IF(G$6="","",IF(COUNTIFS(StoredResults!$A$6:$A$5000,G$6,StoredResults!$C$6:$C$5000,$A24)=0,"",SUMIFS(INDEX(StoredResults!$H$6:$Z$5000,0,MATCH($C$4,StoredResults!$H$5:$Z$5,0)),StoredResults!$A$6:$A$5000,G$6,StoredResults!$C$6:$C$5000,$A24)))</f>
        <v/>
      </c>
      <c r="H24" s="47">
        <f>IF(H$6="","",IF(COUNTIFS(StoredResults!$A$6:$A$5000,H$6,StoredResults!$C$6:$C$5000,$A24)=0,"",SUMIFS(INDEX(StoredResults!$H$6:$Z$5000,0,MATCH($C$4,StoredResults!$H$5:$Z$5,0)),StoredResults!$A$6:$A$5000,H$6,StoredResults!$C$6:$C$5000,$A24)))</f>
        <v/>
      </c>
      <c r="I24" s="47">
        <f>IF(I$6="","",IF(COUNTIFS(StoredResults!$A$6:$A$5000,I$6,StoredResults!$C$6:$C$5000,$A24)=0,"",SUMIFS(INDEX(StoredResults!$H$6:$Z$5000,0,MATCH($C$4,StoredResults!$H$5:$Z$5,0)),StoredResults!$A$6:$A$5000,I$6,StoredResults!$C$6:$C$5000,$A24)))</f>
        <v/>
      </c>
      <c r="J24" s="47">
        <f>IF(J$6="","",IF(COUNTIFS(StoredResults!$A$6:$A$5000,J$6,StoredResults!$C$6:$C$5000,$A24)=0,"",SUMIFS(INDEX(StoredResults!$H$6:$Z$5000,0,MATCH($C$4,StoredResults!$H$5:$Z$5,0)),StoredResults!$A$6:$A$5000,J$6,StoredResults!$C$6:$C$5000,$A24)))</f>
        <v/>
      </c>
      <c r="K24" s="47">
        <f>IF(K$6="","",IF(COUNTIFS(StoredResults!$A$6:$A$5000,K$6,StoredResults!$C$6:$C$5000,$A24)=0,"",SUMIFS(INDEX(StoredResults!$H$6:$Z$5000,0,MATCH($C$4,StoredResults!$H$5:$Z$5,0)),StoredResults!$A$6:$A$5000,K$6,StoredResults!$C$6:$C$5000,$A24)))</f>
        <v/>
      </c>
      <c r="L24" s="47">
        <f>IF(L$6="","",IF(COUNTIFS(StoredResults!$A$6:$A$5000,L$6,StoredResults!$C$6:$C$5000,$A24)=0,"",SUMIFS(INDEX(StoredResults!$H$6:$Z$5000,0,MATCH($C$4,StoredResults!$H$5:$Z$5,0)),StoredResults!$A$6:$A$5000,L$6,StoredResults!$C$6:$C$5000,$A24)))</f>
        <v/>
      </c>
    </row>
    <row r="25">
      <c r="A25" s="22" t="inlineStr">
        <is>
          <t>mit.co2.cap.all.all</t>
        </is>
      </c>
      <c r="B25" s="14">
        <f>IFERROR(INDEX(StoredResults!$E$6:$E$5000,MATCH($A25,StoredResults!$C$6:$C$5000,0)),"")</f>
        <v/>
      </c>
      <c r="C25" s="14">
        <f>IFERROR(INDEX(StoredResults!$F$6:$F$5000,MATCH($A25,StoredResults!$C$6:$C$5000,0)),"")</f>
        <v/>
      </c>
      <c r="D25" s="46">
        <f>IF(D$6="","",IF(COUNTIFS(StoredResults!$A$6:$A$5000,D$6,StoredResults!$C$6:$C$5000,$A25)=0,"",SUMIFS(INDEX(StoredResults!$H$6:$Z$5000,0,MATCH($C$4,StoredResults!$H$5:$Z$5,0)),StoredResults!$A$6:$A$5000,D$6,StoredResults!$C$6:$C$5000,$A25)))</f>
        <v/>
      </c>
      <c r="E25" s="47">
        <f>IF(E$6="","",IF(COUNTIFS(StoredResults!$A$6:$A$5000,E$6,StoredResults!$C$6:$C$5000,$A25)=0,"",SUMIFS(INDEX(StoredResults!$H$6:$Z$5000,0,MATCH($C$4,StoredResults!$H$5:$Z$5,0)),StoredResults!$A$6:$A$5000,E$6,StoredResults!$C$6:$C$5000,$A25)))</f>
        <v/>
      </c>
      <c r="F25" s="47">
        <f>IF(F$6="","",IF(COUNTIFS(StoredResults!$A$6:$A$5000,F$6,StoredResults!$C$6:$C$5000,$A25)=0,"",SUMIFS(INDEX(StoredResults!$H$6:$Z$5000,0,MATCH($C$4,StoredResults!$H$5:$Z$5,0)),StoredResults!$A$6:$A$5000,F$6,StoredResults!$C$6:$C$5000,$A25)))</f>
        <v/>
      </c>
      <c r="G25" s="47">
        <f>IF(G$6="","",IF(COUNTIFS(StoredResults!$A$6:$A$5000,G$6,StoredResults!$C$6:$C$5000,$A25)=0,"",SUMIFS(INDEX(StoredResults!$H$6:$Z$5000,0,MATCH($C$4,StoredResults!$H$5:$Z$5,0)),StoredResults!$A$6:$A$5000,G$6,StoredResults!$C$6:$C$5000,$A25)))</f>
        <v/>
      </c>
      <c r="H25" s="47">
        <f>IF(H$6="","",IF(COUNTIFS(StoredResults!$A$6:$A$5000,H$6,StoredResults!$C$6:$C$5000,$A25)=0,"",SUMIFS(INDEX(StoredResults!$H$6:$Z$5000,0,MATCH($C$4,StoredResults!$H$5:$Z$5,0)),StoredResults!$A$6:$A$5000,H$6,StoredResults!$C$6:$C$5000,$A25)))</f>
        <v/>
      </c>
      <c r="I25" s="47">
        <f>IF(I$6="","",IF(COUNTIFS(StoredResults!$A$6:$A$5000,I$6,StoredResults!$C$6:$C$5000,$A25)=0,"",SUMIFS(INDEX(StoredResults!$H$6:$Z$5000,0,MATCH($C$4,StoredResults!$H$5:$Z$5,0)),StoredResults!$A$6:$A$5000,I$6,StoredResults!$C$6:$C$5000,$A25)))</f>
        <v/>
      </c>
      <c r="J25" s="47">
        <f>IF(J$6="","",IF(COUNTIFS(StoredResults!$A$6:$A$5000,J$6,StoredResults!$C$6:$C$5000,$A25)=0,"",SUMIFS(INDEX(StoredResults!$H$6:$Z$5000,0,MATCH($C$4,StoredResults!$H$5:$Z$5,0)),StoredResults!$A$6:$A$5000,J$6,StoredResults!$C$6:$C$5000,$A25)))</f>
        <v/>
      </c>
      <c r="K25" s="47">
        <f>IF(K$6="","",IF(COUNTIFS(StoredResults!$A$6:$A$5000,K$6,StoredResults!$C$6:$C$5000,$A25)=0,"",SUMIFS(INDEX(StoredResults!$H$6:$Z$5000,0,MATCH($C$4,StoredResults!$H$5:$Z$5,0)),StoredResults!$A$6:$A$5000,K$6,StoredResults!$C$6:$C$5000,$A25)))</f>
        <v/>
      </c>
      <c r="L25" s="47">
        <f>IF(L$6="","",IF(COUNTIFS(StoredResults!$A$6:$A$5000,L$6,StoredResults!$C$6:$C$5000,$A25)=0,"",SUMIFS(INDEX(StoredResults!$H$6:$Z$5000,0,MATCH($C$4,StoredResults!$H$5:$Z$5,0)),StoredResults!$A$6:$A$5000,L$6,StoredResults!$C$6:$C$5000,$A25)))</f>
        <v/>
      </c>
    </row>
    <row r="26">
      <c r="A26" s="22" t="inlineStr">
        <is>
          <t>mit.rpb.all.gso.a</t>
        </is>
      </c>
      <c r="B26" s="14">
        <f>IFERROR(INDEX(StoredResults!$E$6:$E$5000,MATCH($A26,StoredResults!$C$6:$C$5000,0)),"")</f>
        <v/>
      </c>
      <c r="C26" s="14">
        <f>IFERROR(INDEX(StoredResults!$F$6:$F$5000,MATCH($A26,StoredResults!$C$6:$C$5000,0)),"")</f>
        <v/>
      </c>
      <c r="D26" s="23">
        <f>IF(D$6="","",IF(COUNTIFS(StoredResults!$A$6:$A$5000,D$6,StoredResults!$C$6:$C$5000,$A26)=0,"",SUMIFS(INDEX(StoredResults!$H$6:$Z$5000,0,MATCH($C$4,StoredResults!$H$5:$Z$5,0)),StoredResults!$A$6:$A$5000,D$6,StoredResults!$C$6:$C$5000,$A26)))</f>
        <v/>
      </c>
      <c r="E26" s="24">
        <f>IF(E$6="","",IF(COUNTIFS(StoredResults!$A$6:$A$5000,E$6,StoredResults!$C$6:$C$5000,$A26)=0,"",SUMIFS(INDEX(StoredResults!$H$6:$Z$5000,0,MATCH($C$4,StoredResults!$H$5:$Z$5,0)),StoredResults!$A$6:$A$5000,E$6,StoredResults!$C$6:$C$5000,$A26)))</f>
        <v/>
      </c>
      <c r="F26" s="24">
        <f>IF(F$6="","",IF(COUNTIFS(StoredResults!$A$6:$A$5000,F$6,StoredResults!$C$6:$C$5000,$A26)=0,"",SUMIFS(INDEX(StoredResults!$H$6:$Z$5000,0,MATCH($C$4,StoredResults!$H$5:$Z$5,0)),StoredResults!$A$6:$A$5000,F$6,StoredResults!$C$6:$C$5000,$A26)))</f>
        <v/>
      </c>
      <c r="G26" s="24">
        <f>IF(G$6="","",IF(COUNTIFS(StoredResults!$A$6:$A$5000,G$6,StoredResults!$C$6:$C$5000,$A26)=0,"",SUMIFS(INDEX(StoredResults!$H$6:$Z$5000,0,MATCH($C$4,StoredResults!$H$5:$Z$5,0)),StoredResults!$A$6:$A$5000,G$6,StoredResults!$C$6:$C$5000,$A26)))</f>
        <v/>
      </c>
      <c r="H26" s="24">
        <f>IF(H$6="","",IF(COUNTIFS(StoredResults!$A$6:$A$5000,H$6,StoredResults!$C$6:$C$5000,$A26)=0,"",SUMIFS(INDEX(StoredResults!$H$6:$Z$5000,0,MATCH($C$4,StoredResults!$H$5:$Z$5,0)),StoredResults!$A$6:$A$5000,H$6,StoredResults!$C$6:$C$5000,$A26)))</f>
        <v/>
      </c>
      <c r="I26" s="24">
        <f>IF(I$6="","",IF(COUNTIFS(StoredResults!$A$6:$A$5000,I$6,StoredResults!$C$6:$C$5000,$A26)=0,"",SUMIFS(INDEX(StoredResults!$H$6:$Z$5000,0,MATCH($C$4,StoredResults!$H$5:$Z$5,0)),StoredResults!$A$6:$A$5000,I$6,StoredResults!$C$6:$C$5000,$A26)))</f>
        <v/>
      </c>
      <c r="J26" s="24">
        <f>IF(J$6="","",IF(COUNTIFS(StoredResults!$A$6:$A$5000,J$6,StoredResults!$C$6:$C$5000,$A26)=0,"",SUMIFS(INDEX(StoredResults!$H$6:$Z$5000,0,MATCH($C$4,StoredResults!$H$5:$Z$5,0)),StoredResults!$A$6:$A$5000,J$6,StoredResults!$C$6:$C$5000,$A26)))</f>
        <v/>
      </c>
      <c r="K26" s="24">
        <f>IF(K$6="","",IF(COUNTIFS(StoredResults!$A$6:$A$5000,K$6,StoredResults!$C$6:$C$5000,$A26)=0,"",SUMIFS(INDEX(StoredResults!$H$6:$Z$5000,0,MATCH($C$4,StoredResults!$H$5:$Z$5,0)),StoredResults!$A$6:$A$5000,K$6,StoredResults!$C$6:$C$5000,$A26)))</f>
        <v/>
      </c>
      <c r="L26" s="24">
        <f>IF(L$6="","",IF(COUNTIFS(StoredResults!$A$6:$A$5000,L$6,StoredResults!$C$6:$C$5000,$A26)=0,"",SUMIFS(INDEX(StoredResults!$H$6:$Z$5000,0,MATCH($C$4,StoredResults!$H$5:$Z$5,0)),StoredResults!$A$6:$A$5000,L$6,StoredResults!$C$6:$C$5000,$A26)))</f>
        <v/>
      </c>
    </row>
    <row r="27">
      <c r="A27" s="22" t="inlineStr">
        <is>
          <t>mit.rpb.all.die.a</t>
        </is>
      </c>
      <c r="B27" s="14">
        <f>IFERROR(INDEX(StoredResults!$E$6:$E$5000,MATCH($A27,StoredResults!$C$6:$C$5000,0)),"")</f>
        <v/>
      </c>
      <c r="C27" s="14">
        <f>IFERROR(INDEX(StoredResults!$F$6:$F$5000,MATCH($A27,StoredResults!$C$6:$C$5000,0)),"")</f>
        <v/>
      </c>
      <c r="D27" s="23">
        <f>IF(D$6="","",IF(COUNTIFS(StoredResults!$A$6:$A$5000,D$6,StoredResults!$C$6:$C$5000,$A27)=0,"",SUMIFS(INDEX(StoredResults!$H$6:$Z$5000,0,MATCH($C$4,StoredResults!$H$5:$Z$5,0)),StoredResults!$A$6:$A$5000,D$6,StoredResults!$C$6:$C$5000,$A27)))</f>
        <v/>
      </c>
      <c r="E27" s="24">
        <f>IF(E$6="","",IF(COUNTIFS(StoredResults!$A$6:$A$5000,E$6,StoredResults!$C$6:$C$5000,$A27)=0,"",SUMIFS(INDEX(StoredResults!$H$6:$Z$5000,0,MATCH($C$4,StoredResults!$H$5:$Z$5,0)),StoredResults!$A$6:$A$5000,E$6,StoredResults!$C$6:$C$5000,$A27)))</f>
        <v/>
      </c>
      <c r="F27" s="24">
        <f>IF(F$6="","",IF(COUNTIFS(StoredResults!$A$6:$A$5000,F$6,StoredResults!$C$6:$C$5000,$A27)=0,"",SUMIFS(INDEX(StoredResults!$H$6:$Z$5000,0,MATCH($C$4,StoredResults!$H$5:$Z$5,0)),StoredResults!$A$6:$A$5000,F$6,StoredResults!$C$6:$C$5000,$A27)))</f>
        <v/>
      </c>
      <c r="G27" s="24">
        <f>IF(G$6="","",IF(COUNTIFS(StoredResults!$A$6:$A$5000,G$6,StoredResults!$C$6:$C$5000,$A27)=0,"",SUMIFS(INDEX(StoredResults!$H$6:$Z$5000,0,MATCH($C$4,StoredResults!$H$5:$Z$5,0)),StoredResults!$A$6:$A$5000,G$6,StoredResults!$C$6:$C$5000,$A27)))</f>
        <v/>
      </c>
      <c r="H27" s="24">
        <f>IF(H$6="","",IF(COUNTIFS(StoredResults!$A$6:$A$5000,H$6,StoredResults!$C$6:$C$5000,$A27)=0,"",SUMIFS(INDEX(StoredResults!$H$6:$Z$5000,0,MATCH($C$4,StoredResults!$H$5:$Z$5,0)),StoredResults!$A$6:$A$5000,H$6,StoredResults!$C$6:$C$5000,$A27)))</f>
        <v/>
      </c>
      <c r="I27" s="24">
        <f>IF(I$6="","",IF(COUNTIFS(StoredResults!$A$6:$A$5000,I$6,StoredResults!$C$6:$C$5000,$A27)=0,"",SUMIFS(INDEX(StoredResults!$H$6:$Z$5000,0,MATCH($C$4,StoredResults!$H$5:$Z$5,0)),StoredResults!$A$6:$A$5000,I$6,StoredResults!$C$6:$C$5000,$A27)))</f>
        <v/>
      </c>
      <c r="J27" s="24">
        <f>IF(J$6="","",IF(COUNTIFS(StoredResults!$A$6:$A$5000,J$6,StoredResults!$C$6:$C$5000,$A27)=0,"",SUMIFS(INDEX(StoredResults!$H$6:$Z$5000,0,MATCH($C$4,StoredResults!$H$5:$Z$5,0)),StoredResults!$A$6:$A$5000,J$6,StoredResults!$C$6:$C$5000,$A27)))</f>
        <v/>
      </c>
      <c r="K27" s="24">
        <f>IF(K$6="","",IF(COUNTIFS(StoredResults!$A$6:$A$5000,K$6,StoredResults!$C$6:$C$5000,$A27)=0,"",SUMIFS(INDEX(StoredResults!$H$6:$Z$5000,0,MATCH($C$4,StoredResults!$H$5:$Z$5,0)),StoredResults!$A$6:$A$5000,K$6,StoredResults!$C$6:$C$5000,$A27)))</f>
        <v/>
      </c>
      <c r="L27" s="24">
        <f>IF(L$6="","",IF(COUNTIFS(StoredResults!$A$6:$A$5000,L$6,StoredResults!$C$6:$C$5000,$A27)=0,"",SUMIFS(INDEX(StoredResults!$H$6:$Z$5000,0,MATCH($C$4,StoredResults!$H$5:$Z$5,0)),StoredResults!$A$6:$A$5000,L$6,StoredResults!$C$6:$C$5000,$A27)))</f>
        <v/>
      </c>
    </row>
    <row r="28">
      <c r="A28" s="22" t="inlineStr">
        <is>
          <t>mit.rpb.res.nga.a</t>
        </is>
      </c>
      <c r="B28" s="14">
        <f>IFERROR(INDEX(StoredResults!$E$6:$E$5000,MATCH($A28,StoredResults!$C$6:$C$5000,0)),"")</f>
        <v/>
      </c>
      <c r="C28" s="14">
        <f>IFERROR(INDEX(StoredResults!$F$6:$F$5000,MATCH($A28,StoredResults!$C$6:$C$5000,0)),"")</f>
        <v/>
      </c>
      <c r="D28" s="23">
        <f>IF(D$6="","",IF(COUNTIFS(StoredResults!$A$6:$A$5000,D$6,StoredResults!$C$6:$C$5000,$A28)=0,"",SUMIFS(INDEX(StoredResults!$H$6:$Z$5000,0,MATCH($C$4,StoredResults!$H$5:$Z$5,0)),StoredResults!$A$6:$A$5000,D$6,StoredResults!$C$6:$C$5000,$A28)))</f>
        <v/>
      </c>
      <c r="E28" s="24">
        <f>IF(E$6="","",IF(COUNTIFS(StoredResults!$A$6:$A$5000,E$6,StoredResults!$C$6:$C$5000,$A28)=0,"",SUMIFS(INDEX(StoredResults!$H$6:$Z$5000,0,MATCH($C$4,StoredResults!$H$5:$Z$5,0)),StoredResults!$A$6:$A$5000,E$6,StoredResults!$C$6:$C$5000,$A28)))</f>
        <v/>
      </c>
      <c r="F28" s="24">
        <f>IF(F$6="","",IF(COUNTIFS(StoredResults!$A$6:$A$5000,F$6,StoredResults!$C$6:$C$5000,$A28)=0,"",SUMIFS(INDEX(StoredResults!$H$6:$Z$5000,0,MATCH($C$4,StoredResults!$H$5:$Z$5,0)),StoredResults!$A$6:$A$5000,F$6,StoredResults!$C$6:$C$5000,$A28)))</f>
        <v/>
      </c>
      <c r="G28" s="24">
        <f>IF(G$6="","",IF(COUNTIFS(StoredResults!$A$6:$A$5000,G$6,StoredResults!$C$6:$C$5000,$A28)=0,"",SUMIFS(INDEX(StoredResults!$H$6:$Z$5000,0,MATCH($C$4,StoredResults!$H$5:$Z$5,0)),StoredResults!$A$6:$A$5000,G$6,StoredResults!$C$6:$C$5000,$A28)))</f>
        <v/>
      </c>
      <c r="H28" s="24">
        <f>IF(H$6="","",IF(COUNTIFS(StoredResults!$A$6:$A$5000,H$6,StoredResults!$C$6:$C$5000,$A28)=0,"",SUMIFS(INDEX(StoredResults!$H$6:$Z$5000,0,MATCH($C$4,StoredResults!$H$5:$Z$5,0)),StoredResults!$A$6:$A$5000,H$6,StoredResults!$C$6:$C$5000,$A28)))</f>
        <v/>
      </c>
      <c r="I28" s="24">
        <f>IF(I$6="","",IF(COUNTIFS(StoredResults!$A$6:$A$5000,I$6,StoredResults!$C$6:$C$5000,$A28)=0,"",SUMIFS(INDEX(StoredResults!$H$6:$Z$5000,0,MATCH($C$4,StoredResults!$H$5:$Z$5,0)),StoredResults!$A$6:$A$5000,I$6,StoredResults!$C$6:$C$5000,$A28)))</f>
        <v/>
      </c>
      <c r="J28" s="24">
        <f>IF(J$6="","",IF(COUNTIFS(StoredResults!$A$6:$A$5000,J$6,StoredResults!$C$6:$C$5000,$A28)=0,"",SUMIFS(INDEX(StoredResults!$H$6:$Z$5000,0,MATCH($C$4,StoredResults!$H$5:$Z$5,0)),StoredResults!$A$6:$A$5000,J$6,StoredResults!$C$6:$C$5000,$A28)))</f>
        <v/>
      </c>
      <c r="K28" s="24">
        <f>IF(K$6="","",IF(COUNTIFS(StoredResults!$A$6:$A$5000,K$6,StoredResults!$C$6:$C$5000,$A28)=0,"",SUMIFS(INDEX(StoredResults!$H$6:$Z$5000,0,MATCH($C$4,StoredResults!$H$5:$Z$5,0)),StoredResults!$A$6:$A$5000,K$6,StoredResults!$C$6:$C$5000,$A28)))</f>
        <v/>
      </c>
      <c r="L28" s="24">
        <f>IF(L$6="","",IF(COUNTIFS(StoredResults!$A$6:$A$5000,L$6,StoredResults!$C$6:$C$5000,$A28)=0,"",SUMIFS(INDEX(StoredResults!$H$6:$Z$5000,0,MATCH($C$4,StoredResults!$H$5:$Z$5,0)),StoredResults!$A$6:$A$5000,L$6,StoredResults!$C$6:$C$5000,$A28)))</f>
        <v/>
      </c>
    </row>
    <row r="29">
      <c r="A29" s="22" t="inlineStr">
        <is>
          <t>mit.atp.rod.gso.e</t>
        </is>
      </c>
      <c r="B29" s="14">
        <f>IFERROR(INDEX(StoredResults!$E$6:$E$5000,MATCH($A29,StoredResults!$C$6:$C$5000,0)),"")</f>
        <v/>
      </c>
      <c r="C29" s="14">
        <f>IFERROR(INDEX(StoredResults!$F$6:$F$5000,MATCH($A29,StoredResults!$C$6:$C$5000,0)),"")</f>
        <v/>
      </c>
      <c r="D29" s="23">
        <f>IF(D$6="","",IF(COUNTIFS(StoredResults!$A$6:$A$5000,D$6,StoredResults!$C$6:$C$5000,$A29)=0,"",SUMIFS(INDEX(StoredResults!$H$6:$Z$5000,0,MATCH($C$4,StoredResults!$H$5:$Z$5,0)),StoredResults!$A$6:$A$5000,D$6,StoredResults!$C$6:$C$5000,$A29)))</f>
        <v/>
      </c>
      <c r="E29" s="24">
        <f>IF(E$6="","",IF(COUNTIFS(StoredResults!$A$6:$A$5000,E$6,StoredResults!$C$6:$C$5000,$A29)=0,"",SUMIFS(INDEX(StoredResults!$H$6:$Z$5000,0,MATCH($C$4,StoredResults!$H$5:$Z$5,0)),StoredResults!$A$6:$A$5000,E$6,StoredResults!$C$6:$C$5000,$A29)))</f>
        <v/>
      </c>
      <c r="F29" s="24">
        <f>IF(F$6="","",IF(COUNTIFS(StoredResults!$A$6:$A$5000,F$6,StoredResults!$C$6:$C$5000,$A29)=0,"",SUMIFS(INDEX(StoredResults!$H$6:$Z$5000,0,MATCH($C$4,StoredResults!$H$5:$Z$5,0)),StoredResults!$A$6:$A$5000,F$6,StoredResults!$C$6:$C$5000,$A29)))</f>
        <v/>
      </c>
      <c r="G29" s="24">
        <f>IF(G$6="","",IF(COUNTIFS(StoredResults!$A$6:$A$5000,G$6,StoredResults!$C$6:$C$5000,$A29)=0,"",SUMIFS(INDEX(StoredResults!$H$6:$Z$5000,0,MATCH($C$4,StoredResults!$H$5:$Z$5,0)),StoredResults!$A$6:$A$5000,G$6,StoredResults!$C$6:$C$5000,$A29)))</f>
        <v/>
      </c>
      <c r="H29" s="24">
        <f>IF(H$6="","",IF(COUNTIFS(StoredResults!$A$6:$A$5000,H$6,StoredResults!$C$6:$C$5000,$A29)=0,"",SUMIFS(INDEX(StoredResults!$H$6:$Z$5000,0,MATCH($C$4,StoredResults!$H$5:$Z$5,0)),StoredResults!$A$6:$A$5000,H$6,StoredResults!$C$6:$C$5000,$A29)))</f>
        <v/>
      </c>
      <c r="I29" s="24">
        <f>IF(I$6="","",IF(COUNTIFS(StoredResults!$A$6:$A$5000,I$6,StoredResults!$C$6:$C$5000,$A29)=0,"",SUMIFS(INDEX(StoredResults!$H$6:$Z$5000,0,MATCH($C$4,StoredResults!$H$5:$Z$5,0)),StoredResults!$A$6:$A$5000,I$6,StoredResults!$C$6:$C$5000,$A29)))</f>
        <v/>
      </c>
      <c r="J29" s="24">
        <f>IF(J$6="","",IF(COUNTIFS(StoredResults!$A$6:$A$5000,J$6,StoredResults!$C$6:$C$5000,$A29)=0,"",SUMIFS(INDEX(StoredResults!$H$6:$Z$5000,0,MATCH($C$4,StoredResults!$H$5:$Z$5,0)),StoredResults!$A$6:$A$5000,J$6,StoredResults!$C$6:$C$5000,$A29)))</f>
        <v/>
      </c>
      <c r="K29" s="24">
        <f>IF(K$6="","",IF(COUNTIFS(StoredResults!$A$6:$A$5000,K$6,StoredResults!$C$6:$C$5000,$A29)=0,"",SUMIFS(INDEX(StoredResults!$H$6:$Z$5000,0,MATCH($C$4,StoredResults!$H$5:$Z$5,0)),StoredResults!$A$6:$A$5000,K$6,StoredResults!$C$6:$C$5000,$A29)))</f>
        <v/>
      </c>
      <c r="L29" s="24">
        <f>IF(L$6="","",IF(COUNTIFS(StoredResults!$A$6:$A$5000,L$6,StoredResults!$C$6:$C$5000,$A29)=0,"",SUMIFS(INDEX(StoredResults!$H$6:$Z$5000,0,MATCH($C$4,StoredResults!$H$5:$Z$5,0)),StoredResults!$A$6:$A$5000,L$6,StoredResults!$C$6:$C$5000,$A29)))</f>
        <v/>
      </c>
    </row>
    <row r="30">
      <c r="A30" s="22" t="inlineStr">
        <is>
          <t>mit.rp.res.ecy</t>
        </is>
      </c>
      <c r="B30" s="14">
        <f>IFERROR(INDEX(StoredResults!$E$6:$E$5000,MATCH($A30,StoredResults!$C$6:$C$5000,0)),"")</f>
        <v/>
      </c>
      <c r="C30" s="14">
        <f>IFERROR(INDEX(StoredResults!$F$6:$F$5000,MATCH($A30,StoredResults!$C$6:$C$5000,0)),"")</f>
        <v/>
      </c>
      <c r="D30" s="15">
        <f>IF(D$6="","",IF(COUNTIFS(StoredResults!$A$6:$A$5000,D$6,StoredResults!$C$6:$C$5000,$A30)=0,"",SUMIFS(INDEX(StoredResults!$H$6:$Z$5000,0,MATCH($C$4,StoredResults!$H$5:$Z$5,0)),StoredResults!$A$6:$A$5000,D$6,StoredResults!$C$6:$C$5000,$A30)))</f>
        <v/>
      </c>
      <c r="E30" s="16">
        <f>IF(E$6="","",IF(COUNTIFS(StoredResults!$A$6:$A$5000,E$6,StoredResults!$C$6:$C$5000,$A30)=0,"",SUMIFS(INDEX(StoredResults!$H$6:$Z$5000,0,MATCH($C$4,StoredResults!$H$5:$Z$5,0)),StoredResults!$A$6:$A$5000,E$6,StoredResults!$C$6:$C$5000,$A30)))</f>
        <v/>
      </c>
      <c r="F30" s="16">
        <f>IF(F$6="","",IF(COUNTIFS(StoredResults!$A$6:$A$5000,F$6,StoredResults!$C$6:$C$5000,$A30)=0,"",SUMIFS(INDEX(StoredResults!$H$6:$Z$5000,0,MATCH($C$4,StoredResults!$H$5:$Z$5,0)),StoredResults!$A$6:$A$5000,F$6,StoredResults!$C$6:$C$5000,$A30)))</f>
        <v/>
      </c>
      <c r="G30" s="16">
        <f>IF(G$6="","",IF(COUNTIFS(StoredResults!$A$6:$A$5000,G$6,StoredResults!$C$6:$C$5000,$A30)=0,"",SUMIFS(INDEX(StoredResults!$H$6:$Z$5000,0,MATCH($C$4,StoredResults!$H$5:$Z$5,0)),StoredResults!$A$6:$A$5000,G$6,StoredResults!$C$6:$C$5000,$A30)))</f>
        <v/>
      </c>
      <c r="H30" s="16">
        <f>IF(H$6="","",IF(COUNTIFS(StoredResults!$A$6:$A$5000,H$6,StoredResults!$C$6:$C$5000,$A30)=0,"",SUMIFS(INDEX(StoredResults!$H$6:$Z$5000,0,MATCH($C$4,StoredResults!$H$5:$Z$5,0)),StoredResults!$A$6:$A$5000,H$6,StoredResults!$C$6:$C$5000,$A30)))</f>
        <v/>
      </c>
      <c r="I30" s="16">
        <f>IF(I$6="","",IF(COUNTIFS(StoredResults!$A$6:$A$5000,I$6,StoredResults!$C$6:$C$5000,$A30)=0,"",SUMIFS(INDEX(StoredResults!$H$6:$Z$5000,0,MATCH($C$4,StoredResults!$H$5:$Z$5,0)),StoredResults!$A$6:$A$5000,I$6,StoredResults!$C$6:$C$5000,$A30)))</f>
        <v/>
      </c>
      <c r="J30" s="16">
        <f>IF(J$6="","",IF(COUNTIFS(StoredResults!$A$6:$A$5000,J$6,StoredResults!$C$6:$C$5000,$A30)=0,"",SUMIFS(INDEX(StoredResults!$H$6:$Z$5000,0,MATCH($C$4,StoredResults!$H$5:$Z$5,0)),StoredResults!$A$6:$A$5000,J$6,StoredResults!$C$6:$C$5000,$A30)))</f>
        <v/>
      </c>
      <c r="K30" s="16">
        <f>IF(K$6="","",IF(COUNTIFS(StoredResults!$A$6:$A$5000,K$6,StoredResults!$C$6:$C$5000,$A30)=0,"",SUMIFS(INDEX(StoredResults!$H$6:$Z$5000,0,MATCH($C$4,StoredResults!$H$5:$Z$5,0)),StoredResults!$A$6:$A$5000,K$6,StoredResults!$C$6:$C$5000,$A30)))</f>
        <v/>
      </c>
      <c r="L30" s="16">
        <f>IF(L$6="","",IF(COUNTIFS(StoredResults!$A$6:$A$5000,L$6,StoredResults!$C$6:$C$5000,$A30)=0,"",SUMIFS(INDEX(StoredResults!$H$6:$Z$5000,0,MATCH($C$4,StoredResults!$H$5:$Z$5,0)),StoredResults!$A$6:$A$5000,L$6,StoredResults!$C$6:$C$5000,$A30)))</f>
        <v/>
      </c>
    </row>
    <row r="31">
      <c r="A31" s="22" t="inlineStr">
        <is>
          <t>mit.rp.ind.ecy</t>
        </is>
      </c>
      <c r="B31" s="14">
        <f>IFERROR(INDEX(StoredResults!$E$6:$E$5000,MATCH($A31,StoredResults!$C$6:$C$5000,0)),"")</f>
        <v/>
      </c>
      <c r="C31" s="14">
        <f>IFERROR(INDEX(StoredResults!$F$6:$F$5000,MATCH($A31,StoredResults!$C$6:$C$5000,0)),"")</f>
        <v/>
      </c>
      <c r="D31" s="15">
        <f>IF(D$6="","",IF(COUNTIFS(StoredResults!$A$6:$A$5000,D$6,StoredResults!$C$6:$C$5000,$A31)=0,"",SUMIFS(INDEX(StoredResults!$H$6:$Z$5000,0,MATCH($C$4,StoredResults!$H$5:$Z$5,0)),StoredResults!$A$6:$A$5000,D$6,StoredResults!$C$6:$C$5000,$A31)))</f>
        <v/>
      </c>
      <c r="E31" s="16">
        <f>IF(E$6="","",IF(COUNTIFS(StoredResults!$A$6:$A$5000,E$6,StoredResults!$C$6:$C$5000,$A31)=0,"",SUMIFS(INDEX(StoredResults!$H$6:$Z$5000,0,MATCH($C$4,StoredResults!$H$5:$Z$5,0)),StoredResults!$A$6:$A$5000,E$6,StoredResults!$C$6:$C$5000,$A31)))</f>
        <v/>
      </c>
      <c r="F31" s="16">
        <f>IF(F$6="","",IF(COUNTIFS(StoredResults!$A$6:$A$5000,F$6,StoredResults!$C$6:$C$5000,$A31)=0,"",SUMIFS(INDEX(StoredResults!$H$6:$Z$5000,0,MATCH($C$4,StoredResults!$H$5:$Z$5,0)),StoredResults!$A$6:$A$5000,F$6,StoredResults!$C$6:$C$5000,$A31)))</f>
        <v/>
      </c>
      <c r="G31" s="16">
        <f>IF(G$6="","",IF(COUNTIFS(StoredResults!$A$6:$A$5000,G$6,StoredResults!$C$6:$C$5000,$A31)=0,"",SUMIFS(INDEX(StoredResults!$H$6:$Z$5000,0,MATCH($C$4,StoredResults!$H$5:$Z$5,0)),StoredResults!$A$6:$A$5000,G$6,StoredResults!$C$6:$C$5000,$A31)))</f>
        <v/>
      </c>
      <c r="H31" s="16">
        <f>IF(H$6="","",IF(COUNTIFS(StoredResults!$A$6:$A$5000,H$6,StoredResults!$C$6:$C$5000,$A31)=0,"",SUMIFS(INDEX(StoredResults!$H$6:$Z$5000,0,MATCH($C$4,StoredResults!$H$5:$Z$5,0)),StoredResults!$A$6:$A$5000,H$6,StoredResults!$C$6:$C$5000,$A31)))</f>
        <v/>
      </c>
      <c r="I31" s="16">
        <f>IF(I$6="","",IF(COUNTIFS(StoredResults!$A$6:$A$5000,I$6,StoredResults!$C$6:$C$5000,$A31)=0,"",SUMIFS(INDEX(StoredResults!$H$6:$Z$5000,0,MATCH($C$4,StoredResults!$H$5:$Z$5,0)),StoredResults!$A$6:$A$5000,I$6,StoredResults!$C$6:$C$5000,$A31)))</f>
        <v/>
      </c>
      <c r="J31" s="16">
        <f>IF(J$6="","",IF(COUNTIFS(StoredResults!$A$6:$A$5000,J$6,StoredResults!$C$6:$C$5000,$A31)=0,"",SUMIFS(INDEX(StoredResults!$H$6:$Z$5000,0,MATCH($C$4,StoredResults!$H$5:$Z$5,0)),StoredResults!$A$6:$A$5000,J$6,StoredResults!$C$6:$C$5000,$A31)))</f>
        <v/>
      </c>
      <c r="K31" s="16">
        <f>IF(K$6="","",IF(COUNTIFS(StoredResults!$A$6:$A$5000,K$6,StoredResults!$C$6:$C$5000,$A31)=0,"",SUMIFS(INDEX(StoredResults!$H$6:$Z$5000,0,MATCH($C$4,StoredResults!$H$5:$Z$5,0)),StoredResults!$A$6:$A$5000,K$6,StoredResults!$C$6:$C$5000,$A31)))</f>
        <v/>
      </c>
      <c r="L31" s="16">
        <f>IF(L$6="","",IF(COUNTIFS(StoredResults!$A$6:$A$5000,L$6,StoredResults!$C$6:$C$5000,$A31)=0,"",SUMIFS(INDEX(StoredResults!$H$6:$Z$5000,0,MATCH($C$4,StoredResults!$H$5:$Z$5,0)),StoredResults!$A$6:$A$5000,L$6,StoredResults!$C$6:$C$5000,$A31)))</f>
        <v/>
      </c>
    </row>
    <row r="32">
      <c r="A32" s="22" t="inlineStr">
        <is>
          <t>mit.gncav</t>
        </is>
      </c>
      <c r="B32" s="14">
        <f>IFERROR(INDEX(StoredResults!$E$6:$E$5000,MATCH($A32,StoredResults!$C$6:$C$5000,0)),"")</f>
        <v/>
      </c>
      <c r="C32" s="14">
        <f>IFERROR(INDEX(StoredResults!$F$6:$F$5000,MATCH($A32,StoredResults!$C$6:$C$5000,0)),"")</f>
        <v/>
      </c>
      <c r="D32" s="15">
        <f>IF(D$6="","",IF(COUNTIFS(StoredResults!$A$6:$A$5000,D$6,StoredResults!$C$6:$C$5000,$A32)=0,"",SUMIFS(INDEX(StoredResults!$H$6:$Z$5000,0,MATCH($C$4,StoredResults!$H$5:$Z$5,0)),StoredResults!$A$6:$A$5000,D$6,StoredResults!$C$6:$C$5000,$A32)))</f>
        <v/>
      </c>
      <c r="E32" s="16">
        <f>IF(E$6="","",IF(COUNTIFS(StoredResults!$A$6:$A$5000,E$6,StoredResults!$C$6:$C$5000,$A32)=0,"",SUMIFS(INDEX(StoredResults!$H$6:$Z$5000,0,MATCH($C$4,StoredResults!$H$5:$Z$5,0)),StoredResults!$A$6:$A$5000,E$6,StoredResults!$C$6:$C$5000,$A32)))</f>
        <v/>
      </c>
      <c r="F32" s="16">
        <f>IF(F$6="","",IF(COUNTIFS(StoredResults!$A$6:$A$5000,F$6,StoredResults!$C$6:$C$5000,$A32)=0,"",SUMIFS(INDEX(StoredResults!$H$6:$Z$5000,0,MATCH($C$4,StoredResults!$H$5:$Z$5,0)),StoredResults!$A$6:$A$5000,F$6,StoredResults!$C$6:$C$5000,$A32)))</f>
        <v/>
      </c>
      <c r="G32" s="16">
        <f>IF(G$6="","",IF(COUNTIFS(StoredResults!$A$6:$A$5000,G$6,StoredResults!$C$6:$C$5000,$A32)=0,"",SUMIFS(INDEX(StoredResults!$H$6:$Z$5000,0,MATCH($C$4,StoredResults!$H$5:$Z$5,0)),StoredResults!$A$6:$A$5000,G$6,StoredResults!$C$6:$C$5000,$A32)))</f>
        <v/>
      </c>
      <c r="H32" s="16">
        <f>IF(H$6="","",IF(COUNTIFS(StoredResults!$A$6:$A$5000,H$6,StoredResults!$C$6:$C$5000,$A32)=0,"",SUMIFS(INDEX(StoredResults!$H$6:$Z$5000,0,MATCH($C$4,StoredResults!$H$5:$Z$5,0)),StoredResults!$A$6:$A$5000,H$6,StoredResults!$C$6:$C$5000,$A32)))</f>
        <v/>
      </c>
      <c r="I32" s="16">
        <f>IF(I$6="","",IF(COUNTIFS(StoredResults!$A$6:$A$5000,I$6,StoredResults!$C$6:$C$5000,$A32)=0,"",SUMIFS(INDEX(StoredResults!$H$6:$Z$5000,0,MATCH($C$4,StoredResults!$H$5:$Z$5,0)),StoredResults!$A$6:$A$5000,I$6,StoredResults!$C$6:$C$5000,$A32)))</f>
        <v/>
      </c>
      <c r="J32" s="16">
        <f>IF(J$6="","",IF(COUNTIFS(StoredResults!$A$6:$A$5000,J$6,StoredResults!$C$6:$C$5000,$A32)=0,"",SUMIFS(INDEX(StoredResults!$H$6:$Z$5000,0,MATCH($C$4,StoredResults!$H$5:$Z$5,0)),StoredResults!$A$6:$A$5000,J$6,StoredResults!$C$6:$C$5000,$A32)))</f>
        <v/>
      </c>
      <c r="K32" s="16">
        <f>IF(K$6="","",IF(COUNTIFS(StoredResults!$A$6:$A$5000,K$6,StoredResults!$C$6:$C$5000,$A32)=0,"",SUMIFS(INDEX(StoredResults!$H$6:$Z$5000,0,MATCH($C$4,StoredResults!$H$5:$Z$5,0)),StoredResults!$A$6:$A$5000,K$6,StoredResults!$C$6:$C$5000,$A32)))</f>
        <v/>
      </c>
      <c r="L32" s="16">
        <f>IF(L$6="","",IF(COUNTIFS(StoredResults!$A$6:$A$5000,L$6,StoredResults!$C$6:$C$5000,$A32)=0,"",SUMIFS(INDEX(StoredResults!$H$6:$Z$5000,0,MATCH($C$4,StoredResults!$H$5:$Z$5,0)),StoredResults!$A$6:$A$5000,L$6,StoredResults!$C$6:$C$5000,$A32)))</f>
        <v/>
      </c>
    </row>
    <row r="34">
      <c r="A34" s="4" t="inlineStr">
        <is>
          <t>Difference vs baseline (scenario - baseline)</t>
        </is>
      </c>
      <c r="B34" s="5" t="n"/>
      <c r="C34" s="5" t="n"/>
      <c r="D34" s="5" t="n"/>
      <c r="E34" s="5" t="n"/>
      <c r="F34" s="5" t="n"/>
      <c r="G34" s="5" t="n"/>
      <c r="H34" s="5" t="n"/>
      <c r="I34" s="5" t="n"/>
      <c r="J34" s="5" t="n"/>
      <c r="K34" s="5" t="n"/>
      <c r="L34" s="5" t="n"/>
    </row>
    <row r="35">
      <c r="A35" s="22" t="inlineStr">
        <is>
          <t>mit.ener.all.all.e</t>
        </is>
      </c>
      <c r="B35" s="14">
        <f>IFERROR(INDEX(StoredResults!$E$6:$E$5000,MATCH($A35,StoredResults!$C$6:$C$5000,0)),"")</f>
        <v/>
      </c>
      <c r="C35" s="14">
        <f>IFERROR(INDEX(StoredResults!$F$6:$F$5000,MATCH($A35,StoredResults!$C$6:$C$5000,0)),"")</f>
        <v/>
      </c>
      <c r="E35" s="49">
        <f>IF(OR(E9="",$D9=""),"",E9-$D9)</f>
        <v/>
      </c>
      <c r="F35" s="49">
        <f>IF(OR(F9="",$D9=""),"",F9-$D9)</f>
        <v/>
      </c>
      <c r="G35" s="49">
        <f>IF(OR(G9="",$D9=""),"",G9-$D9)</f>
        <v/>
      </c>
      <c r="H35" s="49">
        <f>IF(OR(H9="",$D9=""),"",H9-$D9)</f>
        <v/>
      </c>
      <c r="I35" s="49">
        <f>IF(OR(I9="",$D9=""),"",I9-$D9)</f>
        <v/>
      </c>
      <c r="J35" s="49">
        <f>IF(OR(J9="",$D9=""),"",J9-$D9)</f>
        <v/>
      </c>
      <c r="K35" s="49">
        <f>IF(OR(K9="",$D9=""),"",K9-$D9)</f>
        <v/>
      </c>
      <c r="L35" s="49">
        <f>IF(OR(L9="",$D9=""),"",L9-$D9)</f>
        <v/>
      </c>
    </row>
    <row r="36">
      <c r="A36" s="22" t="inlineStr">
        <is>
          <t>mit.ener.tra.all.e</t>
        </is>
      </c>
      <c r="B36" s="14">
        <f>IFERROR(INDEX(StoredResults!$E$6:$E$5000,MATCH($A36,StoredResults!$C$6:$C$5000,0)),"")</f>
        <v/>
      </c>
      <c r="C36" s="14">
        <f>IFERROR(INDEX(StoredResults!$F$6:$F$5000,MATCH($A36,StoredResults!$C$6:$C$5000,0)),"")</f>
        <v/>
      </c>
      <c r="E36" s="49">
        <f>IF(OR(E10="",$D10=""),"",E10-$D10)</f>
        <v/>
      </c>
      <c r="F36" s="49">
        <f>IF(OR(F10="",$D10=""),"",F10-$D10)</f>
        <v/>
      </c>
      <c r="G36" s="49">
        <f>IF(OR(G10="",$D10=""),"",G10-$D10)</f>
        <v/>
      </c>
      <c r="H36" s="49">
        <f>IF(OR(H10="",$D10=""),"",H10-$D10)</f>
        <v/>
      </c>
      <c r="I36" s="49">
        <f>IF(OR(I10="",$D10=""),"",I10-$D10)</f>
        <v/>
      </c>
      <c r="J36" s="49">
        <f>IF(OR(J10="",$D10=""),"",J10-$D10)</f>
        <v/>
      </c>
      <c r="K36" s="49">
        <f>IF(OR(K10="",$D10=""),"",K10-$D10)</f>
        <v/>
      </c>
      <c r="L36" s="49">
        <f>IF(OR(L10="",$D10=""),"",L10-$D10)</f>
        <v/>
      </c>
    </row>
    <row r="37">
      <c r="A37" s="22" t="inlineStr">
        <is>
          <t>mit.ener.bld.all.e</t>
        </is>
      </c>
      <c r="B37" s="14">
        <f>IFERROR(INDEX(StoredResults!$E$6:$E$5000,MATCH($A37,StoredResults!$C$6:$C$5000,0)),"")</f>
        <v/>
      </c>
      <c r="C37" s="14">
        <f>IFERROR(INDEX(StoredResults!$F$6:$F$5000,MATCH($A37,StoredResults!$C$6:$C$5000,0)),"")</f>
        <v/>
      </c>
      <c r="E37" s="49">
        <f>IF(OR(E11="",$D11=""),"",E11-$D11)</f>
        <v/>
      </c>
      <c r="F37" s="49">
        <f>IF(OR(F11="",$D11=""),"",F11-$D11)</f>
        <v/>
      </c>
      <c r="G37" s="49">
        <f>IF(OR(G11="",$D11=""),"",G11-$D11)</f>
        <v/>
      </c>
      <c r="H37" s="49">
        <f>IF(OR(H11="",$D11=""),"",H11-$D11)</f>
        <v/>
      </c>
      <c r="I37" s="49">
        <f>IF(OR(I11="",$D11=""),"",I11-$D11)</f>
        <v/>
      </c>
      <c r="J37" s="49">
        <f>IF(OR(J11="",$D11=""),"",J11-$D11)</f>
        <v/>
      </c>
      <c r="K37" s="49">
        <f>IF(OR(K11="",$D11=""),"",K11-$D11)</f>
        <v/>
      </c>
      <c r="L37" s="49">
        <f>IF(OR(L11="",$D11=""),"",L11-$D11)</f>
        <v/>
      </c>
    </row>
    <row r="38">
      <c r="A38" s="22" t="inlineStr">
        <is>
          <t>mit.ener.ind.all.e</t>
        </is>
      </c>
      <c r="B38" s="14">
        <f>IFERROR(INDEX(StoredResults!$E$6:$E$5000,MATCH($A38,StoredResults!$C$6:$C$5000,0)),"")</f>
        <v/>
      </c>
      <c r="C38" s="14">
        <f>IFERROR(INDEX(StoredResults!$F$6:$F$5000,MATCH($A38,StoredResults!$C$6:$C$5000,0)),"")</f>
        <v/>
      </c>
      <c r="E38" s="49">
        <f>IF(OR(E12="",$D12=""),"",E12-$D12)</f>
        <v/>
      </c>
      <c r="F38" s="49">
        <f>IF(OR(F12="",$D12=""),"",F12-$D12)</f>
        <v/>
      </c>
      <c r="G38" s="49">
        <f>IF(OR(G12="",$D12=""),"",G12-$D12)</f>
        <v/>
      </c>
      <c r="H38" s="49">
        <f>IF(OR(H12="",$D12=""),"",H12-$D12)</f>
        <v/>
      </c>
      <c r="I38" s="49">
        <f>IF(OR(I12="",$D12=""),"",I12-$D12)</f>
        <v/>
      </c>
      <c r="J38" s="49">
        <f>IF(OR(J12="",$D12=""),"",J12-$D12)</f>
        <v/>
      </c>
      <c r="K38" s="49">
        <f>IF(OR(K12="",$D12=""),"",K12-$D12)</f>
        <v/>
      </c>
      <c r="L38" s="49">
        <f>IF(OR(L12="",$D12=""),"",L12-$D12)</f>
        <v/>
      </c>
    </row>
    <row r="39">
      <c r="A39" s="22" t="inlineStr">
        <is>
          <t>mit.ener.oen.all.e</t>
        </is>
      </c>
      <c r="B39" s="14">
        <f>IFERROR(INDEX(StoredResults!$E$6:$E$5000,MATCH($A39,StoredResults!$C$6:$C$5000,0)),"")</f>
        <v/>
      </c>
      <c r="C39" s="14">
        <f>IFERROR(INDEX(StoredResults!$F$6:$F$5000,MATCH($A39,StoredResults!$C$6:$C$5000,0)),"")</f>
        <v/>
      </c>
      <c r="E39" s="49">
        <f>IF(OR(E13="",$D13=""),"",E13-$D13)</f>
        <v/>
      </c>
      <c r="F39" s="49">
        <f>IF(OR(F13="",$D13=""),"",F13-$D13)</f>
        <v/>
      </c>
      <c r="G39" s="49">
        <f>IF(OR(G13="",$D13=""),"",G13-$D13)</f>
        <v/>
      </c>
      <c r="H39" s="49">
        <f>IF(OR(H13="",$D13=""),"",H13-$D13)</f>
        <v/>
      </c>
      <c r="I39" s="49">
        <f>IF(OR(I13="",$D13=""),"",I13-$D13)</f>
        <v/>
      </c>
      <c r="J39" s="49">
        <f>IF(OR(J13="",$D13=""),"",J13-$D13)</f>
        <v/>
      </c>
      <c r="K39" s="49">
        <f>IF(OR(K13="",$D13=""),"",K13-$D13)</f>
        <v/>
      </c>
      <c r="L39" s="49">
        <f>IF(OR(L13="",$D13=""),"",L13-$D13)</f>
        <v/>
      </c>
    </row>
    <row r="40">
      <c r="A40" s="22" t="inlineStr">
        <is>
          <t>mit.co2.all.all.e</t>
        </is>
      </c>
      <c r="B40" s="14">
        <f>IFERROR(INDEX(StoredResults!$E$6:$E$5000,MATCH($A40,StoredResults!$C$6:$C$5000,0)),"")</f>
        <v/>
      </c>
      <c r="C40" s="14">
        <f>IFERROR(INDEX(StoredResults!$F$6:$F$5000,MATCH($A40,StoredResults!$C$6:$C$5000,0)),"")</f>
        <v/>
      </c>
      <c r="E40" s="47">
        <f>IF(OR(E14="",$D14=""),"",E14-$D14)</f>
        <v/>
      </c>
      <c r="F40" s="47">
        <f>IF(OR(F14="",$D14=""),"",F14-$D14)</f>
        <v/>
      </c>
      <c r="G40" s="47">
        <f>IF(OR(G14="",$D14=""),"",G14-$D14)</f>
        <v/>
      </c>
      <c r="H40" s="47">
        <f>IF(OR(H14="",$D14=""),"",H14-$D14)</f>
        <v/>
      </c>
      <c r="I40" s="47">
        <f>IF(OR(I14="",$D14=""),"",I14-$D14)</f>
        <v/>
      </c>
      <c r="J40" s="47">
        <f>IF(OR(J14="",$D14=""),"",J14-$D14)</f>
        <v/>
      </c>
      <c r="K40" s="47">
        <f>IF(OR(K14="",$D14=""),"",K14-$D14)</f>
        <v/>
      </c>
      <c r="L40" s="47">
        <f>IF(OR(L14="",$D14=""),"",L14-$D14)</f>
        <v/>
      </c>
    </row>
    <row r="41">
      <c r="A41" s="22" t="inlineStr">
        <is>
          <t>mit.co2.tra.all.e</t>
        </is>
      </c>
      <c r="B41" s="14">
        <f>IFERROR(INDEX(StoredResults!$E$6:$E$5000,MATCH($A41,StoredResults!$C$6:$C$5000,0)),"")</f>
        <v/>
      </c>
      <c r="C41" s="14">
        <f>IFERROR(INDEX(StoredResults!$F$6:$F$5000,MATCH($A41,StoredResults!$C$6:$C$5000,0)),"")</f>
        <v/>
      </c>
      <c r="E41" s="47">
        <f>IF(OR(E15="",$D15=""),"",E15-$D15)</f>
        <v/>
      </c>
      <c r="F41" s="47">
        <f>IF(OR(F15="",$D15=""),"",F15-$D15)</f>
        <v/>
      </c>
      <c r="G41" s="47">
        <f>IF(OR(G15="",$D15=""),"",G15-$D15)</f>
        <v/>
      </c>
      <c r="H41" s="47">
        <f>IF(OR(H15="",$D15=""),"",H15-$D15)</f>
        <v/>
      </c>
      <c r="I41" s="47">
        <f>IF(OR(I15="",$D15=""),"",I15-$D15)</f>
        <v/>
      </c>
      <c r="J41" s="47">
        <f>IF(OR(J15="",$D15=""),"",J15-$D15)</f>
        <v/>
      </c>
      <c r="K41" s="47">
        <f>IF(OR(K15="",$D15=""),"",K15-$D15)</f>
        <v/>
      </c>
      <c r="L41" s="47">
        <f>IF(OR(L15="",$D15=""),"",L15-$D15)</f>
        <v/>
      </c>
    </row>
    <row r="42">
      <c r="A42" s="22" t="inlineStr">
        <is>
          <t>mit.co2.bld.all.e</t>
        </is>
      </c>
      <c r="B42" s="14">
        <f>IFERROR(INDEX(StoredResults!$E$6:$E$5000,MATCH($A42,StoredResults!$C$6:$C$5000,0)),"")</f>
        <v/>
      </c>
      <c r="C42" s="14">
        <f>IFERROR(INDEX(StoredResults!$F$6:$F$5000,MATCH($A42,StoredResults!$C$6:$C$5000,0)),"")</f>
        <v/>
      </c>
      <c r="E42" s="47">
        <f>IF(OR(E16="",$D16=""),"",E16-$D16)</f>
        <v/>
      </c>
      <c r="F42" s="47">
        <f>IF(OR(F16="",$D16=""),"",F16-$D16)</f>
        <v/>
      </c>
      <c r="G42" s="47">
        <f>IF(OR(G16="",$D16=""),"",G16-$D16)</f>
        <v/>
      </c>
      <c r="H42" s="47">
        <f>IF(OR(H16="",$D16=""),"",H16-$D16)</f>
        <v/>
      </c>
      <c r="I42" s="47">
        <f>IF(OR(I16="",$D16=""),"",I16-$D16)</f>
        <v/>
      </c>
      <c r="J42" s="47">
        <f>IF(OR(J16="",$D16=""),"",J16-$D16)</f>
        <v/>
      </c>
      <c r="K42" s="47">
        <f>IF(OR(K16="",$D16=""),"",K16-$D16)</f>
        <v/>
      </c>
      <c r="L42" s="47">
        <f>IF(OR(L16="",$D16=""),"",L16-$D16)</f>
        <v/>
      </c>
    </row>
    <row r="43">
      <c r="A43" s="22" t="inlineStr">
        <is>
          <t>mit.co2.ind.all.e</t>
        </is>
      </c>
      <c r="B43" s="14">
        <f>IFERROR(INDEX(StoredResults!$E$6:$E$5000,MATCH($A43,StoredResults!$C$6:$C$5000,0)),"")</f>
        <v/>
      </c>
      <c r="C43" s="14">
        <f>IFERROR(INDEX(StoredResults!$F$6:$F$5000,MATCH($A43,StoredResults!$C$6:$C$5000,0)),"")</f>
        <v/>
      </c>
      <c r="E43" s="47">
        <f>IF(OR(E17="",$D17=""),"",E17-$D17)</f>
        <v/>
      </c>
      <c r="F43" s="47">
        <f>IF(OR(F17="",$D17=""),"",F17-$D17)</f>
        <v/>
      </c>
      <c r="G43" s="47">
        <f>IF(OR(G17="",$D17=""),"",G17-$D17)</f>
        <v/>
      </c>
      <c r="H43" s="47">
        <f>IF(OR(H17="",$D17=""),"",H17-$D17)</f>
        <v/>
      </c>
      <c r="I43" s="47">
        <f>IF(OR(I17="",$D17=""),"",I17-$D17)</f>
        <v/>
      </c>
      <c r="J43" s="47">
        <f>IF(OR(J17="",$D17=""),"",J17-$D17)</f>
        <v/>
      </c>
      <c r="K43" s="47">
        <f>IF(OR(K17="",$D17=""),"",K17-$D17)</f>
        <v/>
      </c>
      <c r="L43" s="47">
        <f>IF(OR(L17="",$D17=""),"",L17-$D17)</f>
        <v/>
      </c>
    </row>
    <row r="44">
      <c r="A44" s="22" t="inlineStr">
        <is>
          <t>mit.rtx.all.all</t>
        </is>
      </c>
      <c r="B44" s="14">
        <f>IFERROR(INDEX(StoredResults!$E$6:$E$5000,MATCH($A44,StoredResults!$C$6:$C$5000,0)),"")</f>
        <v/>
      </c>
      <c r="C44" s="14">
        <f>IFERROR(INDEX(StoredResults!$F$6:$F$5000,MATCH($A44,StoredResults!$C$6:$C$5000,0)),"")</f>
        <v/>
      </c>
      <c r="E44" s="49">
        <f>IF(OR(E18="",$D18=""),"",E18-$D18)</f>
        <v/>
      </c>
      <c r="F44" s="49">
        <f>IF(OR(F18="",$D18=""),"",F18-$D18)</f>
        <v/>
      </c>
      <c r="G44" s="49">
        <f>IF(OR(G18="",$D18=""),"",G18-$D18)</f>
        <v/>
      </c>
      <c r="H44" s="49">
        <f>IF(OR(H18="",$D18=""),"",H18-$D18)</f>
        <v/>
      </c>
      <c r="I44" s="49">
        <f>IF(OR(I18="",$D18=""),"",I18-$D18)</f>
        <v/>
      </c>
      <c r="J44" s="49">
        <f>IF(OR(J18="",$D18=""),"",J18-$D18)</f>
        <v/>
      </c>
      <c r="K44" s="49">
        <f>IF(OR(K18="",$D18=""),"",K18-$D18)</f>
        <v/>
      </c>
      <c r="L44" s="49">
        <f>IF(OR(L18="",$D18=""),"",L18-$D18)</f>
        <v/>
      </c>
    </row>
    <row r="45">
      <c r="A45" s="22" t="inlineStr">
        <is>
          <t>mit.rsub.all.all</t>
        </is>
      </c>
      <c r="B45" s="14">
        <f>IFERROR(INDEX(StoredResults!$E$6:$E$5000,MATCH($A45,StoredResults!$C$6:$C$5000,0)),"")</f>
        <v/>
      </c>
      <c r="C45" s="14">
        <f>IFERROR(INDEX(StoredResults!$F$6:$F$5000,MATCH($A45,StoredResults!$C$6:$C$5000,0)),"")</f>
        <v/>
      </c>
      <c r="E45" s="49">
        <f>IF(OR(E19="",$D19=""),"",E19-$D19)</f>
        <v/>
      </c>
      <c r="F45" s="49">
        <f>IF(OR(F19="",$D19=""),"",F19-$D19)</f>
        <v/>
      </c>
      <c r="G45" s="49">
        <f>IF(OR(G19="",$D19=""),"",G19-$D19)</f>
        <v/>
      </c>
      <c r="H45" s="49">
        <f>IF(OR(H19="",$D19=""),"",H19-$D19)</f>
        <v/>
      </c>
      <c r="I45" s="49">
        <f>IF(OR(I19="",$D19=""),"",I19-$D19)</f>
        <v/>
      </c>
      <c r="J45" s="49">
        <f>IF(OR(J19="",$D19=""),"",J19-$D19)</f>
        <v/>
      </c>
      <c r="K45" s="49">
        <f>IF(OR(K19="",$D19=""),"",K19-$D19)</f>
        <v/>
      </c>
      <c r="L45" s="49">
        <f>IF(OR(L19="",$D19=""),"",L19-$D19)</f>
        <v/>
      </c>
    </row>
    <row r="46">
      <c r="A46" s="22" t="inlineStr">
        <is>
          <t>mit.rnew.all.all</t>
        </is>
      </c>
      <c r="B46" s="14">
        <f>IFERROR(INDEX(StoredResults!$E$6:$E$5000,MATCH($A46,StoredResults!$C$6:$C$5000,0)),"")</f>
        <v/>
      </c>
      <c r="C46" s="14">
        <f>IFERROR(INDEX(StoredResults!$F$6:$F$5000,MATCH($A46,StoredResults!$C$6:$C$5000,0)),"")</f>
        <v/>
      </c>
      <c r="E46" s="49">
        <f>IF(OR(E20="",$D20=""),"",E20-$D20)</f>
        <v/>
      </c>
      <c r="F46" s="49">
        <f>IF(OR(F20="",$D20=""),"",F20-$D20)</f>
        <v/>
      </c>
      <c r="G46" s="49">
        <f>IF(OR(G20="",$D20=""),"",G20-$D20)</f>
        <v/>
      </c>
      <c r="H46" s="49">
        <f>IF(OR(H20="",$D20=""),"",H20-$D20)</f>
        <v/>
      </c>
      <c r="I46" s="49">
        <f>IF(OR(I20="",$D20=""),"",I20-$D20)</f>
        <v/>
      </c>
      <c r="J46" s="49">
        <f>IF(OR(J20="",$D20=""),"",J20-$D20)</f>
        <v/>
      </c>
      <c r="K46" s="49">
        <f>IF(OR(K20="",$D20=""),"",K20-$D20)</f>
        <v/>
      </c>
      <c r="L46" s="49">
        <f>IF(OR(L20="",$D20=""),"",L20-$D20)</f>
        <v/>
      </c>
    </row>
    <row r="47">
      <c r="A47" s="22" t="inlineStr">
        <is>
          <t>mit.rtot.all.all</t>
        </is>
      </c>
      <c r="B47" s="14">
        <f>IFERROR(INDEX(StoredResults!$E$6:$E$5000,MATCH($A47,StoredResults!$C$6:$C$5000,0)),"")</f>
        <v/>
      </c>
      <c r="C47" s="14">
        <f>IFERROR(INDEX(StoredResults!$F$6:$F$5000,MATCH($A47,StoredResults!$C$6:$C$5000,0)),"")</f>
        <v/>
      </c>
      <c r="E47" s="49">
        <f>IF(OR(E21="",$D21=""),"",E21-$D21)</f>
        <v/>
      </c>
      <c r="F47" s="49">
        <f>IF(OR(F21="",$D21=""),"",F21-$D21)</f>
        <v/>
      </c>
      <c r="G47" s="49">
        <f>IF(OR(G21="",$D21=""),"",G21-$D21)</f>
        <v/>
      </c>
      <c r="H47" s="49">
        <f>IF(OR(H21="",$D21=""),"",H21-$D21)</f>
        <v/>
      </c>
      <c r="I47" s="49">
        <f>IF(OR(I21="",$D21=""),"",I21-$D21)</f>
        <v/>
      </c>
      <c r="J47" s="49">
        <f>IF(OR(J21="",$D21=""),"",J21-$D21)</f>
        <v/>
      </c>
      <c r="K47" s="49">
        <f>IF(OR(K21="",$D21=""),"",K21-$D21)</f>
        <v/>
      </c>
      <c r="L47" s="49">
        <f>IF(OR(L21="",$D21=""),"",L21-$D21)</f>
        <v/>
      </c>
    </row>
    <row r="48">
      <c r="A48" s="22" t="inlineStr">
        <is>
          <t>mit.cptraj</t>
        </is>
      </c>
      <c r="B48" s="14">
        <f>IFERROR(INDEX(StoredResults!$E$6:$E$5000,MATCH($A48,StoredResults!$C$6:$C$5000,0)),"")</f>
        <v/>
      </c>
      <c r="C48" s="14">
        <f>IFERROR(INDEX(StoredResults!$F$6:$F$5000,MATCH($A48,StoredResults!$C$6:$C$5000,0)),"")</f>
        <v/>
      </c>
      <c r="E48" s="24">
        <f>IF(OR(E22="",$D22=""),"",E22-$D22)</f>
        <v/>
      </c>
      <c r="F48" s="24">
        <f>IF(OR(F22="",$D22=""),"",F22-$D22)</f>
        <v/>
      </c>
      <c r="G48" s="24">
        <f>IF(OR(G22="",$D22=""),"",G22-$D22)</f>
        <v/>
      </c>
      <c r="H48" s="24">
        <f>IF(OR(H22="",$D22=""),"",H22-$D22)</f>
        <v/>
      </c>
      <c r="I48" s="24">
        <f>IF(OR(I22="",$D22=""),"",I22-$D22)</f>
        <v/>
      </c>
      <c r="J48" s="24">
        <f>IF(OR(J22="",$D22=""),"",J22-$D22)</f>
        <v/>
      </c>
      <c r="K48" s="24">
        <f>IF(OR(K22="",$D22=""),"",K22-$D22)</f>
        <v/>
      </c>
      <c r="L48" s="24">
        <f>IF(OR(L22="",$D22=""),"",L22-$D22)</f>
        <v/>
      </c>
    </row>
    <row r="49">
      <c r="A49" s="22" t="inlineStr">
        <is>
          <t>mit.ets.p</t>
        </is>
      </c>
      <c r="B49" s="14">
        <f>IFERROR(INDEX(StoredResults!$E$6:$E$5000,MATCH($A49,StoredResults!$C$6:$C$5000,0)),"")</f>
        <v/>
      </c>
      <c r="C49" s="14">
        <f>IFERROR(INDEX(StoredResults!$F$6:$F$5000,MATCH($A49,StoredResults!$C$6:$C$5000,0)),"")</f>
        <v/>
      </c>
      <c r="E49" s="24">
        <f>IF(OR(E23="",$D23=""),"",E23-$D23)</f>
        <v/>
      </c>
      <c r="F49" s="24">
        <f>IF(OR(F23="",$D23=""),"",F23-$D23)</f>
        <v/>
      </c>
      <c r="G49" s="24">
        <f>IF(OR(G23="",$D23=""),"",G23-$D23)</f>
        <v/>
      </c>
      <c r="H49" s="24">
        <f>IF(OR(H23="",$D23=""),"",H23-$D23)</f>
        <v/>
      </c>
      <c r="I49" s="24">
        <f>IF(OR(I23="",$D23=""),"",I23-$D23)</f>
        <v/>
      </c>
      <c r="J49" s="24">
        <f>IF(OR(J23="",$D23=""),"",J23-$D23)</f>
        <v/>
      </c>
      <c r="K49" s="24">
        <f>IF(OR(K23="",$D23=""),"",K23-$D23)</f>
        <v/>
      </c>
      <c r="L49" s="24">
        <f>IF(OR(L23="",$D23=""),"",L23-$D23)</f>
        <v/>
      </c>
    </row>
    <row r="50">
      <c r="A50" s="22" t="inlineStr">
        <is>
          <t>mit.co2.ets.all.all</t>
        </is>
      </c>
      <c r="B50" s="14">
        <f>IFERROR(INDEX(StoredResults!$E$6:$E$5000,MATCH($A50,StoredResults!$C$6:$C$5000,0)),"")</f>
        <v/>
      </c>
      <c r="C50" s="14">
        <f>IFERROR(INDEX(StoredResults!$F$6:$F$5000,MATCH($A50,StoredResults!$C$6:$C$5000,0)),"")</f>
        <v/>
      </c>
      <c r="E50" s="47">
        <f>IF(OR(E24="",$D24=""),"",E24-$D24)</f>
        <v/>
      </c>
      <c r="F50" s="47">
        <f>IF(OR(F24="",$D24=""),"",F24-$D24)</f>
        <v/>
      </c>
      <c r="G50" s="47">
        <f>IF(OR(G24="",$D24=""),"",G24-$D24)</f>
        <v/>
      </c>
      <c r="H50" s="47">
        <f>IF(OR(H24="",$D24=""),"",H24-$D24)</f>
        <v/>
      </c>
      <c r="I50" s="47">
        <f>IF(OR(I24="",$D24=""),"",I24-$D24)</f>
        <v/>
      </c>
      <c r="J50" s="47">
        <f>IF(OR(J24="",$D24=""),"",J24-$D24)</f>
        <v/>
      </c>
      <c r="K50" s="47">
        <f>IF(OR(K24="",$D24=""),"",K24-$D24)</f>
        <v/>
      </c>
      <c r="L50" s="47">
        <f>IF(OR(L24="",$D24=""),"",L24-$D24)</f>
        <v/>
      </c>
    </row>
    <row r="51">
      <c r="A51" s="22" t="inlineStr">
        <is>
          <t>mit.co2.cap.all.all</t>
        </is>
      </c>
      <c r="B51" s="14">
        <f>IFERROR(INDEX(StoredResults!$E$6:$E$5000,MATCH($A51,StoredResults!$C$6:$C$5000,0)),"")</f>
        <v/>
      </c>
      <c r="C51" s="14">
        <f>IFERROR(INDEX(StoredResults!$F$6:$F$5000,MATCH($A51,StoredResults!$C$6:$C$5000,0)),"")</f>
        <v/>
      </c>
      <c r="E51" s="47">
        <f>IF(OR(E25="",$D25=""),"",E25-$D25)</f>
        <v/>
      </c>
      <c r="F51" s="47">
        <f>IF(OR(F25="",$D25=""),"",F25-$D25)</f>
        <v/>
      </c>
      <c r="G51" s="47">
        <f>IF(OR(G25="",$D25=""),"",G25-$D25)</f>
        <v/>
      </c>
      <c r="H51" s="47">
        <f>IF(OR(H25="",$D25=""),"",H25-$D25)</f>
        <v/>
      </c>
      <c r="I51" s="47">
        <f>IF(OR(I25="",$D25=""),"",I25-$D25)</f>
        <v/>
      </c>
      <c r="J51" s="47">
        <f>IF(OR(J25="",$D25=""),"",J25-$D25)</f>
        <v/>
      </c>
      <c r="K51" s="47">
        <f>IF(OR(K25="",$D25=""),"",K25-$D25)</f>
        <v/>
      </c>
      <c r="L51" s="47">
        <f>IF(OR(L25="",$D25=""),"",L25-$D25)</f>
        <v/>
      </c>
    </row>
    <row r="52">
      <c r="A52" s="22" t="inlineStr">
        <is>
          <t>mit.rpb.all.gso.a</t>
        </is>
      </c>
      <c r="B52" s="14">
        <f>IFERROR(INDEX(StoredResults!$E$6:$E$5000,MATCH($A52,StoredResults!$C$6:$C$5000,0)),"")</f>
        <v/>
      </c>
      <c r="C52" s="14">
        <f>IFERROR(INDEX(StoredResults!$F$6:$F$5000,MATCH($A52,StoredResults!$C$6:$C$5000,0)),"")</f>
        <v/>
      </c>
      <c r="E52" s="24">
        <f>IF(OR(E26="",$D26=""),"",E26-$D26)</f>
        <v/>
      </c>
      <c r="F52" s="24">
        <f>IF(OR(F26="",$D26=""),"",F26-$D26)</f>
        <v/>
      </c>
      <c r="G52" s="24">
        <f>IF(OR(G26="",$D26=""),"",G26-$D26)</f>
        <v/>
      </c>
      <c r="H52" s="24">
        <f>IF(OR(H26="",$D26=""),"",H26-$D26)</f>
        <v/>
      </c>
      <c r="I52" s="24">
        <f>IF(OR(I26="",$D26=""),"",I26-$D26)</f>
        <v/>
      </c>
      <c r="J52" s="24">
        <f>IF(OR(J26="",$D26=""),"",J26-$D26)</f>
        <v/>
      </c>
      <c r="K52" s="24">
        <f>IF(OR(K26="",$D26=""),"",K26-$D26)</f>
        <v/>
      </c>
      <c r="L52" s="24">
        <f>IF(OR(L26="",$D26=""),"",L26-$D26)</f>
        <v/>
      </c>
    </row>
    <row r="53">
      <c r="A53" s="22" t="inlineStr">
        <is>
          <t>mit.rpb.all.die.a</t>
        </is>
      </c>
      <c r="B53" s="14">
        <f>IFERROR(INDEX(StoredResults!$E$6:$E$5000,MATCH($A53,StoredResults!$C$6:$C$5000,0)),"")</f>
        <v/>
      </c>
      <c r="C53" s="14">
        <f>IFERROR(INDEX(StoredResults!$F$6:$F$5000,MATCH($A53,StoredResults!$C$6:$C$5000,0)),"")</f>
        <v/>
      </c>
      <c r="E53" s="24">
        <f>IF(OR(E27="",$D27=""),"",E27-$D27)</f>
        <v/>
      </c>
      <c r="F53" s="24">
        <f>IF(OR(F27="",$D27=""),"",F27-$D27)</f>
        <v/>
      </c>
      <c r="G53" s="24">
        <f>IF(OR(G27="",$D27=""),"",G27-$D27)</f>
        <v/>
      </c>
      <c r="H53" s="24">
        <f>IF(OR(H27="",$D27=""),"",H27-$D27)</f>
        <v/>
      </c>
      <c r="I53" s="24">
        <f>IF(OR(I27="",$D27=""),"",I27-$D27)</f>
        <v/>
      </c>
      <c r="J53" s="24">
        <f>IF(OR(J27="",$D27=""),"",J27-$D27)</f>
        <v/>
      </c>
      <c r="K53" s="24">
        <f>IF(OR(K27="",$D27=""),"",K27-$D27)</f>
        <v/>
      </c>
      <c r="L53" s="24">
        <f>IF(OR(L27="",$D27=""),"",L27-$D27)</f>
        <v/>
      </c>
    </row>
    <row r="54">
      <c r="A54" s="22" t="inlineStr">
        <is>
          <t>mit.rpb.res.nga.a</t>
        </is>
      </c>
      <c r="B54" s="14">
        <f>IFERROR(INDEX(StoredResults!$E$6:$E$5000,MATCH($A54,StoredResults!$C$6:$C$5000,0)),"")</f>
        <v/>
      </c>
      <c r="C54" s="14">
        <f>IFERROR(INDEX(StoredResults!$F$6:$F$5000,MATCH($A54,StoredResults!$C$6:$C$5000,0)),"")</f>
        <v/>
      </c>
      <c r="E54" s="24">
        <f>IF(OR(E28="",$D28=""),"",E28-$D28)</f>
        <v/>
      </c>
      <c r="F54" s="24">
        <f>IF(OR(F28="",$D28=""),"",F28-$D28)</f>
        <v/>
      </c>
      <c r="G54" s="24">
        <f>IF(OR(G28="",$D28=""),"",G28-$D28)</f>
        <v/>
      </c>
      <c r="H54" s="24">
        <f>IF(OR(H28="",$D28=""),"",H28-$D28)</f>
        <v/>
      </c>
      <c r="I54" s="24">
        <f>IF(OR(I28="",$D28=""),"",I28-$D28)</f>
        <v/>
      </c>
      <c r="J54" s="24">
        <f>IF(OR(J28="",$D28=""),"",J28-$D28)</f>
        <v/>
      </c>
      <c r="K54" s="24">
        <f>IF(OR(K28="",$D28=""),"",K28-$D28)</f>
        <v/>
      </c>
      <c r="L54" s="24">
        <f>IF(OR(L28="",$D28=""),"",L28-$D28)</f>
        <v/>
      </c>
    </row>
    <row r="55">
      <c r="A55" s="22" t="inlineStr">
        <is>
          <t>mit.atp.rod.gso.e</t>
        </is>
      </c>
      <c r="B55" s="14">
        <f>IFERROR(INDEX(StoredResults!$E$6:$E$5000,MATCH($A55,StoredResults!$C$6:$C$5000,0)),"")</f>
        <v/>
      </c>
      <c r="C55" s="14">
        <f>IFERROR(INDEX(StoredResults!$F$6:$F$5000,MATCH($A55,StoredResults!$C$6:$C$5000,0)),"")</f>
        <v/>
      </c>
      <c r="E55" s="24">
        <f>IF(OR(E29="",$D29=""),"",E29-$D29)</f>
        <v/>
      </c>
      <c r="F55" s="24">
        <f>IF(OR(F29="",$D29=""),"",F29-$D29)</f>
        <v/>
      </c>
      <c r="G55" s="24">
        <f>IF(OR(G29="",$D29=""),"",G29-$D29)</f>
        <v/>
      </c>
      <c r="H55" s="24">
        <f>IF(OR(H29="",$D29=""),"",H29-$D29)</f>
        <v/>
      </c>
      <c r="I55" s="24">
        <f>IF(OR(I29="",$D29=""),"",I29-$D29)</f>
        <v/>
      </c>
      <c r="J55" s="24">
        <f>IF(OR(J29="",$D29=""),"",J29-$D29)</f>
        <v/>
      </c>
      <c r="K55" s="24">
        <f>IF(OR(K29="",$D29=""),"",K29-$D29)</f>
        <v/>
      </c>
      <c r="L55" s="24">
        <f>IF(OR(L29="",$D29=""),"",L29-$D29)</f>
        <v/>
      </c>
    </row>
    <row r="56">
      <c r="A56" s="22" t="inlineStr">
        <is>
          <t>mit.rp.res.ecy</t>
        </is>
      </c>
      <c r="B56" s="14">
        <f>IFERROR(INDEX(StoredResults!$E$6:$E$5000,MATCH($A56,StoredResults!$C$6:$C$5000,0)),"")</f>
        <v/>
      </c>
      <c r="C56" s="14">
        <f>IFERROR(INDEX(StoredResults!$F$6:$F$5000,MATCH($A56,StoredResults!$C$6:$C$5000,0)),"")</f>
        <v/>
      </c>
      <c r="E56" s="16">
        <f>IF(OR(E30="",$D30=""),"",E30-$D30)</f>
        <v/>
      </c>
      <c r="F56" s="16">
        <f>IF(OR(F30="",$D30=""),"",F30-$D30)</f>
        <v/>
      </c>
      <c r="G56" s="16">
        <f>IF(OR(G30="",$D30=""),"",G30-$D30)</f>
        <v/>
      </c>
      <c r="H56" s="16">
        <f>IF(OR(H30="",$D30=""),"",H30-$D30)</f>
        <v/>
      </c>
      <c r="I56" s="16">
        <f>IF(OR(I30="",$D30=""),"",I30-$D30)</f>
        <v/>
      </c>
      <c r="J56" s="16">
        <f>IF(OR(J30="",$D30=""),"",J30-$D30)</f>
        <v/>
      </c>
      <c r="K56" s="16">
        <f>IF(OR(K30="",$D30=""),"",K30-$D30)</f>
        <v/>
      </c>
      <c r="L56" s="16">
        <f>IF(OR(L30="",$D30=""),"",L30-$D30)</f>
        <v/>
      </c>
    </row>
    <row r="57">
      <c r="A57" s="22" t="inlineStr">
        <is>
          <t>mit.rp.ind.ecy</t>
        </is>
      </c>
      <c r="B57" s="14">
        <f>IFERROR(INDEX(StoredResults!$E$6:$E$5000,MATCH($A57,StoredResults!$C$6:$C$5000,0)),"")</f>
        <v/>
      </c>
      <c r="C57" s="14">
        <f>IFERROR(INDEX(StoredResults!$F$6:$F$5000,MATCH($A57,StoredResults!$C$6:$C$5000,0)),"")</f>
        <v/>
      </c>
      <c r="E57" s="16">
        <f>IF(OR(E31="",$D31=""),"",E31-$D31)</f>
        <v/>
      </c>
      <c r="F57" s="16">
        <f>IF(OR(F31="",$D31=""),"",F31-$D31)</f>
        <v/>
      </c>
      <c r="G57" s="16">
        <f>IF(OR(G31="",$D31=""),"",G31-$D31)</f>
        <v/>
      </c>
      <c r="H57" s="16">
        <f>IF(OR(H31="",$D31=""),"",H31-$D31)</f>
        <v/>
      </c>
      <c r="I57" s="16">
        <f>IF(OR(I31="",$D31=""),"",I31-$D31)</f>
        <v/>
      </c>
      <c r="J57" s="16">
        <f>IF(OR(J31="",$D31=""),"",J31-$D31)</f>
        <v/>
      </c>
      <c r="K57" s="16">
        <f>IF(OR(K31="",$D31=""),"",K31-$D31)</f>
        <v/>
      </c>
      <c r="L57" s="16">
        <f>IF(OR(L31="",$D31=""),"",L31-$D31)</f>
        <v/>
      </c>
    </row>
    <row r="58">
      <c r="A58" s="22" t="inlineStr">
        <is>
          <t>mit.gncav</t>
        </is>
      </c>
      <c r="B58" s="14">
        <f>IFERROR(INDEX(StoredResults!$E$6:$E$5000,MATCH($A58,StoredResults!$C$6:$C$5000,0)),"")</f>
        <v/>
      </c>
      <c r="C58" s="14">
        <f>IFERROR(INDEX(StoredResults!$F$6:$F$5000,MATCH($A58,StoredResults!$C$6:$C$5000,0)),"")</f>
        <v/>
      </c>
      <c r="E58" s="16">
        <f>IF(OR(E32="",$D32=""),"",E32-$D32)</f>
        <v/>
      </c>
      <c r="F58" s="16">
        <f>IF(OR(F32="",$D32=""),"",F32-$D32)</f>
        <v/>
      </c>
      <c r="G58" s="16">
        <f>IF(OR(G32="",$D32=""),"",G32-$D32)</f>
        <v/>
      </c>
      <c r="H58" s="16">
        <f>IF(OR(H32="",$D32=""),"",H32-$D32)</f>
        <v/>
      </c>
      <c r="I58" s="16">
        <f>IF(OR(I32="",$D32=""),"",I32-$D32)</f>
        <v/>
      </c>
      <c r="J58" s="16">
        <f>IF(OR(J32="",$D32=""),"",J32-$D32)</f>
        <v/>
      </c>
      <c r="K58" s="16">
        <f>IF(OR(K32="",$D32=""),"",K32-$D32)</f>
        <v/>
      </c>
      <c r="L58" s="16">
        <f>IF(OR(L32="",$D32=""),"",L32-$D32)</f>
        <v/>
      </c>
    </row>
    <row r="60">
      <c r="A60" s="4" t="inlineStr">
        <is>
          <t>% difference vs baseline</t>
        </is>
      </c>
      <c r="B60" s="5" t="n"/>
      <c r="C60" s="5" t="n"/>
      <c r="D60" s="5" t="n"/>
      <c r="E60" s="5" t="n"/>
      <c r="F60" s="5" t="n"/>
      <c r="G60" s="5" t="n"/>
      <c r="H60" s="5" t="n"/>
      <c r="I60" s="5" t="n"/>
      <c r="J60" s="5" t="n"/>
      <c r="K60" s="5" t="n"/>
      <c r="L60" s="5" t="n"/>
    </row>
    <row r="61">
      <c r="A61" s="22" t="inlineStr">
        <is>
          <t>mit.ener.all.all.e</t>
        </is>
      </c>
      <c r="B61" s="14">
        <f>IFERROR(INDEX(StoredResults!$E$6:$E$5000,MATCH($A61,StoredResults!$C$6:$C$5000,0)),"")</f>
        <v/>
      </c>
      <c r="C61" s="14">
        <f>IFERROR(INDEX(StoredResults!$F$6:$F$5000,MATCH($A61,StoredResults!$C$6:$C$5000,0)),"")</f>
        <v/>
      </c>
      <c r="E61" s="13">
        <f>IF(OR(E9="",$D9="",$D9=0),"",E9/$D9-1)</f>
        <v/>
      </c>
      <c r="F61" s="13">
        <f>IF(OR(F9="",$D9="",$D9=0),"",F9/$D9-1)</f>
        <v/>
      </c>
      <c r="G61" s="13">
        <f>IF(OR(G9="",$D9="",$D9=0),"",G9/$D9-1)</f>
        <v/>
      </c>
      <c r="H61" s="13">
        <f>IF(OR(H9="",$D9="",$D9=0),"",H9/$D9-1)</f>
        <v/>
      </c>
      <c r="I61" s="13">
        <f>IF(OR(I9="",$D9="",$D9=0),"",I9/$D9-1)</f>
        <v/>
      </c>
      <c r="J61" s="13">
        <f>IF(OR(J9="",$D9="",$D9=0),"",J9/$D9-1)</f>
        <v/>
      </c>
      <c r="K61" s="13">
        <f>IF(OR(K9="",$D9="",$D9=0),"",K9/$D9-1)</f>
        <v/>
      </c>
      <c r="L61" s="13">
        <f>IF(OR(L9="",$D9="",$D9=0),"",L9/$D9-1)</f>
        <v/>
      </c>
    </row>
    <row r="62">
      <c r="A62" s="22" t="inlineStr">
        <is>
          <t>mit.ener.tra.all.e</t>
        </is>
      </c>
      <c r="B62" s="14">
        <f>IFERROR(INDEX(StoredResults!$E$6:$E$5000,MATCH($A62,StoredResults!$C$6:$C$5000,0)),"")</f>
        <v/>
      </c>
      <c r="C62" s="14">
        <f>IFERROR(INDEX(StoredResults!$F$6:$F$5000,MATCH($A62,StoredResults!$C$6:$C$5000,0)),"")</f>
        <v/>
      </c>
      <c r="E62" s="13">
        <f>IF(OR(E10="",$D10="",$D10=0),"",E10/$D10-1)</f>
        <v/>
      </c>
      <c r="F62" s="13">
        <f>IF(OR(F10="",$D10="",$D10=0),"",F10/$D10-1)</f>
        <v/>
      </c>
      <c r="G62" s="13">
        <f>IF(OR(G10="",$D10="",$D10=0),"",G10/$D10-1)</f>
        <v/>
      </c>
      <c r="H62" s="13">
        <f>IF(OR(H10="",$D10="",$D10=0),"",H10/$D10-1)</f>
        <v/>
      </c>
      <c r="I62" s="13">
        <f>IF(OR(I10="",$D10="",$D10=0),"",I10/$D10-1)</f>
        <v/>
      </c>
      <c r="J62" s="13">
        <f>IF(OR(J10="",$D10="",$D10=0),"",J10/$D10-1)</f>
        <v/>
      </c>
      <c r="K62" s="13">
        <f>IF(OR(K10="",$D10="",$D10=0),"",K10/$D10-1)</f>
        <v/>
      </c>
      <c r="L62" s="13">
        <f>IF(OR(L10="",$D10="",$D10=0),"",L10/$D10-1)</f>
        <v/>
      </c>
    </row>
    <row r="63">
      <c r="A63" s="22" t="inlineStr">
        <is>
          <t>mit.ener.bld.all.e</t>
        </is>
      </c>
      <c r="B63" s="14">
        <f>IFERROR(INDEX(StoredResults!$E$6:$E$5000,MATCH($A63,StoredResults!$C$6:$C$5000,0)),"")</f>
        <v/>
      </c>
      <c r="C63" s="14">
        <f>IFERROR(INDEX(StoredResults!$F$6:$F$5000,MATCH($A63,StoredResults!$C$6:$C$5000,0)),"")</f>
        <v/>
      </c>
      <c r="E63" s="13">
        <f>IF(OR(E11="",$D11="",$D11=0),"",E11/$D11-1)</f>
        <v/>
      </c>
      <c r="F63" s="13">
        <f>IF(OR(F11="",$D11="",$D11=0),"",F11/$D11-1)</f>
        <v/>
      </c>
      <c r="G63" s="13">
        <f>IF(OR(G11="",$D11="",$D11=0),"",G11/$D11-1)</f>
        <v/>
      </c>
      <c r="H63" s="13">
        <f>IF(OR(H11="",$D11="",$D11=0),"",H11/$D11-1)</f>
        <v/>
      </c>
      <c r="I63" s="13">
        <f>IF(OR(I11="",$D11="",$D11=0),"",I11/$D11-1)</f>
        <v/>
      </c>
      <c r="J63" s="13">
        <f>IF(OR(J11="",$D11="",$D11=0),"",J11/$D11-1)</f>
        <v/>
      </c>
      <c r="K63" s="13">
        <f>IF(OR(K11="",$D11="",$D11=0),"",K11/$D11-1)</f>
        <v/>
      </c>
      <c r="L63" s="13">
        <f>IF(OR(L11="",$D11="",$D11=0),"",L11/$D11-1)</f>
        <v/>
      </c>
    </row>
    <row r="64">
      <c r="A64" s="22" t="inlineStr">
        <is>
          <t>mit.ener.ind.all.e</t>
        </is>
      </c>
      <c r="B64" s="14">
        <f>IFERROR(INDEX(StoredResults!$E$6:$E$5000,MATCH($A64,StoredResults!$C$6:$C$5000,0)),"")</f>
        <v/>
      </c>
      <c r="C64" s="14">
        <f>IFERROR(INDEX(StoredResults!$F$6:$F$5000,MATCH($A64,StoredResults!$C$6:$C$5000,0)),"")</f>
        <v/>
      </c>
      <c r="E64" s="13">
        <f>IF(OR(E12="",$D12="",$D12=0),"",E12/$D12-1)</f>
        <v/>
      </c>
      <c r="F64" s="13">
        <f>IF(OR(F12="",$D12="",$D12=0),"",F12/$D12-1)</f>
        <v/>
      </c>
      <c r="G64" s="13">
        <f>IF(OR(G12="",$D12="",$D12=0),"",G12/$D12-1)</f>
        <v/>
      </c>
      <c r="H64" s="13">
        <f>IF(OR(H12="",$D12="",$D12=0),"",H12/$D12-1)</f>
        <v/>
      </c>
      <c r="I64" s="13">
        <f>IF(OR(I12="",$D12="",$D12=0),"",I12/$D12-1)</f>
        <v/>
      </c>
      <c r="J64" s="13">
        <f>IF(OR(J12="",$D12="",$D12=0),"",J12/$D12-1)</f>
        <v/>
      </c>
      <c r="K64" s="13">
        <f>IF(OR(K12="",$D12="",$D12=0),"",K12/$D12-1)</f>
        <v/>
      </c>
      <c r="L64" s="13">
        <f>IF(OR(L12="",$D12="",$D12=0),"",L12/$D12-1)</f>
        <v/>
      </c>
    </row>
    <row r="65">
      <c r="A65" s="22" t="inlineStr">
        <is>
          <t>mit.ener.oen.all.e</t>
        </is>
      </c>
      <c r="B65" s="14">
        <f>IFERROR(INDEX(StoredResults!$E$6:$E$5000,MATCH($A65,StoredResults!$C$6:$C$5000,0)),"")</f>
        <v/>
      </c>
      <c r="C65" s="14">
        <f>IFERROR(INDEX(StoredResults!$F$6:$F$5000,MATCH($A65,StoredResults!$C$6:$C$5000,0)),"")</f>
        <v/>
      </c>
      <c r="E65" s="13">
        <f>IF(OR(E13="",$D13="",$D13=0),"",E13/$D13-1)</f>
        <v/>
      </c>
      <c r="F65" s="13">
        <f>IF(OR(F13="",$D13="",$D13=0),"",F13/$D13-1)</f>
        <v/>
      </c>
      <c r="G65" s="13">
        <f>IF(OR(G13="",$D13="",$D13=0),"",G13/$D13-1)</f>
        <v/>
      </c>
      <c r="H65" s="13">
        <f>IF(OR(H13="",$D13="",$D13=0),"",H13/$D13-1)</f>
        <v/>
      </c>
      <c r="I65" s="13">
        <f>IF(OR(I13="",$D13="",$D13=0),"",I13/$D13-1)</f>
        <v/>
      </c>
      <c r="J65" s="13">
        <f>IF(OR(J13="",$D13="",$D13=0),"",J13/$D13-1)</f>
        <v/>
      </c>
      <c r="K65" s="13">
        <f>IF(OR(K13="",$D13="",$D13=0),"",K13/$D13-1)</f>
        <v/>
      </c>
      <c r="L65" s="13">
        <f>IF(OR(L13="",$D13="",$D13=0),"",L13/$D13-1)</f>
        <v/>
      </c>
    </row>
    <row r="66">
      <c r="A66" s="22" t="inlineStr">
        <is>
          <t>mit.co2.all.all.e</t>
        </is>
      </c>
      <c r="B66" s="14">
        <f>IFERROR(INDEX(StoredResults!$E$6:$E$5000,MATCH($A66,StoredResults!$C$6:$C$5000,0)),"")</f>
        <v/>
      </c>
      <c r="C66" s="14">
        <f>IFERROR(INDEX(StoredResults!$F$6:$F$5000,MATCH($A66,StoredResults!$C$6:$C$5000,0)),"")</f>
        <v/>
      </c>
      <c r="E66" s="13">
        <f>IF(OR(E14="",$D14="",$D14=0),"",E14/$D14-1)</f>
        <v/>
      </c>
      <c r="F66" s="13">
        <f>IF(OR(F14="",$D14="",$D14=0),"",F14/$D14-1)</f>
        <v/>
      </c>
      <c r="G66" s="13">
        <f>IF(OR(G14="",$D14="",$D14=0),"",G14/$D14-1)</f>
        <v/>
      </c>
      <c r="H66" s="13">
        <f>IF(OR(H14="",$D14="",$D14=0),"",H14/$D14-1)</f>
        <v/>
      </c>
      <c r="I66" s="13">
        <f>IF(OR(I14="",$D14="",$D14=0),"",I14/$D14-1)</f>
        <v/>
      </c>
      <c r="J66" s="13">
        <f>IF(OR(J14="",$D14="",$D14=0),"",J14/$D14-1)</f>
        <v/>
      </c>
      <c r="K66" s="13">
        <f>IF(OR(K14="",$D14="",$D14=0),"",K14/$D14-1)</f>
        <v/>
      </c>
      <c r="L66" s="13">
        <f>IF(OR(L14="",$D14="",$D14=0),"",L14/$D14-1)</f>
        <v/>
      </c>
    </row>
    <row r="67">
      <c r="A67" s="22" t="inlineStr">
        <is>
          <t>mit.co2.tra.all.e</t>
        </is>
      </c>
      <c r="B67" s="14">
        <f>IFERROR(INDEX(StoredResults!$E$6:$E$5000,MATCH($A67,StoredResults!$C$6:$C$5000,0)),"")</f>
        <v/>
      </c>
      <c r="C67" s="14">
        <f>IFERROR(INDEX(StoredResults!$F$6:$F$5000,MATCH($A67,StoredResults!$C$6:$C$5000,0)),"")</f>
        <v/>
      </c>
      <c r="E67" s="13">
        <f>IF(OR(E15="",$D15="",$D15=0),"",E15/$D15-1)</f>
        <v/>
      </c>
      <c r="F67" s="13">
        <f>IF(OR(F15="",$D15="",$D15=0),"",F15/$D15-1)</f>
        <v/>
      </c>
      <c r="G67" s="13">
        <f>IF(OR(G15="",$D15="",$D15=0),"",G15/$D15-1)</f>
        <v/>
      </c>
      <c r="H67" s="13">
        <f>IF(OR(H15="",$D15="",$D15=0),"",H15/$D15-1)</f>
        <v/>
      </c>
      <c r="I67" s="13">
        <f>IF(OR(I15="",$D15="",$D15=0),"",I15/$D15-1)</f>
        <v/>
      </c>
      <c r="J67" s="13">
        <f>IF(OR(J15="",$D15="",$D15=0),"",J15/$D15-1)</f>
        <v/>
      </c>
      <c r="K67" s="13">
        <f>IF(OR(K15="",$D15="",$D15=0),"",K15/$D15-1)</f>
        <v/>
      </c>
      <c r="L67" s="13">
        <f>IF(OR(L15="",$D15="",$D15=0),"",L15/$D15-1)</f>
        <v/>
      </c>
    </row>
    <row r="68">
      <c r="A68" s="22" t="inlineStr">
        <is>
          <t>mit.co2.bld.all.e</t>
        </is>
      </c>
      <c r="B68" s="14">
        <f>IFERROR(INDEX(StoredResults!$E$6:$E$5000,MATCH($A68,StoredResults!$C$6:$C$5000,0)),"")</f>
        <v/>
      </c>
      <c r="C68" s="14">
        <f>IFERROR(INDEX(StoredResults!$F$6:$F$5000,MATCH($A68,StoredResults!$C$6:$C$5000,0)),"")</f>
        <v/>
      </c>
      <c r="E68" s="13">
        <f>IF(OR(E16="",$D16="",$D16=0),"",E16/$D16-1)</f>
        <v/>
      </c>
      <c r="F68" s="13">
        <f>IF(OR(F16="",$D16="",$D16=0),"",F16/$D16-1)</f>
        <v/>
      </c>
      <c r="G68" s="13">
        <f>IF(OR(G16="",$D16="",$D16=0),"",G16/$D16-1)</f>
        <v/>
      </c>
      <c r="H68" s="13">
        <f>IF(OR(H16="",$D16="",$D16=0),"",H16/$D16-1)</f>
        <v/>
      </c>
      <c r="I68" s="13">
        <f>IF(OR(I16="",$D16="",$D16=0),"",I16/$D16-1)</f>
        <v/>
      </c>
      <c r="J68" s="13">
        <f>IF(OR(J16="",$D16="",$D16=0),"",J16/$D16-1)</f>
        <v/>
      </c>
      <c r="K68" s="13">
        <f>IF(OR(K16="",$D16="",$D16=0),"",K16/$D16-1)</f>
        <v/>
      </c>
      <c r="L68" s="13">
        <f>IF(OR(L16="",$D16="",$D16=0),"",L16/$D16-1)</f>
        <v/>
      </c>
    </row>
    <row r="69">
      <c r="A69" s="22" t="inlineStr">
        <is>
          <t>mit.co2.ind.all.e</t>
        </is>
      </c>
      <c r="B69" s="14">
        <f>IFERROR(INDEX(StoredResults!$E$6:$E$5000,MATCH($A69,StoredResults!$C$6:$C$5000,0)),"")</f>
        <v/>
      </c>
      <c r="C69" s="14">
        <f>IFERROR(INDEX(StoredResults!$F$6:$F$5000,MATCH($A69,StoredResults!$C$6:$C$5000,0)),"")</f>
        <v/>
      </c>
      <c r="E69" s="13">
        <f>IF(OR(E17="",$D17="",$D17=0),"",E17/$D17-1)</f>
        <v/>
      </c>
      <c r="F69" s="13">
        <f>IF(OR(F17="",$D17="",$D17=0),"",F17/$D17-1)</f>
        <v/>
      </c>
      <c r="G69" s="13">
        <f>IF(OR(G17="",$D17="",$D17=0),"",G17/$D17-1)</f>
        <v/>
      </c>
      <c r="H69" s="13">
        <f>IF(OR(H17="",$D17="",$D17=0),"",H17/$D17-1)</f>
        <v/>
      </c>
      <c r="I69" s="13">
        <f>IF(OR(I17="",$D17="",$D17=0),"",I17/$D17-1)</f>
        <v/>
      </c>
      <c r="J69" s="13">
        <f>IF(OR(J17="",$D17="",$D17=0),"",J17/$D17-1)</f>
        <v/>
      </c>
      <c r="K69" s="13">
        <f>IF(OR(K17="",$D17="",$D17=0),"",K17/$D17-1)</f>
        <v/>
      </c>
      <c r="L69" s="13">
        <f>IF(OR(L17="",$D17="",$D17=0),"",L17/$D17-1)</f>
        <v/>
      </c>
    </row>
    <row r="70">
      <c r="A70" s="22" t="inlineStr">
        <is>
          <t>mit.rtx.all.all</t>
        </is>
      </c>
      <c r="B70" s="14">
        <f>IFERROR(INDEX(StoredResults!$E$6:$E$5000,MATCH($A70,StoredResults!$C$6:$C$5000,0)),"")</f>
        <v/>
      </c>
      <c r="C70" s="14">
        <f>IFERROR(INDEX(StoredResults!$F$6:$F$5000,MATCH($A70,StoredResults!$C$6:$C$5000,0)),"")</f>
        <v/>
      </c>
      <c r="E70" s="13">
        <f>IF(OR(E18="",$D18="",$D18=0),"",E18/$D18-1)</f>
        <v/>
      </c>
      <c r="F70" s="13">
        <f>IF(OR(F18="",$D18="",$D18=0),"",F18/$D18-1)</f>
        <v/>
      </c>
      <c r="G70" s="13">
        <f>IF(OR(G18="",$D18="",$D18=0),"",G18/$D18-1)</f>
        <v/>
      </c>
      <c r="H70" s="13">
        <f>IF(OR(H18="",$D18="",$D18=0),"",H18/$D18-1)</f>
        <v/>
      </c>
      <c r="I70" s="13">
        <f>IF(OR(I18="",$D18="",$D18=0),"",I18/$D18-1)</f>
        <v/>
      </c>
      <c r="J70" s="13">
        <f>IF(OR(J18="",$D18="",$D18=0),"",J18/$D18-1)</f>
        <v/>
      </c>
      <c r="K70" s="13">
        <f>IF(OR(K18="",$D18="",$D18=0),"",K18/$D18-1)</f>
        <v/>
      </c>
      <c r="L70" s="13">
        <f>IF(OR(L18="",$D18="",$D18=0),"",L18/$D18-1)</f>
        <v/>
      </c>
    </row>
    <row r="71">
      <c r="A71" s="22" t="inlineStr">
        <is>
          <t>mit.rsub.all.all</t>
        </is>
      </c>
      <c r="B71" s="14">
        <f>IFERROR(INDEX(StoredResults!$E$6:$E$5000,MATCH($A71,StoredResults!$C$6:$C$5000,0)),"")</f>
        <v/>
      </c>
      <c r="C71" s="14">
        <f>IFERROR(INDEX(StoredResults!$F$6:$F$5000,MATCH($A71,StoredResults!$C$6:$C$5000,0)),"")</f>
        <v/>
      </c>
      <c r="E71" s="13">
        <f>IF(OR(E19="",$D19="",$D19=0),"",E19/$D19-1)</f>
        <v/>
      </c>
      <c r="F71" s="13">
        <f>IF(OR(F19="",$D19="",$D19=0),"",F19/$D19-1)</f>
        <v/>
      </c>
      <c r="G71" s="13">
        <f>IF(OR(G19="",$D19="",$D19=0),"",G19/$D19-1)</f>
        <v/>
      </c>
      <c r="H71" s="13">
        <f>IF(OR(H19="",$D19="",$D19=0),"",H19/$D19-1)</f>
        <v/>
      </c>
      <c r="I71" s="13">
        <f>IF(OR(I19="",$D19="",$D19=0),"",I19/$D19-1)</f>
        <v/>
      </c>
      <c r="J71" s="13">
        <f>IF(OR(J19="",$D19="",$D19=0),"",J19/$D19-1)</f>
        <v/>
      </c>
      <c r="K71" s="13">
        <f>IF(OR(K19="",$D19="",$D19=0),"",K19/$D19-1)</f>
        <v/>
      </c>
      <c r="L71" s="13">
        <f>IF(OR(L19="",$D19="",$D19=0),"",L19/$D19-1)</f>
        <v/>
      </c>
    </row>
    <row r="72">
      <c r="A72" s="22" t="inlineStr">
        <is>
          <t>mit.rnew.all.all</t>
        </is>
      </c>
      <c r="B72" s="14">
        <f>IFERROR(INDEX(StoredResults!$E$6:$E$5000,MATCH($A72,StoredResults!$C$6:$C$5000,0)),"")</f>
        <v/>
      </c>
      <c r="C72" s="14">
        <f>IFERROR(INDEX(StoredResults!$F$6:$F$5000,MATCH($A72,StoredResults!$C$6:$C$5000,0)),"")</f>
        <v/>
      </c>
      <c r="E72" s="13">
        <f>IF(OR(E20="",$D20="",$D20=0),"",E20/$D20-1)</f>
        <v/>
      </c>
      <c r="F72" s="13">
        <f>IF(OR(F20="",$D20="",$D20=0),"",F20/$D20-1)</f>
        <v/>
      </c>
      <c r="G72" s="13">
        <f>IF(OR(G20="",$D20="",$D20=0),"",G20/$D20-1)</f>
        <v/>
      </c>
      <c r="H72" s="13">
        <f>IF(OR(H20="",$D20="",$D20=0),"",H20/$D20-1)</f>
        <v/>
      </c>
      <c r="I72" s="13">
        <f>IF(OR(I20="",$D20="",$D20=0),"",I20/$D20-1)</f>
        <v/>
      </c>
      <c r="J72" s="13">
        <f>IF(OR(J20="",$D20="",$D20=0),"",J20/$D20-1)</f>
        <v/>
      </c>
      <c r="K72" s="13">
        <f>IF(OR(K20="",$D20="",$D20=0),"",K20/$D20-1)</f>
        <v/>
      </c>
      <c r="L72" s="13">
        <f>IF(OR(L20="",$D20="",$D20=0),"",L20/$D20-1)</f>
        <v/>
      </c>
    </row>
    <row r="73">
      <c r="A73" s="22" t="inlineStr">
        <is>
          <t>mit.rtot.all.all</t>
        </is>
      </c>
      <c r="B73" s="14">
        <f>IFERROR(INDEX(StoredResults!$E$6:$E$5000,MATCH($A73,StoredResults!$C$6:$C$5000,0)),"")</f>
        <v/>
      </c>
      <c r="C73" s="14">
        <f>IFERROR(INDEX(StoredResults!$F$6:$F$5000,MATCH($A73,StoredResults!$C$6:$C$5000,0)),"")</f>
        <v/>
      </c>
      <c r="E73" s="13">
        <f>IF(OR(E21="",$D21="",$D21=0),"",E21/$D21-1)</f>
        <v/>
      </c>
      <c r="F73" s="13">
        <f>IF(OR(F21="",$D21="",$D21=0),"",F21/$D21-1)</f>
        <v/>
      </c>
      <c r="G73" s="13">
        <f>IF(OR(G21="",$D21="",$D21=0),"",G21/$D21-1)</f>
        <v/>
      </c>
      <c r="H73" s="13">
        <f>IF(OR(H21="",$D21="",$D21=0),"",H21/$D21-1)</f>
        <v/>
      </c>
      <c r="I73" s="13">
        <f>IF(OR(I21="",$D21="",$D21=0),"",I21/$D21-1)</f>
        <v/>
      </c>
      <c r="J73" s="13">
        <f>IF(OR(J21="",$D21="",$D21=0),"",J21/$D21-1)</f>
        <v/>
      </c>
      <c r="K73" s="13">
        <f>IF(OR(K21="",$D21="",$D21=0),"",K21/$D21-1)</f>
        <v/>
      </c>
      <c r="L73" s="13">
        <f>IF(OR(L21="",$D21="",$D21=0),"",L21/$D21-1)</f>
        <v/>
      </c>
    </row>
    <row r="74">
      <c r="A74" s="22" t="inlineStr">
        <is>
          <t>mit.cptraj</t>
        </is>
      </c>
      <c r="B74" s="14">
        <f>IFERROR(INDEX(StoredResults!$E$6:$E$5000,MATCH($A74,StoredResults!$C$6:$C$5000,0)),"")</f>
        <v/>
      </c>
      <c r="C74" s="14">
        <f>IFERROR(INDEX(StoredResults!$F$6:$F$5000,MATCH($A74,StoredResults!$C$6:$C$5000,0)),"")</f>
        <v/>
      </c>
      <c r="E74" s="13">
        <f>IF(OR(E22="",$D22="",$D22=0),"",E22/$D22-1)</f>
        <v/>
      </c>
      <c r="F74" s="13">
        <f>IF(OR(F22="",$D22="",$D22=0),"",F22/$D22-1)</f>
        <v/>
      </c>
      <c r="G74" s="13">
        <f>IF(OR(G22="",$D22="",$D22=0),"",G22/$D22-1)</f>
        <v/>
      </c>
      <c r="H74" s="13">
        <f>IF(OR(H22="",$D22="",$D22=0),"",H22/$D22-1)</f>
        <v/>
      </c>
      <c r="I74" s="13">
        <f>IF(OR(I22="",$D22="",$D22=0),"",I22/$D22-1)</f>
        <v/>
      </c>
      <c r="J74" s="13">
        <f>IF(OR(J22="",$D22="",$D22=0),"",J22/$D22-1)</f>
        <v/>
      </c>
      <c r="K74" s="13">
        <f>IF(OR(K22="",$D22="",$D22=0),"",K22/$D22-1)</f>
        <v/>
      </c>
      <c r="L74" s="13">
        <f>IF(OR(L22="",$D22="",$D22=0),"",L22/$D22-1)</f>
        <v/>
      </c>
    </row>
    <row r="75">
      <c r="A75" s="22" t="inlineStr">
        <is>
          <t>mit.ets.p</t>
        </is>
      </c>
      <c r="B75" s="14">
        <f>IFERROR(INDEX(StoredResults!$E$6:$E$5000,MATCH($A75,StoredResults!$C$6:$C$5000,0)),"")</f>
        <v/>
      </c>
      <c r="C75" s="14">
        <f>IFERROR(INDEX(StoredResults!$F$6:$F$5000,MATCH($A75,StoredResults!$C$6:$C$5000,0)),"")</f>
        <v/>
      </c>
      <c r="E75" s="13">
        <f>IF(OR(E23="",$D23="",$D23=0),"",E23/$D23-1)</f>
        <v/>
      </c>
      <c r="F75" s="13">
        <f>IF(OR(F23="",$D23="",$D23=0),"",F23/$D23-1)</f>
        <v/>
      </c>
      <c r="G75" s="13">
        <f>IF(OR(G23="",$D23="",$D23=0),"",G23/$D23-1)</f>
        <v/>
      </c>
      <c r="H75" s="13">
        <f>IF(OR(H23="",$D23="",$D23=0),"",H23/$D23-1)</f>
        <v/>
      </c>
      <c r="I75" s="13">
        <f>IF(OR(I23="",$D23="",$D23=0),"",I23/$D23-1)</f>
        <v/>
      </c>
      <c r="J75" s="13">
        <f>IF(OR(J23="",$D23="",$D23=0),"",J23/$D23-1)</f>
        <v/>
      </c>
      <c r="K75" s="13">
        <f>IF(OR(K23="",$D23="",$D23=0),"",K23/$D23-1)</f>
        <v/>
      </c>
      <c r="L75" s="13">
        <f>IF(OR(L23="",$D23="",$D23=0),"",L23/$D23-1)</f>
        <v/>
      </c>
    </row>
    <row r="76">
      <c r="A76" s="22" t="inlineStr">
        <is>
          <t>mit.co2.ets.all.all</t>
        </is>
      </c>
      <c r="B76" s="14">
        <f>IFERROR(INDEX(StoredResults!$E$6:$E$5000,MATCH($A76,StoredResults!$C$6:$C$5000,0)),"")</f>
        <v/>
      </c>
      <c r="C76" s="14">
        <f>IFERROR(INDEX(StoredResults!$F$6:$F$5000,MATCH($A76,StoredResults!$C$6:$C$5000,0)),"")</f>
        <v/>
      </c>
      <c r="E76" s="13">
        <f>IF(OR(E24="",$D24="",$D24=0),"",E24/$D24-1)</f>
        <v/>
      </c>
      <c r="F76" s="13">
        <f>IF(OR(F24="",$D24="",$D24=0),"",F24/$D24-1)</f>
        <v/>
      </c>
      <c r="G76" s="13">
        <f>IF(OR(G24="",$D24="",$D24=0),"",G24/$D24-1)</f>
        <v/>
      </c>
      <c r="H76" s="13">
        <f>IF(OR(H24="",$D24="",$D24=0),"",H24/$D24-1)</f>
        <v/>
      </c>
      <c r="I76" s="13">
        <f>IF(OR(I24="",$D24="",$D24=0),"",I24/$D24-1)</f>
        <v/>
      </c>
      <c r="J76" s="13">
        <f>IF(OR(J24="",$D24="",$D24=0),"",J24/$D24-1)</f>
        <v/>
      </c>
      <c r="K76" s="13">
        <f>IF(OR(K24="",$D24="",$D24=0),"",K24/$D24-1)</f>
        <v/>
      </c>
      <c r="L76" s="13">
        <f>IF(OR(L24="",$D24="",$D24=0),"",L24/$D24-1)</f>
        <v/>
      </c>
    </row>
    <row r="77">
      <c r="A77" s="22" t="inlineStr">
        <is>
          <t>mit.co2.cap.all.all</t>
        </is>
      </c>
      <c r="B77" s="14">
        <f>IFERROR(INDEX(StoredResults!$E$6:$E$5000,MATCH($A77,StoredResults!$C$6:$C$5000,0)),"")</f>
        <v/>
      </c>
      <c r="C77" s="14">
        <f>IFERROR(INDEX(StoredResults!$F$6:$F$5000,MATCH($A77,StoredResults!$C$6:$C$5000,0)),"")</f>
        <v/>
      </c>
      <c r="E77" s="13">
        <f>IF(OR(E25="",$D25="",$D25=0),"",E25/$D25-1)</f>
        <v/>
      </c>
      <c r="F77" s="13">
        <f>IF(OR(F25="",$D25="",$D25=0),"",F25/$D25-1)</f>
        <v/>
      </c>
      <c r="G77" s="13">
        <f>IF(OR(G25="",$D25="",$D25=0),"",G25/$D25-1)</f>
        <v/>
      </c>
      <c r="H77" s="13">
        <f>IF(OR(H25="",$D25="",$D25=0),"",H25/$D25-1)</f>
        <v/>
      </c>
      <c r="I77" s="13">
        <f>IF(OR(I25="",$D25="",$D25=0),"",I25/$D25-1)</f>
        <v/>
      </c>
      <c r="J77" s="13">
        <f>IF(OR(J25="",$D25="",$D25=0),"",J25/$D25-1)</f>
        <v/>
      </c>
      <c r="K77" s="13">
        <f>IF(OR(K25="",$D25="",$D25=0),"",K25/$D25-1)</f>
        <v/>
      </c>
      <c r="L77" s="13">
        <f>IF(OR(L25="",$D25="",$D25=0),"",L25/$D25-1)</f>
        <v/>
      </c>
    </row>
    <row r="78">
      <c r="A78" s="22" t="inlineStr">
        <is>
          <t>mit.rpb.all.gso.a</t>
        </is>
      </c>
      <c r="B78" s="14">
        <f>IFERROR(INDEX(StoredResults!$E$6:$E$5000,MATCH($A78,StoredResults!$C$6:$C$5000,0)),"")</f>
        <v/>
      </c>
      <c r="C78" s="14">
        <f>IFERROR(INDEX(StoredResults!$F$6:$F$5000,MATCH($A78,StoredResults!$C$6:$C$5000,0)),"")</f>
        <v/>
      </c>
      <c r="E78" s="13">
        <f>IF(OR(E26="",$D26="",$D26=0),"",E26/$D26-1)</f>
        <v/>
      </c>
      <c r="F78" s="13">
        <f>IF(OR(F26="",$D26="",$D26=0),"",F26/$D26-1)</f>
        <v/>
      </c>
      <c r="G78" s="13">
        <f>IF(OR(G26="",$D26="",$D26=0),"",G26/$D26-1)</f>
        <v/>
      </c>
      <c r="H78" s="13">
        <f>IF(OR(H26="",$D26="",$D26=0),"",H26/$D26-1)</f>
        <v/>
      </c>
      <c r="I78" s="13">
        <f>IF(OR(I26="",$D26="",$D26=0),"",I26/$D26-1)</f>
        <v/>
      </c>
      <c r="J78" s="13">
        <f>IF(OR(J26="",$D26="",$D26=0),"",J26/$D26-1)</f>
        <v/>
      </c>
      <c r="K78" s="13">
        <f>IF(OR(K26="",$D26="",$D26=0),"",K26/$D26-1)</f>
        <v/>
      </c>
      <c r="L78" s="13">
        <f>IF(OR(L26="",$D26="",$D26=0),"",L26/$D26-1)</f>
        <v/>
      </c>
    </row>
    <row r="79">
      <c r="A79" s="22" t="inlineStr">
        <is>
          <t>mit.rpb.all.die.a</t>
        </is>
      </c>
      <c r="B79" s="14">
        <f>IFERROR(INDEX(StoredResults!$E$6:$E$5000,MATCH($A79,StoredResults!$C$6:$C$5000,0)),"")</f>
        <v/>
      </c>
      <c r="C79" s="14">
        <f>IFERROR(INDEX(StoredResults!$F$6:$F$5000,MATCH($A79,StoredResults!$C$6:$C$5000,0)),"")</f>
        <v/>
      </c>
      <c r="E79" s="13">
        <f>IF(OR(E27="",$D27="",$D27=0),"",E27/$D27-1)</f>
        <v/>
      </c>
      <c r="F79" s="13">
        <f>IF(OR(F27="",$D27="",$D27=0),"",F27/$D27-1)</f>
        <v/>
      </c>
      <c r="G79" s="13">
        <f>IF(OR(G27="",$D27="",$D27=0),"",G27/$D27-1)</f>
        <v/>
      </c>
      <c r="H79" s="13">
        <f>IF(OR(H27="",$D27="",$D27=0),"",H27/$D27-1)</f>
        <v/>
      </c>
      <c r="I79" s="13">
        <f>IF(OR(I27="",$D27="",$D27=0),"",I27/$D27-1)</f>
        <v/>
      </c>
      <c r="J79" s="13">
        <f>IF(OR(J27="",$D27="",$D27=0),"",J27/$D27-1)</f>
        <v/>
      </c>
      <c r="K79" s="13">
        <f>IF(OR(K27="",$D27="",$D27=0),"",K27/$D27-1)</f>
        <v/>
      </c>
      <c r="L79" s="13">
        <f>IF(OR(L27="",$D27="",$D27=0),"",L27/$D27-1)</f>
        <v/>
      </c>
    </row>
    <row r="80">
      <c r="A80" s="22" t="inlineStr">
        <is>
          <t>mit.rpb.res.nga.a</t>
        </is>
      </c>
      <c r="B80" s="14">
        <f>IFERROR(INDEX(StoredResults!$E$6:$E$5000,MATCH($A80,StoredResults!$C$6:$C$5000,0)),"")</f>
        <v/>
      </c>
      <c r="C80" s="14">
        <f>IFERROR(INDEX(StoredResults!$F$6:$F$5000,MATCH($A80,StoredResults!$C$6:$C$5000,0)),"")</f>
        <v/>
      </c>
      <c r="E80" s="13">
        <f>IF(OR(E28="",$D28="",$D28=0),"",E28/$D28-1)</f>
        <v/>
      </c>
      <c r="F80" s="13">
        <f>IF(OR(F28="",$D28="",$D28=0),"",F28/$D28-1)</f>
        <v/>
      </c>
      <c r="G80" s="13">
        <f>IF(OR(G28="",$D28="",$D28=0),"",G28/$D28-1)</f>
        <v/>
      </c>
      <c r="H80" s="13">
        <f>IF(OR(H28="",$D28="",$D28=0),"",H28/$D28-1)</f>
        <v/>
      </c>
      <c r="I80" s="13">
        <f>IF(OR(I28="",$D28="",$D28=0),"",I28/$D28-1)</f>
        <v/>
      </c>
      <c r="J80" s="13">
        <f>IF(OR(J28="",$D28="",$D28=0),"",J28/$D28-1)</f>
        <v/>
      </c>
      <c r="K80" s="13">
        <f>IF(OR(K28="",$D28="",$D28=0),"",K28/$D28-1)</f>
        <v/>
      </c>
      <c r="L80" s="13">
        <f>IF(OR(L28="",$D28="",$D28=0),"",L28/$D28-1)</f>
        <v/>
      </c>
    </row>
    <row r="81">
      <c r="A81" s="22" t="inlineStr">
        <is>
          <t>mit.atp.rod.gso.e</t>
        </is>
      </c>
      <c r="B81" s="14">
        <f>IFERROR(INDEX(StoredResults!$E$6:$E$5000,MATCH($A81,StoredResults!$C$6:$C$5000,0)),"")</f>
        <v/>
      </c>
      <c r="C81" s="14">
        <f>IFERROR(INDEX(StoredResults!$F$6:$F$5000,MATCH($A81,StoredResults!$C$6:$C$5000,0)),"")</f>
        <v/>
      </c>
      <c r="E81" s="13">
        <f>IF(OR(E29="",$D29="",$D29=0),"",E29/$D29-1)</f>
        <v/>
      </c>
      <c r="F81" s="13">
        <f>IF(OR(F29="",$D29="",$D29=0),"",F29/$D29-1)</f>
        <v/>
      </c>
      <c r="G81" s="13">
        <f>IF(OR(G29="",$D29="",$D29=0),"",G29/$D29-1)</f>
        <v/>
      </c>
      <c r="H81" s="13">
        <f>IF(OR(H29="",$D29="",$D29=0),"",H29/$D29-1)</f>
        <v/>
      </c>
      <c r="I81" s="13">
        <f>IF(OR(I29="",$D29="",$D29=0),"",I29/$D29-1)</f>
        <v/>
      </c>
      <c r="J81" s="13">
        <f>IF(OR(J29="",$D29="",$D29=0),"",J29/$D29-1)</f>
        <v/>
      </c>
      <c r="K81" s="13">
        <f>IF(OR(K29="",$D29="",$D29=0),"",K29/$D29-1)</f>
        <v/>
      </c>
      <c r="L81" s="13">
        <f>IF(OR(L29="",$D29="",$D29=0),"",L29/$D29-1)</f>
        <v/>
      </c>
    </row>
    <row r="82">
      <c r="A82" s="22" t="inlineStr">
        <is>
          <t>mit.rp.res.ecy</t>
        </is>
      </c>
      <c r="B82" s="14">
        <f>IFERROR(INDEX(StoredResults!$E$6:$E$5000,MATCH($A82,StoredResults!$C$6:$C$5000,0)),"")</f>
        <v/>
      </c>
      <c r="C82" s="14">
        <f>IFERROR(INDEX(StoredResults!$F$6:$F$5000,MATCH($A82,StoredResults!$C$6:$C$5000,0)),"")</f>
        <v/>
      </c>
      <c r="E82" s="13">
        <f>IF(OR(E30="",$D30="",$D30=0),"",E30/$D30-1)</f>
        <v/>
      </c>
      <c r="F82" s="13">
        <f>IF(OR(F30="",$D30="",$D30=0),"",F30/$D30-1)</f>
        <v/>
      </c>
      <c r="G82" s="13">
        <f>IF(OR(G30="",$D30="",$D30=0),"",G30/$D30-1)</f>
        <v/>
      </c>
      <c r="H82" s="13">
        <f>IF(OR(H30="",$D30="",$D30=0),"",H30/$D30-1)</f>
        <v/>
      </c>
      <c r="I82" s="13">
        <f>IF(OR(I30="",$D30="",$D30=0),"",I30/$D30-1)</f>
        <v/>
      </c>
      <c r="J82" s="13">
        <f>IF(OR(J30="",$D30="",$D30=0),"",J30/$D30-1)</f>
        <v/>
      </c>
      <c r="K82" s="13">
        <f>IF(OR(K30="",$D30="",$D30=0),"",K30/$D30-1)</f>
        <v/>
      </c>
      <c r="L82" s="13">
        <f>IF(OR(L30="",$D30="",$D30=0),"",L30/$D30-1)</f>
        <v/>
      </c>
    </row>
    <row r="83">
      <c r="A83" s="22" t="inlineStr">
        <is>
          <t>mit.rp.ind.ecy</t>
        </is>
      </c>
      <c r="B83" s="14">
        <f>IFERROR(INDEX(StoredResults!$E$6:$E$5000,MATCH($A83,StoredResults!$C$6:$C$5000,0)),"")</f>
        <v/>
      </c>
      <c r="C83" s="14">
        <f>IFERROR(INDEX(StoredResults!$F$6:$F$5000,MATCH($A83,StoredResults!$C$6:$C$5000,0)),"")</f>
        <v/>
      </c>
      <c r="E83" s="13">
        <f>IF(OR(E31="",$D31="",$D31=0),"",E31/$D31-1)</f>
        <v/>
      </c>
      <c r="F83" s="13">
        <f>IF(OR(F31="",$D31="",$D31=0),"",F31/$D31-1)</f>
        <v/>
      </c>
      <c r="G83" s="13">
        <f>IF(OR(G31="",$D31="",$D31=0),"",G31/$D31-1)</f>
        <v/>
      </c>
      <c r="H83" s="13">
        <f>IF(OR(H31="",$D31="",$D31=0),"",H31/$D31-1)</f>
        <v/>
      </c>
      <c r="I83" s="13">
        <f>IF(OR(I31="",$D31="",$D31=0),"",I31/$D31-1)</f>
        <v/>
      </c>
      <c r="J83" s="13">
        <f>IF(OR(J31="",$D31="",$D31=0),"",J31/$D31-1)</f>
        <v/>
      </c>
      <c r="K83" s="13">
        <f>IF(OR(K31="",$D31="",$D31=0),"",K31/$D31-1)</f>
        <v/>
      </c>
      <c r="L83" s="13">
        <f>IF(OR(L31="",$D31="",$D31=0),"",L31/$D31-1)</f>
        <v/>
      </c>
    </row>
    <row r="84">
      <c r="A84" s="22" t="inlineStr">
        <is>
          <t>mit.gncav</t>
        </is>
      </c>
      <c r="B84" s="14">
        <f>IFERROR(INDEX(StoredResults!$E$6:$E$5000,MATCH($A84,StoredResults!$C$6:$C$5000,0)),"")</f>
        <v/>
      </c>
      <c r="C84" s="14">
        <f>IFERROR(INDEX(StoredResults!$F$6:$F$5000,MATCH($A84,StoredResults!$C$6:$C$5000,0)),"")</f>
        <v/>
      </c>
      <c r="E84" s="13">
        <f>IF(OR(E32="",$D32="",$D32=0),"",E32/$D32-1)</f>
        <v/>
      </c>
      <c r="F84" s="13">
        <f>IF(OR(F32="",$D32="",$D32=0),"",F32/$D32-1)</f>
        <v/>
      </c>
      <c r="G84" s="13">
        <f>IF(OR(G32="",$D32="",$D32=0),"",G32/$D32-1)</f>
        <v/>
      </c>
      <c r="H84" s="13">
        <f>IF(OR(H32="",$D32="",$D32=0),"",H32/$D32-1)</f>
        <v/>
      </c>
      <c r="I84" s="13">
        <f>IF(OR(I32="",$D32="",$D32=0),"",I32/$D32-1)</f>
        <v/>
      </c>
      <c r="J84" s="13">
        <f>IF(OR(J32="",$D32="",$D32=0),"",J32/$D32-1)</f>
        <v/>
      </c>
      <c r="K84" s="13">
        <f>IF(OR(K32="",$D32="",$D32=0),"",K32/$D32-1)</f>
        <v/>
      </c>
      <c r="L84" s="13">
        <f>IF(OR(L32="",$D32="",$D32=0),"",L32/$D32-1)</f>
        <v/>
      </c>
    </row>
  </sheetData>
  <dataValidations count="1">
    <dataValidation sqref="C4" showDropDown="0" showInputMessage="0" showErrorMessage="0" allowBlank="0" type="list">
      <formula1>"2022,2023,2024,2025,2026,2027,2028,2029,2030,2031,2032,2033,2034,2035,2036,2037,2038,2039,2040"</formula1>
    </dataValidation>
  </dataValidations>
  <pageMargins left="0.75" right="0.75" top="1" bottom="1" header="0.5" footer="0.5"/>
</worksheet>
</file>

<file path=xl/worksheets/sheet5.xml><?xml version="1.0" encoding="utf-8"?>
<worksheet xmlns="http://schemas.openxmlformats.org/spreadsheetml/2006/main">
  <sheetPr codeName="Sheet5">
    <outlinePr summaryBelow="1" summaryRight="1"/>
    <pageSetUpPr/>
  </sheetPr>
  <dimension ref="A2:B6"/>
  <sheetViews>
    <sheetView tabSelected="0" workbookViewId="0">
      <selection activeCell="A1" sqref="A1"/>
    </sheetView>
  </sheetViews>
  <sheetFormatPr baseColWidth="8" defaultRowHeight="15" outlineLevelCol="0"/>
  <cols>
    <col width="62" customWidth="1" min="1" max="1"/>
    <col width="70" customWidth="1" min="2" max="2"/>
  </cols>
  <sheetData>
    <row r="2">
      <c r="A2" s="2" t="inlineStr">
        <is>
          <t>MacroCheck - first-run test of the scenario macros (macro CheckBatchRun)</t>
        </is>
      </c>
      <c r="B2" s="3" t="n"/>
    </row>
    <row r="3" ht="54" customHeight="1">
      <c r="A3" s="78" t="inlineStr">
        <is>
          <t>Run the macro CheckBatchRun (Alt+F8) once after opening the file in Excel with macros enabled. It checks the lookups the macros use, compares Excel's recalculation of the baseline with the stored baseline, reruns RunAllScenarios and compares every stored value with the values stored before. Expected: Result PASS (no value differs by more than 1e-6, relative).</t>
        </is>
      </c>
    </row>
    <row r="5">
      <c r="A5" s="73" t="inlineStr">
        <is>
          <t>Check</t>
        </is>
      </c>
      <c r="B5" s="73" t="inlineStr">
        <is>
          <t>Result</t>
        </is>
      </c>
    </row>
    <row r="6">
      <c r="A6" s="1" t="inlineStr">
        <is>
          <t>Result</t>
        </is>
      </c>
      <c r="B6" s="1" t="inlineStr">
        <is>
          <t>not run yet</t>
        </is>
      </c>
    </row>
  </sheetData>
  <mergeCells count="1">
    <mergeCell ref="A3:B3"/>
  </mergeCells>
  <pageMargins left="0.75" right="0.75" top="1" bottom="1" header="0.5" footer="0.5"/>
</worksheet>
</file>

<file path=xl/worksheets/sheet6.xml><?xml version="1.0" encoding="utf-8"?>
<worksheet xmlns="http://schemas.openxmlformats.org/spreadsheetml/2006/main">
  <sheetPr codeName="Sheet6">
    <outlinePr summaryBelow="1" summaryRight="1"/>
    <pageSetUpPr/>
  </sheetPr>
  <dimension ref="A2:T3"/>
  <sheetViews>
    <sheetView tabSelected="0" workbookViewId="0">
      <selection activeCell="A1" sqref="A1"/>
    </sheetView>
  </sheetViews>
  <sheetFormatPr baseColWidth="8" defaultRowHeight="15"/>
  <sheetData>
    <row r="2">
      <c r="A2" s="2" t="inlineStr">
        <is>
          <t>Charts - key results by scenario (from MTOutputs)</t>
        </is>
      </c>
      <c r="B2" s="3" t="n"/>
      <c r="C2" s="3" t="n"/>
      <c r="D2" s="3" t="n"/>
      <c r="E2" s="3" t="n"/>
      <c r="F2" s="3" t="n"/>
      <c r="G2" s="3" t="n"/>
      <c r="H2" s="3" t="n"/>
      <c r="I2" s="3" t="n"/>
      <c r="J2" s="3" t="n"/>
      <c r="K2" s="3" t="n"/>
      <c r="L2" s="3" t="n"/>
      <c r="M2" s="3" t="n"/>
      <c r="N2" s="3" t="n"/>
      <c r="O2" s="3" t="n"/>
      <c r="P2" s="3" t="n"/>
      <c r="Q2" s="3" t="n"/>
      <c r="R2" s="3" t="n"/>
      <c r="S2" s="3" t="n"/>
      <c r="T2" s="3" t="n"/>
    </row>
    <row r="3">
      <c r="A3" s="14" t="inlineStr">
        <is>
          <t>One series per scenario block on MTOutputs. After adding a scenario block, add its row as a new series (Select Data). Values in real 2026 USD where monetary.</t>
        </is>
      </c>
    </row>
  </sheetData>
  <pageMargins left="0.75" right="0.75" top="1" bottom="1" header="0.5" footer="0.5"/>
  <drawing xmlns:r="http://schemas.openxmlformats.org/officeDocument/2006/relationships" r:id="rId1"/>
</worksheet>
</file>

<file path=xl/worksheets/sheet7.xml><?xml version="1.0" encoding="utf-8"?>
<worksheet xmlns="http://schemas.openxmlformats.org/spreadsheetml/2006/main">
  <sheetPr codeName="Sheet7">
    <outlinePr summaryBelow="1" summaryRight="1"/>
    <pageSetUpPr/>
  </sheetPr>
  <dimension ref="A2:C34"/>
  <sheetViews>
    <sheetView tabSelected="0" workbookViewId="0">
      <selection activeCell="A1" sqref="A1"/>
    </sheetView>
  </sheetViews>
  <sheetFormatPr baseColWidth="8" defaultRowHeight="15" outlineLevelCol="0"/>
  <cols>
    <col width="24" customWidth="1" min="1" max="1"/>
    <col width="120" customWidth="1" min="2" max="2"/>
  </cols>
  <sheetData>
    <row r="2">
      <c r="A2" s="2" t="inlineStr">
        <is>
          <t>CPAT-AI-Mitigation-MVP v1.05 - AI-generated, copy-pasteable CPAT mitigation module</t>
        </is>
      </c>
      <c r="B2" s="3" t="n"/>
      <c r="C2" s="3" t="n"/>
    </row>
    <row r="4">
      <c r="A4" s="79" t="inlineStr">
        <is>
          <t>Purpose</t>
        </is>
      </c>
      <c r="B4" s="78" t="inlineStr">
        <is>
          <t>Auditable, copy-pasteable replacement of the CPAT mitigation price -&gt; fuel-use chain. Each variable has one formula across all subsectors, fuels and years, and a whole scenario group copies to a new scenario and keeps working.</t>
        </is>
      </c>
    </row>
    <row r="5">
      <c r="A5" s="79" t="inlineStr">
        <is>
          <t>Status</t>
        </is>
      </c>
      <c r="B5" s="78" t="inlineStr">
        <is>
          <t>v1.05 prototype to 2040: policies (carbon tax, new ETS, fuel price reform, feebates with sectoral shadow prices), domestic prices with existing taxes and subsidies, and price -&gt; fuel use for transport, buildings, industry and other energy use, revenues (section 12), CO2 (section 13), and power generation costs and electricity prices (section 3; generation mix interim data until the engineer model). Differences with legacy: sheet LegacyDiff.</t>
        </is>
      </c>
    </row>
    <row r="6">
      <c r="A6" s="79" t="inlineStr">
        <is>
          <t>Layout (as legacy CPAT)</t>
        </is>
      </c>
      <c r="B6" s="78" t="inlineStr">
        <is>
          <t>Sections: 1. Policies (row 11), 2. Retail energy prices (row 257), 3. Power sector (row 358), 5. Transport (row 515), 6. Buildings (row 918), 7. Industrial (row 1221), 8. Other energy use (row 2024), 11. Results - energy consumption (row 2127). Numbers follow the legacy Mitigation sheet.</t>
        </is>
      </c>
    </row>
    <row r="7">
      <c r="A7" s="79" t="inlineStr">
        <is>
          <t>Nesting</t>
        </is>
      </c>
      <c r="B7" s="78" t="inlineStr">
        <is>
          <t>Across: scenario (outer) &gt; year (inner). Down: sector section &gt; subsector &gt; variable &gt; fuel. Each subsector: a heading line (its total fuel use), then ctxnew, ets, ntx, nce, atp, shp, ener, co2, rtx, rsub, rnew, each over the 8 fuels with one blank row (100 rows per subsector). Section 2: sp, txo, rpb over the 12 price fuels (coal and gas x power / residential / industry; gasoline, diesel, LPG, kerosene, other oil products, biomass for all sectors).</t>
        </is>
      </c>
    </row>
    <row r="8">
      <c r="A8" s="79" t="inlineStr">
        <is>
          <t>ASSUMPTIONS: units</t>
        </is>
      </c>
      <c r="B8" s="78" t="inlineStr">
        <is>
          <t>All prices, taxes and policy values are in REAL US DOLLARS OF THE RESULTS YEAR (MTInputs ResultsYear, 2026; Settings C8), per GJ. There is no inflation after the conversion: a constant real price is a constant number. Fuel use is in ktoe.</t>
        </is>
      </c>
    </row>
    <row r="9">
      <c r="A9" s="79" t="inlineStr">
        <is>
          <t>ASSUMPTIONS: two indices</t>
        </is>
      </c>
      <c r="B9" s="78" t="inlineStr">
        <is>
          <t>Row 8 infl = US CPI(ResultsYear) / US CPI(year) converts nominal DOMESTIC data (IMF price dataset: supply cost, taxes, retail price, margin, production cost) and nominal policy inputs. Row 9 defl = US GDP deflator(ResultsYear) / deflator(year) converts nominal INTERNATIONAL prices (legacy uses the deflator there). The two differ by up to 1.2% before 2030 (2022: 1.137 vs 1.124), so both are kept. The CPI is held flat after 2031 in the legacy data (WEO horizon); results after 2030 are not compared with legacy.</t>
        </is>
      </c>
    </row>
    <row r="10">
      <c r="A10" s="79" t="inlineStr">
        <is>
          <t>ASSUMPTIONS: inputs</t>
        </is>
      </c>
      <c r="B10" s="78" t="inlineStr">
        <is>
          <t>Domestic price data are nominal USD of their year -&gt; x infl of that year. International prices are nominal -&gt; x defl; only their year-on-year ratios move the supply cost, so their units and level drop out. MTInputs policy values are REAL (ResultsYear USD): carbon price, feebate rates and fuel price reform increases. Only the carbon price has a switch: NomorReal = Nominal makes it nominal, then x infl (legacy row 2249). Margins and production costs are base-year (2022) nominal values -&gt; x infl(2022), held constant in real terms.</t>
        </is>
      </c>
    </row>
    <row r="11">
      <c r="A11" s="79" t="inlineStr">
        <is>
          <t>ASSUMPTIONS: history</t>
        </is>
      </c>
      <c r="B11" s="78" t="inlineStr">
        <is>
          <t>Years up to the last historical price year (Settings C10, 2024) take prices from data (Inputs_prices); later years are projected. Base-year (2022) fuel use is data; fuel use from 2023 on is modelled with these prices (also in 2023-2024).</t>
        </is>
      </c>
    </row>
    <row r="12">
      <c r="A12" s="79" t="inlineStr">
        <is>
          <t>ASSUMPTIONS: global vs scenario</t>
        </is>
      </c>
      <c r="B12" s="78" t="inlineStr">
        <is>
          <t>Global (Settings, from MTInputs scenario 1): ResultsYear, government price controls (pass-through), last historical year, gas market of the country. Per scenario (MTInputs column): international price source and adjustment, carbon price and its nominal/real switch, fuel price reform, feebates, coverage.</t>
        </is>
      </c>
    </row>
    <row r="13">
      <c r="A13" s="79" t="inlineStr">
        <is>
          <t>ASSUMPTIONS: legacy quirk</t>
        </is>
      </c>
      <c r="B13" s="78" t="inlineStr">
        <is>
          <t>Legacy rule kept: with pass-through 0.5 or 0.8 txo jumps in the first projected year. See PriceProjection_Method_v0.3.md.</t>
        </is>
      </c>
    </row>
    <row r="14">
      <c r="A14" s="79" t="inlineStr">
        <is>
          <t>DATA CHANGED (v0.14)</t>
        </is>
      </c>
      <c r="B14" s="78" t="inlineStr">
        <is>
          <t>Egypt price block replaced by the corrected block supplied by the user (data/source/Egypt_Price_Data_2026-10-09.xlsx): changed cells are bright yellow in Prices_dom (list: data/prices_dom_changes.csv). Its VAT rates are explicit (0 for gas and oil products), so the v0.10 VAT assumption no longer applies to Egypt.</t>
        </is>
      </c>
    </row>
    <row r="15">
      <c r="A15" s="79" t="inlineStr">
        <is>
          <t>ASSUMPTIONS: DATA CHANGED (v0.10)</t>
        </is>
      </c>
      <c r="B15" s="78" t="inlineStr">
        <is>
          <t>Bright yellow cells with red text in Inputs_prices: (1) other oil products take pass-through and margin from the dataset like the other oil products (legacy hardcodes 1 and 0, which drove their retail price to the 0.01 floor); (2) VAT rate: dataset rate where filled, else the general VAT rate VAT_WEO (Egypt 14%) for residential coal and gas and all-sector oil products; power, industry and biomass 0. New policies pay this VAT.</t>
        </is>
      </c>
    </row>
    <row r="16">
      <c r="A16" s="79" t="inlineStr">
        <is>
          <t>Price projection</t>
        </is>
      </c>
      <c r="B16" s="78" t="inlineStr">
        <is>
          <t>gp = international price (source, gas market, High/Low factor after the last historical year). sp = fixsp + (sp(t-1) - fixsp) x gp(t) / gp(t-1), fixsp = margin + pass-through x production cost (coal, gas). txo = txo_L x pcc + cs, cs = (sp_L - sp + txo_L(1 - pcc)) x (1 - pcc), not below txo_L(1 - pcc) if that is &gt;= 0. rpb = (sp + txo) x (1 + VAT rate). atp = max(rpb + nce x (1 + VAT rate), 0.01): new policies are fully passed through and pay VAT. Pass-through 0 keeps rpb at its last historical value (Egypt gas and oil products); 1 passes supply-cost changes on in full.</t>
        </is>
      </c>
    </row>
    <row r="17">
      <c r="A17" s="79" t="inlineStr">
        <is>
          <t>Variables</t>
        </is>
      </c>
      <c r="B17" s="78" t="inlineStr">
        <is>
          <t>ctxnew new carbon tax = carbon price x EF x fuel coverage x sector coverage x (1 - ETS coverage); ets new ETS = tax-equivalent permit price x EF x effective ETS coverage x (1 - OBR share); ntx new excise = fuel price reform path / GJ per unit; nce = ctxnew + ets + ntx; atp after-tax price; shp shadow price = (sector shadow price x share impacting efficiency + ETS tax-equivalent price x ETS coverage x OBR share) x EF; ener fuel use (CPAT eq. 3.3.3): the usage term uses atp, the efficiency term (atp + shp), as legacy.</t>
        </is>
      </c>
    </row>
    <row r="18">
      <c r="A18" s="79" t="inlineStr">
        <is>
          <t>ETS (v1.02)</t>
        </is>
      </c>
      <c r="B18" s="78" t="inlineStr">
        <is>
          <t>MTInputs rows 84-115 per scenario; in covered sectors the ETS replaces the carbon tax. Cap = baseline covered emissions (bco2 data from scenario 1 x coverage) x (1 + change path). Price: fast estimate LN(cap / baseline) / (effective semi-elasticity x volatility adjustment), or the override row ets.ovr when D_ETSPriceOverride = Yes (blank cell: carbon price path). Benchmarks by sector group (typed rows) give the OBR share; the permit price splits into a tax-equivalent part in the fuel price (x (1 - OBR)) and a shadow price on the efficiency margin (x OBR). Tax-equivalent price = permit price x volatility adjustment; revenue uses the permit price on the auctioned part. Section 13: covered emissions vs cap and the next price (ets.next); ets_goalseek_v0_1.py iterates until the cap is met. See ETS_Legacy_Algorithm_v0_1.md.</t>
        </is>
      </c>
    </row>
    <row r="19">
      <c r="A19" s="79" t="inlineStr">
        <is>
          <t>Power prices (v1.05)</t>
        </is>
      </c>
      <c r="B19" s="78" t="inlineStr">
        <is>
          <t>Section 3, legacy sub-tables: A inputs (capex factor; generation shares, investment shares and consumption are INTERIM legacy-baseline data, orange italic); B amortised fixed cost of the stock = caxav x acap + afix + stoav (vintage averages with last year's investment share); C levelised fixed cost of new plants (for investment only); D variable cost = O&amp;M + section 2 fuel price x 0.0036/efficiency, and the new policy cost per kWh ccp (carbon tax, ETS, fuel price reform on power fuels); E generation cost gnc = fix + vbc and the average gncav; G supply cost sc = gncav of the previous year + T&amp;D, price before new policies = data to 2024, then + pass-through x change in sc x (1 + VAT), end-user price rp = rppre + ccpav, subsidy gap and revenues; J storage cost of variable renewables from the VRE share. Constants per type: Inputs_power. Method: PowerPrices_Method_v0_1.md.</t>
        </is>
      </c>
    </row>
    <row r="20">
      <c r="A20" s="79" t="inlineStr">
        <is>
          <t>Emissions (v0.13)</t>
        </is>
      </c>
      <c r="B20" s="78" t="inlineStr">
        <is>
          <t>co2 per subsector and fuel = fuel use x PJ/ktoe x EF (tCO2/GJ), MtCO2. Section 13: total, by sector, by fuel, change vs scenario 1. Fuel combustion only (no power, process emissions, CH4, N2O or local pollutants yet).</t>
        </is>
      </c>
    </row>
    <row r="21">
      <c r="A21" s="79" t="inlineStr">
        <is>
          <t>First run in Excel (v1.04)</t>
        </is>
      </c>
      <c r="B21" s="78" t="inlineStr">
        <is>
          <t>Enable macros (if the file came from the internet: file Properties &gt; Unblock first), then run the macro CheckBatchRun (Alt+F8). Sheet MacroCheck shows Result PASS when the macros find everything they need, Excel's own recalculation of the baseline matches the stored baseline, and the batch rerun reproduces every stored value to 1e-6 (relative). If Excel reports that it cannot load the VBA project, import CPATScenarios_v0_2.bas (Alt+F11 &gt; File &gt; Import) and save as .xlsm.</t>
        </is>
      </c>
    </row>
    <row r="22">
      <c r="A22" s="79" t="inlineStr">
        <is>
          <t>Scenarios and batch runs (v1.03)</t>
        </is>
      </c>
      <c r="B22" s="78" t="inlineStr">
        <is>
          <t>MTInputs: J = scenario 1 (baseline), K = scenario 2 (live policy scenario, Mitigation group 2), L onwards = scenario definitions (row 4 Run? = Yes/No). Macro RunAllScenarios (Alt+F8; module CPATScenarios, enable macros) stores the baseline once, then copies each definition into K, recalculates, runs the ETS goal seek if the definition applies a new ETS, and stores the MTOutputs block as values in StoredResults (K is restored at the end). Other macros: StoreBaseline, StoreLiveScenario, SolveETSLive, ClearStoredScenarios. ScenarioCompare: choose a year and up to 8 stored scenario IDs; levels, differences and % differences vs the baseline. StoredResults ships filled by a Python emulation of the macro.</t>
        </is>
      </c>
    </row>
    <row r="23">
      <c r="A23" s="79" t="inlineStr">
        <is>
          <t>MTOutputs and Charts (v1.01)</t>
        </is>
      </c>
      <c r="B23" s="78" t="inlineStr">
        <is>
          <t>MTOutputs collects key results (fuel use, CO2, revenues, prices) for every scenario by output code: one row block per scenario, the scenario number in column E of the block header. Copy the last block below to add a scenario. Charts plots them, one series per scenario.</t>
        </is>
      </c>
    </row>
    <row r="24">
      <c r="A24" s="79" t="inlineStr">
        <is>
          <t>Revenues (v0.12)</t>
        </is>
      </c>
      <c r="B24" s="78" t="inlineStr">
        <is>
          <t>Three separate calculations per subsector and fuel, USD million real: rtx existing tax revenue = fuel use x PJ/ktoe x (etx + vat); rsub existing subsidy cost = fuel use x PJ/ktoe x esub; rnew new-policy revenue = fuel use x PJ/ktoe x (ctxnew + ntx + ets x revenue factor + nce x VAT rate). Section 12: totals and sectors, net existing (rtx - rsub), total, and change vs scenario 1. Feebates are revenue-neutral.</t>
        </is>
      </c>
    </row>
    <row r="25">
      <c r="A25" s="79" t="inlineStr">
        <is>
          <t>Existing taxes and subsidies</t>
        </is>
      </c>
      <c r="B25" s="78" t="inlineStr">
        <is>
          <t>Section 2 by price fuel: vat = (sp + txo) x VAT rate; etx = max(txo, 0) existing excise and other taxes; esub = max(-txo, 0) existing consumer subsidy; esubpu = esub in MTInputs price units ($/liter, $/bbl, $/GJ), ready as a per-fuel policy input (subsidy reform) later. (a) For revenue: fuel use x (etx + vat - esub) plus new policies; see section 12.</t>
        </is>
      </c>
    </row>
    <row r="26">
      <c r="A26" s="79" t="inlineStr">
        <is>
          <t>Roll-up</t>
        </is>
      </c>
      <c r="B26" s="78" t="inlineStr">
        <is>
          <t>Mitigation opens fully rolled up (zoom 75%): section bands, sector totals, the carbon price, retail prices, revenue and CO2 totals. Row groups have their + button BELOW the group: level 1 shows subsector headings and inputs, level 2 the variables of each subsector (buttons 1 / 2 / 3 at the top left set all levels). Columns (one level): B:G (fuel, sector, parameters), I:K (unit, source, scenario-1 code) and 2030-2039 in each scenario group; button 2 above the columns opens them.</t>
        </is>
      </c>
    </row>
    <row r="27">
      <c r="A27" s="79" t="inlineStr">
        <is>
          <t>Section 1 (policies)</t>
        </is>
      </c>
      <c r="B27" s="78" t="inlineStr">
        <is>
          <t>Each input row reads MTInputs by its row number (column D, hidden) and the scenario number (row 5). Paths: carbon price as legacy (0 before CPIntro, linear to CPLevelTarget by CPOutro, linear continuation if Linear*); fuel price reform and feebates: 0 before the start year, linear from the starting to the final/target value, continuing linearly afterwards (one default). New ETS: cap-based permit price (fast estimate or override), benchmarks give the OBR share, replaces the carbon tax in covered sectors. Shadow prices by sector ($/tCO2) = feebates + regulations (placeholder 0); share impacting efficiency = feebate coverage x adjustment (1.0).</t>
        </is>
      </c>
    </row>
    <row r="28">
      <c r="A28" s="79" t="inlineStr">
        <is>
          <t>Data step vs formulas</t>
        </is>
      </c>
      <c r="B28" s="78" t="inlineStr">
        <is>
          <t>Lookups happen in Inputs (one row per fuel|subsector), Inputs_prices (one row per price fuel), in Mitigation D:G (hidden; labels per variable in Variables G:J), the base-year column, the top rows, the Section-1 input rows and the gp rows (source is a scenario input). Historical sp and txo read Inputs_prices by position and year. ctxnew, ntx, shp, atp and sp pick a row by position with INDEX(range, position).</t>
        </is>
      </c>
    </row>
    <row r="29">
      <c r="A29" s="79" t="inlineStr">
        <is>
          <t>LAMBDA column</t>
        </is>
      </c>
      <c r="B29" s="78" t="inlineStr">
        <is>
          <t>The right column (2040, light beige) of every calculated row calls a named LAMBDA (plain formulas elsewhere); data lookups and sums stay plain. A LAMBDA may hold the IF between history and projection (SUPPLYCOST, OTHERTAX), so it can be dragged back over the whole row; the plain columns use separate blocks: data up to 2024, projection after. Changing the last historical year (Settings C10) therefore also needs the blocks re-dragged. Or drag 2039 forward. Definitions: Formulas &gt; Name Manager. PATH(year, y0, y1, start, target, cont) = IF(year&lt;y0,0,start+(target-start)/MAX(y1-y0,1)*IF(OR(year&lt;=y1,cont),year-y0,y1-y0)); ETSPRICE(apply, year, start_year, override, override_price, estimate, carbon_price) = IF(AND(LEFT(apply,3)="Yes",year&gt;=start_year),IF(LEFT(override,3)="Yes",IF(override_price="",carbon_price,override_price),estimate),0); OBRSHARE(benchmark) = MIN(1,MAX(0,benchmark)); VOLADJ(volatility, impact, ct_risk) = (1+ct_risk*INDEX(Settings!$C$18:$F$18,MATCH(SUBSTITUTE(impact,"*",""),Settings!$C$16:$F$16,0)))/(1+INDEX(Settings!$C$17:$F$17,MATCH(SUBSTITUTE(volatility,"*",""),Settings!$C$16:$F$16,0))*INDEX(Settings!$C$18:$F$18,MATCH(SUBSTITUTE(impact,"*",""),Settings!$C$16:$F$16,0))); COVERED(emissions, coverage) = SUMPRODUCT(emissions,coverage); ETSCAP(apply, year, y0, y1, change_start, change_target, cont, base, cap_prev) = IF(AND(LEFT(apply,3)="Yes",year&gt;=y0),IF(AND(year&gt;y1,LEFT(cont,8)="Constant"),cap_prev,base*(1+change_start+(change_target-change_start)/MAX(y1-y0,1)*(MIN(year,y1)-y0))),0); ETSSEMI(emissions, coverage, semi, obr, obr_eff) = IF(SUMPRODUCT(emissions,coverage)&gt;0,SUMPRODUCT(emissions,coverage,semi,1-(1-obr_eff)*obr)/SUMPRODUCT(emissions,coverage),0); ETSESTIMATE(apply, year, start_year, cap, base, semi, vadj) = IF(AND(LEFT(apply,3)="Yes",year&gt;=start_year,cap&gt;0,cap&lt;base,semi&lt;0,vadj&gt;0),LN(cap/base)/(semi*vadj),0); TAXEQUIV(price, vadj) = price*vadj; REVFACTOR(vadj) = IF(vadj&gt;0,1/vadj,0); ETSCOVER(apply, year, start_year, covered) = IF(AND(LEFT(apply,3)="Yes",year&gt;=start_year),IF(covered,1,0),0); SHADOWSECTOR(feebate, regulation) = feebate+regulation; SHADOWSHARE(coverage, adjustment) = IF(coverage,1,0)*adjustment; SUPPLYCOST(year, last_hist, hist_sp, fix_sp, sp_prev, gp_now, gp_prev) = IF(year&lt;=last_hist,hist_sp,fix_sp+(sp_prev-fix_sp)*gp_now/gp_prev); OTHERTAX(year, last_hist, hist_txo, txo_last, sp_last, sp_now, pcc) = IF(year&lt;=last_hist,hist_txo,txo_last*pcc+IF(txo_last*(1-pcc)&gt;=0,MAX(txo_last*(1-pcc),(sp_last-sp_now+txo_last*(1-pcc))*(1-pcc)),(sp_last-sp_now+txo_last*(1-pcc))*(1-pcc))); RETAILPRICE(sp, txo, vat_rate) = (sp+txo)*(1+vat_rate); VATPAY(sp, txo, vat_rate) = (sp+txo)*vat_rate; TAXPART(txo) = MAX(txo,0); SUBSIDYPART(txo) = MAX(-txo,0); PERUNIT(value_gj, gj_per_unit) = value_gj*gj_per_unit; CARBONTAX(price, ef, fuel_cov, sector_cov, ets_cov) = price*ef*fuel_cov*sector_cov*(1-ets_cov); ETSCOST(price, ef, ets_cov, obr) = price*ef*ets_cov*(1-obr); NEWEXCISE(increase, gj_per_unit) = increase/gj_per_unit; NEWPOLICY(carbon_tax, ets, excise) = carbon_tax+ets+excise; POSTTAX(pre_policy_p, new_policy, vat_rate) = MAX(pre_policy_p+new_policy*(1+vat_rate),0.01); SHADOWEFF(sector_price, share, ets_price, ets_cov, obr, ef) = (sector_price*share+ets_price*ets_cov*obr)*ef; REVENUE(fuel_use, pj_per_ktoe, rate) = fuel_use*pj_per_ktoe*rate; EMISSIONS(fuel_use, pj_per_ktoe, ef) = fuel_use*pj_per_ktoe*ef; NEWREVRATE(carbon_tax, excise, ets, rev_factor, new_policy, vat_rate) = carbon_tax+excise+ets*rev_factor+new_policy*vat_rate; FUELUSE(f_prev, p_now, p_prev, shp_now, shp_prev, gdp_g, eps_y, eps_u, eps_f, alpha) = f_prev*(1/(1+alpha))^(1+eps_u)*(1+gdp_g)^eps_y*(p_now/p_prev)^eps_u*((p_now+shp_now)/(p_prev+shp_prev))^(eps_f*(1+eps_u)); CAPEX(capex_base, time_factor) = capex_base*time_factor; VINTAGE(avg_prev, new_value, share_prev) = avg_prev*(1-share_prev)+new_value*share_prev; AMORTISED(capex_avg, capex_factor, other_fixed, storage_avg) = capex_avg*capex_factor+other_fixed+storage_avg; LEVELISED(capex, capex_factor, other_fixed, vre_flag, storage) = capex*capex_factor+other_fixed+vre_flag*storage; VARCOST(fixed_part, fuel_price, gj_per_kwh) = fixed_part+fuel_price*gj_per_kwh; GENCOST(fixed_cost, variable_cost) = fixed_cost+variable_cost; WEIGHTED(shares, values, factor) = SUMPRODUCT(shares,values)*factor; STORAGEHOUR(battery, interface, opex, kwh_per_kw, dlf) = (battery+interface/kwh_per_kw)/(dlf*8760)+opex/8760; STORAGECOST(alloc, hours, vre, cph, lt_start, lt_cost) = alloc*hours*vre*cph+2*MAX(0,vre-lt_start)/(1-lt_start)^2*lt_cost; POWERSUPPLY(gen_cost, tmc) = gen_cost+tmc; POWERPRICE(year, last_hist, hist_price, price_prev, pass, sc_now, sc_prev, vat_rate) = IF(year&lt;=last_hist,hist_price,price_prev+pass*(sc_now-sc_prev)*(1+vat_rate)); ENDUSERPOWER(pre_policy_p, policy_cost) = pre_policy_p+policy_cost; SUBSIDYGAP(supply_cost, pre_policy_p, vat_rate) = supply_cost-pre_policy_p/(1+vat_rate); POWERREV(rate, factor, consumption) = rate*factor*consumption.</t>
        </is>
      </c>
    </row>
    <row r="30">
      <c r="A30" s="79" t="inlineStr">
        <is>
          <t>Codes</t>
        </is>
      </c>
      <c r="B30" s="78" t="inlineStr">
        <is>
          <t>Code column before each scenario group: country.mit.&lt;variable&gt;.&lt;sector&gt;.&lt;fuel&gt;.&lt;suffix&gt;.&lt;scenario&gt; (e.g. egy.mit.ener.rod.gso.e.1). Scenario number at the top (row 5).</t>
        </is>
      </c>
    </row>
    <row r="31">
      <c r="A31" s="79" t="inlineStr">
        <is>
          <t>Add a scenario</t>
        </is>
      </c>
      <c r="B31" s="78" t="inlineStr">
        <is>
          <t>MTInputs: copy the last scenario column one column right (its number updates) and edit its inputs. Mitigation: copy columns AF:AZ and paste at BA; numbers, names, codes and all policy paths follow.</t>
        </is>
      </c>
    </row>
    <row r="32">
      <c r="A32" s="79" t="inlineStr">
        <is>
          <t>Example</t>
        </is>
      </c>
      <c r="B32" s="78" t="inlineStr">
        <is>
          <t>Road (heading row 517): atp rows 554-561, ener rows 572-579.</t>
        </is>
      </c>
    </row>
    <row r="33">
      <c r="A33" s="79" t="inlineStr">
        <is>
          <t>Colours</t>
        </is>
      </c>
      <c r="B33" s="78" t="inlineStr">
        <is>
          <t>Green bands with white text = sections; green = input; beige (darker) = base year; LIGHT BEIGE = a block that is copy-pasteable within itself but not draggable into white or base-year cells: the LAMBDA column (dark red text) and the 2023-2024 history block of supply cost and taxes; light blue = codes; grey = unused parameter slot; pale yellow = check; BRIGHT YELLOW with red text = data changed by assumption or correction.</t>
        </is>
      </c>
    </row>
    <row r="34">
      <c r="A34" s="79" t="inlineStr">
        <is>
          <t>Data</t>
        </is>
      </c>
      <c r="B34" s="78" t="inlineStr">
        <is>
          <t>Countries, Elasticities, Prices_dom, Prices_int, PriceAssump, EnergyCons, WEO, EF_GHG, PowerTech, PowerPaths, PowerParams; Mapping; Variables; MTInputs. Built by build_v1_05.py; checked by check_v1_05.py.</t>
        </is>
      </c>
    </row>
  </sheetData>
  <pageMargins left="0.75" right="0.75" top="1" bottom="1" header="0.5" footer="0.5"/>
</worksheet>
</file>

<file path=xl/worksheets/sheet8.xml><?xml version="1.0" encoding="utf-8"?>
<worksheet xmlns="http://schemas.openxmlformats.org/spreadsheetml/2006/main">
  <sheetPr codeName="Sheet8">
    <outlinePr summaryBelow="1" summaryRight="1"/>
    <pageSetUpPr/>
  </sheetPr>
  <dimension ref="A2:G36"/>
  <sheetViews>
    <sheetView tabSelected="0" workbookViewId="0">
      <pane xSplit="2" ySplit="4" topLeftCell="C5" activePane="bottomRight" state="frozen"/>
      <selection pane="topRight"/>
      <selection pane="bottomLeft"/>
      <selection pane="bottomRight" activeCell="A1" sqref="A1"/>
    </sheetView>
  </sheetViews>
  <sheetFormatPr baseColWidth="8" defaultRowHeight="15" outlineLevelCol="0"/>
  <cols>
    <col width="4" customWidth="1" min="1" max="1"/>
    <col width="26" customWidth="1" min="2" max="2"/>
    <col width="36" customWidth="1" min="3" max="3"/>
    <col width="44" customWidth="1" min="4" max="4"/>
    <col width="40" customWidth="1" min="5" max="5"/>
    <col width="26" customWidth="1" min="6" max="6"/>
    <col width="14" customWidth="1" min="7" max="7"/>
  </cols>
  <sheetData>
    <row r="2">
      <c r="A2" s="2" t="inlineStr">
        <is>
          <t>Differences with legacy CPAT (decisions, assumptions, simplifications, not yet modelled)</t>
        </is>
      </c>
      <c r="B2" s="3" t="n"/>
      <c r="C2" s="3" t="n"/>
      <c r="D2" s="3" t="n"/>
      <c r="E2" s="3" t="n"/>
      <c r="F2" s="3" t="n"/>
      <c r="G2" s="3" t="n"/>
    </row>
    <row r="3">
      <c r="A3" s="14" t="inlineStr">
        <is>
          <t>Keep this list current with each version. Type: Decision = user decision; Assumption = data assumption (bright yellow in Inputs_prices); Simplification; Not yet; Data; Design; Same.</t>
        </is>
      </c>
    </row>
    <row r="4">
      <c r="A4" s="80" t="inlineStr">
        <is>
          <t>#</t>
        </is>
      </c>
      <c r="B4" s="80" t="inlineStr">
        <is>
          <t>Area</t>
        </is>
      </c>
      <c r="C4" s="80" t="inlineStr">
        <is>
          <t>Legacy CPAT</t>
        </is>
      </c>
      <c r="D4" s="80" t="inlineStr">
        <is>
          <t>This model</t>
        </is>
      </c>
      <c r="E4" s="80" t="inlineStr">
        <is>
          <t>Why</t>
        </is>
      </c>
      <c r="F4" s="80" t="inlineStr">
        <is>
          <t>Effect</t>
        </is>
      </c>
      <c r="G4" s="80" t="inlineStr">
        <is>
          <t>Type</t>
        </is>
      </c>
    </row>
    <row r="5">
      <c r="A5" s="78" t="n">
        <v>1</v>
      </c>
      <c r="B5" s="78" t="inlineStr">
        <is>
          <t>Elasticities: food &amp; forestry</t>
        </is>
      </c>
      <c r="C5" s="78" t="inlineStr">
        <is>
          <t>Industry elasticities (cpat_coded EC_SECTORS)</t>
        </is>
      </c>
      <c r="D5" s="78" t="inlineStr">
        <is>
          <t>Services (buildings) elasticities</t>
        </is>
      </c>
      <c r="E5" s="78" t="inlineStr">
        <is>
          <t>User decision v0.11; legacy groups food &amp; forestry with services as Commercial</t>
        </is>
      </c>
      <c r="F5" s="78" t="inlineStr">
        <is>
          <t>Food &amp; forestry fuel response</t>
        </is>
      </c>
      <c r="G5" s="78" t="inlineStr">
        <is>
          <t>Decision</t>
        </is>
      </c>
    </row>
    <row r="6">
      <c r="A6" s="78" t="n">
        <v>2</v>
      </c>
      <c r="B6" s="78" t="inlineStr">
        <is>
          <t>Other oil products: pass-through and margin</t>
        </is>
      </c>
      <c r="C6" s="78" t="inlineStr">
        <is>
          <t>Hardcoded 1 and 0</t>
        </is>
      </c>
      <c r="D6" s="78" t="inlineStr">
        <is>
          <t>From the IMF dataset like the other oil products (Egypt 0 and 7.95 $/bbl)</t>
        </is>
      </c>
      <c r="E6" s="78" t="inlineStr">
        <is>
          <t>User decision v0.10: the legacy rule drove the retail price to the 0.01 floor and fuel use 10x by 2030</t>
        </is>
      </c>
      <c r="F6" s="78" t="inlineStr">
        <is>
          <t>Large: other oil products, total fuel use</t>
        </is>
      </c>
      <c r="G6" s="78" t="inlineStr">
        <is>
          <t>Decision</t>
        </is>
      </c>
    </row>
    <row r="7">
      <c r="A7" s="78" t="n">
        <v>3</v>
      </c>
      <c r="B7" s="78" t="inlineStr">
        <is>
          <t>VAT rate where the dataset is blank</t>
        </is>
      </c>
      <c r="C7" s="78" t="inlineStr">
        <is>
          <t>0</t>
        </is>
      </c>
      <c r="D7" s="78" t="inlineStr">
        <is>
          <t>General VAT rate VAT_WEO for residential coal and gas and all-sector oil products; 0 for power, industry, biomass. Only for blank cells (v0.14)</t>
        </is>
      </c>
      <c r="E7" s="78" t="inlineStr">
        <is>
          <t>User decision v0.10</t>
        </is>
      </c>
      <c r="F7" s="78" t="inlineStr">
        <is>
          <t>None for Egypt since v0.14 (corrected data fill every VAT cell)</t>
        </is>
      </c>
      <c r="G7" s="81" t="inlineStr">
        <is>
          <t>Assumption</t>
        </is>
      </c>
    </row>
    <row r="8">
      <c r="A8" s="78" t="n">
        <v>4</v>
      </c>
      <c r="B8" s="78" t="inlineStr">
        <is>
          <t>Egypt price data</t>
        </is>
      </c>
      <c r="C8" s="78" t="inlineStr">
        <is>
          <t>Price block in the legacy release</t>
        </is>
      </c>
      <c r="D8" s="78" t="inlineStr">
        <is>
          <t>Corrected Egypt block supplied by the user (2026-10-09; 291 cells, years 2019-2020 added); changed cells bright yellow in Prices_dom</t>
        </is>
      </c>
      <c r="E8" s="78" t="inlineStr">
        <is>
          <t>User data correction</t>
        </is>
      </c>
      <c r="F8" s="78" t="inlineStr">
        <is>
          <t>Taxes and subsidies of gas and oil products; small supply-cost changes</t>
        </is>
      </c>
      <c r="G8" s="78" t="inlineStr">
        <is>
          <t>Data</t>
        </is>
      </c>
    </row>
    <row r="9">
      <c r="A9" s="78" t="n">
        <v>5</v>
      </c>
      <c r="B9" s="78" t="inlineStr">
        <is>
          <t>Oil-product share in the VAT of transport fuels</t>
        </is>
      </c>
      <c r="C9" s="78" t="inlineStr">
        <is>
          <t>VAT rate x oil-product share</t>
        </is>
      </c>
      <c r="D9" s="78" t="inlineStr">
        <is>
          <t>Share = 1</t>
        </is>
      </c>
      <c r="E9" s="78" t="inlineStr">
        <is>
          <t>Not yet extracted</t>
        </is>
      </c>
      <c r="F9" s="78" t="inlineStr">
        <is>
          <t>None for Egypt today</t>
        </is>
      </c>
      <c r="G9" s="78" t="inlineStr">
        <is>
          <t>Simplification</t>
        </is>
      </c>
    </row>
    <row r="10">
      <c r="A10" s="78" t="n">
        <v>6</v>
      </c>
      <c r="B10" s="78" t="inlineStr">
        <is>
          <t>New ETS price</t>
        </is>
      </c>
      <c r="C10" s="78" t="inlineStr">
        <is>
          <t>Cap relative to baseline; quick estimate (linear in the semi-elasticity) and a VBA goal seek on an override row</t>
        </is>
      </c>
      <c r="D10" s="78" t="inlineStr">
        <is>
          <t>Same cap; fast estimate in log form LN(cap/baseline)/(semi x effectiveness x volatility adjustment); override row pasted from ets_goalseek_v0_1.py (Python, same damped log-space step, no VBA); baseline covered emissions are data from scenario 1 (bco2)</t>
        </is>
      </c>
      <c r="E10" s="78" t="inlineStr">
        <is>
          <t>No circular reference; legacy note "arguably exp/ln"</t>
        </is>
      </c>
      <c r="F10" s="78" t="inlineStr">
        <is>
          <t>ETS scenarios</t>
        </is>
      </c>
      <c r="G10" s="78" t="inlineStr">
        <is>
          <t>Method</t>
        </is>
      </c>
    </row>
    <row r="11">
      <c r="A11" s="78" t="n">
        <v>7</v>
      </c>
      <c r="B11" s="78" t="inlineStr">
        <is>
          <t>ETS allocation</t>
        </is>
      </c>
      <c r="C11" s="78" t="inlineStr">
        <is>
          <t>One auctioned proportion for all sectors (MTInputs 90-92)</t>
        </is>
      </c>
      <c r="D11" s="78" t="inlineStr">
        <is>
          <t>Benchmarks by sector group (pow, tra, res, ind; typed rows); OBR share = benchmark; MTInputs 90-92 not used</t>
        </is>
      </c>
      <c r="E11" s="78" t="inlineStr">
        <is>
          <t>User decision v1.02 (benchmarks); the split afterwards is as legacy</t>
        </is>
      </c>
      <c r="F11" s="78" t="inlineStr">
        <is>
          <t>ETS scenarios</t>
        </is>
      </c>
      <c r="G11" s="78" t="inlineStr">
        <is>
          <t>Decision</t>
        </is>
      </c>
    </row>
    <row r="12">
      <c r="A12" s="78" t="n">
        <v>8</v>
      </c>
      <c r="B12" s="78" t="inlineStr">
        <is>
          <t>ETS volatility</t>
        </is>
      </c>
      <c r="C12" s="78" t="inlineStr">
        <is>
          <t>Relative price ETS vs tax hardcoded 1.1 (row 1843); volatility inputs feed a factor not used</t>
        </is>
      </c>
      <c r="D12" s="78" t="inlineStr">
        <is>
          <t>Volatility adjustment (1 + policy risk x impact)/(1 + volatility x impact) from MTInputs 95-97 (1/1.1 at Medium) on the tax-equivalent price and in the fast estimate</t>
        </is>
      </c>
      <c r="E12" s="78" t="inlineStr">
        <is>
          <t>User suggestion v1.02 (volatility-dependent effectiveness)</t>
        </is>
      </c>
      <c r="F12" s="78" t="inlineStr">
        <is>
          <t>ETS scenarios</t>
        </is>
      </c>
      <c r="G12" s="78" t="inlineStr">
        <is>
          <t>Method</t>
        </is>
      </c>
    </row>
    <row r="13">
      <c r="A13" s="78" t="n">
        <v>9</v>
      </c>
      <c r="B13" s="78" t="inlineStr">
        <is>
          <t>Existing ETS and existing carbon taxes</t>
        </is>
      </c>
      <c r="C13" s="78" t="inlineStr">
        <is>
          <t>Included where they exist</t>
        </is>
      </c>
      <c r="D13" s="78" t="inlineStr">
        <is>
          <t>Not modelled</t>
        </is>
      </c>
      <c r="E13" s="78" t="inlineStr">
        <is>
          <t>None for Egypt</t>
        </is>
      </c>
      <c r="F13" s="78" t="inlineStr">
        <is>
          <t>Other countries</t>
        </is>
      </c>
      <c r="G13" s="78" t="inlineStr">
        <is>
          <t>Not yet</t>
        </is>
      </c>
    </row>
    <row r="14">
      <c r="A14" s="78" t="n">
        <v>10</v>
      </c>
      <c r="B14" s="78" t="inlineStr">
        <is>
          <t>Sectoral shadow prices</t>
        </is>
      </c>
      <c r="C14" s="78" t="inlineStr">
        <is>
          <t>Feebates + non-auctioned ETS + regulations</t>
        </is>
      </c>
      <c r="D14" s="78" t="inlineStr">
        <is>
          <t>Feebates + regulations (placeholder 0) + OBR part of the ETS</t>
        </is>
      </c>
      <c r="E14" s="78" t="inlineStr">
        <is>
          <t>Regulations not yet</t>
        </is>
      </c>
      <c r="F14" s="78" t="inlineStr">
        <is>
          <t>Regulation scenarios</t>
        </is>
      </c>
      <c r="G14" s="78" t="inlineStr">
        <is>
          <t>Not yet</t>
        </is>
      </c>
    </row>
    <row r="15">
      <c r="A15" s="78" t="n">
        <v>11</v>
      </c>
      <c r="B15" s="78" t="inlineStr">
        <is>
          <t>Policy paths after the target year</t>
        </is>
      </c>
      <c r="C15" s="78" t="inlineStr">
        <is>
          <t>Per instrument (carbon price: MTInputs switch)</t>
        </is>
      </c>
      <c r="D15" s="78" t="inlineStr">
        <is>
          <t>Linear continuation for fuel price reform and feebates; carbon price keeps the switch; ETS benchmarks constant; ETS cap per MTInputs switch</t>
        </is>
      </c>
      <c r="E15" s="78" t="inlineStr">
        <is>
          <t>User decision v0.8 (one default)</t>
        </is>
      </c>
      <c r="F15" s="78" t="inlineStr">
        <is>
          <t>Post-target years</t>
        </is>
      </c>
      <c r="G15" s="78" t="inlineStr">
        <is>
          <t>Decision</t>
        </is>
      </c>
    </row>
    <row r="16">
      <c r="A16" s="78" t="n">
        <v>12</v>
      </c>
      <c r="B16" s="78" t="inlineStr">
        <is>
          <t>Scenario batch runs</t>
        </is>
      </c>
      <c r="C16" s="78" t="inlineStr">
        <is>
          <t>Macros copy each MTInputs scenario column into the column used for calculation and store the outputs</t>
        </is>
      </c>
      <c r="D16" s="78" t="inlineStr">
        <is>
          <t>Same idea: RunAllScenarios copies each definition (MTInputs L onwards, Run? = Yes) into the live column K, runs the ETS goal seek when needed, stores MTOutputs values in StoredResults; ScenarioCompare compares one year</t>
        </is>
      </c>
      <c r="E16" s="78" t="inlineStr">
        <is>
          <t>User request v1.03</t>
        </is>
      </c>
      <c r="F16" s="78" t="inlineStr">
        <is>
          <t>Multi-scenario analysis</t>
        </is>
      </c>
      <c r="G16" s="78" t="inlineStr">
        <is>
          <t>Same</t>
        </is>
      </c>
    </row>
    <row r="17">
      <c r="A17" s="78" t="n">
        <v>13</v>
      </c>
      <c r="B17" s="78" t="inlineStr">
        <is>
          <t>Feebate grouping</t>
        </is>
      </c>
      <c r="C17" s="78" t="inlineStr">
        <is>
          <t>Main grouping (buildings = residential rate)</t>
        </is>
      </c>
      <c r="D17" s="78" t="inlineStr">
        <is>
          <t>Same: food &amp; forestry and services take the residential rate; other energy use the industry rate</t>
        </is>
      </c>
      <c r="E17" s="78" t="inlineStr">
        <is>
          <t>User decision v0.8</t>
        </is>
      </c>
      <c r="F17" s="78" t="inlineStr">
        <is>
          <t>None</t>
        </is>
      </c>
      <c r="G17" s="78" t="inlineStr">
        <is>
          <t>Same</t>
        </is>
      </c>
    </row>
    <row r="18">
      <c r="A18" s="78" t="n">
        <v>14</v>
      </c>
      <c r="B18" s="78" t="inlineStr">
        <is>
          <t>Biomass carbon-tax coverage</t>
        </is>
      </c>
      <c r="C18" s="78" t="inlineStr">
        <is>
          <t>No switch</t>
        </is>
      </c>
      <c r="D18" s="78" t="inlineStr">
        <is>
          <t>TRUE (EF 0)</t>
        </is>
      </c>
      <c r="E18" s="78" t="inlineStr">
        <is>
          <t>User decision v0.8</t>
        </is>
      </c>
      <c r="F18" s="78" t="inlineStr">
        <is>
          <t>None</t>
        </is>
      </c>
      <c r="G18" s="78" t="inlineStr">
        <is>
          <t>Decision</t>
        </is>
      </c>
    </row>
    <row r="19">
      <c r="A19" s="78" t="n">
        <v>15</v>
      </c>
      <c r="B19" s="78" t="inlineStr">
        <is>
          <t>Margins and production costs</t>
        </is>
      </c>
      <c r="C19" s="78" t="inlineStr">
        <is>
          <t>cpat_coded applies no inflation conversion</t>
        </is>
      </c>
      <c r="D19" s="78" t="inlineStr">
        <is>
          <t>x CPI index of the base year</t>
        </is>
      </c>
      <c r="E19" s="78" t="inlineStr">
        <is>
          <t>Consistent real terms (assumption A4)</t>
        </is>
      </c>
      <c r="F19" s="78" t="inlineStr">
        <is>
          <t>Coal and gas supply cost level</t>
        </is>
      </c>
      <c r="G19" s="78" t="inlineStr">
        <is>
          <t>To check (bucket 5)</t>
        </is>
      </c>
    </row>
    <row r="20">
      <c r="A20" s="78" t="n">
        <v>16</v>
      </c>
      <c r="B20" s="78" t="inlineStr">
        <is>
          <t>Existing taxes and subsidies</t>
        </is>
      </c>
      <c r="C20" s="78" t="inlineStr">
        <is>
          <t>txo = fixed tax (fadtx) + fixed subsidy (fixs) + floating part (cs)</t>
        </is>
      </c>
      <c r="D20" s="78" t="inlineStr">
        <is>
          <t>Split by the sign of txo: etx = max(txo, 0), esub = max(-txo, 0)</t>
        </is>
      </c>
      <c r="E20" s="78" t="inlineStr">
        <is>
          <t>Simple and revenue-ready; same totals</t>
        </is>
      </c>
      <c r="F20" s="78" t="inlineStr">
        <is>
          <t>Presentation only</t>
        </is>
      </c>
      <c r="G20" s="78" t="inlineStr">
        <is>
          <t>Simplification</t>
        </is>
      </c>
    </row>
    <row r="21">
      <c r="A21" s="78" t="n">
        <v>17</v>
      </c>
      <c r="B21" s="78" t="inlineStr">
        <is>
          <t>Subsidy and price-control phase-outs</t>
        </is>
      </c>
      <c r="C21" s="78" t="inlineStr">
        <is>
          <t>MTInputs 123-138, 191-195</t>
        </is>
      </c>
      <c r="D21" s="78" t="inlineStr">
        <is>
          <t>Not yet (phase-out factors 1)</t>
        </is>
      </c>
      <c r="E21" s="78" t="inlineStr">
        <is>
          <t>Later per-fuel policy input; esubpu prepared</t>
        </is>
      </c>
      <c r="F21" s="78" t="inlineStr">
        <is>
          <t>Reform scenarios</t>
        </is>
      </c>
      <c r="G21" s="78" t="inlineStr">
        <is>
          <t>Not yet</t>
        </is>
      </c>
    </row>
    <row r="22">
      <c r="A22" s="78" t="n">
        <v>18</v>
      </c>
      <c r="B22" s="78" t="inlineStr">
        <is>
          <t>Producer subsidies</t>
        </is>
      </c>
      <c r="C22" s="78" t="inlineStr">
        <is>
          <t>In the supply cost</t>
        </is>
      </c>
      <c r="D22" s="78" t="inlineStr">
        <is>
          <t>Left out</t>
        </is>
      </c>
      <c r="E22" s="78" t="inlineStr">
        <is>
          <t>Zero for Egypt</t>
        </is>
      </c>
      <c r="F22" s="78" t="inlineStr">
        <is>
          <t>Other countries</t>
        </is>
      </c>
      <c r="G22" s="78" t="inlineStr">
        <is>
          <t>Not yet</t>
        </is>
      </c>
    </row>
    <row r="23">
      <c r="A23" s="78" t="n">
        <v>19</v>
      </c>
      <c r="B23" s="78" t="inlineStr">
        <is>
          <t>Ad-valorem baseline taxes; Europe LNG shift</t>
        </is>
      </c>
      <c r="C23" s="78" t="inlineStr">
        <is>
          <t>Per Prices_int assumptions</t>
        </is>
      </c>
      <c r="D23" s="78" t="inlineStr">
        <is>
          <t>Fixed taxes only; no shift</t>
        </is>
      </c>
      <c r="E23" s="78" t="inlineStr">
        <is>
          <t>Egypt: Fixed taxes, Global gas market</t>
        </is>
      </c>
      <c r="F23" s="78" t="inlineStr">
        <is>
          <t>Other countries</t>
        </is>
      </c>
      <c r="G23" s="78" t="inlineStr">
        <is>
          <t>Not yet</t>
        </is>
      </c>
    </row>
    <row r="24">
      <c r="A24" s="78" t="n">
        <v>20</v>
      </c>
      <c r="B24" s="78" t="inlineStr">
        <is>
          <t>Fuel-use equation</t>
        </is>
      </c>
      <c r="C24" s="78" t="inlineStr">
        <is>
          <t>Includes Covid factor and additional policy efficiency gains (MTInputs 242-245)</t>
        </is>
      </c>
      <c r="D24" s="78" t="inlineStr">
        <is>
          <t>CPAT eq. 3.3.3 without them</t>
        </is>
      </c>
      <c r="E24" s="78" t="inlineStr">
        <is>
          <t>Not yet</t>
        </is>
      </c>
      <c r="F24" s="78" t="inlineStr">
        <is>
          <t>Small</t>
        </is>
      </c>
      <c r="G24" s="78" t="inlineStr">
        <is>
          <t>Not yet</t>
        </is>
      </c>
    </row>
    <row r="25">
      <c r="A25" s="78" t="n">
        <v>21</v>
      </c>
      <c r="B25" s="78" t="inlineStr">
        <is>
          <t>Power quantities (engineer model)</t>
        </is>
      </c>
      <c r="C25" s="78" t="inlineStr">
        <is>
          <t>Dispatch, investment logit, capacity, power emissions (tables H, I, K, L)</t>
        </is>
      </c>
      <c r="D25" s="78" t="inlineStr">
        <is>
          <t>Not yet: generation shares, investment shares and consumption are INTERIM data (legacy baseline run)</t>
        </is>
      </c>
      <c r="E25" s="78" t="inlineStr">
        <is>
          <t>Next bucket (v1.05 builds the price side first)</t>
        </is>
      </c>
      <c r="F25" s="78" t="inlineStr">
        <is>
          <t>Power prices respond to fuel and carbon costs, not to the scenario's generation mix; no power emissions, power not in the totals of sections 11-13</t>
        </is>
      </c>
      <c r="G25" s="78" t="inlineStr">
        <is>
          <t>Not yet</t>
        </is>
      </c>
    </row>
    <row r="26">
      <c r="A26" s="78" t="n">
        <v>22</v>
      </c>
      <c r="B26" s="78" t="inlineStr">
        <is>
          <t>Power: generation costs (v1.05)</t>
        </is>
      </c>
      <c r="C26" s="78" t="inlineStr">
        <is>
          <t>Tables B3-B8 (amortised), C1-C7 (levelised), A5-A6 discount factors</t>
        </is>
      </c>
      <c r="D26" s="78" t="inlineStr">
        <is>
          <t>One row per type for amortised and for levelised fixed cost; discounted lifetime in closed form; constants derived in Inputs_power</t>
        </is>
      </c>
      <c r="E26" s="78" t="inlineStr">
        <is>
          <t>Fewer, readable rows (PowerPrices_Method_v0_1.md S1-S3)</t>
        </is>
      </c>
      <c r="F26" s="78" t="inlineStr">
        <is>
          <t>None (method test: legacy rows reproduced to 1e-15)</t>
        </is>
      </c>
      <c r="G26" s="78" t="inlineStr">
        <is>
          <t>Simplification</t>
        </is>
      </c>
    </row>
    <row r="27">
      <c r="A27" s="78" t="n">
        <v>23</v>
      </c>
      <c r="B27" s="78" t="inlineStr">
        <is>
          <t>Power: fuel prices</t>
        </is>
      </c>
      <c r="C27" s="78" t="inlineStr">
        <is>
          <t>5-year moving average of fuel prices (A18; spot prices a dashboard option)</t>
        </is>
      </c>
      <c r="D27" s="78" t="inlineStr">
        <is>
          <t>Spot prices: section 2 retail price before new policies of the price fuel (coal and gas for power, oil, biomass)</t>
        </is>
      </c>
      <c r="E27" s="78" t="inlineStr">
        <is>
          <t>Simplification S5; the legacy option "use spot fuel prices"</t>
        </is>
      </c>
      <c r="F27" s="78" t="inlineStr">
        <is>
          <t>Fuel-price changes reach power costs one to four years earlier</t>
        </is>
      </c>
      <c r="G27" s="78" t="inlineStr">
        <is>
          <t>Simplification</t>
        </is>
      </c>
    </row>
    <row r="28">
      <c r="A28" s="78" t="n">
        <v>24</v>
      </c>
      <c r="B28" s="78" t="inlineStr">
        <is>
          <t>Power: end-user prices</t>
        </is>
      </c>
      <c r="C28" s="78" t="inlineStr">
        <is>
          <t>Supply cost + producer subsidy + other tax + over/under-estimate residual (held at the last historical year), then VAT</t>
        </is>
      </c>
      <c r="D28" s="78" t="inlineStr">
        <is>
          <t>Telescoped: price(t) = price(t-1) + pass-through x change in supply cost x (1 + VAT) after the last historical year</t>
        </is>
      </c>
      <c r="E28" s="78" t="inlineStr">
        <is>
          <t>Simplification S4: the held components cancel</t>
        </is>
      </c>
      <c r="F28" s="78" t="inlineStr">
        <is>
          <t>None (same numbers)</t>
        </is>
      </c>
      <c r="G28" s="78" t="inlineStr">
        <is>
          <t>Simplification</t>
        </is>
      </c>
    </row>
    <row r="29">
      <c r="A29" s="78" t="n">
        <v>25</v>
      </c>
      <c r="B29" s="78" t="inlineStr">
        <is>
          <t>Power: historical electricity prices and VAT</t>
        </is>
      </c>
      <c r="C29" s="78" t="inlineStr">
        <is>
          <t>Legacy vintage (residential 0.112 $/kWh incl. 15.6% VAT in 2022)</t>
        </is>
      </c>
      <c r="D29" s="78" t="inlineStr">
        <is>
          <t>Corrected Egypt block (residential 0.054, 0.048, 0.043 $/kWh nominal 2022-2024; VAT 0)</t>
        </is>
      </c>
      <c r="E29" s="78" t="inlineStr">
        <is>
          <t>User data (2026-10-09)</t>
        </is>
      </c>
      <c r="F29" s="78" t="inlineStr">
        <is>
          <t>Electricity price levels</t>
        </is>
      </c>
      <c r="G29" s="78" t="inlineStr">
        <is>
          <t>Data</t>
        </is>
      </c>
    </row>
    <row r="30">
      <c r="A30" s="78" t="n">
        <v>26</v>
      </c>
      <c r="B30" s="78" t="inlineStr">
        <is>
          <t>Power: coal implicit cost and extra shadow price</t>
        </is>
      </c>
      <c r="C30" s="78" t="inlineStr">
        <is>
          <t>D3, D6</t>
        </is>
      </c>
      <c r="D30" s="78" t="inlineStr">
        <is>
          <t>Not built</t>
        </is>
      </c>
      <c r="E30" s="78" t="inlineStr">
        <is>
          <t>Both 0 for Egypt (no coal in the mix)</t>
        </is>
      </c>
      <c r="F30" s="78" t="inlineStr">
        <is>
          <t>Other countries with coal</t>
        </is>
      </c>
      <c r="G30" s="78" t="inlineStr">
        <is>
          <t>Not yet</t>
        </is>
      </c>
    </row>
    <row r="31">
      <c r="A31" s="78" t="n">
        <v>27</v>
      </c>
      <c r="B31" s="78" t="inlineStr">
        <is>
          <t>Power: new-policy revenue</t>
        </is>
      </c>
      <c r="C31" s="78" t="inlineStr">
        <is>
          <t>Carbon revenue from power</t>
        </is>
      </c>
      <c r="D31" s="78" t="inlineStr">
        <is>
          <t>ccpav x consumption; the ETS part valued at the tax-equivalent price (subsector revenues use the permit price on the auctioned part)</t>
        </is>
      </c>
      <c r="E31" s="78" t="inlineStr">
        <is>
          <t>Simplification</t>
        </is>
      </c>
      <c r="F31" s="78" t="inlineStr">
        <is>
          <t>Power ETS revenue about 10% high at Medium volatility</t>
        </is>
      </c>
      <c r="G31" s="78" t="inlineStr">
        <is>
          <t>Simplification</t>
        </is>
      </c>
    </row>
    <row r="32">
      <c r="A32" s="78" t="n">
        <v>28</v>
      </c>
      <c r="B32" s="78" t="inlineStr">
        <is>
          <t>Emissions</t>
        </is>
      </c>
      <c r="C32" s="78" t="inlineStr">
        <is>
          <t>All GHGs and local pollutants; inventory-adjusted EFs; power and process emissions</t>
        </is>
      </c>
      <c r="D32" s="78" t="inlineStr">
        <is>
          <t>CO2 from fuel combustion only, IIASA EFs without inventory adjustment; no power, no process emissions</t>
        </is>
      </c>
      <c r="E32" s="78" t="inlineStr">
        <is>
          <t>User decision v0.13: CO2 first</t>
        </is>
      </c>
      <c r="F32" s="78" t="inlineStr">
        <is>
          <t>Emission levels</t>
        </is>
      </c>
      <c r="G32" s="78" t="inlineStr">
        <is>
          <t>Not yet</t>
        </is>
      </c>
    </row>
    <row r="33">
      <c r="A33" s="78" t="n">
        <v>29</v>
      </c>
      <c r="B33" s="78" t="inlineStr">
        <is>
          <t>Revenue structure</t>
        </is>
      </c>
      <c r="C33" s="78" t="inlineStr">
        <is>
          <t>Revenue by instrument incl. electricity, producer subsidies, ETS allowances, GDP feedback</t>
        </is>
      </c>
      <c r="D33" s="78" t="inlineStr">
        <is>
          <t>Three separate calculations per subsector and fuel: existing taxes (txo positive part + VAT), existing consumer subsidies, new policies (carbon tax, excise, auctioned ETS, VAT on them); no power, no producer subsidies, no GDP feedback</t>
        </is>
      </c>
      <c r="E33" s="78" t="inlineStr">
        <is>
          <t>User request v0.12; scope of the prototype</t>
        </is>
      </c>
      <c r="F33" s="78" t="inlineStr">
        <is>
          <t>Revenue levels</t>
        </is>
      </c>
      <c r="G33" s="78" t="inlineStr">
        <is>
          <t>Simplification</t>
        </is>
      </c>
    </row>
    <row r="34">
      <c r="A34" s="78" t="n">
        <v>30</v>
      </c>
      <c r="B34" s="78" t="inlineStr">
        <is>
          <t>Horizon and indices</t>
        </is>
      </c>
      <c r="C34" s="78" t="inlineStr">
        <is>
          <t>To 2050; CPI held flat after 2031</t>
        </is>
      </c>
      <c r="D34" s="78" t="inlineStr">
        <is>
          <t>To 2040; same indices; values after 2030 not a legacy target</t>
        </is>
      </c>
      <c r="E34" s="78" t="inlineStr">
        <is>
          <t>User decision v0.9 / v0.11</t>
        </is>
      </c>
      <c r="F34" s="78" t="inlineStr">
        <is>
          <t>Post-2030</t>
        </is>
      </c>
      <c r="G34" s="78" t="inlineStr">
        <is>
          <t>Decision</t>
        </is>
      </c>
    </row>
    <row r="35">
      <c r="A35" s="78" t="n">
        <v>31</v>
      </c>
      <c r="B35" s="78" t="inlineStr">
        <is>
          <t>Data vintage</t>
        </is>
      </c>
      <c r="C35" s="78" t="inlineStr">
        <is>
          <t>Proprietary price forecasts; IEA balances</t>
        </is>
      </c>
      <c r="D35" s="78" t="inlineStr">
        <is>
          <t>NoPropData extracts; energy use via kernel v1.6; IIASA EFs without inventory adjustment</t>
        </is>
      </c>
      <c r="E35" s="78" t="inlineStr">
        <is>
          <t>No proprietary data</t>
        </is>
      </c>
      <c r="F35" s="78" t="inlineStr">
        <is>
          <t>Levels; legacy price forecasts #N/A</t>
        </is>
      </c>
      <c r="G35" s="78" t="inlineStr">
        <is>
          <t>Data</t>
        </is>
      </c>
    </row>
    <row r="36">
      <c r="A36" s="78" t="n">
        <v>32</v>
      </c>
      <c r="B36" s="78" t="inlineStr">
        <is>
          <t>Formula structure</t>
        </is>
      </c>
      <c r="C36" s="78" t="inlineStr">
        <is>
          <t>Different formulas by block and year</t>
        </is>
      </c>
      <c r="D36" s="78" t="inlineStr">
        <is>
          <t>One formula per variable block; LAMBDA in the right column (2040) with the history/projection IF inside</t>
        </is>
      </c>
      <c r="E36" s="78" t="inlineStr">
        <is>
          <t>Auditability and copy-paste</t>
        </is>
      </c>
      <c r="F36" s="78" t="inlineStr">
        <is>
          <t>None (numerically identical)</t>
        </is>
      </c>
      <c r="G36" s="78" t="inlineStr">
        <is>
          <t>Design</t>
        </is>
      </c>
    </row>
  </sheetData>
  <pageMargins left="0.75" right="0.75" top="1" bottom="1" header="0.5" footer="0.5"/>
</worksheet>
</file>

<file path=xl/worksheets/sheet9.xml><?xml version="1.0" encoding="utf-8"?>
<worksheet xmlns="http://schemas.openxmlformats.org/spreadsheetml/2006/main">
  <sheetPr codeName="Sheet9">
    <outlinePr summaryBelow="1" summaryRight="1"/>
    <pageSetUpPr/>
  </sheetPr>
  <dimension ref="A2:F44"/>
  <sheetViews>
    <sheetView tabSelected="0" workbookViewId="0">
      <selection activeCell="A1" sqref="A1"/>
    </sheetView>
  </sheetViews>
  <sheetFormatPr baseColWidth="8" defaultRowHeight="15" outlineLevelCol="0"/>
  <cols>
    <col width="60" customWidth="1" min="2" max="2"/>
    <col width="14" customWidth="1" min="3" max="3"/>
    <col width="100" customWidth="1" min="4" max="4"/>
    <col width="26" customWidth="1" min="5" max="5"/>
  </cols>
  <sheetData>
    <row r="2">
      <c r="A2" s="2" t="inlineStr">
        <is>
          <t>Settings</t>
        </is>
      </c>
      <c r="B2" s="3" t="n"/>
      <c r="C2" s="3" t="n"/>
      <c r="D2" s="3" t="n"/>
      <c r="E2" s="3" t="n"/>
      <c r="F2" s="3" t="n"/>
    </row>
    <row r="4">
      <c r="B4" s="14" t="inlineStr">
        <is>
          <t>Country code</t>
        </is>
      </c>
      <c r="C4" s="22" t="inlineStr">
        <is>
          <t>EGY</t>
        </is>
      </c>
    </row>
    <row r="5">
      <c r="B5" s="14" t="inlineStr">
        <is>
          <t>Country name</t>
        </is>
      </c>
      <c r="C5" s="14">
        <f>INDEX(Countries!$B$4:$B$1000,MATCH($C$4,Countries!$A$4:$A$1000,0))</f>
        <v/>
      </c>
    </row>
    <row r="6">
      <c r="B6" s="14" t="inlineStr">
        <is>
          <t>Income group (selects elasticities)</t>
        </is>
      </c>
      <c r="C6" s="14">
        <f>INDEX(Countries!$D$4:$D$1000,MATCH($C$4,Countries!$A$4:$A$1000,0))</f>
        <v/>
      </c>
    </row>
    <row r="7">
      <c r="B7" s="14" t="inlineStr">
        <is>
          <t>Base year</t>
        </is>
      </c>
      <c r="C7" s="22" t="n">
        <v>2022</v>
      </c>
    </row>
    <row r="8">
      <c r="B8" s="14" t="inlineStr">
        <is>
          <t>Results in real USD of year (MTInputs ResultsYear, scenario 1)</t>
        </is>
      </c>
      <c r="C8" s="14">
        <f>INDEX(MTInputs!$J$8:$J$415,MATCH("ResultsYear",MTInputs!$H$8:$H$415,0))</f>
        <v/>
      </c>
    </row>
    <row r="9">
      <c r="B9" s="14" t="inlineStr">
        <is>
          <t>Government energy price controls (MTInputs GovPriceControls, scenario 1)</t>
        </is>
      </c>
      <c r="C9" s="14">
        <f>INDEX(MTInputs!$J$8:$J$415,MATCH("GovPriceControls",MTInputs!$H$8:$H$415,0))</f>
        <v/>
      </c>
    </row>
    <row r="10">
      <c r="B10" s="14" t="inlineStr">
        <is>
          <t>Last historical price year (IMF price dataset)</t>
        </is>
      </c>
      <c r="C10" s="22" t="n">
        <v>2024</v>
      </c>
    </row>
    <row r="11">
      <c r="B11" s="14" t="inlineStr">
        <is>
          <t>Gas market (PriceAssump, by country name)</t>
        </is>
      </c>
      <c r="C11" s="14">
        <f>INDEX(PriceAssump!$C$4:$C$400,MATCH($C$5,PriceAssump!$A$4:$A$400,0))</f>
        <v/>
      </c>
    </row>
    <row r="12">
      <c r="B12" s="14" t="inlineStr">
        <is>
          <t>Gas price commodity key (Prices_int)</t>
        </is>
      </c>
      <c r="C12" s="14">
        <f>IF($C$11="LNG","lng",IF($C$11="Europe","eur",IF($C$11="North Am","nam","glo")))</f>
        <v/>
      </c>
    </row>
    <row r="13">
      <c r="B13" s="14" t="inlineStr">
        <is>
          <t>PJ per ktoe (ktoe x PJ/ktoe x $/GJ = USD million; x tCO2/GJ = MtCO2)</t>
        </is>
      </c>
      <c r="C13" s="22" t="n">
        <v>0.041868</v>
      </c>
    </row>
    <row r="14">
      <c r="B14" s="14" t="inlineStr">
        <is>
          <t>ETS: relative effectiveness of output-based allocation (fast estimate; auctioned = 1; legacy hardcoded)</t>
        </is>
      </c>
      <c r="C14" s="22" t="n">
        <v>0.5</v>
      </c>
    </row>
    <row r="15">
      <c r="B15" s="14" t="inlineStr">
        <is>
          <t>ETS: convergence exponent of the next-price proposal (legacy convergence factor, row 1966)</t>
        </is>
      </c>
      <c r="C15" s="22" t="n">
        <v>0.5</v>
      </c>
    </row>
    <row r="16">
      <c r="B16" s="1" t="inlineStr">
        <is>
          <t>ETS volatility table (legacy ETS+LTS rows 5-8; MTInputs labels D_ETSVolatility, D_ETSVolImpact)</t>
        </is>
      </c>
      <c r="C16" s="73" t="inlineStr">
        <is>
          <t>Medium</t>
        </is>
      </c>
      <c r="D16" s="73" t="inlineStr">
        <is>
          <t>High</t>
        </is>
      </c>
      <c r="E16" s="73" t="inlineStr">
        <is>
          <t>Low</t>
        </is>
      </c>
      <c r="F16" s="73" t="inlineStr">
        <is>
          <t>Zero</t>
        </is>
      </c>
    </row>
    <row r="17">
      <c r="B17" s="14" t="inlineStr">
        <is>
          <t>Assumed annual price volatility of the ETS</t>
        </is>
      </c>
      <c r="C17" s="25" t="n">
        <v>0.42</v>
      </c>
      <c r="D17" s="25" t="n">
        <v>0.63</v>
      </c>
      <c r="E17" s="25" t="n">
        <v>0.28</v>
      </c>
      <c r="F17" s="25" t="n">
        <v>0</v>
      </c>
    </row>
    <row r="18">
      <c r="B18" s="14" t="inlineStr">
        <is>
          <t>Abatement cost increase per unit of volatility (impact)</t>
        </is>
      </c>
      <c r="C18" s="25" t="n">
        <v>0.5</v>
      </c>
      <c r="D18" s="25" t="n">
        <v>0.75</v>
      </c>
      <c r="E18" s="25" t="n">
        <v>0.3333333333333333</v>
      </c>
      <c r="F18" s="25" t="n">
        <v>0</v>
      </c>
    </row>
    <row r="21">
      <c r="B21" s="1" t="inlineStr">
        <is>
          <t>Version log</t>
        </is>
      </c>
    </row>
    <row r="22">
      <c r="B22" s="73" t="inlineStr">
        <is>
          <t>Version</t>
        </is>
      </c>
      <c r="C22" s="73" t="inlineStr">
        <is>
          <t>Date</t>
        </is>
      </c>
      <c r="D22" s="73" t="inlineStr">
        <is>
          <t>Description</t>
        </is>
      </c>
      <c r="E22" s="73" t="inlineStr">
        <is>
          <t>Max abs regression diff</t>
        </is>
      </c>
    </row>
    <row r="23">
      <c r="B23" s="14" t="inlineStr">
        <is>
          <t>0.1</t>
        </is>
      </c>
      <c r="C23" s="14" t="inlineStr">
        <is>
          <t>2026-10-08</t>
        </is>
      </c>
      <c r="D23" s="14" t="inlineStr">
        <is>
          <t>First build: design 2 price -&gt; fuel-use prototype, Egypt base data, 2 scenarios.</t>
        </is>
      </c>
      <c r="E23" s="14" t="inlineStr">
        <is>
          <t>n/a (first version)</t>
        </is>
      </c>
    </row>
    <row r="24">
      <c r="B24" s="14" t="inlineStr">
        <is>
          <t>0.2</t>
        </is>
      </c>
      <c r="C24" s="14" t="inlineStr">
        <is>
          <t>2026-10-08</t>
        </is>
      </c>
      <c r="D24" s="14" t="inlineStr">
        <is>
          <t>Inputs sheet by fuel|subsector (lookups separated from formulas); 4 hidden parameter columns D:G, global parameters; base year 2022 in column L; named LAMBDAs in 2035.</t>
        </is>
      </c>
      <c r="E24" s="14" t="inlineStr">
        <is>
          <t>0 (vs v0.1)</t>
        </is>
      </c>
    </row>
    <row r="25">
      <c r="B25" s="14" t="inlineStr">
        <is>
          <t>0.3</t>
        </is>
      </c>
      <c r="C25" s="14" t="inlineStr">
        <is>
          <t>2026-10-08</t>
        </is>
      </c>
      <c r="D25" s="14" t="inlineStr">
        <is>
          <t>Variable codes in column A; labels from Variables; code column per scenario with full CPAT codes (auto-numbered).</t>
        </is>
      </c>
      <c r="E25" s="14" t="inlineStr">
        <is>
          <t>0 (vs v0.2)</t>
        </is>
      </c>
    </row>
    <row r="26">
      <c r="B26" s="14" t="inlineStr">
        <is>
          <t>0.4</t>
        </is>
      </c>
      <c r="C26" s="14" t="inlineStr">
        <is>
          <t>2026-10-08</t>
        </is>
      </c>
      <c r="D26" s="14" t="inlineStr">
        <is>
          <t>Row outline: blocks roll up.</t>
        </is>
      </c>
      <c r="E26" s="14" t="inlineStr">
        <is>
          <t>0 (vs v0.3)</t>
        </is>
      </c>
    </row>
    <row r="27">
      <c r="B27" s="14" t="inlineStr">
        <is>
          <t>0.5</t>
        </is>
      </c>
      <c r="C27" s="14" t="inlineStr">
        <is>
          <t>2026-10-08</t>
        </is>
      </c>
      <c r="D27" s="14" t="inlineStr">
        <is>
          <t>White band text; summary lines under bands.</t>
        </is>
      </c>
      <c r="E27" s="14" t="inlineStr">
        <is>
          <t>0 (vs v0.4)</t>
        </is>
      </c>
    </row>
    <row r="28">
      <c r="B28" s="14" t="inlineStr">
        <is>
          <t>0.6</t>
        </is>
      </c>
      <c r="C28" s="14" t="inlineStr">
        <is>
          <t>2026-10-08</t>
        </is>
      </c>
      <c r="D28" s="14" t="inlineStr">
        <is>
          <t>MTInputs sheet per scenario; carbon price from MTInputs.</t>
        </is>
      </c>
      <c r="E28" s="14" t="inlineStr">
        <is>
          <t>0 (vs v0.5)</t>
        </is>
      </c>
    </row>
    <row r="29">
      <c r="B29" s="14" t="inlineStr">
        <is>
          <t>0.7</t>
        </is>
      </c>
      <c r="C29" s="14" t="inlineStr">
        <is>
          <t>2026-10-08</t>
        </is>
      </c>
      <c r="D29" s="14" t="inlineStr">
        <is>
          <t>Legacy CPAT section layout (1 Policies, 3 Power, 5-8 sectors, 11 Results; subsector &gt; variable &gt; fuel); policy wedges: new carbon tax with MTInputs coverage, new excise (fuel price reform), total new policy; feebate shadow price (not yet used).</t>
        </is>
      </c>
      <c r="E29" s="14" t="inlineStr">
        <is>
          <t>0 (common codes vs v0.6)</t>
        </is>
      </c>
    </row>
    <row r="30">
      <c r="B30" s="14" t="inlineStr">
        <is>
          <t>0.8</t>
        </is>
      </c>
      <c r="C30" s="14" t="inlineStr">
        <is>
          <t>2026-10-08</t>
        </is>
      </c>
      <c r="D30" s="14" t="inlineStr">
        <is>
          <t>Shadow price on the efficiency margin of fuel use; shadow prices by sector and share impacting efficiency in section 1; all policy paths continue linearly; biomass carbon-tax coverage TRUE.</t>
        </is>
      </c>
      <c r="E30" s="14" t="inlineStr">
        <is>
          <t>0 (common codes vs v0.7, no feebate)</t>
        </is>
      </c>
    </row>
    <row r="31">
      <c r="B31" s="14" t="inlineStr">
        <is>
          <t>0.9</t>
        </is>
      </c>
      <c r="C31" s="14" t="inlineStr">
        <is>
          <t>2026-10-08</t>
        </is>
      </c>
      <c r="D31" s="14" t="inlineStr">
        <is>
          <t>Domestic price projection (legacy method) in section 2: international prices by source, supply cost, excise and other taxes with pass-through, retail price before new policies; real USD of ResultsYear (CPI and deflator indices); historical prices 2022-2024 from data; per subsector atp = rpb + nce x (1 + VAT).</t>
        </is>
      </c>
      <c r="E31" s="14" t="inlineStr">
        <is>
          <t>intended change: all prices and fuel use (see check report)</t>
        </is>
      </c>
    </row>
    <row r="32">
      <c r="B32" s="14" t="inlineStr">
        <is>
          <t>0.10</t>
        </is>
      </c>
      <c r="C32" s="14" t="inlineStr">
        <is>
          <t>2026-10-08</t>
        </is>
      </c>
      <c r="D32" s="14" t="inlineStr">
        <is>
          <t>Other oil products treated like the other oil products (pass-through and margin from data); VAT-rate assumption where data blank (VAT_WEO for residential and oil products); changed data marked bright yellow.</t>
        </is>
      </c>
      <c r="E32" s="14" t="inlineStr">
        <is>
          <t>intended change: prices with VAT, other oil products, fuel use</t>
        </is>
      </c>
    </row>
    <row r="33">
      <c r="B33" s="14" t="inlineStr">
        <is>
          <t>0.11</t>
        </is>
      </c>
      <c r="C33" s="14" t="inlineStr">
        <is>
          <t>2026-10-09</t>
        </is>
      </c>
      <c r="D33" s="14" t="inlineStr">
        <is>
          <t>Horizon 2040; food &amp; forestry with services elasticities; new ETS (price = carbon price inputs, replaces the carbon tax where it covers); sectoral shadow prices (feebates + regulations placeholder); section 2: VAT payment, existing taxes and subsidies, subsidy per price unit; LAMBDA in the right column of every calculated row; separate history / projection column blocks; LegacyDiff sheet; 12. Revenues prepared.</t>
        </is>
      </c>
      <c r="E33" s="14" t="inlineStr">
        <is>
          <t>0 to 2035 on unaffected codes (see check report); foo and horizon changes intended</t>
        </is>
      </c>
    </row>
    <row r="34">
      <c r="B34" s="14" t="inlineStr">
        <is>
          <t>0.12</t>
        </is>
      </c>
      <c r="C34" s="14" t="inlineStr">
        <is>
          <t>2026-10-09</t>
        </is>
      </c>
      <c r="D34" s="14" t="inlineStr">
        <is>
          <t>Revenues: existing tax revenue, existing subsidy cost and new-policy revenue as separate calculations per subsector and fuel; section 12 totals by sector, net existing, total and change vs scenario 1.</t>
        </is>
      </c>
      <c r="E34" s="14" t="inlineStr">
        <is>
          <t>0 on all v0.11 codes</t>
        </is>
      </c>
    </row>
    <row r="35">
      <c r="B35" s="14" t="inlineStr">
        <is>
          <t>0.13</t>
        </is>
      </c>
      <c r="C35" s="14" t="inlineStr">
        <is>
          <t>2026-10-09</t>
        </is>
      </c>
      <c r="D35" s="14" t="inlineStr">
        <is>
          <t>CO2 emissions from fuel combustion per subsector and fuel (fuel use x EF); section 13 totals by sector and fuel, change vs scenario 1.</t>
        </is>
      </c>
      <c r="E35" s="14" t="inlineStr">
        <is>
          <t>0 on all v0.12 codes</t>
        </is>
      </c>
    </row>
    <row r="36">
      <c r="B36" s="14" t="inlineStr">
        <is>
          <t>0.14</t>
        </is>
      </c>
      <c r="C36" s="14" t="inlineStr">
        <is>
          <t>2026-10-09</t>
        </is>
      </c>
      <c r="D36" s="14" t="inlineStr">
        <is>
          <t>Corrected Egypt price block (user); changed cells bright yellow in Prices_dom; VAT assumption only where the data cell is blank.</t>
        </is>
      </c>
      <c r="E36" s="14" t="inlineStr">
        <is>
          <t>intended: prices, taxes, subsidies, fuel use, revenue, CO2 (see check report)</t>
        </is>
      </c>
    </row>
    <row r="37">
      <c r="B37" s="14" t="inlineStr">
        <is>
          <t>0.15</t>
        </is>
      </c>
      <c r="C37" s="14" t="inlineStr">
        <is>
          <t>2026-10-09</t>
        </is>
      </c>
      <c r="D37" s="14" t="inlineStr">
        <is>
          <t>Layout: columns B:C and I:K grouped (D:G nested), row group buttons below, opens rolled up; Mitigation first tab at 75% zoom.</t>
        </is>
      </c>
      <c r="E37" s="14" t="inlineStr">
        <is>
          <t>0 (all codes vs v0.14)</t>
        </is>
      </c>
    </row>
    <row r="38">
      <c r="B38" s="14" t="inlineStr">
        <is>
          <t>0.16</t>
        </is>
      </c>
      <c r="C38" s="14" t="inlineStr">
        <is>
          <t>2026-10-09</t>
        </is>
      </c>
      <c r="D38" s="14" t="inlineStr">
        <is>
          <t>Layout: one level of column groups (B:G, I:K, 2030-2039 per scenario); light beige for the LAMBDA column and the 2023-2024 price history block; blank column between scenario groups.</t>
        </is>
      </c>
      <c r="E38" s="14" t="inlineStr">
        <is>
          <t>0 (all codes vs v0.15)</t>
        </is>
      </c>
    </row>
    <row r="39">
      <c r="B39" s="14" t="inlineStr">
        <is>
          <t>1.00</t>
        </is>
      </c>
      <c r="C39" s="14" t="inlineStr">
        <is>
          <t>2026-10-09</t>
        </is>
      </c>
      <c r="D39" s="14" t="inlineStr">
        <is>
          <t>Renamed CPAT-AI-Mitigation-MVP and upgraded to v1.00 (content as v0.16).</t>
        </is>
      </c>
      <c r="E39" s="14" t="inlineStr">
        <is>
          <t>0 (all codes vs v0.16)</t>
        </is>
      </c>
    </row>
    <row r="40">
      <c r="B40" s="14" t="inlineStr">
        <is>
          <t>1.01</t>
        </is>
      </c>
      <c r="C40" s="14" t="inlineStr">
        <is>
          <t>2026-10-09</t>
        </is>
      </c>
      <c r="D40" s="14" t="inlineStr">
        <is>
          <t>MTOutputs sheet: key results per scenario by output code (copy-pasteable row blocks); Charts sheet.</t>
        </is>
      </c>
      <c r="E40" s="14" t="inlineStr">
        <is>
          <t>0 (all Mitigation codes vs v1.00)</t>
        </is>
      </c>
    </row>
    <row r="41">
      <c r="B41" s="14" t="inlineStr">
        <is>
          <t>1.02</t>
        </is>
      </c>
      <c r="C41" s="14" t="inlineStr">
        <is>
          <t>2026-10-09</t>
        </is>
      </c>
      <c r="D41" s="14" t="inlineStr">
        <is>
          <t>New ETS with a cap: baseline covered emissions (data from scenario 1), fast price estimate, override row and goal-seek script; benchmarks replace the auction share (OBR part as a shadow price on the efficiency margin); volatility adjustment; cap check in section 13.</t>
        </is>
      </c>
      <c r="E41" s="14" t="inlineStr">
        <is>
          <t>0 (all codes shared with v1.01; ETS scenarios change)</t>
        </is>
      </c>
    </row>
    <row r="42">
      <c r="B42" s="14" t="inlineStr">
        <is>
          <t>1.03</t>
        </is>
      </c>
      <c r="C42" s="14" t="inlineStr">
        <is>
          <t>2026-10-09</t>
        </is>
      </c>
      <c r="D42" s="14" t="inlineStr">
        <is>
          <t>Multiple scenarios: scenario definitions on MTInputs (combined packages), VBA module CPATScenarios (batch run with ETS goal seek, results stored as values), sheets StoredResults and ScenarioCompare; workbook is .xlsm.</t>
        </is>
      </c>
      <c r="E42" s="14" t="inlineStr">
        <is>
          <t>0 (all codes vs v1.02)</t>
        </is>
      </c>
    </row>
    <row r="43">
      <c r="B43" s="14" t="inlineStr">
        <is>
          <t>1.04</t>
        </is>
      </c>
      <c r="C43" s="14" t="inlineStr">
        <is>
          <t>2026-10-10</t>
        </is>
      </c>
      <c r="D43" s="14" t="inlineStr">
        <is>
          <t>First-run test for Excel: macro CheckBatchRun (lookups, baseline recalculated by the host vs stored, batch rerun vs stored values) with its report on the new sheet MacroCheck.</t>
        </is>
      </c>
      <c r="E43" s="14" t="inlineStr">
        <is>
          <t>0 (all codes vs v1.03)</t>
        </is>
      </c>
    </row>
    <row r="44">
      <c r="B44" s="14" t="inlineStr">
        <is>
          <t>1.05</t>
        </is>
      </c>
      <c r="C44" s="14" t="inlineStr">
        <is>
          <t>2026-10-10</t>
        </is>
      </c>
      <c r="D44" s="14" t="inlineStr">
        <is>
          <t>Power sector, price side: section 3 with legacy sub-tables A, B, C, D, E, G, J (generation costs by type, average generation cost, storage cost of variable renewables, residential and industrial electricity prices, power revenues); sheets Inputs_power, PowerTech, PowerPaths, PowerParams; generation and investment shares and consumption interim data; 3 MTOutputs indicators added.</t>
        </is>
      </c>
      <c r="E44" s="14" t="inlineStr">
        <is>
          <t>0 (all codes vs v1.04)</t>
        </is>
      </c>
    </row>
  </sheetData>
  <pageMargins left="0.75" right="0.75" top="1" bottom="1" header="0.5" footer="0.5"/>
</worksheet>
</file>

<file path=xl/worksheets/sheet10.xml><?xml version="1.0" encoding="utf-8"?>
<worksheet xmlns="http://schemas.openxmlformats.org/spreadsheetml/2006/main">
  <sheetPr codeName="Sheet10">
    <outlinePr summaryBelow="1" summaryRight="1"/>
    <pageSetUpPr/>
  </sheetPr>
  <dimension ref="A1:N415"/>
  <sheetViews>
    <sheetView tabSelected="0" workbookViewId="0">
      <pane xSplit="3" ySplit="7" topLeftCell="D8" activePane="bottomRight" state="frozen"/>
      <selection pane="topRight"/>
      <selection pane="bottomLeft"/>
      <selection pane="bottomRight" activeCell="A1" sqref="A1"/>
    </sheetView>
  </sheetViews>
  <sheetFormatPr baseColWidth="8" defaultRowHeight="15" outlineLevelCol="0"/>
  <cols>
    <col width="4" customWidth="1" min="1" max="1"/>
    <col width="55" customWidth="1" min="2" max="2"/>
    <col width="16" customWidth="1" min="3" max="3"/>
    <col hidden="1" width="13" customWidth="1" min="4" max="4"/>
    <col hidden="1" width="13" customWidth="1" min="5" max="5"/>
    <col width="22" customWidth="1" min="6" max="6"/>
    <col width="22" customWidth="1" min="7" max="7"/>
    <col width="22" customWidth="1" min="8" max="8"/>
    <col width="3" customWidth="1" min="9" max="9"/>
    <col width="16" customWidth="1" min="10" max="10"/>
    <col width="16" customWidth="1" min="11" max="11"/>
    <col width="16" customWidth="1" min="12" max="12"/>
    <col width="16" customWidth="1" min="13" max="13"/>
    <col width="16" customWidth="1" min="14" max="14"/>
  </cols>
  <sheetData>
    <row r="1">
      <c r="A1" s="82" t="n"/>
      <c r="B1" s="83" t="inlineStr">
        <is>
          <t>MTInputs template - row structure copied exactly from legacy CPAT MTInputs</t>
        </is>
      </c>
      <c r="C1" s="82" t="n"/>
      <c r="D1" s="82" t="n"/>
      <c r="E1" s="82" t="n"/>
      <c r="F1" s="82" t="n"/>
      <c r="G1" s="82" t="n"/>
      <c r="H1" s="82" t="n"/>
    </row>
    <row r="2">
      <c r="A2" s="84" t="n"/>
      <c r="B2" s="84" t="inlineStr">
        <is>
          <t>Do not insert/delete rows. Columns D:E are hidden placeholders (MT values, Dashboard values).</t>
        </is>
      </c>
      <c r="C2" s="84" t="n"/>
      <c r="D2" s="84" t="n"/>
      <c r="E2" s="84" t="n"/>
      <c r="F2" s="84" t="n"/>
      <c r="G2" s="84" t="n"/>
      <c r="H2" s="84" t="n"/>
    </row>
    <row r="3">
      <c r="A3" s="84" t="n"/>
      <c r="B3" s="84" t="inlineStr">
        <is>
          <t>Rows must match legacy exactly. Green (EBF1DE) = used by module; grey (F2F2F2) = unused. See NORMS.md section 4.</t>
        </is>
      </c>
      <c r="C3" s="84" t="n"/>
      <c r="D3" s="84" t="n"/>
      <c r="E3" s="84" t="n"/>
      <c r="F3" s="84" t="n"/>
      <c r="G3" s="84" t="n"/>
      <c r="H3" s="84" t="n"/>
      <c r="J3" s="1" t="inlineStr">
        <is>
          <t>Scenario columns: number in row 5, name in row 6; red = changed from the template value. J = baseline, K = live policy scenario (Mitigation group 2).</t>
        </is>
      </c>
      <c r="L3" s="1" t="inlineStr">
        <is>
          <t>Scenario definitions: row 4 Run? = Yes for the batch run (macro RunAllScenarios copies each into column K, runs it and stores the results in StoredResults). Copy the last definition one column to the right to add one.</t>
        </is>
      </c>
    </row>
    <row r="4">
      <c r="J4" s="1" t="inlineStr">
        <is>
          <t>Baseline (stored once)</t>
        </is>
      </c>
      <c r="K4" s="1" t="inlineStr">
        <is>
          <t>Live (batch target)</t>
        </is>
      </c>
      <c r="L4" s="73" t="inlineStr">
        <is>
          <t>Yes</t>
        </is>
      </c>
      <c r="M4" s="73" t="inlineStr">
        <is>
          <t>Yes</t>
        </is>
      </c>
      <c r="N4" s="73" t="inlineStr">
        <is>
          <t>Yes</t>
        </is>
      </c>
    </row>
    <row r="5">
      <c r="C5" t="b">
        <v>0</v>
      </c>
      <c r="D5" t="inlineStr">
        <is>
          <t>&lt;-- Should normally  be "FALSE"!</t>
        </is>
      </c>
      <c r="J5" s="8" t="n">
        <v>1</v>
      </c>
      <c r="K5" s="7">
        <f>J5+1</f>
        <v/>
      </c>
      <c r="L5" s="7">
        <f>K5+1</f>
        <v/>
      </c>
      <c r="M5" s="7">
        <f>L5+1</f>
        <v/>
      </c>
      <c r="N5" s="7">
        <f>M5+1</f>
        <v/>
      </c>
    </row>
    <row r="6">
      <c r="D6" t="n">
        <v>6</v>
      </c>
      <c r="J6" s="73" t="inlineStr">
        <is>
          <t>Baseline (no carbon price)</t>
        </is>
      </c>
      <c r="K6" s="73" t="inlineStr">
        <is>
          <t>Carbon price $20/tCO2 from 2027</t>
        </is>
      </c>
      <c r="L6" s="73" t="inlineStr">
        <is>
          <t>Carbon price $20/tCO2 from 2027</t>
        </is>
      </c>
      <c r="M6" s="73" t="inlineStr">
        <is>
          <t>Package A: carbon tax to $50 by 2030 + feebates (transport, industry)</t>
        </is>
      </c>
      <c r="N6" s="73" t="inlineStr">
        <is>
          <t>Package B: ETS on power and industry (cap -5% 2027 to -20% 2035) + carbon tax $25 elsewhere</t>
        </is>
      </c>
    </row>
    <row r="7">
      <c r="B7" s="85" t="inlineStr">
        <is>
          <t>Parameters</t>
        </is>
      </c>
      <c r="C7" s="85" t="inlineStr">
        <is>
          <t>unit</t>
        </is>
      </c>
      <c r="D7" s="85" t="inlineStr">
        <is>
          <t>MT values</t>
        </is>
      </c>
      <c r="E7" s="85" t="inlineStr">
        <is>
          <t>"Dashboard" values</t>
        </is>
      </c>
      <c r="F7" s="85" t="inlineStr">
        <is>
          <t>Used for calculation</t>
        </is>
      </c>
      <c r="G7" s="85" t="inlineStr">
        <is>
          <t>Defaults</t>
        </is>
      </c>
      <c r="H7" s="85" t="inlineStr">
        <is>
          <t>NameOfParameter</t>
        </is>
      </c>
      <c r="J7" s="86" t="inlineStr">
        <is>
          <t>Used for calculation</t>
        </is>
      </c>
      <c r="K7" s="86" t="inlineStr">
        <is>
          <t>Used for calculation</t>
        </is>
      </c>
      <c r="L7" s="86" t="inlineStr">
        <is>
          <t>Used for calculation</t>
        </is>
      </c>
      <c r="M7" s="86" t="inlineStr">
        <is>
          <t>Used for calculation</t>
        </is>
      </c>
      <c r="N7" s="86" t="inlineStr">
        <is>
          <t>Used for calculation</t>
        </is>
      </c>
    </row>
    <row r="8">
      <c r="B8" s="87" t="inlineStr">
        <is>
          <t>Country</t>
        </is>
      </c>
      <c r="C8" s="87" t="n"/>
      <c r="D8" s="87" t="n"/>
      <c r="E8" s="87" t="n"/>
      <c r="F8" s="87" t="inlineStr">
        <is>
          <t>Egypt</t>
        </is>
      </c>
      <c r="G8" s="87" t="inlineStr">
        <is>
          <t>Egypt</t>
        </is>
      </c>
      <c r="H8" s="87" t="inlineStr">
        <is>
          <t>Countryname</t>
        </is>
      </c>
      <c r="J8" s="22" t="inlineStr">
        <is>
          <t>Egypt</t>
        </is>
      </c>
      <c r="K8" s="22" t="inlineStr">
        <is>
          <t>Egypt</t>
        </is>
      </c>
      <c r="L8" s="22" t="inlineStr">
        <is>
          <t>Egypt</t>
        </is>
      </c>
      <c r="M8" s="22" t="inlineStr">
        <is>
          <t>Egypt</t>
        </is>
      </c>
      <c r="N8" s="22" t="inlineStr">
        <is>
          <t>Egypt</t>
        </is>
      </c>
    </row>
    <row r="9">
      <c r="B9" s="85" t="inlineStr">
        <is>
          <t>Scenario identification</t>
        </is>
      </c>
    </row>
    <row r="10">
      <c r="B10" s="87" t="inlineStr">
        <is>
          <t>Scenario ID</t>
        </is>
      </c>
      <c r="C10" s="87" t="inlineStr">
        <is>
          <t>#</t>
        </is>
      </c>
      <c r="D10" s="87" t="n"/>
      <c r="E10" s="87" t="n"/>
      <c r="F10" s="87" t="inlineStr">
        <is>
          <t>N/A</t>
        </is>
      </c>
      <c r="G10" s="87" t="inlineStr">
        <is>
          <t>N/A</t>
        </is>
      </c>
      <c r="H10" s="87" t="inlineStr">
        <is>
          <t>MSTScenarioID</t>
        </is>
      </c>
      <c r="J10" s="22">
        <f>J$5</f>
        <v/>
      </c>
      <c r="K10" s="22">
        <f>K$5</f>
        <v/>
      </c>
      <c r="L10" s="22">
        <f>L$5</f>
        <v/>
      </c>
      <c r="M10" s="22">
        <f>M$5</f>
        <v/>
      </c>
      <c r="N10" s="22">
        <f>N$5</f>
        <v/>
      </c>
    </row>
    <row r="11">
      <c r="B11" s="87" t="inlineStr">
        <is>
          <t>Scenario status</t>
        </is>
      </c>
      <c r="C11" s="87" t="inlineStr">
        <is>
          <t>switch</t>
        </is>
      </c>
      <c r="D11" s="87" t="n"/>
      <c r="E11" s="87" t="n"/>
      <c r="F11" s="87" t="inlineStr">
        <is>
          <t>N/A</t>
        </is>
      </c>
      <c r="G11" s="87" t="inlineStr">
        <is>
          <t>N/A</t>
        </is>
      </c>
      <c r="H11" s="87" t="n"/>
      <c r="J11" s="22" t="inlineStr">
        <is>
          <t>N/A</t>
        </is>
      </c>
      <c r="K11" s="22" t="inlineStr">
        <is>
          <t>N/A</t>
        </is>
      </c>
      <c r="L11" s="22" t="inlineStr">
        <is>
          <t>N/A</t>
        </is>
      </c>
      <c r="M11" s="22" t="inlineStr">
        <is>
          <t>N/A</t>
        </is>
      </c>
      <c r="N11" s="22" t="inlineStr">
        <is>
          <t>N/A</t>
        </is>
      </c>
    </row>
    <row r="12">
      <c r="B12" s="87" t="inlineStr">
        <is>
          <t>Scenario name</t>
        </is>
      </c>
      <c r="C12" s="87" t="inlineStr">
        <is>
          <t>name</t>
        </is>
      </c>
      <c r="D12" s="87" t="n"/>
      <c r="E12" s="87" t="n"/>
      <c r="F12" s="87" t="inlineStr">
        <is>
          <t>N/A</t>
        </is>
      </c>
      <c r="G12" s="87" t="inlineStr">
        <is>
          <t>N/A</t>
        </is>
      </c>
      <c r="H12" s="87" t="n"/>
      <c r="J12" s="22">
        <f>J$6</f>
        <v/>
      </c>
      <c r="K12" s="22">
        <f>K$6</f>
        <v/>
      </c>
      <c r="L12" s="22">
        <f>L$6</f>
        <v/>
      </c>
      <c r="M12" s="22">
        <f>M$6</f>
        <v/>
      </c>
      <c r="N12" s="22">
        <f>N$6</f>
        <v/>
      </c>
    </row>
    <row r="13">
      <c r="B13" s="87" t="inlineStr">
        <is>
          <t>Chosen policy</t>
        </is>
      </c>
      <c r="C13" s="87" t="inlineStr">
        <is>
          <t>switch</t>
        </is>
      </c>
      <c r="D13" s="87" t="n"/>
      <c r="E13" s="87" t="n"/>
      <c r="F13" s="87" t="inlineStr">
        <is>
          <t xml:space="preserve"> - Carbon tax</t>
        </is>
      </c>
      <c r="G13" s="87" t="inlineStr">
        <is>
          <t xml:space="preserve"> - Carbon tax</t>
        </is>
      </c>
      <c r="H13" s="87" t="inlineStr">
        <is>
          <t>ScenarioSelected</t>
        </is>
      </c>
      <c r="J13" s="22" t="inlineStr">
        <is>
          <t xml:space="preserve"> - Carbon tax</t>
        </is>
      </c>
      <c r="K13" s="22" t="inlineStr">
        <is>
          <t xml:space="preserve"> - Carbon tax</t>
        </is>
      </c>
      <c r="L13" s="22" t="inlineStr">
        <is>
          <t xml:space="preserve"> - Carbon tax</t>
        </is>
      </c>
      <c r="M13" s="22" t="inlineStr">
        <is>
          <t xml:space="preserve"> - Carbon tax</t>
        </is>
      </c>
      <c r="N13" s="22" t="inlineStr">
        <is>
          <t xml:space="preserve"> - Carbon tax</t>
        </is>
      </c>
    </row>
    <row r="14">
      <c r="B14" s="87" t="inlineStr">
        <is>
          <t>Scenario status for macro</t>
        </is>
      </c>
      <c r="C14" s="87" t="inlineStr">
        <is>
          <t>#</t>
        </is>
      </c>
      <c r="D14" s="87" t="n"/>
      <c r="E14" s="87" t="n"/>
      <c r="F14" s="87" t="inlineStr">
        <is>
          <t>N/A</t>
        </is>
      </c>
      <c r="G14" s="87" t="inlineStr">
        <is>
          <t>N/A</t>
        </is>
      </c>
      <c r="H14" s="87" t="n"/>
      <c r="J14" s="22" t="inlineStr">
        <is>
          <t>N/A</t>
        </is>
      </c>
      <c r="K14" s="22" t="inlineStr">
        <is>
          <t>N/A</t>
        </is>
      </c>
      <c r="L14" s="22" t="inlineStr">
        <is>
          <t>N/A</t>
        </is>
      </c>
      <c r="M14" s="22" t="inlineStr">
        <is>
          <t>N/A</t>
        </is>
      </c>
      <c r="N14" s="22" t="inlineStr">
        <is>
          <t>N/A</t>
        </is>
      </c>
    </row>
    <row r="15">
      <c r="B15" s="87" t="inlineStr">
        <is>
          <t>Scenario parameters override?</t>
        </is>
      </c>
      <c r="C15" s="87" t="inlineStr">
        <is>
          <t>#</t>
        </is>
      </c>
      <c r="D15" s="87" t="n"/>
      <c r="E15" s="87" t="n"/>
      <c r="F15" s="87" t="inlineStr">
        <is>
          <t>N/A</t>
        </is>
      </c>
      <c r="G15" s="87" t="inlineStr">
        <is>
          <t>N/A</t>
        </is>
      </c>
      <c r="H15" s="87" t="n"/>
      <c r="J15" s="22" t="inlineStr">
        <is>
          <t>N/A</t>
        </is>
      </c>
      <c r="K15" s="22" t="inlineStr">
        <is>
          <t>N/A</t>
        </is>
      </c>
      <c r="L15" s="22" t="inlineStr">
        <is>
          <t>N/A</t>
        </is>
      </c>
      <c r="M15" s="22" t="inlineStr">
        <is>
          <t>N/A</t>
        </is>
      </c>
      <c r="N15" s="22" t="inlineStr">
        <is>
          <t>N/A</t>
        </is>
      </c>
    </row>
    <row r="16">
      <c r="B16" s="87" t="inlineStr">
        <is>
          <t>CPAT-side parameters override?</t>
        </is>
      </c>
      <c r="C16" s="87" t="inlineStr">
        <is>
          <t>switch</t>
        </is>
      </c>
      <c r="D16" s="87" t="n"/>
      <c r="E16" s="87" t="n"/>
      <c r="F16" s="87" t="inlineStr">
        <is>
          <t>Manual*</t>
        </is>
      </c>
      <c r="G16" s="87" t="inlineStr">
        <is>
          <t>Manual*</t>
        </is>
      </c>
      <c r="H16" s="87" t="inlineStr">
        <is>
          <t>CPATDefaultsOrUserDefined</t>
        </is>
      </c>
      <c r="J16" s="22" t="inlineStr">
        <is>
          <t>Manual*</t>
        </is>
      </c>
      <c r="K16" s="22" t="inlineStr">
        <is>
          <t>Manual*</t>
        </is>
      </c>
      <c r="L16" s="22" t="inlineStr">
        <is>
          <t>Manual*</t>
        </is>
      </c>
      <c r="M16" s="22" t="inlineStr">
        <is>
          <t>Manual*</t>
        </is>
      </c>
      <c r="N16" s="22" t="inlineStr">
        <is>
          <t>Manual*</t>
        </is>
      </c>
    </row>
    <row r="17">
      <c r="B17" s="85" t="inlineStr">
        <is>
          <t>Carbon pricing: main inputs</t>
        </is>
      </c>
    </row>
    <row r="18">
      <c r="A18" t="inlineStr">
        <is>
          <t>X</t>
        </is>
      </c>
      <c r="B18" s="87" t="inlineStr">
        <is>
          <t>Carbon pricing start year</t>
        </is>
      </c>
      <c r="C18" s="87" t="inlineStr">
        <is>
          <t>year</t>
        </is>
      </c>
      <c r="D18" s="87" t="n"/>
      <c r="E18" s="87" t="n"/>
      <c r="F18" s="87" t="n">
        <v>2026</v>
      </c>
      <c r="G18" s="87" t="n">
        <v>2027</v>
      </c>
      <c r="H18" s="87" t="inlineStr">
        <is>
          <t>CPIntro</t>
        </is>
      </c>
      <c r="J18" s="88" t="n">
        <v>2027</v>
      </c>
      <c r="K18" s="88" t="n">
        <v>2027</v>
      </c>
      <c r="L18" s="88" t="n">
        <v>2027</v>
      </c>
      <c r="M18" s="88" t="n">
        <v>2027</v>
      </c>
      <c r="N18" s="88" t="n">
        <v>2027</v>
      </c>
    </row>
    <row r="19">
      <c r="A19" t="inlineStr">
        <is>
          <t>X</t>
        </is>
      </c>
      <c r="B19" s="87" t="inlineStr">
        <is>
          <t>Starting carbon price</t>
        </is>
      </c>
      <c r="C19" s="87" t="inlineStr">
        <is>
          <t>nom. USD/tCO2</t>
        </is>
      </c>
      <c r="D19" s="87" t="n"/>
      <c r="E19" s="87" t="n"/>
      <c r="F19" s="87" t="n">
        <v>0</v>
      </c>
      <c r="G19" s="87" t="n">
        <v>20</v>
      </c>
      <c r="H19" s="87" t="inlineStr">
        <is>
          <t>CPLevelStart</t>
        </is>
      </c>
      <c r="J19" s="88" t="n">
        <v>0</v>
      </c>
      <c r="K19" s="88" t="n">
        <v>20</v>
      </c>
      <c r="L19" s="88" t="n">
        <v>20</v>
      </c>
      <c r="M19" s="88" t="n">
        <v>10</v>
      </c>
      <c r="N19" s="88" t="n">
        <v>25</v>
      </c>
    </row>
    <row r="20">
      <c r="B20" s="87" t="inlineStr">
        <is>
          <t>Target level of carbon price</t>
        </is>
      </c>
      <c r="C20" s="87" t="inlineStr">
        <is>
          <t>nom. USD/tCO2</t>
        </is>
      </c>
      <c r="D20" s="87" t="n"/>
      <c r="E20" s="87" t="n"/>
      <c r="F20" s="87" t="n">
        <v>50</v>
      </c>
      <c r="G20" s="87" t="n">
        <v>50</v>
      </c>
      <c r="H20" s="87" t="inlineStr">
        <is>
          <t>CPLevelTarget</t>
        </is>
      </c>
      <c r="J20" s="88" t="n">
        <v>0</v>
      </c>
      <c r="K20" s="88" t="n">
        <v>20</v>
      </c>
      <c r="L20" s="88" t="n">
        <v>20</v>
      </c>
      <c r="M20" s="88" t="n">
        <v>50</v>
      </c>
      <c r="N20" s="88" t="n">
        <v>25</v>
      </c>
    </row>
    <row r="21">
      <c r="A21" t="inlineStr">
        <is>
          <t>X</t>
        </is>
      </c>
      <c r="B21" s="87" t="inlineStr">
        <is>
          <t>Year to reach target level</t>
        </is>
      </c>
      <c r="C21" s="87" t="inlineStr">
        <is>
          <t>year</t>
        </is>
      </c>
      <c r="D21" s="87" t="n"/>
      <c r="E21" s="87" t="n"/>
      <c r="F21" s="87" t="n">
        <v>2030</v>
      </c>
      <c r="G21" s="87" t="n">
        <v>2035</v>
      </c>
      <c r="H21" s="87" t="inlineStr">
        <is>
          <t>CPOutro</t>
        </is>
      </c>
      <c r="J21" s="88" t="n">
        <v>2030</v>
      </c>
      <c r="K21" s="88" t="n">
        <v>2030</v>
      </c>
      <c r="L21" s="88" t="n">
        <v>2030</v>
      </c>
      <c r="M21" s="88" t="n">
        <v>2030</v>
      </c>
      <c r="N21" s="88" t="n">
        <v>2030</v>
      </c>
    </row>
    <row r="22">
      <c r="B22" s="85" t="inlineStr">
        <is>
          <t>Carbon pricing: fuel coverage</t>
        </is>
      </c>
    </row>
    <row r="23">
      <c r="B23" s="87" t="inlineStr">
        <is>
          <t>Apply tax to coal?</t>
        </is>
      </c>
      <c r="C23" s="87" t="inlineStr">
        <is>
          <t>switch</t>
        </is>
      </c>
      <c r="D23" s="87" t="n"/>
      <c r="E23" s="87" t="n"/>
      <c r="F23" s="87" t="b">
        <v>1</v>
      </c>
      <c r="G23" s="87" t="b">
        <v>1</v>
      </c>
      <c r="H23" s="87" t="inlineStr">
        <is>
          <t>MCovCoa</t>
        </is>
      </c>
      <c r="J23" s="22" t="b">
        <v>1</v>
      </c>
      <c r="K23" s="22" t="b">
        <v>1</v>
      </c>
      <c r="L23" s="22" t="b">
        <v>1</v>
      </c>
      <c r="M23" s="22" t="b">
        <v>1</v>
      </c>
      <c r="N23" s="22" t="b">
        <v>1</v>
      </c>
    </row>
    <row r="24">
      <c r="B24" s="87" t="inlineStr">
        <is>
          <t>Apply tax to natural gas?</t>
        </is>
      </c>
      <c r="C24" s="87" t="inlineStr">
        <is>
          <t>switch</t>
        </is>
      </c>
      <c r="D24" s="87" t="n"/>
      <c r="E24" s="87" t="n"/>
      <c r="F24" s="87" t="b">
        <v>1</v>
      </c>
      <c r="G24" s="87" t="b">
        <v>1</v>
      </c>
      <c r="H24" s="87" t="inlineStr">
        <is>
          <t>MCovNga</t>
        </is>
      </c>
      <c r="J24" s="22" t="b">
        <v>1</v>
      </c>
      <c r="K24" s="22" t="b">
        <v>1</v>
      </c>
      <c r="L24" s="22" t="b">
        <v>1</v>
      </c>
      <c r="M24" s="22" t="b">
        <v>1</v>
      </c>
      <c r="N24" s="22" t="b">
        <v>1</v>
      </c>
    </row>
    <row r="25">
      <c r="B25" s="87" t="inlineStr">
        <is>
          <t>Apply tax to gasoline?</t>
        </is>
      </c>
      <c r="C25" s="87" t="inlineStr">
        <is>
          <t>switch</t>
        </is>
      </c>
      <c r="D25" s="87" t="n"/>
      <c r="E25" s="87" t="n"/>
      <c r="F25" s="87" t="b">
        <v>1</v>
      </c>
      <c r="G25" s="87" t="b">
        <v>1</v>
      </c>
      <c r="H25" s="87" t="inlineStr">
        <is>
          <t>MCovGso</t>
        </is>
      </c>
      <c r="J25" s="22" t="b">
        <v>1</v>
      </c>
      <c r="K25" s="22" t="b">
        <v>1</v>
      </c>
      <c r="L25" s="22" t="b">
        <v>1</v>
      </c>
      <c r="M25" s="22" t="b">
        <v>1</v>
      </c>
      <c r="N25" s="22" t="b">
        <v>1</v>
      </c>
    </row>
    <row r="26">
      <c r="B26" s="87" t="inlineStr">
        <is>
          <t>Apply tax to diesel?</t>
        </is>
      </c>
      <c r="C26" s="87" t="inlineStr">
        <is>
          <t>switch</t>
        </is>
      </c>
      <c r="D26" s="87" t="n"/>
      <c r="E26" s="87" t="n"/>
      <c r="F26" s="87" t="b">
        <v>1</v>
      </c>
      <c r="G26" s="87" t="b">
        <v>1</v>
      </c>
      <c r="H26" s="87" t="inlineStr">
        <is>
          <t>MCovDie</t>
        </is>
      </c>
      <c r="J26" s="22" t="b">
        <v>1</v>
      </c>
      <c r="K26" s="22" t="b">
        <v>1</v>
      </c>
      <c r="L26" s="22" t="b">
        <v>1</v>
      </c>
      <c r="M26" s="22" t="b">
        <v>1</v>
      </c>
      <c r="N26" s="22" t="b">
        <v>1</v>
      </c>
    </row>
    <row r="27">
      <c r="B27" s="87" t="inlineStr">
        <is>
          <t>Apply tax to LPG?</t>
        </is>
      </c>
      <c r="C27" s="87" t="inlineStr">
        <is>
          <t>switch</t>
        </is>
      </c>
      <c r="D27" s="87" t="n"/>
      <c r="E27" s="87" t="n"/>
      <c r="F27" s="87" t="b">
        <v>1</v>
      </c>
      <c r="G27" s="87" t="b">
        <v>1</v>
      </c>
      <c r="H27" s="87" t="inlineStr">
        <is>
          <t>MCovLpg</t>
        </is>
      </c>
      <c r="J27" s="22" t="b">
        <v>1</v>
      </c>
      <c r="K27" s="22" t="b">
        <v>1</v>
      </c>
      <c r="L27" s="22" t="b">
        <v>1</v>
      </c>
      <c r="M27" s="22" t="b">
        <v>1</v>
      </c>
      <c r="N27" s="22" t="b">
        <v>1</v>
      </c>
    </row>
    <row r="28">
      <c r="B28" s="87" t="inlineStr">
        <is>
          <t>Apply tax to kerosene?</t>
        </is>
      </c>
      <c r="C28" s="87" t="inlineStr">
        <is>
          <t>switch</t>
        </is>
      </c>
      <c r="D28" s="87" t="n"/>
      <c r="E28" s="87" t="n"/>
      <c r="F28" s="87" t="b">
        <v>1</v>
      </c>
      <c r="G28" s="87" t="b">
        <v>1</v>
      </c>
      <c r="H28" s="87" t="inlineStr">
        <is>
          <t>MCovKer</t>
        </is>
      </c>
      <c r="J28" s="22" t="b">
        <v>1</v>
      </c>
      <c r="K28" s="22" t="b">
        <v>1</v>
      </c>
      <c r="L28" s="22" t="b">
        <v>1</v>
      </c>
      <c r="M28" s="22" t="b">
        <v>1</v>
      </c>
      <c r="N28" s="22" t="b">
        <v>1</v>
      </c>
    </row>
    <row r="29">
      <c r="B29" s="87" t="inlineStr">
        <is>
          <t>Apply tax to non-road oil products?</t>
        </is>
      </c>
      <c r="C29" s="87" t="inlineStr">
        <is>
          <t>switch</t>
        </is>
      </c>
      <c r="D29" s="87" t="n"/>
      <c r="E29" s="87" t="n"/>
      <c r="F29" s="87" t="b">
        <v>1</v>
      </c>
      <c r="G29" s="87" t="b">
        <v>1</v>
      </c>
      <c r="H29" s="87" t="inlineStr">
        <is>
          <t>MCovOop</t>
        </is>
      </c>
      <c r="J29" s="22" t="b">
        <v>1</v>
      </c>
      <c r="K29" s="22" t="b">
        <v>1</v>
      </c>
      <c r="L29" s="22" t="b">
        <v>1</v>
      </c>
      <c r="M29" s="22" t="b">
        <v>1</v>
      </c>
      <c r="N29" s="22" t="b">
        <v>1</v>
      </c>
    </row>
    <row r="30">
      <c r="B30" s="85" t="inlineStr">
        <is>
          <t>Carbon pricing: sector coverage</t>
        </is>
      </c>
    </row>
    <row r="31">
      <c r="B31" s="87" t="inlineStr">
        <is>
          <t>Apply tax to power sector?</t>
        </is>
      </c>
      <c r="C31" s="87" t="inlineStr">
        <is>
          <t>switch</t>
        </is>
      </c>
      <c r="D31" s="87" t="n"/>
      <c r="E31" s="87" t="n"/>
      <c r="F31" s="87" t="b">
        <v>1</v>
      </c>
      <c r="G31" s="87" t="b">
        <v>1</v>
      </c>
      <c r="H31" s="87" t="inlineStr">
        <is>
          <t>MCovPow</t>
        </is>
      </c>
      <c r="J31" s="22" t="b">
        <v>1</v>
      </c>
      <c r="K31" s="22" t="b">
        <v>1</v>
      </c>
      <c r="L31" s="22" t="b">
        <v>1</v>
      </c>
      <c r="M31" s="22" t="b">
        <v>1</v>
      </c>
      <c r="N31" s="22" t="b">
        <v>1</v>
      </c>
    </row>
    <row r="32">
      <c r="B32" s="87" t="inlineStr">
        <is>
          <t>Apply tax to road transportation?</t>
        </is>
      </c>
      <c r="C32" s="87" t="inlineStr">
        <is>
          <t>switch</t>
        </is>
      </c>
      <c r="D32" s="87" t="n"/>
      <c r="E32" s="87" t="n"/>
      <c r="F32" s="87" t="b">
        <v>1</v>
      </c>
      <c r="G32" s="87" t="b">
        <v>1</v>
      </c>
      <c r="H32" s="87" t="inlineStr">
        <is>
          <t>MCovRod</t>
        </is>
      </c>
      <c r="J32" s="22" t="b">
        <v>1</v>
      </c>
      <c r="K32" s="22" t="b">
        <v>1</v>
      </c>
      <c r="L32" s="22" t="b">
        <v>1</v>
      </c>
      <c r="M32" s="22" t="b">
        <v>1</v>
      </c>
      <c r="N32" s="22" t="b">
        <v>1</v>
      </c>
    </row>
    <row r="33">
      <c r="B33" s="87" t="inlineStr">
        <is>
          <t>Apply tax to rail transportation?</t>
        </is>
      </c>
      <c r="C33" s="87" t="inlineStr">
        <is>
          <t>switch</t>
        </is>
      </c>
      <c r="D33" s="87" t="n"/>
      <c r="E33" s="87" t="n"/>
      <c r="F33" s="87" t="b">
        <v>1</v>
      </c>
      <c r="G33" s="87" t="b">
        <v>1</v>
      </c>
      <c r="H33" s="87" t="inlineStr">
        <is>
          <t>MCovRal</t>
        </is>
      </c>
      <c r="J33" s="22" t="b">
        <v>1</v>
      </c>
      <c r="K33" s="22" t="b">
        <v>1</v>
      </c>
      <c r="L33" s="22" t="b">
        <v>1</v>
      </c>
      <c r="M33" s="22" t="b">
        <v>1</v>
      </c>
      <c r="N33" s="22" t="b">
        <v>1</v>
      </c>
    </row>
    <row r="34">
      <c r="B34" s="87" t="inlineStr">
        <is>
          <t>Apply tax to domestic aviation?</t>
        </is>
      </c>
      <c r="C34" s="87" t="inlineStr">
        <is>
          <t>switch</t>
        </is>
      </c>
      <c r="D34" s="87" t="n"/>
      <c r="E34" s="87" t="n"/>
      <c r="F34" s="87" t="b">
        <v>1</v>
      </c>
      <c r="G34" s="87" t="b">
        <v>1</v>
      </c>
      <c r="H34" s="87" t="inlineStr">
        <is>
          <t>MCovAvi</t>
        </is>
      </c>
      <c r="J34" s="22" t="b">
        <v>1</v>
      </c>
      <c r="K34" s="22" t="b">
        <v>1</v>
      </c>
      <c r="L34" s="22" t="b">
        <v>1</v>
      </c>
      <c r="M34" s="22" t="b">
        <v>1</v>
      </c>
      <c r="N34" s="22" t="b">
        <v>1</v>
      </c>
    </row>
    <row r="35">
      <c r="B35" s="87" t="inlineStr">
        <is>
          <t>Apply tax to domestic shipping?</t>
        </is>
      </c>
      <c r="C35" s="87" t="inlineStr">
        <is>
          <t>switch</t>
        </is>
      </c>
      <c r="D35" s="87" t="n"/>
      <c r="E35" s="87" t="n"/>
      <c r="F35" s="87" t="b">
        <v>1</v>
      </c>
      <c r="G35" s="87" t="b">
        <v>1</v>
      </c>
      <c r="H35" s="87" t="inlineStr">
        <is>
          <t>MCovNav</t>
        </is>
      </c>
      <c r="J35" s="22" t="b">
        <v>1</v>
      </c>
      <c r="K35" s="22" t="b">
        <v>1</v>
      </c>
      <c r="L35" s="22" t="b">
        <v>1</v>
      </c>
      <c r="M35" s="22" t="b">
        <v>1</v>
      </c>
      <c r="N35" s="22" t="b">
        <v>1</v>
      </c>
    </row>
    <row r="36">
      <c r="B36" s="87" t="inlineStr">
        <is>
          <t>Apply tax to residential sector?</t>
        </is>
      </c>
      <c r="C36" s="87" t="inlineStr">
        <is>
          <t>switch</t>
        </is>
      </c>
      <c r="D36" s="87" t="n"/>
      <c r="E36" s="87" t="n"/>
      <c r="F36" s="87" t="b">
        <v>1</v>
      </c>
      <c r="G36" s="87" t="b">
        <v>1</v>
      </c>
      <c r="H36" s="87" t="inlineStr">
        <is>
          <t>MCovRes</t>
        </is>
      </c>
      <c r="J36" s="22" t="b">
        <v>1</v>
      </c>
      <c r="K36" s="22" t="b">
        <v>1</v>
      </c>
      <c r="L36" s="22" t="b">
        <v>1</v>
      </c>
      <c r="M36" s="22" t="b">
        <v>1</v>
      </c>
      <c r="N36" s="22" t="b">
        <v>1</v>
      </c>
    </row>
    <row r="37">
      <c r="B37" s="87" t="inlineStr">
        <is>
          <t>Apply tax to food &amp; forestry?</t>
        </is>
      </c>
      <c r="C37" s="87" t="inlineStr">
        <is>
          <t>switch</t>
        </is>
      </c>
      <c r="D37" s="87" t="n"/>
      <c r="E37" s="87" t="n"/>
      <c r="F37" s="87" t="b">
        <v>1</v>
      </c>
      <c r="G37" s="87" t="b">
        <v>1</v>
      </c>
      <c r="H37" s="87" t="inlineStr">
        <is>
          <t>MCovFoo</t>
        </is>
      </c>
      <c r="J37" s="22" t="b">
        <v>1</v>
      </c>
      <c r="K37" s="22" t="b">
        <v>1</v>
      </c>
      <c r="L37" s="22" t="b">
        <v>1</v>
      </c>
      <c r="M37" s="22" t="b">
        <v>1</v>
      </c>
      <c r="N37" s="22" t="b">
        <v>1</v>
      </c>
    </row>
    <row r="38">
      <c r="B38" s="87" t="inlineStr">
        <is>
          <t>Apply tax to services (private / public)?</t>
        </is>
      </c>
      <c r="C38" s="87" t="inlineStr">
        <is>
          <t>switch</t>
        </is>
      </c>
      <c r="D38" s="87" t="n"/>
      <c r="E38" s="87" t="n"/>
      <c r="F38" s="87" t="b">
        <v>1</v>
      </c>
      <c r="G38" s="87" t="b">
        <v>1</v>
      </c>
      <c r="H38" s="87" t="inlineStr">
        <is>
          <t>MCovSrv</t>
        </is>
      </c>
      <c r="J38" s="22" t="b">
        <v>1</v>
      </c>
      <c r="K38" s="22" t="b">
        <v>1</v>
      </c>
      <c r="L38" s="22" t="b">
        <v>1</v>
      </c>
      <c r="M38" s="22" t="b">
        <v>1</v>
      </c>
      <c r="N38" s="22" t="b">
        <v>1</v>
      </c>
    </row>
    <row r="39">
      <c r="B39" s="87" t="inlineStr">
        <is>
          <t>Apply tax to mining &amp; chemicals?</t>
        </is>
      </c>
      <c r="C39" s="87" t="inlineStr">
        <is>
          <t>switch</t>
        </is>
      </c>
      <c r="D39" s="87" t="n"/>
      <c r="E39" s="87" t="n"/>
      <c r="F39" s="87" t="b">
        <v>1</v>
      </c>
      <c r="G39" s="87" t="b">
        <v>1</v>
      </c>
      <c r="H39" s="87" t="inlineStr">
        <is>
          <t>MCovMch</t>
        </is>
      </c>
      <c r="J39" s="22" t="b">
        <v>1</v>
      </c>
      <c r="K39" s="22" t="b">
        <v>1</v>
      </c>
      <c r="L39" s="22" t="b">
        <v>1</v>
      </c>
      <c r="M39" s="22" t="b">
        <v>1</v>
      </c>
      <c r="N39" s="22" t="b">
        <v>1</v>
      </c>
    </row>
    <row r="40">
      <c r="B40" s="87" t="inlineStr">
        <is>
          <t>Apply tax to iron and steel?</t>
        </is>
      </c>
      <c r="C40" s="87" t="inlineStr">
        <is>
          <t>switch</t>
        </is>
      </c>
      <c r="D40" s="87" t="n"/>
      <c r="E40" s="87" t="n"/>
      <c r="F40" s="87" t="b">
        <v>1</v>
      </c>
      <c r="G40" s="87" t="b">
        <v>1</v>
      </c>
      <c r="H40" s="87" t="inlineStr">
        <is>
          <t>MCovIrn</t>
        </is>
      </c>
      <c r="J40" s="22" t="b">
        <v>1</v>
      </c>
      <c r="K40" s="22" t="b">
        <v>1</v>
      </c>
      <c r="L40" s="22" t="b">
        <v>1</v>
      </c>
      <c r="M40" s="22" t="b">
        <v>1</v>
      </c>
      <c r="N40" s="22" t="b">
        <v>1</v>
      </c>
    </row>
    <row r="41">
      <c r="B41" s="87" t="inlineStr">
        <is>
          <t>Apply tax to non-ferrous metals?</t>
        </is>
      </c>
      <c r="C41" s="87" t="inlineStr">
        <is>
          <t>switch</t>
        </is>
      </c>
      <c r="D41" s="87" t="n"/>
      <c r="E41" s="87" t="n"/>
      <c r="F41" s="87" t="b">
        <v>1</v>
      </c>
      <c r="G41" s="87" t="b">
        <v>1</v>
      </c>
      <c r="H41" s="87" t="inlineStr">
        <is>
          <t>MCovNfm</t>
        </is>
      </c>
      <c r="J41" s="22" t="b">
        <v>1</v>
      </c>
      <c r="K41" s="22" t="b">
        <v>1</v>
      </c>
      <c r="L41" s="22" t="b">
        <v>1</v>
      </c>
      <c r="M41" s="22" t="b">
        <v>1</v>
      </c>
      <c r="N41" s="22" t="b">
        <v>1</v>
      </c>
    </row>
    <row r="42">
      <c r="B42" s="87" t="inlineStr">
        <is>
          <t>Apply tax to machinery?</t>
        </is>
      </c>
      <c r="C42" s="87" t="inlineStr">
        <is>
          <t>switch</t>
        </is>
      </c>
      <c r="D42" s="87" t="n"/>
      <c r="E42" s="87" t="n"/>
      <c r="F42" s="87" t="b">
        <v>1</v>
      </c>
      <c r="G42" s="87" t="b">
        <v>1</v>
      </c>
      <c r="H42" s="87" t="inlineStr">
        <is>
          <t>MCovMac</t>
        </is>
      </c>
      <c r="J42" s="22" t="b">
        <v>1</v>
      </c>
      <c r="K42" s="22" t="b">
        <v>1</v>
      </c>
      <c r="L42" s="22" t="b">
        <v>1</v>
      </c>
      <c r="M42" s="22" t="b">
        <v>1</v>
      </c>
      <c r="N42" s="22" t="b">
        <v>1</v>
      </c>
    </row>
    <row r="43">
      <c r="B43" s="87" t="inlineStr">
        <is>
          <t>Apply tax to cement?</t>
        </is>
      </c>
      <c r="C43" s="87" t="inlineStr">
        <is>
          <t>switch</t>
        </is>
      </c>
      <c r="D43" s="87" t="n"/>
      <c r="E43" s="87" t="n"/>
      <c r="F43" s="87" t="b">
        <v>1</v>
      </c>
      <c r="G43" s="87" t="b">
        <v>1</v>
      </c>
      <c r="H43" s="87" t="inlineStr">
        <is>
          <t>MCovCem</t>
        </is>
      </c>
      <c r="J43" s="22" t="b">
        <v>1</v>
      </c>
      <c r="K43" s="22" t="b">
        <v>1</v>
      </c>
      <c r="L43" s="22" t="b">
        <v>1</v>
      </c>
      <c r="M43" s="22" t="b">
        <v>1</v>
      </c>
      <c r="N43" s="22" t="b">
        <v>1</v>
      </c>
    </row>
    <row r="44">
      <c r="B44" s="87" t="inlineStr">
        <is>
          <t>Apply tax to other manucfacturing?</t>
        </is>
      </c>
      <c r="C44" s="87" t="inlineStr">
        <is>
          <t>switch</t>
        </is>
      </c>
      <c r="D44" s="87" t="n"/>
      <c r="E44" s="87" t="n"/>
      <c r="F44" s="87" t="b">
        <v>1</v>
      </c>
      <c r="G44" s="87" t="b">
        <v>1</v>
      </c>
      <c r="H44" s="87" t="inlineStr">
        <is>
          <t>MCovOmn</t>
        </is>
      </c>
      <c r="J44" s="22" t="b">
        <v>1</v>
      </c>
      <c r="K44" s="22" t="b">
        <v>1</v>
      </c>
      <c r="L44" s="22" t="b">
        <v>1</v>
      </c>
      <c r="M44" s="22" t="b">
        <v>1</v>
      </c>
      <c r="N44" s="22" t="b">
        <v>1</v>
      </c>
    </row>
    <row r="45">
      <c r="B45" s="87" t="inlineStr">
        <is>
          <t>Apply tax to construction?</t>
        </is>
      </c>
      <c r="C45" s="87" t="inlineStr">
        <is>
          <t>switch</t>
        </is>
      </c>
      <c r="D45" s="87" t="n"/>
      <c r="E45" s="87" t="n"/>
      <c r="F45" s="87" t="b">
        <v>1</v>
      </c>
      <c r="G45" s="87" t="b">
        <v>1</v>
      </c>
      <c r="H45" s="87" t="inlineStr">
        <is>
          <t>MCovCst</t>
        </is>
      </c>
      <c r="J45" s="22" t="b">
        <v>1</v>
      </c>
      <c r="K45" s="22" t="b">
        <v>1</v>
      </c>
      <c r="L45" s="22" t="b">
        <v>1</v>
      </c>
      <c r="M45" s="22" t="b">
        <v>1</v>
      </c>
      <c r="N45" s="22" t="b">
        <v>1</v>
      </c>
    </row>
    <row r="46">
      <c r="B46" s="87" t="inlineStr">
        <is>
          <t>Apply tax to fuel transformation?</t>
        </is>
      </c>
      <c r="C46" s="87" t="inlineStr">
        <is>
          <t>switch</t>
        </is>
      </c>
      <c r="D46" s="87" t="n"/>
      <c r="E46" s="87" t="n"/>
      <c r="F46" s="87" t="b">
        <v>1</v>
      </c>
      <c r="G46" s="87" t="b">
        <v>1</v>
      </c>
      <c r="H46" s="87" t="inlineStr">
        <is>
          <t>MCovFtr</t>
        </is>
      </c>
      <c r="J46" s="22" t="b">
        <v>1</v>
      </c>
      <c r="K46" s="22" t="b">
        <v>1</v>
      </c>
      <c r="L46" s="22" t="b">
        <v>1</v>
      </c>
      <c r="M46" s="22" t="b">
        <v>1</v>
      </c>
      <c r="N46" s="22" t="b">
        <v>1</v>
      </c>
    </row>
    <row r="47">
      <c r="B47" s="87" t="inlineStr">
        <is>
          <t>Apply tax to other energy use?</t>
        </is>
      </c>
      <c r="C47" s="87" t="inlineStr">
        <is>
          <t>switch</t>
        </is>
      </c>
      <c r="D47" s="87" t="n"/>
      <c r="E47" s="87" t="n"/>
      <c r="F47" s="87" t="b">
        <v>1</v>
      </c>
      <c r="G47" s="87" t="b">
        <v>1</v>
      </c>
      <c r="H47" s="87" t="inlineStr">
        <is>
          <t>MCovOen</t>
        </is>
      </c>
      <c r="J47" s="88" t="b">
        <v>0</v>
      </c>
      <c r="K47" s="88" t="b">
        <v>0</v>
      </c>
      <c r="L47" s="88" t="b">
        <v>0</v>
      </c>
      <c r="M47" s="88" t="b">
        <v>0</v>
      </c>
      <c r="N47" s="88" t="b">
        <v>0</v>
      </c>
    </row>
    <row r="48">
      <c r="B48" s="85" t="inlineStr">
        <is>
          <t>Exemptions phaseout</t>
        </is>
      </c>
    </row>
    <row r="49">
      <c r="B49" s="87" t="inlineStr">
        <is>
          <t>Apply exemption phaseout?</t>
        </is>
      </c>
      <c r="C49" s="87" t="inlineStr">
        <is>
          <t>switch</t>
        </is>
      </c>
      <c r="D49" s="87" t="n"/>
      <c r="E49" s="87" t="n"/>
      <c r="F49" s="87" t="b">
        <v>0</v>
      </c>
      <c r="G49" s="87" t="b">
        <v>0</v>
      </c>
      <c r="H49" s="87" t="inlineStr">
        <is>
          <t>ExemptPhaseout</t>
        </is>
      </c>
      <c r="J49" s="22" t="b">
        <v>0</v>
      </c>
      <c r="K49" s="22" t="b">
        <v>0</v>
      </c>
      <c r="L49" s="22" t="b">
        <v>0</v>
      </c>
      <c r="M49" s="22" t="b">
        <v>0</v>
      </c>
      <c r="N49" s="22" t="b">
        <v>0</v>
      </c>
    </row>
    <row r="50">
      <c r="B50" s="87" t="inlineStr">
        <is>
          <t>Year to start exemption phaseout (if applicable)</t>
        </is>
      </c>
      <c r="C50" s="87" t="inlineStr">
        <is>
          <t>year</t>
        </is>
      </c>
      <c r="D50" s="87" t="n"/>
      <c r="E50" s="87" t="n"/>
      <c r="F50" s="87" t="n">
        <v>2027</v>
      </c>
      <c r="G50" s="87" t="n">
        <v>2027</v>
      </c>
      <c r="H50" s="87" t="inlineStr">
        <is>
          <t>YearPha</t>
        </is>
      </c>
      <c r="J50" s="22" t="n">
        <v>2027</v>
      </c>
      <c r="K50" s="22" t="n">
        <v>2027</v>
      </c>
      <c r="L50" s="22" t="n">
        <v>2027</v>
      </c>
      <c r="M50" s="22" t="n">
        <v>2027</v>
      </c>
      <c r="N50" s="22" t="n">
        <v>2027</v>
      </c>
    </row>
    <row r="51">
      <c r="B51" s="87" t="inlineStr">
        <is>
          <t>Period to reach full exemption phaseout (if applicable)</t>
        </is>
      </c>
      <c r="C51" s="87" t="inlineStr">
        <is>
          <t>year</t>
        </is>
      </c>
      <c r="D51" s="87" t="n"/>
      <c r="E51" s="87" t="n"/>
      <c r="F51" s="87" t="n">
        <v>5</v>
      </c>
      <c r="G51" s="87" t="n">
        <v>5</v>
      </c>
      <c r="H51" s="87" t="inlineStr">
        <is>
          <t>ExemptPhaseoutPeriod</t>
        </is>
      </c>
      <c r="J51" s="22" t="n">
        <v>5</v>
      </c>
      <c r="K51" s="22" t="n">
        <v>5</v>
      </c>
      <c r="L51" s="22" t="n">
        <v>5</v>
      </c>
      <c r="M51" s="22" t="n">
        <v>5</v>
      </c>
      <c r="N51" s="22" t="n">
        <v>5</v>
      </c>
    </row>
    <row r="52">
      <c r="B52" s="85" t="inlineStr">
        <is>
          <t>Feebates: Starting and End Date</t>
        </is>
      </c>
    </row>
    <row r="53">
      <c r="B53" s="87" t="inlineStr">
        <is>
          <t>Start date</t>
        </is>
      </c>
      <c r="C53" s="87" t="n"/>
      <c r="D53" s="87" t="n"/>
      <c r="E53" s="87" t="n"/>
      <c r="F53" s="87" t="n">
        <v>2027</v>
      </c>
      <c r="G53" s="87" t="n">
        <v>2027</v>
      </c>
      <c r="H53" s="87" t="inlineStr">
        <is>
          <t>D_FeebateIntro</t>
        </is>
      </c>
      <c r="J53" s="22" t="n">
        <v>2027</v>
      </c>
      <c r="K53" s="22" t="n">
        <v>2027</v>
      </c>
      <c r="L53" s="22" t="n">
        <v>2027</v>
      </c>
      <c r="M53" s="88" t="n">
        <v>2027</v>
      </c>
      <c r="N53" s="22" t="n">
        <v>2027</v>
      </c>
    </row>
    <row r="54">
      <c r="B54" s="87" t="inlineStr">
        <is>
          <t>Target date</t>
        </is>
      </c>
      <c r="C54" s="87" t="n"/>
      <c r="D54" s="87" t="n"/>
      <c r="E54" s="87" t="n"/>
      <c r="F54" s="87" t="n">
        <v>2035</v>
      </c>
      <c r="G54" s="87" t="n">
        <v>2035</v>
      </c>
      <c r="H54" s="87" t="inlineStr">
        <is>
          <t>D_FeebateOutro</t>
        </is>
      </c>
      <c r="J54" s="22" t="n">
        <v>2035</v>
      </c>
      <c r="K54" s="22" t="n">
        <v>2035</v>
      </c>
      <c r="L54" s="22" t="n">
        <v>2035</v>
      </c>
      <c r="M54" s="88" t="n">
        <v>2030</v>
      </c>
      <c r="N54" s="22" t="n">
        <v>2035</v>
      </c>
    </row>
    <row r="55">
      <c r="B55" s="85" t="inlineStr">
        <is>
          <t>Feebates: Feebate starting rate</t>
        </is>
      </c>
    </row>
    <row r="56">
      <c r="B56" s="87" t="inlineStr">
        <is>
          <t>Power sector</t>
        </is>
      </c>
      <c r="C56" s="87" t="inlineStr">
        <is>
          <t>USD/tCO2</t>
        </is>
      </c>
      <c r="D56" s="87" t="n"/>
      <c r="E56" s="87" t="n"/>
      <c r="F56" s="87" t="n">
        <v>0</v>
      </c>
      <c r="G56" s="87" t="n">
        <v>0</v>
      </c>
      <c r="H56" s="87" t="inlineStr">
        <is>
          <t>D_Feb_Level_Start_Pow</t>
        </is>
      </c>
      <c r="J56" s="22" t="n">
        <v>0</v>
      </c>
      <c r="K56" s="22" t="n">
        <v>0</v>
      </c>
      <c r="L56" s="22" t="n">
        <v>0</v>
      </c>
      <c r="M56" s="22" t="n">
        <v>0</v>
      </c>
      <c r="N56" s="22" t="n">
        <v>0</v>
      </c>
    </row>
    <row r="57">
      <c r="B57" s="87" t="inlineStr">
        <is>
          <t>Transport</t>
        </is>
      </c>
      <c r="C57" s="87" t="inlineStr">
        <is>
          <t>USD/tCO2</t>
        </is>
      </c>
      <c r="D57" s="87" t="n"/>
      <c r="E57" s="87" t="n"/>
      <c r="F57" s="87" t="n">
        <v>0</v>
      </c>
      <c r="G57" s="87" t="n">
        <v>0</v>
      </c>
      <c r="H57" s="87" t="inlineStr">
        <is>
          <t>D_Feb_Level_Start_Trans</t>
        </is>
      </c>
      <c r="J57" s="22" t="n">
        <v>0</v>
      </c>
      <c r="K57" s="22" t="n">
        <v>0</v>
      </c>
      <c r="L57" s="22" t="n">
        <v>0</v>
      </c>
      <c r="M57" s="88" t="n">
        <v>10</v>
      </c>
      <c r="N57" s="22" t="n">
        <v>0</v>
      </c>
    </row>
    <row r="58">
      <c r="B58" s="87" t="inlineStr">
        <is>
          <t>Residential</t>
        </is>
      </c>
      <c r="C58" s="87" t="inlineStr">
        <is>
          <t>USD/tCO2</t>
        </is>
      </c>
      <c r="D58" s="87" t="n"/>
      <c r="E58" s="87" t="n"/>
      <c r="F58" s="87" t="n">
        <v>0</v>
      </c>
      <c r="G58" s="87" t="n">
        <v>0</v>
      </c>
      <c r="H58" s="87" t="inlineStr">
        <is>
          <t>D_Feb_Level_Start_Res</t>
        </is>
      </c>
      <c r="J58" s="22" t="n">
        <v>0</v>
      </c>
      <c r="K58" s="22" t="n">
        <v>0</v>
      </c>
      <c r="L58" s="22" t="n">
        <v>0</v>
      </c>
      <c r="M58" s="22" t="n">
        <v>0</v>
      </c>
      <c r="N58" s="22" t="n">
        <v>0</v>
      </c>
    </row>
    <row r="59">
      <c r="B59" s="87" t="inlineStr">
        <is>
          <t>Industry</t>
        </is>
      </c>
      <c r="C59" s="87" t="inlineStr">
        <is>
          <t>USD/tCO2</t>
        </is>
      </c>
      <c r="D59" s="87" t="n"/>
      <c r="E59" s="87" t="n"/>
      <c r="F59" s="87" t="n">
        <v>0</v>
      </c>
      <c r="G59" s="87" t="n">
        <v>0</v>
      </c>
      <c r="H59" s="87" t="inlineStr">
        <is>
          <t>D_Feb_Level_Start_Ind</t>
        </is>
      </c>
      <c r="J59" s="22" t="n">
        <v>0</v>
      </c>
      <c r="K59" s="22" t="n">
        <v>0</v>
      </c>
      <c r="L59" s="22" t="n">
        <v>0</v>
      </c>
      <c r="M59" s="88" t="n">
        <v>5</v>
      </c>
      <c r="N59" s="22" t="n">
        <v>0</v>
      </c>
    </row>
    <row r="60">
      <c r="B60" s="85" t="inlineStr">
        <is>
          <t>Feebates: Feebate target rate</t>
        </is>
      </c>
    </row>
    <row r="61">
      <c r="B61" s="87" t="inlineStr">
        <is>
          <t>Power sector</t>
        </is>
      </c>
      <c r="C61" s="87" t="inlineStr">
        <is>
          <t>USD/tCO2</t>
        </is>
      </c>
      <c r="D61" s="87" t="n"/>
      <c r="E61" s="87" t="n"/>
      <c r="F61" s="87" t="n">
        <v>0</v>
      </c>
      <c r="G61" s="87" t="n">
        <v>0</v>
      </c>
      <c r="H61" s="87" t="inlineStr">
        <is>
          <t>D_Feb_Level_Target_Pow</t>
        </is>
      </c>
      <c r="J61" s="22" t="n">
        <v>0</v>
      </c>
      <c r="K61" s="22" t="n">
        <v>0</v>
      </c>
      <c r="L61" s="22" t="n">
        <v>0</v>
      </c>
      <c r="M61" s="22" t="n">
        <v>0</v>
      </c>
      <c r="N61" s="22" t="n">
        <v>0</v>
      </c>
    </row>
    <row r="62">
      <c r="B62" s="87" t="inlineStr">
        <is>
          <t>Transport</t>
        </is>
      </c>
      <c r="C62" s="87" t="inlineStr">
        <is>
          <t>USD/tCO2</t>
        </is>
      </c>
      <c r="D62" s="87" t="n"/>
      <c r="E62" s="87" t="n"/>
      <c r="F62" s="87" t="n">
        <v>0</v>
      </c>
      <c r="G62" s="87" t="n">
        <v>0</v>
      </c>
      <c r="H62" s="87" t="inlineStr">
        <is>
          <t>D_Feb_Level_Target_Trans</t>
        </is>
      </c>
      <c r="J62" s="22" t="n">
        <v>0</v>
      </c>
      <c r="K62" s="22" t="n">
        <v>0</v>
      </c>
      <c r="L62" s="22" t="n">
        <v>0</v>
      </c>
      <c r="M62" s="88" t="n">
        <v>50</v>
      </c>
      <c r="N62" s="22" t="n">
        <v>0</v>
      </c>
    </row>
    <row r="63">
      <c r="B63" s="87" t="inlineStr">
        <is>
          <t>Residential</t>
        </is>
      </c>
      <c r="C63" s="87" t="inlineStr">
        <is>
          <t>USD/tCO2</t>
        </is>
      </c>
      <c r="D63" s="87" t="n"/>
      <c r="E63" s="87" t="n"/>
      <c r="F63" s="87" t="n">
        <v>0</v>
      </c>
      <c r="G63" s="87" t="n">
        <v>0</v>
      </c>
      <c r="H63" s="87" t="inlineStr">
        <is>
          <t>D_Feb_Level_Target_Res</t>
        </is>
      </c>
      <c r="J63" s="22" t="n">
        <v>0</v>
      </c>
      <c r="K63" s="22" t="n">
        <v>0</v>
      </c>
      <c r="L63" s="22" t="n">
        <v>0</v>
      </c>
      <c r="M63" s="22" t="n">
        <v>0</v>
      </c>
      <c r="N63" s="22" t="n">
        <v>0</v>
      </c>
    </row>
    <row r="64">
      <c r="B64" s="87" t="inlineStr">
        <is>
          <t>Industry</t>
        </is>
      </c>
      <c r="C64" s="87" t="inlineStr">
        <is>
          <t>USD/tCO2</t>
        </is>
      </c>
      <c r="D64" s="87" t="n"/>
      <c r="E64" s="87" t="n"/>
      <c r="F64" s="87" t="n">
        <v>0</v>
      </c>
      <c r="G64" s="87" t="n">
        <v>0</v>
      </c>
      <c r="H64" s="87" t="inlineStr">
        <is>
          <t>D_Feb_Level_Target_Ind</t>
        </is>
      </c>
      <c r="J64" s="22" t="n">
        <v>0</v>
      </c>
      <c r="K64" s="22" t="n">
        <v>0</v>
      </c>
      <c r="L64" s="22" t="n">
        <v>0</v>
      </c>
      <c r="M64" s="88" t="n">
        <v>25</v>
      </c>
      <c r="N64" s="22" t="n">
        <v>0</v>
      </c>
    </row>
    <row r="65">
      <c r="B65" s="85" t="inlineStr">
        <is>
          <t>Feebates sector coverage</t>
        </is>
      </c>
    </row>
    <row r="66">
      <c r="B66" s="87" t="inlineStr">
        <is>
          <t>Apply tax to power sector?</t>
        </is>
      </c>
      <c r="C66" s="87" t="inlineStr">
        <is>
          <t>switch</t>
        </is>
      </c>
      <c r="D66" s="87" t="n"/>
      <c r="E66" s="87" t="n"/>
      <c r="F66" s="87" t="b">
        <v>0</v>
      </c>
      <c r="G66" s="87" t="b">
        <v>1</v>
      </c>
      <c r="H66" s="87" t="n"/>
      <c r="J66" s="22" t="b">
        <v>0</v>
      </c>
      <c r="K66" s="22" t="b">
        <v>0</v>
      </c>
      <c r="L66" s="22" t="b">
        <v>0</v>
      </c>
      <c r="M66" s="22" t="b">
        <v>0</v>
      </c>
      <c r="N66" s="22" t="b">
        <v>0</v>
      </c>
    </row>
    <row r="67">
      <c r="B67" s="87" t="inlineStr">
        <is>
          <t>Apply tax to road transportation?</t>
        </is>
      </c>
      <c r="C67" s="87" t="n"/>
      <c r="D67" s="87" t="n"/>
      <c r="E67" s="87" t="n"/>
      <c r="F67" s="87" t="b">
        <v>0</v>
      </c>
      <c r="G67" s="87" t="b">
        <v>0</v>
      </c>
      <c r="H67" s="87" t="n"/>
      <c r="J67" s="22" t="b">
        <v>0</v>
      </c>
      <c r="K67" s="22" t="b">
        <v>0</v>
      </c>
      <c r="L67" s="22" t="b">
        <v>0</v>
      </c>
      <c r="M67" s="88" t="b">
        <v>1</v>
      </c>
      <c r="N67" s="22" t="b">
        <v>0</v>
      </c>
    </row>
    <row r="68">
      <c r="B68" s="87" t="inlineStr">
        <is>
          <t>Apply tax to rail transportation?</t>
        </is>
      </c>
      <c r="C68" s="87" t="n"/>
      <c r="D68" s="87" t="n"/>
      <c r="E68" s="87" t="n"/>
      <c r="F68" s="87" t="b">
        <v>0</v>
      </c>
      <c r="G68" s="87" t="b">
        <v>0</v>
      </c>
      <c r="H68" s="87" t="n"/>
      <c r="J68" s="22" t="b">
        <v>0</v>
      </c>
      <c r="K68" s="22" t="b">
        <v>0</v>
      </c>
      <c r="L68" s="22" t="b">
        <v>0</v>
      </c>
      <c r="M68" s="22" t="b">
        <v>0</v>
      </c>
      <c r="N68" s="22" t="b">
        <v>0</v>
      </c>
    </row>
    <row r="69">
      <c r="B69" s="87" t="inlineStr">
        <is>
          <t>Apply tax to domestic aviation?</t>
        </is>
      </c>
      <c r="C69" s="87" t="n"/>
      <c r="D69" s="87" t="n"/>
      <c r="E69" s="87" t="n"/>
      <c r="F69" s="87" t="b">
        <v>0</v>
      </c>
      <c r="G69" s="87" t="b">
        <v>0</v>
      </c>
      <c r="H69" s="87" t="n"/>
      <c r="J69" s="22" t="b">
        <v>0</v>
      </c>
      <c r="K69" s="22" t="b">
        <v>0</v>
      </c>
      <c r="L69" s="22" t="b">
        <v>0</v>
      </c>
      <c r="M69" s="22" t="b">
        <v>0</v>
      </c>
      <c r="N69" s="22" t="b">
        <v>0</v>
      </c>
    </row>
    <row r="70">
      <c r="B70" s="87" t="inlineStr">
        <is>
          <t>Apply tax to domestic shipping?</t>
        </is>
      </c>
      <c r="C70" s="87" t="n"/>
      <c r="D70" s="87" t="n"/>
      <c r="E70" s="87" t="n"/>
      <c r="F70" s="87" t="b">
        <v>0</v>
      </c>
      <c r="G70" s="87" t="b">
        <v>0</v>
      </c>
      <c r="H70" s="87" t="n"/>
      <c r="J70" s="22" t="b">
        <v>0</v>
      </c>
      <c r="K70" s="22" t="b">
        <v>0</v>
      </c>
      <c r="L70" s="22" t="b">
        <v>0</v>
      </c>
      <c r="M70" s="22" t="b">
        <v>0</v>
      </c>
      <c r="N70" s="22" t="b">
        <v>0</v>
      </c>
    </row>
    <row r="71">
      <c r="B71" s="87" t="inlineStr">
        <is>
          <t>Apply tax to residential sector?</t>
        </is>
      </c>
      <c r="C71" s="87" t="inlineStr">
        <is>
          <t>switch</t>
        </is>
      </c>
      <c r="D71" s="87" t="n"/>
      <c r="E71" s="87" t="n"/>
      <c r="F71" s="87" t="b">
        <v>0</v>
      </c>
      <c r="G71" s="87" t="b">
        <v>1</v>
      </c>
      <c r="H71" s="87" t="n"/>
      <c r="J71" s="22" t="b">
        <v>0</v>
      </c>
      <c r="K71" s="22" t="b">
        <v>0</v>
      </c>
      <c r="L71" s="22" t="b">
        <v>0</v>
      </c>
      <c r="M71" s="22" t="b">
        <v>0</v>
      </c>
      <c r="N71" s="22" t="b">
        <v>0</v>
      </c>
    </row>
    <row r="72">
      <c r="B72" s="87" t="inlineStr">
        <is>
          <t>Apply tax to food &amp; forestry?</t>
        </is>
      </c>
      <c r="C72" s="87" t="n"/>
      <c r="D72" s="87" t="n"/>
      <c r="E72" s="87" t="n"/>
      <c r="F72" s="87" t="b">
        <v>0</v>
      </c>
      <c r="G72" s="87" t="b">
        <v>1</v>
      </c>
      <c r="H72" s="87" t="n"/>
      <c r="J72" s="22" t="b">
        <v>0</v>
      </c>
      <c r="K72" s="22" t="b">
        <v>0</v>
      </c>
      <c r="L72" s="22" t="b">
        <v>0</v>
      </c>
      <c r="M72" s="22" t="b">
        <v>0</v>
      </c>
      <c r="N72" s="22" t="b">
        <v>0</v>
      </c>
    </row>
    <row r="73">
      <c r="B73" s="87" t="inlineStr">
        <is>
          <t>Apply tax to services (private / public)?</t>
        </is>
      </c>
      <c r="C73" s="87" t="n"/>
      <c r="D73" s="87" t="n"/>
      <c r="E73" s="87" t="n"/>
      <c r="F73" s="87" t="b">
        <v>0</v>
      </c>
      <c r="G73" s="87" t="b">
        <v>1</v>
      </c>
      <c r="H73" s="87" t="n"/>
      <c r="J73" s="22" t="b">
        <v>0</v>
      </c>
      <c r="K73" s="22" t="b">
        <v>0</v>
      </c>
      <c r="L73" s="22" t="b">
        <v>0</v>
      </c>
      <c r="M73" s="22" t="b">
        <v>0</v>
      </c>
      <c r="N73" s="22" t="b">
        <v>0</v>
      </c>
    </row>
    <row r="74">
      <c r="B74" s="87" t="inlineStr">
        <is>
          <t>Apply tax to mining &amp; chemicals?</t>
        </is>
      </c>
      <c r="C74" s="87" t="n"/>
      <c r="D74" s="87" t="n"/>
      <c r="E74" s="87" t="n"/>
      <c r="F74" s="87" t="b">
        <v>1</v>
      </c>
      <c r="G74" s="87" t="b">
        <v>1</v>
      </c>
      <c r="H74" s="87" t="n"/>
      <c r="J74" s="22" t="b">
        <v>1</v>
      </c>
      <c r="K74" s="22" t="b">
        <v>1</v>
      </c>
      <c r="L74" s="22" t="b">
        <v>1</v>
      </c>
      <c r="M74" s="88" t="b">
        <v>1</v>
      </c>
      <c r="N74" s="22" t="b">
        <v>1</v>
      </c>
    </row>
    <row r="75">
      <c r="B75" s="87" t="inlineStr">
        <is>
          <t>Apply tax to iron and steel?</t>
        </is>
      </c>
      <c r="C75" s="87" t="n"/>
      <c r="D75" s="87" t="n"/>
      <c r="E75" s="87" t="n"/>
      <c r="F75" s="87" t="b">
        <v>0</v>
      </c>
      <c r="G75" s="87" t="b">
        <v>1</v>
      </c>
      <c r="H75" s="87" t="n"/>
      <c r="J75" s="22" t="b">
        <v>0</v>
      </c>
      <c r="K75" s="22" t="b">
        <v>0</v>
      </c>
      <c r="L75" s="22" t="b">
        <v>0</v>
      </c>
      <c r="M75" s="88" t="b">
        <v>1</v>
      </c>
      <c r="N75" s="22" t="b">
        <v>0</v>
      </c>
    </row>
    <row r="76">
      <c r="B76" s="87" t="inlineStr">
        <is>
          <t>Apply tax to non-ferrous metals?</t>
        </is>
      </c>
      <c r="C76" s="87" t="n"/>
      <c r="D76" s="87" t="n"/>
      <c r="E76" s="87" t="n"/>
      <c r="F76" s="87" t="b">
        <v>1</v>
      </c>
      <c r="G76" s="87" t="b">
        <v>1</v>
      </c>
      <c r="H76" s="87" t="n"/>
      <c r="J76" s="22" t="b">
        <v>1</v>
      </c>
      <c r="K76" s="22" t="b">
        <v>1</v>
      </c>
      <c r="L76" s="22" t="b">
        <v>1</v>
      </c>
      <c r="M76" s="22" t="b">
        <v>1</v>
      </c>
      <c r="N76" s="22" t="b">
        <v>1</v>
      </c>
    </row>
    <row r="77">
      <c r="B77" s="87" t="inlineStr">
        <is>
          <t>Apply tax to machinery?</t>
        </is>
      </c>
      <c r="C77" s="87" t="n"/>
      <c r="D77" s="87" t="n"/>
      <c r="E77" s="87" t="n"/>
      <c r="F77" s="87" t="b">
        <v>1</v>
      </c>
      <c r="G77" s="87" t="b">
        <v>1</v>
      </c>
      <c r="H77" s="87" t="n"/>
      <c r="J77" s="22" t="b">
        <v>1</v>
      </c>
      <c r="K77" s="22" t="b">
        <v>1</v>
      </c>
      <c r="L77" s="22" t="b">
        <v>1</v>
      </c>
      <c r="M77" s="22" t="b">
        <v>1</v>
      </c>
      <c r="N77" s="22" t="b">
        <v>1</v>
      </c>
    </row>
    <row r="78">
      <c r="B78" s="87" t="inlineStr">
        <is>
          <t>Apply tax to cement?</t>
        </is>
      </c>
      <c r="C78" s="87" t="n"/>
      <c r="D78" s="87" t="n"/>
      <c r="E78" s="87" t="n"/>
      <c r="F78" s="87" t="b">
        <v>1</v>
      </c>
      <c r="G78" s="87" t="b">
        <v>1</v>
      </c>
      <c r="H78" s="87" t="n"/>
      <c r="J78" s="22" t="b">
        <v>1</v>
      </c>
      <c r="K78" s="22" t="b">
        <v>1</v>
      </c>
      <c r="L78" s="22" t="b">
        <v>1</v>
      </c>
      <c r="M78" s="22" t="b">
        <v>1</v>
      </c>
      <c r="N78" s="22" t="b">
        <v>1</v>
      </c>
    </row>
    <row r="79">
      <c r="B79" s="87" t="inlineStr">
        <is>
          <t>Apply tax to other manucfacturing?</t>
        </is>
      </c>
      <c r="C79" s="87" t="n"/>
      <c r="D79" s="87" t="n"/>
      <c r="E79" s="87" t="n"/>
      <c r="F79" s="87" t="b">
        <v>1</v>
      </c>
      <c r="G79" s="87" t="b">
        <v>1</v>
      </c>
      <c r="H79" s="87" t="n"/>
      <c r="J79" s="22" t="b">
        <v>1</v>
      </c>
      <c r="K79" s="22" t="b">
        <v>1</v>
      </c>
      <c r="L79" s="22" t="b">
        <v>1</v>
      </c>
      <c r="M79" s="22" t="b">
        <v>1</v>
      </c>
      <c r="N79" s="22" t="b">
        <v>1</v>
      </c>
    </row>
    <row r="80">
      <c r="B80" s="87" t="inlineStr">
        <is>
          <t>Apply tax to construction?</t>
        </is>
      </c>
      <c r="C80" s="87" t="n"/>
      <c r="D80" s="87" t="n"/>
      <c r="E80" s="87" t="n"/>
      <c r="F80" s="87" t="b">
        <v>1</v>
      </c>
      <c r="G80" s="87" t="b">
        <v>1</v>
      </c>
      <c r="H80" s="87" t="n"/>
      <c r="J80" s="22" t="b">
        <v>1</v>
      </c>
      <c r="K80" s="22" t="b">
        <v>1</v>
      </c>
      <c r="L80" s="22" t="b">
        <v>1</v>
      </c>
      <c r="M80" s="22" t="b">
        <v>1</v>
      </c>
      <c r="N80" s="22" t="b">
        <v>1</v>
      </c>
    </row>
    <row r="81">
      <c r="B81" s="87" t="inlineStr">
        <is>
          <t>Apply tax to fuel transformation?</t>
        </is>
      </c>
      <c r="C81" s="87" t="n"/>
      <c r="D81" s="87" t="n"/>
      <c r="E81" s="87" t="n"/>
      <c r="F81" s="87" t="b">
        <v>1</v>
      </c>
      <c r="G81" s="87" t="b">
        <v>1</v>
      </c>
      <c r="H81" s="87" t="n"/>
      <c r="J81" s="22" t="b">
        <v>1</v>
      </c>
      <c r="K81" s="22" t="b">
        <v>1</v>
      </c>
      <c r="L81" s="22" t="b">
        <v>1</v>
      </c>
      <c r="M81" s="22" t="b">
        <v>1</v>
      </c>
      <c r="N81" s="22" t="b">
        <v>1</v>
      </c>
    </row>
    <row r="82">
      <c r="B82" s="87" t="inlineStr">
        <is>
          <t>Apply tax to other energy use?</t>
        </is>
      </c>
      <c r="C82" s="87" t="n"/>
      <c r="D82" s="87" t="n"/>
      <c r="E82" s="87" t="n"/>
      <c r="F82" s="87" t="b">
        <v>1</v>
      </c>
      <c r="G82" s="87" t="b">
        <v>1</v>
      </c>
      <c r="H82" s="87" t="n"/>
      <c r="J82" s="22" t="b">
        <v>1</v>
      </c>
      <c r="K82" s="22" t="b">
        <v>1</v>
      </c>
      <c r="L82" s="22" t="b">
        <v>1</v>
      </c>
      <c r="M82" s="22" t="b">
        <v>1</v>
      </c>
      <c r="N82" s="22" t="b">
        <v>1</v>
      </c>
    </row>
    <row r="83">
      <c r="B83" s="85" t="inlineStr">
        <is>
          <t>ETS Main Characteristics</t>
        </is>
      </c>
    </row>
    <row r="84">
      <c r="B84" s="87" t="inlineStr">
        <is>
          <t>Apply new ETS?</t>
        </is>
      </c>
      <c r="C84" s="87" t="n"/>
      <c r="D84" s="87" t="n"/>
      <c r="E84" s="87" t="n"/>
      <c r="F84" s="87" t="inlineStr">
        <is>
          <t>No</t>
        </is>
      </c>
      <c r="G84" s="87" t="inlineStr">
        <is>
          <t>No</t>
        </is>
      </c>
      <c r="H84" s="87" t="inlineStr">
        <is>
          <t>D_NewETS</t>
        </is>
      </c>
      <c r="J84" s="22" t="inlineStr">
        <is>
          <t>No</t>
        </is>
      </c>
      <c r="K84" s="22" t="inlineStr">
        <is>
          <t>No</t>
        </is>
      </c>
      <c r="L84" s="22" t="inlineStr">
        <is>
          <t>No</t>
        </is>
      </c>
      <c r="M84" s="22" t="inlineStr">
        <is>
          <t>No</t>
        </is>
      </c>
      <c r="N84" s="88" t="inlineStr">
        <is>
          <t>Yes</t>
        </is>
      </c>
    </row>
    <row r="85">
      <c r="B85" s="87" t="inlineStr">
        <is>
          <t>Change Relative to Baseline in Start Year</t>
        </is>
      </c>
      <c r="C85" s="87" t="n"/>
      <c r="D85" s="87" t="n"/>
      <c r="E85" s="87" t="n"/>
      <c r="F85" s="87" t="n">
        <v>0</v>
      </c>
      <c r="G85" s="87" t="n">
        <v>0</v>
      </c>
      <c r="H85" s="87" t="inlineStr">
        <is>
          <t>D_ETSChangeRelStart</t>
        </is>
      </c>
      <c r="J85" s="22" t="n">
        <v>0</v>
      </c>
      <c r="K85" s="22" t="n">
        <v>0</v>
      </c>
      <c r="L85" s="22" t="n">
        <v>0</v>
      </c>
      <c r="M85" s="22" t="n">
        <v>0</v>
      </c>
      <c r="N85" s="88" t="n">
        <v>-0.05</v>
      </c>
    </row>
    <row r="86">
      <c r="B86" s="87" t="inlineStr">
        <is>
          <t>Change Relative to Baseline in Target Year</t>
        </is>
      </c>
      <c r="C86" s="87" t="n"/>
      <c r="D86" s="87" t="n"/>
      <c r="E86" s="87" t="n"/>
      <c r="F86" s="87" t="n">
        <v>0</v>
      </c>
      <c r="G86" s="87" t="n">
        <v>0</v>
      </c>
      <c r="H86" s="87" t="inlineStr">
        <is>
          <t>D_ETSChangeRelTarget</t>
        </is>
      </c>
      <c r="J86" s="22" t="n">
        <v>0</v>
      </c>
      <c r="K86" s="22" t="n">
        <v>0</v>
      </c>
      <c r="L86" s="22" t="n">
        <v>0</v>
      </c>
      <c r="M86" s="22" t="n">
        <v>0</v>
      </c>
      <c r="N86" s="88" t="n">
        <v>-0.2</v>
      </c>
    </row>
    <row r="87">
      <c r="B87" s="87" t="inlineStr">
        <is>
          <t>Cap continuation after target year?</t>
        </is>
      </c>
      <c r="C87" s="87" t="n"/>
      <c r="D87" s="87" t="n"/>
      <c r="E87" s="87" t="n"/>
      <c r="F87" s="87" t="inlineStr">
        <is>
          <t>Constant</t>
        </is>
      </c>
      <c r="G87" s="87" t="inlineStr">
        <is>
          <t>KeepRelativeCapConstant</t>
        </is>
      </c>
      <c r="H87" s="87" t="inlineStr">
        <is>
          <t>D_ETSCapCont</t>
        </is>
      </c>
      <c r="J87" s="22" t="inlineStr">
        <is>
          <t>Constant</t>
        </is>
      </c>
      <c r="K87" s="22" t="inlineStr">
        <is>
          <t>Constant</t>
        </is>
      </c>
      <c r="L87" s="22" t="inlineStr">
        <is>
          <t>Constant</t>
        </is>
      </c>
      <c r="M87" s="22" t="inlineStr">
        <is>
          <t>Constant</t>
        </is>
      </c>
      <c r="N87" s="88" t="inlineStr">
        <is>
          <t>Constant</t>
        </is>
      </c>
    </row>
    <row r="88">
      <c r="B88" s="87" t="inlineStr">
        <is>
          <t>ETS Start Year</t>
        </is>
      </c>
      <c r="C88" s="87" t="n"/>
      <c r="D88" s="87" t="n"/>
      <c r="E88" s="87" t="n"/>
      <c r="F88" s="87" t="n">
        <v>2027</v>
      </c>
      <c r="G88" s="87" t="n">
        <v>2026</v>
      </c>
      <c r="H88" s="87" t="inlineStr">
        <is>
          <t>D_ETSIntro</t>
        </is>
      </c>
      <c r="J88" s="22" t="n">
        <v>2027</v>
      </c>
      <c r="K88" s="22" t="n">
        <v>2027</v>
      </c>
      <c r="L88" s="22" t="n">
        <v>2027</v>
      </c>
      <c r="M88" s="22" t="n">
        <v>2027</v>
      </c>
      <c r="N88" s="88" t="n">
        <v>2027</v>
      </c>
    </row>
    <row r="89">
      <c r="B89" s="87" t="inlineStr">
        <is>
          <t>ETS Target Year</t>
        </is>
      </c>
      <c r="C89" s="87" t="n"/>
      <c r="D89" s="87" t="n"/>
      <c r="E89" s="87" t="n"/>
      <c r="F89" s="87" t="n">
        <v>2035</v>
      </c>
      <c r="G89" s="87" t="n">
        <v>2035</v>
      </c>
      <c r="H89" s="87" t="inlineStr">
        <is>
          <t>D_ETSOutro</t>
        </is>
      </c>
      <c r="J89" s="22" t="n">
        <v>2035</v>
      </c>
      <c r="K89" s="22" t="n">
        <v>2035</v>
      </c>
      <c r="L89" s="22" t="n">
        <v>2035</v>
      </c>
      <c r="M89" s="22" t="n">
        <v>2035</v>
      </c>
      <c r="N89" s="88" t="n">
        <v>2035</v>
      </c>
    </row>
    <row r="90">
      <c r="B90" s="87" t="inlineStr">
        <is>
          <t>Proportion Auctioned in Starting Year</t>
        </is>
      </c>
      <c r="C90" s="87" t="n"/>
      <c r="D90" s="87" t="n"/>
      <c r="E90" s="87" t="n"/>
      <c r="F90" s="87" t="n">
        <v>0</v>
      </c>
      <c r="G90" s="87" t="n">
        <v>0</v>
      </c>
      <c r="H90" s="87" t="inlineStr">
        <is>
          <t>D_ETSAuctStart</t>
        </is>
      </c>
      <c r="J90" s="22" t="n">
        <v>0</v>
      </c>
      <c r="K90" s="22" t="n">
        <v>0</v>
      </c>
      <c r="L90" s="22" t="n">
        <v>0</v>
      </c>
      <c r="M90" s="22" t="n">
        <v>0</v>
      </c>
      <c r="N90" s="22" t="n">
        <v>0</v>
      </c>
    </row>
    <row r="91">
      <c r="B91" s="87" t="inlineStr">
        <is>
          <t>Proportion Auctioned in Target Year</t>
        </is>
      </c>
      <c r="C91" s="87" t="n"/>
      <c r="D91" s="87" t="n"/>
      <c r="E91" s="87" t="n"/>
      <c r="F91" s="87" t="n">
        <v>0</v>
      </c>
      <c r="G91" s="87" t="n">
        <v>1</v>
      </c>
      <c r="H91" s="87" t="inlineStr">
        <is>
          <t>D_ETSAuctTarget</t>
        </is>
      </c>
      <c r="J91" s="22" t="n">
        <v>0</v>
      </c>
      <c r="K91" s="22" t="n">
        <v>0</v>
      </c>
      <c r="L91" s="22" t="n">
        <v>0</v>
      </c>
      <c r="M91" s="22" t="n">
        <v>0</v>
      </c>
      <c r="N91" s="22" t="n">
        <v>0</v>
      </c>
    </row>
    <row r="92">
      <c r="B92" s="87" t="inlineStr">
        <is>
          <t>Auction proportion continuation after target year?</t>
        </is>
      </c>
      <c r="C92" s="87" t="n"/>
      <c r="D92" s="87" t="n"/>
      <c r="E92" s="87" t="n"/>
      <c r="F92" s="87" t="inlineStr">
        <is>
          <t>Constant</t>
        </is>
      </c>
      <c r="G92" s="87" t="inlineStr">
        <is>
          <t>Constant</t>
        </is>
      </c>
      <c r="H92" s="87" t="inlineStr">
        <is>
          <t>D_ETSAuctCont</t>
        </is>
      </c>
      <c r="J92" s="22" t="inlineStr">
        <is>
          <t>Constant</t>
        </is>
      </c>
      <c r="K92" s="22" t="inlineStr">
        <is>
          <t>Constant</t>
        </is>
      </c>
      <c r="L92" s="22" t="inlineStr">
        <is>
          <t>Constant</t>
        </is>
      </c>
      <c r="M92" s="22" t="inlineStr">
        <is>
          <t>Constant</t>
        </is>
      </c>
      <c r="N92" s="22" t="inlineStr">
        <is>
          <t>Constant</t>
        </is>
      </c>
    </row>
    <row r="93">
      <c r="B93" s="87" t="inlineStr">
        <is>
          <t>Override ETS price</t>
        </is>
      </c>
      <c r="C93" s="87" t="n"/>
      <c r="D93" s="87" t="n"/>
      <c r="E93" s="87" t="n"/>
      <c r="F93" s="87" t="inlineStr">
        <is>
          <t>No</t>
        </is>
      </c>
      <c r="G93" s="87" t="inlineStr">
        <is>
          <t>No</t>
        </is>
      </c>
      <c r="H93" s="87" t="inlineStr">
        <is>
          <t>D_ETSPriceOverride</t>
        </is>
      </c>
      <c r="J93" s="22" t="inlineStr">
        <is>
          <t>No</t>
        </is>
      </c>
      <c r="K93" s="22" t="inlineStr">
        <is>
          <t>No</t>
        </is>
      </c>
      <c r="L93" s="22" t="inlineStr">
        <is>
          <t>No</t>
        </is>
      </c>
      <c r="M93" s="22" t="inlineStr">
        <is>
          <t>No</t>
        </is>
      </c>
      <c r="N93" s="22" t="inlineStr">
        <is>
          <t>No</t>
        </is>
      </c>
    </row>
    <row r="94">
      <c r="B94" s="85" t="inlineStr">
        <is>
          <t>ETS: modelling assumptions</t>
        </is>
      </c>
    </row>
    <row r="95">
      <c r="B95" s="87" t="inlineStr">
        <is>
          <t>ETS Volatility</t>
        </is>
      </c>
      <c r="C95" s="87" t="n"/>
      <c r="D95" s="87" t="n"/>
      <c r="E95" s="87" t="n"/>
      <c r="F95" s="87" t="inlineStr">
        <is>
          <t>Medium*</t>
        </is>
      </c>
      <c r="G95" s="87" t="inlineStr">
        <is>
          <t>Medium*</t>
        </is>
      </c>
      <c r="H95" s="87" t="inlineStr">
        <is>
          <t>D_ETSVolatility</t>
        </is>
      </c>
      <c r="J95" s="22" t="inlineStr">
        <is>
          <t>Medium*</t>
        </is>
      </c>
      <c r="K95" s="22" t="inlineStr">
        <is>
          <t>Medium*</t>
        </is>
      </c>
      <c r="L95" s="22" t="inlineStr">
        <is>
          <t>Medium*</t>
        </is>
      </c>
      <c r="M95" s="22" t="inlineStr">
        <is>
          <t>Medium*</t>
        </is>
      </c>
      <c r="N95" s="22" t="inlineStr">
        <is>
          <t>Medium*</t>
        </is>
      </c>
    </row>
    <row r="96">
      <c r="B96" s="87" t="inlineStr">
        <is>
          <t>Impact of Volatility on Abatement Costs</t>
        </is>
      </c>
      <c r="C96" s="87" t="n"/>
      <c r="D96" s="87" t="n"/>
      <c r="E96" s="87" t="n"/>
      <c r="F96" s="87" t="inlineStr">
        <is>
          <t>Medium*</t>
        </is>
      </c>
      <c r="G96" s="87" t="inlineStr">
        <is>
          <t>Medium*</t>
        </is>
      </c>
      <c r="H96" s="87" t="inlineStr">
        <is>
          <t>D_ETSVolImpact</t>
        </is>
      </c>
      <c r="J96" s="22" t="inlineStr">
        <is>
          <t>Medium*</t>
        </is>
      </c>
      <c r="K96" s="22" t="inlineStr">
        <is>
          <t>Medium*</t>
        </is>
      </c>
      <c r="L96" s="22" t="inlineStr">
        <is>
          <t>Medium*</t>
        </is>
      </c>
      <c r="M96" s="22" t="inlineStr">
        <is>
          <t>Medium*</t>
        </is>
      </c>
      <c r="N96" s="22" t="inlineStr">
        <is>
          <t>Medium*</t>
        </is>
      </c>
    </row>
    <row r="97">
      <c r="B97" s="87" t="inlineStr">
        <is>
          <t>Carbon Tax Policy Risk</t>
        </is>
      </c>
      <c r="C97" s="87" t="n"/>
      <c r="D97" s="87" t="n"/>
      <c r="E97" s="87" t="n"/>
      <c r="F97" s="87" t="n">
        <v>0.2</v>
      </c>
      <c r="G97" s="87" t="n">
        <v>0.2</v>
      </c>
      <c r="H97" s="87" t="inlineStr">
        <is>
          <t>D_ETSCTRisk</t>
        </is>
      </c>
      <c r="J97" s="22" t="n">
        <v>0.2</v>
      </c>
      <c r="K97" s="22" t="n">
        <v>0.2</v>
      </c>
      <c r="L97" s="22" t="n">
        <v>0.2</v>
      </c>
      <c r="M97" s="22" t="n">
        <v>0.2</v>
      </c>
      <c r="N97" s="22" t="n">
        <v>0.2</v>
      </c>
    </row>
    <row r="98">
      <c r="B98" s="85" t="inlineStr">
        <is>
          <t>ETS: sector coverage</t>
        </is>
      </c>
    </row>
    <row r="99">
      <c r="B99" s="87" t="inlineStr">
        <is>
          <t>power sector</t>
        </is>
      </c>
      <c r="C99" s="87" t="inlineStr">
        <is>
          <t>switch</t>
        </is>
      </c>
      <c r="D99" s="87" t="n"/>
      <c r="E99" s="87" t="n"/>
      <c r="F99" s="87" t="b">
        <v>1</v>
      </c>
      <c r="G99" s="87" t="b">
        <v>1</v>
      </c>
      <c r="H99" s="87" t="n"/>
      <c r="J99" s="22" t="b">
        <v>1</v>
      </c>
      <c r="K99" s="22" t="b">
        <v>1</v>
      </c>
      <c r="L99" s="22" t="b">
        <v>1</v>
      </c>
      <c r="M99" s="22" t="b">
        <v>1</v>
      </c>
      <c r="N99" s="22" t="b">
        <v>1</v>
      </c>
    </row>
    <row r="100">
      <c r="B100" s="87" t="inlineStr">
        <is>
          <t>road transportation</t>
        </is>
      </c>
      <c r="C100" s="87" t="n"/>
      <c r="D100" s="87" t="n"/>
      <c r="E100" s="87" t="n"/>
      <c r="F100" s="87" t="b">
        <v>0</v>
      </c>
      <c r="G100" s="87" t="b">
        <v>1</v>
      </c>
      <c r="H100" s="87" t="n"/>
      <c r="J100" s="22" t="b">
        <v>0</v>
      </c>
      <c r="K100" s="22" t="b">
        <v>0</v>
      </c>
      <c r="L100" s="22" t="b">
        <v>0</v>
      </c>
      <c r="M100" s="22" t="b">
        <v>0</v>
      </c>
      <c r="N100" s="22" t="b">
        <v>0</v>
      </c>
    </row>
    <row r="101">
      <c r="B101" s="87" t="inlineStr">
        <is>
          <t>rail transportation</t>
        </is>
      </c>
      <c r="C101" s="87" t="n"/>
      <c r="D101" s="87" t="n"/>
      <c r="E101" s="87" t="n"/>
      <c r="F101" s="87" t="b">
        <v>0</v>
      </c>
      <c r="G101" s="87" t="b">
        <v>1</v>
      </c>
      <c r="H101" s="87" t="n"/>
      <c r="J101" s="22" t="b">
        <v>0</v>
      </c>
      <c r="K101" s="22" t="b">
        <v>0</v>
      </c>
      <c r="L101" s="22" t="b">
        <v>0</v>
      </c>
      <c r="M101" s="22" t="b">
        <v>0</v>
      </c>
      <c r="N101" s="22" t="b">
        <v>0</v>
      </c>
    </row>
    <row r="102">
      <c r="B102" s="87" t="inlineStr">
        <is>
          <t>domestic aviation</t>
        </is>
      </c>
      <c r="C102" s="87" t="n"/>
      <c r="D102" s="87" t="n"/>
      <c r="E102" s="87" t="n"/>
      <c r="F102" s="87" t="b">
        <v>0</v>
      </c>
      <c r="G102" s="87" t="b">
        <v>1</v>
      </c>
      <c r="H102" s="87" t="n"/>
      <c r="J102" s="22" t="b">
        <v>0</v>
      </c>
      <c r="K102" s="22" t="b">
        <v>0</v>
      </c>
      <c r="L102" s="22" t="b">
        <v>0</v>
      </c>
      <c r="M102" s="22" t="b">
        <v>0</v>
      </c>
      <c r="N102" s="22" t="b">
        <v>0</v>
      </c>
    </row>
    <row r="103">
      <c r="B103" s="87" t="inlineStr">
        <is>
          <t>domestic shipping</t>
        </is>
      </c>
      <c r="C103" s="87" t="n"/>
      <c r="D103" s="87" t="n"/>
      <c r="E103" s="87" t="n"/>
      <c r="F103" s="87" t="b">
        <v>0</v>
      </c>
      <c r="G103" s="87" t="b">
        <v>1</v>
      </c>
      <c r="H103" s="87" t="n"/>
      <c r="J103" s="22" t="b">
        <v>0</v>
      </c>
      <c r="K103" s="22" t="b">
        <v>0</v>
      </c>
      <c r="L103" s="22" t="b">
        <v>0</v>
      </c>
      <c r="M103" s="22" t="b">
        <v>0</v>
      </c>
      <c r="N103" s="22" t="b">
        <v>0</v>
      </c>
    </row>
    <row r="104">
      <c r="B104" s="87" t="inlineStr">
        <is>
          <t>residential</t>
        </is>
      </c>
      <c r="C104" s="87" t="inlineStr">
        <is>
          <t>switch</t>
        </is>
      </c>
      <c r="D104" s="87" t="n"/>
      <c r="E104" s="87" t="n"/>
      <c r="F104" s="87" t="b">
        <v>0</v>
      </c>
      <c r="G104" s="87" t="b">
        <v>1</v>
      </c>
      <c r="H104" s="87" t="n"/>
      <c r="J104" s="22" t="b">
        <v>0</v>
      </c>
      <c r="K104" s="22" t="b">
        <v>0</v>
      </c>
      <c r="L104" s="22" t="b">
        <v>0</v>
      </c>
      <c r="M104" s="22" t="b">
        <v>0</v>
      </c>
      <c r="N104" s="22" t="b">
        <v>0</v>
      </c>
    </row>
    <row r="105">
      <c r="B105" s="87" t="inlineStr">
        <is>
          <t>food &amp; forestry</t>
        </is>
      </c>
      <c r="C105" s="87" t="n"/>
      <c r="D105" s="87" t="n"/>
      <c r="E105" s="87" t="n"/>
      <c r="F105" s="87" t="b">
        <v>0</v>
      </c>
      <c r="G105" s="87" t="b">
        <v>1</v>
      </c>
      <c r="H105" s="87" t="n"/>
      <c r="J105" s="22" t="b">
        <v>0</v>
      </c>
      <c r="K105" s="22" t="b">
        <v>0</v>
      </c>
      <c r="L105" s="22" t="b">
        <v>0</v>
      </c>
      <c r="M105" s="22" t="b">
        <v>0</v>
      </c>
      <c r="N105" s="22" t="b">
        <v>0</v>
      </c>
    </row>
    <row r="106">
      <c r="B106" s="87" t="inlineStr">
        <is>
          <t>services (private / public)</t>
        </is>
      </c>
      <c r="C106" s="87" t="n"/>
      <c r="D106" s="87" t="n"/>
      <c r="E106" s="87" t="n"/>
      <c r="F106" s="87" t="b">
        <v>0</v>
      </c>
      <c r="G106" s="87" t="b">
        <v>1</v>
      </c>
      <c r="H106" s="87" t="n"/>
      <c r="J106" s="22" t="b">
        <v>0</v>
      </c>
      <c r="K106" s="22" t="b">
        <v>0</v>
      </c>
      <c r="L106" s="22" t="b">
        <v>0</v>
      </c>
      <c r="M106" s="22" t="b">
        <v>0</v>
      </c>
      <c r="N106" s="22" t="b">
        <v>0</v>
      </c>
    </row>
    <row r="107">
      <c r="B107" s="87" t="inlineStr">
        <is>
          <t>mining &amp; chemicals</t>
        </is>
      </c>
      <c r="C107" s="87" t="n"/>
      <c r="D107" s="87" t="n"/>
      <c r="E107" s="87" t="n"/>
      <c r="F107" s="87" t="b">
        <v>1</v>
      </c>
      <c r="G107" s="87" t="b">
        <v>1</v>
      </c>
      <c r="H107" s="87" t="n"/>
      <c r="J107" s="22" t="b">
        <v>1</v>
      </c>
      <c r="K107" s="22" t="b">
        <v>1</v>
      </c>
      <c r="L107" s="22" t="b">
        <v>1</v>
      </c>
      <c r="M107" s="22" t="b">
        <v>1</v>
      </c>
      <c r="N107" s="22" t="b">
        <v>1</v>
      </c>
    </row>
    <row r="108">
      <c r="B108" s="87" t="inlineStr">
        <is>
          <t>iron and steel</t>
        </is>
      </c>
      <c r="C108" s="87" t="n"/>
      <c r="D108" s="87" t="n"/>
      <c r="E108" s="87" t="n"/>
      <c r="F108" s="87" t="b">
        <v>1</v>
      </c>
      <c r="G108" s="87" t="b">
        <v>1</v>
      </c>
      <c r="H108" s="87" t="n"/>
      <c r="J108" s="22" t="b">
        <v>1</v>
      </c>
      <c r="K108" s="22" t="b">
        <v>1</v>
      </c>
      <c r="L108" s="22" t="b">
        <v>1</v>
      </c>
      <c r="M108" s="22" t="b">
        <v>1</v>
      </c>
      <c r="N108" s="22" t="b">
        <v>1</v>
      </c>
    </row>
    <row r="109">
      <c r="B109" s="87" t="inlineStr">
        <is>
          <t>non-ferrous metals</t>
        </is>
      </c>
      <c r="C109" s="87" t="n"/>
      <c r="D109" s="87" t="n"/>
      <c r="E109" s="87" t="n"/>
      <c r="F109" s="87" t="b">
        <v>1</v>
      </c>
      <c r="G109" s="87" t="b">
        <v>1</v>
      </c>
      <c r="H109" s="87" t="n"/>
      <c r="J109" s="22" t="b">
        <v>1</v>
      </c>
      <c r="K109" s="22" t="b">
        <v>1</v>
      </c>
      <c r="L109" s="22" t="b">
        <v>1</v>
      </c>
      <c r="M109" s="22" t="b">
        <v>1</v>
      </c>
      <c r="N109" s="22" t="b">
        <v>1</v>
      </c>
    </row>
    <row r="110">
      <c r="B110" s="87" t="inlineStr">
        <is>
          <t>machinery</t>
        </is>
      </c>
      <c r="C110" s="87" t="n"/>
      <c r="D110" s="87" t="n"/>
      <c r="E110" s="87" t="n"/>
      <c r="F110" s="87" t="b">
        <v>0</v>
      </c>
      <c r="G110" s="87" t="b">
        <v>1</v>
      </c>
      <c r="H110" s="87" t="n"/>
      <c r="J110" s="22" t="b">
        <v>0</v>
      </c>
      <c r="K110" s="22" t="b">
        <v>0</v>
      </c>
      <c r="L110" s="22" t="b">
        <v>0</v>
      </c>
      <c r="M110" s="22" t="b">
        <v>0</v>
      </c>
      <c r="N110" s="22" t="b">
        <v>0</v>
      </c>
    </row>
    <row r="111">
      <c r="B111" s="87" t="inlineStr">
        <is>
          <t>cement</t>
        </is>
      </c>
      <c r="C111" s="87" t="n"/>
      <c r="D111" s="87" t="n"/>
      <c r="E111" s="87" t="n"/>
      <c r="F111" s="87" t="b">
        <v>1</v>
      </c>
      <c r="G111" s="87" t="b">
        <v>1</v>
      </c>
      <c r="H111" s="87" t="n"/>
      <c r="J111" s="22" t="b">
        <v>1</v>
      </c>
      <c r="K111" s="22" t="b">
        <v>1</v>
      </c>
      <c r="L111" s="22" t="b">
        <v>1</v>
      </c>
      <c r="M111" s="22" t="b">
        <v>1</v>
      </c>
      <c r="N111" s="22" t="b">
        <v>1</v>
      </c>
    </row>
    <row r="112">
      <c r="B112" s="87" t="inlineStr">
        <is>
          <t>other manucfacturing</t>
        </is>
      </c>
      <c r="C112" s="87" t="n"/>
      <c r="D112" s="87" t="n"/>
      <c r="E112" s="87" t="n"/>
      <c r="F112" s="87" t="b">
        <v>0</v>
      </c>
      <c r="G112" s="87" t="b">
        <v>1</v>
      </c>
      <c r="H112" s="87" t="n"/>
      <c r="J112" s="22" t="b">
        <v>0</v>
      </c>
      <c r="K112" s="22" t="b">
        <v>0</v>
      </c>
      <c r="L112" s="22" t="b">
        <v>0</v>
      </c>
      <c r="M112" s="22" t="b">
        <v>0</v>
      </c>
      <c r="N112" s="22" t="b">
        <v>0</v>
      </c>
    </row>
    <row r="113">
      <c r="B113" s="87" t="inlineStr">
        <is>
          <t>construction</t>
        </is>
      </c>
      <c r="C113" s="87" t="n"/>
      <c r="D113" s="87" t="n"/>
      <c r="E113" s="87" t="n"/>
      <c r="F113" s="87" t="b">
        <v>0</v>
      </c>
      <c r="G113" s="87" t="b">
        <v>1</v>
      </c>
      <c r="H113" s="87" t="n"/>
      <c r="J113" s="22" t="b">
        <v>0</v>
      </c>
      <c r="K113" s="22" t="b">
        <v>0</v>
      </c>
      <c r="L113" s="22" t="b">
        <v>0</v>
      </c>
      <c r="M113" s="22" t="b">
        <v>0</v>
      </c>
      <c r="N113" s="22" t="b">
        <v>0</v>
      </c>
    </row>
    <row r="114">
      <c r="B114" s="87" t="inlineStr">
        <is>
          <t>fuel transformation</t>
        </is>
      </c>
      <c r="C114" s="87" t="n"/>
      <c r="D114" s="87" t="n"/>
      <c r="E114" s="87" t="n"/>
      <c r="F114" s="87" t="b">
        <v>0</v>
      </c>
      <c r="G114" s="87" t="b">
        <v>1</v>
      </c>
      <c r="H114" s="87" t="n"/>
      <c r="J114" s="22" t="b">
        <v>0</v>
      </c>
      <c r="K114" s="22" t="b">
        <v>0</v>
      </c>
      <c r="L114" s="22" t="b">
        <v>0</v>
      </c>
      <c r="M114" s="22" t="b">
        <v>0</v>
      </c>
      <c r="N114" s="22" t="b">
        <v>0</v>
      </c>
    </row>
    <row r="115">
      <c r="B115" s="87" t="inlineStr">
        <is>
          <t>other energy use</t>
        </is>
      </c>
      <c r="C115" s="87" t="n"/>
      <c r="D115" s="87" t="n"/>
      <c r="E115" s="87" t="n"/>
      <c r="F115" s="87" t="b">
        <v>0</v>
      </c>
      <c r="G115" s="87" t="b">
        <v>1</v>
      </c>
      <c r="H115" s="87" t="n"/>
      <c r="J115" s="22" t="b">
        <v>0</v>
      </c>
      <c r="K115" s="22" t="b">
        <v>0</v>
      </c>
      <c r="L115" s="22" t="b">
        <v>0</v>
      </c>
      <c r="M115" s="22" t="b">
        <v>0</v>
      </c>
      <c r="N115" s="22" t="b">
        <v>0</v>
      </c>
    </row>
    <row r="116">
      <c r="B116" s="85" t="inlineStr">
        <is>
          <t>CBAM Goods Non-Fuel Process Emissions</t>
        </is>
      </c>
    </row>
    <row r="117">
      <c r="B117" s="87" t="inlineStr">
        <is>
          <t>mining &amp; chemicals</t>
        </is>
      </c>
      <c r="C117" s="87" t="n"/>
      <c r="D117" s="87" t="n"/>
      <c r="E117" s="87" t="n"/>
      <c r="F117" s="87" t="b">
        <v>0</v>
      </c>
      <c r="G117" s="87" t="b">
        <v>1</v>
      </c>
      <c r="H117" s="87" t="n"/>
      <c r="J117" s="22" t="b">
        <v>0</v>
      </c>
      <c r="K117" s="22" t="b">
        <v>0</v>
      </c>
      <c r="L117" s="22" t="b">
        <v>0</v>
      </c>
      <c r="M117" s="22" t="b">
        <v>0</v>
      </c>
      <c r="N117" s="22" t="b">
        <v>0</v>
      </c>
    </row>
    <row r="118">
      <c r="B118" s="87" t="inlineStr">
        <is>
          <t>iron and steel</t>
        </is>
      </c>
      <c r="C118" s="87" t="n"/>
      <c r="D118" s="87" t="n"/>
      <c r="E118" s="87" t="n"/>
      <c r="F118" s="87" t="b">
        <v>0</v>
      </c>
      <c r="G118" s="87" t="b">
        <v>1</v>
      </c>
      <c r="H118" s="87" t="n"/>
      <c r="J118" s="22" t="b">
        <v>0</v>
      </c>
      <c r="K118" s="22" t="b">
        <v>0</v>
      </c>
      <c r="L118" s="22" t="b">
        <v>0</v>
      </c>
      <c r="M118" s="22" t="b">
        <v>0</v>
      </c>
      <c r="N118" s="22" t="b">
        <v>0</v>
      </c>
    </row>
    <row r="119">
      <c r="B119" s="87" t="inlineStr">
        <is>
          <t>non-ferrous metals</t>
        </is>
      </c>
      <c r="C119" s="87" t="n"/>
      <c r="D119" s="87" t="n"/>
      <c r="E119" s="87" t="n"/>
      <c r="F119" s="87" t="b">
        <v>0</v>
      </c>
      <c r="G119" s="87" t="b">
        <v>1</v>
      </c>
      <c r="H119" s="87" t="n"/>
      <c r="J119" s="22" t="b">
        <v>0</v>
      </c>
      <c r="K119" s="22" t="b">
        <v>0</v>
      </c>
      <c r="L119" s="22" t="b">
        <v>0</v>
      </c>
      <c r="M119" s="22" t="b">
        <v>0</v>
      </c>
      <c r="N119" s="22" t="b">
        <v>0</v>
      </c>
    </row>
    <row r="120">
      <c r="B120" s="87" t="inlineStr">
        <is>
          <t>machinery</t>
        </is>
      </c>
      <c r="C120" s="87" t="n"/>
      <c r="D120" s="87" t="n"/>
      <c r="E120" s="87" t="n"/>
      <c r="F120" s="87" t="b">
        <v>0</v>
      </c>
      <c r="G120" s="87" t="b">
        <v>0</v>
      </c>
      <c r="H120" s="87" t="n"/>
      <c r="J120" s="22" t="b">
        <v>0</v>
      </c>
      <c r="K120" s="22" t="b">
        <v>0</v>
      </c>
      <c r="L120" s="22" t="b">
        <v>0</v>
      </c>
      <c r="M120" s="22" t="b">
        <v>0</v>
      </c>
      <c r="N120" s="22" t="b">
        <v>0</v>
      </c>
    </row>
    <row r="121">
      <c r="B121" s="87" t="inlineStr">
        <is>
          <t>cement</t>
        </is>
      </c>
      <c r="C121" s="87" t="n"/>
      <c r="D121" s="87" t="n"/>
      <c r="E121" s="87" t="n"/>
      <c r="F121" s="87" t="b">
        <v>0</v>
      </c>
      <c r="G121" s="87" t="b">
        <v>1</v>
      </c>
      <c r="H121" s="87" t="n"/>
      <c r="J121" s="22" t="b">
        <v>0</v>
      </c>
      <c r="K121" s="22" t="b">
        <v>0</v>
      </c>
      <c r="L121" s="22" t="b">
        <v>0</v>
      </c>
      <c r="M121" s="22" t="b">
        <v>0</v>
      </c>
      <c r="N121" s="22" t="b">
        <v>0</v>
      </c>
    </row>
    <row r="122">
      <c r="B122" s="85" t="inlineStr">
        <is>
          <t>Fossil fuel subsidies (producer-side)</t>
        </is>
      </c>
    </row>
    <row r="123">
      <c r="B123" s="87" t="inlineStr">
        <is>
          <t>Apply producer subsidies phaseout in the policy scenario?</t>
        </is>
      </c>
      <c r="C123" s="87" t="inlineStr">
        <is>
          <t>TRUE/FALSE</t>
        </is>
      </c>
      <c r="D123" s="87" t="n"/>
      <c r="E123" s="87" t="n"/>
      <c r="F123" s="87" t="b">
        <v>0</v>
      </c>
      <c r="G123" s="87" t="b">
        <v>0</v>
      </c>
      <c r="H123" s="87" t="inlineStr">
        <is>
          <t>ProdSubPh</t>
        </is>
      </c>
      <c r="J123" s="22" t="b">
        <v>0</v>
      </c>
      <c r="K123" s="22" t="b">
        <v>0</v>
      </c>
      <c r="L123" s="22" t="b">
        <v>0</v>
      </c>
      <c r="M123" s="22" t="b">
        <v>0</v>
      </c>
      <c r="N123" s="22" t="b">
        <v>0</v>
      </c>
    </row>
    <row r="124">
      <c r="B124" s="87" t="inlineStr">
        <is>
          <t>Year to start producer subsidies phaseout (if applicable)</t>
        </is>
      </c>
      <c r="C124" s="87" t="inlineStr">
        <is>
          <t>year</t>
        </is>
      </c>
      <c r="D124" s="87" t="n"/>
      <c r="E124" s="87" t="n"/>
      <c r="F124" s="87" t="n">
        <v>2027</v>
      </c>
      <c r="G124" s="87" t="n">
        <v>2027</v>
      </c>
      <c r="H124" s="87" t="inlineStr">
        <is>
          <t>YearProdSubPha</t>
        </is>
      </c>
      <c r="J124" s="22" t="n">
        <v>2027</v>
      </c>
      <c r="K124" s="22" t="n">
        <v>2027</v>
      </c>
      <c r="L124" s="22" t="n">
        <v>2027</v>
      </c>
      <c r="M124" s="22" t="n">
        <v>2027</v>
      </c>
      <c r="N124" s="22" t="n">
        <v>2027</v>
      </c>
    </row>
    <row r="125">
      <c r="B125" s="87" t="inlineStr">
        <is>
          <t>Period to reach full producer subsidies phaseout (if applicable)</t>
        </is>
      </c>
      <c r="C125" s="87" t="inlineStr">
        <is>
          <t>year</t>
        </is>
      </c>
      <c r="D125" s="87" t="n"/>
      <c r="E125" s="87" t="n"/>
      <c r="F125" s="87" t="n">
        <v>5</v>
      </c>
      <c r="G125" s="87" t="n">
        <v>5</v>
      </c>
      <c r="H125" s="87" t="inlineStr">
        <is>
          <t>FFSProdPhaseoutPeriod</t>
        </is>
      </c>
      <c r="J125" s="22" t="n">
        <v>5</v>
      </c>
      <c r="K125" s="22" t="n">
        <v>5</v>
      </c>
      <c r="L125" s="22" t="n">
        <v>5</v>
      </c>
      <c r="M125" s="22" t="n">
        <v>5</v>
      </c>
      <c r="N125" s="22" t="n">
        <v>5</v>
      </c>
    </row>
    <row r="126">
      <c r="B126" s="87" t="inlineStr">
        <is>
          <t>Share of producer subsidies to phase-out</t>
        </is>
      </c>
      <c r="C126" s="87" t="inlineStr">
        <is>
          <t>%</t>
        </is>
      </c>
      <c r="D126" s="87" t="n"/>
      <c r="E126" s="87" t="n"/>
      <c r="F126" s="87" t="n">
        <v>1</v>
      </c>
      <c r="G126" s="87" t="n">
        <v>1</v>
      </c>
      <c r="H126" s="87" t="inlineStr">
        <is>
          <t>ShareofProdSubPha</t>
        </is>
      </c>
      <c r="J126" s="22" t="n">
        <v>1</v>
      </c>
      <c r="K126" s="22" t="n">
        <v>1</v>
      </c>
      <c r="L126" s="22" t="n">
        <v>1</v>
      </c>
      <c r="M126" s="22" t="n">
        <v>1</v>
      </c>
      <c r="N126" s="22" t="n">
        <v>1</v>
      </c>
    </row>
    <row r="127">
      <c r="B127" s="87" t="inlineStr">
        <is>
          <t>Apply producer subsidies phaseout in the baseline?</t>
        </is>
      </c>
      <c r="C127" s="87" t="inlineStr">
        <is>
          <t>Yes/No</t>
        </is>
      </c>
      <c r="D127" s="87" t="n"/>
      <c r="E127" s="87" t="n"/>
      <c r="F127" s="87" t="inlineStr">
        <is>
          <t>No</t>
        </is>
      </c>
      <c r="G127" s="87" t="inlineStr">
        <is>
          <t>No</t>
        </is>
      </c>
      <c r="H127" s="87" t="inlineStr">
        <is>
          <t>ProdSubPhaBaseline</t>
        </is>
      </c>
      <c r="J127" s="22" t="inlineStr">
        <is>
          <t>No</t>
        </is>
      </c>
      <c r="K127" s="22" t="inlineStr">
        <is>
          <t>No</t>
        </is>
      </c>
      <c r="L127" s="22" t="inlineStr">
        <is>
          <t>No</t>
        </is>
      </c>
      <c r="M127" s="22" t="inlineStr">
        <is>
          <t>No</t>
        </is>
      </c>
      <c r="N127" s="22" t="inlineStr">
        <is>
          <t>No</t>
        </is>
      </c>
    </row>
    <row r="128">
      <c r="B128" s="87" t="inlineStr">
        <is>
          <t>Period to reach full producer subsidies phaseout (baseline)</t>
        </is>
      </c>
      <c r="C128" s="87" t="inlineStr">
        <is>
          <t>year</t>
        </is>
      </c>
      <c r="D128" s="87" t="n"/>
      <c r="E128" s="87" t="n"/>
      <c r="F128" s="87" t="n">
        <v>5</v>
      </c>
      <c r="G128" s="87" t="n">
        <v>5</v>
      </c>
      <c r="H128" s="87" t="inlineStr">
        <is>
          <t>FFSProdPhaseoutPeriodBA</t>
        </is>
      </c>
      <c r="J128" s="22" t="n">
        <v>5</v>
      </c>
      <c r="K128" s="22" t="n">
        <v>5</v>
      </c>
      <c r="L128" s="22" t="n">
        <v>5</v>
      </c>
      <c r="M128" s="22" t="n">
        <v>5</v>
      </c>
      <c r="N128" s="22" t="n">
        <v>5</v>
      </c>
    </row>
    <row r="129">
      <c r="B129" s="87" t="inlineStr">
        <is>
          <t>Share of producer subsidies to phase-out in the baseline</t>
        </is>
      </c>
      <c r="C129" s="87" t="inlineStr">
        <is>
          <t>%</t>
        </is>
      </c>
      <c r="D129" s="87" t="n"/>
      <c r="E129" s="87" t="n"/>
      <c r="F129" s="87" t="n">
        <v>0</v>
      </c>
      <c r="G129" s="87" t="n">
        <v>0</v>
      </c>
      <c r="H129" s="87" t="inlineStr">
        <is>
          <t>ShareOfProdSubPhaBA</t>
        </is>
      </c>
      <c r="J129" s="22" t="n">
        <v>0</v>
      </c>
      <c r="K129" s="22" t="n">
        <v>0</v>
      </c>
      <c r="L129" s="22" t="n">
        <v>0</v>
      </c>
      <c r="M129" s="22" t="n">
        <v>0</v>
      </c>
      <c r="N129" s="22" t="n">
        <v>0</v>
      </c>
    </row>
    <row r="130">
      <c r="B130" s="85" t="inlineStr">
        <is>
          <t>Fossil fuel subsidies (consumer-side)</t>
        </is>
      </c>
    </row>
    <row r="131">
      <c r="B131" s="87" t="inlineStr">
        <is>
          <t>Apply consumer subsidies phaseout?</t>
        </is>
      </c>
      <c r="C131" s="87" t="inlineStr">
        <is>
          <t>TRUE/FALSE</t>
        </is>
      </c>
      <c r="D131" s="87" t="n"/>
      <c r="E131" s="87" t="n"/>
      <c r="F131" s="87" t="b">
        <v>0</v>
      </c>
      <c r="G131" s="87" t="b">
        <v>0</v>
      </c>
      <c r="H131" s="87" t="inlineStr">
        <is>
          <t>ConsSubPha</t>
        </is>
      </c>
      <c r="J131" s="22" t="b">
        <v>0</v>
      </c>
      <c r="K131" s="22" t="b">
        <v>0</v>
      </c>
      <c r="L131" s="22" t="b">
        <v>0</v>
      </c>
      <c r="M131" s="22" t="b">
        <v>0</v>
      </c>
      <c r="N131" s="22" t="b">
        <v>0</v>
      </c>
    </row>
    <row r="132">
      <c r="B132" s="87" t="inlineStr">
        <is>
          <t>Year to start consumer subsidies phaseout (if applicable)</t>
        </is>
      </c>
      <c r="C132" s="87" t="inlineStr">
        <is>
          <t>year</t>
        </is>
      </c>
      <c r="D132" s="87" t="n"/>
      <c r="E132" s="87" t="n"/>
      <c r="F132" s="87" t="n">
        <v>2027</v>
      </c>
      <c r="G132" s="87" t="n">
        <v>2027</v>
      </c>
      <c r="H132" s="87" t="inlineStr">
        <is>
          <t>YearConsSubPha</t>
        </is>
      </c>
      <c r="J132" s="22" t="n">
        <v>2027</v>
      </c>
      <c r="K132" s="22" t="n">
        <v>2027</v>
      </c>
      <c r="L132" s="22" t="n">
        <v>2027</v>
      </c>
      <c r="M132" s="22" t="n">
        <v>2027</v>
      </c>
      <c r="N132" s="22" t="n">
        <v>2027</v>
      </c>
    </row>
    <row r="133">
      <c r="B133" s="87" t="inlineStr">
        <is>
          <t>Period to reach full consumer subsidies phaseout (if applicable)</t>
        </is>
      </c>
      <c r="C133" s="87" t="inlineStr">
        <is>
          <t>year</t>
        </is>
      </c>
      <c r="D133" s="87" t="n"/>
      <c r="E133" s="87" t="n"/>
      <c r="F133" s="87" t="n">
        <v>5</v>
      </c>
      <c r="G133" s="87" t="n">
        <v>5</v>
      </c>
      <c r="H133" s="87" t="inlineStr">
        <is>
          <t>FFPhaseOut</t>
        </is>
      </c>
      <c r="J133" s="22" t="n">
        <v>5</v>
      </c>
      <c r="K133" s="22" t="n">
        <v>5</v>
      </c>
      <c r="L133" s="22" t="n">
        <v>5</v>
      </c>
      <c r="M133" s="22" t="n">
        <v>5</v>
      </c>
      <c r="N133" s="22" t="n">
        <v>5</v>
      </c>
    </row>
    <row r="134">
      <c r="B134" s="87" t="inlineStr">
        <is>
          <t>Share of consumer subsidies to phase-out</t>
        </is>
      </c>
      <c r="C134" s="87" t="inlineStr">
        <is>
          <t>%</t>
        </is>
      </c>
      <c r="D134" s="87" t="n"/>
      <c r="E134" s="87" t="n"/>
      <c r="F134" s="87" t="n">
        <v>1</v>
      </c>
      <c r="G134" s="87" t="n">
        <v>1</v>
      </c>
      <c r="H134" s="87" t="inlineStr">
        <is>
          <t>ShareOfConsSubPha</t>
        </is>
      </c>
      <c r="J134" s="22" t="n">
        <v>1</v>
      </c>
      <c r="K134" s="22" t="n">
        <v>1</v>
      </c>
      <c r="L134" s="22" t="n">
        <v>1</v>
      </c>
      <c r="M134" s="22" t="n">
        <v>1</v>
      </c>
      <c r="N134" s="22" t="n">
        <v>1</v>
      </c>
    </row>
    <row r="135">
      <c r="B135" s="87" t="inlineStr">
        <is>
          <t>Apply consumer subsidies phaseout in the baseline?</t>
        </is>
      </c>
      <c r="C135" s="87" t="inlineStr">
        <is>
          <t>Yes/No</t>
        </is>
      </c>
      <c r="D135" s="87" t="n"/>
      <c r="E135" s="87" t="n"/>
      <c r="F135" s="87" t="inlineStr">
        <is>
          <t>No</t>
        </is>
      </c>
      <c r="G135" s="87" t="inlineStr">
        <is>
          <t>No</t>
        </is>
      </c>
      <c r="H135" s="87" t="inlineStr">
        <is>
          <t>ConsSubPhaBaseline</t>
        </is>
      </c>
      <c r="J135" s="22" t="inlineStr">
        <is>
          <t>No</t>
        </is>
      </c>
      <c r="K135" s="22" t="inlineStr">
        <is>
          <t>No</t>
        </is>
      </c>
      <c r="L135" s="22" t="inlineStr">
        <is>
          <t>No</t>
        </is>
      </c>
      <c r="M135" s="22" t="inlineStr">
        <is>
          <t>No</t>
        </is>
      </c>
      <c r="N135" s="22" t="inlineStr">
        <is>
          <t>No</t>
        </is>
      </c>
    </row>
    <row r="136">
      <c r="B136" s="87" t="inlineStr">
        <is>
          <t>Period to reach full consumer subsidies phaseout (baseline)</t>
        </is>
      </c>
      <c r="C136" s="87" t="inlineStr">
        <is>
          <t>year</t>
        </is>
      </c>
      <c r="D136" s="87" t="n"/>
      <c r="E136" s="87" t="n"/>
      <c r="F136" s="87" t="n">
        <v>5</v>
      </c>
      <c r="G136" s="87" t="n">
        <v>5</v>
      </c>
      <c r="H136" s="87" t="inlineStr">
        <is>
          <t>FFSConsPhaseoutPeriodBA</t>
        </is>
      </c>
      <c r="J136" s="22" t="n">
        <v>5</v>
      </c>
      <c r="K136" s="22" t="n">
        <v>5</v>
      </c>
      <c r="L136" s="22" t="n">
        <v>5</v>
      </c>
      <c r="M136" s="22" t="n">
        <v>5</v>
      </c>
      <c r="N136" s="22" t="n">
        <v>5</v>
      </c>
    </row>
    <row r="137">
      <c r="B137" s="87" t="inlineStr">
        <is>
          <t>Share of consumer subsidies to phase-out in the baseline</t>
        </is>
      </c>
      <c r="C137" s="87" t="inlineStr">
        <is>
          <t>%</t>
        </is>
      </c>
      <c r="D137" s="87" t="n"/>
      <c r="E137" s="87" t="n"/>
      <c r="F137" s="87" t="n">
        <v>0</v>
      </c>
      <c r="G137" s="87" t="n">
        <v>0</v>
      </c>
      <c r="H137" s="87" t="inlineStr">
        <is>
          <t>ShareofConsSubPhaBA</t>
        </is>
      </c>
      <c r="J137" s="22" t="n">
        <v>0</v>
      </c>
      <c r="K137" s="22" t="n">
        <v>0</v>
      </c>
      <c r="L137" s="22" t="n">
        <v>0</v>
      </c>
      <c r="M137" s="22" t="n">
        <v>0</v>
      </c>
      <c r="N137" s="22" t="n">
        <v>0</v>
      </c>
    </row>
    <row r="138">
      <c r="B138" s="87" t="inlineStr">
        <is>
          <t>Include power subsidies in any phase out?</t>
        </is>
      </c>
      <c r="C138" s="87" t="inlineStr">
        <is>
          <t>Exempt/Include*</t>
        </is>
      </c>
      <c r="D138" s="87" t="n"/>
      <c r="E138" s="87" t="n"/>
      <c r="F138" s="87" t="inlineStr">
        <is>
          <t>DoNotPhaseOut*</t>
        </is>
      </c>
      <c r="G138" s="87" t="inlineStr">
        <is>
          <t>DoNotPhaseOut*</t>
        </is>
      </c>
      <c r="H138" s="87" t="inlineStr">
        <is>
          <t>PowerSubsidyExemptInclude</t>
        </is>
      </c>
      <c r="J138" s="22" t="inlineStr">
        <is>
          <t>DoNotPhaseOut*</t>
        </is>
      </c>
      <c r="K138" s="22" t="inlineStr">
        <is>
          <t>DoNotPhaseOut*</t>
        </is>
      </c>
      <c r="L138" s="22" t="inlineStr">
        <is>
          <t>DoNotPhaseOut*</t>
        </is>
      </c>
      <c r="M138" s="22" t="inlineStr">
        <is>
          <t>DoNotPhaseOut*</t>
        </is>
      </c>
      <c r="N138" s="22" t="inlineStr">
        <is>
          <t>DoNotPhaseOut*</t>
        </is>
      </c>
    </row>
    <row r="139">
      <c r="B139" s="85" t="inlineStr">
        <is>
          <t>Fuel Price Reform</t>
        </is>
      </c>
    </row>
    <row r="140">
      <c r="B140" s="87" t="inlineStr">
        <is>
          <t>Starting year</t>
        </is>
      </c>
      <c r="C140" s="87" t="n"/>
      <c r="D140" s="87" t="n"/>
      <c r="E140" s="87" t="n"/>
      <c r="F140" s="87" t="n">
        <v>2027</v>
      </c>
      <c r="G140" s="87" t="n">
        <v>2027</v>
      </c>
      <c r="H140" s="87" t="n"/>
      <c r="J140" s="22" t="n">
        <v>2027</v>
      </c>
      <c r="K140" s="22" t="n">
        <v>2027</v>
      </c>
      <c r="L140" s="22" t="n">
        <v>2027</v>
      </c>
      <c r="M140" s="22" t="n">
        <v>2027</v>
      </c>
      <c r="N140" s="22" t="n">
        <v>2027</v>
      </c>
    </row>
    <row r="141">
      <c r="B141" s="87" t="inlineStr">
        <is>
          <t>Target year</t>
        </is>
      </c>
      <c r="C141" s="87" t="n"/>
      <c r="D141" s="87" t="n"/>
      <c r="E141" s="87" t="n"/>
      <c r="F141" s="87" t="n">
        <v>2035</v>
      </c>
      <c r="G141" s="87" t="n">
        <v>2035</v>
      </c>
      <c r="H141" s="87" t="n"/>
      <c r="J141" s="22" t="n">
        <v>2035</v>
      </c>
      <c r="K141" s="22" t="n">
        <v>2035</v>
      </c>
      <c r="L141" s="22" t="n">
        <v>2035</v>
      </c>
      <c r="M141" s="22" t="n">
        <v>2035</v>
      </c>
      <c r="N141" s="22" t="n">
        <v>2035</v>
      </c>
    </row>
    <row r="142">
      <c r="B142" s="87" t="inlineStr">
        <is>
          <t>Starting price increase, Coal , Power</t>
        </is>
      </c>
      <c r="C142" s="87" t="n"/>
      <c r="D142" s="87" t="n"/>
      <c r="E142" s="87" t="n"/>
      <c r="F142" s="87" t="n">
        <v>0</v>
      </c>
      <c r="G142" s="87" t="n">
        <v>0</v>
      </c>
      <c r="H142" s="87" t="n"/>
      <c r="J142" s="22" t="n">
        <v>0</v>
      </c>
      <c r="K142" s="22" t="n">
        <v>0</v>
      </c>
      <c r="L142" s="22" t="n">
        <v>0</v>
      </c>
      <c r="M142" s="22" t="n">
        <v>0</v>
      </c>
      <c r="N142" s="22" t="n">
        <v>0</v>
      </c>
    </row>
    <row r="143">
      <c r="B143" s="87" t="inlineStr">
        <is>
          <t>Starting price increase, Coal , Residential</t>
        </is>
      </c>
      <c r="C143" s="87" t="n"/>
      <c r="D143" s="87" t="n"/>
      <c r="E143" s="87" t="n"/>
      <c r="F143" s="87" t="n">
        <v>0</v>
      </c>
      <c r="G143" s="87" t="n">
        <v>0</v>
      </c>
      <c r="H143" s="87" t="n"/>
      <c r="J143" s="22" t="n">
        <v>0</v>
      </c>
      <c r="K143" s="22" t="n">
        <v>0</v>
      </c>
      <c r="L143" s="22" t="n">
        <v>0</v>
      </c>
      <c r="M143" s="22" t="n">
        <v>0</v>
      </c>
      <c r="N143" s="22" t="n">
        <v>0</v>
      </c>
    </row>
    <row r="144">
      <c r="B144" s="87" t="inlineStr">
        <is>
          <t>Starting price increase, Coal , Industry</t>
        </is>
      </c>
      <c r="C144" s="87" t="n"/>
      <c r="D144" s="87" t="n"/>
      <c r="E144" s="87" t="n"/>
      <c r="F144" s="87" t="n">
        <v>0</v>
      </c>
      <c r="G144" s="87" t="n">
        <v>0</v>
      </c>
      <c r="H144" s="87" t="n"/>
      <c r="J144" s="22" t="n">
        <v>0</v>
      </c>
      <c r="K144" s="22" t="n">
        <v>0</v>
      </c>
      <c r="L144" s="22" t="n">
        <v>0</v>
      </c>
      <c r="M144" s="22" t="n">
        <v>0</v>
      </c>
      <c r="N144" s="22" t="n">
        <v>0</v>
      </c>
    </row>
    <row r="145">
      <c r="B145" s="87" t="inlineStr">
        <is>
          <t>Starting price increase, Natural gas , Power</t>
        </is>
      </c>
      <c r="C145" s="87" t="n"/>
      <c r="D145" s="87" t="n"/>
      <c r="E145" s="87" t="n"/>
      <c r="F145" s="87" t="n">
        <v>0</v>
      </c>
      <c r="G145" s="87" t="n">
        <v>0</v>
      </c>
      <c r="H145" s="87" t="n"/>
      <c r="J145" s="22" t="n">
        <v>0</v>
      </c>
      <c r="K145" s="22" t="n">
        <v>0</v>
      </c>
      <c r="L145" s="22" t="n">
        <v>0</v>
      </c>
      <c r="M145" s="22" t="n">
        <v>0</v>
      </c>
      <c r="N145" s="22" t="n">
        <v>0</v>
      </c>
    </row>
    <row r="146">
      <c r="B146" s="87" t="inlineStr">
        <is>
          <t>Starting price increase, Natural gas , Residential</t>
        </is>
      </c>
      <c r="C146" s="87" t="n"/>
      <c r="D146" s="87" t="n"/>
      <c r="E146" s="87" t="n"/>
      <c r="F146" s="87" t="n">
        <v>0</v>
      </c>
      <c r="G146" s="87" t="n">
        <v>0</v>
      </c>
      <c r="H146" s="87" t="n"/>
      <c r="J146" s="22" t="n">
        <v>0</v>
      </c>
      <c r="K146" s="22" t="n">
        <v>0</v>
      </c>
      <c r="L146" s="22" t="n">
        <v>0</v>
      </c>
      <c r="M146" s="22" t="n">
        <v>0</v>
      </c>
      <c r="N146" s="22" t="n">
        <v>0</v>
      </c>
    </row>
    <row r="147">
      <c r="B147" s="87" t="inlineStr">
        <is>
          <t>Starting price increase, Natural gas , Industry</t>
        </is>
      </c>
      <c r="C147" s="87" t="n"/>
      <c r="D147" s="87" t="n"/>
      <c r="E147" s="87" t="n"/>
      <c r="F147" s="87" t="n">
        <v>0</v>
      </c>
      <c r="G147" s="87" t="n">
        <v>0</v>
      </c>
      <c r="H147" s="87" t="n"/>
      <c r="J147" s="22" t="n">
        <v>0</v>
      </c>
      <c r="K147" s="22" t="n">
        <v>0</v>
      </c>
      <c r="L147" s="22" t="n">
        <v>0</v>
      </c>
      <c r="M147" s="22" t="n">
        <v>0</v>
      </c>
      <c r="N147" s="22" t="n">
        <v>0</v>
      </c>
    </row>
    <row r="148">
      <c r="B148" s="87" t="inlineStr">
        <is>
          <t>Starting price increase, Electricity , Residential</t>
        </is>
      </c>
      <c r="C148" s="87" t="n"/>
      <c r="D148" s="87" t="n"/>
      <c r="E148" s="87" t="n"/>
      <c r="F148" s="87" t="n">
        <v>0</v>
      </c>
      <c r="G148" s="87" t="n">
        <v>0</v>
      </c>
      <c r="H148" s="87" t="n"/>
      <c r="J148" s="22" t="n">
        <v>0</v>
      </c>
      <c r="K148" s="22" t="n">
        <v>0</v>
      </c>
      <c r="L148" s="22" t="n">
        <v>0</v>
      </c>
      <c r="M148" s="22" t="n">
        <v>0</v>
      </c>
      <c r="N148" s="22" t="n">
        <v>0</v>
      </c>
    </row>
    <row r="149">
      <c r="B149" s="87" t="inlineStr">
        <is>
          <t>Starting price increase, Electricity , Industry</t>
        </is>
      </c>
      <c r="C149" s="87" t="n"/>
      <c r="D149" s="87" t="n"/>
      <c r="E149" s="87" t="n"/>
      <c r="F149" s="87" t="n">
        <v>0</v>
      </c>
      <c r="G149" s="87" t="n">
        <v>0</v>
      </c>
      <c r="H149" s="87" t="n"/>
      <c r="J149" s="22" t="n">
        <v>0</v>
      </c>
      <c r="K149" s="22" t="n">
        <v>0</v>
      </c>
      <c r="L149" s="22" t="n">
        <v>0</v>
      </c>
      <c r="M149" s="22" t="n">
        <v>0</v>
      </c>
      <c r="N149" s="22" t="n">
        <v>0</v>
      </c>
    </row>
    <row r="150">
      <c r="B150" s="87" t="inlineStr">
        <is>
          <t>Starting price increase, Gasoline , All</t>
        </is>
      </c>
      <c r="C150" s="87" t="n"/>
      <c r="D150" s="87" t="n"/>
      <c r="E150" s="87" t="n"/>
      <c r="F150" s="87" t="n">
        <v>0</v>
      </c>
      <c r="G150" s="87" t="n">
        <v>0</v>
      </c>
      <c r="H150" s="87" t="n"/>
      <c r="J150" s="22" t="n">
        <v>0</v>
      </c>
      <c r="K150" s="22" t="n">
        <v>0</v>
      </c>
      <c r="L150" s="22" t="n">
        <v>0</v>
      </c>
      <c r="M150" s="22" t="n">
        <v>0</v>
      </c>
      <c r="N150" s="22" t="n">
        <v>0</v>
      </c>
    </row>
    <row r="151">
      <c r="B151" s="87" t="inlineStr">
        <is>
          <t>Starting price increase, Diesel  , All</t>
        </is>
      </c>
      <c r="C151" s="87" t="n"/>
      <c r="D151" s="87" t="n"/>
      <c r="E151" s="87" t="n"/>
      <c r="F151" s="87" t="n">
        <v>0</v>
      </c>
      <c r="G151" s="87" t="n">
        <v>0</v>
      </c>
      <c r="H151" s="87" t="n"/>
      <c r="J151" s="22" t="n">
        <v>0</v>
      </c>
      <c r="K151" s="22" t="n">
        <v>0</v>
      </c>
      <c r="L151" s="22" t="n">
        <v>0</v>
      </c>
      <c r="M151" s="22" t="n">
        <v>0</v>
      </c>
      <c r="N151" s="22" t="n">
        <v>0</v>
      </c>
    </row>
    <row r="152">
      <c r="B152" s="87" t="inlineStr">
        <is>
          <t>Starting price increase, LPG , All</t>
        </is>
      </c>
      <c r="C152" s="87" t="n"/>
      <c r="D152" s="87" t="n"/>
      <c r="E152" s="87" t="n"/>
      <c r="F152" s="87" t="n">
        <v>0</v>
      </c>
      <c r="G152" s="87" t="n">
        <v>0</v>
      </c>
      <c r="H152" s="87" t="n"/>
      <c r="J152" s="22" t="n">
        <v>0</v>
      </c>
      <c r="K152" s="22" t="n">
        <v>0</v>
      </c>
      <c r="L152" s="22" t="n">
        <v>0</v>
      </c>
      <c r="M152" s="22" t="n">
        <v>0</v>
      </c>
      <c r="N152" s="22" t="n">
        <v>0</v>
      </c>
    </row>
    <row r="153">
      <c r="B153" s="87" t="inlineStr">
        <is>
          <t>Starting price increase, Kerosene , All</t>
        </is>
      </c>
      <c r="C153" s="87" t="n"/>
      <c r="D153" s="87" t="n"/>
      <c r="E153" s="87" t="n"/>
      <c r="F153" s="87" t="n">
        <v>0</v>
      </c>
      <c r="G153" s="87" t="n">
        <v>0</v>
      </c>
      <c r="H153" s="87" t="n"/>
      <c r="J153" s="22" t="n">
        <v>0</v>
      </c>
      <c r="K153" s="22" t="n">
        <v>0</v>
      </c>
      <c r="L153" s="22" t="n">
        <v>0</v>
      </c>
      <c r="M153" s="22" t="n">
        <v>0</v>
      </c>
      <c r="N153" s="22" t="n">
        <v>0</v>
      </c>
    </row>
    <row r="154">
      <c r="B154" s="87" t="inlineStr">
        <is>
          <t>Starting price increase, Other oil products , All</t>
        </is>
      </c>
      <c r="C154" s="87" t="n"/>
      <c r="D154" s="87" t="n"/>
      <c r="E154" s="87" t="n"/>
      <c r="F154" s="87" t="n">
        <v>0</v>
      </c>
      <c r="G154" s="87" t="n">
        <v>0</v>
      </c>
      <c r="H154" s="87" t="n"/>
      <c r="J154" s="22" t="n">
        <v>0</v>
      </c>
      <c r="K154" s="22" t="n">
        <v>0</v>
      </c>
      <c r="L154" s="22" t="n">
        <v>0</v>
      </c>
      <c r="M154" s="22" t="n">
        <v>0</v>
      </c>
      <c r="N154" s="22" t="n">
        <v>0</v>
      </c>
    </row>
    <row r="155">
      <c r="B155" s="87" t="inlineStr">
        <is>
          <t>Starting price increase, Biomass , All</t>
        </is>
      </c>
      <c r="C155" s="87" t="n"/>
      <c r="D155" s="87" t="n"/>
      <c r="E155" s="87" t="n"/>
      <c r="F155" s="87" t="n">
        <v>0</v>
      </c>
      <c r="G155" s="87" t="n">
        <v>0</v>
      </c>
      <c r="H155" s="87" t="n"/>
      <c r="J155" s="22" t="n">
        <v>0</v>
      </c>
      <c r="K155" s="22" t="n">
        <v>0</v>
      </c>
      <c r="L155" s="22" t="n">
        <v>0</v>
      </c>
      <c r="M155" s="22" t="n">
        <v>0</v>
      </c>
      <c r="N155" s="22" t="n">
        <v>0</v>
      </c>
    </row>
    <row r="156">
      <c r="B156" s="87" t="inlineStr">
        <is>
          <t>Final price increase, Coal , Power</t>
        </is>
      </c>
      <c r="C156" s="87" t="n"/>
      <c r="D156" s="87" t="n"/>
      <c r="E156" s="87" t="n"/>
      <c r="F156" s="87" t="n">
        <v>0</v>
      </c>
      <c r="G156" s="87" t="n">
        <v>0</v>
      </c>
      <c r="H156" s="87" t="n"/>
      <c r="J156" s="22" t="n">
        <v>0</v>
      </c>
      <c r="K156" s="22" t="n">
        <v>0</v>
      </c>
      <c r="L156" s="22" t="n">
        <v>0</v>
      </c>
      <c r="M156" s="22" t="n">
        <v>0</v>
      </c>
      <c r="N156" s="22" t="n">
        <v>0</v>
      </c>
    </row>
    <row r="157">
      <c r="B157" s="87" t="inlineStr">
        <is>
          <t>Final price increase, Coal , Residential</t>
        </is>
      </c>
      <c r="C157" s="87" t="n"/>
      <c r="D157" s="87" t="n"/>
      <c r="E157" s="87" t="n"/>
      <c r="F157" s="87" t="n">
        <v>0</v>
      </c>
      <c r="G157" s="87" t="n">
        <v>0</v>
      </c>
      <c r="H157" s="87" t="n"/>
      <c r="J157" s="22" t="n">
        <v>0</v>
      </c>
      <c r="K157" s="22" t="n">
        <v>0</v>
      </c>
      <c r="L157" s="22" t="n">
        <v>0</v>
      </c>
      <c r="M157" s="22" t="n">
        <v>0</v>
      </c>
      <c r="N157" s="22" t="n">
        <v>0</v>
      </c>
    </row>
    <row r="158">
      <c r="B158" s="87" t="inlineStr">
        <is>
          <t>Final price increase, Coal , Industry</t>
        </is>
      </c>
      <c r="C158" s="87" t="n"/>
      <c r="D158" s="87" t="n"/>
      <c r="E158" s="87" t="n"/>
      <c r="F158" s="87" t="n">
        <v>0</v>
      </c>
      <c r="G158" s="87" t="n">
        <v>0</v>
      </c>
      <c r="H158" s="87" t="n"/>
      <c r="J158" s="22" t="n">
        <v>0</v>
      </c>
      <c r="K158" s="22" t="n">
        <v>0</v>
      </c>
      <c r="L158" s="22" t="n">
        <v>0</v>
      </c>
      <c r="M158" s="22" t="n">
        <v>0</v>
      </c>
      <c r="N158" s="22" t="n">
        <v>0</v>
      </c>
    </row>
    <row r="159">
      <c r="B159" s="87" t="inlineStr">
        <is>
          <t>Final price increase, Natural gas , Power</t>
        </is>
      </c>
      <c r="C159" s="87" t="n"/>
      <c r="D159" s="87" t="n"/>
      <c r="E159" s="87" t="n"/>
      <c r="F159" s="87" t="n">
        <v>0</v>
      </c>
      <c r="G159" s="87" t="n">
        <v>0</v>
      </c>
      <c r="H159" s="87" t="n"/>
      <c r="J159" s="22" t="n">
        <v>0</v>
      </c>
      <c r="K159" s="22" t="n">
        <v>0</v>
      </c>
      <c r="L159" s="22" t="n">
        <v>0</v>
      </c>
      <c r="M159" s="22" t="n">
        <v>0</v>
      </c>
      <c r="N159" s="22" t="n">
        <v>0</v>
      </c>
    </row>
    <row r="160">
      <c r="B160" s="87" t="inlineStr">
        <is>
          <t>Final price increase, Natural gas , Residential</t>
        </is>
      </c>
      <c r="C160" s="87" t="n"/>
      <c r="D160" s="87" t="n"/>
      <c r="E160" s="87" t="n"/>
      <c r="F160" s="87" t="n">
        <v>0</v>
      </c>
      <c r="G160" s="87" t="n">
        <v>0</v>
      </c>
      <c r="H160" s="87" t="n"/>
      <c r="J160" s="22" t="n">
        <v>0</v>
      </c>
      <c r="K160" s="22" t="n">
        <v>0</v>
      </c>
      <c r="L160" s="22" t="n">
        <v>0</v>
      </c>
      <c r="M160" s="22" t="n">
        <v>0</v>
      </c>
      <c r="N160" s="22" t="n">
        <v>0</v>
      </c>
    </row>
    <row r="161">
      <c r="B161" s="87" t="inlineStr">
        <is>
          <t>Final price increase, Natural gas , Industry</t>
        </is>
      </c>
      <c r="C161" s="87" t="n"/>
      <c r="D161" s="87" t="n"/>
      <c r="E161" s="87" t="n"/>
      <c r="F161" s="87" t="n">
        <v>0</v>
      </c>
      <c r="G161" s="87" t="n">
        <v>0</v>
      </c>
      <c r="H161" s="87" t="n"/>
      <c r="J161" s="22" t="n">
        <v>0</v>
      </c>
      <c r="K161" s="22" t="n">
        <v>0</v>
      </c>
      <c r="L161" s="22" t="n">
        <v>0</v>
      </c>
      <c r="M161" s="22" t="n">
        <v>0</v>
      </c>
      <c r="N161" s="22" t="n">
        <v>0</v>
      </c>
    </row>
    <row r="162">
      <c r="B162" s="87" t="inlineStr">
        <is>
          <t>Final price increase, Electricity , Residential</t>
        </is>
      </c>
      <c r="C162" s="87" t="n"/>
      <c r="D162" s="87" t="n"/>
      <c r="E162" s="87" t="n"/>
      <c r="F162" s="87" t="n">
        <v>0</v>
      </c>
      <c r="G162" s="87" t="n">
        <v>0</v>
      </c>
      <c r="H162" s="87" t="n"/>
      <c r="J162" s="22" t="n">
        <v>0</v>
      </c>
      <c r="K162" s="22" t="n">
        <v>0</v>
      </c>
      <c r="L162" s="22" t="n">
        <v>0</v>
      </c>
      <c r="M162" s="22" t="n">
        <v>0</v>
      </c>
      <c r="N162" s="22" t="n">
        <v>0</v>
      </c>
    </row>
    <row r="163">
      <c r="B163" s="87" t="inlineStr">
        <is>
          <t>Final price increase, Electricity , Industry</t>
        </is>
      </c>
      <c r="C163" s="87" t="n"/>
      <c r="D163" s="87" t="n"/>
      <c r="E163" s="87" t="n"/>
      <c r="F163" s="87" t="n">
        <v>0</v>
      </c>
      <c r="G163" s="87" t="n">
        <v>0</v>
      </c>
      <c r="H163" s="87" t="n"/>
      <c r="J163" s="22" t="n">
        <v>0</v>
      </c>
      <c r="K163" s="22" t="n">
        <v>0</v>
      </c>
      <c r="L163" s="22" t="n">
        <v>0</v>
      </c>
      <c r="M163" s="22" t="n">
        <v>0</v>
      </c>
      <c r="N163" s="22" t="n">
        <v>0</v>
      </c>
    </row>
    <row r="164">
      <c r="B164" s="87" t="inlineStr">
        <is>
          <t>Final price increase, Gasoline , All</t>
        </is>
      </c>
      <c r="C164" s="87" t="n"/>
      <c r="D164" s="87" t="n"/>
      <c r="E164" s="87" t="n"/>
      <c r="F164" s="87" t="n">
        <v>0</v>
      </c>
      <c r="G164" s="87" t="n">
        <v>0</v>
      </c>
      <c r="H164" s="87" t="n"/>
      <c r="J164" s="22" t="n">
        <v>0</v>
      </c>
      <c r="K164" s="22" t="n">
        <v>0</v>
      </c>
      <c r="L164" s="22" t="n">
        <v>0</v>
      </c>
      <c r="M164" s="22" t="n">
        <v>0</v>
      </c>
      <c r="N164" s="22" t="n">
        <v>0</v>
      </c>
    </row>
    <row r="165">
      <c r="B165" s="87" t="inlineStr">
        <is>
          <t>Final price increase, Diesel  , All</t>
        </is>
      </c>
      <c r="C165" s="87" t="n"/>
      <c r="D165" s="87" t="n"/>
      <c r="E165" s="87" t="n"/>
      <c r="F165" s="87" t="n">
        <v>0</v>
      </c>
      <c r="G165" s="87" t="n">
        <v>0</v>
      </c>
      <c r="H165" s="87" t="n"/>
      <c r="J165" s="22" t="n">
        <v>0</v>
      </c>
      <c r="K165" s="22" t="n">
        <v>0</v>
      </c>
      <c r="L165" s="22" t="n">
        <v>0</v>
      </c>
      <c r="M165" s="22" t="n">
        <v>0</v>
      </c>
      <c r="N165" s="22" t="n">
        <v>0</v>
      </c>
    </row>
    <row r="166">
      <c r="B166" s="87" t="inlineStr">
        <is>
          <t>Final price increase, LPG , All</t>
        </is>
      </c>
      <c r="C166" s="87" t="n"/>
      <c r="D166" s="87" t="n"/>
      <c r="E166" s="87" t="n"/>
      <c r="F166" s="87" t="n">
        <v>0</v>
      </c>
      <c r="G166" s="87" t="n">
        <v>0</v>
      </c>
      <c r="H166" s="87" t="n"/>
      <c r="J166" s="22" t="n">
        <v>0</v>
      </c>
      <c r="K166" s="22" t="n">
        <v>0</v>
      </c>
      <c r="L166" s="22" t="n">
        <v>0</v>
      </c>
      <c r="M166" s="22" t="n">
        <v>0</v>
      </c>
      <c r="N166" s="22" t="n">
        <v>0</v>
      </c>
    </row>
    <row r="167">
      <c r="B167" s="87" t="inlineStr">
        <is>
          <t>Final price increase, Kerosene , All</t>
        </is>
      </c>
      <c r="C167" s="87" t="n"/>
      <c r="D167" s="87" t="n"/>
      <c r="E167" s="87" t="n"/>
      <c r="F167" s="87" t="n">
        <v>0</v>
      </c>
      <c r="G167" s="87" t="n">
        <v>0</v>
      </c>
      <c r="H167" s="87" t="n"/>
      <c r="J167" s="22" t="n">
        <v>0</v>
      </c>
      <c r="K167" s="22" t="n">
        <v>0</v>
      </c>
      <c r="L167" s="22" t="n">
        <v>0</v>
      </c>
      <c r="M167" s="22" t="n">
        <v>0</v>
      </c>
      <c r="N167" s="22" t="n">
        <v>0</v>
      </c>
    </row>
    <row r="168">
      <c r="B168" s="87" t="inlineStr">
        <is>
          <t>Final price increase, Other oil products , All</t>
        </is>
      </c>
      <c r="C168" s="87" t="n"/>
      <c r="D168" s="87" t="n"/>
      <c r="E168" s="87" t="n"/>
      <c r="F168" s="87" t="n">
        <v>0</v>
      </c>
      <c r="G168" s="87" t="n">
        <v>0</v>
      </c>
      <c r="H168" s="87" t="n"/>
      <c r="J168" s="22" t="n">
        <v>0</v>
      </c>
      <c r="K168" s="22" t="n">
        <v>0</v>
      </c>
      <c r="L168" s="22" t="n">
        <v>0</v>
      </c>
      <c r="M168" s="22" t="n">
        <v>0</v>
      </c>
      <c r="N168" s="22" t="n">
        <v>0</v>
      </c>
    </row>
    <row r="169">
      <c r="B169" s="87" t="inlineStr">
        <is>
          <t>Final price increase, Biomass , All</t>
        </is>
      </c>
      <c r="C169" s="87" t="n"/>
      <c r="D169" s="87" t="n"/>
      <c r="E169" s="87" t="n"/>
      <c r="F169" s="87" t="n">
        <v>0</v>
      </c>
      <c r="G169" s="87" t="n">
        <v>0</v>
      </c>
      <c r="H169" s="87" t="n"/>
      <c r="J169" s="22" t="n">
        <v>0</v>
      </c>
      <c r="K169" s="22" t="n">
        <v>0</v>
      </c>
      <c r="L169" s="22" t="n">
        <v>0</v>
      </c>
      <c r="M169" s="22" t="n">
        <v>0</v>
      </c>
      <c r="N169" s="22" t="n">
        <v>0</v>
      </c>
    </row>
    <row r="170">
      <c r="B170" s="87" t="inlineStr">
        <is>
          <t>Price increase units, Coal , Power</t>
        </is>
      </c>
      <c r="C170" s="87" t="n"/>
      <c r="D170" s="87" t="n"/>
      <c r="E170" s="87" t="n"/>
      <c r="F170" s="87" t="inlineStr">
        <is>
          <t>$/GJ</t>
        </is>
      </c>
      <c r="G170" s="87" t="inlineStr">
        <is>
          <t>$/GJ</t>
        </is>
      </c>
      <c r="H170" s="87" t="n"/>
      <c r="J170" s="22" t="inlineStr">
        <is>
          <t>$/GJ</t>
        </is>
      </c>
      <c r="K170" s="22" t="inlineStr">
        <is>
          <t>$/GJ</t>
        </is>
      </c>
      <c r="L170" s="22" t="inlineStr">
        <is>
          <t>$/GJ</t>
        </is>
      </c>
      <c r="M170" s="22" t="inlineStr">
        <is>
          <t>$/GJ</t>
        </is>
      </c>
      <c r="N170" s="22" t="inlineStr">
        <is>
          <t>$/GJ</t>
        </is>
      </c>
    </row>
    <row r="171">
      <c r="B171" s="87" t="inlineStr">
        <is>
          <t>Price increase units, Coal , Residential</t>
        </is>
      </c>
      <c r="C171" s="87" t="n"/>
      <c r="D171" s="87" t="n"/>
      <c r="E171" s="87" t="n"/>
      <c r="F171" s="87" t="inlineStr">
        <is>
          <t>$/GJ</t>
        </is>
      </c>
      <c r="G171" s="87" t="inlineStr">
        <is>
          <t>$/GJ</t>
        </is>
      </c>
      <c r="H171" s="87" t="n"/>
      <c r="J171" s="22" t="inlineStr">
        <is>
          <t>$/GJ</t>
        </is>
      </c>
      <c r="K171" s="22" t="inlineStr">
        <is>
          <t>$/GJ</t>
        </is>
      </c>
      <c r="L171" s="22" t="inlineStr">
        <is>
          <t>$/GJ</t>
        </is>
      </c>
      <c r="M171" s="22" t="inlineStr">
        <is>
          <t>$/GJ</t>
        </is>
      </c>
      <c r="N171" s="22" t="inlineStr">
        <is>
          <t>$/GJ</t>
        </is>
      </c>
    </row>
    <row r="172">
      <c r="B172" s="87" t="inlineStr">
        <is>
          <t>Price increase units, Coal , Industry</t>
        </is>
      </c>
      <c r="C172" s="87" t="n"/>
      <c r="D172" s="87" t="n"/>
      <c r="E172" s="87" t="n"/>
      <c r="F172" s="87" t="inlineStr">
        <is>
          <t>$/GJ</t>
        </is>
      </c>
      <c r="G172" s="87" t="inlineStr">
        <is>
          <t>$/GJ</t>
        </is>
      </c>
      <c r="H172" s="87" t="n"/>
      <c r="J172" s="22" t="inlineStr">
        <is>
          <t>$/GJ</t>
        </is>
      </c>
      <c r="K172" s="22" t="inlineStr">
        <is>
          <t>$/GJ</t>
        </is>
      </c>
      <c r="L172" s="22" t="inlineStr">
        <is>
          <t>$/GJ</t>
        </is>
      </c>
      <c r="M172" s="22" t="inlineStr">
        <is>
          <t>$/GJ</t>
        </is>
      </c>
      <c r="N172" s="22" t="inlineStr">
        <is>
          <t>$/GJ</t>
        </is>
      </c>
    </row>
    <row r="173">
      <c r="B173" s="87" t="inlineStr">
        <is>
          <t>Price increase units, Natural gas , Power</t>
        </is>
      </c>
      <c r="C173" s="87" t="n"/>
      <c r="D173" s="87" t="n"/>
      <c r="E173" s="87" t="n"/>
      <c r="F173" s="87" t="inlineStr">
        <is>
          <t>$/GJ</t>
        </is>
      </c>
      <c r="G173" s="87" t="inlineStr">
        <is>
          <t>$/GJ</t>
        </is>
      </c>
      <c r="H173" s="87" t="n"/>
      <c r="J173" s="22" t="inlineStr">
        <is>
          <t>$/GJ</t>
        </is>
      </c>
      <c r="K173" s="22" t="inlineStr">
        <is>
          <t>$/GJ</t>
        </is>
      </c>
      <c r="L173" s="22" t="inlineStr">
        <is>
          <t>$/GJ</t>
        </is>
      </c>
      <c r="M173" s="22" t="inlineStr">
        <is>
          <t>$/GJ</t>
        </is>
      </c>
      <c r="N173" s="22" t="inlineStr">
        <is>
          <t>$/GJ</t>
        </is>
      </c>
    </row>
    <row r="174">
      <c r="B174" s="87" t="inlineStr">
        <is>
          <t>Price increase units, Natural gas , Residential</t>
        </is>
      </c>
      <c r="C174" s="87" t="n"/>
      <c r="D174" s="87" t="n"/>
      <c r="E174" s="87" t="n"/>
      <c r="F174" s="87" t="inlineStr">
        <is>
          <t>$/GJ</t>
        </is>
      </c>
      <c r="G174" s="87" t="inlineStr">
        <is>
          <t>$/GJ</t>
        </is>
      </c>
      <c r="H174" s="87" t="n"/>
      <c r="J174" s="22" t="inlineStr">
        <is>
          <t>$/GJ</t>
        </is>
      </c>
      <c r="K174" s="22" t="inlineStr">
        <is>
          <t>$/GJ</t>
        </is>
      </c>
      <c r="L174" s="22" t="inlineStr">
        <is>
          <t>$/GJ</t>
        </is>
      </c>
      <c r="M174" s="22" t="inlineStr">
        <is>
          <t>$/GJ</t>
        </is>
      </c>
      <c r="N174" s="22" t="inlineStr">
        <is>
          <t>$/GJ</t>
        </is>
      </c>
    </row>
    <row r="175">
      <c r="B175" s="87" t="inlineStr">
        <is>
          <t>Price increase units, Natural gas , Industry</t>
        </is>
      </c>
      <c r="C175" s="87" t="n"/>
      <c r="D175" s="87" t="n"/>
      <c r="E175" s="87" t="n"/>
      <c r="F175" s="87" t="inlineStr">
        <is>
          <t>$/GJ</t>
        </is>
      </c>
      <c r="G175" s="87" t="inlineStr">
        <is>
          <t>$/GJ</t>
        </is>
      </c>
      <c r="H175" s="87" t="n"/>
      <c r="J175" s="22" t="inlineStr">
        <is>
          <t>$/GJ</t>
        </is>
      </c>
      <c r="K175" s="22" t="inlineStr">
        <is>
          <t>$/GJ</t>
        </is>
      </c>
      <c r="L175" s="22" t="inlineStr">
        <is>
          <t>$/GJ</t>
        </is>
      </c>
      <c r="M175" s="22" t="inlineStr">
        <is>
          <t>$/GJ</t>
        </is>
      </c>
      <c r="N175" s="22" t="inlineStr">
        <is>
          <t>$/GJ</t>
        </is>
      </c>
    </row>
    <row r="176">
      <c r="B176" s="87" t="inlineStr">
        <is>
          <t>Price increase units, Electricity , Residential</t>
        </is>
      </c>
      <c r="C176" s="87" t="n"/>
      <c r="D176" s="87" t="n"/>
      <c r="E176" s="87" t="n"/>
      <c r="F176" s="87" t="inlineStr">
        <is>
          <t>$/kwh</t>
        </is>
      </c>
      <c r="G176" s="87" t="inlineStr">
        <is>
          <t>$/kwh</t>
        </is>
      </c>
      <c r="H176" s="87" t="n"/>
      <c r="J176" s="22" t="inlineStr">
        <is>
          <t>$/kwh</t>
        </is>
      </c>
      <c r="K176" s="22" t="inlineStr">
        <is>
          <t>$/kwh</t>
        </is>
      </c>
      <c r="L176" s="22" t="inlineStr">
        <is>
          <t>$/kwh</t>
        </is>
      </c>
      <c r="M176" s="22" t="inlineStr">
        <is>
          <t>$/kwh</t>
        </is>
      </c>
      <c r="N176" s="22" t="inlineStr">
        <is>
          <t>$/kwh</t>
        </is>
      </c>
    </row>
    <row r="177">
      <c r="B177" s="87" t="inlineStr">
        <is>
          <t>Price increase units, Electricity , Industry</t>
        </is>
      </c>
      <c r="C177" s="87" t="n"/>
      <c r="D177" s="87" t="n"/>
      <c r="E177" s="87" t="n"/>
      <c r="F177" s="87" t="inlineStr">
        <is>
          <t>$/kwh</t>
        </is>
      </c>
      <c r="G177" s="87" t="inlineStr">
        <is>
          <t>$/kwh</t>
        </is>
      </c>
      <c r="H177" s="87" t="n"/>
      <c r="J177" s="22" t="inlineStr">
        <is>
          <t>$/kwh</t>
        </is>
      </c>
      <c r="K177" s="22" t="inlineStr">
        <is>
          <t>$/kwh</t>
        </is>
      </c>
      <c r="L177" s="22" t="inlineStr">
        <is>
          <t>$/kwh</t>
        </is>
      </c>
      <c r="M177" s="22" t="inlineStr">
        <is>
          <t>$/kwh</t>
        </is>
      </c>
      <c r="N177" s="22" t="inlineStr">
        <is>
          <t>$/kwh</t>
        </is>
      </c>
    </row>
    <row r="178">
      <c r="B178" s="87" t="inlineStr">
        <is>
          <t>Price increase units, Gasoline , All</t>
        </is>
      </c>
      <c r="C178" s="87" t="n"/>
      <c r="D178" s="87" t="n"/>
      <c r="E178" s="87" t="n"/>
      <c r="F178" s="87" t="inlineStr">
        <is>
          <t>$/liter</t>
        </is>
      </c>
      <c r="G178" s="87" t="inlineStr">
        <is>
          <t>$/liter</t>
        </is>
      </c>
      <c r="H178" s="87" t="n"/>
      <c r="J178" s="22" t="inlineStr">
        <is>
          <t>$/liter</t>
        </is>
      </c>
      <c r="K178" s="22" t="inlineStr">
        <is>
          <t>$/liter</t>
        </is>
      </c>
      <c r="L178" s="22" t="inlineStr">
        <is>
          <t>$/liter</t>
        </is>
      </c>
      <c r="M178" s="22" t="inlineStr">
        <is>
          <t>$/liter</t>
        </is>
      </c>
      <c r="N178" s="22" t="inlineStr">
        <is>
          <t>$/liter</t>
        </is>
      </c>
    </row>
    <row r="179">
      <c r="B179" s="87" t="inlineStr">
        <is>
          <t>Price increase units, Diesel  , All</t>
        </is>
      </c>
      <c r="C179" s="87" t="n"/>
      <c r="D179" s="87" t="n"/>
      <c r="E179" s="87" t="n"/>
      <c r="F179" s="87" t="inlineStr">
        <is>
          <t>$/liter</t>
        </is>
      </c>
      <c r="G179" s="87" t="inlineStr">
        <is>
          <t>$/liter</t>
        </is>
      </c>
      <c r="H179" s="87" t="n"/>
      <c r="J179" s="22" t="inlineStr">
        <is>
          <t>$/liter</t>
        </is>
      </c>
      <c r="K179" s="22" t="inlineStr">
        <is>
          <t>$/liter</t>
        </is>
      </c>
      <c r="L179" s="22" t="inlineStr">
        <is>
          <t>$/liter</t>
        </is>
      </c>
      <c r="M179" s="22" t="inlineStr">
        <is>
          <t>$/liter</t>
        </is>
      </c>
      <c r="N179" s="22" t="inlineStr">
        <is>
          <t>$/liter</t>
        </is>
      </c>
    </row>
    <row r="180">
      <c r="B180" s="87" t="inlineStr">
        <is>
          <t>Price increase units, LPG , All</t>
        </is>
      </c>
      <c r="C180" s="87" t="n"/>
      <c r="D180" s="87" t="n"/>
      <c r="E180" s="87" t="n"/>
      <c r="F180" s="87" t="inlineStr">
        <is>
          <t>$/liter</t>
        </is>
      </c>
      <c r="G180" s="87" t="inlineStr">
        <is>
          <t>$/liter</t>
        </is>
      </c>
      <c r="H180" s="87" t="n"/>
      <c r="J180" s="22" t="inlineStr">
        <is>
          <t>$/liter</t>
        </is>
      </c>
      <c r="K180" s="22" t="inlineStr">
        <is>
          <t>$/liter</t>
        </is>
      </c>
      <c r="L180" s="22" t="inlineStr">
        <is>
          <t>$/liter</t>
        </is>
      </c>
      <c r="M180" s="22" t="inlineStr">
        <is>
          <t>$/liter</t>
        </is>
      </c>
      <c r="N180" s="22" t="inlineStr">
        <is>
          <t>$/liter</t>
        </is>
      </c>
    </row>
    <row r="181">
      <c r="B181" s="87" t="inlineStr">
        <is>
          <t>Price increase units, Kerosene , All</t>
        </is>
      </c>
      <c r="C181" s="87" t="n"/>
      <c r="D181" s="87" t="n"/>
      <c r="E181" s="87" t="n"/>
      <c r="F181" s="87" t="inlineStr">
        <is>
          <t>$/liter</t>
        </is>
      </c>
      <c r="G181" s="87" t="inlineStr">
        <is>
          <t>$/liter</t>
        </is>
      </c>
      <c r="H181" s="87" t="n"/>
      <c r="J181" s="22" t="inlineStr">
        <is>
          <t>$/liter</t>
        </is>
      </c>
      <c r="K181" s="22" t="inlineStr">
        <is>
          <t>$/liter</t>
        </is>
      </c>
      <c r="L181" s="22" t="inlineStr">
        <is>
          <t>$/liter</t>
        </is>
      </c>
      <c r="M181" s="22" t="inlineStr">
        <is>
          <t>$/liter</t>
        </is>
      </c>
      <c r="N181" s="22" t="inlineStr">
        <is>
          <t>$/liter</t>
        </is>
      </c>
    </row>
    <row r="182">
      <c r="B182" s="87" t="inlineStr">
        <is>
          <t>Price increase units, Other oil products , All</t>
        </is>
      </c>
      <c r="C182" s="87" t="n"/>
      <c r="D182" s="87" t="n"/>
      <c r="E182" s="87" t="n"/>
      <c r="F182" s="87" t="inlineStr">
        <is>
          <t>$/bbn</t>
        </is>
      </c>
      <c r="G182" s="87" t="inlineStr">
        <is>
          <t>$/liter</t>
        </is>
      </c>
      <c r="H182" s="87" t="n"/>
      <c r="J182" s="22" t="inlineStr">
        <is>
          <t>$/bbn</t>
        </is>
      </c>
      <c r="K182" s="22" t="inlineStr">
        <is>
          <t>$/bbn</t>
        </is>
      </c>
      <c r="L182" s="22" t="inlineStr">
        <is>
          <t>$/bbn</t>
        </is>
      </c>
      <c r="M182" s="22" t="inlineStr">
        <is>
          <t>$/bbn</t>
        </is>
      </c>
      <c r="N182" s="22" t="inlineStr">
        <is>
          <t>$/bbn</t>
        </is>
      </c>
    </row>
    <row r="183">
      <c r="B183" s="87" t="inlineStr">
        <is>
          <t>Price increase units, Biomass , All</t>
        </is>
      </c>
      <c r="C183" s="87" t="n"/>
      <c r="D183" s="87" t="n"/>
      <c r="E183" s="87" t="n"/>
      <c r="F183" s="87" t="inlineStr">
        <is>
          <t>$/GJ</t>
        </is>
      </c>
      <c r="G183" s="87" t="inlineStr">
        <is>
          <t>$/liter</t>
        </is>
      </c>
      <c r="H183" s="87" t="n"/>
      <c r="J183" s="22" t="inlineStr">
        <is>
          <t>$/GJ</t>
        </is>
      </c>
      <c r="K183" s="22" t="inlineStr">
        <is>
          <t>$/GJ</t>
        </is>
      </c>
      <c r="L183" s="22" t="inlineStr">
        <is>
          <t>$/GJ</t>
        </is>
      </c>
      <c r="M183" s="22" t="inlineStr">
        <is>
          <t>$/GJ</t>
        </is>
      </c>
      <c r="N183" s="22" t="inlineStr">
        <is>
          <t>$/GJ</t>
        </is>
      </c>
    </row>
    <row r="184">
      <c r="B184" s="85" t="inlineStr">
        <is>
          <t>Methane tax</t>
        </is>
      </c>
    </row>
    <row r="185">
      <c r="B185" s="87" t="inlineStr">
        <is>
          <t>Apply carbon tax to methane</t>
        </is>
      </c>
      <c r="C185" s="87" t="inlineStr">
        <is>
          <t>switch</t>
        </is>
      </c>
      <c r="D185" s="87" t="n"/>
      <c r="E185" s="87" t="n"/>
      <c r="F185" s="87" t="inlineStr">
        <is>
          <t>No</t>
        </is>
      </c>
      <c r="G185" s="87" t="inlineStr">
        <is>
          <t>No</t>
        </is>
      </c>
      <c r="H185" s="87" t="inlineStr">
        <is>
          <t>CTforMethane</t>
        </is>
      </c>
      <c r="J185" s="22" t="inlineStr">
        <is>
          <t>No</t>
        </is>
      </c>
      <c r="K185" s="22" t="inlineStr">
        <is>
          <t>No</t>
        </is>
      </c>
      <c r="L185" s="22" t="inlineStr">
        <is>
          <t>No</t>
        </is>
      </c>
      <c r="M185" s="22" t="inlineStr">
        <is>
          <t>No</t>
        </is>
      </c>
      <c r="N185" s="22" t="inlineStr">
        <is>
          <t>No</t>
        </is>
      </c>
    </row>
    <row r="186">
      <c r="B186" s="87" t="inlineStr">
        <is>
          <t>Year of methane fee introduction</t>
        </is>
      </c>
      <c r="C186" s="87" t="inlineStr">
        <is>
          <t>year</t>
        </is>
      </c>
      <c r="D186" s="87" t="n"/>
      <c r="E186" s="87" t="n"/>
      <c r="F186" s="87" t="n">
        <v>2027</v>
      </c>
      <c r="G186" s="87" t="n">
        <v>2027</v>
      </c>
      <c r="H186" s="87" t="inlineStr">
        <is>
          <t>MPIntro</t>
        </is>
      </c>
      <c r="J186" s="22" t="n">
        <v>2027</v>
      </c>
      <c r="K186" s="22" t="n">
        <v>2027</v>
      </c>
      <c r="L186" s="22" t="n">
        <v>2027</v>
      </c>
      <c r="M186" s="22" t="n">
        <v>2027</v>
      </c>
      <c r="N186" s="22" t="n">
        <v>2027</v>
      </c>
    </row>
    <row r="187">
      <c r="B187" s="87" t="inlineStr">
        <is>
          <t>Starting methane fee (real USD per ton CO2eq)</t>
        </is>
      </c>
      <c r="C187" s="87" t="inlineStr">
        <is>
          <t>USD per ton of CO2 eq</t>
        </is>
      </c>
      <c r="D187" s="87" t="n"/>
      <c r="E187" s="87" t="n"/>
      <c r="F187" s="87" t="n">
        <v>0</v>
      </c>
      <c r="G187" s="87" t="n">
        <v>0</v>
      </c>
      <c r="H187" s="87" t="inlineStr">
        <is>
          <t>MPLevelStart</t>
        </is>
      </c>
      <c r="J187" s="22" t="n">
        <v>0</v>
      </c>
      <c r="K187" s="22" t="n">
        <v>0</v>
      </c>
      <c r="L187" s="22" t="n">
        <v>0</v>
      </c>
      <c r="M187" s="22" t="n">
        <v>0</v>
      </c>
      <c r="N187" s="22" t="n">
        <v>0</v>
      </c>
    </row>
    <row r="188">
      <c r="B188" s="87" t="inlineStr">
        <is>
          <t>Target level of methane fee</t>
        </is>
      </c>
      <c r="C188" s="87" t="inlineStr">
        <is>
          <t>USD per ton of CO2 eq</t>
        </is>
      </c>
      <c r="D188" s="87" t="n"/>
      <c r="E188" s="87" t="n"/>
      <c r="F188" s="87" t="n">
        <v>0</v>
      </c>
      <c r="G188" s="87" t="n">
        <v>0</v>
      </c>
      <c r="H188" s="87" t="inlineStr">
        <is>
          <t>MPLevelTarget</t>
        </is>
      </c>
      <c r="J188" s="22" t="n">
        <v>0</v>
      </c>
      <c r="K188" s="22" t="n">
        <v>0</v>
      </c>
      <c r="L188" s="22" t="n">
        <v>0</v>
      </c>
      <c r="M188" s="22" t="n">
        <v>0</v>
      </c>
      <c r="N188" s="22" t="n">
        <v>0</v>
      </c>
    </row>
    <row r="189">
      <c r="B189" s="87" t="inlineStr">
        <is>
          <t>Year to reach target methane fee level</t>
        </is>
      </c>
      <c r="C189" s="87" t="inlineStr">
        <is>
          <t>year</t>
        </is>
      </c>
      <c r="D189" s="87" t="n"/>
      <c r="E189" s="87" t="n"/>
      <c r="F189" s="87" t="n">
        <v>2030</v>
      </c>
      <c r="G189" s="87" t="n">
        <v>2030</v>
      </c>
      <c r="H189" s="87" t="inlineStr">
        <is>
          <t>MPOutro</t>
        </is>
      </c>
      <c r="J189" s="22" t="n">
        <v>2030</v>
      </c>
      <c r="K189" s="22" t="n">
        <v>2030</v>
      </c>
      <c r="L189" s="22" t="n">
        <v>2030</v>
      </c>
      <c r="M189" s="22" t="n">
        <v>2030</v>
      </c>
      <c r="N189" s="22" t="n">
        <v>2030</v>
      </c>
    </row>
    <row r="190">
      <c r="B190" s="85" t="inlineStr">
        <is>
          <t>Price liberalization</t>
        </is>
      </c>
    </row>
    <row r="191">
      <c r="B191" s="87" t="inlineStr">
        <is>
          <t>Apply price controls phaseout?</t>
        </is>
      </c>
      <c r="C191" s="87" t="inlineStr">
        <is>
          <t>switch</t>
        </is>
      </c>
      <c r="D191" s="87" t="n"/>
      <c r="E191" s="87" t="n"/>
      <c r="F191" s="87" t="b">
        <v>0</v>
      </c>
      <c r="G191" s="87" t="b">
        <v>0</v>
      </c>
      <c r="H191" s="87" t="inlineStr">
        <is>
          <t>PrcContPha</t>
        </is>
      </c>
      <c r="J191" s="22" t="b">
        <v>0</v>
      </c>
      <c r="K191" s="22" t="b">
        <v>0</v>
      </c>
      <c r="L191" s="22" t="b">
        <v>0</v>
      </c>
      <c r="M191" s="22" t="b">
        <v>0</v>
      </c>
      <c r="N191" s="22" t="b">
        <v>0</v>
      </c>
    </row>
    <row r="192">
      <c r="B192" s="87" t="inlineStr">
        <is>
          <t>Year to start price controls phaseout (if applicable)</t>
        </is>
      </c>
      <c r="C192" s="87" t="inlineStr">
        <is>
          <t>year</t>
        </is>
      </c>
      <c r="D192" s="87" t="n"/>
      <c r="E192" s="87" t="n"/>
      <c r="F192" s="87" t="n">
        <v>2027</v>
      </c>
      <c r="G192" s="87" t="n">
        <v>2027</v>
      </c>
      <c r="H192" s="87" t="inlineStr">
        <is>
          <t>YearPrcContPha</t>
        </is>
      </c>
      <c r="J192" s="22" t="n">
        <v>2027</v>
      </c>
      <c r="K192" s="22" t="n">
        <v>2027</v>
      </c>
      <c r="L192" s="22" t="n">
        <v>2027</v>
      </c>
      <c r="M192" s="22" t="n">
        <v>2027</v>
      </c>
      <c r="N192" s="22" t="n">
        <v>2027</v>
      </c>
    </row>
    <row r="193">
      <c r="B193" s="87" t="inlineStr">
        <is>
          <t>Period to reach full price controls phaseout (if applicable)</t>
        </is>
      </c>
      <c r="C193" s="87" t="inlineStr">
        <is>
          <t>year</t>
        </is>
      </c>
      <c r="D193" s="87" t="n"/>
      <c r="E193" s="87" t="n"/>
      <c r="F193" s="87" t="n">
        <v>5</v>
      </c>
      <c r="G193" s="87" t="n">
        <v>5</v>
      </c>
      <c r="H193" s="87" t="inlineStr">
        <is>
          <t>PrcControlPhaseout</t>
        </is>
      </c>
      <c r="J193" s="22" t="n">
        <v>5</v>
      </c>
      <c r="K193" s="22" t="n">
        <v>5</v>
      </c>
      <c r="L193" s="22" t="n">
        <v>5</v>
      </c>
      <c r="M193" s="22" t="n">
        <v>5</v>
      </c>
      <c r="N193" s="22" t="n">
        <v>5</v>
      </c>
    </row>
    <row r="194">
      <c r="B194" s="87" t="inlineStr">
        <is>
          <t>Government energy price controls</t>
        </is>
      </c>
      <c r="C194" s="87" t="inlineStr">
        <is>
          <t>switch</t>
        </is>
      </c>
      <c r="D194" s="87" t="n"/>
      <c r="E194" s="87" t="n"/>
      <c r="F194" s="87" t="inlineStr">
        <is>
          <t>Bucketed*</t>
        </is>
      </c>
      <c r="G194" s="87" t="inlineStr">
        <is>
          <t>Bucketed*</t>
        </is>
      </c>
      <c r="H194" s="87" t="inlineStr">
        <is>
          <t>GovPriceControls</t>
        </is>
      </c>
      <c r="J194" s="22" t="inlineStr">
        <is>
          <t>Bucketed*</t>
        </is>
      </c>
      <c r="K194" s="22" t="inlineStr">
        <is>
          <t>Bucketed*</t>
        </is>
      </c>
      <c r="L194" s="22" t="inlineStr">
        <is>
          <t>Bucketed*</t>
        </is>
      </c>
      <c r="M194" s="22" t="inlineStr">
        <is>
          <t>Bucketed*</t>
        </is>
      </c>
      <c r="N194" s="22" t="inlineStr">
        <is>
          <t>Bucketed*</t>
        </is>
      </c>
    </row>
    <row r="195">
      <c r="B195" s="87" t="inlineStr">
        <is>
          <t>Apply price controls phaseout in the baseline scenario?</t>
        </is>
      </c>
      <c r="C195" s="87" t="inlineStr">
        <is>
          <t>switch</t>
        </is>
      </c>
      <c r="D195" s="87" t="n"/>
      <c r="E195" s="87" t="n"/>
      <c r="F195" s="87" t="inlineStr">
        <is>
          <t>No</t>
        </is>
      </c>
      <c r="G195" s="87" t="inlineStr">
        <is>
          <t>No</t>
        </is>
      </c>
      <c r="H195" s="87" t="inlineStr">
        <is>
          <t>PrcContPhaBaseline</t>
        </is>
      </c>
      <c r="J195" s="22" t="inlineStr">
        <is>
          <t>No</t>
        </is>
      </c>
      <c r="K195" s="22" t="inlineStr">
        <is>
          <t>No</t>
        </is>
      </c>
      <c r="L195" s="22" t="inlineStr">
        <is>
          <t>No</t>
        </is>
      </c>
      <c r="M195" s="22" t="inlineStr">
        <is>
          <t>No</t>
        </is>
      </c>
      <c r="N195" s="22" t="inlineStr">
        <is>
          <t>No</t>
        </is>
      </c>
    </row>
    <row r="196">
      <c r="B196" s="85" t="inlineStr">
        <is>
          <t>Revenues use</t>
        </is>
      </c>
    </row>
    <row r="197">
      <c r="B197" s="87" t="inlineStr">
        <is>
          <t>Labor tax reductions</t>
        </is>
      </c>
      <c r="C197" s="87" t="inlineStr">
        <is>
          <t>% of revenues</t>
        </is>
      </c>
      <c r="D197" s="87" t="n"/>
      <c r="E197" s="87" t="n"/>
      <c r="F197" s="87" t="n">
        <v>30</v>
      </c>
      <c r="G197" s="87" t="n">
        <v>30</v>
      </c>
      <c r="H197" s="87" t="inlineStr">
        <is>
          <t>EXPLabortax</t>
        </is>
      </c>
      <c r="J197" s="22" t="n">
        <v>30</v>
      </c>
      <c r="K197" s="22" t="n">
        <v>30</v>
      </c>
      <c r="L197" s="22" t="n">
        <v>30</v>
      </c>
      <c r="M197" s="22" t="n">
        <v>30</v>
      </c>
      <c r="N197" s="22" t="n">
        <v>30</v>
      </c>
    </row>
    <row r="198">
      <c r="B198" s="87" t="inlineStr">
        <is>
          <t>Corporate taxes</t>
        </is>
      </c>
      <c r="C198" s="87" t="inlineStr">
        <is>
          <t>% of revenues</t>
        </is>
      </c>
      <c r="D198" s="87" t="n"/>
      <c r="E198" s="87" t="n"/>
      <c r="F198" s="87" t="n">
        <v>0</v>
      </c>
      <c r="G198" s="87" t="n">
        <v>0</v>
      </c>
      <c r="H198" s="87" t="inlineStr">
        <is>
          <t>EXPCIT</t>
        </is>
      </c>
      <c r="J198" s="22" t="n">
        <v>0</v>
      </c>
      <c r="K198" s="22" t="n">
        <v>0</v>
      </c>
      <c r="L198" s="22" t="n">
        <v>0</v>
      </c>
      <c r="M198" s="22" t="n">
        <v>0</v>
      </c>
      <c r="N198" s="22" t="n">
        <v>0</v>
      </c>
    </row>
    <row r="199">
      <c r="B199" s="87" t="inlineStr">
        <is>
          <t>Public investment</t>
        </is>
      </c>
      <c r="C199" s="87" t="inlineStr">
        <is>
          <t>% of revenues</t>
        </is>
      </c>
      <c r="D199" s="87" t="n"/>
      <c r="E199" s="87" t="n"/>
      <c r="F199" s="87" t="n">
        <v>50</v>
      </c>
      <c r="G199" s="87" t="n">
        <v>50</v>
      </c>
      <c r="H199" s="87" t="inlineStr">
        <is>
          <t>EXPCapex</t>
        </is>
      </c>
      <c r="J199" s="22" t="n">
        <v>50</v>
      </c>
      <c r="K199" s="22" t="n">
        <v>50</v>
      </c>
      <c r="L199" s="22" t="n">
        <v>50</v>
      </c>
      <c r="M199" s="22" t="n">
        <v>50</v>
      </c>
      <c r="N199" s="22" t="n">
        <v>50</v>
      </c>
    </row>
    <row r="200">
      <c r="B200" s="87" t="inlineStr">
        <is>
          <t>Current spending</t>
        </is>
      </c>
      <c r="C200" s="87" t="inlineStr">
        <is>
          <t>% of revenues</t>
        </is>
      </c>
      <c r="D200" s="87" t="n"/>
      <c r="E200" s="87" t="n"/>
      <c r="F200" s="87" t="n">
        <v>0</v>
      </c>
      <c r="G200" s="87" t="n">
        <v>0</v>
      </c>
      <c r="H200" s="87" t="inlineStr">
        <is>
          <t>EXPGoodsandserv</t>
        </is>
      </c>
      <c r="J200" s="22" t="n">
        <v>0</v>
      </c>
      <c r="K200" s="22" t="n">
        <v>0</v>
      </c>
      <c r="L200" s="22" t="n">
        <v>0</v>
      </c>
      <c r="M200" s="22" t="n">
        <v>0</v>
      </c>
      <c r="N200" s="22" t="n">
        <v>0</v>
      </c>
    </row>
    <row r="201">
      <c r="B201" s="87" t="inlineStr">
        <is>
          <t>Targeted transfers</t>
        </is>
      </c>
      <c r="C201" s="87" t="inlineStr">
        <is>
          <t>% of revenues</t>
        </is>
      </c>
      <c r="D201" s="87" t="n"/>
      <c r="E201" s="87" t="n"/>
      <c r="F201" s="87" t="n">
        <v>20</v>
      </c>
      <c r="G201" s="87" t="n">
        <v>20</v>
      </c>
      <c r="H201" s="87" t="inlineStr">
        <is>
          <t>EXPTransfers</t>
        </is>
      </c>
      <c r="J201" s="22" t="n">
        <v>20</v>
      </c>
      <c r="K201" s="22" t="n">
        <v>20</v>
      </c>
      <c r="L201" s="22" t="n">
        <v>20</v>
      </c>
      <c r="M201" s="22" t="n">
        <v>20</v>
      </c>
      <c r="N201" s="22" t="n">
        <v>20</v>
      </c>
    </row>
    <row r="202">
      <c r="B202" s="85" t="inlineStr">
        <is>
          <t>of which:</t>
        </is>
      </c>
    </row>
    <row r="203">
      <c r="B203" s="87" t="inlineStr">
        <is>
          <t>targeted percentile</t>
        </is>
      </c>
      <c r="C203" s="87" t="inlineStr">
        <is>
          <t>% bottom targetting (from bottom of distribution)</t>
        </is>
      </c>
      <c r="D203" s="87" t="n"/>
      <c r="E203" s="87" t="n"/>
      <c r="F203" s="87" t="n">
        <v>40</v>
      </c>
      <c r="G203" s="87" t="n">
        <v>40</v>
      </c>
      <c r="H203" s="87" t="inlineStr">
        <is>
          <t>TargettedPercentile</t>
        </is>
      </c>
      <c r="J203" s="22" t="n">
        <v>40</v>
      </c>
      <c r="K203" s="22" t="n">
        <v>40</v>
      </c>
      <c r="L203" s="22" t="n">
        <v>40</v>
      </c>
      <c r="M203" s="22" t="n">
        <v>40</v>
      </c>
      <c r="N203" s="22" t="n">
        <v>40</v>
      </c>
    </row>
    <row r="204">
      <c r="B204" s="87" t="inlineStr">
        <is>
          <t>coverage rate</t>
        </is>
      </c>
      <c r="C204" s="87" t="inlineStr">
        <is>
          <t>% of targeted percentile that receive transfers</t>
        </is>
      </c>
      <c r="D204" s="87" t="n"/>
      <c r="E204" s="87" t="n"/>
      <c r="F204" s="87" t="n">
        <v>100</v>
      </c>
      <c r="G204" s="87" t="n">
        <v>100</v>
      </c>
      <c r="H204" s="87" t="inlineStr">
        <is>
          <t>CoverageRate</t>
        </is>
      </c>
      <c r="J204" s="22" t="n">
        <v>100</v>
      </c>
      <c r="K204" s="22" t="n">
        <v>100</v>
      </c>
      <c r="L204" s="22" t="n">
        <v>100</v>
      </c>
      <c r="M204" s="22" t="n">
        <v>100</v>
      </c>
      <c r="N204" s="22" t="n">
        <v>100</v>
      </c>
    </row>
    <row r="205">
      <c r="B205" s="87" t="inlineStr">
        <is>
          <t>leakage rate</t>
        </is>
      </c>
      <c r="C205" s="87" t="inlineStr">
        <is>
          <t>% of untargeted percentile that receive transfers</t>
        </is>
      </c>
      <c r="D205" s="87" t="n"/>
      <c r="E205" s="87" t="n"/>
      <c r="F205" s="87" t="n">
        <v>0</v>
      </c>
      <c r="G205" s="87" t="n">
        <v>0</v>
      </c>
      <c r="H205" s="87" t="inlineStr">
        <is>
          <t>LeakageRate</t>
        </is>
      </c>
      <c r="J205" s="22" t="n">
        <v>0</v>
      </c>
      <c r="K205" s="22" t="n">
        <v>0</v>
      </c>
      <c r="L205" s="22" t="n">
        <v>0</v>
      </c>
      <c r="M205" s="22" t="n">
        <v>0</v>
      </c>
      <c r="N205" s="22" t="n">
        <v>0</v>
      </c>
    </row>
    <row r="206">
      <c r="B206" s="85" t="inlineStr">
        <is>
          <t>Policy options</t>
        </is>
      </c>
    </row>
    <row r="207">
      <c r="A207" t="inlineStr">
        <is>
          <t>X</t>
        </is>
      </c>
      <c r="B207" s="87" t="inlineStr">
        <is>
          <t>Additional mitigation policies in non-energy sectors?</t>
        </is>
      </c>
      <c r="C207" s="87" t="inlineStr">
        <is>
          <t>switch</t>
        </is>
      </c>
      <c r="D207" s="87" t="n"/>
      <c r="E207" s="87" t="n"/>
      <c r="F207" s="87" t="inlineStr">
        <is>
          <t>No*</t>
        </is>
      </c>
      <c r="G207" s="87" t="inlineStr">
        <is>
          <t>Yes*</t>
        </is>
      </c>
      <c r="H207" s="87" t="inlineStr">
        <is>
          <t>AdditionMitigationPoliciesNonEnergy</t>
        </is>
      </c>
      <c r="J207" s="22" t="inlineStr">
        <is>
          <t>No*</t>
        </is>
      </c>
      <c r="K207" s="22" t="inlineStr">
        <is>
          <t>No*</t>
        </is>
      </c>
      <c r="L207" s="22" t="inlineStr">
        <is>
          <t>No*</t>
        </is>
      </c>
      <c r="M207" s="22" t="inlineStr">
        <is>
          <t>No*</t>
        </is>
      </c>
      <c r="N207" s="22" t="inlineStr">
        <is>
          <t>No*</t>
        </is>
      </c>
    </row>
    <row r="208">
      <c r="B208" s="87" t="inlineStr">
        <is>
          <t>Apply existing ETS (if exists)?</t>
        </is>
      </c>
      <c r="C208" s="87" t="inlineStr">
        <is>
          <t>switch</t>
        </is>
      </c>
      <c r="D208" s="87" t="n"/>
      <c r="E208" s="87" t="n"/>
      <c r="F208" s="87" t="inlineStr">
        <is>
          <t>Yes*</t>
        </is>
      </c>
      <c r="G208" s="87" t="inlineStr">
        <is>
          <t>Yes*</t>
        </is>
      </c>
      <c r="H208" s="87" t="inlineStr">
        <is>
          <t>ExistingETSApply</t>
        </is>
      </c>
      <c r="J208" s="22" t="inlineStr">
        <is>
          <t>Yes*</t>
        </is>
      </c>
      <c r="K208" s="22" t="inlineStr">
        <is>
          <t>Yes*</t>
        </is>
      </c>
      <c r="L208" s="22" t="inlineStr">
        <is>
          <t>Yes*</t>
        </is>
      </c>
      <c r="M208" s="22" t="inlineStr">
        <is>
          <t>Yes*</t>
        </is>
      </c>
      <c r="N208" s="22" t="inlineStr">
        <is>
          <t>Yes*</t>
        </is>
      </c>
    </row>
    <row r="209">
      <c r="B209" s="87" t="inlineStr">
        <is>
          <t>Existing ETS permit price growth per annum (real terms)</t>
        </is>
      </c>
      <c r="C209" s="87" t="inlineStr">
        <is>
          <t>%, real</t>
        </is>
      </c>
      <c r="D209" s="87" t="n"/>
      <c r="E209" s="87" t="n"/>
      <c r="F209" s="87" t="n">
        <v>0</v>
      </c>
      <c r="G209" s="87" t="n">
        <v>0</v>
      </c>
      <c r="H209" s="87" t="inlineStr">
        <is>
          <t>ExistingETSGrowth</t>
        </is>
      </c>
      <c r="J209" s="22" t="n">
        <v>0</v>
      </c>
      <c r="K209" s="22" t="n">
        <v>0</v>
      </c>
      <c r="L209" s="22" t="n">
        <v>0</v>
      </c>
      <c r="M209" s="22" t="n">
        <v>0</v>
      </c>
      <c r="N209" s="22" t="n">
        <v>0</v>
      </c>
    </row>
    <row r="210">
      <c r="B210" s="87" t="inlineStr">
        <is>
          <t>New carbon tax complementary to existing ETS coverage</t>
        </is>
      </c>
      <c r="C210" s="87" t="inlineStr">
        <is>
          <t>switch</t>
        </is>
      </c>
      <c r="D210" s="87" t="n"/>
      <c r="E210" s="87" t="n"/>
      <c r="F210" s="87" t="inlineStr">
        <is>
          <t>No*</t>
        </is>
      </c>
      <c r="G210" s="87" t="inlineStr">
        <is>
          <t>No*</t>
        </is>
      </c>
      <c r="H210" s="87" t="inlineStr">
        <is>
          <t>CTaxComplimentaryToETS</t>
        </is>
      </c>
      <c r="J210" s="22" t="inlineStr">
        <is>
          <t>No*</t>
        </is>
      </c>
      <c r="K210" s="22" t="inlineStr">
        <is>
          <t>No*</t>
        </is>
      </c>
      <c r="L210" s="22" t="inlineStr">
        <is>
          <t>No*</t>
        </is>
      </c>
      <c r="M210" s="22" t="inlineStr">
        <is>
          <t>No*</t>
        </is>
      </c>
      <c r="N210" s="22" t="inlineStr">
        <is>
          <t>No*</t>
        </is>
      </c>
    </row>
    <row r="211">
      <c r="B211" s="87" t="inlineStr">
        <is>
          <t>ETS behavioral responses and revenues adjustment</t>
        </is>
      </c>
      <c r="C211" s="87" t="inlineStr">
        <is>
          <t>%</t>
        </is>
      </c>
      <c r="D211" s="87" t="n"/>
      <c r="E211" s="87" t="n"/>
      <c r="F211" s="87" t="n">
        <v>0.9</v>
      </c>
      <c r="G211" s="87" t="n">
        <v>0.9</v>
      </c>
      <c r="H211" s="87" t="inlineStr">
        <is>
          <t>ETSBehavioralAdjustment</t>
        </is>
      </c>
      <c r="J211" s="22" t="n">
        <v>0.9</v>
      </c>
      <c r="K211" s="22" t="n">
        <v>0.9</v>
      </c>
      <c r="L211" s="22" t="n">
        <v>0.9</v>
      </c>
      <c r="M211" s="22" t="n">
        <v>0.9</v>
      </c>
      <c r="N211" s="22" t="n">
        <v>0.9</v>
      </c>
    </row>
    <row r="212">
      <c r="B212" s="87" t="inlineStr">
        <is>
          <t>Years to phase in Pigouvian tax?</t>
        </is>
      </c>
      <c r="C212" s="87" t="inlineStr">
        <is>
          <t>year</t>
        </is>
      </c>
      <c r="D212" s="87" t="n"/>
      <c r="E212" s="87" t="n"/>
      <c r="F212" s="87" t="n">
        <v>5</v>
      </c>
      <c r="G212" s="87" t="n">
        <v>5</v>
      </c>
      <c r="H212" s="87" t="inlineStr">
        <is>
          <t>AddEfficientTaxesPhaseInYears</t>
        </is>
      </c>
      <c r="J212" s="22" t="n">
        <v>5</v>
      </c>
      <c r="K212" s="22" t="n">
        <v>5</v>
      </c>
      <c r="L212" s="22" t="n">
        <v>5</v>
      </c>
      <c r="M212" s="22" t="n">
        <v>5</v>
      </c>
      <c r="N212" s="22" t="n">
        <v>5</v>
      </c>
    </row>
    <row r="213">
      <c r="B213" s="87" t="inlineStr">
        <is>
          <t>Apply existing carbon tax (if exists)?</t>
        </is>
      </c>
      <c r="C213" s="87" t="inlineStr">
        <is>
          <t>switch</t>
        </is>
      </c>
      <c r="D213" s="87" t="n"/>
      <c r="E213" s="87" t="n"/>
      <c r="F213" s="87" t="inlineStr">
        <is>
          <t>Yes*</t>
        </is>
      </c>
      <c r="G213" s="87" t="inlineStr">
        <is>
          <t>Yes*</t>
        </is>
      </c>
      <c r="H213" s="87" t="inlineStr">
        <is>
          <t>ExistingCTApply</t>
        </is>
      </c>
      <c r="J213" s="22" t="inlineStr">
        <is>
          <t>Yes*</t>
        </is>
      </c>
      <c r="K213" s="22" t="inlineStr">
        <is>
          <t>Yes*</t>
        </is>
      </c>
      <c r="L213" s="22" t="inlineStr">
        <is>
          <t>Yes*</t>
        </is>
      </c>
      <c r="M213" s="22" t="inlineStr">
        <is>
          <t>Yes*</t>
        </is>
      </c>
      <c r="N213" s="22" t="inlineStr">
        <is>
          <t>Yes*</t>
        </is>
      </c>
    </row>
    <row r="214">
      <c r="B214" s="87" t="inlineStr">
        <is>
          <t>Assumed existing carbon tax growth per annum (real terms)</t>
        </is>
      </c>
      <c r="C214" s="87" t="inlineStr">
        <is>
          <t>%, real</t>
        </is>
      </c>
      <c r="D214" s="87" t="n"/>
      <c r="E214" s="87" t="n"/>
      <c r="F214" s="87" t="n">
        <v>0</v>
      </c>
      <c r="G214" s="87" t="n">
        <v>0</v>
      </c>
      <c r="H214" s="87" t="inlineStr">
        <is>
          <t>ExistingCTGrowth</t>
        </is>
      </c>
      <c r="J214" s="22" t="n">
        <v>0</v>
      </c>
      <c r="K214" s="22" t="n">
        <v>0</v>
      </c>
      <c r="L214" s="22" t="n">
        <v>0</v>
      </c>
      <c r="M214" s="22" t="n">
        <v>0</v>
      </c>
      <c r="N214" s="22" t="n">
        <v>0</v>
      </c>
    </row>
    <row r="215">
      <c r="B215" s="87" t="inlineStr">
        <is>
          <t>Add additional excise tax (see 'Manual inputs' tab)?</t>
        </is>
      </c>
      <c r="C215" s="87" t="inlineStr">
        <is>
          <t>switch</t>
        </is>
      </c>
      <c r="D215" s="87" t="n"/>
      <c r="E215" s="87" t="n"/>
      <c r="F215" s="87" t="inlineStr">
        <is>
          <t>No*</t>
        </is>
      </c>
      <c r="G215" s="87" t="inlineStr">
        <is>
          <t>No*</t>
        </is>
      </c>
      <c r="H215" s="87" t="inlineStr">
        <is>
          <t>AdditionalExcise</t>
        </is>
      </c>
      <c r="J215" s="22" t="inlineStr">
        <is>
          <t>No*</t>
        </is>
      </c>
      <c r="K215" s="22" t="inlineStr">
        <is>
          <t>No*</t>
        </is>
      </c>
      <c r="L215" s="22" t="inlineStr">
        <is>
          <t>No*</t>
        </is>
      </c>
      <c r="M215" s="22" t="inlineStr">
        <is>
          <t>No*</t>
        </is>
      </c>
      <c r="N215" s="22" t="inlineStr">
        <is>
          <t>No*</t>
        </is>
      </c>
    </row>
    <row r="216">
      <c r="B216" s="87" t="inlineStr">
        <is>
          <t>Include climate externality in Pigouvian tax?</t>
        </is>
      </c>
      <c r="C216" s="87" t="inlineStr">
        <is>
          <t>switch</t>
        </is>
      </c>
      <c r="D216" s="87" t="n"/>
      <c r="E216" s="87" t="n"/>
      <c r="F216" s="87" t="inlineStr">
        <is>
          <t>Yes*</t>
        </is>
      </c>
      <c r="G216" s="87" t="inlineStr">
        <is>
          <t>Yes*</t>
        </is>
      </c>
      <c r="H216" s="87" t="inlineStr">
        <is>
          <t>ClimateEffTax</t>
        </is>
      </c>
      <c r="J216" s="22" t="inlineStr">
        <is>
          <t>Yes*</t>
        </is>
      </c>
      <c r="K216" s="22" t="inlineStr">
        <is>
          <t>Yes*</t>
        </is>
      </c>
      <c r="L216" s="22" t="inlineStr">
        <is>
          <t>Yes*</t>
        </is>
      </c>
      <c r="M216" s="22" t="inlineStr">
        <is>
          <t>Yes*</t>
        </is>
      </c>
      <c r="N216" s="22" t="inlineStr">
        <is>
          <t>Yes*</t>
        </is>
      </c>
    </row>
    <row r="217">
      <c r="B217" s="87" t="inlineStr">
        <is>
          <t>Add Pigouvian tax on top?</t>
        </is>
      </c>
      <c r="C217" s="87" t="inlineStr">
        <is>
          <t>switch</t>
        </is>
      </c>
      <c r="D217" s="87" t="n"/>
      <c r="E217" s="87" t="n"/>
      <c r="F217" s="87" t="inlineStr">
        <is>
          <t>No*</t>
        </is>
      </c>
      <c r="G217" s="87" t="inlineStr">
        <is>
          <t>No*</t>
        </is>
      </c>
      <c r="H217" s="87" t="inlineStr">
        <is>
          <t>AddEfficientTaxes</t>
        </is>
      </c>
      <c r="J217" s="22" t="inlineStr">
        <is>
          <t>No*</t>
        </is>
      </c>
      <c r="K217" s="22" t="inlineStr">
        <is>
          <t>No*</t>
        </is>
      </c>
      <c r="L217" s="22" t="inlineStr">
        <is>
          <t>No*</t>
        </is>
      </c>
      <c r="M217" s="22" t="inlineStr">
        <is>
          <t>No*</t>
        </is>
      </c>
      <c r="N217" s="22" t="inlineStr">
        <is>
          <t>No*</t>
        </is>
      </c>
    </row>
    <row r="218">
      <c r="B218" s="87" t="inlineStr">
        <is>
          <t>Externalities are part of VAT base for optimal taxes?</t>
        </is>
      </c>
      <c r="C218" s="87" t="inlineStr">
        <is>
          <t>switch</t>
        </is>
      </c>
      <c r="D218" s="87" t="n"/>
      <c r="E218" s="87" t="n"/>
      <c r="F218" s="87" t="inlineStr">
        <is>
          <t>Yes*</t>
        </is>
      </c>
      <c r="G218" s="87" t="inlineStr">
        <is>
          <t>Yes*</t>
        </is>
      </c>
      <c r="H218" s="87" t="inlineStr">
        <is>
          <t>ExternalityAddVAT</t>
        </is>
      </c>
      <c r="J218" s="22" t="inlineStr">
        <is>
          <t>Yes*</t>
        </is>
      </c>
      <c r="K218" s="22" t="inlineStr">
        <is>
          <t>Yes*</t>
        </is>
      </c>
      <c r="L218" s="22" t="inlineStr">
        <is>
          <t>Yes*</t>
        </is>
      </c>
      <c r="M218" s="22" t="inlineStr">
        <is>
          <t>Yes*</t>
        </is>
      </c>
      <c r="N218" s="22" t="inlineStr">
        <is>
          <t>Yes*</t>
        </is>
      </c>
    </row>
    <row r="219">
      <c r="B219" s="85" t="inlineStr">
        <is>
          <t>Sources for key inputs</t>
        </is>
      </c>
    </row>
    <row r="220">
      <c r="A220" t="inlineStr">
        <is>
          <t>X</t>
        </is>
      </c>
      <c r="B220" s="87" t="inlineStr">
        <is>
          <t>International energy price forecasts</t>
        </is>
      </c>
      <c r="C220" s="87" t="inlineStr">
        <is>
          <t>switch</t>
        </is>
      </c>
      <c r="D220" s="87" t="n"/>
      <c r="E220" s="87" t="n"/>
      <c r="F220" s="87" t="inlineStr">
        <is>
          <t>IMF</t>
        </is>
      </c>
      <c r="G220" s="87" t="inlineStr">
        <is>
          <t>IMF-WB*</t>
        </is>
      </c>
      <c r="H220" s="87" t="inlineStr">
        <is>
          <t>IntEnerPricForeSource</t>
        </is>
      </c>
      <c r="J220" s="22" t="inlineStr">
        <is>
          <t>IMF</t>
        </is>
      </c>
      <c r="K220" s="22" t="inlineStr">
        <is>
          <t>IMF</t>
        </is>
      </c>
      <c r="L220" s="22" t="inlineStr">
        <is>
          <t>IMF</t>
        </is>
      </c>
      <c r="M220" s="22" t="inlineStr">
        <is>
          <t>IMF</t>
        </is>
      </c>
      <c r="N220" s="22" t="inlineStr">
        <is>
          <t>IMF</t>
        </is>
      </c>
    </row>
    <row r="221">
      <c r="B221" s="87" t="inlineStr">
        <is>
          <t>Global energy demand scenario</t>
        </is>
      </c>
      <c r="C221" s="87" t="inlineStr">
        <is>
          <t>switch</t>
        </is>
      </c>
      <c r="D221" s="87" t="n"/>
      <c r="E221" s="87" t="n"/>
      <c r="F221" s="87" t="inlineStr">
        <is>
          <t>Stated Policies*</t>
        </is>
      </c>
      <c r="G221" s="87" t="inlineStr">
        <is>
          <t>Stated Policies*</t>
        </is>
      </c>
      <c r="H221" s="87" t="inlineStr">
        <is>
          <t>GlobalEnergyDemand</t>
        </is>
      </c>
      <c r="J221" s="22" t="inlineStr">
        <is>
          <t>Stated Policies*</t>
        </is>
      </c>
      <c r="K221" s="22" t="inlineStr">
        <is>
          <t>Stated Policies*</t>
        </is>
      </c>
      <c r="L221" s="22" t="inlineStr">
        <is>
          <t>Stated Policies*</t>
        </is>
      </c>
      <c r="M221" s="22" t="inlineStr">
        <is>
          <t>Stated Policies*</t>
        </is>
      </c>
      <c r="N221" s="22" t="inlineStr">
        <is>
          <t>Stated Policies*</t>
        </is>
      </c>
    </row>
    <row r="222">
      <c r="B222" s="87" t="inlineStr">
        <is>
          <t>GDP growth forecasts</t>
        </is>
      </c>
      <c r="C222" s="87" t="inlineStr">
        <is>
          <t>switch</t>
        </is>
      </c>
      <c r="D222" s="87" t="n"/>
      <c r="E222" s="87" t="n"/>
      <c r="F222" s="87" t="inlineStr">
        <is>
          <t>WEO*</t>
        </is>
      </c>
      <c r="G222" s="87" t="inlineStr">
        <is>
          <t>WEO*</t>
        </is>
      </c>
      <c r="H222" s="87" t="inlineStr">
        <is>
          <t>GDPScenario</t>
        </is>
      </c>
      <c r="J222" s="22" t="inlineStr">
        <is>
          <t>WEO*</t>
        </is>
      </c>
      <c r="K222" s="22" t="inlineStr">
        <is>
          <t>WEO*</t>
        </is>
      </c>
      <c r="L222" s="22" t="inlineStr">
        <is>
          <t>WEO*</t>
        </is>
      </c>
      <c r="M222" s="22" t="inlineStr">
        <is>
          <t>WEO*</t>
        </is>
      </c>
      <c r="N222" s="22" t="inlineStr">
        <is>
          <t>WEO*</t>
        </is>
      </c>
    </row>
    <row r="223">
      <c r="B223" s="87" t="inlineStr">
        <is>
          <t>Primary source for price elasticities of demand</t>
        </is>
      </c>
      <c r="C223" s="87" t="inlineStr">
        <is>
          <t>switch</t>
        </is>
      </c>
      <c r="D223" s="87" t="n"/>
      <c r="E223" s="87" t="n"/>
      <c r="F223" s="87" t="inlineStr">
        <is>
          <t>Simple*</t>
        </is>
      </c>
      <c r="G223" s="87" t="inlineStr">
        <is>
          <t>Simple*</t>
        </is>
      </c>
      <c r="H223" s="87" t="inlineStr">
        <is>
          <t>ElPrcMainSrc</t>
        </is>
      </c>
      <c r="J223" s="22" t="inlineStr">
        <is>
          <t>Simple*</t>
        </is>
      </c>
      <c r="K223" s="22" t="inlineStr">
        <is>
          <t>Simple*</t>
        </is>
      </c>
      <c r="L223" s="22" t="inlineStr">
        <is>
          <t>Simple*</t>
        </is>
      </c>
      <c r="M223" s="22" t="inlineStr">
        <is>
          <t>Simple*</t>
        </is>
      </c>
      <c r="N223" s="22" t="inlineStr">
        <is>
          <t>Simple*</t>
        </is>
      </c>
    </row>
    <row r="224">
      <c r="B224" s="87" t="inlineStr">
        <is>
          <t>Primary source for income elasticities of demand</t>
        </is>
      </c>
      <c r="C224" s="87" t="inlineStr">
        <is>
          <t>switch</t>
        </is>
      </c>
      <c r="D224" s="87" t="n"/>
      <c r="E224" s="87" t="n"/>
      <c r="F224" s="87" t="inlineStr">
        <is>
          <t>Simple*</t>
        </is>
      </c>
      <c r="G224" s="87" t="inlineStr">
        <is>
          <t>Simple*</t>
        </is>
      </c>
      <c r="H224" s="87" t="inlineStr">
        <is>
          <t>ElIncMainSrc</t>
        </is>
      </c>
      <c r="J224" s="22" t="inlineStr">
        <is>
          <t>Simple*</t>
        </is>
      </c>
      <c r="K224" s="22" t="inlineStr">
        <is>
          <t>Simple*</t>
        </is>
      </c>
      <c r="L224" s="22" t="inlineStr">
        <is>
          <t>Simple*</t>
        </is>
      </c>
      <c r="M224" s="22" t="inlineStr">
        <is>
          <t>Simple*</t>
        </is>
      </c>
      <c r="N224" s="22" t="inlineStr">
        <is>
          <t>Simple*</t>
        </is>
      </c>
    </row>
    <row r="225">
      <c r="B225" s="87" t="inlineStr">
        <is>
          <t>CO2 emissions factors</t>
        </is>
      </c>
      <c r="C225" s="87" t="inlineStr">
        <is>
          <t>switch</t>
        </is>
      </c>
      <c r="D225" s="87" t="n"/>
      <c r="E225" s="87" t="n"/>
      <c r="F225" s="87" t="inlineStr">
        <is>
          <t>IIASA*</t>
        </is>
      </c>
      <c r="G225" s="87" t="inlineStr">
        <is>
          <t>IIASA*</t>
        </is>
      </c>
      <c r="H225" s="87" t="inlineStr">
        <is>
          <t>EmissionsFactCO2</t>
        </is>
      </c>
      <c r="J225" s="22" t="inlineStr">
        <is>
          <t>IIASA*</t>
        </is>
      </c>
      <c r="K225" s="22" t="inlineStr">
        <is>
          <t>IIASA*</t>
        </is>
      </c>
      <c r="L225" s="22" t="inlineStr">
        <is>
          <t>IIASA*</t>
        </is>
      </c>
      <c r="M225" s="22" t="inlineStr">
        <is>
          <t>IIASA*</t>
        </is>
      </c>
      <c r="N225" s="22" t="inlineStr">
        <is>
          <t>IIASA*</t>
        </is>
      </c>
    </row>
    <row r="226">
      <c r="B226" s="87" t="inlineStr">
        <is>
          <t>Fiscal multipliers</t>
        </is>
      </c>
      <c r="C226" s="87" t="inlineStr">
        <is>
          <t>switch</t>
        </is>
      </c>
      <c r="D226" s="87" t="n"/>
      <c r="E226" s="87" t="n"/>
      <c r="F226" s="87" t="inlineStr">
        <is>
          <t>Income-grp*</t>
        </is>
      </c>
      <c r="G226" s="87" t="inlineStr">
        <is>
          <t>Income-grp*</t>
        </is>
      </c>
      <c r="H226" s="87" t="inlineStr">
        <is>
          <t>MultipliersSource</t>
        </is>
      </c>
      <c r="J226" s="22" t="inlineStr">
        <is>
          <t>Income-grp*</t>
        </is>
      </c>
      <c r="K226" s="22" t="inlineStr">
        <is>
          <t>Income-grp*</t>
        </is>
      </c>
      <c r="L226" s="22" t="inlineStr">
        <is>
          <t>Income-grp*</t>
        </is>
      </c>
      <c r="M226" s="22" t="inlineStr">
        <is>
          <t>Income-grp*</t>
        </is>
      </c>
      <c r="N226" s="22" t="inlineStr">
        <is>
          <t>Income-grp*</t>
        </is>
      </c>
    </row>
    <row r="227">
      <c r="B227" s="87" t="inlineStr">
        <is>
          <t>Power sector model (elasticity or engineering)?</t>
        </is>
      </c>
      <c r="C227" s="87" t="inlineStr">
        <is>
          <t>switch</t>
        </is>
      </c>
      <c r="D227" s="87" t="n"/>
      <c r="E227" s="87" t="n"/>
      <c r="F227" s="87" t="inlineStr">
        <is>
          <t>Engineer</t>
        </is>
      </c>
      <c r="G227" s="87" t="inlineStr">
        <is>
          <t>Engineer</t>
        </is>
      </c>
      <c r="H227" s="87" t="inlineStr">
        <is>
          <t>PowModelSelected</t>
        </is>
      </c>
      <c r="J227" s="22" t="inlineStr">
        <is>
          <t>Engineer</t>
        </is>
      </c>
      <c r="K227" s="22" t="inlineStr">
        <is>
          <t>Engineer</t>
        </is>
      </c>
      <c r="L227" s="22" t="inlineStr">
        <is>
          <t>Engineer</t>
        </is>
      </c>
      <c r="M227" s="22" t="inlineStr">
        <is>
          <t>Engineer</t>
        </is>
      </c>
      <c r="N227" s="22" t="inlineStr">
        <is>
          <t>Engineer</t>
        </is>
      </c>
    </row>
    <row r="228">
      <c r="B228" s="87" t="inlineStr">
        <is>
          <t>NDC submission</t>
        </is>
      </c>
      <c r="C228" s="87" t="inlineStr">
        <is>
          <t>switch</t>
        </is>
      </c>
      <c r="D228" s="87" t="n"/>
      <c r="E228" s="87" t="n"/>
      <c r="F228" s="87" t="inlineStr">
        <is>
          <t>Latest*</t>
        </is>
      </c>
      <c r="G228" s="87" t="inlineStr">
        <is>
          <t>Latest*</t>
        </is>
      </c>
      <c r="H228" s="87" t="inlineStr">
        <is>
          <t>NDCs</t>
        </is>
      </c>
      <c r="J228" s="22" t="inlineStr">
        <is>
          <t>Latest*</t>
        </is>
      </c>
      <c r="K228" s="22" t="inlineStr">
        <is>
          <t>Latest*</t>
        </is>
      </c>
      <c r="L228" s="22" t="inlineStr">
        <is>
          <t>Latest*</t>
        </is>
      </c>
      <c r="M228" s="22" t="inlineStr">
        <is>
          <t>Latest*</t>
        </is>
      </c>
      <c r="N228" s="22" t="inlineStr">
        <is>
          <t>Latest*</t>
        </is>
      </c>
    </row>
    <row r="229">
      <c r="B229" s="87" t="inlineStr">
        <is>
          <t>NDC target year</t>
        </is>
      </c>
      <c r="C229" s="87" t="inlineStr">
        <is>
          <t>switch</t>
        </is>
      </c>
      <c r="D229" s="87" t="n"/>
      <c r="E229" s="87" t="n"/>
      <c r="F229" s="87" t="inlineStr">
        <is>
          <t>Main*</t>
        </is>
      </c>
      <c r="G229" s="87" t="inlineStr">
        <is>
          <t>Main*</t>
        </is>
      </c>
      <c r="H229" s="87" t="inlineStr">
        <is>
          <t>NDCTargetYear</t>
        </is>
      </c>
      <c r="J229" s="22" t="inlineStr">
        <is>
          <t>Main*</t>
        </is>
      </c>
      <c r="K229" s="22" t="inlineStr">
        <is>
          <t>Main*</t>
        </is>
      </c>
      <c r="L229" s="22" t="inlineStr">
        <is>
          <t>Main*</t>
        </is>
      </c>
      <c r="M229" s="22" t="inlineStr">
        <is>
          <t>Main*</t>
        </is>
      </c>
      <c r="N229" s="22" t="inlineStr">
        <is>
          <t>Main*</t>
        </is>
      </c>
    </row>
    <row r="230">
      <c r="B230" s="87" t="inlineStr">
        <is>
          <t>If conditional NDC, use:</t>
        </is>
      </c>
      <c r="C230" s="87" t="inlineStr">
        <is>
          <t>switch</t>
        </is>
      </c>
      <c r="D230" s="87" t="n"/>
      <c r="E230" s="87" t="n"/>
      <c r="F230" s="87" t="inlineStr">
        <is>
          <t>Average*</t>
        </is>
      </c>
      <c r="G230" s="87" t="inlineStr">
        <is>
          <t>Average*</t>
        </is>
      </c>
      <c r="H230" s="87" t="inlineStr">
        <is>
          <t>Conditionality</t>
        </is>
      </c>
      <c r="J230" s="22" t="inlineStr">
        <is>
          <t>Average*</t>
        </is>
      </c>
      <c r="K230" s="22" t="inlineStr">
        <is>
          <t>Average*</t>
        </is>
      </c>
      <c r="L230" s="22" t="inlineStr">
        <is>
          <t>Average*</t>
        </is>
      </c>
      <c r="M230" s="22" t="inlineStr">
        <is>
          <t>Average*</t>
        </is>
      </c>
      <c r="N230" s="22" t="inlineStr">
        <is>
          <t>Average*</t>
        </is>
      </c>
    </row>
    <row r="231">
      <c r="B231" s="85" t="inlineStr">
        <is>
          <t>General assumptions</t>
        </is>
      </c>
    </row>
    <row r="232">
      <c r="B232" s="87" t="inlineStr">
        <is>
          <t>First year of model calculations?</t>
        </is>
      </c>
      <c r="C232" s="87" t="inlineStr">
        <is>
          <t>year</t>
        </is>
      </c>
      <c r="D232" s="87" t="n"/>
      <c r="E232" s="87" t="n"/>
      <c r="F232" s="87" t="n">
        <v>2022</v>
      </c>
      <c r="G232" s="87" t="n">
        <v>2022</v>
      </c>
      <c r="H232" s="87" t="inlineStr">
        <is>
          <t>FirstYearCalculations</t>
        </is>
      </c>
      <c r="J232" s="22" t="n">
        <v>2022</v>
      </c>
      <c r="K232" s="22" t="n">
        <v>2022</v>
      </c>
      <c r="L232" s="22" t="n">
        <v>2022</v>
      </c>
      <c r="M232" s="22" t="n">
        <v>2022</v>
      </c>
      <c r="N232" s="22" t="n">
        <v>2022</v>
      </c>
    </row>
    <row r="233">
      <c r="B233" s="87" t="inlineStr">
        <is>
          <t>Nominal results in real terms of which year?</t>
        </is>
      </c>
      <c r="C233" s="87" t="inlineStr">
        <is>
          <t>year</t>
        </is>
      </c>
      <c r="D233" s="87" t="n"/>
      <c r="E233" s="87" t="n"/>
      <c r="F233" s="87" t="n">
        <v>2026</v>
      </c>
      <c r="G233" s="87" t="n">
        <v>2026</v>
      </c>
      <c r="H233" s="87" t="inlineStr">
        <is>
          <t>ResultsYear</t>
        </is>
      </c>
      <c r="J233" s="22" t="n">
        <v>2026</v>
      </c>
      <c r="K233" s="22" t="n">
        <v>2026</v>
      </c>
      <c r="L233" s="22" t="n">
        <v>2026</v>
      </c>
      <c r="M233" s="22" t="n">
        <v>2026</v>
      </c>
      <c r="N233" s="22" t="n">
        <v>2026</v>
      </c>
    </row>
    <row r="234">
      <c r="B234" s="87" t="inlineStr">
        <is>
          <t>Use energy balances or (CPAT) energy consumption data</t>
        </is>
      </c>
      <c r="C234" s="87" t="inlineStr">
        <is>
          <t>year</t>
        </is>
      </c>
      <c r="D234" s="87" t="n"/>
      <c r="E234" s="87" t="n"/>
      <c r="F234" s="87" t="inlineStr">
        <is>
          <t>Balances</t>
        </is>
      </c>
      <c r="G234" s="87" t="inlineStr">
        <is>
          <t>Balances</t>
        </is>
      </c>
      <c r="H234" s="87" t="inlineStr">
        <is>
          <t>BalancesOrConsumption</t>
        </is>
      </c>
      <c r="J234" s="22" t="inlineStr">
        <is>
          <t>Balances</t>
        </is>
      </c>
      <c r="K234" s="22" t="inlineStr">
        <is>
          <t>Balances</t>
        </is>
      </c>
      <c r="L234" s="22" t="inlineStr">
        <is>
          <t>Balances</t>
        </is>
      </c>
      <c r="M234" s="22" t="inlineStr">
        <is>
          <t>Balances</t>
        </is>
      </c>
      <c r="N234" s="22" t="inlineStr">
        <is>
          <t>Balances</t>
        </is>
      </c>
    </row>
    <row r="235">
      <c r="B235" s="87" t="inlineStr">
        <is>
          <t>Generate Matrix of Energy Consumption Projections for Year</t>
        </is>
      </c>
      <c r="C235" s="87" t="inlineStr">
        <is>
          <t>year</t>
        </is>
      </c>
      <c r="D235" s="87" t="n"/>
      <c r="E235" s="87" t="n"/>
      <c r="F235" s="87" t="n">
        <v>2026</v>
      </c>
      <c r="G235" s="87" t="n">
        <v>2026</v>
      </c>
      <c r="H235" s="87" t="inlineStr">
        <is>
          <t>EnergyConsumptionsMatrixProjectionsYear</t>
        </is>
      </c>
      <c r="J235" s="22" t="n">
        <v>2026</v>
      </c>
      <c r="K235" s="22" t="n">
        <v>2026</v>
      </c>
      <c r="L235" s="22" t="n">
        <v>2026</v>
      </c>
      <c r="M235" s="22" t="n">
        <v>2026</v>
      </c>
      <c r="N235" s="22" t="n">
        <v>2026</v>
      </c>
    </row>
    <row r="236">
      <c r="A236" t="inlineStr">
        <is>
          <t>X</t>
        </is>
      </c>
      <c r="B236" s="87" t="inlineStr">
        <is>
          <t>Start year for GDP calculations</t>
        </is>
      </c>
      <c r="C236" s="87" t="inlineStr">
        <is>
          <t>year</t>
        </is>
      </c>
      <c r="D236" s="87" t="n"/>
      <c r="E236" s="87" t="n"/>
      <c r="F236" s="87" t="n">
        <v>2025</v>
      </c>
      <c r="G236" s="87" t="n">
        <v>2024</v>
      </c>
      <c r="H236" s="87" t="inlineStr">
        <is>
          <t>GDPStartYear</t>
        </is>
      </c>
      <c r="J236" s="22" t="n">
        <v>2025</v>
      </c>
      <c r="K236" s="22" t="n">
        <v>2025</v>
      </c>
      <c r="L236" s="22" t="n">
        <v>2025</v>
      </c>
      <c r="M236" s="22" t="n">
        <v>2025</v>
      </c>
      <c r="N236" s="22" t="n">
        <v>2025</v>
      </c>
    </row>
    <row r="237">
      <c r="B237" s="87" t="inlineStr">
        <is>
          <t>Adjust Annex I country energy-related CO2 EFs to match UNFCCC GHG inventories?</t>
        </is>
      </c>
      <c r="C237" s="87" t="inlineStr">
        <is>
          <t>switch</t>
        </is>
      </c>
      <c r="D237" s="87" t="n"/>
      <c r="E237" s="87" t="n"/>
      <c r="F237" s="87" t="inlineStr">
        <is>
          <t>Yes*</t>
        </is>
      </c>
      <c r="G237" s="87" t="inlineStr">
        <is>
          <t>Yes*</t>
        </is>
      </c>
      <c r="H237" s="87" t="inlineStr">
        <is>
          <t>EFsAdjustmentAnnexI</t>
        </is>
      </c>
      <c r="J237" s="22" t="inlineStr">
        <is>
          <t>Yes*</t>
        </is>
      </c>
      <c r="K237" s="22" t="inlineStr">
        <is>
          <t>Yes*</t>
        </is>
      </c>
      <c r="L237" s="22" t="inlineStr">
        <is>
          <t>Yes*</t>
        </is>
      </c>
      <c r="M237" s="22" t="inlineStr">
        <is>
          <t>Yes*</t>
        </is>
      </c>
      <c r="N237" s="22" t="inlineStr">
        <is>
          <t>Yes*</t>
        </is>
      </c>
    </row>
    <row r="238">
      <c r="B238" s="87" t="inlineStr">
        <is>
          <t>Adjust non-Annex I country energy-related CO2 EFs to match CAIT GHG inventories?</t>
        </is>
      </c>
      <c r="C238" s="87" t="inlineStr">
        <is>
          <t>switch</t>
        </is>
      </c>
      <c r="D238" s="87" t="n"/>
      <c r="E238" s="87" t="n"/>
      <c r="F238" s="87" t="inlineStr">
        <is>
          <t>Yes*</t>
        </is>
      </c>
      <c r="G238" s="87" t="inlineStr">
        <is>
          <t>Yes*</t>
        </is>
      </c>
      <c r="H238" s="87" t="inlineStr">
        <is>
          <t>EFsAdjustmentNonAnnexI</t>
        </is>
      </c>
      <c r="J238" s="22" t="inlineStr">
        <is>
          <t>Yes*</t>
        </is>
      </c>
      <c r="K238" s="22" t="inlineStr">
        <is>
          <t>Yes*</t>
        </is>
      </c>
      <c r="L238" s="22" t="inlineStr">
        <is>
          <t>Yes*</t>
        </is>
      </c>
      <c r="M238" s="22" t="inlineStr">
        <is>
          <t>Yes*</t>
        </is>
      </c>
      <c r="N238" s="22" t="inlineStr">
        <is>
          <t>Yes*</t>
        </is>
      </c>
    </row>
    <row r="239">
      <c r="B239" s="87" t="inlineStr">
        <is>
          <t>Industrial process emissions scale with industrial CO2 energy emissions?</t>
        </is>
      </c>
      <c r="C239" s="87" t="inlineStr">
        <is>
          <t>switch</t>
        </is>
      </c>
      <c r="D239" s="87" t="n"/>
      <c r="E239" s="87" t="n"/>
      <c r="F239" s="87" t="inlineStr">
        <is>
          <t>Yes*</t>
        </is>
      </c>
      <c r="G239" s="87" t="inlineStr">
        <is>
          <t>Yes*</t>
        </is>
      </c>
      <c r="H239" s="87" t="inlineStr">
        <is>
          <t>IndustrialProcessEmissionsScaleEner</t>
        </is>
      </c>
      <c r="J239" s="22" t="inlineStr">
        <is>
          <t>Yes*</t>
        </is>
      </c>
      <c r="K239" s="22" t="inlineStr">
        <is>
          <t>Yes*</t>
        </is>
      </c>
      <c r="L239" s="22" t="inlineStr">
        <is>
          <t>Yes*</t>
        </is>
      </c>
      <c r="M239" s="22" t="inlineStr">
        <is>
          <t>Yes*</t>
        </is>
      </c>
      <c r="N239" s="22" t="inlineStr">
        <is>
          <t>Yes*</t>
        </is>
      </c>
    </row>
    <row r="240">
      <c r="B240" s="87" t="inlineStr">
        <is>
          <t>LULUCF emissions decline at % pa (in absolute value of start year)?</t>
        </is>
      </c>
      <c r="C240" s="87" t="inlineStr">
        <is>
          <t>%</t>
        </is>
      </c>
      <c r="D240" s="87" t="n"/>
      <c r="E240" s="87" t="n"/>
      <c r="F240" s="87" t="n">
        <v>0.025</v>
      </c>
      <c r="G240" s="87" t="n">
        <v>0.025</v>
      </c>
      <c r="H240" s="87" t="inlineStr">
        <is>
          <t>LULUCFAnnualEmissionsDecline</t>
        </is>
      </c>
      <c r="J240" s="22" t="n">
        <v>0.025</v>
      </c>
      <c r="K240" s="22" t="n">
        <v>0.025</v>
      </c>
      <c r="L240" s="22" t="n">
        <v>0.025</v>
      </c>
      <c r="M240" s="22" t="n">
        <v>0.025</v>
      </c>
      <c r="N240" s="22" t="n">
        <v>0.025</v>
      </c>
    </row>
    <row r="241">
      <c r="B241" s="85" t="inlineStr">
        <is>
          <t>Additional policy-induced efficiency gains pa by sector:</t>
        </is>
      </c>
    </row>
    <row r="242">
      <c r="B242" s="87" t="inlineStr">
        <is>
          <t>Power</t>
        </is>
      </c>
      <c r="C242" s="87" t="n"/>
      <c r="D242" s="87" t="n"/>
      <c r="E242" s="87" t="n"/>
      <c r="F242" s="87" t="n">
        <v>0</v>
      </c>
      <c r="G242" s="87" t="n">
        <v>0</v>
      </c>
      <c r="H242" s="87" t="inlineStr">
        <is>
          <t>AdditionalEfficiencyPower</t>
        </is>
      </c>
      <c r="J242" s="22" t="n">
        <v>0</v>
      </c>
      <c r="K242" s="22" t="n">
        <v>0</v>
      </c>
      <c r="L242" s="22" t="n">
        <v>0</v>
      </c>
      <c r="M242" s="22" t="n">
        <v>0</v>
      </c>
      <c r="N242" s="22" t="n">
        <v>0</v>
      </c>
    </row>
    <row r="243">
      <c r="B243" s="87" t="inlineStr">
        <is>
          <t>Road vehicles</t>
        </is>
      </c>
      <c r="C243" s="87" t="n"/>
      <c r="D243" s="87" t="n"/>
      <c r="E243" s="87" t="n"/>
      <c r="F243" s="87" t="n">
        <v>0</v>
      </c>
      <c r="G243" s="87" t="n">
        <v>0</v>
      </c>
      <c r="H243" s="87" t="inlineStr">
        <is>
          <t>AdditionalEfficiencyRoadVehicle</t>
        </is>
      </c>
      <c r="J243" s="22" t="n">
        <v>0</v>
      </c>
      <c r="K243" s="22" t="n">
        <v>0</v>
      </c>
      <c r="L243" s="22" t="n">
        <v>0</v>
      </c>
      <c r="M243" s="22" t="n">
        <v>0</v>
      </c>
      <c r="N243" s="22" t="n">
        <v>0</v>
      </c>
    </row>
    <row r="244">
      <c r="B244" s="87" t="inlineStr">
        <is>
          <t>Residential</t>
        </is>
      </c>
      <c r="C244" s="87" t="n"/>
      <c r="D244" s="87" t="n"/>
      <c r="E244" s="87" t="n"/>
      <c r="F244" s="87" t="n">
        <v>0</v>
      </c>
      <c r="G244" s="87" t="n">
        <v>0</v>
      </c>
      <c r="H244" s="87" t="inlineStr">
        <is>
          <t>AdditionalEfficiencyResidential</t>
        </is>
      </c>
      <c r="J244" s="22" t="n">
        <v>0</v>
      </c>
      <c r="K244" s="22" t="n">
        <v>0</v>
      </c>
      <c r="L244" s="22" t="n">
        <v>0</v>
      </c>
      <c r="M244" s="22" t="n">
        <v>0</v>
      </c>
      <c r="N244" s="22" t="n">
        <v>0</v>
      </c>
    </row>
    <row r="245">
      <c r="B245" s="87" t="inlineStr">
        <is>
          <t>Industrial</t>
        </is>
      </c>
      <c r="C245" s="87" t="n"/>
      <c r="D245" s="87" t="n"/>
      <c r="E245" s="87" t="n"/>
      <c r="F245" s="87" t="n">
        <v>0</v>
      </c>
      <c r="G245" s="87" t="n">
        <v>0</v>
      </c>
      <c r="H245" s="87" t="inlineStr">
        <is>
          <t>AdditionalEfficiencyIndustrial</t>
        </is>
      </c>
      <c r="J245" s="22" t="n">
        <v>0</v>
      </c>
      <c r="K245" s="22" t="n">
        <v>0</v>
      </c>
      <c r="L245" s="22" t="n">
        <v>0</v>
      </c>
      <c r="M245" s="22" t="n">
        <v>0</v>
      </c>
      <c r="N245" s="22" t="n">
        <v>0</v>
      </c>
    </row>
    <row r="246">
      <c r="B246" s="85" t="inlineStr">
        <is>
          <t>Adjustment to efficiency margins for shadow pricing policies:</t>
        </is>
      </c>
    </row>
    <row r="247">
      <c r="B247" s="87" t="inlineStr">
        <is>
          <t>Energy efficiency regulations</t>
        </is>
      </c>
      <c r="C247" s="87" t="n"/>
      <c r="D247" s="87" t="n"/>
      <c r="E247" s="87" t="n"/>
      <c r="F247" s="87" t="n">
        <v>0.7</v>
      </c>
      <c r="G247" s="87" t="n">
        <v>0.7</v>
      </c>
      <c r="H247" s="87" t="inlineStr">
        <is>
          <t>SPPEffAdjEnergyEfficiencyRegulations</t>
        </is>
      </c>
      <c r="J247" s="22" t="n">
        <v>0.7</v>
      </c>
      <c r="K247" s="22" t="n">
        <v>0.7</v>
      </c>
      <c r="L247" s="22" t="n">
        <v>0.7</v>
      </c>
      <c r="M247" s="22" t="n">
        <v>0.7</v>
      </c>
      <c r="N247" s="22" t="n">
        <v>0.7</v>
      </c>
    </row>
    <row r="248">
      <c r="B248" s="87" t="inlineStr">
        <is>
          <t>Vehicle fuel economy</t>
        </is>
      </c>
      <c r="C248" s="87" t="n"/>
      <c r="D248" s="87" t="n"/>
      <c r="E248" s="87" t="n"/>
      <c r="F248" s="87" t="n">
        <v>0.7</v>
      </c>
      <c r="G248" s="87" t="n">
        <v>0.7</v>
      </c>
      <c r="H248" s="87" t="inlineStr">
        <is>
          <t>SPPEffAdjVehicleFuelEconomy</t>
        </is>
      </c>
      <c r="J248" s="22" t="n">
        <v>0.7</v>
      </c>
      <c r="K248" s="22" t="n">
        <v>0.7</v>
      </c>
      <c r="L248" s="22" t="n">
        <v>0.7</v>
      </c>
      <c r="M248" s="22" t="n">
        <v>0.7</v>
      </c>
      <c r="N248" s="22" t="n">
        <v>0.7</v>
      </c>
    </row>
    <row r="249">
      <c r="B249" s="87" t="inlineStr">
        <is>
          <t>Residential efficiency regulations</t>
        </is>
      </c>
      <c r="C249" s="87" t="n"/>
      <c r="D249" s="87" t="n"/>
      <c r="E249" s="87" t="n"/>
      <c r="F249" s="87" t="n">
        <v>0.7</v>
      </c>
      <c r="G249" s="87" t="n">
        <v>0.7</v>
      </c>
      <c r="H249" s="87" t="inlineStr">
        <is>
          <t>SPPEffAdjRes</t>
        </is>
      </c>
      <c r="J249" s="22" t="n">
        <v>0.7</v>
      </c>
      <c r="K249" s="22" t="n">
        <v>0.7</v>
      </c>
      <c r="L249" s="22" t="n">
        <v>0.7</v>
      </c>
      <c r="M249" s="22" t="n">
        <v>0.7</v>
      </c>
      <c r="N249" s="22" t="n">
        <v>0.7</v>
      </c>
    </row>
    <row r="250">
      <c r="B250" s="87" t="inlineStr">
        <is>
          <t>Industrial efficiency regulations</t>
        </is>
      </c>
      <c r="C250" s="87" t="n"/>
      <c r="D250" s="87" t="n"/>
      <c r="E250" s="87" t="n"/>
      <c r="F250" s="87" t="n">
        <v>0.7</v>
      </c>
      <c r="G250" s="87" t="n">
        <v>0.7</v>
      </c>
      <c r="H250" s="87" t="inlineStr">
        <is>
          <t>SPPEffAdjInd</t>
        </is>
      </c>
      <c r="J250" s="22" t="n">
        <v>0.7</v>
      </c>
      <c r="K250" s="22" t="n">
        <v>0.7</v>
      </c>
      <c r="L250" s="22" t="n">
        <v>0.7</v>
      </c>
      <c r="M250" s="22" t="n">
        <v>0.7</v>
      </c>
      <c r="N250" s="22" t="n">
        <v>0.7</v>
      </c>
    </row>
    <row r="251">
      <c r="B251" s="87" t="inlineStr">
        <is>
          <t>Feebates</t>
        </is>
      </c>
      <c r="C251" s="87" t="n"/>
      <c r="D251" s="87" t="n"/>
      <c r="E251" s="87" t="n"/>
      <c r="F251" s="87" t="n">
        <v>1</v>
      </c>
      <c r="G251" s="87" t="n">
        <v>1</v>
      </c>
      <c r="H251" s="87" t="inlineStr">
        <is>
          <t>SPPEffAdjFeebates</t>
        </is>
      </c>
      <c r="J251" s="22" t="n">
        <v>1</v>
      </c>
      <c r="K251" s="22" t="n">
        <v>1</v>
      </c>
      <c r="L251" s="22" t="n">
        <v>1</v>
      </c>
      <c r="M251" s="22" t="n">
        <v>1</v>
      </c>
      <c r="N251" s="22" t="n">
        <v>1</v>
      </c>
    </row>
    <row r="252">
      <c r="B252" s="85" t="inlineStr">
        <is>
          <t>Residential Substitution Implicit Efficiencies</t>
        </is>
      </c>
    </row>
    <row r="253">
      <c r="B253" s="87" t="inlineStr">
        <is>
          <t>LPG</t>
        </is>
      </c>
      <c r="C253" s="87" t="n"/>
      <c r="D253" s="87" t="n"/>
      <c r="E253" s="87" t="n"/>
      <c r="F253" s="87" t="n">
        <v>0.5600000000000001</v>
      </c>
      <c r="G253" s="87" t="n">
        <v>0.5600000000000001</v>
      </c>
      <c r="H253" s="87" t="inlineStr">
        <is>
          <t>ResSubstLPGEff</t>
        </is>
      </c>
      <c r="J253" s="22" t="n">
        <v>0.5600000000000001</v>
      </c>
      <c r="K253" s="22" t="n">
        <v>0.5600000000000001</v>
      </c>
      <c r="L253" s="22" t="n">
        <v>0.5600000000000001</v>
      </c>
      <c r="M253" s="22" t="n">
        <v>0.5600000000000001</v>
      </c>
      <c r="N253" s="22" t="n">
        <v>0.5600000000000001</v>
      </c>
    </row>
    <row r="254">
      <c r="B254" s="87" t="inlineStr">
        <is>
          <t>Kerosene</t>
        </is>
      </c>
      <c r="C254" s="87" t="n"/>
      <c r="D254" s="87" t="n"/>
      <c r="E254" s="87" t="n"/>
      <c r="F254" s="87" t="n">
        <v>0.45</v>
      </c>
      <c r="G254" s="87" t="n">
        <v>0.45</v>
      </c>
      <c r="H254" s="87" t="inlineStr">
        <is>
          <t>ResSubstKerEff</t>
        </is>
      </c>
      <c r="J254" s="22" t="n">
        <v>0.45</v>
      </c>
      <c r="K254" s="22" t="n">
        <v>0.45</v>
      </c>
      <c r="L254" s="22" t="n">
        <v>0.45</v>
      </c>
      <c r="M254" s="22" t="n">
        <v>0.45</v>
      </c>
      <c r="N254" s="22" t="n">
        <v>0.45</v>
      </c>
    </row>
    <row r="255">
      <c r="B255" s="87" t="inlineStr">
        <is>
          <t>Biomass</t>
        </is>
      </c>
      <c r="C255" s="87" t="n"/>
      <c r="D255" s="87" t="n"/>
      <c r="E255" s="87" t="n"/>
      <c r="F255" s="87" t="n">
        <v>0.2</v>
      </c>
      <c r="G255" s="87" t="n">
        <v>0.2</v>
      </c>
      <c r="H255" s="87" t="inlineStr">
        <is>
          <t>ResSubstBioEff</t>
        </is>
      </c>
      <c r="J255" s="22" t="n">
        <v>0.2</v>
      </c>
      <c r="K255" s="22" t="n">
        <v>0.2</v>
      </c>
      <c r="L255" s="22" t="n">
        <v>0.2</v>
      </c>
      <c r="M255" s="22" t="n">
        <v>0.2</v>
      </c>
      <c r="N255" s="22" t="n">
        <v>0.2</v>
      </c>
    </row>
    <row r="256">
      <c r="B256" s="87" t="inlineStr">
        <is>
          <t>NatGas</t>
        </is>
      </c>
      <c r="C256" s="87" t="n"/>
      <c r="D256" s="87" t="n"/>
      <c r="E256" s="87" t="n"/>
      <c r="F256" s="87" t="n">
        <v>0.58</v>
      </c>
      <c r="G256" s="87" t="n">
        <v>0.58</v>
      </c>
      <c r="H256" s="87" t="inlineStr">
        <is>
          <t>ResSubstNatGasEff</t>
        </is>
      </c>
      <c r="J256" s="22" t="n">
        <v>0.58</v>
      </c>
      <c r="K256" s="22" t="n">
        <v>0.58</v>
      </c>
      <c r="L256" s="22" t="n">
        <v>0.58</v>
      </c>
      <c r="M256" s="22" t="n">
        <v>0.58</v>
      </c>
      <c r="N256" s="22" t="n">
        <v>0.58</v>
      </c>
    </row>
    <row r="257">
      <c r="B257" s="85" t="inlineStr">
        <is>
          <t>Uncertainty adjustments</t>
        </is>
      </c>
    </row>
    <row r="258">
      <c r="B258" s="87" t="inlineStr">
        <is>
          <t>International energy prices adjustment</t>
        </is>
      </c>
      <c r="C258" s="87" t="inlineStr">
        <is>
          <t>switch</t>
        </is>
      </c>
      <c r="D258" s="87" t="n"/>
      <c r="E258" s="87" t="n"/>
      <c r="F258" s="87" t="inlineStr">
        <is>
          <t>Base*</t>
        </is>
      </c>
      <c r="G258" s="87" t="inlineStr">
        <is>
          <t>Base*</t>
        </is>
      </c>
      <c r="H258" s="87" t="inlineStr">
        <is>
          <t>IntEnerPricForecastAdjustment</t>
        </is>
      </c>
      <c r="J258" s="22" t="inlineStr">
        <is>
          <t>Base*</t>
        </is>
      </c>
      <c r="K258" s="22" t="inlineStr">
        <is>
          <t>Base*</t>
        </is>
      </c>
      <c r="L258" s="22" t="inlineStr">
        <is>
          <t>Base*</t>
        </is>
      </c>
      <c r="M258" s="22" t="inlineStr">
        <is>
          <t>Base*</t>
        </is>
      </c>
      <c r="N258" s="22" t="inlineStr">
        <is>
          <t>Base*</t>
        </is>
      </c>
    </row>
    <row r="259">
      <c r="B259" s="87" t="inlineStr">
        <is>
          <t>GDP growth adjustment</t>
        </is>
      </c>
      <c r="C259" s="87" t="inlineStr">
        <is>
          <t>switch</t>
        </is>
      </c>
      <c r="D259" s="87" t="n"/>
      <c r="E259" s="87" t="n"/>
      <c r="F259" s="87" t="inlineStr">
        <is>
          <t>Base*</t>
        </is>
      </c>
      <c r="G259" s="87" t="inlineStr">
        <is>
          <t>Base*</t>
        </is>
      </c>
      <c r="H259" s="87" t="inlineStr">
        <is>
          <t>GdpAdj</t>
        </is>
      </c>
      <c r="J259" s="22" t="inlineStr">
        <is>
          <t>Base*</t>
        </is>
      </c>
      <c r="K259" s="22" t="inlineStr">
        <is>
          <t>Base*</t>
        </is>
      </c>
      <c r="L259" s="22" t="inlineStr">
        <is>
          <t>Base*</t>
        </is>
      </c>
      <c r="M259" s="22" t="inlineStr">
        <is>
          <t>Base*</t>
        </is>
      </c>
      <c r="N259" s="22" t="inlineStr">
        <is>
          <t>Base*</t>
        </is>
      </c>
    </row>
    <row r="260">
      <c r="B260" s="87" t="inlineStr">
        <is>
          <t>Price elasticities adjustment</t>
        </is>
      </c>
      <c r="C260" s="87" t="inlineStr">
        <is>
          <t>switch</t>
        </is>
      </c>
      <c r="D260" s="87" t="n"/>
      <c r="E260" s="87" t="n"/>
      <c r="F260" s="87" t="inlineStr">
        <is>
          <t>Base*</t>
        </is>
      </c>
      <c r="G260" s="87" t="inlineStr">
        <is>
          <t>Base*</t>
        </is>
      </c>
      <c r="H260" s="87" t="inlineStr">
        <is>
          <t>ElastPriceAdjustment</t>
        </is>
      </c>
      <c r="J260" s="22" t="inlineStr">
        <is>
          <t>Base*</t>
        </is>
      </c>
      <c r="K260" s="22" t="inlineStr">
        <is>
          <t>Base*</t>
        </is>
      </c>
      <c r="L260" s="22" t="inlineStr">
        <is>
          <t>Base*</t>
        </is>
      </c>
      <c r="M260" s="22" t="inlineStr">
        <is>
          <t>Base*</t>
        </is>
      </c>
      <c r="N260" s="22" t="inlineStr">
        <is>
          <t>Base*</t>
        </is>
      </c>
    </row>
    <row r="261">
      <c r="B261" s="87" t="inlineStr">
        <is>
          <t>Income elasticities adjustment</t>
        </is>
      </c>
      <c r="C261" s="87" t="inlineStr">
        <is>
          <t>switch</t>
        </is>
      </c>
      <c r="D261" s="87" t="n"/>
      <c r="E261" s="87" t="n"/>
      <c r="F261" s="87" t="inlineStr">
        <is>
          <t>Base*</t>
        </is>
      </c>
      <c r="G261" s="87" t="inlineStr">
        <is>
          <t>Base*</t>
        </is>
      </c>
      <c r="H261" s="87" t="inlineStr">
        <is>
          <t>ElastIncAdjustment</t>
        </is>
      </c>
      <c r="J261" s="22" t="inlineStr">
        <is>
          <t>Base*</t>
        </is>
      </c>
      <c r="K261" s="22" t="inlineStr">
        <is>
          <t>Base*</t>
        </is>
      </c>
      <c r="L261" s="22" t="inlineStr">
        <is>
          <t>Base*</t>
        </is>
      </c>
      <c r="M261" s="22" t="inlineStr">
        <is>
          <t>Base*</t>
        </is>
      </c>
      <c r="N261" s="22" t="inlineStr">
        <is>
          <t>Base*</t>
        </is>
      </c>
    </row>
    <row r="262">
      <c r="B262" s="87" t="inlineStr">
        <is>
          <t>Adjust income elasticities for GDP levels?</t>
        </is>
      </c>
      <c r="C262" s="87" t="inlineStr">
        <is>
          <t>switch</t>
        </is>
      </c>
      <c r="D262" s="87" t="n"/>
      <c r="E262" s="87" t="n"/>
      <c r="F262" s="87" t="inlineStr">
        <is>
          <t>Yes*</t>
        </is>
      </c>
      <c r="G262" s="87" t="inlineStr">
        <is>
          <t>Yes*</t>
        </is>
      </c>
      <c r="H262" s="87" t="inlineStr">
        <is>
          <t>IncElAdj</t>
        </is>
      </c>
      <c r="J262" s="22" t="inlineStr">
        <is>
          <t>Yes*</t>
        </is>
      </c>
      <c r="K262" s="22" t="inlineStr">
        <is>
          <t>Yes*</t>
        </is>
      </c>
      <c r="L262" s="22" t="inlineStr">
        <is>
          <t>Yes*</t>
        </is>
      </c>
      <c r="M262" s="22" t="inlineStr">
        <is>
          <t>Yes*</t>
        </is>
      </c>
      <c r="N262" s="22" t="inlineStr">
        <is>
          <t>Yes*</t>
        </is>
      </c>
    </row>
    <row r="263">
      <c r="B263" s="87" t="inlineStr">
        <is>
          <t>Fiscal multipliers adjustment</t>
        </is>
      </c>
      <c r="C263" s="87" t="inlineStr">
        <is>
          <t>switch</t>
        </is>
      </c>
      <c r="D263" s="87" t="n"/>
      <c r="E263" s="87" t="n"/>
      <c r="F263" s="87" t="inlineStr">
        <is>
          <t>Base*</t>
        </is>
      </c>
      <c r="G263" s="87" t="inlineStr">
        <is>
          <t>Base*</t>
        </is>
      </c>
      <c r="H263" s="87" t="inlineStr">
        <is>
          <t>FmAdj</t>
        </is>
      </c>
      <c r="J263" s="22" t="inlineStr">
        <is>
          <t>Base*</t>
        </is>
      </c>
      <c r="K263" s="22" t="inlineStr">
        <is>
          <t>Base*</t>
        </is>
      </c>
      <c r="L263" s="22" t="inlineStr">
        <is>
          <t>Base*</t>
        </is>
      </c>
      <c r="M263" s="22" t="inlineStr">
        <is>
          <t>Base*</t>
        </is>
      </c>
      <c r="N263" s="22" t="inlineStr">
        <is>
          <t>Base*</t>
        </is>
      </c>
    </row>
    <row r="264">
      <c r="B264" s="85" t="inlineStr">
        <is>
          <t>Miscellaneous</t>
        </is>
      </c>
    </row>
    <row r="265">
      <c r="B265" s="87" t="inlineStr">
        <is>
          <t>Price pathway continues to rise after target year?</t>
        </is>
      </c>
      <c r="C265" s="87" t="inlineStr">
        <is>
          <t>switch</t>
        </is>
      </c>
      <c r="D265" s="87" t="n"/>
      <c r="E265" s="87" t="n"/>
      <c r="F265" s="87" t="inlineStr">
        <is>
          <t>Linear*</t>
        </is>
      </c>
      <c r="G265" s="87" t="inlineStr">
        <is>
          <t>Linear*</t>
        </is>
      </c>
      <c r="H265" s="87" t="inlineStr">
        <is>
          <t>ExtendCarbonPriceBeyondOutro</t>
        </is>
      </c>
      <c r="J265" s="22" t="inlineStr">
        <is>
          <t>Linear*</t>
        </is>
      </c>
      <c r="K265" s="22" t="inlineStr">
        <is>
          <t>Linear*</t>
        </is>
      </c>
      <c r="L265" s="22" t="inlineStr">
        <is>
          <t>Linear*</t>
        </is>
      </c>
      <c r="M265" s="22" t="inlineStr">
        <is>
          <t>Linear*</t>
        </is>
      </c>
      <c r="N265" s="22" t="inlineStr">
        <is>
          <t>Linear*</t>
        </is>
      </c>
    </row>
    <row r="266">
      <c r="B266" s="87" t="inlineStr">
        <is>
          <t>Tax pathway is in nominal or real terms?</t>
        </is>
      </c>
      <c r="C266" s="87" t="inlineStr">
        <is>
          <t>switch</t>
        </is>
      </c>
      <c r="D266" s="87" t="n"/>
      <c r="E266" s="87" t="n"/>
      <c r="F266" s="87" t="inlineStr">
        <is>
          <t>Real*</t>
        </is>
      </c>
      <c r="G266" s="87" t="inlineStr">
        <is>
          <t>Real*</t>
        </is>
      </c>
      <c r="H266" s="87" t="inlineStr">
        <is>
          <t>NomorReal</t>
        </is>
      </c>
      <c r="J266" s="22" t="inlineStr">
        <is>
          <t>Real*</t>
        </is>
      </c>
      <c r="K266" s="22" t="inlineStr">
        <is>
          <t>Real*</t>
        </is>
      </c>
      <c r="L266" s="22" t="inlineStr">
        <is>
          <t>Real*</t>
        </is>
      </c>
      <c r="M266" s="22" t="inlineStr">
        <is>
          <t>Real*</t>
        </is>
      </c>
      <c r="N266" s="22" t="inlineStr">
        <is>
          <t>Real*</t>
        </is>
      </c>
    </row>
    <row r="267">
      <c r="B267" s="87" t="inlineStr">
        <is>
          <t>Include endogenous GDP effects?</t>
        </is>
      </c>
      <c r="C267" s="87" t="inlineStr">
        <is>
          <t>switch</t>
        </is>
      </c>
      <c r="D267" s="87" t="n"/>
      <c r="E267" s="87" t="n"/>
      <c r="F267" s="87" t="inlineStr">
        <is>
          <t>Yes*</t>
        </is>
      </c>
      <c r="G267" s="87" t="inlineStr">
        <is>
          <t>Yes*</t>
        </is>
      </c>
      <c r="H267" s="87" t="inlineStr">
        <is>
          <t>GDPEndogenous</t>
        </is>
      </c>
      <c r="J267" s="22" t="inlineStr">
        <is>
          <t>Yes*</t>
        </is>
      </c>
      <c r="K267" s="22" t="inlineStr">
        <is>
          <t>Yes*</t>
        </is>
      </c>
      <c r="L267" s="22" t="inlineStr">
        <is>
          <t>Yes*</t>
        </is>
      </c>
      <c r="M267" s="22" t="inlineStr">
        <is>
          <t>Yes*</t>
        </is>
      </c>
      <c r="N267" s="22" t="inlineStr">
        <is>
          <t>Yes*</t>
        </is>
      </c>
    </row>
    <row r="268">
      <c r="B268" s="87" t="inlineStr">
        <is>
          <t>Residential LPG/kerosene always exempted</t>
        </is>
      </c>
      <c r="C268" s="87" t="inlineStr">
        <is>
          <t>switch</t>
        </is>
      </c>
      <c r="D268" s="87" t="n"/>
      <c r="E268" s="87" t="n"/>
      <c r="F268" s="87" t="inlineStr">
        <is>
          <t>No*</t>
        </is>
      </c>
      <c r="G268" s="87" t="inlineStr">
        <is>
          <t>No*</t>
        </is>
      </c>
      <c r="H268" s="87" t="inlineStr">
        <is>
          <t>AlwaysExemptResLPGKer</t>
        </is>
      </c>
      <c r="J268" s="22" t="inlineStr">
        <is>
          <t>No*</t>
        </is>
      </c>
      <c r="K268" s="22" t="inlineStr">
        <is>
          <t>No*</t>
        </is>
      </c>
      <c r="L268" s="22" t="inlineStr">
        <is>
          <t>No*</t>
        </is>
      </c>
      <c r="M268" s="22" t="inlineStr">
        <is>
          <t>No*</t>
        </is>
      </c>
      <c r="N268" s="22" t="inlineStr">
        <is>
          <t>No*</t>
        </is>
      </c>
    </row>
    <row r="269">
      <c r="B269" s="87" t="inlineStr">
        <is>
          <t>National social cost of carbon (NSCC) source</t>
        </is>
      </c>
      <c r="C269" s="87" t="inlineStr">
        <is>
          <t>switch</t>
        </is>
      </c>
      <c r="D269" s="87" t="n"/>
      <c r="E269" s="87" t="n"/>
      <c r="F269" s="87" t="inlineStr">
        <is>
          <t>Target*</t>
        </is>
      </c>
      <c r="G269" s="87" t="inlineStr">
        <is>
          <t>Target*</t>
        </is>
      </c>
      <c r="H269" s="87" t="inlineStr">
        <is>
          <t>NSCCSource</t>
        </is>
      </c>
      <c r="J269" s="22" t="inlineStr">
        <is>
          <t>Target*</t>
        </is>
      </c>
      <c r="K269" s="22" t="inlineStr">
        <is>
          <t>Target*</t>
        </is>
      </c>
      <c r="L269" s="22" t="inlineStr">
        <is>
          <t>Target*</t>
        </is>
      </c>
      <c r="M269" s="22" t="inlineStr">
        <is>
          <t>Target*</t>
        </is>
      </c>
      <c r="N269" s="22" t="inlineStr">
        <is>
          <t>Target*</t>
        </is>
      </c>
    </row>
    <row r="270">
      <c r="B270" s="87" t="inlineStr">
        <is>
          <t>Override dashboard and impose a linear or exponential carbon price trajectory?</t>
        </is>
      </c>
      <c r="C270" s="87" t="n"/>
      <c r="D270" s="87" t="n"/>
      <c r="E270" s="87" t="n"/>
      <c r="F270" s="87" t="inlineStr">
        <is>
          <t>Linear*</t>
        </is>
      </c>
      <c r="G270" s="87" t="inlineStr">
        <is>
          <t>Linear*</t>
        </is>
      </c>
      <c r="H270" s="87" t="inlineStr">
        <is>
          <t>CTaxTrajectoryType</t>
        </is>
      </c>
      <c r="J270" s="22" t="inlineStr">
        <is>
          <t>Linear*</t>
        </is>
      </c>
      <c r="K270" s="22" t="inlineStr">
        <is>
          <t>Linear*</t>
        </is>
      </c>
      <c r="L270" s="22" t="inlineStr">
        <is>
          <t>Linear*</t>
        </is>
      </c>
      <c r="M270" s="22" t="inlineStr">
        <is>
          <t>Linear*</t>
        </is>
      </c>
      <c r="N270" s="22" t="inlineStr">
        <is>
          <t>Linear*</t>
        </is>
      </c>
    </row>
    <row r="271">
      <c r="B271" s="87" t="inlineStr">
        <is>
          <t>If overridden and exponential, what is the real escalation rate per year?</t>
        </is>
      </c>
      <c r="C271" s="87" t="n"/>
      <c r="D271" s="87" t="n"/>
      <c r="E271" s="87" t="n"/>
      <c r="F271" s="87" t="n">
        <v>0</v>
      </c>
      <c r="G271" s="87" t="n">
        <v>0</v>
      </c>
      <c r="H271" s="87" t="inlineStr">
        <is>
          <t>CtaxExponentialEscalationRate</t>
        </is>
      </c>
      <c r="J271" s="22" t="n">
        <v>0</v>
      </c>
      <c r="K271" s="22" t="n">
        <v>0</v>
      </c>
      <c r="L271" s="22" t="n">
        <v>0</v>
      </c>
      <c r="M271" s="22" t="n">
        <v>0</v>
      </c>
      <c r="N271" s="22" t="n">
        <v>0</v>
      </c>
    </row>
    <row r="272">
      <c r="B272" s="85" t="inlineStr">
        <is>
          <t xml:space="preserve">Social cost of carbon </t>
        </is>
      </c>
    </row>
    <row r="273">
      <c r="B273" s="87" t="inlineStr">
        <is>
          <t>NSCC discount rate (ρ)</t>
        </is>
      </c>
      <c r="C273" s="87" t="inlineStr">
        <is>
          <t>%</t>
        </is>
      </c>
      <c r="D273" s="87" t="n"/>
      <c r="E273" s="87" t="n"/>
      <c r="F273" s="87" t="inlineStr">
        <is>
          <t>2%*</t>
        </is>
      </c>
      <c r="G273" s="87" t="inlineStr">
        <is>
          <t>2%*</t>
        </is>
      </c>
      <c r="H273" s="87" t="inlineStr">
        <is>
          <t>NSCCDiscountRate</t>
        </is>
      </c>
      <c r="J273" s="22" t="inlineStr">
        <is>
          <t>2%*</t>
        </is>
      </c>
      <c r="K273" s="22" t="inlineStr">
        <is>
          <t>2%*</t>
        </is>
      </c>
      <c r="L273" s="22" t="inlineStr">
        <is>
          <t>2%*</t>
        </is>
      </c>
      <c r="M273" s="22" t="inlineStr">
        <is>
          <t>2%*</t>
        </is>
      </c>
      <c r="N273" s="22" t="inlineStr">
        <is>
          <t>2%*</t>
        </is>
      </c>
    </row>
    <row r="274">
      <c r="B274" s="87" t="inlineStr">
        <is>
          <t>NSCC elasticity of marginal utility (μ)</t>
        </is>
      </c>
      <c r="C274" s="87" t="inlineStr">
        <is>
          <t>%</t>
        </is>
      </c>
      <c r="D274" s="87" t="n"/>
      <c r="E274" s="87" t="n"/>
      <c r="F274" s="87" t="inlineStr">
        <is>
          <t>1.5%*</t>
        </is>
      </c>
      <c r="G274" s="87" t="inlineStr">
        <is>
          <t>1.5%*</t>
        </is>
      </c>
      <c r="H274" s="87" t="inlineStr">
        <is>
          <t>NSCCMargUtilofCons</t>
        </is>
      </c>
      <c r="J274" s="22" t="inlineStr">
        <is>
          <t>1.5%*</t>
        </is>
      </c>
      <c r="K274" s="22" t="inlineStr">
        <is>
          <t>1.5%*</t>
        </is>
      </c>
      <c r="L274" s="22" t="inlineStr">
        <is>
          <t>1.5%*</t>
        </is>
      </c>
      <c r="M274" s="22" t="inlineStr">
        <is>
          <t>1.5%*</t>
        </is>
      </c>
      <c r="N274" s="22" t="inlineStr">
        <is>
          <t>1.5%*</t>
        </is>
      </c>
    </row>
    <row r="275">
      <c r="B275" s="87" t="inlineStr">
        <is>
          <t>Global social cost of carbon (GSCC) source</t>
        </is>
      </c>
      <c r="C275" s="87" t="inlineStr">
        <is>
          <t>switch</t>
        </is>
      </c>
      <c r="D275" s="87" t="n"/>
      <c r="E275" s="87" t="n"/>
      <c r="F275" s="87" t="inlineStr">
        <is>
          <t>Target*</t>
        </is>
      </c>
      <c r="G275" s="87" t="inlineStr">
        <is>
          <t>Target*</t>
        </is>
      </c>
      <c r="H275" s="87" t="inlineStr">
        <is>
          <t>GSCCSource</t>
        </is>
      </c>
      <c r="J275" s="22" t="inlineStr">
        <is>
          <t>Target*</t>
        </is>
      </c>
      <c r="K275" s="22" t="inlineStr">
        <is>
          <t>Target*</t>
        </is>
      </c>
      <c r="L275" s="22" t="inlineStr">
        <is>
          <t>Target*</t>
        </is>
      </c>
      <c r="M275" s="22" t="inlineStr">
        <is>
          <t>Target*</t>
        </is>
      </c>
      <c r="N275" s="22" t="inlineStr">
        <is>
          <t>Target*</t>
        </is>
      </c>
    </row>
    <row r="276">
      <c r="B276" s="85" t="inlineStr">
        <is>
          <t xml:space="preserve">Manual - assumed starting in year 2021 </t>
        </is>
      </c>
    </row>
    <row r="277">
      <c r="B277" s="87" t="inlineStr">
        <is>
          <t>SCC (both NSCC and GSCC)</t>
        </is>
      </c>
      <c r="C277" s="87" t="inlineStr">
        <is>
          <t>real growth, %</t>
        </is>
      </c>
      <c r="D277" s="87" t="n"/>
      <c r="E277" s="87" t="n"/>
      <c r="F277" s="87" t="n">
        <v>0.04</v>
      </c>
      <c r="G277" s="87" t="n">
        <v>0.04</v>
      </c>
      <c r="H277" s="87" t="inlineStr">
        <is>
          <t>SCCRise</t>
        </is>
      </c>
      <c r="J277" s="22" t="n">
        <v>0.04</v>
      </c>
      <c r="K277" s="22" t="n">
        <v>0.04</v>
      </c>
      <c r="L277" s="22" t="n">
        <v>0.04</v>
      </c>
      <c r="M277" s="22" t="n">
        <v>0.04</v>
      </c>
      <c r="N277" s="22" t="n">
        <v>0.04</v>
      </c>
    </row>
    <row r="278">
      <c r="B278" s="87" t="inlineStr">
        <is>
          <t>Target-consistent carbon price by 2030 (for 'Target' option)</t>
        </is>
      </c>
      <c r="C278" s="87" t="n"/>
      <c r="D278" s="87" t="n"/>
      <c r="E278" s="87" t="n"/>
      <c r="F278" s="87" t="n">
        <v>75</v>
      </c>
      <c r="G278" s="87" t="n">
        <v>75</v>
      </c>
      <c r="H278" s="87" t="inlineStr">
        <is>
          <t>SCCTargetConsistentCP</t>
        </is>
      </c>
      <c r="J278" s="22" t="n">
        <v>75</v>
      </c>
      <c r="K278" s="22" t="n">
        <v>75</v>
      </c>
      <c r="L278" s="22" t="n">
        <v>75</v>
      </c>
      <c r="M278" s="22" t="n">
        <v>75</v>
      </c>
      <c r="N278" s="22" t="n">
        <v>75</v>
      </c>
    </row>
    <row r="279">
      <c r="B279" s="85" t="inlineStr">
        <is>
          <t>Energy pricing assumptions</t>
        </is>
      </c>
    </row>
    <row r="280">
      <c r="B280" s="87" t="inlineStr">
        <is>
          <t>Use manual domestic prices?</t>
        </is>
      </c>
      <c r="C280" s="87" t="inlineStr">
        <is>
          <t>switch</t>
        </is>
      </c>
      <c r="D280" s="87" t="n"/>
      <c r="E280" s="87" t="n"/>
      <c r="F280" s="87" t="inlineStr">
        <is>
          <t>No</t>
        </is>
      </c>
      <c r="G280" s="87" t="inlineStr">
        <is>
          <t>No</t>
        </is>
      </c>
      <c r="H280" s="87" t="inlineStr">
        <is>
          <t>DomPrTax</t>
        </is>
      </c>
      <c r="J280" s="22" t="inlineStr">
        <is>
          <t>No</t>
        </is>
      </c>
      <c r="K280" s="22" t="inlineStr">
        <is>
          <t>No</t>
        </is>
      </c>
      <c r="L280" s="22" t="inlineStr">
        <is>
          <t>No</t>
        </is>
      </c>
      <c r="M280" s="22" t="inlineStr">
        <is>
          <t>No</t>
        </is>
      </c>
      <c r="N280" s="22" t="inlineStr">
        <is>
          <t>No</t>
        </is>
      </c>
    </row>
    <row r="281">
      <c r="B281" s="87" t="inlineStr">
        <is>
          <t>Use uniform global assumption for fuel prices (normally 'No')</t>
        </is>
      </c>
      <c r="C281" s="87" t="inlineStr">
        <is>
          <t>switch</t>
        </is>
      </c>
      <c r="D281" s="87" t="n"/>
      <c r="E281" s="87" t="n"/>
      <c r="F281" s="87" t="inlineStr">
        <is>
          <t>No</t>
        </is>
      </c>
      <c r="G281" s="87" t="inlineStr">
        <is>
          <t>No</t>
        </is>
      </c>
      <c r="H281" s="87" t="inlineStr">
        <is>
          <t>UseGlobalPrices</t>
        </is>
      </c>
      <c r="J281" s="22" t="inlineStr">
        <is>
          <t>No</t>
        </is>
      </c>
      <c r="K281" s="22" t="inlineStr">
        <is>
          <t>No</t>
        </is>
      </c>
      <c r="L281" s="22" t="inlineStr">
        <is>
          <t>No</t>
        </is>
      </c>
      <c r="M281" s="22" t="inlineStr">
        <is>
          <t>No</t>
        </is>
      </c>
      <c r="N281" s="22" t="inlineStr">
        <is>
          <t>No</t>
        </is>
      </c>
    </row>
    <row r="282">
      <c r="A282" t="inlineStr">
        <is>
          <t>X</t>
        </is>
      </c>
      <c r="B282" s="87" t="inlineStr">
        <is>
          <t>Year of interest for energy externalities &amp; prices</t>
        </is>
      </c>
      <c r="C282" s="87" t="inlineStr">
        <is>
          <t>year</t>
        </is>
      </c>
      <c r="D282" s="87" t="n"/>
      <c r="E282" s="87" t="n"/>
      <c r="F282" s="87" t="n">
        <v>2025</v>
      </c>
      <c r="G282" s="87" t="n">
        <v>2030</v>
      </c>
      <c r="H282" s="87" t="inlineStr">
        <is>
          <t>YearFuelPrices</t>
        </is>
      </c>
      <c r="J282" s="22" t="n">
        <v>2025</v>
      </c>
      <c r="K282" s="22" t="n">
        <v>2025</v>
      </c>
      <c r="L282" s="22" t="n">
        <v>2025</v>
      </c>
      <c r="M282" s="22" t="n">
        <v>2025</v>
      </c>
      <c r="N282" s="22" t="n">
        <v>2025</v>
      </c>
    </row>
    <row r="283">
      <c r="B283" s="85" t="inlineStr">
        <is>
          <t>VAT reform</t>
        </is>
      </c>
    </row>
    <row r="284">
      <c r="B284" s="87" t="inlineStr">
        <is>
          <t>Apply general VAT rate on residential and transport consumption?</t>
        </is>
      </c>
      <c r="C284" s="87" t="inlineStr">
        <is>
          <t>switch</t>
        </is>
      </c>
      <c r="D284" s="87" t="n"/>
      <c r="E284" s="87" t="n"/>
      <c r="F284" s="87" t="inlineStr">
        <is>
          <t>No*</t>
        </is>
      </c>
      <c r="G284" s="87" t="inlineStr">
        <is>
          <t>No*</t>
        </is>
      </c>
      <c r="H284" s="87" t="inlineStr">
        <is>
          <t>VatRef</t>
        </is>
      </c>
      <c r="J284" s="22" t="inlineStr">
        <is>
          <t>No*</t>
        </is>
      </c>
      <c r="K284" s="22" t="inlineStr">
        <is>
          <t>No*</t>
        </is>
      </c>
      <c r="L284" s="22" t="inlineStr">
        <is>
          <t>No*</t>
        </is>
      </c>
      <c r="M284" s="22" t="inlineStr">
        <is>
          <t>No*</t>
        </is>
      </c>
      <c r="N284" s="22" t="inlineStr">
        <is>
          <t>No*</t>
        </is>
      </c>
    </row>
    <row r="285">
      <c r="B285" s="85" t="inlineStr">
        <is>
          <t>Existing non-carbon taxes</t>
        </is>
      </c>
    </row>
    <row r="286">
      <c r="B286" s="87" t="inlineStr">
        <is>
          <t>Apply existing non-carbon taxes on coal?</t>
        </is>
      </c>
      <c r="C286" s="87" t="inlineStr">
        <is>
          <t>switch</t>
        </is>
      </c>
      <c r="D286" s="87" t="n"/>
      <c r="E286" s="87" t="n"/>
      <c r="F286" s="87" t="inlineStr">
        <is>
          <t>Yes*</t>
        </is>
      </c>
      <c r="G286" s="87" t="inlineStr">
        <is>
          <t>Yes*</t>
        </is>
      </c>
      <c r="H286" s="87" t="inlineStr">
        <is>
          <t>ApplyExistingNonCarbonTaxCoa</t>
        </is>
      </c>
      <c r="J286" s="22" t="inlineStr">
        <is>
          <t>Yes*</t>
        </is>
      </c>
      <c r="K286" s="22" t="inlineStr">
        <is>
          <t>Yes*</t>
        </is>
      </c>
      <c r="L286" s="22" t="inlineStr">
        <is>
          <t>Yes*</t>
        </is>
      </c>
      <c r="M286" s="22" t="inlineStr">
        <is>
          <t>Yes*</t>
        </is>
      </c>
      <c r="N286" s="22" t="inlineStr">
        <is>
          <t>Yes*</t>
        </is>
      </c>
    </row>
    <row r="287">
      <c r="B287" s="87" t="inlineStr">
        <is>
          <t>Apply existing non-carbon taxes on natural gas?</t>
        </is>
      </c>
      <c r="C287" s="87" t="inlineStr">
        <is>
          <t>switch</t>
        </is>
      </c>
      <c r="D287" s="87" t="n"/>
      <c r="E287" s="87" t="n"/>
      <c r="F287" s="87" t="inlineStr">
        <is>
          <t>Yes*</t>
        </is>
      </c>
      <c r="G287" s="87" t="inlineStr">
        <is>
          <t>Yes*</t>
        </is>
      </c>
      <c r="H287" s="87" t="inlineStr">
        <is>
          <t>ApplyExistingNonCarbonTaxNga</t>
        </is>
      </c>
      <c r="J287" s="22" t="inlineStr">
        <is>
          <t>Yes*</t>
        </is>
      </c>
      <c r="K287" s="22" t="inlineStr">
        <is>
          <t>Yes*</t>
        </is>
      </c>
      <c r="L287" s="22" t="inlineStr">
        <is>
          <t>Yes*</t>
        </is>
      </c>
      <c r="M287" s="22" t="inlineStr">
        <is>
          <t>Yes*</t>
        </is>
      </c>
      <c r="N287" s="22" t="inlineStr">
        <is>
          <t>Yes*</t>
        </is>
      </c>
    </row>
    <row r="288">
      <c r="B288" s="87" t="inlineStr">
        <is>
          <t>Apply existing non-carbon taxes on gasoline?</t>
        </is>
      </c>
      <c r="C288" s="87" t="inlineStr">
        <is>
          <t>switch</t>
        </is>
      </c>
      <c r="D288" s="87" t="n"/>
      <c r="E288" s="87" t="n"/>
      <c r="F288" s="87" t="inlineStr">
        <is>
          <t>Yes*</t>
        </is>
      </c>
      <c r="G288" s="87" t="inlineStr">
        <is>
          <t>Yes*</t>
        </is>
      </c>
      <c r="H288" s="87" t="inlineStr">
        <is>
          <t>ApplyExistingNonCarbonTaxGso</t>
        </is>
      </c>
      <c r="J288" s="22" t="inlineStr">
        <is>
          <t>Yes*</t>
        </is>
      </c>
      <c r="K288" s="22" t="inlineStr">
        <is>
          <t>Yes*</t>
        </is>
      </c>
      <c r="L288" s="22" t="inlineStr">
        <is>
          <t>Yes*</t>
        </is>
      </c>
      <c r="M288" s="22" t="inlineStr">
        <is>
          <t>Yes*</t>
        </is>
      </c>
      <c r="N288" s="22" t="inlineStr">
        <is>
          <t>Yes*</t>
        </is>
      </c>
    </row>
    <row r="289">
      <c r="B289" s="87" t="inlineStr">
        <is>
          <t>Apply existing non-carbon taxes on diesel?</t>
        </is>
      </c>
      <c r="C289" s="87" t="inlineStr">
        <is>
          <t>switch</t>
        </is>
      </c>
      <c r="D289" s="87" t="n"/>
      <c r="E289" s="87" t="n"/>
      <c r="F289" s="87" t="inlineStr">
        <is>
          <t>Yes*</t>
        </is>
      </c>
      <c r="G289" s="87" t="inlineStr">
        <is>
          <t>Yes*</t>
        </is>
      </c>
      <c r="H289" s="87" t="inlineStr">
        <is>
          <t>ApplyExistingNonCarbonTaxDie</t>
        </is>
      </c>
      <c r="J289" s="22" t="inlineStr">
        <is>
          <t>Yes*</t>
        </is>
      </c>
      <c r="K289" s="22" t="inlineStr">
        <is>
          <t>Yes*</t>
        </is>
      </c>
      <c r="L289" s="22" t="inlineStr">
        <is>
          <t>Yes*</t>
        </is>
      </c>
      <c r="M289" s="22" t="inlineStr">
        <is>
          <t>Yes*</t>
        </is>
      </c>
      <c r="N289" s="22" t="inlineStr">
        <is>
          <t>Yes*</t>
        </is>
      </c>
    </row>
    <row r="290">
      <c r="B290" s="87" t="inlineStr">
        <is>
          <t>Apply existing non-carbon taxes on other oil products?</t>
        </is>
      </c>
      <c r="C290" s="87" t="inlineStr">
        <is>
          <t>switch</t>
        </is>
      </c>
      <c r="D290" s="87" t="n"/>
      <c r="E290" s="87" t="n"/>
      <c r="F290" s="87" t="inlineStr">
        <is>
          <t>Yes*</t>
        </is>
      </c>
      <c r="G290" s="87" t="inlineStr">
        <is>
          <t>Yes*</t>
        </is>
      </c>
      <c r="H290" s="87" t="inlineStr">
        <is>
          <t>ApplyExistingNonCarbonTaxOop</t>
        </is>
      </c>
      <c r="J290" s="22" t="inlineStr">
        <is>
          <t>Yes*</t>
        </is>
      </c>
      <c r="K290" s="22" t="inlineStr">
        <is>
          <t>Yes*</t>
        </is>
      </c>
      <c r="L290" s="22" t="inlineStr">
        <is>
          <t>Yes*</t>
        </is>
      </c>
      <c r="M290" s="22" t="inlineStr">
        <is>
          <t>Yes*</t>
        </is>
      </c>
      <c r="N290" s="22" t="inlineStr">
        <is>
          <t>Yes*</t>
        </is>
      </c>
    </row>
    <row r="291">
      <c r="B291" s="87" t="inlineStr">
        <is>
          <t>Apply existing non-carbon taxes on LPG?</t>
        </is>
      </c>
      <c r="C291" s="87" t="inlineStr">
        <is>
          <t>switch</t>
        </is>
      </c>
      <c r="D291" s="87" t="n"/>
      <c r="E291" s="87" t="n"/>
      <c r="F291" s="87" t="inlineStr">
        <is>
          <t>Yes*</t>
        </is>
      </c>
      <c r="G291" s="87" t="inlineStr">
        <is>
          <t>Yes*</t>
        </is>
      </c>
      <c r="H291" s="87" t="inlineStr">
        <is>
          <t>ApplyExistingNonCarbonTaxLpg</t>
        </is>
      </c>
      <c r="J291" s="22" t="inlineStr">
        <is>
          <t>Yes*</t>
        </is>
      </c>
      <c r="K291" s="22" t="inlineStr">
        <is>
          <t>Yes*</t>
        </is>
      </c>
      <c r="L291" s="22" t="inlineStr">
        <is>
          <t>Yes*</t>
        </is>
      </c>
      <c r="M291" s="22" t="inlineStr">
        <is>
          <t>Yes*</t>
        </is>
      </c>
      <c r="N291" s="22" t="inlineStr">
        <is>
          <t>Yes*</t>
        </is>
      </c>
    </row>
    <row r="292">
      <c r="B292" s="87" t="inlineStr">
        <is>
          <t>Apply existing non-carbon taxes on kerosene?</t>
        </is>
      </c>
      <c r="C292" s="87" t="inlineStr">
        <is>
          <t>switch</t>
        </is>
      </c>
      <c r="D292" s="87" t="n"/>
      <c r="E292" s="87" t="n"/>
      <c r="F292" s="87" t="inlineStr">
        <is>
          <t>Yes*</t>
        </is>
      </c>
      <c r="G292" s="87" t="inlineStr">
        <is>
          <t>Yes*</t>
        </is>
      </c>
      <c r="H292" s="87" t="inlineStr">
        <is>
          <t>ApplyExistingNonCarbonTaxKer</t>
        </is>
      </c>
      <c r="J292" s="22" t="inlineStr">
        <is>
          <t>Yes*</t>
        </is>
      </c>
      <c r="K292" s="22" t="inlineStr">
        <is>
          <t>Yes*</t>
        </is>
      </c>
      <c r="L292" s="22" t="inlineStr">
        <is>
          <t>Yes*</t>
        </is>
      </c>
      <c r="M292" s="22" t="inlineStr">
        <is>
          <t>Yes*</t>
        </is>
      </c>
      <c r="N292" s="22" t="inlineStr">
        <is>
          <t>Yes*</t>
        </is>
      </c>
    </row>
    <row r="293">
      <c r="B293" s="87" t="inlineStr">
        <is>
          <t>Apply existing non-carbon taxes on biomass?</t>
        </is>
      </c>
      <c r="C293" s="87" t="inlineStr">
        <is>
          <t>switch</t>
        </is>
      </c>
      <c r="D293" s="87" t="n"/>
      <c r="E293" s="87" t="n"/>
      <c r="F293" s="87" t="inlineStr">
        <is>
          <t>Yes*</t>
        </is>
      </c>
      <c r="G293" s="87" t="inlineStr">
        <is>
          <t>Yes*</t>
        </is>
      </c>
      <c r="H293" s="87" t="inlineStr">
        <is>
          <t>ApplyExistingNonCarbonTaxBio</t>
        </is>
      </c>
      <c r="J293" s="22" t="inlineStr">
        <is>
          <t>Yes*</t>
        </is>
      </c>
      <c r="K293" s="22" t="inlineStr">
        <is>
          <t>Yes*</t>
        </is>
      </c>
      <c r="L293" s="22" t="inlineStr">
        <is>
          <t>Yes*</t>
        </is>
      </c>
      <c r="M293" s="22" t="inlineStr">
        <is>
          <t>Yes*</t>
        </is>
      </c>
      <c r="N293" s="22" t="inlineStr">
        <is>
          <t>Yes*</t>
        </is>
      </c>
    </row>
    <row r="294">
      <c r="B294" s="87" t="inlineStr">
        <is>
          <t>Apply existing non-carbon taxes on electricity?</t>
        </is>
      </c>
      <c r="C294" s="87" t="inlineStr">
        <is>
          <t>switch</t>
        </is>
      </c>
      <c r="D294" s="87" t="n"/>
      <c r="E294" s="87" t="n"/>
      <c r="F294" s="87" t="inlineStr">
        <is>
          <t>Yes*</t>
        </is>
      </c>
      <c r="G294" s="87" t="inlineStr">
        <is>
          <t>Yes*</t>
        </is>
      </c>
      <c r="H294" s="87" t="inlineStr">
        <is>
          <t>ApplyExistingNonCarbonTaxEcy</t>
        </is>
      </c>
      <c r="J294" s="22" t="inlineStr">
        <is>
          <t>Yes*</t>
        </is>
      </c>
      <c r="K294" s="22" t="inlineStr">
        <is>
          <t>Yes*</t>
        </is>
      </c>
      <c r="L294" s="22" t="inlineStr">
        <is>
          <t>Yes*</t>
        </is>
      </c>
      <c r="M294" s="22" t="inlineStr">
        <is>
          <t>Yes*</t>
        </is>
      </c>
      <c r="N294" s="22" t="inlineStr">
        <is>
          <t>Yes*</t>
        </is>
      </c>
    </row>
    <row r="295">
      <c r="B295" s="87" t="inlineStr">
        <is>
          <t>Other assumptions: mitigation module</t>
        </is>
      </c>
      <c r="C295" s="87" t="n"/>
      <c r="D295" s="87" t="n"/>
      <c r="E295" s="87" t="n"/>
      <c r="F295" s="87" t="n">
        <v>0</v>
      </c>
      <c r="G295" s="87" t="n"/>
      <c r="H295" s="87" t="n"/>
      <c r="J295" s="22" t="n">
        <v>0</v>
      </c>
      <c r="K295" s="22" t="n">
        <v>0</v>
      </c>
      <c r="L295" s="22" t="n">
        <v>0</v>
      </c>
      <c r="M295" s="22" t="n">
        <v>0</v>
      </c>
      <c r="N295" s="22" t="n">
        <v>0</v>
      </c>
    </row>
    <row r="296">
      <c r="B296" s="87" t="inlineStr">
        <is>
          <t>Use 'world' (USA) or country-specific discount factors?</t>
        </is>
      </c>
      <c r="C296" s="87" t="inlineStr">
        <is>
          <t>switch</t>
        </is>
      </c>
      <c r="D296" s="87" t="n"/>
      <c r="E296" s="87" t="n"/>
      <c r="F296" s="87" t="inlineStr">
        <is>
          <t>World</t>
        </is>
      </c>
      <c r="G296" s="87" t="inlineStr">
        <is>
          <t>World</t>
        </is>
      </c>
      <c r="H296" s="87" t="inlineStr">
        <is>
          <t>DfSelection</t>
        </is>
      </c>
      <c r="J296" s="22" t="inlineStr">
        <is>
          <t>World</t>
        </is>
      </c>
      <c r="K296" s="22" t="inlineStr">
        <is>
          <t>World</t>
        </is>
      </c>
      <c r="L296" s="22" t="inlineStr">
        <is>
          <t>World</t>
        </is>
      </c>
      <c r="M296" s="22" t="inlineStr">
        <is>
          <t>World</t>
        </is>
      </c>
      <c r="N296" s="22" t="inlineStr">
        <is>
          <t>World</t>
        </is>
      </c>
    </row>
    <row r="297">
      <c r="B297" s="87" t="inlineStr">
        <is>
          <t>Sum all oil products in industrial transformation sector</t>
        </is>
      </c>
      <c r="C297" s="87" t="inlineStr">
        <is>
          <t>switch</t>
        </is>
      </c>
      <c r="D297" s="87" t="n"/>
      <c r="E297" s="87" t="n"/>
      <c r="F297" s="87" t="inlineStr">
        <is>
          <t>Converted</t>
        </is>
      </c>
      <c r="G297" s="87" t="inlineStr">
        <is>
          <t>Converted</t>
        </is>
      </c>
      <c r="H297" s="87" t="inlineStr">
        <is>
          <t>NonEnergyTransformationMethod</t>
        </is>
      </c>
      <c r="J297" s="22" t="inlineStr">
        <is>
          <t>Converted</t>
        </is>
      </c>
      <c r="K297" s="22" t="inlineStr">
        <is>
          <t>Converted</t>
        </is>
      </c>
      <c r="L297" s="22" t="inlineStr">
        <is>
          <t>Converted</t>
        </is>
      </c>
      <c r="M297" s="22" t="inlineStr">
        <is>
          <t>Converted</t>
        </is>
      </c>
      <c r="N297" s="22" t="inlineStr">
        <is>
          <t>Converted</t>
        </is>
      </c>
    </row>
    <row r="298">
      <c r="B298" s="87" t="inlineStr">
        <is>
          <t>LPG in residential implicit (cookstove) efficiency</t>
        </is>
      </c>
      <c r="C298" s="87" t="n"/>
      <c r="D298" s="87" t="n"/>
      <c r="E298" s="87" t="n"/>
      <c r="F298" s="87" t="n">
        <v>0.5600000000000001</v>
      </c>
      <c r="G298" s="87" t="n">
        <v>0.5600000000000001</v>
      </c>
      <c r="H298" s="87" t="inlineStr">
        <is>
          <t>LPGEff</t>
        </is>
      </c>
      <c r="J298" s="22" t="n">
        <v>0.5600000000000001</v>
      </c>
      <c r="K298" s="22" t="n">
        <v>0.5600000000000001</v>
      </c>
      <c r="L298" s="22" t="n">
        <v>0.5600000000000001</v>
      </c>
      <c r="M298" s="22" t="n">
        <v>0.5600000000000001</v>
      </c>
      <c r="N298" s="22" t="n">
        <v>0.5600000000000001</v>
      </c>
    </row>
    <row r="299">
      <c r="B299" s="87" t="inlineStr">
        <is>
          <t>Kerosene in residential implicit (cookstove) efficiency</t>
        </is>
      </c>
      <c r="C299" s="87" t="n"/>
      <c r="D299" s="87" t="n"/>
      <c r="E299" s="87" t="n"/>
      <c r="F299" s="87" t="n">
        <v>0.45</v>
      </c>
      <c r="G299" s="87" t="n">
        <v>0.45</v>
      </c>
      <c r="H299" s="87" t="inlineStr">
        <is>
          <t>KerEff</t>
        </is>
      </c>
      <c r="J299" s="22" t="n">
        <v>0.45</v>
      </c>
      <c r="K299" s="22" t="n">
        <v>0.45</v>
      </c>
      <c r="L299" s="22" t="n">
        <v>0.45</v>
      </c>
      <c r="M299" s="22" t="n">
        <v>0.45</v>
      </c>
      <c r="N299" s="22" t="n">
        <v>0.45</v>
      </c>
    </row>
    <row r="300">
      <c r="B300" s="87" t="inlineStr">
        <is>
          <t>Biomass in residential implicit (cookstove) efficiency</t>
        </is>
      </c>
      <c r="C300" s="87" t="n"/>
      <c r="D300" s="87" t="n"/>
      <c r="E300" s="87" t="n"/>
      <c r="F300" s="87" t="n">
        <v>0.2</v>
      </c>
      <c r="G300" s="87" t="n">
        <v>0.2</v>
      </c>
      <c r="H300" s="87" t="inlineStr">
        <is>
          <t>BioEff</t>
        </is>
      </c>
      <c r="J300" s="22" t="n">
        <v>0.2</v>
      </c>
      <c r="K300" s="22" t="n">
        <v>0.2</v>
      </c>
      <c r="L300" s="22" t="n">
        <v>0.2</v>
      </c>
      <c r="M300" s="22" t="n">
        <v>0.2</v>
      </c>
      <c r="N300" s="22" t="n">
        <v>0.2</v>
      </c>
    </row>
    <row r="301">
      <c r="B301" s="87" t="inlineStr">
        <is>
          <t>Natural gas in residential implicit (cookstove) efficiency</t>
        </is>
      </c>
      <c r="C301" s="87" t="n"/>
      <c r="D301" s="87" t="n"/>
      <c r="E301" s="87" t="n"/>
      <c r="F301" s="87" t="n">
        <v>0.58</v>
      </c>
      <c r="G301" s="87" t="n">
        <v>0.58</v>
      </c>
      <c r="H301" s="87" t="inlineStr">
        <is>
          <t>NatGasEff</t>
        </is>
      </c>
      <c r="J301" s="22" t="n">
        <v>0.58</v>
      </c>
      <c r="K301" s="22" t="n">
        <v>0.58</v>
      </c>
      <c r="L301" s="22" t="n">
        <v>0.58</v>
      </c>
      <c r="M301" s="22" t="n">
        <v>0.58</v>
      </c>
      <c r="N301" s="22" t="n">
        <v>0.58</v>
      </c>
    </row>
    <row r="302">
      <c r="B302" s="87" t="inlineStr">
        <is>
          <t>Include producer-side subsidies as part of TCP measure</t>
        </is>
      </c>
      <c r="C302" s="87" t="inlineStr">
        <is>
          <t>switch</t>
        </is>
      </c>
      <c r="D302" s="87" t="n"/>
      <c r="E302" s="87" t="n"/>
      <c r="F302" s="87" t="inlineStr">
        <is>
          <t>No*</t>
        </is>
      </c>
      <c r="G302" s="87" t="inlineStr">
        <is>
          <t>No*</t>
        </is>
      </c>
      <c r="H302" s="87" t="inlineStr">
        <is>
          <t>PsInTCP</t>
        </is>
      </c>
      <c r="J302" s="22" t="inlineStr">
        <is>
          <t>No*</t>
        </is>
      </c>
      <c r="K302" s="22" t="inlineStr">
        <is>
          <t>No*</t>
        </is>
      </c>
      <c r="L302" s="22" t="inlineStr">
        <is>
          <t>No*</t>
        </is>
      </c>
      <c r="M302" s="22" t="inlineStr">
        <is>
          <t>No*</t>
        </is>
      </c>
      <c r="N302" s="22" t="inlineStr">
        <is>
          <t>No*</t>
        </is>
      </c>
    </row>
    <row r="303">
      <c r="B303" s="85" t="inlineStr">
        <is>
          <t>Distributional module assumptions</t>
        </is>
      </c>
    </row>
    <row r="304">
      <c r="B304" s="87" t="inlineStr">
        <is>
          <t>Analysis year for distributional module</t>
        </is>
      </c>
      <c r="C304" s="87" t="inlineStr">
        <is>
          <t>year</t>
        </is>
      </c>
      <c r="D304" s="87" t="n"/>
      <c r="E304" s="87" t="n"/>
      <c r="F304" s="87" t="n">
        <v>2030</v>
      </c>
      <c r="G304" s="87" t="n">
        <v>2030</v>
      </c>
      <c r="H304" s="87" t="inlineStr">
        <is>
          <t>YearDistn</t>
        </is>
      </c>
      <c r="J304" s="22" t="n">
        <v>2030</v>
      </c>
      <c r="K304" s="22" t="n">
        <v>2030</v>
      </c>
      <c r="L304" s="22" t="n">
        <v>2030</v>
      </c>
      <c r="M304" s="22" t="n">
        <v>2030</v>
      </c>
      <c r="N304" s="22" t="n">
        <v>2030</v>
      </c>
    </row>
    <row r="305">
      <c r="B305" s="87" t="inlineStr">
        <is>
          <t>Targeted transfer type</t>
        </is>
      </c>
      <c r="C305" s="87" t="inlineStr">
        <is>
          <t>switch</t>
        </is>
      </c>
      <c r="D305" s="87" t="n"/>
      <c r="E305" s="87" t="n"/>
      <c r="F305" s="87" t="inlineStr">
        <is>
          <t>Cash</t>
        </is>
      </c>
      <c r="G305" s="87" t="inlineStr">
        <is>
          <t>Cash</t>
        </is>
      </c>
      <c r="H305" s="87" t="inlineStr">
        <is>
          <t>TransferType</t>
        </is>
      </c>
      <c r="J305" s="22" t="inlineStr">
        <is>
          <t>Cash</t>
        </is>
      </c>
      <c r="K305" s="22" t="inlineStr">
        <is>
          <t>Cash</t>
        </is>
      </c>
      <c r="L305" s="22" t="inlineStr">
        <is>
          <t>Cash</t>
        </is>
      </c>
      <c r="M305" s="22" t="inlineStr">
        <is>
          <t>Cash</t>
        </is>
      </c>
      <c r="N305" s="22" t="inlineStr">
        <is>
          <t>Cash</t>
        </is>
      </c>
    </row>
    <row r="306">
      <c r="B306" s="87" t="inlineStr">
        <is>
          <t>Target households below poverty line (2011 PPP$/day)</t>
        </is>
      </c>
      <c r="C306" s="87" t="inlineStr">
        <is>
          <t>number</t>
        </is>
      </c>
      <c r="D306" s="87" t="n"/>
      <c r="E306" s="87" t="n"/>
      <c r="F306" s="87" t="inlineStr">
        <is>
          <t>No</t>
        </is>
      </c>
      <c r="G306" s="87" t="inlineStr">
        <is>
          <t>No</t>
        </is>
      </c>
      <c r="H306" s="87" t="inlineStr">
        <is>
          <t>TargetBelow</t>
        </is>
      </c>
      <c r="J306" s="22" t="inlineStr">
        <is>
          <t>No</t>
        </is>
      </c>
      <c r="K306" s="22" t="inlineStr">
        <is>
          <t>No</t>
        </is>
      </c>
      <c r="L306" s="22" t="inlineStr">
        <is>
          <t>No</t>
        </is>
      </c>
      <c r="M306" s="22" t="inlineStr">
        <is>
          <t>No</t>
        </is>
      </c>
      <c r="N306" s="22" t="inlineStr">
        <is>
          <t>No</t>
        </is>
      </c>
    </row>
    <row r="307">
      <c r="B307" s="87" t="inlineStr">
        <is>
          <t>Public/infrastructure investment type</t>
        </is>
      </c>
      <c r="C307" s="87" t="inlineStr">
        <is>
          <t>switch</t>
        </is>
      </c>
      <c r="D307" s="87" t="n"/>
      <c r="E307" s="87" t="n"/>
      <c r="F307" s="87" t="inlineStr">
        <is>
          <t>All Infr.</t>
        </is>
      </c>
      <c r="G307" s="87" t="inlineStr">
        <is>
          <t>All Infr.</t>
        </is>
      </c>
      <c r="H307" s="87" t="inlineStr">
        <is>
          <t>PublicInfrastructureInvType</t>
        </is>
      </c>
      <c r="J307" s="22" t="inlineStr">
        <is>
          <t>All Infr.</t>
        </is>
      </c>
      <c r="K307" s="22" t="inlineStr">
        <is>
          <t>All Infr.</t>
        </is>
      </c>
      <c r="L307" s="22" t="inlineStr">
        <is>
          <t>All Infr.</t>
        </is>
      </c>
      <c r="M307" s="22" t="inlineStr">
        <is>
          <t>All Infr.</t>
        </is>
      </c>
      <c r="N307" s="22" t="inlineStr">
        <is>
          <t>All Infr.</t>
        </is>
      </c>
    </row>
    <row r="308">
      <c r="B308" s="87" t="inlineStr">
        <is>
          <t>Current spending type</t>
        </is>
      </c>
      <c r="C308" s="87" t="inlineStr">
        <is>
          <t>switch</t>
        </is>
      </c>
      <c r="D308" s="87" t="n"/>
      <c r="E308" s="87" t="n"/>
      <c r="F308" s="87" t="inlineStr">
        <is>
          <t>All Social Protection and Labor</t>
        </is>
      </c>
      <c r="G308" s="87" t="inlineStr">
        <is>
          <t>All Social Protection and Labor</t>
        </is>
      </c>
      <c r="H308" s="87" t="inlineStr">
        <is>
          <t>CurrentSpendingType</t>
        </is>
      </c>
      <c r="J308" s="22" t="inlineStr">
        <is>
          <t>All Social Protection and Labor</t>
        </is>
      </c>
      <c r="K308" s="22" t="inlineStr">
        <is>
          <t>All Social Protection and Labor</t>
        </is>
      </c>
      <c r="L308" s="22" t="inlineStr">
        <is>
          <t>All Social Protection and Labor</t>
        </is>
      </c>
      <c r="M308" s="22" t="inlineStr">
        <is>
          <t>All Social Protection and Labor</t>
        </is>
      </c>
      <c r="N308" s="22" t="inlineStr">
        <is>
          <t>All Social Protection and Labor</t>
        </is>
      </c>
    </row>
    <row r="309">
      <c r="B309" s="87" t="inlineStr">
        <is>
          <t>Personal Income Tax (PIT) reduction type</t>
        </is>
      </c>
      <c r="C309" s="87" t="inlineStr">
        <is>
          <t>switch</t>
        </is>
      </c>
      <c r="D309" s="87" t="n"/>
      <c r="E309" s="87" t="n"/>
      <c r="F309" s="87" t="inlineStr">
        <is>
          <t>Personal Allowance</t>
        </is>
      </c>
      <c r="G309" s="87" t="inlineStr">
        <is>
          <t>Personal Allowance</t>
        </is>
      </c>
      <c r="H309" s="87" t="inlineStr">
        <is>
          <t>PITReductionType</t>
        </is>
      </c>
      <c r="J309" s="22" t="inlineStr">
        <is>
          <t>Personal Allowance</t>
        </is>
      </c>
      <c r="K309" s="22" t="inlineStr">
        <is>
          <t>Personal Allowance</t>
        </is>
      </c>
      <c r="L309" s="22" t="inlineStr">
        <is>
          <t>Personal Allowance</t>
        </is>
      </c>
      <c r="M309" s="22" t="inlineStr">
        <is>
          <t>Personal Allowance</t>
        </is>
      </c>
      <c r="N309" s="22" t="inlineStr">
        <is>
          <t>Personal Allowance</t>
        </is>
      </c>
    </row>
    <row r="310">
      <c r="B310" s="87" t="inlineStr">
        <is>
          <t>"Targeted Exemption" for bottom XX deciles</t>
        </is>
      </c>
      <c r="C310" s="87" t="inlineStr">
        <is>
          <t>number</t>
        </is>
      </c>
      <c r="D310" s="87" t="n"/>
      <c r="E310" s="87" t="n"/>
      <c r="F310" s="87" t="n">
        <v>4</v>
      </c>
      <c r="G310" s="87" t="n">
        <v>4</v>
      </c>
      <c r="H310" s="87" t="inlineStr">
        <is>
          <t>DistExcCfDec</t>
        </is>
      </c>
      <c r="J310" s="22" t="n">
        <v>4</v>
      </c>
      <c r="K310" s="22" t="n">
        <v>4</v>
      </c>
      <c r="L310" s="22" t="n">
        <v>4</v>
      </c>
      <c r="M310" s="22" t="n">
        <v>4</v>
      </c>
      <c r="N310" s="22" t="n">
        <v>4</v>
      </c>
    </row>
    <row r="311">
      <c r="B311" s="87" t="inlineStr">
        <is>
          <t>Replace missing labor tax data, grouping by country</t>
        </is>
      </c>
      <c r="C311" s="87" t="inlineStr">
        <is>
          <t>switch</t>
        </is>
      </c>
      <c r="D311" s="87" t="n"/>
      <c r="E311" s="87" t="n"/>
      <c r="F311" s="87" t="inlineStr">
        <is>
          <t>income</t>
        </is>
      </c>
      <c r="G311" s="87" t="inlineStr">
        <is>
          <t>income</t>
        </is>
      </c>
      <c r="H311" s="87" t="inlineStr">
        <is>
          <t>MissingDataReplacement</t>
        </is>
      </c>
      <c r="J311" s="22" t="inlineStr">
        <is>
          <t>income</t>
        </is>
      </c>
      <c r="K311" s="22" t="inlineStr">
        <is>
          <t>income</t>
        </is>
      </c>
      <c r="L311" s="22" t="inlineStr">
        <is>
          <t>income</t>
        </is>
      </c>
      <c r="M311" s="22" t="inlineStr">
        <is>
          <t>income</t>
        </is>
      </c>
      <c r="N311" s="22" t="inlineStr">
        <is>
          <t>income</t>
        </is>
      </c>
    </row>
    <row r="312">
      <c r="B312" s="87" t="inlineStr">
        <is>
          <t>Exempt most-used cooking fossil fuel?</t>
        </is>
      </c>
      <c r="C312" s="87" t="inlineStr">
        <is>
          <t>switch</t>
        </is>
      </c>
      <c r="D312" s="87" t="n"/>
      <c r="E312" s="87" t="n"/>
      <c r="F312" s="87" t="inlineStr">
        <is>
          <t>No</t>
        </is>
      </c>
      <c r="G312" s="87" t="inlineStr">
        <is>
          <t>No</t>
        </is>
      </c>
      <c r="H312" s="87" t="inlineStr">
        <is>
          <t>ExemptMostCook</t>
        </is>
      </c>
      <c r="J312" s="22" t="inlineStr">
        <is>
          <t>No</t>
        </is>
      </c>
      <c r="K312" s="22" t="inlineStr">
        <is>
          <t>No</t>
        </is>
      </c>
      <c r="L312" s="22" t="inlineStr">
        <is>
          <t>No</t>
        </is>
      </c>
      <c r="M312" s="22" t="inlineStr">
        <is>
          <t>No</t>
        </is>
      </c>
      <c r="N312" s="22" t="inlineStr">
        <is>
          <t>No</t>
        </is>
      </c>
    </row>
    <row r="313">
      <c r="B313" s="87" t="inlineStr">
        <is>
          <t>Exempt cooking fossil fuel for bottom XX deciles:</t>
        </is>
      </c>
      <c r="C313" s="87" t="inlineStr">
        <is>
          <t>switch</t>
        </is>
      </c>
      <c r="D313" s="87" t="n"/>
      <c r="E313" s="87" t="n"/>
      <c r="F313" s="87" t="n">
        <v>4</v>
      </c>
      <c r="G313" s="87" t="n">
        <v>4</v>
      </c>
      <c r="H313" s="87" t="inlineStr">
        <is>
          <t>ExemptCookDeciles</t>
        </is>
      </c>
      <c r="J313" s="22" t="n">
        <v>4</v>
      </c>
      <c r="K313" s="22" t="n">
        <v>4</v>
      </c>
      <c r="L313" s="22" t="n">
        <v>4</v>
      </c>
      <c r="M313" s="22" t="n">
        <v>4</v>
      </c>
      <c r="N313" s="22" t="n">
        <v>4</v>
      </c>
    </row>
    <row r="314">
      <c r="B314" s="87" t="inlineStr">
        <is>
          <t>Adjust for behavioral &amp; structural change?</t>
        </is>
      </c>
      <c r="C314" s="87" t="inlineStr">
        <is>
          <t>switch</t>
        </is>
      </c>
      <c r="D314" s="87" t="n"/>
      <c r="E314" s="87" t="n"/>
      <c r="F314" s="87" t="inlineStr">
        <is>
          <t>No</t>
        </is>
      </c>
      <c r="G314" s="87" t="inlineStr">
        <is>
          <t>No</t>
        </is>
      </c>
      <c r="H314" s="87" t="inlineStr">
        <is>
          <t>InferredDist</t>
        </is>
      </c>
      <c r="J314" s="22" t="inlineStr">
        <is>
          <t>No</t>
        </is>
      </c>
      <c r="K314" s="22" t="inlineStr">
        <is>
          <t>No</t>
        </is>
      </c>
      <c r="L314" s="22" t="inlineStr">
        <is>
          <t>No</t>
        </is>
      </c>
      <c r="M314" s="22" t="inlineStr">
        <is>
          <t>No</t>
        </is>
      </c>
      <c r="N314" s="22" t="inlineStr">
        <is>
          <t>No</t>
        </is>
      </c>
    </row>
    <row r="315">
      <c r="B315" s="87" t="inlineStr">
        <is>
          <t>Include decile-specific price elasticities?</t>
        </is>
      </c>
      <c r="C315" s="87" t="inlineStr">
        <is>
          <t>switch</t>
        </is>
      </c>
      <c r="D315" s="87" t="n"/>
      <c r="E315" s="87" t="n"/>
      <c r="F315" s="87" t="inlineStr">
        <is>
          <t>Yes</t>
        </is>
      </c>
      <c r="G315" s="87" t="inlineStr">
        <is>
          <t>Yes</t>
        </is>
      </c>
      <c r="H315" s="87" t="inlineStr">
        <is>
          <t>PEDs</t>
        </is>
      </c>
      <c r="J315" s="22" t="inlineStr">
        <is>
          <t>Yes</t>
        </is>
      </c>
      <c r="K315" s="22" t="inlineStr">
        <is>
          <t>Yes</t>
        </is>
      </c>
      <c r="L315" s="22" t="inlineStr">
        <is>
          <t>Yes</t>
        </is>
      </c>
      <c r="M315" s="22" t="inlineStr">
        <is>
          <t>Yes</t>
        </is>
      </c>
      <c r="N315" s="22" t="inlineStr">
        <is>
          <t>Yes</t>
        </is>
      </c>
    </row>
    <row r="316">
      <c r="B316" s="87" t="inlineStr">
        <is>
          <t>Adjust GTAP-implied CP revenues to CPAT?</t>
        </is>
      </c>
      <c r="C316" s="87" t="inlineStr">
        <is>
          <t>switch</t>
        </is>
      </c>
      <c r="D316" s="87" t="n"/>
      <c r="E316" s="87" t="n"/>
      <c r="F316" s="87" t="inlineStr">
        <is>
          <t>Yes</t>
        </is>
      </c>
      <c r="G316" s="87" t="inlineStr">
        <is>
          <t>Yes</t>
        </is>
      </c>
      <c r="H316" s="87" t="inlineStr">
        <is>
          <t>ScaleGTAP</t>
        </is>
      </c>
      <c r="J316" s="22" t="inlineStr">
        <is>
          <t>Yes</t>
        </is>
      </c>
      <c r="K316" s="22" t="inlineStr">
        <is>
          <t>Yes</t>
        </is>
      </c>
      <c r="L316" s="22" t="inlineStr">
        <is>
          <t>Yes</t>
        </is>
      </c>
      <c r="M316" s="22" t="inlineStr">
        <is>
          <t>Yes</t>
        </is>
      </c>
      <c r="N316" s="22" t="inlineStr">
        <is>
          <t>Yes</t>
        </is>
      </c>
    </row>
    <row r="317">
      <c r="B317" s="87" t="inlineStr">
        <is>
          <t>Adjust for deadweight losses?</t>
        </is>
      </c>
      <c r="C317" s="87" t="inlineStr">
        <is>
          <t>switch</t>
        </is>
      </c>
      <c r="D317" s="87" t="n"/>
      <c r="E317" s="87" t="n"/>
      <c r="F317" s="87" t="inlineStr">
        <is>
          <t>No</t>
        </is>
      </c>
      <c r="G317" s="87" t="inlineStr">
        <is>
          <t>No</t>
        </is>
      </c>
      <c r="H317" s="87" t="inlineStr">
        <is>
          <t>DWLs</t>
        </is>
      </c>
      <c r="J317" s="22" t="inlineStr">
        <is>
          <t>No</t>
        </is>
      </c>
      <c r="K317" s="22" t="inlineStr">
        <is>
          <t>No</t>
        </is>
      </c>
      <c r="L317" s="22" t="inlineStr">
        <is>
          <t>No</t>
        </is>
      </c>
      <c r="M317" s="22" t="inlineStr">
        <is>
          <t>No</t>
        </is>
      </c>
      <c r="N317" s="22" t="inlineStr">
        <is>
          <t>No</t>
        </is>
      </c>
    </row>
    <row r="318">
      <c r="B318" s="87" t="inlineStr">
        <is>
          <t>Imperfect pass-through?</t>
        </is>
      </c>
      <c r="C318" s="87" t="inlineStr">
        <is>
          <t>switch</t>
        </is>
      </c>
      <c r="D318" s="87" t="n"/>
      <c r="E318" s="87" t="n"/>
      <c r="F318" s="87" t="inlineStr">
        <is>
          <t>No</t>
        </is>
      </c>
      <c r="G318" s="87" t="inlineStr">
        <is>
          <t>No</t>
        </is>
      </c>
      <c r="H318" s="87" t="inlineStr">
        <is>
          <t>PassthroughDist</t>
        </is>
      </c>
      <c r="J318" s="22" t="inlineStr">
        <is>
          <t>No</t>
        </is>
      </c>
      <c r="K318" s="22" t="inlineStr">
        <is>
          <t>No</t>
        </is>
      </c>
      <c r="L318" s="22" t="inlineStr">
        <is>
          <t>No</t>
        </is>
      </c>
      <c r="M318" s="22" t="inlineStr">
        <is>
          <t>No</t>
        </is>
      </c>
      <c r="N318" s="22" t="inlineStr">
        <is>
          <t>No</t>
        </is>
      </c>
    </row>
    <row r="319">
      <c r="B319" s="87" t="inlineStr">
        <is>
          <t>Impacts for average, median, p25, or p75?</t>
        </is>
      </c>
      <c r="C319" s="87" t="inlineStr">
        <is>
          <t>switch</t>
        </is>
      </c>
      <c r="D319" s="87" t="n"/>
      <c r="E319" s="87" t="n"/>
      <c r="F319" s="87" t="inlineStr">
        <is>
          <t>mean</t>
        </is>
      </c>
      <c r="G319" s="87" t="inlineStr">
        <is>
          <t>mean</t>
        </is>
      </c>
      <c r="H319" s="87" t="inlineStr">
        <is>
          <t>QuantilesStatistic</t>
        </is>
      </c>
      <c r="J319" s="22" t="inlineStr">
        <is>
          <t>mean</t>
        </is>
      </c>
      <c r="K319" s="22" t="inlineStr">
        <is>
          <t>mean</t>
        </is>
      </c>
      <c r="L319" s="22" t="inlineStr">
        <is>
          <t>mean</t>
        </is>
      </c>
      <c r="M319" s="22" t="inlineStr">
        <is>
          <t>mean</t>
        </is>
      </c>
      <c r="N319" s="22" t="inlineStr">
        <is>
          <t>mean</t>
        </is>
      </c>
    </row>
    <row r="320">
      <c r="B320" s="87" t="inlineStr">
        <is>
          <t>Quantiles in LCU?</t>
        </is>
      </c>
      <c r="C320" s="87" t="inlineStr">
        <is>
          <t>switch</t>
        </is>
      </c>
      <c r="D320" s="87" t="n"/>
      <c r="E320" s="87" t="n"/>
      <c r="F320" s="87" t="inlineStr">
        <is>
          <t>No</t>
        </is>
      </c>
      <c r="G320" s="87" t="inlineStr">
        <is>
          <t>No</t>
        </is>
      </c>
      <c r="H320" s="87" t="inlineStr">
        <is>
          <t>QuantilesLCU</t>
        </is>
      </c>
      <c r="J320" s="22" t="inlineStr">
        <is>
          <t>No</t>
        </is>
      </c>
      <c r="K320" s="22" t="inlineStr">
        <is>
          <t>No</t>
        </is>
      </c>
      <c r="L320" s="22" t="inlineStr">
        <is>
          <t>No</t>
        </is>
      </c>
      <c r="M320" s="22" t="inlineStr">
        <is>
          <t>No</t>
        </is>
      </c>
      <c r="N320" s="22" t="inlineStr">
        <is>
          <t>No</t>
        </is>
      </c>
    </row>
    <row r="321">
      <c r="B321" s="85" t="inlineStr">
        <is>
          <t>Air pollution module assumptions</t>
        </is>
      </c>
    </row>
    <row r="322">
      <c r="A322" t="inlineStr">
        <is>
          <t>X</t>
        </is>
      </c>
      <c r="B322" s="87" t="inlineStr">
        <is>
          <t>Emissions to concentrations, PM2.5</t>
        </is>
      </c>
      <c r="C322" s="87" t="inlineStr">
        <is>
          <t>switch</t>
        </is>
      </c>
      <c r="D322" s="87" t="n"/>
      <c r="E322" s="87" t="n"/>
      <c r="F322" s="87" t="inlineStr">
        <is>
          <t>Local study-FASST</t>
        </is>
      </c>
      <c r="G322" s="87" t="inlineStr">
        <is>
          <t>Avg. iF and LS FASST*</t>
        </is>
      </c>
      <c r="H322" s="87" t="inlineStr">
        <is>
          <t>SourceAppSel</t>
        </is>
      </c>
      <c r="J322" s="22" t="inlineStr">
        <is>
          <t>Local study-FASST</t>
        </is>
      </c>
      <c r="K322" s="22" t="inlineStr">
        <is>
          <t>Local study-FASST</t>
        </is>
      </c>
      <c r="L322" s="22" t="inlineStr">
        <is>
          <t>Local study-FASST</t>
        </is>
      </c>
      <c r="M322" s="22" t="inlineStr">
        <is>
          <t>Local study-FASST</t>
        </is>
      </c>
      <c r="N322" s="22" t="inlineStr">
        <is>
          <t>Local study-FASST</t>
        </is>
      </c>
    </row>
    <row r="323">
      <c r="B323" s="87" t="inlineStr">
        <is>
          <t>Emissions to concentrations, Ozone</t>
        </is>
      </c>
      <c r="C323" s="87" t="inlineStr">
        <is>
          <t>switch</t>
        </is>
      </c>
      <c r="D323" s="87" t="n"/>
      <c r="E323" s="87" t="n"/>
      <c r="F323" s="87" t="inlineStr">
        <is>
          <t>TM5-FASST</t>
        </is>
      </c>
      <c r="G323" s="87" t="inlineStr">
        <is>
          <t>TM5-FASST</t>
        </is>
      </c>
      <c r="H323" s="87" t="inlineStr">
        <is>
          <t>SourceAppO3</t>
        </is>
      </c>
      <c r="J323" s="22" t="inlineStr">
        <is>
          <t>TM5-FASST</t>
        </is>
      </c>
      <c r="K323" s="22" t="inlineStr">
        <is>
          <t>TM5-FASST</t>
        </is>
      </c>
      <c r="L323" s="22" t="inlineStr">
        <is>
          <t>TM5-FASST</t>
        </is>
      </c>
      <c r="M323" s="22" t="inlineStr">
        <is>
          <t>TM5-FASST</t>
        </is>
      </c>
      <c r="N323" s="22" t="inlineStr">
        <is>
          <t>TM5-FASST</t>
        </is>
      </c>
    </row>
    <row r="324">
      <c r="B324" s="87" t="inlineStr">
        <is>
          <t>Emission factors</t>
        </is>
      </c>
      <c r="C324" s="87" t="inlineStr">
        <is>
          <t>switch</t>
        </is>
      </c>
      <c r="D324" s="87" t="n"/>
      <c r="E324" s="87" t="n"/>
      <c r="F324" s="87" t="inlineStr">
        <is>
          <t>Average</t>
        </is>
      </c>
      <c r="G324" s="87" t="inlineStr">
        <is>
          <t>Average</t>
        </is>
      </c>
      <c r="H324" s="87" t="inlineStr">
        <is>
          <t>EFSel</t>
        </is>
      </c>
      <c r="J324" s="22" t="inlineStr">
        <is>
          <t>Average</t>
        </is>
      </c>
      <c r="K324" s="22" t="inlineStr">
        <is>
          <t>Average</t>
        </is>
      </c>
      <c r="L324" s="22" t="inlineStr">
        <is>
          <t>Average</t>
        </is>
      </c>
      <c r="M324" s="22" t="inlineStr">
        <is>
          <t>Average</t>
        </is>
      </c>
      <c r="N324" s="22" t="inlineStr">
        <is>
          <t>Average</t>
        </is>
      </c>
    </row>
    <row r="325">
      <c r="B325" s="87" t="inlineStr">
        <is>
          <t>Include leakage to biomass in residential sector</t>
        </is>
      </c>
      <c r="C325" s="87" t="inlineStr">
        <is>
          <t>switch</t>
        </is>
      </c>
      <c r="D325" s="87" t="n"/>
      <c r="E325" s="87" t="n"/>
      <c r="F325" s="87" t="inlineStr">
        <is>
          <t>No</t>
        </is>
      </c>
      <c r="G325" s="87" t="inlineStr">
        <is>
          <t>No</t>
        </is>
      </c>
      <c r="H325" s="87" t="inlineStr">
        <is>
          <t>BiomassLeakage</t>
        </is>
      </c>
      <c r="J325" s="22" t="inlineStr">
        <is>
          <t>No</t>
        </is>
      </c>
      <c r="K325" s="22" t="inlineStr">
        <is>
          <t>No</t>
        </is>
      </c>
      <c r="L325" s="22" t="inlineStr">
        <is>
          <t>No</t>
        </is>
      </c>
      <c r="M325" s="22" t="inlineStr">
        <is>
          <t>No</t>
        </is>
      </c>
      <c r="N325" s="22" t="inlineStr">
        <is>
          <t>No</t>
        </is>
      </c>
    </row>
    <row r="326">
      <c r="B326" s="87" t="inlineStr">
        <is>
          <t>Biomass is a normal good</t>
        </is>
      </c>
      <c r="C326" s="87" t="inlineStr">
        <is>
          <t>switch</t>
        </is>
      </c>
      <c r="D326" s="87" t="n"/>
      <c r="E326" s="87" t="n"/>
      <c r="F326" s="87" t="inlineStr">
        <is>
          <t>No</t>
        </is>
      </c>
      <c r="G326" s="87" t="inlineStr">
        <is>
          <t>No</t>
        </is>
      </c>
      <c r="H326" s="87" t="inlineStr">
        <is>
          <t>BiomassNormal</t>
        </is>
      </c>
      <c r="J326" s="22" t="inlineStr">
        <is>
          <t>No</t>
        </is>
      </c>
      <c r="K326" s="22" t="inlineStr">
        <is>
          <t>No</t>
        </is>
      </c>
      <c r="L326" s="22" t="inlineStr">
        <is>
          <t>No</t>
        </is>
      </c>
      <c r="M326" s="22" t="inlineStr">
        <is>
          <t>No</t>
        </is>
      </c>
      <c r="N326" s="22" t="inlineStr">
        <is>
          <t>No</t>
        </is>
      </c>
    </row>
    <row r="327">
      <c r="A327" t="inlineStr">
        <is>
          <t>X</t>
        </is>
      </c>
      <c r="B327" s="87" t="inlineStr">
        <is>
          <t>VSL source</t>
        </is>
      </c>
      <c r="C327" s="87" t="inlineStr">
        <is>
          <t>switch</t>
        </is>
      </c>
      <c r="D327" s="87" t="n"/>
      <c r="E327" s="87" t="n"/>
      <c r="F327" s="87" t="inlineStr">
        <is>
          <t>Transfer from Group</t>
        </is>
      </c>
      <c r="G327" s="87" t="inlineStr">
        <is>
          <t>Transfer from OECD</t>
        </is>
      </c>
      <c r="H327" s="87" t="inlineStr">
        <is>
          <t>VSLMethod</t>
        </is>
      </c>
      <c r="J327" s="22" t="inlineStr">
        <is>
          <t>Transfer from Group</t>
        </is>
      </c>
      <c r="K327" s="22" t="inlineStr">
        <is>
          <t>Transfer from Group</t>
        </is>
      </c>
      <c r="L327" s="22" t="inlineStr">
        <is>
          <t>Transfer from Group</t>
        </is>
      </c>
      <c r="M327" s="22" t="inlineStr">
        <is>
          <t>Transfer from Group</t>
        </is>
      </c>
      <c r="N327" s="22" t="inlineStr">
        <is>
          <t>Transfer from Group</t>
        </is>
      </c>
    </row>
    <row r="328">
      <c r="B328" s="87" t="inlineStr">
        <is>
          <t>VSL (where manual source)</t>
        </is>
      </c>
      <c r="C328" s="87" t="inlineStr">
        <is>
          <t>switch</t>
        </is>
      </c>
      <c r="D328" s="87" t="n"/>
      <c r="E328" s="87" t="n"/>
      <c r="F328" s="87" t="n">
        <v>500000</v>
      </c>
      <c r="G328" s="87" t="n">
        <v>500000</v>
      </c>
      <c r="H328" s="87" t="inlineStr">
        <is>
          <t>VSLManual</t>
        </is>
      </c>
      <c r="J328" s="22" t="n">
        <v>500000</v>
      </c>
      <c r="K328" s="22" t="n">
        <v>500000</v>
      </c>
      <c r="L328" s="22" t="n">
        <v>500000</v>
      </c>
      <c r="M328" s="22" t="n">
        <v>500000</v>
      </c>
      <c r="N328" s="22" t="n">
        <v>500000</v>
      </c>
    </row>
    <row r="329">
      <c r="B329" s="87" t="inlineStr">
        <is>
          <t>VSL elasticity source</t>
        </is>
      </c>
      <c r="C329" s="87" t="inlineStr">
        <is>
          <t>switch</t>
        </is>
      </c>
      <c r="D329" s="87" t="n"/>
      <c r="E329" s="87" t="n"/>
      <c r="F329" s="87" t="inlineStr">
        <is>
          <t>0x17</t>
        </is>
      </c>
      <c r="G329" s="87" t="inlineStr">
        <is>
          <t>Income group</t>
        </is>
      </c>
      <c r="H329" s="87" t="inlineStr">
        <is>
          <t>VslElSource</t>
        </is>
      </c>
      <c r="J329" s="22" t="inlineStr">
        <is>
          <t>0x17</t>
        </is>
      </c>
      <c r="K329" s="22" t="inlineStr">
        <is>
          <t>0x17</t>
        </is>
      </c>
      <c r="L329" s="22" t="inlineStr">
        <is>
          <t>0x17</t>
        </is>
      </c>
      <c r="M329" s="22" t="inlineStr">
        <is>
          <t>0x17</t>
        </is>
      </c>
      <c r="N329" s="22" t="inlineStr">
        <is>
          <t>0x17</t>
        </is>
      </c>
    </row>
    <row r="330">
      <c r="B330" s="87" t="inlineStr">
        <is>
          <t>VSL elasticity (where manual source)</t>
        </is>
      </c>
      <c r="C330" s="87" t="inlineStr">
        <is>
          <t>switch</t>
        </is>
      </c>
      <c r="D330" s="87" t="n"/>
      <c r="E330" s="87" t="n"/>
      <c r="F330" s="87" t="inlineStr">
        <is>
          <t>0x17</t>
        </is>
      </c>
      <c r="G330" s="87" t="n">
        <v>1</v>
      </c>
      <c r="H330" s="87" t="inlineStr">
        <is>
          <t>VslEl</t>
        </is>
      </c>
      <c r="J330" s="22" t="inlineStr">
        <is>
          <t>0x17</t>
        </is>
      </c>
      <c r="K330" s="22" t="inlineStr">
        <is>
          <t>0x17</t>
        </is>
      </c>
      <c r="L330" s="22" t="inlineStr">
        <is>
          <t>0x17</t>
        </is>
      </c>
      <c r="M330" s="22" t="inlineStr">
        <is>
          <t>0x17</t>
        </is>
      </c>
      <c r="N330" s="22" t="inlineStr">
        <is>
          <t>0x17</t>
        </is>
      </c>
    </row>
    <row r="331">
      <c r="B331" s="87" t="inlineStr">
        <is>
          <t>Discount rate selection</t>
        </is>
      </c>
      <c r="C331" s="87" t="inlineStr">
        <is>
          <t>switch</t>
        </is>
      </c>
      <c r="D331" s="87" t="n"/>
      <c r="E331" s="87" t="n"/>
      <c r="F331" s="87" t="inlineStr">
        <is>
          <t>3% (Robinson 2019)</t>
        </is>
      </c>
      <c r="G331" s="87" t="inlineStr">
        <is>
          <t>3% (Robinson 2019)</t>
        </is>
      </c>
      <c r="H331" s="87" t="inlineStr">
        <is>
          <t>DiscSel</t>
        </is>
      </c>
      <c r="J331" s="22" t="inlineStr">
        <is>
          <t>3% (Robinson 2019)</t>
        </is>
      </c>
      <c r="K331" s="22" t="inlineStr">
        <is>
          <t>3% (Robinson 2019)</t>
        </is>
      </c>
      <c r="L331" s="22" t="inlineStr">
        <is>
          <t>3% (Robinson 2019)</t>
        </is>
      </c>
      <c r="M331" s="22" t="inlineStr">
        <is>
          <t>3% (Robinson 2019)</t>
        </is>
      </c>
      <c r="N331" s="22" t="inlineStr">
        <is>
          <t>3% (Robinson 2019)</t>
        </is>
      </c>
    </row>
    <row r="332">
      <c r="B332" s="87" t="inlineStr">
        <is>
          <t>Discount rate (where manual source)</t>
        </is>
      </c>
      <c r="C332" s="87" t="inlineStr">
        <is>
          <t>switch</t>
        </is>
      </c>
      <c r="D332" s="87" t="n"/>
      <c r="E332" s="87" t="n"/>
      <c r="F332" s="87" t="n">
        <v>0.03</v>
      </c>
      <c r="G332" s="87" t="n">
        <v>0.03</v>
      </c>
      <c r="H332" s="87" t="inlineStr">
        <is>
          <t>DiscRate</t>
        </is>
      </c>
      <c r="J332" s="22" t="n">
        <v>0.03</v>
      </c>
      <c r="K332" s="22" t="n">
        <v>0.03</v>
      </c>
      <c r="L332" s="22" t="n">
        <v>0.03</v>
      </c>
      <c r="M332" s="22" t="n">
        <v>0.03</v>
      </c>
      <c r="N332" s="22" t="n">
        <v>0.03</v>
      </c>
    </row>
    <row r="333">
      <c r="B333" s="85" t="inlineStr">
        <is>
          <t>Other assumptions: air pollution module</t>
        </is>
      </c>
    </row>
    <row r="334">
      <c r="B334" s="87" t="inlineStr">
        <is>
          <t>Number of working days per month</t>
        </is>
      </c>
      <c r="C334" s="87" t="inlineStr">
        <is>
          <t>days</t>
        </is>
      </c>
      <c r="D334" s="87" t="n"/>
      <c r="E334" s="87" t="n"/>
      <c r="F334" s="87" t="n">
        <v>20</v>
      </c>
      <c r="G334" s="87" t="n">
        <v>20</v>
      </c>
      <c r="H334" s="87" t="inlineStr">
        <is>
          <t>WorkDays</t>
        </is>
      </c>
      <c r="J334" s="22" t="n">
        <v>20</v>
      </c>
      <c r="K334" s="22" t="n">
        <v>20</v>
      </c>
      <c r="L334" s="22" t="n">
        <v>20</v>
      </c>
      <c r="M334" s="22" t="n">
        <v>20</v>
      </c>
      <c r="N334" s="22" t="n">
        <v>20</v>
      </c>
    </row>
    <row r="335">
      <c r="B335" s="87" t="inlineStr">
        <is>
          <t>Labor share of GDP, default value</t>
        </is>
      </c>
      <c r="C335" s="87" t="inlineStr">
        <is>
          <t>%</t>
        </is>
      </c>
      <c r="D335" s="87" t="n"/>
      <c r="E335" s="87" t="n"/>
      <c r="F335" s="87" t="n">
        <v>0.65</v>
      </c>
      <c r="G335" s="87" t="n">
        <v>0.65</v>
      </c>
      <c r="H335" s="87" t="inlineStr">
        <is>
          <t>ApLabSh</t>
        </is>
      </c>
      <c r="J335" s="22" t="n">
        <v>0.65</v>
      </c>
      <c r="K335" s="22" t="n">
        <v>0.65</v>
      </c>
      <c r="L335" s="22" t="n">
        <v>0.65</v>
      </c>
      <c r="M335" s="22" t="n">
        <v>0.65</v>
      </c>
      <c r="N335" s="22" t="n">
        <v>0.65</v>
      </c>
    </row>
    <row r="336">
      <c r="B336" s="87" t="inlineStr">
        <is>
          <t>Max % of households using solid fuels</t>
        </is>
      </c>
      <c r="C336" s="87" t="inlineStr">
        <is>
          <t>%</t>
        </is>
      </c>
      <c r="D336" s="87" t="n"/>
      <c r="E336" s="87" t="n"/>
      <c r="F336" s="87" t="n">
        <v>0.99</v>
      </c>
      <c r="G336" s="87" t="n">
        <v>0.99</v>
      </c>
      <c r="H336" s="87" t="inlineStr">
        <is>
          <t>ApMaxSs</t>
        </is>
      </c>
      <c r="J336" s="22" t="n">
        <v>0.99</v>
      </c>
      <c r="K336" s="22" t="n">
        <v>0.99</v>
      </c>
      <c r="L336" s="22" t="n">
        <v>0.99</v>
      </c>
      <c r="M336" s="22" t="n">
        <v>0.99</v>
      </c>
      <c r="N336" s="22" t="n">
        <v>0.99</v>
      </c>
    </row>
    <row r="337">
      <c r="B337" s="87" t="inlineStr">
        <is>
          <t>Leakage converted into % HH using solid fuels</t>
        </is>
      </c>
      <c r="C337" s="87" t="inlineStr">
        <is>
          <t>%</t>
        </is>
      </c>
      <c r="D337" s="87" t="n"/>
      <c r="E337" s="87" t="n"/>
      <c r="F337" s="87" t="n">
        <v>0.5</v>
      </c>
      <c r="G337" s="87" t="n">
        <v>0.5</v>
      </c>
      <c r="H337" s="87" t="inlineStr">
        <is>
          <t>ApLeakHh</t>
        </is>
      </c>
      <c r="J337" s="22" t="n">
        <v>0.5</v>
      </c>
      <c r="K337" s="22" t="n">
        <v>0.5</v>
      </c>
      <c r="L337" s="22" t="n">
        <v>0.5</v>
      </c>
      <c r="M337" s="22" t="n">
        <v>0.5</v>
      </c>
      <c r="N337" s="22" t="n">
        <v>0.5</v>
      </c>
    </row>
    <row r="338">
      <c r="B338" s="87" t="inlineStr">
        <is>
          <t>Apply cessation lag when discounting averted deaths</t>
        </is>
      </c>
      <c r="C338" s="87" t="inlineStr">
        <is>
          <t>switch</t>
        </is>
      </c>
      <c r="D338" s="87" t="n"/>
      <c r="E338" s="87" t="n"/>
      <c r="F338" s="87" t="inlineStr">
        <is>
          <t>Yes</t>
        </is>
      </c>
      <c r="G338" s="87" t="inlineStr">
        <is>
          <t>Yes</t>
        </is>
      </c>
      <c r="H338" s="87" t="inlineStr">
        <is>
          <t>ApCessLag</t>
        </is>
      </c>
      <c r="J338" s="22" t="inlineStr">
        <is>
          <t>Yes</t>
        </is>
      </c>
      <c r="K338" s="22" t="inlineStr">
        <is>
          <t>Yes</t>
        </is>
      </c>
      <c r="L338" s="22" t="inlineStr">
        <is>
          <t>Yes</t>
        </is>
      </c>
      <c r="M338" s="22" t="inlineStr">
        <is>
          <t>Yes</t>
        </is>
      </c>
      <c r="N338" s="22" t="inlineStr">
        <is>
          <t>Yes</t>
        </is>
      </c>
    </row>
    <row r="339">
      <c r="B339" s="85" t="inlineStr">
        <is>
          <t>Transportation</t>
        </is>
      </c>
    </row>
    <row r="340">
      <c r="B340" s="87" t="inlineStr">
        <is>
          <t>Engineering or elasticity model</t>
        </is>
      </c>
      <c r="C340" s="87" t="inlineStr">
        <is>
          <t>option</t>
        </is>
      </c>
      <c r="D340" s="87" t="n"/>
      <c r="E340" s="87" t="n"/>
      <c r="F340" s="87" t="inlineStr">
        <is>
          <t>Elasticity</t>
        </is>
      </c>
      <c r="G340" s="87" t="inlineStr">
        <is>
          <t>Engineer</t>
        </is>
      </c>
      <c r="H340" s="87" t="inlineStr">
        <is>
          <t>TrModel</t>
        </is>
      </c>
      <c r="J340" s="22" t="inlineStr">
        <is>
          <t>Elasticity</t>
        </is>
      </c>
      <c r="K340" s="22" t="inlineStr">
        <is>
          <t>Elasticity</t>
        </is>
      </c>
      <c r="L340" s="22" t="inlineStr">
        <is>
          <t>Elasticity</t>
        </is>
      </c>
      <c r="M340" s="22" t="inlineStr">
        <is>
          <t>Elasticity</t>
        </is>
      </c>
      <c r="N340" s="22" t="inlineStr">
        <is>
          <t>Elasticity</t>
        </is>
      </c>
    </row>
    <row r="341">
      <c r="B341" s="85" t="inlineStr">
        <is>
          <t>Power Sector</t>
        </is>
      </c>
    </row>
    <row r="342">
      <c r="B342" s="87" t="inlineStr">
        <is>
          <t>Power Rebate</t>
        </is>
      </c>
      <c r="C342" s="87" t="inlineStr">
        <is>
          <t>switch</t>
        </is>
      </c>
      <c r="D342" s="87" t="n"/>
      <c r="E342" s="87" t="n"/>
      <c r="F342" s="87" t="inlineStr">
        <is>
          <t>No*</t>
        </is>
      </c>
      <c r="G342" s="87" t="inlineStr">
        <is>
          <t>No*</t>
        </is>
      </c>
      <c r="H342" s="87" t="inlineStr">
        <is>
          <t>PowerRebates</t>
        </is>
      </c>
      <c r="J342" s="22" t="inlineStr">
        <is>
          <t>No*</t>
        </is>
      </c>
      <c r="K342" s="22" t="inlineStr">
        <is>
          <t>No*</t>
        </is>
      </c>
      <c r="L342" s="22" t="inlineStr">
        <is>
          <t>No*</t>
        </is>
      </c>
      <c r="M342" s="22" t="inlineStr">
        <is>
          <t>No*</t>
        </is>
      </c>
      <c r="N342" s="22" t="inlineStr">
        <is>
          <t>No*</t>
        </is>
      </c>
    </row>
    <row r="343">
      <c r="B343" s="87" t="inlineStr">
        <is>
          <t>Power price: portion of cost change passed-on:</t>
        </is>
      </c>
      <c r="C343" s="87" t="n"/>
      <c r="D343" s="87" t="n"/>
      <c r="E343" s="87" t="n"/>
      <c r="F343" s="87" t="n">
        <v>1</v>
      </c>
      <c r="G343" s="87" t="n">
        <v>1</v>
      </c>
      <c r="H343" s="87" t="inlineStr">
        <is>
          <t>PowerSectorPriceChangePassOn</t>
        </is>
      </c>
      <c r="J343" s="22" t="n">
        <v>1</v>
      </c>
      <c r="K343" s="22" t="n">
        <v>1</v>
      </c>
      <c r="L343" s="22" t="n">
        <v>1</v>
      </c>
      <c r="M343" s="22" t="n">
        <v>1</v>
      </c>
      <c r="N343" s="22" t="n">
        <v>1</v>
      </c>
    </row>
    <row r="344">
      <c r="B344" s="87" t="inlineStr">
        <is>
          <t>Year of interest for power sector costs</t>
        </is>
      </c>
      <c r="C344" s="87" t="inlineStr">
        <is>
          <t>year</t>
        </is>
      </c>
      <c r="D344" s="87" t="n"/>
      <c r="E344" s="87" t="n"/>
      <c r="F344" s="87" t="n">
        <v>2030</v>
      </c>
      <c r="G344" s="87" t="n">
        <v>2030</v>
      </c>
      <c r="H344" s="87" t="inlineStr">
        <is>
          <t>CostBreakdownYear</t>
        </is>
      </c>
      <c r="J344" s="22" t="n">
        <v>2030</v>
      </c>
      <c r="K344" s="22" t="n">
        <v>2030</v>
      </c>
      <c r="L344" s="22" t="n">
        <v>2030</v>
      </c>
      <c r="M344" s="22" t="n">
        <v>2030</v>
      </c>
      <c r="N344" s="22" t="n">
        <v>2030</v>
      </c>
    </row>
    <row r="345">
      <c r="B345" s="87" t="inlineStr">
        <is>
          <t>Estimate economy-wide or sectoral power demand?</t>
        </is>
      </c>
      <c r="C345" s="87" t="inlineStr">
        <is>
          <t>switch</t>
        </is>
      </c>
      <c r="D345" s="87" t="n"/>
      <c r="E345" s="87" t="n"/>
      <c r="F345" s="87" t="inlineStr">
        <is>
          <t>Economy-wide</t>
        </is>
      </c>
      <c r="G345" s="87" t="inlineStr">
        <is>
          <t>Economy-wide</t>
        </is>
      </c>
      <c r="H345" s="87" t="inlineStr">
        <is>
          <t xml:space="preserve">ElasticityModel </t>
        </is>
      </c>
      <c r="J345" s="22" t="inlineStr">
        <is>
          <t>Economy-wide</t>
        </is>
      </c>
      <c r="K345" s="22" t="inlineStr">
        <is>
          <t>Economy-wide</t>
        </is>
      </c>
      <c r="L345" s="22" t="inlineStr">
        <is>
          <t>Economy-wide</t>
        </is>
      </c>
      <c r="M345" s="22" t="inlineStr">
        <is>
          <t>Economy-wide</t>
        </is>
      </c>
      <c r="N345" s="22" t="inlineStr">
        <is>
          <t>Economy-wide</t>
        </is>
      </c>
    </row>
    <row r="346">
      <c r="B346" s="87" t="inlineStr">
        <is>
          <t>k Parameter dispatch</t>
        </is>
      </c>
      <c r="C346" s="87" t="inlineStr">
        <is>
          <t>coefficient</t>
        </is>
      </c>
      <c r="D346" s="87" t="n"/>
      <c r="E346" s="87" t="n"/>
      <c r="F346" s="87" t="n">
        <v>2</v>
      </c>
      <c r="G346" s="87" t="n">
        <v>2</v>
      </c>
      <c r="H346" s="87" t="inlineStr">
        <is>
          <t>kDispatch</t>
        </is>
      </c>
      <c r="J346" s="22" t="n">
        <v>2</v>
      </c>
      <c r="K346" s="22" t="n">
        <v>2</v>
      </c>
      <c r="L346" s="22" t="n">
        <v>2</v>
      </c>
      <c r="M346" s="22" t="n">
        <v>2</v>
      </c>
      <c r="N346" s="22" t="n">
        <v>2</v>
      </c>
    </row>
    <row r="347">
      <c r="B347" s="87" t="inlineStr">
        <is>
          <t>k Parameter investment</t>
        </is>
      </c>
      <c r="C347" s="87" t="inlineStr">
        <is>
          <t>coefficient</t>
        </is>
      </c>
      <c r="D347" s="87" t="n"/>
      <c r="E347" s="87" t="n"/>
      <c r="F347" s="87" t="n">
        <v>2</v>
      </c>
      <c r="G347" s="87" t="n">
        <v>2</v>
      </c>
      <c r="H347" s="87" t="inlineStr">
        <is>
          <t>kInvestment</t>
        </is>
      </c>
      <c r="J347" s="22" t="n">
        <v>2</v>
      </c>
      <c r="K347" s="22" t="n">
        <v>2</v>
      </c>
      <c r="L347" s="22" t="n">
        <v>2</v>
      </c>
      <c r="M347" s="22" t="n">
        <v>2</v>
      </c>
      <c r="N347" s="22" t="n">
        <v>2</v>
      </c>
    </row>
    <row r="348">
      <c r="B348" s="87" t="inlineStr">
        <is>
          <t>Minimum WACC</t>
        </is>
      </c>
      <c r="C348" s="87" t="n"/>
      <c r="D348" s="87" t="n"/>
      <c r="E348" s="87" t="n"/>
      <c r="F348" s="87" t="n">
        <v>0.01</v>
      </c>
      <c r="G348" s="87" t="n">
        <v>0.01</v>
      </c>
      <c r="H348" s="87" t="inlineStr">
        <is>
          <t>MinimumWACC</t>
        </is>
      </c>
      <c r="J348" s="22" t="n">
        <v>0.01</v>
      </c>
      <c r="K348" s="22" t="n">
        <v>0.01</v>
      </c>
      <c r="L348" s="22" t="n">
        <v>0.01</v>
      </c>
      <c r="M348" s="22" t="n">
        <v>0.01</v>
      </c>
      <c r="N348" s="22" t="n">
        <v>0.01</v>
      </c>
    </row>
    <row r="349">
      <c r="B349" s="87" t="inlineStr">
        <is>
          <t>Use old or new generation costs in elasticity model?</t>
        </is>
      </c>
      <c r="C349" s="87" t="inlineStr">
        <is>
          <t>switch</t>
        </is>
      </c>
      <c r="D349" s="87" t="n"/>
      <c r="E349" s="87" t="n"/>
      <c r="F349" s="87" t="inlineStr">
        <is>
          <t>New*</t>
        </is>
      </c>
      <c r="G349" s="87" t="inlineStr">
        <is>
          <t>New*</t>
        </is>
      </c>
      <c r="H349" s="87" t="inlineStr">
        <is>
          <t>PowGenCostsOldNew</t>
        </is>
      </c>
      <c r="J349" s="22" t="inlineStr">
        <is>
          <t>New*</t>
        </is>
      </c>
      <c r="K349" s="22" t="inlineStr">
        <is>
          <t>New*</t>
        </is>
      </c>
      <c r="L349" s="22" t="inlineStr">
        <is>
          <t>New*</t>
        </is>
      </c>
      <c r="M349" s="22" t="inlineStr">
        <is>
          <t>New*</t>
        </is>
      </c>
      <c r="N349" s="22" t="inlineStr">
        <is>
          <t>New*</t>
        </is>
      </c>
    </row>
    <row r="350">
      <c r="B350" s="87" t="inlineStr">
        <is>
          <t>Hydro retirement rate set to zero</t>
        </is>
      </c>
      <c r="C350" s="87" t="n"/>
      <c r="D350" s="87" t="n"/>
      <c r="E350" s="87" t="n"/>
      <c r="F350" s="87" t="inlineStr">
        <is>
          <t>Yes</t>
        </is>
      </c>
      <c r="G350" s="87" t="inlineStr">
        <is>
          <t>Yes</t>
        </is>
      </c>
      <c r="H350" s="87" t="inlineStr">
        <is>
          <t>HydroDoesntRetire</t>
        </is>
      </c>
      <c r="J350" s="22" t="inlineStr">
        <is>
          <t>Yes</t>
        </is>
      </c>
      <c r="K350" s="22" t="inlineStr">
        <is>
          <t>Yes</t>
        </is>
      </c>
      <c r="L350" s="22" t="inlineStr">
        <is>
          <t>Yes</t>
        </is>
      </c>
      <c r="M350" s="22" t="inlineStr">
        <is>
          <t>Yes</t>
        </is>
      </c>
      <c r="N350" s="22" t="inlineStr">
        <is>
          <t>Yes</t>
        </is>
      </c>
    </row>
    <row r="351">
      <c r="B351" s="87" t="inlineStr">
        <is>
          <t>Minimum (post subsidy) generation cost $/kwh real</t>
        </is>
      </c>
      <c r="C351" s="87" t="n"/>
      <c r="D351" s="87" t="n"/>
      <c r="E351" s="87" t="n"/>
      <c r="F351" s="87" t="n">
        <v>0.01</v>
      </c>
      <c r="G351" s="87" t="n">
        <v>0.01</v>
      </c>
      <c r="H351" s="87" t="inlineStr">
        <is>
          <t>MinPostSubsidyPowerPrice</t>
        </is>
      </c>
      <c r="J351" s="22" t="n">
        <v>0.01</v>
      </c>
      <c r="K351" s="22" t="n">
        <v>0.01</v>
      </c>
      <c r="L351" s="22" t="n">
        <v>0.01</v>
      </c>
      <c r="M351" s="22" t="n">
        <v>0.01</v>
      </c>
      <c r="N351" s="22" t="n">
        <v>0.01</v>
      </c>
    </row>
    <row r="352">
      <c r="B352" s="85" t="inlineStr">
        <is>
          <t>RE Subsidies</t>
        </is>
      </c>
    </row>
    <row r="353">
      <c r="B353" s="87" t="inlineStr">
        <is>
          <t>Treat over/underestimate of supply costs as subsidy/tax</t>
        </is>
      </c>
      <c r="C353" s="87" t="inlineStr">
        <is>
          <t>switch</t>
        </is>
      </c>
      <c r="D353" s="87" t="n"/>
      <c r="E353" s="87" t="n"/>
      <c r="F353" s="87" t="inlineStr">
        <is>
          <t>No</t>
        </is>
      </c>
      <c r="G353" s="87" t="inlineStr">
        <is>
          <t>No</t>
        </is>
      </c>
      <c r="H353" s="87" t="inlineStr">
        <is>
          <t>SupplyCostDeltaSubsidy</t>
        </is>
      </c>
      <c r="J353" s="22" t="inlineStr">
        <is>
          <t>No</t>
        </is>
      </c>
      <c r="K353" s="22" t="inlineStr">
        <is>
          <t>No</t>
        </is>
      </c>
      <c r="L353" s="22" t="inlineStr">
        <is>
          <t>No</t>
        </is>
      </c>
      <c r="M353" s="22" t="inlineStr">
        <is>
          <t>No</t>
        </is>
      </c>
      <c r="N353" s="22" t="inlineStr">
        <is>
          <t>No</t>
        </is>
      </c>
    </row>
    <row r="354">
      <c r="B354" s="87" t="inlineStr">
        <is>
          <t>Baseline renewable energy subsidy, $/kwh nom</t>
        </is>
      </c>
      <c r="C354" s="87" t="inlineStr">
        <is>
          <t>$/kwh nom</t>
        </is>
      </c>
      <c r="D354" s="87" t="n"/>
      <c r="E354" s="87" t="n"/>
      <c r="F354" s="87" t="n">
        <v>0</v>
      </c>
      <c r="G354" s="87" t="n">
        <v>0</v>
      </c>
      <c r="H354" s="87" t="inlineStr">
        <is>
          <t>RenewableSubsidyBL</t>
        </is>
      </c>
      <c r="J354" s="22" t="n">
        <v>0</v>
      </c>
      <c r="K354" s="22" t="n">
        <v>0</v>
      </c>
      <c r="L354" s="22" t="n">
        <v>0</v>
      </c>
      <c r="M354" s="22" t="n">
        <v>0</v>
      </c>
      <c r="N354" s="22" t="n">
        <v>0</v>
      </c>
    </row>
    <row r="355">
      <c r="B355" s="87" t="inlineStr">
        <is>
          <t>New renewable energy subsidy, $/kwh nom</t>
        </is>
      </c>
      <c r="C355" s="87" t="inlineStr">
        <is>
          <t>$/kwh nom</t>
        </is>
      </c>
      <c r="D355" s="87" t="n"/>
      <c r="E355" s="87" t="n"/>
      <c r="F355" s="87" t="n">
        <v>0</v>
      </c>
      <c r="G355" s="87" t="n">
        <v>0</v>
      </c>
      <c r="H355" s="87" t="inlineStr">
        <is>
          <t>RenSubsidyAddUSDkwh</t>
        </is>
      </c>
      <c r="J355" s="22" t="n">
        <v>0</v>
      </c>
      <c r="K355" s="22" t="n">
        <v>0</v>
      </c>
      <c r="L355" s="22" t="n">
        <v>0</v>
      </c>
      <c r="M355" s="22" t="n">
        <v>0</v>
      </c>
      <c r="N355" s="22" t="n">
        <v>0</v>
      </c>
    </row>
    <row r="356">
      <c r="B356" s="87" t="inlineStr">
        <is>
          <t>New renewable energy subsidy, phaseout</t>
        </is>
      </c>
      <c r="C356" s="87" t="inlineStr">
        <is>
          <t>years</t>
        </is>
      </c>
      <c r="D356" s="87" t="n"/>
      <c r="E356" s="87" t="n"/>
      <c r="F356" s="87" t="n">
        <v>10</v>
      </c>
      <c r="G356" s="87" t="n">
        <v>10</v>
      </c>
      <c r="H356" s="87" t="inlineStr">
        <is>
          <t>RenSubsidyAddPhaseoutYrs</t>
        </is>
      </c>
      <c r="J356" s="22" t="n">
        <v>10</v>
      </c>
      <c r="K356" s="22" t="n">
        <v>10</v>
      </c>
      <c r="L356" s="22" t="n">
        <v>10</v>
      </c>
      <c r="M356" s="22" t="n">
        <v>10</v>
      </c>
      <c r="N356" s="22" t="n">
        <v>10</v>
      </c>
    </row>
    <row r="357">
      <c r="B357" s="87" t="inlineStr">
        <is>
          <t>Apply additional RE subsidy to hydroelectric power?</t>
        </is>
      </c>
      <c r="C357" s="87" t="inlineStr">
        <is>
          <t>switch</t>
        </is>
      </c>
      <c r="D357" s="87" t="n"/>
      <c r="E357" s="87" t="n"/>
      <c r="F357" s="87" t="inlineStr">
        <is>
          <t>No</t>
        </is>
      </c>
      <c r="G357" s="87" t="inlineStr">
        <is>
          <t>No</t>
        </is>
      </c>
      <c r="H357" s="87" t="inlineStr">
        <is>
          <t>RenewableSubsidyHydro</t>
        </is>
      </c>
      <c r="J357" s="22" t="inlineStr">
        <is>
          <t>No</t>
        </is>
      </c>
      <c r="K357" s="22" t="inlineStr">
        <is>
          <t>No</t>
        </is>
      </c>
      <c r="L357" s="22" t="inlineStr">
        <is>
          <t>No</t>
        </is>
      </c>
      <c r="M357" s="22" t="inlineStr">
        <is>
          <t>No</t>
        </is>
      </c>
      <c r="N357" s="22" t="inlineStr">
        <is>
          <t>No</t>
        </is>
      </c>
    </row>
    <row r="358">
      <c r="B358" s="85" t="inlineStr">
        <is>
          <t>Electrical Generation Scale-up limits</t>
        </is>
      </c>
    </row>
    <row r="359">
      <c r="B359" s="87" t="inlineStr">
        <is>
          <t>Max new investment in coal/gas/hyd as a percentage of total generation</t>
        </is>
      </c>
      <c r="C359" s="87" t="n"/>
      <c r="D359" s="87" t="n"/>
      <c r="E359" s="87" t="n"/>
      <c r="F359" s="87" t="n">
        <v>0.05</v>
      </c>
      <c r="G359" s="87" t="n">
        <v>0.05</v>
      </c>
      <c r="H359" s="87" t="inlineStr">
        <is>
          <t>MaxNonVREAsPCOfTotalGen</t>
        </is>
      </c>
      <c r="J359" s="22" t="n">
        <v>0.05</v>
      </c>
      <c r="K359" s="22" t="n">
        <v>0.05</v>
      </c>
      <c r="L359" s="22" t="n">
        <v>0.05</v>
      </c>
      <c r="M359" s="22" t="n">
        <v>0.05</v>
      </c>
      <c r="N359" s="22" t="n">
        <v>0.05</v>
      </c>
    </row>
    <row r="360">
      <c r="B360" s="87" t="inlineStr">
        <is>
          <t>Max new investment oil/nucl/ore/bio as a percentage of total generation</t>
        </is>
      </c>
      <c r="C360" s="87" t="n"/>
      <c r="D360" s="87" t="n"/>
      <c r="E360" s="87" t="n"/>
      <c r="F360" s="87" t="n">
        <v>0.02</v>
      </c>
      <c r="G360" s="87" t="n">
        <v>0.02</v>
      </c>
      <c r="H360" s="87" t="inlineStr">
        <is>
          <t>MaxNonNucOreBioAsPCOfTotalGen</t>
        </is>
      </c>
      <c r="J360" s="22" t="n">
        <v>0.02</v>
      </c>
      <c r="K360" s="22" t="n">
        <v>0.02</v>
      </c>
      <c r="L360" s="22" t="n">
        <v>0.02</v>
      </c>
      <c r="M360" s="22" t="n">
        <v>0.02</v>
      </c>
      <c r="N360" s="22" t="n">
        <v>0.02</v>
      </c>
    </row>
    <row r="361">
      <c r="B361" s="87" t="inlineStr">
        <is>
          <t>User-Defined Setting for VRE Max-Scale up (if used)</t>
        </is>
      </c>
      <c r="C361" s="87" t="n"/>
      <c r="D361" s="87" t="n"/>
      <c r="E361" s="87" t="n"/>
      <c r="F361" s="87" t="n">
        <v>0.05</v>
      </c>
      <c r="G361" s="87" t="n">
        <v>0.05</v>
      </c>
      <c r="H361" s="87" t="inlineStr">
        <is>
          <t>MaxWindSolarScaleup</t>
        </is>
      </c>
      <c r="J361" s="22" t="n">
        <v>0.05</v>
      </c>
      <c r="K361" s="22" t="n">
        <v>0.05</v>
      </c>
      <c r="L361" s="22" t="n">
        <v>0.05</v>
      </c>
      <c r="M361" s="22" t="n">
        <v>0.05</v>
      </c>
      <c r="N361" s="22" t="n">
        <v>0.05</v>
      </c>
    </row>
    <row r="362">
      <c r="B362" s="87" t="inlineStr">
        <is>
          <t>Max renewable scaleup rate setting</t>
        </is>
      </c>
      <c r="C362" s="87" t="inlineStr">
        <is>
          <t>switch</t>
        </is>
      </c>
      <c r="D362" s="87" t="n"/>
      <c r="E362" s="87" t="n"/>
      <c r="F362" s="87" t="inlineStr">
        <is>
          <t>CtryDefault*</t>
        </is>
      </c>
      <c r="G362" s="87" t="inlineStr">
        <is>
          <t>CtryDefault*</t>
        </is>
      </c>
      <c r="H362" s="87" t="inlineStr">
        <is>
          <t>MaxScaleUpRateCategory</t>
        </is>
      </c>
      <c r="J362" s="22" t="inlineStr">
        <is>
          <t>CtryDefault*</t>
        </is>
      </c>
      <c r="K362" s="22" t="inlineStr">
        <is>
          <t>CtryDefault*</t>
        </is>
      </c>
      <c r="L362" s="22" t="inlineStr">
        <is>
          <t>CtryDefault*</t>
        </is>
      </c>
      <c r="M362" s="22" t="inlineStr">
        <is>
          <t>CtryDefault*</t>
        </is>
      </c>
      <c r="N362" s="22" t="inlineStr">
        <is>
          <t>CtryDefault*</t>
        </is>
      </c>
    </row>
    <row r="363">
      <c r="B363" s="85" t="inlineStr">
        <is>
          <t>More Power Generation Settings</t>
        </is>
      </c>
    </row>
    <row r="364">
      <c r="B364" s="87" t="inlineStr">
        <is>
          <t>Use Elasticity Model Power Demand In Engineer Model</t>
        </is>
      </c>
      <c r="C364" s="87" t="n"/>
      <c r="D364" s="87" t="n"/>
      <c r="E364" s="87" t="n"/>
      <c r="F364" s="87" t="inlineStr">
        <is>
          <t>No*</t>
        </is>
      </c>
      <c r="G364" s="87" t="inlineStr">
        <is>
          <t>No*</t>
        </is>
      </c>
      <c r="H364" s="87" t="inlineStr">
        <is>
          <t>UseElasticityModelPowerDemandInEngineerModel</t>
        </is>
      </c>
      <c r="J364" s="22" t="inlineStr">
        <is>
          <t>No*</t>
        </is>
      </c>
      <c r="K364" s="22" t="inlineStr">
        <is>
          <t>No*</t>
        </is>
      </c>
      <c r="L364" s="22" t="inlineStr">
        <is>
          <t>No*</t>
        </is>
      </c>
      <c r="M364" s="22" t="inlineStr">
        <is>
          <t>No*</t>
        </is>
      </c>
      <c r="N364" s="22" t="inlineStr">
        <is>
          <t>No*</t>
        </is>
      </c>
    </row>
    <row r="365">
      <c r="A365" t="inlineStr">
        <is>
          <t>X</t>
        </is>
      </c>
      <c r="B365" s="87" t="inlineStr">
        <is>
          <t>Cost of capital: User-defined, Inc-dep,  or Tech-dep?</t>
        </is>
      </c>
      <c r="C365" s="87" t="n"/>
      <c r="D365" s="87" t="n"/>
      <c r="E365" s="87" t="n"/>
      <c r="F365" s="87" t="inlineStr">
        <is>
          <t>Tech</t>
        </is>
      </c>
      <c r="G365" s="87" t="inlineStr">
        <is>
          <t>Income*</t>
        </is>
      </c>
      <c r="H365" s="87" t="inlineStr">
        <is>
          <t>WACCSource</t>
        </is>
      </c>
      <c r="J365" s="22" t="inlineStr">
        <is>
          <t>Tech</t>
        </is>
      </c>
      <c r="K365" s="22" t="inlineStr">
        <is>
          <t>Tech</t>
        </is>
      </c>
      <c r="L365" s="22" t="inlineStr">
        <is>
          <t>Tech</t>
        </is>
      </c>
      <c r="M365" s="22" t="inlineStr">
        <is>
          <t>Tech</t>
        </is>
      </c>
      <c r="N365" s="22" t="inlineStr">
        <is>
          <t>Tech</t>
        </is>
      </c>
    </row>
    <row r="366">
      <c r="B366" s="87" t="inlineStr">
        <is>
          <t>If Global, what Value?</t>
        </is>
      </c>
      <c r="C366" s="87" t="n"/>
      <c r="D366" s="87" t="n"/>
      <c r="E366" s="87" t="n"/>
      <c r="F366" s="87" t="n">
        <v>0.075</v>
      </c>
      <c r="G366" s="87" t="n">
        <v>0.075</v>
      </c>
      <c r="H366" s="87" t="inlineStr">
        <is>
          <t>WACCUserGlobal</t>
        </is>
      </c>
      <c r="J366" s="22" t="n">
        <v>0.075</v>
      </c>
      <c r="K366" s="22" t="n">
        <v>0.075</v>
      </c>
      <c r="L366" s="22" t="n">
        <v>0.075</v>
      </c>
      <c r="M366" s="22" t="n">
        <v>0.075</v>
      </c>
      <c r="N366" s="22" t="n">
        <v>0.075</v>
      </c>
    </row>
    <row r="367">
      <c r="B367" s="87" t="inlineStr">
        <is>
          <t>Renewable Cost Declines</t>
        </is>
      </c>
      <c r="C367" s="87" t="n"/>
      <c r="D367" s="87" t="n"/>
      <c r="E367" s="87" t="n"/>
      <c r="F367" s="87" t="inlineStr">
        <is>
          <t>Medium*</t>
        </is>
      </c>
      <c r="G367" s="87" t="inlineStr">
        <is>
          <t>Medium*</t>
        </is>
      </c>
      <c r="H367" s="87" t="inlineStr">
        <is>
          <t>RenewableCostDeclineRate</t>
        </is>
      </c>
      <c r="J367" s="22" t="inlineStr">
        <is>
          <t>Medium*</t>
        </is>
      </c>
      <c r="K367" s="22" t="inlineStr">
        <is>
          <t>Medium*</t>
        </is>
      </c>
      <c r="L367" s="22" t="inlineStr">
        <is>
          <t>Medium*</t>
        </is>
      </c>
      <c r="M367" s="22" t="inlineStr">
        <is>
          <t>Medium*</t>
        </is>
      </c>
      <c r="N367" s="22" t="inlineStr">
        <is>
          <t>Medium*</t>
        </is>
      </c>
    </row>
    <row r="368">
      <c r="B368" s="87" t="inlineStr">
        <is>
          <t>Use Spot Fuel Prices in Engineer Power Model</t>
        </is>
      </c>
      <c r="C368" s="87" t="n"/>
      <c r="D368" s="87" t="n"/>
      <c r="E368" s="87" t="n"/>
      <c r="F368" s="87" t="inlineStr">
        <is>
          <t>No*</t>
        </is>
      </c>
      <c r="G368" s="87" t="inlineStr">
        <is>
          <t>No*</t>
        </is>
      </c>
      <c r="H368" s="87" t="inlineStr">
        <is>
          <t>UseSpotFuelPricesInEngineerModel</t>
        </is>
      </c>
      <c r="J368" s="22" t="inlineStr">
        <is>
          <t>No*</t>
        </is>
      </c>
      <c r="K368" s="22" t="inlineStr">
        <is>
          <t>No*</t>
        </is>
      </c>
      <c r="L368" s="22" t="inlineStr">
        <is>
          <t>No*</t>
        </is>
      </c>
      <c r="M368" s="22" t="inlineStr">
        <is>
          <t>No*</t>
        </is>
      </c>
      <c r="N368" s="22" t="inlineStr">
        <is>
          <t>No*</t>
        </is>
      </c>
    </row>
    <row r="369">
      <c r="B369" s="87" t="inlineStr">
        <is>
          <t>Use Additional Coal Intangible Cost</t>
        </is>
      </c>
      <c r="C369" s="87" t="n"/>
      <c r="D369" s="87" t="n"/>
      <c r="E369" s="87" t="n"/>
      <c r="F369" s="87" t="inlineStr">
        <is>
          <t>Yes*</t>
        </is>
      </c>
      <c r="G369" s="87" t="inlineStr">
        <is>
          <t>Yes*</t>
        </is>
      </c>
      <c r="H369" s="87" t="inlineStr">
        <is>
          <t>AdditionalCoalIntangibleCost</t>
        </is>
      </c>
      <c r="J369" s="22" t="inlineStr">
        <is>
          <t>Yes*</t>
        </is>
      </c>
      <c r="K369" s="22" t="inlineStr">
        <is>
          <t>Yes*</t>
        </is>
      </c>
      <c r="L369" s="22" t="inlineStr">
        <is>
          <t>Yes*</t>
        </is>
      </c>
      <c r="M369" s="22" t="inlineStr">
        <is>
          <t>Yes*</t>
        </is>
      </c>
      <c r="N369" s="22" t="inlineStr">
        <is>
          <t>Yes*</t>
        </is>
      </c>
    </row>
    <row r="370">
      <c r="B370" s="87" t="inlineStr">
        <is>
          <t>Manual Coal Intangible Cost (short term)</t>
        </is>
      </c>
      <c r="C370" s="87" t="n"/>
      <c r="D370" s="87" t="n"/>
      <c r="E370" s="87" t="n"/>
      <c r="F370" s="87" t="n">
        <v>0</v>
      </c>
      <c r="G370" s="87" t="n">
        <v>0</v>
      </c>
      <c r="H370" s="87" t="inlineStr">
        <is>
          <t>ManualCoalIntangibleCostST</t>
        </is>
      </c>
      <c r="J370" s="22" t="n">
        <v>0</v>
      </c>
      <c r="K370" s="22" t="n">
        <v>0</v>
      </c>
      <c r="L370" s="22" t="n">
        <v>0</v>
      </c>
      <c r="M370" s="22" t="n">
        <v>0</v>
      </c>
      <c r="N370" s="22" t="n">
        <v>0</v>
      </c>
    </row>
    <row r="371">
      <c r="B371" s="87" t="inlineStr">
        <is>
          <t>Manual Coal Intangible Cost (long term)</t>
        </is>
      </c>
      <c r="C371" s="87" t="n"/>
      <c r="D371" s="87" t="n"/>
      <c r="E371" s="87" t="n"/>
      <c r="F371" s="87" t="n">
        <v>0</v>
      </c>
      <c r="G371" s="87" t="n">
        <v>0</v>
      </c>
      <c r="H371" s="87" t="inlineStr">
        <is>
          <t>ManualCoalIntangibleCostLT</t>
        </is>
      </c>
      <c r="J371" s="22" t="n">
        <v>0</v>
      </c>
      <c r="K371" s="22" t="n">
        <v>0</v>
      </c>
      <c r="L371" s="22" t="n">
        <v>0</v>
      </c>
      <c r="M371" s="22" t="n">
        <v>0</v>
      </c>
      <c r="N371" s="22" t="n">
        <v>0</v>
      </c>
    </row>
    <row r="372">
      <c r="B372" s="87" t="inlineStr">
        <is>
          <t>Maximum Coal Capacity Factor</t>
        </is>
      </c>
      <c r="C372" s="87" t="n"/>
      <c r="D372" s="87" t="n"/>
      <c r="E372" s="87" t="n"/>
      <c r="F372" s="87" t="n">
        <v>0.9</v>
      </c>
      <c r="G372" s="87" t="n">
        <v>0.9</v>
      </c>
      <c r="H372" s="87" t="inlineStr">
        <is>
          <t>MaximumCoalCF</t>
        </is>
      </c>
      <c r="J372" s="22" t="n">
        <v>0.9</v>
      </c>
      <c r="K372" s="22" t="n">
        <v>0.9</v>
      </c>
      <c r="L372" s="22" t="n">
        <v>0.9</v>
      </c>
      <c r="M372" s="22" t="n">
        <v>0.9</v>
      </c>
      <c r="N372" s="22" t="n">
        <v>0.9</v>
      </c>
    </row>
    <row r="373">
      <c r="B373" s="87" t="inlineStr">
        <is>
          <t>Maximum Gas Capacity Factor</t>
        </is>
      </c>
      <c r="C373" s="87" t="n"/>
      <c r="D373" s="87" t="n"/>
      <c r="E373" s="87" t="n"/>
      <c r="F373" s="87" t="n">
        <v>0.9</v>
      </c>
      <c r="G373" s="87" t="n">
        <v>0.9</v>
      </c>
      <c r="H373" s="87" t="inlineStr">
        <is>
          <t>MaximumGasCF</t>
        </is>
      </c>
      <c r="J373" s="22" t="n">
        <v>0.9</v>
      </c>
      <c r="K373" s="22" t="n">
        <v>0.9</v>
      </c>
      <c r="L373" s="22" t="n">
        <v>0.9</v>
      </c>
      <c r="M373" s="22" t="n">
        <v>0.9</v>
      </c>
      <c r="N373" s="22" t="n">
        <v>0.9</v>
      </c>
    </row>
    <row r="374">
      <c r="B374" s="87" t="inlineStr">
        <is>
          <t>Proportion of GHG adjustment passed on to engineer model power demand</t>
        </is>
      </c>
      <c r="C374" s="87" t="n"/>
      <c r="D374" s="87" t="n"/>
      <c r="E374" s="87" t="n"/>
      <c r="F374" s="87" t="n">
        <v>1</v>
      </c>
      <c r="G374" s="87" t="n">
        <v>1</v>
      </c>
      <c r="H374" s="87" t="inlineStr">
        <is>
          <t>EngineerModelProportionOfCovidFactor</t>
        </is>
      </c>
      <c r="J374" s="22" t="n">
        <v>1</v>
      </c>
      <c r="K374" s="22" t="n">
        <v>1</v>
      </c>
      <c r="L374" s="22" t="n">
        <v>1</v>
      </c>
      <c r="M374" s="22" t="n">
        <v>1</v>
      </c>
      <c r="N374" s="22" t="n">
        <v>1</v>
      </c>
    </row>
    <row r="375">
      <c r="B375" s="87" t="inlineStr">
        <is>
          <t>Override Capacity Factor if below (Wind and Solar)</t>
        </is>
      </c>
      <c r="C375" s="87" t="n"/>
      <c r="D375" s="87" t="n"/>
      <c r="E375" s="87" t="n"/>
      <c r="F375" s="87" t="n">
        <v>0.1</v>
      </c>
      <c r="G375" s="87" t="n">
        <v>0.1</v>
      </c>
      <c r="H375" s="87" t="inlineStr">
        <is>
          <t>CFOverrideIfBelowWndSol</t>
        </is>
      </c>
      <c r="J375" s="22" t="n">
        <v>0.1</v>
      </c>
      <c r="K375" s="22" t="n">
        <v>0.1</v>
      </c>
      <c r="L375" s="22" t="n">
        <v>0.1</v>
      </c>
      <c r="M375" s="22" t="n">
        <v>0.1</v>
      </c>
      <c r="N375" s="22" t="n">
        <v>0.1</v>
      </c>
    </row>
    <row r="376">
      <c r="B376" s="87" t="inlineStr">
        <is>
          <t>Override Capacity Factor if below (Others)</t>
        </is>
      </c>
      <c r="C376" s="87" t="n"/>
      <c r="D376" s="87" t="n"/>
      <c r="E376" s="87" t="n"/>
      <c r="F376" s="87" t="n">
        <v>0.01</v>
      </c>
      <c r="G376" s="87" t="n">
        <v>0.01</v>
      </c>
      <c r="H376" s="87" t="inlineStr">
        <is>
          <t>CFOverrideIfBelowFosOth</t>
        </is>
      </c>
      <c r="J376" s="22" t="n">
        <v>0.01</v>
      </c>
      <c r="K376" s="22" t="n">
        <v>0.01</v>
      </c>
      <c r="L376" s="22" t="n">
        <v>0.01</v>
      </c>
      <c r="M376" s="22" t="n">
        <v>0.01</v>
      </c>
      <c r="N376" s="22" t="n">
        <v>0.01</v>
      </c>
    </row>
    <row r="377">
      <c r="B377" s="87" t="inlineStr">
        <is>
          <t>Override Capacity Factor if below (All)</t>
        </is>
      </c>
      <c r="C377" s="87" t="n"/>
      <c r="D377" s="87" t="n"/>
      <c r="E377" s="87" t="n"/>
      <c r="F377" s="87" t="n">
        <v>1</v>
      </c>
      <c r="G377" s="87" t="n">
        <v>1</v>
      </c>
      <c r="H377" s="87" t="inlineStr">
        <is>
          <t>CFOverrideIfAbove</t>
        </is>
      </c>
      <c r="J377" s="22" t="n">
        <v>1</v>
      </c>
      <c r="K377" s="22" t="n">
        <v>1</v>
      </c>
      <c r="L377" s="22" t="n">
        <v>1</v>
      </c>
      <c r="M377" s="22" t="n">
        <v>1</v>
      </c>
      <c r="N377" s="22" t="n">
        <v>1</v>
      </c>
    </row>
    <row r="378">
      <c r="B378" s="87" t="inlineStr">
        <is>
          <t>Proportion of coal capacity that can be retired</t>
        </is>
      </c>
      <c r="C378" s="87" t="n"/>
      <c r="D378" s="87" t="n"/>
      <c r="E378" s="87" t="n"/>
      <c r="F378" s="87" t="n">
        <v>0.8</v>
      </c>
      <c r="G378" s="87" t="n">
        <v>0.8</v>
      </c>
      <c r="H378" s="87" t="inlineStr">
        <is>
          <t>MaxCostBasedEarlyRetirement</t>
        </is>
      </c>
      <c r="J378" s="22" t="n">
        <v>0.8</v>
      </c>
      <c r="K378" s="22" t="n">
        <v>0.8</v>
      </c>
      <c r="L378" s="22" t="n">
        <v>0.8</v>
      </c>
      <c r="M378" s="22" t="n">
        <v>0.8</v>
      </c>
      <c r="N378" s="22" t="n">
        <v>0.8</v>
      </c>
    </row>
    <row r="379">
      <c r="B379" s="87" t="inlineStr">
        <is>
          <t>Allow cost-based coal phaseout in baseline?</t>
        </is>
      </c>
      <c r="C379" s="87" t="n"/>
      <c r="D379" s="87" t="n"/>
      <c r="E379" s="87" t="n"/>
      <c r="F379" s="87" t="inlineStr">
        <is>
          <t>Yes</t>
        </is>
      </c>
      <c r="G379" s="87" t="inlineStr">
        <is>
          <t>Yes</t>
        </is>
      </c>
      <c r="H379" s="87" t="inlineStr">
        <is>
          <t>EarlyRetirementInBaseline</t>
        </is>
      </c>
      <c r="J379" s="22" t="inlineStr">
        <is>
          <t>Yes</t>
        </is>
      </c>
      <c r="K379" s="22" t="inlineStr">
        <is>
          <t>Yes</t>
        </is>
      </c>
      <c r="L379" s="22" t="inlineStr">
        <is>
          <t>Yes</t>
        </is>
      </c>
      <c r="M379" s="22" t="inlineStr">
        <is>
          <t>Yes</t>
        </is>
      </c>
      <c r="N379" s="22" t="inlineStr">
        <is>
          <t>Yes</t>
        </is>
      </c>
    </row>
    <row r="380">
      <c r="B380" s="87" t="inlineStr">
        <is>
          <t>Minimum Thermal Efficiency</t>
        </is>
      </c>
      <c r="C380" s="87" t="n"/>
      <c r="D380" s="87" t="n"/>
      <c r="E380" s="87" t="n"/>
      <c r="F380" s="87" t="n">
        <v>0.1</v>
      </c>
      <c r="G380" s="87" t="n">
        <v>0.1</v>
      </c>
      <c r="H380" s="87" t="inlineStr">
        <is>
          <t>MinimumThermalEfficiency</t>
        </is>
      </c>
      <c r="J380" s="22" t="n">
        <v>0.1</v>
      </c>
      <c r="K380" s="22" t="n">
        <v>0.1</v>
      </c>
      <c r="L380" s="22" t="n">
        <v>0.1</v>
      </c>
      <c r="M380" s="22" t="n">
        <v>0.1</v>
      </c>
      <c r="N380" s="22" t="n">
        <v>0.1</v>
      </c>
    </row>
    <row r="381">
      <c r="B381" s="85" t="inlineStr">
        <is>
          <t>Coal and Gas Power Purchase Agreements</t>
        </is>
      </c>
    </row>
    <row r="382">
      <c r="B382" s="87" t="inlineStr">
        <is>
          <t>Proportion of PPAs in Coal and Gas Generation</t>
        </is>
      </c>
      <c r="C382" s="87" t="n"/>
      <c r="D382" s="87" t="n"/>
      <c r="E382" s="87" t="n"/>
      <c r="F382" s="87" t="n">
        <v>0</v>
      </c>
      <c r="G382" s="87" t="n">
        <v>0</v>
      </c>
      <c r="H382" s="87" t="inlineStr">
        <is>
          <t>PPAProportionCoalGas</t>
        </is>
      </c>
      <c r="J382" s="22" t="n">
        <v>0</v>
      </c>
      <c r="K382" s="22" t="n">
        <v>0</v>
      </c>
      <c r="L382" s="22" t="n">
        <v>0</v>
      </c>
      <c r="M382" s="22" t="n">
        <v>0</v>
      </c>
      <c r="N382" s="22" t="n">
        <v>0</v>
      </c>
    </row>
    <row r="383">
      <c r="B383" s="87" t="inlineStr">
        <is>
          <t>Phase out any coal and gas PPAs? (Baseline)</t>
        </is>
      </c>
      <c r="C383" s="87" t="n"/>
      <c r="D383" s="87" t="n"/>
      <c r="E383" s="87" t="n"/>
      <c r="F383" s="87" t="inlineStr">
        <is>
          <t>Yes*</t>
        </is>
      </c>
      <c r="G383" s="87" t="inlineStr">
        <is>
          <t>Yes*</t>
        </is>
      </c>
      <c r="H383" s="87" t="inlineStr">
        <is>
          <t>PhaseOutCoalAndGasPPAsBaseline</t>
        </is>
      </c>
      <c r="J383" s="22" t="inlineStr">
        <is>
          <t>Yes*</t>
        </is>
      </c>
      <c r="K383" s="22" t="inlineStr">
        <is>
          <t>Yes*</t>
        </is>
      </c>
      <c r="L383" s="22" t="inlineStr">
        <is>
          <t>Yes*</t>
        </is>
      </c>
      <c r="M383" s="22" t="inlineStr">
        <is>
          <t>Yes*</t>
        </is>
      </c>
      <c r="N383" s="22" t="inlineStr">
        <is>
          <t>Yes*</t>
        </is>
      </c>
    </row>
    <row r="384">
      <c r="B384" s="87" t="inlineStr">
        <is>
          <t>Phase out any coal and gas PPAs? (Policy)</t>
        </is>
      </c>
      <c r="C384" s="87" t="n"/>
      <c r="D384" s="87" t="n"/>
      <c r="E384" s="87" t="n"/>
      <c r="F384" s="87" t="inlineStr">
        <is>
          <t>Yes*</t>
        </is>
      </c>
      <c r="G384" s="87" t="inlineStr">
        <is>
          <t>Yes*</t>
        </is>
      </c>
      <c r="H384" s="87" t="inlineStr">
        <is>
          <t>PhaseOutCoalAndGasPPAsPolicy</t>
        </is>
      </c>
      <c r="J384" s="22" t="inlineStr">
        <is>
          <t>Yes*</t>
        </is>
      </c>
      <c r="K384" s="22" t="inlineStr">
        <is>
          <t>Yes*</t>
        </is>
      </c>
      <c r="L384" s="22" t="inlineStr">
        <is>
          <t>Yes*</t>
        </is>
      </c>
      <c r="M384" s="22" t="inlineStr">
        <is>
          <t>Yes*</t>
        </is>
      </c>
      <c r="N384" s="22" t="inlineStr">
        <is>
          <t>Yes*</t>
        </is>
      </c>
    </row>
    <row r="385">
      <c r="B385" s="87" t="inlineStr">
        <is>
          <t>Phase begins when?</t>
        </is>
      </c>
      <c r="C385" s="87" t="n"/>
      <c r="D385" s="87" t="n"/>
      <c r="E385" s="87" t="n"/>
      <c r="F385" s="87" t="n">
        <v>2027</v>
      </c>
      <c r="G385" s="87" t="n">
        <v>2027</v>
      </c>
      <c r="H385" s="87" t="inlineStr">
        <is>
          <t>YearPPACoalGas</t>
        </is>
      </c>
      <c r="J385" s="22" t="n">
        <v>2027</v>
      </c>
      <c r="K385" s="22" t="n">
        <v>2027</v>
      </c>
      <c r="L385" s="22" t="n">
        <v>2027</v>
      </c>
      <c r="M385" s="22" t="n">
        <v>2027</v>
      </c>
      <c r="N385" s="22" t="n">
        <v>2027</v>
      </c>
    </row>
    <row r="386">
      <c r="B386" s="87" t="inlineStr">
        <is>
          <t>Phase out coal and gas PPAs over n years?</t>
        </is>
      </c>
      <c r="C386" s="87" t="n"/>
      <c r="D386" s="87" t="n"/>
      <c r="E386" s="87" t="n"/>
      <c r="F386" s="87" t="n">
        <v>5</v>
      </c>
      <c r="G386" s="87" t="n">
        <v>5</v>
      </c>
      <c r="H386" s="87" t="inlineStr">
        <is>
          <t>YearsToPhaseOutPPAs</t>
        </is>
      </c>
      <c r="J386" s="22" t="n">
        <v>5</v>
      </c>
      <c r="K386" s="22" t="n">
        <v>5</v>
      </c>
      <c r="L386" s="22" t="n">
        <v>5</v>
      </c>
      <c r="M386" s="22" t="n">
        <v>5</v>
      </c>
      <c r="N386" s="22" t="n">
        <v>5</v>
      </c>
    </row>
    <row r="387">
      <c r="B387" s="85" t="inlineStr">
        <is>
          <t>Short Term Storage Parameters</t>
        </is>
      </c>
    </row>
    <row r="388">
      <c r="B388" s="87" t="inlineStr">
        <is>
          <t>Percent allocation of ST storage costs to VRE</t>
        </is>
      </c>
      <c r="C388" s="87" t="inlineStr">
        <is>
          <t>%</t>
        </is>
      </c>
      <c r="D388" s="87" t="n"/>
      <c r="E388" s="87" t="n"/>
      <c r="F388" s="87" t="n">
        <v>1</v>
      </c>
      <c r="G388" s="87" t="n">
        <v>1</v>
      </c>
      <c r="H388" s="87" t="inlineStr">
        <is>
          <t>AllocateSTStorageToVRE</t>
        </is>
      </c>
      <c r="J388" s="22" t="n">
        <v>1</v>
      </c>
      <c r="K388" s="22" t="n">
        <v>1</v>
      </c>
      <c r="L388" s="22" t="n">
        <v>1</v>
      </c>
      <c r="M388" s="22" t="n">
        <v>1</v>
      </c>
      <c r="N388" s="22" t="n">
        <v>1</v>
      </c>
    </row>
    <row r="389">
      <c r="B389" s="87" t="inlineStr">
        <is>
          <t>Total hours short term strorage for 100% VRE</t>
        </is>
      </c>
      <c r="C389" s="87" t="n"/>
      <c r="D389" s="87" t="n"/>
      <c r="E389" s="87" t="n"/>
      <c r="F389" s="87" t="n">
        <v>9</v>
      </c>
      <c r="G389" s="87" t="n">
        <v>9</v>
      </c>
      <c r="H389" s="87" t="inlineStr">
        <is>
          <t>TotalHoursStorageFor100pcVRE</t>
        </is>
      </c>
      <c r="J389" s="22" t="n">
        <v>9</v>
      </c>
      <c r="K389" s="22" t="n">
        <v>9</v>
      </c>
      <c r="L389" s="22" t="n">
        <v>9</v>
      </c>
      <c r="M389" s="22" t="n">
        <v>9</v>
      </c>
      <c r="N389" s="22" t="n">
        <v>9</v>
      </c>
    </row>
    <row r="390">
      <c r="B390" s="87" t="inlineStr">
        <is>
          <t>kwh storage to kw interface ratio (hours)</t>
        </is>
      </c>
      <c r="C390" s="87" t="n"/>
      <c r="D390" s="87" t="n"/>
      <c r="E390" s="87" t="n"/>
      <c r="F390" s="87" t="n">
        <v>2</v>
      </c>
      <c r="G390" s="87" t="n">
        <v>2</v>
      </c>
      <c r="H390" s="87" t="inlineStr">
        <is>
          <t>StorageToInterfaceRatioSTStorage</t>
        </is>
      </c>
      <c r="J390" s="22" t="n">
        <v>2</v>
      </c>
      <c r="K390" s="22" t="n">
        <v>2</v>
      </c>
      <c r="L390" s="22" t="n">
        <v>2</v>
      </c>
      <c r="M390" s="22" t="n">
        <v>2</v>
      </c>
      <c r="N390" s="22" t="n">
        <v>2</v>
      </c>
    </row>
    <row r="391">
      <c r="B391" s="85" t="inlineStr">
        <is>
          <t>Long Term Storage Parameters</t>
        </is>
      </c>
    </row>
    <row r="392">
      <c r="B392" s="87" t="inlineStr">
        <is>
          <t>Percent allocation of LT storage costs to VRE</t>
        </is>
      </c>
      <c r="C392" s="87" t="n"/>
      <c r="D392" s="87" t="n"/>
      <c r="E392" s="87" t="n"/>
      <c r="F392" s="87" t="n">
        <v>0.33</v>
      </c>
      <c r="G392" s="87" t="n">
        <v>0.33</v>
      </c>
      <c r="H392" s="87" t="inlineStr">
        <is>
          <t>AllocateLTStorageToVRE</t>
        </is>
      </c>
      <c r="J392" s="22" t="n">
        <v>0.33</v>
      </c>
      <c r="K392" s="22" t="n">
        <v>0.33</v>
      </c>
      <c r="L392" s="22" t="n">
        <v>0.33</v>
      </c>
      <c r="M392" s="22" t="n">
        <v>0.33</v>
      </c>
      <c r="N392" s="22" t="n">
        <v>0.33</v>
      </c>
    </row>
    <row r="393">
      <c r="B393" s="87" t="inlineStr">
        <is>
          <t>Starting point of long term storage requirement (%VRE)</t>
        </is>
      </c>
      <c r="C393" s="87" t="inlineStr">
        <is>
          <t>%</t>
        </is>
      </c>
      <c r="D393" s="87" t="n"/>
      <c r="E393" s="87" t="n"/>
      <c r="F393" s="87" t="n">
        <v>0.75</v>
      </c>
      <c r="G393" s="87" t="n">
        <v>0.75</v>
      </c>
      <c r="H393" s="87" t="inlineStr">
        <is>
          <t>StartingPointWhenLTStorageIsNeeded</t>
        </is>
      </c>
      <c r="J393" s="22" t="n">
        <v>0.75</v>
      </c>
      <c r="K393" s="22" t="n">
        <v>0.75</v>
      </c>
      <c r="L393" s="22" t="n">
        <v>0.75</v>
      </c>
      <c r="M393" s="22" t="n">
        <v>0.75</v>
      </c>
      <c r="N393" s="22" t="n">
        <v>0.75</v>
      </c>
    </row>
    <row r="394">
      <c r="B394" s="87" t="inlineStr">
        <is>
          <t>GW electrolyzer per Gwy/y for 100% VRE (%)</t>
        </is>
      </c>
      <c r="C394" s="87" t="inlineStr">
        <is>
          <t>%</t>
        </is>
      </c>
      <c r="D394" s="87" t="n"/>
      <c r="E394" s="87" t="n"/>
      <c r="F394" s="87" t="n">
        <v>1</v>
      </c>
      <c r="G394" s="87" t="n">
        <v>1</v>
      </c>
      <c r="H394" s="87" t="inlineStr">
        <is>
          <t>LongTermStorageFor100pcVRE</t>
        </is>
      </c>
      <c r="J394" s="22" t="n">
        <v>1</v>
      </c>
      <c r="K394" s="22" t="n">
        <v>1</v>
      </c>
      <c r="L394" s="22" t="n">
        <v>1</v>
      </c>
      <c r="M394" s="22" t="n">
        <v>1</v>
      </c>
      <c r="N394" s="22" t="n">
        <v>1</v>
      </c>
    </row>
    <row r="395">
      <c r="B395" s="87" t="inlineStr">
        <is>
          <t>Storage hours for LT storage</t>
        </is>
      </c>
      <c r="C395" s="87" t="n"/>
      <c r="D395" s="87" t="n"/>
      <c r="E395" s="87" t="n"/>
      <c r="F395" s="87" t="n">
        <v>1000</v>
      </c>
      <c r="G395" s="87" t="n">
        <v>1000</v>
      </c>
      <c r="H395" s="87" t="inlineStr">
        <is>
          <t>StorageHoursForLTStorage</t>
        </is>
      </c>
      <c r="J395" s="22" t="n">
        <v>1000</v>
      </c>
      <c r="K395" s="22" t="n">
        <v>1000</v>
      </c>
      <c r="L395" s="22" t="n">
        <v>1000</v>
      </c>
      <c r="M395" s="22" t="n">
        <v>1000</v>
      </c>
      <c r="N395" s="22" t="n">
        <v>1000</v>
      </c>
    </row>
    <row r="396">
      <c r="B396" s="85" t="inlineStr">
        <is>
          <t>Allowed New Investments Override if selected</t>
        </is>
      </c>
    </row>
    <row r="397">
      <c r="B397" s="87" t="inlineStr">
        <is>
          <t>Coal - New Investment Override</t>
        </is>
      </c>
      <c r="C397" s="87" t="inlineStr">
        <is>
          <t>Switch</t>
        </is>
      </c>
      <c r="D397" s="87" t="n"/>
      <c r="E397" s="87" t="n"/>
      <c r="F397" s="87" t="inlineStr">
        <is>
          <t>If Present*</t>
        </is>
      </c>
      <c r="G397" s="87" t="inlineStr">
        <is>
          <t>If Present*</t>
        </is>
      </c>
      <c r="H397" s="87" t="inlineStr">
        <is>
          <t>NewInvCoa</t>
        </is>
      </c>
      <c r="J397" s="22" t="inlineStr">
        <is>
          <t>If Present*</t>
        </is>
      </c>
      <c r="K397" s="22" t="inlineStr">
        <is>
          <t>If Present*</t>
        </is>
      </c>
      <c r="L397" s="22" t="inlineStr">
        <is>
          <t>If Present*</t>
        </is>
      </c>
      <c r="M397" s="22" t="inlineStr">
        <is>
          <t>If Present*</t>
        </is>
      </c>
      <c r="N397" s="22" t="inlineStr">
        <is>
          <t>If Present*</t>
        </is>
      </c>
    </row>
    <row r="398">
      <c r="B398" s="87" t="inlineStr">
        <is>
          <t>Natural gas - New Investment Override</t>
        </is>
      </c>
      <c r="C398" s="87" t="inlineStr">
        <is>
          <t>Switch</t>
        </is>
      </c>
      <c r="D398" s="87" t="n"/>
      <c r="E398" s="87" t="n"/>
      <c r="F398" s="87" t="inlineStr">
        <is>
          <t>If Present*</t>
        </is>
      </c>
      <c r="G398" s="87" t="inlineStr">
        <is>
          <t>If Present*</t>
        </is>
      </c>
      <c r="H398" s="87" t="inlineStr">
        <is>
          <t>NewInvNga</t>
        </is>
      </c>
      <c r="J398" s="22" t="inlineStr">
        <is>
          <t>If Present*</t>
        </is>
      </c>
      <c r="K398" s="22" t="inlineStr">
        <is>
          <t>If Present*</t>
        </is>
      </c>
      <c r="L398" s="22" t="inlineStr">
        <is>
          <t>If Present*</t>
        </is>
      </c>
      <c r="M398" s="22" t="inlineStr">
        <is>
          <t>If Present*</t>
        </is>
      </c>
      <c r="N398" s="22" t="inlineStr">
        <is>
          <t>If Present*</t>
        </is>
      </c>
    </row>
    <row r="399">
      <c r="B399" s="87" t="inlineStr">
        <is>
          <t>Oil - New Investment Override</t>
        </is>
      </c>
      <c r="C399" s="87" t="inlineStr">
        <is>
          <t>Switch</t>
        </is>
      </c>
      <c r="D399" s="87" t="n"/>
      <c r="E399" s="87" t="n"/>
      <c r="F399" s="87" t="inlineStr">
        <is>
          <t>If Present*</t>
        </is>
      </c>
      <c r="G399" s="87" t="inlineStr">
        <is>
          <t>If Present*</t>
        </is>
      </c>
      <c r="H399" s="87" t="inlineStr">
        <is>
          <t>NewInvOil</t>
        </is>
      </c>
      <c r="J399" s="22" t="inlineStr">
        <is>
          <t>If Present*</t>
        </is>
      </c>
      <c r="K399" s="22" t="inlineStr">
        <is>
          <t>If Present*</t>
        </is>
      </c>
      <c r="L399" s="22" t="inlineStr">
        <is>
          <t>If Present*</t>
        </is>
      </c>
      <c r="M399" s="22" t="inlineStr">
        <is>
          <t>If Present*</t>
        </is>
      </c>
      <c r="N399" s="22" t="inlineStr">
        <is>
          <t>If Present*</t>
        </is>
      </c>
    </row>
    <row r="400">
      <c r="B400" s="87" t="inlineStr">
        <is>
          <t>Nuclear - New Investment Override</t>
        </is>
      </c>
      <c r="C400" s="87" t="inlineStr">
        <is>
          <t>Switch</t>
        </is>
      </c>
      <c r="D400" s="87" t="n"/>
      <c r="E400" s="87" t="n"/>
      <c r="F400" s="87" t="inlineStr">
        <is>
          <t>If Present*</t>
        </is>
      </c>
      <c r="G400" s="87" t="inlineStr">
        <is>
          <t>If Present*</t>
        </is>
      </c>
      <c r="H400" s="87" t="inlineStr">
        <is>
          <t>NewInvNuc</t>
        </is>
      </c>
      <c r="J400" s="22" t="inlineStr">
        <is>
          <t>If Present*</t>
        </is>
      </c>
      <c r="K400" s="22" t="inlineStr">
        <is>
          <t>If Present*</t>
        </is>
      </c>
      <c r="L400" s="22" t="inlineStr">
        <is>
          <t>If Present*</t>
        </is>
      </c>
      <c r="M400" s="22" t="inlineStr">
        <is>
          <t>If Present*</t>
        </is>
      </c>
      <c r="N400" s="22" t="inlineStr">
        <is>
          <t>If Present*</t>
        </is>
      </c>
    </row>
    <row r="401">
      <c r="B401" s="87" t="inlineStr">
        <is>
          <t>Wind - New Investment Override</t>
        </is>
      </c>
      <c r="C401" s="87" t="inlineStr">
        <is>
          <t>Switch</t>
        </is>
      </c>
      <c r="D401" s="87" t="n"/>
      <c r="E401" s="87" t="n"/>
      <c r="F401" s="87" t="inlineStr">
        <is>
          <t>Yes</t>
        </is>
      </c>
      <c r="G401" s="87" t="inlineStr">
        <is>
          <t>Yes</t>
        </is>
      </c>
      <c r="H401" s="87" t="inlineStr">
        <is>
          <t>NewInvWnd</t>
        </is>
      </c>
      <c r="J401" s="22" t="inlineStr">
        <is>
          <t>Yes</t>
        </is>
      </c>
      <c r="K401" s="22" t="inlineStr">
        <is>
          <t>Yes</t>
        </is>
      </c>
      <c r="L401" s="22" t="inlineStr">
        <is>
          <t>Yes</t>
        </is>
      </c>
      <c r="M401" s="22" t="inlineStr">
        <is>
          <t>Yes</t>
        </is>
      </c>
      <c r="N401" s="22" t="inlineStr">
        <is>
          <t>Yes</t>
        </is>
      </c>
    </row>
    <row r="402">
      <c r="B402" s="87" t="inlineStr">
        <is>
          <t>Solar - New Investment Override</t>
        </is>
      </c>
      <c r="C402" s="87" t="inlineStr">
        <is>
          <t>Switch</t>
        </is>
      </c>
      <c r="D402" s="87" t="n"/>
      <c r="E402" s="87" t="n"/>
      <c r="F402" s="87" t="inlineStr">
        <is>
          <t>Yes</t>
        </is>
      </c>
      <c r="G402" s="87" t="inlineStr">
        <is>
          <t>Yes</t>
        </is>
      </c>
      <c r="H402" s="87" t="inlineStr">
        <is>
          <t>NewInvSol</t>
        </is>
      </c>
      <c r="J402" s="22" t="inlineStr">
        <is>
          <t>Yes</t>
        </is>
      </c>
      <c r="K402" s="22" t="inlineStr">
        <is>
          <t>Yes</t>
        </is>
      </c>
      <c r="L402" s="22" t="inlineStr">
        <is>
          <t>Yes</t>
        </is>
      </c>
      <c r="M402" s="22" t="inlineStr">
        <is>
          <t>Yes</t>
        </is>
      </c>
      <c r="N402" s="22" t="inlineStr">
        <is>
          <t>Yes</t>
        </is>
      </c>
    </row>
    <row r="403">
      <c r="B403" s="87" t="inlineStr">
        <is>
          <t>Hydro - New Investment Override</t>
        </is>
      </c>
      <c r="C403" s="87" t="inlineStr">
        <is>
          <t>Switch</t>
        </is>
      </c>
      <c r="D403" s="87" t="n"/>
      <c r="E403" s="87" t="n"/>
      <c r="F403" s="87" t="inlineStr">
        <is>
          <t>If Present*</t>
        </is>
      </c>
      <c r="G403" s="87" t="inlineStr">
        <is>
          <t>If Present*</t>
        </is>
      </c>
      <c r="H403" s="87" t="inlineStr">
        <is>
          <t>NewInvHyd</t>
        </is>
      </c>
      <c r="J403" s="22" t="inlineStr">
        <is>
          <t>If Present*</t>
        </is>
      </c>
      <c r="K403" s="22" t="inlineStr">
        <is>
          <t>If Present*</t>
        </is>
      </c>
      <c r="L403" s="22" t="inlineStr">
        <is>
          <t>If Present*</t>
        </is>
      </c>
      <c r="M403" s="22" t="inlineStr">
        <is>
          <t>If Present*</t>
        </is>
      </c>
      <c r="N403" s="22" t="inlineStr">
        <is>
          <t>If Present*</t>
        </is>
      </c>
    </row>
    <row r="404">
      <c r="B404" s="87" t="inlineStr">
        <is>
          <t>Other renewables - New Investment Override</t>
        </is>
      </c>
      <c r="C404" s="87" t="inlineStr">
        <is>
          <t>Switch</t>
        </is>
      </c>
      <c r="D404" s="87" t="n"/>
      <c r="E404" s="87" t="n"/>
      <c r="F404" s="87" t="inlineStr">
        <is>
          <t>If Present*</t>
        </is>
      </c>
      <c r="G404" s="87" t="inlineStr">
        <is>
          <t>If Present*</t>
        </is>
      </c>
      <c r="H404" s="87" t="inlineStr">
        <is>
          <t>NewInvOre</t>
        </is>
      </c>
      <c r="J404" s="22" t="inlineStr">
        <is>
          <t>If Present*</t>
        </is>
      </c>
      <c r="K404" s="22" t="inlineStr">
        <is>
          <t>If Present*</t>
        </is>
      </c>
      <c r="L404" s="22" t="inlineStr">
        <is>
          <t>If Present*</t>
        </is>
      </c>
      <c r="M404" s="22" t="inlineStr">
        <is>
          <t>If Present*</t>
        </is>
      </c>
      <c r="N404" s="22" t="inlineStr">
        <is>
          <t>If Present*</t>
        </is>
      </c>
    </row>
    <row r="405">
      <c r="B405" s="87" t="inlineStr">
        <is>
          <t>Biomass - New Investment Override</t>
        </is>
      </c>
      <c r="C405" s="87" t="inlineStr">
        <is>
          <t>Switch</t>
        </is>
      </c>
      <c r="D405" s="87" t="n"/>
      <c r="E405" s="87" t="n"/>
      <c r="F405" s="87" t="inlineStr">
        <is>
          <t>If Present*</t>
        </is>
      </c>
      <c r="G405" s="87" t="inlineStr">
        <is>
          <t>If Present*</t>
        </is>
      </c>
      <c r="H405" s="87" t="inlineStr">
        <is>
          <t>NewInvBio</t>
        </is>
      </c>
      <c r="J405" s="22" t="inlineStr">
        <is>
          <t>If Present*</t>
        </is>
      </c>
      <c r="K405" s="22" t="inlineStr">
        <is>
          <t>If Present*</t>
        </is>
      </c>
      <c r="L405" s="22" t="inlineStr">
        <is>
          <t>If Present*</t>
        </is>
      </c>
      <c r="M405" s="22" t="inlineStr">
        <is>
          <t>If Present*</t>
        </is>
      </c>
      <c r="N405" s="22" t="inlineStr">
        <is>
          <t>If Present*</t>
        </is>
      </c>
    </row>
    <row r="406">
      <c r="B406" t="inlineStr">
        <is>
          <t>Allowed New Investments (Date of Coming Online)</t>
        </is>
      </c>
    </row>
    <row r="407">
      <c r="B407" s="87" t="inlineStr">
        <is>
          <t>Coal</t>
        </is>
      </c>
      <c r="C407" s="87" t="inlineStr">
        <is>
          <t>Year</t>
        </is>
      </c>
      <c r="D407" s="87" t="n"/>
      <c r="E407" s="87" t="n"/>
      <c r="F407" s="87" t="n">
        <v>2022</v>
      </c>
      <c r="G407" s="87" t="n">
        <v>2022</v>
      </c>
      <c r="H407" s="87" t="inlineStr">
        <is>
          <t>NewInvCoaYear</t>
        </is>
      </c>
      <c r="J407" s="22" t="n">
        <v>2022</v>
      </c>
      <c r="K407" s="22" t="n">
        <v>2022</v>
      </c>
      <c r="L407" s="22" t="n">
        <v>2022</v>
      </c>
      <c r="M407" s="22" t="n">
        <v>2022</v>
      </c>
      <c r="N407" s="22" t="n">
        <v>2022</v>
      </c>
    </row>
    <row r="408">
      <c r="B408" s="87" t="inlineStr">
        <is>
          <t>Natural gas</t>
        </is>
      </c>
      <c r="C408" s="87" t="inlineStr">
        <is>
          <t>Year</t>
        </is>
      </c>
      <c r="D408" s="87" t="n"/>
      <c r="E408" s="87" t="n"/>
      <c r="F408" s="87" t="n">
        <v>2022</v>
      </c>
      <c r="G408" s="87" t="n">
        <v>2022</v>
      </c>
      <c r="H408" s="87" t="inlineStr">
        <is>
          <t>NewInvNgaYear</t>
        </is>
      </c>
      <c r="J408" s="22" t="n">
        <v>2022</v>
      </c>
      <c r="K408" s="22" t="n">
        <v>2022</v>
      </c>
      <c r="L408" s="22" t="n">
        <v>2022</v>
      </c>
      <c r="M408" s="22" t="n">
        <v>2022</v>
      </c>
      <c r="N408" s="22" t="n">
        <v>2022</v>
      </c>
    </row>
    <row r="409">
      <c r="B409" s="87" t="inlineStr">
        <is>
          <t>Oil</t>
        </is>
      </c>
      <c r="C409" s="87" t="inlineStr">
        <is>
          <t>Year</t>
        </is>
      </c>
      <c r="D409" s="87" t="n"/>
      <c r="E409" s="87" t="n"/>
      <c r="F409" s="87" t="n">
        <v>2022</v>
      </c>
      <c r="G409" s="87" t="n">
        <v>2022</v>
      </c>
      <c r="H409" s="87" t="inlineStr">
        <is>
          <t>NewInvOilYear</t>
        </is>
      </c>
      <c r="J409" s="22" t="n">
        <v>2022</v>
      </c>
      <c r="K409" s="22" t="n">
        <v>2022</v>
      </c>
      <c r="L409" s="22" t="n">
        <v>2022</v>
      </c>
      <c r="M409" s="22" t="n">
        <v>2022</v>
      </c>
      <c r="N409" s="22" t="n">
        <v>2022</v>
      </c>
    </row>
    <row r="410">
      <c r="B410" s="87" t="inlineStr">
        <is>
          <t>Nuclear</t>
        </is>
      </c>
      <c r="C410" s="87" t="inlineStr">
        <is>
          <t>Year</t>
        </is>
      </c>
      <c r="D410" s="87" t="n"/>
      <c r="E410" s="87" t="n"/>
      <c r="F410" s="87" t="n">
        <v>2030</v>
      </c>
      <c r="G410" s="87" t="n">
        <v>2030</v>
      </c>
      <c r="H410" s="87" t="inlineStr">
        <is>
          <t>NewInvNucYear</t>
        </is>
      </c>
      <c r="J410" s="22" t="n">
        <v>2030</v>
      </c>
      <c r="K410" s="22" t="n">
        <v>2030</v>
      </c>
      <c r="L410" s="22" t="n">
        <v>2030</v>
      </c>
      <c r="M410" s="22" t="n">
        <v>2030</v>
      </c>
      <c r="N410" s="22" t="n">
        <v>2030</v>
      </c>
    </row>
    <row r="411">
      <c r="B411" s="87" t="inlineStr">
        <is>
          <t>Wind</t>
        </is>
      </c>
      <c r="C411" s="87" t="inlineStr">
        <is>
          <t>Year</t>
        </is>
      </c>
      <c r="D411" s="87" t="n"/>
      <c r="E411" s="87" t="n"/>
      <c r="F411" s="87" t="n">
        <v>2022</v>
      </c>
      <c r="G411" s="87" t="n">
        <v>2022</v>
      </c>
      <c r="H411" s="87" t="inlineStr">
        <is>
          <t>NewInvWndYear</t>
        </is>
      </c>
      <c r="J411" s="22" t="n">
        <v>2022</v>
      </c>
      <c r="K411" s="22" t="n">
        <v>2022</v>
      </c>
      <c r="L411" s="22" t="n">
        <v>2022</v>
      </c>
      <c r="M411" s="22" t="n">
        <v>2022</v>
      </c>
      <c r="N411" s="22" t="n">
        <v>2022</v>
      </c>
    </row>
    <row r="412">
      <c r="B412" s="87" t="inlineStr">
        <is>
          <t>Solar</t>
        </is>
      </c>
      <c r="C412" s="87" t="inlineStr">
        <is>
          <t>Year</t>
        </is>
      </c>
      <c r="D412" s="87" t="n"/>
      <c r="E412" s="87" t="n"/>
      <c r="F412" s="87" t="n">
        <v>2022</v>
      </c>
      <c r="G412" s="87" t="n">
        <v>2022</v>
      </c>
      <c r="H412" s="87" t="inlineStr">
        <is>
          <t>NewInvSolYear</t>
        </is>
      </c>
      <c r="J412" s="22" t="n">
        <v>2022</v>
      </c>
      <c r="K412" s="22" t="n">
        <v>2022</v>
      </c>
      <c r="L412" s="22" t="n">
        <v>2022</v>
      </c>
      <c r="M412" s="22" t="n">
        <v>2022</v>
      </c>
      <c r="N412" s="22" t="n">
        <v>2022</v>
      </c>
    </row>
    <row r="413">
      <c r="B413" s="87" t="inlineStr">
        <is>
          <t>Hydro</t>
        </is>
      </c>
      <c r="C413" s="87" t="inlineStr">
        <is>
          <t>Year</t>
        </is>
      </c>
      <c r="D413" s="87" t="n"/>
      <c r="E413" s="87" t="n"/>
      <c r="F413" s="87" t="n">
        <v>2030</v>
      </c>
      <c r="G413" s="87" t="n">
        <v>2030</v>
      </c>
      <c r="H413" s="87" t="inlineStr">
        <is>
          <t>NewInvHydYear</t>
        </is>
      </c>
      <c r="J413" s="22" t="n">
        <v>2030</v>
      </c>
      <c r="K413" s="22" t="n">
        <v>2030</v>
      </c>
      <c r="L413" s="22" t="n">
        <v>2030</v>
      </c>
      <c r="M413" s="22" t="n">
        <v>2030</v>
      </c>
      <c r="N413" s="22" t="n">
        <v>2030</v>
      </c>
    </row>
    <row r="414">
      <c r="B414" s="87" t="inlineStr">
        <is>
          <t>Other renewables</t>
        </is>
      </c>
      <c r="C414" s="87" t="inlineStr">
        <is>
          <t>Year</t>
        </is>
      </c>
      <c r="D414" s="87" t="n"/>
      <c r="E414" s="87" t="n"/>
      <c r="F414" s="87" t="n">
        <v>2030</v>
      </c>
      <c r="G414" s="87" t="n">
        <v>2030</v>
      </c>
      <c r="H414" s="87" t="inlineStr">
        <is>
          <t>NewInvOreYear</t>
        </is>
      </c>
      <c r="J414" s="22" t="n">
        <v>2030</v>
      </c>
      <c r="K414" s="22" t="n">
        <v>2030</v>
      </c>
      <c r="L414" s="22" t="n">
        <v>2030</v>
      </c>
      <c r="M414" s="22" t="n">
        <v>2030</v>
      </c>
      <c r="N414" s="22" t="n">
        <v>2030</v>
      </c>
    </row>
    <row r="415">
      <c r="B415" s="87" t="inlineStr">
        <is>
          <t>Biomass</t>
        </is>
      </c>
      <c r="C415" s="87" t="inlineStr">
        <is>
          <t>Year</t>
        </is>
      </c>
      <c r="D415" s="87" t="n"/>
      <c r="E415" s="87" t="n"/>
      <c r="F415" s="87" t="n">
        <v>2022</v>
      </c>
      <c r="G415" s="87" t="n">
        <v>2022</v>
      </c>
      <c r="H415" s="87" t="inlineStr">
        <is>
          <t>NewInvBioYear</t>
        </is>
      </c>
      <c r="J415" s="22" t="n">
        <v>2022</v>
      </c>
      <c r="K415" s="22" t="n">
        <v>2022</v>
      </c>
      <c r="L415" s="22" t="n">
        <v>2022</v>
      </c>
      <c r="M415" s="22" t="n">
        <v>2022</v>
      </c>
      <c r="N415" s="22" t="n">
        <v>2022</v>
      </c>
    </row>
  </sheetData>
  <pageMargins left="0.75" right="0.75" top="1" bottom="1" header="0.5" footer="0.5"/>
</worksheet>
</file>

<file path=xl/worksheets/sheet11.xml><?xml version="1.0" encoding="utf-8"?>
<worksheet xmlns="http://schemas.openxmlformats.org/spreadsheetml/2006/main">
  <sheetPr codeName="Sheet11">
    <outlinePr summaryBelow="1" summaryRight="1"/>
    <pageSetUpPr/>
  </sheetPr>
  <dimension ref="A2:U132"/>
  <sheetViews>
    <sheetView tabSelected="0" workbookViewId="0">
      <pane xSplit="3" ySplit="4" topLeftCell="D5" activePane="bottomRight" state="frozen"/>
      <selection pane="topRight"/>
      <selection pane="bottomLeft"/>
      <selection pane="bottomRight" activeCell="A1" sqref="A1"/>
    </sheetView>
  </sheetViews>
  <sheetFormatPr baseColWidth="8" defaultRowHeight="15" outlineLevelCol="0"/>
  <cols>
    <col width="10" customWidth="1" min="1" max="1"/>
    <col width="10" customWidth="1" min="2" max="2"/>
    <col width="10" customWidth="1" min="3" max="3"/>
    <col width="10" customWidth="1" min="4" max="4"/>
    <col width="10" customWidth="1" min="5" max="5"/>
    <col width="10" customWidth="1" min="6" max="6"/>
    <col width="10" customWidth="1" min="7" max="7"/>
    <col width="10" customWidth="1" min="8" max="8"/>
    <col width="10" customWidth="1" min="9" max="9"/>
    <col width="10" customWidth="1" min="10" max="10"/>
    <col width="10" customWidth="1" min="11" max="11"/>
    <col width="10" customWidth="1" min="12" max="12"/>
    <col width="10" customWidth="1" min="13" max="13"/>
    <col width="10" customWidth="1" min="14" max="14"/>
    <col width="10" customWidth="1" min="15" max="15"/>
    <col width="10" customWidth="1" min="16" max="16"/>
    <col width="10" customWidth="1" min="17" max="17"/>
    <col width="10" customWidth="1" min="18" max="18"/>
    <col width="10" customWidth="1" min="19" max="19"/>
    <col width="10" customWidth="1" min="20" max="20"/>
    <col width="10" customWidth="1" min="21" max="21"/>
  </cols>
  <sheetData>
    <row r="2">
      <c r="A2" s="2" t="inlineStr">
        <is>
          <t>Inputs by fuel | subsector: every lookup used by Mitigation (data step, no calculations)</t>
        </is>
      </c>
      <c r="B2" s="3" t="n"/>
      <c r="C2" s="3" t="n"/>
      <c r="D2" s="3" t="n"/>
      <c r="E2" s="3" t="n"/>
      <c r="F2" s="3" t="n"/>
      <c r="G2" s="3" t="n"/>
      <c r="H2" s="3" t="n"/>
      <c r="I2" s="3" t="n"/>
      <c r="J2" s="3" t="n"/>
      <c r="K2" s="3" t="n"/>
      <c r="L2" s="3" t="n"/>
      <c r="M2" s="3" t="n"/>
      <c r="N2" s="3" t="n"/>
      <c r="O2" s="3" t="n"/>
      <c r="P2" s="3" t="n"/>
      <c r="Q2" s="3" t="n"/>
      <c r="R2" s="3" t="n"/>
      <c r="S2" s="3" t="n"/>
      <c r="T2" s="3" t="n"/>
      <c r="U2" s="3" t="n"/>
    </row>
    <row r="3">
      <c r="A3" s="14" t="inlineStr">
        <is>
          <t>One row per fuel | subsector (same taxonomy as Mitigation columns B:C). Mitigation reads these columns with INDEX/MATCH on the key. Green = input.</t>
        </is>
      </c>
    </row>
    <row r="4" ht="48" customHeight="1">
      <c r="A4" s="80" t="inlineStr">
        <is>
          <t>Key (fuel|subsector)</t>
        </is>
      </c>
      <c r="B4" s="80" t="inlineStr">
        <is>
          <t>Fuel</t>
        </is>
      </c>
      <c r="C4" s="80" t="inlineStr">
        <is>
          <t>Subsector</t>
        </is>
      </c>
      <c r="D4" s="80" t="inlineStr">
        <is>
          <t>Elasticity sector</t>
        </is>
      </c>
      <c r="E4" s="80" t="inlineStr">
        <is>
          <t>Elasticity fuel</t>
        </is>
      </c>
      <c r="F4" s="80" t="inlineStr">
        <is>
          <t>AEEI fuel</t>
        </is>
      </c>
      <c r="G4" s="80" t="inlineStr">
        <is>
          <t>Price code</t>
        </is>
      </c>
      <c r="H4" s="80" t="inlineStr">
        <is>
          <t>EF sector</t>
        </is>
      </c>
      <c r="I4" s="80" t="inlineStr">
        <is>
          <t>GJ per price unit</t>
        </is>
      </c>
      <c r="J4" s="80" t="inlineStr">
        <is>
          <t>Fuel position (coverage)</t>
        </is>
      </c>
      <c r="K4" s="80" t="inlineStr">
        <is>
          <t>Sector position (coverage)</t>
        </is>
      </c>
      <c r="L4" s="80" t="inlineStr">
        <is>
          <t>Price-fuel position (fuel price reform)</t>
        </is>
      </c>
      <c r="M4" s="80" t="inlineStr">
        <is>
          <t>Feebate sector position</t>
        </is>
      </c>
      <c r="N4" s="80" t="inlineStr">
        <is>
          <t>eps_Y GDP</t>
        </is>
      </c>
      <c r="O4" s="80" t="inlineStr">
        <is>
          <t>eps_U usage</t>
        </is>
      </c>
      <c r="P4" s="80" t="inlineStr">
        <is>
          <t>eps_F efficiency</t>
        </is>
      </c>
      <c r="Q4" s="80" t="inlineStr">
        <is>
          <t>alpha AEEI</t>
        </is>
      </c>
      <c r="R4" s="80" t="inlineStr">
        <is>
          <t>Price position (section 2)</t>
        </is>
      </c>
      <c r="S4" s="80" t="inlineStr">
        <is>
          <t>VAT rate</t>
        </is>
      </c>
      <c r="T4" s="80" t="inlineStr">
        <is>
          <t>EF (tCO2/GJ)</t>
        </is>
      </c>
      <c r="U4" s="80" t="inlineStr">
        <is>
          <t>Base-year fuel use (ktoe)</t>
        </is>
      </c>
    </row>
    <row r="5">
      <c r="A5" s="14">
        <f>$B5&amp;"|"&amp;$C5</f>
        <v/>
      </c>
      <c r="B5" s="22" t="inlineStr">
        <is>
          <t>coa</t>
        </is>
      </c>
      <c r="C5" s="22" t="inlineStr">
        <is>
          <t>rod</t>
        </is>
      </c>
      <c r="D5" s="14">
        <f>INDEX(Mapping!$D$5:$D$20,MATCH($C5,Mapping!$A$5:$A$20,0))</f>
        <v/>
      </c>
      <c r="E5" s="14">
        <f>INDEX(Mapping!$C$30:$C$37,MATCH($B5,Mapping!$A$30:$A$37,0))</f>
        <v/>
      </c>
      <c r="F5" s="14">
        <f>INDEX(Mapping!$D$30:$D$37,MATCH($B5,Mapping!$A$30:$A$37,0))</f>
        <v/>
      </c>
      <c r="G5" s="14">
        <f>$B5&amp;"."&amp;IF(INDEX(Mapping!$E$30:$E$37,MATCH($B5,Mapping!$A$30:$A$37,0))="sub",INDEX(Mapping!$F$5:$F$20,MATCH($C5,Mapping!$A$5:$A$20,0)),"all")</f>
        <v/>
      </c>
      <c r="H5" s="14">
        <f>INDEX(Mapping!$E$5:$E$20,MATCH($C5,Mapping!$A$5:$A$20,0))</f>
        <v/>
      </c>
      <c r="I5" s="14">
        <f>INDEX(Mapping!$G$30:$G$37,MATCH($B5,Mapping!$A$30:$A$37,0))</f>
        <v/>
      </c>
      <c r="J5" s="14">
        <f>INDEX(Mapping!$H$30:$H$37,MATCH($B5,Mapping!$A$30:$A$37,0))</f>
        <v/>
      </c>
      <c r="K5" s="14">
        <f>INDEX(Mapping!$H$5:$H$20,MATCH($C5,Mapping!$A$5:$A$20,0))</f>
        <v/>
      </c>
      <c r="L5" s="14">
        <f>INDEX(Mapping!$E$50:$E$63,MATCH($G5,Mapping!$A$50:$A$63,0))</f>
        <v/>
      </c>
      <c r="M5" s="14">
        <f>INDEX(Mapping!$D$67:$D$70,MATCH(INDEX(Mapping!$G$5:$G$20,MATCH($C5,Mapping!$A$5:$A$20,0)),Mapping!$A$67:$A$70,0))</f>
        <v/>
      </c>
      <c r="N5" s="24">
        <f>INDEX(Elasticities!$F$4:$I$200,MATCH("inc|"&amp;$E5&amp;"|"&amp;$D5,Elasticities!$A$4:$A$200,0),MATCH(Settings!$C$6,Elasticities!$F$3:$I$3,0))</f>
        <v/>
      </c>
      <c r="O5" s="24">
        <f>INDEX(Elasticities!$F$4:$I$200,MATCH("usg|"&amp;$E5&amp;"|"&amp;$D5,Elasticities!$A$4:$A$200,0),MATCH(Settings!$C$6,Elasticities!$F$3:$I$3,0))</f>
        <v/>
      </c>
      <c r="P5" s="24">
        <f>INDEX(Elasticities!$F$4:$I$200,MATCH("eff|"&amp;$E5&amp;"|"&amp;$D5,Elasticities!$A$4:$A$200,0),MATCH(Settings!$C$6,Elasticities!$F$3:$I$3,0))</f>
        <v/>
      </c>
      <c r="Q5" s="13">
        <f>INDEX(Elasticities!$F$4:$I$200,MATCH("aei|"&amp;$F5&amp;"|"&amp;$D5,Elasticities!$A$4:$A$200,0),MATCH(Settings!$C$6,Elasticities!$F$3:$I$3,0))</f>
        <v/>
      </c>
      <c r="R5" s="14">
        <f>INDEX(Inputs_prices!$E$5:$E$16,MATCH($G5,Inputs_prices!$A$5:$A$16,0))</f>
        <v/>
      </c>
      <c r="S5" s="13">
        <f>INDEX(Inputs_prices!$Q$5:$Q$16,MATCH($G5,Inputs_prices!$A$5:$A$16,0))</f>
        <v/>
      </c>
      <c r="T5" s="16">
        <f>INDEX(EF_GHG!$E$4:$E$1000,MATCH(Settings!$C$4&amp;"|"&amp;$B5&amp;"|"&amp;$H5,EF_GHG!$A$4:$A$1000,0))</f>
        <v/>
      </c>
      <c r="U5" s="47">
        <f>INDEX(EnergyCons!$F$4:$F$5000,MATCH(Settings!$C$4&amp;"|"&amp;Settings!$C$7&amp;"|"&amp;$C5&amp;"|"&amp;$B5,EnergyCons!$A$4:$A$5000,0))</f>
        <v/>
      </c>
    </row>
    <row r="6">
      <c r="A6" s="14">
        <f>$B6&amp;"|"&amp;$C6</f>
        <v/>
      </c>
      <c r="B6" s="22" t="inlineStr">
        <is>
          <t>nga</t>
        </is>
      </c>
      <c r="C6" s="22" t="inlineStr">
        <is>
          <t>rod</t>
        </is>
      </c>
      <c r="D6" s="14">
        <f>INDEX(Mapping!$D$5:$D$20,MATCH($C6,Mapping!$A$5:$A$20,0))</f>
        <v/>
      </c>
      <c r="E6" s="14">
        <f>INDEX(Mapping!$C$30:$C$37,MATCH($B6,Mapping!$A$30:$A$37,0))</f>
        <v/>
      </c>
      <c r="F6" s="14">
        <f>INDEX(Mapping!$D$30:$D$37,MATCH($B6,Mapping!$A$30:$A$37,0))</f>
        <v/>
      </c>
      <c r="G6" s="14">
        <f>$B6&amp;"."&amp;IF(INDEX(Mapping!$E$30:$E$37,MATCH($B6,Mapping!$A$30:$A$37,0))="sub",INDEX(Mapping!$F$5:$F$20,MATCH($C6,Mapping!$A$5:$A$20,0)),"all")</f>
        <v/>
      </c>
      <c r="H6" s="14">
        <f>INDEX(Mapping!$E$5:$E$20,MATCH($C6,Mapping!$A$5:$A$20,0))</f>
        <v/>
      </c>
      <c r="I6" s="14">
        <f>INDEX(Mapping!$G$30:$G$37,MATCH($B6,Mapping!$A$30:$A$37,0))</f>
        <v/>
      </c>
      <c r="J6" s="14">
        <f>INDEX(Mapping!$H$30:$H$37,MATCH($B6,Mapping!$A$30:$A$37,0))</f>
        <v/>
      </c>
      <c r="K6" s="14">
        <f>INDEX(Mapping!$H$5:$H$20,MATCH($C6,Mapping!$A$5:$A$20,0))</f>
        <v/>
      </c>
      <c r="L6" s="14">
        <f>INDEX(Mapping!$E$50:$E$63,MATCH($G6,Mapping!$A$50:$A$63,0))</f>
        <v/>
      </c>
      <c r="M6" s="14">
        <f>INDEX(Mapping!$D$67:$D$70,MATCH(INDEX(Mapping!$G$5:$G$20,MATCH($C6,Mapping!$A$5:$A$20,0)),Mapping!$A$67:$A$70,0))</f>
        <v/>
      </c>
      <c r="N6" s="24">
        <f>INDEX(Elasticities!$F$4:$I$200,MATCH("inc|"&amp;$E6&amp;"|"&amp;$D6,Elasticities!$A$4:$A$200,0),MATCH(Settings!$C$6,Elasticities!$F$3:$I$3,0))</f>
        <v/>
      </c>
      <c r="O6" s="24">
        <f>INDEX(Elasticities!$F$4:$I$200,MATCH("usg|"&amp;$E6&amp;"|"&amp;$D6,Elasticities!$A$4:$A$200,0),MATCH(Settings!$C$6,Elasticities!$F$3:$I$3,0))</f>
        <v/>
      </c>
      <c r="P6" s="24">
        <f>INDEX(Elasticities!$F$4:$I$200,MATCH("eff|"&amp;$E6&amp;"|"&amp;$D6,Elasticities!$A$4:$A$200,0),MATCH(Settings!$C$6,Elasticities!$F$3:$I$3,0))</f>
        <v/>
      </c>
      <c r="Q6" s="13">
        <f>INDEX(Elasticities!$F$4:$I$200,MATCH("aei|"&amp;$F6&amp;"|"&amp;$D6,Elasticities!$A$4:$A$200,0),MATCH(Settings!$C$6,Elasticities!$F$3:$I$3,0))</f>
        <v/>
      </c>
      <c r="R6" s="14">
        <f>INDEX(Inputs_prices!$E$5:$E$16,MATCH($G6,Inputs_prices!$A$5:$A$16,0))</f>
        <v/>
      </c>
      <c r="S6" s="13">
        <f>INDEX(Inputs_prices!$Q$5:$Q$16,MATCH($G6,Inputs_prices!$A$5:$A$16,0))</f>
        <v/>
      </c>
      <c r="T6" s="16">
        <f>INDEX(EF_GHG!$E$4:$E$1000,MATCH(Settings!$C$4&amp;"|"&amp;$B6&amp;"|"&amp;$H6,EF_GHG!$A$4:$A$1000,0))</f>
        <v/>
      </c>
      <c r="U6" s="47">
        <f>INDEX(EnergyCons!$F$4:$F$5000,MATCH(Settings!$C$4&amp;"|"&amp;Settings!$C$7&amp;"|"&amp;$C6&amp;"|"&amp;$B6,EnergyCons!$A$4:$A$5000,0))</f>
        <v/>
      </c>
    </row>
    <row r="7">
      <c r="A7" s="14">
        <f>$B7&amp;"|"&amp;$C7</f>
        <v/>
      </c>
      <c r="B7" s="22" t="inlineStr">
        <is>
          <t>gso</t>
        </is>
      </c>
      <c r="C7" s="22" t="inlineStr">
        <is>
          <t>rod</t>
        </is>
      </c>
      <c r="D7" s="14">
        <f>INDEX(Mapping!$D$5:$D$20,MATCH($C7,Mapping!$A$5:$A$20,0))</f>
        <v/>
      </c>
      <c r="E7" s="14">
        <f>INDEX(Mapping!$C$30:$C$37,MATCH($B7,Mapping!$A$30:$A$37,0))</f>
        <v/>
      </c>
      <c r="F7" s="14">
        <f>INDEX(Mapping!$D$30:$D$37,MATCH($B7,Mapping!$A$30:$A$37,0))</f>
        <v/>
      </c>
      <c r="G7" s="14">
        <f>$B7&amp;"."&amp;IF(INDEX(Mapping!$E$30:$E$37,MATCH($B7,Mapping!$A$30:$A$37,0))="sub",INDEX(Mapping!$F$5:$F$20,MATCH($C7,Mapping!$A$5:$A$20,0)),"all")</f>
        <v/>
      </c>
      <c r="H7" s="14">
        <f>INDEX(Mapping!$E$5:$E$20,MATCH($C7,Mapping!$A$5:$A$20,0))</f>
        <v/>
      </c>
      <c r="I7" s="14">
        <f>INDEX(Mapping!$G$30:$G$37,MATCH($B7,Mapping!$A$30:$A$37,0))</f>
        <v/>
      </c>
      <c r="J7" s="14">
        <f>INDEX(Mapping!$H$30:$H$37,MATCH($B7,Mapping!$A$30:$A$37,0))</f>
        <v/>
      </c>
      <c r="K7" s="14">
        <f>INDEX(Mapping!$H$5:$H$20,MATCH($C7,Mapping!$A$5:$A$20,0))</f>
        <v/>
      </c>
      <c r="L7" s="14">
        <f>INDEX(Mapping!$E$50:$E$63,MATCH($G7,Mapping!$A$50:$A$63,0))</f>
        <v/>
      </c>
      <c r="M7" s="14">
        <f>INDEX(Mapping!$D$67:$D$70,MATCH(INDEX(Mapping!$G$5:$G$20,MATCH($C7,Mapping!$A$5:$A$20,0)),Mapping!$A$67:$A$70,0))</f>
        <v/>
      </c>
      <c r="N7" s="24">
        <f>INDEX(Elasticities!$F$4:$I$200,MATCH("inc|"&amp;$E7&amp;"|"&amp;$D7,Elasticities!$A$4:$A$200,0),MATCH(Settings!$C$6,Elasticities!$F$3:$I$3,0))</f>
        <v/>
      </c>
      <c r="O7" s="24">
        <f>INDEX(Elasticities!$F$4:$I$200,MATCH("usg|"&amp;$E7&amp;"|"&amp;$D7,Elasticities!$A$4:$A$200,0),MATCH(Settings!$C$6,Elasticities!$F$3:$I$3,0))</f>
        <v/>
      </c>
      <c r="P7" s="24">
        <f>INDEX(Elasticities!$F$4:$I$200,MATCH("eff|"&amp;$E7&amp;"|"&amp;$D7,Elasticities!$A$4:$A$200,0),MATCH(Settings!$C$6,Elasticities!$F$3:$I$3,0))</f>
        <v/>
      </c>
      <c r="Q7" s="13">
        <f>INDEX(Elasticities!$F$4:$I$200,MATCH("aei|"&amp;$F7&amp;"|"&amp;$D7,Elasticities!$A$4:$A$200,0),MATCH(Settings!$C$6,Elasticities!$F$3:$I$3,0))</f>
        <v/>
      </c>
      <c r="R7" s="14">
        <f>INDEX(Inputs_prices!$E$5:$E$16,MATCH($G7,Inputs_prices!$A$5:$A$16,0))</f>
        <v/>
      </c>
      <c r="S7" s="13">
        <f>INDEX(Inputs_prices!$Q$5:$Q$16,MATCH($G7,Inputs_prices!$A$5:$A$16,0))</f>
        <v/>
      </c>
      <c r="T7" s="16">
        <f>INDEX(EF_GHG!$E$4:$E$1000,MATCH(Settings!$C$4&amp;"|"&amp;$B7&amp;"|"&amp;$H7,EF_GHG!$A$4:$A$1000,0))</f>
        <v/>
      </c>
      <c r="U7" s="47">
        <f>INDEX(EnergyCons!$F$4:$F$5000,MATCH(Settings!$C$4&amp;"|"&amp;Settings!$C$7&amp;"|"&amp;$C7&amp;"|"&amp;$B7,EnergyCons!$A$4:$A$5000,0))</f>
        <v/>
      </c>
    </row>
    <row r="8">
      <c r="A8" s="14">
        <f>$B8&amp;"|"&amp;$C8</f>
        <v/>
      </c>
      <c r="B8" s="22" t="inlineStr">
        <is>
          <t>die</t>
        </is>
      </c>
      <c r="C8" s="22" t="inlineStr">
        <is>
          <t>rod</t>
        </is>
      </c>
      <c r="D8" s="14">
        <f>INDEX(Mapping!$D$5:$D$20,MATCH($C8,Mapping!$A$5:$A$20,0))</f>
        <v/>
      </c>
      <c r="E8" s="14">
        <f>INDEX(Mapping!$C$30:$C$37,MATCH($B8,Mapping!$A$30:$A$37,0))</f>
        <v/>
      </c>
      <c r="F8" s="14">
        <f>INDEX(Mapping!$D$30:$D$37,MATCH($B8,Mapping!$A$30:$A$37,0))</f>
        <v/>
      </c>
      <c r="G8" s="14">
        <f>$B8&amp;"."&amp;IF(INDEX(Mapping!$E$30:$E$37,MATCH($B8,Mapping!$A$30:$A$37,0))="sub",INDEX(Mapping!$F$5:$F$20,MATCH($C8,Mapping!$A$5:$A$20,0)),"all")</f>
        <v/>
      </c>
      <c r="H8" s="14">
        <f>INDEX(Mapping!$E$5:$E$20,MATCH($C8,Mapping!$A$5:$A$20,0))</f>
        <v/>
      </c>
      <c r="I8" s="14">
        <f>INDEX(Mapping!$G$30:$G$37,MATCH($B8,Mapping!$A$30:$A$37,0))</f>
        <v/>
      </c>
      <c r="J8" s="14">
        <f>INDEX(Mapping!$H$30:$H$37,MATCH($B8,Mapping!$A$30:$A$37,0))</f>
        <v/>
      </c>
      <c r="K8" s="14">
        <f>INDEX(Mapping!$H$5:$H$20,MATCH($C8,Mapping!$A$5:$A$20,0))</f>
        <v/>
      </c>
      <c r="L8" s="14">
        <f>INDEX(Mapping!$E$50:$E$63,MATCH($G8,Mapping!$A$50:$A$63,0))</f>
        <v/>
      </c>
      <c r="M8" s="14">
        <f>INDEX(Mapping!$D$67:$D$70,MATCH(INDEX(Mapping!$G$5:$G$20,MATCH($C8,Mapping!$A$5:$A$20,0)),Mapping!$A$67:$A$70,0))</f>
        <v/>
      </c>
      <c r="N8" s="24">
        <f>INDEX(Elasticities!$F$4:$I$200,MATCH("inc|"&amp;$E8&amp;"|"&amp;$D8,Elasticities!$A$4:$A$200,0),MATCH(Settings!$C$6,Elasticities!$F$3:$I$3,0))</f>
        <v/>
      </c>
      <c r="O8" s="24">
        <f>INDEX(Elasticities!$F$4:$I$200,MATCH("usg|"&amp;$E8&amp;"|"&amp;$D8,Elasticities!$A$4:$A$200,0),MATCH(Settings!$C$6,Elasticities!$F$3:$I$3,0))</f>
        <v/>
      </c>
      <c r="P8" s="24">
        <f>INDEX(Elasticities!$F$4:$I$200,MATCH("eff|"&amp;$E8&amp;"|"&amp;$D8,Elasticities!$A$4:$A$200,0),MATCH(Settings!$C$6,Elasticities!$F$3:$I$3,0))</f>
        <v/>
      </c>
      <c r="Q8" s="13">
        <f>INDEX(Elasticities!$F$4:$I$200,MATCH("aei|"&amp;$F8&amp;"|"&amp;$D8,Elasticities!$A$4:$A$200,0),MATCH(Settings!$C$6,Elasticities!$F$3:$I$3,0))</f>
        <v/>
      </c>
      <c r="R8" s="14">
        <f>INDEX(Inputs_prices!$E$5:$E$16,MATCH($G8,Inputs_prices!$A$5:$A$16,0))</f>
        <v/>
      </c>
      <c r="S8" s="13">
        <f>INDEX(Inputs_prices!$Q$5:$Q$16,MATCH($G8,Inputs_prices!$A$5:$A$16,0))</f>
        <v/>
      </c>
      <c r="T8" s="16">
        <f>INDEX(EF_GHG!$E$4:$E$1000,MATCH(Settings!$C$4&amp;"|"&amp;$B8&amp;"|"&amp;$H8,EF_GHG!$A$4:$A$1000,0))</f>
        <v/>
      </c>
      <c r="U8" s="47">
        <f>INDEX(EnergyCons!$F$4:$F$5000,MATCH(Settings!$C$4&amp;"|"&amp;Settings!$C$7&amp;"|"&amp;$C8&amp;"|"&amp;$B8,EnergyCons!$A$4:$A$5000,0))</f>
        <v/>
      </c>
    </row>
    <row r="9">
      <c r="A9" s="14">
        <f>$B9&amp;"|"&amp;$C9</f>
        <v/>
      </c>
      <c r="B9" s="22" t="inlineStr">
        <is>
          <t>lpg</t>
        </is>
      </c>
      <c r="C9" s="22" t="inlineStr">
        <is>
          <t>rod</t>
        </is>
      </c>
      <c r="D9" s="14">
        <f>INDEX(Mapping!$D$5:$D$20,MATCH($C9,Mapping!$A$5:$A$20,0))</f>
        <v/>
      </c>
      <c r="E9" s="14">
        <f>INDEX(Mapping!$C$30:$C$37,MATCH($B9,Mapping!$A$30:$A$37,0))</f>
        <v/>
      </c>
      <c r="F9" s="14">
        <f>INDEX(Mapping!$D$30:$D$37,MATCH($B9,Mapping!$A$30:$A$37,0))</f>
        <v/>
      </c>
      <c r="G9" s="14">
        <f>$B9&amp;"."&amp;IF(INDEX(Mapping!$E$30:$E$37,MATCH($B9,Mapping!$A$30:$A$37,0))="sub",INDEX(Mapping!$F$5:$F$20,MATCH($C9,Mapping!$A$5:$A$20,0)),"all")</f>
        <v/>
      </c>
      <c r="H9" s="14">
        <f>INDEX(Mapping!$E$5:$E$20,MATCH($C9,Mapping!$A$5:$A$20,0))</f>
        <v/>
      </c>
      <c r="I9" s="14">
        <f>INDEX(Mapping!$G$30:$G$37,MATCH($B9,Mapping!$A$30:$A$37,0))</f>
        <v/>
      </c>
      <c r="J9" s="14">
        <f>INDEX(Mapping!$H$30:$H$37,MATCH($B9,Mapping!$A$30:$A$37,0))</f>
        <v/>
      </c>
      <c r="K9" s="14">
        <f>INDEX(Mapping!$H$5:$H$20,MATCH($C9,Mapping!$A$5:$A$20,0))</f>
        <v/>
      </c>
      <c r="L9" s="14">
        <f>INDEX(Mapping!$E$50:$E$63,MATCH($G9,Mapping!$A$50:$A$63,0))</f>
        <v/>
      </c>
      <c r="M9" s="14">
        <f>INDEX(Mapping!$D$67:$D$70,MATCH(INDEX(Mapping!$G$5:$G$20,MATCH($C9,Mapping!$A$5:$A$20,0)),Mapping!$A$67:$A$70,0))</f>
        <v/>
      </c>
      <c r="N9" s="24">
        <f>INDEX(Elasticities!$F$4:$I$200,MATCH("inc|"&amp;$E9&amp;"|"&amp;$D9,Elasticities!$A$4:$A$200,0),MATCH(Settings!$C$6,Elasticities!$F$3:$I$3,0))</f>
        <v/>
      </c>
      <c r="O9" s="24">
        <f>INDEX(Elasticities!$F$4:$I$200,MATCH("usg|"&amp;$E9&amp;"|"&amp;$D9,Elasticities!$A$4:$A$200,0),MATCH(Settings!$C$6,Elasticities!$F$3:$I$3,0))</f>
        <v/>
      </c>
      <c r="P9" s="24">
        <f>INDEX(Elasticities!$F$4:$I$200,MATCH("eff|"&amp;$E9&amp;"|"&amp;$D9,Elasticities!$A$4:$A$200,0),MATCH(Settings!$C$6,Elasticities!$F$3:$I$3,0))</f>
        <v/>
      </c>
      <c r="Q9" s="13">
        <f>INDEX(Elasticities!$F$4:$I$200,MATCH("aei|"&amp;$F9&amp;"|"&amp;$D9,Elasticities!$A$4:$A$200,0),MATCH(Settings!$C$6,Elasticities!$F$3:$I$3,0))</f>
        <v/>
      </c>
      <c r="R9" s="14">
        <f>INDEX(Inputs_prices!$E$5:$E$16,MATCH($G9,Inputs_prices!$A$5:$A$16,0))</f>
        <v/>
      </c>
      <c r="S9" s="13">
        <f>INDEX(Inputs_prices!$Q$5:$Q$16,MATCH($G9,Inputs_prices!$A$5:$A$16,0))</f>
        <v/>
      </c>
      <c r="T9" s="16">
        <f>INDEX(EF_GHG!$E$4:$E$1000,MATCH(Settings!$C$4&amp;"|"&amp;$B9&amp;"|"&amp;$H9,EF_GHG!$A$4:$A$1000,0))</f>
        <v/>
      </c>
      <c r="U9" s="47">
        <f>INDEX(EnergyCons!$F$4:$F$5000,MATCH(Settings!$C$4&amp;"|"&amp;Settings!$C$7&amp;"|"&amp;$C9&amp;"|"&amp;$B9,EnergyCons!$A$4:$A$5000,0))</f>
        <v/>
      </c>
    </row>
    <row r="10">
      <c r="A10" s="14">
        <f>$B10&amp;"|"&amp;$C10</f>
        <v/>
      </c>
      <c r="B10" s="22" t="inlineStr">
        <is>
          <t>ker</t>
        </is>
      </c>
      <c r="C10" s="22" t="inlineStr">
        <is>
          <t>rod</t>
        </is>
      </c>
      <c r="D10" s="14">
        <f>INDEX(Mapping!$D$5:$D$20,MATCH($C10,Mapping!$A$5:$A$20,0))</f>
        <v/>
      </c>
      <c r="E10" s="14">
        <f>INDEX(Mapping!$C$30:$C$37,MATCH($B10,Mapping!$A$30:$A$37,0))</f>
        <v/>
      </c>
      <c r="F10" s="14">
        <f>INDEX(Mapping!$D$30:$D$37,MATCH($B10,Mapping!$A$30:$A$37,0))</f>
        <v/>
      </c>
      <c r="G10" s="14">
        <f>$B10&amp;"."&amp;IF(INDEX(Mapping!$E$30:$E$37,MATCH($B10,Mapping!$A$30:$A$37,0))="sub",INDEX(Mapping!$F$5:$F$20,MATCH($C10,Mapping!$A$5:$A$20,0)),"all")</f>
        <v/>
      </c>
      <c r="H10" s="14">
        <f>INDEX(Mapping!$E$5:$E$20,MATCH($C10,Mapping!$A$5:$A$20,0))</f>
        <v/>
      </c>
      <c r="I10" s="14">
        <f>INDEX(Mapping!$G$30:$G$37,MATCH($B10,Mapping!$A$30:$A$37,0))</f>
        <v/>
      </c>
      <c r="J10" s="14">
        <f>INDEX(Mapping!$H$30:$H$37,MATCH($B10,Mapping!$A$30:$A$37,0))</f>
        <v/>
      </c>
      <c r="K10" s="14">
        <f>INDEX(Mapping!$H$5:$H$20,MATCH($C10,Mapping!$A$5:$A$20,0))</f>
        <v/>
      </c>
      <c r="L10" s="14">
        <f>INDEX(Mapping!$E$50:$E$63,MATCH($G10,Mapping!$A$50:$A$63,0))</f>
        <v/>
      </c>
      <c r="M10" s="14">
        <f>INDEX(Mapping!$D$67:$D$70,MATCH(INDEX(Mapping!$G$5:$G$20,MATCH($C10,Mapping!$A$5:$A$20,0)),Mapping!$A$67:$A$70,0))</f>
        <v/>
      </c>
      <c r="N10" s="24">
        <f>INDEX(Elasticities!$F$4:$I$200,MATCH("inc|"&amp;$E10&amp;"|"&amp;$D10,Elasticities!$A$4:$A$200,0),MATCH(Settings!$C$6,Elasticities!$F$3:$I$3,0))</f>
        <v/>
      </c>
      <c r="O10" s="24">
        <f>INDEX(Elasticities!$F$4:$I$200,MATCH("usg|"&amp;$E10&amp;"|"&amp;$D10,Elasticities!$A$4:$A$200,0),MATCH(Settings!$C$6,Elasticities!$F$3:$I$3,0))</f>
        <v/>
      </c>
      <c r="P10" s="24">
        <f>INDEX(Elasticities!$F$4:$I$200,MATCH("eff|"&amp;$E10&amp;"|"&amp;$D10,Elasticities!$A$4:$A$200,0),MATCH(Settings!$C$6,Elasticities!$F$3:$I$3,0))</f>
        <v/>
      </c>
      <c r="Q10" s="13">
        <f>INDEX(Elasticities!$F$4:$I$200,MATCH("aei|"&amp;$F10&amp;"|"&amp;$D10,Elasticities!$A$4:$A$200,0),MATCH(Settings!$C$6,Elasticities!$F$3:$I$3,0))</f>
        <v/>
      </c>
      <c r="R10" s="14">
        <f>INDEX(Inputs_prices!$E$5:$E$16,MATCH($G10,Inputs_prices!$A$5:$A$16,0))</f>
        <v/>
      </c>
      <c r="S10" s="13">
        <f>INDEX(Inputs_prices!$Q$5:$Q$16,MATCH($G10,Inputs_prices!$A$5:$A$16,0))</f>
        <v/>
      </c>
      <c r="T10" s="16">
        <f>INDEX(EF_GHG!$E$4:$E$1000,MATCH(Settings!$C$4&amp;"|"&amp;$B10&amp;"|"&amp;$H10,EF_GHG!$A$4:$A$1000,0))</f>
        <v/>
      </c>
      <c r="U10" s="47">
        <f>INDEX(EnergyCons!$F$4:$F$5000,MATCH(Settings!$C$4&amp;"|"&amp;Settings!$C$7&amp;"|"&amp;$C10&amp;"|"&amp;$B10,EnergyCons!$A$4:$A$5000,0))</f>
        <v/>
      </c>
    </row>
    <row r="11">
      <c r="A11" s="14">
        <f>$B11&amp;"|"&amp;$C11</f>
        <v/>
      </c>
      <c r="B11" s="22" t="inlineStr">
        <is>
          <t>oop</t>
        </is>
      </c>
      <c r="C11" s="22" t="inlineStr">
        <is>
          <t>rod</t>
        </is>
      </c>
      <c r="D11" s="14">
        <f>INDEX(Mapping!$D$5:$D$20,MATCH($C11,Mapping!$A$5:$A$20,0))</f>
        <v/>
      </c>
      <c r="E11" s="14">
        <f>INDEX(Mapping!$C$30:$C$37,MATCH($B11,Mapping!$A$30:$A$37,0))</f>
        <v/>
      </c>
      <c r="F11" s="14">
        <f>INDEX(Mapping!$D$30:$D$37,MATCH($B11,Mapping!$A$30:$A$37,0))</f>
        <v/>
      </c>
      <c r="G11" s="14">
        <f>$B11&amp;"."&amp;IF(INDEX(Mapping!$E$30:$E$37,MATCH($B11,Mapping!$A$30:$A$37,0))="sub",INDEX(Mapping!$F$5:$F$20,MATCH($C11,Mapping!$A$5:$A$20,0)),"all")</f>
        <v/>
      </c>
      <c r="H11" s="14">
        <f>INDEX(Mapping!$E$5:$E$20,MATCH($C11,Mapping!$A$5:$A$20,0))</f>
        <v/>
      </c>
      <c r="I11" s="14">
        <f>INDEX(Mapping!$G$30:$G$37,MATCH($B11,Mapping!$A$30:$A$37,0))</f>
        <v/>
      </c>
      <c r="J11" s="14">
        <f>INDEX(Mapping!$H$30:$H$37,MATCH($B11,Mapping!$A$30:$A$37,0))</f>
        <v/>
      </c>
      <c r="K11" s="14">
        <f>INDEX(Mapping!$H$5:$H$20,MATCH($C11,Mapping!$A$5:$A$20,0))</f>
        <v/>
      </c>
      <c r="L11" s="14">
        <f>INDEX(Mapping!$E$50:$E$63,MATCH($G11,Mapping!$A$50:$A$63,0))</f>
        <v/>
      </c>
      <c r="M11" s="14">
        <f>INDEX(Mapping!$D$67:$D$70,MATCH(INDEX(Mapping!$G$5:$G$20,MATCH($C11,Mapping!$A$5:$A$20,0)),Mapping!$A$67:$A$70,0))</f>
        <v/>
      </c>
      <c r="N11" s="24">
        <f>INDEX(Elasticities!$F$4:$I$200,MATCH("inc|"&amp;$E11&amp;"|"&amp;$D11,Elasticities!$A$4:$A$200,0),MATCH(Settings!$C$6,Elasticities!$F$3:$I$3,0))</f>
        <v/>
      </c>
      <c r="O11" s="24">
        <f>INDEX(Elasticities!$F$4:$I$200,MATCH("usg|"&amp;$E11&amp;"|"&amp;$D11,Elasticities!$A$4:$A$200,0),MATCH(Settings!$C$6,Elasticities!$F$3:$I$3,0))</f>
        <v/>
      </c>
      <c r="P11" s="24">
        <f>INDEX(Elasticities!$F$4:$I$200,MATCH("eff|"&amp;$E11&amp;"|"&amp;$D11,Elasticities!$A$4:$A$200,0),MATCH(Settings!$C$6,Elasticities!$F$3:$I$3,0))</f>
        <v/>
      </c>
      <c r="Q11" s="13">
        <f>INDEX(Elasticities!$F$4:$I$200,MATCH("aei|"&amp;$F11&amp;"|"&amp;$D11,Elasticities!$A$4:$A$200,0),MATCH(Settings!$C$6,Elasticities!$F$3:$I$3,0))</f>
        <v/>
      </c>
      <c r="R11" s="14">
        <f>INDEX(Inputs_prices!$E$5:$E$16,MATCH($G11,Inputs_prices!$A$5:$A$16,0))</f>
        <v/>
      </c>
      <c r="S11" s="13">
        <f>INDEX(Inputs_prices!$Q$5:$Q$16,MATCH($G11,Inputs_prices!$A$5:$A$16,0))</f>
        <v/>
      </c>
      <c r="T11" s="16">
        <f>INDEX(EF_GHG!$E$4:$E$1000,MATCH(Settings!$C$4&amp;"|"&amp;$B11&amp;"|"&amp;$H11,EF_GHG!$A$4:$A$1000,0))</f>
        <v/>
      </c>
      <c r="U11" s="47">
        <f>INDEX(EnergyCons!$F$4:$F$5000,MATCH(Settings!$C$4&amp;"|"&amp;Settings!$C$7&amp;"|"&amp;$C11&amp;"|"&amp;$B11,EnergyCons!$A$4:$A$5000,0))</f>
        <v/>
      </c>
    </row>
    <row r="12">
      <c r="A12" s="14">
        <f>$B12&amp;"|"&amp;$C12</f>
        <v/>
      </c>
      <c r="B12" s="22" t="inlineStr">
        <is>
          <t>bio</t>
        </is>
      </c>
      <c r="C12" s="22" t="inlineStr">
        <is>
          <t>rod</t>
        </is>
      </c>
      <c r="D12" s="14">
        <f>INDEX(Mapping!$D$5:$D$20,MATCH($C12,Mapping!$A$5:$A$20,0))</f>
        <v/>
      </c>
      <c r="E12" s="14">
        <f>INDEX(Mapping!$C$30:$C$37,MATCH($B12,Mapping!$A$30:$A$37,0))</f>
        <v/>
      </c>
      <c r="F12" s="14">
        <f>INDEX(Mapping!$D$30:$D$37,MATCH($B12,Mapping!$A$30:$A$37,0))</f>
        <v/>
      </c>
      <c r="G12" s="14">
        <f>$B12&amp;"."&amp;IF(INDEX(Mapping!$E$30:$E$37,MATCH($B12,Mapping!$A$30:$A$37,0))="sub",INDEX(Mapping!$F$5:$F$20,MATCH($C12,Mapping!$A$5:$A$20,0)),"all")</f>
        <v/>
      </c>
      <c r="H12" s="14">
        <f>INDEX(Mapping!$E$5:$E$20,MATCH($C12,Mapping!$A$5:$A$20,0))</f>
        <v/>
      </c>
      <c r="I12" s="14">
        <f>INDEX(Mapping!$G$30:$G$37,MATCH($B12,Mapping!$A$30:$A$37,0))</f>
        <v/>
      </c>
      <c r="J12" s="14">
        <f>INDEX(Mapping!$H$30:$H$37,MATCH($B12,Mapping!$A$30:$A$37,0))</f>
        <v/>
      </c>
      <c r="K12" s="14">
        <f>INDEX(Mapping!$H$5:$H$20,MATCH($C12,Mapping!$A$5:$A$20,0))</f>
        <v/>
      </c>
      <c r="L12" s="14">
        <f>INDEX(Mapping!$E$50:$E$63,MATCH($G12,Mapping!$A$50:$A$63,0))</f>
        <v/>
      </c>
      <c r="M12" s="14">
        <f>INDEX(Mapping!$D$67:$D$70,MATCH(INDEX(Mapping!$G$5:$G$20,MATCH($C12,Mapping!$A$5:$A$20,0)),Mapping!$A$67:$A$70,0))</f>
        <v/>
      </c>
      <c r="N12" s="24">
        <f>INDEX(Elasticities!$F$4:$I$200,MATCH("inc|"&amp;$E12&amp;"|"&amp;$D12,Elasticities!$A$4:$A$200,0),MATCH(Settings!$C$6,Elasticities!$F$3:$I$3,0))</f>
        <v/>
      </c>
      <c r="O12" s="24">
        <f>INDEX(Elasticities!$F$4:$I$200,MATCH("usg|"&amp;$E12&amp;"|"&amp;$D12,Elasticities!$A$4:$A$200,0),MATCH(Settings!$C$6,Elasticities!$F$3:$I$3,0))</f>
        <v/>
      </c>
      <c r="P12" s="24">
        <f>INDEX(Elasticities!$F$4:$I$200,MATCH("eff|"&amp;$E12&amp;"|"&amp;$D12,Elasticities!$A$4:$A$200,0),MATCH(Settings!$C$6,Elasticities!$F$3:$I$3,0))</f>
        <v/>
      </c>
      <c r="Q12" s="13">
        <f>INDEX(Elasticities!$F$4:$I$200,MATCH("aei|"&amp;$F12&amp;"|"&amp;$D12,Elasticities!$A$4:$A$200,0),MATCH(Settings!$C$6,Elasticities!$F$3:$I$3,0))</f>
        <v/>
      </c>
      <c r="R12" s="14">
        <f>INDEX(Inputs_prices!$E$5:$E$16,MATCH($G12,Inputs_prices!$A$5:$A$16,0))</f>
        <v/>
      </c>
      <c r="S12" s="13">
        <f>INDEX(Inputs_prices!$Q$5:$Q$16,MATCH($G12,Inputs_prices!$A$5:$A$16,0))</f>
        <v/>
      </c>
      <c r="T12" s="16">
        <f>INDEX(EF_GHG!$E$4:$E$1000,MATCH(Settings!$C$4&amp;"|"&amp;$B12&amp;"|"&amp;$H12,EF_GHG!$A$4:$A$1000,0))</f>
        <v/>
      </c>
      <c r="U12" s="47">
        <f>INDEX(EnergyCons!$F$4:$F$5000,MATCH(Settings!$C$4&amp;"|"&amp;Settings!$C$7&amp;"|"&amp;$C12&amp;"|"&amp;$B12,EnergyCons!$A$4:$A$5000,0))</f>
        <v/>
      </c>
    </row>
    <row r="13">
      <c r="A13" s="14">
        <f>$B13&amp;"|"&amp;$C13</f>
        <v/>
      </c>
      <c r="B13" s="22" t="inlineStr">
        <is>
          <t>coa</t>
        </is>
      </c>
      <c r="C13" s="22" t="inlineStr">
        <is>
          <t>ral</t>
        </is>
      </c>
      <c r="D13" s="14">
        <f>INDEX(Mapping!$D$5:$D$20,MATCH($C13,Mapping!$A$5:$A$20,0))</f>
        <v/>
      </c>
      <c r="E13" s="14">
        <f>INDEX(Mapping!$C$30:$C$37,MATCH($B13,Mapping!$A$30:$A$37,0))</f>
        <v/>
      </c>
      <c r="F13" s="14">
        <f>INDEX(Mapping!$D$30:$D$37,MATCH($B13,Mapping!$A$30:$A$37,0))</f>
        <v/>
      </c>
      <c r="G13" s="14">
        <f>$B13&amp;"."&amp;IF(INDEX(Mapping!$E$30:$E$37,MATCH($B13,Mapping!$A$30:$A$37,0))="sub",INDEX(Mapping!$F$5:$F$20,MATCH($C13,Mapping!$A$5:$A$20,0)),"all")</f>
        <v/>
      </c>
      <c r="H13" s="14">
        <f>INDEX(Mapping!$E$5:$E$20,MATCH($C13,Mapping!$A$5:$A$20,0))</f>
        <v/>
      </c>
      <c r="I13" s="14">
        <f>INDEX(Mapping!$G$30:$G$37,MATCH($B13,Mapping!$A$30:$A$37,0))</f>
        <v/>
      </c>
      <c r="J13" s="14">
        <f>INDEX(Mapping!$H$30:$H$37,MATCH($B13,Mapping!$A$30:$A$37,0))</f>
        <v/>
      </c>
      <c r="K13" s="14">
        <f>INDEX(Mapping!$H$5:$H$20,MATCH($C13,Mapping!$A$5:$A$20,0))</f>
        <v/>
      </c>
      <c r="L13" s="14">
        <f>INDEX(Mapping!$E$50:$E$63,MATCH($G13,Mapping!$A$50:$A$63,0))</f>
        <v/>
      </c>
      <c r="M13" s="14">
        <f>INDEX(Mapping!$D$67:$D$70,MATCH(INDEX(Mapping!$G$5:$G$20,MATCH($C13,Mapping!$A$5:$A$20,0)),Mapping!$A$67:$A$70,0))</f>
        <v/>
      </c>
      <c r="N13" s="24">
        <f>INDEX(Elasticities!$F$4:$I$200,MATCH("inc|"&amp;$E13&amp;"|"&amp;$D13,Elasticities!$A$4:$A$200,0),MATCH(Settings!$C$6,Elasticities!$F$3:$I$3,0))</f>
        <v/>
      </c>
      <c r="O13" s="24">
        <f>INDEX(Elasticities!$F$4:$I$200,MATCH("usg|"&amp;$E13&amp;"|"&amp;$D13,Elasticities!$A$4:$A$200,0),MATCH(Settings!$C$6,Elasticities!$F$3:$I$3,0))</f>
        <v/>
      </c>
      <c r="P13" s="24">
        <f>INDEX(Elasticities!$F$4:$I$200,MATCH("eff|"&amp;$E13&amp;"|"&amp;$D13,Elasticities!$A$4:$A$200,0),MATCH(Settings!$C$6,Elasticities!$F$3:$I$3,0))</f>
        <v/>
      </c>
      <c r="Q13" s="13">
        <f>INDEX(Elasticities!$F$4:$I$200,MATCH("aei|"&amp;$F13&amp;"|"&amp;$D13,Elasticities!$A$4:$A$200,0),MATCH(Settings!$C$6,Elasticities!$F$3:$I$3,0))</f>
        <v/>
      </c>
      <c r="R13" s="14">
        <f>INDEX(Inputs_prices!$E$5:$E$16,MATCH($G13,Inputs_prices!$A$5:$A$16,0))</f>
        <v/>
      </c>
      <c r="S13" s="13">
        <f>INDEX(Inputs_prices!$Q$5:$Q$16,MATCH($G13,Inputs_prices!$A$5:$A$16,0))</f>
        <v/>
      </c>
      <c r="T13" s="16">
        <f>INDEX(EF_GHG!$E$4:$E$1000,MATCH(Settings!$C$4&amp;"|"&amp;$B13&amp;"|"&amp;$H13,EF_GHG!$A$4:$A$1000,0))</f>
        <v/>
      </c>
      <c r="U13" s="47">
        <f>INDEX(EnergyCons!$F$4:$F$5000,MATCH(Settings!$C$4&amp;"|"&amp;Settings!$C$7&amp;"|"&amp;$C13&amp;"|"&amp;$B13,EnergyCons!$A$4:$A$5000,0))</f>
        <v/>
      </c>
    </row>
    <row r="14">
      <c r="A14" s="14">
        <f>$B14&amp;"|"&amp;$C14</f>
        <v/>
      </c>
      <c r="B14" s="22" t="inlineStr">
        <is>
          <t>nga</t>
        </is>
      </c>
      <c r="C14" s="22" t="inlineStr">
        <is>
          <t>ral</t>
        </is>
      </c>
      <c r="D14" s="14">
        <f>INDEX(Mapping!$D$5:$D$20,MATCH($C14,Mapping!$A$5:$A$20,0))</f>
        <v/>
      </c>
      <c r="E14" s="14">
        <f>INDEX(Mapping!$C$30:$C$37,MATCH($B14,Mapping!$A$30:$A$37,0))</f>
        <v/>
      </c>
      <c r="F14" s="14">
        <f>INDEX(Mapping!$D$30:$D$37,MATCH($B14,Mapping!$A$30:$A$37,0))</f>
        <v/>
      </c>
      <c r="G14" s="14">
        <f>$B14&amp;"."&amp;IF(INDEX(Mapping!$E$30:$E$37,MATCH($B14,Mapping!$A$30:$A$37,0))="sub",INDEX(Mapping!$F$5:$F$20,MATCH($C14,Mapping!$A$5:$A$20,0)),"all")</f>
        <v/>
      </c>
      <c r="H14" s="14">
        <f>INDEX(Mapping!$E$5:$E$20,MATCH($C14,Mapping!$A$5:$A$20,0))</f>
        <v/>
      </c>
      <c r="I14" s="14">
        <f>INDEX(Mapping!$G$30:$G$37,MATCH($B14,Mapping!$A$30:$A$37,0))</f>
        <v/>
      </c>
      <c r="J14" s="14">
        <f>INDEX(Mapping!$H$30:$H$37,MATCH($B14,Mapping!$A$30:$A$37,0))</f>
        <v/>
      </c>
      <c r="K14" s="14">
        <f>INDEX(Mapping!$H$5:$H$20,MATCH($C14,Mapping!$A$5:$A$20,0))</f>
        <v/>
      </c>
      <c r="L14" s="14">
        <f>INDEX(Mapping!$E$50:$E$63,MATCH($G14,Mapping!$A$50:$A$63,0))</f>
        <v/>
      </c>
      <c r="M14" s="14">
        <f>INDEX(Mapping!$D$67:$D$70,MATCH(INDEX(Mapping!$G$5:$G$20,MATCH($C14,Mapping!$A$5:$A$20,0)),Mapping!$A$67:$A$70,0))</f>
        <v/>
      </c>
      <c r="N14" s="24">
        <f>INDEX(Elasticities!$F$4:$I$200,MATCH("inc|"&amp;$E14&amp;"|"&amp;$D14,Elasticities!$A$4:$A$200,0),MATCH(Settings!$C$6,Elasticities!$F$3:$I$3,0))</f>
        <v/>
      </c>
      <c r="O14" s="24">
        <f>INDEX(Elasticities!$F$4:$I$200,MATCH("usg|"&amp;$E14&amp;"|"&amp;$D14,Elasticities!$A$4:$A$200,0),MATCH(Settings!$C$6,Elasticities!$F$3:$I$3,0))</f>
        <v/>
      </c>
      <c r="P14" s="24">
        <f>INDEX(Elasticities!$F$4:$I$200,MATCH("eff|"&amp;$E14&amp;"|"&amp;$D14,Elasticities!$A$4:$A$200,0),MATCH(Settings!$C$6,Elasticities!$F$3:$I$3,0))</f>
        <v/>
      </c>
      <c r="Q14" s="13">
        <f>INDEX(Elasticities!$F$4:$I$200,MATCH("aei|"&amp;$F14&amp;"|"&amp;$D14,Elasticities!$A$4:$A$200,0),MATCH(Settings!$C$6,Elasticities!$F$3:$I$3,0))</f>
        <v/>
      </c>
      <c r="R14" s="14">
        <f>INDEX(Inputs_prices!$E$5:$E$16,MATCH($G14,Inputs_prices!$A$5:$A$16,0))</f>
        <v/>
      </c>
      <c r="S14" s="13">
        <f>INDEX(Inputs_prices!$Q$5:$Q$16,MATCH($G14,Inputs_prices!$A$5:$A$16,0))</f>
        <v/>
      </c>
      <c r="T14" s="16">
        <f>INDEX(EF_GHG!$E$4:$E$1000,MATCH(Settings!$C$4&amp;"|"&amp;$B14&amp;"|"&amp;$H14,EF_GHG!$A$4:$A$1000,0))</f>
        <v/>
      </c>
      <c r="U14" s="47">
        <f>INDEX(EnergyCons!$F$4:$F$5000,MATCH(Settings!$C$4&amp;"|"&amp;Settings!$C$7&amp;"|"&amp;$C14&amp;"|"&amp;$B14,EnergyCons!$A$4:$A$5000,0))</f>
        <v/>
      </c>
    </row>
    <row r="15">
      <c r="A15" s="14">
        <f>$B15&amp;"|"&amp;$C15</f>
        <v/>
      </c>
      <c r="B15" s="22" t="inlineStr">
        <is>
          <t>gso</t>
        </is>
      </c>
      <c r="C15" s="22" t="inlineStr">
        <is>
          <t>ral</t>
        </is>
      </c>
      <c r="D15" s="14">
        <f>INDEX(Mapping!$D$5:$D$20,MATCH($C15,Mapping!$A$5:$A$20,0))</f>
        <v/>
      </c>
      <c r="E15" s="14">
        <f>INDEX(Mapping!$C$30:$C$37,MATCH($B15,Mapping!$A$30:$A$37,0))</f>
        <v/>
      </c>
      <c r="F15" s="14">
        <f>INDEX(Mapping!$D$30:$D$37,MATCH($B15,Mapping!$A$30:$A$37,0))</f>
        <v/>
      </c>
      <c r="G15" s="14">
        <f>$B15&amp;"."&amp;IF(INDEX(Mapping!$E$30:$E$37,MATCH($B15,Mapping!$A$30:$A$37,0))="sub",INDEX(Mapping!$F$5:$F$20,MATCH($C15,Mapping!$A$5:$A$20,0)),"all")</f>
        <v/>
      </c>
      <c r="H15" s="14">
        <f>INDEX(Mapping!$E$5:$E$20,MATCH($C15,Mapping!$A$5:$A$20,0))</f>
        <v/>
      </c>
      <c r="I15" s="14">
        <f>INDEX(Mapping!$G$30:$G$37,MATCH($B15,Mapping!$A$30:$A$37,0))</f>
        <v/>
      </c>
      <c r="J15" s="14">
        <f>INDEX(Mapping!$H$30:$H$37,MATCH($B15,Mapping!$A$30:$A$37,0))</f>
        <v/>
      </c>
      <c r="K15" s="14">
        <f>INDEX(Mapping!$H$5:$H$20,MATCH($C15,Mapping!$A$5:$A$20,0))</f>
        <v/>
      </c>
      <c r="L15" s="14">
        <f>INDEX(Mapping!$E$50:$E$63,MATCH($G15,Mapping!$A$50:$A$63,0))</f>
        <v/>
      </c>
      <c r="M15" s="14">
        <f>INDEX(Mapping!$D$67:$D$70,MATCH(INDEX(Mapping!$G$5:$G$20,MATCH($C15,Mapping!$A$5:$A$20,0)),Mapping!$A$67:$A$70,0))</f>
        <v/>
      </c>
      <c r="N15" s="24">
        <f>INDEX(Elasticities!$F$4:$I$200,MATCH("inc|"&amp;$E15&amp;"|"&amp;$D15,Elasticities!$A$4:$A$200,0),MATCH(Settings!$C$6,Elasticities!$F$3:$I$3,0))</f>
        <v/>
      </c>
      <c r="O15" s="24">
        <f>INDEX(Elasticities!$F$4:$I$200,MATCH("usg|"&amp;$E15&amp;"|"&amp;$D15,Elasticities!$A$4:$A$200,0),MATCH(Settings!$C$6,Elasticities!$F$3:$I$3,0))</f>
        <v/>
      </c>
      <c r="P15" s="24">
        <f>INDEX(Elasticities!$F$4:$I$200,MATCH("eff|"&amp;$E15&amp;"|"&amp;$D15,Elasticities!$A$4:$A$200,0),MATCH(Settings!$C$6,Elasticities!$F$3:$I$3,0))</f>
        <v/>
      </c>
      <c r="Q15" s="13">
        <f>INDEX(Elasticities!$F$4:$I$200,MATCH("aei|"&amp;$F15&amp;"|"&amp;$D15,Elasticities!$A$4:$A$200,0),MATCH(Settings!$C$6,Elasticities!$F$3:$I$3,0))</f>
        <v/>
      </c>
      <c r="R15" s="14">
        <f>INDEX(Inputs_prices!$E$5:$E$16,MATCH($G15,Inputs_prices!$A$5:$A$16,0))</f>
        <v/>
      </c>
      <c r="S15" s="13">
        <f>INDEX(Inputs_prices!$Q$5:$Q$16,MATCH($G15,Inputs_prices!$A$5:$A$16,0))</f>
        <v/>
      </c>
      <c r="T15" s="16">
        <f>INDEX(EF_GHG!$E$4:$E$1000,MATCH(Settings!$C$4&amp;"|"&amp;$B15&amp;"|"&amp;$H15,EF_GHG!$A$4:$A$1000,0))</f>
        <v/>
      </c>
      <c r="U15" s="47">
        <f>INDEX(EnergyCons!$F$4:$F$5000,MATCH(Settings!$C$4&amp;"|"&amp;Settings!$C$7&amp;"|"&amp;$C15&amp;"|"&amp;$B15,EnergyCons!$A$4:$A$5000,0))</f>
        <v/>
      </c>
    </row>
    <row r="16">
      <c r="A16" s="14">
        <f>$B16&amp;"|"&amp;$C16</f>
        <v/>
      </c>
      <c r="B16" s="22" t="inlineStr">
        <is>
          <t>die</t>
        </is>
      </c>
      <c r="C16" s="22" t="inlineStr">
        <is>
          <t>ral</t>
        </is>
      </c>
      <c r="D16" s="14">
        <f>INDEX(Mapping!$D$5:$D$20,MATCH($C16,Mapping!$A$5:$A$20,0))</f>
        <v/>
      </c>
      <c r="E16" s="14">
        <f>INDEX(Mapping!$C$30:$C$37,MATCH($B16,Mapping!$A$30:$A$37,0))</f>
        <v/>
      </c>
      <c r="F16" s="14">
        <f>INDEX(Mapping!$D$30:$D$37,MATCH($B16,Mapping!$A$30:$A$37,0))</f>
        <v/>
      </c>
      <c r="G16" s="14">
        <f>$B16&amp;"."&amp;IF(INDEX(Mapping!$E$30:$E$37,MATCH($B16,Mapping!$A$30:$A$37,0))="sub",INDEX(Mapping!$F$5:$F$20,MATCH($C16,Mapping!$A$5:$A$20,0)),"all")</f>
        <v/>
      </c>
      <c r="H16" s="14">
        <f>INDEX(Mapping!$E$5:$E$20,MATCH($C16,Mapping!$A$5:$A$20,0))</f>
        <v/>
      </c>
      <c r="I16" s="14">
        <f>INDEX(Mapping!$G$30:$G$37,MATCH($B16,Mapping!$A$30:$A$37,0))</f>
        <v/>
      </c>
      <c r="J16" s="14">
        <f>INDEX(Mapping!$H$30:$H$37,MATCH($B16,Mapping!$A$30:$A$37,0))</f>
        <v/>
      </c>
      <c r="K16" s="14">
        <f>INDEX(Mapping!$H$5:$H$20,MATCH($C16,Mapping!$A$5:$A$20,0))</f>
        <v/>
      </c>
      <c r="L16" s="14">
        <f>INDEX(Mapping!$E$50:$E$63,MATCH($G16,Mapping!$A$50:$A$63,0))</f>
        <v/>
      </c>
      <c r="M16" s="14">
        <f>INDEX(Mapping!$D$67:$D$70,MATCH(INDEX(Mapping!$G$5:$G$20,MATCH($C16,Mapping!$A$5:$A$20,0)),Mapping!$A$67:$A$70,0))</f>
        <v/>
      </c>
      <c r="N16" s="24">
        <f>INDEX(Elasticities!$F$4:$I$200,MATCH("inc|"&amp;$E16&amp;"|"&amp;$D16,Elasticities!$A$4:$A$200,0),MATCH(Settings!$C$6,Elasticities!$F$3:$I$3,0))</f>
        <v/>
      </c>
      <c r="O16" s="24">
        <f>INDEX(Elasticities!$F$4:$I$200,MATCH("usg|"&amp;$E16&amp;"|"&amp;$D16,Elasticities!$A$4:$A$200,0),MATCH(Settings!$C$6,Elasticities!$F$3:$I$3,0))</f>
        <v/>
      </c>
      <c r="P16" s="24">
        <f>INDEX(Elasticities!$F$4:$I$200,MATCH("eff|"&amp;$E16&amp;"|"&amp;$D16,Elasticities!$A$4:$A$200,0),MATCH(Settings!$C$6,Elasticities!$F$3:$I$3,0))</f>
        <v/>
      </c>
      <c r="Q16" s="13">
        <f>INDEX(Elasticities!$F$4:$I$200,MATCH("aei|"&amp;$F16&amp;"|"&amp;$D16,Elasticities!$A$4:$A$200,0),MATCH(Settings!$C$6,Elasticities!$F$3:$I$3,0))</f>
        <v/>
      </c>
      <c r="R16" s="14">
        <f>INDEX(Inputs_prices!$E$5:$E$16,MATCH($G16,Inputs_prices!$A$5:$A$16,0))</f>
        <v/>
      </c>
      <c r="S16" s="13">
        <f>INDEX(Inputs_prices!$Q$5:$Q$16,MATCH($G16,Inputs_prices!$A$5:$A$16,0))</f>
        <v/>
      </c>
      <c r="T16" s="16">
        <f>INDEX(EF_GHG!$E$4:$E$1000,MATCH(Settings!$C$4&amp;"|"&amp;$B16&amp;"|"&amp;$H16,EF_GHG!$A$4:$A$1000,0))</f>
        <v/>
      </c>
      <c r="U16" s="47">
        <f>INDEX(EnergyCons!$F$4:$F$5000,MATCH(Settings!$C$4&amp;"|"&amp;Settings!$C$7&amp;"|"&amp;$C16&amp;"|"&amp;$B16,EnergyCons!$A$4:$A$5000,0))</f>
        <v/>
      </c>
    </row>
    <row r="17">
      <c r="A17" s="14">
        <f>$B17&amp;"|"&amp;$C17</f>
        <v/>
      </c>
      <c r="B17" s="22" t="inlineStr">
        <is>
          <t>lpg</t>
        </is>
      </c>
      <c r="C17" s="22" t="inlineStr">
        <is>
          <t>ral</t>
        </is>
      </c>
      <c r="D17" s="14">
        <f>INDEX(Mapping!$D$5:$D$20,MATCH($C17,Mapping!$A$5:$A$20,0))</f>
        <v/>
      </c>
      <c r="E17" s="14">
        <f>INDEX(Mapping!$C$30:$C$37,MATCH($B17,Mapping!$A$30:$A$37,0))</f>
        <v/>
      </c>
      <c r="F17" s="14">
        <f>INDEX(Mapping!$D$30:$D$37,MATCH($B17,Mapping!$A$30:$A$37,0))</f>
        <v/>
      </c>
      <c r="G17" s="14">
        <f>$B17&amp;"."&amp;IF(INDEX(Mapping!$E$30:$E$37,MATCH($B17,Mapping!$A$30:$A$37,0))="sub",INDEX(Mapping!$F$5:$F$20,MATCH($C17,Mapping!$A$5:$A$20,0)),"all")</f>
        <v/>
      </c>
      <c r="H17" s="14">
        <f>INDEX(Mapping!$E$5:$E$20,MATCH($C17,Mapping!$A$5:$A$20,0))</f>
        <v/>
      </c>
      <c r="I17" s="14">
        <f>INDEX(Mapping!$G$30:$G$37,MATCH($B17,Mapping!$A$30:$A$37,0))</f>
        <v/>
      </c>
      <c r="J17" s="14">
        <f>INDEX(Mapping!$H$30:$H$37,MATCH($B17,Mapping!$A$30:$A$37,0))</f>
        <v/>
      </c>
      <c r="K17" s="14">
        <f>INDEX(Mapping!$H$5:$H$20,MATCH($C17,Mapping!$A$5:$A$20,0))</f>
        <v/>
      </c>
      <c r="L17" s="14">
        <f>INDEX(Mapping!$E$50:$E$63,MATCH($G17,Mapping!$A$50:$A$63,0))</f>
        <v/>
      </c>
      <c r="M17" s="14">
        <f>INDEX(Mapping!$D$67:$D$70,MATCH(INDEX(Mapping!$G$5:$G$20,MATCH($C17,Mapping!$A$5:$A$20,0)),Mapping!$A$67:$A$70,0))</f>
        <v/>
      </c>
      <c r="N17" s="24">
        <f>INDEX(Elasticities!$F$4:$I$200,MATCH("inc|"&amp;$E17&amp;"|"&amp;$D17,Elasticities!$A$4:$A$200,0),MATCH(Settings!$C$6,Elasticities!$F$3:$I$3,0))</f>
        <v/>
      </c>
      <c r="O17" s="24">
        <f>INDEX(Elasticities!$F$4:$I$200,MATCH("usg|"&amp;$E17&amp;"|"&amp;$D17,Elasticities!$A$4:$A$200,0),MATCH(Settings!$C$6,Elasticities!$F$3:$I$3,0))</f>
        <v/>
      </c>
      <c r="P17" s="24">
        <f>INDEX(Elasticities!$F$4:$I$200,MATCH("eff|"&amp;$E17&amp;"|"&amp;$D17,Elasticities!$A$4:$A$200,0),MATCH(Settings!$C$6,Elasticities!$F$3:$I$3,0))</f>
        <v/>
      </c>
      <c r="Q17" s="13">
        <f>INDEX(Elasticities!$F$4:$I$200,MATCH("aei|"&amp;$F17&amp;"|"&amp;$D17,Elasticities!$A$4:$A$200,0),MATCH(Settings!$C$6,Elasticities!$F$3:$I$3,0))</f>
        <v/>
      </c>
      <c r="R17" s="14">
        <f>INDEX(Inputs_prices!$E$5:$E$16,MATCH($G17,Inputs_prices!$A$5:$A$16,0))</f>
        <v/>
      </c>
      <c r="S17" s="13">
        <f>INDEX(Inputs_prices!$Q$5:$Q$16,MATCH($G17,Inputs_prices!$A$5:$A$16,0))</f>
        <v/>
      </c>
      <c r="T17" s="16">
        <f>INDEX(EF_GHG!$E$4:$E$1000,MATCH(Settings!$C$4&amp;"|"&amp;$B17&amp;"|"&amp;$H17,EF_GHG!$A$4:$A$1000,0))</f>
        <v/>
      </c>
      <c r="U17" s="47">
        <f>INDEX(EnergyCons!$F$4:$F$5000,MATCH(Settings!$C$4&amp;"|"&amp;Settings!$C$7&amp;"|"&amp;$C17&amp;"|"&amp;$B17,EnergyCons!$A$4:$A$5000,0))</f>
        <v/>
      </c>
    </row>
    <row r="18">
      <c r="A18" s="14">
        <f>$B18&amp;"|"&amp;$C18</f>
        <v/>
      </c>
      <c r="B18" s="22" t="inlineStr">
        <is>
          <t>ker</t>
        </is>
      </c>
      <c r="C18" s="22" t="inlineStr">
        <is>
          <t>ral</t>
        </is>
      </c>
      <c r="D18" s="14">
        <f>INDEX(Mapping!$D$5:$D$20,MATCH($C18,Mapping!$A$5:$A$20,0))</f>
        <v/>
      </c>
      <c r="E18" s="14">
        <f>INDEX(Mapping!$C$30:$C$37,MATCH($B18,Mapping!$A$30:$A$37,0))</f>
        <v/>
      </c>
      <c r="F18" s="14">
        <f>INDEX(Mapping!$D$30:$D$37,MATCH($B18,Mapping!$A$30:$A$37,0))</f>
        <v/>
      </c>
      <c r="G18" s="14">
        <f>$B18&amp;"."&amp;IF(INDEX(Mapping!$E$30:$E$37,MATCH($B18,Mapping!$A$30:$A$37,0))="sub",INDEX(Mapping!$F$5:$F$20,MATCH($C18,Mapping!$A$5:$A$20,0)),"all")</f>
        <v/>
      </c>
      <c r="H18" s="14">
        <f>INDEX(Mapping!$E$5:$E$20,MATCH($C18,Mapping!$A$5:$A$20,0))</f>
        <v/>
      </c>
      <c r="I18" s="14">
        <f>INDEX(Mapping!$G$30:$G$37,MATCH($B18,Mapping!$A$30:$A$37,0))</f>
        <v/>
      </c>
      <c r="J18" s="14">
        <f>INDEX(Mapping!$H$30:$H$37,MATCH($B18,Mapping!$A$30:$A$37,0))</f>
        <v/>
      </c>
      <c r="K18" s="14">
        <f>INDEX(Mapping!$H$5:$H$20,MATCH($C18,Mapping!$A$5:$A$20,0))</f>
        <v/>
      </c>
      <c r="L18" s="14">
        <f>INDEX(Mapping!$E$50:$E$63,MATCH($G18,Mapping!$A$50:$A$63,0))</f>
        <v/>
      </c>
      <c r="M18" s="14">
        <f>INDEX(Mapping!$D$67:$D$70,MATCH(INDEX(Mapping!$G$5:$G$20,MATCH($C18,Mapping!$A$5:$A$20,0)),Mapping!$A$67:$A$70,0))</f>
        <v/>
      </c>
      <c r="N18" s="24">
        <f>INDEX(Elasticities!$F$4:$I$200,MATCH("inc|"&amp;$E18&amp;"|"&amp;$D18,Elasticities!$A$4:$A$200,0),MATCH(Settings!$C$6,Elasticities!$F$3:$I$3,0))</f>
        <v/>
      </c>
      <c r="O18" s="24">
        <f>INDEX(Elasticities!$F$4:$I$200,MATCH("usg|"&amp;$E18&amp;"|"&amp;$D18,Elasticities!$A$4:$A$200,0),MATCH(Settings!$C$6,Elasticities!$F$3:$I$3,0))</f>
        <v/>
      </c>
      <c r="P18" s="24">
        <f>INDEX(Elasticities!$F$4:$I$200,MATCH("eff|"&amp;$E18&amp;"|"&amp;$D18,Elasticities!$A$4:$A$200,0),MATCH(Settings!$C$6,Elasticities!$F$3:$I$3,0))</f>
        <v/>
      </c>
      <c r="Q18" s="13">
        <f>INDEX(Elasticities!$F$4:$I$200,MATCH("aei|"&amp;$F18&amp;"|"&amp;$D18,Elasticities!$A$4:$A$200,0),MATCH(Settings!$C$6,Elasticities!$F$3:$I$3,0))</f>
        <v/>
      </c>
      <c r="R18" s="14">
        <f>INDEX(Inputs_prices!$E$5:$E$16,MATCH($G18,Inputs_prices!$A$5:$A$16,0))</f>
        <v/>
      </c>
      <c r="S18" s="13">
        <f>INDEX(Inputs_prices!$Q$5:$Q$16,MATCH($G18,Inputs_prices!$A$5:$A$16,0))</f>
        <v/>
      </c>
      <c r="T18" s="16">
        <f>INDEX(EF_GHG!$E$4:$E$1000,MATCH(Settings!$C$4&amp;"|"&amp;$B18&amp;"|"&amp;$H18,EF_GHG!$A$4:$A$1000,0))</f>
        <v/>
      </c>
      <c r="U18" s="47">
        <f>INDEX(EnergyCons!$F$4:$F$5000,MATCH(Settings!$C$4&amp;"|"&amp;Settings!$C$7&amp;"|"&amp;$C18&amp;"|"&amp;$B18,EnergyCons!$A$4:$A$5000,0))</f>
        <v/>
      </c>
    </row>
    <row r="19">
      <c r="A19" s="14">
        <f>$B19&amp;"|"&amp;$C19</f>
        <v/>
      </c>
      <c r="B19" s="22" t="inlineStr">
        <is>
          <t>oop</t>
        </is>
      </c>
      <c r="C19" s="22" t="inlineStr">
        <is>
          <t>ral</t>
        </is>
      </c>
      <c r="D19" s="14">
        <f>INDEX(Mapping!$D$5:$D$20,MATCH($C19,Mapping!$A$5:$A$20,0))</f>
        <v/>
      </c>
      <c r="E19" s="14">
        <f>INDEX(Mapping!$C$30:$C$37,MATCH($B19,Mapping!$A$30:$A$37,0))</f>
        <v/>
      </c>
      <c r="F19" s="14">
        <f>INDEX(Mapping!$D$30:$D$37,MATCH($B19,Mapping!$A$30:$A$37,0))</f>
        <v/>
      </c>
      <c r="G19" s="14">
        <f>$B19&amp;"."&amp;IF(INDEX(Mapping!$E$30:$E$37,MATCH($B19,Mapping!$A$30:$A$37,0))="sub",INDEX(Mapping!$F$5:$F$20,MATCH($C19,Mapping!$A$5:$A$20,0)),"all")</f>
        <v/>
      </c>
      <c r="H19" s="14">
        <f>INDEX(Mapping!$E$5:$E$20,MATCH($C19,Mapping!$A$5:$A$20,0))</f>
        <v/>
      </c>
      <c r="I19" s="14">
        <f>INDEX(Mapping!$G$30:$G$37,MATCH($B19,Mapping!$A$30:$A$37,0))</f>
        <v/>
      </c>
      <c r="J19" s="14">
        <f>INDEX(Mapping!$H$30:$H$37,MATCH($B19,Mapping!$A$30:$A$37,0))</f>
        <v/>
      </c>
      <c r="K19" s="14">
        <f>INDEX(Mapping!$H$5:$H$20,MATCH($C19,Mapping!$A$5:$A$20,0))</f>
        <v/>
      </c>
      <c r="L19" s="14">
        <f>INDEX(Mapping!$E$50:$E$63,MATCH($G19,Mapping!$A$50:$A$63,0))</f>
        <v/>
      </c>
      <c r="M19" s="14">
        <f>INDEX(Mapping!$D$67:$D$70,MATCH(INDEX(Mapping!$G$5:$G$20,MATCH($C19,Mapping!$A$5:$A$20,0)),Mapping!$A$67:$A$70,0))</f>
        <v/>
      </c>
      <c r="N19" s="24">
        <f>INDEX(Elasticities!$F$4:$I$200,MATCH("inc|"&amp;$E19&amp;"|"&amp;$D19,Elasticities!$A$4:$A$200,0),MATCH(Settings!$C$6,Elasticities!$F$3:$I$3,0))</f>
        <v/>
      </c>
      <c r="O19" s="24">
        <f>INDEX(Elasticities!$F$4:$I$200,MATCH("usg|"&amp;$E19&amp;"|"&amp;$D19,Elasticities!$A$4:$A$200,0),MATCH(Settings!$C$6,Elasticities!$F$3:$I$3,0))</f>
        <v/>
      </c>
      <c r="P19" s="24">
        <f>INDEX(Elasticities!$F$4:$I$200,MATCH("eff|"&amp;$E19&amp;"|"&amp;$D19,Elasticities!$A$4:$A$200,0),MATCH(Settings!$C$6,Elasticities!$F$3:$I$3,0))</f>
        <v/>
      </c>
      <c r="Q19" s="13">
        <f>INDEX(Elasticities!$F$4:$I$200,MATCH("aei|"&amp;$F19&amp;"|"&amp;$D19,Elasticities!$A$4:$A$200,0),MATCH(Settings!$C$6,Elasticities!$F$3:$I$3,0))</f>
        <v/>
      </c>
      <c r="R19" s="14">
        <f>INDEX(Inputs_prices!$E$5:$E$16,MATCH($G19,Inputs_prices!$A$5:$A$16,0))</f>
        <v/>
      </c>
      <c r="S19" s="13">
        <f>INDEX(Inputs_prices!$Q$5:$Q$16,MATCH($G19,Inputs_prices!$A$5:$A$16,0))</f>
        <v/>
      </c>
      <c r="T19" s="16">
        <f>INDEX(EF_GHG!$E$4:$E$1000,MATCH(Settings!$C$4&amp;"|"&amp;$B19&amp;"|"&amp;$H19,EF_GHG!$A$4:$A$1000,0))</f>
        <v/>
      </c>
      <c r="U19" s="47">
        <f>INDEX(EnergyCons!$F$4:$F$5000,MATCH(Settings!$C$4&amp;"|"&amp;Settings!$C$7&amp;"|"&amp;$C19&amp;"|"&amp;$B19,EnergyCons!$A$4:$A$5000,0))</f>
        <v/>
      </c>
    </row>
    <row r="20">
      <c r="A20" s="14">
        <f>$B20&amp;"|"&amp;$C20</f>
        <v/>
      </c>
      <c r="B20" s="22" t="inlineStr">
        <is>
          <t>bio</t>
        </is>
      </c>
      <c r="C20" s="22" t="inlineStr">
        <is>
          <t>ral</t>
        </is>
      </c>
      <c r="D20" s="14">
        <f>INDEX(Mapping!$D$5:$D$20,MATCH($C20,Mapping!$A$5:$A$20,0))</f>
        <v/>
      </c>
      <c r="E20" s="14">
        <f>INDEX(Mapping!$C$30:$C$37,MATCH($B20,Mapping!$A$30:$A$37,0))</f>
        <v/>
      </c>
      <c r="F20" s="14">
        <f>INDEX(Mapping!$D$30:$D$37,MATCH($B20,Mapping!$A$30:$A$37,0))</f>
        <v/>
      </c>
      <c r="G20" s="14">
        <f>$B20&amp;"."&amp;IF(INDEX(Mapping!$E$30:$E$37,MATCH($B20,Mapping!$A$30:$A$37,0))="sub",INDEX(Mapping!$F$5:$F$20,MATCH($C20,Mapping!$A$5:$A$20,0)),"all")</f>
        <v/>
      </c>
      <c r="H20" s="14">
        <f>INDEX(Mapping!$E$5:$E$20,MATCH($C20,Mapping!$A$5:$A$20,0))</f>
        <v/>
      </c>
      <c r="I20" s="14">
        <f>INDEX(Mapping!$G$30:$G$37,MATCH($B20,Mapping!$A$30:$A$37,0))</f>
        <v/>
      </c>
      <c r="J20" s="14">
        <f>INDEX(Mapping!$H$30:$H$37,MATCH($B20,Mapping!$A$30:$A$37,0))</f>
        <v/>
      </c>
      <c r="K20" s="14">
        <f>INDEX(Mapping!$H$5:$H$20,MATCH($C20,Mapping!$A$5:$A$20,0))</f>
        <v/>
      </c>
      <c r="L20" s="14">
        <f>INDEX(Mapping!$E$50:$E$63,MATCH($G20,Mapping!$A$50:$A$63,0))</f>
        <v/>
      </c>
      <c r="M20" s="14">
        <f>INDEX(Mapping!$D$67:$D$70,MATCH(INDEX(Mapping!$G$5:$G$20,MATCH($C20,Mapping!$A$5:$A$20,0)),Mapping!$A$67:$A$70,0))</f>
        <v/>
      </c>
      <c r="N20" s="24">
        <f>INDEX(Elasticities!$F$4:$I$200,MATCH("inc|"&amp;$E20&amp;"|"&amp;$D20,Elasticities!$A$4:$A$200,0),MATCH(Settings!$C$6,Elasticities!$F$3:$I$3,0))</f>
        <v/>
      </c>
      <c r="O20" s="24">
        <f>INDEX(Elasticities!$F$4:$I$200,MATCH("usg|"&amp;$E20&amp;"|"&amp;$D20,Elasticities!$A$4:$A$200,0),MATCH(Settings!$C$6,Elasticities!$F$3:$I$3,0))</f>
        <v/>
      </c>
      <c r="P20" s="24">
        <f>INDEX(Elasticities!$F$4:$I$200,MATCH("eff|"&amp;$E20&amp;"|"&amp;$D20,Elasticities!$A$4:$A$200,0),MATCH(Settings!$C$6,Elasticities!$F$3:$I$3,0))</f>
        <v/>
      </c>
      <c r="Q20" s="13">
        <f>INDEX(Elasticities!$F$4:$I$200,MATCH("aei|"&amp;$F20&amp;"|"&amp;$D20,Elasticities!$A$4:$A$200,0),MATCH(Settings!$C$6,Elasticities!$F$3:$I$3,0))</f>
        <v/>
      </c>
      <c r="R20" s="14">
        <f>INDEX(Inputs_prices!$E$5:$E$16,MATCH($G20,Inputs_prices!$A$5:$A$16,0))</f>
        <v/>
      </c>
      <c r="S20" s="13">
        <f>INDEX(Inputs_prices!$Q$5:$Q$16,MATCH($G20,Inputs_prices!$A$5:$A$16,0))</f>
        <v/>
      </c>
      <c r="T20" s="16">
        <f>INDEX(EF_GHG!$E$4:$E$1000,MATCH(Settings!$C$4&amp;"|"&amp;$B20&amp;"|"&amp;$H20,EF_GHG!$A$4:$A$1000,0))</f>
        <v/>
      </c>
      <c r="U20" s="47">
        <f>INDEX(EnergyCons!$F$4:$F$5000,MATCH(Settings!$C$4&amp;"|"&amp;Settings!$C$7&amp;"|"&amp;$C20&amp;"|"&amp;$B20,EnergyCons!$A$4:$A$5000,0))</f>
        <v/>
      </c>
    </row>
    <row r="21">
      <c r="A21" s="14">
        <f>$B21&amp;"|"&amp;$C21</f>
        <v/>
      </c>
      <c r="B21" s="22" t="inlineStr">
        <is>
          <t>coa</t>
        </is>
      </c>
      <c r="C21" s="22" t="inlineStr">
        <is>
          <t>avi</t>
        </is>
      </c>
      <c r="D21" s="14">
        <f>INDEX(Mapping!$D$5:$D$20,MATCH($C21,Mapping!$A$5:$A$20,0))</f>
        <v/>
      </c>
      <c r="E21" s="14">
        <f>INDEX(Mapping!$C$30:$C$37,MATCH($B21,Mapping!$A$30:$A$37,0))</f>
        <v/>
      </c>
      <c r="F21" s="14">
        <f>INDEX(Mapping!$D$30:$D$37,MATCH($B21,Mapping!$A$30:$A$37,0))</f>
        <v/>
      </c>
      <c r="G21" s="14">
        <f>$B21&amp;"."&amp;IF(INDEX(Mapping!$E$30:$E$37,MATCH($B21,Mapping!$A$30:$A$37,0))="sub",INDEX(Mapping!$F$5:$F$20,MATCH($C21,Mapping!$A$5:$A$20,0)),"all")</f>
        <v/>
      </c>
      <c r="H21" s="14">
        <f>INDEX(Mapping!$E$5:$E$20,MATCH($C21,Mapping!$A$5:$A$20,0))</f>
        <v/>
      </c>
      <c r="I21" s="14">
        <f>INDEX(Mapping!$G$30:$G$37,MATCH($B21,Mapping!$A$30:$A$37,0))</f>
        <v/>
      </c>
      <c r="J21" s="14">
        <f>INDEX(Mapping!$H$30:$H$37,MATCH($B21,Mapping!$A$30:$A$37,0))</f>
        <v/>
      </c>
      <c r="K21" s="14">
        <f>INDEX(Mapping!$H$5:$H$20,MATCH($C21,Mapping!$A$5:$A$20,0))</f>
        <v/>
      </c>
      <c r="L21" s="14">
        <f>INDEX(Mapping!$E$50:$E$63,MATCH($G21,Mapping!$A$50:$A$63,0))</f>
        <v/>
      </c>
      <c r="M21" s="14">
        <f>INDEX(Mapping!$D$67:$D$70,MATCH(INDEX(Mapping!$G$5:$G$20,MATCH($C21,Mapping!$A$5:$A$20,0)),Mapping!$A$67:$A$70,0))</f>
        <v/>
      </c>
      <c r="N21" s="24">
        <f>INDEX(Elasticities!$F$4:$I$200,MATCH("inc|"&amp;$E21&amp;"|"&amp;$D21,Elasticities!$A$4:$A$200,0),MATCH(Settings!$C$6,Elasticities!$F$3:$I$3,0))</f>
        <v/>
      </c>
      <c r="O21" s="24">
        <f>INDEX(Elasticities!$F$4:$I$200,MATCH("usg|"&amp;$E21&amp;"|"&amp;$D21,Elasticities!$A$4:$A$200,0),MATCH(Settings!$C$6,Elasticities!$F$3:$I$3,0))</f>
        <v/>
      </c>
      <c r="P21" s="24">
        <f>INDEX(Elasticities!$F$4:$I$200,MATCH("eff|"&amp;$E21&amp;"|"&amp;$D21,Elasticities!$A$4:$A$200,0),MATCH(Settings!$C$6,Elasticities!$F$3:$I$3,0))</f>
        <v/>
      </c>
      <c r="Q21" s="13">
        <f>INDEX(Elasticities!$F$4:$I$200,MATCH("aei|"&amp;$F21&amp;"|"&amp;$D21,Elasticities!$A$4:$A$200,0),MATCH(Settings!$C$6,Elasticities!$F$3:$I$3,0))</f>
        <v/>
      </c>
      <c r="R21" s="14">
        <f>INDEX(Inputs_prices!$E$5:$E$16,MATCH($G21,Inputs_prices!$A$5:$A$16,0))</f>
        <v/>
      </c>
      <c r="S21" s="13">
        <f>INDEX(Inputs_prices!$Q$5:$Q$16,MATCH($G21,Inputs_prices!$A$5:$A$16,0))</f>
        <v/>
      </c>
      <c r="T21" s="16">
        <f>INDEX(EF_GHG!$E$4:$E$1000,MATCH(Settings!$C$4&amp;"|"&amp;$B21&amp;"|"&amp;$H21,EF_GHG!$A$4:$A$1000,0))</f>
        <v/>
      </c>
      <c r="U21" s="47">
        <f>INDEX(EnergyCons!$F$4:$F$5000,MATCH(Settings!$C$4&amp;"|"&amp;Settings!$C$7&amp;"|"&amp;$C21&amp;"|"&amp;$B21,EnergyCons!$A$4:$A$5000,0))</f>
        <v/>
      </c>
    </row>
    <row r="22">
      <c r="A22" s="14">
        <f>$B22&amp;"|"&amp;$C22</f>
        <v/>
      </c>
      <c r="B22" s="22" t="inlineStr">
        <is>
          <t>nga</t>
        </is>
      </c>
      <c r="C22" s="22" t="inlineStr">
        <is>
          <t>avi</t>
        </is>
      </c>
      <c r="D22" s="14">
        <f>INDEX(Mapping!$D$5:$D$20,MATCH($C22,Mapping!$A$5:$A$20,0))</f>
        <v/>
      </c>
      <c r="E22" s="14">
        <f>INDEX(Mapping!$C$30:$C$37,MATCH($B22,Mapping!$A$30:$A$37,0))</f>
        <v/>
      </c>
      <c r="F22" s="14">
        <f>INDEX(Mapping!$D$30:$D$37,MATCH($B22,Mapping!$A$30:$A$37,0))</f>
        <v/>
      </c>
      <c r="G22" s="14">
        <f>$B22&amp;"."&amp;IF(INDEX(Mapping!$E$30:$E$37,MATCH($B22,Mapping!$A$30:$A$37,0))="sub",INDEX(Mapping!$F$5:$F$20,MATCH($C22,Mapping!$A$5:$A$20,0)),"all")</f>
        <v/>
      </c>
      <c r="H22" s="14">
        <f>INDEX(Mapping!$E$5:$E$20,MATCH($C22,Mapping!$A$5:$A$20,0))</f>
        <v/>
      </c>
      <c r="I22" s="14">
        <f>INDEX(Mapping!$G$30:$G$37,MATCH($B22,Mapping!$A$30:$A$37,0))</f>
        <v/>
      </c>
      <c r="J22" s="14">
        <f>INDEX(Mapping!$H$30:$H$37,MATCH($B22,Mapping!$A$30:$A$37,0))</f>
        <v/>
      </c>
      <c r="K22" s="14">
        <f>INDEX(Mapping!$H$5:$H$20,MATCH($C22,Mapping!$A$5:$A$20,0))</f>
        <v/>
      </c>
      <c r="L22" s="14">
        <f>INDEX(Mapping!$E$50:$E$63,MATCH($G22,Mapping!$A$50:$A$63,0))</f>
        <v/>
      </c>
      <c r="M22" s="14">
        <f>INDEX(Mapping!$D$67:$D$70,MATCH(INDEX(Mapping!$G$5:$G$20,MATCH($C22,Mapping!$A$5:$A$20,0)),Mapping!$A$67:$A$70,0))</f>
        <v/>
      </c>
      <c r="N22" s="24">
        <f>INDEX(Elasticities!$F$4:$I$200,MATCH("inc|"&amp;$E22&amp;"|"&amp;$D22,Elasticities!$A$4:$A$200,0),MATCH(Settings!$C$6,Elasticities!$F$3:$I$3,0))</f>
        <v/>
      </c>
      <c r="O22" s="24">
        <f>INDEX(Elasticities!$F$4:$I$200,MATCH("usg|"&amp;$E22&amp;"|"&amp;$D22,Elasticities!$A$4:$A$200,0),MATCH(Settings!$C$6,Elasticities!$F$3:$I$3,0))</f>
        <v/>
      </c>
      <c r="P22" s="24">
        <f>INDEX(Elasticities!$F$4:$I$200,MATCH("eff|"&amp;$E22&amp;"|"&amp;$D22,Elasticities!$A$4:$A$200,0),MATCH(Settings!$C$6,Elasticities!$F$3:$I$3,0))</f>
        <v/>
      </c>
      <c r="Q22" s="13">
        <f>INDEX(Elasticities!$F$4:$I$200,MATCH("aei|"&amp;$F22&amp;"|"&amp;$D22,Elasticities!$A$4:$A$200,0),MATCH(Settings!$C$6,Elasticities!$F$3:$I$3,0))</f>
        <v/>
      </c>
      <c r="R22" s="14">
        <f>INDEX(Inputs_prices!$E$5:$E$16,MATCH($G22,Inputs_prices!$A$5:$A$16,0))</f>
        <v/>
      </c>
      <c r="S22" s="13">
        <f>INDEX(Inputs_prices!$Q$5:$Q$16,MATCH($G22,Inputs_prices!$A$5:$A$16,0))</f>
        <v/>
      </c>
      <c r="T22" s="16">
        <f>INDEX(EF_GHG!$E$4:$E$1000,MATCH(Settings!$C$4&amp;"|"&amp;$B22&amp;"|"&amp;$H22,EF_GHG!$A$4:$A$1000,0))</f>
        <v/>
      </c>
      <c r="U22" s="47">
        <f>INDEX(EnergyCons!$F$4:$F$5000,MATCH(Settings!$C$4&amp;"|"&amp;Settings!$C$7&amp;"|"&amp;$C22&amp;"|"&amp;$B22,EnergyCons!$A$4:$A$5000,0))</f>
        <v/>
      </c>
    </row>
    <row r="23">
      <c r="A23" s="14">
        <f>$B23&amp;"|"&amp;$C23</f>
        <v/>
      </c>
      <c r="B23" s="22" t="inlineStr">
        <is>
          <t>gso</t>
        </is>
      </c>
      <c r="C23" s="22" t="inlineStr">
        <is>
          <t>avi</t>
        </is>
      </c>
      <c r="D23" s="14">
        <f>INDEX(Mapping!$D$5:$D$20,MATCH($C23,Mapping!$A$5:$A$20,0))</f>
        <v/>
      </c>
      <c r="E23" s="14">
        <f>INDEX(Mapping!$C$30:$C$37,MATCH($B23,Mapping!$A$30:$A$37,0))</f>
        <v/>
      </c>
      <c r="F23" s="14">
        <f>INDEX(Mapping!$D$30:$D$37,MATCH($B23,Mapping!$A$30:$A$37,0))</f>
        <v/>
      </c>
      <c r="G23" s="14">
        <f>$B23&amp;"."&amp;IF(INDEX(Mapping!$E$30:$E$37,MATCH($B23,Mapping!$A$30:$A$37,0))="sub",INDEX(Mapping!$F$5:$F$20,MATCH($C23,Mapping!$A$5:$A$20,0)),"all")</f>
        <v/>
      </c>
      <c r="H23" s="14">
        <f>INDEX(Mapping!$E$5:$E$20,MATCH($C23,Mapping!$A$5:$A$20,0))</f>
        <v/>
      </c>
      <c r="I23" s="14">
        <f>INDEX(Mapping!$G$30:$G$37,MATCH($B23,Mapping!$A$30:$A$37,0))</f>
        <v/>
      </c>
      <c r="J23" s="14">
        <f>INDEX(Mapping!$H$30:$H$37,MATCH($B23,Mapping!$A$30:$A$37,0))</f>
        <v/>
      </c>
      <c r="K23" s="14">
        <f>INDEX(Mapping!$H$5:$H$20,MATCH($C23,Mapping!$A$5:$A$20,0))</f>
        <v/>
      </c>
      <c r="L23" s="14">
        <f>INDEX(Mapping!$E$50:$E$63,MATCH($G23,Mapping!$A$50:$A$63,0))</f>
        <v/>
      </c>
      <c r="M23" s="14">
        <f>INDEX(Mapping!$D$67:$D$70,MATCH(INDEX(Mapping!$G$5:$G$20,MATCH($C23,Mapping!$A$5:$A$20,0)),Mapping!$A$67:$A$70,0))</f>
        <v/>
      </c>
      <c r="N23" s="24">
        <f>INDEX(Elasticities!$F$4:$I$200,MATCH("inc|"&amp;$E23&amp;"|"&amp;$D23,Elasticities!$A$4:$A$200,0),MATCH(Settings!$C$6,Elasticities!$F$3:$I$3,0))</f>
        <v/>
      </c>
      <c r="O23" s="24">
        <f>INDEX(Elasticities!$F$4:$I$200,MATCH("usg|"&amp;$E23&amp;"|"&amp;$D23,Elasticities!$A$4:$A$200,0),MATCH(Settings!$C$6,Elasticities!$F$3:$I$3,0))</f>
        <v/>
      </c>
      <c r="P23" s="24">
        <f>INDEX(Elasticities!$F$4:$I$200,MATCH("eff|"&amp;$E23&amp;"|"&amp;$D23,Elasticities!$A$4:$A$200,0),MATCH(Settings!$C$6,Elasticities!$F$3:$I$3,0))</f>
        <v/>
      </c>
      <c r="Q23" s="13">
        <f>INDEX(Elasticities!$F$4:$I$200,MATCH("aei|"&amp;$F23&amp;"|"&amp;$D23,Elasticities!$A$4:$A$200,0),MATCH(Settings!$C$6,Elasticities!$F$3:$I$3,0))</f>
        <v/>
      </c>
      <c r="R23" s="14">
        <f>INDEX(Inputs_prices!$E$5:$E$16,MATCH($G23,Inputs_prices!$A$5:$A$16,0))</f>
        <v/>
      </c>
      <c r="S23" s="13">
        <f>INDEX(Inputs_prices!$Q$5:$Q$16,MATCH($G23,Inputs_prices!$A$5:$A$16,0))</f>
        <v/>
      </c>
      <c r="T23" s="16">
        <f>INDEX(EF_GHG!$E$4:$E$1000,MATCH(Settings!$C$4&amp;"|"&amp;$B23&amp;"|"&amp;$H23,EF_GHG!$A$4:$A$1000,0))</f>
        <v/>
      </c>
      <c r="U23" s="47">
        <f>INDEX(EnergyCons!$F$4:$F$5000,MATCH(Settings!$C$4&amp;"|"&amp;Settings!$C$7&amp;"|"&amp;$C23&amp;"|"&amp;$B23,EnergyCons!$A$4:$A$5000,0))</f>
        <v/>
      </c>
    </row>
    <row r="24">
      <c r="A24" s="14">
        <f>$B24&amp;"|"&amp;$C24</f>
        <v/>
      </c>
      <c r="B24" s="22" t="inlineStr">
        <is>
          <t>die</t>
        </is>
      </c>
      <c r="C24" s="22" t="inlineStr">
        <is>
          <t>avi</t>
        </is>
      </c>
      <c r="D24" s="14">
        <f>INDEX(Mapping!$D$5:$D$20,MATCH($C24,Mapping!$A$5:$A$20,0))</f>
        <v/>
      </c>
      <c r="E24" s="14">
        <f>INDEX(Mapping!$C$30:$C$37,MATCH($B24,Mapping!$A$30:$A$37,0))</f>
        <v/>
      </c>
      <c r="F24" s="14">
        <f>INDEX(Mapping!$D$30:$D$37,MATCH($B24,Mapping!$A$30:$A$37,0))</f>
        <v/>
      </c>
      <c r="G24" s="14">
        <f>$B24&amp;"."&amp;IF(INDEX(Mapping!$E$30:$E$37,MATCH($B24,Mapping!$A$30:$A$37,0))="sub",INDEX(Mapping!$F$5:$F$20,MATCH($C24,Mapping!$A$5:$A$20,0)),"all")</f>
        <v/>
      </c>
      <c r="H24" s="14">
        <f>INDEX(Mapping!$E$5:$E$20,MATCH($C24,Mapping!$A$5:$A$20,0))</f>
        <v/>
      </c>
      <c r="I24" s="14">
        <f>INDEX(Mapping!$G$30:$G$37,MATCH($B24,Mapping!$A$30:$A$37,0))</f>
        <v/>
      </c>
      <c r="J24" s="14">
        <f>INDEX(Mapping!$H$30:$H$37,MATCH($B24,Mapping!$A$30:$A$37,0))</f>
        <v/>
      </c>
      <c r="K24" s="14">
        <f>INDEX(Mapping!$H$5:$H$20,MATCH($C24,Mapping!$A$5:$A$20,0))</f>
        <v/>
      </c>
      <c r="L24" s="14">
        <f>INDEX(Mapping!$E$50:$E$63,MATCH($G24,Mapping!$A$50:$A$63,0))</f>
        <v/>
      </c>
      <c r="M24" s="14">
        <f>INDEX(Mapping!$D$67:$D$70,MATCH(INDEX(Mapping!$G$5:$G$20,MATCH($C24,Mapping!$A$5:$A$20,0)),Mapping!$A$67:$A$70,0))</f>
        <v/>
      </c>
      <c r="N24" s="24">
        <f>INDEX(Elasticities!$F$4:$I$200,MATCH("inc|"&amp;$E24&amp;"|"&amp;$D24,Elasticities!$A$4:$A$200,0),MATCH(Settings!$C$6,Elasticities!$F$3:$I$3,0))</f>
        <v/>
      </c>
      <c r="O24" s="24">
        <f>INDEX(Elasticities!$F$4:$I$200,MATCH("usg|"&amp;$E24&amp;"|"&amp;$D24,Elasticities!$A$4:$A$200,0),MATCH(Settings!$C$6,Elasticities!$F$3:$I$3,0))</f>
        <v/>
      </c>
      <c r="P24" s="24">
        <f>INDEX(Elasticities!$F$4:$I$200,MATCH("eff|"&amp;$E24&amp;"|"&amp;$D24,Elasticities!$A$4:$A$200,0),MATCH(Settings!$C$6,Elasticities!$F$3:$I$3,0))</f>
        <v/>
      </c>
      <c r="Q24" s="13">
        <f>INDEX(Elasticities!$F$4:$I$200,MATCH("aei|"&amp;$F24&amp;"|"&amp;$D24,Elasticities!$A$4:$A$200,0),MATCH(Settings!$C$6,Elasticities!$F$3:$I$3,0))</f>
        <v/>
      </c>
      <c r="R24" s="14">
        <f>INDEX(Inputs_prices!$E$5:$E$16,MATCH($G24,Inputs_prices!$A$5:$A$16,0))</f>
        <v/>
      </c>
      <c r="S24" s="13">
        <f>INDEX(Inputs_prices!$Q$5:$Q$16,MATCH($G24,Inputs_prices!$A$5:$A$16,0))</f>
        <v/>
      </c>
      <c r="T24" s="16">
        <f>INDEX(EF_GHG!$E$4:$E$1000,MATCH(Settings!$C$4&amp;"|"&amp;$B24&amp;"|"&amp;$H24,EF_GHG!$A$4:$A$1000,0))</f>
        <v/>
      </c>
      <c r="U24" s="47">
        <f>INDEX(EnergyCons!$F$4:$F$5000,MATCH(Settings!$C$4&amp;"|"&amp;Settings!$C$7&amp;"|"&amp;$C24&amp;"|"&amp;$B24,EnergyCons!$A$4:$A$5000,0))</f>
        <v/>
      </c>
    </row>
    <row r="25">
      <c r="A25" s="14">
        <f>$B25&amp;"|"&amp;$C25</f>
        <v/>
      </c>
      <c r="B25" s="22" t="inlineStr">
        <is>
          <t>lpg</t>
        </is>
      </c>
      <c r="C25" s="22" t="inlineStr">
        <is>
          <t>avi</t>
        </is>
      </c>
      <c r="D25" s="14">
        <f>INDEX(Mapping!$D$5:$D$20,MATCH($C25,Mapping!$A$5:$A$20,0))</f>
        <v/>
      </c>
      <c r="E25" s="14">
        <f>INDEX(Mapping!$C$30:$C$37,MATCH($B25,Mapping!$A$30:$A$37,0))</f>
        <v/>
      </c>
      <c r="F25" s="14">
        <f>INDEX(Mapping!$D$30:$D$37,MATCH($B25,Mapping!$A$30:$A$37,0))</f>
        <v/>
      </c>
      <c r="G25" s="14">
        <f>$B25&amp;"."&amp;IF(INDEX(Mapping!$E$30:$E$37,MATCH($B25,Mapping!$A$30:$A$37,0))="sub",INDEX(Mapping!$F$5:$F$20,MATCH($C25,Mapping!$A$5:$A$20,0)),"all")</f>
        <v/>
      </c>
      <c r="H25" s="14">
        <f>INDEX(Mapping!$E$5:$E$20,MATCH($C25,Mapping!$A$5:$A$20,0))</f>
        <v/>
      </c>
      <c r="I25" s="14">
        <f>INDEX(Mapping!$G$30:$G$37,MATCH($B25,Mapping!$A$30:$A$37,0))</f>
        <v/>
      </c>
      <c r="J25" s="14">
        <f>INDEX(Mapping!$H$30:$H$37,MATCH($B25,Mapping!$A$30:$A$37,0))</f>
        <v/>
      </c>
      <c r="K25" s="14">
        <f>INDEX(Mapping!$H$5:$H$20,MATCH($C25,Mapping!$A$5:$A$20,0))</f>
        <v/>
      </c>
      <c r="L25" s="14">
        <f>INDEX(Mapping!$E$50:$E$63,MATCH($G25,Mapping!$A$50:$A$63,0))</f>
        <v/>
      </c>
      <c r="M25" s="14">
        <f>INDEX(Mapping!$D$67:$D$70,MATCH(INDEX(Mapping!$G$5:$G$20,MATCH($C25,Mapping!$A$5:$A$20,0)),Mapping!$A$67:$A$70,0))</f>
        <v/>
      </c>
      <c r="N25" s="24">
        <f>INDEX(Elasticities!$F$4:$I$200,MATCH("inc|"&amp;$E25&amp;"|"&amp;$D25,Elasticities!$A$4:$A$200,0),MATCH(Settings!$C$6,Elasticities!$F$3:$I$3,0))</f>
        <v/>
      </c>
      <c r="O25" s="24">
        <f>INDEX(Elasticities!$F$4:$I$200,MATCH("usg|"&amp;$E25&amp;"|"&amp;$D25,Elasticities!$A$4:$A$200,0),MATCH(Settings!$C$6,Elasticities!$F$3:$I$3,0))</f>
        <v/>
      </c>
      <c r="P25" s="24">
        <f>INDEX(Elasticities!$F$4:$I$200,MATCH("eff|"&amp;$E25&amp;"|"&amp;$D25,Elasticities!$A$4:$A$200,0),MATCH(Settings!$C$6,Elasticities!$F$3:$I$3,0))</f>
        <v/>
      </c>
      <c r="Q25" s="13">
        <f>INDEX(Elasticities!$F$4:$I$200,MATCH("aei|"&amp;$F25&amp;"|"&amp;$D25,Elasticities!$A$4:$A$200,0),MATCH(Settings!$C$6,Elasticities!$F$3:$I$3,0))</f>
        <v/>
      </c>
      <c r="R25" s="14">
        <f>INDEX(Inputs_prices!$E$5:$E$16,MATCH($G25,Inputs_prices!$A$5:$A$16,0))</f>
        <v/>
      </c>
      <c r="S25" s="13">
        <f>INDEX(Inputs_prices!$Q$5:$Q$16,MATCH($G25,Inputs_prices!$A$5:$A$16,0))</f>
        <v/>
      </c>
      <c r="T25" s="16">
        <f>INDEX(EF_GHG!$E$4:$E$1000,MATCH(Settings!$C$4&amp;"|"&amp;$B25&amp;"|"&amp;$H25,EF_GHG!$A$4:$A$1000,0))</f>
        <v/>
      </c>
      <c r="U25" s="47">
        <f>INDEX(EnergyCons!$F$4:$F$5000,MATCH(Settings!$C$4&amp;"|"&amp;Settings!$C$7&amp;"|"&amp;$C25&amp;"|"&amp;$B25,EnergyCons!$A$4:$A$5000,0))</f>
        <v/>
      </c>
    </row>
    <row r="26">
      <c r="A26" s="14">
        <f>$B26&amp;"|"&amp;$C26</f>
        <v/>
      </c>
      <c r="B26" s="22" t="inlineStr">
        <is>
          <t>ker</t>
        </is>
      </c>
      <c r="C26" s="22" t="inlineStr">
        <is>
          <t>avi</t>
        </is>
      </c>
      <c r="D26" s="14">
        <f>INDEX(Mapping!$D$5:$D$20,MATCH($C26,Mapping!$A$5:$A$20,0))</f>
        <v/>
      </c>
      <c r="E26" s="14">
        <f>INDEX(Mapping!$C$30:$C$37,MATCH($B26,Mapping!$A$30:$A$37,0))</f>
        <v/>
      </c>
      <c r="F26" s="14">
        <f>INDEX(Mapping!$D$30:$D$37,MATCH($B26,Mapping!$A$30:$A$37,0))</f>
        <v/>
      </c>
      <c r="G26" s="14">
        <f>$B26&amp;"."&amp;IF(INDEX(Mapping!$E$30:$E$37,MATCH($B26,Mapping!$A$30:$A$37,0))="sub",INDEX(Mapping!$F$5:$F$20,MATCH($C26,Mapping!$A$5:$A$20,0)),"all")</f>
        <v/>
      </c>
      <c r="H26" s="14">
        <f>INDEX(Mapping!$E$5:$E$20,MATCH($C26,Mapping!$A$5:$A$20,0))</f>
        <v/>
      </c>
      <c r="I26" s="14">
        <f>INDEX(Mapping!$G$30:$G$37,MATCH($B26,Mapping!$A$30:$A$37,0))</f>
        <v/>
      </c>
      <c r="J26" s="14">
        <f>INDEX(Mapping!$H$30:$H$37,MATCH($B26,Mapping!$A$30:$A$37,0))</f>
        <v/>
      </c>
      <c r="K26" s="14">
        <f>INDEX(Mapping!$H$5:$H$20,MATCH($C26,Mapping!$A$5:$A$20,0))</f>
        <v/>
      </c>
      <c r="L26" s="14">
        <f>INDEX(Mapping!$E$50:$E$63,MATCH($G26,Mapping!$A$50:$A$63,0))</f>
        <v/>
      </c>
      <c r="M26" s="14">
        <f>INDEX(Mapping!$D$67:$D$70,MATCH(INDEX(Mapping!$G$5:$G$20,MATCH($C26,Mapping!$A$5:$A$20,0)),Mapping!$A$67:$A$70,0))</f>
        <v/>
      </c>
      <c r="N26" s="24">
        <f>INDEX(Elasticities!$F$4:$I$200,MATCH("inc|"&amp;$E26&amp;"|"&amp;$D26,Elasticities!$A$4:$A$200,0),MATCH(Settings!$C$6,Elasticities!$F$3:$I$3,0))</f>
        <v/>
      </c>
      <c r="O26" s="24">
        <f>INDEX(Elasticities!$F$4:$I$200,MATCH("usg|"&amp;$E26&amp;"|"&amp;$D26,Elasticities!$A$4:$A$200,0),MATCH(Settings!$C$6,Elasticities!$F$3:$I$3,0))</f>
        <v/>
      </c>
      <c r="P26" s="24">
        <f>INDEX(Elasticities!$F$4:$I$200,MATCH("eff|"&amp;$E26&amp;"|"&amp;$D26,Elasticities!$A$4:$A$200,0),MATCH(Settings!$C$6,Elasticities!$F$3:$I$3,0))</f>
        <v/>
      </c>
      <c r="Q26" s="13">
        <f>INDEX(Elasticities!$F$4:$I$200,MATCH("aei|"&amp;$F26&amp;"|"&amp;$D26,Elasticities!$A$4:$A$200,0),MATCH(Settings!$C$6,Elasticities!$F$3:$I$3,0))</f>
        <v/>
      </c>
      <c r="R26" s="14">
        <f>INDEX(Inputs_prices!$E$5:$E$16,MATCH($G26,Inputs_prices!$A$5:$A$16,0))</f>
        <v/>
      </c>
      <c r="S26" s="13">
        <f>INDEX(Inputs_prices!$Q$5:$Q$16,MATCH($G26,Inputs_prices!$A$5:$A$16,0))</f>
        <v/>
      </c>
      <c r="T26" s="16">
        <f>INDEX(EF_GHG!$E$4:$E$1000,MATCH(Settings!$C$4&amp;"|"&amp;$B26&amp;"|"&amp;$H26,EF_GHG!$A$4:$A$1000,0))</f>
        <v/>
      </c>
      <c r="U26" s="47">
        <f>INDEX(EnergyCons!$F$4:$F$5000,MATCH(Settings!$C$4&amp;"|"&amp;Settings!$C$7&amp;"|"&amp;$C26&amp;"|"&amp;$B26,EnergyCons!$A$4:$A$5000,0))</f>
        <v/>
      </c>
    </row>
    <row r="27">
      <c r="A27" s="14">
        <f>$B27&amp;"|"&amp;$C27</f>
        <v/>
      </c>
      <c r="B27" s="22" t="inlineStr">
        <is>
          <t>oop</t>
        </is>
      </c>
      <c r="C27" s="22" t="inlineStr">
        <is>
          <t>avi</t>
        </is>
      </c>
      <c r="D27" s="14">
        <f>INDEX(Mapping!$D$5:$D$20,MATCH($C27,Mapping!$A$5:$A$20,0))</f>
        <v/>
      </c>
      <c r="E27" s="14">
        <f>INDEX(Mapping!$C$30:$C$37,MATCH($B27,Mapping!$A$30:$A$37,0))</f>
        <v/>
      </c>
      <c r="F27" s="14">
        <f>INDEX(Mapping!$D$30:$D$37,MATCH($B27,Mapping!$A$30:$A$37,0))</f>
        <v/>
      </c>
      <c r="G27" s="14">
        <f>$B27&amp;"."&amp;IF(INDEX(Mapping!$E$30:$E$37,MATCH($B27,Mapping!$A$30:$A$37,0))="sub",INDEX(Mapping!$F$5:$F$20,MATCH($C27,Mapping!$A$5:$A$20,0)),"all")</f>
        <v/>
      </c>
      <c r="H27" s="14">
        <f>INDEX(Mapping!$E$5:$E$20,MATCH($C27,Mapping!$A$5:$A$20,0))</f>
        <v/>
      </c>
      <c r="I27" s="14">
        <f>INDEX(Mapping!$G$30:$G$37,MATCH($B27,Mapping!$A$30:$A$37,0))</f>
        <v/>
      </c>
      <c r="J27" s="14">
        <f>INDEX(Mapping!$H$30:$H$37,MATCH($B27,Mapping!$A$30:$A$37,0))</f>
        <v/>
      </c>
      <c r="K27" s="14">
        <f>INDEX(Mapping!$H$5:$H$20,MATCH($C27,Mapping!$A$5:$A$20,0))</f>
        <v/>
      </c>
      <c r="L27" s="14">
        <f>INDEX(Mapping!$E$50:$E$63,MATCH($G27,Mapping!$A$50:$A$63,0))</f>
        <v/>
      </c>
      <c r="M27" s="14">
        <f>INDEX(Mapping!$D$67:$D$70,MATCH(INDEX(Mapping!$G$5:$G$20,MATCH($C27,Mapping!$A$5:$A$20,0)),Mapping!$A$67:$A$70,0))</f>
        <v/>
      </c>
      <c r="N27" s="24">
        <f>INDEX(Elasticities!$F$4:$I$200,MATCH("inc|"&amp;$E27&amp;"|"&amp;$D27,Elasticities!$A$4:$A$200,0),MATCH(Settings!$C$6,Elasticities!$F$3:$I$3,0))</f>
        <v/>
      </c>
      <c r="O27" s="24">
        <f>INDEX(Elasticities!$F$4:$I$200,MATCH("usg|"&amp;$E27&amp;"|"&amp;$D27,Elasticities!$A$4:$A$200,0),MATCH(Settings!$C$6,Elasticities!$F$3:$I$3,0))</f>
        <v/>
      </c>
      <c r="P27" s="24">
        <f>INDEX(Elasticities!$F$4:$I$200,MATCH("eff|"&amp;$E27&amp;"|"&amp;$D27,Elasticities!$A$4:$A$200,0),MATCH(Settings!$C$6,Elasticities!$F$3:$I$3,0))</f>
        <v/>
      </c>
      <c r="Q27" s="13">
        <f>INDEX(Elasticities!$F$4:$I$200,MATCH("aei|"&amp;$F27&amp;"|"&amp;$D27,Elasticities!$A$4:$A$200,0),MATCH(Settings!$C$6,Elasticities!$F$3:$I$3,0))</f>
        <v/>
      </c>
      <c r="R27" s="14">
        <f>INDEX(Inputs_prices!$E$5:$E$16,MATCH($G27,Inputs_prices!$A$5:$A$16,0))</f>
        <v/>
      </c>
      <c r="S27" s="13">
        <f>INDEX(Inputs_prices!$Q$5:$Q$16,MATCH($G27,Inputs_prices!$A$5:$A$16,0))</f>
        <v/>
      </c>
      <c r="T27" s="16">
        <f>INDEX(EF_GHG!$E$4:$E$1000,MATCH(Settings!$C$4&amp;"|"&amp;$B27&amp;"|"&amp;$H27,EF_GHG!$A$4:$A$1000,0))</f>
        <v/>
      </c>
      <c r="U27" s="47">
        <f>INDEX(EnergyCons!$F$4:$F$5000,MATCH(Settings!$C$4&amp;"|"&amp;Settings!$C$7&amp;"|"&amp;$C27&amp;"|"&amp;$B27,EnergyCons!$A$4:$A$5000,0))</f>
        <v/>
      </c>
    </row>
    <row r="28">
      <c r="A28" s="14">
        <f>$B28&amp;"|"&amp;$C28</f>
        <v/>
      </c>
      <c r="B28" s="22" t="inlineStr">
        <is>
          <t>bio</t>
        </is>
      </c>
      <c r="C28" s="22" t="inlineStr">
        <is>
          <t>avi</t>
        </is>
      </c>
      <c r="D28" s="14">
        <f>INDEX(Mapping!$D$5:$D$20,MATCH($C28,Mapping!$A$5:$A$20,0))</f>
        <v/>
      </c>
      <c r="E28" s="14">
        <f>INDEX(Mapping!$C$30:$C$37,MATCH($B28,Mapping!$A$30:$A$37,0))</f>
        <v/>
      </c>
      <c r="F28" s="14">
        <f>INDEX(Mapping!$D$30:$D$37,MATCH($B28,Mapping!$A$30:$A$37,0))</f>
        <v/>
      </c>
      <c r="G28" s="14">
        <f>$B28&amp;"."&amp;IF(INDEX(Mapping!$E$30:$E$37,MATCH($B28,Mapping!$A$30:$A$37,0))="sub",INDEX(Mapping!$F$5:$F$20,MATCH($C28,Mapping!$A$5:$A$20,0)),"all")</f>
        <v/>
      </c>
      <c r="H28" s="14">
        <f>INDEX(Mapping!$E$5:$E$20,MATCH($C28,Mapping!$A$5:$A$20,0))</f>
        <v/>
      </c>
      <c r="I28" s="14">
        <f>INDEX(Mapping!$G$30:$G$37,MATCH($B28,Mapping!$A$30:$A$37,0))</f>
        <v/>
      </c>
      <c r="J28" s="14">
        <f>INDEX(Mapping!$H$30:$H$37,MATCH($B28,Mapping!$A$30:$A$37,0))</f>
        <v/>
      </c>
      <c r="K28" s="14">
        <f>INDEX(Mapping!$H$5:$H$20,MATCH($C28,Mapping!$A$5:$A$20,0))</f>
        <v/>
      </c>
      <c r="L28" s="14">
        <f>INDEX(Mapping!$E$50:$E$63,MATCH($G28,Mapping!$A$50:$A$63,0))</f>
        <v/>
      </c>
      <c r="M28" s="14">
        <f>INDEX(Mapping!$D$67:$D$70,MATCH(INDEX(Mapping!$G$5:$G$20,MATCH($C28,Mapping!$A$5:$A$20,0)),Mapping!$A$67:$A$70,0))</f>
        <v/>
      </c>
      <c r="N28" s="24">
        <f>INDEX(Elasticities!$F$4:$I$200,MATCH("inc|"&amp;$E28&amp;"|"&amp;$D28,Elasticities!$A$4:$A$200,0),MATCH(Settings!$C$6,Elasticities!$F$3:$I$3,0))</f>
        <v/>
      </c>
      <c r="O28" s="24">
        <f>INDEX(Elasticities!$F$4:$I$200,MATCH("usg|"&amp;$E28&amp;"|"&amp;$D28,Elasticities!$A$4:$A$200,0),MATCH(Settings!$C$6,Elasticities!$F$3:$I$3,0))</f>
        <v/>
      </c>
      <c r="P28" s="24">
        <f>INDEX(Elasticities!$F$4:$I$200,MATCH("eff|"&amp;$E28&amp;"|"&amp;$D28,Elasticities!$A$4:$A$200,0),MATCH(Settings!$C$6,Elasticities!$F$3:$I$3,0))</f>
        <v/>
      </c>
      <c r="Q28" s="13">
        <f>INDEX(Elasticities!$F$4:$I$200,MATCH("aei|"&amp;$F28&amp;"|"&amp;$D28,Elasticities!$A$4:$A$200,0),MATCH(Settings!$C$6,Elasticities!$F$3:$I$3,0))</f>
        <v/>
      </c>
      <c r="R28" s="14">
        <f>INDEX(Inputs_prices!$E$5:$E$16,MATCH($G28,Inputs_prices!$A$5:$A$16,0))</f>
        <v/>
      </c>
      <c r="S28" s="13">
        <f>INDEX(Inputs_prices!$Q$5:$Q$16,MATCH($G28,Inputs_prices!$A$5:$A$16,0))</f>
        <v/>
      </c>
      <c r="T28" s="16">
        <f>INDEX(EF_GHG!$E$4:$E$1000,MATCH(Settings!$C$4&amp;"|"&amp;$B28&amp;"|"&amp;$H28,EF_GHG!$A$4:$A$1000,0))</f>
        <v/>
      </c>
      <c r="U28" s="47">
        <f>INDEX(EnergyCons!$F$4:$F$5000,MATCH(Settings!$C$4&amp;"|"&amp;Settings!$C$7&amp;"|"&amp;$C28&amp;"|"&amp;$B28,EnergyCons!$A$4:$A$5000,0))</f>
        <v/>
      </c>
    </row>
    <row r="29">
      <c r="A29" s="14">
        <f>$B29&amp;"|"&amp;$C29</f>
        <v/>
      </c>
      <c r="B29" s="22" t="inlineStr">
        <is>
          <t>coa</t>
        </is>
      </c>
      <c r="C29" s="22" t="inlineStr">
        <is>
          <t>nav</t>
        </is>
      </c>
      <c r="D29" s="14">
        <f>INDEX(Mapping!$D$5:$D$20,MATCH($C29,Mapping!$A$5:$A$20,0))</f>
        <v/>
      </c>
      <c r="E29" s="14">
        <f>INDEX(Mapping!$C$30:$C$37,MATCH($B29,Mapping!$A$30:$A$37,0))</f>
        <v/>
      </c>
      <c r="F29" s="14">
        <f>INDEX(Mapping!$D$30:$D$37,MATCH($B29,Mapping!$A$30:$A$37,0))</f>
        <v/>
      </c>
      <c r="G29" s="14">
        <f>$B29&amp;"."&amp;IF(INDEX(Mapping!$E$30:$E$37,MATCH($B29,Mapping!$A$30:$A$37,0))="sub",INDEX(Mapping!$F$5:$F$20,MATCH($C29,Mapping!$A$5:$A$20,0)),"all")</f>
        <v/>
      </c>
      <c r="H29" s="14">
        <f>INDEX(Mapping!$E$5:$E$20,MATCH($C29,Mapping!$A$5:$A$20,0))</f>
        <v/>
      </c>
      <c r="I29" s="14">
        <f>INDEX(Mapping!$G$30:$G$37,MATCH($B29,Mapping!$A$30:$A$37,0))</f>
        <v/>
      </c>
      <c r="J29" s="14">
        <f>INDEX(Mapping!$H$30:$H$37,MATCH($B29,Mapping!$A$30:$A$37,0))</f>
        <v/>
      </c>
      <c r="K29" s="14">
        <f>INDEX(Mapping!$H$5:$H$20,MATCH($C29,Mapping!$A$5:$A$20,0))</f>
        <v/>
      </c>
      <c r="L29" s="14">
        <f>INDEX(Mapping!$E$50:$E$63,MATCH($G29,Mapping!$A$50:$A$63,0))</f>
        <v/>
      </c>
      <c r="M29" s="14">
        <f>INDEX(Mapping!$D$67:$D$70,MATCH(INDEX(Mapping!$G$5:$G$20,MATCH($C29,Mapping!$A$5:$A$20,0)),Mapping!$A$67:$A$70,0))</f>
        <v/>
      </c>
      <c r="N29" s="24">
        <f>INDEX(Elasticities!$F$4:$I$200,MATCH("inc|"&amp;$E29&amp;"|"&amp;$D29,Elasticities!$A$4:$A$200,0),MATCH(Settings!$C$6,Elasticities!$F$3:$I$3,0))</f>
        <v/>
      </c>
      <c r="O29" s="24">
        <f>INDEX(Elasticities!$F$4:$I$200,MATCH("usg|"&amp;$E29&amp;"|"&amp;$D29,Elasticities!$A$4:$A$200,0),MATCH(Settings!$C$6,Elasticities!$F$3:$I$3,0))</f>
        <v/>
      </c>
      <c r="P29" s="24">
        <f>INDEX(Elasticities!$F$4:$I$200,MATCH("eff|"&amp;$E29&amp;"|"&amp;$D29,Elasticities!$A$4:$A$200,0),MATCH(Settings!$C$6,Elasticities!$F$3:$I$3,0))</f>
        <v/>
      </c>
      <c r="Q29" s="13">
        <f>INDEX(Elasticities!$F$4:$I$200,MATCH("aei|"&amp;$F29&amp;"|"&amp;$D29,Elasticities!$A$4:$A$200,0),MATCH(Settings!$C$6,Elasticities!$F$3:$I$3,0))</f>
        <v/>
      </c>
      <c r="R29" s="14">
        <f>INDEX(Inputs_prices!$E$5:$E$16,MATCH($G29,Inputs_prices!$A$5:$A$16,0))</f>
        <v/>
      </c>
      <c r="S29" s="13">
        <f>INDEX(Inputs_prices!$Q$5:$Q$16,MATCH($G29,Inputs_prices!$A$5:$A$16,0))</f>
        <v/>
      </c>
      <c r="T29" s="16">
        <f>INDEX(EF_GHG!$E$4:$E$1000,MATCH(Settings!$C$4&amp;"|"&amp;$B29&amp;"|"&amp;$H29,EF_GHG!$A$4:$A$1000,0))</f>
        <v/>
      </c>
      <c r="U29" s="47">
        <f>INDEX(EnergyCons!$F$4:$F$5000,MATCH(Settings!$C$4&amp;"|"&amp;Settings!$C$7&amp;"|"&amp;$C29&amp;"|"&amp;$B29,EnergyCons!$A$4:$A$5000,0))</f>
        <v/>
      </c>
    </row>
    <row r="30">
      <c r="A30" s="14">
        <f>$B30&amp;"|"&amp;$C30</f>
        <v/>
      </c>
      <c r="B30" s="22" t="inlineStr">
        <is>
          <t>nga</t>
        </is>
      </c>
      <c r="C30" s="22" t="inlineStr">
        <is>
          <t>nav</t>
        </is>
      </c>
      <c r="D30" s="14">
        <f>INDEX(Mapping!$D$5:$D$20,MATCH($C30,Mapping!$A$5:$A$20,0))</f>
        <v/>
      </c>
      <c r="E30" s="14">
        <f>INDEX(Mapping!$C$30:$C$37,MATCH($B30,Mapping!$A$30:$A$37,0))</f>
        <v/>
      </c>
      <c r="F30" s="14">
        <f>INDEX(Mapping!$D$30:$D$37,MATCH($B30,Mapping!$A$30:$A$37,0))</f>
        <v/>
      </c>
      <c r="G30" s="14">
        <f>$B30&amp;"."&amp;IF(INDEX(Mapping!$E$30:$E$37,MATCH($B30,Mapping!$A$30:$A$37,0))="sub",INDEX(Mapping!$F$5:$F$20,MATCH($C30,Mapping!$A$5:$A$20,0)),"all")</f>
        <v/>
      </c>
      <c r="H30" s="14">
        <f>INDEX(Mapping!$E$5:$E$20,MATCH($C30,Mapping!$A$5:$A$20,0))</f>
        <v/>
      </c>
      <c r="I30" s="14">
        <f>INDEX(Mapping!$G$30:$G$37,MATCH($B30,Mapping!$A$30:$A$37,0))</f>
        <v/>
      </c>
      <c r="J30" s="14">
        <f>INDEX(Mapping!$H$30:$H$37,MATCH($B30,Mapping!$A$30:$A$37,0))</f>
        <v/>
      </c>
      <c r="K30" s="14">
        <f>INDEX(Mapping!$H$5:$H$20,MATCH($C30,Mapping!$A$5:$A$20,0))</f>
        <v/>
      </c>
      <c r="L30" s="14">
        <f>INDEX(Mapping!$E$50:$E$63,MATCH($G30,Mapping!$A$50:$A$63,0))</f>
        <v/>
      </c>
      <c r="M30" s="14">
        <f>INDEX(Mapping!$D$67:$D$70,MATCH(INDEX(Mapping!$G$5:$G$20,MATCH($C30,Mapping!$A$5:$A$20,0)),Mapping!$A$67:$A$70,0))</f>
        <v/>
      </c>
      <c r="N30" s="24">
        <f>INDEX(Elasticities!$F$4:$I$200,MATCH("inc|"&amp;$E30&amp;"|"&amp;$D30,Elasticities!$A$4:$A$200,0),MATCH(Settings!$C$6,Elasticities!$F$3:$I$3,0))</f>
        <v/>
      </c>
      <c r="O30" s="24">
        <f>INDEX(Elasticities!$F$4:$I$200,MATCH("usg|"&amp;$E30&amp;"|"&amp;$D30,Elasticities!$A$4:$A$200,0),MATCH(Settings!$C$6,Elasticities!$F$3:$I$3,0))</f>
        <v/>
      </c>
      <c r="P30" s="24">
        <f>INDEX(Elasticities!$F$4:$I$200,MATCH("eff|"&amp;$E30&amp;"|"&amp;$D30,Elasticities!$A$4:$A$200,0),MATCH(Settings!$C$6,Elasticities!$F$3:$I$3,0))</f>
        <v/>
      </c>
      <c r="Q30" s="13">
        <f>INDEX(Elasticities!$F$4:$I$200,MATCH("aei|"&amp;$F30&amp;"|"&amp;$D30,Elasticities!$A$4:$A$200,0),MATCH(Settings!$C$6,Elasticities!$F$3:$I$3,0))</f>
        <v/>
      </c>
      <c r="R30" s="14">
        <f>INDEX(Inputs_prices!$E$5:$E$16,MATCH($G30,Inputs_prices!$A$5:$A$16,0))</f>
        <v/>
      </c>
      <c r="S30" s="13">
        <f>INDEX(Inputs_prices!$Q$5:$Q$16,MATCH($G30,Inputs_prices!$A$5:$A$16,0))</f>
        <v/>
      </c>
      <c r="T30" s="16">
        <f>INDEX(EF_GHG!$E$4:$E$1000,MATCH(Settings!$C$4&amp;"|"&amp;$B30&amp;"|"&amp;$H30,EF_GHG!$A$4:$A$1000,0))</f>
        <v/>
      </c>
      <c r="U30" s="47">
        <f>INDEX(EnergyCons!$F$4:$F$5000,MATCH(Settings!$C$4&amp;"|"&amp;Settings!$C$7&amp;"|"&amp;$C30&amp;"|"&amp;$B30,EnergyCons!$A$4:$A$5000,0))</f>
        <v/>
      </c>
    </row>
    <row r="31">
      <c r="A31" s="14">
        <f>$B31&amp;"|"&amp;$C31</f>
        <v/>
      </c>
      <c r="B31" s="22" t="inlineStr">
        <is>
          <t>gso</t>
        </is>
      </c>
      <c r="C31" s="22" t="inlineStr">
        <is>
          <t>nav</t>
        </is>
      </c>
      <c r="D31" s="14">
        <f>INDEX(Mapping!$D$5:$D$20,MATCH($C31,Mapping!$A$5:$A$20,0))</f>
        <v/>
      </c>
      <c r="E31" s="14">
        <f>INDEX(Mapping!$C$30:$C$37,MATCH($B31,Mapping!$A$30:$A$37,0))</f>
        <v/>
      </c>
      <c r="F31" s="14">
        <f>INDEX(Mapping!$D$30:$D$37,MATCH($B31,Mapping!$A$30:$A$37,0))</f>
        <v/>
      </c>
      <c r="G31" s="14">
        <f>$B31&amp;"."&amp;IF(INDEX(Mapping!$E$30:$E$37,MATCH($B31,Mapping!$A$30:$A$37,0))="sub",INDEX(Mapping!$F$5:$F$20,MATCH($C31,Mapping!$A$5:$A$20,0)),"all")</f>
        <v/>
      </c>
      <c r="H31" s="14">
        <f>INDEX(Mapping!$E$5:$E$20,MATCH($C31,Mapping!$A$5:$A$20,0))</f>
        <v/>
      </c>
      <c r="I31" s="14">
        <f>INDEX(Mapping!$G$30:$G$37,MATCH($B31,Mapping!$A$30:$A$37,0))</f>
        <v/>
      </c>
      <c r="J31" s="14">
        <f>INDEX(Mapping!$H$30:$H$37,MATCH($B31,Mapping!$A$30:$A$37,0))</f>
        <v/>
      </c>
      <c r="K31" s="14">
        <f>INDEX(Mapping!$H$5:$H$20,MATCH($C31,Mapping!$A$5:$A$20,0))</f>
        <v/>
      </c>
      <c r="L31" s="14">
        <f>INDEX(Mapping!$E$50:$E$63,MATCH($G31,Mapping!$A$50:$A$63,0))</f>
        <v/>
      </c>
      <c r="M31" s="14">
        <f>INDEX(Mapping!$D$67:$D$70,MATCH(INDEX(Mapping!$G$5:$G$20,MATCH($C31,Mapping!$A$5:$A$20,0)),Mapping!$A$67:$A$70,0))</f>
        <v/>
      </c>
      <c r="N31" s="24">
        <f>INDEX(Elasticities!$F$4:$I$200,MATCH("inc|"&amp;$E31&amp;"|"&amp;$D31,Elasticities!$A$4:$A$200,0),MATCH(Settings!$C$6,Elasticities!$F$3:$I$3,0))</f>
        <v/>
      </c>
      <c r="O31" s="24">
        <f>INDEX(Elasticities!$F$4:$I$200,MATCH("usg|"&amp;$E31&amp;"|"&amp;$D31,Elasticities!$A$4:$A$200,0),MATCH(Settings!$C$6,Elasticities!$F$3:$I$3,0))</f>
        <v/>
      </c>
      <c r="P31" s="24">
        <f>INDEX(Elasticities!$F$4:$I$200,MATCH("eff|"&amp;$E31&amp;"|"&amp;$D31,Elasticities!$A$4:$A$200,0),MATCH(Settings!$C$6,Elasticities!$F$3:$I$3,0))</f>
        <v/>
      </c>
      <c r="Q31" s="13">
        <f>INDEX(Elasticities!$F$4:$I$200,MATCH("aei|"&amp;$F31&amp;"|"&amp;$D31,Elasticities!$A$4:$A$200,0),MATCH(Settings!$C$6,Elasticities!$F$3:$I$3,0))</f>
        <v/>
      </c>
      <c r="R31" s="14">
        <f>INDEX(Inputs_prices!$E$5:$E$16,MATCH($G31,Inputs_prices!$A$5:$A$16,0))</f>
        <v/>
      </c>
      <c r="S31" s="13">
        <f>INDEX(Inputs_prices!$Q$5:$Q$16,MATCH($G31,Inputs_prices!$A$5:$A$16,0))</f>
        <v/>
      </c>
      <c r="T31" s="16">
        <f>INDEX(EF_GHG!$E$4:$E$1000,MATCH(Settings!$C$4&amp;"|"&amp;$B31&amp;"|"&amp;$H31,EF_GHG!$A$4:$A$1000,0))</f>
        <v/>
      </c>
      <c r="U31" s="47">
        <f>INDEX(EnergyCons!$F$4:$F$5000,MATCH(Settings!$C$4&amp;"|"&amp;Settings!$C$7&amp;"|"&amp;$C31&amp;"|"&amp;$B31,EnergyCons!$A$4:$A$5000,0))</f>
        <v/>
      </c>
    </row>
    <row r="32">
      <c r="A32" s="14">
        <f>$B32&amp;"|"&amp;$C32</f>
        <v/>
      </c>
      <c r="B32" s="22" t="inlineStr">
        <is>
          <t>die</t>
        </is>
      </c>
      <c r="C32" s="22" t="inlineStr">
        <is>
          <t>nav</t>
        </is>
      </c>
      <c r="D32" s="14">
        <f>INDEX(Mapping!$D$5:$D$20,MATCH($C32,Mapping!$A$5:$A$20,0))</f>
        <v/>
      </c>
      <c r="E32" s="14">
        <f>INDEX(Mapping!$C$30:$C$37,MATCH($B32,Mapping!$A$30:$A$37,0))</f>
        <v/>
      </c>
      <c r="F32" s="14">
        <f>INDEX(Mapping!$D$30:$D$37,MATCH($B32,Mapping!$A$30:$A$37,0))</f>
        <v/>
      </c>
      <c r="G32" s="14">
        <f>$B32&amp;"."&amp;IF(INDEX(Mapping!$E$30:$E$37,MATCH($B32,Mapping!$A$30:$A$37,0))="sub",INDEX(Mapping!$F$5:$F$20,MATCH($C32,Mapping!$A$5:$A$20,0)),"all")</f>
        <v/>
      </c>
      <c r="H32" s="14">
        <f>INDEX(Mapping!$E$5:$E$20,MATCH($C32,Mapping!$A$5:$A$20,0))</f>
        <v/>
      </c>
      <c r="I32" s="14">
        <f>INDEX(Mapping!$G$30:$G$37,MATCH($B32,Mapping!$A$30:$A$37,0))</f>
        <v/>
      </c>
      <c r="J32" s="14">
        <f>INDEX(Mapping!$H$30:$H$37,MATCH($B32,Mapping!$A$30:$A$37,0))</f>
        <v/>
      </c>
      <c r="K32" s="14">
        <f>INDEX(Mapping!$H$5:$H$20,MATCH($C32,Mapping!$A$5:$A$20,0))</f>
        <v/>
      </c>
      <c r="L32" s="14">
        <f>INDEX(Mapping!$E$50:$E$63,MATCH($G32,Mapping!$A$50:$A$63,0))</f>
        <v/>
      </c>
      <c r="M32" s="14">
        <f>INDEX(Mapping!$D$67:$D$70,MATCH(INDEX(Mapping!$G$5:$G$20,MATCH($C32,Mapping!$A$5:$A$20,0)),Mapping!$A$67:$A$70,0))</f>
        <v/>
      </c>
      <c r="N32" s="24">
        <f>INDEX(Elasticities!$F$4:$I$200,MATCH("inc|"&amp;$E32&amp;"|"&amp;$D32,Elasticities!$A$4:$A$200,0),MATCH(Settings!$C$6,Elasticities!$F$3:$I$3,0))</f>
        <v/>
      </c>
      <c r="O32" s="24">
        <f>INDEX(Elasticities!$F$4:$I$200,MATCH("usg|"&amp;$E32&amp;"|"&amp;$D32,Elasticities!$A$4:$A$200,0),MATCH(Settings!$C$6,Elasticities!$F$3:$I$3,0))</f>
        <v/>
      </c>
      <c r="P32" s="24">
        <f>INDEX(Elasticities!$F$4:$I$200,MATCH("eff|"&amp;$E32&amp;"|"&amp;$D32,Elasticities!$A$4:$A$200,0),MATCH(Settings!$C$6,Elasticities!$F$3:$I$3,0))</f>
        <v/>
      </c>
      <c r="Q32" s="13">
        <f>INDEX(Elasticities!$F$4:$I$200,MATCH("aei|"&amp;$F32&amp;"|"&amp;$D32,Elasticities!$A$4:$A$200,0),MATCH(Settings!$C$6,Elasticities!$F$3:$I$3,0))</f>
        <v/>
      </c>
      <c r="R32" s="14">
        <f>INDEX(Inputs_prices!$E$5:$E$16,MATCH($G32,Inputs_prices!$A$5:$A$16,0))</f>
        <v/>
      </c>
      <c r="S32" s="13">
        <f>INDEX(Inputs_prices!$Q$5:$Q$16,MATCH($G32,Inputs_prices!$A$5:$A$16,0))</f>
        <v/>
      </c>
      <c r="T32" s="16">
        <f>INDEX(EF_GHG!$E$4:$E$1000,MATCH(Settings!$C$4&amp;"|"&amp;$B32&amp;"|"&amp;$H32,EF_GHG!$A$4:$A$1000,0))</f>
        <v/>
      </c>
      <c r="U32" s="47">
        <f>INDEX(EnergyCons!$F$4:$F$5000,MATCH(Settings!$C$4&amp;"|"&amp;Settings!$C$7&amp;"|"&amp;$C32&amp;"|"&amp;$B32,EnergyCons!$A$4:$A$5000,0))</f>
        <v/>
      </c>
    </row>
    <row r="33">
      <c r="A33" s="14">
        <f>$B33&amp;"|"&amp;$C33</f>
        <v/>
      </c>
      <c r="B33" s="22" t="inlineStr">
        <is>
          <t>lpg</t>
        </is>
      </c>
      <c r="C33" s="22" t="inlineStr">
        <is>
          <t>nav</t>
        </is>
      </c>
      <c r="D33" s="14">
        <f>INDEX(Mapping!$D$5:$D$20,MATCH($C33,Mapping!$A$5:$A$20,0))</f>
        <v/>
      </c>
      <c r="E33" s="14">
        <f>INDEX(Mapping!$C$30:$C$37,MATCH($B33,Mapping!$A$30:$A$37,0))</f>
        <v/>
      </c>
      <c r="F33" s="14">
        <f>INDEX(Mapping!$D$30:$D$37,MATCH($B33,Mapping!$A$30:$A$37,0))</f>
        <v/>
      </c>
      <c r="G33" s="14">
        <f>$B33&amp;"."&amp;IF(INDEX(Mapping!$E$30:$E$37,MATCH($B33,Mapping!$A$30:$A$37,0))="sub",INDEX(Mapping!$F$5:$F$20,MATCH($C33,Mapping!$A$5:$A$20,0)),"all")</f>
        <v/>
      </c>
      <c r="H33" s="14">
        <f>INDEX(Mapping!$E$5:$E$20,MATCH($C33,Mapping!$A$5:$A$20,0))</f>
        <v/>
      </c>
      <c r="I33" s="14">
        <f>INDEX(Mapping!$G$30:$G$37,MATCH($B33,Mapping!$A$30:$A$37,0))</f>
        <v/>
      </c>
      <c r="J33" s="14">
        <f>INDEX(Mapping!$H$30:$H$37,MATCH($B33,Mapping!$A$30:$A$37,0))</f>
        <v/>
      </c>
      <c r="K33" s="14">
        <f>INDEX(Mapping!$H$5:$H$20,MATCH($C33,Mapping!$A$5:$A$20,0))</f>
        <v/>
      </c>
      <c r="L33" s="14">
        <f>INDEX(Mapping!$E$50:$E$63,MATCH($G33,Mapping!$A$50:$A$63,0))</f>
        <v/>
      </c>
      <c r="M33" s="14">
        <f>INDEX(Mapping!$D$67:$D$70,MATCH(INDEX(Mapping!$G$5:$G$20,MATCH($C33,Mapping!$A$5:$A$20,0)),Mapping!$A$67:$A$70,0))</f>
        <v/>
      </c>
      <c r="N33" s="24">
        <f>INDEX(Elasticities!$F$4:$I$200,MATCH("inc|"&amp;$E33&amp;"|"&amp;$D33,Elasticities!$A$4:$A$200,0),MATCH(Settings!$C$6,Elasticities!$F$3:$I$3,0))</f>
        <v/>
      </c>
      <c r="O33" s="24">
        <f>INDEX(Elasticities!$F$4:$I$200,MATCH("usg|"&amp;$E33&amp;"|"&amp;$D33,Elasticities!$A$4:$A$200,0),MATCH(Settings!$C$6,Elasticities!$F$3:$I$3,0))</f>
        <v/>
      </c>
      <c r="P33" s="24">
        <f>INDEX(Elasticities!$F$4:$I$200,MATCH("eff|"&amp;$E33&amp;"|"&amp;$D33,Elasticities!$A$4:$A$200,0),MATCH(Settings!$C$6,Elasticities!$F$3:$I$3,0))</f>
        <v/>
      </c>
      <c r="Q33" s="13">
        <f>INDEX(Elasticities!$F$4:$I$200,MATCH("aei|"&amp;$F33&amp;"|"&amp;$D33,Elasticities!$A$4:$A$200,0),MATCH(Settings!$C$6,Elasticities!$F$3:$I$3,0))</f>
        <v/>
      </c>
      <c r="R33" s="14">
        <f>INDEX(Inputs_prices!$E$5:$E$16,MATCH($G33,Inputs_prices!$A$5:$A$16,0))</f>
        <v/>
      </c>
      <c r="S33" s="13">
        <f>INDEX(Inputs_prices!$Q$5:$Q$16,MATCH($G33,Inputs_prices!$A$5:$A$16,0))</f>
        <v/>
      </c>
      <c r="T33" s="16">
        <f>INDEX(EF_GHG!$E$4:$E$1000,MATCH(Settings!$C$4&amp;"|"&amp;$B33&amp;"|"&amp;$H33,EF_GHG!$A$4:$A$1000,0))</f>
        <v/>
      </c>
      <c r="U33" s="47">
        <f>INDEX(EnergyCons!$F$4:$F$5000,MATCH(Settings!$C$4&amp;"|"&amp;Settings!$C$7&amp;"|"&amp;$C33&amp;"|"&amp;$B33,EnergyCons!$A$4:$A$5000,0))</f>
        <v/>
      </c>
    </row>
    <row r="34">
      <c r="A34" s="14">
        <f>$B34&amp;"|"&amp;$C34</f>
        <v/>
      </c>
      <c r="B34" s="22" t="inlineStr">
        <is>
          <t>ker</t>
        </is>
      </c>
      <c r="C34" s="22" t="inlineStr">
        <is>
          <t>nav</t>
        </is>
      </c>
      <c r="D34" s="14">
        <f>INDEX(Mapping!$D$5:$D$20,MATCH($C34,Mapping!$A$5:$A$20,0))</f>
        <v/>
      </c>
      <c r="E34" s="14">
        <f>INDEX(Mapping!$C$30:$C$37,MATCH($B34,Mapping!$A$30:$A$37,0))</f>
        <v/>
      </c>
      <c r="F34" s="14">
        <f>INDEX(Mapping!$D$30:$D$37,MATCH($B34,Mapping!$A$30:$A$37,0))</f>
        <v/>
      </c>
      <c r="G34" s="14">
        <f>$B34&amp;"."&amp;IF(INDEX(Mapping!$E$30:$E$37,MATCH($B34,Mapping!$A$30:$A$37,0))="sub",INDEX(Mapping!$F$5:$F$20,MATCH($C34,Mapping!$A$5:$A$20,0)),"all")</f>
        <v/>
      </c>
      <c r="H34" s="14">
        <f>INDEX(Mapping!$E$5:$E$20,MATCH($C34,Mapping!$A$5:$A$20,0))</f>
        <v/>
      </c>
      <c r="I34" s="14">
        <f>INDEX(Mapping!$G$30:$G$37,MATCH($B34,Mapping!$A$30:$A$37,0))</f>
        <v/>
      </c>
      <c r="J34" s="14">
        <f>INDEX(Mapping!$H$30:$H$37,MATCH($B34,Mapping!$A$30:$A$37,0))</f>
        <v/>
      </c>
      <c r="K34" s="14">
        <f>INDEX(Mapping!$H$5:$H$20,MATCH($C34,Mapping!$A$5:$A$20,0))</f>
        <v/>
      </c>
      <c r="L34" s="14">
        <f>INDEX(Mapping!$E$50:$E$63,MATCH($G34,Mapping!$A$50:$A$63,0))</f>
        <v/>
      </c>
      <c r="M34" s="14">
        <f>INDEX(Mapping!$D$67:$D$70,MATCH(INDEX(Mapping!$G$5:$G$20,MATCH($C34,Mapping!$A$5:$A$20,0)),Mapping!$A$67:$A$70,0))</f>
        <v/>
      </c>
      <c r="N34" s="24">
        <f>INDEX(Elasticities!$F$4:$I$200,MATCH("inc|"&amp;$E34&amp;"|"&amp;$D34,Elasticities!$A$4:$A$200,0),MATCH(Settings!$C$6,Elasticities!$F$3:$I$3,0))</f>
        <v/>
      </c>
      <c r="O34" s="24">
        <f>INDEX(Elasticities!$F$4:$I$200,MATCH("usg|"&amp;$E34&amp;"|"&amp;$D34,Elasticities!$A$4:$A$200,0),MATCH(Settings!$C$6,Elasticities!$F$3:$I$3,0))</f>
        <v/>
      </c>
      <c r="P34" s="24">
        <f>INDEX(Elasticities!$F$4:$I$200,MATCH("eff|"&amp;$E34&amp;"|"&amp;$D34,Elasticities!$A$4:$A$200,0),MATCH(Settings!$C$6,Elasticities!$F$3:$I$3,0))</f>
        <v/>
      </c>
      <c r="Q34" s="13">
        <f>INDEX(Elasticities!$F$4:$I$200,MATCH("aei|"&amp;$F34&amp;"|"&amp;$D34,Elasticities!$A$4:$A$200,0),MATCH(Settings!$C$6,Elasticities!$F$3:$I$3,0))</f>
        <v/>
      </c>
      <c r="R34" s="14">
        <f>INDEX(Inputs_prices!$E$5:$E$16,MATCH($G34,Inputs_prices!$A$5:$A$16,0))</f>
        <v/>
      </c>
      <c r="S34" s="13">
        <f>INDEX(Inputs_prices!$Q$5:$Q$16,MATCH($G34,Inputs_prices!$A$5:$A$16,0))</f>
        <v/>
      </c>
      <c r="T34" s="16">
        <f>INDEX(EF_GHG!$E$4:$E$1000,MATCH(Settings!$C$4&amp;"|"&amp;$B34&amp;"|"&amp;$H34,EF_GHG!$A$4:$A$1000,0))</f>
        <v/>
      </c>
      <c r="U34" s="47">
        <f>INDEX(EnergyCons!$F$4:$F$5000,MATCH(Settings!$C$4&amp;"|"&amp;Settings!$C$7&amp;"|"&amp;$C34&amp;"|"&amp;$B34,EnergyCons!$A$4:$A$5000,0))</f>
        <v/>
      </c>
    </row>
    <row r="35">
      <c r="A35" s="14">
        <f>$B35&amp;"|"&amp;$C35</f>
        <v/>
      </c>
      <c r="B35" s="22" t="inlineStr">
        <is>
          <t>oop</t>
        </is>
      </c>
      <c r="C35" s="22" t="inlineStr">
        <is>
          <t>nav</t>
        </is>
      </c>
      <c r="D35" s="14">
        <f>INDEX(Mapping!$D$5:$D$20,MATCH($C35,Mapping!$A$5:$A$20,0))</f>
        <v/>
      </c>
      <c r="E35" s="14">
        <f>INDEX(Mapping!$C$30:$C$37,MATCH($B35,Mapping!$A$30:$A$37,0))</f>
        <v/>
      </c>
      <c r="F35" s="14">
        <f>INDEX(Mapping!$D$30:$D$37,MATCH($B35,Mapping!$A$30:$A$37,0))</f>
        <v/>
      </c>
      <c r="G35" s="14">
        <f>$B35&amp;"."&amp;IF(INDEX(Mapping!$E$30:$E$37,MATCH($B35,Mapping!$A$30:$A$37,0))="sub",INDEX(Mapping!$F$5:$F$20,MATCH($C35,Mapping!$A$5:$A$20,0)),"all")</f>
        <v/>
      </c>
      <c r="H35" s="14">
        <f>INDEX(Mapping!$E$5:$E$20,MATCH($C35,Mapping!$A$5:$A$20,0))</f>
        <v/>
      </c>
      <c r="I35" s="14">
        <f>INDEX(Mapping!$G$30:$G$37,MATCH($B35,Mapping!$A$30:$A$37,0))</f>
        <v/>
      </c>
      <c r="J35" s="14">
        <f>INDEX(Mapping!$H$30:$H$37,MATCH($B35,Mapping!$A$30:$A$37,0))</f>
        <v/>
      </c>
      <c r="K35" s="14">
        <f>INDEX(Mapping!$H$5:$H$20,MATCH($C35,Mapping!$A$5:$A$20,0))</f>
        <v/>
      </c>
      <c r="L35" s="14">
        <f>INDEX(Mapping!$E$50:$E$63,MATCH($G35,Mapping!$A$50:$A$63,0))</f>
        <v/>
      </c>
      <c r="M35" s="14">
        <f>INDEX(Mapping!$D$67:$D$70,MATCH(INDEX(Mapping!$G$5:$G$20,MATCH($C35,Mapping!$A$5:$A$20,0)),Mapping!$A$67:$A$70,0))</f>
        <v/>
      </c>
      <c r="N35" s="24">
        <f>INDEX(Elasticities!$F$4:$I$200,MATCH("inc|"&amp;$E35&amp;"|"&amp;$D35,Elasticities!$A$4:$A$200,0),MATCH(Settings!$C$6,Elasticities!$F$3:$I$3,0))</f>
        <v/>
      </c>
      <c r="O35" s="24">
        <f>INDEX(Elasticities!$F$4:$I$200,MATCH("usg|"&amp;$E35&amp;"|"&amp;$D35,Elasticities!$A$4:$A$200,0),MATCH(Settings!$C$6,Elasticities!$F$3:$I$3,0))</f>
        <v/>
      </c>
      <c r="P35" s="24">
        <f>INDEX(Elasticities!$F$4:$I$200,MATCH("eff|"&amp;$E35&amp;"|"&amp;$D35,Elasticities!$A$4:$A$200,0),MATCH(Settings!$C$6,Elasticities!$F$3:$I$3,0))</f>
        <v/>
      </c>
      <c r="Q35" s="13">
        <f>INDEX(Elasticities!$F$4:$I$200,MATCH("aei|"&amp;$F35&amp;"|"&amp;$D35,Elasticities!$A$4:$A$200,0),MATCH(Settings!$C$6,Elasticities!$F$3:$I$3,0))</f>
        <v/>
      </c>
      <c r="R35" s="14">
        <f>INDEX(Inputs_prices!$E$5:$E$16,MATCH($G35,Inputs_prices!$A$5:$A$16,0))</f>
        <v/>
      </c>
      <c r="S35" s="13">
        <f>INDEX(Inputs_prices!$Q$5:$Q$16,MATCH($G35,Inputs_prices!$A$5:$A$16,0))</f>
        <v/>
      </c>
      <c r="T35" s="16">
        <f>INDEX(EF_GHG!$E$4:$E$1000,MATCH(Settings!$C$4&amp;"|"&amp;$B35&amp;"|"&amp;$H35,EF_GHG!$A$4:$A$1000,0))</f>
        <v/>
      </c>
      <c r="U35" s="47">
        <f>INDEX(EnergyCons!$F$4:$F$5000,MATCH(Settings!$C$4&amp;"|"&amp;Settings!$C$7&amp;"|"&amp;$C35&amp;"|"&amp;$B35,EnergyCons!$A$4:$A$5000,0))</f>
        <v/>
      </c>
    </row>
    <row r="36">
      <c r="A36" s="14">
        <f>$B36&amp;"|"&amp;$C36</f>
        <v/>
      </c>
      <c r="B36" s="22" t="inlineStr">
        <is>
          <t>bio</t>
        </is>
      </c>
      <c r="C36" s="22" t="inlineStr">
        <is>
          <t>nav</t>
        </is>
      </c>
      <c r="D36" s="14">
        <f>INDEX(Mapping!$D$5:$D$20,MATCH($C36,Mapping!$A$5:$A$20,0))</f>
        <v/>
      </c>
      <c r="E36" s="14">
        <f>INDEX(Mapping!$C$30:$C$37,MATCH($B36,Mapping!$A$30:$A$37,0))</f>
        <v/>
      </c>
      <c r="F36" s="14">
        <f>INDEX(Mapping!$D$30:$D$37,MATCH($B36,Mapping!$A$30:$A$37,0))</f>
        <v/>
      </c>
      <c r="G36" s="14">
        <f>$B36&amp;"."&amp;IF(INDEX(Mapping!$E$30:$E$37,MATCH($B36,Mapping!$A$30:$A$37,0))="sub",INDEX(Mapping!$F$5:$F$20,MATCH($C36,Mapping!$A$5:$A$20,0)),"all")</f>
        <v/>
      </c>
      <c r="H36" s="14">
        <f>INDEX(Mapping!$E$5:$E$20,MATCH($C36,Mapping!$A$5:$A$20,0))</f>
        <v/>
      </c>
      <c r="I36" s="14">
        <f>INDEX(Mapping!$G$30:$G$37,MATCH($B36,Mapping!$A$30:$A$37,0))</f>
        <v/>
      </c>
      <c r="J36" s="14">
        <f>INDEX(Mapping!$H$30:$H$37,MATCH($B36,Mapping!$A$30:$A$37,0))</f>
        <v/>
      </c>
      <c r="K36" s="14">
        <f>INDEX(Mapping!$H$5:$H$20,MATCH($C36,Mapping!$A$5:$A$20,0))</f>
        <v/>
      </c>
      <c r="L36" s="14">
        <f>INDEX(Mapping!$E$50:$E$63,MATCH($G36,Mapping!$A$50:$A$63,0))</f>
        <v/>
      </c>
      <c r="M36" s="14">
        <f>INDEX(Mapping!$D$67:$D$70,MATCH(INDEX(Mapping!$G$5:$G$20,MATCH($C36,Mapping!$A$5:$A$20,0)),Mapping!$A$67:$A$70,0))</f>
        <v/>
      </c>
      <c r="N36" s="24">
        <f>INDEX(Elasticities!$F$4:$I$200,MATCH("inc|"&amp;$E36&amp;"|"&amp;$D36,Elasticities!$A$4:$A$200,0),MATCH(Settings!$C$6,Elasticities!$F$3:$I$3,0))</f>
        <v/>
      </c>
      <c r="O36" s="24">
        <f>INDEX(Elasticities!$F$4:$I$200,MATCH("usg|"&amp;$E36&amp;"|"&amp;$D36,Elasticities!$A$4:$A$200,0),MATCH(Settings!$C$6,Elasticities!$F$3:$I$3,0))</f>
        <v/>
      </c>
      <c r="P36" s="24">
        <f>INDEX(Elasticities!$F$4:$I$200,MATCH("eff|"&amp;$E36&amp;"|"&amp;$D36,Elasticities!$A$4:$A$200,0),MATCH(Settings!$C$6,Elasticities!$F$3:$I$3,0))</f>
        <v/>
      </c>
      <c r="Q36" s="13">
        <f>INDEX(Elasticities!$F$4:$I$200,MATCH("aei|"&amp;$F36&amp;"|"&amp;$D36,Elasticities!$A$4:$A$200,0),MATCH(Settings!$C$6,Elasticities!$F$3:$I$3,0))</f>
        <v/>
      </c>
      <c r="R36" s="14">
        <f>INDEX(Inputs_prices!$E$5:$E$16,MATCH($G36,Inputs_prices!$A$5:$A$16,0))</f>
        <v/>
      </c>
      <c r="S36" s="13">
        <f>INDEX(Inputs_prices!$Q$5:$Q$16,MATCH($G36,Inputs_prices!$A$5:$A$16,0))</f>
        <v/>
      </c>
      <c r="T36" s="16">
        <f>INDEX(EF_GHG!$E$4:$E$1000,MATCH(Settings!$C$4&amp;"|"&amp;$B36&amp;"|"&amp;$H36,EF_GHG!$A$4:$A$1000,0))</f>
        <v/>
      </c>
      <c r="U36" s="47">
        <f>INDEX(EnergyCons!$F$4:$F$5000,MATCH(Settings!$C$4&amp;"|"&amp;Settings!$C$7&amp;"|"&amp;$C36&amp;"|"&amp;$B36,EnergyCons!$A$4:$A$5000,0))</f>
        <v/>
      </c>
    </row>
    <row r="37">
      <c r="A37" s="14">
        <f>$B37&amp;"|"&amp;$C37</f>
        <v/>
      </c>
      <c r="B37" s="22" t="inlineStr">
        <is>
          <t>coa</t>
        </is>
      </c>
      <c r="C37" s="22" t="inlineStr">
        <is>
          <t>res</t>
        </is>
      </c>
      <c r="D37" s="14">
        <f>INDEX(Mapping!$D$5:$D$20,MATCH($C37,Mapping!$A$5:$A$20,0))</f>
        <v/>
      </c>
      <c r="E37" s="14">
        <f>INDEX(Mapping!$C$30:$C$37,MATCH($B37,Mapping!$A$30:$A$37,0))</f>
        <v/>
      </c>
      <c r="F37" s="14">
        <f>INDEX(Mapping!$D$30:$D$37,MATCH($B37,Mapping!$A$30:$A$37,0))</f>
        <v/>
      </c>
      <c r="G37" s="14">
        <f>$B37&amp;"."&amp;IF(INDEX(Mapping!$E$30:$E$37,MATCH($B37,Mapping!$A$30:$A$37,0))="sub",INDEX(Mapping!$F$5:$F$20,MATCH($C37,Mapping!$A$5:$A$20,0)),"all")</f>
        <v/>
      </c>
      <c r="H37" s="14">
        <f>INDEX(Mapping!$E$5:$E$20,MATCH($C37,Mapping!$A$5:$A$20,0))</f>
        <v/>
      </c>
      <c r="I37" s="14">
        <f>INDEX(Mapping!$G$30:$G$37,MATCH($B37,Mapping!$A$30:$A$37,0))</f>
        <v/>
      </c>
      <c r="J37" s="14">
        <f>INDEX(Mapping!$H$30:$H$37,MATCH($B37,Mapping!$A$30:$A$37,0))</f>
        <v/>
      </c>
      <c r="K37" s="14">
        <f>INDEX(Mapping!$H$5:$H$20,MATCH($C37,Mapping!$A$5:$A$20,0))</f>
        <v/>
      </c>
      <c r="L37" s="14">
        <f>INDEX(Mapping!$E$50:$E$63,MATCH($G37,Mapping!$A$50:$A$63,0))</f>
        <v/>
      </c>
      <c r="M37" s="14">
        <f>INDEX(Mapping!$D$67:$D$70,MATCH(INDEX(Mapping!$G$5:$G$20,MATCH($C37,Mapping!$A$5:$A$20,0)),Mapping!$A$67:$A$70,0))</f>
        <v/>
      </c>
      <c r="N37" s="24">
        <f>INDEX(Elasticities!$F$4:$I$200,MATCH("inc|"&amp;$E37&amp;"|"&amp;$D37,Elasticities!$A$4:$A$200,0),MATCH(Settings!$C$6,Elasticities!$F$3:$I$3,0))</f>
        <v/>
      </c>
      <c r="O37" s="24">
        <f>INDEX(Elasticities!$F$4:$I$200,MATCH("usg|"&amp;$E37&amp;"|"&amp;$D37,Elasticities!$A$4:$A$200,0),MATCH(Settings!$C$6,Elasticities!$F$3:$I$3,0))</f>
        <v/>
      </c>
      <c r="P37" s="24">
        <f>INDEX(Elasticities!$F$4:$I$200,MATCH("eff|"&amp;$E37&amp;"|"&amp;$D37,Elasticities!$A$4:$A$200,0),MATCH(Settings!$C$6,Elasticities!$F$3:$I$3,0))</f>
        <v/>
      </c>
      <c r="Q37" s="13">
        <f>INDEX(Elasticities!$F$4:$I$200,MATCH("aei|"&amp;$F37&amp;"|"&amp;$D37,Elasticities!$A$4:$A$200,0),MATCH(Settings!$C$6,Elasticities!$F$3:$I$3,0))</f>
        <v/>
      </c>
      <c r="R37" s="14">
        <f>INDEX(Inputs_prices!$E$5:$E$16,MATCH($G37,Inputs_prices!$A$5:$A$16,0))</f>
        <v/>
      </c>
      <c r="S37" s="13">
        <f>INDEX(Inputs_prices!$Q$5:$Q$16,MATCH($G37,Inputs_prices!$A$5:$A$16,0))</f>
        <v/>
      </c>
      <c r="T37" s="16">
        <f>INDEX(EF_GHG!$E$4:$E$1000,MATCH(Settings!$C$4&amp;"|"&amp;$B37&amp;"|"&amp;$H37,EF_GHG!$A$4:$A$1000,0))</f>
        <v/>
      </c>
      <c r="U37" s="47">
        <f>INDEX(EnergyCons!$F$4:$F$5000,MATCH(Settings!$C$4&amp;"|"&amp;Settings!$C$7&amp;"|"&amp;$C37&amp;"|"&amp;$B37,EnergyCons!$A$4:$A$5000,0))</f>
        <v/>
      </c>
    </row>
    <row r="38">
      <c r="A38" s="14">
        <f>$B38&amp;"|"&amp;$C38</f>
        <v/>
      </c>
      <c r="B38" s="22" t="inlineStr">
        <is>
          <t>nga</t>
        </is>
      </c>
      <c r="C38" s="22" t="inlineStr">
        <is>
          <t>res</t>
        </is>
      </c>
      <c r="D38" s="14">
        <f>INDEX(Mapping!$D$5:$D$20,MATCH($C38,Mapping!$A$5:$A$20,0))</f>
        <v/>
      </c>
      <c r="E38" s="14">
        <f>INDEX(Mapping!$C$30:$C$37,MATCH($B38,Mapping!$A$30:$A$37,0))</f>
        <v/>
      </c>
      <c r="F38" s="14">
        <f>INDEX(Mapping!$D$30:$D$37,MATCH($B38,Mapping!$A$30:$A$37,0))</f>
        <v/>
      </c>
      <c r="G38" s="14">
        <f>$B38&amp;"."&amp;IF(INDEX(Mapping!$E$30:$E$37,MATCH($B38,Mapping!$A$30:$A$37,0))="sub",INDEX(Mapping!$F$5:$F$20,MATCH($C38,Mapping!$A$5:$A$20,0)),"all")</f>
        <v/>
      </c>
      <c r="H38" s="14">
        <f>INDEX(Mapping!$E$5:$E$20,MATCH($C38,Mapping!$A$5:$A$20,0))</f>
        <v/>
      </c>
      <c r="I38" s="14">
        <f>INDEX(Mapping!$G$30:$G$37,MATCH($B38,Mapping!$A$30:$A$37,0))</f>
        <v/>
      </c>
      <c r="J38" s="14">
        <f>INDEX(Mapping!$H$30:$H$37,MATCH($B38,Mapping!$A$30:$A$37,0))</f>
        <v/>
      </c>
      <c r="K38" s="14">
        <f>INDEX(Mapping!$H$5:$H$20,MATCH($C38,Mapping!$A$5:$A$20,0))</f>
        <v/>
      </c>
      <c r="L38" s="14">
        <f>INDEX(Mapping!$E$50:$E$63,MATCH($G38,Mapping!$A$50:$A$63,0))</f>
        <v/>
      </c>
      <c r="M38" s="14">
        <f>INDEX(Mapping!$D$67:$D$70,MATCH(INDEX(Mapping!$G$5:$G$20,MATCH($C38,Mapping!$A$5:$A$20,0)),Mapping!$A$67:$A$70,0))</f>
        <v/>
      </c>
      <c r="N38" s="24">
        <f>INDEX(Elasticities!$F$4:$I$200,MATCH("inc|"&amp;$E38&amp;"|"&amp;$D38,Elasticities!$A$4:$A$200,0),MATCH(Settings!$C$6,Elasticities!$F$3:$I$3,0))</f>
        <v/>
      </c>
      <c r="O38" s="24">
        <f>INDEX(Elasticities!$F$4:$I$200,MATCH("usg|"&amp;$E38&amp;"|"&amp;$D38,Elasticities!$A$4:$A$200,0),MATCH(Settings!$C$6,Elasticities!$F$3:$I$3,0))</f>
        <v/>
      </c>
      <c r="P38" s="24">
        <f>INDEX(Elasticities!$F$4:$I$200,MATCH("eff|"&amp;$E38&amp;"|"&amp;$D38,Elasticities!$A$4:$A$200,0),MATCH(Settings!$C$6,Elasticities!$F$3:$I$3,0))</f>
        <v/>
      </c>
      <c r="Q38" s="13">
        <f>INDEX(Elasticities!$F$4:$I$200,MATCH("aei|"&amp;$F38&amp;"|"&amp;$D38,Elasticities!$A$4:$A$200,0),MATCH(Settings!$C$6,Elasticities!$F$3:$I$3,0))</f>
        <v/>
      </c>
      <c r="R38" s="14">
        <f>INDEX(Inputs_prices!$E$5:$E$16,MATCH($G38,Inputs_prices!$A$5:$A$16,0))</f>
        <v/>
      </c>
      <c r="S38" s="13">
        <f>INDEX(Inputs_prices!$Q$5:$Q$16,MATCH($G38,Inputs_prices!$A$5:$A$16,0))</f>
        <v/>
      </c>
      <c r="T38" s="16">
        <f>INDEX(EF_GHG!$E$4:$E$1000,MATCH(Settings!$C$4&amp;"|"&amp;$B38&amp;"|"&amp;$H38,EF_GHG!$A$4:$A$1000,0))</f>
        <v/>
      </c>
      <c r="U38" s="47">
        <f>INDEX(EnergyCons!$F$4:$F$5000,MATCH(Settings!$C$4&amp;"|"&amp;Settings!$C$7&amp;"|"&amp;$C38&amp;"|"&amp;$B38,EnergyCons!$A$4:$A$5000,0))</f>
        <v/>
      </c>
    </row>
    <row r="39">
      <c r="A39" s="14">
        <f>$B39&amp;"|"&amp;$C39</f>
        <v/>
      </c>
      <c r="B39" s="22" t="inlineStr">
        <is>
          <t>gso</t>
        </is>
      </c>
      <c r="C39" s="22" t="inlineStr">
        <is>
          <t>res</t>
        </is>
      </c>
      <c r="D39" s="14">
        <f>INDEX(Mapping!$D$5:$D$20,MATCH($C39,Mapping!$A$5:$A$20,0))</f>
        <v/>
      </c>
      <c r="E39" s="14">
        <f>INDEX(Mapping!$C$30:$C$37,MATCH($B39,Mapping!$A$30:$A$37,0))</f>
        <v/>
      </c>
      <c r="F39" s="14">
        <f>INDEX(Mapping!$D$30:$D$37,MATCH($B39,Mapping!$A$30:$A$37,0))</f>
        <v/>
      </c>
      <c r="G39" s="14">
        <f>$B39&amp;"."&amp;IF(INDEX(Mapping!$E$30:$E$37,MATCH($B39,Mapping!$A$30:$A$37,0))="sub",INDEX(Mapping!$F$5:$F$20,MATCH($C39,Mapping!$A$5:$A$20,0)),"all")</f>
        <v/>
      </c>
      <c r="H39" s="14">
        <f>INDEX(Mapping!$E$5:$E$20,MATCH($C39,Mapping!$A$5:$A$20,0))</f>
        <v/>
      </c>
      <c r="I39" s="14">
        <f>INDEX(Mapping!$G$30:$G$37,MATCH($B39,Mapping!$A$30:$A$37,0))</f>
        <v/>
      </c>
      <c r="J39" s="14">
        <f>INDEX(Mapping!$H$30:$H$37,MATCH($B39,Mapping!$A$30:$A$37,0))</f>
        <v/>
      </c>
      <c r="K39" s="14">
        <f>INDEX(Mapping!$H$5:$H$20,MATCH($C39,Mapping!$A$5:$A$20,0))</f>
        <v/>
      </c>
      <c r="L39" s="14">
        <f>INDEX(Mapping!$E$50:$E$63,MATCH($G39,Mapping!$A$50:$A$63,0))</f>
        <v/>
      </c>
      <c r="M39" s="14">
        <f>INDEX(Mapping!$D$67:$D$70,MATCH(INDEX(Mapping!$G$5:$G$20,MATCH($C39,Mapping!$A$5:$A$20,0)),Mapping!$A$67:$A$70,0))</f>
        <v/>
      </c>
      <c r="N39" s="24">
        <f>INDEX(Elasticities!$F$4:$I$200,MATCH("inc|"&amp;$E39&amp;"|"&amp;$D39,Elasticities!$A$4:$A$200,0),MATCH(Settings!$C$6,Elasticities!$F$3:$I$3,0))</f>
        <v/>
      </c>
      <c r="O39" s="24">
        <f>INDEX(Elasticities!$F$4:$I$200,MATCH("usg|"&amp;$E39&amp;"|"&amp;$D39,Elasticities!$A$4:$A$200,0),MATCH(Settings!$C$6,Elasticities!$F$3:$I$3,0))</f>
        <v/>
      </c>
      <c r="P39" s="24">
        <f>INDEX(Elasticities!$F$4:$I$200,MATCH("eff|"&amp;$E39&amp;"|"&amp;$D39,Elasticities!$A$4:$A$200,0),MATCH(Settings!$C$6,Elasticities!$F$3:$I$3,0))</f>
        <v/>
      </c>
      <c r="Q39" s="13">
        <f>INDEX(Elasticities!$F$4:$I$200,MATCH("aei|"&amp;$F39&amp;"|"&amp;$D39,Elasticities!$A$4:$A$200,0),MATCH(Settings!$C$6,Elasticities!$F$3:$I$3,0))</f>
        <v/>
      </c>
      <c r="R39" s="14">
        <f>INDEX(Inputs_prices!$E$5:$E$16,MATCH($G39,Inputs_prices!$A$5:$A$16,0))</f>
        <v/>
      </c>
      <c r="S39" s="13">
        <f>INDEX(Inputs_prices!$Q$5:$Q$16,MATCH($G39,Inputs_prices!$A$5:$A$16,0))</f>
        <v/>
      </c>
      <c r="T39" s="16">
        <f>INDEX(EF_GHG!$E$4:$E$1000,MATCH(Settings!$C$4&amp;"|"&amp;$B39&amp;"|"&amp;$H39,EF_GHG!$A$4:$A$1000,0))</f>
        <v/>
      </c>
      <c r="U39" s="47">
        <f>INDEX(EnergyCons!$F$4:$F$5000,MATCH(Settings!$C$4&amp;"|"&amp;Settings!$C$7&amp;"|"&amp;$C39&amp;"|"&amp;$B39,EnergyCons!$A$4:$A$5000,0))</f>
        <v/>
      </c>
    </row>
    <row r="40">
      <c r="A40" s="14">
        <f>$B40&amp;"|"&amp;$C40</f>
        <v/>
      </c>
      <c r="B40" s="22" t="inlineStr">
        <is>
          <t>die</t>
        </is>
      </c>
      <c r="C40" s="22" t="inlineStr">
        <is>
          <t>res</t>
        </is>
      </c>
      <c r="D40" s="14">
        <f>INDEX(Mapping!$D$5:$D$20,MATCH($C40,Mapping!$A$5:$A$20,0))</f>
        <v/>
      </c>
      <c r="E40" s="14">
        <f>INDEX(Mapping!$C$30:$C$37,MATCH($B40,Mapping!$A$30:$A$37,0))</f>
        <v/>
      </c>
      <c r="F40" s="14">
        <f>INDEX(Mapping!$D$30:$D$37,MATCH($B40,Mapping!$A$30:$A$37,0))</f>
        <v/>
      </c>
      <c r="G40" s="14">
        <f>$B40&amp;"."&amp;IF(INDEX(Mapping!$E$30:$E$37,MATCH($B40,Mapping!$A$30:$A$37,0))="sub",INDEX(Mapping!$F$5:$F$20,MATCH($C40,Mapping!$A$5:$A$20,0)),"all")</f>
        <v/>
      </c>
      <c r="H40" s="14">
        <f>INDEX(Mapping!$E$5:$E$20,MATCH($C40,Mapping!$A$5:$A$20,0))</f>
        <v/>
      </c>
      <c r="I40" s="14">
        <f>INDEX(Mapping!$G$30:$G$37,MATCH($B40,Mapping!$A$30:$A$37,0))</f>
        <v/>
      </c>
      <c r="J40" s="14">
        <f>INDEX(Mapping!$H$30:$H$37,MATCH($B40,Mapping!$A$30:$A$37,0))</f>
        <v/>
      </c>
      <c r="K40" s="14">
        <f>INDEX(Mapping!$H$5:$H$20,MATCH($C40,Mapping!$A$5:$A$20,0))</f>
        <v/>
      </c>
      <c r="L40" s="14">
        <f>INDEX(Mapping!$E$50:$E$63,MATCH($G40,Mapping!$A$50:$A$63,0))</f>
        <v/>
      </c>
      <c r="M40" s="14">
        <f>INDEX(Mapping!$D$67:$D$70,MATCH(INDEX(Mapping!$G$5:$G$20,MATCH($C40,Mapping!$A$5:$A$20,0)),Mapping!$A$67:$A$70,0))</f>
        <v/>
      </c>
      <c r="N40" s="24">
        <f>INDEX(Elasticities!$F$4:$I$200,MATCH("inc|"&amp;$E40&amp;"|"&amp;$D40,Elasticities!$A$4:$A$200,0),MATCH(Settings!$C$6,Elasticities!$F$3:$I$3,0))</f>
        <v/>
      </c>
      <c r="O40" s="24">
        <f>INDEX(Elasticities!$F$4:$I$200,MATCH("usg|"&amp;$E40&amp;"|"&amp;$D40,Elasticities!$A$4:$A$200,0),MATCH(Settings!$C$6,Elasticities!$F$3:$I$3,0))</f>
        <v/>
      </c>
      <c r="P40" s="24">
        <f>INDEX(Elasticities!$F$4:$I$200,MATCH("eff|"&amp;$E40&amp;"|"&amp;$D40,Elasticities!$A$4:$A$200,0),MATCH(Settings!$C$6,Elasticities!$F$3:$I$3,0))</f>
        <v/>
      </c>
      <c r="Q40" s="13">
        <f>INDEX(Elasticities!$F$4:$I$200,MATCH("aei|"&amp;$F40&amp;"|"&amp;$D40,Elasticities!$A$4:$A$200,0),MATCH(Settings!$C$6,Elasticities!$F$3:$I$3,0))</f>
        <v/>
      </c>
      <c r="R40" s="14">
        <f>INDEX(Inputs_prices!$E$5:$E$16,MATCH($G40,Inputs_prices!$A$5:$A$16,0))</f>
        <v/>
      </c>
      <c r="S40" s="13">
        <f>INDEX(Inputs_prices!$Q$5:$Q$16,MATCH($G40,Inputs_prices!$A$5:$A$16,0))</f>
        <v/>
      </c>
      <c r="T40" s="16">
        <f>INDEX(EF_GHG!$E$4:$E$1000,MATCH(Settings!$C$4&amp;"|"&amp;$B40&amp;"|"&amp;$H40,EF_GHG!$A$4:$A$1000,0))</f>
        <v/>
      </c>
      <c r="U40" s="47">
        <f>INDEX(EnergyCons!$F$4:$F$5000,MATCH(Settings!$C$4&amp;"|"&amp;Settings!$C$7&amp;"|"&amp;$C40&amp;"|"&amp;$B40,EnergyCons!$A$4:$A$5000,0))</f>
        <v/>
      </c>
    </row>
    <row r="41">
      <c r="A41" s="14">
        <f>$B41&amp;"|"&amp;$C41</f>
        <v/>
      </c>
      <c r="B41" s="22" t="inlineStr">
        <is>
          <t>lpg</t>
        </is>
      </c>
      <c r="C41" s="22" t="inlineStr">
        <is>
          <t>res</t>
        </is>
      </c>
      <c r="D41" s="14">
        <f>INDEX(Mapping!$D$5:$D$20,MATCH($C41,Mapping!$A$5:$A$20,0))</f>
        <v/>
      </c>
      <c r="E41" s="14">
        <f>INDEX(Mapping!$C$30:$C$37,MATCH($B41,Mapping!$A$30:$A$37,0))</f>
        <v/>
      </c>
      <c r="F41" s="14">
        <f>INDEX(Mapping!$D$30:$D$37,MATCH($B41,Mapping!$A$30:$A$37,0))</f>
        <v/>
      </c>
      <c r="G41" s="14">
        <f>$B41&amp;"."&amp;IF(INDEX(Mapping!$E$30:$E$37,MATCH($B41,Mapping!$A$30:$A$37,0))="sub",INDEX(Mapping!$F$5:$F$20,MATCH($C41,Mapping!$A$5:$A$20,0)),"all")</f>
        <v/>
      </c>
      <c r="H41" s="14">
        <f>INDEX(Mapping!$E$5:$E$20,MATCH($C41,Mapping!$A$5:$A$20,0))</f>
        <v/>
      </c>
      <c r="I41" s="14">
        <f>INDEX(Mapping!$G$30:$G$37,MATCH($B41,Mapping!$A$30:$A$37,0))</f>
        <v/>
      </c>
      <c r="J41" s="14">
        <f>INDEX(Mapping!$H$30:$H$37,MATCH($B41,Mapping!$A$30:$A$37,0))</f>
        <v/>
      </c>
      <c r="K41" s="14">
        <f>INDEX(Mapping!$H$5:$H$20,MATCH($C41,Mapping!$A$5:$A$20,0))</f>
        <v/>
      </c>
      <c r="L41" s="14">
        <f>INDEX(Mapping!$E$50:$E$63,MATCH($G41,Mapping!$A$50:$A$63,0))</f>
        <v/>
      </c>
      <c r="M41" s="14">
        <f>INDEX(Mapping!$D$67:$D$70,MATCH(INDEX(Mapping!$G$5:$G$20,MATCH($C41,Mapping!$A$5:$A$20,0)),Mapping!$A$67:$A$70,0))</f>
        <v/>
      </c>
      <c r="N41" s="24">
        <f>INDEX(Elasticities!$F$4:$I$200,MATCH("inc|"&amp;$E41&amp;"|"&amp;$D41,Elasticities!$A$4:$A$200,0),MATCH(Settings!$C$6,Elasticities!$F$3:$I$3,0))</f>
        <v/>
      </c>
      <c r="O41" s="24">
        <f>INDEX(Elasticities!$F$4:$I$200,MATCH("usg|"&amp;$E41&amp;"|"&amp;$D41,Elasticities!$A$4:$A$200,0),MATCH(Settings!$C$6,Elasticities!$F$3:$I$3,0))</f>
        <v/>
      </c>
      <c r="P41" s="24">
        <f>INDEX(Elasticities!$F$4:$I$200,MATCH("eff|"&amp;$E41&amp;"|"&amp;$D41,Elasticities!$A$4:$A$200,0),MATCH(Settings!$C$6,Elasticities!$F$3:$I$3,0))</f>
        <v/>
      </c>
      <c r="Q41" s="13">
        <f>INDEX(Elasticities!$F$4:$I$200,MATCH("aei|"&amp;$F41&amp;"|"&amp;$D41,Elasticities!$A$4:$A$200,0),MATCH(Settings!$C$6,Elasticities!$F$3:$I$3,0))</f>
        <v/>
      </c>
      <c r="R41" s="14">
        <f>INDEX(Inputs_prices!$E$5:$E$16,MATCH($G41,Inputs_prices!$A$5:$A$16,0))</f>
        <v/>
      </c>
      <c r="S41" s="13">
        <f>INDEX(Inputs_prices!$Q$5:$Q$16,MATCH($G41,Inputs_prices!$A$5:$A$16,0))</f>
        <v/>
      </c>
      <c r="T41" s="16">
        <f>INDEX(EF_GHG!$E$4:$E$1000,MATCH(Settings!$C$4&amp;"|"&amp;$B41&amp;"|"&amp;$H41,EF_GHG!$A$4:$A$1000,0))</f>
        <v/>
      </c>
      <c r="U41" s="47">
        <f>INDEX(EnergyCons!$F$4:$F$5000,MATCH(Settings!$C$4&amp;"|"&amp;Settings!$C$7&amp;"|"&amp;$C41&amp;"|"&amp;$B41,EnergyCons!$A$4:$A$5000,0))</f>
        <v/>
      </c>
    </row>
    <row r="42">
      <c r="A42" s="14">
        <f>$B42&amp;"|"&amp;$C42</f>
        <v/>
      </c>
      <c r="B42" s="22" t="inlineStr">
        <is>
          <t>ker</t>
        </is>
      </c>
      <c r="C42" s="22" t="inlineStr">
        <is>
          <t>res</t>
        </is>
      </c>
      <c r="D42" s="14">
        <f>INDEX(Mapping!$D$5:$D$20,MATCH($C42,Mapping!$A$5:$A$20,0))</f>
        <v/>
      </c>
      <c r="E42" s="14">
        <f>INDEX(Mapping!$C$30:$C$37,MATCH($B42,Mapping!$A$30:$A$37,0))</f>
        <v/>
      </c>
      <c r="F42" s="14">
        <f>INDEX(Mapping!$D$30:$D$37,MATCH($B42,Mapping!$A$30:$A$37,0))</f>
        <v/>
      </c>
      <c r="G42" s="14">
        <f>$B42&amp;"."&amp;IF(INDEX(Mapping!$E$30:$E$37,MATCH($B42,Mapping!$A$30:$A$37,0))="sub",INDEX(Mapping!$F$5:$F$20,MATCH($C42,Mapping!$A$5:$A$20,0)),"all")</f>
        <v/>
      </c>
      <c r="H42" s="14">
        <f>INDEX(Mapping!$E$5:$E$20,MATCH($C42,Mapping!$A$5:$A$20,0))</f>
        <v/>
      </c>
      <c r="I42" s="14">
        <f>INDEX(Mapping!$G$30:$G$37,MATCH($B42,Mapping!$A$30:$A$37,0))</f>
        <v/>
      </c>
      <c r="J42" s="14">
        <f>INDEX(Mapping!$H$30:$H$37,MATCH($B42,Mapping!$A$30:$A$37,0))</f>
        <v/>
      </c>
      <c r="K42" s="14">
        <f>INDEX(Mapping!$H$5:$H$20,MATCH($C42,Mapping!$A$5:$A$20,0))</f>
        <v/>
      </c>
      <c r="L42" s="14">
        <f>INDEX(Mapping!$E$50:$E$63,MATCH($G42,Mapping!$A$50:$A$63,0))</f>
        <v/>
      </c>
      <c r="M42" s="14">
        <f>INDEX(Mapping!$D$67:$D$70,MATCH(INDEX(Mapping!$G$5:$G$20,MATCH($C42,Mapping!$A$5:$A$20,0)),Mapping!$A$67:$A$70,0))</f>
        <v/>
      </c>
      <c r="N42" s="24">
        <f>INDEX(Elasticities!$F$4:$I$200,MATCH("inc|"&amp;$E42&amp;"|"&amp;$D42,Elasticities!$A$4:$A$200,0),MATCH(Settings!$C$6,Elasticities!$F$3:$I$3,0))</f>
        <v/>
      </c>
      <c r="O42" s="24">
        <f>INDEX(Elasticities!$F$4:$I$200,MATCH("usg|"&amp;$E42&amp;"|"&amp;$D42,Elasticities!$A$4:$A$200,0),MATCH(Settings!$C$6,Elasticities!$F$3:$I$3,0))</f>
        <v/>
      </c>
      <c r="P42" s="24">
        <f>INDEX(Elasticities!$F$4:$I$200,MATCH("eff|"&amp;$E42&amp;"|"&amp;$D42,Elasticities!$A$4:$A$200,0),MATCH(Settings!$C$6,Elasticities!$F$3:$I$3,0))</f>
        <v/>
      </c>
      <c r="Q42" s="13">
        <f>INDEX(Elasticities!$F$4:$I$200,MATCH("aei|"&amp;$F42&amp;"|"&amp;$D42,Elasticities!$A$4:$A$200,0),MATCH(Settings!$C$6,Elasticities!$F$3:$I$3,0))</f>
        <v/>
      </c>
      <c r="R42" s="14">
        <f>INDEX(Inputs_prices!$E$5:$E$16,MATCH($G42,Inputs_prices!$A$5:$A$16,0))</f>
        <v/>
      </c>
      <c r="S42" s="13">
        <f>INDEX(Inputs_prices!$Q$5:$Q$16,MATCH($G42,Inputs_prices!$A$5:$A$16,0))</f>
        <v/>
      </c>
      <c r="T42" s="16">
        <f>INDEX(EF_GHG!$E$4:$E$1000,MATCH(Settings!$C$4&amp;"|"&amp;$B42&amp;"|"&amp;$H42,EF_GHG!$A$4:$A$1000,0))</f>
        <v/>
      </c>
      <c r="U42" s="47">
        <f>INDEX(EnergyCons!$F$4:$F$5000,MATCH(Settings!$C$4&amp;"|"&amp;Settings!$C$7&amp;"|"&amp;$C42&amp;"|"&amp;$B42,EnergyCons!$A$4:$A$5000,0))</f>
        <v/>
      </c>
    </row>
    <row r="43">
      <c r="A43" s="14">
        <f>$B43&amp;"|"&amp;$C43</f>
        <v/>
      </c>
      <c r="B43" s="22" t="inlineStr">
        <is>
          <t>oop</t>
        </is>
      </c>
      <c r="C43" s="22" t="inlineStr">
        <is>
          <t>res</t>
        </is>
      </c>
      <c r="D43" s="14">
        <f>INDEX(Mapping!$D$5:$D$20,MATCH($C43,Mapping!$A$5:$A$20,0))</f>
        <v/>
      </c>
      <c r="E43" s="14">
        <f>INDEX(Mapping!$C$30:$C$37,MATCH($B43,Mapping!$A$30:$A$37,0))</f>
        <v/>
      </c>
      <c r="F43" s="14">
        <f>INDEX(Mapping!$D$30:$D$37,MATCH($B43,Mapping!$A$30:$A$37,0))</f>
        <v/>
      </c>
      <c r="G43" s="14">
        <f>$B43&amp;"."&amp;IF(INDEX(Mapping!$E$30:$E$37,MATCH($B43,Mapping!$A$30:$A$37,0))="sub",INDEX(Mapping!$F$5:$F$20,MATCH($C43,Mapping!$A$5:$A$20,0)),"all")</f>
        <v/>
      </c>
      <c r="H43" s="14">
        <f>INDEX(Mapping!$E$5:$E$20,MATCH($C43,Mapping!$A$5:$A$20,0))</f>
        <v/>
      </c>
      <c r="I43" s="14">
        <f>INDEX(Mapping!$G$30:$G$37,MATCH($B43,Mapping!$A$30:$A$37,0))</f>
        <v/>
      </c>
      <c r="J43" s="14">
        <f>INDEX(Mapping!$H$30:$H$37,MATCH($B43,Mapping!$A$30:$A$37,0))</f>
        <v/>
      </c>
      <c r="K43" s="14">
        <f>INDEX(Mapping!$H$5:$H$20,MATCH($C43,Mapping!$A$5:$A$20,0))</f>
        <v/>
      </c>
      <c r="L43" s="14">
        <f>INDEX(Mapping!$E$50:$E$63,MATCH($G43,Mapping!$A$50:$A$63,0))</f>
        <v/>
      </c>
      <c r="M43" s="14">
        <f>INDEX(Mapping!$D$67:$D$70,MATCH(INDEX(Mapping!$G$5:$G$20,MATCH($C43,Mapping!$A$5:$A$20,0)),Mapping!$A$67:$A$70,0))</f>
        <v/>
      </c>
      <c r="N43" s="24">
        <f>INDEX(Elasticities!$F$4:$I$200,MATCH("inc|"&amp;$E43&amp;"|"&amp;$D43,Elasticities!$A$4:$A$200,0),MATCH(Settings!$C$6,Elasticities!$F$3:$I$3,0))</f>
        <v/>
      </c>
      <c r="O43" s="24">
        <f>INDEX(Elasticities!$F$4:$I$200,MATCH("usg|"&amp;$E43&amp;"|"&amp;$D43,Elasticities!$A$4:$A$200,0),MATCH(Settings!$C$6,Elasticities!$F$3:$I$3,0))</f>
        <v/>
      </c>
      <c r="P43" s="24">
        <f>INDEX(Elasticities!$F$4:$I$200,MATCH("eff|"&amp;$E43&amp;"|"&amp;$D43,Elasticities!$A$4:$A$200,0),MATCH(Settings!$C$6,Elasticities!$F$3:$I$3,0))</f>
        <v/>
      </c>
      <c r="Q43" s="13">
        <f>INDEX(Elasticities!$F$4:$I$200,MATCH("aei|"&amp;$F43&amp;"|"&amp;$D43,Elasticities!$A$4:$A$200,0),MATCH(Settings!$C$6,Elasticities!$F$3:$I$3,0))</f>
        <v/>
      </c>
      <c r="R43" s="14">
        <f>INDEX(Inputs_prices!$E$5:$E$16,MATCH($G43,Inputs_prices!$A$5:$A$16,0))</f>
        <v/>
      </c>
      <c r="S43" s="13">
        <f>INDEX(Inputs_prices!$Q$5:$Q$16,MATCH($G43,Inputs_prices!$A$5:$A$16,0))</f>
        <v/>
      </c>
      <c r="T43" s="16">
        <f>INDEX(EF_GHG!$E$4:$E$1000,MATCH(Settings!$C$4&amp;"|"&amp;$B43&amp;"|"&amp;$H43,EF_GHG!$A$4:$A$1000,0))</f>
        <v/>
      </c>
      <c r="U43" s="47">
        <f>INDEX(EnergyCons!$F$4:$F$5000,MATCH(Settings!$C$4&amp;"|"&amp;Settings!$C$7&amp;"|"&amp;$C43&amp;"|"&amp;$B43,EnergyCons!$A$4:$A$5000,0))</f>
        <v/>
      </c>
    </row>
    <row r="44">
      <c r="A44" s="14">
        <f>$B44&amp;"|"&amp;$C44</f>
        <v/>
      </c>
      <c r="B44" s="22" t="inlineStr">
        <is>
          <t>bio</t>
        </is>
      </c>
      <c r="C44" s="22" t="inlineStr">
        <is>
          <t>res</t>
        </is>
      </c>
      <c r="D44" s="14">
        <f>INDEX(Mapping!$D$5:$D$20,MATCH($C44,Mapping!$A$5:$A$20,0))</f>
        <v/>
      </c>
      <c r="E44" s="14">
        <f>INDEX(Mapping!$C$30:$C$37,MATCH($B44,Mapping!$A$30:$A$37,0))</f>
        <v/>
      </c>
      <c r="F44" s="14">
        <f>INDEX(Mapping!$D$30:$D$37,MATCH($B44,Mapping!$A$30:$A$37,0))</f>
        <v/>
      </c>
      <c r="G44" s="14">
        <f>$B44&amp;"."&amp;IF(INDEX(Mapping!$E$30:$E$37,MATCH($B44,Mapping!$A$30:$A$37,0))="sub",INDEX(Mapping!$F$5:$F$20,MATCH($C44,Mapping!$A$5:$A$20,0)),"all")</f>
        <v/>
      </c>
      <c r="H44" s="14">
        <f>INDEX(Mapping!$E$5:$E$20,MATCH($C44,Mapping!$A$5:$A$20,0))</f>
        <v/>
      </c>
      <c r="I44" s="14">
        <f>INDEX(Mapping!$G$30:$G$37,MATCH($B44,Mapping!$A$30:$A$37,0))</f>
        <v/>
      </c>
      <c r="J44" s="14">
        <f>INDEX(Mapping!$H$30:$H$37,MATCH($B44,Mapping!$A$30:$A$37,0))</f>
        <v/>
      </c>
      <c r="K44" s="14">
        <f>INDEX(Mapping!$H$5:$H$20,MATCH($C44,Mapping!$A$5:$A$20,0))</f>
        <v/>
      </c>
      <c r="L44" s="14">
        <f>INDEX(Mapping!$E$50:$E$63,MATCH($G44,Mapping!$A$50:$A$63,0))</f>
        <v/>
      </c>
      <c r="M44" s="14">
        <f>INDEX(Mapping!$D$67:$D$70,MATCH(INDEX(Mapping!$G$5:$G$20,MATCH($C44,Mapping!$A$5:$A$20,0)),Mapping!$A$67:$A$70,0))</f>
        <v/>
      </c>
      <c r="N44" s="24">
        <f>INDEX(Elasticities!$F$4:$I$200,MATCH("inc|"&amp;$E44&amp;"|"&amp;$D44,Elasticities!$A$4:$A$200,0),MATCH(Settings!$C$6,Elasticities!$F$3:$I$3,0))</f>
        <v/>
      </c>
      <c r="O44" s="24">
        <f>INDEX(Elasticities!$F$4:$I$200,MATCH("usg|"&amp;$E44&amp;"|"&amp;$D44,Elasticities!$A$4:$A$200,0),MATCH(Settings!$C$6,Elasticities!$F$3:$I$3,0))</f>
        <v/>
      </c>
      <c r="P44" s="24">
        <f>INDEX(Elasticities!$F$4:$I$200,MATCH("eff|"&amp;$E44&amp;"|"&amp;$D44,Elasticities!$A$4:$A$200,0),MATCH(Settings!$C$6,Elasticities!$F$3:$I$3,0))</f>
        <v/>
      </c>
      <c r="Q44" s="13">
        <f>INDEX(Elasticities!$F$4:$I$200,MATCH("aei|"&amp;$F44&amp;"|"&amp;$D44,Elasticities!$A$4:$A$200,0),MATCH(Settings!$C$6,Elasticities!$F$3:$I$3,0))</f>
        <v/>
      </c>
      <c r="R44" s="14">
        <f>INDEX(Inputs_prices!$E$5:$E$16,MATCH($G44,Inputs_prices!$A$5:$A$16,0))</f>
        <v/>
      </c>
      <c r="S44" s="13">
        <f>INDEX(Inputs_prices!$Q$5:$Q$16,MATCH($G44,Inputs_prices!$A$5:$A$16,0))</f>
        <v/>
      </c>
      <c r="T44" s="16">
        <f>INDEX(EF_GHG!$E$4:$E$1000,MATCH(Settings!$C$4&amp;"|"&amp;$B44&amp;"|"&amp;$H44,EF_GHG!$A$4:$A$1000,0))</f>
        <v/>
      </c>
      <c r="U44" s="47">
        <f>INDEX(EnergyCons!$F$4:$F$5000,MATCH(Settings!$C$4&amp;"|"&amp;Settings!$C$7&amp;"|"&amp;$C44&amp;"|"&amp;$B44,EnergyCons!$A$4:$A$5000,0))</f>
        <v/>
      </c>
    </row>
    <row r="45">
      <c r="A45" s="14">
        <f>$B45&amp;"|"&amp;$C45</f>
        <v/>
      </c>
      <c r="B45" s="22" t="inlineStr">
        <is>
          <t>coa</t>
        </is>
      </c>
      <c r="C45" s="22" t="inlineStr">
        <is>
          <t>foo</t>
        </is>
      </c>
      <c r="D45" s="14">
        <f>INDEX(Mapping!$D$5:$D$20,MATCH($C45,Mapping!$A$5:$A$20,0))</f>
        <v/>
      </c>
      <c r="E45" s="14">
        <f>INDEX(Mapping!$C$30:$C$37,MATCH($B45,Mapping!$A$30:$A$37,0))</f>
        <v/>
      </c>
      <c r="F45" s="14">
        <f>INDEX(Mapping!$D$30:$D$37,MATCH($B45,Mapping!$A$30:$A$37,0))</f>
        <v/>
      </c>
      <c r="G45" s="14">
        <f>$B45&amp;"."&amp;IF(INDEX(Mapping!$E$30:$E$37,MATCH($B45,Mapping!$A$30:$A$37,0))="sub",INDEX(Mapping!$F$5:$F$20,MATCH($C45,Mapping!$A$5:$A$20,0)),"all")</f>
        <v/>
      </c>
      <c r="H45" s="14">
        <f>INDEX(Mapping!$E$5:$E$20,MATCH($C45,Mapping!$A$5:$A$20,0))</f>
        <v/>
      </c>
      <c r="I45" s="14">
        <f>INDEX(Mapping!$G$30:$G$37,MATCH($B45,Mapping!$A$30:$A$37,0))</f>
        <v/>
      </c>
      <c r="J45" s="14">
        <f>INDEX(Mapping!$H$30:$H$37,MATCH($B45,Mapping!$A$30:$A$37,0))</f>
        <v/>
      </c>
      <c r="K45" s="14">
        <f>INDEX(Mapping!$H$5:$H$20,MATCH($C45,Mapping!$A$5:$A$20,0))</f>
        <v/>
      </c>
      <c r="L45" s="14">
        <f>INDEX(Mapping!$E$50:$E$63,MATCH($G45,Mapping!$A$50:$A$63,0))</f>
        <v/>
      </c>
      <c r="M45" s="14">
        <f>INDEX(Mapping!$D$67:$D$70,MATCH(INDEX(Mapping!$G$5:$G$20,MATCH($C45,Mapping!$A$5:$A$20,0)),Mapping!$A$67:$A$70,0))</f>
        <v/>
      </c>
      <c r="N45" s="24">
        <f>INDEX(Elasticities!$F$4:$I$200,MATCH("inc|"&amp;$E45&amp;"|"&amp;$D45,Elasticities!$A$4:$A$200,0),MATCH(Settings!$C$6,Elasticities!$F$3:$I$3,0))</f>
        <v/>
      </c>
      <c r="O45" s="24">
        <f>INDEX(Elasticities!$F$4:$I$200,MATCH("usg|"&amp;$E45&amp;"|"&amp;$D45,Elasticities!$A$4:$A$200,0),MATCH(Settings!$C$6,Elasticities!$F$3:$I$3,0))</f>
        <v/>
      </c>
      <c r="P45" s="24">
        <f>INDEX(Elasticities!$F$4:$I$200,MATCH("eff|"&amp;$E45&amp;"|"&amp;$D45,Elasticities!$A$4:$A$200,0),MATCH(Settings!$C$6,Elasticities!$F$3:$I$3,0))</f>
        <v/>
      </c>
      <c r="Q45" s="13">
        <f>INDEX(Elasticities!$F$4:$I$200,MATCH("aei|"&amp;$F45&amp;"|"&amp;$D45,Elasticities!$A$4:$A$200,0),MATCH(Settings!$C$6,Elasticities!$F$3:$I$3,0))</f>
        <v/>
      </c>
      <c r="R45" s="14">
        <f>INDEX(Inputs_prices!$E$5:$E$16,MATCH($G45,Inputs_prices!$A$5:$A$16,0))</f>
        <v/>
      </c>
      <c r="S45" s="13">
        <f>INDEX(Inputs_prices!$Q$5:$Q$16,MATCH($G45,Inputs_prices!$A$5:$A$16,0))</f>
        <v/>
      </c>
      <c r="T45" s="16">
        <f>INDEX(EF_GHG!$E$4:$E$1000,MATCH(Settings!$C$4&amp;"|"&amp;$B45&amp;"|"&amp;$H45,EF_GHG!$A$4:$A$1000,0))</f>
        <v/>
      </c>
      <c r="U45" s="47">
        <f>INDEX(EnergyCons!$F$4:$F$5000,MATCH(Settings!$C$4&amp;"|"&amp;Settings!$C$7&amp;"|"&amp;$C45&amp;"|"&amp;$B45,EnergyCons!$A$4:$A$5000,0))</f>
        <v/>
      </c>
    </row>
    <row r="46">
      <c r="A46" s="14">
        <f>$B46&amp;"|"&amp;$C46</f>
        <v/>
      </c>
      <c r="B46" s="22" t="inlineStr">
        <is>
          <t>nga</t>
        </is>
      </c>
      <c r="C46" s="22" t="inlineStr">
        <is>
          <t>foo</t>
        </is>
      </c>
      <c r="D46" s="14">
        <f>INDEX(Mapping!$D$5:$D$20,MATCH($C46,Mapping!$A$5:$A$20,0))</f>
        <v/>
      </c>
      <c r="E46" s="14">
        <f>INDEX(Mapping!$C$30:$C$37,MATCH($B46,Mapping!$A$30:$A$37,0))</f>
        <v/>
      </c>
      <c r="F46" s="14">
        <f>INDEX(Mapping!$D$30:$D$37,MATCH($B46,Mapping!$A$30:$A$37,0))</f>
        <v/>
      </c>
      <c r="G46" s="14">
        <f>$B46&amp;"."&amp;IF(INDEX(Mapping!$E$30:$E$37,MATCH($B46,Mapping!$A$30:$A$37,0))="sub",INDEX(Mapping!$F$5:$F$20,MATCH($C46,Mapping!$A$5:$A$20,0)),"all")</f>
        <v/>
      </c>
      <c r="H46" s="14">
        <f>INDEX(Mapping!$E$5:$E$20,MATCH($C46,Mapping!$A$5:$A$20,0))</f>
        <v/>
      </c>
      <c r="I46" s="14">
        <f>INDEX(Mapping!$G$30:$G$37,MATCH($B46,Mapping!$A$30:$A$37,0))</f>
        <v/>
      </c>
      <c r="J46" s="14">
        <f>INDEX(Mapping!$H$30:$H$37,MATCH($B46,Mapping!$A$30:$A$37,0))</f>
        <v/>
      </c>
      <c r="K46" s="14">
        <f>INDEX(Mapping!$H$5:$H$20,MATCH($C46,Mapping!$A$5:$A$20,0))</f>
        <v/>
      </c>
      <c r="L46" s="14">
        <f>INDEX(Mapping!$E$50:$E$63,MATCH($G46,Mapping!$A$50:$A$63,0))</f>
        <v/>
      </c>
      <c r="M46" s="14">
        <f>INDEX(Mapping!$D$67:$D$70,MATCH(INDEX(Mapping!$G$5:$G$20,MATCH($C46,Mapping!$A$5:$A$20,0)),Mapping!$A$67:$A$70,0))</f>
        <v/>
      </c>
      <c r="N46" s="24">
        <f>INDEX(Elasticities!$F$4:$I$200,MATCH("inc|"&amp;$E46&amp;"|"&amp;$D46,Elasticities!$A$4:$A$200,0),MATCH(Settings!$C$6,Elasticities!$F$3:$I$3,0))</f>
        <v/>
      </c>
      <c r="O46" s="24">
        <f>INDEX(Elasticities!$F$4:$I$200,MATCH("usg|"&amp;$E46&amp;"|"&amp;$D46,Elasticities!$A$4:$A$200,0),MATCH(Settings!$C$6,Elasticities!$F$3:$I$3,0))</f>
        <v/>
      </c>
      <c r="P46" s="24">
        <f>INDEX(Elasticities!$F$4:$I$200,MATCH("eff|"&amp;$E46&amp;"|"&amp;$D46,Elasticities!$A$4:$A$200,0),MATCH(Settings!$C$6,Elasticities!$F$3:$I$3,0))</f>
        <v/>
      </c>
      <c r="Q46" s="13">
        <f>INDEX(Elasticities!$F$4:$I$200,MATCH("aei|"&amp;$F46&amp;"|"&amp;$D46,Elasticities!$A$4:$A$200,0),MATCH(Settings!$C$6,Elasticities!$F$3:$I$3,0))</f>
        <v/>
      </c>
      <c r="R46" s="14">
        <f>INDEX(Inputs_prices!$E$5:$E$16,MATCH($G46,Inputs_prices!$A$5:$A$16,0))</f>
        <v/>
      </c>
      <c r="S46" s="13">
        <f>INDEX(Inputs_prices!$Q$5:$Q$16,MATCH($G46,Inputs_prices!$A$5:$A$16,0))</f>
        <v/>
      </c>
      <c r="T46" s="16">
        <f>INDEX(EF_GHG!$E$4:$E$1000,MATCH(Settings!$C$4&amp;"|"&amp;$B46&amp;"|"&amp;$H46,EF_GHG!$A$4:$A$1000,0))</f>
        <v/>
      </c>
      <c r="U46" s="47">
        <f>INDEX(EnergyCons!$F$4:$F$5000,MATCH(Settings!$C$4&amp;"|"&amp;Settings!$C$7&amp;"|"&amp;$C46&amp;"|"&amp;$B46,EnergyCons!$A$4:$A$5000,0))</f>
        <v/>
      </c>
    </row>
    <row r="47">
      <c r="A47" s="14">
        <f>$B47&amp;"|"&amp;$C47</f>
        <v/>
      </c>
      <c r="B47" s="22" t="inlineStr">
        <is>
          <t>gso</t>
        </is>
      </c>
      <c r="C47" s="22" t="inlineStr">
        <is>
          <t>foo</t>
        </is>
      </c>
      <c r="D47" s="14">
        <f>INDEX(Mapping!$D$5:$D$20,MATCH($C47,Mapping!$A$5:$A$20,0))</f>
        <v/>
      </c>
      <c r="E47" s="14">
        <f>INDEX(Mapping!$C$30:$C$37,MATCH($B47,Mapping!$A$30:$A$37,0))</f>
        <v/>
      </c>
      <c r="F47" s="14">
        <f>INDEX(Mapping!$D$30:$D$37,MATCH($B47,Mapping!$A$30:$A$37,0))</f>
        <v/>
      </c>
      <c r="G47" s="14">
        <f>$B47&amp;"."&amp;IF(INDEX(Mapping!$E$30:$E$37,MATCH($B47,Mapping!$A$30:$A$37,0))="sub",INDEX(Mapping!$F$5:$F$20,MATCH($C47,Mapping!$A$5:$A$20,0)),"all")</f>
        <v/>
      </c>
      <c r="H47" s="14">
        <f>INDEX(Mapping!$E$5:$E$20,MATCH($C47,Mapping!$A$5:$A$20,0))</f>
        <v/>
      </c>
      <c r="I47" s="14">
        <f>INDEX(Mapping!$G$30:$G$37,MATCH($B47,Mapping!$A$30:$A$37,0))</f>
        <v/>
      </c>
      <c r="J47" s="14">
        <f>INDEX(Mapping!$H$30:$H$37,MATCH($B47,Mapping!$A$30:$A$37,0))</f>
        <v/>
      </c>
      <c r="K47" s="14">
        <f>INDEX(Mapping!$H$5:$H$20,MATCH($C47,Mapping!$A$5:$A$20,0))</f>
        <v/>
      </c>
      <c r="L47" s="14">
        <f>INDEX(Mapping!$E$50:$E$63,MATCH($G47,Mapping!$A$50:$A$63,0))</f>
        <v/>
      </c>
      <c r="M47" s="14">
        <f>INDEX(Mapping!$D$67:$D$70,MATCH(INDEX(Mapping!$G$5:$G$20,MATCH($C47,Mapping!$A$5:$A$20,0)),Mapping!$A$67:$A$70,0))</f>
        <v/>
      </c>
      <c r="N47" s="24">
        <f>INDEX(Elasticities!$F$4:$I$200,MATCH("inc|"&amp;$E47&amp;"|"&amp;$D47,Elasticities!$A$4:$A$200,0),MATCH(Settings!$C$6,Elasticities!$F$3:$I$3,0))</f>
        <v/>
      </c>
      <c r="O47" s="24">
        <f>INDEX(Elasticities!$F$4:$I$200,MATCH("usg|"&amp;$E47&amp;"|"&amp;$D47,Elasticities!$A$4:$A$200,0),MATCH(Settings!$C$6,Elasticities!$F$3:$I$3,0))</f>
        <v/>
      </c>
      <c r="P47" s="24">
        <f>INDEX(Elasticities!$F$4:$I$200,MATCH("eff|"&amp;$E47&amp;"|"&amp;$D47,Elasticities!$A$4:$A$200,0),MATCH(Settings!$C$6,Elasticities!$F$3:$I$3,0))</f>
        <v/>
      </c>
      <c r="Q47" s="13">
        <f>INDEX(Elasticities!$F$4:$I$200,MATCH("aei|"&amp;$F47&amp;"|"&amp;$D47,Elasticities!$A$4:$A$200,0),MATCH(Settings!$C$6,Elasticities!$F$3:$I$3,0))</f>
        <v/>
      </c>
      <c r="R47" s="14">
        <f>INDEX(Inputs_prices!$E$5:$E$16,MATCH($G47,Inputs_prices!$A$5:$A$16,0))</f>
        <v/>
      </c>
      <c r="S47" s="13">
        <f>INDEX(Inputs_prices!$Q$5:$Q$16,MATCH($G47,Inputs_prices!$A$5:$A$16,0))</f>
        <v/>
      </c>
      <c r="T47" s="16">
        <f>INDEX(EF_GHG!$E$4:$E$1000,MATCH(Settings!$C$4&amp;"|"&amp;$B47&amp;"|"&amp;$H47,EF_GHG!$A$4:$A$1000,0))</f>
        <v/>
      </c>
      <c r="U47" s="47">
        <f>INDEX(EnergyCons!$F$4:$F$5000,MATCH(Settings!$C$4&amp;"|"&amp;Settings!$C$7&amp;"|"&amp;$C47&amp;"|"&amp;$B47,EnergyCons!$A$4:$A$5000,0))</f>
        <v/>
      </c>
    </row>
    <row r="48">
      <c r="A48" s="14">
        <f>$B48&amp;"|"&amp;$C48</f>
        <v/>
      </c>
      <c r="B48" s="22" t="inlineStr">
        <is>
          <t>die</t>
        </is>
      </c>
      <c r="C48" s="22" t="inlineStr">
        <is>
          <t>foo</t>
        </is>
      </c>
      <c r="D48" s="14">
        <f>INDEX(Mapping!$D$5:$D$20,MATCH($C48,Mapping!$A$5:$A$20,0))</f>
        <v/>
      </c>
      <c r="E48" s="14">
        <f>INDEX(Mapping!$C$30:$C$37,MATCH($B48,Mapping!$A$30:$A$37,0))</f>
        <v/>
      </c>
      <c r="F48" s="14">
        <f>INDEX(Mapping!$D$30:$D$37,MATCH($B48,Mapping!$A$30:$A$37,0))</f>
        <v/>
      </c>
      <c r="G48" s="14">
        <f>$B48&amp;"."&amp;IF(INDEX(Mapping!$E$30:$E$37,MATCH($B48,Mapping!$A$30:$A$37,0))="sub",INDEX(Mapping!$F$5:$F$20,MATCH($C48,Mapping!$A$5:$A$20,0)),"all")</f>
        <v/>
      </c>
      <c r="H48" s="14">
        <f>INDEX(Mapping!$E$5:$E$20,MATCH($C48,Mapping!$A$5:$A$20,0))</f>
        <v/>
      </c>
      <c r="I48" s="14">
        <f>INDEX(Mapping!$G$30:$G$37,MATCH($B48,Mapping!$A$30:$A$37,0))</f>
        <v/>
      </c>
      <c r="J48" s="14">
        <f>INDEX(Mapping!$H$30:$H$37,MATCH($B48,Mapping!$A$30:$A$37,0))</f>
        <v/>
      </c>
      <c r="K48" s="14">
        <f>INDEX(Mapping!$H$5:$H$20,MATCH($C48,Mapping!$A$5:$A$20,0))</f>
        <v/>
      </c>
      <c r="L48" s="14">
        <f>INDEX(Mapping!$E$50:$E$63,MATCH($G48,Mapping!$A$50:$A$63,0))</f>
        <v/>
      </c>
      <c r="M48" s="14">
        <f>INDEX(Mapping!$D$67:$D$70,MATCH(INDEX(Mapping!$G$5:$G$20,MATCH($C48,Mapping!$A$5:$A$20,0)),Mapping!$A$67:$A$70,0))</f>
        <v/>
      </c>
      <c r="N48" s="24">
        <f>INDEX(Elasticities!$F$4:$I$200,MATCH("inc|"&amp;$E48&amp;"|"&amp;$D48,Elasticities!$A$4:$A$200,0),MATCH(Settings!$C$6,Elasticities!$F$3:$I$3,0))</f>
        <v/>
      </c>
      <c r="O48" s="24">
        <f>INDEX(Elasticities!$F$4:$I$200,MATCH("usg|"&amp;$E48&amp;"|"&amp;$D48,Elasticities!$A$4:$A$200,0),MATCH(Settings!$C$6,Elasticities!$F$3:$I$3,0))</f>
        <v/>
      </c>
      <c r="P48" s="24">
        <f>INDEX(Elasticities!$F$4:$I$200,MATCH("eff|"&amp;$E48&amp;"|"&amp;$D48,Elasticities!$A$4:$A$200,0),MATCH(Settings!$C$6,Elasticities!$F$3:$I$3,0))</f>
        <v/>
      </c>
      <c r="Q48" s="13">
        <f>INDEX(Elasticities!$F$4:$I$200,MATCH("aei|"&amp;$F48&amp;"|"&amp;$D48,Elasticities!$A$4:$A$200,0),MATCH(Settings!$C$6,Elasticities!$F$3:$I$3,0))</f>
        <v/>
      </c>
      <c r="R48" s="14">
        <f>INDEX(Inputs_prices!$E$5:$E$16,MATCH($G48,Inputs_prices!$A$5:$A$16,0))</f>
        <v/>
      </c>
      <c r="S48" s="13">
        <f>INDEX(Inputs_prices!$Q$5:$Q$16,MATCH($G48,Inputs_prices!$A$5:$A$16,0))</f>
        <v/>
      </c>
      <c r="T48" s="16">
        <f>INDEX(EF_GHG!$E$4:$E$1000,MATCH(Settings!$C$4&amp;"|"&amp;$B48&amp;"|"&amp;$H48,EF_GHG!$A$4:$A$1000,0))</f>
        <v/>
      </c>
      <c r="U48" s="47">
        <f>INDEX(EnergyCons!$F$4:$F$5000,MATCH(Settings!$C$4&amp;"|"&amp;Settings!$C$7&amp;"|"&amp;$C48&amp;"|"&amp;$B48,EnergyCons!$A$4:$A$5000,0))</f>
        <v/>
      </c>
    </row>
    <row r="49">
      <c r="A49" s="14">
        <f>$B49&amp;"|"&amp;$C49</f>
        <v/>
      </c>
      <c r="B49" s="22" t="inlineStr">
        <is>
          <t>lpg</t>
        </is>
      </c>
      <c r="C49" s="22" t="inlineStr">
        <is>
          <t>foo</t>
        </is>
      </c>
      <c r="D49" s="14">
        <f>INDEX(Mapping!$D$5:$D$20,MATCH($C49,Mapping!$A$5:$A$20,0))</f>
        <v/>
      </c>
      <c r="E49" s="14">
        <f>INDEX(Mapping!$C$30:$C$37,MATCH($B49,Mapping!$A$30:$A$37,0))</f>
        <v/>
      </c>
      <c r="F49" s="14">
        <f>INDEX(Mapping!$D$30:$D$37,MATCH($B49,Mapping!$A$30:$A$37,0))</f>
        <v/>
      </c>
      <c r="G49" s="14">
        <f>$B49&amp;"."&amp;IF(INDEX(Mapping!$E$30:$E$37,MATCH($B49,Mapping!$A$30:$A$37,0))="sub",INDEX(Mapping!$F$5:$F$20,MATCH($C49,Mapping!$A$5:$A$20,0)),"all")</f>
        <v/>
      </c>
      <c r="H49" s="14">
        <f>INDEX(Mapping!$E$5:$E$20,MATCH($C49,Mapping!$A$5:$A$20,0))</f>
        <v/>
      </c>
      <c r="I49" s="14">
        <f>INDEX(Mapping!$G$30:$G$37,MATCH($B49,Mapping!$A$30:$A$37,0))</f>
        <v/>
      </c>
      <c r="J49" s="14">
        <f>INDEX(Mapping!$H$30:$H$37,MATCH($B49,Mapping!$A$30:$A$37,0))</f>
        <v/>
      </c>
      <c r="K49" s="14">
        <f>INDEX(Mapping!$H$5:$H$20,MATCH($C49,Mapping!$A$5:$A$20,0))</f>
        <v/>
      </c>
      <c r="L49" s="14">
        <f>INDEX(Mapping!$E$50:$E$63,MATCH($G49,Mapping!$A$50:$A$63,0))</f>
        <v/>
      </c>
      <c r="M49" s="14">
        <f>INDEX(Mapping!$D$67:$D$70,MATCH(INDEX(Mapping!$G$5:$G$20,MATCH($C49,Mapping!$A$5:$A$20,0)),Mapping!$A$67:$A$70,0))</f>
        <v/>
      </c>
      <c r="N49" s="24">
        <f>INDEX(Elasticities!$F$4:$I$200,MATCH("inc|"&amp;$E49&amp;"|"&amp;$D49,Elasticities!$A$4:$A$200,0),MATCH(Settings!$C$6,Elasticities!$F$3:$I$3,0))</f>
        <v/>
      </c>
      <c r="O49" s="24">
        <f>INDEX(Elasticities!$F$4:$I$200,MATCH("usg|"&amp;$E49&amp;"|"&amp;$D49,Elasticities!$A$4:$A$200,0),MATCH(Settings!$C$6,Elasticities!$F$3:$I$3,0))</f>
        <v/>
      </c>
      <c r="P49" s="24">
        <f>INDEX(Elasticities!$F$4:$I$200,MATCH("eff|"&amp;$E49&amp;"|"&amp;$D49,Elasticities!$A$4:$A$200,0),MATCH(Settings!$C$6,Elasticities!$F$3:$I$3,0))</f>
        <v/>
      </c>
      <c r="Q49" s="13">
        <f>INDEX(Elasticities!$F$4:$I$200,MATCH("aei|"&amp;$F49&amp;"|"&amp;$D49,Elasticities!$A$4:$A$200,0),MATCH(Settings!$C$6,Elasticities!$F$3:$I$3,0))</f>
        <v/>
      </c>
      <c r="R49" s="14">
        <f>INDEX(Inputs_prices!$E$5:$E$16,MATCH($G49,Inputs_prices!$A$5:$A$16,0))</f>
        <v/>
      </c>
      <c r="S49" s="13">
        <f>INDEX(Inputs_prices!$Q$5:$Q$16,MATCH($G49,Inputs_prices!$A$5:$A$16,0))</f>
        <v/>
      </c>
      <c r="T49" s="16">
        <f>INDEX(EF_GHG!$E$4:$E$1000,MATCH(Settings!$C$4&amp;"|"&amp;$B49&amp;"|"&amp;$H49,EF_GHG!$A$4:$A$1000,0))</f>
        <v/>
      </c>
      <c r="U49" s="47">
        <f>INDEX(EnergyCons!$F$4:$F$5000,MATCH(Settings!$C$4&amp;"|"&amp;Settings!$C$7&amp;"|"&amp;$C49&amp;"|"&amp;$B49,EnergyCons!$A$4:$A$5000,0))</f>
        <v/>
      </c>
    </row>
    <row r="50">
      <c r="A50" s="14">
        <f>$B50&amp;"|"&amp;$C50</f>
        <v/>
      </c>
      <c r="B50" s="22" t="inlineStr">
        <is>
          <t>ker</t>
        </is>
      </c>
      <c r="C50" s="22" t="inlineStr">
        <is>
          <t>foo</t>
        </is>
      </c>
      <c r="D50" s="14">
        <f>INDEX(Mapping!$D$5:$D$20,MATCH($C50,Mapping!$A$5:$A$20,0))</f>
        <v/>
      </c>
      <c r="E50" s="14">
        <f>INDEX(Mapping!$C$30:$C$37,MATCH($B50,Mapping!$A$30:$A$37,0))</f>
        <v/>
      </c>
      <c r="F50" s="14">
        <f>INDEX(Mapping!$D$30:$D$37,MATCH($B50,Mapping!$A$30:$A$37,0))</f>
        <v/>
      </c>
      <c r="G50" s="14">
        <f>$B50&amp;"."&amp;IF(INDEX(Mapping!$E$30:$E$37,MATCH($B50,Mapping!$A$30:$A$37,0))="sub",INDEX(Mapping!$F$5:$F$20,MATCH($C50,Mapping!$A$5:$A$20,0)),"all")</f>
        <v/>
      </c>
      <c r="H50" s="14">
        <f>INDEX(Mapping!$E$5:$E$20,MATCH($C50,Mapping!$A$5:$A$20,0))</f>
        <v/>
      </c>
      <c r="I50" s="14">
        <f>INDEX(Mapping!$G$30:$G$37,MATCH($B50,Mapping!$A$30:$A$37,0))</f>
        <v/>
      </c>
      <c r="J50" s="14">
        <f>INDEX(Mapping!$H$30:$H$37,MATCH($B50,Mapping!$A$30:$A$37,0))</f>
        <v/>
      </c>
      <c r="K50" s="14">
        <f>INDEX(Mapping!$H$5:$H$20,MATCH($C50,Mapping!$A$5:$A$20,0))</f>
        <v/>
      </c>
      <c r="L50" s="14">
        <f>INDEX(Mapping!$E$50:$E$63,MATCH($G50,Mapping!$A$50:$A$63,0))</f>
        <v/>
      </c>
      <c r="M50" s="14">
        <f>INDEX(Mapping!$D$67:$D$70,MATCH(INDEX(Mapping!$G$5:$G$20,MATCH($C50,Mapping!$A$5:$A$20,0)),Mapping!$A$67:$A$70,0))</f>
        <v/>
      </c>
      <c r="N50" s="24">
        <f>INDEX(Elasticities!$F$4:$I$200,MATCH("inc|"&amp;$E50&amp;"|"&amp;$D50,Elasticities!$A$4:$A$200,0),MATCH(Settings!$C$6,Elasticities!$F$3:$I$3,0))</f>
        <v/>
      </c>
      <c r="O50" s="24">
        <f>INDEX(Elasticities!$F$4:$I$200,MATCH("usg|"&amp;$E50&amp;"|"&amp;$D50,Elasticities!$A$4:$A$200,0),MATCH(Settings!$C$6,Elasticities!$F$3:$I$3,0))</f>
        <v/>
      </c>
      <c r="P50" s="24">
        <f>INDEX(Elasticities!$F$4:$I$200,MATCH("eff|"&amp;$E50&amp;"|"&amp;$D50,Elasticities!$A$4:$A$200,0),MATCH(Settings!$C$6,Elasticities!$F$3:$I$3,0))</f>
        <v/>
      </c>
      <c r="Q50" s="13">
        <f>INDEX(Elasticities!$F$4:$I$200,MATCH("aei|"&amp;$F50&amp;"|"&amp;$D50,Elasticities!$A$4:$A$200,0),MATCH(Settings!$C$6,Elasticities!$F$3:$I$3,0))</f>
        <v/>
      </c>
      <c r="R50" s="14">
        <f>INDEX(Inputs_prices!$E$5:$E$16,MATCH($G50,Inputs_prices!$A$5:$A$16,0))</f>
        <v/>
      </c>
      <c r="S50" s="13">
        <f>INDEX(Inputs_prices!$Q$5:$Q$16,MATCH($G50,Inputs_prices!$A$5:$A$16,0))</f>
        <v/>
      </c>
      <c r="T50" s="16">
        <f>INDEX(EF_GHG!$E$4:$E$1000,MATCH(Settings!$C$4&amp;"|"&amp;$B50&amp;"|"&amp;$H50,EF_GHG!$A$4:$A$1000,0))</f>
        <v/>
      </c>
      <c r="U50" s="47">
        <f>INDEX(EnergyCons!$F$4:$F$5000,MATCH(Settings!$C$4&amp;"|"&amp;Settings!$C$7&amp;"|"&amp;$C50&amp;"|"&amp;$B50,EnergyCons!$A$4:$A$5000,0))</f>
        <v/>
      </c>
    </row>
    <row r="51">
      <c r="A51" s="14">
        <f>$B51&amp;"|"&amp;$C51</f>
        <v/>
      </c>
      <c r="B51" s="22" t="inlineStr">
        <is>
          <t>oop</t>
        </is>
      </c>
      <c r="C51" s="22" t="inlineStr">
        <is>
          <t>foo</t>
        </is>
      </c>
      <c r="D51" s="14">
        <f>INDEX(Mapping!$D$5:$D$20,MATCH($C51,Mapping!$A$5:$A$20,0))</f>
        <v/>
      </c>
      <c r="E51" s="14">
        <f>INDEX(Mapping!$C$30:$C$37,MATCH($B51,Mapping!$A$30:$A$37,0))</f>
        <v/>
      </c>
      <c r="F51" s="14">
        <f>INDEX(Mapping!$D$30:$D$37,MATCH($B51,Mapping!$A$30:$A$37,0))</f>
        <v/>
      </c>
      <c r="G51" s="14">
        <f>$B51&amp;"."&amp;IF(INDEX(Mapping!$E$30:$E$37,MATCH($B51,Mapping!$A$30:$A$37,0))="sub",INDEX(Mapping!$F$5:$F$20,MATCH($C51,Mapping!$A$5:$A$20,0)),"all")</f>
        <v/>
      </c>
      <c r="H51" s="14">
        <f>INDEX(Mapping!$E$5:$E$20,MATCH($C51,Mapping!$A$5:$A$20,0))</f>
        <v/>
      </c>
      <c r="I51" s="14">
        <f>INDEX(Mapping!$G$30:$G$37,MATCH($B51,Mapping!$A$30:$A$37,0))</f>
        <v/>
      </c>
      <c r="J51" s="14">
        <f>INDEX(Mapping!$H$30:$H$37,MATCH($B51,Mapping!$A$30:$A$37,0))</f>
        <v/>
      </c>
      <c r="K51" s="14">
        <f>INDEX(Mapping!$H$5:$H$20,MATCH($C51,Mapping!$A$5:$A$20,0))</f>
        <v/>
      </c>
      <c r="L51" s="14">
        <f>INDEX(Mapping!$E$50:$E$63,MATCH($G51,Mapping!$A$50:$A$63,0))</f>
        <v/>
      </c>
      <c r="M51" s="14">
        <f>INDEX(Mapping!$D$67:$D$70,MATCH(INDEX(Mapping!$G$5:$G$20,MATCH($C51,Mapping!$A$5:$A$20,0)),Mapping!$A$67:$A$70,0))</f>
        <v/>
      </c>
      <c r="N51" s="24">
        <f>INDEX(Elasticities!$F$4:$I$200,MATCH("inc|"&amp;$E51&amp;"|"&amp;$D51,Elasticities!$A$4:$A$200,0),MATCH(Settings!$C$6,Elasticities!$F$3:$I$3,0))</f>
        <v/>
      </c>
      <c r="O51" s="24">
        <f>INDEX(Elasticities!$F$4:$I$200,MATCH("usg|"&amp;$E51&amp;"|"&amp;$D51,Elasticities!$A$4:$A$200,0),MATCH(Settings!$C$6,Elasticities!$F$3:$I$3,0))</f>
        <v/>
      </c>
      <c r="P51" s="24">
        <f>INDEX(Elasticities!$F$4:$I$200,MATCH("eff|"&amp;$E51&amp;"|"&amp;$D51,Elasticities!$A$4:$A$200,0),MATCH(Settings!$C$6,Elasticities!$F$3:$I$3,0))</f>
        <v/>
      </c>
      <c r="Q51" s="13">
        <f>INDEX(Elasticities!$F$4:$I$200,MATCH("aei|"&amp;$F51&amp;"|"&amp;$D51,Elasticities!$A$4:$A$200,0),MATCH(Settings!$C$6,Elasticities!$F$3:$I$3,0))</f>
        <v/>
      </c>
      <c r="R51" s="14">
        <f>INDEX(Inputs_prices!$E$5:$E$16,MATCH($G51,Inputs_prices!$A$5:$A$16,0))</f>
        <v/>
      </c>
      <c r="S51" s="13">
        <f>INDEX(Inputs_prices!$Q$5:$Q$16,MATCH($G51,Inputs_prices!$A$5:$A$16,0))</f>
        <v/>
      </c>
      <c r="T51" s="16">
        <f>INDEX(EF_GHG!$E$4:$E$1000,MATCH(Settings!$C$4&amp;"|"&amp;$B51&amp;"|"&amp;$H51,EF_GHG!$A$4:$A$1000,0))</f>
        <v/>
      </c>
      <c r="U51" s="47">
        <f>INDEX(EnergyCons!$F$4:$F$5000,MATCH(Settings!$C$4&amp;"|"&amp;Settings!$C$7&amp;"|"&amp;$C51&amp;"|"&amp;$B51,EnergyCons!$A$4:$A$5000,0))</f>
        <v/>
      </c>
    </row>
    <row r="52">
      <c r="A52" s="14">
        <f>$B52&amp;"|"&amp;$C52</f>
        <v/>
      </c>
      <c r="B52" s="22" t="inlineStr">
        <is>
          <t>bio</t>
        </is>
      </c>
      <c r="C52" s="22" t="inlineStr">
        <is>
          <t>foo</t>
        </is>
      </c>
      <c r="D52" s="14">
        <f>INDEX(Mapping!$D$5:$D$20,MATCH($C52,Mapping!$A$5:$A$20,0))</f>
        <v/>
      </c>
      <c r="E52" s="14">
        <f>INDEX(Mapping!$C$30:$C$37,MATCH($B52,Mapping!$A$30:$A$37,0))</f>
        <v/>
      </c>
      <c r="F52" s="14">
        <f>INDEX(Mapping!$D$30:$D$37,MATCH($B52,Mapping!$A$30:$A$37,0))</f>
        <v/>
      </c>
      <c r="G52" s="14">
        <f>$B52&amp;"."&amp;IF(INDEX(Mapping!$E$30:$E$37,MATCH($B52,Mapping!$A$30:$A$37,0))="sub",INDEX(Mapping!$F$5:$F$20,MATCH($C52,Mapping!$A$5:$A$20,0)),"all")</f>
        <v/>
      </c>
      <c r="H52" s="14">
        <f>INDEX(Mapping!$E$5:$E$20,MATCH($C52,Mapping!$A$5:$A$20,0))</f>
        <v/>
      </c>
      <c r="I52" s="14">
        <f>INDEX(Mapping!$G$30:$G$37,MATCH($B52,Mapping!$A$30:$A$37,0))</f>
        <v/>
      </c>
      <c r="J52" s="14">
        <f>INDEX(Mapping!$H$30:$H$37,MATCH($B52,Mapping!$A$30:$A$37,0))</f>
        <v/>
      </c>
      <c r="K52" s="14">
        <f>INDEX(Mapping!$H$5:$H$20,MATCH($C52,Mapping!$A$5:$A$20,0))</f>
        <v/>
      </c>
      <c r="L52" s="14">
        <f>INDEX(Mapping!$E$50:$E$63,MATCH($G52,Mapping!$A$50:$A$63,0))</f>
        <v/>
      </c>
      <c r="M52" s="14">
        <f>INDEX(Mapping!$D$67:$D$70,MATCH(INDEX(Mapping!$G$5:$G$20,MATCH($C52,Mapping!$A$5:$A$20,0)),Mapping!$A$67:$A$70,0))</f>
        <v/>
      </c>
      <c r="N52" s="24">
        <f>INDEX(Elasticities!$F$4:$I$200,MATCH("inc|"&amp;$E52&amp;"|"&amp;$D52,Elasticities!$A$4:$A$200,0),MATCH(Settings!$C$6,Elasticities!$F$3:$I$3,0))</f>
        <v/>
      </c>
      <c r="O52" s="24">
        <f>INDEX(Elasticities!$F$4:$I$200,MATCH("usg|"&amp;$E52&amp;"|"&amp;$D52,Elasticities!$A$4:$A$200,0),MATCH(Settings!$C$6,Elasticities!$F$3:$I$3,0))</f>
        <v/>
      </c>
      <c r="P52" s="24">
        <f>INDEX(Elasticities!$F$4:$I$200,MATCH("eff|"&amp;$E52&amp;"|"&amp;$D52,Elasticities!$A$4:$A$200,0),MATCH(Settings!$C$6,Elasticities!$F$3:$I$3,0))</f>
        <v/>
      </c>
      <c r="Q52" s="13">
        <f>INDEX(Elasticities!$F$4:$I$200,MATCH("aei|"&amp;$F52&amp;"|"&amp;$D52,Elasticities!$A$4:$A$200,0),MATCH(Settings!$C$6,Elasticities!$F$3:$I$3,0))</f>
        <v/>
      </c>
      <c r="R52" s="14">
        <f>INDEX(Inputs_prices!$E$5:$E$16,MATCH($G52,Inputs_prices!$A$5:$A$16,0))</f>
        <v/>
      </c>
      <c r="S52" s="13">
        <f>INDEX(Inputs_prices!$Q$5:$Q$16,MATCH($G52,Inputs_prices!$A$5:$A$16,0))</f>
        <v/>
      </c>
      <c r="T52" s="16">
        <f>INDEX(EF_GHG!$E$4:$E$1000,MATCH(Settings!$C$4&amp;"|"&amp;$B52&amp;"|"&amp;$H52,EF_GHG!$A$4:$A$1000,0))</f>
        <v/>
      </c>
      <c r="U52" s="47">
        <f>INDEX(EnergyCons!$F$4:$F$5000,MATCH(Settings!$C$4&amp;"|"&amp;Settings!$C$7&amp;"|"&amp;$C52&amp;"|"&amp;$B52,EnergyCons!$A$4:$A$5000,0))</f>
        <v/>
      </c>
    </row>
    <row r="53">
      <c r="A53" s="14">
        <f>$B53&amp;"|"&amp;$C53</f>
        <v/>
      </c>
      <c r="B53" s="22" t="inlineStr">
        <is>
          <t>coa</t>
        </is>
      </c>
      <c r="C53" s="22" t="inlineStr">
        <is>
          <t>srv</t>
        </is>
      </c>
      <c r="D53" s="14">
        <f>INDEX(Mapping!$D$5:$D$20,MATCH($C53,Mapping!$A$5:$A$20,0))</f>
        <v/>
      </c>
      <c r="E53" s="14">
        <f>INDEX(Mapping!$C$30:$C$37,MATCH($B53,Mapping!$A$30:$A$37,0))</f>
        <v/>
      </c>
      <c r="F53" s="14">
        <f>INDEX(Mapping!$D$30:$D$37,MATCH($B53,Mapping!$A$30:$A$37,0))</f>
        <v/>
      </c>
      <c r="G53" s="14">
        <f>$B53&amp;"."&amp;IF(INDEX(Mapping!$E$30:$E$37,MATCH($B53,Mapping!$A$30:$A$37,0))="sub",INDEX(Mapping!$F$5:$F$20,MATCH($C53,Mapping!$A$5:$A$20,0)),"all")</f>
        <v/>
      </c>
      <c r="H53" s="14">
        <f>INDEX(Mapping!$E$5:$E$20,MATCH($C53,Mapping!$A$5:$A$20,0))</f>
        <v/>
      </c>
      <c r="I53" s="14">
        <f>INDEX(Mapping!$G$30:$G$37,MATCH($B53,Mapping!$A$30:$A$37,0))</f>
        <v/>
      </c>
      <c r="J53" s="14">
        <f>INDEX(Mapping!$H$30:$H$37,MATCH($B53,Mapping!$A$30:$A$37,0))</f>
        <v/>
      </c>
      <c r="K53" s="14">
        <f>INDEX(Mapping!$H$5:$H$20,MATCH($C53,Mapping!$A$5:$A$20,0))</f>
        <v/>
      </c>
      <c r="L53" s="14">
        <f>INDEX(Mapping!$E$50:$E$63,MATCH($G53,Mapping!$A$50:$A$63,0))</f>
        <v/>
      </c>
      <c r="M53" s="14">
        <f>INDEX(Mapping!$D$67:$D$70,MATCH(INDEX(Mapping!$G$5:$G$20,MATCH($C53,Mapping!$A$5:$A$20,0)),Mapping!$A$67:$A$70,0))</f>
        <v/>
      </c>
      <c r="N53" s="24">
        <f>INDEX(Elasticities!$F$4:$I$200,MATCH("inc|"&amp;$E53&amp;"|"&amp;$D53,Elasticities!$A$4:$A$200,0),MATCH(Settings!$C$6,Elasticities!$F$3:$I$3,0))</f>
        <v/>
      </c>
      <c r="O53" s="24">
        <f>INDEX(Elasticities!$F$4:$I$200,MATCH("usg|"&amp;$E53&amp;"|"&amp;$D53,Elasticities!$A$4:$A$200,0),MATCH(Settings!$C$6,Elasticities!$F$3:$I$3,0))</f>
        <v/>
      </c>
      <c r="P53" s="24">
        <f>INDEX(Elasticities!$F$4:$I$200,MATCH("eff|"&amp;$E53&amp;"|"&amp;$D53,Elasticities!$A$4:$A$200,0),MATCH(Settings!$C$6,Elasticities!$F$3:$I$3,0))</f>
        <v/>
      </c>
      <c r="Q53" s="13">
        <f>INDEX(Elasticities!$F$4:$I$200,MATCH("aei|"&amp;$F53&amp;"|"&amp;$D53,Elasticities!$A$4:$A$200,0),MATCH(Settings!$C$6,Elasticities!$F$3:$I$3,0))</f>
        <v/>
      </c>
      <c r="R53" s="14">
        <f>INDEX(Inputs_prices!$E$5:$E$16,MATCH($G53,Inputs_prices!$A$5:$A$16,0))</f>
        <v/>
      </c>
      <c r="S53" s="13">
        <f>INDEX(Inputs_prices!$Q$5:$Q$16,MATCH($G53,Inputs_prices!$A$5:$A$16,0))</f>
        <v/>
      </c>
      <c r="T53" s="16">
        <f>INDEX(EF_GHG!$E$4:$E$1000,MATCH(Settings!$C$4&amp;"|"&amp;$B53&amp;"|"&amp;$H53,EF_GHG!$A$4:$A$1000,0))</f>
        <v/>
      </c>
      <c r="U53" s="47">
        <f>INDEX(EnergyCons!$F$4:$F$5000,MATCH(Settings!$C$4&amp;"|"&amp;Settings!$C$7&amp;"|"&amp;$C53&amp;"|"&amp;$B53,EnergyCons!$A$4:$A$5000,0))</f>
        <v/>
      </c>
    </row>
    <row r="54">
      <c r="A54" s="14">
        <f>$B54&amp;"|"&amp;$C54</f>
        <v/>
      </c>
      <c r="B54" s="22" t="inlineStr">
        <is>
          <t>nga</t>
        </is>
      </c>
      <c r="C54" s="22" t="inlineStr">
        <is>
          <t>srv</t>
        </is>
      </c>
      <c r="D54" s="14">
        <f>INDEX(Mapping!$D$5:$D$20,MATCH($C54,Mapping!$A$5:$A$20,0))</f>
        <v/>
      </c>
      <c r="E54" s="14">
        <f>INDEX(Mapping!$C$30:$C$37,MATCH($B54,Mapping!$A$30:$A$37,0))</f>
        <v/>
      </c>
      <c r="F54" s="14">
        <f>INDEX(Mapping!$D$30:$D$37,MATCH($B54,Mapping!$A$30:$A$37,0))</f>
        <v/>
      </c>
      <c r="G54" s="14">
        <f>$B54&amp;"."&amp;IF(INDEX(Mapping!$E$30:$E$37,MATCH($B54,Mapping!$A$30:$A$37,0))="sub",INDEX(Mapping!$F$5:$F$20,MATCH($C54,Mapping!$A$5:$A$20,0)),"all")</f>
        <v/>
      </c>
      <c r="H54" s="14">
        <f>INDEX(Mapping!$E$5:$E$20,MATCH($C54,Mapping!$A$5:$A$20,0))</f>
        <v/>
      </c>
      <c r="I54" s="14">
        <f>INDEX(Mapping!$G$30:$G$37,MATCH($B54,Mapping!$A$30:$A$37,0))</f>
        <v/>
      </c>
      <c r="J54" s="14">
        <f>INDEX(Mapping!$H$30:$H$37,MATCH($B54,Mapping!$A$30:$A$37,0))</f>
        <v/>
      </c>
      <c r="K54" s="14">
        <f>INDEX(Mapping!$H$5:$H$20,MATCH($C54,Mapping!$A$5:$A$20,0))</f>
        <v/>
      </c>
      <c r="L54" s="14">
        <f>INDEX(Mapping!$E$50:$E$63,MATCH($G54,Mapping!$A$50:$A$63,0))</f>
        <v/>
      </c>
      <c r="M54" s="14">
        <f>INDEX(Mapping!$D$67:$D$70,MATCH(INDEX(Mapping!$G$5:$G$20,MATCH($C54,Mapping!$A$5:$A$20,0)),Mapping!$A$67:$A$70,0))</f>
        <v/>
      </c>
      <c r="N54" s="24">
        <f>INDEX(Elasticities!$F$4:$I$200,MATCH("inc|"&amp;$E54&amp;"|"&amp;$D54,Elasticities!$A$4:$A$200,0),MATCH(Settings!$C$6,Elasticities!$F$3:$I$3,0))</f>
        <v/>
      </c>
      <c r="O54" s="24">
        <f>INDEX(Elasticities!$F$4:$I$200,MATCH("usg|"&amp;$E54&amp;"|"&amp;$D54,Elasticities!$A$4:$A$200,0),MATCH(Settings!$C$6,Elasticities!$F$3:$I$3,0))</f>
        <v/>
      </c>
      <c r="P54" s="24">
        <f>INDEX(Elasticities!$F$4:$I$200,MATCH("eff|"&amp;$E54&amp;"|"&amp;$D54,Elasticities!$A$4:$A$200,0),MATCH(Settings!$C$6,Elasticities!$F$3:$I$3,0))</f>
        <v/>
      </c>
      <c r="Q54" s="13">
        <f>INDEX(Elasticities!$F$4:$I$200,MATCH("aei|"&amp;$F54&amp;"|"&amp;$D54,Elasticities!$A$4:$A$200,0),MATCH(Settings!$C$6,Elasticities!$F$3:$I$3,0))</f>
        <v/>
      </c>
      <c r="R54" s="14">
        <f>INDEX(Inputs_prices!$E$5:$E$16,MATCH($G54,Inputs_prices!$A$5:$A$16,0))</f>
        <v/>
      </c>
      <c r="S54" s="13">
        <f>INDEX(Inputs_prices!$Q$5:$Q$16,MATCH($G54,Inputs_prices!$A$5:$A$16,0))</f>
        <v/>
      </c>
      <c r="T54" s="16">
        <f>INDEX(EF_GHG!$E$4:$E$1000,MATCH(Settings!$C$4&amp;"|"&amp;$B54&amp;"|"&amp;$H54,EF_GHG!$A$4:$A$1000,0))</f>
        <v/>
      </c>
      <c r="U54" s="47">
        <f>INDEX(EnergyCons!$F$4:$F$5000,MATCH(Settings!$C$4&amp;"|"&amp;Settings!$C$7&amp;"|"&amp;$C54&amp;"|"&amp;$B54,EnergyCons!$A$4:$A$5000,0))</f>
        <v/>
      </c>
    </row>
    <row r="55">
      <c r="A55" s="14">
        <f>$B55&amp;"|"&amp;$C55</f>
        <v/>
      </c>
      <c r="B55" s="22" t="inlineStr">
        <is>
          <t>gso</t>
        </is>
      </c>
      <c r="C55" s="22" t="inlineStr">
        <is>
          <t>srv</t>
        </is>
      </c>
      <c r="D55" s="14">
        <f>INDEX(Mapping!$D$5:$D$20,MATCH($C55,Mapping!$A$5:$A$20,0))</f>
        <v/>
      </c>
      <c r="E55" s="14">
        <f>INDEX(Mapping!$C$30:$C$37,MATCH($B55,Mapping!$A$30:$A$37,0))</f>
        <v/>
      </c>
      <c r="F55" s="14">
        <f>INDEX(Mapping!$D$30:$D$37,MATCH($B55,Mapping!$A$30:$A$37,0))</f>
        <v/>
      </c>
      <c r="G55" s="14">
        <f>$B55&amp;"."&amp;IF(INDEX(Mapping!$E$30:$E$37,MATCH($B55,Mapping!$A$30:$A$37,0))="sub",INDEX(Mapping!$F$5:$F$20,MATCH($C55,Mapping!$A$5:$A$20,0)),"all")</f>
        <v/>
      </c>
      <c r="H55" s="14">
        <f>INDEX(Mapping!$E$5:$E$20,MATCH($C55,Mapping!$A$5:$A$20,0))</f>
        <v/>
      </c>
      <c r="I55" s="14">
        <f>INDEX(Mapping!$G$30:$G$37,MATCH($B55,Mapping!$A$30:$A$37,0))</f>
        <v/>
      </c>
      <c r="J55" s="14">
        <f>INDEX(Mapping!$H$30:$H$37,MATCH($B55,Mapping!$A$30:$A$37,0))</f>
        <v/>
      </c>
      <c r="K55" s="14">
        <f>INDEX(Mapping!$H$5:$H$20,MATCH($C55,Mapping!$A$5:$A$20,0))</f>
        <v/>
      </c>
      <c r="L55" s="14">
        <f>INDEX(Mapping!$E$50:$E$63,MATCH($G55,Mapping!$A$50:$A$63,0))</f>
        <v/>
      </c>
      <c r="M55" s="14">
        <f>INDEX(Mapping!$D$67:$D$70,MATCH(INDEX(Mapping!$G$5:$G$20,MATCH($C55,Mapping!$A$5:$A$20,0)),Mapping!$A$67:$A$70,0))</f>
        <v/>
      </c>
      <c r="N55" s="24">
        <f>INDEX(Elasticities!$F$4:$I$200,MATCH("inc|"&amp;$E55&amp;"|"&amp;$D55,Elasticities!$A$4:$A$200,0),MATCH(Settings!$C$6,Elasticities!$F$3:$I$3,0))</f>
        <v/>
      </c>
      <c r="O55" s="24">
        <f>INDEX(Elasticities!$F$4:$I$200,MATCH("usg|"&amp;$E55&amp;"|"&amp;$D55,Elasticities!$A$4:$A$200,0),MATCH(Settings!$C$6,Elasticities!$F$3:$I$3,0))</f>
        <v/>
      </c>
      <c r="P55" s="24">
        <f>INDEX(Elasticities!$F$4:$I$200,MATCH("eff|"&amp;$E55&amp;"|"&amp;$D55,Elasticities!$A$4:$A$200,0),MATCH(Settings!$C$6,Elasticities!$F$3:$I$3,0))</f>
        <v/>
      </c>
      <c r="Q55" s="13">
        <f>INDEX(Elasticities!$F$4:$I$200,MATCH("aei|"&amp;$F55&amp;"|"&amp;$D55,Elasticities!$A$4:$A$200,0),MATCH(Settings!$C$6,Elasticities!$F$3:$I$3,0))</f>
        <v/>
      </c>
      <c r="R55" s="14">
        <f>INDEX(Inputs_prices!$E$5:$E$16,MATCH($G55,Inputs_prices!$A$5:$A$16,0))</f>
        <v/>
      </c>
      <c r="S55" s="13">
        <f>INDEX(Inputs_prices!$Q$5:$Q$16,MATCH($G55,Inputs_prices!$A$5:$A$16,0))</f>
        <v/>
      </c>
      <c r="T55" s="16">
        <f>INDEX(EF_GHG!$E$4:$E$1000,MATCH(Settings!$C$4&amp;"|"&amp;$B55&amp;"|"&amp;$H55,EF_GHG!$A$4:$A$1000,0))</f>
        <v/>
      </c>
      <c r="U55" s="47">
        <f>INDEX(EnergyCons!$F$4:$F$5000,MATCH(Settings!$C$4&amp;"|"&amp;Settings!$C$7&amp;"|"&amp;$C55&amp;"|"&amp;$B55,EnergyCons!$A$4:$A$5000,0))</f>
        <v/>
      </c>
    </row>
    <row r="56">
      <c r="A56" s="14">
        <f>$B56&amp;"|"&amp;$C56</f>
        <v/>
      </c>
      <c r="B56" s="22" t="inlineStr">
        <is>
          <t>die</t>
        </is>
      </c>
      <c r="C56" s="22" t="inlineStr">
        <is>
          <t>srv</t>
        </is>
      </c>
      <c r="D56" s="14">
        <f>INDEX(Mapping!$D$5:$D$20,MATCH($C56,Mapping!$A$5:$A$20,0))</f>
        <v/>
      </c>
      <c r="E56" s="14">
        <f>INDEX(Mapping!$C$30:$C$37,MATCH($B56,Mapping!$A$30:$A$37,0))</f>
        <v/>
      </c>
      <c r="F56" s="14">
        <f>INDEX(Mapping!$D$30:$D$37,MATCH($B56,Mapping!$A$30:$A$37,0))</f>
        <v/>
      </c>
      <c r="G56" s="14">
        <f>$B56&amp;"."&amp;IF(INDEX(Mapping!$E$30:$E$37,MATCH($B56,Mapping!$A$30:$A$37,0))="sub",INDEX(Mapping!$F$5:$F$20,MATCH($C56,Mapping!$A$5:$A$20,0)),"all")</f>
        <v/>
      </c>
      <c r="H56" s="14">
        <f>INDEX(Mapping!$E$5:$E$20,MATCH($C56,Mapping!$A$5:$A$20,0))</f>
        <v/>
      </c>
      <c r="I56" s="14">
        <f>INDEX(Mapping!$G$30:$G$37,MATCH($B56,Mapping!$A$30:$A$37,0))</f>
        <v/>
      </c>
      <c r="J56" s="14">
        <f>INDEX(Mapping!$H$30:$H$37,MATCH($B56,Mapping!$A$30:$A$37,0))</f>
        <v/>
      </c>
      <c r="K56" s="14">
        <f>INDEX(Mapping!$H$5:$H$20,MATCH($C56,Mapping!$A$5:$A$20,0))</f>
        <v/>
      </c>
      <c r="L56" s="14">
        <f>INDEX(Mapping!$E$50:$E$63,MATCH($G56,Mapping!$A$50:$A$63,0))</f>
        <v/>
      </c>
      <c r="M56" s="14">
        <f>INDEX(Mapping!$D$67:$D$70,MATCH(INDEX(Mapping!$G$5:$G$20,MATCH($C56,Mapping!$A$5:$A$20,0)),Mapping!$A$67:$A$70,0))</f>
        <v/>
      </c>
      <c r="N56" s="24">
        <f>INDEX(Elasticities!$F$4:$I$200,MATCH("inc|"&amp;$E56&amp;"|"&amp;$D56,Elasticities!$A$4:$A$200,0),MATCH(Settings!$C$6,Elasticities!$F$3:$I$3,0))</f>
        <v/>
      </c>
      <c r="O56" s="24">
        <f>INDEX(Elasticities!$F$4:$I$200,MATCH("usg|"&amp;$E56&amp;"|"&amp;$D56,Elasticities!$A$4:$A$200,0),MATCH(Settings!$C$6,Elasticities!$F$3:$I$3,0))</f>
        <v/>
      </c>
      <c r="P56" s="24">
        <f>INDEX(Elasticities!$F$4:$I$200,MATCH("eff|"&amp;$E56&amp;"|"&amp;$D56,Elasticities!$A$4:$A$200,0),MATCH(Settings!$C$6,Elasticities!$F$3:$I$3,0))</f>
        <v/>
      </c>
      <c r="Q56" s="13">
        <f>INDEX(Elasticities!$F$4:$I$200,MATCH("aei|"&amp;$F56&amp;"|"&amp;$D56,Elasticities!$A$4:$A$200,0),MATCH(Settings!$C$6,Elasticities!$F$3:$I$3,0))</f>
        <v/>
      </c>
      <c r="R56" s="14">
        <f>INDEX(Inputs_prices!$E$5:$E$16,MATCH($G56,Inputs_prices!$A$5:$A$16,0))</f>
        <v/>
      </c>
      <c r="S56" s="13">
        <f>INDEX(Inputs_prices!$Q$5:$Q$16,MATCH($G56,Inputs_prices!$A$5:$A$16,0))</f>
        <v/>
      </c>
      <c r="T56" s="16">
        <f>INDEX(EF_GHG!$E$4:$E$1000,MATCH(Settings!$C$4&amp;"|"&amp;$B56&amp;"|"&amp;$H56,EF_GHG!$A$4:$A$1000,0))</f>
        <v/>
      </c>
      <c r="U56" s="47">
        <f>INDEX(EnergyCons!$F$4:$F$5000,MATCH(Settings!$C$4&amp;"|"&amp;Settings!$C$7&amp;"|"&amp;$C56&amp;"|"&amp;$B56,EnergyCons!$A$4:$A$5000,0))</f>
        <v/>
      </c>
    </row>
    <row r="57">
      <c r="A57" s="14">
        <f>$B57&amp;"|"&amp;$C57</f>
        <v/>
      </c>
      <c r="B57" s="22" t="inlineStr">
        <is>
          <t>lpg</t>
        </is>
      </c>
      <c r="C57" s="22" t="inlineStr">
        <is>
          <t>srv</t>
        </is>
      </c>
      <c r="D57" s="14">
        <f>INDEX(Mapping!$D$5:$D$20,MATCH($C57,Mapping!$A$5:$A$20,0))</f>
        <v/>
      </c>
      <c r="E57" s="14">
        <f>INDEX(Mapping!$C$30:$C$37,MATCH($B57,Mapping!$A$30:$A$37,0))</f>
        <v/>
      </c>
      <c r="F57" s="14">
        <f>INDEX(Mapping!$D$30:$D$37,MATCH($B57,Mapping!$A$30:$A$37,0))</f>
        <v/>
      </c>
      <c r="G57" s="14">
        <f>$B57&amp;"."&amp;IF(INDEX(Mapping!$E$30:$E$37,MATCH($B57,Mapping!$A$30:$A$37,0))="sub",INDEX(Mapping!$F$5:$F$20,MATCH($C57,Mapping!$A$5:$A$20,0)),"all")</f>
        <v/>
      </c>
      <c r="H57" s="14">
        <f>INDEX(Mapping!$E$5:$E$20,MATCH($C57,Mapping!$A$5:$A$20,0))</f>
        <v/>
      </c>
      <c r="I57" s="14">
        <f>INDEX(Mapping!$G$30:$G$37,MATCH($B57,Mapping!$A$30:$A$37,0))</f>
        <v/>
      </c>
      <c r="J57" s="14">
        <f>INDEX(Mapping!$H$30:$H$37,MATCH($B57,Mapping!$A$30:$A$37,0))</f>
        <v/>
      </c>
      <c r="K57" s="14">
        <f>INDEX(Mapping!$H$5:$H$20,MATCH($C57,Mapping!$A$5:$A$20,0))</f>
        <v/>
      </c>
      <c r="L57" s="14">
        <f>INDEX(Mapping!$E$50:$E$63,MATCH($G57,Mapping!$A$50:$A$63,0))</f>
        <v/>
      </c>
      <c r="M57" s="14">
        <f>INDEX(Mapping!$D$67:$D$70,MATCH(INDEX(Mapping!$G$5:$G$20,MATCH($C57,Mapping!$A$5:$A$20,0)),Mapping!$A$67:$A$70,0))</f>
        <v/>
      </c>
      <c r="N57" s="24">
        <f>INDEX(Elasticities!$F$4:$I$200,MATCH("inc|"&amp;$E57&amp;"|"&amp;$D57,Elasticities!$A$4:$A$200,0),MATCH(Settings!$C$6,Elasticities!$F$3:$I$3,0))</f>
        <v/>
      </c>
      <c r="O57" s="24">
        <f>INDEX(Elasticities!$F$4:$I$200,MATCH("usg|"&amp;$E57&amp;"|"&amp;$D57,Elasticities!$A$4:$A$200,0),MATCH(Settings!$C$6,Elasticities!$F$3:$I$3,0))</f>
        <v/>
      </c>
      <c r="P57" s="24">
        <f>INDEX(Elasticities!$F$4:$I$200,MATCH("eff|"&amp;$E57&amp;"|"&amp;$D57,Elasticities!$A$4:$A$200,0),MATCH(Settings!$C$6,Elasticities!$F$3:$I$3,0))</f>
        <v/>
      </c>
      <c r="Q57" s="13">
        <f>INDEX(Elasticities!$F$4:$I$200,MATCH("aei|"&amp;$F57&amp;"|"&amp;$D57,Elasticities!$A$4:$A$200,0),MATCH(Settings!$C$6,Elasticities!$F$3:$I$3,0))</f>
        <v/>
      </c>
      <c r="R57" s="14">
        <f>INDEX(Inputs_prices!$E$5:$E$16,MATCH($G57,Inputs_prices!$A$5:$A$16,0))</f>
        <v/>
      </c>
      <c r="S57" s="13">
        <f>INDEX(Inputs_prices!$Q$5:$Q$16,MATCH($G57,Inputs_prices!$A$5:$A$16,0))</f>
        <v/>
      </c>
      <c r="T57" s="16">
        <f>INDEX(EF_GHG!$E$4:$E$1000,MATCH(Settings!$C$4&amp;"|"&amp;$B57&amp;"|"&amp;$H57,EF_GHG!$A$4:$A$1000,0))</f>
        <v/>
      </c>
      <c r="U57" s="47">
        <f>INDEX(EnergyCons!$F$4:$F$5000,MATCH(Settings!$C$4&amp;"|"&amp;Settings!$C$7&amp;"|"&amp;$C57&amp;"|"&amp;$B57,EnergyCons!$A$4:$A$5000,0))</f>
        <v/>
      </c>
    </row>
    <row r="58">
      <c r="A58" s="14">
        <f>$B58&amp;"|"&amp;$C58</f>
        <v/>
      </c>
      <c r="B58" s="22" t="inlineStr">
        <is>
          <t>ker</t>
        </is>
      </c>
      <c r="C58" s="22" t="inlineStr">
        <is>
          <t>srv</t>
        </is>
      </c>
      <c r="D58" s="14">
        <f>INDEX(Mapping!$D$5:$D$20,MATCH($C58,Mapping!$A$5:$A$20,0))</f>
        <v/>
      </c>
      <c r="E58" s="14">
        <f>INDEX(Mapping!$C$30:$C$37,MATCH($B58,Mapping!$A$30:$A$37,0))</f>
        <v/>
      </c>
      <c r="F58" s="14">
        <f>INDEX(Mapping!$D$30:$D$37,MATCH($B58,Mapping!$A$30:$A$37,0))</f>
        <v/>
      </c>
      <c r="G58" s="14">
        <f>$B58&amp;"."&amp;IF(INDEX(Mapping!$E$30:$E$37,MATCH($B58,Mapping!$A$30:$A$37,0))="sub",INDEX(Mapping!$F$5:$F$20,MATCH($C58,Mapping!$A$5:$A$20,0)),"all")</f>
        <v/>
      </c>
      <c r="H58" s="14">
        <f>INDEX(Mapping!$E$5:$E$20,MATCH($C58,Mapping!$A$5:$A$20,0))</f>
        <v/>
      </c>
      <c r="I58" s="14">
        <f>INDEX(Mapping!$G$30:$G$37,MATCH($B58,Mapping!$A$30:$A$37,0))</f>
        <v/>
      </c>
      <c r="J58" s="14">
        <f>INDEX(Mapping!$H$30:$H$37,MATCH($B58,Mapping!$A$30:$A$37,0))</f>
        <v/>
      </c>
      <c r="K58" s="14">
        <f>INDEX(Mapping!$H$5:$H$20,MATCH($C58,Mapping!$A$5:$A$20,0))</f>
        <v/>
      </c>
      <c r="L58" s="14">
        <f>INDEX(Mapping!$E$50:$E$63,MATCH($G58,Mapping!$A$50:$A$63,0))</f>
        <v/>
      </c>
      <c r="M58" s="14">
        <f>INDEX(Mapping!$D$67:$D$70,MATCH(INDEX(Mapping!$G$5:$G$20,MATCH($C58,Mapping!$A$5:$A$20,0)),Mapping!$A$67:$A$70,0))</f>
        <v/>
      </c>
      <c r="N58" s="24">
        <f>INDEX(Elasticities!$F$4:$I$200,MATCH("inc|"&amp;$E58&amp;"|"&amp;$D58,Elasticities!$A$4:$A$200,0),MATCH(Settings!$C$6,Elasticities!$F$3:$I$3,0))</f>
        <v/>
      </c>
      <c r="O58" s="24">
        <f>INDEX(Elasticities!$F$4:$I$200,MATCH("usg|"&amp;$E58&amp;"|"&amp;$D58,Elasticities!$A$4:$A$200,0),MATCH(Settings!$C$6,Elasticities!$F$3:$I$3,0))</f>
        <v/>
      </c>
      <c r="P58" s="24">
        <f>INDEX(Elasticities!$F$4:$I$200,MATCH("eff|"&amp;$E58&amp;"|"&amp;$D58,Elasticities!$A$4:$A$200,0),MATCH(Settings!$C$6,Elasticities!$F$3:$I$3,0))</f>
        <v/>
      </c>
      <c r="Q58" s="13">
        <f>INDEX(Elasticities!$F$4:$I$200,MATCH("aei|"&amp;$F58&amp;"|"&amp;$D58,Elasticities!$A$4:$A$200,0),MATCH(Settings!$C$6,Elasticities!$F$3:$I$3,0))</f>
        <v/>
      </c>
      <c r="R58" s="14">
        <f>INDEX(Inputs_prices!$E$5:$E$16,MATCH($G58,Inputs_prices!$A$5:$A$16,0))</f>
        <v/>
      </c>
      <c r="S58" s="13">
        <f>INDEX(Inputs_prices!$Q$5:$Q$16,MATCH($G58,Inputs_prices!$A$5:$A$16,0))</f>
        <v/>
      </c>
      <c r="T58" s="16">
        <f>INDEX(EF_GHG!$E$4:$E$1000,MATCH(Settings!$C$4&amp;"|"&amp;$B58&amp;"|"&amp;$H58,EF_GHG!$A$4:$A$1000,0))</f>
        <v/>
      </c>
      <c r="U58" s="47">
        <f>INDEX(EnergyCons!$F$4:$F$5000,MATCH(Settings!$C$4&amp;"|"&amp;Settings!$C$7&amp;"|"&amp;$C58&amp;"|"&amp;$B58,EnergyCons!$A$4:$A$5000,0))</f>
        <v/>
      </c>
    </row>
    <row r="59">
      <c r="A59" s="14">
        <f>$B59&amp;"|"&amp;$C59</f>
        <v/>
      </c>
      <c r="B59" s="22" t="inlineStr">
        <is>
          <t>oop</t>
        </is>
      </c>
      <c r="C59" s="22" t="inlineStr">
        <is>
          <t>srv</t>
        </is>
      </c>
      <c r="D59" s="14">
        <f>INDEX(Mapping!$D$5:$D$20,MATCH($C59,Mapping!$A$5:$A$20,0))</f>
        <v/>
      </c>
      <c r="E59" s="14">
        <f>INDEX(Mapping!$C$30:$C$37,MATCH($B59,Mapping!$A$30:$A$37,0))</f>
        <v/>
      </c>
      <c r="F59" s="14">
        <f>INDEX(Mapping!$D$30:$D$37,MATCH($B59,Mapping!$A$30:$A$37,0))</f>
        <v/>
      </c>
      <c r="G59" s="14">
        <f>$B59&amp;"."&amp;IF(INDEX(Mapping!$E$30:$E$37,MATCH($B59,Mapping!$A$30:$A$37,0))="sub",INDEX(Mapping!$F$5:$F$20,MATCH($C59,Mapping!$A$5:$A$20,0)),"all")</f>
        <v/>
      </c>
      <c r="H59" s="14">
        <f>INDEX(Mapping!$E$5:$E$20,MATCH($C59,Mapping!$A$5:$A$20,0))</f>
        <v/>
      </c>
      <c r="I59" s="14">
        <f>INDEX(Mapping!$G$30:$G$37,MATCH($B59,Mapping!$A$30:$A$37,0))</f>
        <v/>
      </c>
      <c r="J59" s="14">
        <f>INDEX(Mapping!$H$30:$H$37,MATCH($B59,Mapping!$A$30:$A$37,0))</f>
        <v/>
      </c>
      <c r="K59" s="14">
        <f>INDEX(Mapping!$H$5:$H$20,MATCH($C59,Mapping!$A$5:$A$20,0))</f>
        <v/>
      </c>
      <c r="L59" s="14">
        <f>INDEX(Mapping!$E$50:$E$63,MATCH($G59,Mapping!$A$50:$A$63,0))</f>
        <v/>
      </c>
      <c r="M59" s="14">
        <f>INDEX(Mapping!$D$67:$D$70,MATCH(INDEX(Mapping!$G$5:$G$20,MATCH($C59,Mapping!$A$5:$A$20,0)),Mapping!$A$67:$A$70,0))</f>
        <v/>
      </c>
      <c r="N59" s="24">
        <f>INDEX(Elasticities!$F$4:$I$200,MATCH("inc|"&amp;$E59&amp;"|"&amp;$D59,Elasticities!$A$4:$A$200,0),MATCH(Settings!$C$6,Elasticities!$F$3:$I$3,0))</f>
        <v/>
      </c>
      <c r="O59" s="24">
        <f>INDEX(Elasticities!$F$4:$I$200,MATCH("usg|"&amp;$E59&amp;"|"&amp;$D59,Elasticities!$A$4:$A$200,0),MATCH(Settings!$C$6,Elasticities!$F$3:$I$3,0))</f>
        <v/>
      </c>
      <c r="P59" s="24">
        <f>INDEX(Elasticities!$F$4:$I$200,MATCH("eff|"&amp;$E59&amp;"|"&amp;$D59,Elasticities!$A$4:$A$200,0),MATCH(Settings!$C$6,Elasticities!$F$3:$I$3,0))</f>
        <v/>
      </c>
      <c r="Q59" s="13">
        <f>INDEX(Elasticities!$F$4:$I$200,MATCH("aei|"&amp;$F59&amp;"|"&amp;$D59,Elasticities!$A$4:$A$200,0),MATCH(Settings!$C$6,Elasticities!$F$3:$I$3,0))</f>
        <v/>
      </c>
      <c r="R59" s="14">
        <f>INDEX(Inputs_prices!$E$5:$E$16,MATCH($G59,Inputs_prices!$A$5:$A$16,0))</f>
        <v/>
      </c>
      <c r="S59" s="13">
        <f>INDEX(Inputs_prices!$Q$5:$Q$16,MATCH($G59,Inputs_prices!$A$5:$A$16,0))</f>
        <v/>
      </c>
      <c r="T59" s="16">
        <f>INDEX(EF_GHG!$E$4:$E$1000,MATCH(Settings!$C$4&amp;"|"&amp;$B59&amp;"|"&amp;$H59,EF_GHG!$A$4:$A$1000,0))</f>
        <v/>
      </c>
      <c r="U59" s="47">
        <f>INDEX(EnergyCons!$F$4:$F$5000,MATCH(Settings!$C$4&amp;"|"&amp;Settings!$C$7&amp;"|"&amp;$C59&amp;"|"&amp;$B59,EnergyCons!$A$4:$A$5000,0))</f>
        <v/>
      </c>
    </row>
    <row r="60">
      <c r="A60" s="14">
        <f>$B60&amp;"|"&amp;$C60</f>
        <v/>
      </c>
      <c r="B60" s="22" t="inlineStr">
        <is>
          <t>bio</t>
        </is>
      </c>
      <c r="C60" s="22" t="inlineStr">
        <is>
          <t>srv</t>
        </is>
      </c>
      <c r="D60" s="14">
        <f>INDEX(Mapping!$D$5:$D$20,MATCH($C60,Mapping!$A$5:$A$20,0))</f>
        <v/>
      </c>
      <c r="E60" s="14">
        <f>INDEX(Mapping!$C$30:$C$37,MATCH($B60,Mapping!$A$30:$A$37,0))</f>
        <v/>
      </c>
      <c r="F60" s="14">
        <f>INDEX(Mapping!$D$30:$D$37,MATCH($B60,Mapping!$A$30:$A$37,0))</f>
        <v/>
      </c>
      <c r="G60" s="14">
        <f>$B60&amp;"."&amp;IF(INDEX(Mapping!$E$30:$E$37,MATCH($B60,Mapping!$A$30:$A$37,0))="sub",INDEX(Mapping!$F$5:$F$20,MATCH($C60,Mapping!$A$5:$A$20,0)),"all")</f>
        <v/>
      </c>
      <c r="H60" s="14">
        <f>INDEX(Mapping!$E$5:$E$20,MATCH($C60,Mapping!$A$5:$A$20,0))</f>
        <v/>
      </c>
      <c r="I60" s="14">
        <f>INDEX(Mapping!$G$30:$G$37,MATCH($B60,Mapping!$A$30:$A$37,0))</f>
        <v/>
      </c>
      <c r="J60" s="14">
        <f>INDEX(Mapping!$H$30:$H$37,MATCH($B60,Mapping!$A$30:$A$37,0))</f>
        <v/>
      </c>
      <c r="K60" s="14">
        <f>INDEX(Mapping!$H$5:$H$20,MATCH($C60,Mapping!$A$5:$A$20,0))</f>
        <v/>
      </c>
      <c r="L60" s="14">
        <f>INDEX(Mapping!$E$50:$E$63,MATCH($G60,Mapping!$A$50:$A$63,0))</f>
        <v/>
      </c>
      <c r="M60" s="14">
        <f>INDEX(Mapping!$D$67:$D$70,MATCH(INDEX(Mapping!$G$5:$G$20,MATCH($C60,Mapping!$A$5:$A$20,0)),Mapping!$A$67:$A$70,0))</f>
        <v/>
      </c>
      <c r="N60" s="24">
        <f>INDEX(Elasticities!$F$4:$I$200,MATCH("inc|"&amp;$E60&amp;"|"&amp;$D60,Elasticities!$A$4:$A$200,0),MATCH(Settings!$C$6,Elasticities!$F$3:$I$3,0))</f>
        <v/>
      </c>
      <c r="O60" s="24">
        <f>INDEX(Elasticities!$F$4:$I$200,MATCH("usg|"&amp;$E60&amp;"|"&amp;$D60,Elasticities!$A$4:$A$200,0),MATCH(Settings!$C$6,Elasticities!$F$3:$I$3,0))</f>
        <v/>
      </c>
      <c r="P60" s="24">
        <f>INDEX(Elasticities!$F$4:$I$200,MATCH("eff|"&amp;$E60&amp;"|"&amp;$D60,Elasticities!$A$4:$A$200,0),MATCH(Settings!$C$6,Elasticities!$F$3:$I$3,0))</f>
        <v/>
      </c>
      <c r="Q60" s="13">
        <f>INDEX(Elasticities!$F$4:$I$200,MATCH("aei|"&amp;$F60&amp;"|"&amp;$D60,Elasticities!$A$4:$A$200,0),MATCH(Settings!$C$6,Elasticities!$F$3:$I$3,0))</f>
        <v/>
      </c>
      <c r="R60" s="14">
        <f>INDEX(Inputs_prices!$E$5:$E$16,MATCH($G60,Inputs_prices!$A$5:$A$16,0))</f>
        <v/>
      </c>
      <c r="S60" s="13">
        <f>INDEX(Inputs_prices!$Q$5:$Q$16,MATCH($G60,Inputs_prices!$A$5:$A$16,0))</f>
        <v/>
      </c>
      <c r="T60" s="16">
        <f>INDEX(EF_GHG!$E$4:$E$1000,MATCH(Settings!$C$4&amp;"|"&amp;$B60&amp;"|"&amp;$H60,EF_GHG!$A$4:$A$1000,0))</f>
        <v/>
      </c>
      <c r="U60" s="47">
        <f>INDEX(EnergyCons!$F$4:$F$5000,MATCH(Settings!$C$4&amp;"|"&amp;Settings!$C$7&amp;"|"&amp;$C60&amp;"|"&amp;$B60,EnergyCons!$A$4:$A$5000,0))</f>
        <v/>
      </c>
    </row>
    <row r="61">
      <c r="A61" s="14">
        <f>$B61&amp;"|"&amp;$C61</f>
        <v/>
      </c>
      <c r="B61" s="22" t="inlineStr">
        <is>
          <t>coa</t>
        </is>
      </c>
      <c r="C61" s="22" t="inlineStr">
        <is>
          <t>mch</t>
        </is>
      </c>
      <c r="D61" s="14">
        <f>INDEX(Mapping!$D$5:$D$20,MATCH($C61,Mapping!$A$5:$A$20,0))</f>
        <v/>
      </c>
      <c r="E61" s="14">
        <f>INDEX(Mapping!$C$30:$C$37,MATCH($B61,Mapping!$A$30:$A$37,0))</f>
        <v/>
      </c>
      <c r="F61" s="14">
        <f>INDEX(Mapping!$D$30:$D$37,MATCH($B61,Mapping!$A$30:$A$37,0))</f>
        <v/>
      </c>
      <c r="G61" s="14">
        <f>$B61&amp;"."&amp;IF(INDEX(Mapping!$E$30:$E$37,MATCH($B61,Mapping!$A$30:$A$37,0))="sub",INDEX(Mapping!$F$5:$F$20,MATCH($C61,Mapping!$A$5:$A$20,0)),"all")</f>
        <v/>
      </c>
      <c r="H61" s="14">
        <f>INDEX(Mapping!$E$5:$E$20,MATCH($C61,Mapping!$A$5:$A$20,0))</f>
        <v/>
      </c>
      <c r="I61" s="14">
        <f>INDEX(Mapping!$G$30:$G$37,MATCH($B61,Mapping!$A$30:$A$37,0))</f>
        <v/>
      </c>
      <c r="J61" s="14">
        <f>INDEX(Mapping!$H$30:$H$37,MATCH($B61,Mapping!$A$30:$A$37,0))</f>
        <v/>
      </c>
      <c r="K61" s="14">
        <f>INDEX(Mapping!$H$5:$H$20,MATCH($C61,Mapping!$A$5:$A$20,0))</f>
        <v/>
      </c>
      <c r="L61" s="14">
        <f>INDEX(Mapping!$E$50:$E$63,MATCH($G61,Mapping!$A$50:$A$63,0))</f>
        <v/>
      </c>
      <c r="M61" s="14">
        <f>INDEX(Mapping!$D$67:$D$70,MATCH(INDEX(Mapping!$G$5:$G$20,MATCH($C61,Mapping!$A$5:$A$20,0)),Mapping!$A$67:$A$70,0))</f>
        <v/>
      </c>
      <c r="N61" s="24">
        <f>INDEX(Elasticities!$F$4:$I$200,MATCH("inc|"&amp;$E61&amp;"|"&amp;$D61,Elasticities!$A$4:$A$200,0),MATCH(Settings!$C$6,Elasticities!$F$3:$I$3,0))</f>
        <v/>
      </c>
      <c r="O61" s="24">
        <f>INDEX(Elasticities!$F$4:$I$200,MATCH("usg|"&amp;$E61&amp;"|"&amp;$D61,Elasticities!$A$4:$A$200,0),MATCH(Settings!$C$6,Elasticities!$F$3:$I$3,0))</f>
        <v/>
      </c>
      <c r="P61" s="24">
        <f>INDEX(Elasticities!$F$4:$I$200,MATCH("eff|"&amp;$E61&amp;"|"&amp;$D61,Elasticities!$A$4:$A$200,0),MATCH(Settings!$C$6,Elasticities!$F$3:$I$3,0))</f>
        <v/>
      </c>
      <c r="Q61" s="13">
        <f>INDEX(Elasticities!$F$4:$I$200,MATCH("aei|"&amp;$F61&amp;"|"&amp;$D61,Elasticities!$A$4:$A$200,0),MATCH(Settings!$C$6,Elasticities!$F$3:$I$3,0))</f>
        <v/>
      </c>
      <c r="R61" s="14">
        <f>INDEX(Inputs_prices!$E$5:$E$16,MATCH($G61,Inputs_prices!$A$5:$A$16,0))</f>
        <v/>
      </c>
      <c r="S61" s="13">
        <f>INDEX(Inputs_prices!$Q$5:$Q$16,MATCH($G61,Inputs_prices!$A$5:$A$16,0))</f>
        <v/>
      </c>
      <c r="T61" s="16">
        <f>INDEX(EF_GHG!$E$4:$E$1000,MATCH(Settings!$C$4&amp;"|"&amp;$B61&amp;"|"&amp;$H61,EF_GHG!$A$4:$A$1000,0))</f>
        <v/>
      </c>
      <c r="U61" s="47">
        <f>INDEX(EnergyCons!$F$4:$F$5000,MATCH(Settings!$C$4&amp;"|"&amp;Settings!$C$7&amp;"|"&amp;$C61&amp;"|"&amp;$B61,EnergyCons!$A$4:$A$5000,0))</f>
        <v/>
      </c>
    </row>
    <row r="62">
      <c r="A62" s="14">
        <f>$B62&amp;"|"&amp;$C62</f>
        <v/>
      </c>
      <c r="B62" s="22" t="inlineStr">
        <is>
          <t>nga</t>
        </is>
      </c>
      <c r="C62" s="22" t="inlineStr">
        <is>
          <t>mch</t>
        </is>
      </c>
      <c r="D62" s="14">
        <f>INDEX(Mapping!$D$5:$D$20,MATCH($C62,Mapping!$A$5:$A$20,0))</f>
        <v/>
      </c>
      <c r="E62" s="14">
        <f>INDEX(Mapping!$C$30:$C$37,MATCH($B62,Mapping!$A$30:$A$37,0))</f>
        <v/>
      </c>
      <c r="F62" s="14">
        <f>INDEX(Mapping!$D$30:$D$37,MATCH($B62,Mapping!$A$30:$A$37,0))</f>
        <v/>
      </c>
      <c r="G62" s="14">
        <f>$B62&amp;"."&amp;IF(INDEX(Mapping!$E$30:$E$37,MATCH($B62,Mapping!$A$30:$A$37,0))="sub",INDEX(Mapping!$F$5:$F$20,MATCH($C62,Mapping!$A$5:$A$20,0)),"all")</f>
        <v/>
      </c>
      <c r="H62" s="14">
        <f>INDEX(Mapping!$E$5:$E$20,MATCH($C62,Mapping!$A$5:$A$20,0))</f>
        <v/>
      </c>
      <c r="I62" s="14">
        <f>INDEX(Mapping!$G$30:$G$37,MATCH($B62,Mapping!$A$30:$A$37,0))</f>
        <v/>
      </c>
      <c r="J62" s="14">
        <f>INDEX(Mapping!$H$30:$H$37,MATCH($B62,Mapping!$A$30:$A$37,0))</f>
        <v/>
      </c>
      <c r="K62" s="14">
        <f>INDEX(Mapping!$H$5:$H$20,MATCH($C62,Mapping!$A$5:$A$20,0))</f>
        <v/>
      </c>
      <c r="L62" s="14">
        <f>INDEX(Mapping!$E$50:$E$63,MATCH($G62,Mapping!$A$50:$A$63,0))</f>
        <v/>
      </c>
      <c r="M62" s="14">
        <f>INDEX(Mapping!$D$67:$D$70,MATCH(INDEX(Mapping!$G$5:$G$20,MATCH($C62,Mapping!$A$5:$A$20,0)),Mapping!$A$67:$A$70,0))</f>
        <v/>
      </c>
      <c r="N62" s="24">
        <f>INDEX(Elasticities!$F$4:$I$200,MATCH("inc|"&amp;$E62&amp;"|"&amp;$D62,Elasticities!$A$4:$A$200,0),MATCH(Settings!$C$6,Elasticities!$F$3:$I$3,0))</f>
        <v/>
      </c>
      <c r="O62" s="24">
        <f>INDEX(Elasticities!$F$4:$I$200,MATCH("usg|"&amp;$E62&amp;"|"&amp;$D62,Elasticities!$A$4:$A$200,0),MATCH(Settings!$C$6,Elasticities!$F$3:$I$3,0))</f>
        <v/>
      </c>
      <c r="P62" s="24">
        <f>INDEX(Elasticities!$F$4:$I$200,MATCH("eff|"&amp;$E62&amp;"|"&amp;$D62,Elasticities!$A$4:$A$200,0),MATCH(Settings!$C$6,Elasticities!$F$3:$I$3,0))</f>
        <v/>
      </c>
      <c r="Q62" s="13">
        <f>INDEX(Elasticities!$F$4:$I$200,MATCH("aei|"&amp;$F62&amp;"|"&amp;$D62,Elasticities!$A$4:$A$200,0),MATCH(Settings!$C$6,Elasticities!$F$3:$I$3,0))</f>
        <v/>
      </c>
      <c r="R62" s="14">
        <f>INDEX(Inputs_prices!$E$5:$E$16,MATCH($G62,Inputs_prices!$A$5:$A$16,0))</f>
        <v/>
      </c>
      <c r="S62" s="13">
        <f>INDEX(Inputs_prices!$Q$5:$Q$16,MATCH($G62,Inputs_prices!$A$5:$A$16,0))</f>
        <v/>
      </c>
      <c r="T62" s="16">
        <f>INDEX(EF_GHG!$E$4:$E$1000,MATCH(Settings!$C$4&amp;"|"&amp;$B62&amp;"|"&amp;$H62,EF_GHG!$A$4:$A$1000,0))</f>
        <v/>
      </c>
      <c r="U62" s="47">
        <f>INDEX(EnergyCons!$F$4:$F$5000,MATCH(Settings!$C$4&amp;"|"&amp;Settings!$C$7&amp;"|"&amp;$C62&amp;"|"&amp;$B62,EnergyCons!$A$4:$A$5000,0))</f>
        <v/>
      </c>
    </row>
    <row r="63">
      <c r="A63" s="14">
        <f>$B63&amp;"|"&amp;$C63</f>
        <v/>
      </c>
      <c r="B63" s="22" t="inlineStr">
        <is>
          <t>gso</t>
        </is>
      </c>
      <c r="C63" s="22" t="inlineStr">
        <is>
          <t>mch</t>
        </is>
      </c>
      <c r="D63" s="14">
        <f>INDEX(Mapping!$D$5:$D$20,MATCH($C63,Mapping!$A$5:$A$20,0))</f>
        <v/>
      </c>
      <c r="E63" s="14">
        <f>INDEX(Mapping!$C$30:$C$37,MATCH($B63,Mapping!$A$30:$A$37,0))</f>
        <v/>
      </c>
      <c r="F63" s="14">
        <f>INDEX(Mapping!$D$30:$D$37,MATCH($B63,Mapping!$A$30:$A$37,0))</f>
        <v/>
      </c>
      <c r="G63" s="14">
        <f>$B63&amp;"."&amp;IF(INDEX(Mapping!$E$30:$E$37,MATCH($B63,Mapping!$A$30:$A$37,0))="sub",INDEX(Mapping!$F$5:$F$20,MATCH($C63,Mapping!$A$5:$A$20,0)),"all")</f>
        <v/>
      </c>
      <c r="H63" s="14">
        <f>INDEX(Mapping!$E$5:$E$20,MATCH($C63,Mapping!$A$5:$A$20,0))</f>
        <v/>
      </c>
      <c r="I63" s="14">
        <f>INDEX(Mapping!$G$30:$G$37,MATCH($B63,Mapping!$A$30:$A$37,0))</f>
        <v/>
      </c>
      <c r="J63" s="14">
        <f>INDEX(Mapping!$H$30:$H$37,MATCH($B63,Mapping!$A$30:$A$37,0))</f>
        <v/>
      </c>
      <c r="K63" s="14">
        <f>INDEX(Mapping!$H$5:$H$20,MATCH($C63,Mapping!$A$5:$A$20,0))</f>
        <v/>
      </c>
      <c r="L63" s="14">
        <f>INDEX(Mapping!$E$50:$E$63,MATCH($G63,Mapping!$A$50:$A$63,0))</f>
        <v/>
      </c>
      <c r="M63" s="14">
        <f>INDEX(Mapping!$D$67:$D$70,MATCH(INDEX(Mapping!$G$5:$G$20,MATCH($C63,Mapping!$A$5:$A$20,0)),Mapping!$A$67:$A$70,0))</f>
        <v/>
      </c>
      <c r="N63" s="24">
        <f>INDEX(Elasticities!$F$4:$I$200,MATCH("inc|"&amp;$E63&amp;"|"&amp;$D63,Elasticities!$A$4:$A$200,0),MATCH(Settings!$C$6,Elasticities!$F$3:$I$3,0))</f>
        <v/>
      </c>
      <c r="O63" s="24">
        <f>INDEX(Elasticities!$F$4:$I$200,MATCH("usg|"&amp;$E63&amp;"|"&amp;$D63,Elasticities!$A$4:$A$200,0),MATCH(Settings!$C$6,Elasticities!$F$3:$I$3,0))</f>
        <v/>
      </c>
      <c r="P63" s="24">
        <f>INDEX(Elasticities!$F$4:$I$200,MATCH("eff|"&amp;$E63&amp;"|"&amp;$D63,Elasticities!$A$4:$A$200,0),MATCH(Settings!$C$6,Elasticities!$F$3:$I$3,0))</f>
        <v/>
      </c>
      <c r="Q63" s="13">
        <f>INDEX(Elasticities!$F$4:$I$200,MATCH("aei|"&amp;$F63&amp;"|"&amp;$D63,Elasticities!$A$4:$A$200,0),MATCH(Settings!$C$6,Elasticities!$F$3:$I$3,0))</f>
        <v/>
      </c>
      <c r="R63" s="14">
        <f>INDEX(Inputs_prices!$E$5:$E$16,MATCH($G63,Inputs_prices!$A$5:$A$16,0))</f>
        <v/>
      </c>
      <c r="S63" s="13">
        <f>INDEX(Inputs_prices!$Q$5:$Q$16,MATCH($G63,Inputs_prices!$A$5:$A$16,0))</f>
        <v/>
      </c>
      <c r="T63" s="16">
        <f>INDEX(EF_GHG!$E$4:$E$1000,MATCH(Settings!$C$4&amp;"|"&amp;$B63&amp;"|"&amp;$H63,EF_GHG!$A$4:$A$1000,0))</f>
        <v/>
      </c>
      <c r="U63" s="47">
        <f>INDEX(EnergyCons!$F$4:$F$5000,MATCH(Settings!$C$4&amp;"|"&amp;Settings!$C$7&amp;"|"&amp;$C63&amp;"|"&amp;$B63,EnergyCons!$A$4:$A$5000,0))</f>
        <v/>
      </c>
    </row>
    <row r="64">
      <c r="A64" s="14">
        <f>$B64&amp;"|"&amp;$C64</f>
        <v/>
      </c>
      <c r="B64" s="22" t="inlineStr">
        <is>
          <t>die</t>
        </is>
      </c>
      <c r="C64" s="22" t="inlineStr">
        <is>
          <t>mch</t>
        </is>
      </c>
      <c r="D64" s="14">
        <f>INDEX(Mapping!$D$5:$D$20,MATCH($C64,Mapping!$A$5:$A$20,0))</f>
        <v/>
      </c>
      <c r="E64" s="14">
        <f>INDEX(Mapping!$C$30:$C$37,MATCH($B64,Mapping!$A$30:$A$37,0))</f>
        <v/>
      </c>
      <c r="F64" s="14">
        <f>INDEX(Mapping!$D$30:$D$37,MATCH($B64,Mapping!$A$30:$A$37,0))</f>
        <v/>
      </c>
      <c r="G64" s="14">
        <f>$B64&amp;"."&amp;IF(INDEX(Mapping!$E$30:$E$37,MATCH($B64,Mapping!$A$30:$A$37,0))="sub",INDEX(Mapping!$F$5:$F$20,MATCH($C64,Mapping!$A$5:$A$20,0)),"all")</f>
        <v/>
      </c>
      <c r="H64" s="14">
        <f>INDEX(Mapping!$E$5:$E$20,MATCH($C64,Mapping!$A$5:$A$20,0))</f>
        <v/>
      </c>
      <c r="I64" s="14">
        <f>INDEX(Mapping!$G$30:$G$37,MATCH($B64,Mapping!$A$30:$A$37,0))</f>
        <v/>
      </c>
      <c r="J64" s="14">
        <f>INDEX(Mapping!$H$30:$H$37,MATCH($B64,Mapping!$A$30:$A$37,0))</f>
        <v/>
      </c>
      <c r="K64" s="14">
        <f>INDEX(Mapping!$H$5:$H$20,MATCH($C64,Mapping!$A$5:$A$20,0))</f>
        <v/>
      </c>
      <c r="L64" s="14">
        <f>INDEX(Mapping!$E$50:$E$63,MATCH($G64,Mapping!$A$50:$A$63,0))</f>
        <v/>
      </c>
      <c r="M64" s="14">
        <f>INDEX(Mapping!$D$67:$D$70,MATCH(INDEX(Mapping!$G$5:$G$20,MATCH($C64,Mapping!$A$5:$A$20,0)),Mapping!$A$67:$A$70,0))</f>
        <v/>
      </c>
      <c r="N64" s="24">
        <f>INDEX(Elasticities!$F$4:$I$200,MATCH("inc|"&amp;$E64&amp;"|"&amp;$D64,Elasticities!$A$4:$A$200,0),MATCH(Settings!$C$6,Elasticities!$F$3:$I$3,0))</f>
        <v/>
      </c>
      <c r="O64" s="24">
        <f>INDEX(Elasticities!$F$4:$I$200,MATCH("usg|"&amp;$E64&amp;"|"&amp;$D64,Elasticities!$A$4:$A$200,0),MATCH(Settings!$C$6,Elasticities!$F$3:$I$3,0))</f>
        <v/>
      </c>
      <c r="P64" s="24">
        <f>INDEX(Elasticities!$F$4:$I$200,MATCH("eff|"&amp;$E64&amp;"|"&amp;$D64,Elasticities!$A$4:$A$200,0),MATCH(Settings!$C$6,Elasticities!$F$3:$I$3,0))</f>
        <v/>
      </c>
      <c r="Q64" s="13">
        <f>INDEX(Elasticities!$F$4:$I$200,MATCH("aei|"&amp;$F64&amp;"|"&amp;$D64,Elasticities!$A$4:$A$200,0),MATCH(Settings!$C$6,Elasticities!$F$3:$I$3,0))</f>
        <v/>
      </c>
      <c r="R64" s="14">
        <f>INDEX(Inputs_prices!$E$5:$E$16,MATCH($G64,Inputs_prices!$A$5:$A$16,0))</f>
        <v/>
      </c>
      <c r="S64" s="13">
        <f>INDEX(Inputs_prices!$Q$5:$Q$16,MATCH($G64,Inputs_prices!$A$5:$A$16,0))</f>
        <v/>
      </c>
      <c r="T64" s="16">
        <f>INDEX(EF_GHG!$E$4:$E$1000,MATCH(Settings!$C$4&amp;"|"&amp;$B64&amp;"|"&amp;$H64,EF_GHG!$A$4:$A$1000,0))</f>
        <v/>
      </c>
      <c r="U64" s="47">
        <f>INDEX(EnergyCons!$F$4:$F$5000,MATCH(Settings!$C$4&amp;"|"&amp;Settings!$C$7&amp;"|"&amp;$C64&amp;"|"&amp;$B64,EnergyCons!$A$4:$A$5000,0))</f>
        <v/>
      </c>
    </row>
    <row r="65">
      <c r="A65" s="14">
        <f>$B65&amp;"|"&amp;$C65</f>
        <v/>
      </c>
      <c r="B65" s="22" t="inlineStr">
        <is>
          <t>lpg</t>
        </is>
      </c>
      <c r="C65" s="22" t="inlineStr">
        <is>
          <t>mch</t>
        </is>
      </c>
      <c r="D65" s="14">
        <f>INDEX(Mapping!$D$5:$D$20,MATCH($C65,Mapping!$A$5:$A$20,0))</f>
        <v/>
      </c>
      <c r="E65" s="14">
        <f>INDEX(Mapping!$C$30:$C$37,MATCH($B65,Mapping!$A$30:$A$37,0))</f>
        <v/>
      </c>
      <c r="F65" s="14">
        <f>INDEX(Mapping!$D$30:$D$37,MATCH($B65,Mapping!$A$30:$A$37,0))</f>
        <v/>
      </c>
      <c r="G65" s="14">
        <f>$B65&amp;"."&amp;IF(INDEX(Mapping!$E$30:$E$37,MATCH($B65,Mapping!$A$30:$A$37,0))="sub",INDEX(Mapping!$F$5:$F$20,MATCH($C65,Mapping!$A$5:$A$20,0)),"all")</f>
        <v/>
      </c>
      <c r="H65" s="14">
        <f>INDEX(Mapping!$E$5:$E$20,MATCH($C65,Mapping!$A$5:$A$20,0))</f>
        <v/>
      </c>
      <c r="I65" s="14">
        <f>INDEX(Mapping!$G$30:$G$37,MATCH($B65,Mapping!$A$30:$A$37,0))</f>
        <v/>
      </c>
      <c r="J65" s="14">
        <f>INDEX(Mapping!$H$30:$H$37,MATCH($B65,Mapping!$A$30:$A$37,0))</f>
        <v/>
      </c>
      <c r="K65" s="14">
        <f>INDEX(Mapping!$H$5:$H$20,MATCH($C65,Mapping!$A$5:$A$20,0))</f>
        <v/>
      </c>
      <c r="L65" s="14">
        <f>INDEX(Mapping!$E$50:$E$63,MATCH($G65,Mapping!$A$50:$A$63,0))</f>
        <v/>
      </c>
      <c r="M65" s="14">
        <f>INDEX(Mapping!$D$67:$D$70,MATCH(INDEX(Mapping!$G$5:$G$20,MATCH($C65,Mapping!$A$5:$A$20,0)),Mapping!$A$67:$A$70,0))</f>
        <v/>
      </c>
      <c r="N65" s="24">
        <f>INDEX(Elasticities!$F$4:$I$200,MATCH("inc|"&amp;$E65&amp;"|"&amp;$D65,Elasticities!$A$4:$A$200,0),MATCH(Settings!$C$6,Elasticities!$F$3:$I$3,0))</f>
        <v/>
      </c>
      <c r="O65" s="24">
        <f>INDEX(Elasticities!$F$4:$I$200,MATCH("usg|"&amp;$E65&amp;"|"&amp;$D65,Elasticities!$A$4:$A$200,0),MATCH(Settings!$C$6,Elasticities!$F$3:$I$3,0))</f>
        <v/>
      </c>
      <c r="P65" s="24">
        <f>INDEX(Elasticities!$F$4:$I$200,MATCH("eff|"&amp;$E65&amp;"|"&amp;$D65,Elasticities!$A$4:$A$200,0),MATCH(Settings!$C$6,Elasticities!$F$3:$I$3,0))</f>
        <v/>
      </c>
      <c r="Q65" s="13">
        <f>INDEX(Elasticities!$F$4:$I$200,MATCH("aei|"&amp;$F65&amp;"|"&amp;$D65,Elasticities!$A$4:$A$200,0),MATCH(Settings!$C$6,Elasticities!$F$3:$I$3,0))</f>
        <v/>
      </c>
      <c r="R65" s="14">
        <f>INDEX(Inputs_prices!$E$5:$E$16,MATCH($G65,Inputs_prices!$A$5:$A$16,0))</f>
        <v/>
      </c>
      <c r="S65" s="13">
        <f>INDEX(Inputs_prices!$Q$5:$Q$16,MATCH($G65,Inputs_prices!$A$5:$A$16,0))</f>
        <v/>
      </c>
      <c r="T65" s="16">
        <f>INDEX(EF_GHG!$E$4:$E$1000,MATCH(Settings!$C$4&amp;"|"&amp;$B65&amp;"|"&amp;$H65,EF_GHG!$A$4:$A$1000,0))</f>
        <v/>
      </c>
      <c r="U65" s="47">
        <f>INDEX(EnergyCons!$F$4:$F$5000,MATCH(Settings!$C$4&amp;"|"&amp;Settings!$C$7&amp;"|"&amp;$C65&amp;"|"&amp;$B65,EnergyCons!$A$4:$A$5000,0))</f>
        <v/>
      </c>
    </row>
    <row r="66">
      <c r="A66" s="14">
        <f>$B66&amp;"|"&amp;$C66</f>
        <v/>
      </c>
      <c r="B66" s="22" t="inlineStr">
        <is>
          <t>ker</t>
        </is>
      </c>
      <c r="C66" s="22" t="inlineStr">
        <is>
          <t>mch</t>
        </is>
      </c>
      <c r="D66" s="14">
        <f>INDEX(Mapping!$D$5:$D$20,MATCH($C66,Mapping!$A$5:$A$20,0))</f>
        <v/>
      </c>
      <c r="E66" s="14">
        <f>INDEX(Mapping!$C$30:$C$37,MATCH($B66,Mapping!$A$30:$A$37,0))</f>
        <v/>
      </c>
      <c r="F66" s="14">
        <f>INDEX(Mapping!$D$30:$D$37,MATCH($B66,Mapping!$A$30:$A$37,0))</f>
        <v/>
      </c>
      <c r="G66" s="14">
        <f>$B66&amp;"."&amp;IF(INDEX(Mapping!$E$30:$E$37,MATCH($B66,Mapping!$A$30:$A$37,0))="sub",INDEX(Mapping!$F$5:$F$20,MATCH($C66,Mapping!$A$5:$A$20,0)),"all")</f>
        <v/>
      </c>
      <c r="H66" s="14">
        <f>INDEX(Mapping!$E$5:$E$20,MATCH($C66,Mapping!$A$5:$A$20,0))</f>
        <v/>
      </c>
      <c r="I66" s="14">
        <f>INDEX(Mapping!$G$30:$G$37,MATCH($B66,Mapping!$A$30:$A$37,0))</f>
        <v/>
      </c>
      <c r="J66" s="14">
        <f>INDEX(Mapping!$H$30:$H$37,MATCH($B66,Mapping!$A$30:$A$37,0))</f>
        <v/>
      </c>
      <c r="K66" s="14">
        <f>INDEX(Mapping!$H$5:$H$20,MATCH($C66,Mapping!$A$5:$A$20,0))</f>
        <v/>
      </c>
      <c r="L66" s="14">
        <f>INDEX(Mapping!$E$50:$E$63,MATCH($G66,Mapping!$A$50:$A$63,0))</f>
        <v/>
      </c>
      <c r="M66" s="14">
        <f>INDEX(Mapping!$D$67:$D$70,MATCH(INDEX(Mapping!$G$5:$G$20,MATCH($C66,Mapping!$A$5:$A$20,0)),Mapping!$A$67:$A$70,0))</f>
        <v/>
      </c>
      <c r="N66" s="24">
        <f>INDEX(Elasticities!$F$4:$I$200,MATCH("inc|"&amp;$E66&amp;"|"&amp;$D66,Elasticities!$A$4:$A$200,0),MATCH(Settings!$C$6,Elasticities!$F$3:$I$3,0))</f>
        <v/>
      </c>
      <c r="O66" s="24">
        <f>INDEX(Elasticities!$F$4:$I$200,MATCH("usg|"&amp;$E66&amp;"|"&amp;$D66,Elasticities!$A$4:$A$200,0),MATCH(Settings!$C$6,Elasticities!$F$3:$I$3,0))</f>
        <v/>
      </c>
      <c r="P66" s="24">
        <f>INDEX(Elasticities!$F$4:$I$200,MATCH("eff|"&amp;$E66&amp;"|"&amp;$D66,Elasticities!$A$4:$A$200,0),MATCH(Settings!$C$6,Elasticities!$F$3:$I$3,0))</f>
        <v/>
      </c>
      <c r="Q66" s="13">
        <f>INDEX(Elasticities!$F$4:$I$200,MATCH("aei|"&amp;$F66&amp;"|"&amp;$D66,Elasticities!$A$4:$A$200,0),MATCH(Settings!$C$6,Elasticities!$F$3:$I$3,0))</f>
        <v/>
      </c>
      <c r="R66" s="14">
        <f>INDEX(Inputs_prices!$E$5:$E$16,MATCH($G66,Inputs_prices!$A$5:$A$16,0))</f>
        <v/>
      </c>
      <c r="S66" s="13">
        <f>INDEX(Inputs_prices!$Q$5:$Q$16,MATCH($G66,Inputs_prices!$A$5:$A$16,0))</f>
        <v/>
      </c>
      <c r="T66" s="16">
        <f>INDEX(EF_GHG!$E$4:$E$1000,MATCH(Settings!$C$4&amp;"|"&amp;$B66&amp;"|"&amp;$H66,EF_GHG!$A$4:$A$1000,0))</f>
        <v/>
      </c>
      <c r="U66" s="47">
        <f>INDEX(EnergyCons!$F$4:$F$5000,MATCH(Settings!$C$4&amp;"|"&amp;Settings!$C$7&amp;"|"&amp;$C66&amp;"|"&amp;$B66,EnergyCons!$A$4:$A$5000,0))</f>
        <v/>
      </c>
    </row>
    <row r="67">
      <c r="A67" s="14">
        <f>$B67&amp;"|"&amp;$C67</f>
        <v/>
      </c>
      <c r="B67" s="22" t="inlineStr">
        <is>
          <t>oop</t>
        </is>
      </c>
      <c r="C67" s="22" t="inlineStr">
        <is>
          <t>mch</t>
        </is>
      </c>
      <c r="D67" s="14">
        <f>INDEX(Mapping!$D$5:$D$20,MATCH($C67,Mapping!$A$5:$A$20,0))</f>
        <v/>
      </c>
      <c r="E67" s="14">
        <f>INDEX(Mapping!$C$30:$C$37,MATCH($B67,Mapping!$A$30:$A$37,0))</f>
        <v/>
      </c>
      <c r="F67" s="14">
        <f>INDEX(Mapping!$D$30:$D$37,MATCH($B67,Mapping!$A$30:$A$37,0))</f>
        <v/>
      </c>
      <c r="G67" s="14">
        <f>$B67&amp;"."&amp;IF(INDEX(Mapping!$E$30:$E$37,MATCH($B67,Mapping!$A$30:$A$37,0))="sub",INDEX(Mapping!$F$5:$F$20,MATCH($C67,Mapping!$A$5:$A$20,0)),"all")</f>
        <v/>
      </c>
      <c r="H67" s="14">
        <f>INDEX(Mapping!$E$5:$E$20,MATCH($C67,Mapping!$A$5:$A$20,0))</f>
        <v/>
      </c>
      <c r="I67" s="14">
        <f>INDEX(Mapping!$G$30:$G$37,MATCH($B67,Mapping!$A$30:$A$37,0))</f>
        <v/>
      </c>
      <c r="J67" s="14">
        <f>INDEX(Mapping!$H$30:$H$37,MATCH($B67,Mapping!$A$30:$A$37,0))</f>
        <v/>
      </c>
      <c r="K67" s="14">
        <f>INDEX(Mapping!$H$5:$H$20,MATCH($C67,Mapping!$A$5:$A$20,0))</f>
        <v/>
      </c>
      <c r="L67" s="14">
        <f>INDEX(Mapping!$E$50:$E$63,MATCH($G67,Mapping!$A$50:$A$63,0))</f>
        <v/>
      </c>
      <c r="M67" s="14">
        <f>INDEX(Mapping!$D$67:$D$70,MATCH(INDEX(Mapping!$G$5:$G$20,MATCH($C67,Mapping!$A$5:$A$20,0)),Mapping!$A$67:$A$70,0))</f>
        <v/>
      </c>
      <c r="N67" s="24">
        <f>INDEX(Elasticities!$F$4:$I$200,MATCH("inc|"&amp;$E67&amp;"|"&amp;$D67,Elasticities!$A$4:$A$200,0),MATCH(Settings!$C$6,Elasticities!$F$3:$I$3,0))</f>
        <v/>
      </c>
      <c r="O67" s="24">
        <f>INDEX(Elasticities!$F$4:$I$200,MATCH("usg|"&amp;$E67&amp;"|"&amp;$D67,Elasticities!$A$4:$A$200,0),MATCH(Settings!$C$6,Elasticities!$F$3:$I$3,0))</f>
        <v/>
      </c>
      <c r="P67" s="24">
        <f>INDEX(Elasticities!$F$4:$I$200,MATCH("eff|"&amp;$E67&amp;"|"&amp;$D67,Elasticities!$A$4:$A$200,0),MATCH(Settings!$C$6,Elasticities!$F$3:$I$3,0))</f>
        <v/>
      </c>
      <c r="Q67" s="13">
        <f>INDEX(Elasticities!$F$4:$I$200,MATCH("aei|"&amp;$F67&amp;"|"&amp;$D67,Elasticities!$A$4:$A$200,0),MATCH(Settings!$C$6,Elasticities!$F$3:$I$3,0))</f>
        <v/>
      </c>
      <c r="R67" s="14">
        <f>INDEX(Inputs_prices!$E$5:$E$16,MATCH($G67,Inputs_prices!$A$5:$A$16,0))</f>
        <v/>
      </c>
      <c r="S67" s="13">
        <f>INDEX(Inputs_prices!$Q$5:$Q$16,MATCH($G67,Inputs_prices!$A$5:$A$16,0))</f>
        <v/>
      </c>
      <c r="T67" s="16">
        <f>INDEX(EF_GHG!$E$4:$E$1000,MATCH(Settings!$C$4&amp;"|"&amp;$B67&amp;"|"&amp;$H67,EF_GHG!$A$4:$A$1000,0))</f>
        <v/>
      </c>
      <c r="U67" s="47">
        <f>INDEX(EnergyCons!$F$4:$F$5000,MATCH(Settings!$C$4&amp;"|"&amp;Settings!$C$7&amp;"|"&amp;$C67&amp;"|"&amp;$B67,EnergyCons!$A$4:$A$5000,0))</f>
        <v/>
      </c>
    </row>
    <row r="68">
      <c r="A68" s="14">
        <f>$B68&amp;"|"&amp;$C68</f>
        <v/>
      </c>
      <c r="B68" s="22" t="inlineStr">
        <is>
          <t>bio</t>
        </is>
      </c>
      <c r="C68" s="22" t="inlineStr">
        <is>
          <t>mch</t>
        </is>
      </c>
      <c r="D68" s="14">
        <f>INDEX(Mapping!$D$5:$D$20,MATCH($C68,Mapping!$A$5:$A$20,0))</f>
        <v/>
      </c>
      <c r="E68" s="14">
        <f>INDEX(Mapping!$C$30:$C$37,MATCH($B68,Mapping!$A$30:$A$37,0))</f>
        <v/>
      </c>
      <c r="F68" s="14">
        <f>INDEX(Mapping!$D$30:$D$37,MATCH($B68,Mapping!$A$30:$A$37,0))</f>
        <v/>
      </c>
      <c r="G68" s="14">
        <f>$B68&amp;"."&amp;IF(INDEX(Mapping!$E$30:$E$37,MATCH($B68,Mapping!$A$30:$A$37,0))="sub",INDEX(Mapping!$F$5:$F$20,MATCH($C68,Mapping!$A$5:$A$20,0)),"all")</f>
        <v/>
      </c>
      <c r="H68" s="14">
        <f>INDEX(Mapping!$E$5:$E$20,MATCH($C68,Mapping!$A$5:$A$20,0))</f>
        <v/>
      </c>
      <c r="I68" s="14">
        <f>INDEX(Mapping!$G$30:$G$37,MATCH($B68,Mapping!$A$30:$A$37,0))</f>
        <v/>
      </c>
      <c r="J68" s="14">
        <f>INDEX(Mapping!$H$30:$H$37,MATCH($B68,Mapping!$A$30:$A$37,0))</f>
        <v/>
      </c>
      <c r="K68" s="14">
        <f>INDEX(Mapping!$H$5:$H$20,MATCH($C68,Mapping!$A$5:$A$20,0))</f>
        <v/>
      </c>
      <c r="L68" s="14">
        <f>INDEX(Mapping!$E$50:$E$63,MATCH($G68,Mapping!$A$50:$A$63,0))</f>
        <v/>
      </c>
      <c r="M68" s="14">
        <f>INDEX(Mapping!$D$67:$D$70,MATCH(INDEX(Mapping!$G$5:$G$20,MATCH($C68,Mapping!$A$5:$A$20,0)),Mapping!$A$67:$A$70,0))</f>
        <v/>
      </c>
      <c r="N68" s="24">
        <f>INDEX(Elasticities!$F$4:$I$200,MATCH("inc|"&amp;$E68&amp;"|"&amp;$D68,Elasticities!$A$4:$A$200,0),MATCH(Settings!$C$6,Elasticities!$F$3:$I$3,0))</f>
        <v/>
      </c>
      <c r="O68" s="24">
        <f>INDEX(Elasticities!$F$4:$I$200,MATCH("usg|"&amp;$E68&amp;"|"&amp;$D68,Elasticities!$A$4:$A$200,0),MATCH(Settings!$C$6,Elasticities!$F$3:$I$3,0))</f>
        <v/>
      </c>
      <c r="P68" s="24">
        <f>INDEX(Elasticities!$F$4:$I$200,MATCH("eff|"&amp;$E68&amp;"|"&amp;$D68,Elasticities!$A$4:$A$200,0),MATCH(Settings!$C$6,Elasticities!$F$3:$I$3,0))</f>
        <v/>
      </c>
      <c r="Q68" s="13">
        <f>INDEX(Elasticities!$F$4:$I$200,MATCH("aei|"&amp;$F68&amp;"|"&amp;$D68,Elasticities!$A$4:$A$200,0),MATCH(Settings!$C$6,Elasticities!$F$3:$I$3,0))</f>
        <v/>
      </c>
      <c r="R68" s="14">
        <f>INDEX(Inputs_prices!$E$5:$E$16,MATCH($G68,Inputs_prices!$A$5:$A$16,0))</f>
        <v/>
      </c>
      <c r="S68" s="13">
        <f>INDEX(Inputs_prices!$Q$5:$Q$16,MATCH($G68,Inputs_prices!$A$5:$A$16,0))</f>
        <v/>
      </c>
      <c r="T68" s="16">
        <f>INDEX(EF_GHG!$E$4:$E$1000,MATCH(Settings!$C$4&amp;"|"&amp;$B68&amp;"|"&amp;$H68,EF_GHG!$A$4:$A$1000,0))</f>
        <v/>
      </c>
      <c r="U68" s="47">
        <f>INDEX(EnergyCons!$F$4:$F$5000,MATCH(Settings!$C$4&amp;"|"&amp;Settings!$C$7&amp;"|"&amp;$C68&amp;"|"&amp;$B68,EnergyCons!$A$4:$A$5000,0))</f>
        <v/>
      </c>
    </row>
    <row r="69">
      <c r="A69" s="14">
        <f>$B69&amp;"|"&amp;$C69</f>
        <v/>
      </c>
      <c r="B69" s="22" t="inlineStr">
        <is>
          <t>coa</t>
        </is>
      </c>
      <c r="C69" s="22" t="inlineStr">
        <is>
          <t>irn</t>
        </is>
      </c>
      <c r="D69" s="14">
        <f>INDEX(Mapping!$D$5:$D$20,MATCH($C69,Mapping!$A$5:$A$20,0))</f>
        <v/>
      </c>
      <c r="E69" s="14">
        <f>INDEX(Mapping!$C$30:$C$37,MATCH($B69,Mapping!$A$30:$A$37,0))</f>
        <v/>
      </c>
      <c r="F69" s="14">
        <f>INDEX(Mapping!$D$30:$D$37,MATCH($B69,Mapping!$A$30:$A$37,0))</f>
        <v/>
      </c>
      <c r="G69" s="14">
        <f>$B69&amp;"."&amp;IF(INDEX(Mapping!$E$30:$E$37,MATCH($B69,Mapping!$A$30:$A$37,0))="sub",INDEX(Mapping!$F$5:$F$20,MATCH($C69,Mapping!$A$5:$A$20,0)),"all")</f>
        <v/>
      </c>
      <c r="H69" s="14">
        <f>INDEX(Mapping!$E$5:$E$20,MATCH($C69,Mapping!$A$5:$A$20,0))</f>
        <v/>
      </c>
      <c r="I69" s="14">
        <f>INDEX(Mapping!$G$30:$G$37,MATCH($B69,Mapping!$A$30:$A$37,0))</f>
        <v/>
      </c>
      <c r="J69" s="14">
        <f>INDEX(Mapping!$H$30:$H$37,MATCH($B69,Mapping!$A$30:$A$37,0))</f>
        <v/>
      </c>
      <c r="K69" s="14">
        <f>INDEX(Mapping!$H$5:$H$20,MATCH($C69,Mapping!$A$5:$A$20,0))</f>
        <v/>
      </c>
      <c r="L69" s="14">
        <f>INDEX(Mapping!$E$50:$E$63,MATCH($G69,Mapping!$A$50:$A$63,0))</f>
        <v/>
      </c>
      <c r="M69" s="14">
        <f>INDEX(Mapping!$D$67:$D$70,MATCH(INDEX(Mapping!$G$5:$G$20,MATCH($C69,Mapping!$A$5:$A$20,0)),Mapping!$A$67:$A$70,0))</f>
        <v/>
      </c>
      <c r="N69" s="24">
        <f>INDEX(Elasticities!$F$4:$I$200,MATCH("inc|"&amp;$E69&amp;"|"&amp;$D69,Elasticities!$A$4:$A$200,0),MATCH(Settings!$C$6,Elasticities!$F$3:$I$3,0))</f>
        <v/>
      </c>
      <c r="O69" s="24">
        <f>INDEX(Elasticities!$F$4:$I$200,MATCH("usg|"&amp;$E69&amp;"|"&amp;$D69,Elasticities!$A$4:$A$200,0),MATCH(Settings!$C$6,Elasticities!$F$3:$I$3,0))</f>
        <v/>
      </c>
      <c r="P69" s="24">
        <f>INDEX(Elasticities!$F$4:$I$200,MATCH("eff|"&amp;$E69&amp;"|"&amp;$D69,Elasticities!$A$4:$A$200,0),MATCH(Settings!$C$6,Elasticities!$F$3:$I$3,0))</f>
        <v/>
      </c>
      <c r="Q69" s="13">
        <f>INDEX(Elasticities!$F$4:$I$200,MATCH("aei|"&amp;$F69&amp;"|"&amp;$D69,Elasticities!$A$4:$A$200,0),MATCH(Settings!$C$6,Elasticities!$F$3:$I$3,0))</f>
        <v/>
      </c>
      <c r="R69" s="14">
        <f>INDEX(Inputs_prices!$E$5:$E$16,MATCH($G69,Inputs_prices!$A$5:$A$16,0))</f>
        <v/>
      </c>
      <c r="S69" s="13">
        <f>INDEX(Inputs_prices!$Q$5:$Q$16,MATCH($G69,Inputs_prices!$A$5:$A$16,0))</f>
        <v/>
      </c>
      <c r="T69" s="16">
        <f>INDEX(EF_GHG!$E$4:$E$1000,MATCH(Settings!$C$4&amp;"|"&amp;$B69&amp;"|"&amp;$H69,EF_GHG!$A$4:$A$1000,0))</f>
        <v/>
      </c>
      <c r="U69" s="47">
        <f>INDEX(EnergyCons!$F$4:$F$5000,MATCH(Settings!$C$4&amp;"|"&amp;Settings!$C$7&amp;"|"&amp;$C69&amp;"|"&amp;$B69,EnergyCons!$A$4:$A$5000,0))</f>
        <v/>
      </c>
    </row>
    <row r="70">
      <c r="A70" s="14">
        <f>$B70&amp;"|"&amp;$C70</f>
        <v/>
      </c>
      <c r="B70" s="22" t="inlineStr">
        <is>
          <t>nga</t>
        </is>
      </c>
      <c r="C70" s="22" t="inlineStr">
        <is>
          <t>irn</t>
        </is>
      </c>
      <c r="D70" s="14">
        <f>INDEX(Mapping!$D$5:$D$20,MATCH($C70,Mapping!$A$5:$A$20,0))</f>
        <v/>
      </c>
      <c r="E70" s="14">
        <f>INDEX(Mapping!$C$30:$C$37,MATCH($B70,Mapping!$A$30:$A$37,0))</f>
        <v/>
      </c>
      <c r="F70" s="14">
        <f>INDEX(Mapping!$D$30:$D$37,MATCH($B70,Mapping!$A$30:$A$37,0))</f>
        <v/>
      </c>
      <c r="G70" s="14">
        <f>$B70&amp;"."&amp;IF(INDEX(Mapping!$E$30:$E$37,MATCH($B70,Mapping!$A$30:$A$37,0))="sub",INDEX(Mapping!$F$5:$F$20,MATCH($C70,Mapping!$A$5:$A$20,0)),"all")</f>
        <v/>
      </c>
      <c r="H70" s="14">
        <f>INDEX(Mapping!$E$5:$E$20,MATCH($C70,Mapping!$A$5:$A$20,0))</f>
        <v/>
      </c>
      <c r="I70" s="14">
        <f>INDEX(Mapping!$G$30:$G$37,MATCH($B70,Mapping!$A$30:$A$37,0))</f>
        <v/>
      </c>
      <c r="J70" s="14">
        <f>INDEX(Mapping!$H$30:$H$37,MATCH($B70,Mapping!$A$30:$A$37,0))</f>
        <v/>
      </c>
      <c r="K70" s="14">
        <f>INDEX(Mapping!$H$5:$H$20,MATCH($C70,Mapping!$A$5:$A$20,0))</f>
        <v/>
      </c>
      <c r="L70" s="14">
        <f>INDEX(Mapping!$E$50:$E$63,MATCH($G70,Mapping!$A$50:$A$63,0))</f>
        <v/>
      </c>
      <c r="M70" s="14">
        <f>INDEX(Mapping!$D$67:$D$70,MATCH(INDEX(Mapping!$G$5:$G$20,MATCH($C70,Mapping!$A$5:$A$20,0)),Mapping!$A$67:$A$70,0))</f>
        <v/>
      </c>
      <c r="N70" s="24">
        <f>INDEX(Elasticities!$F$4:$I$200,MATCH("inc|"&amp;$E70&amp;"|"&amp;$D70,Elasticities!$A$4:$A$200,0),MATCH(Settings!$C$6,Elasticities!$F$3:$I$3,0))</f>
        <v/>
      </c>
      <c r="O70" s="24">
        <f>INDEX(Elasticities!$F$4:$I$200,MATCH("usg|"&amp;$E70&amp;"|"&amp;$D70,Elasticities!$A$4:$A$200,0),MATCH(Settings!$C$6,Elasticities!$F$3:$I$3,0))</f>
        <v/>
      </c>
      <c r="P70" s="24">
        <f>INDEX(Elasticities!$F$4:$I$200,MATCH("eff|"&amp;$E70&amp;"|"&amp;$D70,Elasticities!$A$4:$A$200,0),MATCH(Settings!$C$6,Elasticities!$F$3:$I$3,0))</f>
        <v/>
      </c>
      <c r="Q70" s="13">
        <f>INDEX(Elasticities!$F$4:$I$200,MATCH("aei|"&amp;$F70&amp;"|"&amp;$D70,Elasticities!$A$4:$A$200,0),MATCH(Settings!$C$6,Elasticities!$F$3:$I$3,0))</f>
        <v/>
      </c>
      <c r="R70" s="14">
        <f>INDEX(Inputs_prices!$E$5:$E$16,MATCH($G70,Inputs_prices!$A$5:$A$16,0))</f>
        <v/>
      </c>
      <c r="S70" s="13">
        <f>INDEX(Inputs_prices!$Q$5:$Q$16,MATCH($G70,Inputs_prices!$A$5:$A$16,0))</f>
        <v/>
      </c>
      <c r="T70" s="16">
        <f>INDEX(EF_GHG!$E$4:$E$1000,MATCH(Settings!$C$4&amp;"|"&amp;$B70&amp;"|"&amp;$H70,EF_GHG!$A$4:$A$1000,0))</f>
        <v/>
      </c>
      <c r="U70" s="47">
        <f>INDEX(EnergyCons!$F$4:$F$5000,MATCH(Settings!$C$4&amp;"|"&amp;Settings!$C$7&amp;"|"&amp;$C70&amp;"|"&amp;$B70,EnergyCons!$A$4:$A$5000,0))</f>
        <v/>
      </c>
    </row>
    <row r="71">
      <c r="A71" s="14">
        <f>$B71&amp;"|"&amp;$C71</f>
        <v/>
      </c>
      <c r="B71" s="22" t="inlineStr">
        <is>
          <t>gso</t>
        </is>
      </c>
      <c r="C71" s="22" t="inlineStr">
        <is>
          <t>irn</t>
        </is>
      </c>
      <c r="D71" s="14">
        <f>INDEX(Mapping!$D$5:$D$20,MATCH($C71,Mapping!$A$5:$A$20,0))</f>
        <v/>
      </c>
      <c r="E71" s="14">
        <f>INDEX(Mapping!$C$30:$C$37,MATCH($B71,Mapping!$A$30:$A$37,0))</f>
        <v/>
      </c>
      <c r="F71" s="14">
        <f>INDEX(Mapping!$D$30:$D$37,MATCH($B71,Mapping!$A$30:$A$37,0))</f>
        <v/>
      </c>
      <c r="G71" s="14">
        <f>$B71&amp;"."&amp;IF(INDEX(Mapping!$E$30:$E$37,MATCH($B71,Mapping!$A$30:$A$37,0))="sub",INDEX(Mapping!$F$5:$F$20,MATCH($C71,Mapping!$A$5:$A$20,0)),"all")</f>
        <v/>
      </c>
      <c r="H71" s="14">
        <f>INDEX(Mapping!$E$5:$E$20,MATCH($C71,Mapping!$A$5:$A$20,0))</f>
        <v/>
      </c>
      <c r="I71" s="14">
        <f>INDEX(Mapping!$G$30:$G$37,MATCH($B71,Mapping!$A$30:$A$37,0))</f>
        <v/>
      </c>
      <c r="J71" s="14">
        <f>INDEX(Mapping!$H$30:$H$37,MATCH($B71,Mapping!$A$30:$A$37,0))</f>
        <v/>
      </c>
      <c r="K71" s="14">
        <f>INDEX(Mapping!$H$5:$H$20,MATCH($C71,Mapping!$A$5:$A$20,0))</f>
        <v/>
      </c>
      <c r="L71" s="14">
        <f>INDEX(Mapping!$E$50:$E$63,MATCH($G71,Mapping!$A$50:$A$63,0))</f>
        <v/>
      </c>
      <c r="M71" s="14">
        <f>INDEX(Mapping!$D$67:$D$70,MATCH(INDEX(Mapping!$G$5:$G$20,MATCH($C71,Mapping!$A$5:$A$20,0)),Mapping!$A$67:$A$70,0))</f>
        <v/>
      </c>
      <c r="N71" s="24">
        <f>INDEX(Elasticities!$F$4:$I$200,MATCH("inc|"&amp;$E71&amp;"|"&amp;$D71,Elasticities!$A$4:$A$200,0),MATCH(Settings!$C$6,Elasticities!$F$3:$I$3,0))</f>
        <v/>
      </c>
      <c r="O71" s="24">
        <f>INDEX(Elasticities!$F$4:$I$200,MATCH("usg|"&amp;$E71&amp;"|"&amp;$D71,Elasticities!$A$4:$A$200,0),MATCH(Settings!$C$6,Elasticities!$F$3:$I$3,0))</f>
        <v/>
      </c>
      <c r="P71" s="24">
        <f>INDEX(Elasticities!$F$4:$I$200,MATCH("eff|"&amp;$E71&amp;"|"&amp;$D71,Elasticities!$A$4:$A$200,0),MATCH(Settings!$C$6,Elasticities!$F$3:$I$3,0))</f>
        <v/>
      </c>
      <c r="Q71" s="13">
        <f>INDEX(Elasticities!$F$4:$I$200,MATCH("aei|"&amp;$F71&amp;"|"&amp;$D71,Elasticities!$A$4:$A$200,0),MATCH(Settings!$C$6,Elasticities!$F$3:$I$3,0))</f>
        <v/>
      </c>
      <c r="R71" s="14">
        <f>INDEX(Inputs_prices!$E$5:$E$16,MATCH($G71,Inputs_prices!$A$5:$A$16,0))</f>
        <v/>
      </c>
      <c r="S71" s="13">
        <f>INDEX(Inputs_prices!$Q$5:$Q$16,MATCH($G71,Inputs_prices!$A$5:$A$16,0))</f>
        <v/>
      </c>
      <c r="T71" s="16">
        <f>INDEX(EF_GHG!$E$4:$E$1000,MATCH(Settings!$C$4&amp;"|"&amp;$B71&amp;"|"&amp;$H71,EF_GHG!$A$4:$A$1000,0))</f>
        <v/>
      </c>
      <c r="U71" s="47">
        <f>INDEX(EnergyCons!$F$4:$F$5000,MATCH(Settings!$C$4&amp;"|"&amp;Settings!$C$7&amp;"|"&amp;$C71&amp;"|"&amp;$B71,EnergyCons!$A$4:$A$5000,0))</f>
        <v/>
      </c>
    </row>
    <row r="72">
      <c r="A72" s="14">
        <f>$B72&amp;"|"&amp;$C72</f>
        <v/>
      </c>
      <c r="B72" s="22" t="inlineStr">
        <is>
          <t>die</t>
        </is>
      </c>
      <c r="C72" s="22" t="inlineStr">
        <is>
          <t>irn</t>
        </is>
      </c>
      <c r="D72" s="14">
        <f>INDEX(Mapping!$D$5:$D$20,MATCH($C72,Mapping!$A$5:$A$20,0))</f>
        <v/>
      </c>
      <c r="E72" s="14">
        <f>INDEX(Mapping!$C$30:$C$37,MATCH($B72,Mapping!$A$30:$A$37,0))</f>
        <v/>
      </c>
      <c r="F72" s="14">
        <f>INDEX(Mapping!$D$30:$D$37,MATCH($B72,Mapping!$A$30:$A$37,0))</f>
        <v/>
      </c>
      <c r="G72" s="14">
        <f>$B72&amp;"."&amp;IF(INDEX(Mapping!$E$30:$E$37,MATCH($B72,Mapping!$A$30:$A$37,0))="sub",INDEX(Mapping!$F$5:$F$20,MATCH($C72,Mapping!$A$5:$A$20,0)),"all")</f>
        <v/>
      </c>
      <c r="H72" s="14">
        <f>INDEX(Mapping!$E$5:$E$20,MATCH($C72,Mapping!$A$5:$A$20,0))</f>
        <v/>
      </c>
      <c r="I72" s="14">
        <f>INDEX(Mapping!$G$30:$G$37,MATCH($B72,Mapping!$A$30:$A$37,0))</f>
        <v/>
      </c>
      <c r="J72" s="14">
        <f>INDEX(Mapping!$H$30:$H$37,MATCH($B72,Mapping!$A$30:$A$37,0))</f>
        <v/>
      </c>
      <c r="K72" s="14">
        <f>INDEX(Mapping!$H$5:$H$20,MATCH($C72,Mapping!$A$5:$A$20,0))</f>
        <v/>
      </c>
      <c r="L72" s="14">
        <f>INDEX(Mapping!$E$50:$E$63,MATCH($G72,Mapping!$A$50:$A$63,0))</f>
        <v/>
      </c>
      <c r="M72" s="14">
        <f>INDEX(Mapping!$D$67:$D$70,MATCH(INDEX(Mapping!$G$5:$G$20,MATCH($C72,Mapping!$A$5:$A$20,0)),Mapping!$A$67:$A$70,0))</f>
        <v/>
      </c>
      <c r="N72" s="24">
        <f>INDEX(Elasticities!$F$4:$I$200,MATCH("inc|"&amp;$E72&amp;"|"&amp;$D72,Elasticities!$A$4:$A$200,0),MATCH(Settings!$C$6,Elasticities!$F$3:$I$3,0))</f>
        <v/>
      </c>
      <c r="O72" s="24">
        <f>INDEX(Elasticities!$F$4:$I$200,MATCH("usg|"&amp;$E72&amp;"|"&amp;$D72,Elasticities!$A$4:$A$200,0),MATCH(Settings!$C$6,Elasticities!$F$3:$I$3,0))</f>
        <v/>
      </c>
      <c r="P72" s="24">
        <f>INDEX(Elasticities!$F$4:$I$200,MATCH("eff|"&amp;$E72&amp;"|"&amp;$D72,Elasticities!$A$4:$A$200,0),MATCH(Settings!$C$6,Elasticities!$F$3:$I$3,0))</f>
        <v/>
      </c>
      <c r="Q72" s="13">
        <f>INDEX(Elasticities!$F$4:$I$200,MATCH("aei|"&amp;$F72&amp;"|"&amp;$D72,Elasticities!$A$4:$A$200,0),MATCH(Settings!$C$6,Elasticities!$F$3:$I$3,0))</f>
        <v/>
      </c>
      <c r="R72" s="14">
        <f>INDEX(Inputs_prices!$E$5:$E$16,MATCH($G72,Inputs_prices!$A$5:$A$16,0))</f>
        <v/>
      </c>
      <c r="S72" s="13">
        <f>INDEX(Inputs_prices!$Q$5:$Q$16,MATCH($G72,Inputs_prices!$A$5:$A$16,0))</f>
        <v/>
      </c>
      <c r="T72" s="16">
        <f>INDEX(EF_GHG!$E$4:$E$1000,MATCH(Settings!$C$4&amp;"|"&amp;$B72&amp;"|"&amp;$H72,EF_GHG!$A$4:$A$1000,0))</f>
        <v/>
      </c>
      <c r="U72" s="47">
        <f>INDEX(EnergyCons!$F$4:$F$5000,MATCH(Settings!$C$4&amp;"|"&amp;Settings!$C$7&amp;"|"&amp;$C72&amp;"|"&amp;$B72,EnergyCons!$A$4:$A$5000,0))</f>
        <v/>
      </c>
    </row>
    <row r="73">
      <c r="A73" s="14">
        <f>$B73&amp;"|"&amp;$C73</f>
        <v/>
      </c>
      <c r="B73" s="22" t="inlineStr">
        <is>
          <t>lpg</t>
        </is>
      </c>
      <c r="C73" s="22" t="inlineStr">
        <is>
          <t>irn</t>
        </is>
      </c>
      <c r="D73" s="14">
        <f>INDEX(Mapping!$D$5:$D$20,MATCH($C73,Mapping!$A$5:$A$20,0))</f>
        <v/>
      </c>
      <c r="E73" s="14">
        <f>INDEX(Mapping!$C$30:$C$37,MATCH($B73,Mapping!$A$30:$A$37,0))</f>
        <v/>
      </c>
      <c r="F73" s="14">
        <f>INDEX(Mapping!$D$30:$D$37,MATCH($B73,Mapping!$A$30:$A$37,0))</f>
        <v/>
      </c>
      <c r="G73" s="14">
        <f>$B73&amp;"."&amp;IF(INDEX(Mapping!$E$30:$E$37,MATCH($B73,Mapping!$A$30:$A$37,0))="sub",INDEX(Mapping!$F$5:$F$20,MATCH($C73,Mapping!$A$5:$A$20,0)),"all")</f>
        <v/>
      </c>
      <c r="H73" s="14">
        <f>INDEX(Mapping!$E$5:$E$20,MATCH($C73,Mapping!$A$5:$A$20,0))</f>
        <v/>
      </c>
      <c r="I73" s="14">
        <f>INDEX(Mapping!$G$30:$G$37,MATCH($B73,Mapping!$A$30:$A$37,0))</f>
        <v/>
      </c>
      <c r="J73" s="14">
        <f>INDEX(Mapping!$H$30:$H$37,MATCH($B73,Mapping!$A$30:$A$37,0))</f>
        <v/>
      </c>
      <c r="K73" s="14">
        <f>INDEX(Mapping!$H$5:$H$20,MATCH($C73,Mapping!$A$5:$A$20,0))</f>
        <v/>
      </c>
      <c r="L73" s="14">
        <f>INDEX(Mapping!$E$50:$E$63,MATCH($G73,Mapping!$A$50:$A$63,0))</f>
        <v/>
      </c>
      <c r="M73" s="14">
        <f>INDEX(Mapping!$D$67:$D$70,MATCH(INDEX(Mapping!$G$5:$G$20,MATCH($C73,Mapping!$A$5:$A$20,0)),Mapping!$A$67:$A$70,0))</f>
        <v/>
      </c>
      <c r="N73" s="24">
        <f>INDEX(Elasticities!$F$4:$I$200,MATCH("inc|"&amp;$E73&amp;"|"&amp;$D73,Elasticities!$A$4:$A$200,0),MATCH(Settings!$C$6,Elasticities!$F$3:$I$3,0))</f>
        <v/>
      </c>
      <c r="O73" s="24">
        <f>INDEX(Elasticities!$F$4:$I$200,MATCH("usg|"&amp;$E73&amp;"|"&amp;$D73,Elasticities!$A$4:$A$200,0),MATCH(Settings!$C$6,Elasticities!$F$3:$I$3,0))</f>
        <v/>
      </c>
      <c r="P73" s="24">
        <f>INDEX(Elasticities!$F$4:$I$200,MATCH("eff|"&amp;$E73&amp;"|"&amp;$D73,Elasticities!$A$4:$A$200,0),MATCH(Settings!$C$6,Elasticities!$F$3:$I$3,0))</f>
        <v/>
      </c>
      <c r="Q73" s="13">
        <f>INDEX(Elasticities!$F$4:$I$200,MATCH("aei|"&amp;$F73&amp;"|"&amp;$D73,Elasticities!$A$4:$A$200,0),MATCH(Settings!$C$6,Elasticities!$F$3:$I$3,0))</f>
        <v/>
      </c>
      <c r="R73" s="14">
        <f>INDEX(Inputs_prices!$E$5:$E$16,MATCH($G73,Inputs_prices!$A$5:$A$16,0))</f>
        <v/>
      </c>
      <c r="S73" s="13">
        <f>INDEX(Inputs_prices!$Q$5:$Q$16,MATCH($G73,Inputs_prices!$A$5:$A$16,0))</f>
        <v/>
      </c>
      <c r="T73" s="16">
        <f>INDEX(EF_GHG!$E$4:$E$1000,MATCH(Settings!$C$4&amp;"|"&amp;$B73&amp;"|"&amp;$H73,EF_GHG!$A$4:$A$1000,0))</f>
        <v/>
      </c>
      <c r="U73" s="47">
        <f>INDEX(EnergyCons!$F$4:$F$5000,MATCH(Settings!$C$4&amp;"|"&amp;Settings!$C$7&amp;"|"&amp;$C73&amp;"|"&amp;$B73,EnergyCons!$A$4:$A$5000,0))</f>
        <v/>
      </c>
    </row>
    <row r="74">
      <c r="A74" s="14">
        <f>$B74&amp;"|"&amp;$C74</f>
        <v/>
      </c>
      <c r="B74" s="22" t="inlineStr">
        <is>
          <t>ker</t>
        </is>
      </c>
      <c r="C74" s="22" t="inlineStr">
        <is>
          <t>irn</t>
        </is>
      </c>
      <c r="D74" s="14">
        <f>INDEX(Mapping!$D$5:$D$20,MATCH($C74,Mapping!$A$5:$A$20,0))</f>
        <v/>
      </c>
      <c r="E74" s="14">
        <f>INDEX(Mapping!$C$30:$C$37,MATCH($B74,Mapping!$A$30:$A$37,0))</f>
        <v/>
      </c>
      <c r="F74" s="14">
        <f>INDEX(Mapping!$D$30:$D$37,MATCH($B74,Mapping!$A$30:$A$37,0))</f>
        <v/>
      </c>
      <c r="G74" s="14">
        <f>$B74&amp;"."&amp;IF(INDEX(Mapping!$E$30:$E$37,MATCH($B74,Mapping!$A$30:$A$37,0))="sub",INDEX(Mapping!$F$5:$F$20,MATCH($C74,Mapping!$A$5:$A$20,0)),"all")</f>
        <v/>
      </c>
      <c r="H74" s="14">
        <f>INDEX(Mapping!$E$5:$E$20,MATCH($C74,Mapping!$A$5:$A$20,0))</f>
        <v/>
      </c>
      <c r="I74" s="14">
        <f>INDEX(Mapping!$G$30:$G$37,MATCH($B74,Mapping!$A$30:$A$37,0))</f>
        <v/>
      </c>
      <c r="J74" s="14">
        <f>INDEX(Mapping!$H$30:$H$37,MATCH($B74,Mapping!$A$30:$A$37,0))</f>
        <v/>
      </c>
      <c r="K74" s="14">
        <f>INDEX(Mapping!$H$5:$H$20,MATCH($C74,Mapping!$A$5:$A$20,0))</f>
        <v/>
      </c>
      <c r="L74" s="14">
        <f>INDEX(Mapping!$E$50:$E$63,MATCH($G74,Mapping!$A$50:$A$63,0))</f>
        <v/>
      </c>
      <c r="M74" s="14">
        <f>INDEX(Mapping!$D$67:$D$70,MATCH(INDEX(Mapping!$G$5:$G$20,MATCH($C74,Mapping!$A$5:$A$20,0)),Mapping!$A$67:$A$70,0))</f>
        <v/>
      </c>
      <c r="N74" s="24">
        <f>INDEX(Elasticities!$F$4:$I$200,MATCH("inc|"&amp;$E74&amp;"|"&amp;$D74,Elasticities!$A$4:$A$200,0),MATCH(Settings!$C$6,Elasticities!$F$3:$I$3,0))</f>
        <v/>
      </c>
      <c r="O74" s="24">
        <f>INDEX(Elasticities!$F$4:$I$200,MATCH("usg|"&amp;$E74&amp;"|"&amp;$D74,Elasticities!$A$4:$A$200,0),MATCH(Settings!$C$6,Elasticities!$F$3:$I$3,0))</f>
        <v/>
      </c>
      <c r="P74" s="24">
        <f>INDEX(Elasticities!$F$4:$I$200,MATCH("eff|"&amp;$E74&amp;"|"&amp;$D74,Elasticities!$A$4:$A$200,0),MATCH(Settings!$C$6,Elasticities!$F$3:$I$3,0))</f>
        <v/>
      </c>
      <c r="Q74" s="13">
        <f>INDEX(Elasticities!$F$4:$I$200,MATCH("aei|"&amp;$F74&amp;"|"&amp;$D74,Elasticities!$A$4:$A$200,0),MATCH(Settings!$C$6,Elasticities!$F$3:$I$3,0))</f>
        <v/>
      </c>
      <c r="R74" s="14">
        <f>INDEX(Inputs_prices!$E$5:$E$16,MATCH($G74,Inputs_prices!$A$5:$A$16,0))</f>
        <v/>
      </c>
      <c r="S74" s="13">
        <f>INDEX(Inputs_prices!$Q$5:$Q$16,MATCH($G74,Inputs_prices!$A$5:$A$16,0))</f>
        <v/>
      </c>
      <c r="T74" s="16">
        <f>INDEX(EF_GHG!$E$4:$E$1000,MATCH(Settings!$C$4&amp;"|"&amp;$B74&amp;"|"&amp;$H74,EF_GHG!$A$4:$A$1000,0))</f>
        <v/>
      </c>
      <c r="U74" s="47">
        <f>INDEX(EnergyCons!$F$4:$F$5000,MATCH(Settings!$C$4&amp;"|"&amp;Settings!$C$7&amp;"|"&amp;$C74&amp;"|"&amp;$B74,EnergyCons!$A$4:$A$5000,0))</f>
        <v/>
      </c>
    </row>
    <row r="75">
      <c r="A75" s="14">
        <f>$B75&amp;"|"&amp;$C75</f>
        <v/>
      </c>
      <c r="B75" s="22" t="inlineStr">
        <is>
          <t>oop</t>
        </is>
      </c>
      <c r="C75" s="22" t="inlineStr">
        <is>
          <t>irn</t>
        </is>
      </c>
      <c r="D75" s="14">
        <f>INDEX(Mapping!$D$5:$D$20,MATCH($C75,Mapping!$A$5:$A$20,0))</f>
        <v/>
      </c>
      <c r="E75" s="14">
        <f>INDEX(Mapping!$C$30:$C$37,MATCH($B75,Mapping!$A$30:$A$37,0))</f>
        <v/>
      </c>
      <c r="F75" s="14">
        <f>INDEX(Mapping!$D$30:$D$37,MATCH($B75,Mapping!$A$30:$A$37,0))</f>
        <v/>
      </c>
      <c r="G75" s="14">
        <f>$B75&amp;"."&amp;IF(INDEX(Mapping!$E$30:$E$37,MATCH($B75,Mapping!$A$30:$A$37,0))="sub",INDEX(Mapping!$F$5:$F$20,MATCH($C75,Mapping!$A$5:$A$20,0)),"all")</f>
        <v/>
      </c>
      <c r="H75" s="14">
        <f>INDEX(Mapping!$E$5:$E$20,MATCH($C75,Mapping!$A$5:$A$20,0))</f>
        <v/>
      </c>
      <c r="I75" s="14">
        <f>INDEX(Mapping!$G$30:$G$37,MATCH($B75,Mapping!$A$30:$A$37,0))</f>
        <v/>
      </c>
      <c r="J75" s="14">
        <f>INDEX(Mapping!$H$30:$H$37,MATCH($B75,Mapping!$A$30:$A$37,0))</f>
        <v/>
      </c>
      <c r="K75" s="14">
        <f>INDEX(Mapping!$H$5:$H$20,MATCH($C75,Mapping!$A$5:$A$20,0))</f>
        <v/>
      </c>
      <c r="L75" s="14">
        <f>INDEX(Mapping!$E$50:$E$63,MATCH($G75,Mapping!$A$50:$A$63,0))</f>
        <v/>
      </c>
      <c r="M75" s="14">
        <f>INDEX(Mapping!$D$67:$D$70,MATCH(INDEX(Mapping!$G$5:$G$20,MATCH($C75,Mapping!$A$5:$A$20,0)),Mapping!$A$67:$A$70,0))</f>
        <v/>
      </c>
      <c r="N75" s="24">
        <f>INDEX(Elasticities!$F$4:$I$200,MATCH("inc|"&amp;$E75&amp;"|"&amp;$D75,Elasticities!$A$4:$A$200,0),MATCH(Settings!$C$6,Elasticities!$F$3:$I$3,0))</f>
        <v/>
      </c>
      <c r="O75" s="24">
        <f>INDEX(Elasticities!$F$4:$I$200,MATCH("usg|"&amp;$E75&amp;"|"&amp;$D75,Elasticities!$A$4:$A$200,0),MATCH(Settings!$C$6,Elasticities!$F$3:$I$3,0))</f>
        <v/>
      </c>
      <c r="P75" s="24">
        <f>INDEX(Elasticities!$F$4:$I$200,MATCH("eff|"&amp;$E75&amp;"|"&amp;$D75,Elasticities!$A$4:$A$200,0),MATCH(Settings!$C$6,Elasticities!$F$3:$I$3,0))</f>
        <v/>
      </c>
      <c r="Q75" s="13">
        <f>INDEX(Elasticities!$F$4:$I$200,MATCH("aei|"&amp;$F75&amp;"|"&amp;$D75,Elasticities!$A$4:$A$200,0),MATCH(Settings!$C$6,Elasticities!$F$3:$I$3,0))</f>
        <v/>
      </c>
      <c r="R75" s="14">
        <f>INDEX(Inputs_prices!$E$5:$E$16,MATCH($G75,Inputs_prices!$A$5:$A$16,0))</f>
        <v/>
      </c>
      <c r="S75" s="13">
        <f>INDEX(Inputs_prices!$Q$5:$Q$16,MATCH($G75,Inputs_prices!$A$5:$A$16,0))</f>
        <v/>
      </c>
      <c r="T75" s="16">
        <f>INDEX(EF_GHG!$E$4:$E$1000,MATCH(Settings!$C$4&amp;"|"&amp;$B75&amp;"|"&amp;$H75,EF_GHG!$A$4:$A$1000,0))</f>
        <v/>
      </c>
      <c r="U75" s="47">
        <f>INDEX(EnergyCons!$F$4:$F$5000,MATCH(Settings!$C$4&amp;"|"&amp;Settings!$C$7&amp;"|"&amp;$C75&amp;"|"&amp;$B75,EnergyCons!$A$4:$A$5000,0))</f>
        <v/>
      </c>
    </row>
    <row r="76">
      <c r="A76" s="14">
        <f>$B76&amp;"|"&amp;$C76</f>
        <v/>
      </c>
      <c r="B76" s="22" t="inlineStr">
        <is>
          <t>bio</t>
        </is>
      </c>
      <c r="C76" s="22" t="inlineStr">
        <is>
          <t>irn</t>
        </is>
      </c>
      <c r="D76" s="14">
        <f>INDEX(Mapping!$D$5:$D$20,MATCH($C76,Mapping!$A$5:$A$20,0))</f>
        <v/>
      </c>
      <c r="E76" s="14">
        <f>INDEX(Mapping!$C$30:$C$37,MATCH($B76,Mapping!$A$30:$A$37,0))</f>
        <v/>
      </c>
      <c r="F76" s="14">
        <f>INDEX(Mapping!$D$30:$D$37,MATCH($B76,Mapping!$A$30:$A$37,0))</f>
        <v/>
      </c>
      <c r="G76" s="14">
        <f>$B76&amp;"."&amp;IF(INDEX(Mapping!$E$30:$E$37,MATCH($B76,Mapping!$A$30:$A$37,0))="sub",INDEX(Mapping!$F$5:$F$20,MATCH($C76,Mapping!$A$5:$A$20,0)),"all")</f>
        <v/>
      </c>
      <c r="H76" s="14">
        <f>INDEX(Mapping!$E$5:$E$20,MATCH($C76,Mapping!$A$5:$A$20,0))</f>
        <v/>
      </c>
      <c r="I76" s="14">
        <f>INDEX(Mapping!$G$30:$G$37,MATCH($B76,Mapping!$A$30:$A$37,0))</f>
        <v/>
      </c>
      <c r="J76" s="14">
        <f>INDEX(Mapping!$H$30:$H$37,MATCH($B76,Mapping!$A$30:$A$37,0))</f>
        <v/>
      </c>
      <c r="K76" s="14">
        <f>INDEX(Mapping!$H$5:$H$20,MATCH($C76,Mapping!$A$5:$A$20,0))</f>
        <v/>
      </c>
      <c r="L76" s="14">
        <f>INDEX(Mapping!$E$50:$E$63,MATCH($G76,Mapping!$A$50:$A$63,0))</f>
        <v/>
      </c>
      <c r="M76" s="14">
        <f>INDEX(Mapping!$D$67:$D$70,MATCH(INDEX(Mapping!$G$5:$G$20,MATCH($C76,Mapping!$A$5:$A$20,0)),Mapping!$A$67:$A$70,0))</f>
        <v/>
      </c>
      <c r="N76" s="24">
        <f>INDEX(Elasticities!$F$4:$I$200,MATCH("inc|"&amp;$E76&amp;"|"&amp;$D76,Elasticities!$A$4:$A$200,0),MATCH(Settings!$C$6,Elasticities!$F$3:$I$3,0))</f>
        <v/>
      </c>
      <c r="O76" s="24">
        <f>INDEX(Elasticities!$F$4:$I$200,MATCH("usg|"&amp;$E76&amp;"|"&amp;$D76,Elasticities!$A$4:$A$200,0),MATCH(Settings!$C$6,Elasticities!$F$3:$I$3,0))</f>
        <v/>
      </c>
      <c r="P76" s="24">
        <f>INDEX(Elasticities!$F$4:$I$200,MATCH("eff|"&amp;$E76&amp;"|"&amp;$D76,Elasticities!$A$4:$A$200,0),MATCH(Settings!$C$6,Elasticities!$F$3:$I$3,0))</f>
        <v/>
      </c>
      <c r="Q76" s="13">
        <f>INDEX(Elasticities!$F$4:$I$200,MATCH("aei|"&amp;$F76&amp;"|"&amp;$D76,Elasticities!$A$4:$A$200,0),MATCH(Settings!$C$6,Elasticities!$F$3:$I$3,0))</f>
        <v/>
      </c>
      <c r="R76" s="14">
        <f>INDEX(Inputs_prices!$E$5:$E$16,MATCH($G76,Inputs_prices!$A$5:$A$16,0))</f>
        <v/>
      </c>
      <c r="S76" s="13">
        <f>INDEX(Inputs_prices!$Q$5:$Q$16,MATCH($G76,Inputs_prices!$A$5:$A$16,0))</f>
        <v/>
      </c>
      <c r="T76" s="16">
        <f>INDEX(EF_GHG!$E$4:$E$1000,MATCH(Settings!$C$4&amp;"|"&amp;$B76&amp;"|"&amp;$H76,EF_GHG!$A$4:$A$1000,0))</f>
        <v/>
      </c>
      <c r="U76" s="47">
        <f>INDEX(EnergyCons!$F$4:$F$5000,MATCH(Settings!$C$4&amp;"|"&amp;Settings!$C$7&amp;"|"&amp;$C76&amp;"|"&amp;$B76,EnergyCons!$A$4:$A$5000,0))</f>
        <v/>
      </c>
    </row>
    <row r="77">
      <c r="A77" s="14">
        <f>$B77&amp;"|"&amp;$C77</f>
        <v/>
      </c>
      <c r="B77" s="22" t="inlineStr">
        <is>
          <t>coa</t>
        </is>
      </c>
      <c r="C77" s="22" t="inlineStr">
        <is>
          <t>nfm</t>
        </is>
      </c>
      <c r="D77" s="14">
        <f>INDEX(Mapping!$D$5:$D$20,MATCH($C77,Mapping!$A$5:$A$20,0))</f>
        <v/>
      </c>
      <c r="E77" s="14">
        <f>INDEX(Mapping!$C$30:$C$37,MATCH($B77,Mapping!$A$30:$A$37,0))</f>
        <v/>
      </c>
      <c r="F77" s="14">
        <f>INDEX(Mapping!$D$30:$D$37,MATCH($B77,Mapping!$A$30:$A$37,0))</f>
        <v/>
      </c>
      <c r="G77" s="14">
        <f>$B77&amp;"."&amp;IF(INDEX(Mapping!$E$30:$E$37,MATCH($B77,Mapping!$A$30:$A$37,0))="sub",INDEX(Mapping!$F$5:$F$20,MATCH($C77,Mapping!$A$5:$A$20,0)),"all")</f>
        <v/>
      </c>
      <c r="H77" s="14">
        <f>INDEX(Mapping!$E$5:$E$20,MATCH($C77,Mapping!$A$5:$A$20,0))</f>
        <v/>
      </c>
      <c r="I77" s="14">
        <f>INDEX(Mapping!$G$30:$G$37,MATCH($B77,Mapping!$A$30:$A$37,0))</f>
        <v/>
      </c>
      <c r="J77" s="14">
        <f>INDEX(Mapping!$H$30:$H$37,MATCH($B77,Mapping!$A$30:$A$37,0))</f>
        <v/>
      </c>
      <c r="K77" s="14">
        <f>INDEX(Mapping!$H$5:$H$20,MATCH($C77,Mapping!$A$5:$A$20,0))</f>
        <v/>
      </c>
      <c r="L77" s="14">
        <f>INDEX(Mapping!$E$50:$E$63,MATCH($G77,Mapping!$A$50:$A$63,0))</f>
        <v/>
      </c>
      <c r="M77" s="14">
        <f>INDEX(Mapping!$D$67:$D$70,MATCH(INDEX(Mapping!$G$5:$G$20,MATCH($C77,Mapping!$A$5:$A$20,0)),Mapping!$A$67:$A$70,0))</f>
        <v/>
      </c>
      <c r="N77" s="24">
        <f>INDEX(Elasticities!$F$4:$I$200,MATCH("inc|"&amp;$E77&amp;"|"&amp;$D77,Elasticities!$A$4:$A$200,0),MATCH(Settings!$C$6,Elasticities!$F$3:$I$3,0))</f>
        <v/>
      </c>
      <c r="O77" s="24">
        <f>INDEX(Elasticities!$F$4:$I$200,MATCH("usg|"&amp;$E77&amp;"|"&amp;$D77,Elasticities!$A$4:$A$200,0),MATCH(Settings!$C$6,Elasticities!$F$3:$I$3,0))</f>
        <v/>
      </c>
      <c r="P77" s="24">
        <f>INDEX(Elasticities!$F$4:$I$200,MATCH("eff|"&amp;$E77&amp;"|"&amp;$D77,Elasticities!$A$4:$A$200,0),MATCH(Settings!$C$6,Elasticities!$F$3:$I$3,0))</f>
        <v/>
      </c>
      <c r="Q77" s="13">
        <f>INDEX(Elasticities!$F$4:$I$200,MATCH("aei|"&amp;$F77&amp;"|"&amp;$D77,Elasticities!$A$4:$A$200,0),MATCH(Settings!$C$6,Elasticities!$F$3:$I$3,0))</f>
        <v/>
      </c>
      <c r="R77" s="14">
        <f>INDEX(Inputs_prices!$E$5:$E$16,MATCH($G77,Inputs_prices!$A$5:$A$16,0))</f>
        <v/>
      </c>
      <c r="S77" s="13">
        <f>INDEX(Inputs_prices!$Q$5:$Q$16,MATCH($G77,Inputs_prices!$A$5:$A$16,0))</f>
        <v/>
      </c>
      <c r="T77" s="16">
        <f>INDEX(EF_GHG!$E$4:$E$1000,MATCH(Settings!$C$4&amp;"|"&amp;$B77&amp;"|"&amp;$H77,EF_GHG!$A$4:$A$1000,0))</f>
        <v/>
      </c>
      <c r="U77" s="47">
        <f>INDEX(EnergyCons!$F$4:$F$5000,MATCH(Settings!$C$4&amp;"|"&amp;Settings!$C$7&amp;"|"&amp;$C77&amp;"|"&amp;$B77,EnergyCons!$A$4:$A$5000,0))</f>
        <v/>
      </c>
    </row>
    <row r="78">
      <c r="A78" s="14">
        <f>$B78&amp;"|"&amp;$C78</f>
        <v/>
      </c>
      <c r="B78" s="22" t="inlineStr">
        <is>
          <t>nga</t>
        </is>
      </c>
      <c r="C78" s="22" t="inlineStr">
        <is>
          <t>nfm</t>
        </is>
      </c>
      <c r="D78" s="14">
        <f>INDEX(Mapping!$D$5:$D$20,MATCH($C78,Mapping!$A$5:$A$20,0))</f>
        <v/>
      </c>
      <c r="E78" s="14">
        <f>INDEX(Mapping!$C$30:$C$37,MATCH($B78,Mapping!$A$30:$A$37,0))</f>
        <v/>
      </c>
      <c r="F78" s="14">
        <f>INDEX(Mapping!$D$30:$D$37,MATCH($B78,Mapping!$A$30:$A$37,0))</f>
        <v/>
      </c>
      <c r="G78" s="14">
        <f>$B78&amp;"."&amp;IF(INDEX(Mapping!$E$30:$E$37,MATCH($B78,Mapping!$A$30:$A$37,0))="sub",INDEX(Mapping!$F$5:$F$20,MATCH($C78,Mapping!$A$5:$A$20,0)),"all")</f>
        <v/>
      </c>
      <c r="H78" s="14">
        <f>INDEX(Mapping!$E$5:$E$20,MATCH($C78,Mapping!$A$5:$A$20,0))</f>
        <v/>
      </c>
      <c r="I78" s="14">
        <f>INDEX(Mapping!$G$30:$G$37,MATCH($B78,Mapping!$A$30:$A$37,0))</f>
        <v/>
      </c>
      <c r="J78" s="14">
        <f>INDEX(Mapping!$H$30:$H$37,MATCH($B78,Mapping!$A$30:$A$37,0))</f>
        <v/>
      </c>
      <c r="K78" s="14">
        <f>INDEX(Mapping!$H$5:$H$20,MATCH($C78,Mapping!$A$5:$A$20,0))</f>
        <v/>
      </c>
      <c r="L78" s="14">
        <f>INDEX(Mapping!$E$50:$E$63,MATCH($G78,Mapping!$A$50:$A$63,0))</f>
        <v/>
      </c>
      <c r="M78" s="14">
        <f>INDEX(Mapping!$D$67:$D$70,MATCH(INDEX(Mapping!$G$5:$G$20,MATCH($C78,Mapping!$A$5:$A$20,0)),Mapping!$A$67:$A$70,0))</f>
        <v/>
      </c>
      <c r="N78" s="24">
        <f>INDEX(Elasticities!$F$4:$I$200,MATCH("inc|"&amp;$E78&amp;"|"&amp;$D78,Elasticities!$A$4:$A$200,0),MATCH(Settings!$C$6,Elasticities!$F$3:$I$3,0))</f>
        <v/>
      </c>
      <c r="O78" s="24">
        <f>INDEX(Elasticities!$F$4:$I$200,MATCH("usg|"&amp;$E78&amp;"|"&amp;$D78,Elasticities!$A$4:$A$200,0),MATCH(Settings!$C$6,Elasticities!$F$3:$I$3,0))</f>
        <v/>
      </c>
      <c r="P78" s="24">
        <f>INDEX(Elasticities!$F$4:$I$200,MATCH("eff|"&amp;$E78&amp;"|"&amp;$D78,Elasticities!$A$4:$A$200,0),MATCH(Settings!$C$6,Elasticities!$F$3:$I$3,0))</f>
        <v/>
      </c>
      <c r="Q78" s="13">
        <f>INDEX(Elasticities!$F$4:$I$200,MATCH("aei|"&amp;$F78&amp;"|"&amp;$D78,Elasticities!$A$4:$A$200,0),MATCH(Settings!$C$6,Elasticities!$F$3:$I$3,0))</f>
        <v/>
      </c>
      <c r="R78" s="14">
        <f>INDEX(Inputs_prices!$E$5:$E$16,MATCH($G78,Inputs_prices!$A$5:$A$16,0))</f>
        <v/>
      </c>
      <c r="S78" s="13">
        <f>INDEX(Inputs_prices!$Q$5:$Q$16,MATCH($G78,Inputs_prices!$A$5:$A$16,0))</f>
        <v/>
      </c>
      <c r="T78" s="16">
        <f>INDEX(EF_GHG!$E$4:$E$1000,MATCH(Settings!$C$4&amp;"|"&amp;$B78&amp;"|"&amp;$H78,EF_GHG!$A$4:$A$1000,0))</f>
        <v/>
      </c>
      <c r="U78" s="47">
        <f>INDEX(EnergyCons!$F$4:$F$5000,MATCH(Settings!$C$4&amp;"|"&amp;Settings!$C$7&amp;"|"&amp;$C78&amp;"|"&amp;$B78,EnergyCons!$A$4:$A$5000,0))</f>
        <v/>
      </c>
    </row>
    <row r="79">
      <c r="A79" s="14">
        <f>$B79&amp;"|"&amp;$C79</f>
        <v/>
      </c>
      <c r="B79" s="22" t="inlineStr">
        <is>
          <t>gso</t>
        </is>
      </c>
      <c r="C79" s="22" t="inlineStr">
        <is>
          <t>nfm</t>
        </is>
      </c>
      <c r="D79" s="14">
        <f>INDEX(Mapping!$D$5:$D$20,MATCH($C79,Mapping!$A$5:$A$20,0))</f>
        <v/>
      </c>
      <c r="E79" s="14">
        <f>INDEX(Mapping!$C$30:$C$37,MATCH($B79,Mapping!$A$30:$A$37,0))</f>
        <v/>
      </c>
      <c r="F79" s="14">
        <f>INDEX(Mapping!$D$30:$D$37,MATCH($B79,Mapping!$A$30:$A$37,0))</f>
        <v/>
      </c>
      <c r="G79" s="14">
        <f>$B79&amp;"."&amp;IF(INDEX(Mapping!$E$30:$E$37,MATCH($B79,Mapping!$A$30:$A$37,0))="sub",INDEX(Mapping!$F$5:$F$20,MATCH($C79,Mapping!$A$5:$A$20,0)),"all")</f>
        <v/>
      </c>
      <c r="H79" s="14">
        <f>INDEX(Mapping!$E$5:$E$20,MATCH($C79,Mapping!$A$5:$A$20,0))</f>
        <v/>
      </c>
      <c r="I79" s="14">
        <f>INDEX(Mapping!$G$30:$G$37,MATCH($B79,Mapping!$A$30:$A$37,0))</f>
        <v/>
      </c>
      <c r="J79" s="14">
        <f>INDEX(Mapping!$H$30:$H$37,MATCH($B79,Mapping!$A$30:$A$37,0))</f>
        <v/>
      </c>
      <c r="K79" s="14">
        <f>INDEX(Mapping!$H$5:$H$20,MATCH($C79,Mapping!$A$5:$A$20,0))</f>
        <v/>
      </c>
      <c r="L79" s="14">
        <f>INDEX(Mapping!$E$50:$E$63,MATCH($G79,Mapping!$A$50:$A$63,0))</f>
        <v/>
      </c>
      <c r="M79" s="14">
        <f>INDEX(Mapping!$D$67:$D$70,MATCH(INDEX(Mapping!$G$5:$G$20,MATCH($C79,Mapping!$A$5:$A$20,0)),Mapping!$A$67:$A$70,0))</f>
        <v/>
      </c>
      <c r="N79" s="24">
        <f>INDEX(Elasticities!$F$4:$I$200,MATCH("inc|"&amp;$E79&amp;"|"&amp;$D79,Elasticities!$A$4:$A$200,0),MATCH(Settings!$C$6,Elasticities!$F$3:$I$3,0))</f>
        <v/>
      </c>
      <c r="O79" s="24">
        <f>INDEX(Elasticities!$F$4:$I$200,MATCH("usg|"&amp;$E79&amp;"|"&amp;$D79,Elasticities!$A$4:$A$200,0),MATCH(Settings!$C$6,Elasticities!$F$3:$I$3,0))</f>
        <v/>
      </c>
      <c r="P79" s="24">
        <f>INDEX(Elasticities!$F$4:$I$200,MATCH("eff|"&amp;$E79&amp;"|"&amp;$D79,Elasticities!$A$4:$A$200,0),MATCH(Settings!$C$6,Elasticities!$F$3:$I$3,0))</f>
        <v/>
      </c>
      <c r="Q79" s="13">
        <f>INDEX(Elasticities!$F$4:$I$200,MATCH("aei|"&amp;$F79&amp;"|"&amp;$D79,Elasticities!$A$4:$A$200,0),MATCH(Settings!$C$6,Elasticities!$F$3:$I$3,0))</f>
        <v/>
      </c>
      <c r="R79" s="14">
        <f>INDEX(Inputs_prices!$E$5:$E$16,MATCH($G79,Inputs_prices!$A$5:$A$16,0))</f>
        <v/>
      </c>
      <c r="S79" s="13">
        <f>INDEX(Inputs_prices!$Q$5:$Q$16,MATCH($G79,Inputs_prices!$A$5:$A$16,0))</f>
        <v/>
      </c>
      <c r="T79" s="16">
        <f>INDEX(EF_GHG!$E$4:$E$1000,MATCH(Settings!$C$4&amp;"|"&amp;$B79&amp;"|"&amp;$H79,EF_GHG!$A$4:$A$1000,0))</f>
        <v/>
      </c>
      <c r="U79" s="47">
        <f>INDEX(EnergyCons!$F$4:$F$5000,MATCH(Settings!$C$4&amp;"|"&amp;Settings!$C$7&amp;"|"&amp;$C79&amp;"|"&amp;$B79,EnergyCons!$A$4:$A$5000,0))</f>
        <v/>
      </c>
    </row>
    <row r="80">
      <c r="A80" s="14">
        <f>$B80&amp;"|"&amp;$C80</f>
        <v/>
      </c>
      <c r="B80" s="22" t="inlineStr">
        <is>
          <t>die</t>
        </is>
      </c>
      <c r="C80" s="22" t="inlineStr">
        <is>
          <t>nfm</t>
        </is>
      </c>
      <c r="D80" s="14">
        <f>INDEX(Mapping!$D$5:$D$20,MATCH($C80,Mapping!$A$5:$A$20,0))</f>
        <v/>
      </c>
      <c r="E80" s="14">
        <f>INDEX(Mapping!$C$30:$C$37,MATCH($B80,Mapping!$A$30:$A$37,0))</f>
        <v/>
      </c>
      <c r="F80" s="14">
        <f>INDEX(Mapping!$D$30:$D$37,MATCH($B80,Mapping!$A$30:$A$37,0))</f>
        <v/>
      </c>
      <c r="G80" s="14">
        <f>$B80&amp;"."&amp;IF(INDEX(Mapping!$E$30:$E$37,MATCH($B80,Mapping!$A$30:$A$37,0))="sub",INDEX(Mapping!$F$5:$F$20,MATCH($C80,Mapping!$A$5:$A$20,0)),"all")</f>
        <v/>
      </c>
      <c r="H80" s="14">
        <f>INDEX(Mapping!$E$5:$E$20,MATCH($C80,Mapping!$A$5:$A$20,0))</f>
        <v/>
      </c>
      <c r="I80" s="14">
        <f>INDEX(Mapping!$G$30:$G$37,MATCH($B80,Mapping!$A$30:$A$37,0))</f>
        <v/>
      </c>
      <c r="J80" s="14">
        <f>INDEX(Mapping!$H$30:$H$37,MATCH($B80,Mapping!$A$30:$A$37,0))</f>
        <v/>
      </c>
      <c r="K80" s="14">
        <f>INDEX(Mapping!$H$5:$H$20,MATCH($C80,Mapping!$A$5:$A$20,0))</f>
        <v/>
      </c>
      <c r="L80" s="14">
        <f>INDEX(Mapping!$E$50:$E$63,MATCH($G80,Mapping!$A$50:$A$63,0))</f>
        <v/>
      </c>
      <c r="M80" s="14">
        <f>INDEX(Mapping!$D$67:$D$70,MATCH(INDEX(Mapping!$G$5:$G$20,MATCH($C80,Mapping!$A$5:$A$20,0)),Mapping!$A$67:$A$70,0))</f>
        <v/>
      </c>
      <c r="N80" s="24">
        <f>INDEX(Elasticities!$F$4:$I$200,MATCH("inc|"&amp;$E80&amp;"|"&amp;$D80,Elasticities!$A$4:$A$200,0),MATCH(Settings!$C$6,Elasticities!$F$3:$I$3,0))</f>
        <v/>
      </c>
      <c r="O80" s="24">
        <f>INDEX(Elasticities!$F$4:$I$200,MATCH("usg|"&amp;$E80&amp;"|"&amp;$D80,Elasticities!$A$4:$A$200,0),MATCH(Settings!$C$6,Elasticities!$F$3:$I$3,0))</f>
        <v/>
      </c>
      <c r="P80" s="24">
        <f>INDEX(Elasticities!$F$4:$I$200,MATCH("eff|"&amp;$E80&amp;"|"&amp;$D80,Elasticities!$A$4:$A$200,0),MATCH(Settings!$C$6,Elasticities!$F$3:$I$3,0))</f>
        <v/>
      </c>
      <c r="Q80" s="13">
        <f>INDEX(Elasticities!$F$4:$I$200,MATCH("aei|"&amp;$F80&amp;"|"&amp;$D80,Elasticities!$A$4:$A$200,0),MATCH(Settings!$C$6,Elasticities!$F$3:$I$3,0))</f>
        <v/>
      </c>
      <c r="R80" s="14">
        <f>INDEX(Inputs_prices!$E$5:$E$16,MATCH($G80,Inputs_prices!$A$5:$A$16,0))</f>
        <v/>
      </c>
      <c r="S80" s="13">
        <f>INDEX(Inputs_prices!$Q$5:$Q$16,MATCH($G80,Inputs_prices!$A$5:$A$16,0))</f>
        <v/>
      </c>
      <c r="T80" s="16">
        <f>INDEX(EF_GHG!$E$4:$E$1000,MATCH(Settings!$C$4&amp;"|"&amp;$B80&amp;"|"&amp;$H80,EF_GHG!$A$4:$A$1000,0))</f>
        <v/>
      </c>
      <c r="U80" s="47">
        <f>INDEX(EnergyCons!$F$4:$F$5000,MATCH(Settings!$C$4&amp;"|"&amp;Settings!$C$7&amp;"|"&amp;$C80&amp;"|"&amp;$B80,EnergyCons!$A$4:$A$5000,0))</f>
        <v/>
      </c>
    </row>
    <row r="81">
      <c r="A81" s="14">
        <f>$B81&amp;"|"&amp;$C81</f>
        <v/>
      </c>
      <c r="B81" s="22" t="inlineStr">
        <is>
          <t>lpg</t>
        </is>
      </c>
      <c r="C81" s="22" t="inlineStr">
        <is>
          <t>nfm</t>
        </is>
      </c>
      <c r="D81" s="14">
        <f>INDEX(Mapping!$D$5:$D$20,MATCH($C81,Mapping!$A$5:$A$20,0))</f>
        <v/>
      </c>
      <c r="E81" s="14">
        <f>INDEX(Mapping!$C$30:$C$37,MATCH($B81,Mapping!$A$30:$A$37,0))</f>
        <v/>
      </c>
      <c r="F81" s="14">
        <f>INDEX(Mapping!$D$30:$D$37,MATCH($B81,Mapping!$A$30:$A$37,0))</f>
        <v/>
      </c>
      <c r="G81" s="14">
        <f>$B81&amp;"."&amp;IF(INDEX(Mapping!$E$30:$E$37,MATCH($B81,Mapping!$A$30:$A$37,0))="sub",INDEX(Mapping!$F$5:$F$20,MATCH($C81,Mapping!$A$5:$A$20,0)),"all")</f>
        <v/>
      </c>
      <c r="H81" s="14">
        <f>INDEX(Mapping!$E$5:$E$20,MATCH($C81,Mapping!$A$5:$A$20,0))</f>
        <v/>
      </c>
      <c r="I81" s="14">
        <f>INDEX(Mapping!$G$30:$G$37,MATCH($B81,Mapping!$A$30:$A$37,0))</f>
        <v/>
      </c>
      <c r="J81" s="14">
        <f>INDEX(Mapping!$H$30:$H$37,MATCH($B81,Mapping!$A$30:$A$37,0))</f>
        <v/>
      </c>
      <c r="K81" s="14">
        <f>INDEX(Mapping!$H$5:$H$20,MATCH($C81,Mapping!$A$5:$A$20,0))</f>
        <v/>
      </c>
      <c r="L81" s="14">
        <f>INDEX(Mapping!$E$50:$E$63,MATCH($G81,Mapping!$A$50:$A$63,0))</f>
        <v/>
      </c>
      <c r="M81" s="14">
        <f>INDEX(Mapping!$D$67:$D$70,MATCH(INDEX(Mapping!$G$5:$G$20,MATCH($C81,Mapping!$A$5:$A$20,0)),Mapping!$A$67:$A$70,0))</f>
        <v/>
      </c>
      <c r="N81" s="24">
        <f>INDEX(Elasticities!$F$4:$I$200,MATCH("inc|"&amp;$E81&amp;"|"&amp;$D81,Elasticities!$A$4:$A$200,0),MATCH(Settings!$C$6,Elasticities!$F$3:$I$3,0))</f>
        <v/>
      </c>
      <c r="O81" s="24">
        <f>INDEX(Elasticities!$F$4:$I$200,MATCH("usg|"&amp;$E81&amp;"|"&amp;$D81,Elasticities!$A$4:$A$200,0),MATCH(Settings!$C$6,Elasticities!$F$3:$I$3,0))</f>
        <v/>
      </c>
      <c r="P81" s="24">
        <f>INDEX(Elasticities!$F$4:$I$200,MATCH("eff|"&amp;$E81&amp;"|"&amp;$D81,Elasticities!$A$4:$A$200,0),MATCH(Settings!$C$6,Elasticities!$F$3:$I$3,0))</f>
        <v/>
      </c>
      <c r="Q81" s="13">
        <f>INDEX(Elasticities!$F$4:$I$200,MATCH("aei|"&amp;$F81&amp;"|"&amp;$D81,Elasticities!$A$4:$A$200,0),MATCH(Settings!$C$6,Elasticities!$F$3:$I$3,0))</f>
        <v/>
      </c>
      <c r="R81" s="14">
        <f>INDEX(Inputs_prices!$E$5:$E$16,MATCH($G81,Inputs_prices!$A$5:$A$16,0))</f>
        <v/>
      </c>
      <c r="S81" s="13">
        <f>INDEX(Inputs_prices!$Q$5:$Q$16,MATCH($G81,Inputs_prices!$A$5:$A$16,0))</f>
        <v/>
      </c>
      <c r="T81" s="16">
        <f>INDEX(EF_GHG!$E$4:$E$1000,MATCH(Settings!$C$4&amp;"|"&amp;$B81&amp;"|"&amp;$H81,EF_GHG!$A$4:$A$1000,0))</f>
        <v/>
      </c>
      <c r="U81" s="47">
        <f>INDEX(EnergyCons!$F$4:$F$5000,MATCH(Settings!$C$4&amp;"|"&amp;Settings!$C$7&amp;"|"&amp;$C81&amp;"|"&amp;$B81,EnergyCons!$A$4:$A$5000,0))</f>
        <v/>
      </c>
    </row>
    <row r="82">
      <c r="A82" s="14">
        <f>$B82&amp;"|"&amp;$C82</f>
        <v/>
      </c>
      <c r="B82" s="22" t="inlineStr">
        <is>
          <t>ker</t>
        </is>
      </c>
      <c r="C82" s="22" t="inlineStr">
        <is>
          <t>nfm</t>
        </is>
      </c>
      <c r="D82" s="14">
        <f>INDEX(Mapping!$D$5:$D$20,MATCH($C82,Mapping!$A$5:$A$20,0))</f>
        <v/>
      </c>
      <c r="E82" s="14">
        <f>INDEX(Mapping!$C$30:$C$37,MATCH($B82,Mapping!$A$30:$A$37,0))</f>
        <v/>
      </c>
      <c r="F82" s="14">
        <f>INDEX(Mapping!$D$30:$D$37,MATCH($B82,Mapping!$A$30:$A$37,0))</f>
        <v/>
      </c>
      <c r="G82" s="14">
        <f>$B82&amp;"."&amp;IF(INDEX(Mapping!$E$30:$E$37,MATCH($B82,Mapping!$A$30:$A$37,0))="sub",INDEX(Mapping!$F$5:$F$20,MATCH($C82,Mapping!$A$5:$A$20,0)),"all")</f>
        <v/>
      </c>
      <c r="H82" s="14">
        <f>INDEX(Mapping!$E$5:$E$20,MATCH($C82,Mapping!$A$5:$A$20,0))</f>
        <v/>
      </c>
      <c r="I82" s="14">
        <f>INDEX(Mapping!$G$30:$G$37,MATCH($B82,Mapping!$A$30:$A$37,0))</f>
        <v/>
      </c>
      <c r="J82" s="14">
        <f>INDEX(Mapping!$H$30:$H$37,MATCH($B82,Mapping!$A$30:$A$37,0))</f>
        <v/>
      </c>
      <c r="K82" s="14">
        <f>INDEX(Mapping!$H$5:$H$20,MATCH($C82,Mapping!$A$5:$A$20,0))</f>
        <v/>
      </c>
      <c r="L82" s="14">
        <f>INDEX(Mapping!$E$50:$E$63,MATCH($G82,Mapping!$A$50:$A$63,0))</f>
        <v/>
      </c>
      <c r="M82" s="14">
        <f>INDEX(Mapping!$D$67:$D$70,MATCH(INDEX(Mapping!$G$5:$G$20,MATCH($C82,Mapping!$A$5:$A$20,0)),Mapping!$A$67:$A$70,0))</f>
        <v/>
      </c>
      <c r="N82" s="24">
        <f>INDEX(Elasticities!$F$4:$I$200,MATCH("inc|"&amp;$E82&amp;"|"&amp;$D82,Elasticities!$A$4:$A$200,0),MATCH(Settings!$C$6,Elasticities!$F$3:$I$3,0))</f>
        <v/>
      </c>
      <c r="O82" s="24">
        <f>INDEX(Elasticities!$F$4:$I$200,MATCH("usg|"&amp;$E82&amp;"|"&amp;$D82,Elasticities!$A$4:$A$200,0),MATCH(Settings!$C$6,Elasticities!$F$3:$I$3,0))</f>
        <v/>
      </c>
      <c r="P82" s="24">
        <f>INDEX(Elasticities!$F$4:$I$200,MATCH("eff|"&amp;$E82&amp;"|"&amp;$D82,Elasticities!$A$4:$A$200,0),MATCH(Settings!$C$6,Elasticities!$F$3:$I$3,0))</f>
        <v/>
      </c>
      <c r="Q82" s="13">
        <f>INDEX(Elasticities!$F$4:$I$200,MATCH("aei|"&amp;$F82&amp;"|"&amp;$D82,Elasticities!$A$4:$A$200,0),MATCH(Settings!$C$6,Elasticities!$F$3:$I$3,0))</f>
        <v/>
      </c>
      <c r="R82" s="14">
        <f>INDEX(Inputs_prices!$E$5:$E$16,MATCH($G82,Inputs_prices!$A$5:$A$16,0))</f>
        <v/>
      </c>
      <c r="S82" s="13">
        <f>INDEX(Inputs_prices!$Q$5:$Q$16,MATCH($G82,Inputs_prices!$A$5:$A$16,0))</f>
        <v/>
      </c>
      <c r="T82" s="16">
        <f>INDEX(EF_GHG!$E$4:$E$1000,MATCH(Settings!$C$4&amp;"|"&amp;$B82&amp;"|"&amp;$H82,EF_GHG!$A$4:$A$1000,0))</f>
        <v/>
      </c>
      <c r="U82" s="47">
        <f>INDEX(EnergyCons!$F$4:$F$5000,MATCH(Settings!$C$4&amp;"|"&amp;Settings!$C$7&amp;"|"&amp;$C82&amp;"|"&amp;$B82,EnergyCons!$A$4:$A$5000,0))</f>
        <v/>
      </c>
    </row>
    <row r="83">
      <c r="A83" s="14">
        <f>$B83&amp;"|"&amp;$C83</f>
        <v/>
      </c>
      <c r="B83" s="22" t="inlineStr">
        <is>
          <t>oop</t>
        </is>
      </c>
      <c r="C83" s="22" t="inlineStr">
        <is>
          <t>nfm</t>
        </is>
      </c>
      <c r="D83" s="14">
        <f>INDEX(Mapping!$D$5:$D$20,MATCH($C83,Mapping!$A$5:$A$20,0))</f>
        <v/>
      </c>
      <c r="E83" s="14">
        <f>INDEX(Mapping!$C$30:$C$37,MATCH($B83,Mapping!$A$30:$A$37,0))</f>
        <v/>
      </c>
      <c r="F83" s="14">
        <f>INDEX(Mapping!$D$30:$D$37,MATCH($B83,Mapping!$A$30:$A$37,0))</f>
        <v/>
      </c>
      <c r="G83" s="14">
        <f>$B83&amp;"."&amp;IF(INDEX(Mapping!$E$30:$E$37,MATCH($B83,Mapping!$A$30:$A$37,0))="sub",INDEX(Mapping!$F$5:$F$20,MATCH($C83,Mapping!$A$5:$A$20,0)),"all")</f>
        <v/>
      </c>
      <c r="H83" s="14">
        <f>INDEX(Mapping!$E$5:$E$20,MATCH($C83,Mapping!$A$5:$A$20,0))</f>
        <v/>
      </c>
      <c r="I83" s="14">
        <f>INDEX(Mapping!$G$30:$G$37,MATCH($B83,Mapping!$A$30:$A$37,0))</f>
        <v/>
      </c>
      <c r="J83" s="14">
        <f>INDEX(Mapping!$H$30:$H$37,MATCH($B83,Mapping!$A$30:$A$37,0))</f>
        <v/>
      </c>
      <c r="K83" s="14">
        <f>INDEX(Mapping!$H$5:$H$20,MATCH($C83,Mapping!$A$5:$A$20,0))</f>
        <v/>
      </c>
      <c r="L83" s="14">
        <f>INDEX(Mapping!$E$50:$E$63,MATCH($G83,Mapping!$A$50:$A$63,0))</f>
        <v/>
      </c>
      <c r="M83" s="14">
        <f>INDEX(Mapping!$D$67:$D$70,MATCH(INDEX(Mapping!$G$5:$G$20,MATCH($C83,Mapping!$A$5:$A$20,0)),Mapping!$A$67:$A$70,0))</f>
        <v/>
      </c>
      <c r="N83" s="24">
        <f>INDEX(Elasticities!$F$4:$I$200,MATCH("inc|"&amp;$E83&amp;"|"&amp;$D83,Elasticities!$A$4:$A$200,0),MATCH(Settings!$C$6,Elasticities!$F$3:$I$3,0))</f>
        <v/>
      </c>
      <c r="O83" s="24">
        <f>INDEX(Elasticities!$F$4:$I$200,MATCH("usg|"&amp;$E83&amp;"|"&amp;$D83,Elasticities!$A$4:$A$200,0),MATCH(Settings!$C$6,Elasticities!$F$3:$I$3,0))</f>
        <v/>
      </c>
      <c r="P83" s="24">
        <f>INDEX(Elasticities!$F$4:$I$200,MATCH("eff|"&amp;$E83&amp;"|"&amp;$D83,Elasticities!$A$4:$A$200,0),MATCH(Settings!$C$6,Elasticities!$F$3:$I$3,0))</f>
        <v/>
      </c>
      <c r="Q83" s="13">
        <f>INDEX(Elasticities!$F$4:$I$200,MATCH("aei|"&amp;$F83&amp;"|"&amp;$D83,Elasticities!$A$4:$A$200,0),MATCH(Settings!$C$6,Elasticities!$F$3:$I$3,0))</f>
        <v/>
      </c>
      <c r="R83" s="14">
        <f>INDEX(Inputs_prices!$E$5:$E$16,MATCH($G83,Inputs_prices!$A$5:$A$16,0))</f>
        <v/>
      </c>
      <c r="S83" s="13">
        <f>INDEX(Inputs_prices!$Q$5:$Q$16,MATCH($G83,Inputs_prices!$A$5:$A$16,0))</f>
        <v/>
      </c>
      <c r="T83" s="16">
        <f>INDEX(EF_GHG!$E$4:$E$1000,MATCH(Settings!$C$4&amp;"|"&amp;$B83&amp;"|"&amp;$H83,EF_GHG!$A$4:$A$1000,0))</f>
        <v/>
      </c>
      <c r="U83" s="47">
        <f>INDEX(EnergyCons!$F$4:$F$5000,MATCH(Settings!$C$4&amp;"|"&amp;Settings!$C$7&amp;"|"&amp;$C83&amp;"|"&amp;$B83,EnergyCons!$A$4:$A$5000,0))</f>
        <v/>
      </c>
    </row>
    <row r="84">
      <c r="A84" s="14">
        <f>$B84&amp;"|"&amp;$C84</f>
        <v/>
      </c>
      <c r="B84" s="22" t="inlineStr">
        <is>
          <t>bio</t>
        </is>
      </c>
      <c r="C84" s="22" t="inlineStr">
        <is>
          <t>nfm</t>
        </is>
      </c>
      <c r="D84" s="14">
        <f>INDEX(Mapping!$D$5:$D$20,MATCH($C84,Mapping!$A$5:$A$20,0))</f>
        <v/>
      </c>
      <c r="E84" s="14">
        <f>INDEX(Mapping!$C$30:$C$37,MATCH($B84,Mapping!$A$30:$A$37,0))</f>
        <v/>
      </c>
      <c r="F84" s="14">
        <f>INDEX(Mapping!$D$30:$D$37,MATCH($B84,Mapping!$A$30:$A$37,0))</f>
        <v/>
      </c>
      <c r="G84" s="14">
        <f>$B84&amp;"."&amp;IF(INDEX(Mapping!$E$30:$E$37,MATCH($B84,Mapping!$A$30:$A$37,0))="sub",INDEX(Mapping!$F$5:$F$20,MATCH($C84,Mapping!$A$5:$A$20,0)),"all")</f>
        <v/>
      </c>
      <c r="H84" s="14">
        <f>INDEX(Mapping!$E$5:$E$20,MATCH($C84,Mapping!$A$5:$A$20,0))</f>
        <v/>
      </c>
      <c r="I84" s="14">
        <f>INDEX(Mapping!$G$30:$G$37,MATCH($B84,Mapping!$A$30:$A$37,0))</f>
        <v/>
      </c>
      <c r="J84" s="14">
        <f>INDEX(Mapping!$H$30:$H$37,MATCH($B84,Mapping!$A$30:$A$37,0))</f>
        <v/>
      </c>
      <c r="K84" s="14">
        <f>INDEX(Mapping!$H$5:$H$20,MATCH($C84,Mapping!$A$5:$A$20,0))</f>
        <v/>
      </c>
      <c r="L84" s="14">
        <f>INDEX(Mapping!$E$50:$E$63,MATCH($G84,Mapping!$A$50:$A$63,0))</f>
        <v/>
      </c>
      <c r="M84" s="14">
        <f>INDEX(Mapping!$D$67:$D$70,MATCH(INDEX(Mapping!$G$5:$G$20,MATCH($C84,Mapping!$A$5:$A$20,0)),Mapping!$A$67:$A$70,0))</f>
        <v/>
      </c>
      <c r="N84" s="24">
        <f>INDEX(Elasticities!$F$4:$I$200,MATCH("inc|"&amp;$E84&amp;"|"&amp;$D84,Elasticities!$A$4:$A$200,0),MATCH(Settings!$C$6,Elasticities!$F$3:$I$3,0))</f>
        <v/>
      </c>
      <c r="O84" s="24">
        <f>INDEX(Elasticities!$F$4:$I$200,MATCH("usg|"&amp;$E84&amp;"|"&amp;$D84,Elasticities!$A$4:$A$200,0),MATCH(Settings!$C$6,Elasticities!$F$3:$I$3,0))</f>
        <v/>
      </c>
      <c r="P84" s="24">
        <f>INDEX(Elasticities!$F$4:$I$200,MATCH("eff|"&amp;$E84&amp;"|"&amp;$D84,Elasticities!$A$4:$A$200,0),MATCH(Settings!$C$6,Elasticities!$F$3:$I$3,0))</f>
        <v/>
      </c>
      <c r="Q84" s="13">
        <f>INDEX(Elasticities!$F$4:$I$200,MATCH("aei|"&amp;$F84&amp;"|"&amp;$D84,Elasticities!$A$4:$A$200,0),MATCH(Settings!$C$6,Elasticities!$F$3:$I$3,0))</f>
        <v/>
      </c>
      <c r="R84" s="14">
        <f>INDEX(Inputs_prices!$E$5:$E$16,MATCH($G84,Inputs_prices!$A$5:$A$16,0))</f>
        <v/>
      </c>
      <c r="S84" s="13">
        <f>INDEX(Inputs_prices!$Q$5:$Q$16,MATCH($G84,Inputs_prices!$A$5:$A$16,0))</f>
        <v/>
      </c>
      <c r="T84" s="16">
        <f>INDEX(EF_GHG!$E$4:$E$1000,MATCH(Settings!$C$4&amp;"|"&amp;$B84&amp;"|"&amp;$H84,EF_GHG!$A$4:$A$1000,0))</f>
        <v/>
      </c>
      <c r="U84" s="47">
        <f>INDEX(EnergyCons!$F$4:$F$5000,MATCH(Settings!$C$4&amp;"|"&amp;Settings!$C$7&amp;"|"&amp;$C84&amp;"|"&amp;$B84,EnergyCons!$A$4:$A$5000,0))</f>
        <v/>
      </c>
    </row>
    <row r="85">
      <c r="A85" s="14">
        <f>$B85&amp;"|"&amp;$C85</f>
        <v/>
      </c>
      <c r="B85" s="22" t="inlineStr">
        <is>
          <t>coa</t>
        </is>
      </c>
      <c r="C85" s="22" t="inlineStr">
        <is>
          <t>mac</t>
        </is>
      </c>
      <c r="D85" s="14">
        <f>INDEX(Mapping!$D$5:$D$20,MATCH($C85,Mapping!$A$5:$A$20,0))</f>
        <v/>
      </c>
      <c r="E85" s="14">
        <f>INDEX(Mapping!$C$30:$C$37,MATCH($B85,Mapping!$A$30:$A$37,0))</f>
        <v/>
      </c>
      <c r="F85" s="14">
        <f>INDEX(Mapping!$D$30:$D$37,MATCH($B85,Mapping!$A$30:$A$37,0))</f>
        <v/>
      </c>
      <c r="G85" s="14">
        <f>$B85&amp;"."&amp;IF(INDEX(Mapping!$E$30:$E$37,MATCH($B85,Mapping!$A$30:$A$37,0))="sub",INDEX(Mapping!$F$5:$F$20,MATCH($C85,Mapping!$A$5:$A$20,0)),"all")</f>
        <v/>
      </c>
      <c r="H85" s="14">
        <f>INDEX(Mapping!$E$5:$E$20,MATCH($C85,Mapping!$A$5:$A$20,0))</f>
        <v/>
      </c>
      <c r="I85" s="14">
        <f>INDEX(Mapping!$G$30:$G$37,MATCH($B85,Mapping!$A$30:$A$37,0))</f>
        <v/>
      </c>
      <c r="J85" s="14">
        <f>INDEX(Mapping!$H$30:$H$37,MATCH($B85,Mapping!$A$30:$A$37,0))</f>
        <v/>
      </c>
      <c r="K85" s="14">
        <f>INDEX(Mapping!$H$5:$H$20,MATCH($C85,Mapping!$A$5:$A$20,0))</f>
        <v/>
      </c>
      <c r="L85" s="14">
        <f>INDEX(Mapping!$E$50:$E$63,MATCH($G85,Mapping!$A$50:$A$63,0))</f>
        <v/>
      </c>
      <c r="M85" s="14">
        <f>INDEX(Mapping!$D$67:$D$70,MATCH(INDEX(Mapping!$G$5:$G$20,MATCH($C85,Mapping!$A$5:$A$20,0)),Mapping!$A$67:$A$70,0))</f>
        <v/>
      </c>
      <c r="N85" s="24">
        <f>INDEX(Elasticities!$F$4:$I$200,MATCH("inc|"&amp;$E85&amp;"|"&amp;$D85,Elasticities!$A$4:$A$200,0),MATCH(Settings!$C$6,Elasticities!$F$3:$I$3,0))</f>
        <v/>
      </c>
      <c r="O85" s="24">
        <f>INDEX(Elasticities!$F$4:$I$200,MATCH("usg|"&amp;$E85&amp;"|"&amp;$D85,Elasticities!$A$4:$A$200,0),MATCH(Settings!$C$6,Elasticities!$F$3:$I$3,0))</f>
        <v/>
      </c>
      <c r="P85" s="24">
        <f>INDEX(Elasticities!$F$4:$I$200,MATCH("eff|"&amp;$E85&amp;"|"&amp;$D85,Elasticities!$A$4:$A$200,0),MATCH(Settings!$C$6,Elasticities!$F$3:$I$3,0))</f>
        <v/>
      </c>
      <c r="Q85" s="13">
        <f>INDEX(Elasticities!$F$4:$I$200,MATCH("aei|"&amp;$F85&amp;"|"&amp;$D85,Elasticities!$A$4:$A$200,0),MATCH(Settings!$C$6,Elasticities!$F$3:$I$3,0))</f>
        <v/>
      </c>
      <c r="R85" s="14">
        <f>INDEX(Inputs_prices!$E$5:$E$16,MATCH($G85,Inputs_prices!$A$5:$A$16,0))</f>
        <v/>
      </c>
      <c r="S85" s="13">
        <f>INDEX(Inputs_prices!$Q$5:$Q$16,MATCH($G85,Inputs_prices!$A$5:$A$16,0))</f>
        <v/>
      </c>
      <c r="T85" s="16">
        <f>INDEX(EF_GHG!$E$4:$E$1000,MATCH(Settings!$C$4&amp;"|"&amp;$B85&amp;"|"&amp;$H85,EF_GHG!$A$4:$A$1000,0))</f>
        <v/>
      </c>
      <c r="U85" s="47">
        <f>INDEX(EnergyCons!$F$4:$F$5000,MATCH(Settings!$C$4&amp;"|"&amp;Settings!$C$7&amp;"|"&amp;$C85&amp;"|"&amp;$B85,EnergyCons!$A$4:$A$5000,0))</f>
        <v/>
      </c>
    </row>
    <row r="86">
      <c r="A86" s="14">
        <f>$B86&amp;"|"&amp;$C86</f>
        <v/>
      </c>
      <c r="B86" s="22" t="inlineStr">
        <is>
          <t>nga</t>
        </is>
      </c>
      <c r="C86" s="22" t="inlineStr">
        <is>
          <t>mac</t>
        </is>
      </c>
      <c r="D86" s="14">
        <f>INDEX(Mapping!$D$5:$D$20,MATCH($C86,Mapping!$A$5:$A$20,0))</f>
        <v/>
      </c>
      <c r="E86" s="14">
        <f>INDEX(Mapping!$C$30:$C$37,MATCH($B86,Mapping!$A$30:$A$37,0))</f>
        <v/>
      </c>
      <c r="F86" s="14">
        <f>INDEX(Mapping!$D$30:$D$37,MATCH($B86,Mapping!$A$30:$A$37,0))</f>
        <v/>
      </c>
      <c r="G86" s="14">
        <f>$B86&amp;"."&amp;IF(INDEX(Mapping!$E$30:$E$37,MATCH($B86,Mapping!$A$30:$A$37,0))="sub",INDEX(Mapping!$F$5:$F$20,MATCH($C86,Mapping!$A$5:$A$20,0)),"all")</f>
        <v/>
      </c>
      <c r="H86" s="14">
        <f>INDEX(Mapping!$E$5:$E$20,MATCH($C86,Mapping!$A$5:$A$20,0))</f>
        <v/>
      </c>
      <c r="I86" s="14">
        <f>INDEX(Mapping!$G$30:$G$37,MATCH($B86,Mapping!$A$30:$A$37,0))</f>
        <v/>
      </c>
      <c r="J86" s="14">
        <f>INDEX(Mapping!$H$30:$H$37,MATCH($B86,Mapping!$A$30:$A$37,0))</f>
        <v/>
      </c>
      <c r="K86" s="14">
        <f>INDEX(Mapping!$H$5:$H$20,MATCH($C86,Mapping!$A$5:$A$20,0))</f>
        <v/>
      </c>
      <c r="L86" s="14">
        <f>INDEX(Mapping!$E$50:$E$63,MATCH($G86,Mapping!$A$50:$A$63,0))</f>
        <v/>
      </c>
      <c r="M86" s="14">
        <f>INDEX(Mapping!$D$67:$D$70,MATCH(INDEX(Mapping!$G$5:$G$20,MATCH($C86,Mapping!$A$5:$A$20,0)),Mapping!$A$67:$A$70,0))</f>
        <v/>
      </c>
      <c r="N86" s="24">
        <f>INDEX(Elasticities!$F$4:$I$200,MATCH("inc|"&amp;$E86&amp;"|"&amp;$D86,Elasticities!$A$4:$A$200,0),MATCH(Settings!$C$6,Elasticities!$F$3:$I$3,0))</f>
        <v/>
      </c>
      <c r="O86" s="24">
        <f>INDEX(Elasticities!$F$4:$I$200,MATCH("usg|"&amp;$E86&amp;"|"&amp;$D86,Elasticities!$A$4:$A$200,0),MATCH(Settings!$C$6,Elasticities!$F$3:$I$3,0))</f>
        <v/>
      </c>
      <c r="P86" s="24">
        <f>INDEX(Elasticities!$F$4:$I$200,MATCH("eff|"&amp;$E86&amp;"|"&amp;$D86,Elasticities!$A$4:$A$200,0),MATCH(Settings!$C$6,Elasticities!$F$3:$I$3,0))</f>
        <v/>
      </c>
      <c r="Q86" s="13">
        <f>INDEX(Elasticities!$F$4:$I$200,MATCH("aei|"&amp;$F86&amp;"|"&amp;$D86,Elasticities!$A$4:$A$200,0),MATCH(Settings!$C$6,Elasticities!$F$3:$I$3,0))</f>
        <v/>
      </c>
      <c r="R86" s="14">
        <f>INDEX(Inputs_prices!$E$5:$E$16,MATCH($G86,Inputs_prices!$A$5:$A$16,0))</f>
        <v/>
      </c>
      <c r="S86" s="13">
        <f>INDEX(Inputs_prices!$Q$5:$Q$16,MATCH($G86,Inputs_prices!$A$5:$A$16,0))</f>
        <v/>
      </c>
      <c r="T86" s="16">
        <f>INDEX(EF_GHG!$E$4:$E$1000,MATCH(Settings!$C$4&amp;"|"&amp;$B86&amp;"|"&amp;$H86,EF_GHG!$A$4:$A$1000,0))</f>
        <v/>
      </c>
      <c r="U86" s="47">
        <f>INDEX(EnergyCons!$F$4:$F$5000,MATCH(Settings!$C$4&amp;"|"&amp;Settings!$C$7&amp;"|"&amp;$C86&amp;"|"&amp;$B86,EnergyCons!$A$4:$A$5000,0))</f>
        <v/>
      </c>
    </row>
    <row r="87">
      <c r="A87" s="14">
        <f>$B87&amp;"|"&amp;$C87</f>
        <v/>
      </c>
      <c r="B87" s="22" t="inlineStr">
        <is>
          <t>gso</t>
        </is>
      </c>
      <c r="C87" s="22" t="inlineStr">
        <is>
          <t>mac</t>
        </is>
      </c>
      <c r="D87" s="14">
        <f>INDEX(Mapping!$D$5:$D$20,MATCH($C87,Mapping!$A$5:$A$20,0))</f>
        <v/>
      </c>
      <c r="E87" s="14">
        <f>INDEX(Mapping!$C$30:$C$37,MATCH($B87,Mapping!$A$30:$A$37,0))</f>
        <v/>
      </c>
      <c r="F87" s="14">
        <f>INDEX(Mapping!$D$30:$D$37,MATCH($B87,Mapping!$A$30:$A$37,0))</f>
        <v/>
      </c>
      <c r="G87" s="14">
        <f>$B87&amp;"."&amp;IF(INDEX(Mapping!$E$30:$E$37,MATCH($B87,Mapping!$A$30:$A$37,0))="sub",INDEX(Mapping!$F$5:$F$20,MATCH($C87,Mapping!$A$5:$A$20,0)),"all")</f>
        <v/>
      </c>
      <c r="H87" s="14">
        <f>INDEX(Mapping!$E$5:$E$20,MATCH($C87,Mapping!$A$5:$A$20,0))</f>
        <v/>
      </c>
      <c r="I87" s="14">
        <f>INDEX(Mapping!$G$30:$G$37,MATCH($B87,Mapping!$A$30:$A$37,0))</f>
        <v/>
      </c>
      <c r="J87" s="14">
        <f>INDEX(Mapping!$H$30:$H$37,MATCH($B87,Mapping!$A$30:$A$37,0))</f>
        <v/>
      </c>
      <c r="K87" s="14">
        <f>INDEX(Mapping!$H$5:$H$20,MATCH($C87,Mapping!$A$5:$A$20,0))</f>
        <v/>
      </c>
      <c r="L87" s="14">
        <f>INDEX(Mapping!$E$50:$E$63,MATCH($G87,Mapping!$A$50:$A$63,0))</f>
        <v/>
      </c>
      <c r="M87" s="14">
        <f>INDEX(Mapping!$D$67:$D$70,MATCH(INDEX(Mapping!$G$5:$G$20,MATCH($C87,Mapping!$A$5:$A$20,0)),Mapping!$A$67:$A$70,0))</f>
        <v/>
      </c>
      <c r="N87" s="24">
        <f>INDEX(Elasticities!$F$4:$I$200,MATCH("inc|"&amp;$E87&amp;"|"&amp;$D87,Elasticities!$A$4:$A$200,0),MATCH(Settings!$C$6,Elasticities!$F$3:$I$3,0))</f>
        <v/>
      </c>
      <c r="O87" s="24">
        <f>INDEX(Elasticities!$F$4:$I$200,MATCH("usg|"&amp;$E87&amp;"|"&amp;$D87,Elasticities!$A$4:$A$200,0),MATCH(Settings!$C$6,Elasticities!$F$3:$I$3,0))</f>
        <v/>
      </c>
      <c r="P87" s="24">
        <f>INDEX(Elasticities!$F$4:$I$200,MATCH("eff|"&amp;$E87&amp;"|"&amp;$D87,Elasticities!$A$4:$A$200,0),MATCH(Settings!$C$6,Elasticities!$F$3:$I$3,0))</f>
        <v/>
      </c>
      <c r="Q87" s="13">
        <f>INDEX(Elasticities!$F$4:$I$200,MATCH("aei|"&amp;$F87&amp;"|"&amp;$D87,Elasticities!$A$4:$A$200,0),MATCH(Settings!$C$6,Elasticities!$F$3:$I$3,0))</f>
        <v/>
      </c>
      <c r="R87" s="14">
        <f>INDEX(Inputs_prices!$E$5:$E$16,MATCH($G87,Inputs_prices!$A$5:$A$16,0))</f>
        <v/>
      </c>
      <c r="S87" s="13">
        <f>INDEX(Inputs_prices!$Q$5:$Q$16,MATCH($G87,Inputs_prices!$A$5:$A$16,0))</f>
        <v/>
      </c>
      <c r="T87" s="16">
        <f>INDEX(EF_GHG!$E$4:$E$1000,MATCH(Settings!$C$4&amp;"|"&amp;$B87&amp;"|"&amp;$H87,EF_GHG!$A$4:$A$1000,0))</f>
        <v/>
      </c>
      <c r="U87" s="47">
        <f>INDEX(EnergyCons!$F$4:$F$5000,MATCH(Settings!$C$4&amp;"|"&amp;Settings!$C$7&amp;"|"&amp;$C87&amp;"|"&amp;$B87,EnergyCons!$A$4:$A$5000,0))</f>
        <v/>
      </c>
    </row>
    <row r="88">
      <c r="A88" s="14">
        <f>$B88&amp;"|"&amp;$C88</f>
        <v/>
      </c>
      <c r="B88" s="22" t="inlineStr">
        <is>
          <t>die</t>
        </is>
      </c>
      <c r="C88" s="22" t="inlineStr">
        <is>
          <t>mac</t>
        </is>
      </c>
      <c r="D88" s="14">
        <f>INDEX(Mapping!$D$5:$D$20,MATCH($C88,Mapping!$A$5:$A$20,0))</f>
        <v/>
      </c>
      <c r="E88" s="14">
        <f>INDEX(Mapping!$C$30:$C$37,MATCH($B88,Mapping!$A$30:$A$37,0))</f>
        <v/>
      </c>
      <c r="F88" s="14">
        <f>INDEX(Mapping!$D$30:$D$37,MATCH($B88,Mapping!$A$30:$A$37,0))</f>
        <v/>
      </c>
      <c r="G88" s="14">
        <f>$B88&amp;"."&amp;IF(INDEX(Mapping!$E$30:$E$37,MATCH($B88,Mapping!$A$30:$A$37,0))="sub",INDEX(Mapping!$F$5:$F$20,MATCH($C88,Mapping!$A$5:$A$20,0)),"all")</f>
        <v/>
      </c>
      <c r="H88" s="14">
        <f>INDEX(Mapping!$E$5:$E$20,MATCH($C88,Mapping!$A$5:$A$20,0))</f>
        <v/>
      </c>
      <c r="I88" s="14">
        <f>INDEX(Mapping!$G$30:$G$37,MATCH($B88,Mapping!$A$30:$A$37,0))</f>
        <v/>
      </c>
      <c r="J88" s="14">
        <f>INDEX(Mapping!$H$30:$H$37,MATCH($B88,Mapping!$A$30:$A$37,0))</f>
        <v/>
      </c>
      <c r="K88" s="14">
        <f>INDEX(Mapping!$H$5:$H$20,MATCH($C88,Mapping!$A$5:$A$20,0))</f>
        <v/>
      </c>
      <c r="L88" s="14">
        <f>INDEX(Mapping!$E$50:$E$63,MATCH($G88,Mapping!$A$50:$A$63,0))</f>
        <v/>
      </c>
      <c r="M88" s="14">
        <f>INDEX(Mapping!$D$67:$D$70,MATCH(INDEX(Mapping!$G$5:$G$20,MATCH($C88,Mapping!$A$5:$A$20,0)),Mapping!$A$67:$A$70,0))</f>
        <v/>
      </c>
      <c r="N88" s="24">
        <f>INDEX(Elasticities!$F$4:$I$200,MATCH("inc|"&amp;$E88&amp;"|"&amp;$D88,Elasticities!$A$4:$A$200,0),MATCH(Settings!$C$6,Elasticities!$F$3:$I$3,0))</f>
        <v/>
      </c>
      <c r="O88" s="24">
        <f>INDEX(Elasticities!$F$4:$I$200,MATCH("usg|"&amp;$E88&amp;"|"&amp;$D88,Elasticities!$A$4:$A$200,0),MATCH(Settings!$C$6,Elasticities!$F$3:$I$3,0))</f>
        <v/>
      </c>
      <c r="P88" s="24">
        <f>INDEX(Elasticities!$F$4:$I$200,MATCH("eff|"&amp;$E88&amp;"|"&amp;$D88,Elasticities!$A$4:$A$200,0),MATCH(Settings!$C$6,Elasticities!$F$3:$I$3,0))</f>
        <v/>
      </c>
      <c r="Q88" s="13">
        <f>INDEX(Elasticities!$F$4:$I$200,MATCH("aei|"&amp;$F88&amp;"|"&amp;$D88,Elasticities!$A$4:$A$200,0),MATCH(Settings!$C$6,Elasticities!$F$3:$I$3,0))</f>
        <v/>
      </c>
      <c r="R88" s="14">
        <f>INDEX(Inputs_prices!$E$5:$E$16,MATCH($G88,Inputs_prices!$A$5:$A$16,0))</f>
        <v/>
      </c>
      <c r="S88" s="13">
        <f>INDEX(Inputs_prices!$Q$5:$Q$16,MATCH($G88,Inputs_prices!$A$5:$A$16,0))</f>
        <v/>
      </c>
      <c r="T88" s="16">
        <f>INDEX(EF_GHG!$E$4:$E$1000,MATCH(Settings!$C$4&amp;"|"&amp;$B88&amp;"|"&amp;$H88,EF_GHG!$A$4:$A$1000,0))</f>
        <v/>
      </c>
      <c r="U88" s="47">
        <f>INDEX(EnergyCons!$F$4:$F$5000,MATCH(Settings!$C$4&amp;"|"&amp;Settings!$C$7&amp;"|"&amp;$C88&amp;"|"&amp;$B88,EnergyCons!$A$4:$A$5000,0))</f>
        <v/>
      </c>
    </row>
    <row r="89">
      <c r="A89" s="14">
        <f>$B89&amp;"|"&amp;$C89</f>
        <v/>
      </c>
      <c r="B89" s="22" t="inlineStr">
        <is>
          <t>lpg</t>
        </is>
      </c>
      <c r="C89" s="22" t="inlineStr">
        <is>
          <t>mac</t>
        </is>
      </c>
      <c r="D89" s="14">
        <f>INDEX(Mapping!$D$5:$D$20,MATCH($C89,Mapping!$A$5:$A$20,0))</f>
        <v/>
      </c>
      <c r="E89" s="14">
        <f>INDEX(Mapping!$C$30:$C$37,MATCH($B89,Mapping!$A$30:$A$37,0))</f>
        <v/>
      </c>
      <c r="F89" s="14">
        <f>INDEX(Mapping!$D$30:$D$37,MATCH($B89,Mapping!$A$30:$A$37,0))</f>
        <v/>
      </c>
      <c r="G89" s="14">
        <f>$B89&amp;"."&amp;IF(INDEX(Mapping!$E$30:$E$37,MATCH($B89,Mapping!$A$30:$A$37,0))="sub",INDEX(Mapping!$F$5:$F$20,MATCH($C89,Mapping!$A$5:$A$20,0)),"all")</f>
        <v/>
      </c>
      <c r="H89" s="14">
        <f>INDEX(Mapping!$E$5:$E$20,MATCH($C89,Mapping!$A$5:$A$20,0))</f>
        <v/>
      </c>
      <c r="I89" s="14">
        <f>INDEX(Mapping!$G$30:$G$37,MATCH($B89,Mapping!$A$30:$A$37,0))</f>
        <v/>
      </c>
      <c r="J89" s="14">
        <f>INDEX(Mapping!$H$30:$H$37,MATCH($B89,Mapping!$A$30:$A$37,0))</f>
        <v/>
      </c>
      <c r="K89" s="14">
        <f>INDEX(Mapping!$H$5:$H$20,MATCH($C89,Mapping!$A$5:$A$20,0))</f>
        <v/>
      </c>
      <c r="L89" s="14">
        <f>INDEX(Mapping!$E$50:$E$63,MATCH($G89,Mapping!$A$50:$A$63,0))</f>
        <v/>
      </c>
      <c r="M89" s="14">
        <f>INDEX(Mapping!$D$67:$D$70,MATCH(INDEX(Mapping!$G$5:$G$20,MATCH($C89,Mapping!$A$5:$A$20,0)),Mapping!$A$67:$A$70,0))</f>
        <v/>
      </c>
      <c r="N89" s="24">
        <f>INDEX(Elasticities!$F$4:$I$200,MATCH("inc|"&amp;$E89&amp;"|"&amp;$D89,Elasticities!$A$4:$A$200,0),MATCH(Settings!$C$6,Elasticities!$F$3:$I$3,0))</f>
        <v/>
      </c>
      <c r="O89" s="24">
        <f>INDEX(Elasticities!$F$4:$I$200,MATCH("usg|"&amp;$E89&amp;"|"&amp;$D89,Elasticities!$A$4:$A$200,0),MATCH(Settings!$C$6,Elasticities!$F$3:$I$3,0))</f>
        <v/>
      </c>
      <c r="P89" s="24">
        <f>INDEX(Elasticities!$F$4:$I$200,MATCH("eff|"&amp;$E89&amp;"|"&amp;$D89,Elasticities!$A$4:$A$200,0),MATCH(Settings!$C$6,Elasticities!$F$3:$I$3,0))</f>
        <v/>
      </c>
      <c r="Q89" s="13">
        <f>INDEX(Elasticities!$F$4:$I$200,MATCH("aei|"&amp;$F89&amp;"|"&amp;$D89,Elasticities!$A$4:$A$200,0),MATCH(Settings!$C$6,Elasticities!$F$3:$I$3,0))</f>
        <v/>
      </c>
      <c r="R89" s="14">
        <f>INDEX(Inputs_prices!$E$5:$E$16,MATCH($G89,Inputs_prices!$A$5:$A$16,0))</f>
        <v/>
      </c>
      <c r="S89" s="13">
        <f>INDEX(Inputs_prices!$Q$5:$Q$16,MATCH($G89,Inputs_prices!$A$5:$A$16,0))</f>
        <v/>
      </c>
      <c r="T89" s="16">
        <f>INDEX(EF_GHG!$E$4:$E$1000,MATCH(Settings!$C$4&amp;"|"&amp;$B89&amp;"|"&amp;$H89,EF_GHG!$A$4:$A$1000,0))</f>
        <v/>
      </c>
      <c r="U89" s="47">
        <f>INDEX(EnergyCons!$F$4:$F$5000,MATCH(Settings!$C$4&amp;"|"&amp;Settings!$C$7&amp;"|"&amp;$C89&amp;"|"&amp;$B89,EnergyCons!$A$4:$A$5000,0))</f>
        <v/>
      </c>
    </row>
    <row r="90">
      <c r="A90" s="14">
        <f>$B90&amp;"|"&amp;$C90</f>
        <v/>
      </c>
      <c r="B90" s="22" t="inlineStr">
        <is>
          <t>ker</t>
        </is>
      </c>
      <c r="C90" s="22" t="inlineStr">
        <is>
          <t>mac</t>
        </is>
      </c>
      <c r="D90" s="14">
        <f>INDEX(Mapping!$D$5:$D$20,MATCH($C90,Mapping!$A$5:$A$20,0))</f>
        <v/>
      </c>
      <c r="E90" s="14">
        <f>INDEX(Mapping!$C$30:$C$37,MATCH($B90,Mapping!$A$30:$A$37,0))</f>
        <v/>
      </c>
      <c r="F90" s="14">
        <f>INDEX(Mapping!$D$30:$D$37,MATCH($B90,Mapping!$A$30:$A$37,0))</f>
        <v/>
      </c>
      <c r="G90" s="14">
        <f>$B90&amp;"."&amp;IF(INDEX(Mapping!$E$30:$E$37,MATCH($B90,Mapping!$A$30:$A$37,0))="sub",INDEX(Mapping!$F$5:$F$20,MATCH($C90,Mapping!$A$5:$A$20,0)),"all")</f>
        <v/>
      </c>
      <c r="H90" s="14">
        <f>INDEX(Mapping!$E$5:$E$20,MATCH($C90,Mapping!$A$5:$A$20,0))</f>
        <v/>
      </c>
      <c r="I90" s="14">
        <f>INDEX(Mapping!$G$30:$G$37,MATCH($B90,Mapping!$A$30:$A$37,0))</f>
        <v/>
      </c>
      <c r="J90" s="14">
        <f>INDEX(Mapping!$H$30:$H$37,MATCH($B90,Mapping!$A$30:$A$37,0))</f>
        <v/>
      </c>
      <c r="K90" s="14">
        <f>INDEX(Mapping!$H$5:$H$20,MATCH($C90,Mapping!$A$5:$A$20,0))</f>
        <v/>
      </c>
      <c r="L90" s="14">
        <f>INDEX(Mapping!$E$50:$E$63,MATCH($G90,Mapping!$A$50:$A$63,0))</f>
        <v/>
      </c>
      <c r="M90" s="14">
        <f>INDEX(Mapping!$D$67:$D$70,MATCH(INDEX(Mapping!$G$5:$G$20,MATCH($C90,Mapping!$A$5:$A$20,0)),Mapping!$A$67:$A$70,0))</f>
        <v/>
      </c>
      <c r="N90" s="24">
        <f>INDEX(Elasticities!$F$4:$I$200,MATCH("inc|"&amp;$E90&amp;"|"&amp;$D90,Elasticities!$A$4:$A$200,0),MATCH(Settings!$C$6,Elasticities!$F$3:$I$3,0))</f>
        <v/>
      </c>
      <c r="O90" s="24">
        <f>INDEX(Elasticities!$F$4:$I$200,MATCH("usg|"&amp;$E90&amp;"|"&amp;$D90,Elasticities!$A$4:$A$200,0),MATCH(Settings!$C$6,Elasticities!$F$3:$I$3,0))</f>
        <v/>
      </c>
      <c r="P90" s="24">
        <f>INDEX(Elasticities!$F$4:$I$200,MATCH("eff|"&amp;$E90&amp;"|"&amp;$D90,Elasticities!$A$4:$A$200,0),MATCH(Settings!$C$6,Elasticities!$F$3:$I$3,0))</f>
        <v/>
      </c>
      <c r="Q90" s="13">
        <f>INDEX(Elasticities!$F$4:$I$200,MATCH("aei|"&amp;$F90&amp;"|"&amp;$D90,Elasticities!$A$4:$A$200,0),MATCH(Settings!$C$6,Elasticities!$F$3:$I$3,0))</f>
        <v/>
      </c>
      <c r="R90" s="14">
        <f>INDEX(Inputs_prices!$E$5:$E$16,MATCH($G90,Inputs_prices!$A$5:$A$16,0))</f>
        <v/>
      </c>
      <c r="S90" s="13">
        <f>INDEX(Inputs_prices!$Q$5:$Q$16,MATCH($G90,Inputs_prices!$A$5:$A$16,0))</f>
        <v/>
      </c>
      <c r="T90" s="16">
        <f>INDEX(EF_GHG!$E$4:$E$1000,MATCH(Settings!$C$4&amp;"|"&amp;$B90&amp;"|"&amp;$H90,EF_GHG!$A$4:$A$1000,0))</f>
        <v/>
      </c>
      <c r="U90" s="47">
        <f>INDEX(EnergyCons!$F$4:$F$5000,MATCH(Settings!$C$4&amp;"|"&amp;Settings!$C$7&amp;"|"&amp;$C90&amp;"|"&amp;$B90,EnergyCons!$A$4:$A$5000,0))</f>
        <v/>
      </c>
    </row>
    <row r="91">
      <c r="A91" s="14">
        <f>$B91&amp;"|"&amp;$C91</f>
        <v/>
      </c>
      <c r="B91" s="22" t="inlineStr">
        <is>
          <t>oop</t>
        </is>
      </c>
      <c r="C91" s="22" t="inlineStr">
        <is>
          <t>mac</t>
        </is>
      </c>
      <c r="D91" s="14">
        <f>INDEX(Mapping!$D$5:$D$20,MATCH($C91,Mapping!$A$5:$A$20,0))</f>
        <v/>
      </c>
      <c r="E91" s="14">
        <f>INDEX(Mapping!$C$30:$C$37,MATCH($B91,Mapping!$A$30:$A$37,0))</f>
        <v/>
      </c>
      <c r="F91" s="14">
        <f>INDEX(Mapping!$D$30:$D$37,MATCH($B91,Mapping!$A$30:$A$37,0))</f>
        <v/>
      </c>
      <c r="G91" s="14">
        <f>$B91&amp;"."&amp;IF(INDEX(Mapping!$E$30:$E$37,MATCH($B91,Mapping!$A$30:$A$37,0))="sub",INDEX(Mapping!$F$5:$F$20,MATCH($C91,Mapping!$A$5:$A$20,0)),"all")</f>
        <v/>
      </c>
      <c r="H91" s="14">
        <f>INDEX(Mapping!$E$5:$E$20,MATCH($C91,Mapping!$A$5:$A$20,0))</f>
        <v/>
      </c>
      <c r="I91" s="14">
        <f>INDEX(Mapping!$G$30:$G$37,MATCH($B91,Mapping!$A$30:$A$37,0))</f>
        <v/>
      </c>
      <c r="J91" s="14">
        <f>INDEX(Mapping!$H$30:$H$37,MATCH($B91,Mapping!$A$30:$A$37,0))</f>
        <v/>
      </c>
      <c r="K91" s="14">
        <f>INDEX(Mapping!$H$5:$H$20,MATCH($C91,Mapping!$A$5:$A$20,0))</f>
        <v/>
      </c>
      <c r="L91" s="14">
        <f>INDEX(Mapping!$E$50:$E$63,MATCH($G91,Mapping!$A$50:$A$63,0))</f>
        <v/>
      </c>
      <c r="M91" s="14">
        <f>INDEX(Mapping!$D$67:$D$70,MATCH(INDEX(Mapping!$G$5:$G$20,MATCH($C91,Mapping!$A$5:$A$20,0)),Mapping!$A$67:$A$70,0))</f>
        <v/>
      </c>
      <c r="N91" s="24">
        <f>INDEX(Elasticities!$F$4:$I$200,MATCH("inc|"&amp;$E91&amp;"|"&amp;$D91,Elasticities!$A$4:$A$200,0),MATCH(Settings!$C$6,Elasticities!$F$3:$I$3,0))</f>
        <v/>
      </c>
      <c r="O91" s="24">
        <f>INDEX(Elasticities!$F$4:$I$200,MATCH("usg|"&amp;$E91&amp;"|"&amp;$D91,Elasticities!$A$4:$A$200,0),MATCH(Settings!$C$6,Elasticities!$F$3:$I$3,0))</f>
        <v/>
      </c>
      <c r="P91" s="24">
        <f>INDEX(Elasticities!$F$4:$I$200,MATCH("eff|"&amp;$E91&amp;"|"&amp;$D91,Elasticities!$A$4:$A$200,0),MATCH(Settings!$C$6,Elasticities!$F$3:$I$3,0))</f>
        <v/>
      </c>
      <c r="Q91" s="13">
        <f>INDEX(Elasticities!$F$4:$I$200,MATCH("aei|"&amp;$F91&amp;"|"&amp;$D91,Elasticities!$A$4:$A$200,0),MATCH(Settings!$C$6,Elasticities!$F$3:$I$3,0))</f>
        <v/>
      </c>
      <c r="R91" s="14">
        <f>INDEX(Inputs_prices!$E$5:$E$16,MATCH($G91,Inputs_prices!$A$5:$A$16,0))</f>
        <v/>
      </c>
      <c r="S91" s="13">
        <f>INDEX(Inputs_prices!$Q$5:$Q$16,MATCH($G91,Inputs_prices!$A$5:$A$16,0))</f>
        <v/>
      </c>
      <c r="T91" s="16">
        <f>INDEX(EF_GHG!$E$4:$E$1000,MATCH(Settings!$C$4&amp;"|"&amp;$B91&amp;"|"&amp;$H91,EF_GHG!$A$4:$A$1000,0))</f>
        <v/>
      </c>
      <c r="U91" s="47">
        <f>INDEX(EnergyCons!$F$4:$F$5000,MATCH(Settings!$C$4&amp;"|"&amp;Settings!$C$7&amp;"|"&amp;$C91&amp;"|"&amp;$B91,EnergyCons!$A$4:$A$5000,0))</f>
        <v/>
      </c>
    </row>
    <row r="92">
      <c r="A92" s="14">
        <f>$B92&amp;"|"&amp;$C92</f>
        <v/>
      </c>
      <c r="B92" s="22" t="inlineStr">
        <is>
          <t>bio</t>
        </is>
      </c>
      <c r="C92" s="22" t="inlineStr">
        <is>
          <t>mac</t>
        </is>
      </c>
      <c r="D92" s="14">
        <f>INDEX(Mapping!$D$5:$D$20,MATCH($C92,Mapping!$A$5:$A$20,0))</f>
        <v/>
      </c>
      <c r="E92" s="14">
        <f>INDEX(Mapping!$C$30:$C$37,MATCH($B92,Mapping!$A$30:$A$37,0))</f>
        <v/>
      </c>
      <c r="F92" s="14">
        <f>INDEX(Mapping!$D$30:$D$37,MATCH($B92,Mapping!$A$30:$A$37,0))</f>
        <v/>
      </c>
      <c r="G92" s="14">
        <f>$B92&amp;"."&amp;IF(INDEX(Mapping!$E$30:$E$37,MATCH($B92,Mapping!$A$30:$A$37,0))="sub",INDEX(Mapping!$F$5:$F$20,MATCH($C92,Mapping!$A$5:$A$20,0)),"all")</f>
        <v/>
      </c>
      <c r="H92" s="14">
        <f>INDEX(Mapping!$E$5:$E$20,MATCH($C92,Mapping!$A$5:$A$20,0))</f>
        <v/>
      </c>
      <c r="I92" s="14">
        <f>INDEX(Mapping!$G$30:$G$37,MATCH($B92,Mapping!$A$30:$A$37,0))</f>
        <v/>
      </c>
      <c r="J92" s="14">
        <f>INDEX(Mapping!$H$30:$H$37,MATCH($B92,Mapping!$A$30:$A$37,0))</f>
        <v/>
      </c>
      <c r="K92" s="14">
        <f>INDEX(Mapping!$H$5:$H$20,MATCH($C92,Mapping!$A$5:$A$20,0))</f>
        <v/>
      </c>
      <c r="L92" s="14">
        <f>INDEX(Mapping!$E$50:$E$63,MATCH($G92,Mapping!$A$50:$A$63,0))</f>
        <v/>
      </c>
      <c r="M92" s="14">
        <f>INDEX(Mapping!$D$67:$D$70,MATCH(INDEX(Mapping!$G$5:$G$20,MATCH($C92,Mapping!$A$5:$A$20,0)),Mapping!$A$67:$A$70,0))</f>
        <v/>
      </c>
      <c r="N92" s="24">
        <f>INDEX(Elasticities!$F$4:$I$200,MATCH("inc|"&amp;$E92&amp;"|"&amp;$D92,Elasticities!$A$4:$A$200,0),MATCH(Settings!$C$6,Elasticities!$F$3:$I$3,0))</f>
        <v/>
      </c>
      <c r="O92" s="24">
        <f>INDEX(Elasticities!$F$4:$I$200,MATCH("usg|"&amp;$E92&amp;"|"&amp;$D92,Elasticities!$A$4:$A$200,0),MATCH(Settings!$C$6,Elasticities!$F$3:$I$3,0))</f>
        <v/>
      </c>
      <c r="P92" s="24">
        <f>INDEX(Elasticities!$F$4:$I$200,MATCH("eff|"&amp;$E92&amp;"|"&amp;$D92,Elasticities!$A$4:$A$200,0),MATCH(Settings!$C$6,Elasticities!$F$3:$I$3,0))</f>
        <v/>
      </c>
      <c r="Q92" s="13">
        <f>INDEX(Elasticities!$F$4:$I$200,MATCH("aei|"&amp;$F92&amp;"|"&amp;$D92,Elasticities!$A$4:$A$200,0),MATCH(Settings!$C$6,Elasticities!$F$3:$I$3,0))</f>
        <v/>
      </c>
      <c r="R92" s="14">
        <f>INDEX(Inputs_prices!$E$5:$E$16,MATCH($G92,Inputs_prices!$A$5:$A$16,0))</f>
        <v/>
      </c>
      <c r="S92" s="13">
        <f>INDEX(Inputs_prices!$Q$5:$Q$16,MATCH($G92,Inputs_prices!$A$5:$A$16,0))</f>
        <v/>
      </c>
      <c r="T92" s="16">
        <f>INDEX(EF_GHG!$E$4:$E$1000,MATCH(Settings!$C$4&amp;"|"&amp;$B92&amp;"|"&amp;$H92,EF_GHG!$A$4:$A$1000,0))</f>
        <v/>
      </c>
      <c r="U92" s="47">
        <f>INDEX(EnergyCons!$F$4:$F$5000,MATCH(Settings!$C$4&amp;"|"&amp;Settings!$C$7&amp;"|"&amp;$C92&amp;"|"&amp;$B92,EnergyCons!$A$4:$A$5000,0))</f>
        <v/>
      </c>
    </row>
    <row r="93">
      <c r="A93" s="14">
        <f>$B93&amp;"|"&amp;$C93</f>
        <v/>
      </c>
      <c r="B93" s="22" t="inlineStr">
        <is>
          <t>coa</t>
        </is>
      </c>
      <c r="C93" s="22" t="inlineStr">
        <is>
          <t>cem</t>
        </is>
      </c>
      <c r="D93" s="14">
        <f>INDEX(Mapping!$D$5:$D$20,MATCH($C93,Mapping!$A$5:$A$20,0))</f>
        <v/>
      </c>
      <c r="E93" s="14">
        <f>INDEX(Mapping!$C$30:$C$37,MATCH($B93,Mapping!$A$30:$A$37,0))</f>
        <v/>
      </c>
      <c r="F93" s="14">
        <f>INDEX(Mapping!$D$30:$D$37,MATCH($B93,Mapping!$A$30:$A$37,0))</f>
        <v/>
      </c>
      <c r="G93" s="14">
        <f>$B93&amp;"."&amp;IF(INDEX(Mapping!$E$30:$E$37,MATCH($B93,Mapping!$A$30:$A$37,0))="sub",INDEX(Mapping!$F$5:$F$20,MATCH($C93,Mapping!$A$5:$A$20,0)),"all")</f>
        <v/>
      </c>
      <c r="H93" s="14">
        <f>INDEX(Mapping!$E$5:$E$20,MATCH($C93,Mapping!$A$5:$A$20,0))</f>
        <v/>
      </c>
      <c r="I93" s="14">
        <f>INDEX(Mapping!$G$30:$G$37,MATCH($B93,Mapping!$A$30:$A$37,0))</f>
        <v/>
      </c>
      <c r="J93" s="14">
        <f>INDEX(Mapping!$H$30:$H$37,MATCH($B93,Mapping!$A$30:$A$37,0))</f>
        <v/>
      </c>
      <c r="K93" s="14">
        <f>INDEX(Mapping!$H$5:$H$20,MATCH($C93,Mapping!$A$5:$A$20,0))</f>
        <v/>
      </c>
      <c r="L93" s="14">
        <f>INDEX(Mapping!$E$50:$E$63,MATCH($G93,Mapping!$A$50:$A$63,0))</f>
        <v/>
      </c>
      <c r="M93" s="14">
        <f>INDEX(Mapping!$D$67:$D$70,MATCH(INDEX(Mapping!$G$5:$G$20,MATCH($C93,Mapping!$A$5:$A$20,0)),Mapping!$A$67:$A$70,0))</f>
        <v/>
      </c>
      <c r="N93" s="24">
        <f>INDEX(Elasticities!$F$4:$I$200,MATCH("inc|"&amp;$E93&amp;"|"&amp;$D93,Elasticities!$A$4:$A$200,0),MATCH(Settings!$C$6,Elasticities!$F$3:$I$3,0))</f>
        <v/>
      </c>
      <c r="O93" s="24">
        <f>INDEX(Elasticities!$F$4:$I$200,MATCH("usg|"&amp;$E93&amp;"|"&amp;$D93,Elasticities!$A$4:$A$200,0),MATCH(Settings!$C$6,Elasticities!$F$3:$I$3,0))</f>
        <v/>
      </c>
      <c r="P93" s="24">
        <f>INDEX(Elasticities!$F$4:$I$200,MATCH("eff|"&amp;$E93&amp;"|"&amp;$D93,Elasticities!$A$4:$A$200,0),MATCH(Settings!$C$6,Elasticities!$F$3:$I$3,0))</f>
        <v/>
      </c>
      <c r="Q93" s="13">
        <f>INDEX(Elasticities!$F$4:$I$200,MATCH("aei|"&amp;$F93&amp;"|"&amp;$D93,Elasticities!$A$4:$A$200,0),MATCH(Settings!$C$6,Elasticities!$F$3:$I$3,0))</f>
        <v/>
      </c>
      <c r="R93" s="14">
        <f>INDEX(Inputs_prices!$E$5:$E$16,MATCH($G93,Inputs_prices!$A$5:$A$16,0))</f>
        <v/>
      </c>
      <c r="S93" s="13">
        <f>INDEX(Inputs_prices!$Q$5:$Q$16,MATCH($G93,Inputs_prices!$A$5:$A$16,0))</f>
        <v/>
      </c>
      <c r="T93" s="16">
        <f>INDEX(EF_GHG!$E$4:$E$1000,MATCH(Settings!$C$4&amp;"|"&amp;$B93&amp;"|"&amp;$H93,EF_GHG!$A$4:$A$1000,0))</f>
        <v/>
      </c>
      <c r="U93" s="47">
        <f>INDEX(EnergyCons!$F$4:$F$5000,MATCH(Settings!$C$4&amp;"|"&amp;Settings!$C$7&amp;"|"&amp;$C93&amp;"|"&amp;$B93,EnergyCons!$A$4:$A$5000,0))</f>
        <v/>
      </c>
    </row>
    <row r="94">
      <c r="A94" s="14">
        <f>$B94&amp;"|"&amp;$C94</f>
        <v/>
      </c>
      <c r="B94" s="22" t="inlineStr">
        <is>
          <t>nga</t>
        </is>
      </c>
      <c r="C94" s="22" t="inlineStr">
        <is>
          <t>cem</t>
        </is>
      </c>
      <c r="D94" s="14">
        <f>INDEX(Mapping!$D$5:$D$20,MATCH($C94,Mapping!$A$5:$A$20,0))</f>
        <v/>
      </c>
      <c r="E94" s="14">
        <f>INDEX(Mapping!$C$30:$C$37,MATCH($B94,Mapping!$A$30:$A$37,0))</f>
        <v/>
      </c>
      <c r="F94" s="14">
        <f>INDEX(Mapping!$D$30:$D$37,MATCH($B94,Mapping!$A$30:$A$37,0))</f>
        <v/>
      </c>
      <c r="G94" s="14">
        <f>$B94&amp;"."&amp;IF(INDEX(Mapping!$E$30:$E$37,MATCH($B94,Mapping!$A$30:$A$37,0))="sub",INDEX(Mapping!$F$5:$F$20,MATCH($C94,Mapping!$A$5:$A$20,0)),"all")</f>
        <v/>
      </c>
      <c r="H94" s="14">
        <f>INDEX(Mapping!$E$5:$E$20,MATCH($C94,Mapping!$A$5:$A$20,0))</f>
        <v/>
      </c>
      <c r="I94" s="14">
        <f>INDEX(Mapping!$G$30:$G$37,MATCH($B94,Mapping!$A$30:$A$37,0))</f>
        <v/>
      </c>
      <c r="J94" s="14">
        <f>INDEX(Mapping!$H$30:$H$37,MATCH($B94,Mapping!$A$30:$A$37,0))</f>
        <v/>
      </c>
      <c r="K94" s="14">
        <f>INDEX(Mapping!$H$5:$H$20,MATCH($C94,Mapping!$A$5:$A$20,0))</f>
        <v/>
      </c>
      <c r="L94" s="14">
        <f>INDEX(Mapping!$E$50:$E$63,MATCH($G94,Mapping!$A$50:$A$63,0))</f>
        <v/>
      </c>
      <c r="M94" s="14">
        <f>INDEX(Mapping!$D$67:$D$70,MATCH(INDEX(Mapping!$G$5:$G$20,MATCH($C94,Mapping!$A$5:$A$20,0)),Mapping!$A$67:$A$70,0))</f>
        <v/>
      </c>
      <c r="N94" s="24">
        <f>INDEX(Elasticities!$F$4:$I$200,MATCH("inc|"&amp;$E94&amp;"|"&amp;$D94,Elasticities!$A$4:$A$200,0),MATCH(Settings!$C$6,Elasticities!$F$3:$I$3,0))</f>
        <v/>
      </c>
      <c r="O94" s="24">
        <f>INDEX(Elasticities!$F$4:$I$200,MATCH("usg|"&amp;$E94&amp;"|"&amp;$D94,Elasticities!$A$4:$A$200,0),MATCH(Settings!$C$6,Elasticities!$F$3:$I$3,0))</f>
        <v/>
      </c>
      <c r="P94" s="24">
        <f>INDEX(Elasticities!$F$4:$I$200,MATCH("eff|"&amp;$E94&amp;"|"&amp;$D94,Elasticities!$A$4:$A$200,0),MATCH(Settings!$C$6,Elasticities!$F$3:$I$3,0))</f>
        <v/>
      </c>
      <c r="Q94" s="13">
        <f>INDEX(Elasticities!$F$4:$I$200,MATCH("aei|"&amp;$F94&amp;"|"&amp;$D94,Elasticities!$A$4:$A$200,0),MATCH(Settings!$C$6,Elasticities!$F$3:$I$3,0))</f>
        <v/>
      </c>
      <c r="R94" s="14">
        <f>INDEX(Inputs_prices!$E$5:$E$16,MATCH($G94,Inputs_prices!$A$5:$A$16,0))</f>
        <v/>
      </c>
      <c r="S94" s="13">
        <f>INDEX(Inputs_prices!$Q$5:$Q$16,MATCH($G94,Inputs_prices!$A$5:$A$16,0))</f>
        <v/>
      </c>
      <c r="T94" s="16">
        <f>INDEX(EF_GHG!$E$4:$E$1000,MATCH(Settings!$C$4&amp;"|"&amp;$B94&amp;"|"&amp;$H94,EF_GHG!$A$4:$A$1000,0))</f>
        <v/>
      </c>
      <c r="U94" s="47">
        <f>INDEX(EnergyCons!$F$4:$F$5000,MATCH(Settings!$C$4&amp;"|"&amp;Settings!$C$7&amp;"|"&amp;$C94&amp;"|"&amp;$B94,EnergyCons!$A$4:$A$5000,0))</f>
        <v/>
      </c>
    </row>
    <row r="95">
      <c r="A95" s="14">
        <f>$B95&amp;"|"&amp;$C95</f>
        <v/>
      </c>
      <c r="B95" s="22" t="inlineStr">
        <is>
          <t>gso</t>
        </is>
      </c>
      <c r="C95" s="22" t="inlineStr">
        <is>
          <t>cem</t>
        </is>
      </c>
      <c r="D95" s="14">
        <f>INDEX(Mapping!$D$5:$D$20,MATCH($C95,Mapping!$A$5:$A$20,0))</f>
        <v/>
      </c>
      <c r="E95" s="14">
        <f>INDEX(Mapping!$C$30:$C$37,MATCH($B95,Mapping!$A$30:$A$37,0))</f>
        <v/>
      </c>
      <c r="F95" s="14">
        <f>INDEX(Mapping!$D$30:$D$37,MATCH($B95,Mapping!$A$30:$A$37,0))</f>
        <v/>
      </c>
      <c r="G95" s="14">
        <f>$B95&amp;"."&amp;IF(INDEX(Mapping!$E$30:$E$37,MATCH($B95,Mapping!$A$30:$A$37,0))="sub",INDEX(Mapping!$F$5:$F$20,MATCH($C95,Mapping!$A$5:$A$20,0)),"all")</f>
        <v/>
      </c>
      <c r="H95" s="14">
        <f>INDEX(Mapping!$E$5:$E$20,MATCH($C95,Mapping!$A$5:$A$20,0))</f>
        <v/>
      </c>
      <c r="I95" s="14">
        <f>INDEX(Mapping!$G$30:$G$37,MATCH($B95,Mapping!$A$30:$A$37,0))</f>
        <v/>
      </c>
      <c r="J95" s="14">
        <f>INDEX(Mapping!$H$30:$H$37,MATCH($B95,Mapping!$A$30:$A$37,0))</f>
        <v/>
      </c>
      <c r="K95" s="14">
        <f>INDEX(Mapping!$H$5:$H$20,MATCH($C95,Mapping!$A$5:$A$20,0))</f>
        <v/>
      </c>
      <c r="L95" s="14">
        <f>INDEX(Mapping!$E$50:$E$63,MATCH($G95,Mapping!$A$50:$A$63,0))</f>
        <v/>
      </c>
      <c r="M95" s="14">
        <f>INDEX(Mapping!$D$67:$D$70,MATCH(INDEX(Mapping!$G$5:$G$20,MATCH($C95,Mapping!$A$5:$A$20,0)),Mapping!$A$67:$A$70,0))</f>
        <v/>
      </c>
      <c r="N95" s="24">
        <f>INDEX(Elasticities!$F$4:$I$200,MATCH("inc|"&amp;$E95&amp;"|"&amp;$D95,Elasticities!$A$4:$A$200,0),MATCH(Settings!$C$6,Elasticities!$F$3:$I$3,0))</f>
        <v/>
      </c>
      <c r="O95" s="24">
        <f>INDEX(Elasticities!$F$4:$I$200,MATCH("usg|"&amp;$E95&amp;"|"&amp;$D95,Elasticities!$A$4:$A$200,0),MATCH(Settings!$C$6,Elasticities!$F$3:$I$3,0))</f>
        <v/>
      </c>
      <c r="P95" s="24">
        <f>INDEX(Elasticities!$F$4:$I$200,MATCH("eff|"&amp;$E95&amp;"|"&amp;$D95,Elasticities!$A$4:$A$200,0),MATCH(Settings!$C$6,Elasticities!$F$3:$I$3,0))</f>
        <v/>
      </c>
      <c r="Q95" s="13">
        <f>INDEX(Elasticities!$F$4:$I$200,MATCH("aei|"&amp;$F95&amp;"|"&amp;$D95,Elasticities!$A$4:$A$200,0),MATCH(Settings!$C$6,Elasticities!$F$3:$I$3,0))</f>
        <v/>
      </c>
      <c r="R95" s="14">
        <f>INDEX(Inputs_prices!$E$5:$E$16,MATCH($G95,Inputs_prices!$A$5:$A$16,0))</f>
        <v/>
      </c>
      <c r="S95" s="13">
        <f>INDEX(Inputs_prices!$Q$5:$Q$16,MATCH($G95,Inputs_prices!$A$5:$A$16,0))</f>
        <v/>
      </c>
      <c r="T95" s="16">
        <f>INDEX(EF_GHG!$E$4:$E$1000,MATCH(Settings!$C$4&amp;"|"&amp;$B95&amp;"|"&amp;$H95,EF_GHG!$A$4:$A$1000,0))</f>
        <v/>
      </c>
      <c r="U95" s="47">
        <f>INDEX(EnergyCons!$F$4:$F$5000,MATCH(Settings!$C$4&amp;"|"&amp;Settings!$C$7&amp;"|"&amp;$C95&amp;"|"&amp;$B95,EnergyCons!$A$4:$A$5000,0))</f>
        <v/>
      </c>
    </row>
    <row r="96">
      <c r="A96" s="14">
        <f>$B96&amp;"|"&amp;$C96</f>
        <v/>
      </c>
      <c r="B96" s="22" t="inlineStr">
        <is>
          <t>die</t>
        </is>
      </c>
      <c r="C96" s="22" t="inlineStr">
        <is>
          <t>cem</t>
        </is>
      </c>
      <c r="D96" s="14">
        <f>INDEX(Mapping!$D$5:$D$20,MATCH($C96,Mapping!$A$5:$A$20,0))</f>
        <v/>
      </c>
      <c r="E96" s="14">
        <f>INDEX(Mapping!$C$30:$C$37,MATCH($B96,Mapping!$A$30:$A$37,0))</f>
        <v/>
      </c>
      <c r="F96" s="14">
        <f>INDEX(Mapping!$D$30:$D$37,MATCH($B96,Mapping!$A$30:$A$37,0))</f>
        <v/>
      </c>
      <c r="G96" s="14">
        <f>$B96&amp;"."&amp;IF(INDEX(Mapping!$E$30:$E$37,MATCH($B96,Mapping!$A$30:$A$37,0))="sub",INDEX(Mapping!$F$5:$F$20,MATCH($C96,Mapping!$A$5:$A$20,0)),"all")</f>
        <v/>
      </c>
      <c r="H96" s="14">
        <f>INDEX(Mapping!$E$5:$E$20,MATCH($C96,Mapping!$A$5:$A$20,0))</f>
        <v/>
      </c>
      <c r="I96" s="14">
        <f>INDEX(Mapping!$G$30:$G$37,MATCH($B96,Mapping!$A$30:$A$37,0))</f>
        <v/>
      </c>
      <c r="J96" s="14">
        <f>INDEX(Mapping!$H$30:$H$37,MATCH($B96,Mapping!$A$30:$A$37,0))</f>
        <v/>
      </c>
      <c r="K96" s="14">
        <f>INDEX(Mapping!$H$5:$H$20,MATCH($C96,Mapping!$A$5:$A$20,0))</f>
        <v/>
      </c>
      <c r="L96" s="14">
        <f>INDEX(Mapping!$E$50:$E$63,MATCH($G96,Mapping!$A$50:$A$63,0))</f>
        <v/>
      </c>
      <c r="M96" s="14">
        <f>INDEX(Mapping!$D$67:$D$70,MATCH(INDEX(Mapping!$G$5:$G$20,MATCH($C96,Mapping!$A$5:$A$20,0)),Mapping!$A$67:$A$70,0))</f>
        <v/>
      </c>
      <c r="N96" s="24">
        <f>INDEX(Elasticities!$F$4:$I$200,MATCH("inc|"&amp;$E96&amp;"|"&amp;$D96,Elasticities!$A$4:$A$200,0),MATCH(Settings!$C$6,Elasticities!$F$3:$I$3,0))</f>
        <v/>
      </c>
      <c r="O96" s="24">
        <f>INDEX(Elasticities!$F$4:$I$200,MATCH("usg|"&amp;$E96&amp;"|"&amp;$D96,Elasticities!$A$4:$A$200,0),MATCH(Settings!$C$6,Elasticities!$F$3:$I$3,0))</f>
        <v/>
      </c>
      <c r="P96" s="24">
        <f>INDEX(Elasticities!$F$4:$I$200,MATCH("eff|"&amp;$E96&amp;"|"&amp;$D96,Elasticities!$A$4:$A$200,0),MATCH(Settings!$C$6,Elasticities!$F$3:$I$3,0))</f>
        <v/>
      </c>
      <c r="Q96" s="13">
        <f>INDEX(Elasticities!$F$4:$I$200,MATCH("aei|"&amp;$F96&amp;"|"&amp;$D96,Elasticities!$A$4:$A$200,0),MATCH(Settings!$C$6,Elasticities!$F$3:$I$3,0))</f>
        <v/>
      </c>
      <c r="R96" s="14">
        <f>INDEX(Inputs_prices!$E$5:$E$16,MATCH($G96,Inputs_prices!$A$5:$A$16,0))</f>
        <v/>
      </c>
      <c r="S96" s="13">
        <f>INDEX(Inputs_prices!$Q$5:$Q$16,MATCH($G96,Inputs_prices!$A$5:$A$16,0))</f>
        <v/>
      </c>
      <c r="T96" s="16">
        <f>INDEX(EF_GHG!$E$4:$E$1000,MATCH(Settings!$C$4&amp;"|"&amp;$B96&amp;"|"&amp;$H96,EF_GHG!$A$4:$A$1000,0))</f>
        <v/>
      </c>
      <c r="U96" s="47">
        <f>INDEX(EnergyCons!$F$4:$F$5000,MATCH(Settings!$C$4&amp;"|"&amp;Settings!$C$7&amp;"|"&amp;$C96&amp;"|"&amp;$B96,EnergyCons!$A$4:$A$5000,0))</f>
        <v/>
      </c>
    </row>
    <row r="97">
      <c r="A97" s="14">
        <f>$B97&amp;"|"&amp;$C97</f>
        <v/>
      </c>
      <c r="B97" s="22" t="inlineStr">
        <is>
          <t>lpg</t>
        </is>
      </c>
      <c r="C97" s="22" t="inlineStr">
        <is>
          <t>cem</t>
        </is>
      </c>
      <c r="D97" s="14">
        <f>INDEX(Mapping!$D$5:$D$20,MATCH($C97,Mapping!$A$5:$A$20,0))</f>
        <v/>
      </c>
      <c r="E97" s="14">
        <f>INDEX(Mapping!$C$30:$C$37,MATCH($B97,Mapping!$A$30:$A$37,0))</f>
        <v/>
      </c>
      <c r="F97" s="14">
        <f>INDEX(Mapping!$D$30:$D$37,MATCH($B97,Mapping!$A$30:$A$37,0))</f>
        <v/>
      </c>
      <c r="G97" s="14">
        <f>$B97&amp;"."&amp;IF(INDEX(Mapping!$E$30:$E$37,MATCH($B97,Mapping!$A$30:$A$37,0))="sub",INDEX(Mapping!$F$5:$F$20,MATCH($C97,Mapping!$A$5:$A$20,0)),"all")</f>
        <v/>
      </c>
      <c r="H97" s="14">
        <f>INDEX(Mapping!$E$5:$E$20,MATCH($C97,Mapping!$A$5:$A$20,0))</f>
        <v/>
      </c>
      <c r="I97" s="14">
        <f>INDEX(Mapping!$G$30:$G$37,MATCH($B97,Mapping!$A$30:$A$37,0))</f>
        <v/>
      </c>
      <c r="J97" s="14">
        <f>INDEX(Mapping!$H$30:$H$37,MATCH($B97,Mapping!$A$30:$A$37,0))</f>
        <v/>
      </c>
      <c r="K97" s="14">
        <f>INDEX(Mapping!$H$5:$H$20,MATCH($C97,Mapping!$A$5:$A$20,0))</f>
        <v/>
      </c>
      <c r="L97" s="14">
        <f>INDEX(Mapping!$E$50:$E$63,MATCH($G97,Mapping!$A$50:$A$63,0))</f>
        <v/>
      </c>
      <c r="M97" s="14">
        <f>INDEX(Mapping!$D$67:$D$70,MATCH(INDEX(Mapping!$G$5:$G$20,MATCH($C97,Mapping!$A$5:$A$20,0)),Mapping!$A$67:$A$70,0))</f>
        <v/>
      </c>
      <c r="N97" s="24">
        <f>INDEX(Elasticities!$F$4:$I$200,MATCH("inc|"&amp;$E97&amp;"|"&amp;$D97,Elasticities!$A$4:$A$200,0),MATCH(Settings!$C$6,Elasticities!$F$3:$I$3,0))</f>
        <v/>
      </c>
      <c r="O97" s="24">
        <f>INDEX(Elasticities!$F$4:$I$200,MATCH("usg|"&amp;$E97&amp;"|"&amp;$D97,Elasticities!$A$4:$A$200,0),MATCH(Settings!$C$6,Elasticities!$F$3:$I$3,0))</f>
        <v/>
      </c>
      <c r="P97" s="24">
        <f>INDEX(Elasticities!$F$4:$I$200,MATCH("eff|"&amp;$E97&amp;"|"&amp;$D97,Elasticities!$A$4:$A$200,0),MATCH(Settings!$C$6,Elasticities!$F$3:$I$3,0))</f>
        <v/>
      </c>
      <c r="Q97" s="13">
        <f>INDEX(Elasticities!$F$4:$I$200,MATCH("aei|"&amp;$F97&amp;"|"&amp;$D97,Elasticities!$A$4:$A$200,0),MATCH(Settings!$C$6,Elasticities!$F$3:$I$3,0))</f>
        <v/>
      </c>
      <c r="R97" s="14">
        <f>INDEX(Inputs_prices!$E$5:$E$16,MATCH($G97,Inputs_prices!$A$5:$A$16,0))</f>
        <v/>
      </c>
      <c r="S97" s="13">
        <f>INDEX(Inputs_prices!$Q$5:$Q$16,MATCH($G97,Inputs_prices!$A$5:$A$16,0))</f>
        <v/>
      </c>
      <c r="T97" s="16">
        <f>INDEX(EF_GHG!$E$4:$E$1000,MATCH(Settings!$C$4&amp;"|"&amp;$B97&amp;"|"&amp;$H97,EF_GHG!$A$4:$A$1000,0))</f>
        <v/>
      </c>
      <c r="U97" s="47">
        <f>INDEX(EnergyCons!$F$4:$F$5000,MATCH(Settings!$C$4&amp;"|"&amp;Settings!$C$7&amp;"|"&amp;$C97&amp;"|"&amp;$B97,EnergyCons!$A$4:$A$5000,0))</f>
        <v/>
      </c>
    </row>
    <row r="98">
      <c r="A98" s="14">
        <f>$B98&amp;"|"&amp;$C98</f>
        <v/>
      </c>
      <c r="B98" s="22" t="inlineStr">
        <is>
          <t>ker</t>
        </is>
      </c>
      <c r="C98" s="22" t="inlineStr">
        <is>
          <t>cem</t>
        </is>
      </c>
      <c r="D98" s="14">
        <f>INDEX(Mapping!$D$5:$D$20,MATCH($C98,Mapping!$A$5:$A$20,0))</f>
        <v/>
      </c>
      <c r="E98" s="14">
        <f>INDEX(Mapping!$C$30:$C$37,MATCH($B98,Mapping!$A$30:$A$37,0))</f>
        <v/>
      </c>
      <c r="F98" s="14">
        <f>INDEX(Mapping!$D$30:$D$37,MATCH($B98,Mapping!$A$30:$A$37,0))</f>
        <v/>
      </c>
      <c r="G98" s="14">
        <f>$B98&amp;"."&amp;IF(INDEX(Mapping!$E$30:$E$37,MATCH($B98,Mapping!$A$30:$A$37,0))="sub",INDEX(Mapping!$F$5:$F$20,MATCH($C98,Mapping!$A$5:$A$20,0)),"all")</f>
        <v/>
      </c>
      <c r="H98" s="14">
        <f>INDEX(Mapping!$E$5:$E$20,MATCH($C98,Mapping!$A$5:$A$20,0))</f>
        <v/>
      </c>
      <c r="I98" s="14">
        <f>INDEX(Mapping!$G$30:$G$37,MATCH($B98,Mapping!$A$30:$A$37,0))</f>
        <v/>
      </c>
      <c r="J98" s="14">
        <f>INDEX(Mapping!$H$30:$H$37,MATCH($B98,Mapping!$A$30:$A$37,0))</f>
        <v/>
      </c>
      <c r="K98" s="14">
        <f>INDEX(Mapping!$H$5:$H$20,MATCH($C98,Mapping!$A$5:$A$20,0))</f>
        <v/>
      </c>
      <c r="L98" s="14">
        <f>INDEX(Mapping!$E$50:$E$63,MATCH($G98,Mapping!$A$50:$A$63,0))</f>
        <v/>
      </c>
      <c r="M98" s="14">
        <f>INDEX(Mapping!$D$67:$D$70,MATCH(INDEX(Mapping!$G$5:$G$20,MATCH($C98,Mapping!$A$5:$A$20,0)),Mapping!$A$67:$A$70,0))</f>
        <v/>
      </c>
      <c r="N98" s="24">
        <f>INDEX(Elasticities!$F$4:$I$200,MATCH("inc|"&amp;$E98&amp;"|"&amp;$D98,Elasticities!$A$4:$A$200,0),MATCH(Settings!$C$6,Elasticities!$F$3:$I$3,0))</f>
        <v/>
      </c>
      <c r="O98" s="24">
        <f>INDEX(Elasticities!$F$4:$I$200,MATCH("usg|"&amp;$E98&amp;"|"&amp;$D98,Elasticities!$A$4:$A$200,0),MATCH(Settings!$C$6,Elasticities!$F$3:$I$3,0))</f>
        <v/>
      </c>
      <c r="P98" s="24">
        <f>INDEX(Elasticities!$F$4:$I$200,MATCH("eff|"&amp;$E98&amp;"|"&amp;$D98,Elasticities!$A$4:$A$200,0),MATCH(Settings!$C$6,Elasticities!$F$3:$I$3,0))</f>
        <v/>
      </c>
      <c r="Q98" s="13">
        <f>INDEX(Elasticities!$F$4:$I$200,MATCH("aei|"&amp;$F98&amp;"|"&amp;$D98,Elasticities!$A$4:$A$200,0),MATCH(Settings!$C$6,Elasticities!$F$3:$I$3,0))</f>
        <v/>
      </c>
      <c r="R98" s="14">
        <f>INDEX(Inputs_prices!$E$5:$E$16,MATCH($G98,Inputs_prices!$A$5:$A$16,0))</f>
        <v/>
      </c>
      <c r="S98" s="13">
        <f>INDEX(Inputs_prices!$Q$5:$Q$16,MATCH($G98,Inputs_prices!$A$5:$A$16,0))</f>
        <v/>
      </c>
      <c r="T98" s="16">
        <f>INDEX(EF_GHG!$E$4:$E$1000,MATCH(Settings!$C$4&amp;"|"&amp;$B98&amp;"|"&amp;$H98,EF_GHG!$A$4:$A$1000,0))</f>
        <v/>
      </c>
      <c r="U98" s="47">
        <f>INDEX(EnergyCons!$F$4:$F$5000,MATCH(Settings!$C$4&amp;"|"&amp;Settings!$C$7&amp;"|"&amp;$C98&amp;"|"&amp;$B98,EnergyCons!$A$4:$A$5000,0))</f>
        <v/>
      </c>
    </row>
    <row r="99">
      <c r="A99" s="14">
        <f>$B99&amp;"|"&amp;$C99</f>
        <v/>
      </c>
      <c r="B99" s="22" t="inlineStr">
        <is>
          <t>oop</t>
        </is>
      </c>
      <c r="C99" s="22" t="inlineStr">
        <is>
          <t>cem</t>
        </is>
      </c>
      <c r="D99" s="14">
        <f>INDEX(Mapping!$D$5:$D$20,MATCH($C99,Mapping!$A$5:$A$20,0))</f>
        <v/>
      </c>
      <c r="E99" s="14">
        <f>INDEX(Mapping!$C$30:$C$37,MATCH($B99,Mapping!$A$30:$A$37,0))</f>
        <v/>
      </c>
      <c r="F99" s="14">
        <f>INDEX(Mapping!$D$30:$D$37,MATCH($B99,Mapping!$A$30:$A$37,0))</f>
        <v/>
      </c>
      <c r="G99" s="14">
        <f>$B99&amp;"."&amp;IF(INDEX(Mapping!$E$30:$E$37,MATCH($B99,Mapping!$A$30:$A$37,0))="sub",INDEX(Mapping!$F$5:$F$20,MATCH($C99,Mapping!$A$5:$A$20,0)),"all")</f>
        <v/>
      </c>
      <c r="H99" s="14">
        <f>INDEX(Mapping!$E$5:$E$20,MATCH($C99,Mapping!$A$5:$A$20,0))</f>
        <v/>
      </c>
      <c r="I99" s="14">
        <f>INDEX(Mapping!$G$30:$G$37,MATCH($B99,Mapping!$A$30:$A$37,0))</f>
        <v/>
      </c>
      <c r="J99" s="14">
        <f>INDEX(Mapping!$H$30:$H$37,MATCH($B99,Mapping!$A$30:$A$37,0))</f>
        <v/>
      </c>
      <c r="K99" s="14">
        <f>INDEX(Mapping!$H$5:$H$20,MATCH($C99,Mapping!$A$5:$A$20,0))</f>
        <v/>
      </c>
      <c r="L99" s="14">
        <f>INDEX(Mapping!$E$50:$E$63,MATCH($G99,Mapping!$A$50:$A$63,0))</f>
        <v/>
      </c>
      <c r="M99" s="14">
        <f>INDEX(Mapping!$D$67:$D$70,MATCH(INDEX(Mapping!$G$5:$G$20,MATCH($C99,Mapping!$A$5:$A$20,0)),Mapping!$A$67:$A$70,0))</f>
        <v/>
      </c>
      <c r="N99" s="24">
        <f>INDEX(Elasticities!$F$4:$I$200,MATCH("inc|"&amp;$E99&amp;"|"&amp;$D99,Elasticities!$A$4:$A$200,0),MATCH(Settings!$C$6,Elasticities!$F$3:$I$3,0))</f>
        <v/>
      </c>
      <c r="O99" s="24">
        <f>INDEX(Elasticities!$F$4:$I$200,MATCH("usg|"&amp;$E99&amp;"|"&amp;$D99,Elasticities!$A$4:$A$200,0),MATCH(Settings!$C$6,Elasticities!$F$3:$I$3,0))</f>
        <v/>
      </c>
      <c r="P99" s="24">
        <f>INDEX(Elasticities!$F$4:$I$200,MATCH("eff|"&amp;$E99&amp;"|"&amp;$D99,Elasticities!$A$4:$A$200,0),MATCH(Settings!$C$6,Elasticities!$F$3:$I$3,0))</f>
        <v/>
      </c>
      <c r="Q99" s="13">
        <f>INDEX(Elasticities!$F$4:$I$200,MATCH("aei|"&amp;$F99&amp;"|"&amp;$D99,Elasticities!$A$4:$A$200,0),MATCH(Settings!$C$6,Elasticities!$F$3:$I$3,0))</f>
        <v/>
      </c>
      <c r="R99" s="14">
        <f>INDEX(Inputs_prices!$E$5:$E$16,MATCH($G99,Inputs_prices!$A$5:$A$16,0))</f>
        <v/>
      </c>
      <c r="S99" s="13">
        <f>INDEX(Inputs_prices!$Q$5:$Q$16,MATCH($G99,Inputs_prices!$A$5:$A$16,0))</f>
        <v/>
      </c>
      <c r="T99" s="16">
        <f>INDEX(EF_GHG!$E$4:$E$1000,MATCH(Settings!$C$4&amp;"|"&amp;$B99&amp;"|"&amp;$H99,EF_GHG!$A$4:$A$1000,0))</f>
        <v/>
      </c>
      <c r="U99" s="47">
        <f>INDEX(EnergyCons!$F$4:$F$5000,MATCH(Settings!$C$4&amp;"|"&amp;Settings!$C$7&amp;"|"&amp;$C99&amp;"|"&amp;$B99,EnergyCons!$A$4:$A$5000,0))</f>
        <v/>
      </c>
    </row>
    <row r="100">
      <c r="A100" s="14">
        <f>$B100&amp;"|"&amp;$C100</f>
        <v/>
      </c>
      <c r="B100" s="22" t="inlineStr">
        <is>
          <t>bio</t>
        </is>
      </c>
      <c r="C100" s="22" t="inlineStr">
        <is>
          <t>cem</t>
        </is>
      </c>
      <c r="D100" s="14">
        <f>INDEX(Mapping!$D$5:$D$20,MATCH($C100,Mapping!$A$5:$A$20,0))</f>
        <v/>
      </c>
      <c r="E100" s="14">
        <f>INDEX(Mapping!$C$30:$C$37,MATCH($B100,Mapping!$A$30:$A$37,0))</f>
        <v/>
      </c>
      <c r="F100" s="14">
        <f>INDEX(Mapping!$D$30:$D$37,MATCH($B100,Mapping!$A$30:$A$37,0))</f>
        <v/>
      </c>
      <c r="G100" s="14">
        <f>$B100&amp;"."&amp;IF(INDEX(Mapping!$E$30:$E$37,MATCH($B100,Mapping!$A$30:$A$37,0))="sub",INDEX(Mapping!$F$5:$F$20,MATCH($C100,Mapping!$A$5:$A$20,0)),"all")</f>
        <v/>
      </c>
      <c r="H100" s="14">
        <f>INDEX(Mapping!$E$5:$E$20,MATCH($C100,Mapping!$A$5:$A$20,0))</f>
        <v/>
      </c>
      <c r="I100" s="14">
        <f>INDEX(Mapping!$G$30:$G$37,MATCH($B100,Mapping!$A$30:$A$37,0))</f>
        <v/>
      </c>
      <c r="J100" s="14">
        <f>INDEX(Mapping!$H$30:$H$37,MATCH($B100,Mapping!$A$30:$A$37,0))</f>
        <v/>
      </c>
      <c r="K100" s="14">
        <f>INDEX(Mapping!$H$5:$H$20,MATCH($C100,Mapping!$A$5:$A$20,0))</f>
        <v/>
      </c>
      <c r="L100" s="14">
        <f>INDEX(Mapping!$E$50:$E$63,MATCH($G100,Mapping!$A$50:$A$63,0))</f>
        <v/>
      </c>
      <c r="M100" s="14">
        <f>INDEX(Mapping!$D$67:$D$70,MATCH(INDEX(Mapping!$G$5:$G$20,MATCH($C100,Mapping!$A$5:$A$20,0)),Mapping!$A$67:$A$70,0))</f>
        <v/>
      </c>
      <c r="N100" s="24">
        <f>INDEX(Elasticities!$F$4:$I$200,MATCH("inc|"&amp;$E100&amp;"|"&amp;$D100,Elasticities!$A$4:$A$200,0),MATCH(Settings!$C$6,Elasticities!$F$3:$I$3,0))</f>
        <v/>
      </c>
      <c r="O100" s="24">
        <f>INDEX(Elasticities!$F$4:$I$200,MATCH("usg|"&amp;$E100&amp;"|"&amp;$D100,Elasticities!$A$4:$A$200,0),MATCH(Settings!$C$6,Elasticities!$F$3:$I$3,0))</f>
        <v/>
      </c>
      <c r="P100" s="24">
        <f>INDEX(Elasticities!$F$4:$I$200,MATCH("eff|"&amp;$E100&amp;"|"&amp;$D100,Elasticities!$A$4:$A$200,0),MATCH(Settings!$C$6,Elasticities!$F$3:$I$3,0))</f>
        <v/>
      </c>
      <c r="Q100" s="13">
        <f>INDEX(Elasticities!$F$4:$I$200,MATCH("aei|"&amp;$F100&amp;"|"&amp;$D100,Elasticities!$A$4:$A$200,0),MATCH(Settings!$C$6,Elasticities!$F$3:$I$3,0))</f>
        <v/>
      </c>
      <c r="R100" s="14">
        <f>INDEX(Inputs_prices!$E$5:$E$16,MATCH($G100,Inputs_prices!$A$5:$A$16,0))</f>
        <v/>
      </c>
      <c r="S100" s="13">
        <f>INDEX(Inputs_prices!$Q$5:$Q$16,MATCH($G100,Inputs_prices!$A$5:$A$16,0))</f>
        <v/>
      </c>
      <c r="T100" s="16">
        <f>INDEX(EF_GHG!$E$4:$E$1000,MATCH(Settings!$C$4&amp;"|"&amp;$B100&amp;"|"&amp;$H100,EF_GHG!$A$4:$A$1000,0))</f>
        <v/>
      </c>
      <c r="U100" s="47">
        <f>INDEX(EnergyCons!$F$4:$F$5000,MATCH(Settings!$C$4&amp;"|"&amp;Settings!$C$7&amp;"|"&amp;$C100&amp;"|"&amp;$B100,EnergyCons!$A$4:$A$5000,0))</f>
        <v/>
      </c>
    </row>
    <row r="101">
      <c r="A101" s="14">
        <f>$B101&amp;"|"&amp;$C101</f>
        <v/>
      </c>
      <c r="B101" s="22" t="inlineStr">
        <is>
          <t>coa</t>
        </is>
      </c>
      <c r="C101" s="22" t="inlineStr">
        <is>
          <t>omn</t>
        </is>
      </c>
      <c r="D101" s="14">
        <f>INDEX(Mapping!$D$5:$D$20,MATCH($C101,Mapping!$A$5:$A$20,0))</f>
        <v/>
      </c>
      <c r="E101" s="14">
        <f>INDEX(Mapping!$C$30:$C$37,MATCH($B101,Mapping!$A$30:$A$37,0))</f>
        <v/>
      </c>
      <c r="F101" s="14">
        <f>INDEX(Mapping!$D$30:$D$37,MATCH($B101,Mapping!$A$30:$A$37,0))</f>
        <v/>
      </c>
      <c r="G101" s="14">
        <f>$B101&amp;"."&amp;IF(INDEX(Mapping!$E$30:$E$37,MATCH($B101,Mapping!$A$30:$A$37,0))="sub",INDEX(Mapping!$F$5:$F$20,MATCH($C101,Mapping!$A$5:$A$20,0)),"all")</f>
        <v/>
      </c>
      <c r="H101" s="14">
        <f>INDEX(Mapping!$E$5:$E$20,MATCH($C101,Mapping!$A$5:$A$20,0))</f>
        <v/>
      </c>
      <c r="I101" s="14">
        <f>INDEX(Mapping!$G$30:$G$37,MATCH($B101,Mapping!$A$30:$A$37,0))</f>
        <v/>
      </c>
      <c r="J101" s="14">
        <f>INDEX(Mapping!$H$30:$H$37,MATCH($B101,Mapping!$A$30:$A$37,0))</f>
        <v/>
      </c>
      <c r="K101" s="14">
        <f>INDEX(Mapping!$H$5:$H$20,MATCH($C101,Mapping!$A$5:$A$20,0))</f>
        <v/>
      </c>
      <c r="L101" s="14">
        <f>INDEX(Mapping!$E$50:$E$63,MATCH($G101,Mapping!$A$50:$A$63,0))</f>
        <v/>
      </c>
      <c r="M101" s="14">
        <f>INDEX(Mapping!$D$67:$D$70,MATCH(INDEX(Mapping!$G$5:$G$20,MATCH($C101,Mapping!$A$5:$A$20,0)),Mapping!$A$67:$A$70,0))</f>
        <v/>
      </c>
      <c r="N101" s="24">
        <f>INDEX(Elasticities!$F$4:$I$200,MATCH("inc|"&amp;$E101&amp;"|"&amp;$D101,Elasticities!$A$4:$A$200,0),MATCH(Settings!$C$6,Elasticities!$F$3:$I$3,0))</f>
        <v/>
      </c>
      <c r="O101" s="24">
        <f>INDEX(Elasticities!$F$4:$I$200,MATCH("usg|"&amp;$E101&amp;"|"&amp;$D101,Elasticities!$A$4:$A$200,0),MATCH(Settings!$C$6,Elasticities!$F$3:$I$3,0))</f>
        <v/>
      </c>
      <c r="P101" s="24">
        <f>INDEX(Elasticities!$F$4:$I$200,MATCH("eff|"&amp;$E101&amp;"|"&amp;$D101,Elasticities!$A$4:$A$200,0),MATCH(Settings!$C$6,Elasticities!$F$3:$I$3,0))</f>
        <v/>
      </c>
      <c r="Q101" s="13">
        <f>INDEX(Elasticities!$F$4:$I$200,MATCH("aei|"&amp;$F101&amp;"|"&amp;$D101,Elasticities!$A$4:$A$200,0),MATCH(Settings!$C$6,Elasticities!$F$3:$I$3,0))</f>
        <v/>
      </c>
      <c r="R101" s="14">
        <f>INDEX(Inputs_prices!$E$5:$E$16,MATCH($G101,Inputs_prices!$A$5:$A$16,0))</f>
        <v/>
      </c>
      <c r="S101" s="13">
        <f>INDEX(Inputs_prices!$Q$5:$Q$16,MATCH($G101,Inputs_prices!$A$5:$A$16,0))</f>
        <v/>
      </c>
      <c r="T101" s="16">
        <f>INDEX(EF_GHG!$E$4:$E$1000,MATCH(Settings!$C$4&amp;"|"&amp;$B101&amp;"|"&amp;$H101,EF_GHG!$A$4:$A$1000,0))</f>
        <v/>
      </c>
      <c r="U101" s="47">
        <f>INDEX(EnergyCons!$F$4:$F$5000,MATCH(Settings!$C$4&amp;"|"&amp;Settings!$C$7&amp;"|"&amp;$C101&amp;"|"&amp;$B101,EnergyCons!$A$4:$A$5000,0))</f>
        <v/>
      </c>
    </row>
    <row r="102">
      <c r="A102" s="14">
        <f>$B102&amp;"|"&amp;$C102</f>
        <v/>
      </c>
      <c r="B102" s="22" t="inlineStr">
        <is>
          <t>nga</t>
        </is>
      </c>
      <c r="C102" s="22" t="inlineStr">
        <is>
          <t>omn</t>
        </is>
      </c>
      <c r="D102" s="14">
        <f>INDEX(Mapping!$D$5:$D$20,MATCH($C102,Mapping!$A$5:$A$20,0))</f>
        <v/>
      </c>
      <c r="E102" s="14">
        <f>INDEX(Mapping!$C$30:$C$37,MATCH($B102,Mapping!$A$30:$A$37,0))</f>
        <v/>
      </c>
      <c r="F102" s="14">
        <f>INDEX(Mapping!$D$30:$D$37,MATCH($B102,Mapping!$A$30:$A$37,0))</f>
        <v/>
      </c>
      <c r="G102" s="14">
        <f>$B102&amp;"."&amp;IF(INDEX(Mapping!$E$30:$E$37,MATCH($B102,Mapping!$A$30:$A$37,0))="sub",INDEX(Mapping!$F$5:$F$20,MATCH($C102,Mapping!$A$5:$A$20,0)),"all")</f>
        <v/>
      </c>
      <c r="H102" s="14">
        <f>INDEX(Mapping!$E$5:$E$20,MATCH($C102,Mapping!$A$5:$A$20,0))</f>
        <v/>
      </c>
      <c r="I102" s="14">
        <f>INDEX(Mapping!$G$30:$G$37,MATCH($B102,Mapping!$A$30:$A$37,0))</f>
        <v/>
      </c>
      <c r="J102" s="14">
        <f>INDEX(Mapping!$H$30:$H$37,MATCH($B102,Mapping!$A$30:$A$37,0))</f>
        <v/>
      </c>
      <c r="K102" s="14">
        <f>INDEX(Mapping!$H$5:$H$20,MATCH($C102,Mapping!$A$5:$A$20,0))</f>
        <v/>
      </c>
      <c r="L102" s="14">
        <f>INDEX(Mapping!$E$50:$E$63,MATCH($G102,Mapping!$A$50:$A$63,0))</f>
        <v/>
      </c>
      <c r="M102" s="14">
        <f>INDEX(Mapping!$D$67:$D$70,MATCH(INDEX(Mapping!$G$5:$G$20,MATCH($C102,Mapping!$A$5:$A$20,0)),Mapping!$A$67:$A$70,0))</f>
        <v/>
      </c>
      <c r="N102" s="24">
        <f>INDEX(Elasticities!$F$4:$I$200,MATCH("inc|"&amp;$E102&amp;"|"&amp;$D102,Elasticities!$A$4:$A$200,0),MATCH(Settings!$C$6,Elasticities!$F$3:$I$3,0))</f>
        <v/>
      </c>
      <c r="O102" s="24">
        <f>INDEX(Elasticities!$F$4:$I$200,MATCH("usg|"&amp;$E102&amp;"|"&amp;$D102,Elasticities!$A$4:$A$200,0),MATCH(Settings!$C$6,Elasticities!$F$3:$I$3,0))</f>
        <v/>
      </c>
      <c r="P102" s="24">
        <f>INDEX(Elasticities!$F$4:$I$200,MATCH("eff|"&amp;$E102&amp;"|"&amp;$D102,Elasticities!$A$4:$A$200,0),MATCH(Settings!$C$6,Elasticities!$F$3:$I$3,0))</f>
        <v/>
      </c>
      <c r="Q102" s="13">
        <f>INDEX(Elasticities!$F$4:$I$200,MATCH("aei|"&amp;$F102&amp;"|"&amp;$D102,Elasticities!$A$4:$A$200,0),MATCH(Settings!$C$6,Elasticities!$F$3:$I$3,0))</f>
        <v/>
      </c>
      <c r="R102" s="14">
        <f>INDEX(Inputs_prices!$E$5:$E$16,MATCH($G102,Inputs_prices!$A$5:$A$16,0))</f>
        <v/>
      </c>
      <c r="S102" s="13">
        <f>INDEX(Inputs_prices!$Q$5:$Q$16,MATCH($G102,Inputs_prices!$A$5:$A$16,0))</f>
        <v/>
      </c>
      <c r="T102" s="16">
        <f>INDEX(EF_GHG!$E$4:$E$1000,MATCH(Settings!$C$4&amp;"|"&amp;$B102&amp;"|"&amp;$H102,EF_GHG!$A$4:$A$1000,0))</f>
        <v/>
      </c>
      <c r="U102" s="47">
        <f>INDEX(EnergyCons!$F$4:$F$5000,MATCH(Settings!$C$4&amp;"|"&amp;Settings!$C$7&amp;"|"&amp;$C102&amp;"|"&amp;$B102,EnergyCons!$A$4:$A$5000,0))</f>
        <v/>
      </c>
    </row>
    <row r="103">
      <c r="A103" s="14">
        <f>$B103&amp;"|"&amp;$C103</f>
        <v/>
      </c>
      <c r="B103" s="22" t="inlineStr">
        <is>
          <t>gso</t>
        </is>
      </c>
      <c r="C103" s="22" t="inlineStr">
        <is>
          <t>omn</t>
        </is>
      </c>
      <c r="D103" s="14">
        <f>INDEX(Mapping!$D$5:$D$20,MATCH($C103,Mapping!$A$5:$A$20,0))</f>
        <v/>
      </c>
      <c r="E103" s="14">
        <f>INDEX(Mapping!$C$30:$C$37,MATCH($B103,Mapping!$A$30:$A$37,0))</f>
        <v/>
      </c>
      <c r="F103" s="14">
        <f>INDEX(Mapping!$D$30:$D$37,MATCH($B103,Mapping!$A$30:$A$37,0))</f>
        <v/>
      </c>
      <c r="G103" s="14">
        <f>$B103&amp;"."&amp;IF(INDEX(Mapping!$E$30:$E$37,MATCH($B103,Mapping!$A$30:$A$37,0))="sub",INDEX(Mapping!$F$5:$F$20,MATCH($C103,Mapping!$A$5:$A$20,0)),"all")</f>
        <v/>
      </c>
      <c r="H103" s="14">
        <f>INDEX(Mapping!$E$5:$E$20,MATCH($C103,Mapping!$A$5:$A$20,0))</f>
        <v/>
      </c>
      <c r="I103" s="14">
        <f>INDEX(Mapping!$G$30:$G$37,MATCH($B103,Mapping!$A$30:$A$37,0))</f>
        <v/>
      </c>
      <c r="J103" s="14">
        <f>INDEX(Mapping!$H$30:$H$37,MATCH($B103,Mapping!$A$30:$A$37,0))</f>
        <v/>
      </c>
      <c r="K103" s="14">
        <f>INDEX(Mapping!$H$5:$H$20,MATCH($C103,Mapping!$A$5:$A$20,0))</f>
        <v/>
      </c>
      <c r="L103" s="14">
        <f>INDEX(Mapping!$E$50:$E$63,MATCH($G103,Mapping!$A$50:$A$63,0))</f>
        <v/>
      </c>
      <c r="M103" s="14">
        <f>INDEX(Mapping!$D$67:$D$70,MATCH(INDEX(Mapping!$G$5:$G$20,MATCH($C103,Mapping!$A$5:$A$20,0)),Mapping!$A$67:$A$70,0))</f>
        <v/>
      </c>
      <c r="N103" s="24">
        <f>INDEX(Elasticities!$F$4:$I$200,MATCH("inc|"&amp;$E103&amp;"|"&amp;$D103,Elasticities!$A$4:$A$200,0),MATCH(Settings!$C$6,Elasticities!$F$3:$I$3,0))</f>
        <v/>
      </c>
      <c r="O103" s="24">
        <f>INDEX(Elasticities!$F$4:$I$200,MATCH("usg|"&amp;$E103&amp;"|"&amp;$D103,Elasticities!$A$4:$A$200,0),MATCH(Settings!$C$6,Elasticities!$F$3:$I$3,0))</f>
        <v/>
      </c>
      <c r="P103" s="24">
        <f>INDEX(Elasticities!$F$4:$I$200,MATCH("eff|"&amp;$E103&amp;"|"&amp;$D103,Elasticities!$A$4:$A$200,0),MATCH(Settings!$C$6,Elasticities!$F$3:$I$3,0))</f>
        <v/>
      </c>
      <c r="Q103" s="13">
        <f>INDEX(Elasticities!$F$4:$I$200,MATCH("aei|"&amp;$F103&amp;"|"&amp;$D103,Elasticities!$A$4:$A$200,0),MATCH(Settings!$C$6,Elasticities!$F$3:$I$3,0))</f>
        <v/>
      </c>
      <c r="R103" s="14">
        <f>INDEX(Inputs_prices!$E$5:$E$16,MATCH($G103,Inputs_prices!$A$5:$A$16,0))</f>
        <v/>
      </c>
      <c r="S103" s="13">
        <f>INDEX(Inputs_prices!$Q$5:$Q$16,MATCH($G103,Inputs_prices!$A$5:$A$16,0))</f>
        <v/>
      </c>
      <c r="T103" s="16">
        <f>INDEX(EF_GHG!$E$4:$E$1000,MATCH(Settings!$C$4&amp;"|"&amp;$B103&amp;"|"&amp;$H103,EF_GHG!$A$4:$A$1000,0))</f>
        <v/>
      </c>
      <c r="U103" s="47">
        <f>INDEX(EnergyCons!$F$4:$F$5000,MATCH(Settings!$C$4&amp;"|"&amp;Settings!$C$7&amp;"|"&amp;$C103&amp;"|"&amp;$B103,EnergyCons!$A$4:$A$5000,0))</f>
        <v/>
      </c>
    </row>
    <row r="104">
      <c r="A104" s="14">
        <f>$B104&amp;"|"&amp;$C104</f>
        <v/>
      </c>
      <c r="B104" s="22" t="inlineStr">
        <is>
          <t>die</t>
        </is>
      </c>
      <c r="C104" s="22" t="inlineStr">
        <is>
          <t>omn</t>
        </is>
      </c>
      <c r="D104" s="14">
        <f>INDEX(Mapping!$D$5:$D$20,MATCH($C104,Mapping!$A$5:$A$20,0))</f>
        <v/>
      </c>
      <c r="E104" s="14">
        <f>INDEX(Mapping!$C$30:$C$37,MATCH($B104,Mapping!$A$30:$A$37,0))</f>
        <v/>
      </c>
      <c r="F104" s="14">
        <f>INDEX(Mapping!$D$30:$D$37,MATCH($B104,Mapping!$A$30:$A$37,0))</f>
        <v/>
      </c>
      <c r="G104" s="14">
        <f>$B104&amp;"."&amp;IF(INDEX(Mapping!$E$30:$E$37,MATCH($B104,Mapping!$A$30:$A$37,0))="sub",INDEX(Mapping!$F$5:$F$20,MATCH($C104,Mapping!$A$5:$A$20,0)),"all")</f>
        <v/>
      </c>
      <c r="H104" s="14">
        <f>INDEX(Mapping!$E$5:$E$20,MATCH($C104,Mapping!$A$5:$A$20,0))</f>
        <v/>
      </c>
      <c r="I104" s="14">
        <f>INDEX(Mapping!$G$30:$G$37,MATCH($B104,Mapping!$A$30:$A$37,0))</f>
        <v/>
      </c>
      <c r="J104" s="14">
        <f>INDEX(Mapping!$H$30:$H$37,MATCH($B104,Mapping!$A$30:$A$37,0))</f>
        <v/>
      </c>
      <c r="K104" s="14">
        <f>INDEX(Mapping!$H$5:$H$20,MATCH($C104,Mapping!$A$5:$A$20,0))</f>
        <v/>
      </c>
      <c r="L104" s="14">
        <f>INDEX(Mapping!$E$50:$E$63,MATCH($G104,Mapping!$A$50:$A$63,0))</f>
        <v/>
      </c>
      <c r="M104" s="14">
        <f>INDEX(Mapping!$D$67:$D$70,MATCH(INDEX(Mapping!$G$5:$G$20,MATCH($C104,Mapping!$A$5:$A$20,0)),Mapping!$A$67:$A$70,0))</f>
        <v/>
      </c>
      <c r="N104" s="24">
        <f>INDEX(Elasticities!$F$4:$I$200,MATCH("inc|"&amp;$E104&amp;"|"&amp;$D104,Elasticities!$A$4:$A$200,0),MATCH(Settings!$C$6,Elasticities!$F$3:$I$3,0))</f>
        <v/>
      </c>
      <c r="O104" s="24">
        <f>INDEX(Elasticities!$F$4:$I$200,MATCH("usg|"&amp;$E104&amp;"|"&amp;$D104,Elasticities!$A$4:$A$200,0),MATCH(Settings!$C$6,Elasticities!$F$3:$I$3,0))</f>
        <v/>
      </c>
      <c r="P104" s="24">
        <f>INDEX(Elasticities!$F$4:$I$200,MATCH("eff|"&amp;$E104&amp;"|"&amp;$D104,Elasticities!$A$4:$A$200,0),MATCH(Settings!$C$6,Elasticities!$F$3:$I$3,0))</f>
        <v/>
      </c>
      <c r="Q104" s="13">
        <f>INDEX(Elasticities!$F$4:$I$200,MATCH("aei|"&amp;$F104&amp;"|"&amp;$D104,Elasticities!$A$4:$A$200,0),MATCH(Settings!$C$6,Elasticities!$F$3:$I$3,0))</f>
        <v/>
      </c>
      <c r="R104" s="14">
        <f>INDEX(Inputs_prices!$E$5:$E$16,MATCH($G104,Inputs_prices!$A$5:$A$16,0))</f>
        <v/>
      </c>
      <c r="S104" s="13">
        <f>INDEX(Inputs_prices!$Q$5:$Q$16,MATCH($G104,Inputs_prices!$A$5:$A$16,0))</f>
        <v/>
      </c>
      <c r="T104" s="16">
        <f>INDEX(EF_GHG!$E$4:$E$1000,MATCH(Settings!$C$4&amp;"|"&amp;$B104&amp;"|"&amp;$H104,EF_GHG!$A$4:$A$1000,0))</f>
        <v/>
      </c>
      <c r="U104" s="47">
        <f>INDEX(EnergyCons!$F$4:$F$5000,MATCH(Settings!$C$4&amp;"|"&amp;Settings!$C$7&amp;"|"&amp;$C104&amp;"|"&amp;$B104,EnergyCons!$A$4:$A$5000,0))</f>
        <v/>
      </c>
    </row>
    <row r="105">
      <c r="A105" s="14">
        <f>$B105&amp;"|"&amp;$C105</f>
        <v/>
      </c>
      <c r="B105" s="22" t="inlineStr">
        <is>
          <t>lpg</t>
        </is>
      </c>
      <c r="C105" s="22" t="inlineStr">
        <is>
          <t>omn</t>
        </is>
      </c>
      <c r="D105" s="14">
        <f>INDEX(Mapping!$D$5:$D$20,MATCH($C105,Mapping!$A$5:$A$20,0))</f>
        <v/>
      </c>
      <c r="E105" s="14">
        <f>INDEX(Mapping!$C$30:$C$37,MATCH($B105,Mapping!$A$30:$A$37,0))</f>
        <v/>
      </c>
      <c r="F105" s="14">
        <f>INDEX(Mapping!$D$30:$D$37,MATCH($B105,Mapping!$A$30:$A$37,0))</f>
        <v/>
      </c>
      <c r="G105" s="14">
        <f>$B105&amp;"."&amp;IF(INDEX(Mapping!$E$30:$E$37,MATCH($B105,Mapping!$A$30:$A$37,0))="sub",INDEX(Mapping!$F$5:$F$20,MATCH($C105,Mapping!$A$5:$A$20,0)),"all")</f>
        <v/>
      </c>
      <c r="H105" s="14">
        <f>INDEX(Mapping!$E$5:$E$20,MATCH($C105,Mapping!$A$5:$A$20,0))</f>
        <v/>
      </c>
      <c r="I105" s="14">
        <f>INDEX(Mapping!$G$30:$G$37,MATCH($B105,Mapping!$A$30:$A$37,0))</f>
        <v/>
      </c>
      <c r="J105" s="14">
        <f>INDEX(Mapping!$H$30:$H$37,MATCH($B105,Mapping!$A$30:$A$37,0))</f>
        <v/>
      </c>
      <c r="K105" s="14">
        <f>INDEX(Mapping!$H$5:$H$20,MATCH($C105,Mapping!$A$5:$A$20,0))</f>
        <v/>
      </c>
      <c r="L105" s="14">
        <f>INDEX(Mapping!$E$50:$E$63,MATCH($G105,Mapping!$A$50:$A$63,0))</f>
        <v/>
      </c>
      <c r="M105" s="14">
        <f>INDEX(Mapping!$D$67:$D$70,MATCH(INDEX(Mapping!$G$5:$G$20,MATCH($C105,Mapping!$A$5:$A$20,0)),Mapping!$A$67:$A$70,0))</f>
        <v/>
      </c>
      <c r="N105" s="24">
        <f>INDEX(Elasticities!$F$4:$I$200,MATCH("inc|"&amp;$E105&amp;"|"&amp;$D105,Elasticities!$A$4:$A$200,0),MATCH(Settings!$C$6,Elasticities!$F$3:$I$3,0))</f>
        <v/>
      </c>
      <c r="O105" s="24">
        <f>INDEX(Elasticities!$F$4:$I$200,MATCH("usg|"&amp;$E105&amp;"|"&amp;$D105,Elasticities!$A$4:$A$200,0),MATCH(Settings!$C$6,Elasticities!$F$3:$I$3,0))</f>
        <v/>
      </c>
      <c r="P105" s="24">
        <f>INDEX(Elasticities!$F$4:$I$200,MATCH("eff|"&amp;$E105&amp;"|"&amp;$D105,Elasticities!$A$4:$A$200,0),MATCH(Settings!$C$6,Elasticities!$F$3:$I$3,0))</f>
        <v/>
      </c>
      <c r="Q105" s="13">
        <f>INDEX(Elasticities!$F$4:$I$200,MATCH("aei|"&amp;$F105&amp;"|"&amp;$D105,Elasticities!$A$4:$A$200,0),MATCH(Settings!$C$6,Elasticities!$F$3:$I$3,0))</f>
        <v/>
      </c>
      <c r="R105" s="14">
        <f>INDEX(Inputs_prices!$E$5:$E$16,MATCH($G105,Inputs_prices!$A$5:$A$16,0))</f>
        <v/>
      </c>
      <c r="S105" s="13">
        <f>INDEX(Inputs_prices!$Q$5:$Q$16,MATCH($G105,Inputs_prices!$A$5:$A$16,0))</f>
        <v/>
      </c>
      <c r="T105" s="16">
        <f>INDEX(EF_GHG!$E$4:$E$1000,MATCH(Settings!$C$4&amp;"|"&amp;$B105&amp;"|"&amp;$H105,EF_GHG!$A$4:$A$1000,0))</f>
        <v/>
      </c>
      <c r="U105" s="47">
        <f>INDEX(EnergyCons!$F$4:$F$5000,MATCH(Settings!$C$4&amp;"|"&amp;Settings!$C$7&amp;"|"&amp;$C105&amp;"|"&amp;$B105,EnergyCons!$A$4:$A$5000,0))</f>
        <v/>
      </c>
    </row>
    <row r="106">
      <c r="A106" s="14">
        <f>$B106&amp;"|"&amp;$C106</f>
        <v/>
      </c>
      <c r="B106" s="22" t="inlineStr">
        <is>
          <t>ker</t>
        </is>
      </c>
      <c r="C106" s="22" t="inlineStr">
        <is>
          <t>omn</t>
        </is>
      </c>
      <c r="D106" s="14">
        <f>INDEX(Mapping!$D$5:$D$20,MATCH($C106,Mapping!$A$5:$A$20,0))</f>
        <v/>
      </c>
      <c r="E106" s="14">
        <f>INDEX(Mapping!$C$30:$C$37,MATCH($B106,Mapping!$A$30:$A$37,0))</f>
        <v/>
      </c>
      <c r="F106" s="14">
        <f>INDEX(Mapping!$D$30:$D$37,MATCH($B106,Mapping!$A$30:$A$37,0))</f>
        <v/>
      </c>
      <c r="G106" s="14">
        <f>$B106&amp;"."&amp;IF(INDEX(Mapping!$E$30:$E$37,MATCH($B106,Mapping!$A$30:$A$37,0))="sub",INDEX(Mapping!$F$5:$F$20,MATCH($C106,Mapping!$A$5:$A$20,0)),"all")</f>
        <v/>
      </c>
      <c r="H106" s="14">
        <f>INDEX(Mapping!$E$5:$E$20,MATCH($C106,Mapping!$A$5:$A$20,0))</f>
        <v/>
      </c>
      <c r="I106" s="14">
        <f>INDEX(Mapping!$G$30:$G$37,MATCH($B106,Mapping!$A$30:$A$37,0))</f>
        <v/>
      </c>
      <c r="J106" s="14">
        <f>INDEX(Mapping!$H$30:$H$37,MATCH($B106,Mapping!$A$30:$A$37,0))</f>
        <v/>
      </c>
      <c r="K106" s="14">
        <f>INDEX(Mapping!$H$5:$H$20,MATCH($C106,Mapping!$A$5:$A$20,0))</f>
        <v/>
      </c>
      <c r="L106" s="14">
        <f>INDEX(Mapping!$E$50:$E$63,MATCH($G106,Mapping!$A$50:$A$63,0))</f>
        <v/>
      </c>
      <c r="M106" s="14">
        <f>INDEX(Mapping!$D$67:$D$70,MATCH(INDEX(Mapping!$G$5:$G$20,MATCH($C106,Mapping!$A$5:$A$20,0)),Mapping!$A$67:$A$70,0))</f>
        <v/>
      </c>
      <c r="N106" s="24">
        <f>INDEX(Elasticities!$F$4:$I$200,MATCH("inc|"&amp;$E106&amp;"|"&amp;$D106,Elasticities!$A$4:$A$200,0),MATCH(Settings!$C$6,Elasticities!$F$3:$I$3,0))</f>
        <v/>
      </c>
      <c r="O106" s="24">
        <f>INDEX(Elasticities!$F$4:$I$200,MATCH("usg|"&amp;$E106&amp;"|"&amp;$D106,Elasticities!$A$4:$A$200,0),MATCH(Settings!$C$6,Elasticities!$F$3:$I$3,0))</f>
        <v/>
      </c>
      <c r="P106" s="24">
        <f>INDEX(Elasticities!$F$4:$I$200,MATCH("eff|"&amp;$E106&amp;"|"&amp;$D106,Elasticities!$A$4:$A$200,0),MATCH(Settings!$C$6,Elasticities!$F$3:$I$3,0))</f>
        <v/>
      </c>
      <c r="Q106" s="13">
        <f>INDEX(Elasticities!$F$4:$I$200,MATCH("aei|"&amp;$F106&amp;"|"&amp;$D106,Elasticities!$A$4:$A$200,0),MATCH(Settings!$C$6,Elasticities!$F$3:$I$3,0))</f>
        <v/>
      </c>
      <c r="R106" s="14">
        <f>INDEX(Inputs_prices!$E$5:$E$16,MATCH($G106,Inputs_prices!$A$5:$A$16,0))</f>
        <v/>
      </c>
      <c r="S106" s="13">
        <f>INDEX(Inputs_prices!$Q$5:$Q$16,MATCH($G106,Inputs_prices!$A$5:$A$16,0))</f>
        <v/>
      </c>
      <c r="T106" s="16">
        <f>INDEX(EF_GHG!$E$4:$E$1000,MATCH(Settings!$C$4&amp;"|"&amp;$B106&amp;"|"&amp;$H106,EF_GHG!$A$4:$A$1000,0))</f>
        <v/>
      </c>
      <c r="U106" s="47">
        <f>INDEX(EnergyCons!$F$4:$F$5000,MATCH(Settings!$C$4&amp;"|"&amp;Settings!$C$7&amp;"|"&amp;$C106&amp;"|"&amp;$B106,EnergyCons!$A$4:$A$5000,0))</f>
        <v/>
      </c>
    </row>
    <row r="107">
      <c r="A107" s="14">
        <f>$B107&amp;"|"&amp;$C107</f>
        <v/>
      </c>
      <c r="B107" s="22" t="inlineStr">
        <is>
          <t>oop</t>
        </is>
      </c>
      <c r="C107" s="22" t="inlineStr">
        <is>
          <t>omn</t>
        </is>
      </c>
      <c r="D107" s="14">
        <f>INDEX(Mapping!$D$5:$D$20,MATCH($C107,Mapping!$A$5:$A$20,0))</f>
        <v/>
      </c>
      <c r="E107" s="14">
        <f>INDEX(Mapping!$C$30:$C$37,MATCH($B107,Mapping!$A$30:$A$37,0))</f>
        <v/>
      </c>
      <c r="F107" s="14">
        <f>INDEX(Mapping!$D$30:$D$37,MATCH($B107,Mapping!$A$30:$A$37,0))</f>
        <v/>
      </c>
      <c r="G107" s="14">
        <f>$B107&amp;"."&amp;IF(INDEX(Mapping!$E$30:$E$37,MATCH($B107,Mapping!$A$30:$A$37,0))="sub",INDEX(Mapping!$F$5:$F$20,MATCH($C107,Mapping!$A$5:$A$20,0)),"all")</f>
        <v/>
      </c>
      <c r="H107" s="14">
        <f>INDEX(Mapping!$E$5:$E$20,MATCH($C107,Mapping!$A$5:$A$20,0))</f>
        <v/>
      </c>
      <c r="I107" s="14">
        <f>INDEX(Mapping!$G$30:$G$37,MATCH($B107,Mapping!$A$30:$A$37,0))</f>
        <v/>
      </c>
      <c r="J107" s="14">
        <f>INDEX(Mapping!$H$30:$H$37,MATCH($B107,Mapping!$A$30:$A$37,0))</f>
        <v/>
      </c>
      <c r="K107" s="14">
        <f>INDEX(Mapping!$H$5:$H$20,MATCH($C107,Mapping!$A$5:$A$20,0))</f>
        <v/>
      </c>
      <c r="L107" s="14">
        <f>INDEX(Mapping!$E$50:$E$63,MATCH($G107,Mapping!$A$50:$A$63,0))</f>
        <v/>
      </c>
      <c r="M107" s="14">
        <f>INDEX(Mapping!$D$67:$D$70,MATCH(INDEX(Mapping!$G$5:$G$20,MATCH($C107,Mapping!$A$5:$A$20,0)),Mapping!$A$67:$A$70,0))</f>
        <v/>
      </c>
      <c r="N107" s="24">
        <f>INDEX(Elasticities!$F$4:$I$200,MATCH("inc|"&amp;$E107&amp;"|"&amp;$D107,Elasticities!$A$4:$A$200,0),MATCH(Settings!$C$6,Elasticities!$F$3:$I$3,0))</f>
        <v/>
      </c>
      <c r="O107" s="24">
        <f>INDEX(Elasticities!$F$4:$I$200,MATCH("usg|"&amp;$E107&amp;"|"&amp;$D107,Elasticities!$A$4:$A$200,0),MATCH(Settings!$C$6,Elasticities!$F$3:$I$3,0))</f>
        <v/>
      </c>
      <c r="P107" s="24">
        <f>INDEX(Elasticities!$F$4:$I$200,MATCH("eff|"&amp;$E107&amp;"|"&amp;$D107,Elasticities!$A$4:$A$200,0),MATCH(Settings!$C$6,Elasticities!$F$3:$I$3,0))</f>
        <v/>
      </c>
      <c r="Q107" s="13">
        <f>INDEX(Elasticities!$F$4:$I$200,MATCH("aei|"&amp;$F107&amp;"|"&amp;$D107,Elasticities!$A$4:$A$200,0),MATCH(Settings!$C$6,Elasticities!$F$3:$I$3,0))</f>
        <v/>
      </c>
      <c r="R107" s="14">
        <f>INDEX(Inputs_prices!$E$5:$E$16,MATCH($G107,Inputs_prices!$A$5:$A$16,0))</f>
        <v/>
      </c>
      <c r="S107" s="13">
        <f>INDEX(Inputs_prices!$Q$5:$Q$16,MATCH($G107,Inputs_prices!$A$5:$A$16,0))</f>
        <v/>
      </c>
      <c r="T107" s="16">
        <f>INDEX(EF_GHG!$E$4:$E$1000,MATCH(Settings!$C$4&amp;"|"&amp;$B107&amp;"|"&amp;$H107,EF_GHG!$A$4:$A$1000,0))</f>
        <v/>
      </c>
      <c r="U107" s="47">
        <f>INDEX(EnergyCons!$F$4:$F$5000,MATCH(Settings!$C$4&amp;"|"&amp;Settings!$C$7&amp;"|"&amp;$C107&amp;"|"&amp;$B107,EnergyCons!$A$4:$A$5000,0))</f>
        <v/>
      </c>
    </row>
    <row r="108">
      <c r="A108" s="14">
        <f>$B108&amp;"|"&amp;$C108</f>
        <v/>
      </c>
      <c r="B108" s="22" t="inlineStr">
        <is>
          <t>bio</t>
        </is>
      </c>
      <c r="C108" s="22" t="inlineStr">
        <is>
          <t>omn</t>
        </is>
      </c>
      <c r="D108" s="14">
        <f>INDEX(Mapping!$D$5:$D$20,MATCH($C108,Mapping!$A$5:$A$20,0))</f>
        <v/>
      </c>
      <c r="E108" s="14">
        <f>INDEX(Mapping!$C$30:$C$37,MATCH($B108,Mapping!$A$30:$A$37,0))</f>
        <v/>
      </c>
      <c r="F108" s="14">
        <f>INDEX(Mapping!$D$30:$D$37,MATCH($B108,Mapping!$A$30:$A$37,0))</f>
        <v/>
      </c>
      <c r="G108" s="14">
        <f>$B108&amp;"."&amp;IF(INDEX(Mapping!$E$30:$E$37,MATCH($B108,Mapping!$A$30:$A$37,0))="sub",INDEX(Mapping!$F$5:$F$20,MATCH($C108,Mapping!$A$5:$A$20,0)),"all")</f>
        <v/>
      </c>
      <c r="H108" s="14">
        <f>INDEX(Mapping!$E$5:$E$20,MATCH($C108,Mapping!$A$5:$A$20,0))</f>
        <v/>
      </c>
      <c r="I108" s="14">
        <f>INDEX(Mapping!$G$30:$G$37,MATCH($B108,Mapping!$A$30:$A$37,0))</f>
        <v/>
      </c>
      <c r="J108" s="14">
        <f>INDEX(Mapping!$H$30:$H$37,MATCH($B108,Mapping!$A$30:$A$37,0))</f>
        <v/>
      </c>
      <c r="K108" s="14">
        <f>INDEX(Mapping!$H$5:$H$20,MATCH($C108,Mapping!$A$5:$A$20,0))</f>
        <v/>
      </c>
      <c r="L108" s="14">
        <f>INDEX(Mapping!$E$50:$E$63,MATCH($G108,Mapping!$A$50:$A$63,0))</f>
        <v/>
      </c>
      <c r="M108" s="14">
        <f>INDEX(Mapping!$D$67:$D$70,MATCH(INDEX(Mapping!$G$5:$G$20,MATCH($C108,Mapping!$A$5:$A$20,0)),Mapping!$A$67:$A$70,0))</f>
        <v/>
      </c>
      <c r="N108" s="24">
        <f>INDEX(Elasticities!$F$4:$I$200,MATCH("inc|"&amp;$E108&amp;"|"&amp;$D108,Elasticities!$A$4:$A$200,0),MATCH(Settings!$C$6,Elasticities!$F$3:$I$3,0))</f>
        <v/>
      </c>
      <c r="O108" s="24">
        <f>INDEX(Elasticities!$F$4:$I$200,MATCH("usg|"&amp;$E108&amp;"|"&amp;$D108,Elasticities!$A$4:$A$200,0),MATCH(Settings!$C$6,Elasticities!$F$3:$I$3,0))</f>
        <v/>
      </c>
      <c r="P108" s="24">
        <f>INDEX(Elasticities!$F$4:$I$200,MATCH("eff|"&amp;$E108&amp;"|"&amp;$D108,Elasticities!$A$4:$A$200,0),MATCH(Settings!$C$6,Elasticities!$F$3:$I$3,0))</f>
        <v/>
      </c>
      <c r="Q108" s="13">
        <f>INDEX(Elasticities!$F$4:$I$200,MATCH("aei|"&amp;$F108&amp;"|"&amp;$D108,Elasticities!$A$4:$A$200,0),MATCH(Settings!$C$6,Elasticities!$F$3:$I$3,0))</f>
        <v/>
      </c>
      <c r="R108" s="14">
        <f>INDEX(Inputs_prices!$E$5:$E$16,MATCH($G108,Inputs_prices!$A$5:$A$16,0))</f>
        <v/>
      </c>
      <c r="S108" s="13">
        <f>INDEX(Inputs_prices!$Q$5:$Q$16,MATCH($G108,Inputs_prices!$A$5:$A$16,0))</f>
        <v/>
      </c>
      <c r="T108" s="16">
        <f>INDEX(EF_GHG!$E$4:$E$1000,MATCH(Settings!$C$4&amp;"|"&amp;$B108&amp;"|"&amp;$H108,EF_GHG!$A$4:$A$1000,0))</f>
        <v/>
      </c>
      <c r="U108" s="47">
        <f>INDEX(EnergyCons!$F$4:$F$5000,MATCH(Settings!$C$4&amp;"|"&amp;Settings!$C$7&amp;"|"&amp;$C108&amp;"|"&amp;$B108,EnergyCons!$A$4:$A$5000,0))</f>
        <v/>
      </c>
    </row>
    <row r="109">
      <c r="A109" s="14">
        <f>$B109&amp;"|"&amp;$C109</f>
        <v/>
      </c>
      <c r="B109" s="22" t="inlineStr">
        <is>
          <t>coa</t>
        </is>
      </c>
      <c r="C109" s="22" t="inlineStr">
        <is>
          <t>cst</t>
        </is>
      </c>
      <c r="D109" s="14">
        <f>INDEX(Mapping!$D$5:$D$20,MATCH($C109,Mapping!$A$5:$A$20,0))</f>
        <v/>
      </c>
      <c r="E109" s="14">
        <f>INDEX(Mapping!$C$30:$C$37,MATCH($B109,Mapping!$A$30:$A$37,0))</f>
        <v/>
      </c>
      <c r="F109" s="14">
        <f>INDEX(Mapping!$D$30:$D$37,MATCH($B109,Mapping!$A$30:$A$37,0))</f>
        <v/>
      </c>
      <c r="G109" s="14">
        <f>$B109&amp;"."&amp;IF(INDEX(Mapping!$E$30:$E$37,MATCH($B109,Mapping!$A$30:$A$37,0))="sub",INDEX(Mapping!$F$5:$F$20,MATCH($C109,Mapping!$A$5:$A$20,0)),"all")</f>
        <v/>
      </c>
      <c r="H109" s="14">
        <f>INDEX(Mapping!$E$5:$E$20,MATCH($C109,Mapping!$A$5:$A$20,0))</f>
        <v/>
      </c>
      <c r="I109" s="14">
        <f>INDEX(Mapping!$G$30:$G$37,MATCH($B109,Mapping!$A$30:$A$37,0))</f>
        <v/>
      </c>
      <c r="J109" s="14">
        <f>INDEX(Mapping!$H$30:$H$37,MATCH($B109,Mapping!$A$30:$A$37,0))</f>
        <v/>
      </c>
      <c r="K109" s="14">
        <f>INDEX(Mapping!$H$5:$H$20,MATCH($C109,Mapping!$A$5:$A$20,0))</f>
        <v/>
      </c>
      <c r="L109" s="14">
        <f>INDEX(Mapping!$E$50:$E$63,MATCH($G109,Mapping!$A$50:$A$63,0))</f>
        <v/>
      </c>
      <c r="M109" s="14">
        <f>INDEX(Mapping!$D$67:$D$70,MATCH(INDEX(Mapping!$G$5:$G$20,MATCH($C109,Mapping!$A$5:$A$20,0)),Mapping!$A$67:$A$70,0))</f>
        <v/>
      </c>
      <c r="N109" s="24">
        <f>INDEX(Elasticities!$F$4:$I$200,MATCH("inc|"&amp;$E109&amp;"|"&amp;$D109,Elasticities!$A$4:$A$200,0),MATCH(Settings!$C$6,Elasticities!$F$3:$I$3,0))</f>
        <v/>
      </c>
      <c r="O109" s="24">
        <f>INDEX(Elasticities!$F$4:$I$200,MATCH("usg|"&amp;$E109&amp;"|"&amp;$D109,Elasticities!$A$4:$A$200,0),MATCH(Settings!$C$6,Elasticities!$F$3:$I$3,0))</f>
        <v/>
      </c>
      <c r="P109" s="24">
        <f>INDEX(Elasticities!$F$4:$I$200,MATCH("eff|"&amp;$E109&amp;"|"&amp;$D109,Elasticities!$A$4:$A$200,0),MATCH(Settings!$C$6,Elasticities!$F$3:$I$3,0))</f>
        <v/>
      </c>
      <c r="Q109" s="13">
        <f>INDEX(Elasticities!$F$4:$I$200,MATCH("aei|"&amp;$F109&amp;"|"&amp;$D109,Elasticities!$A$4:$A$200,0),MATCH(Settings!$C$6,Elasticities!$F$3:$I$3,0))</f>
        <v/>
      </c>
      <c r="R109" s="14">
        <f>INDEX(Inputs_prices!$E$5:$E$16,MATCH($G109,Inputs_prices!$A$5:$A$16,0))</f>
        <v/>
      </c>
      <c r="S109" s="13">
        <f>INDEX(Inputs_prices!$Q$5:$Q$16,MATCH($G109,Inputs_prices!$A$5:$A$16,0))</f>
        <v/>
      </c>
      <c r="T109" s="16">
        <f>INDEX(EF_GHG!$E$4:$E$1000,MATCH(Settings!$C$4&amp;"|"&amp;$B109&amp;"|"&amp;$H109,EF_GHG!$A$4:$A$1000,0))</f>
        <v/>
      </c>
      <c r="U109" s="47">
        <f>INDEX(EnergyCons!$F$4:$F$5000,MATCH(Settings!$C$4&amp;"|"&amp;Settings!$C$7&amp;"|"&amp;$C109&amp;"|"&amp;$B109,EnergyCons!$A$4:$A$5000,0))</f>
        <v/>
      </c>
    </row>
    <row r="110">
      <c r="A110" s="14">
        <f>$B110&amp;"|"&amp;$C110</f>
        <v/>
      </c>
      <c r="B110" s="22" t="inlineStr">
        <is>
          <t>nga</t>
        </is>
      </c>
      <c r="C110" s="22" t="inlineStr">
        <is>
          <t>cst</t>
        </is>
      </c>
      <c r="D110" s="14">
        <f>INDEX(Mapping!$D$5:$D$20,MATCH($C110,Mapping!$A$5:$A$20,0))</f>
        <v/>
      </c>
      <c r="E110" s="14">
        <f>INDEX(Mapping!$C$30:$C$37,MATCH($B110,Mapping!$A$30:$A$37,0))</f>
        <v/>
      </c>
      <c r="F110" s="14">
        <f>INDEX(Mapping!$D$30:$D$37,MATCH($B110,Mapping!$A$30:$A$37,0))</f>
        <v/>
      </c>
      <c r="G110" s="14">
        <f>$B110&amp;"."&amp;IF(INDEX(Mapping!$E$30:$E$37,MATCH($B110,Mapping!$A$30:$A$37,0))="sub",INDEX(Mapping!$F$5:$F$20,MATCH($C110,Mapping!$A$5:$A$20,0)),"all")</f>
        <v/>
      </c>
      <c r="H110" s="14">
        <f>INDEX(Mapping!$E$5:$E$20,MATCH($C110,Mapping!$A$5:$A$20,0))</f>
        <v/>
      </c>
      <c r="I110" s="14">
        <f>INDEX(Mapping!$G$30:$G$37,MATCH($B110,Mapping!$A$30:$A$37,0))</f>
        <v/>
      </c>
      <c r="J110" s="14">
        <f>INDEX(Mapping!$H$30:$H$37,MATCH($B110,Mapping!$A$30:$A$37,0))</f>
        <v/>
      </c>
      <c r="K110" s="14">
        <f>INDEX(Mapping!$H$5:$H$20,MATCH($C110,Mapping!$A$5:$A$20,0))</f>
        <v/>
      </c>
      <c r="L110" s="14">
        <f>INDEX(Mapping!$E$50:$E$63,MATCH($G110,Mapping!$A$50:$A$63,0))</f>
        <v/>
      </c>
      <c r="M110" s="14">
        <f>INDEX(Mapping!$D$67:$D$70,MATCH(INDEX(Mapping!$G$5:$G$20,MATCH($C110,Mapping!$A$5:$A$20,0)),Mapping!$A$67:$A$70,0))</f>
        <v/>
      </c>
      <c r="N110" s="24">
        <f>INDEX(Elasticities!$F$4:$I$200,MATCH("inc|"&amp;$E110&amp;"|"&amp;$D110,Elasticities!$A$4:$A$200,0),MATCH(Settings!$C$6,Elasticities!$F$3:$I$3,0))</f>
        <v/>
      </c>
      <c r="O110" s="24">
        <f>INDEX(Elasticities!$F$4:$I$200,MATCH("usg|"&amp;$E110&amp;"|"&amp;$D110,Elasticities!$A$4:$A$200,0),MATCH(Settings!$C$6,Elasticities!$F$3:$I$3,0))</f>
        <v/>
      </c>
      <c r="P110" s="24">
        <f>INDEX(Elasticities!$F$4:$I$200,MATCH("eff|"&amp;$E110&amp;"|"&amp;$D110,Elasticities!$A$4:$A$200,0),MATCH(Settings!$C$6,Elasticities!$F$3:$I$3,0))</f>
        <v/>
      </c>
      <c r="Q110" s="13">
        <f>INDEX(Elasticities!$F$4:$I$200,MATCH("aei|"&amp;$F110&amp;"|"&amp;$D110,Elasticities!$A$4:$A$200,0),MATCH(Settings!$C$6,Elasticities!$F$3:$I$3,0))</f>
        <v/>
      </c>
      <c r="R110" s="14">
        <f>INDEX(Inputs_prices!$E$5:$E$16,MATCH($G110,Inputs_prices!$A$5:$A$16,0))</f>
        <v/>
      </c>
      <c r="S110" s="13">
        <f>INDEX(Inputs_prices!$Q$5:$Q$16,MATCH($G110,Inputs_prices!$A$5:$A$16,0))</f>
        <v/>
      </c>
      <c r="T110" s="16">
        <f>INDEX(EF_GHG!$E$4:$E$1000,MATCH(Settings!$C$4&amp;"|"&amp;$B110&amp;"|"&amp;$H110,EF_GHG!$A$4:$A$1000,0))</f>
        <v/>
      </c>
      <c r="U110" s="47">
        <f>INDEX(EnergyCons!$F$4:$F$5000,MATCH(Settings!$C$4&amp;"|"&amp;Settings!$C$7&amp;"|"&amp;$C110&amp;"|"&amp;$B110,EnergyCons!$A$4:$A$5000,0))</f>
        <v/>
      </c>
    </row>
    <row r="111">
      <c r="A111" s="14">
        <f>$B111&amp;"|"&amp;$C111</f>
        <v/>
      </c>
      <c r="B111" s="22" t="inlineStr">
        <is>
          <t>gso</t>
        </is>
      </c>
      <c r="C111" s="22" t="inlineStr">
        <is>
          <t>cst</t>
        </is>
      </c>
      <c r="D111" s="14">
        <f>INDEX(Mapping!$D$5:$D$20,MATCH($C111,Mapping!$A$5:$A$20,0))</f>
        <v/>
      </c>
      <c r="E111" s="14">
        <f>INDEX(Mapping!$C$30:$C$37,MATCH($B111,Mapping!$A$30:$A$37,0))</f>
        <v/>
      </c>
      <c r="F111" s="14">
        <f>INDEX(Mapping!$D$30:$D$37,MATCH($B111,Mapping!$A$30:$A$37,0))</f>
        <v/>
      </c>
      <c r="G111" s="14">
        <f>$B111&amp;"."&amp;IF(INDEX(Mapping!$E$30:$E$37,MATCH($B111,Mapping!$A$30:$A$37,0))="sub",INDEX(Mapping!$F$5:$F$20,MATCH($C111,Mapping!$A$5:$A$20,0)),"all")</f>
        <v/>
      </c>
      <c r="H111" s="14">
        <f>INDEX(Mapping!$E$5:$E$20,MATCH($C111,Mapping!$A$5:$A$20,0))</f>
        <v/>
      </c>
      <c r="I111" s="14">
        <f>INDEX(Mapping!$G$30:$G$37,MATCH($B111,Mapping!$A$30:$A$37,0))</f>
        <v/>
      </c>
      <c r="J111" s="14">
        <f>INDEX(Mapping!$H$30:$H$37,MATCH($B111,Mapping!$A$30:$A$37,0))</f>
        <v/>
      </c>
      <c r="K111" s="14">
        <f>INDEX(Mapping!$H$5:$H$20,MATCH($C111,Mapping!$A$5:$A$20,0))</f>
        <v/>
      </c>
      <c r="L111" s="14">
        <f>INDEX(Mapping!$E$50:$E$63,MATCH($G111,Mapping!$A$50:$A$63,0))</f>
        <v/>
      </c>
      <c r="M111" s="14">
        <f>INDEX(Mapping!$D$67:$D$70,MATCH(INDEX(Mapping!$G$5:$G$20,MATCH($C111,Mapping!$A$5:$A$20,0)),Mapping!$A$67:$A$70,0))</f>
        <v/>
      </c>
      <c r="N111" s="24">
        <f>INDEX(Elasticities!$F$4:$I$200,MATCH("inc|"&amp;$E111&amp;"|"&amp;$D111,Elasticities!$A$4:$A$200,0),MATCH(Settings!$C$6,Elasticities!$F$3:$I$3,0))</f>
        <v/>
      </c>
      <c r="O111" s="24">
        <f>INDEX(Elasticities!$F$4:$I$200,MATCH("usg|"&amp;$E111&amp;"|"&amp;$D111,Elasticities!$A$4:$A$200,0),MATCH(Settings!$C$6,Elasticities!$F$3:$I$3,0))</f>
        <v/>
      </c>
      <c r="P111" s="24">
        <f>INDEX(Elasticities!$F$4:$I$200,MATCH("eff|"&amp;$E111&amp;"|"&amp;$D111,Elasticities!$A$4:$A$200,0),MATCH(Settings!$C$6,Elasticities!$F$3:$I$3,0))</f>
        <v/>
      </c>
      <c r="Q111" s="13">
        <f>INDEX(Elasticities!$F$4:$I$200,MATCH("aei|"&amp;$F111&amp;"|"&amp;$D111,Elasticities!$A$4:$A$200,0),MATCH(Settings!$C$6,Elasticities!$F$3:$I$3,0))</f>
        <v/>
      </c>
      <c r="R111" s="14">
        <f>INDEX(Inputs_prices!$E$5:$E$16,MATCH($G111,Inputs_prices!$A$5:$A$16,0))</f>
        <v/>
      </c>
      <c r="S111" s="13">
        <f>INDEX(Inputs_prices!$Q$5:$Q$16,MATCH($G111,Inputs_prices!$A$5:$A$16,0))</f>
        <v/>
      </c>
      <c r="T111" s="16">
        <f>INDEX(EF_GHG!$E$4:$E$1000,MATCH(Settings!$C$4&amp;"|"&amp;$B111&amp;"|"&amp;$H111,EF_GHG!$A$4:$A$1000,0))</f>
        <v/>
      </c>
      <c r="U111" s="47">
        <f>INDEX(EnergyCons!$F$4:$F$5000,MATCH(Settings!$C$4&amp;"|"&amp;Settings!$C$7&amp;"|"&amp;$C111&amp;"|"&amp;$B111,EnergyCons!$A$4:$A$5000,0))</f>
        <v/>
      </c>
    </row>
    <row r="112">
      <c r="A112" s="14">
        <f>$B112&amp;"|"&amp;$C112</f>
        <v/>
      </c>
      <c r="B112" s="22" t="inlineStr">
        <is>
          <t>die</t>
        </is>
      </c>
      <c r="C112" s="22" t="inlineStr">
        <is>
          <t>cst</t>
        </is>
      </c>
      <c r="D112" s="14">
        <f>INDEX(Mapping!$D$5:$D$20,MATCH($C112,Mapping!$A$5:$A$20,0))</f>
        <v/>
      </c>
      <c r="E112" s="14">
        <f>INDEX(Mapping!$C$30:$C$37,MATCH($B112,Mapping!$A$30:$A$37,0))</f>
        <v/>
      </c>
      <c r="F112" s="14">
        <f>INDEX(Mapping!$D$30:$D$37,MATCH($B112,Mapping!$A$30:$A$37,0))</f>
        <v/>
      </c>
      <c r="G112" s="14">
        <f>$B112&amp;"."&amp;IF(INDEX(Mapping!$E$30:$E$37,MATCH($B112,Mapping!$A$30:$A$37,0))="sub",INDEX(Mapping!$F$5:$F$20,MATCH($C112,Mapping!$A$5:$A$20,0)),"all")</f>
        <v/>
      </c>
      <c r="H112" s="14">
        <f>INDEX(Mapping!$E$5:$E$20,MATCH($C112,Mapping!$A$5:$A$20,0))</f>
        <v/>
      </c>
      <c r="I112" s="14">
        <f>INDEX(Mapping!$G$30:$G$37,MATCH($B112,Mapping!$A$30:$A$37,0))</f>
        <v/>
      </c>
      <c r="J112" s="14">
        <f>INDEX(Mapping!$H$30:$H$37,MATCH($B112,Mapping!$A$30:$A$37,0))</f>
        <v/>
      </c>
      <c r="K112" s="14">
        <f>INDEX(Mapping!$H$5:$H$20,MATCH($C112,Mapping!$A$5:$A$20,0))</f>
        <v/>
      </c>
      <c r="L112" s="14">
        <f>INDEX(Mapping!$E$50:$E$63,MATCH($G112,Mapping!$A$50:$A$63,0))</f>
        <v/>
      </c>
      <c r="M112" s="14">
        <f>INDEX(Mapping!$D$67:$D$70,MATCH(INDEX(Mapping!$G$5:$G$20,MATCH($C112,Mapping!$A$5:$A$20,0)),Mapping!$A$67:$A$70,0))</f>
        <v/>
      </c>
      <c r="N112" s="24">
        <f>INDEX(Elasticities!$F$4:$I$200,MATCH("inc|"&amp;$E112&amp;"|"&amp;$D112,Elasticities!$A$4:$A$200,0),MATCH(Settings!$C$6,Elasticities!$F$3:$I$3,0))</f>
        <v/>
      </c>
      <c r="O112" s="24">
        <f>INDEX(Elasticities!$F$4:$I$200,MATCH("usg|"&amp;$E112&amp;"|"&amp;$D112,Elasticities!$A$4:$A$200,0),MATCH(Settings!$C$6,Elasticities!$F$3:$I$3,0))</f>
        <v/>
      </c>
      <c r="P112" s="24">
        <f>INDEX(Elasticities!$F$4:$I$200,MATCH("eff|"&amp;$E112&amp;"|"&amp;$D112,Elasticities!$A$4:$A$200,0),MATCH(Settings!$C$6,Elasticities!$F$3:$I$3,0))</f>
        <v/>
      </c>
      <c r="Q112" s="13">
        <f>INDEX(Elasticities!$F$4:$I$200,MATCH("aei|"&amp;$F112&amp;"|"&amp;$D112,Elasticities!$A$4:$A$200,0),MATCH(Settings!$C$6,Elasticities!$F$3:$I$3,0))</f>
        <v/>
      </c>
      <c r="R112" s="14">
        <f>INDEX(Inputs_prices!$E$5:$E$16,MATCH($G112,Inputs_prices!$A$5:$A$16,0))</f>
        <v/>
      </c>
      <c r="S112" s="13">
        <f>INDEX(Inputs_prices!$Q$5:$Q$16,MATCH($G112,Inputs_prices!$A$5:$A$16,0))</f>
        <v/>
      </c>
      <c r="T112" s="16">
        <f>INDEX(EF_GHG!$E$4:$E$1000,MATCH(Settings!$C$4&amp;"|"&amp;$B112&amp;"|"&amp;$H112,EF_GHG!$A$4:$A$1000,0))</f>
        <v/>
      </c>
      <c r="U112" s="47">
        <f>INDEX(EnergyCons!$F$4:$F$5000,MATCH(Settings!$C$4&amp;"|"&amp;Settings!$C$7&amp;"|"&amp;$C112&amp;"|"&amp;$B112,EnergyCons!$A$4:$A$5000,0))</f>
        <v/>
      </c>
    </row>
    <row r="113">
      <c r="A113" s="14">
        <f>$B113&amp;"|"&amp;$C113</f>
        <v/>
      </c>
      <c r="B113" s="22" t="inlineStr">
        <is>
          <t>lpg</t>
        </is>
      </c>
      <c r="C113" s="22" t="inlineStr">
        <is>
          <t>cst</t>
        </is>
      </c>
      <c r="D113" s="14">
        <f>INDEX(Mapping!$D$5:$D$20,MATCH($C113,Mapping!$A$5:$A$20,0))</f>
        <v/>
      </c>
      <c r="E113" s="14">
        <f>INDEX(Mapping!$C$30:$C$37,MATCH($B113,Mapping!$A$30:$A$37,0))</f>
        <v/>
      </c>
      <c r="F113" s="14">
        <f>INDEX(Mapping!$D$30:$D$37,MATCH($B113,Mapping!$A$30:$A$37,0))</f>
        <v/>
      </c>
      <c r="G113" s="14">
        <f>$B113&amp;"."&amp;IF(INDEX(Mapping!$E$30:$E$37,MATCH($B113,Mapping!$A$30:$A$37,0))="sub",INDEX(Mapping!$F$5:$F$20,MATCH($C113,Mapping!$A$5:$A$20,0)),"all")</f>
        <v/>
      </c>
      <c r="H113" s="14">
        <f>INDEX(Mapping!$E$5:$E$20,MATCH($C113,Mapping!$A$5:$A$20,0))</f>
        <v/>
      </c>
      <c r="I113" s="14">
        <f>INDEX(Mapping!$G$30:$G$37,MATCH($B113,Mapping!$A$30:$A$37,0))</f>
        <v/>
      </c>
      <c r="J113" s="14">
        <f>INDEX(Mapping!$H$30:$H$37,MATCH($B113,Mapping!$A$30:$A$37,0))</f>
        <v/>
      </c>
      <c r="K113" s="14">
        <f>INDEX(Mapping!$H$5:$H$20,MATCH($C113,Mapping!$A$5:$A$20,0))</f>
        <v/>
      </c>
      <c r="L113" s="14">
        <f>INDEX(Mapping!$E$50:$E$63,MATCH($G113,Mapping!$A$50:$A$63,0))</f>
        <v/>
      </c>
      <c r="M113" s="14">
        <f>INDEX(Mapping!$D$67:$D$70,MATCH(INDEX(Mapping!$G$5:$G$20,MATCH($C113,Mapping!$A$5:$A$20,0)),Mapping!$A$67:$A$70,0))</f>
        <v/>
      </c>
      <c r="N113" s="24">
        <f>INDEX(Elasticities!$F$4:$I$200,MATCH("inc|"&amp;$E113&amp;"|"&amp;$D113,Elasticities!$A$4:$A$200,0),MATCH(Settings!$C$6,Elasticities!$F$3:$I$3,0))</f>
        <v/>
      </c>
      <c r="O113" s="24">
        <f>INDEX(Elasticities!$F$4:$I$200,MATCH("usg|"&amp;$E113&amp;"|"&amp;$D113,Elasticities!$A$4:$A$200,0),MATCH(Settings!$C$6,Elasticities!$F$3:$I$3,0))</f>
        <v/>
      </c>
      <c r="P113" s="24">
        <f>INDEX(Elasticities!$F$4:$I$200,MATCH("eff|"&amp;$E113&amp;"|"&amp;$D113,Elasticities!$A$4:$A$200,0),MATCH(Settings!$C$6,Elasticities!$F$3:$I$3,0))</f>
        <v/>
      </c>
      <c r="Q113" s="13">
        <f>INDEX(Elasticities!$F$4:$I$200,MATCH("aei|"&amp;$F113&amp;"|"&amp;$D113,Elasticities!$A$4:$A$200,0),MATCH(Settings!$C$6,Elasticities!$F$3:$I$3,0))</f>
        <v/>
      </c>
      <c r="R113" s="14">
        <f>INDEX(Inputs_prices!$E$5:$E$16,MATCH($G113,Inputs_prices!$A$5:$A$16,0))</f>
        <v/>
      </c>
      <c r="S113" s="13">
        <f>INDEX(Inputs_prices!$Q$5:$Q$16,MATCH($G113,Inputs_prices!$A$5:$A$16,0))</f>
        <v/>
      </c>
      <c r="T113" s="16">
        <f>INDEX(EF_GHG!$E$4:$E$1000,MATCH(Settings!$C$4&amp;"|"&amp;$B113&amp;"|"&amp;$H113,EF_GHG!$A$4:$A$1000,0))</f>
        <v/>
      </c>
      <c r="U113" s="47">
        <f>INDEX(EnergyCons!$F$4:$F$5000,MATCH(Settings!$C$4&amp;"|"&amp;Settings!$C$7&amp;"|"&amp;$C113&amp;"|"&amp;$B113,EnergyCons!$A$4:$A$5000,0))</f>
        <v/>
      </c>
    </row>
    <row r="114">
      <c r="A114" s="14">
        <f>$B114&amp;"|"&amp;$C114</f>
        <v/>
      </c>
      <c r="B114" s="22" t="inlineStr">
        <is>
          <t>ker</t>
        </is>
      </c>
      <c r="C114" s="22" t="inlineStr">
        <is>
          <t>cst</t>
        </is>
      </c>
      <c r="D114" s="14">
        <f>INDEX(Mapping!$D$5:$D$20,MATCH($C114,Mapping!$A$5:$A$20,0))</f>
        <v/>
      </c>
      <c r="E114" s="14">
        <f>INDEX(Mapping!$C$30:$C$37,MATCH($B114,Mapping!$A$30:$A$37,0))</f>
        <v/>
      </c>
      <c r="F114" s="14">
        <f>INDEX(Mapping!$D$30:$D$37,MATCH($B114,Mapping!$A$30:$A$37,0))</f>
        <v/>
      </c>
      <c r="G114" s="14">
        <f>$B114&amp;"."&amp;IF(INDEX(Mapping!$E$30:$E$37,MATCH($B114,Mapping!$A$30:$A$37,0))="sub",INDEX(Mapping!$F$5:$F$20,MATCH($C114,Mapping!$A$5:$A$20,0)),"all")</f>
        <v/>
      </c>
      <c r="H114" s="14">
        <f>INDEX(Mapping!$E$5:$E$20,MATCH($C114,Mapping!$A$5:$A$20,0))</f>
        <v/>
      </c>
      <c r="I114" s="14">
        <f>INDEX(Mapping!$G$30:$G$37,MATCH($B114,Mapping!$A$30:$A$37,0))</f>
        <v/>
      </c>
      <c r="J114" s="14">
        <f>INDEX(Mapping!$H$30:$H$37,MATCH($B114,Mapping!$A$30:$A$37,0))</f>
        <v/>
      </c>
      <c r="K114" s="14">
        <f>INDEX(Mapping!$H$5:$H$20,MATCH($C114,Mapping!$A$5:$A$20,0))</f>
        <v/>
      </c>
      <c r="L114" s="14">
        <f>INDEX(Mapping!$E$50:$E$63,MATCH($G114,Mapping!$A$50:$A$63,0))</f>
        <v/>
      </c>
      <c r="M114" s="14">
        <f>INDEX(Mapping!$D$67:$D$70,MATCH(INDEX(Mapping!$G$5:$G$20,MATCH($C114,Mapping!$A$5:$A$20,0)),Mapping!$A$67:$A$70,0))</f>
        <v/>
      </c>
      <c r="N114" s="24">
        <f>INDEX(Elasticities!$F$4:$I$200,MATCH("inc|"&amp;$E114&amp;"|"&amp;$D114,Elasticities!$A$4:$A$200,0),MATCH(Settings!$C$6,Elasticities!$F$3:$I$3,0))</f>
        <v/>
      </c>
      <c r="O114" s="24">
        <f>INDEX(Elasticities!$F$4:$I$200,MATCH("usg|"&amp;$E114&amp;"|"&amp;$D114,Elasticities!$A$4:$A$200,0),MATCH(Settings!$C$6,Elasticities!$F$3:$I$3,0))</f>
        <v/>
      </c>
      <c r="P114" s="24">
        <f>INDEX(Elasticities!$F$4:$I$200,MATCH("eff|"&amp;$E114&amp;"|"&amp;$D114,Elasticities!$A$4:$A$200,0),MATCH(Settings!$C$6,Elasticities!$F$3:$I$3,0))</f>
        <v/>
      </c>
      <c r="Q114" s="13">
        <f>INDEX(Elasticities!$F$4:$I$200,MATCH("aei|"&amp;$F114&amp;"|"&amp;$D114,Elasticities!$A$4:$A$200,0),MATCH(Settings!$C$6,Elasticities!$F$3:$I$3,0))</f>
        <v/>
      </c>
      <c r="R114" s="14">
        <f>INDEX(Inputs_prices!$E$5:$E$16,MATCH($G114,Inputs_prices!$A$5:$A$16,0))</f>
        <v/>
      </c>
      <c r="S114" s="13">
        <f>INDEX(Inputs_prices!$Q$5:$Q$16,MATCH($G114,Inputs_prices!$A$5:$A$16,0))</f>
        <v/>
      </c>
      <c r="T114" s="16">
        <f>INDEX(EF_GHG!$E$4:$E$1000,MATCH(Settings!$C$4&amp;"|"&amp;$B114&amp;"|"&amp;$H114,EF_GHG!$A$4:$A$1000,0))</f>
        <v/>
      </c>
      <c r="U114" s="47">
        <f>INDEX(EnergyCons!$F$4:$F$5000,MATCH(Settings!$C$4&amp;"|"&amp;Settings!$C$7&amp;"|"&amp;$C114&amp;"|"&amp;$B114,EnergyCons!$A$4:$A$5000,0))</f>
        <v/>
      </c>
    </row>
    <row r="115">
      <c r="A115" s="14">
        <f>$B115&amp;"|"&amp;$C115</f>
        <v/>
      </c>
      <c r="B115" s="22" t="inlineStr">
        <is>
          <t>oop</t>
        </is>
      </c>
      <c r="C115" s="22" t="inlineStr">
        <is>
          <t>cst</t>
        </is>
      </c>
      <c r="D115" s="14">
        <f>INDEX(Mapping!$D$5:$D$20,MATCH($C115,Mapping!$A$5:$A$20,0))</f>
        <v/>
      </c>
      <c r="E115" s="14">
        <f>INDEX(Mapping!$C$30:$C$37,MATCH($B115,Mapping!$A$30:$A$37,0))</f>
        <v/>
      </c>
      <c r="F115" s="14">
        <f>INDEX(Mapping!$D$30:$D$37,MATCH($B115,Mapping!$A$30:$A$37,0))</f>
        <v/>
      </c>
      <c r="G115" s="14">
        <f>$B115&amp;"."&amp;IF(INDEX(Mapping!$E$30:$E$37,MATCH($B115,Mapping!$A$30:$A$37,0))="sub",INDEX(Mapping!$F$5:$F$20,MATCH($C115,Mapping!$A$5:$A$20,0)),"all")</f>
        <v/>
      </c>
      <c r="H115" s="14">
        <f>INDEX(Mapping!$E$5:$E$20,MATCH($C115,Mapping!$A$5:$A$20,0))</f>
        <v/>
      </c>
      <c r="I115" s="14">
        <f>INDEX(Mapping!$G$30:$G$37,MATCH($B115,Mapping!$A$30:$A$37,0))</f>
        <v/>
      </c>
      <c r="J115" s="14">
        <f>INDEX(Mapping!$H$30:$H$37,MATCH($B115,Mapping!$A$30:$A$37,0))</f>
        <v/>
      </c>
      <c r="K115" s="14">
        <f>INDEX(Mapping!$H$5:$H$20,MATCH($C115,Mapping!$A$5:$A$20,0))</f>
        <v/>
      </c>
      <c r="L115" s="14">
        <f>INDEX(Mapping!$E$50:$E$63,MATCH($G115,Mapping!$A$50:$A$63,0))</f>
        <v/>
      </c>
      <c r="M115" s="14">
        <f>INDEX(Mapping!$D$67:$D$70,MATCH(INDEX(Mapping!$G$5:$G$20,MATCH($C115,Mapping!$A$5:$A$20,0)),Mapping!$A$67:$A$70,0))</f>
        <v/>
      </c>
      <c r="N115" s="24">
        <f>INDEX(Elasticities!$F$4:$I$200,MATCH("inc|"&amp;$E115&amp;"|"&amp;$D115,Elasticities!$A$4:$A$200,0),MATCH(Settings!$C$6,Elasticities!$F$3:$I$3,0))</f>
        <v/>
      </c>
      <c r="O115" s="24">
        <f>INDEX(Elasticities!$F$4:$I$200,MATCH("usg|"&amp;$E115&amp;"|"&amp;$D115,Elasticities!$A$4:$A$200,0),MATCH(Settings!$C$6,Elasticities!$F$3:$I$3,0))</f>
        <v/>
      </c>
      <c r="P115" s="24">
        <f>INDEX(Elasticities!$F$4:$I$200,MATCH("eff|"&amp;$E115&amp;"|"&amp;$D115,Elasticities!$A$4:$A$200,0),MATCH(Settings!$C$6,Elasticities!$F$3:$I$3,0))</f>
        <v/>
      </c>
      <c r="Q115" s="13">
        <f>INDEX(Elasticities!$F$4:$I$200,MATCH("aei|"&amp;$F115&amp;"|"&amp;$D115,Elasticities!$A$4:$A$200,0),MATCH(Settings!$C$6,Elasticities!$F$3:$I$3,0))</f>
        <v/>
      </c>
      <c r="R115" s="14">
        <f>INDEX(Inputs_prices!$E$5:$E$16,MATCH($G115,Inputs_prices!$A$5:$A$16,0))</f>
        <v/>
      </c>
      <c r="S115" s="13">
        <f>INDEX(Inputs_prices!$Q$5:$Q$16,MATCH($G115,Inputs_prices!$A$5:$A$16,0))</f>
        <v/>
      </c>
      <c r="T115" s="16">
        <f>INDEX(EF_GHG!$E$4:$E$1000,MATCH(Settings!$C$4&amp;"|"&amp;$B115&amp;"|"&amp;$H115,EF_GHG!$A$4:$A$1000,0))</f>
        <v/>
      </c>
      <c r="U115" s="47">
        <f>INDEX(EnergyCons!$F$4:$F$5000,MATCH(Settings!$C$4&amp;"|"&amp;Settings!$C$7&amp;"|"&amp;$C115&amp;"|"&amp;$B115,EnergyCons!$A$4:$A$5000,0))</f>
        <v/>
      </c>
    </row>
    <row r="116">
      <c r="A116" s="14">
        <f>$B116&amp;"|"&amp;$C116</f>
        <v/>
      </c>
      <c r="B116" s="22" t="inlineStr">
        <is>
          <t>bio</t>
        </is>
      </c>
      <c r="C116" s="22" t="inlineStr">
        <is>
          <t>cst</t>
        </is>
      </c>
      <c r="D116" s="14">
        <f>INDEX(Mapping!$D$5:$D$20,MATCH($C116,Mapping!$A$5:$A$20,0))</f>
        <v/>
      </c>
      <c r="E116" s="14">
        <f>INDEX(Mapping!$C$30:$C$37,MATCH($B116,Mapping!$A$30:$A$37,0))</f>
        <v/>
      </c>
      <c r="F116" s="14">
        <f>INDEX(Mapping!$D$30:$D$37,MATCH($B116,Mapping!$A$30:$A$37,0))</f>
        <v/>
      </c>
      <c r="G116" s="14">
        <f>$B116&amp;"."&amp;IF(INDEX(Mapping!$E$30:$E$37,MATCH($B116,Mapping!$A$30:$A$37,0))="sub",INDEX(Mapping!$F$5:$F$20,MATCH($C116,Mapping!$A$5:$A$20,0)),"all")</f>
        <v/>
      </c>
      <c r="H116" s="14">
        <f>INDEX(Mapping!$E$5:$E$20,MATCH($C116,Mapping!$A$5:$A$20,0))</f>
        <v/>
      </c>
      <c r="I116" s="14">
        <f>INDEX(Mapping!$G$30:$G$37,MATCH($B116,Mapping!$A$30:$A$37,0))</f>
        <v/>
      </c>
      <c r="J116" s="14">
        <f>INDEX(Mapping!$H$30:$H$37,MATCH($B116,Mapping!$A$30:$A$37,0))</f>
        <v/>
      </c>
      <c r="K116" s="14">
        <f>INDEX(Mapping!$H$5:$H$20,MATCH($C116,Mapping!$A$5:$A$20,0))</f>
        <v/>
      </c>
      <c r="L116" s="14">
        <f>INDEX(Mapping!$E$50:$E$63,MATCH($G116,Mapping!$A$50:$A$63,0))</f>
        <v/>
      </c>
      <c r="M116" s="14">
        <f>INDEX(Mapping!$D$67:$D$70,MATCH(INDEX(Mapping!$G$5:$G$20,MATCH($C116,Mapping!$A$5:$A$20,0)),Mapping!$A$67:$A$70,0))</f>
        <v/>
      </c>
      <c r="N116" s="24">
        <f>INDEX(Elasticities!$F$4:$I$200,MATCH("inc|"&amp;$E116&amp;"|"&amp;$D116,Elasticities!$A$4:$A$200,0),MATCH(Settings!$C$6,Elasticities!$F$3:$I$3,0))</f>
        <v/>
      </c>
      <c r="O116" s="24">
        <f>INDEX(Elasticities!$F$4:$I$200,MATCH("usg|"&amp;$E116&amp;"|"&amp;$D116,Elasticities!$A$4:$A$200,0),MATCH(Settings!$C$6,Elasticities!$F$3:$I$3,0))</f>
        <v/>
      </c>
      <c r="P116" s="24">
        <f>INDEX(Elasticities!$F$4:$I$200,MATCH("eff|"&amp;$E116&amp;"|"&amp;$D116,Elasticities!$A$4:$A$200,0),MATCH(Settings!$C$6,Elasticities!$F$3:$I$3,0))</f>
        <v/>
      </c>
      <c r="Q116" s="13">
        <f>INDEX(Elasticities!$F$4:$I$200,MATCH("aei|"&amp;$F116&amp;"|"&amp;$D116,Elasticities!$A$4:$A$200,0),MATCH(Settings!$C$6,Elasticities!$F$3:$I$3,0))</f>
        <v/>
      </c>
      <c r="R116" s="14">
        <f>INDEX(Inputs_prices!$E$5:$E$16,MATCH($G116,Inputs_prices!$A$5:$A$16,0))</f>
        <v/>
      </c>
      <c r="S116" s="13">
        <f>INDEX(Inputs_prices!$Q$5:$Q$16,MATCH($G116,Inputs_prices!$A$5:$A$16,0))</f>
        <v/>
      </c>
      <c r="T116" s="16">
        <f>INDEX(EF_GHG!$E$4:$E$1000,MATCH(Settings!$C$4&amp;"|"&amp;$B116&amp;"|"&amp;$H116,EF_GHG!$A$4:$A$1000,0))</f>
        <v/>
      </c>
      <c r="U116" s="47">
        <f>INDEX(EnergyCons!$F$4:$F$5000,MATCH(Settings!$C$4&amp;"|"&amp;Settings!$C$7&amp;"|"&amp;$C116&amp;"|"&amp;$B116,EnergyCons!$A$4:$A$5000,0))</f>
        <v/>
      </c>
    </row>
    <row r="117">
      <c r="A117" s="14">
        <f>$B117&amp;"|"&amp;$C117</f>
        <v/>
      </c>
      <c r="B117" s="22" t="inlineStr">
        <is>
          <t>coa</t>
        </is>
      </c>
      <c r="C117" s="22" t="inlineStr">
        <is>
          <t>ftr</t>
        </is>
      </c>
      <c r="D117" s="14">
        <f>INDEX(Mapping!$D$5:$D$20,MATCH($C117,Mapping!$A$5:$A$20,0))</f>
        <v/>
      </c>
      <c r="E117" s="14">
        <f>INDEX(Mapping!$C$30:$C$37,MATCH($B117,Mapping!$A$30:$A$37,0))</f>
        <v/>
      </c>
      <c r="F117" s="14">
        <f>INDEX(Mapping!$D$30:$D$37,MATCH($B117,Mapping!$A$30:$A$37,0))</f>
        <v/>
      </c>
      <c r="G117" s="14">
        <f>$B117&amp;"."&amp;IF(INDEX(Mapping!$E$30:$E$37,MATCH($B117,Mapping!$A$30:$A$37,0))="sub",INDEX(Mapping!$F$5:$F$20,MATCH($C117,Mapping!$A$5:$A$20,0)),"all")</f>
        <v/>
      </c>
      <c r="H117" s="14">
        <f>INDEX(Mapping!$E$5:$E$20,MATCH($C117,Mapping!$A$5:$A$20,0))</f>
        <v/>
      </c>
      <c r="I117" s="14">
        <f>INDEX(Mapping!$G$30:$G$37,MATCH($B117,Mapping!$A$30:$A$37,0))</f>
        <v/>
      </c>
      <c r="J117" s="14">
        <f>INDEX(Mapping!$H$30:$H$37,MATCH($B117,Mapping!$A$30:$A$37,0))</f>
        <v/>
      </c>
      <c r="K117" s="14">
        <f>INDEX(Mapping!$H$5:$H$20,MATCH($C117,Mapping!$A$5:$A$20,0))</f>
        <v/>
      </c>
      <c r="L117" s="14">
        <f>INDEX(Mapping!$E$50:$E$63,MATCH($G117,Mapping!$A$50:$A$63,0))</f>
        <v/>
      </c>
      <c r="M117" s="14">
        <f>INDEX(Mapping!$D$67:$D$70,MATCH(INDEX(Mapping!$G$5:$G$20,MATCH($C117,Mapping!$A$5:$A$20,0)),Mapping!$A$67:$A$70,0))</f>
        <v/>
      </c>
      <c r="N117" s="24">
        <f>INDEX(Elasticities!$F$4:$I$200,MATCH("inc|"&amp;$E117&amp;"|"&amp;$D117,Elasticities!$A$4:$A$200,0),MATCH(Settings!$C$6,Elasticities!$F$3:$I$3,0))</f>
        <v/>
      </c>
      <c r="O117" s="24">
        <f>INDEX(Elasticities!$F$4:$I$200,MATCH("usg|"&amp;$E117&amp;"|"&amp;$D117,Elasticities!$A$4:$A$200,0),MATCH(Settings!$C$6,Elasticities!$F$3:$I$3,0))</f>
        <v/>
      </c>
      <c r="P117" s="24">
        <f>INDEX(Elasticities!$F$4:$I$200,MATCH("eff|"&amp;$E117&amp;"|"&amp;$D117,Elasticities!$A$4:$A$200,0),MATCH(Settings!$C$6,Elasticities!$F$3:$I$3,0))</f>
        <v/>
      </c>
      <c r="Q117" s="13">
        <f>INDEX(Elasticities!$F$4:$I$200,MATCH("aei|"&amp;$F117&amp;"|"&amp;$D117,Elasticities!$A$4:$A$200,0),MATCH(Settings!$C$6,Elasticities!$F$3:$I$3,0))</f>
        <v/>
      </c>
      <c r="R117" s="14">
        <f>INDEX(Inputs_prices!$E$5:$E$16,MATCH($G117,Inputs_prices!$A$5:$A$16,0))</f>
        <v/>
      </c>
      <c r="S117" s="13">
        <f>INDEX(Inputs_prices!$Q$5:$Q$16,MATCH($G117,Inputs_prices!$A$5:$A$16,0))</f>
        <v/>
      </c>
      <c r="T117" s="16">
        <f>INDEX(EF_GHG!$E$4:$E$1000,MATCH(Settings!$C$4&amp;"|"&amp;$B117&amp;"|"&amp;$H117,EF_GHG!$A$4:$A$1000,0))</f>
        <v/>
      </c>
      <c r="U117" s="47">
        <f>INDEX(EnergyCons!$F$4:$F$5000,MATCH(Settings!$C$4&amp;"|"&amp;Settings!$C$7&amp;"|"&amp;$C117&amp;"|"&amp;$B117,EnergyCons!$A$4:$A$5000,0))</f>
        <v/>
      </c>
    </row>
    <row r="118">
      <c r="A118" s="14">
        <f>$B118&amp;"|"&amp;$C118</f>
        <v/>
      </c>
      <c r="B118" s="22" t="inlineStr">
        <is>
          <t>nga</t>
        </is>
      </c>
      <c r="C118" s="22" t="inlineStr">
        <is>
          <t>ftr</t>
        </is>
      </c>
      <c r="D118" s="14">
        <f>INDEX(Mapping!$D$5:$D$20,MATCH($C118,Mapping!$A$5:$A$20,0))</f>
        <v/>
      </c>
      <c r="E118" s="14">
        <f>INDEX(Mapping!$C$30:$C$37,MATCH($B118,Mapping!$A$30:$A$37,0))</f>
        <v/>
      </c>
      <c r="F118" s="14">
        <f>INDEX(Mapping!$D$30:$D$37,MATCH($B118,Mapping!$A$30:$A$37,0))</f>
        <v/>
      </c>
      <c r="G118" s="14">
        <f>$B118&amp;"."&amp;IF(INDEX(Mapping!$E$30:$E$37,MATCH($B118,Mapping!$A$30:$A$37,0))="sub",INDEX(Mapping!$F$5:$F$20,MATCH($C118,Mapping!$A$5:$A$20,0)),"all")</f>
        <v/>
      </c>
      <c r="H118" s="14">
        <f>INDEX(Mapping!$E$5:$E$20,MATCH($C118,Mapping!$A$5:$A$20,0))</f>
        <v/>
      </c>
      <c r="I118" s="14">
        <f>INDEX(Mapping!$G$30:$G$37,MATCH($B118,Mapping!$A$30:$A$37,0))</f>
        <v/>
      </c>
      <c r="J118" s="14">
        <f>INDEX(Mapping!$H$30:$H$37,MATCH($B118,Mapping!$A$30:$A$37,0))</f>
        <v/>
      </c>
      <c r="K118" s="14">
        <f>INDEX(Mapping!$H$5:$H$20,MATCH($C118,Mapping!$A$5:$A$20,0))</f>
        <v/>
      </c>
      <c r="L118" s="14">
        <f>INDEX(Mapping!$E$50:$E$63,MATCH($G118,Mapping!$A$50:$A$63,0))</f>
        <v/>
      </c>
      <c r="M118" s="14">
        <f>INDEX(Mapping!$D$67:$D$70,MATCH(INDEX(Mapping!$G$5:$G$20,MATCH($C118,Mapping!$A$5:$A$20,0)),Mapping!$A$67:$A$70,0))</f>
        <v/>
      </c>
      <c r="N118" s="24">
        <f>INDEX(Elasticities!$F$4:$I$200,MATCH("inc|"&amp;$E118&amp;"|"&amp;$D118,Elasticities!$A$4:$A$200,0),MATCH(Settings!$C$6,Elasticities!$F$3:$I$3,0))</f>
        <v/>
      </c>
      <c r="O118" s="24">
        <f>INDEX(Elasticities!$F$4:$I$200,MATCH("usg|"&amp;$E118&amp;"|"&amp;$D118,Elasticities!$A$4:$A$200,0),MATCH(Settings!$C$6,Elasticities!$F$3:$I$3,0))</f>
        <v/>
      </c>
      <c r="P118" s="24">
        <f>INDEX(Elasticities!$F$4:$I$200,MATCH("eff|"&amp;$E118&amp;"|"&amp;$D118,Elasticities!$A$4:$A$200,0),MATCH(Settings!$C$6,Elasticities!$F$3:$I$3,0))</f>
        <v/>
      </c>
      <c r="Q118" s="13">
        <f>INDEX(Elasticities!$F$4:$I$200,MATCH("aei|"&amp;$F118&amp;"|"&amp;$D118,Elasticities!$A$4:$A$200,0),MATCH(Settings!$C$6,Elasticities!$F$3:$I$3,0))</f>
        <v/>
      </c>
      <c r="R118" s="14">
        <f>INDEX(Inputs_prices!$E$5:$E$16,MATCH($G118,Inputs_prices!$A$5:$A$16,0))</f>
        <v/>
      </c>
      <c r="S118" s="13">
        <f>INDEX(Inputs_prices!$Q$5:$Q$16,MATCH($G118,Inputs_prices!$A$5:$A$16,0))</f>
        <v/>
      </c>
      <c r="T118" s="16">
        <f>INDEX(EF_GHG!$E$4:$E$1000,MATCH(Settings!$C$4&amp;"|"&amp;$B118&amp;"|"&amp;$H118,EF_GHG!$A$4:$A$1000,0))</f>
        <v/>
      </c>
      <c r="U118" s="47">
        <f>INDEX(EnergyCons!$F$4:$F$5000,MATCH(Settings!$C$4&amp;"|"&amp;Settings!$C$7&amp;"|"&amp;$C118&amp;"|"&amp;$B118,EnergyCons!$A$4:$A$5000,0))</f>
        <v/>
      </c>
    </row>
    <row r="119">
      <c r="A119" s="14">
        <f>$B119&amp;"|"&amp;$C119</f>
        <v/>
      </c>
      <c r="B119" s="22" t="inlineStr">
        <is>
          <t>gso</t>
        </is>
      </c>
      <c r="C119" s="22" t="inlineStr">
        <is>
          <t>ftr</t>
        </is>
      </c>
      <c r="D119" s="14">
        <f>INDEX(Mapping!$D$5:$D$20,MATCH($C119,Mapping!$A$5:$A$20,0))</f>
        <v/>
      </c>
      <c r="E119" s="14">
        <f>INDEX(Mapping!$C$30:$C$37,MATCH($B119,Mapping!$A$30:$A$37,0))</f>
        <v/>
      </c>
      <c r="F119" s="14">
        <f>INDEX(Mapping!$D$30:$D$37,MATCH($B119,Mapping!$A$30:$A$37,0))</f>
        <v/>
      </c>
      <c r="G119" s="14">
        <f>$B119&amp;"."&amp;IF(INDEX(Mapping!$E$30:$E$37,MATCH($B119,Mapping!$A$30:$A$37,0))="sub",INDEX(Mapping!$F$5:$F$20,MATCH($C119,Mapping!$A$5:$A$20,0)),"all")</f>
        <v/>
      </c>
      <c r="H119" s="14">
        <f>INDEX(Mapping!$E$5:$E$20,MATCH($C119,Mapping!$A$5:$A$20,0))</f>
        <v/>
      </c>
      <c r="I119" s="14">
        <f>INDEX(Mapping!$G$30:$G$37,MATCH($B119,Mapping!$A$30:$A$37,0))</f>
        <v/>
      </c>
      <c r="J119" s="14">
        <f>INDEX(Mapping!$H$30:$H$37,MATCH($B119,Mapping!$A$30:$A$37,0))</f>
        <v/>
      </c>
      <c r="K119" s="14">
        <f>INDEX(Mapping!$H$5:$H$20,MATCH($C119,Mapping!$A$5:$A$20,0))</f>
        <v/>
      </c>
      <c r="L119" s="14">
        <f>INDEX(Mapping!$E$50:$E$63,MATCH($G119,Mapping!$A$50:$A$63,0))</f>
        <v/>
      </c>
      <c r="M119" s="14">
        <f>INDEX(Mapping!$D$67:$D$70,MATCH(INDEX(Mapping!$G$5:$G$20,MATCH($C119,Mapping!$A$5:$A$20,0)),Mapping!$A$67:$A$70,0))</f>
        <v/>
      </c>
      <c r="N119" s="24">
        <f>INDEX(Elasticities!$F$4:$I$200,MATCH("inc|"&amp;$E119&amp;"|"&amp;$D119,Elasticities!$A$4:$A$200,0),MATCH(Settings!$C$6,Elasticities!$F$3:$I$3,0))</f>
        <v/>
      </c>
      <c r="O119" s="24">
        <f>INDEX(Elasticities!$F$4:$I$200,MATCH("usg|"&amp;$E119&amp;"|"&amp;$D119,Elasticities!$A$4:$A$200,0),MATCH(Settings!$C$6,Elasticities!$F$3:$I$3,0))</f>
        <v/>
      </c>
      <c r="P119" s="24">
        <f>INDEX(Elasticities!$F$4:$I$200,MATCH("eff|"&amp;$E119&amp;"|"&amp;$D119,Elasticities!$A$4:$A$200,0),MATCH(Settings!$C$6,Elasticities!$F$3:$I$3,0))</f>
        <v/>
      </c>
      <c r="Q119" s="13">
        <f>INDEX(Elasticities!$F$4:$I$200,MATCH("aei|"&amp;$F119&amp;"|"&amp;$D119,Elasticities!$A$4:$A$200,0),MATCH(Settings!$C$6,Elasticities!$F$3:$I$3,0))</f>
        <v/>
      </c>
      <c r="R119" s="14">
        <f>INDEX(Inputs_prices!$E$5:$E$16,MATCH($G119,Inputs_prices!$A$5:$A$16,0))</f>
        <v/>
      </c>
      <c r="S119" s="13">
        <f>INDEX(Inputs_prices!$Q$5:$Q$16,MATCH($G119,Inputs_prices!$A$5:$A$16,0))</f>
        <v/>
      </c>
      <c r="T119" s="16">
        <f>INDEX(EF_GHG!$E$4:$E$1000,MATCH(Settings!$C$4&amp;"|"&amp;$B119&amp;"|"&amp;$H119,EF_GHG!$A$4:$A$1000,0))</f>
        <v/>
      </c>
      <c r="U119" s="47">
        <f>INDEX(EnergyCons!$F$4:$F$5000,MATCH(Settings!$C$4&amp;"|"&amp;Settings!$C$7&amp;"|"&amp;$C119&amp;"|"&amp;$B119,EnergyCons!$A$4:$A$5000,0))</f>
        <v/>
      </c>
    </row>
    <row r="120">
      <c r="A120" s="14">
        <f>$B120&amp;"|"&amp;$C120</f>
        <v/>
      </c>
      <c r="B120" s="22" t="inlineStr">
        <is>
          <t>die</t>
        </is>
      </c>
      <c r="C120" s="22" t="inlineStr">
        <is>
          <t>ftr</t>
        </is>
      </c>
      <c r="D120" s="14">
        <f>INDEX(Mapping!$D$5:$D$20,MATCH($C120,Mapping!$A$5:$A$20,0))</f>
        <v/>
      </c>
      <c r="E120" s="14">
        <f>INDEX(Mapping!$C$30:$C$37,MATCH($B120,Mapping!$A$30:$A$37,0))</f>
        <v/>
      </c>
      <c r="F120" s="14">
        <f>INDEX(Mapping!$D$30:$D$37,MATCH($B120,Mapping!$A$30:$A$37,0))</f>
        <v/>
      </c>
      <c r="G120" s="14">
        <f>$B120&amp;"."&amp;IF(INDEX(Mapping!$E$30:$E$37,MATCH($B120,Mapping!$A$30:$A$37,0))="sub",INDEX(Mapping!$F$5:$F$20,MATCH($C120,Mapping!$A$5:$A$20,0)),"all")</f>
        <v/>
      </c>
      <c r="H120" s="14">
        <f>INDEX(Mapping!$E$5:$E$20,MATCH($C120,Mapping!$A$5:$A$20,0))</f>
        <v/>
      </c>
      <c r="I120" s="14">
        <f>INDEX(Mapping!$G$30:$G$37,MATCH($B120,Mapping!$A$30:$A$37,0))</f>
        <v/>
      </c>
      <c r="J120" s="14">
        <f>INDEX(Mapping!$H$30:$H$37,MATCH($B120,Mapping!$A$30:$A$37,0))</f>
        <v/>
      </c>
      <c r="K120" s="14">
        <f>INDEX(Mapping!$H$5:$H$20,MATCH($C120,Mapping!$A$5:$A$20,0))</f>
        <v/>
      </c>
      <c r="L120" s="14">
        <f>INDEX(Mapping!$E$50:$E$63,MATCH($G120,Mapping!$A$50:$A$63,0))</f>
        <v/>
      </c>
      <c r="M120" s="14">
        <f>INDEX(Mapping!$D$67:$D$70,MATCH(INDEX(Mapping!$G$5:$G$20,MATCH($C120,Mapping!$A$5:$A$20,0)),Mapping!$A$67:$A$70,0))</f>
        <v/>
      </c>
      <c r="N120" s="24">
        <f>INDEX(Elasticities!$F$4:$I$200,MATCH("inc|"&amp;$E120&amp;"|"&amp;$D120,Elasticities!$A$4:$A$200,0),MATCH(Settings!$C$6,Elasticities!$F$3:$I$3,0))</f>
        <v/>
      </c>
      <c r="O120" s="24">
        <f>INDEX(Elasticities!$F$4:$I$200,MATCH("usg|"&amp;$E120&amp;"|"&amp;$D120,Elasticities!$A$4:$A$200,0),MATCH(Settings!$C$6,Elasticities!$F$3:$I$3,0))</f>
        <v/>
      </c>
      <c r="P120" s="24">
        <f>INDEX(Elasticities!$F$4:$I$200,MATCH("eff|"&amp;$E120&amp;"|"&amp;$D120,Elasticities!$A$4:$A$200,0),MATCH(Settings!$C$6,Elasticities!$F$3:$I$3,0))</f>
        <v/>
      </c>
      <c r="Q120" s="13">
        <f>INDEX(Elasticities!$F$4:$I$200,MATCH("aei|"&amp;$F120&amp;"|"&amp;$D120,Elasticities!$A$4:$A$200,0),MATCH(Settings!$C$6,Elasticities!$F$3:$I$3,0))</f>
        <v/>
      </c>
      <c r="R120" s="14">
        <f>INDEX(Inputs_prices!$E$5:$E$16,MATCH($G120,Inputs_prices!$A$5:$A$16,0))</f>
        <v/>
      </c>
      <c r="S120" s="13">
        <f>INDEX(Inputs_prices!$Q$5:$Q$16,MATCH($G120,Inputs_prices!$A$5:$A$16,0))</f>
        <v/>
      </c>
      <c r="T120" s="16">
        <f>INDEX(EF_GHG!$E$4:$E$1000,MATCH(Settings!$C$4&amp;"|"&amp;$B120&amp;"|"&amp;$H120,EF_GHG!$A$4:$A$1000,0))</f>
        <v/>
      </c>
      <c r="U120" s="47">
        <f>INDEX(EnergyCons!$F$4:$F$5000,MATCH(Settings!$C$4&amp;"|"&amp;Settings!$C$7&amp;"|"&amp;$C120&amp;"|"&amp;$B120,EnergyCons!$A$4:$A$5000,0))</f>
        <v/>
      </c>
    </row>
    <row r="121">
      <c r="A121" s="14">
        <f>$B121&amp;"|"&amp;$C121</f>
        <v/>
      </c>
      <c r="B121" s="22" t="inlineStr">
        <is>
          <t>lpg</t>
        </is>
      </c>
      <c r="C121" s="22" t="inlineStr">
        <is>
          <t>ftr</t>
        </is>
      </c>
      <c r="D121" s="14">
        <f>INDEX(Mapping!$D$5:$D$20,MATCH($C121,Mapping!$A$5:$A$20,0))</f>
        <v/>
      </c>
      <c r="E121" s="14">
        <f>INDEX(Mapping!$C$30:$C$37,MATCH($B121,Mapping!$A$30:$A$37,0))</f>
        <v/>
      </c>
      <c r="F121" s="14">
        <f>INDEX(Mapping!$D$30:$D$37,MATCH($B121,Mapping!$A$30:$A$37,0))</f>
        <v/>
      </c>
      <c r="G121" s="14">
        <f>$B121&amp;"."&amp;IF(INDEX(Mapping!$E$30:$E$37,MATCH($B121,Mapping!$A$30:$A$37,0))="sub",INDEX(Mapping!$F$5:$F$20,MATCH($C121,Mapping!$A$5:$A$20,0)),"all")</f>
        <v/>
      </c>
      <c r="H121" s="14">
        <f>INDEX(Mapping!$E$5:$E$20,MATCH($C121,Mapping!$A$5:$A$20,0))</f>
        <v/>
      </c>
      <c r="I121" s="14">
        <f>INDEX(Mapping!$G$30:$G$37,MATCH($B121,Mapping!$A$30:$A$37,0))</f>
        <v/>
      </c>
      <c r="J121" s="14">
        <f>INDEX(Mapping!$H$30:$H$37,MATCH($B121,Mapping!$A$30:$A$37,0))</f>
        <v/>
      </c>
      <c r="K121" s="14">
        <f>INDEX(Mapping!$H$5:$H$20,MATCH($C121,Mapping!$A$5:$A$20,0))</f>
        <v/>
      </c>
      <c r="L121" s="14">
        <f>INDEX(Mapping!$E$50:$E$63,MATCH($G121,Mapping!$A$50:$A$63,0))</f>
        <v/>
      </c>
      <c r="M121" s="14">
        <f>INDEX(Mapping!$D$67:$D$70,MATCH(INDEX(Mapping!$G$5:$G$20,MATCH($C121,Mapping!$A$5:$A$20,0)),Mapping!$A$67:$A$70,0))</f>
        <v/>
      </c>
      <c r="N121" s="24">
        <f>INDEX(Elasticities!$F$4:$I$200,MATCH("inc|"&amp;$E121&amp;"|"&amp;$D121,Elasticities!$A$4:$A$200,0),MATCH(Settings!$C$6,Elasticities!$F$3:$I$3,0))</f>
        <v/>
      </c>
      <c r="O121" s="24">
        <f>INDEX(Elasticities!$F$4:$I$200,MATCH("usg|"&amp;$E121&amp;"|"&amp;$D121,Elasticities!$A$4:$A$200,0),MATCH(Settings!$C$6,Elasticities!$F$3:$I$3,0))</f>
        <v/>
      </c>
      <c r="P121" s="24">
        <f>INDEX(Elasticities!$F$4:$I$200,MATCH("eff|"&amp;$E121&amp;"|"&amp;$D121,Elasticities!$A$4:$A$200,0),MATCH(Settings!$C$6,Elasticities!$F$3:$I$3,0))</f>
        <v/>
      </c>
      <c r="Q121" s="13">
        <f>INDEX(Elasticities!$F$4:$I$200,MATCH("aei|"&amp;$F121&amp;"|"&amp;$D121,Elasticities!$A$4:$A$200,0),MATCH(Settings!$C$6,Elasticities!$F$3:$I$3,0))</f>
        <v/>
      </c>
      <c r="R121" s="14">
        <f>INDEX(Inputs_prices!$E$5:$E$16,MATCH($G121,Inputs_prices!$A$5:$A$16,0))</f>
        <v/>
      </c>
      <c r="S121" s="13">
        <f>INDEX(Inputs_prices!$Q$5:$Q$16,MATCH($G121,Inputs_prices!$A$5:$A$16,0))</f>
        <v/>
      </c>
      <c r="T121" s="16">
        <f>INDEX(EF_GHG!$E$4:$E$1000,MATCH(Settings!$C$4&amp;"|"&amp;$B121&amp;"|"&amp;$H121,EF_GHG!$A$4:$A$1000,0))</f>
        <v/>
      </c>
      <c r="U121" s="47">
        <f>INDEX(EnergyCons!$F$4:$F$5000,MATCH(Settings!$C$4&amp;"|"&amp;Settings!$C$7&amp;"|"&amp;$C121&amp;"|"&amp;$B121,EnergyCons!$A$4:$A$5000,0))</f>
        <v/>
      </c>
    </row>
    <row r="122">
      <c r="A122" s="14">
        <f>$B122&amp;"|"&amp;$C122</f>
        <v/>
      </c>
      <c r="B122" s="22" t="inlineStr">
        <is>
          <t>ker</t>
        </is>
      </c>
      <c r="C122" s="22" t="inlineStr">
        <is>
          <t>ftr</t>
        </is>
      </c>
      <c r="D122" s="14">
        <f>INDEX(Mapping!$D$5:$D$20,MATCH($C122,Mapping!$A$5:$A$20,0))</f>
        <v/>
      </c>
      <c r="E122" s="14">
        <f>INDEX(Mapping!$C$30:$C$37,MATCH($B122,Mapping!$A$30:$A$37,0))</f>
        <v/>
      </c>
      <c r="F122" s="14">
        <f>INDEX(Mapping!$D$30:$D$37,MATCH($B122,Mapping!$A$30:$A$37,0))</f>
        <v/>
      </c>
      <c r="G122" s="14">
        <f>$B122&amp;"."&amp;IF(INDEX(Mapping!$E$30:$E$37,MATCH($B122,Mapping!$A$30:$A$37,0))="sub",INDEX(Mapping!$F$5:$F$20,MATCH($C122,Mapping!$A$5:$A$20,0)),"all")</f>
        <v/>
      </c>
      <c r="H122" s="14">
        <f>INDEX(Mapping!$E$5:$E$20,MATCH($C122,Mapping!$A$5:$A$20,0))</f>
        <v/>
      </c>
      <c r="I122" s="14">
        <f>INDEX(Mapping!$G$30:$G$37,MATCH($B122,Mapping!$A$30:$A$37,0))</f>
        <v/>
      </c>
      <c r="J122" s="14">
        <f>INDEX(Mapping!$H$30:$H$37,MATCH($B122,Mapping!$A$30:$A$37,0))</f>
        <v/>
      </c>
      <c r="K122" s="14">
        <f>INDEX(Mapping!$H$5:$H$20,MATCH($C122,Mapping!$A$5:$A$20,0))</f>
        <v/>
      </c>
      <c r="L122" s="14">
        <f>INDEX(Mapping!$E$50:$E$63,MATCH($G122,Mapping!$A$50:$A$63,0))</f>
        <v/>
      </c>
      <c r="M122" s="14">
        <f>INDEX(Mapping!$D$67:$D$70,MATCH(INDEX(Mapping!$G$5:$G$20,MATCH($C122,Mapping!$A$5:$A$20,0)),Mapping!$A$67:$A$70,0))</f>
        <v/>
      </c>
      <c r="N122" s="24">
        <f>INDEX(Elasticities!$F$4:$I$200,MATCH("inc|"&amp;$E122&amp;"|"&amp;$D122,Elasticities!$A$4:$A$200,0),MATCH(Settings!$C$6,Elasticities!$F$3:$I$3,0))</f>
        <v/>
      </c>
      <c r="O122" s="24">
        <f>INDEX(Elasticities!$F$4:$I$200,MATCH("usg|"&amp;$E122&amp;"|"&amp;$D122,Elasticities!$A$4:$A$200,0),MATCH(Settings!$C$6,Elasticities!$F$3:$I$3,0))</f>
        <v/>
      </c>
      <c r="P122" s="24">
        <f>INDEX(Elasticities!$F$4:$I$200,MATCH("eff|"&amp;$E122&amp;"|"&amp;$D122,Elasticities!$A$4:$A$200,0),MATCH(Settings!$C$6,Elasticities!$F$3:$I$3,0))</f>
        <v/>
      </c>
      <c r="Q122" s="13">
        <f>INDEX(Elasticities!$F$4:$I$200,MATCH("aei|"&amp;$F122&amp;"|"&amp;$D122,Elasticities!$A$4:$A$200,0),MATCH(Settings!$C$6,Elasticities!$F$3:$I$3,0))</f>
        <v/>
      </c>
      <c r="R122" s="14">
        <f>INDEX(Inputs_prices!$E$5:$E$16,MATCH($G122,Inputs_prices!$A$5:$A$16,0))</f>
        <v/>
      </c>
      <c r="S122" s="13">
        <f>INDEX(Inputs_prices!$Q$5:$Q$16,MATCH($G122,Inputs_prices!$A$5:$A$16,0))</f>
        <v/>
      </c>
      <c r="T122" s="16">
        <f>INDEX(EF_GHG!$E$4:$E$1000,MATCH(Settings!$C$4&amp;"|"&amp;$B122&amp;"|"&amp;$H122,EF_GHG!$A$4:$A$1000,0))</f>
        <v/>
      </c>
      <c r="U122" s="47">
        <f>INDEX(EnergyCons!$F$4:$F$5000,MATCH(Settings!$C$4&amp;"|"&amp;Settings!$C$7&amp;"|"&amp;$C122&amp;"|"&amp;$B122,EnergyCons!$A$4:$A$5000,0))</f>
        <v/>
      </c>
    </row>
    <row r="123">
      <c r="A123" s="14">
        <f>$B123&amp;"|"&amp;$C123</f>
        <v/>
      </c>
      <c r="B123" s="22" t="inlineStr">
        <is>
          <t>oop</t>
        </is>
      </c>
      <c r="C123" s="22" t="inlineStr">
        <is>
          <t>ftr</t>
        </is>
      </c>
      <c r="D123" s="14">
        <f>INDEX(Mapping!$D$5:$D$20,MATCH($C123,Mapping!$A$5:$A$20,0))</f>
        <v/>
      </c>
      <c r="E123" s="14">
        <f>INDEX(Mapping!$C$30:$C$37,MATCH($B123,Mapping!$A$30:$A$37,0))</f>
        <v/>
      </c>
      <c r="F123" s="14">
        <f>INDEX(Mapping!$D$30:$D$37,MATCH($B123,Mapping!$A$30:$A$37,0))</f>
        <v/>
      </c>
      <c r="G123" s="14">
        <f>$B123&amp;"."&amp;IF(INDEX(Mapping!$E$30:$E$37,MATCH($B123,Mapping!$A$30:$A$37,0))="sub",INDEX(Mapping!$F$5:$F$20,MATCH($C123,Mapping!$A$5:$A$20,0)),"all")</f>
        <v/>
      </c>
      <c r="H123" s="14">
        <f>INDEX(Mapping!$E$5:$E$20,MATCH($C123,Mapping!$A$5:$A$20,0))</f>
        <v/>
      </c>
      <c r="I123" s="14">
        <f>INDEX(Mapping!$G$30:$G$37,MATCH($B123,Mapping!$A$30:$A$37,0))</f>
        <v/>
      </c>
      <c r="J123" s="14">
        <f>INDEX(Mapping!$H$30:$H$37,MATCH($B123,Mapping!$A$30:$A$37,0))</f>
        <v/>
      </c>
      <c r="K123" s="14">
        <f>INDEX(Mapping!$H$5:$H$20,MATCH($C123,Mapping!$A$5:$A$20,0))</f>
        <v/>
      </c>
      <c r="L123" s="14">
        <f>INDEX(Mapping!$E$50:$E$63,MATCH($G123,Mapping!$A$50:$A$63,0))</f>
        <v/>
      </c>
      <c r="M123" s="14">
        <f>INDEX(Mapping!$D$67:$D$70,MATCH(INDEX(Mapping!$G$5:$G$20,MATCH($C123,Mapping!$A$5:$A$20,0)),Mapping!$A$67:$A$70,0))</f>
        <v/>
      </c>
      <c r="N123" s="24">
        <f>INDEX(Elasticities!$F$4:$I$200,MATCH("inc|"&amp;$E123&amp;"|"&amp;$D123,Elasticities!$A$4:$A$200,0),MATCH(Settings!$C$6,Elasticities!$F$3:$I$3,0))</f>
        <v/>
      </c>
      <c r="O123" s="24">
        <f>INDEX(Elasticities!$F$4:$I$200,MATCH("usg|"&amp;$E123&amp;"|"&amp;$D123,Elasticities!$A$4:$A$200,0),MATCH(Settings!$C$6,Elasticities!$F$3:$I$3,0))</f>
        <v/>
      </c>
      <c r="P123" s="24">
        <f>INDEX(Elasticities!$F$4:$I$200,MATCH("eff|"&amp;$E123&amp;"|"&amp;$D123,Elasticities!$A$4:$A$200,0),MATCH(Settings!$C$6,Elasticities!$F$3:$I$3,0))</f>
        <v/>
      </c>
      <c r="Q123" s="13">
        <f>INDEX(Elasticities!$F$4:$I$200,MATCH("aei|"&amp;$F123&amp;"|"&amp;$D123,Elasticities!$A$4:$A$200,0),MATCH(Settings!$C$6,Elasticities!$F$3:$I$3,0))</f>
        <v/>
      </c>
      <c r="R123" s="14">
        <f>INDEX(Inputs_prices!$E$5:$E$16,MATCH($G123,Inputs_prices!$A$5:$A$16,0))</f>
        <v/>
      </c>
      <c r="S123" s="13">
        <f>INDEX(Inputs_prices!$Q$5:$Q$16,MATCH($G123,Inputs_prices!$A$5:$A$16,0))</f>
        <v/>
      </c>
      <c r="T123" s="16">
        <f>INDEX(EF_GHG!$E$4:$E$1000,MATCH(Settings!$C$4&amp;"|"&amp;$B123&amp;"|"&amp;$H123,EF_GHG!$A$4:$A$1000,0))</f>
        <v/>
      </c>
      <c r="U123" s="47">
        <f>INDEX(EnergyCons!$F$4:$F$5000,MATCH(Settings!$C$4&amp;"|"&amp;Settings!$C$7&amp;"|"&amp;$C123&amp;"|"&amp;$B123,EnergyCons!$A$4:$A$5000,0))</f>
        <v/>
      </c>
    </row>
    <row r="124">
      <c r="A124" s="14">
        <f>$B124&amp;"|"&amp;$C124</f>
        <v/>
      </c>
      <c r="B124" s="22" t="inlineStr">
        <is>
          <t>bio</t>
        </is>
      </c>
      <c r="C124" s="22" t="inlineStr">
        <is>
          <t>ftr</t>
        </is>
      </c>
      <c r="D124" s="14">
        <f>INDEX(Mapping!$D$5:$D$20,MATCH($C124,Mapping!$A$5:$A$20,0))</f>
        <v/>
      </c>
      <c r="E124" s="14">
        <f>INDEX(Mapping!$C$30:$C$37,MATCH($B124,Mapping!$A$30:$A$37,0))</f>
        <v/>
      </c>
      <c r="F124" s="14">
        <f>INDEX(Mapping!$D$30:$D$37,MATCH($B124,Mapping!$A$30:$A$37,0))</f>
        <v/>
      </c>
      <c r="G124" s="14">
        <f>$B124&amp;"."&amp;IF(INDEX(Mapping!$E$30:$E$37,MATCH($B124,Mapping!$A$30:$A$37,0))="sub",INDEX(Mapping!$F$5:$F$20,MATCH($C124,Mapping!$A$5:$A$20,0)),"all")</f>
        <v/>
      </c>
      <c r="H124" s="14">
        <f>INDEX(Mapping!$E$5:$E$20,MATCH($C124,Mapping!$A$5:$A$20,0))</f>
        <v/>
      </c>
      <c r="I124" s="14">
        <f>INDEX(Mapping!$G$30:$G$37,MATCH($B124,Mapping!$A$30:$A$37,0))</f>
        <v/>
      </c>
      <c r="J124" s="14">
        <f>INDEX(Mapping!$H$30:$H$37,MATCH($B124,Mapping!$A$30:$A$37,0))</f>
        <v/>
      </c>
      <c r="K124" s="14">
        <f>INDEX(Mapping!$H$5:$H$20,MATCH($C124,Mapping!$A$5:$A$20,0))</f>
        <v/>
      </c>
      <c r="L124" s="14">
        <f>INDEX(Mapping!$E$50:$E$63,MATCH($G124,Mapping!$A$50:$A$63,0))</f>
        <v/>
      </c>
      <c r="M124" s="14">
        <f>INDEX(Mapping!$D$67:$D$70,MATCH(INDEX(Mapping!$G$5:$G$20,MATCH($C124,Mapping!$A$5:$A$20,0)),Mapping!$A$67:$A$70,0))</f>
        <v/>
      </c>
      <c r="N124" s="24">
        <f>INDEX(Elasticities!$F$4:$I$200,MATCH("inc|"&amp;$E124&amp;"|"&amp;$D124,Elasticities!$A$4:$A$200,0),MATCH(Settings!$C$6,Elasticities!$F$3:$I$3,0))</f>
        <v/>
      </c>
      <c r="O124" s="24">
        <f>INDEX(Elasticities!$F$4:$I$200,MATCH("usg|"&amp;$E124&amp;"|"&amp;$D124,Elasticities!$A$4:$A$200,0),MATCH(Settings!$C$6,Elasticities!$F$3:$I$3,0))</f>
        <v/>
      </c>
      <c r="P124" s="24">
        <f>INDEX(Elasticities!$F$4:$I$200,MATCH("eff|"&amp;$E124&amp;"|"&amp;$D124,Elasticities!$A$4:$A$200,0),MATCH(Settings!$C$6,Elasticities!$F$3:$I$3,0))</f>
        <v/>
      </c>
      <c r="Q124" s="13">
        <f>INDEX(Elasticities!$F$4:$I$200,MATCH("aei|"&amp;$F124&amp;"|"&amp;$D124,Elasticities!$A$4:$A$200,0),MATCH(Settings!$C$6,Elasticities!$F$3:$I$3,0))</f>
        <v/>
      </c>
      <c r="R124" s="14">
        <f>INDEX(Inputs_prices!$E$5:$E$16,MATCH($G124,Inputs_prices!$A$5:$A$16,0))</f>
        <v/>
      </c>
      <c r="S124" s="13">
        <f>INDEX(Inputs_prices!$Q$5:$Q$16,MATCH($G124,Inputs_prices!$A$5:$A$16,0))</f>
        <v/>
      </c>
      <c r="T124" s="16">
        <f>INDEX(EF_GHG!$E$4:$E$1000,MATCH(Settings!$C$4&amp;"|"&amp;$B124&amp;"|"&amp;$H124,EF_GHG!$A$4:$A$1000,0))</f>
        <v/>
      </c>
      <c r="U124" s="47">
        <f>INDEX(EnergyCons!$F$4:$F$5000,MATCH(Settings!$C$4&amp;"|"&amp;Settings!$C$7&amp;"|"&amp;$C124&amp;"|"&amp;$B124,EnergyCons!$A$4:$A$5000,0))</f>
        <v/>
      </c>
    </row>
    <row r="125">
      <c r="A125" s="14">
        <f>$B125&amp;"|"&amp;$C125</f>
        <v/>
      </c>
      <c r="B125" s="22" t="inlineStr">
        <is>
          <t>coa</t>
        </is>
      </c>
      <c r="C125" s="22" t="inlineStr">
        <is>
          <t>oen</t>
        </is>
      </c>
      <c r="D125" s="14">
        <f>INDEX(Mapping!$D$5:$D$20,MATCH($C125,Mapping!$A$5:$A$20,0))</f>
        <v/>
      </c>
      <c r="E125" s="14">
        <f>INDEX(Mapping!$C$30:$C$37,MATCH($B125,Mapping!$A$30:$A$37,0))</f>
        <v/>
      </c>
      <c r="F125" s="14">
        <f>INDEX(Mapping!$D$30:$D$37,MATCH($B125,Mapping!$A$30:$A$37,0))</f>
        <v/>
      </c>
      <c r="G125" s="14">
        <f>$B125&amp;"."&amp;IF(INDEX(Mapping!$E$30:$E$37,MATCH($B125,Mapping!$A$30:$A$37,0))="sub",INDEX(Mapping!$F$5:$F$20,MATCH($C125,Mapping!$A$5:$A$20,0)),"all")</f>
        <v/>
      </c>
      <c r="H125" s="14">
        <f>INDEX(Mapping!$E$5:$E$20,MATCH($C125,Mapping!$A$5:$A$20,0))</f>
        <v/>
      </c>
      <c r="I125" s="14">
        <f>INDEX(Mapping!$G$30:$G$37,MATCH($B125,Mapping!$A$30:$A$37,0))</f>
        <v/>
      </c>
      <c r="J125" s="14">
        <f>INDEX(Mapping!$H$30:$H$37,MATCH($B125,Mapping!$A$30:$A$37,0))</f>
        <v/>
      </c>
      <c r="K125" s="14">
        <f>INDEX(Mapping!$H$5:$H$20,MATCH($C125,Mapping!$A$5:$A$20,0))</f>
        <v/>
      </c>
      <c r="L125" s="14">
        <f>INDEX(Mapping!$E$50:$E$63,MATCH($G125,Mapping!$A$50:$A$63,0))</f>
        <v/>
      </c>
      <c r="M125" s="14">
        <f>INDEX(Mapping!$D$67:$D$70,MATCH(INDEX(Mapping!$G$5:$G$20,MATCH($C125,Mapping!$A$5:$A$20,0)),Mapping!$A$67:$A$70,0))</f>
        <v/>
      </c>
      <c r="N125" s="24">
        <f>INDEX(Elasticities!$F$4:$I$200,MATCH("inc|"&amp;$E125&amp;"|"&amp;$D125,Elasticities!$A$4:$A$200,0),MATCH(Settings!$C$6,Elasticities!$F$3:$I$3,0))</f>
        <v/>
      </c>
      <c r="O125" s="24">
        <f>INDEX(Elasticities!$F$4:$I$200,MATCH("usg|"&amp;$E125&amp;"|"&amp;$D125,Elasticities!$A$4:$A$200,0),MATCH(Settings!$C$6,Elasticities!$F$3:$I$3,0))</f>
        <v/>
      </c>
      <c r="P125" s="24">
        <f>INDEX(Elasticities!$F$4:$I$200,MATCH("eff|"&amp;$E125&amp;"|"&amp;$D125,Elasticities!$A$4:$A$200,0),MATCH(Settings!$C$6,Elasticities!$F$3:$I$3,0))</f>
        <v/>
      </c>
      <c r="Q125" s="13">
        <f>INDEX(Elasticities!$F$4:$I$200,MATCH("aei|"&amp;$F125&amp;"|"&amp;$D125,Elasticities!$A$4:$A$200,0),MATCH(Settings!$C$6,Elasticities!$F$3:$I$3,0))</f>
        <v/>
      </c>
      <c r="R125" s="14">
        <f>INDEX(Inputs_prices!$E$5:$E$16,MATCH($G125,Inputs_prices!$A$5:$A$16,0))</f>
        <v/>
      </c>
      <c r="S125" s="13">
        <f>INDEX(Inputs_prices!$Q$5:$Q$16,MATCH($G125,Inputs_prices!$A$5:$A$16,0))</f>
        <v/>
      </c>
      <c r="T125" s="16">
        <f>INDEX(EF_GHG!$E$4:$E$1000,MATCH(Settings!$C$4&amp;"|"&amp;$B125&amp;"|"&amp;$H125,EF_GHG!$A$4:$A$1000,0))</f>
        <v/>
      </c>
      <c r="U125" s="47">
        <f>INDEX(EnergyCons!$F$4:$F$5000,MATCH(Settings!$C$4&amp;"|"&amp;Settings!$C$7&amp;"|"&amp;$C125&amp;"|"&amp;$B125,EnergyCons!$A$4:$A$5000,0))</f>
        <v/>
      </c>
    </row>
    <row r="126">
      <c r="A126" s="14">
        <f>$B126&amp;"|"&amp;$C126</f>
        <v/>
      </c>
      <c r="B126" s="22" t="inlineStr">
        <is>
          <t>nga</t>
        </is>
      </c>
      <c r="C126" s="22" t="inlineStr">
        <is>
          <t>oen</t>
        </is>
      </c>
      <c r="D126" s="14">
        <f>INDEX(Mapping!$D$5:$D$20,MATCH($C126,Mapping!$A$5:$A$20,0))</f>
        <v/>
      </c>
      <c r="E126" s="14">
        <f>INDEX(Mapping!$C$30:$C$37,MATCH($B126,Mapping!$A$30:$A$37,0))</f>
        <v/>
      </c>
      <c r="F126" s="14">
        <f>INDEX(Mapping!$D$30:$D$37,MATCH($B126,Mapping!$A$30:$A$37,0))</f>
        <v/>
      </c>
      <c r="G126" s="14">
        <f>$B126&amp;"."&amp;IF(INDEX(Mapping!$E$30:$E$37,MATCH($B126,Mapping!$A$30:$A$37,0))="sub",INDEX(Mapping!$F$5:$F$20,MATCH($C126,Mapping!$A$5:$A$20,0)),"all")</f>
        <v/>
      </c>
      <c r="H126" s="14">
        <f>INDEX(Mapping!$E$5:$E$20,MATCH($C126,Mapping!$A$5:$A$20,0))</f>
        <v/>
      </c>
      <c r="I126" s="14">
        <f>INDEX(Mapping!$G$30:$G$37,MATCH($B126,Mapping!$A$30:$A$37,0))</f>
        <v/>
      </c>
      <c r="J126" s="14">
        <f>INDEX(Mapping!$H$30:$H$37,MATCH($B126,Mapping!$A$30:$A$37,0))</f>
        <v/>
      </c>
      <c r="K126" s="14">
        <f>INDEX(Mapping!$H$5:$H$20,MATCH($C126,Mapping!$A$5:$A$20,0))</f>
        <v/>
      </c>
      <c r="L126" s="14">
        <f>INDEX(Mapping!$E$50:$E$63,MATCH($G126,Mapping!$A$50:$A$63,0))</f>
        <v/>
      </c>
      <c r="M126" s="14">
        <f>INDEX(Mapping!$D$67:$D$70,MATCH(INDEX(Mapping!$G$5:$G$20,MATCH($C126,Mapping!$A$5:$A$20,0)),Mapping!$A$67:$A$70,0))</f>
        <v/>
      </c>
      <c r="N126" s="24">
        <f>INDEX(Elasticities!$F$4:$I$200,MATCH("inc|"&amp;$E126&amp;"|"&amp;$D126,Elasticities!$A$4:$A$200,0),MATCH(Settings!$C$6,Elasticities!$F$3:$I$3,0))</f>
        <v/>
      </c>
      <c r="O126" s="24">
        <f>INDEX(Elasticities!$F$4:$I$200,MATCH("usg|"&amp;$E126&amp;"|"&amp;$D126,Elasticities!$A$4:$A$200,0),MATCH(Settings!$C$6,Elasticities!$F$3:$I$3,0))</f>
        <v/>
      </c>
      <c r="P126" s="24">
        <f>INDEX(Elasticities!$F$4:$I$200,MATCH("eff|"&amp;$E126&amp;"|"&amp;$D126,Elasticities!$A$4:$A$200,0),MATCH(Settings!$C$6,Elasticities!$F$3:$I$3,0))</f>
        <v/>
      </c>
      <c r="Q126" s="13">
        <f>INDEX(Elasticities!$F$4:$I$200,MATCH("aei|"&amp;$F126&amp;"|"&amp;$D126,Elasticities!$A$4:$A$200,0),MATCH(Settings!$C$6,Elasticities!$F$3:$I$3,0))</f>
        <v/>
      </c>
      <c r="R126" s="14">
        <f>INDEX(Inputs_prices!$E$5:$E$16,MATCH($G126,Inputs_prices!$A$5:$A$16,0))</f>
        <v/>
      </c>
      <c r="S126" s="13">
        <f>INDEX(Inputs_prices!$Q$5:$Q$16,MATCH($G126,Inputs_prices!$A$5:$A$16,0))</f>
        <v/>
      </c>
      <c r="T126" s="16">
        <f>INDEX(EF_GHG!$E$4:$E$1000,MATCH(Settings!$C$4&amp;"|"&amp;$B126&amp;"|"&amp;$H126,EF_GHG!$A$4:$A$1000,0))</f>
        <v/>
      </c>
      <c r="U126" s="47">
        <f>INDEX(EnergyCons!$F$4:$F$5000,MATCH(Settings!$C$4&amp;"|"&amp;Settings!$C$7&amp;"|"&amp;$C126&amp;"|"&amp;$B126,EnergyCons!$A$4:$A$5000,0))</f>
        <v/>
      </c>
    </row>
    <row r="127">
      <c r="A127" s="14">
        <f>$B127&amp;"|"&amp;$C127</f>
        <v/>
      </c>
      <c r="B127" s="22" t="inlineStr">
        <is>
          <t>gso</t>
        </is>
      </c>
      <c r="C127" s="22" t="inlineStr">
        <is>
          <t>oen</t>
        </is>
      </c>
      <c r="D127" s="14">
        <f>INDEX(Mapping!$D$5:$D$20,MATCH($C127,Mapping!$A$5:$A$20,0))</f>
        <v/>
      </c>
      <c r="E127" s="14">
        <f>INDEX(Mapping!$C$30:$C$37,MATCH($B127,Mapping!$A$30:$A$37,0))</f>
        <v/>
      </c>
      <c r="F127" s="14">
        <f>INDEX(Mapping!$D$30:$D$37,MATCH($B127,Mapping!$A$30:$A$37,0))</f>
        <v/>
      </c>
      <c r="G127" s="14">
        <f>$B127&amp;"."&amp;IF(INDEX(Mapping!$E$30:$E$37,MATCH($B127,Mapping!$A$30:$A$37,0))="sub",INDEX(Mapping!$F$5:$F$20,MATCH($C127,Mapping!$A$5:$A$20,0)),"all")</f>
        <v/>
      </c>
      <c r="H127" s="14">
        <f>INDEX(Mapping!$E$5:$E$20,MATCH($C127,Mapping!$A$5:$A$20,0))</f>
        <v/>
      </c>
      <c r="I127" s="14">
        <f>INDEX(Mapping!$G$30:$G$37,MATCH($B127,Mapping!$A$30:$A$37,0))</f>
        <v/>
      </c>
      <c r="J127" s="14">
        <f>INDEX(Mapping!$H$30:$H$37,MATCH($B127,Mapping!$A$30:$A$37,0))</f>
        <v/>
      </c>
      <c r="K127" s="14">
        <f>INDEX(Mapping!$H$5:$H$20,MATCH($C127,Mapping!$A$5:$A$20,0))</f>
        <v/>
      </c>
      <c r="L127" s="14">
        <f>INDEX(Mapping!$E$50:$E$63,MATCH($G127,Mapping!$A$50:$A$63,0))</f>
        <v/>
      </c>
      <c r="M127" s="14">
        <f>INDEX(Mapping!$D$67:$D$70,MATCH(INDEX(Mapping!$G$5:$G$20,MATCH($C127,Mapping!$A$5:$A$20,0)),Mapping!$A$67:$A$70,0))</f>
        <v/>
      </c>
      <c r="N127" s="24">
        <f>INDEX(Elasticities!$F$4:$I$200,MATCH("inc|"&amp;$E127&amp;"|"&amp;$D127,Elasticities!$A$4:$A$200,0),MATCH(Settings!$C$6,Elasticities!$F$3:$I$3,0))</f>
        <v/>
      </c>
      <c r="O127" s="24">
        <f>INDEX(Elasticities!$F$4:$I$200,MATCH("usg|"&amp;$E127&amp;"|"&amp;$D127,Elasticities!$A$4:$A$200,0),MATCH(Settings!$C$6,Elasticities!$F$3:$I$3,0))</f>
        <v/>
      </c>
      <c r="P127" s="24">
        <f>INDEX(Elasticities!$F$4:$I$200,MATCH("eff|"&amp;$E127&amp;"|"&amp;$D127,Elasticities!$A$4:$A$200,0),MATCH(Settings!$C$6,Elasticities!$F$3:$I$3,0))</f>
        <v/>
      </c>
      <c r="Q127" s="13">
        <f>INDEX(Elasticities!$F$4:$I$200,MATCH("aei|"&amp;$F127&amp;"|"&amp;$D127,Elasticities!$A$4:$A$200,0),MATCH(Settings!$C$6,Elasticities!$F$3:$I$3,0))</f>
        <v/>
      </c>
      <c r="R127" s="14">
        <f>INDEX(Inputs_prices!$E$5:$E$16,MATCH($G127,Inputs_prices!$A$5:$A$16,0))</f>
        <v/>
      </c>
      <c r="S127" s="13">
        <f>INDEX(Inputs_prices!$Q$5:$Q$16,MATCH($G127,Inputs_prices!$A$5:$A$16,0))</f>
        <v/>
      </c>
      <c r="T127" s="16">
        <f>INDEX(EF_GHG!$E$4:$E$1000,MATCH(Settings!$C$4&amp;"|"&amp;$B127&amp;"|"&amp;$H127,EF_GHG!$A$4:$A$1000,0))</f>
        <v/>
      </c>
      <c r="U127" s="47">
        <f>INDEX(EnergyCons!$F$4:$F$5000,MATCH(Settings!$C$4&amp;"|"&amp;Settings!$C$7&amp;"|"&amp;$C127&amp;"|"&amp;$B127,EnergyCons!$A$4:$A$5000,0))</f>
        <v/>
      </c>
    </row>
    <row r="128">
      <c r="A128" s="14">
        <f>$B128&amp;"|"&amp;$C128</f>
        <v/>
      </c>
      <c r="B128" s="22" t="inlineStr">
        <is>
          <t>die</t>
        </is>
      </c>
      <c r="C128" s="22" t="inlineStr">
        <is>
          <t>oen</t>
        </is>
      </c>
      <c r="D128" s="14">
        <f>INDEX(Mapping!$D$5:$D$20,MATCH($C128,Mapping!$A$5:$A$20,0))</f>
        <v/>
      </c>
      <c r="E128" s="14">
        <f>INDEX(Mapping!$C$30:$C$37,MATCH($B128,Mapping!$A$30:$A$37,0))</f>
        <v/>
      </c>
      <c r="F128" s="14">
        <f>INDEX(Mapping!$D$30:$D$37,MATCH($B128,Mapping!$A$30:$A$37,0))</f>
        <v/>
      </c>
      <c r="G128" s="14">
        <f>$B128&amp;"."&amp;IF(INDEX(Mapping!$E$30:$E$37,MATCH($B128,Mapping!$A$30:$A$37,0))="sub",INDEX(Mapping!$F$5:$F$20,MATCH($C128,Mapping!$A$5:$A$20,0)),"all")</f>
        <v/>
      </c>
      <c r="H128" s="14">
        <f>INDEX(Mapping!$E$5:$E$20,MATCH($C128,Mapping!$A$5:$A$20,0))</f>
        <v/>
      </c>
      <c r="I128" s="14">
        <f>INDEX(Mapping!$G$30:$G$37,MATCH($B128,Mapping!$A$30:$A$37,0))</f>
        <v/>
      </c>
      <c r="J128" s="14">
        <f>INDEX(Mapping!$H$30:$H$37,MATCH($B128,Mapping!$A$30:$A$37,0))</f>
        <v/>
      </c>
      <c r="K128" s="14">
        <f>INDEX(Mapping!$H$5:$H$20,MATCH($C128,Mapping!$A$5:$A$20,0))</f>
        <v/>
      </c>
      <c r="L128" s="14">
        <f>INDEX(Mapping!$E$50:$E$63,MATCH($G128,Mapping!$A$50:$A$63,0))</f>
        <v/>
      </c>
      <c r="M128" s="14">
        <f>INDEX(Mapping!$D$67:$D$70,MATCH(INDEX(Mapping!$G$5:$G$20,MATCH($C128,Mapping!$A$5:$A$20,0)),Mapping!$A$67:$A$70,0))</f>
        <v/>
      </c>
      <c r="N128" s="24">
        <f>INDEX(Elasticities!$F$4:$I$200,MATCH("inc|"&amp;$E128&amp;"|"&amp;$D128,Elasticities!$A$4:$A$200,0),MATCH(Settings!$C$6,Elasticities!$F$3:$I$3,0))</f>
        <v/>
      </c>
      <c r="O128" s="24">
        <f>INDEX(Elasticities!$F$4:$I$200,MATCH("usg|"&amp;$E128&amp;"|"&amp;$D128,Elasticities!$A$4:$A$200,0),MATCH(Settings!$C$6,Elasticities!$F$3:$I$3,0))</f>
        <v/>
      </c>
      <c r="P128" s="24">
        <f>INDEX(Elasticities!$F$4:$I$200,MATCH("eff|"&amp;$E128&amp;"|"&amp;$D128,Elasticities!$A$4:$A$200,0),MATCH(Settings!$C$6,Elasticities!$F$3:$I$3,0))</f>
        <v/>
      </c>
      <c r="Q128" s="13">
        <f>INDEX(Elasticities!$F$4:$I$200,MATCH("aei|"&amp;$F128&amp;"|"&amp;$D128,Elasticities!$A$4:$A$200,0),MATCH(Settings!$C$6,Elasticities!$F$3:$I$3,0))</f>
        <v/>
      </c>
      <c r="R128" s="14">
        <f>INDEX(Inputs_prices!$E$5:$E$16,MATCH($G128,Inputs_prices!$A$5:$A$16,0))</f>
        <v/>
      </c>
      <c r="S128" s="13">
        <f>INDEX(Inputs_prices!$Q$5:$Q$16,MATCH($G128,Inputs_prices!$A$5:$A$16,0))</f>
        <v/>
      </c>
      <c r="T128" s="16">
        <f>INDEX(EF_GHG!$E$4:$E$1000,MATCH(Settings!$C$4&amp;"|"&amp;$B128&amp;"|"&amp;$H128,EF_GHG!$A$4:$A$1000,0))</f>
        <v/>
      </c>
      <c r="U128" s="47">
        <f>INDEX(EnergyCons!$F$4:$F$5000,MATCH(Settings!$C$4&amp;"|"&amp;Settings!$C$7&amp;"|"&amp;$C128&amp;"|"&amp;$B128,EnergyCons!$A$4:$A$5000,0))</f>
        <v/>
      </c>
    </row>
    <row r="129">
      <c r="A129" s="14">
        <f>$B129&amp;"|"&amp;$C129</f>
        <v/>
      </c>
      <c r="B129" s="22" t="inlineStr">
        <is>
          <t>lpg</t>
        </is>
      </c>
      <c r="C129" s="22" t="inlineStr">
        <is>
          <t>oen</t>
        </is>
      </c>
      <c r="D129" s="14">
        <f>INDEX(Mapping!$D$5:$D$20,MATCH($C129,Mapping!$A$5:$A$20,0))</f>
        <v/>
      </c>
      <c r="E129" s="14">
        <f>INDEX(Mapping!$C$30:$C$37,MATCH($B129,Mapping!$A$30:$A$37,0))</f>
        <v/>
      </c>
      <c r="F129" s="14">
        <f>INDEX(Mapping!$D$30:$D$37,MATCH($B129,Mapping!$A$30:$A$37,0))</f>
        <v/>
      </c>
      <c r="G129" s="14">
        <f>$B129&amp;"."&amp;IF(INDEX(Mapping!$E$30:$E$37,MATCH($B129,Mapping!$A$30:$A$37,0))="sub",INDEX(Mapping!$F$5:$F$20,MATCH($C129,Mapping!$A$5:$A$20,0)),"all")</f>
        <v/>
      </c>
      <c r="H129" s="14">
        <f>INDEX(Mapping!$E$5:$E$20,MATCH($C129,Mapping!$A$5:$A$20,0))</f>
        <v/>
      </c>
      <c r="I129" s="14">
        <f>INDEX(Mapping!$G$30:$G$37,MATCH($B129,Mapping!$A$30:$A$37,0))</f>
        <v/>
      </c>
      <c r="J129" s="14">
        <f>INDEX(Mapping!$H$30:$H$37,MATCH($B129,Mapping!$A$30:$A$37,0))</f>
        <v/>
      </c>
      <c r="K129" s="14">
        <f>INDEX(Mapping!$H$5:$H$20,MATCH($C129,Mapping!$A$5:$A$20,0))</f>
        <v/>
      </c>
      <c r="L129" s="14">
        <f>INDEX(Mapping!$E$50:$E$63,MATCH($G129,Mapping!$A$50:$A$63,0))</f>
        <v/>
      </c>
      <c r="M129" s="14">
        <f>INDEX(Mapping!$D$67:$D$70,MATCH(INDEX(Mapping!$G$5:$G$20,MATCH($C129,Mapping!$A$5:$A$20,0)),Mapping!$A$67:$A$70,0))</f>
        <v/>
      </c>
      <c r="N129" s="24">
        <f>INDEX(Elasticities!$F$4:$I$200,MATCH("inc|"&amp;$E129&amp;"|"&amp;$D129,Elasticities!$A$4:$A$200,0),MATCH(Settings!$C$6,Elasticities!$F$3:$I$3,0))</f>
        <v/>
      </c>
      <c r="O129" s="24">
        <f>INDEX(Elasticities!$F$4:$I$200,MATCH("usg|"&amp;$E129&amp;"|"&amp;$D129,Elasticities!$A$4:$A$200,0),MATCH(Settings!$C$6,Elasticities!$F$3:$I$3,0))</f>
        <v/>
      </c>
      <c r="P129" s="24">
        <f>INDEX(Elasticities!$F$4:$I$200,MATCH("eff|"&amp;$E129&amp;"|"&amp;$D129,Elasticities!$A$4:$A$200,0),MATCH(Settings!$C$6,Elasticities!$F$3:$I$3,0))</f>
        <v/>
      </c>
      <c r="Q129" s="13">
        <f>INDEX(Elasticities!$F$4:$I$200,MATCH("aei|"&amp;$F129&amp;"|"&amp;$D129,Elasticities!$A$4:$A$200,0),MATCH(Settings!$C$6,Elasticities!$F$3:$I$3,0))</f>
        <v/>
      </c>
      <c r="R129" s="14">
        <f>INDEX(Inputs_prices!$E$5:$E$16,MATCH($G129,Inputs_prices!$A$5:$A$16,0))</f>
        <v/>
      </c>
      <c r="S129" s="13">
        <f>INDEX(Inputs_prices!$Q$5:$Q$16,MATCH($G129,Inputs_prices!$A$5:$A$16,0))</f>
        <v/>
      </c>
      <c r="T129" s="16">
        <f>INDEX(EF_GHG!$E$4:$E$1000,MATCH(Settings!$C$4&amp;"|"&amp;$B129&amp;"|"&amp;$H129,EF_GHG!$A$4:$A$1000,0))</f>
        <v/>
      </c>
      <c r="U129" s="47">
        <f>INDEX(EnergyCons!$F$4:$F$5000,MATCH(Settings!$C$4&amp;"|"&amp;Settings!$C$7&amp;"|"&amp;$C129&amp;"|"&amp;$B129,EnergyCons!$A$4:$A$5000,0))</f>
        <v/>
      </c>
    </row>
    <row r="130">
      <c r="A130" s="14">
        <f>$B130&amp;"|"&amp;$C130</f>
        <v/>
      </c>
      <c r="B130" s="22" t="inlineStr">
        <is>
          <t>ker</t>
        </is>
      </c>
      <c r="C130" s="22" t="inlineStr">
        <is>
          <t>oen</t>
        </is>
      </c>
      <c r="D130" s="14">
        <f>INDEX(Mapping!$D$5:$D$20,MATCH($C130,Mapping!$A$5:$A$20,0))</f>
        <v/>
      </c>
      <c r="E130" s="14">
        <f>INDEX(Mapping!$C$30:$C$37,MATCH($B130,Mapping!$A$30:$A$37,0))</f>
        <v/>
      </c>
      <c r="F130" s="14">
        <f>INDEX(Mapping!$D$30:$D$37,MATCH($B130,Mapping!$A$30:$A$37,0))</f>
        <v/>
      </c>
      <c r="G130" s="14">
        <f>$B130&amp;"."&amp;IF(INDEX(Mapping!$E$30:$E$37,MATCH($B130,Mapping!$A$30:$A$37,0))="sub",INDEX(Mapping!$F$5:$F$20,MATCH($C130,Mapping!$A$5:$A$20,0)),"all")</f>
        <v/>
      </c>
      <c r="H130" s="14">
        <f>INDEX(Mapping!$E$5:$E$20,MATCH($C130,Mapping!$A$5:$A$20,0))</f>
        <v/>
      </c>
      <c r="I130" s="14">
        <f>INDEX(Mapping!$G$30:$G$37,MATCH($B130,Mapping!$A$30:$A$37,0))</f>
        <v/>
      </c>
      <c r="J130" s="14">
        <f>INDEX(Mapping!$H$30:$H$37,MATCH($B130,Mapping!$A$30:$A$37,0))</f>
        <v/>
      </c>
      <c r="K130" s="14">
        <f>INDEX(Mapping!$H$5:$H$20,MATCH($C130,Mapping!$A$5:$A$20,0))</f>
        <v/>
      </c>
      <c r="L130" s="14">
        <f>INDEX(Mapping!$E$50:$E$63,MATCH($G130,Mapping!$A$50:$A$63,0))</f>
        <v/>
      </c>
      <c r="M130" s="14">
        <f>INDEX(Mapping!$D$67:$D$70,MATCH(INDEX(Mapping!$G$5:$G$20,MATCH($C130,Mapping!$A$5:$A$20,0)),Mapping!$A$67:$A$70,0))</f>
        <v/>
      </c>
      <c r="N130" s="24">
        <f>INDEX(Elasticities!$F$4:$I$200,MATCH("inc|"&amp;$E130&amp;"|"&amp;$D130,Elasticities!$A$4:$A$200,0),MATCH(Settings!$C$6,Elasticities!$F$3:$I$3,0))</f>
        <v/>
      </c>
      <c r="O130" s="24">
        <f>INDEX(Elasticities!$F$4:$I$200,MATCH("usg|"&amp;$E130&amp;"|"&amp;$D130,Elasticities!$A$4:$A$200,0),MATCH(Settings!$C$6,Elasticities!$F$3:$I$3,0))</f>
        <v/>
      </c>
      <c r="P130" s="24">
        <f>INDEX(Elasticities!$F$4:$I$200,MATCH("eff|"&amp;$E130&amp;"|"&amp;$D130,Elasticities!$A$4:$A$200,0),MATCH(Settings!$C$6,Elasticities!$F$3:$I$3,0))</f>
        <v/>
      </c>
      <c r="Q130" s="13">
        <f>INDEX(Elasticities!$F$4:$I$200,MATCH("aei|"&amp;$F130&amp;"|"&amp;$D130,Elasticities!$A$4:$A$200,0),MATCH(Settings!$C$6,Elasticities!$F$3:$I$3,0))</f>
        <v/>
      </c>
      <c r="R130" s="14">
        <f>INDEX(Inputs_prices!$E$5:$E$16,MATCH($G130,Inputs_prices!$A$5:$A$16,0))</f>
        <v/>
      </c>
      <c r="S130" s="13">
        <f>INDEX(Inputs_prices!$Q$5:$Q$16,MATCH($G130,Inputs_prices!$A$5:$A$16,0))</f>
        <v/>
      </c>
      <c r="T130" s="16">
        <f>INDEX(EF_GHG!$E$4:$E$1000,MATCH(Settings!$C$4&amp;"|"&amp;$B130&amp;"|"&amp;$H130,EF_GHG!$A$4:$A$1000,0))</f>
        <v/>
      </c>
      <c r="U130" s="47">
        <f>INDEX(EnergyCons!$F$4:$F$5000,MATCH(Settings!$C$4&amp;"|"&amp;Settings!$C$7&amp;"|"&amp;$C130&amp;"|"&amp;$B130,EnergyCons!$A$4:$A$5000,0))</f>
        <v/>
      </c>
    </row>
    <row r="131">
      <c r="A131" s="14">
        <f>$B131&amp;"|"&amp;$C131</f>
        <v/>
      </c>
      <c r="B131" s="22" t="inlineStr">
        <is>
          <t>oop</t>
        </is>
      </c>
      <c r="C131" s="22" t="inlineStr">
        <is>
          <t>oen</t>
        </is>
      </c>
      <c r="D131" s="14">
        <f>INDEX(Mapping!$D$5:$D$20,MATCH($C131,Mapping!$A$5:$A$20,0))</f>
        <v/>
      </c>
      <c r="E131" s="14">
        <f>INDEX(Mapping!$C$30:$C$37,MATCH($B131,Mapping!$A$30:$A$37,0))</f>
        <v/>
      </c>
      <c r="F131" s="14">
        <f>INDEX(Mapping!$D$30:$D$37,MATCH($B131,Mapping!$A$30:$A$37,0))</f>
        <v/>
      </c>
      <c r="G131" s="14">
        <f>$B131&amp;"."&amp;IF(INDEX(Mapping!$E$30:$E$37,MATCH($B131,Mapping!$A$30:$A$37,0))="sub",INDEX(Mapping!$F$5:$F$20,MATCH($C131,Mapping!$A$5:$A$20,0)),"all")</f>
        <v/>
      </c>
      <c r="H131" s="14">
        <f>INDEX(Mapping!$E$5:$E$20,MATCH($C131,Mapping!$A$5:$A$20,0))</f>
        <v/>
      </c>
      <c r="I131" s="14">
        <f>INDEX(Mapping!$G$30:$G$37,MATCH($B131,Mapping!$A$30:$A$37,0))</f>
        <v/>
      </c>
      <c r="J131" s="14">
        <f>INDEX(Mapping!$H$30:$H$37,MATCH($B131,Mapping!$A$30:$A$37,0))</f>
        <v/>
      </c>
      <c r="K131" s="14">
        <f>INDEX(Mapping!$H$5:$H$20,MATCH($C131,Mapping!$A$5:$A$20,0))</f>
        <v/>
      </c>
      <c r="L131" s="14">
        <f>INDEX(Mapping!$E$50:$E$63,MATCH($G131,Mapping!$A$50:$A$63,0))</f>
        <v/>
      </c>
      <c r="M131" s="14">
        <f>INDEX(Mapping!$D$67:$D$70,MATCH(INDEX(Mapping!$G$5:$G$20,MATCH($C131,Mapping!$A$5:$A$20,0)),Mapping!$A$67:$A$70,0))</f>
        <v/>
      </c>
      <c r="N131" s="24">
        <f>INDEX(Elasticities!$F$4:$I$200,MATCH("inc|"&amp;$E131&amp;"|"&amp;$D131,Elasticities!$A$4:$A$200,0),MATCH(Settings!$C$6,Elasticities!$F$3:$I$3,0))</f>
        <v/>
      </c>
      <c r="O131" s="24">
        <f>INDEX(Elasticities!$F$4:$I$200,MATCH("usg|"&amp;$E131&amp;"|"&amp;$D131,Elasticities!$A$4:$A$200,0),MATCH(Settings!$C$6,Elasticities!$F$3:$I$3,0))</f>
        <v/>
      </c>
      <c r="P131" s="24">
        <f>INDEX(Elasticities!$F$4:$I$200,MATCH("eff|"&amp;$E131&amp;"|"&amp;$D131,Elasticities!$A$4:$A$200,0),MATCH(Settings!$C$6,Elasticities!$F$3:$I$3,0))</f>
        <v/>
      </c>
      <c r="Q131" s="13">
        <f>INDEX(Elasticities!$F$4:$I$200,MATCH("aei|"&amp;$F131&amp;"|"&amp;$D131,Elasticities!$A$4:$A$200,0),MATCH(Settings!$C$6,Elasticities!$F$3:$I$3,0))</f>
        <v/>
      </c>
      <c r="R131" s="14">
        <f>INDEX(Inputs_prices!$E$5:$E$16,MATCH($G131,Inputs_prices!$A$5:$A$16,0))</f>
        <v/>
      </c>
      <c r="S131" s="13">
        <f>INDEX(Inputs_prices!$Q$5:$Q$16,MATCH($G131,Inputs_prices!$A$5:$A$16,0))</f>
        <v/>
      </c>
      <c r="T131" s="16">
        <f>INDEX(EF_GHG!$E$4:$E$1000,MATCH(Settings!$C$4&amp;"|"&amp;$B131&amp;"|"&amp;$H131,EF_GHG!$A$4:$A$1000,0))</f>
        <v/>
      </c>
      <c r="U131" s="47">
        <f>INDEX(EnergyCons!$F$4:$F$5000,MATCH(Settings!$C$4&amp;"|"&amp;Settings!$C$7&amp;"|"&amp;$C131&amp;"|"&amp;$B131,EnergyCons!$A$4:$A$5000,0))</f>
        <v/>
      </c>
    </row>
    <row r="132">
      <c r="A132" s="14">
        <f>$B132&amp;"|"&amp;$C132</f>
        <v/>
      </c>
      <c r="B132" s="22" t="inlineStr">
        <is>
          <t>bio</t>
        </is>
      </c>
      <c r="C132" s="22" t="inlineStr">
        <is>
          <t>oen</t>
        </is>
      </c>
      <c r="D132" s="14">
        <f>INDEX(Mapping!$D$5:$D$20,MATCH($C132,Mapping!$A$5:$A$20,0))</f>
        <v/>
      </c>
      <c r="E132" s="14">
        <f>INDEX(Mapping!$C$30:$C$37,MATCH($B132,Mapping!$A$30:$A$37,0))</f>
        <v/>
      </c>
      <c r="F132" s="14">
        <f>INDEX(Mapping!$D$30:$D$37,MATCH($B132,Mapping!$A$30:$A$37,0))</f>
        <v/>
      </c>
      <c r="G132" s="14">
        <f>$B132&amp;"."&amp;IF(INDEX(Mapping!$E$30:$E$37,MATCH($B132,Mapping!$A$30:$A$37,0))="sub",INDEX(Mapping!$F$5:$F$20,MATCH($C132,Mapping!$A$5:$A$20,0)),"all")</f>
        <v/>
      </c>
      <c r="H132" s="14">
        <f>INDEX(Mapping!$E$5:$E$20,MATCH($C132,Mapping!$A$5:$A$20,0))</f>
        <v/>
      </c>
      <c r="I132" s="14">
        <f>INDEX(Mapping!$G$30:$G$37,MATCH($B132,Mapping!$A$30:$A$37,0))</f>
        <v/>
      </c>
      <c r="J132" s="14">
        <f>INDEX(Mapping!$H$30:$H$37,MATCH($B132,Mapping!$A$30:$A$37,0))</f>
        <v/>
      </c>
      <c r="K132" s="14">
        <f>INDEX(Mapping!$H$5:$H$20,MATCH($C132,Mapping!$A$5:$A$20,0))</f>
        <v/>
      </c>
      <c r="L132" s="14">
        <f>INDEX(Mapping!$E$50:$E$63,MATCH($G132,Mapping!$A$50:$A$63,0))</f>
        <v/>
      </c>
      <c r="M132" s="14">
        <f>INDEX(Mapping!$D$67:$D$70,MATCH(INDEX(Mapping!$G$5:$G$20,MATCH($C132,Mapping!$A$5:$A$20,0)),Mapping!$A$67:$A$70,0))</f>
        <v/>
      </c>
      <c r="N132" s="24">
        <f>INDEX(Elasticities!$F$4:$I$200,MATCH("inc|"&amp;$E132&amp;"|"&amp;$D132,Elasticities!$A$4:$A$200,0),MATCH(Settings!$C$6,Elasticities!$F$3:$I$3,0))</f>
        <v/>
      </c>
      <c r="O132" s="24">
        <f>INDEX(Elasticities!$F$4:$I$200,MATCH("usg|"&amp;$E132&amp;"|"&amp;$D132,Elasticities!$A$4:$A$200,0),MATCH(Settings!$C$6,Elasticities!$F$3:$I$3,0))</f>
        <v/>
      </c>
      <c r="P132" s="24">
        <f>INDEX(Elasticities!$F$4:$I$200,MATCH("eff|"&amp;$E132&amp;"|"&amp;$D132,Elasticities!$A$4:$A$200,0),MATCH(Settings!$C$6,Elasticities!$F$3:$I$3,0))</f>
        <v/>
      </c>
      <c r="Q132" s="13">
        <f>INDEX(Elasticities!$F$4:$I$200,MATCH("aei|"&amp;$F132&amp;"|"&amp;$D132,Elasticities!$A$4:$A$200,0),MATCH(Settings!$C$6,Elasticities!$F$3:$I$3,0))</f>
        <v/>
      </c>
      <c r="R132" s="14">
        <f>INDEX(Inputs_prices!$E$5:$E$16,MATCH($G132,Inputs_prices!$A$5:$A$16,0))</f>
        <v/>
      </c>
      <c r="S132" s="13">
        <f>INDEX(Inputs_prices!$Q$5:$Q$16,MATCH($G132,Inputs_prices!$A$5:$A$16,0))</f>
        <v/>
      </c>
      <c r="T132" s="16">
        <f>INDEX(EF_GHG!$E$4:$E$1000,MATCH(Settings!$C$4&amp;"|"&amp;$B132&amp;"|"&amp;$H132,EF_GHG!$A$4:$A$1000,0))</f>
        <v/>
      </c>
      <c r="U132" s="47">
        <f>INDEX(EnergyCons!$F$4:$F$5000,MATCH(Settings!$C$4&amp;"|"&amp;Settings!$C$7&amp;"|"&amp;$C132&amp;"|"&amp;$B132,EnergyCons!$A$4:$A$5000,0))</f>
        <v/>
      </c>
    </row>
  </sheetData>
  <pageMargins left="0.75" right="0.75" top="1" bottom="1" header="0.5" footer="0.5"/>
</worksheet>
</file>

<file path=xl/worksheets/sheet12.xml><?xml version="1.0" encoding="utf-8"?>
<worksheet xmlns="http://schemas.openxmlformats.org/spreadsheetml/2006/main">
  <sheetPr codeName="Sheet12">
    <outlinePr summaryBelow="1" summaryRight="1"/>
    <pageSetUpPr/>
  </sheetPr>
  <dimension ref="A2:AA23"/>
  <sheetViews>
    <sheetView tabSelected="0" workbookViewId="0">
      <pane xSplit="2" ySplit="4" topLeftCell="C5" activePane="bottomRight" state="frozen"/>
      <selection pane="topRight"/>
      <selection pane="bottomLeft"/>
      <selection pane="bottomRight" activeCell="A1" sqref="A1"/>
    </sheetView>
  </sheetViews>
  <sheetFormatPr baseColWidth="8" defaultRowHeight="15" outlineLevelCol="0"/>
  <cols>
    <col width="10" customWidth="1" min="1" max="1"/>
    <col width="22" customWidth="1" min="2" max="2"/>
    <col width="11" customWidth="1" min="3" max="3"/>
    <col width="11" customWidth="1" min="4" max="4"/>
    <col width="11" customWidth="1" min="5" max="5"/>
    <col width="11" customWidth="1" min="6" max="6"/>
    <col width="11" customWidth="1" min="7" max="7"/>
    <col width="11" customWidth="1" min="8" max="8"/>
    <col width="11" customWidth="1" min="9" max="9"/>
    <col width="11" customWidth="1" min="10" max="10"/>
    <col width="11" customWidth="1" min="11" max="11"/>
    <col width="11" customWidth="1" min="12" max="12"/>
    <col width="11" customWidth="1" min="13" max="13"/>
    <col width="11" customWidth="1" min="14" max="14"/>
    <col width="11" customWidth="1" min="15" max="15"/>
    <col width="11" customWidth="1" min="16" max="16"/>
    <col width="11" customWidth="1" min="17" max="17"/>
    <col width="11" customWidth="1" min="18" max="18"/>
    <col width="11" customWidth="1" min="19" max="19"/>
    <col width="11" customWidth="1" min="20" max="20"/>
    <col width="11" customWidth="1" min="21" max="21"/>
    <col width="11" customWidth="1" min="22" max="22"/>
    <col width="11" customWidth="1" min="23" max="23"/>
    <col width="11" customWidth="1" min="24" max="24"/>
    <col width="11" customWidth="1" min="25" max="25"/>
    <col width="11" customWidth="1" min="26" max="26"/>
    <col width="11" customWidth="1" min="27" max="27"/>
  </cols>
  <sheetData>
    <row r="2">
      <c r="A2" s="2" t="inlineStr">
        <is>
          <t>Inputs by price fuel: historical prices (real $/GJ) and forecasting coefficients (data step)</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row>
    <row r="3">
      <c r="A3" s="1" t="inlineStr">
        <is>
          <t>CPI index of the column year (ResultsYear = 1) -&gt;</t>
        </is>
      </c>
      <c r="T3" s="16">
        <f>INDEX(WEO!$F$4:$AZ$1000,MATCH("USA|pcpi",WEO!$A$4:$A$1000,0),MATCH(Settings!$C$8,WEO!$F$3:$AZ$3,0))/INDEX(WEO!$F$4:$AZ$1000,MATCH("USA|pcpi",WEO!$A$4:$A$1000,0),MATCH(T$4,WEO!$F$3:$AZ$3,0))</f>
        <v/>
      </c>
      <c r="U3" s="16">
        <f>INDEX(WEO!$F$4:$AZ$1000,MATCH("USA|pcpi",WEO!$A$4:$A$1000,0),MATCH(Settings!$C$8,WEO!$F$3:$AZ$3,0))/INDEX(WEO!$F$4:$AZ$1000,MATCH("USA|pcpi",WEO!$A$4:$A$1000,0),MATCH(U$4,WEO!$F$3:$AZ$3,0))</f>
        <v/>
      </c>
      <c r="V3" s="16">
        <f>INDEX(WEO!$F$4:$AZ$1000,MATCH("USA|pcpi",WEO!$A$4:$A$1000,0),MATCH(Settings!$C$8,WEO!$F$3:$AZ$3,0))/INDEX(WEO!$F$4:$AZ$1000,MATCH("USA|pcpi",WEO!$A$4:$A$1000,0),MATCH(V$4,WEO!$F$3:$AZ$3,0))</f>
        <v/>
      </c>
      <c r="W3" s="16">
        <f>INDEX(WEO!$F$4:$AZ$1000,MATCH("USA|pcpi",WEO!$A$4:$A$1000,0),MATCH(Settings!$C$8,WEO!$F$3:$AZ$3,0))/INDEX(WEO!$F$4:$AZ$1000,MATCH("USA|pcpi",WEO!$A$4:$A$1000,0),MATCH(W$4,WEO!$F$3:$AZ$3,0))</f>
        <v/>
      </c>
      <c r="X3" s="16">
        <f>INDEX(WEO!$F$4:$AZ$1000,MATCH("USA|pcpi",WEO!$A$4:$A$1000,0),MATCH(Settings!$C$8,WEO!$F$3:$AZ$3,0))/INDEX(WEO!$F$4:$AZ$1000,MATCH("USA|pcpi",WEO!$A$4:$A$1000,0),MATCH(X$4,WEO!$F$3:$AZ$3,0))</f>
        <v/>
      </c>
      <c r="Y3" s="16">
        <f>INDEX(WEO!$F$4:$AZ$1000,MATCH("USA|pcpi",WEO!$A$4:$A$1000,0),MATCH(Settings!$C$8,WEO!$F$3:$AZ$3,0))/INDEX(WEO!$F$4:$AZ$1000,MATCH("USA|pcpi",WEO!$A$4:$A$1000,0),MATCH(Y$4,WEO!$F$3:$AZ$3,0))</f>
        <v/>
      </c>
      <c r="Z3" s="16">
        <f>INDEX(WEO!$F$4:$AZ$1000,MATCH("USA|pcpi",WEO!$A$4:$A$1000,0),MATCH(Settings!$C$8,WEO!$F$3:$AZ$3,0))/INDEX(WEO!$F$4:$AZ$1000,MATCH("USA|pcpi",WEO!$A$4:$A$1000,0),MATCH(Z$4,WEO!$F$3:$AZ$3,0))</f>
        <v/>
      </c>
      <c r="AA3" s="16">
        <f>INDEX(WEO!$F$4:$AZ$1000,MATCH("USA|pcpi",WEO!$A$4:$A$1000,0),MATCH(Settings!$C$8,WEO!$F$3:$AZ$3,0))/INDEX(WEO!$F$4:$AZ$1000,MATCH("USA|pcpi",WEO!$A$4:$A$1000,0),MATCH(AA$4,WEO!$F$3:$AZ$3,0))</f>
        <v/>
      </c>
    </row>
    <row r="4" ht="72" customHeight="1">
      <c r="A4" s="80" t="inlineStr">
        <is>
          <t>Price code (fuel.sector)</t>
        </is>
      </c>
      <c r="B4" s="80" t="inlineStr">
        <is>
          <t>Label</t>
        </is>
      </c>
      <c r="C4" s="80" t="inlineStr">
        <is>
          <t>Fuel</t>
        </is>
      </c>
      <c r="D4" s="80" t="inlineStr">
        <is>
          <t>Sector</t>
        </is>
      </c>
      <c r="E4" s="80" t="inlineStr">
        <is>
          <t>Position (section 2 row)</t>
        </is>
      </c>
      <c r="F4" s="80" t="inlineStr">
        <is>
          <t>International price position (gp row)</t>
        </is>
      </c>
      <c r="G4" s="80" t="inlineStr">
        <is>
          <t>GJ per price unit</t>
        </is>
      </c>
      <c r="H4" s="80" t="inlineStr">
        <is>
          <t>Retail price from data? (1 = coal, gas, biomass)</t>
        </is>
      </c>
      <c r="I4" s="80" t="inlineStr">
        <is>
          <t>Raw pass-through coefficient (mit.ps, base year)</t>
        </is>
      </c>
      <c r="J4" s="80" t="inlineStr">
        <is>
          <t>Bucketed pass-through</t>
        </is>
      </c>
      <c r="K4" s="80" t="inlineStr">
        <is>
          <t>Chosen pass-through (Settings: price controls)</t>
        </is>
      </c>
      <c r="L4" s="80" t="inlineStr">
        <is>
          <t>Margin (mit.mar, base year, nominal price unit)</t>
        </is>
      </c>
      <c r="M4" s="80" t="inlineStr">
        <is>
          <t>Domestic production cost (base year, nominal $/GJ)</t>
        </is>
      </c>
      <c r="N4" s="80" t="inlineStr">
        <is>
          <t>Fixed supply cost fixsp (real $/GJ)</t>
        </is>
      </c>
      <c r="O4" s="80" t="inlineStr">
        <is>
          <t>VAT applies to final consumers? (assumption: residential and all-sector oil products)</t>
        </is>
      </c>
      <c r="P4" s="80" t="inlineStr">
        <is>
          <t>VAT rate assumption = general VAT rate (VAT_WEO) x consumer flag, used only where the data cell is blank</t>
        </is>
      </c>
      <c r="Q4" s="80" t="inlineStr">
        <is>
          <t>VAT rate used (data where filled, 0 included; else assumption), last historical year</t>
        </is>
      </c>
      <c r="R4" s="80" t="inlineStr">
        <is>
          <t>Supply cost, last historical year (real $/GJ)</t>
        </is>
      </c>
      <c r="S4" s="80" t="inlineStr">
        <is>
          <t>Excise and other taxes, last historical year (real $/GJ)</t>
        </is>
      </c>
      <c r="T4" s="89" t="n">
        <v>2021</v>
      </c>
      <c r="U4" s="89" t="n">
        <v>2022</v>
      </c>
      <c r="V4" s="89" t="n">
        <v>2023</v>
      </c>
      <c r="W4" s="89" t="n">
        <v>2024</v>
      </c>
      <c r="X4" s="89" t="n">
        <v>2021</v>
      </c>
      <c r="Y4" s="89" t="n">
        <v>2022</v>
      </c>
      <c r="Z4" s="89" t="n">
        <v>2023</v>
      </c>
      <c r="AA4" s="89" t="n">
        <v>2024</v>
      </c>
    </row>
    <row r="5">
      <c r="A5" s="90" t="inlineStr">
        <is>
          <t>coa.pow</t>
        </is>
      </c>
      <c r="B5" s="90" t="inlineStr">
        <is>
          <t>Coal, Power</t>
        </is>
      </c>
      <c r="C5" s="90" t="inlineStr">
        <is>
          <t>coa</t>
        </is>
      </c>
      <c r="D5" s="90" t="inlineStr">
        <is>
          <t>pow</t>
        </is>
      </c>
      <c r="E5" s="26" t="n">
        <v>1</v>
      </c>
      <c r="F5" s="26" t="n">
        <v>2</v>
      </c>
      <c r="G5" s="37">
        <f>INDEX(Mapping!$G$30:$G$37,MATCH($C5,Mapping!$A$30:$A$37,0))</f>
        <v/>
      </c>
      <c r="H5" s="26" t="n">
        <v>1</v>
      </c>
      <c r="I5" s="24">
        <f>IFERROR(INDEX(Prices_dom!$A$6:$CU$2000,MATCH(Settings!$C$4&amp;Settings!$C$7,Prices_dom!$A$6:$A$2000,0),MATCH("mit.ps."&amp;$A5,Prices_dom!$A$5:$CU$5,0))+0,0)</f>
        <v/>
      </c>
      <c r="J5" s="24">
        <f>IF($I5&lt;=0.25,0,IF($I5&lt;=0.5,0.5,1))</f>
        <v/>
      </c>
      <c r="K5" s="24">
        <f>IF(LEFT(Settings!$C$9,6)="Manual",0.8,IF(LEFT(Settings!$C$9,4)="None",1,$J5))</f>
        <v/>
      </c>
      <c r="L5" s="37">
        <f>IFERROR(INDEX(Prices_dom!$A$6:$CU$2000,MATCH(Settings!$C$4&amp;Settings!$C$7,Prices_dom!$A$6:$A$2000,0),MATCH("mit.mar."&amp;$A5,Prices_dom!$A$5:$CU$5,0))+0,0)</f>
        <v/>
      </c>
      <c r="M5" s="37">
        <f>IFERROR(INDEX(Prices_dom!$A$6:$CU$2000,MATCH(Settings!$C$4&amp;Settings!$C$7,Prices_dom!$A$6:$A$2000,0),MATCH("mit.coa.prod.cost",Prices_dom!$A$5:$CU$5,0))+0,0)</f>
        <v/>
      </c>
      <c r="N5" s="37">
        <f>($L5+$J5*$M5)*INDEX($T$3:$W$3,MATCH(Settings!$C$7,$T$4:$W$4,0))/$G5</f>
        <v/>
      </c>
      <c r="O5" s="91" t="n">
        <v>0</v>
      </c>
      <c r="P5" s="92">
        <f>$O5*IFERROR(INDEX(Prices_dom!$A$6:$CU$2000,MATCH(Settings!$C$4&amp;Settings!$C$10,Prices_dom!$A$6:$A$2000,0),MATCH("VAT_WEO",Prices_dom!$A$5:$CU$5,0))+0,0)</f>
        <v/>
      </c>
      <c r="Q5" s="13">
        <f>IF(IFERROR(ISBLANK(INDEX(Prices_dom!$A$6:$CU$2000,MATCH(Settings!$C$4&amp;Settings!$C$10,Prices_dom!$A$6:$A$2000,0),MATCH("mit.vatrate."&amp;$A5,Prices_dom!$A$5:$CU$5,0))),TRUE),$P5,IFERROR(INDEX(Prices_dom!$A$6:$CU$2000,MATCH(Settings!$C$4&amp;Settings!$C$10,Prices_dom!$A$6:$A$2000,0),MATCH("mit.vatrate."&amp;$A5,Prices_dom!$A$5:$CU$5,0))+0,0))</f>
        <v/>
      </c>
      <c r="R5" s="37">
        <f>INDEX($T5:$W5,MATCH(Settings!$C$10,$T$4:$W$4,0))</f>
        <v/>
      </c>
      <c r="S5" s="37">
        <f>INDEX($X5:$AA5,MATCH(Settings!$C$10,$X$4:$AA$4,0))</f>
        <v/>
      </c>
      <c r="T5" s="37">
        <f>IFERROR(INDEX(Prices_dom!$A$6:$CU$2000,MATCH(Settings!$C$4&amp;T$4,Prices_dom!$A$6:$A$2000,0),MATCH("mit.sp."&amp;$A5,Prices_dom!$A$5:$CU$5,0))+0,0)*T$3/$G5</f>
        <v/>
      </c>
      <c r="U5" s="37">
        <f>IFERROR(INDEX(Prices_dom!$A$6:$CU$2000,MATCH(Settings!$C$4&amp;U$4,Prices_dom!$A$6:$A$2000,0),MATCH("mit.sp."&amp;$A5,Prices_dom!$A$5:$CU$5,0))+0,0)*U$3/$G5</f>
        <v/>
      </c>
      <c r="V5" s="37">
        <f>IFERROR(INDEX(Prices_dom!$A$6:$CU$2000,MATCH(Settings!$C$4&amp;V$4,Prices_dom!$A$6:$A$2000,0),MATCH("mit.sp."&amp;$A5,Prices_dom!$A$5:$CU$5,0))+0,0)*V$3/$G5</f>
        <v/>
      </c>
      <c r="W5" s="37">
        <f>IFERROR(INDEX(Prices_dom!$A$6:$CU$2000,MATCH(Settings!$C$4&amp;W$4,Prices_dom!$A$6:$A$2000,0),MATCH("mit.sp."&amp;$A5,Prices_dom!$A$5:$CU$5,0))+0,0)*W$3/$G5</f>
        <v/>
      </c>
      <c r="X5" s="37">
        <f>IF($H5=1,IFERROR(INDEX(Prices_dom!$A$6:$CU$2000,MATCH(Settings!$C$4&amp;X$4,Prices_dom!$A$6:$A$2000,0),MATCH("mit.rp."&amp;$A5,Prices_dom!$A$5:$CU$5,0))+0,0)/(1+IF(IFERROR(ISBLANK(INDEX(Prices_dom!$A$6:$CU$2000,MATCH(Settings!$C$4&amp;X$4,Prices_dom!$A$6:$A$2000,0),MATCH("mit.vatrate."&amp;$A5,Prices_dom!$A$5:$CU$5,0))),TRUE),$O5*IFERROR(INDEX(Prices_dom!$A$6:$CU$2000,MATCH(Settings!$C$4&amp;X$4,Prices_dom!$A$6:$A$2000,0),MATCH("VAT_WEO",Prices_dom!$A$5:$CU$5,0))+0,0),IFERROR(INDEX(Prices_dom!$A$6:$CU$2000,MATCH(Settings!$C$4&amp;X$4,Prices_dom!$A$6:$A$2000,0),MATCH("mit.vatrate."&amp;$A5,Prices_dom!$A$5:$CU$5,0))+0,0)))-IFERROR(INDEX(Prices_dom!$A$6:$CU$2000,MATCH(Settings!$C$4&amp;X$4,Prices_dom!$A$6:$A$2000,0),MATCH("mit.sp."&amp;$A5,Prices_dom!$A$5:$CU$5,0))+0,0),IFERROR(INDEX(Prices_dom!$A$6:$CU$2000,MATCH(Settings!$C$4&amp;X$4,Prices_dom!$A$6:$A$2000,0),MATCH("mit.txo."&amp;$A5,Prices_dom!$A$5:$CU$5,0))+0,0))*X$3/$G5</f>
        <v/>
      </c>
      <c r="Y5" s="37">
        <f>IF($H5=1,IFERROR(INDEX(Prices_dom!$A$6:$CU$2000,MATCH(Settings!$C$4&amp;Y$4,Prices_dom!$A$6:$A$2000,0),MATCH("mit.rp."&amp;$A5,Prices_dom!$A$5:$CU$5,0))+0,0)/(1+IF(IFERROR(ISBLANK(INDEX(Prices_dom!$A$6:$CU$2000,MATCH(Settings!$C$4&amp;Y$4,Prices_dom!$A$6:$A$2000,0),MATCH("mit.vatrate."&amp;$A5,Prices_dom!$A$5:$CU$5,0))),TRUE),$O5*IFERROR(INDEX(Prices_dom!$A$6:$CU$2000,MATCH(Settings!$C$4&amp;Y$4,Prices_dom!$A$6:$A$2000,0),MATCH("VAT_WEO",Prices_dom!$A$5:$CU$5,0))+0,0),IFERROR(INDEX(Prices_dom!$A$6:$CU$2000,MATCH(Settings!$C$4&amp;Y$4,Prices_dom!$A$6:$A$2000,0),MATCH("mit.vatrate."&amp;$A5,Prices_dom!$A$5:$CU$5,0))+0,0)))-IFERROR(INDEX(Prices_dom!$A$6:$CU$2000,MATCH(Settings!$C$4&amp;Y$4,Prices_dom!$A$6:$A$2000,0),MATCH("mit.sp."&amp;$A5,Prices_dom!$A$5:$CU$5,0))+0,0),IFERROR(INDEX(Prices_dom!$A$6:$CU$2000,MATCH(Settings!$C$4&amp;Y$4,Prices_dom!$A$6:$A$2000,0),MATCH("mit.txo."&amp;$A5,Prices_dom!$A$5:$CU$5,0))+0,0))*Y$3/$G5</f>
        <v/>
      </c>
      <c r="Z5" s="37">
        <f>IF($H5=1,IFERROR(INDEX(Prices_dom!$A$6:$CU$2000,MATCH(Settings!$C$4&amp;Z$4,Prices_dom!$A$6:$A$2000,0),MATCH("mit.rp."&amp;$A5,Prices_dom!$A$5:$CU$5,0))+0,0)/(1+IF(IFERROR(ISBLANK(INDEX(Prices_dom!$A$6:$CU$2000,MATCH(Settings!$C$4&amp;Z$4,Prices_dom!$A$6:$A$2000,0),MATCH("mit.vatrate."&amp;$A5,Prices_dom!$A$5:$CU$5,0))),TRUE),$O5*IFERROR(INDEX(Prices_dom!$A$6:$CU$2000,MATCH(Settings!$C$4&amp;Z$4,Prices_dom!$A$6:$A$2000,0),MATCH("VAT_WEO",Prices_dom!$A$5:$CU$5,0))+0,0),IFERROR(INDEX(Prices_dom!$A$6:$CU$2000,MATCH(Settings!$C$4&amp;Z$4,Prices_dom!$A$6:$A$2000,0),MATCH("mit.vatrate."&amp;$A5,Prices_dom!$A$5:$CU$5,0))+0,0)))-IFERROR(INDEX(Prices_dom!$A$6:$CU$2000,MATCH(Settings!$C$4&amp;Z$4,Prices_dom!$A$6:$A$2000,0),MATCH("mit.sp."&amp;$A5,Prices_dom!$A$5:$CU$5,0))+0,0),IFERROR(INDEX(Prices_dom!$A$6:$CU$2000,MATCH(Settings!$C$4&amp;Z$4,Prices_dom!$A$6:$A$2000,0),MATCH("mit.txo."&amp;$A5,Prices_dom!$A$5:$CU$5,0))+0,0))*Z$3/$G5</f>
        <v/>
      </c>
      <c r="AA5" s="37">
        <f>IF($H5=1,IFERROR(INDEX(Prices_dom!$A$6:$CU$2000,MATCH(Settings!$C$4&amp;AA$4,Prices_dom!$A$6:$A$2000,0),MATCH("mit.rp."&amp;$A5,Prices_dom!$A$5:$CU$5,0))+0,0)/(1+IF(IFERROR(ISBLANK(INDEX(Prices_dom!$A$6:$CU$2000,MATCH(Settings!$C$4&amp;AA$4,Prices_dom!$A$6:$A$2000,0),MATCH("mit.vatrate."&amp;$A5,Prices_dom!$A$5:$CU$5,0))),TRUE),$O5*IFERROR(INDEX(Prices_dom!$A$6:$CU$2000,MATCH(Settings!$C$4&amp;AA$4,Prices_dom!$A$6:$A$2000,0),MATCH("VAT_WEO",Prices_dom!$A$5:$CU$5,0))+0,0),IFERROR(INDEX(Prices_dom!$A$6:$CU$2000,MATCH(Settings!$C$4&amp;AA$4,Prices_dom!$A$6:$A$2000,0),MATCH("mit.vatrate."&amp;$A5,Prices_dom!$A$5:$CU$5,0))+0,0)))-IFERROR(INDEX(Prices_dom!$A$6:$CU$2000,MATCH(Settings!$C$4&amp;AA$4,Prices_dom!$A$6:$A$2000,0),MATCH("mit.sp."&amp;$A5,Prices_dom!$A$5:$CU$5,0))+0,0),IFERROR(INDEX(Prices_dom!$A$6:$CU$2000,MATCH(Settings!$C$4&amp;AA$4,Prices_dom!$A$6:$A$2000,0),MATCH("mit.txo."&amp;$A5,Prices_dom!$A$5:$CU$5,0))+0,0))*AA$3/$G5</f>
        <v/>
      </c>
    </row>
    <row r="6">
      <c r="A6" s="90" t="inlineStr">
        <is>
          <t>coa.res</t>
        </is>
      </c>
      <c r="B6" s="90" t="inlineStr">
        <is>
          <t>Coal, Residential</t>
        </is>
      </c>
      <c r="C6" s="90" t="inlineStr">
        <is>
          <t>coa</t>
        </is>
      </c>
      <c r="D6" s="90" t="inlineStr">
        <is>
          <t>res</t>
        </is>
      </c>
      <c r="E6" s="26" t="n">
        <v>2</v>
      </c>
      <c r="F6" s="26" t="n">
        <v>2</v>
      </c>
      <c r="G6" s="37">
        <f>INDEX(Mapping!$G$30:$G$37,MATCH($C6,Mapping!$A$30:$A$37,0))</f>
        <v/>
      </c>
      <c r="H6" s="26" t="n">
        <v>1</v>
      </c>
      <c r="I6" s="24">
        <f>IFERROR(INDEX(Prices_dom!$A$6:$CU$2000,MATCH(Settings!$C$4&amp;Settings!$C$7,Prices_dom!$A$6:$A$2000,0),MATCH("mit.ps."&amp;$A6,Prices_dom!$A$5:$CU$5,0))+0,0)</f>
        <v/>
      </c>
      <c r="J6" s="24">
        <f>IF($I6&lt;=0.25,0,IF($I6&lt;=0.5,0.5,1))</f>
        <v/>
      </c>
      <c r="K6" s="24">
        <f>IF(LEFT(Settings!$C$9,6)="Manual",0.8,IF(LEFT(Settings!$C$9,4)="None",1,$J6))</f>
        <v/>
      </c>
      <c r="L6" s="37">
        <f>IFERROR(INDEX(Prices_dom!$A$6:$CU$2000,MATCH(Settings!$C$4&amp;Settings!$C$7,Prices_dom!$A$6:$A$2000,0),MATCH("mit.mar."&amp;$A6,Prices_dom!$A$5:$CU$5,0))+0,0)</f>
        <v/>
      </c>
      <c r="M6" s="37">
        <f>IFERROR(INDEX(Prices_dom!$A$6:$CU$2000,MATCH(Settings!$C$4&amp;Settings!$C$7,Prices_dom!$A$6:$A$2000,0),MATCH("mit.coa.prod.cost",Prices_dom!$A$5:$CU$5,0))+0,0)</f>
        <v/>
      </c>
      <c r="N6" s="37">
        <f>($L6+$J6*$M6)*INDEX($T$3:$W$3,MATCH(Settings!$C$7,$T$4:$W$4,0))/$G6</f>
        <v/>
      </c>
      <c r="O6" s="91" t="n">
        <v>1</v>
      </c>
      <c r="P6" s="92">
        <f>$O6*IFERROR(INDEX(Prices_dom!$A$6:$CU$2000,MATCH(Settings!$C$4&amp;Settings!$C$10,Prices_dom!$A$6:$A$2000,0),MATCH("VAT_WEO",Prices_dom!$A$5:$CU$5,0))+0,0)</f>
        <v/>
      </c>
      <c r="Q6" s="13">
        <f>IF(IFERROR(ISBLANK(INDEX(Prices_dom!$A$6:$CU$2000,MATCH(Settings!$C$4&amp;Settings!$C$10,Prices_dom!$A$6:$A$2000,0),MATCH("mit.vatrate."&amp;$A6,Prices_dom!$A$5:$CU$5,0))),TRUE),$P6,IFERROR(INDEX(Prices_dom!$A$6:$CU$2000,MATCH(Settings!$C$4&amp;Settings!$C$10,Prices_dom!$A$6:$A$2000,0),MATCH("mit.vatrate."&amp;$A6,Prices_dom!$A$5:$CU$5,0))+0,0))</f>
        <v/>
      </c>
      <c r="R6" s="37">
        <f>INDEX($T6:$W6,MATCH(Settings!$C$10,$T$4:$W$4,0))</f>
        <v/>
      </c>
      <c r="S6" s="37">
        <f>INDEX($X6:$AA6,MATCH(Settings!$C$10,$X$4:$AA$4,0))</f>
        <v/>
      </c>
      <c r="T6" s="37">
        <f>IFERROR(INDEX(Prices_dom!$A$6:$CU$2000,MATCH(Settings!$C$4&amp;T$4,Prices_dom!$A$6:$A$2000,0),MATCH("mit.sp."&amp;$A6,Prices_dom!$A$5:$CU$5,0))+0,0)*T$3/$G6</f>
        <v/>
      </c>
      <c r="U6" s="37">
        <f>IFERROR(INDEX(Prices_dom!$A$6:$CU$2000,MATCH(Settings!$C$4&amp;U$4,Prices_dom!$A$6:$A$2000,0),MATCH("mit.sp."&amp;$A6,Prices_dom!$A$5:$CU$5,0))+0,0)*U$3/$G6</f>
        <v/>
      </c>
      <c r="V6" s="37">
        <f>IFERROR(INDEX(Prices_dom!$A$6:$CU$2000,MATCH(Settings!$C$4&amp;V$4,Prices_dom!$A$6:$A$2000,0),MATCH("mit.sp."&amp;$A6,Prices_dom!$A$5:$CU$5,0))+0,0)*V$3/$G6</f>
        <v/>
      </c>
      <c r="W6" s="37">
        <f>IFERROR(INDEX(Prices_dom!$A$6:$CU$2000,MATCH(Settings!$C$4&amp;W$4,Prices_dom!$A$6:$A$2000,0),MATCH("mit.sp."&amp;$A6,Prices_dom!$A$5:$CU$5,0))+0,0)*W$3/$G6</f>
        <v/>
      </c>
      <c r="X6" s="37">
        <f>IF($H6=1,IFERROR(INDEX(Prices_dom!$A$6:$CU$2000,MATCH(Settings!$C$4&amp;X$4,Prices_dom!$A$6:$A$2000,0),MATCH("mit.rp."&amp;$A6,Prices_dom!$A$5:$CU$5,0))+0,0)/(1+IF(IFERROR(ISBLANK(INDEX(Prices_dom!$A$6:$CU$2000,MATCH(Settings!$C$4&amp;X$4,Prices_dom!$A$6:$A$2000,0),MATCH("mit.vatrate."&amp;$A6,Prices_dom!$A$5:$CU$5,0))),TRUE),$O6*IFERROR(INDEX(Prices_dom!$A$6:$CU$2000,MATCH(Settings!$C$4&amp;X$4,Prices_dom!$A$6:$A$2000,0),MATCH("VAT_WEO",Prices_dom!$A$5:$CU$5,0))+0,0),IFERROR(INDEX(Prices_dom!$A$6:$CU$2000,MATCH(Settings!$C$4&amp;X$4,Prices_dom!$A$6:$A$2000,0),MATCH("mit.vatrate."&amp;$A6,Prices_dom!$A$5:$CU$5,0))+0,0)))-IFERROR(INDEX(Prices_dom!$A$6:$CU$2000,MATCH(Settings!$C$4&amp;X$4,Prices_dom!$A$6:$A$2000,0),MATCH("mit.sp."&amp;$A6,Prices_dom!$A$5:$CU$5,0))+0,0),IFERROR(INDEX(Prices_dom!$A$6:$CU$2000,MATCH(Settings!$C$4&amp;X$4,Prices_dom!$A$6:$A$2000,0),MATCH("mit.txo."&amp;$A6,Prices_dom!$A$5:$CU$5,0))+0,0))*X$3/$G6</f>
        <v/>
      </c>
      <c r="Y6" s="37">
        <f>IF($H6=1,IFERROR(INDEX(Prices_dom!$A$6:$CU$2000,MATCH(Settings!$C$4&amp;Y$4,Prices_dom!$A$6:$A$2000,0),MATCH("mit.rp."&amp;$A6,Prices_dom!$A$5:$CU$5,0))+0,0)/(1+IF(IFERROR(ISBLANK(INDEX(Prices_dom!$A$6:$CU$2000,MATCH(Settings!$C$4&amp;Y$4,Prices_dom!$A$6:$A$2000,0),MATCH("mit.vatrate."&amp;$A6,Prices_dom!$A$5:$CU$5,0))),TRUE),$O6*IFERROR(INDEX(Prices_dom!$A$6:$CU$2000,MATCH(Settings!$C$4&amp;Y$4,Prices_dom!$A$6:$A$2000,0),MATCH("VAT_WEO",Prices_dom!$A$5:$CU$5,0))+0,0),IFERROR(INDEX(Prices_dom!$A$6:$CU$2000,MATCH(Settings!$C$4&amp;Y$4,Prices_dom!$A$6:$A$2000,0),MATCH("mit.vatrate."&amp;$A6,Prices_dom!$A$5:$CU$5,0))+0,0)))-IFERROR(INDEX(Prices_dom!$A$6:$CU$2000,MATCH(Settings!$C$4&amp;Y$4,Prices_dom!$A$6:$A$2000,0),MATCH("mit.sp."&amp;$A6,Prices_dom!$A$5:$CU$5,0))+0,0),IFERROR(INDEX(Prices_dom!$A$6:$CU$2000,MATCH(Settings!$C$4&amp;Y$4,Prices_dom!$A$6:$A$2000,0),MATCH("mit.txo."&amp;$A6,Prices_dom!$A$5:$CU$5,0))+0,0))*Y$3/$G6</f>
        <v/>
      </c>
      <c r="Z6" s="37">
        <f>IF($H6=1,IFERROR(INDEX(Prices_dom!$A$6:$CU$2000,MATCH(Settings!$C$4&amp;Z$4,Prices_dom!$A$6:$A$2000,0),MATCH("mit.rp."&amp;$A6,Prices_dom!$A$5:$CU$5,0))+0,0)/(1+IF(IFERROR(ISBLANK(INDEX(Prices_dom!$A$6:$CU$2000,MATCH(Settings!$C$4&amp;Z$4,Prices_dom!$A$6:$A$2000,0),MATCH("mit.vatrate."&amp;$A6,Prices_dom!$A$5:$CU$5,0))),TRUE),$O6*IFERROR(INDEX(Prices_dom!$A$6:$CU$2000,MATCH(Settings!$C$4&amp;Z$4,Prices_dom!$A$6:$A$2000,0),MATCH("VAT_WEO",Prices_dom!$A$5:$CU$5,0))+0,0),IFERROR(INDEX(Prices_dom!$A$6:$CU$2000,MATCH(Settings!$C$4&amp;Z$4,Prices_dom!$A$6:$A$2000,0),MATCH("mit.vatrate."&amp;$A6,Prices_dom!$A$5:$CU$5,0))+0,0)))-IFERROR(INDEX(Prices_dom!$A$6:$CU$2000,MATCH(Settings!$C$4&amp;Z$4,Prices_dom!$A$6:$A$2000,0),MATCH("mit.sp."&amp;$A6,Prices_dom!$A$5:$CU$5,0))+0,0),IFERROR(INDEX(Prices_dom!$A$6:$CU$2000,MATCH(Settings!$C$4&amp;Z$4,Prices_dom!$A$6:$A$2000,0),MATCH("mit.txo."&amp;$A6,Prices_dom!$A$5:$CU$5,0))+0,0))*Z$3/$G6</f>
        <v/>
      </c>
      <c r="AA6" s="37">
        <f>IF($H6=1,IFERROR(INDEX(Prices_dom!$A$6:$CU$2000,MATCH(Settings!$C$4&amp;AA$4,Prices_dom!$A$6:$A$2000,0),MATCH("mit.rp."&amp;$A6,Prices_dom!$A$5:$CU$5,0))+0,0)/(1+IF(IFERROR(ISBLANK(INDEX(Prices_dom!$A$6:$CU$2000,MATCH(Settings!$C$4&amp;AA$4,Prices_dom!$A$6:$A$2000,0),MATCH("mit.vatrate."&amp;$A6,Prices_dom!$A$5:$CU$5,0))),TRUE),$O6*IFERROR(INDEX(Prices_dom!$A$6:$CU$2000,MATCH(Settings!$C$4&amp;AA$4,Prices_dom!$A$6:$A$2000,0),MATCH("VAT_WEO",Prices_dom!$A$5:$CU$5,0))+0,0),IFERROR(INDEX(Prices_dom!$A$6:$CU$2000,MATCH(Settings!$C$4&amp;AA$4,Prices_dom!$A$6:$A$2000,0),MATCH("mit.vatrate."&amp;$A6,Prices_dom!$A$5:$CU$5,0))+0,0)))-IFERROR(INDEX(Prices_dom!$A$6:$CU$2000,MATCH(Settings!$C$4&amp;AA$4,Prices_dom!$A$6:$A$2000,0),MATCH("mit.sp."&amp;$A6,Prices_dom!$A$5:$CU$5,0))+0,0),IFERROR(INDEX(Prices_dom!$A$6:$CU$2000,MATCH(Settings!$C$4&amp;AA$4,Prices_dom!$A$6:$A$2000,0),MATCH("mit.txo."&amp;$A6,Prices_dom!$A$5:$CU$5,0))+0,0))*AA$3/$G6</f>
        <v/>
      </c>
    </row>
    <row r="7">
      <c r="A7" s="90" t="inlineStr">
        <is>
          <t>coa.ind</t>
        </is>
      </c>
      <c r="B7" s="90" t="inlineStr">
        <is>
          <t>Coal, Industry</t>
        </is>
      </c>
      <c r="C7" s="90" t="inlineStr">
        <is>
          <t>coa</t>
        </is>
      </c>
      <c r="D7" s="90" t="inlineStr">
        <is>
          <t>ind</t>
        </is>
      </c>
      <c r="E7" s="26" t="n">
        <v>3</v>
      </c>
      <c r="F7" s="26" t="n">
        <v>2</v>
      </c>
      <c r="G7" s="37">
        <f>INDEX(Mapping!$G$30:$G$37,MATCH($C7,Mapping!$A$30:$A$37,0))</f>
        <v/>
      </c>
      <c r="H7" s="26" t="n">
        <v>1</v>
      </c>
      <c r="I7" s="24">
        <f>IFERROR(INDEX(Prices_dom!$A$6:$CU$2000,MATCH(Settings!$C$4&amp;Settings!$C$7,Prices_dom!$A$6:$A$2000,0),MATCH("mit.ps."&amp;$A7,Prices_dom!$A$5:$CU$5,0))+0,0)</f>
        <v/>
      </c>
      <c r="J7" s="24">
        <f>IF($I7&lt;=0.25,0,IF($I7&lt;=0.5,0.5,1))</f>
        <v/>
      </c>
      <c r="K7" s="24">
        <f>IF(LEFT(Settings!$C$9,6)="Manual",0.8,IF(LEFT(Settings!$C$9,4)="None",1,$J7))</f>
        <v/>
      </c>
      <c r="L7" s="37">
        <f>IFERROR(INDEX(Prices_dom!$A$6:$CU$2000,MATCH(Settings!$C$4&amp;Settings!$C$7,Prices_dom!$A$6:$A$2000,0),MATCH("mit.mar."&amp;$A7,Prices_dom!$A$5:$CU$5,0))+0,0)</f>
        <v/>
      </c>
      <c r="M7" s="37">
        <f>IFERROR(INDEX(Prices_dom!$A$6:$CU$2000,MATCH(Settings!$C$4&amp;Settings!$C$7,Prices_dom!$A$6:$A$2000,0),MATCH("mit.coa.prod.cost",Prices_dom!$A$5:$CU$5,0))+0,0)</f>
        <v/>
      </c>
      <c r="N7" s="37">
        <f>($L7+$J7*$M7)*INDEX($T$3:$W$3,MATCH(Settings!$C$7,$T$4:$W$4,0))/$G7</f>
        <v/>
      </c>
      <c r="O7" s="91" t="n">
        <v>0</v>
      </c>
      <c r="P7" s="92">
        <f>$O7*IFERROR(INDEX(Prices_dom!$A$6:$CU$2000,MATCH(Settings!$C$4&amp;Settings!$C$10,Prices_dom!$A$6:$A$2000,0),MATCH("VAT_WEO",Prices_dom!$A$5:$CU$5,0))+0,0)</f>
        <v/>
      </c>
      <c r="Q7" s="13">
        <f>IF(IFERROR(ISBLANK(INDEX(Prices_dom!$A$6:$CU$2000,MATCH(Settings!$C$4&amp;Settings!$C$10,Prices_dom!$A$6:$A$2000,0),MATCH("mit.vatrate."&amp;$A7,Prices_dom!$A$5:$CU$5,0))),TRUE),$P7,IFERROR(INDEX(Prices_dom!$A$6:$CU$2000,MATCH(Settings!$C$4&amp;Settings!$C$10,Prices_dom!$A$6:$A$2000,0),MATCH("mit.vatrate."&amp;$A7,Prices_dom!$A$5:$CU$5,0))+0,0))</f>
        <v/>
      </c>
      <c r="R7" s="37">
        <f>INDEX($T7:$W7,MATCH(Settings!$C$10,$T$4:$W$4,0))</f>
        <v/>
      </c>
      <c r="S7" s="37">
        <f>INDEX($X7:$AA7,MATCH(Settings!$C$10,$X$4:$AA$4,0))</f>
        <v/>
      </c>
      <c r="T7" s="37">
        <f>IFERROR(INDEX(Prices_dom!$A$6:$CU$2000,MATCH(Settings!$C$4&amp;T$4,Prices_dom!$A$6:$A$2000,0),MATCH("mit.sp."&amp;$A7,Prices_dom!$A$5:$CU$5,0))+0,0)*T$3/$G7</f>
        <v/>
      </c>
      <c r="U7" s="37">
        <f>IFERROR(INDEX(Prices_dom!$A$6:$CU$2000,MATCH(Settings!$C$4&amp;U$4,Prices_dom!$A$6:$A$2000,0),MATCH("mit.sp."&amp;$A7,Prices_dom!$A$5:$CU$5,0))+0,0)*U$3/$G7</f>
        <v/>
      </c>
      <c r="V7" s="37">
        <f>IFERROR(INDEX(Prices_dom!$A$6:$CU$2000,MATCH(Settings!$C$4&amp;V$4,Prices_dom!$A$6:$A$2000,0),MATCH("mit.sp."&amp;$A7,Prices_dom!$A$5:$CU$5,0))+0,0)*V$3/$G7</f>
        <v/>
      </c>
      <c r="W7" s="37">
        <f>IFERROR(INDEX(Prices_dom!$A$6:$CU$2000,MATCH(Settings!$C$4&amp;W$4,Prices_dom!$A$6:$A$2000,0),MATCH("mit.sp."&amp;$A7,Prices_dom!$A$5:$CU$5,0))+0,0)*W$3/$G7</f>
        <v/>
      </c>
      <c r="X7" s="37">
        <f>IF($H7=1,IFERROR(INDEX(Prices_dom!$A$6:$CU$2000,MATCH(Settings!$C$4&amp;X$4,Prices_dom!$A$6:$A$2000,0),MATCH("mit.rp."&amp;$A7,Prices_dom!$A$5:$CU$5,0))+0,0)/(1+IF(IFERROR(ISBLANK(INDEX(Prices_dom!$A$6:$CU$2000,MATCH(Settings!$C$4&amp;X$4,Prices_dom!$A$6:$A$2000,0),MATCH("mit.vatrate."&amp;$A7,Prices_dom!$A$5:$CU$5,0))),TRUE),$O7*IFERROR(INDEX(Prices_dom!$A$6:$CU$2000,MATCH(Settings!$C$4&amp;X$4,Prices_dom!$A$6:$A$2000,0),MATCH("VAT_WEO",Prices_dom!$A$5:$CU$5,0))+0,0),IFERROR(INDEX(Prices_dom!$A$6:$CU$2000,MATCH(Settings!$C$4&amp;X$4,Prices_dom!$A$6:$A$2000,0),MATCH("mit.vatrate."&amp;$A7,Prices_dom!$A$5:$CU$5,0))+0,0)))-IFERROR(INDEX(Prices_dom!$A$6:$CU$2000,MATCH(Settings!$C$4&amp;X$4,Prices_dom!$A$6:$A$2000,0),MATCH("mit.sp."&amp;$A7,Prices_dom!$A$5:$CU$5,0))+0,0),IFERROR(INDEX(Prices_dom!$A$6:$CU$2000,MATCH(Settings!$C$4&amp;X$4,Prices_dom!$A$6:$A$2000,0),MATCH("mit.txo."&amp;$A7,Prices_dom!$A$5:$CU$5,0))+0,0))*X$3/$G7</f>
        <v/>
      </c>
      <c r="Y7" s="37">
        <f>IF($H7=1,IFERROR(INDEX(Prices_dom!$A$6:$CU$2000,MATCH(Settings!$C$4&amp;Y$4,Prices_dom!$A$6:$A$2000,0),MATCH("mit.rp."&amp;$A7,Prices_dom!$A$5:$CU$5,0))+0,0)/(1+IF(IFERROR(ISBLANK(INDEX(Prices_dom!$A$6:$CU$2000,MATCH(Settings!$C$4&amp;Y$4,Prices_dom!$A$6:$A$2000,0),MATCH("mit.vatrate."&amp;$A7,Prices_dom!$A$5:$CU$5,0))),TRUE),$O7*IFERROR(INDEX(Prices_dom!$A$6:$CU$2000,MATCH(Settings!$C$4&amp;Y$4,Prices_dom!$A$6:$A$2000,0),MATCH("VAT_WEO",Prices_dom!$A$5:$CU$5,0))+0,0),IFERROR(INDEX(Prices_dom!$A$6:$CU$2000,MATCH(Settings!$C$4&amp;Y$4,Prices_dom!$A$6:$A$2000,0),MATCH("mit.vatrate."&amp;$A7,Prices_dom!$A$5:$CU$5,0))+0,0)))-IFERROR(INDEX(Prices_dom!$A$6:$CU$2000,MATCH(Settings!$C$4&amp;Y$4,Prices_dom!$A$6:$A$2000,0),MATCH("mit.sp."&amp;$A7,Prices_dom!$A$5:$CU$5,0))+0,0),IFERROR(INDEX(Prices_dom!$A$6:$CU$2000,MATCH(Settings!$C$4&amp;Y$4,Prices_dom!$A$6:$A$2000,0),MATCH("mit.txo."&amp;$A7,Prices_dom!$A$5:$CU$5,0))+0,0))*Y$3/$G7</f>
        <v/>
      </c>
      <c r="Z7" s="37">
        <f>IF($H7=1,IFERROR(INDEX(Prices_dom!$A$6:$CU$2000,MATCH(Settings!$C$4&amp;Z$4,Prices_dom!$A$6:$A$2000,0),MATCH("mit.rp."&amp;$A7,Prices_dom!$A$5:$CU$5,0))+0,0)/(1+IF(IFERROR(ISBLANK(INDEX(Prices_dom!$A$6:$CU$2000,MATCH(Settings!$C$4&amp;Z$4,Prices_dom!$A$6:$A$2000,0),MATCH("mit.vatrate."&amp;$A7,Prices_dom!$A$5:$CU$5,0))),TRUE),$O7*IFERROR(INDEX(Prices_dom!$A$6:$CU$2000,MATCH(Settings!$C$4&amp;Z$4,Prices_dom!$A$6:$A$2000,0),MATCH("VAT_WEO",Prices_dom!$A$5:$CU$5,0))+0,0),IFERROR(INDEX(Prices_dom!$A$6:$CU$2000,MATCH(Settings!$C$4&amp;Z$4,Prices_dom!$A$6:$A$2000,0),MATCH("mit.vatrate."&amp;$A7,Prices_dom!$A$5:$CU$5,0))+0,0)))-IFERROR(INDEX(Prices_dom!$A$6:$CU$2000,MATCH(Settings!$C$4&amp;Z$4,Prices_dom!$A$6:$A$2000,0),MATCH("mit.sp."&amp;$A7,Prices_dom!$A$5:$CU$5,0))+0,0),IFERROR(INDEX(Prices_dom!$A$6:$CU$2000,MATCH(Settings!$C$4&amp;Z$4,Prices_dom!$A$6:$A$2000,0),MATCH("mit.txo."&amp;$A7,Prices_dom!$A$5:$CU$5,0))+0,0))*Z$3/$G7</f>
        <v/>
      </c>
      <c r="AA7" s="37">
        <f>IF($H7=1,IFERROR(INDEX(Prices_dom!$A$6:$CU$2000,MATCH(Settings!$C$4&amp;AA$4,Prices_dom!$A$6:$A$2000,0),MATCH("mit.rp."&amp;$A7,Prices_dom!$A$5:$CU$5,0))+0,0)/(1+IF(IFERROR(ISBLANK(INDEX(Prices_dom!$A$6:$CU$2000,MATCH(Settings!$C$4&amp;AA$4,Prices_dom!$A$6:$A$2000,0),MATCH("mit.vatrate."&amp;$A7,Prices_dom!$A$5:$CU$5,0))),TRUE),$O7*IFERROR(INDEX(Prices_dom!$A$6:$CU$2000,MATCH(Settings!$C$4&amp;AA$4,Prices_dom!$A$6:$A$2000,0),MATCH("VAT_WEO",Prices_dom!$A$5:$CU$5,0))+0,0),IFERROR(INDEX(Prices_dom!$A$6:$CU$2000,MATCH(Settings!$C$4&amp;AA$4,Prices_dom!$A$6:$A$2000,0),MATCH("mit.vatrate."&amp;$A7,Prices_dom!$A$5:$CU$5,0))+0,0)))-IFERROR(INDEX(Prices_dom!$A$6:$CU$2000,MATCH(Settings!$C$4&amp;AA$4,Prices_dom!$A$6:$A$2000,0),MATCH("mit.sp."&amp;$A7,Prices_dom!$A$5:$CU$5,0))+0,0),IFERROR(INDEX(Prices_dom!$A$6:$CU$2000,MATCH(Settings!$C$4&amp;AA$4,Prices_dom!$A$6:$A$2000,0),MATCH("mit.txo."&amp;$A7,Prices_dom!$A$5:$CU$5,0))+0,0))*AA$3/$G7</f>
        <v/>
      </c>
    </row>
    <row r="8">
      <c r="A8" s="90" t="inlineStr">
        <is>
          <t>nga.pow</t>
        </is>
      </c>
      <c r="B8" s="90" t="inlineStr">
        <is>
          <t>Natural gas, Power</t>
        </is>
      </c>
      <c r="C8" s="90" t="inlineStr">
        <is>
          <t>nga</t>
        </is>
      </c>
      <c r="D8" s="90" t="inlineStr">
        <is>
          <t>pow</t>
        </is>
      </c>
      <c r="E8" s="26" t="n">
        <v>4</v>
      </c>
      <c r="F8" s="26" t="n">
        <v>3</v>
      </c>
      <c r="G8" s="37">
        <f>INDEX(Mapping!$G$30:$G$37,MATCH($C8,Mapping!$A$30:$A$37,0))</f>
        <v/>
      </c>
      <c r="H8" s="26" t="n">
        <v>1</v>
      </c>
      <c r="I8" s="24">
        <f>IFERROR(INDEX(Prices_dom!$A$6:$CU$2000,MATCH(Settings!$C$4&amp;Settings!$C$7,Prices_dom!$A$6:$A$2000,0),MATCH("mit.ps."&amp;$A8,Prices_dom!$A$5:$CU$5,0))+0,0)</f>
        <v/>
      </c>
      <c r="J8" s="24">
        <f>IF($I8&lt;=0.25,0,IF($I8&lt;=0.5,0.5,1))</f>
        <v/>
      </c>
      <c r="K8" s="24">
        <f>IF(LEFT(Settings!$C$9,6)="Manual",0.8,IF(LEFT(Settings!$C$9,4)="None",1,$J8))</f>
        <v/>
      </c>
      <c r="L8" s="37">
        <f>IFERROR(INDEX(Prices_dom!$A$6:$CU$2000,MATCH(Settings!$C$4&amp;Settings!$C$7,Prices_dom!$A$6:$A$2000,0),MATCH("mit.mar."&amp;$A8,Prices_dom!$A$5:$CU$5,0))+0,0)</f>
        <v/>
      </c>
      <c r="M8" s="37">
        <f>IFERROR(INDEX(Prices_dom!$A$6:$CU$2000,MATCH(Settings!$C$4&amp;Settings!$C$7,Prices_dom!$A$6:$A$2000,0),MATCH("mit.nga.prod.cost",Prices_dom!$A$5:$CU$5,0))+0,0)</f>
        <v/>
      </c>
      <c r="N8" s="37">
        <f>($L8+$J8*$M8)*INDEX($T$3:$W$3,MATCH(Settings!$C$7,$T$4:$W$4,0))/$G8</f>
        <v/>
      </c>
      <c r="O8" s="91" t="n">
        <v>0</v>
      </c>
      <c r="P8" s="92">
        <f>$O8*IFERROR(INDEX(Prices_dom!$A$6:$CU$2000,MATCH(Settings!$C$4&amp;Settings!$C$10,Prices_dom!$A$6:$A$2000,0),MATCH("VAT_WEO",Prices_dom!$A$5:$CU$5,0))+0,0)</f>
        <v/>
      </c>
      <c r="Q8" s="13">
        <f>IF(IFERROR(ISBLANK(INDEX(Prices_dom!$A$6:$CU$2000,MATCH(Settings!$C$4&amp;Settings!$C$10,Prices_dom!$A$6:$A$2000,0),MATCH("mit.vatrate."&amp;$A8,Prices_dom!$A$5:$CU$5,0))),TRUE),$P8,IFERROR(INDEX(Prices_dom!$A$6:$CU$2000,MATCH(Settings!$C$4&amp;Settings!$C$10,Prices_dom!$A$6:$A$2000,0),MATCH("mit.vatrate."&amp;$A8,Prices_dom!$A$5:$CU$5,0))+0,0))</f>
        <v/>
      </c>
      <c r="R8" s="37">
        <f>INDEX($T8:$W8,MATCH(Settings!$C$10,$T$4:$W$4,0))</f>
        <v/>
      </c>
      <c r="S8" s="37">
        <f>INDEX($X8:$AA8,MATCH(Settings!$C$10,$X$4:$AA$4,0))</f>
        <v/>
      </c>
      <c r="T8" s="37">
        <f>IFERROR(INDEX(Prices_dom!$A$6:$CU$2000,MATCH(Settings!$C$4&amp;T$4,Prices_dom!$A$6:$A$2000,0),MATCH("mit.sp."&amp;$A8,Prices_dom!$A$5:$CU$5,0))+0,0)*T$3/$G8</f>
        <v/>
      </c>
      <c r="U8" s="37">
        <f>IFERROR(INDEX(Prices_dom!$A$6:$CU$2000,MATCH(Settings!$C$4&amp;U$4,Prices_dom!$A$6:$A$2000,0),MATCH("mit.sp."&amp;$A8,Prices_dom!$A$5:$CU$5,0))+0,0)*U$3/$G8</f>
        <v/>
      </c>
      <c r="V8" s="37">
        <f>IFERROR(INDEX(Prices_dom!$A$6:$CU$2000,MATCH(Settings!$C$4&amp;V$4,Prices_dom!$A$6:$A$2000,0),MATCH("mit.sp."&amp;$A8,Prices_dom!$A$5:$CU$5,0))+0,0)*V$3/$G8</f>
        <v/>
      </c>
      <c r="W8" s="37">
        <f>IFERROR(INDEX(Prices_dom!$A$6:$CU$2000,MATCH(Settings!$C$4&amp;W$4,Prices_dom!$A$6:$A$2000,0),MATCH("mit.sp."&amp;$A8,Prices_dom!$A$5:$CU$5,0))+0,0)*W$3/$G8</f>
        <v/>
      </c>
      <c r="X8" s="37">
        <f>IF($H8=1,IFERROR(INDEX(Prices_dom!$A$6:$CU$2000,MATCH(Settings!$C$4&amp;X$4,Prices_dom!$A$6:$A$2000,0),MATCH("mit.rp."&amp;$A8,Prices_dom!$A$5:$CU$5,0))+0,0)/(1+IF(IFERROR(ISBLANK(INDEX(Prices_dom!$A$6:$CU$2000,MATCH(Settings!$C$4&amp;X$4,Prices_dom!$A$6:$A$2000,0),MATCH("mit.vatrate."&amp;$A8,Prices_dom!$A$5:$CU$5,0))),TRUE),$O8*IFERROR(INDEX(Prices_dom!$A$6:$CU$2000,MATCH(Settings!$C$4&amp;X$4,Prices_dom!$A$6:$A$2000,0),MATCH("VAT_WEO",Prices_dom!$A$5:$CU$5,0))+0,0),IFERROR(INDEX(Prices_dom!$A$6:$CU$2000,MATCH(Settings!$C$4&amp;X$4,Prices_dom!$A$6:$A$2000,0),MATCH("mit.vatrate."&amp;$A8,Prices_dom!$A$5:$CU$5,0))+0,0)))-IFERROR(INDEX(Prices_dom!$A$6:$CU$2000,MATCH(Settings!$C$4&amp;X$4,Prices_dom!$A$6:$A$2000,0),MATCH("mit.sp."&amp;$A8,Prices_dom!$A$5:$CU$5,0))+0,0),IFERROR(INDEX(Prices_dom!$A$6:$CU$2000,MATCH(Settings!$C$4&amp;X$4,Prices_dom!$A$6:$A$2000,0),MATCH("mit.txo."&amp;$A8,Prices_dom!$A$5:$CU$5,0))+0,0))*X$3/$G8</f>
        <v/>
      </c>
      <c r="Y8" s="37">
        <f>IF($H8=1,IFERROR(INDEX(Prices_dom!$A$6:$CU$2000,MATCH(Settings!$C$4&amp;Y$4,Prices_dom!$A$6:$A$2000,0),MATCH("mit.rp."&amp;$A8,Prices_dom!$A$5:$CU$5,0))+0,0)/(1+IF(IFERROR(ISBLANK(INDEX(Prices_dom!$A$6:$CU$2000,MATCH(Settings!$C$4&amp;Y$4,Prices_dom!$A$6:$A$2000,0),MATCH("mit.vatrate."&amp;$A8,Prices_dom!$A$5:$CU$5,0))),TRUE),$O8*IFERROR(INDEX(Prices_dom!$A$6:$CU$2000,MATCH(Settings!$C$4&amp;Y$4,Prices_dom!$A$6:$A$2000,0),MATCH("VAT_WEO",Prices_dom!$A$5:$CU$5,0))+0,0),IFERROR(INDEX(Prices_dom!$A$6:$CU$2000,MATCH(Settings!$C$4&amp;Y$4,Prices_dom!$A$6:$A$2000,0),MATCH("mit.vatrate."&amp;$A8,Prices_dom!$A$5:$CU$5,0))+0,0)))-IFERROR(INDEX(Prices_dom!$A$6:$CU$2000,MATCH(Settings!$C$4&amp;Y$4,Prices_dom!$A$6:$A$2000,0),MATCH("mit.sp."&amp;$A8,Prices_dom!$A$5:$CU$5,0))+0,0),IFERROR(INDEX(Prices_dom!$A$6:$CU$2000,MATCH(Settings!$C$4&amp;Y$4,Prices_dom!$A$6:$A$2000,0),MATCH("mit.txo."&amp;$A8,Prices_dom!$A$5:$CU$5,0))+0,0))*Y$3/$G8</f>
        <v/>
      </c>
      <c r="Z8" s="37">
        <f>IF($H8=1,IFERROR(INDEX(Prices_dom!$A$6:$CU$2000,MATCH(Settings!$C$4&amp;Z$4,Prices_dom!$A$6:$A$2000,0),MATCH("mit.rp."&amp;$A8,Prices_dom!$A$5:$CU$5,0))+0,0)/(1+IF(IFERROR(ISBLANK(INDEX(Prices_dom!$A$6:$CU$2000,MATCH(Settings!$C$4&amp;Z$4,Prices_dom!$A$6:$A$2000,0),MATCH("mit.vatrate."&amp;$A8,Prices_dom!$A$5:$CU$5,0))),TRUE),$O8*IFERROR(INDEX(Prices_dom!$A$6:$CU$2000,MATCH(Settings!$C$4&amp;Z$4,Prices_dom!$A$6:$A$2000,0),MATCH("VAT_WEO",Prices_dom!$A$5:$CU$5,0))+0,0),IFERROR(INDEX(Prices_dom!$A$6:$CU$2000,MATCH(Settings!$C$4&amp;Z$4,Prices_dom!$A$6:$A$2000,0),MATCH("mit.vatrate."&amp;$A8,Prices_dom!$A$5:$CU$5,0))+0,0)))-IFERROR(INDEX(Prices_dom!$A$6:$CU$2000,MATCH(Settings!$C$4&amp;Z$4,Prices_dom!$A$6:$A$2000,0),MATCH("mit.sp."&amp;$A8,Prices_dom!$A$5:$CU$5,0))+0,0),IFERROR(INDEX(Prices_dom!$A$6:$CU$2000,MATCH(Settings!$C$4&amp;Z$4,Prices_dom!$A$6:$A$2000,0),MATCH("mit.txo."&amp;$A8,Prices_dom!$A$5:$CU$5,0))+0,0))*Z$3/$G8</f>
        <v/>
      </c>
      <c r="AA8" s="37">
        <f>IF($H8=1,IFERROR(INDEX(Prices_dom!$A$6:$CU$2000,MATCH(Settings!$C$4&amp;AA$4,Prices_dom!$A$6:$A$2000,0),MATCH("mit.rp."&amp;$A8,Prices_dom!$A$5:$CU$5,0))+0,0)/(1+IF(IFERROR(ISBLANK(INDEX(Prices_dom!$A$6:$CU$2000,MATCH(Settings!$C$4&amp;AA$4,Prices_dom!$A$6:$A$2000,0),MATCH("mit.vatrate."&amp;$A8,Prices_dom!$A$5:$CU$5,0))),TRUE),$O8*IFERROR(INDEX(Prices_dom!$A$6:$CU$2000,MATCH(Settings!$C$4&amp;AA$4,Prices_dom!$A$6:$A$2000,0),MATCH("VAT_WEO",Prices_dom!$A$5:$CU$5,0))+0,0),IFERROR(INDEX(Prices_dom!$A$6:$CU$2000,MATCH(Settings!$C$4&amp;AA$4,Prices_dom!$A$6:$A$2000,0),MATCH("mit.vatrate."&amp;$A8,Prices_dom!$A$5:$CU$5,0))+0,0)))-IFERROR(INDEX(Prices_dom!$A$6:$CU$2000,MATCH(Settings!$C$4&amp;AA$4,Prices_dom!$A$6:$A$2000,0),MATCH("mit.sp."&amp;$A8,Prices_dom!$A$5:$CU$5,0))+0,0),IFERROR(INDEX(Prices_dom!$A$6:$CU$2000,MATCH(Settings!$C$4&amp;AA$4,Prices_dom!$A$6:$A$2000,0),MATCH("mit.txo."&amp;$A8,Prices_dom!$A$5:$CU$5,0))+0,0))*AA$3/$G8</f>
        <v/>
      </c>
    </row>
    <row r="9">
      <c r="A9" s="90" t="inlineStr">
        <is>
          <t>nga.res</t>
        </is>
      </c>
      <c r="B9" s="90" t="inlineStr">
        <is>
          <t>Natural gas, Residential</t>
        </is>
      </c>
      <c r="C9" s="90" t="inlineStr">
        <is>
          <t>nga</t>
        </is>
      </c>
      <c r="D9" s="90" t="inlineStr">
        <is>
          <t>res</t>
        </is>
      </c>
      <c r="E9" s="26" t="n">
        <v>5</v>
      </c>
      <c r="F9" s="26" t="n">
        <v>3</v>
      </c>
      <c r="G9" s="37">
        <f>INDEX(Mapping!$G$30:$G$37,MATCH($C9,Mapping!$A$30:$A$37,0))</f>
        <v/>
      </c>
      <c r="H9" s="26" t="n">
        <v>1</v>
      </c>
      <c r="I9" s="24">
        <f>IFERROR(INDEX(Prices_dom!$A$6:$CU$2000,MATCH(Settings!$C$4&amp;Settings!$C$7,Prices_dom!$A$6:$A$2000,0),MATCH("mit.ps."&amp;$A9,Prices_dom!$A$5:$CU$5,0))+0,0)</f>
        <v/>
      </c>
      <c r="J9" s="24">
        <f>IF($I9&lt;=0.25,0,IF($I9&lt;=0.5,0.5,1))</f>
        <v/>
      </c>
      <c r="K9" s="24">
        <f>IF(LEFT(Settings!$C$9,6)="Manual",0.8,IF(LEFT(Settings!$C$9,4)="None",1,$J9))</f>
        <v/>
      </c>
      <c r="L9" s="37">
        <f>IFERROR(INDEX(Prices_dom!$A$6:$CU$2000,MATCH(Settings!$C$4&amp;Settings!$C$7,Prices_dom!$A$6:$A$2000,0),MATCH("mit.mar."&amp;$A9,Prices_dom!$A$5:$CU$5,0))+0,0)</f>
        <v/>
      </c>
      <c r="M9" s="37">
        <f>IFERROR(INDEX(Prices_dom!$A$6:$CU$2000,MATCH(Settings!$C$4&amp;Settings!$C$7,Prices_dom!$A$6:$A$2000,0),MATCH("mit.nga.prod.cost",Prices_dom!$A$5:$CU$5,0))+0,0)</f>
        <v/>
      </c>
      <c r="N9" s="37">
        <f>($L9+$J9*$M9)*INDEX($T$3:$W$3,MATCH(Settings!$C$7,$T$4:$W$4,0))/$G9</f>
        <v/>
      </c>
      <c r="O9" s="91" t="n">
        <v>1</v>
      </c>
      <c r="P9" s="92">
        <f>$O9*IFERROR(INDEX(Prices_dom!$A$6:$CU$2000,MATCH(Settings!$C$4&amp;Settings!$C$10,Prices_dom!$A$6:$A$2000,0),MATCH("VAT_WEO",Prices_dom!$A$5:$CU$5,0))+0,0)</f>
        <v/>
      </c>
      <c r="Q9" s="13">
        <f>IF(IFERROR(ISBLANK(INDEX(Prices_dom!$A$6:$CU$2000,MATCH(Settings!$C$4&amp;Settings!$C$10,Prices_dom!$A$6:$A$2000,0),MATCH("mit.vatrate."&amp;$A9,Prices_dom!$A$5:$CU$5,0))),TRUE),$P9,IFERROR(INDEX(Prices_dom!$A$6:$CU$2000,MATCH(Settings!$C$4&amp;Settings!$C$10,Prices_dom!$A$6:$A$2000,0),MATCH("mit.vatrate."&amp;$A9,Prices_dom!$A$5:$CU$5,0))+0,0))</f>
        <v/>
      </c>
      <c r="R9" s="37">
        <f>INDEX($T9:$W9,MATCH(Settings!$C$10,$T$4:$W$4,0))</f>
        <v/>
      </c>
      <c r="S9" s="37">
        <f>INDEX($X9:$AA9,MATCH(Settings!$C$10,$X$4:$AA$4,0))</f>
        <v/>
      </c>
      <c r="T9" s="37">
        <f>IFERROR(INDEX(Prices_dom!$A$6:$CU$2000,MATCH(Settings!$C$4&amp;T$4,Prices_dom!$A$6:$A$2000,0),MATCH("mit.sp."&amp;$A9,Prices_dom!$A$5:$CU$5,0))+0,0)*T$3/$G9</f>
        <v/>
      </c>
      <c r="U9" s="37">
        <f>IFERROR(INDEX(Prices_dom!$A$6:$CU$2000,MATCH(Settings!$C$4&amp;U$4,Prices_dom!$A$6:$A$2000,0),MATCH("mit.sp."&amp;$A9,Prices_dom!$A$5:$CU$5,0))+0,0)*U$3/$G9</f>
        <v/>
      </c>
      <c r="V9" s="37">
        <f>IFERROR(INDEX(Prices_dom!$A$6:$CU$2000,MATCH(Settings!$C$4&amp;V$4,Prices_dom!$A$6:$A$2000,0),MATCH("mit.sp."&amp;$A9,Prices_dom!$A$5:$CU$5,0))+0,0)*V$3/$G9</f>
        <v/>
      </c>
      <c r="W9" s="37">
        <f>IFERROR(INDEX(Prices_dom!$A$6:$CU$2000,MATCH(Settings!$C$4&amp;W$4,Prices_dom!$A$6:$A$2000,0),MATCH("mit.sp."&amp;$A9,Prices_dom!$A$5:$CU$5,0))+0,0)*W$3/$G9</f>
        <v/>
      </c>
      <c r="X9" s="37">
        <f>IF($H9=1,IFERROR(INDEX(Prices_dom!$A$6:$CU$2000,MATCH(Settings!$C$4&amp;X$4,Prices_dom!$A$6:$A$2000,0),MATCH("mit.rp."&amp;$A9,Prices_dom!$A$5:$CU$5,0))+0,0)/(1+IF(IFERROR(ISBLANK(INDEX(Prices_dom!$A$6:$CU$2000,MATCH(Settings!$C$4&amp;X$4,Prices_dom!$A$6:$A$2000,0),MATCH("mit.vatrate."&amp;$A9,Prices_dom!$A$5:$CU$5,0))),TRUE),$O9*IFERROR(INDEX(Prices_dom!$A$6:$CU$2000,MATCH(Settings!$C$4&amp;X$4,Prices_dom!$A$6:$A$2000,0),MATCH("VAT_WEO",Prices_dom!$A$5:$CU$5,0))+0,0),IFERROR(INDEX(Prices_dom!$A$6:$CU$2000,MATCH(Settings!$C$4&amp;X$4,Prices_dom!$A$6:$A$2000,0),MATCH("mit.vatrate."&amp;$A9,Prices_dom!$A$5:$CU$5,0))+0,0)))-IFERROR(INDEX(Prices_dom!$A$6:$CU$2000,MATCH(Settings!$C$4&amp;X$4,Prices_dom!$A$6:$A$2000,0),MATCH("mit.sp."&amp;$A9,Prices_dom!$A$5:$CU$5,0))+0,0),IFERROR(INDEX(Prices_dom!$A$6:$CU$2000,MATCH(Settings!$C$4&amp;X$4,Prices_dom!$A$6:$A$2000,0),MATCH("mit.txo."&amp;$A9,Prices_dom!$A$5:$CU$5,0))+0,0))*X$3/$G9</f>
        <v/>
      </c>
      <c r="Y9" s="37">
        <f>IF($H9=1,IFERROR(INDEX(Prices_dom!$A$6:$CU$2000,MATCH(Settings!$C$4&amp;Y$4,Prices_dom!$A$6:$A$2000,0),MATCH("mit.rp."&amp;$A9,Prices_dom!$A$5:$CU$5,0))+0,0)/(1+IF(IFERROR(ISBLANK(INDEX(Prices_dom!$A$6:$CU$2000,MATCH(Settings!$C$4&amp;Y$4,Prices_dom!$A$6:$A$2000,0),MATCH("mit.vatrate."&amp;$A9,Prices_dom!$A$5:$CU$5,0))),TRUE),$O9*IFERROR(INDEX(Prices_dom!$A$6:$CU$2000,MATCH(Settings!$C$4&amp;Y$4,Prices_dom!$A$6:$A$2000,0),MATCH("VAT_WEO",Prices_dom!$A$5:$CU$5,0))+0,0),IFERROR(INDEX(Prices_dom!$A$6:$CU$2000,MATCH(Settings!$C$4&amp;Y$4,Prices_dom!$A$6:$A$2000,0),MATCH("mit.vatrate."&amp;$A9,Prices_dom!$A$5:$CU$5,0))+0,0)))-IFERROR(INDEX(Prices_dom!$A$6:$CU$2000,MATCH(Settings!$C$4&amp;Y$4,Prices_dom!$A$6:$A$2000,0),MATCH("mit.sp."&amp;$A9,Prices_dom!$A$5:$CU$5,0))+0,0),IFERROR(INDEX(Prices_dom!$A$6:$CU$2000,MATCH(Settings!$C$4&amp;Y$4,Prices_dom!$A$6:$A$2000,0),MATCH("mit.txo."&amp;$A9,Prices_dom!$A$5:$CU$5,0))+0,0))*Y$3/$G9</f>
        <v/>
      </c>
      <c r="Z9" s="37">
        <f>IF($H9=1,IFERROR(INDEX(Prices_dom!$A$6:$CU$2000,MATCH(Settings!$C$4&amp;Z$4,Prices_dom!$A$6:$A$2000,0),MATCH("mit.rp."&amp;$A9,Prices_dom!$A$5:$CU$5,0))+0,0)/(1+IF(IFERROR(ISBLANK(INDEX(Prices_dom!$A$6:$CU$2000,MATCH(Settings!$C$4&amp;Z$4,Prices_dom!$A$6:$A$2000,0),MATCH("mit.vatrate."&amp;$A9,Prices_dom!$A$5:$CU$5,0))),TRUE),$O9*IFERROR(INDEX(Prices_dom!$A$6:$CU$2000,MATCH(Settings!$C$4&amp;Z$4,Prices_dom!$A$6:$A$2000,0),MATCH("VAT_WEO",Prices_dom!$A$5:$CU$5,0))+0,0),IFERROR(INDEX(Prices_dom!$A$6:$CU$2000,MATCH(Settings!$C$4&amp;Z$4,Prices_dom!$A$6:$A$2000,0),MATCH("mit.vatrate."&amp;$A9,Prices_dom!$A$5:$CU$5,0))+0,0)))-IFERROR(INDEX(Prices_dom!$A$6:$CU$2000,MATCH(Settings!$C$4&amp;Z$4,Prices_dom!$A$6:$A$2000,0),MATCH("mit.sp."&amp;$A9,Prices_dom!$A$5:$CU$5,0))+0,0),IFERROR(INDEX(Prices_dom!$A$6:$CU$2000,MATCH(Settings!$C$4&amp;Z$4,Prices_dom!$A$6:$A$2000,0),MATCH("mit.txo."&amp;$A9,Prices_dom!$A$5:$CU$5,0))+0,0))*Z$3/$G9</f>
        <v/>
      </c>
      <c r="AA9" s="37">
        <f>IF($H9=1,IFERROR(INDEX(Prices_dom!$A$6:$CU$2000,MATCH(Settings!$C$4&amp;AA$4,Prices_dom!$A$6:$A$2000,0),MATCH("mit.rp."&amp;$A9,Prices_dom!$A$5:$CU$5,0))+0,0)/(1+IF(IFERROR(ISBLANK(INDEX(Prices_dom!$A$6:$CU$2000,MATCH(Settings!$C$4&amp;AA$4,Prices_dom!$A$6:$A$2000,0),MATCH("mit.vatrate."&amp;$A9,Prices_dom!$A$5:$CU$5,0))),TRUE),$O9*IFERROR(INDEX(Prices_dom!$A$6:$CU$2000,MATCH(Settings!$C$4&amp;AA$4,Prices_dom!$A$6:$A$2000,0),MATCH("VAT_WEO",Prices_dom!$A$5:$CU$5,0))+0,0),IFERROR(INDEX(Prices_dom!$A$6:$CU$2000,MATCH(Settings!$C$4&amp;AA$4,Prices_dom!$A$6:$A$2000,0),MATCH("mit.vatrate."&amp;$A9,Prices_dom!$A$5:$CU$5,0))+0,0)))-IFERROR(INDEX(Prices_dom!$A$6:$CU$2000,MATCH(Settings!$C$4&amp;AA$4,Prices_dom!$A$6:$A$2000,0),MATCH("mit.sp."&amp;$A9,Prices_dom!$A$5:$CU$5,0))+0,0),IFERROR(INDEX(Prices_dom!$A$6:$CU$2000,MATCH(Settings!$C$4&amp;AA$4,Prices_dom!$A$6:$A$2000,0),MATCH("mit.txo."&amp;$A9,Prices_dom!$A$5:$CU$5,0))+0,0))*AA$3/$G9</f>
        <v/>
      </c>
    </row>
    <row r="10">
      <c r="A10" s="90" t="inlineStr">
        <is>
          <t>nga.ind</t>
        </is>
      </c>
      <c r="B10" s="90" t="inlineStr">
        <is>
          <t>Natural gas, Industry</t>
        </is>
      </c>
      <c r="C10" s="90" t="inlineStr">
        <is>
          <t>nga</t>
        </is>
      </c>
      <c r="D10" s="90" t="inlineStr">
        <is>
          <t>ind</t>
        </is>
      </c>
      <c r="E10" s="26" t="n">
        <v>6</v>
      </c>
      <c r="F10" s="26" t="n">
        <v>3</v>
      </c>
      <c r="G10" s="37">
        <f>INDEX(Mapping!$G$30:$G$37,MATCH($C10,Mapping!$A$30:$A$37,0))</f>
        <v/>
      </c>
      <c r="H10" s="26" t="n">
        <v>1</v>
      </c>
      <c r="I10" s="24">
        <f>IFERROR(INDEX(Prices_dom!$A$6:$CU$2000,MATCH(Settings!$C$4&amp;Settings!$C$7,Prices_dom!$A$6:$A$2000,0),MATCH("mit.ps."&amp;$A10,Prices_dom!$A$5:$CU$5,0))+0,0)</f>
        <v/>
      </c>
      <c r="J10" s="24">
        <f>IF($I10&lt;=0.25,0,IF($I10&lt;=0.5,0.5,1))</f>
        <v/>
      </c>
      <c r="K10" s="24">
        <f>IF(LEFT(Settings!$C$9,6)="Manual",0.8,IF(LEFT(Settings!$C$9,4)="None",1,$J10))</f>
        <v/>
      </c>
      <c r="L10" s="37">
        <f>IFERROR(INDEX(Prices_dom!$A$6:$CU$2000,MATCH(Settings!$C$4&amp;Settings!$C$7,Prices_dom!$A$6:$A$2000,0),MATCH("mit.mar."&amp;$A10,Prices_dom!$A$5:$CU$5,0))+0,0)</f>
        <v/>
      </c>
      <c r="M10" s="37">
        <f>IFERROR(INDEX(Prices_dom!$A$6:$CU$2000,MATCH(Settings!$C$4&amp;Settings!$C$7,Prices_dom!$A$6:$A$2000,0),MATCH("mit.nga.prod.cost",Prices_dom!$A$5:$CU$5,0))+0,0)</f>
        <v/>
      </c>
      <c r="N10" s="37">
        <f>($L10+$J10*$M10)*INDEX($T$3:$W$3,MATCH(Settings!$C$7,$T$4:$W$4,0))/$G10</f>
        <v/>
      </c>
      <c r="O10" s="91" t="n">
        <v>0</v>
      </c>
      <c r="P10" s="92">
        <f>$O10*IFERROR(INDEX(Prices_dom!$A$6:$CU$2000,MATCH(Settings!$C$4&amp;Settings!$C$10,Prices_dom!$A$6:$A$2000,0),MATCH("VAT_WEO",Prices_dom!$A$5:$CU$5,0))+0,0)</f>
        <v/>
      </c>
      <c r="Q10" s="13">
        <f>IF(IFERROR(ISBLANK(INDEX(Prices_dom!$A$6:$CU$2000,MATCH(Settings!$C$4&amp;Settings!$C$10,Prices_dom!$A$6:$A$2000,0),MATCH("mit.vatrate."&amp;$A10,Prices_dom!$A$5:$CU$5,0))),TRUE),$P10,IFERROR(INDEX(Prices_dom!$A$6:$CU$2000,MATCH(Settings!$C$4&amp;Settings!$C$10,Prices_dom!$A$6:$A$2000,0),MATCH("mit.vatrate."&amp;$A10,Prices_dom!$A$5:$CU$5,0))+0,0))</f>
        <v/>
      </c>
      <c r="R10" s="37">
        <f>INDEX($T10:$W10,MATCH(Settings!$C$10,$T$4:$W$4,0))</f>
        <v/>
      </c>
      <c r="S10" s="37">
        <f>INDEX($X10:$AA10,MATCH(Settings!$C$10,$X$4:$AA$4,0))</f>
        <v/>
      </c>
      <c r="T10" s="37">
        <f>IFERROR(INDEX(Prices_dom!$A$6:$CU$2000,MATCH(Settings!$C$4&amp;T$4,Prices_dom!$A$6:$A$2000,0),MATCH("mit.sp."&amp;$A10,Prices_dom!$A$5:$CU$5,0))+0,0)*T$3/$G10</f>
        <v/>
      </c>
      <c r="U10" s="37">
        <f>IFERROR(INDEX(Prices_dom!$A$6:$CU$2000,MATCH(Settings!$C$4&amp;U$4,Prices_dom!$A$6:$A$2000,0),MATCH("mit.sp."&amp;$A10,Prices_dom!$A$5:$CU$5,0))+0,0)*U$3/$G10</f>
        <v/>
      </c>
      <c r="V10" s="37">
        <f>IFERROR(INDEX(Prices_dom!$A$6:$CU$2000,MATCH(Settings!$C$4&amp;V$4,Prices_dom!$A$6:$A$2000,0),MATCH("mit.sp."&amp;$A10,Prices_dom!$A$5:$CU$5,0))+0,0)*V$3/$G10</f>
        <v/>
      </c>
      <c r="W10" s="37">
        <f>IFERROR(INDEX(Prices_dom!$A$6:$CU$2000,MATCH(Settings!$C$4&amp;W$4,Prices_dom!$A$6:$A$2000,0),MATCH("mit.sp."&amp;$A10,Prices_dom!$A$5:$CU$5,0))+0,0)*W$3/$G10</f>
        <v/>
      </c>
      <c r="X10" s="37">
        <f>IF($H10=1,IFERROR(INDEX(Prices_dom!$A$6:$CU$2000,MATCH(Settings!$C$4&amp;X$4,Prices_dom!$A$6:$A$2000,0),MATCH("mit.rp."&amp;$A10,Prices_dom!$A$5:$CU$5,0))+0,0)/(1+IF(IFERROR(ISBLANK(INDEX(Prices_dom!$A$6:$CU$2000,MATCH(Settings!$C$4&amp;X$4,Prices_dom!$A$6:$A$2000,0),MATCH("mit.vatrate."&amp;$A10,Prices_dom!$A$5:$CU$5,0))),TRUE),$O10*IFERROR(INDEX(Prices_dom!$A$6:$CU$2000,MATCH(Settings!$C$4&amp;X$4,Prices_dom!$A$6:$A$2000,0),MATCH("VAT_WEO",Prices_dom!$A$5:$CU$5,0))+0,0),IFERROR(INDEX(Prices_dom!$A$6:$CU$2000,MATCH(Settings!$C$4&amp;X$4,Prices_dom!$A$6:$A$2000,0),MATCH("mit.vatrate."&amp;$A10,Prices_dom!$A$5:$CU$5,0))+0,0)))-IFERROR(INDEX(Prices_dom!$A$6:$CU$2000,MATCH(Settings!$C$4&amp;X$4,Prices_dom!$A$6:$A$2000,0),MATCH("mit.sp."&amp;$A10,Prices_dom!$A$5:$CU$5,0))+0,0),IFERROR(INDEX(Prices_dom!$A$6:$CU$2000,MATCH(Settings!$C$4&amp;X$4,Prices_dom!$A$6:$A$2000,0),MATCH("mit.txo."&amp;$A10,Prices_dom!$A$5:$CU$5,0))+0,0))*X$3/$G10</f>
        <v/>
      </c>
      <c r="Y10" s="37">
        <f>IF($H10=1,IFERROR(INDEX(Prices_dom!$A$6:$CU$2000,MATCH(Settings!$C$4&amp;Y$4,Prices_dom!$A$6:$A$2000,0),MATCH("mit.rp."&amp;$A10,Prices_dom!$A$5:$CU$5,0))+0,0)/(1+IF(IFERROR(ISBLANK(INDEX(Prices_dom!$A$6:$CU$2000,MATCH(Settings!$C$4&amp;Y$4,Prices_dom!$A$6:$A$2000,0),MATCH("mit.vatrate."&amp;$A10,Prices_dom!$A$5:$CU$5,0))),TRUE),$O10*IFERROR(INDEX(Prices_dom!$A$6:$CU$2000,MATCH(Settings!$C$4&amp;Y$4,Prices_dom!$A$6:$A$2000,0),MATCH("VAT_WEO",Prices_dom!$A$5:$CU$5,0))+0,0),IFERROR(INDEX(Prices_dom!$A$6:$CU$2000,MATCH(Settings!$C$4&amp;Y$4,Prices_dom!$A$6:$A$2000,0),MATCH("mit.vatrate."&amp;$A10,Prices_dom!$A$5:$CU$5,0))+0,0)))-IFERROR(INDEX(Prices_dom!$A$6:$CU$2000,MATCH(Settings!$C$4&amp;Y$4,Prices_dom!$A$6:$A$2000,0),MATCH("mit.sp."&amp;$A10,Prices_dom!$A$5:$CU$5,0))+0,0),IFERROR(INDEX(Prices_dom!$A$6:$CU$2000,MATCH(Settings!$C$4&amp;Y$4,Prices_dom!$A$6:$A$2000,0),MATCH("mit.txo."&amp;$A10,Prices_dom!$A$5:$CU$5,0))+0,0))*Y$3/$G10</f>
        <v/>
      </c>
      <c r="Z10" s="37">
        <f>IF($H10=1,IFERROR(INDEX(Prices_dom!$A$6:$CU$2000,MATCH(Settings!$C$4&amp;Z$4,Prices_dom!$A$6:$A$2000,0),MATCH("mit.rp."&amp;$A10,Prices_dom!$A$5:$CU$5,0))+0,0)/(1+IF(IFERROR(ISBLANK(INDEX(Prices_dom!$A$6:$CU$2000,MATCH(Settings!$C$4&amp;Z$4,Prices_dom!$A$6:$A$2000,0),MATCH("mit.vatrate."&amp;$A10,Prices_dom!$A$5:$CU$5,0))),TRUE),$O10*IFERROR(INDEX(Prices_dom!$A$6:$CU$2000,MATCH(Settings!$C$4&amp;Z$4,Prices_dom!$A$6:$A$2000,0),MATCH("VAT_WEO",Prices_dom!$A$5:$CU$5,0))+0,0),IFERROR(INDEX(Prices_dom!$A$6:$CU$2000,MATCH(Settings!$C$4&amp;Z$4,Prices_dom!$A$6:$A$2000,0),MATCH("mit.vatrate."&amp;$A10,Prices_dom!$A$5:$CU$5,0))+0,0)))-IFERROR(INDEX(Prices_dom!$A$6:$CU$2000,MATCH(Settings!$C$4&amp;Z$4,Prices_dom!$A$6:$A$2000,0),MATCH("mit.sp."&amp;$A10,Prices_dom!$A$5:$CU$5,0))+0,0),IFERROR(INDEX(Prices_dom!$A$6:$CU$2000,MATCH(Settings!$C$4&amp;Z$4,Prices_dom!$A$6:$A$2000,0),MATCH("mit.txo."&amp;$A10,Prices_dom!$A$5:$CU$5,0))+0,0))*Z$3/$G10</f>
        <v/>
      </c>
      <c r="AA10" s="37">
        <f>IF($H10=1,IFERROR(INDEX(Prices_dom!$A$6:$CU$2000,MATCH(Settings!$C$4&amp;AA$4,Prices_dom!$A$6:$A$2000,0),MATCH("mit.rp."&amp;$A10,Prices_dom!$A$5:$CU$5,0))+0,0)/(1+IF(IFERROR(ISBLANK(INDEX(Prices_dom!$A$6:$CU$2000,MATCH(Settings!$C$4&amp;AA$4,Prices_dom!$A$6:$A$2000,0),MATCH("mit.vatrate."&amp;$A10,Prices_dom!$A$5:$CU$5,0))),TRUE),$O10*IFERROR(INDEX(Prices_dom!$A$6:$CU$2000,MATCH(Settings!$C$4&amp;AA$4,Prices_dom!$A$6:$A$2000,0),MATCH("VAT_WEO",Prices_dom!$A$5:$CU$5,0))+0,0),IFERROR(INDEX(Prices_dom!$A$6:$CU$2000,MATCH(Settings!$C$4&amp;AA$4,Prices_dom!$A$6:$A$2000,0),MATCH("mit.vatrate."&amp;$A10,Prices_dom!$A$5:$CU$5,0))+0,0)))-IFERROR(INDEX(Prices_dom!$A$6:$CU$2000,MATCH(Settings!$C$4&amp;AA$4,Prices_dom!$A$6:$A$2000,0),MATCH("mit.sp."&amp;$A10,Prices_dom!$A$5:$CU$5,0))+0,0),IFERROR(INDEX(Prices_dom!$A$6:$CU$2000,MATCH(Settings!$C$4&amp;AA$4,Prices_dom!$A$6:$A$2000,0),MATCH("mit.txo."&amp;$A10,Prices_dom!$A$5:$CU$5,0))+0,0))*AA$3/$G10</f>
        <v/>
      </c>
    </row>
    <row r="11">
      <c r="A11" s="90" t="inlineStr">
        <is>
          <t>gso.all</t>
        </is>
      </c>
      <c r="B11" s="90" t="inlineStr">
        <is>
          <t>Gasoline, All</t>
        </is>
      </c>
      <c r="C11" s="90" t="inlineStr">
        <is>
          <t>gso</t>
        </is>
      </c>
      <c r="D11" s="90" t="inlineStr">
        <is>
          <t>all</t>
        </is>
      </c>
      <c r="E11" s="26" t="n">
        <v>7</v>
      </c>
      <c r="F11" s="26" t="n">
        <v>1</v>
      </c>
      <c r="G11" s="37">
        <f>INDEX(Mapping!$G$30:$G$37,MATCH($C11,Mapping!$A$30:$A$37,0))</f>
        <v/>
      </c>
      <c r="H11" s="26" t="n">
        <v>0</v>
      </c>
      <c r="I11" s="24">
        <f>IFERROR(INDEX(Prices_dom!$A$6:$CU$2000,MATCH(Settings!$C$4&amp;Settings!$C$7,Prices_dom!$A$6:$A$2000,0),MATCH("mit.ps."&amp;$A11,Prices_dom!$A$5:$CU$5,0))+0,0)</f>
        <v/>
      </c>
      <c r="J11" s="24">
        <f>IF($I11&lt;=0.25,0,IF($I11&lt;=0.5,0.5,1))</f>
        <v/>
      </c>
      <c r="K11" s="24">
        <f>IF(LEFT(Settings!$C$9,6)="Manual",0.8,IF(LEFT(Settings!$C$9,4)="None",1,$J11))</f>
        <v/>
      </c>
      <c r="L11" s="37">
        <f>IFERROR(INDEX(Prices_dom!$A$6:$CU$2000,MATCH(Settings!$C$4&amp;Settings!$C$7,Prices_dom!$A$6:$A$2000,0),MATCH("mit.mar."&amp;$A11,Prices_dom!$A$5:$CU$5,0))+0,0)</f>
        <v/>
      </c>
      <c r="M11" s="90" t="n">
        <v>0</v>
      </c>
      <c r="N11" s="37">
        <f>($L11+$J11*$M11)*INDEX($T$3:$W$3,MATCH(Settings!$C$7,$T$4:$W$4,0))/$G11</f>
        <v/>
      </c>
      <c r="O11" s="91" t="n">
        <v>1</v>
      </c>
      <c r="P11" s="92">
        <f>$O11*IFERROR(INDEX(Prices_dom!$A$6:$CU$2000,MATCH(Settings!$C$4&amp;Settings!$C$10,Prices_dom!$A$6:$A$2000,0),MATCH("VAT_WEO",Prices_dom!$A$5:$CU$5,0))+0,0)</f>
        <v/>
      </c>
      <c r="Q11" s="13">
        <f>IF(IFERROR(ISBLANK(INDEX(Prices_dom!$A$6:$CU$2000,MATCH(Settings!$C$4&amp;Settings!$C$10,Prices_dom!$A$6:$A$2000,0),MATCH("mit.vatrate."&amp;$A11,Prices_dom!$A$5:$CU$5,0))),TRUE),$P11,IFERROR(INDEX(Prices_dom!$A$6:$CU$2000,MATCH(Settings!$C$4&amp;Settings!$C$10,Prices_dom!$A$6:$A$2000,0),MATCH("mit.vatrate."&amp;$A11,Prices_dom!$A$5:$CU$5,0))+0,0))</f>
        <v/>
      </c>
      <c r="R11" s="37">
        <f>INDEX($T11:$W11,MATCH(Settings!$C$10,$T$4:$W$4,0))</f>
        <v/>
      </c>
      <c r="S11" s="37">
        <f>INDEX($X11:$AA11,MATCH(Settings!$C$10,$X$4:$AA$4,0))</f>
        <v/>
      </c>
      <c r="T11" s="37">
        <f>IFERROR(INDEX(Prices_dom!$A$6:$CU$2000,MATCH(Settings!$C$4&amp;T$4,Prices_dom!$A$6:$A$2000,0),MATCH("mit.sp."&amp;$A11,Prices_dom!$A$5:$CU$5,0))+0,0)*T$3/$G11</f>
        <v/>
      </c>
      <c r="U11" s="37">
        <f>IFERROR(INDEX(Prices_dom!$A$6:$CU$2000,MATCH(Settings!$C$4&amp;U$4,Prices_dom!$A$6:$A$2000,0),MATCH("mit.sp."&amp;$A11,Prices_dom!$A$5:$CU$5,0))+0,0)*U$3/$G11</f>
        <v/>
      </c>
      <c r="V11" s="37">
        <f>IFERROR(INDEX(Prices_dom!$A$6:$CU$2000,MATCH(Settings!$C$4&amp;V$4,Prices_dom!$A$6:$A$2000,0),MATCH("mit.sp."&amp;$A11,Prices_dom!$A$5:$CU$5,0))+0,0)*V$3/$G11</f>
        <v/>
      </c>
      <c r="W11" s="37">
        <f>IFERROR(INDEX(Prices_dom!$A$6:$CU$2000,MATCH(Settings!$C$4&amp;W$4,Prices_dom!$A$6:$A$2000,0),MATCH("mit.sp."&amp;$A11,Prices_dom!$A$5:$CU$5,0))+0,0)*W$3/$G11</f>
        <v/>
      </c>
      <c r="X11" s="37">
        <f>IF($H11=1,IFERROR(INDEX(Prices_dom!$A$6:$CU$2000,MATCH(Settings!$C$4&amp;X$4,Prices_dom!$A$6:$A$2000,0),MATCH("mit.rp."&amp;$A11,Prices_dom!$A$5:$CU$5,0))+0,0)/(1+IF(IFERROR(ISBLANK(INDEX(Prices_dom!$A$6:$CU$2000,MATCH(Settings!$C$4&amp;X$4,Prices_dom!$A$6:$A$2000,0),MATCH("mit.vatrate."&amp;$A11,Prices_dom!$A$5:$CU$5,0))),TRUE),$O11*IFERROR(INDEX(Prices_dom!$A$6:$CU$2000,MATCH(Settings!$C$4&amp;X$4,Prices_dom!$A$6:$A$2000,0),MATCH("VAT_WEO",Prices_dom!$A$5:$CU$5,0))+0,0),IFERROR(INDEX(Prices_dom!$A$6:$CU$2000,MATCH(Settings!$C$4&amp;X$4,Prices_dom!$A$6:$A$2000,0),MATCH("mit.vatrate."&amp;$A11,Prices_dom!$A$5:$CU$5,0))+0,0)))-IFERROR(INDEX(Prices_dom!$A$6:$CU$2000,MATCH(Settings!$C$4&amp;X$4,Prices_dom!$A$6:$A$2000,0),MATCH("mit.sp."&amp;$A11,Prices_dom!$A$5:$CU$5,0))+0,0),IFERROR(INDEX(Prices_dom!$A$6:$CU$2000,MATCH(Settings!$C$4&amp;X$4,Prices_dom!$A$6:$A$2000,0),MATCH("mit.txo."&amp;$A11,Prices_dom!$A$5:$CU$5,0))+0,0))*X$3/$G11</f>
        <v/>
      </c>
      <c r="Y11" s="37">
        <f>IF($H11=1,IFERROR(INDEX(Prices_dom!$A$6:$CU$2000,MATCH(Settings!$C$4&amp;Y$4,Prices_dom!$A$6:$A$2000,0),MATCH("mit.rp."&amp;$A11,Prices_dom!$A$5:$CU$5,0))+0,0)/(1+IF(IFERROR(ISBLANK(INDEX(Prices_dom!$A$6:$CU$2000,MATCH(Settings!$C$4&amp;Y$4,Prices_dom!$A$6:$A$2000,0),MATCH("mit.vatrate."&amp;$A11,Prices_dom!$A$5:$CU$5,0))),TRUE),$O11*IFERROR(INDEX(Prices_dom!$A$6:$CU$2000,MATCH(Settings!$C$4&amp;Y$4,Prices_dom!$A$6:$A$2000,0),MATCH("VAT_WEO",Prices_dom!$A$5:$CU$5,0))+0,0),IFERROR(INDEX(Prices_dom!$A$6:$CU$2000,MATCH(Settings!$C$4&amp;Y$4,Prices_dom!$A$6:$A$2000,0),MATCH("mit.vatrate."&amp;$A11,Prices_dom!$A$5:$CU$5,0))+0,0)))-IFERROR(INDEX(Prices_dom!$A$6:$CU$2000,MATCH(Settings!$C$4&amp;Y$4,Prices_dom!$A$6:$A$2000,0),MATCH("mit.sp."&amp;$A11,Prices_dom!$A$5:$CU$5,0))+0,0),IFERROR(INDEX(Prices_dom!$A$6:$CU$2000,MATCH(Settings!$C$4&amp;Y$4,Prices_dom!$A$6:$A$2000,0),MATCH("mit.txo."&amp;$A11,Prices_dom!$A$5:$CU$5,0))+0,0))*Y$3/$G11</f>
        <v/>
      </c>
      <c r="Z11" s="37">
        <f>IF($H11=1,IFERROR(INDEX(Prices_dom!$A$6:$CU$2000,MATCH(Settings!$C$4&amp;Z$4,Prices_dom!$A$6:$A$2000,0),MATCH("mit.rp."&amp;$A11,Prices_dom!$A$5:$CU$5,0))+0,0)/(1+IF(IFERROR(ISBLANK(INDEX(Prices_dom!$A$6:$CU$2000,MATCH(Settings!$C$4&amp;Z$4,Prices_dom!$A$6:$A$2000,0),MATCH("mit.vatrate."&amp;$A11,Prices_dom!$A$5:$CU$5,0))),TRUE),$O11*IFERROR(INDEX(Prices_dom!$A$6:$CU$2000,MATCH(Settings!$C$4&amp;Z$4,Prices_dom!$A$6:$A$2000,0),MATCH("VAT_WEO",Prices_dom!$A$5:$CU$5,0))+0,0),IFERROR(INDEX(Prices_dom!$A$6:$CU$2000,MATCH(Settings!$C$4&amp;Z$4,Prices_dom!$A$6:$A$2000,0),MATCH("mit.vatrate."&amp;$A11,Prices_dom!$A$5:$CU$5,0))+0,0)))-IFERROR(INDEX(Prices_dom!$A$6:$CU$2000,MATCH(Settings!$C$4&amp;Z$4,Prices_dom!$A$6:$A$2000,0),MATCH("mit.sp."&amp;$A11,Prices_dom!$A$5:$CU$5,0))+0,0),IFERROR(INDEX(Prices_dom!$A$6:$CU$2000,MATCH(Settings!$C$4&amp;Z$4,Prices_dom!$A$6:$A$2000,0),MATCH("mit.txo."&amp;$A11,Prices_dom!$A$5:$CU$5,0))+0,0))*Z$3/$G11</f>
        <v/>
      </c>
      <c r="AA11" s="37">
        <f>IF($H11=1,IFERROR(INDEX(Prices_dom!$A$6:$CU$2000,MATCH(Settings!$C$4&amp;AA$4,Prices_dom!$A$6:$A$2000,0),MATCH("mit.rp."&amp;$A11,Prices_dom!$A$5:$CU$5,0))+0,0)/(1+IF(IFERROR(ISBLANK(INDEX(Prices_dom!$A$6:$CU$2000,MATCH(Settings!$C$4&amp;AA$4,Prices_dom!$A$6:$A$2000,0),MATCH("mit.vatrate."&amp;$A11,Prices_dom!$A$5:$CU$5,0))),TRUE),$O11*IFERROR(INDEX(Prices_dom!$A$6:$CU$2000,MATCH(Settings!$C$4&amp;AA$4,Prices_dom!$A$6:$A$2000,0),MATCH("VAT_WEO",Prices_dom!$A$5:$CU$5,0))+0,0),IFERROR(INDEX(Prices_dom!$A$6:$CU$2000,MATCH(Settings!$C$4&amp;AA$4,Prices_dom!$A$6:$A$2000,0),MATCH("mit.vatrate."&amp;$A11,Prices_dom!$A$5:$CU$5,0))+0,0)))-IFERROR(INDEX(Prices_dom!$A$6:$CU$2000,MATCH(Settings!$C$4&amp;AA$4,Prices_dom!$A$6:$A$2000,0),MATCH("mit.sp."&amp;$A11,Prices_dom!$A$5:$CU$5,0))+0,0),IFERROR(INDEX(Prices_dom!$A$6:$CU$2000,MATCH(Settings!$C$4&amp;AA$4,Prices_dom!$A$6:$A$2000,0),MATCH("mit.txo."&amp;$A11,Prices_dom!$A$5:$CU$5,0))+0,0))*AA$3/$G11</f>
        <v/>
      </c>
    </row>
    <row r="12">
      <c r="A12" s="90" t="inlineStr">
        <is>
          <t>die.all</t>
        </is>
      </c>
      <c r="B12" s="90" t="inlineStr">
        <is>
          <t>Diesel, All</t>
        </is>
      </c>
      <c r="C12" s="90" t="inlineStr">
        <is>
          <t>die</t>
        </is>
      </c>
      <c r="D12" s="90" t="inlineStr">
        <is>
          <t>all</t>
        </is>
      </c>
      <c r="E12" s="26" t="n">
        <v>8</v>
      </c>
      <c r="F12" s="26" t="n">
        <v>1</v>
      </c>
      <c r="G12" s="37">
        <f>INDEX(Mapping!$G$30:$G$37,MATCH($C12,Mapping!$A$30:$A$37,0))</f>
        <v/>
      </c>
      <c r="H12" s="26" t="n">
        <v>0</v>
      </c>
      <c r="I12" s="24">
        <f>IFERROR(INDEX(Prices_dom!$A$6:$CU$2000,MATCH(Settings!$C$4&amp;Settings!$C$7,Prices_dom!$A$6:$A$2000,0),MATCH("mit.ps."&amp;$A12,Prices_dom!$A$5:$CU$5,0))+0,0)</f>
        <v/>
      </c>
      <c r="J12" s="24">
        <f>IF($I12&lt;=0.25,0,IF($I12&lt;=0.5,0.5,1))</f>
        <v/>
      </c>
      <c r="K12" s="24">
        <f>IF(LEFT(Settings!$C$9,6)="Manual",0.8,IF(LEFT(Settings!$C$9,4)="None",1,$J12))</f>
        <v/>
      </c>
      <c r="L12" s="37">
        <f>IFERROR(INDEX(Prices_dom!$A$6:$CU$2000,MATCH(Settings!$C$4&amp;Settings!$C$7,Prices_dom!$A$6:$A$2000,0),MATCH("mit.mar."&amp;$A12,Prices_dom!$A$5:$CU$5,0))+0,0)</f>
        <v/>
      </c>
      <c r="M12" s="90" t="n">
        <v>0</v>
      </c>
      <c r="N12" s="37">
        <f>($L12+$J12*$M12)*INDEX($T$3:$W$3,MATCH(Settings!$C$7,$T$4:$W$4,0))/$G12</f>
        <v/>
      </c>
      <c r="O12" s="91" t="n">
        <v>1</v>
      </c>
      <c r="P12" s="92">
        <f>$O12*IFERROR(INDEX(Prices_dom!$A$6:$CU$2000,MATCH(Settings!$C$4&amp;Settings!$C$10,Prices_dom!$A$6:$A$2000,0),MATCH("VAT_WEO",Prices_dom!$A$5:$CU$5,0))+0,0)</f>
        <v/>
      </c>
      <c r="Q12" s="13">
        <f>IF(IFERROR(ISBLANK(INDEX(Prices_dom!$A$6:$CU$2000,MATCH(Settings!$C$4&amp;Settings!$C$10,Prices_dom!$A$6:$A$2000,0),MATCH("mit.vatrate."&amp;$A12,Prices_dom!$A$5:$CU$5,0))),TRUE),$P12,IFERROR(INDEX(Prices_dom!$A$6:$CU$2000,MATCH(Settings!$C$4&amp;Settings!$C$10,Prices_dom!$A$6:$A$2000,0),MATCH("mit.vatrate."&amp;$A12,Prices_dom!$A$5:$CU$5,0))+0,0))</f>
        <v/>
      </c>
      <c r="R12" s="37">
        <f>INDEX($T12:$W12,MATCH(Settings!$C$10,$T$4:$W$4,0))</f>
        <v/>
      </c>
      <c r="S12" s="37">
        <f>INDEX($X12:$AA12,MATCH(Settings!$C$10,$X$4:$AA$4,0))</f>
        <v/>
      </c>
      <c r="T12" s="37">
        <f>IFERROR(INDEX(Prices_dom!$A$6:$CU$2000,MATCH(Settings!$C$4&amp;T$4,Prices_dom!$A$6:$A$2000,0),MATCH("mit.sp."&amp;$A12,Prices_dom!$A$5:$CU$5,0))+0,0)*T$3/$G12</f>
        <v/>
      </c>
      <c r="U12" s="37">
        <f>IFERROR(INDEX(Prices_dom!$A$6:$CU$2000,MATCH(Settings!$C$4&amp;U$4,Prices_dom!$A$6:$A$2000,0),MATCH("mit.sp."&amp;$A12,Prices_dom!$A$5:$CU$5,0))+0,0)*U$3/$G12</f>
        <v/>
      </c>
      <c r="V12" s="37">
        <f>IFERROR(INDEX(Prices_dom!$A$6:$CU$2000,MATCH(Settings!$C$4&amp;V$4,Prices_dom!$A$6:$A$2000,0),MATCH("mit.sp."&amp;$A12,Prices_dom!$A$5:$CU$5,0))+0,0)*V$3/$G12</f>
        <v/>
      </c>
      <c r="W12" s="37">
        <f>IFERROR(INDEX(Prices_dom!$A$6:$CU$2000,MATCH(Settings!$C$4&amp;W$4,Prices_dom!$A$6:$A$2000,0),MATCH("mit.sp."&amp;$A12,Prices_dom!$A$5:$CU$5,0))+0,0)*W$3/$G12</f>
        <v/>
      </c>
      <c r="X12" s="37">
        <f>IF($H12=1,IFERROR(INDEX(Prices_dom!$A$6:$CU$2000,MATCH(Settings!$C$4&amp;X$4,Prices_dom!$A$6:$A$2000,0),MATCH("mit.rp."&amp;$A12,Prices_dom!$A$5:$CU$5,0))+0,0)/(1+IF(IFERROR(ISBLANK(INDEX(Prices_dom!$A$6:$CU$2000,MATCH(Settings!$C$4&amp;X$4,Prices_dom!$A$6:$A$2000,0),MATCH("mit.vatrate."&amp;$A12,Prices_dom!$A$5:$CU$5,0))),TRUE),$O12*IFERROR(INDEX(Prices_dom!$A$6:$CU$2000,MATCH(Settings!$C$4&amp;X$4,Prices_dom!$A$6:$A$2000,0),MATCH("VAT_WEO",Prices_dom!$A$5:$CU$5,0))+0,0),IFERROR(INDEX(Prices_dom!$A$6:$CU$2000,MATCH(Settings!$C$4&amp;X$4,Prices_dom!$A$6:$A$2000,0),MATCH("mit.vatrate."&amp;$A12,Prices_dom!$A$5:$CU$5,0))+0,0)))-IFERROR(INDEX(Prices_dom!$A$6:$CU$2000,MATCH(Settings!$C$4&amp;X$4,Prices_dom!$A$6:$A$2000,0),MATCH("mit.sp."&amp;$A12,Prices_dom!$A$5:$CU$5,0))+0,0),IFERROR(INDEX(Prices_dom!$A$6:$CU$2000,MATCH(Settings!$C$4&amp;X$4,Prices_dom!$A$6:$A$2000,0),MATCH("mit.txo."&amp;$A12,Prices_dom!$A$5:$CU$5,0))+0,0))*X$3/$G12</f>
        <v/>
      </c>
      <c r="Y12" s="37">
        <f>IF($H12=1,IFERROR(INDEX(Prices_dom!$A$6:$CU$2000,MATCH(Settings!$C$4&amp;Y$4,Prices_dom!$A$6:$A$2000,0),MATCH("mit.rp."&amp;$A12,Prices_dom!$A$5:$CU$5,0))+0,0)/(1+IF(IFERROR(ISBLANK(INDEX(Prices_dom!$A$6:$CU$2000,MATCH(Settings!$C$4&amp;Y$4,Prices_dom!$A$6:$A$2000,0),MATCH("mit.vatrate."&amp;$A12,Prices_dom!$A$5:$CU$5,0))),TRUE),$O12*IFERROR(INDEX(Prices_dom!$A$6:$CU$2000,MATCH(Settings!$C$4&amp;Y$4,Prices_dom!$A$6:$A$2000,0),MATCH("VAT_WEO",Prices_dom!$A$5:$CU$5,0))+0,0),IFERROR(INDEX(Prices_dom!$A$6:$CU$2000,MATCH(Settings!$C$4&amp;Y$4,Prices_dom!$A$6:$A$2000,0),MATCH("mit.vatrate."&amp;$A12,Prices_dom!$A$5:$CU$5,0))+0,0)))-IFERROR(INDEX(Prices_dom!$A$6:$CU$2000,MATCH(Settings!$C$4&amp;Y$4,Prices_dom!$A$6:$A$2000,0),MATCH("mit.sp."&amp;$A12,Prices_dom!$A$5:$CU$5,0))+0,0),IFERROR(INDEX(Prices_dom!$A$6:$CU$2000,MATCH(Settings!$C$4&amp;Y$4,Prices_dom!$A$6:$A$2000,0),MATCH("mit.txo."&amp;$A12,Prices_dom!$A$5:$CU$5,0))+0,0))*Y$3/$G12</f>
        <v/>
      </c>
      <c r="Z12" s="37">
        <f>IF($H12=1,IFERROR(INDEX(Prices_dom!$A$6:$CU$2000,MATCH(Settings!$C$4&amp;Z$4,Prices_dom!$A$6:$A$2000,0),MATCH("mit.rp."&amp;$A12,Prices_dom!$A$5:$CU$5,0))+0,0)/(1+IF(IFERROR(ISBLANK(INDEX(Prices_dom!$A$6:$CU$2000,MATCH(Settings!$C$4&amp;Z$4,Prices_dom!$A$6:$A$2000,0),MATCH("mit.vatrate."&amp;$A12,Prices_dom!$A$5:$CU$5,0))),TRUE),$O12*IFERROR(INDEX(Prices_dom!$A$6:$CU$2000,MATCH(Settings!$C$4&amp;Z$4,Prices_dom!$A$6:$A$2000,0),MATCH("VAT_WEO",Prices_dom!$A$5:$CU$5,0))+0,0),IFERROR(INDEX(Prices_dom!$A$6:$CU$2000,MATCH(Settings!$C$4&amp;Z$4,Prices_dom!$A$6:$A$2000,0),MATCH("mit.vatrate."&amp;$A12,Prices_dom!$A$5:$CU$5,0))+0,0)))-IFERROR(INDEX(Prices_dom!$A$6:$CU$2000,MATCH(Settings!$C$4&amp;Z$4,Prices_dom!$A$6:$A$2000,0),MATCH("mit.sp."&amp;$A12,Prices_dom!$A$5:$CU$5,0))+0,0),IFERROR(INDEX(Prices_dom!$A$6:$CU$2000,MATCH(Settings!$C$4&amp;Z$4,Prices_dom!$A$6:$A$2000,0),MATCH("mit.txo."&amp;$A12,Prices_dom!$A$5:$CU$5,0))+0,0))*Z$3/$G12</f>
        <v/>
      </c>
      <c r="AA12" s="37">
        <f>IF($H12=1,IFERROR(INDEX(Prices_dom!$A$6:$CU$2000,MATCH(Settings!$C$4&amp;AA$4,Prices_dom!$A$6:$A$2000,0),MATCH("mit.rp."&amp;$A12,Prices_dom!$A$5:$CU$5,0))+0,0)/(1+IF(IFERROR(ISBLANK(INDEX(Prices_dom!$A$6:$CU$2000,MATCH(Settings!$C$4&amp;AA$4,Prices_dom!$A$6:$A$2000,0),MATCH("mit.vatrate."&amp;$A12,Prices_dom!$A$5:$CU$5,0))),TRUE),$O12*IFERROR(INDEX(Prices_dom!$A$6:$CU$2000,MATCH(Settings!$C$4&amp;AA$4,Prices_dom!$A$6:$A$2000,0),MATCH("VAT_WEO",Prices_dom!$A$5:$CU$5,0))+0,0),IFERROR(INDEX(Prices_dom!$A$6:$CU$2000,MATCH(Settings!$C$4&amp;AA$4,Prices_dom!$A$6:$A$2000,0),MATCH("mit.vatrate."&amp;$A12,Prices_dom!$A$5:$CU$5,0))+0,0)))-IFERROR(INDEX(Prices_dom!$A$6:$CU$2000,MATCH(Settings!$C$4&amp;AA$4,Prices_dom!$A$6:$A$2000,0),MATCH("mit.sp."&amp;$A12,Prices_dom!$A$5:$CU$5,0))+0,0),IFERROR(INDEX(Prices_dom!$A$6:$CU$2000,MATCH(Settings!$C$4&amp;AA$4,Prices_dom!$A$6:$A$2000,0),MATCH("mit.txo."&amp;$A12,Prices_dom!$A$5:$CU$5,0))+0,0))*AA$3/$G12</f>
        <v/>
      </c>
    </row>
    <row r="13">
      <c r="A13" s="90" t="inlineStr">
        <is>
          <t>lpg.all</t>
        </is>
      </c>
      <c r="B13" s="90" t="inlineStr">
        <is>
          <t>LPG, All</t>
        </is>
      </c>
      <c r="C13" s="90" t="inlineStr">
        <is>
          <t>lpg</t>
        </is>
      </c>
      <c r="D13" s="90" t="inlineStr">
        <is>
          <t>all</t>
        </is>
      </c>
      <c r="E13" s="26" t="n">
        <v>9</v>
      </c>
      <c r="F13" s="26" t="n">
        <v>1</v>
      </c>
      <c r="G13" s="37">
        <f>INDEX(Mapping!$G$30:$G$37,MATCH($C13,Mapping!$A$30:$A$37,0))</f>
        <v/>
      </c>
      <c r="H13" s="26" t="n">
        <v>0</v>
      </c>
      <c r="I13" s="24">
        <f>IFERROR(INDEX(Prices_dom!$A$6:$CU$2000,MATCH(Settings!$C$4&amp;Settings!$C$7,Prices_dom!$A$6:$A$2000,0),MATCH("mit.ps."&amp;$A13,Prices_dom!$A$5:$CU$5,0))+0,0)</f>
        <v/>
      </c>
      <c r="J13" s="24">
        <f>IF($I13&lt;=0.25,0,IF($I13&lt;=0.5,0.5,1))</f>
        <v/>
      </c>
      <c r="K13" s="24">
        <f>IF(LEFT(Settings!$C$9,6)="Manual",0.8,IF(LEFT(Settings!$C$9,4)="None",1,$J13))</f>
        <v/>
      </c>
      <c r="L13" s="37">
        <f>IFERROR(INDEX(Prices_dom!$A$6:$CU$2000,MATCH(Settings!$C$4&amp;Settings!$C$7,Prices_dom!$A$6:$A$2000,0),MATCH("mit.mar."&amp;$A13,Prices_dom!$A$5:$CU$5,0))+0,0)</f>
        <v/>
      </c>
      <c r="M13" s="90" t="n">
        <v>0</v>
      </c>
      <c r="N13" s="37">
        <f>($L13+$J13*$M13)*INDEX($T$3:$W$3,MATCH(Settings!$C$7,$T$4:$W$4,0))/$G13</f>
        <v/>
      </c>
      <c r="O13" s="91" t="n">
        <v>1</v>
      </c>
      <c r="P13" s="92">
        <f>$O13*IFERROR(INDEX(Prices_dom!$A$6:$CU$2000,MATCH(Settings!$C$4&amp;Settings!$C$10,Prices_dom!$A$6:$A$2000,0),MATCH("VAT_WEO",Prices_dom!$A$5:$CU$5,0))+0,0)</f>
        <v/>
      </c>
      <c r="Q13" s="13">
        <f>IF(IFERROR(ISBLANK(INDEX(Prices_dom!$A$6:$CU$2000,MATCH(Settings!$C$4&amp;Settings!$C$10,Prices_dom!$A$6:$A$2000,0),MATCH("mit.vatrate."&amp;$A13,Prices_dom!$A$5:$CU$5,0))),TRUE),$P13,IFERROR(INDEX(Prices_dom!$A$6:$CU$2000,MATCH(Settings!$C$4&amp;Settings!$C$10,Prices_dom!$A$6:$A$2000,0),MATCH("mit.vatrate."&amp;$A13,Prices_dom!$A$5:$CU$5,0))+0,0))</f>
        <v/>
      </c>
      <c r="R13" s="37">
        <f>INDEX($T13:$W13,MATCH(Settings!$C$10,$T$4:$W$4,0))</f>
        <v/>
      </c>
      <c r="S13" s="37">
        <f>INDEX($X13:$AA13,MATCH(Settings!$C$10,$X$4:$AA$4,0))</f>
        <v/>
      </c>
      <c r="T13" s="37">
        <f>IFERROR(INDEX(Prices_dom!$A$6:$CU$2000,MATCH(Settings!$C$4&amp;T$4,Prices_dom!$A$6:$A$2000,0),MATCH("mit.sp."&amp;$A13,Prices_dom!$A$5:$CU$5,0))+0,0)*T$3/$G13</f>
        <v/>
      </c>
      <c r="U13" s="37">
        <f>IFERROR(INDEX(Prices_dom!$A$6:$CU$2000,MATCH(Settings!$C$4&amp;U$4,Prices_dom!$A$6:$A$2000,0),MATCH("mit.sp."&amp;$A13,Prices_dom!$A$5:$CU$5,0))+0,0)*U$3/$G13</f>
        <v/>
      </c>
      <c r="V13" s="37">
        <f>IFERROR(INDEX(Prices_dom!$A$6:$CU$2000,MATCH(Settings!$C$4&amp;V$4,Prices_dom!$A$6:$A$2000,0),MATCH("mit.sp."&amp;$A13,Prices_dom!$A$5:$CU$5,0))+0,0)*V$3/$G13</f>
        <v/>
      </c>
      <c r="W13" s="37">
        <f>IFERROR(INDEX(Prices_dom!$A$6:$CU$2000,MATCH(Settings!$C$4&amp;W$4,Prices_dom!$A$6:$A$2000,0),MATCH("mit.sp."&amp;$A13,Prices_dom!$A$5:$CU$5,0))+0,0)*W$3/$G13</f>
        <v/>
      </c>
      <c r="X13" s="37">
        <f>IF($H13=1,IFERROR(INDEX(Prices_dom!$A$6:$CU$2000,MATCH(Settings!$C$4&amp;X$4,Prices_dom!$A$6:$A$2000,0),MATCH("mit.rp."&amp;$A13,Prices_dom!$A$5:$CU$5,0))+0,0)/(1+IF(IFERROR(ISBLANK(INDEX(Prices_dom!$A$6:$CU$2000,MATCH(Settings!$C$4&amp;X$4,Prices_dom!$A$6:$A$2000,0),MATCH("mit.vatrate."&amp;$A13,Prices_dom!$A$5:$CU$5,0))),TRUE),$O13*IFERROR(INDEX(Prices_dom!$A$6:$CU$2000,MATCH(Settings!$C$4&amp;X$4,Prices_dom!$A$6:$A$2000,0),MATCH("VAT_WEO",Prices_dom!$A$5:$CU$5,0))+0,0),IFERROR(INDEX(Prices_dom!$A$6:$CU$2000,MATCH(Settings!$C$4&amp;X$4,Prices_dom!$A$6:$A$2000,0),MATCH("mit.vatrate."&amp;$A13,Prices_dom!$A$5:$CU$5,0))+0,0)))-IFERROR(INDEX(Prices_dom!$A$6:$CU$2000,MATCH(Settings!$C$4&amp;X$4,Prices_dom!$A$6:$A$2000,0),MATCH("mit.sp."&amp;$A13,Prices_dom!$A$5:$CU$5,0))+0,0),IFERROR(INDEX(Prices_dom!$A$6:$CU$2000,MATCH(Settings!$C$4&amp;X$4,Prices_dom!$A$6:$A$2000,0),MATCH("mit.txo."&amp;$A13,Prices_dom!$A$5:$CU$5,0))+0,0))*X$3/$G13</f>
        <v/>
      </c>
      <c r="Y13" s="37">
        <f>IF($H13=1,IFERROR(INDEX(Prices_dom!$A$6:$CU$2000,MATCH(Settings!$C$4&amp;Y$4,Prices_dom!$A$6:$A$2000,0),MATCH("mit.rp."&amp;$A13,Prices_dom!$A$5:$CU$5,0))+0,0)/(1+IF(IFERROR(ISBLANK(INDEX(Prices_dom!$A$6:$CU$2000,MATCH(Settings!$C$4&amp;Y$4,Prices_dom!$A$6:$A$2000,0),MATCH("mit.vatrate."&amp;$A13,Prices_dom!$A$5:$CU$5,0))),TRUE),$O13*IFERROR(INDEX(Prices_dom!$A$6:$CU$2000,MATCH(Settings!$C$4&amp;Y$4,Prices_dom!$A$6:$A$2000,0),MATCH("VAT_WEO",Prices_dom!$A$5:$CU$5,0))+0,0),IFERROR(INDEX(Prices_dom!$A$6:$CU$2000,MATCH(Settings!$C$4&amp;Y$4,Prices_dom!$A$6:$A$2000,0),MATCH("mit.vatrate."&amp;$A13,Prices_dom!$A$5:$CU$5,0))+0,0)))-IFERROR(INDEX(Prices_dom!$A$6:$CU$2000,MATCH(Settings!$C$4&amp;Y$4,Prices_dom!$A$6:$A$2000,0),MATCH("mit.sp."&amp;$A13,Prices_dom!$A$5:$CU$5,0))+0,0),IFERROR(INDEX(Prices_dom!$A$6:$CU$2000,MATCH(Settings!$C$4&amp;Y$4,Prices_dom!$A$6:$A$2000,0),MATCH("mit.txo."&amp;$A13,Prices_dom!$A$5:$CU$5,0))+0,0))*Y$3/$G13</f>
        <v/>
      </c>
      <c r="Z13" s="37">
        <f>IF($H13=1,IFERROR(INDEX(Prices_dom!$A$6:$CU$2000,MATCH(Settings!$C$4&amp;Z$4,Prices_dom!$A$6:$A$2000,0),MATCH("mit.rp."&amp;$A13,Prices_dom!$A$5:$CU$5,0))+0,0)/(1+IF(IFERROR(ISBLANK(INDEX(Prices_dom!$A$6:$CU$2000,MATCH(Settings!$C$4&amp;Z$4,Prices_dom!$A$6:$A$2000,0),MATCH("mit.vatrate."&amp;$A13,Prices_dom!$A$5:$CU$5,0))),TRUE),$O13*IFERROR(INDEX(Prices_dom!$A$6:$CU$2000,MATCH(Settings!$C$4&amp;Z$4,Prices_dom!$A$6:$A$2000,0),MATCH("VAT_WEO",Prices_dom!$A$5:$CU$5,0))+0,0),IFERROR(INDEX(Prices_dom!$A$6:$CU$2000,MATCH(Settings!$C$4&amp;Z$4,Prices_dom!$A$6:$A$2000,0),MATCH("mit.vatrate."&amp;$A13,Prices_dom!$A$5:$CU$5,0))+0,0)))-IFERROR(INDEX(Prices_dom!$A$6:$CU$2000,MATCH(Settings!$C$4&amp;Z$4,Prices_dom!$A$6:$A$2000,0),MATCH("mit.sp."&amp;$A13,Prices_dom!$A$5:$CU$5,0))+0,0),IFERROR(INDEX(Prices_dom!$A$6:$CU$2000,MATCH(Settings!$C$4&amp;Z$4,Prices_dom!$A$6:$A$2000,0),MATCH("mit.txo."&amp;$A13,Prices_dom!$A$5:$CU$5,0))+0,0))*Z$3/$G13</f>
        <v/>
      </c>
      <c r="AA13" s="37">
        <f>IF($H13=1,IFERROR(INDEX(Prices_dom!$A$6:$CU$2000,MATCH(Settings!$C$4&amp;AA$4,Prices_dom!$A$6:$A$2000,0),MATCH("mit.rp."&amp;$A13,Prices_dom!$A$5:$CU$5,0))+0,0)/(1+IF(IFERROR(ISBLANK(INDEX(Prices_dom!$A$6:$CU$2000,MATCH(Settings!$C$4&amp;AA$4,Prices_dom!$A$6:$A$2000,0),MATCH("mit.vatrate."&amp;$A13,Prices_dom!$A$5:$CU$5,0))),TRUE),$O13*IFERROR(INDEX(Prices_dom!$A$6:$CU$2000,MATCH(Settings!$C$4&amp;AA$4,Prices_dom!$A$6:$A$2000,0),MATCH("VAT_WEO",Prices_dom!$A$5:$CU$5,0))+0,0),IFERROR(INDEX(Prices_dom!$A$6:$CU$2000,MATCH(Settings!$C$4&amp;AA$4,Prices_dom!$A$6:$A$2000,0),MATCH("mit.vatrate."&amp;$A13,Prices_dom!$A$5:$CU$5,0))+0,0)))-IFERROR(INDEX(Prices_dom!$A$6:$CU$2000,MATCH(Settings!$C$4&amp;AA$4,Prices_dom!$A$6:$A$2000,0),MATCH("mit.sp."&amp;$A13,Prices_dom!$A$5:$CU$5,0))+0,0),IFERROR(INDEX(Prices_dom!$A$6:$CU$2000,MATCH(Settings!$C$4&amp;AA$4,Prices_dom!$A$6:$A$2000,0),MATCH("mit.txo."&amp;$A13,Prices_dom!$A$5:$CU$5,0))+0,0))*AA$3/$G13</f>
        <v/>
      </c>
    </row>
    <row r="14">
      <c r="A14" s="90" t="inlineStr">
        <is>
          <t>ker.all</t>
        </is>
      </c>
      <c r="B14" s="90" t="inlineStr">
        <is>
          <t>Kerosene, All</t>
        </is>
      </c>
      <c r="C14" s="90" t="inlineStr">
        <is>
          <t>ker</t>
        </is>
      </c>
      <c r="D14" s="90" t="inlineStr">
        <is>
          <t>all</t>
        </is>
      </c>
      <c r="E14" s="26" t="n">
        <v>10</v>
      </c>
      <c r="F14" s="26" t="n">
        <v>1</v>
      </c>
      <c r="G14" s="37">
        <f>INDEX(Mapping!$G$30:$G$37,MATCH($C14,Mapping!$A$30:$A$37,0))</f>
        <v/>
      </c>
      <c r="H14" s="26" t="n">
        <v>0</v>
      </c>
      <c r="I14" s="24">
        <f>IFERROR(INDEX(Prices_dom!$A$6:$CU$2000,MATCH(Settings!$C$4&amp;Settings!$C$7,Prices_dom!$A$6:$A$2000,0),MATCH("mit.ps."&amp;$A14,Prices_dom!$A$5:$CU$5,0))+0,0)</f>
        <v/>
      </c>
      <c r="J14" s="24">
        <f>IF($I14&lt;=0.25,0,IF($I14&lt;=0.5,0.5,1))</f>
        <v/>
      </c>
      <c r="K14" s="24">
        <f>IF(LEFT(Settings!$C$9,6)="Manual",0.8,IF(LEFT(Settings!$C$9,4)="None",1,$J14))</f>
        <v/>
      </c>
      <c r="L14" s="37">
        <f>IFERROR(INDEX(Prices_dom!$A$6:$CU$2000,MATCH(Settings!$C$4&amp;Settings!$C$7,Prices_dom!$A$6:$A$2000,0),MATCH("mit.mar."&amp;$A14,Prices_dom!$A$5:$CU$5,0))+0,0)</f>
        <v/>
      </c>
      <c r="M14" s="90" t="n">
        <v>0</v>
      </c>
      <c r="N14" s="37">
        <f>($L14+$J14*$M14)*INDEX($T$3:$W$3,MATCH(Settings!$C$7,$T$4:$W$4,0))/$G14</f>
        <v/>
      </c>
      <c r="O14" s="91" t="n">
        <v>1</v>
      </c>
      <c r="P14" s="92">
        <f>$O14*IFERROR(INDEX(Prices_dom!$A$6:$CU$2000,MATCH(Settings!$C$4&amp;Settings!$C$10,Prices_dom!$A$6:$A$2000,0),MATCH("VAT_WEO",Prices_dom!$A$5:$CU$5,0))+0,0)</f>
        <v/>
      </c>
      <c r="Q14" s="13">
        <f>IF(IFERROR(ISBLANK(INDEX(Prices_dom!$A$6:$CU$2000,MATCH(Settings!$C$4&amp;Settings!$C$10,Prices_dom!$A$6:$A$2000,0),MATCH("mit.vatrate."&amp;$A14,Prices_dom!$A$5:$CU$5,0))),TRUE),$P14,IFERROR(INDEX(Prices_dom!$A$6:$CU$2000,MATCH(Settings!$C$4&amp;Settings!$C$10,Prices_dom!$A$6:$A$2000,0),MATCH("mit.vatrate."&amp;$A14,Prices_dom!$A$5:$CU$5,0))+0,0))</f>
        <v/>
      </c>
      <c r="R14" s="37">
        <f>INDEX($T14:$W14,MATCH(Settings!$C$10,$T$4:$W$4,0))</f>
        <v/>
      </c>
      <c r="S14" s="37">
        <f>INDEX($X14:$AA14,MATCH(Settings!$C$10,$X$4:$AA$4,0))</f>
        <v/>
      </c>
      <c r="T14" s="37">
        <f>IFERROR(INDEX(Prices_dom!$A$6:$CU$2000,MATCH(Settings!$C$4&amp;T$4,Prices_dom!$A$6:$A$2000,0),MATCH("mit.sp."&amp;$A14,Prices_dom!$A$5:$CU$5,0))+0,0)*T$3/$G14</f>
        <v/>
      </c>
      <c r="U14" s="37">
        <f>IFERROR(INDEX(Prices_dom!$A$6:$CU$2000,MATCH(Settings!$C$4&amp;U$4,Prices_dom!$A$6:$A$2000,0),MATCH("mit.sp."&amp;$A14,Prices_dom!$A$5:$CU$5,0))+0,0)*U$3/$G14</f>
        <v/>
      </c>
      <c r="V14" s="37">
        <f>IFERROR(INDEX(Prices_dom!$A$6:$CU$2000,MATCH(Settings!$C$4&amp;V$4,Prices_dom!$A$6:$A$2000,0),MATCH("mit.sp."&amp;$A14,Prices_dom!$A$5:$CU$5,0))+0,0)*V$3/$G14</f>
        <v/>
      </c>
      <c r="W14" s="37">
        <f>IFERROR(INDEX(Prices_dom!$A$6:$CU$2000,MATCH(Settings!$C$4&amp;W$4,Prices_dom!$A$6:$A$2000,0),MATCH("mit.sp."&amp;$A14,Prices_dom!$A$5:$CU$5,0))+0,0)*W$3/$G14</f>
        <v/>
      </c>
      <c r="X14" s="37">
        <f>IF($H14=1,IFERROR(INDEX(Prices_dom!$A$6:$CU$2000,MATCH(Settings!$C$4&amp;X$4,Prices_dom!$A$6:$A$2000,0),MATCH("mit.rp."&amp;$A14,Prices_dom!$A$5:$CU$5,0))+0,0)/(1+IF(IFERROR(ISBLANK(INDEX(Prices_dom!$A$6:$CU$2000,MATCH(Settings!$C$4&amp;X$4,Prices_dom!$A$6:$A$2000,0),MATCH("mit.vatrate."&amp;$A14,Prices_dom!$A$5:$CU$5,0))),TRUE),$O14*IFERROR(INDEX(Prices_dom!$A$6:$CU$2000,MATCH(Settings!$C$4&amp;X$4,Prices_dom!$A$6:$A$2000,0),MATCH("VAT_WEO",Prices_dom!$A$5:$CU$5,0))+0,0),IFERROR(INDEX(Prices_dom!$A$6:$CU$2000,MATCH(Settings!$C$4&amp;X$4,Prices_dom!$A$6:$A$2000,0),MATCH("mit.vatrate."&amp;$A14,Prices_dom!$A$5:$CU$5,0))+0,0)))-IFERROR(INDEX(Prices_dom!$A$6:$CU$2000,MATCH(Settings!$C$4&amp;X$4,Prices_dom!$A$6:$A$2000,0),MATCH("mit.sp."&amp;$A14,Prices_dom!$A$5:$CU$5,0))+0,0),IFERROR(INDEX(Prices_dom!$A$6:$CU$2000,MATCH(Settings!$C$4&amp;X$4,Prices_dom!$A$6:$A$2000,0),MATCH("mit.txo."&amp;$A14,Prices_dom!$A$5:$CU$5,0))+0,0))*X$3/$G14</f>
        <v/>
      </c>
      <c r="Y14" s="37">
        <f>IF($H14=1,IFERROR(INDEX(Prices_dom!$A$6:$CU$2000,MATCH(Settings!$C$4&amp;Y$4,Prices_dom!$A$6:$A$2000,0),MATCH("mit.rp."&amp;$A14,Prices_dom!$A$5:$CU$5,0))+0,0)/(1+IF(IFERROR(ISBLANK(INDEX(Prices_dom!$A$6:$CU$2000,MATCH(Settings!$C$4&amp;Y$4,Prices_dom!$A$6:$A$2000,0),MATCH("mit.vatrate."&amp;$A14,Prices_dom!$A$5:$CU$5,0))),TRUE),$O14*IFERROR(INDEX(Prices_dom!$A$6:$CU$2000,MATCH(Settings!$C$4&amp;Y$4,Prices_dom!$A$6:$A$2000,0),MATCH("VAT_WEO",Prices_dom!$A$5:$CU$5,0))+0,0),IFERROR(INDEX(Prices_dom!$A$6:$CU$2000,MATCH(Settings!$C$4&amp;Y$4,Prices_dom!$A$6:$A$2000,0),MATCH("mit.vatrate."&amp;$A14,Prices_dom!$A$5:$CU$5,0))+0,0)))-IFERROR(INDEX(Prices_dom!$A$6:$CU$2000,MATCH(Settings!$C$4&amp;Y$4,Prices_dom!$A$6:$A$2000,0),MATCH("mit.sp."&amp;$A14,Prices_dom!$A$5:$CU$5,0))+0,0),IFERROR(INDEX(Prices_dom!$A$6:$CU$2000,MATCH(Settings!$C$4&amp;Y$4,Prices_dom!$A$6:$A$2000,0),MATCH("mit.txo."&amp;$A14,Prices_dom!$A$5:$CU$5,0))+0,0))*Y$3/$G14</f>
        <v/>
      </c>
      <c r="Z14" s="37">
        <f>IF($H14=1,IFERROR(INDEX(Prices_dom!$A$6:$CU$2000,MATCH(Settings!$C$4&amp;Z$4,Prices_dom!$A$6:$A$2000,0),MATCH("mit.rp."&amp;$A14,Prices_dom!$A$5:$CU$5,0))+0,0)/(1+IF(IFERROR(ISBLANK(INDEX(Prices_dom!$A$6:$CU$2000,MATCH(Settings!$C$4&amp;Z$4,Prices_dom!$A$6:$A$2000,0),MATCH("mit.vatrate."&amp;$A14,Prices_dom!$A$5:$CU$5,0))),TRUE),$O14*IFERROR(INDEX(Prices_dom!$A$6:$CU$2000,MATCH(Settings!$C$4&amp;Z$4,Prices_dom!$A$6:$A$2000,0),MATCH("VAT_WEO",Prices_dom!$A$5:$CU$5,0))+0,0),IFERROR(INDEX(Prices_dom!$A$6:$CU$2000,MATCH(Settings!$C$4&amp;Z$4,Prices_dom!$A$6:$A$2000,0),MATCH("mit.vatrate."&amp;$A14,Prices_dom!$A$5:$CU$5,0))+0,0)))-IFERROR(INDEX(Prices_dom!$A$6:$CU$2000,MATCH(Settings!$C$4&amp;Z$4,Prices_dom!$A$6:$A$2000,0),MATCH("mit.sp."&amp;$A14,Prices_dom!$A$5:$CU$5,0))+0,0),IFERROR(INDEX(Prices_dom!$A$6:$CU$2000,MATCH(Settings!$C$4&amp;Z$4,Prices_dom!$A$6:$A$2000,0),MATCH("mit.txo."&amp;$A14,Prices_dom!$A$5:$CU$5,0))+0,0))*Z$3/$G14</f>
        <v/>
      </c>
      <c r="AA14" s="37">
        <f>IF($H14=1,IFERROR(INDEX(Prices_dom!$A$6:$CU$2000,MATCH(Settings!$C$4&amp;AA$4,Prices_dom!$A$6:$A$2000,0),MATCH("mit.rp."&amp;$A14,Prices_dom!$A$5:$CU$5,0))+0,0)/(1+IF(IFERROR(ISBLANK(INDEX(Prices_dom!$A$6:$CU$2000,MATCH(Settings!$C$4&amp;AA$4,Prices_dom!$A$6:$A$2000,0),MATCH("mit.vatrate."&amp;$A14,Prices_dom!$A$5:$CU$5,0))),TRUE),$O14*IFERROR(INDEX(Prices_dom!$A$6:$CU$2000,MATCH(Settings!$C$4&amp;AA$4,Prices_dom!$A$6:$A$2000,0),MATCH("VAT_WEO",Prices_dom!$A$5:$CU$5,0))+0,0),IFERROR(INDEX(Prices_dom!$A$6:$CU$2000,MATCH(Settings!$C$4&amp;AA$4,Prices_dom!$A$6:$A$2000,0),MATCH("mit.vatrate."&amp;$A14,Prices_dom!$A$5:$CU$5,0))+0,0)))-IFERROR(INDEX(Prices_dom!$A$6:$CU$2000,MATCH(Settings!$C$4&amp;AA$4,Prices_dom!$A$6:$A$2000,0),MATCH("mit.sp."&amp;$A14,Prices_dom!$A$5:$CU$5,0))+0,0),IFERROR(INDEX(Prices_dom!$A$6:$CU$2000,MATCH(Settings!$C$4&amp;AA$4,Prices_dom!$A$6:$A$2000,0),MATCH("mit.txo."&amp;$A14,Prices_dom!$A$5:$CU$5,0))+0,0))*AA$3/$G14</f>
        <v/>
      </c>
    </row>
    <row r="15">
      <c r="A15" s="90" t="inlineStr">
        <is>
          <t>oop.all</t>
        </is>
      </c>
      <c r="B15" s="90" t="inlineStr">
        <is>
          <t>Other oil products, All</t>
        </is>
      </c>
      <c r="C15" s="90" t="inlineStr">
        <is>
          <t>oop</t>
        </is>
      </c>
      <c r="D15" s="90" t="inlineStr">
        <is>
          <t>all</t>
        </is>
      </c>
      <c r="E15" s="26" t="n">
        <v>11</v>
      </c>
      <c r="F15" s="26" t="n">
        <v>1</v>
      </c>
      <c r="G15" s="37">
        <f>INDEX(Mapping!$G$30:$G$37,MATCH($C15,Mapping!$A$30:$A$37,0))</f>
        <v/>
      </c>
      <c r="H15" s="26" t="n">
        <v>0</v>
      </c>
      <c r="I15" s="93">
        <f>IFERROR(INDEX(Prices_dom!$A$6:$CU$2000,MATCH(Settings!$C$4&amp;Settings!$C$7,Prices_dom!$A$6:$A$2000,0),MATCH("mit.ps."&amp;$A15,Prices_dom!$A$5:$CU$5,0))+0,0)</f>
        <v/>
      </c>
      <c r="J15" s="24">
        <f>IF($I15&lt;=0.25,0,IF($I15&lt;=0.5,0.5,1))</f>
        <v/>
      </c>
      <c r="K15" s="24">
        <f>IF(LEFT(Settings!$C$9,6)="Manual",0.8,IF(LEFT(Settings!$C$9,4)="None",1,$J15))</f>
        <v/>
      </c>
      <c r="L15" s="94">
        <f>IFERROR(INDEX(Prices_dom!$A$6:$CU$2000,MATCH(Settings!$C$4&amp;Settings!$C$7,Prices_dom!$A$6:$A$2000,0),MATCH("mit.mar."&amp;$A15,Prices_dom!$A$5:$CU$5,0))+0,0)</f>
        <v/>
      </c>
      <c r="M15" s="90" t="n">
        <v>0</v>
      </c>
      <c r="N15" s="37">
        <f>($L15+$J15*$M15)*INDEX($T$3:$W$3,MATCH(Settings!$C$7,$T$4:$W$4,0))/$G15</f>
        <v/>
      </c>
      <c r="O15" s="91" t="n">
        <v>1</v>
      </c>
      <c r="P15" s="92">
        <f>$O15*IFERROR(INDEX(Prices_dom!$A$6:$CU$2000,MATCH(Settings!$C$4&amp;Settings!$C$10,Prices_dom!$A$6:$A$2000,0),MATCH("VAT_WEO",Prices_dom!$A$5:$CU$5,0))+0,0)</f>
        <v/>
      </c>
      <c r="Q15" s="13">
        <f>IF(IFERROR(ISBLANK(INDEX(Prices_dom!$A$6:$CU$2000,MATCH(Settings!$C$4&amp;Settings!$C$10,Prices_dom!$A$6:$A$2000,0),MATCH("mit.vatrate."&amp;$A15,Prices_dom!$A$5:$CU$5,0))),TRUE),$P15,IFERROR(INDEX(Prices_dom!$A$6:$CU$2000,MATCH(Settings!$C$4&amp;Settings!$C$10,Prices_dom!$A$6:$A$2000,0),MATCH("mit.vatrate."&amp;$A15,Prices_dom!$A$5:$CU$5,0))+0,0))</f>
        <v/>
      </c>
      <c r="R15" s="37">
        <f>INDEX($T15:$W15,MATCH(Settings!$C$10,$T$4:$W$4,0))</f>
        <v/>
      </c>
      <c r="S15" s="37">
        <f>INDEX($X15:$AA15,MATCH(Settings!$C$10,$X$4:$AA$4,0))</f>
        <v/>
      </c>
      <c r="T15" s="37">
        <f>IFERROR(INDEX(Prices_dom!$A$6:$CU$2000,MATCH(Settings!$C$4&amp;T$4,Prices_dom!$A$6:$A$2000,0),MATCH("mit.sp."&amp;$A15,Prices_dom!$A$5:$CU$5,0))+0,0)*T$3/$G15</f>
        <v/>
      </c>
      <c r="U15" s="37">
        <f>IFERROR(INDEX(Prices_dom!$A$6:$CU$2000,MATCH(Settings!$C$4&amp;U$4,Prices_dom!$A$6:$A$2000,0),MATCH("mit.sp."&amp;$A15,Prices_dom!$A$5:$CU$5,0))+0,0)*U$3/$G15</f>
        <v/>
      </c>
      <c r="V15" s="37">
        <f>IFERROR(INDEX(Prices_dom!$A$6:$CU$2000,MATCH(Settings!$C$4&amp;V$4,Prices_dom!$A$6:$A$2000,0),MATCH("mit.sp."&amp;$A15,Prices_dom!$A$5:$CU$5,0))+0,0)*V$3/$G15</f>
        <v/>
      </c>
      <c r="W15" s="37">
        <f>IFERROR(INDEX(Prices_dom!$A$6:$CU$2000,MATCH(Settings!$C$4&amp;W$4,Prices_dom!$A$6:$A$2000,0),MATCH("mit.sp."&amp;$A15,Prices_dom!$A$5:$CU$5,0))+0,0)*W$3/$G15</f>
        <v/>
      </c>
      <c r="X15" s="37">
        <f>IF($H15=1,IFERROR(INDEX(Prices_dom!$A$6:$CU$2000,MATCH(Settings!$C$4&amp;X$4,Prices_dom!$A$6:$A$2000,0),MATCH("mit.rp."&amp;$A15,Prices_dom!$A$5:$CU$5,0))+0,0)/(1+IF(IFERROR(ISBLANK(INDEX(Prices_dom!$A$6:$CU$2000,MATCH(Settings!$C$4&amp;X$4,Prices_dom!$A$6:$A$2000,0),MATCH("mit.vatrate."&amp;$A15,Prices_dom!$A$5:$CU$5,0))),TRUE),$O15*IFERROR(INDEX(Prices_dom!$A$6:$CU$2000,MATCH(Settings!$C$4&amp;X$4,Prices_dom!$A$6:$A$2000,0),MATCH("VAT_WEO",Prices_dom!$A$5:$CU$5,0))+0,0),IFERROR(INDEX(Prices_dom!$A$6:$CU$2000,MATCH(Settings!$C$4&amp;X$4,Prices_dom!$A$6:$A$2000,0),MATCH("mit.vatrate."&amp;$A15,Prices_dom!$A$5:$CU$5,0))+0,0)))-IFERROR(INDEX(Prices_dom!$A$6:$CU$2000,MATCH(Settings!$C$4&amp;X$4,Prices_dom!$A$6:$A$2000,0),MATCH("mit.sp."&amp;$A15,Prices_dom!$A$5:$CU$5,0))+0,0),IFERROR(INDEX(Prices_dom!$A$6:$CU$2000,MATCH(Settings!$C$4&amp;X$4,Prices_dom!$A$6:$A$2000,0),MATCH("mit.txo."&amp;$A15,Prices_dom!$A$5:$CU$5,0))+0,0))*X$3/$G15</f>
        <v/>
      </c>
      <c r="Y15" s="37">
        <f>IF($H15=1,IFERROR(INDEX(Prices_dom!$A$6:$CU$2000,MATCH(Settings!$C$4&amp;Y$4,Prices_dom!$A$6:$A$2000,0),MATCH("mit.rp."&amp;$A15,Prices_dom!$A$5:$CU$5,0))+0,0)/(1+IF(IFERROR(ISBLANK(INDEX(Prices_dom!$A$6:$CU$2000,MATCH(Settings!$C$4&amp;Y$4,Prices_dom!$A$6:$A$2000,0),MATCH("mit.vatrate."&amp;$A15,Prices_dom!$A$5:$CU$5,0))),TRUE),$O15*IFERROR(INDEX(Prices_dom!$A$6:$CU$2000,MATCH(Settings!$C$4&amp;Y$4,Prices_dom!$A$6:$A$2000,0),MATCH("VAT_WEO",Prices_dom!$A$5:$CU$5,0))+0,0),IFERROR(INDEX(Prices_dom!$A$6:$CU$2000,MATCH(Settings!$C$4&amp;Y$4,Prices_dom!$A$6:$A$2000,0),MATCH("mit.vatrate."&amp;$A15,Prices_dom!$A$5:$CU$5,0))+0,0)))-IFERROR(INDEX(Prices_dom!$A$6:$CU$2000,MATCH(Settings!$C$4&amp;Y$4,Prices_dom!$A$6:$A$2000,0),MATCH("mit.sp."&amp;$A15,Prices_dom!$A$5:$CU$5,0))+0,0),IFERROR(INDEX(Prices_dom!$A$6:$CU$2000,MATCH(Settings!$C$4&amp;Y$4,Prices_dom!$A$6:$A$2000,0),MATCH("mit.txo."&amp;$A15,Prices_dom!$A$5:$CU$5,0))+0,0))*Y$3/$G15</f>
        <v/>
      </c>
      <c r="Z15" s="37">
        <f>IF($H15=1,IFERROR(INDEX(Prices_dom!$A$6:$CU$2000,MATCH(Settings!$C$4&amp;Z$4,Prices_dom!$A$6:$A$2000,0),MATCH("mit.rp."&amp;$A15,Prices_dom!$A$5:$CU$5,0))+0,0)/(1+IF(IFERROR(ISBLANK(INDEX(Prices_dom!$A$6:$CU$2000,MATCH(Settings!$C$4&amp;Z$4,Prices_dom!$A$6:$A$2000,0),MATCH("mit.vatrate."&amp;$A15,Prices_dom!$A$5:$CU$5,0))),TRUE),$O15*IFERROR(INDEX(Prices_dom!$A$6:$CU$2000,MATCH(Settings!$C$4&amp;Z$4,Prices_dom!$A$6:$A$2000,0),MATCH("VAT_WEO",Prices_dom!$A$5:$CU$5,0))+0,0),IFERROR(INDEX(Prices_dom!$A$6:$CU$2000,MATCH(Settings!$C$4&amp;Z$4,Prices_dom!$A$6:$A$2000,0),MATCH("mit.vatrate."&amp;$A15,Prices_dom!$A$5:$CU$5,0))+0,0)))-IFERROR(INDEX(Prices_dom!$A$6:$CU$2000,MATCH(Settings!$C$4&amp;Z$4,Prices_dom!$A$6:$A$2000,0),MATCH("mit.sp."&amp;$A15,Prices_dom!$A$5:$CU$5,0))+0,0),IFERROR(INDEX(Prices_dom!$A$6:$CU$2000,MATCH(Settings!$C$4&amp;Z$4,Prices_dom!$A$6:$A$2000,0),MATCH("mit.txo."&amp;$A15,Prices_dom!$A$5:$CU$5,0))+0,0))*Z$3/$G15</f>
        <v/>
      </c>
      <c r="AA15" s="37">
        <f>IF($H15=1,IFERROR(INDEX(Prices_dom!$A$6:$CU$2000,MATCH(Settings!$C$4&amp;AA$4,Prices_dom!$A$6:$A$2000,0),MATCH("mit.rp."&amp;$A15,Prices_dom!$A$5:$CU$5,0))+0,0)/(1+IF(IFERROR(ISBLANK(INDEX(Prices_dom!$A$6:$CU$2000,MATCH(Settings!$C$4&amp;AA$4,Prices_dom!$A$6:$A$2000,0),MATCH("mit.vatrate."&amp;$A15,Prices_dom!$A$5:$CU$5,0))),TRUE),$O15*IFERROR(INDEX(Prices_dom!$A$6:$CU$2000,MATCH(Settings!$C$4&amp;AA$4,Prices_dom!$A$6:$A$2000,0),MATCH("VAT_WEO",Prices_dom!$A$5:$CU$5,0))+0,0),IFERROR(INDEX(Prices_dom!$A$6:$CU$2000,MATCH(Settings!$C$4&amp;AA$4,Prices_dom!$A$6:$A$2000,0),MATCH("mit.vatrate."&amp;$A15,Prices_dom!$A$5:$CU$5,0))+0,0)))-IFERROR(INDEX(Prices_dom!$A$6:$CU$2000,MATCH(Settings!$C$4&amp;AA$4,Prices_dom!$A$6:$A$2000,0),MATCH("mit.sp."&amp;$A15,Prices_dom!$A$5:$CU$5,0))+0,0),IFERROR(INDEX(Prices_dom!$A$6:$CU$2000,MATCH(Settings!$C$4&amp;AA$4,Prices_dom!$A$6:$A$2000,0),MATCH("mit.txo."&amp;$A15,Prices_dom!$A$5:$CU$5,0))+0,0))*AA$3/$G15</f>
        <v/>
      </c>
    </row>
    <row r="16">
      <c r="A16" s="90" t="inlineStr">
        <is>
          <t>bio.all</t>
        </is>
      </c>
      <c r="B16" s="90" t="inlineStr">
        <is>
          <t>Biomass, All</t>
        </is>
      </c>
      <c r="C16" s="90" t="inlineStr">
        <is>
          <t>bio</t>
        </is>
      </c>
      <c r="D16" s="90" t="inlineStr">
        <is>
          <t>all</t>
        </is>
      </c>
      <c r="E16" s="26" t="n">
        <v>12</v>
      </c>
      <c r="F16" s="26" t="n">
        <v>4</v>
      </c>
      <c r="G16" s="37">
        <f>INDEX(Mapping!$G$30:$G$37,MATCH($C16,Mapping!$A$30:$A$37,0))</f>
        <v/>
      </c>
      <c r="H16" s="26" t="n">
        <v>1</v>
      </c>
      <c r="I16" s="25" t="n">
        <v>1</v>
      </c>
      <c r="J16" s="24">
        <f>IF($I16&lt;=0.25,0,IF($I16&lt;=0.5,0.5,1))</f>
        <v/>
      </c>
      <c r="K16" s="24">
        <f>IF(LEFT(Settings!$C$9,6)="Manual",0.8,IF(LEFT(Settings!$C$9,4)="None",1,$J16))</f>
        <v/>
      </c>
      <c r="L16" s="90" t="n">
        <v>0</v>
      </c>
      <c r="M16" s="90" t="n">
        <v>0</v>
      </c>
      <c r="N16" s="37">
        <f>($L16+$J16*$M16)*INDEX($T$3:$W$3,MATCH(Settings!$C$7,$T$4:$W$4,0))/$G16</f>
        <v/>
      </c>
      <c r="O16" s="91" t="n">
        <v>0</v>
      </c>
      <c r="P16" s="92">
        <f>$O16*IFERROR(INDEX(Prices_dom!$A$6:$CU$2000,MATCH(Settings!$C$4&amp;Settings!$C$10,Prices_dom!$A$6:$A$2000,0),MATCH("VAT_WEO",Prices_dom!$A$5:$CU$5,0))+0,0)</f>
        <v/>
      </c>
      <c r="Q16" s="13">
        <f>IF(IFERROR(ISBLANK(INDEX(Prices_dom!$A$6:$CU$2000,MATCH(Settings!$C$4&amp;Settings!$C$10,Prices_dom!$A$6:$A$2000,0),MATCH("mit.vatrate."&amp;$A16,Prices_dom!$A$5:$CU$5,0))),TRUE),$P16,IFERROR(INDEX(Prices_dom!$A$6:$CU$2000,MATCH(Settings!$C$4&amp;Settings!$C$10,Prices_dom!$A$6:$A$2000,0),MATCH("mit.vatrate."&amp;$A16,Prices_dom!$A$5:$CU$5,0))+0,0))</f>
        <v/>
      </c>
      <c r="R16" s="37">
        <f>INDEX($T16:$W16,MATCH(Settings!$C$10,$T$4:$W$4,0))</f>
        <v/>
      </c>
      <c r="S16" s="37">
        <f>INDEX($X16:$AA16,MATCH(Settings!$C$10,$X$4:$AA$4,0))</f>
        <v/>
      </c>
      <c r="T16" s="37">
        <f>IFERROR(INDEX(Prices_dom!$A$6:$CU$2000,MATCH(Settings!$C$4&amp;T$4,Prices_dom!$A$6:$A$2000,0),MATCH("mit.sp."&amp;$A16,Prices_dom!$A$5:$CU$5,0))+0,0)*T$3/$G16</f>
        <v/>
      </c>
      <c r="U16" s="37">
        <f>IFERROR(INDEX(Prices_dom!$A$6:$CU$2000,MATCH(Settings!$C$4&amp;U$4,Prices_dom!$A$6:$A$2000,0),MATCH("mit.sp."&amp;$A16,Prices_dom!$A$5:$CU$5,0))+0,0)*U$3/$G16</f>
        <v/>
      </c>
      <c r="V16" s="37">
        <f>IFERROR(INDEX(Prices_dom!$A$6:$CU$2000,MATCH(Settings!$C$4&amp;V$4,Prices_dom!$A$6:$A$2000,0),MATCH("mit.sp."&amp;$A16,Prices_dom!$A$5:$CU$5,0))+0,0)*V$3/$G16</f>
        <v/>
      </c>
      <c r="W16" s="37">
        <f>IFERROR(INDEX(Prices_dom!$A$6:$CU$2000,MATCH(Settings!$C$4&amp;W$4,Prices_dom!$A$6:$A$2000,0),MATCH("mit.sp."&amp;$A16,Prices_dom!$A$5:$CU$5,0))+0,0)*W$3/$G16</f>
        <v/>
      </c>
      <c r="X16" s="37">
        <f>IF($H16=1,IFERROR(INDEX(Prices_dom!$A$6:$CU$2000,MATCH(Settings!$C$4&amp;X$4,Prices_dom!$A$6:$A$2000,0),MATCH("mit.rp."&amp;$A16,Prices_dom!$A$5:$CU$5,0))+0,0)/(1+IF(IFERROR(ISBLANK(INDEX(Prices_dom!$A$6:$CU$2000,MATCH(Settings!$C$4&amp;X$4,Prices_dom!$A$6:$A$2000,0),MATCH("mit.vatrate."&amp;$A16,Prices_dom!$A$5:$CU$5,0))),TRUE),$O16*IFERROR(INDEX(Prices_dom!$A$6:$CU$2000,MATCH(Settings!$C$4&amp;X$4,Prices_dom!$A$6:$A$2000,0),MATCH("VAT_WEO",Prices_dom!$A$5:$CU$5,0))+0,0),IFERROR(INDEX(Prices_dom!$A$6:$CU$2000,MATCH(Settings!$C$4&amp;X$4,Prices_dom!$A$6:$A$2000,0),MATCH("mit.vatrate."&amp;$A16,Prices_dom!$A$5:$CU$5,0))+0,0)))-IFERROR(INDEX(Prices_dom!$A$6:$CU$2000,MATCH(Settings!$C$4&amp;X$4,Prices_dom!$A$6:$A$2000,0),MATCH("mit.sp."&amp;$A16,Prices_dom!$A$5:$CU$5,0))+0,0),IFERROR(INDEX(Prices_dom!$A$6:$CU$2000,MATCH(Settings!$C$4&amp;X$4,Prices_dom!$A$6:$A$2000,0),MATCH("mit.txo."&amp;$A16,Prices_dom!$A$5:$CU$5,0))+0,0))*X$3/$G16</f>
        <v/>
      </c>
      <c r="Y16" s="37">
        <f>IF($H16=1,IFERROR(INDEX(Prices_dom!$A$6:$CU$2000,MATCH(Settings!$C$4&amp;Y$4,Prices_dom!$A$6:$A$2000,0),MATCH("mit.rp."&amp;$A16,Prices_dom!$A$5:$CU$5,0))+0,0)/(1+IF(IFERROR(ISBLANK(INDEX(Prices_dom!$A$6:$CU$2000,MATCH(Settings!$C$4&amp;Y$4,Prices_dom!$A$6:$A$2000,0),MATCH("mit.vatrate."&amp;$A16,Prices_dom!$A$5:$CU$5,0))),TRUE),$O16*IFERROR(INDEX(Prices_dom!$A$6:$CU$2000,MATCH(Settings!$C$4&amp;Y$4,Prices_dom!$A$6:$A$2000,0),MATCH("VAT_WEO",Prices_dom!$A$5:$CU$5,0))+0,0),IFERROR(INDEX(Prices_dom!$A$6:$CU$2000,MATCH(Settings!$C$4&amp;Y$4,Prices_dom!$A$6:$A$2000,0),MATCH("mit.vatrate."&amp;$A16,Prices_dom!$A$5:$CU$5,0))+0,0)))-IFERROR(INDEX(Prices_dom!$A$6:$CU$2000,MATCH(Settings!$C$4&amp;Y$4,Prices_dom!$A$6:$A$2000,0),MATCH("mit.sp."&amp;$A16,Prices_dom!$A$5:$CU$5,0))+0,0),IFERROR(INDEX(Prices_dom!$A$6:$CU$2000,MATCH(Settings!$C$4&amp;Y$4,Prices_dom!$A$6:$A$2000,0),MATCH("mit.txo."&amp;$A16,Prices_dom!$A$5:$CU$5,0))+0,0))*Y$3/$G16</f>
        <v/>
      </c>
      <c r="Z16" s="37">
        <f>IF($H16=1,IFERROR(INDEX(Prices_dom!$A$6:$CU$2000,MATCH(Settings!$C$4&amp;Z$4,Prices_dom!$A$6:$A$2000,0),MATCH("mit.rp."&amp;$A16,Prices_dom!$A$5:$CU$5,0))+0,0)/(1+IF(IFERROR(ISBLANK(INDEX(Prices_dom!$A$6:$CU$2000,MATCH(Settings!$C$4&amp;Z$4,Prices_dom!$A$6:$A$2000,0),MATCH("mit.vatrate."&amp;$A16,Prices_dom!$A$5:$CU$5,0))),TRUE),$O16*IFERROR(INDEX(Prices_dom!$A$6:$CU$2000,MATCH(Settings!$C$4&amp;Z$4,Prices_dom!$A$6:$A$2000,0),MATCH("VAT_WEO",Prices_dom!$A$5:$CU$5,0))+0,0),IFERROR(INDEX(Prices_dom!$A$6:$CU$2000,MATCH(Settings!$C$4&amp;Z$4,Prices_dom!$A$6:$A$2000,0),MATCH("mit.vatrate."&amp;$A16,Prices_dom!$A$5:$CU$5,0))+0,0)))-IFERROR(INDEX(Prices_dom!$A$6:$CU$2000,MATCH(Settings!$C$4&amp;Z$4,Prices_dom!$A$6:$A$2000,0),MATCH("mit.sp."&amp;$A16,Prices_dom!$A$5:$CU$5,0))+0,0),IFERROR(INDEX(Prices_dom!$A$6:$CU$2000,MATCH(Settings!$C$4&amp;Z$4,Prices_dom!$A$6:$A$2000,0),MATCH("mit.txo."&amp;$A16,Prices_dom!$A$5:$CU$5,0))+0,0))*Z$3/$G16</f>
        <v/>
      </c>
      <c r="AA16" s="37">
        <f>IF($H16=1,IFERROR(INDEX(Prices_dom!$A$6:$CU$2000,MATCH(Settings!$C$4&amp;AA$4,Prices_dom!$A$6:$A$2000,0),MATCH("mit.rp."&amp;$A16,Prices_dom!$A$5:$CU$5,0))+0,0)/(1+IF(IFERROR(ISBLANK(INDEX(Prices_dom!$A$6:$CU$2000,MATCH(Settings!$C$4&amp;AA$4,Prices_dom!$A$6:$A$2000,0),MATCH("mit.vatrate."&amp;$A16,Prices_dom!$A$5:$CU$5,0))),TRUE),$O16*IFERROR(INDEX(Prices_dom!$A$6:$CU$2000,MATCH(Settings!$C$4&amp;AA$4,Prices_dom!$A$6:$A$2000,0),MATCH("VAT_WEO",Prices_dom!$A$5:$CU$5,0))+0,0),IFERROR(INDEX(Prices_dom!$A$6:$CU$2000,MATCH(Settings!$C$4&amp;AA$4,Prices_dom!$A$6:$A$2000,0),MATCH("mit.vatrate."&amp;$A16,Prices_dom!$A$5:$CU$5,0))+0,0)))-IFERROR(INDEX(Prices_dom!$A$6:$CU$2000,MATCH(Settings!$C$4&amp;AA$4,Prices_dom!$A$6:$A$2000,0),MATCH("mit.sp."&amp;$A16,Prices_dom!$A$5:$CU$5,0))+0,0),IFERROR(INDEX(Prices_dom!$A$6:$CU$2000,MATCH(Settings!$C$4&amp;AA$4,Prices_dom!$A$6:$A$2000,0),MATCH("mit.txo."&amp;$A16,Prices_dom!$A$5:$CU$5,0))+0,0))*AA$3/$G16</f>
        <v/>
      </c>
    </row>
    <row r="18">
      <c r="A18" s="14" t="inlineStr">
        <is>
          <t>Units: $/GJ in real USD of ResultsYear (Settings C8). Data (Prices_dom) are nominal USD per price unit ($/GJ coal, gas, biomass; $/liter gasoline, diesel, LPG, kerosene; $/bbl other oil products): x CPI index of the data year (row 3) / GJ per price unit.</t>
        </is>
      </c>
    </row>
    <row r="19">
      <c r="A19" s="14" t="inlineStr">
        <is>
          <t>Historical excise and other taxes (legacy): coal, gas, biomass = retail price / (1 + VAT rate) - supply cost; oil products = txo of the dataset (legacy builds their retail price as sp + txo, x (1 + VAT rate)).</t>
        </is>
      </c>
    </row>
    <row r="20">
      <c r="A20" s="14" t="inlineStr">
        <is>
          <t>Pass-through: raw = mit.ps of the base year (blank = 0; biomass = 1); bucketed: &lt;= 0.25 -&gt; 0, &lt;= 0.5 -&gt; 0.5, else 1; chosen: Bucketed (default), Manual = 0.8, None = 1.</t>
        </is>
      </c>
    </row>
    <row r="21">
      <c r="A21" s="14" t="inlineStr">
        <is>
          <t>fixsp = (margin + bucketed pass-through x domestic production cost [coal, gas]) x CPI index of the base year / GJ per unit; margin of biomass = 0 (legacy hardcode).</t>
        </is>
      </c>
    </row>
    <row r="22">
      <c r="A22" s="14" t="inlineStr">
        <is>
          <t>BRIGHT YELLOW / RED = DATA CHANGED BY ASSUMPTION (v0.10, user decisions): (1) other oil products take pass-through and margin from the dataset like the other oil products (legacy hardcodes 1 and 0; Egypt: pass-through 0, margin 7.95 $/bbl); (2) VAT rate: the dataset rate where it is filled, otherwise the general VAT rate VAT_WEO for residential coal and gas and all-sector oil products, 0 for power, industry and biomass. v0.14: the corrected Egypt block fills every VAT cell (explicit 0 for gas and oil products, 14% residential coal; any VAT sits inside txo), so the assumption no longer applies to Egypt.</t>
        </is>
      </c>
    </row>
    <row r="23">
      <c r="A23" s="14" t="inlineStr">
        <is>
          <t>VAT rate used = dataset mit.vatrate wherever the cell is filled, explicit 0 included; the assumption only for blank cells (same rule for each historical year).</t>
        </is>
      </c>
    </row>
  </sheetData>
  <pageMargins left="0.75" right="0.75" top="1" bottom="1" header="0.5" footer="0.5"/>
</worksheet>
</file>

<file path=xl/worksheets/sheet13.xml><?xml version="1.0" encoding="utf-8"?>
<worksheet xmlns="http://schemas.openxmlformats.org/spreadsheetml/2006/main">
  <sheetPr codeName="Sheet13">
    <outlinePr summaryBelow="1" summaryRight="1"/>
    <pageSetUpPr/>
  </sheetPr>
  <dimension ref="A2:AD23"/>
  <sheetViews>
    <sheetView tabSelected="0" workbookViewId="0">
      <pane xSplit="2" ySplit="4" topLeftCell="C5" activePane="bottomRight" state="frozen"/>
      <selection pane="topRight"/>
      <selection pane="bottomLeft"/>
      <selection pane="bottomRight" activeCell="A1" sqref="A1"/>
    </sheetView>
  </sheetViews>
  <sheetFormatPr baseColWidth="8" defaultRowHeight="15" outlineLevelCol="0"/>
  <cols>
    <col width="12" customWidth="1" min="1" max="1"/>
    <col width="18" customWidth="1" min="2" max="2"/>
    <col width="11" customWidth="1" min="3" max="3"/>
    <col width="11" customWidth="1" min="4" max="4"/>
    <col width="11" customWidth="1" min="5" max="5"/>
    <col width="11" customWidth="1" min="6" max="6"/>
    <col width="11" customWidth="1" min="7" max="7"/>
    <col width="11" customWidth="1" min="8" max="8"/>
    <col width="11" customWidth="1" min="9" max="9"/>
    <col width="11" customWidth="1" min="10" max="10"/>
    <col width="11" customWidth="1" min="11" max="11"/>
    <col width="11" customWidth="1" min="12" max="12"/>
    <col width="11" customWidth="1" min="13" max="13"/>
    <col width="11" customWidth="1" min="14" max="14"/>
    <col width="11" customWidth="1" min="15" max="15"/>
    <col width="11" customWidth="1" min="16" max="16"/>
    <col width="11" customWidth="1" min="17" max="17"/>
    <col width="11" customWidth="1" min="18" max="18"/>
    <col width="11" customWidth="1" min="19" max="19"/>
    <col width="11" customWidth="1" min="20" max="20"/>
    <col width="11" customWidth="1" min="21" max="21"/>
    <col width="11" customWidth="1" min="22" max="22"/>
    <col width="11" customWidth="1" min="23" max="23"/>
    <col width="11" customWidth="1" min="24" max="24"/>
    <col width="11" customWidth="1" min="25" max="25"/>
    <col width="11" customWidth="1" min="26" max="26"/>
    <col width="11" customWidth="1" min="27" max="27"/>
    <col width="11" customWidth="1" min="28" max="28"/>
    <col width="11" customWidth="1" min="29" max="29"/>
    <col width="11" customWidth="1" min="30" max="30"/>
  </cols>
  <sheetData>
    <row r="2">
      <c r="A2" s="2" t="inlineStr">
        <is>
          <t>Inputs by generation type and end-user group (data step for section 3; no calculations of results)</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row>
    <row r="3">
      <c r="A3" s="14" t="inlineStr">
        <is>
          <t>One row per generation type (PowerTech data, legacy order) and derived constants; below, one row per end-user group. Mitigation section 3 reads these columns in its hidden parameter columns D:G.</t>
        </is>
      </c>
    </row>
    <row r="4" ht="96" customHeight="1">
      <c r="A4" s="80" t="inlineStr">
        <is>
          <t>Generation type (code)</t>
        </is>
      </c>
      <c r="B4" s="80" t="inlineStr">
        <is>
          <t>Name</t>
        </is>
      </c>
      <c r="C4" s="80" t="inlineStr">
        <is>
          <t>Capital cost at capex time factor 1 ($/kW, real)</t>
        </is>
      </c>
      <c r="D4" s="80" t="inlineStr">
        <is>
          <t>Lifetime N (years)</t>
        </is>
      </c>
      <c r="E4" s="80" t="inlineStr">
        <is>
          <t>Efficiency (NCV)</t>
        </is>
      </c>
      <c r="F4" s="80" t="inlineStr">
        <is>
          <t>Capacity factor</t>
        </is>
      </c>
      <c r="G4" s="80" t="inlineStr">
        <is>
          <t>WACC (country + technology premium)</t>
        </is>
      </c>
      <c r="H4" s="80" t="inlineStr">
        <is>
          <t>Decommissioning cost ($/kW)</t>
        </is>
      </c>
      <c r="I4" s="80" t="inlineStr">
        <is>
          <t>Transmission capex, levelised ($/kW)</t>
        </is>
      </c>
      <c r="J4" s="80" t="inlineStr">
        <is>
          <t>Fixed O&amp;M ($/kWh)</t>
        </is>
      </c>
      <c r="K4" s="80" t="inlineStr">
        <is>
          <t>Variable O&amp;M ($/kWh)</t>
        </is>
      </c>
      <c r="L4" s="80" t="inlineStr">
        <is>
          <t>Fixed fuel cost ($/kWh; nuclear)</t>
        </is>
      </c>
      <c r="M4" s="80" t="inlineStr">
        <is>
          <t>Renewable subsidy ($/kWh; negative = subsidy)</t>
        </is>
      </c>
      <c r="N4" s="80" t="inlineStr">
        <is>
          <t>Price fuel (section 2 price code; blank = no fuel)</t>
        </is>
      </c>
      <c r="O4" s="80" t="inlineStr">
        <is>
          <t>Carries the storage cost (VRE flag: wind, solar, other renewables)</t>
        </is>
      </c>
      <c r="P4" s="80" t="inlineStr">
        <is>
          <t>Counts in the VRE share (wind, solar; legacy row 3907)</t>
        </is>
      </c>
      <c r="Q4" s="80" t="inlineStr">
        <is>
          <t>Discounted lifetime dlf = (1 - (1+wacc)^-N) / (1 - (1+wacc)^-1)</t>
        </is>
      </c>
      <c r="R4" s="80" t="inlineStr">
        <is>
          <t>Amortised capex factor (1/N + wacc/2) / (cf x 8,760)</t>
        </is>
      </c>
      <c r="S4" s="80" t="inlineStr">
        <is>
          <t>Other amortised fixed cost: dtc / N / (cf x 8,760) + fixed O&amp;M ($/kWh)</t>
        </is>
      </c>
      <c r="T4" s="80" t="inlineStr">
        <is>
          <t>Levelised capex factor 1 / (cf x 8,760 x dlf)</t>
        </is>
      </c>
      <c r="U4" s="80" t="inlineStr">
        <is>
          <t>Other levelised fixed cost: (dtc + tcx) x levelised factor + fixed O&amp;M + subsidy ($/kWh)</t>
        </is>
      </c>
      <c r="V4" s="80" t="inlineStr">
        <is>
          <t>Variable O&amp;M + fixed fuel cost ($/kWh)</t>
        </is>
      </c>
      <c r="W4" s="80" t="inlineStr">
        <is>
          <t>Fuel per kWh: 0.0036 / efficiency (GJ/kWh; 0 without a price fuel)</t>
        </is>
      </c>
      <c r="X4" s="80" t="inlineStr">
        <is>
          <t>Price position (section 2 row; 1 without a price fuel)</t>
        </is>
      </c>
      <c r="Y4" s="80" t="inlineStr">
        <is>
          <t>EF (tCO2/GJ; power sector)</t>
        </is>
      </c>
      <c r="Z4" s="80" t="inlineStr">
        <is>
          <t>Carbon intensity EF x GJ per kWh (tCO2/kWh)</t>
        </is>
      </c>
      <c r="AA4" s="80" t="inlineStr">
        <is>
          <t>Fuel position (carbon-tax coverage)</t>
        </is>
      </c>
      <c r="AB4" s="80" t="inlineStr">
        <is>
          <t>Price-fuel position (fuel price reform)</t>
        </is>
      </c>
      <c r="AC4" s="80" t="inlineStr">
        <is>
          <t>GJ per price unit</t>
        </is>
      </c>
      <c r="AD4" s="80" t="inlineStr">
        <is>
          <t>Fuel price reform per kWh: GJ per kWh / GJ per price unit (0 without a price fuel)</t>
        </is>
      </c>
    </row>
    <row r="5">
      <c r="A5" s="52" t="inlineStr">
        <is>
          <t>coa</t>
        </is>
      </c>
      <c r="B5" s="42">
        <f>INDEX(PowerTech!$A$4:$Z$50,MATCH($A5,PowerTech!$A$4:$A$50,0),MATCH("name",PowerTech!$A$3:$Z$3,0))&amp;""</f>
        <v/>
      </c>
      <c r="C5" s="47">
        <f>INDEX(PowerTech!$A$4:$Z$50,MATCH($A5,PowerTech!$A$4:$A$50,0),MATCH("cax0_usd_per_kw",PowerTech!$A$3:$Z$3,0))</f>
        <v/>
      </c>
      <c r="D5" s="10">
        <f>INDEX(PowerTech!$A$4:$Z$50,MATCH($A5,PowerTech!$A$4:$A$50,0),MATCH("life_years",PowerTech!$A$3:$Z$3,0))</f>
        <v/>
      </c>
      <c r="E5" s="37">
        <f>INDEX(PowerTech!$A$4:$Z$50,MATCH($A5,PowerTech!$A$4:$A$50,0),MATCH("efficiency",PowerTech!$A$3:$Z$3,0))</f>
        <v/>
      </c>
      <c r="F5" s="37">
        <f>INDEX(PowerTech!$A$4:$Z$50,MATCH($A5,PowerTech!$A$4:$A$50,0),MATCH("capacity_factor",PowerTech!$A$3:$Z$3,0))</f>
        <v/>
      </c>
      <c r="G5" s="13">
        <f>INDEX(PowerTech!$A$4:$Z$50,MATCH($A5,PowerTech!$A$4:$A$50,0),MATCH("wacc",PowerTech!$A$3:$Z$3,0))</f>
        <v/>
      </c>
      <c r="H5" s="42">
        <f>INDEX(PowerTech!$A$4:$Z$50,MATCH($A5,PowerTech!$A$4:$A$50,0),MATCH("dtc_usd_per_kw",PowerTech!$A$3:$Z$3,0))</f>
        <v/>
      </c>
      <c r="I5" s="42">
        <f>INDEX(PowerTech!$A$4:$Z$50,MATCH($A5,PowerTech!$A$4:$A$50,0),MATCH("tcx_usd_per_kw",PowerTech!$A$3:$Z$3,0))</f>
        <v/>
      </c>
      <c r="J5" s="42">
        <f>INDEX(PowerTech!$A$4:$Z$50,MATCH($A5,PowerTech!$A$4:$A$50,0),MATCH("opf_usd_per_kwh",PowerTech!$A$3:$Z$3,0))</f>
        <v/>
      </c>
      <c r="K5" s="42">
        <f>INDEX(PowerTech!$A$4:$Z$50,MATCH($A5,PowerTech!$A$4:$A$50,0),MATCH("vop_usd_per_kwh",PowerTech!$A$3:$Z$3,0))</f>
        <v/>
      </c>
      <c r="L5" s="42">
        <f>INDEX(PowerTech!$A$4:$Z$50,MATCH($A5,PowerTech!$A$4:$A$50,0),MATCH("fuel_fixed_usd_per_kwh",PowerTech!$A$3:$Z$3,0))</f>
        <v/>
      </c>
      <c r="M5" s="42">
        <f>INDEX(PowerTech!$A$4:$Z$50,MATCH($A5,PowerTech!$A$4:$A$50,0),MATCH("rns_usd_per_kwh",PowerTech!$A$3:$Z$3,0))</f>
        <v/>
      </c>
      <c r="N5" s="42">
        <f>INDEX(PowerTech!$A$4:$Z$50,MATCH($A5,PowerTech!$A$4:$A$50,0),MATCH("price_code",PowerTech!$A$3:$Z$3,0))&amp;""</f>
        <v/>
      </c>
      <c r="O5" s="10">
        <f>INDEX(PowerTech!$A$4:$Z$50,MATCH($A5,PowerTech!$A$4:$A$50,0),MATCH("vre",PowerTech!$A$3:$Z$3,0))</f>
        <v/>
      </c>
      <c r="P5" s="10">
        <f>INDEX(PowerTech!$A$4:$Z$50,MATCH($A5,PowerTech!$A$4:$A$50,0),MATCH("vre_share",PowerTech!$A$3:$Z$3,0))</f>
        <v/>
      </c>
      <c r="Q5" s="37">
        <f>(1-(1+$G5)^-$D5)/(1-(1+$G5)^-1)</f>
        <v/>
      </c>
      <c r="R5" s="42">
        <f>(1/$D5+$G5/2)/($F5*8760)</f>
        <v/>
      </c>
      <c r="S5" s="42">
        <f>$H5/$D5/($F5*8760)+$J5</f>
        <v/>
      </c>
      <c r="T5" s="42">
        <f>1/($F5*8760*$Q5)</f>
        <v/>
      </c>
      <c r="U5" s="42">
        <f>($H5+$I5)*$T5+$J5+$M5</f>
        <v/>
      </c>
      <c r="V5" s="42">
        <f>$K5+$L5</f>
        <v/>
      </c>
      <c r="W5" s="42">
        <f>IF($N5="",0,0.0036/$E5)</f>
        <v/>
      </c>
      <c r="X5" s="10">
        <f>IF($N5="",1,INDEX(Inputs_prices!$E$5:$E$16,MATCH($N5,Inputs_prices!$A$5:$A$16,0)))</f>
        <v/>
      </c>
      <c r="Y5" s="42">
        <f>IFERROR(INDEX(EF_GHG!$E$4:$E$1000,MATCH(Settings!$C$4&amp;"|"&amp;$A5&amp;"|pow",EF_GHG!$A$4:$A$1000,0)),0)</f>
        <v/>
      </c>
      <c r="Z5" s="42">
        <f>$Y5*$W5</f>
        <v/>
      </c>
      <c r="AA5" s="10">
        <f>IF($N5="",1,INDEX(Mapping!$H$30:$H$37,MATCH($A5,Mapping!$A$30:$A$37,0)))</f>
        <v/>
      </c>
      <c r="AB5" s="10">
        <f>IF($N5="",1,INDEX(Mapping!$E$50:$E$63,MATCH($N5,Mapping!$A$50:$A$63,0)))</f>
        <v/>
      </c>
      <c r="AC5" s="24">
        <f>IF($N5="",1,INDEX(Mapping!$G$30:$G$37,MATCH($A5,Mapping!$A$30:$A$37,0)))</f>
        <v/>
      </c>
      <c r="AD5" s="42">
        <f>$W5/$AC5</f>
        <v/>
      </c>
    </row>
    <row r="6">
      <c r="A6" s="52" t="inlineStr">
        <is>
          <t>nga</t>
        </is>
      </c>
      <c r="B6" s="42">
        <f>INDEX(PowerTech!$A$4:$Z$50,MATCH($A6,PowerTech!$A$4:$A$50,0),MATCH("name",PowerTech!$A$3:$Z$3,0))&amp;""</f>
        <v/>
      </c>
      <c r="C6" s="47">
        <f>INDEX(PowerTech!$A$4:$Z$50,MATCH($A6,PowerTech!$A$4:$A$50,0),MATCH("cax0_usd_per_kw",PowerTech!$A$3:$Z$3,0))</f>
        <v/>
      </c>
      <c r="D6" s="10">
        <f>INDEX(PowerTech!$A$4:$Z$50,MATCH($A6,PowerTech!$A$4:$A$50,0),MATCH("life_years",PowerTech!$A$3:$Z$3,0))</f>
        <v/>
      </c>
      <c r="E6" s="37">
        <f>INDEX(PowerTech!$A$4:$Z$50,MATCH($A6,PowerTech!$A$4:$A$50,0),MATCH("efficiency",PowerTech!$A$3:$Z$3,0))</f>
        <v/>
      </c>
      <c r="F6" s="37">
        <f>INDEX(PowerTech!$A$4:$Z$50,MATCH($A6,PowerTech!$A$4:$A$50,0),MATCH("capacity_factor",PowerTech!$A$3:$Z$3,0))</f>
        <v/>
      </c>
      <c r="G6" s="13">
        <f>INDEX(PowerTech!$A$4:$Z$50,MATCH($A6,PowerTech!$A$4:$A$50,0),MATCH("wacc",PowerTech!$A$3:$Z$3,0))</f>
        <v/>
      </c>
      <c r="H6" s="42">
        <f>INDEX(PowerTech!$A$4:$Z$50,MATCH($A6,PowerTech!$A$4:$A$50,0),MATCH("dtc_usd_per_kw",PowerTech!$A$3:$Z$3,0))</f>
        <v/>
      </c>
      <c r="I6" s="42">
        <f>INDEX(PowerTech!$A$4:$Z$50,MATCH($A6,PowerTech!$A$4:$A$50,0),MATCH("tcx_usd_per_kw",PowerTech!$A$3:$Z$3,0))</f>
        <v/>
      </c>
      <c r="J6" s="42">
        <f>INDEX(PowerTech!$A$4:$Z$50,MATCH($A6,PowerTech!$A$4:$A$50,0),MATCH("opf_usd_per_kwh",PowerTech!$A$3:$Z$3,0))</f>
        <v/>
      </c>
      <c r="K6" s="42">
        <f>INDEX(PowerTech!$A$4:$Z$50,MATCH($A6,PowerTech!$A$4:$A$50,0),MATCH("vop_usd_per_kwh",PowerTech!$A$3:$Z$3,0))</f>
        <v/>
      </c>
      <c r="L6" s="42">
        <f>INDEX(PowerTech!$A$4:$Z$50,MATCH($A6,PowerTech!$A$4:$A$50,0),MATCH("fuel_fixed_usd_per_kwh",PowerTech!$A$3:$Z$3,0))</f>
        <v/>
      </c>
      <c r="M6" s="42">
        <f>INDEX(PowerTech!$A$4:$Z$50,MATCH($A6,PowerTech!$A$4:$A$50,0),MATCH("rns_usd_per_kwh",PowerTech!$A$3:$Z$3,0))</f>
        <v/>
      </c>
      <c r="N6" s="42">
        <f>INDEX(PowerTech!$A$4:$Z$50,MATCH($A6,PowerTech!$A$4:$A$50,0),MATCH("price_code",PowerTech!$A$3:$Z$3,0))&amp;""</f>
        <v/>
      </c>
      <c r="O6" s="10">
        <f>INDEX(PowerTech!$A$4:$Z$50,MATCH($A6,PowerTech!$A$4:$A$50,0),MATCH("vre",PowerTech!$A$3:$Z$3,0))</f>
        <v/>
      </c>
      <c r="P6" s="10">
        <f>INDEX(PowerTech!$A$4:$Z$50,MATCH($A6,PowerTech!$A$4:$A$50,0),MATCH("vre_share",PowerTech!$A$3:$Z$3,0))</f>
        <v/>
      </c>
      <c r="Q6" s="37">
        <f>(1-(1+$G6)^-$D6)/(1-(1+$G6)^-1)</f>
        <v/>
      </c>
      <c r="R6" s="42">
        <f>(1/$D6+$G6/2)/($F6*8760)</f>
        <v/>
      </c>
      <c r="S6" s="42">
        <f>$H6/$D6/($F6*8760)+$J6</f>
        <v/>
      </c>
      <c r="T6" s="42">
        <f>1/($F6*8760*$Q6)</f>
        <v/>
      </c>
      <c r="U6" s="42">
        <f>($H6+$I6)*$T6+$J6+$M6</f>
        <v/>
      </c>
      <c r="V6" s="42">
        <f>$K6+$L6</f>
        <v/>
      </c>
      <c r="W6" s="42">
        <f>IF($N6="",0,0.0036/$E6)</f>
        <v/>
      </c>
      <c r="X6" s="10">
        <f>IF($N6="",1,INDEX(Inputs_prices!$E$5:$E$16,MATCH($N6,Inputs_prices!$A$5:$A$16,0)))</f>
        <v/>
      </c>
      <c r="Y6" s="42">
        <f>IFERROR(INDEX(EF_GHG!$E$4:$E$1000,MATCH(Settings!$C$4&amp;"|"&amp;$A6&amp;"|pow",EF_GHG!$A$4:$A$1000,0)),0)</f>
        <v/>
      </c>
      <c r="Z6" s="42">
        <f>$Y6*$W6</f>
        <v/>
      </c>
      <c r="AA6" s="10">
        <f>IF($N6="",1,INDEX(Mapping!$H$30:$H$37,MATCH($A6,Mapping!$A$30:$A$37,0)))</f>
        <v/>
      </c>
      <c r="AB6" s="10">
        <f>IF($N6="",1,INDEX(Mapping!$E$50:$E$63,MATCH($N6,Mapping!$A$50:$A$63,0)))</f>
        <v/>
      </c>
      <c r="AC6" s="24">
        <f>IF($N6="",1,INDEX(Mapping!$G$30:$G$37,MATCH($A6,Mapping!$A$30:$A$37,0)))</f>
        <v/>
      </c>
      <c r="AD6" s="42">
        <f>$W6/$AC6</f>
        <v/>
      </c>
    </row>
    <row r="7">
      <c r="A7" s="52" t="inlineStr">
        <is>
          <t>oop</t>
        </is>
      </c>
      <c r="B7" s="42">
        <f>INDEX(PowerTech!$A$4:$Z$50,MATCH($A7,PowerTech!$A$4:$A$50,0),MATCH("name",PowerTech!$A$3:$Z$3,0))&amp;""</f>
        <v/>
      </c>
      <c r="C7" s="47">
        <f>INDEX(PowerTech!$A$4:$Z$50,MATCH($A7,PowerTech!$A$4:$A$50,0),MATCH("cax0_usd_per_kw",PowerTech!$A$3:$Z$3,0))</f>
        <v/>
      </c>
      <c r="D7" s="10">
        <f>INDEX(PowerTech!$A$4:$Z$50,MATCH($A7,PowerTech!$A$4:$A$50,0),MATCH("life_years",PowerTech!$A$3:$Z$3,0))</f>
        <v/>
      </c>
      <c r="E7" s="37">
        <f>INDEX(PowerTech!$A$4:$Z$50,MATCH($A7,PowerTech!$A$4:$A$50,0),MATCH("efficiency",PowerTech!$A$3:$Z$3,0))</f>
        <v/>
      </c>
      <c r="F7" s="37">
        <f>INDEX(PowerTech!$A$4:$Z$50,MATCH($A7,PowerTech!$A$4:$A$50,0),MATCH("capacity_factor",PowerTech!$A$3:$Z$3,0))</f>
        <v/>
      </c>
      <c r="G7" s="13">
        <f>INDEX(PowerTech!$A$4:$Z$50,MATCH($A7,PowerTech!$A$4:$A$50,0),MATCH("wacc",PowerTech!$A$3:$Z$3,0))</f>
        <v/>
      </c>
      <c r="H7" s="42">
        <f>INDEX(PowerTech!$A$4:$Z$50,MATCH($A7,PowerTech!$A$4:$A$50,0),MATCH("dtc_usd_per_kw",PowerTech!$A$3:$Z$3,0))</f>
        <v/>
      </c>
      <c r="I7" s="42">
        <f>INDEX(PowerTech!$A$4:$Z$50,MATCH($A7,PowerTech!$A$4:$A$50,0),MATCH("tcx_usd_per_kw",PowerTech!$A$3:$Z$3,0))</f>
        <v/>
      </c>
      <c r="J7" s="42">
        <f>INDEX(PowerTech!$A$4:$Z$50,MATCH($A7,PowerTech!$A$4:$A$50,0),MATCH("opf_usd_per_kwh",PowerTech!$A$3:$Z$3,0))</f>
        <v/>
      </c>
      <c r="K7" s="42">
        <f>INDEX(PowerTech!$A$4:$Z$50,MATCH($A7,PowerTech!$A$4:$A$50,0),MATCH("vop_usd_per_kwh",PowerTech!$A$3:$Z$3,0))</f>
        <v/>
      </c>
      <c r="L7" s="42">
        <f>INDEX(PowerTech!$A$4:$Z$50,MATCH($A7,PowerTech!$A$4:$A$50,0),MATCH("fuel_fixed_usd_per_kwh",PowerTech!$A$3:$Z$3,0))</f>
        <v/>
      </c>
      <c r="M7" s="42">
        <f>INDEX(PowerTech!$A$4:$Z$50,MATCH($A7,PowerTech!$A$4:$A$50,0),MATCH("rns_usd_per_kwh",PowerTech!$A$3:$Z$3,0))</f>
        <v/>
      </c>
      <c r="N7" s="42">
        <f>INDEX(PowerTech!$A$4:$Z$50,MATCH($A7,PowerTech!$A$4:$A$50,0),MATCH("price_code",PowerTech!$A$3:$Z$3,0))&amp;""</f>
        <v/>
      </c>
      <c r="O7" s="10">
        <f>INDEX(PowerTech!$A$4:$Z$50,MATCH($A7,PowerTech!$A$4:$A$50,0),MATCH("vre",PowerTech!$A$3:$Z$3,0))</f>
        <v/>
      </c>
      <c r="P7" s="10">
        <f>INDEX(PowerTech!$A$4:$Z$50,MATCH($A7,PowerTech!$A$4:$A$50,0),MATCH("vre_share",PowerTech!$A$3:$Z$3,0))</f>
        <v/>
      </c>
      <c r="Q7" s="37">
        <f>(1-(1+$G7)^-$D7)/(1-(1+$G7)^-1)</f>
        <v/>
      </c>
      <c r="R7" s="42">
        <f>(1/$D7+$G7/2)/($F7*8760)</f>
        <v/>
      </c>
      <c r="S7" s="42">
        <f>$H7/$D7/($F7*8760)+$J7</f>
        <v/>
      </c>
      <c r="T7" s="42">
        <f>1/($F7*8760*$Q7)</f>
        <v/>
      </c>
      <c r="U7" s="42">
        <f>($H7+$I7)*$T7+$J7+$M7</f>
        <v/>
      </c>
      <c r="V7" s="42">
        <f>$K7+$L7</f>
        <v/>
      </c>
      <c r="W7" s="42">
        <f>IF($N7="",0,0.0036/$E7)</f>
        <v/>
      </c>
      <c r="X7" s="10">
        <f>IF($N7="",1,INDEX(Inputs_prices!$E$5:$E$16,MATCH($N7,Inputs_prices!$A$5:$A$16,0)))</f>
        <v/>
      </c>
      <c r="Y7" s="42">
        <f>IFERROR(INDEX(EF_GHG!$E$4:$E$1000,MATCH(Settings!$C$4&amp;"|"&amp;$A7&amp;"|pow",EF_GHG!$A$4:$A$1000,0)),0)</f>
        <v/>
      </c>
      <c r="Z7" s="42">
        <f>$Y7*$W7</f>
        <v/>
      </c>
      <c r="AA7" s="10">
        <f>IF($N7="",1,INDEX(Mapping!$H$30:$H$37,MATCH($A7,Mapping!$A$30:$A$37,0)))</f>
        <v/>
      </c>
      <c r="AB7" s="10">
        <f>IF($N7="",1,INDEX(Mapping!$E$50:$E$63,MATCH($N7,Mapping!$A$50:$A$63,0)))</f>
        <v/>
      </c>
      <c r="AC7" s="24">
        <f>IF($N7="",1,INDEX(Mapping!$G$30:$G$37,MATCH($A7,Mapping!$A$30:$A$37,0)))</f>
        <v/>
      </c>
      <c r="AD7" s="42">
        <f>$W7/$AC7</f>
        <v/>
      </c>
    </row>
    <row r="8">
      <c r="A8" s="52" t="inlineStr">
        <is>
          <t>nuc</t>
        </is>
      </c>
      <c r="B8" s="42">
        <f>INDEX(PowerTech!$A$4:$Z$50,MATCH($A8,PowerTech!$A$4:$A$50,0),MATCH("name",PowerTech!$A$3:$Z$3,0))&amp;""</f>
        <v/>
      </c>
      <c r="C8" s="47">
        <f>INDEX(PowerTech!$A$4:$Z$50,MATCH($A8,PowerTech!$A$4:$A$50,0),MATCH("cax0_usd_per_kw",PowerTech!$A$3:$Z$3,0))</f>
        <v/>
      </c>
      <c r="D8" s="10">
        <f>INDEX(PowerTech!$A$4:$Z$50,MATCH($A8,PowerTech!$A$4:$A$50,0),MATCH("life_years",PowerTech!$A$3:$Z$3,0))</f>
        <v/>
      </c>
      <c r="E8" s="37">
        <f>INDEX(PowerTech!$A$4:$Z$50,MATCH($A8,PowerTech!$A$4:$A$50,0),MATCH("efficiency",PowerTech!$A$3:$Z$3,0))</f>
        <v/>
      </c>
      <c r="F8" s="37">
        <f>INDEX(PowerTech!$A$4:$Z$50,MATCH($A8,PowerTech!$A$4:$A$50,0),MATCH("capacity_factor",PowerTech!$A$3:$Z$3,0))</f>
        <v/>
      </c>
      <c r="G8" s="13">
        <f>INDEX(PowerTech!$A$4:$Z$50,MATCH($A8,PowerTech!$A$4:$A$50,0),MATCH("wacc",PowerTech!$A$3:$Z$3,0))</f>
        <v/>
      </c>
      <c r="H8" s="42">
        <f>INDEX(PowerTech!$A$4:$Z$50,MATCH($A8,PowerTech!$A$4:$A$50,0),MATCH("dtc_usd_per_kw",PowerTech!$A$3:$Z$3,0))</f>
        <v/>
      </c>
      <c r="I8" s="42">
        <f>INDEX(PowerTech!$A$4:$Z$50,MATCH($A8,PowerTech!$A$4:$A$50,0),MATCH("tcx_usd_per_kw",PowerTech!$A$3:$Z$3,0))</f>
        <v/>
      </c>
      <c r="J8" s="42">
        <f>INDEX(PowerTech!$A$4:$Z$50,MATCH($A8,PowerTech!$A$4:$A$50,0),MATCH("opf_usd_per_kwh",PowerTech!$A$3:$Z$3,0))</f>
        <v/>
      </c>
      <c r="K8" s="42">
        <f>INDEX(PowerTech!$A$4:$Z$50,MATCH($A8,PowerTech!$A$4:$A$50,0),MATCH("vop_usd_per_kwh",PowerTech!$A$3:$Z$3,0))</f>
        <v/>
      </c>
      <c r="L8" s="42">
        <f>INDEX(PowerTech!$A$4:$Z$50,MATCH($A8,PowerTech!$A$4:$A$50,0),MATCH("fuel_fixed_usd_per_kwh",PowerTech!$A$3:$Z$3,0))</f>
        <v/>
      </c>
      <c r="M8" s="42">
        <f>INDEX(PowerTech!$A$4:$Z$50,MATCH($A8,PowerTech!$A$4:$A$50,0),MATCH("rns_usd_per_kwh",PowerTech!$A$3:$Z$3,0))</f>
        <v/>
      </c>
      <c r="N8" s="42">
        <f>INDEX(PowerTech!$A$4:$Z$50,MATCH($A8,PowerTech!$A$4:$A$50,0),MATCH("price_code",PowerTech!$A$3:$Z$3,0))&amp;""</f>
        <v/>
      </c>
      <c r="O8" s="10">
        <f>INDEX(PowerTech!$A$4:$Z$50,MATCH($A8,PowerTech!$A$4:$A$50,0),MATCH("vre",PowerTech!$A$3:$Z$3,0))</f>
        <v/>
      </c>
      <c r="P8" s="10">
        <f>INDEX(PowerTech!$A$4:$Z$50,MATCH($A8,PowerTech!$A$4:$A$50,0),MATCH("vre_share",PowerTech!$A$3:$Z$3,0))</f>
        <v/>
      </c>
      <c r="Q8" s="37">
        <f>(1-(1+$G8)^-$D8)/(1-(1+$G8)^-1)</f>
        <v/>
      </c>
      <c r="R8" s="42">
        <f>(1/$D8+$G8/2)/($F8*8760)</f>
        <v/>
      </c>
      <c r="S8" s="42">
        <f>$H8/$D8/($F8*8760)+$J8</f>
        <v/>
      </c>
      <c r="T8" s="42">
        <f>1/($F8*8760*$Q8)</f>
        <v/>
      </c>
      <c r="U8" s="42">
        <f>($H8+$I8)*$T8+$J8+$M8</f>
        <v/>
      </c>
      <c r="V8" s="42">
        <f>$K8+$L8</f>
        <v/>
      </c>
      <c r="W8" s="42">
        <f>IF($N8="",0,0.0036/$E8)</f>
        <v/>
      </c>
      <c r="X8" s="10">
        <f>IF($N8="",1,INDEX(Inputs_prices!$E$5:$E$16,MATCH($N8,Inputs_prices!$A$5:$A$16,0)))</f>
        <v/>
      </c>
      <c r="Y8" s="42">
        <f>IFERROR(INDEX(EF_GHG!$E$4:$E$1000,MATCH(Settings!$C$4&amp;"|"&amp;$A8&amp;"|pow",EF_GHG!$A$4:$A$1000,0)),0)</f>
        <v/>
      </c>
      <c r="Z8" s="42">
        <f>$Y8*$W8</f>
        <v/>
      </c>
      <c r="AA8" s="10">
        <f>IF($N8="",1,INDEX(Mapping!$H$30:$H$37,MATCH($A8,Mapping!$A$30:$A$37,0)))</f>
        <v/>
      </c>
      <c r="AB8" s="10">
        <f>IF($N8="",1,INDEX(Mapping!$E$50:$E$63,MATCH($N8,Mapping!$A$50:$A$63,0)))</f>
        <v/>
      </c>
      <c r="AC8" s="24">
        <f>IF($N8="",1,INDEX(Mapping!$G$30:$G$37,MATCH($A8,Mapping!$A$30:$A$37,0)))</f>
        <v/>
      </c>
      <c r="AD8" s="42">
        <f>$W8/$AC8</f>
        <v/>
      </c>
    </row>
    <row r="9">
      <c r="A9" s="52" t="inlineStr">
        <is>
          <t>wnd</t>
        </is>
      </c>
      <c r="B9" s="42">
        <f>INDEX(PowerTech!$A$4:$Z$50,MATCH($A9,PowerTech!$A$4:$A$50,0),MATCH("name",PowerTech!$A$3:$Z$3,0))&amp;""</f>
        <v/>
      </c>
      <c r="C9" s="47">
        <f>INDEX(PowerTech!$A$4:$Z$50,MATCH($A9,PowerTech!$A$4:$A$50,0),MATCH("cax0_usd_per_kw",PowerTech!$A$3:$Z$3,0))</f>
        <v/>
      </c>
      <c r="D9" s="10">
        <f>INDEX(PowerTech!$A$4:$Z$50,MATCH($A9,PowerTech!$A$4:$A$50,0),MATCH("life_years",PowerTech!$A$3:$Z$3,0))</f>
        <v/>
      </c>
      <c r="E9" s="37">
        <f>INDEX(PowerTech!$A$4:$Z$50,MATCH($A9,PowerTech!$A$4:$A$50,0),MATCH("efficiency",PowerTech!$A$3:$Z$3,0))</f>
        <v/>
      </c>
      <c r="F9" s="37">
        <f>INDEX(PowerTech!$A$4:$Z$50,MATCH($A9,PowerTech!$A$4:$A$50,0),MATCH("capacity_factor",PowerTech!$A$3:$Z$3,0))</f>
        <v/>
      </c>
      <c r="G9" s="13">
        <f>INDEX(PowerTech!$A$4:$Z$50,MATCH($A9,PowerTech!$A$4:$A$50,0),MATCH("wacc",PowerTech!$A$3:$Z$3,0))</f>
        <v/>
      </c>
      <c r="H9" s="42">
        <f>INDEX(PowerTech!$A$4:$Z$50,MATCH($A9,PowerTech!$A$4:$A$50,0),MATCH("dtc_usd_per_kw",PowerTech!$A$3:$Z$3,0))</f>
        <v/>
      </c>
      <c r="I9" s="42">
        <f>INDEX(PowerTech!$A$4:$Z$50,MATCH($A9,PowerTech!$A$4:$A$50,0),MATCH("tcx_usd_per_kw",PowerTech!$A$3:$Z$3,0))</f>
        <v/>
      </c>
      <c r="J9" s="42">
        <f>INDEX(PowerTech!$A$4:$Z$50,MATCH($A9,PowerTech!$A$4:$A$50,0),MATCH("opf_usd_per_kwh",PowerTech!$A$3:$Z$3,0))</f>
        <v/>
      </c>
      <c r="K9" s="42">
        <f>INDEX(PowerTech!$A$4:$Z$50,MATCH($A9,PowerTech!$A$4:$A$50,0),MATCH("vop_usd_per_kwh",PowerTech!$A$3:$Z$3,0))</f>
        <v/>
      </c>
      <c r="L9" s="42">
        <f>INDEX(PowerTech!$A$4:$Z$50,MATCH($A9,PowerTech!$A$4:$A$50,0),MATCH("fuel_fixed_usd_per_kwh",PowerTech!$A$3:$Z$3,0))</f>
        <v/>
      </c>
      <c r="M9" s="42">
        <f>INDEX(PowerTech!$A$4:$Z$50,MATCH($A9,PowerTech!$A$4:$A$50,0),MATCH("rns_usd_per_kwh",PowerTech!$A$3:$Z$3,0))</f>
        <v/>
      </c>
      <c r="N9" s="42">
        <f>INDEX(PowerTech!$A$4:$Z$50,MATCH($A9,PowerTech!$A$4:$A$50,0),MATCH("price_code",PowerTech!$A$3:$Z$3,0))&amp;""</f>
        <v/>
      </c>
      <c r="O9" s="10">
        <f>INDEX(PowerTech!$A$4:$Z$50,MATCH($A9,PowerTech!$A$4:$A$50,0),MATCH("vre",PowerTech!$A$3:$Z$3,0))</f>
        <v/>
      </c>
      <c r="P9" s="10">
        <f>INDEX(PowerTech!$A$4:$Z$50,MATCH($A9,PowerTech!$A$4:$A$50,0),MATCH("vre_share",PowerTech!$A$3:$Z$3,0))</f>
        <v/>
      </c>
      <c r="Q9" s="37">
        <f>(1-(1+$G9)^-$D9)/(1-(1+$G9)^-1)</f>
        <v/>
      </c>
      <c r="R9" s="42">
        <f>(1/$D9+$G9/2)/($F9*8760)</f>
        <v/>
      </c>
      <c r="S9" s="42">
        <f>$H9/$D9/($F9*8760)+$J9</f>
        <v/>
      </c>
      <c r="T9" s="42">
        <f>1/($F9*8760*$Q9)</f>
        <v/>
      </c>
      <c r="U9" s="42">
        <f>($H9+$I9)*$T9+$J9+$M9</f>
        <v/>
      </c>
      <c r="V9" s="42">
        <f>$K9+$L9</f>
        <v/>
      </c>
      <c r="W9" s="42">
        <f>IF($N9="",0,0.0036/$E9)</f>
        <v/>
      </c>
      <c r="X9" s="10">
        <f>IF($N9="",1,INDEX(Inputs_prices!$E$5:$E$16,MATCH($N9,Inputs_prices!$A$5:$A$16,0)))</f>
        <v/>
      </c>
      <c r="Y9" s="42">
        <f>IFERROR(INDEX(EF_GHG!$E$4:$E$1000,MATCH(Settings!$C$4&amp;"|"&amp;$A9&amp;"|pow",EF_GHG!$A$4:$A$1000,0)),0)</f>
        <v/>
      </c>
      <c r="Z9" s="42">
        <f>$Y9*$W9</f>
        <v/>
      </c>
      <c r="AA9" s="10">
        <f>IF($N9="",1,INDEX(Mapping!$H$30:$H$37,MATCH($A9,Mapping!$A$30:$A$37,0)))</f>
        <v/>
      </c>
      <c r="AB9" s="10">
        <f>IF($N9="",1,INDEX(Mapping!$E$50:$E$63,MATCH($N9,Mapping!$A$50:$A$63,0)))</f>
        <v/>
      </c>
      <c r="AC9" s="24">
        <f>IF($N9="",1,INDEX(Mapping!$G$30:$G$37,MATCH($A9,Mapping!$A$30:$A$37,0)))</f>
        <v/>
      </c>
      <c r="AD9" s="42">
        <f>$W9/$AC9</f>
        <v/>
      </c>
    </row>
    <row r="10">
      <c r="A10" s="52" t="inlineStr">
        <is>
          <t>sol</t>
        </is>
      </c>
      <c r="B10" s="42">
        <f>INDEX(PowerTech!$A$4:$Z$50,MATCH($A10,PowerTech!$A$4:$A$50,0),MATCH("name",PowerTech!$A$3:$Z$3,0))&amp;""</f>
        <v/>
      </c>
      <c r="C10" s="47">
        <f>INDEX(PowerTech!$A$4:$Z$50,MATCH($A10,PowerTech!$A$4:$A$50,0),MATCH("cax0_usd_per_kw",PowerTech!$A$3:$Z$3,0))</f>
        <v/>
      </c>
      <c r="D10" s="10">
        <f>INDEX(PowerTech!$A$4:$Z$50,MATCH($A10,PowerTech!$A$4:$A$50,0),MATCH("life_years",PowerTech!$A$3:$Z$3,0))</f>
        <v/>
      </c>
      <c r="E10" s="37">
        <f>INDEX(PowerTech!$A$4:$Z$50,MATCH($A10,PowerTech!$A$4:$A$50,0),MATCH("efficiency",PowerTech!$A$3:$Z$3,0))</f>
        <v/>
      </c>
      <c r="F10" s="37">
        <f>INDEX(PowerTech!$A$4:$Z$50,MATCH($A10,PowerTech!$A$4:$A$50,0),MATCH("capacity_factor",PowerTech!$A$3:$Z$3,0))</f>
        <v/>
      </c>
      <c r="G10" s="13">
        <f>INDEX(PowerTech!$A$4:$Z$50,MATCH($A10,PowerTech!$A$4:$A$50,0),MATCH("wacc",PowerTech!$A$3:$Z$3,0))</f>
        <v/>
      </c>
      <c r="H10" s="42">
        <f>INDEX(PowerTech!$A$4:$Z$50,MATCH($A10,PowerTech!$A$4:$A$50,0),MATCH("dtc_usd_per_kw",PowerTech!$A$3:$Z$3,0))</f>
        <v/>
      </c>
      <c r="I10" s="42">
        <f>INDEX(PowerTech!$A$4:$Z$50,MATCH($A10,PowerTech!$A$4:$A$50,0),MATCH("tcx_usd_per_kw",PowerTech!$A$3:$Z$3,0))</f>
        <v/>
      </c>
      <c r="J10" s="42">
        <f>INDEX(PowerTech!$A$4:$Z$50,MATCH($A10,PowerTech!$A$4:$A$50,0),MATCH("opf_usd_per_kwh",PowerTech!$A$3:$Z$3,0))</f>
        <v/>
      </c>
      <c r="K10" s="42">
        <f>INDEX(PowerTech!$A$4:$Z$50,MATCH($A10,PowerTech!$A$4:$A$50,0),MATCH("vop_usd_per_kwh",PowerTech!$A$3:$Z$3,0))</f>
        <v/>
      </c>
      <c r="L10" s="42">
        <f>INDEX(PowerTech!$A$4:$Z$50,MATCH($A10,PowerTech!$A$4:$A$50,0),MATCH("fuel_fixed_usd_per_kwh",PowerTech!$A$3:$Z$3,0))</f>
        <v/>
      </c>
      <c r="M10" s="42">
        <f>INDEX(PowerTech!$A$4:$Z$50,MATCH($A10,PowerTech!$A$4:$A$50,0),MATCH("rns_usd_per_kwh",PowerTech!$A$3:$Z$3,0))</f>
        <v/>
      </c>
      <c r="N10" s="42">
        <f>INDEX(PowerTech!$A$4:$Z$50,MATCH($A10,PowerTech!$A$4:$A$50,0),MATCH("price_code",PowerTech!$A$3:$Z$3,0))&amp;""</f>
        <v/>
      </c>
      <c r="O10" s="10">
        <f>INDEX(PowerTech!$A$4:$Z$50,MATCH($A10,PowerTech!$A$4:$A$50,0),MATCH("vre",PowerTech!$A$3:$Z$3,0))</f>
        <v/>
      </c>
      <c r="P10" s="10">
        <f>INDEX(PowerTech!$A$4:$Z$50,MATCH($A10,PowerTech!$A$4:$A$50,0),MATCH("vre_share",PowerTech!$A$3:$Z$3,0))</f>
        <v/>
      </c>
      <c r="Q10" s="37">
        <f>(1-(1+$G10)^-$D10)/(1-(1+$G10)^-1)</f>
        <v/>
      </c>
      <c r="R10" s="42">
        <f>(1/$D10+$G10/2)/($F10*8760)</f>
        <v/>
      </c>
      <c r="S10" s="42">
        <f>$H10/$D10/($F10*8760)+$J10</f>
        <v/>
      </c>
      <c r="T10" s="42">
        <f>1/($F10*8760*$Q10)</f>
        <v/>
      </c>
      <c r="U10" s="42">
        <f>($H10+$I10)*$T10+$J10+$M10</f>
        <v/>
      </c>
      <c r="V10" s="42">
        <f>$K10+$L10</f>
        <v/>
      </c>
      <c r="W10" s="42">
        <f>IF($N10="",0,0.0036/$E10)</f>
        <v/>
      </c>
      <c r="X10" s="10">
        <f>IF($N10="",1,INDEX(Inputs_prices!$E$5:$E$16,MATCH($N10,Inputs_prices!$A$5:$A$16,0)))</f>
        <v/>
      </c>
      <c r="Y10" s="42">
        <f>IFERROR(INDEX(EF_GHG!$E$4:$E$1000,MATCH(Settings!$C$4&amp;"|"&amp;$A10&amp;"|pow",EF_GHG!$A$4:$A$1000,0)),0)</f>
        <v/>
      </c>
      <c r="Z10" s="42">
        <f>$Y10*$W10</f>
        <v/>
      </c>
      <c r="AA10" s="10">
        <f>IF($N10="",1,INDEX(Mapping!$H$30:$H$37,MATCH($A10,Mapping!$A$30:$A$37,0)))</f>
        <v/>
      </c>
      <c r="AB10" s="10">
        <f>IF($N10="",1,INDEX(Mapping!$E$50:$E$63,MATCH($N10,Mapping!$A$50:$A$63,0)))</f>
        <v/>
      </c>
      <c r="AC10" s="24">
        <f>IF($N10="",1,INDEX(Mapping!$G$30:$G$37,MATCH($A10,Mapping!$A$30:$A$37,0)))</f>
        <v/>
      </c>
      <c r="AD10" s="42">
        <f>$W10/$AC10</f>
        <v/>
      </c>
    </row>
    <row r="11">
      <c r="A11" s="52" t="inlineStr">
        <is>
          <t>hyd</t>
        </is>
      </c>
      <c r="B11" s="42">
        <f>INDEX(PowerTech!$A$4:$Z$50,MATCH($A11,PowerTech!$A$4:$A$50,0),MATCH("name",PowerTech!$A$3:$Z$3,0))&amp;""</f>
        <v/>
      </c>
      <c r="C11" s="47">
        <f>INDEX(PowerTech!$A$4:$Z$50,MATCH($A11,PowerTech!$A$4:$A$50,0),MATCH("cax0_usd_per_kw",PowerTech!$A$3:$Z$3,0))</f>
        <v/>
      </c>
      <c r="D11" s="10">
        <f>INDEX(PowerTech!$A$4:$Z$50,MATCH($A11,PowerTech!$A$4:$A$50,0),MATCH("life_years",PowerTech!$A$3:$Z$3,0))</f>
        <v/>
      </c>
      <c r="E11" s="37">
        <f>INDEX(PowerTech!$A$4:$Z$50,MATCH($A11,PowerTech!$A$4:$A$50,0),MATCH("efficiency",PowerTech!$A$3:$Z$3,0))</f>
        <v/>
      </c>
      <c r="F11" s="37">
        <f>INDEX(PowerTech!$A$4:$Z$50,MATCH($A11,PowerTech!$A$4:$A$50,0),MATCH("capacity_factor",PowerTech!$A$3:$Z$3,0))</f>
        <v/>
      </c>
      <c r="G11" s="13">
        <f>INDEX(PowerTech!$A$4:$Z$50,MATCH($A11,PowerTech!$A$4:$A$50,0),MATCH("wacc",PowerTech!$A$3:$Z$3,0))</f>
        <v/>
      </c>
      <c r="H11" s="42">
        <f>INDEX(PowerTech!$A$4:$Z$50,MATCH($A11,PowerTech!$A$4:$A$50,0),MATCH("dtc_usd_per_kw",PowerTech!$A$3:$Z$3,0))</f>
        <v/>
      </c>
      <c r="I11" s="42">
        <f>INDEX(PowerTech!$A$4:$Z$50,MATCH($A11,PowerTech!$A$4:$A$50,0),MATCH("tcx_usd_per_kw",PowerTech!$A$3:$Z$3,0))</f>
        <v/>
      </c>
      <c r="J11" s="42">
        <f>INDEX(PowerTech!$A$4:$Z$50,MATCH($A11,PowerTech!$A$4:$A$50,0),MATCH("opf_usd_per_kwh",PowerTech!$A$3:$Z$3,0))</f>
        <v/>
      </c>
      <c r="K11" s="42">
        <f>INDEX(PowerTech!$A$4:$Z$50,MATCH($A11,PowerTech!$A$4:$A$50,0),MATCH("vop_usd_per_kwh",PowerTech!$A$3:$Z$3,0))</f>
        <v/>
      </c>
      <c r="L11" s="42">
        <f>INDEX(PowerTech!$A$4:$Z$50,MATCH($A11,PowerTech!$A$4:$A$50,0),MATCH("fuel_fixed_usd_per_kwh",PowerTech!$A$3:$Z$3,0))</f>
        <v/>
      </c>
      <c r="M11" s="42">
        <f>INDEX(PowerTech!$A$4:$Z$50,MATCH($A11,PowerTech!$A$4:$A$50,0),MATCH("rns_usd_per_kwh",PowerTech!$A$3:$Z$3,0))</f>
        <v/>
      </c>
      <c r="N11" s="42">
        <f>INDEX(PowerTech!$A$4:$Z$50,MATCH($A11,PowerTech!$A$4:$A$50,0),MATCH("price_code",PowerTech!$A$3:$Z$3,0))&amp;""</f>
        <v/>
      </c>
      <c r="O11" s="10">
        <f>INDEX(PowerTech!$A$4:$Z$50,MATCH($A11,PowerTech!$A$4:$A$50,0),MATCH("vre",PowerTech!$A$3:$Z$3,0))</f>
        <v/>
      </c>
      <c r="P11" s="10">
        <f>INDEX(PowerTech!$A$4:$Z$50,MATCH($A11,PowerTech!$A$4:$A$50,0),MATCH("vre_share",PowerTech!$A$3:$Z$3,0))</f>
        <v/>
      </c>
      <c r="Q11" s="37">
        <f>(1-(1+$G11)^-$D11)/(1-(1+$G11)^-1)</f>
        <v/>
      </c>
      <c r="R11" s="42">
        <f>(1/$D11+$G11/2)/($F11*8760)</f>
        <v/>
      </c>
      <c r="S11" s="42">
        <f>$H11/$D11/($F11*8760)+$J11</f>
        <v/>
      </c>
      <c r="T11" s="42">
        <f>1/($F11*8760*$Q11)</f>
        <v/>
      </c>
      <c r="U11" s="42">
        <f>($H11+$I11)*$T11+$J11+$M11</f>
        <v/>
      </c>
      <c r="V11" s="42">
        <f>$K11+$L11</f>
        <v/>
      </c>
      <c r="W11" s="42">
        <f>IF($N11="",0,0.0036/$E11)</f>
        <v/>
      </c>
      <c r="X11" s="10">
        <f>IF($N11="",1,INDEX(Inputs_prices!$E$5:$E$16,MATCH($N11,Inputs_prices!$A$5:$A$16,0)))</f>
        <v/>
      </c>
      <c r="Y11" s="42">
        <f>IFERROR(INDEX(EF_GHG!$E$4:$E$1000,MATCH(Settings!$C$4&amp;"|"&amp;$A11&amp;"|pow",EF_GHG!$A$4:$A$1000,0)),0)</f>
        <v/>
      </c>
      <c r="Z11" s="42">
        <f>$Y11*$W11</f>
        <v/>
      </c>
      <c r="AA11" s="10">
        <f>IF($N11="",1,INDEX(Mapping!$H$30:$H$37,MATCH($A11,Mapping!$A$30:$A$37,0)))</f>
        <v/>
      </c>
      <c r="AB11" s="10">
        <f>IF($N11="",1,INDEX(Mapping!$E$50:$E$63,MATCH($N11,Mapping!$A$50:$A$63,0)))</f>
        <v/>
      </c>
      <c r="AC11" s="24">
        <f>IF($N11="",1,INDEX(Mapping!$G$30:$G$37,MATCH($A11,Mapping!$A$30:$A$37,0)))</f>
        <v/>
      </c>
      <c r="AD11" s="42">
        <f>$W11/$AC11</f>
        <v/>
      </c>
    </row>
    <row r="12">
      <c r="A12" s="52" t="inlineStr">
        <is>
          <t>ore</t>
        </is>
      </c>
      <c r="B12" s="42">
        <f>INDEX(PowerTech!$A$4:$Z$50,MATCH($A12,PowerTech!$A$4:$A$50,0),MATCH("name",PowerTech!$A$3:$Z$3,0))&amp;""</f>
        <v/>
      </c>
      <c r="C12" s="47">
        <f>INDEX(PowerTech!$A$4:$Z$50,MATCH($A12,PowerTech!$A$4:$A$50,0),MATCH("cax0_usd_per_kw",PowerTech!$A$3:$Z$3,0))</f>
        <v/>
      </c>
      <c r="D12" s="10">
        <f>INDEX(PowerTech!$A$4:$Z$50,MATCH($A12,PowerTech!$A$4:$A$50,0),MATCH("life_years",PowerTech!$A$3:$Z$3,0))</f>
        <v/>
      </c>
      <c r="E12" s="37">
        <f>INDEX(PowerTech!$A$4:$Z$50,MATCH($A12,PowerTech!$A$4:$A$50,0),MATCH("efficiency",PowerTech!$A$3:$Z$3,0))</f>
        <v/>
      </c>
      <c r="F12" s="37">
        <f>INDEX(PowerTech!$A$4:$Z$50,MATCH($A12,PowerTech!$A$4:$A$50,0),MATCH("capacity_factor",PowerTech!$A$3:$Z$3,0))</f>
        <v/>
      </c>
      <c r="G12" s="13">
        <f>INDEX(PowerTech!$A$4:$Z$50,MATCH($A12,PowerTech!$A$4:$A$50,0),MATCH("wacc",PowerTech!$A$3:$Z$3,0))</f>
        <v/>
      </c>
      <c r="H12" s="42">
        <f>INDEX(PowerTech!$A$4:$Z$50,MATCH($A12,PowerTech!$A$4:$A$50,0),MATCH("dtc_usd_per_kw",PowerTech!$A$3:$Z$3,0))</f>
        <v/>
      </c>
      <c r="I12" s="42">
        <f>INDEX(PowerTech!$A$4:$Z$50,MATCH($A12,PowerTech!$A$4:$A$50,0),MATCH("tcx_usd_per_kw",PowerTech!$A$3:$Z$3,0))</f>
        <v/>
      </c>
      <c r="J12" s="42">
        <f>INDEX(PowerTech!$A$4:$Z$50,MATCH($A12,PowerTech!$A$4:$A$50,0),MATCH("opf_usd_per_kwh",PowerTech!$A$3:$Z$3,0))</f>
        <v/>
      </c>
      <c r="K12" s="42">
        <f>INDEX(PowerTech!$A$4:$Z$50,MATCH($A12,PowerTech!$A$4:$A$50,0),MATCH("vop_usd_per_kwh",PowerTech!$A$3:$Z$3,0))</f>
        <v/>
      </c>
      <c r="L12" s="42">
        <f>INDEX(PowerTech!$A$4:$Z$50,MATCH($A12,PowerTech!$A$4:$A$50,0),MATCH("fuel_fixed_usd_per_kwh",PowerTech!$A$3:$Z$3,0))</f>
        <v/>
      </c>
      <c r="M12" s="42">
        <f>INDEX(PowerTech!$A$4:$Z$50,MATCH($A12,PowerTech!$A$4:$A$50,0),MATCH("rns_usd_per_kwh",PowerTech!$A$3:$Z$3,0))</f>
        <v/>
      </c>
      <c r="N12" s="42">
        <f>INDEX(PowerTech!$A$4:$Z$50,MATCH($A12,PowerTech!$A$4:$A$50,0),MATCH("price_code",PowerTech!$A$3:$Z$3,0))&amp;""</f>
        <v/>
      </c>
      <c r="O12" s="10">
        <f>INDEX(PowerTech!$A$4:$Z$50,MATCH($A12,PowerTech!$A$4:$A$50,0),MATCH("vre",PowerTech!$A$3:$Z$3,0))</f>
        <v/>
      </c>
      <c r="P12" s="10">
        <f>INDEX(PowerTech!$A$4:$Z$50,MATCH($A12,PowerTech!$A$4:$A$50,0),MATCH("vre_share",PowerTech!$A$3:$Z$3,0))</f>
        <v/>
      </c>
      <c r="Q12" s="37">
        <f>(1-(1+$G12)^-$D12)/(1-(1+$G12)^-1)</f>
        <v/>
      </c>
      <c r="R12" s="42">
        <f>(1/$D12+$G12/2)/($F12*8760)</f>
        <v/>
      </c>
      <c r="S12" s="42">
        <f>$H12/$D12/($F12*8760)+$J12</f>
        <v/>
      </c>
      <c r="T12" s="42">
        <f>1/($F12*8760*$Q12)</f>
        <v/>
      </c>
      <c r="U12" s="42">
        <f>($H12+$I12)*$T12+$J12+$M12</f>
        <v/>
      </c>
      <c r="V12" s="42">
        <f>$K12+$L12</f>
        <v/>
      </c>
      <c r="W12" s="42">
        <f>IF($N12="",0,0.0036/$E12)</f>
        <v/>
      </c>
      <c r="X12" s="10">
        <f>IF($N12="",1,INDEX(Inputs_prices!$E$5:$E$16,MATCH($N12,Inputs_prices!$A$5:$A$16,0)))</f>
        <v/>
      </c>
      <c r="Y12" s="42">
        <f>IFERROR(INDEX(EF_GHG!$E$4:$E$1000,MATCH(Settings!$C$4&amp;"|"&amp;$A12&amp;"|pow",EF_GHG!$A$4:$A$1000,0)),0)</f>
        <v/>
      </c>
      <c r="Z12" s="42">
        <f>$Y12*$W12</f>
        <v/>
      </c>
      <c r="AA12" s="10">
        <f>IF($N12="",1,INDEX(Mapping!$H$30:$H$37,MATCH($A12,Mapping!$A$30:$A$37,0)))</f>
        <v/>
      </c>
      <c r="AB12" s="10">
        <f>IF($N12="",1,INDEX(Mapping!$E$50:$E$63,MATCH($N12,Mapping!$A$50:$A$63,0)))</f>
        <v/>
      </c>
      <c r="AC12" s="24">
        <f>IF($N12="",1,INDEX(Mapping!$G$30:$G$37,MATCH($A12,Mapping!$A$30:$A$37,0)))</f>
        <v/>
      </c>
      <c r="AD12" s="42">
        <f>$W12/$AC12</f>
        <v/>
      </c>
    </row>
    <row r="13">
      <c r="A13" s="52" t="inlineStr">
        <is>
          <t>bio</t>
        </is>
      </c>
      <c r="B13" s="42">
        <f>INDEX(PowerTech!$A$4:$Z$50,MATCH($A13,PowerTech!$A$4:$A$50,0),MATCH("name",PowerTech!$A$3:$Z$3,0))&amp;""</f>
        <v/>
      </c>
      <c r="C13" s="47">
        <f>INDEX(PowerTech!$A$4:$Z$50,MATCH($A13,PowerTech!$A$4:$A$50,0),MATCH("cax0_usd_per_kw",PowerTech!$A$3:$Z$3,0))</f>
        <v/>
      </c>
      <c r="D13" s="10">
        <f>INDEX(PowerTech!$A$4:$Z$50,MATCH($A13,PowerTech!$A$4:$A$50,0),MATCH("life_years",PowerTech!$A$3:$Z$3,0))</f>
        <v/>
      </c>
      <c r="E13" s="37">
        <f>INDEX(PowerTech!$A$4:$Z$50,MATCH($A13,PowerTech!$A$4:$A$50,0),MATCH("efficiency",PowerTech!$A$3:$Z$3,0))</f>
        <v/>
      </c>
      <c r="F13" s="37">
        <f>INDEX(PowerTech!$A$4:$Z$50,MATCH($A13,PowerTech!$A$4:$A$50,0),MATCH("capacity_factor",PowerTech!$A$3:$Z$3,0))</f>
        <v/>
      </c>
      <c r="G13" s="13">
        <f>INDEX(PowerTech!$A$4:$Z$50,MATCH($A13,PowerTech!$A$4:$A$50,0),MATCH("wacc",PowerTech!$A$3:$Z$3,0))</f>
        <v/>
      </c>
      <c r="H13" s="42">
        <f>INDEX(PowerTech!$A$4:$Z$50,MATCH($A13,PowerTech!$A$4:$A$50,0),MATCH("dtc_usd_per_kw",PowerTech!$A$3:$Z$3,0))</f>
        <v/>
      </c>
      <c r="I13" s="42">
        <f>INDEX(PowerTech!$A$4:$Z$50,MATCH($A13,PowerTech!$A$4:$A$50,0),MATCH("tcx_usd_per_kw",PowerTech!$A$3:$Z$3,0))</f>
        <v/>
      </c>
      <c r="J13" s="42">
        <f>INDEX(PowerTech!$A$4:$Z$50,MATCH($A13,PowerTech!$A$4:$A$50,0),MATCH("opf_usd_per_kwh",PowerTech!$A$3:$Z$3,0))</f>
        <v/>
      </c>
      <c r="K13" s="42">
        <f>INDEX(PowerTech!$A$4:$Z$50,MATCH($A13,PowerTech!$A$4:$A$50,0),MATCH("vop_usd_per_kwh",PowerTech!$A$3:$Z$3,0))</f>
        <v/>
      </c>
      <c r="L13" s="42">
        <f>INDEX(PowerTech!$A$4:$Z$50,MATCH($A13,PowerTech!$A$4:$A$50,0),MATCH("fuel_fixed_usd_per_kwh",PowerTech!$A$3:$Z$3,0))</f>
        <v/>
      </c>
      <c r="M13" s="42">
        <f>INDEX(PowerTech!$A$4:$Z$50,MATCH($A13,PowerTech!$A$4:$A$50,0),MATCH("rns_usd_per_kwh",PowerTech!$A$3:$Z$3,0))</f>
        <v/>
      </c>
      <c r="N13" s="42">
        <f>INDEX(PowerTech!$A$4:$Z$50,MATCH($A13,PowerTech!$A$4:$A$50,0),MATCH("price_code",PowerTech!$A$3:$Z$3,0))&amp;""</f>
        <v/>
      </c>
      <c r="O13" s="10">
        <f>INDEX(PowerTech!$A$4:$Z$50,MATCH($A13,PowerTech!$A$4:$A$50,0),MATCH("vre",PowerTech!$A$3:$Z$3,0))</f>
        <v/>
      </c>
      <c r="P13" s="10">
        <f>INDEX(PowerTech!$A$4:$Z$50,MATCH($A13,PowerTech!$A$4:$A$50,0),MATCH("vre_share",PowerTech!$A$3:$Z$3,0))</f>
        <v/>
      </c>
      <c r="Q13" s="37">
        <f>(1-(1+$G13)^-$D13)/(1-(1+$G13)^-1)</f>
        <v/>
      </c>
      <c r="R13" s="42">
        <f>(1/$D13+$G13/2)/($F13*8760)</f>
        <v/>
      </c>
      <c r="S13" s="42">
        <f>$H13/$D13/($F13*8760)+$J13</f>
        <v/>
      </c>
      <c r="T13" s="42">
        <f>1/($F13*8760*$Q13)</f>
        <v/>
      </c>
      <c r="U13" s="42">
        <f>($H13+$I13)*$T13+$J13+$M13</f>
        <v/>
      </c>
      <c r="V13" s="42">
        <f>$K13+$L13</f>
        <v/>
      </c>
      <c r="W13" s="42">
        <f>IF($N13="",0,0.0036/$E13)</f>
        <v/>
      </c>
      <c r="X13" s="10">
        <f>IF($N13="",1,INDEX(Inputs_prices!$E$5:$E$16,MATCH($N13,Inputs_prices!$A$5:$A$16,0)))</f>
        <v/>
      </c>
      <c r="Y13" s="42">
        <f>IFERROR(INDEX(EF_GHG!$E$4:$E$1000,MATCH(Settings!$C$4&amp;"|"&amp;$A13&amp;"|pow",EF_GHG!$A$4:$A$1000,0)),0)</f>
        <v/>
      </c>
      <c r="Z13" s="42">
        <f>$Y13*$W13</f>
        <v/>
      </c>
      <c r="AA13" s="10">
        <f>IF($N13="",1,INDEX(Mapping!$H$30:$H$37,MATCH($A13,Mapping!$A$30:$A$37,0)))</f>
        <v/>
      </c>
      <c r="AB13" s="10">
        <f>IF($N13="",1,INDEX(Mapping!$E$50:$E$63,MATCH($N13,Mapping!$A$50:$A$63,0)))</f>
        <v/>
      </c>
      <c r="AC13" s="24">
        <f>IF($N13="",1,INDEX(Mapping!$G$30:$G$37,MATCH($A13,Mapping!$A$30:$A$37,0)))</f>
        <v/>
      </c>
      <c r="AD13" s="42">
        <f>$W13/$AC13</f>
        <v/>
      </c>
    </row>
    <row r="15">
      <c r="A15" s="1" t="inlineStr">
        <is>
          <t>End-user groups (legacy G1 residential, G2 industrial)</t>
        </is>
      </c>
    </row>
    <row r="16">
      <c r="A16" s="1" t="inlineStr">
        <is>
          <t>CPI index of the column year (ResultsYear = 1) -&gt;</t>
        </is>
      </c>
      <c r="H16" s="16">
        <f>INDEX(WEO!$F$4:$AZ$1000,MATCH("USA|pcpi",WEO!$A$4:$A$1000,0),MATCH(Settings!$C$8,WEO!$F$3:$AZ$3,0))/INDEX(WEO!$F$4:$AZ$1000,MATCH("USA|pcpi",WEO!$A$4:$A$1000,0),MATCH(H$17,WEO!$F$3:$AZ$3,0))</f>
        <v/>
      </c>
      <c r="I16" s="16">
        <f>INDEX(WEO!$F$4:$AZ$1000,MATCH("USA|pcpi",WEO!$A$4:$A$1000,0),MATCH(Settings!$C$8,WEO!$F$3:$AZ$3,0))/INDEX(WEO!$F$4:$AZ$1000,MATCH("USA|pcpi",WEO!$A$4:$A$1000,0),MATCH(I$17,WEO!$F$3:$AZ$3,0))</f>
        <v/>
      </c>
      <c r="J16" s="16">
        <f>INDEX(WEO!$F$4:$AZ$1000,MATCH("USA|pcpi",WEO!$A$4:$A$1000,0),MATCH(Settings!$C$8,WEO!$F$3:$AZ$3,0))/INDEX(WEO!$F$4:$AZ$1000,MATCH("USA|pcpi",WEO!$A$4:$A$1000,0),MATCH(J$17,WEO!$F$3:$AZ$3,0))</f>
        <v/>
      </c>
      <c r="K16" s="16">
        <f>INDEX(WEO!$F$4:$AZ$1000,MATCH("USA|pcpi",WEO!$A$4:$A$1000,0),MATCH(Settings!$C$8,WEO!$F$3:$AZ$3,0))/INDEX(WEO!$F$4:$AZ$1000,MATCH("USA|pcpi",WEO!$A$4:$A$1000,0),MATCH(K$17,WEO!$F$3:$AZ$3,0))</f>
        <v/>
      </c>
    </row>
    <row r="17" ht="48" customHeight="1">
      <c r="A17" s="80" t="inlineStr">
        <is>
          <t>User group</t>
        </is>
      </c>
      <c r="B17" s="80" t="inlineStr">
        <is>
          <t>Label</t>
        </is>
      </c>
      <c r="C17" s="80" t="inlineStr">
        <is>
          <t>Position</t>
        </is>
      </c>
      <c r="D17" s="80" t="inlineStr">
        <is>
          <t>Transmission and distribution ($/kWh)</t>
        </is>
      </c>
      <c r="E17" s="80" t="inlineStr">
        <is>
          <t>Pass-through of supply-cost changes</t>
        </is>
      </c>
      <c r="F17" s="80" t="inlineStr">
        <is>
          <t>VAT rate, last historical year (data; blank = 0)</t>
        </is>
      </c>
      <c r="G17" s="80" t="inlineStr">
        <is>
          <t>VAT share of the price: VAT / (1 + VAT)</t>
        </is>
      </c>
      <c r="H17" s="89" t="n">
        <v>2021</v>
      </c>
      <c r="I17" s="89" t="n">
        <v>2022</v>
      </c>
      <c r="J17" s="89" t="n">
        <v>2023</v>
      </c>
      <c r="K17" s="89" t="n">
        <v>2024</v>
      </c>
    </row>
    <row r="18">
      <c r="A18" s="95" t="inlineStr">
        <is>
          <t>res</t>
        </is>
      </c>
      <c r="B18" s="95" t="inlineStr">
        <is>
          <t>Residential</t>
        </is>
      </c>
      <c r="C18" s="26" t="n">
        <v>1</v>
      </c>
      <c r="D18" s="16">
        <f>INDEX(PowerParams!$B$4:$B$50,MATCH("tmc|res",PowerParams!$A$4:$A$50,0))</f>
        <v/>
      </c>
      <c r="E18" s="16">
        <f>INDEX(PowerParams!$B$4:$B$50,MATCH("pass",PowerParams!$A$4:$A$50,0))</f>
        <v/>
      </c>
      <c r="F18" s="13">
        <f>IFERROR(INDEX(Prices_dom!$A$6:$CU$2000,MATCH(Settings!$C$4&amp;Settings!$C$10,Prices_dom!$A$6:$A$2000,0),MATCH("mit.vatrate.ecy."&amp;$A18,Prices_dom!$A$5:$CU$5,0))+0,0)</f>
        <v/>
      </c>
      <c r="G18" s="13">
        <f>$F18/(1+$F18)</f>
        <v/>
      </c>
      <c r="H18" s="16">
        <f>IFERROR(INDEX(Prices_dom!$A$6:$CU$2000,MATCH(Settings!$C$4&amp;H$17,Prices_dom!$A$6:$A$2000,0),MATCH("mit.rp.ecy."&amp;$A18,Prices_dom!$A$5:$CU$5,0))+0,0)*H$16</f>
        <v/>
      </c>
      <c r="I18" s="16">
        <f>IFERROR(INDEX(Prices_dom!$A$6:$CU$2000,MATCH(Settings!$C$4&amp;I$17,Prices_dom!$A$6:$A$2000,0),MATCH("mit.rp.ecy."&amp;$A18,Prices_dom!$A$5:$CU$5,0))+0,0)*I$16</f>
        <v/>
      </c>
      <c r="J18" s="16">
        <f>IFERROR(INDEX(Prices_dom!$A$6:$CU$2000,MATCH(Settings!$C$4&amp;J$17,Prices_dom!$A$6:$A$2000,0),MATCH("mit.rp.ecy."&amp;$A18,Prices_dom!$A$5:$CU$5,0))+0,0)*J$16</f>
        <v/>
      </c>
      <c r="K18" s="16">
        <f>IFERROR(INDEX(Prices_dom!$A$6:$CU$2000,MATCH(Settings!$C$4&amp;K$17,Prices_dom!$A$6:$A$2000,0),MATCH("mit.rp.ecy."&amp;$A18,Prices_dom!$A$5:$CU$5,0))+0,0)*K$16</f>
        <v/>
      </c>
    </row>
    <row r="19">
      <c r="A19" s="95" t="inlineStr">
        <is>
          <t>ind</t>
        </is>
      </c>
      <c r="B19" s="95" t="inlineStr">
        <is>
          <t>Industry</t>
        </is>
      </c>
      <c r="C19" s="26" t="n">
        <v>2</v>
      </c>
      <c r="D19" s="16">
        <f>INDEX(PowerParams!$B$4:$B$50,MATCH("tmc|ind",PowerParams!$A$4:$A$50,0))</f>
        <v/>
      </c>
      <c r="E19" s="16">
        <f>INDEX(PowerParams!$B$4:$B$50,MATCH("pass",PowerParams!$A$4:$A$50,0))</f>
        <v/>
      </c>
      <c r="F19" s="13">
        <f>IFERROR(INDEX(Prices_dom!$A$6:$CU$2000,MATCH(Settings!$C$4&amp;Settings!$C$10,Prices_dom!$A$6:$A$2000,0),MATCH("mit.vatrate.ecy."&amp;$A19,Prices_dom!$A$5:$CU$5,0))+0,0)</f>
        <v/>
      </c>
      <c r="G19" s="13">
        <f>$F19/(1+$F19)</f>
        <v/>
      </c>
      <c r="H19" s="16">
        <f>IFERROR(INDEX(Prices_dom!$A$6:$CU$2000,MATCH(Settings!$C$4&amp;H$17,Prices_dom!$A$6:$A$2000,0),MATCH("mit.rp.ecy."&amp;$A19,Prices_dom!$A$5:$CU$5,0))+0,0)*H$16</f>
        <v/>
      </c>
      <c r="I19" s="16">
        <f>IFERROR(INDEX(Prices_dom!$A$6:$CU$2000,MATCH(Settings!$C$4&amp;I$17,Prices_dom!$A$6:$A$2000,0),MATCH("mit.rp.ecy."&amp;$A19,Prices_dom!$A$5:$CU$5,0))+0,0)*I$16</f>
        <v/>
      </c>
      <c r="J19" s="16">
        <f>IFERROR(INDEX(Prices_dom!$A$6:$CU$2000,MATCH(Settings!$C$4&amp;J$17,Prices_dom!$A$6:$A$2000,0),MATCH("mit.rp.ecy."&amp;$A19,Prices_dom!$A$5:$CU$5,0))+0,0)*J$16</f>
        <v/>
      </c>
      <c r="K19" s="16">
        <f>IFERROR(INDEX(Prices_dom!$A$6:$CU$2000,MATCH(Settings!$C$4&amp;K$17,Prices_dom!$A$6:$A$2000,0),MATCH("mit.rp.ecy."&amp;$A19,Prices_dom!$A$5:$CU$5,0))+0,0)*K$16</f>
        <v/>
      </c>
    </row>
    <row r="21">
      <c r="A21" s="14" t="inlineStr">
        <is>
          <t>Derived constants follow PowerPrices_Method_v0_1.md: amortised fixed cost = caxav x acap + afix + stoav (legacy B3-B7 in one line); levelised fixed cost = cax x lcap + lfix + VRE x msc (legacy C1-C6); variable cost = vfix + rpb x k (legacy D4, with k = 0.0036 / efficiency).</t>
        </is>
      </c>
    </row>
    <row r="22">
      <c r="A22" s="14" t="inlineStr">
        <is>
          <t>Types without a price fuel (nuclear, wind, solar, hydro, other renewables) take position 1 with factor 0 (k, efk, kpu = 0), so the price and policy terms vanish.</t>
        </is>
      </c>
    </row>
    <row r="23">
      <c r="A23" s="14" t="inlineStr">
        <is>
          <t>Historical electricity prices: Prices_dom mit.rp.ecy.res / .ind (corrected Egypt block, nominal $/kWh incl. VAT) x CPI index of the year. VAT rate: Prices_dom mit.vatrate.ecy.* of the last historical year (blank = 0).</t>
        </is>
      </c>
    </row>
  </sheetData>
  <pageMargins left="0.75" right="0.75" top="1" bottom="1" header="0.5" footer="0.5"/>
</worksheet>
</file>

<file path=xl/worksheets/sheet14.xml><?xml version="1.0" encoding="utf-8"?>
<worksheet xmlns="http://schemas.openxmlformats.org/spreadsheetml/2006/main">
  <sheetPr codeName="Sheet14">
    <outlinePr summaryBelow="1" summaryRight="1"/>
    <pageSetUpPr/>
  </sheetPr>
  <dimension ref="A2:J121"/>
  <sheetViews>
    <sheetView tabSelected="0" workbookViewId="0">
      <selection activeCell="A1" sqref="A1"/>
    </sheetView>
  </sheetViews>
  <sheetFormatPr baseColWidth="8" defaultRowHeight="15" outlineLevelCol="0"/>
  <cols>
    <col width="14" customWidth="1" min="1" max="1"/>
    <col width="46" customWidth="1" min="2" max="2"/>
    <col width="9" customWidth="1" min="3" max="3"/>
    <col width="9" customWidth="1" min="4" max="4"/>
    <col width="34" customWidth="1" min="5" max="5"/>
    <col width="60" customWidth="1" min="6" max="6"/>
    <col width="16" customWidth="1" min="7" max="7"/>
    <col width="16" customWidth="1" min="8" max="8"/>
    <col width="16" customWidth="1" min="9" max="9"/>
    <col width="16" customWidth="1" min="10" max="10"/>
  </cols>
  <sheetData>
    <row r="2">
      <c r="A2" s="2" t="inlineStr">
        <is>
          <t>Variables: label, unit, code suffix, source and parameter columns by variable code</t>
        </is>
      </c>
      <c r="B2" s="3" t="n"/>
      <c r="C2" s="3" t="n"/>
      <c r="D2" s="3" t="n"/>
      <c r="E2" s="3" t="n"/>
      <c r="F2" s="3" t="n"/>
      <c r="G2" s="3" t="n"/>
      <c r="H2" s="3" t="n"/>
      <c r="I2" s="3" t="n"/>
      <c r="J2" s="3" t="n"/>
    </row>
    <row r="3">
      <c r="A3" s="14" t="inlineStr">
        <is>
          <t>Mitigation looks up Description, Unit and Source here and builds the output code country.mit.&lt;variable&gt;.&lt;subsector&gt;.&lt;fuel&gt;.&lt;suffix&gt;.&lt;scenario&gt;. Param 1-4 = Mitigation D:G.</t>
        </is>
      </c>
    </row>
    <row r="4">
      <c r="A4" s="73" t="inlineStr">
        <is>
          <t>Variable code</t>
        </is>
      </c>
      <c r="B4" s="73" t="inlineStr">
        <is>
          <t>Label</t>
        </is>
      </c>
      <c r="C4" s="73" t="inlineStr">
        <is>
          <t>Unit</t>
        </is>
      </c>
      <c r="D4" s="73" t="inlineStr">
        <is>
          <t>Code suffix</t>
        </is>
      </c>
      <c r="E4" s="73" t="inlineStr">
        <is>
          <t>Source</t>
        </is>
      </c>
      <c r="F4" s="73" t="inlineStr">
        <is>
          <t>Legacy reference</t>
        </is>
      </c>
      <c r="G4" s="73" t="inlineStr">
        <is>
          <t>Param 1 (D)</t>
        </is>
      </c>
      <c r="H4" s="73" t="inlineStr">
        <is>
          <t>Param 2 (E)</t>
        </is>
      </c>
      <c r="I4" s="73" t="inlineStr">
        <is>
          <t>Param 3 (F)</t>
        </is>
      </c>
      <c r="J4" s="73" t="inlineStr">
        <is>
          <t>Param 4 (G)</t>
        </is>
      </c>
    </row>
    <row r="5">
      <c r="A5" s="22" t="inlineStr">
        <is>
          <t>gdp.pos.pct</t>
        </is>
      </c>
      <c r="B5" s="22" t="inlineStr">
        <is>
          <t>Real GDP growth</t>
        </is>
      </c>
      <c r="C5" s="22" t="inlineStr">
        <is>
          <t>%</t>
        </is>
      </c>
      <c r="D5" s="22" t="inlineStr"/>
      <c r="E5" s="22" t="inlineStr">
        <is>
          <t>WEO (lookup by country)</t>
        </is>
      </c>
      <c r="F5" s="14" t="inlineStr">
        <is>
          <t>legacy Mitigation row 2446</t>
        </is>
      </c>
    </row>
    <row r="6">
      <c r="A6" s="22" t="inlineStr">
        <is>
          <t>infl</t>
        </is>
      </c>
      <c r="B6" s="22" t="inlineStr">
        <is>
          <t>Inflation index: US CPI, ResultsYear = 1 (nominal -&gt; real for domestic prices and nominal policy inputs)</t>
        </is>
      </c>
      <c r="C6" s="22" t="inlineStr">
        <is>
          <t>index</t>
        </is>
      </c>
      <c r="D6" s="22" t="inlineStr"/>
      <c r="E6" s="22" t="inlineStr">
        <is>
          <t>WEO USA|pcpi: CPI(ResultsYear) / CPI(year)</t>
        </is>
      </c>
      <c r="F6" s="14" t="inlineStr">
        <is>
          <t>legacy Mitigation rows 456 / 725 (inflation index, 2026 = 100)</t>
        </is>
      </c>
    </row>
    <row r="7">
      <c r="A7" s="22" t="inlineStr">
        <is>
          <t>defl</t>
        </is>
      </c>
      <c r="B7" s="22" t="inlineStr">
        <is>
          <t>Deflator index: US GDP deflator, ResultsYear = 1 (nominal -&gt; real for international prices)</t>
        </is>
      </c>
      <c r="C7" s="22" t="inlineStr">
        <is>
          <t>index</t>
        </is>
      </c>
      <c r="D7" s="22" t="inlineStr"/>
      <c r="E7" s="22" t="inlineStr">
        <is>
          <t>WEO USA|ngdp_d: deflator(ResultsYear) / deflator(year)</t>
        </is>
      </c>
      <c r="F7" s="14" t="inlineStr">
        <is>
          <t>legacy Mitigation row 467 (row 630 = 1 / it)</t>
        </is>
      </c>
    </row>
    <row r="8">
      <c r="A8" s="22" t="inlineStr">
        <is>
          <t>CPIntro</t>
        </is>
      </c>
      <c r="B8" s="14">
        <f>INDEX(MTInputs!$B$8:$B$415,MATCH($A8,MTInputs!$H$8:$H$415,0))&amp;""</f>
        <v/>
      </c>
      <c r="C8" s="14">
        <f>INDEX(MTInputs!$C$8:$C$415,MATCH($A8,MTInputs!$H$8:$H$415,0))&amp;""</f>
        <v/>
      </c>
      <c r="D8" s="22" t="inlineStr"/>
      <c r="E8" s="22" t="inlineStr">
        <is>
          <t>MTInputs (scenario column)</t>
        </is>
      </c>
      <c r="F8" s="14" t="inlineStr">
        <is>
          <t>MTInputs row 18</t>
        </is>
      </c>
    </row>
    <row r="9">
      <c r="A9" s="22" t="inlineStr">
        <is>
          <t>CPLevelStart</t>
        </is>
      </c>
      <c r="B9" s="14">
        <f>INDEX(MTInputs!$B$8:$B$415,MATCH($A9,MTInputs!$H$8:$H$415,0))&amp;""</f>
        <v/>
      </c>
      <c r="C9" s="14">
        <f>INDEX(MTInputs!$C$8:$C$415,MATCH($A9,MTInputs!$H$8:$H$415,0))&amp;""</f>
        <v/>
      </c>
      <c r="D9" s="22" t="inlineStr"/>
      <c r="E9" s="22" t="inlineStr">
        <is>
          <t>MTInputs (scenario column)</t>
        </is>
      </c>
      <c r="F9" s="14" t="inlineStr">
        <is>
          <t>MTInputs row 19</t>
        </is>
      </c>
    </row>
    <row r="10">
      <c r="A10" s="22" t="inlineStr">
        <is>
          <t>CPLevelTarget</t>
        </is>
      </c>
      <c r="B10" s="14">
        <f>INDEX(MTInputs!$B$8:$B$415,MATCH($A10,MTInputs!$H$8:$H$415,0))&amp;""</f>
        <v/>
      </c>
      <c r="C10" s="14">
        <f>INDEX(MTInputs!$C$8:$C$415,MATCH($A10,MTInputs!$H$8:$H$415,0))&amp;""</f>
        <v/>
      </c>
      <c r="D10" s="22" t="inlineStr"/>
      <c r="E10" s="22" t="inlineStr">
        <is>
          <t>MTInputs (scenario column)</t>
        </is>
      </c>
      <c r="F10" s="14" t="inlineStr">
        <is>
          <t>MTInputs row 20</t>
        </is>
      </c>
    </row>
    <row r="11">
      <c r="A11" s="22" t="inlineStr">
        <is>
          <t>CPOutro</t>
        </is>
      </c>
      <c r="B11" s="14">
        <f>INDEX(MTInputs!$B$8:$B$415,MATCH($A11,MTInputs!$H$8:$H$415,0))&amp;""</f>
        <v/>
      </c>
      <c r="C11" s="14">
        <f>INDEX(MTInputs!$C$8:$C$415,MATCH($A11,MTInputs!$H$8:$H$415,0))&amp;""</f>
        <v/>
      </c>
      <c r="D11" s="22" t="inlineStr"/>
      <c r="E11" s="22" t="inlineStr">
        <is>
          <t>MTInputs (scenario column)</t>
        </is>
      </c>
      <c r="F11" s="14" t="inlineStr">
        <is>
          <t>MTInputs row 21</t>
        </is>
      </c>
    </row>
    <row r="12">
      <c r="A12" s="22" t="inlineStr">
        <is>
          <t>ExtendCarbonPriceBeyondOutro</t>
        </is>
      </c>
      <c r="B12" s="14">
        <f>INDEX(MTInputs!$B$8:$B$415,MATCH($A12,MTInputs!$H$8:$H$415,0))&amp;""</f>
        <v/>
      </c>
      <c r="C12" s="14">
        <f>INDEX(MTInputs!$C$8:$C$415,MATCH($A12,MTInputs!$H$8:$H$415,0))&amp;""</f>
        <v/>
      </c>
      <c r="D12" s="22" t="inlineStr"/>
      <c r="E12" s="22" t="inlineStr">
        <is>
          <t>MTInputs (scenario column)</t>
        </is>
      </c>
      <c r="F12" s="14" t="inlineStr">
        <is>
          <t>MTInputs row 265</t>
        </is>
      </c>
    </row>
    <row r="13">
      <c r="A13" s="22" t="inlineStr">
        <is>
          <t>NomorReal</t>
        </is>
      </c>
      <c r="B13" s="14">
        <f>INDEX(MTInputs!$B$8:$B$415,MATCH($A13,MTInputs!$H$8:$H$415,0))&amp;""</f>
        <v/>
      </c>
      <c r="C13" s="14">
        <f>INDEX(MTInputs!$C$8:$C$415,MATCH($A13,MTInputs!$H$8:$H$415,0))&amp;""</f>
        <v/>
      </c>
      <c r="D13" s="22" t="inlineStr"/>
      <c r="E13" s="22" t="inlineStr">
        <is>
          <t>MTInputs (scenario column)</t>
        </is>
      </c>
      <c r="F13" s="14" t="inlineStr">
        <is>
          <t>MTInputs row 266</t>
        </is>
      </c>
    </row>
    <row r="14">
      <c r="A14" s="22" t="inlineStr">
        <is>
          <t>IntEnerPricForeSource</t>
        </is>
      </c>
      <c r="B14" s="14">
        <f>INDEX(MTInputs!$B$8:$B$415,MATCH($A14,MTInputs!$H$8:$H$415,0))&amp;""</f>
        <v/>
      </c>
      <c r="C14" s="14">
        <f>INDEX(MTInputs!$C$8:$C$415,MATCH($A14,MTInputs!$H$8:$H$415,0))&amp;""</f>
        <v/>
      </c>
      <c r="D14" s="22" t="inlineStr"/>
      <c r="E14" s="22" t="inlineStr">
        <is>
          <t>MTInputs (scenario column)</t>
        </is>
      </c>
      <c r="F14" s="14" t="inlineStr">
        <is>
          <t>MTInputs row 220</t>
        </is>
      </c>
    </row>
    <row r="15">
      <c r="A15" s="22" t="inlineStr">
        <is>
          <t>IntEnerPricForecastAdjustment</t>
        </is>
      </c>
      <c r="B15" s="14">
        <f>INDEX(MTInputs!$B$8:$B$415,MATCH($A15,MTInputs!$H$8:$H$415,0))&amp;""</f>
        <v/>
      </c>
      <c r="C15" s="14">
        <f>INDEX(MTInputs!$C$8:$C$415,MATCH($A15,MTInputs!$H$8:$H$415,0))&amp;""</f>
        <v/>
      </c>
      <c r="D15" s="22" t="inlineStr"/>
      <c r="E15" s="22" t="inlineStr">
        <is>
          <t>MTInputs (scenario column)</t>
        </is>
      </c>
      <c r="F15" s="14" t="inlineStr">
        <is>
          <t>MTInputs row 258</t>
        </is>
      </c>
    </row>
    <row r="16">
      <c r="A16" s="22" t="inlineStr">
        <is>
          <t>D_NewETS</t>
        </is>
      </c>
      <c r="B16" s="14">
        <f>INDEX(MTInputs!$B$8:$B$415,MATCH($A16,MTInputs!$H$8:$H$415,0))&amp;""</f>
        <v/>
      </c>
      <c r="C16" s="14">
        <f>INDEX(MTInputs!$C$8:$C$415,MATCH($A16,MTInputs!$H$8:$H$415,0))&amp;""</f>
        <v/>
      </c>
      <c r="D16" s="22" t="inlineStr"/>
      <c r="E16" s="22" t="inlineStr">
        <is>
          <t>MTInputs (scenario column)</t>
        </is>
      </c>
      <c r="F16" s="14" t="inlineStr">
        <is>
          <t>MTInputs row 84</t>
        </is>
      </c>
    </row>
    <row r="17">
      <c r="A17" s="22" t="inlineStr">
        <is>
          <t>D_ETSChangeRelStart</t>
        </is>
      </c>
      <c r="B17" s="14">
        <f>INDEX(MTInputs!$B$8:$B$415,MATCH($A17,MTInputs!$H$8:$H$415,0))&amp;""</f>
        <v/>
      </c>
      <c r="C17" s="14">
        <f>INDEX(MTInputs!$C$8:$C$415,MATCH($A17,MTInputs!$H$8:$H$415,0))&amp;""</f>
        <v/>
      </c>
      <c r="D17" s="22" t="inlineStr"/>
      <c r="E17" s="22" t="inlineStr">
        <is>
          <t>MTInputs (scenario column)</t>
        </is>
      </c>
      <c r="F17" s="14" t="inlineStr">
        <is>
          <t>MTInputs row 85</t>
        </is>
      </c>
    </row>
    <row r="18">
      <c r="A18" s="22" t="inlineStr">
        <is>
          <t>D_ETSChangeRelTarget</t>
        </is>
      </c>
      <c r="B18" s="14">
        <f>INDEX(MTInputs!$B$8:$B$415,MATCH($A18,MTInputs!$H$8:$H$415,0))&amp;""</f>
        <v/>
      </c>
      <c r="C18" s="14">
        <f>INDEX(MTInputs!$C$8:$C$415,MATCH($A18,MTInputs!$H$8:$H$415,0))&amp;""</f>
        <v/>
      </c>
      <c r="D18" s="22" t="inlineStr"/>
      <c r="E18" s="22" t="inlineStr">
        <is>
          <t>MTInputs (scenario column)</t>
        </is>
      </c>
      <c r="F18" s="14" t="inlineStr">
        <is>
          <t>MTInputs row 86</t>
        </is>
      </c>
    </row>
    <row r="19">
      <c r="A19" s="22" t="inlineStr">
        <is>
          <t>D_ETSCapCont</t>
        </is>
      </c>
      <c r="B19" s="14">
        <f>INDEX(MTInputs!$B$8:$B$415,MATCH($A19,MTInputs!$H$8:$H$415,0))&amp;""</f>
        <v/>
      </c>
      <c r="C19" s="14">
        <f>INDEX(MTInputs!$C$8:$C$415,MATCH($A19,MTInputs!$H$8:$H$415,0))&amp;""</f>
        <v/>
      </c>
      <c r="D19" s="22" t="inlineStr"/>
      <c r="E19" s="22" t="inlineStr">
        <is>
          <t>MTInputs (scenario column)</t>
        </is>
      </c>
      <c r="F19" s="14" t="inlineStr">
        <is>
          <t>MTInputs row 87</t>
        </is>
      </c>
    </row>
    <row r="20">
      <c r="A20" s="22" t="inlineStr">
        <is>
          <t>D_ETSIntro</t>
        </is>
      </c>
      <c r="B20" s="14">
        <f>INDEX(MTInputs!$B$8:$B$415,MATCH($A20,MTInputs!$H$8:$H$415,0))&amp;""</f>
        <v/>
      </c>
      <c r="C20" s="14">
        <f>INDEX(MTInputs!$C$8:$C$415,MATCH($A20,MTInputs!$H$8:$H$415,0))&amp;""</f>
        <v/>
      </c>
      <c r="D20" s="22" t="inlineStr"/>
      <c r="E20" s="22" t="inlineStr">
        <is>
          <t>MTInputs (scenario column)</t>
        </is>
      </c>
      <c r="F20" s="14" t="inlineStr">
        <is>
          <t>MTInputs row 88</t>
        </is>
      </c>
    </row>
    <row r="21">
      <c r="A21" s="22" t="inlineStr">
        <is>
          <t>D_ETSOutro</t>
        </is>
      </c>
      <c r="B21" s="14">
        <f>INDEX(MTInputs!$B$8:$B$415,MATCH($A21,MTInputs!$H$8:$H$415,0))&amp;""</f>
        <v/>
      </c>
      <c r="C21" s="14">
        <f>INDEX(MTInputs!$C$8:$C$415,MATCH($A21,MTInputs!$H$8:$H$415,0))&amp;""</f>
        <v/>
      </c>
      <c r="D21" s="22" t="inlineStr"/>
      <c r="E21" s="22" t="inlineStr">
        <is>
          <t>MTInputs (scenario column)</t>
        </is>
      </c>
      <c r="F21" s="14" t="inlineStr">
        <is>
          <t>MTInputs row 89</t>
        </is>
      </c>
    </row>
    <row r="22">
      <c r="A22" s="22" t="inlineStr">
        <is>
          <t>D_ETSPriceOverride</t>
        </is>
      </c>
      <c r="B22" s="14">
        <f>INDEX(MTInputs!$B$8:$B$415,MATCH($A22,MTInputs!$H$8:$H$415,0))&amp;""</f>
        <v/>
      </c>
      <c r="C22" s="14">
        <f>INDEX(MTInputs!$C$8:$C$415,MATCH($A22,MTInputs!$H$8:$H$415,0))&amp;""</f>
        <v/>
      </c>
      <c r="D22" s="22" t="inlineStr"/>
      <c r="E22" s="22" t="inlineStr">
        <is>
          <t>MTInputs (scenario column)</t>
        </is>
      </c>
      <c r="F22" s="14" t="inlineStr">
        <is>
          <t>MTInputs row 93</t>
        </is>
      </c>
    </row>
    <row r="23">
      <c r="A23" s="22" t="inlineStr">
        <is>
          <t>D_ETSVolatility</t>
        </is>
      </c>
      <c r="B23" s="14">
        <f>INDEX(MTInputs!$B$8:$B$415,MATCH($A23,MTInputs!$H$8:$H$415,0))&amp;""</f>
        <v/>
      </c>
      <c r="C23" s="14">
        <f>INDEX(MTInputs!$C$8:$C$415,MATCH($A23,MTInputs!$H$8:$H$415,0))&amp;""</f>
        <v/>
      </c>
      <c r="D23" s="22" t="inlineStr"/>
      <c r="E23" s="22" t="inlineStr">
        <is>
          <t>MTInputs (scenario column)</t>
        </is>
      </c>
      <c r="F23" s="14" t="inlineStr">
        <is>
          <t>MTInputs row 95</t>
        </is>
      </c>
    </row>
    <row r="24">
      <c r="A24" s="22" t="inlineStr">
        <is>
          <t>D_ETSVolImpact</t>
        </is>
      </c>
      <c r="B24" s="14">
        <f>INDEX(MTInputs!$B$8:$B$415,MATCH($A24,MTInputs!$H$8:$H$415,0))&amp;""</f>
        <v/>
      </c>
      <c r="C24" s="14">
        <f>INDEX(MTInputs!$C$8:$C$415,MATCH($A24,MTInputs!$H$8:$H$415,0))&amp;""</f>
        <v/>
      </c>
      <c r="D24" s="22" t="inlineStr"/>
      <c r="E24" s="22" t="inlineStr">
        <is>
          <t>MTInputs (scenario column)</t>
        </is>
      </c>
      <c r="F24" s="14" t="inlineStr">
        <is>
          <t>MTInputs row 96</t>
        </is>
      </c>
    </row>
    <row r="25">
      <c r="A25" s="22" t="inlineStr">
        <is>
          <t>D_ETSCTRisk</t>
        </is>
      </c>
      <c r="B25" s="14">
        <f>INDEX(MTInputs!$B$8:$B$415,MATCH($A25,MTInputs!$H$8:$H$415,0))&amp;""</f>
        <v/>
      </c>
      <c r="C25" s="14">
        <f>INDEX(MTInputs!$C$8:$C$415,MATCH($A25,MTInputs!$H$8:$H$415,0))&amp;""</f>
        <v/>
      </c>
      <c r="D25" s="22" t="inlineStr"/>
      <c r="E25" s="22" t="inlineStr">
        <is>
          <t>MTInputs (scenario column)</t>
        </is>
      </c>
      <c r="F25" s="14" t="inlineStr">
        <is>
          <t>MTInputs row 97</t>
        </is>
      </c>
    </row>
    <row r="26">
      <c r="A26" s="22" t="inlineStr">
        <is>
          <t>cptraj</t>
        </is>
      </c>
      <c r="B26" s="22" t="inlineStr">
        <is>
          <t>Carbon price trajectory used</t>
        </is>
      </c>
      <c r="C26" s="22" t="inlineStr">
        <is>
          <t>$/tCO2 real</t>
        </is>
      </c>
      <c r="D26" s="22" t="inlineStr"/>
      <c r="E26" s="22" t="inlineStr">
        <is>
          <t>Calculation (legacy rows 2248, 2251); x infl if NomorReal = Nominal</t>
        </is>
      </c>
      <c r="F26" s="14" t="inlineStr">
        <is>
          <t>legacy Mitigation row 2251: egy.mit.cptraj.1</t>
        </is>
      </c>
    </row>
    <row r="27">
      <c r="A27" s="22" t="inlineStr">
        <is>
          <t>ctcov</t>
        </is>
      </c>
      <c r="B27" s="22" t="inlineStr">
        <is>
          <t>Carbon tax coverage (Apply tax?)</t>
        </is>
      </c>
      <c r="C27" s="22" t="inlineStr">
        <is>
          <t>switch</t>
        </is>
      </c>
      <c r="D27" s="22" t="inlineStr"/>
      <c r="E27" s="22" t="inlineStr">
        <is>
          <t>MTInputs (scenario column)</t>
        </is>
      </c>
      <c r="F27" s="14" t="inlineStr">
        <is>
          <t>MTInputs MCov* rows 23-47; biomass has no switch (EF 0)</t>
        </is>
      </c>
    </row>
    <row r="28">
      <c r="A28" s="22" t="inlineStr">
        <is>
          <t>fpr.yr0</t>
        </is>
      </c>
      <c r="B28" s="22" t="inlineStr">
        <is>
          <t>Fuel price reform: starting year</t>
        </is>
      </c>
      <c r="C28" s="22" t="inlineStr">
        <is>
          <t>year</t>
        </is>
      </c>
      <c r="D28" s="22" t="inlineStr"/>
      <c r="E28" s="22" t="inlineStr">
        <is>
          <t>MTInputs (scenario column)</t>
        </is>
      </c>
      <c r="F28" s="14" t="inlineStr">
        <is>
          <t>MTInputs row 140</t>
        </is>
      </c>
    </row>
    <row r="29">
      <c r="A29" s="22" t="inlineStr">
        <is>
          <t>fpr.yr1</t>
        </is>
      </c>
      <c r="B29" s="22" t="inlineStr">
        <is>
          <t>Fuel price reform: target year</t>
        </is>
      </c>
      <c r="C29" s="22" t="inlineStr">
        <is>
          <t>year</t>
        </is>
      </c>
      <c r="D29" s="22" t="inlineStr"/>
      <c r="E29" s="22" t="inlineStr">
        <is>
          <t>MTInputs (scenario column)</t>
        </is>
      </c>
      <c r="F29" s="14" t="inlineStr">
        <is>
          <t>MTInputs row 141</t>
        </is>
      </c>
    </row>
    <row r="30">
      <c r="A30" s="22" t="inlineStr">
        <is>
          <t>fpr.s</t>
        </is>
      </c>
      <c r="B30" s="22" t="inlineStr">
        <is>
          <t>Fuel price reform: starting price increase</t>
        </is>
      </c>
      <c r="C30" s="22" t="inlineStr">
        <is>
          <t>price unit</t>
        </is>
      </c>
      <c r="D30" s="22" t="inlineStr"/>
      <c r="E30" s="22" t="inlineStr">
        <is>
          <t>MTInputs (scenario column)</t>
        </is>
      </c>
      <c r="F30" s="14" t="inlineStr">
        <is>
          <t>MTInputs rows 142-155</t>
        </is>
      </c>
    </row>
    <row r="31">
      <c r="A31" s="22" t="inlineStr">
        <is>
          <t>fpr.f</t>
        </is>
      </c>
      <c r="B31" s="22" t="inlineStr">
        <is>
          <t>Fuel price reform: final price increase</t>
        </is>
      </c>
      <c r="C31" s="22" t="inlineStr">
        <is>
          <t>price unit</t>
        </is>
      </c>
      <c r="D31" s="22" t="inlineStr"/>
      <c r="E31" s="22" t="inlineStr">
        <is>
          <t>MTInputs (scenario column)</t>
        </is>
      </c>
      <c r="F31" s="14" t="inlineStr">
        <is>
          <t>MTInputs rows 156-169</t>
        </is>
      </c>
    </row>
    <row r="32">
      <c r="A32" s="22" t="inlineStr">
        <is>
          <t>fpr</t>
        </is>
      </c>
      <c r="B32" s="22" t="inlineStr">
        <is>
          <t>Fuel price reform: price increase path</t>
        </is>
      </c>
      <c r="C32" s="22" t="inlineStr">
        <is>
          <t>price unit</t>
        </is>
      </c>
      <c r="D32" s="22" t="inlineStr"/>
      <c r="E32" s="22" t="inlineStr">
        <is>
          <t>Calculation (assumed linear)</t>
        </is>
      </c>
      <c r="F32" s="14" t="inlineStr">
        <is>
          <t>new</t>
        </is>
      </c>
    </row>
    <row r="33">
      <c r="A33" s="22" t="inlineStr">
        <is>
          <t>etscov</t>
        </is>
      </c>
      <c r="B33" s="22" t="inlineStr">
        <is>
          <t>ETS sector coverage (Apply?)</t>
        </is>
      </c>
      <c r="C33" s="22" t="inlineStr">
        <is>
          <t>switch</t>
        </is>
      </c>
      <c r="D33" s="22" t="inlineStr"/>
      <c r="E33" s="22" t="inlineStr">
        <is>
          <t>MTInputs (scenario column)</t>
        </is>
      </c>
      <c r="F33" s="14" t="inlineStr">
        <is>
          <t>MTInputs rows 99-115</t>
        </is>
      </c>
    </row>
    <row r="34">
      <c r="A34" s="22" t="inlineStr">
        <is>
          <t>etsc</t>
        </is>
      </c>
      <c r="B34" s="22" t="inlineStr">
        <is>
          <t>Effective ETS coverage (new ETS applied, started, sector covered)</t>
        </is>
      </c>
      <c r="C34" s="22" t="inlineStr">
        <is>
          <t>0/1</t>
        </is>
      </c>
      <c r="D34" s="22" t="inlineStr"/>
      <c r="E34" s="22" t="inlineStr">
        <is>
          <t>Calculation</t>
        </is>
      </c>
      <c r="F34" s="14" t="inlineStr">
        <is>
          <t>new</t>
        </is>
      </c>
    </row>
    <row r="35">
      <c r="A35" s="22" t="inlineStr">
        <is>
          <t>etsb.s</t>
        </is>
      </c>
      <c r="B35" s="22" t="inlineStr">
        <is>
          <t>ETS benchmark at the start year (share of emission intensity allocated free)</t>
        </is>
      </c>
      <c r="C35" s="22" t="inlineStr">
        <is>
          <t>share</t>
        </is>
      </c>
      <c r="D35" s="22" t="inlineStr"/>
      <c r="E35" s="22" t="inlineStr">
        <is>
          <t>Typed input (assumption 1.0)</t>
        </is>
      </c>
      <c r="F35" s="14" t="inlineStr">
        <is>
          <t>new: replaces the auctioned proportion (MTInputs rows 90-92)</t>
        </is>
      </c>
    </row>
    <row r="36">
      <c r="A36" s="22" t="inlineStr">
        <is>
          <t>etsb.t</t>
        </is>
      </c>
      <c r="B36" s="22" t="inlineStr">
        <is>
          <t>ETS benchmark at the target year (share of emission intensity allocated free)</t>
        </is>
      </c>
      <c r="C36" s="22" t="inlineStr">
        <is>
          <t>share</t>
        </is>
      </c>
      <c r="D36" s="22" t="inlineStr"/>
      <c r="E36" s="22" t="inlineStr">
        <is>
          <t>Typed input (assumption 0.8)</t>
        </is>
      </c>
      <c r="F36" s="14" t="inlineStr">
        <is>
          <t>new: replaces the auctioned proportion (MTInputs rows 90-92)</t>
        </is>
      </c>
    </row>
    <row r="37">
      <c r="A37" s="22" t="inlineStr">
        <is>
          <t>etsb</t>
        </is>
      </c>
      <c r="B37" s="22" t="inlineStr">
        <is>
          <t>ETS benchmark path</t>
        </is>
      </c>
      <c r="C37" s="22" t="inlineStr">
        <is>
          <t>share</t>
        </is>
      </c>
      <c r="D37" s="22" t="inlineStr"/>
      <c r="E37" s="22" t="inlineStr">
        <is>
          <t>Linear from D_ETSIntro to D_ETSOutro, flat after</t>
        </is>
      </c>
      <c r="F37" s="14" t="inlineStr">
        <is>
          <t>new</t>
        </is>
      </c>
    </row>
    <row r="38">
      <c r="A38" s="22" t="inlineStr">
        <is>
          <t>obr</t>
        </is>
      </c>
      <c r="B38" s="22" t="inlineStr">
        <is>
          <t>ETS output-based (OBR) share = benchmark (auctioned share = 1 - OBR)</t>
        </is>
      </c>
      <c r="C38" s="22" t="inlineStr">
        <is>
          <t>share</t>
        </is>
      </c>
      <c r="D38" s="22" t="inlineStr"/>
      <c r="E38" s="22" t="inlineStr">
        <is>
          <t>MIN(1, MAX(0, benchmark of the sector group))</t>
        </is>
      </c>
      <c r="F38" s="14" t="inlineStr">
        <is>
          <t>legacy rows 1863-1864 (one auctioned proportion)</t>
        </is>
      </c>
    </row>
    <row r="39">
      <c r="A39" s="22" t="inlineStr">
        <is>
          <t>bco2</t>
        </is>
      </c>
      <c r="B39" s="22" t="inlineStr">
        <is>
          <t>Baseline CO2 by ETS sector (data from scenario 1)</t>
        </is>
      </c>
      <c r="C39" s="22" t="inlineStr">
        <is>
          <t>MtCO2</t>
        </is>
      </c>
      <c r="D39" s="22" t="inlineStr"/>
      <c r="E39" s="22" t="inlineStr">
        <is>
          <t>Values of scenario 1 co2.sec</t>
        </is>
      </c>
      <c r="F39" s="14" t="inlineStr">
        <is>
          <t>legacy rows 1888-1919 (baseline emissions)</t>
        </is>
      </c>
    </row>
    <row r="40">
      <c r="A40" s="22" t="inlineStr">
        <is>
          <t>ets.vadj</t>
        </is>
      </c>
      <c r="B40" s="22" t="inlineStr">
        <is>
          <t>ETS volatility adjustment (tax-equivalent price per $ of permit price)</t>
        </is>
      </c>
      <c r="C40" s="22" t="inlineStr">
        <is>
          <t>factor</t>
        </is>
      </c>
      <c r="D40" s="22" t="inlineStr"/>
      <c r="E40" s="22" t="inlineStr">
        <is>
          <t>(1 + carbon tax policy risk x impact) / (1 + ETS volatility x impact); Settings table</t>
        </is>
      </c>
      <c r="F40" s="14" t="inlineStr">
        <is>
          <t>legacy row 2191 (1/1.1); ETS+LTS rows 5-9</t>
        </is>
      </c>
    </row>
    <row r="41">
      <c r="A41" s="22" t="inlineStr">
        <is>
          <t>ets.bce</t>
        </is>
      </c>
      <c r="B41" s="22" t="inlineStr">
        <is>
          <t>Baseline covered emissions</t>
        </is>
      </c>
      <c r="C41" s="22" t="inlineStr">
        <is>
          <t>MtCO2</t>
        </is>
      </c>
      <c r="D41" s="22" t="inlineStr"/>
      <c r="E41" s="22" t="inlineStr">
        <is>
          <t>SUMPRODUCT(bco2, etsc)</t>
        </is>
      </c>
      <c r="F41" s="14" t="inlineStr">
        <is>
          <t>legacy row 1956</t>
        </is>
      </c>
    </row>
    <row r="42">
      <c r="A42" s="22" t="inlineStr">
        <is>
          <t>ets.cap</t>
        </is>
      </c>
      <c r="B42" s="22" t="inlineStr">
        <is>
          <t>ETS cap</t>
        </is>
      </c>
      <c r="C42" s="22" t="inlineStr">
        <is>
          <t>MtCO2</t>
        </is>
      </c>
      <c r="D42" s="22" t="inlineStr"/>
      <c r="E42" s="22" t="inlineStr">
        <is>
          <t>Baseline covered emissions x (1 + change path); constant after the target year if D_ETSCapCont = Constant</t>
        </is>
      </c>
      <c r="F42" s="14" t="inlineStr">
        <is>
          <t>legacy rows 1958-1960</t>
        </is>
      </c>
    </row>
    <row r="43">
      <c r="A43" s="22" t="inlineStr">
        <is>
          <t>ets.se</t>
        </is>
      </c>
      <c r="B43" s="22" t="inlineStr">
        <is>
          <t>Effective covered semi-elasticity (allocation effectiveness: auctioned 1, OBR 0.5)</t>
        </is>
      </c>
      <c r="C43" s="22" t="inlineStr">
        <is>
          <t>per $/tCO2</t>
        </is>
      </c>
      <c r="D43" s="22" t="inlineStr"/>
      <c r="E43" s="22" t="inlineStr">
        <is>
          <t>Baseline-weighted semi-elasticities x (1 - 0.5 OBR)</t>
        </is>
      </c>
      <c r="F43" s="14" t="inlineStr">
        <is>
          <t>legacy rows 1845, 1866-1867</t>
        </is>
      </c>
    </row>
    <row r="44">
      <c r="A44" s="22" t="inlineStr">
        <is>
          <t>ets.est</t>
        </is>
      </c>
      <c r="B44" s="22" t="inlineStr">
        <is>
          <t>ETS price, fast estimate</t>
        </is>
      </c>
      <c r="C44" s="22" t="inlineStr">
        <is>
          <t>$/tCO2 real</t>
        </is>
      </c>
      <c r="D44" s="22" t="inlineStr"/>
      <c r="E44" s="22" t="inlineStr">
        <is>
          <t>LN(cap / baseline) / (semi-elasticity x volatility adjustment)</t>
        </is>
      </c>
      <c r="F44" s="14" t="inlineStr">
        <is>
          <t>legacy row 1868 (QuickEstimateOfETSPrices; linear there)</t>
        </is>
      </c>
    </row>
    <row r="45">
      <c r="A45" s="22" t="inlineStr">
        <is>
          <t>ets.ovr</t>
        </is>
      </c>
      <c r="B45" s="22" t="inlineStr">
        <is>
          <t>ETS price override (pasted values, e.g. from ets_goalseek_v0_1.py)</t>
        </is>
      </c>
      <c r="C45" s="22" t="inlineStr">
        <is>
          <t>$/tCO2 real</t>
        </is>
      </c>
      <c r="D45" s="22" t="inlineStr"/>
      <c r="E45" s="22" t="inlineStr">
        <is>
          <t>Typed / pasted values</t>
        </is>
      </c>
      <c r="F45" s="14" t="inlineStr">
        <is>
          <t>legacy Manual inputs O15:AB15 (OverrideOfETSPrices)</t>
        </is>
      </c>
    </row>
    <row r="46">
      <c r="A46" s="22" t="inlineStr">
        <is>
          <t>ets.p</t>
        </is>
      </c>
      <c r="B46" s="22" t="inlineStr">
        <is>
          <t>ETS permit price used</t>
        </is>
      </c>
      <c r="C46" s="22" t="inlineStr">
        <is>
          <t>$/tCO2 real</t>
        </is>
      </c>
      <c r="D46" s="22" t="inlineStr"/>
      <c r="E46" s="22" t="inlineStr">
        <is>
          <t>Override row if D_ETSPriceOverride = Yes (blank: carbon price path), else the fast estimate</t>
        </is>
      </c>
      <c r="F46" s="14" t="inlineStr">
        <is>
          <t>legacy row 1873</t>
        </is>
      </c>
    </row>
    <row r="47">
      <c r="A47" s="22" t="inlineStr">
        <is>
          <t>ets.pe</t>
        </is>
      </c>
      <c r="B47" s="22" t="inlineStr">
        <is>
          <t>ETS tax-equivalent price (permit price x volatility adjustment)</t>
        </is>
      </c>
      <c r="C47" s="22" t="inlineStr">
        <is>
          <t>$/tCO2 real</t>
        </is>
      </c>
      <c r="D47" s="22" t="inlineStr"/>
      <c r="E47" s="22" t="inlineStr">
        <is>
          <t>ets.p x ets.vadj</t>
        </is>
      </c>
      <c r="F47" s="14" t="inlineStr">
        <is>
          <t>legacy row 2191 applied to the ETS price</t>
        </is>
      </c>
    </row>
    <row r="48">
      <c r="A48" s="22" t="inlineStr">
        <is>
          <t>ets.rf</t>
        </is>
      </c>
      <c r="B48" s="22" t="inlineStr">
        <is>
          <t>ETS revenue factor (permit price per $ of tax-equivalent price)</t>
        </is>
      </c>
      <c r="C48" s="22" t="inlineStr">
        <is>
          <t>factor</t>
        </is>
      </c>
      <c r="D48" s="22" t="inlineStr"/>
      <c r="E48" s="22" t="inlineStr">
        <is>
          <t>1 / ets.vadj</t>
        </is>
      </c>
      <c r="F48" s="14" t="inlineStr">
        <is>
          <t>new</t>
        </is>
      </c>
    </row>
    <row r="49">
      <c r="A49" s="22" t="inlineStr">
        <is>
          <t>reg</t>
        </is>
      </c>
      <c r="B49" s="22" t="inlineStr">
        <is>
          <t>Shadow price from regulations (placeholder)</t>
        </is>
      </c>
      <c r="C49" s="22" t="inlineStr">
        <is>
          <t>USD/tCO2</t>
        </is>
      </c>
      <c r="D49" s="22" t="inlineStr"/>
      <c r="E49" s="22" t="inlineStr">
        <is>
          <t>Constant 0 (not yet)</t>
        </is>
      </c>
      <c r="F49" s="14" t="inlineStr">
        <is>
          <t>legacy rows 2345-2349 include regulations</t>
        </is>
      </c>
    </row>
    <row r="50">
      <c r="A50" s="22" t="inlineStr">
        <is>
          <t>fb.yr0</t>
        </is>
      </c>
      <c r="B50" s="22" t="inlineStr">
        <is>
          <t>Feebates: start date</t>
        </is>
      </c>
      <c r="C50" s="22" t="inlineStr">
        <is>
          <t>year</t>
        </is>
      </c>
      <c r="D50" s="22" t="inlineStr"/>
      <c r="E50" s="22" t="inlineStr">
        <is>
          <t>MTInputs (scenario column)</t>
        </is>
      </c>
      <c r="F50" s="14" t="inlineStr">
        <is>
          <t>MTInputs row 53</t>
        </is>
      </c>
    </row>
    <row r="51">
      <c r="A51" s="22" t="inlineStr">
        <is>
          <t>fb.yr1</t>
        </is>
      </c>
      <c r="B51" s="22" t="inlineStr">
        <is>
          <t>Feebates: target date</t>
        </is>
      </c>
      <c r="C51" s="22" t="inlineStr">
        <is>
          <t>year</t>
        </is>
      </c>
      <c r="D51" s="22" t="inlineStr"/>
      <c r="E51" s="22" t="inlineStr">
        <is>
          <t>MTInputs (scenario column)</t>
        </is>
      </c>
      <c r="F51" s="14" t="inlineStr">
        <is>
          <t>MTInputs row 54</t>
        </is>
      </c>
    </row>
    <row r="52">
      <c r="A52" s="22" t="inlineStr">
        <is>
          <t>fb.s</t>
        </is>
      </c>
      <c r="B52" s="22" t="inlineStr">
        <is>
          <t>Feebates: starting rate</t>
        </is>
      </c>
      <c r="C52" s="22" t="inlineStr">
        <is>
          <t>USD/tCO2</t>
        </is>
      </c>
      <c r="D52" s="22" t="inlineStr"/>
      <c r="E52" s="22" t="inlineStr">
        <is>
          <t>MTInputs (scenario column)</t>
        </is>
      </c>
      <c r="F52" s="14" t="inlineStr">
        <is>
          <t>MTInputs rows 56-59</t>
        </is>
      </c>
    </row>
    <row r="53">
      <c r="A53" s="22" t="inlineStr">
        <is>
          <t>fb.t</t>
        </is>
      </c>
      <c r="B53" s="22" t="inlineStr">
        <is>
          <t>Feebates: target rate</t>
        </is>
      </c>
      <c r="C53" s="22" t="inlineStr">
        <is>
          <t>USD/tCO2</t>
        </is>
      </c>
      <c r="D53" s="22" t="inlineStr"/>
      <c r="E53" s="22" t="inlineStr">
        <is>
          <t>MTInputs (scenario column)</t>
        </is>
      </c>
      <c r="F53" s="14" t="inlineStr">
        <is>
          <t>MTInputs rows 61-64</t>
        </is>
      </c>
    </row>
    <row r="54">
      <c r="A54" s="22" t="inlineStr">
        <is>
          <t>fb</t>
        </is>
      </c>
      <c r="B54" s="22" t="inlineStr">
        <is>
          <t>Feebates: rate path</t>
        </is>
      </c>
      <c r="C54" s="22" t="inlineStr">
        <is>
          <t>USD/tCO2</t>
        </is>
      </c>
      <c r="D54" s="22" t="inlineStr"/>
      <c r="E54" s="22" t="inlineStr">
        <is>
          <t>Calculation (assumed linear)</t>
        </is>
      </c>
      <c r="F54" s="14" t="inlineStr">
        <is>
          <t>legacy rows 2000-2004</t>
        </is>
      </c>
    </row>
    <row r="55">
      <c r="A55" s="22" t="inlineStr">
        <is>
          <t>fbcov</t>
        </is>
      </c>
      <c r="B55" s="22" t="inlineStr">
        <is>
          <t>Feebates sector coverage (Apply?)</t>
        </is>
      </c>
      <c r="C55" s="22" t="inlineStr">
        <is>
          <t>switch</t>
        </is>
      </c>
      <c r="D55" s="22" t="inlineStr"/>
      <c r="E55" s="22" t="inlineStr">
        <is>
          <t>MTInputs (scenario column)</t>
        </is>
      </c>
      <c r="F55" s="14" t="inlineStr">
        <is>
          <t>MTInputs rows 66-82</t>
        </is>
      </c>
    </row>
    <row r="56">
      <c r="A56" s="22" t="inlineStr">
        <is>
          <t>ssc.adj</t>
        </is>
      </c>
      <c r="B56" s="22" t="inlineStr">
        <is>
          <t>Efficiency-margin adjustment, feebates</t>
        </is>
      </c>
      <c r="C56" s="22" t="inlineStr">
        <is>
          <t>share</t>
        </is>
      </c>
      <c r="D56" s="22" t="inlineStr"/>
      <c r="E56" s="22" t="inlineStr">
        <is>
          <t>cpat_coded default (feebates 1.0)</t>
        </is>
      </c>
      <c r="F56" s="14" t="inlineStr">
        <is>
          <t>MTInputs rows 247-250 hold the adjustments for regulations (not yet used)</t>
        </is>
      </c>
    </row>
    <row r="57">
      <c r="A57" s="22" t="inlineStr">
        <is>
          <t>shps</t>
        </is>
      </c>
      <c r="B57" s="22" t="inlineStr">
        <is>
          <t>Shadow price by sector (feebates + regulations; the ETS acts through the price)</t>
        </is>
      </c>
      <c r="C57" s="22" t="inlineStr">
        <is>
          <t>USD/tCO2</t>
        </is>
      </c>
      <c r="D57" s="22" t="inlineStr"/>
      <c r="E57" s="22" t="inlineStr">
        <is>
          <t>Calculation</t>
        </is>
      </c>
      <c r="F57" s="14" t="inlineStr">
        <is>
          <t>legacy Mitigation rows 2345-2349</t>
        </is>
      </c>
    </row>
    <row r="58">
      <c r="A58" s="22" t="inlineStr">
        <is>
          <t>ssc</t>
        </is>
      </c>
      <c r="B58" s="22" t="inlineStr">
        <is>
          <t>Share of shadow price impacting efficiency</t>
        </is>
      </c>
      <c r="C58" s="22" t="inlineStr">
        <is>
          <t>share</t>
        </is>
      </c>
      <c r="D58" s="22" t="inlineStr"/>
      <c r="E58" s="22" t="inlineStr">
        <is>
          <t>Feebate coverage x adjustment</t>
        </is>
      </c>
      <c r="F58" s="14" t="inlineStr">
        <is>
          <t>legacy Mitigation rows 2403-2419: egy.mit.ssc.rod.1</t>
        </is>
      </c>
    </row>
    <row r="59">
      <c r="A59" s="22" t="inlineStr">
        <is>
          <t>gp</t>
        </is>
      </c>
      <c r="B59" s="22" t="inlineStr">
        <is>
          <t>International energy price (real; source and adjustment from MTInputs)</t>
        </is>
      </c>
      <c r="C59" s="22" t="inlineStr">
        <is>
          <t>source unit</t>
        </is>
      </c>
      <c r="D59" s="22" t="inlineStr"/>
      <c r="E59" s="22" t="inlineStr">
        <is>
          <t>Prices_int (nominal) x defl x High/Low factor after the last historical year</t>
        </is>
      </c>
      <c r="F59" s="14" t="inlineStr">
        <is>
          <t>legacy Mitigation rows 633-695 (sources by year)</t>
        </is>
      </c>
      <c r="G59" s="14" t="inlineStr">
        <is>
          <t>commodity key</t>
        </is>
      </c>
      <c r="H59" s="14" t="inlineStr">
        <is>
          <t>High factor</t>
        </is>
      </c>
      <c r="I59" s="14" t="inlineStr">
        <is>
          <t>Low factor</t>
        </is>
      </c>
    </row>
    <row r="60">
      <c r="A60" s="22" t="inlineStr">
        <is>
          <t>sp</t>
        </is>
      </c>
      <c r="B60" s="22" t="inlineStr">
        <is>
          <t>Supply cost (pre-tax price)</t>
        </is>
      </c>
      <c r="C60" s="22" t="inlineStr">
        <is>
          <t>$/GJ real</t>
        </is>
      </c>
      <c r="D60" s="22" t="inlineStr">
        <is>
          <t>a</t>
        </is>
      </c>
      <c r="E60" s="22" t="inlineStr">
        <is>
          <t>Historical: Inputs_prices; then fixsp + floating part x gp(t) / gp(t-1)</t>
        </is>
      </c>
      <c r="F60" s="14" t="inlineStr">
        <is>
          <t>legacy Mitigation row 2498: egy.mit.sp.ind.coa.a.1; cpat_coded prices.py</t>
        </is>
      </c>
      <c r="G60" s="14" t="inlineStr">
        <is>
          <t>fixed supply cost</t>
        </is>
      </c>
      <c r="H60" s="14" t="inlineStr">
        <is>
          <t>gp position</t>
        </is>
      </c>
      <c r="I60" s="14" t="inlineStr">
        <is>
          <t>price position</t>
        </is>
      </c>
    </row>
    <row r="61">
      <c r="A61" s="22" t="inlineStr">
        <is>
          <t>txo</t>
        </is>
      </c>
      <c r="B61" s="22" t="inlineStr">
        <is>
          <t>Excise and other taxes (before new policies)</t>
        </is>
      </c>
      <c r="C61" s="22" t="inlineStr">
        <is>
          <t>$/GJ real</t>
        </is>
      </c>
      <c r="D61" s="22" t="inlineStr">
        <is>
          <t>a</t>
        </is>
      </c>
      <c r="E61" s="22" t="inlineStr">
        <is>
          <t>Historical: Inputs_prices; then fixed part txo_L x pcc + floating part (pass-through rule)</t>
        </is>
      </c>
      <c r="F61" s="14" t="inlineStr">
        <is>
          <t>legacy txo = fadtx + fixs + cs (+ nce); cpat_coded prices.py</t>
        </is>
      </c>
      <c r="G61" s="14" t="inlineStr">
        <is>
          <t>txo last hist. year</t>
        </is>
      </c>
      <c r="H61" s="14" t="inlineStr">
        <is>
          <t>sp last hist. year</t>
        </is>
      </c>
      <c r="I61" s="14" t="inlineStr">
        <is>
          <t>pass-through</t>
        </is>
      </c>
      <c r="J61" s="14" t="inlineStr">
        <is>
          <t>price position</t>
        </is>
      </c>
    </row>
    <row r="62">
      <c r="A62" s="22" t="inlineStr">
        <is>
          <t>rpb</t>
        </is>
      </c>
      <c r="B62" s="22" t="inlineStr">
        <is>
          <t>Retail price before new policies</t>
        </is>
      </c>
      <c r="C62" s="22" t="inlineStr">
        <is>
          <t>$/GJ real</t>
        </is>
      </c>
      <c r="D62" s="22" t="inlineStr">
        <is>
          <t>a</t>
        </is>
      </c>
      <c r="E62" s="22" t="inlineStr">
        <is>
          <t>(sp + txo) x (1 + VAT rate)</t>
        </is>
      </c>
      <c r="F62" s="14" t="inlineStr">
        <is>
          <t>legacy retail price rp without nce; cpat_coded prices.py</t>
        </is>
      </c>
      <c r="G62" s="14" t="inlineStr">
        <is>
          <t>VAT rate</t>
        </is>
      </c>
    </row>
    <row r="63">
      <c r="A63" s="22" t="inlineStr">
        <is>
          <t>ets</t>
        </is>
      </c>
      <c r="B63" s="22" t="inlineStr">
        <is>
          <t>New ETS cost in the fuel price (tax-equivalent, auctioned part)</t>
        </is>
      </c>
      <c r="C63" s="22" t="inlineStr">
        <is>
          <t>$/GJ</t>
        </is>
      </c>
      <c r="D63" s="22" t="inlineStr">
        <is>
          <t>a</t>
        </is>
      </c>
      <c r="E63" s="22" t="inlineStr">
        <is>
          <t>ETS tax-equivalent price x EF x effective ETS coverage x (1 - OBR share)</t>
        </is>
      </c>
      <c r="F63" s="14" t="inlineStr">
        <is>
          <t>legacy ets inside txo; cpat_coded prices/ets.py</t>
        </is>
      </c>
      <c r="G63" s="14" t="inlineStr">
        <is>
          <t>EF</t>
        </is>
      </c>
      <c r="H63" s="14" t="inlineStr">
        <is>
          <t>sector position</t>
        </is>
      </c>
    </row>
    <row r="64">
      <c r="A64" s="22" t="inlineStr">
        <is>
          <t>vat</t>
        </is>
      </c>
      <c r="B64" s="22" t="inlineStr">
        <is>
          <t>VAT payment before new policies</t>
        </is>
      </c>
      <c r="C64" s="22" t="inlineStr">
        <is>
          <t>$/GJ real</t>
        </is>
      </c>
      <c r="D64" s="22" t="inlineStr">
        <is>
          <t>a</t>
        </is>
      </c>
      <c r="E64" s="22" t="inlineStr">
        <is>
          <t>(sp + txo) x VAT rate</t>
        </is>
      </c>
      <c r="F64" s="14" t="inlineStr">
        <is>
          <t>legacy vat; cpat_coded prices.py</t>
        </is>
      </c>
      <c r="G64" s="14" t="inlineStr">
        <is>
          <t>VAT rate</t>
        </is>
      </c>
    </row>
    <row r="65">
      <c r="A65" s="22" t="inlineStr">
        <is>
          <t>etx</t>
        </is>
      </c>
      <c r="B65" s="22" t="inlineStr">
        <is>
          <t>Existing excise and other taxes (positive part of txo)</t>
        </is>
      </c>
      <c r="C65" s="22" t="inlineStr">
        <is>
          <t>$/GJ real</t>
        </is>
      </c>
      <c r="D65" s="22" t="inlineStr">
        <is>
          <t>a</t>
        </is>
      </c>
      <c r="E65" s="22" t="inlineStr">
        <is>
          <t>max(txo, 0)</t>
        </is>
      </c>
      <c r="F65" s="14" t="inlineStr">
        <is>
          <t>legacy fadtx + positive cs (split here by sign)</t>
        </is>
      </c>
    </row>
    <row r="66">
      <c r="A66" s="22" t="inlineStr">
        <is>
          <t>esub</t>
        </is>
      </c>
      <c r="B66" s="22" t="inlineStr">
        <is>
          <t>Existing consumer subsidy (negative part of txo, positive number)</t>
        </is>
      </c>
      <c r="C66" s="22" t="inlineStr">
        <is>
          <t>$/GJ real</t>
        </is>
      </c>
      <c r="D66" s="22" t="inlineStr">
        <is>
          <t>a</t>
        </is>
      </c>
      <c r="E66" s="22" t="inlineStr">
        <is>
          <t>max(-txo, 0)</t>
        </is>
      </c>
      <c r="F66" s="14" t="inlineStr">
        <is>
          <t>legacy fixs + negative cs (split here by sign)</t>
        </is>
      </c>
    </row>
    <row r="67">
      <c r="A67" s="22" t="inlineStr">
        <is>
          <t>esubpu</t>
        </is>
      </c>
      <c r="B67" s="22" t="inlineStr">
        <is>
          <t>Existing consumer subsidy per price unit (input for a later per-fuel policy)</t>
        </is>
      </c>
      <c r="C67" s="22" t="inlineStr">
        <is>
          <t>price unit real</t>
        </is>
      </c>
      <c r="D67" s="22" t="inlineStr">
        <is>
          <t>a</t>
        </is>
      </c>
      <c r="E67" s="22" t="inlineStr">
        <is>
          <t>esub x GJ per price unit</t>
        </is>
      </c>
      <c r="F67" s="14" t="inlineStr">
        <is>
          <t>new (units as MTInputs rows 142-169)</t>
        </is>
      </c>
      <c r="G67" s="14" t="inlineStr">
        <is>
          <t>GJ per unit</t>
        </is>
      </c>
    </row>
    <row r="68">
      <c r="A68" s="22" t="inlineStr">
        <is>
          <t>ctxnew</t>
        </is>
      </c>
      <c r="B68" s="22" t="inlineStr">
        <is>
          <t>New carbon tax</t>
        </is>
      </c>
      <c r="C68" s="22" t="inlineStr">
        <is>
          <t>$/GJ</t>
        </is>
      </c>
      <c r="D68" s="22" t="inlineStr">
        <is>
          <t>a</t>
        </is>
      </c>
      <c r="E68" s="22" t="inlineStr">
        <is>
          <t>Carbon price x EF x fuel and sector coverage x (1 - ETS coverage)</t>
        </is>
      </c>
      <c r="F68" s="14" t="inlineStr">
        <is>
          <t>legacy Mitigation row 2510: egy.mit.ctxnew.ind.coa.a.1</t>
        </is>
      </c>
      <c r="G68" s="14" t="inlineStr">
        <is>
          <t>EF</t>
        </is>
      </c>
      <c r="H68" s="14" t="inlineStr">
        <is>
          <t>fuel position</t>
        </is>
      </c>
      <c r="I68" s="14" t="inlineStr">
        <is>
          <t>sector position</t>
        </is>
      </c>
    </row>
    <row r="69">
      <c r="A69" s="22" t="inlineStr">
        <is>
          <t>ntx</t>
        </is>
      </c>
      <c r="B69" s="22" t="inlineStr">
        <is>
          <t>New excise tax (fuel price reform)</t>
        </is>
      </c>
      <c r="C69" s="22" t="inlineStr">
        <is>
          <t>$/GJ</t>
        </is>
      </c>
      <c r="D69" s="22" t="inlineStr">
        <is>
          <t>a</t>
        </is>
      </c>
      <c r="E69" s="22" t="inlineStr">
        <is>
          <t>Fuel price reform path / GJ per unit</t>
        </is>
      </c>
      <c r="F69" s="14" t="inlineStr">
        <is>
          <t>legacy Mitigation row 2512: egy.mit.ntx.ind.coa.a.1</t>
        </is>
      </c>
      <c r="G69" s="14" t="inlineStr">
        <is>
          <t>price-fuel position</t>
        </is>
      </c>
      <c r="H69" s="14" t="inlineStr">
        <is>
          <t>GJ per unit</t>
        </is>
      </c>
    </row>
    <row r="70">
      <c r="A70" s="22" t="inlineStr">
        <is>
          <t>nce</t>
        </is>
      </c>
      <c r="B70" s="22" t="inlineStr">
        <is>
          <t>Total new policy</t>
        </is>
      </c>
      <c r="C70" s="22" t="inlineStr">
        <is>
          <t>$/GJ</t>
        </is>
      </c>
      <c r="D70" s="22" t="inlineStr">
        <is>
          <t>a</t>
        </is>
      </c>
      <c r="E70" s="22" t="inlineStr">
        <is>
          <t>New carbon tax + new excise tax</t>
        </is>
      </c>
      <c r="F70" s="14" t="inlineStr">
        <is>
          <t>legacy Mitigation row 2514: egy.mit.nce.ind.coa.a.1</t>
        </is>
      </c>
    </row>
    <row r="71">
      <c r="A71" s="22" t="inlineStr">
        <is>
          <t>atp</t>
        </is>
      </c>
      <c r="B71" s="22" t="inlineStr">
        <is>
          <t>After-tax price</t>
        </is>
      </c>
      <c r="C71" s="22" t="inlineStr">
        <is>
          <t>$/GJ real</t>
        </is>
      </c>
      <c r="D71" s="22" t="inlineStr">
        <is>
          <t>e</t>
        </is>
      </c>
      <c r="E71" s="22" t="inlineStr">
        <is>
          <t>max(rpb of the price fuel + nce x (1 + VAT rate), 0.01)</t>
        </is>
      </c>
      <c r="F71" s="14" t="inlineStr">
        <is>
          <t>legacy Mitigation row 5416: egy.mit.atp.rod.gso.e.1 (legacy unit $/liter for liquids)</t>
        </is>
      </c>
      <c r="G71" s="14" t="inlineStr">
        <is>
          <t>price position</t>
        </is>
      </c>
      <c r="H71" s="14" t="inlineStr">
        <is>
          <t>VAT rate</t>
        </is>
      </c>
    </row>
    <row r="72">
      <c r="A72" s="22" t="inlineStr">
        <is>
          <t>shp</t>
        </is>
      </c>
      <c r="B72" s="22" t="inlineStr">
        <is>
          <t>Shadow price on the efficiency margin</t>
        </is>
      </c>
      <c r="C72" s="22" t="inlineStr">
        <is>
          <t>$/GJ</t>
        </is>
      </c>
      <c r="D72" s="22" t="inlineStr"/>
      <c r="E72" s="22" t="inlineStr">
        <is>
          <t>(Sector shadow price x share + ETS tax-equivalent price x ETS coverage x OBR share) x EF</t>
        </is>
      </c>
      <c r="F72" s="14" t="inlineStr">
        <is>
          <t>legacy Mitigation row 2377: egy.mit.shp.coa.pow.1</t>
        </is>
      </c>
      <c r="G72" s="14" t="inlineStr">
        <is>
          <t>feebate sector position</t>
        </is>
      </c>
      <c r="H72" s="14" t="inlineStr">
        <is>
          <t>EF</t>
        </is>
      </c>
      <c r="I72" s="14" t="inlineStr">
        <is>
          <t>sector position</t>
        </is>
      </c>
    </row>
    <row r="73">
      <c r="A73" s="22" t="inlineStr">
        <is>
          <t>ener</t>
        </is>
      </c>
      <c r="B73" s="22" t="inlineStr">
        <is>
          <t>Fuel use</t>
        </is>
      </c>
      <c r="C73" s="22" t="inlineStr">
        <is>
          <t>ktoe</t>
        </is>
      </c>
      <c r="D73" s="22" t="inlineStr">
        <is>
          <t>e</t>
        </is>
      </c>
      <c r="E73" s="22" t="inlineStr">
        <is>
          <t>Inputs (base year), CPAT eq. 3.3.3</t>
        </is>
      </c>
      <c r="F73" s="14" t="inlineStr">
        <is>
          <t>legacy Mitigation row 5430: egy.mit.ener.rod.gso.e.1</t>
        </is>
      </c>
      <c r="G73" s="14" t="inlineStr">
        <is>
          <t>eps_Y</t>
        </is>
      </c>
      <c r="H73" s="14" t="inlineStr">
        <is>
          <t>eps_U</t>
        </is>
      </c>
      <c r="I73" s="14" t="inlineStr">
        <is>
          <t>eps_F</t>
        </is>
      </c>
      <c r="J73" s="14" t="inlineStr">
        <is>
          <t>alpha</t>
        </is>
      </c>
    </row>
    <row r="74">
      <c r="A74" s="22" t="inlineStr">
        <is>
          <t>co2</t>
        </is>
      </c>
      <c r="B74" s="22" t="inlineStr">
        <is>
          <t>CO2 emissions from fuel combustion</t>
        </is>
      </c>
      <c r="C74" s="22" t="inlineStr">
        <is>
          <t>MtCO2</t>
        </is>
      </c>
      <c r="D74" s="22" t="inlineStr">
        <is>
          <t>e</t>
        </is>
      </c>
      <c r="E74" s="22" t="inlineStr">
        <is>
          <t>Fuel use x PJ/ktoe x EF</t>
        </is>
      </c>
      <c r="F74" s="14" t="inlineStr">
        <is>
          <t>legacy CO2 emissions by sector and fuel (inventory-adjusted EFs)</t>
        </is>
      </c>
      <c r="G74" s="14" t="inlineStr">
        <is>
          <t>EF</t>
        </is>
      </c>
    </row>
    <row r="75">
      <c r="A75" s="22" t="inlineStr">
        <is>
          <t>co2.ref</t>
        </is>
      </c>
      <c r="B75" s="22" t="inlineStr">
        <is>
          <t>CO2 emissions, scenario 1 (same year)</t>
        </is>
      </c>
      <c r="C75" s="22" t="inlineStr">
        <is>
          <t>MtCO2</t>
        </is>
      </c>
      <c r="D75" s="22" t="inlineStr"/>
      <c r="E75" s="22" t="inlineStr">
        <is>
          <t>Lookup</t>
        </is>
      </c>
      <c r="F75" s="14" t="inlineStr">
        <is>
          <t>new</t>
        </is>
      </c>
    </row>
    <row r="76">
      <c r="A76" s="22" t="inlineStr">
        <is>
          <t>co2.chg</t>
        </is>
      </c>
      <c r="B76" s="22" t="inlineStr">
        <is>
          <t>Change in CO2 emissions vs scenario 1</t>
        </is>
      </c>
      <c r="C76" s="22" t="inlineStr">
        <is>
          <t>MtCO2</t>
        </is>
      </c>
      <c r="D76" s="22" t="inlineStr"/>
      <c r="E76" s="22" t="inlineStr">
        <is>
          <t>co2 - co2.ref</t>
        </is>
      </c>
      <c r="F76" s="14" t="inlineStr">
        <is>
          <t>new</t>
        </is>
      </c>
    </row>
    <row r="77">
      <c r="A77" s="22" t="inlineStr">
        <is>
          <t>co2.pct</t>
        </is>
      </c>
      <c r="B77" s="22" t="inlineStr">
        <is>
          <t>Change in CO2 emissions vs scenario 1</t>
        </is>
      </c>
      <c r="C77" s="22" t="inlineStr">
        <is>
          <t>%</t>
        </is>
      </c>
      <c r="D77" s="22" t="inlineStr"/>
      <c r="E77" s="22" t="inlineStr">
        <is>
          <t>co2 / co2.ref - 1</t>
        </is>
      </c>
      <c r="F77" s="14" t="inlineStr">
        <is>
          <t>new</t>
        </is>
      </c>
    </row>
    <row r="78">
      <c r="A78" s="22" t="inlineStr">
        <is>
          <t>co2.sec</t>
        </is>
      </c>
      <c r="B78" s="22" t="inlineStr">
        <is>
          <t>CO2 emissions by ETS sector</t>
        </is>
      </c>
      <c r="C78" s="22" t="inlineStr">
        <is>
          <t>MtCO2</t>
        </is>
      </c>
      <c r="D78" s="22" t="inlineStr"/>
      <c r="E78" s="22" t="inlineStr">
        <is>
          <t>Sum over fuels (power: not yet modelled, 0)</t>
        </is>
      </c>
      <c r="F78" s="14" t="inlineStr">
        <is>
          <t>new</t>
        </is>
      </c>
    </row>
    <row r="79">
      <c r="A79" s="22" t="inlineStr">
        <is>
          <t>co2.ets</t>
        </is>
      </c>
      <c r="B79" s="22" t="inlineStr">
        <is>
          <t>CO2 emissions covered by the new ETS</t>
        </is>
      </c>
      <c r="C79" s="22" t="inlineStr">
        <is>
          <t>MtCO2</t>
        </is>
      </c>
      <c r="D79" s="22" t="inlineStr"/>
      <c r="E79" s="22" t="inlineStr">
        <is>
          <t>SUMPRODUCT(co2.sec, etsc)</t>
        </is>
      </c>
      <c r="F79" s="14" t="inlineStr">
        <is>
          <t>legacy row 1959</t>
        </is>
      </c>
    </row>
    <row r="80">
      <c r="A80" s="22" t="inlineStr">
        <is>
          <t>co2.cap</t>
        </is>
      </c>
      <c r="B80" s="22" t="inlineStr">
        <is>
          <t>ETS cap</t>
        </is>
      </c>
      <c r="C80" s="22" t="inlineStr">
        <is>
          <t>MtCO2</t>
        </is>
      </c>
      <c r="D80" s="22" t="inlineStr"/>
      <c r="E80" s="22" t="inlineStr">
        <is>
          <t>ets.cap (section 1)</t>
        </is>
      </c>
      <c r="F80" s="14" t="inlineStr">
        <is>
          <t>legacy row 1960</t>
        </is>
      </c>
    </row>
    <row r="81">
      <c r="A81" s="22" t="inlineStr">
        <is>
          <t>co2.gap</t>
        </is>
      </c>
      <c r="B81" s="22" t="inlineStr">
        <is>
          <t>Covered emissions vs cap (0 = cap met)</t>
        </is>
      </c>
      <c r="C81" s="22" t="inlineStr">
        <is>
          <t>%</t>
        </is>
      </c>
      <c r="D81" s="22" t="inlineStr"/>
      <c r="E81" s="22" t="inlineStr">
        <is>
          <t>co2.ets / co2.cap - 1</t>
        </is>
      </c>
      <c r="F81" s="14" t="inlineStr">
        <is>
          <t>legacy rows 1961-1963</t>
        </is>
      </c>
    </row>
    <row r="82">
      <c r="A82" s="22" t="inlineStr">
        <is>
          <t>ets.next</t>
        </is>
      </c>
      <c r="B82" s="22" t="inlineStr">
        <is>
          <t>ETS price proposal for the next iteration</t>
        </is>
      </c>
      <c r="C82" s="22" t="inlineStr">
        <is>
          <t>$/tCO2 real</t>
        </is>
      </c>
      <c r="D82" s="22" t="inlineStr"/>
      <c r="E82" s="22" t="inlineStr">
        <is>
          <t>p x (LN(cap/baseline) / LN(covered/baseline)) ^ convergence exponent (Settings); fast estimate if no price yet</t>
        </is>
      </c>
      <c r="F82" s="14" t="inlineStr">
        <is>
          <t>legacy PricesAdjustedByErrorFactor (row 1966)</t>
        </is>
      </c>
    </row>
    <row r="83">
      <c r="A83" s="22" t="inlineStr">
        <is>
          <t>bco2.chk</t>
        </is>
      </c>
      <c r="B83" s="22" t="inlineStr">
        <is>
          <t>Check: baseline CO2 data minus scenario 1 CO2 (0 = data up to date)</t>
        </is>
      </c>
      <c r="C83" s="22" t="inlineStr">
        <is>
          <t>MtCO2</t>
        </is>
      </c>
      <c r="D83" s="22" t="inlineStr"/>
      <c r="E83" s="22" t="inlineStr">
        <is>
          <t>SUM(bco2) - co2.ref</t>
        </is>
      </c>
      <c r="F83" s="14" t="inlineStr">
        <is>
          <t>new</t>
        </is>
      </c>
    </row>
    <row r="84">
      <c r="A84" s="22" t="inlineStr">
        <is>
          <t>rtx</t>
        </is>
      </c>
      <c r="B84" s="22" t="inlineStr">
        <is>
          <t>Revenue from existing taxes (excise and other taxes + VAT)</t>
        </is>
      </c>
      <c r="C84" s="22" t="inlineStr">
        <is>
          <t>USD m real</t>
        </is>
      </c>
      <c r="D84" s="22" t="inlineStr"/>
      <c r="E84" s="22" t="inlineStr">
        <is>
          <t>Fuel use x PJ/ktoe x (etx + vat)</t>
        </is>
      </c>
      <c r="F84" s="14" t="inlineStr">
        <is>
          <t>legacy revenue block (existing taxes)</t>
        </is>
      </c>
      <c r="G84" s="14" t="inlineStr">
        <is>
          <t>price position</t>
        </is>
      </c>
    </row>
    <row r="85">
      <c r="A85" s="22" t="inlineStr">
        <is>
          <t>rsub</t>
        </is>
      </c>
      <c r="B85" s="22" t="inlineStr">
        <is>
          <t>Cost of existing consumer subsidies (positive = cost)</t>
        </is>
      </c>
      <c r="C85" s="22" t="inlineStr">
        <is>
          <t>USD m real</t>
        </is>
      </c>
      <c r="D85" s="22" t="inlineStr"/>
      <c r="E85" s="22" t="inlineStr">
        <is>
          <t>Fuel use x PJ/ktoe x esub</t>
        </is>
      </c>
      <c r="F85" s="14" t="inlineStr">
        <is>
          <t>legacy subsidy cost</t>
        </is>
      </c>
      <c r="G85" s="14" t="inlineStr">
        <is>
          <t>price position</t>
        </is>
      </c>
    </row>
    <row r="86">
      <c r="A86" s="22" t="inlineStr">
        <is>
          <t>rnew</t>
        </is>
      </c>
      <c r="B86" s="22" t="inlineStr">
        <is>
          <t>Revenue from new policies (carbon tax, excise, auctioned ETS, VAT on them)</t>
        </is>
      </c>
      <c r="C86" s="22" t="inlineStr">
        <is>
          <t>USD m real</t>
        </is>
      </c>
      <c r="D86" s="22" t="inlineStr"/>
      <c r="E86" s="22" t="inlineStr">
        <is>
          <t>Fuel use x PJ/ktoe x (ctxnew + ntx + ets x revenue factor + nce x VAT rate)</t>
        </is>
      </c>
      <c r="F86" s="14" t="inlineStr">
        <is>
          <t>legacy new revenue</t>
        </is>
      </c>
      <c r="G86" s="14" t="inlineStr">
        <is>
          <t>VAT rate</t>
        </is>
      </c>
    </row>
    <row r="87">
      <c r="A87" s="22" t="inlineStr">
        <is>
          <t>rnet</t>
        </is>
      </c>
      <c r="B87" s="22" t="inlineStr">
        <is>
          <t>Net revenue from existing taxes and subsidies</t>
        </is>
      </c>
      <c r="C87" s="22" t="inlineStr">
        <is>
          <t>USD m real</t>
        </is>
      </c>
      <c r="D87" s="22" t="inlineStr"/>
      <c r="E87" s="22" t="inlineStr">
        <is>
          <t>rtx - rsub</t>
        </is>
      </c>
      <c r="F87" s="14" t="inlineStr">
        <is>
          <t>new</t>
        </is>
      </c>
    </row>
    <row r="88">
      <c r="A88" s="22" t="inlineStr">
        <is>
          <t>rtot</t>
        </is>
      </c>
      <c r="B88" s="22" t="inlineStr">
        <is>
          <t>Total revenue (net existing + new policies)</t>
        </is>
      </c>
      <c r="C88" s="22" t="inlineStr">
        <is>
          <t>USD m real</t>
        </is>
      </c>
      <c r="D88" s="22" t="inlineStr"/>
      <c r="E88" s="22" t="inlineStr">
        <is>
          <t>rnet + rnew</t>
        </is>
      </c>
      <c r="F88" s="14" t="inlineStr">
        <is>
          <t>new</t>
        </is>
      </c>
    </row>
    <row r="89">
      <c r="A89" s="22" t="inlineStr">
        <is>
          <t>rtot.ref</t>
        </is>
      </c>
      <c r="B89" s="22" t="inlineStr">
        <is>
          <t>Total revenue, scenario 1 (same year)</t>
        </is>
      </c>
      <c r="C89" s="22" t="inlineStr">
        <is>
          <t>USD m real</t>
        </is>
      </c>
      <c r="D89" s="22" t="inlineStr"/>
      <c r="E89" s="22" t="inlineStr">
        <is>
          <t>Lookup</t>
        </is>
      </c>
      <c r="F89" s="14" t="inlineStr">
        <is>
          <t>new</t>
        </is>
      </c>
    </row>
    <row r="90">
      <c r="A90" s="22" t="inlineStr">
        <is>
          <t>rtot.chg</t>
        </is>
      </c>
      <c r="B90" s="22" t="inlineStr">
        <is>
          <t>Change in total revenue vs scenario 1 (fiscal effect)</t>
        </is>
      </c>
      <c r="C90" s="22" t="inlineStr">
        <is>
          <t>USD m real</t>
        </is>
      </c>
      <c r="D90" s="22" t="inlineStr"/>
      <c r="E90" s="22" t="inlineStr">
        <is>
          <t>rtot - rtot.ref</t>
        </is>
      </c>
      <c r="F90" s="14" t="inlineStr">
        <is>
          <t>new</t>
        </is>
      </c>
    </row>
    <row r="91">
      <c r="A91" s="22" t="inlineStr">
        <is>
          <t>ener.chk</t>
        </is>
      </c>
      <c r="B91" s="22" t="inlineStr">
        <is>
          <t>Check: totals by subsector and by fuel minus total fuel use (should be 0)</t>
        </is>
      </c>
      <c r="C91" s="22" t="inlineStr">
        <is>
          <t>ktoe</t>
        </is>
      </c>
      <c r="D91" s="22" t="inlineStr"/>
      <c r="E91" s="22" t="inlineStr">
        <is>
          <t>Check</t>
        </is>
      </c>
      <c r="F91" s="14" t="inlineStr">
        <is>
          <t>new</t>
        </is>
      </c>
    </row>
    <row r="92">
      <c r="A92" s="22" t="inlineStr">
        <is>
          <t>ener.ref</t>
        </is>
      </c>
      <c r="B92" s="22" t="inlineStr">
        <is>
          <t>Fuel use, scenario 1 (same year)</t>
        </is>
      </c>
      <c r="C92" s="22" t="inlineStr">
        <is>
          <t>ktoe</t>
        </is>
      </c>
      <c r="D92" s="22" t="inlineStr">
        <is>
          <t>e</t>
        </is>
      </c>
      <c r="E92" s="22" t="inlineStr">
        <is>
          <t>Lookup</t>
        </is>
      </c>
      <c r="F92" s="14" t="inlineStr">
        <is>
          <t>new</t>
        </is>
      </c>
    </row>
    <row r="93">
      <c r="A93" s="22" t="inlineStr">
        <is>
          <t>ener.pct</t>
        </is>
      </c>
      <c r="B93" s="22" t="inlineStr">
        <is>
          <t>Change in fuel use vs scenario 1</t>
        </is>
      </c>
      <c r="C93" s="22" t="inlineStr">
        <is>
          <t>%</t>
        </is>
      </c>
      <c r="D93" s="22" t="inlineStr">
        <is>
          <t>e</t>
        </is>
      </c>
      <c r="E93" s="22" t="inlineStr">
        <is>
          <t>Calculation</t>
        </is>
      </c>
      <c r="F93" s="14" t="inlineStr">
        <is>
          <t>new</t>
        </is>
      </c>
    </row>
    <row r="94">
      <c r="A94" s="22" t="inlineStr">
        <is>
          <t>tcf</t>
        </is>
      </c>
      <c r="B94" s="22" t="inlineStr">
        <is>
          <t>Capex time factor (capital cost relative to its level at factor 1)</t>
        </is>
      </c>
      <c r="C94" s="22" t="inlineStr">
        <is>
          <t>factor</t>
        </is>
      </c>
      <c r="D94" s="22" t="inlineStr"/>
      <c r="E94" s="22" t="inlineStr">
        <is>
          <t>PowerPaths</t>
        </is>
      </c>
      <c r="F94" s="14" t="inlineStr">
        <is>
          <t>legacy Mitigation rows 3038-3046 (A7)</t>
        </is>
      </c>
      <c r="G94" s="14" t="inlineStr">
        <is>
          <t>data key</t>
        </is>
      </c>
    </row>
    <row r="95">
      <c r="A95" s="22" t="inlineStr">
        <is>
          <t>gns</t>
        </is>
      </c>
      <c r="B95" s="22" t="inlineStr">
        <is>
          <t>Generation share (INTERIM: legacy baseline run until the engineer model)</t>
        </is>
      </c>
      <c r="C95" s="22" t="inlineStr">
        <is>
          <t>share</t>
        </is>
      </c>
      <c r="D95" s="22" t="inlineStr"/>
      <c r="E95" s="22" t="inlineStr">
        <is>
          <t>PowerPaths</t>
        </is>
      </c>
      <c r="F95" s="14" t="inlineStr">
        <is>
          <t>legacy rows 3452-3460 (E0)</t>
        </is>
      </c>
      <c r="G95" s="14" t="inlineStr">
        <is>
          <t>data key</t>
        </is>
      </c>
      <c r="H95" s="14" t="inlineStr">
        <is>
          <t>counts in VRE share</t>
        </is>
      </c>
    </row>
    <row r="96">
      <c r="A96" s="22" t="inlineStr">
        <is>
          <t>phi</t>
        </is>
      </c>
      <c r="B96" s="22" t="inlineStr">
        <is>
          <t>New investment as a share of remaining capacity (INTERIM: legacy baseline run until the engineer model)</t>
        </is>
      </c>
      <c r="C96" s="22" t="inlineStr">
        <is>
          <t>share</t>
        </is>
      </c>
      <c r="D96" s="22" t="inlineStr"/>
      <c r="E96" s="22" t="inlineStr">
        <is>
          <t>PowerPaths</t>
        </is>
      </c>
      <c r="F96" s="14" t="inlineStr">
        <is>
          <t>legacy rows 3169-3177 (B1)</t>
        </is>
      </c>
      <c r="G96" s="14" t="inlineStr">
        <is>
          <t>data key</t>
        </is>
      </c>
    </row>
    <row r="97">
      <c r="A97" s="22" t="inlineStr">
        <is>
          <t>cbat</t>
        </is>
      </c>
      <c r="B97" s="22" t="inlineStr">
        <is>
          <t>Battery storage capital cost</t>
        </is>
      </c>
      <c r="C97" s="22" t="inlineStr">
        <is>
          <t>$/kWh storage</t>
        </is>
      </c>
      <c r="D97" s="22" t="inlineStr"/>
      <c r="E97" s="22" t="inlineStr">
        <is>
          <t>PowerPaths</t>
        </is>
      </c>
      <c r="F97" s="14" t="inlineStr">
        <is>
          <t>legacy row 3887 (J2)</t>
        </is>
      </c>
      <c r="G97" s="14" t="inlineStr">
        <is>
          <t>data key</t>
        </is>
      </c>
    </row>
    <row r="98">
      <c r="A98" s="22" t="inlineStr">
        <is>
          <t>cint</t>
        </is>
      </c>
      <c r="B98" s="22" t="inlineStr">
        <is>
          <t>Battery interface capital cost</t>
        </is>
      </c>
      <c r="C98" s="22" t="inlineStr">
        <is>
          <t>$/kW</t>
        </is>
      </c>
      <c r="D98" s="22" t="inlineStr"/>
      <c r="E98" s="22" t="inlineStr">
        <is>
          <t>PowerPaths</t>
        </is>
      </c>
      <c r="F98" s="14" t="inlineStr">
        <is>
          <t>legacy row 3888 (J2)</t>
        </is>
      </c>
      <c r="G98" s="14" t="inlineStr">
        <is>
          <t>data key</t>
        </is>
      </c>
    </row>
    <row r="99">
      <c r="A99" s="22" t="inlineStr">
        <is>
          <t>obat</t>
        </is>
      </c>
      <c r="B99" s="22" t="inlineStr">
        <is>
          <t>Battery storage operating cost</t>
        </is>
      </c>
      <c r="C99" s="22" t="inlineStr">
        <is>
          <t>$/kWh storage/yr</t>
        </is>
      </c>
      <c r="D99" s="22" t="inlineStr"/>
      <c r="E99" s="22" t="inlineStr">
        <is>
          <t>PowerPaths</t>
        </is>
      </c>
      <c r="F99" s="14" t="inlineStr">
        <is>
          <t>legacy row 3891 (J2)</t>
        </is>
      </c>
      <c r="G99" s="14" t="inlineStr">
        <is>
          <t>data key</t>
        </is>
      </c>
    </row>
    <row r="100">
      <c r="A100" s="22" t="inlineStr">
        <is>
          <t>cel</t>
        </is>
      </c>
      <c r="B100" s="22" t="inlineStr">
        <is>
          <t>Long-term storage cost per marginal unit (electrolyser and storage capital, fixed and variable opex)</t>
        </is>
      </c>
      <c r="C100" s="22" t="inlineStr">
        <is>
          <t>$/kWh</t>
        </is>
      </c>
      <c r="D100" s="22" t="inlineStr"/>
      <c r="E100" s="22" t="inlineStr">
        <is>
          <t>PowerPaths</t>
        </is>
      </c>
      <c r="F100" s="14" t="inlineStr">
        <is>
          <t>legacy rows 3900-3902 (J2)</t>
        </is>
      </c>
      <c r="G100" s="14" t="inlineStr">
        <is>
          <t>data key</t>
        </is>
      </c>
    </row>
    <row r="101">
      <c r="A101" s="22" t="inlineStr">
        <is>
          <t>cons</t>
        </is>
      </c>
      <c r="B101" s="22" t="inlineStr">
        <is>
          <t>Electricity consumption (INTERIM: legacy baseline run until electricity demand is modelled)</t>
        </is>
      </c>
      <c r="C101" s="22" t="inlineStr">
        <is>
          <t>GWh</t>
        </is>
      </c>
      <c r="D101" s="22" t="inlineStr"/>
      <c r="E101" s="22" t="inlineStr">
        <is>
          <t>PowerPaths</t>
        </is>
      </c>
      <c r="F101" s="14" t="inlineStr">
        <is>
          <t>legacy rows 3621, 3650 (G1, G2)</t>
        </is>
      </c>
      <c r="G101" s="14" t="inlineStr">
        <is>
          <t>data key</t>
        </is>
      </c>
    </row>
    <row r="102">
      <c r="A102" s="22" t="inlineStr">
        <is>
          <t>cax</t>
        </is>
      </c>
      <c r="B102" s="22" t="inlineStr">
        <is>
          <t>Capital cost of new plants</t>
        </is>
      </c>
      <c r="C102" s="22" t="inlineStr">
        <is>
          <t>$/kW real</t>
        </is>
      </c>
      <c r="D102" s="22" t="inlineStr"/>
      <c r="E102" s="22" t="inlineStr">
        <is>
          <t>cax0 x capex time factor</t>
        </is>
      </c>
      <c r="F102" s="14" t="inlineStr">
        <is>
          <t>legacy rows 3099-3107 (A13)</t>
        </is>
      </c>
      <c r="G102" s="14" t="inlineStr">
        <is>
          <t>cax0 (factor 1)</t>
        </is>
      </c>
    </row>
    <row r="103">
      <c r="A103" s="22" t="inlineStr">
        <is>
          <t>caxav</t>
        </is>
      </c>
      <c r="B103" s="22" t="inlineStr">
        <is>
          <t>Weighted average capital cost of the stock (vintages)</t>
        </is>
      </c>
      <c r="C103" s="22" t="inlineStr">
        <is>
          <t>$/kW real</t>
        </is>
      </c>
      <c r="D103" s="22" t="inlineStr"/>
      <c r="E103" s="22" t="inlineStr">
        <is>
          <t>Base year cax; then caxav(t-1) x (1 - Phi(t-1)) + cax(t-1) x Phi(t-1)</t>
        </is>
      </c>
      <c r="F103" s="14" t="inlineStr">
        <is>
          <t>legacy rows 3181-3189 (B2)</t>
        </is>
      </c>
    </row>
    <row r="104">
      <c r="A104" s="22" t="inlineStr">
        <is>
          <t>stoav</t>
        </is>
      </c>
      <c r="B104" s="22" t="inlineStr">
        <is>
          <t>Weighted average storage cost of the stock (vintages)</t>
        </is>
      </c>
      <c r="C104" s="22" t="inlineStr">
        <is>
          <t>$/kWh</t>
        </is>
      </c>
      <c r="D104" s="22" t="inlineStr"/>
      <c r="E104" s="22" t="inlineStr">
        <is>
          <t>Base year msc x VRE flag; then stoav(t-1) x (1 - Phi(t-1)) + msc(t) x VRE flag x Phi(t-1)</t>
        </is>
      </c>
      <c r="F104" s="14" t="inlineStr">
        <is>
          <t>legacy rows 3225-3233 (B6)</t>
        </is>
      </c>
      <c r="G104" s="14" t="inlineStr">
        <is>
          <t>VRE flag</t>
        </is>
      </c>
    </row>
    <row r="105">
      <c r="A105" s="22" t="inlineStr">
        <is>
          <t>fix</t>
        </is>
      </c>
      <c r="B105" s="22" t="inlineStr">
        <is>
          <t>Amortised fixed cost of the existing stock (capital, interest, decommissioning, storage, fixed O&amp;M)</t>
        </is>
      </c>
      <c r="C105" s="22" t="inlineStr">
        <is>
          <t>$/kWh</t>
        </is>
      </c>
      <c r="D105" s="22" t="inlineStr"/>
      <c r="E105" s="22" t="inlineStr">
        <is>
          <t>caxav x (1/N + wacc/2)/(cf x 8,760) + decommissioning/N/(cf x 8,760) + fixed O&amp;M + stoav</t>
        </is>
      </c>
      <c r="F105" s="14" t="inlineStr">
        <is>
          <t>legacy rows 3247-3255 (B8 = B3 + B4 + B5 + B6 + B7)</t>
        </is>
      </c>
      <c r="G105" s="14" t="inlineStr">
        <is>
          <t>capex factor</t>
        </is>
      </c>
      <c r="H105" s="14" t="inlineStr">
        <is>
          <t>other fixed cost</t>
        </is>
      </c>
    </row>
    <row r="106">
      <c r="A106" s="22" t="inlineStr">
        <is>
          <t>lfx</t>
        </is>
      </c>
      <c r="B106" s="22" t="inlineStr">
        <is>
          <t>Levelised fixed cost of new plants (for investment decisions)</t>
        </is>
      </c>
      <c r="C106" s="22" t="inlineStr">
        <is>
          <t>$/kWh</t>
        </is>
      </c>
      <c r="D106" s="22" t="inlineStr"/>
      <c r="E106" s="22" t="inlineStr">
        <is>
          <t>(cax + decommissioning + transmission capex)/(cf x 8,760 x dlf) + fixed O&amp;M + subsidy + msc x VRE flag</t>
        </is>
      </c>
      <c r="F106" s="14" t="inlineStr">
        <is>
          <t>legacy rows 3326-3334 (C7 = C1 + ... + C6)</t>
        </is>
      </c>
      <c r="G106" s="14" t="inlineStr">
        <is>
          <t>capex factor</t>
        </is>
      </c>
      <c r="H106" s="14" t="inlineStr">
        <is>
          <t>other fixed cost</t>
        </is>
      </c>
      <c r="I106" s="14" t="inlineStr">
        <is>
          <t>VRE flag</t>
        </is>
      </c>
    </row>
    <row r="107">
      <c r="A107" s="22" t="inlineStr">
        <is>
          <t>vbc</t>
        </is>
      </c>
      <c r="B107" s="22" t="inlineStr">
        <is>
          <t>Variable cost before new policies (fuel and variable O&amp;M)</t>
        </is>
      </c>
      <c r="C107" s="22" t="inlineStr">
        <is>
          <t>$/kWh</t>
        </is>
      </c>
      <c r="D107" s="22" t="inlineStr"/>
      <c r="E107" s="22" t="inlineStr">
        <is>
          <t>Variable O&amp;M + fixed fuel cost + rpb of the price fuel (section 2, $/GJ) x 0.0036/efficiency</t>
        </is>
      </c>
      <c r="F107" s="14" t="inlineStr">
        <is>
          <t>legacy rows 3374-3382 (D4; legacy uses a 5-year moving average of fuel prices)</t>
        </is>
      </c>
      <c r="G107" s="14" t="inlineStr">
        <is>
          <t>var. O&amp;M + fixed fuel</t>
        </is>
      </c>
      <c r="H107" s="14" t="inlineStr">
        <is>
          <t>price position</t>
        </is>
      </c>
      <c r="I107" s="14" t="inlineStr">
        <is>
          <t>GJ per kWh</t>
        </is>
      </c>
    </row>
    <row r="108">
      <c r="A108" s="22" t="inlineStr">
        <is>
          <t>ccp</t>
        </is>
      </c>
      <c r="B108" s="22" t="inlineStr">
        <is>
          <t>New policy cost per kWh generated (carbon tax, ETS, fuel price reform)</t>
        </is>
      </c>
      <c r="C108" s="22" t="inlineStr">
        <is>
          <t>$/kWh</t>
        </is>
      </c>
      <c r="D108" s="22" t="inlineStr"/>
      <c r="E108" s="22" t="inlineStr">
        <is>
          <t>(carbon price x fuel and power coverage x (1 - ETS coverage) + ETS tax-equivalent price x ETS coverage x (1 - OBR share)) x tCO2/kWh + fuel price reform x 0.0036/efficiency/GJ per unit</t>
        </is>
      </c>
      <c r="F108" s="14" t="inlineStr">
        <is>
          <t>legacy D carbon cost by generation type; documentation 3.4.1.7</t>
        </is>
      </c>
      <c r="G108" s="14" t="inlineStr">
        <is>
          <t>tCO2/kWh</t>
        </is>
      </c>
      <c r="H108" s="14" t="inlineStr">
        <is>
          <t>fuel position</t>
        </is>
      </c>
      <c r="I108" s="14" t="inlineStr">
        <is>
          <t>price-fuel position</t>
        </is>
      </c>
      <c r="J108" s="14" t="inlineStr">
        <is>
          <t>kWh factor of reform</t>
        </is>
      </c>
    </row>
    <row r="109">
      <c r="A109" s="22" t="inlineStr">
        <is>
          <t>gnc</t>
        </is>
      </c>
      <c r="B109" s="22" t="inlineStr">
        <is>
          <t>Generation cost before new policies (cost recovery)</t>
        </is>
      </c>
      <c r="C109" s="22" t="inlineStr">
        <is>
          <t>$/kWh</t>
        </is>
      </c>
      <c r="D109" s="22" t="inlineStr"/>
      <c r="E109" s="22" t="inlineStr">
        <is>
          <t>fix + vbc</t>
        </is>
      </c>
      <c r="F109" s="14" t="inlineStr">
        <is>
          <t>legacy rows 3486-3494 (E3)</t>
        </is>
      </c>
    </row>
    <row r="110">
      <c r="A110" s="22" t="inlineStr">
        <is>
          <t>gncav</t>
        </is>
      </c>
      <c r="B110" s="22" t="inlineStr">
        <is>
          <t>Average generation cost (weighted by generation shares)</t>
        </is>
      </c>
      <c r="C110" s="22" t="inlineStr">
        <is>
          <t>$/kWh</t>
        </is>
      </c>
      <c r="D110" s="22" t="inlineStr"/>
      <c r="E110" s="22" t="inlineStr">
        <is>
          <t>SUMPRODUCT(gns, gnc)</t>
        </is>
      </c>
      <c r="F110" s="14" t="inlineStr">
        <is>
          <t>legacy row 3495 (E3 weighted average)</t>
        </is>
      </c>
      <c r="G110" s="14" t="inlineStr">
        <is>
          <t>factor</t>
        </is>
      </c>
    </row>
    <row r="111">
      <c r="A111" s="22" t="inlineStr">
        <is>
          <t>ccpav</t>
        </is>
      </c>
      <c r="B111" s="22" t="inlineStr">
        <is>
          <t>Average new policy cost per kWh consumed</t>
        </is>
      </c>
      <c r="C111" s="22" t="inlineStr">
        <is>
          <t>$/kWh</t>
        </is>
      </c>
      <c r="D111" s="22" t="inlineStr"/>
      <c r="E111" s="22" t="inlineStr">
        <is>
          <t>SUMPRODUCT(gns, ccp) x generation / consumption</t>
        </is>
      </c>
      <c r="F111" s="14" t="inlineStr">
        <is>
          <t>legacy G1/G2 policy row (3614, 3643)</t>
        </is>
      </c>
      <c r="G111" s="14" t="inlineStr">
        <is>
          <t>generation / consumption</t>
        </is>
      </c>
    </row>
    <row r="112">
      <c r="A112" s="22" t="inlineStr">
        <is>
          <t>vre</t>
        </is>
      </c>
      <c r="B112" s="22" t="inlineStr">
        <is>
          <t>Variable renewable share of generation (wind, solar)</t>
        </is>
      </c>
      <c r="C112" s="22" t="inlineStr">
        <is>
          <t>share</t>
        </is>
      </c>
      <c r="D112" s="22" t="inlineStr"/>
      <c r="E112" s="22" t="inlineStr">
        <is>
          <t>SUMPRODUCT(gns, VRE-share flag)</t>
        </is>
      </c>
      <c r="F112" s="14" t="inlineStr">
        <is>
          <t>legacy row 3907</t>
        </is>
      </c>
      <c r="G112" s="14" t="inlineStr">
        <is>
          <t>factor</t>
        </is>
      </c>
    </row>
    <row r="113">
      <c r="A113" s="22" t="inlineStr">
        <is>
          <t>cph</t>
        </is>
      </c>
      <c r="B113" s="22" t="inlineStr">
        <is>
          <t>Short-term storage cost per marginal hour of storage</t>
        </is>
      </c>
      <c r="C113" s="22" t="inlineStr">
        <is>
          <t>$/kWh</t>
        </is>
      </c>
      <c r="D113" s="22" t="inlineStr"/>
      <c r="E113" s="22" t="inlineStr">
        <is>
          <t>(battery capex + interface capex / kWh per kW)/(dlf of renewables x 8,760) + battery opex / 8,760</t>
        </is>
      </c>
      <c r="F113" s="14" t="inlineStr">
        <is>
          <t>legacy row 3905 (J2)</t>
        </is>
      </c>
      <c r="G113" s="14" t="inlineStr">
        <is>
          <t>kWh storage per kW</t>
        </is>
      </c>
      <c r="H113" s="14" t="inlineStr">
        <is>
          <t>dlf of renewables</t>
        </is>
      </c>
    </row>
    <row r="114">
      <c r="A114" s="22" t="inlineStr">
        <is>
          <t>msc</t>
        </is>
      </c>
      <c r="B114" s="22" t="inlineStr">
        <is>
          <t>Marginal storage cost of variable renewables (wind, solar, other renewables)</t>
        </is>
      </c>
      <c r="C114" s="22" t="inlineStr">
        <is>
          <t>$/kWh</t>
        </is>
      </c>
      <c r="D114" s="22" t="inlineStr"/>
      <c r="E114" s="22" t="inlineStr">
        <is>
          <t>allocation x 18 x vre x cph + 2 x MAX(0, vre - 0.75)/(1 - 0.75)^2 x cel</t>
        </is>
      </c>
      <c r="F114" s="14" t="inlineStr">
        <is>
          <t>legacy rows 3910-3912 (J1)</t>
        </is>
      </c>
      <c r="G114" s="14" t="inlineStr">
        <is>
          <t>short-term allocation</t>
        </is>
      </c>
      <c r="H114" s="14" t="inlineStr">
        <is>
          <t>short-term hours factor</t>
        </is>
      </c>
      <c r="I114" s="14" t="inlineStr">
        <is>
          <t>long-term start share</t>
        </is>
      </c>
    </row>
    <row r="115">
      <c r="A115" s="22" t="inlineStr">
        <is>
          <t>sc</t>
        </is>
      </c>
      <c r="B115" s="22" t="inlineStr">
        <is>
          <t>Supply cost of electricity (average generation cost of the previous year + transmission and distribution)</t>
        </is>
      </c>
      <c r="C115" s="22" t="inlineStr">
        <is>
          <t>$/kWh</t>
        </is>
      </c>
      <c r="D115" s="22" t="inlineStr"/>
      <c r="E115" s="22" t="inlineStr">
        <is>
          <t>gncav(t-1) + T&amp;D add-on; base year gncav(t) + T&amp;D</t>
        </is>
      </c>
      <c r="F115" s="14" t="inlineStr">
        <is>
          <t>legacy rows 3600, 3629</t>
        </is>
      </c>
      <c r="G115" s="14" t="inlineStr">
        <is>
          <t>T&amp;D add-on</t>
        </is>
      </c>
    </row>
    <row r="116">
      <c r="A116" s="22" t="inlineStr">
        <is>
          <t>rppre</t>
        </is>
      </c>
      <c r="B116" s="22" t="inlineStr">
        <is>
          <t>Electricity price before new policies (incl. VAT)</t>
        </is>
      </c>
      <c r="C116" s="22" t="inlineStr">
        <is>
          <t>$/kWh real</t>
        </is>
      </c>
      <c r="D116" s="22" t="inlineStr"/>
      <c r="E116" s="22" t="inlineStr">
        <is>
          <t>Data up to the last historical year (x CPI index), then rppre(t-1) + pass-through x (sc - sc(t-1)) x (1 + VAT)</t>
        </is>
      </c>
      <c r="F116" s="14" t="inlineStr">
        <is>
          <t>legacy rows 3613, 3642 (telescoped: held components cancel)</t>
        </is>
      </c>
      <c r="G116" s="14" t="inlineStr">
        <is>
          <t>pass-through</t>
        </is>
      </c>
      <c r="H116" s="14" t="inlineStr">
        <is>
          <t>user-group position</t>
        </is>
      </c>
      <c r="I116" s="14" t="inlineStr">
        <is>
          <t>VAT rate</t>
        </is>
      </c>
    </row>
    <row r="117">
      <c r="A117" s="22" t="inlineStr">
        <is>
          <t>rp</t>
        </is>
      </c>
      <c r="B117" s="22" t="inlineStr">
        <is>
          <t>End-user electricity price</t>
        </is>
      </c>
      <c r="C117" s="22" t="inlineStr">
        <is>
          <t>$/kWh real</t>
        </is>
      </c>
      <c r="D117" s="22" t="inlineStr"/>
      <c r="E117" s="22" t="inlineStr">
        <is>
          <t>rppre + ccpav (no VAT on new policies, as legacy; rebate and power excise 0)</t>
        </is>
      </c>
      <c r="F117" s="14" t="inlineStr">
        <is>
          <t>legacy rows 3617, 3646</t>
        </is>
      </c>
    </row>
    <row r="118">
      <c r="A118" s="22" t="inlineStr">
        <is>
          <t>sgap</t>
        </is>
      </c>
      <c r="B118" s="22" t="inlineStr">
        <is>
          <t>Subsidy gap: supply cost minus price before VAT (positive = price below cost)</t>
        </is>
      </c>
      <c r="C118" s="22" t="inlineStr">
        <is>
          <t>$/kWh</t>
        </is>
      </c>
      <c r="D118" s="22" t="inlineStr"/>
      <c r="E118" s="22" t="inlineStr">
        <is>
          <t>sc - rppre / (1 + VAT rate)</t>
        </is>
      </c>
      <c r="F118" s="14" t="inlineStr">
        <is>
          <t>new (legacy producer-subsidy and over/under-estimate rows)</t>
        </is>
      </c>
      <c r="G118" s="14" t="inlineStr">
        <is>
          <t>VAT rate</t>
        </is>
      </c>
    </row>
    <row r="119">
      <c r="A119" s="22" t="inlineStr">
        <is>
          <t>rvat</t>
        </is>
      </c>
      <c r="B119" s="22" t="inlineStr">
        <is>
          <t>VAT revenue from electricity</t>
        </is>
      </c>
      <c r="C119" s="22" t="inlineStr">
        <is>
          <t>USD m real</t>
        </is>
      </c>
      <c r="D119" s="22" t="inlineStr"/>
      <c r="E119" s="22" t="inlineStr">
        <is>
          <t>rppre x VAT/(1 + VAT) x consumption</t>
        </is>
      </c>
      <c r="F119" s="14" t="inlineStr">
        <is>
          <t>new</t>
        </is>
      </c>
      <c r="G119" s="14" t="inlineStr">
        <is>
          <t>VAT share of price</t>
        </is>
      </c>
    </row>
    <row r="120">
      <c r="A120" s="22" t="inlineStr">
        <is>
          <t>rcarb</t>
        </is>
      </c>
      <c r="B120" s="22" t="inlineStr">
        <is>
          <t>New-policy revenue from power (carbon tax, ETS at the tax-equivalent price, fuel price reform)</t>
        </is>
      </c>
      <c r="C120" s="22" t="inlineStr">
        <is>
          <t>USD m real</t>
        </is>
      </c>
      <c r="D120" s="22" t="inlineStr"/>
      <c r="E120" s="22" t="inlineStr">
        <is>
          <t>ccpav x consumption</t>
        </is>
      </c>
      <c r="F120" s="14" t="inlineStr">
        <is>
          <t>legacy power carbon revenue</t>
        </is>
      </c>
      <c r="G120" s="14" t="inlineStr">
        <is>
          <t>factor</t>
        </is>
      </c>
    </row>
    <row r="121">
      <c r="A121" s="22" t="inlineStr">
        <is>
          <t>rgap</t>
        </is>
      </c>
      <c r="B121" s="22" t="inlineStr">
        <is>
          <t>Fiscal cost of the electricity subsidy gap</t>
        </is>
      </c>
      <c r="C121" s="22" t="inlineStr">
        <is>
          <t>USD m real</t>
        </is>
      </c>
      <c r="D121" s="22" t="inlineStr"/>
      <c r="E121" s="22" t="inlineStr">
        <is>
          <t>sgap x consumption</t>
        </is>
      </c>
      <c r="F121" s="14" t="inlineStr">
        <is>
          <t>new</t>
        </is>
      </c>
      <c r="G121" s="14" t="inlineStr">
        <is>
          <t>factor</t>
        </is>
      </c>
    </row>
  </sheetData>
  <pageMargins left="0.75" right="0.75" top="1" bottom="1" header="0.5" footer="0.5"/>
</worksheet>
</file>

<file path=xl/worksheets/sheet15.xml><?xml version="1.0" encoding="utf-8"?>
<worksheet xmlns="http://schemas.openxmlformats.org/spreadsheetml/2006/main">
  <sheetPr codeName="Sheet15">
    <outlinePr summaryBelow="1" summaryRight="1"/>
    <pageSetUpPr/>
  </sheetPr>
  <dimension ref="A2:H77"/>
  <sheetViews>
    <sheetView tabSelected="0" workbookViewId="0">
      <selection activeCell="A1" sqref="A1"/>
    </sheetView>
  </sheetViews>
  <sheetFormatPr baseColWidth="8" defaultRowHeight="15" outlineLevelCol="0"/>
  <cols>
    <col width="26" customWidth="1" min="2" max="2"/>
    <col width="16" customWidth="1" min="3" max="3"/>
    <col width="16" customWidth="1" min="4" max="4"/>
    <col width="16" customWidth="1" min="5" max="5"/>
    <col width="16" customWidth="1" min="6" max="6"/>
    <col width="16" customWidth="1" min="7" max="7"/>
    <col width="16" customWidth="1" min="8" max="8"/>
  </cols>
  <sheetData>
    <row r="2">
      <c r="A2" s="2" t="inlineStr">
        <is>
          <t>Mapping: subsectors, fuels and policy keys to CPAT parameter groups</t>
        </is>
      </c>
      <c r="B2" s="3" t="n"/>
      <c r="C2" s="3" t="n"/>
      <c r="D2" s="3" t="n"/>
      <c r="E2" s="3" t="n"/>
      <c r="F2" s="3" t="n"/>
      <c r="G2" s="3" t="n"/>
      <c r="H2" s="3" t="n"/>
    </row>
    <row r="3">
      <c r="A3" s="1" t="inlineStr">
        <is>
          <t>Subsectors</t>
        </is>
      </c>
    </row>
    <row r="4">
      <c r="A4" s="73" t="inlineStr">
        <is>
          <t>Code</t>
        </is>
      </c>
      <c r="B4" s="73" t="inlineStr">
        <is>
          <t>Name</t>
        </is>
      </c>
      <c r="C4" s="73" t="inlineStr">
        <is>
          <t>Group</t>
        </is>
      </c>
      <c r="D4" s="73" t="inlineStr">
        <is>
          <t>Elasticity sector</t>
        </is>
      </c>
      <c r="E4" s="73" t="inlineStr">
        <is>
          <t>EF sector</t>
        </is>
      </c>
      <c r="F4" s="73" t="inlineStr">
        <is>
          <t>Coal/gas price sector</t>
        </is>
      </c>
      <c r="G4" s="73" t="inlineStr">
        <is>
          <t>Feebate sector</t>
        </is>
      </c>
      <c r="H4" s="73" t="inlineStr">
        <is>
          <t>Coverage position</t>
        </is>
      </c>
    </row>
    <row r="5">
      <c r="A5" s="14" t="inlineStr">
        <is>
          <t>rod</t>
        </is>
      </c>
      <c r="B5" s="14" t="inlineStr">
        <is>
          <t>Road</t>
        </is>
      </c>
      <c r="C5" s="22" t="inlineStr">
        <is>
          <t>tra</t>
        </is>
      </c>
      <c r="D5" s="22" t="inlineStr">
        <is>
          <t>tra</t>
        </is>
      </c>
      <c r="E5" s="22" t="inlineStr">
        <is>
          <t>rod</t>
        </is>
      </c>
      <c r="F5" s="22" t="inlineStr">
        <is>
          <t>res</t>
        </is>
      </c>
      <c r="G5" s="22" t="inlineStr">
        <is>
          <t>tra</t>
        </is>
      </c>
      <c r="H5" s="22" t="n">
        <v>2</v>
      </c>
    </row>
    <row r="6">
      <c r="A6" s="14" t="inlineStr">
        <is>
          <t>ral</t>
        </is>
      </c>
      <c r="B6" s="14" t="inlineStr">
        <is>
          <t>Rail</t>
        </is>
      </c>
      <c r="C6" s="22" t="inlineStr">
        <is>
          <t>tra</t>
        </is>
      </c>
      <c r="D6" s="22" t="inlineStr">
        <is>
          <t>tra</t>
        </is>
      </c>
      <c r="E6" s="22" t="inlineStr">
        <is>
          <t>rod</t>
        </is>
      </c>
      <c r="F6" s="22" t="inlineStr">
        <is>
          <t>ind</t>
        </is>
      </c>
      <c r="G6" s="22" t="inlineStr">
        <is>
          <t>tra</t>
        </is>
      </c>
      <c r="H6" s="22" t="n">
        <v>3</v>
      </c>
    </row>
    <row r="7">
      <c r="A7" s="14" t="inlineStr">
        <is>
          <t>avi</t>
        </is>
      </c>
      <c r="B7" s="14" t="inlineStr">
        <is>
          <t>Domestic aviation</t>
        </is>
      </c>
      <c r="C7" s="22" t="inlineStr">
        <is>
          <t>tra</t>
        </is>
      </c>
      <c r="D7" s="22" t="inlineStr">
        <is>
          <t>tra</t>
        </is>
      </c>
      <c r="E7" s="22" t="inlineStr">
        <is>
          <t>rod</t>
        </is>
      </c>
      <c r="F7" s="22" t="inlineStr">
        <is>
          <t>ind</t>
        </is>
      </c>
      <c r="G7" s="22" t="inlineStr">
        <is>
          <t>tra</t>
        </is>
      </c>
      <c r="H7" s="22" t="n">
        <v>4</v>
      </c>
    </row>
    <row r="8">
      <c r="A8" s="14" t="inlineStr">
        <is>
          <t>nav</t>
        </is>
      </c>
      <c r="B8" s="14" t="inlineStr">
        <is>
          <t>Domestic navigation</t>
        </is>
      </c>
      <c r="C8" s="22" t="inlineStr">
        <is>
          <t>tra</t>
        </is>
      </c>
      <c r="D8" s="22" t="inlineStr">
        <is>
          <t>tra</t>
        </is>
      </c>
      <c r="E8" s="22" t="inlineStr">
        <is>
          <t>rod</t>
        </is>
      </c>
      <c r="F8" s="22" t="inlineStr">
        <is>
          <t>ind</t>
        </is>
      </c>
      <c r="G8" s="22" t="inlineStr">
        <is>
          <t>tra</t>
        </is>
      </c>
      <c r="H8" s="22" t="n">
        <v>5</v>
      </c>
    </row>
    <row r="9">
      <c r="A9" s="14" t="inlineStr">
        <is>
          <t>res</t>
        </is>
      </c>
      <c r="B9" s="14" t="inlineStr">
        <is>
          <t>Residential</t>
        </is>
      </c>
      <c r="C9" s="22" t="inlineStr">
        <is>
          <t>bld</t>
        </is>
      </c>
      <c r="D9" s="22" t="inlineStr">
        <is>
          <t>res</t>
        </is>
      </c>
      <c r="E9" s="22" t="inlineStr">
        <is>
          <t>res</t>
        </is>
      </c>
      <c r="F9" s="22" t="inlineStr">
        <is>
          <t>res</t>
        </is>
      </c>
      <c r="G9" s="22" t="inlineStr">
        <is>
          <t>res</t>
        </is>
      </c>
      <c r="H9" s="22" t="n">
        <v>6</v>
      </c>
    </row>
    <row r="10">
      <c r="A10" s="14" t="inlineStr">
        <is>
          <t>foo</t>
        </is>
      </c>
      <c r="B10" s="14" t="inlineStr">
        <is>
          <t>Food &amp; forestry</t>
        </is>
      </c>
      <c r="C10" s="22" t="inlineStr">
        <is>
          <t>bld</t>
        </is>
      </c>
      <c r="D10" s="22" t="inlineStr">
        <is>
          <t>srv</t>
        </is>
      </c>
      <c r="E10" s="22" t="inlineStr">
        <is>
          <t>res</t>
        </is>
      </c>
      <c r="F10" s="22" t="inlineStr">
        <is>
          <t>ind</t>
        </is>
      </c>
      <c r="G10" s="22" t="inlineStr">
        <is>
          <t>res</t>
        </is>
      </c>
      <c r="H10" s="22" t="n">
        <v>7</v>
      </c>
    </row>
    <row r="11">
      <c r="A11" s="14" t="inlineStr">
        <is>
          <t>srv</t>
        </is>
      </c>
      <c r="B11" s="14" t="inlineStr">
        <is>
          <t>Services (public &amp; private)</t>
        </is>
      </c>
      <c r="C11" s="22" t="inlineStr">
        <is>
          <t>bld</t>
        </is>
      </c>
      <c r="D11" s="22" t="inlineStr">
        <is>
          <t>srv</t>
        </is>
      </c>
      <c r="E11" s="22" t="inlineStr">
        <is>
          <t>res</t>
        </is>
      </c>
      <c r="F11" s="22" t="inlineStr">
        <is>
          <t>ind</t>
        </is>
      </c>
      <c r="G11" s="22" t="inlineStr">
        <is>
          <t>res</t>
        </is>
      </c>
      <c r="H11" s="22" t="n">
        <v>8</v>
      </c>
    </row>
    <row r="12">
      <c r="A12" s="14" t="inlineStr">
        <is>
          <t>mch</t>
        </is>
      </c>
      <c r="B12" s="14" t="inlineStr">
        <is>
          <t>Mining &amp; chemicals</t>
        </is>
      </c>
      <c r="C12" s="22" t="inlineStr">
        <is>
          <t>ind</t>
        </is>
      </c>
      <c r="D12" s="22" t="inlineStr">
        <is>
          <t>ind</t>
        </is>
      </c>
      <c r="E12" s="22" t="inlineStr">
        <is>
          <t>ind</t>
        </is>
      </c>
      <c r="F12" s="22" t="inlineStr">
        <is>
          <t>ind</t>
        </is>
      </c>
      <c r="G12" s="22" t="inlineStr">
        <is>
          <t>ind</t>
        </is>
      </c>
      <c r="H12" s="22" t="n">
        <v>9</v>
      </c>
    </row>
    <row r="13">
      <c r="A13" s="14" t="inlineStr">
        <is>
          <t>irn</t>
        </is>
      </c>
      <c r="B13" s="14" t="inlineStr">
        <is>
          <t>Iron &amp; steel</t>
        </is>
      </c>
      <c r="C13" s="22" t="inlineStr">
        <is>
          <t>ind</t>
        </is>
      </c>
      <c r="D13" s="22" t="inlineStr">
        <is>
          <t>ind</t>
        </is>
      </c>
      <c r="E13" s="22" t="inlineStr">
        <is>
          <t>ind</t>
        </is>
      </c>
      <c r="F13" s="22" t="inlineStr">
        <is>
          <t>ind</t>
        </is>
      </c>
      <c r="G13" s="22" t="inlineStr">
        <is>
          <t>ind</t>
        </is>
      </c>
      <c r="H13" s="22" t="n">
        <v>10</v>
      </c>
    </row>
    <row r="14">
      <c r="A14" s="14" t="inlineStr">
        <is>
          <t>nfm</t>
        </is>
      </c>
      <c r="B14" s="14" t="inlineStr">
        <is>
          <t>Other metals</t>
        </is>
      </c>
      <c r="C14" s="22" t="inlineStr">
        <is>
          <t>ind</t>
        </is>
      </c>
      <c r="D14" s="22" t="inlineStr">
        <is>
          <t>ind</t>
        </is>
      </c>
      <c r="E14" s="22" t="inlineStr">
        <is>
          <t>ind</t>
        </is>
      </c>
      <c r="F14" s="22" t="inlineStr">
        <is>
          <t>ind</t>
        </is>
      </c>
      <c r="G14" s="22" t="inlineStr">
        <is>
          <t>ind</t>
        </is>
      </c>
      <c r="H14" s="22" t="n">
        <v>11</v>
      </c>
    </row>
    <row r="15">
      <c r="A15" s="14" t="inlineStr">
        <is>
          <t>mac</t>
        </is>
      </c>
      <c r="B15" s="14" t="inlineStr">
        <is>
          <t>Machinery</t>
        </is>
      </c>
      <c r="C15" s="22" t="inlineStr">
        <is>
          <t>ind</t>
        </is>
      </c>
      <c r="D15" s="22" t="inlineStr">
        <is>
          <t>ind</t>
        </is>
      </c>
      <c r="E15" s="22" t="inlineStr">
        <is>
          <t>ind</t>
        </is>
      </c>
      <c r="F15" s="22" t="inlineStr">
        <is>
          <t>ind</t>
        </is>
      </c>
      <c r="G15" s="22" t="inlineStr">
        <is>
          <t>ind</t>
        </is>
      </c>
      <c r="H15" s="22" t="n">
        <v>12</v>
      </c>
    </row>
    <row r="16">
      <c r="A16" s="14" t="inlineStr">
        <is>
          <t>cem</t>
        </is>
      </c>
      <c r="B16" s="14" t="inlineStr">
        <is>
          <t>Cement</t>
        </is>
      </c>
      <c r="C16" s="22" t="inlineStr">
        <is>
          <t>ind</t>
        </is>
      </c>
      <c r="D16" s="22" t="inlineStr">
        <is>
          <t>ind</t>
        </is>
      </c>
      <c r="E16" s="22" t="inlineStr">
        <is>
          <t>ind</t>
        </is>
      </c>
      <c r="F16" s="22" t="inlineStr">
        <is>
          <t>ind</t>
        </is>
      </c>
      <c r="G16" s="22" t="inlineStr">
        <is>
          <t>ind</t>
        </is>
      </c>
      <c r="H16" s="22" t="n">
        <v>13</v>
      </c>
    </row>
    <row r="17">
      <c r="A17" s="14" t="inlineStr">
        <is>
          <t>omn</t>
        </is>
      </c>
      <c r="B17" s="14" t="inlineStr">
        <is>
          <t>Other manufacturing</t>
        </is>
      </c>
      <c r="C17" s="22" t="inlineStr">
        <is>
          <t>ind</t>
        </is>
      </c>
      <c r="D17" s="22" t="inlineStr">
        <is>
          <t>ind</t>
        </is>
      </c>
      <c r="E17" s="22" t="inlineStr">
        <is>
          <t>ind</t>
        </is>
      </c>
      <c r="F17" s="22" t="inlineStr">
        <is>
          <t>ind</t>
        </is>
      </c>
      <c r="G17" s="22" t="inlineStr">
        <is>
          <t>ind</t>
        </is>
      </c>
      <c r="H17" s="22" t="n">
        <v>14</v>
      </c>
    </row>
    <row r="18">
      <c r="A18" s="14" t="inlineStr">
        <is>
          <t>cst</t>
        </is>
      </c>
      <c r="B18" s="14" t="inlineStr">
        <is>
          <t>Construction</t>
        </is>
      </c>
      <c r="C18" s="22" t="inlineStr">
        <is>
          <t>ind</t>
        </is>
      </c>
      <c r="D18" s="22" t="inlineStr">
        <is>
          <t>ind</t>
        </is>
      </c>
      <c r="E18" s="22" t="inlineStr">
        <is>
          <t>ind</t>
        </is>
      </c>
      <c r="F18" s="22" t="inlineStr">
        <is>
          <t>ind</t>
        </is>
      </c>
      <c r="G18" s="22" t="inlineStr">
        <is>
          <t>ind</t>
        </is>
      </c>
      <c r="H18" s="22" t="n">
        <v>15</v>
      </c>
    </row>
    <row r="19">
      <c r="A19" s="14" t="inlineStr">
        <is>
          <t>ftr</t>
        </is>
      </c>
      <c r="B19" s="14" t="inlineStr">
        <is>
          <t>Fuel transformation</t>
        </is>
      </c>
      <c r="C19" s="22" t="inlineStr">
        <is>
          <t>ind</t>
        </is>
      </c>
      <c r="D19" s="22" t="inlineStr">
        <is>
          <t>ind</t>
        </is>
      </c>
      <c r="E19" s="22" t="inlineStr">
        <is>
          <t>ind</t>
        </is>
      </c>
      <c r="F19" s="22" t="inlineStr">
        <is>
          <t>ind</t>
        </is>
      </c>
      <c r="G19" s="22" t="inlineStr">
        <is>
          <t>ind</t>
        </is>
      </c>
      <c r="H19" s="22" t="n">
        <v>16</v>
      </c>
    </row>
    <row r="20">
      <c r="A20" s="14" t="inlineStr">
        <is>
          <t>oen</t>
        </is>
      </c>
      <c r="B20" s="14" t="inlineStr">
        <is>
          <t>Other energy use</t>
        </is>
      </c>
      <c r="C20" s="22" t="inlineStr">
        <is>
          <t>oen</t>
        </is>
      </c>
      <c r="D20" s="22" t="inlineStr">
        <is>
          <t>ind</t>
        </is>
      </c>
      <c r="E20" s="22" t="inlineStr">
        <is>
          <t>ind</t>
        </is>
      </c>
      <c r="F20" s="22" t="inlineStr">
        <is>
          <t>ind</t>
        </is>
      </c>
      <c r="G20" s="22" t="inlineStr">
        <is>
          <t>ind</t>
        </is>
      </c>
      <c r="H20" s="22" t="n">
        <v>17</v>
      </c>
    </row>
    <row r="21">
      <c r="A21" s="14" t="inlineStr">
        <is>
          <t>all</t>
        </is>
      </c>
      <c r="B21" s="14" t="inlineStr">
        <is>
          <t>All subsectors</t>
        </is>
      </c>
    </row>
    <row r="22">
      <c r="A22" s="14" t="inlineStr">
        <is>
          <t>pow</t>
        </is>
      </c>
      <c r="B22" s="14" t="inlineStr">
        <is>
          <t>Power</t>
        </is>
      </c>
    </row>
    <row r="23">
      <c r="A23" s="14" t="inlineStr">
        <is>
          <t>tra</t>
        </is>
      </c>
      <c r="B23" s="14" t="inlineStr">
        <is>
          <t>Transport</t>
        </is>
      </c>
    </row>
    <row r="24">
      <c r="A24" s="14" t="inlineStr">
        <is>
          <t>bld</t>
        </is>
      </c>
      <c r="B24" s="14" t="inlineStr">
        <is>
          <t>Buildings</t>
        </is>
      </c>
    </row>
    <row r="25">
      <c r="A25" s="14" t="inlineStr">
        <is>
          <t>ind</t>
        </is>
      </c>
      <c r="B25" s="14" t="inlineStr">
        <is>
          <t>Industry</t>
        </is>
      </c>
    </row>
    <row r="26">
      <c r="A26" s="14" t="inlineStr">
        <is>
          <t>int</t>
        </is>
      </c>
      <c r="B26" s="14" t="inlineStr">
        <is>
          <t>International</t>
        </is>
      </c>
    </row>
    <row r="28">
      <c r="A28" s="1" t="inlineStr">
        <is>
          <t>Fuels</t>
        </is>
      </c>
    </row>
    <row r="29">
      <c r="A29" s="73" t="inlineStr">
        <is>
          <t>Code</t>
        </is>
      </c>
      <c r="B29" s="73" t="inlineStr">
        <is>
          <t>Name</t>
        </is>
      </c>
      <c r="C29" s="73" t="inlineStr">
        <is>
          <t>Elasticity fuel</t>
        </is>
      </c>
      <c r="D29" s="73" t="inlineStr">
        <is>
          <t>AEEI fuel</t>
        </is>
      </c>
      <c r="E29" s="73" t="inlineStr">
        <is>
          <t>Price sector rule</t>
        </is>
      </c>
      <c r="F29" s="73" t="inlineStr">
        <is>
          <t>Price unit</t>
        </is>
      </c>
      <c r="G29" s="73" t="inlineStr">
        <is>
          <t>GJ per price unit</t>
        </is>
      </c>
      <c r="H29" s="73" t="inlineStr">
        <is>
          <t>Fuel position</t>
        </is>
      </c>
    </row>
    <row r="30">
      <c r="A30" s="14" t="inlineStr">
        <is>
          <t>coa</t>
        </is>
      </c>
      <c r="B30" s="14" t="inlineStr">
        <is>
          <t>Coal</t>
        </is>
      </c>
      <c r="C30" s="22" t="inlineStr">
        <is>
          <t>coa</t>
        </is>
      </c>
      <c r="D30" s="22" t="inlineStr">
        <is>
          <t>coa</t>
        </is>
      </c>
      <c r="E30" s="22" t="inlineStr">
        <is>
          <t>sub</t>
        </is>
      </c>
      <c r="F30" s="22" t="inlineStr">
        <is>
          <t>$/GJ</t>
        </is>
      </c>
      <c r="G30" s="22" t="n">
        <v>1</v>
      </c>
      <c r="H30" s="22" t="n">
        <v>1</v>
      </c>
    </row>
    <row r="31">
      <c r="A31" s="14" t="inlineStr">
        <is>
          <t>nga</t>
        </is>
      </c>
      <c r="B31" s="14" t="inlineStr">
        <is>
          <t>Natural gas</t>
        </is>
      </c>
      <c r="C31" s="22" t="inlineStr">
        <is>
          <t>nga</t>
        </is>
      </c>
      <c r="D31" s="22" t="inlineStr">
        <is>
          <t>nga</t>
        </is>
      </c>
      <c r="E31" s="22" t="inlineStr">
        <is>
          <t>sub</t>
        </is>
      </c>
      <c r="F31" s="22" t="inlineStr">
        <is>
          <t>$/GJ</t>
        </is>
      </c>
      <c r="G31" s="22" t="n">
        <v>1</v>
      </c>
      <c r="H31" s="22" t="n">
        <v>2</v>
      </c>
    </row>
    <row r="32">
      <c r="A32" s="14" t="inlineStr">
        <is>
          <t>gso</t>
        </is>
      </c>
      <c r="B32" s="14" t="inlineStr">
        <is>
          <t>Gasoline</t>
        </is>
      </c>
      <c r="C32" s="22" t="inlineStr">
        <is>
          <t>gso</t>
        </is>
      </c>
      <c r="D32" s="22" t="inlineStr">
        <is>
          <t>oil</t>
        </is>
      </c>
      <c r="E32" s="22" t="inlineStr">
        <is>
          <t>all</t>
        </is>
      </c>
      <c r="F32" s="22" t="inlineStr">
        <is>
          <t>$/liter</t>
        </is>
      </c>
      <c r="G32" s="22" t="n">
        <v>0.03496974000000001</v>
      </c>
      <c r="H32" s="22" t="n">
        <v>3</v>
      </c>
    </row>
    <row r="33">
      <c r="A33" s="14" t="inlineStr">
        <is>
          <t>die</t>
        </is>
      </c>
      <c r="B33" s="14" t="inlineStr">
        <is>
          <t>Diesel</t>
        </is>
      </c>
      <c r="C33" s="22" t="inlineStr">
        <is>
          <t>die</t>
        </is>
      </c>
      <c r="D33" s="22" t="inlineStr">
        <is>
          <t>oil</t>
        </is>
      </c>
      <c r="E33" s="22" t="inlineStr">
        <is>
          <t>all</t>
        </is>
      </c>
      <c r="F33" s="22" t="inlineStr">
        <is>
          <t>$/liter</t>
        </is>
      </c>
      <c r="G33" s="22" t="n">
        <v>0.03729519000000001</v>
      </c>
      <c r="H33" s="22" t="n">
        <v>4</v>
      </c>
    </row>
    <row r="34">
      <c r="A34" s="14" t="inlineStr">
        <is>
          <t>lpg</t>
        </is>
      </c>
      <c r="B34" s="14" t="inlineStr">
        <is>
          <t>LPG</t>
        </is>
      </c>
      <c r="C34" s="22" t="inlineStr">
        <is>
          <t>oil</t>
        </is>
      </c>
      <c r="D34" s="22" t="inlineStr">
        <is>
          <t>oil</t>
        </is>
      </c>
      <c r="E34" s="22" t="inlineStr">
        <is>
          <t>all</t>
        </is>
      </c>
      <c r="F34" s="22" t="inlineStr">
        <is>
          <t>$/liter</t>
        </is>
      </c>
      <c r="G34" s="22" t="n">
        <v>0.02577968854495125</v>
      </c>
      <c r="H34" s="22" t="n">
        <v>5</v>
      </c>
    </row>
    <row r="35">
      <c r="A35" s="14" t="inlineStr">
        <is>
          <t>ker</t>
        </is>
      </c>
      <c r="B35" s="14" t="inlineStr">
        <is>
          <t>Kerosene</t>
        </is>
      </c>
      <c r="C35" s="22" t="inlineStr">
        <is>
          <t>oil</t>
        </is>
      </c>
      <c r="D35" s="22" t="inlineStr">
        <is>
          <t>oil</t>
        </is>
      </c>
      <c r="E35" s="22" t="inlineStr">
        <is>
          <t>all</t>
        </is>
      </c>
      <c r="F35" s="22" t="inlineStr">
        <is>
          <t>$/liter</t>
        </is>
      </c>
      <c r="G35" s="22" t="n">
        <v>0.03774882965510715</v>
      </c>
      <c r="H35" s="22" t="n">
        <v>6</v>
      </c>
    </row>
    <row r="36">
      <c r="A36" s="14" t="inlineStr">
        <is>
          <t>oop</t>
        </is>
      </c>
      <c r="B36" s="14" t="inlineStr">
        <is>
          <t>Other oil products</t>
        </is>
      </c>
      <c r="C36" s="22" t="inlineStr">
        <is>
          <t>oil</t>
        </is>
      </c>
      <c r="D36" s="22" t="inlineStr">
        <is>
          <t>oil</t>
        </is>
      </c>
      <c r="E36" s="22" t="inlineStr">
        <is>
          <t>all</t>
        </is>
      </c>
      <c r="F36" s="22" t="inlineStr">
        <is>
          <t>$/bbl</t>
        </is>
      </c>
      <c r="G36" s="22" t="n">
        <v>6.12</v>
      </c>
      <c r="H36" s="22" t="n">
        <v>7</v>
      </c>
    </row>
    <row r="37">
      <c r="A37" s="14" t="inlineStr">
        <is>
          <t>bio</t>
        </is>
      </c>
      <c r="B37" s="14" t="inlineStr">
        <is>
          <t>Biomass</t>
        </is>
      </c>
      <c r="C37" s="22" t="inlineStr">
        <is>
          <t>bio</t>
        </is>
      </c>
      <c r="D37" s="22" t="inlineStr">
        <is>
          <t>bio</t>
        </is>
      </c>
      <c r="E37" s="22" t="inlineStr">
        <is>
          <t>all</t>
        </is>
      </c>
      <c r="F37" s="22" t="inlineStr">
        <is>
          <t>$/GJ</t>
        </is>
      </c>
      <c r="G37" s="22" t="n">
        <v>1</v>
      </c>
      <c r="H37" s="22" t="n">
        <v>8</v>
      </c>
    </row>
    <row r="38">
      <c r="A38" s="14" t="inlineStr">
        <is>
          <t>all</t>
        </is>
      </c>
      <c r="B38" s="14" t="inlineStr">
        <is>
          <t>All fuels</t>
        </is>
      </c>
    </row>
    <row r="39">
      <c r="A39" s="14" t="inlineStr">
        <is>
          <t>ecy</t>
        </is>
      </c>
      <c r="B39" s="14" t="inlineStr">
        <is>
          <t>Electricity</t>
        </is>
      </c>
    </row>
    <row r="40">
      <c r="A40" s="14" t="inlineStr">
        <is>
          <t>oil</t>
        </is>
      </c>
      <c r="B40" s="14" t="inlineStr">
        <is>
          <t>Crude oil</t>
        </is>
      </c>
    </row>
    <row r="41">
      <c r="A41" s="14" t="inlineStr">
        <is>
          <t>one</t>
        </is>
      </c>
      <c r="B41" s="14" t="inlineStr">
        <is>
          <t>Flat (no change)</t>
        </is>
      </c>
    </row>
    <row r="42">
      <c r="A42" s="14" t="inlineStr">
        <is>
          <t>nuc</t>
        </is>
      </c>
      <c r="B42" s="14" t="inlineStr">
        <is>
          <t>Nuclear</t>
        </is>
      </c>
    </row>
    <row r="43">
      <c r="A43" s="14" t="inlineStr">
        <is>
          <t>wnd</t>
        </is>
      </c>
      <c r="B43" s="14" t="inlineStr">
        <is>
          <t>Wind</t>
        </is>
      </c>
    </row>
    <row r="44">
      <c r="A44" s="14" t="inlineStr">
        <is>
          <t>sol</t>
        </is>
      </c>
      <c r="B44" s="14" t="inlineStr">
        <is>
          <t>Solar</t>
        </is>
      </c>
    </row>
    <row r="45">
      <c r="A45" s="14" t="inlineStr">
        <is>
          <t>hyd</t>
        </is>
      </c>
      <c r="B45" s="14" t="inlineStr">
        <is>
          <t>Hydro</t>
        </is>
      </c>
    </row>
    <row r="46">
      <c r="A46" s="14" t="inlineStr">
        <is>
          <t>ore</t>
        </is>
      </c>
      <c r="B46" s="14" t="inlineStr">
        <is>
          <t>Other renewables</t>
        </is>
      </c>
    </row>
    <row r="48">
      <c r="A48" s="1" t="inlineStr">
        <is>
          <t>Price fuels (fuel price reform, MTInputs rows 142-169)</t>
        </is>
      </c>
    </row>
    <row r="49">
      <c r="A49" s="73" t="inlineStr">
        <is>
          <t>Price code</t>
        </is>
      </c>
      <c r="B49" s="73" t="inlineStr">
        <is>
          <t>Label</t>
        </is>
      </c>
      <c r="C49" s="73" t="inlineStr">
        <is>
          <t>MTInputs row: starting increase</t>
        </is>
      </c>
      <c r="D49" s="73" t="inlineStr">
        <is>
          <t>MTInputs row: final increase</t>
        </is>
      </c>
      <c r="E49" s="73" t="inlineStr">
        <is>
          <t>Position</t>
        </is>
      </c>
    </row>
    <row r="50">
      <c r="A50" s="14" t="inlineStr">
        <is>
          <t>coa.pow</t>
        </is>
      </c>
      <c r="B50" s="14" t="inlineStr">
        <is>
          <t>Coal, Power</t>
        </is>
      </c>
      <c r="C50" s="14" t="n">
        <v>142</v>
      </c>
      <c r="D50" s="14" t="n">
        <v>156</v>
      </c>
      <c r="E50" s="14" t="n">
        <v>1</v>
      </c>
    </row>
    <row r="51">
      <c r="A51" s="14" t="inlineStr">
        <is>
          <t>coa.res</t>
        </is>
      </c>
      <c r="B51" s="14" t="inlineStr">
        <is>
          <t>Coal, Residential</t>
        </is>
      </c>
      <c r="C51" s="14" t="n">
        <v>143</v>
      </c>
      <c r="D51" s="14" t="n">
        <v>157</v>
      </c>
      <c r="E51" s="14" t="n">
        <v>2</v>
      </c>
    </row>
    <row r="52">
      <c r="A52" s="14" t="inlineStr">
        <is>
          <t>coa.ind</t>
        </is>
      </c>
      <c r="B52" s="14" t="inlineStr">
        <is>
          <t>Coal, Industry</t>
        </is>
      </c>
      <c r="C52" s="14" t="n">
        <v>144</v>
      </c>
      <c r="D52" s="14" t="n">
        <v>158</v>
      </c>
      <c r="E52" s="14" t="n">
        <v>3</v>
      </c>
    </row>
    <row r="53">
      <c r="A53" s="14" t="inlineStr">
        <is>
          <t>nga.pow</t>
        </is>
      </c>
      <c r="B53" s="14" t="inlineStr">
        <is>
          <t>Natural gas, Power</t>
        </is>
      </c>
      <c r="C53" s="14" t="n">
        <v>145</v>
      </c>
      <c r="D53" s="14" t="n">
        <v>159</v>
      </c>
      <c r="E53" s="14" t="n">
        <v>4</v>
      </c>
    </row>
    <row r="54">
      <c r="A54" s="14" t="inlineStr">
        <is>
          <t>nga.res</t>
        </is>
      </c>
      <c r="B54" s="14" t="inlineStr">
        <is>
          <t>Natural gas, Residential</t>
        </is>
      </c>
      <c r="C54" s="14" t="n">
        <v>146</v>
      </c>
      <c r="D54" s="14" t="n">
        <v>160</v>
      </c>
      <c r="E54" s="14" t="n">
        <v>5</v>
      </c>
    </row>
    <row r="55">
      <c r="A55" s="14" t="inlineStr">
        <is>
          <t>nga.ind</t>
        </is>
      </c>
      <c r="B55" s="14" t="inlineStr">
        <is>
          <t>Natural gas, Industry</t>
        </is>
      </c>
      <c r="C55" s="14" t="n">
        <v>147</v>
      </c>
      <c r="D55" s="14" t="n">
        <v>161</v>
      </c>
      <c r="E55" s="14" t="n">
        <v>6</v>
      </c>
    </row>
    <row r="56">
      <c r="A56" s="14" t="inlineStr">
        <is>
          <t>ecy.res</t>
        </is>
      </c>
      <c r="B56" s="14" t="inlineStr">
        <is>
          <t>Electricity, Residential</t>
        </is>
      </c>
      <c r="C56" s="14" t="n">
        <v>148</v>
      </c>
      <c r="D56" s="14" t="n">
        <v>162</v>
      </c>
      <c r="E56" s="14" t="n">
        <v>7</v>
      </c>
    </row>
    <row r="57">
      <c r="A57" s="14" t="inlineStr">
        <is>
          <t>ecy.ind</t>
        </is>
      </c>
      <c r="B57" s="14" t="inlineStr">
        <is>
          <t>Electricity, Industry</t>
        </is>
      </c>
      <c r="C57" s="14" t="n">
        <v>149</v>
      </c>
      <c r="D57" s="14" t="n">
        <v>163</v>
      </c>
      <c r="E57" s="14" t="n">
        <v>8</v>
      </c>
    </row>
    <row r="58">
      <c r="A58" s="14" t="inlineStr">
        <is>
          <t>gso.all</t>
        </is>
      </c>
      <c r="B58" s="14" t="inlineStr">
        <is>
          <t>Gasoline, All</t>
        </is>
      </c>
      <c r="C58" s="14" t="n">
        <v>150</v>
      </c>
      <c r="D58" s="14" t="n">
        <v>164</v>
      </c>
      <c r="E58" s="14" t="n">
        <v>9</v>
      </c>
    </row>
    <row r="59">
      <c r="A59" s="14" t="inlineStr">
        <is>
          <t>die.all</t>
        </is>
      </c>
      <c r="B59" s="14" t="inlineStr">
        <is>
          <t>Diesel, All</t>
        </is>
      </c>
      <c r="C59" s="14" t="n">
        <v>151</v>
      </c>
      <c r="D59" s="14" t="n">
        <v>165</v>
      </c>
      <c r="E59" s="14" t="n">
        <v>10</v>
      </c>
    </row>
    <row r="60">
      <c r="A60" s="14" t="inlineStr">
        <is>
          <t>lpg.all</t>
        </is>
      </c>
      <c r="B60" s="14" t="inlineStr">
        <is>
          <t>LPG, All</t>
        </is>
      </c>
      <c r="C60" s="14" t="n">
        <v>152</v>
      </c>
      <c r="D60" s="14" t="n">
        <v>166</v>
      </c>
      <c r="E60" s="14" t="n">
        <v>11</v>
      </c>
    </row>
    <row r="61">
      <c r="A61" s="14" t="inlineStr">
        <is>
          <t>ker.all</t>
        </is>
      </c>
      <c r="B61" s="14" t="inlineStr">
        <is>
          <t>Kerosene, All</t>
        </is>
      </c>
      <c r="C61" s="14" t="n">
        <v>153</v>
      </c>
      <c r="D61" s="14" t="n">
        <v>167</v>
      </c>
      <c r="E61" s="14" t="n">
        <v>12</v>
      </c>
    </row>
    <row r="62">
      <c r="A62" s="14" t="inlineStr">
        <is>
          <t>oop.all</t>
        </is>
      </c>
      <c r="B62" s="14" t="inlineStr">
        <is>
          <t>Other oil products, All</t>
        </is>
      </c>
      <c r="C62" s="14" t="n">
        <v>154</v>
      </c>
      <c r="D62" s="14" t="n">
        <v>168</v>
      </c>
      <c r="E62" s="14" t="n">
        <v>13</v>
      </c>
    </row>
    <row r="63">
      <c r="A63" s="14" t="inlineStr">
        <is>
          <t>bio.all</t>
        </is>
      </c>
      <c r="B63" s="14" t="inlineStr">
        <is>
          <t>Biomass, All</t>
        </is>
      </c>
      <c r="C63" s="14" t="n">
        <v>155</v>
      </c>
      <c r="D63" s="14" t="n">
        <v>169</v>
      </c>
      <c r="E63" s="14" t="n">
        <v>14</v>
      </c>
    </row>
    <row r="65">
      <c r="A65" s="1" t="inlineStr">
        <is>
          <t>Feebate sectors (MTInputs rows 56-64)</t>
        </is>
      </c>
    </row>
    <row r="66">
      <c r="A66" s="73" t="inlineStr">
        <is>
          <t>Code</t>
        </is>
      </c>
      <c r="B66" s="73" t="inlineStr">
        <is>
          <t>Starting rate (NameOfParameter)</t>
        </is>
      </c>
      <c r="C66" s="73" t="inlineStr">
        <is>
          <t>Target rate (NameOfParameter)</t>
        </is>
      </c>
      <c r="D66" s="73" t="inlineStr">
        <is>
          <t>Position</t>
        </is>
      </c>
    </row>
    <row r="67">
      <c r="A67" s="14" t="inlineStr">
        <is>
          <t>pow</t>
        </is>
      </c>
      <c r="B67" s="14" t="inlineStr">
        <is>
          <t>D_Feb_Level_Start_Pow</t>
        </is>
      </c>
      <c r="C67" s="14" t="inlineStr">
        <is>
          <t>D_Feb_Level_Target_Pow</t>
        </is>
      </c>
      <c r="D67" s="14" t="n">
        <v>1</v>
      </c>
    </row>
    <row r="68">
      <c r="A68" s="14" t="inlineStr">
        <is>
          <t>tra</t>
        </is>
      </c>
      <c r="B68" s="14" t="inlineStr">
        <is>
          <t>D_Feb_Level_Start_Trans</t>
        </is>
      </c>
      <c r="C68" s="14" t="inlineStr">
        <is>
          <t>D_Feb_Level_Target_Trans</t>
        </is>
      </c>
      <c r="D68" s="14" t="n">
        <v>2</v>
      </c>
    </row>
    <row r="69">
      <c r="A69" s="14" t="inlineStr">
        <is>
          <t>res</t>
        </is>
      </c>
      <c r="B69" s="14" t="inlineStr">
        <is>
          <t>D_Feb_Level_Start_Res</t>
        </is>
      </c>
      <c r="C69" s="14" t="inlineStr">
        <is>
          <t>D_Feb_Level_Target_Res</t>
        </is>
      </c>
      <c r="D69" s="14" t="n">
        <v>3</v>
      </c>
    </row>
    <row r="70">
      <c r="A70" s="14" t="inlineStr">
        <is>
          <t>ind</t>
        </is>
      </c>
      <c r="B70" s="14" t="inlineStr">
        <is>
          <t>D_Feb_Level_Start_Ind</t>
        </is>
      </c>
      <c r="C70" s="14" t="inlineStr">
        <is>
          <t>D_Feb_Level_Target_Ind</t>
        </is>
      </c>
      <c r="D70" s="14" t="n">
        <v>4</v>
      </c>
    </row>
    <row r="73">
      <c r="A73" s="14" t="inlineStr">
        <is>
          <t>Price sector rule: 'sub' = the subsector's coal/gas price sector (rod and res use residential coal/gas prices, as CPAT); 'all' = the fuel's single price.</t>
        </is>
      </c>
    </row>
    <row r="74">
      <c r="A74" s="14" t="inlineStr">
        <is>
          <t>GJ per price unit: legacy Mitigation rows 980-1009 (conversion factor, volume unit to GJ).</t>
        </is>
      </c>
    </row>
    <row r="75">
      <c r="A75" s="14" t="inlineStr">
        <is>
          <t>Coverage position: order of the MTInputs sector switches (power first, then the 16 subsectors).</t>
        </is>
      </c>
    </row>
    <row r="76">
      <c r="A76" s="14" t="inlineStr">
        <is>
          <t>Feebate sector for food &amp; forestry and services = residential (assumption; legacy groups them as Commercial).</t>
        </is>
      </c>
    </row>
    <row r="77">
      <c r="A77" s="14" t="inlineStr">
        <is>
          <t>Rows 21-26 and 38-46: labels only (totals, policy rows).</t>
        </is>
      </c>
    </row>
  </sheetData>
  <pageMargins left="0.75" right="0.75" top="1" bottom="1" header="0.5" footer="0.5"/>
</worksheet>
</file>

<file path=xl/worksheets/sheet16.xml><?xml version="1.0" encoding="utf-8"?>
<worksheet xmlns="http://schemas.openxmlformats.org/spreadsheetml/2006/main">
  <sheetPr codeName="Sheet16">
    <outlinePr summaryBelow="1" summaryRight="1"/>
    <pageSetUpPr/>
  </sheetPr>
  <dimension ref="A1:A1"/>
  <sheetViews>
    <sheetView tabSelected="0" workbookViewId="0">
      <selection activeCell="A1" sqref="A1"/>
    </sheetView>
  </sheetViews>
  <sheetFormatPr baseColWidth="8" defaultRowHeight="15"/>
  <sheetData>
    <row r="1">
      <c r="A1" s="1" t="inlineStr">
        <is>
          <t>Data sheets follow</t>
        </is>
      </c>
    </row>
  </sheetData>
  <pageMargins left="0.75" right="0.75" top="1" bottom="1" header="0.5" footer="0.5"/>
</worksheet>
</file>

<file path=xl/worksheets/sheet17.xml><?xml version="1.0" encoding="utf-8"?>
<worksheet xmlns="http://schemas.openxmlformats.org/spreadsheetml/2006/main">
  <sheetPr codeName="Sheet17">
    <outlinePr summaryBelow="1" summaryRight="1"/>
    <pageSetUpPr/>
  </sheetPr>
  <dimension ref="A1:E225"/>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Elasticities rows 138-141 (country columns)</t>
        </is>
      </c>
    </row>
    <row r="2">
      <c r="A2" s="2" t="inlineStr">
        <is>
          <t>Countries: code, region and income group</t>
        </is>
      </c>
      <c r="B2" s="3" t="n"/>
      <c r="C2" s="3" t="n"/>
      <c r="D2" s="3" t="n"/>
      <c r="E2" s="3" t="n"/>
    </row>
    <row r="3">
      <c r="A3" s="73" t="inlineStr">
        <is>
          <t>code</t>
        </is>
      </c>
      <c r="B3" s="73" t="inlineStr">
        <is>
          <t>name</t>
        </is>
      </c>
      <c r="C3" s="73" t="inlineStr">
        <is>
          <t>region</t>
        </is>
      </c>
      <c r="D3" s="73" t="inlineStr">
        <is>
          <t>income_group</t>
        </is>
      </c>
      <c r="E3" s="73" t="inlineStr">
        <is>
          <t>source</t>
        </is>
      </c>
    </row>
    <row r="4">
      <c r="A4" s="14" t="inlineStr">
        <is>
          <t>ABW</t>
        </is>
      </c>
      <c r="B4" s="14" t="inlineStr">
        <is>
          <t>Aruba</t>
        </is>
      </c>
      <c r="C4" s="14" t="inlineStr">
        <is>
          <t>LCN</t>
        </is>
      </c>
      <c r="D4" s="14" t="inlineStr">
        <is>
          <t>HIC</t>
        </is>
      </c>
      <c r="E4" s="14" t="inlineStr">
        <is>
          <t>Elasticities!13:138-141</t>
        </is>
      </c>
    </row>
    <row r="5">
      <c r="A5" s="14" t="inlineStr">
        <is>
          <t>AFG</t>
        </is>
      </c>
      <c r="B5" s="14" t="inlineStr">
        <is>
          <t>Afghanistan</t>
        </is>
      </c>
      <c r="C5" s="14" t="inlineStr">
        <is>
          <t>SAS</t>
        </is>
      </c>
      <c r="D5" s="14" t="inlineStr">
        <is>
          <t>LIC</t>
        </is>
      </c>
      <c r="E5" s="14" t="inlineStr">
        <is>
          <t>Elasticities!14:138-141</t>
        </is>
      </c>
    </row>
    <row r="6">
      <c r="A6" s="14" t="inlineStr">
        <is>
          <t>AGO</t>
        </is>
      </c>
      <c r="B6" s="14" t="inlineStr">
        <is>
          <t>Angola</t>
        </is>
      </c>
      <c r="C6" s="14" t="inlineStr">
        <is>
          <t>SSF</t>
        </is>
      </c>
      <c r="D6" s="14" t="inlineStr">
        <is>
          <t>LMIC</t>
        </is>
      </c>
      <c r="E6" s="14" t="inlineStr">
        <is>
          <t>Elasticities!15:138-141</t>
        </is>
      </c>
    </row>
    <row r="7">
      <c r="A7" s="14" t="inlineStr">
        <is>
          <t>ALB</t>
        </is>
      </c>
      <c r="B7" s="14" t="inlineStr">
        <is>
          <t>Albania</t>
        </is>
      </c>
      <c r="C7" s="14" t="inlineStr">
        <is>
          <t>ECS</t>
        </is>
      </c>
      <c r="D7" s="14" t="inlineStr">
        <is>
          <t>UMIC</t>
        </is>
      </c>
      <c r="E7" s="14" t="inlineStr">
        <is>
          <t>Elasticities!16:138-141</t>
        </is>
      </c>
    </row>
    <row r="8">
      <c r="A8" s="14" t="inlineStr">
        <is>
          <t>AND</t>
        </is>
      </c>
      <c r="B8" s="14" t="inlineStr">
        <is>
          <t>Andorra</t>
        </is>
      </c>
      <c r="C8" s="14" t="inlineStr">
        <is>
          <t>ECS</t>
        </is>
      </c>
      <c r="D8" s="14" t="inlineStr">
        <is>
          <t>HIC</t>
        </is>
      </c>
      <c r="E8" s="14" t="inlineStr">
        <is>
          <t>Elasticities!17:138-141</t>
        </is>
      </c>
    </row>
    <row r="9">
      <c r="A9" s="14" t="inlineStr">
        <is>
          <t>ARE</t>
        </is>
      </c>
      <c r="B9" s="14" t="inlineStr">
        <is>
          <t>United Arab Emirates</t>
        </is>
      </c>
      <c r="C9" s="14" t="inlineStr">
        <is>
          <t>MEA</t>
        </is>
      </c>
      <c r="D9" s="14" t="inlineStr">
        <is>
          <t>HIC</t>
        </is>
      </c>
      <c r="E9" s="14" t="inlineStr">
        <is>
          <t>Elasticities!18:138-141</t>
        </is>
      </c>
    </row>
    <row r="10">
      <c r="A10" s="14" t="inlineStr">
        <is>
          <t>ARG</t>
        </is>
      </c>
      <c r="B10" s="14" t="inlineStr">
        <is>
          <t>Argentina</t>
        </is>
      </c>
      <c r="C10" s="14" t="inlineStr">
        <is>
          <t>LCN</t>
        </is>
      </c>
      <c r="D10" s="14" t="inlineStr">
        <is>
          <t>HIC</t>
        </is>
      </c>
      <c r="E10" s="14" t="inlineStr">
        <is>
          <t>Elasticities!19:138-141</t>
        </is>
      </c>
    </row>
    <row r="11">
      <c r="A11" s="14" t="inlineStr">
        <is>
          <t>ARM</t>
        </is>
      </c>
      <c r="B11" s="14" t="inlineStr">
        <is>
          <t>Armenia</t>
        </is>
      </c>
      <c r="C11" s="14" t="inlineStr">
        <is>
          <t>ECS</t>
        </is>
      </c>
      <c r="D11" s="14" t="inlineStr">
        <is>
          <t>UMIC</t>
        </is>
      </c>
      <c r="E11" s="14" t="inlineStr">
        <is>
          <t>Elasticities!20:138-141</t>
        </is>
      </c>
    </row>
    <row r="12">
      <c r="A12" s="14" t="inlineStr">
        <is>
          <t>ASM</t>
        </is>
      </c>
      <c r="B12" s="14" t="inlineStr">
        <is>
          <t>American Samoa</t>
        </is>
      </c>
      <c r="C12" s="14" t="inlineStr">
        <is>
          <t>EAS</t>
        </is>
      </c>
      <c r="D12" s="14" t="inlineStr">
        <is>
          <t>UMIC</t>
        </is>
      </c>
      <c r="E12" s="14" t="inlineStr">
        <is>
          <t>Elasticities!21:138-141</t>
        </is>
      </c>
    </row>
    <row r="13">
      <c r="A13" s="14" t="inlineStr">
        <is>
          <t>ATG</t>
        </is>
      </c>
      <c r="B13" s="14" t="inlineStr">
        <is>
          <t>Antigua and Barbuda</t>
        </is>
      </c>
      <c r="C13" s="14" t="inlineStr">
        <is>
          <t>LCN</t>
        </is>
      </c>
      <c r="D13" s="14" t="inlineStr">
        <is>
          <t>HIC</t>
        </is>
      </c>
      <c r="E13" s="14" t="inlineStr">
        <is>
          <t>Elasticities!22:138-141</t>
        </is>
      </c>
    </row>
    <row r="14">
      <c r="A14" s="14" t="inlineStr">
        <is>
          <t>AUS</t>
        </is>
      </c>
      <c r="B14" s="14" t="inlineStr">
        <is>
          <t>Australia</t>
        </is>
      </c>
      <c r="C14" s="14" t="inlineStr">
        <is>
          <t>EAS</t>
        </is>
      </c>
      <c r="D14" s="14" t="inlineStr">
        <is>
          <t>HIC</t>
        </is>
      </c>
      <c r="E14" s="14" t="inlineStr">
        <is>
          <t>Elasticities!23:138-141</t>
        </is>
      </c>
    </row>
    <row r="15">
      <c r="A15" s="14" t="inlineStr">
        <is>
          <t>AUT</t>
        </is>
      </c>
      <c r="B15" s="14" t="inlineStr">
        <is>
          <t>Austria</t>
        </is>
      </c>
      <c r="C15" s="14" t="inlineStr">
        <is>
          <t>ECS</t>
        </is>
      </c>
      <c r="D15" s="14" t="inlineStr">
        <is>
          <t>HIC</t>
        </is>
      </c>
      <c r="E15" s="14" t="inlineStr">
        <is>
          <t>Elasticities!24:138-141</t>
        </is>
      </c>
    </row>
    <row r="16">
      <c r="A16" s="14" t="inlineStr">
        <is>
          <t>AZE</t>
        </is>
      </c>
      <c r="B16" s="14" t="inlineStr">
        <is>
          <t>Azerbaijan</t>
        </is>
      </c>
      <c r="C16" s="14" t="inlineStr">
        <is>
          <t>ECS</t>
        </is>
      </c>
      <c r="D16" s="14" t="inlineStr">
        <is>
          <t>UMIC</t>
        </is>
      </c>
      <c r="E16" s="14" t="inlineStr">
        <is>
          <t>Elasticities!25:138-141</t>
        </is>
      </c>
    </row>
    <row r="17">
      <c r="A17" s="14" t="inlineStr">
        <is>
          <t>BDI</t>
        </is>
      </c>
      <c r="B17" s="14" t="inlineStr">
        <is>
          <t>Burundi</t>
        </is>
      </c>
      <c r="C17" s="14" t="inlineStr">
        <is>
          <t>SSF</t>
        </is>
      </c>
      <c r="D17" s="14" t="inlineStr">
        <is>
          <t>LIC</t>
        </is>
      </c>
      <c r="E17" s="14" t="inlineStr">
        <is>
          <t>Elasticities!26:138-141</t>
        </is>
      </c>
    </row>
    <row r="18">
      <c r="A18" s="14" t="inlineStr">
        <is>
          <t>BEL</t>
        </is>
      </c>
      <c r="B18" s="14" t="inlineStr">
        <is>
          <t>Belgium</t>
        </is>
      </c>
      <c r="C18" s="14" t="inlineStr">
        <is>
          <t>ECS</t>
        </is>
      </c>
      <c r="D18" s="14" t="inlineStr">
        <is>
          <t>HIC</t>
        </is>
      </c>
      <c r="E18" s="14" t="inlineStr">
        <is>
          <t>Elasticities!27:138-141</t>
        </is>
      </c>
    </row>
    <row r="19">
      <c r="A19" s="14" t="inlineStr">
        <is>
          <t>BEN</t>
        </is>
      </c>
      <c r="B19" s="14" t="inlineStr">
        <is>
          <t>Benin</t>
        </is>
      </c>
      <c r="C19" s="14" t="inlineStr">
        <is>
          <t>SSF</t>
        </is>
      </c>
      <c r="D19" s="14" t="inlineStr">
        <is>
          <t>LIC</t>
        </is>
      </c>
      <c r="E19" s="14" t="inlineStr">
        <is>
          <t>Elasticities!28:138-141</t>
        </is>
      </c>
    </row>
    <row r="20">
      <c r="A20" s="14" t="inlineStr">
        <is>
          <t>BFA</t>
        </is>
      </c>
      <c r="B20" s="14" t="inlineStr">
        <is>
          <t>Burkina Faso</t>
        </is>
      </c>
      <c r="C20" s="14" t="inlineStr">
        <is>
          <t>SSF</t>
        </is>
      </c>
      <c r="D20" s="14" t="inlineStr">
        <is>
          <t>LIC</t>
        </is>
      </c>
      <c r="E20" s="14" t="inlineStr">
        <is>
          <t>Elasticities!29:138-141</t>
        </is>
      </c>
    </row>
    <row r="21">
      <c r="A21" s="14" t="inlineStr">
        <is>
          <t>BGD</t>
        </is>
      </c>
      <c r="B21" s="14" t="inlineStr">
        <is>
          <t>Bangladesh</t>
        </is>
      </c>
      <c r="C21" s="14" t="inlineStr">
        <is>
          <t>SAS</t>
        </is>
      </c>
      <c r="D21" s="14" t="inlineStr">
        <is>
          <t>LMIC</t>
        </is>
      </c>
      <c r="E21" s="14" t="inlineStr">
        <is>
          <t>Elasticities!30:138-141</t>
        </is>
      </c>
    </row>
    <row r="22">
      <c r="A22" s="14" t="inlineStr">
        <is>
          <t>BGR</t>
        </is>
      </c>
      <c r="B22" s="14" t="inlineStr">
        <is>
          <t>Bulgaria</t>
        </is>
      </c>
      <c r="C22" s="14" t="inlineStr">
        <is>
          <t>ECS</t>
        </is>
      </c>
      <c r="D22" s="14" t="inlineStr">
        <is>
          <t>UMIC</t>
        </is>
      </c>
      <c r="E22" s="14" t="inlineStr">
        <is>
          <t>Elasticities!31:138-141</t>
        </is>
      </c>
    </row>
    <row r="23">
      <c r="A23" s="14" t="inlineStr">
        <is>
          <t>BHR</t>
        </is>
      </c>
      <c r="B23" s="14" t="inlineStr">
        <is>
          <t>Bahrain</t>
        </is>
      </c>
      <c r="C23" s="14" t="inlineStr">
        <is>
          <t>MEA</t>
        </is>
      </c>
      <c r="D23" s="14" t="inlineStr">
        <is>
          <t>HIC</t>
        </is>
      </c>
      <c r="E23" s="14" t="inlineStr">
        <is>
          <t>Elasticities!32:138-141</t>
        </is>
      </c>
    </row>
    <row r="24">
      <c r="A24" s="14" t="inlineStr">
        <is>
          <t>BHS</t>
        </is>
      </c>
      <c r="B24" s="14" t="inlineStr">
        <is>
          <t>Bahamas, The</t>
        </is>
      </c>
      <c r="C24" s="14" t="inlineStr">
        <is>
          <t>LCN</t>
        </is>
      </c>
      <c r="D24" s="14" t="inlineStr">
        <is>
          <t>HIC</t>
        </is>
      </c>
      <c r="E24" s="14" t="inlineStr">
        <is>
          <t>Elasticities!33:138-141</t>
        </is>
      </c>
    </row>
    <row r="25">
      <c r="A25" s="14" t="inlineStr">
        <is>
          <t>BIH</t>
        </is>
      </c>
      <c r="B25" s="14" t="inlineStr">
        <is>
          <t>Bosnia and Herzegovina</t>
        </is>
      </c>
      <c r="C25" s="14" t="inlineStr">
        <is>
          <t>ECS</t>
        </is>
      </c>
      <c r="D25" s="14" t="inlineStr">
        <is>
          <t>UMIC</t>
        </is>
      </c>
      <c r="E25" s="14" t="inlineStr">
        <is>
          <t>Elasticities!34:138-141</t>
        </is>
      </c>
    </row>
    <row r="26">
      <c r="A26" s="14" t="inlineStr">
        <is>
          <t>BLR</t>
        </is>
      </c>
      <c r="B26" s="14" t="inlineStr">
        <is>
          <t>Belarus</t>
        </is>
      </c>
      <c r="C26" s="14" t="inlineStr">
        <is>
          <t>ECS</t>
        </is>
      </c>
      <c r="D26" s="14" t="inlineStr">
        <is>
          <t>UMIC</t>
        </is>
      </c>
      <c r="E26" s="14" t="inlineStr">
        <is>
          <t>Elasticities!35:138-141</t>
        </is>
      </c>
    </row>
    <row r="27">
      <c r="A27" s="14" t="inlineStr">
        <is>
          <t>BLZ</t>
        </is>
      </c>
      <c r="B27" s="14" t="inlineStr">
        <is>
          <t>Belize</t>
        </is>
      </c>
      <c r="C27" s="14" t="inlineStr">
        <is>
          <t>LCN</t>
        </is>
      </c>
      <c r="D27" s="14" t="inlineStr">
        <is>
          <t>UMIC</t>
        </is>
      </c>
      <c r="E27" s="14" t="inlineStr">
        <is>
          <t>Elasticities!36:138-141</t>
        </is>
      </c>
    </row>
    <row r="28">
      <c r="A28" s="14" t="inlineStr">
        <is>
          <t>BMU</t>
        </is>
      </c>
      <c r="B28" s="14" t="inlineStr">
        <is>
          <t>Bermuda</t>
        </is>
      </c>
      <c r="C28" s="14" t="inlineStr">
        <is>
          <t>NAC</t>
        </is>
      </c>
      <c r="D28" s="14" t="inlineStr">
        <is>
          <t>HIC</t>
        </is>
      </c>
      <c r="E28" s="14" t="inlineStr">
        <is>
          <t>Elasticities!37:138-141</t>
        </is>
      </c>
    </row>
    <row r="29">
      <c r="A29" s="14" t="inlineStr">
        <is>
          <t>BOL</t>
        </is>
      </c>
      <c r="B29" s="14" t="inlineStr">
        <is>
          <t>Bolivia</t>
        </is>
      </c>
      <c r="C29" s="14" t="inlineStr">
        <is>
          <t>LCN</t>
        </is>
      </c>
      <c r="D29" s="14" t="inlineStr">
        <is>
          <t>LMIC</t>
        </is>
      </c>
      <c r="E29" s="14" t="inlineStr">
        <is>
          <t>Elasticities!38:138-141</t>
        </is>
      </c>
    </row>
    <row r="30">
      <c r="A30" s="14" t="inlineStr">
        <is>
          <t>BRA</t>
        </is>
      </c>
      <c r="B30" s="14" t="inlineStr">
        <is>
          <t>Brazil</t>
        </is>
      </c>
      <c r="C30" s="14" t="inlineStr">
        <is>
          <t>LCN</t>
        </is>
      </c>
      <c r="D30" s="14" t="inlineStr">
        <is>
          <t>UMIC</t>
        </is>
      </c>
      <c r="E30" s="14" t="inlineStr">
        <is>
          <t>Elasticities!39:138-141</t>
        </is>
      </c>
    </row>
    <row r="31">
      <c r="A31" s="14" t="inlineStr">
        <is>
          <t>BRB</t>
        </is>
      </c>
      <c r="B31" s="14" t="inlineStr">
        <is>
          <t>Barbados</t>
        </is>
      </c>
      <c r="C31" s="14" t="inlineStr">
        <is>
          <t>LCN</t>
        </is>
      </c>
      <c r="D31" s="14" t="inlineStr">
        <is>
          <t>HIC</t>
        </is>
      </c>
      <c r="E31" s="14" t="inlineStr">
        <is>
          <t>Elasticities!40:138-141</t>
        </is>
      </c>
    </row>
    <row r="32">
      <c r="A32" s="14" t="inlineStr">
        <is>
          <t>BRN</t>
        </is>
      </c>
      <c r="B32" s="14" t="inlineStr">
        <is>
          <t>Brunei Darussalam</t>
        </is>
      </c>
      <c r="C32" s="14" t="inlineStr">
        <is>
          <t>EAS</t>
        </is>
      </c>
      <c r="D32" s="14" t="inlineStr">
        <is>
          <t>HIC</t>
        </is>
      </c>
      <c r="E32" s="14" t="inlineStr">
        <is>
          <t>Elasticities!41:138-141</t>
        </is>
      </c>
    </row>
    <row r="33">
      <c r="A33" s="14" t="inlineStr">
        <is>
          <t>BTN</t>
        </is>
      </c>
      <c r="B33" s="14" t="inlineStr">
        <is>
          <t>Bhutan</t>
        </is>
      </c>
      <c r="C33" s="14" t="inlineStr">
        <is>
          <t>SAS</t>
        </is>
      </c>
      <c r="D33" s="14" t="inlineStr">
        <is>
          <t>LMIC</t>
        </is>
      </c>
      <c r="E33" s="14" t="inlineStr">
        <is>
          <t>Elasticities!42:138-141</t>
        </is>
      </c>
    </row>
    <row r="34">
      <c r="A34" s="14" t="inlineStr">
        <is>
          <t>BWA</t>
        </is>
      </c>
      <c r="B34" s="14" t="inlineStr">
        <is>
          <t>Botswana</t>
        </is>
      </c>
      <c r="C34" s="14" t="inlineStr">
        <is>
          <t>SSF</t>
        </is>
      </c>
      <c r="D34" s="14" t="inlineStr">
        <is>
          <t>UMIC</t>
        </is>
      </c>
      <c r="E34" s="14" t="inlineStr">
        <is>
          <t>Elasticities!43:138-141</t>
        </is>
      </c>
    </row>
    <row r="35">
      <c r="A35" s="14" t="inlineStr">
        <is>
          <t>CAF</t>
        </is>
      </c>
      <c r="B35" s="14" t="inlineStr">
        <is>
          <t>Central African Republic</t>
        </is>
      </c>
      <c r="C35" s="14" t="inlineStr">
        <is>
          <t>SSF</t>
        </is>
      </c>
      <c r="D35" s="14" t="inlineStr">
        <is>
          <t>LIC</t>
        </is>
      </c>
      <c r="E35" s="14" t="inlineStr">
        <is>
          <t>Elasticities!44:138-141</t>
        </is>
      </c>
    </row>
    <row r="36">
      <c r="A36" s="14" t="inlineStr">
        <is>
          <t>CAN</t>
        </is>
      </c>
      <c r="B36" s="14" t="inlineStr">
        <is>
          <t>Canada</t>
        </is>
      </c>
      <c r="C36" s="14" t="inlineStr">
        <is>
          <t>NAC</t>
        </is>
      </c>
      <c r="D36" s="14" t="inlineStr">
        <is>
          <t>HIC</t>
        </is>
      </c>
      <c r="E36" s="14" t="inlineStr">
        <is>
          <t>Elasticities!45:138-141</t>
        </is>
      </c>
    </row>
    <row r="37">
      <c r="A37" s="14" t="inlineStr">
        <is>
          <t>CHE</t>
        </is>
      </c>
      <c r="B37" s="14" t="inlineStr">
        <is>
          <t>Switzerland</t>
        </is>
      </c>
      <c r="C37" s="14" t="inlineStr">
        <is>
          <t>ECS</t>
        </is>
      </c>
      <c r="D37" s="14" t="inlineStr">
        <is>
          <t>HIC</t>
        </is>
      </c>
      <c r="E37" s="14" t="inlineStr">
        <is>
          <t>Elasticities!46:138-141</t>
        </is>
      </c>
    </row>
    <row r="38">
      <c r="A38" s="14" t="inlineStr">
        <is>
          <t>CHI</t>
        </is>
      </c>
      <c r="B38" s="14" t="inlineStr">
        <is>
          <t>Channel Islands</t>
        </is>
      </c>
      <c r="C38" s="14" t="inlineStr">
        <is>
          <t>ECS</t>
        </is>
      </c>
      <c r="D38" s="14" t="inlineStr">
        <is>
          <t>HIC</t>
        </is>
      </c>
      <c r="E38" s="14" t="inlineStr">
        <is>
          <t>Elasticities!47:138-141</t>
        </is>
      </c>
    </row>
    <row r="39">
      <c r="A39" s="14" t="inlineStr">
        <is>
          <t>CHL</t>
        </is>
      </c>
      <c r="B39" s="14" t="inlineStr">
        <is>
          <t>Chile</t>
        </is>
      </c>
      <c r="C39" s="14" t="inlineStr">
        <is>
          <t>LCN</t>
        </is>
      </c>
      <c r="D39" s="14" t="inlineStr">
        <is>
          <t>HIC</t>
        </is>
      </c>
      <c r="E39" s="14" t="inlineStr">
        <is>
          <t>Elasticities!48:138-141</t>
        </is>
      </c>
    </row>
    <row r="40">
      <c r="A40" s="14" t="inlineStr">
        <is>
          <t>CHN</t>
        </is>
      </c>
      <c r="B40" s="14" t="inlineStr">
        <is>
          <t>China</t>
        </is>
      </c>
      <c r="C40" s="14" t="inlineStr">
        <is>
          <t>EAS</t>
        </is>
      </c>
      <c r="D40" s="14" t="inlineStr">
        <is>
          <t>UMIC</t>
        </is>
      </c>
      <c r="E40" s="14" t="inlineStr">
        <is>
          <t>Elasticities!49:138-141</t>
        </is>
      </c>
    </row>
    <row r="41">
      <c r="A41" s="14" t="inlineStr">
        <is>
          <t>CIV</t>
        </is>
      </c>
      <c r="B41" s="14" t="inlineStr">
        <is>
          <t>Côte d'Ivoire</t>
        </is>
      </c>
      <c r="C41" s="14" t="inlineStr">
        <is>
          <t>SSF</t>
        </is>
      </c>
      <c r="D41" s="14" t="inlineStr">
        <is>
          <t>LMIC</t>
        </is>
      </c>
      <c r="E41" s="14" t="inlineStr">
        <is>
          <t>Elasticities!50:138-141</t>
        </is>
      </c>
    </row>
    <row r="42">
      <c r="A42" s="14" t="inlineStr">
        <is>
          <t>CMR</t>
        </is>
      </c>
      <c r="B42" s="14" t="inlineStr">
        <is>
          <t>Cameroon</t>
        </is>
      </c>
      <c r="C42" s="14" t="inlineStr">
        <is>
          <t>SSF</t>
        </is>
      </c>
      <c r="D42" s="14" t="inlineStr">
        <is>
          <t>LMIC</t>
        </is>
      </c>
      <c r="E42" s="14" t="inlineStr">
        <is>
          <t>Elasticities!51:138-141</t>
        </is>
      </c>
    </row>
    <row r="43">
      <c r="A43" s="14" t="inlineStr">
        <is>
          <t>COD</t>
        </is>
      </c>
      <c r="B43" s="14" t="inlineStr">
        <is>
          <t>Congo, Democratic Republic of the</t>
        </is>
      </c>
      <c r="C43" s="14" t="inlineStr">
        <is>
          <t>SSF</t>
        </is>
      </c>
      <c r="D43" s="14" t="inlineStr">
        <is>
          <t>LIC</t>
        </is>
      </c>
      <c r="E43" s="14" t="inlineStr">
        <is>
          <t>Elasticities!52:138-141</t>
        </is>
      </c>
    </row>
    <row r="44">
      <c r="A44" s="14" t="inlineStr">
        <is>
          <t>COG</t>
        </is>
      </c>
      <c r="B44" s="14" t="inlineStr">
        <is>
          <t>Congo, Republic of</t>
        </is>
      </c>
      <c r="C44" s="14" t="inlineStr">
        <is>
          <t>SSF</t>
        </is>
      </c>
      <c r="D44" s="14" t="inlineStr">
        <is>
          <t>LMIC</t>
        </is>
      </c>
      <c r="E44" s="14" t="inlineStr">
        <is>
          <t>Elasticities!53:138-141</t>
        </is>
      </c>
    </row>
    <row r="45">
      <c r="A45" s="14" t="inlineStr">
        <is>
          <t>COL</t>
        </is>
      </c>
      <c r="B45" s="14" t="inlineStr">
        <is>
          <t>Colombia</t>
        </is>
      </c>
      <c r="C45" s="14" t="inlineStr">
        <is>
          <t>LCN</t>
        </is>
      </c>
      <c r="D45" s="14" t="inlineStr">
        <is>
          <t>UMIC</t>
        </is>
      </c>
      <c r="E45" s="14" t="inlineStr">
        <is>
          <t>Elasticities!54:138-141</t>
        </is>
      </c>
    </row>
    <row r="46">
      <c r="A46" s="14" t="inlineStr">
        <is>
          <t>COM</t>
        </is>
      </c>
      <c r="B46" s="14" t="inlineStr">
        <is>
          <t>Comoros</t>
        </is>
      </c>
      <c r="C46" s="14" t="inlineStr">
        <is>
          <t>SSF</t>
        </is>
      </c>
      <c r="D46" s="14" t="inlineStr">
        <is>
          <t>LIC</t>
        </is>
      </c>
      <c r="E46" s="14" t="inlineStr">
        <is>
          <t>Elasticities!55:138-141</t>
        </is>
      </c>
    </row>
    <row r="47">
      <c r="A47" s="14" t="inlineStr">
        <is>
          <t>CPV</t>
        </is>
      </c>
      <c r="B47" s="14" t="inlineStr">
        <is>
          <t>Cabo Verde</t>
        </is>
      </c>
      <c r="C47" s="14" t="inlineStr">
        <is>
          <t>SSF</t>
        </is>
      </c>
      <c r="D47" s="14" t="inlineStr">
        <is>
          <t>LMIC</t>
        </is>
      </c>
      <c r="E47" s="14" t="inlineStr">
        <is>
          <t>Elasticities!56:138-141</t>
        </is>
      </c>
    </row>
    <row r="48">
      <c r="A48" s="14" t="inlineStr">
        <is>
          <t>CRI</t>
        </is>
      </c>
      <c r="B48" s="14" t="inlineStr">
        <is>
          <t>Costa Rica</t>
        </is>
      </c>
      <c r="C48" s="14" t="inlineStr">
        <is>
          <t>LCN</t>
        </is>
      </c>
      <c r="D48" s="14" t="inlineStr">
        <is>
          <t>UMIC</t>
        </is>
      </c>
      <c r="E48" s="14" t="inlineStr">
        <is>
          <t>Elasticities!57:138-141</t>
        </is>
      </c>
    </row>
    <row r="49">
      <c r="A49" s="14" t="inlineStr">
        <is>
          <t>CUB</t>
        </is>
      </c>
      <c r="B49" s="14" t="inlineStr">
        <is>
          <t>Cuba</t>
        </is>
      </c>
      <c r="C49" s="14" t="inlineStr">
        <is>
          <t>LCN</t>
        </is>
      </c>
      <c r="D49" s="14" t="inlineStr">
        <is>
          <t>UMIC</t>
        </is>
      </c>
      <c r="E49" s="14" t="inlineStr">
        <is>
          <t>Elasticities!58:138-141</t>
        </is>
      </c>
    </row>
    <row r="50">
      <c r="A50" s="14" t="inlineStr">
        <is>
          <t>CUW</t>
        </is>
      </c>
      <c r="B50" s="14" t="inlineStr">
        <is>
          <t>Curaçao</t>
        </is>
      </c>
      <c r="C50" s="14" t="inlineStr">
        <is>
          <t>LCN</t>
        </is>
      </c>
      <c r="D50" s="14" t="inlineStr">
        <is>
          <t>HIC</t>
        </is>
      </c>
      <c r="E50" s="14" t="inlineStr">
        <is>
          <t>Elasticities!59:138-141</t>
        </is>
      </c>
    </row>
    <row r="51">
      <c r="A51" s="14" t="inlineStr">
        <is>
          <t>CYM</t>
        </is>
      </c>
      <c r="B51" s="14" t="inlineStr">
        <is>
          <t>Cayman Islands</t>
        </is>
      </c>
      <c r="C51" s="14" t="inlineStr">
        <is>
          <t>LCN</t>
        </is>
      </c>
      <c r="D51" s="14" t="inlineStr">
        <is>
          <t>HIC</t>
        </is>
      </c>
      <c r="E51" s="14" t="inlineStr">
        <is>
          <t>Elasticities!60:138-141</t>
        </is>
      </c>
    </row>
    <row r="52">
      <c r="A52" s="14" t="inlineStr">
        <is>
          <t>CYP</t>
        </is>
      </c>
      <c r="B52" s="14" t="inlineStr">
        <is>
          <t>Cyprus</t>
        </is>
      </c>
      <c r="C52" s="14" t="inlineStr">
        <is>
          <t>ECS</t>
        </is>
      </c>
      <c r="D52" s="14" t="inlineStr">
        <is>
          <t>HIC</t>
        </is>
      </c>
      <c r="E52" s="14" t="inlineStr">
        <is>
          <t>Elasticities!61:138-141</t>
        </is>
      </c>
    </row>
    <row r="53">
      <c r="A53" s="14" t="inlineStr">
        <is>
          <t>CZE</t>
        </is>
      </c>
      <c r="B53" s="14" t="inlineStr">
        <is>
          <t>Czechia</t>
        </is>
      </c>
      <c r="C53" s="14" t="inlineStr">
        <is>
          <t>ECS</t>
        </is>
      </c>
      <c r="D53" s="14" t="inlineStr">
        <is>
          <t>HIC</t>
        </is>
      </c>
      <c r="E53" s="14" t="inlineStr">
        <is>
          <t>Elasticities!62:138-141</t>
        </is>
      </c>
    </row>
    <row r="54">
      <c r="A54" s="14" t="inlineStr">
        <is>
          <t>DEU</t>
        </is>
      </c>
      <c r="B54" s="14" t="inlineStr">
        <is>
          <t>Germany</t>
        </is>
      </c>
      <c r="C54" s="14" t="inlineStr">
        <is>
          <t>ECS</t>
        </is>
      </c>
      <c r="D54" s="14" t="inlineStr">
        <is>
          <t>HIC</t>
        </is>
      </c>
      <c r="E54" s="14" t="inlineStr">
        <is>
          <t>Elasticities!63:138-141</t>
        </is>
      </c>
    </row>
    <row r="55">
      <c r="A55" s="14" t="inlineStr">
        <is>
          <t>DJI</t>
        </is>
      </c>
      <c r="B55" s="14" t="inlineStr">
        <is>
          <t>Djibouti</t>
        </is>
      </c>
      <c r="C55" s="14" t="inlineStr">
        <is>
          <t>MEA</t>
        </is>
      </c>
      <c r="D55" s="14" t="inlineStr">
        <is>
          <t>LMIC</t>
        </is>
      </c>
      <c r="E55" s="14" t="inlineStr">
        <is>
          <t>Elasticities!64:138-141</t>
        </is>
      </c>
    </row>
    <row r="56">
      <c r="A56" s="14" t="inlineStr">
        <is>
          <t>DMA</t>
        </is>
      </c>
      <c r="B56" s="14" t="inlineStr">
        <is>
          <t>Dominica</t>
        </is>
      </c>
      <c r="C56" s="14" t="inlineStr">
        <is>
          <t>LCN</t>
        </is>
      </c>
      <c r="D56" s="14" t="inlineStr">
        <is>
          <t>UMIC</t>
        </is>
      </c>
      <c r="E56" s="14" t="inlineStr">
        <is>
          <t>Elasticities!65:138-141</t>
        </is>
      </c>
    </row>
    <row r="57">
      <c r="A57" s="14" t="inlineStr">
        <is>
          <t>DNK</t>
        </is>
      </c>
      <c r="B57" s="14" t="inlineStr">
        <is>
          <t>Denmark</t>
        </is>
      </c>
      <c r="C57" s="14" t="inlineStr">
        <is>
          <t>ECS</t>
        </is>
      </c>
      <c r="D57" s="14" t="inlineStr">
        <is>
          <t>HIC</t>
        </is>
      </c>
      <c r="E57" s="14" t="inlineStr">
        <is>
          <t>Elasticities!66:138-141</t>
        </is>
      </c>
    </row>
    <row r="58">
      <c r="A58" s="14" t="inlineStr">
        <is>
          <t>DOM</t>
        </is>
      </c>
      <c r="B58" s="14" t="inlineStr">
        <is>
          <t>Dominican Republic</t>
        </is>
      </c>
      <c r="C58" s="14" t="inlineStr">
        <is>
          <t>LCN</t>
        </is>
      </c>
      <c r="D58" s="14" t="inlineStr">
        <is>
          <t>UMIC</t>
        </is>
      </c>
      <c r="E58" s="14" t="inlineStr">
        <is>
          <t>Elasticities!67:138-141</t>
        </is>
      </c>
    </row>
    <row r="59">
      <c r="A59" s="14" t="inlineStr">
        <is>
          <t>DZA</t>
        </is>
      </c>
      <c r="B59" s="14" t="inlineStr">
        <is>
          <t>Algeria</t>
        </is>
      </c>
      <c r="C59" s="14" t="inlineStr">
        <is>
          <t>MEA</t>
        </is>
      </c>
      <c r="D59" s="14" t="inlineStr">
        <is>
          <t>UMIC</t>
        </is>
      </c>
      <c r="E59" s="14" t="inlineStr">
        <is>
          <t>Elasticities!68:138-141</t>
        </is>
      </c>
    </row>
    <row r="60">
      <c r="A60" s="14" t="inlineStr">
        <is>
          <t>ECU</t>
        </is>
      </c>
      <c r="B60" s="14" t="inlineStr">
        <is>
          <t>Ecuador</t>
        </is>
      </c>
      <c r="C60" s="14" t="inlineStr">
        <is>
          <t>LCN</t>
        </is>
      </c>
      <c r="D60" s="14" t="inlineStr">
        <is>
          <t>UMIC</t>
        </is>
      </c>
      <c r="E60" s="14" t="inlineStr">
        <is>
          <t>Elasticities!69:138-141</t>
        </is>
      </c>
    </row>
    <row r="61">
      <c r="A61" s="14" t="inlineStr">
        <is>
          <t>EGY</t>
        </is>
      </c>
      <c r="B61" s="14" t="inlineStr">
        <is>
          <t>Egypt</t>
        </is>
      </c>
      <c r="C61" s="14" t="inlineStr">
        <is>
          <t>MEA</t>
        </is>
      </c>
      <c r="D61" s="14" t="inlineStr">
        <is>
          <t>LMIC</t>
        </is>
      </c>
      <c r="E61" s="14" t="inlineStr">
        <is>
          <t>Elasticities!70:138-141</t>
        </is>
      </c>
    </row>
    <row r="62">
      <c r="A62" s="14" t="inlineStr">
        <is>
          <t>ERI</t>
        </is>
      </c>
      <c r="B62" s="14" t="inlineStr">
        <is>
          <t>Eritrea</t>
        </is>
      </c>
      <c r="C62" s="14" t="inlineStr">
        <is>
          <t>SSF</t>
        </is>
      </c>
      <c r="D62" s="14" t="inlineStr">
        <is>
          <t>LIC</t>
        </is>
      </c>
      <c r="E62" s="14" t="inlineStr">
        <is>
          <t>Elasticities!71:138-141</t>
        </is>
      </c>
    </row>
    <row r="63">
      <c r="A63" s="14" t="inlineStr">
        <is>
          <t>ESP</t>
        </is>
      </c>
      <c r="B63" s="14" t="inlineStr">
        <is>
          <t>Spain</t>
        </is>
      </c>
      <c r="C63" s="14" t="inlineStr">
        <is>
          <t>ECS</t>
        </is>
      </c>
      <c r="D63" s="14" t="inlineStr">
        <is>
          <t>HIC</t>
        </is>
      </c>
      <c r="E63" s="14" t="inlineStr">
        <is>
          <t>Elasticities!72:138-141</t>
        </is>
      </c>
    </row>
    <row r="64">
      <c r="A64" s="14" t="inlineStr">
        <is>
          <t>EST</t>
        </is>
      </c>
      <c r="B64" s="14" t="inlineStr">
        <is>
          <t>Estonia</t>
        </is>
      </c>
      <c r="C64" s="14" t="inlineStr">
        <is>
          <t>ECS</t>
        </is>
      </c>
      <c r="D64" s="14" t="inlineStr">
        <is>
          <t>HIC</t>
        </is>
      </c>
      <c r="E64" s="14" t="inlineStr">
        <is>
          <t>Elasticities!73:138-141</t>
        </is>
      </c>
    </row>
    <row r="65">
      <c r="A65" s="14" t="inlineStr">
        <is>
          <t>ETH</t>
        </is>
      </c>
      <c r="B65" s="14" t="inlineStr">
        <is>
          <t>Ethiopia</t>
        </is>
      </c>
      <c r="C65" s="14" t="inlineStr">
        <is>
          <t>SSF</t>
        </is>
      </c>
      <c r="D65" s="14" t="inlineStr">
        <is>
          <t>LIC</t>
        </is>
      </c>
      <c r="E65" s="14" t="inlineStr">
        <is>
          <t>Elasticities!74:138-141</t>
        </is>
      </c>
    </row>
    <row r="66">
      <c r="A66" s="14" t="inlineStr">
        <is>
          <t>FIN</t>
        </is>
      </c>
      <c r="B66" s="14" t="inlineStr">
        <is>
          <t>Finland</t>
        </is>
      </c>
      <c r="C66" s="14" t="inlineStr">
        <is>
          <t>ECS</t>
        </is>
      </c>
      <c r="D66" s="14" t="inlineStr">
        <is>
          <t>HIC</t>
        </is>
      </c>
      <c r="E66" s="14" t="inlineStr">
        <is>
          <t>Elasticities!75:138-141</t>
        </is>
      </c>
    </row>
    <row r="67">
      <c r="A67" s="14" t="inlineStr">
        <is>
          <t>FJI</t>
        </is>
      </c>
      <c r="B67" s="14" t="inlineStr">
        <is>
          <t>Fiji</t>
        </is>
      </c>
      <c r="C67" s="14" t="inlineStr">
        <is>
          <t>EAS</t>
        </is>
      </c>
      <c r="D67" s="14" t="inlineStr">
        <is>
          <t>UMIC</t>
        </is>
      </c>
      <c r="E67" s="14" t="inlineStr">
        <is>
          <t>Elasticities!76:138-141</t>
        </is>
      </c>
    </row>
    <row r="68">
      <c r="A68" s="14" t="inlineStr">
        <is>
          <t>FRA</t>
        </is>
      </c>
      <c r="B68" s="14" t="inlineStr">
        <is>
          <t>France</t>
        </is>
      </c>
      <c r="C68" s="14" t="inlineStr">
        <is>
          <t>ECS</t>
        </is>
      </c>
      <c r="D68" s="14" t="inlineStr">
        <is>
          <t>HIC</t>
        </is>
      </c>
      <c r="E68" s="14" t="inlineStr">
        <is>
          <t>Elasticities!77:138-141</t>
        </is>
      </c>
    </row>
    <row r="69">
      <c r="A69" s="14" t="inlineStr">
        <is>
          <t>FRO</t>
        </is>
      </c>
      <c r="B69" s="14" t="inlineStr">
        <is>
          <t>Faroe Islands</t>
        </is>
      </c>
      <c r="C69" s="14" t="inlineStr">
        <is>
          <t>ECS</t>
        </is>
      </c>
      <c r="D69" s="14" t="inlineStr">
        <is>
          <t>HIC</t>
        </is>
      </c>
      <c r="E69" s="14" t="inlineStr">
        <is>
          <t>Elasticities!78:138-141</t>
        </is>
      </c>
    </row>
    <row r="70">
      <c r="A70" s="14" t="inlineStr">
        <is>
          <t>FSM</t>
        </is>
      </c>
      <c r="B70" s="14" t="inlineStr">
        <is>
          <t>Micronesia</t>
        </is>
      </c>
      <c r="C70" s="14" t="inlineStr">
        <is>
          <t>EAS</t>
        </is>
      </c>
      <c r="D70" s="14" t="inlineStr">
        <is>
          <t>LMIC</t>
        </is>
      </c>
      <c r="E70" s="14" t="inlineStr">
        <is>
          <t>Elasticities!79:138-141</t>
        </is>
      </c>
    </row>
    <row r="71">
      <c r="A71" s="14" t="inlineStr">
        <is>
          <t>GAB</t>
        </is>
      </c>
      <c r="B71" s="14" t="inlineStr">
        <is>
          <t>Gabon</t>
        </is>
      </c>
      <c r="C71" s="14" t="inlineStr">
        <is>
          <t>SSF</t>
        </is>
      </c>
      <c r="D71" s="14" t="inlineStr">
        <is>
          <t>UMIC</t>
        </is>
      </c>
      <c r="E71" s="14" t="inlineStr">
        <is>
          <t>Elasticities!80:138-141</t>
        </is>
      </c>
    </row>
    <row r="72">
      <c r="A72" s="14" t="inlineStr">
        <is>
          <t>GBR</t>
        </is>
      </c>
      <c r="B72" s="14" t="inlineStr">
        <is>
          <t>United Kingdom</t>
        </is>
      </c>
      <c r="C72" s="14" t="inlineStr">
        <is>
          <t>ECS</t>
        </is>
      </c>
      <c r="D72" s="14" t="inlineStr">
        <is>
          <t>HIC</t>
        </is>
      </c>
      <c r="E72" s="14" t="inlineStr">
        <is>
          <t>Elasticities!81:138-141</t>
        </is>
      </c>
    </row>
    <row r="73">
      <c r="A73" s="14" t="inlineStr">
        <is>
          <t>GEO</t>
        </is>
      </c>
      <c r="B73" s="14" t="inlineStr">
        <is>
          <t>Georgia</t>
        </is>
      </c>
      <c r="C73" s="14" t="inlineStr">
        <is>
          <t>ECS</t>
        </is>
      </c>
      <c r="D73" s="14" t="inlineStr">
        <is>
          <t>LMIC</t>
        </is>
      </c>
      <c r="E73" s="14" t="inlineStr">
        <is>
          <t>Elasticities!82:138-141</t>
        </is>
      </c>
    </row>
    <row r="74">
      <c r="A74" s="14" t="inlineStr">
        <is>
          <t>GHA</t>
        </is>
      </c>
      <c r="B74" s="14" t="inlineStr">
        <is>
          <t>Ghana</t>
        </is>
      </c>
      <c r="C74" s="14" t="inlineStr">
        <is>
          <t>SSF</t>
        </is>
      </c>
      <c r="D74" s="14" t="inlineStr">
        <is>
          <t>LMIC</t>
        </is>
      </c>
      <c r="E74" s="14" t="inlineStr">
        <is>
          <t>Elasticities!83:138-141</t>
        </is>
      </c>
    </row>
    <row r="75">
      <c r="A75" s="14" t="inlineStr">
        <is>
          <t>GIB</t>
        </is>
      </c>
      <c r="B75" s="14" t="inlineStr">
        <is>
          <t>Gibraltar</t>
        </is>
      </c>
      <c r="C75" s="14" t="inlineStr">
        <is>
          <t>ECS</t>
        </is>
      </c>
      <c r="D75" s="14" t="inlineStr">
        <is>
          <t>HIC</t>
        </is>
      </c>
      <c r="E75" s="14" t="inlineStr">
        <is>
          <t>Elasticities!84:138-141</t>
        </is>
      </c>
    </row>
    <row r="76">
      <c r="A76" s="14" t="inlineStr">
        <is>
          <t>GIN</t>
        </is>
      </c>
      <c r="B76" s="14" t="inlineStr">
        <is>
          <t>Guinea</t>
        </is>
      </c>
      <c r="C76" s="14" t="inlineStr">
        <is>
          <t>SSF</t>
        </is>
      </c>
      <c r="D76" s="14" t="inlineStr">
        <is>
          <t>LIC</t>
        </is>
      </c>
      <c r="E76" s="14" t="inlineStr">
        <is>
          <t>Elasticities!85:138-141</t>
        </is>
      </c>
    </row>
    <row r="77">
      <c r="A77" s="14" t="inlineStr">
        <is>
          <t>GMB</t>
        </is>
      </c>
      <c r="B77" s="14" t="inlineStr">
        <is>
          <t>Gambia, The</t>
        </is>
      </c>
      <c r="C77" s="14" t="inlineStr">
        <is>
          <t>SSF</t>
        </is>
      </c>
      <c r="D77" s="14" t="inlineStr">
        <is>
          <t>LIC</t>
        </is>
      </c>
      <c r="E77" s="14" t="inlineStr">
        <is>
          <t>Elasticities!86:138-141</t>
        </is>
      </c>
    </row>
    <row r="78">
      <c r="A78" s="14" t="inlineStr">
        <is>
          <t>GNB</t>
        </is>
      </c>
      <c r="B78" s="14" t="inlineStr">
        <is>
          <t>Guinea-Bissau</t>
        </is>
      </c>
      <c r="C78" s="14" t="inlineStr">
        <is>
          <t>SSF</t>
        </is>
      </c>
      <c r="D78" s="14" t="inlineStr">
        <is>
          <t>LIC</t>
        </is>
      </c>
      <c r="E78" s="14" t="inlineStr">
        <is>
          <t>Elasticities!87:138-141</t>
        </is>
      </c>
    </row>
    <row r="79">
      <c r="A79" s="14" t="inlineStr">
        <is>
          <t>GNQ</t>
        </is>
      </c>
      <c r="B79" s="14" t="inlineStr">
        <is>
          <t>Equatorial Guinea</t>
        </is>
      </c>
      <c r="C79" s="14" t="inlineStr">
        <is>
          <t>SSF</t>
        </is>
      </c>
      <c r="D79" s="14" t="inlineStr">
        <is>
          <t>UMIC</t>
        </is>
      </c>
      <c r="E79" s="14" t="inlineStr">
        <is>
          <t>Elasticities!88:138-141</t>
        </is>
      </c>
    </row>
    <row r="80">
      <c r="A80" s="14" t="inlineStr">
        <is>
          <t>GRC</t>
        </is>
      </c>
      <c r="B80" s="14" t="inlineStr">
        <is>
          <t>Greece</t>
        </is>
      </c>
      <c r="C80" s="14" t="inlineStr">
        <is>
          <t>ECS</t>
        </is>
      </c>
      <c r="D80" s="14" t="inlineStr">
        <is>
          <t>HIC</t>
        </is>
      </c>
      <c r="E80" s="14" t="inlineStr">
        <is>
          <t>Elasticities!89:138-141</t>
        </is>
      </c>
    </row>
    <row r="81">
      <c r="A81" s="14" t="inlineStr">
        <is>
          <t>GRD</t>
        </is>
      </c>
      <c r="B81" s="14" t="inlineStr">
        <is>
          <t>Grenada</t>
        </is>
      </c>
      <c r="C81" s="14" t="inlineStr">
        <is>
          <t>LCN</t>
        </is>
      </c>
      <c r="D81" s="14" t="inlineStr">
        <is>
          <t>UMIC</t>
        </is>
      </c>
      <c r="E81" s="14" t="inlineStr">
        <is>
          <t>Elasticities!90:138-141</t>
        </is>
      </c>
    </row>
    <row r="82">
      <c r="A82" s="14" t="inlineStr">
        <is>
          <t>GRL</t>
        </is>
      </c>
      <c r="B82" s="14" t="inlineStr">
        <is>
          <t>Greenland</t>
        </is>
      </c>
      <c r="C82" s="14" t="inlineStr">
        <is>
          <t>ECS</t>
        </is>
      </c>
      <c r="D82" s="14" t="inlineStr">
        <is>
          <t>HIC</t>
        </is>
      </c>
      <c r="E82" s="14" t="inlineStr">
        <is>
          <t>Elasticities!91:138-141</t>
        </is>
      </c>
    </row>
    <row r="83">
      <c r="A83" s="14" t="inlineStr">
        <is>
          <t>GTM</t>
        </is>
      </c>
      <c r="B83" s="14" t="inlineStr">
        <is>
          <t>Guatemala</t>
        </is>
      </c>
      <c r="C83" s="14" t="inlineStr">
        <is>
          <t>LCN</t>
        </is>
      </c>
      <c r="D83" s="14" t="inlineStr">
        <is>
          <t>UMIC</t>
        </is>
      </c>
      <c r="E83" s="14" t="inlineStr">
        <is>
          <t>Elasticities!92:138-141</t>
        </is>
      </c>
    </row>
    <row r="84">
      <c r="A84" s="14" t="inlineStr">
        <is>
          <t>GUM</t>
        </is>
      </c>
      <c r="B84" s="14" t="inlineStr">
        <is>
          <t>Guam</t>
        </is>
      </c>
      <c r="C84" s="14" t="inlineStr">
        <is>
          <t>EAS</t>
        </is>
      </c>
      <c r="D84" s="14" t="inlineStr">
        <is>
          <t>HIC</t>
        </is>
      </c>
      <c r="E84" s="14" t="inlineStr">
        <is>
          <t>Elasticities!93:138-141</t>
        </is>
      </c>
    </row>
    <row r="85">
      <c r="A85" s="14" t="inlineStr">
        <is>
          <t>GUY</t>
        </is>
      </c>
      <c r="B85" s="14" t="inlineStr">
        <is>
          <t>Guyana</t>
        </is>
      </c>
      <c r="C85" s="14" t="inlineStr">
        <is>
          <t>LCN</t>
        </is>
      </c>
      <c r="D85" s="14" t="inlineStr">
        <is>
          <t>UMIC</t>
        </is>
      </c>
      <c r="E85" s="14" t="inlineStr">
        <is>
          <t>Elasticities!94:138-141</t>
        </is>
      </c>
    </row>
    <row r="86">
      <c r="A86" s="14" t="inlineStr">
        <is>
          <t>HIC</t>
        </is>
      </c>
      <c r="B86" s="14" t="inlineStr">
        <is>
          <t>HIC</t>
        </is>
      </c>
      <c r="C86" s="14" t="inlineStr">
        <is>
          <t>N/A</t>
        </is>
      </c>
      <c r="D86" s="14" t="inlineStr">
        <is>
          <t>HIC</t>
        </is>
      </c>
      <c r="E86" s="14" t="inlineStr">
        <is>
          <t>Elasticities!95:138-141</t>
        </is>
      </c>
    </row>
    <row r="87">
      <c r="A87" s="14" t="inlineStr">
        <is>
          <t>HKG</t>
        </is>
      </c>
      <c r="B87" s="14" t="inlineStr">
        <is>
          <t>Hong Kong SAR</t>
        </is>
      </c>
      <c r="C87" s="14" t="inlineStr">
        <is>
          <t>EAS</t>
        </is>
      </c>
      <c r="D87" s="14" t="inlineStr">
        <is>
          <t>HIC</t>
        </is>
      </c>
      <c r="E87" s="14" t="inlineStr">
        <is>
          <t>Elasticities!96:138-141</t>
        </is>
      </c>
    </row>
    <row r="88">
      <c r="A88" s="14" t="inlineStr">
        <is>
          <t>HND</t>
        </is>
      </c>
      <c r="B88" s="14" t="inlineStr">
        <is>
          <t>Honduras</t>
        </is>
      </c>
      <c r="C88" s="14" t="inlineStr">
        <is>
          <t>LCN</t>
        </is>
      </c>
      <c r="D88" s="14" t="inlineStr">
        <is>
          <t>LMIC</t>
        </is>
      </c>
      <c r="E88" s="14" t="inlineStr">
        <is>
          <t>Elasticities!97:138-141</t>
        </is>
      </c>
    </row>
    <row r="89">
      <c r="A89" s="14" t="inlineStr">
        <is>
          <t>HRV</t>
        </is>
      </c>
      <c r="B89" s="14" t="inlineStr">
        <is>
          <t>Croatia</t>
        </is>
      </c>
      <c r="C89" s="14" t="inlineStr">
        <is>
          <t>ECS</t>
        </is>
      </c>
      <c r="D89" s="14" t="inlineStr">
        <is>
          <t>HIC</t>
        </is>
      </c>
      <c r="E89" s="14" t="inlineStr">
        <is>
          <t>Elasticities!98:138-141</t>
        </is>
      </c>
    </row>
    <row r="90">
      <c r="A90" s="14" t="inlineStr">
        <is>
          <t>HTI</t>
        </is>
      </c>
      <c r="B90" s="14" t="inlineStr">
        <is>
          <t>Haiti</t>
        </is>
      </c>
      <c r="C90" s="14" t="inlineStr">
        <is>
          <t>LCN</t>
        </is>
      </c>
      <c r="D90" s="14" t="inlineStr">
        <is>
          <t>LIC</t>
        </is>
      </c>
      <c r="E90" s="14" t="inlineStr">
        <is>
          <t>Elasticities!99:138-141</t>
        </is>
      </c>
    </row>
    <row r="91">
      <c r="A91" s="14" t="inlineStr">
        <is>
          <t>HUN</t>
        </is>
      </c>
      <c r="B91" s="14" t="inlineStr">
        <is>
          <t>Hungary</t>
        </is>
      </c>
      <c r="C91" s="14" t="inlineStr">
        <is>
          <t>ECS</t>
        </is>
      </c>
      <c r="D91" s="14" t="inlineStr">
        <is>
          <t>HIC</t>
        </is>
      </c>
      <c r="E91" s="14" t="inlineStr">
        <is>
          <t>Elasticities!100:138-141</t>
        </is>
      </c>
    </row>
    <row r="92">
      <c r="A92" s="14" t="inlineStr">
        <is>
          <t>IDN</t>
        </is>
      </c>
      <c r="B92" s="14" t="inlineStr">
        <is>
          <t>Indonesia</t>
        </is>
      </c>
      <c r="C92" s="14" t="inlineStr">
        <is>
          <t>EAS</t>
        </is>
      </c>
      <c r="D92" s="14" t="inlineStr">
        <is>
          <t>LMIC</t>
        </is>
      </c>
      <c r="E92" s="14" t="inlineStr">
        <is>
          <t>Elasticities!101:138-141</t>
        </is>
      </c>
    </row>
    <row r="93">
      <c r="A93" s="14" t="inlineStr">
        <is>
          <t>IMN</t>
        </is>
      </c>
      <c r="B93" s="14" t="inlineStr">
        <is>
          <t>Isle of Man</t>
        </is>
      </c>
      <c r="C93" s="14" t="inlineStr">
        <is>
          <t>ECS</t>
        </is>
      </c>
      <c r="D93" s="14" t="inlineStr">
        <is>
          <t>HIC</t>
        </is>
      </c>
      <c r="E93" s="14" t="inlineStr">
        <is>
          <t>Elasticities!102:138-141</t>
        </is>
      </c>
    </row>
    <row r="94">
      <c r="A94" s="14" t="inlineStr">
        <is>
          <t>IND</t>
        </is>
      </c>
      <c r="B94" s="14" t="inlineStr">
        <is>
          <t>India</t>
        </is>
      </c>
      <c r="C94" s="14" t="inlineStr">
        <is>
          <t>SAS</t>
        </is>
      </c>
      <c r="D94" s="14" t="inlineStr">
        <is>
          <t>LMIC</t>
        </is>
      </c>
      <c r="E94" s="14" t="inlineStr">
        <is>
          <t>Elasticities!103:138-141</t>
        </is>
      </c>
    </row>
    <row r="95">
      <c r="A95" s="14" t="inlineStr">
        <is>
          <t>IRL</t>
        </is>
      </c>
      <c r="B95" s="14" t="inlineStr">
        <is>
          <t>Ireland</t>
        </is>
      </c>
      <c r="C95" s="14" t="inlineStr">
        <is>
          <t>ECS</t>
        </is>
      </c>
      <c r="D95" s="14" t="inlineStr">
        <is>
          <t>HIC</t>
        </is>
      </c>
      <c r="E95" s="14" t="inlineStr">
        <is>
          <t>Elasticities!104:138-141</t>
        </is>
      </c>
    </row>
    <row r="96">
      <c r="A96" s="14" t="inlineStr">
        <is>
          <t>IRN</t>
        </is>
      </c>
      <c r="B96" s="14" t="inlineStr">
        <is>
          <t>Iran</t>
        </is>
      </c>
      <c r="C96" s="14" t="inlineStr">
        <is>
          <t>MEA</t>
        </is>
      </c>
      <c r="D96" s="14" t="inlineStr">
        <is>
          <t>UMIC</t>
        </is>
      </c>
      <c r="E96" s="14" t="inlineStr">
        <is>
          <t>Elasticities!105:138-141</t>
        </is>
      </c>
    </row>
    <row r="97">
      <c r="A97" s="14" t="inlineStr">
        <is>
          <t>IRQ</t>
        </is>
      </c>
      <c r="B97" s="14" t="inlineStr">
        <is>
          <t>Iraq</t>
        </is>
      </c>
      <c r="C97" s="14" t="inlineStr">
        <is>
          <t>MEA</t>
        </is>
      </c>
      <c r="D97" s="14" t="inlineStr">
        <is>
          <t>UMIC</t>
        </is>
      </c>
      <c r="E97" s="14" t="inlineStr">
        <is>
          <t>Elasticities!106:138-141</t>
        </is>
      </c>
    </row>
    <row r="98">
      <c r="A98" s="14" t="inlineStr">
        <is>
          <t>ISL</t>
        </is>
      </c>
      <c r="B98" s="14" t="inlineStr">
        <is>
          <t>Iceland</t>
        </is>
      </c>
      <c r="C98" s="14" t="inlineStr">
        <is>
          <t>ECS</t>
        </is>
      </c>
      <c r="D98" s="14" t="inlineStr">
        <is>
          <t>HIC</t>
        </is>
      </c>
      <c r="E98" s="14" t="inlineStr">
        <is>
          <t>Elasticities!107:138-141</t>
        </is>
      </c>
    </row>
    <row r="99">
      <c r="A99" s="14" t="inlineStr">
        <is>
          <t>ISR</t>
        </is>
      </c>
      <c r="B99" s="14" t="inlineStr">
        <is>
          <t>Israel</t>
        </is>
      </c>
      <c r="C99" s="14" t="inlineStr">
        <is>
          <t>MEA</t>
        </is>
      </c>
      <c r="D99" s="14" t="inlineStr">
        <is>
          <t>HIC</t>
        </is>
      </c>
      <c r="E99" s="14" t="inlineStr">
        <is>
          <t>Elasticities!108:138-141</t>
        </is>
      </c>
    </row>
    <row r="100">
      <c r="A100" s="14" t="inlineStr">
        <is>
          <t>ITA</t>
        </is>
      </c>
      <c r="B100" s="14" t="inlineStr">
        <is>
          <t>Italy</t>
        </is>
      </c>
      <c r="C100" s="14" t="inlineStr">
        <is>
          <t>ECS</t>
        </is>
      </c>
      <c r="D100" s="14" t="inlineStr">
        <is>
          <t>HIC</t>
        </is>
      </c>
      <c r="E100" s="14" t="inlineStr">
        <is>
          <t>Elasticities!109:138-141</t>
        </is>
      </c>
    </row>
    <row r="101">
      <c r="A101" s="14" t="inlineStr">
        <is>
          <t>JAM</t>
        </is>
      </c>
      <c r="B101" s="14" t="inlineStr">
        <is>
          <t>Jamaica</t>
        </is>
      </c>
      <c r="C101" s="14" t="inlineStr">
        <is>
          <t>LCN</t>
        </is>
      </c>
      <c r="D101" s="14" t="inlineStr">
        <is>
          <t>UMIC</t>
        </is>
      </c>
      <c r="E101" s="14" t="inlineStr">
        <is>
          <t>Elasticities!110:138-141</t>
        </is>
      </c>
    </row>
    <row r="102">
      <c r="A102" s="14" t="inlineStr">
        <is>
          <t>JOR</t>
        </is>
      </c>
      <c r="B102" s="14" t="inlineStr">
        <is>
          <t>Jordan</t>
        </is>
      </c>
      <c r="C102" s="14" t="inlineStr">
        <is>
          <t>MEA</t>
        </is>
      </c>
      <c r="D102" s="14" t="inlineStr">
        <is>
          <t>UMIC</t>
        </is>
      </c>
      <c r="E102" s="14" t="inlineStr">
        <is>
          <t>Elasticities!111:138-141</t>
        </is>
      </c>
    </row>
    <row r="103">
      <c r="A103" s="14" t="inlineStr">
        <is>
          <t>JPN</t>
        </is>
      </c>
      <c r="B103" s="14" t="inlineStr">
        <is>
          <t>Japan</t>
        </is>
      </c>
      <c r="C103" s="14" t="inlineStr">
        <is>
          <t>EAS</t>
        </is>
      </c>
      <c r="D103" s="14" t="inlineStr">
        <is>
          <t>HIC</t>
        </is>
      </c>
      <c r="E103" s="14" t="inlineStr">
        <is>
          <t>Elasticities!112:138-141</t>
        </is>
      </c>
    </row>
    <row r="104">
      <c r="A104" s="14" t="inlineStr">
        <is>
          <t>KAZ</t>
        </is>
      </c>
      <c r="B104" s="14" t="inlineStr">
        <is>
          <t>Kazakhstan</t>
        </is>
      </c>
      <c r="C104" s="14" t="inlineStr">
        <is>
          <t>ECS</t>
        </is>
      </c>
      <c r="D104" s="14" t="inlineStr">
        <is>
          <t>UMIC</t>
        </is>
      </c>
      <c r="E104" s="14" t="inlineStr">
        <is>
          <t>Elasticities!113:138-141</t>
        </is>
      </c>
    </row>
    <row r="105">
      <c r="A105" s="14" t="inlineStr">
        <is>
          <t>KEN</t>
        </is>
      </c>
      <c r="B105" s="14" t="inlineStr">
        <is>
          <t>Kenya</t>
        </is>
      </c>
      <c r="C105" s="14" t="inlineStr">
        <is>
          <t>SSF</t>
        </is>
      </c>
      <c r="D105" s="14" t="inlineStr">
        <is>
          <t>LMIC</t>
        </is>
      </c>
      <c r="E105" s="14" t="inlineStr">
        <is>
          <t>Elasticities!114:138-141</t>
        </is>
      </c>
    </row>
    <row r="106">
      <c r="A106" s="14" t="inlineStr">
        <is>
          <t>KGZ</t>
        </is>
      </c>
      <c r="B106" s="14" t="inlineStr">
        <is>
          <t>Kyrgyz Republic</t>
        </is>
      </c>
      <c r="C106" s="14" t="inlineStr">
        <is>
          <t>ECS</t>
        </is>
      </c>
      <c r="D106" s="14" t="inlineStr">
        <is>
          <t>LMIC</t>
        </is>
      </c>
      <c r="E106" s="14" t="inlineStr">
        <is>
          <t>Elasticities!115:138-141</t>
        </is>
      </c>
    </row>
    <row r="107">
      <c r="A107" s="14" t="inlineStr">
        <is>
          <t>KHM</t>
        </is>
      </c>
      <c r="B107" s="14" t="inlineStr">
        <is>
          <t>Cambodia</t>
        </is>
      </c>
      <c r="C107" s="14" t="inlineStr">
        <is>
          <t>EAS</t>
        </is>
      </c>
      <c r="D107" s="14" t="inlineStr">
        <is>
          <t>LMIC</t>
        </is>
      </c>
      <c r="E107" s="14" t="inlineStr">
        <is>
          <t>Elasticities!116:138-141</t>
        </is>
      </c>
    </row>
    <row r="108">
      <c r="A108" s="14" t="inlineStr">
        <is>
          <t>KIR</t>
        </is>
      </c>
      <c r="B108" s="14" t="inlineStr">
        <is>
          <t>Kiribati</t>
        </is>
      </c>
      <c r="C108" s="14" t="inlineStr">
        <is>
          <t>EAS</t>
        </is>
      </c>
      <c r="D108" s="14" t="inlineStr">
        <is>
          <t>LMIC</t>
        </is>
      </c>
      <c r="E108" s="14" t="inlineStr">
        <is>
          <t>Elasticities!117:138-141</t>
        </is>
      </c>
    </row>
    <row r="109">
      <c r="A109" s="14" t="inlineStr">
        <is>
          <t>KNA</t>
        </is>
      </c>
      <c r="B109" s="14" t="inlineStr">
        <is>
          <t>St. Kitts and Nevis</t>
        </is>
      </c>
      <c r="C109" s="14" t="inlineStr">
        <is>
          <t>LCN</t>
        </is>
      </c>
      <c r="D109" s="14" t="inlineStr">
        <is>
          <t>HIC</t>
        </is>
      </c>
      <c r="E109" s="14" t="inlineStr">
        <is>
          <t>Elasticities!118:138-141</t>
        </is>
      </c>
    </row>
    <row r="110">
      <c r="A110" s="14" t="inlineStr">
        <is>
          <t>KOR</t>
        </is>
      </c>
      <c r="B110" s="14" t="inlineStr">
        <is>
          <t>Korea</t>
        </is>
      </c>
      <c r="C110" s="14" t="inlineStr">
        <is>
          <t>EAS</t>
        </is>
      </c>
      <c r="D110" s="14" t="inlineStr">
        <is>
          <t>HIC</t>
        </is>
      </c>
      <c r="E110" s="14" t="inlineStr">
        <is>
          <t>Elasticities!119:138-141</t>
        </is>
      </c>
    </row>
    <row r="111">
      <c r="A111" s="14" t="inlineStr">
        <is>
          <t>KWT</t>
        </is>
      </c>
      <c r="B111" s="14" t="inlineStr">
        <is>
          <t>Kuwait</t>
        </is>
      </c>
      <c r="C111" s="14" t="inlineStr">
        <is>
          <t>MEA</t>
        </is>
      </c>
      <c r="D111" s="14" t="inlineStr">
        <is>
          <t>HIC</t>
        </is>
      </c>
      <c r="E111" s="14" t="inlineStr">
        <is>
          <t>Elasticities!120:138-141</t>
        </is>
      </c>
    </row>
    <row r="112">
      <c r="A112" s="14" t="inlineStr">
        <is>
          <t>LAO</t>
        </is>
      </c>
      <c r="B112" s="14" t="inlineStr">
        <is>
          <t>Lao P.D.R.</t>
        </is>
      </c>
      <c r="C112" s="14" t="inlineStr">
        <is>
          <t>EAS</t>
        </is>
      </c>
      <c r="D112" s="14" t="inlineStr">
        <is>
          <t>LMIC</t>
        </is>
      </c>
      <c r="E112" s="14" t="inlineStr">
        <is>
          <t>Elasticities!121:138-141</t>
        </is>
      </c>
    </row>
    <row r="113">
      <c r="A113" s="14" t="inlineStr">
        <is>
          <t>LBN</t>
        </is>
      </c>
      <c r="B113" s="14" t="inlineStr">
        <is>
          <t>Lebanon</t>
        </is>
      </c>
      <c r="C113" s="14" t="inlineStr">
        <is>
          <t>MEA</t>
        </is>
      </c>
      <c r="D113" s="14" t="inlineStr">
        <is>
          <t>UMIC</t>
        </is>
      </c>
      <c r="E113" s="14" t="inlineStr">
        <is>
          <t>Elasticities!122:138-141</t>
        </is>
      </c>
    </row>
    <row r="114">
      <c r="A114" s="14" t="inlineStr">
        <is>
          <t>LBR</t>
        </is>
      </c>
      <c r="B114" s="14" t="inlineStr">
        <is>
          <t>Liberia</t>
        </is>
      </c>
      <c r="C114" s="14" t="inlineStr">
        <is>
          <t>SSF</t>
        </is>
      </c>
      <c r="D114" s="14" t="inlineStr">
        <is>
          <t>LIC</t>
        </is>
      </c>
      <c r="E114" s="14" t="inlineStr">
        <is>
          <t>Elasticities!123:138-141</t>
        </is>
      </c>
    </row>
    <row r="115">
      <c r="A115" s="14" t="inlineStr">
        <is>
          <t>LBY</t>
        </is>
      </c>
      <c r="B115" s="14" t="inlineStr">
        <is>
          <t>Libya</t>
        </is>
      </c>
      <c r="C115" s="14" t="inlineStr">
        <is>
          <t>MEA</t>
        </is>
      </c>
      <c r="D115" s="14" t="inlineStr">
        <is>
          <t>UMIC</t>
        </is>
      </c>
      <c r="E115" s="14" t="inlineStr">
        <is>
          <t>Elasticities!124:138-141</t>
        </is>
      </c>
    </row>
    <row r="116">
      <c r="A116" s="14" t="inlineStr">
        <is>
          <t>LCA</t>
        </is>
      </c>
      <c r="B116" s="14" t="inlineStr">
        <is>
          <t>St. Lucia</t>
        </is>
      </c>
      <c r="C116" s="14" t="inlineStr">
        <is>
          <t>LCN</t>
        </is>
      </c>
      <c r="D116" s="14" t="inlineStr">
        <is>
          <t>UMIC</t>
        </is>
      </c>
      <c r="E116" s="14" t="inlineStr">
        <is>
          <t>Elasticities!125:138-141</t>
        </is>
      </c>
    </row>
    <row r="117">
      <c r="A117" s="14" t="inlineStr">
        <is>
          <t>LIE</t>
        </is>
      </c>
      <c r="B117" s="14" t="inlineStr">
        <is>
          <t>Liechtenstein</t>
        </is>
      </c>
      <c r="C117" s="14" t="inlineStr">
        <is>
          <t>ECS</t>
        </is>
      </c>
      <c r="D117" s="14" t="inlineStr">
        <is>
          <t>HIC</t>
        </is>
      </c>
      <c r="E117" s="14" t="inlineStr">
        <is>
          <t>Elasticities!126:138-141</t>
        </is>
      </c>
    </row>
    <row r="118">
      <c r="A118" s="14" t="inlineStr">
        <is>
          <t>LKA</t>
        </is>
      </c>
      <c r="B118" s="14" t="inlineStr">
        <is>
          <t>Sri Lanka</t>
        </is>
      </c>
      <c r="C118" s="14" t="inlineStr">
        <is>
          <t>SAS</t>
        </is>
      </c>
      <c r="D118" s="14" t="inlineStr">
        <is>
          <t>LMIC</t>
        </is>
      </c>
      <c r="E118" s="14" t="inlineStr">
        <is>
          <t>Elasticities!127:138-141</t>
        </is>
      </c>
    </row>
    <row r="119">
      <c r="A119" s="14" t="inlineStr">
        <is>
          <t>LSO</t>
        </is>
      </c>
      <c r="B119" s="14" t="inlineStr">
        <is>
          <t>Lesotho</t>
        </is>
      </c>
      <c r="C119" s="14" t="inlineStr">
        <is>
          <t>SSF</t>
        </is>
      </c>
      <c r="D119" s="14" t="inlineStr">
        <is>
          <t>LMIC</t>
        </is>
      </c>
      <c r="E119" s="14" t="inlineStr">
        <is>
          <t>Elasticities!128:138-141</t>
        </is>
      </c>
    </row>
    <row r="120">
      <c r="A120" s="14" t="inlineStr">
        <is>
          <t>LTU</t>
        </is>
      </c>
      <c r="B120" s="14" t="inlineStr">
        <is>
          <t>Lithuania</t>
        </is>
      </c>
      <c r="C120" s="14" t="inlineStr">
        <is>
          <t>ECS</t>
        </is>
      </c>
      <c r="D120" s="14" t="inlineStr">
        <is>
          <t>HIC</t>
        </is>
      </c>
      <c r="E120" s="14" t="inlineStr">
        <is>
          <t>Elasticities!129:138-141</t>
        </is>
      </c>
    </row>
    <row r="121">
      <c r="A121" s="14" t="inlineStr">
        <is>
          <t>LUX</t>
        </is>
      </c>
      <c r="B121" s="14" t="inlineStr">
        <is>
          <t>Luxembourg</t>
        </is>
      </c>
      <c r="C121" s="14" t="inlineStr">
        <is>
          <t>ECS</t>
        </is>
      </c>
      <c r="D121" s="14" t="inlineStr">
        <is>
          <t>HIC</t>
        </is>
      </c>
      <c r="E121" s="14" t="inlineStr">
        <is>
          <t>Elasticities!130:138-141</t>
        </is>
      </c>
    </row>
    <row r="122">
      <c r="A122" s="14" t="inlineStr">
        <is>
          <t>LVA</t>
        </is>
      </c>
      <c r="B122" s="14" t="inlineStr">
        <is>
          <t>Latvia</t>
        </is>
      </c>
      <c r="C122" s="14" t="inlineStr">
        <is>
          <t>ECS</t>
        </is>
      </c>
      <c r="D122" s="14" t="inlineStr">
        <is>
          <t>HIC</t>
        </is>
      </c>
      <c r="E122" s="14" t="inlineStr">
        <is>
          <t>Elasticities!131:138-141</t>
        </is>
      </c>
    </row>
    <row r="123">
      <c r="A123" s="14" t="inlineStr">
        <is>
          <t>MAC</t>
        </is>
      </c>
      <c r="B123" s="14" t="inlineStr">
        <is>
          <t>Macao SAR</t>
        </is>
      </c>
      <c r="C123" s="14" t="inlineStr">
        <is>
          <t>EAS</t>
        </is>
      </c>
      <c r="D123" s="14" t="inlineStr">
        <is>
          <t>HIC</t>
        </is>
      </c>
      <c r="E123" s="14" t="inlineStr">
        <is>
          <t>Elasticities!132:138-141</t>
        </is>
      </c>
    </row>
    <row r="124">
      <c r="A124" s="14" t="inlineStr">
        <is>
          <t>MAF</t>
        </is>
      </c>
      <c r="B124" s="14" t="inlineStr">
        <is>
          <t>St. Martin (French part)</t>
        </is>
      </c>
      <c r="C124" s="14" t="inlineStr">
        <is>
          <t>LCN</t>
        </is>
      </c>
      <c r="D124" s="14" t="inlineStr">
        <is>
          <t>HIC</t>
        </is>
      </c>
      <c r="E124" s="14" t="inlineStr">
        <is>
          <t>Elasticities!133:138-141</t>
        </is>
      </c>
    </row>
    <row r="125">
      <c r="A125" s="14" t="inlineStr">
        <is>
          <t>MAR</t>
        </is>
      </c>
      <c r="B125" s="14" t="inlineStr">
        <is>
          <t>Morocco</t>
        </is>
      </c>
      <c r="C125" s="14" t="inlineStr">
        <is>
          <t>MEA</t>
        </is>
      </c>
      <c r="D125" s="14" t="inlineStr">
        <is>
          <t>LMIC</t>
        </is>
      </c>
      <c r="E125" s="14" t="inlineStr">
        <is>
          <t>Elasticities!134:138-141</t>
        </is>
      </c>
    </row>
    <row r="126">
      <c r="A126" s="14" t="inlineStr">
        <is>
          <t>MCO</t>
        </is>
      </c>
      <c r="B126" s="14" t="inlineStr">
        <is>
          <t>Monaco</t>
        </is>
      </c>
      <c r="C126" s="14" t="inlineStr">
        <is>
          <t>ECS</t>
        </is>
      </c>
      <c r="D126" s="14" t="inlineStr">
        <is>
          <t>HIC</t>
        </is>
      </c>
      <c r="E126" s="14" t="inlineStr">
        <is>
          <t>Elasticities!135:138-141</t>
        </is>
      </c>
    </row>
    <row r="127">
      <c r="A127" s="14" t="inlineStr">
        <is>
          <t>MDA</t>
        </is>
      </c>
      <c r="B127" s="14" t="inlineStr">
        <is>
          <t>Moldova</t>
        </is>
      </c>
      <c r="C127" s="14" t="inlineStr">
        <is>
          <t>ECS</t>
        </is>
      </c>
      <c r="D127" s="14" t="inlineStr">
        <is>
          <t>LMIC</t>
        </is>
      </c>
      <c r="E127" s="14" t="inlineStr">
        <is>
          <t>Elasticities!136:138-141</t>
        </is>
      </c>
    </row>
    <row r="128">
      <c r="A128" s="14" t="inlineStr">
        <is>
          <t>MDG</t>
        </is>
      </c>
      <c r="B128" s="14" t="inlineStr">
        <is>
          <t>Madagascar</t>
        </is>
      </c>
      <c r="C128" s="14" t="inlineStr">
        <is>
          <t>SSF</t>
        </is>
      </c>
      <c r="D128" s="14" t="inlineStr">
        <is>
          <t>LIC</t>
        </is>
      </c>
      <c r="E128" s="14" t="inlineStr">
        <is>
          <t>Elasticities!137:138-141</t>
        </is>
      </c>
    </row>
    <row r="129">
      <c r="A129" s="14" t="inlineStr">
        <is>
          <t>MDV</t>
        </is>
      </c>
      <c r="B129" s="14" t="inlineStr">
        <is>
          <t>Maldives</t>
        </is>
      </c>
      <c r="C129" s="14" t="inlineStr">
        <is>
          <t>SAS</t>
        </is>
      </c>
      <c r="D129" s="14" t="inlineStr">
        <is>
          <t>UMIC</t>
        </is>
      </c>
      <c r="E129" s="14" t="inlineStr">
        <is>
          <t>Elasticities!138:138-141</t>
        </is>
      </c>
    </row>
    <row r="130">
      <c r="A130" s="14" t="inlineStr">
        <is>
          <t>MEX</t>
        </is>
      </c>
      <c r="B130" s="14" t="inlineStr">
        <is>
          <t>Mexico</t>
        </is>
      </c>
      <c r="C130" s="14" t="inlineStr">
        <is>
          <t>LCN</t>
        </is>
      </c>
      <c r="D130" s="14" t="inlineStr">
        <is>
          <t>UMIC</t>
        </is>
      </c>
      <c r="E130" s="14" t="inlineStr">
        <is>
          <t>Elasticities!139:138-141</t>
        </is>
      </c>
    </row>
    <row r="131">
      <c r="A131" s="14" t="inlineStr">
        <is>
          <t>MHL</t>
        </is>
      </c>
      <c r="B131" s="14" t="inlineStr">
        <is>
          <t>Marshall Islands</t>
        </is>
      </c>
      <c r="C131" s="14" t="inlineStr">
        <is>
          <t>EAS</t>
        </is>
      </c>
      <c r="D131" s="14" t="inlineStr">
        <is>
          <t>UMIC</t>
        </is>
      </c>
      <c r="E131" s="14" t="inlineStr">
        <is>
          <t>Elasticities!140:138-141</t>
        </is>
      </c>
    </row>
    <row r="132">
      <c r="A132" s="14" t="inlineStr">
        <is>
          <t>MKD</t>
        </is>
      </c>
      <c r="B132" s="14" t="inlineStr">
        <is>
          <t>North Macedonia</t>
        </is>
      </c>
      <c r="C132" s="14" t="inlineStr">
        <is>
          <t>ECS</t>
        </is>
      </c>
      <c r="D132" s="14" t="inlineStr">
        <is>
          <t>UMIC</t>
        </is>
      </c>
      <c r="E132" s="14" t="inlineStr">
        <is>
          <t>Elasticities!141:138-141</t>
        </is>
      </c>
    </row>
    <row r="133">
      <c r="A133" s="14" t="inlineStr">
        <is>
          <t>MLI</t>
        </is>
      </c>
      <c r="B133" s="14" t="inlineStr">
        <is>
          <t>Mali</t>
        </is>
      </c>
      <c r="C133" s="14" t="inlineStr">
        <is>
          <t>SSF</t>
        </is>
      </c>
      <c r="D133" s="14" t="inlineStr">
        <is>
          <t>LIC</t>
        </is>
      </c>
      <c r="E133" s="14" t="inlineStr">
        <is>
          <t>Elasticities!142:138-141</t>
        </is>
      </c>
    </row>
    <row r="134">
      <c r="A134" s="14" t="inlineStr">
        <is>
          <t>MLT</t>
        </is>
      </c>
      <c r="B134" s="14" t="inlineStr">
        <is>
          <t>Malta</t>
        </is>
      </c>
      <c r="C134" s="14" t="inlineStr">
        <is>
          <t>MEA</t>
        </is>
      </c>
      <c r="D134" s="14" t="inlineStr">
        <is>
          <t>HIC</t>
        </is>
      </c>
      <c r="E134" s="14" t="inlineStr">
        <is>
          <t>Elasticities!143:138-141</t>
        </is>
      </c>
    </row>
    <row r="135">
      <c r="A135" s="14" t="inlineStr">
        <is>
          <t>MMR</t>
        </is>
      </c>
      <c r="B135" s="14" t="inlineStr">
        <is>
          <t>Myanmar</t>
        </is>
      </c>
      <c r="C135" s="14" t="inlineStr">
        <is>
          <t>EAS</t>
        </is>
      </c>
      <c r="D135" s="14" t="inlineStr">
        <is>
          <t>LMIC</t>
        </is>
      </c>
      <c r="E135" s="14" t="inlineStr">
        <is>
          <t>Elasticities!144:138-141</t>
        </is>
      </c>
    </row>
    <row r="136">
      <c r="A136" s="14" t="inlineStr">
        <is>
          <t>MNE</t>
        </is>
      </c>
      <c r="B136" s="14" t="inlineStr">
        <is>
          <t>Montenegro, Rep. of</t>
        </is>
      </c>
      <c r="C136" s="14" t="inlineStr">
        <is>
          <t>ECS</t>
        </is>
      </c>
      <c r="D136" s="14" t="inlineStr">
        <is>
          <t>UMIC</t>
        </is>
      </c>
      <c r="E136" s="14" t="inlineStr">
        <is>
          <t>Elasticities!145:138-141</t>
        </is>
      </c>
    </row>
    <row r="137">
      <c r="A137" s="14" t="inlineStr">
        <is>
          <t>MNG</t>
        </is>
      </c>
      <c r="B137" s="14" t="inlineStr">
        <is>
          <t>Mongolia</t>
        </is>
      </c>
      <c r="C137" s="14" t="inlineStr">
        <is>
          <t>EAS</t>
        </is>
      </c>
      <c r="D137" s="14" t="inlineStr">
        <is>
          <t>LMIC</t>
        </is>
      </c>
      <c r="E137" s="14" t="inlineStr">
        <is>
          <t>Elasticities!146:138-141</t>
        </is>
      </c>
    </row>
    <row r="138">
      <c r="A138" s="14" t="inlineStr">
        <is>
          <t>MNP</t>
        </is>
      </c>
      <c r="B138" s="14" t="inlineStr">
        <is>
          <t>Northern Mariana Islands</t>
        </is>
      </c>
      <c r="C138" s="14" t="inlineStr">
        <is>
          <t>EAS</t>
        </is>
      </c>
      <c r="D138" s="14" t="inlineStr">
        <is>
          <t>HIC</t>
        </is>
      </c>
      <c r="E138" s="14" t="inlineStr">
        <is>
          <t>Elasticities!147:138-141</t>
        </is>
      </c>
    </row>
    <row r="139">
      <c r="A139" s="14" t="inlineStr">
        <is>
          <t>MOZ</t>
        </is>
      </c>
      <c r="B139" s="14" t="inlineStr">
        <is>
          <t>Mozambique</t>
        </is>
      </c>
      <c r="C139" s="14" t="inlineStr">
        <is>
          <t>SSF</t>
        </is>
      </c>
      <c r="D139" s="14" t="inlineStr">
        <is>
          <t>LIC</t>
        </is>
      </c>
      <c r="E139" s="14" t="inlineStr">
        <is>
          <t>Elasticities!148:138-141</t>
        </is>
      </c>
    </row>
    <row r="140">
      <c r="A140" s="14" t="inlineStr">
        <is>
          <t>MRT</t>
        </is>
      </c>
      <c r="B140" s="14" t="inlineStr">
        <is>
          <t>Mauritania</t>
        </is>
      </c>
      <c r="C140" s="14" t="inlineStr">
        <is>
          <t>SSF</t>
        </is>
      </c>
      <c r="D140" s="14" t="inlineStr">
        <is>
          <t>LMIC</t>
        </is>
      </c>
      <c r="E140" s="14" t="inlineStr">
        <is>
          <t>Elasticities!149:138-141</t>
        </is>
      </c>
    </row>
    <row r="141">
      <c r="A141" s="14" t="inlineStr">
        <is>
          <t>MUS</t>
        </is>
      </c>
      <c r="B141" s="14" t="inlineStr">
        <is>
          <t>Mauritius</t>
        </is>
      </c>
      <c r="C141" s="14" t="inlineStr">
        <is>
          <t>SSF</t>
        </is>
      </c>
      <c r="D141" s="14" t="inlineStr">
        <is>
          <t>UMIC</t>
        </is>
      </c>
      <c r="E141" s="14" t="inlineStr">
        <is>
          <t>Elasticities!150:138-141</t>
        </is>
      </c>
    </row>
    <row r="142">
      <c r="A142" s="14" t="inlineStr">
        <is>
          <t>MWI</t>
        </is>
      </c>
      <c r="B142" s="14" t="inlineStr">
        <is>
          <t>Malawi</t>
        </is>
      </c>
      <c r="C142" s="14" t="inlineStr">
        <is>
          <t>SSF</t>
        </is>
      </c>
      <c r="D142" s="14" t="inlineStr">
        <is>
          <t>LIC</t>
        </is>
      </c>
      <c r="E142" s="14" t="inlineStr">
        <is>
          <t>Elasticities!151:138-141</t>
        </is>
      </c>
    </row>
    <row r="143">
      <c r="A143" s="14" t="inlineStr">
        <is>
          <t>MYS</t>
        </is>
      </c>
      <c r="B143" s="14" t="inlineStr">
        <is>
          <t>Malaysia</t>
        </is>
      </c>
      <c r="C143" s="14" t="inlineStr">
        <is>
          <t>EAS</t>
        </is>
      </c>
      <c r="D143" s="14" t="inlineStr">
        <is>
          <t>UMIC</t>
        </is>
      </c>
      <c r="E143" s="14" t="inlineStr">
        <is>
          <t>Elasticities!152:138-141</t>
        </is>
      </c>
    </row>
    <row r="144">
      <c r="A144" s="14" t="inlineStr">
        <is>
          <t>NAM</t>
        </is>
      </c>
      <c r="B144" s="14" t="inlineStr">
        <is>
          <t>Namibia</t>
        </is>
      </c>
      <c r="C144" s="14" t="inlineStr">
        <is>
          <t>SSF</t>
        </is>
      </c>
      <c r="D144" s="14" t="inlineStr">
        <is>
          <t>UMIC</t>
        </is>
      </c>
      <c r="E144" s="14" t="inlineStr">
        <is>
          <t>Elasticities!153:138-141</t>
        </is>
      </c>
    </row>
    <row r="145">
      <c r="A145" s="14" t="inlineStr">
        <is>
          <t>NCL</t>
        </is>
      </c>
      <c r="B145" s="14" t="inlineStr">
        <is>
          <t>New Caledonia</t>
        </is>
      </c>
      <c r="C145" s="14" t="inlineStr">
        <is>
          <t>EAS</t>
        </is>
      </c>
      <c r="D145" s="14" t="inlineStr">
        <is>
          <t>HIC</t>
        </is>
      </c>
      <c r="E145" s="14" t="inlineStr">
        <is>
          <t>Elasticities!154:138-141</t>
        </is>
      </c>
    </row>
    <row r="146">
      <c r="A146" s="14" t="inlineStr">
        <is>
          <t>NER</t>
        </is>
      </c>
      <c r="B146" s="14" t="inlineStr">
        <is>
          <t>Niger</t>
        </is>
      </c>
      <c r="C146" s="14" t="inlineStr">
        <is>
          <t>SSF</t>
        </is>
      </c>
      <c r="D146" s="14" t="inlineStr">
        <is>
          <t>LIC</t>
        </is>
      </c>
      <c r="E146" s="14" t="inlineStr">
        <is>
          <t>Elasticities!155:138-141</t>
        </is>
      </c>
    </row>
    <row r="147">
      <c r="A147" s="14" t="inlineStr">
        <is>
          <t>NGA</t>
        </is>
      </c>
      <c r="B147" s="14" t="inlineStr">
        <is>
          <t>Nigeria</t>
        </is>
      </c>
      <c r="C147" s="14" t="inlineStr">
        <is>
          <t>SSF</t>
        </is>
      </c>
      <c r="D147" s="14" t="inlineStr">
        <is>
          <t>LMIC</t>
        </is>
      </c>
      <c r="E147" s="14" t="inlineStr">
        <is>
          <t>Elasticities!156:138-141</t>
        </is>
      </c>
    </row>
    <row r="148">
      <c r="A148" s="14" t="inlineStr">
        <is>
          <t>NIC</t>
        </is>
      </c>
      <c r="B148" s="14" t="inlineStr">
        <is>
          <t>Nicaragua</t>
        </is>
      </c>
      <c r="C148" s="14" t="inlineStr">
        <is>
          <t>LCN</t>
        </is>
      </c>
      <c r="D148" s="14" t="inlineStr">
        <is>
          <t>LMIC</t>
        </is>
      </c>
      <c r="E148" s="14" t="inlineStr">
        <is>
          <t>Elasticities!157:138-141</t>
        </is>
      </c>
    </row>
    <row r="149">
      <c r="A149" s="14" t="inlineStr">
        <is>
          <t>NLD</t>
        </is>
      </c>
      <c r="B149" s="14" t="inlineStr">
        <is>
          <t>Netherlands</t>
        </is>
      </c>
      <c r="C149" s="14" t="inlineStr">
        <is>
          <t>ECS</t>
        </is>
      </c>
      <c r="D149" s="14" t="inlineStr">
        <is>
          <t>HIC</t>
        </is>
      </c>
      <c r="E149" s="14" t="inlineStr">
        <is>
          <t>Elasticities!158:138-141</t>
        </is>
      </c>
    </row>
    <row r="150">
      <c r="A150" s="14" t="inlineStr">
        <is>
          <t>NOR</t>
        </is>
      </c>
      <c r="B150" s="14" t="inlineStr">
        <is>
          <t>Norway</t>
        </is>
      </c>
      <c r="C150" s="14" t="inlineStr">
        <is>
          <t>ECS</t>
        </is>
      </c>
      <c r="D150" s="14" t="inlineStr">
        <is>
          <t>HIC</t>
        </is>
      </c>
      <c r="E150" s="14" t="inlineStr">
        <is>
          <t>Elasticities!159:138-141</t>
        </is>
      </c>
    </row>
    <row r="151">
      <c r="A151" s="14" t="inlineStr">
        <is>
          <t>NPL</t>
        </is>
      </c>
      <c r="B151" s="14" t="inlineStr">
        <is>
          <t>Nepal</t>
        </is>
      </c>
      <c r="C151" s="14" t="inlineStr">
        <is>
          <t>SAS</t>
        </is>
      </c>
      <c r="D151" s="14" t="inlineStr">
        <is>
          <t>LIC</t>
        </is>
      </c>
      <c r="E151" s="14" t="inlineStr">
        <is>
          <t>Elasticities!160:138-141</t>
        </is>
      </c>
    </row>
    <row r="152">
      <c r="A152" s="14" t="inlineStr">
        <is>
          <t>NRU</t>
        </is>
      </c>
      <c r="B152" s="14" t="inlineStr">
        <is>
          <t>Nauru</t>
        </is>
      </c>
      <c r="C152" s="14" t="inlineStr">
        <is>
          <t>EAS</t>
        </is>
      </c>
      <c r="D152" s="14" t="inlineStr">
        <is>
          <t>UMIC</t>
        </is>
      </c>
      <c r="E152" s="14" t="inlineStr">
        <is>
          <t>Elasticities!161:138-141</t>
        </is>
      </c>
    </row>
    <row r="153">
      <c r="A153" s="14" t="inlineStr">
        <is>
          <t>NZL</t>
        </is>
      </c>
      <c r="B153" s="14" t="inlineStr">
        <is>
          <t>New Zealand</t>
        </is>
      </c>
      <c r="C153" s="14" t="inlineStr">
        <is>
          <t>EAS</t>
        </is>
      </c>
      <c r="D153" s="14" t="inlineStr">
        <is>
          <t>HIC</t>
        </is>
      </c>
      <c r="E153" s="14" t="inlineStr">
        <is>
          <t>Elasticities!162:138-141</t>
        </is>
      </c>
    </row>
    <row r="154">
      <c r="A154" s="14" t="inlineStr">
        <is>
          <t>OMN</t>
        </is>
      </c>
      <c r="B154" s="14" t="inlineStr">
        <is>
          <t>Oman</t>
        </is>
      </c>
      <c r="C154" s="14" t="inlineStr">
        <is>
          <t>MEA</t>
        </is>
      </c>
      <c r="D154" s="14" t="inlineStr">
        <is>
          <t>HIC</t>
        </is>
      </c>
      <c r="E154" s="14" t="inlineStr">
        <is>
          <t>Elasticities!163:138-141</t>
        </is>
      </c>
    </row>
    <row r="155">
      <c r="A155" s="14" t="inlineStr">
        <is>
          <t>PAK</t>
        </is>
      </c>
      <c r="B155" s="14" t="inlineStr">
        <is>
          <t>Pakistan</t>
        </is>
      </c>
      <c r="C155" s="14" t="inlineStr">
        <is>
          <t>SAS</t>
        </is>
      </c>
      <c r="D155" s="14" t="inlineStr">
        <is>
          <t>LMIC</t>
        </is>
      </c>
      <c r="E155" s="14" t="inlineStr">
        <is>
          <t>Elasticities!164:138-141</t>
        </is>
      </c>
    </row>
    <row r="156">
      <c r="A156" s="14" t="inlineStr">
        <is>
          <t>PAN</t>
        </is>
      </c>
      <c r="B156" s="14" t="inlineStr">
        <is>
          <t>Panama</t>
        </is>
      </c>
      <c r="C156" s="14" t="inlineStr">
        <is>
          <t>LCN</t>
        </is>
      </c>
      <c r="D156" s="14" t="inlineStr">
        <is>
          <t>HIC</t>
        </is>
      </c>
      <c r="E156" s="14" t="inlineStr">
        <is>
          <t>Elasticities!165:138-141</t>
        </is>
      </c>
    </row>
    <row r="157">
      <c r="A157" s="14" t="inlineStr">
        <is>
          <t>PER</t>
        </is>
      </c>
      <c r="B157" s="14" t="inlineStr">
        <is>
          <t>Peru</t>
        </is>
      </c>
      <c r="C157" s="14" t="inlineStr">
        <is>
          <t>LCN</t>
        </is>
      </c>
      <c r="D157" s="14" t="inlineStr">
        <is>
          <t>UMIC</t>
        </is>
      </c>
      <c r="E157" s="14" t="inlineStr">
        <is>
          <t>Elasticities!166:138-141</t>
        </is>
      </c>
    </row>
    <row r="158">
      <c r="A158" s="14" t="inlineStr">
        <is>
          <t>PHL</t>
        </is>
      </c>
      <c r="B158" s="14" t="inlineStr">
        <is>
          <t>Philippines</t>
        </is>
      </c>
      <c r="C158" s="14" t="inlineStr">
        <is>
          <t>EAS</t>
        </is>
      </c>
      <c r="D158" s="14" t="inlineStr">
        <is>
          <t>LMIC</t>
        </is>
      </c>
      <c r="E158" s="14" t="inlineStr">
        <is>
          <t>Elasticities!167:138-141</t>
        </is>
      </c>
    </row>
    <row r="159">
      <c r="A159" s="14" t="inlineStr">
        <is>
          <t>PLW</t>
        </is>
      </c>
      <c r="B159" s="14" t="inlineStr">
        <is>
          <t>Palau</t>
        </is>
      </c>
      <c r="C159" s="14" t="inlineStr">
        <is>
          <t>EAS</t>
        </is>
      </c>
      <c r="D159" s="14" t="inlineStr">
        <is>
          <t>HIC</t>
        </is>
      </c>
      <c r="E159" s="14" t="inlineStr">
        <is>
          <t>Elasticities!168:138-141</t>
        </is>
      </c>
    </row>
    <row r="160">
      <c r="A160" s="14" t="inlineStr">
        <is>
          <t>PNG</t>
        </is>
      </c>
      <c r="B160" s="14" t="inlineStr">
        <is>
          <t>Papua New Guinea</t>
        </is>
      </c>
      <c r="C160" s="14" t="inlineStr">
        <is>
          <t>EAS</t>
        </is>
      </c>
      <c r="D160" s="14" t="inlineStr">
        <is>
          <t>LMIC</t>
        </is>
      </c>
      <c r="E160" s="14" t="inlineStr">
        <is>
          <t>Elasticities!169:138-141</t>
        </is>
      </c>
    </row>
    <row r="161">
      <c r="A161" s="14" t="inlineStr">
        <is>
          <t>POL</t>
        </is>
      </c>
      <c r="B161" s="14" t="inlineStr">
        <is>
          <t>Poland</t>
        </is>
      </c>
      <c r="C161" s="14" t="inlineStr">
        <is>
          <t>ECS</t>
        </is>
      </c>
      <c r="D161" s="14" t="inlineStr">
        <is>
          <t>HIC</t>
        </is>
      </c>
      <c r="E161" s="14" t="inlineStr">
        <is>
          <t>Elasticities!170:138-141</t>
        </is>
      </c>
    </row>
    <row r="162">
      <c r="A162" s="14" t="inlineStr">
        <is>
          <t>PRI</t>
        </is>
      </c>
      <c r="B162" s="14" t="inlineStr">
        <is>
          <t>Puerto Rico</t>
        </is>
      </c>
      <c r="C162" s="14" t="inlineStr">
        <is>
          <t>LCN</t>
        </is>
      </c>
      <c r="D162" s="14" t="inlineStr">
        <is>
          <t>HIC</t>
        </is>
      </c>
      <c r="E162" s="14" t="inlineStr">
        <is>
          <t>Elasticities!171:138-141</t>
        </is>
      </c>
    </row>
    <row r="163">
      <c r="A163" s="14" t="inlineStr">
        <is>
          <t>PRK</t>
        </is>
      </c>
      <c r="B163" s="14" t="inlineStr">
        <is>
          <t>Korea, Dem. People's Rep.</t>
        </is>
      </c>
      <c r="C163" s="14" t="inlineStr">
        <is>
          <t>EAS</t>
        </is>
      </c>
      <c r="D163" s="14" t="inlineStr">
        <is>
          <t>LIC</t>
        </is>
      </c>
      <c r="E163" s="14" t="inlineStr">
        <is>
          <t>Elasticities!172:138-141</t>
        </is>
      </c>
    </row>
    <row r="164">
      <c r="A164" s="14" t="inlineStr">
        <is>
          <t>PRT</t>
        </is>
      </c>
      <c r="B164" s="14" t="inlineStr">
        <is>
          <t>Portugal</t>
        </is>
      </c>
      <c r="C164" s="14" t="inlineStr">
        <is>
          <t>ECS</t>
        </is>
      </c>
      <c r="D164" s="14" t="inlineStr">
        <is>
          <t>HIC</t>
        </is>
      </c>
      <c r="E164" s="14" t="inlineStr">
        <is>
          <t>Elasticities!173:138-141</t>
        </is>
      </c>
    </row>
    <row r="165">
      <c r="A165" s="14" t="inlineStr">
        <is>
          <t>PRY</t>
        </is>
      </c>
      <c r="B165" s="14" t="inlineStr">
        <is>
          <t>Paraguay</t>
        </is>
      </c>
      <c r="C165" s="14" t="inlineStr">
        <is>
          <t>LCN</t>
        </is>
      </c>
      <c r="D165" s="14" t="inlineStr">
        <is>
          <t>UMIC</t>
        </is>
      </c>
      <c r="E165" s="14" t="inlineStr">
        <is>
          <t>Elasticities!174:138-141</t>
        </is>
      </c>
    </row>
    <row r="166">
      <c r="A166" s="14" t="inlineStr">
        <is>
          <t>PSE</t>
        </is>
      </c>
      <c r="B166" s="14" t="inlineStr">
        <is>
          <t>West Bank and Gaza</t>
        </is>
      </c>
      <c r="C166" s="14" t="inlineStr">
        <is>
          <t>MEA</t>
        </is>
      </c>
      <c r="D166" s="14" t="inlineStr">
        <is>
          <t>LMIC</t>
        </is>
      </c>
      <c r="E166" s="14" t="inlineStr">
        <is>
          <t>Elasticities!175:138-141</t>
        </is>
      </c>
    </row>
    <row r="167">
      <c r="A167" s="14" t="inlineStr">
        <is>
          <t>PYF</t>
        </is>
      </c>
      <c r="B167" s="14" t="inlineStr">
        <is>
          <t>French Polynesia</t>
        </is>
      </c>
      <c r="C167" s="14" t="inlineStr">
        <is>
          <t>EAS</t>
        </is>
      </c>
      <c r="D167" s="14" t="inlineStr">
        <is>
          <t>HIC</t>
        </is>
      </c>
      <c r="E167" s="14" t="inlineStr">
        <is>
          <t>Elasticities!176:138-141</t>
        </is>
      </c>
    </row>
    <row r="168">
      <c r="A168" s="14" t="inlineStr">
        <is>
          <t>QAT</t>
        </is>
      </c>
      <c r="B168" s="14" t="inlineStr">
        <is>
          <t>Qatar</t>
        </is>
      </c>
      <c r="C168" s="14" t="inlineStr">
        <is>
          <t>MEA</t>
        </is>
      </c>
      <c r="D168" s="14" t="inlineStr">
        <is>
          <t>HIC</t>
        </is>
      </c>
      <c r="E168" s="14" t="inlineStr">
        <is>
          <t>Elasticities!177:138-141</t>
        </is>
      </c>
    </row>
    <row r="169">
      <c r="A169" s="14" t="inlineStr">
        <is>
          <t>ROU</t>
        </is>
      </c>
      <c r="B169" s="14" t="inlineStr">
        <is>
          <t>Romania</t>
        </is>
      </c>
      <c r="C169" s="14" t="inlineStr">
        <is>
          <t>ECS</t>
        </is>
      </c>
      <c r="D169" s="14" t="inlineStr">
        <is>
          <t>UMIC</t>
        </is>
      </c>
      <c r="E169" s="14" t="inlineStr">
        <is>
          <t>Elasticities!178:138-141</t>
        </is>
      </c>
    </row>
    <row r="170">
      <c r="A170" s="14" t="inlineStr">
        <is>
          <t>RUS</t>
        </is>
      </c>
      <c r="B170" s="14" t="inlineStr">
        <is>
          <t>Russia</t>
        </is>
      </c>
      <c r="C170" s="14" t="inlineStr">
        <is>
          <t>ECS</t>
        </is>
      </c>
      <c r="D170" s="14" t="inlineStr">
        <is>
          <t>UMIC</t>
        </is>
      </c>
      <c r="E170" s="14" t="inlineStr">
        <is>
          <t>Elasticities!179:138-141</t>
        </is>
      </c>
    </row>
    <row r="171">
      <c r="A171" s="14" t="inlineStr">
        <is>
          <t>RWA</t>
        </is>
      </c>
      <c r="B171" s="14" t="inlineStr">
        <is>
          <t>Rwanda</t>
        </is>
      </c>
      <c r="C171" s="14" t="inlineStr">
        <is>
          <t>SSF</t>
        </is>
      </c>
      <c r="D171" s="14" t="inlineStr">
        <is>
          <t>LIC</t>
        </is>
      </c>
      <c r="E171" s="14" t="inlineStr">
        <is>
          <t>Elasticities!180:138-141</t>
        </is>
      </c>
    </row>
    <row r="172">
      <c r="A172" s="14" t="inlineStr">
        <is>
          <t>SAU</t>
        </is>
      </c>
      <c r="B172" s="14" t="inlineStr">
        <is>
          <t>Saudi Arabia</t>
        </is>
      </c>
      <c r="C172" s="14" t="inlineStr">
        <is>
          <t>MEA</t>
        </is>
      </c>
      <c r="D172" s="14" t="inlineStr">
        <is>
          <t>HIC</t>
        </is>
      </c>
      <c r="E172" s="14" t="inlineStr">
        <is>
          <t>Elasticities!181:138-141</t>
        </is>
      </c>
    </row>
    <row r="173">
      <c r="A173" s="14" t="inlineStr">
        <is>
          <t>SDN</t>
        </is>
      </c>
      <c r="B173" s="14" t="inlineStr">
        <is>
          <t>Sudan</t>
        </is>
      </c>
      <c r="C173" s="14" t="inlineStr">
        <is>
          <t>SSF</t>
        </is>
      </c>
      <c r="D173" s="14" t="inlineStr">
        <is>
          <t>LMIC</t>
        </is>
      </c>
      <c r="E173" s="14" t="inlineStr">
        <is>
          <t>Elasticities!182:138-141</t>
        </is>
      </c>
    </row>
    <row r="174">
      <c r="A174" s="14" t="inlineStr">
        <is>
          <t>SEN</t>
        </is>
      </c>
      <c r="B174" s="14" t="inlineStr">
        <is>
          <t>Senegal</t>
        </is>
      </c>
      <c r="C174" s="14" t="inlineStr">
        <is>
          <t>SSF</t>
        </is>
      </c>
      <c r="D174" s="14" t="inlineStr">
        <is>
          <t>LIC</t>
        </is>
      </c>
      <c r="E174" s="14" t="inlineStr">
        <is>
          <t>Elasticities!183:138-141</t>
        </is>
      </c>
    </row>
    <row r="175">
      <c r="A175" s="14" t="inlineStr">
        <is>
          <t>SGP</t>
        </is>
      </c>
      <c r="B175" s="14" t="inlineStr">
        <is>
          <t>Singapore</t>
        </is>
      </c>
      <c r="C175" s="14" t="inlineStr">
        <is>
          <t>EAS</t>
        </is>
      </c>
      <c r="D175" s="14" t="inlineStr">
        <is>
          <t>HIC</t>
        </is>
      </c>
      <c r="E175" s="14" t="inlineStr">
        <is>
          <t>Elasticities!184:138-141</t>
        </is>
      </c>
    </row>
    <row r="176">
      <c r="A176" s="14" t="inlineStr">
        <is>
          <t>SLB</t>
        </is>
      </c>
      <c r="B176" s="14" t="inlineStr">
        <is>
          <t>Solomon Islands</t>
        </is>
      </c>
      <c r="C176" s="14" t="inlineStr">
        <is>
          <t>EAS</t>
        </is>
      </c>
      <c r="D176" s="14" t="inlineStr">
        <is>
          <t>LMIC</t>
        </is>
      </c>
      <c r="E176" s="14" t="inlineStr">
        <is>
          <t>Elasticities!185:138-141</t>
        </is>
      </c>
    </row>
    <row r="177">
      <c r="A177" s="14" t="inlineStr">
        <is>
          <t>SLE</t>
        </is>
      </c>
      <c r="B177" s="14" t="inlineStr">
        <is>
          <t>Sierra Leone</t>
        </is>
      </c>
      <c r="C177" s="14" t="inlineStr">
        <is>
          <t>SSF</t>
        </is>
      </c>
      <c r="D177" s="14" t="inlineStr">
        <is>
          <t>LIC</t>
        </is>
      </c>
      <c r="E177" s="14" t="inlineStr">
        <is>
          <t>Elasticities!186:138-141</t>
        </is>
      </c>
    </row>
    <row r="178">
      <c r="A178" s="14" t="inlineStr">
        <is>
          <t>SLV</t>
        </is>
      </c>
      <c r="B178" s="14" t="inlineStr">
        <is>
          <t>El Salvador</t>
        </is>
      </c>
      <c r="C178" s="14" t="inlineStr">
        <is>
          <t>LCN</t>
        </is>
      </c>
      <c r="D178" s="14" t="inlineStr">
        <is>
          <t>LMIC</t>
        </is>
      </c>
      <c r="E178" s="14" t="inlineStr">
        <is>
          <t>Elasticities!187:138-141</t>
        </is>
      </c>
    </row>
    <row r="179">
      <c r="A179" s="14" t="inlineStr">
        <is>
          <t>SMR</t>
        </is>
      </c>
      <c r="B179" s="14" t="inlineStr">
        <is>
          <t>San Marino</t>
        </is>
      </c>
      <c r="C179" s="14" t="inlineStr">
        <is>
          <t>ECS</t>
        </is>
      </c>
      <c r="D179" s="14" t="inlineStr">
        <is>
          <t>HIC</t>
        </is>
      </c>
      <c r="E179" s="14" t="inlineStr">
        <is>
          <t>Elasticities!188:138-141</t>
        </is>
      </c>
    </row>
    <row r="180">
      <c r="A180" s="14" t="inlineStr">
        <is>
          <t>SOM</t>
        </is>
      </c>
      <c r="B180" s="14" t="inlineStr">
        <is>
          <t>Somalia</t>
        </is>
      </c>
      <c r="C180" s="14" t="inlineStr">
        <is>
          <t>SSF</t>
        </is>
      </c>
      <c r="D180" s="14" t="inlineStr">
        <is>
          <t>LIC</t>
        </is>
      </c>
      <c r="E180" s="14" t="inlineStr">
        <is>
          <t>Elasticities!189:138-141</t>
        </is>
      </c>
    </row>
    <row r="181">
      <c r="A181" s="14" t="inlineStr">
        <is>
          <t>SRB</t>
        </is>
      </c>
      <c r="B181" s="14" t="inlineStr">
        <is>
          <t>Serbia</t>
        </is>
      </c>
      <c r="C181" s="14" t="inlineStr">
        <is>
          <t>ECS</t>
        </is>
      </c>
      <c r="D181" s="14" t="inlineStr">
        <is>
          <t>UMIC</t>
        </is>
      </c>
      <c r="E181" s="14" t="inlineStr">
        <is>
          <t>Elasticities!190:138-141</t>
        </is>
      </c>
    </row>
    <row r="182">
      <c r="A182" s="14" t="inlineStr">
        <is>
          <t>SSD</t>
        </is>
      </c>
      <c r="B182" s="14" t="inlineStr">
        <is>
          <t>South Sudan</t>
        </is>
      </c>
      <c r="C182" s="14" t="inlineStr">
        <is>
          <t>SSF</t>
        </is>
      </c>
      <c r="D182" s="14" t="inlineStr">
        <is>
          <t>LIC</t>
        </is>
      </c>
      <c r="E182" s="14" t="inlineStr">
        <is>
          <t>Elasticities!191:138-141</t>
        </is>
      </c>
    </row>
    <row r="183">
      <c r="A183" s="14" t="inlineStr">
        <is>
          <t>SSF</t>
        </is>
      </c>
      <c r="B183" s="14" t="inlineStr">
        <is>
          <t>Sub-Saharan Africa</t>
        </is>
      </c>
      <c r="C183" s="14" t="inlineStr">
        <is>
          <t>SSF</t>
        </is>
      </c>
      <c r="D183" s="14" t="inlineStr">
        <is>
          <t>N/A</t>
        </is>
      </c>
      <c r="E183" s="14" t="inlineStr">
        <is>
          <t>Elasticities!192:138-141</t>
        </is>
      </c>
    </row>
    <row r="184">
      <c r="A184" s="14" t="inlineStr">
        <is>
          <t>STP</t>
        </is>
      </c>
      <c r="B184" s="14" t="inlineStr">
        <is>
          <t>São Tomé and Príncipe</t>
        </is>
      </c>
      <c r="C184" s="14" t="inlineStr">
        <is>
          <t>SSF</t>
        </is>
      </c>
      <c r="D184" s="14" t="inlineStr">
        <is>
          <t>LMIC</t>
        </is>
      </c>
      <c r="E184" s="14" t="inlineStr">
        <is>
          <t>Elasticities!193:138-141</t>
        </is>
      </c>
    </row>
    <row r="185">
      <c r="A185" s="14" t="inlineStr">
        <is>
          <t>SUR</t>
        </is>
      </c>
      <c r="B185" s="14" t="inlineStr">
        <is>
          <t>Suriname</t>
        </is>
      </c>
      <c r="C185" s="14" t="inlineStr">
        <is>
          <t>LCN</t>
        </is>
      </c>
      <c r="D185" s="14" t="inlineStr">
        <is>
          <t>UMIC</t>
        </is>
      </c>
      <c r="E185" s="14" t="inlineStr">
        <is>
          <t>Elasticities!194:138-141</t>
        </is>
      </c>
    </row>
    <row r="186">
      <c r="A186" s="14" t="inlineStr">
        <is>
          <t>SVK</t>
        </is>
      </c>
      <c r="B186" s="14" t="inlineStr">
        <is>
          <t>Slovak Republic</t>
        </is>
      </c>
      <c r="C186" s="14" t="inlineStr">
        <is>
          <t>ECS</t>
        </is>
      </c>
      <c r="D186" s="14" t="inlineStr">
        <is>
          <t>HIC</t>
        </is>
      </c>
      <c r="E186" s="14" t="inlineStr">
        <is>
          <t>Elasticities!195:138-141</t>
        </is>
      </c>
    </row>
    <row r="187">
      <c r="A187" s="14" t="inlineStr">
        <is>
          <t>SVN</t>
        </is>
      </c>
      <c r="B187" s="14" t="inlineStr">
        <is>
          <t>Slovenia</t>
        </is>
      </c>
      <c r="C187" s="14" t="inlineStr">
        <is>
          <t>ECS</t>
        </is>
      </c>
      <c r="D187" s="14" t="inlineStr">
        <is>
          <t>HIC</t>
        </is>
      </c>
      <c r="E187" s="14" t="inlineStr">
        <is>
          <t>Elasticities!196:138-141</t>
        </is>
      </c>
    </row>
    <row r="188">
      <c r="A188" s="14" t="inlineStr">
        <is>
          <t>SWE</t>
        </is>
      </c>
      <c r="B188" s="14" t="inlineStr">
        <is>
          <t>Sweden</t>
        </is>
      </c>
      <c r="C188" s="14" t="inlineStr">
        <is>
          <t>ECS</t>
        </is>
      </c>
      <c r="D188" s="14" t="inlineStr">
        <is>
          <t>HIC</t>
        </is>
      </c>
      <c r="E188" s="14" t="inlineStr">
        <is>
          <t>Elasticities!197:138-141</t>
        </is>
      </c>
    </row>
    <row r="189">
      <c r="A189" s="14" t="inlineStr">
        <is>
          <t>SWZ</t>
        </is>
      </c>
      <c r="B189" s="14" t="inlineStr">
        <is>
          <t>Eswatini</t>
        </is>
      </c>
      <c r="C189" s="14" t="inlineStr">
        <is>
          <t>SSF</t>
        </is>
      </c>
      <c r="D189" s="14" t="inlineStr">
        <is>
          <t>LMIC</t>
        </is>
      </c>
      <c r="E189" s="14" t="inlineStr">
        <is>
          <t>Elasticities!198:138-141</t>
        </is>
      </c>
    </row>
    <row r="190">
      <c r="A190" s="14" t="inlineStr">
        <is>
          <t>SXM</t>
        </is>
      </c>
      <c r="B190" s="14" t="inlineStr">
        <is>
          <t>Sint Maarten (Dutch part)</t>
        </is>
      </c>
      <c r="C190" s="14" t="inlineStr">
        <is>
          <t>LCN</t>
        </is>
      </c>
      <c r="D190" s="14" t="inlineStr">
        <is>
          <t>HIC</t>
        </is>
      </c>
      <c r="E190" s="14" t="inlineStr">
        <is>
          <t>Elasticities!199:138-141</t>
        </is>
      </c>
    </row>
    <row r="191">
      <c r="A191" s="14" t="inlineStr">
        <is>
          <t>SYC</t>
        </is>
      </c>
      <c r="B191" s="14" t="inlineStr">
        <is>
          <t>Seychelles</t>
        </is>
      </c>
      <c r="C191" s="14" t="inlineStr">
        <is>
          <t>SSF</t>
        </is>
      </c>
      <c r="D191" s="14" t="inlineStr">
        <is>
          <t>HIC</t>
        </is>
      </c>
      <c r="E191" s="14" t="inlineStr">
        <is>
          <t>Elasticities!200:138-141</t>
        </is>
      </c>
    </row>
    <row r="192">
      <c r="A192" s="14" t="inlineStr">
        <is>
          <t>SYR</t>
        </is>
      </c>
      <c r="B192" s="14" t="inlineStr">
        <is>
          <t>Syria</t>
        </is>
      </c>
      <c r="C192" s="14" t="inlineStr">
        <is>
          <t>MEA</t>
        </is>
      </c>
      <c r="D192" s="14" t="inlineStr">
        <is>
          <t>LIC</t>
        </is>
      </c>
      <c r="E192" s="14" t="inlineStr">
        <is>
          <t>Elasticities!201:138-141</t>
        </is>
      </c>
    </row>
    <row r="193">
      <c r="A193" s="14" t="inlineStr">
        <is>
          <t>TCA</t>
        </is>
      </c>
      <c r="B193" s="14" t="inlineStr">
        <is>
          <t>Turks and Caicos Islands</t>
        </is>
      </c>
      <c r="C193" s="14" t="inlineStr">
        <is>
          <t>LCN</t>
        </is>
      </c>
      <c r="D193" s="14" t="inlineStr">
        <is>
          <t>HIC</t>
        </is>
      </c>
      <c r="E193" s="14" t="inlineStr">
        <is>
          <t>Elasticities!202:138-141</t>
        </is>
      </c>
    </row>
    <row r="194">
      <c r="A194" s="14" t="inlineStr">
        <is>
          <t>TCD</t>
        </is>
      </c>
      <c r="B194" s="14" t="inlineStr">
        <is>
          <t>Chad</t>
        </is>
      </c>
      <c r="C194" s="14" t="inlineStr">
        <is>
          <t>SSF</t>
        </is>
      </c>
      <c r="D194" s="14" t="inlineStr">
        <is>
          <t>LIC</t>
        </is>
      </c>
      <c r="E194" s="14" t="inlineStr">
        <is>
          <t>Elasticities!203:138-141</t>
        </is>
      </c>
    </row>
    <row r="195">
      <c r="A195" s="14" t="inlineStr">
        <is>
          <t>TGO</t>
        </is>
      </c>
      <c r="B195" s="14" t="inlineStr">
        <is>
          <t>Togo</t>
        </is>
      </c>
      <c r="C195" s="14" t="inlineStr">
        <is>
          <t>SSF</t>
        </is>
      </c>
      <c r="D195" s="14" t="inlineStr">
        <is>
          <t>LIC</t>
        </is>
      </c>
      <c r="E195" s="14" t="inlineStr">
        <is>
          <t>Elasticities!204:138-141</t>
        </is>
      </c>
    </row>
    <row r="196">
      <c r="A196" s="14" t="inlineStr">
        <is>
          <t>THA</t>
        </is>
      </c>
      <c r="B196" s="14" t="inlineStr">
        <is>
          <t>Thailand</t>
        </is>
      </c>
      <c r="C196" s="14" t="inlineStr">
        <is>
          <t>EAS</t>
        </is>
      </c>
      <c r="D196" s="14" t="inlineStr">
        <is>
          <t>UMIC</t>
        </is>
      </c>
      <c r="E196" s="14" t="inlineStr">
        <is>
          <t>Elasticities!205:138-141</t>
        </is>
      </c>
    </row>
    <row r="197">
      <c r="A197" s="14" t="inlineStr">
        <is>
          <t>TJK</t>
        </is>
      </c>
      <c r="B197" s="14" t="inlineStr">
        <is>
          <t>Tajikistan</t>
        </is>
      </c>
      <c r="C197" s="14" t="inlineStr">
        <is>
          <t>ECS</t>
        </is>
      </c>
      <c r="D197" s="14" t="inlineStr">
        <is>
          <t>LIC</t>
        </is>
      </c>
      <c r="E197" s="14" t="inlineStr">
        <is>
          <t>Elasticities!206:138-141</t>
        </is>
      </c>
    </row>
    <row r="198">
      <c r="A198" s="14" t="inlineStr">
        <is>
          <t>TKM</t>
        </is>
      </c>
      <c r="B198" s="14" t="inlineStr">
        <is>
          <t>Turkmenistan</t>
        </is>
      </c>
      <c r="C198" s="14" t="inlineStr">
        <is>
          <t>ECS</t>
        </is>
      </c>
      <c r="D198" s="14" t="inlineStr">
        <is>
          <t>UMIC</t>
        </is>
      </c>
      <c r="E198" s="14" t="inlineStr">
        <is>
          <t>Elasticities!207:138-141</t>
        </is>
      </c>
    </row>
    <row r="199">
      <c r="A199" s="14" t="inlineStr">
        <is>
          <t>TLS</t>
        </is>
      </c>
      <c r="B199" s="14" t="inlineStr">
        <is>
          <t>Timor-Leste</t>
        </is>
      </c>
      <c r="C199" s="14" t="inlineStr">
        <is>
          <t>EAS</t>
        </is>
      </c>
      <c r="D199" s="14" t="inlineStr">
        <is>
          <t>LMIC</t>
        </is>
      </c>
      <c r="E199" s="14" t="inlineStr">
        <is>
          <t>Elasticities!208:138-141</t>
        </is>
      </c>
    </row>
    <row r="200">
      <c r="A200" s="14" t="inlineStr">
        <is>
          <t>TON</t>
        </is>
      </c>
      <c r="B200" s="14" t="inlineStr">
        <is>
          <t>Tonga</t>
        </is>
      </c>
      <c r="C200" s="14" t="inlineStr">
        <is>
          <t>EAS</t>
        </is>
      </c>
      <c r="D200" s="14" t="inlineStr">
        <is>
          <t>UMIC</t>
        </is>
      </c>
      <c r="E200" s="14" t="inlineStr">
        <is>
          <t>Elasticities!209:138-141</t>
        </is>
      </c>
    </row>
    <row r="201">
      <c r="A201" s="14" t="inlineStr">
        <is>
          <t>TTO</t>
        </is>
      </c>
      <c r="B201" s="14" t="inlineStr">
        <is>
          <t>Trinidad and Tobago</t>
        </is>
      </c>
      <c r="C201" s="14" t="inlineStr">
        <is>
          <t>LCN</t>
        </is>
      </c>
      <c r="D201" s="14" t="inlineStr">
        <is>
          <t>HIC</t>
        </is>
      </c>
      <c r="E201" s="14" t="inlineStr">
        <is>
          <t>Elasticities!210:138-141</t>
        </is>
      </c>
    </row>
    <row r="202">
      <c r="A202" s="14" t="inlineStr">
        <is>
          <t>TUN</t>
        </is>
      </c>
      <c r="B202" s="14" t="inlineStr">
        <is>
          <t>Tunisia</t>
        </is>
      </c>
      <c r="C202" s="14" t="inlineStr">
        <is>
          <t>MEA</t>
        </is>
      </c>
      <c r="D202" s="14" t="inlineStr">
        <is>
          <t>LMIC</t>
        </is>
      </c>
      <c r="E202" s="14" t="inlineStr">
        <is>
          <t>Elasticities!211:138-141</t>
        </is>
      </c>
    </row>
    <row r="203">
      <c r="A203" s="14" t="inlineStr">
        <is>
          <t>TUR</t>
        </is>
      </c>
      <c r="B203" s="14" t="inlineStr">
        <is>
          <t>Turkiye</t>
        </is>
      </c>
      <c r="C203" s="14" t="inlineStr">
        <is>
          <t>ECS</t>
        </is>
      </c>
      <c r="D203" s="14" t="inlineStr">
        <is>
          <t>UMIC</t>
        </is>
      </c>
      <c r="E203" s="14" t="inlineStr">
        <is>
          <t>Elasticities!212:138-141</t>
        </is>
      </c>
    </row>
    <row r="204">
      <c r="A204" s="14" t="inlineStr">
        <is>
          <t>TUV</t>
        </is>
      </c>
      <c r="B204" s="14" t="inlineStr">
        <is>
          <t>Tuvalu</t>
        </is>
      </c>
      <c r="C204" s="14" t="inlineStr">
        <is>
          <t>EAS</t>
        </is>
      </c>
      <c r="D204" s="14" t="inlineStr">
        <is>
          <t>UMIC</t>
        </is>
      </c>
      <c r="E204" s="14" t="inlineStr">
        <is>
          <t>Elasticities!213:138-141</t>
        </is>
      </c>
    </row>
    <row r="205">
      <c r="A205" s="14" t="inlineStr">
        <is>
          <t>TWN</t>
        </is>
      </c>
      <c r="B205" s="14" t="inlineStr">
        <is>
          <t>Taiwan Province of China</t>
        </is>
      </c>
      <c r="C205" s="14" t="inlineStr">
        <is>
          <t>EAS</t>
        </is>
      </c>
      <c r="D205" s="14" t="inlineStr">
        <is>
          <t>HIC</t>
        </is>
      </c>
      <c r="E205" s="14" t="inlineStr">
        <is>
          <t>Elasticities!214:138-141</t>
        </is>
      </c>
    </row>
    <row r="206">
      <c r="A206" s="14" t="inlineStr">
        <is>
          <t>TZA</t>
        </is>
      </c>
      <c r="B206" s="14" t="inlineStr">
        <is>
          <t>Tanzania</t>
        </is>
      </c>
      <c r="C206" s="14" t="inlineStr">
        <is>
          <t>SSF</t>
        </is>
      </c>
      <c r="D206" s="14" t="inlineStr">
        <is>
          <t>LIC</t>
        </is>
      </c>
      <c r="E206" s="14" t="inlineStr">
        <is>
          <t>Elasticities!215:138-141</t>
        </is>
      </c>
    </row>
    <row r="207">
      <c r="A207" s="14" t="inlineStr">
        <is>
          <t>UGA</t>
        </is>
      </c>
      <c r="B207" s="14" t="inlineStr">
        <is>
          <t>Uganda</t>
        </is>
      </c>
      <c r="C207" s="14" t="inlineStr">
        <is>
          <t>SSF</t>
        </is>
      </c>
      <c r="D207" s="14" t="inlineStr">
        <is>
          <t>LIC</t>
        </is>
      </c>
      <c r="E207" s="14" t="inlineStr">
        <is>
          <t>Elasticities!216:138-141</t>
        </is>
      </c>
    </row>
    <row r="208">
      <c r="A208" s="14" t="inlineStr">
        <is>
          <t>UKR</t>
        </is>
      </c>
      <c r="B208" s="14" t="inlineStr">
        <is>
          <t>Ukraine</t>
        </is>
      </c>
      <c r="C208" s="14" t="inlineStr">
        <is>
          <t>ECS</t>
        </is>
      </c>
      <c r="D208" s="14" t="inlineStr">
        <is>
          <t>LMIC</t>
        </is>
      </c>
      <c r="E208" s="14" t="inlineStr">
        <is>
          <t>Elasticities!217:138-141</t>
        </is>
      </c>
    </row>
    <row r="209">
      <c r="A209" s="14" t="inlineStr">
        <is>
          <t>URY</t>
        </is>
      </c>
      <c r="B209" s="14" t="inlineStr">
        <is>
          <t>Uruguay</t>
        </is>
      </c>
      <c r="C209" s="14" t="inlineStr">
        <is>
          <t>LCN</t>
        </is>
      </c>
      <c r="D209" s="14" t="inlineStr">
        <is>
          <t>HIC</t>
        </is>
      </c>
      <c r="E209" s="14" t="inlineStr">
        <is>
          <t>Elasticities!218:138-141</t>
        </is>
      </c>
    </row>
    <row r="210">
      <c r="A210" s="14" t="inlineStr">
        <is>
          <t>USA</t>
        </is>
      </c>
      <c r="B210" s="14" t="inlineStr">
        <is>
          <t>United States</t>
        </is>
      </c>
      <c r="C210" s="14" t="inlineStr">
        <is>
          <t>NAC</t>
        </is>
      </c>
      <c r="D210" s="14" t="inlineStr">
        <is>
          <t>HIC</t>
        </is>
      </c>
      <c r="E210" s="14" t="inlineStr">
        <is>
          <t>Elasticities!219:138-141</t>
        </is>
      </c>
    </row>
    <row r="211">
      <c r="A211" s="14" t="inlineStr">
        <is>
          <t>UZB</t>
        </is>
      </c>
      <c r="B211" s="14" t="inlineStr">
        <is>
          <t>Uzbekistan</t>
        </is>
      </c>
      <c r="C211" s="14" t="inlineStr">
        <is>
          <t>ECS</t>
        </is>
      </c>
      <c r="D211" s="14" t="inlineStr">
        <is>
          <t>LMIC</t>
        </is>
      </c>
      <c r="E211" s="14" t="inlineStr">
        <is>
          <t>Elasticities!220:138-141</t>
        </is>
      </c>
    </row>
    <row r="212">
      <c r="A212" s="14" t="inlineStr">
        <is>
          <t>VCT</t>
        </is>
      </c>
      <c r="B212" s="14" t="inlineStr">
        <is>
          <t>St. Vincent and the Grenadines</t>
        </is>
      </c>
      <c r="C212" s="14" t="inlineStr">
        <is>
          <t>LCN</t>
        </is>
      </c>
      <c r="D212" s="14" t="inlineStr">
        <is>
          <t>UMIC</t>
        </is>
      </c>
      <c r="E212" s="14" t="inlineStr">
        <is>
          <t>Elasticities!221:138-141</t>
        </is>
      </c>
    </row>
    <row r="213">
      <c r="A213" s="14" t="inlineStr">
        <is>
          <t>VEN</t>
        </is>
      </c>
      <c r="B213" s="14" t="inlineStr">
        <is>
          <t>Venezuela</t>
        </is>
      </c>
      <c r="C213" s="14" t="inlineStr">
        <is>
          <t>LCN</t>
        </is>
      </c>
      <c r="D213" s="14" t="inlineStr">
        <is>
          <t>UMIC</t>
        </is>
      </c>
      <c r="E213" s="14" t="inlineStr">
        <is>
          <t>Elasticities!222:138-141</t>
        </is>
      </c>
    </row>
    <row r="214">
      <c r="A214" s="14" t="inlineStr">
        <is>
          <t>VGB</t>
        </is>
      </c>
      <c r="B214" s="14" t="inlineStr">
        <is>
          <t>British Virgin Islands</t>
        </is>
      </c>
      <c r="C214" s="14" t="inlineStr">
        <is>
          <t>LCN</t>
        </is>
      </c>
      <c r="D214" s="14" t="inlineStr">
        <is>
          <t>HIC</t>
        </is>
      </c>
      <c r="E214" s="14" t="inlineStr">
        <is>
          <t>Elasticities!223:138-141</t>
        </is>
      </c>
    </row>
    <row r="215">
      <c r="A215" s="14" t="inlineStr">
        <is>
          <t>VIR</t>
        </is>
      </c>
      <c r="B215" s="14" t="inlineStr">
        <is>
          <t>Virgin Islands (U.S.)</t>
        </is>
      </c>
      <c r="C215" s="14" t="inlineStr">
        <is>
          <t>LCN</t>
        </is>
      </c>
      <c r="D215" s="14" t="inlineStr">
        <is>
          <t>HIC</t>
        </is>
      </c>
      <c r="E215" s="14" t="inlineStr">
        <is>
          <t>Elasticities!224:138-141</t>
        </is>
      </c>
    </row>
    <row r="216">
      <c r="A216" s="14" t="inlineStr">
        <is>
          <t>VNM</t>
        </is>
      </c>
      <c r="B216" s="14" t="inlineStr">
        <is>
          <t>Vietnam</t>
        </is>
      </c>
      <c r="C216" s="14" t="inlineStr">
        <is>
          <t>EAS</t>
        </is>
      </c>
      <c r="D216" s="14" t="inlineStr">
        <is>
          <t>LMIC</t>
        </is>
      </c>
      <c r="E216" s="14" t="inlineStr">
        <is>
          <t>Elasticities!225:138-141</t>
        </is>
      </c>
    </row>
    <row r="217">
      <c r="A217" s="14" t="inlineStr">
        <is>
          <t>VUT</t>
        </is>
      </c>
      <c r="B217" s="14" t="inlineStr">
        <is>
          <t>Vanuatu</t>
        </is>
      </c>
      <c r="C217" s="14" t="inlineStr">
        <is>
          <t>EAS</t>
        </is>
      </c>
      <c r="D217" s="14" t="inlineStr">
        <is>
          <t>LMIC</t>
        </is>
      </c>
      <c r="E217" s="14" t="inlineStr">
        <is>
          <t>Elasticities!226:138-141</t>
        </is>
      </c>
    </row>
    <row r="218">
      <c r="A218" s="14" t="inlineStr">
        <is>
          <t>WAV</t>
        </is>
      </c>
      <c r="B218" s="14" t="inlineStr">
        <is>
          <t>World aviation bunkers</t>
        </is>
      </c>
      <c r="C218" s="14" t="inlineStr">
        <is>
          <t>NA</t>
        </is>
      </c>
      <c r="D218" s="14" t="inlineStr">
        <is>
          <t>NA</t>
        </is>
      </c>
      <c r="E218" s="14" t="inlineStr">
        <is>
          <t>Elasticities!227:138-141</t>
        </is>
      </c>
    </row>
    <row r="219">
      <c r="A219" s="14" t="inlineStr">
        <is>
          <t>WMR</t>
        </is>
      </c>
      <c r="B219" s="14" t="inlineStr">
        <is>
          <t>World marine bunkers</t>
        </is>
      </c>
      <c r="C219" s="14" t="inlineStr">
        <is>
          <t>NA</t>
        </is>
      </c>
      <c r="D219" s="14" t="inlineStr">
        <is>
          <t>NA</t>
        </is>
      </c>
      <c r="E219" s="14" t="inlineStr">
        <is>
          <t>Elasticities!228:138-141</t>
        </is>
      </c>
    </row>
    <row r="220">
      <c r="A220" s="14" t="inlineStr">
        <is>
          <t>WSM</t>
        </is>
      </c>
      <c r="B220" s="14" t="inlineStr">
        <is>
          <t>Samoa</t>
        </is>
      </c>
      <c r="C220" s="14" t="inlineStr">
        <is>
          <t>EAS</t>
        </is>
      </c>
      <c r="D220" s="14" t="inlineStr">
        <is>
          <t>UMIC</t>
        </is>
      </c>
      <c r="E220" s="14" t="inlineStr">
        <is>
          <t>Elasticities!229:138-141</t>
        </is>
      </c>
    </row>
    <row r="221">
      <c r="A221" s="14" t="inlineStr">
        <is>
          <t>XKX</t>
        </is>
      </c>
      <c r="B221" s="14" t="inlineStr">
        <is>
          <t>Kosovo</t>
        </is>
      </c>
      <c r="C221" s="14" t="inlineStr">
        <is>
          <t>ECS</t>
        </is>
      </c>
      <c r="D221" s="14" t="inlineStr">
        <is>
          <t>LMIC</t>
        </is>
      </c>
      <c r="E221" s="14" t="inlineStr">
        <is>
          <t>Elasticities!230:138-141</t>
        </is>
      </c>
    </row>
    <row r="222">
      <c r="A222" s="14" t="inlineStr">
        <is>
          <t>YEM</t>
        </is>
      </c>
      <c r="B222" s="14" t="inlineStr">
        <is>
          <t>Yemen</t>
        </is>
      </c>
      <c r="C222" s="14" t="inlineStr">
        <is>
          <t>MEA</t>
        </is>
      </c>
      <c r="D222" s="14" t="inlineStr">
        <is>
          <t>LIC</t>
        </is>
      </c>
      <c r="E222" s="14" t="inlineStr">
        <is>
          <t>Elasticities!231:138-141</t>
        </is>
      </c>
    </row>
    <row r="223">
      <c r="A223" s="14" t="inlineStr">
        <is>
          <t>ZAF</t>
        </is>
      </c>
      <c r="B223" s="14" t="inlineStr">
        <is>
          <t>South Africa</t>
        </is>
      </c>
      <c r="C223" s="14" t="inlineStr">
        <is>
          <t>SSF</t>
        </is>
      </c>
      <c r="D223" s="14" t="inlineStr">
        <is>
          <t>UMIC</t>
        </is>
      </c>
      <c r="E223" s="14" t="inlineStr">
        <is>
          <t>Elasticities!232:138-141</t>
        </is>
      </c>
    </row>
    <row r="224">
      <c r="A224" s="14" t="inlineStr">
        <is>
          <t>ZMB</t>
        </is>
      </c>
      <c r="B224" s="14" t="inlineStr">
        <is>
          <t>Zambia</t>
        </is>
      </c>
      <c r="C224" s="14" t="inlineStr">
        <is>
          <t>SSF</t>
        </is>
      </c>
      <c r="D224" s="14" t="inlineStr">
        <is>
          <t>LMIC</t>
        </is>
      </c>
      <c r="E224" s="14" t="inlineStr">
        <is>
          <t>Elasticities!233:138-141</t>
        </is>
      </c>
    </row>
    <row r="225">
      <c r="A225" s="14" t="inlineStr">
        <is>
          <t>ZWE</t>
        </is>
      </c>
      <c r="B225" s="14" t="inlineStr">
        <is>
          <t>Zimbabwe</t>
        </is>
      </c>
      <c r="C225" s="14" t="inlineStr">
        <is>
          <t>SSF</t>
        </is>
      </c>
      <c r="D225" s="14" t="inlineStr">
        <is>
          <t>LIC</t>
        </is>
      </c>
      <c r="E225" s="14" t="inlineStr">
        <is>
          <t>Elasticities!234:138-141</t>
        </is>
      </c>
    </row>
  </sheetData>
  <pageMargins left="0.75" right="0.75" top="1" bottom="1" header="0.5" footer="0.5"/>
</worksheet>
</file>

<file path=xl/worksheets/sheet18.xml><?xml version="1.0" encoding="utf-8"?>
<worksheet xmlns="http://schemas.openxmlformats.org/spreadsheetml/2006/main">
  <sheetPr codeName="Sheet18">
    <outlinePr summaryBelow="1" summaryRight="1"/>
    <pageSetUpPr/>
  </sheetPr>
  <dimension ref="A1:J123"/>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Elasticities rows 143-282 ('Simple' option, income-group specific)</t>
        </is>
      </c>
    </row>
    <row r="2">
      <c r="A2" s="2" t="inlineStr">
        <is>
          <t>Elasticities by income group (legacy CPAT values, CPAT sector and fuel groups)</t>
        </is>
      </c>
      <c r="B2" s="3" t="n"/>
      <c r="C2" s="3" t="n"/>
      <c r="D2" s="3" t="n"/>
      <c r="E2" s="3" t="n"/>
      <c r="F2" s="3" t="n"/>
      <c r="G2" s="3" t="n"/>
      <c r="H2" s="3" t="n"/>
      <c r="I2" s="3" t="n"/>
      <c r="J2" s="3" t="n"/>
    </row>
    <row r="3">
      <c r="A3" s="73" t="inlineStr">
        <is>
          <t>key</t>
        </is>
      </c>
      <c r="B3" s="73" t="inlineStr">
        <is>
          <t>type</t>
        </is>
      </c>
      <c r="C3" s="73" t="inlineStr">
        <is>
          <t>fuel_group</t>
        </is>
      </c>
      <c r="D3" s="73" t="inlineStr">
        <is>
          <t>sector_group</t>
        </is>
      </c>
      <c r="E3" s="73" t="inlineStr">
        <is>
          <t>legacy_code</t>
        </is>
      </c>
      <c r="F3" s="73" t="inlineStr">
        <is>
          <t>LIC</t>
        </is>
      </c>
      <c r="G3" s="73" t="inlineStr">
        <is>
          <t>LMIC</t>
        </is>
      </c>
      <c r="H3" s="73" t="inlineStr">
        <is>
          <t>UMIC</t>
        </is>
      </c>
      <c r="I3" s="73" t="inlineStr">
        <is>
          <t>HIC</t>
        </is>
      </c>
      <c r="J3" s="73" t="inlineStr">
        <is>
          <t>source</t>
        </is>
      </c>
    </row>
    <row r="4">
      <c r="A4" s="14" t="inlineStr">
        <is>
          <t>inc|coa|tra</t>
        </is>
      </c>
      <c r="B4" s="14" t="inlineStr">
        <is>
          <t>inc</t>
        </is>
      </c>
      <c r="C4" s="14" t="inlineStr">
        <is>
          <t>coa</t>
        </is>
      </c>
      <c r="D4" s="14" t="inlineStr">
        <is>
          <t>tra</t>
        </is>
      </c>
      <c r="E4" s="14" t="inlineStr">
        <is>
          <t>coa_inc_tot</t>
        </is>
      </c>
      <c r="F4" s="14" t="n">
        <v>0</v>
      </c>
      <c r="G4" s="14" t="n">
        <v>0</v>
      </c>
      <c r="H4" s="14" t="n">
        <v>0</v>
      </c>
      <c r="I4" s="14" t="n">
        <v>0</v>
      </c>
      <c r="J4" s="14" t="inlineStr">
        <is>
          <t>Elasticities row 143</t>
        </is>
      </c>
    </row>
    <row r="5">
      <c r="A5" s="14" t="inlineStr">
        <is>
          <t>inc|nga|tra</t>
        </is>
      </c>
      <c r="B5" s="14" t="inlineStr">
        <is>
          <t>inc</t>
        </is>
      </c>
      <c r="C5" s="14" t="inlineStr">
        <is>
          <t>nga</t>
        </is>
      </c>
      <c r="D5" s="14" t="inlineStr">
        <is>
          <t>tra</t>
        </is>
      </c>
      <c r="E5" s="14" t="inlineStr">
        <is>
          <t>nga_inc_tot</t>
        </is>
      </c>
      <c r="F5" s="14" t="n">
        <v>0.5</v>
      </c>
      <c r="G5" s="14" t="n">
        <v>0.5</v>
      </c>
      <c r="H5" s="14" t="n">
        <v>0.5</v>
      </c>
      <c r="I5" s="14" t="n">
        <v>0.5</v>
      </c>
      <c r="J5" s="14" t="inlineStr">
        <is>
          <t>Elasticities row 144</t>
        </is>
      </c>
    </row>
    <row r="6">
      <c r="A6" s="14" t="inlineStr">
        <is>
          <t>inc|gso|tra</t>
        </is>
      </c>
      <c r="B6" s="14" t="inlineStr">
        <is>
          <t>inc</t>
        </is>
      </c>
      <c r="C6" s="14" t="inlineStr">
        <is>
          <t>gso</t>
        </is>
      </c>
      <c r="D6" s="14" t="inlineStr">
        <is>
          <t>tra</t>
        </is>
      </c>
      <c r="E6" s="14" t="inlineStr">
        <is>
          <t>oil_inc_res</t>
        </is>
      </c>
      <c r="F6" s="14" t="n">
        <v>0.7</v>
      </c>
      <c r="G6" s="14" t="n">
        <v>0.7</v>
      </c>
      <c r="H6" s="14" t="n">
        <v>0.7</v>
      </c>
      <c r="I6" s="14" t="n">
        <v>0.7</v>
      </c>
      <c r="J6" s="14" t="inlineStr">
        <is>
          <t>Elasticities row 145</t>
        </is>
      </c>
    </row>
    <row r="7">
      <c r="A7" s="14" t="inlineStr">
        <is>
          <t>inc|die|tra</t>
        </is>
      </c>
      <c r="B7" s="14" t="inlineStr">
        <is>
          <t>inc</t>
        </is>
      </c>
      <c r="C7" s="14" t="inlineStr">
        <is>
          <t>die</t>
        </is>
      </c>
      <c r="D7" s="14" t="inlineStr">
        <is>
          <t>tra</t>
        </is>
      </c>
      <c r="E7" s="14" t="inlineStr">
        <is>
          <t>bio_inc_res</t>
        </is>
      </c>
      <c r="F7" s="14" t="n">
        <v>0.6</v>
      </c>
      <c r="G7" s="14" t="n">
        <v>0.6</v>
      </c>
      <c r="H7" s="14" t="n">
        <v>0.6</v>
      </c>
      <c r="I7" s="14" t="n">
        <v>0.6</v>
      </c>
      <c r="J7" s="14" t="inlineStr">
        <is>
          <t>Elasticities row 146</t>
        </is>
      </c>
    </row>
    <row r="8">
      <c r="A8" s="14" t="inlineStr">
        <is>
          <t>inc|oil|tra</t>
        </is>
      </c>
      <c r="B8" s="14" t="inlineStr">
        <is>
          <t>inc</t>
        </is>
      </c>
      <c r="C8" s="14" t="inlineStr">
        <is>
          <t>oil</t>
        </is>
      </c>
      <c r="D8" s="14" t="inlineStr">
        <is>
          <t>tra</t>
        </is>
      </c>
      <c r="E8" s="14" t="inlineStr">
        <is>
          <t>oil_inc_tot</t>
        </is>
      </c>
      <c r="F8" s="14" t="n">
        <v>0.8</v>
      </c>
      <c r="G8" s="14" t="n">
        <v>0.8</v>
      </c>
      <c r="H8" s="14" t="n">
        <v>0.8</v>
      </c>
      <c r="I8" s="14" t="n">
        <v>0.8</v>
      </c>
      <c r="J8" s="14" t="inlineStr">
        <is>
          <t>Elasticities row 147</t>
        </is>
      </c>
    </row>
    <row r="9">
      <c r="A9" s="14" t="inlineStr">
        <is>
          <t>inc|bio|tra</t>
        </is>
      </c>
      <c r="B9" s="14" t="inlineStr">
        <is>
          <t>inc</t>
        </is>
      </c>
      <c r="C9" s="14" t="inlineStr">
        <is>
          <t>bio</t>
        </is>
      </c>
      <c r="D9" s="14" t="inlineStr">
        <is>
          <t>tra</t>
        </is>
      </c>
      <c r="E9" s="14" t="inlineStr">
        <is>
          <t>die_inc_res</t>
        </is>
      </c>
      <c r="F9" s="14" t="n">
        <v>0</v>
      </c>
      <c r="G9" s="14" t="n">
        <v>0</v>
      </c>
      <c r="H9" s="14" t="n">
        <v>0</v>
      </c>
      <c r="I9" s="14" t="n">
        <v>0</v>
      </c>
      <c r="J9" s="14" t="inlineStr">
        <is>
          <t>Elasticities row 148</t>
        </is>
      </c>
    </row>
    <row r="10">
      <c r="A10" s="14" t="inlineStr">
        <is>
          <t>inc|ren|tra</t>
        </is>
      </c>
      <c r="B10" s="14" t="inlineStr">
        <is>
          <t>inc</t>
        </is>
      </c>
      <c r="C10" s="14" t="inlineStr">
        <is>
          <t>ren</t>
        </is>
      </c>
      <c r="D10" s="14" t="inlineStr">
        <is>
          <t>tra</t>
        </is>
      </c>
      <c r="E10" s="14" t="inlineStr">
        <is>
          <t>rnw_inc_tot</t>
        </is>
      </c>
      <c r="F10" s="14" t="n">
        <v>1</v>
      </c>
      <c r="G10" s="14" t="n">
        <v>1</v>
      </c>
      <c r="H10" s="14" t="n">
        <v>1</v>
      </c>
      <c r="I10" s="14" t="n">
        <v>1</v>
      </c>
      <c r="J10" s="14" t="inlineStr">
        <is>
          <t>Elasticities row 149</t>
        </is>
      </c>
    </row>
    <row r="11">
      <c r="A11" s="14" t="inlineStr">
        <is>
          <t>inc|ecy|tra</t>
        </is>
      </c>
      <c r="B11" s="14" t="inlineStr">
        <is>
          <t>inc</t>
        </is>
      </c>
      <c r="C11" s="14" t="inlineStr">
        <is>
          <t>ecy</t>
        </is>
      </c>
      <c r="D11" s="14" t="inlineStr">
        <is>
          <t>tra</t>
        </is>
      </c>
      <c r="E11" s="14" t="inlineStr">
        <is>
          <t>ecy_inc_tot</t>
        </is>
      </c>
      <c r="F11" s="14" t="n">
        <v>1.2</v>
      </c>
      <c r="G11" s="14" t="n">
        <v>1.2</v>
      </c>
      <c r="H11" s="14" t="n">
        <v>1.2</v>
      </c>
      <c r="I11" s="14" t="n">
        <v>1.2</v>
      </c>
      <c r="J11" s="14" t="inlineStr">
        <is>
          <t>Elasticities row 150</t>
        </is>
      </c>
    </row>
    <row r="12">
      <c r="A12" s="14" t="inlineStr">
        <is>
          <t>inc|coa|res</t>
        </is>
      </c>
      <c r="B12" s="14" t="inlineStr">
        <is>
          <t>inc</t>
        </is>
      </c>
      <c r="C12" s="14" t="inlineStr">
        <is>
          <t>coa</t>
        </is>
      </c>
      <c r="D12" s="14" t="inlineStr">
        <is>
          <t>res</t>
        </is>
      </c>
      <c r="E12" s="14" t="inlineStr">
        <is>
          <t>coa_inc_res</t>
        </is>
      </c>
      <c r="F12" s="14" t="n">
        <v>0.3</v>
      </c>
      <c r="G12" s="14" t="n">
        <v>0.3</v>
      </c>
      <c r="H12" s="14" t="n">
        <v>0.3</v>
      </c>
      <c r="I12" s="14" t="n">
        <v>0.3</v>
      </c>
      <c r="J12" s="14" t="inlineStr">
        <is>
          <t>Elasticities row 151</t>
        </is>
      </c>
    </row>
    <row r="13">
      <c r="A13" s="14" t="inlineStr">
        <is>
          <t>inc|nga|res</t>
        </is>
      </c>
      <c r="B13" s="14" t="inlineStr">
        <is>
          <t>inc</t>
        </is>
      </c>
      <c r="C13" s="14" t="inlineStr">
        <is>
          <t>nga</t>
        </is>
      </c>
      <c r="D13" s="14" t="inlineStr">
        <is>
          <t>res</t>
        </is>
      </c>
      <c r="E13" s="14" t="inlineStr">
        <is>
          <t>nga_inc_res</t>
        </is>
      </c>
      <c r="F13" s="14" t="n">
        <v>0.3</v>
      </c>
      <c r="G13" s="14" t="n">
        <v>0.3</v>
      </c>
      <c r="H13" s="14" t="n">
        <v>0.3</v>
      </c>
      <c r="I13" s="14" t="n">
        <v>0.3</v>
      </c>
      <c r="J13" s="14" t="inlineStr">
        <is>
          <t>Elasticities row 152</t>
        </is>
      </c>
    </row>
    <row r="14">
      <c r="A14" s="14" t="inlineStr">
        <is>
          <t>inc|gso|res</t>
        </is>
      </c>
      <c r="B14" s="14" t="inlineStr">
        <is>
          <t>inc</t>
        </is>
      </c>
      <c r="C14" s="14" t="inlineStr">
        <is>
          <t>gso</t>
        </is>
      </c>
      <c r="D14" s="14" t="inlineStr">
        <is>
          <t>res</t>
        </is>
      </c>
      <c r="E14" s="14" t="inlineStr">
        <is>
          <t>oil_inc_res</t>
        </is>
      </c>
      <c r="F14" s="14" t="n">
        <v>0.5</v>
      </c>
      <c r="G14" s="14" t="n">
        <v>0.5</v>
      </c>
      <c r="H14" s="14" t="n">
        <v>0.5</v>
      </c>
      <c r="I14" s="14" t="n">
        <v>0.5</v>
      </c>
      <c r="J14" s="14" t="inlineStr">
        <is>
          <t>Elasticities row 153</t>
        </is>
      </c>
    </row>
    <row r="15">
      <c r="A15" s="14" t="inlineStr">
        <is>
          <t>inc|die|res</t>
        </is>
      </c>
      <c r="B15" s="14" t="inlineStr">
        <is>
          <t>inc</t>
        </is>
      </c>
      <c r="C15" s="14" t="inlineStr">
        <is>
          <t>die</t>
        </is>
      </c>
      <c r="D15" s="14" t="inlineStr">
        <is>
          <t>res</t>
        </is>
      </c>
      <c r="E15" s="14" t="inlineStr">
        <is>
          <t>bio_inc_res</t>
        </is>
      </c>
      <c r="F15" s="14" t="n">
        <v>0.5</v>
      </c>
      <c r="G15" s="14" t="n">
        <v>0.5</v>
      </c>
      <c r="H15" s="14" t="n">
        <v>0.5</v>
      </c>
      <c r="I15" s="14" t="n">
        <v>0.5</v>
      </c>
      <c r="J15" s="14" t="inlineStr">
        <is>
          <t>Elasticities row 154</t>
        </is>
      </c>
    </row>
    <row r="16">
      <c r="A16" s="14" t="inlineStr">
        <is>
          <t>inc|oil|res</t>
        </is>
      </c>
      <c r="B16" s="14" t="inlineStr">
        <is>
          <t>inc</t>
        </is>
      </c>
      <c r="C16" s="14" t="inlineStr">
        <is>
          <t>oil</t>
        </is>
      </c>
      <c r="D16" s="14" t="inlineStr">
        <is>
          <t>res</t>
        </is>
      </c>
      <c r="E16" s="14" t="inlineStr">
        <is>
          <t>oil_inc_res</t>
        </is>
      </c>
      <c r="F16" s="14" t="n">
        <v>0.5</v>
      </c>
      <c r="G16" s="14" t="n">
        <v>0.5</v>
      </c>
      <c r="H16" s="14" t="n">
        <v>0.5</v>
      </c>
      <c r="I16" s="14" t="n">
        <v>0.5</v>
      </c>
      <c r="J16" s="14" t="inlineStr">
        <is>
          <t>Elasticities row 155</t>
        </is>
      </c>
    </row>
    <row r="17">
      <c r="A17" s="14" t="inlineStr">
        <is>
          <t>inc|bio|res</t>
        </is>
      </c>
      <c r="B17" s="14" t="inlineStr">
        <is>
          <t>inc</t>
        </is>
      </c>
      <c r="C17" s="14" t="inlineStr">
        <is>
          <t>bio</t>
        </is>
      </c>
      <c r="D17" s="14" t="inlineStr">
        <is>
          <t>res</t>
        </is>
      </c>
      <c r="E17" s="14" t="inlineStr">
        <is>
          <t>bio_inc_res</t>
        </is>
      </c>
      <c r="F17" s="14" t="n">
        <v>0.1</v>
      </c>
      <c r="G17" s="14" t="n">
        <v>0.1</v>
      </c>
      <c r="H17" s="14" t="n">
        <v>0.1</v>
      </c>
      <c r="I17" s="14" t="n">
        <v>0.1</v>
      </c>
      <c r="J17" s="14" t="inlineStr">
        <is>
          <t>Elasticities row 156</t>
        </is>
      </c>
    </row>
    <row r="18">
      <c r="A18" s="14" t="inlineStr">
        <is>
          <t>inc|ren|res</t>
        </is>
      </c>
      <c r="B18" s="14" t="inlineStr">
        <is>
          <t>inc</t>
        </is>
      </c>
      <c r="C18" s="14" t="inlineStr">
        <is>
          <t>ren</t>
        </is>
      </c>
      <c r="D18" s="14" t="inlineStr">
        <is>
          <t>res</t>
        </is>
      </c>
      <c r="E18" s="14" t="inlineStr">
        <is>
          <t>rnw_inc_tot</t>
        </is>
      </c>
      <c r="F18" s="14" t="n">
        <v>0.8</v>
      </c>
      <c r="G18" s="14" t="n">
        <v>0.8</v>
      </c>
      <c r="H18" s="14" t="n">
        <v>0.8</v>
      </c>
      <c r="I18" s="14" t="n">
        <v>0.8</v>
      </c>
      <c r="J18" s="14" t="inlineStr">
        <is>
          <t>Elasticities row 157</t>
        </is>
      </c>
    </row>
    <row r="19">
      <c r="A19" s="14" t="inlineStr">
        <is>
          <t>inc|ecy|res</t>
        </is>
      </c>
      <c r="B19" s="14" t="inlineStr">
        <is>
          <t>inc</t>
        </is>
      </c>
      <c r="C19" s="14" t="inlineStr">
        <is>
          <t>ecy</t>
        </is>
      </c>
      <c r="D19" s="14" t="inlineStr">
        <is>
          <t>res</t>
        </is>
      </c>
      <c r="E19" s="14" t="inlineStr">
        <is>
          <t>ecy_inc_res</t>
        </is>
      </c>
      <c r="F19" s="14" t="n">
        <v>0.8</v>
      </c>
      <c r="G19" s="14" t="n">
        <v>0.8</v>
      </c>
      <c r="H19" s="14" t="n">
        <v>0.8</v>
      </c>
      <c r="I19" s="14" t="n">
        <v>0.8</v>
      </c>
      <c r="J19" s="14" t="inlineStr">
        <is>
          <t>Elasticities row 158</t>
        </is>
      </c>
    </row>
    <row r="20">
      <c r="A20" s="14" t="inlineStr">
        <is>
          <t>inc|coa|ind</t>
        </is>
      </c>
      <c r="B20" s="14" t="inlineStr">
        <is>
          <t>inc</t>
        </is>
      </c>
      <c r="C20" s="14" t="inlineStr">
        <is>
          <t>coa</t>
        </is>
      </c>
      <c r="D20" s="14" t="inlineStr">
        <is>
          <t>ind</t>
        </is>
      </c>
      <c r="E20" s="14" t="inlineStr">
        <is>
          <t>coa_inc_ind</t>
        </is>
      </c>
      <c r="F20" s="14" t="n">
        <v>0.5</v>
      </c>
      <c r="G20" s="14" t="n">
        <v>0.5</v>
      </c>
      <c r="H20" s="14" t="n">
        <v>0.5</v>
      </c>
      <c r="I20" s="14" t="n">
        <v>0.5</v>
      </c>
      <c r="J20" s="14" t="inlineStr">
        <is>
          <t>Elasticities row 159</t>
        </is>
      </c>
    </row>
    <row r="21">
      <c r="A21" s="14" t="inlineStr">
        <is>
          <t>inc|nga|ind</t>
        </is>
      </c>
      <c r="B21" s="14" t="inlineStr">
        <is>
          <t>inc</t>
        </is>
      </c>
      <c r="C21" s="14" t="inlineStr">
        <is>
          <t>nga</t>
        </is>
      </c>
      <c r="D21" s="14" t="inlineStr">
        <is>
          <t>ind</t>
        </is>
      </c>
      <c r="E21" s="14" t="inlineStr">
        <is>
          <t>nga_inc_ind</t>
        </is>
      </c>
      <c r="F21" s="14" t="n">
        <v>1</v>
      </c>
      <c r="G21" s="14" t="n">
        <v>1</v>
      </c>
      <c r="H21" s="14" t="n">
        <v>1</v>
      </c>
      <c r="I21" s="14" t="n">
        <v>1</v>
      </c>
      <c r="J21" s="14" t="inlineStr">
        <is>
          <t>Elasticities row 160</t>
        </is>
      </c>
    </row>
    <row r="22">
      <c r="A22" s="14" t="inlineStr">
        <is>
          <t>inc|gso|ind</t>
        </is>
      </c>
      <c r="B22" s="14" t="inlineStr">
        <is>
          <t>inc</t>
        </is>
      </c>
      <c r="C22" s="14" t="inlineStr">
        <is>
          <t>gso</t>
        </is>
      </c>
      <c r="D22" s="14" t="inlineStr">
        <is>
          <t>ind</t>
        </is>
      </c>
      <c r="E22" s="14" t="inlineStr">
        <is>
          <t>oil_inc_res</t>
        </is>
      </c>
      <c r="F22" s="14" t="n">
        <v>0.5</v>
      </c>
      <c r="G22" s="14" t="n">
        <v>0.5</v>
      </c>
      <c r="H22" s="14" t="n">
        <v>0.5</v>
      </c>
      <c r="I22" s="14" t="n">
        <v>0.5</v>
      </c>
      <c r="J22" s="14" t="inlineStr">
        <is>
          <t>Elasticities row 161</t>
        </is>
      </c>
    </row>
    <row r="23">
      <c r="A23" s="14" t="inlineStr">
        <is>
          <t>inc|die|ind</t>
        </is>
      </c>
      <c r="B23" s="14" t="inlineStr">
        <is>
          <t>inc</t>
        </is>
      </c>
      <c r="C23" s="14" t="inlineStr">
        <is>
          <t>die</t>
        </is>
      </c>
      <c r="D23" s="14" t="inlineStr">
        <is>
          <t>ind</t>
        </is>
      </c>
      <c r="E23" s="14" t="inlineStr">
        <is>
          <t>die_inc_res</t>
        </is>
      </c>
      <c r="F23" s="14" t="n">
        <v>0.5</v>
      </c>
      <c r="G23" s="14" t="n">
        <v>0.5</v>
      </c>
      <c r="H23" s="14" t="n">
        <v>0.5</v>
      </c>
      <c r="I23" s="14" t="n">
        <v>0.5</v>
      </c>
      <c r="J23" s="14" t="inlineStr">
        <is>
          <t>Elasticities row 162</t>
        </is>
      </c>
    </row>
    <row r="24">
      <c r="A24" s="14" t="inlineStr">
        <is>
          <t>inc|oil|ind</t>
        </is>
      </c>
      <c r="B24" s="14" t="inlineStr">
        <is>
          <t>inc</t>
        </is>
      </c>
      <c r="C24" s="14" t="inlineStr">
        <is>
          <t>oil</t>
        </is>
      </c>
      <c r="D24" s="14" t="inlineStr">
        <is>
          <t>ind</t>
        </is>
      </c>
      <c r="E24" s="14" t="inlineStr">
        <is>
          <t>oil_inc_ind</t>
        </is>
      </c>
      <c r="F24" s="14" t="n">
        <v>0.8</v>
      </c>
      <c r="G24" s="14" t="n">
        <v>0.8</v>
      </c>
      <c r="H24" s="14" t="n">
        <v>0.8</v>
      </c>
      <c r="I24" s="14" t="n">
        <v>0.8</v>
      </c>
      <c r="J24" s="14" t="inlineStr">
        <is>
          <t>Elasticities row 163</t>
        </is>
      </c>
    </row>
    <row r="25">
      <c r="A25" s="14" t="inlineStr">
        <is>
          <t>inc|bio|ind</t>
        </is>
      </c>
      <c r="B25" s="14" t="inlineStr">
        <is>
          <t>inc</t>
        </is>
      </c>
      <c r="C25" s="14" t="inlineStr">
        <is>
          <t>bio</t>
        </is>
      </c>
      <c r="D25" s="14" t="inlineStr">
        <is>
          <t>ind</t>
        </is>
      </c>
      <c r="E25" s="14" t="inlineStr">
        <is>
          <t>bio_inc_res</t>
        </is>
      </c>
      <c r="F25" s="14" t="n">
        <v>0.1</v>
      </c>
      <c r="G25" s="14" t="n">
        <v>0.1</v>
      </c>
      <c r="H25" s="14" t="n">
        <v>0.1</v>
      </c>
      <c r="I25" s="14" t="n">
        <v>0.1</v>
      </c>
      <c r="J25" s="14" t="inlineStr">
        <is>
          <t>Elasticities row 164</t>
        </is>
      </c>
    </row>
    <row r="26">
      <c r="A26" s="14" t="inlineStr">
        <is>
          <t>inc|ren|ind</t>
        </is>
      </c>
      <c r="B26" s="14" t="inlineStr">
        <is>
          <t>inc</t>
        </is>
      </c>
      <c r="C26" s="14" t="inlineStr">
        <is>
          <t>ren</t>
        </is>
      </c>
      <c r="D26" s="14" t="inlineStr">
        <is>
          <t>ind</t>
        </is>
      </c>
      <c r="E26" s="14" t="inlineStr">
        <is>
          <t>rnw_inc_tot</t>
        </is>
      </c>
      <c r="F26" s="14" t="n">
        <v>0.8</v>
      </c>
      <c r="G26" s="14" t="n">
        <v>0.8</v>
      </c>
      <c r="H26" s="14" t="n">
        <v>0.8</v>
      </c>
      <c r="I26" s="14" t="n">
        <v>0.8</v>
      </c>
      <c r="J26" s="14" t="inlineStr">
        <is>
          <t>Elasticities row 165</t>
        </is>
      </c>
    </row>
    <row r="27">
      <c r="A27" s="14" t="inlineStr">
        <is>
          <t>inc|ecy|ind</t>
        </is>
      </c>
      <c r="B27" s="14" t="inlineStr">
        <is>
          <t>inc</t>
        </is>
      </c>
      <c r="C27" s="14" t="inlineStr">
        <is>
          <t>ecy</t>
        </is>
      </c>
      <c r="D27" s="14" t="inlineStr">
        <is>
          <t>ind</t>
        </is>
      </c>
      <c r="E27" s="14" t="inlineStr">
        <is>
          <t>ecy_inc_ind</t>
        </is>
      </c>
      <c r="F27" s="14" t="n">
        <v>0.8</v>
      </c>
      <c r="G27" s="14" t="n">
        <v>0.8</v>
      </c>
      <c r="H27" s="14" t="n">
        <v>0.8</v>
      </c>
      <c r="I27" s="14" t="n">
        <v>0.8</v>
      </c>
      <c r="J27" s="14" t="inlineStr">
        <is>
          <t>Elasticities row 166</t>
        </is>
      </c>
    </row>
    <row r="28">
      <c r="A28" s="14" t="inlineStr">
        <is>
          <t>inc|coa|srv</t>
        </is>
      </c>
      <c r="B28" s="14" t="inlineStr">
        <is>
          <t>inc</t>
        </is>
      </c>
      <c r="C28" s="14" t="inlineStr">
        <is>
          <t>coa</t>
        </is>
      </c>
      <c r="D28" s="14" t="inlineStr">
        <is>
          <t>srv</t>
        </is>
      </c>
      <c r="E28" s="14" t="inlineStr">
        <is>
          <t>coa_inc_srv</t>
        </is>
      </c>
      <c r="F28" s="14" t="n">
        <v>0.7</v>
      </c>
      <c r="G28" s="14" t="n">
        <v>0.7</v>
      </c>
      <c r="H28" s="14" t="n">
        <v>0.7</v>
      </c>
      <c r="I28" s="14" t="n">
        <v>0.7</v>
      </c>
      <c r="J28" s="14" t="inlineStr">
        <is>
          <t>Elasticities row 167</t>
        </is>
      </c>
    </row>
    <row r="29">
      <c r="A29" s="14" t="inlineStr">
        <is>
          <t>inc|nga|srv</t>
        </is>
      </c>
      <c r="B29" s="14" t="inlineStr">
        <is>
          <t>inc</t>
        </is>
      </c>
      <c r="C29" s="14" t="inlineStr">
        <is>
          <t>nga</t>
        </is>
      </c>
      <c r="D29" s="14" t="inlineStr">
        <is>
          <t>srv</t>
        </is>
      </c>
      <c r="E29" s="14" t="inlineStr">
        <is>
          <t>nga_inc_srv</t>
        </is>
      </c>
      <c r="F29" s="14" t="n">
        <v>1</v>
      </c>
      <c r="G29" s="14" t="n">
        <v>1</v>
      </c>
      <c r="H29" s="14" t="n">
        <v>1</v>
      </c>
      <c r="I29" s="14" t="n">
        <v>1</v>
      </c>
      <c r="J29" s="14" t="inlineStr">
        <is>
          <t>Elasticities row 168</t>
        </is>
      </c>
    </row>
    <row r="30">
      <c r="A30" s="14" t="inlineStr">
        <is>
          <t>inc|gso|srv</t>
        </is>
      </c>
      <c r="B30" s="14" t="inlineStr">
        <is>
          <t>inc</t>
        </is>
      </c>
      <c r="C30" s="14" t="inlineStr">
        <is>
          <t>gso</t>
        </is>
      </c>
      <c r="D30" s="14" t="inlineStr">
        <is>
          <t>srv</t>
        </is>
      </c>
      <c r="E30" s="14" t="inlineStr">
        <is>
          <t>oil_inc_res</t>
        </is>
      </c>
      <c r="F30" s="14" t="n">
        <v>0.5</v>
      </c>
      <c r="G30" s="14" t="n">
        <v>0.5</v>
      </c>
      <c r="H30" s="14" t="n">
        <v>0.5</v>
      </c>
      <c r="I30" s="14" t="n">
        <v>0.5</v>
      </c>
      <c r="J30" s="14" t="inlineStr">
        <is>
          <t>Elasticities row 169</t>
        </is>
      </c>
    </row>
    <row r="31">
      <c r="A31" s="14" t="inlineStr">
        <is>
          <t>inc|die|srv</t>
        </is>
      </c>
      <c r="B31" s="14" t="inlineStr">
        <is>
          <t>inc</t>
        </is>
      </c>
      <c r="C31" s="14" t="inlineStr">
        <is>
          <t>die</t>
        </is>
      </c>
      <c r="D31" s="14" t="inlineStr">
        <is>
          <t>srv</t>
        </is>
      </c>
      <c r="E31" s="14" t="inlineStr">
        <is>
          <t>die_inc_res</t>
        </is>
      </c>
      <c r="F31" s="14" t="n">
        <v>0.5</v>
      </c>
      <c r="G31" s="14" t="n">
        <v>0.5</v>
      </c>
      <c r="H31" s="14" t="n">
        <v>0.5</v>
      </c>
      <c r="I31" s="14" t="n">
        <v>0.5</v>
      </c>
      <c r="J31" s="14" t="inlineStr">
        <is>
          <t>Elasticities row 170</t>
        </is>
      </c>
    </row>
    <row r="32">
      <c r="A32" s="14" t="inlineStr">
        <is>
          <t>inc|oil|srv</t>
        </is>
      </c>
      <c r="B32" s="14" t="inlineStr">
        <is>
          <t>inc</t>
        </is>
      </c>
      <c r="C32" s="14" t="inlineStr">
        <is>
          <t>oil</t>
        </is>
      </c>
      <c r="D32" s="14" t="inlineStr">
        <is>
          <t>srv</t>
        </is>
      </c>
      <c r="E32" s="14" t="inlineStr">
        <is>
          <t>oil_inc_srv</t>
        </is>
      </c>
      <c r="F32" s="14" t="n">
        <v>1.2</v>
      </c>
      <c r="G32" s="14" t="n">
        <v>1.2</v>
      </c>
      <c r="H32" s="14" t="n">
        <v>1.2</v>
      </c>
      <c r="I32" s="14" t="n">
        <v>1.2</v>
      </c>
      <c r="J32" s="14" t="inlineStr">
        <is>
          <t>Elasticities row 171</t>
        </is>
      </c>
    </row>
    <row r="33">
      <c r="A33" s="14" t="inlineStr">
        <is>
          <t>inc|bio|srv</t>
        </is>
      </c>
      <c r="B33" s="14" t="inlineStr">
        <is>
          <t>inc</t>
        </is>
      </c>
      <c r="C33" s="14" t="inlineStr">
        <is>
          <t>bio</t>
        </is>
      </c>
      <c r="D33" s="14" t="inlineStr">
        <is>
          <t>srv</t>
        </is>
      </c>
      <c r="E33" s="14" t="inlineStr">
        <is>
          <t>bio_inc_res</t>
        </is>
      </c>
      <c r="F33" s="14" t="n">
        <v>0.1</v>
      </c>
      <c r="G33" s="14" t="n">
        <v>0.1</v>
      </c>
      <c r="H33" s="14" t="n">
        <v>0.1</v>
      </c>
      <c r="I33" s="14" t="n">
        <v>0.1</v>
      </c>
      <c r="J33" s="14" t="inlineStr">
        <is>
          <t>Elasticities row 172</t>
        </is>
      </c>
    </row>
    <row r="34">
      <c r="A34" s="14" t="inlineStr">
        <is>
          <t>inc|ren|srv</t>
        </is>
      </c>
      <c r="B34" s="14" t="inlineStr">
        <is>
          <t>inc</t>
        </is>
      </c>
      <c r="C34" s="14" t="inlineStr">
        <is>
          <t>ren</t>
        </is>
      </c>
      <c r="D34" s="14" t="inlineStr">
        <is>
          <t>srv</t>
        </is>
      </c>
      <c r="E34" s="14" t="inlineStr">
        <is>
          <t>rnw_inc_tot</t>
        </is>
      </c>
      <c r="F34" s="14" t="n">
        <v>1</v>
      </c>
      <c r="G34" s="14" t="n">
        <v>1</v>
      </c>
      <c r="H34" s="14" t="n">
        <v>1</v>
      </c>
      <c r="I34" s="14" t="n">
        <v>1</v>
      </c>
      <c r="J34" s="14" t="inlineStr">
        <is>
          <t>Elasticities row 173</t>
        </is>
      </c>
    </row>
    <row r="35">
      <c r="A35" s="14" t="inlineStr">
        <is>
          <t>inc|ecy|srv</t>
        </is>
      </c>
      <c r="B35" s="14" t="inlineStr">
        <is>
          <t>inc</t>
        </is>
      </c>
      <c r="C35" s="14" t="inlineStr">
        <is>
          <t>ecy</t>
        </is>
      </c>
      <c r="D35" s="14" t="inlineStr">
        <is>
          <t>srv</t>
        </is>
      </c>
      <c r="E35" s="14" t="inlineStr">
        <is>
          <t>ecy_inc_srv</t>
        </is>
      </c>
      <c r="F35" s="14" t="n">
        <v>1.1</v>
      </c>
      <c r="G35" s="14" t="n">
        <v>1.1</v>
      </c>
      <c r="H35" s="14" t="n">
        <v>1.1</v>
      </c>
      <c r="I35" s="14" t="n">
        <v>1.1</v>
      </c>
      <c r="J35" s="14" t="inlineStr">
        <is>
          <t>Elasticities row 174</t>
        </is>
      </c>
    </row>
    <row r="36">
      <c r="A36" s="14" t="inlineStr">
        <is>
          <t>usg|coa|tra</t>
        </is>
      </c>
      <c r="B36" s="14" t="inlineStr">
        <is>
          <t>usg</t>
        </is>
      </c>
      <c r="C36" s="14" t="inlineStr">
        <is>
          <t>coa</t>
        </is>
      </c>
      <c r="D36" s="14" t="inlineStr">
        <is>
          <t>tra</t>
        </is>
      </c>
      <c r="E36" s="14" t="inlineStr">
        <is>
          <t>coa_owp_tot_sr</t>
        </is>
      </c>
      <c r="F36" s="14" t="n">
        <v>-0.3</v>
      </c>
      <c r="G36" s="14" t="n">
        <v>-0.3</v>
      </c>
      <c r="H36" s="14" t="n">
        <v>-0.3</v>
      </c>
      <c r="I36" s="14" t="n">
        <v>-0.2</v>
      </c>
      <c r="J36" s="14" t="inlineStr">
        <is>
          <t>Elasticities row 178</t>
        </is>
      </c>
    </row>
    <row r="37">
      <c r="A37" s="14" t="inlineStr">
        <is>
          <t>usg|nga|tra</t>
        </is>
      </c>
      <c r="B37" s="14" t="inlineStr">
        <is>
          <t>usg</t>
        </is>
      </c>
      <c r="C37" s="14" t="inlineStr">
        <is>
          <t>nga</t>
        </is>
      </c>
      <c r="D37" s="14" t="inlineStr">
        <is>
          <t>tra</t>
        </is>
      </c>
      <c r="E37" s="14" t="inlineStr">
        <is>
          <t>nga_owp_tot_sr</t>
        </is>
      </c>
      <c r="F37" s="14" t="n">
        <v>-0.5</v>
      </c>
      <c r="G37" s="14" t="n">
        <v>-0.5</v>
      </c>
      <c r="H37" s="14" t="n">
        <v>-0.5</v>
      </c>
      <c r="I37" s="14" t="n">
        <v>-0.4</v>
      </c>
      <c r="J37" s="14" t="inlineStr">
        <is>
          <t>Elasticities row 179</t>
        </is>
      </c>
    </row>
    <row r="38">
      <c r="A38" s="14" t="inlineStr">
        <is>
          <t>usg|gso|tra</t>
        </is>
      </c>
      <c r="B38" s="14" t="inlineStr">
        <is>
          <t>usg</t>
        </is>
      </c>
      <c r="C38" s="14" t="inlineStr">
        <is>
          <t>gso</t>
        </is>
      </c>
      <c r="D38" s="14" t="inlineStr">
        <is>
          <t>tra</t>
        </is>
      </c>
      <c r="E38" s="14" t="inlineStr">
        <is>
          <t>gso_owp_tot_sr</t>
        </is>
      </c>
      <c r="F38" s="14" t="n">
        <v>-0.4</v>
      </c>
      <c r="G38" s="14" t="n">
        <v>-0.4</v>
      </c>
      <c r="H38" s="14" t="n">
        <v>-0.4</v>
      </c>
      <c r="I38" s="14" t="n">
        <v>-0.3</v>
      </c>
      <c r="J38" s="14" t="inlineStr">
        <is>
          <t>Elasticities row 180</t>
        </is>
      </c>
    </row>
    <row r="39">
      <c r="A39" s="14" t="inlineStr">
        <is>
          <t>usg|die|tra</t>
        </is>
      </c>
      <c r="B39" s="14" t="inlineStr">
        <is>
          <t>usg</t>
        </is>
      </c>
      <c r="C39" s="14" t="inlineStr">
        <is>
          <t>die</t>
        </is>
      </c>
      <c r="D39" s="14" t="inlineStr">
        <is>
          <t>tra</t>
        </is>
      </c>
      <c r="E39" s="14" t="inlineStr">
        <is>
          <t>die_owp_tot_sr</t>
        </is>
      </c>
      <c r="F39" s="14" t="n">
        <v>-0.3</v>
      </c>
      <c r="G39" s="14" t="n">
        <v>-0.3</v>
      </c>
      <c r="H39" s="14" t="n">
        <v>-0.3</v>
      </c>
      <c r="I39" s="14" t="n">
        <v>-0.2</v>
      </c>
      <c r="J39" s="14" t="inlineStr">
        <is>
          <t>Elasticities row 181</t>
        </is>
      </c>
    </row>
    <row r="40">
      <c r="A40" s="14" t="inlineStr">
        <is>
          <t>usg|oil|tra</t>
        </is>
      </c>
      <c r="B40" s="14" t="inlineStr">
        <is>
          <t>usg</t>
        </is>
      </c>
      <c r="C40" s="14" t="inlineStr">
        <is>
          <t>oil</t>
        </is>
      </c>
      <c r="D40" s="14" t="inlineStr">
        <is>
          <t>tra</t>
        </is>
      </c>
      <c r="E40" s="14" t="inlineStr">
        <is>
          <t>oil_owp_tot_sr</t>
        </is>
      </c>
      <c r="F40" s="14" t="n">
        <v>-0.3</v>
      </c>
      <c r="G40" s="14" t="n">
        <v>-0.3</v>
      </c>
      <c r="H40" s="14" t="n">
        <v>-0.3</v>
      </c>
      <c r="I40" s="14" t="n">
        <v>-0.2</v>
      </c>
      <c r="J40" s="14" t="inlineStr">
        <is>
          <t>Elasticities row 182</t>
        </is>
      </c>
    </row>
    <row r="41">
      <c r="A41" s="14" t="inlineStr">
        <is>
          <t>usg|bio|tra</t>
        </is>
      </c>
      <c r="B41" s="14" t="inlineStr">
        <is>
          <t>usg</t>
        </is>
      </c>
      <c r="C41" s="14" t="inlineStr">
        <is>
          <t>bio</t>
        </is>
      </c>
      <c r="D41" s="14" t="inlineStr">
        <is>
          <t>tra</t>
        </is>
      </c>
      <c r="E41" s="14" t="inlineStr">
        <is>
          <t>bio_owp_ind_sr</t>
        </is>
      </c>
      <c r="F41" s="14" t="n">
        <v>-0.3</v>
      </c>
      <c r="G41" s="14" t="n">
        <v>-0.3</v>
      </c>
      <c r="H41" s="14" t="n">
        <v>-0.3</v>
      </c>
      <c r="I41" s="14" t="n">
        <v>-0.2</v>
      </c>
      <c r="J41" s="14" t="inlineStr">
        <is>
          <t>Elasticities row 183</t>
        </is>
      </c>
    </row>
    <row r="42">
      <c r="A42" s="14" t="inlineStr">
        <is>
          <t>usg|ren|tra</t>
        </is>
      </c>
      <c r="B42" s="14" t="inlineStr">
        <is>
          <t>usg</t>
        </is>
      </c>
      <c r="C42" s="14" t="inlineStr">
        <is>
          <t>ren</t>
        </is>
      </c>
      <c r="D42" s="14" t="inlineStr">
        <is>
          <t>tra</t>
        </is>
      </c>
      <c r="E42" s="14" t="inlineStr">
        <is>
          <t>rnw_owp_tot_lr</t>
        </is>
      </c>
      <c r="F42" s="14" t="n">
        <v>-0.5</v>
      </c>
      <c r="G42" s="14" t="n">
        <v>-0.5</v>
      </c>
      <c r="H42" s="14" t="n">
        <v>-0.5</v>
      </c>
      <c r="I42" s="14" t="n">
        <v>-0.4</v>
      </c>
      <c r="J42" s="14" t="inlineStr">
        <is>
          <t>Elasticities row 184</t>
        </is>
      </c>
    </row>
    <row r="43">
      <c r="A43" s="14" t="inlineStr">
        <is>
          <t>usg|ecy|tra</t>
        </is>
      </c>
      <c r="B43" s="14" t="inlineStr">
        <is>
          <t>usg</t>
        </is>
      </c>
      <c r="C43" s="14" t="inlineStr">
        <is>
          <t>ecy</t>
        </is>
      </c>
      <c r="D43" s="14" t="inlineStr">
        <is>
          <t>tra</t>
        </is>
      </c>
      <c r="E43" s="14" t="inlineStr">
        <is>
          <t>ecy_owp_tot_sr</t>
        </is>
      </c>
      <c r="F43" s="14" t="n">
        <v>-0.2</v>
      </c>
      <c r="G43" s="14" t="n">
        <v>-0.2</v>
      </c>
      <c r="H43" s="14" t="n">
        <v>-0.2</v>
      </c>
      <c r="I43" s="14" t="n">
        <v>-0.1</v>
      </c>
      <c r="J43" s="14" t="inlineStr">
        <is>
          <t>Elasticities row 185</t>
        </is>
      </c>
    </row>
    <row r="44">
      <c r="A44" s="14" t="inlineStr">
        <is>
          <t>usg|coa|res</t>
        </is>
      </c>
      <c r="B44" s="14" t="inlineStr">
        <is>
          <t>usg</t>
        </is>
      </c>
      <c r="C44" s="14" t="inlineStr">
        <is>
          <t>coa</t>
        </is>
      </c>
      <c r="D44" s="14" t="inlineStr">
        <is>
          <t>res</t>
        </is>
      </c>
      <c r="E44" s="14" t="inlineStr">
        <is>
          <t>coa_owp_res_sr</t>
        </is>
      </c>
      <c r="F44" s="14" t="n">
        <v>-0.3</v>
      </c>
      <c r="G44" s="14" t="n">
        <v>-0.3</v>
      </c>
      <c r="H44" s="14" t="n">
        <v>-0.3</v>
      </c>
      <c r="I44" s="14" t="n">
        <v>-0.2</v>
      </c>
      <c r="J44" s="14" t="inlineStr">
        <is>
          <t>Elasticities row 186</t>
        </is>
      </c>
    </row>
    <row r="45">
      <c r="A45" s="14" t="inlineStr">
        <is>
          <t>usg|nga|res</t>
        </is>
      </c>
      <c r="B45" s="14" t="inlineStr">
        <is>
          <t>usg</t>
        </is>
      </c>
      <c r="C45" s="14" t="inlineStr">
        <is>
          <t>nga</t>
        </is>
      </c>
      <c r="D45" s="14" t="inlineStr">
        <is>
          <t>res</t>
        </is>
      </c>
      <c r="E45" s="14" t="inlineStr">
        <is>
          <t>nga_owp_res_sr</t>
        </is>
      </c>
      <c r="F45" s="14" t="n">
        <v>-0.4</v>
      </c>
      <c r="G45" s="14" t="n">
        <v>-0.4</v>
      </c>
      <c r="H45" s="14" t="n">
        <v>-0.4</v>
      </c>
      <c r="I45" s="14" t="n">
        <v>-0.3</v>
      </c>
      <c r="J45" s="14" t="inlineStr">
        <is>
          <t>Elasticities row 187</t>
        </is>
      </c>
    </row>
    <row r="46">
      <c r="A46" s="14" t="inlineStr">
        <is>
          <t>usg|gso|res</t>
        </is>
      </c>
      <c r="B46" s="14" t="inlineStr">
        <is>
          <t>usg</t>
        </is>
      </c>
      <c r="C46" s="14" t="inlineStr">
        <is>
          <t>gso</t>
        </is>
      </c>
      <c r="D46" s="14" t="inlineStr">
        <is>
          <t>res</t>
        </is>
      </c>
      <c r="E46" s="14" t="inlineStr">
        <is>
          <t>gso_owp_tot_sr</t>
        </is>
      </c>
      <c r="F46" s="14" t="n">
        <v>-0.5</v>
      </c>
      <c r="G46" s="14" t="n">
        <v>-0.5</v>
      </c>
      <c r="H46" s="14" t="n">
        <v>-0.5</v>
      </c>
      <c r="I46" s="14" t="n">
        <v>-0.4</v>
      </c>
      <c r="J46" s="14" t="inlineStr">
        <is>
          <t>Elasticities row 188</t>
        </is>
      </c>
    </row>
    <row r="47">
      <c r="A47" s="14" t="inlineStr">
        <is>
          <t>usg|die|res</t>
        </is>
      </c>
      <c r="B47" s="14" t="inlineStr">
        <is>
          <t>usg</t>
        </is>
      </c>
      <c r="C47" s="14" t="inlineStr">
        <is>
          <t>die</t>
        </is>
      </c>
      <c r="D47" s="14" t="inlineStr">
        <is>
          <t>res</t>
        </is>
      </c>
      <c r="E47" s="14" t="inlineStr">
        <is>
          <t>die_owp_tot_sr</t>
        </is>
      </c>
      <c r="F47" s="14" t="n">
        <v>-0.3</v>
      </c>
      <c r="G47" s="14" t="n">
        <v>-0.3</v>
      </c>
      <c r="H47" s="14" t="n">
        <v>-0.3</v>
      </c>
      <c r="I47" s="14" t="n">
        <v>-0.2</v>
      </c>
      <c r="J47" s="14" t="inlineStr">
        <is>
          <t>Elasticities row 189</t>
        </is>
      </c>
    </row>
    <row r="48">
      <c r="A48" s="14" t="inlineStr">
        <is>
          <t>usg|oil|res</t>
        </is>
      </c>
      <c r="B48" s="14" t="inlineStr">
        <is>
          <t>usg</t>
        </is>
      </c>
      <c r="C48" s="14" t="inlineStr">
        <is>
          <t>oil</t>
        </is>
      </c>
      <c r="D48" s="14" t="inlineStr">
        <is>
          <t>res</t>
        </is>
      </c>
      <c r="E48" s="14" t="inlineStr">
        <is>
          <t>oil_owp_tot_sr</t>
        </is>
      </c>
      <c r="F48" s="14" t="n">
        <v>-0.3</v>
      </c>
      <c r="G48" s="14" t="n">
        <v>-0.3</v>
      </c>
      <c r="H48" s="14" t="n">
        <v>-0.3</v>
      </c>
      <c r="I48" s="14" t="n">
        <v>-0.2</v>
      </c>
      <c r="J48" s="14" t="inlineStr">
        <is>
          <t>Elasticities row 190</t>
        </is>
      </c>
    </row>
    <row r="49">
      <c r="A49" s="14" t="inlineStr">
        <is>
          <t>usg|bio|res</t>
        </is>
      </c>
      <c r="B49" s="14" t="inlineStr">
        <is>
          <t>usg</t>
        </is>
      </c>
      <c r="C49" s="14" t="inlineStr">
        <is>
          <t>bio</t>
        </is>
      </c>
      <c r="D49" s="14" t="inlineStr">
        <is>
          <t>res</t>
        </is>
      </c>
      <c r="E49" s="14" t="inlineStr">
        <is>
          <t>bio_owp_ind_sr</t>
        </is>
      </c>
      <c r="F49" s="14" t="n">
        <v>-0.3</v>
      </c>
      <c r="G49" s="14" t="n">
        <v>-0.3</v>
      </c>
      <c r="H49" s="14" t="n">
        <v>-0.3</v>
      </c>
      <c r="I49" s="14" t="n">
        <v>-0.2</v>
      </c>
      <c r="J49" s="14" t="inlineStr">
        <is>
          <t>Elasticities row 191</t>
        </is>
      </c>
    </row>
    <row r="50">
      <c r="A50" s="14" t="inlineStr">
        <is>
          <t>usg|ren|res</t>
        </is>
      </c>
      <c r="B50" s="14" t="inlineStr">
        <is>
          <t>usg</t>
        </is>
      </c>
      <c r="C50" s="14" t="inlineStr">
        <is>
          <t>ren</t>
        </is>
      </c>
      <c r="D50" s="14" t="inlineStr">
        <is>
          <t>res</t>
        </is>
      </c>
      <c r="E50" s="14" t="inlineStr">
        <is>
          <t>rnw_owp_tot_lr</t>
        </is>
      </c>
      <c r="F50" s="14" t="n">
        <v>-0.5</v>
      </c>
      <c r="G50" s="14" t="n">
        <v>-0.5</v>
      </c>
      <c r="H50" s="14" t="n">
        <v>-0.5</v>
      </c>
      <c r="I50" s="14" t="n">
        <v>-0.4</v>
      </c>
      <c r="J50" s="14" t="inlineStr">
        <is>
          <t>Elasticities row 192</t>
        </is>
      </c>
    </row>
    <row r="51">
      <c r="A51" s="14" t="inlineStr">
        <is>
          <t>usg|ecy|res</t>
        </is>
      </c>
      <c r="B51" s="14" t="inlineStr">
        <is>
          <t>usg</t>
        </is>
      </c>
      <c r="C51" s="14" t="inlineStr">
        <is>
          <t>ecy</t>
        </is>
      </c>
      <c r="D51" s="14" t="inlineStr">
        <is>
          <t>res</t>
        </is>
      </c>
      <c r="E51" s="14" t="inlineStr">
        <is>
          <t>ecy_owp_res_sr</t>
        </is>
      </c>
      <c r="F51" s="14" t="n">
        <v>-0.3</v>
      </c>
      <c r="G51" s="14" t="n">
        <v>-0.3</v>
      </c>
      <c r="H51" s="14" t="n">
        <v>-0.3</v>
      </c>
      <c r="I51" s="14" t="n">
        <v>-0.2</v>
      </c>
      <c r="J51" s="14" t="inlineStr">
        <is>
          <t>Elasticities row 193</t>
        </is>
      </c>
    </row>
    <row r="52">
      <c r="A52" s="14" t="inlineStr">
        <is>
          <t>usg|coa|ind</t>
        </is>
      </c>
      <c r="B52" s="14" t="inlineStr">
        <is>
          <t>usg</t>
        </is>
      </c>
      <c r="C52" s="14" t="inlineStr">
        <is>
          <t>coa</t>
        </is>
      </c>
      <c r="D52" s="14" t="inlineStr">
        <is>
          <t>ind</t>
        </is>
      </c>
      <c r="E52" s="14" t="inlineStr">
        <is>
          <t>coa_owp_ind_sr</t>
        </is>
      </c>
      <c r="F52" s="14" t="n">
        <v>-0.3</v>
      </c>
      <c r="G52" s="14" t="n">
        <v>-0.3</v>
      </c>
      <c r="H52" s="14" t="n">
        <v>-0.3</v>
      </c>
      <c r="I52" s="14" t="n">
        <v>-0.2</v>
      </c>
      <c r="J52" s="14" t="inlineStr">
        <is>
          <t>Elasticities row 194</t>
        </is>
      </c>
    </row>
    <row r="53">
      <c r="A53" s="14" t="inlineStr">
        <is>
          <t>usg|nga|ind</t>
        </is>
      </c>
      <c r="B53" s="14" t="inlineStr">
        <is>
          <t>usg</t>
        </is>
      </c>
      <c r="C53" s="14" t="inlineStr">
        <is>
          <t>nga</t>
        </is>
      </c>
      <c r="D53" s="14" t="inlineStr">
        <is>
          <t>ind</t>
        </is>
      </c>
      <c r="E53" s="14" t="inlineStr">
        <is>
          <t>nga_owp_ind_sr</t>
        </is>
      </c>
      <c r="F53" s="14" t="n">
        <v>-0.5</v>
      </c>
      <c r="G53" s="14" t="n">
        <v>-0.5</v>
      </c>
      <c r="H53" s="14" t="n">
        <v>-0.5</v>
      </c>
      <c r="I53" s="14" t="n">
        <v>-0.4</v>
      </c>
      <c r="J53" s="14" t="inlineStr">
        <is>
          <t>Elasticities row 195</t>
        </is>
      </c>
    </row>
    <row r="54">
      <c r="A54" s="14" t="inlineStr">
        <is>
          <t>usg|gso|ind</t>
        </is>
      </c>
      <c r="B54" s="14" t="inlineStr">
        <is>
          <t>usg</t>
        </is>
      </c>
      <c r="C54" s="14" t="inlineStr">
        <is>
          <t>gso</t>
        </is>
      </c>
      <c r="D54" s="14" t="inlineStr">
        <is>
          <t>ind</t>
        </is>
      </c>
      <c r="E54" s="14" t="inlineStr">
        <is>
          <t>gso_owp_tot_sr</t>
        </is>
      </c>
      <c r="F54" s="14" t="n">
        <v>-0.4</v>
      </c>
      <c r="G54" s="14" t="n">
        <v>-0.4</v>
      </c>
      <c r="H54" s="14" t="n">
        <v>-0.4</v>
      </c>
      <c r="I54" s="14" t="n">
        <v>-0.3</v>
      </c>
      <c r="J54" s="14" t="inlineStr">
        <is>
          <t>Elasticities row 196</t>
        </is>
      </c>
    </row>
    <row r="55">
      <c r="A55" s="14" t="inlineStr">
        <is>
          <t>usg|die|ind</t>
        </is>
      </c>
      <c r="B55" s="14" t="inlineStr">
        <is>
          <t>usg</t>
        </is>
      </c>
      <c r="C55" s="14" t="inlineStr">
        <is>
          <t>die</t>
        </is>
      </c>
      <c r="D55" s="14" t="inlineStr">
        <is>
          <t>ind</t>
        </is>
      </c>
      <c r="E55" s="14" t="inlineStr">
        <is>
          <t>die_owp_tot_sr</t>
        </is>
      </c>
      <c r="F55" s="14" t="n">
        <v>-0.7</v>
      </c>
      <c r="G55" s="14" t="n">
        <v>-0.7</v>
      </c>
      <c r="H55" s="14" t="n">
        <v>-0.7</v>
      </c>
      <c r="I55" s="14" t="n">
        <v>-0.6</v>
      </c>
      <c r="J55" s="14" t="inlineStr">
        <is>
          <t>Elasticities row 197</t>
        </is>
      </c>
    </row>
    <row r="56">
      <c r="A56" s="14" t="inlineStr">
        <is>
          <t>usg|oil|ind</t>
        </is>
      </c>
      <c r="B56" s="14" t="inlineStr">
        <is>
          <t>usg</t>
        </is>
      </c>
      <c r="C56" s="14" t="inlineStr">
        <is>
          <t>oil</t>
        </is>
      </c>
      <c r="D56" s="14" t="inlineStr">
        <is>
          <t>ind</t>
        </is>
      </c>
      <c r="E56" s="14" t="inlineStr">
        <is>
          <t>oil_owp_ind_sr</t>
        </is>
      </c>
      <c r="F56" s="14" t="n">
        <v>-0.4</v>
      </c>
      <c r="G56" s="14" t="n">
        <v>-0.4</v>
      </c>
      <c r="H56" s="14" t="n">
        <v>-0.4</v>
      </c>
      <c r="I56" s="14" t="n">
        <v>-0.3</v>
      </c>
      <c r="J56" s="14" t="inlineStr">
        <is>
          <t>Elasticities row 198</t>
        </is>
      </c>
    </row>
    <row r="57">
      <c r="A57" s="14" t="inlineStr">
        <is>
          <t>usg|bio|ind</t>
        </is>
      </c>
      <c r="B57" s="14" t="inlineStr">
        <is>
          <t>usg</t>
        </is>
      </c>
      <c r="C57" s="14" t="inlineStr">
        <is>
          <t>bio</t>
        </is>
      </c>
      <c r="D57" s="14" t="inlineStr">
        <is>
          <t>ind</t>
        </is>
      </c>
      <c r="E57" s="14" t="inlineStr">
        <is>
          <t>bio_owp_ind_sr</t>
        </is>
      </c>
      <c r="F57" s="14" t="n">
        <v>-0.3</v>
      </c>
      <c r="G57" s="14" t="n">
        <v>-0.3</v>
      </c>
      <c r="H57" s="14" t="n">
        <v>-0.3</v>
      </c>
      <c r="I57" s="14" t="n">
        <v>-0.2</v>
      </c>
      <c r="J57" s="14" t="inlineStr">
        <is>
          <t>Elasticities row 199</t>
        </is>
      </c>
    </row>
    <row r="58">
      <c r="A58" s="14" t="inlineStr">
        <is>
          <t>usg|ren|ind</t>
        </is>
      </c>
      <c r="B58" s="14" t="inlineStr">
        <is>
          <t>usg</t>
        </is>
      </c>
      <c r="C58" s="14" t="inlineStr">
        <is>
          <t>ren</t>
        </is>
      </c>
      <c r="D58" s="14" t="inlineStr">
        <is>
          <t>ind</t>
        </is>
      </c>
      <c r="E58" s="14" t="inlineStr">
        <is>
          <t>rnw_owp_tot_lr</t>
        </is>
      </c>
      <c r="F58" s="14" t="n">
        <v>-0.5</v>
      </c>
      <c r="G58" s="14" t="n">
        <v>-0.5</v>
      </c>
      <c r="H58" s="14" t="n">
        <v>-0.5</v>
      </c>
      <c r="I58" s="14" t="n">
        <v>-0.4</v>
      </c>
      <c r="J58" s="14" t="inlineStr">
        <is>
          <t>Elasticities row 200</t>
        </is>
      </c>
    </row>
    <row r="59">
      <c r="A59" s="14" t="inlineStr">
        <is>
          <t>usg|ecy|ind</t>
        </is>
      </c>
      <c r="B59" s="14" t="inlineStr">
        <is>
          <t>usg</t>
        </is>
      </c>
      <c r="C59" s="14" t="inlineStr">
        <is>
          <t>ecy</t>
        </is>
      </c>
      <c r="D59" s="14" t="inlineStr">
        <is>
          <t>ind</t>
        </is>
      </c>
      <c r="E59" s="14" t="inlineStr">
        <is>
          <t>ecy_owp_ind_sr</t>
        </is>
      </c>
      <c r="F59" s="14" t="n">
        <v>-0.3</v>
      </c>
      <c r="G59" s="14" t="n">
        <v>-0.3</v>
      </c>
      <c r="H59" s="14" t="n">
        <v>-0.3</v>
      </c>
      <c r="I59" s="14" t="n">
        <v>-0.2</v>
      </c>
      <c r="J59" s="14" t="inlineStr">
        <is>
          <t>Elasticities row 201</t>
        </is>
      </c>
    </row>
    <row r="60">
      <c r="A60" s="14" t="inlineStr">
        <is>
          <t>usg|coa|srv</t>
        </is>
      </c>
      <c r="B60" s="14" t="inlineStr">
        <is>
          <t>usg</t>
        </is>
      </c>
      <c r="C60" s="14" t="inlineStr">
        <is>
          <t>coa</t>
        </is>
      </c>
      <c r="D60" s="14" t="inlineStr">
        <is>
          <t>srv</t>
        </is>
      </c>
      <c r="E60" s="14" t="inlineStr">
        <is>
          <t>coa_owp_ind_sr</t>
        </is>
      </c>
      <c r="F60" s="14" t="n">
        <v>-0.4</v>
      </c>
      <c r="G60" s="14" t="n">
        <v>-0.4</v>
      </c>
      <c r="H60" s="14" t="n">
        <v>-0.4</v>
      </c>
      <c r="I60" s="14" t="n">
        <v>-0.3</v>
      </c>
      <c r="J60" s="14" t="inlineStr">
        <is>
          <t>Elasticities row 202</t>
        </is>
      </c>
    </row>
    <row r="61">
      <c r="A61" s="14" t="inlineStr">
        <is>
          <t>usg|nga|srv</t>
        </is>
      </c>
      <c r="B61" s="14" t="inlineStr">
        <is>
          <t>usg</t>
        </is>
      </c>
      <c r="C61" s="14" t="inlineStr">
        <is>
          <t>nga</t>
        </is>
      </c>
      <c r="D61" s="14" t="inlineStr">
        <is>
          <t>srv</t>
        </is>
      </c>
      <c r="E61" s="14" t="inlineStr">
        <is>
          <t>nga_owp_ind_sr</t>
        </is>
      </c>
      <c r="F61" s="14" t="n">
        <v>-0.6</v>
      </c>
      <c r="G61" s="14" t="n">
        <v>-0.6</v>
      </c>
      <c r="H61" s="14" t="n">
        <v>-0.6</v>
      </c>
      <c r="I61" s="14" t="n">
        <v>-0.5</v>
      </c>
      <c r="J61" s="14" t="inlineStr">
        <is>
          <t>Elasticities row 203</t>
        </is>
      </c>
    </row>
    <row r="62">
      <c r="A62" s="14" t="inlineStr">
        <is>
          <t>usg|gso|srv</t>
        </is>
      </c>
      <c r="B62" s="14" t="inlineStr">
        <is>
          <t>usg</t>
        </is>
      </c>
      <c r="C62" s="14" t="inlineStr">
        <is>
          <t>gso</t>
        </is>
      </c>
      <c r="D62" s="14" t="inlineStr">
        <is>
          <t>srv</t>
        </is>
      </c>
      <c r="E62" s="14" t="inlineStr">
        <is>
          <t>gso_owp_tot_sr</t>
        </is>
      </c>
      <c r="F62" s="14" t="n">
        <v>-0.6</v>
      </c>
      <c r="G62" s="14" t="n">
        <v>-0.6</v>
      </c>
      <c r="H62" s="14" t="n">
        <v>-0.6</v>
      </c>
      <c r="I62" s="14" t="n">
        <v>-0.5</v>
      </c>
      <c r="J62" s="14" t="inlineStr">
        <is>
          <t>Elasticities row 204</t>
        </is>
      </c>
    </row>
    <row r="63">
      <c r="A63" s="14" t="inlineStr">
        <is>
          <t>usg|die|srv</t>
        </is>
      </c>
      <c r="B63" s="14" t="inlineStr">
        <is>
          <t>usg</t>
        </is>
      </c>
      <c r="C63" s="14" t="inlineStr">
        <is>
          <t>die</t>
        </is>
      </c>
      <c r="D63" s="14" t="inlineStr">
        <is>
          <t>srv</t>
        </is>
      </c>
      <c r="E63" s="14" t="inlineStr">
        <is>
          <t>die_owp_tot_sr</t>
        </is>
      </c>
      <c r="F63" s="14" t="n">
        <v>-0.5</v>
      </c>
      <c r="G63" s="14" t="n">
        <v>-0.5</v>
      </c>
      <c r="H63" s="14" t="n">
        <v>-0.5</v>
      </c>
      <c r="I63" s="14" t="n">
        <v>-0.4</v>
      </c>
      <c r="J63" s="14" t="inlineStr">
        <is>
          <t>Elasticities row 205</t>
        </is>
      </c>
    </row>
    <row r="64">
      <c r="A64" s="14" t="inlineStr">
        <is>
          <t>usg|oil|srv</t>
        </is>
      </c>
      <c r="B64" s="14" t="inlineStr">
        <is>
          <t>usg</t>
        </is>
      </c>
      <c r="C64" s="14" t="inlineStr">
        <is>
          <t>oil</t>
        </is>
      </c>
      <c r="D64" s="14" t="inlineStr">
        <is>
          <t>srv</t>
        </is>
      </c>
      <c r="E64" s="14" t="inlineStr">
        <is>
          <t>oil_owp_ind_sr</t>
        </is>
      </c>
      <c r="F64" s="14" t="n">
        <v>-0.5</v>
      </c>
      <c r="G64" s="14" t="n">
        <v>-0.5</v>
      </c>
      <c r="H64" s="14" t="n">
        <v>-0.5</v>
      </c>
      <c r="I64" s="14" t="n">
        <v>-0.4</v>
      </c>
      <c r="J64" s="14" t="inlineStr">
        <is>
          <t>Elasticities row 206</t>
        </is>
      </c>
    </row>
    <row r="65">
      <c r="A65" s="14" t="inlineStr">
        <is>
          <t>usg|bio|srv</t>
        </is>
      </c>
      <c r="B65" s="14" t="inlineStr">
        <is>
          <t>usg</t>
        </is>
      </c>
      <c r="C65" s="14" t="inlineStr">
        <is>
          <t>bio</t>
        </is>
      </c>
      <c r="D65" s="14" t="inlineStr">
        <is>
          <t>srv</t>
        </is>
      </c>
      <c r="E65" s="14" t="inlineStr">
        <is>
          <t>bio_owp_ind_sr</t>
        </is>
      </c>
      <c r="F65" s="14" t="n">
        <v>-0.4</v>
      </c>
      <c r="G65" s="14" t="n">
        <v>-0.4</v>
      </c>
      <c r="H65" s="14" t="n">
        <v>-0.4</v>
      </c>
      <c r="I65" s="14" t="n">
        <v>-0.3</v>
      </c>
      <c r="J65" s="14" t="inlineStr">
        <is>
          <t>Elasticities row 207</t>
        </is>
      </c>
    </row>
    <row r="66">
      <c r="A66" s="14" t="inlineStr">
        <is>
          <t>usg|ren|srv</t>
        </is>
      </c>
      <c r="B66" s="14" t="inlineStr">
        <is>
          <t>usg</t>
        </is>
      </c>
      <c r="C66" s="14" t="inlineStr">
        <is>
          <t>ren</t>
        </is>
      </c>
      <c r="D66" s="14" t="inlineStr">
        <is>
          <t>srv</t>
        </is>
      </c>
      <c r="E66" s="14" t="inlineStr">
        <is>
          <t>rnw_owp_tot_lr</t>
        </is>
      </c>
      <c r="F66" s="14" t="n">
        <v>-0.7</v>
      </c>
      <c r="G66" s="14" t="n">
        <v>-0.7</v>
      </c>
      <c r="H66" s="14" t="n">
        <v>-0.7</v>
      </c>
      <c r="I66" s="14" t="n">
        <v>-0.6</v>
      </c>
      <c r="J66" s="14" t="inlineStr">
        <is>
          <t>Elasticities row 208</t>
        </is>
      </c>
    </row>
    <row r="67">
      <c r="A67" s="14" t="inlineStr">
        <is>
          <t>usg|ecy|srv</t>
        </is>
      </c>
      <c r="B67" s="14" t="inlineStr">
        <is>
          <t>usg</t>
        </is>
      </c>
      <c r="C67" s="14" t="inlineStr">
        <is>
          <t>ecy</t>
        </is>
      </c>
      <c r="D67" s="14" t="inlineStr">
        <is>
          <t>srv</t>
        </is>
      </c>
      <c r="E67" s="14" t="inlineStr">
        <is>
          <t>ecy_owp_ind_sr</t>
        </is>
      </c>
      <c r="F67" s="14" t="n">
        <v>-0.5</v>
      </c>
      <c r="G67" s="14" t="n">
        <v>-0.5</v>
      </c>
      <c r="H67" s="14" t="n">
        <v>-0.5</v>
      </c>
      <c r="I67" s="14" t="n">
        <v>-0.4</v>
      </c>
      <c r="J67" s="14" t="inlineStr">
        <is>
          <t>Elasticities row 209</t>
        </is>
      </c>
    </row>
    <row r="68">
      <c r="A68" s="14" t="inlineStr">
        <is>
          <t>eff|coa|tra</t>
        </is>
      </c>
      <c r="B68" s="14" t="inlineStr">
        <is>
          <t>eff</t>
        </is>
      </c>
      <c r="C68" s="14" t="inlineStr">
        <is>
          <t>coa</t>
        </is>
      </c>
      <c r="D68" s="14" t="inlineStr">
        <is>
          <t>tra</t>
        </is>
      </c>
      <c r="E68" s="14" t="inlineStr">
        <is>
          <t>coa_owp_tot_lr</t>
        </is>
      </c>
      <c r="F68" s="14" t="n">
        <v>-0.4</v>
      </c>
      <c r="G68" s="14" t="n">
        <v>-0.4</v>
      </c>
      <c r="H68" s="14" t="n">
        <v>-0.4</v>
      </c>
      <c r="I68" s="14" t="n">
        <v>-0.4</v>
      </c>
      <c r="J68" s="14" t="inlineStr">
        <is>
          <t>Elasticities row 211</t>
        </is>
      </c>
    </row>
    <row r="69">
      <c r="A69" s="14" t="inlineStr">
        <is>
          <t>eff|nga|tra</t>
        </is>
      </c>
      <c r="B69" s="14" t="inlineStr">
        <is>
          <t>eff</t>
        </is>
      </c>
      <c r="C69" s="14" t="inlineStr">
        <is>
          <t>nga</t>
        </is>
      </c>
      <c r="D69" s="14" t="inlineStr">
        <is>
          <t>tra</t>
        </is>
      </c>
      <c r="E69" s="14" t="inlineStr">
        <is>
          <t>nga_owp_tot_lr</t>
        </is>
      </c>
      <c r="F69" s="14" t="n">
        <v>-0.4</v>
      </c>
      <c r="G69" s="14" t="n">
        <v>-0.4</v>
      </c>
      <c r="H69" s="14" t="n">
        <v>-0.4</v>
      </c>
      <c r="I69" s="14" t="n">
        <v>-0.4</v>
      </c>
      <c r="J69" s="14" t="inlineStr">
        <is>
          <t>Elasticities row 212</t>
        </is>
      </c>
    </row>
    <row r="70">
      <c r="A70" s="14" t="inlineStr">
        <is>
          <t>eff|gso|tra</t>
        </is>
      </c>
      <c r="B70" s="14" t="inlineStr">
        <is>
          <t>eff</t>
        </is>
      </c>
      <c r="C70" s="14" t="inlineStr">
        <is>
          <t>gso</t>
        </is>
      </c>
      <c r="D70" s="14" t="inlineStr">
        <is>
          <t>tra</t>
        </is>
      </c>
      <c r="E70" s="14" t="inlineStr">
        <is>
          <t>gso_owp_tot_lr</t>
        </is>
      </c>
      <c r="F70" s="14" t="n">
        <v>-0.4</v>
      </c>
      <c r="G70" s="14" t="n">
        <v>-0.4</v>
      </c>
      <c r="H70" s="14" t="n">
        <v>-0.4</v>
      </c>
      <c r="I70" s="14" t="n">
        <v>-0.4</v>
      </c>
      <c r="J70" s="14" t="inlineStr">
        <is>
          <t>Elasticities row 213</t>
        </is>
      </c>
    </row>
    <row r="71">
      <c r="A71" s="14" t="inlineStr">
        <is>
          <t>eff|die|tra</t>
        </is>
      </c>
      <c r="B71" s="14" t="inlineStr">
        <is>
          <t>eff</t>
        </is>
      </c>
      <c r="C71" s="14" t="inlineStr">
        <is>
          <t>die</t>
        </is>
      </c>
      <c r="D71" s="14" t="inlineStr">
        <is>
          <t>tra</t>
        </is>
      </c>
      <c r="E71" s="14" t="inlineStr">
        <is>
          <t>die_owp_tot_lr</t>
        </is>
      </c>
      <c r="F71" s="14" t="n">
        <v>-0.3</v>
      </c>
      <c r="G71" s="14" t="n">
        <v>-0.3</v>
      </c>
      <c r="H71" s="14" t="n">
        <v>-0.3</v>
      </c>
      <c r="I71" s="14" t="n">
        <v>-0.3</v>
      </c>
      <c r="J71" s="14" t="inlineStr">
        <is>
          <t>Elasticities row 214</t>
        </is>
      </c>
    </row>
    <row r="72">
      <c r="A72" s="14" t="inlineStr">
        <is>
          <t>eff|oil|tra</t>
        </is>
      </c>
      <c r="B72" s="14" t="inlineStr">
        <is>
          <t>eff</t>
        </is>
      </c>
      <c r="C72" s="14" t="inlineStr">
        <is>
          <t>oil</t>
        </is>
      </c>
      <c r="D72" s="14" t="inlineStr">
        <is>
          <t>tra</t>
        </is>
      </c>
      <c r="E72" s="14" t="inlineStr">
        <is>
          <t>oil_owp_tot_lr</t>
        </is>
      </c>
      <c r="F72" s="14" t="n">
        <v>-0.4</v>
      </c>
      <c r="G72" s="14" t="n">
        <v>-0.4</v>
      </c>
      <c r="H72" s="14" t="n">
        <v>-0.4</v>
      </c>
      <c r="I72" s="14" t="n">
        <v>-0.4</v>
      </c>
      <c r="J72" s="14" t="inlineStr">
        <is>
          <t>Elasticities row 215</t>
        </is>
      </c>
    </row>
    <row r="73">
      <c r="A73" s="14" t="inlineStr">
        <is>
          <t>eff|bio|tra</t>
        </is>
      </c>
      <c r="B73" s="14" t="inlineStr">
        <is>
          <t>eff</t>
        </is>
      </c>
      <c r="C73" s="14" t="inlineStr">
        <is>
          <t>bio</t>
        </is>
      </c>
      <c r="D73" s="14" t="inlineStr">
        <is>
          <t>tra</t>
        </is>
      </c>
      <c r="E73" s="14" t="inlineStr">
        <is>
          <t>bio_owp_ind_lr</t>
        </is>
      </c>
      <c r="F73" s="14" t="n">
        <v>-0.2</v>
      </c>
      <c r="G73" s="14" t="n">
        <v>-0.2</v>
      </c>
      <c r="H73" s="14" t="n">
        <v>-0.2</v>
      </c>
      <c r="I73" s="14" t="n">
        <v>-0.2</v>
      </c>
      <c r="J73" s="14" t="inlineStr">
        <is>
          <t>Elasticities row 216</t>
        </is>
      </c>
    </row>
    <row r="74">
      <c r="A74" s="14" t="inlineStr">
        <is>
          <t>eff|ren|tra</t>
        </is>
      </c>
      <c r="B74" s="14" t="inlineStr">
        <is>
          <t>eff</t>
        </is>
      </c>
      <c r="C74" s="14" t="inlineStr">
        <is>
          <t>ren</t>
        </is>
      </c>
      <c r="D74" s="14" t="inlineStr">
        <is>
          <t>tra</t>
        </is>
      </c>
      <c r="E74" s="14" t="inlineStr">
        <is>
          <t>rnw_owp_tot_lr</t>
        </is>
      </c>
      <c r="F74" s="14" t="n">
        <v>-0.4</v>
      </c>
      <c r="G74" s="14" t="n">
        <v>-0.4</v>
      </c>
      <c r="H74" s="14" t="n">
        <v>-0.4</v>
      </c>
      <c r="I74" s="14" t="n">
        <v>-0.4</v>
      </c>
      <c r="J74" s="14" t="inlineStr">
        <is>
          <t>Elasticities row 217</t>
        </is>
      </c>
    </row>
    <row r="75">
      <c r="A75" s="14" t="inlineStr">
        <is>
          <t>eff|ecy|tra</t>
        </is>
      </c>
      <c r="B75" s="14" t="inlineStr">
        <is>
          <t>eff</t>
        </is>
      </c>
      <c r="C75" s="14" t="inlineStr">
        <is>
          <t>ecy</t>
        </is>
      </c>
      <c r="D75" s="14" t="inlineStr">
        <is>
          <t>tra</t>
        </is>
      </c>
      <c r="E75" s="14" t="inlineStr">
        <is>
          <t>ecy_owp_tot_lr</t>
        </is>
      </c>
      <c r="F75" s="14" t="n">
        <v>-0.2</v>
      </c>
      <c r="G75" s="14" t="n">
        <v>-0.2</v>
      </c>
      <c r="H75" s="14" t="n">
        <v>-0.2</v>
      </c>
      <c r="I75" s="14" t="n">
        <v>-0.2</v>
      </c>
      <c r="J75" s="14" t="inlineStr">
        <is>
          <t>Elasticities row 218</t>
        </is>
      </c>
    </row>
    <row r="76">
      <c r="A76" s="14" t="inlineStr">
        <is>
          <t>eff|coa|res</t>
        </is>
      </c>
      <c r="B76" s="14" t="inlineStr">
        <is>
          <t>eff</t>
        </is>
      </c>
      <c r="C76" s="14" t="inlineStr">
        <is>
          <t>coa</t>
        </is>
      </c>
      <c r="D76" s="14" t="inlineStr">
        <is>
          <t>res</t>
        </is>
      </c>
      <c r="E76" s="14" t="inlineStr">
        <is>
          <t>coa_owp_res_lr</t>
        </is>
      </c>
      <c r="F76" s="14" t="n">
        <v>-0.4</v>
      </c>
      <c r="G76" s="14" t="n">
        <v>-0.4</v>
      </c>
      <c r="H76" s="14" t="n">
        <v>-0.4</v>
      </c>
      <c r="I76" s="14" t="n">
        <v>-0.4</v>
      </c>
      <c r="J76" s="14" t="inlineStr">
        <is>
          <t>Elasticities row 219</t>
        </is>
      </c>
    </row>
    <row r="77">
      <c r="A77" s="14" t="inlineStr">
        <is>
          <t>eff|nga|res</t>
        </is>
      </c>
      <c r="B77" s="14" t="inlineStr">
        <is>
          <t>eff</t>
        </is>
      </c>
      <c r="C77" s="14" t="inlineStr">
        <is>
          <t>nga</t>
        </is>
      </c>
      <c r="D77" s="14" t="inlineStr">
        <is>
          <t>res</t>
        </is>
      </c>
      <c r="E77" s="14" t="inlineStr">
        <is>
          <t>nga_owp_res_lr</t>
        </is>
      </c>
      <c r="F77" s="14" t="n">
        <v>-0.5</v>
      </c>
      <c r="G77" s="14" t="n">
        <v>-0.5</v>
      </c>
      <c r="H77" s="14" t="n">
        <v>-0.5</v>
      </c>
      <c r="I77" s="14" t="n">
        <v>-0.5</v>
      </c>
      <c r="J77" s="14" t="inlineStr">
        <is>
          <t>Elasticities row 220</t>
        </is>
      </c>
    </row>
    <row r="78">
      <c r="A78" s="14" t="inlineStr">
        <is>
          <t>eff|gso|res</t>
        </is>
      </c>
      <c r="B78" s="14" t="inlineStr">
        <is>
          <t>eff</t>
        </is>
      </c>
      <c r="C78" s="14" t="inlineStr">
        <is>
          <t>gso</t>
        </is>
      </c>
      <c r="D78" s="14" t="inlineStr">
        <is>
          <t>res</t>
        </is>
      </c>
      <c r="E78" s="14" t="inlineStr">
        <is>
          <t>gso_owp_tot_lr</t>
        </is>
      </c>
      <c r="F78" s="14" t="n">
        <v>-0.6</v>
      </c>
      <c r="G78" s="14" t="n">
        <v>-0.6</v>
      </c>
      <c r="H78" s="14" t="n">
        <v>-0.6</v>
      </c>
      <c r="I78" s="14" t="n">
        <v>-0.6</v>
      </c>
      <c r="J78" s="14" t="inlineStr">
        <is>
          <t>Elasticities row 221</t>
        </is>
      </c>
    </row>
    <row r="79">
      <c r="A79" s="14" t="inlineStr">
        <is>
          <t>eff|die|res</t>
        </is>
      </c>
      <c r="B79" s="14" t="inlineStr">
        <is>
          <t>eff</t>
        </is>
      </c>
      <c r="C79" s="14" t="inlineStr">
        <is>
          <t>die</t>
        </is>
      </c>
      <c r="D79" s="14" t="inlineStr">
        <is>
          <t>res</t>
        </is>
      </c>
      <c r="E79" s="14" t="inlineStr">
        <is>
          <t>die_owp_tot_lr</t>
        </is>
      </c>
      <c r="F79" s="14" t="n">
        <v>-0.3</v>
      </c>
      <c r="G79" s="14" t="n">
        <v>-0.3</v>
      </c>
      <c r="H79" s="14" t="n">
        <v>-0.3</v>
      </c>
      <c r="I79" s="14" t="n">
        <v>-0.3</v>
      </c>
      <c r="J79" s="14" t="inlineStr">
        <is>
          <t>Elasticities row 222</t>
        </is>
      </c>
    </row>
    <row r="80">
      <c r="A80" s="14" t="inlineStr">
        <is>
          <t>eff|oil|res</t>
        </is>
      </c>
      <c r="B80" s="14" t="inlineStr">
        <is>
          <t>eff</t>
        </is>
      </c>
      <c r="C80" s="14" t="inlineStr">
        <is>
          <t>oil</t>
        </is>
      </c>
      <c r="D80" s="14" t="inlineStr">
        <is>
          <t>res</t>
        </is>
      </c>
      <c r="E80" s="14" t="inlineStr">
        <is>
          <t>oil_owp_tot_lr</t>
        </is>
      </c>
      <c r="F80" s="14" t="n">
        <v>-0.4</v>
      </c>
      <c r="G80" s="14" t="n">
        <v>-0.4</v>
      </c>
      <c r="H80" s="14" t="n">
        <v>-0.4</v>
      </c>
      <c r="I80" s="14" t="n">
        <v>-0.4</v>
      </c>
      <c r="J80" s="14" t="inlineStr">
        <is>
          <t>Elasticities row 223</t>
        </is>
      </c>
    </row>
    <row r="81">
      <c r="A81" s="14" t="inlineStr">
        <is>
          <t>eff|bio|res</t>
        </is>
      </c>
      <c r="B81" s="14" t="inlineStr">
        <is>
          <t>eff</t>
        </is>
      </c>
      <c r="C81" s="14" t="inlineStr">
        <is>
          <t>bio</t>
        </is>
      </c>
      <c r="D81" s="14" t="inlineStr">
        <is>
          <t>res</t>
        </is>
      </c>
      <c r="E81" s="14" t="inlineStr">
        <is>
          <t>bio_owp_ind_lr</t>
        </is>
      </c>
      <c r="F81" s="14" t="n">
        <v>-0.2</v>
      </c>
      <c r="G81" s="14" t="n">
        <v>-0.2</v>
      </c>
      <c r="H81" s="14" t="n">
        <v>-0.2</v>
      </c>
      <c r="I81" s="14" t="n">
        <v>-0.2</v>
      </c>
      <c r="J81" s="14" t="inlineStr">
        <is>
          <t>Elasticities row 224</t>
        </is>
      </c>
    </row>
    <row r="82">
      <c r="A82" s="14" t="inlineStr">
        <is>
          <t>eff|ren|res</t>
        </is>
      </c>
      <c r="B82" s="14" t="inlineStr">
        <is>
          <t>eff</t>
        </is>
      </c>
      <c r="C82" s="14" t="inlineStr">
        <is>
          <t>ren</t>
        </is>
      </c>
      <c r="D82" s="14" t="inlineStr">
        <is>
          <t>res</t>
        </is>
      </c>
      <c r="E82" s="14" t="inlineStr">
        <is>
          <t>rnw_owp_tot_lr</t>
        </is>
      </c>
      <c r="F82" s="14" t="n">
        <v>-0.4</v>
      </c>
      <c r="G82" s="14" t="n">
        <v>-0.4</v>
      </c>
      <c r="H82" s="14" t="n">
        <v>-0.4</v>
      </c>
      <c r="I82" s="14" t="n">
        <v>-0.4</v>
      </c>
      <c r="J82" s="14" t="inlineStr">
        <is>
          <t>Elasticities row 225</t>
        </is>
      </c>
    </row>
    <row r="83">
      <c r="A83" s="14" t="inlineStr">
        <is>
          <t>eff|ecy|res</t>
        </is>
      </c>
      <c r="B83" s="14" t="inlineStr">
        <is>
          <t>eff</t>
        </is>
      </c>
      <c r="C83" s="14" t="inlineStr">
        <is>
          <t>ecy</t>
        </is>
      </c>
      <c r="D83" s="14" t="inlineStr">
        <is>
          <t>res</t>
        </is>
      </c>
      <c r="E83" s="14" t="inlineStr">
        <is>
          <t>ecy_owp_res_lr</t>
        </is>
      </c>
      <c r="F83" s="14" t="n">
        <v>-0.2</v>
      </c>
      <c r="G83" s="14" t="n">
        <v>-0.2</v>
      </c>
      <c r="H83" s="14" t="n">
        <v>-0.2</v>
      </c>
      <c r="I83" s="14" t="n">
        <v>-0.2</v>
      </c>
      <c r="J83" s="14" t="inlineStr">
        <is>
          <t>Elasticities row 226</t>
        </is>
      </c>
    </row>
    <row r="84">
      <c r="A84" s="14" t="inlineStr">
        <is>
          <t>eff|coa|ind</t>
        </is>
      </c>
      <c r="B84" s="14" t="inlineStr">
        <is>
          <t>eff</t>
        </is>
      </c>
      <c r="C84" s="14" t="inlineStr">
        <is>
          <t>coa</t>
        </is>
      </c>
      <c r="D84" s="14" t="inlineStr">
        <is>
          <t>ind</t>
        </is>
      </c>
      <c r="E84" s="14" t="inlineStr">
        <is>
          <t>coa_owp_ind_lr</t>
        </is>
      </c>
      <c r="F84" s="14" t="n">
        <v>-0.4</v>
      </c>
      <c r="G84" s="14" t="n">
        <v>-0.4</v>
      </c>
      <c r="H84" s="14" t="n">
        <v>-0.4</v>
      </c>
      <c r="I84" s="14" t="n">
        <v>-0.4</v>
      </c>
      <c r="J84" s="14" t="inlineStr">
        <is>
          <t>Elasticities row 227</t>
        </is>
      </c>
    </row>
    <row r="85">
      <c r="A85" s="14" t="inlineStr">
        <is>
          <t>eff|nga|ind</t>
        </is>
      </c>
      <c r="B85" s="14" t="inlineStr">
        <is>
          <t>eff</t>
        </is>
      </c>
      <c r="C85" s="14" t="inlineStr">
        <is>
          <t>nga</t>
        </is>
      </c>
      <c r="D85" s="14" t="inlineStr">
        <is>
          <t>ind</t>
        </is>
      </c>
      <c r="E85" s="14" t="inlineStr">
        <is>
          <t>nga_owp_ind_lr</t>
        </is>
      </c>
      <c r="F85" s="14" t="n">
        <v>-0.5</v>
      </c>
      <c r="G85" s="14" t="n">
        <v>-0.5</v>
      </c>
      <c r="H85" s="14" t="n">
        <v>-0.5</v>
      </c>
      <c r="I85" s="14" t="n">
        <v>-0.5</v>
      </c>
      <c r="J85" s="14" t="inlineStr">
        <is>
          <t>Elasticities row 228</t>
        </is>
      </c>
    </row>
    <row r="86">
      <c r="A86" s="14" t="inlineStr">
        <is>
          <t>eff|gso|ind</t>
        </is>
      </c>
      <c r="B86" s="14" t="inlineStr">
        <is>
          <t>eff</t>
        </is>
      </c>
      <c r="C86" s="14" t="inlineStr">
        <is>
          <t>gso</t>
        </is>
      </c>
      <c r="D86" s="14" t="inlineStr">
        <is>
          <t>ind</t>
        </is>
      </c>
      <c r="E86" s="14" t="inlineStr">
        <is>
          <t>gso_owp_tot_lr</t>
        </is>
      </c>
      <c r="F86" s="14" t="n">
        <v>-0.7</v>
      </c>
      <c r="G86" s="14" t="n">
        <v>-0.7</v>
      </c>
      <c r="H86" s="14" t="n">
        <v>-0.7</v>
      </c>
      <c r="I86" s="14" t="n">
        <v>-0.7</v>
      </c>
      <c r="J86" s="14" t="inlineStr">
        <is>
          <t>Elasticities row 229</t>
        </is>
      </c>
    </row>
    <row r="87">
      <c r="A87" s="14" t="inlineStr">
        <is>
          <t>eff|die|ind</t>
        </is>
      </c>
      <c r="B87" s="14" t="inlineStr">
        <is>
          <t>eff</t>
        </is>
      </c>
      <c r="C87" s="14" t="inlineStr">
        <is>
          <t>die</t>
        </is>
      </c>
      <c r="D87" s="14" t="inlineStr">
        <is>
          <t>ind</t>
        </is>
      </c>
      <c r="E87" s="14" t="inlineStr">
        <is>
          <t>die_owp_tot_lr</t>
        </is>
      </c>
      <c r="F87" s="14" t="n">
        <v>-1.2</v>
      </c>
      <c r="G87" s="14" t="n">
        <v>-1.2</v>
      </c>
      <c r="H87" s="14" t="n">
        <v>-1.2</v>
      </c>
      <c r="I87" s="14" t="n">
        <v>-1.2</v>
      </c>
      <c r="J87" s="14" t="inlineStr">
        <is>
          <t>Elasticities row 230</t>
        </is>
      </c>
    </row>
    <row r="88">
      <c r="A88" s="14" t="inlineStr">
        <is>
          <t>eff|oil|ind</t>
        </is>
      </c>
      <c r="B88" s="14" t="inlineStr">
        <is>
          <t>eff</t>
        </is>
      </c>
      <c r="C88" s="14" t="inlineStr">
        <is>
          <t>oil</t>
        </is>
      </c>
      <c r="D88" s="14" t="inlineStr">
        <is>
          <t>ind</t>
        </is>
      </c>
      <c r="E88" s="14" t="inlineStr">
        <is>
          <t>oil_owp_ind_lr</t>
        </is>
      </c>
      <c r="F88" s="14" t="n">
        <v>-0.4</v>
      </c>
      <c r="G88" s="14" t="n">
        <v>-0.4</v>
      </c>
      <c r="H88" s="14" t="n">
        <v>-0.4</v>
      </c>
      <c r="I88" s="14" t="n">
        <v>-0.4</v>
      </c>
      <c r="J88" s="14" t="inlineStr">
        <is>
          <t>Elasticities row 231</t>
        </is>
      </c>
    </row>
    <row r="89">
      <c r="A89" s="14" t="inlineStr">
        <is>
          <t>eff|bio|ind</t>
        </is>
      </c>
      <c r="B89" s="14" t="inlineStr">
        <is>
          <t>eff</t>
        </is>
      </c>
      <c r="C89" s="14" t="inlineStr">
        <is>
          <t>bio</t>
        </is>
      </c>
      <c r="D89" s="14" t="inlineStr">
        <is>
          <t>ind</t>
        </is>
      </c>
      <c r="E89" s="14" t="inlineStr">
        <is>
          <t>bio_owp_ind_lr</t>
        </is>
      </c>
      <c r="F89" s="14" t="n">
        <v>-0.2</v>
      </c>
      <c r="G89" s="14" t="n">
        <v>-0.2</v>
      </c>
      <c r="H89" s="14" t="n">
        <v>-0.2</v>
      </c>
      <c r="I89" s="14" t="n">
        <v>-0.2</v>
      </c>
      <c r="J89" s="14" t="inlineStr">
        <is>
          <t>Elasticities row 232</t>
        </is>
      </c>
    </row>
    <row r="90">
      <c r="A90" s="14" t="inlineStr">
        <is>
          <t>eff|ren|ind</t>
        </is>
      </c>
      <c r="B90" s="14" t="inlineStr">
        <is>
          <t>eff</t>
        </is>
      </c>
      <c r="C90" s="14" t="inlineStr">
        <is>
          <t>ren</t>
        </is>
      </c>
      <c r="D90" s="14" t="inlineStr">
        <is>
          <t>ind</t>
        </is>
      </c>
      <c r="E90" s="14" t="inlineStr">
        <is>
          <t>rnw_owp_tot_lr</t>
        </is>
      </c>
      <c r="F90" s="14" t="n">
        <v>-0.4</v>
      </c>
      <c r="G90" s="14" t="n">
        <v>-0.4</v>
      </c>
      <c r="H90" s="14" t="n">
        <v>-0.4</v>
      </c>
      <c r="I90" s="14" t="n">
        <v>-0.4</v>
      </c>
      <c r="J90" s="14" t="inlineStr">
        <is>
          <t>Elasticities row 233</t>
        </is>
      </c>
    </row>
    <row r="91">
      <c r="A91" s="14" t="inlineStr">
        <is>
          <t>eff|ecy|ind</t>
        </is>
      </c>
      <c r="B91" s="14" t="inlineStr">
        <is>
          <t>eff</t>
        </is>
      </c>
      <c r="C91" s="14" t="inlineStr">
        <is>
          <t>ecy</t>
        </is>
      </c>
      <c r="D91" s="14" t="inlineStr">
        <is>
          <t>ind</t>
        </is>
      </c>
      <c r="E91" s="14" t="inlineStr">
        <is>
          <t>ecy_owp_ind_lr</t>
        </is>
      </c>
      <c r="F91" s="14" t="n">
        <v>-0.2</v>
      </c>
      <c r="G91" s="14" t="n">
        <v>-0.2</v>
      </c>
      <c r="H91" s="14" t="n">
        <v>-0.2</v>
      </c>
      <c r="I91" s="14" t="n">
        <v>-0.2</v>
      </c>
      <c r="J91" s="14" t="inlineStr">
        <is>
          <t>Elasticities row 234</t>
        </is>
      </c>
    </row>
    <row r="92">
      <c r="A92" s="14" t="inlineStr">
        <is>
          <t>eff|coa|srv</t>
        </is>
      </c>
      <c r="B92" s="14" t="inlineStr">
        <is>
          <t>eff</t>
        </is>
      </c>
      <c r="C92" s="14" t="inlineStr">
        <is>
          <t>coa</t>
        </is>
      </c>
      <c r="D92" s="14" t="inlineStr">
        <is>
          <t>srv</t>
        </is>
      </c>
      <c r="E92" s="14" t="inlineStr">
        <is>
          <t>coa_owp_ind_lr</t>
        </is>
      </c>
      <c r="F92" s="14" t="n">
        <v>-0.6</v>
      </c>
      <c r="G92" s="14" t="n">
        <v>-0.6</v>
      </c>
      <c r="H92" s="14" t="n">
        <v>-0.6</v>
      </c>
      <c r="I92" s="14" t="n">
        <v>-0.6</v>
      </c>
      <c r="J92" s="14" t="inlineStr">
        <is>
          <t>Elasticities row 235</t>
        </is>
      </c>
    </row>
    <row r="93">
      <c r="A93" s="14" t="inlineStr">
        <is>
          <t>eff|nga|srv</t>
        </is>
      </c>
      <c r="B93" s="14" t="inlineStr">
        <is>
          <t>eff</t>
        </is>
      </c>
      <c r="C93" s="14" t="inlineStr">
        <is>
          <t>nga</t>
        </is>
      </c>
      <c r="D93" s="14" t="inlineStr">
        <is>
          <t>srv</t>
        </is>
      </c>
      <c r="E93" s="14" t="inlineStr">
        <is>
          <t>nga_owp_ind_lr</t>
        </is>
      </c>
      <c r="F93" s="14" t="n">
        <v>-1</v>
      </c>
      <c r="G93" s="14" t="n">
        <v>-1</v>
      </c>
      <c r="H93" s="14" t="n">
        <v>-1</v>
      </c>
      <c r="I93" s="14" t="n">
        <v>-1</v>
      </c>
      <c r="J93" s="14" t="inlineStr">
        <is>
          <t>Elasticities row 236</t>
        </is>
      </c>
    </row>
    <row r="94">
      <c r="A94" s="14" t="inlineStr">
        <is>
          <t>eff|gso|srv</t>
        </is>
      </c>
      <c r="B94" s="14" t="inlineStr">
        <is>
          <t>eff</t>
        </is>
      </c>
      <c r="C94" s="14" t="inlineStr">
        <is>
          <t>gso</t>
        </is>
      </c>
      <c r="D94" s="14" t="inlineStr">
        <is>
          <t>srv</t>
        </is>
      </c>
      <c r="E94" s="14" t="inlineStr">
        <is>
          <t>gso_owp_tot_lr</t>
        </is>
      </c>
      <c r="F94" s="14" t="n">
        <v>-1.1</v>
      </c>
      <c r="G94" s="14" t="n">
        <v>-1.1</v>
      </c>
      <c r="H94" s="14" t="n">
        <v>-1.1</v>
      </c>
      <c r="I94" s="14" t="n">
        <v>-1.1</v>
      </c>
      <c r="J94" s="14" t="inlineStr">
        <is>
          <t>Elasticities row 237</t>
        </is>
      </c>
    </row>
    <row r="95">
      <c r="A95" s="14" t="inlineStr">
        <is>
          <t>eff|die|srv</t>
        </is>
      </c>
      <c r="B95" s="14" t="inlineStr">
        <is>
          <t>eff</t>
        </is>
      </c>
      <c r="C95" s="14" t="inlineStr">
        <is>
          <t>die</t>
        </is>
      </c>
      <c r="D95" s="14" t="inlineStr">
        <is>
          <t>srv</t>
        </is>
      </c>
      <c r="E95" s="14" t="inlineStr">
        <is>
          <t>die_owp_tot_lr</t>
        </is>
      </c>
      <c r="F95" s="14" t="n">
        <v>-0.4</v>
      </c>
      <c r="G95" s="14" t="n">
        <v>-0.4</v>
      </c>
      <c r="H95" s="14" t="n">
        <v>-0.4</v>
      </c>
      <c r="I95" s="14" t="n">
        <v>-0.4</v>
      </c>
      <c r="J95" s="14" t="inlineStr">
        <is>
          <t>Elasticities row 238</t>
        </is>
      </c>
    </row>
    <row r="96">
      <c r="A96" s="14" t="inlineStr">
        <is>
          <t>eff|oil|srv</t>
        </is>
      </c>
      <c r="B96" s="14" t="inlineStr">
        <is>
          <t>eff</t>
        </is>
      </c>
      <c r="C96" s="14" t="inlineStr">
        <is>
          <t>oil</t>
        </is>
      </c>
      <c r="D96" s="14" t="inlineStr">
        <is>
          <t>srv</t>
        </is>
      </c>
      <c r="E96" s="14" t="inlineStr">
        <is>
          <t>oil_owp_ind_lr</t>
        </is>
      </c>
      <c r="F96" s="14" t="n">
        <v>-0.6</v>
      </c>
      <c r="G96" s="14" t="n">
        <v>-0.6</v>
      </c>
      <c r="H96" s="14" t="n">
        <v>-0.6</v>
      </c>
      <c r="I96" s="14" t="n">
        <v>-0.6</v>
      </c>
      <c r="J96" s="14" t="inlineStr">
        <is>
          <t>Elasticities row 239</t>
        </is>
      </c>
    </row>
    <row r="97">
      <c r="A97" s="14" t="inlineStr">
        <is>
          <t>eff|bio|srv</t>
        </is>
      </c>
      <c r="B97" s="14" t="inlineStr">
        <is>
          <t>eff</t>
        </is>
      </c>
      <c r="C97" s="14" t="inlineStr">
        <is>
          <t>bio</t>
        </is>
      </c>
      <c r="D97" s="14" t="inlineStr">
        <is>
          <t>srv</t>
        </is>
      </c>
      <c r="E97" s="14" t="inlineStr">
        <is>
          <t>bio_owp_ind_lr</t>
        </is>
      </c>
      <c r="F97" s="14" t="n">
        <v>-0.3</v>
      </c>
      <c r="G97" s="14" t="n">
        <v>-0.3</v>
      </c>
      <c r="H97" s="14" t="n">
        <v>-0.3</v>
      </c>
      <c r="I97" s="14" t="n">
        <v>-0.3</v>
      </c>
      <c r="J97" s="14" t="inlineStr">
        <is>
          <t>Elasticities row 240</t>
        </is>
      </c>
    </row>
    <row r="98">
      <c r="A98" s="14" t="inlineStr">
        <is>
          <t>eff|ren|srv</t>
        </is>
      </c>
      <c r="B98" s="14" t="inlineStr">
        <is>
          <t>eff</t>
        </is>
      </c>
      <c r="C98" s="14" t="inlineStr">
        <is>
          <t>ren</t>
        </is>
      </c>
      <c r="D98" s="14" t="inlineStr">
        <is>
          <t>srv</t>
        </is>
      </c>
      <c r="E98" s="14" t="inlineStr">
        <is>
          <t>rnw_owp_tot_lr</t>
        </is>
      </c>
      <c r="F98" s="14" t="n">
        <v>-0.6</v>
      </c>
      <c r="G98" s="14" t="n">
        <v>-0.6</v>
      </c>
      <c r="H98" s="14" t="n">
        <v>-0.6</v>
      </c>
      <c r="I98" s="14" t="n">
        <v>-0.6</v>
      </c>
      <c r="J98" s="14" t="inlineStr">
        <is>
          <t>Elasticities row 241</t>
        </is>
      </c>
    </row>
    <row r="99">
      <c r="A99" s="14" t="inlineStr">
        <is>
          <t>eff|ecy|srv</t>
        </is>
      </c>
      <c r="B99" s="14" t="inlineStr">
        <is>
          <t>eff</t>
        </is>
      </c>
      <c r="C99" s="14" t="inlineStr">
        <is>
          <t>ecy</t>
        </is>
      </c>
      <c r="D99" s="14" t="inlineStr">
        <is>
          <t>srv</t>
        </is>
      </c>
      <c r="E99" s="14" t="inlineStr">
        <is>
          <t>ecy_owp_ind_lr</t>
        </is>
      </c>
      <c r="F99" s="14" t="n">
        <v>-0.4</v>
      </c>
      <c r="G99" s="14" t="n">
        <v>-0.4</v>
      </c>
      <c r="H99" s="14" t="n">
        <v>-0.4</v>
      </c>
      <c r="I99" s="14" t="n">
        <v>-0.4</v>
      </c>
      <c r="J99" s="14" t="inlineStr">
        <is>
          <t>Elasticities row 242</t>
        </is>
      </c>
    </row>
    <row r="100">
      <c r="A100" s="14" t="inlineStr">
        <is>
          <t>aei|coa|tra</t>
        </is>
      </c>
      <c r="B100" s="14" t="inlineStr">
        <is>
          <t>aei</t>
        </is>
      </c>
      <c r="C100" s="14" t="inlineStr">
        <is>
          <t>coa</t>
        </is>
      </c>
      <c r="D100" s="14" t="inlineStr">
        <is>
          <t>tra</t>
        </is>
      </c>
      <c r="E100" s="14" t="inlineStr">
        <is>
          <t>eff_imp_coa_rod</t>
        </is>
      </c>
      <c r="F100" s="14" t="n">
        <v>0.01</v>
      </c>
      <c r="G100" s="14" t="n">
        <v>0.01</v>
      </c>
      <c r="H100" s="14" t="n">
        <v>0.01</v>
      </c>
      <c r="I100" s="14" t="n">
        <v>0.01</v>
      </c>
      <c r="J100" s="14" t="inlineStr">
        <is>
          <t>Elasticities row 256</t>
        </is>
      </c>
    </row>
    <row r="101">
      <c r="A101" s="14" t="inlineStr">
        <is>
          <t>aei|nga|tra</t>
        </is>
      </c>
      <c r="B101" s="14" t="inlineStr">
        <is>
          <t>aei</t>
        </is>
      </c>
      <c r="C101" s="14" t="inlineStr">
        <is>
          <t>nga</t>
        </is>
      </c>
      <c r="D101" s="14" t="inlineStr">
        <is>
          <t>tra</t>
        </is>
      </c>
      <c r="E101" s="14" t="inlineStr">
        <is>
          <t>eff_imp_nga_rod</t>
        </is>
      </c>
      <c r="F101" s="14" t="n">
        <v>0.01</v>
      </c>
      <c r="G101" s="14" t="n">
        <v>0.01</v>
      </c>
      <c r="H101" s="14" t="n">
        <v>0.01</v>
      </c>
      <c r="I101" s="14" t="n">
        <v>0.01</v>
      </c>
      <c r="J101" s="14" t="inlineStr">
        <is>
          <t>Elasticities row 257</t>
        </is>
      </c>
    </row>
    <row r="102">
      <c r="A102" s="14" t="inlineStr">
        <is>
          <t>aei|oil|tra</t>
        </is>
      </c>
      <c r="B102" s="14" t="inlineStr">
        <is>
          <t>aei</t>
        </is>
      </c>
      <c r="C102" s="14" t="inlineStr">
        <is>
          <t>oil</t>
        </is>
      </c>
      <c r="D102" s="14" t="inlineStr">
        <is>
          <t>tra</t>
        </is>
      </c>
      <c r="E102" s="14" t="inlineStr">
        <is>
          <t>eff_imp_oil_rod</t>
        </is>
      </c>
      <c r="F102" s="14" t="n">
        <v>0.01</v>
      </c>
      <c r="G102" s="14" t="n">
        <v>0.01</v>
      </c>
      <c r="H102" s="14" t="n">
        <v>0.01</v>
      </c>
      <c r="I102" s="14" t="n">
        <v>0.01</v>
      </c>
      <c r="J102" s="14" t="inlineStr">
        <is>
          <t>Elasticities row 258</t>
        </is>
      </c>
    </row>
    <row r="103">
      <c r="A103" s="14" t="inlineStr">
        <is>
          <t>aei|bio|tra</t>
        </is>
      </c>
      <c r="B103" s="14" t="inlineStr">
        <is>
          <t>aei</t>
        </is>
      </c>
      <c r="C103" s="14" t="inlineStr">
        <is>
          <t>bio</t>
        </is>
      </c>
      <c r="D103" s="14" t="inlineStr">
        <is>
          <t>tra</t>
        </is>
      </c>
      <c r="E103" s="14" t="inlineStr">
        <is>
          <t>eff_imp_bio_rod</t>
        </is>
      </c>
      <c r="F103" s="14" t="n">
        <v>0.01</v>
      </c>
      <c r="G103" s="14" t="n">
        <v>0.01</v>
      </c>
      <c r="H103" s="14" t="n">
        <v>0.01</v>
      </c>
      <c r="I103" s="14" t="n">
        <v>0.01</v>
      </c>
      <c r="J103" s="14" t="inlineStr">
        <is>
          <t>Elasticities row 259</t>
        </is>
      </c>
    </row>
    <row r="104">
      <c r="A104" s="14" t="inlineStr">
        <is>
          <t>aei|ren|tra</t>
        </is>
      </c>
      <c r="B104" s="14" t="inlineStr">
        <is>
          <t>aei</t>
        </is>
      </c>
      <c r="C104" s="14" t="inlineStr">
        <is>
          <t>ren</t>
        </is>
      </c>
      <c r="D104" s="14" t="inlineStr">
        <is>
          <t>tra</t>
        </is>
      </c>
      <c r="E104" s="14" t="inlineStr">
        <is>
          <t>eff_imp_ren_rod</t>
        </is>
      </c>
      <c r="F104" s="14" t="n">
        <v>0.01</v>
      </c>
      <c r="G104" s="14" t="n">
        <v>0.01</v>
      </c>
      <c r="H104" s="14" t="n">
        <v>0.01</v>
      </c>
      <c r="I104" s="14" t="n">
        <v>0.01</v>
      </c>
      <c r="J104" s="14" t="inlineStr">
        <is>
          <t>Elasticities row 260</t>
        </is>
      </c>
    </row>
    <row r="105">
      <c r="A105" s="14" t="inlineStr">
        <is>
          <t>aei|ecy|tra</t>
        </is>
      </c>
      <c r="B105" s="14" t="inlineStr">
        <is>
          <t>aei</t>
        </is>
      </c>
      <c r="C105" s="14" t="inlineStr">
        <is>
          <t>ecy</t>
        </is>
      </c>
      <c r="D105" s="14" t="inlineStr">
        <is>
          <t>tra</t>
        </is>
      </c>
      <c r="E105" s="14" t="inlineStr">
        <is>
          <t>eff_imp_ecy_rod</t>
        </is>
      </c>
      <c r="F105" s="14" t="n">
        <v>0.01</v>
      </c>
      <c r="G105" s="14" t="n">
        <v>0.01</v>
      </c>
      <c r="H105" s="14" t="n">
        <v>0.01</v>
      </c>
      <c r="I105" s="14" t="n">
        <v>0.01</v>
      </c>
      <c r="J105" s="14" t="inlineStr">
        <is>
          <t>Elasticities row 261</t>
        </is>
      </c>
    </row>
    <row r="106">
      <c r="A106" s="14" t="inlineStr">
        <is>
          <t>aei|coa|res</t>
        </is>
      </c>
      <c r="B106" s="14" t="inlineStr">
        <is>
          <t>aei</t>
        </is>
      </c>
      <c r="C106" s="14" t="inlineStr">
        <is>
          <t>coa</t>
        </is>
      </c>
      <c r="D106" s="14" t="inlineStr">
        <is>
          <t>res</t>
        </is>
      </c>
      <c r="E106" s="14" t="inlineStr">
        <is>
          <t>eff_imp_coa</t>
        </is>
      </c>
      <c r="F106" s="14" t="n">
        <v>0.005</v>
      </c>
      <c r="G106" s="14" t="n">
        <v>0.005</v>
      </c>
      <c r="H106" s="14" t="n">
        <v>0.005</v>
      </c>
      <c r="I106" s="14" t="n">
        <v>0.005</v>
      </c>
      <c r="J106" s="14" t="inlineStr">
        <is>
          <t>Elasticities row 263</t>
        </is>
      </c>
    </row>
    <row r="107">
      <c r="A107" s="14" t="inlineStr">
        <is>
          <t>aei|nga|res</t>
        </is>
      </c>
      <c r="B107" s="14" t="inlineStr">
        <is>
          <t>aei</t>
        </is>
      </c>
      <c r="C107" s="14" t="inlineStr">
        <is>
          <t>nga</t>
        </is>
      </c>
      <c r="D107" s="14" t="inlineStr">
        <is>
          <t>res</t>
        </is>
      </c>
      <c r="E107" s="14" t="inlineStr">
        <is>
          <t>eff_imp_nga</t>
        </is>
      </c>
      <c r="F107" s="14" t="n">
        <v>0.01</v>
      </c>
      <c r="G107" s="14" t="n">
        <v>0.01</v>
      </c>
      <c r="H107" s="14" t="n">
        <v>0.01</v>
      </c>
      <c r="I107" s="14" t="n">
        <v>0.01</v>
      </c>
      <c r="J107" s="14" t="inlineStr">
        <is>
          <t>Elasticities row 264</t>
        </is>
      </c>
    </row>
    <row r="108">
      <c r="A108" s="14" t="inlineStr">
        <is>
          <t>aei|oil|res</t>
        </is>
      </c>
      <c r="B108" s="14" t="inlineStr">
        <is>
          <t>aei</t>
        </is>
      </c>
      <c r="C108" s="14" t="inlineStr">
        <is>
          <t>oil</t>
        </is>
      </c>
      <c r="D108" s="14" t="inlineStr">
        <is>
          <t>res</t>
        </is>
      </c>
      <c r="E108" s="14" t="inlineStr">
        <is>
          <t>eff_imp_oil</t>
        </is>
      </c>
      <c r="F108" s="14" t="n">
        <v>0.005</v>
      </c>
      <c r="G108" s="14" t="n">
        <v>0.005</v>
      </c>
      <c r="H108" s="14" t="n">
        <v>0.005</v>
      </c>
      <c r="I108" s="14" t="n">
        <v>0.005</v>
      </c>
      <c r="J108" s="14" t="inlineStr">
        <is>
          <t>Elasticities row 265</t>
        </is>
      </c>
    </row>
    <row r="109">
      <c r="A109" s="14" t="inlineStr">
        <is>
          <t>aei|bio|res</t>
        </is>
      </c>
      <c r="B109" s="14" t="inlineStr">
        <is>
          <t>aei</t>
        </is>
      </c>
      <c r="C109" s="14" t="inlineStr">
        <is>
          <t>bio</t>
        </is>
      </c>
      <c r="D109" s="14" t="inlineStr">
        <is>
          <t>res</t>
        </is>
      </c>
      <c r="E109" s="14" t="inlineStr">
        <is>
          <t>eff_imp_bio</t>
        </is>
      </c>
      <c r="F109" s="14" t="n">
        <v>0.005</v>
      </c>
      <c r="G109" s="14" t="n">
        <v>0.005</v>
      </c>
      <c r="H109" s="14" t="n">
        <v>0.005</v>
      </c>
      <c r="I109" s="14" t="n">
        <v>0.005</v>
      </c>
      <c r="J109" s="14" t="inlineStr">
        <is>
          <t>Elasticities row 266</t>
        </is>
      </c>
    </row>
    <row r="110">
      <c r="A110" s="14" t="inlineStr">
        <is>
          <t>aei|ren|res</t>
        </is>
      </c>
      <c r="B110" s="14" t="inlineStr">
        <is>
          <t>aei</t>
        </is>
      </c>
      <c r="C110" s="14" t="inlineStr">
        <is>
          <t>ren</t>
        </is>
      </c>
      <c r="D110" s="14" t="inlineStr">
        <is>
          <t>res</t>
        </is>
      </c>
      <c r="E110" s="14" t="inlineStr">
        <is>
          <t>eff_imp_ren</t>
        </is>
      </c>
      <c r="F110" s="14" t="n">
        <v>0.005</v>
      </c>
      <c r="G110" s="14" t="n">
        <v>0.005</v>
      </c>
      <c r="H110" s="14" t="n">
        <v>0.005</v>
      </c>
      <c r="I110" s="14" t="n">
        <v>0.005</v>
      </c>
      <c r="J110" s="14" t="inlineStr">
        <is>
          <t>Elasticities row 267</t>
        </is>
      </c>
    </row>
    <row r="111">
      <c r="A111" s="14" t="inlineStr">
        <is>
          <t>aei|ecy|res</t>
        </is>
      </c>
      <c r="B111" s="14" t="inlineStr">
        <is>
          <t>aei</t>
        </is>
      </c>
      <c r="C111" s="14" t="inlineStr">
        <is>
          <t>ecy</t>
        </is>
      </c>
      <c r="D111" s="14" t="inlineStr">
        <is>
          <t>res</t>
        </is>
      </c>
      <c r="E111" s="14" t="inlineStr">
        <is>
          <t>eff_imp_ecy</t>
        </is>
      </c>
      <c r="F111" s="14" t="n">
        <v>0.005</v>
      </c>
      <c r="G111" s="14" t="n">
        <v>0.005</v>
      </c>
      <c r="H111" s="14" t="n">
        <v>0.005</v>
      </c>
      <c r="I111" s="14" t="n">
        <v>0.005</v>
      </c>
      <c r="J111" s="14" t="inlineStr">
        <is>
          <t>Elasticities row 268</t>
        </is>
      </c>
    </row>
    <row r="112">
      <c r="A112" s="14" t="inlineStr">
        <is>
          <t>aei|coa|ind</t>
        </is>
      </c>
      <c r="B112" s="14" t="inlineStr">
        <is>
          <t>aei</t>
        </is>
      </c>
      <c r="C112" s="14" t="inlineStr">
        <is>
          <t>coa</t>
        </is>
      </c>
      <c r="D112" s="14" t="inlineStr">
        <is>
          <t>ind</t>
        </is>
      </c>
      <c r="E112" s="14" t="inlineStr">
        <is>
          <t>eff_imp_coa</t>
        </is>
      </c>
      <c r="F112" s="14" t="n">
        <v>0.005</v>
      </c>
      <c r="G112" s="14" t="n">
        <v>0.005</v>
      </c>
      <c r="H112" s="14" t="n">
        <v>0.005</v>
      </c>
      <c r="I112" s="14" t="n">
        <v>0.005</v>
      </c>
      <c r="J112" s="14" t="inlineStr">
        <is>
          <t>Elasticities row 270</t>
        </is>
      </c>
    </row>
    <row r="113">
      <c r="A113" s="14" t="inlineStr">
        <is>
          <t>aei|nga|ind</t>
        </is>
      </c>
      <c r="B113" s="14" t="inlineStr">
        <is>
          <t>aei</t>
        </is>
      </c>
      <c r="C113" s="14" t="inlineStr">
        <is>
          <t>nga</t>
        </is>
      </c>
      <c r="D113" s="14" t="inlineStr">
        <is>
          <t>ind</t>
        </is>
      </c>
      <c r="E113" s="14" t="inlineStr">
        <is>
          <t>eff_imp_nga</t>
        </is>
      </c>
      <c r="F113" s="14" t="n">
        <v>0.01</v>
      </c>
      <c r="G113" s="14" t="n">
        <v>0.01</v>
      </c>
      <c r="H113" s="14" t="n">
        <v>0.01</v>
      </c>
      <c r="I113" s="14" t="n">
        <v>0.01</v>
      </c>
      <c r="J113" s="14" t="inlineStr">
        <is>
          <t>Elasticities row 271</t>
        </is>
      </c>
    </row>
    <row r="114">
      <c r="A114" s="14" t="inlineStr">
        <is>
          <t>aei|oil|ind</t>
        </is>
      </c>
      <c r="B114" s="14" t="inlineStr">
        <is>
          <t>aei</t>
        </is>
      </c>
      <c r="C114" s="14" t="inlineStr">
        <is>
          <t>oil</t>
        </is>
      </c>
      <c r="D114" s="14" t="inlineStr">
        <is>
          <t>ind</t>
        </is>
      </c>
      <c r="E114" s="14" t="inlineStr">
        <is>
          <t>eff_imp_oil</t>
        </is>
      </c>
      <c r="F114" s="14" t="n">
        <v>0.005</v>
      </c>
      <c r="G114" s="14" t="n">
        <v>0.005</v>
      </c>
      <c r="H114" s="14" t="n">
        <v>0.005</v>
      </c>
      <c r="I114" s="14" t="n">
        <v>0.005</v>
      </c>
      <c r="J114" s="14" t="inlineStr">
        <is>
          <t>Elasticities row 272</t>
        </is>
      </c>
    </row>
    <row r="115">
      <c r="A115" s="14" t="inlineStr">
        <is>
          <t>aei|bio|ind</t>
        </is>
      </c>
      <c r="B115" s="14" t="inlineStr">
        <is>
          <t>aei</t>
        </is>
      </c>
      <c r="C115" s="14" t="inlineStr">
        <is>
          <t>bio</t>
        </is>
      </c>
      <c r="D115" s="14" t="inlineStr">
        <is>
          <t>ind</t>
        </is>
      </c>
      <c r="E115" s="14" t="inlineStr">
        <is>
          <t>eff_imp_bio</t>
        </is>
      </c>
      <c r="F115" s="14" t="n">
        <v>0.005</v>
      </c>
      <c r="G115" s="14" t="n">
        <v>0.005</v>
      </c>
      <c r="H115" s="14" t="n">
        <v>0.005</v>
      </c>
      <c r="I115" s="14" t="n">
        <v>0.005</v>
      </c>
      <c r="J115" s="14" t="inlineStr">
        <is>
          <t>Elasticities row 273</t>
        </is>
      </c>
    </row>
    <row r="116">
      <c r="A116" s="14" t="inlineStr">
        <is>
          <t>aei|ren|ind</t>
        </is>
      </c>
      <c r="B116" s="14" t="inlineStr">
        <is>
          <t>aei</t>
        </is>
      </c>
      <c r="C116" s="14" t="inlineStr">
        <is>
          <t>ren</t>
        </is>
      </c>
      <c r="D116" s="14" t="inlineStr">
        <is>
          <t>ind</t>
        </is>
      </c>
      <c r="E116" s="14" t="inlineStr">
        <is>
          <t>eff_imp_ren</t>
        </is>
      </c>
      <c r="F116" s="14" t="n">
        <v>0.005</v>
      </c>
      <c r="G116" s="14" t="n">
        <v>0.005</v>
      </c>
      <c r="H116" s="14" t="n">
        <v>0.005</v>
      </c>
      <c r="I116" s="14" t="n">
        <v>0.005</v>
      </c>
      <c r="J116" s="14" t="inlineStr">
        <is>
          <t>Elasticities row 274</t>
        </is>
      </c>
    </row>
    <row r="117">
      <c r="A117" s="14" t="inlineStr">
        <is>
          <t>aei|ecy|ind</t>
        </is>
      </c>
      <c r="B117" s="14" t="inlineStr">
        <is>
          <t>aei</t>
        </is>
      </c>
      <c r="C117" s="14" t="inlineStr">
        <is>
          <t>ecy</t>
        </is>
      </c>
      <c r="D117" s="14" t="inlineStr">
        <is>
          <t>ind</t>
        </is>
      </c>
      <c r="E117" s="14" t="inlineStr">
        <is>
          <t>eff_imp_ecy</t>
        </is>
      </c>
      <c r="F117" s="14" t="n">
        <v>0.005</v>
      </c>
      <c r="G117" s="14" t="n">
        <v>0.005</v>
      </c>
      <c r="H117" s="14" t="n">
        <v>0.005</v>
      </c>
      <c r="I117" s="14" t="n">
        <v>0.005</v>
      </c>
      <c r="J117" s="14" t="inlineStr">
        <is>
          <t>Elasticities row 275</t>
        </is>
      </c>
    </row>
    <row r="118">
      <c r="A118" s="14" t="inlineStr">
        <is>
          <t>aei|coa|srv</t>
        </is>
      </c>
      <c r="B118" s="14" t="inlineStr">
        <is>
          <t>aei</t>
        </is>
      </c>
      <c r="C118" s="14" t="inlineStr">
        <is>
          <t>coa</t>
        </is>
      </c>
      <c r="D118" s="14" t="inlineStr">
        <is>
          <t>srv</t>
        </is>
      </c>
      <c r="E118" s="14" t="inlineStr">
        <is>
          <t>eff_imp_coa</t>
        </is>
      </c>
      <c r="F118" s="14" t="n">
        <v>0.005</v>
      </c>
      <c r="G118" s="14" t="n">
        <v>0.005</v>
      </c>
      <c r="H118" s="14" t="n">
        <v>0.005</v>
      </c>
      <c r="I118" s="14" t="n">
        <v>0.005</v>
      </c>
      <c r="J118" s="14" t="inlineStr">
        <is>
          <t>Elasticities row 277</t>
        </is>
      </c>
    </row>
    <row r="119">
      <c r="A119" s="14" t="inlineStr">
        <is>
          <t>aei|nga|srv</t>
        </is>
      </c>
      <c r="B119" s="14" t="inlineStr">
        <is>
          <t>aei</t>
        </is>
      </c>
      <c r="C119" s="14" t="inlineStr">
        <is>
          <t>nga</t>
        </is>
      </c>
      <c r="D119" s="14" t="inlineStr">
        <is>
          <t>srv</t>
        </is>
      </c>
      <c r="E119" s="14" t="inlineStr">
        <is>
          <t>eff_imp_nga</t>
        </is>
      </c>
      <c r="F119" s="14" t="n">
        <v>0.01</v>
      </c>
      <c r="G119" s="14" t="n">
        <v>0.01</v>
      </c>
      <c r="H119" s="14" t="n">
        <v>0.01</v>
      </c>
      <c r="I119" s="14" t="n">
        <v>0.01</v>
      </c>
      <c r="J119" s="14" t="inlineStr">
        <is>
          <t>Elasticities row 278</t>
        </is>
      </c>
    </row>
    <row r="120">
      <c r="A120" s="14" t="inlineStr">
        <is>
          <t>aei|oil|srv</t>
        </is>
      </c>
      <c r="B120" s="14" t="inlineStr">
        <is>
          <t>aei</t>
        </is>
      </c>
      <c r="C120" s="14" t="inlineStr">
        <is>
          <t>oil</t>
        </is>
      </c>
      <c r="D120" s="14" t="inlineStr">
        <is>
          <t>srv</t>
        </is>
      </c>
      <c r="E120" s="14" t="inlineStr">
        <is>
          <t>eff_imp_oil</t>
        </is>
      </c>
      <c r="F120" s="14" t="n">
        <v>0.005</v>
      </c>
      <c r="G120" s="14" t="n">
        <v>0.005</v>
      </c>
      <c r="H120" s="14" t="n">
        <v>0.005</v>
      </c>
      <c r="I120" s="14" t="n">
        <v>0.005</v>
      </c>
      <c r="J120" s="14" t="inlineStr">
        <is>
          <t>Elasticities row 279</t>
        </is>
      </c>
    </row>
    <row r="121">
      <c r="A121" s="14" t="inlineStr">
        <is>
          <t>aei|bio|srv</t>
        </is>
      </c>
      <c r="B121" s="14" t="inlineStr">
        <is>
          <t>aei</t>
        </is>
      </c>
      <c r="C121" s="14" t="inlineStr">
        <is>
          <t>bio</t>
        </is>
      </c>
      <c r="D121" s="14" t="inlineStr">
        <is>
          <t>srv</t>
        </is>
      </c>
      <c r="E121" s="14" t="inlineStr">
        <is>
          <t>eff_imp_bio</t>
        </is>
      </c>
      <c r="F121" s="14" t="n">
        <v>0.005</v>
      </c>
      <c r="G121" s="14" t="n">
        <v>0.005</v>
      </c>
      <c r="H121" s="14" t="n">
        <v>0.005</v>
      </c>
      <c r="I121" s="14" t="n">
        <v>0.005</v>
      </c>
      <c r="J121" s="14" t="inlineStr">
        <is>
          <t>Elasticities row 280</t>
        </is>
      </c>
    </row>
    <row r="122">
      <c r="A122" s="14" t="inlineStr">
        <is>
          <t>aei|ren|srv</t>
        </is>
      </c>
      <c r="B122" s="14" t="inlineStr">
        <is>
          <t>aei</t>
        </is>
      </c>
      <c r="C122" s="14" t="inlineStr">
        <is>
          <t>ren</t>
        </is>
      </c>
      <c r="D122" s="14" t="inlineStr">
        <is>
          <t>srv</t>
        </is>
      </c>
      <c r="E122" s="14" t="inlineStr">
        <is>
          <t>eff_imp_ren</t>
        </is>
      </c>
      <c r="F122" s="14" t="n">
        <v>0.005</v>
      </c>
      <c r="G122" s="14" t="n">
        <v>0.005</v>
      </c>
      <c r="H122" s="14" t="n">
        <v>0.005</v>
      </c>
      <c r="I122" s="14" t="n">
        <v>0.005</v>
      </c>
      <c r="J122" s="14" t="inlineStr">
        <is>
          <t>Elasticities row 281</t>
        </is>
      </c>
    </row>
    <row r="123">
      <c r="A123" s="14" t="inlineStr">
        <is>
          <t>aei|ecy|srv</t>
        </is>
      </c>
      <c r="B123" s="14" t="inlineStr">
        <is>
          <t>aei</t>
        </is>
      </c>
      <c r="C123" s="14" t="inlineStr">
        <is>
          <t>ecy</t>
        </is>
      </c>
      <c r="D123" s="14" t="inlineStr">
        <is>
          <t>srv</t>
        </is>
      </c>
      <c r="E123" s="14" t="inlineStr">
        <is>
          <t>eff_imp_ecy</t>
        </is>
      </c>
      <c r="F123" s="14" t="n">
        <v>0.005</v>
      </c>
      <c r="G123" s="14" t="n">
        <v>0.005</v>
      </c>
      <c r="H123" s="14" t="n">
        <v>0.005</v>
      </c>
      <c r="I123" s="14" t="n">
        <v>0.005</v>
      </c>
      <c r="J123" s="14" t="inlineStr">
        <is>
          <t>Elasticities row 282</t>
        </is>
      </c>
    </row>
  </sheetData>
  <pageMargins left="0.75" right="0.75" top="1" bottom="1" header="0.5" footer="0.5"/>
</worksheet>
</file>

<file path=xl/worksheets/sheet19.xml><?xml version="1.0" encoding="utf-8"?>
<worksheet xmlns="http://schemas.openxmlformats.org/spreadsheetml/2006/main">
  <sheetPr codeName="Sheet19">
    <outlinePr summaryBelow="1" summaryRight="1"/>
    <pageSetUpPr/>
  </sheetPr>
  <dimension ref="A1:CU887"/>
  <sheetViews>
    <sheetView tabSelected="0" workbookViewId="0">
      <pane xSplit="5" ySplit="5" topLeftCell="F6" activePane="bottomRight" state="frozen"/>
      <selection pane="topRight"/>
      <selection pane="bottomLeft"/>
      <selection pane="bottomRight" activeCell="A1" sqref="A1"/>
    </sheetView>
  </sheetViews>
  <sheetFormatPr baseColWidth="8" defaultRowHeight="15"/>
  <sheetData>
    <row r="1">
      <c r="A1" s="14" t="inlineStr">
        <is>
          <t>Fuels:</t>
        </is>
      </c>
      <c r="B1" s="96" t="inlineStr">
        <is>
          <t>Bright yellow / red = 291 cells changed or added from the corrected Egypt price block (user, 2026-10-09; data/prices_dom_changes.csv)</t>
        </is>
      </c>
      <c r="F1" s="14" t="inlineStr">
        <is>
          <t>all</t>
        </is>
      </c>
      <c r="G1" s="14" t="inlineStr">
        <is>
          <t>Coal</t>
        </is>
      </c>
      <c r="Y1" s="14" t="inlineStr">
        <is>
          <t>Natural gas</t>
        </is>
      </c>
      <c r="AQ1" s="14" t="inlineStr">
        <is>
          <t>Gasoline</t>
        </is>
      </c>
      <c r="AW1" s="14" t="inlineStr">
        <is>
          <t>Diesel</t>
        </is>
      </c>
      <c r="BC1" s="14" t="inlineStr">
        <is>
          <t>LPG</t>
        </is>
      </c>
      <c r="BI1" s="14" t="inlineStr">
        <is>
          <t>Kerosene</t>
        </is>
      </c>
      <c r="BO1" s="14" t="inlineStr">
        <is>
          <t>Electricity</t>
        </is>
      </c>
      <c r="BY1" s="14" t="inlineStr">
        <is>
          <t>Biomass</t>
        </is>
      </c>
      <c r="CC1" s="14" t="inlineStr">
        <is>
          <t>Other oil products</t>
        </is>
      </c>
      <c r="CI1" s="14" t="inlineStr">
        <is>
          <t>Override - no subsidy</t>
        </is>
      </c>
      <c r="CK1" s="14" t="inlineStr">
        <is>
          <t>Producer subsidies</t>
        </is>
      </c>
      <c r="CP1" s="14" t="inlineStr">
        <is>
          <t>Portion from domestic production and costs</t>
        </is>
      </c>
      <c r="CT1" s="14" t="inlineStr">
        <is>
          <t>International prices</t>
        </is>
      </c>
    </row>
    <row r="2">
      <c r="A2" s="14" t="inlineStr">
        <is>
          <t>Sectors:</t>
        </is>
      </c>
      <c r="F2" s="14" t="inlineStr">
        <is>
          <t>all</t>
        </is>
      </c>
      <c r="G2" s="14" t="inlineStr">
        <is>
          <t>Power sector</t>
        </is>
      </c>
      <c r="M2" s="14" t="inlineStr">
        <is>
          <t>Industry</t>
        </is>
      </c>
      <c r="S2" s="14" t="inlineStr">
        <is>
          <t>Residential</t>
        </is>
      </c>
      <c r="Y2" s="14" t="inlineStr">
        <is>
          <t>Power sector</t>
        </is>
      </c>
      <c r="AE2" s="14" t="inlineStr">
        <is>
          <t>Industry</t>
        </is>
      </c>
      <c r="AK2" s="14" t="inlineStr">
        <is>
          <t>Residential sector</t>
        </is>
      </c>
      <c r="AQ2" s="14" t="inlineStr">
        <is>
          <t>All</t>
        </is>
      </c>
      <c r="AW2" s="14" t="inlineStr">
        <is>
          <t>All</t>
        </is>
      </c>
      <c r="BC2" s="14" t="inlineStr">
        <is>
          <t>All</t>
        </is>
      </c>
      <c r="BI2" s="14" t="inlineStr">
        <is>
          <t>All</t>
        </is>
      </c>
      <c r="BO2" s="14" t="inlineStr">
        <is>
          <t>Industry</t>
        </is>
      </c>
      <c r="BT2" s="14" t="inlineStr">
        <is>
          <t>Residential sector</t>
        </is>
      </c>
      <c r="BY2" s="14" t="inlineStr">
        <is>
          <t>All</t>
        </is>
      </c>
      <c r="CC2" s="14" t="inlineStr">
        <is>
          <t>All</t>
        </is>
      </c>
      <c r="CI2" s="14" t="inlineStr">
        <is>
          <t>Electricity</t>
        </is>
      </c>
      <c r="CK2" s="14" t="inlineStr">
        <is>
          <t>Biomass</t>
        </is>
      </c>
      <c r="CL2" s="14" t="inlineStr">
        <is>
          <t>Coal</t>
        </is>
      </c>
      <c r="CM2" s="14" t="inlineStr">
        <is>
          <t>Electricity</t>
        </is>
      </c>
      <c r="CN2" s="14" t="inlineStr">
        <is>
          <t>Natural gas</t>
        </is>
      </c>
      <c r="CO2" s="14" t="inlineStr">
        <is>
          <t>Oil</t>
        </is>
      </c>
      <c r="CP2" s="14" t="inlineStr">
        <is>
          <t>Coal</t>
        </is>
      </c>
      <c r="CR2" s="14" t="inlineStr">
        <is>
          <t>Natural gas</t>
        </is>
      </c>
      <c r="CT2" s="14" t="inlineStr">
        <is>
          <t>Coal</t>
        </is>
      </c>
      <c r="CU2" s="14" t="inlineStr">
        <is>
          <t>Natural gas</t>
        </is>
      </c>
    </row>
    <row r="3">
      <c r="A3" s="14" t="inlineStr">
        <is>
          <t>Indicators:</t>
        </is>
      </c>
      <c r="F3" s="14" t="inlineStr">
        <is>
          <t>General 
VAT rate</t>
        </is>
      </c>
      <c r="G3" s="14" t="inlineStr">
        <is>
          <t>supply cost</t>
        </is>
      </c>
      <c r="H3" s="14" t="inlineStr">
        <is>
          <t>margin over int. prices</t>
        </is>
      </c>
      <c r="I3" s="14" t="inlineStr">
        <is>
          <t>Excise &amp; other taxes</t>
        </is>
      </c>
      <c r="J3" s="14" t="inlineStr">
        <is>
          <t>retail price</t>
        </is>
      </c>
      <c r="K3" s="14" t="inlineStr">
        <is>
          <t>VAT rate</t>
        </is>
      </c>
      <c r="L3" s="14" t="inlineStr">
        <is>
          <t>Passthrough</t>
        </is>
      </c>
      <c r="M3" s="14" t="inlineStr">
        <is>
          <t>supply cost</t>
        </is>
      </c>
      <c r="N3" s="14" t="inlineStr">
        <is>
          <t>margin over int. prices</t>
        </is>
      </c>
      <c r="O3" s="14" t="inlineStr">
        <is>
          <t>Excise &amp; other taxes</t>
        </is>
      </c>
      <c r="P3" s="14" t="inlineStr">
        <is>
          <t>retail price</t>
        </is>
      </c>
      <c r="Q3" s="14" t="inlineStr">
        <is>
          <t>VAT rate</t>
        </is>
      </c>
      <c r="R3" s="14" t="inlineStr">
        <is>
          <t>Passthrough</t>
        </is>
      </c>
      <c r="S3" s="14" t="inlineStr">
        <is>
          <t>supply cost</t>
        </is>
      </c>
      <c r="T3" s="14" t="inlineStr">
        <is>
          <t>margin over int. prices</t>
        </is>
      </c>
      <c r="U3" s="14" t="inlineStr">
        <is>
          <t>Excise &amp; other taxes</t>
        </is>
      </c>
      <c r="V3" s="14" t="inlineStr">
        <is>
          <t>retail price</t>
        </is>
      </c>
      <c r="W3" s="14" t="inlineStr">
        <is>
          <t>VAT rate</t>
        </is>
      </c>
      <c r="X3" s="14" t="inlineStr">
        <is>
          <t>Passthrough</t>
        </is>
      </c>
      <c r="Y3" s="14" t="inlineStr">
        <is>
          <t>supply cost</t>
        </is>
      </c>
      <c r="Z3" s="14" t="inlineStr">
        <is>
          <t>margin over int. prices</t>
        </is>
      </c>
      <c r="AA3" s="14" t="inlineStr">
        <is>
          <t>Excise &amp; other taxes</t>
        </is>
      </c>
      <c r="AB3" s="14" t="inlineStr">
        <is>
          <t>retail price</t>
        </is>
      </c>
      <c r="AC3" s="14" t="inlineStr">
        <is>
          <t>VAT rate</t>
        </is>
      </c>
      <c r="AD3" s="14" t="inlineStr">
        <is>
          <t>Passthrough</t>
        </is>
      </c>
      <c r="AE3" s="14" t="inlineStr">
        <is>
          <t>supply cost</t>
        </is>
      </c>
      <c r="AF3" s="14" t="inlineStr">
        <is>
          <t>margin over int. prices</t>
        </is>
      </c>
      <c r="AG3" s="14" t="inlineStr">
        <is>
          <t>Excise &amp; other taxes</t>
        </is>
      </c>
      <c r="AH3" s="14" t="inlineStr">
        <is>
          <t>retail price</t>
        </is>
      </c>
      <c r="AI3" s="14" t="inlineStr">
        <is>
          <t>VAT rate</t>
        </is>
      </c>
      <c r="AJ3" s="14" t="inlineStr">
        <is>
          <t>Passthrough</t>
        </is>
      </c>
      <c r="AK3" s="14" t="inlineStr">
        <is>
          <t>supply cost</t>
        </is>
      </c>
      <c r="AL3" s="14" t="inlineStr">
        <is>
          <t>margin over int. prices</t>
        </is>
      </c>
      <c r="AM3" s="14" t="inlineStr">
        <is>
          <t>Excise &amp; other taxes</t>
        </is>
      </c>
      <c r="AN3" s="14" t="inlineStr">
        <is>
          <t>retail price</t>
        </is>
      </c>
      <c r="AO3" s="14" t="inlineStr">
        <is>
          <t>VAT rate</t>
        </is>
      </c>
      <c r="AP3" s="14" t="inlineStr">
        <is>
          <t>Passthrough</t>
        </is>
      </c>
      <c r="AQ3" s="14" t="inlineStr">
        <is>
          <t>supply cost</t>
        </is>
      </c>
      <c r="AR3" s="14" t="inlineStr">
        <is>
          <t>margin over int. prices</t>
        </is>
      </c>
      <c r="AS3" s="14" t="inlineStr">
        <is>
          <t>Excise &amp; other taxes</t>
        </is>
      </c>
      <c r="AT3" s="14" t="inlineStr">
        <is>
          <t>retail price</t>
        </is>
      </c>
      <c r="AU3" s="14" t="inlineStr">
        <is>
          <t>VAT rate</t>
        </is>
      </c>
      <c r="AV3" s="14" t="inlineStr">
        <is>
          <t>Passthrough</t>
        </is>
      </c>
      <c r="AW3" s="14" t="inlineStr">
        <is>
          <t>supply cost</t>
        </is>
      </c>
      <c r="AX3" s="14" t="inlineStr">
        <is>
          <t>margin over int. prices</t>
        </is>
      </c>
      <c r="AY3" s="14" t="inlineStr">
        <is>
          <t>Excise &amp; other taxes</t>
        </is>
      </c>
      <c r="AZ3" s="14" t="inlineStr">
        <is>
          <t>retail price</t>
        </is>
      </c>
      <c r="BA3" s="14" t="inlineStr">
        <is>
          <t>VAT rate</t>
        </is>
      </c>
      <c r="BB3" s="14" t="inlineStr">
        <is>
          <t>Passthrough</t>
        </is>
      </c>
      <c r="BC3" s="14" t="inlineStr">
        <is>
          <t>supply cost</t>
        </is>
      </c>
      <c r="BD3" s="14" t="inlineStr">
        <is>
          <t>margin over int. prices</t>
        </is>
      </c>
      <c r="BE3" s="14" t="inlineStr">
        <is>
          <t>Excise &amp; other taxes</t>
        </is>
      </c>
      <c r="BF3" s="14" t="inlineStr">
        <is>
          <t>retail price</t>
        </is>
      </c>
      <c r="BG3" s="14" t="inlineStr">
        <is>
          <t>VAT rate</t>
        </is>
      </c>
      <c r="BH3" s="14" t="inlineStr">
        <is>
          <t>Passthrough</t>
        </is>
      </c>
      <c r="BI3" s="14" t="inlineStr">
        <is>
          <t>supply cost</t>
        </is>
      </c>
      <c r="BJ3" s="14" t="inlineStr">
        <is>
          <t>margin over int. prices</t>
        </is>
      </c>
      <c r="BK3" s="14" t="inlineStr">
        <is>
          <t>Excise &amp; other taxes</t>
        </is>
      </c>
      <c r="BL3" s="14" t="inlineStr">
        <is>
          <t>retail price</t>
        </is>
      </c>
      <c r="BM3" s="14" t="inlineStr">
        <is>
          <t>VAT rate</t>
        </is>
      </c>
      <c r="BN3" s="14" t="inlineStr">
        <is>
          <t>Passthrough</t>
        </is>
      </c>
      <c r="BO3" s="14" t="inlineStr">
        <is>
          <t>supply cost</t>
        </is>
      </c>
      <c r="BP3" s="14" t="inlineStr">
        <is>
          <t>Excise &amp; other taxes</t>
        </is>
      </c>
      <c r="BQ3" s="14" t="inlineStr">
        <is>
          <t>retail price</t>
        </is>
      </c>
      <c r="BR3" s="14" t="inlineStr">
        <is>
          <t>VAT rate</t>
        </is>
      </c>
      <c r="BS3" s="14" t="inlineStr">
        <is>
          <t>Passthrough</t>
        </is>
      </c>
      <c r="BT3" s="14" t="inlineStr">
        <is>
          <t>supply cost</t>
        </is>
      </c>
      <c r="BU3" s="14" t="inlineStr">
        <is>
          <t>Excise &amp; other taxes</t>
        </is>
      </c>
      <c r="BV3" s="14" t="inlineStr">
        <is>
          <t>retail price</t>
        </is>
      </c>
      <c r="BW3" s="14" t="inlineStr">
        <is>
          <t>VAT rate</t>
        </is>
      </c>
      <c r="BX3" s="14" t="inlineStr">
        <is>
          <t>Passthrough</t>
        </is>
      </c>
      <c r="BY3" s="14" t="inlineStr">
        <is>
          <t>supply cost</t>
        </is>
      </c>
      <c r="BZ3" s="14" t="inlineStr">
        <is>
          <t>Excise &amp; other taxes</t>
        </is>
      </c>
      <c r="CA3" s="14" t="inlineStr">
        <is>
          <t>retail price</t>
        </is>
      </c>
      <c r="CB3" s="14" t="inlineStr">
        <is>
          <t>VAT rate</t>
        </is>
      </c>
      <c r="CC3" s="14" t="inlineStr">
        <is>
          <t>supply cost</t>
        </is>
      </c>
      <c r="CD3" s="14" t="inlineStr">
        <is>
          <t>margin over int. prices</t>
        </is>
      </c>
      <c r="CE3" s="14" t="inlineStr">
        <is>
          <t>Excise &amp; other taxes</t>
        </is>
      </c>
      <c r="CF3" s="14" t="inlineStr">
        <is>
          <t>retail price</t>
        </is>
      </c>
      <c r="CG3" s="14" t="inlineStr">
        <is>
          <t>VAT rate</t>
        </is>
      </c>
      <c r="CH3" s="14" t="inlineStr">
        <is>
          <t>Passthrough</t>
        </is>
      </c>
      <c r="CI3" s="14" t="inlineStr">
        <is>
          <t>Residential</t>
        </is>
      </c>
      <c r="CJ3" s="14" t="inlineStr">
        <is>
          <t>Industry</t>
        </is>
      </c>
      <c r="CK3" s="14" t="inlineStr">
        <is>
          <t>All</t>
        </is>
      </c>
      <c r="CL3" s="14" t="inlineStr">
        <is>
          <t>All</t>
        </is>
      </c>
      <c r="CM3" s="14" t="inlineStr">
        <is>
          <t>All</t>
        </is>
      </c>
      <c r="CN3" s="14" t="inlineStr">
        <is>
          <t>All</t>
        </is>
      </c>
      <c r="CO3" s="14" t="inlineStr">
        <is>
          <t>All</t>
        </is>
      </c>
      <c r="CP3" s="14" t="inlineStr">
        <is>
          <t>Portion from dom. prod.</t>
        </is>
      </c>
      <c r="CQ3" s="14" t="inlineStr">
        <is>
          <t>Dom. prod. costs</t>
        </is>
      </c>
      <c r="CR3" s="14" t="inlineStr">
        <is>
          <t>Portion from dom. prod.</t>
        </is>
      </c>
      <c r="CS3" s="14" t="inlineStr">
        <is>
          <t>Dom. prod. costs</t>
        </is>
      </c>
    </row>
    <row r="4">
      <c r="A4" s="14" t="inlineStr">
        <is>
          <t>Units:</t>
        </is>
      </c>
      <c r="F4" s="14" t="inlineStr">
        <is>
          <t>%</t>
        </is>
      </c>
      <c r="G4" s="14" t="inlineStr">
        <is>
          <t>current USD/GJ</t>
        </is>
      </c>
      <c r="H4" s="14" t="inlineStr">
        <is>
          <t>current USD/GJ</t>
        </is>
      </c>
      <c r="I4" s="14" t="inlineStr">
        <is>
          <t>current USD/GJ</t>
        </is>
      </c>
      <c r="J4" s="14" t="inlineStr">
        <is>
          <t>current USD/GJ</t>
        </is>
      </c>
      <c r="K4" s="14" t="inlineStr">
        <is>
          <t>%</t>
        </is>
      </c>
      <c r="L4" s="14" t="inlineStr">
        <is>
          <t>%</t>
        </is>
      </c>
      <c r="M4" s="14" t="inlineStr">
        <is>
          <t>current USD/GJ</t>
        </is>
      </c>
      <c r="N4" s="14" t="inlineStr">
        <is>
          <t>current USD/GJ</t>
        </is>
      </c>
      <c r="O4" s="14" t="inlineStr">
        <is>
          <t>current USD/GJ</t>
        </is>
      </c>
      <c r="P4" s="14" t="inlineStr">
        <is>
          <t>current USD/GJ</t>
        </is>
      </c>
      <c r="Q4" s="14" t="inlineStr">
        <is>
          <t>%</t>
        </is>
      </c>
      <c r="R4" s="14" t="inlineStr">
        <is>
          <t>%</t>
        </is>
      </c>
      <c r="S4" s="14" t="inlineStr">
        <is>
          <t>current USD/GJ</t>
        </is>
      </c>
      <c r="T4" s="14" t="inlineStr">
        <is>
          <t>current USD/GJ</t>
        </is>
      </c>
      <c r="U4" s="14" t="inlineStr">
        <is>
          <t>current USD/GJ</t>
        </is>
      </c>
      <c r="V4" s="14" t="inlineStr">
        <is>
          <t>current USD/GJ</t>
        </is>
      </c>
      <c r="W4" s="14" t="inlineStr">
        <is>
          <t>%</t>
        </is>
      </c>
      <c r="X4" s="14" t="inlineStr">
        <is>
          <t>%</t>
        </is>
      </c>
      <c r="Y4" s="14" t="inlineStr">
        <is>
          <t>current USD/GJ</t>
        </is>
      </c>
      <c r="Z4" s="14" t="inlineStr">
        <is>
          <t>current USD/GJ</t>
        </is>
      </c>
      <c r="AA4" s="14" t="inlineStr">
        <is>
          <t>current USD/GJ</t>
        </is>
      </c>
      <c r="AB4" s="14" t="inlineStr">
        <is>
          <t>current USD/GJ</t>
        </is>
      </c>
      <c r="AC4" s="14" t="inlineStr">
        <is>
          <t>%</t>
        </is>
      </c>
      <c r="AD4" s="14" t="inlineStr">
        <is>
          <t>%</t>
        </is>
      </c>
      <c r="AE4" s="14" t="inlineStr">
        <is>
          <t>current USD/GJ</t>
        </is>
      </c>
      <c r="AF4" s="14" t="inlineStr">
        <is>
          <t>current USD/GJ</t>
        </is>
      </c>
      <c r="AG4" s="14" t="inlineStr">
        <is>
          <t>current USD/GJ</t>
        </is>
      </c>
      <c r="AH4" s="14" t="inlineStr">
        <is>
          <t>current USD/GJ</t>
        </is>
      </c>
      <c r="AI4" s="14" t="inlineStr">
        <is>
          <t>%</t>
        </is>
      </c>
      <c r="AJ4" s="14" t="inlineStr">
        <is>
          <t>%</t>
        </is>
      </c>
      <c r="AK4" s="14" t="inlineStr">
        <is>
          <t>current USD/GJ</t>
        </is>
      </c>
      <c r="AL4" s="14" t="inlineStr">
        <is>
          <t>current USD/GJ</t>
        </is>
      </c>
      <c r="AM4" s="14" t="inlineStr">
        <is>
          <t>current USD/GJ</t>
        </is>
      </c>
      <c r="AN4" s="14" t="inlineStr">
        <is>
          <t>current USD/GJ</t>
        </is>
      </c>
      <c r="AO4" s="14" t="inlineStr">
        <is>
          <t>%</t>
        </is>
      </c>
      <c r="AP4" s="14" t="inlineStr">
        <is>
          <t>%</t>
        </is>
      </c>
      <c r="AQ4" s="14" t="inlineStr">
        <is>
          <t>current USD/lit</t>
        </is>
      </c>
      <c r="AR4" s="14" t="inlineStr">
        <is>
          <t>current USD/lit</t>
        </is>
      </c>
      <c r="AS4" s="14" t="inlineStr">
        <is>
          <t>current USD/lit</t>
        </is>
      </c>
      <c r="AT4" s="14" t="inlineStr">
        <is>
          <t>current USD/lit</t>
        </is>
      </c>
      <c r="AU4" s="14" t="inlineStr">
        <is>
          <t>%</t>
        </is>
      </c>
      <c r="AV4" s="14" t="inlineStr">
        <is>
          <t>%</t>
        </is>
      </c>
      <c r="AW4" s="14" t="inlineStr">
        <is>
          <t>current USD/lit</t>
        </is>
      </c>
      <c r="AX4" s="14" t="inlineStr">
        <is>
          <t>current USD/lit</t>
        </is>
      </c>
      <c r="AY4" s="14" t="inlineStr">
        <is>
          <t>current USD/lit</t>
        </is>
      </c>
      <c r="AZ4" s="14" t="inlineStr">
        <is>
          <t>current USD/lit</t>
        </is>
      </c>
      <c r="BA4" s="14" t="inlineStr">
        <is>
          <t>%</t>
        </is>
      </c>
      <c r="BB4" s="14" t="inlineStr">
        <is>
          <t>%</t>
        </is>
      </c>
      <c r="BC4" s="14" t="inlineStr">
        <is>
          <t>current USD/lit</t>
        </is>
      </c>
      <c r="BD4" s="14" t="inlineStr">
        <is>
          <t>current USD/lit</t>
        </is>
      </c>
      <c r="BE4" s="14" t="inlineStr">
        <is>
          <t>current USD/lit</t>
        </is>
      </c>
      <c r="BF4" s="14" t="inlineStr">
        <is>
          <t>current USD/lit</t>
        </is>
      </c>
      <c r="BG4" s="14" t="inlineStr">
        <is>
          <t>%</t>
        </is>
      </c>
      <c r="BH4" s="14" t="inlineStr">
        <is>
          <t>%</t>
        </is>
      </c>
      <c r="BI4" s="14" t="inlineStr">
        <is>
          <t>current USD/lit</t>
        </is>
      </c>
      <c r="BJ4" s="14" t="inlineStr">
        <is>
          <t>current USD/lit</t>
        </is>
      </c>
      <c r="BK4" s="14" t="inlineStr">
        <is>
          <t>current USD/lit</t>
        </is>
      </c>
      <c r="BL4" s="14" t="inlineStr">
        <is>
          <t>current USD/lit</t>
        </is>
      </c>
      <c r="BM4" s="14" t="inlineStr">
        <is>
          <t>%</t>
        </is>
      </c>
      <c r="BN4" s="14" t="inlineStr">
        <is>
          <t>%</t>
        </is>
      </c>
      <c r="BO4" s="14" t="inlineStr">
        <is>
          <t>current USD/kWh</t>
        </is>
      </c>
      <c r="BP4" s="14" t="inlineStr">
        <is>
          <t>current USD/kWh</t>
        </is>
      </c>
      <c r="BQ4" s="14" t="inlineStr">
        <is>
          <t>current USD/kWh</t>
        </is>
      </c>
      <c r="BR4" s="14" t="inlineStr">
        <is>
          <t>%</t>
        </is>
      </c>
      <c r="BS4" s="14" t="inlineStr">
        <is>
          <t>%</t>
        </is>
      </c>
      <c r="BT4" s="14" t="inlineStr">
        <is>
          <t>current USD/kWh</t>
        </is>
      </c>
      <c r="BU4" s="14" t="inlineStr">
        <is>
          <t>current USD/kWh</t>
        </is>
      </c>
      <c r="BV4" s="14" t="inlineStr">
        <is>
          <t>current USD/kWh</t>
        </is>
      </c>
      <c r="BW4" s="14" t="inlineStr">
        <is>
          <t>%</t>
        </is>
      </c>
      <c r="BX4" s="14" t="inlineStr">
        <is>
          <t>%</t>
        </is>
      </c>
      <c r="BY4" s="14" t="inlineStr">
        <is>
          <t>current USD/GJ</t>
        </is>
      </c>
      <c r="BZ4" s="14" t="inlineStr">
        <is>
          <t>current USD/GJ</t>
        </is>
      </c>
      <c r="CA4" s="14" t="inlineStr">
        <is>
          <t>current USD/GJ</t>
        </is>
      </c>
      <c r="CB4" s="14" t="inlineStr">
        <is>
          <t>%</t>
        </is>
      </c>
      <c r="CC4" s="14" t="inlineStr">
        <is>
          <t>current USD/bbl</t>
        </is>
      </c>
      <c r="CD4" s="14" t="inlineStr">
        <is>
          <t>current USD/bbl</t>
        </is>
      </c>
      <c r="CE4" s="14" t="inlineStr">
        <is>
          <t>current USD/bbl</t>
        </is>
      </c>
      <c r="CF4" s="14" t="inlineStr">
        <is>
          <t>current USD/bbl</t>
        </is>
      </c>
      <c r="CG4" s="14" t="inlineStr">
        <is>
          <t>%</t>
        </is>
      </c>
      <c r="CH4" s="14" t="inlineStr">
        <is>
          <t>%</t>
        </is>
      </c>
      <c r="CI4" s="14" t="inlineStr">
        <is>
          <t>1 = override</t>
        </is>
      </c>
      <c r="CK4" s="14" t="inlineStr">
        <is>
          <t>USD bln</t>
        </is>
      </c>
      <c r="CL4" s="14" t="inlineStr">
        <is>
          <t>USD bln</t>
        </is>
      </c>
      <c r="CM4" s="14" t="inlineStr">
        <is>
          <t>USD bln</t>
        </is>
      </c>
      <c r="CN4" s="14" t="inlineStr">
        <is>
          <t>USD bln</t>
        </is>
      </c>
      <c r="CO4" s="14" t="inlineStr">
        <is>
          <t>USD bln</t>
        </is>
      </c>
      <c r="CP4" s="14" t="inlineStr">
        <is>
          <t>%</t>
        </is>
      </c>
      <c r="CQ4" s="14" t="inlineStr">
        <is>
          <t>$/GJ</t>
        </is>
      </c>
      <c r="CR4" s="14" t="inlineStr">
        <is>
          <t>%</t>
        </is>
      </c>
      <c r="CS4" s="14" t="inlineStr">
        <is>
          <t>$/GJ</t>
        </is>
      </c>
      <c r="CT4" s="14" t="inlineStr">
        <is>
          <t>$/GJ</t>
        </is>
      </c>
      <c r="CU4" s="14" t="inlineStr">
        <is>
          <t>$/GJ</t>
        </is>
      </c>
    </row>
    <row r="5">
      <c r="A5" s="73" t="inlineStr">
        <is>
          <t>country_year</t>
        </is>
      </c>
      <c r="B5" s="73" t="inlineStr">
        <is>
          <t>countrycode_weo</t>
        </is>
      </c>
      <c r="C5" s="73" t="inlineStr">
        <is>
          <t>countrycode</t>
        </is>
      </c>
      <c r="D5" s="73" t="inlineStr">
        <is>
          <t>countryname</t>
        </is>
      </c>
      <c r="E5" s="73" t="inlineStr">
        <is>
          <t>year</t>
        </is>
      </c>
      <c r="F5" s="73" t="inlineStr">
        <is>
          <t>VAT_WEO</t>
        </is>
      </c>
      <c r="G5" s="73" t="inlineStr">
        <is>
          <t>mit.sp.coa.pow</t>
        </is>
      </c>
      <c r="H5" s="73" t="inlineStr">
        <is>
          <t>mit.mar.coa.pow</t>
        </is>
      </c>
      <c r="I5" s="73" t="inlineStr">
        <is>
          <t>mit.txo.coa.pow</t>
        </is>
      </c>
      <c r="J5" s="73" t="inlineStr">
        <is>
          <t>mit.rp.coa.pow</t>
        </is>
      </c>
      <c r="K5" s="73" t="inlineStr">
        <is>
          <t>mit.vatrate.coa.pow</t>
        </is>
      </c>
      <c r="L5" s="73" t="inlineStr">
        <is>
          <t>mit.ps.coa.pow</t>
        </is>
      </c>
      <c r="M5" s="73" t="inlineStr">
        <is>
          <t>mit.sp.coa.ind</t>
        </is>
      </c>
      <c r="N5" s="73" t="inlineStr">
        <is>
          <t>mit.mar.coa.ind</t>
        </is>
      </c>
      <c r="O5" s="73" t="inlineStr">
        <is>
          <t>mit.txo.coa.ind</t>
        </is>
      </c>
      <c r="P5" s="73" t="inlineStr">
        <is>
          <t>mit.rp.coa.ind</t>
        </is>
      </c>
      <c r="Q5" s="73" t="inlineStr">
        <is>
          <t>mit.vatrate.coa.ind</t>
        </is>
      </c>
      <c r="R5" s="73" t="inlineStr">
        <is>
          <t>mit.ps.coa.ind</t>
        </is>
      </c>
      <c r="S5" s="73" t="inlineStr">
        <is>
          <t>mit.sp.coa.res</t>
        </is>
      </c>
      <c r="T5" s="73" t="inlineStr">
        <is>
          <t>mit.mar.coa.res</t>
        </is>
      </c>
      <c r="U5" s="73" t="inlineStr">
        <is>
          <t>mit.txo.coa.res</t>
        </is>
      </c>
      <c r="V5" s="73" t="inlineStr">
        <is>
          <t>mit.rp.coa.res</t>
        </is>
      </c>
      <c r="W5" s="73" t="inlineStr">
        <is>
          <t>mit.vatrate.coa.res</t>
        </is>
      </c>
      <c r="X5" s="73" t="inlineStr">
        <is>
          <t>mit.ps.coa.res</t>
        </is>
      </c>
      <c r="Y5" s="73" t="inlineStr">
        <is>
          <t>mit.sp.nga.pow</t>
        </is>
      </c>
      <c r="Z5" s="73" t="inlineStr">
        <is>
          <t>mit.mar.nga.pow</t>
        </is>
      </c>
      <c r="AA5" s="73" t="inlineStr">
        <is>
          <t>mit.txo.nga.pow</t>
        </is>
      </c>
      <c r="AB5" s="73" t="inlineStr">
        <is>
          <t>mit.rp.nga.pow</t>
        </is>
      </c>
      <c r="AC5" s="73" t="inlineStr">
        <is>
          <t>mit.vatrate.nga.pow</t>
        </is>
      </c>
      <c r="AD5" s="73" t="inlineStr">
        <is>
          <t>mit.ps.nga.pow</t>
        </is>
      </c>
      <c r="AE5" s="73" t="inlineStr">
        <is>
          <t>mit.sp.nga.ind</t>
        </is>
      </c>
      <c r="AF5" s="73" t="inlineStr">
        <is>
          <t>mit.mar.nga.ind</t>
        </is>
      </c>
      <c r="AG5" s="73" t="inlineStr">
        <is>
          <t>mit.txo.nga.ind</t>
        </is>
      </c>
      <c r="AH5" s="73" t="inlineStr">
        <is>
          <t>mit.rp.nga.ind</t>
        </is>
      </c>
      <c r="AI5" s="73" t="inlineStr">
        <is>
          <t>mit.vatrate.nga.ind</t>
        </is>
      </c>
      <c r="AJ5" s="73" t="inlineStr">
        <is>
          <t>mit.ps.nga.ind</t>
        </is>
      </c>
      <c r="AK5" s="73" t="inlineStr">
        <is>
          <t>mit.sp.nga.res</t>
        </is>
      </c>
      <c r="AL5" s="73" t="inlineStr">
        <is>
          <t>mit.mar.nga.res</t>
        </is>
      </c>
      <c r="AM5" s="73" t="inlineStr">
        <is>
          <t>mit.txo.nga.res</t>
        </is>
      </c>
      <c r="AN5" s="73" t="inlineStr">
        <is>
          <t>mit.rp.nga.res</t>
        </is>
      </c>
      <c r="AO5" s="73" t="inlineStr">
        <is>
          <t>mit.vatrate.nga.res</t>
        </is>
      </c>
      <c r="AP5" s="73" t="inlineStr">
        <is>
          <t>mit.ps.nga.res</t>
        </is>
      </c>
      <c r="AQ5" s="73" t="inlineStr">
        <is>
          <t>mit.sp.gso.all</t>
        </is>
      </c>
      <c r="AR5" s="73" t="inlineStr">
        <is>
          <t>mit.mar.gso.all</t>
        </is>
      </c>
      <c r="AS5" s="73" t="inlineStr">
        <is>
          <t>mit.txo.gso.all</t>
        </is>
      </c>
      <c r="AT5" s="73" t="inlineStr">
        <is>
          <t>mit.rp.gso.all</t>
        </is>
      </c>
      <c r="AU5" s="73" t="inlineStr">
        <is>
          <t>mit.vatrate.gso.all</t>
        </is>
      </c>
      <c r="AV5" s="73" t="inlineStr">
        <is>
          <t>mit.ps.gso.all</t>
        </is>
      </c>
      <c r="AW5" s="73" t="inlineStr">
        <is>
          <t>mit.sp.die.all</t>
        </is>
      </c>
      <c r="AX5" s="73" t="inlineStr">
        <is>
          <t>mit.mar.die.all</t>
        </is>
      </c>
      <c r="AY5" s="73" t="inlineStr">
        <is>
          <t>mit.txo.die.all</t>
        </is>
      </c>
      <c r="AZ5" s="73" t="inlineStr">
        <is>
          <t>mit.rp.die.all</t>
        </is>
      </c>
      <c r="BA5" s="73" t="inlineStr">
        <is>
          <t>mit.vatrate.die.all</t>
        </is>
      </c>
      <c r="BB5" s="73" t="inlineStr">
        <is>
          <t>mit.ps.die.all</t>
        </is>
      </c>
      <c r="BC5" s="73" t="inlineStr">
        <is>
          <t>mit.sp.lpg.all</t>
        </is>
      </c>
      <c r="BD5" s="73" t="inlineStr">
        <is>
          <t>mit.mar.lpg.all</t>
        </is>
      </c>
      <c r="BE5" s="73" t="inlineStr">
        <is>
          <t>mit.txo.lpg.all</t>
        </is>
      </c>
      <c r="BF5" s="73" t="inlineStr">
        <is>
          <t>mit.rp.lpg.all</t>
        </is>
      </c>
      <c r="BG5" s="73" t="inlineStr">
        <is>
          <t>mit.vatrate.lpg.all</t>
        </is>
      </c>
      <c r="BH5" s="73" t="inlineStr">
        <is>
          <t>mit.ps.lpg.all</t>
        </is>
      </c>
      <c r="BI5" s="73" t="inlineStr">
        <is>
          <t>mit.sp.ker.all</t>
        </is>
      </c>
      <c r="BJ5" s="73" t="inlineStr">
        <is>
          <t>mit.mar.ker.all</t>
        </is>
      </c>
      <c r="BK5" s="73" t="inlineStr">
        <is>
          <t>mit.txo.ker.all</t>
        </is>
      </c>
      <c r="BL5" s="73" t="inlineStr">
        <is>
          <t>mit.rp.ker.all</t>
        </is>
      </c>
      <c r="BM5" s="73" t="inlineStr">
        <is>
          <t>mit.vatrate.ker.all</t>
        </is>
      </c>
      <c r="BN5" s="73" t="inlineStr">
        <is>
          <t>mit.ps.ker.all</t>
        </is>
      </c>
      <c r="BO5" s="73" t="inlineStr">
        <is>
          <t>mit.sp.ecy.ind</t>
        </is>
      </c>
      <c r="BP5" s="73" t="inlineStr">
        <is>
          <t>mit.txo.ecy.ind</t>
        </is>
      </c>
      <c r="BQ5" s="73" t="inlineStr">
        <is>
          <t>mit.rp.ecy.ind</t>
        </is>
      </c>
      <c r="BR5" s="73" t="inlineStr">
        <is>
          <t>mit.vatrate.ecy.ind</t>
        </is>
      </c>
      <c r="BS5" s="73" t="inlineStr">
        <is>
          <t>mit.ps.ecy.ind</t>
        </is>
      </c>
      <c r="BT5" s="73" t="inlineStr">
        <is>
          <t>mit.sp.ecy.res</t>
        </is>
      </c>
      <c r="BU5" s="73" t="inlineStr">
        <is>
          <t>mit.txo.ecy.res</t>
        </is>
      </c>
      <c r="BV5" s="73" t="inlineStr">
        <is>
          <t>mit.rp.ecy.res</t>
        </is>
      </c>
      <c r="BW5" s="73" t="inlineStr">
        <is>
          <t>mit.vatrate.ecy.res</t>
        </is>
      </c>
      <c r="BX5" s="73" t="inlineStr">
        <is>
          <t>mit.ps.ecy.res</t>
        </is>
      </c>
      <c r="BY5" s="73" t="inlineStr">
        <is>
          <t>mit.sp.bio.all</t>
        </is>
      </c>
      <c r="BZ5" s="73" t="inlineStr">
        <is>
          <t>mit.txo.bio.all</t>
        </is>
      </c>
      <c r="CA5" s="73" t="inlineStr">
        <is>
          <t>mit.rp.bio.all</t>
        </is>
      </c>
      <c r="CB5" s="73" t="inlineStr">
        <is>
          <t>mit.vatrate.bio.all</t>
        </is>
      </c>
      <c r="CC5" s="73" t="inlineStr">
        <is>
          <t>mit.sp.oop.all</t>
        </is>
      </c>
      <c r="CD5" s="73" t="inlineStr">
        <is>
          <t>mit.mar.oop.all</t>
        </is>
      </c>
      <c r="CE5" s="73" t="inlineStr">
        <is>
          <t>mit.txo.oop.all</t>
        </is>
      </c>
      <c r="CF5" s="73" t="inlineStr">
        <is>
          <t>mit.rp.oop.all</t>
        </is>
      </c>
      <c r="CG5" s="73" t="inlineStr">
        <is>
          <t>mit.vatrate.oop.all</t>
        </is>
      </c>
      <c r="CH5" s="73" t="inlineStr">
        <is>
          <t>mit.ps.oop.all</t>
        </is>
      </c>
      <c r="CI5" s="73" t="inlineStr">
        <is>
          <t>mit.sub.or.ecy.res</t>
        </is>
      </c>
      <c r="CJ5" s="73" t="inlineStr">
        <is>
          <t>mit.sub.or.ecy.ind</t>
        </is>
      </c>
      <c r="CK5" s="73" t="inlineStr">
        <is>
          <t>mit.pros.bio.all</t>
        </is>
      </c>
      <c r="CL5" s="73" t="inlineStr">
        <is>
          <t>mit.pros.coa.all</t>
        </is>
      </c>
      <c r="CM5" s="73" t="inlineStr">
        <is>
          <t>mit.pros.ecy.all</t>
        </is>
      </c>
      <c r="CN5" s="73" t="inlineStr">
        <is>
          <t>mit.pros.nga.all</t>
        </is>
      </c>
      <c r="CO5" s="73" t="inlineStr">
        <is>
          <t>mit.pros.oil.all</t>
        </is>
      </c>
      <c r="CP5" s="73" t="inlineStr">
        <is>
          <t>mit.coa.prod</t>
        </is>
      </c>
      <c r="CQ5" s="73" t="inlineStr">
        <is>
          <t>mit.coa.prod.cost</t>
        </is>
      </c>
      <c r="CR5" s="73" t="inlineStr">
        <is>
          <t>mit.nga.prod</t>
        </is>
      </c>
      <c r="CS5" s="73" t="inlineStr">
        <is>
          <t>mit.nga.prod.cost</t>
        </is>
      </c>
      <c r="CT5" s="73" t="inlineStr">
        <is>
          <t>mit.spot.coa</t>
        </is>
      </c>
      <c r="CU5" s="73" t="inlineStr">
        <is>
          <t>mit.spot.nga</t>
        </is>
      </c>
    </row>
    <row r="6">
      <c r="A6" s="14" t="inlineStr">
        <is>
          <t>AFG2021</t>
        </is>
      </c>
      <c r="B6" s="14" t="inlineStr">
        <is>
          <t>AFG</t>
        </is>
      </c>
      <c r="C6" s="14" t="inlineStr">
        <is>
          <t>AFG</t>
        </is>
      </c>
      <c r="D6" s="14" t="inlineStr">
        <is>
          <t>Afghanistan</t>
        </is>
      </c>
      <c r="E6" s="14" t="n">
        <v>2021</v>
      </c>
      <c r="F6" s="14" t="n">
        <v>0.1</v>
      </c>
      <c r="G6" s="14" t="n">
        <v>4.747</v>
      </c>
      <c r="H6" s="14" t="n">
        <v>1.143</v>
      </c>
      <c r="I6" s="14" t="n">
        <v>0</v>
      </c>
      <c r="J6" s="14" t="n">
        <v>4.747</v>
      </c>
      <c r="K6" s="14" t="n">
        <v>0</v>
      </c>
      <c r="L6" s="14" t="n">
        <v>1</v>
      </c>
      <c r="M6" s="14" t="n">
        <v>7.964</v>
      </c>
      <c r="N6" s="14" t="n">
        <v>3.43</v>
      </c>
      <c r="O6" s="14" t="n">
        <v>0</v>
      </c>
      <c r="P6" s="14" t="n">
        <v>7.964</v>
      </c>
      <c r="Q6" s="14" t="n">
        <v>0</v>
      </c>
      <c r="R6" s="14" t="n">
        <v>1</v>
      </c>
      <c r="S6" s="14" t="n">
        <v>10.464</v>
      </c>
      <c r="T6" s="14" t="n">
        <v>6.86</v>
      </c>
      <c r="U6" s="14" t="n">
        <v>8.237</v>
      </c>
      <c r="V6" s="14" t="n">
        <v>20.572</v>
      </c>
      <c r="W6" s="14" t="n">
        <v>0.1</v>
      </c>
      <c r="X6" s="14" t="n">
        <v>1</v>
      </c>
      <c r="Y6" s="14" t="n">
        <v>4.427</v>
      </c>
      <c r="Z6" s="14" t="n">
        <v>0.517</v>
      </c>
      <c r="AA6" s="14" t="n">
        <v>0</v>
      </c>
      <c r="AB6" s="14" t="n">
        <v>4.427</v>
      </c>
      <c r="AC6" s="14" t="n">
        <v>0</v>
      </c>
      <c r="AD6" s="14" t="n">
        <v>1</v>
      </c>
      <c r="AE6" s="14" t="n">
        <v>5.57</v>
      </c>
      <c r="AF6" s="14" t="n">
        <v>1.152</v>
      </c>
      <c r="AG6" s="14" t="n">
        <v>0</v>
      </c>
      <c r="AH6" s="14" t="n">
        <v>5.57</v>
      </c>
      <c r="AI6" s="14" t="n">
        <v>0</v>
      </c>
      <c r="AJ6" s="14" t="n">
        <v>1</v>
      </c>
      <c r="AK6" s="14" t="n">
        <v>12.43</v>
      </c>
      <c r="AL6" s="14" t="n">
        <v>6.195</v>
      </c>
      <c r="AM6" s="14" t="n">
        <v>0</v>
      </c>
      <c r="AN6" s="14" t="n">
        <v>13.673</v>
      </c>
      <c r="AO6" s="14" t="n">
        <v>0.1</v>
      </c>
      <c r="AP6" s="14" t="n">
        <v>1</v>
      </c>
      <c r="AQ6" s="14" t="n">
        <v>0.621</v>
      </c>
      <c r="AR6" s="14" t="n">
        <v>0.114</v>
      </c>
      <c r="AS6" s="14" t="n">
        <v>-0.045</v>
      </c>
      <c r="AT6" s="14" t="n">
        <v>0.633</v>
      </c>
      <c r="AU6" s="14" t="n">
        <v>0.1</v>
      </c>
      <c r="AV6" s="14" t="n">
        <v>1</v>
      </c>
      <c r="AW6" s="14" t="n">
        <v>0.593</v>
      </c>
      <c r="AX6" s="14" t="n">
        <v>0.114</v>
      </c>
      <c r="AY6" s="14" t="n">
        <v>-0.034</v>
      </c>
      <c r="AZ6" s="14" t="n">
        <v>0.615</v>
      </c>
      <c r="BA6" s="14" t="n">
        <v>0.1</v>
      </c>
      <c r="BB6" s="14" t="n">
        <v>1</v>
      </c>
      <c r="BC6" s="14" t="n">
        <v>0.44</v>
      </c>
      <c r="BD6" s="14" t="n">
        <v>0.114</v>
      </c>
      <c r="BE6" s="14" t="n">
        <v>-0.068</v>
      </c>
      <c r="BF6" s="14" t="n">
        <v>0.409</v>
      </c>
      <c r="BG6" s="14" t="n">
        <v>0</v>
      </c>
      <c r="BH6" s="14" t="n">
        <v>0</v>
      </c>
      <c r="BI6" s="14" t="n">
        <v>0.5600000000000001</v>
      </c>
      <c r="BJ6" s="14" t="n">
        <v>0.114</v>
      </c>
      <c r="BK6" s="14" t="n">
        <v>0</v>
      </c>
      <c r="BL6" s="14" t="n">
        <v>0.616</v>
      </c>
      <c r="BM6" s="14" t="n">
        <v>0.1</v>
      </c>
      <c r="BN6" s="14" t="n">
        <v>1</v>
      </c>
      <c r="BO6" s="14" t="n">
        <v>0</v>
      </c>
      <c r="BP6" s="14" t="n">
        <v>0</v>
      </c>
      <c r="BQ6" s="14" t="n">
        <v>0.025</v>
      </c>
      <c r="BR6" s="14" t="n">
        <v>0</v>
      </c>
      <c r="BS6" s="14" t="n">
        <v>1</v>
      </c>
      <c r="BT6" s="14" t="n">
        <v>0</v>
      </c>
      <c r="BU6" s="14" t="n">
        <v>0</v>
      </c>
      <c r="BV6" s="14" t="n">
        <v>0.051</v>
      </c>
      <c r="BW6" s="14" t="n">
        <v>0</v>
      </c>
      <c r="BX6" s="14" t="n">
        <v>0.833</v>
      </c>
      <c r="BY6" s="14" t="n">
        <v>11.787</v>
      </c>
      <c r="BZ6" s="14" t="n">
        <v>0</v>
      </c>
      <c r="CA6" s="14" t="n">
        <v>11.787</v>
      </c>
      <c r="CB6" s="14" t="n">
        <v>0</v>
      </c>
      <c r="CC6" s="14" t="n">
        <v>81.69499999999999</v>
      </c>
      <c r="CD6" s="14" t="n">
        <v>7.95</v>
      </c>
      <c r="CE6" s="14" t="n">
        <v>0</v>
      </c>
      <c r="CF6" s="14" t="n">
        <v>89.86499999999999</v>
      </c>
      <c r="CG6" s="14" t="n">
        <v>0.1</v>
      </c>
      <c r="CH6" s="14" t="n">
        <v>1</v>
      </c>
      <c r="CI6" s="14" t="n">
        <v>0</v>
      </c>
      <c r="CJ6" s="14" t="n">
        <v>0</v>
      </c>
      <c r="CK6" s="14" t="n">
        <v>0</v>
      </c>
      <c r="CL6" s="14" t="n">
        <v>0</v>
      </c>
      <c r="CM6" s="14" t="n">
        <v>0</v>
      </c>
      <c r="CN6" s="14" t="n">
        <v>0</v>
      </c>
      <c r="CO6" s="14" t="n">
        <v>0</v>
      </c>
      <c r="CP6" s="14" t="n">
        <v>0</v>
      </c>
      <c r="CQ6" s="14" t="n">
        <v>1.198</v>
      </c>
      <c r="CR6" s="14" t="n">
        <v>0</v>
      </c>
      <c r="CS6" s="14" t="n">
        <v>8.686999999999999</v>
      </c>
      <c r="CT6" s="14" t="n">
        <v>3.604</v>
      </c>
      <c r="CU6" s="14" t="n">
        <v>16.843</v>
      </c>
    </row>
    <row r="7">
      <c r="A7" s="14" t="inlineStr">
        <is>
          <t>AFG2022</t>
        </is>
      </c>
      <c r="B7" s="14" t="inlineStr">
        <is>
          <t>AFG</t>
        </is>
      </c>
      <c r="C7" s="14" t="inlineStr">
        <is>
          <t>AFG</t>
        </is>
      </c>
      <c r="D7" s="14" t="inlineStr">
        <is>
          <t>Afghanistan</t>
        </is>
      </c>
      <c r="E7" s="14" t="n">
        <v>2022</v>
      </c>
      <c r="F7" s="14" t="n">
        <v>0.1</v>
      </c>
      <c r="G7" s="14" t="n">
        <v>8.788</v>
      </c>
      <c r="H7" s="14" t="n">
        <v>1.235</v>
      </c>
      <c r="I7" s="14" t="n">
        <v>0</v>
      </c>
      <c r="J7" s="14" t="n">
        <v>8.788</v>
      </c>
      <c r="K7" s="14" t="n">
        <v>0</v>
      </c>
      <c r="L7" s="14" t="n">
        <v>1</v>
      </c>
      <c r="M7" s="14" t="n">
        <v>9.782999999999999</v>
      </c>
      <c r="N7" s="14" t="n">
        <v>3.704</v>
      </c>
      <c r="O7" s="14" t="n">
        <v>0</v>
      </c>
      <c r="P7" s="14" t="n">
        <v>9.782999999999999</v>
      </c>
      <c r="Q7" s="14" t="n">
        <v>0</v>
      </c>
      <c r="R7" s="14" t="n">
        <v>1</v>
      </c>
      <c r="S7" s="14" t="n">
        <v>14.962</v>
      </c>
      <c r="T7" s="14" t="n">
        <v>7.408</v>
      </c>
      <c r="U7" s="14" t="n">
        <v>9.071999999999999</v>
      </c>
      <c r="V7" s="14" t="n">
        <v>26.243</v>
      </c>
      <c r="W7" s="14" t="n">
        <v>0.1</v>
      </c>
      <c r="X7" s="14" t="n">
        <v>1</v>
      </c>
      <c r="Y7" s="14" t="n">
        <v>4.781</v>
      </c>
      <c r="Z7" s="14" t="n">
        <v>0.5580000000000001</v>
      </c>
      <c r="AA7" s="14" t="n">
        <v>0</v>
      </c>
      <c r="AB7" s="14" t="n">
        <v>4.781</v>
      </c>
      <c r="AC7" s="14" t="n">
        <v>0</v>
      </c>
      <c r="AD7" s="14" t="n">
        <v>1</v>
      </c>
      <c r="AE7" s="14" t="n">
        <v>6.015</v>
      </c>
      <c r="AF7" s="14" t="n">
        <v>1.244</v>
      </c>
      <c r="AG7" s="14" t="n">
        <v>0</v>
      </c>
      <c r="AH7" s="14" t="n">
        <v>6.015</v>
      </c>
      <c r="AI7" s="14" t="n">
        <v>0</v>
      </c>
      <c r="AJ7" s="14" t="n">
        <v>1</v>
      </c>
      <c r="AK7" s="14" t="n">
        <v>13.424</v>
      </c>
      <c r="AL7" s="14" t="n">
        <v>6.69</v>
      </c>
      <c r="AM7" s="14" t="n">
        <v>0.099</v>
      </c>
      <c r="AN7" s="14" t="n">
        <v>14.766</v>
      </c>
      <c r="AO7" s="14" t="n">
        <v>0.1</v>
      </c>
      <c r="AP7" s="14" t="n">
        <v>1</v>
      </c>
      <c r="AQ7" s="14" t="n">
        <v>0.847</v>
      </c>
      <c r="AR7" s="14" t="n">
        <v>0.123</v>
      </c>
      <c r="AS7" s="14" t="n">
        <v>-0.04</v>
      </c>
      <c r="AT7" s="14" t="n">
        <v>0.887</v>
      </c>
      <c r="AU7" s="14" t="n">
        <v>0.1</v>
      </c>
      <c r="AV7" s="14" t="n">
        <v>1</v>
      </c>
      <c r="AW7" s="14" t="n">
        <v>0.947</v>
      </c>
      <c r="AX7" s="14" t="n">
        <v>0.123</v>
      </c>
      <c r="AY7" s="14" t="n">
        <v>-0.017</v>
      </c>
      <c r="AZ7" s="14" t="n">
        <v>1.022</v>
      </c>
      <c r="BA7" s="14" t="n">
        <v>0.1</v>
      </c>
      <c r="BB7" s="14" t="n">
        <v>1</v>
      </c>
      <c r="BC7" s="14" t="n">
        <v>0.589</v>
      </c>
      <c r="BD7" s="14" t="n">
        <v>0.123</v>
      </c>
      <c r="BE7" s="14" t="n">
        <v>-0.185</v>
      </c>
      <c r="BF7" s="14" t="n">
        <v>0.444</v>
      </c>
      <c r="BG7" s="14" t="n">
        <v>0</v>
      </c>
      <c r="BH7" s="14" t="n">
        <v>0</v>
      </c>
      <c r="BI7" s="14" t="n">
        <v>0.6889999999999999</v>
      </c>
      <c r="BJ7" s="14" t="n">
        <v>0.123</v>
      </c>
      <c r="BK7" s="14" t="n">
        <v>0.005</v>
      </c>
      <c r="BL7" s="14" t="n">
        <v>0.758</v>
      </c>
      <c r="BM7" s="14" t="n">
        <v>0.1</v>
      </c>
      <c r="BN7" s="14" t="n">
        <v>1</v>
      </c>
      <c r="BO7" s="14" t="n">
        <v>0</v>
      </c>
      <c r="BP7" s="14" t="n">
        <v>0</v>
      </c>
      <c r="BQ7" s="14" t="n">
        <v>0.027</v>
      </c>
      <c r="BR7" s="14" t="n">
        <v>0</v>
      </c>
      <c r="BS7" s="14" t="n">
        <v>1</v>
      </c>
      <c r="BT7" s="14" t="n">
        <v>0</v>
      </c>
      <c r="BU7" s="14" t="n">
        <v>0</v>
      </c>
      <c r="BV7" s="14" t="n">
        <v>0.055</v>
      </c>
      <c r="BW7" s="14" t="n">
        <v>0</v>
      </c>
      <c r="BX7" s="14" t="n">
        <v>0.833</v>
      </c>
      <c r="BY7" s="14" t="n">
        <v>12.729</v>
      </c>
      <c r="BZ7" s="14" t="n">
        <v>0</v>
      </c>
      <c r="CA7" s="14" t="n">
        <v>12.729</v>
      </c>
      <c r="CB7" s="14" t="n">
        <v>0</v>
      </c>
      <c r="CC7" s="14" t="n">
        <v>102.477</v>
      </c>
      <c r="CD7" s="14" t="n">
        <v>7.95</v>
      </c>
      <c r="CE7" s="14" t="n">
        <v>0.758</v>
      </c>
      <c r="CF7" s="14" t="n">
        <v>112.724</v>
      </c>
      <c r="CG7" s="14" t="n">
        <v>0.1</v>
      </c>
      <c r="CH7" s="14" t="n">
        <v>1</v>
      </c>
      <c r="CI7" s="14" t="n">
        <v>0</v>
      </c>
      <c r="CJ7" s="14" t="n">
        <v>0</v>
      </c>
      <c r="CK7" s="14" t="n">
        <v>0</v>
      </c>
      <c r="CL7" s="14" t="n">
        <v>0</v>
      </c>
      <c r="CM7" s="14" t="n">
        <v>0</v>
      </c>
      <c r="CN7" s="14" t="n">
        <v>0</v>
      </c>
      <c r="CO7" s="14" t="n">
        <v>0</v>
      </c>
      <c r="CP7" s="14" t="n">
        <v>0</v>
      </c>
      <c r="CQ7" s="14" t="n">
        <v>1.294</v>
      </c>
      <c r="CR7" s="14" t="n">
        <v>0</v>
      </c>
      <c r="CS7" s="14" t="n">
        <v>9.381</v>
      </c>
      <c r="CT7" s="14" t="n">
        <v>7.554</v>
      </c>
      <c r="CU7" s="14" t="n">
        <v>30.149</v>
      </c>
    </row>
    <row r="8">
      <c r="A8" s="14" t="inlineStr">
        <is>
          <t>AFG2023</t>
        </is>
      </c>
      <c r="B8" s="14" t="inlineStr">
        <is>
          <t>AFG</t>
        </is>
      </c>
      <c r="C8" s="14" t="inlineStr">
        <is>
          <t>AFG</t>
        </is>
      </c>
      <c r="D8" s="14" t="inlineStr">
        <is>
          <t>Afghanistan</t>
        </is>
      </c>
      <c r="E8" s="14" t="n">
        <v>2023</v>
      </c>
      <c r="F8" s="14" t="n">
        <v>0.1</v>
      </c>
      <c r="G8" s="14" t="n">
        <v>5.77</v>
      </c>
      <c r="H8" s="14" t="n">
        <v>1.286</v>
      </c>
      <c r="I8" s="14" t="n">
        <v>0</v>
      </c>
      <c r="J8" s="14" t="n">
        <v>5.77</v>
      </c>
      <c r="K8" s="14" t="n">
        <v>0</v>
      </c>
      <c r="L8" s="14" t="n">
        <v>1</v>
      </c>
      <c r="M8" s="14" t="n">
        <v>7.886</v>
      </c>
      <c r="N8" s="14" t="n">
        <v>3.857</v>
      </c>
      <c r="O8" s="14" t="n">
        <v>0</v>
      </c>
      <c r="P8" s="14" t="n">
        <v>7.886</v>
      </c>
      <c r="Q8" s="14" t="n">
        <v>0</v>
      </c>
      <c r="R8" s="14" t="n">
        <v>1</v>
      </c>
      <c r="S8" s="14" t="n">
        <v>12.198</v>
      </c>
      <c r="T8" s="14" t="n">
        <v>7.714</v>
      </c>
      <c r="U8" s="14" t="n">
        <v>9.500999999999999</v>
      </c>
      <c r="V8" s="14" t="n">
        <v>23.608</v>
      </c>
      <c r="W8" s="14" t="n">
        <v>0.1</v>
      </c>
      <c r="X8" s="14" t="n">
        <v>1</v>
      </c>
      <c r="Y8" s="14" t="n">
        <v>4.978</v>
      </c>
      <c r="Z8" s="14" t="n">
        <v>0.581</v>
      </c>
      <c r="AA8" s="14" t="n">
        <v>0</v>
      </c>
      <c r="AB8" s="14" t="n">
        <v>4.978</v>
      </c>
      <c r="AC8" s="14" t="n">
        <v>0</v>
      </c>
      <c r="AD8" s="14" t="n">
        <v>1</v>
      </c>
      <c r="AE8" s="14" t="n">
        <v>6.264</v>
      </c>
      <c r="AF8" s="14" t="n">
        <v>1.295</v>
      </c>
      <c r="AG8" s="14" t="n">
        <v>0</v>
      </c>
      <c r="AH8" s="14" t="n">
        <v>6.264</v>
      </c>
      <c r="AI8" s="14" t="n">
        <v>0</v>
      </c>
      <c r="AJ8" s="14" t="n">
        <v>1</v>
      </c>
      <c r="AK8" s="14" t="n">
        <v>13.978</v>
      </c>
      <c r="AL8" s="14" t="n">
        <v>6.966</v>
      </c>
      <c r="AM8" s="14" t="n">
        <v>0.155</v>
      </c>
      <c r="AN8" s="14" t="n">
        <v>15.375</v>
      </c>
      <c r="AO8" s="14" t="n">
        <v>0.1</v>
      </c>
      <c r="AP8" s="14" t="n">
        <v>1</v>
      </c>
      <c r="AQ8" s="14" t="n">
        <v>0.749</v>
      </c>
      <c r="AR8" s="14" t="n">
        <v>0.129</v>
      </c>
      <c r="AS8" s="14" t="n">
        <v>0.065</v>
      </c>
      <c r="AT8" s="14" t="n">
        <v>0.895</v>
      </c>
      <c r="AU8" s="14" t="n">
        <v>0.1</v>
      </c>
      <c r="AV8" s="14" t="n">
        <v>1</v>
      </c>
      <c r="AW8" s="14" t="n">
        <v>0.783</v>
      </c>
      <c r="AX8" s="14" t="n">
        <v>0.129</v>
      </c>
      <c r="AY8" s="14" t="n">
        <v>0.041</v>
      </c>
      <c r="AZ8" s="14" t="n">
        <v>0.905</v>
      </c>
      <c r="BA8" s="14" t="n">
        <v>0.1</v>
      </c>
      <c r="BB8" s="14" t="n">
        <v>1</v>
      </c>
      <c r="BC8" s="14" t="n">
        <v>0.527</v>
      </c>
      <c r="BD8" s="14" t="n">
        <v>0.129</v>
      </c>
      <c r="BE8" s="14" t="n">
        <v>-0.143</v>
      </c>
      <c r="BF8" s="14" t="n">
        <v>0.423</v>
      </c>
      <c r="BG8" s="14" t="n">
        <v>0</v>
      </c>
      <c r="BH8" s="14" t="n">
        <v>0</v>
      </c>
      <c r="BI8" s="14" t="n">
        <v>0.64</v>
      </c>
      <c r="BJ8" s="14" t="n">
        <v>0.129</v>
      </c>
      <c r="BK8" s="14" t="n">
        <v>0.007</v>
      </c>
      <c r="BL8" s="14" t="n">
        <v>0.704</v>
      </c>
      <c r="BM8" s="14" t="n">
        <v>0.1</v>
      </c>
      <c r="BN8" s="14" t="n">
        <v>1</v>
      </c>
      <c r="BO8" s="14" t="n">
        <v>0</v>
      </c>
      <c r="BP8" s="14" t="n">
        <v>0</v>
      </c>
      <c r="BQ8" s="14" t="n">
        <v>0.028</v>
      </c>
      <c r="BR8" s="14" t="n">
        <v>0</v>
      </c>
      <c r="BS8" s="14" t="n">
        <v>1</v>
      </c>
      <c r="BT8" s="14" t="n">
        <v>0</v>
      </c>
      <c r="BU8" s="14" t="n">
        <v>0</v>
      </c>
      <c r="BV8" s="14" t="n">
        <v>0.057</v>
      </c>
      <c r="BW8" s="14" t="n">
        <v>0</v>
      </c>
      <c r="BX8" s="14" t="n">
        <v>0.833</v>
      </c>
      <c r="BY8" s="14" t="n">
        <v>13.254</v>
      </c>
      <c r="BZ8" s="14" t="n">
        <v>0</v>
      </c>
      <c r="CA8" s="14" t="n">
        <v>13.254</v>
      </c>
      <c r="CB8" s="14" t="n">
        <v>0</v>
      </c>
      <c r="CC8" s="14" t="n">
        <v>87.07899999999999</v>
      </c>
      <c r="CD8" s="14" t="n">
        <v>7.95</v>
      </c>
      <c r="CE8" s="14" t="n">
        <v>0.964</v>
      </c>
      <c r="CF8" s="14" t="n">
        <v>95.78700000000001</v>
      </c>
      <c r="CG8" s="14" t="n">
        <v>0.1</v>
      </c>
      <c r="CH8" s="14" t="n">
        <v>1</v>
      </c>
      <c r="CI8" s="14" t="n">
        <v>0</v>
      </c>
      <c r="CJ8" s="14" t="n">
        <v>0</v>
      </c>
      <c r="CK8" s="14" t="n">
        <v>0</v>
      </c>
      <c r="CL8" s="14" t="n">
        <v>0</v>
      </c>
      <c r="CM8" s="14" t="n">
        <v>0</v>
      </c>
      <c r="CN8" s="14" t="n">
        <v>0</v>
      </c>
      <c r="CO8" s="14" t="n">
        <v>0</v>
      </c>
      <c r="CP8" s="14" t="n">
        <v>0</v>
      </c>
      <c r="CQ8" s="14" t="n">
        <v>1.348</v>
      </c>
      <c r="CR8" s="14" t="n">
        <v>0</v>
      </c>
      <c r="CS8" s="14" t="n">
        <v>9.769</v>
      </c>
      <c r="CT8" s="14" t="n">
        <v>4.484</v>
      </c>
      <c r="CU8" s="14" t="n">
        <v>12.392</v>
      </c>
    </row>
    <row r="9">
      <c r="A9" s="14" t="inlineStr">
        <is>
          <t>AFG2024</t>
        </is>
      </c>
      <c r="B9" s="14" t="inlineStr">
        <is>
          <t>AFG</t>
        </is>
      </c>
      <c r="C9" s="14" t="inlineStr">
        <is>
          <t>AFG</t>
        </is>
      </c>
      <c r="D9" s="14" t="inlineStr">
        <is>
          <t>Afghanistan</t>
        </is>
      </c>
      <c r="E9" s="14" t="n">
        <v>2024</v>
      </c>
      <c r="F9" s="14" t="n">
        <v>0.1</v>
      </c>
      <c r="G9" s="14" t="n">
        <v>4.833</v>
      </c>
      <c r="H9" s="14" t="n">
        <v>1.324</v>
      </c>
      <c r="I9" s="14" t="n">
        <v>0</v>
      </c>
      <c r="J9" s="14" t="n">
        <v>4.833</v>
      </c>
      <c r="K9" s="14" t="n">
        <v>0</v>
      </c>
      <c r="L9" s="14" t="n">
        <v>1</v>
      </c>
      <c r="M9" s="14" t="n">
        <v>7.124</v>
      </c>
      <c r="N9" s="14" t="n">
        <v>3.971</v>
      </c>
      <c r="O9" s="14" t="n">
        <v>0</v>
      </c>
      <c r="P9" s="14" t="n">
        <v>7.124</v>
      </c>
      <c r="Q9" s="14" t="n">
        <v>0</v>
      </c>
      <c r="R9" s="14" t="n">
        <v>1</v>
      </c>
      <c r="S9" s="14" t="n">
        <v>11.451</v>
      </c>
      <c r="T9" s="14" t="n">
        <v>7.942</v>
      </c>
      <c r="U9" s="14" t="n">
        <v>9.821999999999999</v>
      </c>
      <c r="V9" s="14" t="n">
        <v>23.086</v>
      </c>
      <c r="W9" s="14" t="n">
        <v>0.1</v>
      </c>
      <c r="X9" s="14" t="n">
        <v>1</v>
      </c>
      <c r="Y9" s="14" t="n">
        <v>5.125</v>
      </c>
      <c r="Z9" s="14" t="n">
        <v>0.598</v>
      </c>
      <c r="AA9" s="14" t="n">
        <v>0</v>
      </c>
      <c r="AB9" s="14" t="n">
        <v>5.125</v>
      </c>
      <c r="AC9" s="14" t="n">
        <v>0</v>
      </c>
      <c r="AD9" s="14" t="n">
        <v>1</v>
      </c>
      <c r="AE9" s="14" t="n">
        <v>6.449</v>
      </c>
      <c r="AF9" s="14" t="n">
        <v>1.333</v>
      </c>
      <c r="AG9" s="14" t="n">
        <v>0</v>
      </c>
      <c r="AH9" s="14" t="n">
        <v>6.449</v>
      </c>
      <c r="AI9" s="14" t="n">
        <v>0</v>
      </c>
      <c r="AJ9" s="14" t="n">
        <v>1</v>
      </c>
      <c r="AK9" s="14" t="n">
        <v>14.39</v>
      </c>
      <c r="AL9" s="14" t="n">
        <v>7.172</v>
      </c>
      <c r="AM9" s="14" t="n">
        <v>0.196</v>
      </c>
      <c r="AN9" s="14" t="n">
        <v>15.829</v>
      </c>
      <c r="AO9" s="14" t="n">
        <v>0.1</v>
      </c>
      <c r="AP9" s="14" t="n">
        <v>1</v>
      </c>
      <c r="AQ9" s="14" t="n">
        <v>0.72</v>
      </c>
      <c r="AR9" s="14" t="n">
        <v>0.132</v>
      </c>
      <c r="AS9" s="14" t="n">
        <v>0.078</v>
      </c>
      <c r="AT9" s="14" t="n">
        <v>0.878</v>
      </c>
      <c r="AU9" s="14" t="n">
        <v>0.1</v>
      </c>
      <c r="AV9" s="14" t="n">
        <v>1</v>
      </c>
      <c r="AW9" s="14" t="n">
        <v>0.734</v>
      </c>
      <c r="AX9" s="14" t="n">
        <v>0.132</v>
      </c>
      <c r="AY9" s="14" t="n">
        <v>0.043</v>
      </c>
      <c r="AZ9" s="14" t="n">
        <v>0.855</v>
      </c>
      <c r="BA9" s="14" t="n">
        <v>0.1</v>
      </c>
      <c r="BB9" s="14" t="n">
        <v>1</v>
      </c>
      <c r="BC9" s="14" t="n">
        <v>0.51</v>
      </c>
      <c r="BD9" s="14" t="n">
        <v>0.132</v>
      </c>
      <c r="BE9" s="14" t="n">
        <v>-0.134</v>
      </c>
      <c r="BF9" s="14" t="n">
        <v>0.414</v>
      </c>
      <c r="BG9" s="14" t="n">
        <v>0</v>
      </c>
      <c r="BH9" s="14" t="n">
        <v>0</v>
      </c>
      <c r="BI9" s="14" t="n">
        <v>0.652</v>
      </c>
      <c r="BJ9" s="14" t="n">
        <v>0.132</v>
      </c>
      <c r="BK9" s="14" t="n">
        <v>0.008999999999999999</v>
      </c>
      <c r="BL9" s="14" t="n">
        <v>0.717</v>
      </c>
      <c r="BM9" s="14" t="n">
        <v>0.1</v>
      </c>
      <c r="BN9" s="14" t="n">
        <v>1</v>
      </c>
      <c r="BO9" s="14" t="n">
        <v>0</v>
      </c>
      <c r="BP9" s="14" t="n">
        <v>0</v>
      </c>
      <c r="BQ9" s="14" t="n">
        <v>0.029</v>
      </c>
      <c r="BR9" s="14" t="n">
        <v>0</v>
      </c>
      <c r="BS9" s="14" t="n">
        <v>1</v>
      </c>
      <c r="BT9" s="14" t="n">
        <v>0</v>
      </c>
      <c r="BU9" s="14" t="n">
        <v>0</v>
      </c>
      <c r="BV9" s="14" t="n">
        <v>0.059</v>
      </c>
      <c r="BW9" s="14" t="n">
        <v>0</v>
      </c>
      <c r="BX9" s="14" t="n">
        <v>0.833</v>
      </c>
      <c r="BY9" s="14" t="n">
        <v>13.646</v>
      </c>
      <c r="BZ9" s="14" t="n">
        <v>0</v>
      </c>
      <c r="CA9" s="14" t="n">
        <v>13.646</v>
      </c>
      <c r="CB9" s="14" t="n">
        <v>0</v>
      </c>
      <c r="CC9" s="14" t="n">
        <v>86.38500000000001</v>
      </c>
      <c r="CD9" s="14" t="n">
        <v>7.95</v>
      </c>
      <c r="CE9" s="14" t="n">
        <v>1.177</v>
      </c>
      <c r="CF9" s="14" t="n">
        <v>95.024</v>
      </c>
      <c r="CG9" s="14" t="n">
        <v>0.1</v>
      </c>
      <c r="CH9" s="14" t="n">
        <v>1</v>
      </c>
      <c r="CI9" s="14" t="n">
        <v>0</v>
      </c>
      <c r="CJ9" s="14" t="n">
        <v>0</v>
      </c>
      <c r="CK9" s="14" t="n">
        <v>0</v>
      </c>
      <c r="CL9" s="14" t="n">
        <v>0</v>
      </c>
      <c r="CM9" s="14" t="n">
        <v>0</v>
      </c>
      <c r="CN9" s="14" t="n">
        <v>0</v>
      </c>
      <c r="CO9" s="14" t="n">
        <v>0</v>
      </c>
      <c r="CP9" s="14" t="n">
        <v>0</v>
      </c>
      <c r="CQ9" s="14" t="n">
        <v>1.387</v>
      </c>
      <c r="CR9" s="14" t="n">
        <v>0</v>
      </c>
      <c r="CS9" s="14" t="n">
        <v>10.057</v>
      </c>
      <c r="CT9" s="14" t="n">
        <v>3.509</v>
      </c>
      <c r="CU9" s="14" t="n">
        <v>10.792</v>
      </c>
    </row>
    <row r="10">
      <c r="A10" s="14" t="inlineStr">
        <is>
          <t>ALB2021</t>
        </is>
      </c>
      <c r="B10" s="14" t="inlineStr">
        <is>
          <t>ALB</t>
        </is>
      </c>
      <c r="C10" s="14" t="inlineStr">
        <is>
          <t>ALB</t>
        </is>
      </c>
      <c r="D10" s="14" t="inlineStr">
        <is>
          <t>Albania</t>
        </is>
      </c>
      <c r="E10" s="14" t="n">
        <v>2021</v>
      </c>
      <c r="F10" s="14" t="n">
        <v>0.2</v>
      </c>
      <c r="G10" s="14" t="n">
        <v>3.369</v>
      </c>
      <c r="H10" s="14" t="n">
        <v>0.8129999999999999</v>
      </c>
      <c r="I10" s="14" t="n">
        <v>0.112</v>
      </c>
      <c r="J10" s="14" t="n">
        <v>3.481</v>
      </c>
      <c r="K10" s="14" t="n">
        <v>0</v>
      </c>
      <c r="L10" s="14" t="n">
        <v>1</v>
      </c>
      <c r="M10" s="14" t="n">
        <v>5.048</v>
      </c>
      <c r="N10" s="14" t="n">
        <v>2.44</v>
      </c>
      <c r="O10" s="14" t="n">
        <v>0</v>
      </c>
      <c r="P10" s="14" t="n">
        <v>5.048</v>
      </c>
      <c r="Q10" s="14" t="n">
        <v>0</v>
      </c>
      <c r="R10" s="14" t="n">
        <v>1</v>
      </c>
      <c r="S10" s="14" t="n">
        <v>7.435</v>
      </c>
      <c r="T10" s="14" t="n">
        <v>4.88</v>
      </c>
      <c r="U10" s="14" t="n">
        <v>0.112</v>
      </c>
      <c r="V10" s="14" t="n">
        <v>9.055999999999999</v>
      </c>
      <c r="W10" s="14" t="n">
        <v>0.2</v>
      </c>
      <c r="X10" s="14" t="n">
        <v>1</v>
      </c>
      <c r="Y10" s="14" t="n">
        <v>5.347</v>
      </c>
      <c r="Z10" s="14" t="n">
        <v>0.393</v>
      </c>
      <c r="AA10" s="14" t="n">
        <v>0</v>
      </c>
      <c r="AB10" s="14" t="n">
        <v>5.347</v>
      </c>
      <c r="AC10" s="14" t="n">
        <v>0</v>
      </c>
      <c r="AD10" s="14" t="n">
        <v>1</v>
      </c>
      <c r="AE10" s="14" t="n">
        <v>5.919</v>
      </c>
      <c r="AF10" s="14" t="n">
        <v>0.8</v>
      </c>
      <c r="AG10" s="14" t="n">
        <v>0</v>
      </c>
      <c r="AH10" s="14" t="n">
        <v>5.919</v>
      </c>
      <c r="AI10" s="14" t="n">
        <v>0</v>
      </c>
      <c r="AJ10" s="14" t="n">
        <v>1</v>
      </c>
      <c r="AK10" s="14" t="n">
        <v>9.349</v>
      </c>
      <c r="AL10" s="14" t="n">
        <v>3.473</v>
      </c>
      <c r="AM10" s="14" t="n">
        <v>0</v>
      </c>
      <c r="AN10" s="14" t="n">
        <v>11.219</v>
      </c>
      <c r="AO10" s="14" t="n">
        <v>0.2</v>
      </c>
      <c r="AP10" s="14" t="n">
        <v>1</v>
      </c>
      <c r="AQ10" s="14" t="n">
        <v>0.619</v>
      </c>
      <c r="AR10" s="14" t="n">
        <v>0.114</v>
      </c>
      <c r="AS10" s="14" t="n">
        <v>0.732</v>
      </c>
      <c r="AT10" s="14" t="n">
        <v>1.621</v>
      </c>
      <c r="AU10" s="14" t="n">
        <v>0.2</v>
      </c>
      <c r="AV10" s="14" t="n">
        <v>1</v>
      </c>
      <c r="AW10" s="14" t="n">
        <v>0.599</v>
      </c>
      <c r="AX10" s="14" t="n">
        <v>0.114</v>
      </c>
      <c r="AY10" s="14" t="n">
        <v>0.705</v>
      </c>
      <c r="AZ10" s="14" t="n">
        <v>1.565</v>
      </c>
      <c r="BA10" s="14" t="n">
        <v>0.2</v>
      </c>
      <c r="BB10" s="14" t="n">
        <v>1</v>
      </c>
      <c r="BC10" s="14" t="n">
        <v>0.439</v>
      </c>
      <c r="BD10" s="14" t="n">
        <v>0.114</v>
      </c>
      <c r="BE10" s="14" t="n">
        <v>0</v>
      </c>
      <c r="BF10" s="14" t="n">
        <v>0.527</v>
      </c>
      <c r="BG10" s="14" t="n">
        <v>0.2</v>
      </c>
      <c r="BH10" s="14" t="n">
        <v>1</v>
      </c>
      <c r="BI10" s="14" t="n">
        <v>0.505</v>
      </c>
      <c r="BJ10" s="14" t="n">
        <v>0.114</v>
      </c>
      <c r="BK10" s="14" t="n">
        <v>0</v>
      </c>
      <c r="BL10" s="14" t="n">
        <v>0.606</v>
      </c>
      <c r="BM10" s="14" t="n">
        <v>0.2</v>
      </c>
      <c r="BN10" s="14" t="n">
        <v>1</v>
      </c>
      <c r="BO10" s="14" t="n">
        <v>0</v>
      </c>
      <c r="BP10" s="14" t="n">
        <v>0</v>
      </c>
      <c r="BQ10" s="14" t="n">
        <v>0.124</v>
      </c>
      <c r="BR10" s="14" t="n">
        <v>0</v>
      </c>
      <c r="BS10" s="14" t="n">
        <v>0.667</v>
      </c>
      <c r="BT10" s="14" t="n">
        <v>0</v>
      </c>
      <c r="BU10" s="14" t="n">
        <v>0</v>
      </c>
      <c r="BV10" s="14" t="n">
        <v>0.11</v>
      </c>
      <c r="BW10" s="14" t="n">
        <v>0.2</v>
      </c>
      <c r="BX10" s="14" t="n">
        <v>0.5</v>
      </c>
      <c r="BY10" s="14" t="n">
        <v>11.787</v>
      </c>
      <c r="BZ10" s="14" t="n">
        <v>0</v>
      </c>
      <c r="CA10" s="14" t="n">
        <v>11.787</v>
      </c>
      <c r="CB10" s="14" t="n">
        <v>0</v>
      </c>
      <c r="CC10" s="14" t="n">
        <v>78.125</v>
      </c>
      <c r="CD10" s="14" t="n">
        <v>7.95</v>
      </c>
      <c r="CE10" s="14" t="n">
        <v>0</v>
      </c>
      <c r="CF10" s="14" t="n">
        <v>93.75</v>
      </c>
      <c r="CG10" s="14" t="n">
        <v>0.2</v>
      </c>
      <c r="CH10" s="14" t="n">
        <v>1</v>
      </c>
      <c r="CI10" s="14" t="n">
        <v>0</v>
      </c>
      <c r="CJ10" s="14" t="n">
        <v>0</v>
      </c>
      <c r="CK10" s="14" t="n">
        <v>0</v>
      </c>
      <c r="CL10" s="14" t="n">
        <v>0</v>
      </c>
      <c r="CM10" s="14" t="n">
        <v>0</v>
      </c>
      <c r="CN10" s="14" t="n">
        <v>0</v>
      </c>
      <c r="CO10" s="14" t="n">
        <v>0</v>
      </c>
      <c r="CP10" s="14" t="n">
        <v>0.577</v>
      </c>
      <c r="CQ10" s="14" t="n">
        <v>1.198</v>
      </c>
      <c r="CR10" s="14" t="n">
        <v>1</v>
      </c>
      <c r="CS10" s="14" t="n">
        <v>4.776</v>
      </c>
      <c r="CT10" s="14" t="n">
        <v>4.41</v>
      </c>
      <c r="CU10" s="14" t="n">
        <v>15.162</v>
      </c>
    </row>
    <row r="11">
      <c r="A11" s="14" t="inlineStr">
        <is>
          <t>ALB2022</t>
        </is>
      </c>
      <c r="B11" s="14" t="inlineStr">
        <is>
          <t>ALB</t>
        </is>
      </c>
      <c r="C11" s="14" t="inlineStr">
        <is>
          <t>ALB</t>
        </is>
      </c>
      <c r="D11" s="14" t="inlineStr">
        <is>
          <t>Albania</t>
        </is>
      </c>
      <c r="E11" s="14" t="n">
        <v>2022</v>
      </c>
      <c r="F11" s="14" t="n">
        <v>0.2</v>
      </c>
      <c r="G11" s="14" t="n">
        <v>3.776</v>
      </c>
      <c r="H11" s="14" t="n">
        <v>0.84</v>
      </c>
      <c r="I11" s="14" t="n">
        <v>0.127</v>
      </c>
      <c r="J11" s="14" t="n">
        <v>3.903</v>
      </c>
      <c r="K11" s="14" t="n">
        <v>0</v>
      </c>
      <c r="L11" s="14" t="n">
        <v>1</v>
      </c>
      <c r="M11" s="14" t="n">
        <v>5.542</v>
      </c>
      <c r="N11" s="14" t="n">
        <v>2.521</v>
      </c>
      <c r="O11" s="14" t="n">
        <v>0</v>
      </c>
      <c r="P11" s="14" t="n">
        <v>5.542</v>
      </c>
      <c r="Q11" s="14" t="n">
        <v>0</v>
      </c>
      <c r="R11" s="14" t="n">
        <v>1</v>
      </c>
      <c r="S11" s="14" t="n">
        <v>7.977</v>
      </c>
      <c r="T11" s="14" t="n">
        <v>5.041</v>
      </c>
      <c r="U11" s="14" t="n">
        <v>0.247</v>
      </c>
      <c r="V11" s="14" t="n">
        <v>9.725</v>
      </c>
      <c r="W11" s="14" t="n">
        <v>0.2</v>
      </c>
      <c r="X11" s="14" t="n">
        <v>1</v>
      </c>
      <c r="Y11" s="14" t="n">
        <v>5.775</v>
      </c>
      <c r="Z11" s="14" t="n">
        <v>0.425</v>
      </c>
      <c r="AA11" s="14" t="n">
        <v>0</v>
      </c>
      <c r="AB11" s="14" t="n">
        <v>5.775</v>
      </c>
      <c r="AC11" s="14" t="n">
        <v>0</v>
      </c>
      <c r="AD11" s="14" t="n">
        <v>1</v>
      </c>
      <c r="AE11" s="14" t="n">
        <v>6.392</v>
      </c>
      <c r="AF11" s="14" t="n">
        <v>0.864</v>
      </c>
      <c r="AG11" s="14" t="n">
        <v>0</v>
      </c>
      <c r="AH11" s="14" t="n">
        <v>6.392</v>
      </c>
      <c r="AI11" s="14" t="n">
        <v>0</v>
      </c>
      <c r="AJ11" s="14" t="n">
        <v>1</v>
      </c>
      <c r="AK11" s="14" t="n">
        <v>10.096</v>
      </c>
      <c r="AL11" s="14" t="n">
        <v>3.751</v>
      </c>
      <c r="AM11" s="14" t="n">
        <v>0.149</v>
      </c>
      <c r="AN11" s="14" t="n">
        <v>12.116</v>
      </c>
      <c r="AO11" s="14" t="n">
        <v>0.2</v>
      </c>
      <c r="AP11" s="14" t="n">
        <v>1</v>
      </c>
      <c r="AQ11" s="14" t="n">
        <v>0.861</v>
      </c>
      <c r="AR11" s="14" t="n">
        <v>0.123</v>
      </c>
      <c r="AS11" s="14" t="n">
        <v>0.676</v>
      </c>
      <c r="AT11" s="14" t="n">
        <v>1.845</v>
      </c>
      <c r="AU11" s="14" t="n">
        <v>0.2</v>
      </c>
      <c r="AV11" s="14" t="n">
        <v>1</v>
      </c>
      <c r="AW11" s="14" t="n">
        <v>0.986</v>
      </c>
      <c r="AX11" s="14" t="n">
        <v>0.123</v>
      </c>
      <c r="AY11" s="14" t="n">
        <v>0.619</v>
      </c>
      <c r="AZ11" s="14" t="n">
        <v>1.926</v>
      </c>
      <c r="BA11" s="14" t="n">
        <v>0.2</v>
      </c>
      <c r="BB11" s="14" t="n">
        <v>1</v>
      </c>
      <c r="BC11" s="14" t="n">
        <v>0.598</v>
      </c>
      <c r="BD11" s="14" t="n">
        <v>0.123</v>
      </c>
      <c r="BE11" s="14" t="n">
        <v>0.008999999999999999</v>
      </c>
      <c r="BF11" s="14" t="n">
        <v>0.717</v>
      </c>
      <c r="BG11" s="14" t="n">
        <v>0.2</v>
      </c>
      <c r="BH11" s="14" t="n">
        <v>1</v>
      </c>
      <c r="BI11" s="14" t="n">
        <v>0.612</v>
      </c>
      <c r="BJ11" s="14" t="n">
        <v>0.123</v>
      </c>
      <c r="BK11" s="14" t="n">
        <v>0.008999999999999999</v>
      </c>
      <c r="BL11" s="14" t="n">
        <v>0.735</v>
      </c>
      <c r="BM11" s="14" t="n">
        <v>0.2</v>
      </c>
      <c r="BN11" s="14" t="n">
        <v>1</v>
      </c>
      <c r="BO11" s="14" t="n">
        <v>0</v>
      </c>
      <c r="BP11" s="14" t="n">
        <v>0</v>
      </c>
      <c r="BQ11" s="14" t="n">
        <v>0.113</v>
      </c>
      <c r="BR11" s="14" t="n">
        <v>0</v>
      </c>
      <c r="BS11" s="14" t="n">
        <v>0.667</v>
      </c>
      <c r="BT11" s="14" t="n">
        <v>0</v>
      </c>
      <c r="BU11" s="14" t="n">
        <v>0</v>
      </c>
      <c r="BV11" s="14" t="n">
        <v>0.101</v>
      </c>
      <c r="BW11" s="14" t="n">
        <v>0.2</v>
      </c>
      <c r="BX11" s="14" t="n">
        <v>0.5</v>
      </c>
      <c r="BY11" s="14" t="n">
        <v>12.729</v>
      </c>
      <c r="BZ11" s="14" t="n">
        <v>0</v>
      </c>
      <c r="CA11" s="14" t="n">
        <v>12.729</v>
      </c>
      <c r="CB11" s="14" t="n">
        <v>0</v>
      </c>
      <c r="CC11" s="14" t="n">
        <v>97.90000000000001</v>
      </c>
      <c r="CD11" s="14" t="n">
        <v>7.95</v>
      </c>
      <c r="CE11" s="14" t="n">
        <v>1.449</v>
      </c>
      <c r="CF11" s="14" t="n">
        <v>117.48</v>
      </c>
      <c r="CG11" s="14" t="n">
        <v>0.2</v>
      </c>
      <c r="CH11" s="14" t="n">
        <v>1</v>
      </c>
      <c r="CI11" s="14" t="n">
        <v>0</v>
      </c>
      <c r="CJ11" s="14" t="n">
        <v>0</v>
      </c>
      <c r="CK11" s="14" t="n">
        <v>0</v>
      </c>
      <c r="CL11" s="14" t="n">
        <v>0</v>
      </c>
      <c r="CM11" s="14" t="n">
        <v>0</v>
      </c>
      <c r="CN11" s="14" t="n">
        <v>0</v>
      </c>
      <c r="CO11" s="14" t="n">
        <v>0</v>
      </c>
      <c r="CP11" s="14" t="n">
        <v>0.639</v>
      </c>
      <c r="CQ11" s="14" t="n">
        <v>1.294</v>
      </c>
      <c r="CR11" s="14" t="n">
        <v>1</v>
      </c>
      <c r="CS11" s="14" t="n">
        <v>5.158</v>
      </c>
      <c r="CT11" s="14" t="n">
        <v>5.842</v>
      </c>
      <c r="CU11" s="14" t="n">
        <v>31.326</v>
      </c>
    </row>
    <row r="12">
      <c r="A12" s="14" t="inlineStr">
        <is>
          <t>ALB2023</t>
        </is>
      </c>
      <c r="B12" s="14" t="inlineStr">
        <is>
          <t>ALB</t>
        </is>
      </c>
      <c r="C12" s="14" t="inlineStr">
        <is>
          <t>ALB</t>
        </is>
      </c>
      <c r="D12" s="14" t="inlineStr">
        <is>
          <t>Albania</t>
        </is>
      </c>
      <c r="E12" s="14" t="n">
        <v>2023</v>
      </c>
      <c r="F12" s="14" t="n">
        <v>0.2</v>
      </c>
      <c r="G12" s="14" t="n">
        <v>3.433</v>
      </c>
      <c r="H12" s="14" t="n">
        <v>0.979</v>
      </c>
      <c r="I12" s="14" t="n">
        <v>1.436</v>
      </c>
      <c r="J12" s="14" t="n">
        <v>4.869</v>
      </c>
      <c r="K12" s="14" t="n">
        <v>0</v>
      </c>
      <c r="L12" s="14" t="n">
        <v>1</v>
      </c>
      <c r="M12" s="14" t="n">
        <v>5.685</v>
      </c>
      <c r="N12" s="14" t="n">
        <v>2.936</v>
      </c>
      <c r="O12" s="14" t="n">
        <v>0</v>
      </c>
      <c r="P12" s="14" t="n">
        <v>5.685</v>
      </c>
      <c r="Q12" s="14" t="n">
        <v>0</v>
      </c>
      <c r="R12" s="14" t="n">
        <v>1</v>
      </c>
      <c r="S12" s="14" t="n">
        <v>8.327</v>
      </c>
      <c r="T12" s="14" t="n">
        <v>5.872</v>
      </c>
      <c r="U12" s="14" t="n">
        <v>1.651</v>
      </c>
      <c r="V12" s="14" t="n">
        <v>11.714</v>
      </c>
      <c r="W12" s="14" t="n">
        <v>0.2</v>
      </c>
      <c r="X12" s="14" t="n">
        <v>1</v>
      </c>
      <c r="Y12" s="14" t="n">
        <v>6.013</v>
      </c>
      <c r="Z12" s="14" t="n">
        <v>0.442</v>
      </c>
      <c r="AA12" s="14" t="n">
        <v>0.762</v>
      </c>
      <c r="AB12" s="14" t="n">
        <v>6.775</v>
      </c>
      <c r="AC12" s="14" t="n">
        <v>0</v>
      </c>
      <c r="AD12" s="14" t="n">
        <v>1</v>
      </c>
      <c r="AE12" s="14" t="n">
        <v>6.656</v>
      </c>
      <c r="AF12" s="14" t="n">
        <v>0.9</v>
      </c>
      <c r="AG12" s="14" t="n">
        <v>0</v>
      </c>
      <c r="AH12" s="14" t="n">
        <v>6.656</v>
      </c>
      <c r="AI12" s="14" t="n">
        <v>0</v>
      </c>
      <c r="AJ12" s="14" t="n">
        <v>1</v>
      </c>
      <c r="AK12" s="14" t="n">
        <v>10.513</v>
      </c>
      <c r="AL12" s="14" t="n">
        <v>3.906</v>
      </c>
      <c r="AM12" s="14" t="n">
        <v>1.012</v>
      </c>
      <c r="AN12" s="14" t="n">
        <v>13.53</v>
      </c>
      <c r="AO12" s="14" t="n">
        <v>0.2</v>
      </c>
      <c r="AP12" s="14" t="n">
        <v>1</v>
      </c>
      <c r="AQ12" s="14" t="n">
        <v>0.76</v>
      </c>
      <c r="AR12" s="14" t="n">
        <v>0.129</v>
      </c>
      <c r="AS12" s="14" t="n">
        <v>0.8169999999999999</v>
      </c>
      <c r="AT12" s="14" t="n">
        <v>1.892</v>
      </c>
      <c r="AU12" s="14" t="n">
        <v>0.2</v>
      </c>
      <c r="AV12" s="14" t="n">
        <v>1</v>
      </c>
      <c r="AW12" s="14" t="n">
        <v>0.8110000000000001</v>
      </c>
      <c r="AX12" s="14" t="n">
        <v>0.129</v>
      </c>
      <c r="AY12" s="14" t="n">
        <v>0.738</v>
      </c>
      <c r="AZ12" s="14" t="n">
        <v>1.859</v>
      </c>
      <c r="BA12" s="14" t="n">
        <v>0.2</v>
      </c>
      <c r="BB12" s="14" t="n">
        <v>1</v>
      </c>
      <c r="BC12" s="14" t="n">
        <v>0.535</v>
      </c>
      <c r="BD12" s="14" t="n">
        <v>0.129</v>
      </c>
      <c r="BE12" s="14" t="n">
        <v>0.012</v>
      </c>
      <c r="BF12" s="14" t="n">
        <v>0.642</v>
      </c>
      <c r="BG12" s="14" t="n">
        <v>0.2</v>
      </c>
      <c r="BH12" s="14" t="n">
        <v>1</v>
      </c>
      <c r="BI12" s="14" t="n">
        <v>0.579</v>
      </c>
      <c r="BJ12" s="14" t="n">
        <v>0.129</v>
      </c>
      <c r="BK12" s="14" t="n">
        <v>0.013</v>
      </c>
      <c r="BL12" s="14" t="n">
        <v>0.695</v>
      </c>
      <c r="BM12" s="14" t="n">
        <v>0.2</v>
      </c>
      <c r="BN12" s="14" t="n">
        <v>1</v>
      </c>
      <c r="BO12" s="14" t="n">
        <v>0</v>
      </c>
      <c r="BP12" s="14" t="n">
        <v>0</v>
      </c>
      <c r="BQ12" s="14" t="n">
        <v>0.127</v>
      </c>
      <c r="BR12" s="14" t="n">
        <v>0</v>
      </c>
      <c r="BS12" s="14" t="n">
        <v>0.667</v>
      </c>
      <c r="BT12" s="14" t="n">
        <v>0</v>
      </c>
      <c r="BU12" s="14" t="n">
        <v>0</v>
      </c>
      <c r="BV12" s="14" t="n">
        <v>0.113</v>
      </c>
      <c r="BW12" s="14" t="n">
        <v>0.2</v>
      </c>
      <c r="BX12" s="14" t="n">
        <v>0.5</v>
      </c>
      <c r="BY12" s="14" t="n">
        <v>13.254</v>
      </c>
      <c r="BZ12" s="14" t="n">
        <v>0</v>
      </c>
      <c r="CA12" s="14" t="n">
        <v>13.254</v>
      </c>
      <c r="CB12" s="14" t="n">
        <v>0</v>
      </c>
      <c r="CC12" s="14" t="n">
        <v>83.248</v>
      </c>
      <c r="CD12" s="14" t="n">
        <v>7.95</v>
      </c>
      <c r="CE12" s="14" t="n">
        <v>1.843</v>
      </c>
      <c r="CF12" s="14" t="n">
        <v>99.898</v>
      </c>
      <c r="CG12" s="14" t="n">
        <v>0.2</v>
      </c>
      <c r="CH12" s="14" t="n">
        <v>1</v>
      </c>
      <c r="CI12" s="14" t="n">
        <v>0</v>
      </c>
      <c r="CJ12" s="14" t="n">
        <v>0</v>
      </c>
      <c r="CK12" s="14" t="n">
        <v>0</v>
      </c>
      <c r="CL12" s="14" t="n">
        <v>0</v>
      </c>
      <c r="CM12" s="14" t="n">
        <v>0</v>
      </c>
      <c r="CN12" s="14" t="n">
        <v>0</v>
      </c>
      <c r="CO12" s="14" t="n">
        <v>0</v>
      </c>
      <c r="CP12" s="14" t="n">
        <v>0.478</v>
      </c>
      <c r="CQ12" s="14" t="n">
        <v>1.348</v>
      </c>
      <c r="CR12" s="14" t="n">
        <v>1</v>
      </c>
      <c r="CS12" s="14" t="n">
        <v>5.37</v>
      </c>
      <c r="CT12" s="14" t="n">
        <v>3.466</v>
      </c>
      <c r="CU12" s="14" t="n">
        <v>11.622</v>
      </c>
    </row>
    <row r="13">
      <c r="A13" s="14" t="inlineStr">
        <is>
          <t>ALB2024</t>
        </is>
      </c>
      <c r="B13" s="14" t="inlineStr">
        <is>
          <t>ALB</t>
        </is>
      </c>
      <c r="C13" s="14" t="inlineStr">
        <is>
          <t>ALB</t>
        </is>
      </c>
      <c r="D13" s="14" t="inlineStr">
        <is>
          <t>Albania</t>
        </is>
      </c>
      <c r="E13" s="14" t="n">
        <v>2024</v>
      </c>
      <c r="F13" s="14" t="n">
        <v>0.2</v>
      </c>
      <c r="G13" s="14" t="n">
        <v>3.252</v>
      </c>
      <c r="H13" s="14" t="n">
        <v>1.008</v>
      </c>
      <c r="I13" s="14" t="n">
        <v>1.462</v>
      </c>
      <c r="J13" s="14" t="n">
        <v>4.713</v>
      </c>
      <c r="K13" s="14" t="n">
        <v>0</v>
      </c>
      <c r="L13" s="14" t="n">
        <v>1</v>
      </c>
      <c r="M13" s="14" t="n">
        <v>5.333</v>
      </c>
      <c r="N13" s="14" t="n">
        <v>3.023</v>
      </c>
      <c r="O13" s="14" t="n">
        <v>0</v>
      </c>
      <c r="P13" s="14" t="n">
        <v>5.333</v>
      </c>
      <c r="Q13" s="14" t="n">
        <v>0</v>
      </c>
      <c r="R13" s="14" t="n">
        <v>1</v>
      </c>
      <c r="S13" s="14" t="n">
        <v>8.289</v>
      </c>
      <c r="T13" s="14" t="n">
        <v>6.045</v>
      </c>
      <c r="U13" s="14" t="n">
        <v>1.726</v>
      </c>
      <c r="V13" s="14" t="n">
        <v>11.7</v>
      </c>
      <c r="W13" s="14" t="n">
        <v>0.2</v>
      </c>
      <c r="X13" s="14" t="n">
        <v>1</v>
      </c>
      <c r="Y13" s="14" t="n">
        <v>6.191</v>
      </c>
      <c r="Z13" s="14" t="n">
        <v>0.455</v>
      </c>
      <c r="AA13" s="14" t="n">
        <v>0.785</v>
      </c>
      <c r="AB13" s="14" t="n">
        <v>6.975</v>
      </c>
      <c r="AC13" s="14" t="n">
        <v>0</v>
      </c>
      <c r="AD13" s="14" t="n">
        <v>1</v>
      </c>
      <c r="AE13" s="14" t="n">
        <v>6.853</v>
      </c>
      <c r="AF13" s="14" t="n">
        <v>0.926</v>
      </c>
      <c r="AG13" s="14" t="n">
        <v>0</v>
      </c>
      <c r="AH13" s="14" t="n">
        <v>6.853</v>
      </c>
      <c r="AI13" s="14" t="n">
        <v>0</v>
      </c>
      <c r="AJ13" s="14" t="n">
        <v>1</v>
      </c>
      <c r="AK13" s="14" t="n">
        <v>10.823</v>
      </c>
      <c r="AL13" s="14" t="n">
        <v>4.021</v>
      </c>
      <c r="AM13" s="14" t="n">
        <v>1.101</v>
      </c>
      <c r="AN13" s="14" t="n">
        <v>13.93</v>
      </c>
      <c r="AO13" s="14" t="n">
        <v>0.2</v>
      </c>
      <c r="AP13" s="14" t="n">
        <v>1</v>
      </c>
      <c r="AQ13" s="14" t="n">
        <v>0.724</v>
      </c>
      <c r="AR13" s="14" t="n">
        <v>0.132</v>
      </c>
      <c r="AS13" s="14" t="n">
        <v>0.91</v>
      </c>
      <c r="AT13" s="14" t="n">
        <v>1.961</v>
      </c>
      <c r="AU13" s="14" t="n">
        <v>0.2</v>
      </c>
      <c r="AV13" s="14" t="n">
        <v>1</v>
      </c>
      <c r="AW13" s="14" t="n">
        <v>0.75</v>
      </c>
      <c r="AX13" s="14" t="n">
        <v>0.132</v>
      </c>
      <c r="AY13" s="14" t="n">
        <v>0.846</v>
      </c>
      <c r="AZ13" s="14" t="n">
        <v>1.915</v>
      </c>
      <c r="BA13" s="14" t="n">
        <v>0.2</v>
      </c>
      <c r="BB13" s="14" t="n">
        <v>1</v>
      </c>
      <c r="BC13" s="14" t="n">
        <v>0.513</v>
      </c>
      <c r="BD13" s="14" t="n">
        <v>0.132</v>
      </c>
      <c r="BE13" s="14" t="n">
        <v>0.014</v>
      </c>
      <c r="BF13" s="14" t="n">
        <v>0.616</v>
      </c>
      <c r="BG13" s="14" t="n">
        <v>0.2</v>
      </c>
      <c r="BH13" s="14" t="n">
        <v>1</v>
      </c>
      <c r="BI13" s="14" t="n">
        <v>0.591</v>
      </c>
      <c r="BJ13" s="14" t="n">
        <v>0.132</v>
      </c>
      <c r="BK13" s="14" t="n">
        <v>0.016</v>
      </c>
      <c r="BL13" s="14" t="n">
        <v>0.71</v>
      </c>
      <c r="BM13" s="14" t="n">
        <v>0.2</v>
      </c>
      <c r="BN13" s="14" t="n">
        <v>1</v>
      </c>
      <c r="BO13" s="14" t="n">
        <v>0</v>
      </c>
      <c r="BP13" s="14" t="n">
        <v>0</v>
      </c>
      <c r="BQ13" s="14" t="n">
        <v>0.138</v>
      </c>
      <c r="BR13" s="14" t="n">
        <v>0</v>
      </c>
      <c r="BS13" s="14" t="n">
        <v>0.667</v>
      </c>
      <c r="BT13" s="14" t="n">
        <v>0</v>
      </c>
      <c r="BU13" s="14" t="n">
        <v>0</v>
      </c>
      <c r="BV13" s="14" t="n">
        <v>0.123</v>
      </c>
      <c r="BW13" s="14" t="n">
        <v>0.2</v>
      </c>
      <c r="BX13" s="14" t="n">
        <v>0.5</v>
      </c>
      <c r="BY13" s="14" t="n">
        <v>13.646</v>
      </c>
      <c r="BZ13" s="14" t="n">
        <v>0</v>
      </c>
      <c r="CA13" s="14" t="n">
        <v>13.646</v>
      </c>
      <c r="CB13" s="14" t="n">
        <v>0</v>
      </c>
      <c r="CC13" s="14" t="n">
        <v>82.58799999999999</v>
      </c>
      <c r="CD13" s="14" t="n">
        <v>7.95</v>
      </c>
      <c r="CE13" s="14" t="n">
        <v>2.25</v>
      </c>
      <c r="CF13" s="14" t="n">
        <v>99.10599999999999</v>
      </c>
      <c r="CG13" s="14" t="n">
        <v>0.2</v>
      </c>
      <c r="CH13" s="14" t="n">
        <v>1</v>
      </c>
      <c r="CI13" s="14" t="n">
        <v>0</v>
      </c>
      <c r="CJ13" s="14" t="n">
        <v>0</v>
      </c>
      <c r="CK13" s="14" t="n">
        <v>0</v>
      </c>
      <c r="CL13" s="14" t="n">
        <v>0</v>
      </c>
      <c r="CM13" s="14" t="n">
        <v>0</v>
      </c>
      <c r="CN13" s="14" t="n">
        <v>0</v>
      </c>
      <c r="CO13" s="14" t="n">
        <v>0</v>
      </c>
      <c r="CP13" s="14" t="n">
        <v>0.478</v>
      </c>
      <c r="CQ13" s="14" t="n">
        <v>1.387</v>
      </c>
      <c r="CR13" s="14" t="n">
        <v>1</v>
      </c>
      <c r="CS13" s="14" t="n">
        <v>5.529</v>
      </c>
      <c r="CT13" s="14" t="n">
        <v>3.027</v>
      </c>
      <c r="CU13" s="14" t="n">
        <v>10.168</v>
      </c>
    </row>
    <row r="14">
      <c r="A14" s="14" t="inlineStr">
        <is>
          <t>DZA2021</t>
        </is>
      </c>
      <c r="B14" s="14" t="inlineStr">
        <is>
          <t>DZA</t>
        </is>
      </c>
      <c r="C14" s="14" t="inlineStr">
        <is>
          <t>DZA</t>
        </is>
      </c>
      <c r="D14" s="14" t="inlineStr">
        <is>
          <t>Algeria</t>
        </is>
      </c>
      <c r="E14" s="14" t="n">
        <v>2021</v>
      </c>
      <c r="F14" s="14" t="n">
        <v>0.19</v>
      </c>
      <c r="G14" s="14" t="n">
        <v>5.897</v>
      </c>
      <c r="H14" s="14" t="n">
        <v>1.143</v>
      </c>
      <c r="I14" s="14" t="n">
        <v>0.238</v>
      </c>
      <c r="J14" s="14" t="n">
        <v>6.134</v>
      </c>
      <c r="K14" s="14" t="n">
        <v>0</v>
      </c>
      <c r="L14" s="14" t="n">
        <v>1</v>
      </c>
      <c r="M14" s="14" t="n">
        <v>7.964</v>
      </c>
      <c r="N14" s="14" t="n">
        <v>3.43</v>
      </c>
      <c r="O14" s="14" t="n">
        <v>0.227</v>
      </c>
      <c r="P14" s="14" t="n">
        <v>8.191000000000001</v>
      </c>
      <c r="Q14" s="14" t="n">
        <v>0</v>
      </c>
      <c r="R14" s="14" t="n">
        <v>1</v>
      </c>
      <c r="S14" s="14" t="n">
        <v>11.613</v>
      </c>
      <c r="T14" s="14" t="n">
        <v>6.86</v>
      </c>
      <c r="U14" s="14" t="n">
        <v>0.238</v>
      </c>
      <c r="V14" s="14" t="n">
        <v>14.103</v>
      </c>
      <c r="W14" s="14" t="n">
        <v>0.19</v>
      </c>
      <c r="X14" s="14" t="n">
        <v>1</v>
      </c>
      <c r="Y14" s="14" t="n">
        <v>3.799</v>
      </c>
      <c r="Z14" s="14" t="n">
        <v>0.417</v>
      </c>
      <c r="AA14" s="14" t="n">
        <v>-2.687</v>
      </c>
      <c r="AB14" s="14" t="n">
        <v>1.112</v>
      </c>
      <c r="AC14" s="14" t="n">
        <v>0</v>
      </c>
      <c r="AD14" s="14" t="n">
        <v>0</v>
      </c>
      <c r="AE14" s="14" t="n">
        <v>4.371</v>
      </c>
      <c r="AF14" s="14" t="n">
        <v>0.85</v>
      </c>
      <c r="AG14" s="14" t="n">
        <v>-3.388</v>
      </c>
      <c r="AH14" s="14" t="n">
        <v>0.983</v>
      </c>
      <c r="AI14" s="14" t="n">
        <v>0</v>
      </c>
      <c r="AJ14" s="14" t="n">
        <v>0</v>
      </c>
      <c r="AK14" s="14" t="n">
        <v>7.801</v>
      </c>
      <c r="AL14" s="14" t="n">
        <v>3.68</v>
      </c>
      <c r="AM14" s="14" t="n">
        <v>-7.137</v>
      </c>
      <c r="AN14" s="14" t="n">
        <v>0.79</v>
      </c>
      <c r="AO14" s="14" t="n">
        <v>0</v>
      </c>
      <c r="AP14" s="14" t="n">
        <v>0</v>
      </c>
      <c r="AQ14" s="14" t="n">
        <v>0.621</v>
      </c>
      <c r="AR14" s="14" t="n">
        <v>0.114</v>
      </c>
      <c r="AS14" s="14" t="n">
        <v>-0.335</v>
      </c>
      <c r="AT14" s="14" t="n">
        <v>0.34</v>
      </c>
      <c r="AU14" s="14" t="n">
        <v>0</v>
      </c>
      <c r="AV14" s="14" t="n">
        <v>0</v>
      </c>
      <c r="AW14" s="14" t="n">
        <v>0.593</v>
      </c>
      <c r="AX14" s="14" t="n">
        <v>0.114</v>
      </c>
      <c r="AY14" s="14" t="n">
        <v>-0.413</v>
      </c>
      <c r="AZ14" s="14" t="n">
        <v>0.215</v>
      </c>
      <c r="BA14" s="14" t="n">
        <v>0</v>
      </c>
      <c r="BB14" s="14" t="n">
        <v>0</v>
      </c>
      <c r="BC14" s="14" t="n">
        <v>0.44</v>
      </c>
      <c r="BD14" s="14" t="n">
        <v>0.114</v>
      </c>
      <c r="BE14" s="14" t="n">
        <v>-0.384</v>
      </c>
      <c r="BF14" s="14" t="n">
        <v>0.067</v>
      </c>
      <c r="BG14" s="14" t="n">
        <v>0</v>
      </c>
      <c r="BH14" s="14" t="n">
        <v>0</v>
      </c>
      <c r="BI14" s="14" t="n">
        <v>0.5600000000000001</v>
      </c>
      <c r="BJ14" s="14" t="n">
        <v>0.114</v>
      </c>
      <c r="BK14" s="14" t="n">
        <v>0</v>
      </c>
      <c r="BL14" s="14" t="n">
        <v>0.667</v>
      </c>
      <c r="BM14" s="14" t="n">
        <v>0.19</v>
      </c>
      <c r="BN14" s="14" t="n">
        <v>1</v>
      </c>
      <c r="BO14" s="14" t="n">
        <v>0</v>
      </c>
      <c r="BP14" s="14" t="n">
        <v>-0.067</v>
      </c>
      <c r="BQ14" s="14" t="n">
        <v>0.013</v>
      </c>
      <c r="BR14" s="14" t="n">
        <v>0</v>
      </c>
      <c r="BS14" s="14" t="n">
        <v>0.667</v>
      </c>
      <c r="BT14" s="14" t="n">
        <v>0</v>
      </c>
      <c r="BU14" s="14" t="n">
        <v>-0.067</v>
      </c>
      <c r="BV14" s="14" t="n">
        <v>0.04</v>
      </c>
      <c r="BW14" s="14" t="n">
        <v>0</v>
      </c>
      <c r="BX14" s="14" t="n">
        <v>0.667</v>
      </c>
      <c r="BY14" s="14" t="n">
        <v>11.787</v>
      </c>
      <c r="BZ14" s="14" t="n">
        <v>0</v>
      </c>
      <c r="CA14" s="14" t="n">
        <v>11.787</v>
      </c>
      <c r="CB14" s="14" t="n">
        <v>0</v>
      </c>
      <c r="CC14" s="14" t="n">
        <v>81.69499999999999</v>
      </c>
      <c r="CD14" s="14" t="n">
        <v>7.95</v>
      </c>
      <c r="CE14" s="14" t="n">
        <v>-68.24299999999999</v>
      </c>
      <c r="CF14" s="14" t="n">
        <v>16.009</v>
      </c>
      <c r="CG14" s="14" t="n">
        <v>0</v>
      </c>
      <c r="CH14" s="14" t="n">
        <v>0</v>
      </c>
      <c r="CI14" s="14" t="n">
        <v>0</v>
      </c>
      <c r="CJ14" s="14" t="n">
        <v>0</v>
      </c>
      <c r="CK14" s="14" t="n">
        <v>0</v>
      </c>
      <c r="CL14" s="14" t="n">
        <v>0</v>
      </c>
      <c r="CM14" s="14" t="n">
        <v>0</v>
      </c>
      <c r="CN14" s="14" t="n">
        <v>0</v>
      </c>
      <c r="CO14" s="14" t="n">
        <v>0</v>
      </c>
      <c r="CP14" s="14" t="n">
        <v>0</v>
      </c>
      <c r="CQ14" s="14" t="n">
        <v>1.198</v>
      </c>
      <c r="CR14" s="14" t="n">
        <v>1</v>
      </c>
      <c r="CS14" s="14" t="n">
        <v>3.228</v>
      </c>
      <c r="CT14" s="14" t="n">
        <v>4.753</v>
      </c>
      <c r="CU14" s="14" t="n">
        <v>14.129</v>
      </c>
    </row>
    <row r="15">
      <c r="A15" s="14" t="inlineStr">
        <is>
          <t>DZA2022</t>
        </is>
      </c>
      <c r="B15" s="14" t="inlineStr">
        <is>
          <t>DZA</t>
        </is>
      </c>
      <c r="C15" s="14" t="inlineStr">
        <is>
          <t>DZA</t>
        </is>
      </c>
      <c r="D15" s="14" t="inlineStr">
        <is>
          <t>Algeria</t>
        </is>
      </c>
      <c r="E15" s="14" t="n">
        <v>2022</v>
      </c>
      <c r="F15" s="14" t="n">
        <v>0.19</v>
      </c>
      <c r="G15" s="14" t="n">
        <v>11.667</v>
      </c>
      <c r="H15" s="14" t="n">
        <v>1.231</v>
      </c>
      <c r="I15" s="14" t="n">
        <v>0.5629999999999999</v>
      </c>
      <c r="J15" s="14" t="n">
        <v>12.23</v>
      </c>
      <c r="K15" s="14" t="n">
        <v>0</v>
      </c>
      <c r="L15" s="14" t="n">
        <v>1</v>
      </c>
      <c r="M15" s="14" t="n">
        <v>9.747</v>
      </c>
      <c r="N15" s="14" t="n">
        <v>3.694</v>
      </c>
      <c r="O15" s="14" t="n">
        <v>0.326</v>
      </c>
      <c r="P15" s="14" t="n">
        <v>10.073</v>
      </c>
      <c r="Q15" s="14" t="n">
        <v>0</v>
      </c>
      <c r="R15" s="14" t="n">
        <v>1</v>
      </c>
      <c r="S15" s="14" t="n">
        <v>17.824</v>
      </c>
      <c r="T15" s="14" t="n">
        <v>7.388</v>
      </c>
      <c r="U15" s="14" t="n">
        <v>0.822</v>
      </c>
      <c r="V15" s="14" t="n">
        <v>21.881</v>
      </c>
      <c r="W15" s="14" t="n">
        <v>0.19</v>
      </c>
      <c r="X15" s="14" t="n">
        <v>1</v>
      </c>
      <c r="Y15" s="14" t="n">
        <v>4.103</v>
      </c>
      <c r="Z15" s="14" t="n">
        <v>0.45</v>
      </c>
      <c r="AA15" s="14" t="n">
        <v>-2.902</v>
      </c>
      <c r="AB15" s="14" t="n">
        <v>1.201</v>
      </c>
      <c r="AC15" s="14" t="n">
        <v>0</v>
      </c>
      <c r="AD15" s="14" t="n">
        <v>0</v>
      </c>
      <c r="AE15" s="14" t="n">
        <v>4.72</v>
      </c>
      <c r="AF15" s="14" t="n">
        <v>0.918</v>
      </c>
      <c r="AG15" s="14" t="n">
        <v>-3.785</v>
      </c>
      <c r="AH15" s="14" t="n">
        <v>0.9350000000000001</v>
      </c>
      <c r="AI15" s="14" t="n">
        <v>0</v>
      </c>
      <c r="AJ15" s="14" t="n">
        <v>0</v>
      </c>
      <c r="AK15" s="14" t="n">
        <v>8.423999999999999</v>
      </c>
      <c r="AL15" s="14" t="n">
        <v>3.974</v>
      </c>
      <c r="AM15" s="14" t="n">
        <v>-7.793</v>
      </c>
      <c r="AN15" s="14" t="n">
        <v>0.751</v>
      </c>
      <c r="AO15" s="14" t="n">
        <v>0</v>
      </c>
      <c r="AP15" s="14" t="n">
        <v>0</v>
      </c>
      <c r="AQ15" s="14" t="n">
        <v>0.847</v>
      </c>
      <c r="AR15" s="14" t="n">
        <v>0.123</v>
      </c>
      <c r="AS15" s="14" t="n">
        <v>-0.575</v>
      </c>
      <c r="AT15" s="14" t="n">
        <v>0.324</v>
      </c>
      <c r="AU15" s="14" t="n">
        <v>0</v>
      </c>
      <c r="AV15" s="14" t="n">
        <v>0</v>
      </c>
      <c r="AW15" s="14" t="n">
        <v>0.947</v>
      </c>
      <c r="AX15" s="14" t="n">
        <v>0.123</v>
      </c>
      <c r="AY15" s="14" t="n">
        <v>-0.775</v>
      </c>
      <c r="AZ15" s="14" t="n">
        <v>0.204</v>
      </c>
      <c r="BA15" s="14" t="n">
        <v>0</v>
      </c>
      <c r="BB15" s="14" t="n">
        <v>0</v>
      </c>
      <c r="BC15" s="14" t="n">
        <v>0.589</v>
      </c>
      <c r="BD15" s="14" t="n">
        <v>0.123</v>
      </c>
      <c r="BE15" s="14" t="n">
        <v>-0.535</v>
      </c>
      <c r="BF15" s="14" t="n">
        <v>0.063</v>
      </c>
      <c r="BG15" s="14" t="n">
        <v>0</v>
      </c>
      <c r="BH15" s="14" t="n">
        <v>0</v>
      </c>
      <c r="BI15" s="14" t="n">
        <v>0.6889999999999999</v>
      </c>
      <c r="BJ15" s="14" t="n">
        <v>0.123</v>
      </c>
      <c r="BK15" s="14" t="n">
        <v>0.01</v>
      </c>
      <c r="BL15" s="14" t="n">
        <v>0.82</v>
      </c>
      <c r="BM15" s="14" t="n">
        <v>0.19</v>
      </c>
      <c r="BN15" s="14" t="n">
        <v>1</v>
      </c>
      <c r="BO15" s="14" t="n">
        <v>0</v>
      </c>
      <c r="BP15" s="14" t="n">
        <v>-0.067</v>
      </c>
      <c r="BQ15" s="14" t="n">
        <v>0.012</v>
      </c>
      <c r="BR15" s="14" t="n">
        <v>0</v>
      </c>
      <c r="BS15" s="14" t="n">
        <v>0.667</v>
      </c>
      <c r="BT15" s="14" t="n">
        <v>0</v>
      </c>
      <c r="BU15" s="14" t="n">
        <v>-0.067</v>
      </c>
      <c r="BV15" s="14" t="n">
        <v>0.038</v>
      </c>
      <c r="BW15" s="14" t="n">
        <v>0</v>
      </c>
      <c r="BX15" s="14" t="n">
        <v>0.667</v>
      </c>
      <c r="BY15" s="14" t="n">
        <v>12.729</v>
      </c>
      <c r="BZ15" s="14" t="n">
        <v>0</v>
      </c>
      <c r="CA15" s="14" t="n">
        <v>12.729</v>
      </c>
      <c r="CB15" s="14" t="n">
        <v>0</v>
      </c>
      <c r="CC15" s="14" t="n">
        <v>102.477</v>
      </c>
      <c r="CD15" s="14" t="n">
        <v>7.95</v>
      </c>
      <c r="CE15" s="14" t="n">
        <v>-89.68000000000001</v>
      </c>
      <c r="CF15" s="14" t="n">
        <v>15.227</v>
      </c>
      <c r="CG15" s="14" t="n">
        <v>0</v>
      </c>
      <c r="CH15" s="14" t="n">
        <v>0</v>
      </c>
      <c r="CI15" s="14" t="n">
        <v>0</v>
      </c>
      <c r="CJ15" s="14" t="n">
        <v>0</v>
      </c>
      <c r="CK15" s="14" t="n">
        <v>0</v>
      </c>
      <c r="CL15" s="14" t="n">
        <v>0</v>
      </c>
      <c r="CM15" s="14" t="n">
        <v>0</v>
      </c>
      <c r="CN15" s="14" t="n">
        <v>0</v>
      </c>
      <c r="CO15" s="14" t="n">
        <v>0</v>
      </c>
      <c r="CP15" s="14" t="n">
        <v>0.005</v>
      </c>
      <c r="CQ15" s="14" t="n">
        <v>1.294</v>
      </c>
      <c r="CR15" s="14" t="n">
        <v>1</v>
      </c>
      <c r="CS15" s="14" t="n">
        <v>3.486</v>
      </c>
      <c r="CT15" s="14" t="n">
        <v>10.485</v>
      </c>
      <c r="CU15" s="14" t="n">
        <v>28.059</v>
      </c>
    </row>
    <row r="16">
      <c r="A16" s="14" t="inlineStr">
        <is>
          <t>DZA2023</t>
        </is>
      </c>
      <c r="B16" s="14" t="inlineStr">
        <is>
          <t>DZA</t>
        </is>
      </c>
      <c r="C16" s="14" t="inlineStr">
        <is>
          <t>DZA</t>
        </is>
      </c>
      <c r="D16" s="14" t="inlineStr">
        <is>
          <t>Algeria</t>
        </is>
      </c>
      <c r="E16" s="14" t="n">
        <v>2023</v>
      </c>
      <c r="F16" s="14" t="n">
        <v>0.19</v>
      </c>
      <c r="G16" s="14" t="n">
        <v>6.147</v>
      </c>
      <c r="H16" s="14" t="n">
        <v>1.286</v>
      </c>
      <c r="I16" s="14" t="n">
        <v>0.273</v>
      </c>
      <c r="J16" s="14" t="n">
        <v>6.42</v>
      </c>
      <c r="K16" s="14" t="n">
        <v>0</v>
      </c>
      <c r="L16" s="14" t="n">
        <v>1</v>
      </c>
      <c r="M16" s="14" t="n">
        <v>7.886</v>
      </c>
      <c r="N16" s="14" t="n">
        <v>3.857</v>
      </c>
      <c r="O16" s="14" t="n">
        <v>0.227</v>
      </c>
      <c r="P16" s="14" t="n">
        <v>8.113</v>
      </c>
      <c r="Q16" s="14" t="n">
        <v>0</v>
      </c>
      <c r="R16" s="14" t="n">
        <v>1</v>
      </c>
      <c r="S16" s="14" t="n">
        <v>12.575</v>
      </c>
      <c r="T16" s="14" t="n">
        <v>7.714</v>
      </c>
      <c r="U16" s="14" t="n">
        <v>0.544</v>
      </c>
      <c r="V16" s="14" t="n">
        <v>15.29</v>
      </c>
      <c r="W16" s="14" t="n">
        <v>0.19</v>
      </c>
      <c r="X16" s="14" t="n">
        <v>1</v>
      </c>
      <c r="Y16" s="14" t="n">
        <v>4.272</v>
      </c>
      <c r="Z16" s="14" t="n">
        <v>0.469</v>
      </c>
      <c r="AA16" s="14" t="n">
        <v>-3.047</v>
      </c>
      <c r="AB16" s="14" t="n">
        <v>1.225</v>
      </c>
      <c r="AC16" s="14" t="n">
        <v>0</v>
      </c>
      <c r="AD16" s="14" t="n">
        <v>0</v>
      </c>
      <c r="AE16" s="14" t="n">
        <v>4.915</v>
      </c>
      <c r="AF16" s="14" t="n">
        <v>0.956</v>
      </c>
      <c r="AG16" s="14" t="n">
        <v>-3.938</v>
      </c>
      <c r="AH16" s="14" t="n">
        <v>0.977</v>
      </c>
      <c r="AI16" s="14" t="n">
        <v>0</v>
      </c>
      <c r="AJ16" s="14" t="n">
        <v>0</v>
      </c>
      <c r="AK16" s="14" t="n">
        <v>8.772</v>
      </c>
      <c r="AL16" s="14" t="n">
        <v>4.138</v>
      </c>
      <c r="AM16" s="14" t="n">
        <v>-8.112</v>
      </c>
      <c r="AN16" s="14" t="n">
        <v>0.785</v>
      </c>
      <c r="AO16" s="14" t="n">
        <v>0</v>
      </c>
      <c r="AP16" s="14" t="n">
        <v>0</v>
      </c>
      <c r="AQ16" s="14" t="n">
        <v>0.749</v>
      </c>
      <c r="AR16" s="14" t="n">
        <v>0.129</v>
      </c>
      <c r="AS16" s="14" t="n">
        <v>-0.464</v>
      </c>
      <c r="AT16" s="14" t="n">
        <v>0.338</v>
      </c>
      <c r="AU16" s="14" t="n">
        <v>0</v>
      </c>
      <c r="AV16" s="14" t="n">
        <v>0</v>
      </c>
      <c r="AW16" s="14" t="n">
        <v>0.783</v>
      </c>
      <c r="AX16" s="14" t="n">
        <v>0.129</v>
      </c>
      <c r="AY16" s="14" t="n">
        <v>-0.603</v>
      </c>
      <c r="AZ16" s="14" t="n">
        <v>0.214</v>
      </c>
      <c r="BA16" s="14" t="n">
        <v>0</v>
      </c>
      <c r="BB16" s="14" t="n">
        <v>0</v>
      </c>
      <c r="BC16" s="14" t="n">
        <v>0.527</v>
      </c>
      <c r="BD16" s="14" t="n">
        <v>0.129</v>
      </c>
      <c r="BE16" s="14" t="n">
        <v>-0.472</v>
      </c>
      <c r="BF16" s="14" t="n">
        <v>0.066</v>
      </c>
      <c r="BG16" s="14" t="n">
        <v>0</v>
      </c>
      <c r="BH16" s="14" t="n">
        <v>0</v>
      </c>
      <c r="BI16" s="14" t="n">
        <v>0.64</v>
      </c>
      <c r="BJ16" s="14" t="n">
        <v>0.129</v>
      </c>
      <c r="BK16" s="14" t="n">
        <v>0.013</v>
      </c>
      <c r="BL16" s="14" t="n">
        <v>0.761</v>
      </c>
      <c r="BM16" s="14" t="n">
        <v>0.19</v>
      </c>
      <c r="BN16" s="14" t="n">
        <v>1</v>
      </c>
      <c r="BO16" s="14" t="n">
        <v>0</v>
      </c>
      <c r="BP16" s="14" t="n">
        <v>-0.067</v>
      </c>
      <c r="BQ16" s="14" t="n">
        <v>0.013</v>
      </c>
      <c r="BR16" s="14" t="n">
        <v>0</v>
      </c>
      <c r="BS16" s="14" t="n">
        <v>0.667</v>
      </c>
      <c r="BT16" s="14" t="n">
        <v>0</v>
      </c>
      <c r="BU16" s="14" t="n">
        <v>-0.067</v>
      </c>
      <c r="BV16" s="14" t="n">
        <v>0.039</v>
      </c>
      <c r="BW16" s="14" t="n">
        <v>0</v>
      </c>
      <c r="BX16" s="14" t="n">
        <v>0.667</v>
      </c>
      <c r="BY16" s="14" t="n">
        <v>13.254</v>
      </c>
      <c r="BZ16" s="14" t="n">
        <v>0</v>
      </c>
      <c r="CA16" s="14" t="n">
        <v>13.254</v>
      </c>
      <c r="CB16" s="14" t="n">
        <v>0</v>
      </c>
      <c r="CC16" s="14" t="n">
        <v>87.07899999999999</v>
      </c>
      <c r="CD16" s="14" t="n">
        <v>7.95</v>
      </c>
      <c r="CE16" s="14" t="n">
        <v>-73.703</v>
      </c>
      <c r="CF16" s="14" t="n">
        <v>15.917</v>
      </c>
      <c r="CG16" s="14" t="n">
        <v>0</v>
      </c>
      <c r="CH16" s="14" t="n">
        <v>0</v>
      </c>
      <c r="CI16" s="14" t="n">
        <v>0</v>
      </c>
      <c r="CJ16" s="14" t="n">
        <v>0</v>
      </c>
      <c r="CK16" s="14" t="n">
        <v>0</v>
      </c>
      <c r="CL16" s="14" t="n">
        <v>0</v>
      </c>
      <c r="CM16" s="14" t="n">
        <v>0</v>
      </c>
      <c r="CN16" s="14" t="n">
        <v>0</v>
      </c>
      <c r="CO16" s="14" t="n">
        <v>0</v>
      </c>
      <c r="CP16" s="14" t="n">
        <v>0</v>
      </c>
      <c r="CQ16" s="14" t="n">
        <v>1.348</v>
      </c>
      <c r="CR16" s="14" t="n">
        <v>1</v>
      </c>
      <c r="CS16" s="14" t="n">
        <v>3.629</v>
      </c>
      <c r="CT16" s="14" t="n">
        <v>4.861</v>
      </c>
      <c r="CU16" s="14" t="n">
        <v>9.260999999999999</v>
      </c>
    </row>
    <row r="17">
      <c r="A17" s="14" t="inlineStr">
        <is>
          <t>DZA2024</t>
        </is>
      </c>
      <c r="B17" s="14" t="inlineStr">
        <is>
          <t>DZA</t>
        </is>
      </c>
      <c r="C17" s="14" t="inlineStr">
        <is>
          <t>DZA</t>
        </is>
      </c>
      <c r="D17" s="14" t="inlineStr">
        <is>
          <t>Algeria</t>
        </is>
      </c>
      <c r="E17" s="14" t="n">
        <v>2024</v>
      </c>
      <c r="F17" s="14" t="n">
        <v>0.19</v>
      </c>
      <c r="G17" s="14" t="n">
        <v>5.575</v>
      </c>
      <c r="H17" s="14" t="n">
        <v>1.324</v>
      </c>
      <c r="I17" s="14" t="n">
        <v>0.213</v>
      </c>
      <c r="J17" s="14" t="n">
        <v>5.787</v>
      </c>
      <c r="K17" s="14" t="n">
        <v>0</v>
      </c>
      <c r="L17" s="14" t="n">
        <v>1</v>
      </c>
      <c r="M17" s="14" t="n">
        <v>7.124</v>
      </c>
      <c r="N17" s="14" t="n">
        <v>3.971</v>
      </c>
      <c r="O17" s="14" t="n">
        <v>0.158</v>
      </c>
      <c r="P17" s="14" t="n">
        <v>7.281</v>
      </c>
      <c r="Q17" s="14" t="n">
        <v>0</v>
      </c>
      <c r="R17" s="14" t="n">
        <v>1</v>
      </c>
      <c r="S17" s="14" t="n">
        <v>12.193</v>
      </c>
      <c r="T17" s="14" t="n">
        <v>7.942</v>
      </c>
      <c r="U17" s="14" t="n">
        <v>0.534</v>
      </c>
      <c r="V17" s="14" t="n">
        <v>14.762</v>
      </c>
      <c r="W17" s="14" t="n">
        <v>0.19</v>
      </c>
      <c r="X17" s="14" t="n">
        <v>1</v>
      </c>
      <c r="Y17" s="14" t="n">
        <v>4.398</v>
      </c>
      <c r="Z17" s="14" t="n">
        <v>0.483</v>
      </c>
      <c r="AA17" s="14" t="n">
        <v>-3.137</v>
      </c>
      <c r="AB17" s="14" t="n">
        <v>1.262</v>
      </c>
      <c r="AC17" s="14" t="n">
        <v>0</v>
      </c>
      <c r="AD17" s="14" t="n">
        <v>0</v>
      </c>
      <c r="AE17" s="14" t="n">
        <v>5.06</v>
      </c>
      <c r="AF17" s="14" t="n">
        <v>0.984</v>
      </c>
      <c r="AG17" s="14" t="n">
        <v>-4.07</v>
      </c>
      <c r="AH17" s="14" t="n">
        <v>0.99</v>
      </c>
      <c r="AI17" s="14" t="n">
        <v>0</v>
      </c>
      <c r="AJ17" s="14" t="n">
        <v>0</v>
      </c>
      <c r="AK17" s="14" t="n">
        <v>9.031000000000001</v>
      </c>
      <c r="AL17" s="14" t="n">
        <v>4.26</v>
      </c>
      <c r="AM17" s="14" t="n">
        <v>-8.362</v>
      </c>
      <c r="AN17" s="14" t="n">
        <v>0.796</v>
      </c>
      <c r="AO17" s="14" t="n">
        <v>0</v>
      </c>
      <c r="AP17" s="14" t="n">
        <v>0</v>
      </c>
      <c r="AQ17" s="14" t="n">
        <v>0.72</v>
      </c>
      <c r="AR17" s="14" t="n">
        <v>0.132</v>
      </c>
      <c r="AS17" s="14" t="n">
        <v>-0.432</v>
      </c>
      <c r="AT17" s="14" t="n">
        <v>0.343</v>
      </c>
      <c r="AU17" s="14" t="n">
        <v>0</v>
      </c>
      <c r="AV17" s="14" t="n">
        <v>0</v>
      </c>
      <c r="AW17" s="14" t="n">
        <v>0.734</v>
      </c>
      <c r="AX17" s="14" t="n">
        <v>0.132</v>
      </c>
      <c r="AY17" s="14" t="n">
        <v>-0.552</v>
      </c>
      <c r="AZ17" s="14" t="n">
        <v>0.216</v>
      </c>
      <c r="BA17" s="14" t="n">
        <v>0</v>
      </c>
      <c r="BB17" s="14" t="n">
        <v>0</v>
      </c>
      <c r="BC17" s="14" t="n">
        <v>0.51</v>
      </c>
      <c r="BD17" s="14" t="n">
        <v>0.132</v>
      </c>
      <c r="BE17" s="14" t="n">
        <v>-0.454</v>
      </c>
      <c r="BF17" s="14" t="n">
        <v>0.067</v>
      </c>
      <c r="BG17" s="14" t="n">
        <v>0</v>
      </c>
      <c r="BH17" s="14" t="n">
        <v>0</v>
      </c>
      <c r="BI17" s="14" t="n">
        <v>0.652</v>
      </c>
      <c r="BJ17" s="14" t="n">
        <v>0.132</v>
      </c>
      <c r="BK17" s="14" t="n">
        <v>0.017</v>
      </c>
      <c r="BL17" s="14" t="n">
        <v>0.776</v>
      </c>
      <c r="BM17" s="14" t="n">
        <v>0.19</v>
      </c>
      <c r="BN17" s="14" t="n">
        <v>1</v>
      </c>
      <c r="BO17" s="14" t="n">
        <v>0</v>
      </c>
      <c r="BP17" s="14" t="n">
        <v>-0.06900000000000001</v>
      </c>
      <c r="BQ17" s="14" t="n">
        <v>0.013</v>
      </c>
      <c r="BR17" s="14" t="n">
        <v>0</v>
      </c>
      <c r="BS17" s="14" t="n">
        <v>0.667</v>
      </c>
      <c r="BT17" s="14" t="n">
        <v>0</v>
      </c>
      <c r="BU17" s="14" t="n">
        <v>-0.06900000000000001</v>
      </c>
      <c r="BV17" s="14" t="n">
        <v>0.036</v>
      </c>
      <c r="BW17" s="14" t="n">
        <v>0</v>
      </c>
      <c r="BX17" s="14" t="n">
        <v>0.667</v>
      </c>
      <c r="BY17" s="14" t="n">
        <v>13.646</v>
      </c>
      <c r="BZ17" s="14" t="n">
        <v>0</v>
      </c>
      <c r="CA17" s="14" t="n">
        <v>13.646</v>
      </c>
      <c r="CB17" s="14" t="n">
        <v>0</v>
      </c>
      <c r="CC17" s="14" t="n">
        <v>86.38500000000001</v>
      </c>
      <c r="CD17" s="14" t="n">
        <v>7.95</v>
      </c>
      <c r="CE17" s="14" t="n">
        <v>-72.831</v>
      </c>
      <c r="CF17" s="14" t="n">
        <v>16.129</v>
      </c>
      <c r="CG17" s="14" t="n">
        <v>0</v>
      </c>
      <c r="CH17" s="14" t="n">
        <v>0</v>
      </c>
      <c r="CI17" s="14" t="n">
        <v>0</v>
      </c>
      <c r="CJ17" s="14" t="n">
        <v>0</v>
      </c>
      <c r="CK17" s="14" t="n">
        <v>0</v>
      </c>
      <c r="CL17" s="14" t="n">
        <v>0</v>
      </c>
      <c r="CM17" s="14" t="n">
        <v>0</v>
      </c>
      <c r="CN17" s="14" t="n">
        <v>0</v>
      </c>
      <c r="CO17" s="14" t="n">
        <v>0</v>
      </c>
      <c r="CP17" s="14" t="n">
        <v>0</v>
      </c>
      <c r="CQ17" s="14" t="n">
        <v>1.387</v>
      </c>
      <c r="CR17" s="14" t="n">
        <v>1</v>
      </c>
      <c r="CS17" s="14" t="n">
        <v>3.737</v>
      </c>
      <c r="CT17" s="14" t="n">
        <v>4.251</v>
      </c>
      <c r="CU17" s="14" t="n">
        <v>7.598</v>
      </c>
    </row>
    <row r="18">
      <c r="A18" s="14" t="inlineStr">
        <is>
          <t>ASM2021</t>
        </is>
      </c>
      <c r="B18" s="14" t="inlineStr">
        <is>
          <t>ASM</t>
        </is>
      </c>
      <c r="C18" s="14" t="inlineStr">
        <is>
          <t>ASM</t>
        </is>
      </c>
      <c r="D18" s="14" t="inlineStr">
        <is>
          <t>American Samoa</t>
        </is>
      </c>
      <c r="E18" s="14" t="n">
        <v>2021</v>
      </c>
      <c r="F18" s="14" t="n">
        <v>0</v>
      </c>
      <c r="G18" s="14" t="n">
        <v>4.747</v>
      </c>
      <c r="H18" s="14" t="n">
        <v>1.143</v>
      </c>
      <c r="I18" s="14" t="n">
        <v>0</v>
      </c>
      <c r="J18" s="14" t="n">
        <v>4.747</v>
      </c>
      <c r="K18" s="14" t="n">
        <v>0</v>
      </c>
      <c r="L18" s="14" t="n">
        <v>1</v>
      </c>
      <c r="M18" s="14" t="n">
        <v>7.964</v>
      </c>
      <c r="N18" s="14" t="n">
        <v>3.43</v>
      </c>
      <c r="O18" s="14" t="n">
        <v>0</v>
      </c>
      <c r="P18" s="14" t="n">
        <v>7.964</v>
      </c>
      <c r="Q18" s="14" t="n">
        <v>0</v>
      </c>
      <c r="R18" s="14" t="n">
        <v>1</v>
      </c>
      <c r="S18" s="14" t="n">
        <v>10.464</v>
      </c>
      <c r="T18" s="14" t="n">
        <v>6.86</v>
      </c>
      <c r="U18" s="14" t="n">
        <v>0</v>
      </c>
      <c r="V18" s="14" t="n">
        <v>10.464</v>
      </c>
      <c r="W18" s="14" t="n">
        <v>0</v>
      </c>
      <c r="X18" s="14" t="n">
        <v>1</v>
      </c>
      <c r="Y18" s="14" t="n">
        <v>10.551</v>
      </c>
      <c r="Z18" s="14" t="n">
        <v>1.302</v>
      </c>
      <c r="AA18" s="14" t="n">
        <v>0</v>
      </c>
      <c r="AB18" s="14" t="n">
        <v>10.551</v>
      </c>
      <c r="AC18" s="14" t="n">
        <v>0</v>
      </c>
      <c r="AD18" s="14" t="n">
        <v>1</v>
      </c>
      <c r="AE18" s="14" t="n">
        <v>11.694</v>
      </c>
      <c r="AF18" s="14" t="n">
        <v>2.549</v>
      </c>
      <c r="AG18" s="14" t="n">
        <v>0</v>
      </c>
      <c r="AH18" s="14" t="n">
        <v>11.694</v>
      </c>
      <c r="AI18" s="14" t="n">
        <v>0</v>
      </c>
      <c r="AJ18" s="14" t="n">
        <v>1</v>
      </c>
      <c r="AK18" s="14" t="n">
        <v>18.554</v>
      </c>
      <c r="AL18" s="14" t="n">
        <v>9.627000000000001</v>
      </c>
      <c r="AM18" s="14" t="n">
        <v>0</v>
      </c>
      <c r="AN18" s="14" t="n">
        <v>18.554</v>
      </c>
      <c r="AO18" s="14" t="n">
        <v>0</v>
      </c>
      <c r="AP18" s="14" t="n">
        <v>1</v>
      </c>
      <c r="AQ18" s="14" t="n">
        <v>0.621</v>
      </c>
      <c r="AR18" s="14" t="n">
        <v>0.114</v>
      </c>
      <c r="AS18" s="14" t="n">
        <v>0</v>
      </c>
      <c r="AT18" s="14" t="n">
        <v>0.621</v>
      </c>
      <c r="AU18" s="14" t="n">
        <v>0</v>
      </c>
      <c r="AV18" s="14" t="n">
        <v>1</v>
      </c>
      <c r="AW18" s="14" t="n">
        <v>0.593</v>
      </c>
      <c r="AX18" s="14" t="n">
        <v>0.114</v>
      </c>
      <c r="AY18" s="14" t="n">
        <v>0</v>
      </c>
      <c r="AZ18" s="14" t="n">
        <v>0.593</v>
      </c>
      <c r="BA18" s="14" t="n">
        <v>0</v>
      </c>
      <c r="BB18" s="14" t="n">
        <v>1</v>
      </c>
      <c r="BC18" s="14" t="n">
        <v>0.44</v>
      </c>
      <c r="BD18" s="14" t="n">
        <v>0.114</v>
      </c>
      <c r="BE18" s="14" t="n">
        <v>0</v>
      </c>
      <c r="BF18" s="14" t="n">
        <v>0.44</v>
      </c>
      <c r="BG18" s="14" t="n">
        <v>0</v>
      </c>
      <c r="BH18" s="14" t="n">
        <v>1</v>
      </c>
      <c r="BI18" s="14" t="n">
        <v>0.5600000000000001</v>
      </c>
      <c r="BJ18" s="14" t="n">
        <v>0.114</v>
      </c>
      <c r="BK18" s="14" t="n">
        <v>0</v>
      </c>
      <c r="BL18" s="14" t="n">
        <v>0.5600000000000001</v>
      </c>
      <c r="BM18" s="14" t="n">
        <v>0</v>
      </c>
      <c r="BN18" s="14" t="n">
        <v>1</v>
      </c>
      <c r="BO18" s="14" t="n">
        <v>0</v>
      </c>
      <c r="BP18" s="14" t="n">
        <v>0</v>
      </c>
      <c r="BQ18" s="14" t="n">
        <v>0</v>
      </c>
      <c r="BR18" s="14" t="n">
        <v>0</v>
      </c>
      <c r="BS18" s="14" t="n">
        <v>1</v>
      </c>
      <c r="BT18" s="14" t="n">
        <v>0</v>
      </c>
      <c r="BU18" s="14" t="n">
        <v>0</v>
      </c>
      <c r="BV18" s="14" t="n">
        <v>0</v>
      </c>
      <c r="BW18" s="14" t="n">
        <v>0</v>
      </c>
      <c r="BX18" s="14" t="n">
        <v>1</v>
      </c>
      <c r="BY18" s="14" t="n">
        <v>11.787</v>
      </c>
      <c r="BZ18" s="14" t="n">
        <v>0</v>
      </c>
      <c r="CA18" s="14" t="n">
        <v>11.787</v>
      </c>
      <c r="CB18" s="14" t="n">
        <v>0</v>
      </c>
      <c r="CC18" s="14" t="n">
        <v>81.69499999999999</v>
      </c>
      <c r="CD18" s="14" t="n">
        <v>7.95</v>
      </c>
      <c r="CE18" s="14" t="n">
        <v>0</v>
      </c>
      <c r="CF18" s="14" t="n">
        <v>81.69499999999999</v>
      </c>
      <c r="CG18" s="14" t="n">
        <v>0</v>
      </c>
      <c r="CH18" s="14" t="n">
        <v>1</v>
      </c>
      <c r="CI18" s="14" t="n">
        <v>0</v>
      </c>
      <c r="CJ18" s="14" t="n">
        <v>0</v>
      </c>
      <c r="CK18" s="14" t="n">
        <v>0</v>
      </c>
      <c r="CL18" s="14" t="n">
        <v>0</v>
      </c>
      <c r="CM18" s="14" t="n">
        <v>0</v>
      </c>
      <c r="CN18" s="14" t="n">
        <v>0</v>
      </c>
      <c r="CO18" s="14" t="n">
        <v>0</v>
      </c>
      <c r="CP18" s="14" t="n">
        <v>0</v>
      </c>
      <c r="CQ18" s="14" t="n">
        <v>1.198</v>
      </c>
      <c r="CR18" s="14" t="n">
        <v>0</v>
      </c>
      <c r="CS18" s="14" t="n">
        <v>4.776</v>
      </c>
      <c r="CT18" s="14" t="n">
        <v>3.604</v>
      </c>
      <c r="CU18" s="14" t="n">
        <v>9.407999999999999</v>
      </c>
    </row>
    <row r="19">
      <c r="A19" s="14" t="inlineStr">
        <is>
          <t>ASM2022</t>
        </is>
      </c>
      <c r="B19" s="14" t="inlineStr">
        <is>
          <t>ASM</t>
        </is>
      </c>
      <c r="C19" s="14" t="inlineStr">
        <is>
          <t>ASM</t>
        </is>
      </c>
      <c r="D19" s="14" t="inlineStr">
        <is>
          <t>American Samoa</t>
        </is>
      </c>
      <c r="E19" s="14" t="n">
        <v>2022</v>
      </c>
      <c r="F19" s="14" t="n">
        <v>0</v>
      </c>
      <c r="G19" s="14" t="n">
        <v>8.788</v>
      </c>
      <c r="H19" s="14" t="n">
        <v>1.235</v>
      </c>
      <c r="I19" s="14" t="n">
        <v>0</v>
      </c>
      <c r="J19" s="14" t="n">
        <v>8.788</v>
      </c>
      <c r="K19" s="14" t="n">
        <v>0</v>
      </c>
      <c r="L19" s="14" t="n">
        <v>1</v>
      </c>
      <c r="M19" s="14" t="n">
        <v>9.782999999999999</v>
      </c>
      <c r="N19" s="14" t="n">
        <v>3.704</v>
      </c>
      <c r="O19" s="14" t="n">
        <v>0</v>
      </c>
      <c r="P19" s="14" t="n">
        <v>9.782999999999999</v>
      </c>
      <c r="Q19" s="14" t="n">
        <v>0</v>
      </c>
      <c r="R19" s="14" t="n">
        <v>1</v>
      </c>
      <c r="S19" s="14" t="n">
        <v>14.962</v>
      </c>
      <c r="T19" s="14" t="n">
        <v>7.408</v>
      </c>
      <c r="U19" s="14" t="n">
        <v>0</v>
      </c>
      <c r="V19" s="14" t="n">
        <v>14.962</v>
      </c>
      <c r="W19" s="14" t="n">
        <v>0</v>
      </c>
      <c r="X19" s="14" t="n">
        <v>1</v>
      </c>
      <c r="Y19" s="14" t="n">
        <v>17.332</v>
      </c>
      <c r="Z19" s="14" t="n">
        <v>2.139</v>
      </c>
      <c r="AA19" s="14" t="n">
        <v>0</v>
      </c>
      <c r="AB19" s="14" t="n">
        <v>17.332</v>
      </c>
      <c r="AC19" s="14" t="n">
        <v>0</v>
      </c>
      <c r="AD19" s="14" t="n">
        <v>1</v>
      </c>
      <c r="AE19" s="14" t="n">
        <v>18.566</v>
      </c>
      <c r="AF19" s="14" t="n">
        <v>4.048</v>
      </c>
      <c r="AG19" s="14" t="n">
        <v>0</v>
      </c>
      <c r="AH19" s="14" t="n">
        <v>18.566</v>
      </c>
      <c r="AI19" s="14" t="n">
        <v>0</v>
      </c>
      <c r="AJ19" s="14" t="n">
        <v>1</v>
      </c>
      <c r="AK19" s="14" t="n">
        <v>25.974</v>
      </c>
      <c r="AL19" s="14" t="n">
        <v>13.478</v>
      </c>
      <c r="AM19" s="14" t="n">
        <v>0</v>
      </c>
      <c r="AN19" s="14" t="n">
        <v>25.974</v>
      </c>
      <c r="AO19" s="14" t="n">
        <v>0</v>
      </c>
      <c r="AP19" s="14" t="n">
        <v>1</v>
      </c>
      <c r="AQ19" s="14" t="n">
        <v>0.847</v>
      </c>
      <c r="AR19" s="14" t="n">
        <v>0.123</v>
      </c>
      <c r="AS19" s="14" t="n">
        <v>0</v>
      </c>
      <c r="AT19" s="14" t="n">
        <v>0.847</v>
      </c>
      <c r="AU19" s="14" t="n">
        <v>0</v>
      </c>
      <c r="AV19" s="14" t="n">
        <v>1</v>
      </c>
      <c r="AW19" s="14" t="n">
        <v>0.947</v>
      </c>
      <c r="AX19" s="14" t="n">
        <v>0.123</v>
      </c>
      <c r="AY19" s="14" t="n">
        <v>0</v>
      </c>
      <c r="AZ19" s="14" t="n">
        <v>0.947</v>
      </c>
      <c r="BA19" s="14" t="n">
        <v>0</v>
      </c>
      <c r="BB19" s="14" t="n">
        <v>1</v>
      </c>
      <c r="BC19" s="14" t="n">
        <v>0.589</v>
      </c>
      <c r="BD19" s="14" t="n">
        <v>0.123</v>
      </c>
      <c r="BE19" s="14" t="n">
        <v>0</v>
      </c>
      <c r="BF19" s="14" t="n">
        <v>0.589</v>
      </c>
      <c r="BG19" s="14" t="n">
        <v>0</v>
      </c>
      <c r="BH19" s="14" t="n">
        <v>1</v>
      </c>
      <c r="BI19" s="14" t="n">
        <v>0.6889999999999999</v>
      </c>
      <c r="BJ19" s="14" t="n">
        <v>0.123</v>
      </c>
      <c r="BK19" s="14" t="n">
        <v>0</v>
      </c>
      <c r="BL19" s="14" t="n">
        <v>0.6889999999999999</v>
      </c>
      <c r="BM19" s="14" t="n">
        <v>0</v>
      </c>
      <c r="BN19" s="14" t="n">
        <v>1</v>
      </c>
      <c r="BO19" s="14" t="n">
        <v>0</v>
      </c>
      <c r="BP19" s="14" t="n">
        <v>0</v>
      </c>
      <c r="BQ19" s="14" t="n">
        <v>0</v>
      </c>
      <c r="BR19" s="14" t="n">
        <v>0</v>
      </c>
      <c r="BS19" s="14" t="n">
        <v>1</v>
      </c>
      <c r="BT19" s="14" t="n">
        <v>0</v>
      </c>
      <c r="BU19" s="14" t="n">
        <v>0</v>
      </c>
      <c r="BV19" s="14" t="n">
        <v>0</v>
      </c>
      <c r="BW19" s="14" t="n">
        <v>0</v>
      </c>
      <c r="BX19" s="14" t="n">
        <v>1</v>
      </c>
      <c r="BY19" s="14" t="n">
        <v>12.729</v>
      </c>
      <c r="BZ19" s="14" t="n">
        <v>0</v>
      </c>
      <c r="CA19" s="14" t="n">
        <v>12.729</v>
      </c>
      <c r="CB19" s="14" t="n">
        <v>0</v>
      </c>
      <c r="CC19" s="14" t="n">
        <v>102.477</v>
      </c>
      <c r="CD19" s="14" t="n">
        <v>7.95</v>
      </c>
      <c r="CE19" s="14" t="n">
        <v>0</v>
      </c>
      <c r="CF19" s="14" t="n">
        <v>102.477</v>
      </c>
      <c r="CG19" s="14" t="n">
        <v>0</v>
      </c>
      <c r="CH19" s="14" t="n">
        <v>1</v>
      </c>
      <c r="CI19" s="14" t="n">
        <v>0</v>
      </c>
      <c r="CJ19" s="14" t="n">
        <v>0</v>
      </c>
      <c r="CK19" s="14" t="n">
        <v>0</v>
      </c>
      <c r="CL19" s="14" t="n">
        <v>0</v>
      </c>
      <c r="CM19" s="14" t="n">
        <v>0</v>
      </c>
      <c r="CN19" s="14" t="n">
        <v>0</v>
      </c>
      <c r="CO19" s="14" t="n">
        <v>0</v>
      </c>
      <c r="CP19" s="14" t="n">
        <v>0</v>
      </c>
      <c r="CQ19" s="14" t="n">
        <v>1.294</v>
      </c>
      <c r="CR19" s="14" t="n">
        <v>0</v>
      </c>
      <c r="CS19" s="14" t="n">
        <v>5.158</v>
      </c>
      <c r="CT19" s="14" t="n">
        <v>7.554</v>
      </c>
      <c r="CU19" s="14" t="n">
        <v>16.097</v>
      </c>
    </row>
    <row r="20">
      <c r="A20" s="14" t="inlineStr">
        <is>
          <t>ASM2023</t>
        </is>
      </c>
      <c r="B20" s="14" t="inlineStr">
        <is>
          <t>ASM</t>
        </is>
      </c>
      <c r="C20" s="14" t="inlineStr">
        <is>
          <t>ASM</t>
        </is>
      </c>
      <c r="D20" s="14" t="inlineStr">
        <is>
          <t>American Samoa</t>
        </is>
      </c>
      <c r="E20" s="14" t="n">
        <v>2023</v>
      </c>
      <c r="F20" s="14" t="n">
        <v>0</v>
      </c>
      <c r="G20" s="14" t="n">
        <v>5.77</v>
      </c>
      <c r="H20" s="14" t="n">
        <v>1.286</v>
      </c>
      <c r="I20" s="14" t="n">
        <v>0</v>
      </c>
      <c r="J20" s="14" t="n">
        <v>5.77</v>
      </c>
      <c r="K20" s="14" t="n">
        <v>0</v>
      </c>
      <c r="L20" s="14" t="n">
        <v>1</v>
      </c>
      <c r="M20" s="14" t="n">
        <v>7.886</v>
      </c>
      <c r="N20" s="14" t="n">
        <v>3.857</v>
      </c>
      <c r="O20" s="14" t="n">
        <v>0</v>
      </c>
      <c r="P20" s="14" t="n">
        <v>7.886</v>
      </c>
      <c r="Q20" s="14" t="n">
        <v>0</v>
      </c>
      <c r="R20" s="14" t="n">
        <v>1</v>
      </c>
      <c r="S20" s="14" t="n">
        <v>12.198</v>
      </c>
      <c r="T20" s="14" t="n">
        <v>7.714</v>
      </c>
      <c r="U20" s="14" t="n">
        <v>0</v>
      </c>
      <c r="V20" s="14" t="n">
        <v>12.198</v>
      </c>
      <c r="W20" s="14" t="n">
        <v>0</v>
      </c>
      <c r="X20" s="14" t="n">
        <v>1</v>
      </c>
      <c r="Y20" s="14" t="n">
        <v>13.814</v>
      </c>
      <c r="Z20" s="14" t="n">
        <v>1.705</v>
      </c>
      <c r="AA20" s="14" t="n">
        <v>0</v>
      </c>
      <c r="AB20" s="14" t="n">
        <v>13.814</v>
      </c>
      <c r="AC20" s="14" t="n">
        <v>0</v>
      </c>
      <c r="AD20" s="14" t="n">
        <v>1</v>
      </c>
      <c r="AE20" s="14" t="n">
        <v>15.1</v>
      </c>
      <c r="AF20" s="14" t="n">
        <v>3.292</v>
      </c>
      <c r="AG20" s="14" t="n">
        <v>0</v>
      </c>
      <c r="AH20" s="14" t="n">
        <v>15.1</v>
      </c>
      <c r="AI20" s="14" t="n">
        <v>0</v>
      </c>
      <c r="AJ20" s="14" t="n">
        <v>1</v>
      </c>
      <c r="AK20" s="14" t="n">
        <v>22.814</v>
      </c>
      <c r="AL20" s="14" t="n">
        <v>11.838</v>
      </c>
      <c r="AM20" s="14" t="n">
        <v>0</v>
      </c>
      <c r="AN20" s="14" t="n">
        <v>22.814</v>
      </c>
      <c r="AO20" s="14" t="n">
        <v>0</v>
      </c>
      <c r="AP20" s="14" t="n">
        <v>1</v>
      </c>
      <c r="AQ20" s="14" t="n">
        <v>0.749</v>
      </c>
      <c r="AR20" s="14" t="n">
        <v>0.129</v>
      </c>
      <c r="AS20" s="14" t="n">
        <v>0</v>
      </c>
      <c r="AT20" s="14" t="n">
        <v>0.749</v>
      </c>
      <c r="AU20" s="14" t="n">
        <v>0</v>
      </c>
      <c r="AV20" s="14" t="n">
        <v>1</v>
      </c>
      <c r="AW20" s="14" t="n">
        <v>0.783</v>
      </c>
      <c r="AX20" s="14" t="n">
        <v>0.129</v>
      </c>
      <c r="AY20" s="14" t="n">
        <v>0</v>
      </c>
      <c r="AZ20" s="14" t="n">
        <v>0.783</v>
      </c>
      <c r="BA20" s="14" t="n">
        <v>0</v>
      </c>
      <c r="BB20" s="14" t="n">
        <v>1</v>
      </c>
      <c r="BC20" s="14" t="n">
        <v>0.527</v>
      </c>
      <c r="BD20" s="14" t="n">
        <v>0.129</v>
      </c>
      <c r="BE20" s="14" t="n">
        <v>0</v>
      </c>
      <c r="BF20" s="14" t="n">
        <v>0.527</v>
      </c>
      <c r="BG20" s="14" t="n">
        <v>0</v>
      </c>
      <c r="BH20" s="14" t="n">
        <v>1</v>
      </c>
      <c r="BI20" s="14" t="n">
        <v>0.64</v>
      </c>
      <c r="BJ20" s="14" t="n">
        <v>0.129</v>
      </c>
      <c r="BK20" s="14" t="n">
        <v>0</v>
      </c>
      <c r="BL20" s="14" t="n">
        <v>0.64</v>
      </c>
      <c r="BM20" s="14" t="n">
        <v>0</v>
      </c>
      <c r="BN20" s="14" t="n">
        <v>1</v>
      </c>
      <c r="BO20" s="14" t="n">
        <v>0</v>
      </c>
      <c r="BP20" s="14" t="n">
        <v>0</v>
      </c>
      <c r="BQ20" s="14" t="n">
        <v>0</v>
      </c>
      <c r="BR20" s="14" t="n">
        <v>0</v>
      </c>
      <c r="BS20" s="14" t="n">
        <v>1</v>
      </c>
      <c r="BT20" s="14" t="n">
        <v>0</v>
      </c>
      <c r="BU20" s="14" t="n">
        <v>0</v>
      </c>
      <c r="BV20" s="14" t="n">
        <v>0</v>
      </c>
      <c r="BW20" s="14" t="n">
        <v>0</v>
      </c>
      <c r="BX20" s="14" t="n">
        <v>1</v>
      </c>
      <c r="BY20" s="14" t="n">
        <v>13.254</v>
      </c>
      <c r="BZ20" s="14" t="n">
        <v>0</v>
      </c>
      <c r="CA20" s="14" t="n">
        <v>13.254</v>
      </c>
      <c r="CB20" s="14" t="n">
        <v>0</v>
      </c>
      <c r="CC20" s="14" t="n">
        <v>87.07899999999999</v>
      </c>
      <c r="CD20" s="14" t="n">
        <v>7.95</v>
      </c>
      <c r="CE20" s="14" t="n">
        <v>0</v>
      </c>
      <c r="CF20" s="14" t="n">
        <v>87.07899999999999</v>
      </c>
      <c r="CG20" s="14" t="n">
        <v>0</v>
      </c>
      <c r="CH20" s="14" t="n">
        <v>1</v>
      </c>
      <c r="CI20" s="14" t="n">
        <v>0</v>
      </c>
      <c r="CJ20" s="14" t="n">
        <v>0</v>
      </c>
      <c r="CK20" s="14" t="n">
        <v>0</v>
      </c>
      <c r="CL20" s="14" t="n">
        <v>0</v>
      </c>
      <c r="CM20" s="14" t="n">
        <v>0</v>
      </c>
      <c r="CN20" s="14" t="n">
        <v>0</v>
      </c>
      <c r="CO20" s="14" t="n">
        <v>0</v>
      </c>
      <c r="CP20" s="14" t="n">
        <v>0</v>
      </c>
      <c r="CQ20" s="14" t="n">
        <v>1.348</v>
      </c>
      <c r="CR20" s="14" t="n">
        <v>0</v>
      </c>
      <c r="CS20" s="14" t="n">
        <v>5.37</v>
      </c>
      <c r="CT20" s="14" t="n">
        <v>4.484</v>
      </c>
      <c r="CU20" s="14" t="n">
        <v>12.529</v>
      </c>
    </row>
    <row r="21">
      <c r="A21" s="14" t="inlineStr">
        <is>
          <t>ASM2024</t>
        </is>
      </c>
      <c r="B21" s="14" t="inlineStr">
        <is>
          <t>ASM</t>
        </is>
      </c>
      <c r="C21" s="14" t="inlineStr">
        <is>
          <t>ASM</t>
        </is>
      </c>
      <c r="D21" s="14" t="inlineStr">
        <is>
          <t>American Samoa</t>
        </is>
      </c>
      <c r="E21" s="14" t="n">
        <v>2024</v>
      </c>
      <c r="F21" s="14" t="n">
        <v>0</v>
      </c>
      <c r="G21" s="14" t="n">
        <v>4.833</v>
      </c>
      <c r="H21" s="14" t="n">
        <v>1.324</v>
      </c>
      <c r="I21" s="14" t="n">
        <v>0</v>
      </c>
      <c r="J21" s="14" t="n">
        <v>4.833</v>
      </c>
      <c r="K21" s="14" t="n">
        <v>0</v>
      </c>
      <c r="L21" s="14" t="n">
        <v>1</v>
      </c>
      <c r="M21" s="14" t="n">
        <v>7.124</v>
      </c>
      <c r="N21" s="14" t="n">
        <v>3.971</v>
      </c>
      <c r="O21" s="14" t="n">
        <v>0</v>
      </c>
      <c r="P21" s="14" t="n">
        <v>7.124</v>
      </c>
      <c r="Q21" s="14" t="n">
        <v>0</v>
      </c>
      <c r="R21" s="14" t="n">
        <v>1</v>
      </c>
      <c r="S21" s="14" t="n">
        <v>11.451</v>
      </c>
      <c r="T21" s="14" t="n">
        <v>7.942</v>
      </c>
      <c r="U21" s="14" t="n">
        <v>0</v>
      </c>
      <c r="V21" s="14" t="n">
        <v>11.451</v>
      </c>
      <c r="W21" s="14" t="n">
        <v>0</v>
      </c>
      <c r="X21" s="14" t="n">
        <v>1</v>
      </c>
      <c r="Y21" s="14" t="n">
        <v>12.219</v>
      </c>
      <c r="Z21" s="14" t="n">
        <v>1.508</v>
      </c>
      <c r="AA21" s="14" t="n">
        <v>0</v>
      </c>
      <c r="AB21" s="14" t="n">
        <v>12.219</v>
      </c>
      <c r="AC21" s="14" t="n">
        <v>0</v>
      </c>
      <c r="AD21" s="14" t="n">
        <v>1</v>
      </c>
      <c r="AE21" s="14" t="n">
        <v>13.543</v>
      </c>
      <c r="AF21" s="14" t="n">
        <v>2.952</v>
      </c>
      <c r="AG21" s="14" t="n">
        <v>0</v>
      </c>
      <c r="AH21" s="14" t="n">
        <v>13.543</v>
      </c>
      <c r="AI21" s="14" t="n">
        <v>0</v>
      </c>
      <c r="AJ21" s="14" t="n">
        <v>1</v>
      </c>
      <c r="AK21" s="14" t="n">
        <v>21.484</v>
      </c>
      <c r="AL21" s="14" t="n">
        <v>11.148</v>
      </c>
      <c r="AM21" s="14" t="n">
        <v>0</v>
      </c>
      <c r="AN21" s="14" t="n">
        <v>21.484</v>
      </c>
      <c r="AO21" s="14" t="n">
        <v>0</v>
      </c>
      <c r="AP21" s="14" t="n">
        <v>1</v>
      </c>
      <c r="AQ21" s="14" t="n">
        <v>0.72</v>
      </c>
      <c r="AR21" s="14" t="n">
        <v>0.132</v>
      </c>
      <c r="AS21" s="14" t="n">
        <v>0</v>
      </c>
      <c r="AT21" s="14" t="n">
        <v>0.72</v>
      </c>
      <c r="AU21" s="14" t="n">
        <v>0</v>
      </c>
      <c r="AV21" s="14" t="n">
        <v>1</v>
      </c>
      <c r="AW21" s="14" t="n">
        <v>0.734</v>
      </c>
      <c r="AX21" s="14" t="n">
        <v>0.132</v>
      </c>
      <c r="AY21" s="14" t="n">
        <v>0</v>
      </c>
      <c r="AZ21" s="14" t="n">
        <v>0.734</v>
      </c>
      <c r="BA21" s="14" t="n">
        <v>0</v>
      </c>
      <c r="BB21" s="14" t="n">
        <v>1</v>
      </c>
      <c r="BC21" s="14" t="n">
        <v>0.51</v>
      </c>
      <c r="BD21" s="14" t="n">
        <v>0.132</v>
      </c>
      <c r="BE21" s="14" t="n">
        <v>0</v>
      </c>
      <c r="BF21" s="14" t="n">
        <v>0.51</v>
      </c>
      <c r="BG21" s="14" t="n">
        <v>0</v>
      </c>
      <c r="BH21" s="14" t="n">
        <v>1</v>
      </c>
      <c r="BI21" s="14" t="n">
        <v>0.652</v>
      </c>
      <c r="BJ21" s="14" t="n">
        <v>0.132</v>
      </c>
      <c r="BK21" s="14" t="n">
        <v>0</v>
      </c>
      <c r="BL21" s="14" t="n">
        <v>0.652</v>
      </c>
      <c r="BM21" s="14" t="n">
        <v>0</v>
      </c>
      <c r="BN21" s="14" t="n">
        <v>1</v>
      </c>
      <c r="BO21" s="14" t="n">
        <v>0</v>
      </c>
      <c r="BP21" s="14" t="n">
        <v>0</v>
      </c>
      <c r="BQ21" s="14" t="n">
        <v>0</v>
      </c>
      <c r="BR21" s="14" t="n">
        <v>0</v>
      </c>
      <c r="BS21" s="14" t="n">
        <v>1</v>
      </c>
      <c r="BT21" s="14" t="n">
        <v>0</v>
      </c>
      <c r="BU21" s="14" t="n">
        <v>0</v>
      </c>
      <c r="BV21" s="14" t="n">
        <v>0</v>
      </c>
      <c r="BW21" s="14" t="n">
        <v>0</v>
      </c>
      <c r="BX21" s="14" t="n">
        <v>1</v>
      </c>
      <c r="BY21" s="14" t="n">
        <v>13.646</v>
      </c>
      <c r="BZ21" s="14" t="n">
        <v>0</v>
      </c>
      <c r="CA21" s="14" t="n">
        <v>13.646</v>
      </c>
      <c r="CB21" s="14" t="n">
        <v>0</v>
      </c>
      <c r="CC21" s="14" t="n">
        <v>86.38500000000001</v>
      </c>
      <c r="CD21" s="14" t="n">
        <v>7.95</v>
      </c>
      <c r="CE21" s="14" t="n">
        <v>0</v>
      </c>
      <c r="CF21" s="14" t="n">
        <v>86.38500000000001</v>
      </c>
      <c r="CG21" s="14" t="n">
        <v>0</v>
      </c>
      <c r="CH21" s="14" t="n">
        <v>1</v>
      </c>
      <c r="CI21" s="14" t="n">
        <v>0</v>
      </c>
      <c r="CJ21" s="14" t="n">
        <v>0</v>
      </c>
      <c r="CK21" s="14" t="n">
        <v>0</v>
      </c>
      <c r="CL21" s="14" t="n">
        <v>0</v>
      </c>
      <c r="CM21" s="14" t="n">
        <v>0</v>
      </c>
      <c r="CN21" s="14" t="n">
        <v>0</v>
      </c>
      <c r="CO21" s="14" t="n">
        <v>0</v>
      </c>
      <c r="CP21" s="14" t="n">
        <v>0</v>
      </c>
      <c r="CQ21" s="14" t="n">
        <v>1.387</v>
      </c>
      <c r="CR21" s="14" t="n">
        <v>0</v>
      </c>
      <c r="CS21" s="14" t="n">
        <v>5.529</v>
      </c>
      <c r="CT21" s="14" t="n">
        <v>3.509</v>
      </c>
      <c r="CU21" s="14" t="n">
        <v>10.896</v>
      </c>
    </row>
    <row r="22">
      <c r="A22" s="14" t="inlineStr">
        <is>
          <t>AND2021</t>
        </is>
      </c>
      <c r="B22" s="14" t="inlineStr">
        <is>
          <t>AND</t>
        </is>
      </c>
      <c r="C22" s="14" t="inlineStr">
        <is>
          <t>AND</t>
        </is>
      </c>
      <c r="D22" s="14" t="inlineStr">
        <is>
          <t>Andorra</t>
        </is>
      </c>
      <c r="E22" s="14" t="n">
        <v>2021</v>
      </c>
      <c r="F22" s="14" t="n">
        <v>0.045</v>
      </c>
      <c r="G22" s="14" t="n">
        <v>5.553</v>
      </c>
      <c r="H22" s="14" t="n">
        <v>1.143</v>
      </c>
      <c r="I22" s="14" t="n">
        <v>0</v>
      </c>
      <c r="J22" s="14" t="n">
        <v>5.553</v>
      </c>
      <c r="K22" s="14" t="n">
        <v>0</v>
      </c>
      <c r="L22" s="14" t="n">
        <v>1</v>
      </c>
      <c r="M22" s="14" t="n">
        <v>7.964</v>
      </c>
      <c r="N22" s="14" t="n">
        <v>3.43</v>
      </c>
      <c r="O22" s="14" t="n">
        <v>0</v>
      </c>
      <c r="P22" s="14" t="n">
        <v>7.964</v>
      </c>
      <c r="Q22" s="14" t="n">
        <v>0</v>
      </c>
      <c r="R22" s="14" t="n">
        <v>1</v>
      </c>
      <c r="S22" s="14" t="n">
        <v>11.27</v>
      </c>
      <c r="T22" s="14" t="n">
        <v>6.86</v>
      </c>
      <c r="U22" s="14" t="n">
        <v>0</v>
      </c>
      <c r="V22" s="14" t="n">
        <v>11.777</v>
      </c>
      <c r="W22" s="14" t="n">
        <v>0.045</v>
      </c>
      <c r="X22" s="14" t="n">
        <v>1</v>
      </c>
      <c r="Y22" s="14" t="n">
        <v>16.296</v>
      </c>
      <c r="Z22" s="14" t="n">
        <v>2.202</v>
      </c>
      <c r="AA22" s="14" t="n">
        <v>0</v>
      </c>
      <c r="AB22" s="14" t="n">
        <v>16.296</v>
      </c>
      <c r="AC22" s="14" t="n">
        <v>0</v>
      </c>
      <c r="AD22" s="14" t="n">
        <v>1</v>
      </c>
      <c r="AE22" s="14" t="n">
        <v>17.439</v>
      </c>
      <c r="AF22" s="14" t="n">
        <v>4.078</v>
      </c>
      <c r="AG22" s="14" t="n">
        <v>0</v>
      </c>
      <c r="AH22" s="14" t="n">
        <v>17.439</v>
      </c>
      <c r="AI22" s="14" t="n">
        <v>0</v>
      </c>
      <c r="AJ22" s="14" t="n">
        <v>1</v>
      </c>
      <c r="AK22" s="14" t="n">
        <v>24.299</v>
      </c>
      <c r="AL22" s="14" t="n">
        <v>12.942</v>
      </c>
      <c r="AM22" s="14" t="n">
        <v>0</v>
      </c>
      <c r="AN22" s="14" t="n">
        <v>25.393</v>
      </c>
      <c r="AO22" s="14" t="n">
        <v>0.045</v>
      </c>
      <c r="AP22" s="14" t="n">
        <v>1</v>
      </c>
      <c r="AQ22" s="14" t="n">
        <v>0.619</v>
      </c>
      <c r="AR22" s="14" t="n">
        <v>0.114</v>
      </c>
      <c r="AS22" s="14" t="n">
        <v>0</v>
      </c>
      <c r="AT22" s="14" t="n">
        <v>0.647</v>
      </c>
      <c r="AU22" s="14" t="n">
        <v>0.045</v>
      </c>
      <c r="AV22" s="14" t="n">
        <v>1</v>
      </c>
      <c r="AW22" s="14" t="n">
        <v>0.599</v>
      </c>
      <c r="AX22" s="14" t="n">
        <v>0.114</v>
      </c>
      <c r="AY22" s="14" t="n">
        <v>0</v>
      </c>
      <c r="AZ22" s="14" t="n">
        <v>0.626</v>
      </c>
      <c r="BA22" s="14" t="n">
        <v>0.045</v>
      </c>
      <c r="BB22" s="14" t="n">
        <v>1</v>
      </c>
      <c r="BC22" s="14" t="n">
        <v>0.439</v>
      </c>
      <c r="BD22" s="14" t="n">
        <v>0.114</v>
      </c>
      <c r="BE22" s="14" t="n">
        <v>0</v>
      </c>
      <c r="BF22" s="14" t="n">
        <v>0.459</v>
      </c>
      <c r="BG22" s="14" t="n">
        <v>0.045</v>
      </c>
      <c r="BH22" s="14" t="n">
        <v>1</v>
      </c>
      <c r="BI22" s="14" t="n">
        <v>0.505</v>
      </c>
      <c r="BJ22" s="14" t="n">
        <v>0.114</v>
      </c>
      <c r="BK22" s="14" t="n">
        <v>0</v>
      </c>
      <c r="BL22" s="14" t="n">
        <v>0.527</v>
      </c>
      <c r="BM22" s="14" t="n">
        <v>0.045</v>
      </c>
      <c r="BN22" s="14" t="n">
        <v>1</v>
      </c>
      <c r="BO22" s="14" t="n">
        <v>0</v>
      </c>
      <c r="BP22" s="14" t="n">
        <v>0</v>
      </c>
      <c r="BQ22" s="14" t="n">
        <v>0</v>
      </c>
      <c r="BR22" s="14" t="n">
        <v>0</v>
      </c>
      <c r="BS22" s="14" t="n">
        <v>1</v>
      </c>
      <c r="BT22" s="14" t="n">
        <v>0</v>
      </c>
      <c r="BU22" s="14" t="n">
        <v>0</v>
      </c>
      <c r="BV22" s="14" t="n">
        <v>0</v>
      </c>
      <c r="BW22" s="14" t="n">
        <v>0.045</v>
      </c>
      <c r="BX22" s="14" t="n">
        <v>1</v>
      </c>
      <c r="BY22" s="14" t="n">
        <v>11.787</v>
      </c>
      <c r="BZ22" s="14" t="n">
        <v>0</v>
      </c>
      <c r="CA22" s="14" t="n">
        <v>11.787</v>
      </c>
      <c r="CB22" s="14" t="n">
        <v>0</v>
      </c>
      <c r="CC22" s="14" t="n">
        <v>78.125</v>
      </c>
      <c r="CD22" s="14" t="n">
        <v>7.95</v>
      </c>
      <c r="CE22" s="14" t="n">
        <v>0</v>
      </c>
      <c r="CF22" s="14" t="n">
        <v>81.64100000000001</v>
      </c>
      <c r="CG22" s="14" t="n">
        <v>0.045</v>
      </c>
      <c r="CH22" s="14" t="n">
        <v>1</v>
      </c>
      <c r="CI22" s="14" t="n">
        <v>0</v>
      </c>
      <c r="CJ22" s="14" t="n">
        <v>0</v>
      </c>
      <c r="CK22" s="14" t="n">
        <v>0</v>
      </c>
      <c r="CL22" s="14" t="n">
        <v>0</v>
      </c>
      <c r="CM22" s="14" t="n">
        <v>0</v>
      </c>
      <c r="CN22" s="14" t="n">
        <v>0</v>
      </c>
      <c r="CO22" s="14" t="n">
        <v>0</v>
      </c>
      <c r="CP22" s="14" t="n">
        <v>0</v>
      </c>
      <c r="CQ22" s="14" t="n">
        <v>1.198</v>
      </c>
      <c r="CR22" s="14" t="n">
        <v>0</v>
      </c>
      <c r="CS22" s="14" t="n">
        <v>4.776</v>
      </c>
      <c r="CT22" s="14" t="n">
        <v>4.41</v>
      </c>
      <c r="CU22" s="14" t="n">
        <v>15.162</v>
      </c>
    </row>
    <row r="23">
      <c r="A23" s="14" t="inlineStr">
        <is>
          <t>AND2022</t>
        </is>
      </c>
      <c r="B23" s="14" t="inlineStr">
        <is>
          <t>AND</t>
        </is>
      </c>
      <c r="C23" s="14" t="inlineStr">
        <is>
          <t>AND</t>
        </is>
      </c>
      <c r="D23" s="14" t="inlineStr">
        <is>
          <t>Andorra</t>
        </is>
      </c>
      <c r="E23" s="14" t="n">
        <v>2022</v>
      </c>
      <c r="F23" s="14" t="n">
        <v>0.045</v>
      </c>
      <c r="G23" s="14" t="n">
        <v>7.077</v>
      </c>
      <c r="H23" s="14" t="n">
        <v>1.235</v>
      </c>
      <c r="I23" s="14" t="n">
        <v>0</v>
      </c>
      <c r="J23" s="14" t="n">
        <v>7.077</v>
      </c>
      <c r="K23" s="14" t="n">
        <v>0</v>
      </c>
      <c r="L23" s="14" t="n">
        <v>1</v>
      </c>
      <c r="M23" s="14" t="n">
        <v>9.782999999999999</v>
      </c>
      <c r="N23" s="14" t="n">
        <v>3.704</v>
      </c>
      <c r="O23" s="14" t="n">
        <v>0</v>
      </c>
      <c r="P23" s="14" t="n">
        <v>9.782999999999999</v>
      </c>
      <c r="Q23" s="14" t="n">
        <v>0</v>
      </c>
      <c r="R23" s="14" t="n">
        <v>1</v>
      </c>
      <c r="S23" s="14" t="n">
        <v>13.25</v>
      </c>
      <c r="T23" s="14" t="n">
        <v>7.408</v>
      </c>
      <c r="U23" s="14" t="n">
        <v>0.044</v>
      </c>
      <c r="V23" s="14" t="n">
        <v>13.847</v>
      </c>
      <c r="W23" s="14" t="n">
        <v>0.045</v>
      </c>
      <c r="X23" s="14" t="n">
        <v>1</v>
      </c>
      <c r="Y23" s="14" t="n">
        <v>32.537</v>
      </c>
      <c r="Z23" s="14" t="n">
        <v>4.398</v>
      </c>
      <c r="AA23" s="14" t="n">
        <v>0</v>
      </c>
      <c r="AB23" s="14" t="n">
        <v>32.537</v>
      </c>
      <c r="AC23" s="14" t="n">
        <v>0</v>
      </c>
      <c r="AD23" s="14" t="n">
        <v>1</v>
      </c>
      <c r="AE23" s="14" t="n">
        <v>33.772</v>
      </c>
      <c r="AF23" s="14" t="n">
        <v>7.897</v>
      </c>
      <c r="AG23" s="14" t="n">
        <v>0</v>
      </c>
      <c r="AH23" s="14" t="n">
        <v>33.772</v>
      </c>
      <c r="AI23" s="14" t="n">
        <v>0</v>
      </c>
      <c r="AJ23" s="14" t="n">
        <v>1</v>
      </c>
      <c r="AK23" s="14" t="n">
        <v>41.18</v>
      </c>
      <c r="AL23" s="14" t="n">
        <v>21.932</v>
      </c>
      <c r="AM23" s="14" t="n">
        <v>0.137</v>
      </c>
      <c r="AN23" s="14" t="n">
        <v>43.033</v>
      </c>
      <c r="AO23" s="14" t="n">
        <v>0.045</v>
      </c>
      <c r="AP23" s="14" t="n">
        <v>1</v>
      </c>
      <c r="AQ23" s="14" t="n">
        <v>0.861</v>
      </c>
      <c r="AR23" s="14" t="n">
        <v>0.123</v>
      </c>
      <c r="AS23" s="14" t="n">
        <v>0.003</v>
      </c>
      <c r="AT23" s="14" t="n">
        <v>0.9</v>
      </c>
      <c r="AU23" s="14" t="n">
        <v>0.045</v>
      </c>
      <c r="AV23" s="14" t="n">
        <v>1</v>
      </c>
      <c r="AW23" s="14" t="n">
        <v>0.986</v>
      </c>
      <c r="AX23" s="14" t="n">
        <v>0.123</v>
      </c>
      <c r="AY23" s="14" t="n">
        <v>0.003</v>
      </c>
      <c r="AZ23" s="14" t="n">
        <v>1.031</v>
      </c>
      <c r="BA23" s="14" t="n">
        <v>0.045</v>
      </c>
      <c r="BB23" s="14" t="n">
        <v>1</v>
      </c>
      <c r="BC23" s="14" t="n">
        <v>0.598</v>
      </c>
      <c r="BD23" s="14" t="n">
        <v>0.123</v>
      </c>
      <c r="BE23" s="14" t="n">
        <v>0.002</v>
      </c>
      <c r="BF23" s="14" t="n">
        <v>0.625</v>
      </c>
      <c r="BG23" s="14" t="n">
        <v>0.045</v>
      </c>
      <c r="BH23" s="14" t="n">
        <v>1</v>
      </c>
      <c r="BI23" s="14" t="n">
        <v>0.612</v>
      </c>
      <c r="BJ23" s="14" t="n">
        <v>0.123</v>
      </c>
      <c r="BK23" s="14" t="n">
        <v>0.002</v>
      </c>
      <c r="BL23" s="14" t="n">
        <v>0.64</v>
      </c>
      <c r="BM23" s="14" t="n">
        <v>0.045</v>
      </c>
      <c r="BN23" s="14" t="n">
        <v>1</v>
      </c>
      <c r="BO23" s="14" t="n">
        <v>0</v>
      </c>
      <c r="BP23" s="14" t="n">
        <v>0</v>
      </c>
      <c r="BQ23" s="14" t="n">
        <v>0</v>
      </c>
      <c r="BR23" s="14" t="n">
        <v>0</v>
      </c>
      <c r="BS23" s="14" t="n">
        <v>1</v>
      </c>
      <c r="BT23" s="14" t="n">
        <v>0</v>
      </c>
      <c r="BU23" s="14" t="n">
        <v>0</v>
      </c>
      <c r="BV23" s="14" t="n">
        <v>0</v>
      </c>
      <c r="BW23" s="14" t="n">
        <v>0.045</v>
      </c>
      <c r="BX23" s="14" t="n">
        <v>1</v>
      </c>
      <c r="BY23" s="14" t="n">
        <v>12.729</v>
      </c>
      <c r="BZ23" s="14" t="n">
        <v>0</v>
      </c>
      <c r="CA23" s="14" t="n">
        <v>12.729</v>
      </c>
      <c r="CB23" s="14" t="n">
        <v>0</v>
      </c>
      <c r="CC23" s="14" t="n">
        <v>97.90000000000001</v>
      </c>
      <c r="CD23" s="14" t="n">
        <v>7.95</v>
      </c>
      <c r="CE23" s="14" t="n">
        <v>0.326</v>
      </c>
      <c r="CF23" s="14" t="n">
        <v>102.306</v>
      </c>
      <c r="CG23" s="14" t="n">
        <v>0.045</v>
      </c>
      <c r="CH23" s="14" t="n">
        <v>1</v>
      </c>
      <c r="CI23" s="14" t="n">
        <v>0</v>
      </c>
      <c r="CJ23" s="14" t="n">
        <v>0</v>
      </c>
      <c r="CK23" s="14" t="n">
        <v>0</v>
      </c>
      <c r="CL23" s="14" t="n">
        <v>0</v>
      </c>
      <c r="CM23" s="14" t="n">
        <v>0</v>
      </c>
      <c r="CN23" s="14" t="n">
        <v>0</v>
      </c>
      <c r="CO23" s="14" t="n">
        <v>0</v>
      </c>
      <c r="CP23" s="14" t="n">
        <v>0</v>
      </c>
      <c r="CQ23" s="14" t="n">
        <v>1.294</v>
      </c>
      <c r="CR23" s="14" t="n">
        <v>0</v>
      </c>
      <c r="CS23" s="14" t="n">
        <v>5.158</v>
      </c>
      <c r="CT23" s="14" t="n">
        <v>5.842</v>
      </c>
      <c r="CU23" s="14" t="n">
        <v>31.326</v>
      </c>
    </row>
    <row r="24">
      <c r="A24" s="14" t="inlineStr">
        <is>
          <t>AND2023</t>
        </is>
      </c>
      <c r="B24" s="14" t="inlineStr">
        <is>
          <t>AND</t>
        </is>
      </c>
      <c r="C24" s="14" t="inlineStr">
        <is>
          <t>AND</t>
        </is>
      </c>
      <c r="D24" s="14" t="inlineStr">
        <is>
          <t>Andorra</t>
        </is>
      </c>
      <c r="E24" s="14" t="n">
        <v>2023</v>
      </c>
      <c r="F24" s="14" t="n">
        <v>0.045</v>
      </c>
      <c r="G24" s="14" t="n">
        <v>4.752</v>
      </c>
      <c r="H24" s="14" t="n">
        <v>1.286</v>
      </c>
      <c r="I24" s="14" t="n">
        <v>0</v>
      </c>
      <c r="J24" s="14" t="n">
        <v>4.752</v>
      </c>
      <c r="K24" s="14" t="n">
        <v>0</v>
      </c>
      <c r="L24" s="14" t="n">
        <v>1</v>
      </c>
      <c r="M24" s="14" t="n">
        <v>7.886</v>
      </c>
      <c r="N24" s="14" t="n">
        <v>3.857</v>
      </c>
      <c r="O24" s="14" t="n">
        <v>0</v>
      </c>
      <c r="P24" s="14" t="n">
        <v>7.886</v>
      </c>
      <c r="Q24" s="14" t="n">
        <v>0</v>
      </c>
      <c r="R24" s="14" t="n">
        <v>1</v>
      </c>
      <c r="S24" s="14" t="n">
        <v>11.18</v>
      </c>
      <c r="T24" s="14" t="n">
        <v>7.714</v>
      </c>
      <c r="U24" s="14" t="n">
        <v>0.056</v>
      </c>
      <c r="V24" s="14" t="n">
        <v>11.683</v>
      </c>
      <c r="W24" s="14" t="n">
        <v>0.045</v>
      </c>
      <c r="X24" s="14" t="n">
        <v>1</v>
      </c>
      <c r="Y24" s="14" t="n">
        <v>12.903</v>
      </c>
      <c r="Z24" s="14" t="n">
        <v>1.744</v>
      </c>
      <c r="AA24" s="14" t="n">
        <v>0</v>
      </c>
      <c r="AB24" s="14" t="n">
        <v>12.903</v>
      </c>
      <c r="AC24" s="14" t="n">
        <v>0</v>
      </c>
      <c r="AD24" s="14" t="n">
        <v>1</v>
      </c>
      <c r="AE24" s="14" t="n">
        <v>14.188</v>
      </c>
      <c r="AF24" s="14" t="n">
        <v>3.318</v>
      </c>
      <c r="AG24" s="14" t="n">
        <v>0</v>
      </c>
      <c r="AH24" s="14" t="n">
        <v>14.188</v>
      </c>
      <c r="AI24" s="14" t="n">
        <v>0</v>
      </c>
      <c r="AJ24" s="14" t="n">
        <v>1</v>
      </c>
      <c r="AK24" s="14" t="n">
        <v>21.902</v>
      </c>
      <c r="AL24" s="14" t="n">
        <v>11.665</v>
      </c>
      <c r="AM24" s="14" t="n">
        <v>0.109</v>
      </c>
      <c r="AN24" s="14" t="n">
        <v>22.888</v>
      </c>
      <c r="AO24" s="14" t="n">
        <v>0.045</v>
      </c>
      <c r="AP24" s="14" t="n">
        <v>1</v>
      </c>
      <c r="AQ24" s="14" t="n">
        <v>0.76</v>
      </c>
      <c r="AR24" s="14" t="n">
        <v>0.129</v>
      </c>
      <c r="AS24" s="14" t="n">
        <v>0.004</v>
      </c>
      <c r="AT24" s="14" t="n">
        <v>0.795</v>
      </c>
      <c r="AU24" s="14" t="n">
        <v>0.045</v>
      </c>
      <c r="AV24" s="14" t="n">
        <v>1</v>
      </c>
      <c r="AW24" s="14" t="n">
        <v>0.8110000000000001</v>
      </c>
      <c r="AX24" s="14" t="n">
        <v>0.129</v>
      </c>
      <c r="AY24" s="14" t="n">
        <v>0.004</v>
      </c>
      <c r="AZ24" s="14" t="n">
        <v>0.848</v>
      </c>
      <c r="BA24" s="14" t="n">
        <v>0.045</v>
      </c>
      <c r="BB24" s="14" t="n">
        <v>1</v>
      </c>
      <c r="BC24" s="14" t="n">
        <v>0.535</v>
      </c>
      <c r="BD24" s="14" t="n">
        <v>0.129</v>
      </c>
      <c r="BE24" s="14" t="n">
        <v>0.003</v>
      </c>
      <c r="BF24" s="14" t="n">
        <v>0.5590000000000001</v>
      </c>
      <c r="BG24" s="14" t="n">
        <v>0.045</v>
      </c>
      <c r="BH24" s="14" t="n">
        <v>1</v>
      </c>
      <c r="BI24" s="14" t="n">
        <v>0.579</v>
      </c>
      <c r="BJ24" s="14" t="n">
        <v>0.129</v>
      </c>
      <c r="BK24" s="14" t="n">
        <v>0.003</v>
      </c>
      <c r="BL24" s="14" t="n">
        <v>0.605</v>
      </c>
      <c r="BM24" s="14" t="n">
        <v>0.045</v>
      </c>
      <c r="BN24" s="14" t="n">
        <v>1</v>
      </c>
      <c r="BO24" s="14" t="n">
        <v>0</v>
      </c>
      <c r="BP24" s="14" t="n">
        <v>0</v>
      </c>
      <c r="BQ24" s="14" t="n">
        <v>0</v>
      </c>
      <c r="BR24" s="14" t="n">
        <v>0</v>
      </c>
      <c r="BS24" s="14" t="n">
        <v>1</v>
      </c>
      <c r="BT24" s="14" t="n">
        <v>0</v>
      </c>
      <c r="BU24" s="14" t="n">
        <v>0</v>
      </c>
      <c r="BV24" s="14" t="n">
        <v>0</v>
      </c>
      <c r="BW24" s="14" t="n">
        <v>0.045</v>
      </c>
      <c r="BX24" s="14" t="n">
        <v>1</v>
      </c>
      <c r="BY24" s="14" t="n">
        <v>13.254</v>
      </c>
      <c r="BZ24" s="14" t="n">
        <v>0</v>
      </c>
      <c r="CA24" s="14" t="n">
        <v>13.254</v>
      </c>
      <c r="CB24" s="14" t="n">
        <v>0</v>
      </c>
      <c r="CC24" s="14" t="n">
        <v>83.248</v>
      </c>
      <c r="CD24" s="14" t="n">
        <v>7.95</v>
      </c>
      <c r="CE24" s="14" t="n">
        <v>0.415</v>
      </c>
      <c r="CF24" s="14" t="n">
        <v>86.994</v>
      </c>
      <c r="CG24" s="14" t="n">
        <v>0.045</v>
      </c>
      <c r="CH24" s="14" t="n">
        <v>1</v>
      </c>
      <c r="CI24" s="14" t="n">
        <v>0</v>
      </c>
      <c r="CJ24" s="14" t="n">
        <v>0</v>
      </c>
      <c r="CK24" s="14" t="n">
        <v>0</v>
      </c>
      <c r="CL24" s="14" t="n">
        <v>0</v>
      </c>
      <c r="CM24" s="14" t="n">
        <v>0</v>
      </c>
      <c r="CN24" s="14" t="n">
        <v>0</v>
      </c>
      <c r="CO24" s="14" t="n">
        <v>0</v>
      </c>
      <c r="CP24" s="14" t="n">
        <v>0</v>
      </c>
      <c r="CQ24" s="14" t="n">
        <v>1.348</v>
      </c>
      <c r="CR24" s="14" t="n">
        <v>0</v>
      </c>
      <c r="CS24" s="14" t="n">
        <v>5.37</v>
      </c>
      <c r="CT24" s="14" t="n">
        <v>3.466</v>
      </c>
      <c r="CU24" s="14" t="n">
        <v>11.622</v>
      </c>
    </row>
    <row r="25">
      <c r="A25" s="14" t="inlineStr">
        <is>
          <t>AND2024</t>
        </is>
      </c>
      <c r="B25" s="14" t="inlineStr">
        <is>
          <t>AND</t>
        </is>
      </c>
      <c r="C25" s="14" t="inlineStr">
        <is>
          <t>AND</t>
        </is>
      </c>
      <c r="D25" s="14" t="inlineStr">
        <is>
          <t>Andorra</t>
        </is>
      </c>
      <c r="E25" s="14" t="n">
        <v>2024</v>
      </c>
      <c r="F25" s="14" t="n">
        <v>0.045</v>
      </c>
      <c r="G25" s="14" t="n">
        <v>4.351</v>
      </c>
      <c r="H25" s="14" t="n">
        <v>1.324</v>
      </c>
      <c r="I25" s="14" t="n">
        <v>0</v>
      </c>
      <c r="J25" s="14" t="n">
        <v>4.351</v>
      </c>
      <c r="K25" s="14" t="n">
        <v>0</v>
      </c>
      <c r="L25" s="14" t="n">
        <v>1</v>
      </c>
      <c r="M25" s="14" t="n">
        <v>7.124</v>
      </c>
      <c r="N25" s="14" t="n">
        <v>3.971</v>
      </c>
      <c r="O25" s="14" t="n">
        <v>0</v>
      </c>
      <c r="P25" s="14" t="n">
        <v>7.124</v>
      </c>
      <c r="Q25" s="14" t="n">
        <v>0</v>
      </c>
      <c r="R25" s="14" t="n">
        <v>1</v>
      </c>
      <c r="S25" s="14" t="n">
        <v>10.969</v>
      </c>
      <c r="T25" s="14" t="n">
        <v>7.942</v>
      </c>
      <c r="U25" s="14" t="n">
        <v>0.067</v>
      </c>
      <c r="V25" s="14" t="n">
        <v>11.462</v>
      </c>
      <c r="W25" s="14" t="n">
        <v>0.045</v>
      </c>
      <c r="X25" s="14" t="n">
        <v>1</v>
      </c>
      <c r="Y25" s="14" t="n">
        <v>11.488</v>
      </c>
      <c r="Z25" s="14" t="n">
        <v>1.553</v>
      </c>
      <c r="AA25" s="14" t="n">
        <v>0</v>
      </c>
      <c r="AB25" s="14" t="n">
        <v>11.488</v>
      </c>
      <c r="AC25" s="14" t="n">
        <v>0</v>
      </c>
      <c r="AD25" s="14" t="n">
        <v>1</v>
      </c>
      <c r="AE25" s="14" t="n">
        <v>12.811</v>
      </c>
      <c r="AF25" s="14" t="n">
        <v>2.996</v>
      </c>
      <c r="AG25" s="14" t="n">
        <v>0</v>
      </c>
      <c r="AH25" s="14" t="n">
        <v>12.811</v>
      </c>
      <c r="AI25" s="14" t="n">
        <v>0</v>
      </c>
      <c r="AJ25" s="14" t="n">
        <v>1</v>
      </c>
      <c r="AK25" s="14" t="n">
        <v>20.753</v>
      </c>
      <c r="AL25" s="14" t="n">
        <v>11.053</v>
      </c>
      <c r="AM25" s="14" t="n">
        <v>0.127</v>
      </c>
      <c r="AN25" s="14" t="n">
        <v>21.687</v>
      </c>
      <c r="AO25" s="14" t="n">
        <v>0.045</v>
      </c>
      <c r="AP25" s="14" t="n">
        <v>1</v>
      </c>
      <c r="AQ25" s="14" t="n">
        <v>0.724</v>
      </c>
      <c r="AR25" s="14" t="n">
        <v>0.132</v>
      </c>
      <c r="AS25" s="14" t="n">
        <v>0.004</v>
      </c>
      <c r="AT25" s="14" t="n">
        <v>0.757</v>
      </c>
      <c r="AU25" s="14" t="n">
        <v>0.045</v>
      </c>
      <c r="AV25" s="14" t="n">
        <v>1</v>
      </c>
      <c r="AW25" s="14" t="n">
        <v>0.75</v>
      </c>
      <c r="AX25" s="14" t="n">
        <v>0.132</v>
      </c>
      <c r="AY25" s="14" t="n">
        <v>0.005</v>
      </c>
      <c r="AZ25" s="14" t="n">
        <v>0.784</v>
      </c>
      <c r="BA25" s="14" t="n">
        <v>0.045</v>
      </c>
      <c r="BB25" s="14" t="n">
        <v>1</v>
      </c>
      <c r="BC25" s="14" t="n">
        <v>0.513</v>
      </c>
      <c r="BD25" s="14" t="n">
        <v>0.132</v>
      </c>
      <c r="BE25" s="14" t="n">
        <v>0.003</v>
      </c>
      <c r="BF25" s="14" t="n">
        <v>0.536</v>
      </c>
      <c r="BG25" s="14" t="n">
        <v>0.045</v>
      </c>
      <c r="BH25" s="14" t="n">
        <v>1</v>
      </c>
      <c r="BI25" s="14" t="n">
        <v>0.591</v>
      </c>
      <c r="BJ25" s="14" t="n">
        <v>0.132</v>
      </c>
      <c r="BK25" s="14" t="n">
        <v>0.004</v>
      </c>
      <c r="BL25" s="14" t="n">
        <v>0.618</v>
      </c>
      <c r="BM25" s="14" t="n">
        <v>0.045</v>
      </c>
      <c r="BN25" s="14" t="n">
        <v>1</v>
      </c>
      <c r="BO25" s="14" t="n">
        <v>0</v>
      </c>
      <c r="BP25" s="14" t="n">
        <v>0</v>
      </c>
      <c r="BQ25" s="14" t="n">
        <v>0</v>
      </c>
      <c r="BR25" s="14" t="n">
        <v>0</v>
      </c>
      <c r="BS25" s="14" t="n">
        <v>1</v>
      </c>
      <c r="BT25" s="14" t="n">
        <v>0</v>
      </c>
      <c r="BU25" s="14" t="n">
        <v>0</v>
      </c>
      <c r="BV25" s="14" t="n">
        <v>0</v>
      </c>
      <c r="BW25" s="14" t="n">
        <v>0.045</v>
      </c>
      <c r="BX25" s="14" t="n">
        <v>1</v>
      </c>
      <c r="BY25" s="14" t="n">
        <v>13.646</v>
      </c>
      <c r="BZ25" s="14" t="n">
        <v>0</v>
      </c>
      <c r="CA25" s="14" t="n">
        <v>13.646</v>
      </c>
      <c r="CB25" s="14" t="n">
        <v>0</v>
      </c>
      <c r="CC25" s="14" t="n">
        <v>82.58799999999999</v>
      </c>
      <c r="CD25" s="14" t="n">
        <v>7.95</v>
      </c>
      <c r="CE25" s="14" t="n">
        <v>0.506</v>
      </c>
      <c r="CF25" s="14" t="n">
        <v>86.304</v>
      </c>
      <c r="CG25" s="14" t="n">
        <v>0.045</v>
      </c>
      <c r="CH25" s="14" t="n">
        <v>1</v>
      </c>
      <c r="CI25" s="14" t="n">
        <v>0</v>
      </c>
      <c r="CJ25" s="14" t="n">
        <v>0</v>
      </c>
      <c r="CK25" s="14" t="n">
        <v>0</v>
      </c>
      <c r="CL25" s="14" t="n">
        <v>0</v>
      </c>
      <c r="CM25" s="14" t="n">
        <v>0</v>
      </c>
      <c r="CN25" s="14" t="n">
        <v>0</v>
      </c>
      <c r="CO25" s="14" t="n">
        <v>0</v>
      </c>
      <c r="CP25" s="14" t="n">
        <v>0</v>
      </c>
      <c r="CQ25" s="14" t="n">
        <v>1.387</v>
      </c>
      <c r="CR25" s="14" t="n">
        <v>0</v>
      </c>
      <c r="CS25" s="14" t="n">
        <v>5.529</v>
      </c>
      <c r="CT25" s="14" t="n">
        <v>3.027</v>
      </c>
      <c r="CU25" s="14" t="n">
        <v>10.168</v>
      </c>
    </row>
    <row r="26">
      <c r="A26" s="14" t="inlineStr">
        <is>
          <t>AGO2021</t>
        </is>
      </c>
      <c r="B26" s="14" t="inlineStr">
        <is>
          <t>AGO</t>
        </is>
      </c>
      <c r="C26" s="14" t="inlineStr">
        <is>
          <t>AGO</t>
        </is>
      </c>
      <c r="D26" s="14" t="inlineStr">
        <is>
          <t>Angola</t>
        </is>
      </c>
      <c r="E26" s="14" t="n">
        <v>2021</v>
      </c>
      <c r="F26" s="14" t="n">
        <v>0.14</v>
      </c>
      <c r="G26" s="14" t="n">
        <v>5.897</v>
      </c>
      <c r="H26" s="14" t="n">
        <v>1.143</v>
      </c>
      <c r="I26" s="14" t="n">
        <v>0.095</v>
      </c>
      <c r="J26" s="14" t="n">
        <v>5.992</v>
      </c>
      <c r="K26" s="14" t="n">
        <v>0</v>
      </c>
      <c r="L26" s="14" t="n">
        <v>1</v>
      </c>
      <c r="M26" s="14" t="n">
        <v>7.964</v>
      </c>
      <c r="N26" s="14" t="n">
        <v>3.43</v>
      </c>
      <c r="O26" s="14" t="n">
        <v>0.091</v>
      </c>
      <c r="P26" s="14" t="n">
        <v>8.055</v>
      </c>
      <c r="Q26" s="14" t="n">
        <v>0</v>
      </c>
      <c r="R26" s="14" t="n">
        <v>1</v>
      </c>
      <c r="S26" s="14" t="n">
        <v>11.613</v>
      </c>
      <c r="T26" s="14" t="n">
        <v>6.86</v>
      </c>
      <c r="U26" s="14" t="n">
        <v>0.095</v>
      </c>
      <c r="V26" s="14" t="n">
        <v>13.348</v>
      </c>
      <c r="W26" s="14" t="n">
        <v>0.14</v>
      </c>
      <c r="X26" s="14" t="n">
        <v>1</v>
      </c>
      <c r="Y26" s="14" t="n">
        <v>5.213</v>
      </c>
      <c r="Z26" s="14" t="n">
        <v>0.572</v>
      </c>
      <c r="AA26" s="14" t="n">
        <v>0</v>
      </c>
      <c r="AB26" s="14" t="n">
        <v>5.213</v>
      </c>
      <c r="AC26" s="14" t="n">
        <v>0</v>
      </c>
      <c r="AD26" s="14" t="n">
        <v>1</v>
      </c>
      <c r="AE26" s="14" t="n">
        <v>5.784</v>
      </c>
      <c r="AF26" s="14" t="n">
        <v>1.125</v>
      </c>
      <c r="AG26" s="14" t="n">
        <v>0</v>
      </c>
      <c r="AH26" s="14" t="n">
        <v>5.784</v>
      </c>
      <c r="AI26" s="14" t="n">
        <v>0</v>
      </c>
      <c r="AJ26" s="14" t="n">
        <v>1</v>
      </c>
      <c r="AK26" s="14" t="n">
        <v>9.214</v>
      </c>
      <c r="AL26" s="14" t="n">
        <v>4.347</v>
      </c>
      <c r="AM26" s="14" t="n">
        <v>0</v>
      </c>
      <c r="AN26" s="14" t="n">
        <v>10.504</v>
      </c>
      <c r="AO26" s="14" t="n">
        <v>0.14</v>
      </c>
      <c r="AP26" s="14" t="n">
        <v>1</v>
      </c>
      <c r="AQ26" s="14" t="n">
        <v>0.619</v>
      </c>
      <c r="AR26" s="14" t="n">
        <v>0.114</v>
      </c>
      <c r="AS26" s="14" t="n">
        <v>-0.395</v>
      </c>
      <c r="AT26" s="14" t="n">
        <v>0.256</v>
      </c>
      <c r="AU26" s="14" t="n">
        <v>0</v>
      </c>
      <c r="AV26" s="14" t="n">
        <v>0</v>
      </c>
      <c r="AW26" s="14" t="n">
        <v>0.599</v>
      </c>
      <c r="AX26" s="14" t="n">
        <v>0.114</v>
      </c>
      <c r="AY26" s="14" t="n">
        <v>-0.41</v>
      </c>
      <c r="AZ26" s="14" t="n">
        <v>0.216</v>
      </c>
      <c r="BA26" s="14" t="n">
        <v>0</v>
      </c>
      <c r="BB26" s="14" t="n">
        <v>0</v>
      </c>
      <c r="BC26" s="14" t="n">
        <v>0.439</v>
      </c>
      <c r="BD26" s="14" t="n">
        <v>0.114</v>
      </c>
      <c r="BE26" s="14" t="n">
        <v>-0.267</v>
      </c>
      <c r="BF26" s="14" t="n">
        <v>0.196</v>
      </c>
      <c r="BG26" s="14" t="n">
        <v>0</v>
      </c>
      <c r="BH26" s="14" t="n">
        <v>0</v>
      </c>
      <c r="BI26" s="14" t="n">
        <v>0.505</v>
      </c>
      <c r="BJ26" s="14" t="n">
        <v>0.114</v>
      </c>
      <c r="BK26" s="14" t="n">
        <v>-0.408</v>
      </c>
      <c r="BL26" s="14" t="n">
        <v>0.111</v>
      </c>
      <c r="BM26" s="14" t="n">
        <v>0</v>
      </c>
      <c r="BN26" s="14" t="n">
        <v>0</v>
      </c>
      <c r="BO26" s="14" t="n">
        <v>0</v>
      </c>
      <c r="BP26" s="14" t="n">
        <v>-0.1</v>
      </c>
      <c r="BQ26" s="14" t="n">
        <v>0.012</v>
      </c>
      <c r="BR26" s="14" t="n">
        <v>0</v>
      </c>
      <c r="BS26" s="14" t="n">
        <v>1</v>
      </c>
      <c r="BT26" s="14" t="n">
        <v>0</v>
      </c>
      <c r="BU26" s="14" t="n">
        <v>-0.1</v>
      </c>
      <c r="BV26" s="14" t="n">
        <v>0.017</v>
      </c>
      <c r="BW26" s="14" t="n">
        <v>0</v>
      </c>
      <c r="BX26" s="14" t="n">
        <v>1</v>
      </c>
      <c r="BY26" s="14" t="n">
        <v>11.787</v>
      </c>
      <c r="BZ26" s="14" t="n">
        <v>0</v>
      </c>
      <c r="CA26" s="14" t="n">
        <v>11.787</v>
      </c>
      <c r="CB26" s="14" t="n">
        <v>0</v>
      </c>
      <c r="CC26" s="14" t="n">
        <v>78.125</v>
      </c>
      <c r="CD26" s="14" t="n">
        <v>7.95</v>
      </c>
      <c r="CE26" s="14" t="n">
        <v>0</v>
      </c>
      <c r="CF26" s="14" t="n">
        <v>89.063</v>
      </c>
      <c r="CG26" s="14" t="n">
        <v>0.14</v>
      </c>
      <c r="CH26" s="14" t="n">
        <v>1</v>
      </c>
      <c r="CI26" s="14" t="n">
        <v>0</v>
      </c>
      <c r="CJ26" s="14" t="n">
        <v>0</v>
      </c>
      <c r="CK26" s="14" t="n">
        <v>0</v>
      </c>
      <c r="CL26" s="14" t="n">
        <v>0</v>
      </c>
      <c r="CM26" s="14" t="n">
        <v>0</v>
      </c>
      <c r="CN26" s="14" t="n">
        <v>0</v>
      </c>
      <c r="CO26" s="14" t="n">
        <v>0</v>
      </c>
      <c r="CP26" s="14" t="n">
        <v>0</v>
      </c>
      <c r="CQ26" s="14" t="n">
        <v>1.198</v>
      </c>
      <c r="CR26" s="14" t="n">
        <v>1</v>
      </c>
      <c r="CS26" s="14" t="n">
        <v>4.641</v>
      </c>
      <c r="CT26" s="14" t="n">
        <v>4.753</v>
      </c>
      <c r="CU26" s="14" t="n">
        <v>14.129</v>
      </c>
    </row>
    <row r="27">
      <c r="A27" s="14" t="inlineStr">
        <is>
          <t>AGO2022</t>
        </is>
      </c>
      <c r="B27" s="14" t="inlineStr">
        <is>
          <t>AGO</t>
        </is>
      </c>
      <c r="C27" s="14" t="inlineStr">
        <is>
          <t>AGO</t>
        </is>
      </c>
      <c r="D27" s="14" t="inlineStr">
        <is>
          <t>Angola</t>
        </is>
      </c>
      <c r="E27" s="14" t="n">
        <v>2022</v>
      </c>
      <c r="F27" s="14" t="n">
        <v>0.14</v>
      </c>
      <c r="G27" s="14" t="n">
        <v>11.72</v>
      </c>
      <c r="H27" s="14" t="n">
        <v>1.235</v>
      </c>
      <c r="I27" s="14" t="n">
        <v>0.226</v>
      </c>
      <c r="J27" s="14" t="n">
        <v>11.946</v>
      </c>
      <c r="K27" s="14" t="n">
        <v>0</v>
      </c>
      <c r="L27" s="14" t="n">
        <v>1</v>
      </c>
      <c r="M27" s="14" t="n">
        <v>9.782999999999999</v>
      </c>
      <c r="N27" s="14" t="n">
        <v>3.704</v>
      </c>
      <c r="O27" s="14" t="n">
        <v>0.131</v>
      </c>
      <c r="P27" s="14" t="n">
        <v>9.914</v>
      </c>
      <c r="Q27" s="14" t="n">
        <v>0</v>
      </c>
      <c r="R27" s="14" t="n">
        <v>1</v>
      </c>
      <c r="S27" s="14" t="n">
        <v>17.893</v>
      </c>
      <c r="T27" s="14" t="n">
        <v>7.408</v>
      </c>
      <c r="U27" s="14" t="n">
        <v>0.414</v>
      </c>
      <c r="V27" s="14" t="n">
        <v>20.657</v>
      </c>
      <c r="W27" s="14" t="n">
        <v>0.14</v>
      </c>
      <c r="X27" s="14" t="n">
        <v>1</v>
      </c>
      <c r="Y27" s="14" t="n">
        <v>5.629</v>
      </c>
      <c r="Z27" s="14" t="n">
        <v>0.618</v>
      </c>
      <c r="AA27" s="14" t="n">
        <v>0</v>
      </c>
      <c r="AB27" s="14" t="n">
        <v>5.629</v>
      </c>
      <c r="AC27" s="14" t="n">
        <v>0</v>
      </c>
      <c r="AD27" s="14" t="n">
        <v>1</v>
      </c>
      <c r="AE27" s="14" t="n">
        <v>6.246</v>
      </c>
      <c r="AF27" s="14" t="n">
        <v>1.215</v>
      </c>
      <c r="AG27" s="14" t="n">
        <v>0</v>
      </c>
      <c r="AH27" s="14" t="n">
        <v>6.246</v>
      </c>
      <c r="AI27" s="14" t="n">
        <v>0</v>
      </c>
      <c r="AJ27" s="14" t="n">
        <v>1</v>
      </c>
      <c r="AK27" s="14" t="n">
        <v>9.951000000000001</v>
      </c>
      <c r="AL27" s="14" t="n">
        <v>4.694</v>
      </c>
      <c r="AM27" s="14" t="n">
        <v>0.103</v>
      </c>
      <c r="AN27" s="14" t="n">
        <v>11.344</v>
      </c>
      <c r="AO27" s="14" t="n">
        <v>0.14</v>
      </c>
      <c r="AP27" s="14" t="n">
        <v>1</v>
      </c>
      <c r="AQ27" s="14" t="n">
        <v>0.861</v>
      </c>
      <c r="AR27" s="14" t="n">
        <v>0.123</v>
      </c>
      <c r="AS27" s="14" t="n">
        <v>-0.554</v>
      </c>
      <c r="AT27" s="14" t="n">
        <v>0.35</v>
      </c>
      <c r="AU27" s="14" t="n">
        <v>0</v>
      </c>
      <c r="AV27" s="14" t="n">
        <v>0</v>
      </c>
      <c r="AW27" s="14" t="n">
        <v>0.986</v>
      </c>
      <c r="AX27" s="14" t="n">
        <v>0.123</v>
      </c>
      <c r="AY27" s="14" t="n">
        <v>-0.727</v>
      </c>
      <c r="AZ27" s="14" t="n">
        <v>0.295</v>
      </c>
      <c r="BA27" s="14" t="n">
        <v>0</v>
      </c>
      <c r="BB27" s="14" t="n">
        <v>0</v>
      </c>
      <c r="BC27" s="14" t="n">
        <v>0.598</v>
      </c>
      <c r="BD27" s="14" t="n">
        <v>0.123</v>
      </c>
      <c r="BE27" s="14" t="n">
        <v>-0.399</v>
      </c>
      <c r="BF27" s="14" t="n">
        <v>0.226</v>
      </c>
      <c r="BG27" s="14" t="n">
        <v>0</v>
      </c>
      <c r="BH27" s="14" t="n">
        <v>0</v>
      </c>
      <c r="BI27" s="14" t="n">
        <v>0.612</v>
      </c>
      <c r="BJ27" s="14" t="n">
        <v>0.123</v>
      </c>
      <c r="BK27" s="14" t="n">
        <v>-0.479</v>
      </c>
      <c r="BL27" s="14" t="n">
        <v>0.152</v>
      </c>
      <c r="BM27" s="14" t="n">
        <v>0</v>
      </c>
      <c r="BN27" s="14" t="n">
        <v>0</v>
      </c>
      <c r="BO27" s="14" t="n">
        <v>0</v>
      </c>
      <c r="BP27" s="14" t="n">
        <v>-0.113</v>
      </c>
      <c r="BQ27" s="14" t="n">
        <v>0.016</v>
      </c>
      <c r="BR27" s="14" t="n">
        <v>0</v>
      </c>
      <c r="BS27" s="14" t="n">
        <v>1</v>
      </c>
      <c r="BT27" s="14" t="n">
        <v>0</v>
      </c>
      <c r="BU27" s="14" t="n">
        <v>-0.113</v>
      </c>
      <c r="BV27" s="14" t="n">
        <v>0.024</v>
      </c>
      <c r="BW27" s="14" t="n">
        <v>0</v>
      </c>
      <c r="BX27" s="14" t="n">
        <v>1</v>
      </c>
      <c r="BY27" s="14" t="n">
        <v>12.729</v>
      </c>
      <c r="BZ27" s="14" t="n">
        <v>0</v>
      </c>
      <c r="CA27" s="14" t="n">
        <v>12.729</v>
      </c>
      <c r="CB27" s="14" t="n">
        <v>0</v>
      </c>
      <c r="CC27" s="14" t="n">
        <v>97.90000000000001</v>
      </c>
      <c r="CD27" s="14" t="n">
        <v>7.95</v>
      </c>
      <c r="CE27" s="14" t="n">
        <v>1.014</v>
      </c>
      <c r="CF27" s="14" t="n">
        <v>111.606</v>
      </c>
      <c r="CG27" s="14" t="n">
        <v>0.14</v>
      </c>
      <c r="CH27" s="14" t="n">
        <v>1</v>
      </c>
      <c r="CI27" s="14" t="n">
        <v>0</v>
      </c>
      <c r="CJ27" s="14" t="n">
        <v>0</v>
      </c>
      <c r="CK27" s="14" t="n">
        <v>0</v>
      </c>
      <c r="CL27" s="14" t="n">
        <v>0</v>
      </c>
      <c r="CM27" s="14" t="n">
        <v>0</v>
      </c>
      <c r="CN27" s="14" t="n">
        <v>0</v>
      </c>
      <c r="CO27" s="14" t="n">
        <v>0</v>
      </c>
      <c r="CP27" s="14" t="n">
        <v>0</v>
      </c>
      <c r="CQ27" s="14" t="n">
        <v>1.294</v>
      </c>
      <c r="CR27" s="14" t="n">
        <v>1</v>
      </c>
      <c r="CS27" s="14" t="n">
        <v>5.012</v>
      </c>
      <c r="CT27" s="14" t="n">
        <v>10.485</v>
      </c>
      <c r="CU27" s="14" t="n">
        <v>28.059</v>
      </c>
    </row>
    <row r="28">
      <c r="A28" s="14" t="inlineStr">
        <is>
          <t>AGO2023</t>
        </is>
      </c>
      <c r="B28" s="14" t="inlineStr">
        <is>
          <t>AGO</t>
        </is>
      </c>
      <c r="C28" s="14" t="inlineStr">
        <is>
          <t>AGO</t>
        </is>
      </c>
      <c r="D28" s="14" t="inlineStr">
        <is>
          <t>Angola</t>
        </is>
      </c>
      <c r="E28" s="14" t="n">
        <v>2023</v>
      </c>
      <c r="F28" s="14" t="n">
        <v>0.14</v>
      </c>
      <c r="G28" s="14" t="n">
        <v>6.147</v>
      </c>
      <c r="H28" s="14" t="n">
        <v>1.286</v>
      </c>
      <c r="I28" s="14" t="n">
        <v>0.109</v>
      </c>
      <c r="J28" s="14" t="n">
        <v>6.256</v>
      </c>
      <c r="K28" s="14" t="n">
        <v>0</v>
      </c>
      <c r="L28" s="14" t="n">
        <v>1</v>
      </c>
      <c r="M28" s="14" t="n">
        <v>7.886</v>
      </c>
      <c r="N28" s="14" t="n">
        <v>3.857</v>
      </c>
      <c r="O28" s="14" t="n">
        <v>0.091</v>
      </c>
      <c r="P28" s="14" t="n">
        <v>7.977</v>
      </c>
      <c r="Q28" s="14" t="n">
        <v>0</v>
      </c>
      <c r="R28" s="14" t="n">
        <v>1</v>
      </c>
      <c r="S28" s="14" t="n">
        <v>12.575</v>
      </c>
      <c r="T28" s="14" t="n">
        <v>7.714</v>
      </c>
      <c r="U28" s="14" t="n">
        <v>0.306</v>
      </c>
      <c r="V28" s="14" t="n">
        <v>14.46</v>
      </c>
      <c r="W28" s="14" t="n">
        <v>0.14</v>
      </c>
      <c r="X28" s="14" t="n">
        <v>1</v>
      </c>
      <c r="Y28" s="14" t="n">
        <v>5.861</v>
      </c>
      <c r="Z28" s="14" t="n">
        <v>0.643</v>
      </c>
      <c r="AA28" s="14" t="n">
        <v>0</v>
      </c>
      <c r="AB28" s="14" t="n">
        <v>5.861</v>
      </c>
      <c r="AC28" s="14" t="n">
        <v>0</v>
      </c>
      <c r="AD28" s="14" t="n">
        <v>1</v>
      </c>
      <c r="AE28" s="14" t="n">
        <v>6.504</v>
      </c>
      <c r="AF28" s="14" t="n">
        <v>1.265</v>
      </c>
      <c r="AG28" s="14" t="n">
        <v>0</v>
      </c>
      <c r="AH28" s="14" t="n">
        <v>6.504</v>
      </c>
      <c r="AI28" s="14" t="n">
        <v>0</v>
      </c>
      <c r="AJ28" s="14" t="n">
        <v>1</v>
      </c>
      <c r="AK28" s="14" t="n">
        <v>10.361</v>
      </c>
      <c r="AL28" s="14" t="n">
        <v>4.888</v>
      </c>
      <c r="AM28" s="14" t="n">
        <v>0.161</v>
      </c>
      <c r="AN28" s="14" t="n">
        <v>11.812</v>
      </c>
      <c r="AO28" s="14" t="n">
        <v>0.14</v>
      </c>
      <c r="AP28" s="14" t="n">
        <v>1</v>
      </c>
      <c r="AQ28" s="14" t="n">
        <v>0.76</v>
      </c>
      <c r="AR28" s="14" t="n">
        <v>0.129</v>
      </c>
      <c r="AS28" s="14" t="n">
        <v>-0.456</v>
      </c>
      <c r="AT28" s="14" t="n">
        <v>0.347</v>
      </c>
      <c r="AU28" s="14" t="n">
        <v>0</v>
      </c>
      <c r="AV28" s="14" t="n">
        <v>0</v>
      </c>
      <c r="AW28" s="14" t="n">
        <v>0.8110000000000001</v>
      </c>
      <c r="AX28" s="14" t="n">
        <v>0.129</v>
      </c>
      <c r="AY28" s="14" t="n">
        <v>-0.629</v>
      </c>
      <c r="AZ28" s="14" t="n">
        <v>0.208</v>
      </c>
      <c r="BA28" s="14" t="n">
        <v>0</v>
      </c>
      <c r="BB28" s="14" t="n">
        <v>0</v>
      </c>
      <c r="BC28" s="14" t="n">
        <v>0.535</v>
      </c>
      <c r="BD28" s="14" t="n">
        <v>0.129</v>
      </c>
      <c r="BE28" s="14" t="n">
        <v>-0.366</v>
      </c>
      <c r="BF28" s="14" t="n">
        <v>0.193</v>
      </c>
      <c r="BG28" s="14" t="n">
        <v>0</v>
      </c>
      <c r="BH28" s="14" t="n">
        <v>0</v>
      </c>
      <c r="BI28" s="14" t="n">
        <v>0.579</v>
      </c>
      <c r="BJ28" s="14" t="n">
        <v>0.129</v>
      </c>
      <c r="BK28" s="14" t="n">
        <v>-0.486</v>
      </c>
      <c r="BL28" s="14" t="n">
        <v>0.106</v>
      </c>
      <c r="BM28" s="14" t="n">
        <v>0</v>
      </c>
      <c r="BN28" s="14" t="n">
        <v>0</v>
      </c>
      <c r="BO28" s="14" t="n">
        <v>0</v>
      </c>
      <c r="BP28" s="14" t="n">
        <v>-0.109</v>
      </c>
      <c r="BQ28" s="14" t="n">
        <v>0.011</v>
      </c>
      <c r="BR28" s="14" t="n">
        <v>0</v>
      </c>
      <c r="BS28" s="14" t="n">
        <v>1</v>
      </c>
      <c r="BT28" s="14" t="n">
        <v>0</v>
      </c>
      <c r="BU28" s="14" t="n">
        <v>-0.109</v>
      </c>
      <c r="BV28" s="14" t="n">
        <v>0.016</v>
      </c>
      <c r="BW28" s="14" t="n">
        <v>0</v>
      </c>
      <c r="BX28" s="14" t="n">
        <v>1</v>
      </c>
      <c r="BY28" s="14" t="n">
        <v>13.254</v>
      </c>
      <c r="BZ28" s="14" t="n">
        <v>0</v>
      </c>
      <c r="CA28" s="14" t="n">
        <v>13.254</v>
      </c>
      <c r="CB28" s="14" t="n">
        <v>0</v>
      </c>
      <c r="CC28" s="14" t="n">
        <v>83.248</v>
      </c>
      <c r="CD28" s="14" t="n">
        <v>7.95</v>
      </c>
      <c r="CE28" s="14" t="n">
        <v>1.29</v>
      </c>
      <c r="CF28" s="14" t="n">
        <v>94.90300000000001</v>
      </c>
      <c r="CG28" s="14" t="n">
        <v>0.14</v>
      </c>
      <c r="CH28" s="14" t="n">
        <v>1</v>
      </c>
      <c r="CI28" s="14" t="n">
        <v>0</v>
      </c>
      <c r="CJ28" s="14" t="n">
        <v>0</v>
      </c>
      <c r="CK28" s="14" t="n">
        <v>0</v>
      </c>
      <c r="CL28" s="14" t="n">
        <v>0</v>
      </c>
      <c r="CM28" s="14" t="n">
        <v>0</v>
      </c>
      <c r="CN28" s="14" t="n">
        <v>0</v>
      </c>
      <c r="CO28" s="14" t="n">
        <v>0</v>
      </c>
      <c r="CP28" s="14" t="n">
        <v>0</v>
      </c>
      <c r="CQ28" s="14" t="n">
        <v>1.348</v>
      </c>
      <c r="CR28" s="14" t="n">
        <v>1</v>
      </c>
      <c r="CS28" s="14" t="n">
        <v>5.219</v>
      </c>
      <c r="CT28" s="14" t="n">
        <v>4.861</v>
      </c>
      <c r="CU28" s="14" t="n">
        <v>9.260999999999999</v>
      </c>
    </row>
    <row r="29">
      <c r="A29" s="14" t="inlineStr">
        <is>
          <t>AGO2024</t>
        </is>
      </c>
      <c r="B29" s="14" t="inlineStr">
        <is>
          <t>AGO</t>
        </is>
      </c>
      <c r="C29" s="14" t="inlineStr">
        <is>
          <t>AGO</t>
        </is>
      </c>
      <c r="D29" s="14" t="inlineStr">
        <is>
          <t>Angola</t>
        </is>
      </c>
      <c r="E29" s="14" t="n">
        <v>2024</v>
      </c>
      <c r="F29" s="14" t="n">
        <v>0.14</v>
      </c>
      <c r="G29" s="14" t="n">
        <v>5.575</v>
      </c>
      <c r="H29" s="14" t="n">
        <v>1.324</v>
      </c>
      <c r="I29" s="14" t="n">
        <v>0.08500000000000001</v>
      </c>
      <c r="J29" s="14" t="n">
        <v>5.66</v>
      </c>
      <c r="K29" s="14" t="n">
        <v>0</v>
      </c>
      <c r="L29" s="14" t="n">
        <v>1</v>
      </c>
      <c r="M29" s="14" t="n">
        <v>7.124</v>
      </c>
      <c r="N29" s="14" t="n">
        <v>3.971</v>
      </c>
      <c r="O29" s="14" t="n">
        <v>0.063</v>
      </c>
      <c r="P29" s="14" t="n">
        <v>7.187</v>
      </c>
      <c r="Q29" s="14" t="n">
        <v>0</v>
      </c>
      <c r="R29" s="14" t="n">
        <v>1</v>
      </c>
      <c r="S29" s="14" t="n">
        <v>12.193</v>
      </c>
      <c r="T29" s="14" t="n">
        <v>7.942</v>
      </c>
      <c r="U29" s="14" t="n">
        <v>0.319</v>
      </c>
      <c r="V29" s="14" t="n">
        <v>13.997</v>
      </c>
      <c r="W29" s="14" t="n">
        <v>0.14</v>
      </c>
      <c r="X29" s="14" t="n">
        <v>1</v>
      </c>
      <c r="Y29" s="14" t="n">
        <v>6.034</v>
      </c>
      <c r="Z29" s="14" t="n">
        <v>0.662</v>
      </c>
      <c r="AA29" s="14" t="n">
        <v>0</v>
      </c>
      <c r="AB29" s="14" t="n">
        <v>6.034</v>
      </c>
      <c r="AC29" s="14" t="n">
        <v>0</v>
      </c>
      <c r="AD29" s="14" t="n">
        <v>1</v>
      </c>
      <c r="AE29" s="14" t="n">
        <v>6.696</v>
      </c>
      <c r="AF29" s="14" t="n">
        <v>1.302</v>
      </c>
      <c r="AG29" s="14" t="n">
        <v>0</v>
      </c>
      <c r="AH29" s="14" t="n">
        <v>6.696</v>
      </c>
      <c r="AI29" s="14" t="n">
        <v>0</v>
      </c>
      <c r="AJ29" s="14" t="n">
        <v>1</v>
      </c>
      <c r="AK29" s="14" t="n">
        <v>10.667</v>
      </c>
      <c r="AL29" s="14" t="n">
        <v>5.032</v>
      </c>
      <c r="AM29" s="14" t="n">
        <v>0.203</v>
      </c>
      <c r="AN29" s="14" t="n">
        <v>12.161</v>
      </c>
      <c r="AO29" s="14" t="n">
        <v>0.14</v>
      </c>
      <c r="AP29" s="14" t="n">
        <v>1</v>
      </c>
      <c r="AQ29" s="14" t="n">
        <v>0.724</v>
      </c>
      <c r="AR29" s="14" t="n">
        <v>0.132</v>
      </c>
      <c r="AS29" s="14" t="n">
        <v>-0.421</v>
      </c>
      <c r="AT29" s="14" t="n">
        <v>0.345</v>
      </c>
      <c r="AU29" s="14" t="n">
        <v>0</v>
      </c>
      <c r="AV29" s="14" t="n">
        <v>0</v>
      </c>
      <c r="AW29" s="14" t="n">
        <v>0.75</v>
      </c>
      <c r="AX29" s="14" t="n">
        <v>0.132</v>
      </c>
      <c r="AY29" s="14" t="n">
        <v>-0.5649999999999999</v>
      </c>
      <c r="AZ29" s="14" t="n">
        <v>0.211</v>
      </c>
      <c r="BA29" s="14" t="n">
        <v>0</v>
      </c>
      <c r="BB29" s="14" t="n">
        <v>0</v>
      </c>
      <c r="BC29" s="14" t="n">
        <v>0.513</v>
      </c>
      <c r="BD29" s="14" t="n">
        <v>0.132</v>
      </c>
      <c r="BE29" s="14" t="n">
        <v>-0.361</v>
      </c>
      <c r="BF29" s="14" t="n">
        <v>0.173</v>
      </c>
      <c r="BG29" s="14" t="n">
        <v>0</v>
      </c>
      <c r="BH29" s="14" t="n">
        <v>0</v>
      </c>
      <c r="BI29" s="14" t="n">
        <v>0.591</v>
      </c>
      <c r="BJ29" s="14" t="n">
        <v>0.132</v>
      </c>
      <c r="BK29" s="14" t="n">
        <v>-0.522</v>
      </c>
      <c r="BL29" s="14" t="n">
        <v>0.079</v>
      </c>
      <c r="BM29" s="14" t="n">
        <v>0</v>
      </c>
      <c r="BN29" s="14" t="n">
        <v>0</v>
      </c>
      <c r="BO29" s="14" t="n">
        <v>0</v>
      </c>
      <c r="BP29" s="14" t="n">
        <v>-0.112</v>
      </c>
      <c r="BQ29" s="14" t="n">
        <v>0.007</v>
      </c>
      <c r="BR29" s="14" t="n">
        <v>0</v>
      </c>
      <c r="BS29" s="14" t="n">
        <v>1</v>
      </c>
      <c r="BT29" s="14" t="n">
        <v>0</v>
      </c>
      <c r="BU29" s="14" t="n">
        <v>-0.112</v>
      </c>
      <c r="BV29" s="14" t="n">
        <v>0.012</v>
      </c>
      <c r="BW29" s="14" t="n">
        <v>0</v>
      </c>
      <c r="BX29" s="14" t="n">
        <v>1</v>
      </c>
      <c r="BY29" s="14" t="n">
        <v>13.646</v>
      </c>
      <c r="BZ29" s="14" t="n">
        <v>0</v>
      </c>
      <c r="CA29" s="14" t="n">
        <v>13.646</v>
      </c>
      <c r="CB29" s="14" t="n">
        <v>0</v>
      </c>
      <c r="CC29" s="14" t="n">
        <v>82.58799999999999</v>
      </c>
      <c r="CD29" s="14" t="n">
        <v>7.95</v>
      </c>
      <c r="CE29" s="14" t="n">
        <v>1.575</v>
      </c>
      <c r="CF29" s="14" t="n">
        <v>94.15000000000001</v>
      </c>
      <c r="CG29" s="14" t="n">
        <v>0.14</v>
      </c>
      <c r="CH29" s="14" t="n">
        <v>1</v>
      </c>
      <c r="CI29" s="14" t="n">
        <v>0</v>
      </c>
      <c r="CJ29" s="14" t="n">
        <v>0</v>
      </c>
      <c r="CK29" s="14" t="n">
        <v>0</v>
      </c>
      <c r="CL29" s="14" t="n">
        <v>0</v>
      </c>
      <c r="CM29" s="14" t="n">
        <v>0</v>
      </c>
      <c r="CN29" s="14" t="n">
        <v>0</v>
      </c>
      <c r="CO29" s="14" t="n">
        <v>0</v>
      </c>
      <c r="CP29" s="14" t="n">
        <v>0</v>
      </c>
      <c r="CQ29" s="14" t="n">
        <v>1.387</v>
      </c>
      <c r="CR29" s="14" t="n">
        <v>1</v>
      </c>
      <c r="CS29" s="14" t="n">
        <v>5.373</v>
      </c>
      <c r="CT29" s="14" t="n">
        <v>4.251</v>
      </c>
      <c r="CU29" s="14" t="n">
        <v>7.598</v>
      </c>
    </row>
    <row r="30">
      <c r="A30" s="14" t="inlineStr">
        <is>
          <t>AIA2021</t>
        </is>
      </c>
      <c r="B30" s="14" t="inlineStr">
        <is>
          <t>AIA</t>
        </is>
      </c>
      <c r="C30" s="14" t="inlineStr">
        <is>
          <t>AIA</t>
        </is>
      </c>
      <c r="D30" s="14" t="inlineStr">
        <is>
          <t>Anguilla</t>
        </is>
      </c>
      <c r="E30" s="14" t="n">
        <v>2021</v>
      </c>
      <c r="F30" s="14" t="n">
        <v>0</v>
      </c>
      <c r="G30" s="14" t="n">
        <v>5.897</v>
      </c>
      <c r="H30" s="14" t="n">
        <v>1.143</v>
      </c>
      <c r="I30" s="14" t="n">
        <v>0</v>
      </c>
      <c r="J30" s="14" t="n">
        <v>5.897</v>
      </c>
      <c r="K30" s="14" t="n">
        <v>0</v>
      </c>
      <c r="L30" s="14" t="n">
        <v>1</v>
      </c>
      <c r="M30" s="14" t="n">
        <v>7.964</v>
      </c>
      <c r="N30" s="14" t="n">
        <v>3.43</v>
      </c>
      <c r="O30" s="14" t="n">
        <v>0</v>
      </c>
      <c r="P30" s="14" t="n">
        <v>7.964</v>
      </c>
      <c r="Q30" s="14" t="n">
        <v>0</v>
      </c>
      <c r="R30" s="14" t="n">
        <v>1</v>
      </c>
      <c r="S30" s="14" t="n">
        <v>11.613</v>
      </c>
      <c r="T30" s="14" t="n">
        <v>6.86</v>
      </c>
      <c r="U30" s="14" t="n">
        <v>0</v>
      </c>
      <c r="V30" s="14" t="n">
        <v>11.613</v>
      </c>
      <c r="W30" s="14" t="n">
        <v>0</v>
      </c>
      <c r="X30" s="14" t="n">
        <v>1</v>
      </c>
      <c r="Y30" s="14" t="n">
        <v>17.127</v>
      </c>
      <c r="Z30" s="14" t="n">
        <v>2.304</v>
      </c>
      <c r="AA30" s="14" t="n">
        <v>0</v>
      </c>
      <c r="AB30" s="14" t="n">
        <v>17.127</v>
      </c>
      <c r="AC30" s="14" t="n">
        <v>0</v>
      </c>
      <c r="AD30" s="14" t="n">
        <v>1</v>
      </c>
      <c r="AE30" s="14" t="n">
        <v>18.27</v>
      </c>
      <c r="AF30" s="14" t="n">
        <v>4.278</v>
      </c>
      <c r="AG30" s="14" t="n">
        <v>0</v>
      </c>
      <c r="AH30" s="14" t="n">
        <v>18.27</v>
      </c>
      <c r="AI30" s="14" t="n">
        <v>0</v>
      </c>
      <c r="AJ30" s="14" t="n">
        <v>1</v>
      </c>
      <c r="AK30" s="14" t="n">
        <v>25.13</v>
      </c>
      <c r="AL30" s="14" t="n">
        <v>13.503</v>
      </c>
      <c r="AM30" s="14" t="n">
        <v>0</v>
      </c>
      <c r="AN30" s="14" t="n">
        <v>25.13</v>
      </c>
      <c r="AO30" s="14" t="n">
        <v>0</v>
      </c>
      <c r="AP30" s="14" t="n">
        <v>1</v>
      </c>
      <c r="AQ30" s="14" t="n">
        <v>0.649</v>
      </c>
      <c r="AR30" s="14" t="n">
        <v>0.114</v>
      </c>
      <c r="AS30" s="14" t="n">
        <v>0</v>
      </c>
      <c r="AT30" s="14" t="n">
        <v>0.649</v>
      </c>
      <c r="AU30" s="14" t="n">
        <v>0</v>
      </c>
      <c r="AV30" s="14" t="n">
        <v>1</v>
      </c>
      <c r="AW30" s="14" t="n">
        <v>0.577</v>
      </c>
      <c r="AX30" s="14" t="n">
        <v>0.114</v>
      </c>
      <c r="AY30" s="14" t="n">
        <v>0</v>
      </c>
      <c r="AZ30" s="14" t="n">
        <v>0.577</v>
      </c>
      <c r="BA30" s="14" t="n">
        <v>0</v>
      </c>
      <c r="BB30" s="14" t="n">
        <v>1</v>
      </c>
      <c r="BC30" s="14" t="n">
        <v>0.458</v>
      </c>
      <c r="BD30" s="14" t="n">
        <v>0.114</v>
      </c>
      <c r="BE30" s="14" t="n">
        <v>0</v>
      </c>
      <c r="BF30" s="14" t="n">
        <v>0.458</v>
      </c>
      <c r="BG30" s="14" t="n">
        <v>0</v>
      </c>
      <c r="BH30" s="14" t="n">
        <v>1</v>
      </c>
      <c r="BI30" s="14" t="n">
        <v>0.491</v>
      </c>
      <c r="BJ30" s="14" t="n">
        <v>0.114</v>
      </c>
      <c r="BK30" s="14" t="n">
        <v>0</v>
      </c>
      <c r="BL30" s="14" t="n">
        <v>0.491</v>
      </c>
      <c r="BM30" s="14" t="n">
        <v>0</v>
      </c>
      <c r="BN30" s="14" t="n">
        <v>1</v>
      </c>
      <c r="BO30" s="14" t="n">
        <v>0</v>
      </c>
      <c r="BP30" s="14" t="n">
        <v>0</v>
      </c>
      <c r="BQ30" s="14" t="n">
        <v>0</v>
      </c>
      <c r="BR30" s="14" t="n">
        <v>0</v>
      </c>
      <c r="BS30" s="14" t="n">
        <v>1</v>
      </c>
      <c r="BT30" s="14" t="n">
        <v>0</v>
      </c>
      <c r="BU30" s="14" t="n">
        <v>0</v>
      </c>
      <c r="BV30" s="14" t="n">
        <v>0</v>
      </c>
      <c r="BW30" s="14" t="n">
        <v>0</v>
      </c>
      <c r="BX30" s="14" t="n">
        <v>1</v>
      </c>
      <c r="BY30" s="14" t="n">
        <v>11.787</v>
      </c>
      <c r="BZ30" s="14" t="n">
        <v>0</v>
      </c>
      <c r="CA30" s="14" t="n">
        <v>11.787</v>
      </c>
      <c r="CB30" s="14" t="n">
        <v>0</v>
      </c>
      <c r="CC30" s="14" t="n">
        <v>78.125</v>
      </c>
      <c r="CD30" s="14" t="n">
        <v>7.95</v>
      </c>
      <c r="CE30" s="14" t="n">
        <v>0</v>
      </c>
      <c r="CF30" s="14" t="n">
        <v>78.125</v>
      </c>
      <c r="CG30" s="14" t="n">
        <v>0</v>
      </c>
      <c r="CH30" s="14" t="n">
        <v>1</v>
      </c>
      <c r="CI30" s="14" t="n">
        <v>0</v>
      </c>
      <c r="CJ30" s="14" t="n">
        <v>0</v>
      </c>
      <c r="CK30" s="14" t="n">
        <v>0</v>
      </c>
      <c r="CL30" s="14" t="n">
        <v>0</v>
      </c>
      <c r="CM30" s="14" t="n">
        <v>0</v>
      </c>
      <c r="CN30" s="14" t="n">
        <v>0</v>
      </c>
      <c r="CO30" s="14" t="n">
        <v>0</v>
      </c>
      <c r="CP30" s="14" t="n">
        <v>0</v>
      </c>
      <c r="CQ30" s="14" t="n">
        <v>1.198</v>
      </c>
      <c r="CR30" s="14" t="n">
        <v>0</v>
      </c>
      <c r="CS30" s="14" t="n">
        <v>4.776</v>
      </c>
      <c r="CT30" s="14" t="n">
        <v>4.753</v>
      </c>
      <c r="CU30" s="14" t="n">
        <v>15.983</v>
      </c>
    </row>
    <row r="31">
      <c r="A31" s="14" t="inlineStr">
        <is>
          <t>AIA2022</t>
        </is>
      </c>
      <c r="B31" s="14" t="inlineStr">
        <is>
          <t>AIA</t>
        </is>
      </c>
      <c r="C31" s="14" t="inlineStr">
        <is>
          <t>AIA</t>
        </is>
      </c>
      <c r="D31" s="14" t="inlineStr">
        <is>
          <t>Anguilla</t>
        </is>
      </c>
      <c r="E31" s="14" t="n">
        <v>2022</v>
      </c>
      <c r="F31" s="14" t="n">
        <v>0</v>
      </c>
      <c r="G31" s="14" t="n">
        <v>11.72</v>
      </c>
      <c r="H31" s="14" t="n">
        <v>1.235</v>
      </c>
      <c r="I31" s="14" t="n">
        <v>0</v>
      </c>
      <c r="J31" s="14" t="n">
        <v>11.72</v>
      </c>
      <c r="K31" s="14" t="n">
        <v>0</v>
      </c>
      <c r="L31" s="14" t="n">
        <v>1</v>
      </c>
      <c r="M31" s="14" t="n">
        <v>9.782999999999999</v>
      </c>
      <c r="N31" s="14" t="n">
        <v>3.704</v>
      </c>
      <c r="O31" s="14" t="n">
        <v>0</v>
      </c>
      <c r="P31" s="14" t="n">
        <v>9.782999999999999</v>
      </c>
      <c r="Q31" s="14" t="n">
        <v>0</v>
      </c>
      <c r="R31" s="14" t="n">
        <v>1</v>
      </c>
      <c r="S31" s="14" t="n">
        <v>17.893</v>
      </c>
      <c r="T31" s="14" t="n">
        <v>7.408</v>
      </c>
      <c r="U31" s="14" t="n">
        <v>0</v>
      </c>
      <c r="V31" s="14" t="n">
        <v>17.893</v>
      </c>
      <c r="W31" s="14" t="n">
        <v>0</v>
      </c>
      <c r="X31" s="14" t="n">
        <v>1</v>
      </c>
      <c r="Y31" s="14" t="n">
        <v>30.728</v>
      </c>
      <c r="Z31" s="14" t="n">
        <v>4.133</v>
      </c>
      <c r="AA31" s="14" t="n">
        <v>0</v>
      </c>
      <c r="AB31" s="14" t="n">
        <v>30.728</v>
      </c>
      <c r="AC31" s="14" t="n">
        <v>0</v>
      </c>
      <c r="AD31" s="14" t="n">
        <v>1</v>
      </c>
      <c r="AE31" s="14" t="n">
        <v>31.963</v>
      </c>
      <c r="AF31" s="14" t="n">
        <v>7.485</v>
      </c>
      <c r="AG31" s="14" t="n">
        <v>0</v>
      </c>
      <c r="AH31" s="14" t="n">
        <v>31.963</v>
      </c>
      <c r="AI31" s="14" t="n">
        <v>0</v>
      </c>
      <c r="AJ31" s="14" t="n">
        <v>1</v>
      </c>
      <c r="AK31" s="14" t="n">
        <v>39.371</v>
      </c>
      <c r="AL31" s="14" t="n">
        <v>21.155</v>
      </c>
      <c r="AM31" s="14" t="n">
        <v>0</v>
      </c>
      <c r="AN31" s="14" t="n">
        <v>39.371</v>
      </c>
      <c r="AO31" s="14" t="n">
        <v>0</v>
      </c>
      <c r="AP31" s="14" t="n">
        <v>1</v>
      </c>
      <c r="AQ31" s="14" t="n">
        <v>0.896</v>
      </c>
      <c r="AR31" s="14" t="n">
        <v>0.123</v>
      </c>
      <c r="AS31" s="14" t="n">
        <v>0</v>
      </c>
      <c r="AT31" s="14" t="n">
        <v>0.896</v>
      </c>
      <c r="AU31" s="14" t="n">
        <v>0</v>
      </c>
      <c r="AV31" s="14" t="n">
        <v>1</v>
      </c>
      <c r="AW31" s="14" t="n">
        <v>0.89</v>
      </c>
      <c r="AX31" s="14" t="n">
        <v>0.123</v>
      </c>
      <c r="AY31" s="14" t="n">
        <v>0</v>
      </c>
      <c r="AZ31" s="14" t="n">
        <v>0.89</v>
      </c>
      <c r="BA31" s="14" t="n">
        <v>0</v>
      </c>
      <c r="BB31" s="14" t="n">
        <v>1</v>
      </c>
      <c r="BC31" s="14" t="n">
        <v>0.62</v>
      </c>
      <c r="BD31" s="14" t="n">
        <v>0.123</v>
      </c>
      <c r="BE31" s="14" t="n">
        <v>0</v>
      </c>
      <c r="BF31" s="14" t="n">
        <v>0.62</v>
      </c>
      <c r="BG31" s="14" t="n">
        <v>0</v>
      </c>
      <c r="BH31" s="14" t="n">
        <v>1</v>
      </c>
      <c r="BI31" s="14" t="n">
        <v>0.608</v>
      </c>
      <c r="BJ31" s="14" t="n">
        <v>0.123</v>
      </c>
      <c r="BK31" s="14" t="n">
        <v>0</v>
      </c>
      <c r="BL31" s="14" t="n">
        <v>0.608</v>
      </c>
      <c r="BM31" s="14" t="n">
        <v>0</v>
      </c>
      <c r="BN31" s="14" t="n">
        <v>1</v>
      </c>
      <c r="BO31" s="14" t="n">
        <v>0</v>
      </c>
      <c r="BP31" s="14" t="n">
        <v>0</v>
      </c>
      <c r="BQ31" s="14" t="n">
        <v>0</v>
      </c>
      <c r="BR31" s="14" t="n">
        <v>0</v>
      </c>
      <c r="BS31" s="14" t="n">
        <v>1</v>
      </c>
      <c r="BT31" s="14" t="n">
        <v>0</v>
      </c>
      <c r="BU31" s="14" t="n">
        <v>0</v>
      </c>
      <c r="BV31" s="14" t="n">
        <v>0</v>
      </c>
      <c r="BW31" s="14" t="n">
        <v>0</v>
      </c>
      <c r="BX31" s="14" t="n">
        <v>1</v>
      </c>
      <c r="BY31" s="14" t="n">
        <v>12.729</v>
      </c>
      <c r="BZ31" s="14" t="n">
        <v>0</v>
      </c>
      <c r="CA31" s="14" t="n">
        <v>12.729</v>
      </c>
      <c r="CB31" s="14" t="n">
        <v>0</v>
      </c>
      <c r="CC31" s="14" t="n">
        <v>97.90000000000001</v>
      </c>
      <c r="CD31" s="14" t="n">
        <v>7.95</v>
      </c>
      <c r="CE31" s="14" t="n">
        <v>0</v>
      </c>
      <c r="CF31" s="14" t="n">
        <v>97.90000000000001</v>
      </c>
      <c r="CG31" s="14" t="n">
        <v>0</v>
      </c>
      <c r="CH31" s="14" t="n">
        <v>1</v>
      </c>
      <c r="CI31" s="14" t="n">
        <v>0</v>
      </c>
      <c r="CJ31" s="14" t="n">
        <v>0</v>
      </c>
      <c r="CK31" s="14" t="n">
        <v>0</v>
      </c>
      <c r="CL31" s="14" t="n">
        <v>0</v>
      </c>
      <c r="CM31" s="14" t="n">
        <v>0</v>
      </c>
      <c r="CN31" s="14" t="n">
        <v>0</v>
      </c>
      <c r="CO31" s="14" t="n">
        <v>0</v>
      </c>
      <c r="CP31" s="14" t="n">
        <v>0</v>
      </c>
      <c r="CQ31" s="14" t="n">
        <v>1.294</v>
      </c>
      <c r="CR31" s="14" t="n">
        <v>0</v>
      </c>
      <c r="CS31" s="14" t="n">
        <v>5.158</v>
      </c>
      <c r="CT31" s="14" t="n">
        <v>10.485</v>
      </c>
      <c r="CU31" s="14" t="n">
        <v>29.494</v>
      </c>
    </row>
    <row r="32">
      <c r="A32" s="14" t="inlineStr">
        <is>
          <t>AIA2023</t>
        </is>
      </c>
      <c r="B32" s="14" t="inlineStr">
        <is>
          <t>AIA</t>
        </is>
      </c>
      <c r="C32" s="14" t="inlineStr">
        <is>
          <t>AIA</t>
        </is>
      </c>
      <c r="D32" s="14" t="inlineStr">
        <is>
          <t>Anguilla</t>
        </is>
      </c>
      <c r="E32" s="14" t="n">
        <v>2023</v>
      </c>
      <c r="F32" s="14" t="n">
        <v>0</v>
      </c>
      <c r="G32" s="14" t="n">
        <v>6.147</v>
      </c>
      <c r="H32" s="14" t="n">
        <v>1.286</v>
      </c>
      <c r="I32" s="14" t="n">
        <v>0</v>
      </c>
      <c r="J32" s="14" t="n">
        <v>6.147</v>
      </c>
      <c r="K32" s="14" t="n">
        <v>0</v>
      </c>
      <c r="L32" s="14" t="n">
        <v>1</v>
      </c>
      <c r="M32" s="14" t="n">
        <v>7.886</v>
      </c>
      <c r="N32" s="14" t="n">
        <v>3.857</v>
      </c>
      <c r="O32" s="14" t="n">
        <v>0</v>
      </c>
      <c r="P32" s="14" t="n">
        <v>7.886</v>
      </c>
      <c r="Q32" s="14" t="n">
        <v>0</v>
      </c>
      <c r="R32" s="14" t="n">
        <v>1</v>
      </c>
      <c r="S32" s="14" t="n">
        <v>12.575</v>
      </c>
      <c r="T32" s="14" t="n">
        <v>7.714</v>
      </c>
      <c r="U32" s="14" t="n">
        <v>0</v>
      </c>
      <c r="V32" s="14" t="n">
        <v>12.575</v>
      </c>
      <c r="W32" s="14" t="n">
        <v>0</v>
      </c>
      <c r="X32" s="14" t="n">
        <v>1</v>
      </c>
      <c r="Y32" s="14" t="n">
        <v>12.478</v>
      </c>
      <c r="Z32" s="14" t="n">
        <v>1.678</v>
      </c>
      <c r="AA32" s="14" t="n">
        <v>0</v>
      </c>
      <c r="AB32" s="14" t="n">
        <v>12.478</v>
      </c>
      <c r="AC32" s="14" t="n">
        <v>0</v>
      </c>
      <c r="AD32" s="14" t="n">
        <v>1</v>
      </c>
      <c r="AE32" s="14" t="n">
        <v>13.763</v>
      </c>
      <c r="AF32" s="14" t="n">
        <v>3.223</v>
      </c>
      <c r="AG32" s="14" t="n">
        <v>0</v>
      </c>
      <c r="AH32" s="14" t="n">
        <v>13.763</v>
      </c>
      <c r="AI32" s="14" t="n">
        <v>0</v>
      </c>
      <c r="AJ32" s="14" t="n">
        <v>1</v>
      </c>
      <c r="AK32" s="14" t="n">
        <v>21.477</v>
      </c>
      <c r="AL32" s="14" t="n">
        <v>11.54</v>
      </c>
      <c r="AM32" s="14" t="n">
        <v>0</v>
      </c>
      <c r="AN32" s="14" t="n">
        <v>21.477</v>
      </c>
      <c r="AO32" s="14" t="n">
        <v>0</v>
      </c>
      <c r="AP32" s="14" t="n">
        <v>1</v>
      </c>
      <c r="AQ32" s="14" t="n">
        <v>0.791</v>
      </c>
      <c r="AR32" s="14" t="n">
        <v>0.129</v>
      </c>
      <c r="AS32" s="14" t="n">
        <v>0</v>
      </c>
      <c r="AT32" s="14" t="n">
        <v>0.791</v>
      </c>
      <c r="AU32" s="14" t="n">
        <v>0</v>
      </c>
      <c r="AV32" s="14" t="n">
        <v>1</v>
      </c>
      <c r="AW32" s="14" t="n">
        <v>0.618</v>
      </c>
      <c r="AX32" s="14" t="n">
        <v>0.129</v>
      </c>
      <c r="AY32" s="14" t="n">
        <v>0</v>
      </c>
      <c r="AZ32" s="14" t="n">
        <v>0.618</v>
      </c>
      <c r="BA32" s="14" t="n">
        <v>0</v>
      </c>
      <c r="BB32" s="14" t="n">
        <v>1</v>
      </c>
      <c r="BC32" s="14" t="n">
        <v>0.554</v>
      </c>
      <c r="BD32" s="14" t="n">
        <v>0.129</v>
      </c>
      <c r="BE32" s="14" t="n">
        <v>0</v>
      </c>
      <c r="BF32" s="14" t="n">
        <v>0.554</v>
      </c>
      <c r="BG32" s="14" t="n">
        <v>0</v>
      </c>
      <c r="BH32" s="14" t="n">
        <v>1</v>
      </c>
      <c r="BI32" s="14" t="n">
        <v>0.5570000000000001</v>
      </c>
      <c r="BJ32" s="14" t="n">
        <v>0.129</v>
      </c>
      <c r="BK32" s="14" t="n">
        <v>0</v>
      </c>
      <c r="BL32" s="14" t="n">
        <v>0.5570000000000001</v>
      </c>
      <c r="BM32" s="14" t="n">
        <v>0</v>
      </c>
      <c r="BN32" s="14" t="n">
        <v>1</v>
      </c>
      <c r="BO32" s="14" t="n">
        <v>0</v>
      </c>
      <c r="BP32" s="14" t="n">
        <v>0</v>
      </c>
      <c r="BQ32" s="14" t="n">
        <v>0</v>
      </c>
      <c r="BR32" s="14" t="n">
        <v>0</v>
      </c>
      <c r="BS32" s="14" t="n">
        <v>1</v>
      </c>
      <c r="BT32" s="14" t="n">
        <v>0</v>
      </c>
      <c r="BU32" s="14" t="n">
        <v>0</v>
      </c>
      <c r="BV32" s="14" t="n">
        <v>0</v>
      </c>
      <c r="BW32" s="14" t="n">
        <v>0</v>
      </c>
      <c r="BX32" s="14" t="n">
        <v>1</v>
      </c>
      <c r="BY32" s="14" t="n">
        <v>13.254</v>
      </c>
      <c r="BZ32" s="14" t="n">
        <v>0</v>
      </c>
      <c r="CA32" s="14" t="n">
        <v>13.254</v>
      </c>
      <c r="CB32" s="14" t="n">
        <v>0</v>
      </c>
      <c r="CC32" s="14" t="n">
        <v>83.248</v>
      </c>
      <c r="CD32" s="14" t="n">
        <v>7.95</v>
      </c>
      <c r="CE32" s="14" t="n">
        <v>0</v>
      </c>
      <c r="CF32" s="14" t="n">
        <v>83.248</v>
      </c>
      <c r="CG32" s="14" t="n">
        <v>0</v>
      </c>
      <c r="CH32" s="14" t="n">
        <v>1</v>
      </c>
      <c r="CI32" s="14" t="n">
        <v>0</v>
      </c>
      <c r="CJ32" s="14" t="n">
        <v>0</v>
      </c>
      <c r="CK32" s="14" t="n">
        <v>0</v>
      </c>
      <c r="CL32" s="14" t="n">
        <v>0</v>
      </c>
      <c r="CM32" s="14" t="n">
        <v>0</v>
      </c>
      <c r="CN32" s="14" t="n">
        <v>0</v>
      </c>
      <c r="CO32" s="14" t="n">
        <v>0</v>
      </c>
      <c r="CP32" s="14" t="n">
        <v>0</v>
      </c>
      <c r="CQ32" s="14" t="n">
        <v>1.348</v>
      </c>
      <c r="CR32" s="14" t="n">
        <v>0</v>
      </c>
      <c r="CS32" s="14" t="n">
        <v>5.37</v>
      </c>
      <c r="CT32" s="14" t="n">
        <v>4.861</v>
      </c>
      <c r="CU32" s="14" t="n">
        <v>11.192</v>
      </c>
    </row>
    <row r="33">
      <c r="A33" s="14" t="inlineStr">
        <is>
          <t>AIA2024</t>
        </is>
      </c>
      <c r="B33" s="14" t="inlineStr">
        <is>
          <t>AIA</t>
        </is>
      </c>
      <c r="C33" s="14" t="inlineStr">
        <is>
          <t>AIA</t>
        </is>
      </c>
      <c r="D33" s="14" t="inlineStr">
        <is>
          <t>Anguilla</t>
        </is>
      </c>
      <c r="E33" s="14" t="n">
        <v>2024</v>
      </c>
      <c r="F33" s="14" t="n">
        <v>0</v>
      </c>
      <c r="G33" s="14" t="n">
        <v>5.575</v>
      </c>
      <c r="H33" s="14" t="n">
        <v>1.324</v>
      </c>
      <c r="I33" s="14" t="n">
        <v>0</v>
      </c>
      <c r="J33" s="14" t="n">
        <v>5.575</v>
      </c>
      <c r="K33" s="14" t="n">
        <v>0</v>
      </c>
      <c r="L33" s="14" t="n">
        <v>1</v>
      </c>
      <c r="M33" s="14" t="n">
        <v>7.124</v>
      </c>
      <c r="N33" s="14" t="n">
        <v>3.971</v>
      </c>
      <c r="O33" s="14" t="n">
        <v>0</v>
      </c>
      <c r="P33" s="14" t="n">
        <v>7.124</v>
      </c>
      <c r="Q33" s="14" t="n">
        <v>0</v>
      </c>
      <c r="R33" s="14" t="n">
        <v>1</v>
      </c>
      <c r="S33" s="14" t="n">
        <v>12.193</v>
      </c>
      <c r="T33" s="14" t="n">
        <v>7.942</v>
      </c>
      <c r="U33" s="14" t="n">
        <v>0</v>
      </c>
      <c r="V33" s="14" t="n">
        <v>12.193</v>
      </c>
      <c r="W33" s="14" t="n">
        <v>0</v>
      </c>
      <c r="X33" s="14" t="n">
        <v>1</v>
      </c>
      <c r="Y33" s="14" t="n">
        <v>11.447</v>
      </c>
      <c r="Z33" s="14" t="n">
        <v>1.54</v>
      </c>
      <c r="AA33" s="14" t="n">
        <v>0</v>
      </c>
      <c r="AB33" s="14" t="n">
        <v>11.447</v>
      </c>
      <c r="AC33" s="14" t="n">
        <v>0</v>
      </c>
      <c r="AD33" s="14" t="n">
        <v>1</v>
      </c>
      <c r="AE33" s="14" t="n">
        <v>12.771</v>
      </c>
      <c r="AF33" s="14" t="n">
        <v>2.991</v>
      </c>
      <c r="AG33" s="14" t="n">
        <v>0</v>
      </c>
      <c r="AH33" s="14" t="n">
        <v>12.771</v>
      </c>
      <c r="AI33" s="14" t="n">
        <v>0</v>
      </c>
      <c r="AJ33" s="14" t="n">
        <v>1</v>
      </c>
      <c r="AK33" s="14" t="n">
        <v>20.712</v>
      </c>
      <c r="AL33" s="14" t="n">
        <v>11.129</v>
      </c>
      <c r="AM33" s="14" t="n">
        <v>0</v>
      </c>
      <c r="AN33" s="14" t="n">
        <v>20.712</v>
      </c>
      <c r="AO33" s="14" t="n">
        <v>0</v>
      </c>
      <c r="AP33" s="14" t="n">
        <v>1</v>
      </c>
      <c r="AQ33" s="14" t="n">
        <v>0.756</v>
      </c>
      <c r="AR33" s="14" t="n">
        <v>0.132</v>
      </c>
      <c r="AS33" s="14" t="n">
        <v>0</v>
      </c>
      <c r="AT33" s="14" t="n">
        <v>0.756</v>
      </c>
      <c r="AU33" s="14" t="n">
        <v>0</v>
      </c>
      <c r="AV33" s="14" t="n">
        <v>1</v>
      </c>
      <c r="AW33" s="14" t="n">
        <v>0.655</v>
      </c>
      <c r="AX33" s="14" t="n">
        <v>0.132</v>
      </c>
      <c r="AY33" s="14" t="n">
        <v>0</v>
      </c>
      <c r="AZ33" s="14" t="n">
        <v>0.655</v>
      </c>
      <c r="BA33" s="14" t="n">
        <v>0</v>
      </c>
      <c r="BB33" s="14" t="n">
        <v>1</v>
      </c>
      <c r="BC33" s="14" t="n">
        <v>0.534</v>
      </c>
      <c r="BD33" s="14" t="n">
        <v>0.132</v>
      </c>
      <c r="BE33" s="14" t="n">
        <v>0</v>
      </c>
      <c r="BF33" s="14" t="n">
        <v>0.534</v>
      </c>
      <c r="BG33" s="14" t="n">
        <v>0</v>
      </c>
      <c r="BH33" s="14" t="n">
        <v>1</v>
      </c>
      <c r="BI33" s="14" t="n">
        <v>0.5679999999999999</v>
      </c>
      <c r="BJ33" s="14" t="n">
        <v>0.132</v>
      </c>
      <c r="BK33" s="14" t="n">
        <v>0</v>
      </c>
      <c r="BL33" s="14" t="n">
        <v>0.5679999999999999</v>
      </c>
      <c r="BM33" s="14" t="n">
        <v>0</v>
      </c>
      <c r="BN33" s="14" t="n">
        <v>1</v>
      </c>
      <c r="BO33" s="14" t="n">
        <v>0</v>
      </c>
      <c r="BP33" s="14" t="n">
        <v>0</v>
      </c>
      <c r="BQ33" s="14" t="n">
        <v>0</v>
      </c>
      <c r="BR33" s="14" t="n">
        <v>0</v>
      </c>
      <c r="BS33" s="14" t="n">
        <v>1</v>
      </c>
      <c r="BT33" s="14" t="n">
        <v>0</v>
      </c>
      <c r="BU33" s="14" t="n">
        <v>0</v>
      </c>
      <c r="BV33" s="14" t="n">
        <v>0</v>
      </c>
      <c r="BW33" s="14" t="n">
        <v>0</v>
      </c>
      <c r="BX33" s="14" t="n">
        <v>1</v>
      </c>
      <c r="BY33" s="14" t="n">
        <v>13.646</v>
      </c>
      <c r="BZ33" s="14" t="n">
        <v>0</v>
      </c>
      <c r="CA33" s="14" t="n">
        <v>13.646</v>
      </c>
      <c r="CB33" s="14" t="n">
        <v>0</v>
      </c>
      <c r="CC33" s="14" t="n">
        <v>82.58799999999999</v>
      </c>
      <c r="CD33" s="14" t="n">
        <v>7.95</v>
      </c>
      <c r="CE33" s="14" t="n">
        <v>0</v>
      </c>
      <c r="CF33" s="14" t="n">
        <v>82.58799999999999</v>
      </c>
      <c r="CG33" s="14" t="n">
        <v>0</v>
      </c>
      <c r="CH33" s="14" t="n">
        <v>1</v>
      </c>
      <c r="CI33" s="14" t="n">
        <v>0</v>
      </c>
      <c r="CJ33" s="14" t="n">
        <v>0</v>
      </c>
      <c r="CK33" s="14" t="n">
        <v>0</v>
      </c>
      <c r="CL33" s="14" t="n">
        <v>0</v>
      </c>
      <c r="CM33" s="14" t="n">
        <v>0</v>
      </c>
      <c r="CN33" s="14" t="n">
        <v>0</v>
      </c>
      <c r="CO33" s="14" t="n">
        <v>0</v>
      </c>
      <c r="CP33" s="14" t="n">
        <v>0</v>
      </c>
      <c r="CQ33" s="14" t="n">
        <v>1.387</v>
      </c>
      <c r="CR33" s="14" t="n">
        <v>0</v>
      </c>
      <c r="CS33" s="14" t="n">
        <v>5.529</v>
      </c>
      <c r="CT33" s="14" t="n">
        <v>4.251</v>
      </c>
      <c r="CU33" s="14" t="n">
        <v>10.123</v>
      </c>
    </row>
    <row r="34">
      <c r="A34" s="14" t="inlineStr">
        <is>
          <t>ATG2021</t>
        </is>
      </c>
      <c r="B34" s="14" t="inlineStr">
        <is>
          <t>ATG</t>
        </is>
      </c>
      <c r="C34" s="14" t="inlineStr">
        <is>
          <t>ATG</t>
        </is>
      </c>
      <c r="D34" s="14" t="inlineStr">
        <is>
          <t>Antigua and Barbuda</t>
        </is>
      </c>
      <c r="E34" s="14" t="n">
        <v>2021</v>
      </c>
      <c r="F34" s="14" t="n">
        <v>0.15</v>
      </c>
      <c r="G34" s="14" t="n">
        <v>5.897</v>
      </c>
      <c r="H34" s="14" t="n">
        <v>1.143</v>
      </c>
      <c r="I34" s="14" t="n">
        <v>0</v>
      </c>
      <c r="J34" s="14" t="n">
        <v>5.897</v>
      </c>
      <c r="K34" s="14" t="n">
        <v>0</v>
      </c>
      <c r="L34" s="14" t="n">
        <v>1</v>
      </c>
      <c r="M34" s="14" t="n">
        <v>7.964</v>
      </c>
      <c r="N34" s="14" t="n">
        <v>3.43</v>
      </c>
      <c r="O34" s="14" t="n">
        <v>0</v>
      </c>
      <c r="P34" s="14" t="n">
        <v>7.964</v>
      </c>
      <c r="Q34" s="14" t="n">
        <v>0</v>
      </c>
      <c r="R34" s="14" t="n">
        <v>1</v>
      </c>
      <c r="S34" s="14" t="n">
        <v>11.613</v>
      </c>
      <c r="T34" s="14" t="n">
        <v>6.86</v>
      </c>
      <c r="U34" s="14" t="n">
        <v>0</v>
      </c>
      <c r="V34" s="14" t="n">
        <v>13.588</v>
      </c>
      <c r="W34" s="14" t="n">
        <v>0.17</v>
      </c>
      <c r="X34" s="14" t="n">
        <v>1</v>
      </c>
      <c r="Y34" s="14" t="n">
        <v>17.127</v>
      </c>
      <c r="Z34" s="14" t="n">
        <v>2.304</v>
      </c>
      <c r="AA34" s="14" t="n">
        <v>0</v>
      </c>
      <c r="AB34" s="14" t="n">
        <v>17.127</v>
      </c>
      <c r="AC34" s="14" t="n">
        <v>0</v>
      </c>
      <c r="AD34" s="14" t="n">
        <v>1</v>
      </c>
      <c r="AE34" s="14" t="n">
        <v>18.27</v>
      </c>
      <c r="AF34" s="14" t="n">
        <v>4.278</v>
      </c>
      <c r="AG34" s="14" t="n">
        <v>0</v>
      </c>
      <c r="AH34" s="14" t="n">
        <v>18.27</v>
      </c>
      <c r="AI34" s="14" t="n">
        <v>0</v>
      </c>
      <c r="AJ34" s="14" t="n">
        <v>1</v>
      </c>
      <c r="AK34" s="14" t="n">
        <v>25.13</v>
      </c>
      <c r="AL34" s="14" t="n">
        <v>13.503</v>
      </c>
      <c r="AM34" s="14" t="n">
        <v>0</v>
      </c>
      <c r="AN34" s="14" t="n">
        <v>29.402</v>
      </c>
      <c r="AO34" s="14" t="n">
        <v>0.17</v>
      </c>
      <c r="AP34" s="14" t="n">
        <v>1</v>
      </c>
      <c r="AQ34" s="14" t="n">
        <v>0.649</v>
      </c>
      <c r="AR34" s="14" t="n">
        <v>0.114</v>
      </c>
      <c r="AS34" s="14" t="n">
        <v>0.554</v>
      </c>
      <c r="AT34" s="14" t="n">
        <v>1.218</v>
      </c>
      <c r="AU34" s="14" t="n">
        <v>0.013</v>
      </c>
      <c r="AV34" s="14" t="n">
        <v>1</v>
      </c>
      <c r="AW34" s="14" t="n">
        <v>0.577</v>
      </c>
      <c r="AX34" s="14" t="n">
        <v>0.114</v>
      </c>
      <c r="AY34" s="14" t="n">
        <v>0.202</v>
      </c>
      <c r="AZ34" s="14" t="n">
        <v>0.911</v>
      </c>
      <c r="BA34" s="14" t="n">
        <v>0.17</v>
      </c>
      <c r="BB34" s="14" t="n">
        <v>1</v>
      </c>
      <c r="BC34" s="14" t="n">
        <v>0.458</v>
      </c>
      <c r="BD34" s="14" t="n">
        <v>0.114</v>
      </c>
      <c r="BE34" s="14" t="n">
        <v>0.158</v>
      </c>
      <c r="BF34" s="14" t="n">
        <v>0.721</v>
      </c>
      <c r="BG34" s="14" t="n">
        <v>0.17</v>
      </c>
      <c r="BH34" s="14" t="n">
        <v>0</v>
      </c>
      <c r="BI34" s="14" t="n">
        <v>0.491</v>
      </c>
      <c r="BJ34" s="14" t="n">
        <v>0.114</v>
      </c>
      <c r="BK34" s="14" t="n">
        <v>0.018</v>
      </c>
      <c r="BL34" s="14" t="n">
        <v>0.595</v>
      </c>
      <c r="BM34" s="14" t="n">
        <v>0.17</v>
      </c>
      <c r="BN34" s="14" t="n">
        <v>1</v>
      </c>
      <c r="BO34" s="14" t="n">
        <v>0</v>
      </c>
      <c r="BP34" s="14" t="n">
        <v>0.126</v>
      </c>
      <c r="BQ34" s="14" t="n">
        <v>0.71</v>
      </c>
      <c r="BR34" s="14" t="n">
        <v>0</v>
      </c>
      <c r="BS34" s="14" t="n">
        <v>1</v>
      </c>
      <c r="BT34" s="14" t="n">
        <v>0</v>
      </c>
      <c r="BU34" s="14" t="n">
        <v>0</v>
      </c>
      <c r="BV34" s="14" t="n">
        <v>0.388</v>
      </c>
      <c r="BW34" s="14" t="n">
        <v>0</v>
      </c>
      <c r="BX34" s="14" t="n">
        <v>0.667</v>
      </c>
      <c r="BY34" s="14" t="n">
        <v>11.787</v>
      </c>
      <c r="BZ34" s="14" t="n">
        <v>0</v>
      </c>
      <c r="CA34" s="14" t="n">
        <v>11.787</v>
      </c>
      <c r="CB34" s="14" t="n">
        <v>0</v>
      </c>
      <c r="CC34" s="14" t="n">
        <v>78.125</v>
      </c>
      <c r="CD34" s="14" t="n">
        <v>7.95</v>
      </c>
      <c r="CE34" s="14" t="n">
        <v>0</v>
      </c>
      <c r="CF34" s="14" t="n">
        <v>91.40600000000001</v>
      </c>
      <c r="CG34" s="14" t="n">
        <v>0.17</v>
      </c>
      <c r="CH34" s="14" t="n">
        <v>1</v>
      </c>
      <c r="CI34" s="14" t="n">
        <v>0</v>
      </c>
      <c r="CJ34" s="14" t="n">
        <v>0</v>
      </c>
      <c r="CK34" s="14" t="n">
        <v>0</v>
      </c>
      <c r="CL34" s="14" t="n">
        <v>0</v>
      </c>
      <c r="CM34" s="14" t="n">
        <v>0</v>
      </c>
      <c r="CN34" s="14" t="n">
        <v>0</v>
      </c>
      <c r="CO34" s="14" t="n">
        <v>0</v>
      </c>
      <c r="CP34" s="14" t="n">
        <v>0</v>
      </c>
      <c r="CQ34" s="14" t="n">
        <v>1.198</v>
      </c>
      <c r="CR34" s="14" t="n">
        <v>0</v>
      </c>
      <c r="CS34" s="14" t="n">
        <v>4.776</v>
      </c>
      <c r="CT34" s="14" t="n">
        <v>4.753</v>
      </c>
      <c r="CU34" s="14" t="n">
        <v>15.983</v>
      </c>
    </row>
    <row r="35">
      <c r="A35" s="14" t="inlineStr">
        <is>
          <t>ATG2022</t>
        </is>
      </c>
      <c r="B35" s="14" t="inlineStr">
        <is>
          <t>ATG</t>
        </is>
      </c>
      <c r="C35" s="14" t="inlineStr">
        <is>
          <t>ATG</t>
        </is>
      </c>
      <c r="D35" s="14" t="inlineStr">
        <is>
          <t>Antigua and Barbuda</t>
        </is>
      </c>
      <c r="E35" s="14" t="n">
        <v>2022</v>
      </c>
      <c r="F35" s="14" t="n">
        <v>0.15</v>
      </c>
      <c r="G35" s="14" t="n">
        <v>11.72</v>
      </c>
      <c r="H35" s="14" t="n">
        <v>1.235</v>
      </c>
      <c r="I35" s="14" t="n">
        <v>0</v>
      </c>
      <c r="J35" s="14" t="n">
        <v>11.72</v>
      </c>
      <c r="K35" s="14" t="n">
        <v>0</v>
      </c>
      <c r="L35" s="14" t="n">
        <v>1</v>
      </c>
      <c r="M35" s="14" t="n">
        <v>9.782999999999999</v>
      </c>
      <c r="N35" s="14" t="n">
        <v>3.704</v>
      </c>
      <c r="O35" s="14" t="n">
        <v>0</v>
      </c>
      <c r="P35" s="14" t="n">
        <v>9.782999999999999</v>
      </c>
      <c r="Q35" s="14" t="n">
        <v>0</v>
      </c>
      <c r="R35" s="14" t="n">
        <v>1</v>
      </c>
      <c r="S35" s="14" t="n">
        <v>17.893</v>
      </c>
      <c r="T35" s="14" t="n">
        <v>7.408</v>
      </c>
      <c r="U35" s="14" t="n">
        <v>0.225</v>
      </c>
      <c r="V35" s="14" t="n">
        <v>20.935</v>
      </c>
      <c r="W35" s="14" t="n">
        <v>0.17</v>
      </c>
      <c r="X35" s="14" t="n">
        <v>1</v>
      </c>
      <c r="Y35" s="14" t="n">
        <v>30.728</v>
      </c>
      <c r="Z35" s="14" t="n">
        <v>4.133</v>
      </c>
      <c r="AA35" s="14" t="n">
        <v>0</v>
      </c>
      <c r="AB35" s="14" t="n">
        <v>30.728</v>
      </c>
      <c r="AC35" s="14" t="n">
        <v>0</v>
      </c>
      <c r="AD35" s="14" t="n">
        <v>1</v>
      </c>
      <c r="AE35" s="14" t="n">
        <v>31.963</v>
      </c>
      <c r="AF35" s="14" t="n">
        <v>7.485</v>
      </c>
      <c r="AG35" s="14" t="n">
        <v>0</v>
      </c>
      <c r="AH35" s="14" t="n">
        <v>31.963</v>
      </c>
      <c r="AI35" s="14" t="n">
        <v>0</v>
      </c>
      <c r="AJ35" s="14" t="n">
        <v>1</v>
      </c>
      <c r="AK35" s="14" t="n">
        <v>39.371</v>
      </c>
      <c r="AL35" s="14" t="n">
        <v>21.155</v>
      </c>
      <c r="AM35" s="14" t="n">
        <v>0.495</v>
      </c>
      <c r="AN35" s="14" t="n">
        <v>46.064</v>
      </c>
      <c r="AO35" s="14" t="n">
        <v>0.17</v>
      </c>
      <c r="AP35" s="14" t="n">
        <v>1</v>
      </c>
      <c r="AQ35" s="14" t="n">
        <v>0.896</v>
      </c>
      <c r="AR35" s="14" t="n">
        <v>0.123</v>
      </c>
      <c r="AS35" s="14" t="n">
        <v>0.5629999999999999</v>
      </c>
      <c r="AT35" s="14" t="n">
        <v>1.479</v>
      </c>
      <c r="AU35" s="14" t="n">
        <v>0.013</v>
      </c>
      <c r="AV35" s="14" t="n">
        <v>1</v>
      </c>
      <c r="AW35" s="14" t="n">
        <v>0.89</v>
      </c>
      <c r="AX35" s="14" t="n">
        <v>0.123</v>
      </c>
      <c r="AY35" s="14" t="n">
        <v>0.105</v>
      </c>
      <c r="AZ35" s="14" t="n">
        <v>1.165</v>
      </c>
      <c r="BA35" s="14" t="n">
        <v>0.17</v>
      </c>
      <c r="BB35" s="14" t="n">
        <v>1</v>
      </c>
      <c r="BC35" s="14" t="n">
        <v>0.62</v>
      </c>
      <c r="BD35" s="14" t="n">
        <v>0.123</v>
      </c>
      <c r="BE35" s="14" t="n">
        <v>-0.004</v>
      </c>
      <c r="BF35" s="14" t="n">
        <v>0.721</v>
      </c>
      <c r="BG35" s="14" t="n">
        <v>0.17</v>
      </c>
      <c r="BH35" s="14" t="n">
        <v>0</v>
      </c>
      <c r="BI35" s="14" t="n">
        <v>0.608</v>
      </c>
      <c r="BJ35" s="14" t="n">
        <v>0.123</v>
      </c>
      <c r="BK35" s="14" t="n">
        <v>0.016</v>
      </c>
      <c r="BL35" s="14" t="n">
        <v>0.72</v>
      </c>
      <c r="BM35" s="14" t="n">
        <v>0.17</v>
      </c>
      <c r="BN35" s="14" t="n">
        <v>1</v>
      </c>
      <c r="BO35" s="14" t="n">
        <v>0</v>
      </c>
      <c r="BP35" s="14" t="n">
        <v>0.136</v>
      </c>
      <c r="BQ35" s="14" t="n">
        <v>0.767</v>
      </c>
      <c r="BR35" s="14" t="n">
        <v>0</v>
      </c>
      <c r="BS35" s="14" t="n">
        <v>1</v>
      </c>
      <c r="BT35" s="14" t="n">
        <v>0</v>
      </c>
      <c r="BU35" s="14" t="n">
        <v>0</v>
      </c>
      <c r="BV35" s="14" t="n">
        <v>0.419</v>
      </c>
      <c r="BW35" s="14" t="n">
        <v>0</v>
      </c>
      <c r="BX35" s="14" t="n">
        <v>0.667</v>
      </c>
      <c r="BY35" s="14" t="n">
        <v>12.729</v>
      </c>
      <c r="BZ35" s="14" t="n">
        <v>0</v>
      </c>
      <c r="CA35" s="14" t="n">
        <v>12.729</v>
      </c>
      <c r="CB35" s="14" t="n">
        <v>0</v>
      </c>
      <c r="CC35" s="14" t="n">
        <v>97.90000000000001</v>
      </c>
      <c r="CD35" s="14" t="n">
        <v>7.95</v>
      </c>
      <c r="CE35" s="14" t="n">
        <v>1.232</v>
      </c>
      <c r="CF35" s="14" t="n">
        <v>114.543</v>
      </c>
      <c r="CG35" s="14" t="n">
        <v>0.17</v>
      </c>
      <c r="CH35" s="14" t="n">
        <v>1</v>
      </c>
      <c r="CI35" s="14" t="n">
        <v>0</v>
      </c>
      <c r="CJ35" s="14" t="n">
        <v>0</v>
      </c>
      <c r="CK35" s="14" t="n">
        <v>0</v>
      </c>
      <c r="CL35" s="14" t="n">
        <v>0</v>
      </c>
      <c r="CM35" s="14" t="n">
        <v>0</v>
      </c>
      <c r="CN35" s="14" t="n">
        <v>0</v>
      </c>
      <c r="CO35" s="14" t="n">
        <v>0</v>
      </c>
      <c r="CP35" s="14" t="n">
        <v>0</v>
      </c>
      <c r="CQ35" s="14" t="n">
        <v>1.294</v>
      </c>
      <c r="CR35" s="14" t="n">
        <v>0</v>
      </c>
      <c r="CS35" s="14" t="n">
        <v>5.158</v>
      </c>
      <c r="CT35" s="14" t="n">
        <v>10.485</v>
      </c>
      <c r="CU35" s="14" t="n">
        <v>29.494</v>
      </c>
    </row>
    <row r="36">
      <c r="A36" s="14" t="inlineStr">
        <is>
          <t>ATG2023</t>
        </is>
      </c>
      <c r="B36" s="14" t="inlineStr">
        <is>
          <t>ATG</t>
        </is>
      </c>
      <c r="C36" s="14" t="inlineStr">
        <is>
          <t>ATG</t>
        </is>
      </c>
      <c r="D36" s="14" t="inlineStr">
        <is>
          <t>Antigua and Barbuda</t>
        </is>
      </c>
      <c r="E36" s="14" t="n">
        <v>2023</v>
      </c>
      <c r="F36" s="14" t="n">
        <v>0.15</v>
      </c>
      <c r="G36" s="14" t="n">
        <v>6.147</v>
      </c>
      <c r="H36" s="14" t="n">
        <v>1.286</v>
      </c>
      <c r="I36" s="14" t="n">
        <v>0</v>
      </c>
      <c r="J36" s="14" t="n">
        <v>6.147</v>
      </c>
      <c r="K36" s="14" t="n">
        <v>0</v>
      </c>
      <c r="L36" s="14" t="n">
        <v>1</v>
      </c>
      <c r="M36" s="14" t="n">
        <v>7.886</v>
      </c>
      <c r="N36" s="14" t="n">
        <v>3.857</v>
      </c>
      <c r="O36" s="14" t="n">
        <v>0</v>
      </c>
      <c r="P36" s="14" t="n">
        <v>7.886</v>
      </c>
      <c r="Q36" s="14" t="n">
        <v>0</v>
      </c>
      <c r="R36" s="14" t="n">
        <v>1</v>
      </c>
      <c r="S36" s="14" t="n">
        <v>12.575</v>
      </c>
      <c r="T36" s="14" t="n">
        <v>7.714</v>
      </c>
      <c r="U36" s="14" t="n">
        <v>0.237</v>
      </c>
      <c r="V36" s="14" t="n">
        <v>14.713</v>
      </c>
      <c r="W36" s="14" t="n">
        <v>0.17</v>
      </c>
      <c r="X36" s="14" t="n">
        <v>1</v>
      </c>
      <c r="Y36" s="14" t="n">
        <v>12.478</v>
      </c>
      <c r="Z36" s="14" t="n">
        <v>1.678</v>
      </c>
      <c r="AA36" s="14" t="n">
        <v>0</v>
      </c>
      <c r="AB36" s="14" t="n">
        <v>12.478</v>
      </c>
      <c r="AC36" s="14" t="n">
        <v>0</v>
      </c>
      <c r="AD36" s="14" t="n">
        <v>1</v>
      </c>
      <c r="AE36" s="14" t="n">
        <v>13.763</v>
      </c>
      <c r="AF36" s="14" t="n">
        <v>3.223</v>
      </c>
      <c r="AG36" s="14" t="n">
        <v>0</v>
      </c>
      <c r="AH36" s="14" t="n">
        <v>13.763</v>
      </c>
      <c r="AI36" s="14" t="n">
        <v>0</v>
      </c>
      <c r="AJ36" s="14" t="n">
        <v>1</v>
      </c>
      <c r="AK36" s="14" t="n">
        <v>21.477</v>
      </c>
      <c r="AL36" s="14" t="n">
        <v>11.54</v>
      </c>
      <c r="AM36" s="14" t="n">
        <v>0.404</v>
      </c>
      <c r="AN36" s="14" t="n">
        <v>25.129</v>
      </c>
      <c r="AO36" s="14" t="n">
        <v>0.17</v>
      </c>
      <c r="AP36" s="14" t="n">
        <v>1</v>
      </c>
      <c r="AQ36" s="14" t="n">
        <v>0.791</v>
      </c>
      <c r="AR36" s="14" t="n">
        <v>0.129</v>
      </c>
      <c r="AS36" s="14" t="n">
        <v>0.713</v>
      </c>
      <c r="AT36" s="14" t="n">
        <v>1.521</v>
      </c>
      <c r="AU36" s="14" t="n">
        <v>0.013</v>
      </c>
      <c r="AV36" s="14" t="n">
        <v>1</v>
      </c>
      <c r="AW36" s="14" t="n">
        <v>0.618</v>
      </c>
      <c r="AX36" s="14" t="n">
        <v>0.129</v>
      </c>
      <c r="AY36" s="14" t="n">
        <v>0.527</v>
      </c>
      <c r="AZ36" s="14" t="n">
        <v>1.34</v>
      </c>
      <c r="BA36" s="14" t="n">
        <v>0.17</v>
      </c>
      <c r="BB36" s="14" t="n">
        <v>1</v>
      </c>
      <c r="BC36" s="14" t="n">
        <v>0.554</v>
      </c>
      <c r="BD36" s="14" t="n">
        <v>0.129</v>
      </c>
      <c r="BE36" s="14" t="n">
        <v>-0.236</v>
      </c>
      <c r="BF36" s="14" t="n">
        <v>0.372</v>
      </c>
      <c r="BG36" s="14" t="n">
        <v>0.17</v>
      </c>
      <c r="BH36" s="14" t="n">
        <v>0</v>
      </c>
      <c r="BI36" s="14" t="n">
        <v>0.5570000000000001</v>
      </c>
      <c r="BJ36" s="14" t="n">
        <v>0.129</v>
      </c>
      <c r="BK36" s="14" t="n">
        <v>0.03</v>
      </c>
      <c r="BL36" s="14" t="n">
        <v>0.675</v>
      </c>
      <c r="BM36" s="14" t="n">
        <v>0.17</v>
      </c>
      <c r="BN36" s="14" t="n">
        <v>1</v>
      </c>
      <c r="BO36" s="14" t="n">
        <v>0</v>
      </c>
      <c r="BP36" s="14" t="n">
        <v>0.142</v>
      </c>
      <c r="BQ36" s="14" t="n">
        <v>0.799</v>
      </c>
      <c r="BR36" s="14" t="n">
        <v>0</v>
      </c>
      <c r="BS36" s="14" t="n">
        <v>1</v>
      </c>
      <c r="BT36" s="14" t="n">
        <v>0</v>
      </c>
      <c r="BU36" s="14" t="n">
        <v>0</v>
      </c>
      <c r="BV36" s="14" t="n">
        <v>0.436</v>
      </c>
      <c r="BW36" s="14" t="n">
        <v>0</v>
      </c>
      <c r="BX36" s="14" t="n">
        <v>0.667</v>
      </c>
      <c r="BY36" s="14" t="n">
        <v>13.254</v>
      </c>
      <c r="BZ36" s="14" t="n">
        <v>0</v>
      </c>
      <c r="CA36" s="14" t="n">
        <v>13.254</v>
      </c>
      <c r="CB36" s="14" t="n">
        <v>0</v>
      </c>
      <c r="CC36" s="14" t="n">
        <v>83.248</v>
      </c>
      <c r="CD36" s="14" t="n">
        <v>7.95</v>
      </c>
      <c r="CE36" s="14" t="n">
        <v>1.567</v>
      </c>
      <c r="CF36" s="14" t="n">
        <v>97.40000000000001</v>
      </c>
      <c r="CG36" s="14" t="n">
        <v>0.17</v>
      </c>
      <c r="CH36" s="14" t="n">
        <v>1</v>
      </c>
      <c r="CI36" s="14" t="n">
        <v>0</v>
      </c>
      <c r="CJ36" s="14" t="n">
        <v>0</v>
      </c>
      <c r="CK36" s="14" t="n">
        <v>0</v>
      </c>
      <c r="CL36" s="14" t="n">
        <v>0</v>
      </c>
      <c r="CM36" s="14" t="n">
        <v>0</v>
      </c>
      <c r="CN36" s="14" t="n">
        <v>0</v>
      </c>
      <c r="CO36" s="14" t="n">
        <v>0</v>
      </c>
      <c r="CP36" s="14" t="n">
        <v>0</v>
      </c>
      <c r="CQ36" s="14" t="n">
        <v>1.348</v>
      </c>
      <c r="CR36" s="14" t="n">
        <v>0</v>
      </c>
      <c r="CS36" s="14" t="n">
        <v>5.37</v>
      </c>
      <c r="CT36" s="14" t="n">
        <v>4.861</v>
      </c>
      <c r="CU36" s="14" t="n">
        <v>11.192</v>
      </c>
    </row>
    <row r="37">
      <c r="A37" s="14" t="inlineStr">
        <is>
          <t>ATG2024</t>
        </is>
      </c>
      <c r="B37" s="14" t="inlineStr">
        <is>
          <t>ATG</t>
        </is>
      </c>
      <c r="C37" s="14" t="inlineStr">
        <is>
          <t>ATG</t>
        </is>
      </c>
      <c r="D37" s="14" t="inlineStr">
        <is>
          <t>Antigua and Barbuda</t>
        </is>
      </c>
      <c r="E37" s="14" t="n">
        <v>2024</v>
      </c>
      <c r="F37" s="14" t="n">
        <v>0.15</v>
      </c>
      <c r="G37" s="14" t="n">
        <v>5.575</v>
      </c>
      <c r="H37" s="14" t="n">
        <v>1.324</v>
      </c>
      <c r="I37" s="14" t="n">
        <v>0</v>
      </c>
      <c r="J37" s="14" t="n">
        <v>5.575</v>
      </c>
      <c r="K37" s="14" t="n">
        <v>0</v>
      </c>
      <c r="L37" s="14" t="n">
        <v>1</v>
      </c>
      <c r="M37" s="14" t="n">
        <v>7.124</v>
      </c>
      <c r="N37" s="14" t="n">
        <v>3.971</v>
      </c>
      <c r="O37" s="14" t="n">
        <v>0</v>
      </c>
      <c r="P37" s="14" t="n">
        <v>7.124</v>
      </c>
      <c r="Q37" s="14" t="n">
        <v>0</v>
      </c>
      <c r="R37" s="14" t="n">
        <v>1</v>
      </c>
      <c r="S37" s="14" t="n">
        <v>12.193</v>
      </c>
      <c r="T37" s="14" t="n">
        <v>7.942</v>
      </c>
      <c r="U37" s="14" t="n">
        <v>0.282</v>
      </c>
      <c r="V37" s="14" t="n">
        <v>14.266</v>
      </c>
      <c r="W37" s="14" t="n">
        <v>0.17</v>
      </c>
      <c r="X37" s="14" t="n">
        <v>1</v>
      </c>
      <c r="Y37" s="14" t="n">
        <v>11.447</v>
      </c>
      <c r="Z37" s="14" t="n">
        <v>1.54</v>
      </c>
      <c r="AA37" s="14" t="n">
        <v>0</v>
      </c>
      <c r="AB37" s="14" t="n">
        <v>11.447</v>
      </c>
      <c r="AC37" s="14" t="n">
        <v>0</v>
      </c>
      <c r="AD37" s="14" t="n">
        <v>1</v>
      </c>
      <c r="AE37" s="14" t="n">
        <v>12.771</v>
      </c>
      <c r="AF37" s="14" t="n">
        <v>2.991</v>
      </c>
      <c r="AG37" s="14" t="n">
        <v>0</v>
      </c>
      <c r="AH37" s="14" t="n">
        <v>12.771</v>
      </c>
      <c r="AI37" s="14" t="n">
        <v>0</v>
      </c>
      <c r="AJ37" s="14" t="n">
        <v>1</v>
      </c>
      <c r="AK37" s="14" t="n">
        <v>20.712</v>
      </c>
      <c r="AL37" s="14" t="n">
        <v>11.129</v>
      </c>
      <c r="AM37" s="14" t="n">
        <v>0.48</v>
      </c>
      <c r="AN37" s="14" t="n">
        <v>24.233</v>
      </c>
      <c r="AO37" s="14" t="n">
        <v>0.17</v>
      </c>
      <c r="AP37" s="14" t="n">
        <v>1</v>
      </c>
      <c r="AQ37" s="14" t="n">
        <v>0.756</v>
      </c>
      <c r="AR37" s="14" t="n">
        <v>0.132</v>
      </c>
      <c r="AS37" s="14" t="n">
        <v>0.784</v>
      </c>
      <c r="AT37" s="14" t="n">
        <v>1.558</v>
      </c>
      <c r="AU37" s="14" t="n">
        <v>0.014</v>
      </c>
      <c r="AV37" s="14" t="n">
        <v>1</v>
      </c>
      <c r="AW37" s="14" t="n">
        <v>0.655</v>
      </c>
      <c r="AX37" s="14" t="n">
        <v>0.132</v>
      </c>
      <c r="AY37" s="14" t="n">
        <v>0.507</v>
      </c>
      <c r="AZ37" s="14" t="n">
        <v>1.36</v>
      </c>
      <c r="BA37" s="14" t="n">
        <v>0.17</v>
      </c>
      <c r="BB37" s="14" t="n">
        <v>1</v>
      </c>
      <c r="BC37" s="14" t="n">
        <v>0.534</v>
      </c>
      <c r="BD37" s="14" t="n">
        <v>0.132</v>
      </c>
      <c r="BE37" s="14" t="n">
        <v>-0.211</v>
      </c>
      <c r="BF37" s="14" t="n">
        <v>0.378</v>
      </c>
      <c r="BG37" s="14" t="n">
        <v>0.17</v>
      </c>
      <c r="BH37" s="14" t="n">
        <v>0</v>
      </c>
      <c r="BI37" s="14" t="n">
        <v>0.5679999999999999</v>
      </c>
      <c r="BJ37" s="14" t="n">
        <v>0.132</v>
      </c>
      <c r="BK37" s="14" t="n">
        <v>0.034</v>
      </c>
      <c r="BL37" s="14" t="n">
        <v>0.6889999999999999</v>
      </c>
      <c r="BM37" s="14" t="n">
        <v>0.17</v>
      </c>
      <c r="BN37" s="14" t="n">
        <v>1</v>
      </c>
      <c r="BO37" s="14" t="n">
        <v>0</v>
      </c>
      <c r="BP37" s="14" t="n">
        <v>0.146</v>
      </c>
      <c r="BQ37" s="14" t="n">
        <v>0.822</v>
      </c>
      <c r="BR37" s="14" t="n">
        <v>0</v>
      </c>
      <c r="BS37" s="14" t="n">
        <v>1</v>
      </c>
      <c r="BT37" s="14" t="n">
        <v>0</v>
      </c>
      <c r="BU37" s="14" t="n">
        <v>0</v>
      </c>
      <c r="BV37" s="14" t="n">
        <v>0.449</v>
      </c>
      <c r="BW37" s="14" t="n">
        <v>0</v>
      </c>
      <c r="BX37" s="14" t="n">
        <v>0.667</v>
      </c>
      <c r="BY37" s="14" t="n">
        <v>13.646</v>
      </c>
      <c r="BZ37" s="14" t="n">
        <v>0</v>
      </c>
      <c r="CA37" s="14" t="n">
        <v>13.646</v>
      </c>
      <c r="CB37" s="14" t="n">
        <v>0</v>
      </c>
      <c r="CC37" s="14" t="n">
        <v>82.58799999999999</v>
      </c>
      <c r="CD37" s="14" t="n">
        <v>7.95</v>
      </c>
      <c r="CE37" s="14" t="n">
        <v>1.912</v>
      </c>
      <c r="CF37" s="14" t="n">
        <v>96.628</v>
      </c>
      <c r="CG37" s="14" t="n">
        <v>0.17</v>
      </c>
      <c r="CH37" s="14" t="n">
        <v>1</v>
      </c>
      <c r="CI37" s="14" t="n">
        <v>0</v>
      </c>
      <c r="CJ37" s="14" t="n">
        <v>0</v>
      </c>
      <c r="CK37" s="14" t="n">
        <v>0</v>
      </c>
      <c r="CL37" s="14" t="n">
        <v>0</v>
      </c>
      <c r="CM37" s="14" t="n">
        <v>0</v>
      </c>
      <c r="CN37" s="14" t="n">
        <v>0</v>
      </c>
      <c r="CO37" s="14" t="n">
        <v>0</v>
      </c>
      <c r="CP37" s="14" t="n">
        <v>0</v>
      </c>
      <c r="CQ37" s="14" t="n">
        <v>1.387</v>
      </c>
      <c r="CR37" s="14" t="n">
        <v>0</v>
      </c>
      <c r="CS37" s="14" t="n">
        <v>5.529</v>
      </c>
      <c r="CT37" s="14" t="n">
        <v>4.251</v>
      </c>
      <c r="CU37" s="14" t="n">
        <v>10.123</v>
      </c>
    </row>
    <row r="38">
      <c r="A38" s="14" t="inlineStr">
        <is>
          <t>ARG2021</t>
        </is>
      </c>
      <c r="B38" s="14" t="inlineStr">
        <is>
          <t>ARG</t>
        </is>
      </c>
      <c r="C38" s="14" t="inlineStr">
        <is>
          <t>ARG</t>
        </is>
      </c>
      <c r="D38" s="14" t="inlineStr">
        <is>
          <t>Argentina</t>
        </is>
      </c>
      <c r="E38" s="14" t="n">
        <v>2021</v>
      </c>
      <c r="F38" s="14" t="n">
        <v>0.21</v>
      </c>
      <c r="G38" s="14" t="n">
        <v>5.857</v>
      </c>
      <c r="H38" s="14" t="n">
        <v>1.138</v>
      </c>
      <c r="I38" s="14" t="n">
        <v>0.382</v>
      </c>
      <c r="J38" s="14" t="n">
        <v>6.239</v>
      </c>
      <c r="K38" s="14" t="n">
        <v>0</v>
      </c>
      <c r="L38" s="14" t="n">
        <v>1</v>
      </c>
      <c r="M38" s="14" t="n">
        <v>7.915</v>
      </c>
      <c r="N38" s="14" t="n">
        <v>3.413</v>
      </c>
      <c r="O38" s="14" t="n">
        <v>0.405</v>
      </c>
      <c r="P38" s="14" t="n">
        <v>8.321</v>
      </c>
      <c r="Q38" s="14" t="n">
        <v>0</v>
      </c>
      <c r="R38" s="14" t="n">
        <v>1</v>
      </c>
      <c r="S38" s="14" t="n">
        <v>11.546</v>
      </c>
      <c r="T38" s="14" t="n">
        <v>6.827</v>
      </c>
      <c r="U38" s="14" t="n">
        <v>0.382</v>
      </c>
      <c r="V38" s="14" t="n">
        <v>14.433</v>
      </c>
      <c r="W38" s="14" t="n">
        <v>0.21</v>
      </c>
      <c r="X38" s="14" t="n">
        <v>1</v>
      </c>
      <c r="Y38" s="14" t="n">
        <v>7.825</v>
      </c>
      <c r="Z38" s="14" t="n">
        <v>0.656</v>
      </c>
      <c r="AA38" s="14" t="n">
        <v>-3.795</v>
      </c>
      <c r="AB38" s="14" t="n">
        <v>4.029</v>
      </c>
      <c r="AC38" s="14" t="n">
        <v>0</v>
      </c>
      <c r="AD38" s="14" t="n">
        <v>0</v>
      </c>
      <c r="AE38" s="14" t="n">
        <v>8.494</v>
      </c>
      <c r="AF38" s="14" t="n">
        <v>1.3</v>
      </c>
      <c r="AG38" s="14" t="n">
        <v>-1.102</v>
      </c>
      <c r="AH38" s="14" t="n">
        <v>7.393</v>
      </c>
      <c r="AI38" s="14" t="n">
        <v>0</v>
      </c>
      <c r="AJ38" s="14" t="n">
        <v>0</v>
      </c>
      <c r="AK38" s="14" t="n">
        <v>12.51</v>
      </c>
      <c r="AL38" s="14" t="n">
        <v>5.115</v>
      </c>
      <c r="AM38" s="14" t="n">
        <v>-6.83</v>
      </c>
      <c r="AN38" s="14" t="n">
        <v>6.873</v>
      </c>
      <c r="AO38" s="14" t="n">
        <v>0</v>
      </c>
      <c r="AP38" s="14" t="n">
        <v>0</v>
      </c>
      <c r="AQ38" s="14" t="n">
        <v>0.649</v>
      </c>
      <c r="AR38" s="14" t="n">
        <v>0.114</v>
      </c>
      <c r="AS38" s="14" t="n">
        <v>0.101</v>
      </c>
      <c r="AT38" s="14" t="n">
        <v>0.908</v>
      </c>
      <c r="AU38" s="14" t="n">
        <v>0.21</v>
      </c>
      <c r="AV38" s="14" t="n">
        <v>1</v>
      </c>
      <c r="AW38" s="14" t="n">
        <v>0.577</v>
      </c>
      <c r="AX38" s="14" t="n">
        <v>0.114</v>
      </c>
      <c r="AY38" s="14" t="n">
        <v>0.127</v>
      </c>
      <c r="AZ38" s="14" t="n">
        <v>0.852</v>
      </c>
      <c r="BA38" s="14" t="n">
        <v>0.21</v>
      </c>
      <c r="BB38" s="14" t="n">
        <v>1</v>
      </c>
      <c r="BC38" s="14" t="n">
        <v>0.458</v>
      </c>
      <c r="BD38" s="14" t="n">
        <v>0.114</v>
      </c>
      <c r="BE38" s="14" t="n">
        <v>-0.334</v>
      </c>
      <c r="BF38" s="14" t="n">
        <v>0.15</v>
      </c>
      <c r="BG38" s="14" t="n">
        <v>0</v>
      </c>
      <c r="BH38" s="14" t="n">
        <v>0</v>
      </c>
      <c r="BI38" s="14" t="n">
        <v>0.491</v>
      </c>
      <c r="BJ38" s="14" t="n">
        <v>0.114</v>
      </c>
      <c r="BK38" s="14" t="n">
        <v>0.292</v>
      </c>
      <c r="BL38" s="14" t="n">
        <v>0.948</v>
      </c>
      <c r="BM38" s="14" t="n">
        <v>0.21</v>
      </c>
      <c r="BN38" s="14" t="n">
        <v>1</v>
      </c>
      <c r="BO38" s="14" t="n">
        <v>0</v>
      </c>
      <c r="BP38" s="14" t="n">
        <v>-0.04</v>
      </c>
      <c r="BQ38" s="14" t="n">
        <v>0.059</v>
      </c>
      <c r="BR38" s="14" t="n">
        <v>0</v>
      </c>
      <c r="BS38" s="14" t="n">
        <v>1</v>
      </c>
      <c r="BT38" s="14" t="n">
        <v>0</v>
      </c>
      <c r="BU38" s="14" t="n">
        <v>-0.04</v>
      </c>
      <c r="BV38" s="14" t="n">
        <v>0.056</v>
      </c>
      <c r="BW38" s="14" t="n">
        <v>0</v>
      </c>
      <c r="BX38" s="14" t="n">
        <v>1</v>
      </c>
      <c r="BY38" s="14" t="n">
        <v>11.787</v>
      </c>
      <c r="BZ38" s="14" t="n">
        <v>0</v>
      </c>
      <c r="CA38" s="14" t="n">
        <v>11.787</v>
      </c>
      <c r="CB38" s="14" t="n">
        <v>0</v>
      </c>
      <c r="CC38" s="14" t="n">
        <v>78.125</v>
      </c>
      <c r="CD38" s="14" t="n">
        <v>7.95</v>
      </c>
      <c r="CE38" s="14" t="n">
        <v>-21.704</v>
      </c>
      <c r="CF38" s="14" t="n">
        <v>68.27</v>
      </c>
      <c r="CG38" s="14" t="n">
        <v>0</v>
      </c>
      <c r="CH38" s="14" t="n">
        <v>1</v>
      </c>
      <c r="CI38" s="14" t="n">
        <v>0</v>
      </c>
      <c r="CJ38" s="14" t="n">
        <v>0</v>
      </c>
      <c r="CK38" s="14" t="n">
        <v>0</v>
      </c>
      <c r="CL38" s="14" t="n">
        <v>0.102</v>
      </c>
      <c r="CM38" s="14" t="n">
        <v>0.835</v>
      </c>
      <c r="CN38" s="14" t="n">
        <v>2.043</v>
      </c>
      <c r="CO38" s="14" t="n">
        <v>0.604</v>
      </c>
      <c r="CP38" s="14" t="n">
        <v>0.01</v>
      </c>
      <c r="CQ38" s="14" t="n">
        <v>1.198</v>
      </c>
      <c r="CR38" s="14" t="n">
        <v>0.829</v>
      </c>
      <c r="CS38" s="14" t="n">
        <v>6.22</v>
      </c>
      <c r="CT38" s="14" t="n">
        <v>4.753</v>
      </c>
      <c r="CU38" s="14" t="n">
        <v>16.171</v>
      </c>
    </row>
    <row r="39">
      <c r="A39" s="14" t="inlineStr">
        <is>
          <t>ARG2022</t>
        </is>
      </c>
      <c r="B39" s="14" t="inlineStr">
        <is>
          <t>ARG</t>
        </is>
      </c>
      <c r="C39" s="14" t="inlineStr">
        <is>
          <t>ARG</t>
        </is>
      </c>
      <c r="D39" s="14" t="inlineStr">
        <is>
          <t>Argentina</t>
        </is>
      </c>
      <c r="E39" s="14" t="n">
        <v>2022</v>
      </c>
      <c r="F39" s="14" t="n">
        <v>0.21</v>
      </c>
      <c r="G39" s="14" t="n">
        <v>11.627</v>
      </c>
      <c r="H39" s="14" t="n">
        <v>1.229</v>
      </c>
      <c r="I39" s="14" t="n">
        <v>0.278</v>
      </c>
      <c r="J39" s="14" t="n">
        <v>11.905</v>
      </c>
      <c r="K39" s="14" t="n">
        <v>0</v>
      </c>
      <c r="L39" s="14" t="n">
        <v>1</v>
      </c>
      <c r="M39" s="14" t="n">
        <v>9.720000000000001</v>
      </c>
      <c r="N39" s="14" t="n">
        <v>3.687</v>
      </c>
      <c r="O39" s="14" t="n">
        <v>0.295</v>
      </c>
      <c r="P39" s="14" t="n">
        <v>10.015</v>
      </c>
      <c r="Q39" s="14" t="n">
        <v>0</v>
      </c>
      <c r="R39" s="14" t="n">
        <v>1</v>
      </c>
      <c r="S39" s="14" t="n">
        <v>17.771</v>
      </c>
      <c r="T39" s="14" t="n">
        <v>7.373</v>
      </c>
      <c r="U39" s="14" t="n">
        <v>0.5590000000000001</v>
      </c>
      <c r="V39" s="14" t="n">
        <v>21.84</v>
      </c>
      <c r="W39" s="14" t="n">
        <v>0.21</v>
      </c>
      <c r="X39" s="14" t="n">
        <v>1</v>
      </c>
      <c r="Y39" s="14" t="n">
        <v>9.192</v>
      </c>
      <c r="Z39" s="14" t="n">
        <v>0.77</v>
      </c>
      <c r="AA39" s="14" t="n">
        <v>-5.312</v>
      </c>
      <c r="AB39" s="14" t="n">
        <v>3.879</v>
      </c>
      <c r="AC39" s="14" t="n">
        <v>0</v>
      </c>
      <c r="AD39" s="14" t="n">
        <v>0</v>
      </c>
      <c r="AE39" s="14" t="n">
        <v>9.888</v>
      </c>
      <c r="AF39" s="14" t="n">
        <v>1.514</v>
      </c>
      <c r="AG39" s="14" t="n">
        <v>-1.19</v>
      </c>
      <c r="AH39" s="14" t="n">
        <v>8.699</v>
      </c>
      <c r="AI39" s="14" t="n">
        <v>0</v>
      </c>
      <c r="AJ39" s="14" t="n">
        <v>0</v>
      </c>
      <c r="AK39" s="14" t="n">
        <v>14.068</v>
      </c>
      <c r="AL39" s="14" t="n">
        <v>5.752</v>
      </c>
      <c r="AM39" s="14" t="n">
        <v>-7.717</v>
      </c>
      <c r="AN39" s="14" t="n">
        <v>7.684</v>
      </c>
      <c r="AO39" s="14" t="n">
        <v>0</v>
      </c>
      <c r="AP39" s="14" t="n">
        <v>0</v>
      </c>
      <c r="AQ39" s="14" t="n">
        <v>0.896</v>
      </c>
      <c r="AR39" s="14" t="n">
        <v>0.123</v>
      </c>
      <c r="AS39" s="14" t="n">
        <v>-0.099</v>
      </c>
      <c r="AT39" s="14" t="n">
        <v>0.964</v>
      </c>
      <c r="AU39" s="14" t="n">
        <v>0.21</v>
      </c>
      <c r="AV39" s="14" t="n">
        <v>1</v>
      </c>
      <c r="AW39" s="14" t="n">
        <v>0.89</v>
      </c>
      <c r="AX39" s="14" t="n">
        <v>0.123</v>
      </c>
      <c r="AY39" s="14" t="n">
        <v>-0.124</v>
      </c>
      <c r="AZ39" s="14" t="n">
        <v>0.927</v>
      </c>
      <c r="BA39" s="14" t="n">
        <v>0.21</v>
      </c>
      <c r="BB39" s="14" t="n">
        <v>1</v>
      </c>
      <c r="BC39" s="14" t="n">
        <v>0.62</v>
      </c>
      <c r="BD39" s="14" t="n">
        <v>0.123</v>
      </c>
      <c r="BE39" s="14" t="n">
        <v>-0.474</v>
      </c>
      <c r="BF39" s="14" t="n">
        <v>0.177</v>
      </c>
      <c r="BG39" s="14" t="n">
        <v>0</v>
      </c>
      <c r="BH39" s="14" t="n">
        <v>0</v>
      </c>
      <c r="BI39" s="14" t="n">
        <v>0.608</v>
      </c>
      <c r="BJ39" s="14" t="n">
        <v>0.123</v>
      </c>
      <c r="BK39" s="14" t="n">
        <v>0.245</v>
      </c>
      <c r="BL39" s="14" t="n">
        <v>1.032</v>
      </c>
      <c r="BM39" s="14" t="n">
        <v>0.21</v>
      </c>
      <c r="BN39" s="14" t="n">
        <v>1</v>
      </c>
      <c r="BO39" s="14" t="n">
        <v>0</v>
      </c>
      <c r="BP39" s="14" t="n">
        <v>-0.032</v>
      </c>
      <c r="BQ39" s="14" t="n">
        <v>0.096</v>
      </c>
      <c r="BR39" s="14" t="n">
        <v>0</v>
      </c>
      <c r="BS39" s="14" t="n">
        <v>1</v>
      </c>
      <c r="BT39" s="14" t="n">
        <v>0</v>
      </c>
      <c r="BU39" s="14" t="n">
        <v>-0.032</v>
      </c>
      <c r="BV39" s="14" t="n">
        <v>0.096</v>
      </c>
      <c r="BW39" s="14" t="n">
        <v>0</v>
      </c>
      <c r="BX39" s="14" t="n">
        <v>1</v>
      </c>
      <c r="BY39" s="14" t="n">
        <v>12.729</v>
      </c>
      <c r="BZ39" s="14" t="n">
        <v>0</v>
      </c>
      <c r="CA39" s="14" t="n">
        <v>12.729</v>
      </c>
      <c r="CB39" s="14" t="n">
        <v>0</v>
      </c>
      <c r="CC39" s="14" t="n">
        <v>97.90000000000001</v>
      </c>
      <c r="CD39" s="14" t="n">
        <v>7.95</v>
      </c>
      <c r="CE39" s="14" t="n">
        <v>-18.689</v>
      </c>
      <c r="CF39" s="14" t="n">
        <v>95.845</v>
      </c>
      <c r="CG39" s="14" t="n">
        <v>0</v>
      </c>
      <c r="CH39" s="14" t="n">
        <v>1</v>
      </c>
      <c r="CI39" s="14" t="n">
        <v>0</v>
      </c>
      <c r="CJ39" s="14" t="n">
        <v>0</v>
      </c>
      <c r="CK39" s="14" t="n">
        <v>0</v>
      </c>
      <c r="CL39" s="14" t="n">
        <v>0.11</v>
      </c>
      <c r="CM39" s="14" t="n">
        <v>0.902</v>
      </c>
      <c r="CN39" s="14" t="n">
        <v>2.368</v>
      </c>
      <c r="CO39" s="14" t="n">
        <v>0.745</v>
      </c>
      <c r="CP39" s="14" t="n">
        <v>0.008999999999999999</v>
      </c>
      <c r="CQ39" s="14" t="n">
        <v>1.294</v>
      </c>
      <c r="CR39" s="14" t="n">
        <v>0.872</v>
      </c>
      <c r="CS39" s="14" t="n">
        <v>6.717</v>
      </c>
      <c r="CT39" s="14" t="n">
        <v>10.485</v>
      </c>
      <c r="CU39" s="14" t="n">
        <v>29.688</v>
      </c>
    </row>
    <row r="40">
      <c r="A40" s="14" t="inlineStr">
        <is>
          <t>ARG2023</t>
        </is>
      </c>
      <c r="B40" s="14" t="inlineStr">
        <is>
          <t>ARG</t>
        </is>
      </c>
      <c r="C40" s="14" t="inlineStr">
        <is>
          <t>ARG</t>
        </is>
      </c>
      <c r="D40" s="14" t="inlineStr">
        <is>
          <t>Argentina</t>
        </is>
      </c>
      <c r="E40" s="14" t="n">
        <v>2023</v>
      </c>
      <c r="F40" s="14" t="n">
        <v>0.21</v>
      </c>
      <c r="G40" s="14" t="n">
        <v>6.103</v>
      </c>
      <c r="H40" s="14" t="n">
        <v>1.279</v>
      </c>
      <c r="I40" s="14" t="n">
        <v>0.321</v>
      </c>
      <c r="J40" s="14" t="n">
        <v>6.424</v>
      </c>
      <c r="K40" s="14" t="n">
        <v>0</v>
      </c>
      <c r="L40" s="14" t="n">
        <v>1</v>
      </c>
      <c r="M40" s="14" t="n">
        <v>7.838</v>
      </c>
      <c r="N40" s="14" t="n">
        <v>3.837</v>
      </c>
      <c r="O40" s="14" t="n">
        <v>0.34</v>
      </c>
      <c r="P40" s="14" t="n">
        <v>8.178000000000001</v>
      </c>
      <c r="Q40" s="14" t="n">
        <v>0</v>
      </c>
      <c r="R40" s="14" t="n">
        <v>1</v>
      </c>
      <c r="S40" s="14" t="n">
        <v>12.498</v>
      </c>
      <c r="T40" s="14" t="n">
        <v>7.674</v>
      </c>
      <c r="U40" s="14" t="n">
        <v>0.619</v>
      </c>
      <c r="V40" s="14" t="n">
        <v>15.511</v>
      </c>
      <c r="W40" s="14" t="n">
        <v>0.21</v>
      </c>
      <c r="X40" s="14" t="n">
        <v>1</v>
      </c>
      <c r="Y40" s="14" t="n">
        <v>8.051</v>
      </c>
      <c r="Z40" s="14" t="n">
        <v>0.675</v>
      </c>
      <c r="AA40" s="14" t="n">
        <v>-4.199</v>
      </c>
      <c r="AB40" s="14" t="n">
        <v>3.851</v>
      </c>
      <c r="AC40" s="14" t="n">
        <v>0</v>
      </c>
      <c r="AD40" s="14" t="n">
        <v>0</v>
      </c>
      <c r="AE40" s="14" t="n">
        <v>8.763999999999999</v>
      </c>
      <c r="AF40" s="14" t="n">
        <v>1.342</v>
      </c>
      <c r="AG40" s="14" t="n">
        <v>-1.239</v>
      </c>
      <c r="AH40" s="14" t="n">
        <v>7.525</v>
      </c>
      <c r="AI40" s="14" t="n">
        <v>0</v>
      </c>
      <c r="AJ40" s="14" t="n">
        <v>0</v>
      </c>
      <c r="AK40" s="14" t="n">
        <v>13.043</v>
      </c>
      <c r="AL40" s="14" t="n">
        <v>5.333</v>
      </c>
      <c r="AM40" s="14" t="n">
        <v>-5.547</v>
      </c>
      <c r="AN40" s="14" t="n">
        <v>9.07</v>
      </c>
      <c r="AO40" s="14" t="n">
        <v>0</v>
      </c>
      <c r="AP40" s="14" t="n">
        <v>0</v>
      </c>
      <c r="AQ40" s="14" t="n">
        <v>0.791</v>
      </c>
      <c r="AR40" s="14" t="n">
        <v>0.129</v>
      </c>
      <c r="AS40" s="14" t="n">
        <v>-0.074</v>
      </c>
      <c r="AT40" s="14" t="n">
        <v>0.868</v>
      </c>
      <c r="AU40" s="14" t="n">
        <v>0.21</v>
      </c>
      <c r="AV40" s="14" t="n">
        <v>1</v>
      </c>
      <c r="AW40" s="14" t="n">
        <v>0.618</v>
      </c>
      <c r="AX40" s="14" t="n">
        <v>0.129</v>
      </c>
      <c r="AY40" s="14" t="n">
        <v>0.176</v>
      </c>
      <c r="AZ40" s="14" t="n">
        <v>0.961</v>
      </c>
      <c r="BA40" s="14" t="n">
        <v>0.21</v>
      </c>
      <c r="BB40" s="14" t="n">
        <v>1</v>
      </c>
      <c r="BC40" s="14" t="n">
        <v>0.554</v>
      </c>
      <c r="BD40" s="14" t="n">
        <v>0.129</v>
      </c>
      <c r="BE40" s="14" t="n">
        <v>-0.42</v>
      </c>
      <c r="BF40" s="14" t="n">
        <v>0.162</v>
      </c>
      <c r="BG40" s="14" t="n">
        <v>0</v>
      </c>
      <c r="BH40" s="14" t="n">
        <v>0</v>
      </c>
      <c r="BI40" s="14" t="n">
        <v>0.5570000000000001</v>
      </c>
      <c r="BJ40" s="14" t="n">
        <v>0.129</v>
      </c>
      <c r="BK40" s="14" t="n">
        <v>0.393</v>
      </c>
      <c r="BL40" s="14" t="n">
        <v>1.149</v>
      </c>
      <c r="BM40" s="14" t="n">
        <v>0.21</v>
      </c>
      <c r="BN40" s="14" t="n">
        <v>1</v>
      </c>
      <c r="BO40" s="14" t="n">
        <v>0</v>
      </c>
      <c r="BP40" s="14" t="n">
        <v>-0.038</v>
      </c>
      <c r="BQ40" s="14" t="n">
        <v>0.091</v>
      </c>
      <c r="BR40" s="14" t="n">
        <v>0</v>
      </c>
      <c r="BS40" s="14" t="n">
        <v>1</v>
      </c>
      <c r="BT40" s="14" t="n">
        <v>0</v>
      </c>
      <c r="BU40" s="14" t="n">
        <v>-0.038</v>
      </c>
      <c r="BV40" s="14" t="n">
        <v>0.093</v>
      </c>
      <c r="BW40" s="14" t="n">
        <v>0</v>
      </c>
      <c r="BX40" s="14" t="n">
        <v>1</v>
      </c>
      <c r="BY40" s="14" t="n">
        <v>13.254</v>
      </c>
      <c r="BZ40" s="14" t="n">
        <v>0</v>
      </c>
      <c r="CA40" s="14" t="n">
        <v>13.254</v>
      </c>
      <c r="CB40" s="14" t="n">
        <v>0</v>
      </c>
      <c r="CC40" s="14" t="n">
        <v>83.248</v>
      </c>
      <c r="CD40" s="14" t="n">
        <v>7.95</v>
      </c>
      <c r="CE40" s="14" t="n">
        <v>-0.74</v>
      </c>
      <c r="CF40" s="14" t="n">
        <v>99.83499999999999</v>
      </c>
      <c r="CG40" s="14" t="n">
        <v>0</v>
      </c>
      <c r="CH40" s="14" t="n">
        <v>1</v>
      </c>
      <c r="CI40" s="14" t="n">
        <v>0</v>
      </c>
      <c r="CJ40" s="14" t="n">
        <v>0</v>
      </c>
      <c r="CK40" s="14" t="n">
        <v>0</v>
      </c>
      <c r="CL40" s="14" t="n">
        <v>0.115</v>
      </c>
      <c r="CM40" s="14" t="n">
        <v>0.9389999999999999</v>
      </c>
      <c r="CN40" s="14" t="n">
        <v>2.585</v>
      </c>
      <c r="CO40" s="14" t="n">
        <v>0.836</v>
      </c>
      <c r="CP40" s="14" t="n">
        <v>0.01</v>
      </c>
      <c r="CQ40" s="14" t="n">
        <v>1.348</v>
      </c>
      <c r="CR40" s="14" t="n">
        <v>0.891</v>
      </c>
      <c r="CS40" s="14" t="n">
        <v>6.995</v>
      </c>
      <c r="CT40" s="14" t="n">
        <v>4.861</v>
      </c>
      <c r="CU40" s="14" t="n">
        <v>11.658</v>
      </c>
    </row>
    <row r="41">
      <c r="A41" s="14" t="inlineStr">
        <is>
          <t>ARG2024</t>
        </is>
      </c>
      <c r="B41" s="14" t="inlineStr">
        <is>
          <t>ARG</t>
        </is>
      </c>
      <c r="C41" s="14" t="inlineStr">
        <is>
          <t>ARG</t>
        </is>
      </c>
      <c r="D41" s="14" t="inlineStr">
        <is>
          <t>Argentina</t>
        </is>
      </c>
      <c r="E41" s="14" t="n">
        <v>2024</v>
      </c>
      <c r="F41" s="14" t="n">
        <v>0.21</v>
      </c>
      <c r="G41" s="14" t="n">
        <v>5.538</v>
      </c>
      <c r="H41" s="14" t="n">
        <v>1.317</v>
      </c>
      <c r="I41" s="14" t="n">
        <v>0.229</v>
      </c>
      <c r="J41" s="14" t="n">
        <v>5.767</v>
      </c>
      <c r="K41" s="14" t="n">
        <v>0</v>
      </c>
      <c r="L41" s="14" t="n">
        <v>1</v>
      </c>
      <c r="M41" s="14" t="n">
        <v>7.084</v>
      </c>
      <c r="N41" s="14" t="n">
        <v>3.95</v>
      </c>
      <c r="O41" s="14" t="n">
        <v>0.243</v>
      </c>
      <c r="P41" s="14" t="n">
        <v>7.328</v>
      </c>
      <c r="Q41" s="14" t="n">
        <v>0</v>
      </c>
      <c r="R41" s="14" t="n">
        <v>1</v>
      </c>
      <c r="S41" s="14" t="n">
        <v>12.121</v>
      </c>
      <c r="T41" s="14" t="n">
        <v>7.9</v>
      </c>
      <c r="U41" s="14" t="n">
        <v>0.583</v>
      </c>
      <c r="V41" s="14" t="n">
        <v>14.944</v>
      </c>
      <c r="W41" s="14" t="n">
        <v>0.21</v>
      </c>
      <c r="X41" s="14" t="n">
        <v>1</v>
      </c>
      <c r="Y41" s="14" t="n">
        <v>8.117000000000001</v>
      </c>
      <c r="Z41" s="14" t="n">
        <v>0.68</v>
      </c>
      <c r="AA41" s="14" t="n">
        <v>-3.715</v>
      </c>
      <c r="AB41" s="14" t="n">
        <v>4.402</v>
      </c>
      <c r="AC41" s="14" t="n">
        <v>0</v>
      </c>
      <c r="AD41" s="14" t="n">
        <v>0</v>
      </c>
      <c r="AE41" s="14" t="n">
        <v>8.851000000000001</v>
      </c>
      <c r="AF41" s="14" t="n">
        <v>1.355</v>
      </c>
      <c r="AG41" s="14" t="n">
        <v>-1.275</v>
      </c>
      <c r="AH41" s="14" t="n">
        <v>7.576</v>
      </c>
      <c r="AI41" s="14" t="n">
        <v>0</v>
      </c>
      <c r="AJ41" s="14" t="n">
        <v>0</v>
      </c>
      <c r="AK41" s="14" t="n">
        <v>13.257</v>
      </c>
      <c r="AL41" s="14" t="n">
        <v>5.42</v>
      </c>
      <c r="AM41" s="14" t="n">
        <v>-5.211</v>
      </c>
      <c r="AN41" s="14" t="n">
        <v>9.734999999999999</v>
      </c>
      <c r="AO41" s="14" t="n">
        <v>0</v>
      </c>
      <c r="AP41" s="14" t="n">
        <v>0</v>
      </c>
      <c r="AQ41" s="14" t="n">
        <v>0.756</v>
      </c>
      <c r="AR41" s="14" t="n">
        <v>0.132</v>
      </c>
      <c r="AS41" s="14" t="n">
        <v>0.129</v>
      </c>
      <c r="AT41" s="14" t="n">
        <v>1.071</v>
      </c>
      <c r="AU41" s="14" t="n">
        <v>0.21</v>
      </c>
      <c r="AV41" s="14" t="n">
        <v>1</v>
      </c>
      <c r="AW41" s="14" t="n">
        <v>0.655</v>
      </c>
      <c r="AX41" s="14" t="n">
        <v>0.132</v>
      </c>
      <c r="AY41" s="14" t="n">
        <v>0.249</v>
      </c>
      <c r="AZ41" s="14" t="n">
        <v>1.094</v>
      </c>
      <c r="BA41" s="14" t="n">
        <v>0.21</v>
      </c>
      <c r="BB41" s="14" t="n">
        <v>1</v>
      </c>
      <c r="BC41" s="14" t="n">
        <v>0.534</v>
      </c>
      <c r="BD41" s="14" t="n">
        <v>0.132</v>
      </c>
      <c r="BE41" s="14" t="n">
        <v>-0.368</v>
      </c>
      <c r="BF41" s="14" t="n">
        <v>0.166</v>
      </c>
      <c r="BG41" s="14" t="n">
        <v>0</v>
      </c>
      <c r="BH41" s="14" t="n">
        <v>0</v>
      </c>
      <c r="BI41" s="14" t="n">
        <v>0.5679999999999999</v>
      </c>
      <c r="BJ41" s="14" t="n">
        <v>0.132</v>
      </c>
      <c r="BK41" s="14" t="n">
        <v>0.604</v>
      </c>
      <c r="BL41" s="14" t="n">
        <v>1.418</v>
      </c>
      <c r="BM41" s="14" t="n">
        <v>0.21</v>
      </c>
      <c r="BN41" s="14" t="n">
        <v>1</v>
      </c>
      <c r="BO41" s="14" t="n">
        <v>0</v>
      </c>
      <c r="BP41" s="14" t="n">
        <v>-0.017</v>
      </c>
      <c r="BQ41" s="14" t="n">
        <v>0.121</v>
      </c>
      <c r="BR41" s="14" t="n">
        <v>0</v>
      </c>
      <c r="BS41" s="14" t="n">
        <v>1</v>
      </c>
      <c r="BT41" s="14" t="n">
        <v>0</v>
      </c>
      <c r="BU41" s="14" t="n">
        <v>-0.016</v>
      </c>
      <c r="BV41" s="14" t="n">
        <v>0.08799999999999999</v>
      </c>
      <c r="BW41" s="14" t="n">
        <v>0</v>
      </c>
      <c r="BX41" s="14" t="n">
        <v>1</v>
      </c>
      <c r="BY41" s="14" t="n">
        <v>13.646</v>
      </c>
      <c r="BZ41" s="14" t="n">
        <v>0</v>
      </c>
      <c r="CA41" s="14" t="n">
        <v>13.646</v>
      </c>
      <c r="CB41" s="14" t="n">
        <v>0</v>
      </c>
      <c r="CC41" s="14" t="n">
        <v>82.58799999999999</v>
      </c>
      <c r="CD41" s="14" t="n">
        <v>7.95</v>
      </c>
      <c r="CE41" s="14" t="n">
        <v>-18.722</v>
      </c>
      <c r="CF41" s="14" t="n">
        <v>77.277</v>
      </c>
      <c r="CG41" s="14" t="n">
        <v>0</v>
      </c>
      <c r="CH41" s="14" t="n">
        <v>1</v>
      </c>
      <c r="CI41" s="14" t="n">
        <v>0</v>
      </c>
      <c r="CJ41" s="14" t="n">
        <v>0</v>
      </c>
      <c r="CK41" s="14" t="n">
        <v>0</v>
      </c>
      <c r="CL41" s="14" t="n">
        <v>0.118</v>
      </c>
      <c r="CM41" s="14" t="n">
        <v>0.966</v>
      </c>
      <c r="CN41" s="14" t="n">
        <v>2.82</v>
      </c>
      <c r="CO41" s="14" t="n">
        <v>0.921</v>
      </c>
      <c r="CP41" s="14" t="n">
        <v>0.01</v>
      </c>
      <c r="CQ41" s="14" t="n">
        <v>1.387</v>
      </c>
      <c r="CR41" s="14" t="n">
        <v>0.891</v>
      </c>
      <c r="CS41" s="14" t="n">
        <v>7.201</v>
      </c>
      <c r="CT41" s="14" t="n">
        <v>4.251</v>
      </c>
      <c r="CU41" s="14" t="n">
        <v>10.306</v>
      </c>
    </row>
    <row r="42">
      <c r="A42" s="14" t="inlineStr">
        <is>
          <t>ARM2021</t>
        </is>
      </c>
      <c r="B42" s="14" t="inlineStr">
        <is>
          <t>ARM</t>
        </is>
      </c>
      <c r="C42" s="14" t="inlineStr">
        <is>
          <t>ARM</t>
        </is>
      </c>
      <c r="D42" s="14" t="inlineStr">
        <is>
          <t>Armenia</t>
        </is>
      </c>
      <c r="E42" s="14" t="n">
        <v>2021</v>
      </c>
      <c r="F42" s="14" t="n">
        <v>0.2</v>
      </c>
      <c r="G42" s="14" t="n">
        <v>5.548</v>
      </c>
      <c r="H42" s="14" t="n">
        <v>1.142</v>
      </c>
      <c r="I42" s="14" t="n">
        <v>0</v>
      </c>
      <c r="J42" s="14" t="n">
        <v>5.548</v>
      </c>
      <c r="K42" s="14" t="n">
        <v>0</v>
      </c>
      <c r="L42" s="14" t="n">
        <v>1</v>
      </c>
      <c r="M42" s="14" t="n">
        <v>7.957</v>
      </c>
      <c r="N42" s="14" t="n">
        <v>3.427</v>
      </c>
      <c r="O42" s="14" t="n">
        <v>0</v>
      </c>
      <c r="P42" s="14" t="n">
        <v>7.957</v>
      </c>
      <c r="Q42" s="14" t="n">
        <v>0</v>
      </c>
      <c r="R42" s="14" t="n">
        <v>1</v>
      </c>
      <c r="S42" s="14" t="n">
        <v>11.26</v>
      </c>
      <c r="T42" s="14" t="n">
        <v>6.855</v>
      </c>
      <c r="U42" s="14" t="n">
        <v>0</v>
      </c>
      <c r="V42" s="14" t="n">
        <v>13.512</v>
      </c>
      <c r="W42" s="14" t="n">
        <v>0.2</v>
      </c>
      <c r="X42" s="14" t="n">
        <v>1</v>
      </c>
      <c r="Y42" s="14" t="n">
        <v>5.306</v>
      </c>
      <c r="Z42" s="14" t="n">
        <v>0.586</v>
      </c>
      <c r="AA42" s="14" t="n">
        <v>1.151</v>
      </c>
      <c r="AB42" s="14" t="n">
        <v>6.458</v>
      </c>
      <c r="AC42" s="14" t="n">
        <v>0</v>
      </c>
      <c r="AD42" s="14" t="n">
        <v>1</v>
      </c>
      <c r="AE42" s="14" t="n">
        <v>6.448</v>
      </c>
      <c r="AF42" s="14" t="n">
        <v>1.269</v>
      </c>
      <c r="AG42" s="14" t="n">
        <v>0.035</v>
      </c>
      <c r="AH42" s="14" t="n">
        <v>6.483</v>
      </c>
      <c r="AI42" s="14" t="n">
        <v>0</v>
      </c>
      <c r="AJ42" s="14" t="n">
        <v>1</v>
      </c>
      <c r="AK42" s="14" t="n">
        <v>13.298</v>
      </c>
      <c r="AL42" s="14" t="n">
        <v>6.527</v>
      </c>
      <c r="AM42" s="14" t="n">
        <v>1.291</v>
      </c>
      <c r="AN42" s="14" t="n">
        <v>15.957</v>
      </c>
      <c r="AO42" s="14" t="n">
        <v>0.2</v>
      </c>
      <c r="AP42" s="14" t="n">
        <v>1</v>
      </c>
      <c r="AQ42" s="14" t="n">
        <v>0.619</v>
      </c>
      <c r="AR42" s="14" t="n">
        <v>0.114</v>
      </c>
      <c r="AS42" s="14" t="n">
        <v>0.17</v>
      </c>
      <c r="AT42" s="14" t="n">
        <v>0.947</v>
      </c>
      <c r="AU42" s="14" t="n">
        <v>0.2</v>
      </c>
      <c r="AV42" s="14" t="n">
        <v>1</v>
      </c>
      <c r="AW42" s="14" t="n">
        <v>0.599</v>
      </c>
      <c r="AX42" s="14" t="n">
        <v>0.114</v>
      </c>
      <c r="AY42" s="14" t="n">
        <v>0.13</v>
      </c>
      <c r="AZ42" s="14" t="n">
        <v>0.876</v>
      </c>
      <c r="BA42" s="14" t="n">
        <v>0.2</v>
      </c>
      <c r="BB42" s="14" t="n">
        <v>1</v>
      </c>
      <c r="BC42" s="14" t="n">
        <v>0.439</v>
      </c>
      <c r="BD42" s="14" t="n">
        <v>0.114</v>
      </c>
      <c r="BE42" s="14" t="n">
        <v>0</v>
      </c>
      <c r="BF42" s="14" t="n">
        <v>0.527</v>
      </c>
      <c r="BG42" s="14" t="n">
        <v>0.2</v>
      </c>
      <c r="BH42" s="14" t="n">
        <v>1</v>
      </c>
      <c r="BI42" s="14" t="n">
        <v>0.505</v>
      </c>
      <c r="BJ42" s="14" t="n">
        <v>0.114</v>
      </c>
      <c r="BK42" s="14" t="n">
        <v>0</v>
      </c>
      <c r="BL42" s="14" t="n">
        <v>0.606</v>
      </c>
      <c r="BM42" s="14" t="n">
        <v>0.2</v>
      </c>
      <c r="BN42" s="14" t="n">
        <v>1</v>
      </c>
      <c r="BO42" s="14" t="n">
        <v>0</v>
      </c>
      <c r="BP42" s="14" t="n">
        <v>0</v>
      </c>
      <c r="BQ42" s="14" t="n">
        <v>0.08400000000000001</v>
      </c>
      <c r="BR42" s="14" t="n">
        <v>0</v>
      </c>
      <c r="BS42" s="14" t="n">
        <v>0.5</v>
      </c>
      <c r="BT42" s="14" t="n">
        <v>0</v>
      </c>
      <c r="BU42" s="14" t="n">
        <v>0</v>
      </c>
      <c r="BV42" s="14" t="n">
        <v>0.08599999999999999</v>
      </c>
      <c r="BW42" s="14" t="n">
        <v>0.2</v>
      </c>
      <c r="BX42" s="14" t="n">
        <v>0.5</v>
      </c>
      <c r="BY42" s="14" t="n">
        <v>11.787</v>
      </c>
      <c r="BZ42" s="14" t="n">
        <v>0</v>
      </c>
      <c r="CA42" s="14" t="n">
        <v>11.787</v>
      </c>
      <c r="CB42" s="14" t="n">
        <v>0</v>
      </c>
      <c r="CC42" s="14" t="n">
        <v>78.125</v>
      </c>
      <c r="CD42" s="14" t="n">
        <v>7.95</v>
      </c>
      <c r="CE42" s="14" t="n">
        <v>0</v>
      </c>
      <c r="CF42" s="14" t="n">
        <v>93.75</v>
      </c>
      <c r="CG42" s="14" t="n">
        <v>0.2</v>
      </c>
      <c r="CH42" s="14" t="n">
        <v>1</v>
      </c>
      <c r="CI42" s="14" t="n">
        <v>1</v>
      </c>
      <c r="CJ42" s="14" t="n">
        <v>1</v>
      </c>
      <c r="CK42" s="14" t="n">
        <v>0</v>
      </c>
      <c r="CL42" s="14" t="n">
        <v>0</v>
      </c>
      <c r="CM42" s="14" t="n">
        <v>0</v>
      </c>
      <c r="CN42" s="14" t="n">
        <v>0</v>
      </c>
      <c r="CO42" s="14" t="n">
        <v>0</v>
      </c>
      <c r="CP42" s="14" t="n">
        <v>0.001</v>
      </c>
      <c r="CQ42" s="14" t="n">
        <v>1.198</v>
      </c>
      <c r="CR42" s="14" t="n">
        <v>0</v>
      </c>
      <c r="CS42" s="14" t="n">
        <v>4.165</v>
      </c>
      <c r="CT42" s="14" t="n">
        <v>4.41</v>
      </c>
      <c r="CU42" s="14" t="n">
        <v>4.165</v>
      </c>
    </row>
    <row r="43">
      <c r="A43" s="14" t="inlineStr">
        <is>
          <t>ARM2022</t>
        </is>
      </c>
      <c r="B43" s="14" t="inlineStr">
        <is>
          <t>ARM</t>
        </is>
      </c>
      <c r="C43" s="14" t="inlineStr">
        <is>
          <t>ARM</t>
        </is>
      </c>
      <c r="D43" s="14" t="inlineStr">
        <is>
          <t>Armenia</t>
        </is>
      </c>
      <c r="E43" s="14" t="n">
        <v>2022</v>
      </c>
      <c r="F43" s="14" t="n">
        <v>0.2</v>
      </c>
      <c r="G43" s="14" t="n">
        <v>7.075</v>
      </c>
      <c r="H43" s="14" t="n">
        <v>1.235</v>
      </c>
      <c r="I43" s="14" t="n">
        <v>0</v>
      </c>
      <c r="J43" s="14" t="n">
        <v>7.075</v>
      </c>
      <c r="K43" s="14" t="n">
        <v>0</v>
      </c>
      <c r="L43" s="14" t="n">
        <v>1</v>
      </c>
      <c r="M43" s="14" t="n">
        <v>9.781000000000001</v>
      </c>
      <c r="N43" s="14" t="n">
        <v>3.704</v>
      </c>
      <c r="O43" s="14" t="n">
        <v>0</v>
      </c>
      <c r="P43" s="14" t="n">
        <v>9.781000000000001</v>
      </c>
      <c r="Q43" s="14" t="n">
        <v>0</v>
      </c>
      <c r="R43" s="14" t="n">
        <v>1</v>
      </c>
      <c r="S43" s="14" t="n">
        <v>13.248</v>
      </c>
      <c r="T43" s="14" t="n">
        <v>7.407</v>
      </c>
      <c r="U43" s="14" t="n">
        <v>0.196</v>
      </c>
      <c r="V43" s="14" t="n">
        <v>15.898</v>
      </c>
      <c r="W43" s="14" t="n">
        <v>0.2</v>
      </c>
      <c r="X43" s="14" t="n">
        <v>1</v>
      </c>
      <c r="Y43" s="14" t="n">
        <v>5.627</v>
      </c>
      <c r="Z43" s="14" t="n">
        <v>0.59</v>
      </c>
      <c r="AA43" s="14" t="n">
        <v>0</v>
      </c>
      <c r="AB43" s="14" t="n">
        <v>5.627</v>
      </c>
      <c r="AC43" s="14" t="n">
        <v>0</v>
      </c>
      <c r="AD43" s="14" t="n">
        <v>1</v>
      </c>
      <c r="AE43" s="14" t="n">
        <v>6.862</v>
      </c>
      <c r="AF43" s="14" t="n">
        <v>1.272</v>
      </c>
      <c r="AG43" s="14" t="n">
        <v>0.06</v>
      </c>
      <c r="AH43" s="14" t="n">
        <v>6.922</v>
      </c>
      <c r="AI43" s="14" t="n">
        <v>0</v>
      </c>
      <c r="AJ43" s="14" t="n">
        <v>1</v>
      </c>
      <c r="AK43" s="14" t="n">
        <v>14.27</v>
      </c>
      <c r="AL43" s="14" t="n">
        <v>6.815</v>
      </c>
      <c r="AM43" s="14" t="n">
        <v>1.256</v>
      </c>
      <c r="AN43" s="14" t="n">
        <v>17.124</v>
      </c>
      <c r="AO43" s="14" t="n">
        <v>0.2</v>
      </c>
      <c r="AP43" s="14" t="n">
        <v>1</v>
      </c>
      <c r="AQ43" s="14" t="n">
        <v>0.861</v>
      </c>
      <c r="AR43" s="14" t="n">
        <v>0.123</v>
      </c>
      <c r="AS43" s="14" t="n">
        <v>0.154</v>
      </c>
      <c r="AT43" s="14" t="n">
        <v>1.218</v>
      </c>
      <c r="AU43" s="14" t="n">
        <v>0.2</v>
      </c>
      <c r="AV43" s="14" t="n">
        <v>1</v>
      </c>
      <c r="AW43" s="14" t="n">
        <v>0.986</v>
      </c>
      <c r="AX43" s="14" t="n">
        <v>0.123</v>
      </c>
      <c r="AY43" s="14" t="n">
        <v>0.167</v>
      </c>
      <c r="AZ43" s="14" t="n">
        <v>1.384</v>
      </c>
      <c r="BA43" s="14" t="n">
        <v>0.2</v>
      </c>
      <c r="BB43" s="14" t="n">
        <v>1</v>
      </c>
      <c r="BC43" s="14" t="n">
        <v>0.598</v>
      </c>
      <c r="BD43" s="14" t="n">
        <v>0.123</v>
      </c>
      <c r="BE43" s="14" t="n">
        <v>0.008999999999999999</v>
      </c>
      <c r="BF43" s="14" t="n">
        <v>0.717</v>
      </c>
      <c r="BG43" s="14" t="n">
        <v>0.2</v>
      </c>
      <c r="BH43" s="14" t="n">
        <v>1</v>
      </c>
      <c r="BI43" s="14" t="n">
        <v>0.612</v>
      </c>
      <c r="BJ43" s="14" t="n">
        <v>0.123</v>
      </c>
      <c r="BK43" s="14" t="n">
        <v>0.008999999999999999</v>
      </c>
      <c r="BL43" s="14" t="n">
        <v>0.735</v>
      </c>
      <c r="BM43" s="14" t="n">
        <v>0.2</v>
      </c>
      <c r="BN43" s="14" t="n">
        <v>1</v>
      </c>
      <c r="BO43" s="14" t="n">
        <v>0</v>
      </c>
      <c r="BP43" s="14" t="n">
        <v>0</v>
      </c>
      <c r="BQ43" s="14" t="n">
        <v>0.123</v>
      </c>
      <c r="BR43" s="14" t="n">
        <v>0</v>
      </c>
      <c r="BS43" s="14" t="n">
        <v>0.5</v>
      </c>
      <c r="BT43" s="14" t="n">
        <v>0</v>
      </c>
      <c r="BU43" s="14" t="n">
        <v>0</v>
      </c>
      <c r="BV43" s="14" t="n">
        <v>0.107</v>
      </c>
      <c r="BW43" s="14" t="n">
        <v>0.2</v>
      </c>
      <c r="BX43" s="14" t="n">
        <v>0.5</v>
      </c>
      <c r="BY43" s="14" t="n">
        <v>12.729</v>
      </c>
      <c r="BZ43" s="14" t="n">
        <v>0</v>
      </c>
      <c r="CA43" s="14" t="n">
        <v>12.729</v>
      </c>
      <c r="CB43" s="14" t="n">
        <v>0</v>
      </c>
      <c r="CC43" s="14" t="n">
        <v>97.90000000000001</v>
      </c>
      <c r="CD43" s="14" t="n">
        <v>7.95</v>
      </c>
      <c r="CE43" s="14" t="n">
        <v>1.449</v>
      </c>
      <c r="CF43" s="14" t="n">
        <v>117.48</v>
      </c>
      <c r="CG43" s="14" t="n">
        <v>0.2</v>
      </c>
      <c r="CH43" s="14" t="n">
        <v>1</v>
      </c>
      <c r="CI43" s="14" t="n">
        <v>1</v>
      </c>
      <c r="CJ43" s="14" t="n">
        <v>1</v>
      </c>
      <c r="CK43" s="14" t="n">
        <v>0</v>
      </c>
      <c r="CL43" s="14" t="n">
        <v>0</v>
      </c>
      <c r="CM43" s="14" t="n">
        <v>0</v>
      </c>
      <c r="CN43" s="14" t="n">
        <v>0</v>
      </c>
      <c r="CO43" s="14" t="n">
        <v>0</v>
      </c>
      <c r="CP43" s="14" t="n">
        <v>0</v>
      </c>
      <c r="CQ43" s="14" t="n">
        <v>1.294</v>
      </c>
      <c r="CR43" s="14" t="n">
        <v>0</v>
      </c>
      <c r="CS43" s="14" t="n">
        <v>4.393</v>
      </c>
      <c r="CT43" s="14" t="n">
        <v>5.842</v>
      </c>
      <c r="CU43" s="14" t="n">
        <v>4.393</v>
      </c>
    </row>
    <row r="44">
      <c r="A44" s="14" t="inlineStr">
        <is>
          <t>ARM2023</t>
        </is>
      </c>
      <c r="B44" s="14" t="inlineStr">
        <is>
          <t>ARM</t>
        </is>
      </c>
      <c r="C44" s="14" t="inlineStr">
        <is>
          <t>ARM</t>
        </is>
      </c>
      <c r="D44" s="14" t="inlineStr">
        <is>
          <t>Armenia</t>
        </is>
      </c>
      <c r="E44" s="14" t="n">
        <v>2023</v>
      </c>
      <c r="F44" s="14" t="n">
        <v>0.2</v>
      </c>
      <c r="G44" s="14" t="n">
        <v>4.751</v>
      </c>
      <c r="H44" s="14" t="n">
        <v>1.285</v>
      </c>
      <c r="I44" s="14" t="n">
        <v>0</v>
      </c>
      <c r="J44" s="14" t="n">
        <v>4.751</v>
      </c>
      <c r="K44" s="14" t="n">
        <v>0</v>
      </c>
      <c r="L44" s="14" t="n">
        <v>1</v>
      </c>
      <c r="M44" s="14" t="n">
        <v>7.885</v>
      </c>
      <c r="N44" s="14" t="n">
        <v>3.856</v>
      </c>
      <c r="O44" s="14" t="n">
        <v>0</v>
      </c>
      <c r="P44" s="14" t="n">
        <v>7.885</v>
      </c>
      <c r="Q44" s="14" t="n">
        <v>0</v>
      </c>
      <c r="R44" s="14" t="n">
        <v>1</v>
      </c>
      <c r="S44" s="14" t="n">
        <v>11.178</v>
      </c>
      <c r="T44" s="14" t="n">
        <v>7.713</v>
      </c>
      <c r="U44" s="14" t="n">
        <v>0.248</v>
      </c>
      <c r="V44" s="14" t="n">
        <v>13.414</v>
      </c>
      <c r="W44" s="14" t="n">
        <v>0.2</v>
      </c>
      <c r="X44" s="14" t="n">
        <v>1</v>
      </c>
      <c r="Y44" s="14" t="n">
        <v>2.794</v>
      </c>
      <c r="Z44" s="14" t="n">
        <v>0.313</v>
      </c>
      <c r="AA44" s="14" t="n">
        <v>1.001</v>
      </c>
      <c r="AB44" s="14" t="n">
        <v>3.795</v>
      </c>
      <c r="AC44" s="14" t="n">
        <v>0</v>
      </c>
      <c r="AD44" s="14" t="n">
        <v>1</v>
      </c>
      <c r="AE44" s="14" t="n">
        <v>4.08</v>
      </c>
      <c r="AF44" s="14" t="n">
        <v>0.8120000000000001</v>
      </c>
      <c r="AG44" s="14" t="n">
        <v>2.871</v>
      </c>
      <c r="AH44" s="14" t="n">
        <v>6.951</v>
      </c>
      <c r="AI44" s="14" t="n">
        <v>0</v>
      </c>
      <c r="AJ44" s="14" t="n">
        <v>1</v>
      </c>
      <c r="AK44" s="14" t="n">
        <v>11.794</v>
      </c>
      <c r="AL44" s="14" t="n">
        <v>5.842</v>
      </c>
      <c r="AM44" s="14" t="n">
        <v>0.584</v>
      </c>
      <c r="AN44" s="14" t="n">
        <v>14.152</v>
      </c>
      <c r="AO44" s="14" t="n">
        <v>0.2</v>
      </c>
      <c r="AP44" s="14" t="n">
        <v>1</v>
      </c>
      <c r="AQ44" s="14" t="n">
        <v>0.76</v>
      </c>
      <c r="AR44" s="14" t="n">
        <v>0.129</v>
      </c>
      <c r="AS44" s="14" t="n">
        <v>0.223</v>
      </c>
      <c r="AT44" s="14" t="n">
        <v>1.181</v>
      </c>
      <c r="AU44" s="14" t="n">
        <v>0.2</v>
      </c>
      <c r="AV44" s="14" t="n">
        <v>1</v>
      </c>
      <c r="AW44" s="14" t="n">
        <v>0.8110000000000001</v>
      </c>
      <c r="AX44" s="14" t="n">
        <v>0.129</v>
      </c>
      <c r="AY44" s="14" t="n">
        <v>0.308</v>
      </c>
      <c r="AZ44" s="14" t="n">
        <v>1.343</v>
      </c>
      <c r="BA44" s="14" t="n">
        <v>0.2</v>
      </c>
      <c r="BB44" s="14" t="n">
        <v>1</v>
      </c>
      <c r="BC44" s="14" t="n">
        <v>0.535</v>
      </c>
      <c r="BD44" s="14" t="n">
        <v>0.129</v>
      </c>
      <c r="BE44" s="14" t="n">
        <v>0.012</v>
      </c>
      <c r="BF44" s="14" t="n">
        <v>0.642</v>
      </c>
      <c r="BG44" s="14" t="n">
        <v>0.2</v>
      </c>
      <c r="BH44" s="14" t="n">
        <v>1</v>
      </c>
      <c r="BI44" s="14" t="n">
        <v>0.579</v>
      </c>
      <c r="BJ44" s="14" t="n">
        <v>0.129</v>
      </c>
      <c r="BK44" s="14" t="n">
        <v>0.013</v>
      </c>
      <c r="BL44" s="14" t="n">
        <v>0.695</v>
      </c>
      <c r="BM44" s="14" t="n">
        <v>0.2</v>
      </c>
      <c r="BN44" s="14" t="n">
        <v>1</v>
      </c>
      <c r="BO44" s="14" t="n">
        <v>0</v>
      </c>
      <c r="BP44" s="14" t="n">
        <v>0</v>
      </c>
      <c r="BQ44" s="14" t="n">
        <v>0.136</v>
      </c>
      <c r="BR44" s="14" t="n">
        <v>0</v>
      </c>
      <c r="BS44" s="14" t="n">
        <v>0.5</v>
      </c>
      <c r="BT44" s="14" t="n">
        <v>0</v>
      </c>
      <c r="BU44" s="14" t="n">
        <v>0</v>
      </c>
      <c r="BV44" s="14" t="n">
        <v>0.119</v>
      </c>
      <c r="BW44" s="14" t="n">
        <v>0.2</v>
      </c>
      <c r="BX44" s="14" t="n">
        <v>0.5</v>
      </c>
      <c r="BY44" s="14" t="n">
        <v>13.254</v>
      </c>
      <c r="BZ44" s="14" t="n">
        <v>0</v>
      </c>
      <c r="CA44" s="14" t="n">
        <v>13.254</v>
      </c>
      <c r="CB44" s="14" t="n">
        <v>0</v>
      </c>
      <c r="CC44" s="14" t="n">
        <v>83.248</v>
      </c>
      <c r="CD44" s="14" t="n">
        <v>7.95</v>
      </c>
      <c r="CE44" s="14" t="n">
        <v>1.843</v>
      </c>
      <c r="CF44" s="14" t="n">
        <v>99.898</v>
      </c>
      <c r="CG44" s="14" t="n">
        <v>0.2</v>
      </c>
      <c r="CH44" s="14" t="n">
        <v>1</v>
      </c>
      <c r="CI44" s="14" t="n">
        <v>1</v>
      </c>
      <c r="CJ44" s="14" t="n">
        <v>1</v>
      </c>
      <c r="CK44" s="14" t="n">
        <v>0</v>
      </c>
      <c r="CL44" s="14" t="n">
        <v>0</v>
      </c>
      <c r="CM44" s="14" t="n">
        <v>0</v>
      </c>
      <c r="CN44" s="14" t="n">
        <v>0</v>
      </c>
      <c r="CO44" s="14" t="n">
        <v>0</v>
      </c>
      <c r="CP44" s="14" t="n">
        <v>0</v>
      </c>
      <c r="CQ44" s="14" t="n">
        <v>1.348</v>
      </c>
      <c r="CR44" s="14" t="n">
        <v>0</v>
      </c>
      <c r="CS44" s="14" t="n">
        <v>1.508</v>
      </c>
      <c r="CT44" s="14" t="n">
        <v>3.466</v>
      </c>
      <c r="CU44" s="14" t="n">
        <v>1.508</v>
      </c>
    </row>
    <row r="45">
      <c r="A45" s="14" t="inlineStr">
        <is>
          <t>ARM2024</t>
        </is>
      </c>
      <c r="B45" s="14" t="inlineStr">
        <is>
          <t>ARM</t>
        </is>
      </c>
      <c r="C45" s="14" t="inlineStr">
        <is>
          <t>ARM</t>
        </is>
      </c>
      <c r="D45" s="14" t="inlineStr">
        <is>
          <t>Armenia</t>
        </is>
      </c>
      <c r="E45" s="14" t="n">
        <v>2024</v>
      </c>
      <c r="F45" s="14" t="n">
        <v>0.2</v>
      </c>
      <c r="G45" s="14" t="n">
        <v>4.35</v>
      </c>
      <c r="H45" s="14" t="n">
        <v>1.323</v>
      </c>
      <c r="I45" s="14" t="n">
        <v>0</v>
      </c>
      <c r="J45" s="14" t="n">
        <v>4.35</v>
      </c>
      <c r="K45" s="14" t="n">
        <v>0</v>
      </c>
      <c r="L45" s="14" t="n">
        <v>1</v>
      </c>
      <c r="M45" s="14" t="n">
        <v>7.123</v>
      </c>
      <c r="N45" s="14" t="n">
        <v>3.97</v>
      </c>
      <c r="O45" s="14" t="n">
        <v>0</v>
      </c>
      <c r="P45" s="14" t="n">
        <v>7.123</v>
      </c>
      <c r="Q45" s="14" t="n">
        <v>0</v>
      </c>
      <c r="R45" s="14" t="n">
        <v>1</v>
      </c>
      <c r="S45" s="14" t="n">
        <v>10.967</v>
      </c>
      <c r="T45" s="14" t="n">
        <v>7.941</v>
      </c>
      <c r="U45" s="14" t="n">
        <v>0.299</v>
      </c>
      <c r="V45" s="14" t="n">
        <v>13.161</v>
      </c>
      <c r="W45" s="14" t="n">
        <v>0.2</v>
      </c>
      <c r="X45" s="14" t="n">
        <v>1</v>
      </c>
      <c r="Y45" s="14" t="n">
        <v>2.599</v>
      </c>
      <c r="Z45" s="14" t="n">
        <v>0.328</v>
      </c>
      <c r="AA45" s="14" t="n">
        <v>0</v>
      </c>
      <c r="AB45" s="14" t="n">
        <v>2.599</v>
      </c>
      <c r="AC45" s="14" t="n">
        <v>0</v>
      </c>
      <c r="AD45" s="14" t="n">
        <v>1</v>
      </c>
      <c r="AE45" s="14" t="n">
        <v>3.922</v>
      </c>
      <c r="AF45" s="14" t="n">
        <v>0.859</v>
      </c>
      <c r="AG45" s="14" t="n">
        <v>3.225</v>
      </c>
      <c r="AH45" s="14" t="n">
        <v>7.147</v>
      </c>
      <c r="AI45" s="14" t="n">
        <v>0</v>
      </c>
      <c r="AJ45" s="14" t="n">
        <v>1</v>
      </c>
      <c r="AK45" s="14" t="n">
        <v>11.864</v>
      </c>
      <c r="AL45" s="14" t="n">
        <v>6.034</v>
      </c>
      <c r="AM45" s="14" t="n">
        <v>0.598</v>
      </c>
      <c r="AN45" s="14" t="n">
        <v>14.237</v>
      </c>
      <c r="AO45" s="14" t="n">
        <v>0.2</v>
      </c>
      <c r="AP45" s="14" t="n">
        <v>1</v>
      </c>
      <c r="AQ45" s="14" t="n">
        <v>0.724</v>
      </c>
      <c r="AR45" s="14" t="n">
        <v>0.132</v>
      </c>
      <c r="AS45" s="14" t="n">
        <v>0.401</v>
      </c>
      <c r="AT45" s="14" t="n">
        <v>1.35</v>
      </c>
      <c r="AU45" s="14" t="n">
        <v>0.2</v>
      </c>
      <c r="AV45" s="14" t="n">
        <v>1</v>
      </c>
      <c r="AW45" s="14" t="n">
        <v>0.75</v>
      </c>
      <c r="AX45" s="14" t="n">
        <v>0.132</v>
      </c>
      <c r="AY45" s="14" t="n">
        <v>0.389</v>
      </c>
      <c r="AZ45" s="14" t="n">
        <v>1.368</v>
      </c>
      <c r="BA45" s="14" t="n">
        <v>0.2</v>
      </c>
      <c r="BB45" s="14" t="n">
        <v>1</v>
      </c>
      <c r="BC45" s="14" t="n">
        <v>0.513</v>
      </c>
      <c r="BD45" s="14" t="n">
        <v>0.132</v>
      </c>
      <c r="BE45" s="14" t="n">
        <v>0.014</v>
      </c>
      <c r="BF45" s="14" t="n">
        <v>0.616</v>
      </c>
      <c r="BG45" s="14" t="n">
        <v>0.2</v>
      </c>
      <c r="BH45" s="14" t="n">
        <v>1</v>
      </c>
      <c r="BI45" s="14" t="n">
        <v>0.591</v>
      </c>
      <c r="BJ45" s="14" t="n">
        <v>0.132</v>
      </c>
      <c r="BK45" s="14" t="n">
        <v>0.016</v>
      </c>
      <c r="BL45" s="14" t="n">
        <v>0.71</v>
      </c>
      <c r="BM45" s="14" t="n">
        <v>0.2</v>
      </c>
      <c r="BN45" s="14" t="n">
        <v>1</v>
      </c>
      <c r="BO45" s="14" t="n">
        <v>0</v>
      </c>
      <c r="BP45" s="14" t="n">
        <v>0</v>
      </c>
      <c r="BQ45" s="14" t="n">
        <v>0.123</v>
      </c>
      <c r="BR45" s="14" t="n">
        <v>0</v>
      </c>
      <c r="BS45" s="14" t="n">
        <v>0.5</v>
      </c>
      <c r="BT45" s="14" t="n">
        <v>0</v>
      </c>
      <c r="BU45" s="14" t="n">
        <v>0</v>
      </c>
      <c r="BV45" s="14" t="n">
        <v>0.111</v>
      </c>
      <c r="BW45" s="14" t="n">
        <v>0.2</v>
      </c>
      <c r="BX45" s="14" t="n">
        <v>0.5</v>
      </c>
      <c r="BY45" s="14" t="n">
        <v>13.646</v>
      </c>
      <c r="BZ45" s="14" t="n">
        <v>0</v>
      </c>
      <c r="CA45" s="14" t="n">
        <v>13.646</v>
      </c>
      <c r="CB45" s="14" t="n">
        <v>0</v>
      </c>
      <c r="CC45" s="14" t="n">
        <v>82.58799999999999</v>
      </c>
      <c r="CD45" s="14" t="n">
        <v>7.95</v>
      </c>
      <c r="CE45" s="14" t="n">
        <v>2.25</v>
      </c>
      <c r="CF45" s="14" t="n">
        <v>99.10599999999999</v>
      </c>
      <c r="CG45" s="14" t="n">
        <v>0.2</v>
      </c>
      <c r="CH45" s="14" t="n">
        <v>1</v>
      </c>
      <c r="CI45" s="14" t="n">
        <v>1</v>
      </c>
      <c r="CJ45" s="14" t="n">
        <v>1</v>
      </c>
      <c r="CK45" s="14" t="n">
        <v>0</v>
      </c>
      <c r="CL45" s="14" t="n">
        <v>0</v>
      </c>
      <c r="CM45" s="14" t="n">
        <v>0</v>
      </c>
      <c r="CN45" s="14" t="n">
        <v>0</v>
      </c>
      <c r="CO45" s="14" t="n">
        <v>0</v>
      </c>
      <c r="CP45" s="14" t="n">
        <v>0</v>
      </c>
      <c r="CQ45" s="14" t="n">
        <v>1.387</v>
      </c>
      <c r="CR45" s="14" t="n">
        <v>0</v>
      </c>
      <c r="CS45" s="14" t="n">
        <v>1.275</v>
      </c>
      <c r="CT45" s="14" t="n">
        <v>3.027</v>
      </c>
      <c r="CU45" s="14" t="n">
        <v>1.275</v>
      </c>
    </row>
    <row r="46">
      <c r="A46" s="14" t="inlineStr">
        <is>
          <t>ABW2021</t>
        </is>
      </c>
      <c r="B46" s="14" t="inlineStr">
        <is>
          <t>ABW</t>
        </is>
      </c>
      <c r="C46" s="14" t="inlineStr">
        <is>
          <t>ABW</t>
        </is>
      </c>
      <c r="D46" s="14" t="inlineStr">
        <is>
          <t>Aruba</t>
        </is>
      </c>
      <c r="E46" s="14" t="n">
        <v>2021</v>
      </c>
      <c r="F46" s="14" t="n">
        <v>0.02</v>
      </c>
      <c r="G46" s="14" t="n">
        <v>5.897</v>
      </c>
      <c r="H46" s="14" t="n">
        <v>1.143</v>
      </c>
      <c r="I46" s="14" t="n">
        <v>0</v>
      </c>
      <c r="J46" s="14" t="n">
        <v>5.897</v>
      </c>
      <c r="K46" s="14" t="n">
        <v>0</v>
      </c>
      <c r="L46" s="14" t="n">
        <v>1</v>
      </c>
      <c r="M46" s="14" t="n">
        <v>7.964</v>
      </c>
      <c r="N46" s="14" t="n">
        <v>3.43</v>
      </c>
      <c r="O46" s="14" t="n">
        <v>0</v>
      </c>
      <c r="P46" s="14" t="n">
        <v>7.964</v>
      </c>
      <c r="Q46" s="14" t="n">
        <v>0</v>
      </c>
      <c r="R46" s="14" t="n">
        <v>1</v>
      </c>
      <c r="S46" s="14" t="n">
        <v>11.613</v>
      </c>
      <c r="T46" s="14" t="n">
        <v>6.86</v>
      </c>
      <c r="U46" s="14" t="n">
        <v>0</v>
      </c>
      <c r="V46" s="14" t="n">
        <v>11.846</v>
      </c>
      <c r="W46" s="14" t="n">
        <v>0.02</v>
      </c>
      <c r="X46" s="14" t="n">
        <v>1</v>
      </c>
      <c r="Y46" s="14" t="n">
        <v>5.919</v>
      </c>
      <c r="Z46" s="14" t="n">
        <v>0.796</v>
      </c>
      <c r="AA46" s="14" t="n">
        <v>-3.796</v>
      </c>
      <c r="AB46" s="14" t="n">
        <v>2.123</v>
      </c>
      <c r="AC46" s="14" t="n">
        <v>0</v>
      </c>
      <c r="AD46" s="14" t="n">
        <v>0</v>
      </c>
      <c r="AE46" s="14" t="n">
        <v>7.062</v>
      </c>
      <c r="AF46" s="14" t="n">
        <v>1.654</v>
      </c>
      <c r="AG46" s="14" t="n">
        <v>-4.94</v>
      </c>
      <c r="AH46" s="14" t="n">
        <v>2.123</v>
      </c>
      <c r="AI46" s="14" t="n">
        <v>0</v>
      </c>
      <c r="AJ46" s="14" t="n">
        <v>0</v>
      </c>
      <c r="AK46" s="14" t="n">
        <v>13.922</v>
      </c>
      <c r="AL46" s="14" t="n">
        <v>7.481</v>
      </c>
      <c r="AM46" s="14" t="n">
        <v>-4.96</v>
      </c>
      <c r="AN46" s="14" t="n">
        <v>8.962</v>
      </c>
      <c r="AO46" s="14" t="n">
        <v>0</v>
      </c>
      <c r="AP46" s="14" t="n">
        <v>0</v>
      </c>
      <c r="AQ46" s="14" t="n">
        <v>0.649</v>
      </c>
      <c r="AR46" s="14" t="n">
        <v>0.114</v>
      </c>
      <c r="AS46" s="14" t="n">
        <v>0.656</v>
      </c>
      <c r="AT46" s="14" t="n">
        <v>1.305</v>
      </c>
      <c r="AU46" s="14" t="n">
        <v>0</v>
      </c>
      <c r="AV46" s="14" t="n">
        <v>1</v>
      </c>
      <c r="AW46" s="14" t="n">
        <v>0.577</v>
      </c>
      <c r="AX46" s="14" t="n">
        <v>0.114</v>
      </c>
      <c r="AY46" s="14" t="n">
        <v>0.529</v>
      </c>
      <c r="AZ46" s="14" t="n">
        <v>1.128</v>
      </c>
      <c r="BA46" s="14" t="n">
        <v>0.02</v>
      </c>
      <c r="BB46" s="14" t="n">
        <v>1</v>
      </c>
      <c r="BC46" s="14" t="n">
        <v>0.458</v>
      </c>
      <c r="BD46" s="14" t="n">
        <v>0.114</v>
      </c>
      <c r="BE46" s="14" t="n">
        <v>0</v>
      </c>
      <c r="BF46" s="14" t="n">
        <v>0.467</v>
      </c>
      <c r="BG46" s="14" t="n">
        <v>0.02</v>
      </c>
      <c r="BH46" s="14" t="n">
        <v>1</v>
      </c>
      <c r="BI46" s="14" t="n">
        <v>0.491</v>
      </c>
      <c r="BJ46" s="14" t="n">
        <v>0.114</v>
      </c>
      <c r="BK46" s="14" t="n">
        <v>0.384</v>
      </c>
      <c r="BL46" s="14" t="n">
        <v>0.893</v>
      </c>
      <c r="BM46" s="14" t="n">
        <v>0.02</v>
      </c>
      <c r="BN46" s="14" t="n">
        <v>1</v>
      </c>
      <c r="BO46" s="14" t="n">
        <v>0</v>
      </c>
      <c r="BP46" s="14" t="n">
        <v>0</v>
      </c>
      <c r="BQ46" s="14" t="n">
        <v>0.276</v>
      </c>
      <c r="BR46" s="14" t="n">
        <v>0</v>
      </c>
      <c r="BS46" s="14" t="n">
        <v>0.833</v>
      </c>
      <c r="BT46" s="14" t="n">
        <v>0</v>
      </c>
      <c r="BU46" s="14" t="n">
        <v>0</v>
      </c>
      <c r="BV46" s="14" t="n">
        <v>0.248</v>
      </c>
      <c r="BW46" s="14" t="n">
        <v>0.02</v>
      </c>
      <c r="BX46" s="14" t="n">
        <v>0.833</v>
      </c>
      <c r="BY46" s="14" t="n">
        <v>11.787</v>
      </c>
      <c r="BZ46" s="14" t="n">
        <v>0</v>
      </c>
      <c r="CA46" s="14" t="n">
        <v>11.787</v>
      </c>
      <c r="CB46" s="14" t="n">
        <v>0</v>
      </c>
      <c r="CC46" s="14" t="n">
        <v>78.125</v>
      </c>
      <c r="CD46" s="14" t="n">
        <v>7.95</v>
      </c>
      <c r="CE46" s="14" t="n">
        <v>0</v>
      </c>
      <c r="CF46" s="14" t="n">
        <v>79.688</v>
      </c>
      <c r="CG46" s="14" t="n">
        <v>0.02</v>
      </c>
      <c r="CH46" s="14" t="n">
        <v>1</v>
      </c>
      <c r="CI46" s="14" t="n">
        <v>0</v>
      </c>
      <c r="CJ46" s="14" t="n">
        <v>0</v>
      </c>
      <c r="CK46" s="14" t="n">
        <v>0</v>
      </c>
      <c r="CL46" s="14" t="n">
        <v>0</v>
      </c>
      <c r="CM46" s="14" t="n">
        <v>0</v>
      </c>
      <c r="CN46" s="14" t="n">
        <v>0</v>
      </c>
      <c r="CO46" s="14" t="n">
        <v>0</v>
      </c>
      <c r="CP46" s="14" t="n">
        <v>0</v>
      </c>
      <c r="CQ46" s="14" t="n">
        <v>1.198</v>
      </c>
      <c r="CR46" s="14" t="n">
        <v>0</v>
      </c>
      <c r="CS46" s="14" t="n">
        <v>4.776</v>
      </c>
      <c r="CT46" s="14" t="n">
        <v>4.753</v>
      </c>
      <c r="CU46" s="14" t="n">
        <v>15.983</v>
      </c>
    </row>
    <row r="47">
      <c r="A47" s="14" t="inlineStr">
        <is>
          <t>ABW2022</t>
        </is>
      </c>
      <c r="B47" s="14" t="inlineStr">
        <is>
          <t>ABW</t>
        </is>
      </c>
      <c r="C47" s="14" t="inlineStr">
        <is>
          <t>ABW</t>
        </is>
      </c>
      <c r="D47" s="14" t="inlineStr">
        <is>
          <t>Aruba</t>
        </is>
      </c>
      <c r="E47" s="14" t="n">
        <v>2022</v>
      </c>
      <c r="F47" s="14" t="n">
        <v>0.015</v>
      </c>
      <c r="G47" s="14" t="n">
        <v>11.72</v>
      </c>
      <c r="H47" s="14" t="n">
        <v>1.235</v>
      </c>
      <c r="I47" s="14" t="n">
        <v>0</v>
      </c>
      <c r="J47" s="14" t="n">
        <v>11.72</v>
      </c>
      <c r="K47" s="14" t="n">
        <v>0</v>
      </c>
      <c r="L47" s="14" t="n">
        <v>1</v>
      </c>
      <c r="M47" s="14" t="n">
        <v>9.782999999999999</v>
      </c>
      <c r="N47" s="14" t="n">
        <v>3.704</v>
      </c>
      <c r="O47" s="14" t="n">
        <v>0</v>
      </c>
      <c r="P47" s="14" t="n">
        <v>9.782999999999999</v>
      </c>
      <c r="Q47" s="14" t="n">
        <v>0</v>
      </c>
      <c r="R47" s="14" t="n">
        <v>1</v>
      </c>
      <c r="S47" s="14" t="n">
        <v>17.893</v>
      </c>
      <c r="T47" s="14" t="n">
        <v>7.408</v>
      </c>
      <c r="U47" s="14" t="n">
        <v>0.02</v>
      </c>
      <c r="V47" s="14" t="n">
        <v>18.162</v>
      </c>
      <c r="W47" s="14" t="n">
        <v>0.015</v>
      </c>
      <c r="X47" s="14" t="n">
        <v>1</v>
      </c>
      <c r="Y47" s="14" t="n">
        <v>6.392</v>
      </c>
      <c r="Z47" s="14" t="n">
        <v>0.86</v>
      </c>
      <c r="AA47" s="14" t="n">
        <v>-4.1</v>
      </c>
      <c r="AB47" s="14" t="n">
        <v>2.292</v>
      </c>
      <c r="AC47" s="14" t="n">
        <v>0</v>
      </c>
      <c r="AD47" s="14" t="n">
        <v>0</v>
      </c>
      <c r="AE47" s="14" t="n">
        <v>7.627</v>
      </c>
      <c r="AF47" s="14" t="n">
        <v>1.786</v>
      </c>
      <c r="AG47" s="14" t="n">
        <v>-5.334</v>
      </c>
      <c r="AH47" s="14" t="n">
        <v>2.292</v>
      </c>
      <c r="AI47" s="14" t="n">
        <v>0</v>
      </c>
      <c r="AJ47" s="14" t="n">
        <v>0</v>
      </c>
      <c r="AK47" s="14" t="n">
        <v>15.035</v>
      </c>
      <c r="AL47" s="14" t="n">
        <v>8.079000000000001</v>
      </c>
      <c r="AM47" s="14" t="n">
        <v>-5.357</v>
      </c>
      <c r="AN47" s="14" t="n">
        <v>9.678000000000001</v>
      </c>
      <c r="AO47" s="14" t="n">
        <v>0</v>
      </c>
      <c r="AP47" s="14" t="n">
        <v>0</v>
      </c>
      <c r="AQ47" s="14" t="n">
        <v>0.896</v>
      </c>
      <c r="AR47" s="14" t="n">
        <v>0.123</v>
      </c>
      <c r="AS47" s="14" t="n">
        <v>0.711</v>
      </c>
      <c r="AT47" s="14" t="n">
        <v>1.607</v>
      </c>
      <c r="AU47" s="14" t="n">
        <v>0</v>
      </c>
      <c r="AV47" s="14" t="n">
        <v>1</v>
      </c>
      <c r="AW47" s="14" t="n">
        <v>0.89</v>
      </c>
      <c r="AX47" s="14" t="n">
        <v>0.123</v>
      </c>
      <c r="AY47" s="14" t="n">
        <v>0.673</v>
      </c>
      <c r="AZ47" s="14" t="n">
        <v>1.586</v>
      </c>
      <c r="BA47" s="14" t="n">
        <v>0.015</v>
      </c>
      <c r="BB47" s="14" t="n">
        <v>1</v>
      </c>
      <c r="BC47" s="14" t="n">
        <v>0.62</v>
      </c>
      <c r="BD47" s="14" t="n">
        <v>0.123</v>
      </c>
      <c r="BE47" s="14" t="n">
        <v>0.001</v>
      </c>
      <c r="BF47" s="14" t="n">
        <v>0.63</v>
      </c>
      <c r="BG47" s="14" t="n">
        <v>0.015</v>
      </c>
      <c r="BH47" s="14" t="n">
        <v>1</v>
      </c>
      <c r="BI47" s="14" t="n">
        <v>0.608</v>
      </c>
      <c r="BJ47" s="14" t="n">
        <v>0.123</v>
      </c>
      <c r="BK47" s="14" t="n">
        <v>0.728</v>
      </c>
      <c r="BL47" s="14" t="n">
        <v>1.355</v>
      </c>
      <c r="BM47" s="14" t="n">
        <v>0.015</v>
      </c>
      <c r="BN47" s="14" t="n">
        <v>1</v>
      </c>
      <c r="BO47" s="14" t="n">
        <v>0</v>
      </c>
      <c r="BP47" s="14" t="n">
        <v>0</v>
      </c>
      <c r="BQ47" s="14" t="n">
        <v>0.309</v>
      </c>
      <c r="BR47" s="14" t="n">
        <v>0</v>
      </c>
      <c r="BS47" s="14" t="n">
        <v>0.833</v>
      </c>
      <c r="BT47" s="14" t="n">
        <v>0</v>
      </c>
      <c r="BU47" s="14" t="n">
        <v>0</v>
      </c>
      <c r="BV47" s="14" t="n">
        <v>0.259</v>
      </c>
      <c r="BW47" s="14" t="n">
        <v>0.015</v>
      </c>
      <c r="BX47" s="14" t="n">
        <v>0.833</v>
      </c>
      <c r="BY47" s="14" t="n">
        <v>12.729</v>
      </c>
      <c r="BZ47" s="14" t="n">
        <v>0</v>
      </c>
      <c r="CA47" s="14" t="n">
        <v>12.729</v>
      </c>
      <c r="CB47" s="14" t="n">
        <v>0</v>
      </c>
      <c r="CC47" s="14" t="n">
        <v>97.90000000000001</v>
      </c>
      <c r="CD47" s="14" t="n">
        <v>7.95</v>
      </c>
      <c r="CE47" s="14" t="n">
        <v>0.109</v>
      </c>
      <c r="CF47" s="14" t="n">
        <v>99.36799999999999</v>
      </c>
      <c r="CG47" s="14" t="n">
        <v>0.015</v>
      </c>
      <c r="CH47" s="14" t="n">
        <v>1</v>
      </c>
      <c r="CI47" s="14" t="n">
        <v>0</v>
      </c>
      <c r="CJ47" s="14" t="n">
        <v>0</v>
      </c>
      <c r="CK47" s="14" t="n">
        <v>0</v>
      </c>
      <c r="CL47" s="14" t="n">
        <v>0</v>
      </c>
      <c r="CM47" s="14" t="n">
        <v>0</v>
      </c>
      <c r="CN47" s="14" t="n">
        <v>0</v>
      </c>
      <c r="CO47" s="14" t="n">
        <v>0</v>
      </c>
      <c r="CP47" s="14" t="n">
        <v>0</v>
      </c>
      <c r="CQ47" s="14" t="n">
        <v>1.294</v>
      </c>
      <c r="CR47" s="14" t="n">
        <v>0</v>
      </c>
      <c r="CS47" s="14" t="n">
        <v>5.158</v>
      </c>
      <c r="CT47" s="14" t="n">
        <v>10.485</v>
      </c>
      <c r="CU47" s="14" t="n">
        <v>29.494</v>
      </c>
    </row>
    <row r="48">
      <c r="A48" s="14" t="inlineStr">
        <is>
          <t>ABW2023</t>
        </is>
      </c>
      <c r="B48" s="14" t="inlineStr">
        <is>
          <t>ABW</t>
        </is>
      </c>
      <c r="C48" s="14" t="inlineStr">
        <is>
          <t>ABW</t>
        </is>
      </c>
      <c r="D48" s="14" t="inlineStr">
        <is>
          <t>Aruba</t>
        </is>
      </c>
      <c r="E48" s="14" t="n">
        <v>2023</v>
      </c>
      <c r="F48" s="14" t="n">
        <v>0.015</v>
      </c>
      <c r="G48" s="14" t="n">
        <v>6.147</v>
      </c>
      <c r="H48" s="14" t="n">
        <v>1.286</v>
      </c>
      <c r="I48" s="14" t="n">
        <v>0</v>
      </c>
      <c r="J48" s="14" t="n">
        <v>6.147</v>
      </c>
      <c r="K48" s="14" t="n">
        <v>0</v>
      </c>
      <c r="L48" s="14" t="n">
        <v>1</v>
      </c>
      <c r="M48" s="14" t="n">
        <v>7.886</v>
      </c>
      <c r="N48" s="14" t="n">
        <v>3.857</v>
      </c>
      <c r="O48" s="14" t="n">
        <v>0</v>
      </c>
      <c r="P48" s="14" t="n">
        <v>7.886</v>
      </c>
      <c r="Q48" s="14" t="n">
        <v>0</v>
      </c>
      <c r="R48" s="14" t="n">
        <v>1</v>
      </c>
      <c r="S48" s="14" t="n">
        <v>12.575</v>
      </c>
      <c r="T48" s="14" t="n">
        <v>7.714</v>
      </c>
      <c r="U48" s="14" t="n">
        <v>0.021</v>
      </c>
      <c r="V48" s="14" t="n">
        <v>12.764</v>
      </c>
      <c r="W48" s="14" t="n">
        <v>0.015</v>
      </c>
      <c r="X48" s="14" t="n">
        <v>1</v>
      </c>
      <c r="Y48" s="14" t="n">
        <v>6.656</v>
      </c>
      <c r="Z48" s="14" t="n">
        <v>0.895</v>
      </c>
      <c r="AA48" s="14" t="n">
        <v>-4.269</v>
      </c>
      <c r="AB48" s="14" t="n">
        <v>2.387</v>
      </c>
      <c r="AC48" s="14" t="n">
        <v>0</v>
      </c>
      <c r="AD48" s="14" t="n">
        <v>0</v>
      </c>
      <c r="AE48" s="14" t="n">
        <v>7.942</v>
      </c>
      <c r="AF48" s="14" t="n">
        <v>1.86</v>
      </c>
      <c r="AG48" s="14" t="n">
        <v>-5.555</v>
      </c>
      <c r="AH48" s="14" t="n">
        <v>2.387</v>
      </c>
      <c r="AI48" s="14" t="n">
        <v>0</v>
      </c>
      <c r="AJ48" s="14" t="n">
        <v>0</v>
      </c>
      <c r="AK48" s="14" t="n">
        <v>15.656</v>
      </c>
      <c r="AL48" s="14" t="n">
        <v>8.412000000000001</v>
      </c>
      <c r="AM48" s="14" t="n">
        <v>-5.578</v>
      </c>
      <c r="AN48" s="14" t="n">
        <v>10.078</v>
      </c>
      <c r="AO48" s="14" t="n">
        <v>0</v>
      </c>
      <c r="AP48" s="14" t="n">
        <v>0</v>
      </c>
      <c r="AQ48" s="14" t="n">
        <v>0.791</v>
      </c>
      <c r="AR48" s="14" t="n">
        <v>0.129</v>
      </c>
      <c r="AS48" s="14" t="n">
        <v>0.731</v>
      </c>
      <c r="AT48" s="14" t="n">
        <v>1.522</v>
      </c>
      <c r="AU48" s="14" t="n">
        <v>0</v>
      </c>
      <c r="AV48" s="14" t="n">
        <v>1</v>
      </c>
      <c r="AW48" s="14" t="n">
        <v>0.618</v>
      </c>
      <c r="AX48" s="14" t="n">
        <v>0.129</v>
      </c>
      <c r="AY48" s="14" t="n">
        <v>0.8</v>
      </c>
      <c r="AZ48" s="14" t="n">
        <v>1.439</v>
      </c>
      <c r="BA48" s="14" t="n">
        <v>0.015</v>
      </c>
      <c r="BB48" s="14" t="n">
        <v>1</v>
      </c>
      <c r="BC48" s="14" t="n">
        <v>0.554</v>
      </c>
      <c r="BD48" s="14" t="n">
        <v>0.129</v>
      </c>
      <c r="BE48" s="14" t="n">
        <v>0.001</v>
      </c>
      <c r="BF48" s="14" t="n">
        <v>0.5629999999999999</v>
      </c>
      <c r="BG48" s="14" t="n">
        <v>0.015</v>
      </c>
      <c r="BH48" s="14" t="n">
        <v>1</v>
      </c>
      <c r="BI48" s="14" t="n">
        <v>0.5570000000000001</v>
      </c>
      <c r="BJ48" s="14" t="n">
        <v>0.129</v>
      </c>
      <c r="BK48" s="14" t="n">
        <v>0.65</v>
      </c>
      <c r="BL48" s="14" t="n">
        <v>1.225</v>
      </c>
      <c r="BM48" s="14" t="n">
        <v>0.015</v>
      </c>
      <c r="BN48" s="14" t="n">
        <v>1</v>
      </c>
      <c r="BO48" s="14" t="n">
        <v>0</v>
      </c>
      <c r="BP48" s="14" t="n">
        <v>0</v>
      </c>
      <c r="BQ48" s="14" t="n">
        <v>0.33</v>
      </c>
      <c r="BR48" s="14" t="n">
        <v>0</v>
      </c>
      <c r="BS48" s="14" t="n">
        <v>0.833</v>
      </c>
      <c r="BT48" s="14" t="n">
        <v>0</v>
      </c>
      <c r="BU48" s="14" t="n">
        <v>0</v>
      </c>
      <c r="BV48" s="14" t="n">
        <v>0.283</v>
      </c>
      <c r="BW48" s="14" t="n">
        <v>0.015</v>
      </c>
      <c r="BX48" s="14" t="n">
        <v>0.833</v>
      </c>
      <c r="BY48" s="14" t="n">
        <v>13.254</v>
      </c>
      <c r="BZ48" s="14" t="n">
        <v>0</v>
      </c>
      <c r="CA48" s="14" t="n">
        <v>13.254</v>
      </c>
      <c r="CB48" s="14" t="n">
        <v>0</v>
      </c>
      <c r="CC48" s="14" t="n">
        <v>83.248</v>
      </c>
      <c r="CD48" s="14" t="n">
        <v>7.95</v>
      </c>
      <c r="CE48" s="14" t="n">
        <v>0.138</v>
      </c>
      <c r="CF48" s="14" t="n">
        <v>84.497</v>
      </c>
      <c r="CG48" s="14" t="n">
        <v>0.015</v>
      </c>
      <c r="CH48" s="14" t="n">
        <v>1</v>
      </c>
      <c r="CI48" s="14" t="n">
        <v>0</v>
      </c>
      <c r="CJ48" s="14" t="n">
        <v>0</v>
      </c>
      <c r="CK48" s="14" t="n">
        <v>0</v>
      </c>
      <c r="CL48" s="14" t="n">
        <v>0</v>
      </c>
      <c r="CM48" s="14" t="n">
        <v>0</v>
      </c>
      <c r="CN48" s="14" t="n">
        <v>0</v>
      </c>
      <c r="CO48" s="14" t="n">
        <v>0</v>
      </c>
      <c r="CP48" s="14" t="n">
        <v>0</v>
      </c>
      <c r="CQ48" s="14" t="n">
        <v>1.348</v>
      </c>
      <c r="CR48" s="14" t="n">
        <v>0</v>
      </c>
      <c r="CS48" s="14" t="n">
        <v>5.37</v>
      </c>
      <c r="CT48" s="14" t="n">
        <v>4.861</v>
      </c>
      <c r="CU48" s="14" t="n">
        <v>11.192</v>
      </c>
    </row>
    <row r="49">
      <c r="A49" s="14" t="inlineStr">
        <is>
          <t>ABW2024</t>
        </is>
      </c>
      <c r="B49" s="14" t="inlineStr">
        <is>
          <t>ABW</t>
        </is>
      </c>
      <c r="C49" s="14" t="inlineStr">
        <is>
          <t>ABW</t>
        </is>
      </c>
      <c r="D49" s="14" t="inlineStr">
        <is>
          <t>Aruba</t>
        </is>
      </c>
      <c r="E49" s="14" t="n">
        <v>2024</v>
      </c>
      <c r="F49" s="14" t="n">
        <v>0.015</v>
      </c>
      <c r="G49" s="14" t="n">
        <v>5.575</v>
      </c>
      <c r="H49" s="14" t="n">
        <v>1.324</v>
      </c>
      <c r="I49" s="14" t="n">
        <v>0</v>
      </c>
      <c r="J49" s="14" t="n">
        <v>5.575</v>
      </c>
      <c r="K49" s="14" t="n">
        <v>0</v>
      </c>
      <c r="L49" s="14" t="n">
        <v>1</v>
      </c>
      <c r="M49" s="14" t="n">
        <v>7.124</v>
      </c>
      <c r="N49" s="14" t="n">
        <v>3.971</v>
      </c>
      <c r="O49" s="14" t="n">
        <v>0</v>
      </c>
      <c r="P49" s="14" t="n">
        <v>7.124</v>
      </c>
      <c r="Q49" s="14" t="n">
        <v>0</v>
      </c>
      <c r="R49" s="14" t="n">
        <v>1</v>
      </c>
      <c r="S49" s="14" t="n">
        <v>12.193</v>
      </c>
      <c r="T49" s="14" t="n">
        <v>7.942</v>
      </c>
      <c r="U49" s="14" t="n">
        <v>0.025</v>
      </c>
      <c r="V49" s="14" t="n">
        <v>12.376</v>
      </c>
      <c r="W49" s="14" t="n">
        <v>0.015</v>
      </c>
      <c r="X49" s="14" t="n">
        <v>1</v>
      </c>
      <c r="Y49" s="14" t="n">
        <v>6.853</v>
      </c>
      <c r="Z49" s="14" t="n">
        <v>0.922</v>
      </c>
      <c r="AA49" s="14" t="n">
        <v>-4.395</v>
      </c>
      <c r="AB49" s="14" t="n">
        <v>2.458</v>
      </c>
      <c r="AC49" s="14" t="n">
        <v>0</v>
      </c>
      <c r="AD49" s="14" t="n">
        <v>0</v>
      </c>
      <c r="AE49" s="14" t="n">
        <v>8.176</v>
      </c>
      <c r="AF49" s="14" t="n">
        <v>1.915</v>
      </c>
      <c r="AG49" s="14" t="n">
        <v>-5.719</v>
      </c>
      <c r="AH49" s="14" t="n">
        <v>2.458</v>
      </c>
      <c r="AI49" s="14" t="n">
        <v>0</v>
      </c>
      <c r="AJ49" s="14" t="n">
        <v>0</v>
      </c>
      <c r="AK49" s="14" t="n">
        <v>16.118</v>
      </c>
      <c r="AL49" s="14" t="n">
        <v>8.66</v>
      </c>
      <c r="AM49" s="14" t="n">
        <v>-5.743</v>
      </c>
      <c r="AN49" s="14" t="n">
        <v>10.375</v>
      </c>
      <c r="AO49" s="14" t="n">
        <v>0</v>
      </c>
      <c r="AP49" s="14" t="n">
        <v>0</v>
      </c>
      <c r="AQ49" s="14" t="n">
        <v>0.756</v>
      </c>
      <c r="AR49" s="14" t="n">
        <v>0.132</v>
      </c>
      <c r="AS49" s="14" t="n">
        <v>0.706</v>
      </c>
      <c r="AT49" s="14" t="n">
        <v>1.462</v>
      </c>
      <c r="AU49" s="14" t="n">
        <v>0</v>
      </c>
      <c r="AV49" s="14" t="n">
        <v>1</v>
      </c>
      <c r="AW49" s="14" t="n">
        <v>0.655</v>
      </c>
      <c r="AX49" s="14" t="n">
        <v>0.132</v>
      </c>
      <c r="AY49" s="14" t="n">
        <v>0.666</v>
      </c>
      <c r="AZ49" s="14" t="n">
        <v>1.341</v>
      </c>
      <c r="BA49" s="14" t="n">
        <v>0.015</v>
      </c>
      <c r="BB49" s="14" t="n">
        <v>1</v>
      </c>
      <c r="BC49" s="14" t="n">
        <v>0.534</v>
      </c>
      <c r="BD49" s="14" t="n">
        <v>0.132</v>
      </c>
      <c r="BE49" s="14" t="n">
        <v>0.001</v>
      </c>
      <c r="BF49" s="14" t="n">
        <v>0.542</v>
      </c>
      <c r="BG49" s="14" t="n">
        <v>0.015</v>
      </c>
      <c r="BH49" s="14" t="n">
        <v>1</v>
      </c>
      <c r="BI49" s="14" t="n">
        <v>0.5679999999999999</v>
      </c>
      <c r="BJ49" s="14" t="n">
        <v>0.132</v>
      </c>
      <c r="BK49" s="14" t="n">
        <v>0.525</v>
      </c>
      <c r="BL49" s="14" t="n">
        <v>1.109</v>
      </c>
      <c r="BM49" s="14" t="n">
        <v>0.015</v>
      </c>
      <c r="BN49" s="14" t="n">
        <v>1</v>
      </c>
      <c r="BO49" s="14" t="n">
        <v>0</v>
      </c>
      <c r="BP49" s="14" t="n">
        <v>0</v>
      </c>
      <c r="BQ49" s="14" t="n">
        <v>0.318</v>
      </c>
      <c r="BR49" s="14" t="n">
        <v>0</v>
      </c>
      <c r="BS49" s="14" t="n">
        <v>0.833</v>
      </c>
      <c r="BT49" s="14" t="n">
        <v>0</v>
      </c>
      <c r="BU49" s="14" t="n">
        <v>0</v>
      </c>
      <c r="BV49" s="14" t="n">
        <v>0.275</v>
      </c>
      <c r="BW49" s="14" t="n">
        <v>0.015</v>
      </c>
      <c r="BX49" s="14" t="n">
        <v>0.833</v>
      </c>
      <c r="BY49" s="14" t="n">
        <v>13.646</v>
      </c>
      <c r="BZ49" s="14" t="n">
        <v>0</v>
      </c>
      <c r="CA49" s="14" t="n">
        <v>13.646</v>
      </c>
      <c r="CB49" s="14" t="n">
        <v>0</v>
      </c>
      <c r="CC49" s="14" t="n">
        <v>82.58799999999999</v>
      </c>
      <c r="CD49" s="14" t="n">
        <v>7.95</v>
      </c>
      <c r="CE49" s="14" t="n">
        <v>0.169</v>
      </c>
      <c r="CF49" s="14" t="n">
        <v>83.827</v>
      </c>
      <c r="CG49" s="14" t="n">
        <v>0.015</v>
      </c>
      <c r="CH49" s="14" t="n">
        <v>1</v>
      </c>
      <c r="CI49" s="14" t="n">
        <v>0</v>
      </c>
      <c r="CJ49" s="14" t="n">
        <v>0</v>
      </c>
      <c r="CK49" s="14" t="n">
        <v>0</v>
      </c>
      <c r="CL49" s="14" t="n">
        <v>0</v>
      </c>
      <c r="CM49" s="14" t="n">
        <v>0</v>
      </c>
      <c r="CN49" s="14" t="n">
        <v>0</v>
      </c>
      <c r="CO49" s="14" t="n">
        <v>0</v>
      </c>
      <c r="CP49" s="14" t="n">
        <v>0</v>
      </c>
      <c r="CQ49" s="14" t="n">
        <v>1.387</v>
      </c>
      <c r="CR49" s="14" t="n">
        <v>0</v>
      </c>
      <c r="CS49" s="14" t="n">
        <v>5.529</v>
      </c>
      <c r="CT49" s="14" t="n">
        <v>4.251</v>
      </c>
      <c r="CU49" s="14" t="n">
        <v>10.123</v>
      </c>
    </row>
    <row r="50">
      <c r="A50" s="14" t="inlineStr">
        <is>
          <t>AUS2021</t>
        </is>
      </c>
      <c r="B50" s="14" t="inlineStr">
        <is>
          <t>AUS</t>
        </is>
      </c>
      <c r="C50" s="14" t="inlineStr">
        <is>
          <t>AUS</t>
        </is>
      </c>
      <c r="D50" s="14" t="inlineStr">
        <is>
          <t>Australia</t>
        </is>
      </c>
      <c r="E50" s="14" t="n">
        <v>2021</v>
      </c>
      <c r="F50" s="14" t="n">
        <v>0.1</v>
      </c>
      <c r="G50" s="14" t="n">
        <v>1.895</v>
      </c>
      <c r="H50" s="14" t="n">
        <v>0.576</v>
      </c>
      <c r="I50" s="14" t="n">
        <v>0</v>
      </c>
      <c r="J50" s="14" t="n">
        <v>1.895</v>
      </c>
      <c r="K50" s="14" t="n">
        <v>0</v>
      </c>
      <c r="L50" s="14" t="n">
        <v>1</v>
      </c>
      <c r="M50" s="14" t="n">
        <v>3.047</v>
      </c>
      <c r="N50" s="14" t="n">
        <v>1.728</v>
      </c>
      <c r="O50" s="14" t="n">
        <v>0</v>
      </c>
      <c r="P50" s="14" t="n">
        <v>3.047</v>
      </c>
      <c r="Q50" s="14" t="n">
        <v>0</v>
      </c>
      <c r="R50" s="14" t="n">
        <v>1</v>
      </c>
      <c r="S50" s="14" t="n">
        <v>4.774</v>
      </c>
      <c r="T50" s="14" t="n">
        <v>3.455</v>
      </c>
      <c r="U50" s="14" t="n">
        <v>0</v>
      </c>
      <c r="V50" s="14" t="n">
        <v>5.252</v>
      </c>
      <c r="W50" s="14" t="n">
        <v>0.1</v>
      </c>
      <c r="X50" s="14" t="n">
        <v>1</v>
      </c>
      <c r="Y50" s="14" t="n">
        <v>7.323</v>
      </c>
      <c r="Z50" s="14" t="n">
        <v>0.641</v>
      </c>
      <c r="AA50" s="14" t="n">
        <v>0</v>
      </c>
      <c r="AB50" s="14" t="n">
        <v>7.323</v>
      </c>
      <c r="AC50" s="14" t="n">
        <v>0</v>
      </c>
      <c r="AD50" s="14" t="n">
        <v>1</v>
      </c>
      <c r="AE50" s="14" t="n">
        <v>8.465999999999999</v>
      </c>
      <c r="AF50" s="14" t="n">
        <v>1.283</v>
      </c>
      <c r="AG50" s="14" t="n">
        <v>0</v>
      </c>
      <c r="AH50" s="14" t="n">
        <v>8.465999999999999</v>
      </c>
      <c r="AI50" s="14" t="n">
        <v>0</v>
      </c>
      <c r="AJ50" s="14" t="n">
        <v>1</v>
      </c>
      <c r="AK50" s="14" t="n">
        <v>15.326</v>
      </c>
      <c r="AL50" s="14" t="n">
        <v>5.132</v>
      </c>
      <c r="AM50" s="14" t="n">
        <v>-0.265</v>
      </c>
      <c r="AN50" s="14" t="n">
        <v>16.568</v>
      </c>
      <c r="AO50" s="14" t="n">
        <v>0.1</v>
      </c>
      <c r="AP50" s="14" t="n">
        <v>1</v>
      </c>
      <c r="AQ50" s="14" t="n">
        <v>0.621</v>
      </c>
      <c r="AR50" s="14" t="n">
        <v>0.114</v>
      </c>
      <c r="AS50" s="14" t="n">
        <v>0.396</v>
      </c>
      <c r="AT50" s="14" t="n">
        <v>1.119</v>
      </c>
      <c r="AU50" s="14" t="n">
        <v>0.1</v>
      </c>
      <c r="AV50" s="14" t="n">
        <v>1</v>
      </c>
      <c r="AW50" s="14" t="n">
        <v>0.593</v>
      </c>
      <c r="AX50" s="14" t="n">
        <v>0.114</v>
      </c>
      <c r="AY50" s="14" t="n">
        <v>0.382</v>
      </c>
      <c r="AZ50" s="14" t="n">
        <v>1.073</v>
      </c>
      <c r="BA50" s="14" t="n">
        <v>0.1</v>
      </c>
      <c r="BB50" s="14" t="n">
        <v>1</v>
      </c>
      <c r="BC50" s="14" t="n">
        <v>0.44</v>
      </c>
      <c r="BD50" s="14" t="n">
        <v>0.114</v>
      </c>
      <c r="BE50" s="14" t="n">
        <v>0.131</v>
      </c>
      <c r="BF50" s="14" t="n">
        <v>0.628</v>
      </c>
      <c r="BG50" s="14" t="n">
        <v>0.1</v>
      </c>
      <c r="BH50" s="14" t="n">
        <v>1</v>
      </c>
      <c r="BI50" s="14" t="n">
        <v>0.5600000000000001</v>
      </c>
      <c r="BJ50" s="14" t="n">
        <v>0.114</v>
      </c>
      <c r="BK50" s="14" t="n">
        <v>0.027</v>
      </c>
      <c r="BL50" s="14" t="n">
        <v>0.646</v>
      </c>
      <c r="BM50" s="14" t="n">
        <v>0.1</v>
      </c>
      <c r="BN50" s="14" t="n">
        <v>1</v>
      </c>
      <c r="BO50" s="14" t="n">
        <v>0</v>
      </c>
      <c r="BP50" s="14" t="n">
        <v>0</v>
      </c>
      <c r="BQ50" s="14" t="n">
        <v>0.163</v>
      </c>
      <c r="BR50" s="14" t="n">
        <v>0</v>
      </c>
      <c r="BS50" s="14" t="n">
        <v>1</v>
      </c>
      <c r="BT50" s="14" t="n">
        <v>0</v>
      </c>
      <c r="BU50" s="14" t="n">
        <v>0</v>
      </c>
      <c r="BV50" s="14" t="n">
        <v>0.236</v>
      </c>
      <c r="BW50" s="14" t="n">
        <v>0.1</v>
      </c>
      <c r="BX50" s="14" t="n">
        <v>1</v>
      </c>
      <c r="BY50" s="14" t="n">
        <v>11.787</v>
      </c>
      <c r="BZ50" s="14" t="n">
        <v>0</v>
      </c>
      <c r="CA50" s="14" t="n">
        <v>11.787</v>
      </c>
      <c r="CB50" s="14" t="n">
        <v>0</v>
      </c>
      <c r="CC50" s="14" t="n">
        <v>81.69499999999999</v>
      </c>
      <c r="CD50" s="14" t="n">
        <v>7.95</v>
      </c>
      <c r="CE50" s="14" t="n">
        <v>0</v>
      </c>
      <c r="CF50" s="14" t="n">
        <v>89.86499999999999</v>
      </c>
      <c r="CG50" s="14" t="n">
        <v>0.1</v>
      </c>
      <c r="CH50" s="14" t="n">
        <v>1</v>
      </c>
      <c r="CI50" s="14" t="n">
        <v>0</v>
      </c>
      <c r="CJ50" s="14" t="n">
        <v>0</v>
      </c>
      <c r="CK50" s="14" t="n">
        <v>0</v>
      </c>
      <c r="CL50" s="14" t="n">
        <v>0.001</v>
      </c>
      <c r="CM50" s="14" t="n">
        <v>0</v>
      </c>
      <c r="CN50" s="14" t="n">
        <v>0.021</v>
      </c>
      <c r="CO50" s="14" t="n">
        <v>2.211</v>
      </c>
      <c r="CP50" s="14" t="n">
        <v>0.993</v>
      </c>
      <c r="CQ50" s="14" t="n">
        <v>1.296</v>
      </c>
      <c r="CR50" s="14" t="n">
        <v>0</v>
      </c>
      <c r="CS50" s="14" t="n">
        <v>4.005</v>
      </c>
      <c r="CT50" s="14" t="n">
        <v>4.466</v>
      </c>
      <c r="CU50" s="14" t="n">
        <v>6.18</v>
      </c>
    </row>
    <row r="51">
      <c r="A51" s="14" t="inlineStr">
        <is>
          <t>AUS2022</t>
        </is>
      </c>
      <c r="B51" s="14" t="inlineStr">
        <is>
          <t>AUS</t>
        </is>
      </c>
      <c r="C51" s="14" t="inlineStr">
        <is>
          <t>AUS</t>
        </is>
      </c>
      <c r="D51" s="14" t="inlineStr">
        <is>
          <t>Australia</t>
        </is>
      </c>
      <c r="E51" s="14" t="n">
        <v>2022</v>
      </c>
      <c r="F51" s="14" t="n">
        <v>0.1</v>
      </c>
      <c r="G51" s="14" t="n">
        <v>2.107</v>
      </c>
      <c r="H51" s="14" t="n">
        <v>0.623</v>
      </c>
      <c r="I51" s="14" t="n">
        <v>0</v>
      </c>
      <c r="J51" s="14" t="n">
        <v>2.107</v>
      </c>
      <c r="K51" s="14" t="n">
        <v>0</v>
      </c>
      <c r="L51" s="14" t="n">
        <v>1</v>
      </c>
      <c r="M51" s="14" t="n">
        <v>3.354</v>
      </c>
      <c r="N51" s="14" t="n">
        <v>1.87</v>
      </c>
      <c r="O51" s="14" t="n">
        <v>0</v>
      </c>
      <c r="P51" s="14" t="n">
        <v>3.354</v>
      </c>
      <c r="Q51" s="14" t="n">
        <v>0</v>
      </c>
      <c r="R51" s="14" t="n">
        <v>1</v>
      </c>
      <c r="S51" s="14" t="n">
        <v>5.223</v>
      </c>
      <c r="T51" s="14" t="n">
        <v>3.74</v>
      </c>
      <c r="U51" s="14" t="n">
        <v>0.039</v>
      </c>
      <c r="V51" s="14" t="n">
        <v>5.746</v>
      </c>
      <c r="W51" s="14" t="n">
        <v>0.1</v>
      </c>
      <c r="X51" s="14" t="n">
        <v>1</v>
      </c>
      <c r="Y51" s="14" t="n">
        <v>12.903</v>
      </c>
      <c r="Z51" s="14" t="n">
        <v>0.676</v>
      </c>
      <c r="AA51" s="14" t="n">
        <v>0</v>
      </c>
      <c r="AB51" s="14" t="n">
        <v>12.903</v>
      </c>
      <c r="AC51" s="14" t="n">
        <v>0</v>
      </c>
      <c r="AD51" s="14" t="n">
        <v>1</v>
      </c>
      <c r="AE51" s="14" t="n">
        <v>14.138</v>
      </c>
      <c r="AF51" s="14" t="n">
        <v>1.352</v>
      </c>
      <c r="AG51" s="14" t="n">
        <v>0</v>
      </c>
      <c r="AH51" s="14" t="n">
        <v>14.138</v>
      </c>
      <c r="AI51" s="14" t="n">
        <v>0</v>
      </c>
      <c r="AJ51" s="14" t="n">
        <v>1</v>
      </c>
      <c r="AK51" s="14" t="n">
        <v>21.546</v>
      </c>
      <c r="AL51" s="14" t="n">
        <v>5.408</v>
      </c>
      <c r="AM51" s="14" t="n">
        <v>0.026</v>
      </c>
      <c r="AN51" s="14" t="n">
        <v>23.555</v>
      </c>
      <c r="AO51" s="14" t="n">
        <v>0.1</v>
      </c>
      <c r="AP51" s="14" t="n">
        <v>1</v>
      </c>
      <c r="AQ51" s="14" t="n">
        <v>0.847</v>
      </c>
      <c r="AR51" s="14" t="n">
        <v>0.123</v>
      </c>
      <c r="AS51" s="14" t="n">
        <v>0.304</v>
      </c>
      <c r="AT51" s="14" t="n">
        <v>1.266</v>
      </c>
      <c r="AU51" s="14" t="n">
        <v>0.1</v>
      </c>
      <c r="AV51" s="14" t="n">
        <v>1</v>
      </c>
      <c r="AW51" s="14" t="n">
        <v>0.947</v>
      </c>
      <c r="AX51" s="14" t="n">
        <v>0.123</v>
      </c>
      <c r="AY51" s="14" t="n">
        <v>0.343</v>
      </c>
      <c r="AZ51" s="14" t="n">
        <v>1.419</v>
      </c>
      <c r="BA51" s="14" t="n">
        <v>0.1</v>
      </c>
      <c r="BB51" s="14" t="n">
        <v>1</v>
      </c>
      <c r="BC51" s="14" t="n">
        <v>0.589</v>
      </c>
      <c r="BD51" s="14" t="n">
        <v>0.123</v>
      </c>
      <c r="BE51" s="14" t="n">
        <v>0.031</v>
      </c>
      <c r="BF51" s="14" t="n">
        <v>0.681</v>
      </c>
      <c r="BG51" s="14" t="n">
        <v>0.1</v>
      </c>
      <c r="BH51" s="14" t="n">
        <v>1</v>
      </c>
      <c r="BI51" s="14" t="n">
        <v>0.6889999999999999</v>
      </c>
      <c r="BJ51" s="14" t="n">
        <v>0.123</v>
      </c>
      <c r="BK51" s="14" t="n">
        <v>0.031</v>
      </c>
      <c r="BL51" s="14" t="n">
        <v>0.786</v>
      </c>
      <c r="BM51" s="14" t="n">
        <v>0.1</v>
      </c>
      <c r="BN51" s="14" t="n">
        <v>1</v>
      </c>
      <c r="BO51" s="14" t="n">
        <v>0</v>
      </c>
      <c r="BP51" s="14" t="n">
        <v>0</v>
      </c>
      <c r="BQ51" s="14" t="n">
        <v>0.27</v>
      </c>
      <c r="BR51" s="14" t="n">
        <v>0</v>
      </c>
      <c r="BS51" s="14" t="n">
        <v>1</v>
      </c>
      <c r="BT51" s="14" t="n">
        <v>0</v>
      </c>
      <c r="BU51" s="14" t="n">
        <v>0</v>
      </c>
      <c r="BV51" s="14" t="n">
        <v>0.233</v>
      </c>
      <c r="BW51" s="14" t="n">
        <v>0.1</v>
      </c>
      <c r="BX51" s="14" t="n">
        <v>1</v>
      </c>
      <c r="BY51" s="14" t="n">
        <v>12.729</v>
      </c>
      <c r="BZ51" s="14" t="n">
        <v>0</v>
      </c>
      <c r="CA51" s="14" t="n">
        <v>12.729</v>
      </c>
      <c r="CB51" s="14" t="n">
        <v>0</v>
      </c>
      <c r="CC51" s="14" t="n">
        <v>102.477</v>
      </c>
      <c r="CD51" s="14" t="n">
        <v>7.95</v>
      </c>
      <c r="CE51" s="14" t="n">
        <v>0.758</v>
      </c>
      <c r="CF51" s="14" t="n">
        <v>112.724</v>
      </c>
      <c r="CG51" s="14" t="n">
        <v>0.1</v>
      </c>
      <c r="CH51" s="14" t="n">
        <v>1</v>
      </c>
      <c r="CI51" s="14" t="n">
        <v>0</v>
      </c>
      <c r="CJ51" s="14" t="n">
        <v>0</v>
      </c>
      <c r="CK51" s="14" t="n">
        <v>0</v>
      </c>
      <c r="CL51" s="14" t="n">
        <v>0.001</v>
      </c>
      <c r="CM51" s="14" t="n">
        <v>0</v>
      </c>
      <c r="CN51" s="14" t="n">
        <v>0.023</v>
      </c>
      <c r="CO51" s="14" t="n">
        <v>2.308</v>
      </c>
      <c r="CP51" s="14" t="n">
        <v>0.99</v>
      </c>
      <c r="CQ51" s="14" t="n">
        <v>1.399</v>
      </c>
      <c r="CR51" s="14" t="n">
        <v>0</v>
      </c>
      <c r="CS51" s="14" t="n">
        <v>4.325</v>
      </c>
      <c r="CT51" s="14" t="n">
        <v>10.204</v>
      </c>
      <c r="CU51" s="14" t="n">
        <v>11.669</v>
      </c>
    </row>
    <row r="52">
      <c r="A52" s="14" t="inlineStr">
        <is>
          <t>AUS2023</t>
        </is>
      </c>
      <c r="B52" s="14" t="inlineStr">
        <is>
          <t>AUS</t>
        </is>
      </c>
      <c r="C52" s="14" t="inlineStr">
        <is>
          <t>AUS</t>
        </is>
      </c>
      <c r="D52" s="14" t="inlineStr">
        <is>
          <t>Australia</t>
        </is>
      </c>
      <c r="E52" s="14" t="n">
        <v>2023</v>
      </c>
      <c r="F52" s="14" t="n">
        <v>0.1</v>
      </c>
      <c r="G52" s="14" t="n">
        <v>2.147</v>
      </c>
      <c r="H52" s="14" t="n">
        <v>0.649</v>
      </c>
      <c r="I52" s="14" t="n">
        <v>0</v>
      </c>
      <c r="J52" s="14" t="n">
        <v>2.147</v>
      </c>
      <c r="K52" s="14" t="n">
        <v>0</v>
      </c>
      <c r="L52" s="14" t="n">
        <v>1</v>
      </c>
      <c r="M52" s="14" t="n">
        <v>3.45</v>
      </c>
      <c r="N52" s="14" t="n">
        <v>1.948</v>
      </c>
      <c r="O52" s="14" t="n">
        <v>0</v>
      </c>
      <c r="P52" s="14" t="n">
        <v>3.45</v>
      </c>
      <c r="Q52" s="14" t="n">
        <v>0</v>
      </c>
      <c r="R52" s="14" t="n">
        <v>1</v>
      </c>
      <c r="S52" s="14" t="n">
        <v>5.394</v>
      </c>
      <c r="T52" s="14" t="n">
        <v>3.896</v>
      </c>
      <c r="U52" s="14" t="n">
        <v>0.06</v>
      </c>
      <c r="V52" s="14" t="n">
        <v>5.934</v>
      </c>
      <c r="W52" s="14" t="n">
        <v>0.1</v>
      </c>
      <c r="X52" s="14" t="n">
        <v>1</v>
      </c>
      <c r="Y52" s="14" t="n">
        <v>8.851000000000001</v>
      </c>
      <c r="Z52" s="14" t="n">
        <v>0.661</v>
      </c>
      <c r="AA52" s="14" t="n">
        <v>0</v>
      </c>
      <c r="AB52" s="14" t="n">
        <v>8.851000000000001</v>
      </c>
      <c r="AC52" s="14" t="n">
        <v>0</v>
      </c>
      <c r="AD52" s="14" t="n">
        <v>1</v>
      </c>
      <c r="AE52" s="14" t="n">
        <v>10.136</v>
      </c>
      <c r="AF52" s="14" t="n">
        <v>1.322</v>
      </c>
      <c r="AG52" s="14" t="n">
        <v>0</v>
      </c>
      <c r="AH52" s="14" t="n">
        <v>10.136</v>
      </c>
      <c r="AI52" s="14" t="n">
        <v>0</v>
      </c>
      <c r="AJ52" s="14" t="n">
        <v>1</v>
      </c>
      <c r="AK52" s="14" t="n">
        <v>17.85</v>
      </c>
      <c r="AL52" s="14" t="n">
        <v>5.289</v>
      </c>
      <c r="AM52" s="14" t="n">
        <v>0.198</v>
      </c>
      <c r="AN52" s="14" t="n">
        <v>19.635</v>
      </c>
      <c r="AO52" s="14" t="n">
        <v>0.1</v>
      </c>
      <c r="AP52" s="14" t="n">
        <v>1</v>
      </c>
      <c r="AQ52" s="14" t="n">
        <v>0.749</v>
      </c>
      <c r="AR52" s="14" t="n">
        <v>0.129</v>
      </c>
      <c r="AS52" s="14" t="n">
        <v>0.365</v>
      </c>
      <c r="AT52" s="14" t="n">
        <v>1.225</v>
      </c>
      <c r="AU52" s="14" t="n">
        <v>0.1</v>
      </c>
      <c r="AV52" s="14" t="n">
        <v>1</v>
      </c>
      <c r="AW52" s="14" t="n">
        <v>0.783</v>
      </c>
      <c r="AX52" s="14" t="n">
        <v>0.129</v>
      </c>
      <c r="AY52" s="14" t="n">
        <v>0.4</v>
      </c>
      <c r="AZ52" s="14" t="n">
        <v>1.301</v>
      </c>
      <c r="BA52" s="14" t="n">
        <v>0.1</v>
      </c>
      <c r="BB52" s="14" t="n">
        <v>1</v>
      </c>
      <c r="BC52" s="14" t="n">
        <v>0.527</v>
      </c>
      <c r="BD52" s="14" t="n">
        <v>0.129</v>
      </c>
      <c r="BE52" s="14" t="n">
        <v>0.058</v>
      </c>
      <c r="BF52" s="14" t="n">
        <v>0.644</v>
      </c>
      <c r="BG52" s="14" t="n">
        <v>0.1</v>
      </c>
      <c r="BH52" s="14" t="n">
        <v>1</v>
      </c>
      <c r="BI52" s="14" t="n">
        <v>0.64</v>
      </c>
      <c r="BJ52" s="14" t="n">
        <v>0.129</v>
      </c>
      <c r="BK52" s="14" t="n">
        <v>0.031</v>
      </c>
      <c r="BL52" s="14" t="n">
        <v>0.73</v>
      </c>
      <c r="BM52" s="14" t="n">
        <v>0.1</v>
      </c>
      <c r="BN52" s="14" t="n">
        <v>1</v>
      </c>
      <c r="BO52" s="14" t="n">
        <v>0</v>
      </c>
      <c r="BP52" s="14" t="n">
        <v>0</v>
      </c>
      <c r="BQ52" s="14" t="n">
        <v>0.228</v>
      </c>
      <c r="BR52" s="14" t="n">
        <v>0</v>
      </c>
      <c r="BS52" s="14" t="n">
        <v>1</v>
      </c>
      <c r="BT52" s="14" t="n">
        <v>0</v>
      </c>
      <c r="BU52" s="14" t="n">
        <v>0</v>
      </c>
      <c r="BV52" s="14" t="n">
        <v>0.255</v>
      </c>
      <c r="BW52" s="14" t="n">
        <v>0.1</v>
      </c>
      <c r="BX52" s="14" t="n">
        <v>1</v>
      </c>
      <c r="BY52" s="14" t="n">
        <v>13.254</v>
      </c>
      <c r="BZ52" s="14" t="n">
        <v>0</v>
      </c>
      <c r="CA52" s="14" t="n">
        <v>13.254</v>
      </c>
      <c r="CB52" s="14" t="n">
        <v>0</v>
      </c>
      <c r="CC52" s="14" t="n">
        <v>87.07899999999999</v>
      </c>
      <c r="CD52" s="14" t="n">
        <v>7.95</v>
      </c>
      <c r="CE52" s="14" t="n">
        <v>0.964</v>
      </c>
      <c r="CF52" s="14" t="n">
        <v>95.78700000000001</v>
      </c>
      <c r="CG52" s="14" t="n">
        <v>0.1</v>
      </c>
      <c r="CH52" s="14" t="n">
        <v>1</v>
      </c>
      <c r="CI52" s="14" t="n">
        <v>0</v>
      </c>
      <c r="CJ52" s="14" t="n">
        <v>0</v>
      </c>
      <c r="CK52" s="14" t="n">
        <v>0</v>
      </c>
      <c r="CL52" s="14" t="n">
        <v>0.001</v>
      </c>
      <c r="CM52" s="14" t="n">
        <v>0</v>
      </c>
      <c r="CN52" s="14" t="n">
        <v>0.024</v>
      </c>
      <c r="CO52" s="14" t="n">
        <v>2.168</v>
      </c>
      <c r="CP52" s="14" t="n">
        <v>0.99</v>
      </c>
      <c r="CQ52" s="14" t="n">
        <v>1.457</v>
      </c>
      <c r="CR52" s="14" t="n">
        <v>0</v>
      </c>
      <c r="CS52" s="14" t="n">
        <v>4.504</v>
      </c>
      <c r="CT52" s="14" t="n">
        <v>5.487</v>
      </c>
      <c r="CU52" s="14" t="n">
        <v>7.565</v>
      </c>
    </row>
    <row r="53">
      <c r="A53" s="14" t="inlineStr">
        <is>
          <t>AUS2024</t>
        </is>
      </c>
      <c r="B53" s="14" t="inlineStr">
        <is>
          <t>AUS</t>
        </is>
      </c>
      <c r="C53" s="14" t="inlineStr">
        <is>
          <t>AUS</t>
        </is>
      </c>
      <c r="D53" s="14" t="inlineStr">
        <is>
          <t>Australia</t>
        </is>
      </c>
      <c r="E53" s="14" t="n">
        <v>2024</v>
      </c>
      <c r="F53" s="14" t="n">
        <v>0.1</v>
      </c>
      <c r="G53" s="14" t="n">
        <v>2.199</v>
      </c>
      <c r="H53" s="14" t="n">
        <v>0.669</v>
      </c>
      <c r="I53" s="14" t="n">
        <v>2.262</v>
      </c>
      <c r="J53" s="14" t="n">
        <v>4.461</v>
      </c>
      <c r="K53" s="14" t="n">
        <v>0</v>
      </c>
      <c r="L53" s="14" t="n">
        <v>1</v>
      </c>
      <c r="M53" s="14" t="n">
        <v>3.54</v>
      </c>
      <c r="N53" s="14" t="n">
        <v>2.006</v>
      </c>
      <c r="O53" s="14" t="n">
        <v>2.237</v>
      </c>
      <c r="P53" s="14" t="n">
        <v>5.777</v>
      </c>
      <c r="Q53" s="14" t="n">
        <v>0</v>
      </c>
      <c r="R53" s="14" t="n">
        <v>1</v>
      </c>
      <c r="S53" s="14" t="n">
        <v>5.542</v>
      </c>
      <c r="T53" s="14" t="n">
        <v>4.011</v>
      </c>
      <c r="U53" s="14" t="n">
        <v>0.075</v>
      </c>
      <c r="V53" s="14" t="n">
        <v>6.096</v>
      </c>
      <c r="W53" s="14" t="n">
        <v>0.1</v>
      </c>
      <c r="X53" s="14" t="n">
        <v>1</v>
      </c>
      <c r="Y53" s="14" t="n">
        <v>8.603999999999999</v>
      </c>
      <c r="Z53" s="14" t="n">
        <v>0.681</v>
      </c>
      <c r="AA53" s="14" t="n">
        <v>1.31</v>
      </c>
      <c r="AB53" s="14" t="n">
        <v>9.914</v>
      </c>
      <c r="AC53" s="14" t="n">
        <v>0</v>
      </c>
      <c r="AD53" s="14" t="n">
        <v>1</v>
      </c>
      <c r="AE53" s="14" t="n">
        <v>9.928000000000001</v>
      </c>
      <c r="AF53" s="14" t="n">
        <v>1.361</v>
      </c>
      <c r="AG53" s="14" t="n">
        <v>1.31</v>
      </c>
      <c r="AH53" s="14" t="n">
        <v>11.238</v>
      </c>
      <c r="AI53" s="14" t="n">
        <v>0</v>
      </c>
      <c r="AJ53" s="14" t="n">
        <v>1</v>
      </c>
      <c r="AK53" s="14" t="n">
        <v>17.87</v>
      </c>
      <c r="AL53" s="14" t="n">
        <v>5.445</v>
      </c>
      <c r="AM53" s="14" t="n">
        <v>0.286</v>
      </c>
      <c r="AN53" s="14" t="n">
        <v>19.703</v>
      </c>
      <c r="AO53" s="14" t="n">
        <v>0.1</v>
      </c>
      <c r="AP53" s="14" t="n">
        <v>1</v>
      </c>
      <c r="AQ53" s="14" t="n">
        <v>0.72</v>
      </c>
      <c r="AR53" s="14" t="n">
        <v>0.132</v>
      </c>
      <c r="AS53" s="14" t="n">
        <v>0.365</v>
      </c>
      <c r="AT53" s="14" t="n">
        <v>1.194</v>
      </c>
      <c r="AU53" s="14" t="n">
        <v>0.1</v>
      </c>
      <c r="AV53" s="14" t="n">
        <v>1</v>
      </c>
      <c r="AW53" s="14" t="n">
        <v>0.734</v>
      </c>
      <c r="AX53" s="14" t="n">
        <v>0.132</v>
      </c>
      <c r="AY53" s="14" t="n">
        <v>0.368</v>
      </c>
      <c r="AZ53" s="14" t="n">
        <v>1.211</v>
      </c>
      <c r="BA53" s="14" t="n">
        <v>0.1</v>
      </c>
      <c r="BB53" s="14" t="n">
        <v>1</v>
      </c>
      <c r="BC53" s="14" t="n">
        <v>0.51</v>
      </c>
      <c r="BD53" s="14" t="n">
        <v>0.132</v>
      </c>
      <c r="BE53" s="14" t="n">
        <v>0.054</v>
      </c>
      <c r="BF53" s="14" t="n">
        <v>0.621</v>
      </c>
      <c r="BG53" s="14" t="n">
        <v>0.1</v>
      </c>
      <c r="BH53" s="14" t="n">
        <v>1</v>
      </c>
      <c r="BI53" s="14" t="n">
        <v>0.652</v>
      </c>
      <c r="BJ53" s="14" t="n">
        <v>0.132</v>
      </c>
      <c r="BK53" s="14" t="n">
        <v>0.092</v>
      </c>
      <c r="BL53" s="14" t="n">
        <v>0.8080000000000001</v>
      </c>
      <c r="BM53" s="14" t="n">
        <v>0.1</v>
      </c>
      <c r="BN53" s="14" t="n">
        <v>1</v>
      </c>
      <c r="BO53" s="14" t="n">
        <v>0</v>
      </c>
      <c r="BP53" s="14" t="n">
        <v>0</v>
      </c>
      <c r="BQ53" s="14" t="n">
        <v>0.235</v>
      </c>
      <c r="BR53" s="14" t="n">
        <v>0</v>
      </c>
      <c r="BS53" s="14" t="n">
        <v>1</v>
      </c>
      <c r="BT53" s="14" t="n">
        <v>0</v>
      </c>
      <c r="BU53" s="14" t="n">
        <v>0</v>
      </c>
      <c r="BV53" s="14" t="n">
        <v>0.257</v>
      </c>
      <c r="BW53" s="14" t="n">
        <v>0.1</v>
      </c>
      <c r="BX53" s="14" t="n">
        <v>1</v>
      </c>
      <c r="BY53" s="14" t="n">
        <v>13.646</v>
      </c>
      <c r="BZ53" s="14" t="n">
        <v>0</v>
      </c>
      <c r="CA53" s="14" t="n">
        <v>13.646</v>
      </c>
      <c r="CB53" s="14" t="n">
        <v>0</v>
      </c>
      <c r="CC53" s="14" t="n">
        <v>86.38500000000001</v>
      </c>
      <c r="CD53" s="14" t="n">
        <v>7.95</v>
      </c>
      <c r="CE53" s="14" t="n">
        <v>12.349</v>
      </c>
      <c r="CF53" s="14" t="n">
        <v>107.149</v>
      </c>
      <c r="CG53" s="14" t="n">
        <v>0.1</v>
      </c>
      <c r="CH53" s="14" t="n">
        <v>1</v>
      </c>
      <c r="CI53" s="14" t="n">
        <v>0</v>
      </c>
      <c r="CJ53" s="14" t="n">
        <v>0</v>
      </c>
      <c r="CK53" s="14" t="n">
        <v>0</v>
      </c>
      <c r="CL53" s="14" t="n">
        <v>0.001</v>
      </c>
      <c r="CM53" s="14" t="n">
        <v>0</v>
      </c>
      <c r="CN53" s="14" t="n">
        <v>0.025</v>
      </c>
      <c r="CO53" s="14" t="n">
        <v>2.037</v>
      </c>
      <c r="CP53" s="14" t="n">
        <v>0.99</v>
      </c>
      <c r="CQ53" s="14" t="n">
        <v>1.5</v>
      </c>
      <c r="CR53" s="14" t="n">
        <v>0</v>
      </c>
      <c r="CS53" s="14" t="n">
        <v>4.637</v>
      </c>
      <c r="CT53" s="14" t="n">
        <v>4.509</v>
      </c>
      <c r="CU53" s="14" t="n">
        <v>7.281</v>
      </c>
    </row>
    <row r="54">
      <c r="A54" s="14" t="inlineStr">
        <is>
          <t>AUT2021</t>
        </is>
      </c>
      <c r="B54" s="14" t="inlineStr">
        <is>
          <t>AUT</t>
        </is>
      </c>
      <c r="C54" s="14" t="inlineStr">
        <is>
          <t>AUT</t>
        </is>
      </c>
      <c r="D54" s="14" t="inlineStr">
        <is>
          <t>Austria</t>
        </is>
      </c>
      <c r="E54" s="14" t="n">
        <v>2021</v>
      </c>
      <c r="F54" s="14" t="n">
        <v>0.2</v>
      </c>
      <c r="G54" s="14" t="n">
        <v>5.326</v>
      </c>
      <c r="H54" s="14" t="n">
        <v>1.165</v>
      </c>
      <c r="I54" s="14" t="n">
        <v>1.894</v>
      </c>
      <c r="J54" s="14" t="n">
        <v>7.22</v>
      </c>
      <c r="K54" s="14" t="n">
        <v>0</v>
      </c>
      <c r="L54" s="14" t="n">
        <v>1</v>
      </c>
      <c r="M54" s="14" t="n">
        <v>7.305</v>
      </c>
      <c r="N54" s="14" t="n">
        <v>3.311</v>
      </c>
      <c r="O54" s="14" t="n">
        <v>2.459</v>
      </c>
      <c r="P54" s="14" t="n">
        <v>9.765000000000001</v>
      </c>
      <c r="Q54" s="14" t="n">
        <v>0</v>
      </c>
      <c r="R54" s="14" t="n">
        <v>1</v>
      </c>
      <c r="S54" s="14" t="n">
        <v>11.27</v>
      </c>
      <c r="T54" s="14" t="n">
        <v>6.86</v>
      </c>
      <c r="U54" s="14" t="n">
        <v>2.566</v>
      </c>
      <c r="V54" s="14" t="n">
        <v>16.603</v>
      </c>
      <c r="W54" s="14" t="n">
        <v>0.2</v>
      </c>
      <c r="X54" s="14" t="n">
        <v>1</v>
      </c>
      <c r="Y54" s="14" t="n">
        <v>19.207</v>
      </c>
      <c r="Z54" s="14" t="n">
        <v>2.122</v>
      </c>
      <c r="AA54" s="14" t="n">
        <v>-5.131</v>
      </c>
      <c r="AB54" s="14" t="n">
        <v>14.076</v>
      </c>
      <c r="AC54" s="14" t="n">
        <v>0</v>
      </c>
      <c r="AD54" s="14" t="n">
        <v>1</v>
      </c>
      <c r="AE54" s="14" t="n">
        <v>19.163</v>
      </c>
      <c r="AF54" s="14" t="n">
        <v>3.771</v>
      </c>
      <c r="AG54" s="14" t="n">
        <v>-5.087</v>
      </c>
      <c r="AH54" s="14" t="n">
        <v>14.076</v>
      </c>
      <c r="AI54" s="14" t="n">
        <v>0</v>
      </c>
      <c r="AJ54" s="14" t="n">
        <v>1</v>
      </c>
      <c r="AK54" s="14" t="n">
        <v>30.123</v>
      </c>
      <c r="AL54" s="14" t="n">
        <v>14.784</v>
      </c>
      <c r="AM54" s="14" t="n">
        <v>-11.904</v>
      </c>
      <c r="AN54" s="14" t="n">
        <v>21.862</v>
      </c>
      <c r="AO54" s="14" t="n">
        <v>0.2</v>
      </c>
      <c r="AP54" s="14" t="n">
        <v>1</v>
      </c>
      <c r="AQ54" s="14" t="n">
        <v>0.619</v>
      </c>
      <c r="AR54" s="14" t="n">
        <v>0.114</v>
      </c>
      <c r="AS54" s="14" t="n">
        <v>0.646</v>
      </c>
      <c r="AT54" s="14" t="n">
        <v>1.518</v>
      </c>
      <c r="AU54" s="14" t="n">
        <v>0.2</v>
      </c>
      <c r="AV54" s="14" t="n">
        <v>1</v>
      </c>
      <c r="AW54" s="14" t="n">
        <v>0.599</v>
      </c>
      <c r="AX54" s="14" t="n">
        <v>0.114</v>
      </c>
      <c r="AY54" s="14" t="n">
        <v>0.62</v>
      </c>
      <c r="AZ54" s="14" t="n">
        <v>1.463</v>
      </c>
      <c r="BA54" s="14" t="n">
        <v>0.2</v>
      </c>
      <c r="BB54" s="14" t="n">
        <v>1</v>
      </c>
      <c r="BC54" s="14" t="n">
        <v>0.439</v>
      </c>
      <c r="BD54" s="14" t="n">
        <v>0.114</v>
      </c>
      <c r="BE54" s="14" t="n">
        <v>0.357</v>
      </c>
      <c r="BF54" s="14" t="n">
        <v>0.955</v>
      </c>
      <c r="BG54" s="14" t="n">
        <v>0.2</v>
      </c>
      <c r="BH54" s="14" t="n">
        <v>1</v>
      </c>
      <c r="BI54" s="14" t="n">
        <v>0.505</v>
      </c>
      <c r="BJ54" s="14" t="n">
        <v>0.114</v>
      </c>
      <c r="BK54" s="14" t="n">
        <v>0.235</v>
      </c>
      <c r="BL54" s="14" t="n">
        <v>0.887</v>
      </c>
      <c r="BM54" s="14" t="n">
        <v>0.2</v>
      </c>
      <c r="BN54" s="14" t="n">
        <v>1</v>
      </c>
      <c r="BO54" s="14" t="n">
        <v>0</v>
      </c>
      <c r="BP54" s="14" t="n">
        <v>0.029</v>
      </c>
      <c r="BQ54" s="14" t="n">
        <v>0.128</v>
      </c>
      <c r="BR54" s="14" t="n">
        <v>0</v>
      </c>
      <c r="BS54" s="14" t="n">
        <v>1</v>
      </c>
      <c r="BT54" s="14" t="n">
        <v>0</v>
      </c>
      <c r="BU54" s="14" t="n">
        <v>0.054</v>
      </c>
      <c r="BV54" s="14" t="n">
        <v>0.266</v>
      </c>
      <c r="BW54" s="14" t="n">
        <v>0.2</v>
      </c>
      <c r="BX54" s="14" t="n">
        <v>1</v>
      </c>
      <c r="BY54" s="14" t="n">
        <v>11.787</v>
      </c>
      <c r="BZ54" s="14" t="n">
        <v>0</v>
      </c>
      <c r="CA54" s="14" t="n">
        <v>11.787</v>
      </c>
      <c r="CB54" s="14" t="n">
        <v>0</v>
      </c>
      <c r="CC54" s="14" t="n">
        <v>78.125</v>
      </c>
      <c r="CD54" s="14" t="n">
        <v>7.95</v>
      </c>
      <c r="CE54" s="14" t="n">
        <v>47.305</v>
      </c>
      <c r="CF54" s="14" t="n">
        <v>150.516</v>
      </c>
      <c r="CG54" s="14" t="n">
        <v>0.2</v>
      </c>
      <c r="CH54" s="14" t="n">
        <v>1</v>
      </c>
      <c r="CI54" s="14" t="n">
        <v>0</v>
      </c>
      <c r="CJ54" s="14" t="n">
        <v>0</v>
      </c>
      <c r="CK54" s="14" t="n">
        <v>0</v>
      </c>
      <c r="CL54" s="14" t="n">
        <v>0</v>
      </c>
      <c r="CM54" s="14" t="n">
        <v>0</v>
      </c>
      <c r="CN54" s="14" t="n">
        <v>0.035</v>
      </c>
      <c r="CO54" s="14" t="n">
        <v>0</v>
      </c>
      <c r="CP54" s="14" t="n">
        <v>0</v>
      </c>
      <c r="CQ54" s="14" t="n">
        <v>1.198</v>
      </c>
      <c r="CR54" s="14" t="n">
        <v>0</v>
      </c>
      <c r="CS54" s="14" t="n">
        <v>5.154</v>
      </c>
      <c r="CT54" s="14" t="n">
        <v>4.41</v>
      </c>
      <c r="CU54" s="14" t="n">
        <v>14.942</v>
      </c>
    </row>
    <row r="55">
      <c r="A55" s="14" t="inlineStr">
        <is>
          <t>AUT2022</t>
        </is>
      </c>
      <c r="B55" s="14" t="inlineStr">
        <is>
          <t>AUT</t>
        </is>
      </c>
      <c r="C55" s="14" t="inlineStr">
        <is>
          <t>AUT</t>
        </is>
      </c>
      <c r="D55" s="14" t="inlineStr">
        <is>
          <t>Austria</t>
        </is>
      </c>
      <c r="E55" s="14" t="n">
        <v>2022</v>
      </c>
      <c r="F55" s="14" t="n">
        <v>0.2</v>
      </c>
      <c r="G55" s="14" t="n">
        <v>9.805999999999999</v>
      </c>
      <c r="H55" s="14" t="n">
        <v>1.523</v>
      </c>
      <c r="I55" s="14" t="n">
        <v>8.159000000000001</v>
      </c>
      <c r="J55" s="14" t="n">
        <v>17.965</v>
      </c>
      <c r="K55" s="14" t="n">
        <v>0</v>
      </c>
      <c r="L55" s="14" t="n">
        <v>1</v>
      </c>
      <c r="M55" s="14" t="n">
        <v>11.604</v>
      </c>
      <c r="N55" s="14" t="n">
        <v>4.792</v>
      </c>
      <c r="O55" s="14" t="n">
        <v>9.045</v>
      </c>
      <c r="P55" s="14" t="n">
        <v>20.649</v>
      </c>
      <c r="Q55" s="14" t="n">
        <v>0</v>
      </c>
      <c r="R55" s="14" t="n">
        <v>1</v>
      </c>
      <c r="S55" s="14" t="n">
        <v>13.25</v>
      </c>
      <c r="T55" s="14" t="n">
        <v>7.408</v>
      </c>
      <c r="U55" s="14" t="n">
        <v>2.688</v>
      </c>
      <c r="V55" s="14" t="n">
        <v>18.847</v>
      </c>
      <c r="W55" s="14" t="n">
        <v>0.2</v>
      </c>
      <c r="X55" s="14" t="n">
        <v>1</v>
      </c>
      <c r="Y55" s="14" t="n">
        <v>41.829</v>
      </c>
      <c r="Z55" s="14" t="n">
        <v>4.388</v>
      </c>
      <c r="AA55" s="14" t="n">
        <v>-15.291</v>
      </c>
      <c r="AB55" s="14" t="n">
        <v>26.538</v>
      </c>
      <c r="AC55" s="14" t="n">
        <v>0</v>
      </c>
      <c r="AD55" s="14" t="n">
        <v>1</v>
      </c>
      <c r="AE55" s="14" t="n">
        <v>41.877</v>
      </c>
      <c r="AF55" s="14" t="n">
        <v>7.763</v>
      </c>
      <c r="AG55" s="14" t="n">
        <v>-15.339</v>
      </c>
      <c r="AH55" s="14" t="n">
        <v>26.538</v>
      </c>
      <c r="AI55" s="14" t="n">
        <v>0</v>
      </c>
      <c r="AJ55" s="14" t="n">
        <v>1</v>
      </c>
      <c r="AK55" s="14" t="n">
        <v>53.385</v>
      </c>
      <c r="AL55" s="14" t="n">
        <v>25.493</v>
      </c>
      <c r="AM55" s="14" t="n">
        <v>-28.988</v>
      </c>
      <c r="AN55" s="14" t="n">
        <v>29.277</v>
      </c>
      <c r="AO55" s="14" t="n">
        <v>0.2</v>
      </c>
      <c r="AP55" s="14" t="n">
        <v>1</v>
      </c>
      <c r="AQ55" s="14" t="n">
        <v>0.861</v>
      </c>
      <c r="AR55" s="14" t="n">
        <v>0.123</v>
      </c>
      <c r="AS55" s="14" t="n">
        <v>0.655</v>
      </c>
      <c r="AT55" s="14" t="n">
        <v>1.819</v>
      </c>
      <c r="AU55" s="14" t="n">
        <v>0.2</v>
      </c>
      <c r="AV55" s="14" t="n">
        <v>1</v>
      </c>
      <c r="AW55" s="14" t="n">
        <v>0.986</v>
      </c>
      <c r="AX55" s="14" t="n">
        <v>0.123</v>
      </c>
      <c r="AY55" s="14" t="n">
        <v>0.611</v>
      </c>
      <c r="AZ55" s="14" t="n">
        <v>1.917</v>
      </c>
      <c r="BA55" s="14" t="n">
        <v>0.2</v>
      </c>
      <c r="BB55" s="14" t="n">
        <v>1</v>
      </c>
      <c r="BC55" s="14" t="n">
        <v>0.598</v>
      </c>
      <c r="BD55" s="14" t="n">
        <v>0.123</v>
      </c>
      <c r="BE55" s="14" t="n">
        <v>0.436</v>
      </c>
      <c r="BF55" s="14" t="n">
        <v>1.241</v>
      </c>
      <c r="BG55" s="14" t="n">
        <v>0.2</v>
      </c>
      <c r="BH55" s="14" t="n">
        <v>1</v>
      </c>
      <c r="BI55" s="14" t="n">
        <v>0.612</v>
      </c>
      <c r="BJ55" s="14" t="n">
        <v>0.123</v>
      </c>
      <c r="BK55" s="14" t="n">
        <v>0.633</v>
      </c>
      <c r="BL55" s="14" t="n">
        <v>1.494</v>
      </c>
      <c r="BM55" s="14" t="n">
        <v>0.2</v>
      </c>
      <c r="BN55" s="14" t="n">
        <v>1</v>
      </c>
      <c r="BO55" s="14" t="n">
        <v>0</v>
      </c>
      <c r="BP55" s="14" t="n">
        <v>0.01</v>
      </c>
      <c r="BQ55" s="14" t="n">
        <v>0.195</v>
      </c>
      <c r="BR55" s="14" t="n">
        <v>0</v>
      </c>
      <c r="BS55" s="14" t="n">
        <v>1</v>
      </c>
      <c r="BT55" s="14" t="n">
        <v>0</v>
      </c>
      <c r="BU55" s="14" t="n">
        <v>0.008999999999999999</v>
      </c>
      <c r="BV55" s="14" t="n">
        <v>0.243</v>
      </c>
      <c r="BW55" s="14" t="n">
        <v>0.2</v>
      </c>
      <c r="BX55" s="14" t="n">
        <v>1</v>
      </c>
      <c r="BY55" s="14" t="n">
        <v>12.729</v>
      </c>
      <c r="BZ55" s="14" t="n">
        <v>0</v>
      </c>
      <c r="CA55" s="14" t="n">
        <v>12.729</v>
      </c>
      <c r="CB55" s="14" t="n">
        <v>0</v>
      </c>
      <c r="CC55" s="14" t="n">
        <v>97.90000000000001</v>
      </c>
      <c r="CD55" s="14" t="n">
        <v>7.95</v>
      </c>
      <c r="CE55" s="14" t="n">
        <v>133.885</v>
      </c>
      <c r="CF55" s="14" t="n">
        <v>278.142</v>
      </c>
      <c r="CG55" s="14" t="n">
        <v>0.2</v>
      </c>
      <c r="CH55" s="14" t="n">
        <v>1</v>
      </c>
      <c r="CI55" s="14" t="n">
        <v>0</v>
      </c>
      <c r="CJ55" s="14" t="n">
        <v>0</v>
      </c>
      <c r="CK55" s="14" t="n">
        <v>0</v>
      </c>
      <c r="CL55" s="14" t="n">
        <v>0</v>
      </c>
      <c r="CM55" s="14" t="n">
        <v>0</v>
      </c>
      <c r="CN55" s="14" t="n">
        <v>0.039</v>
      </c>
      <c r="CO55" s="14" t="n">
        <v>0</v>
      </c>
      <c r="CP55" s="14" t="n">
        <v>0</v>
      </c>
      <c r="CQ55" s="14" t="n">
        <v>1.294</v>
      </c>
      <c r="CR55" s="14" t="n">
        <v>0</v>
      </c>
      <c r="CS55" s="14" t="n">
        <v>5.566</v>
      </c>
      <c r="CT55" s="14" t="n">
        <v>5.842</v>
      </c>
      <c r="CU55" s="14" t="n">
        <v>37.473</v>
      </c>
    </row>
    <row r="56">
      <c r="A56" s="14" t="inlineStr">
        <is>
          <t>AUT2023</t>
        </is>
      </c>
      <c r="B56" s="14" t="inlineStr">
        <is>
          <t>AUT</t>
        </is>
      </c>
      <c r="C56" s="14" t="inlineStr">
        <is>
          <t>AUT</t>
        </is>
      </c>
      <c r="D56" s="14" t="inlineStr">
        <is>
          <t>Austria</t>
        </is>
      </c>
      <c r="E56" s="14" t="n">
        <v>2023</v>
      </c>
      <c r="F56" s="14" t="n">
        <v>0.2</v>
      </c>
      <c r="G56" s="14" t="n">
        <v>12.441</v>
      </c>
      <c r="H56" s="14" t="n">
        <v>2.834</v>
      </c>
      <c r="I56" s="14" t="n">
        <v>9.456</v>
      </c>
      <c r="J56" s="14" t="n">
        <v>21.897</v>
      </c>
      <c r="K56" s="14" t="n">
        <v>0</v>
      </c>
      <c r="L56" s="14" t="n">
        <v>1</v>
      </c>
      <c r="M56" s="14" t="n">
        <v>10.478</v>
      </c>
      <c r="N56" s="14" t="n">
        <v>5.197</v>
      </c>
      <c r="O56" s="14" t="n">
        <v>10.392</v>
      </c>
      <c r="P56" s="14" t="n">
        <v>20.869</v>
      </c>
      <c r="Q56" s="14" t="n">
        <v>0</v>
      </c>
      <c r="R56" s="14" t="n">
        <v>1</v>
      </c>
      <c r="S56" s="14" t="n">
        <v>11.18</v>
      </c>
      <c r="T56" s="14" t="n">
        <v>7.714</v>
      </c>
      <c r="U56" s="14" t="n">
        <v>6.234</v>
      </c>
      <c r="V56" s="14" t="n">
        <v>20.444</v>
      </c>
      <c r="W56" s="14" t="n">
        <v>0.2</v>
      </c>
      <c r="X56" s="14" t="n">
        <v>1</v>
      </c>
      <c r="Y56" s="14" t="n">
        <v>17.014</v>
      </c>
      <c r="Z56" s="14" t="n">
        <v>1.906</v>
      </c>
      <c r="AA56" s="14" t="n">
        <v>9.558999999999999</v>
      </c>
      <c r="AB56" s="14" t="n">
        <v>26.573</v>
      </c>
      <c r="AC56" s="14" t="n">
        <v>0</v>
      </c>
      <c r="AD56" s="14" t="n">
        <v>1</v>
      </c>
      <c r="AE56" s="14" t="n">
        <v>17.113</v>
      </c>
      <c r="AF56" s="14" t="n">
        <v>3.408</v>
      </c>
      <c r="AG56" s="14" t="n">
        <v>9.460000000000001</v>
      </c>
      <c r="AH56" s="14" t="n">
        <v>26.573</v>
      </c>
      <c r="AI56" s="14" t="n">
        <v>0</v>
      </c>
      <c r="AJ56" s="14" t="n">
        <v>1</v>
      </c>
      <c r="AK56" s="14" t="n">
        <v>28.927</v>
      </c>
      <c r="AL56" s="14" t="n">
        <v>14.33</v>
      </c>
      <c r="AM56" s="14" t="n">
        <v>9.08</v>
      </c>
      <c r="AN56" s="14" t="n">
        <v>45.609</v>
      </c>
      <c r="AO56" s="14" t="n">
        <v>0.2</v>
      </c>
      <c r="AP56" s="14" t="n">
        <v>1</v>
      </c>
      <c r="AQ56" s="14" t="n">
        <v>0.76</v>
      </c>
      <c r="AR56" s="14" t="n">
        <v>0.129</v>
      </c>
      <c r="AS56" s="14" t="n">
        <v>0.677</v>
      </c>
      <c r="AT56" s="14" t="n">
        <v>1.725</v>
      </c>
      <c r="AU56" s="14" t="n">
        <v>0.2</v>
      </c>
      <c r="AV56" s="14" t="n">
        <v>1</v>
      </c>
      <c r="AW56" s="14" t="n">
        <v>0.8110000000000001</v>
      </c>
      <c r="AX56" s="14" t="n">
        <v>0.129</v>
      </c>
      <c r="AY56" s="14" t="n">
        <v>0.668</v>
      </c>
      <c r="AZ56" s="14" t="n">
        <v>1.776</v>
      </c>
      <c r="BA56" s="14" t="n">
        <v>0.2</v>
      </c>
      <c r="BB56" s="14" t="n">
        <v>1</v>
      </c>
      <c r="BC56" s="14" t="n">
        <v>0.535</v>
      </c>
      <c r="BD56" s="14" t="n">
        <v>0.129</v>
      </c>
      <c r="BE56" s="14" t="n">
        <v>0.505</v>
      </c>
      <c r="BF56" s="14" t="n">
        <v>1.248</v>
      </c>
      <c r="BG56" s="14" t="n">
        <v>0.2</v>
      </c>
      <c r="BH56" s="14" t="n">
        <v>1</v>
      </c>
      <c r="BI56" s="14" t="n">
        <v>0.579</v>
      </c>
      <c r="BJ56" s="14" t="n">
        <v>0.129</v>
      </c>
      <c r="BK56" s="14" t="n">
        <v>0.515</v>
      </c>
      <c r="BL56" s="14" t="n">
        <v>1.313</v>
      </c>
      <c r="BM56" s="14" t="n">
        <v>0.2</v>
      </c>
      <c r="BN56" s="14" t="n">
        <v>1</v>
      </c>
      <c r="BO56" s="14" t="n">
        <v>0</v>
      </c>
      <c r="BP56" s="14" t="n">
        <v>0.005</v>
      </c>
      <c r="BQ56" s="14" t="n">
        <v>0.238</v>
      </c>
      <c r="BR56" s="14" t="n">
        <v>0</v>
      </c>
      <c r="BS56" s="14" t="n">
        <v>1</v>
      </c>
      <c r="BT56" s="14" t="n">
        <v>0</v>
      </c>
      <c r="BU56" s="14" t="n">
        <v>-0.064</v>
      </c>
      <c r="BV56" s="14" t="n">
        <v>0.292</v>
      </c>
      <c r="BW56" s="14" t="n">
        <v>0.2</v>
      </c>
      <c r="BX56" s="14" t="n">
        <v>1</v>
      </c>
      <c r="BY56" s="14" t="n">
        <v>13.254</v>
      </c>
      <c r="BZ56" s="14" t="n">
        <v>0</v>
      </c>
      <c r="CA56" s="14" t="n">
        <v>13.254</v>
      </c>
      <c r="CB56" s="14" t="n">
        <v>0</v>
      </c>
      <c r="CC56" s="14" t="n">
        <v>83.248</v>
      </c>
      <c r="CD56" s="14" t="n">
        <v>7.95</v>
      </c>
      <c r="CE56" s="14" t="n">
        <v>129.924</v>
      </c>
      <c r="CF56" s="14" t="n">
        <v>255.807</v>
      </c>
      <c r="CG56" s="14" t="n">
        <v>0.2</v>
      </c>
      <c r="CH56" s="14" t="n">
        <v>1</v>
      </c>
      <c r="CI56" s="14" t="n">
        <v>0</v>
      </c>
      <c r="CJ56" s="14" t="n">
        <v>0</v>
      </c>
      <c r="CK56" s="14" t="n">
        <v>0</v>
      </c>
      <c r="CL56" s="14" t="n">
        <v>0</v>
      </c>
      <c r="CM56" s="14" t="n">
        <v>0</v>
      </c>
      <c r="CN56" s="14" t="n">
        <v>0.038</v>
      </c>
      <c r="CO56" s="14" t="n">
        <v>0</v>
      </c>
      <c r="CP56" s="14" t="n">
        <v>0</v>
      </c>
      <c r="CQ56" s="14" t="n">
        <v>1.348</v>
      </c>
      <c r="CR56" s="14" t="n">
        <v>0</v>
      </c>
      <c r="CS56" s="14" t="n">
        <v>5.796</v>
      </c>
      <c r="CT56" s="14" t="n">
        <v>3.466</v>
      </c>
      <c r="CU56" s="14" t="n">
        <v>12.608</v>
      </c>
    </row>
    <row r="57">
      <c r="A57" s="14" t="inlineStr">
        <is>
          <t>AUT2024</t>
        </is>
      </c>
      <c r="B57" s="14" t="inlineStr">
        <is>
          <t>AUT</t>
        </is>
      </c>
      <c r="C57" s="14" t="inlineStr">
        <is>
          <t>AUT</t>
        </is>
      </c>
      <c r="D57" s="14" t="inlineStr">
        <is>
          <t>Austria</t>
        </is>
      </c>
      <c r="E57" s="14" t="n">
        <v>2024</v>
      </c>
      <c r="F57" s="14" t="n">
        <v>0.2</v>
      </c>
      <c r="G57" s="14" t="n">
        <v>12.129</v>
      </c>
      <c r="H57" s="14" t="n">
        <v>3.073</v>
      </c>
      <c r="I57" s="14" t="n">
        <v>6.197</v>
      </c>
      <c r="J57" s="14" t="n">
        <v>18.327</v>
      </c>
      <c r="K57" s="14" t="n">
        <v>0</v>
      </c>
      <c r="L57" s="14" t="n">
        <v>1</v>
      </c>
      <c r="M57" s="14" t="n">
        <v>19.923</v>
      </c>
      <c r="N57" s="14" t="n">
        <v>10.853</v>
      </c>
      <c r="O57" s="14" t="n">
        <v>6.956</v>
      </c>
      <c r="P57" s="14" t="n">
        <v>26.879</v>
      </c>
      <c r="Q57" s="14" t="n">
        <v>0</v>
      </c>
      <c r="R57" s="14" t="n">
        <v>1</v>
      </c>
      <c r="S57" s="14" t="n">
        <v>10.969</v>
      </c>
      <c r="T57" s="14" t="n">
        <v>7.942</v>
      </c>
      <c r="U57" s="14" t="n">
        <v>7.79</v>
      </c>
      <c r="V57" s="14" t="n">
        <v>21.913</v>
      </c>
      <c r="W57" s="14" t="n">
        <v>0.2</v>
      </c>
      <c r="X57" s="14" t="n">
        <v>1</v>
      </c>
      <c r="Y57" s="14" t="n">
        <v>15.793</v>
      </c>
      <c r="Z57" s="14" t="n">
        <v>1.994</v>
      </c>
      <c r="AA57" s="14" t="n">
        <v>5.103</v>
      </c>
      <c r="AB57" s="14" t="n">
        <v>20.896</v>
      </c>
      <c r="AC57" s="14" t="n">
        <v>0</v>
      </c>
      <c r="AD57" s="14" t="n">
        <v>1</v>
      </c>
      <c r="AE57" s="14" t="n">
        <v>15.793</v>
      </c>
      <c r="AF57" s="14" t="n">
        <v>3.46</v>
      </c>
      <c r="AG57" s="14" t="n">
        <v>5.103</v>
      </c>
      <c r="AH57" s="14" t="n">
        <v>20.896</v>
      </c>
      <c r="AI57" s="14" t="n">
        <v>0</v>
      </c>
      <c r="AJ57" s="14" t="n">
        <v>1</v>
      </c>
      <c r="AK57" s="14" t="n">
        <v>29.728</v>
      </c>
      <c r="AL57" s="14" t="n">
        <v>15.12</v>
      </c>
      <c r="AM57" s="14" t="n">
        <v>3.051</v>
      </c>
      <c r="AN57" s="14" t="n">
        <v>39.334</v>
      </c>
      <c r="AO57" s="14" t="n">
        <v>0.2</v>
      </c>
      <c r="AP57" s="14" t="n">
        <v>1</v>
      </c>
      <c r="AQ57" s="14" t="n">
        <v>0.724</v>
      </c>
      <c r="AR57" s="14" t="n">
        <v>0.132</v>
      </c>
      <c r="AS57" s="14" t="n">
        <v>0.6899999999999999</v>
      </c>
      <c r="AT57" s="14" t="n">
        <v>1.697</v>
      </c>
      <c r="AU57" s="14" t="n">
        <v>0.2</v>
      </c>
      <c r="AV57" s="14" t="n">
        <v>1</v>
      </c>
      <c r="AW57" s="14" t="n">
        <v>0.75</v>
      </c>
      <c r="AX57" s="14" t="n">
        <v>0.132</v>
      </c>
      <c r="AY57" s="14" t="n">
        <v>0.6899999999999999</v>
      </c>
      <c r="AZ57" s="14" t="n">
        <v>1.729</v>
      </c>
      <c r="BA57" s="14" t="n">
        <v>0.2</v>
      </c>
      <c r="BB57" s="14" t="n">
        <v>1</v>
      </c>
      <c r="BC57" s="14" t="n">
        <v>0.513</v>
      </c>
      <c r="BD57" s="14" t="n">
        <v>0.132</v>
      </c>
      <c r="BE57" s="14" t="n">
        <v>0.332</v>
      </c>
      <c r="BF57" s="14" t="n">
        <v>1.015</v>
      </c>
      <c r="BG57" s="14" t="n">
        <v>0.2</v>
      </c>
      <c r="BH57" s="14" t="n">
        <v>1</v>
      </c>
      <c r="BI57" s="14" t="n">
        <v>0.591</v>
      </c>
      <c r="BJ57" s="14" t="n">
        <v>0.132</v>
      </c>
      <c r="BK57" s="14" t="n">
        <v>0.298</v>
      </c>
      <c r="BL57" s="14" t="n">
        <v>1.067</v>
      </c>
      <c r="BM57" s="14" t="n">
        <v>0.2</v>
      </c>
      <c r="BN57" s="14" t="n">
        <v>1</v>
      </c>
      <c r="BO57" s="14" t="n">
        <v>0</v>
      </c>
      <c r="BP57" s="14" t="n">
        <v>0.004</v>
      </c>
      <c r="BQ57" s="14" t="n">
        <v>0.167</v>
      </c>
      <c r="BR57" s="14" t="n">
        <v>0</v>
      </c>
      <c r="BS57" s="14" t="n">
        <v>1</v>
      </c>
      <c r="BT57" s="14" t="n">
        <v>0</v>
      </c>
      <c r="BU57" s="14" t="n">
        <v>-0.07099999999999999</v>
      </c>
      <c r="BV57" s="14" t="n">
        <v>0.28</v>
      </c>
      <c r="BW57" s="14" t="n">
        <v>0.2</v>
      </c>
      <c r="BX57" s="14" t="n">
        <v>1</v>
      </c>
      <c r="BY57" s="14" t="n">
        <v>13.646</v>
      </c>
      <c r="BZ57" s="14" t="n">
        <v>0</v>
      </c>
      <c r="CA57" s="14" t="n">
        <v>13.646</v>
      </c>
      <c r="CB57" s="14" t="n">
        <v>0</v>
      </c>
      <c r="CC57" s="14" t="n">
        <v>82.58799999999999</v>
      </c>
      <c r="CD57" s="14" t="n">
        <v>7.95</v>
      </c>
      <c r="CE57" s="14" t="n">
        <v>109.01</v>
      </c>
      <c r="CF57" s="14" t="n">
        <v>229.918</v>
      </c>
      <c r="CG57" s="14" t="n">
        <v>0.2</v>
      </c>
      <c r="CH57" s="14" t="n">
        <v>1</v>
      </c>
      <c r="CI57" s="14" t="n">
        <v>0</v>
      </c>
      <c r="CJ57" s="14" t="n">
        <v>0</v>
      </c>
      <c r="CK57" s="14" t="n">
        <v>0</v>
      </c>
      <c r="CL57" s="14" t="n">
        <v>0</v>
      </c>
      <c r="CM57" s="14" t="n">
        <v>0</v>
      </c>
      <c r="CN57" s="14" t="n">
        <v>0.038</v>
      </c>
      <c r="CO57" s="14" t="n">
        <v>0</v>
      </c>
      <c r="CP57" s="14" t="n">
        <v>0</v>
      </c>
      <c r="CQ57" s="14" t="n">
        <v>1.387</v>
      </c>
      <c r="CR57" s="14" t="n">
        <v>0</v>
      </c>
      <c r="CS57" s="14" t="n">
        <v>5.967</v>
      </c>
      <c r="CT57" s="14" t="n">
        <v>3.027</v>
      </c>
      <c r="CU57" s="14" t="n">
        <v>10.564</v>
      </c>
    </row>
    <row r="58">
      <c r="A58" s="14" t="inlineStr">
        <is>
          <t>AZE2021</t>
        </is>
      </c>
      <c r="B58" s="14" t="inlineStr">
        <is>
          <t>AZE</t>
        </is>
      </c>
      <c r="C58" s="14" t="inlineStr">
        <is>
          <t>AZE</t>
        </is>
      </c>
      <c r="D58" s="14" t="inlineStr">
        <is>
          <t>Azerbaijan</t>
        </is>
      </c>
      <c r="E58" s="14" t="n">
        <v>2021</v>
      </c>
      <c r="F58" s="14" t="n">
        <v>0.18</v>
      </c>
      <c r="G58" s="14" t="n">
        <v>5.553</v>
      </c>
      <c r="H58" s="14" t="n">
        <v>1.143</v>
      </c>
      <c r="I58" s="14" t="n">
        <v>0.028</v>
      </c>
      <c r="J58" s="14" t="n">
        <v>5.581</v>
      </c>
      <c r="K58" s="14" t="n">
        <v>0</v>
      </c>
      <c r="L58" s="14" t="n">
        <v>1</v>
      </c>
      <c r="M58" s="14" t="n">
        <v>7.964</v>
      </c>
      <c r="N58" s="14" t="n">
        <v>3.43</v>
      </c>
      <c r="O58" s="14" t="n">
        <v>0.04</v>
      </c>
      <c r="P58" s="14" t="n">
        <v>8.005000000000001</v>
      </c>
      <c r="Q58" s="14" t="n">
        <v>0</v>
      </c>
      <c r="R58" s="14" t="n">
        <v>1</v>
      </c>
      <c r="S58" s="14" t="n">
        <v>11.27</v>
      </c>
      <c r="T58" s="14" t="n">
        <v>6.86</v>
      </c>
      <c r="U58" s="14" t="n">
        <v>0.028</v>
      </c>
      <c r="V58" s="14" t="n">
        <v>13.331</v>
      </c>
      <c r="W58" s="14" t="n">
        <v>0.18</v>
      </c>
      <c r="X58" s="14" t="n">
        <v>1</v>
      </c>
      <c r="Y58" s="14" t="n">
        <v>4.275</v>
      </c>
      <c r="Z58" s="14" t="n">
        <v>0.485</v>
      </c>
      <c r="AA58" s="14" t="n">
        <v>-1.129</v>
      </c>
      <c r="AB58" s="14" t="n">
        <v>3.145</v>
      </c>
      <c r="AC58" s="14" t="n">
        <v>0</v>
      </c>
      <c r="AD58" s="14" t="n">
        <v>0</v>
      </c>
      <c r="AE58" s="14" t="n">
        <v>4.846</v>
      </c>
      <c r="AF58" s="14" t="n">
        <v>0.972</v>
      </c>
      <c r="AG58" s="14" t="n">
        <v>-1.701</v>
      </c>
      <c r="AH58" s="14" t="n">
        <v>3.145</v>
      </c>
      <c r="AI58" s="14" t="n">
        <v>0</v>
      </c>
      <c r="AJ58" s="14" t="n">
        <v>0</v>
      </c>
      <c r="AK58" s="14" t="n">
        <v>8.276</v>
      </c>
      <c r="AL58" s="14" t="n">
        <v>3.986</v>
      </c>
      <c r="AM58" s="14" t="n">
        <v>-5.611</v>
      </c>
      <c r="AN58" s="14" t="n">
        <v>3.145</v>
      </c>
      <c r="AO58" s="14" t="n">
        <v>0</v>
      </c>
      <c r="AP58" s="14" t="n">
        <v>0</v>
      </c>
      <c r="AQ58" s="14" t="n">
        <v>0.619</v>
      </c>
      <c r="AR58" s="14" t="n">
        <v>0.114</v>
      </c>
      <c r="AS58" s="14" t="n">
        <v>-0.121</v>
      </c>
      <c r="AT58" s="14" t="n">
        <v>0.588</v>
      </c>
      <c r="AU58" s="14" t="n">
        <v>0</v>
      </c>
      <c r="AV58" s="14" t="n">
        <v>0</v>
      </c>
      <c r="AW58" s="14" t="n">
        <v>0.599</v>
      </c>
      <c r="AX58" s="14" t="n">
        <v>0.114</v>
      </c>
      <c r="AY58" s="14" t="n">
        <v>-0.235</v>
      </c>
      <c r="AZ58" s="14" t="n">
        <v>0.429</v>
      </c>
      <c r="BA58" s="14" t="n">
        <v>0</v>
      </c>
      <c r="BB58" s="14" t="n">
        <v>0</v>
      </c>
      <c r="BC58" s="14" t="n">
        <v>0.439</v>
      </c>
      <c r="BD58" s="14" t="n">
        <v>0.114</v>
      </c>
      <c r="BE58" s="14" t="n">
        <v>-0.113</v>
      </c>
      <c r="BF58" s="14" t="n">
        <v>0.326</v>
      </c>
      <c r="BG58" s="14" t="n">
        <v>0</v>
      </c>
      <c r="BH58" s="14" t="n">
        <v>0</v>
      </c>
      <c r="BI58" s="14" t="n">
        <v>0.505</v>
      </c>
      <c r="BJ58" s="14" t="n">
        <v>0.114</v>
      </c>
      <c r="BK58" s="14" t="n">
        <v>0</v>
      </c>
      <c r="BL58" s="14" t="n">
        <v>0.596</v>
      </c>
      <c r="BM58" s="14" t="n">
        <v>0.18</v>
      </c>
      <c r="BN58" s="14" t="n">
        <v>1</v>
      </c>
      <c r="BO58" s="14" t="n">
        <v>0</v>
      </c>
      <c r="BP58" s="14" t="n">
        <v>-0.064</v>
      </c>
      <c r="BQ58" s="14" t="n">
        <v>0.053</v>
      </c>
      <c r="BR58" s="14" t="n">
        <v>0</v>
      </c>
      <c r="BS58" s="14" t="n">
        <v>0.333</v>
      </c>
      <c r="BT58" s="14" t="n">
        <v>0</v>
      </c>
      <c r="BU58" s="14" t="n">
        <v>-0.064</v>
      </c>
      <c r="BV58" s="14" t="n">
        <v>0.053</v>
      </c>
      <c r="BW58" s="14" t="n">
        <v>0</v>
      </c>
      <c r="BX58" s="14" t="n">
        <v>0.5</v>
      </c>
      <c r="BY58" s="14" t="n">
        <v>11.787</v>
      </c>
      <c r="BZ58" s="14" t="n">
        <v>0</v>
      </c>
      <c r="CA58" s="14" t="n">
        <v>11.787</v>
      </c>
      <c r="CB58" s="14" t="n">
        <v>0</v>
      </c>
      <c r="CC58" s="14" t="n">
        <v>78.125</v>
      </c>
      <c r="CD58" s="14" t="n">
        <v>7.95</v>
      </c>
      <c r="CE58" s="14" t="n">
        <v>0</v>
      </c>
      <c r="CF58" s="14" t="n">
        <v>92.188</v>
      </c>
      <c r="CG58" s="14" t="n">
        <v>0.18</v>
      </c>
      <c r="CH58" s="14" t="n">
        <v>1</v>
      </c>
      <c r="CI58" s="14" t="n">
        <v>0</v>
      </c>
      <c r="CJ58" s="14" t="n">
        <v>0</v>
      </c>
      <c r="CK58" s="14" t="n">
        <v>0</v>
      </c>
      <c r="CL58" s="14" t="n">
        <v>0</v>
      </c>
      <c r="CM58" s="14" t="n">
        <v>0</v>
      </c>
      <c r="CN58" s="14" t="n">
        <v>0.02</v>
      </c>
      <c r="CO58" s="14" t="n">
        <v>0.01</v>
      </c>
      <c r="CP58" s="14" t="n">
        <v>0</v>
      </c>
      <c r="CQ58" s="14" t="n">
        <v>1.198</v>
      </c>
      <c r="CR58" s="14" t="n">
        <v>1</v>
      </c>
      <c r="CS58" s="14" t="n">
        <v>3.703</v>
      </c>
      <c r="CT58" s="14" t="n">
        <v>4.41</v>
      </c>
      <c r="CU58" s="14" t="n">
        <v>14.129</v>
      </c>
    </row>
    <row r="59">
      <c r="A59" s="14" t="inlineStr">
        <is>
          <t>AZE2022</t>
        </is>
      </c>
      <c r="B59" s="14" t="inlineStr">
        <is>
          <t>AZE</t>
        </is>
      </c>
      <c r="C59" s="14" t="inlineStr">
        <is>
          <t>AZE</t>
        </is>
      </c>
      <c r="D59" s="14" t="inlineStr">
        <is>
          <t>Azerbaijan</t>
        </is>
      </c>
      <c r="E59" s="14" t="n">
        <v>2022</v>
      </c>
      <c r="F59" s="14" t="n">
        <v>0.18</v>
      </c>
      <c r="G59" s="14" t="n">
        <v>7.077</v>
      </c>
      <c r="H59" s="14" t="n">
        <v>1.235</v>
      </c>
      <c r="I59" s="14" t="n">
        <v>0.043</v>
      </c>
      <c r="J59" s="14" t="n">
        <v>7.12</v>
      </c>
      <c r="K59" s="14" t="n">
        <v>0</v>
      </c>
      <c r="L59" s="14" t="n">
        <v>1</v>
      </c>
      <c r="M59" s="14" t="n">
        <v>9.782999999999999</v>
      </c>
      <c r="N59" s="14" t="n">
        <v>3.704</v>
      </c>
      <c r="O59" s="14" t="n">
        <v>0.058</v>
      </c>
      <c r="P59" s="14" t="n">
        <v>9.84</v>
      </c>
      <c r="Q59" s="14" t="n">
        <v>0</v>
      </c>
      <c r="R59" s="14" t="n">
        <v>1</v>
      </c>
      <c r="S59" s="14" t="n">
        <v>13.25</v>
      </c>
      <c r="T59" s="14" t="n">
        <v>7.408</v>
      </c>
      <c r="U59" s="14" t="n">
        <v>0.22</v>
      </c>
      <c r="V59" s="14" t="n">
        <v>15.686</v>
      </c>
      <c r="W59" s="14" t="n">
        <v>0.18</v>
      </c>
      <c r="X59" s="14" t="n">
        <v>1</v>
      </c>
      <c r="Y59" s="14" t="n">
        <v>4.591</v>
      </c>
      <c r="Z59" s="14" t="n">
        <v>0.521</v>
      </c>
      <c r="AA59" s="14" t="n">
        <v>-0.833</v>
      </c>
      <c r="AB59" s="14" t="n">
        <v>3.758</v>
      </c>
      <c r="AC59" s="14" t="n">
        <v>0</v>
      </c>
      <c r="AD59" s="14" t="n">
        <v>0</v>
      </c>
      <c r="AE59" s="14" t="n">
        <v>5.277</v>
      </c>
      <c r="AF59" s="14" t="n">
        <v>1.058</v>
      </c>
      <c r="AG59" s="14" t="n">
        <v>-1.519</v>
      </c>
      <c r="AH59" s="14" t="n">
        <v>3.758</v>
      </c>
      <c r="AI59" s="14" t="n">
        <v>0</v>
      </c>
      <c r="AJ59" s="14" t="n">
        <v>0</v>
      </c>
      <c r="AK59" s="14" t="n">
        <v>9.394</v>
      </c>
      <c r="AL59" s="14" t="n">
        <v>4.524</v>
      </c>
      <c r="AM59" s="14" t="n">
        <v>-6.209</v>
      </c>
      <c r="AN59" s="14" t="n">
        <v>3.758</v>
      </c>
      <c r="AO59" s="14" t="n">
        <v>0</v>
      </c>
      <c r="AP59" s="14" t="n">
        <v>0</v>
      </c>
      <c r="AQ59" s="14" t="n">
        <v>0.861</v>
      </c>
      <c r="AR59" s="14" t="n">
        <v>0.123</v>
      </c>
      <c r="AS59" s="14" t="n">
        <v>-0.363</v>
      </c>
      <c r="AT59" s="14" t="n">
        <v>0.588</v>
      </c>
      <c r="AU59" s="14" t="n">
        <v>0</v>
      </c>
      <c r="AV59" s="14" t="n">
        <v>0</v>
      </c>
      <c r="AW59" s="14" t="n">
        <v>0.986</v>
      </c>
      <c r="AX59" s="14" t="n">
        <v>0.123</v>
      </c>
      <c r="AY59" s="14" t="n">
        <v>-0.622</v>
      </c>
      <c r="AZ59" s="14" t="n">
        <v>0.43</v>
      </c>
      <c r="BA59" s="14" t="n">
        <v>0</v>
      </c>
      <c r="BB59" s="14" t="n">
        <v>0</v>
      </c>
      <c r="BC59" s="14" t="n">
        <v>0.598</v>
      </c>
      <c r="BD59" s="14" t="n">
        <v>0.123</v>
      </c>
      <c r="BE59" s="14" t="n">
        <v>-0.122</v>
      </c>
      <c r="BF59" s="14" t="n">
        <v>0.476</v>
      </c>
      <c r="BG59" s="14" t="n">
        <v>0</v>
      </c>
      <c r="BH59" s="14" t="n">
        <v>0</v>
      </c>
      <c r="BI59" s="14" t="n">
        <v>0.612</v>
      </c>
      <c r="BJ59" s="14" t="n">
        <v>0.123</v>
      </c>
      <c r="BK59" s="14" t="n">
        <v>0.008</v>
      </c>
      <c r="BL59" s="14" t="n">
        <v>0.723</v>
      </c>
      <c r="BM59" s="14" t="n">
        <v>0.18</v>
      </c>
      <c r="BN59" s="14" t="n">
        <v>1</v>
      </c>
      <c r="BO59" s="14" t="n">
        <v>0</v>
      </c>
      <c r="BP59" s="14" t="n">
        <v>-0.064</v>
      </c>
      <c r="BQ59" s="14" t="n">
        <v>0.065</v>
      </c>
      <c r="BR59" s="14" t="n">
        <v>0</v>
      </c>
      <c r="BS59" s="14" t="n">
        <v>0.333</v>
      </c>
      <c r="BT59" s="14" t="n">
        <v>0</v>
      </c>
      <c r="BU59" s="14" t="n">
        <v>-0.064</v>
      </c>
      <c r="BV59" s="14" t="n">
        <v>0.047</v>
      </c>
      <c r="BW59" s="14" t="n">
        <v>0</v>
      </c>
      <c r="BX59" s="14" t="n">
        <v>0.5</v>
      </c>
      <c r="BY59" s="14" t="n">
        <v>12.729</v>
      </c>
      <c r="BZ59" s="14" t="n">
        <v>0</v>
      </c>
      <c r="CA59" s="14" t="n">
        <v>12.729</v>
      </c>
      <c r="CB59" s="14" t="n">
        <v>0</v>
      </c>
      <c r="CC59" s="14" t="n">
        <v>97.90000000000001</v>
      </c>
      <c r="CD59" s="14" t="n">
        <v>7.95</v>
      </c>
      <c r="CE59" s="14" t="n">
        <v>1.304</v>
      </c>
      <c r="CF59" s="14" t="n">
        <v>115.522</v>
      </c>
      <c r="CG59" s="14" t="n">
        <v>0.18</v>
      </c>
      <c r="CH59" s="14" t="n">
        <v>1</v>
      </c>
      <c r="CI59" s="14" t="n">
        <v>0</v>
      </c>
      <c r="CJ59" s="14" t="n">
        <v>0</v>
      </c>
      <c r="CK59" s="14" t="n">
        <v>0</v>
      </c>
      <c r="CL59" s="14" t="n">
        <v>0</v>
      </c>
      <c r="CM59" s="14" t="n">
        <v>0</v>
      </c>
      <c r="CN59" s="14" t="n">
        <v>0.023</v>
      </c>
      <c r="CO59" s="14" t="n">
        <v>0.011</v>
      </c>
      <c r="CP59" s="14" t="n">
        <v>0</v>
      </c>
      <c r="CQ59" s="14" t="n">
        <v>1.294</v>
      </c>
      <c r="CR59" s="14" t="n">
        <v>0.889</v>
      </c>
      <c r="CS59" s="14" t="n">
        <v>3.999</v>
      </c>
      <c r="CT59" s="14" t="n">
        <v>5.842</v>
      </c>
      <c r="CU59" s="14" t="n">
        <v>28.059</v>
      </c>
    </row>
    <row r="60">
      <c r="A60" s="14" t="inlineStr">
        <is>
          <t>AZE2023</t>
        </is>
      </c>
      <c r="B60" s="14" t="inlineStr">
        <is>
          <t>AZE</t>
        </is>
      </c>
      <c r="C60" s="14" t="inlineStr">
        <is>
          <t>AZE</t>
        </is>
      </c>
      <c r="D60" s="14" t="inlineStr">
        <is>
          <t>Azerbaijan</t>
        </is>
      </c>
      <c r="E60" s="14" t="n">
        <v>2023</v>
      </c>
      <c r="F60" s="14" t="n">
        <v>0.18</v>
      </c>
      <c r="G60" s="14" t="n">
        <v>4.752</v>
      </c>
      <c r="H60" s="14" t="n">
        <v>1.286</v>
      </c>
      <c r="I60" s="14" t="n">
        <v>0.027</v>
      </c>
      <c r="J60" s="14" t="n">
        <v>4.778</v>
      </c>
      <c r="K60" s="14" t="n">
        <v>0</v>
      </c>
      <c r="L60" s="14" t="n">
        <v>1</v>
      </c>
      <c r="M60" s="14" t="n">
        <v>7.886</v>
      </c>
      <c r="N60" s="14" t="n">
        <v>3.857</v>
      </c>
      <c r="O60" s="14" t="n">
        <v>0.04</v>
      </c>
      <c r="P60" s="14" t="n">
        <v>7.926</v>
      </c>
      <c r="Q60" s="14" t="n">
        <v>0</v>
      </c>
      <c r="R60" s="14" t="n">
        <v>1</v>
      </c>
      <c r="S60" s="14" t="n">
        <v>11.18</v>
      </c>
      <c r="T60" s="14" t="n">
        <v>7.714</v>
      </c>
      <c r="U60" s="14" t="n">
        <v>0.25</v>
      </c>
      <c r="V60" s="14" t="n">
        <v>13.224</v>
      </c>
      <c r="W60" s="14" t="n">
        <v>0.18</v>
      </c>
      <c r="X60" s="14" t="n">
        <v>1</v>
      </c>
      <c r="Y60" s="14" t="n">
        <v>4.685</v>
      </c>
      <c r="Z60" s="14" t="n">
        <v>0.532</v>
      </c>
      <c r="AA60" s="14" t="n">
        <v>-0.927</v>
      </c>
      <c r="AB60" s="14" t="n">
        <v>3.758</v>
      </c>
      <c r="AC60" s="14" t="n">
        <v>0</v>
      </c>
      <c r="AD60" s="14" t="n">
        <v>0</v>
      </c>
      <c r="AE60" s="14" t="n">
        <v>5.429</v>
      </c>
      <c r="AF60" s="14" t="n">
        <v>1.089</v>
      </c>
      <c r="AG60" s="14" t="n">
        <v>-1.671</v>
      </c>
      <c r="AH60" s="14" t="n">
        <v>3.758</v>
      </c>
      <c r="AI60" s="14" t="n">
        <v>0</v>
      </c>
      <c r="AJ60" s="14" t="n">
        <v>0</v>
      </c>
      <c r="AK60" s="14" t="n">
        <v>9.890000000000001</v>
      </c>
      <c r="AL60" s="14" t="n">
        <v>4.763</v>
      </c>
      <c r="AM60" s="14" t="n">
        <v>-6.705</v>
      </c>
      <c r="AN60" s="14" t="n">
        <v>3.758</v>
      </c>
      <c r="AO60" s="14" t="n">
        <v>0</v>
      </c>
      <c r="AP60" s="14" t="n">
        <v>0</v>
      </c>
      <c r="AQ60" s="14" t="n">
        <v>0.76</v>
      </c>
      <c r="AR60" s="14" t="n">
        <v>0.129</v>
      </c>
      <c r="AS60" s="14" t="n">
        <v>-0.262</v>
      </c>
      <c r="AT60" s="14" t="n">
        <v>0.588</v>
      </c>
      <c r="AU60" s="14" t="n">
        <v>0</v>
      </c>
      <c r="AV60" s="14" t="n">
        <v>0</v>
      </c>
      <c r="AW60" s="14" t="n">
        <v>0.8110000000000001</v>
      </c>
      <c r="AX60" s="14" t="n">
        <v>0.129</v>
      </c>
      <c r="AY60" s="14" t="n">
        <v>-0.447</v>
      </c>
      <c r="AZ60" s="14" t="n">
        <v>0.43</v>
      </c>
      <c r="BA60" s="14" t="n">
        <v>0</v>
      </c>
      <c r="BB60" s="14" t="n">
        <v>0</v>
      </c>
      <c r="BC60" s="14" t="n">
        <v>0.535</v>
      </c>
      <c r="BD60" s="14" t="n">
        <v>0.129</v>
      </c>
      <c r="BE60" s="14" t="n">
        <v>-0.127</v>
      </c>
      <c r="BF60" s="14" t="n">
        <v>0.408</v>
      </c>
      <c r="BG60" s="14" t="n">
        <v>0</v>
      </c>
      <c r="BH60" s="14" t="n">
        <v>0</v>
      </c>
      <c r="BI60" s="14" t="n">
        <v>0.579</v>
      </c>
      <c r="BJ60" s="14" t="n">
        <v>0.129</v>
      </c>
      <c r="BK60" s="14" t="n">
        <v>0.012</v>
      </c>
      <c r="BL60" s="14" t="n">
        <v>0.6840000000000001</v>
      </c>
      <c r="BM60" s="14" t="n">
        <v>0.18</v>
      </c>
      <c r="BN60" s="14" t="n">
        <v>1</v>
      </c>
      <c r="BO60" s="14" t="n">
        <v>0</v>
      </c>
      <c r="BP60" s="14" t="n">
        <v>-0.064</v>
      </c>
      <c r="BQ60" s="14" t="n">
        <v>0.065</v>
      </c>
      <c r="BR60" s="14" t="n">
        <v>0</v>
      </c>
      <c r="BS60" s="14" t="n">
        <v>0.333</v>
      </c>
      <c r="BT60" s="14" t="n">
        <v>0</v>
      </c>
      <c r="BU60" s="14" t="n">
        <v>-0.064</v>
      </c>
      <c r="BV60" s="14" t="n">
        <v>0.047</v>
      </c>
      <c r="BW60" s="14" t="n">
        <v>0</v>
      </c>
      <c r="BX60" s="14" t="n">
        <v>0.5</v>
      </c>
      <c r="BY60" s="14" t="n">
        <v>13.254</v>
      </c>
      <c r="BZ60" s="14" t="n">
        <v>0</v>
      </c>
      <c r="CA60" s="14" t="n">
        <v>13.254</v>
      </c>
      <c r="CB60" s="14" t="n">
        <v>0</v>
      </c>
      <c r="CC60" s="14" t="n">
        <v>83.248</v>
      </c>
      <c r="CD60" s="14" t="n">
        <v>7.95</v>
      </c>
      <c r="CE60" s="14" t="n">
        <v>1.659</v>
      </c>
      <c r="CF60" s="14" t="n">
        <v>98.233</v>
      </c>
      <c r="CG60" s="14" t="n">
        <v>0.18</v>
      </c>
      <c r="CH60" s="14" t="n">
        <v>1</v>
      </c>
      <c r="CI60" s="14" t="n">
        <v>0</v>
      </c>
      <c r="CJ60" s="14" t="n">
        <v>0</v>
      </c>
      <c r="CK60" s="14" t="n">
        <v>0</v>
      </c>
      <c r="CL60" s="14" t="n">
        <v>0</v>
      </c>
      <c r="CM60" s="14" t="n">
        <v>0</v>
      </c>
      <c r="CN60" s="14" t="n">
        <v>0.025</v>
      </c>
      <c r="CO60" s="14" t="n">
        <v>0.01</v>
      </c>
      <c r="CP60" s="14" t="n">
        <v>0</v>
      </c>
      <c r="CQ60" s="14" t="n">
        <v>1.348</v>
      </c>
      <c r="CR60" s="14" t="n">
        <v>0.843</v>
      </c>
      <c r="CS60" s="14" t="n">
        <v>4.164</v>
      </c>
      <c r="CT60" s="14" t="n">
        <v>3.466</v>
      </c>
      <c r="CU60" s="14" t="n">
        <v>9.260999999999999</v>
      </c>
    </row>
    <row r="61">
      <c r="A61" s="14" t="inlineStr">
        <is>
          <t>AZE2024</t>
        </is>
      </c>
      <c r="B61" s="14" t="inlineStr">
        <is>
          <t>AZE</t>
        </is>
      </c>
      <c r="C61" s="14" t="inlineStr">
        <is>
          <t>AZE</t>
        </is>
      </c>
      <c r="D61" s="14" t="inlineStr">
        <is>
          <t>Azerbaijan</t>
        </is>
      </c>
      <c r="E61" s="14" t="n">
        <v>2024</v>
      </c>
      <c r="F61" s="14" t="n">
        <v>0.18</v>
      </c>
      <c r="G61" s="14" t="n">
        <v>4.351</v>
      </c>
      <c r="H61" s="14" t="n">
        <v>1.324</v>
      </c>
      <c r="I61" s="14" t="n">
        <v>0.021</v>
      </c>
      <c r="J61" s="14" t="n">
        <v>4.371</v>
      </c>
      <c r="K61" s="14" t="n">
        <v>0</v>
      </c>
      <c r="L61" s="14" t="n">
        <v>1</v>
      </c>
      <c r="M61" s="14" t="n">
        <v>7.124</v>
      </c>
      <c r="N61" s="14" t="n">
        <v>3.971</v>
      </c>
      <c r="O61" s="14" t="n">
        <v>0.028</v>
      </c>
      <c r="P61" s="14" t="n">
        <v>7.151</v>
      </c>
      <c r="Q61" s="14" t="n">
        <v>0</v>
      </c>
      <c r="R61" s="14" t="n">
        <v>1</v>
      </c>
      <c r="S61" s="14" t="n">
        <v>10.969</v>
      </c>
      <c r="T61" s="14" t="n">
        <v>7.942</v>
      </c>
      <c r="U61" s="14" t="n">
        <v>0.29</v>
      </c>
      <c r="V61" s="14" t="n">
        <v>12.967</v>
      </c>
      <c r="W61" s="14" t="n">
        <v>0.18</v>
      </c>
      <c r="X61" s="14" t="n">
        <v>1</v>
      </c>
      <c r="Y61" s="14" t="n">
        <v>4.794</v>
      </c>
      <c r="Z61" s="14" t="n">
        <v>0.544</v>
      </c>
      <c r="AA61" s="14" t="n">
        <v>-1.036</v>
      </c>
      <c r="AB61" s="14" t="n">
        <v>3.758</v>
      </c>
      <c r="AC61" s="14" t="n">
        <v>0</v>
      </c>
      <c r="AD61" s="14" t="n">
        <v>0</v>
      </c>
      <c r="AE61" s="14" t="n">
        <v>5.56</v>
      </c>
      <c r="AF61" s="14" t="n">
        <v>1.115</v>
      </c>
      <c r="AG61" s="14" t="n">
        <v>-1.802</v>
      </c>
      <c r="AH61" s="14" t="n">
        <v>3.758</v>
      </c>
      <c r="AI61" s="14" t="n">
        <v>0</v>
      </c>
      <c r="AJ61" s="14" t="n">
        <v>0</v>
      </c>
      <c r="AK61" s="14" t="n">
        <v>10.153</v>
      </c>
      <c r="AL61" s="14" t="n">
        <v>4.89</v>
      </c>
      <c r="AM61" s="14" t="n">
        <v>-6.968</v>
      </c>
      <c r="AN61" s="14" t="n">
        <v>3.758</v>
      </c>
      <c r="AO61" s="14" t="n">
        <v>0</v>
      </c>
      <c r="AP61" s="14" t="n">
        <v>0</v>
      </c>
      <c r="AQ61" s="14" t="n">
        <v>0.724</v>
      </c>
      <c r="AR61" s="14" t="n">
        <v>0.132</v>
      </c>
      <c r="AS61" s="14" t="n">
        <v>-0.187</v>
      </c>
      <c r="AT61" s="14" t="n">
        <v>0.634</v>
      </c>
      <c r="AU61" s="14" t="n">
        <v>0</v>
      </c>
      <c r="AV61" s="14" t="n">
        <v>0</v>
      </c>
      <c r="AW61" s="14" t="n">
        <v>0.75</v>
      </c>
      <c r="AX61" s="14" t="n">
        <v>0.132</v>
      </c>
      <c r="AY61" s="14" t="n">
        <v>-0.303</v>
      </c>
      <c r="AZ61" s="14" t="n">
        <v>0.528</v>
      </c>
      <c r="BA61" s="14" t="n">
        <v>0</v>
      </c>
      <c r="BB61" s="14" t="n">
        <v>0</v>
      </c>
      <c r="BC61" s="14" t="n">
        <v>0.513</v>
      </c>
      <c r="BD61" s="14" t="n">
        <v>0.132</v>
      </c>
      <c r="BE61" s="14" t="n">
        <v>-0.189</v>
      </c>
      <c r="BF61" s="14" t="n">
        <v>0.382</v>
      </c>
      <c r="BG61" s="14" t="n">
        <v>0</v>
      </c>
      <c r="BH61" s="14" t="n">
        <v>0</v>
      </c>
      <c r="BI61" s="14" t="n">
        <v>0.591</v>
      </c>
      <c r="BJ61" s="14" t="n">
        <v>0.132</v>
      </c>
      <c r="BK61" s="14" t="n">
        <v>0.014</v>
      </c>
      <c r="BL61" s="14" t="n">
        <v>0.698</v>
      </c>
      <c r="BM61" s="14" t="n">
        <v>0.18</v>
      </c>
      <c r="BN61" s="14" t="n">
        <v>1</v>
      </c>
      <c r="BO61" s="14" t="n">
        <v>0</v>
      </c>
      <c r="BP61" s="14" t="n">
        <v>-0.066</v>
      </c>
      <c r="BQ61" s="14" t="n">
        <v>0.063</v>
      </c>
      <c r="BR61" s="14" t="n">
        <v>0</v>
      </c>
      <c r="BS61" s="14" t="n">
        <v>0.333</v>
      </c>
      <c r="BT61" s="14" t="n">
        <v>0</v>
      </c>
      <c r="BU61" s="14" t="n">
        <v>-0.066</v>
      </c>
      <c r="BV61" s="14" t="n">
        <v>0.046</v>
      </c>
      <c r="BW61" s="14" t="n">
        <v>0</v>
      </c>
      <c r="BX61" s="14" t="n">
        <v>0.5</v>
      </c>
      <c r="BY61" s="14" t="n">
        <v>13.646</v>
      </c>
      <c r="BZ61" s="14" t="n">
        <v>0</v>
      </c>
      <c r="CA61" s="14" t="n">
        <v>13.646</v>
      </c>
      <c r="CB61" s="14" t="n">
        <v>0</v>
      </c>
      <c r="CC61" s="14" t="n">
        <v>82.58799999999999</v>
      </c>
      <c r="CD61" s="14" t="n">
        <v>7.95</v>
      </c>
      <c r="CE61" s="14" t="n">
        <v>2.025</v>
      </c>
      <c r="CF61" s="14" t="n">
        <v>97.45399999999999</v>
      </c>
      <c r="CG61" s="14" t="n">
        <v>0.18</v>
      </c>
      <c r="CH61" s="14" t="n">
        <v>1</v>
      </c>
      <c r="CI61" s="14" t="n">
        <v>0</v>
      </c>
      <c r="CJ61" s="14" t="n">
        <v>0</v>
      </c>
      <c r="CK61" s="14" t="n">
        <v>0</v>
      </c>
      <c r="CL61" s="14" t="n">
        <v>0</v>
      </c>
      <c r="CM61" s="14" t="n">
        <v>0</v>
      </c>
      <c r="CN61" s="14" t="n">
        <v>0.026</v>
      </c>
      <c r="CO61" s="14" t="n">
        <v>0.01</v>
      </c>
      <c r="CP61" s="14" t="n">
        <v>0</v>
      </c>
      <c r="CQ61" s="14" t="n">
        <v>1.387</v>
      </c>
      <c r="CR61" s="14" t="n">
        <v>0.843</v>
      </c>
      <c r="CS61" s="14" t="n">
        <v>4.287</v>
      </c>
      <c r="CT61" s="14" t="n">
        <v>3.027</v>
      </c>
      <c r="CU61" s="14" t="n">
        <v>7.598</v>
      </c>
    </row>
    <row r="62">
      <c r="A62" s="14" t="inlineStr">
        <is>
          <t>BHS2021</t>
        </is>
      </c>
      <c r="B62" s="14" t="inlineStr">
        <is>
          <t>BHS</t>
        </is>
      </c>
      <c r="C62" s="14" t="inlineStr">
        <is>
          <t>BHS</t>
        </is>
      </c>
      <c r="D62" s="14" t="inlineStr">
        <is>
          <t>Bahamas, The</t>
        </is>
      </c>
      <c r="E62" s="14" t="n">
        <v>2021</v>
      </c>
      <c r="F62" s="14" t="n">
        <v>0.12</v>
      </c>
      <c r="G62" s="14" t="n">
        <v>5.897</v>
      </c>
      <c r="H62" s="14" t="n">
        <v>1.143</v>
      </c>
      <c r="I62" s="14" t="n">
        <v>0</v>
      </c>
      <c r="J62" s="14" t="n">
        <v>5.897</v>
      </c>
      <c r="K62" s="14" t="n">
        <v>0</v>
      </c>
      <c r="L62" s="14" t="n">
        <v>1</v>
      </c>
      <c r="M62" s="14" t="n">
        <v>7.964</v>
      </c>
      <c r="N62" s="14" t="n">
        <v>3.43</v>
      </c>
      <c r="O62" s="14" t="n">
        <v>0</v>
      </c>
      <c r="P62" s="14" t="n">
        <v>7.964</v>
      </c>
      <c r="Q62" s="14" t="n">
        <v>0</v>
      </c>
      <c r="R62" s="14" t="n">
        <v>1</v>
      </c>
      <c r="S62" s="14" t="n">
        <v>11.613</v>
      </c>
      <c r="T62" s="14" t="n">
        <v>6.86</v>
      </c>
      <c r="U62" s="14" t="n">
        <v>0</v>
      </c>
      <c r="V62" s="14" t="n">
        <v>13.007</v>
      </c>
      <c r="W62" s="14" t="n">
        <v>0.12</v>
      </c>
      <c r="X62" s="14" t="n">
        <v>1</v>
      </c>
      <c r="Y62" s="14" t="n">
        <v>16.985</v>
      </c>
      <c r="Z62" s="14" t="n">
        <v>2.285</v>
      </c>
      <c r="AA62" s="14" t="n">
        <v>0</v>
      </c>
      <c r="AB62" s="14" t="n">
        <v>16.985</v>
      </c>
      <c r="AC62" s="14" t="n">
        <v>0</v>
      </c>
      <c r="AD62" s="14" t="n">
        <v>1</v>
      </c>
      <c r="AE62" s="14" t="n">
        <v>18.128</v>
      </c>
      <c r="AF62" s="14" t="n">
        <v>4.245</v>
      </c>
      <c r="AG62" s="14" t="n">
        <v>0</v>
      </c>
      <c r="AH62" s="14" t="n">
        <v>18.128</v>
      </c>
      <c r="AI62" s="14" t="n">
        <v>0</v>
      </c>
      <c r="AJ62" s="14" t="n">
        <v>1</v>
      </c>
      <c r="AK62" s="14" t="n">
        <v>24.988</v>
      </c>
      <c r="AL62" s="14" t="n">
        <v>13.427</v>
      </c>
      <c r="AM62" s="14" t="n">
        <v>0</v>
      </c>
      <c r="AN62" s="14" t="n">
        <v>27.987</v>
      </c>
      <c r="AO62" s="14" t="n">
        <v>0.12</v>
      </c>
      <c r="AP62" s="14" t="n">
        <v>1</v>
      </c>
      <c r="AQ62" s="14" t="n">
        <v>0.649</v>
      </c>
      <c r="AR62" s="14" t="n">
        <v>0.114</v>
      </c>
      <c r="AS62" s="14" t="n">
        <v>0.609</v>
      </c>
      <c r="AT62" s="14" t="n">
        <v>1.409</v>
      </c>
      <c r="AU62" s="14" t="n">
        <v>0.12</v>
      </c>
      <c r="AV62" s="14" t="n">
        <v>1</v>
      </c>
      <c r="AW62" s="14" t="n">
        <v>0.577</v>
      </c>
      <c r="AX62" s="14" t="n">
        <v>0.114</v>
      </c>
      <c r="AY62" s="14" t="n">
        <v>0.498</v>
      </c>
      <c r="AZ62" s="14" t="n">
        <v>1.204</v>
      </c>
      <c r="BA62" s="14" t="n">
        <v>0.12</v>
      </c>
      <c r="BB62" s="14" t="n">
        <v>1</v>
      </c>
      <c r="BC62" s="14" t="n">
        <v>0.458</v>
      </c>
      <c r="BD62" s="14" t="n">
        <v>0.114</v>
      </c>
      <c r="BE62" s="14" t="n">
        <v>0.002</v>
      </c>
      <c r="BF62" s="14" t="n">
        <v>0.515</v>
      </c>
      <c r="BG62" s="14" t="n">
        <v>0.12</v>
      </c>
      <c r="BH62" s="14" t="n">
        <v>1</v>
      </c>
      <c r="BI62" s="14" t="n">
        <v>0.491</v>
      </c>
      <c r="BJ62" s="14" t="n">
        <v>0.114</v>
      </c>
      <c r="BK62" s="14" t="n">
        <v>0.022</v>
      </c>
      <c r="BL62" s="14" t="n">
        <v>0.575</v>
      </c>
      <c r="BM62" s="14" t="n">
        <v>0.12</v>
      </c>
      <c r="BN62" s="14" t="n">
        <v>1</v>
      </c>
      <c r="BO62" s="14" t="n">
        <v>0</v>
      </c>
      <c r="BP62" s="14" t="n">
        <v>0</v>
      </c>
      <c r="BQ62" s="14" t="n">
        <v>0.253</v>
      </c>
      <c r="BR62" s="14" t="n">
        <v>0</v>
      </c>
      <c r="BS62" s="14" t="n">
        <v>1</v>
      </c>
      <c r="BT62" s="14" t="n">
        <v>0</v>
      </c>
      <c r="BU62" s="14" t="n">
        <v>0</v>
      </c>
      <c r="BV62" s="14" t="n">
        <v>0.262</v>
      </c>
      <c r="BW62" s="14" t="n">
        <v>0.12</v>
      </c>
      <c r="BX62" s="14" t="n">
        <v>1</v>
      </c>
      <c r="BY62" s="14" t="n">
        <v>11.787</v>
      </c>
      <c r="BZ62" s="14" t="n">
        <v>0</v>
      </c>
      <c r="CA62" s="14" t="n">
        <v>11.787</v>
      </c>
      <c r="CB62" s="14" t="n">
        <v>0</v>
      </c>
      <c r="CC62" s="14" t="n">
        <v>78.125</v>
      </c>
      <c r="CD62" s="14" t="n">
        <v>7.95</v>
      </c>
      <c r="CE62" s="14" t="n">
        <v>0</v>
      </c>
      <c r="CF62" s="14" t="n">
        <v>87.5</v>
      </c>
      <c r="CG62" s="14" t="n">
        <v>0.12</v>
      </c>
      <c r="CH62" s="14" t="n">
        <v>1</v>
      </c>
      <c r="CI62" s="14" t="n">
        <v>0</v>
      </c>
      <c r="CJ62" s="14" t="n">
        <v>0</v>
      </c>
      <c r="CK62" s="14" t="n">
        <v>0</v>
      </c>
      <c r="CL62" s="14" t="n">
        <v>0</v>
      </c>
      <c r="CM62" s="14" t="n">
        <v>0</v>
      </c>
      <c r="CN62" s="14" t="n">
        <v>0</v>
      </c>
      <c r="CO62" s="14" t="n">
        <v>0</v>
      </c>
      <c r="CP62" s="14" t="n">
        <v>0</v>
      </c>
      <c r="CQ62" s="14" t="n">
        <v>1.198</v>
      </c>
      <c r="CR62" s="14" t="n">
        <v>0</v>
      </c>
      <c r="CS62" s="14" t="n">
        <v>4.776</v>
      </c>
      <c r="CT62" s="14" t="n">
        <v>4.753</v>
      </c>
      <c r="CU62" s="14" t="n">
        <v>15.983</v>
      </c>
    </row>
    <row r="63">
      <c r="A63" s="14" t="inlineStr">
        <is>
          <t>BHS2022</t>
        </is>
      </c>
      <c r="B63" s="14" t="inlineStr">
        <is>
          <t>BHS</t>
        </is>
      </c>
      <c r="C63" s="14" t="inlineStr">
        <is>
          <t>BHS</t>
        </is>
      </c>
      <c r="D63" s="14" t="inlineStr">
        <is>
          <t>Bahamas, The</t>
        </is>
      </c>
      <c r="E63" s="14" t="n">
        <v>2022</v>
      </c>
      <c r="F63" s="14" t="n">
        <v>0.1</v>
      </c>
      <c r="G63" s="14" t="n">
        <v>11.72</v>
      </c>
      <c r="H63" s="14" t="n">
        <v>1.235</v>
      </c>
      <c r="I63" s="14" t="n">
        <v>0</v>
      </c>
      <c r="J63" s="14" t="n">
        <v>11.72</v>
      </c>
      <c r="K63" s="14" t="n">
        <v>0</v>
      </c>
      <c r="L63" s="14" t="n">
        <v>1</v>
      </c>
      <c r="M63" s="14" t="n">
        <v>9.782999999999999</v>
      </c>
      <c r="N63" s="14" t="n">
        <v>3.704</v>
      </c>
      <c r="O63" s="14" t="n">
        <v>0</v>
      </c>
      <c r="P63" s="14" t="n">
        <v>9.782999999999999</v>
      </c>
      <c r="Q63" s="14" t="n">
        <v>0</v>
      </c>
      <c r="R63" s="14" t="n">
        <v>1</v>
      </c>
      <c r="S63" s="14" t="n">
        <v>17.893</v>
      </c>
      <c r="T63" s="14" t="n">
        <v>7.408</v>
      </c>
      <c r="U63" s="14" t="n">
        <v>0.132</v>
      </c>
      <c r="V63" s="14" t="n">
        <v>19.683</v>
      </c>
      <c r="W63" s="14" t="n">
        <v>0.1</v>
      </c>
      <c r="X63" s="14" t="n">
        <v>1</v>
      </c>
      <c r="Y63" s="14" t="n">
        <v>30.435</v>
      </c>
      <c r="Z63" s="14" t="n">
        <v>4.094</v>
      </c>
      <c r="AA63" s="14" t="n">
        <v>0</v>
      </c>
      <c r="AB63" s="14" t="n">
        <v>30.435</v>
      </c>
      <c r="AC63" s="14" t="n">
        <v>0</v>
      </c>
      <c r="AD63" s="14" t="n">
        <v>1</v>
      </c>
      <c r="AE63" s="14" t="n">
        <v>31.67</v>
      </c>
      <c r="AF63" s="14" t="n">
        <v>7.416</v>
      </c>
      <c r="AG63" s="14" t="n">
        <v>0</v>
      </c>
      <c r="AH63" s="14" t="n">
        <v>31.67</v>
      </c>
      <c r="AI63" s="14" t="n">
        <v>0</v>
      </c>
      <c r="AJ63" s="14" t="n">
        <v>1</v>
      </c>
      <c r="AK63" s="14" t="n">
        <v>39.078</v>
      </c>
      <c r="AL63" s="14" t="n">
        <v>20.998</v>
      </c>
      <c r="AM63" s="14" t="n">
        <v>0.289</v>
      </c>
      <c r="AN63" s="14" t="n">
        <v>42.986</v>
      </c>
      <c r="AO63" s="14" t="n">
        <v>0.1</v>
      </c>
      <c r="AP63" s="14" t="n">
        <v>1</v>
      </c>
      <c r="AQ63" s="14" t="n">
        <v>0.896</v>
      </c>
      <c r="AR63" s="14" t="n">
        <v>0.123</v>
      </c>
      <c r="AS63" s="14" t="n">
        <v>0.676</v>
      </c>
      <c r="AT63" s="14" t="n">
        <v>1.716</v>
      </c>
      <c r="AU63" s="14" t="n">
        <v>0.1</v>
      </c>
      <c r="AV63" s="14" t="n">
        <v>1</v>
      </c>
      <c r="AW63" s="14" t="n">
        <v>0.89</v>
      </c>
      <c r="AX63" s="14" t="n">
        <v>0.123</v>
      </c>
      <c r="AY63" s="14" t="n">
        <v>0.545</v>
      </c>
      <c r="AZ63" s="14" t="n">
        <v>1.567</v>
      </c>
      <c r="BA63" s="14" t="n">
        <v>0.1</v>
      </c>
      <c r="BB63" s="14" t="n">
        <v>1</v>
      </c>
      <c r="BC63" s="14" t="n">
        <v>0.62</v>
      </c>
      <c r="BD63" s="14" t="n">
        <v>0.123</v>
      </c>
      <c r="BE63" s="14" t="n">
        <v>0.007</v>
      </c>
      <c r="BF63" s="14" t="n">
        <v>0.6850000000000001</v>
      </c>
      <c r="BG63" s="14" t="n">
        <v>0.1</v>
      </c>
      <c r="BH63" s="14" t="n">
        <v>1</v>
      </c>
      <c r="BI63" s="14" t="n">
        <v>0.608</v>
      </c>
      <c r="BJ63" s="14" t="n">
        <v>0.123</v>
      </c>
      <c r="BK63" s="14" t="n">
        <v>0.037</v>
      </c>
      <c r="BL63" s="14" t="n">
        <v>0.703</v>
      </c>
      <c r="BM63" s="14" t="n">
        <v>0.1</v>
      </c>
      <c r="BN63" s="14" t="n">
        <v>1</v>
      </c>
      <c r="BO63" s="14" t="n">
        <v>0</v>
      </c>
      <c r="BP63" s="14" t="n">
        <v>0</v>
      </c>
      <c r="BQ63" s="14" t="n">
        <v>0.264</v>
      </c>
      <c r="BR63" s="14" t="n">
        <v>0</v>
      </c>
      <c r="BS63" s="14" t="n">
        <v>1</v>
      </c>
      <c r="BT63" s="14" t="n">
        <v>0</v>
      </c>
      <c r="BU63" s="14" t="n">
        <v>0</v>
      </c>
      <c r="BV63" s="14" t="n">
        <v>0.273</v>
      </c>
      <c r="BW63" s="14" t="n">
        <v>0.1</v>
      </c>
      <c r="BX63" s="14" t="n">
        <v>1</v>
      </c>
      <c r="BY63" s="14" t="n">
        <v>12.729</v>
      </c>
      <c r="BZ63" s="14" t="n">
        <v>0</v>
      </c>
      <c r="CA63" s="14" t="n">
        <v>12.729</v>
      </c>
      <c r="CB63" s="14" t="n">
        <v>0</v>
      </c>
      <c r="CC63" s="14" t="n">
        <v>97.90000000000001</v>
      </c>
      <c r="CD63" s="14" t="n">
        <v>7.95</v>
      </c>
      <c r="CE63" s="14" t="n">
        <v>0.725</v>
      </c>
      <c r="CF63" s="14" t="n">
        <v>107.69</v>
      </c>
      <c r="CG63" s="14" t="n">
        <v>0.1</v>
      </c>
      <c r="CH63" s="14" t="n">
        <v>1</v>
      </c>
      <c r="CI63" s="14" t="n">
        <v>0</v>
      </c>
      <c r="CJ63" s="14" t="n">
        <v>0</v>
      </c>
      <c r="CK63" s="14" t="n">
        <v>0</v>
      </c>
      <c r="CL63" s="14" t="n">
        <v>0</v>
      </c>
      <c r="CM63" s="14" t="n">
        <v>0</v>
      </c>
      <c r="CN63" s="14" t="n">
        <v>0</v>
      </c>
      <c r="CO63" s="14" t="n">
        <v>0</v>
      </c>
      <c r="CP63" s="14" t="n">
        <v>0</v>
      </c>
      <c r="CQ63" s="14" t="n">
        <v>1.294</v>
      </c>
      <c r="CR63" s="14" t="n">
        <v>0</v>
      </c>
      <c r="CS63" s="14" t="n">
        <v>5.158</v>
      </c>
      <c r="CT63" s="14" t="n">
        <v>10.485</v>
      </c>
      <c r="CU63" s="14" t="n">
        <v>29.494</v>
      </c>
    </row>
    <row r="64">
      <c r="A64" s="14" t="inlineStr">
        <is>
          <t>BHS2023</t>
        </is>
      </c>
      <c r="B64" s="14" t="inlineStr">
        <is>
          <t>BHS</t>
        </is>
      </c>
      <c r="C64" s="14" t="inlineStr">
        <is>
          <t>BHS</t>
        </is>
      </c>
      <c r="D64" s="14" t="inlineStr">
        <is>
          <t>Bahamas, The</t>
        </is>
      </c>
      <c r="E64" s="14" t="n">
        <v>2023</v>
      </c>
      <c r="F64" s="14" t="n">
        <v>0.1</v>
      </c>
      <c r="G64" s="14" t="n">
        <v>6.147</v>
      </c>
      <c r="H64" s="14" t="n">
        <v>1.286</v>
      </c>
      <c r="I64" s="14" t="n">
        <v>0</v>
      </c>
      <c r="J64" s="14" t="n">
        <v>6.147</v>
      </c>
      <c r="K64" s="14" t="n">
        <v>0</v>
      </c>
      <c r="L64" s="14" t="n">
        <v>1</v>
      </c>
      <c r="M64" s="14" t="n">
        <v>7.886</v>
      </c>
      <c r="N64" s="14" t="n">
        <v>3.857</v>
      </c>
      <c r="O64" s="14" t="n">
        <v>0</v>
      </c>
      <c r="P64" s="14" t="n">
        <v>7.886</v>
      </c>
      <c r="Q64" s="14" t="n">
        <v>0</v>
      </c>
      <c r="R64" s="14" t="n">
        <v>1</v>
      </c>
      <c r="S64" s="14" t="n">
        <v>12.575</v>
      </c>
      <c r="T64" s="14" t="n">
        <v>7.714</v>
      </c>
      <c r="U64" s="14" t="n">
        <v>0.139</v>
      </c>
      <c r="V64" s="14" t="n">
        <v>13.833</v>
      </c>
      <c r="W64" s="14" t="n">
        <v>0.1</v>
      </c>
      <c r="X64" s="14" t="n">
        <v>1</v>
      </c>
      <c r="Y64" s="14" t="n">
        <v>12.477</v>
      </c>
      <c r="Z64" s="14" t="n">
        <v>1.678</v>
      </c>
      <c r="AA64" s="14" t="n">
        <v>0</v>
      </c>
      <c r="AB64" s="14" t="n">
        <v>12.477</v>
      </c>
      <c r="AC64" s="14" t="n">
        <v>0</v>
      </c>
      <c r="AD64" s="14" t="n">
        <v>1</v>
      </c>
      <c r="AE64" s="14" t="n">
        <v>13.763</v>
      </c>
      <c r="AF64" s="14" t="n">
        <v>3.223</v>
      </c>
      <c r="AG64" s="14" t="n">
        <v>0</v>
      </c>
      <c r="AH64" s="14" t="n">
        <v>13.763</v>
      </c>
      <c r="AI64" s="14" t="n">
        <v>0</v>
      </c>
      <c r="AJ64" s="14" t="n">
        <v>1</v>
      </c>
      <c r="AK64" s="14" t="n">
        <v>21.477</v>
      </c>
      <c r="AL64" s="14" t="n">
        <v>11.54</v>
      </c>
      <c r="AM64" s="14" t="n">
        <v>0.238</v>
      </c>
      <c r="AN64" s="14" t="n">
        <v>23.624</v>
      </c>
      <c r="AO64" s="14" t="n">
        <v>0.1</v>
      </c>
      <c r="AP64" s="14" t="n">
        <v>1</v>
      </c>
      <c r="AQ64" s="14" t="n">
        <v>0.791</v>
      </c>
      <c r="AR64" s="14" t="n">
        <v>0.129</v>
      </c>
      <c r="AS64" s="14" t="n">
        <v>0.721</v>
      </c>
      <c r="AT64" s="14" t="n">
        <v>1.645</v>
      </c>
      <c r="AU64" s="14" t="n">
        <v>0.1</v>
      </c>
      <c r="AV64" s="14" t="n">
        <v>1</v>
      </c>
      <c r="AW64" s="14" t="n">
        <v>0.618</v>
      </c>
      <c r="AX64" s="14" t="n">
        <v>0.129</v>
      </c>
      <c r="AY64" s="14" t="n">
        <v>0.598</v>
      </c>
      <c r="AZ64" s="14" t="n">
        <v>1.323</v>
      </c>
      <c r="BA64" s="14" t="n">
        <v>0.1</v>
      </c>
      <c r="BB64" s="14" t="n">
        <v>1</v>
      </c>
      <c r="BC64" s="14" t="n">
        <v>0.554</v>
      </c>
      <c r="BD64" s="14" t="n">
        <v>0.129</v>
      </c>
      <c r="BE64" s="14" t="n">
        <v>0.008</v>
      </c>
      <c r="BF64" s="14" t="n">
        <v>0.612</v>
      </c>
      <c r="BG64" s="14" t="n">
        <v>0.1</v>
      </c>
      <c r="BH64" s="14" t="n">
        <v>1</v>
      </c>
      <c r="BI64" s="14" t="n">
        <v>0.5570000000000001</v>
      </c>
      <c r="BJ64" s="14" t="n">
        <v>0.129</v>
      </c>
      <c r="BK64" s="14" t="n">
        <v>0.035</v>
      </c>
      <c r="BL64" s="14" t="n">
        <v>0.644</v>
      </c>
      <c r="BM64" s="14" t="n">
        <v>0.1</v>
      </c>
      <c r="BN64" s="14" t="n">
        <v>1</v>
      </c>
      <c r="BO64" s="14" t="n">
        <v>0</v>
      </c>
      <c r="BP64" s="14" t="n">
        <v>0</v>
      </c>
      <c r="BQ64" s="14" t="n">
        <v>0.402</v>
      </c>
      <c r="BR64" s="14" t="n">
        <v>0</v>
      </c>
      <c r="BS64" s="14" t="n">
        <v>1</v>
      </c>
      <c r="BT64" s="14" t="n">
        <v>0</v>
      </c>
      <c r="BU64" s="14" t="n">
        <v>0</v>
      </c>
      <c r="BV64" s="14" t="n">
        <v>0.41</v>
      </c>
      <c r="BW64" s="14" t="n">
        <v>0.1</v>
      </c>
      <c r="BX64" s="14" t="n">
        <v>1</v>
      </c>
      <c r="BY64" s="14" t="n">
        <v>13.254</v>
      </c>
      <c r="BZ64" s="14" t="n">
        <v>0</v>
      </c>
      <c r="CA64" s="14" t="n">
        <v>13.254</v>
      </c>
      <c r="CB64" s="14" t="n">
        <v>0</v>
      </c>
      <c r="CC64" s="14" t="n">
        <v>83.248</v>
      </c>
      <c r="CD64" s="14" t="n">
        <v>7.95</v>
      </c>
      <c r="CE64" s="14" t="n">
        <v>0.922</v>
      </c>
      <c r="CF64" s="14" t="n">
        <v>91.57299999999999</v>
      </c>
      <c r="CG64" s="14" t="n">
        <v>0.1</v>
      </c>
      <c r="CH64" s="14" t="n">
        <v>1</v>
      </c>
      <c r="CI64" s="14" t="n">
        <v>0</v>
      </c>
      <c r="CJ64" s="14" t="n">
        <v>0</v>
      </c>
      <c r="CK64" s="14" t="n">
        <v>0</v>
      </c>
      <c r="CL64" s="14" t="n">
        <v>0</v>
      </c>
      <c r="CM64" s="14" t="n">
        <v>0</v>
      </c>
      <c r="CN64" s="14" t="n">
        <v>0</v>
      </c>
      <c r="CO64" s="14" t="n">
        <v>0</v>
      </c>
      <c r="CP64" s="14" t="n">
        <v>0</v>
      </c>
      <c r="CQ64" s="14" t="n">
        <v>1.348</v>
      </c>
      <c r="CR64" s="14" t="n">
        <v>0</v>
      </c>
      <c r="CS64" s="14" t="n">
        <v>5.37</v>
      </c>
      <c r="CT64" s="14" t="n">
        <v>4.861</v>
      </c>
      <c r="CU64" s="14" t="n">
        <v>11.192</v>
      </c>
    </row>
    <row r="65">
      <c r="A65" s="14" t="inlineStr">
        <is>
          <t>BHS2024</t>
        </is>
      </c>
      <c r="B65" s="14" t="inlineStr">
        <is>
          <t>BHS</t>
        </is>
      </c>
      <c r="C65" s="14" t="inlineStr">
        <is>
          <t>BHS</t>
        </is>
      </c>
      <c r="D65" s="14" t="inlineStr">
        <is>
          <t>Bahamas, The</t>
        </is>
      </c>
      <c r="E65" s="14" t="n">
        <v>2024</v>
      </c>
      <c r="F65" s="14" t="n">
        <v>0.1</v>
      </c>
      <c r="G65" s="14" t="n">
        <v>5.575</v>
      </c>
      <c r="H65" s="14" t="n">
        <v>1.324</v>
      </c>
      <c r="I65" s="14" t="n">
        <v>0</v>
      </c>
      <c r="J65" s="14" t="n">
        <v>5.575</v>
      </c>
      <c r="K65" s="14" t="n">
        <v>0</v>
      </c>
      <c r="L65" s="14" t="n">
        <v>1</v>
      </c>
      <c r="M65" s="14" t="n">
        <v>7.124</v>
      </c>
      <c r="N65" s="14" t="n">
        <v>3.971</v>
      </c>
      <c r="O65" s="14" t="n">
        <v>0</v>
      </c>
      <c r="P65" s="14" t="n">
        <v>7.124</v>
      </c>
      <c r="Q65" s="14" t="n">
        <v>0</v>
      </c>
      <c r="R65" s="14" t="n">
        <v>1</v>
      </c>
      <c r="S65" s="14" t="n">
        <v>12.193</v>
      </c>
      <c r="T65" s="14" t="n">
        <v>7.942</v>
      </c>
      <c r="U65" s="14" t="n">
        <v>0.166</v>
      </c>
      <c r="V65" s="14" t="n">
        <v>13.412</v>
      </c>
      <c r="W65" s="14" t="n">
        <v>0.1</v>
      </c>
      <c r="X65" s="14" t="n">
        <v>1</v>
      </c>
      <c r="Y65" s="14" t="n">
        <v>11.446</v>
      </c>
      <c r="Z65" s="14" t="n">
        <v>1.54</v>
      </c>
      <c r="AA65" s="14" t="n">
        <v>0</v>
      </c>
      <c r="AB65" s="14" t="n">
        <v>11.446</v>
      </c>
      <c r="AC65" s="14" t="n">
        <v>0</v>
      </c>
      <c r="AD65" s="14" t="n">
        <v>1</v>
      </c>
      <c r="AE65" s="14" t="n">
        <v>12.77</v>
      </c>
      <c r="AF65" s="14" t="n">
        <v>2.99</v>
      </c>
      <c r="AG65" s="14" t="n">
        <v>0</v>
      </c>
      <c r="AH65" s="14" t="n">
        <v>12.77</v>
      </c>
      <c r="AI65" s="14" t="n">
        <v>0</v>
      </c>
      <c r="AJ65" s="14" t="n">
        <v>1</v>
      </c>
      <c r="AK65" s="14" t="n">
        <v>20.712</v>
      </c>
      <c r="AL65" s="14" t="n">
        <v>11.129</v>
      </c>
      <c r="AM65" s="14" t="n">
        <v>0.282</v>
      </c>
      <c r="AN65" s="14" t="n">
        <v>22.783</v>
      </c>
      <c r="AO65" s="14" t="n">
        <v>0.1</v>
      </c>
      <c r="AP65" s="14" t="n">
        <v>1</v>
      </c>
      <c r="AQ65" s="14" t="n">
        <v>0.756</v>
      </c>
      <c r="AR65" s="14" t="n">
        <v>0.132</v>
      </c>
      <c r="AS65" s="14" t="n">
        <v>0.751</v>
      </c>
      <c r="AT65" s="14" t="n">
        <v>1.635</v>
      </c>
      <c r="AU65" s="14" t="n">
        <v>0.1</v>
      </c>
      <c r="AV65" s="14" t="n">
        <v>1</v>
      </c>
      <c r="AW65" s="14" t="n">
        <v>0.655</v>
      </c>
      <c r="AX65" s="14" t="n">
        <v>0.132</v>
      </c>
      <c r="AY65" s="14" t="n">
        <v>0.617</v>
      </c>
      <c r="AZ65" s="14" t="n">
        <v>1.381</v>
      </c>
      <c r="BA65" s="14" t="n">
        <v>0.1</v>
      </c>
      <c r="BB65" s="14" t="n">
        <v>1</v>
      </c>
      <c r="BC65" s="14" t="n">
        <v>0.534</v>
      </c>
      <c r="BD65" s="14" t="n">
        <v>0.132</v>
      </c>
      <c r="BE65" s="14" t="n">
        <v>0.008999999999999999</v>
      </c>
      <c r="BF65" s="14" t="n">
        <v>0.589</v>
      </c>
      <c r="BG65" s="14" t="n">
        <v>0.1</v>
      </c>
      <c r="BH65" s="14" t="n">
        <v>1</v>
      </c>
      <c r="BI65" s="14" t="n">
        <v>0.5679999999999999</v>
      </c>
      <c r="BJ65" s="14" t="n">
        <v>0.132</v>
      </c>
      <c r="BK65" s="14" t="n">
        <v>0.037</v>
      </c>
      <c r="BL65" s="14" t="n">
        <v>0.656</v>
      </c>
      <c r="BM65" s="14" t="n">
        <v>0.1</v>
      </c>
      <c r="BN65" s="14" t="n">
        <v>1</v>
      </c>
      <c r="BO65" s="14" t="n">
        <v>0</v>
      </c>
      <c r="BP65" s="14" t="n">
        <v>0</v>
      </c>
      <c r="BQ65" s="14" t="n">
        <v>0.357</v>
      </c>
      <c r="BR65" s="14" t="n">
        <v>0</v>
      </c>
      <c r="BS65" s="14" t="n">
        <v>1</v>
      </c>
      <c r="BT65" s="14" t="n">
        <v>0</v>
      </c>
      <c r="BU65" s="14" t="n">
        <v>0</v>
      </c>
      <c r="BV65" s="14" t="n">
        <v>0.331</v>
      </c>
      <c r="BW65" s="14" t="n">
        <v>0.1</v>
      </c>
      <c r="BX65" s="14" t="n">
        <v>1</v>
      </c>
      <c r="BY65" s="14" t="n">
        <v>13.646</v>
      </c>
      <c r="BZ65" s="14" t="n">
        <v>0</v>
      </c>
      <c r="CA65" s="14" t="n">
        <v>13.646</v>
      </c>
      <c r="CB65" s="14" t="n">
        <v>0</v>
      </c>
      <c r="CC65" s="14" t="n">
        <v>82.58799999999999</v>
      </c>
      <c r="CD65" s="14" t="n">
        <v>7.95</v>
      </c>
      <c r="CE65" s="14" t="n">
        <v>1.125</v>
      </c>
      <c r="CF65" s="14" t="n">
        <v>90.84699999999999</v>
      </c>
      <c r="CG65" s="14" t="n">
        <v>0.1</v>
      </c>
      <c r="CH65" s="14" t="n">
        <v>1</v>
      </c>
      <c r="CI65" s="14" t="n">
        <v>0</v>
      </c>
      <c r="CJ65" s="14" t="n">
        <v>0</v>
      </c>
      <c r="CK65" s="14" t="n">
        <v>0</v>
      </c>
      <c r="CL65" s="14" t="n">
        <v>0</v>
      </c>
      <c r="CM65" s="14" t="n">
        <v>0</v>
      </c>
      <c r="CN65" s="14" t="n">
        <v>0</v>
      </c>
      <c r="CO65" s="14" t="n">
        <v>0</v>
      </c>
      <c r="CP65" s="14" t="n">
        <v>0</v>
      </c>
      <c r="CQ65" s="14" t="n">
        <v>1.387</v>
      </c>
      <c r="CR65" s="14" t="n">
        <v>0</v>
      </c>
      <c r="CS65" s="14" t="n">
        <v>5.529</v>
      </c>
      <c r="CT65" s="14" t="n">
        <v>4.251</v>
      </c>
      <c r="CU65" s="14" t="n">
        <v>10.123</v>
      </c>
    </row>
    <row r="66">
      <c r="A66" s="14" t="inlineStr">
        <is>
          <t>BHR2021</t>
        </is>
      </c>
      <c r="B66" s="14" t="inlineStr">
        <is>
          <t>BHR</t>
        </is>
      </c>
      <c r="C66" s="14" t="inlineStr">
        <is>
          <t>BHR</t>
        </is>
      </c>
      <c r="D66" s="14" t="inlineStr">
        <is>
          <t>Bahrain</t>
        </is>
      </c>
      <c r="E66" s="14" t="n">
        <v>2021</v>
      </c>
      <c r="F66" s="14" t="n">
        <v>0.05</v>
      </c>
      <c r="G66" s="14" t="n">
        <v>5.897</v>
      </c>
      <c r="H66" s="14" t="n">
        <v>1.143</v>
      </c>
      <c r="I66" s="14" t="n">
        <v>0.238</v>
      </c>
      <c r="J66" s="14" t="n">
        <v>6.134</v>
      </c>
      <c r="K66" s="14" t="n">
        <v>0</v>
      </c>
      <c r="L66" s="14" t="n">
        <v>1</v>
      </c>
      <c r="M66" s="14" t="n">
        <v>7.964</v>
      </c>
      <c r="N66" s="14" t="n">
        <v>3.43</v>
      </c>
      <c r="O66" s="14" t="n">
        <v>0.227</v>
      </c>
      <c r="P66" s="14" t="n">
        <v>8.191000000000001</v>
      </c>
      <c r="Q66" s="14" t="n">
        <v>0</v>
      </c>
      <c r="R66" s="14" t="n">
        <v>1</v>
      </c>
      <c r="S66" s="14" t="n">
        <v>11.613</v>
      </c>
      <c r="T66" s="14" t="n">
        <v>6.86</v>
      </c>
      <c r="U66" s="14" t="n">
        <v>0.238</v>
      </c>
      <c r="V66" s="14" t="n">
        <v>12.444</v>
      </c>
      <c r="W66" s="14" t="n">
        <v>0.05</v>
      </c>
      <c r="X66" s="14" t="n">
        <v>1</v>
      </c>
      <c r="Y66" s="14" t="n">
        <v>2.611</v>
      </c>
      <c r="Z66" s="14" t="n">
        <v>0.236</v>
      </c>
      <c r="AA66" s="14" t="n">
        <v>1.345</v>
      </c>
      <c r="AB66" s="14" t="n">
        <v>3.956</v>
      </c>
      <c r="AC66" s="14" t="n">
        <v>0</v>
      </c>
      <c r="AD66" s="14" t="n">
        <v>1</v>
      </c>
      <c r="AE66" s="14" t="n">
        <v>3.182</v>
      </c>
      <c r="AF66" s="14" t="n">
        <v>0.519</v>
      </c>
      <c r="AG66" s="14" t="n">
        <v>0.774</v>
      </c>
      <c r="AH66" s="14" t="n">
        <v>3.956</v>
      </c>
      <c r="AI66" s="14" t="n">
        <v>0</v>
      </c>
      <c r="AJ66" s="14" t="n">
        <v>1</v>
      </c>
      <c r="AK66" s="14" t="n">
        <v>6.612</v>
      </c>
      <c r="AL66" s="14" t="n">
        <v>2.78</v>
      </c>
      <c r="AM66" s="14" t="n">
        <v>-3.094</v>
      </c>
      <c r="AN66" s="14" t="n">
        <v>3.694</v>
      </c>
      <c r="AO66" s="14" t="n">
        <v>0</v>
      </c>
      <c r="AP66" s="14" t="n">
        <v>0</v>
      </c>
      <c r="AQ66" s="14" t="n">
        <v>0.621</v>
      </c>
      <c r="AR66" s="14" t="n">
        <v>0.114</v>
      </c>
      <c r="AS66" s="14" t="n">
        <v>-0.2</v>
      </c>
      <c r="AT66" s="14" t="n">
        <v>0.42</v>
      </c>
      <c r="AU66" s="14" t="n">
        <v>0</v>
      </c>
      <c r="AV66" s="14" t="n">
        <v>0</v>
      </c>
      <c r="AW66" s="14" t="n">
        <v>0.593</v>
      </c>
      <c r="AX66" s="14" t="n">
        <v>0.114</v>
      </c>
      <c r="AY66" s="14" t="n">
        <v>-0.115</v>
      </c>
      <c r="AZ66" s="14" t="n">
        <v>0.478</v>
      </c>
      <c r="BA66" s="14" t="n">
        <v>0</v>
      </c>
      <c r="BB66" s="14" t="n">
        <v>0</v>
      </c>
      <c r="BC66" s="14" t="n">
        <v>0.44</v>
      </c>
      <c r="BD66" s="14" t="n">
        <v>0.114</v>
      </c>
      <c r="BE66" s="14" t="n">
        <v>-0.289</v>
      </c>
      <c r="BF66" s="14" t="n">
        <v>0.151</v>
      </c>
      <c r="BG66" s="14" t="n">
        <v>0</v>
      </c>
      <c r="BH66" s="14" t="n">
        <v>0</v>
      </c>
      <c r="BI66" s="14" t="n">
        <v>0.5600000000000001</v>
      </c>
      <c r="BJ66" s="14" t="n">
        <v>0.114</v>
      </c>
      <c r="BK66" s="14" t="n">
        <v>-0.132</v>
      </c>
      <c r="BL66" s="14" t="n">
        <v>0.428</v>
      </c>
      <c r="BM66" s="14" t="n">
        <v>0</v>
      </c>
      <c r="BN66" s="14" t="n">
        <v>0</v>
      </c>
      <c r="BO66" s="14" t="n">
        <v>0</v>
      </c>
      <c r="BP66" s="14" t="n">
        <v>-0.054</v>
      </c>
      <c r="BQ66" s="14" t="n">
        <v>0.037</v>
      </c>
      <c r="BR66" s="14" t="n">
        <v>0</v>
      </c>
      <c r="BS66" s="14" t="n">
        <v>0.167</v>
      </c>
      <c r="BT66" s="14" t="n">
        <v>0</v>
      </c>
      <c r="BU66" s="14" t="n">
        <v>-0.054</v>
      </c>
      <c r="BV66" s="14" t="n">
        <v>0.021</v>
      </c>
      <c r="BW66" s="14" t="n">
        <v>0</v>
      </c>
      <c r="BX66" s="14" t="n">
        <v>0.167</v>
      </c>
      <c r="BY66" s="14" t="n">
        <v>11.787</v>
      </c>
      <c r="BZ66" s="14" t="n">
        <v>0</v>
      </c>
      <c r="CA66" s="14" t="n">
        <v>11.787</v>
      </c>
      <c r="CB66" s="14" t="n">
        <v>0</v>
      </c>
      <c r="CC66" s="14" t="n">
        <v>81.69499999999999</v>
      </c>
      <c r="CD66" s="14" t="n">
        <v>7.95</v>
      </c>
      <c r="CE66" s="14" t="n">
        <v>-17.258</v>
      </c>
      <c r="CF66" s="14" t="n">
        <v>67.66</v>
      </c>
      <c r="CG66" s="14" t="n">
        <v>0</v>
      </c>
      <c r="CH66" s="14" t="n">
        <v>0</v>
      </c>
      <c r="CI66" s="14" t="n">
        <v>0</v>
      </c>
      <c r="CJ66" s="14" t="n">
        <v>0</v>
      </c>
      <c r="CK66" s="14" t="n">
        <v>0</v>
      </c>
      <c r="CL66" s="14" t="n">
        <v>0</v>
      </c>
      <c r="CM66" s="14" t="n">
        <v>0</v>
      </c>
      <c r="CN66" s="14" t="n">
        <v>0</v>
      </c>
      <c r="CO66" s="14" t="n">
        <v>0</v>
      </c>
      <c r="CP66" s="14" t="n">
        <v>0</v>
      </c>
      <c r="CQ66" s="14" t="n">
        <v>1.198</v>
      </c>
      <c r="CR66" s="14" t="n">
        <v>1</v>
      </c>
      <c r="CS66" s="14" t="n">
        <v>2.039</v>
      </c>
      <c r="CT66" s="14" t="n">
        <v>4.753</v>
      </c>
      <c r="CU66" s="14" t="n">
        <v>14.162</v>
      </c>
    </row>
    <row r="67">
      <c r="A67" s="14" t="inlineStr">
        <is>
          <t>BHR2022</t>
        </is>
      </c>
      <c r="B67" s="14" t="inlineStr">
        <is>
          <t>BHR</t>
        </is>
      </c>
      <c r="C67" s="14" t="inlineStr">
        <is>
          <t>BHR</t>
        </is>
      </c>
      <c r="D67" s="14" t="inlineStr">
        <is>
          <t>Bahrain</t>
        </is>
      </c>
      <c r="E67" s="14" t="n">
        <v>2022</v>
      </c>
      <c r="F67" s="14" t="n">
        <v>0.1</v>
      </c>
      <c r="G67" s="14" t="n">
        <v>11.72</v>
      </c>
      <c r="H67" s="14" t="n">
        <v>1.235</v>
      </c>
      <c r="I67" s="14" t="n">
        <v>0.5659999999999999</v>
      </c>
      <c r="J67" s="14" t="n">
        <v>12.286</v>
      </c>
      <c r="K67" s="14" t="n">
        <v>0</v>
      </c>
      <c r="L67" s="14" t="n">
        <v>1</v>
      </c>
      <c r="M67" s="14" t="n">
        <v>9.782999999999999</v>
      </c>
      <c r="N67" s="14" t="n">
        <v>3.704</v>
      </c>
      <c r="O67" s="14" t="n">
        <v>0.328</v>
      </c>
      <c r="P67" s="14" t="n">
        <v>10.111</v>
      </c>
      <c r="Q67" s="14" t="n">
        <v>0</v>
      </c>
      <c r="R67" s="14" t="n">
        <v>1</v>
      </c>
      <c r="S67" s="14" t="n">
        <v>17.893</v>
      </c>
      <c r="T67" s="14" t="n">
        <v>7.408</v>
      </c>
      <c r="U67" s="14" t="n">
        <v>0.703</v>
      </c>
      <c r="V67" s="14" t="n">
        <v>20.305</v>
      </c>
      <c r="W67" s="14" t="n">
        <v>0.1</v>
      </c>
      <c r="X67" s="14" t="n">
        <v>1</v>
      </c>
      <c r="Y67" s="14" t="n">
        <v>2.819</v>
      </c>
      <c r="Z67" s="14" t="n">
        <v>0.255</v>
      </c>
      <c r="AA67" s="14" t="n">
        <v>1.401</v>
      </c>
      <c r="AB67" s="14" t="n">
        <v>4.22</v>
      </c>
      <c r="AC67" s="14" t="n">
        <v>0</v>
      </c>
      <c r="AD67" s="14" t="n">
        <v>1</v>
      </c>
      <c r="AE67" s="14" t="n">
        <v>3.437</v>
      </c>
      <c r="AF67" s="14" t="n">
        <v>0.5610000000000001</v>
      </c>
      <c r="AG67" s="14" t="n">
        <v>0.783</v>
      </c>
      <c r="AH67" s="14" t="n">
        <v>4.22</v>
      </c>
      <c r="AI67" s="14" t="n">
        <v>0</v>
      </c>
      <c r="AJ67" s="14" t="n">
        <v>1</v>
      </c>
      <c r="AK67" s="14" t="n">
        <v>7.141</v>
      </c>
      <c r="AL67" s="14" t="n">
        <v>3.002</v>
      </c>
      <c r="AM67" s="14" t="n">
        <v>-3.783</v>
      </c>
      <c r="AN67" s="14" t="n">
        <v>3.694</v>
      </c>
      <c r="AO67" s="14" t="n">
        <v>0</v>
      </c>
      <c r="AP67" s="14" t="n">
        <v>0</v>
      </c>
      <c r="AQ67" s="14" t="n">
        <v>0.847</v>
      </c>
      <c r="AR67" s="14" t="n">
        <v>0.123</v>
      </c>
      <c r="AS67" s="14" t="n">
        <v>-0.427</v>
      </c>
      <c r="AT67" s="14" t="n">
        <v>0.42</v>
      </c>
      <c r="AU67" s="14" t="n">
        <v>0</v>
      </c>
      <c r="AV67" s="14" t="n">
        <v>0</v>
      </c>
      <c r="AW67" s="14" t="n">
        <v>0.947</v>
      </c>
      <c r="AX67" s="14" t="n">
        <v>0.123</v>
      </c>
      <c r="AY67" s="14" t="n">
        <v>-0.469</v>
      </c>
      <c r="AZ67" s="14" t="n">
        <v>0.478</v>
      </c>
      <c r="BA67" s="14" t="n">
        <v>0</v>
      </c>
      <c r="BB67" s="14" t="n">
        <v>0</v>
      </c>
      <c r="BC67" s="14" t="n">
        <v>0.589</v>
      </c>
      <c r="BD67" s="14" t="n">
        <v>0.123</v>
      </c>
      <c r="BE67" s="14" t="n">
        <v>-0.438</v>
      </c>
      <c r="BF67" s="14" t="n">
        <v>0.151</v>
      </c>
      <c r="BG67" s="14" t="n">
        <v>0</v>
      </c>
      <c r="BH67" s="14" t="n">
        <v>0</v>
      </c>
      <c r="BI67" s="14" t="n">
        <v>0.6889999999999999</v>
      </c>
      <c r="BJ67" s="14" t="n">
        <v>0.123</v>
      </c>
      <c r="BK67" s="14" t="n">
        <v>-0.261</v>
      </c>
      <c r="BL67" s="14" t="n">
        <v>0.428</v>
      </c>
      <c r="BM67" s="14" t="n">
        <v>0</v>
      </c>
      <c r="BN67" s="14" t="n">
        <v>0</v>
      </c>
      <c r="BO67" s="14" t="n">
        <v>0</v>
      </c>
      <c r="BP67" s="14" t="n">
        <v>-0.1</v>
      </c>
      <c r="BQ67" s="14" t="n">
        <v>0.037</v>
      </c>
      <c r="BR67" s="14" t="n">
        <v>0</v>
      </c>
      <c r="BS67" s="14" t="n">
        <v>0.167</v>
      </c>
      <c r="BT67" s="14" t="n">
        <v>0</v>
      </c>
      <c r="BU67" s="14" t="n">
        <v>-0.1</v>
      </c>
      <c r="BV67" s="14" t="n">
        <v>0.021</v>
      </c>
      <c r="BW67" s="14" t="n">
        <v>0</v>
      </c>
      <c r="BX67" s="14" t="n">
        <v>0.167</v>
      </c>
      <c r="BY67" s="14" t="n">
        <v>12.729</v>
      </c>
      <c r="BZ67" s="14" t="n">
        <v>0</v>
      </c>
      <c r="CA67" s="14" t="n">
        <v>12.729</v>
      </c>
      <c r="CB67" s="14" t="n">
        <v>0</v>
      </c>
      <c r="CC67" s="14" t="n">
        <v>102.477</v>
      </c>
      <c r="CD67" s="14" t="n">
        <v>7.95</v>
      </c>
      <c r="CE67" s="14" t="n">
        <v>-40.968</v>
      </c>
      <c r="CF67" s="14" t="n">
        <v>67.66</v>
      </c>
      <c r="CG67" s="14" t="n">
        <v>0</v>
      </c>
      <c r="CH67" s="14" t="n">
        <v>0</v>
      </c>
      <c r="CI67" s="14" t="n">
        <v>0</v>
      </c>
      <c r="CJ67" s="14" t="n">
        <v>0</v>
      </c>
      <c r="CK67" s="14" t="n">
        <v>0</v>
      </c>
      <c r="CL67" s="14" t="n">
        <v>0</v>
      </c>
      <c r="CM67" s="14" t="n">
        <v>0</v>
      </c>
      <c r="CN67" s="14" t="n">
        <v>0</v>
      </c>
      <c r="CO67" s="14" t="n">
        <v>0</v>
      </c>
      <c r="CP67" s="14" t="n">
        <v>0</v>
      </c>
      <c r="CQ67" s="14" t="n">
        <v>1.294</v>
      </c>
      <c r="CR67" s="14" t="n">
        <v>1</v>
      </c>
      <c r="CS67" s="14" t="n">
        <v>2.202</v>
      </c>
      <c r="CT67" s="14" t="n">
        <v>10.485</v>
      </c>
      <c r="CU67" s="14" t="n">
        <v>30.326</v>
      </c>
    </row>
    <row r="68">
      <c r="A68" s="14" t="inlineStr">
        <is>
          <t>BHR2023</t>
        </is>
      </c>
      <c r="B68" s="14" t="inlineStr">
        <is>
          <t>BHR</t>
        </is>
      </c>
      <c r="C68" s="14" t="inlineStr">
        <is>
          <t>BHR</t>
        </is>
      </c>
      <c r="D68" s="14" t="inlineStr">
        <is>
          <t>Bahrain</t>
        </is>
      </c>
      <c r="E68" s="14" t="n">
        <v>2023</v>
      </c>
      <c r="F68" s="14" t="n">
        <v>0.1</v>
      </c>
      <c r="G68" s="14" t="n">
        <v>6.147</v>
      </c>
      <c r="H68" s="14" t="n">
        <v>1.286</v>
      </c>
      <c r="I68" s="14" t="n">
        <v>0.273</v>
      </c>
      <c r="J68" s="14" t="n">
        <v>6.42</v>
      </c>
      <c r="K68" s="14" t="n">
        <v>0</v>
      </c>
      <c r="L68" s="14" t="n">
        <v>1</v>
      </c>
      <c r="M68" s="14" t="n">
        <v>7.886</v>
      </c>
      <c r="N68" s="14" t="n">
        <v>3.857</v>
      </c>
      <c r="O68" s="14" t="n">
        <v>0.227</v>
      </c>
      <c r="P68" s="14" t="n">
        <v>8.113</v>
      </c>
      <c r="Q68" s="14" t="n">
        <v>0</v>
      </c>
      <c r="R68" s="14" t="n">
        <v>1</v>
      </c>
      <c r="S68" s="14" t="n">
        <v>12.575</v>
      </c>
      <c r="T68" s="14" t="n">
        <v>7.714</v>
      </c>
      <c r="U68" s="14" t="n">
        <v>0.416</v>
      </c>
      <c r="V68" s="14" t="n">
        <v>14.133</v>
      </c>
      <c r="W68" s="14" t="n">
        <v>0.1</v>
      </c>
      <c r="X68" s="14" t="n">
        <v>1</v>
      </c>
      <c r="Y68" s="14" t="n">
        <v>2.936</v>
      </c>
      <c r="Z68" s="14" t="n">
        <v>0.266</v>
      </c>
      <c r="AA68" s="14" t="n">
        <v>1.284</v>
      </c>
      <c r="AB68" s="14" t="n">
        <v>4.22</v>
      </c>
      <c r="AC68" s="14" t="n">
        <v>0</v>
      </c>
      <c r="AD68" s="14" t="n">
        <v>1</v>
      </c>
      <c r="AE68" s="14" t="n">
        <v>3.579</v>
      </c>
      <c r="AF68" s="14" t="n">
        <v>0.584</v>
      </c>
      <c r="AG68" s="14" t="n">
        <v>0.641</v>
      </c>
      <c r="AH68" s="14" t="n">
        <v>4.22</v>
      </c>
      <c r="AI68" s="14" t="n">
        <v>0</v>
      </c>
      <c r="AJ68" s="14" t="n">
        <v>1</v>
      </c>
      <c r="AK68" s="14" t="n">
        <v>7.436</v>
      </c>
      <c r="AL68" s="14" t="n">
        <v>3.126</v>
      </c>
      <c r="AM68" s="14" t="n">
        <v>-4.078</v>
      </c>
      <c r="AN68" s="14" t="n">
        <v>3.694</v>
      </c>
      <c r="AO68" s="14" t="n">
        <v>0</v>
      </c>
      <c r="AP68" s="14" t="n">
        <v>0</v>
      </c>
      <c r="AQ68" s="14" t="n">
        <v>0.749</v>
      </c>
      <c r="AR68" s="14" t="n">
        <v>0.129</v>
      </c>
      <c r="AS68" s="14" t="n">
        <v>-0.329</v>
      </c>
      <c r="AT68" s="14" t="n">
        <v>0.42</v>
      </c>
      <c r="AU68" s="14" t="n">
        <v>0</v>
      </c>
      <c r="AV68" s="14" t="n">
        <v>0</v>
      </c>
      <c r="AW68" s="14" t="n">
        <v>0.783</v>
      </c>
      <c r="AX68" s="14" t="n">
        <v>0.129</v>
      </c>
      <c r="AY68" s="14" t="n">
        <v>-0.305</v>
      </c>
      <c r="AZ68" s="14" t="n">
        <v>0.478</v>
      </c>
      <c r="BA68" s="14" t="n">
        <v>0</v>
      </c>
      <c r="BB68" s="14" t="n">
        <v>0</v>
      </c>
      <c r="BC68" s="14" t="n">
        <v>0.527</v>
      </c>
      <c r="BD68" s="14" t="n">
        <v>0.129</v>
      </c>
      <c r="BE68" s="14" t="n">
        <v>-0.374</v>
      </c>
      <c r="BF68" s="14" t="n">
        <v>0.153</v>
      </c>
      <c r="BG68" s="14" t="n">
        <v>0</v>
      </c>
      <c r="BH68" s="14" t="n">
        <v>0</v>
      </c>
      <c r="BI68" s="14" t="n">
        <v>0.64</v>
      </c>
      <c r="BJ68" s="14" t="n">
        <v>0.129</v>
      </c>
      <c r="BK68" s="14" t="n">
        <v>-0.215</v>
      </c>
      <c r="BL68" s="14" t="n">
        <v>0.425</v>
      </c>
      <c r="BM68" s="14" t="n">
        <v>0</v>
      </c>
      <c r="BN68" s="14" t="n">
        <v>0</v>
      </c>
      <c r="BO68" s="14" t="n">
        <v>0</v>
      </c>
      <c r="BP68" s="14" t="n">
        <v>-0.07199999999999999</v>
      </c>
      <c r="BQ68" s="14" t="n">
        <v>0.037</v>
      </c>
      <c r="BR68" s="14" t="n">
        <v>0</v>
      </c>
      <c r="BS68" s="14" t="n">
        <v>0.167</v>
      </c>
      <c r="BT68" s="14" t="n">
        <v>0</v>
      </c>
      <c r="BU68" s="14" t="n">
        <v>-0.07199999999999999</v>
      </c>
      <c r="BV68" s="14" t="n">
        <v>0.021</v>
      </c>
      <c r="BW68" s="14" t="n">
        <v>0</v>
      </c>
      <c r="BX68" s="14" t="n">
        <v>0.167</v>
      </c>
      <c r="BY68" s="14" t="n">
        <v>13.254</v>
      </c>
      <c r="BZ68" s="14" t="n">
        <v>0</v>
      </c>
      <c r="CA68" s="14" t="n">
        <v>13.254</v>
      </c>
      <c r="CB68" s="14" t="n">
        <v>0</v>
      </c>
      <c r="CC68" s="14" t="n">
        <v>87.07899999999999</v>
      </c>
      <c r="CD68" s="14" t="n">
        <v>7.95</v>
      </c>
      <c r="CE68" s="14" t="n">
        <v>-25.57</v>
      </c>
      <c r="CF68" s="14" t="n">
        <v>67.66</v>
      </c>
      <c r="CG68" s="14" t="n">
        <v>0</v>
      </c>
      <c r="CH68" s="14" t="n">
        <v>0</v>
      </c>
      <c r="CI68" s="14" t="n">
        <v>0</v>
      </c>
      <c r="CJ68" s="14" t="n">
        <v>0</v>
      </c>
      <c r="CK68" s="14" t="n">
        <v>0</v>
      </c>
      <c r="CL68" s="14" t="n">
        <v>0</v>
      </c>
      <c r="CM68" s="14" t="n">
        <v>0</v>
      </c>
      <c r="CN68" s="14" t="n">
        <v>0</v>
      </c>
      <c r="CO68" s="14" t="n">
        <v>0</v>
      </c>
      <c r="CP68" s="14" t="n">
        <v>0</v>
      </c>
      <c r="CQ68" s="14" t="n">
        <v>1.348</v>
      </c>
      <c r="CR68" s="14" t="n">
        <v>1</v>
      </c>
      <c r="CS68" s="14" t="n">
        <v>2.293</v>
      </c>
      <c r="CT68" s="14" t="n">
        <v>4.861</v>
      </c>
      <c r="CU68" s="14" t="n">
        <v>10.622</v>
      </c>
    </row>
    <row r="69">
      <c r="A69" s="14" t="inlineStr">
        <is>
          <t>BHR2024</t>
        </is>
      </c>
      <c r="B69" s="14" t="inlineStr">
        <is>
          <t>BHR</t>
        </is>
      </c>
      <c r="C69" s="14" t="inlineStr">
        <is>
          <t>BHR</t>
        </is>
      </c>
      <c r="D69" s="14" t="inlineStr">
        <is>
          <t>Bahrain</t>
        </is>
      </c>
      <c r="E69" s="14" t="n">
        <v>2024</v>
      </c>
      <c r="F69" s="14" t="n">
        <v>0.1</v>
      </c>
      <c r="G69" s="14" t="n">
        <v>5.575</v>
      </c>
      <c r="H69" s="14" t="n">
        <v>1.324</v>
      </c>
      <c r="I69" s="14" t="n">
        <v>0.213</v>
      </c>
      <c r="J69" s="14" t="n">
        <v>5.787</v>
      </c>
      <c r="K69" s="14" t="n">
        <v>0</v>
      </c>
      <c r="L69" s="14" t="n">
        <v>1</v>
      </c>
      <c r="M69" s="14" t="n">
        <v>7.124</v>
      </c>
      <c r="N69" s="14" t="n">
        <v>3.971</v>
      </c>
      <c r="O69" s="14" t="n">
        <v>0.158</v>
      </c>
      <c r="P69" s="14" t="n">
        <v>7.281</v>
      </c>
      <c r="Q69" s="14" t="n">
        <v>0</v>
      </c>
      <c r="R69" s="14" t="n">
        <v>1</v>
      </c>
      <c r="S69" s="14" t="n">
        <v>12.193</v>
      </c>
      <c r="T69" s="14" t="n">
        <v>7.942</v>
      </c>
      <c r="U69" s="14" t="n">
        <v>0.382</v>
      </c>
      <c r="V69" s="14" t="n">
        <v>13.646</v>
      </c>
      <c r="W69" s="14" t="n">
        <v>0.1</v>
      </c>
      <c r="X69" s="14" t="n">
        <v>1</v>
      </c>
      <c r="Y69" s="14" t="n">
        <v>3.022</v>
      </c>
      <c r="Z69" s="14" t="n">
        <v>0.274</v>
      </c>
      <c r="AA69" s="14" t="n">
        <v>1.198</v>
      </c>
      <c r="AB69" s="14" t="n">
        <v>4.22</v>
      </c>
      <c r="AC69" s="14" t="n">
        <v>0</v>
      </c>
      <c r="AD69" s="14" t="n">
        <v>1</v>
      </c>
      <c r="AE69" s="14" t="n">
        <v>3.684</v>
      </c>
      <c r="AF69" s="14" t="n">
        <v>0.601</v>
      </c>
      <c r="AG69" s="14" t="n">
        <v>0.536</v>
      </c>
      <c r="AH69" s="14" t="n">
        <v>4.22</v>
      </c>
      <c r="AI69" s="14" t="n">
        <v>0</v>
      </c>
      <c r="AJ69" s="14" t="n">
        <v>1</v>
      </c>
      <c r="AK69" s="14" t="n">
        <v>7.655</v>
      </c>
      <c r="AL69" s="14" t="n">
        <v>3.218</v>
      </c>
      <c r="AM69" s="14" t="n">
        <v>-4.297</v>
      </c>
      <c r="AN69" s="14" t="n">
        <v>3.694</v>
      </c>
      <c r="AO69" s="14" t="n">
        <v>0</v>
      </c>
      <c r="AP69" s="14" t="n">
        <v>0</v>
      </c>
      <c r="AQ69" s="14" t="n">
        <v>0.72</v>
      </c>
      <c r="AR69" s="14" t="n">
        <v>0.132</v>
      </c>
      <c r="AS69" s="14" t="n">
        <v>-0.3</v>
      </c>
      <c r="AT69" s="14" t="n">
        <v>0.42</v>
      </c>
      <c r="AU69" s="14" t="n">
        <v>0</v>
      </c>
      <c r="AV69" s="14" t="n">
        <v>0</v>
      </c>
      <c r="AW69" s="14" t="n">
        <v>0.734</v>
      </c>
      <c r="AX69" s="14" t="n">
        <v>0.132</v>
      </c>
      <c r="AY69" s="14" t="n">
        <v>-0.256</v>
      </c>
      <c r="AZ69" s="14" t="n">
        <v>0.478</v>
      </c>
      <c r="BA69" s="14" t="n">
        <v>0</v>
      </c>
      <c r="BB69" s="14" t="n">
        <v>0</v>
      </c>
      <c r="BC69" s="14" t="n">
        <v>0.51</v>
      </c>
      <c r="BD69" s="14" t="n">
        <v>0.132</v>
      </c>
      <c r="BE69" s="14" t="n">
        <v>-0.357</v>
      </c>
      <c r="BF69" s="14" t="n">
        <v>0.153</v>
      </c>
      <c r="BG69" s="14" t="n">
        <v>0</v>
      </c>
      <c r="BH69" s="14" t="n">
        <v>0</v>
      </c>
      <c r="BI69" s="14" t="n">
        <v>0.652</v>
      </c>
      <c r="BJ69" s="14" t="n">
        <v>0.132</v>
      </c>
      <c r="BK69" s="14" t="n">
        <v>-0.227</v>
      </c>
      <c r="BL69" s="14" t="n">
        <v>0.425</v>
      </c>
      <c r="BM69" s="14" t="n">
        <v>0</v>
      </c>
      <c r="BN69" s="14" t="n">
        <v>0</v>
      </c>
      <c r="BO69" s="14" t="n">
        <v>0</v>
      </c>
      <c r="BP69" s="14" t="n">
        <v>-0.074</v>
      </c>
      <c r="BQ69" s="14" t="n">
        <v>0.037</v>
      </c>
      <c r="BR69" s="14" t="n">
        <v>0</v>
      </c>
      <c r="BS69" s="14" t="n">
        <v>0.167</v>
      </c>
      <c r="BT69" s="14" t="n">
        <v>0</v>
      </c>
      <c r="BU69" s="14" t="n">
        <v>-0.074</v>
      </c>
      <c r="BV69" s="14" t="n">
        <v>0.021</v>
      </c>
      <c r="BW69" s="14" t="n">
        <v>0</v>
      </c>
      <c r="BX69" s="14" t="n">
        <v>0.167</v>
      </c>
      <c r="BY69" s="14" t="n">
        <v>13.646</v>
      </c>
      <c r="BZ69" s="14" t="n">
        <v>0</v>
      </c>
      <c r="CA69" s="14" t="n">
        <v>13.646</v>
      </c>
      <c r="CB69" s="14" t="n">
        <v>0</v>
      </c>
      <c r="CC69" s="14" t="n">
        <v>86.38500000000001</v>
      </c>
      <c r="CD69" s="14" t="n">
        <v>7.95</v>
      </c>
      <c r="CE69" s="14" t="n">
        <v>-24.877</v>
      </c>
      <c r="CF69" s="14" t="n">
        <v>67.66</v>
      </c>
      <c r="CG69" s="14" t="n">
        <v>0</v>
      </c>
      <c r="CH69" s="14" t="n">
        <v>0</v>
      </c>
      <c r="CI69" s="14" t="n">
        <v>0</v>
      </c>
      <c r="CJ69" s="14" t="n">
        <v>0</v>
      </c>
      <c r="CK69" s="14" t="n">
        <v>0</v>
      </c>
      <c r="CL69" s="14" t="n">
        <v>0</v>
      </c>
      <c r="CM69" s="14" t="n">
        <v>0</v>
      </c>
      <c r="CN69" s="14" t="n">
        <v>0</v>
      </c>
      <c r="CO69" s="14" t="n">
        <v>0</v>
      </c>
      <c r="CP69" s="14" t="n">
        <v>0</v>
      </c>
      <c r="CQ69" s="14" t="n">
        <v>1.387</v>
      </c>
      <c r="CR69" s="14" t="n">
        <v>1</v>
      </c>
      <c r="CS69" s="14" t="n">
        <v>2.361</v>
      </c>
      <c r="CT69" s="14" t="n">
        <v>4.251</v>
      </c>
      <c r="CU69" s="14" t="n">
        <v>9.167999999999999</v>
      </c>
    </row>
    <row r="70">
      <c r="A70" s="14" t="inlineStr">
        <is>
          <t>BGD2021</t>
        </is>
      </c>
      <c r="B70" s="14" t="inlineStr">
        <is>
          <t>BGD</t>
        </is>
      </c>
      <c r="C70" s="14" t="inlineStr">
        <is>
          <t>BGD</t>
        </is>
      </c>
      <c r="D70" s="14" t="inlineStr">
        <is>
          <t>Bangladesh</t>
        </is>
      </c>
      <c r="E70" s="14" t="n">
        <v>2021</v>
      </c>
      <c r="F70" s="14" t="n">
        <v>0.15</v>
      </c>
      <c r="G70" s="14" t="n">
        <v>4.388</v>
      </c>
      <c r="H70" s="14" t="n">
        <v>1.074</v>
      </c>
      <c r="I70" s="14" t="n">
        <v>0</v>
      </c>
      <c r="J70" s="14" t="n">
        <v>4.388</v>
      </c>
      <c r="K70" s="14" t="n">
        <v>0</v>
      </c>
      <c r="L70" s="14" t="n">
        <v>1</v>
      </c>
      <c r="M70" s="14" t="n">
        <v>7.355</v>
      </c>
      <c r="N70" s="14" t="n">
        <v>3.223</v>
      </c>
      <c r="O70" s="14" t="n">
        <v>0.199</v>
      </c>
      <c r="P70" s="14" t="n">
        <v>7.554</v>
      </c>
      <c r="Q70" s="14" t="n">
        <v>0</v>
      </c>
      <c r="R70" s="14" t="n">
        <v>1</v>
      </c>
      <c r="S70" s="14" t="n">
        <v>9.76</v>
      </c>
      <c r="T70" s="14" t="n">
        <v>6.446</v>
      </c>
      <c r="U70" s="14" t="n">
        <v>0</v>
      </c>
      <c r="V70" s="14" t="n">
        <v>11.223</v>
      </c>
      <c r="W70" s="14" t="n">
        <v>0.15</v>
      </c>
      <c r="X70" s="14" t="n">
        <v>1</v>
      </c>
      <c r="Y70" s="14" t="n">
        <v>4.113</v>
      </c>
      <c r="Z70" s="14" t="n">
        <v>0.278</v>
      </c>
      <c r="AA70" s="14" t="n">
        <v>-2.759</v>
      </c>
      <c r="AB70" s="14" t="n">
        <v>1.354</v>
      </c>
      <c r="AC70" s="14" t="n">
        <v>0</v>
      </c>
      <c r="AD70" s="14" t="n">
        <v>0</v>
      </c>
      <c r="AE70" s="14" t="n">
        <v>4.796</v>
      </c>
      <c r="AF70" s="14" t="n">
        <v>0.601</v>
      </c>
      <c r="AG70" s="14" t="n">
        <v>-1.54</v>
      </c>
      <c r="AH70" s="14" t="n">
        <v>3.256</v>
      </c>
      <c r="AI70" s="14" t="n">
        <v>0</v>
      </c>
      <c r="AJ70" s="14" t="n">
        <v>1</v>
      </c>
      <c r="AK70" s="14" t="n">
        <v>8.894</v>
      </c>
      <c r="AL70" s="14" t="n">
        <v>3.159</v>
      </c>
      <c r="AM70" s="14" t="n">
        <v>-5.56</v>
      </c>
      <c r="AN70" s="14" t="n">
        <v>3.834</v>
      </c>
      <c r="AO70" s="14" t="n">
        <v>0</v>
      </c>
      <c r="AP70" s="14" t="n">
        <v>0</v>
      </c>
      <c r="AQ70" s="14" t="n">
        <v>0.621</v>
      </c>
      <c r="AR70" s="14" t="n">
        <v>0.114</v>
      </c>
      <c r="AS70" s="14" t="n">
        <v>0.289</v>
      </c>
      <c r="AT70" s="14" t="n">
        <v>1.046</v>
      </c>
      <c r="AU70" s="14" t="n">
        <v>0.15</v>
      </c>
      <c r="AV70" s="14" t="n">
        <v>1</v>
      </c>
      <c r="AW70" s="14" t="n">
        <v>0.593</v>
      </c>
      <c r="AX70" s="14" t="n">
        <v>0.114</v>
      </c>
      <c r="AY70" s="14" t="n">
        <v>0.225</v>
      </c>
      <c r="AZ70" s="14" t="n">
        <v>0.9399999999999999</v>
      </c>
      <c r="BA70" s="14" t="n">
        <v>0.15</v>
      </c>
      <c r="BB70" s="14" t="n">
        <v>1</v>
      </c>
      <c r="BC70" s="14" t="n">
        <v>0.44</v>
      </c>
      <c r="BD70" s="14" t="n">
        <v>0.114</v>
      </c>
      <c r="BE70" s="14" t="n">
        <v>-0.138</v>
      </c>
      <c r="BF70" s="14" t="n">
        <v>0.323</v>
      </c>
      <c r="BG70" s="14" t="n">
        <v>0</v>
      </c>
      <c r="BH70" s="14" t="n">
        <v>0</v>
      </c>
      <c r="BI70" s="14" t="n">
        <v>0.5600000000000001</v>
      </c>
      <c r="BJ70" s="14" t="n">
        <v>0.114</v>
      </c>
      <c r="BK70" s="14" t="n">
        <v>0.243</v>
      </c>
      <c r="BL70" s="14" t="n">
        <v>0.9399999999999999</v>
      </c>
      <c r="BM70" s="14" t="n">
        <v>0.17</v>
      </c>
      <c r="BN70" s="14" t="n">
        <v>1</v>
      </c>
      <c r="BO70" s="14" t="n">
        <v>0</v>
      </c>
      <c r="BP70" s="14" t="n">
        <v>-0.032</v>
      </c>
      <c r="BQ70" s="14" t="n">
        <v>0.099</v>
      </c>
      <c r="BR70" s="14" t="n">
        <v>0</v>
      </c>
      <c r="BS70" s="14" t="n">
        <v>0.833</v>
      </c>
      <c r="BT70" s="14" t="n">
        <v>0</v>
      </c>
      <c r="BU70" s="14" t="n">
        <v>-0.032</v>
      </c>
      <c r="BV70" s="14" t="n">
        <v>0.073</v>
      </c>
      <c r="BW70" s="14" t="n">
        <v>0</v>
      </c>
      <c r="BX70" s="14" t="n">
        <v>0.833</v>
      </c>
      <c r="BY70" s="14" t="n">
        <v>11.787</v>
      </c>
      <c r="BZ70" s="14" t="n">
        <v>0</v>
      </c>
      <c r="CA70" s="14" t="n">
        <v>11.787</v>
      </c>
      <c r="CB70" s="14" t="n">
        <v>0</v>
      </c>
      <c r="CC70" s="14" t="n">
        <v>81.69499999999999</v>
      </c>
      <c r="CD70" s="14" t="n">
        <v>7.95</v>
      </c>
      <c r="CE70" s="14" t="n">
        <v>10.145</v>
      </c>
      <c r="CF70" s="14" t="n">
        <v>107.453</v>
      </c>
      <c r="CG70" s="14" t="n">
        <v>0.17</v>
      </c>
      <c r="CH70" s="14" t="n">
        <v>1</v>
      </c>
      <c r="CI70" s="14" t="n">
        <v>0</v>
      </c>
      <c r="CJ70" s="14" t="n">
        <v>0</v>
      </c>
      <c r="CK70" s="14" t="n">
        <v>0</v>
      </c>
      <c r="CL70" s="14" t="n">
        <v>0</v>
      </c>
      <c r="CM70" s="14" t="n">
        <v>1.051</v>
      </c>
      <c r="CN70" s="14" t="n">
        <v>0</v>
      </c>
      <c r="CO70" s="14" t="n">
        <v>0</v>
      </c>
      <c r="CP70" s="14" t="n">
        <v>0.121</v>
      </c>
      <c r="CQ70" s="14" t="n">
        <v>1.198</v>
      </c>
      <c r="CR70" s="14" t="n">
        <v>0.805</v>
      </c>
      <c r="CS70" s="14" t="n">
        <v>1.314</v>
      </c>
      <c r="CT70" s="14" t="n">
        <v>3.604</v>
      </c>
      <c r="CU70" s="14" t="n">
        <v>16.843</v>
      </c>
    </row>
    <row r="71">
      <c r="A71" s="14" t="inlineStr">
        <is>
          <t>BGD2022</t>
        </is>
      </c>
      <c r="B71" s="14" t="inlineStr">
        <is>
          <t>BGD</t>
        </is>
      </c>
      <c r="C71" s="14" t="inlineStr">
        <is>
          <t>BGD</t>
        </is>
      </c>
      <c r="D71" s="14" t="inlineStr">
        <is>
          <t>Bangladesh</t>
        </is>
      </c>
      <c r="E71" s="14" t="n">
        <v>2022</v>
      </c>
      <c r="F71" s="14" t="n">
        <v>0.15</v>
      </c>
      <c r="G71" s="14" t="n">
        <v>8.175000000000001</v>
      </c>
      <c r="H71" s="14" t="n">
        <v>1.18</v>
      </c>
      <c r="I71" s="14" t="n">
        <v>0</v>
      </c>
      <c r="J71" s="14" t="n">
        <v>8.175000000000001</v>
      </c>
      <c r="K71" s="14" t="n">
        <v>0</v>
      </c>
      <c r="L71" s="14" t="n">
        <v>1</v>
      </c>
      <c r="M71" s="14" t="n">
        <v>9.19</v>
      </c>
      <c r="N71" s="14" t="n">
        <v>3.539</v>
      </c>
      <c r="O71" s="14" t="n">
        <v>0.277</v>
      </c>
      <c r="P71" s="14" t="n">
        <v>9.467000000000001</v>
      </c>
      <c r="Q71" s="14" t="n">
        <v>0</v>
      </c>
      <c r="R71" s="14" t="n">
        <v>1</v>
      </c>
      <c r="S71" s="14" t="n">
        <v>14.073</v>
      </c>
      <c r="T71" s="14" t="n">
        <v>7.078</v>
      </c>
      <c r="U71" s="14" t="n">
        <v>0.156</v>
      </c>
      <c r="V71" s="14" t="n">
        <v>16.184</v>
      </c>
      <c r="W71" s="14" t="n">
        <v>0.15</v>
      </c>
      <c r="X71" s="14" t="n">
        <v>1</v>
      </c>
      <c r="Y71" s="14" t="n">
        <v>6.64</v>
      </c>
      <c r="Z71" s="14" t="n">
        <v>0.448</v>
      </c>
      <c r="AA71" s="14" t="n">
        <v>-5.224</v>
      </c>
      <c r="AB71" s="14" t="n">
        <v>1.417</v>
      </c>
      <c r="AC71" s="14" t="n">
        <v>0</v>
      </c>
      <c r="AD71" s="14" t="n">
        <v>0</v>
      </c>
      <c r="AE71" s="14" t="n">
        <v>7.395</v>
      </c>
      <c r="AF71" s="14" t="n">
        <v>0.927</v>
      </c>
      <c r="AG71" s="14" t="n">
        <v>-4.07</v>
      </c>
      <c r="AH71" s="14" t="n">
        <v>3.325</v>
      </c>
      <c r="AI71" s="14" t="n">
        <v>0</v>
      </c>
      <c r="AJ71" s="14" t="n">
        <v>1</v>
      </c>
      <c r="AK71" s="14" t="n">
        <v>11.922</v>
      </c>
      <c r="AL71" s="14" t="n">
        <v>4.235</v>
      </c>
      <c r="AM71" s="14" t="n">
        <v>-7.505</v>
      </c>
      <c r="AN71" s="14" t="n">
        <v>5.08</v>
      </c>
      <c r="AO71" s="14" t="n">
        <v>0</v>
      </c>
      <c r="AP71" s="14" t="n">
        <v>0</v>
      </c>
      <c r="AQ71" s="14" t="n">
        <v>0.847</v>
      </c>
      <c r="AR71" s="14" t="n">
        <v>0.123</v>
      </c>
      <c r="AS71" s="14" t="n">
        <v>0.159</v>
      </c>
      <c r="AT71" s="14" t="n">
        <v>1.157</v>
      </c>
      <c r="AU71" s="14" t="n">
        <v>0.15</v>
      </c>
      <c r="AV71" s="14" t="n">
        <v>1</v>
      </c>
      <c r="AW71" s="14" t="n">
        <v>0.947</v>
      </c>
      <c r="AX71" s="14" t="n">
        <v>0.123</v>
      </c>
      <c r="AY71" s="14" t="n">
        <v>-0.081</v>
      </c>
      <c r="AZ71" s="14" t="n">
        <v>0.996</v>
      </c>
      <c r="BA71" s="14" t="n">
        <v>0.15</v>
      </c>
      <c r="BB71" s="14" t="n">
        <v>1</v>
      </c>
      <c r="BC71" s="14" t="n">
        <v>0.589</v>
      </c>
      <c r="BD71" s="14" t="n">
        <v>0.123</v>
      </c>
      <c r="BE71" s="14" t="n">
        <v>-0.272</v>
      </c>
      <c r="BF71" s="14" t="n">
        <v>0.339</v>
      </c>
      <c r="BG71" s="14" t="n">
        <v>0</v>
      </c>
      <c r="BH71" s="14" t="n">
        <v>0</v>
      </c>
      <c r="BI71" s="14" t="n">
        <v>0.6889999999999999</v>
      </c>
      <c r="BJ71" s="14" t="n">
        <v>0.123</v>
      </c>
      <c r="BK71" s="14" t="n">
        <v>0.191</v>
      </c>
      <c r="BL71" s="14" t="n">
        <v>1.03</v>
      </c>
      <c r="BM71" s="14" t="n">
        <v>0.17</v>
      </c>
      <c r="BN71" s="14" t="n">
        <v>1</v>
      </c>
      <c r="BO71" s="14" t="n">
        <v>0</v>
      </c>
      <c r="BP71" s="14" t="n">
        <v>-0.032</v>
      </c>
      <c r="BQ71" s="14" t="n">
        <v>0.09</v>
      </c>
      <c r="BR71" s="14" t="n">
        <v>0</v>
      </c>
      <c r="BS71" s="14" t="n">
        <v>0.833</v>
      </c>
      <c r="BT71" s="14" t="n">
        <v>0</v>
      </c>
      <c r="BU71" s="14" t="n">
        <v>-0.032</v>
      </c>
      <c r="BV71" s="14" t="n">
        <v>0.066</v>
      </c>
      <c r="BW71" s="14" t="n">
        <v>0</v>
      </c>
      <c r="BX71" s="14" t="n">
        <v>0.833</v>
      </c>
      <c r="BY71" s="14" t="n">
        <v>12.729</v>
      </c>
      <c r="BZ71" s="14" t="n">
        <v>0</v>
      </c>
      <c r="CA71" s="14" t="n">
        <v>12.729</v>
      </c>
      <c r="CB71" s="14" t="n">
        <v>0</v>
      </c>
      <c r="CC71" s="14" t="n">
        <v>102.477</v>
      </c>
      <c r="CD71" s="14" t="n">
        <v>7.95</v>
      </c>
      <c r="CE71" s="14" t="n">
        <v>5.486</v>
      </c>
      <c r="CF71" s="14" t="n">
        <v>126.317</v>
      </c>
      <c r="CG71" s="14" t="n">
        <v>0.17</v>
      </c>
      <c r="CH71" s="14" t="n">
        <v>1</v>
      </c>
      <c r="CI71" s="14" t="n">
        <v>0</v>
      </c>
      <c r="CJ71" s="14" t="n">
        <v>0</v>
      </c>
      <c r="CK71" s="14" t="n">
        <v>0</v>
      </c>
      <c r="CL71" s="14" t="n">
        <v>0</v>
      </c>
      <c r="CM71" s="14" t="n">
        <v>1.395</v>
      </c>
      <c r="CN71" s="14" t="n">
        <v>0</v>
      </c>
      <c r="CO71" s="14" t="n">
        <v>0</v>
      </c>
      <c r="CP71" s="14" t="n">
        <v>0.089</v>
      </c>
      <c r="CQ71" s="14" t="n">
        <v>1.294</v>
      </c>
      <c r="CR71" s="14" t="n">
        <v>0.778</v>
      </c>
      <c r="CS71" s="14" t="n">
        <v>1.419</v>
      </c>
      <c r="CT71" s="14" t="n">
        <v>7.554</v>
      </c>
      <c r="CU71" s="14" t="n">
        <v>30.149</v>
      </c>
    </row>
    <row r="72">
      <c r="A72" s="14" t="inlineStr">
        <is>
          <t>BGD2023</t>
        </is>
      </c>
      <c r="B72" s="14" t="inlineStr">
        <is>
          <t>BGD</t>
        </is>
      </c>
      <c r="C72" s="14" t="inlineStr">
        <is>
          <t>BGD</t>
        </is>
      </c>
      <c r="D72" s="14" t="inlineStr">
        <is>
          <t>Bangladesh</t>
        </is>
      </c>
      <c r="E72" s="14" t="n">
        <v>2023</v>
      </c>
      <c r="F72" s="14" t="n">
        <v>0.15</v>
      </c>
      <c r="G72" s="14" t="n">
        <v>5.326</v>
      </c>
      <c r="H72" s="14" t="n">
        <v>1.21</v>
      </c>
      <c r="I72" s="14" t="n">
        <v>0</v>
      </c>
      <c r="J72" s="14" t="n">
        <v>5.326</v>
      </c>
      <c r="K72" s="14" t="n">
        <v>0</v>
      </c>
      <c r="L72" s="14" t="n">
        <v>1</v>
      </c>
      <c r="M72" s="14" t="n">
        <v>7.344</v>
      </c>
      <c r="N72" s="14" t="n">
        <v>3.63</v>
      </c>
      <c r="O72" s="14" t="n">
        <v>0.178</v>
      </c>
      <c r="P72" s="14" t="n">
        <v>7.522</v>
      </c>
      <c r="Q72" s="14" t="n">
        <v>0</v>
      </c>
      <c r="R72" s="14" t="n">
        <v>1</v>
      </c>
      <c r="S72" s="14" t="n">
        <v>11.377</v>
      </c>
      <c r="T72" s="14" t="n">
        <v>7.261</v>
      </c>
      <c r="U72" s="14" t="n">
        <v>0.189</v>
      </c>
      <c r="V72" s="14" t="n">
        <v>13.083</v>
      </c>
      <c r="W72" s="14" t="n">
        <v>0.15</v>
      </c>
      <c r="X72" s="14" t="n">
        <v>1</v>
      </c>
      <c r="Y72" s="14" t="n">
        <v>4.267</v>
      </c>
      <c r="Z72" s="14" t="n">
        <v>0.288</v>
      </c>
      <c r="AA72" s="14" t="n">
        <v>-0.857</v>
      </c>
      <c r="AB72" s="14" t="n">
        <v>3.41</v>
      </c>
      <c r="AC72" s="14" t="n">
        <v>0</v>
      </c>
      <c r="AD72" s="14" t="n">
        <v>0</v>
      </c>
      <c r="AE72" s="14" t="n">
        <v>5.076</v>
      </c>
      <c r="AF72" s="14" t="n">
        <v>0.636</v>
      </c>
      <c r="AG72" s="14" t="n">
        <v>2.23</v>
      </c>
      <c r="AH72" s="14" t="n">
        <v>7.307</v>
      </c>
      <c r="AI72" s="14" t="n">
        <v>0</v>
      </c>
      <c r="AJ72" s="14" t="n">
        <v>1</v>
      </c>
      <c r="AK72" s="14" t="n">
        <v>9.933</v>
      </c>
      <c r="AL72" s="14" t="n">
        <v>3.528</v>
      </c>
      <c r="AM72" s="14" t="n">
        <v>-6.121</v>
      </c>
      <c r="AN72" s="14" t="n">
        <v>4.384</v>
      </c>
      <c r="AO72" s="14" t="n">
        <v>0</v>
      </c>
      <c r="AP72" s="14" t="n">
        <v>0</v>
      </c>
      <c r="AQ72" s="14" t="n">
        <v>0.749</v>
      </c>
      <c r="AR72" s="14" t="n">
        <v>0.129</v>
      </c>
      <c r="AS72" s="14" t="n">
        <v>0.302</v>
      </c>
      <c r="AT72" s="14" t="n">
        <v>1.209</v>
      </c>
      <c r="AU72" s="14" t="n">
        <v>0.15</v>
      </c>
      <c r="AV72" s="14" t="n">
        <v>1</v>
      </c>
      <c r="AW72" s="14" t="n">
        <v>0.783</v>
      </c>
      <c r="AX72" s="14" t="n">
        <v>0.129</v>
      </c>
      <c r="AY72" s="14" t="n">
        <v>0.185</v>
      </c>
      <c r="AZ72" s="14" t="n">
        <v>1.113</v>
      </c>
      <c r="BA72" s="14" t="n">
        <v>0.15</v>
      </c>
      <c r="BB72" s="14" t="n">
        <v>1</v>
      </c>
      <c r="BC72" s="14" t="n">
        <v>0.527</v>
      </c>
      <c r="BD72" s="14" t="n">
        <v>0.129</v>
      </c>
      <c r="BE72" s="14" t="n">
        <v>-0.268</v>
      </c>
      <c r="BF72" s="14" t="n">
        <v>0.277</v>
      </c>
      <c r="BG72" s="14" t="n">
        <v>0</v>
      </c>
      <c r="BH72" s="14" t="n">
        <v>0</v>
      </c>
      <c r="BI72" s="14" t="n">
        <v>0.64</v>
      </c>
      <c r="BJ72" s="14" t="n">
        <v>0.129</v>
      </c>
      <c r="BK72" s="14" t="n">
        <v>0.216</v>
      </c>
      <c r="BL72" s="14" t="n">
        <v>1.002</v>
      </c>
      <c r="BM72" s="14" t="n">
        <v>0.17</v>
      </c>
      <c r="BN72" s="14" t="n">
        <v>1</v>
      </c>
      <c r="BO72" s="14" t="n">
        <v>0</v>
      </c>
      <c r="BP72" s="14" t="n">
        <v>-0.032</v>
      </c>
      <c r="BQ72" s="14" t="n">
        <v>0.08799999999999999</v>
      </c>
      <c r="BR72" s="14" t="n">
        <v>0</v>
      </c>
      <c r="BS72" s="14" t="n">
        <v>0.833</v>
      </c>
      <c r="BT72" s="14" t="n">
        <v>0</v>
      </c>
      <c r="BU72" s="14" t="n">
        <v>-0.032</v>
      </c>
      <c r="BV72" s="14" t="n">
        <v>0.063</v>
      </c>
      <c r="BW72" s="14" t="n">
        <v>0</v>
      </c>
      <c r="BX72" s="14" t="n">
        <v>0.833</v>
      </c>
      <c r="BY72" s="14" t="n">
        <v>13.254</v>
      </c>
      <c r="BZ72" s="14" t="n">
        <v>0</v>
      </c>
      <c r="CA72" s="14" t="n">
        <v>13.254</v>
      </c>
      <c r="CB72" s="14" t="n">
        <v>0</v>
      </c>
      <c r="CC72" s="14" t="n">
        <v>87.07899999999999</v>
      </c>
      <c r="CD72" s="14" t="n">
        <v>7.95</v>
      </c>
      <c r="CE72" s="14" t="n">
        <v>14.039</v>
      </c>
      <c r="CF72" s="14" t="n">
        <v>118.308</v>
      </c>
      <c r="CG72" s="14" t="n">
        <v>0.17</v>
      </c>
      <c r="CH72" s="14" t="n">
        <v>1</v>
      </c>
      <c r="CI72" s="14" t="n">
        <v>0</v>
      </c>
      <c r="CJ72" s="14" t="n">
        <v>0</v>
      </c>
      <c r="CK72" s="14" t="n">
        <v>0</v>
      </c>
      <c r="CL72" s="14" t="n">
        <v>0</v>
      </c>
      <c r="CM72" s="14" t="n">
        <v>2.776</v>
      </c>
      <c r="CN72" s="14" t="n">
        <v>0</v>
      </c>
      <c r="CO72" s="14" t="n">
        <v>0</v>
      </c>
      <c r="CP72" s="14" t="n">
        <v>0.118</v>
      </c>
      <c r="CQ72" s="14" t="n">
        <v>1.348</v>
      </c>
      <c r="CR72" s="14" t="n">
        <v>0.741</v>
      </c>
      <c r="CS72" s="14" t="n">
        <v>1.477</v>
      </c>
      <c r="CT72" s="14" t="n">
        <v>4.484</v>
      </c>
      <c r="CU72" s="14" t="n">
        <v>12.392</v>
      </c>
    </row>
    <row r="73">
      <c r="A73" s="14" t="inlineStr">
        <is>
          <t>BGD2024</t>
        </is>
      </c>
      <c r="B73" s="14" t="inlineStr">
        <is>
          <t>BGD</t>
        </is>
      </c>
      <c r="C73" s="14" t="inlineStr">
        <is>
          <t>BGD</t>
        </is>
      </c>
      <c r="D73" s="14" t="inlineStr">
        <is>
          <t>Bangladesh</t>
        </is>
      </c>
      <c r="E73" s="14" t="n">
        <v>2024</v>
      </c>
      <c r="F73" s="14" t="n">
        <v>0.15</v>
      </c>
      <c r="G73" s="14" t="n">
        <v>4.506</v>
      </c>
      <c r="H73" s="14" t="n">
        <v>1.246</v>
      </c>
      <c r="I73" s="14" t="n">
        <v>0</v>
      </c>
      <c r="J73" s="14" t="n">
        <v>4.506</v>
      </c>
      <c r="K73" s="14" t="n">
        <v>0</v>
      </c>
      <c r="L73" s="14" t="n">
        <v>1</v>
      </c>
      <c r="M73" s="14" t="n">
        <v>6.683</v>
      </c>
      <c r="N73" s="14" t="n">
        <v>3.738</v>
      </c>
      <c r="O73" s="14" t="n">
        <v>0.139</v>
      </c>
      <c r="P73" s="14" t="n">
        <v>6.822</v>
      </c>
      <c r="Q73" s="14" t="n">
        <v>0</v>
      </c>
      <c r="R73" s="14" t="n">
        <v>1</v>
      </c>
      <c r="S73" s="14" t="n">
        <v>10.735</v>
      </c>
      <c r="T73" s="14" t="n">
        <v>7.475</v>
      </c>
      <c r="U73" s="14" t="n">
        <v>0.219</v>
      </c>
      <c r="V73" s="14" t="n">
        <v>12.345</v>
      </c>
      <c r="W73" s="14" t="n">
        <v>0.15</v>
      </c>
      <c r="X73" s="14" t="n">
        <v>1</v>
      </c>
      <c r="Y73" s="14" t="n">
        <v>4.036</v>
      </c>
      <c r="Z73" s="14" t="n">
        <v>0.272</v>
      </c>
      <c r="AA73" s="14" t="n">
        <v>-0.5649999999999999</v>
      </c>
      <c r="AB73" s="14" t="n">
        <v>3.472</v>
      </c>
      <c r="AC73" s="14" t="n">
        <v>0</v>
      </c>
      <c r="AD73" s="14" t="n">
        <v>0</v>
      </c>
      <c r="AE73" s="14" t="n">
        <v>4.869</v>
      </c>
      <c r="AF73" s="14" t="n">
        <v>0.61</v>
      </c>
      <c r="AG73" s="14" t="n">
        <v>1.85</v>
      </c>
      <c r="AH73" s="14" t="n">
        <v>6.719</v>
      </c>
      <c r="AI73" s="14" t="n">
        <v>0</v>
      </c>
      <c r="AJ73" s="14" t="n">
        <v>1</v>
      </c>
      <c r="AK73" s="14" t="n">
        <v>9.869</v>
      </c>
      <c r="AL73" s="14" t="n">
        <v>3.506</v>
      </c>
      <c r="AM73" s="14" t="n">
        <v>-6.364</v>
      </c>
      <c r="AN73" s="14" t="n">
        <v>4.031</v>
      </c>
      <c r="AO73" s="14" t="n">
        <v>0</v>
      </c>
      <c r="AP73" s="14" t="n">
        <v>0</v>
      </c>
      <c r="AQ73" s="14" t="n">
        <v>0.72</v>
      </c>
      <c r="AR73" s="14" t="n">
        <v>0.132</v>
      </c>
      <c r="AS73" s="14" t="n">
        <v>0.456</v>
      </c>
      <c r="AT73" s="14" t="n">
        <v>1.376</v>
      </c>
      <c r="AU73" s="14" t="n">
        <v>0.17</v>
      </c>
      <c r="AV73" s="14" t="n">
        <v>1</v>
      </c>
      <c r="AW73" s="14" t="n">
        <v>0.734</v>
      </c>
      <c r="AX73" s="14" t="n">
        <v>0.132</v>
      </c>
      <c r="AY73" s="14" t="n">
        <v>0.138</v>
      </c>
      <c r="AZ73" s="14" t="n">
        <v>1.019</v>
      </c>
      <c r="BA73" s="14" t="n">
        <v>0.17</v>
      </c>
      <c r="BB73" s="14" t="n">
        <v>1</v>
      </c>
      <c r="BC73" s="14" t="n">
        <v>0.51</v>
      </c>
      <c r="BD73" s="14" t="n">
        <v>0.132</v>
      </c>
      <c r="BE73" s="14" t="n">
        <v>-0.257</v>
      </c>
      <c r="BF73" s="14" t="n">
        <v>0.296</v>
      </c>
      <c r="BG73" s="14" t="n">
        <v>0</v>
      </c>
      <c r="BH73" s="14" t="n">
        <v>0</v>
      </c>
      <c r="BI73" s="14" t="n">
        <v>0.652</v>
      </c>
      <c r="BJ73" s="14" t="n">
        <v>0.132</v>
      </c>
      <c r="BK73" s="14" t="n">
        <v>0.1</v>
      </c>
      <c r="BL73" s="14" t="n">
        <v>0.88</v>
      </c>
      <c r="BM73" s="14" t="n">
        <v>0.17</v>
      </c>
      <c r="BN73" s="14" t="n">
        <v>1</v>
      </c>
      <c r="BO73" s="14" t="n">
        <v>0</v>
      </c>
      <c r="BP73" s="14" t="n">
        <v>-0.033</v>
      </c>
      <c r="BQ73" s="14" t="n">
        <v>0.097</v>
      </c>
      <c r="BR73" s="14" t="n">
        <v>0</v>
      </c>
      <c r="BS73" s="14" t="n">
        <v>0.833</v>
      </c>
      <c r="BT73" s="14" t="n">
        <v>0</v>
      </c>
      <c r="BU73" s="14" t="n">
        <v>-0.033</v>
      </c>
      <c r="BV73" s="14" t="n">
        <v>0.068</v>
      </c>
      <c r="BW73" s="14" t="n">
        <v>0</v>
      </c>
      <c r="BX73" s="14" t="n">
        <v>0.833</v>
      </c>
      <c r="BY73" s="14" t="n">
        <v>13.646</v>
      </c>
      <c r="BZ73" s="14" t="n">
        <v>0</v>
      </c>
      <c r="CA73" s="14" t="n">
        <v>13.646</v>
      </c>
      <c r="CB73" s="14" t="n">
        <v>0</v>
      </c>
      <c r="CC73" s="14" t="n">
        <v>86.38500000000001</v>
      </c>
      <c r="CD73" s="14" t="n">
        <v>7.95</v>
      </c>
      <c r="CE73" s="14" t="n">
        <v>8.976000000000001</v>
      </c>
      <c r="CF73" s="14" t="n">
        <v>111.573</v>
      </c>
      <c r="CG73" s="14" t="n">
        <v>0.17</v>
      </c>
      <c r="CH73" s="14" t="n">
        <v>1</v>
      </c>
      <c r="CI73" s="14" t="n">
        <v>0</v>
      </c>
      <c r="CJ73" s="14" t="n">
        <v>0</v>
      </c>
      <c r="CK73" s="14" t="n">
        <v>0</v>
      </c>
      <c r="CL73" s="14" t="n">
        <v>0</v>
      </c>
      <c r="CM73" s="14" t="n">
        <v>2.855</v>
      </c>
      <c r="CN73" s="14" t="n">
        <v>0</v>
      </c>
      <c r="CO73" s="14" t="n">
        <v>0</v>
      </c>
      <c r="CP73" s="14" t="n">
        <v>0.118</v>
      </c>
      <c r="CQ73" s="14" t="n">
        <v>1.387</v>
      </c>
      <c r="CR73" s="14" t="n">
        <v>0.741</v>
      </c>
      <c r="CS73" s="14" t="n">
        <v>1.521</v>
      </c>
      <c r="CT73" s="14" t="n">
        <v>3.509</v>
      </c>
      <c r="CU73" s="14" t="n">
        <v>10.792</v>
      </c>
    </row>
    <row r="74">
      <c r="A74" s="14" t="inlineStr">
        <is>
          <t>BRB2021</t>
        </is>
      </c>
      <c r="B74" s="14" t="inlineStr">
        <is>
          <t>BRB</t>
        </is>
      </c>
      <c r="C74" s="14" t="inlineStr">
        <is>
          <t>BRB</t>
        </is>
      </c>
      <c r="D74" s="14" t="inlineStr">
        <is>
          <t>Barbados</t>
        </is>
      </c>
      <c r="E74" s="14" t="n">
        <v>2021</v>
      </c>
      <c r="F74" s="14" t="n">
        <v>0.175</v>
      </c>
      <c r="G74" s="14" t="n">
        <v>5.897</v>
      </c>
      <c r="H74" s="14" t="n">
        <v>1.143</v>
      </c>
      <c r="I74" s="14" t="n">
        <v>0</v>
      </c>
      <c r="J74" s="14" t="n">
        <v>5.897</v>
      </c>
      <c r="K74" s="14" t="n">
        <v>0</v>
      </c>
      <c r="L74" s="14" t="n">
        <v>1</v>
      </c>
      <c r="M74" s="14" t="n">
        <v>7.964</v>
      </c>
      <c r="N74" s="14" t="n">
        <v>3.43</v>
      </c>
      <c r="O74" s="14" t="n">
        <v>0</v>
      </c>
      <c r="P74" s="14" t="n">
        <v>7.964</v>
      </c>
      <c r="Q74" s="14" t="n">
        <v>0</v>
      </c>
      <c r="R74" s="14" t="n">
        <v>1</v>
      </c>
      <c r="S74" s="14" t="n">
        <v>11.613</v>
      </c>
      <c r="T74" s="14" t="n">
        <v>6.86</v>
      </c>
      <c r="U74" s="14" t="n">
        <v>0</v>
      </c>
      <c r="V74" s="14" t="n">
        <v>13.646</v>
      </c>
      <c r="W74" s="14" t="n">
        <v>0.175</v>
      </c>
      <c r="X74" s="14" t="n">
        <v>1</v>
      </c>
      <c r="Y74" s="14" t="n">
        <v>9.228</v>
      </c>
      <c r="Z74" s="14" t="n">
        <v>1.241</v>
      </c>
      <c r="AA74" s="14" t="n">
        <v>12.499</v>
      </c>
      <c r="AB74" s="14" t="n">
        <v>21.728</v>
      </c>
      <c r="AC74" s="14" t="n">
        <v>0</v>
      </c>
      <c r="AD74" s="14" t="n">
        <v>1</v>
      </c>
      <c r="AE74" s="14" t="n">
        <v>10.372</v>
      </c>
      <c r="AF74" s="14" t="n">
        <v>2.429</v>
      </c>
      <c r="AG74" s="14" t="n">
        <v>11.356</v>
      </c>
      <c r="AH74" s="14" t="n">
        <v>21.728</v>
      </c>
      <c r="AI74" s="14" t="n">
        <v>0</v>
      </c>
      <c r="AJ74" s="14" t="n">
        <v>1</v>
      </c>
      <c r="AK74" s="14" t="n">
        <v>17.232</v>
      </c>
      <c r="AL74" s="14" t="n">
        <v>9.259</v>
      </c>
      <c r="AM74" s="14" t="n">
        <v>3.566</v>
      </c>
      <c r="AN74" s="14" t="n">
        <v>24.437</v>
      </c>
      <c r="AO74" s="14" t="n">
        <v>0.175</v>
      </c>
      <c r="AP74" s="14" t="n">
        <v>1</v>
      </c>
      <c r="AQ74" s="14" t="n">
        <v>0.649</v>
      </c>
      <c r="AR74" s="14" t="n">
        <v>0.114</v>
      </c>
      <c r="AS74" s="14" t="n">
        <v>0.9360000000000001</v>
      </c>
      <c r="AT74" s="14" t="n">
        <v>1.863</v>
      </c>
      <c r="AU74" s="14" t="n">
        <v>0.175</v>
      </c>
      <c r="AV74" s="14" t="n">
        <v>1</v>
      </c>
      <c r="AW74" s="14" t="n">
        <v>0.577</v>
      </c>
      <c r="AX74" s="14" t="n">
        <v>0.114</v>
      </c>
      <c r="AY74" s="14" t="n">
        <v>0.6909999999999999</v>
      </c>
      <c r="AZ74" s="14" t="n">
        <v>1.49</v>
      </c>
      <c r="BA74" s="14" t="n">
        <v>0.175</v>
      </c>
      <c r="BB74" s="14" t="n">
        <v>1</v>
      </c>
      <c r="BC74" s="14" t="n">
        <v>0.458</v>
      </c>
      <c r="BD74" s="14" t="n">
        <v>0.114</v>
      </c>
      <c r="BE74" s="14" t="n">
        <v>0.291</v>
      </c>
      <c r="BF74" s="14" t="n">
        <v>0.88</v>
      </c>
      <c r="BG74" s="14" t="n">
        <v>0.175</v>
      </c>
      <c r="BH74" s="14" t="n">
        <v>1</v>
      </c>
      <c r="BI74" s="14" t="n">
        <v>0.491</v>
      </c>
      <c r="BJ74" s="14" t="n">
        <v>0.114</v>
      </c>
      <c r="BK74" s="14" t="n">
        <v>0.148</v>
      </c>
      <c r="BL74" s="14" t="n">
        <v>0.639</v>
      </c>
      <c r="BM74" s="14" t="n">
        <v>0</v>
      </c>
      <c r="BN74" s="14" t="n">
        <v>1</v>
      </c>
      <c r="BO74" s="14" t="n">
        <v>0</v>
      </c>
      <c r="BP74" s="14" t="n">
        <v>0</v>
      </c>
      <c r="BQ74" s="14" t="n">
        <v>0.261</v>
      </c>
      <c r="BR74" s="14" t="n">
        <v>0</v>
      </c>
      <c r="BS74" s="14" t="n">
        <v>1</v>
      </c>
      <c r="BT74" s="14" t="n">
        <v>0</v>
      </c>
      <c r="BU74" s="14" t="n">
        <v>0</v>
      </c>
      <c r="BV74" s="14" t="n">
        <v>0.279</v>
      </c>
      <c r="BW74" s="14" t="n">
        <v>0</v>
      </c>
      <c r="BX74" s="14" t="n">
        <v>1</v>
      </c>
      <c r="BY74" s="14" t="n">
        <v>11.787</v>
      </c>
      <c r="BZ74" s="14" t="n">
        <v>0</v>
      </c>
      <c r="CA74" s="14" t="n">
        <v>11.787</v>
      </c>
      <c r="CB74" s="14" t="n">
        <v>0</v>
      </c>
      <c r="CC74" s="14" t="n">
        <v>78.125</v>
      </c>
      <c r="CD74" s="14" t="n">
        <v>7.95</v>
      </c>
      <c r="CE74" s="14" t="n">
        <v>31.732</v>
      </c>
      <c r="CF74" s="14" t="n">
        <v>129.081</v>
      </c>
      <c r="CG74" s="14" t="n">
        <v>0.175</v>
      </c>
      <c r="CH74" s="14" t="n">
        <v>1</v>
      </c>
      <c r="CI74" s="14" t="n">
        <v>0</v>
      </c>
      <c r="CJ74" s="14" t="n">
        <v>0</v>
      </c>
      <c r="CK74" s="14" t="n">
        <v>0</v>
      </c>
      <c r="CL74" s="14" t="n">
        <v>0</v>
      </c>
      <c r="CM74" s="14" t="n">
        <v>0</v>
      </c>
      <c r="CN74" s="14" t="n">
        <v>0</v>
      </c>
      <c r="CO74" s="14" t="n">
        <v>0</v>
      </c>
      <c r="CP74" s="14" t="n">
        <v>0</v>
      </c>
      <c r="CQ74" s="14" t="n">
        <v>1.198</v>
      </c>
      <c r="CR74" s="14" t="n">
        <v>0</v>
      </c>
      <c r="CS74" s="14" t="n">
        <v>4.776</v>
      </c>
      <c r="CT74" s="14" t="n">
        <v>4.753</v>
      </c>
      <c r="CU74" s="14" t="n">
        <v>15.983</v>
      </c>
    </row>
    <row r="75">
      <c r="A75" s="14" t="inlineStr">
        <is>
          <t>BRB2022</t>
        </is>
      </c>
      <c r="B75" s="14" t="inlineStr">
        <is>
          <t>BRB</t>
        </is>
      </c>
      <c r="C75" s="14" t="inlineStr">
        <is>
          <t>BRB</t>
        </is>
      </c>
      <c r="D75" s="14" t="inlineStr">
        <is>
          <t>Barbados</t>
        </is>
      </c>
      <c r="E75" s="14" t="n">
        <v>2022</v>
      </c>
      <c r="F75" s="14" t="n">
        <v>0.175</v>
      </c>
      <c r="G75" s="14" t="n">
        <v>11.72</v>
      </c>
      <c r="H75" s="14" t="n">
        <v>1.235</v>
      </c>
      <c r="I75" s="14" t="n">
        <v>0</v>
      </c>
      <c r="J75" s="14" t="n">
        <v>11.72</v>
      </c>
      <c r="K75" s="14" t="n">
        <v>0</v>
      </c>
      <c r="L75" s="14" t="n">
        <v>1</v>
      </c>
      <c r="M75" s="14" t="n">
        <v>9.782999999999999</v>
      </c>
      <c r="N75" s="14" t="n">
        <v>3.704</v>
      </c>
      <c r="O75" s="14" t="n">
        <v>0</v>
      </c>
      <c r="P75" s="14" t="n">
        <v>9.782999999999999</v>
      </c>
      <c r="Q75" s="14" t="n">
        <v>0</v>
      </c>
      <c r="R75" s="14" t="n">
        <v>1</v>
      </c>
      <c r="S75" s="14" t="n">
        <v>17.893</v>
      </c>
      <c r="T75" s="14" t="n">
        <v>7.408</v>
      </c>
      <c r="U75" s="14" t="n">
        <v>0.232</v>
      </c>
      <c r="V75" s="14" t="n">
        <v>21.025</v>
      </c>
      <c r="W75" s="14" t="n">
        <v>0.175</v>
      </c>
      <c r="X75" s="14" t="n">
        <v>1</v>
      </c>
      <c r="Y75" s="14" t="n">
        <v>13.632</v>
      </c>
      <c r="Z75" s="14" t="n">
        <v>1.834</v>
      </c>
      <c r="AA75" s="14" t="n">
        <v>11.082</v>
      </c>
      <c r="AB75" s="14" t="n">
        <v>24.714</v>
      </c>
      <c r="AC75" s="14" t="n">
        <v>0</v>
      </c>
      <c r="AD75" s="14" t="n">
        <v>1</v>
      </c>
      <c r="AE75" s="14" t="n">
        <v>14.867</v>
      </c>
      <c r="AF75" s="14" t="n">
        <v>3.481</v>
      </c>
      <c r="AG75" s="14" t="n">
        <v>9.847</v>
      </c>
      <c r="AH75" s="14" t="n">
        <v>24.714</v>
      </c>
      <c r="AI75" s="14" t="n">
        <v>0</v>
      </c>
      <c r="AJ75" s="14" t="n">
        <v>1</v>
      </c>
      <c r="AK75" s="14" t="n">
        <v>22.275</v>
      </c>
      <c r="AL75" s="14" t="n">
        <v>11.969</v>
      </c>
      <c r="AM75" s="14" t="n">
        <v>-1.33</v>
      </c>
      <c r="AN75" s="14" t="n">
        <v>24.61</v>
      </c>
      <c r="AO75" s="14" t="n">
        <v>0.175</v>
      </c>
      <c r="AP75" s="14" t="n">
        <v>1</v>
      </c>
      <c r="AQ75" s="14" t="n">
        <v>0.896</v>
      </c>
      <c r="AR75" s="14" t="n">
        <v>0.123</v>
      </c>
      <c r="AS75" s="14" t="n">
        <v>0.899</v>
      </c>
      <c r="AT75" s="14" t="n">
        <v>2.109</v>
      </c>
      <c r="AU75" s="14" t="n">
        <v>0.175</v>
      </c>
      <c r="AV75" s="14" t="n">
        <v>1</v>
      </c>
      <c r="AW75" s="14" t="n">
        <v>0.89</v>
      </c>
      <c r="AX75" s="14" t="n">
        <v>0.123</v>
      </c>
      <c r="AY75" s="14" t="n">
        <v>0.703</v>
      </c>
      <c r="AZ75" s="14" t="n">
        <v>1.872</v>
      </c>
      <c r="BA75" s="14" t="n">
        <v>0.175</v>
      </c>
      <c r="BB75" s="14" t="n">
        <v>1</v>
      </c>
      <c r="BC75" s="14" t="n">
        <v>0.62</v>
      </c>
      <c r="BD75" s="14" t="n">
        <v>0.123</v>
      </c>
      <c r="BE75" s="14" t="n">
        <v>0.151</v>
      </c>
      <c r="BF75" s="14" t="n">
        <v>0.906</v>
      </c>
      <c r="BG75" s="14" t="n">
        <v>0.175</v>
      </c>
      <c r="BH75" s="14" t="n">
        <v>1</v>
      </c>
      <c r="BI75" s="14" t="n">
        <v>0.608</v>
      </c>
      <c r="BJ75" s="14" t="n">
        <v>0.123</v>
      </c>
      <c r="BK75" s="14" t="n">
        <v>0.466</v>
      </c>
      <c r="BL75" s="14" t="n">
        <v>1.073</v>
      </c>
      <c r="BM75" s="14" t="n">
        <v>0</v>
      </c>
      <c r="BN75" s="14" t="n">
        <v>1</v>
      </c>
      <c r="BO75" s="14" t="n">
        <v>0</v>
      </c>
      <c r="BP75" s="14" t="n">
        <v>0</v>
      </c>
      <c r="BQ75" s="14" t="n">
        <v>0.347</v>
      </c>
      <c r="BR75" s="14" t="n">
        <v>0</v>
      </c>
      <c r="BS75" s="14" t="n">
        <v>1</v>
      </c>
      <c r="BT75" s="14" t="n">
        <v>0</v>
      </c>
      <c r="BU75" s="14" t="n">
        <v>0</v>
      </c>
      <c r="BV75" s="14" t="n">
        <v>0.305</v>
      </c>
      <c r="BW75" s="14" t="n">
        <v>0</v>
      </c>
      <c r="BX75" s="14" t="n">
        <v>1</v>
      </c>
      <c r="BY75" s="14" t="n">
        <v>12.729</v>
      </c>
      <c r="BZ75" s="14" t="n">
        <v>0</v>
      </c>
      <c r="CA75" s="14" t="n">
        <v>12.729</v>
      </c>
      <c r="CB75" s="14" t="n">
        <v>0</v>
      </c>
      <c r="CC75" s="14" t="n">
        <v>97.90000000000001</v>
      </c>
      <c r="CD75" s="14" t="n">
        <v>7.95</v>
      </c>
      <c r="CE75" s="14" t="n">
        <v>33.938</v>
      </c>
      <c r="CF75" s="14" t="n">
        <v>152.929</v>
      </c>
      <c r="CG75" s="14" t="n">
        <v>0.175</v>
      </c>
      <c r="CH75" s="14" t="n">
        <v>1</v>
      </c>
      <c r="CI75" s="14" t="n">
        <v>0</v>
      </c>
      <c r="CJ75" s="14" t="n">
        <v>0</v>
      </c>
      <c r="CK75" s="14" t="n">
        <v>0</v>
      </c>
      <c r="CL75" s="14" t="n">
        <v>0</v>
      </c>
      <c r="CM75" s="14" t="n">
        <v>0</v>
      </c>
      <c r="CN75" s="14" t="n">
        <v>0</v>
      </c>
      <c r="CO75" s="14" t="n">
        <v>0</v>
      </c>
      <c r="CP75" s="14" t="n">
        <v>0</v>
      </c>
      <c r="CQ75" s="14" t="n">
        <v>1.294</v>
      </c>
      <c r="CR75" s="14" t="n">
        <v>0</v>
      </c>
      <c r="CS75" s="14" t="n">
        <v>5.158</v>
      </c>
      <c r="CT75" s="14" t="n">
        <v>10.485</v>
      </c>
      <c r="CU75" s="14" t="n">
        <v>29.494</v>
      </c>
    </row>
    <row r="76">
      <c r="A76" s="14" t="inlineStr">
        <is>
          <t>BRB2023</t>
        </is>
      </c>
      <c r="B76" s="14" t="inlineStr">
        <is>
          <t>BRB</t>
        </is>
      </c>
      <c r="C76" s="14" t="inlineStr">
        <is>
          <t>BRB</t>
        </is>
      </c>
      <c r="D76" s="14" t="inlineStr">
        <is>
          <t>Barbados</t>
        </is>
      </c>
      <c r="E76" s="14" t="n">
        <v>2023</v>
      </c>
      <c r="F76" s="14" t="n">
        <v>0.175</v>
      </c>
      <c r="G76" s="14" t="n">
        <v>6.147</v>
      </c>
      <c r="H76" s="14" t="n">
        <v>1.286</v>
      </c>
      <c r="I76" s="14" t="n">
        <v>0</v>
      </c>
      <c r="J76" s="14" t="n">
        <v>6.147</v>
      </c>
      <c r="K76" s="14" t="n">
        <v>0</v>
      </c>
      <c r="L76" s="14" t="n">
        <v>1</v>
      </c>
      <c r="M76" s="14" t="n">
        <v>7.886</v>
      </c>
      <c r="N76" s="14" t="n">
        <v>3.857</v>
      </c>
      <c r="O76" s="14" t="n">
        <v>0</v>
      </c>
      <c r="P76" s="14" t="n">
        <v>7.886</v>
      </c>
      <c r="Q76" s="14" t="n">
        <v>0</v>
      </c>
      <c r="R76" s="14" t="n">
        <v>1</v>
      </c>
      <c r="S76" s="14" t="n">
        <v>12.575</v>
      </c>
      <c r="T76" s="14" t="n">
        <v>7.714</v>
      </c>
      <c r="U76" s="14" t="n">
        <v>0.244</v>
      </c>
      <c r="V76" s="14" t="n">
        <v>14.776</v>
      </c>
      <c r="W76" s="14" t="n">
        <v>0.175</v>
      </c>
      <c r="X76" s="14" t="n">
        <v>1</v>
      </c>
      <c r="Y76" s="14" t="n">
        <v>8.345000000000001</v>
      </c>
      <c r="Z76" s="14" t="n">
        <v>1.122</v>
      </c>
      <c r="AA76" s="14" t="n">
        <v>24.771</v>
      </c>
      <c r="AB76" s="14" t="n">
        <v>33.116</v>
      </c>
      <c r="AC76" s="14" t="n">
        <v>0</v>
      </c>
      <c r="AD76" s="14" t="n">
        <v>1</v>
      </c>
      <c r="AE76" s="14" t="n">
        <v>9.631</v>
      </c>
      <c r="AF76" s="14" t="n">
        <v>2.255</v>
      </c>
      <c r="AG76" s="14" t="n">
        <v>23.486</v>
      </c>
      <c r="AH76" s="14" t="n">
        <v>33.116</v>
      </c>
      <c r="AI76" s="14" t="n">
        <v>0</v>
      </c>
      <c r="AJ76" s="14" t="n">
        <v>1</v>
      </c>
      <c r="AK76" s="14" t="n">
        <v>17.345</v>
      </c>
      <c r="AL76" s="14" t="n">
        <v>9.32</v>
      </c>
      <c r="AM76" s="14" t="n">
        <v>4.28</v>
      </c>
      <c r="AN76" s="14" t="n">
        <v>25.409</v>
      </c>
      <c r="AO76" s="14" t="n">
        <v>0.175</v>
      </c>
      <c r="AP76" s="14" t="n">
        <v>1</v>
      </c>
      <c r="AQ76" s="14" t="n">
        <v>0.791</v>
      </c>
      <c r="AR76" s="14" t="n">
        <v>0.129</v>
      </c>
      <c r="AS76" s="14" t="n">
        <v>0.9350000000000001</v>
      </c>
      <c r="AT76" s="14" t="n">
        <v>2.027</v>
      </c>
      <c r="AU76" s="14" t="n">
        <v>0.175</v>
      </c>
      <c r="AV76" s="14" t="n">
        <v>1</v>
      </c>
      <c r="AW76" s="14" t="n">
        <v>0.618</v>
      </c>
      <c r="AX76" s="14" t="n">
        <v>0.129</v>
      </c>
      <c r="AY76" s="14" t="n">
        <v>0.857</v>
      </c>
      <c r="AZ76" s="14" t="n">
        <v>1.733</v>
      </c>
      <c r="BA76" s="14" t="n">
        <v>0.175</v>
      </c>
      <c r="BB76" s="14" t="n">
        <v>1</v>
      </c>
      <c r="BC76" s="14" t="n">
        <v>0.554</v>
      </c>
      <c r="BD76" s="14" t="n">
        <v>0.129</v>
      </c>
      <c r="BE76" s="14" t="n">
        <v>0.206</v>
      </c>
      <c r="BF76" s="14" t="n">
        <v>0.893</v>
      </c>
      <c r="BG76" s="14" t="n">
        <v>0.175</v>
      </c>
      <c r="BH76" s="14" t="n">
        <v>1</v>
      </c>
      <c r="BI76" s="14" t="n">
        <v>0.5570000000000001</v>
      </c>
      <c r="BJ76" s="14" t="n">
        <v>0.129</v>
      </c>
      <c r="BK76" s="14" t="n">
        <v>0.373</v>
      </c>
      <c r="BL76" s="14" t="n">
        <v>0.931</v>
      </c>
      <c r="BM76" s="14" t="n">
        <v>0</v>
      </c>
      <c r="BN76" s="14" t="n">
        <v>1</v>
      </c>
      <c r="BO76" s="14" t="n">
        <v>0</v>
      </c>
      <c r="BP76" s="14" t="n">
        <v>0</v>
      </c>
      <c r="BQ76" s="14" t="n">
        <v>0.325</v>
      </c>
      <c r="BR76" s="14" t="n">
        <v>0</v>
      </c>
      <c r="BS76" s="14" t="n">
        <v>1</v>
      </c>
      <c r="BT76" s="14" t="n">
        <v>0</v>
      </c>
      <c r="BU76" s="14" t="n">
        <v>0</v>
      </c>
      <c r="BV76" s="14" t="n">
        <v>0.294</v>
      </c>
      <c r="BW76" s="14" t="n">
        <v>0</v>
      </c>
      <c r="BX76" s="14" t="n">
        <v>1</v>
      </c>
      <c r="BY76" s="14" t="n">
        <v>13.254</v>
      </c>
      <c r="BZ76" s="14" t="n">
        <v>0</v>
      </c>
      <c r="CA76" s="14" t="n">
        <v>13.254</v>
      </c>
      <c r="CB76" s="14" t="n">
        <v>0</v>
      </c>
      <c r="CC76" s="14" t="n">
        <v>83.248</v>
      </c>
      <c r="CD76" s="14" t="n">
        <v>7.95</v>
      </c>
      <c r="CE76" s="14" t="n">
        <v>38.685</v>
      </c>
      <c r="CF76" s="14" t="n">
        <v>140.549</v>
      </c>
      <c r="CG76" s="14" t="n">
        <v>0.175</v>
      </c>
      <c r="CH76" s="14" t="n">
        <v>1</v>
      </c>
      <c r="CI76" s="14" t="n">
        <v>0</v>
      </c>
      <c r="CJ76" s="14" t="n">
        <v>0</v>
      </c>
      <c r="CK76" s="14" t="n">
        <v>0</v>
      </c>
      <c r="CL76" s="14" t="n">
        <v>0</v>
      </c>
      <c r="CM76" s="14" t="n">
        <v>0</v>
      </c>
      <c r="CN76" s="14" t="n">
        <v>0</v>
      </c>
      <c r="CO76" s="14" t="n">
        <v>0</v>
      </c>
      <c r="CP76" s="14" t="n">
        <v>0</v>
      </c>
      <c r="CQ76" s="14" t="n">
        <v>1.348</v>
      </c>
      <c r="CR76" s="14" t="n">
        <v>0</v>
      </c>
      <c r="CS76" s="14" t="n">
        <v>5.37</v>
      </c>
      <c r="CT76" s="14" t="n">
        <v>4.861</v>
      </c>
      <c r="CU76" s="14" t="n">
        <v>11.192</v>
      </c>
    </row>
    <row r="77">
      <c r="A77" s="14" t="inlineStr">
        <is>
          <t>BRB2024</t>
        </is>
      </c>
      <c r="B77" s="14" t="inlineStr">
        <is>
          <t>BRB</t>
        </is>
      </c>
      <c r="C77" s="14" t="inlineStr">
        <is>
          <t>BRB</t>
        </is>
      </c>
      <c r="D77" s="14" t="inlineStr">
        <is>
          <t>Barbados</t>
        </is>
      </c>
      <c r="E77" s="14" t="n">
        <v>2024</v>
      </c>
      <c r="F77" s="14" t="n">
        <v>0.175</v>
      </c>
      <c r="G77" s="14" t="n">
        <v>5.575</v>
      </c>
      <c r="H77" s="14" t="n">
        <v>1.324</v>
      </c>
      <c r="I77" s="14" t="n">
        <v>0</v>
      </c>
      <c r="J77" s="14" t="n">
        <v>5.575</v>
      </c>
      <c r="K77" s="14" t="n">
        <v>0</v>
      </c>
      <c r="L77" s="14" t="n">
        <v>1</v>
      </c>
      <c r="M77" s="14" t="n">
        <v>7.124</v>
      </c>
      <c r="N77" s="14" t="n">
        <v>3.971</v>
      </c>
      <c r="O77" s="14" t="n">
        <v>0</v>
      </c>
      <c r="P77" s="14" t="n">
        <v>7.124</v>
      </c>
      <c r="Q77" s="14" t="n">
        <v>0</v>
      </c>
      <c r="R77" s="14" t="n">
        <v>1</v>
      </c>
      <c r="S77" s="14" t="n">
        <v>12.193</v>
      </c>
      <c r="T77" s="14" t="n">
        <v>7.942</v>
      </c>
      <c r="U77" s="14" t="n">
        <v>0.291</v>
      </c>
      <c r="V77" s="14" t="n">
        <v>14.327</v>
      </c>
      <c r="W77" s="14" t="n">
        <v>0.175</v>
      </c>
      <c r="X77" s="14" t="n">
        <v>1</v>
      </c>
      <c r="Y77" s="14" t="n">
        <v>8.172000000000001</v>
      </c>
      <c r="Z77" s="14" t="n">
        <v>1.099</v>
      </c>
      <c r="AA77" s="14" t="n">
        <v>24.944</v>
      </c>
      <c r="AB77" s="14" t="n">
        <v>33.116</v>
      </c>
      <c r="AC77" s="14" t="n">
        <v>0</v>
      </c>
      <c r="AD77" s="14" t="n">
        <v>1</v>
      </c>
      <c r="AE77" s="14" t="n">
        <v>9.496</v>
      </c>
      <c r="AF77" s="14" t="n">
        <v>2.224</v>
      </c>
      <c r="AG77" s="14" t="n">
        <v>23.62</v>
      </c>
      <c r="AH77" s="14" t="n">
        <v>33.116</v>
      </c>
      <c r="AI77" s="14" t="n">
        <v>0</v>
      </c>
      <c r="AJ77" s="14" t="n">
        <v>1</v>
      </c>
      <c r="AK77" s="14" t="n">
        <v>17.438</v>
      </c>
      <c r="AL77" s="14" t="n">
        <v>9.369999999999999</v>
      </c>
      <c r="AM77" s="14" t="n">
        <v>4.187</v>
      </c>
      <c r="AN77" s="14" t="n">
        <v>25.409</v>
      </c>
      <c r="AO77" s="14" t="n">
        <v>0.175</v>
      </c>
      <c r="AP77" s="14" t="n">
        <v>1</v>
      </c>
      <c r="AQ77" s="14" t="n">
        <v>0.756</v>
      </c>
      <c r="AR77" s="14" t="n">
        <v>0.132</v>
      </c>
      <c r="AS77" s="14" t="n">
        <v>1.006</v>
      </c>
      <c r="AT77" s="14" t="n">
        <v>2.071</v>
      </c>
      <c r="AU77" s="14" t="n">
        <v>0.175</v>
      </c>
      <c r="AV77" s="14" t="n">
        <v>1</v>
      </c>
      <c r="AW77" s="14" t="n">
        <v>0.655</v>
      </c>
      <c r="AX77" s="14" t="n">
        <v>0.132</v>
      </c>
      <c r="AY77" s="14" t="n">
        <v>0.799</v>
      </c>
      <c r="AZ77" s="14" t="n">
        <v>1.709</v>
      </c>
      <c r="BA77" s="14" t="n">
        <v>0.175</v>
      </c>
      <c r="BB77" s="14" t="n">
        <v>1</v>
      </c>
      <c r="BC77" s="14" t="n">
        <v>0.534</v>
      </c>
      <c r="BD77" s="14" t="n">
        <v>0.132</v>
      </c>
      <c r="BE77" s="14" t="n">
        <v>0.224</v>
      </c>
      <c r="BF77" s="14" t="n">
        <v>0.89</v>
      </c>
      <c r="BG77" s="14" t="n">
        <v>0.175</v>
      </c>
      <c r="BH77" s="14" t="n">
        <v>1</v>
      </c>
      <c r="BI77" s="14" t="n">
        <v>0.5679999999999999</v>
      </c>
      <c r="BJ77" s="14" t="n">
        <v>0.132</v>
      </c>
      <c r="BK77" s="14" t="n">
        <v>0.416</v>
      </c>
      <c r="BL77" s="14" t="n">
        <v>0.984</v>
      </c>
      <c r="BM77" s="14" t="n">
        <v>0</v>
      </c>
      <c r="BN77" s="14" t="n">
        <v>1</v>
      </c>
      <c r="BO77" s="14" t="n">
        <v>0</v>
      </c>
      <c r="BP77" s="14" t="n">
        <v>0</v>
      </c>
      <c r="BQ77" s="14" t="n">
        <v>0.336</v>
      </c>
      <c r="BR77" s="14" t="n">
        <v>0</v>
      </c>
      <c r="BS77" s="14" t="n">
        <v>1</v>
      </c>
      <c r="BT77" s="14" t="n">
        <v>0</v>
      </c>
      <c r="BU77" s="14" t="n">
        <v>0</v>
      </c>
      <c r="BV77" s="14" t="n">
        <v>0.344</v>
      </c>
      <c r="BW77" s="14" t="n">
        <v>0</v>
      </c>
      <c r="BX77" s="14" t="n">
        <v>1</v>
      </c>
      <c r="BY77" s="14" t="n">
        <v>13.646</v>
      </c>
      <c r="BZ77" s="14" t="n">
        <v>0</v>
      </c>
      <c r="CA77" s="14" t="n">
        <v>13.646</v>
      </c>
      <c r="CB77" s="14" t="n">
        <v>0</v>
      </c>
      <c r="CC77" s="14" t="n">
        <v>82.58799999999999</v>
      </c>
      <c r="CD77" s="14" t="n">
        <v>7.95</v>
      </c>
      <c r="CE77" s="14" t="n">
        <v>40.778</v>
      </c>
      <c r="CF77" s="14" t="n">
        <v>141.58</v>
      </c>
      <c r="CG77" s="14" t="n">
        <v>0.175</v>
      </c>
      <c r="CH77" s="14" t="n">
        <v>1</v>
      </c>
      <c r="CI77" s="14" t="n">
        <v>0</v>
      </c>
      <c r="CJ77" s="14" t="n">
        <v>0</v>
      </c>
      <c r="CK77" s="14" t="n">
        <v>0</v>
      </c>
      <c r="CL77" s="14" t="n">
        <v>0</v>
      </c>
      <c r="CM77" s="14" t="n">
        <v>0</v>
      </c>
      <c r="CN77" s="14" t="n">
        <v>0</v>
      </c>
      <c r="CO77" s="14" t="n">
        <v>0</v>
      </c>
      <c r="CP77" s="14" t="n">
        <v>0</v>
      </c>
      <c r="CQ77" s="14" t="n">
        <v>1.387</v>
      </c>
      <c r="CR77" s="14" t="n">
        <v>0</v>
      </c>
      <c r="CS77" s="14" t="n">
        <v>5.529</v>
      </c>
      <c r="CT77" s="14" t="n">
        <v>4.251</v>
      </c>
      <c r="CU77" s="14" t="n">
        <v>10.123</v>
      </c>
    </row>
    <row r="78">
      <c r="A78" s="14" t="inlineStr">
        <is>
          <t>BLR2021</t>
        </is>
      </c>
      <c r="B78" s="14" t="inlineStr">
        <is>
          <t>BLR</t>
        </is>
      </c>
      <c r="C78" s="14" t="inlineStr">
        <is>
          <t>BLR</t>
        </is>
      </c>
      <c r="D78" s="14" t="inlineStr">
        <is>
          <t>Belarus</t>
        </is>
      </c>
      <c r="E78" s="14" t="n">
        <v>2021</v>
      </c>
      <c r="F78" s="14" t="n">
        <v>0.2</v>
      </c>
      <c r="G78" s="14" t="n">
        <v>5.553</v>
      </c>
      <c r="H78" s="14" t="n">
        <v>1.143</v>
      </c>
      <c r="I78" s="14" t="n">
        <v>0</v>
      </c>
      <c r="J78" s="14" t="n">
        <v>5.553</v>
      </c>
      <c r="K78" s="14" t="n">
        <v>0</v>
      </c>
      <c r="L78" s="14" t="n">
        <v>1</v>
      </c>
      <c r="M78" s="14" t="n">
        <v>7.964</v>
      </c>
      <c r="N78" s="14" t="n">
        <v>3.43</v>
      </c>
      <c r="O78" s="14" t="n">
        <v>0</v>
      </c>
      <c r="P78" s="14" t="n">
        <v>7.964</v>
      </c>
      <c r="Q78" s="14" t="n">
        <v>0</v>
      </c>
      <c r="R78" s="14" t="n">
        <v>1</v>
      </c>
      <c r="S78" s="14" t="n">
        <v>13.63</v>
      </c>
      <c r="T78" s="14" t="n">
        <v>6.86</v>
      </c>
      <c r="U78" s="14" t="n">
        <v>-9.984999999999999</v>
      </c>
      <c r="V78" s="14" t="n">
        <v>3.703</v>
      </c>
      <c r="W78" s="14" t="n">
        <v>0</v>
      </c>
      <c r="X78" s="14" t="n">
        <v>0</v>
      </c>
      <c r="Y78" s="14" t="n">
        <v>5.914</v>
      </c>
      <c r="Z78" s="14" t="n">
        <v>0.795</v>
      </c>
      <c r="AA78" s="14" t="n">
        <v>0.979</v>
      </c>
      <c r="AB78" s="14" t="n">
        <v>6.893</v>
      </c>
      <c r="AC78" s="14" t="n">
        <v>0</v>
      </c>
      <c r="AD78" s="14" t="n">
        <v>0</v>
      </c>
      <c r="AE78" s="14" t="n">
        <v>7.053</v>
      </c>
      <c r="AF78" s="14" t="n">
        <v>1.641</v>
      </c>
      <c r="AG78" s="14" t="n">
        <v>-0.159</v>
      </c>
      <c r="AH78" s="14" t="n">
        <v>6.893</v>
      </c>
      <c r="AI78" s="14" t="n">
        <v>0</v>
      </c>
      <c r="AJ78" s="14" t="n">
        <v>0</v>
      </c>
      <c r="AK78" s="14" t="n">
        <v>13.883</v>
      </c>
      <c r="AL78" s="14" t="n">
        <v>7.373</v>
      </c>
      <c r="AM78" s="14" t="n">
        <v>-12.698</v>
      </c>
      <c r="AN78" s="14" t="n">
        <v>1.422</v>
      </c>
      <c r="AO78" s="14" t="n">
        <v>0</v>
      </c>
      <c r="AP78" s="14" t="n">
        <v>0</v>
      </c>
      <c r="AQ78" s="14" t="n">
        <v>0.619</v>
      </c>
      <c r="AR78" s="14" t="n">
        <v>0.114</v>
      </c>
      <c r="AS78" s="14" t="n">
        <v>0.03</v>
      </c>
      <c r="AT78" s="14" t="n">
        <v>0.779</v>
      </c>
      <c r="AU78" s="14" t="n">
        <v>0.2</v>
      </c>
      <c r="AV78" s="14" t="n">
        <v>1</v>
      </c>
      <c r="AW78" s="14" t="n">
        <v>0.599</v>
      </c>
      <c r="AX78" s="14" t="n">
        <v>0.114</v>
      </c>
      <c r="AY78" s="14" t="n">
        <v>0.05</v>
      </c>
      <c r="AZ78" s="14" t="n">
        <v>0.779</v>
      </c>
      <c r="BA78" s="14" t="n">
        <v>0.2</v>
      </c>
      <c r="BB78" s="14" t="n">
        <v>1</v>
      </c>
      <c r="BC78" s="14" t="n">
        <v>0.439</v>
      </c>
      <c r="BD78" s="14" t="n">
        <v>0.114</v>
      </c>
      <c r="BE78" s="14" t="n">
        <v>-0.092</v>
      </c>
      <c r="BF78" s="14" t="n">
        <v>0.416</v>
      </c>
      <c r="BG78" s="14" t="n">
        <v>0</v>
      </c>
      <c r="BH78" s="14" t="n">
        <v>0</v>
      </c>
      <c r="BI78" s="14" t="n">
        <v>0.505</v>
      </c>
      <c r="BJ78" s="14" t="n">
        <v>0.114</v>
      </c>
      <c r="BK78" s="14" t="n">
        <v>0</v>
      </c>
      <c r="BL78" s="14" t="n">
        <v>0.606</v>
      </c>
      <c r="BM78" s="14" t="n">
        <v>0.2</v>
      </c>
      <c r="BN78" s="14" t="n">
        <v>1</v>
      </c>
      <c r="BO78" s="14" t="n">
        <v>0</v>
      </c>
      <c r="BP78" s="14" t="n">
        <v>0</v>
      </c>
      <c r="BQ78" s="14" t="n">
        <v>0.093</v>
      </c>
      <c r="BR78" s="14" t="n">
        <v>0</v>
      </c>
      <c r="BS78" s="14" t="n">
        <v>1</v>
      </c>
      <c r="BT78" s="14" t="n">
        <v>0</v>
      </c>
      <c r="BU78" s="14" t="n">
        <v>0</v>
      </c>
      <c r="BV78" s="14" t="n">
        <v>0.077</v>
      </c>
      <c r="BW78" s="14" t="n">
        <v>0.2</v>
      </c>
      <c r="BX78" s="14" t="n">
        <v>1</v>
      </c>
      <c r="BY78" s="14" t="n">
        <v>11.787</v>
      </c>
      <c r="BZ78" s="14" t="n">
        <v>0</v>
      </c>
      <c r="CA78" s="14" t="n">
        <v>11.787</v>
      </c>
      <c r="CB78" s="14" t="n">
        <v>0</v>
      </c>
      <c r="CC78" s="14" t="n">
        <v>78.125</v>
      </c>
      <c r="CD78" s="14" t="n">
        <v>7.95</v>
      </c>
      <c r="CE78" s="14" t="n">
        <v>0</v>
      </c>
      <c r="CF78" s="14" t="n">
        <v>93.75</v>
      </c>
      <c r="CG78" s="14" t="n">
        <v>0.2</v>
      </c>
      <c r="CH78" s="14" t="n">
        <v>1</v>
      </c>
      <c r="CI78" s="14" t="n">
        <v>0</v>
      </c>
      <c r="CJ78" s="14" t="n">
        <v>0</v>
      </c>
      <c r="CK78" s="14" t="n">
        <v>0</v>
      </c>
      <c r="CL78" s="14" t="n">
        <v>0</v>
      </c>
      <c r="CM78" s="14" t="n">
        <v>0.019</v>
      </c>
      <c r="CN78" s="14" t="n">
        <v>0.041</v>
      </c>
      <c r="CO78" s="14" t="n">
        <v>0</v>
      </c>
      <c r="CP78" s="14" t="n">
        <v>0</v>
      </c>
      <c r="CQ78" s="14" t="n">
        <v>1.198</v>
      </c>
      <c r="CR78" s="14" t="n">
        <v>0.008999999999999999</v>
      </c>
      <c r="CS78" s="14" t="n">
        <v>4.776</v>
      </c>
      <c r="CT78" s="14" t="n">
        <v>4.41</v>
      </c>
      <c r="CU78" s="14" t="n">
        <v>15.162</v>
      </c>
    </row>
    <row r="79">
      <c r="A79" s="14" t="inlineStr">
        <is>
          <t>BLR2022</t>
        </is>
      </c>
      <c r="B79" s="14" t="inlineStr">
        <is>
          <t>BLR</t>
        </is>
      </c>
      <c r="C79" s="14" t="inlineStr">
        <is>
          <t>BLR</t>
        </is>
      </c>
      <c r="D79" s="14" t="inlineStr">
        <is>
          <t>Belarus</t>
        </is>
      </c>
      <c r="E79" s="14" t="n">
        <v>2022</v>
      </c>
      <c r="F79" s="14" t="n">
        <v>0.2</v>
      </c>
      <c r="G79" s="14" t="n">
        <v>7.077</v>
      </c>
      <c r="H79" s="14" t="n">
        <v>1.235</v>
      </c>
      <c r="I79" s="14" t="n">
        <v>0</v>
      </c>
      <c r="J79" s="14" t="n">
        <v>7.077</v>
      </c>
      <c r="K79" s="14" t="n">
        <v>0</v>
      </c>
      <c r="L79" s="14" t="n">
        <v>1</v>
      </c>
      <c r="M79" s="14" t="n">
        <v>9.782999999999999</v>
      </c>
      <c r="N79" s="14" t="n">
        <v>3.704</v>
      </c>
      <c r="O79" s="14" t="n">
        <v>0</v>
      </c>
      <c r="P79" s="14" t="n">
        <v>9.782999999999999</v>
      </c>
      <c r="Q79" s="14" t="n">
        <v>0</v>
      </c>
      <c r="R79" s="14" t="n">
        <v>1</v>
      </c>
      <c r="S79" s="14" t="n">
        <v>15.8</v>
      </c>
      <c r="T79" s="14" t="n">
        <v>7.408</v>
      </c>
      <c r="U79" s="14" t="n">
        <v>-11.888</v>
      </c>
      <c r="V79" s="14" t="n">
        <v>3.968</v>
      </c>
      <c r="W79" s="14" t="n">
        <v>0</v>
      </c>
      <c r="X79" s="14" t="n">
        <v>0</v>
      </c>
      <c r="Y79" s="14" t="n">
        <v>6.387</v>
      </c>
      <c r="Z79" s="14" t="n">
        <v>0.859</v>
      </c>
      <c r="AA79" s="14" t="n">
        <v>0.171</v>
      </c>
      <c r="AB79" s="14" t="n">
        <v>6.558</v>
      </c>
      <c r="AC79" s="14" t="n">
        <v>0</v>
      </c>
      <c r="AD79" s="14" t="n">
        <v>0</v>
      </c>
      <c r="AE79" s="14" t="n">
        <v>7.616</v>
      </c>
      <c r="AF79" s="14" t="n">
        <v>1.773</v>
      </c>
      <c r="AG79" s="14" t="n">
        <v>-1.058</v>
      </c>
      <c r="AH79" s="14" t="n">
        <v>6.558</v>
      </c>
      <c r="AI79" s="14" t="n">
        <v>0</v>
      </c>
      <c r="AJ79" s="14" t="n">
        <v>0</v>
      </c>
      <c r="AK79" s="14" t="n">
        <v>14.993</v>
      </c>
      <c r="AL79" s="14" t="n">
        <v>7.962</v>
      </c>
      <c r="AM79" s="14" t="n">
        <v>-13.472</v>
      </c>
      <c r="AN79" s="14" t="n">
        <v>1.825</v>
      </c>
      <c r="AO79" s="14" t="n">
        <v>0</v>
      </c>
      <c r="AP79" s="14" t="n">
        <v>0</v>
      </c>
      <c r="AQ79" s="14" t="n">
        <v>0.861</v>
      </c>
      <c r="AR79" s="14" t="n">
        <v>0.123</v>
      </c>
      <c r="AS79" s="14" t="n">
        <v>-0.118</v>
      </c>
      <c r="AT79" s="14" t="n">
        <v>0.892</v>
      </c>
      <c r="AU79" s="14" t="n">
        <v>0.2</v>
      </c>
      <c r="AV79" s="14" t="n">
        <v>1</v>
      </c>
      <c r="AW79" s="14" t="n">
        <v>0.986</v>
      </c>
      <c r="AX79" s="14" t="n">
        <v>0.123</v>
      </c>
      <c r="AY79" s="14" t="n">
        <v>-0.243</v>
      </c>
      <c r="AZ79" s="14" t="n">
        <v>0.892</v>
      </c>
      <c r="BA79" s="14" t="n">
        <v>0.2</v>
      </c>
      <c r="BB79" s="14" t="n">
        <v>1</v>
      </c>
      <c r="BC79" s="14" t="n">
        <v>0.598</v>
      </c>
      <c r="BD79" s="14" t="n">
        <v>0.123</v>
      </c>
      <c r="BE79" s="14" t="n">
        <v>-0.189</v>
      </c>
      <c r="BF79" s="14" t="n">
        <v>0.491</v>
      </c>
      <c r="BG79" s="14" t="n">
        <v>0</v>
      </c>
      <c r="BH79" s="14" t="n">
        <v>0</v>
      </c>
      <c r="BI79" s="14" t="n">
        <v>0.612</v>
      </c>
      <c r="BJ79" s="14" t="n">
        <v>0.123</v>
      </c>
      <c r="BK79" s="14" t="n">
        <v>0.008999999999999999</v>
      </c>
      <c r="BL79" s="14" t="n">
        <v>0.735</v>
      </c>
      <c r="BM79" s="14" t="n">
        <v>0.2</v>
      </c>
      <c r="BN79" s="14" t="n">
        <v>1</v>
      </c>
      <c r="BO79" s="14" t="n">
        <v>0</v>
      </c>
      <c r="BP79" s="14" t="n">
        <v>0</v>
      </c>
      <c r="BQ79" s="14" t="n">
        <v>0.098</v>
      </c>
      <c r="BR79" s="14" t="n">
        <v>0</v>
      </c>
      <c r="BS79" s="14" t="n">
        <v>1</v>
      </c>
      <c r="BT79" s="14" t="n">
        <v>0</v>
      </c>
      <c r="BU79" s="14" t="n">
        <v>0</v>
      </c>
      <c r="BV79" s="14" t="n">
        <v>0.064</v>
      </c>
      <c r="BW79" s="14" t="n">
        <v>0.2</v>
      </c>
      <c r="BX79" s="14" t="n">
        <v>1</v>
      </c>
      <c r="BY79" s="14" t="n">
        <v>12.729</v>
      </c>
      <c r="BZ79" s="14" t="n">
        <v>0</v>
      </c>
      <c r="CA79" s="14" t="n">
        <v>12.729</v>
      </c>
      <c r="CB79" s="14" t="n">
        <v>0</v>
      </c>
      <c r="CC79" s="14" t="n">
        <v>97.90000000000001</v>
      </c>
      <c r="CD79" s="14" t="n">
        <v>7.95</v>
      </c>
      <c r="CE79" s="14" t="n">
        <v>1.449</v>
      </c>
      <c r="CF79" s="14" t="n">
        <v>117.48</v>
      </c>
      <c r="CG79" s="14" t="n">
        <v>0.2</v>
      </c>
      <c r="CH79" s="14" t="n">
        <v>1</v>
      </c>
      <c r="CI79" s="14" t="n">
        <v>0</v>
      </c>
      <c r="CJ79" s="14" t="n">
        <v>0</v>
      </c>
      <c r="CK79" s="14" t="n">
        <v>0</v>
      </c>
      <c r="CL79" s="14" t="n">
        <v>0</v>
      </c>
      <c r="CM79" s="14" t="n">
        <v>0.021</v>
      </c>
      <c r="CN79" s="14" t="n">
        <v>0.044</v>
      </c>
      <c r="CO79" s="14" t="n">
        <v>0</v>
      </c>
      <c r="CP79" s="14" t="n">
        <v>0</v>
      </c>
      <c r="CQ79" s="14" t="n">
        <v>1.294</v>
      </c>
      <c r="CR79" s="14" t="n">
        <v>0.008999999999999999</v>
      </c>
      <c r="CS79" s="14" t="n">
        <v>5.158</v>
      </c>
      <c r="CT79" s="14" t="n">
        <v>5.842</v>
      </c>
      <c r="CU79" s="14" t="n">
        <v>31.326</v>
      </c>
    </row>
    <row r="80">
      <c r="A80" s="14" t="inlineStr">
        <is>
          <t>BLR2023</t>
        </is>
      </c>
      <c r="B80" s="14" t="inlineStr">
        <is>
          <t>BLR</t>
        </is>
      </c>
      <c r="C80" s="14" t="inlineStr">
        <is>
          <t>BLR</t>
        </is>
      </c>
      <c r="D80" s="14" t="inlineStr">
        <is>
          <t>Belarus</t>
        </is>
      </c>
      <c r="E80" s="14" t="n">
        <v>2023</v>
      </c>
      <c r="F80" s="14" t="n">
        <v>0.2</v>
      </c>
      <c r="G80" s="14" t="n">
        <v>4.752</v>
      </c>
      <c r="H80" s="14" t="n">
        <v>1.286</v>
      </c>
      <c r="I80" s="14" t="n">
        <v>0</v>
      </c>
      <c r="J80" s="14" t="n">
        <v>4.752</v>
      </c>
      <c r="K80" s="14" t="n">
        <v>0</v>
      </c>
      <c r="L80" s="14" t="n">
        <v>1</v>
      </c>
      <c r="M80" s="14" t="n">
        <v>7.886</v>
      </c>
      <c r="N80" s="14" t="n">
        <v>3.857</v>
      </c>
      <c r="O80" s="14" t="n">
        <v>0</v>
      </c>
      <c r="P80" s="14" t="n">
        <v>7.886</v>
      </c>
      <c r="Q80" s="14" t="n">
        <v>0</v>
      </c>
      <c r="R80" s="14" t="n">
        <v>1</v>
      </c>
      <c r="S80" s="14" t="n">
        <v>13.834</v>
      </c>
      <c r="T80" s="14" t="n">
        <v>7.714</v>
      </c>
      <c r="U80" s="14" t="n">
        <v>-9.807</v>
      </c>
      <c r="V80" s="14" t="n">
        <v>4.078</v>
      </c>
      <c r="W80" s="14" t="n">
        <v>0</v>
      </c>
      <c r="X80" s="14" t="n">
        <v>0</v>
      </c>
      <c r="Y80" s="14" t="n">
        <v>6.65</v>
      </c>
      <c r="Z80" s="14" t="n">
        <v>0.894</v>
      </c>
      <c r="AA80" s="14" t="n">
        <v>-0.485</v>
      </c>
      <c r="AB80" s="14" t="n">
        <v>6.165</v>
      </c>
      <c r="AC80" s="14" t="n">
        <v>0</v>
      </c>
      <c r="AD80" s="14" t="n">
        <v>0</v>
      </c>
      <c r="AE80" s="14" t="n">
        <v>7.93</v>
      </c>
      <c r="AF80" s="14" t="n">
        <v>1.845</v>
      </c>
      <c r="AG80" s="14" t="n">
        <v>-1.764</v>
      </c>
      <c r="AH80" s="14" t="n">
        <v>6.165</v>
      </c>
      <c r="AI80" s="14" t="n">
        <v>0</v>
      </c>
      <c r="AJ80" s="14" t="n">
        <v>0</v>
      </c>
      <c r="AK80" s="14" t="n">
        <v>15.607</v>
      </c>
      <c r="AL80" s="14" t="n">
        <v>8.289</v>
      </c>
      <c r="AM80" s="14" t="n">
        <v>-14.222</v>
      </c>
      <c r="AN80" s="14" t="n">
        <v>1.663</v>
      </c>
      <c r="AO80" s="14" t="n">
        <v>0</v>
      </c>
      <c r="AP80" s="14" t="n">
        <v>0</v>
      </c>
      <c r="AQ80" s="14" t="n">
        <v>0.76</v>
      </c>
      <c r="AR80" s="14" t="n">
        <v>0.129</v>
      </c>
      <c r="AS80" s="14" t="n">
        <v>-0.099</v>
      </c>
      <c r="AT80" s="14" t="n">
        <v>0.793</v>
      </c>
      <c r="AU80" s="14" t="n">
        <v>0.2</v>
      </c>
      <c r="AV80" s="14" t="n">
        <v>1</v>
      </c>
      <c r="AW80" s="14" t="n">
        <v>0.8110000000000001</v>
      </c>
      <c r="AX80" s="14" t="n">
        <v>0.129</v>
      </c>
      <c r="AY80" s="14" t="n">
        <v>-0.15</v>
      </c>
      <c r="AZ80" s="14" t="n">
        <v>0.793</v>
      </c>
      <c r="BA80" s="14" t="n">
        <v>0.2</v>
      </c>
      <c r="BB80" s="14" t="n">
        <v>1</v>
      </c>
      <c r="BC80" s="14" t="n">
        <v>0.535</v>
      </c>
      <c r="BD80" s="14" t="n">
        <v>0.129</v>
      </c>
      <c r="BE80" s="14" t="n">
        <v>-0.187</v>
      </c>
      <c r="BF80" s="14" t="n">
        <v>0.417</v>
      </c>
      <c r="BG80" s="14" t="n">
        <v>0</v>
      </c>
      <c r="BH80" s="14" t="n">
        <v>0</v>
      </c>
      <c r="BI80" s="14" t="n">
        <v>0.579</v>
      </c>
      <c r="BJ80" s="14" t="n">
        <v>0.129</v>
      </c>
      <c r="BK80" s="14" t="n">
        <v>0.013</v>
      </c>
      <c r="BL80" s="14" t="n">
        <v>0.695</v>
      </c>
      <c r="BM80" s="14" t="n">
        <v>0.2</v>
      </c>
      <c r="BN80" s="14" t="n">
        <v>1</v>
      </c>
      <c r="BO80" s="14" t="n">
        <v>0</v>
      </c>
      <c r="BP80" s="14" t="n">
        <v>0</v>
      </c>
      <c r="BQ80" s="14" t="n">
        <v>0.128</v>
      </c>
      <c r="BR80" s="14" t="n">
        <v>0</v>
      </c>
      <c r="BS80" s="14" t="n">
        <v>1</v>
      </c>
      <c r="BT80" s="14" t="n">
        <v>0</v>
      </c>
      <c r="BU80" s="14" t="n">
        <v>0</v>
      </c>
      <c r="BV80" s="14" t="n">
        <v>0.083</v>
      </c>
      <c r="BW80" s="14" t="n">
        <v>0.2</v>
      </c>
      <c r="BX80" s="14" t="n">
        <v>1</v>
      </c>
      <c r="BY80" s="14" t="n">
        <v>13.254</v>
      </c>
      <c r="BZ80" s="14" t="n">
        <v>0</v>
      </c>
      <c r="CA80" s="14" t="n">
        <v>13.254</v>
      </c>
      <c r="CB80" s="14" t="n">
        <v>0</v>
      </c>
      <c r="CC80" s="14" t="n">
        <v>83.248</v>
      </c>
      <c r="CD80" s="14" t="n">
        <v>7.95</v>
      </c>
      <c r="CE80" s="14" t="n">
        <v>1.843</v>
      </c>
      <c r="CF80" s="14" t="n">
        <v>99.898</v>
      </c>
      <c r="CG80" s="14" t="n">
        <v>0.2</v>
      </c>
      <c r="CH80" s="14" t="n">
        <v>1</v>
      </c>
      <c r="CI80" s="14" t="n">
        <v>0</v>
      </c>
      <c r="CJ80" s="14" t="n">
        <v>0</v>
      </c>
      <c r="CK80" s="14" t="n">
        <v>0</v>
      </c>
      <c r="CL80" s="14" t="n">
        <v>0</v>
      </c>
      <c r="CM80" s="14" t="n">
        <v>0.022</v>
      </c>
      <c r="CN80" s="14" t="n">
        <v>0.046</v>
      </c>
      <c r="CO80" s="14" t="n">
        <v>0</v>
      </c>
      <c r="CP80" s="14" t="n">
        <v>0</v>
      </c>
      <c r="CQ80" s="14" t="n">
        <v>1.348</v>
      </c>
      <c r="CR80" s="14" t="n">
        <v>0.008999999999999999</v>
      </c>
      <c r="CS80" s="14" t="n">
        <v>5.37</v>
      </c>
      <c r="CT80" s="14" t="n">
        <v>3.466</v>
      </c>
      <c r="CU80" s="14" t="n">
        <v>11.622</v>
      </c>
    </row>
    <row r="81">
      <c r="A81" s="14" t="inlineStr">
        <is>
          <t>BLR2024</t>
        </is>
      </c>
      <c r="B81" s="14" t="inlineStr">
        <is>
          <t>BLR</t>
        </is>
      </c>
      <c r="C81" s="14" t="inlineStr">
        <is>
          <t>BLR</t>
        </is>
      </c>
      <c r="D81" s="14" t="inlineStr">
        <is>
          <t>Belarus</t>
        </is>
      </c>
      <c r="E81" s="14" t="n">
        <v>2024</v>
      </c>
      <c r="F81" s="14" t="n">
        <v>0.2</v>
      </c>
      <c r="G81" s="14" t="n">
        <v>4.351</v>
      </c>
      <c r="H81" s="14" t="n">
        <v>1.324</v>
      </c>
      <c r="I81" s="14" t="n">
        <v>0</v>
      </c>
      <c r="J81" s="14" t="n">
        <v>4.351</v>
      </c>
      <c r="K81" s="14" t="n">
        <v>0</v>
      </c>
      <c r="L81" s="14" t="n">
        <v>1</v>
      </c>
      <c r="M81" s="14" t="n">
        <v>7.124</v>
      </c>
      <c r="N81" s="14" t="n">
        <v>3.971</v>
      </c>
      <c r="O81" s="14" t="n">
        <v>0</v>
      </c>
      <c r="P81" s="14" t="n">
        <v>7.124</v>
      </c>
      <c r="Q81" s="14" t="n">
        <v>0</v>
      </c>
      <c r="R81" s="14" t="n">
        <v>1</v>
      </c>
      <c r="S81" s="14" t="n">
        <v>13.702</v>
      </c>
      <c r="T81" s="14" t="n">
        <v>7.942</v>
      </c>
      <c r="U81" s="14" t="n">
        <v>-9.58</v>
      </c>
      <c r="V81" s="14" t="n">
        <v>4.167</v>
      </c>
      <c r="W81" s="14" t="n">
        <v>0</v>
      </c>
      <c r="X81" s="14" t="n">
        <v>0</v>
      </c>
      <c r="Y81" s="14" t="n">
        <v>6.846</v>
      </c>
      <c r="Z81" s="14" t="n">
        <v>0.92</v>
      </c>
      <c r="AA81" s="14" t="n">
        <v>-1.092</v>
      </c>
      <c r="AB81" s="14" t="n">
        <v>5.755</v>
      </c>
      <c r="AC81" s="14" t="n">
        <v>0</v>
      </c>
      <c r="AD81" s="14" t="n">
        <v>0</v>
      </c>
      <c r="AE81" s="14" t="n">
        <v>8.164</v>
      </c>
      <c r="AF81" s="14" t="n">
        <v>1.9</v>
      </c>
      <c r="AG81" s="14" t="n">
        <v>-2.409</v>
      </c>
      <c r="AH81" s="14" t="n">
        <v>5.755</v>
      </c>
      <c r="AI81" s="14" t="n">
        <v>0</v>
      </c>
      <c r="AJ81" s="14" t="n">
        <v>0</v>
      </c>
      <c r="AK81" s="14" t="n">
        <v>16.068</v>
      </c>
      <c r="AL81" s="14" t="n">
        <v>8.532999999999999</v>
      </c>
      <c r="AM81" s="14" t="n">
        <v>-14.57</v>
      </c>
      <c r="AN81" s="14" t="n">
        <v>1.797</v>
      </c>
      <c r="AO81" s="14" t="n">
        <v>0</v>
      </c>
      <c r="AP81" s="14" t="n">
        <v>0</v>
      </c>
      <c r="AQ81" s="14" t="n">
        <v>0.724</v>
      </c>
      <c r="AR81" s="14" t="n">
        <v>0.132</v>
      </c>
      <c r="AS81" s="14" t="n">
        <v>-0.107</v>
      </c>
      <c r="AT81" s="14" t="n">
        <v>0.741</v>
      </c>
      <c r="AU81" s="14" t="n">
        <v>0.2</v>
      </c>
      <c r="AV81" s="14" t="n">
        <v>1</v>
      </c>
      <c r="AW81" s="14" t="n">
        <v>0.75</v>
      </c>
      <c r="AX81" s="14" t="n">
        <v>0.132</v>
      </c>
      <c r="AY81" s="14" t="n">
        <v>-0.133</v>
      </c>
      <c r="AZ81" s="14" t="n">
        <v>0.741</v>
      </c>
      <c r="BA81" s="14" t="n">
        <v>0.2</v>
      </c>
      <c r="BB81" s="14" t="n">
        <v>1</v>
      </c>
      <c r="BC81" s="14" t="n">
        <v>0.513</v>
      </c>
      <c r="BD81" s="14" t="n">
        <v>0.132</v>
      </c>
      <c r="BE81" s="14" t="n">
        <v>-0.196</v>
      </c>
      <c r="BF81" s="14" t="n">
        <v>0.38</v>
      </c>
      <c r="BG81" s="14" t="n">
        <v>0</v>
      </c>
      <c r="BH81" s="14" t="n">
        <v>0</v>
      </c>
      <c r="BI81" s="14" t="n">
        <v>0.591</v>
      </c>
      <c r="BJ81" s="14" t="n">
        <v>0.132</v>
      </c>
      <c r="BK81" s="14" t="n">
        <v>0.016</v>
      </c>
      <c r="BL81" s="14" t="n">
        <v>0.71</v>
      </c>
      <c r="BM81" s="14" t="n">
        <v>0.2</v>
      </c>
      <c r="BN81" s="14" t="n">
        <v>1</v>
      </c>
      <c r="BO81" s="14" t="n">
        <v>0</v>
      </c>
      <c r="BP81" s="14" t="n">
        <v>0</v>
      </c>
      <c r="BQ81" s="14" t="n">
        <v>0.097</v>
      </c>
      <c r="BR81" s="14" t="n">
        <v>0</v>
      </c>
      <c r="BS81" s="14" t="n">
        <v>1</v>
      </c>
      <c r="BT81" s="14" t="n">
        <v>0</v>
      </c>
      <c r="BU81" s="14" t="n">
        <v>0</v>
      </c>
      <c r="BV81" s="14" t="n">
        <v>0.073</v>
      </c>
      <c r="BW81" s="14" t="n">
        <v>0.2</v>
      </c>
      <c r="BX81" s="14" t="n">
        <v>1</v>
      </c>
      <c r="BY81" s="14" t="n">
        <v>13.646</v>
      </c>
      <c r="BZ81" s="14" t="n">
        <v>0</v>
      </c>
      <c r="CA81" s="14" t="n">
        <v>13.646</v>
      </c>
      <c r="CB81" s="14" t="n">
        <v>0</v>
      </c>
      <c r="CC81" s="14" t="n">
        <v>82.58799999999999</v>
      </c>
      <c r="CD81" s="14" t="n">
        <v>7.95</v>
      </c>
      <c r="CE81" s="14" t="n">
        <v>2.25</v>
      </c>
      <c r="CF81" s="14" t="n">
        <v>99.10599999999999</v>
      </c>
      <c r="CG81" s="14" t="n">
        <v>0.2</v>
      </c>
      <c r="CH81" s="14" t="n">
        <v>1</v>
      </c>
      <c r="CI81" s="14" t="n">
        <v>0</v>
      </c>
      <c r="CJ81" s="14" t="n">
        <v>0</v>
      </c>
      <c r="CK81" s="14" t="n">
        <v>0</v>
      </c>
      <c r="CL81" s="14" t="n">
        <v>0</v>
      </c>
      <c r="CM81" s="14" t="n">
        <v>0.022</v>
      </c>
      <c r="CN81" s="14" t="n">
        <v>0.048</v>
      </c>
      <c r="CO81" s="14" t="n">
        <v>0</v>
      </c>
      <c r="CP81" s="14" t="n">
        <v>0</v>
      </c>
      <c r="CQ81" s="14" t="n">
        <v>1.387</v>
      </c>
      <c r="CR81" s="14" t="n">
        <v>0.008999999999999999</v>
      </c>
      <c r="CS81" s="14" t="n">
        <v>5.529</v>
      </c>
      <c r="CT81" s="14" t="n">
        <v>3.027</v>
      </c>
      <c r="CU81" s="14" t="n">
        <v>10.168</v>
      </c>
    </row>
    <row r="82">
      <c r="A82" s="14" t="inlineStr">
        <is>
          <t>BEL2021</t>
        </is>
      </c>
      <c r="B82" s="14" t="inlineStr">
        <is>
          <t>BEL</t>
        </is>
      </c>
      <c r="C82" s="14" t="inlineStr">
        <is>
          <t>BEL</t>
        </is>
      </c>
      <c r="D82" s="14" t="inlineStr">
        <is>
          <t>Belgium</t>
        </is>
      </c>
      <c r="E82" s="14" t="n">
        <v>2021</v>
      </c>
      <c r="F82" s="14" t="n">
        <v>0.21</v>
      </c>
      <c r="G82" s="14" t="n">
        <v>4.698</v>
      </c>
      <c r="H82" s="14" t="n">
        <v>1.028</v>
      </c>
      <c r="I82" s="14" t="n">
        <v>1.866</v>
      </c>
      <c r="J82" s="14" t="n">
        <v>6.564</v>
      </c>
      <c r="K82" s="14" t="n">
        <v>0</v>
      </c>
      <c r="L82" s="14" t="n">
        <v>1</v>
      </c>
      <c r="M82" s="14" t="n">
        <v>4.654</v>
      </c>
      <c r="N82" s="14" t="n">
        <v>2.109</v>
      </c>
      <c r="O82" s="14" t="n">
        <v>1.91</v>
      </c>
      <c r="P82" s="14" t="n">
        <v>6.564</v>
      </c>
      <c r="Q82" s="14" t="n">
        <v>0</v>
      </c>
      <c r="R82" s="14" t="n">
        <v>1</v>
      </c>
      <c r="S82" s="14" t="n">
        <v>11.101</v>
      </c>
      <c r="T82" s="14" t="n">
        <v>6.698</v>
      </c>
      <c r="U82" s="14" t="n">
        <v>0</v>
      </c>
      <c r="V82" s="14" t="n">
        <v>13.433</v>
      </c>
      <c r="W82" s="14" t="n">
        <v>0.21</v>
      </c>
      <c r="X82" s="14" t="n">
        <v>1</v>
      </c>
      <c r="Y82" s="14" t="n">
        <v>17.859</v>
      </c>
      <c r="Z82" s="14" t="n">
        <v>1.973</v>
      </c>
      <c r="AA82" s="14" t="n">
        <v>-7.544</v>
      </c>
      <c r="AB82" s="14" t="n">
        <v>10.315</v>
      </c>
      <c r="AC82" s="14" t="n">
        <v>0</v>
      </c>
      <c r="AD82" s="14" t="n">
        <v>1</v>
      </c>
      <c r="AE82" s="14" t="n">
        <v>17.815</v>
      </c>
      <c r="AF82" s="14" t="n">
        <v>3.506</v>
      </c>
      <c r="AG82" s="14" t="n">
        <v>-7.5</v>
      </c>
      <c r="AH82" s="14" t="n">
        <v>10.315</v>
      </c>
      <c r="AI82" s="14" t="n">
        <v>0</v>
      </c>
      <c r="AJ82" s="14" t="n">
        <v>1</v>
      </c>
      <c r="AK82" s="14" t="n">
        <v>24.137</v>
      </c>
      <c r="AL82" s="14" t="n">
        <v>11.846</v>
      </c>
      <c r="AM82" s="14" t="n">
        <v>-8.603</v>
      </c>
      <c r="AN82" s="14" t="n">
        <v>18.796</v>
      </c>
      <c r="AO82" s="14" t="n">
        <v>0.21</v>
      </c>
      <c r="AP82" s="14" t="n">
        <v>1</v>
      </c>
      <c r="AQ82" s="14" t="n">
        <v>0.619</v>
      </c>
      <c r="AR82" s="14" t="n">
        <v>0.114</v>
      </c>
      <c r="AS82" s="14" t="n">
        <v>0.833</v>
      </c>
      <c r="AT82" s="14" t="n">
        <v>1.757</v>
      </c>
      <c r="AU82" s="14" t="n">
        <v>0.21</v>
      </c>
      <c r="AV82" s="14" t="n">
        <v>1</v>
      </c>
      <c r="AW82" s="14" t="n">
        <v>0.599</v>
      </c>
      <c r="AX82" s="14" t="n">
        <v>0.114</v>
      </c>
      <c r="AY82" s="14" t="n">
        <v>0.864</v>
      </c>
      <c r="AZ82" s="14" t="n">
        <v>1.77</v>
      </c>
      <c r="BA82" s="14" t="n">
        <v>0.21</v>
      </c>
      <c r="BB82" s="14" t="n">
        <v>1</v>
      </c>
      <c r="BC82" s="14" t="n">
        <v>0.439</v>
      </c>
      <c r="BD82" s="14" t="n">
        <v>0.114</v>
      </c>
      <c r="BE82" s="14" t="n">
        <v>0.192</v>
      </c>
      <c r="BF82" s="14" t="n">
        <v>0.763</v>
      </c>
      <c r="BG82" s="14" t="n">
        <v>0.21</v>
      </c>
      <c r="BH82" s="14" t="n">
        <v>1</v>
      </c>
      <c r="BI82" s="14" t="n">
        <v>0.505</v>
      </c>
      <c r="BJ82" s="14" t="n">
        <v>0.114</v>
      </c>
      <c r="BK82" s="14" t="n">
        <v>0.309</v>
      </c>
      <c r="BL82" s="14" t="n">
        <v>0.984</v>
      </c>
      <c r="BM82" s="14" t="n">
        <v>0.21</v>
      </c>
      <c r="BN82" s="14" t="n">
        <v>1</v>
      </c>
      <c r="BO82" s="14" t="n">
        <v>0</v>
      </c>
      <c r="BP82" s="14" t="n">
        <v>0.026</v>
      </c>
      <c r="BQ82" s="14" t="n">
        <v>0.118</v>
      </c>
      <c r="BR82" s="14" t="n">
        <v>0</v>
      </c>
      <c r="BS82" s="14" t="n">
        <v>1</v>
      </c>
      <c r="BT82" s="14" t="n">
        <v>0</v>
      </c>
      <c r="BU82" s="14" t="n">
        <v>0.056</v>
      </c>
      <c r="BV82" s="14" t="n">
        <v>0.337</v>
      </c>
      <c r="BW82" s="14" t="n">
        <v>0.21</v>
      </c>
      <c r="BX82" s="14" t="n">
        <v>1</v>
      </c>
      <c r="BY82" s="14" t="n">
        <v>11.787</v>
      </c>
      <c r="BZ82" s="14" t="n">
        <v>0</v>
      </c>
      <c r="CA82" s="14" t="n">
        <v>11.787</v>
      </c>
      <c r="CB82" s="14" t="n">
        <v>0</v>
      </c>
      <c r="CC82" s="14" t="n">
        <v>78.125</v>
      </c>
      <c r="CD82" s="14" t="n">
        <v>7.95</v>
      </c>
      <c r="CE82" s="14" t="n">
        <v>28.91</v>
      </c>
      <c r="CF82" s="14" t="n">
        <v>129.512</v>
      </c>
      <c r="CG82" s="14" t="n">
        <v>0.21</v>
      </c>
      <c r="CH82" s="14" t="n">
        <v>1</v>
      </c>
      <c r="CI82" s="14" t="n">
        <v>0</v>
      </c>
      <c r="CJ82" s="14" t="n">
        <v>0</v>
      </c>
      <c r="CK82" s="14" t="n">
        <v>0</v>
      </c>
      <c r="CL82" s="14" t="n">
        <v>0</v>
      </c>
      <c r="CM82" s="14" t="n">
        <v>0</v>
      </c>
      <c r="CN82" s="14" t="n">
        <v>0</v>
      </c>
      <c r="CO82" s="14" t="n">
        <v>0</v>
      </c>
      <c r="CP82" s="14" t="n">
        <v>0</v>
      </c>
      <c r="CQ82" s="14" t="n">
        <v>1.198</v>
      </c>
      <c r="CR82" s="14" t="n">
        <v>0</v>
      </c>
      <c r="CS82" s="14" t="n">
        <v>4.776</v>
      </c>
      <c r="CT82" s="14" t="n">
        <v>4.561</v>
      </c>
      <c r="CU82" s="14" t="n">
        <v>15.107</v>
      </c>
    </row>
    <row r="83">
      <c r="A83" s="14" t="inlineStr">
        <is>
          <t>BEL2022</t>
        </is>
      </c>
      <c r="B83" s="14" t="inlineStr">
        <is>
          <t>BEL</t>
        </is>
      </c>
      <c r="C83" s="14" t="inlineStr">
        <is>
          <t>BEL</t>
        </is>
      </c>
      <c r="D83" s="14" t="inlineStr">
        <is>
          <t>Belgium</t>
        </is>
      </c>
      <c r="E83" s="14" t="n">
        <v>2022</v>
      </c>
      <c r="F83" s="14" t="n">
        <v>0.21</v>
      </c>
      <c r="G83" s="14" t="n">
        <v>10.197</v>
      </c>
      <c r="H83" s="14" t="n">
        <v>1.583</v>
      </c>
      <c r="I83" s="14" t="n">
        <v>8.159000000000001</v>
      </c>
      <c r="J83" s="14" t="n">
        <v>18.356</v>
      </c>
      <c r="K83" s="14" t="n">
        <v>0</v>
      </c>
      <c r="L83" s="14" t="n">
        <v>1</v>
      </c>
      <c r="M83" s="14" t="n">
        <v>10.039</v>
      </c>
      <c r="N83" s="14" t="n">
        <v>4.146</v>
      </c>
      <c r="O83" s="14" t="n">
        <v>8.317</v>
      </c>
      <c r="P83" s="14" t="n">
        <v>18.356</v>
      </c>
      <c r="Q83" s="14" t="n">
        <v>0</v>
      </c>
      <c r="R83" s="14" t="n">
        <v>1</v>
      </c>
      <c r="S83" s="14" t="n">
        <v>18.108</v>
      </c>
      <c r="T83" s="14" t="n">
        <v>7.408</v>
      </c>
      <c r="U83" s="14" t="n">
        <v>0.288</v>
      </c>
      <c r="V83" s="14" t="n">
        <v>21.918</v>
      </c>
      <c r="W83" s="14" t="n">
        <v>0.21</v>
      </c>
      <c r="X83" s="14" t="n">
        <v>1</v>
      </c>
      <c r="Y83" s="14" t="n">
        <v>34.07</v>
      </c>
      <c r="Z83" s="14" t="n">
        <v>3.574</v>
      </c>
      <c r="AA83" s="14" t="n">
        <v>-12.795</v>
      </c>
      <c r="AB83" s="14" t="n">
        <v>21.275</v>
      </c>
      <c r="AC83" s="14" t="n">
        <v>0</v>
      </c>
      <c r="AD83" s="14" t="n">
        <v>1</v>
      </c>
      <c r="AE83" s="14" t="n">
        <v>34.118</v>
      </c>
      <c r="AF83" s="14" t="n">
        <v>6.325</v>
      </c>
      <c r="AG83" s="14" t="n">
        <v>-12.843</v>
      </c>
      <c r="AH83" s="14" t="n">
        <v>21.275</v>
      </c>
      <c r="AI83" s="14" t="n">
        <v>0</v>
      </c>
      <c r="AJ83" s="14" t="n">
        <v>1</v>
      </c>
      <c r="AK83" s="14" t="n">
        <v>40.988</v>
      </c>
      <c r="AL83" s="14" t="n">
        <v>19.573</v>
      </c>
      <c r="AM83" s="14" t="n">
        <v>-13.124</v>
      </c>
      <c r="AN83" s="14" t="n">
        <v>33.715</v>
      </c>
      <c r="AO83" s="14" t="n">
        <v>0.21</v>
      </c>
      <c r="AP83" s="14" t="n">
        <v>1</v>
      </c>
      <c r="AQ83" s="14" t="n">
        <v>0.861</v>
      </c>
      <c r="AR83" s="14" t="n">
        <v>0.123</v>
      </c>
      <c r="AS83" s="14" t="n">
        <v>0.704</v>
      </c>
      <c r="AT83" s="14" t="n">
        <v>1.893</v>
      </c>
      <c r="AU83" s="14" t="n">
        <v>0.21</v>
      </c>
      <c r="AV83" s="14" t="n">
        <v>1</v>
      </c>
      <c r="AW83" s="14" t="n">
        <v>0.986</v>
      </c>
      <c r="AX83" s="14" t="n">
        <v>0.123</v>
      </c>
      <c r="AY83" s="14" t="n">
        <v>0.6899999999999999</v>
      </c>
      <c r="AZ83" s="14" t="n">
        <v>2.028</v>
      </c>
      <c r="BA83" s="14" t="n">
        <v>0.21</v>
      </c>
      <c r="BB83" s="14" t="n">
        <v>1</v>
      </c>
      <c r="BC83" s="14" t="n">
        <v>0.598</v>
      </c>
      <c r="BD83" s="14" t="n">
        <v>0.123</v>
      </c>
      <c r="BE83" s="14" t="n">
        <v>0.11</v>
      </c>
      <c r="BF83" s="14" t="n">
        <v>0.856</v>
      </c>
      <c r="BG83" s="14" t="n">
        <v>0.21</v>
      </c>
      <c r="BH83" s="14" t="n">
        <v>1</v>
      </c>
      <c r="BI83" s="14" t="n">
        <v>0.612</v>
      </c>
      <c r="BJ83" s="14" t="n">
        <v>0.123</v>
      </c>
      <c r="BK83" s="14" t="n">
        <v>0.65</v>
      </c>
      <c r="BL83" s="14" t="n">
        <v>1.528</v>
      </c>
      <c r="BM83" s="14" t="n">
        <v>0.21</v>
      </c>
      <c r="BN83" s="14" t="n">
        <v>1</v>
      </c>
      <c r="BO83" s="14" t="n">
        <v>0</v>
      </c>
      <c r="BP83" s="14" t="n">
        <v>0.021</v>
      </c>
      <c r="BQ83" s="14" t="n">
        <v>0.173</v>
      </c>
      <c r="BR83" s="14" t="n">
        <v>0</v>
      </c>
      <c r="BS83" s="14" t="n">
        <v>1</v>
      </c>
      <c r="BT83" s="14" t="n">
        <v>0</v>
      </c>
      <c r="BU83" s="14" t="n">
        <v>0.047</v>
      </c>
      <c r="BV83" s="14" t="n">
        <v>0.417</v>
      </c>
      <c r="BW83" s="14" t="n">
        <v>0.21</v>
      </c>
      <c r="BX83" s="14" t="n">
        <v>1</v>
      </c>
      <c r="BY83" s="14" t="n">
        <v>12.729</v>
      </c>
      <c r="BZ83" s="14" t="n">
        <v>0</v>
      </c>
      <c r="CA83" s="14" t="n">
        <v>12.729</v>
      </c>
      <c r="CB83" s="14" t="n">
        <v>0</v>
      </c>
      <c r="CC83" s="14" t="n">
        <v>97.90000000000001</v>
      </c>
      <c r="CD83" s="14" t="n">
        <v>7.95</v>
      </c>
      <c r="CE83" s="14" t="n">
        <v>98.408</v>
      </c>
      <c r="CF83" s="14" t="n">
        <v>237.532</v>
      </c>
      <c r="CG83" s="14" t="n">
        <v>0.21</v>
      </c>
      <c r="CH83" s="14" t="n">
        <v>1</v>
      </c>
      <c r="CI83" s="14" t="n">
        <v>0</v>
      </c>
      <c r="CJ83" s="14" t="n">
        <v>0</v>
      </c>
      <c r="CK83" s="14" t="n">
        <v>0</v>
      </c>
      <c r="CL83" s="14" t="n">
        <v>0</v>
      </c>
      <c r="CM83" s="14" t="n">
        <v>0</v>
      </c>
      <c r="CN83" s="14" t="n">
        <v>0</v>
      </c>
      <c r="CO83" s="14" t="n">
        <v>0</v>
      </c>
      <c r="CP83" s="14" t="n">
        <v>0</v>
      </c>
      <c r="CQ83" s="14" t="n">
        <v>1.294</v>
      </c>
      <c r="CR83" s="14" t="n">
        <v>0</v>
      </c>
      <c r="CS83" s="14" t="n">
        <v>5.158</v>
      </c>
      <c r="CT83" s="14" t="n">
        <v>10.7</v>
      </c>
      <c r="CU83" s="14" t="n">
        <v>31.227</v>
      </c>
    </row>
    <row r="84">
      <c r="A84" s="14" t="inlineStr">
        <is>
          <t>BEL2023</t>
        </is>
      </c>
      <c r="B84" s="14" t="inlineStr">
        <is>
          <t>BEL</t>
        </is>
      </c>
      <c r="C84" s="14" t="inlineStr">
        <is>
          <t>BEL</t>
        </is>
      </c>
      <c r="D84" s="14" t="inlineStr">
        <is>
          <t>Belgium</t>
        </is>
      </c>
      <c r="E84" s="14" t="n">
        <v>2023</v>
      </c>
      <c r="F84" s="14" t="n">
        <v>0.21</v>
      </c>
      <c r="G84" s="14" t="n">
        <v>8.573</v>
      </c>
      <c r="H84" s="14" t="n">
        <v>1.953</v>
      </c>
      <c r="I84" s="14" t="n">
        <v>9.456</v>
      </c>
      <c r="J84" s="14" t="n">
        <v>18.029</v>
      </c>
      <c r="K84" s="14" t="n">
        <v>0</v>
      </c>
      <c r="L84" s="14" t="n">
        <v>1</v>
      </c>
      <c r="M84" s="14" t="n">
        <v>8.393000000000001</v>
      </c>
      <c r="N84" s="14" t="n">
        <v>4.163</v>
      </c>
      <c r="O84" s="14" t="n">
        <v>9.635999999999999</v>
      </c>
      <c r="P84" s="14" t="n">
        <v>18.029</v>
      </c>
      <c r="Q84" s="14" t="n">
        <v>0</v>
      </c>
      <c r="R84" s="14" t="n">
        <v>1</v>
      </c>
      <c r="S84" s="14" t="n">
        <v>19.078</v>
      </c>
      <c r="T84" s="14" t="n">
        <v>7.714</v>
      </c>
      <c r="U84" s="14" t="n">
        <v>0.455</v>
      </c>
      <c r="V84" s="14" t="n">
        <v>23.099</v>
      </c>
      <c r="W84" s="14" t="n">
        <v>0.21</v>
      </c>
      <c r="X84" s="14" t="n">
        <v>1</v>
      </c>
      <c r="Y84" s="14" t="n">
        <v>15.019</v>
      </c>
      <c r="Z84" s="14" t="n">
        <v>1.682</v>
      </c>
      <c r="AA84" s="14" t="n">
        <v>8.029999999999999</v>
      </c>
      <c r="AB84" s="14" t="n">
        <v>23.049</v>
      </c>
      <c r="AC84" s="14" t="n">
        <v>0</v>
      </c>
      <c r="AD84" s="14" t="n">
        <v>1</v>
      </c>
      <c r="AE84" s="14" t="n">
        <v>15.117</v>
      </c>
      <c r="AF84" s="14" t="n">
        <v>3.011</v>
      </c>
      <c r="AG84" s="14" t="n">
        <v>7.931</v>
      </c>
      <c r="AH84" s="14" t="n">
        <v>23.049</v>
      </c>
      <c r="AI84" s="14" t="n">
        <v>0</v>
      </c>
      <c r="AJ84" s="14" t="n">
        <v>1</v>
      </c>
      <c r="AK84" s="14" t="n">
        <v>22.293</v>
      </c>
      <c r="AL84" s="14" t="n">
        <v>11.043</v>
      </c>
      <c r="AM84" s="14" t="n">
        <v>4.26</v>
      </c>
      <c r="AN84" s="14" t="n">
        <v>32.129</v>
      </c>
      <c r="AO84" s="14" t="n">
        <v>0.21</v>
      </c>
      <c r="AP84" s="14" t="n">
        <v>1</v>
      </c>
      <c r="AQ84" s="14" t="n">
        <v>0.76</v>
      </c>
      <c r="AR84" s="14" t="n">
        <v>0.129</v>
      </c>
      <c r="AS84" s="14" t="n">
        <v>0.779</v>
      </c>
      <c r="AT84" s="14" t="n">
        <v>1.863</v>
      </c>
      <c r="AU84" s="14" t="n">
        <v>0.21</v>
      </c>
      <c r="AV84" s="14" t="n">
        <v>1</v>
      </c>
      <c r="AW84" s="14" t="n">
        <v>0.8110000000000001</v>
      </c>
      <c r="AX84" s="14" t="n">
        <v>0.129</v>
      </c>
      <c r="AY84" s="14" t="n">
        <v>0.769</v>
      </c>
      <c r="AZ84" s="14" t="n">
        <v>1.912</v>
      </c>
      <c r="BA84" s="14" t="n">
        <v>0.21</v>
      </c>
      <c r="BB84" s="14" t="n">
        <v>1</v>
      </c>
      <c r="BC84" s="14" t="n">
        <v>0.535</v>
      </c>
      <c r="BD84" s="14" t="n">
        <v>0.129</v>
      </c>
      <c r="BE84" s="14" t="n">
        <v>0.076</v>
      </c>
      <c r="BF84" s="14" t="n">
        <v>0.739</v>
      </c>
      <c r="BG84" s="14" t="n">
        <v>0.21</v>
      </c>
      <c r="BH84" s="14" t="n">
        <v>1</v>
      </c>
      <c r="BI84" s="14" t="n">
        <v>0.579</v>
      </c>
      <c r="BJ84" s="14" t="n">
        <v>0.129</v>
      </c>
      <c r="BK84" s="14" t="n">
        <v>0.515</v>
      </c>
      <c r="BL84" s="14" t="n">
        <v>1.325</v>
      </c>
      <c r="BM84" s="14" t="n">
        <v>0.21</v>
      </c>
      <c r="BN84" s="14" t="n">
        <v>1</v>
      </c>
      <c r="BO84" s="14" t="n">
        <v>0</v>
      </c>
      <c r="BP84" s="14" t="n">
        <v>0.019</v>
      </c>
      <c r="BQ84" s="14" t="n">
        <v>0.193</v>
      </c>
      <c r="BR84" s="14" t="n">
        <v>0</v>
      </c>
      <c r="BS84" s="14" t="n">
        <v>1</v>
      </c>
      <c r="BT84" s="14" t="n">
        <v>0</v>
      </c>
      <c r="BU84" s="14" t="n">
        <v>0.07000000000000001</v>
      </c>
      <c r="BV84" s="14" t="n">
        <v>0.439</v>
      </c>
      <c r="BW84" s="14" t="n">
        <v>0.21</v>
      </c>
      <c r="BX84" s="14" t="n">
        <v>1</v>
      </c>
      <c r="BY84" s="14" t="n">
        <v>13.254</v>
      </c>
      <c r="BZ84" s="14" t="n">
        <v>0</v>
      </c>
      <c r="CA84" s="14" t="n">
        <v>13.254</v>
      </c>
      <c r="CB84" s="14" t="n">
        <v>0</v>
      </c>
      <c r="CC84" s="14" t="n">
        <v>83.248</v>
      </c>
      <c r="CD84" s="14" t="n">
        <v>7.95</v>
      </c>
      <c r="CE84" s="14" t="n">
        <v>90.292</v>
      </c>
      <c r="CF84" s="14" t="n">
        <v>209.983</v>
      </c>
      <c r="CG84" s="14" t="n">
        <v>0.21</v>
      </c>
      <c r="CH84" s="14" t="n">
        <v>1</v>
      </c>
      <c r="CI84" s="14" t="n">
        <v>0</v>
      </c>
      <c r="CJ84" s="14" t="n">
        <v>0</v>
      </c>
      <c r="CK84" s="14" t="n">
        <v>0</v>
      </c>
      <c r="CL84" s="14" t="n">
        <v>0</v>
      </c>
      <c r="CM84" s="14" t="n">
        <v>0</v>
      </c>
      <c r="CN84" s="14" t="n">
        <v>0</v>
      </c>
      <c r="CO84" s="14" t="n">
        <v>0</v>
      </c>
      <c r="CP84" s="14" t="n">
        <v>0</v>
      </c>
      <c r="CQ84" s="14" t="n">
        <v>1.348</v>
      </c>
      <c r="CR84" s="14" t="n">
        <v>0</v>
      </c>
      <c r="CS84" s="14" t="n">
        <v>5.37</v>
      </c>
      <c r="CT84" s="14" t="n">
        <v>11.365</v>
      </c>
      <c r="CU84" s="14" t="n">
        <v>12.124</v>
      </c>
    </row>
    <row r="85">
      <c r="A85" s="14" t="inlineStr">
        <is>
          <t>BEL2024</t>
        </is>
      </c>
      <c r="B85" s="14" t="inlineStr">
        <is>
          <t>BEL</t>
        </is>
      </c>
      <c r="C85" s="14" t="inlineStr">
        <is>
          <t>BEL</t>
        </is>
      </c>
      <c r="D85" s="14" t="inlineStr">
        <is>
          <t>Belgium</t>
        </is>
      </c>
      <c r="E85" s="14" t="n">
        <v>2024</v>
      </c>
      <c r="F85" s="14" t="n">
        <v>0.21</v>
      </c>
      <c r="G85" s="14" t="n">
        <v>15.168</v>
      </c>
      <c r="H85" s="14" t="n">
        <v>3.843</v>
      </c>
      <c r="I85" s="14" t="n">
        <v>6.197</v>
      </c>
      <c r="J85" s="14" t="n">
        <v>21.366</v>
      </c>
      <c r="K85" s="14" t="n">
        <v>0</v>
      </c>
      <c r="L85" s="14" t="n">
        <v>1</v>
      </c>
      <c r="M85" s="14" t="n">
        <v>15.048</v>
      </c>
      <c r="N85" s="14" t="n">
        <v>8.196999999999999</v>
      </c>
      <c r="O85" s="14" t="n">
        <v>6.318</v>
      </c>
      <c r="P85" s="14" t="n">
        <v>21.366</v>
      </c>
      <c r="Q85" s="14" t="n">
        <v>0</v>
      </c>
      <c r="R85" s="14" t="n">
        <v>1</v>
      </c>
      <c r="S85" s="14" t="n">
        <v>15.416</v>
      </c>
      <c r="T85" s="14" t="n">
        <v>7.942</v>
      </c>
      <c r="U85" s="14" t="n">
        <v>0.453</v>
      </c>
      <c r="V85" s="14" t="n">
        <v>18.668</v>
      </c>
      <c r="W85" s="14" t="n">
        <v>0.21</v>
      </c>
      <c r="X85" s="14" t="n">
        <v>1</v>
      </c>
      <c r="Y85" s="14" t="n">
        <v>14.196</v>
      </c>
      <c r="Z85" s="14" t="n">
        <v>1.793</v>
      </c>
      <c r="AA85" s="14" t="n">
        <v>4.198</v>
      </c>
      <c r="AB85" s="14" t="n">
        <v>18.394</v>
      </c>
      <c r="AC85" s="14" t="n">
        <v>0</v>
      </c>
      <c r="AD85" s="14" t="n">
        <v>1</v>
      </c>
      <c r="AE85" s="14" t="n">
        <v>14.196</v>
      </c>
      <c r="AF85" s="14" t="n">
        <v>3.11</v>
      </c>
      <c r="AG85" s="14" t="n">
        <v>4.198</v>
      </c>
      <c r="AH85" s="14" t="n">
        <v>18.394</v>
      </c>
      <c r="AI85" s="14" t="n">
        <v>0</v>
      </c>
      <c r="AJ85" s="14" t="n">
        <v>1</v>
      </c>
      <c r="AK85" s="14" t="n">
        <v>18.243</v>
      </c>
      <c r="AL85" s="14" t="n">
        <v>9.279</v>
      </c>
      <c r="AM85" s="14" t="n">
        <v>2.929</v>
      </c>
      <c r="AN85" s="14" t="n">
        <v>25.619</v>
      </c>
      <c r="AO85" s="14" t="n">
        <v>0.21</v>
      </c>
      <c r="AP85" s="14" t="n">
        <v>1</v>
      </c>
      <c r="AQ85" s="14" t="n">
        <v>0.724</v>
      </c>
      <c r="AR85" s="14" t="n">
        <v>0.132</v>
      </c>
      <c r="AS85" s="14" t="n">
        <v>0.739</v>
      </c>
      <c r="AT85" s="14" t="n">
        <v>1.771</v>
      </c>
      <c r="AU85" s="14" t="n">
        <v>0.21</v>
      </c>
      <c r="AV85" s="14" t="n">
        <v>1</v>
      </c>
      <c r="AW85" s="14" t="n">
        <v>0.75</v>
      </c>
      <c r="AX85" s="14" t="n">
        <v>0.132</v>
      </c>
      <c r="AY85" s="14" t="n">
        <v>0.788</v>
      </c>
      <c r="AZ85" s="14" t="n">
        <v>1.861</v>
      </c>
      <c r="BA85" s="14" t="n">
        <v>0.21</v>
      </c>
      <c r="BB85" s="14" t="n">
        <v>1</v>
      </c>
      <c r="BC85" s="14" t="n">
        <v>0.513</v>
      </c>
      <c r="BD85" s="14" t="n">
        <v>0.132</v>
      </c>
      <c r="BE85" s="14" t="n">
        <v>0.157</v>
      </c>
      <c r="BF85" s="14" t="n">
        <v>0.8110000000000001</v>
      </c>
      <c r="BG85" s="14" t="n">
        <v>0.21</v>
      </c>
      <c r="BH85" s="14" t="n">
        <v>1</v>
      </c>
      <c r="BI85" s="14" t="n">
        <v>0.591</v>
      </c>
      <c r="BJ85" s="14" t="n">
        <v>0.132</v>
      </c>
      <c r="BK85" s="14" t="n">
        <v>0.43</v>
      </c>
      <c r="BL85" s="14" t="n">
        <v>1.236</v>
      </c>
      <c r="BM85" s="14" t="n">
        <v>0.21</v>
      </c>
      <c r="BN85" s="14" t="n">
        <v>1</v>
      </c>
      <c r="BO85" s="14" t="n">
        <v>0</v>
      </c>
      <c r="BP85" s="14" t="n">
        <v>0.019</v>
      </c>
      <c r="BQ85" s="14" t="n">
        <v>0.141</v>
      </c>
      <c r="BR85" s="14" t="n">
        <v>0</v>
      </c>
      <c r="BS85" s="14" t="n">
        <v>1</v>
      </c>
      <c r="BT85" s="14" t="n">
        <v>0</v>
      </c>
      <c r="BU85" s="14" t="n">
        <v>0.077</v>
      </c>
      <c r="BV85" s="14" t="n">
        <v>0.361</v>
      </c>
      <c r="BW85" s="14" t="n">
        <v>0.21</v>
      </c>
      <c r="BX85" s="14" t="n">
        <v>1</v>
      </c>
      <c r="BY85" s="14" t="n">
        <v>13.646</v>
      </c>
      <c r="BZ85" s="14" t="n">
        <v>0</v>
      </c>
      <c r="CA85" s="14" t="n">
        <v>13.646</v>
      </c>
      <c r="CB85" s="14" t="n">
        <v>0</v>
      </c>
      <c r="CC85" s="14" t="n">
        <v>82.58799999999999</v>
      </c>
      <c r="CD85" s="14" t="n">
        <v>7.95</v>
      </c>
      <c r="CE85" s="14" t="n">
        <v>69.15300000000001</v>
      </c>
      <c r="CF85" s="14" t="n">
        <v>183.607</v>
      </c>
      <c r="CG85" s="14" t="n">
        <v>0.21</v>
      </c>
      <c r="CH85" s="14" t="n">
        <v>1</v>
      </c>
      <c r="CI85" s="14" t="n">
        <v>0</v>
      </c>
      <c r="CJ85" s="14" t="n">
        <v>0</v>
      </c>
      <c r="CK85" s="14" t="n">
        <v>0</v>
      </c>
      <c r="CL85" s="14" t="n">
        <v>0</v>
      </c>
      <c r="CM85" s="14" t="n">
        <v>0</v>
      </c>
      <c r="CN85" s="14" t="n">
        <v>0</v>
      </c>
      <c r="CO85" s="14" t="n">
        <v>0</v>
      </c>
      <c r="CP85" s="14" t="n">
        <v>0</v>
      </c>
      <c r="CQ85" s="14" t="n">
        <v>1.387</v>
      </c>
      <c r="CR85" s="14" t="n">
        <v>0</v>
      </c>
      <c r="CS85" s="14" t="n">
        <v>5.529</v>
      </c>
      <c r="CT85" s="14" t="n">
        <v>7.474</v>
      </c>
      <c r="CU85" s="14" t="n">
        <v>10.304</v>
      </c>
    </row>
    <row r="86">
      <c r="A86" s="14" t="inlineStr">
        <is>
          <t>BLZ2021</t>
        </is>
      </c>
      <c r="B86" s="14" t="inlineStr">
        <is>
          <t>BLZ</t>
        </is>
      </c>
      <c r="C86" s="14" t="inlineStr">
        <is>
          <t>BLZ</t>
        </is>
      </c>
      <c r="D86" s="14" t="inlineStr">
        <is>
          <t>Belize</t>
        </is>
      </c>
      <c r="E86" s="14" t="n">
        <v>2021</v>
      </c>
      <c r="F86" s="14" t="n">
        <v>0.125</v>
      </c>
      <c r="G86" s="14" t="n">
        <v>5.897</v>
      </c>
      <c r="H86" s="14" t="n">
        <v>1.143</v>
      </c>
      <c r="I86" s="14" t="n">
        <v>0</v>
      </c>
      <c r="J86" s="14" t="n">
        <v>5.897</v>
      </c>
      <c r="K86" s="14" t="n">
        <v>0</v>
      </c>
      <c r="L86" s="14" t="n">
        <v>1</v>
      </c>
      <c r="M86" s="14" t="n">
        <v>7.964</v>
      </c>
      <c r="N86" s="14" t="n">
        <v>3.43</v>
      </c>
      <c r="O86" s="14" t="n">
        <v>0</v>
      </c>
      <c r="P86" s="14" t="n">
        <v>7.964</v>
      </c>
      <c r="Q86" s="14" t="n">
        <v>0</v>
      </c>
      <c r="R86" s="14" t="n">
        <v>1</v>
      </c>
      <c r="S86" s="14" t="n">
        <v>11.613</v>
      </c>
      <c r="T86" s="14" t="n">
        <v>6.86</v>
      </c>
      <c r="U86" s="14" t="n">
        <v>0</v>
      </c>
      <c r="V86" s="14" t="n">
        <v>13.065</v>
      </c>
      <c r="W86" s="14" t="n">
        <v>0.125</v>
      </c>
      <c r="X86" s="14" t="n">
        <v>1</v>
      </c>
      <c r="Y86" s="14" t="n">
        <v>5.919</v>
      </c>
      <c r="Z86" s="14" t="n">
        <v>0.796</v>
      </c>
      <c r="AA86" s="14" t="n">
        <v>0</v>
      </c>
      <c r="AB86" s="14" t="n">
        <v>5.919</v>
      </c>
      <c r="AC86" s="14" t="n">
        <v>0</v>
      </c>
      <c r="AD86" s="14" t="n">
        <v>1</v>
      </c>
      <c r="AE86" s="14" t="n">
        <v>7.062</v>
      </c>
      <c r="AF86" s="14" t="n">
        <v>1.654</v>
      </c>
      <c r="AG86" s="14" t="n">
        <v>0</v>
      </c>
      <c r="AH86" s="14" t="n">
        <v>7.062</v>
      </c>
      <c r="AI86" s="14" t="n">
        <v>0</v>
      </c>
      <c r="AJ86" s="14" t="n">
        <v>1</v>
      </c>
      <c r="AK86" s="14" t="n">
        <v>13.922</v>
      </c>
      <c r="AL86" s="14" t="n">
        <v>7.481</v>
      </c>
      <c r="AM86" s="14" t="n">
        <v>0</v>
      </c>
      <c r="AN86" s="14" t="n">
        <v>15.663</v>
      </c>
      <c r="AO86" s="14" t="n">
        <v>0.125</v>
      </c>
      <c r="AP86" s="14" t="n">
        <v>1</v>
      </c>
      <c r="AQ86" s="14" t="n">
        <v>0.649</v>
      </c>
      <c r="AR86" s="14" t="n">
        <v>0.114</v>
      </c>
      <c r="AS86" s="14" t="n">
        <v>0.628</v>
      </c>
      <c r="AT86" s="14" t="n">
        <v>1.437</v>
      </c>
      <c r="AU86" s="14" t="n">
        <v>0.125</v>
      </c>
      <c r="AV86" s="14" t="n">
        <v>1</v>
      </c>
      <c r="AW86" s="14" t="n">
        <v>0.577</v>
      </c>
      <c r="AX86" s="14" t="n">
        <v>0.114</v>
      </c>
      <c r="AY86" s="14" t="n">
        <v>0.616</v>
      </c>
      <c r="AZ86" s="14" t="n">
        <v>1.342</v>
      </c>
      <c r="BA86" s="14" t="n">
        <v>0.125</v>
      </c>
      <c r="BB86" s="14" t="n">
        <v>1</v>
      </c>
      <c r="BC86" s="14" t="n">
        <v>0.458</v>
      </c>
      <c r="BD86" s="14" t="n">
        <v>0.114</v>
      </c>
      <c r="BE86" s="14" t="n">
        <v>0</v>
      </c>
      <c r="BF86" s="14" t="n">
        <v>0.515</v>
      </c>
      <c r="BG86" s="14" t="n">
        <v>0.125</v>
      </c>
      <c r="BH86" s="14" t="n">
        <v>1</v>
      </c>
      <c r="BI86" s="14" t="n">
        <v>0.491</v>
      </c>
      <c r="BJ86" s="14" t="n">
        <v>0.114</v>
      </c>
      <c r="BK86" s="14" t="n">
        <v>0.366</v>
      </c>
      <c r="BL86" s="14" t="n">
        <v>0.964</v>
      </c>
      <c r="BM86" s="14" t="n">
        <v>0.125</v>
      </c>
      <c r="BN86" s="14" t="n">
        <v>1</v>
      </c>
      <c r="BO86" s="14" t="n">
        <v>0</v>
      </c>
      <c r="BP86" s="14" t="n">
        <v>0</v>
      </c>
      <c r="BQ86" s="14" t="n">
        <v>0.175</v>
      </c>
      <c r="BR86" s="14" t="n">
        <v>0</v>
      </c>
      <c r="BS86" s="14" t="n">
        <v>0.333</v>
      </c>
      <c r="BT86" s="14" t="n">
        <v>0</v>
      </c>
      <c r="BU86" s="14" t="n">
        <v>0</v>
      </c>
      <c r="BV86" s="14" t="n">
        <v>0.222</v>
      </c>
      <c r="BW86" s="14" t="n">
        <v>0.125</v>
      </c>
      <c r="BX86" s="14" t="n">
        <v>0.667</v>
      </c>
      <c r="BY86" s="14" t="n">
        <v>11.787</v>
      </c>
      <c r="BZ86" s="14" t="n">
        <v>0</v>
      </c>
      <c r="CA86" s="14" t="n">
        <v>11.787</v>
      </c>
      <c r="CB86" s="14" t="n">
        <v>0</v>
      </c>
      <c r="CC86" s="14" t="n">
        <v>78.125</v>
      </c>
      <c r="CD86" s="14" t="n">
        <v>7.95</v>
      </c>
      <c r="CE86" s="14" t="n">
        <v>68.08799999999999</v>
      </c>
      <c r="CF86" s="14" t="n">
        <v>164.49</v>
      </c>
      <c r="CG86" s="14" t="n">
        <v>0.125</v>
      </c>
      <c r="CH86" s="14" t="n">
        <v>1</v>
      </c>
      <c r="CI86" s="14" t="n">
        <v>0</v>
      </c>
      <c r="CJ86" s="14" t="n">
        <v>0</v>
      </c>
      <c r="CK86" s="14" t="n">
        <v>0</v>
      </c>
      <c r="CL86" s="14" t="n">
        <v>0</v>
      </c>
      <c r="CM86" s="14" t="n">
        <v>0</v>
      </c>
      <c r="CN86" s="14" t="n">
        <v>0</v>
      </c>
      <c r="CO86" s="14" t="n">
        <v>0</v>
      </c>
      <c r="CP86" s="14" t="n">
        <v>0</v>
      </c>
      <c r="CQ86" s="14" t="n">
        <v>1.198</v>
      </c>
      <c r="CR86" s="14" t="n">
        <v>0</v>
      </c>
      <c r="CS86" s="14" t="n">
        <v>4.776</v>
      </c>
      <c r="CT86" s="14" t="n">
        <v>4.753</v>
      </c>
      <c r="CU86" s="14" t="n">
        <v>15.983</v>
      </c>
    </row>
    <row r="87">
      <c r="A87" s="14" t="inlineStr">
        <is>
          <t>BLZ2022</t>
        </is>
      </c>
      <c r="B87" s="14" t="inlineStr">
        <is>
          <t>BLZ</t>
        </is>
      </c>
      <c r="C87" s="14" t="inlineStr">
        <is>
          <t>BLZ</t>
        </is>
      </c>
      <c r="D87" s="14" t="inlineStr">
        <is>
          <t>Belize</t>
        </is>
      </c>
      <c r="E87" s="14" t="n">
        <v>2022</v>
      </c>
      <c r="F87" s="14" t="n">
        <v>0.125</v>
      </c>
      <c r="G87" s="14" t="n">
        <v>11.72</v>
      </c>
      <c r="H87" s="14" t="n">
        <v>1.235</v>
      </c>
      <c r="I87" s="14" t="n">
        <v>0</v>
      </c>
      <c r="J87" s="14" t="n">
        <v>11.72</v>
      </c>
      <c r="K87" s="14" t="n">
        <v>0</v>
      </c>
      <c r="L87" s="14" t="n">
        <v>1</v>
      </c>
      <c r="M87" s="14" t="n">
        <v>9.782999999999999</v>
      </c>
      <c r="N87" s="14" t="n">
        <v>3.704</v>
      </c>
      <c r="O87" s="14" t="n">
        <v>0</v>
      </c>
      <c r="P87" s="14" t="n">
        <v>9.782999999999999</v>
      </c>
      <c r="Q87" s="14" t="n">
        <v>0</v>
      </c>
      <c r="R87" s="14" t="n">
        <v>1</v>
      </c>
      <c r="S87" s="14" t="n">
        <v>17.893</v>
      </c>
      <c r="T87" s="14" t="n">
        <v>7.408</v>
      </c>
      <c r="U87" s="14" t="n">
        <v>0.166</v>
      </c>
      <c r="V87" s="14" t="n">
        <v>20.13</v>
      </c>
      <c r="W87" s="14" t="n">
        <v>0.125</v>
      </c>
      <c r="X87" s="14" t="n">
        <v>1</v>
      </c>
      <c r="Y87" s="14" t="n">
        <v>6.392</v>
      </c>
      <c r="Z87" s="14" t="n">
        <v>0.86</v>
      </c>
      <c r="AA87" s="14" t="n">
        <v>0</v>
      </c>
      <c r="AB87" s="14" t="n">
        <v>6.392</v>
      </c>
      <c r="AC87" s="14" t="n">
        <v>0</v>
      </c>
      <c r="AD87" s="14" t="n">
        <v>1</v>
      </c>
      <c r="AE87" s="14" t="n">
        <v>7.627</v>
      </c>
      <c r="AF87" s="14" t="n">
        <v>1.786</v>
      </c>
      <c r="AG87" s="14" t="n">
        <v>0</v>
      </c>
      <c r="AH87" s="14" t="n">
        <v>7.627</v>
      </c>
      <c r="AI87" s="14" t="n">
        <v>0</v>
      </c>
      <c r="AJ87" s="14" t="n">
        <v>1</v>
      </c>
      <c r="AK87" s="14" t="n">
        <v>15.035</v>
      </c>
      <c r="AL87" s="14" t="n">
        <v>8.079000000000001</v>
      </c>
      <c r="AM87" s="14" t="n">
        <v>0.139</v>
      </c>
      <c r="AN87" s="14" t="n">
        <v>16.914</v>
      </c>
      <c r="AO87" s="14" t="n">
        <v>0.125</v>
      </c>
      <c r="AP87" s="14" t="n">
        <v>1</v>
      </c>
      <c r="AQ87" s="14" t="n">
        <v>0.896</v>
      </c>
      <c r="AR87" s="14" t="n">
        <v>0.123</v>
      </c>
      <c r="AS87" s="14" t="n">
        <v>0.351</v>
      </c>
      <c r="AT87" s="14" t="n">
        <v>1.403</v>
      </c>
      <c r="AU87" s="14" t="n">
        <v>0.125</v>
      </c>
      <c r="AV87" s="14" t="n">
        <v>1</v>
      </c>
      <c r="AW87" s="14" t="n">
        <v>0.89</v>
      </c>
      <c r="AX87" s="14" t="n">
        <v>0.123</v>
      </c>
      <c r="AY87" s="14" t="n">
        <v>0.35</v>
      </c>
      <c r="AZ87" s="14" t="n">
        <v>1.395</v>
      </c>
      <c r="BA87" s="14" t="n">
        <v>0.125</v>
      </c>
      <c r="BB87" s="14" t="n">
        <v>1</v>
      </c>
      <c r="BC87" s="14" t="n">
        <v>0.62</v>
      </c>
      <c r="BD87" s="14" t="n">
        <v>0.123</v>
      </c>
      <c r="BE87" s="14" t="n">
        <v>0.006</v>
      </c>
      <c r="BF87" s="14" t="n">
        <v>0.698</v>
      </c>
      <c r="BG87" s="14" t="n">
        <v>0.125</v>
      </c>
      <c r="BH87" s="14" t="n">
        <v>1</v>
      </c>
      <c r="BI87" s="14" t="n">
        <v>0.608</v>
      </c>
      <c r="BJ87" s="14" t="n">
        <v>0.123</v>
      </c>
      <c r="BK87" s="14" t="n">
        <v>0.712</v>
      </c>
      <c r="BL87" s="14" t="n">
        <v>1.484</v>
      </c>
      <c r="BM87" s="14" t="n">
        <v>0.125</v>
      </c>
      <c r="BN87" s="14" t="n">
        <v>1</v>
      </c>
      <c r="BO87" s="14" t="n">
        <v>0</v>
      </c>
      <c r="BP87" s="14" t="n">
        <v>0</v>
      </c>
      <c r="BQ87" s="14" t="n">
        <v>0.175</v>
      </c>
      <c r="BR87" s="14" t="n">
        <v>0</v>
      </c>
      <c r="BS87" s="14" t="n">
        <v>0.333</v>
      </c>
      <c r="BT87" s="14" t="n">
        <v>0</v>
      </c>
      <c r="BU87" s="14" t="n">
        <v>0</v>
      </c>
      <c r="BV87" s="14" t="n">
        <v>0.219</v>
      </c>
      <c r="BW87" s="14" t="n">
        <v>0.125</v>
      </c>
      <c r="BX87" s="14" t="n">
        <v>0.667</v>
      </c>
      <c r="BY87" s="14" t="n">
        <v>12.729</v>
      </c>
      <c r="BZ87" s="14" t="n">
        <v>0</v>
      </c>
      <c r="CA87" s="14" t="n">
        <v>12.729</v>
      </c>
      <c r="CB87" s="14" t="n">
        <v>0</v>
      </c>
      <c r="CC87" s="14" t="n">
        <v>97.90000000000001</v>
      </c>
      <c r="CD87" s="14" t="n">
        <v>7.95</v>
      </c>
      <c r="CE87" s="14" t="n">
        <v>73.599</v>
      </c>
      <c r="CF87" s="14" t="n">
        <v>191.168</v>
      </c>
      <c r="CG87" s="14" t="n">
        <v>0.125</v>
      </c>
      <c r="CH87" s="14" t="n">
        <v>1</v>
      </c>
      <c r="CI87" s="14" t="n">
        <v>0</v>
      </c>
      <c r="CJ87" s="14" t="n">
        <v>0</v>
      </c>
      <c r="CK87" s="14" t="n">
        <v>0</v>
      </c>
      <c r="CL87" s="14" t="n">
        <v>0</v>
      </c>
      <c r="CM87" s="14" t="n">
        <v>0</v>
      </c>
      <c r="CN87" s="14" t="n">
        <v>0</v>
      </c>
      <c r="CO87" s="14" t="n">
        <v>0</v>
      </c>
      <c r="CP87" s="14" t="n">
        <v>0</v>
      </c>
      <c r="CQ87" s="14" t="n">
        <v>1.294</v>
      </c>
      <c r="CR87" s="14" t="n">
        <v>0</v>
      </c>
      <c r="CS87" s="14" t="n">
        <v>5.158</v>
      </c>
      <c r="CT87" s="14" t="n">
        <v>10.485</v>
      </c>
      <c r="CU87" s="14" t="n">
        <v>29.494</v>
      </c>
    </row>
    <row r="88">
      <c r="A88" s="14" t="inlineStr">
        <is>
          <t>BLZ2023</t>
        </is>
      </c>
      <c r="B88" s="14" t="inlineStr">
        <is>
          <t>BLZ</t>
        </is>
      </c>
      <c r="C88" s="14" t="inlineStr">
        <is>
          <t>BLZ</t>
        </is>
      </c>
      <c r="D88" s="14" t="inlineStr">
        <is>
          <t>Belize</t>
        </is>
      </c>
      <c r="E88" s="14" t="n">
        <v>2023</v>
      </c>
      <c r="F88" s="14" t="n">
        <v>0.125</v>
      </c>
      <c r="G88" s="14" t="n">
        <v>6.147</v>
      </c>
      <c r="H88" s="14" t="n">
        <v>1.286</v>
      </c>
      <c r="I88" s="14" t="n">
        <v>0</v>
      </c>
      <c r="J88" s="14" t="n">
        <v>6.147</v>
      </c>
      <c r="K88" s="14" t="n">
        <v>0</v>
      </c>
      <c r="L88" s="14" t="n">
        <v>1</v>
      </c>
      <c r="M88" s="14" t="n">
        <v>7.886</v>
      </c>
      <c r="N88" s="14" t="n">
        <v>3.857</v>
      </c>
      <c r="O88" s="14" t="n">
        <v>0</v>
      </c>
      <c r="P88" s="14" t="n">
        <v>7.886</v>
      </c>
      <c r="Q88" s="14" t="n">
        <v>0</v>
      </c>
      <c r="R88" s="14" t="n">
        <v>1</v>
      </c>
      <c r="S88" s="14" t="n">
        <v>12.575</v>
      </c>
      <c r="T88" s="14" t="n">
        <v>7.714</v>
      </c>
      <c r="U88" s="14" t="n">
        <v>0.174</v>
      </c>
      <c r="V88" s="14" t="n">
        <v>14.147</v>
      </c>
      <c r="W88" s="14" t="n">
        <v>0.125</v>
      </c>
      <c r="X88" s="14" t="n">
        <v>1</v>
      </c>
      <c r="Y88" s="14" t="n">
        <v>3.731</v>
      </c>
      <c r="Z88" s="14" t="n">
        <v>0.502</v>
      </c>
      <c r="AA88" s="14" t="n">
        <v>0</v>
      </c>
      <c r="AB88" s="14" t="n">
        <v>3.731</v>
      </c>
      <c r="AC88" s="14" t="n">
        <v>0</v>
      </c>
      <c r="AD88" s="14" t="n">
        <v>1</v>
      </c>
      <c r="AE88" s="14" t="n">
        <v>5.016</v>
      </c>
      <c r="AF88" s="14" t="n">
        <v>1.175</v>
      </c>
      <c r="AG88" s="14" t="n">
        <v>0</v>
      </c>
      <c r="AH88" s="14" t="n">
        <v>5.016</v>
      </c>
      <c r="AI88" s="14" t="n">
        <v>0</v>
      </c>
      <c r="AJ88" s="14" t="n">
        <v>1</v>
      </c>
      <c r="AK88" s="14" t="n">
        <v>12.73</v>
      </c>
      <c r="AL88" s="14" t="n">
        <v>6.84</v>
      </c>
      <c r="AM88" s="14" t="n">
        <v>0.176</v>
      </c>
      <c r="AN88" s="14" t="n">
        <v>14.322</v>
      </c>
      <c r="AO88" s="14" t="n">
        <v>0.125</v>
      </c>
      <c r="AP88" s="14" t="n">
        <v>1</v>
      </c>
      <c r="AQ88" s="14" t="n">
        <v>0.791</v>
      </c>
      <c r="AR88" s="14" t="n">
        <v>0.129</v>
      </c>
      <c r="AS88" s="14" t="n">
        <v>0.4</v>
      </c>
      <c r="AT88" s="14" t="n">
        <v>1.339</v>
      </c>
      <c r="AU88" s="14" t="n">
        <v>0.125</v>
      </c>
      <c r="AV88" s="14" t="n">
        <v>1</v>
      </c>
      <c r="AW88" s="14" t="n">
        <v>0.618</v>
      </c>
      <c r="AX88" s="14" t="n">
        <v>0.129</v>
      </c>
      <c r="AY88" s="14" t="n">
        <v>0.55</v>
      </c>
      <c r="AZ88" s="14" t="n">
        <v>1.314</v>
      </c>
      <c r="BA88" s="14" t="n">
        <v>0.125</v>
      </c>
      <c r="BB88" s="14" t="n">
        <v>1</v>
      </c>
      <c r="BC88" s="14" t="n">
        <v>0.554</v>
      </c>
      <c r="BD88" s="14" t="n">
        <v>0.129</v>
      </c>
      <c r="BE88" s="14" t="n">
        <v>0.008</v>
      </c>
      <c r="BF88" s="14" t="n">
        <v>0.624</v>
      </c>
      <c r="BG88" s="14" t="n">
        <v>0.125</v>
      </c>
      <c r="BH88" s="14" t="n">
        <v>1</v>
      </c>
      <c r="BI88" s="14" t="n">
        <v>0.5570000000000001</v>
      </c>
      <c r="BJ88" s="14" t="n">
        <v>0.129</v>
      </c>
      <c r="BK88" s="14" t="n">
        <v>0.613</v>
      </c>
      <c r="BL88" s="14" t="n">
        <v>1.317</v>
      </c>
      <c r="BM88" s="14" t="n">
        <v>0.125</v>
      </c>
      <c r="BN88" s="14" t="n">
        <v>1</v>
      </c>
      <c r="BO88" s="14" t="n">
        <v>0</v>
      </c>
      <c r="BP88" s="14" t="n">
        <v>0</v>
      </c>
      <c r="BQ88" s="14" t="n">
        <v>0.175</v>
      </c>
      <c r="BR88" s="14" t="n">
        <v>0</v>
      </c>
      <c r="BS88" s="14" t="n">
        <v>0.333</v>
      </c>
      <c r="BT88" s="14" t="n">
        <v>0</v>
      </c>
      <c r="BU88" s="14" t="n">
        <v>0</v>
      </c>
      <c r="BV88" s="14" t="n">
        <v>0.219</v>
      </c>
      <c r="BW88" s="14" t="n">
        <v>0.125</v>
      </c>
      <c r="BX88" s="14" t="n">
        <v>0.667</v>
      </c>
      <c r="BY88" s="14" t="n">
        <v>13.254</v>
      </c>
      <c r="BZ88" s="14" t="n">
        <v>0</v>
      </c>
      <c r="CA88" s="14" t="n">
        <v>13.254</v>
      </c>
      <c r="CB88" s="14" t="n">
        <v>0</v>
      </c>
      <c r="CC88" s="14" t="n">
        <v>83.248</v>
      </c>
      <c r="CD88" s="14" t="n">
        <v>7.95</v>
      </c>
      <c r="CE88" s="14" t="n">
        <v>79.29600000000001</v>
      </c>
      <c r="CF88" s="14" t="n">
        <v>180.366</v>
      </c>
      <c r="CG88" s="14" t="n">
        <v>0.125</v>
      </c>
      <c r="CH88" s="14" t="n">
        <v>1</v>
      </c>
      <c r="CI88" s="14" t="n">
        <v>0</v>
      </c>
      <c r="CJ88" s="14" t="n">
        <v>0</v>
      </c>
      <c r="CK88" s="14" t="n">
        <v>0</v>
      </c>
      <c r="CL88" s="14" t="n">
        <v>0</v>
      </c>
      <c r="CM88" s="14" t="n">
        <v>0</v>
      </c>
      <c r="CN88" s="14" t="n">
        <v>0</v>
      </c>
      <c r="CO88" s="14" t="n">
        <v>0</v>
      </c>
      <c r="CP88" s="14" t="n">
        <v>0</v>
      </c>
      <c r="CQ88" s="14" t="n">
        <v>1.348</v>
      </c>
      <c r="CR88" s="14" t="n">
        <v>0</v>
      </c>
      <c r="CS88" s="14" t="n">
        <v>5.37</v>
      </c>
      <c r="CT88" s="14" t="n">
        <v>4.861</v>
      </c>
      <c r="CU88" s="14" t="n">
        <v>11.192</v>
      </c>
    </row>
    <row r="89">
      <c r="A89" s="14" t="inlineStr">
        <is>
          <t>BLZ2024</t>
        </is>
      </c>
      <c r="B89" s="14" t="inlineStr">
        <is>
          <t>BLZ</t>
        </is>
      </c>
      <c r="C89" s="14" t="inlineStr">
        <is>
          <t>BLZ</t>
        </is>
      </c>
      <c r="D89" s="14" t="inlineStr">
        <is>
          <t>Belize</t>
        </is>
      </c>
      <c r="E89" s="14" t="n">
        <v>2024</v>
      </c>
      <c r="F89" s="14" t="n">
        <v>0.125</v>
      </c>
      <c r="G89" s="14" t="n">
        <v>5.575</v>
      </c>
      <c r="H89" s="14" t="n">
        <v>1.324</v>
      </c>
      <c r="I89" s="14" t="n">
        <v>0</v>
      </c>
      <c r="J89" s="14" t="n">
        <v>5.575</v>
      </c>
      <c r="K89" s="14" t="n">
        <v>0</v>
      </c>
      <c r="L89" s="14" t="n">
        <v>1</v>
      </c>
      <c r="M89" s="14" t="n">
        <v>7.124</v>
      </c>
      <c r="N89" s="14" t="n">
        <v>3.971</v>
      </c>
      <c r="O89" s="14" t="n">
        <v>0</v>
      </c>
      <c r="P89" s="14" t="n">
        <v>7.124</v>
      </c>
      <c r="Q89" s="14" t="n">
        <v>0</v>
      </c>
      <c r="R89" s="14" t="n">
        <v>1</v>
      </c>
      <c r="S89" s="14" t="n">
        <v>12.193</v>
      </c>
      <c r="T89" s="14" t="n">
        <v>7.942</v>
      </c>
      <c r="U89" s="14" t="n">
        <v>0.208</v>
      </c>
      <c r="V89" s="14" t="n">
        <v>13.717</v>
      </c>
      <c r="W89" s="14" t="n">
        <v>0.125</v>
      </c>
      <c r="X89" s="14" t="n">
        <v>1</v>
      </c>
      <c r="Y89" s="14" t="n">
        <v>3.841</v>
      </c>
      <c r="Z89" s="14" t="n">
        <v>0.517</v>
      </c>
      <c r="AA89" s="14" t="n">
        <v>0</v>
      </c>
      <c r="AB89" s="14" t="n">
        <v>3.841</v>
      </c>
      <c r="AC89" s="14" t="n">
        <v>0</v>
      </c>
      <c r="AD89" s="14" t="n">
        <v>1</v>
      </c>
      <c r="AE89" s="14" t="n">
        <v>5.164</v>
      </c>
      <c r="AF89" s="14" t="n">
        <v>1.209</v>
      </c>
      <c r="AG89" s="14" t="n">
        <v>0</v>
      </c>
      <c r="AH89" s="14" t="n">
        <v>5.164</v>
      </c>
      <c r="AI89" s="14" t="n">
        <v>0</v>
      </c>
      <c r="AJ89" s="14" t="n">
        <v>1</v>
      </c>
      <c r="AK89" s="14" t="n">
        <v>13.106</v>
      </c>
      <c r="AL89" s="14" t="n">
        <v>7.042</v>
      </c>
      <c r="AM89" s="14" t="n">
        <v>0.223</v>
      </c>
      <c r="AN89" s="14" t="n">
        <v>14.744</v>
      </c>
      <c r="AO89" s="14" t="n">
        <v>0.125</v>
      </c>
      <c r="AP89" s="14" t="n">
        <v>1</v>
      </c>
      <c r="AQ89" s="14" t="n">
        <v>0.756</v>
      </c>
      <c r="AR89" s="14" t="n">
        <v>0.132</v>
      </c>
      <c r="AS89" s="14" t="n">
        <v>0.153</v>
      </c>
      <c r="AT89" s="14" t="n">
        <v>1.023</v>
      </c>
      <c r="AU89" s="14" t="n">
        <v>0.125</v>
      </c>
      <c r="AV89" s="14" t="n">
        <v>1</v>
      </c>
      <c r="AW89" s="14" t="n">
        <v>0.655</v>
      </c>
      <c r="AX89" s="14" t="n">
        <v>0.132</v>
      </c>
      <c r="AY89" s="14" t="n">
        <v>0.489</v>
      </c>
      <c r="AZ89" s="14" t="n">
        <v>1.287</v>
      </c>
      <c r="BA89" s="14" t="n">
        <v>0.125</v>
      </c>
      <c r="BB89" s="14" t="n">
        <v>1</v>
      </c>
      <c r="BC89" s="14" t="n">
        <v>0.534</v>
      </c>
      <c r="BD89" s="14" t="n">
        <v>0.132</v>
      </c>
      <c r="BE89" s="14" t="n">
        <v>0.008999999999999999</v>
      </c>
      <c r="BF89" s="14" t="n">
        <v>0.6</v>
      </c>
      <c r="BG89" s="14" t="n">
        <v>0.125</v>
      </c>
      <c r="BH89" s="14" t="n">
        <v>1</v>
      </c>
      <c r="BI89" s="14" t="n">
        <v>0.5679999999999999</v>
      </c>
      <c r="BJ89" s="14" t="n">
        <v>0.132</v>
      </c>
      <c r="BK89" s="14" t="n">
        <v>0.652</v>
      </c>
      <c r="BL89" s="14" t="n">
        <v>1.35</v>
      </c>
      <c r="BM89" s="14" t="n">
        <v>0.125</v>
      </c>
      <c r="BN89" s="14" t="n">
        <v>1</v>
      </c>
      <c r="BO89" s="14" t="n">
        <v>0</v>
      </c>
      <c r="BP89" s="14" t="n">
        <v>0</v>
      </c>
      <c r="BQ89" s="14" t="n">
        <v>0.175</v>
      </c>
      <c r="BR89" s="14" t="n">
        <v>0</v>
      </c>
      <c r="BS89" s="14" t="n">
        <v>0.333</v>
      </c>
      <c r="BT89" s="14" t="n">
        <v>0</v>
      </c>
      <c r="BU89" s="14" t="n">
        <v>0</v>
      </c>
      <c r="BV89" s="14" t="n">
        <v>0.219</v>
      </c>
      <c r="BW89" s="14" t="n">
        <v>0.125</v>
      </c>
      <c r="BX89" s="14" t="n">
        <v>0.667</v>
      </c>
      <c r="BY89" s="14" t="n">
        <v>13.646</v>
      </c>
      <c r="BZ89" s="14" t="n">
        <v>0</v>
      </c>
      <c r="CA89" s="14" t="n">
        <v>13.646</v>
      </c>
      <c r="CB89" s="14" t="n">
        <v>0</v>
      </c>
      <c r="CC89" s="14" t="n">
        <v>82.58799999999999</v>
      </c>
      <c r="CD89" s="14" t="n">
        <v>7.95</v>
      </c>
      <c r="CE89" s="14" t="n">
        <v>82.462</v>
      </c>
      <c r="CF89" s="14" t="n">
        <v>182.572</v>
      </c>
      <c r="CG89" s="14" t="n">
        <v>0.125</v>
      </c>
      <c r="CH89" s="14" t="n">
        <v>1</v>
      </c>
      <c r="CI89" s="14" t="n">
        <v>0</v>
      </c>
      <c r="CJ89" s="14" t="n">
        <v>0</v>
      </c>
      <c r="CK89" s="14" t="n">
        <v>0</v>
      </c>
      <c r="CL89" s="14" t="n">
        <v>0</v>
      </c>
      <c r="CM89" s="14" t="n">
        <v>0</v>
      </c>
      <c r="CN89" s="14" t="n">
        <v>0</v>
      </c>
      <c r="CO89" s="14" t="n">
        <v>0</v>
      </c>
      <c r="CP89" s="14" t="n">
        <v>0</v>
      </c>
      <c r="CQ89" s="14" t="n">
        <v>1.387</v>
      </c>
      <c r="CR89" s="14" t="n">
        <v>0</v>
      </c>
      <c r="CS89" s="14" t="n">
        <v>5.529</v>
      </c>
      <c r="CT89" s="14" t="n">
        <v>4.251</v>
      </c>
      <c r="CU89" s="14" t="n">
        <v>10.123</v>
      </c>
    </row>
    <row r="90">
      <c r="A90" s="14" t="inlineStr">
        <is>
          <t>BEN2021</t>
        </is>
      </c>
      <c r="B90" s="14" t="inlineStr">
        <is>
          <t>BEN</t>
        </is>
      </c>
      <c r="C90" s="14" t="inlineStr">
        <is>
          <t>BEN</t>
        </is>
      </c>
      <c r="D90" s="14" t="inlineStr">
        <is>
          <t>Benin</t>
        </is>
      </c>
      <c r="E90" s="14" t="n">
        <v>2021</v>
      </c>
      <c r="F90" s="14" t="n">
        <v>0.18</v>
      </c>
      <c r="G90" s="14" t="n">
        <v>5.897</v>
      </c>
      <c r="H90" s="14" t="n">
        <v>1.143</v>
      </c>
      <c r="I90" s="14" t="n">
        <v>0</v>
      </c>
      <c r="J90" s="14" t="n">
        <v>5.897</v>
      </c>
      <c r="K90" s="14" t="n">
        <v>0</v>
      </c>
      <c r="L90" s="14" t="n">
        <v>1</v>
      </c>
      <c r="M90" s="14" t="n">
        <v>7.964</v>
      </c>
      <c r="N90" s="14" t="n">
        <v>3.43</v>
      </c>
      <c r="O90" s="14" t="n">
        <v>0</v>
      </c>
      <c r="P90" s="14" t="n">
        <v>7.964</v>
      </c>
      <c r="Q90" s="14" t="n">
        <v>0</v>
      </c>
      <c r="R90" s="14" t="n">
        <v>1</v>
      </c>
      <c r="S90" s="14" t="n">
        <v>11.613</v>
      </c>
      <c r="T90" s="14" t="n">
        <v>6.86</v>
      </c>
      <c r="U90" s="14" t="n">
        <v>0</v>
      </c>
      <c r="V90" s="14" t="n">
        <v>13.704</v>
      </c>
      <c r="W90" s="14" t="n">
        <v>0.18</v>
      </c>
      <c r="X90" s="14" t="n">
        <v>1</v>
      </c>
      <c r="Y90" s="14" t="n">
        <v>5.721</v>
      </c>
      <c r="Z90" s="14" t="n">
        <v>0.773</v>
      </c>
      <c r="AA90" s="14" t="n">
        <v>0</v>
      </c>
      <c r="AB90" s="14" t="n">
        <v>5.721</v>
      </c>
      <c r="AC90" s="14" t="n">
        <v>0</v>
      </c>
      <c r="AD90" s="14" t="n">
        <v>1</v>
      </c>
      <c r="AE90" s="14" t="n">
        <v>6.864</v>
      </c>
      <c r="AF90" s="14" t="n">
        <v>1.605</v>
      </c>
      <c r="AG90" s="14" t="n">
        <v>0</v>
      </c>
      <c r="AH90" s="14" t="n">
        <v>6.864</v>
      </c>
      <c r="AI90" s="14" t="n">
        <v>0</v>
      </c>
      <c r="AJ90" s="14" t="n">
        <v>1</v>
      </c>
      <c r="AK90" s="14" t="n">
        <v>13.724</v>
      </c>
      <c r="AL90" s="14" t="n">
        <v>7.309</v>
      </c>
      <c r="AM90" s="14" t="n">
        <v>0</v>
      </c>
      <c r="AN90" s="14" t="n">
        <v>16.195</v>
      </c>
      <c r="AO90" s="14" t="n">
        <v>0.18</v>
      </c>
      <c r="AP90" s="14" t="n">
        <v>1</v>
      </c>
      <c r="AQ90" s="14" t="n">
        <v>0.619</v>
      </c>
      <c r="AR90" s="14" t="n">
        <v>0.114</v>
      </c>
      <c r="AS90" s="14" t="n">
        <v>0.158</v>
      </c>
      <c r="AT90" s="14" t="n">
        <v>0.917</v>
      </c>
      <c r="AU90" s="14" t="n">
        <v>0.18</v>
      </c>
      <c r="AV90" s="14" t="n">
        <v>1</v>
      </c>
      <c r="AW90" s="14" t="n">
        <v>0.599</v>
      </c>
      <c r="AX90" s="14" t="n">
        <v>0.114</v>
      </c>
      <c r="AY90" s="14" t="n">
        <v>0.197</v>
      </c>
      <c r="AZ90" s="14" t="n">
        <v>0.9399999999999999</v>
      </c>
      <c r="BA90" s="14" t="n">
        <v>0.18</v>
      </c>
      <c r="BB90" s="14" t="n">
        <v>1</v>
      </c>
      <c r="BC90" s="14" t="n">
        <v>0.439</v>
      </c>
      <c r="BD90" s="14" t="n">
        <v>0.114</v>
      </c>
      <c r="BE90" s="14" t="n">
        <v>0.055</v>
      </c>
      <c r="BF90" s="14" t="n">
        <v>0.583</v>
      </c>
      <c r="BG90" s="14" t="n">
        <v>0.18</v>
      </c>
      <c r="BH90" s="14" t="n">
        <v>1</v>
      </c>
      <c r="BI90" s="14" t="n">
        <v>0.505</v>
      </c>
      <c r="BJ90" s="14" t="n">
        <v>0.114</v>
      </c>
      <c r="BK90" s="14" t="n">
        <v>0.282</v>
      </c>
      <c r="BL90" s="14" t="n">
        <v>0.928</v>
      </c>
      <c r="BM90" s="14" t="n">
        <v>0.18</v>
      </c>
      <c r="BN90" s="14" t="n">
        <v>1</v>
      </c>
      <c r="BO90" s="14" t="n">
        <v>0</v>
      </c>
      <c r="BP90" s="14" t="n">
        <v>0</v>
      </c>
      <c r="BQ90" s="14" t="n">
        <v>0.214</v>
      </c>
      <c r="BR90" s="14" t="n">
        <v>0</v>
      </c>
      <c r="BS90" s="14" t="n">
        <v>0.667</v>
      </c>
      <c r="BT90" s="14" t="n">
        <v>0</v>
      </c>
      <c r="BU90" s="14" t="n">
        <v>0</v>
      </c>
      <c r="BV90" s="14" t="n">
        <v>0.216</v>
      </c>
      <c r="BW90" s="14" t="n">
        <v>0.18</v>
      </c>
      <c r="BX90" s="14" t="n">
        <v>0.667</v>
      </c>
      <c r="BY90" s="14" t="n">
        <v>11.787</v>
      </c>
      <c r="BZ90" s="14" t="n">
        <v>0</v>
      </c>
      <c r="CA90" s="14" t="n">
        <v>11.787</v>
      </c>
      <c r="CB90" s="14" t="n">
        <v>0</v>
      </c>
      <c r="CC90" s="14" t="n">
        <v>78.125</v>
      </c>
      <c r="CD90" s="14" t="n">
        <v>7.95</v>
      </c>
      <c r="CE90" s="14" t="n">
        <v>71.617</v>
      </c>
      <c r="CF90" s="14" t="n">
        <v>176.696</v>
      </c>
      <c r="CG90" s="14" t="n">
        <v>0.18</v>
      </c>
      <c r="CH90" s="14" t="n">
        <v>1</v>
      </c>
      <c r="CI90" s="14" t="n">
        <v>0</v>
      </c>
      <c r="CJ90" s="14" t="n">
        <v>0</v>
      </c>
      <c r="CK90" s="14" t="n">
        <v>0</v>
      </c>
      <c r="CL90" s="14" t="n">
        <v>0</v>
      </c>
      <c r="CM90" s="14" t="n">
        <v>0</v>
      </c>
      <c r="CN90" s="14" t="n">
        <v>0</v>
      </c>
      <c r="CO90" s="14" t="n">
        <v>0</v>
      </c>
      <c r="CP90" s="14" t="n">
        <v>0</v>
      </c>
      <c r="CQ90" s="14" t="n">
        <v>1.198</v>
      </c>
      <c r="CR90" s="14" t="n">
        <v>0</v>
      </c>
      <c r="CS90" s="14" t="n">
        <v>4.776</v>
      </c>
      <c r="CT90" s="14" t="n">
        <v>4.753</v>
      </c>
      <c r="CU90" s="14" t="n">
        <v>15.162</v>
      </c>
    </row>
    <row r="91">
      <c r="A91" s="14" t="inlineStr">
        <is>
          <t>BEN2022</t>
        </is>
      </c>
      <c r="B91" s="14" t="inlineStr">
        <is>
          <t>BEN</t>
        </is>
      </c>
      <c r="C91" s="14" t="inlineStr">
        <is>
          <t>BEN</t>
        </is>
      </c>
      <c r="D91" s="14" t="inlineStr">
        <is>
          <t>Benin</t>
        </is>
      </c>
      <c r="E91" s="14" t="n">
        <v>2022</v>
      </c>
      <c r="F91" s="14" t="n">
        <v>0.18</v>
      </c>
      <c r="G91" s="14" t="n">
        <v>11.72</v>
      </c>
      <c r="H91" s="14" t="n">
        <v>1.235</v>
      </c>
      <c r="I91" s="14" t="n">
        <v>0</v>
      </c>
      <c r="J91" s="14" t="n">
        <v>11.72</v>
      </c>
      <c r="K91" s="14" t="n">
        <v>0</v>
      </c>
      <c r="L91" s="14" t="n">
        <v>1</v>
      </c>
      <c r="M91" s="14" t="n">
        <v>9.782999999999999</v>
      </c>
      <c r="N91" s="14" t="n">
        <v>3.704</v>
      </c>
      <c r="O91" s="14" t="n">
        <v>0</v>
      </c>
      <c r="P91" s="14" t="n">
        <v>9.782999999999999</v>
      </c>
      <c r="Q91" s="14" t="n">
        <v>0</v>
      </c>
      <c r="R91" s="14" t="n">
        <v>1</v>
      </c>
      <c r="S91" s="14" t="n">
        <v>17.893</v>
      </c>
      <c r="T91" s="14" t="n">
        <v>7.408</v>
      </c>
      <c r="U91" s="14" t="n">
        <v>0.238</v>
      </c>
      <c r="V91" s="14" t="n">
        <v>21.114</v>
      </c>
      <c r="W91" s="14" t="n">
        <v>0.18</v>
      </c>
      <c r="X91" s="14" t="n">
        <v>1</v>
      </c>
      <c r="Y91" s="14" t="n">
        <v>6.488</v>
      </c>
      <c r="Z91" s="14" t="n">
        <v>0.877</v>
      </c>
      <c r="AA91" s="14" t="n">
        <v>0</v>
      </c>
      <c r="AB91" s="14" t="n">
        <v>6.488</v>
      </c>
      <c r="AC91" s="14" t="n">
        <v>0</v>
      </c>
      <c r="AD91" s="14" t="n">
        <v>1</v>
      </c>
      <c r="AE91" s="14" t="n">
        <v>7.723</v>
      </c>
      <c r="AF91" s="14" t="n">
        <v>1.806</v>
      </c>
      <c r="AG91" s="14" t="n">
        <v>0</v>
      </c>
      <c r="AH91" s="14" t="n">
        <v>7.723</v>
      </c>
      <c r="AI91" s="14" t="n">
        <v>0</v>
      </c>
      <c r="AJ91" s="14" t="n">
        <v>1</v>
      </c>
      <c r="AK91" s="14" t="n">
        <v>15.131</v>
      </c>
      <c r="AL91" s="14" t="n">
        <v>8.058999999999999</v>
      </c>
      <c r="AM91" s="14" t="n">
        <v>0.202</v>
      </c>
      <c r="AN91" s="14" t="n">
        <v>17.855</v>
      </c>
      <c r="AO91" s="14" t="n">
        <v>0.18</v>
      </c>
      <c r="AP91" s="14" t="n">
        <v>1</v>
      </c>
      <c r="AQ91" s="14" t="n">
        <v>0.861</v>
      </c>
      <c r="AR91" s="14" t="n">
        <v>0.123</v>
      </c>
      <c r="AS91" s="14" t="n">
        <v>-0.047</v>
      </c>
      <c r="AT91" s="14" t="n">
        <v>0.961</v>
      </c>
      <c r="AU91" s="14" t="n">
        <v>0.18</v>
      </c>
      <c r="AV91" s="14" t="n">
        <v>1</v>
      </c>
      <c r="AW91" s="14" t="n">
        <v>0.986</v>
      </c>
      <c r="AX91" s="14" t="n">
        <v>0.123</v>
      </c>
      <c r="AY91" s="14" t="n">
        <v>-0.112</v>
      </c>
      <c r="AZ91" s="14" t="n">
        <v>1.032</v>
      </c>
      <c r="BA91" s="14" t="n">
        <v>0.18</v>
      </c>
      <c r="BB91" s="14" t="n">
        <v>1</v>
      </c>
      <c r="BC91" s="14" t="n">
        <v>0.598</v>
      </c>
      <c r="BD91" s="14" t="n">
        <v>0.123</v>
      </c>
      <c r="BE91" s="14" t="n">
        <v>-0.005</v>
      </c>
      <c r="BF91" s="14" t="n">
        <v>0.699</v>
      </c>
      <c r="BG91" s="14" t="n">
        <v>0.18</v>
      </c>
      <c r="BH91" s="14" t="n">
        <v>1</v>
      </c>
      <c r="BI91" s="14" t="n">
        <v>0.612</v>
      </c>
      <c r="BJ91" s="14" t="n">
        <v>0.123</v>
      </c>
      <c r="BK91" s="14" t="n">
        <v>0.444</v>
      </c>
      <c r="BL91" s="14" t="n">
        <v>1.246</v>
      </c>
      <c r="BM91" s="14" t="n">
        <v>0.18</v>
      </c>
      <c r="BN91" s="14" t="n">
        <v>1</v>
      </c>
      <c r="BO91" s="14" t="n">
        <v>0</v>
      </c>
      <c r="BP91" s="14" t="n">
        <v>0</v>
      </c>
      <c r="BQ91" s="14" t="n">
        <v>0.191</v>
      </c>
      <c r="BR91" s="14" t="n">
        <v>0</v>
      </c>
      <c r="BS91" s="14" t="n">
        <v>0.667</v>
      </c>
      <c r="BT91" s="14" t="n">
        <v>0</v>
      </c>
      <c r="BU91" s="14" t="n">
        <v>0</v>
      </c>
      <c r="BV91" s="14" t="n">
        <v>0.192</v>
      </c>
      <c r="BW91" s="14" t="n">
        <v>0.18</v>
      </c>
      <c r="BX91" s="14" t="n">
        <v>0.667</v>
      </c>
      <c r="BY91" s="14" t="n">
        <v>12.729</v>
      </c>
      <c r="BZ91" s="14" t="n">
        <v>0</v>
      </c>
      <c r="CA91" s="14" t="n">
        <v>12.729</v>
      </c>
      <c r="CB91" s="14" t="n">
        <v>0</v>
      </c>
      <c r="CC91" s="14" t="n">
        <v>97.90000000000001</v>
      </c>
      <c r="CD91" s="14" t="n">
        <v>7.95</v>
      </c>
      <c r="CE91" s="14" t="n">
        <v>94.369</v>
      </c>
      <c r="CF91" s="14" t="n">
        <v>226.877</v>
      </c>
      <c r="CG91" s="14" t="n">
        <v>0.18</v>
      </c>
      <c r="CH91" s="14" t="n">
        <v>1</v>
      </c>
      <c r="CI91" s="14" t="n">
        <v>0</v>
      </c>
      <c r="CJ91" s="14" t="n">
        <v>0</v>
      </c>
      <c r="CK91" s="14" t="n">
        <v>0</v>
      </c>
      <c r="CL91" s="14" t="n">
        <v>0</v>
      </c>
      <c r="CM91" s="14" t="n">
        <v>0</v>
      </c>
      <c r="CN91" s="14" t="n">
        <v>0</v>
      </c>
      <c r="CO91" s="14" t="n">
        <v>0</v>
      </c>
      <c r="CP91" s="14" t="n">
        <v>0</v>
      </c>
      <c r="CQ91" s="14" t="n">
        <v>1.294</v>
      </c>
      <c r="CR91" s="14" t="n">
        <v>0</v>
      </c>
      <c r="CS91" s="14" t="n">
        <v>5.158</v>
      </c>
      <c r="CT91" s="14" t="n">
        <v>10.485</v>
      </c>
      <c r="CU91" s="14" t="n">
        <v>31.326</v>
      </c>
    </row>
    <row r="92">
      <c r="A92" s="14" t="inlineStr">
        <is>
          <t>BEN2023</t>
        </is>
      </c>
      <c r="B92" s="14" t="inlineStr">
        <is>
          <t>BEN</t>
        </is>
      </c>
      <c r="C92" s="14" t="inlineStr">
        <is>
          <t>BEN</t>
        </is>
      </c>
      <c r="D92" s="14" t="inlineStr">
        <is>
          <t>Benin</t>
        </is>
      </c>
      <c r="E92" s="14" t="n">
        <v>2023</v>
      </c>
      <c r="F92" s="14" t="n">
        <v>0.18</v>
      </c>
      <c r="G92" s="14" t="n">
        <v>6.147</v>
      </c>
      <c r="H92" s="14" t="n">
        <v>1.286</v>
      </c>
      <c r="I92" s="14" t="n">
        <v>0</v>
      </c>
      <c r="J92" s="14" t="n">
        <v>6.147</v>
      </c>
      <c r="K92" s="14" t="n">
        <v>0</v>
      </c>
      <c r="L92" s="14" t="n">
        <v>1</v>
      </c>
      <c r="M92" s="14" t="n">
        <v>7.886</v>
      </c>
      <c r="N92" s="14" t="n">
        <v>3.857</v>
      </c>
      <c r="O92" s="14" t="n">
        <v>0</v>
      </c>
      <c r="P92" s="14" t="n">
        <v>7.886</v>
      </c>
      <c r="Q92" s="14" t="n">
        <v>0</v>
      </c>
      <c r="R92" s="14" t="n">
        <v>1</v>
      </c>
      <c r="S92" s="14" t="n">
        <v>12.575</v>
      </c>
      <c r="T92" s="14" t="n">
        <v>7.714</v>
      </c>
      <c r="U92" s="14" t="n">
        <v>0.251</v>
      </c>
      <c r="V92" s="14" t="n">
        <v>14.839</v>
      </c>
      <c r="W92" s="14" t="n">
        <v>0.18</v>
      </c>
      <c r="X92" s="14" t="n">
        <v>1</v>
      </c>
      <c r="Y92" s="14" t="n">
        <v>6.433</v>
      </c>
      <c r="Z92" s="14" t="n">
        <v>0.869</v>
      </c>
      <c r="AA92" s="14" t="n">
        <v>0</v>
      </c>
      <c r="AB92" s="14" t="n">
        <v>6.433</v>
      </c>
      <c r="AC92" s="14" t="n">
        <v>0</v>
      </c>
      <c r="AD92" s="14" t="n">
        <v>1</v>
      </c>
      <c r="AE92" s="14" t="n">
        <v>7.719</v>
      </c>
      <c r="AF92" s="14" t="n">
        <v>1.805</v>
      </c>
      <c r="AG92" s="14" t="n">
        <v>0</v>
      </c>
      <c r="AH92" s="14" t="n">
        <v>7.719</v>
      </c>
      <c r="AI92" s="14" t="n">
        <v>0</v>
      </c>
      <c r="AJ92" s="14" t="n">
        <v>1</v>
      </c>
      <c r="AK92" s="14" t="n">
        <v>15.433</v>
      </c>
      <c r="AL92" s="14" t="n">
        <v>8.218999999999999</v>
      </c>
      <c r="AM92" s="14" t="n">
        <v>0.308</v>
      </c>
      <c r="AN92" s="14" t="n">
        <v>18.211</v>
      </c>
      <c r="AO92" s="14" t="n">
        <v>0.18</v>
      </c>
      <c r="AP92" s="14" t="n">
        <v>1</v>
      </c>
      <c r="AQ92" s="14" t="n">
        <v>0.76</v>
      </c>
      <c r="AR92" s="14" t="n">
        <v>0.129</v>
      </c>
      <c r="AS92" s="14" t="n">
        <v>0.164</v>
      </c>
      <c r="AT92" s="14" t="n">
        <v>1.091</v>
      </c>
      <c r="AU92" s="14" t="n">
        <v>0.18</v>
      </c>
      <c r="AV92" s="14" t="n">
        <v>1</v>
      </c>
      <c r="AW92" s="14" t="n">
        <v>0.8110000000000001</v>
      </c>
      <c r="AX92" s="14" t="n">
        <v>0.129</v>
      </c>
      <c r="AY92" s="14" t="n">
        <v>0.166</v>
      </c>
      <c r="AZ92" s="14" t="n">
        <v>1.154</v>
      </c>
      <c r="BA92" s="14" t="n">
        <v>0.18</v>
      </c>
      <c r="BB92" s="14" t="n">
        <v>1</v>
      </c>
      <c r="BC92" s="14" t="n">
        <v>0.535</v>
      </c>
      <c r="BD92" s="14" t="n">
        <v>0.129</v>
      </c>
      <c r="BE92" s="14" t="n">
        <v>0.116</v>
      </c>
      <c r="BF92" s="14" t="n">
        <v>0.768</v>
      </c>
      <c r="BG92" s="14" t="n">
        <v>0.18</v>
      </c>
      <c r="BH92" s="14" t="n">
        <v>1</v>
      </c>
      <c r="BI92" s="14" t="n">
        <v>0.579</v>
      </c>
      <c r="BJ92" s="14" t="n">
        <v>0.129</v>
      </c>
      <c r="BK92" s="14" t="n">
        <v>0.609</v>
      </c>
      <c r="BL92" s="14" t="n">
        <v>1.403</v>
      </c>
      <c r="BM92" s="14" t="n">
        <v>0.18</v>
      </c>
      <c r="BN92" s="14" t="n">
        <v>1</v>
      </c>
      <c r="BO92" s="14" t="n">
        <v>0</v>
      </c>
      <c r="BP92" s="14" t="n">
        <v>0</v>
      </c>
      <c r="BQ92" s="14" t="n">
        <v>0.196</v>
      </c>
      <c r="BR92" s="14" t="n">
        <v>0</v>
      </c>
      <c r="BS92" s="14" t="n">
        <v>0.667</v>
      </c>
      <c r="BT92" s="14" t="n">
        <v>0</v>
      </c>
      <c r="BU92" s="14" t="n">
        <v>0</v>
      </c>
      <c r="BV92" s="14" t="n">
        <v>0.197</v>
      </c>
      <c r="BW92" s="14" t="n">
        <v>0.18</v>
      </c>
      <c r="BX92" s="14" t="n">
        <v>0.667</v>
      </c>
      <c r="BY92" s="14" t="n">
        <v>13.254</v>
      </c>
      <c r="BZ92" s="14" t="n">
        <v>0</v>
      </c>
      <c r="CA92" s="14" t="n">
        <v>13.254</v>
      </c>
      <c r="CB92" s="14" t="n">
        <v>0</v>
      </c>
      <c r="CC92" s="14" t="n">
        <v>83.248</v>
      </c>
      <c r="CD92" s="14" t="n">
        <v>7.95</v>
      </c>
      <c r="CE92" s="14" t="n">
        <v>161.243</v>
      </c>
      <c r="CF92" s="14" t="n">
        <v>288.499</v>
      </c>
      <c r="CG92" s="14" t="n">
        <v>0.18</v>
      </c>
      <c r="CH92" s="14" t="n">
        <v>1</v>
      </c>
      <c r="CI92" s="14" t="n">
        <v>0</v>
      </c>
      <c r="CJ92" s="14" t="n">
        <v>0</v>
      </c>
      <c r="CK92" s="14" t="n">
        <v>0</v>
      </c>
      <c r="CL92" s="14" t="n">
        <v>0</v>
      </c>
      <c r="CM92" s="14" t="n">
        <v>0</v>
      </c>
      <c r="CN92" s="14" t="n">
        <v>0</v>
      </c>
      <c r="CO92" s="14" t="n">
        <v>0</v>
      </c>
      <c r="CP92" s="14" t="n">
        <v>0</v>
      </c>
      <c r="CQ92" s="14" t="n">
        <v>1.348</v>
      </c>
      <c r="CR92" s="14" t="n">
        <v>0</v>
      </c>
      <c r="CS92" s="14" t="n">
        <v>5.37</v>
      </c>
      <c r="CT92" s="14" t="n">
        <v>4.861</v>
      </c>
      <c r="CU92" s="14" t="n">
        <v>11.622</v>
      </c>
    </row>
    <row r="93">
      <c r="A93" s="14" t="inlineStr">
        <is>
          <t>BEN2024</t>
        </is>
      </c>
      <c r="B93" s="14" t="inlineStr">
        <is>
          <t>BEN</t>
        </is>
      </c>
      <c r="C93" s="14" t="inlineStr">
        <is>
          <t>BEN</t>
        </is>
      </c>
      <c r="D93" s="14" t="inlineStr">
        <is>
          <t>Benin</t>
        </is>
      </c>
      <c r="E93" s="14" t="n">
        <v>2024</v>
      </c>
      <c r="F93" s="14" t="n">
        <v>0.18</v>
      </c>
      <c r="G93" s="14" t="n">
        <v>5.575</v>
      </c>
      <c r="H93" s="14" t="n">
        <v>1.324</v>
      </c>
      <c r="I93" s="14" t="n">
        <v>0</v>
      </c>
      <c r="J93" s="14" t="n">
        <v>5.575</v>
      </c>
      <c r="K93" s="14" t="n">
        <v>0</v>
      </c>
      <c r="L93" s="14" t="n">
        <v>1</v>
      </c>
      <c r="M93" s="14" t="n">
        <v>7.124</v>
      </c>
      <c r="N93" s="14" t="n">
        <v>3.971</v>
      </c>
      <c r="O93" s="14" t="n">
        <v>0</v>
      </c>
      <c r="P93" s="14" t="n">
        <v>7.124</v>
      </c>
      <c r="Q93" s="14" t="n">
        <v>0</v>
      </c>
      <c r="R93" s="14" t="n">
        <v>1</v>
      </c>
      <c r="S93" s="14" t="n">
        <v>12.193</v>
      </c>
      <c r="T93" s="14" t="n">
        <v>7.942</v>
      </c>
      <c r="U93" s="14" t="n">
        <v>0.299</v>
      </c>
      <c r="V93" s="14" t="n">
        <v>14.388</v>
      </c>
      <c r="W93" s="14" t="n">
        <v>0.18</v>
      </c>
      <c r="X93" s="14" t="n">
        <v>1</v>
      </c>
      <c r="Y93" s="14" t="n">
        <v>6.623</v>
      </c>
      <c r="Z93" s="14" t="n">
        <v>0.895</v>
      </c>
      <c r="AA93" s="14" t="n">
        <v>0</v>
      </c>
      <c r="AB93" s="14" t="n">
        <v>6.623</v>
      </c>
      <c r="AC93" s="14" t="n">
        <v>0</v>
      </c>
      <c r="AD93" s="14" t="n">
        <v>1</v>
      </c>
      <c r="AE93" s="14" t="n">
        <v>7.947</v>
      </c>
      <c r="AF93" s="14" t="n">
        <v>1.858</v>
      </c>
      <c r="AG93" s="14" t="n">
        <v>0</v>
      </c>
      <c r="AH93" s="14" t="n">
        <v>7.947</v>
      </c>
      <c r="AI93" s="14" t="n">
        <v>0</v>
      </c>
      <c r="AJ93" s="14" t="n">
        <v>1</v>
      </c>
      <c r="AK93" s="14" t="n">
        <v>15.888</v>
      </c>
      <c r="AL93" s="14" t="n">
        <v>8.462</v>
      </c>
      <c r="AM93" s="14" t="n">
        <v>0.39</v>
      </c>
      <c r="AN93" s="14" t="n">
        <v>18.748</v>
      </c>
      <c r="AO93" s="14" t="n">
        <v>0.18</v>
      </c>
      <c r="AP93" s="14" t="n">
        <v>1</v>
      </c>
      <c r="AQ93" s="14" t="n">
        <v>0.724</v>
      </c>
      <c r="AR93" s="14" t="n">
        <v>0.132</v>
      </c>
      <c r="AS93" s="14" t="n">
        <v>0.223</v>
      </c>
      <c r="AT93" s="14" t="n">
        <v>1.118</v>
      </c>
      <c r="AU93" s="14" t="n">
        <v>0.18</v>
      </c>
      <c r="AV93" s="14" t="n">
        <v>1</v>
      </c>
      <c r="AW93" s="14" t="n">
        <v>0.75</v>
      </c>
      <c r="AX93" s="14" t="n">
        <v>0.132</v>
      </c>
      <c r="AY93" s="14" t="n">
        <v>0.228</v>
      </c>
      <c r="AZ93" s="14" t="n">
        <v>1.154</v>
      </c>
      <c r="BA93" s="14" t="n">
        <v>0.18</v>
      </c>
      <c r="BB93" s="14" t="n">
        <v>1</v>
      </c>
      <c r="BC93" s="14" t="n">
        <v>0.513</v>
      </c>
      <c r="BD93" s="14" t="n">
        <v>0.132</v>
      </c>
      <c r="BE93" s="14" t="n">
        <v>0.158</v>
      </c>
      <c r="BF93" s="14" t="n">
        <v>0.792</v>
      </c>
      <c r="BG93" s="14" t="n">
        <v>0.18</v>
      </c>
      <c r="BH93" s="14" t="n">
        <v>1</v>
      </c>
      <c r="BI93" s="14" t="n">
        <v>0.591</v>
      </c>
      <c r="BJ93" s="14" t="n">
        <v>0.132</v>
      </c>
      <c r="BK93" s="14" t="n">
        <v>0.598</v>
      </c>
      <c r="BL93" s="14" t="n">
        <v>1.403</v>
      </c>
      <c r="BM93" s="14" t="n">
        <v>0.18</v>
      </c>
      <c r="BN93" s="14" t="n">
        <v>1</v>
      </c>
      <c r="BO93" s="14" t="n">
        <v>0</v>
      </c>
      <c r="BP93" s="14" t="n">
        <v>0</v>
      </c>
      <c r="BQ93" s="14" t="n">
        <v>0.202</v>
      </c>
      <c r="BR93" s="14" t="n">
        <v>0</v>
      </c>
      <c r="BS93" s="14" t="n">
        <v>0.667</v>
      </c>
      <c r="BT93" s="14" t="n">
        <v>0</v>
      </c>
      <c r="BU93" s="14" t="n">
        <v>0</v>
      </c>
      <c r="BV93" s="14" t="n">
        <v>0.203</v>
      </c>
      <c r="BW93" s="14" t="n">
        <v>0.18</v>
      </c>
      <c r="BX93" s="14" t="n">
        <v>0.667</v>
      </c>
      <c r="BY93" s="14" t="n">
        <v>13.646</v>
      </c>
      <c r="BZ93" s="14" t="n">
        <v>0</v>
      </c>
      <c r="CA93" s="14" t="n">
        <v>13.646</v>
      </c>
      <c r="CB93" s="14" t="n">
        <v>0</v>
      </c>
      <c r="CC93" s="14" t="n">
        <v>82.58799999999999</v>
      </c>
      <c r="CD93" s="14" t="n">
        <v>7.95</v>
      </c>
      <c r="CE93" s="14" t="n">
        <v>173.791</v>
      </c>
      <c r="CF93" s="14" t="n">
        <v>295.287</v>
      </c>
      <c r="CG93" s="14" t="n">
        <v>0.18</v>
      </c>
      <c r="CH93" s="14" t="n">
        <v>1</v>
      </c>
      <c r="CI93" s="14" t="n">
        <v>0</v>
      </c>
      <c r="CJ93" s="14" t="n">
        <v>0</v>
      </c>
      <c r="CK93" s="14" t="n">
        <v>0</v>
      </c>
      <c r="CL93" s="14" t="n">
        <v>0</v>
      </c>
      <c r="CM93" s="14" t="n">
        <v>0</v>
      </c>
      <c r="CN93" s="14" t="n">
        <v>0</v>
      </c>
      <c r="CO93" s="14" t="n">
        <v>0</v>
      </c>
      <c r="CP93" s="14" t="n">
        <v>0</v>
      </c>
      <c r="CQ93" s="14" t="n">
        <v>1.387</v>
      </c>
      <c r="CR93" s="14" t="n">
        <v>0</v>
      </c>
      <c r="CS93" s="14" t="n">
        <v>5.529</v>
      </c>
      <c r="CT93" s="14" t="n">
        <v>4.251</v>
      </c>
      <c r="CU93" s="14" t="n">
        <v>10.168</v>
      </c>
    </row>
    <row r="94">
      <c r="A94" s="14" t="inlineStr">
        <is>
          <t>BMU2021</t>
        </is>
      </c>
      <c r="B94" s="14" t="inlineStr">
        <is>
          <t>BMU</t>
        </is>
      </c>
      <c r="C94" s="14" t="inlineStr">
        <is>
          <t>BMU</t>
        </is>
      </c>
      <c r="D94" s="14" t="inlineStr">
        <is>
          <t>Bermuda</t>
        </is>
      </c>
      <c r="E94" s="14" t="n">
        <v>2021</v>
      </c>
      <c r="F94" s="14" t="n">
        <v>0</v>
      </c>
      <c r="G94" s="14" t="n">
        <v>3.885</v>
      </c>
      <c r="H94" s="14" t="n">
        <v>1.143</v>
      </c>
      <c r="I94" s="14" t="n">
        <v>0</v>
      </c>
      <c r="J94" s="14" t="n">
        <v>3.885</v>
      </c>
      <c r="K94" s="14" t="n">
        <v>0</v>
      </c>
      <c r="L94" s="14" t="n">
        <v>1</v>
      </c>
      <c r="M94" s="14" t="n">
        <v>7.964</v>
      </c>
      <c r="N94" s="14" t="n">
        <v>3.43</v>
      </c>
      <c r="O94" s="14" t="n">
        <v>0</v>
      </c>
      <c r="P94" s="14" t="n">
        <v>7.964</v>
      </c>
      <c r="Q94" s="14" t="n">
        <v>0</v>
      </c>
      <c r="R94" s="14" t="n">
        <v>1</v>
      </c>
      <c r="S94" s="14" t="n">
        <v>9.601000000000001</v>
      </c>
      <c r="T94" s="14" t="n">
        <v>6.86</v>
      </c>
      <c r="U94" s="14" t="n">
        <v>0</v>
      </c>
      <c r="V94" s="14" t="n">
        <v>9.601000000000001</v>
      </c>
      <c r="W94" s="14" t="n">
        <v>0</v>
      </c>
      <c r="X94" s="14" t="n">
        <v>1</v>
      </c>
      <c r="Y94" s="14" t="n">
        <v>4.665</v>
      </c>
      <c r="Z94" s="14" t="n">
        <v>1.091</v>
      </c>
      <c r="AA94" s="14" t="n">
        <v>0</v>
      </c>
      <c r="AB94" s="14" t="n">
        <v>4.665</v>
      </c>
      <c r="AC94" s="14" t="n">
        <v>0</v>
      </c>
      <c r="AD94" s="14" t="n">
        <v>1</v>
      </c>
      <c r="AE94" s="14" t="n">
        <v>5.809</v>
      </c>
      <c r="AF94" s="14" t="n">
        <v>2.169</v>
      </c>
      <c r="AG94" s="14" t="n">
        <v>0</v>
      </c>
      <c r="AH94" s="14" t="n">
        <v>5.809</v>
      </c>
      <c r="AI94" s="14" t="n">
        <v>0</v>
      </c>
      <c r="AJ94" s="14" t="n">
        <v>1</v>
      </c>
      <c r="AK94" s="14" t="n">
        <v>12.669</v>
      </c>
      <c r="AL94" s="14" t="n">
        <v>8.759</v>
      </c>
      <c r="AM94" s="14" t="n">
        <v>0</v>
      </c>
      <c r="AN94" s="14" t="n">
        <v>12.669</v>
      </c>
      <c r="AO94" s="14" t="n">
        <v>0</v>
      </c>
      <c r="AP94" s="14" t="n">
        <v>1</v>
      </c>
      <c r="AQ94" s="14" t="n">
        <v>0.649</v>
      </c>
      <c r="AR94" s="14" t="n">
        <v>0.114</v>
      </c>
      <c r="AS94" s="14" t="n">
        <v>0</v>
      </c>
      <c r="AT94" s="14" t="n">
        <v>0.649</v>
      </c>
      <c r="AU94" s="14" t="n">
        <v>0</v>
      </c>
      <c r="AV94" s="14" t="n">
        <v>1</v>
      </c>
      <c r="AW94" s="14" t="n">
        <v>0.577</v>
      </c>
      <c r="AX94" s="14" t="n">
        <v>0.114</v>
      </c>
      <c r="AY94" s="14" t="n">
        <v>0</v>
      </c>
      <c r="AZ94" s="14" t="n">
        <v>0.577</v>
      </c>
      <c r="BA94" s="14" t="n">
        <v>0</v>
      </c>
      <c r="BB94" s="14" t="n">
        <v>1</v>
      </c>
      <c r="BC94" s="14" t="n">
        <v>0.458</v>
      </c>
      <c r="BD94" s="14" t="n">
        <v>0.114</v>
      </c>
      <c r="BE94" s="14" t="n">
        <v>0</v>
      </c>
      <c r="BF94" s="14" t="n">
        <v>0.458</v>
      </c>
      <c r="BG94" s="14" t="n">
        <v>0</v>
      </c>
      <c r="BH94" s="14" t="n">
        <v>1</v>
      </c>
      <c r="BI94" s="14" t="n">
        <v>0.491</v>
      </c>
      <c r="BJ94" s="14" t="n">
        <v>0.114</v>
      </c>
      <c r="BK94" s="14" t="n">
        <v>0</v>
      </c>
      <c r="BL94" s="14" t="n">
        <v>0.491</v>
      </c>
      <c r="BM94" s="14" t="n">
        <v>0</v>
      </c>
      <c r="BN94" s="14" t="n">
        <v>1</v>
      </c>
      <c r="BO94" s="14" t="n">
        <v>0</v>
      </c>
      <c r="BP94" s="14" t="n">
        <v>0</v>
      </c>
      <c r="BQ94" s="14" t="n">
        <v>0.218</v>
      </c>
      <c r="BR94" s="14" t="n">
        <v>0</v>
      </c>
      <c r="BS94" s="14" t="n">
        <v>0.833</v>
      </c>
      <c r="BT94" s="14" t="n">
        <v>0</v>
      </c>
      <c r="BU94" s="14" t="n">
        <v>0</v>
      </c>
      <c r="BV94" s="14" t="n">
        <v>0.378</v>
      </c>
      <c r="BW94" s="14" t="n">
        <v>0</v>
      </c>
      <c r="BX94" s="14" t="n">
        <v>1</v>
      </c>
      <c r="BY94" s="14" t="n">
        <v>11.787</v>
      </c>
      <c r="BZ94" s="14" t="n">
        <v>0</v>
      </c>
      <c r="CA94" s="14" t="n">
        <v>11.787</v>
      </c>
      <c r="CB94" s="14" t="n">
        <v>0</v>
      </c>
      <c r="CC94" s="14" t="n">
        <v>78.125</v>
      </c>
      <c r="CD94" s="14" t="n">
        <v>7.95</v>
      </c>
      <c r="CE94" s="14" t="n">
        <v>0</v>
      </c>
      <c r="CF94" s="14" t="n">
        <v>78.125</v>
      </c>
      <c r="CG94" s="14" t="n">
        <v>0</v>
      </c>
      <c r="CH94" s="14" t="n">
        <v>1</v>
      </c>
      <c r="CI94" s="14" t="n">
        <v>0</v>
      </c>
      <c r="CJ94" s="14" t="n">
        <v>0</v>
      </c>
      <c r="CK94" s="14" t="n">
        <v>0</v>
      </c>
      <c r="CL94" s="14" t="n">
        <v>0</v>
      </c>
      <c r="CM94" s="14" t="n">
        <v>0</v>
      </c>
      <c r="CN94" s="14" t="n">
        <v>0</v>
      </c>
      <c r="CO94" s="14" t="n">
        <v>0</v>
      </c>
      <c r="CP94" s="14" t="n">
        <v>0</v>
      </c>
      <c r="CQ94" s="14" t="n">
        <v>1.198</v>
      </c>
      <c r="CR94" s="14" t="n">
        <v>0</v>
      </c>
      <c r="CS94" s="14" t="n">
        <v>3.522</v>
      </c>
      <c r="CT94" s="14" t="n">
        <v>2.742</v>
      </c>
      <c r="CU94" s="14" t="n">
        <v>3.522</v>
      </c>
    </row>
    <row r="95">
      <c r="A95" s="14" t="inlineStr">
        <is>
          <t>BMU2022</t>
        </is>
      </c>
      <c r="B95" s="14" t="inlineStr">
        <is>
          <t>BMU</t>
        </is>
      </c>
      <c r="C95" s="14" t="inlineStr">
        <is>
          <t>BMU</t>
        </is>
      </c>
      <c r="D95" s="14" t="inlineStr">
        <is>
          <t>Bermuda</t>
        </is>
      </c>
      <c r="E95" s="14" t="n">
        <v>2022</v>
      </c>
      <c r="F95" s="14" t="n">
        <v>0</v>
      </c>
      <c r="G95" s="14" t="n">
        <v>7.537</v>
      </c>
      <c r="H95" s="14" t="n">
        <v>1.235</v>
      </c>
      <c r="I95" s="14" t="n">
        <v>0</v>
      </c>
      <c r="J95" s="14" t="n">
        <v>7.537</v>
      </c>
      <c r="K95" s="14" t="n">
        <v>0</v>
      </c>
      <c r="L95" s="14" t="n">
        <v>1</v>
      </c>
      <c r="M95" s="14" t="n">
        <v>9.782999999999999</v>
      </c>
      <c r="N95" s="14" t="n">
        <v>3.704</v>
      </c>
      <c r="O95" s="14" t="n">
        <v>0</v>
      </c>
      <c r="P95" s="14" t="n">
        <v>9.782999999999999</v>
      </c>
      <c r="Q95" s="14" t="n">
        <v>0</v>
      </c>
      <c r="R95" s="14" t="n">
        <v>1</v>
      </c>
      <c r="S95" s="14" t="n">
        <v>13.711</v>
      </c>
      <c r="T95" s="14" t="n">
        <v>7.408</v>
      </c>
      <c r="U95" s="14" t="n">
        <v>0</v>
      </c>
      <c r="V95" s="14" t="n">
        <v>13.711</v>
      </c>
      <c r="W95" s="14" t="n">
        <v>0</v>
      </c>
      <c r="X95" s="14" t="n">
        <v>1</v>
      </c>
      <c r="Y95" s="14" t="n">
        <v>6.392</v>
      </c>
      <c r="Z95" s="14" t="n">
        <v>1.495</v>
      </c>
      <c r="AA95" s="14" t="n">
        <v>0</v>
      </c>
      <c r="AB95" s="14" t="n">
        <v>6.392</v>
      </c>
      <c r="AC95" s="14" t="n">
        <v>0</v>
      </c>
      <c r="AD95" s="14" t="n">
        <v>1</v>
      </c>
      <c r="AE95" s="14" t="n">
        <v>7.627</v>
      </c>
      <c r="AF95" s="14" t="n">
        <v>2.848</v>
      </c>
      <c r="AG95" s="14" t="n">
        <v>0</v>
      </c>
      <c r="AH95" s="14" t="n">
        <v>7.627</v>
      </c>
      <c r="AI95" s="14" t="n">
        <v>0</v>
      </c>
      <c r="AJ95" s="14" t="n">
        <v>1</v>
      </c>
      <c r="AK95" s="14" t="n">
        <v>15.035</v>
      </c>
      <c r="AL95" s="14" t="n">
        <v>10.395</v>
      </c>
      <c r="AM95" s="14" t="n">
        <v>0</v>
      </c>
      <c r="AN95" s="14" t="n">
        <v>15.035</v>
      </c>
      <c r="AO95" s="14" t="n">
        <v>0</v>
      </c>
      <c r="AP95" s="14" t="n">
        <v>1</v>
      </c>
      <c r="AQ95" s="14" t="n">
        <v>0.896</v>
      </c>
      <c r="AR95" s="14" t="n">
        <v>0.123</v>
      </c>
      <c r="AS95" s="14" t="n">
        <v>0</v>
      </c>
      <c r="AT95" s="14" t="n">
        <v>0.896</v>
      </c>
      <c r="AU95" s="14" t="n">
        <v>0</v>
      </c>
      <c r="AV95" s="14" t="n">
        <v>1</v>
      </c>
      <c r="AW95" s="14" t="n">
        <v>0.89</v>
      </c>
      <c r="AX95" s="14" t="n">
        <v>0.123</v>
      </c>
      <c r="AY95" s="14" t="n">
        <v>0</v>
      </c>
      <c r="AZ95" s="14" t="n">
        <v>0.89</v>
      </c>
      <c r="BA95" s="14" t="n">
        <v>0</v>
      </c>
      <c r="BB95" s="14" t="n">
        <v>1</v>
      </c>
      <c r="BC95" s="14" t="n">
        <v>0.62</v>
      </c>
      <c r="BD95" s="14" t="n">
        <v>0.123</v>
      </c>
      <c r="BE95" s="14" t="n">
        <v>0</v>
      </c>
      <c r="BF95" s="14" t="n">
        <v>0.62</v>
      </c>
      <c r="BG95" s="14" t="n">
        <v>0</v>
      </c>
      <c r="BH95" s="14" t="n">
        <v>1</v>
      </c>
      <c r="BI95" s="14" t="n">
        <v>0.608</v>
      </c>
      <c r="BJ95" s="14" t="n">
        <v>0.123</v>
      </c>
      <c r="BK95" s="14" t="n">
        <v>0</v>
      </c>
      <c r="BL95" s="14" t="n">
        <v>0.608</v>
      </c>
      <c r="BM95" s="14" t="n">
        <v>0</v>
      </c>
      <c r="BN95" s="14" t="n">
        <v>1</v>
      </c>
      <c r="BO95" s="14" t="n">
        <v>0</v>
      </c>
      <c r="BP95" s="14" t="n">
        <v>0</v>
      </c>
      <c r="BQ95" s="14" t="n">
        <v>0.264</v>
      </c>
      <c r="BR95" s="14" t="n">
        <v>0</v>
      </c>
      <c r="BS95" s="14" t="n">
        <v>0.833</v>
      </c>
      <c r="BT95" s="14" t="n">
        <v>0</v>
      </c>
      <c r="BU95" s="14" t="n">
        <v>0</v>
      </c>
      <c r="BV95" s="14" t="n">
        <v>0.419</v>
      </c>
      <c r="BW95" s="14" t="n">
        <v>0</v>
      </c>
      <c r="BX95" s="14" t="n">
        <v>1</v>
      </c>
      <c r="BY95" s="14" t="n">
        <v>12.729</v>
      </c>
      <c r="BZ95" s="14" t="n">
        <v>0</v>
      </c>
      <c r="CA95" s="14" t="n">
        <v>12.729</v>
      </c>
      <c r="CB95" s="14" t="n">
        <v>0</v>
      </c>
      <c r="CC95" s="14" t="n">
        <v>97.90000000000001</v>
      </c>
      <c r="CD95" s="14" t="n">
        <v>7.95</v>
      </c>
      <c r="CE95" s="14" t="n">
        <v>0</v>
      </c>
      <c r="CF95" s="14" t="n">
        <v>97.90000000000001</v>
      </c>
      <c r="CG95" s="14" t="n">
        <v>0</v>
      </c>
      <c r="CH95" s="14" t="n">
        <v>1</v>
      </c>
      <c r="CI95" s="14" t="n">
        <v>0</v>
      </c>
      <c r="CJ95" s="14" t="n">
        <v>0</v>
      </c>
      <c r="CK95" s="14" t="n">
        <v>0</v>
      </c>
      <c r="CL95" s="14" t="n">
        <v>0</v>
      </c>
      <c r="CM95" s="14" t="n">
        <v>0</v>
      </c>
      <c r="CN95" s="14" t="n">
        <v>0</v>
      </c>
      <c r="CO95" s="14" t="n">
        <v>0</v>
      </c>
      <c r="CP95" s="14" t="n">
        <v>0</v>
      </c>
      <c r="CQ95" s="14" t="n">
        <v>1.294</v>
      </c>
      <c r="CR95" s="14" t="n">
        <v>0</v>
      </c>
      <c r="CS95" s="14" t="n">
        <v>5.158</v>
      </c>
      <c r="CT95" s="14" t="n">
        <v>6.303</v>
      </c>
      <c r="CU95" s="14" t="n">
        <v>6.176</v>
      </c>
    </row>
    <row r="96">
      <c r="A96" s="14" t="inlineStr">
        <is>
          <t>BMU2023</t>
        </is>
      </c>
      <c r="B96" s="14" t="inlineStr">
        <is>
          <t>BMU</t>
        </is>
      </c>
      <c r="C96" s="14" t="inlineStr">
        <is>
          <t>BMU</t>
        </is>
      </c>
      <c r="D96" s="14" t="inlineStr">
        <is>
          <t>Bermuda</t>
        </is>
      </c>
      <c r="E96" s="14" t="n">
        <v>2023</v>
      </c>
      <c r="F96" s="14" t="n">
        <v>0</v>
      </c>
      <c r="G96" s="14" t="n">
        <v>4.229</v>
      </c>
      <c r="H96" s="14" t="n">
        <v>1.286</v>
      </c>
      <c r="I96" s="14" t="n">
        <v>0</v>
      </c>
      <c r="J96" s="14" t="n">
        <v>4.229</v>
      </c>
      <c r="K96" s="14" t="n">
        <v>0</v>
      </c>
      <c r="L96" s="14" t="n">
        <v>1</v>
      </c>
      <c r="M96" s="14" t="n">
        <v>7.886</v>
      </c>
      <c r="N96" s="14" t="n">
        <v>3.857</v>
      </c>
      <c r="O96" s="14" t="n">
        <v>0</v>
      </c>
      <c r="P96" s="14" t="n">
        <v>7.886</v>
      </c>
      <c r="Q96" s="14" t="n">
        <v>0</v>
      </c>
      <c r="R96" s="14" t="n">
        <v>1</v>
      </c>
      <c r="S96" s="14" t="n">
        <v>10.657</v>
      </c>
      <c r="T96" s="14" t="n">
        <v>7.714</v>
      </c>
      <c r="U96" s="14" t="n">
        <v>0</v>
      </c>
      <c r="V96" s="14" t="n">
        <v>10.657</v>
      </c>
      <c r="W96" s="14" t="n">
        <v>0</v>
      </c>
      <c r="X96" s="14" t="n">
        <v>1</v>
      </c>
      <c r="Y96" s="14" t="n">
        <v>3.817</v>
      </c>
      <c r="Z96" s="14" t="n">
        <v>0.893</v>
      </c>
      <c r="AA96" s="14" t="n">
        <v>0</v>
      </c>
      <c r="AB96" s="14" t="n">
        <v>3.817</v>
      </c>
      <c r="AC96" s="14" t="n">
        <v>0</v>
      </c>
      <c r="AD96" s="14" t="n">
        <v>1</v>
      </c>
      <c r="AE96" s="14" t="n">
        <v>5.103</v>
      </c>
      <c r="AF96" s="14" t="n">
        <v>1.906</v>
      </c>
      <c r="AG96" s="14" t="n">
        <v>0</v>
      </c>
      <c r="AH96" s="14" t="n">
        <v>5.103</v>
      </c>
      <c r="AI96" s="14" t="n">
        <v>0</v>
      </c>
      <c r="AJ96" s="14" t="n">
        <v>1</v>
      </c>
      <c r="AK96" s="14" t="n">
        <v>12.817</v>
      </c>
      <c r="AL96" s="14" t="n">
        <v>8.862</v>
      </c>
      <c r="AM96" s="14" t="n">
        <v>0</v>
      </c>
      <c r="AN96" s="14" t="n">
        <v>12.817</v>
      </c>
      <c r="AO96" s="14" t="n">
        <v>0</v>
      </c>
      <c r="AP96" s="14" t="n">
        <v>1</v>
      </c>
      <c r="AQ96" s="14" t="n">
        <v>0.791</v>
      </c>
      <c r="AR96" s="14" t="n">
        <v>0.129</v>
      </c>
      <c r="AS96" s="14" t="n">
        <v>0</v>
      </c>
      <c r="AT96" s="14" t="n">
        <v>0.791</v>
      </c>
      <c r="AU96" s="14" t="n">
        <v>0</v>
      </c>
      <c r="AV96" s="14" t="n">
        <v>1</v>
      </c>
      <c r="AW96" s="14" t="n">
        <v>0.618</v>
      </c>
      <c r="AX96" s="14" t="n">
        <v>0.129</v>
      </c>
      <c r="AY96" s="14" t="n">
        <v>0</v>
      </c>
      <c r="AZ96" s="14" t="n">
        <v>0.618</v>
      </c>
      <c r="BA96" s="14" t="n">
        <v>0</v>
      </c>
      <c r="BB96" s="14" t="n">
        <v>1</v>
      </c>
      <c r="BC96" s="14" t="n">
        <v>0.554</v>
      </c>
      <c r="BD96" s="14" t="n">
        <v>0.129</v>
      </c>
      <c r="BE96" s="14" t="n">
        <v>0</v>
      </c>
      <c r="BF96" s="14" t="n">
        <v>0.554</v>
      </c>
      <c r="BG96" s="14" t="n">
        <v>0</v>
      </c>
      <c r="BH96" s="14" t="n">
        <v>1</v>
      </c>
      <c r="BI96" s="14" t="n">
        <v>0.5570000000000001</v>
      </c>
      <c r="BJ96" s="14" t="n">
        <v>0.129</v>
      </c>
      <c r="BK96" s="14" t="n">
        <v>0</v>
      </c>
      <c r="BL96" s="14" t="n">
        <v>0.5570000000000001</v>
      </c>
      <c r="BM96" s="14" t="n">
        <v>0</v>
      </c>
      <c r="BN96" s="14" t="n">
        <v>1</v>
      </c>
      <c r="BO96" s="14" t="n">
        <v>0</v>
      </c>
      <c r="BP96" s="14" t="n">
        <v>0</v>
      </c>
      <c r="BQ96" s="14" t="n">
        <v>0.265</v>
      </c>
      <c r="BR96" s="14" t="n">
        <v>0</v>
      </c>
      <c r="BS96" s="14" t="n">
        <v>0.833</v>
      </c>
      <c r="BT96" s="14" t="n">
        <v>0</v>
      </c>
      <c r="BU96" s="14" t="n">
        <v>0</v>
      </c>
      <c r="BV96" s="14" t="n">
        <v>0.44</v>
      </c>
      <c r="BW96" s="14" t="n">
        <v>0</v>
      </c>
      <c r="BX96" s="14" t="n">
        <v>1</v>
      </c>
      <c r="BY96" s="14" t="n">
        <v>13.254</v>
      </c>
      <c r="BZ96" s="14" t="n">
        <v>0</v>
      </c>
      <c r="CA96" s="14" t="n">
        <v>13.254</v>
      </c>
      <c r="CB96" s="14" t="n">
        <v>0</v>
      </c>
      <c r="CC96" s="14" t="n">
        <v>83.248</v>
      </c>
      <c r="CD96" s="14" t="n">
        <v>7.95</v>
      </c>
      <c r="CE96" s="14" t="n">
        <v>0</v>
      </c>
      <c r="CF96" s="14" t="n">
        <v>83.248</v>
      </c>
      <c r="CG96" s="14" t="n">
        <v>0</v>
      </c>
      <c r="CH96" s="14" t="n">
        <v>1</v>
      </c>
      <c r="CI96" s="14" t="n">
        <v>0</v>
      </c>
      <c r="CJ96" s="14" t="n">
        <v>0</v>
      </c>
      <c r="CK96" s="14" t="n">
        <v>0</v>
      </c>
      <c r="CL96" s="14" t="n">
        <v>0</v>
      </c>
      <c r="CM96" s="14" t="n">
        <v>0</v>
      </c>
      <c r="CN96" s="14" t="n">
        <v>0</v>
      </c>
      <c r="CO96" s="14" t="n">
        <v>0</v>
      </c>
      <c r="CP96" s="14" t="n">
        <v>0</v>
      </c>
      <c r="CQ96" s="14" t="n">
        <v>1.348</v>
      </c>
      <c r="CR96" s="14" t="n">
        <v>0</v>
      </c>
      <c r="CS96" s="14" t="n">
        <v>2.532</v>
      </c>
      <c r="CT96" s="14" t="n">
        <v>2.943</v>
      </c>
      <c r="CU96" s="14" t="n">
        <v>2.532</v>
      </c>
    </row>
    <row r="97">
      <c r="A97" s="14" t="inlineStr">
        <is>
          <t>BMU2024</t>
        </is>
      </c>
      <c r="B97" s="14" t="inlineStr">
        <is>
          <t>BMU</t>
        </is>
      </c>
      <c r="C97" s="14" t="inlineStr">
        <is>
          <t>BMU</t>
        </is>
      </c>
      <c r="D97" s="14" t="inlineStr">
        <is>
          <t>Bermuda</t>
        </is>
      </c>
      <c r="E97" s="14" t="n">
        <v>2024</v>
      </c>
      <c r="F97" s="14" t="n">
        <v>0</v>
      </c>
      <c r="G97" s="14" t="n">
        <v>3.627</v>
      </c>
      <c r="H97" s="14" t="n">
        <v>1.324</v>
      </c>
      <c r="I97" s="14" t="n">
        <v>0</v>
      </c>
      <c r="J97" s="14" t="n">
        <v>3.627</v>
      </c>
      <c r="K97" s="14" t="n">
        <v>0</v>
      </c>
      <c r="L97" s="14" t="n">
        <v>1</v>
      </c>
      <c r="M97" s="14" t="n">
        <v>7.124</v>
      </c>
      <c r="N97" s="14" t="n">
        <v>3.971</v>
      </c>
      <c r="O97" s="14" t="n">
        <v>0</v>
      </c>
      <c r="P97" s="14" t="n">
        <v>7.124</v>
      </c>
      <c r="Q97" s="14" t="n">
        <v>0</v>
      </c>
      <c r="R97" s="14" t="n">
        <v>1</v>
      </c>
      <c r="S97" s="14" t="n">
        <v>10.245</v>
      </c>
      <c r="T97" s="14" t="n">
        <v>7.942</v>
      </c>
      <c r="U97" s="14" t="n">
        <v>0</v>
      </c>
      <c r="V97" s="14" t="n">
        <v>10.245</v>
      </c>
      <c r="W97" s="14" t="n">
        <v>0</v>
      </c>
      <c r="X97" s="14" t="n">
        <v>1</v>
      </c>
      <c r="Y97" s="14" t="n">
        <v>3.615</v>
      </c>
      <c r="Z97" s="14" t="n">
        <v>0.845</v>
      </c>
      <c r="AA97" s="14" t="n">
        <v>0</v>
      </c>
      <c r="AB97" s="14" t="n">
        <v>3.615</v>
      </c>
      <c r="AC97" s="14" t="n">
        <v>0</v>
      </c>
      <c r="AD97" s="14" t="n">
        <v>1</v>
      </c>
      <c r="AE97" s="14" t="n">
        <v>4.939</v>
      </c>
      <c r="AF97" s="14" t="n">
        <v>1.845</v>
      </c>
      <c r="AG97" s="14" t="n">
        <v>0</v>
      </c>
      <c r="AH97" s="14" t="n">
        <v>4.939</v>
      </c>
      <c r="AI97" s="14" t="n">
        <v>0</v>
      </c>
      <c r="AJ97" s="14" t="n">
        <v>1</v>
      </c>
      <c r="AK97" s="14" t="n">
        <v>12.881</v>
      </c>
      <c r="AL97" s="14" t="n">
        <v>8.906000000000001</v>
      </c>
      <c r="AM97" s="14" t="n">
        <v>0</v>
      </c>
      <c r="AN97" s="14" t="n">
        <v>12.881</v>
      </c>
      <c r="AO97" s="14" t="n">
        <v>0</v>
      </c>
      <c r="AP97" s="14" t="n">
        <v>1</v>
      </c>
      <c r="AQ97" s="14" t="n">
        <v>0.756</v>
      </c>
      <c r="AR97" s="14" t="n">
        <v>0.132</v>
      </c>
      <c r="AS97" s="14" t="n">
        <v>0</v>
      </c>
      <c r="AT97" s="14" t="n">
        <v>0.756</v>
      </c>
      <c r="AU97" s="14" t="n">
        <v>0</v>
      </c>
      <c r="AV97" s="14" t="n">
        <v>1</v>
      </c>
      <c r="AW97" s="14" t="n">
        <v>0.655</v>
      </c>
      <c r="AX97" s="14" t="n">
        <v>0.132</v>
      </c>
      <c r="AY97" s="14" t="n">
        <v>0</v>
      </c>
      <c r="AZ97" s="14" t="n">
        <v>0.655</v>
      </c>
      <c r="BA97" s="14" t="n">
        <v>0</v>
      </c>
      <c r="BB97" s="14" t="n">
        <v>1</v>
      </c>
      <c r="BC97" s="14" t="n">
        <v>0.534</v>
      </c>
      <c r="BD97" s="14" t="n">
        <v>0.132</v>
      </c>
      <c r="BE97" s="14" t="n">
        <v>0</v>
      </c>
      <c r="BF97" s="14" t="n">
        <v>0.534</v>
      </c>
      <c r="BG97" s="14" t="n">
        <v>0</v>
      </c>
      <c r="BH97" s="14" t="n">
        <v>1</v>
      </c>
      <c r="BI97" s="14" t="n">
        <v>0.5679999999999999</v>
      </c>
      <c r="BJ97" s="14" t="n">
        <v>0.132</v>
      </c>
      <c r="BK97" s="14" t="n">
        <v>0</v>
      </c>
      <c r="BL97" s="14" t="n">
        <v>0.5679999999999999</v>
      </c>
      <c r="BM97" s="14" t="n">
        <v>0</v>
      </c>
      <c r="BN97" s="14" t="n">
        <v>1</v>
      </c>
      <c r="BO97" s="14" t="n">
        <v>0</v>
      </c>
      <c r="BP97" s="14" t="n">
        <v>0</v>
      </c>
      <c r="BQ97" s="14" t="n">
        <v>0.279</v>
      </c>
      <c r="BR97" s="14" t="n">
        <v>0</v>
      </c>
      <c r="BS97" s="14" t="n">
        <v>0.833</v>
      </c>
      <c r="BT97" s="14" t="n">
        <v>0</v>
      </c>
      <c r="BU97" s="14" t="n">
        <v>0</v>
      </c>
      <c r="BV97" s="14" t="n">
        <v>0.47</v>
      </c>
      <c r="BW97" s="14" t="n">
        <v>0</v>
      </c>
      <c r="BX97" s="14" t="n">
        <v>1</v>
      </c>
      <c r="BY97" s="14" t="n">
        <v>13.646</v>
      </c>
      <c r="BZ97" s="14" t="n">
        <v>0</v>
      </c>
      <c r="CA97" s="14" t="n">
        <v>13.646</v>
      </c>
      <c r="CB97" s="14" t="n">
        <v>0</v>
      </c>
      <c r="CC97" s="14" t="n">
        <v>82.58799999999999</v>
      </c>
      <c r="CD97" s="14" t="n">
        <v>7.95</v>
      </c>
      <c r="CE97" s="14" t="n">
        <v>0</v>
      </c>
      <c r="CF97" s="14" t="n">
        <v>82.58799999999999</v>
      </c>
      <c r="CG97" s="14" t="n">
        <v>0</v>
      </c>
      <c r="CH97" s="14" t="n">
        <v>1</v>
      </c>
      <c r="CI97" s="14" t="n">
        <v>0</v>
      </c>
      <c r="CJ97" s="14" t="n">
        <v>0</v>
      </c>
      <c r="CK97" s="14" t="n">
        <v>0</v>
      </c>
      <c r="CL97" s="14" t="n">
        <v>0</v>
      </c>
      <c r="CM97" s="14" t="n">
        <v>0</v>
      </c>
      <c r="CN97" s="14" t="n">
        <v>0</v>
      </c>
      <c r="CO97" s="14" t="n">
        <v>0</v>
      </c>
      <c r="CP97" s="14" t="n">
        <v>0</v>
      </c>
      <c r="CQ97" s="14" t="n">
        <v>1.387</v>
      </c>
      <c r="CR97" s="14" t="n">
        <v>0</v>
      </c>
      <c r="CS97" s="14" t="n">
        <v>2.292</v>
      </c>
      <c r="CT97" s="14" t="n">
        <v>2.303</v>
      </c>
      <c r="CU97" s="14" t="n">
        <v>2.292</v>
      </c>
    </row>
    <row r="98">
      <c r="A98" s="14" t="inlineStr">
        <is>
          <t>BTN2021</t>
        </is>
      </c>
      <c r="B98" s="14" t="inlineStr">
        <is>
          <t>BTN</t>
        </is>
      </c>
      <c r="C98" s="14" t="inlineStr">
        <is>
          <t>BTN</t>
        </is>
      </c>
      <c r="D98" s="14" t="inlineStr">
        <is>
          <t>Bhutan</t>
        </is>
      </c>
      <c r="E98" s="14" t="n">
        <v>2021</v>
      </c>
      <c r="F98" s="14" t="n">
        <v>0.1</v>
      </c>
      <c r="G98" s="14" t="n">
        <v>4.747</v>
      </c>
      <c r="H98" s="14" t="n">
        <v>1.143</v>
      </c>
      <c r="I98" s="14" t="n">
        <v>0</v>
      </c>
      <c r="J98" s="14" t="n">
        <v>4.747</v>
      </c>
      <c r="K98" s="14" t="n">
        <v>0</v>
      </c>
      <c r="L98" s="14" t="n">
        <v>1</v>
      </c>
      <c r="M98" s="14" t="n">
        <v>7.964</v>
      </c>
      <c r="N98" s="14" t="n">
        <v>3.43</v>
      </c>
      <c r="O98" s="14" t="n">
        <v>0</v>
      </c>
      <c r="P98" s="14" t="n">
        <v>7.964</v>
      </c>
      <c r="Q98" s="14" t="n">
        <v>0</v>
      </c>
      <c r="R98" s="14" t="n">
        <v>1</v>
      </c>
      <c r="S98" s="14" t="n">
        <v>10.464</v>
      </c>
      <c r="T98" s="14" t="n">
        <v>6.86</v>
      </c>
      <c r="U98" s="14" t="n">
        <v>0</v>
      </c>
      <c r="V98" s="14" t="n">
        <v>11.51</v>
      </c>
      <c r="W98" s="14" t="n">
        <v>0.1</v>
      </c>
      <c r="X98" s="14" t="n">
        <v>1</v>
      </c>
      <c r="Y98" s="14" t="n">
        <v>17.987</v>
      </c>
      <c r="Z98" s="14" t="n">
        <v>2.1</v>
      </c>
      <c r="AA98" s="14" t="n">
        <v>0</v>
      </c>
      <c r="AB98" s="14" t="n">
        <v>17.987</v>
      </c>
      <c r="AC98" s="14" t="n">
        <v>0</v>
      </c>
      <c r="AD98" s="14" t="n">
        <v>1</v>
      </c>
      <c r="AE98" s="14" t="n">
        <v>19.13</v>
      </c>
      <c r="AF98" s="14" t="n">
        <v>3.956</v>
      </c>
      <c r="AG98" s="14" t="n">
        <v>0</v>
      </c>
      <c r="AH98" s="14" t="n">
        <v>19.13</v>
      </c>
      <c r="AI98" s="14" t="n">
        <v>0</v>
      </c>
      <c r="AJ98" s="14" t="n">
        <v>1</v>
      </c>
      <c r="AK98" s="14" t="n">
        <v>25.99</v>
      </c>
      <c r="AL98" s="14" t="n">
        <v>12.953</v>
      </c>
      <c r="AM98" s="14" t="n">
        <v>0</v>
      </c>
      <c r="AN98" s="14" t="n">
        <v>28.589</v>
      </c>
      <c r="AO98" s="14" t="n">
        <v>0.1</v>
      </c>
      <c r="AP98" s="14" t="n">
        <v>1</v>
      </c>
      <c r="AQ98" s="14" t="n">
        <v>0.621</v>
      </c>
      <c r="AR98" s="14" t="n">
        <v>0.114</v>
      </c>
      <c r="AS98" s="14" t="n">
        <v>0.533</v>
      </c>
      <c r="AT98" s="14" t="n">
        <v>1.269</v>
      </c>
      <c r="AU98" s="14" t="n">
        <v>0.1</v>
      </c>
      <c r="AV98" s="14" t="n">
        <v>1</v>
      </c>
      <c r="AW98" s="14" t="n">
        <v>0.593</v>
      </c>
      <c r="AX98" s="14" t="n">
        <v>0.114</v>
      </c>
      <c r="AY98" s="14" t="n">
        <v>0.335</v>
      </c>
      <c r="AZ98" s="14" t="n">
        <v>1.021</v>
      </c>
      <c r="BA98" s="14" t="n">
        <v>0.1</v>
      </c>
      <c r="BB98" s="14" t="n">
        <v>1</v>
      </c>
      <c r="BC98" s="14" t="n">
        <v>0.44</v>
      </c>
      <c r="BD98" s="14" t="n">
        <v>0.114</v>
      </c>
      <c r="BE98" s="14" t="n">
        <v>0</v>
      </c>
      <c r="BF98" s="14" t="n">
        <v>0.484</v>
      </c>
      <c r="BG98" s="14" t="n">
        <v>0.1</v>
      </c>
      <c r="BH98" s="14" t="n">
        <v>1</v>
      </c>
      <c r="BI98" s="14" t="n">
        <v>0.5600000000000001</v>
      </c>
      <c r="BJ98" s="14" t="n">
        <v>0.114</v>
      </c>
      <c r="BK98" s="14" t="n">
        <v>0</v>
      </c>
      <c r="BL98" s="14" t="n">
        <v>0.616</v>
      </c>
      <c r="BM98" s="14" t="n">
        <v>0.1</v>
      </c>
      <c r="BN98" s="14" t="n">
        <v>1</v>
      </c>
      <c r="BO98" s="14" t="n">
        <v>0</v>
      </c>
      <c r="BP98" s="14" t="n">
        <v>0</v>
      </c>
      <c r="BQ98" s="14" t="n">
        <v>0.035</v>
      </c>
      <c r="BR98" s="14" t="n">
        <v>0</v>
      </c>
      <c r="BS98" s="14" t="n">
        <v>1</v>
      </c>
      <c r="BT98" s="14" t="n">
        <v>0</v>
      </c>
      <c r="BU98" s="14" t="n">
        <v>0</v>
      </c>
      <c r="BV98" s="14" t="n">
        <v>0.017</v>
      </c>
      <c r="BW98" s="14" t="n">
        <v>0.1</v>
      </c>
      <c r="BX98" s="14" t="n">
        <v>0.833</v>
      </c>
      <c r="BY98" s="14" t="n">
        <v>11.787</v>
      </c>
      <c r="BZ98" s="14" t="n">
        <v>0</v>
      </c>
      <c r="CA98" s="14" t="n">
        <v>11.787</v>
      </c>
      <c r="CB98" s="14" t="n">
        <v>0</v>
      </c>
      <c r="CC98" s="14" t="n">
        <v>81.69499999999999</v>
      </c>
      <c r="CD98" s="14" t="n">
        <v>7.95</v>
      </c>
      <c r="CE98" s="14" t="n">
        <v>0</v>
      </c>
      <c r="CF98" s="14" t="n">
        <v>89.86499999999999</v>
      </c>
      <c r="CG98" s="14" t="n">
        <v>0.1</v>
      </c>
      <c r="CH98" s="14" t="n">
        <v>1</v>
      </c>
      <c r="CI98" s="14" t="n">
        <v>0</v>
      </c>
      <c r="CJ98" s="14" t="n">
        <v>0</v>
      </c>
      <c r="CK98" s="14" t="n">
        <v>0</v>
      </c>
      <c r="CL98" s="14" t="n">
        <v>0</v>
      </c>
      <c r="CM98" s="14" t="n">
        <v>0</v>
      </c>
      <c r="CN98" s="14" t="n">
        <v>0</v>
      </c>
      <c r="CO98" s="14" t="n">
        <v>0</v>
      </c>
      <c r="CP98" s="14" t="n">
        <v>0</v>
      </c>
      <c r="CQ98" s="14" t="n">
        <v>1.198</v>
      </c>
      <c r="CR98" s="14" t="n">
        <v>0</v>
      </c>
      <c r="CS98" s="14" t="n">
        <v>4.776</v>
      </c>
      <c r="CT98" s="14" t="n">
        <v>3.604</v>
      </c>
      <c r="CU98" s="14" t="n">
        <v>16.843</v>
      </c>
    </row>
    <row r="99">
      <c r="A99" s="14" t="inlineStr">
        <is>
          <t>BTN2022</t>
        </is>
      </c>
      <c r="B99" s="14" t="inlineStr">
        <is>
          <t>BTN</t>
        </is>
      </c>
      <c r="C99" s="14" t="inlineStr">
        <is>
          <t>BTN</t>
        </is>
      </c>
      <c r="D99" s="14" t="inlineStr">
        <is>
          <t>Bhutan</t>
        </is>
      </c>
      <c r="E99" s="14" t="n">
        <v>2022</v>
      </c>
      <c r="F99" s="14" t="n">
        <v>0.1</v>
      </c>
      <c r="G99" s="14" t="n">
        <v>8.788</v>
      </c>
      <c r="H99" s="14" t="n">
        <v>1.235</v>
      </c>
      <c r="I99" s="14" t="n">
        <v>0</v>
      </c>
      <c r="J99" s="14" t="n">
        <v>8.788</v>
      </c>
      <c r="K99" s="14" t="n">
        <v>0</v>
      </c>
      <c r="L99" s="14" t="n">
        <v>1</v>
      </c>
      <c r="M99" s="14" t="n">
        <v>9.782999999999999</v>
      </c>
      <c r="N99" s="14" t="n">
        <v>3.704</v>
      </c>
      <c r="O99" s="14" t="n">
        <v>0</v>
      </c>
      <c r="P99" s="14" t="n">
        <v>9.782999999999999</v>
      </c>
      <c r="Q99" s="14" t="n">
        <v>0</v>
      </c>
      <c r="R99" s="14" t="n">
        <v>1</v>
      </c>
      <c r="S99" s="14" t="n">
        <v>14.962</v>
      </c>
      <c r="T99" s="14" t="n">
        <v>7.408</v>
      </c>
      <c r="U99" s="14" t="n">
        <v>0.111</v>
      </c>
      <c r="V99" s="14" t="n">
        <v>16.458</v>
      </c>
      <c r="W99" s="14" t="n">
        <v>0.1</v>
      </c>
      <c r="X99" s="14" t="n">
        <v>1</v>
      </c>
      <c r="Y99" s="14" t="n">
        <v>31.383</v>
      </c>
      <c r="Z99" s="14" t="n">
        <v>3.665</v>
      </c>
      <c r="AA99" s="14" t="n">
        <v>0</v>
      </c>
      <c r="AB99" s="14" t="n">
        <v>31.383</v>
      </c>
      <c r="AC99" s="14" t="n">
        <v>0</v>
      </c>
      <c r="AD99" s="14" t="n">
        <v>1</v>
      </c>
      <c r="AE99" s="14" t="n">
        <v>32.618</v>
      </c>
      <c r="AF99" s="14" t="n">
        <v>6.745</v>
      </c>
      <c r="AG99" s="14" t="n">
        <v>0</v>
      </c>
      <c r="AH99" s="14" t="n">
        <v>32.618</v>
      </c>
      <c r="AI99" s="14" t="n">
        <v>0</v>
      </c>
      <c r="AJ99" s="14" t="n">
        <v>1</v>
      </c>
      <c r="AK99" s="14" t="n">
        <v>40.026</v>
      </c>
      <c r="AL99" s="14" t="n">
        <v>19.948</v>
      </c>
      <c r="AM99" s="14" t="n">
        <v>0.296</v>
      </c>
      <c r="AN99" s="14" t="n">
        <v>44.029</v>
      </c>
      <c r="AO99" s="14" t="n">
        <v>0.1</v>
      </c>
      <c r="AP99" s="14" t="n">
        <v>1</v>
      </c>
      <c r="AQ99" s="14" t="n">
        <v>0.847</v>
      </c>
      <c r="AR99" s="14" t="n">
        <v>0.123</v>
      </c>
      <c r="AS99" s="14" t="n">
        <v>0.57</v>
      </c>
      <c r="AT99" s="14" t="n">
        <v>1.547</v>
      </c>
      <c r="AU99" s="14" t="n">
        <v>0.1</v>
      </c>
      <c r="AV99" s="14" t="n">
        <v>1</v>
      </c>
      <c r="AW99" s="14" t="n">
        <v>0.947</v>
      </c>
      <c r="AX99" s="14" t="n">
        <v>0.123</v>
      </c>
      <c r="AY99" s="14" t="n">
        <v>0.343</v>
      </c>
      <c r="AZ99" s="14" t="n">
        <v>1.409</v>
      </c>
      <c r="BA99" s="14" t="n">
        <v>0.1</v>
      </c>
      <c r="BB99" s="14" t="n">
        <v>1</v>
      </c>
      <c r="BC99" s="14" t="n">
        <v>0.589</v>
      </c>
      <c r="BD99" s="14" t="n">
        <v>0.123</v>
      </c>
      <c r="BE99" s="14" t="n">
        <v>0.004</v>
      </c>
      <c r="BF99" s="14" t="n">
        <v>0.647</v>
      </c>
      <c r="BG99" s="14" t="n">
        <v>0.1</v>
      </c>
      <c r="BH99" s="14" t="n">
        <v>1</v>
      </c>
      <c r="BI99" s="14" t="n">
        <v>0.6889999999999999</v>
      </c>
      <c r="BJ99" s="14" t="n">
        <v>0.123</v>
      </c>
      <c r="BK99" s="14" t="n">
        <v>0.005</v>
      </c>
      <c r="BL99" s="14" t="n">
        <v>0.758</v>
      </c>
      <c r="BM99" s="14" t="n">
        <v>0.1</v>
      </c>
      <c r="BN99" s="14" t="n">
        <v>1</v>
      </c>
      <c r="BO99" s="14" t="n">
        <v>0</v>
      </c>
      <c r="BP99" s="14" t="n">
        <v>0</v>
      </c>
      <c r="BQ99" s="14" t="n">
        <v>0.031</v>
      </c>
      <c r="BR99" s="14" t="n">
        <v>0</v>
      </c>
      <c r="BS99" s="14" t="n">
        <v>1</v>
      </c>
      <c r="BT99" s="14" t="n">
        <v>0</v>
      </c>
      <c r="BU99" s="14" t="n">
        <v>0</v>
      </c>
      <c r="BV99" s="14" t="n">
        <v>0.016</v>
      </c>
      <c r="BW99" s="14" t="n">
        <v>0.1</v>
      </c>
      <c r="BX99" s="14" t="n">
        <v>0.833</v>
      </c>
      <c r="BY99" s="14" t="n">
        <v>12.729</v>
      </c>
      <c r="BZ99" s="14" t="n">
        <v>0</v>
      </c>
      <c r="CA99" s="14" t="n">
        <v>12.729</v>
      </c>
      <c r="CB99" s="14" t="n">
        <v>0</v>
      </c>
      <c r="CC99" s="14" t="n">
        <v>102.477</v>
      </c>
      <c r="CD99" s="14" t="n">
        <v>7.95</v>
      </c>
      <c r="CE99" s="14" t="n">
        <v>0.758</v>
      </c>
      <c r="CF99" s="14" t="n">
        <v>112.724</v>
      </c>
      <c r="CG99" s="14" t="n">
        <v>0.1</v>
      </c>
      <c r="CH99" s="14" t="n">
        <v>1</v>
      </c>
      <c r="CI99" s="14" t="n">
        <v>0</v>
      </c>
      <c r="CJ99" s="14" t="n">
        <v>0</v>
      </c>
      <c r="CK99" s="14" t="n">
        <v>0</v>
      </c>
      <c r="CL99" s="14" t="n">
        <v>0</v>
      </c>
      <c r="CM99" s="14" t="n">
        <v>0</v>
      </c>
      <c r="CN99" s="14" t="n">
        <v>0</v>
      </c>
      <c r="CO99" s="14" t="n">
        <v>0</v>
      </c>
      <c r="CP99" s="14" t="n">
        <v>0</v>
      </c>
      <c r="CQ99" s="14" t="n">
        <v>1.294</v>
      </c>
      <c r="CR99" s="14" t="n">
        <v>0</v>
      </c>
      <c r="CS99" s="14" t="n">
        <v>5.158</v>
      </c>
      <c r="CT99" s="14" t="n">
        <v>7.554</v>
      </c>
      <c r="CU99" s="14" t="n">
        <v>30.149</v>
      </c>
    </row>
    <row r="100">
      <c r="A100" s="14" t="inlineStr">
        <is>
          <t>BTN2023</t>
        </is>
      </c>
      <c r="B100" s="14" t="inlineStr">
        <is>
          <t>BTN</t>
        </is>
      </c>
      <c r="C100" s="14" t="inlineStr">
        <is>
          <t>BTN</t>
        </is>
      </c>
      <c r="D100" s="14" t="inlineStr">
        <is>
          <t>Bhutan</t>
        </is>
      </c>
      <c r="E100" s="14" t="n">
        <v>2023</v>
      </c>
      <c r="F100" s="14" t="n">
        <v>0.1</v>
      </c>
      <c r="G100" s="14" t="n">
        <v>5.77</v>
      </c>
      <c r="H100" s="14" t="n">
        <v>1.286</v>
      </c>
      <c r="I100" s="14" t="n">
        <v>0</v>
      </c>
      <c r="J100" s="14" t="n">
        <v>5.77</v>
      </c>
      <c r="K100" s="14" t="n">
        <v>0</v>
      </c>
      <c r="L100" s="14" t="n">
        <v>1</v>
      </c>
      <c r="M100" s="14" t="n">
        <v>7.886</v>
      </c>
      <c r="N100" s="14" t="n">
        <v>3.857</v>
      </c>
      <c r="O100" s="14" t="n">
        <v>0</v>
      </c>
      <c r="P100" s="14" t="n">
        <v>7.886</v>
      </c>
      <c r="Q100" s="14" t="n">
        <v>0</v>
      </c>
      <c r="R100" s="14" t="n">
        <v>1</v>
      </c>
      <c r="S100" s="14" t="n">
        <v>12.198</v>
      </c>
      <c r="T100" s="14" t="n">
        <v>7.714</v>
      </c>
      <c r="U100" s="14" t="n">
        <v>0.135</v>
      </c>
      <c r="V100" s="14" t="n">
        <v>13.418</v>
      </c>
      <c r="W100" s="14" t="n">
        <v>0.1</v>
      </c>
      <c r="X100" s="14" t="n">
        <v>1</v>
      </c>
      <c r="Y100" s="14" t="n">
        <v>13.678</v>
      </c>
      <c r="Z100" s="14" t="n">
        <v>1.597</v>
      </c>
      <c r="AA100" s="14" t="n">
        <v>0</v>
      </c>
      <c r="AB100" s="14" t="n">
        <v>13.678</v>
      </c>
      <c r="AC100" s="14" t="n">
        <v>0</v>
      </c>
      <c r="AD100" s="14" t="n">
        <v>1</v>
      </c>
      <c r="AE100" s="14" t="n">
        <v>14.963</v>
      </c>
      <c r="AF100" s="14" t="n">
        <v>3.094</v>
      </c>
      <c r="AG100" s="14" t="n">
        <v>0</v>
      </c>
      <c r="AH100" s="14" t="n">
        <v>14.963</v>
      </c>
      <c r="AI100" s="14" t="n">
        <v>0</v>
      </c>
      <c r="AJ100" s="14" t="n">
        <v>1</v>
      </c>
      <c r="AK100" s="14" t="n">
        <v>22.677</v>
      </c>
      <c r="AL100" s="14" t="n">
        <v>11.302</v>
      </c>
      <c r="AM100" s="14" t="n">
        <v>0.251</v>
      </c>
      <c r="AN100" s="14" t="n">
        <v>24.945</v>
      </c>
      <c r="AO100" s="14" t="n">
        <v>0.1</v>
      </c>
      <c r="AP100" s="14" t="n">
        <v>1</v>
      </c>
      <c r="AQ100" s="14" t="n">
        <v>0.749</v>
      </c>
      <c r="AR100" s="14" t="n">
        <v>0.129</v>
      </c>
      <c r="AS100" s="14" t="n">
        <v>0.609</v>
      </c>
      <c r="AT100" s="14" t="n">
        <v>1.478</v>
      </c>
      <c r="AU100" s="14" t="n">
        <v>0.1</v>
      </c>
      <c r="AV100" s="14" t="n">
        <v>1</v>
      </c>
      <c r="AW100" s="14" t="n">
        <v>0.783</v>
      </c>
      <c r="AX100" s="14" t="n">
        <v>0.129</v>
      </c>
      <c r="AY100" s="14" t="n">
        <v>0.379</v>
      </c>
      <c r="AZ100" s="14" t="n">
        <v>1.264</v>
      </c>
      <c r="BA100" s="14" t="n">
        <v>0.1</v>
      </c>
      <c r="BB100" s="14" t="n">
        <v>1</v>
      </c>
      <c r="BC100" s="14" t="n">
        <v>0.527</v>
      </c>
      <c r="BD100" s="14" t="n">
        <v>0.129</v>
      </c>
      <c r="BE100" s="14" t="n">
        <v>0.006</v>
      </c>
      <c r="BF100" s="14" t="n">
        <v>0.58</v>
      </c>
      <c r="BG100" s="14" t="n">
        <v>0.1</v>
      </c>
      <c r="BH100" s="14" t="n">
        <v>1</v>
      </c>
      <c r="BI100" s="14" t="n">
        <v>0.64</v>
      </c>
      <c r="BJ100" s="14" t="n">
        <v>0.129</v>
      </c>
      <c r="BK100" s="14" t="n">
        <v>0.007</v>
      </c>
      <c r="BL100" s="14" t="n">
        <v>0.704</v>
      </c>
      <c r="BM100" s="14" t="n">
        <v>0.1</v>
      </c>
      <c r="BN100" s="14" t="n">
        <v>1</v>
      </c>
      <c r="BO100" s="14" t="n">
        <v>0</v>
      </c>
      <c r="BP100" s="14" t="n">
        <v>0</v>
      </c>
      <c r="BQ100" s="14" t="n">
        <v>0.02</v>
      </c>
      <c r="BR100" s="14" t="n">
        <v>0</v>
      </c>
      <c r="BS100" s="14" t="n">
        <v>1</v>
      </c>
      <c r="BT100" s="14" t="n">
        <v>0</v>
      </c>
      <c r="BU100" s="14" t="n">
        <v>0</v>
      </c>
      <c r="BV100" s="14" t="n">
        <v>0.015</v>
      </c>
      <c r="BW100" s="14" t="n">
        <v>0.1</v>
      </c>
      <c r="BX100" s="14" t="n">
        <v>0.833</v>
      </c>
      <c r="BY100" s="14" t="n">
        <v>13.254</v>
      </c>
      <c r="BZ100" s="14" t="n">
        <v>0</v>
      </c>
      <c r="CA100" s="14" t="n">
        <v>13.254</v>
      </c>
      <c r="CB100" s="14" t="n">
        <v>0</v>
      </c>
      <c r="CC100" s="14" t="n">
        <v>87.07899999999999</v>
      </c>
      <c r="CD100" s="14" t="n">
        <v>7.95</v>
      </c>
      <c r="CE100" s="14" t="n">
        <v>0.964</v>
      </c>
      <c r="CF100" s="14" t="n">
        <v>95.78700000000001</v>
      </c>
      <c r="CG100" s="14" t="n">
        <v>0.1</v>
      </c>
      <c r="CH100" s="14" t="n">
        <v>1</v>
      </c>
      <c r="CI100" s="14" t="n">
        <v>0</v>
      </c>
      <c r="CJ100" s="14" t="n">
        <v>0</v>
      </c>
      <c r="CK100" s="14" t="n">
        <v>0</v>
      </c>
      <c r="CL100" s="14" t="n">
        <v>0</v>
      </c>
      <c r="CM100" s="14" t="n">
        <v>0</v>
      </c>
      <c r="CN100" s="14" t="n">
        <v>0</v>
      </c>
      <c r="CO100" s="14" t="n">
        <v>0</v>
      </c>
      <c r="CP100" s="14" t="n">
        <v>0</v>
      </c>
      <c r="CQ100" s="14" t="n">
        <v>1.348</v>
      </c>
      <c r="CR100" s="14" t="n">
        <v>0</v>
      </c>
      <c r="CS100" s="14" t="n">
        <v>5.37</v>
      </c>
      <c r="CT100" s="14" t="n">
        <v>4.484</v>
      </c>
      <c r="CU100" s="14" t="n">
        <v>12.392</v>
      </c>
    </row>
    <row r="101">
      <c r="A101" s="14" t="inlineStr">
        <is>
          <t>BTN2024</t>
        </is>
      </c>
      <c r="B101" s="14" t="inlineStr">
        <is>
          <t>BTN</t>
        </is>
      </c>
      <c r="C101" s="14" t="inlineStr">
        <is>
          <t>BTN</t>
        </is>
      </c>
      <c r="D101" s="14" t="inlineStr">
        <is>
          <t>Bhutan</t>
        </is>
      </c>
      <c r="E101" s="14" t="n">
        <v>2024</v>
      </c>
      <c r="F101" s="14" t="n">
        <v>0.1</v>
      </c>
      <c r="G101" s="14" t="n">
        <v>4.833</v>
      </c>
      <c r="H101" s="14" t="n">
        <v>1.324</v>
      </c>
      <c r="I101" s="14" t="n">
        <v>0</v>
      </c>
      <c r="J101" s="14" t="n">
        <v>4.833</v>
      </c>
      <c r="K101" s="14" t="n">
        <v>0</v>
      </c>
      <c r="L101" s="14" t="n">
        <v>1</v>
      </c>
      <c r="M101" s="14" t="n">
        <v>7.124</v>
      </c>
      <c r="N101" s="14" t="n">
        <v>3.971</v>
      </c>
      <c r="O101" s="14" t="n">
        <v>0</v>
      </c>
      <c r="P101" s="14" t="n">
        <v>7.124</v>
      </c>
      <c r="Q101" s="14" t="n">
        <v>0</v>
      </c>
      <c r="R101" s="14" t="n">
        <v>1</v>
      </c>
      <c r="S101" s="14" t="n">
        <v>11.451</v>
      </c>
      <c r="T101" s="14" t="n">
        <v>7.942</v>
      </c>
      <c r="U101" s="14" t="n">
        <v>0.156</v>
      </c>
      <c r="V101" s="14" t="n">
        <v>12.596</v>
      </c>
      <c r="W101" s="14" t="n">
        <v>0.1</v>
      </c>
      <c r="X101" s="14" t="n">
        <v>1</v>
      </c>
      <c r="Y101" s="14" t="n">
        <v>12.116</v>
      </c>
      <c r="Z101" s="14" t="n">
        <v>1.415</v>
      </c>
      <c r="AA101" s="14" t="n">
        <v>0</v>
      </c>
      <c r="AB101" s="14" t="n">
        <v>12.116</v>
      </c>
      <c r="AC101" s="14" t="n">
        <v>0</v>
      </c>
      <c r="AD101" s="14" t="n">
        <v>1</v>
      </c>
      <c r="AE101" s="14" t="n">
        <v>13.439</v>
      </c>
      <c r="AF101" s="14" t="n">
        <v>2.779</v>
      </c>
      <c r="AG101" s="14" t="n">
        <v>0</v>
      </c>
      <c r="AH101" s="14" t="n">
        <v>13.439</v>
      </c>
      <c r="AI101" s="14" t="n">
        <v>0</v>
      </c>
      <c r="AJ101" s="14" t="n">
        <v>1</v>
      </c>
      <c r="AK101" s="14" t="n">
        <v>21.381</v>
      </c>
      <c r="AL101" s="14" t="n">
        <v>10.656</v>
      </c>
      <c r="AM101" s="14" t="n">
        <v>0.291</v>
      </c>
      <c r="AN101" s="14" t="n">
        <v>23.519</v>
      </c>
      <c r="AO101" s="14" t="n">
        <v>0.1</v>
      </c>
      <c r="AP101" s="14" t="n">
        <v>1</v>
      </c>
      <c r="AQ101" s="14" t="n">
        <v>0.72</v>
      </c>
      <c r="AR101" s="14" t="n">
        <v>0.132</v>
      </c>
      <c r="AS101" s="14" t="n">
        <v>0.635</v>
      </c>
      <c r="AT101" s="14" t="n">
        <v>1.47</v>
      </c>
      <c r="AU101" s="14" t="n">
        <v>0.1</v>
      </c>
      <c r="AV101" s="14" t="n">
        <v>1</v>
      </c>
      <c r="AW101" s="14" t="n">
        <v>0.734</v>
      </c>
      <c r="AX101" s="14" t="n">
        <v>0.132</v>
      </c>
      <c r="AY101" s="14" t="n">
        <v>0.399</v>
      </c>
      <c r="AZ101" s="14" t="n">
        <v>1.229</v>
      </c>
      <c r="BA101" s="14" t="n">
        <v>0.1</v>
      </c>
      <c r="BB101" s="14" t="n">
        <v>1</v>
      </c>
      <c r="BC101" s="14" t="n">
        <v>0.51</v>
      </c>
      <c r="BD101" s="14" t="n">
        <v>0.132</v>
      </c>
      <c r="BE101" s="14" t="n">
        <v>0.007</v>
      </c>
      <c r="BF101" s="14" t="n">
        <v>0.5610000000000001</v>
      </c>
      <c r="BG101" s="14" t="n">
        <v>0.1</v>
      </c>
      <c r="BH101" s="14" t="n">
        <v>1</v>
      </c>
      <c r="BI101" s="14" t="n">
        <v>0.652</v>
      </c>
      <c r="BJ101" s="14" t="n">
        <v>0.132</v>
      </c>
      <c r="BK101" s="14" t="n">
        <v>0.008999999999999999</v>
      </c>
      <c r="BL101" s="14" t="n">
        <v>0.717</v>
      </c>
      <c r="BM101" s="14" t="n">
        <v>0.1</v>
      </c>
      <c r="BN101" s="14" t="n">
        <v>1</v>
      </c>
      <c r="BO101" s="14" t="n">
        <v>0</v>
      </c>
      <c r="BP101" s="14" t="n">
        <v>0</v>
      </c>
      <c r="BQ101" s="14" t="n">
        <v>0.019</v>
      </c>
      <c r="BR101" s="14" t="n">
        <v>0</v>
      </c>
      <c r="BS101" s="14" t="n">
        <v>1</v>
      </c>
      <c r="BT101" s="14" t="n">
        <v>0</v>
      </c>
      <c r="BU101" s="14" t="n">
        <v>0</v>
      </c>
      <c r="BV101" s="14" t="n">
        <v>0.015</v>
      </c>
      <c r="BW101" s="14" t="n">
        <v>0.1</v>
      </c>
      <c r="BX101" s="14" t="n">
        <v>0.833</v>
      </c>
      <c r="BY101" s="14" t="n">
        <v>13.646</v>
      </c>
      <c r="BZ101" s="14" t="n">
        <v>0</v>
      </c>
      <c r="CA101" s="14" t="n">
        <v>13.646</v>
      </c>
      <c r="CB101" s="14" t="n">
        <v>0</v>
      </c>
      <c r="CC101" s="14" t="n">
        <v>86.38500000000001</v>
      </c>
      <c r="CD101" s="14" t="n">
        <v>7.95</v>
      </c>
      <c r="CE101" s="14" t="n">
        <v>1.177</v>
      </c>
      <c r="CF101" s="14" t="n">
        <v>95.024</v>
      </c>
      <c r="CG101" s="14" t="n">
        <v>0.1</v>
      </c>
      <c r="CH101" s="14" t="n">
        <v>1</v>
      </c>
      <c r="CI101" s="14" t="n">
        <v>0</v>
      </c>
      <c r="CJ101" s="14" t="n">
        <v>0</v>
      </c>
      <c r="CK101" s="14" t="n">
        <v>0</v>
      </c>
      <c r="CL101" s="14" t="n">
        <v>0</v>
      </c>
      <c r="CM101" s="14" t="n">
        <v>0</v>
      </c>
      <c r="CN101" s="14" t="n">
        <v>0</v>
      </c>
      <c r="CO101" s="14" t="n">
        <v>0</v>
      </c>
      <c r="CP101" s="14" t="n">
        <v>0</v>
      </c>
      <c r="CQ101" s="14" t="n">
        <v>1.387</v>
      </c>
      <c r="CR101" s="14" t="n">
        <v>0</v>
      </c>
      <c r="CS101" s="14" t="n">
        <v>5.529</v>
      </c>
      <c r="CT101" s="14" t="n">
        <v>3.509</v>
      </c>
      <c r="CU101" s="14" t="n">
        <v>10.792</v>
      </c>
    </row>
    <row r="102">
      <c r="A102" s="14" t="inlineStr">
        <is>
          <t>BOL2021</t>
        </is>
      </c>
      <c r="B102" s="14" t="inlineStr">
        <is>
          <t>BOL</t>
        </is>
      </c>
      <c r="C102" s="14" t="inlineStr">
        <is>
          <t>BOL</t>
        </is>
      </c>
      <c r="D102" s="14" t="inlineStr">
        <is>
          <t>Bolivia</t>
        </is>
      </c>
      <c r="E102" s="14" t="n">
        <v>2021</v>
      </c>
      <c r="F102" s="14" t="n">
        <v>0.149</v>
      </c>
      <c r="G102" s="14" t="n">
        <v>5.897</v>
      </c>
      <c r="H102" s="14" t="n">
        <v>1.143</v>
      </c>
      <c r="I102" s="14" t="n">
        <v>0.238</v>
      </c>
      <c r="J102" s="14" t="n">
        <v>6.134</v>
      </c>
      <c r="K102" s="14" t="n">
        <v>0</v>
      </c>
      <c r="L102" s="14" t="n">
        <v>1</v>
      </c>
      <c r="M102" s="14" t="n">
        <v>7.964</v>
      </c>
      <c r="N102" s="14" t="n">
        <v>3.43</v>
      </c>
      <c r="O102" s="14" t="n">
        <v>0.227</v>
      </c>
      <c r="P102" s="14" t="n">
        <v>8.191000000000001</v>
      </c>
      <c r="Q102" s="14" t="n">
        <v>0</v>
      </c>
      <c r="R102" s="14" t="n">
        <v>1</v>
      </c>
      <c r="S102" s="14" t="n">
        <v>11.613</v>
      </c>
      <c r="T102" s="14" t="n">
        <v>6.86</v>
      </c>
      <c r="U102" s="14" t="n">
        <v>0.238</v>
      </c>
      <c r="V102" s="14" t="n">
        <v>13.622</v>
      </c>
      <c r="W102" s="14" t="n">
        <v>0.149</v>
      </c>
      <c r="X102" s="14" t="n">
        <v>1</v>
      </c>
      <c r="Y102" s="14" t="n">
        <v>9.832000000000001</v>
      </c>
      <c r="Z102" s="14" t="n">
        <v>1.079</v>
      </c>
      <c r="AA102" s="14" t="n">
        <v>-7.712</v>
      </c>
      <c r="AB102" s="14" t="n">
        <v>2.12</v>
      </c>
      <c r="AC102" s="14" t="n">
        <v>0</v>
      </c>
      <c r="AD102" s="14" t="n">
        <v>0</v>
      </c>
      <c r="AE102" s="14" t="n">
        <v>10.404</v>
      </c>
      <c r="AF102" s="14" t="n">
        <v>2.023</v>
      </c>
      <c r="AG102" s="14" t="n">
        <v>-2.788</v>
      </c>
      <c r="AH102" s="14" t="n">
        <v>7.616</v>
      </c>
      <c r="AI102" s="14" t="n">
        <v>0</v>
      </c>
      <c r="AJ102" s="14" t="n">
        <v>0</v>
      </c>
      <c r="AK102" s="14" t="n">
        <v>13.834</v>
      </c>
      <c r="AL102" s="14" t="n">
        <v>6.526</v>
      </c>
      <c r="AM102" s="14" t="n">
        <v>-6.162</v>
      </c>
      <c r="AN102" s="14" t="n">
        <v>7.671</v>
      </c>
      <c r="AO102" s="14" t="n">
        <v>0</v>
      </c>
      <c r="AP102" s="14" t="n">
        <v>0</v>
      </c>
      <c r="AQ102" s="14" t="n">
        <v>0.649</v>
      </c>
      <c r="AR102" s="14" t="n">
        <v>0.114</v>
      </c>
      <c r="AS102" s="14" t="n">
        <v>-0.175</v>
      </c>
      <c r="AT102" s="14" t="n">
        <v>0.545</v>
      </c>
      <c r="AU102" s="14" t="n">
        <v>0</v>
      </c>
      <c r="AV102" s="14" t="n">
        <v>0</v>
      </c>
      <c r="AW102" s="14" t="n">
        <v>0.577</v>
      </c>
      <c r="AX102" s="14" t="n">
        <v>0.114</v>
      </c>
      <c r="AY102" s="14" t="n">
        <v>-0.105</v>
      </c>
      <c r="AZ102" s="14" t="n">
        <v>0.542</v>
      </c>
      <c r="BA102" s="14" t="n">
        <v>0</v>
      </c>
      <c r="BB102" s="14" t="n">
        <v>0</v>
      </c>
      <c r="BC102" s="14" t="n">
        <v>0.458</v>
      </c>
      <c r="BD102" s="14" t="n">
        <v>0.114</v>
      </c>
      <c r="BE102" s="14" t="n">
        <v>-0.313</v>
      </c>
      <c r="BF102" s="14" t="n">
        <v>0.167</v>
      </c>
      <c r="BG102" s="14" t="n">
        <v>0</v>
      </c>
      <c r="BH102" s="14" t="n">
        <v>0</v>
      </c>
      <c r="BI102" s="14" t="n">
        <v>0.491</v>
      </c>
      <c r="BJ102" s="14" t="n">
        <v>0.114</v>
      </c>
      <c r="BK102" s="14" t="n">
        <v>-0.146</v>
      </c>
      <c r="BL102" s="14" t="n">
        <v>0.397</v>
      </c>
      <c r="BM102" s="14" t="n">
        <v>0</v>
      </c>
      <c r="BN102" s="14" t="n">
        <v>0</v>
      </c>
      <c r="BO102" s="14" t="n">
        <v>0</v>
      </c>
      <c r="BP102" s="14" t="n">
        <v>-0.004</v>
      </c>
      <c r="BQ102" s="14" t="n">
        <v>0.08</v>
      </c>
      <c r="BR102" s="14" t="n">
        <v>0</v>
      </c>
      <c r="BS102" s="14" t="n">
        <v>0.5</v>
      </c>
      <c r="BT102" s="14" t="n">
        <v>0</v>
      </c>
      <c r="BU102" s="14" t="n">
        <v>-0.004</v>
      </c>
      <c r="BV102" s="14" t="n">
        <v>0.102</v>
      </c>
      <c r="BW102" s="14" t="n">
        <v>0.149</v>
      </c>
      <c r="BX102" s="14" t="n">
        <v>0.833</v>
      </c>
      <c r="BY102" s="14" t="n">
        <v>11.787</v>
      </c>
      <c r="BZ102" s="14" t="n">
        <v>0</v>
      </c>
      <c r="CA102" s="14" t="n">
        <v>11.787</v>
      </c>
      <c r="CB102" s="14" t="n">
        <v>0</v>
      </c>
      <c r="CC102" s="14" t="n">
        <v>78.125</v>
      </c>
      <c r="CD102" s="14" t="n">
        <v>7.95</v>
      </c>
      <c r="CE102" s="14" t="n">
        <v>-22.1</v>
      </c>
      <c r="CF102" s="14" t="n">
        <v>64.395</v>
      </c>
      <c r="CG102" s="14" t="n">
        <v>0</v>
      </c>
      <c r="CH102" s="14" t="n">
        <v>0</v>
      </c>
      <c r="CI102" s="14" t="n">
        <v>0</v>
      </c>
      <c r="CJ102" s="14" t="n">
        <v>0</v>
      </c>
      <c r="CK102" s="14" t="n">
        <v>0</v>
      </c>
      <c r="CL102" s="14" t="n">
        <v>0</v>
      </c>
      <c r="CM102" s="14" t="n">
        <v>0</v>
      </c>
      <c r="CN102" s="14" t="n">
        <v>0</v>
      </c>
      <c r="CO102" s="14" t="n">
        <v>0</v>
      </c>
      <c r="CP102" s="14" t="n">
        <v>0</v>
      </c>
      <c r="CQ102" s="14" t="n">
        <v>1.198</v>
      </c>
      <c r="CR102" s="14" t="n">
        <v>1</v>
      </c>
      <c r="CS102" s="14" t="n">
        <v>9.260999999999999</v>
      </c>
      <c r="CT102" s="14" t="n">
        <v>4.753</v>
      </c>
      <c r="CU102" s="14" t="n">
        <v>14.129</v>
      </c>
    </row>
    <row r="103">
      <c r="A103" s="14" t="inlineStr">
        <is>
          <t>BOL2022</t>
        </is>
      </c>
      <c r="B103" s="14" t="inlineStr">
        <is>
          <t>BOL</t>
        </is>
      </c>
      <c r="C103" s="14" t="inlineStr">
        <is>
          <t>BOL</t>
        </is>
      </c>
      <c r="D103" s="14" t="inlineStr">
        <is>
          <t>Bolivia</t>
        </is>
      </c>
      <c r="E103" s="14" t="n">
        <v>2022</v>
      </c>
      <c r="F103" s="14" t="n">
        <v>0.149</v>
      </c>
      <c r="G103" s="14" t="n">
        <v>11.72</v>
      </c>
      <c r="H103" s="14" t="n">
        <v>1.235</v>
      </c>
      <c r="I103" s="14" t="n">
        <v>0.5659999999999999</v>
      </c>
      <c r="J103" s="14" t="n">
        <v>12.286</v>
      </c>
      <c r="K103" s="14" t="n">
        <v>0</v>
      </c>
      <c r="L103" s="14" t="n">
        <v>1</v>
      </c>
      <c r="M103" s="14" t="n">
        <v>9.782999999999999</v>
      </c>
      <c r="N103" s="14" t="n">
        <v>3.704</v>
      </c>
      <c r="O103" s="14" t="n">
        <v>0.328</v>
      </c>
      <c r="P103" s="14" t="n">
        <v>10.111</v>
      </c>
      <c r="Q103" s="14" t="n">
        <v>0</v>
      </c>
      <c r="R103" s="14" t="n">
        <v>1</v>
      </c>
      <c r="S103" s="14" t="n">
        <v>17.893</v>
      </c>
      <c r="T103" s="14" t="n">
        <v>7.408</v>
      </c>
      <c r="U103" s="14" t="n">
        <v>0.77</v>
      </c>
      <c r="V103" s="14" t="n">
        <v>21.217</v>
      </c>
      <c r="W103" s="14" t="n">
        <v>0.149</v>
      </c>
      <c r="X103" s="14" t="n">
        <v>1</v>
      </c>
      <c r="Y103" s="14" t="n">
        <v>10.618</v>
      </c>
      <c r="Z103" s="14" t="n">
        <v>1.165</v>
      </c>
      <c r="AA103" s="14" t="n">
        <v>-8.329000000000001</v>
      </c>
      <c r="AB103" s="14" t="n">
        <v>2.289</v>
      </c>
      <c r="AC103" s="14" t="n">
        <v>0</v>
      </c>
      <c r="AD103" s="14" t="n">
        <v>0</v>
      </c>
      <c r="AE103" s="14" t="n">
        <v>11.235</v>
      </c>
      <c r="AF103" s="14" t="n">
        <v>2.185</v>
      </c>
      <c r="AG103" s="14" t="n">
        <v>-3.011</v>
      </c>
      <c r="AH103" s="14" t="n">
        <v>8.225</v>
      </c>
      <c r="AI103" s="14" t="n">
        <v>0</v>
      </c>
      <c r="AJ103" s="14" t="n">
        <v>0</v>
      </c>
      <c r="AK103" s="14" t="n">
        <v>14.94</v>
      </c>
      <c r="AL103" s="14" t="n">
        <v>7.047</v>
      </c>
      <c r="AM103" s="14" t="n">
        <v>-6.655</v>
      </c>
      <c r="AN103" s="14" t="n">
        <v>8.285</v>
      </c>
      <c r="AO103" s="14" t="n">
        <v>0</v>
      </c>
      <c r="AP103" s="14" t="n">
        <v>0</v>
      </c>
      <c r="AQ103" s="14" t="n">
        <v>0.896</v>
      </c>
      <c r="AR103" s="14" t="n">
        <v>0.123</v>
      </c>
      <c r="AS103" s="14" t="n">
        <v>-0.422</v>
      </c>
      <c r="AT103" s="14" t="n">
        <v>0.545</v>
      </c>
      <c r="AU103" s="14" t="n">
        <v>0</v>
      </c>
      <c r="AV103" s="14" t="n">
        <v>0</v>
      </c>
      <c r="AW103" s="14" t="n">
        <v>0.89</v>
      </c>
      <c r="AX103" s="14" t="n">
        <v>0.123</v>
      </c>
      <c r="AY103" s="14" t="n">
        <v>-0.419</v>
      </c>
      <c r="AZ103" s="14" t="n">
        <v>0.542</v>
      </c>
      <c r="BA103" s="14" t="n">
        <v>0</v>
      </c>
      <c r="BB103" s="14" t="n">
        <v>0</v>
      </c>
      <c r="BC103" s="14" t="n">
        <v>0.62</v>
      </c>
      <c r="BD103" s="14" t="n">
        <v>0.123</v>
      </c>
      <c r="BE103" s="14" t="n">
        <v>-0.475</v>
      </c>
      <c r="BF103" s="14" t="n">
        <v>0.167</v>
      </c>
      <c r="BG103" s="14" t="n">
        <v>0</v>
      </c>
      <c r="BH103" s="14" t="n">
        <v>0</v>
      </c>
      <c r="BI103" s="14" t="n">
        <v>0.608</v>
      </c>
      <c r="BJ103" s="14" t="n">
        <v>0.123</v>
      </c>
      <c r="BK103" s="14" t="n">
        <v>-0.262</v>
      </c>
      <c r="BL103" s="14" t="n">
        <v>0.397</v>
      </c>
      <c r="BM103" s="14" t="n">
        <v>0</v>
      </c>
      <c r="BN103" s="14" t="n">
        <v>0</v>
      </c>
      <c r="BO103" s="14" t="n">
        <v>0</v>
      </c>
      <c r="BP103" s="14" t="n">
        <v>-0.005</v>
      </c>
      <c r="BQ103" s="14" t="n">
        <v>0.081</v>
      </c>
      <c r="BR103" s="14" t="n">
        <v>0</v>
      </c>
      <c r="BS103" s="14" t="n">
        <v>0.5</v>
      </c>
      <c r="BT103" s="14" t="n">
        <v>0</v>
      </c>
      <c r="BU103" s="14" t="n">
        <v>-0.005</v>
      </c>
      <c r="BV103" s="14" t="n">
        <v>0.106</v>
      </c>
      <c r="BW103" s="14" t="n">
        <v>0.149</v>
      </c>
      <c r="BX103" s="14" t="n">
        <v>0.833</v>
      </c>
      <c r="BY103" s="14" t="n">
        <v>12.729</v>
      </c>
      <c r="BZ103" s="14" t="n">
        <v>0</v>
      </c>
      <c r="CA103" s="14" t="n">
        <v>12.729</v>
      </c>
      <c r="CB103" s="14" t="n">
        <v>0</v>
      </c>
      <c r="CC103" s="14" t="n">
        <v>97.90000000000001</v>
      </c>
      <c r="CD103" s="14" t="n">
        <v>7.95</v>
      </c>
      <c r="CE103" s="14" t="n">
        <v>-41.875</v>
      </c>
      <c r="CF103" s="14" t="n">
        <v>64.395</v>
      </c>
      <c r="CG103" s="14" t="n">
        <v>0</v>
      </c>
      <c r="CH103" s="14" t="n">
        <v>0</v>
      </c>
      <c r="CI103" s="14" t="n">
        <v>0</v>
      </c>
      <c r="CJ103" s="14" t="n">
        <v>0</v>
      </c>
      <c r="CK103" s="14" t="n">
        <v>0</v>
      </c>
      <c r="CL103" s="14" t="n">
        <v>0</v>
      </c>
      <c r="CM103" s="14" t="n">
        <v>0</v>
      </c>
      <c r="CN103" s="14" t="n">
        <v>0</v>
      </c>
      <c r="CO103" s="14" t="n">
        <v>0</v>
      </c>
      <c r="CP103" s="14" t="n">
        <v>0</v>
      </c>
      <c r="CQ103" s="14" t="n">
        <v>1.294</v>
      </c>
      <c r="CR103" s="14" t="n">
        <v>1</v>
      </c>
      <c r="CS103" s="14" t="n">
        <v>10.001</v>
      </c>
      <c r="CT103" s="14" t="n">
        <v>10.485</v>
      </c>
      <c r="CU103" s="14" t="n">
        <v>28.059</v>
      </c>
    </row>
    <row r="104">
      <c r="A104" s="14" t="inlineStr">
        <is>
          <t>BOL2023</t>
        </is>
      </c>
      <c r="B104" s="14" t="inlineStr">
        <is>
          <t>BOL</t>
        </is>
      </c>
      <c r="C104" s="14" t="inlineStr">
        <is>
          <t>BOL</t>
        </is>
      </c>
      <c r="D104" s="14" t="inlineStr">
        <is>
          <t>Bolivia</t>
        </is>
      </c>
      <c r="E104" s="14" t="n">
        <v>2023</v>
      </c>
      <c r="F104" s="14" t="n">
        <v>0.149</v>
      </c>
      <c r="G104" s="14" t="n">
        <v>6.147</v>
      </c>
      <c r="H104" s="14" t="n">
        <v>1.286</v>
      </c>
      <c r="I104" s="14" t="n">
        <v>0.273</v>
      </c>
      <c r="J104" s="14" t="n">
        <v>6.42</v>
      </c>
      <c r="K104" s="14" t="n">
        <v>0</v>
      </c>
      <c r="L104" s="14" t="n">
        <v>1</v>
      </c>
      <c r="M104" s="14" t="n">
        <v>7.886</v>
      </c>
      <c r="N104" s="14" t="n">
        <v>3.857</v>
      </c>
      <c r="O104" s="14" t="n">
        <v>0.227</v>
      </c>
      <c r="P104" s="14" t="n">
        <v>8.113</v>
      </c>
      <c r="Q104" s="14" t="n">
        <v>0</v>
      </c>
      <c r="R104" s="14" t="n">
        <v>1</v>
      </c>
      <c r="S104" s="14" t="n">
        <v>12.575</v>
      </c>
      <c r="T104" s="14" t="n">
        <v>7.714</v>
      </c>
      <c r="U104" s="14" t="n">
        <v>0.486</v>
      </c>
      <c r="V104" s="14" t="n">
        <v>14.768</v>
      </c>
      <c r="W104" s="14" t="n">
        <v>0.149</v>
      </c>
      <c r="X104" s="14" t="n">
        <v>1</v>
      </c>
      <c r="Y104" s="14" t="n">
        <v>9.904</v>
      </c>
      <c r="Z104" s="14" t="n">
        <v>1.087</v>
      </c>
      <c r="AA104" s="14" t="n">
        <v>-7.521</v>
      </c>
      <c r="AB104" s="14" t="n">
        <v>2.384</v>
      </c>
      <c r="AC104" s="14" t="n">
        <v>0</v>
      </c>
      <c r="AD104" s="14" t="n">
        <v>0</v>
      </c>
      <c r="AE104" s="14" t="n">
        <v>10.547</v>
      </c>
      <c r="AF104" s="14" t="n">
        <v>2.051</v>
      </c>
      <c r="AG104" s="14" t="n">
        <v>-3.135</v>
      </c>
      <c r="AH104" s="14" t="n">
        <v>7.412</v>
      </c>
      <c r="AI104" s="14" t="n">
        <v>0</v>
      </c>
      <c r="AJ104" s="14" t="n">
        <v>0</v>
      </c>
      <c r="AK104" s="14" t="n">
        <v>14.404</v>
      </c>
      <c r="AL104" s="14" t="n">
        <v>6.795</v>
      </c>
      <c r="AM104" s="14" t="n">
        <v>-5.969</v>
      </c>
      <c r="AN104" s="14" t="n">
        <v>8.435</v>
      </c>
      <c r="AO104" s="14" t="n">
        <v>0</v>
      </c>
      <c r="AP104" s="14" t="n">
        <v>0</v>
      </c>
      <c r="AQ104" s="14" t="n">
        <v>0.791</v>
      </c>
      <c r="AR104" s="14" t="n">
        <v>0.129</v>
      </c>
      <c r="AS104" s="14" t="n">
        <v>-0.314</v>
      </c>
      <c r="AT104" s="14" t="n">
        <v>0.548</v>
      </c>
      <c r="AU104" s="14" t="n">
        <v>0</v>
      </c>
      <c r="AV104" s="14" t="n">
        <v>0</v>
      </c>
      <c r="AW104" s="14" t="n">
        <v>0.618</v>
      </c>
      <c r="AX104" s="14" t="n">
        <v>0.129</v>
      </c>
      <c r="AY104" s="14" t="n">
        <v>-0.124</v>
      </c>
      <c r="AZ104" s="14" t="n">
        <v>0.5679999999999999</v>
      </c>
      <c r="BA104" s="14" t="n">
        <v>0</v>
      </c>
      <c r="BB104" s="14" t="n">
        <v>0</v>
      </c>
      <c r="BC104" s="14" t="n">
        <v>0.554</v>
      </c>
      <c r="BD104" s="14" t="n">
        <v>0.129</v>
      </c>
      <c r="BE104" s="14" t="n">
        <v>-0.409</v>
      </c>
      <c r="BF104" s="14" t="n">
        <v>0.167</v>
      </c>
      <c r="BG104" s="14" t="n">
        <v>0</v>
      </c>
      <c r="BH104" s="14" t="n">
        <v>0</v>
      </c>
      <c r="BI104" s="14" t="n">
        <v>0.5570000000000001</v>
      </c>
      <c r="BJ104" s="14" t="n">
        <v>0.129</v>
      </c>
      <c r="BK104" s="14" t="n">
        <v>-0.212</v>
      </c>
      <c r="BL104" s="14" t="n">
        <v>0.397</v>
      </c>
      <c r="BM104" s="14" t="n">
        <v>0</v>
      </c>
      <c r="BN104" s="14" t="n">
        <v>0</v>
      </c>
      <c r="BO104" s="14" t="n">
        <v>0</v>
      </c>
      <c r="BP104" s="14" t="n">
        <v>0</v>
      </c>
      <c r="BQ104" s="14" t="n">
        <v>0.082</v>
      </c>
      <c r="BR104" s="14" t="n">
        <v>0</v>
      </c>
      <c r="BS104" s="14" t="n">
        <v>0.5</v>
      </c>
      <c r="BT104" s="14" t="n">
        <v>0</v>
      </c>
      <c r="BU104" s="14" t="n">
        <v>0</v>
      </c>
      <c r="BV104" s="14" t="n">
        <v>0.11</v>
      </c>
      <c r="BW104" s="14" t="n">
        <v>0.149</v>
      </c>
      <c r="BX104" s="14" t="n">
        <v>0.833</v>
      </c>
      <c r="BY104" s="14" t="n">
        <v>13.254</v>
      </c>
      <c r="BZ104" s="14" t="n">
        <v>0</v>
      </c>
      <c r="CA104" s="14" t="n">
        <v>13.254</v>
      </c>
      <c r="CB104" s="14" t="n">
        <v>0</v>
      </c>
      <c r="CC104" s="14" t="n">
        <v>83.248</v>
      </c>
      <c r="CD104" s="14" t="n">
        <v>7.95</v>
      </c>
      <c r="CE104" s="14" t="n">
        <v>-27.61</v>
      </c>
      <c r="CF104" s="14" t="n">
        <v>63.95</v>
      </c>
      <c r="CG104" s="14" t="n">
        <v>0</v>
      </c>
      <c r="CH104" s="14" t="n">
        <v>0</v>
      </c>
      <c r="CI104" s="14" t="n">
        <v>0</v>
      </c>
      <c r="CJ104" s="14" t="n">
        <v>0</v>
      </c>
      <c r="CK104" s="14" t="n">
        <v>0</v>
      </c>
      <c r="CL104" s="14" t="n">
        <v>0</v>
      </c>
      <c r="CM104" s="14" t="n">
        <v>0</v>
      </c>
      <c r="CN104" s="14" t="n">
        <v>0</v>
      </c>
      <c r="CO104" s="14" t="n">
        <v>0</v>
      </c>
      <c r="CP104" s="14" t="n">
        <v>0</v>
      </c>
      <c r="CQ104" s="14" t="n">
        <v>1.348</v>
      </c>
      <c r="CR104" s="14" t="n">
        <v>1</v>
      </c>
      <c r="CS104" s="14" t="n">
        <v>9.260999999999999</v>
      </c>
      <c r="CT104" s="14" t="n">
        <v>4.861</v>
      </c>
      <c r="CU104" s="14" t="n">
        <v>9.260999999999999</v>
      </c>
    </row>
    <row r="105">
      <c r="A105" s="14" t="inlineStr">
        <is>
          <t>BOL2024</t>
        </is>
      </c>
      <c r="B105" s="14" t="inlineStr">
        <is>
          <t>BOL</t>
        </is>
      </c>
      <c r="C105" s="14" t="inlineStr">
        <is>
          <t>BOL</t>
        </is>
      </c>
      <c r="D105" s="14" t="inlineStr">
        <is>
          <t>Bolivia</t>
        </is>
      </c>
      <c r="E105" s="14" t="n">
        <v>2024</v>
      </c>
      <c r="F105" s="14" t="n">
        <v>0.149</v>
      </c>
      <c r="G105" s="14" t="n">
        <v>5.575</v>
      </c>
      <c r="H105" s="14" t="n">
        <v>1.324</v>
      </c>
      <c r="I105" s="14" t="n">
        <v>0.213</v>
      </c>
      <c r="J105" s="14" t="n">
        <v>5.787</v>
      </c>
      <c r="K105" s="14" t="n">
        <v>0</v>
      </c>
      <c r="L105" s="14" t="n">
        <v>1</v>
      </c>
      <c r="M105" s="14" t="n">
        <v>7.124</v>
      </c>
      <c r="N105" s="14" t="n">
        <v>3.971</v>
      </c>
      <c r="O105" s="14" t="n">
        <v>0.158</v>
      </c>
      <c r="P105" s="14" t="n">
        <v>7.281</v>
      </c>
      <c r="Q105" s="14" t="n">
        <v>0</v>
      </c>
      <c r="R105" s="14" t="n">
        <v>1</v>
      </c>
      <c r="S105" s="14" t="n">
        <v>12.193</v>
      </c>
      <c r="T105" s="14" t="n">
        <v>7.942</v>
      </c>
      <c r="U105" s="14" t="n">
        <v>0.465</v>
      </c>
      <c r="V105" s="14" t="n">
        <v>14.259</v>
      </c>
      <c r="W105" s="14" t="n">
        <v>0.149</v>
      </c>
      <c r="X105" s="14" t="n">
        <v>1</v>
      </c>
      <c r="Y105" s="14" t="n">
        <v>8.26</v>
      </c>
      <c r="Z105" s="14" t="n">
        <v>0.906</v>
      </c>
      <c r="AA105" s="14" t="n">
        <v>-5.806</v>
      </c>
      <c r="AB105" s="14" t="n">
        <v>2.454</v>
      </c>
      <c r="AC105" s="14" t="n">
        <v>0</v>
      </c>
      <c r="AD105" s="14" t="n">
        <v>0</v>
      </c>
      <c r="AE105" s="14" t="n">
        <v>8.922000000000001</v>
      </c>
      <c r="AF105" s="14" t="n">
        <v>1.735</v>
      </c>
      <c r="AG105" s="14" t="n">
        <v>-3.227</v>
      </c>
      <c r="AH105" s="14" t="n">
        <v>5.694</v>
      </c>
      <c r="AI105" s="14" t="n">
        <v>0</v>
      </c>
      <c r="AJ105" s="14" t="n">
        <v>0</v>
      </c>
      <c r="AK105" s="14" t="n">
        <v>12.892</v>
      </c>
      <c r="AL105" s="14" t="n">
        <v>6.082</v>
      </c>
      <c r="AM105" s="14" t="n">
        <v>-4.531</v>
      </c>
      <c r="AN105" s="14" t="n">
        <v>8.362</v>
      </c>
      <c r="AO105" s="14" t="n">
        <v>0</v>
      </c>
      <c r="AP105" s="14" t="n">
        <v>0</v>
      </c>
      <c r="AQ105" s="14" t="n">
        <v>0.756</v>
      </c>
      <c r="AR105" s="14" t="n">
        <v>0.132</v>
      </c>
      <c r="AS105" s="14" t="n">
        <v>-0.268</v>
      </c>
      <c r="AT105" s="14" t="n">
        <v>0.5610000000000001</v>
      </c>
      <c r="AU105" s="14" t="n">
        <v>0</v>
      </c>
      <c r="AV105" s="14" t="n">
        <v>0</v>
      </c>
      <c r="AW105" s="14" t="n">
        <v>0.655</v>
      </c>
      <c r="AX105" s="14" t="n">
        <v>0.132</v>
      </c>
      <c r="AY105" s="14" t="n">
        <v>-0.167</v>
      </c>
      <c r="AZ105" s="14" t="n">
        <v>0.5610000000000001</v>
      </c>
      <c r="BA105" s="14" t="n">
        <v>0</v>
      </c>
      <c r="BB105" s="14" t="n">
        <v>0</v>
      </c>
      <c r="BC105" s="14" t="n">
        <v>0.534</v>
      </c>
      <c r="BD105" s="14" t="n">
        <v>0.132</v>
      </c>
      <c r="BE105" s="14" t="n">
        <v>-0.388</v>
      </c>
      <c r="BF105" s="14" t="n">
        <v>0.167</v>
      </c>
      <c r="BG105" s="14" t="n">
        <v>0</v>
      </c>
      <c r="BH105" s="14" t="n">
        <v>0</v>
      </c>
      <c r="BI105" s="14" t="n">
        <v>0.5679999999999999</v>
      </c>
      <c r="BJ105" s="14" t="n">
        <v>0.132</v>
      </c>
      <c r="BK105" s="14" t="n">
        <v>-0.223</v>
      </c>
      <c r="BL105" s="14" t="n">
        <v>0.397</v>
      </c>
      <c r="BM105" s="14" t="n">
        <v>0</v>
      </c>
      <c r="BN105" s="14" t="n">
        <v>0</v>
      </c>
      <c r="BO105" s="14" t="n">
        <v>0</v>
      </c>
      <c r="BP105" s="14" t="n">
        <v>0</v>
      </c>
      <c r="BQ105" s="14" t="n">
        <v>0.08400000000000001</v>
      </c>
      <c r="BR105" s="14" t="n">
        <v>0</v>
      </c>
      <c r="BS105" s="14" t="n">
        <v>0.5</v>
      </c>
      <c r="BT105" s="14" t="n">
        <v>0</v>
      </c>
      <c r="BU105" s="14" t="n">
        <v>0</v>
      </c>
      <c r="BV105" s="14" t="n">
        <v>0.113</v>
      </c>
      <c r="BW105" s="14" t="n">
        <v>0.149</v>
      </c>
      <c r="BX105" s="14" t="n">
        <v>0.833</v>
      </c>
      <c r="BY105" s="14" t="n">
        <v>13.646</v>
      </c>
      <c r="BZ105" s="14" t="n">
        <v>0</v>
      </c>
      <c r="CA105" s="14" t="n">
        <v>13.646</v>
      </c>
      <c r="CB105" s="14" t="n">
        <v>0</v>
      </c>
      <c r="CC105" s="14" t="n">
        <v>82.58799999999999</v>
      </c>
      <c r="CD105" s="14" t="n">
        <v>7.95</v>
      </c>
      <c r="CE105" s="14" t="n">
        <v>-26.95</v>
      </c>
      <c r="CF105" s="14" t="n">
        <v>63.95</v>
      </c>
      <c r="CG105" s="14" t="n">
        <v>0</v>
      </c>
      <c r="CH105" s="14" t="n">
        <v>0</v>
      </c>
      <c r="CI105" s="14" t="n">
        <v>0</v>
      </c>
      <c r="CJ105" s="14" t="n">
        <v>0</v>
      </c>
      <c r="CK105" s="14" t="n">
        <v>0</v>
      </c>
      <c r="CL105" s="14" t="n">
        <v>0</v>
      </c>
      <c r="CM105" s="14" t="n">
        <v>0</v>
      </c>
      <c r="CN105" s="14" t="n">
        <v>0</v>
      </c>
      <c r="CO105" s="14" t="n">
        <v>0</v>
      </c>
      <c r="CP105" s="14" t="n">
        <v>0</v>
      </c>
      <c r="CQ105" s="14" t="n">
        <v>1.387</v>
      </c>
      <c r="CR105" s="14" t="n">
        <v>1</v>
      </c>
      <c r="CS105" s="14" t="n">
        <v>7.598</v>
      </c>
      <c r="CT105" s="14" t="n">
        <v>4.251</v>
      </c>
      <c r="CU105" s="14" t="n">
        <v>7.598</v>
      </c>
    </row>
    <row r="106">
      <c r="A106" s="14" t="inlineStr">
        <is>
          <t>BIH2021</t>
        </is>
      </c>
      <c r="B106" s="14" t="inlineStr">
        <is>
          <t>BIH</t>
        </is>
      </c>
      <c r="C106" s="14" t="inlineStr">
        <is>
          <t>BIH</t>
        </is>
      </c>
      <c r="D106" s="14" t="inlineStr">
        <is>
          <t>Bosnia and Herzegovina</t>
        </is>
      </c>
      <c r="E106" s="14" t="n">
        <v>2021</v>
      </c>
      <c r="F106" s="14" t="n">
        <v>0.17</v>
      </c>
      <c r="G106" s="14" t="n">
        <v>2.809</v>
      </c>
      <c r="H106" s="14" t="n">
        <v>0.729</v>
      </c>
      <c r="I106" s="14" t="n">
        <v>0.124</v>
      </c>
      <c r="J106" s="14" t="n">
        <v>2.933</v>
      </c>
      <c r="K106" s="14" t="n">
        <v>0</v>
      </c>
      <c r="L106" s="14" t="n">
        <v>1</v>
      </c>
      <c r="M106" s="14" t="n">
        <v>4.301</v>
      </c>
      <c r="N106" s="14" t="n">
        <v>2.186</v>
      </c>
      <c r="O106" s="14" t="n">
        <v>-1.368</v>
      </c>
      <c r="P106" s="14" t="n">
        <v>2.933</v>
      </c>
      <c r="Q106" s="14" t="n">
        <v>0</v>
      </c>
      <c r="R106" s="14" t="n">
        <v>0</v>
      </c>
      <c r="S106" s="14" t="n">
        <v>6.452</v>
      </c>
      <c r="T106" s="14" t="n">
        <v>4.372</v>
      </c>
      <c r="U106" s="14" t="n">
        <v>0</v>
      </c>
      <c r="V106" s="14" t="n">
        <v>7.549</v>
      </c>
      <c r="W106" s="14" t="n">
        <v>0.17</v>
      </c>
      <c r="X106" s="14" t="n">
        <v>1</v>
      </c>
      <c r="Y106" s="14" t="n">
        <v>22.51</v>
      </c>
      <c r="Z106" s="14" t="n">
        <v>2.486</v>
      </c>
      <c r="AA106" s="14" t="n">
        <v>-10.342</v>
      </c>
      <c r="AB106" s="14" t="n">
        <v>12.168</v>
      </c>
      <c r="AC106" s="14" t="n">
        <v>0</v>
      </c>
      <c r="AD106" s="14" t="n">
        <v>1</v>
      </c>
      <c r="AE106" s="14" t="n">
        <v>22.467</v>
      </c>
      <c r="AF106" s="14" t="n">
        <v>4.421</v>
      </c>
      <c r="AG106" s="14" t="n">
        <v>-10.298</v>
      </c>
      <c r="AH106" s="14" t="n">
        <v>12.168</v>
      </c>
      <c r="AI106" s="14" t="n">
        <v>0</v>
      </c>
      <c r="AJ106" s="14" t="n">
        <v>1</v>
      </c>
      <c r="AK106" s="14" t="n">
        <v>26.868</v>
      </c>
      <c r="AL106" s="14" t="n">
        <v>13.187</v>
      </c>
      <c r="AM106" s="14" t="n">
        <v>-17.256</v>
      </c>
      <c r="AN106" s="14" t="n">
        <v>11.246</v>
      </c>
      <c r="AO106" s="14" t="n">
        <v>0</v>
      </c>
      <c r="AP106" s="14" t="n">
        <v>0</v>
      </c>
      <c r="AQ106" s="14" t="n">
        <v>0.619</v>
      </c>
      <c r="AR106" s="14" t="n">
        <v>0.114</v>
      </c>
      <c r="AS106" s="14" t="n">
        <v>0.5</v>
      </c>
      <c r="AT106" s="14" t="n">
        <v>1.31</v>
      </c>
      <c r="AU106" s="14" t="n">
        <v>0.17</v>
      </c>
      <c r="AV106" s="14" t="n">
        <v>1</v>
      </c>
      <c r="AW106" s="14" t="n">
        <v>0.599</v>
      </c>
      <c r="AX106" s="14" t="n">
        <v>0.114</v>
      </c>
      <c r="AY106" s="14" t="n">
        <v>0.486</v>
      </c>
      <c r="AZ106" s="14" t="n">
        <v>1.27</v>
      </c>
      <c r="BA106" s="14" t="n">
        <v>0.17</v>
      </c>
      <c r="BB106" s="14" t="n">
        <v>1</v>
      </c>
      <c r="BC106" s="14" t="n">
        <v>0.439</v>
      </c>
      <c r="BD106" s="14" t="n">
        <v>0.114</v>
      </c>
      <c r="BE106" s="14" t="n">
        <v>0.184</v>
      </c>
      <c r="BF106" s="14" t="n">
        <v>0.729</v>
      </c>
      <c r="BG106" s="14" t="n">
        <v>0.17</v>
      </c>
      <c r="BH106" s="14" t="n">
        <v>1</v>
      </c>
      <c r="BI106" s="14" t="n">
        <v>0.505</v>
      </c>
      <c r="BJ106" s="14" t="n">
        <v>0.114</v>
      </c>
      <c r="BK106" s="14" t="n">
        <v>0.19</v>
      </c>
      <c r="BL106" s="14" t="n">
        <v>0.8129999999999999</v>
      </c>
      <c r="BM106" s="14" t="n">
        <v>0.17</v>
      </c>
      <c r="BN106" s="14" t="n">
        <v>1</v>
      </c>
      <c r="BO106" s="14" t="n">
        <v>0</v>
      </c>
      <c r="BP106" s="14" t="n">
        <v>0.003</v>
      </c>
      <c r="BQ106" s="14" t="n">
        <v>0.07199999999999999</v>
      </c>
      <c r="BR106" s="14" t="n">
        <v>0</v>
      </c>
      <c r="BS106" s="14" t="n">
        <v>1</v>
      </c>
      <c r="BT106" s="14" t="n">
        <v>0</v>
      </c>
      <c r="BU106" s="14" t="n">
        <v>0.003</v>
      </c>
      <c r="BV106" s="14" t="n">
        <v>0.103</v>
      </c>
      <c r="BW106" s="14" t="n">
        <v>0.17</v>
      </c>
      <c r="BX106" s="14" t="n">
        <v>1</v>
      </c>
      <c r="BY106" s="14" t="n">
        <v>11.787</v>
      </c>
      <c r="BZ106" s="14" t="n">
        <v>0</v>
      </c>
      <c r="CA106" s="14" t="n">
        <v>11.787</v>
      </c>
      <c r="CB106" s="14" t="n">
        <v>0</v>
      </c>
      <c r="CC106" s="14" t="n">
        <v>78.125</v>
      </c>
      <c r="CD106" s="14" t="n">
        <v>7.95</v>
      </c>
      <c r="CE106" s="14" t="n">
        <v>0</v>
      </c>
      <c r="CF106" s="14" t="n">
        <v>91.40600000000001</v>
      </c>
      <c r="CG106" s="14" t="n">
        <v>0.17</v>
      </c>
      <c r="CH106" s="14" t="n">
        <v>1</v>
      </c>
      <c r="CI106" s="14" t="n">
        <v>0</v>
      </c>
      <c r="CJ106" s="14" t="n">
        <v>0</v>
      </c>
      <c r="CK106" s="14" t="n">
        <v>0</v>
      </c>
      <c r="CL106" s="14" t="n">
        <v>0</v>
      </c>
      <c r="CM106" s="14" t="n">
        <v>0</v>
      </c>
      <c r="CN106" s="14" t="n">
        <v>0</v>
      </c>
      <c r="CO106" s="14" t="n">
        <v>0</v>
      </c>
      <c r="CP106" s="14" t="n">
        <v>0.725</v>
      </c>
      <c r="CQ106" s="14" t="n">
        <v>1.198</v>
      </c>
      <c r="CR106" s="14" t="n">
        <v>0</v>
      </c>
      <c r="CS106" s="14" t="n">
        <v>4.776</v>
      </c>
      <c r="CT106" s="14" t="n">
        <v>4.41</v>
      </c>
      <c r="CU106" s="14" t="n">
        <v>20.363</v>
      </c>
    </row>
    <row r="107">
      <c r="A107" s="14" t="inlineStr">
        <is>
          <t>BIH2022</t>
        </is>
      </c>
      <c r="B107" s="14" t="inlineStr">
        <is>
          <t>BIH</t>
        </is>
      </c>
      <c r="C107" s="14" t="inlineStr">
        <is>
          <t>BIH</t>
        </is>
      </c>
      <c r="D107" s="14" t="inlineStr">
        <is>
          <t>Bosnia and Herzegovina</t>
        </is>
      </c>
      <c r="E107" s="14" t="n">
        <v>2022</v>
      </c>
      <c r="F107" s="14" t="n">
        <v>0.17</v>
      </c>
      <c r="G107" s="14" t="n">
        <v>3.179</v>
      </c>
      <c r="H107" s="14" t="n">
        <v>0.769</v>
      </c>
      <c r="I107" s="14" t="n">
        <v>0.134</v>
      </c>
      <c r="J107" s="14" t="n">
        <v>3.313</v>
      </c>
      <c r="K107" s="14" t="n">
        <v>0</v>
      </c>
      <c r="L107" s="14" t="n">
        <v>1</v>
      </c>
      <c r="M107" s="14" t="n">
        <v>4.775</v>
      </c>
      <c r="N107" s="14" t="n">
        <v>2.307</v>
      </c>
      <c r="O107" s="14" t="n">
        <v>-1.477</v>
      </c>
      <c r="P107" s="14" t="n">
        <v>3.298</v>
      </c>
      <c r="Q107" s="14" t="n">
        <v>0</v>
      </c>
      <c r="R107" s="14" t="n">
        <v>0</v>
      </c>
      <c r="S107" s="14" t="n">
        <v>7.023</v>
      </c>
      <c r="T107" s="14" t="n">
        <v>4.613</v>
      </c>
      <c r="U107" s="14" t="n">
        <v>0.08799999999999999</v>
      </c>
      <c r="V107" s="14" t="n">
        <v>8.217000000000001</v>
      </c>
      <c r="W107" s="14" t="n">
        <v>0.17</v>
      </c>
      <c r="X107" s="14" t="n">
        <v>1</v>
      </c>
      <c r="Y107" s="14" t="n">
        <v>50.269</v>
      </c>
      <c r="Z107" s="14" t="n">
        <v>5.273</v>
      </c>
      <c r="AA107" s="14" t="n">
        <v>-34.302</v>
      </c>
      <c r="AB107" s="14" t="n">
        <v>15.967</v>
      </c>
      <c r="AC107" s="14" t="n">
        <v>0</v>
      </c>
      <c r="AD107" s="14" t="n">
        <v>1</v>
      </c>
      <c r="AE107" s="14" t="n">
        <v>50.317</v>
      </c>
      <c r="AF107" s="14" t="n">
        <v>9.327999999999999</v>
      </c>
      <c r="AG107" s="14" t="n">
        <v>-34.349</v>
      </c>
      <c r="AH107" s="14" t="n">
        <v>15.967</v>
      </c>
      <c r="AI107" s="14" t="n">
        <v>0</v>
      </c>
      <c r="AJ107" s="14" t="n">
        <v>1</v>
      </c>
      <c r="AK107" s="14" t="n">
        <v>55.255</v>
      </c>
      <c r="AL107" s="14" t="n">
        <v>26.386</v>
      </c>
      <c r="AM107" s="14" t="n">
        <v>-41.591</v>
      </c>
      <c r="AN107" s="14" t="n">
        <v>15.987</v>
      </c>
      <c r="AO107" s="14" t="n">
        <v>0</v>
      </c>
      <c r="AP107" s="14" t="n">
        <v>0</v>
      </c>
      <c r="AQ107" s="14" t="n">
        <v>0.861</v>
      </c>
      <c r="AR107" s="14" t="n">
        <v>0.123</v>
      </c>
      <c r="AS107" s="14" t="n">
        <v>0.473</v>
      </c>
      <c r="AT107" s="14" t="n">
        <v>1.561</v>
      </c>
      <c r="AU107" s="14" t="n">
        <v>0.17</v>
      </c>
      <c r="AV107" s="14" t="n">
        <v>1</v>
      </c>
      <c r="AW107" s="14" t="n">
        <v>0.986</v>
      </c>
      <c r="AX107" s="14" t="n">
        <v>0.123</v>
      </c>
      <c r="AY107" s="14" t="n">
        <v>0.452</v>
      </c>
      <c r="AZ107" s="14" t="n">
        <v>1.683</v>
      </c>
      <c r="BA107" s="14" t="n">
        <v>0.17</v>
      </c>
      <c r="BB107" s="14" t="n">
        <v>1</v>
      </c>
      <c r="BC107" s="14" t="n">
        <v>0.598</v>
      </c>
      <c r="BD107" s="14" t="n">
        <v>0.123</v>
      </c>
      <c r="BE107" s="14" t="n">
        <v>0.135</v>
      </c>
      <c r="BF107" s="14" t="n">
        <v>0.857</v>
      </c>
      <c r="BG107" s="14" t="n">
        <v>0.17</v>
      </c>
      <c r="BH107" s="14" t="n">
        <v>1</v>
      </c>
      <c r="BI107" s="14" t="n">
        <v>0.612</v>
      </c>
      <c r="BJ107" s="14" t="n">
        <v>0.123</v>
      </c>
      <c r="BK107" s="14" t="n">
        <v>0.217</v>
      </c>
      <c r="BL107" s="14" t="n">
        <v>0.959</v>
      </c>
      <c r="BM107" s="14" t="n">
        <v>0.17</v>
      </c>
      <c r="BN107" s="14" t="n">
        <v>1</v>
      </c>
      <c r="BO107" s="14" t="n">
        <v>0</v>
      </c>
      <c r="BP107" s="14" t="n">
        <v>0.003</v>
      </c>
      <c r="BQ107" s="14" t="n">
        <v>0.08599999999999999</v>
      </c>
      <c r="BR107" s="14" t="n">
        <v>0</v>
      </c>
      <c r="BS107" s="14" t="n">
        <v>1</v>
      </c>
      <c r="BT107" s="14" t="n">
        <v>0</v>
      </c>
      <c r="BU107" s="14" t="n">
        <v>0.003</v>
      </c>
      <c r="BV107" s="14" t="n">
        <v>0.094</v>
      </c>
      <c r="BW107" s="14" t="n">
        <v>0.17</v>
      </c>
      <c r="BX107" s="14" t="n">
        <v>1</v>
      </c>
      <c r="BY107" s="14" t="n">
        <v>12.729</v>
      </c>
      <c r="BZ107" s="14" t="n">
        <v>0</v>
      </c>
      <c r="CA107" s="14" t="n">
        <v>12.729</v>
      </c>
      <c r="CB107" s="14" t="n">
        <v>0</v>
      </c>
      <c r="CC107" s="14" t="n">
        <v>97.90000000000001</v>
      </c>
      <c r="CD107" s="14" t="n">
        <v>7.95</v>
      </c>
      <c r="CE107" s="14" t="n">
        <v>1.232</v>
      </c>
      <c r="CF107" s="14" t="n">
        <v>114.543</v>
      </c>
      <c r="CG107" s="14" t="n">
        <v>0.17</v>
      </c>
      <c r="CH107" s="14" t="n">
        <v>1</v>
      </c>
      <c r="CI107" s="14" t="n">
        <v>0</v>
      </c>
      <c r="CJ107" s="14" t="n">
        <v>0</v>
      </c>
      <c r="CK107" s="14" t="n">
        <v>0</v>
      </c>
      <c r="CL107" s="14" t="n">
        <v>0</v>
      </c>
      <c r="CM107" s="14" t="n">
        <v>0</v>
      </c>
      <c r="CN107" s="14" t="n">
        <v>0</v>
      </c>
      <c r="CO107" s="14" t="n">
        <v>0</v>
      </c>
      <c r="CP107" s="14" t="n">
        <v>0.755</v>
      </c>
      <c r="CQ107" s="14" t="n">
        <v>1.294</v>
      </c>
      <c r="CR107" s="14" t="n">
        <v>0</v>
      </c>
      <c r="CS107" s="14" t="n">
        <v>5.158</v>
      </c>
      <c r="CT107" s="14" t="n">
        <v>5.842</v>
      </c>
      <c r="CU107" s="14" t="n">
        <v>48.03</v>
      </c>
    </row>
    <row r="108">
      <c r="A108" s="14" t="inlineStr">
        <is>
          <t>BIH2023</t>
        </is>
      </c>
      <c r="B108" s="14" t="inlineStr">
        <is>
          <t>BIH</t>
        </is>
      </c>
      <c r="C108" s="14" t="inlineStr">
        <is>
          <t>BIH</t>
        </is>
      </c>
      <c r="D108" s="14" t="inlineStr">
        <is>
          <t>Bosnia and Herzegovina</t>
        </is>
      </c>
      <c r="E108" s="14" t="n">
        <v>2023</v>
      </c>
      <c r="F108" s="14" t="n">
        <v>0.17</v>
      </c>
      <c r="G108" s="14" t="n">
        <v>2.595</v>
      </c>
      <c r="H108" s="14" t="n">
        <v>0.784</v>
      </c>
      <c r="I108" s="14" t="n">
        <v>0.139</v>
      </c>
      <c r="J108" s="14" t="n">
        <v>2.734</v>
      </c>
      <c r="K108" s="14" t="n">
        <v>0</v>
      </c>
      <c r="L108" s="14" t="n">
        <v>1</v>
      </c>
      <c r="M108" s="14" t="n">
        <v>4.285</v>
      </c>
      <c r="N108" s="14" t="n">
        <v>2.351</v>
      </c>
      <c r="O108" s="14" t="n">
        <v>-1.538</v>
      </c>
      <c r="P108" s="14" t="n">
        <v>2.747</v>
      </c>
      <c r="Q108" s="14" t="n">
        <v>0</v>
      </c>
      <c r="R108" s="14" t="n">
        <v>0</v>
      </c>
      <c r="S108" s="14" t="n">
        <v>6.513</v>
      </c>
      <c r="T108" s="14" t="n">
        <v>4.701</v>
      </c>
      <c r="U108" s="14" t="n">
        <v>0.123</v>
      </c>
      <c r="V108" s="14" t="n">
        <v>7.62</v>
      </c>
      <c r="W108" s="14" t="n">
        <v>0.17</v>
      </c>
      <c r="X108" s="14" t="n">
        <v>1</v>
      </c>
      <c r="Y108" s="14" t="n">
        <v>18.781</v>
      </c>
      <c r="Z108" s="14" t="n">
        <v>2.104</v>
      </c>
      <c r="AA108" s="14" t="n">
        <v>-2.333</v>
      </c>
      <c r="AB108" s="14" t="n">
        <v>16.448</v>
      </c>
      <c r="AC108" s="14" t="n">
        <v>0</v>
      </c>
      <c r="AD108" s="14" t="n">
        <v>1</v>
      </c>
      <c r="AE108" s="14" t="n">
        <v>18.88</v>
      </c>
      <c r="AF108" s="14" t="n">
        <v>3.76</v>
      </c>
      <c r="AG108" s="14" t="n">
        <v>-2.432</v>
      </c>
      <c r="AH108" s="14" t="n">
        <v>16.448</v>
      </c>
      <c r="AI108" s="14" t="n">
        <v>0</v>
      </c>
      <c r="AJ108" s="14" t="n">
        <v>1</v>
      </c>
      <c r="AK108" s="14" t="n">
        <v>24.023</v>
      </c>
      <c r="AL108" s="14" t="n">
        <v>11.9</v>
      </c>
      <c r="AM108" s="14" t="n">
        <v>-9.874000000000001</v>
      </c>
      <c r="AN108" s="14" t="n">
        <v>16.554</v>
      </c>
      <c r="AO108" s="14" t="n">
        <v>0</v>
      </c>
      <c r="AP108" s="14" t="n">
        <v>0</v>
      </c>
      <c r="AQ108" s="14" t="n">
        <v>0.76</v>
      </c>
      <c r="AR108" s="14" t="n">
        <v>0.129</v>
      </c>
      <c r="AS108" s="14" t="n">
        <v>0.49</v>
      </c>
      <c r="AT108" s="14" t="n">
        <v>1.463</v>
      </c>
      <c r="AU108" s="14" t="n">
        <v>0.17</v>
      </c>
      <c r="AV108" s="14" t="n">
        <v>1</v>
      </c>
      <c r="AW108" s="14" t="n">
        <v>0.8110000000000001</v>
      </c>
      <c r="AX108" s="14" t="n">
        <v>0.129</v>
      </c>
      <c r="AY108" s="14" t="n">
        <v>0.456</v>
      </c>
      <c r="AZ108" s="14" t="n">
        <v>1.482</v>
      </c>
      <c r="BA108" s="14" t="n">
        <v>0.17</v>
      </c>
      <c r="BB108" s="14" t="n">
        <v>1</v>
      </c>
      <c r="BC108" s="14" t="n">
        <v>0.535</v>
      </c>
      <c r="BD108" s="14" t="n">
        <v>0.129</v>
      </c>
      <c r="BE108" s="14" t="n">
        <v>0.095</v>
      </c>
      <c r="BF108" s="14" t="n">
        <v>0.737</v>
      </c>
      <c r="BG108" s="14" t="n">
        <v>0.17</v>
      </c>
      <c r="BH108" s="14" t="n">
        <v>1</v>
      </c>
      <c r="BI108" s="14" t="n">
        <v>0.579</v>
      </c>
      <c r="BJ108" s="14" t="n">
        <v>0.129</v>
      </c>
      <c r="BK108" s="14" t="n">
        <v>0.229</v>
      </c>
      <c r="BL108" s="14" t="n">
        <v>0.929</v>
      </c>
      <c r="BM108" s="14" t="n">
        <v>0.17</v>
      </c>
      <c r="BN108" s="14" t="n">
        <v>1</v>
      </c>
      <c r="BO108" s="14" t="n">
        <v>0</v>
      </c>
      <c r="BP108" s="14" t="n">
        <v>0.001</v>
      </c>
      <c r="BQ108" s="14" t="n">
        <v>0.092</v>
      </c>
      <c r="BR108" s="14" t="n">
        <v>0</v>
      </c>
      <c r="BS108" s="14" t="n">
        <v>1</v>
      </c>
      <c r="BT108" s="14" t="n">
        <v>0</v>
      </c>
      <c r="BU108" s="14" t="n">
        <v>0.001</v>
      </c>
      <c r="BV108" s="14" t="n">
        <v>0.093</v>
      </c>
      <c r="BW108" s="14" t="n">
        <v>0.17</v>
      </c>
      <c r="BX108" s="14" t="n">
        <v>1</v>
      </c>
      <c r="BY108" s="14" t="n">
        <v>13.254</v>
      </c>
      <c r="BZ108" s="14" t="n">
        <v>0</v>
      </c>
      <c r="CA108" s="14" t="n">
        <v>13.254</v>
      </c>
      <c r="CB108" s="14" t="n">
        <v>0</v>
      </c>
      <c r="CC108" s="14" t="n">
        <v>83.248</v>
      </c>
      <c r="CD108" s="14" t="n">
        <v>7.95</v>
      </c>
      <c r="CE108" s="14" t="n">
        <v>1.567</v>
      </c>
      <c r="CF108" s="14" t="n">
        <v>97.40000000000001</v>
      </c>
      <c r="CG108" s="14" t="n">
        <v>0.17</v>
      </c>
      <c r="CH108" s="14" t="n">
        <v>1</v>
      </c>
      <c r="CI108" s="14" t="n">
        <v>0</v>
      </c>
      <c r="CJ108" s="14" t="n">
        <v>0</v>
      </c>
      <c r="CK108" s="14" t="n">
        <v>0</v>
      </c>
      <c r="CL108" s="14" t="n">
        <v>0</v>
      </c>
      <c r="CM108" s="14" t="n">
        <v>0</v>
      </c>
      <c r="CN108" s="14" t="n">
        <v>0</v>
      </c>
      <c r="CO108" s="14" t="n">
        <v>0</v>
      </c>
      <c r="CP108" s="14" t="n">
        <v>0.781</v>
      </c>
      <c r="CQ108" s="14" t="n">
        <v>1.348</v>
      </c>
      <c r="CR108" s="14" t="n">
        <v>0</v>
      </c>
      <c r="CS108" s="14" t="n">
        <v>5.37</v>
      </c>
      <c r="CT108" s="14" t="n">
        <v>3.466</v>
      </c>
      <c r="CU108" s="14" t="n">
        <v>16.492</v>
      </c>
    </row>
    <row r="109">
      <c r="A109" s="14" t="inlineStr">
        <is>
          <t>BIH2024</t>
        </is>
      </c>
      <c r="B109" s="14" t="inlineStr">
        <is>
          <t>BIH</t>
        </is>
      </c>
      <c r="C109" s="14" t="inlineStr">
        <is>
          <t>BIH</t>
        </is>
      </c>
      <c r="D109" s="14" t="inlineStr">
        <is>
          <t>Bosnia and Herzegovina</t>
        </is>
      </c>
      <c r="E109" s="14" t="n">
        <v>2024</v>
      </c>
      <c r="F109" s="14" t="n">
        <v>0.17</v>
      </c>
      <c r="G109" s="14" t="n">
        <v>2.553</v>
      </c>
      <c r="H109" s="14" t="n">
        <v>0.8070000000000001</v>
      </c>
      <c r="I109" s="14" t="n">
        <v>0.143</v>
      </c>
      <c r="J109" s="14" t="n">
        <v>2.696</v>
      </c>
      <c r="K109" s="14" t="n">
        <v>0</v>
      </c>
      <c r="L109" s="14" t="n">
        <v>1</v>
      </c>
      <c r="M109" s="14" t="n">
        <v>4.194</v>
      </c>
      <c r="N109" s="14" t="n">
        <v>2.42</v>
      </c>
      <c r="O109" s="14" t="n">
        <v>-1.583</v>
      </c>
      <c r="P109" s="14" t="n">
        <v>2.61</v>
      </c>
      <c r="Q109" s="14" t="n">
        <v>0</v>
      </c>
      <c r="R109" s="14" t="n">
        <v>0</v>
      </c>
      <c r="S109" s="14" t="n">
        <v>6.586</v>
      </c>
      <c r="T109" s="14" t="n">
        <v>4.84</v>
      </c>
      <c r="U109" s="14" t="n">
        <v>0.153</v>
      </c>
      <c r="V109" s="14" t="n">
        <v>7.706</v>
      </c>
      <c r="W109" s="14" t="n">
        <v>0.17</v>
      </c>
      <c r="X109" s="14" t="n">
        <v>1</v>
      </c>
      <c r="Y109" s="14" t="n">
        <v>15.707</v>
      </c>
      <c r="Z109" s="14" t="n">
        <v>1.983</v>
      </c>
      <c r="AA109" s="14" t="n">
        <v>0.138</v>
      </c>
      <c r="AB109" s="14" t="n">
        <v>15.846</v>
      </c>
      <c r="AC109" s="14" t="n">
        <v>0</v>
      </c>
      <c r="AD109" s="14" t="n">
        <v>1</v>
      </c>
      <c r="AE109" s="14" t="n">
        <v>15.707</v>
      </c>
      <c r="AF109" s="14" t="n">
        <v>3.441</v>
      </c>
      <c r="AG109" s="14" t="n">
        <v>0.138</v>
      </c>
      <c r="AH109" s="14" t="n">
        <v>15.846</v>
      </c>
      <c r="AI109" s="14" t="n">
        <v>0</v>
      </c>
      <c r="AJ109" s="14" t="n">
        <v>1</v>
      </c>
      <c r="AK109" s="14" t="n">
        <v>20.479</v>
      </c>
      <c r="AL109" s="14" t="n">
        <v>10.416</v>
      </c>
      <c r="AM109" s="14" t="n">
        <v>-6.978</v>
      </c>
      <c r="AN109" s="14" t="n">
        <v>15.796</v>
      </c>
      <c r="AO109" s="14" t="n">
        <v>0</v>
      </c>
      <c r="AP109" s="14" t="n">
        <v>0</v>
      </c>
      <c r="AQ109" s="14" t="n">
        <v>0.724</v>
      </c>
      <c r="AR109" s="14" t="n">
        <v>0.132</v>
      </c>
      <c r="AS109" s="14" t="n">
        <v>0.486</v>
      </c>
      <c r="AT109" s="14" t="n">
        <v>1.416</v>
      </c>
      <c r="AU109" s="14" t="n">
        <v>0.17</v>
      </c>
      <c r="AV109" s="14" t="n">
        <v>1</v>
      </c>
      <c r="AW109" s="14" t="n">
        <v>0.75</v>
      </c>
      <c r="AX109" s="14" t="n">
        <v>0.132</v>
      </c>
      <c r="AY109" s="14" t="n">
        <v>0.448</v>
      </c>
      <c r="AZ109" s="14" t="n">
        <v>1.402</v>
      </c>
      <c r="BA109" s="14" t="n">
        <v>0.17</v>
      </c>
      <c r="BB109" s="14" t="n">
        <v>1</v>
      </c>
      <c r="BC109" s="14" t="n">
        <v>0.513</v>
      </c>
      <c r="BD109" s="14" t="n">
        <v>0.132</v>
      </c>
      <c r="BE109" s="14" t="n">
        <v>0.08799999999999999</v>
      </c>
      <c r="BF109" s="14" t="n">
        <v>0.703</v>
      </c>
      <c r="BG109" s="14" t="n">
        <v>0.17</v>
      </c>
      <c r="BH109" s="14" t="n">
        <v>1</v>
      </c>
      <c r="BI109" s="14" t="n">
        <v>0.591</v>
      </c>
      <c r="BJ109" s="14" t="n">
        <v>0.132</v>
      </c>
      <c r="BK109" s="14" t="n">
        <v>0.239</v>
      </c>
      <c r="BL109" s="14" t="n">
        <v>0.95</v>
      </c>
      <c r="BM109" s="14" t="n">
        <v>0.17</v>
      </c>
      <c r="BN109" s="14" t="n">
        <v>1</v>
      </c>
      <c r="BO109" s="14" t="n">
        <v>0</v>
      </c>
      <c r="BP109" s="14" t="n">
        <v>0</v>
      </c>
      <c r="BQ109" s="14" t="n">
        <v>0.096</v>
      </c>
      <c r="BR109" s="14" t="n">
        <v>0</v>
      </c>
      <c r="BS109" s="14" t="n">
        <v>1</v>
      </c>
      <c r="BT109" s="14" t="n">
        <v>0</v>
      </c>
      <c r="BU109" s="14" t="n">
        <v>0.001</v>
      </c>
      <c r="BV109" s="14" t="n">
        <v>0.095</v>
      </c>
      <c r="BW109" s="14" t="n">
        <v>0.17</v>
      </c>
      <c r="BX109" s="14" t="n">
        <v>1</v>
      </c>
      <c r="BY109" s="14" t="n">
        <v>13.646</v>
      </c>
      <c r="BZ109" s="14" t="n">
        <v>0</v>
      </c>
      <c r="CA109" s="14" t="n">
        <v>13.646</v>
      </c>
      <c r="CB109" s="14" t="n">
        <v>0</v>
      </c>
      <c r="CC109" s="14" t="n">
        <v>82.58799999999999</v>
      </c>
      <c r="CD109" s="14" t="n">
        <v>7.95</v>
      </c>
      <c r="CE109" s="14" t="n">
        <v>1.912</v>
      </c>
      <c r="CF109" s="14" t="n">
        <v>96.628</v>
      </c>
      <c r="CG109" s="14" t="n">
        <v>0.17</v>
      </c>
      <c r="CH109" s="14" t="n">
        <v>1</v>
      </c>
      <c r="CI109" s="14" t="n">
        <v>0</v>
      </c>
      <c r="CJ109" s="14" t="n">
        <v>0</v>
      </c>
      <c r="CK109" s="14" t="n">
        <v>0</v>
      </c>
      <c r="CL109" s="14" t="n">
        <v>0</v>
      </c>
      <c r="CM109" s="14" t="n">
        <v>0</v>
      </c>
      <c r="CN109" s="14" t="n">
        <v>0</v>
      </c>
      <c r="CO109" s="14" t="n">
        <v>0</v>
      </c>
      <c r="CP109" s="14" t="n">
        <v>0.781</v>
      </c>
      <c r="CQ109" s="14" t="n">
        <v>1.387</v>
      </c>
      <c r="CR109" s="14" t="n">
        <v>0</v>
      </c>
      <c r="CS109" s="14" t="n">
        <v>5.529</v>
      </c>
      <c r="CT109" s="14" t="n">
        <v>3.027</v>
      </c>
      <c r="CU109" s="14" t="n">
        <v>13.942</v>
      </c>
    </row>
    <row r="110">
      <c r="A110" s="14" t="inlineStr">
        <is>
          <t>BWA2021</t>
        </is>
      </c>
      <c r="B110" s="14" t="inlineStr">
        <is>
          <t>BWA</t>
        </is>
      </c>
      <c r="C110" s="14" t="inlineStr">
        <is>
          <t>BWA</t>
        </is>
      </c>
      <c r="D110" s="14" t="inlineStr">
        <is>
          <t>Botswana</t>
        </is>
      </c>
      <c r="E110" s="14" t="n">
        <v>2021</v>
      </c>
      <c r="F110" s="14" t="n">
        <v>0.12</v>
      </c>
      <c r="G110" s="14" t="n">
        <v>1.77</v>
      </c>
      <c r="H110" s="14" t="n">
        <v>0.572</v>
      </c>
      <c r="I110" s="14" t="n">
        <v>0</v>
      </c>
      <c r="J110" s="14" t="n">
        <v>1.77</v>
      </c>
      <c r="K110" s="14" t="n">
        <v>0</v>
      </c>
      <c r="L110" s="14" t="n">
        <v>1</v>
      </c>
      <c r="M110" s="14" t="n">
        <v>2.913</v>
      </c>
      <c r="N110" s="14" t="n">
        <v>1.715</v>
      </c>
      <c r="O110" s="14" t="n">
        <v>0</v>
      </c>
      <c r="P110" s="14" t="n">
        <v>2.913</v>
      </c>
      <c r="Q110" s="14" t="n">
        <v>0</v>
      </c>
      <c r="R110" s="14" t="n">
        <v>1</v>
      </c>
      <c r="S110" s="14" t="n">
        <v>4.628</v>
      </c>
      <c r="T110" s="14" t="n">
        <v>3.43</v>
      </c>
      <c r="U110" s="14" t="n">
        <v>0</v>
      </c>
      <c r="V110" s="14" t="n">
        <v>5.276</v>
      </c>
      <c r="W110" s="14" t="n">
        <v>0.14</v>
      </c>
      <c r="X110" s="14" t="n">
        <v>1</v>
      </c>
      <c r="Y110" s="14" t="n">
        <v>14.663</v>
      </c>
      <c r="Z110" s="14" t="n">
        <v>1.982</v>
      </c>
      <c r="AA110" s="14" t="n">
        <v>0</v>
      </c>
      <c r="AB110" s="14" t="n">
        <v>14.663</v>
      </c>
      <c r="AC110" s="14" t="n">
        <v>0</v>
      </c>
      <c r="AD110" s="14" t="n">
        <v>1</v>
      </c>
      <c r="AE110" s="14" t="n">
        <v>15.806</v>
      </c>
      <c r="AF110" s="14" t="n">
        <v>3.696</v>
      </c>
      <c r="AG110" s="14" t="n">
        <v>0</v>
      </c>
      <c r="AH110" s="14" t="n">
        <v>15.806</v>
      </c>
      <c r="AI110" s="14" t="n">
        <v>0</v>
      </c>
      <c r="AJ110" s="14" t="n">
        <v>1</v>
      </c>
      <c r="AK110" s="14" t="n">
        <v>22.666</v>
      </c>
      <c r="AL110" s="14" t="n">
        <v>12.072</v>
      </c>
      <c r="AM110" s="14" t="n">
        <v>0</v>
      </c>
      <c r="AN110" s="14" t="n">
        <v>25.839</v>
      </c>
      <c r="AO110" s="14" t="n">
        <v>0.14</v>
      </c>
      <c r="AP110" s="14" t="n">
        <v>1</v>
      </c>
      <c r="AQ110" s="14" t="n">
        <v>0.619</v>
      </c>
      <c r="AR110" s="14" t="n">
        <v>0.114</v>
      </c>
      <c r="AS110" s="14" t="n">
        <v>0.424</v>
      </c>
      <c r="AT110" s="14" t="n">
        <v>1.189</v>
      </c>
      <c r="AU110" s="14" t="n">
        <v>0.14</v>
      </c>
      <c r="AV110" s="14" t="n">
        <v>1</v>
      </c>
      <c r="AW110" s="14" t="n">
        <v>0.599</v>
      </c>
      <c r="AX110" s="14" t="n">
        <v>0.114</v>
      </c>
      <c r="AY110" s="14" t="n">
        <v>0.206</v>
      </c>
      <c r="AZ110" s="14" t="n">
        <v>0.918</v>
      </c>
      <c r="BA110" s="14" t="n">
        <v>0.14</v>
      </c>
      <c r="BB110" s="14" t="n">
        <v>1</v>
      </c>
      <c r="BC110" s="14" t="n">
        <v>0.439</v>
      </c>
      <c r="BD110" s="14" t="n">
        <v>0.114</v>
      </c>
      <c r="BE110" s="14" t="n">
        <v>0.679</v>
      </c>
      <c r="BF110" s="14" t="n">
        <v>1.118</v>
      </c>
      <c r="BG110" s="14" t="n">
        <v>0</v>
      </c>
      <c r="BH110" s="14" t="n">
        <v>1</v>
      </c>
      <c r="BI110" s="14" t="n">
        <v>0.505</v>
      </c>
      <c r="BJ110" s="14" t="n">
        <v>0.114</v>
      </c>
      <c r="BK110" s="14" t="n">
        <v>0.192</v>
      </c>
      <c r="BL110" s="14" t="n">
        <v>0.794</v>
      </c>
      <c r="BM110" s="14" t="n">
        <v>0.14</v>
      </c>
      <c r="BN110" s="14" t="n">
        <v>1</v>
      </c>
      <c r="BO110" s="14" t="n">
        <v>0</v>
      </c>
      <c r="BP110" s="14" t="n">
        <v>0</v>
      </c>
      <c r="BQ110" s="14" t="n">
        <v>0.124</v>
      </c>
      <c r="BR110" s="14" t="n">
        <v>0</v>
      </c>
      <c r="BS110" s="14" t="n">
        <v>1</v>
      </c>
      <c r="BT110" s="14" t="n">
        <v>0</v>
      </c>
      <c r="BU110" s="14" t="n">
        <v>0</v>
      </c>
      <c r="BV110" s="14" t="n">
        <v>0.108</v>
      </c>
      <c r="BW110" s="14" t="n">
        <v>0.14</v>
      </c>
      <c r="BX110" s="14" t="n">
        <v>1</v>
      </c>
      <c r="BY110" s="14" t="n">
        <v>11.787</v>
      </c>
      <c r="BZ110" s="14" t="n">
        <v>0</v>
      </c>
      <c r="CA110" s="14" t="n">
        <v>11.787</v>
      </c>
      <c r="CB110" s="14" t="n">
        <v>0</v>
      </c>
      <c r="CC110" s="14" t="n">
        <v>78.125</v>
      </c>
      <c r="CD110" s="14" t="n">
        <v>7.95</v>
      </c>
      <c r="CE110" s="14" t="n">
        <v>34.597</v>
      </c>
      <c r="CF110" s="14" t="n">
        <v>128.503</v>
      </c>
      <c r="CG110" s="14" t="n">
        <v>0.14</v>
      </c>
      <c r="CH110" s="14" t="n">
        <v>1</v>
      </c>
      <c r="CI110" s="14" t="n">
        <v>0</v>
      </c>
      <c r="CJ110" s="14" t="n">
        <v>0</v>
      </c>
      <c r="CK110" s="14" t="n">
        <v>0</v>
      </c>
      <c r="CL110" s="14" t="n">
        <v>0</v>
      </c>
      <c r="CM110" s="14" t="n">
        <v>0</v>
      </c>
      <c r="CN110" s="14" t="n">
        <v>0</v>
      </c>
      <c r="CO110" s="14" t="n">
        <v>0</v>
      </c>
      <c r="CP110" s="14" t="n">
        <v>1</v>
      </c>
      <c r="CQ110" s="14" t="n">
        <v>1.198</v>
      </c>
      <c r="CR110" s="14" t="n">
        <v>0</v>
      </c>
      <c r="CS110" s="14" t="n">
        <v>1.643</v>
      </c>
      <c r="CT110" s="14" t="n">
        <v>4.753</v>
      </c>
      <c r="CU110" s="14" t="n">
        <v>15.162</v>
      </c>
    </row>
    <row r="111">
      <c r="A111" s="14" t="inlineStr">
        <is>
          <t>BWA2022</t>
        </is>
      </c>
      <c r="B111" s="14" t="inlineStr">
        <is>
          <t>BWA</t>
        </is>
      </c>
      <c r="C111" s="14" t="inlineStr">
        <is>
          <t>BWA</t>
        </is>
      </c>
      <c r="D111" s="14" t="inlineStr">
        <is>
          <t>Botswana</t>
        </is>
      </c>
      <c r="E111" s="14" t="n">
        <v>2022</v>
      </c>
      <c r="F111" s="14" t="n">
        <v>0.12</v>
      </c>
      <c r="G111" s="14" t="n">
        <v>1.911</v>
      </c>
      <c r="H111" s="14" t="n">
        <v>0.617</v>
      </c>
      <c r="I111" s="14" t="n">
        <v>0</v>
      </c>
      <c r="J111" s="14" t="n">
        <v>1.911</v>
      </c>
      <c r="K111" s="14" t="n">
        <v>0</v>
      </c>
      <c r="L111" s="14" t="n">
        <v>1</v>
      </c>
      <c r="M111" s="14" t="n">
        <v>3.146</v>
      </c>
      <c r="N111" s="14" t="n">
        <v>1.852</v>
      </c>
      <c r="O111" s="14" t="n">
        <v>0</v>
      </c>
      <c r="P111" s="14" t="n">
        <v>3.146</v>
      </c>
      <c r="Q111" s="14" t="n">
        <v>0</v>
      </c>
      <c r="R111" s="14" t="n">
        <v>1</v>
      </c>
      <c r="S111" s="14" t="n">
        <v>4.998</v>
      </c>
      <c r="T111" s="14" t="n">
        <v>3.704</v>
      </c>
      <c r="U111" s="14" t="n">
        <v>0.052</v>
      </c>
      <c r="V111" s="14" t="n">
        <v>5.698</v>
      </c>
      <c r="W111" s="14" t="n">
        <v>0.14</v>
      </c>
      <c r="X111" s="14" t="n">
        <v>1</v>
      </c>
      <c r="Y111" s="14" t="n">
        <v>30.514</v>
      </c>
      <c r="Z111" s="14" t="n">
        <v>4.124</v>
      </c>
      <c r="AA111" s="14" t="n">
        <v>0</v>
      </c>
      <c r="AB111" s="14" t="n">
        <v>30.514</v>
      </c>
      <c r="AC111" s="14" t="n">
        <v>0</v>
      </c>
      <c r="AD111" s="14" t="n">
        <v>1</v>
      </c>
      <c r="AE111" s="14" t="n">
        <v>31.748</v>
      </c>
      <c r="AF111" s="14" t="n">
        <v>7.424</v>
      </c>
      <c r="AG111" s="14" t="n">
        <v>0</v>
      </c>
      <c r="AH111" s="14" t="n">
        <v>31.748</v>
      </c>
      <c r="AI111" s="14" t="n">
        <v>0</v>
      </c>
      <c r="AJ111" s="14" t="n">
        <v>1</v>
      </c>
      <c r="AK111" s="14" t="n">
        <v>39.157</v>
      </c>
      <c r="AL111" s="14" t="n">
        <v>20.855</v>
      </c>
      <c r="AM111" s="14" t="n">
        <v>0.406</v>
      </c>
      <c r="AN111" s="14" t="n">
        <v>44.638</v>
      </c>
      <c r="AO111" s="14" t="n">
        <v>0.14</v>
      </c>
      <c r="AP111" s="14" t="n">
        <v>1</v>
      </c>
      <c r="AQ111" s="14" t="n">
        <v>0.861</v>
      </c>
      <c r="AR111" s="14" t="n">
        <v>0.123</v>
      </c>
      <c r="AS111" s="14" t="n">
        <v>0.246</v>
      </c>
      <c r="AT111" s="14" t="n">
        <v>1.262</v>
      </c>
      <c r="AU111" s="14" t="n">
        <v>0.14</v>
      </c>
      <c r="AV111" s="14" t="n">
        <v>1</v>
      </c>
      <c r="AW111" s="14" t="n">
        <v>0.986</v>
      </c>
      <c r="AX111" s="14" t="n">
        <v>0.123</v>
      </c>
      <c r="AY111" s="14" t="n">
        <v>0.184</v>
      </c>
      <c r="AZ111" s="14" t="n">
        <v>1.334</v>
      </c>
      <c r="BA111" s="14" t="n">
        <v>0.14</v>
      </c>
      <c r="BB111" s="14" t="n">
        <v>1</v>
      </c>
      <c r="BC111" s="14" t="n">
        <v>0.598</v>
      </c>
      <c r="BD111" s="14" t="n">
        <v>0.123</v>
      </c>
      <c r="BE111" s="14" t="n">
        <v>0.529</v>
      </c>
      <c r="BF111" s="14" t="n">
        <v>1.127</v>
      </c>
      <c r="BG111" s="14" t="n">
        <v>0</v>
      </c>
      <c r="BH111" s="14" t="n">
        <v>1</v>
      </c>
      <c r="BI111" s="14" t="n">
        <v>0.612</v>
      </c>
      <c r="BJ111" s="14" t="n">
        <v>0.123</v>
      </c>
      <c r="BK111" s="14" t="n">
        <v>0.375</v>
      </c>
      <c r="BL111" s="14" t="n">
        <v>1.125</v>
      </c>
      <c r="BM111" s="14" t="n">
        <v>0.14</v>
      </c>
      <c r="BN111" s="14" t="n">
        <v>1</v>
      </c>
      <c r="BO111" s="14" t="n">
        <v>0</v>
      </c>
      <c r="BP111" s="14" t="n">
        <v>0</v>
      </c>
      <c r="BQ111" s="14" t="n">
        <v>0.118</v>
      </c>
      <c r="BR111" s="14" t="n">
        <v>0</v>
      </c>
      <c r="BS111" s="14" t="n">
        <v>1</v>
      </c>
      <c r="BT111" s="14" t="n">
        <v>0</v>
      </c>
      <c r="BU111" s="14" t="n">
        <v>0</v>
      </c>
      <c r="BV111" s="14" t="n">
        <v>0.103</v>
      </c>
      <c r="BW111" s="14" t="n">
        <v>0.14</v>
      </c>
      <c r="BX111" s="14" t="n">
        <v>1</v>
      </c>
      <c r="BY111" s="14" t="n">
        <v>12.729</v>
      </c>
      <c r="BZ111" s="14" t="n">
        <v>0</v>
      </c>
      <c r="CA111" s="14" t="n">
        <v>12.729</v>
      </c>
      <c r="CB111" s="14" t="n">
        <v>0</v>
      </c>
      <c r="CC111" s="14" t="n">
        <v>97.90000000000001</v>
      </c>
      <c r="CD111" s="14" t="n">
        <v>7.95</v>
      </c>
      <c r="CE111" s="14" t="n">
        <v>59.54</v>
      </c>
      <c r="CF111" s="14" t="n">
        <v>179.481</v>
      </c>
      <c r="CG111" s="14" t="n">
        <v>0.14</v>
      </c>
      <c r="CH111" s="14" t="n">
        <v>1</v>
      </c>
      <c r="CI111" s="14" t="n">
        <v>0</v>
      </c>
      <c r="CJ111" s="14" t="n">
        <v>0</v>
      </c>
      <c r="CK111" s="14" t="n">
        <v>0</v>
      </c>
      <c r="CL111" s="14" t="n">
        <v>0</v>
      </c>
      <c r="CM111" s="14" t="n">
        <v>0</v>
      </c>
      <c r="CN111" s="14" t="n">
        <v>0</v>
      </c>
      <c r="CO111" s="14" t="n">
        <v>0</v>
      </c>
      <c r="CP111" s="14" t="n">
        <v>1</v>
      </c>
      <c r="CQ111" s="14" t="n">
        <v>1.294</v>
      </c>
      <c r="CR111" s="14" t="n">
        <v>0</v>
      </c>
      <c r="CS111" s="14" t="n">
        <v>1.774</v>
      </c>
      <c r="CT111" s="14" t="n">
        <v>10.485</v>
      </c>
      <c r="CU111" s="14" t="n">
        <v>31.326</v>
      </c>
    </row>
    <row r="112">
      <c r="A112" s="14" t="inlineStr">
        <is>
          <t>BWA2023</t>
        </is>
      </c>
      <c r="B112" s="14" t="inlineStr">
        <is>
          <t>BWA</t>
        </is>
      </c>
      <c r="C112" s="14" t="inlineStr">
        <is>
          <t>BWA</t>
        </is>
      </c>
      <c r="D112" s="14" t="inlineStr">
        <is>
          <t>Botswana</t>
        </is>
      </c>
      <c r="E112" s="14" t="n">
        <v>2023</v>
      </c>
      <c r="F112" s="14" t="n">
        <v>0.12</v>
      </c>
      <c r="G112" s="14" t="n">
        <v>1.99</v>
      </c>
      <c r="H112" s="14" t="n">
        <v>0.643</v>
      </c>
      <c r="I112" s="14" t="n">
        <v>0</v>
      </c>
      <c r="J112" s="14" t="n">
        <v>1.99</v>
      </c>
      <c r="K112" s="14" t="n">
        <v>0</v>
      </c>
      <c r="L112" s="14" t="n">
        <v>1</v>
      </c>
      <c r="M112" s="14" t="n">
        <v>3.276</v>
      </c>
      <c r="N112" s="14" t="n">
        <v>1.928</v>
      </c>
      <c r="O112" s="14" t="n">
        <v>0</v>
      </c>
      <c r="P112" s="14" t="n">
        <v>3.276</v>
      </c>
      <c r="Q112" s="14" t="n">
        <v>0</v>
      </c>
      <c r="R112" s="14" t="n">
        <v>1</v>
      </c>
      <c r="S112" s="14" t="n">
        <v>5.205</v>
      </c>
      <c r="T112" s="14" t="n">
        <v>3.857</v>
      </c>
      <c r="U112" s="14" t="n">
        <v>0.081</v>
      </c>
      <c r="V112" s="14" t="n">
        <v>5.933</v>
      </c>
      <c r="W112" s="14" t="n">
        <v>0.14</v>
      </c>
      <c r="X112" s="14" t="n">
        <v>1</v>
      </c>
      <c r="Y112" s="14" t="n">
        <v>12.039</v>
      </c>
      <c r="Z112" s="14" t="n">
        <v>1.627</v>
      </c>
      <c r="AA112" s="14" t="n">
        <v>0</v>
      </c>
      <c r="AB112" s="14" t="n">
        <v>12.039</v>
      </c>
      <c r="AC112" s="14" t="n">
        <v>0</v>
      </c>
      <c r="AD112" s="14" t="n">
        <v>1</v>
      </c>
      <c r="AE112" s="14" t="n">
        <v>13.324</v>
      </c>
      <c r="AF112" s="14" t="n">
        <v>3.116</v>
      </c>
      <c r="AG112" s="14" t="n">
        <v>0</v>
      </c>
      <c r="AH112" s="14" t="n">
        <v>13.324</v>
      </c>
      <c r="AI112" s="14" t="n">
        <v>0</v>
      </c>
      <c r="AJ112" s="14" t="n">
        <v>1</v>
      </c>
      <c r="AK112" s="14" t="n">
        <v>21.038</v>
      </c>
      <c r="AL112" s="14" t="n">
        <v>11.205</v>
      </c>
      <c r="AM112" s="14" t="n">
        <v>0.326</v>
      </c>
      <c r="AN112" s="14" t="n">
        <v>23.984</v>
      </c>
      <c r="AO112" s="14" t="n">
        <v>0.14</v>
      </c>
      <c r="AP112" s="14" t="n">
        <v>1</v>
      </c>
      <c r="AQ112" s="14" t="n">
        <v>0.76</v>
      </c>
      <c r="AR112" s="14" t="n">
        <v>0.129</v>
      </c>
      <c r="AS112" s="14" t="n">
        <v>0.231</v>
      </c>
      <c r="AT112" s="14" t="n">
        <v>1.13</v>
      </c>
      <c r="AU112" s="14" t="n">
        <v>0.14</v>
      </c>
      <c r="AV112" s="14" t="n">
        <v>1</v>
      </c>
      <c r="AW112" s="14" t="n">
        <v>0.8110000000000001</v>
      </c>
      <c r="AX112" s="14" t="n">
        <v>0.129</v>
      </c>
      <c r="AY112" s="14" t="n">
        <v>0.251</v>
      </c>
      <c r="AZ112" s="14" t="n">
        <v>1.211</v>
      </c>
      <c r="BA112" s="14" t="n">
        <v>0.14</v>
      </c>
      <c r="BB112" s="14" t="n">
        <v>1</v>
      </c>
      <c r="BC112" s="14" t="n">
        <v>0.535</v>
      </c>
      <c r="BD112" s="14" t="n">
        <v>0.129</v>
      </c>
      <c r="BE112" s="14" t="n">
        <v>0.474</v>
      </c>
      <c r="BF112" s="14" t="n">
        <v>1.009</v>
      </c>
      <c r="BG112" s="14" t="n">
        <v>0</v>
      </c>
      <c r="BH112" s="14" t="n">
        <v>1</v>
      </c>
      <c r="BI112" s="14" t="n">
        <v>0.579</v>
      </c>
      <c r="BJ112" s="14" t="n">
        <v>0.129</v>
      </c>
      <c r="BK112" s="14" t="n">
        <v>0.345</v>
      </c>
      <c r="BL112" s="14" t="n">
        <v>1.053</v>
      </c>
      <c r="BM112" s="14" t="n">
        <v>0.14</v>
      </c>
      <c r="BN112" s="14" t="n">
        <v>1</v>
      </c>
      <c r="BO112" s="14" t="n">
        <v>0</v>
      </c>
      <c r="BP112" s="14" t="n">
        <v>0</v>
      </c>
      <c r="BQ112" s="14" t="n">
        <v>0.115</v>
      </c>
      <c r="BR112" s="14" t="n">
        <v>0</v>
      </c>
      <c r="BS112" s="14" t="n">
        <v>1</v>
      </c>
      <c r="BT112" s="14" t="n">
        <v>0</v>
      </c>
      <c r="BU112" s="14" t="n">
        <v>0</v>
      </c>
      <c r="BV112" s="14" t="n">
        <v>0.095</v>
      </c>
      <c r="BW112" s="14" t="n">
        <v>0.14</v>
      </c>
      <c r="BX112" s="14" t="n">
        <v>1</v>
      </c>
      <c r="BY112" s="14" t="n">
        <v>13.254</v>
      </c>
      <c r="BZ112" s="14" t="n">
        <v>0</v>
      </c>
      <c r="CA112" s="14" t="n">
        <v>13.254</v>
      </c>
      <c r="CB112" s="14" t="n">
        <v>0</v>
      </c>
      <c r="CC112" s="14" t="n">
        <v>83.248</v>
      </c>
      <c r="CD112" s="14" t="n">
        <v>7.95</v>
      </c>
      <c r="CE112" s="14" t="n">
        <v>77.672</v>
      </c>
      <c r="CF112" s="14" t="n">
        <v>183.448</v>
      </c>
      <c r="CG112" s="14" t="n">
        <v>0.14</v>
      </c>
      <c r="CH112" s="14" t="n">
        <v>1</v>
      </c>
      <c r="CI112" s="14" t="n">
        <v>0</v>
      </c>
      <c r="CJ112" s="14" t="n">
        <v>0</v>
      </c>
      <c r="CK112" s="14" t="n">
        <v>0</v>
      </c>
      <c r="CL112" s="14" t="n">
        <v>0</v>
      </c>
      <c r="CM112" s="14" t="n">
        <v>0</v>
      </c>
      <c r="CN112" s="14" t="n">
        <v>0</v>
      </c>
      <c r="CO112" s="14" t="n">
        <v>0</v>
      </c>
      <c r="CP112" s="14" t="n">
        <v>1</v>
      </c>
      <c r="CQ112" s="14" t="n">
        <v>1.348</v>
      </c>
      <c r="CR112" s="14" t="n">
        <v>0</v>
      </c>
      <c r="CS112" s="14" t="n">
        <v>1.847</v>
      </c>
      <c r="CT112" s="14" t="n">
        <v>4.861</v>
      </c>
      <c r="CU112" s="14" t="n">
        <v>11.622</v>
      </c>
    </row>
    <row r="113">
      <c r="A113" s="14" t="inlineStr">
        <is>
          <t>BWA2024</t>
        </is>
      </c>
      <c r="B113" s="14" t="inlineStr">
        <is>
          <t>BWA</t>
        </is>
      </c>
      <c r="C113" s="14" t="inlineStr">
        <is>
          <t>BWA</t>
        </is>
      </c>
      <c r="D113" s="14" t="inlineStr">
        <is>
          <t>Botswana</t>
        </is>
      </c>
      <c r="E113" s="14" t="n">
        <v>2024</v>
      </c>
      <c r="F113" s="14" t="n">
        <v>0.12</v>
      </c>
      <c r="G113" s="14" t="n">
        <v>2.049</v>
      </c>
      <c r="H113" s="14" t="n">
        <v>0.662</v>
      </c>
      <c r="I113" s="14" t="n">
        <v>0</v>
      </c>
      <c r="J113" s="14" t="n">
        <v>2.049</v>
      </c>
      <c r="K113" s="14" t="n">
        <v>0</v>
      </c>
      <c r="L113" s="14" t="n">
        <v>1</v>
      </c>
      <c r="M113" s="14" t="n">
        <v>3.373</v>
      </c>
      <c r="N113" s="14" t="n">
        <v>1.985</v>
      </c>
      <c r="O113" s="14" t="n">
        <v>0</v>
      </c>
      <c r="P113" s="14" t="n">
        <v>3.373</v>
      </c>
      <c r="Q113" s="14" t="n">
        <v>0</v>
      </c>
      <c r="R113" s="14" t="n">
        <v>1</v>
      </c>
      <c r="S113" s="14" t="n">
        <v>5.358</v>
      </c>
      <c r="T113" s="14" t="n">
        <v>3.971</v>
      </c>
      <c r="U113" s="14" t="n">
        <v>0.102</v>
      </c>
      <c r="V113" s="14" t="n">
        <v>6.108</v>
      </c>
      <c r="W113" s="14" t="n">
        <v>0.14</v>
      </c>
      <c r="X113" s="14" t="n">
        <v>1</v>
      </c>
      <c r="Y113" s="14" t="n">
        <v>10.757</v>
      </c>
      <c r="Z113" s="14" t="n">
        <v>1.454</v>
      </c>
      <c r="AA113" s="14" t="n">
        <v>0</v>
      </c>
      <c r="AB113" s="14" t="n">
        <v>10.757</v>
      </c>
      <c r="AC113" s="14" t="n">
        <v>0</v>
      </c>
      <c r="AD113" s="14" t="n">
        <v>1</v>
      </c>
      <c r="AE113" s="14" t="n">
        <v>12.08</v>
      </c>
      <c r="AF113" s="14" t="n">
        <v>2.825</v>
      </c>
      <c r="AG113" s="14" t="n">
        <v>0</v>
      </c>
      <c r="AH113" s="14" t="n">
        <v>12.08</v>
      </c>
      <c r="AI113" s="14" t="n">
        <v>0</v>
      </c>
      <c r="AJ113" s="14" t="n">
        <v>1</v>
      </c>
      <c r="AK113" s="14" t="n">
        <v>20.022</v>
      </c>
      <c r="AL113" s="14" t="n">
        <v>10.664</v>
      </c>
      <c r="AM113" s="14" t="n">
        <v>0.382</v>
      </c>
      <c r="AN113" s="14" t="n">
        <v>22.825</v>
      </c>
      <c r="AO113" s="14" t="n">
        <v>0.14</v>
      </c>
      <c r="AP113" s="14" t="n">
        <v>1</v>
      </c>
      <c r="AQ113" s="14" t="n">
        <v>0.724</v>
      </c>
      <c r="AR113" s="14" t="n">
        <v>0.132</v>
      </c>
      <c r="AS113" s="14" t="n">
        <v>0.29</v>
      </c>
      <c r="AT113" s="14" t="n">
        <v>1.156</v>
      </c>
      <c r="AU113" s="14" t="n">
        <v>0.14</v>
      </c>
      <c r="AV113" s="14" t="n">
        <v>1</v>
      </c>
      <c r="AW113" s="14" t="n">
        <v>0.75</v>
      </c>
      <c r="AX113" s="14" t="n">
        <v>0.132</v>
      </c>
      <c r="AY113" s="14" t="n">
        <v>0.294</v>
      </c>
      <c r="AZ113" s="14" t="n">
        <v>1.19</v>
      </c>
      <c r="BA113" s="14" t="n">
        <v>0.14</v>
      </c>
      <c r="BB113" s="14" t="n">
        <v>1</v>
      </c>
      <c r="BC113" s="14" t="n">
        <v>0.513</v>
      </c>
      <c r="BD113" s="14" t="n">
        <v>0.132</v>
      </c>
      <c r="BE113" s="14" t="n">
        <v>0.455</v>
      </c>
      <c r="BF113" s="14" t="n">
        <v>0.968</v>
      </c>
      <c r="BG113" s="14" t="n">
        <v>0</v>
      </c>
      <c r="BH113" s="14" t="n">
        <v>1</v>
      </c>
      <c r="BI113" s="14" t="n">
        <v>0.591</v>
      </c>
      <c r="BJ113" s="14" t="n">
        <v>0.132</v>
      </c>
      <c r="BK113" s="14" t="n">
        <v>0.286</v>
      </c>
      <c r="BL113" s="14" t="n">
        <v>1.001</v>
      </c>
      <c r="BM113" s="14" t="n">
        <v>0.14</v>
      </c>
      <c r="BN113" s="14" t="n">
        <v>1</v>
      </c>
      <c r="BO113" s="14" t="n">
        <v>0</v>
      </c>
      <c r="BP113" s="14" t="n">
        <v>0</v>
      </c>
      <c r="BQ113" s="14" t="n">
        <v>0.108</v>
      </c>
      <c r="BR113" s="14" t="n">
        <v>0</v>
      </c>
      <c r="BS113" s="14" t="n">
        <v>1</v>
      </c>
      <c r="BT113" s="14" t="n">
        <v>0</v>
      </c>
      <c r="BU113" s="14" t="n">
        <v>0</v>
      </c>
      <c r="BV113" s="14" t="n">
        <v>0.094</v>
      </c>
      <c r="BW113" s="14" t="n">
        <v>0.14</v>
      </c>
      <c r="BX113" s="14" t="n">
        <v>1</v>
      </c>
      <c r="BY113" s="14" t="n">
        <v>13.646</v>
      </c>
      <c r="BZ113" s="14" t="n">
        <v>0</v>
      </c>
      <c r="CA113" s="14" t="n">
        <v>13.646</v>
      </c>
      <c r="CB113" s="14" t="n">
        <v>0</v>
      </c>
      <c r="CC113" s="14" t="n">
        <v>82.58799999999999</v>
      </c>
      <c r="CD113" s="14" t="n">
        <v>7.95</v>
      </c>
      <c r="CE113" s="14" t="n">
        <v>77.649</v>
      </c>
      <c r="CF113" s="14" t="n">
        <v>182.67</v>
      </c>
      <c r="CG113" s="14" t="n">
        <v>0.14</v>
      </c>
      <c r="CH113" s="14" t="n">
        <v>1</v>
      </c>
      <c r="CI113" s="14" t="n">
        <v>0</v>
      </c>
      <c r="CJ113" s="14" t="n">
        <v>0</v>
      </c>
      <c r="CK113" s="14" t="n">
        <v>0</v>
      </c>
      <c r="CL113" s="14" t="n">
        <v>0</v>
      </c>
      <c r="CM113" s="14" t="n">
        <v>0</v>
      </c>
      <c r="CN113" s="14" t="n">
        <v>0</v>
      </c>
      <c r="CO113" s="14" t="n">
        <v>0</v>
      </c>
      <c r="CP113" s="14" t="n">
        <v>1</v>
      </c>
      <c r="CQ113" s="14" t="n">
        <v>1.387</v>
      </c>
      <c r="CR113" s="14" t="n">
        <v>0</v>
      </c>
      <c r="CS113" s="14" t="n">
        <v>1.902</v>
      </c>
      <c r="CT113" s="14" t="n">
        <v>4.251</v>
      </c>
      <c r="CU113" s="14" t="n">
        <v>10.168</v>
      </c>
    </row>
    <row r="114">
      <c r="A114" s="14" t="inlineStr">
        <is>
          <t>BRA2021</t>
        </is>
      </c>
      <c r="B114" s="14" t="inlineStr">
        <is>
          <t>BRA</t>
        </is>
      </c>
      <c r="C114" s="14" t="inlineStr">
        <is>
          <t>BRA</t>
        </is>
      </c>
      <c r="D114" s="14" t="inlineStr">
        <is>
          <t>Brazil</t>
        </is>
      </c>
      <c r="E114" s="14" t="n">
        <v>2021</v>
      </c>
      <c r="F114" s="14" t="n">
        <v>0.18</v>
      </c>
      <c r="G114" s="14" t="n">
        <v>4.394</v>
      </c>
      <c r="H114" s="14" t="n">
        <v>0.961</v>
      </c>
      <c r="I114" s="14" t="n">
        <v>0</v>
      </c>
      <c r="J114" s="14" t="n">
        <v>4.394</v>
      </c>
      <c r="K114" s="14" t="n">
        <v>0</v>
      </c>
      <c r="L114" s="14" t="n">
        <v>1</v>
      </c>
      <c r="M114" s="14" t="n">
        <v>4.394</v>
      </c>
      <c r="N114" s="14" t="n">
        <v>1.991</v>
      </c>
      <c r="O114" s="14" t="n">
        <v>0</v>
      </c>
      <c r="P114" s="14" t="n">
        <v>4.394</v>
      </c>
      <c r="Q114" s="14" t="n">
        <v>0</v>
      </c>
      <c r="R114" s="14" t="n">
        <v>1</v>
      </c>
      <c r="S114" s="14" t="n">
        <v>10.534</v>
      </c>
      <c r="T114" s="14" t="n">
        <v>6.33</v>
      </c>
      <c r="U114" s="14" t="n">
        <v>0</v>
      </c>
      <c r="V114" s="14" t="n">
        <v>12.43</v>
      </c>
      <c r="W114" s="14" t="n">
        <v>0.18</v>
      </c>
      <c r="X114" s="14" t="n">
        <v>1</v>
      </c>
      <c r="Y114" s="14" t="n">
        <v>12.137</v>
      </c>
      <c r="Z114" s="14" t="n">
        <v>1.341</v>
      </c>
      <c r="AA114" s="14" t="n">
        <v>-0.268</v>
      </c>
      <c r="AB114" s="14" t="n">
        <v>11.869</v>
      </c>
      <c r="AC114" s="14" t="n">
        <v>0</v>
      </c>
      <c r="AD114" s="14" t="n">
        <v>1</v>
      </c>
      <c r="AE114" s="14" t="n">
        <v>11.869</v>
      </c>
      <c r="AF114" s="14" t="n">
        <v>2.336</v>
      </c>
      <c r="AG114" s="14" t="n">
        <v>0</v>
      </c>
      <c r="AH114" s="14" t="n">
        <v>11.869</v>
      </c>
      <c r="AI114" s="14" t="n">
        <v>0</v>
      </c>
      <c r="AJ114" s="14" t="n">
        <v>1</v>
      </c>
      <c r="AK114" s="14" t="n">
        <v>32.754</v>
      </c>
      <c r="AL114" s="14" t="n">
        <v>16.076</v>
      </c>
      <c r="AM114" s="14" t="n">
        <v>0</v>
      </c>
      <c r="AN114" s="14" t="n">
        <v>32.754</v>
      </c>
      <c r="AO114" s="14" t="n">
        <v>0</v>
      </c>
      <c r="AP114" s="14" t="n">
        <v>1</v>
      </c>
      <c r="AQ114" s="14" t="n">
        <v>0.649</v>
      </c>
      <c r="AR114" s="14" t="n">
        <v>0.114</v>
      </c>
      <c r="AS114" s="14" t="n">
        <v>0.208</v>
      </c>
      <c r="AT114" s="14" t="n">
        <v>1.072</v>
      </c>
      <c r="AU114" s="14" t="n">
        <v>0.25</v>
      </c>
      <c r="AV114" s="14" t="n">
        <v>1</v>
      </c>
      <c r="AW114" s="14" t="n">
        <v>0.577</v>
      </c>
      <c r="AX114" s="14" t="n">
        <v>0.114</v>
      </c>
      <c r="AY114" s="14" t="n">
        <v>0.174</v>
      </c>
      <c r="AZ114" s="14" t="n">
        <v>0.841</v>
      </c>
      <c r="BA114" s="14" t="n">
        <v>0.12</v>
      </c>
      <c r="BB114" s="14" t="n">
        <v>1</v>
      </c>
      <c r="BC114" s="14" t="n">
        <v>0.458</v>
      </c>
      <c r="BD114" s="14" t="n">
        <v>0.114</v>
      </c>
      <c r="BE114" s="14" t="n">
        <v>0.165</v>
      </c>
      <c r="BF114" s="14" t="n">
        <v>0.698</v>
      </c>
      <c r="BG114" s="14" t="n">
        <v>0.12</v>
      </c>
      <c r="BH114" s="14" t="n">
        <v>1</v>
      </c>
      <c r="BI114" s="14" t="n">
        <v>0.491</v>
      </c>
      <c r="BJ114" s="14" t="n">
        <v>0.114</v>
      </c>
      <c r="BK114" s="14" t="n">
        <v>-0.061</v>
      </c>
      <c r="BL114" s="14" t="n">
        <v>0.538</v>
      </c>
      <c r="BM114" s="14" t="n">
        <v>0.25</v>
      </c>
      <c r="BN114" s="14" t="n">
        <v>1</v>
      </c>
      <c r="BO114" s="14" t="n">
        <v>0</v>
      </c>
      <c r="BP114" s="14" t="n">
        <v>0.007</v>
      </c>
      <c r="BQ114" s="14" t="n">
        <v>0.143</v>
      </c>
      <c r="BR114" s="14" t="n">
        <v>0</v>
      </c>
      <c r="BS114" s="14" t="n">
        <v>1</v>
      </c>
      <c r="BT114" s="14" t="n">
        <v>0</v>
      </c>
      <c r="BU114" s="14" t="n">
        <v>0.028</v>
      </c>
      <c r="BV114" s="14" t="n">
        <v>0.162</v>
      </c>
      <c r="BW114" s="14" t="n">
        <v>0</v>
      </c>
      <c r="BX114" s="14" t="n">
        <v>0.667</v>
      </c>
      <c r="BY114" s="14" t="n">
        <v>24.816</v>
      </c>
      <c r="BZ114" s="14" t="n">
        <v>0</v>
      </c>
      <c r="CA114" s="14" t="n">
        <v>24.816</v>
      </c>
      <c r="CB114" s="14" t="n">
        <v>0</v>
      </c>
      <c r="CC114" s="14" t="n">
        <v>78.125</v>
      </c>
      <c r="CD114" s="14" t="n">
        <v>7.95</v>
      </c>
      <c r="CE114" s="14" t="n">
        <v>-3.175</v>
      </c>
      <c r="CF114" s="14" t="n">
        <v>88.44</v>
      </c>
      <c r="CG114" s="14" t="n">
        <v>0.18</v>
      </c>
      <c r="CH114" s="14" t="n">
        <v>1</v>
      </c>
      <c r="CI114" s="14" t="n">
        <v>0</v>
      </c>
      <c r="CJ114" s="14" t="n">
        <v>0</v>
      </c>
      <c r="CK114" s="14" t="n">
        <v>0</v>
      </c>
      <c r="CL114" s="14" t="n">
        <v>0</v>
      </c>
      <c r="CM114" s="14" t="n">
        <v>0</v>
      </c>
      <c r="CN114" s="14" t="n">
        <v>0.225</v>
      </c>
      <c r="CO114" s="14" t="n">
        <v>1.629</v>
      </c>
      <c r="CP114" s="14" t="n">
        <v>0</v>
      </c>
      <c r="CQ114" s="14" t="n">
        <v>1.198</v>
      </c>
      <c r="CR114" s="14" t="n">
        <v>0</v>
      </c>
      <c r="CS114" s="14" t="n">
        <v>5.226</v>
      </c>
      <c r="CT114" s="14" t="n">
        <v>4.753</v>
      </c>
      <c r="CU114" s="14" t="n">
        <v>11.128</v>
      </c>
    </row>
    <row r="115">
      <c r="A115" s="14" t="inlineStr">
        <is>
          <t>BRA2022</t>
        </is>
      </c>
      <c r="B115" s="14" t="inlineStr">
        <is>
          <t>BRA</t>
        </is>
      </c>
      <c r="C115" s="14" t="inlineStr">
        <is>
          <t>BRA</t>
        </is>
      </c>
      <c r="D115" s="14" t="inlineStr">
        <is>
          <t>Brazil</t>
        </is>
      </c>
      <c r="E115" s="14" t="n">
        <v>2022</v>
      </c>
      <c r="F115" s="14" t="n">
        <v>0.17</v>
      </c>
      <c r="G115" s="14" t="n">
        <v>10.205</v>
      </c>
      <c r="H115" s="14" t="n">
        <v>1.585</v>
      </c>
      <c r="I115" s="14" t="n">
        <v>0</v>
      </c>
      <c r="J115" s="14" t="n">
        <v>10.205</v>
      </c>
      <c r="K115" s="14" t="n">
        <v>0</v>
      </c>
      <c r="L115" s="14" t="n">
        <v>1</v>
      </c>
      <c r="M115" s="14" t="n">
        <v>10.205</v>
      </c>
      <c r="N115" s="14" t="n">
        <v>4.214</v>
      </c>
      <c r="O115" s="14" t="n">
        <v>0</v>
      </c>
      <c r="P115" s="14" t="n">
        <v>10.205</v>
      </c>
      <c r="Q115" s="14" t="n">
        <v>0</v>
      </c>
      <c r="R115" s="14" t="n">
        <v>1</v>
      </c>
      <c r="S115" s="14" t="n">
        <v>15.819</v>
      </c>
      <c r="T115" s="14" t="n">
        <v>6.812</v>
      </c>
      <c r="U115" s="14" t="n">
        <v>0.199</v>
      </c>
      <c r="V115" s="14" t="n">
        <v>18.508</v>
      </c>
      <c r="W115" s="14" t="n">
        <v>0.17</v>
      </c>
      <c r="X115" s="14" t="n">
        <v>1</v>
      </c>
      <c r="Y115" s="14" t="n">
        <v>17.263</v>
      </c>
      <c r="Z115" s="14" t="n">
        <v>1.811</v>
      </c>
      <c r="AA115" s="14" t="n">
        <v>-0.277</v>
      </c>
      <c r="AB115" s="14" t="n">
        <v>16.986</v>
      </c>
      <c r="AC115" s="14" t="n">
        <v>0</v>
      </c>
      <c r="AD115" s="14" t="n">
        <v>1</v>
      </c>
      <c r="AE115" s="14" t="n">
        <v>16.986</v>
      </c>
      <c r="AF115" s="14" t="n">
        <v>3.149</v>
      </c>
      <c r="AG115" s="14" t="n">
        <v>0</v>
      </c>
      <c r="AH115" s="14" t="n">
        <v>16.986</v>
      </c>
      <c r="AI115" s="14" t="n">
        <v>0</v>
      </c>
      <c r="AJ115" s="14" t="n">
        <v>1</v>
      </c>
      <c r="AK115" s="14" t="n">
        <v>46.272</v>
      </c>
      <c r="AL115" s="14" t="n">
        <v>22.097</v>
      </c>
      <c r="AM115" s="14" t="n">
        <v>0</v>
      </c>
      <c r="AN115" s="14" t="n">
        <v>46.272</v>
      </c>
      <c r="AO115" s="14" t="n">
        <v>0</v>
      </c>
      <c r="AP115" s="14" t="n">
        <v>1</v>
      </c>
      <c r="AQ115" s="14" t="n">
        <v>0.896</v>
      </c>
      <c r="AR115" s="14" t="n">
        <v>0.123</v>
      </c>
      <c r="AS115" s="14" t="n">
        <v>0.055</v>
      </c>
      <c r="AT115" s="14" t="n">
        <v>1.189</v>
      </c>
      <c r="AU115" s="14" t="n">
        <v>0.25</v>
      </c>
      <c r="AV115" s="14" t="n">
        <v>1</v>
      </c>
      <c r="AW115" s="14" t="n">
        <v>0.89</v>
      </c>
      <c r="AX115" s="14" t="n">
        <v>0.123</v>
      </c>
      <c r="AY115" s="14" t="n">
        <v>0.243</v>
      </c>
      <c r="AZ115" s="14" t="n">
        <v>1.27</v>
      </c>
      <c r="BA115" s="14" t="n">
        <v>0.12</v>
      </c>
      <c r="BB115" s="14" t="n">
        <v>1</v>
      </c>
      <c r="BC115" s="14" t="n">
        <v>0.62</v>
      </c>
      <c r="BD115" s="14" t="n">
        <v>0.123</v>
      </c>
      <c r="BE115" s="14" t="n">
        <v>0.171</v>
      </c>
      <c r="BF115" s="14" t="n">
        <v>0.887</v>
      </c>
      <c r="BG115" s="14" t="n">
        <v>0.12</v>
      </c>
      <c r="BH115" s="14" t="n">
        <v>1</v>
      </c>
      <c r="BI115" s="14" t="n">
        <v>0.608</v>
      </c>
      <c r="BJ115" s="14" t="n">
        <v>0.123</v>
      </c>
      <c r="BK115" s="14" t="n">
        <v>0.143</v>
      </c>
      <c r="BL115" s="14" t="n">
        <v>0.9379999999999999</v>
      </c>
      <c r="BM115" s="14" t="n">
        <v>0.25</v>
      </c>
      <c r="BN115" s="14" t="n">
        <v>1</v>
      </c>
      <c r="BO115" s="14" t="n">
        <v>0</v>
      </c>
      <c r="BP115" s="14" t="n">
        <v>0.006</v>
      </c>
      <c r="BQ115" s="14" t="n">
        <v>0.151</v>
      </c>
      <c r="BR115" s="14" t="n">
        <v>0</v>
      </c>
      <c r="BS115" s="14" t="n">
        <v>1</v>
      </c>
      <c r="BT115" s="14" t="n">
        <v>0</v>
      </c>
      <c r="BU115" s="14" t="n">
        <v>0.022</v>
      </c>
      <c r="BV115" s="14" t="n">
        <v>0.166</v>
      </c>
      <c r="BW115" s="14" t="n">
        <v>0</v>
      </c>
      <c r="BX115" s="14" t="n">
        <v>0.667</v>
      </c>
      <c r="BY115" s="14" t="n">
        <v>26.8</v>
      </c>
      <c r="BZ115" s="14" t="n">
        <v>0</v>
      </c>
      <c r="CA115" s="14" t="n">
        <v>26.8</v>
      </c>
      <c r="CB115" s="14" t="n">
        <v>0</v>
      </c>
      <c r="CC115" s="14" t="n">
        <v>97.90000000000001</v>
      </c>
      <c r="CD115" s="14" t="n">
        <v>7.95</v>
      </c>
      <c r="CE115" s="14" t="n">
        <v>15.82</v>
      </c>
      <c r="CF115" s="14" t="n">
        <v>133.053</v>
      </c>
      <c r="CG115" s="14" t="n">
        <v>0.17</v>
      </c>
      <c r="CH115" s="14" t="n">
        <v>1</v>
      </c>
      <c r="CI115" s="14" t="n">
        <v>0</v>
      </c>
      <c r="CJ115" s="14" t="n">
        <v>0</v>
      </c>
      <c r="CK115" s="14" t="n">
        <v>0</v>
      </c>
      <c r="CL115" s="14" t="n">
        <v>0</v>
      </c>
      <c r="CM115" s="14" t="n">
        <v>0</v>
      </c>
      <c r="CN115" s="14" t="n">
        <v>0.227</v>
      </c>
      <c r="CO115" s="14" t="n">
        <v>1.817</v>
      </c>
      <c r="CP115" s="14" t="n">
        <v>0</v>
      </c>
      <c r="CQ115" s="14" t="n">
        <v>1.294</v>
      </c>
      <c r="CR115" s="14" t="n">
        <v>0</v>
      </c>
      <c r="CS115" s="14" t="n">
        <v>5.644</v>
      </c>
      <c r="CT115" s="14" t="n">
        <v>10.485</v>
      </c>
      <c r="CU115" s="14" t="n">
        <v>20.306</v>
      </c>
    </row>
    <row r="116">
      <c r="A116" s="14" t="inlineStr">
        <is>
          <t>BRA2023</t>
        </is>
      </c>
      <c r="B116" s="14" t="inlineStr">
        <is>
          <t>BRA</t>
        </is>
      </c>
      <c r="C116" s="14" t="inlineStr">
        <is>
          <t>BRA</t>
        </is>
      </c>
      <c r="D116" s="14" t="inlineStr">
        <is>
          <t>Brazil</t>
        </is>
      </c>
      <c r="E116" s="14" t="n">
        <v>2023</v>
      </c>
      <c r="F116" s="14" t="n">
        <v>0.17</v>
      </c>
      <c r="G116" s="14" t="n">
        <v>7.662</v>
      </c>
      <c r="H116" s="14" t="n">
        <v>1.745</v>
      </c>
      <c r="I116" s="14" t="n">
        <v>0</v>
      </c>
      <c r="J116" s="14" t="n">
        <v>7.662</v>
      </c>
      <c r="K116" s="14" t="n">
        <v>0</v>
      </c>
      <c r="L116" s="14" t="n">
        <v>1</v>
      </c>
      <c r="M116" s="14" t="n">
        <v>7.662</v>
      </c>
      <c r="N116" s="14" t="n">
        <v>3.8</v>
      </c>
      <c r="O116" s="14" t="n">
        <v>0</v>
      </c>
      <c r="P116" s="14" t="n">
        <v>7.662</v>
      </c>
      <c r="Q116" s="14" t="n">
        <v>0</v>
      </c>
      <c r="R116" s="14" t="n">
        <v>1</v>
      </c>
      <c r="S116" s="14" t="n">
        <v>11.366</v>
      </c>
      <c r="T116" s="14" t="n">
        <v>7.081</v>
      </c>
      <c r="U116" s="14" t="n">
        <v>0.214</v>
      </c>
      <c r="V116" s="14" t="n">
        <v>13.299</v>
      </c>
      <c r="W116" s="14" t="n">
        <v>0.17</v>
      </c>
      <c r="X116" s="14" t="n">
        <v>1</v>
      </c>
      <c r="Y116" s="14" t="n">
        <v>20.673</v>
      </c>
      <c r="Z116" s="14" t="n">
        <v>2.316</v>
      </c>
      <c r="AA116" s="14" t="n">
        <v>-0.286</v>
      </c>
      <c r="AB116" s="14" t="n">
        <v>20.387</v>
      </c>
      <c r="AC116" s="14" t="n">
        <v>0</v>
      </c>
      <c r="AD116" s="14" t="n">
        <v>1</v>
      </c>
      <c r="AE116" s="14" t="n">
        <v>20.387</v>
      </c>
      <c r="AF116" s="14" t="n">
        <v>4.06</v>
      </c>
      <c r="AG116" s="14" t="n">
        <v>0</v>
      </c>
      <c r="AH116" s="14" t="n">
        <v>20.387</v>
      </c>
      <c r="AI116" s="14" t="n">
        <v>0</v>
      </c>
      <c r="AJ116" s="14" t="n">
        <v>1</v>
      </c>
      <c r="AK116" s="14" t="n">
        <v>50.233</v>
      </c>
      <c r="AL116" s="14" t="n">
        <v>24.884</v>
      </c>
      <c r="AM116" s="14" t="n">
        <v>0</v>
      </c>
      <c r="AN116" s="14" t="n">
        <v>50.233</v>
      </c>
      <c r="AO116" s="14" t="n">
        <v>0</v>
      </c>
      <c r="AP116" s="14" t="n">
        <v>1</v>
      </c>
      <c r="AQ116" s="14" t="n">
        <v>0.791</v>
      </c>
      <c r="AR116" s="14" t="n">
        <v>0.129</v>
      </c>
      <c r="AS116" s="14" t="n">
        <v>0.092</v>
      </c>
      <c r="AT116" s="14" t="n">
        <v>1.104</v>
      </c>
      <c r="AU116" s="14" t="n">
        <v>0.25</v>
      </c>
      <c r="AV116" s="14" t="n">
        <v>1</v>
      </c>
      <c r="AW116" s="14" t="n">
        <v>0.618</v>
      </c>
      <c r="AX116" s="14" t="n">
        <v>0.129</v>
      </c>
      <c r="AY116" s="14" t="n">
        <v>0.41</v>
      </c>
      <c r="AZ116" s="14" t="n">
        <v>1.152</v>
      </c>
      <c r="BA116" s="14" t="n">
        <v>0.12</v>
      </c>
      <c r="BB116" s="14" t="n">
        <v>1</v>
      </c>
      <c r="BC116" s="14" t="n">
        <v>0.554</v>
      </c>
      <c r="BD116" s="14" t="n">
        <v>0.129</v>
      </c>
      <c r="BE116" s="14" t="n">
        <v>0.209</v>
      </c>
      <c r="BF116" s="14" t="n">
        <v>0.855</v>
      </c>
      <c r="BG116" s="14" t="n">
        <v>0.12</v>
      </c>
      <c r="BH116" s="14" t="n">
        <v>1</v>
      </c>
      <c r="BI116" s="14" t="n">
        <v>0.5570000000000001</v>
      </c>
      <c r="BJ116" s="14" t="n">
        <v>0.129</v>
      </c>
      <c r="BK116" s="14" t="n">
        <v>0.065</v>
      </c>
      <c r="BL116" s="14" t="n">
        <v>0.778</v>
      </c>
      <c r="BM116" s="14" t="n">
        <v>0.25</v>
      </c>
      <c r="BN116" s="14" t="n">
        <v>1</v>
      </c>
      <c r="BO116" s="14" t="n">
        <v>0</v>
      </c>
      <c r="BP116" s="14" t="n">
        <v>0.005</v>
      </c>
      <c r="BQ116" s="14" t="n">
        <v>0.151</v>
      </c>
      <c r="BR116" s="14" t="n">
        <v>0</v>
      </c>
      <c r="BS116" s="14" t="n">
        <v>1</v>
      </c>
      <c r="BT116" s="14" t="n">
        <v>0</v>
      </c>
      <c r="BU116" s="14" t="n">
        <v>0.02</v>
      </c>
      <c r="BV116" s="14" t="n">
        <v>0.166</v>
      </c>
      <c r="BW116" s="14" t="n">
        <v>0</v>
      </c>
      <c r="BX116" s="14" t="n">
        <v>0.667</v>
      </c>
      <c r="BY116" s="14" t="n">
        <v>27.906</v>
      </c>
      <c r="BZ116" s="14" t="n">
        <v>0</v>
      </c>
      <c r="CA116" s="14" t="n">
        <v>27.906</v>
      </c>
      <c r="CB116" s="14" t="n">
        <v>0</v>
      </c>
      <c r="CC116" s="14" t="n">
        <v>83.248</v>
      </c>
      <c r="CD116" s="14" t="n">
        <v>7.95</v>
      </c>
      <c r="CE116" s="14" t="n">
        <v>17.463</v>
      </c>
      <c r="CF116" s="14" t="n">
        <v>117.832</v>
      </c>
      <c r="CG116" s="14" t="n">
        <v>0.17</v>
      </c>
      <c r="CH116" s="14" t="n">
        <v>1</v>
      </c>
      <c r="CI116" s="14" t="n">
        <v>0</v>
      </c>
      <c r="CJ116" s="14" t="n">
        <v>0</v>
      </c>
      <c r="CK116" s="14" t="n">
        <v>0</v>
      </c>
      <c r="CL116" s="14" t="n">
        <v>0</v>
      </c>
      <c r="CM116" s="14" t="n">
        <v>0</v>
      </c>
      <c r="CN116" s="14" t="n">
        <v>0.234</v>
      </c>
      <c r="CO116" s="14" t="n">
        <v>2.082</v>
      </c>
      <c r="CP116" s="14" t="n">
        <v>0</v>
      </c>
      <c r="CQ116" s="14" t="n">
        <v>1.348</v>
      </c>
      <c r="CR116" s="14" t="n">
        <v>0</v>
      </c>
      <c r="CS116" s="14" t="n">
        <v>5.877</v>
      </c>
      <c r="CT116" s="14" t="n">
        <v>4.861</v>
      </c>
      <c r="CU116" s="14" t="n">
        <v>9.675000000000001</v>
      </c>
    </row>
    <row r="117">
      <c r="A117" s="14" t="inlineStr">
        <is>
          <t>BRA2024</t>
        </is>
      </c>
      <c r="B117" s="14" t="inlineStr">
        <is>
          <t>BRA</t>
        </is>
      </c>
      <c r="C117" s="14" t="inlineStr">
        <is>
          <t>BRA</t>
        </is>
      </c>
      <c r="D117" s="14" t="inlineStr">
        <is>
          <t>Brazil</t>
        </is>
      </c>
      <c r="E117" s="14" t="n">
        <v>2024</v>
      </c>
      <c r="F117" s="14" t="n">
        <v>0.17</v>
      </c>
      <c r="G117" s="14" t="n">
        <v>6.222</v>
      </c>
      <c r="H117" s="14" t="n">
        <v>1.576</v>
      </c>
      <c r="I117" s="14" t="n">
        <v>0</v>
      </c>
      <c r="J117" s="14" t="n">
        <v>6.222</v>
      </c>
      <c r="K117" s="14" t="n">
        <v>0</v>
      </c>
      <c r="L117" s="14" t="n">
        <v>1</v>
      </c>
      <c r="M117" s="14" t="n">
        <v>6.222</v>
      </c>
      <c r="N117" s="14" t="n">
        <v>3.389</v>
      </c>
      <c r="O117" s="14" t="n">
        <v>0</v>
      </c>
      <c r="P117" s="14" t="n">
        <v>6.222</v>
      </c>
      <c r="Q117" s="14" t="n">
        <v>0</v>
      </c>
      <c r="R117" s="14" t="n">
        <v>1</v>
      </c>
      <c r="S117" s="14" t="n">
        <v>11.072</v>
      </c>
      <c r="T117" s="14" t="n">
        <v>7.29</v>
      </c>
      <c r="U117" s="14" t="n">
        <v>0.256</v>
      </c>
      <c r="V117" s="14" t="n">
        <v>12.954</v>
      </c>
      <c r="W117" s="14" t="n">
        <v>0.17</v>
      </c>
      <c r="X117" s="14" t="n">
        <v>1</v>
      </c>
      <c r="Y117" s="14" t="n">
        <v>17.661</v>
      </c>
      <c r="Z117" s="14" t="n">
        <v>2.23</v>
      </c>
      <c r="AA117" s="14" t="n">
        <v>-0.295</v>
      </c>
      <c r="AB117" s="14" t="n">
        <v>17.367</v>
      </c>
      <c r="AC117" s="14" t="n">
        <v>0</v>
      </c>
      <c r="AD117" s="14" t="n">
        <v>1</v>
      </c>
      <c r="AE117" s="14" t="n">
        <v>17.367</v>
      </c>
      <c r="AF117" s="14" t="n">
        <v>3.804</v>
      </c>
      <c r="AG117" s="14" t="n">
        <v>0</v>
      </c>
      <c r="AH117" s="14" t="n">
        <v>17.367</v>
      </c>
      <c r="AI117" s="14" t="n">
        <v>0</v>
      </c>
      <c r="AJ117" s="14" t="n">
        <v>1</v>
      </c>
      <c r="AK117" s="14" t="n">
        <v>45.956</v>
      </c>
      <c r="AL117" s="14" t="n">
        <v>23.374</v>
      </c>
      <c r="AM117" s="14" t="n">
        <v>0</v>
      </c>
      <c r="AN117" s="14" t="n">
        <v>45.956</v>
      </c>
      <c r="AO117" s="14" t="n">
        <v>0</v>
      </c>
      <c r="AP117" s="14" t="n">
        <v>1</v>
      </c>
      <c r="AQ117" s="14" t="n">
        <v>0.756</v>
      </c>
      <c r="AR117" s="14" t="n">
        <v>0.132</v>
      </c>
      <c r="AS117" s="14" t="n">
        <v>0.126</v>
      </c>
      <c r="AT117" s="14" t="n">
        <v>1.103</v>
      </c>
      <c r="AU117" s="14" t="n">
        <v>0.25</v>
      </c>
      <c r="AV117" s="14" t="n">
        <v>1</v>
      </c>
      <c r="AW117" s="14" t="n">
        <v>0.655</v>
      </c>
      <c r="AX117" s="14" t="n">
        <v>0.132</v>
      </c>
      <c r="AY117" s="14" t="n">
        <v>0.328</v>
      </c>
      <c r="AZ117" s="14" t="n">
        <v>1.102</v>
      </c>
      <c r="BA117" s="14" t="n">
        <v>0.12</v>
      </c>
      <c r="BB117" s="14" t="n">
        <v>1</v>
      </c>
      <c r="BC117" s="14" t="n">
        <v>0.534</v>
      </c>
      <c r="BD117" s="14" t="n">
        <v>0.132</v>
      </c>
      <c r="BE117" s="14" t="n">
        <v>0.174</v>
      </c>
      <c r="BF117" s="14" t="n">
        <v>0.792</v>
      </c>
      <c r="BG117" s="14" t="n">
        <v>0.12</v>
      </c>
      <c r="BH117" s="14" t="n">
        <v>1</v>
      </c>
      <c r="BI117" s="14" t="n">
        <v>0.5679999999999999</v>
      </c>
      <c r="BJ117" s="14" t="n">
        <v>0.132</v>
      </c>
      <c r="BK117" s="14" t="n">
        <v>0.09</v>
      </c>
      <c r="BL117" s="14" t="n">
        <v>0.796</v>
      </c>
      <c r="BM117" s="14" t="n">
        <v>0.25</v>
      </c>
      <c r="BN117" s="14" t="n">
        <v>1</v>
      </c>
      <c r="BO117" s="14" t="n">
        <v>0</v>
      </c>
      <c r="BP117" s="14" t="n">
        <v>0.005</v>
      </c>
      <c r="BQ117" s="14" t="n">
        <v>0.133</v>
      </c>
      <c r="BR117" s="14" t="n">
        <v>0</v>
      </c>
      <c r="BS117" s="14" t="n">
        <v>1</v>
      </c>
      <c r="BT117" s="14" t="n">
        <v>0</v>
      </c>
      <c r="BU117" s="14" t="n">
        <v>0.02</v>
      </c>
      <c r="BV117" s="14" t="n">
        <v>0.16</v>
      </c>
      <c r="BW117" s="14" t="n">
        <v>0</v>
      </c>
      <c r="BX117" s="14" t="n">
        <v>0.667</v>
      </c>
      <c r="BY117" s="14" t="n">
        <v>28.73</v>
      </c>
      <c r="BZ117" s="14" t="n">
        <v>0</v>
      </c>
      <c r="CA117" s="14" t="n">
        <v>28.73</v>
      </c>
      <c r="CB117" s="14" t="n">
        <v>0</v>
      </c>
      <c r="CC117" s="14" t="n">
        <v>82.58799999999999</v>
      </c>
      <c r="CD117" s="14" t="n">
        <v>7.95</v>
      </c>
      <c r="CE117" s="14" t="n">
        <v>21.376</v>
      </c>
      <c r="CF117" s="14" t="n">
        <v>118.885</v>
      </c>
      <c r="CG117" s="14" t="n">
        <v>0.17</v>
      </c>
      <c r="CH117" s="14" t="n">
        <v>1</v>
      </c>
      <c r="CI117" s="14" t="n">
        <v>0</v>
      </c>
      <c r="CJ117" s="14" t="n">
        <v>0</v>
      </c>
      <c r="CK117" s="14" t="n">
        <v>0</v>
      </c>
      <c r="CL117" s="14" t="n">
        <v>0</v>
      </c>
      <c r="CM117" s="14" t="n">
        <v>0</v>
      </c>
      <c r="CN117" s="14" t="n">
        <v>0.229</v>
      </c>
      <c r="CO117" s="14" t="n">
        <v>2.244</v>
      </c>
      <c r="CP117" s="14" t="n">
        <v>0</v>
      </c>
      <c r="CQ117" s="14" t="n">
        <v>1.387</v>
      </c>
      <c r="CR117" s="14" t="n">
        <v>0</v>
      </c>
      <c r="CS117" s="14" t="n">
        <v>6.05</v>
      </c>
      <c r="CT117" s="14" t="n">
        <v>4.251</v>
      </c>
      <c r="CU117" s="14" t="n">
        <v>9.278</v>
      </c>
    </row>
    <row r="118">
      <c r="A118" s="14" t="inlineStr">
        <is>
          <t>VGB2021</t>
        </is>
      </c>
      <c r="B118" s="14" t="inlineStr">
        <is>
          <t>VGB</t>
        </is>
      </c>
      <c r="C118" s="14" t="inlineStr">
        <is>
          <t>VGB</t>
        </is>
      </c>
      <c r="D118" s="14" t="inlineStr">
        <is>
          <t>British Virgin Islands</t>
        </is>
      </c>
      <c r="E118" s="14" t="n">
        <v>2021</v>
      </c>
      <c r="F118" s="14" t="n">
        <v>0.21</v>
      </c>
      <c r="G118" s="14" t="n">
        <v>5.897</v>
      </c>
      <c r="H118" s="14" t="n">
        <v>1.143</v>
      </c>
      <c r="I118" s="14" t="n">
        <v>0</v>
      </c>
      <c r="J118" s="14" t="n">
        <v>5.897</v>
      </c>
      <c r="K118" s="14" t="n">
        <v>0</v>
      </c>
      <c r="L118" s="14" t="n">
        <v>1</v>
      </c>
      <c r="M118" s="14" t="n">
        <v>7.964</v>
      </c>
      <c r="N118" s="14" t="n">
        <v>3.43</v>
      </c>
      <c r="O118" s="14" t="n">
        <v>0</v>
      </c>
      <c r="P118" s="14" t="n">
        <v>7.964</v>
      </c>
      <c r="Q118" s="14" t="n">
        <v>0</v>
      </c>
      <c r="R118" s="14" t="n">
        <v>1</v>
      </c>
      <c r="S118" s="14" t="n">
        <v>11.613</v>
      </c>
      <c r="T118" s="14" t="n">
        <v>6.86</v>
      </c>
      <c r="U118" s="14" t="n">
        <v>0</v>
      </c>
      <c r="V118" s="14" t="n">
        <v>14.052</v>
      </c>
      <c r="W118" s="14" t="n">
        <v>0.21</v>
      </c>
      <c r="X118" s="14" t="n">
        <v>1</v>
      </c>
      <c r="Y118" s="14" t="n">
        <v>17.127</v>
      </c>
      <c r="Z118" s="14" t="n">
        <v>2.304</v>
      </c>
      <c r="AA118" s="14" t="n">
        <v>0</v>
      </c>
      <c r="AB118" s="14" t="n">
        <v>17.127</v>
      </c>
      <c r="AC118" s="14" t="n">
        <v>0</v>
      </c>
      <c r="AD118" s="14" t="n">
        <v>1</v>
      </c>
      <c r="AE118" s="14" t="n">
        <v>18.27</v>
      </c>
      <c r="AF118" s="14" t="n">
        <v>4.278</v>
      </c>
      <c r="AG118" s="14" t="n">
        <v>0</v>
      </c>
      <c r="AH118" s="14" t="n">
        <v>18.27</v>
      </c>
      <c r="AI118" s="14" t="n">
        <v>0</v>
      </c>
      <c r="AJ118" s="14" t="n">
        <v>1</v>
      </c>
      <c r="AK118" s="14" t="n">
        <v>25.13</v>
      </c>
      <c r="AL118" s="14" t="n">
        <v>13.503</v>
      </c>
      <c r="AM118" s="14" t="n">
        <v>0</v>
      </c>
      <c r="AN118" s="14" t="n">
        <v>30.407</v>
      </c>
      <c r="AO118" s="14" t="n">
        <v>0.21</v>
      </c>
      <c r="AP118" s="14" t="n">
        <v>1</v>
      </c>
      <c r="AQ118" s="14" t="n">
        <v>0.649</v>
      </c>
      <c r="AR118" s="14" t="n">
        <v>0.114</v>
      </c>
      <c r="AS118" s="14" t="n">
        <v>0</v>
      </c>
      <c r="AT118" s="14" t="n">
        <v>0.785</v>
      </c>
      <c r="AU118" s="14" t="n">
        <v>0.21</v>
      </c>
      <c r="AV118" s="14" t="n">
        <v>1</v>
      </c>
      <c r="AW118" s="14" t="n">
        <v>0.577</v>
      </c>
      <c r="AX118" s="14" t="n">
        <v>0.114</v>
      </c>
      <c r="AY118" s="14" t="n">
        <v>0</v>
      </c>
      <c r="AZ118" s="14" t="n">
        <v>0.698</v>
      </c>
      <c r="BA118" s="14" t="n">
        <v>0.21</v>
      </c>
      <c r="BB118" s="14" t="n">
        <v>1</v>
      </c>
      <c r="BC118" s="14" t="n">
        <v>0.458</v>
      </c>
      <c r="BD118" s="14" t="n">
        <v>0.114</v>
      </c>
      <c r="BE118" s="14" t="n">
        <v>0</v>
      </c>
      <c r="BF118" s="14" t="n">
        <v>0.554</v>
      </c>
      <c r="BG118" s="14" t="n">
        <v>0.21</v>
      </c>
      <c r="BH118" s="14" t="n">
        <v>1</v>
      </c>
      <c r="BI118" s="14" t="n">
        <v>0.491</v>
      </c>
      <c r="BJ118" s="14" t="n">
        <v>0.114</v>
      </c>
      <c r="BK118" s="14" t="n">
        <v>0</v>
      </c>
      <c r="BL118" s="14" t="n">
        <v>0.594</v>
      </c>
      <c r="BM118" s="14" t="n">
        <v>0.21</v>
      </c>
      <c r="BN118" s="14" t="n">
        <v>1</v>
      </c>
      <c r="BO118" s="14" t="n">
        <v>0</v>
      </c>
      <c r="BP118" s="14" t="n">
        <v>0</v>
      </c>
      <c r="BQ118" s="14" t="n">
        <v>0</v>
      </c>
      <c r="BR118" s="14" t="n">
        <v>0</v>
      </c>
      <c r="BS118" s="14" t="n">
        <v>1</v>
      </c>
      <c r="BT118" s="14" t="n">
        <v>0</v>
      </c>
      <c r="BU118" s="14" t="n">
        <v>0</v>
      </c>
      <c r="BV118" s="14" t="n">
        <v>0</v>
      </c>
      <c r="BW118" s="14" t="n">
        <v>0.21</v>
      </c>
      <c r="BX118" s="14" t="n">
        <v>1</v>
      </c>
      <c r="BY118" s="14" t="n">
        <v>11.787</v>
      </c>
      <c r="BZ118" s="14" t="n">
        <v>0</v>
      </c>
      <c r="CA118" s="14" t="n">
        <v>11.787</v>
      </c>
      <c r="CB118" s="14" t="n">
        <v>0</v>
      </c>
      <c r="CC118" s="14" t="n">
        <v>78.125</v>
      </c>
      <c r="CD118" s="14" t="n">
        <v>7.95</v>
      </c>
      <c r="CE118" s="14" t="n">
        <v>0</v>
      </c>
      <c r="CF118" s="14" t="n">
        <v>94.53100000000001</v>
      </c>
      <c r="CG118" s="14" t="n">
        <v>0.21</v>
      </c>
      <c r="CH118" s="14" t="n">
        <v>1</v>
      </c>
      <c r="CI118" s="14" t="n">
        <v>0</v>
      </c>
      <c r="CJ118" s="14" t="n">
        <v>0</v>
      </c>
      <c r="CK118" s="14" t="n">
        <v>0</v>
      </c>
      <c r="CL118" s="14" t="n">
        <v>0</v>
      </c>
      <c r="CM118" s="14" t="n">
        <v>0</v>
      </c>
      <c r="CN118" s="14" t="n">
        <v>0</v>
      </c>
      <c r="CO118" s="14" t="n">
        <v>0</v>
      </c>
      <c r="CP118" s="14" t="n">
        <v>0</v>
      </c>
      <c r="CQ118" s="14" t="n">
        <v>1.198</v>
      </c>
      <c r="CR118" s="14" t="n">
        <v>0</v>
      </c>
      <c r="CS118" s="14" t="n">
        <v>4.776</v>
      </c>
      <c r="CT118" s="14" t="n">
        <v>4.753</v>
      </c>
      <c r="CU118" s="14" t="n">
        <v>15.983</v>
      </c>
    </row>
    <row r="119">
      <c r="A119" s="14" t="inlineStr">
        <is>
          <t>VGB2022</t>
        </is>
      </c>
      <c r="B119" s="14" t="inlineStr">
        <is>
          <t>VGB</t>
        </is>
      </c>
      <c r="C119" s="14" t="inlineStr">
        <is>
          <t>VGB</t>
        </is>
      </c>
      <c r="D119" s="14" t="inlineStr">
        <is>
          <t>British Virgin Islands</t>
        </is>
      </c>
      <c r="E119" s="14" t="n">
        <v>2022</v>
      </c>
      <c r="F119" s="14" t="n">
        <v>0.21</v>
      </c>
      <c r="G119" s="14" t="n">
        <v>11.72</v>
      </c>
      <c r="H119" s="14" t="n">
        <v>1.235</v>
      </c>
      <c r="I119" s="14" t="n">
        <v>0</v>
      </c>
      <c r="J119" s="14" t="n">
        <v>11.72</v>
      </c>
      <c r="K119" s="14" t="n">
        <v>0</v>
      </c>
      <c r="L119" s="14" t="n">
        <v>1</v>
      </c>
      <c r="M119" s="14" t="n">
        <v>9.782999999999999</v>
      </c>
      <c r="N119" s="14" t="n">
        <v>3.704</v>
      </c>
      <c r="O119" s="14" t="n">
        <v>0</v>
      </c>
      <c r="P119" s="14" t="n">
        <v>9.782999999999999</v>
      </c>
      <c r="Q119" s="14" t="n">
        <v>0</v>
      </c>
      <c r="R119" s="14" t="n">
        <v>1</v>
      </c>
      <c r="S119" s="14" t="n">
        <v>17.893</v>
      </c>
      <c r="T119" s="14" t="n">
        <v>7.408</v>
      </c>
      <c r="U119" s="14" t="n">
        <v>0.278</v>
      </c>
      <c r="V119" s="14" t="n">
        <v>21.651</v>
      </c>
      <c r="W119" s="14" t="n">
        <v>0.21</v>
      </c>
      <c r="X119" s="14" t="n">
        <v>1</v>
      </c>
      <c r="Y119" s="14" t="n">
        <v>30.728</v>
      </c>
      <c r="Z119" s="14" t="n">
        <v>4.133</v>
      </c>
      <c r="AA119" s="14" t="n">
        <v>0</v>
      </c>
      <c r="AB119" s="14" t="n">
        <v>30.728</v>
      </c>
      <c r="AC119" s="14" t="n">
        <v>0</v>
      </c>
      <c r="AD119" s="14" t="n">
        <v>1</v>
      </c>
      <c r="AE119" s="14" t="n">
        <v>31.963</v>
      </c>
      <c r="AF119" s="14" t="n">
        <v>7.485</v>
      </c>
      <c r="AG119" s="14" t="n">
        <v>0</v>
      </c>
      <c r="AH119" s="14" t="n">
        <v>31.963</v>
      </c>
      <c r="AI119" s="14" t="n">
        <v>0</v>
      </c>
      <c r="AJ119" s="14" t="n">
        <v>1</v>
      </c>
      <c r="AK119" s="14" t="n">
        <v>39.371</v>
      </c>
      <c r="AL119" s="14" t="n">
        <v>21.155</v>
      </c>
      <c r="AM119" s="14" t="n">
        <v>0.612</v>
      </c>
      <c r="AN119" s="14" t="n">
        <v>47.639</v>
      </c>
      <c r="AO119" s="14" t="n">
        <v>0.21</v>
      </c>
      <c r="AP119" s="14" t="n">
        <v>1</v>
      </c>
      <c r="AQ119" s="14" t="n">
        <v>0.896</v>
      </c>
      <c r="AR119" s="14" t="n">
        <v>0.123</v>
      </c>
      <c r="AS119" s="14" t="n">
        <v>0.014</v>
      </c>
      <c r="AT119" s="14" t="n">
        <v>1.084</v>
      </c>
      <c r="AU119" s="14" t="n">
        <v>0.21</v>
      </c>
      <c r="AV119" s="14" t="n">
        <v>1</v>
      </c>
      <c r="AW119" s="14" t="n">
        <v>0.89</v>
      </c>
      <c r="AX119" s="14" t="n">
        <v>0.123</v>
      </c>
      <c r="AY119" s="14" t="n">
        <v>0.014</v>
      </c>
      <c r="AZ119" s="14" t="n">
        <v>1.077</v>
      </c>
      <c r="BA119" s="14" t="n">
        <v>0.21</v>
      </c>
      <c r="BB119" s="14" t="n">
        <v>1</v>
      </c>
      <c r="BC119" s="14" t="n">
        <v>0.62</v>
      </c>
      <c r="BD119" s="14" t="n">
        <v>0.123</v>
      </c>
      <c r="BE119" s="14" t="n">
        <v>0.01</v>
      </c>
      <c r="BF119" s="14" t="n">
        <v>0.751</v>
      </c>
      <c r="BG119" s="14" t="n">
        <v>0.21</v>
      </c>
      <c r="BH119" s="14" t="n">
        <v>1</v>
      </c>
      <c r="BI119" s="14" t="n">
        <v>0.608</v>
      </c>
      <c r="BJ119" s="14" t="n">
        <v>0.123</v>
      </c>
      <c r="BK119" s="14" t="n">
        <v>0.008999999999999999</v>
      </c>
      <c r="BL119" s="14" t="n">
        <v>0.735</v>
      </c>
      <c r="BM119" s="14" t="n">
        <v>0.21</v>
      </c>
      <c r="BN119" s="14" t="n">
        <v>1</v>
      </c>
      <c r="BO119" s="14" t="n">
        <v>0</v>
      </c>
      <c r="BP119" s="14" t="n">
        <v>0</v>
      </c>
      <c r="BQ119" s="14" t="n">
        <v>0</v>
      </c>
      <c r="BR119" s="14" t="n">
        <v>0</v>
      </c>
      <c r="BS119" s="14" t="n">
        <v>1</v>
      </c>
      <c r="BT119" s="14" t="n">
        <v>0</v>
      </c>
      <c r="BU119" s="14" t="n">
        <v>0</v>
      </c>
      <c r="BV119" s="14" t="n">
        <v>0</v>
      </c>
      <c r="BW119" s="14" t="n">
        <v>0.21</v>
      </c>
      <c r="BX119" s="14" t="n">
        <v>1</v>
      </c>
      <c r="BY119" s="14" t="n">
        <v>12.729</v>
      </c>
      <c r="BZ119" s="14" t="n">
        <v>0</v>
      </c>
      <c r="CA119" s="14" t="n">
        <v>12.729</v>
      </c>
      <c r="CB119" s="14" t="n">
        <v>0</v>
      </c>
      <c r="CC119" s="14" t="n">
        <v>97.90000000000001</v>
      </c>
      <c r="CD119" s="14" t="n">
        <v>7.95</v>
      </c>
      <c r="CE119" s="14" t="n">
        <v>1.522</v>
      </c>
      <c r="CF119" s="14" t="n">
        <v>118.459</v>
      </c>
      <c r="CG119" s="14" t="n">
        <v>0.21</v>
      </c>
      <c r="CH119" s="14" t="n">
        <v>1</v>
      </c>
      <c r="CI119" s="14" t="n">
        <v>0</v>
      </c>
      <c r="CJ119" s="14" t="n">
        <v>0</v>
      </c>
      <c r="CK119" s="14" t="n">
        <v>0</v>
      </c>
      <c r="CL119" s="14" t="n">
        <v>0</v>
      </c>
      <c r="CM119" s="14" t="n">
        <v>0</v>
      </c>
      <c r="CN119" s="14" t="n">
        <v>0</v>
      </c>
      <c r="CO119" s="14" t="n">
        <v>0</v>
      </c>
      <c r="CP119" s="14" t="n">
        <v>0</v>
      </c>
      <c r="CQ119" s="14" t="n">
        <v>1.294</v>
      </c>
      <c r="CR119" s="14" t="n">
        <v>0</v>
      </c>
      <c r="CS119" s="14" t="n">
        <v>5.158</v>
      </c>
      <c r="CT119" s="14" t="n">
        <v>10.485</v>
      </c>
      <c r="CU119" s="14" t="n">
        <v>29.494</v>
      </c>
    </row>
    <row r="120">
      <c r="A120" s="14" t="inlineStr">
        <is>
          <t>VGB2023</t>
        </is>
      </c>
      <c r="B120" s="14" t="inlineStr">
        <is>
          <t>VGB</t>
        </is>
      </c>
      <c r="C120" s="14" t="inlineStr">
        <is>
          <t>VGB</t>
        </is>
      </c>
      <c r="D120" s="14" t="inlineStr">
        <is>
          <t>British Virgin Islands</t>
        </is>
      </c>
      <c r="E120" s="14" t="n">
        <v>2023</v>
      </c>
      <c r="F120" s="14" t="n">
        <v>0.21</v>
      </c>
      <c r="G120" s="14" t="n">
        <v>6.147</v>
      </c>
      <c r="H120" s="14" t="n">
        <v>1.286</v>
      </c>
      <c r="I120" s="14" t="n">
        <v>0</v>
      </c>
      <c r="J120" s="14" t="n">
        <v>6.147</v>
      </c>
      <c r="K120" s="14" t="n">
        <v>0</v>
      </c>
      <c r="L120" s="14" t="n">
        <v>1</v>
      </c>
      <c r="M120" s="14" t="n">
        <v>7.886</v>
      </c>
      <c r="N120" s="14" t="n">
        <v>3.857</v>
      </c>
      <c r="O120" s="14" t="n">
        <v>0</v>
      </c>
      <c r="P120" s="14" t="n">
        <v>7.886</v>
      </c>
      <c r="Q120" s="14" t="n">
        <v>0</v>
      </c>
      <c r="R120" s="14" t="n">
        <v>1</v>
      </c>
      <c r="S120" s="14" t="n">
        <v>12.575</v>
      </c>
      <c r="T120" s="14" t="n">
        <v>7.714</v>
      </c>
      <c r="U120" s="14" t="n">
        <v>0.292</v>
      </c>
      <c r="V120" s="14" t="n">
        <v>15.216</v>
      </c>
      <c r="W120" s="14" t="n">
        <v>0.21</v>
      </c>
      <c r="X120" s="14" t="n">
        <v>1</v>
      </c>
      <c r="Y120" s="14" t="n">
        <v>12.478</v>
      </c>
      <c r="Z120" s="14" t="n">
        <v>1.678</v>
      </c>
      <c r="AA120" s="14" t="n">
        <v>0</v>
      </c>
      <c r="AB120" s="14" t="n">
        <v>12.478</v>
      </c>
      <c r="AC120" s="14" t="n">
        <v>0</v>
      </c>
      <c r="AD120" s="14" t="n">
        <v>1</v>
      </c>
      <c r="AE120" s="14" t="n">
        <v>13.763</v>
      </c>
      <c r="AF120" s="14" t="n">
        <v>3.223</v>
      </c>
      <c r="AG120" s="14" t="n">
        <v>0</v>
      </c>
      <c r="AH120" s="14" t="n">
        <v>13.763</v>
      </c>
      <c r="AI120" s="14" t="n">
        <v>0</v>
      </c>
      <c r="AJ120" s="14" t="n">
        <v>1</v>
      </c>
      <c r="AK120" s="14" t="n">
        <v>21.477</v>
      </c>
      <c r="AL120" s="14" t="n">
        <v>11.54</v>
      </c>
      <c r="AM120" s="14" t="n">
        <v>0.499</v>
      </c>
      <c r="AN120" s="14" t="n">
        <v>25.988</v>
      </c>
      <c r="AO120" s="14" t="n">
        <v>0.21</v>
      </c>
      <c r="AP120" s="14" t="n">
        <v>1</v>
      </c>
      <c r="AQ120" s="14" t="n">
        <v>0.791</v>
      </c>
      <c r="AR120" s="14" t="n">
        <v>0.129</v>
      </c>
      <c r="AS120" s="14" t="n">
        <v>0.018</v>
      </c>
      <c r="AT120" s="14" t="n">
        <v>0.957</v>
      </c>
      <c r="AU120" s="14" t="n">
        <v>0.21</v>
      </c>
      <c r="AV120" s="14" t="n">
        <v>1</v>
      </c>
      <c r="AW120" s="14" t="n">
        <v>0.618</v>
      </c>
      <c r="AX120" s="14" t="n">
        <v>0.129</v>
      </c>
      <c r="AY120" s="14" t="n">
        <v>0.014</v>
      </c>
      <c r="AZ120" s="14" t="n">
        <v>0.748</v>
      </c>
      <c r="BA120" s="14" t="n">
        <v>0.21</v>
      </c>
      <c r="BB120" s="14" t="n">
        <v>1</v>
      </c>
      <c r="BC120" s="14" t="n">
        <v>0.554</v>
      </c>
      <c r="BD120" s="14" t="n">
        <v>0.129</v>
      </c>
      <c r="BE120" s="14" t="n">
        <v>0.013</v>
      </c>
      <c r="BF120" s="14" t="n">
        <v>0.671</v>
      </c>
      <c r="BG120" s="14" t="n">
        <v>0.21</v>
      </c>
      <c r="BH120" s="14" t="n">
        <v>1</v>
      </c>
      <c r="BI120" s="14" t="n">
        <v>0.5570000000000001</v>
      </c>
      <c r="BJ120" s="14" t="n">
        <v>0.129</v>
      </c>
      <c r="BK120" s="14" t="n">
        <v>0.013</v>
      </c>
      <c r="BL120" s="14" t="n">
        <v>0.674</v>
      </c>
      <c r="BM120" s="14" t="n">
        <v>0.21</v>
      </c>
      <c r="BN120" s="14" t="n">
        <v>1</v>
      </c>
      <c r="BO120" s="14" t="n">
        <v>0</v>
      </c>
      <c r="BP120" s="14" t="n">
        <v>0</v>
      </c>
      <c r="BQ120" s="14" t="n">
        <v>0</v>
      </c>
      <c r="BR120" s="14" t="n">
        <v>0</v>
      </c>
      <c r="BS120" s="14" t="n">
        <v>1</v>
      </c>
      <c r="BT120" s="14" t="n">
        <v>0</v>
      </c>
      <c r="BU120" s="14" t="n">
        <v>0</v>
      </c>
      <c r="BV120" s="14" t="n">
        <v>0</v>
      </c>
      <c r="BW120" s="14" t="n">
        <v>0.21</v>
      </c>
      <c r="BX120" s="14" t="n">
        <v>1</v>
      </c>
      <c r="BY120" s="14" t="n">
        <v>13.254</v>
      </c>
      <c r="BZ120" s="14" t="n">
        <v>0</v>
      </c>
      <c r="CA120" s="14" t="n">
        <v>13.254</v>
      </c>
      <c r="CB120" s="14" t="n">
        <v>0</v>
      </c>
      <c r="CC120" s="14" t="n">
        <v>83.248</v>
      </c>
      <c r="CD120" s="14" t="n">
        <v>7.95</v>
      </c>
      <c r="CE120" s="14" t="n">
        <v>1.936</v>
      </c>
      <c r="CF120" s="14" t="n">
        <v>100.73</v>
      </c>
      <c r="CG120" s="14" t="n">
        <v>0.21</v>
      </c>
      <c r="CH120" s="14" t="n">
        <v>1</v>
      </c>
      <c r="CI120" s="14" t="n">
        <v>0</v>
      </c>
      <c r="CJ120" s="14" t="n">
        <v>0</v>
      </c>
      <c r="CK120" s="14" t="n">
        <v>0</v>
      </c>
      <c r="CL120" s="14" t="n">
        <v>0</v>
      </c>
      <c r="CM120" s="14" t="n">
        <v>0</v>
      </c>
      <c r="CN120" s="14" t="n">
        <v>0</v>
      </c>
      <c r="CO120" s="14" t="n">
        <v>0</v>
      </c>
      <c r="CP120" s="14" t="n">
        <v>0</v>
      </c>
      <c r="CQ120" s="14" t="n">
        <v>1.348</v>
      </c>
      <c r="CR120" s="14" t="n">
        <v>0</v>
      </c>
      <c r="CS120" s="14" t="n">
        <v>5.37</v>
      </c>
      <c r="CT120" s="14" t="n">
        <v>4.861</v>
      </c>
      <c r="CU120" s="14" t="n">
        <v>11.192</v>
      </c>
    </row>
    <row r="121">
      <c r="A121" s="14" t="inlineStr">
        <is>
          <t>VGB2024</t>
        </is>
      </c>
      <c r="B121" s="14" t="inlineStr">
        <is>
          <t>VGB</t>
        </is>
      </c>
      <c r="C121" s="14" t="inlineStr">
        <is>
          <t>VGB</t>
        </is>
      </c>
      <c r="D121" s="14" t="inlineStr">
        <is>
          <t>British Virgin Islands</t>
        </is>
      </c>
      <c r="E121" s="14" t="n">
        <v>2024</v>
      </c>
      <c r="F121" s="14" t="n">
        <v>0.21</v>
      </c>
      <c r="G121" s="14" t="n">
        <v>5.575</v>
      </c>
      <c r="H121" s="14" t="n">
        <v>1.324</v>
      </c>
      <c r="I121" s="14" t="n">
        <v>0</v>
      </c>
      <c r="J121" s="14" t="n">
        <v>5.575</v>
      </c>
      <c r="K121" s="14" t="n">
        <v>0</v>
      </c>
      <c r="L121" s="14" t="n">
        <v>1</v>
      </c>
      <c r="M121" s="14" t="n">
        <v>7.124</v>
      </c>
      <c r="N121" s="14" t="n">
        <v>3.971</v>
      </c>
      <c r="O121" s="14" t="n">
        <v>0</v>
      </c>
      <c r="P121" s="14" t="n">
        <v>7.124</v>
      </c>
      <c r="Q121" s="14" t="n">
        <v>0</v>
      </c>
      <c r="R121" s="14" t="n">
        <v>1</v>
      </c>
      <c r="S121" s="14" t="n">
        <v>12.193</v>
      </c>
      <c r="T121" s="14" t="n">
        <v>7.942</v>
      </c>
      <c r="U121" s="14" t="n">
        <v>0.349</v>
      </c>
      <c r="V121" s="14" t="n">
        <v>14.753</v>
      </c>
      <c r="W121" s="14" t="n">
        <v>0.21</v>
      </c>
      <c r="X121" s="14" t="n">
        <v>1</v>
      </c>
      <c r="Y121" s="14" t="n">
        <v>11.447</v>
      </c>
      <c r="Z121" s="14" t="n">
        <v>1.54</v>
      </c>
      <c r="AA121" s="14" t="n">
        <v>0</v>
      </c>
      <c r="AB121" s="14" t="n">
        <v>11.447</v>
      </c>
      <c r="AC121" s="14" t="n">
        <v>0</v>
      </c>
      <c r="AD121" s="14" t="n">
        <v>1</v>
      </c>
      <c r="AE121" s="14" t="n">
        <v>12.771</v>
      </c>
      <c r="AF121" s="14" t="n">
        <v>2.991</v>
      </c>
      <c r="AG121" s="14" t="n">
        <v>0</v>
      </c>
      <c r="AH121" s="14" t="n">
        <v>12.771</v>
      </c>
      <c r="AI121" s="14" t="n">
        <v>0</v>
      </c>
      <c r="AJ121" s="14" t="n">
        <v>1</v>
      </c>
      <c r="AK121" s="14" t="n">
        <v>20.712</v>
      </c>
      <c r="AL121" s="14" t="n">
        <v>11.129</v>
      </c>
      <c r="AM121" s="14" t="n">
        <v>0.592</v>
      </c>
      <c r="AN121" s="14" t="n">
        <v>25.062</v>
      </c>
      <c r="AO121" s="14" t="n">
        <v>0.21</v>
      </c>
      <c r="AP121" s="14" t="n">
        <v>1</v>
      </c>
      <c r="AQ121" s="14" t="n">
        <v>0.756</v>
      </c>
      <c r="AR121" s="14" t="n">
        <v>0.132</v>
      </c>
      <c r="AS121" s="14" t="n">
        <v>0.022</v>
      </c>
      <c r="AT121" s="14" t="n">
        <v>0.915</v>
      </c>
      <c r="AU121" s="14" t="n">
        <v>0.21</v>
      </c>
      <c r="AV121" s="14" t="n">
        <v>1</v>
      </c>
      <c r="AW121" s="14" t="n">
        <v>0.655</v>
      </c>
      <c r="AX121" s="14" t="n">
        <v>0.132</v>
      </c>
      <c r="AY121" s="14" t="n">
        <v>0.019</v>
      </c>
      <c r="AZ121" s="14" t="n">
        <v>0.793</v>
      </c>
      <c r="BA121" s="14" t="n">
        <v>0.21</v>
      </c>
      <c r="BB121" s="14" t="n">
        <v>1</v>
      </c>
      <c r="BC121" s="14" t="n">
        <v>0.534</v>
      </c>
      <c r="BD121" s="14" t="n">
        <v>0.132</v>
      </c>
      <c r="BE121" s="14" t="n">
        <v>0.015</v>
      </c>
      <c r="BF121" s="14" t="n">
        <v>0.646</v>
      </c>
      <c r="BG121" s="14" t="n">
        <v>0.21</v>
      </c>
      <c r="BH121" s="14" t="n">
        <v>1</v>
      </c>
      <c r="BI121" s="14" t="n">
        <v>0.5679999999999999</v>
      </c>
      <c r="BJ121" s="14" t="n">
        <v>0.132</v>
      </c>
      <c r="BK121" s="14" t="n">
        <v>0.016</v>
      </c>
      <c r="BL121" s="14" t="n">
        <v>0.6870000000000001</v>
      </c>
      <c r="BM121" s="14" t="n">
        <v>0.21</v>
      </c>
      <c r="BN121" s="14" t="n">
        <v>1</v>
      </c>
      <c r="BO121" s="14" t="n">
        <v>0</v>
      </c>
      <c r="BP121" s="14" t="n">
        <v>0</v>
      </c>
      <c r="BQ121" s="14" t="n">
        <v>0</v>
      </c>
      <c r="BR121" s="14" t="n">
        <v>0</v>
      </c>
      <c r="BS121" s="14" t="n">
        <v>1</v>
      </c>
      <c r="BT121" s="14" t="n">
        <v>0</v>
      </c>
      <c r="BU121" s="14" t="n">
        <v>0</v>
      </c>
      <c r="BV121" s="14" t="n">
        <v>0</v>
      </c>
      <c r="BW121" s="14" t="n">
        <v>0.21</v>
      </c>
      <c r="BX121" s="14" t="n">
        <v>1</v>
      </c>
      <c r="BY121" s="14" t="n">
        <v>13.646</v>
      </c>
      <c r="BZ121" s="14" t="n">
        <v>0</v>
      </c>
      <c r="CA121" s="14" t="n">
        <v>13.646</v>
      </c>
      <c r="CB121" s="14" t="n">
        <v>0</v>
      </c>
      <c r="CC121" s="14" t="n">
        <v>82.58799999999999</v>
      </c>
      <c r="CD121" s="14" t="n">
        <v>7.95</v>
      </c>
      <c r="CE121" s="14" t="n">
        <v>2.362</v>
      </c>
      <c r="CF121" s="14" t="n">
        <v>99.931</v>
      </c>
      <c r="CG121" s="14" t="n">
        <v>0.21</v>
      </c>
      <c r="CH121" s="14" t="n">
        <v>1</v>
      </c>
      <c r="CI121" s="14" t="n">
        <v>0</v>
      </c>
      <c r="CJ121" s="14" t="n">
        <v>0</v>
      </c>
      <c r="CK121" s="14" t="n">
        <v>0</v>
      </c>
      <c r="CL121" s="14" t="n">
        <v>0</v>
      </c>
      <c r="CM121" s="14" t="n">
        <v>0</v>
      </c>
      <c r="CN121" s="14" t="n">
        <v>0</v>
      </c>
      <c r="CO121" s="14" t="n">
        <v>0</v>
      </c>
      <c r="CP121" s="14" t="n">
        <v>0</v>
      </c>
      <c r="CQ121" s="14" t="n">
        <v>1.387</v>
      </c>
      <c r="CR121" s="14" t="n">
        <v>0</v>
      </c>
      <c r="CS121" s="14" t="n">
        <v>5.529</v>
      </c>
      <c r="CT121" s="14" t="n">
        <v>4.251</v>
      </c>
      <c r="CU121" s="14" t="n">
        <v>10.123</v>
      </c>
    </row>
    <row r="122">
      <c r="A122" s="14" t="inlineStr">
        <is>
          <t>BRN2021</t>
        </is>
      </c>
      <c r="B122" s="14" t="inlineStr">
        <is>
          <t>BRN</t>
        </is>
      </c>
      <c r="C122" s="14" t="inlineStr">
        <is>
          <t>BRN</t>
        </is>
      </c>
      <c r="D122" s="14" t="inlineStr">
        <is>
          <t>Brunei Darussalam</t>
        </is>
      </c>
      <c r="E122" s="14" t="n">
        <v>2021</v>
      </c>
      <c r="F122" s="14" t="n">
        <v>0</v>
      </c>
      <c r="G122" s="14" t="n">
        <v>4.747</v>
      </c>
      <c r="H122" s="14" t="n">
        <v>1.143</v>
      </c>
      <c r="I122" s="14" t="n">
        <v>0</v>
      </c>
      <c r="J122" s="14" t="n">
        <v>4.747</v>
      </c>
      <c r="K122" s="14" t="n">
        <v>0</v>
      </c>
      <c r="L122" s="14" t="n">
        <v>1</v>
      </c>
      <c r="M122" s="14" t="n">
        <v>7.964</v>
      </c>
      <c r="N122" s="14" t="n">
        <v>3.43</v>
      </c>
      <c r="O122" s="14" t="n">
        <v>0</v>
      </c>
      <c r="P122" s="14" t="n">
        <v>7.964</v>
      </c>
      <c r="Q122" s="14" t="n">
        <v>0</v>
      </c>
      <c r="R122" s="14" t="n">
        <v>1</v>
      </c>
      <c r="S122" s="14" t="n">
        <v>10.464</v>
      </c>
      <c r="T122" s="14" t="n">
        <v>6.86</v>
      </c>
      <c r="U122" s="14" t="n">
        <v>0</v>
      </c>
      <c r="V122" s="14" t="n">
        <v>10.464</v>
      </c>
      <c r="W122" s="14" t="n">
        <v>0</v>
      </c>
      <c r="X122" s="14" t="n">
        <v>1</v>
      </c>
      <c r="Y122" s="14" t="n">
        <v>3.471</v>
      </c>
      <c r="Z122" s="14" t="n">
        <v>0.381</v>
      </c>
      <c r="AA122" s="14" t="n">
        <v>0.783</v>
      </c>
      <c r="AB122" s="14" t="n">
        <v>4.253</v>
      </c>
      <c r="AC122" s="14" t="n">
        <v>0</v>
      </c>
      <c r="AD122" s="14" t="n">
        <v>1</v>
      </c>
      <c r="AE122" s="14" t="n">
        <v>4.042</v>
      </c>
      <c r="AF122" s="14" t="n">
        <v>0.786</v>
      </c>
      <c r="AG122" s="14" t="n">
        <v>0.211</v>
      </c>
      <c r="AH122" s="14" t="n">
        <v>4.253</v>
      </c>
      <c r="AI122" s="14" t="n">
        <v>0</v>
      </c>
      <c r="AJ122" s="14" t="n">
        <v>1</v>
      </c>
      <c r="AK122" s="14" t="n">
        <v>7.472</v>
      </c>
      <c r="AL122" s="14" t="n">
        <v>3.525</v>
      </c>
      <c r="AM122" s="14" t="n">
        <v>-3.219</v>
      </c>
      <c r="AN122" s="14" t="n">
        <v>4.253</v>
      </c>
      <c r="AO122" s="14" t="n">
        <v>0</v>
      </c>
      <c r="AP122" s="14" t="n">
        <v>0</v>
      </c>
      <c r="AQ122" s="14" t="n">
        <v>0.621</v>
      </c>
      <c r="AR122" s="14" t="n">
        <v>0.114</v>
      </c>
      <c r="AS122" s="14" t="n">
        <v>-0.342</v>
      </c>
      <c r="AT122" s="14" t="n">
        <v>0.278</v>
      </c>
      <c r="AU122" s="14" t="n">
        <v>0</v>
      </c>
      <c r="AV122" s="14" t="n">
        <v>0</v>
      </c>
      <c r="AW122" s="14" t="n">
        <v>0.593</v>
      </c>
      <c r="AX122" s="14" t="n">
        <v>0.114</v>
      </c>
      <c r="AY122" s="14" t="n">
        <v>-0.355</v>
      </c>
      <c r="AZ122" s="14" t="n">
        <v>0.238</v>
      </c>
      <c r="BA122" s="14" t="n">
        <v>0</v>
      </c>
      <c r="BB122" s="14" t="n">
        <v>0</v>
      </c>
      <c r="BC122" s="14" t="n">
        <v>0.44</v>
      </c>
      <c r="BD122" s="14" t="n">
        <v>0.114</v>
      </c>
      <c r="BE122" s="14" t="n">
        <v>-0.301</v>
      </c>
      <c r="BF122" s="14" t="n">
        <v>0.139</v>
      </c>
      <c r="BG122" s="14" t="n">
        <v>0</v>
      </c>
      <c r="BH122" s="14" t="n">
        <v>0</v>
      </c>
      <c r="BI122" s="14" t="n">
        <v>0.5600000000000001</v>
      </c>
      <c r="BJ122" s="14" t="n">
        <v>0.114</v>
      </c>
      <c r="BK122" s="14" t="n">
        <v>-0.276</v>
      </c>
      <c r="BL122" s="14" t="n">
        <v>0.284</v>
      </c>
      <c r="BM122" s="14" t="n">
        <v>0</v>
      </c>
      <c r="BN122" s="14" t="n">
        <v>0</v>
      </c>
      <c r="BO122" s="14" t="n">
        <v>0</v>
      </c>
      <c r="BP122" s="14" t="n">
        <v>-0.021</v>
      </c>
      <c r="BQ122" s="14" t="n">
        <v>0.046</v>
      </c>
      <c r="BR122" s="14" t="n">
        <v>0</v>
      </c>
      <c r="BS122" s="14" t="n">
        <v>1</v>
      </c>
      <c r="BT122" s="14" t="n">
        <v>0</v>
      </c>
      <c r="BU122" s="14" t="n">
        <v>-0.021</v>
      </c>
      <c r="BV122" s="14" t="n">
        <v>0.076</v>
      </c>
      <c r="BW122" s="14" t="n">
        <v>0</v>
      </c>
      <c r="BX122" s="14" t="n">
        <v>1</v>
      </c>
      <c r="BY122" s="14" t="n">
        <v>11.787</v>
      </c>
      <c r="BZ122" s="14" t="n">
        <v>0</v>
      </c>
      <c r="CA122" s="14" t="n">
        <v>11.787</v>
      </c>
      <c r="CB122" s="14" t="n">
        <v>0</v>
      </c>
      <c r="CC122" s="14" t="n">
        <v>81.69499999999999</v>
      </c>
      <c r="CD122" s="14" t="n">
        <v>7.95</v>
      </c>
      <c r="CE122" s="14" t="n">
        <v>0</v>
      </c>
      <c r="CF122" s="14" t="n">
        <v>81.69499999999999</v>
      </c>
      <c r="CG122" s="14" t="n">
        <v>0</v>
      </c>
      <c r="CH122" s="14" t="n">
        <v>1</v>
      </c>
      <c r="CI122" s="14" t="n">
        <v>0</v>
      </c>
      <c r="CJ122" s="14" t="n">
        <v>0</v>
      </c>
      <c r="CK122" s="14" t="n">
        <v>0</v>
      </c>
      <c r="CL122" s="14" t="n">
        <v>0</v>
      </c>
      <c r="CM122" s="14" t="n">
        <v>0</v>
      </c>
      <c r="CN122" s="14" t="n">
        <v>0</v>
      </c>
      <c r="CO122" s="14" t="n">
        <v>0</v>
      </c>
      <c r="CP122" s="14" t="n">
        <v>0</v>
      </c>
      <c r="CQ122" s="14" t="n">
        <v>1.198</v>
      </c>
      <c r="CR122" s="14" t="n">
        <v>1</v>
      </c>
      <c r="CS122" s="14" t="n">
        <v>2.899</v>
      </c>
      <c r="CT122" s="14" t="n">
        <v>3.604</v>
      </c>
      <c r="CU122" s="14" t="n">
        <v>14.129</v>
      </c>
    </row>
    <row r="123">
      <c r="A123" s="14" t="inlineStr">
        <is>
          <t>BRN2022</t>
        </is>
      </c>
      <c r="B123" s="14" t="inlineStr">
        <is>
          <t>BRN</t>
        </is>
      </c>
      <c r="C123" s="14" t="inlineStr">
        <is>
          <t>BRN</t>
        </is>
      </c>
      <c r="D123" s="14" t="inlineStr">
        <is>
          <t>Brunei Darussalam</t>
        </is>
      </c>
      <c r="E123" s="14" t="n">
        <v>2022</v>
      </c>
      <c r="F123" s="14" t="n">
        <v>0</v>
      </c>
      <c r="G123" s="14" t="n">
        <v>8.788</v>
      </c>
      <c r="H123" s="14" t="n">
        <v>1.235</v>
      </c>
      <c r="I123" s="14" t="n">
        <v>0</v>
      </c>
      <c r="J123" s="14" t="n">
        <v>8.788</v>
      </c>
      <c r="K123" s="14" t="n">
        <v>0</v>
      </c>
      <c r="L123" s="14" t="n">
        <v>1</v>
      </c>
      <c r="M123" s="14" t="n">
        <v>9.782999999999999</v>
      </c>
      <c r="N123" s="14" t="n">
        <v>3.704</v>
      </c>
      <c r="O123" s="14" t="n">
        <v>0</v>
      </c>
      <c r="P123" s="14" t="n">
        <v>9.782999999999999</v>
      </c>
      <c r="Q123" s="14" t="n">
        <v>0</v>
      </c>
      <c r="R123" s="14" t="n">
        <v>1</v>
      </c>
      <c r="S123" s="14" t="n">
        <v>14.962</v>
      </c>
      <c r="T123" s="14" t="n">
        <v>7.408</v>
      </c>
      <c r="U123" s="14" t="n">
        <v>0</v>
      </c>
      <c r="V123" s="14" t="n">
        <v>14.962</v>
      </c>
      <c r="W123" s="14" t="n">
        <v>0</v>
      </c>
      <c r="X123" s="14" t="n">
        <v>1</v>
      </c>
      <c r="Y123" s="14" t="n">
        <v>3.748</v>
      </c>
      <c r="Z123" s="14" t="n">
        <v>0.411</v>
      </c>
      <c r="AA123" s="14" t="n">
        <v>0.845</v>
      </c>
      <c r="AB123" s="14" t="n">
        <v>4.593</v>
      </c>
      <c r="AC123" s="14" t="n">
        <v>0</v>
      </c>
      <c r="AD123" s="14" t="n">
        <v>1</v>
      </c>
      <c r="AE123" s="14" t="n">
        <v>4.366</v>
      </c>
      <c r="AF123" s="14" t="n">
        <v>0.849</v>
      </c>
      <c r="AG123" s="14" t="n">
        <v>0.228</v>
      </c>
      <c r="AH123" s="14" t="n">
        <v>4.593</v>
      </c>
      <c r="AI123" s="14" t="n">
        <v>0</v>
      </c>
      <c r="AJ123" s="14" t="n">
        <v>1</v>
      </c>
      <c r="AK123" s="14" t="n">
        <v>8.07</v>
      </c>
      <c r="AL123" s="14" t="n">
        <v>3.807</v>
      </c>
      <c r="AM123" s="14" t="n">
        <v>-3.476</v>
      </c>
      <c r="AN123" s="14" t="n">
        <v>4.593</v>
      </c>
      <c r="AO123" s="14" t="n">
        <v>0</v>
      </c>
      <c r="AP123" s="14" t="n">
        <v>0</v>
      </c>
      <c r="AQ123" s="14" t="n">
        <v>0.847</v>
      </c>
      <c r="AR123" s="14" t="n">
        <v>0.123</v>
      </c>
      <c r="AS123" s="14" t="n">
        <v>-0.541</v>
      </c>
      <c r="AT123" s="14" t="n">
        <v>0.305</v>
      </c>
      <c r="AU123" s="14" t="n">
        <v>0</v>
      </c>
      <c r="AV123" s="14" t="n">
        <v>0</v>
      </c>
      <c r="AW123" s="14" t="n">
        <v>0.947</v>
      </c>
      <c r="AX123" s="14" t="n">
        <v>0.123</v>
      </c>
      <c r="AY123" s="14" t="n">
        <v>-0.6850000000000001</v>
      </c>
      <c r="AZ123" s="14" t="n">
        <v>0.262</v>
      </c>
      <c r="BA123" s="14" t="n">
        <v>0</v>
      </c>
      <c r="BB123" s="14" t="n">
        <v>0</v>
      </c>
      <c r="BC123" s="14" t="n">
        <v>0.589</v>
      </c>
      <c r="BD123" s="14" t="n">
        <v>0.123</v>
      </c>
      <c r="BE123" s="14" t="n">
        <v>-0.436</v>
      </c>
      <c r="BF123" s="14" t="n">
        <v>0.153</v>
      </c>
      <c r="BG123" s="14" t="n">
        <v>0</v>
      </c>
      <c r="BH123" s="14" t="n">
        <v>0</v>
      </c>
      <c r="BI123" s="14" t="n">
        <v>0.6889999999999999</v>
      </c>
      <c r="BJ123" s="14" t="n">
        <v>0.123</v>
      </c>
      <c r="BK123" s="14" t="n">
        <v>-0.381</v>
      </c>
      <c r="BL123" s="14" t="n">
        <v>0.308</v>
      </c>
      <c r="BM123" s="14" t="n">
        <v>0</v>
      </c>
      <c r="BN123" s="14" t="n">
        <v>0</v>
      </c>
      <c r="BO123" s="14" t="n">
        <v>0</v>
      </c>
      <c r="BP123" s="14" t="n">
        <v>-0.021</v>
      </c>
      <c r="BQ123" s="14" t="n">
        <v>0.049</v>
      </c>
      <c r="BR123" s="14" t="n">
        <v>0</v>
      </c>
      <c r="BS123" s="14" t="n">
        <v>1</v>
      </c>
      <c r="BT123" s="14" t="n">
        <v>0</v>
      </c>
      <c r="BU123" s="14" t="n">
        <v>-0.021</v>
      </c>
      <c r="BV123" s="14" t="n">
        <v>0.082</v>
      </c>
      <c r="BW123" s="14" t="n">
        <v>0</v>
      </c>
      <c r="BX123" s="14" t="n">
        <v>1</v>
      </c>
      <c r="BY123" s="14" t="n">
        <v>12.729</v>
      </c>
      <c r="BZ123" s="14" t="n">
        <v>0</v>
      </c>
      <c r="CA123" s="14" t="n">
        <v>12.729</v>
      </c>
      <c r="CB123" s="14" t="n">
        <v>0</v>
      </c>
      <c r="CC123" s="14" t="n">
        <v>102.477</v>
      </c>
      <c r="CD123" s="14" t="n">
        <v>7.95</v>
      </c>
      <c r="CE123" s="14" t="n">
        <v>0</v>
      </c>
      <c r="CF123" s="14" t="n">
        <v>102.477</v>
      </c>
      <c r="CG123" s="14" t="n">
        <v>0</v>
      </c>
      <c r="CH123" s="14" t="n">
        <v>1</v>
      </c>
      <c r="CI123" s="14" t="n">
        <v>0</v>
      </c>
      <c r="CJ123" s="14" t="n">
        <v>0</v>
      </c>
      <c r="CK123" s="14" t="n">
        <v>0</v>
      </c>
      <c r="CL123" s="14" t="n">
        <v>0</v>
      </c>
      <c r="CM123" s="14" t="n">
        <v>0</v>
      </c>
      <c r="CN123" s="14" t="n">
        <v>0</v>
      </c>
      <c r="CO123" s="14" t="n">
        <v>0</v>
      </c>
      <c r="CP123" s="14" t="n">
        <v>0</v>
      </c>
      <c r="CQ123" s="14" t="n">
        <v>1.294</v>
      </c>
      <c r="CR123" s="14" t="n">
        <v>1</v>
      </c>
      <c r="CS123" s="14" t="n">
        <v>3.131</v>
      </c>
      <c r="CT123" s="14" t="n">
        <v>7.554</v>
      </c>
      <c r="CU123" s="14" t="n">
        <v>28.059</v>
      </c>
    </row>
    <row r="124">
      <c r="A124" s="14" t="inlineStr">
        <is>
          <t>BRN2023</t>
        </is>
      </c>
      <c r="B124" s="14" t="inlineStr">
        <is>
          <t>BRN</t>
        </is>
      </c>
      <c r="C124" s="14" t="inlineStr">
        <is>
          <t>BRN</t>
        </is>
      </c>
      <c r="D124" s="14" t="inlineStr">
        <is>
          <t>Brunei Darussalam</t>
        </is>
      </c>
      <c r="E124" s="14" t="n">
        <v>2023</v>
      </c>
      <c r="F124" s="14" t="n">
        <v>0</v>
      </c>
      <c r="G124" s="14" t="n">
        <v>5.77</v>
      </c>
      <c r="H124" s="14" t="n">
        <v>1.286</v>
      </c>
      <c r="I124" s="14" t="n">
        <v>0</v>
      </c>
      <c r="J124" s="14" t="n">
        <v>5.77</v>
      </c>
      <c r="K124" s="14" t="n">
        <v>0</v>
      </c>
      <c r="L124" s="14" t="n">
        <v>1</v>
      </c>
      <c r="M124" s="14" t="n">
        <v>7.886</v>
      </c>
      <c r="N124" s="14" t="n">
        <v>3.857</v>
      </c>
      <c r="O124" s="14" t="n">
        <v>0</v>
      </c>
      <c r="P124" s="14" t="n">
        <v>7.886</v>
      </c>
      <c r="Q124" s="14" t="n">
        <v>0</v>
      </c>
      <c r="R124" s="14" t="n">
        <v>1</v>
      </c>
      <c r="S124" s="14" t="n">
        <v>12.198</v>
      </c>
      <c r="T124" s="14" t="n">
        <v>7.714</v>
      </c>
      <c r="U124" s="14" t="n">
        <v>0</v>
      </c>
      <c r="V124" s="14" t="n">
        <v>12.198</v>
      </c>
      <c r="W124" s="14" t="n">
        <v>0</v>
      </c>
      <c r="X124" s="14" t="n">
        <v>1</v>
      </c>
      <c r="Y124" s="14" t="n">
        <v>3.903</v>
      </c>
      <c r="Z124" s="14" t="n">
        <v>0.428</v>
      </c>
      <c r="AA124" s="14" t="n">
        <v>0.88</v>
      </c>
      <c r="AB124" s="14" t="n">
        <v>4.783</v>
      </c>
      <c r="AC124" s="14" t="n">
        <v>0</v>
      </c>
      <c r="AD124" s="14" t="n">
        <v>1</v>
      </c>
      <c r="AE124" s="14" t="n">
        <v>4.546</v>
      </c>
      <c r="AF124" s="14" t="n">
        <v>0.884</v>
      </c>
      <c r="AG124" s="14" t="n">
        <v>0.237</v>
      </c>
      <c r="AH124" s="14" t="n">
        <v>4.783</v>
      </c>
      <c r="AI124" s="14" t="n">
        <v>0</v>
      </c>
      <c r="AJ124" s="14" t="n">
        <v>1</v>
      </c>
      <c r="AK124" s="14" t="n">
        <v>8.403</v>
      </c>
      <c r="AL124" s="14" t="n">
        <v>3.964</v>
      </c>
      <c r="AM124" s="14" t="n">
        <v>-3.62</v>
      </c>
      <c r="AN124" s="14" t="n">
        <v>4.783</v>
      </c>
      <c r="AO124" s="14" t="n">
        <v>0</v>
      </c>
      <c r="AP124" s="14" t="n">
        <v>0</v>
      </c>
      <c r="AQ124" s="14" t="n">
        <v>0.749</v>
      </c>
      <c r="AR124" s="14" t="n">
        <v>0.129</v>
      </c>
      <c r="AS124" s="14" t="n">
        <v>-0.434</v>
      </c>
      <c r="AT124" s="14" t="n">
        <v>0.314</v>
      </c>
      <c r="AU124" s="14" t="n">
        <v>0</v>
      </c>
      <c r="AV124" s="14" t="n">
        <v>0</v>
      </c>
      <c r="AW124" s="14" t="n">
        <v>0.783</v>
      </c>
      <c r="AX124" s="14" t="n">
        <v>0.129</v>
      </c>
      <c r="AY124" s="14" t="n">
        <v>-0.513</v>
      </c>
      <c r="AZ124" s="14" t="n">
        <v>0.269</v>
      </c>
      <c r="BA124" s="14" t="n">
        <v>0</v>
      </c>
      <c r="BB124" s="14" t="n">
        <v>0</v>
      </c>
      <c r="BC124" s="14" t="n">
        <v>0.527</v>
      </c>
      <c r="BD124" s="14" t="n">
        <v>0.129</v>
      </c>
      <c r="BE124" s="14" t="n">
        <v>-0.37</v>
      </c>
      <c r="BF124" s="14" t="n">
        <v>0.157</v>
      </c>
      <c r="BG124" s="14" t="n">
        <v>0</v>
      </c>
      <c r="BH124" s="14" t="n">
        <v>0</v>
      </c>
      <c r="BI124" s="14" t="n">
        <v>0.64</v>
      </c>
      <c r="BJ124" s="14" t="n">
        <v>0.129</v>
      </c>
      <c r="BK124" s="14" t="n">
        <v>-0.32</v>
      </c>
      <c r="BL124" s="14" t="n">
        <v>0.32</v>
      </c>
      <c r="BM124" s="14" t="n">
        <v>0</v>
      </c>
      <c r="BN124" s="14" t="n">
        <v>0</v>
      </c>
      <c r="BO124" s="14" t="n">
        <v>0</v>
      </c>
      <c r="BP124" s="14" t="n">
        <v>-0.021</v>
      </c>
      <c r="BQ124" s="14" t="n">
        <v>0.051</v>
      </c>
      <c r="BR124" s="14" t="n">
        <v>0</v>
      </c>
      <c r="BS124" s="14" t="n">
        <v>1</v>
      </c>
      <c r="BT124" s="14" t="n">
        <v>0</v>
      </c>
      <c r="BU124" s="14" t="n">
        <v>-0.021</v>
      </c>
      <c r="BV124" s="14" t="n">
        <v>0.08500000000000001</v>
      </c>
      <c r="BW124" s="14" t="n">
        <v>0</v>
      </c>
      <c r="BX124" s="14" t="n">
        <v>1</v>
      </c>
      <c r="BY124" s="14" t="n">
        <v>13.254</v>
      </c>
      <c r="BZ124" s="14" t="n">
        <v>0</v>
      </c>
      <c r="CA124" s="14" t="n">
        <v>13.254</v>
      </c>
      <c r="CB124" s="14" t="n">
        <v>0</v>
      </c>
      <c r="CC124" s="14" t="n">
        <v>87.07899999999999</v>
      </c>
      <c r="CD124" s="14" t="n">
        <v>7.95</v>
      </c>
      <c r="CE124" s="14" t="n">
        <v>0</v>
      </c>
      <c r="CF124" s="14" t="n">
        <v>87.07899999999999</v>
      </c>
      <c r="CG124" s="14" t="n">
        <v>0</v>
      </c>
      <c r="CH124" s="14" t="n">
        <v>1</v>
      </c>
      <c r="CI124" s="14" t="n">
        <v>0</v>
      </c>
      <c r="CJ124" s="14" t="n">
        <v>0</v>
      </c>
      <c r="CK124" s="14" t="n">
        <v>0</v>
      </c>
      <c r="CL124" s="14" t="n">
        <v>0</v>
      </c>
      <c r="CM124" s="14" t="n">
        <v>0</v>
      </c>
      <c r="CN124" s="14" t="n">
        <v>0</v>
      </c>
      <c r="CO124" s="14" t="n">
        <v>0</v>
      </c>
      <c r="CP124" s="14" t="n">
        <v>0</v>
      </c>
      <c r="CQ124" s="14" t="n">
        <v>1.348</v>
      </c>
      <c r="CR124" s="14" t="n">
        <v>1</v>
      </c>
      <c r="CS124" s="14" t="n">
        <v>3.26</v>
      </c>
      <c r="CT124" s="14" t="n">
        <v>4.484</v>
      </c>
      <c r="CU124" s="14" t="n">
        <v>9.260999999999999</v>
      </c>
    </row>
    <row r="125">
      <c r="A125" s="14" t="inlineStr">
        <is>
          <t>BRN2024</t>
        </is>
      </c>
      <c r="B125" s="14" t="inlineStr">
        <is>
          <t>BRN</t>
        </is>
      </c>
      <c r="C125" s="14" t="inlineStr">
        <is>
          <t>BRN</t>
        </is>
      </c>
      <c r="D125" s="14" t="inlineStr">
        <is>
          <t>Brunei Darussalam</t>
        </is>
      </c>
      <c r="E125" s="14" t="n">
        <v>2024</v>
      </c>
      <c r="F125" s="14" t="n">
        <v>0</v>
      </c>
      <c r="G125" s="14" t="n">
        <v>4.833</v>
      </c>
      <c r="H125" s="14" t="n">
        <v>1.324</v>
      </c>
      <c r="I125" s="14" t="n">
        <v>0</v>
      </c>
      <c r="J125" s="14" t="n">
        <v>4.833</v>
      </c>
      <c r="K125" s="14" t="n">
        <v>0</v>
      </c>
      <c r="L125" s="14" t="n">
        <v>1</v>
      </c>
      <c r="M125" s="14" t="n">
        <v>7.124</v>
      </c>
      <c r="N125" s="14" t="n">
        <v>3.971</v>
      </c>
      <c r="O125" s="14" t="n">
        <v>0</v>
      </c>
      <c r="P125" s="14" t="n">
        <v>7.124</v>
      </c>
      <c r="Q125" s="14" t="n">
        <v>0</v>
      </c>
      <c r="R125" s="14" t="n">
        <v>1</v>
      </c>
      <c r="S125" s="14" t="n">
        <v>11.451</v>
      </c>
      <c r="T125" s="14" t="n">
        <v>7.942</v>
      </c>
      <c r="U125" s="14" t="n">
        <v>0</v>
      </c>
      <c r="V125" s="14" t="n">
        <v>11.451</v>
      </c>
      <c r="W125" s="14" t="n">
        <v>0</v>
      </c>
      <c r="X125" s="14" t="n">
        <v>1</v>
      </c>
      <c r="Y125" s="14" t="n">
        <v>4.018</v>
      </c>
      <c r="Z125" s="14" t="n">
        <v>0.441</v>
      </c>
      <c r="AA125" s="14" t="n">
        <v>0.906</v>
      </c>
      <c r="AB125" s="14" t="n">
        <v>4.924</v>
      </c>
      <c r="AC125" s="14" t="n">
        <v>0</v>
      </c>
      <c r="AD125" s="14" t="n">
        <v>1</v>
      </c>
      <c r="AE125" s="14" t="n">
        <v>4.68</v>
      </c>
      <c r="AF125" s="14" t="n">
        <v>0.91</v>
      </c>
      <c r="AG125" s="14" t="n">
        <v>0.244</v>
      </c>
      <c r="AH125" s="14" t="n">
        <v>4.924</v>
      </c>
      <c r="AI125" s="14" t="n">
        <v>0</v>
      </c>
      <c r="AJ125" s="14" t="n">
        <v>1</v>
      </c>
      <c r="AK125" s="14" t="n">
        <v>8.651</v>
      </c>
      <c r="AL125" s="14" t="n">
        <v>4.081</v>
      </c>
      <c r="AM125" s="14" t="n">
        <v>-3.727</v>
      </c>
      <c r="AN125" s="14" t="n">
        <v>4.924</v>
      </c>
      <c r="AO125" s="14" t="n">
        <v>0</v>
      </c>
      <c r="AP125" s="14" t="n">
        <v>0</v>
      </c>
      <c r="AQ125" s="14" t="n">
        <v>0.72</v>
      </c>
      <c r="AR125" s="14" t="n">
        <v>0.132</v>
      </c>
      <c r="AS125" s="14" t="n">
        <v>-0.398</v>
      </c>
      <c r="AT125" s="14" t="n">
        <v>0.322</v>
      </c>
      <c r="AU125" s="14" t="n">
        <v>0</v>
      </c>
      <c r="AV125" s="14" t="n">
        <v>0</v>
      </c>
      <c r="AW125" s="14" t="n">
        <v>0.734</v>
      </c>
      <c r="AX125" s="14" t="n">
        <v>0.132</v>
      </c>
      <c r="AY125" s="14" t="n">
        <v>-0.457</v>
      </c>
      <c r="AZ125" s="14" t="n">
        <v>0.276</v>
      </c>
      <c r="BA125" s="14" t="n">
        <v>0</v>
      </c>
      <c r="BB125" s="14" t="n">
        <v>0</v>
      </c>
      <c r="BC125" s="14" t="n">
        <v>0.51</v>
      </c>
      <c r="BD125" s="14" t="n">
        <v>0.132</v>
      </c>
      <c r="BE125" s="14" t="n">
        <v>-0.349</v>
      </c>
      <c r="BF125" s="14" t="n">
        <v>0.161</v>
      </c>
      <c r="BG125" s="14" t="n">
        <v>0</v>
      </c>
      <c r="BH125" s="14" t="n">
        <v>0</v>
      </c>
      <c r="BI125" s="14" t="n">
        <v>0.652</v>
      </c>
      <c r="BJ125" s="14" t="n">
        <v>0.132</v>
      </c>
      <c r="BK125" s="14" t="n">
        <v>-0.323</v>
      </c>
      <c r="BL125" s="14" t="n">
        <v>0.329</v>
      </c>
      <c r="BM125" s="14" t="n">
        <v>0</v>
      </c>
      <c r="BN125" s="14" t="n">
        <v>0</v>
      </c>
      <c r="BO125" s="14" t="n">
        <v>0</v>
      </c>
      <c r="BP125" s="14" t="n">
        <v>-0.022</v>
      </c>
      <c r="BQ125" s="14" t="n">
        <v>0.053</v>
      </c>
      <c r="BR125" s="14" t="n">
        <v>0</v>
      </c>
      <c r="BS125" s="14" t="n">
        <v>1</v>
      </c>
      <c r="BT125" s="14" t="n">
        <v>0</v>
      </c>
      <c r="BU125" s="14" t="n">
        <v>-0.022</v>
      </c>
      <c r="BV125" s="14" t="n">
        <v>0.08799999999999999</v>
      </c>
      <c r="BW125" s="14" t="n">
        <v>0</v>
      </c>
      <c r="BX125" s="14" t="n">
        <v>1</v>
      </c>
      <c r="BY125" s="14" t="n">
        <v>13.646</v>
      </c>
      <c r="BZ125" s="14" t="n">
        <v>0</v>
      </c>
      <c r="CA125" s="14" t="n">
        <v>13.646</v>
      </c>
      <c r="CB125" s="14" t="n">
        <v>0</v>
      </c>
      <c r="CC125" s="14" t="n">
        <v>86.38500000000001</v>
      </c>
      <c r="CD125" s="14" t="n">
        <v>7.95</v>
      </c>
      <c r="CE125" s="14" t="n">
        <v>0</v>
      </c>
      <c r="CF125" s="14" t="n">
        <v>86.38500000000001</v>
      </c>
      <c r="CG125" s="14" t="n">
        <v>0</v>
      </c>
      <c r="CH125" s="14" t="n">
        <v>1</v>
      </c>
      <c r="CI125" s="14" t="n">
        <v>0</v>
      </c>
      <c r="CJ125" s="14" t="n">
        <v>0</v>
      </c>
      <c r="CK125" s="14" t="n">
        <v>0</v>
      </c>
      <c r="CL125" s="14" t="n">
        <v>0</v>
      </c>
      <c r="CM125" s="14" t="n">
        <v>0</v>
      </c>
      <c r="CN125" s="14" t="n">
        <v>0</v>
      </c>
      <c r="CO125" s="14" t="n">
        <v>0</v>
      </c>
      <c r="CP125" s="14" t="n">
        <v>0</v>
      </c>
      <c r="CQ125" s="14" t="n">
        <v>1.387</v>
      </c>
      <c r="CR125" s="14" t="n">
        <v>1</v>
      </c>
      <c r="CS125" s="14" t="n">
        <v>3.356</v>
      </c>
      <c r="CT125" s="14" t="n">
        <v>3.509</v>
      </c>
      <c r="CU125" s="14" t="n">
        <v>7.598</v>
      </c>
    </row>
    <row r="126">
      <c r="A126" s="14" t="inlineStr">
        <is>
          <t>BGR2021</t>
        </is>
      </c>
      <c r="B126" s="14" t="inlineStr">
        <is>
          <t>BGR</t>
        </is>
      </c>
      <c r="C126" s="14" t="inlineStr">
        <is>
          <t>BGR</t>
        </is>
      </c>
      <c r="D126" s="14" t="inlineStr">
        <is>
          <t>Bulgaria</t>
        </is>
      </c>
      <c r="E126" s="14" t="n">
        <v>2021</v>
      </c>
      <c r="F126" s="14" t="n">
        <v>0.2</v>
      </c>
      <c r="G126" s="14" t="n">
        <v>5.895</v>
      </c>
      <c r="H126" s="14" t="n">
        <v>1.29</v>
      </c>
      <c r="I126" s="14" t="n">
        <v>1.782</v>
      </c>
      <c r="J126" s="14" t="n">
        <v>7.676</v>
      </c>
      <c r="K126" s="14" t="n">
        <v>0</v>
      </c>
      <c r="L126" s="14" t="n">
        <v>1</v>
      </c>
      <c r="M126" s="14" t="n">
        <v>5.998</v>
      </c>
      <c r="N126" s="14" t="n">
        <v>2.719</v>
      </c>
      <c r="O126" s="14" t="n">
        <v>1.721</v>
      </c>
      <c r="P126" s="14" t="n">
        <v>7.72</v>
      </c>
      <c r="Q126" s="14" t="n">
        <v>0</v>
      </c>
      <c r="R126" s="14" t="n">
        <v>1</v>
      </c>
      <c r="S126" s="14" t="n">
        <v>4.822</v>
      </c>
      <c r="T126" s="14" t="n">
        <v>2.988</v>
      </c>
      <c r="U126" s="14" t="n">
        <v>0.295</v>
      </c>
      <c r="V126" s="14" t="n">
        <v>6.141</v>
      </c>
      <c r="W126" s="14" t="n">
        <v>0.2</v>
      </c>
      <c r="X126" s="14" t="n">
        <v>1</v>
      </c>
      <c r="Y126" s="14" t="n">
        <v>18.292</v>
      </c>
      <c r="Z126" s="14" t="n">
        <v>2.02</v>
      </c>
      <c r="AA126" s="14" t="n">
        <v>-4.869</v>
      </c>
      <c r="AB126" s="14" t="n">
        <v>13.423</v>
      </c>
      <c r="AC126" s="14" t="n">
        <v>0</v>
      </c>
      <c r="AD126" s="14" t="n">
        <v>1</v>
      </c>
      <c r="AE126" s="14" t="n">
        <v>18.248</v>
      </c>
      <c r="AF126" s="14" t="n">
        <v>3.591</v>
      </c>
      <c r="AG126" s="14" t="n">
        <v>-4.825</v>
      </c>
      <c r="AH126" s="14" t="n">
        <v>13.423</v>
      </c>
      <c r="AI126" s="14" t="n">
        <v>0</v>
      </c>
      <c r="AJ126" s="14" t="n">
        <v>1</v>
      </c>
      <c r="AK126" s="14" t="n">
        <v>21.611</v>
      </c>
      <c r="AL126" s="14" t="n">
        <v>10.607</v>
      </c>
      <c r="AM126" s="14" t="n">
        <v>-8.42</v>
      </c>
      <c r="AN126" s="14" t="n">
        <v>17.664</v>
      </c>
      <c r="AO126" s="14" t="n">
        <v>0.339</v>
      </c>
      <c r="AP126" s="14" t="n">
        <v>1</v>
      </c>
      <c r="AQ126" s="14" t="n">
        <v>0.619</v>
      </c>
      <c r="AR126" s="14" t="n">
        <v>0.114</v>
      </c>
      <c r="AS126" s="14" t="n">
        <v>0.441</v>
      </c>
      <c r="AT126" s="14" t="n">
        <v>1.273</v>
      </c>
      <c r="AU126" s="14" t="n">
        <v>0.2</v>
      </c>
      <c r="AV126" s="14" t="n">
        <v>1</v>
      </c>
      <c r="AW126" s="14" t="n">
        <v>0.599</v>
      </c>
      <c r="AX126" s="14" t="n">
        <v>0.114</v>
      </c>
      <c r="AY126" s="14" t="n">
        <v>0.45</v>
      </c>
      <c r="AZ126" s="14" t="n">
        <v>1.26</v>
      </c>
      <c r="BA126" s="14" t="n">
        <v>0.2</v>
      </c>
      <c r="BB126" s="14" t="n">
        <v>1</v>
      </c>
      <c r="BC126" s="14" t="n">
        <v>0.439</v>
      </c>
      <c r="BD126" s="14" t="n">
        <v>0.114</v>
      </c>
      <c r="BE126" s="14" t="n">
        <v>0.108</v>
      </c>
      <c r="BF126" s="14" t="n">
        <v>0.657</v>
      </c>
      <c r="BG126" s="14" t="n">
        <v>0.2</v>
      </c>
      <c r="BH126" s="14" t="n">
        <v>1</v>
      </c>
      <c r="BI126" s="14" t="n">
        <v>0.505</v>
      </c>
      <c r="BJ126" s="14" t="n">
        <v>0.114</v>
      </c>
      <c r="BK126" s="14" t="n">
        <v>0.509</v>
      </c>
      <c r="BL126" s="14" t="n">
        <v>1.216</v>
      </c>
      <c r="BM126" s="14" t="n">
        <v>0.2</v>
      </c>
      <c r="BN126" s="14" t="n">
        <v>1</v>
      </c>
      <c r="BO126" s="14" t="n">
        <v>0</v>
      </c>
      <c r="BP126" s="14" t="n">
        <v>-0.004</v>
      </c>
      <c r="BQ126" s="14" t="n">
        <v>0.133</v>
      </c>
      <c r="BR126" s="14" t="n">
        <v>0</v>
      </c>
      <c r="BS126" s="14" t="n">
        <v>1</v>
      </c>
      <c r="BT126" s="14" t="n">
        <v>0</v>
      </c>
      <c r="BU126" s="14" t="n">
        <v>0</v>
      </c>
      <c r="BV126" s="14" t="n">
        <v>0.125</v>
      </c>
      <c r="BW126" s="14" t="n">
        <v>0.295</v>
      </c>
      <c r="BX126" s="14" t="n">
        <v>1</v>
      </c>
      <c r="BY126" s="14" t="n">
        <v>11.787</v>
      </c>
      <c r="BZ126" s="14" t="n">
        <v>0</v>
      </c>
      <c r="CA126" s="14" t="n">
        <v>11.787</v>
      </c>
      <c r="CB126" s="14" t="n">
        <v>0</v>
      </c>
      <c r="CC126" s="14" t="n">
        <v>78.125</v>
      </c>
      <c r="CD126" s="14" t="n">
        <v>7.95</v>
      </c>
      <c r="CE126" s="14" t="n">
        <v>80.877</v>
      </c>
      <c r="CF126" s="14" t="n">
        <v>190.803</v>
      </c>
      <c r="CG126" s="14" t="n">
        <v>0.2</v>
      </c>
      <c r="CH126" s="14" t="n">
        <v>1</v>
      </c>
      <c r="CI126" s="14" t="n">
        <v>0</v>
      </c>
      <c r="CJ126" s="14" t="n">
        <v>0</v>
      </c>
      <c r="CK126" s="14" t="n">
        <v>0</v>
      </c>
      <c r="CL126" s="14" t="n">
        <v>0.075</v>
      </c>
      <c r="CM126" s="14" t="n">
        <v>0</v>
      </c>
      <c r="CN126" s="14" t="n">
        <v>0.066</v>
      </c>
      <c r="CO126" s="14" t="n">
        <v>0</v>
      </c>
      <c r="CP126" s="14" t="n">
        <v>0</v>
      </c>
      <c r="CQ126" s="14" t="n">
        <v>1.198</v>
      </c>
      <c r="CR126" s="14" t="n">
        <v>0</v>
      </c>
      <c r="CS126" s="14" t="n">
        <v>4.776</v>
      </c>
      <c r="CT126" s="14" t="n">
        <v>3.867</v>
      </c>
      <c r="CU126" s="14" t="n">
        <v>15.162</v>
      </c>
    </row>
    <row r="127">
      <c r="A127" s="14" t="inlineStr">
        <is>
          <t>BGR2022</t>
        </is>
      </c>
      <c r="B127" s="14" t="inlineStr">
        <is>
          <t>BGR</t>
        </is>
      </c>
      <c r="C127" s="14" t="inlineStr">
        <is>
          <t>BGR</t>
        </is>
      </c>
      <c r="D127" s="14" t="inlineStr">
        <is>
          <t>Bulgaria</t>
        </is>
      </c>
      <c r="E127" s="14" t="n">
        <v>2022</v>
      </c>
      <c r="F127" s="14" t="n">
        <v>0.2</v>
      </c>
      <c r="G127" s="14" t="n">
        <v>6.644</v>
      </c>
      <c r="H127" s="14" t="n">
        <v>1.032</v>
      </c>
      <c r="I127" s="14" t="n">
        <v>8.48</v>
      </c>
      <c r="J127" s="14" t="n">
        <v>15.124</v>
      </c>
      <c r="K127" s="14" t="n">
        <v>0</v>
      </c>
      <c r="L127" s="14" t="n">
        <v>1</v>
      </c>
      <c r="M127" s="14" t="n">
        <v>6.685</v>
      </c>
      <c r="N127" s="14" t="n">
        <v>2.76</v>
      </c>
      <c r="O127" s="14" t="n">
        <v>8.193</v>
      </c>
      <c r="P127" s="14" t="n">
        <v>14.878</v>
      </c>
      <c r="Q127" s="14" t="n">
        <v>0</v>
      </c>
      <c r="R127" s="14" t="n">
        <v>1</v>
      </c>
      <c r="S127" s="14" t="n">
        <v>5.895</v>
      </c>
      <c r="T127" s="14" t="n">
        <v>2.887</v>
      </c>
      <c r="U127" s="14" t="n">
        <v>0.411</v>
      </c>
      <c r="V127" s="14" t="n">
        <v>7.457</v>
      </c>
      <c r="W127" s="14" t="n">
        <v>0.2</v>
      </c>
      <c r="X127" s="14" t="n">
        <v>1</v>
      </c>
      <c r="Y127" s="14" t="n">
        <v>34.547</v>
      </c>
      <c r="Z127" s="14" t="n">
        <v>3.624</v>
      </c>
      <c r="AA127" s="14" t="n">
        <v>-3.662</v>
      </c>
      <c r="AB127" s="14" t="n">
        <v>30.885</v>
      </c>
      <c r="AC127" s="14" t="n">
        <v>0</v>
      </c>
      <c r="AD127" s="14" t="n">
        <v>1</v>
      </c>
      <c r="AE127" s="14" t="n">
        <v>34.595</v>
      </c>
      <c r="AF127" s="14" t="n">
        <v>6.413</v>
      </c>
      <c r="AG127" s="14" t="n">
        <v>-3.71</v>
      </c>
      <c r="AH127" s="14" t="n">
        <v>30.885</v>
      </c>
      <c r="AI127" s="14" t="n">
        <v>0</v>
      </c>
      <c r="AJ127" s="14" t="n">
        <v>1</v>
      </c>
      <c r="AK127" s="14" t="n">
        <v>38.506</v>
      </c>
      <c r="AL127" s="14" t="n">
        <v>18.388</v>
      </c>
      <c r="AM127" s="14" t="n">
        <v>-17.353</v>
      </c>
      <c r="AN127" s="14" t="n">
        <v>28.326</v>
      </c>
      <c r="AO127" s="14" t="n">
        <v>0.339</v>
      </c>
      <c r="AP127" s="14" t="n">
        <v>1</v>
      </c>
      <c r="AQ127" s="14" t="n">
        <v>0.861</v>
      </c>
      <c r="AR127" s="14" t="n">
        <v>0.123</v>
      </c>
      <c r="AS127" s="14" t="n">
        <v>0.423</v>
      </c>
      <c r="AT127" s="14" t="n">
        <v>1.541</v>
      </c>
      <c r="AU127" s="14" t="n">
        <v>0.2</v>
      </c>
      <c r="AV127" s="14" t="n">
        <v>1</v>
      </c>
      <c r="AW127" s="14" t="n">
        <v>0.986</v>
      </c>
      <c r="AX127" s="14" t="n">
        <v>0.123</v>
      </c>
      <c r="AY127" s="14" t="n">
        <v>0.389</v>
      </c>
      <c r="AZ127" s="14" t="n">
        <v>1.65</v>
      </c>
      <c r="BA127" s="14" t="n">
        <v>0.2</v>
      </c>
      <c r="BB127" s="14" t="n">
        <v>1</v>
      </c>
      <c r="BC127" s="14" t="n">
        <v>0.598</v>
      </c>
      <c r="BD127" s="14" t="n">
        <v>0.123</v>
      </c>
      <c r="BE127" s="14" t="n">
        <v>-0.028</v>
      </c>
      <c r="BF127" s="14" t="n">
        <v>0.6840000000000001</v>
      </c>
      <c r="BG127" s="14" t="n">
        <v>0.2</v>
      </c>
      <c r="BH127" s="14" t="n">
        <v>1</v>
      </c>
      <c r="BI127" s="14" t="n">
        <v>0.612</v>
      </c>
      <c r="BJ127" s="14" t="n">
        <v>0.123</v>
      </c>
      <c r="BK127" s="14" t="n">
        <v>0.801</v>
      </c>
      <c r="BL127" s="14" t="n">
        <v>1.696</v>
      </c>
      <c r="BM127" s="14" t="n">
        <v>0.2</v>
      </c>
      <c r="BN127" s="14" t="n">
        <v>1</v>
      </c>
      <c r="BO127" s="14" t="n">
        <v>0</v>
      </c>
      <c r="BP127" s="14" t="n">
        <v>-0.108</v>
      </c>
      <c r="BQ127" s="14" t="n">
        <v>0.171</v>
      </c>
      <c r="BR127" s="14" t="n">
        <v>0</v>
      </c>
      <c r="BS127" s="14" t="n">
        <v>1</v>
      </c>
      <c r="BT127" s="14" t="n">
        <v>0</v>
      </c>
      <c r="BU127" s="14" t="n">
        <v>0</v>
      </c>
      <c r="BV127" s="14" t="n">
        <v>0.118</v>
      </c>
      <c r="BW127" s="14" t="n">
        <v>0.295</v>
      </c>
      <c r="BX127" s="14" t="n">
        <v>1</v>
      </c>
      <c r="BY127" s="14" t="n">
        <v>12.729</v>
      </c>
      <c r="BZ127" s="14" t="n">
        <v>0</v>
      </c>
      <c r="CA127" s="14" t="n">
        <v>12.729</v>
      </c>
      <c r="CB127" s="14" t="n">
        <v>0</v>
      </c>
      <c r="CC127" s="14" t="n">
        <v>97.90000000000001</v>
      </c>
      <c r="CD127" s="14" t="n">
        <v>7.95</v>
      </c>
      <c r="CE127" s="14" t="n">
        <v>150.931</v>
      </c>
      <c r="CF127" s="14" t="n">
        <v>298.597</v>
      </c>
      <c r="CG127" s="14" t="n">
        <v>0.2</v>
      </c>
      <c r="CH127" s="14" t="n">
        <v>1</v>
      </c>
      <c r="CI127" s="14" t="n">
        <v>0</v>
      </c>
      <c r="CJ127" s="14" t="n">
        <v>0</v>
      </c>
      <c r="CK127" s="14" t="n">
        <v>0</v>
      </c>
      <c r="CL127" s="14" t="n">
        <v>0.081</v>
      </c>
      <c r="CM127" s="14" t="n">
        <v>0</v>
      </c>
      <c r="CN127" s="14" t="n">
        <v>0.059</v>
      </c>
      <c r="CO127" s="14" t="n">
        <v>0</v>
      </c>
      <c r="CP127" s="14" t="n">
        <v>0</v>
      </c>
      <c r="CQ127" s="14" t="n">
        <v>1.294</v>
      </c>
      <c r="CR127" s="14" t="n">
        <v>0</v>
      </c>
      <c r="CS127" s="14" t="n">
        <v>5.158</v>
      </c>
      <c r="CT127" s="14" t="n">
        <v>8.077999999999999</v>
      </c>
      <c r="CU127" s="14" t="n">
        <v>31.326</v>
      </c>
    </row>
    <row r="128">
      <c r="A128" s="14" t="inlineStr">
        <is>
          <t>BGR2023</t>
        </is>
      </c>
      <c r="B128" s="14" t="inlineStr">
        <is>
          <t>BGR</t>
        </is>
      </c>
      <c r="C128" s="14" t="inlineStr">
        <is>
          <t>BGR</t>
        </is>
      </c>
      <c r="D128" s="14" t="inlineStr">
        <is>
          <t>Bulgaria</t>
        </is>
      </c>
      <c r="E128" s="14" t="n">
        <v>2023</v>
      </c>
      <c r="F128" s="14" t="n">
        <v>0.2</v>
      </c>
      <c r="G128" s="14" t="n">
        <v>6.249</v>
      </c>
      <c r="H128" s="14" t="n">
        <v>1.423</v>
      </c>
      <c r="I128" s="14" t="n">
        <v>9.827999999999999</v>
      </c>
      <c r="J128" s="14" t="n">
        <v>16.077</v>
      </c>
      <c r="K128" s="14" t="n">
        <v>0</v>
      </c>
      <c r="L128" s="14" t="n">
        <v>1</v>
      </c>
      <c r="M128" s="14" t="n">
        <v>6.392</v>
      </c>
      <c r="N128" s="14" t="n">
        <v>3.17</v>
      </c>
      <c r="O128" s="14" t="n">
        <v>9.638999999999999</v>
      </c>
      <c r="P128" s="14" t="n">
        <v>16.031</v>
      </c>
      <c r="Q128" s="14" t="n">
        <v>0</v>
      </c>
      <c r="R128" s="14" t="n">
        <v>1</v>
      </c>
      <c r="S128" s="14" t="n">
        <v>5.557</v>
      </c>
      <c r="T128" s="14" t="n">
        <v>3.485</v>
      </c>
      <c r="U128" s="14" t="n">
        <v>0.462</v>
      </c>
      <c r="V128" s="14" t="n">
        <v>7.067</v>
      </c>
      <c r="W128" s="14" t="n">
        <v>0.2</v>
      </c>
      <c r="X128" s="14" t="n">
        <v>1</v>
      </c>
      <c r="Y128" s="14" t="n">
        <v>14.895</v>
      </c>
      <c r="Z128" s="14" t="n">
        <v>1.668</v>
      </c>
      <c r="AA128" s="14" t="n">
        <v>7.415</v>
      </c>
      <c r="AB128" s="14" t="n">
        <v>22.31</v>
      </c>
      <c r="AC128" s="14" t="n">
        <v>0</v>
      </c>
      <c r="AD128" s="14" t="n">
        <v>1</v>
      </c>
      <c r="AE128" s="14" t="n">
        <v>14.993</v>
      </c>
      <c r="AF128" s="14" t="n">
        <v>2.986</v>
      </c>
      <c r="AG128" s="14" t="n">
        <v>7.316</v>
      </c>
      <c r="AH128" s="14" t="n">
        <v>22.31</v>
      </c>
      <c r="AI128" s="14" t="n">
        <v>0</v>
      </c>
      <c r="AJ128" s="14" t="n">
        <v>1</v>
      </c>
      <c r="AK128" s="14" t="n">
        <v>19.21</v>
      </c>
      <c r="AL128" s="14" t="n">
        <v>9.516</v>
      </c>
      <c r="AM128" s="14" t="n">
        <v>-1.472</v>
      </c>
      <c r="AN128" s="14" t="n">
        <v>23.754</v>
      </c>
      <c r="AO128" s="14" t="n">
        <v>0.339</v>
      </c>
      <c r="AP128" s="14" t="n">
        <v>1</v>
      </c>
      <c r="AQ128" s="14" t="n">
        <v>0.76</v>
      </c>
      <c r="AR128" s="14" t="n">
        <v>0.129</v>
      </c>
      <c r="AS128" s="14" t="n">
        <v>0.445</v>
      </c>
      <c r="AT128" s="14" t="n">
        <v>1.446</v>
      </c>
      <c r="AU128" s="14" t="n">
        <v>0.2</v>
      </c>
      <c r="AV128" s="14" t="n">
        <v>1</v>
      </c>
      <c r="AW128" s="14" t="n">
        <v>0.8110000000000001</v>
      </c>
      <c r="AX128" s="14" t="n">
        <v>0.129</v>
      </c>
      <c r="AY128" s="14" t="n">
        <v>0.422</v>
      </c>
      <c r="AZ128" s="14" t="n">
        <v>1.48</v>
      </c>
      <c r="BA128" s="14" t="n">
        <v>0.2</v>
      </c>
      <c r="BB128" s="14" t="n">
        <v>1</v>
      </c>
      <c r="BC128" s="14" t="n">
        <v>0.535</v>
      </c>
      <c r="BD128" s="14" t="n">
        <v>0.129</v>
      </c>
      <c r="BE128" s="14" t="n">
        <v>-0.036</v>
      </c>
      <c r="BF128" s="14" t="n">
        <v>0.599</v>
      </c>
      <c r="BG128" s="14" t="n">
        <v>0.2</v>
      </c>
      <c r="BH128" s="14" t="n">
        <v>1</v>
      </c>
      <c r="BI128" s="14" t="n">
        <v>0.579</v>
      </c>
      <c r="BJ128" s="14" t="n">
        <v>0.129</v>
      </c>
      <c r="BK128" s="14" t="n">
        <v>0.876</v>
      </c>
      <c r="BL128" s="14" t="n">
        <v>1.708</v>
      </c>
      <c r="BM128" s="14" t="n">
        <v>0.2</v>
      </c>
      <c r="BN128" s="14" t="n">
        <v>1</v>
      </c>
      <c r="BO128" s="14" t="n">
        <v>0</v>
      </c>
      <c r="BP128" s="14" t="n">
        <v>-0.005</v>
      </c>
      <c r="BQ128" s="14" t="n">
        <v>0.15</v>
      </c>
      <c r="BR128" s="14" t="n">
        <v>0</v>
      </c>
      <c r="BS128" s="14" t="n">
        <v>1</v>
      </c>
      <c r="BT128" s="14" t="n">
        <v>0</v>
      </c>
      <c r="BU128" s="14" t="n">
        <v>0</v>
      </c>
      <c r="BV128" s="14" t="n">
        <v>0.126</v>
      </c>
      <c r="BW128" s="14" t="n">
        <v>0.295</v>
      </c>
      <c r="BX128" s="14" t="n">
        <v>1</v>
      </c>
      <c r="BY128" s="14" t="n">
        <v>13.254</v>
      </c>
      <c r="BZ128" s="14" t="n">
        <v>0</v>
      </c>
      <c r="CA128" s="14" t="n">
        <v>13.254</v>
      </c>
      <c r="CB128" s="14" t="n">
        <v>0</v>
      </c>
      <c r="CC128" s="14" t="n">
        <v>83.248</v>
      </c>
      <c r="CD128" s="14" t="n">
        <v>7.95</v>
      </c>
      <c r="CE128" s="14" t="n">
        <v>131.156</v>
      </c>
      <c r="CF128" s="14" t="n">
        <v>257.285</v>
      </c>
      <c r="CG128" s="14" t="n">
        <v>0.2</v>
      </c>
      <c r="CH128" s="14" t="n">
        <v>1</v>
      </c>
      <c r="CI128" s="14" t="n">
        <v>0</v>
      </c>
      <c r="CJ128" s="14" t="n">
        <v>0</v>
      </c>
      <c r="CK128" s="14" t="n">
        <v>0</v>
      </c>
      <c r="CL128" s="14" t="n">
        <v>0.08400000000000001</v>
      </c>
      <c r="CM128" s="14" t="n">
        <v>0</v>
      </c>
      <c r="CN128" s="14" t="n">
        <v>0.052</v>
      </c>
      <c r="CO128" s="14" t="n">
        <v>0</v>
      </c>
      <c r="CP128" s="14" t="n">
        <v>0</v>
      </c>
      <c r="CQ128" s="14" t="n">
        <v>1.348</v>
      </c>
      <c r="CR128" s="14" t="n">
        <v>0</v>
      </c>
      <c r="CS128" s="14" t="n">
        <v>5.37</v>
      </c>
      <c r="CT128" s="14" t="n">
        <v>5.402</v>
      </c>
      <c r="CU128" s="14" t="n">
        <v>11.622</v>
      </c>
    </row>
    <row r="129">
      <c r="A129" s="14" t="inlineStr">
        <is>
          <t>BGR2024</t>
        </is>
      </c>
      <c r="B129" s="14" t="inlineStr">
        <is>
          <t>BGR</t>
        </is>
      </c>
      <c r="C129" s="14" t="inlineStr">
        <is>
          <t>BGR</t>
        </is>
      </c>
      <c r="D129" s="14" t="inlineStr">
        <is>
          <t>Bulgaria</t>
        </is>
      </c>
      <c r="E129" s="14" t="n">
        <v>2024</v>
      </c>
      <c r="F129" s="14" t="n">
        <v>0.2</v>
      </c>
      <c r="G129" s="14" t="n">
        <v>6.181</v>
      </c>
      <c r="H129" s="14" t="n">
        <v>1.566</v>
      </c>
      <c r="I129" s="14" t="n">
        <v>6.441</v>
      </c>
      <c r="J129" s="14" t="n">
        <v>12.622</v>
      </c>
      <c r="K129" s="14" t="n">
        <v>0</v>
      </c>
      <c r="L129" s="14" t="n">
        <v>1</v>
      </c>
      <c r="M129" s="14" t="n">
        <v>6.545</v>
      </c>
      <c r="N129" s="14" t="n">
        <v>3.565</v>
      </c>
      <c r="O129" s="14" t="n">
        <v>6.366</v>
      </c>
      <c r="P129" s="14" t="n">
        <v>12.911</v>
      </c>
      <c r="Q129" s="14" t="n">
        <v>0</v>
      </c>
      <c r="R129" s="14" t="n">
        <v>1</v>
      </c>
      <c r="S129" s="14" t="n">
        <v>5.594</v>
      </c>
      <c r="T129" s="14" t="n">
        <v>3.703</v>
      </c>
      <c r="U129" s="14" t="n">
        <v>0.504</v>
      </c>
      <c r="V129" s="14" t="n">
        <v>7.123</v>
      </c>
      <c r="W129" s="14" t="n">
        <v>0.2</v>
      </c>
      <c r="X129" s="14" t="n">
        <v>1</v>
      </c>
      <c r="Y129" s="14" t="n">
        <v>12.466</v>
      </c>
      <c r="Z129" s="14" t="n">
        <v>1.574</v>
      </c>
      <c r="AA129" s="14" t="n">
        <v>3.964</v>
      </c>
      <c r="AB129" s="14" t="n">
        <v>16.43</v>
      </c>
      <c r="AC129" s="14" t="n">
        <v>0</v>
      </c>
      <c r="AD129" s="14" t="n">
        <v>1</v>
      </c>
      <c r="AE129" s="14" t="n">
        <v>12.466</v>
      </c>
      <c r="AF129" s="14" t="n">
        <v>2.731</v>
      </c>
      <c r="AG129" s="14" t="n">
        <v>3.964</v>
      </c>
      <c r="AH129" s="14" t="n">
        <v>16.43</v>
      </c>
      <c r="AI129" s="14" t="n">
        <v>0</v>
      </c>
      <c r="AJ129" s="14" t="n">
        <v>1</v>
      </c>
      <c r="AK129" s="14" t="n">
        <v>16.238</v>
      </c>
      <c r="AL129" s="14" t="n">
        <v>8.259</v>
      </c>
      <c r="AM129" s="14" t="n">
        <v>-2.003</v>
      </c>
      <c r="AN129" s="14" t="n">
        <v>19.063</v>
      </c>
      <c r="AO129" s="14" t="n">
        <v>0.339</v>
      </c>
      <c r="AP129" s="14" t="n">
        <v>1</v>
      </c>
      <c r="AQ129" s="14" t="n">
        <v>0.724</v>
      </c>
      <c r="AR129" s="14" t="n">
        <v>0.132</v>
      </c>
      <c r="AS129" s="14" t="n">
        <v>0.458</v>
      </c>
      <c r="AT129" s="14" t="n">
        <v>1.419</v>
      </c>
      <c r="AU129" s="14" t="n">
        <v>0.2</v>
      </c>
      <c r="AV129" s="14" t="n">
        <v>1</v>
      </c>
      <c r="AW129" s="14" t="n">
        <v>0.75</v>
      </c>
      <c r="AX129" s="14" t="n">
        <v>0.132</v>
      </c>
      <c r="AY129" s="14" t="n">
        <v>0.431</v>
      </c>
      <c r="AZ129" s="14" t="n">
        <v>1.417</v>
      </c>
      <c r="BA129" s="14" t="n">
        <v>0.2</v>
      </c>
      <c r="BB129" s="14" t="n">
        <v>1</v>
      </c>
      <c r="BC129" s="14" t="n">
        <v>0.513</v>
      </c>
      <c r="BD129" s="14" t="n">
        <v>0.132</v>
      </c>
      <c r="BE129" s="14" t="n">
        <v>0.037</v>
      </c>
      <c r="BF129" s="14" t="n">
        <v>0.66</v>
      </c>
      <c r="BG129" s="14" t="n">
        <v>0.2</v>
      </c>
      <c r="BH129" s="14" t="n">
        <v>1</v>
      </c>
      <c r="BI129" s="14" t="n">
        <v>0.591</v>
      </c>
      <c r="BJ129" s="14" t="n">
        <v>0.132</v>
      </c>
      <c r="BK129" s="14" t="n">
        <v>0.91</v>
      </c>
      <c r="BL129" s="14" t="n">
        <v>1.754</v>
      </c>
      <c r="BM129" s="14" t="n">
        <v>0.2</v>
      </c>
      <c r="BN129" s="14" t="n">
        <v>1</v>
      </c>
      <c r="BO129" s="14" t="n">
        <v>0</v>
      </c>
      <c r="BP129" s="14" t="n">
        <v>-0.013</v>
      </c>
      <c r="BQ129" s="14" t="n">
        <v>0.126</v>
      </c>
      <c r="BR129" s="14" t="n">
        <v>0</v>
      </c>
      <c r="BS129" s="14" t="n">
        <v>1</v>
      </c>
      <c r="BT129" s="14" t="n">
        <v>0</v>
      </c>
      <c r="BU129" s="14" t="n">
        <v>0</v>
      </c>
      <c r="BV129" s="14" t="n">
        <v>0.13</v>
      </c>
      <c r="BW129" s="14" t="n">
        <v>0.295</v>
      </c>
      <c r="BX129" s="14" t="n">
        <v>1</v>
      </c>
      <c r="BY129" s="14" t="n">
        <v>13.646</v>
      </c>
      <c r="BZ129" s="14" t="n">
        <v>0</v>
      </c>
      <c r="CA129" s="14" t="n">
        <v>13.646</v>
      </c>
      <c r="CB129" s="14" t="n">
        <v>0</v>
      </c>
      <c r="CC129" s="14" t="n">
        <v>82.58799999999999</v>
      </c>
      <c r="CD129" s="14" t="n">
        <v>7.95</v>
      </c>
      <c r="CE129" s="14" t="n">
        <v>141.49</v>
      </c>
      <c r="CF129" s="14" t="n">
        <v>261.762</v>
      </c>
      <c r="CG129" s="14" t="n">
        <v>0.2</v>
      </c>
      <c r="CH129" s="14" t="n">
        <v>1</v>
      </c>
      <c r="CI129" s="14" t="n">
        <v>0</v>
      </c>
      <c r="CJ129" s="14" t="n">
        <v>0</v>
      </c>
      <c r="CK129" s="14" t="n">
        <v>0</v>
      </c>
      <c r="CL129" s="14" t="n">
        <v>0.08699999999999999</v>
      </c>
      <c r="CM129" s="14" t="n">
        <v>0</v>
      </c>
      <c r="CN129" s="14" t="n">
        <v>0.045</v>
      </c>
      <c r="CO129" s="14" t="n">
        <v>0</v>
      </c>
      <c r="CP129" s="14" t="n">
        <v>0</v>
      </c>
      <c r="CQ129" s="14" t="n">
        <v>1.387</v>
      </c>
      <c r="CR129" s="14" t="n">
        <v>0</v>
      </c>
      <c r="CS129" s="14" t="n">
        <v>5.529</v>
      </c>
      <c r="CT129" s="14" t="n">
        <v>4.174</v>
      </c>
      <c r="CU129" s="14" t="n">
        <v>10.168</v>
      </c>
    </row>
    <row r="130">
      <c r="A130" s="14" t="inlineStr">
        <is>
          <t>BFA2021</t>
        </is>
      </c>
      <c r="B130" s="14" t="inlineStr">
        <is>
          <t>BFA</t>
        </is>
      </c>
      <c r="C130" s="14" t="inlineStr">
        <is>
          <t>BFA</t>
        </is>
      </c>
      <c r="D130" s="14" t="inlineStr">
        <is>
          <t>Burkina Faso</t>
        </is>
      </c>
      <c r="E130" s="14" t="n">
        <v>2021</v>
      </c>
      <c r="F130" s="14" t="n">
        <v>0.18</v>
      </c>
      <c r="G130" s="14" t="n">
        <v>5.897</v>
      </c>
      <c r="H130" s="14" t="n">
        <v>1.143</v>
      </c>
      <c r="I130" s="14" t="n">
        <v>0</v>
      </c>
      <c r="J130" s="14" t="n">
        <v>5.897</v>
      </c>
      <c r="K130" s="14" t="n">
        <v>0</v>
      </c>
      <c r="L130" s="14" t="n">
        <v>1</v>
      </c>
      <c r="M130" s="14" t="n">
        <v>7.964</v>
      </c>
      <c r="N130" s="14" t="n">
        <v>3.43</v>
      </c>
      <c r="O130" s="14" t="n">
        <v>0</v>
      </c>
      <c r="P130" s="14" t="n">
        <v>7.964</v>
      </c>
      <c r="Q130" s="14" t="n">
        <v>0</v>
      </c>
      <c r="R130" s="14" t="n">
        <v>1</v>
      </c>
      <c r="S130" s="14" t="n">
        <v>11.613</v>
      </c>
      <c r="T130" s="14" t="n">
        <v>6.86</v>
      </c>
      <c r="U130" s="14" t="n">
        <v>-2.985</v>
      </c>
      <c r="V130" s="14" t="n">
        <v>10.182</v>
      </c>
      <c r="W130" s="14" t="n">
        <v>0.18</v>
      </c>
      <c r="X130" s="14" t="n">
        <v>0</v>
      </c>
      <c r="Y130" s="14" t="n">
        <v>5.919</v>
      </c>
      <c r="Z130" s="14" t="n">
        <v>0.8</v>
      </c>
      <c r="AA130" s="14" t="n">
        <v>0</v>
      </c>
      <c r="AB130" s="14" t="n">
        <v>5.919</v>
      </c>
      <c r="AC130" s="14" t="n">
        <v>0</v>
      </c>
      <c r="AD130" s="14" t="n">
        <v>1</v>
      </c>
      <c r="AE130" s="14" t="n">
        <v>7.062</v>
      </c>
      <c r="AF130" s="14" t="n">
        <v>1.651</v>
      </c>
      <c r="AG130" s="14" t="n">
        <v>0</v>
      </c>
      <c r="AH130" s="14" t="n">
        <v>7.062</v>
      </c>
      <c r="AI130" s="14" t="n">
        <v>0</v>
      </c>
      <c r="AJ130" s="14" t="n">
        <v>1</v>
      </c>
      <c r="AK130" s="14" t="n">
        <v>13.922</v>
      </c>
      <c r="AL130" s="14" t="n">
        <v>7.415</v>
      </c>
      <c r="AM130" s="14" t="n">
        <v>0</v>
      </c>
      <c r="AN130" s="14" t="n">
        <v>16.428</v>
      </c>
      <c r="AO130" s="14" t="n">
        <v>0.18</v>
      </c>
      <c r="AP130" s="14" t="n">
        <v>1</v>
      </c>
      <c r="AQ130" s="14" t="n">
        <v>0.619</v>
      </c>
      <c r="AR130" s="14" t="n">
        <v>0.114</v>
      </c>
      <c r="AS130" s="14" t="n">
        <v>0.321</v>
      </c>
      <c r="AT130" s="14" t="n">
        <v>1.109</v>
      </c>
      <c r="AU130" s="14" t="n">
        <v>0.18</v>
      </c>
      <c r="AV130" s="14" t="n">
        <v>1</v>
      </c>
      <c r="AW130" s="14" t="n">
        <v>0.599</v>
      </c>
      <c r="AX130" s="14" t="n">
        <v>0.114</v>
      </c>
      <c r="AY130" s="14" t="n">
        <v>0.308</v>
      </c>
      <c r="AZ130" s="14" t="n">
        <v>1.071</v>
      </c>
      <c r="BA130" s="14" t="n">
        <v>0.18</v>
      </c>
      <c r="BB130" s="14" t="n">
        <v>1</v>
      </c>
      <c r="BC130" s="14" t="n">
        <v>0.439</v>
      </c>
      <c r="BD130" s="14" t="n">
        <v>0.114</v>
      </c>
      <c r="BE130" s="14" t="n">
        <v>-0.045</v>
      </c>
      <c r="BF130" s="14" t="n">
        <v>0.394</v>
      </c>
      <c r="BG130" s="14" t="n">
        <v>0</v>
      </c>
      <c r="BH130" s="14" t="n">
        <v>0</v>
      </c>
      <c r="BI130" s="14" t="n">
        <v>0.505</v>
      </c>
      <c r="BJ130" s="14" t="n">
        <v>0.114</v>
      </c>
      <c r="BK130" s="14" t="n">
        <v>0.478</v>
      </c>
      <c r="BL130" s="14" t="n">
        <v>0.983</v>
      </c>
      <c r="BM130" s="14" t="n">
        <v>0</v>
      </c>
      <c r="BN130" s="14" t="n">
        <v>1</v>
      </c>
      <c r="BO130" s="14" t="n">
        <v>0</v>
      </c>
      <c r="BP130" s="14" t="n">
        <v>0</v>
      </c>
      <c r="BQ130" s="14" t="n">
        <v>0.48</v>
      </c>
      <c r="BR130" s="14" t="n">
        <v>0</v>
      </c>
      <c r="BS130" s="14" t="n">
        <v>0.833</v>
      </c>
      <c r="BT130" s="14" t="n">
        <v>0</v>
      </c>
      <c r="BU130" s="14" t="n">
        <v>0</v>
      </c>
      <c r="BV130" s="14" t="n">
        <v>0.222</v>
      </c>
      <c r="BW130" s="14" t="n">
        <v>0.18</v>
      </c>
      <c r="BX130" s="14" t="n">
        <v>0.5</v>
      </c>
      <c r="BY130" s="14" t="n">
        <v>11.787</v>
      </c>
      <c r="BZ130" s="14" t="n">
        <v>0</v>
      </c>
      <c r="CA130" s="14" t="n">
        <v>11.787</v>
      </c>
      <c r="CB130" s="14" t="n">
        <v>0</v>
      </c>
      <c r="CC130" s="14" t="n">
        <v>78.125</v>
      </c>
      <c r="CD130" s="14" t="n">
        <v>7.95</v>
      </c>
      <c r="CE130" s="14" t="n">
        <v>52.361</v>
      </c>
      <c r="CF130" s="14" t="n">
        <v>153.973</v>
      </c>
      <c r="CG130" s="14" t="n">
        <v>0.18</v>
      </c>
      <c r="CH130" s="14" t="n">
        <v>1</v>
      </c>
      <c r="CI130" s="14" t="n">
        <v>0</v>
      </c>
      <c r="CJ130" s="14" t="n">
        <v>0</v>
      </c>
      <c r="CK130" s="14" t="n">
        <v>0</v>
      </c>
      <c r="CL130" s="14" t="n">
        <v>0</v>
      </c>
      <c r="CM130" s="14" t="n">
        <v>0</v>
      </c>
      <c r="CN130" s="14" t="n">
        <v>0</v>
      </c>
      <c r="CO130" s="14" t="n">
        <v>0</v>
      </c>
      <c r="CP130" s="14" t="n">
        <v>0</v>
      </c>
      <c r="CQ130" s="14" t="n">
        <v>1.198</v>
      </c>
      <c r="CR130" s="14" t="n">
        <v>0</v>
      </c>
      <c r="CS130" s="14" t="n">
        <v>4.776</v>
      </c>
      <c r="CT130" s="14" t="n">
        <v>4.753</v>
      </c>
      <c r="CU130" s="14" t="n">
        <v>15.162</v>
      </c>
    </row>
    <row r="131">
      <c r="A131" s="14" t="inlineStr">
        <is>
          <t>BFA2022</t>
        </is>
      </c>
      <c r="B131" s="14" t="inlineStr">
        <is>
          <t>BFA</t>
        </is>
      </c>
      <c r="C131" s="14" t="inlineStr">
        <is>
          <t>BFA</t>
        </is>
      </c>
      <c r="D131" s="14" t="inlineStr">
        <is>
          <t>Burkina Faso</t>
        </is>
      </c>
      <c r="E131" s="14" t="n">
        <v>2022</v>
      </c>
      <c r="F131" s="14" t="n">
        <v>0.18</v>
      </c>
      <c r="G131" s="14" t="n">
        <v>11.72</v>
      </c>
      <c r="H131" s="14" t="n">
        <v>1.235</v>
      </c>
      <c r="I131" s="14" t="n">
        <v>0</v>
      </c>
      <c r="J131" s="14" t="n">
        <v>11.72</v>
      </c>
      <c r="K131" s="14" t="n">
        <v>0</v>
      </c>
      <c r="L131" s="14" t="n">
        <v>1</v>
      </c>
      <c r="M131" s="14" t="n">
        <v>9.782999999999999</v>
      </c>
      <c r="N131" s="14" t="n">
        <v>3.704</v>
      </c>
      <c r="O131" s="14" t="n">
        <v>0</v>
      </c>
      <c r="P131" s="14" t="n">
        <v>9.782999999999999</v>
      </c>
      <c r="Q131" s="14" t="n">
        <v>0</v>
      </c>
      <c r="R131" s="14" t="n">
        <v>1</v>
      </c>
      <c r="S131" s="14" t="n">
        <v>17.893</v>
      </c>
      <c r="T131" s="14" t="n">
        <v>7.408</v>
      </c>
      <c r="U131" s="14" t="n">
        <v>-8.252000000000001</v>
      </c>
      <c r="V131" s="14" t="n">
        <v>11.377</v>
      </c>
      <c r="W131" s="14" t="n">
        <v>0.18</v>
      </c>
      <c r="X131" s="14" t="n">
        <v>0</v>
      </c>
      <c r="Y131" s="14" t="n">
        <v>6.392</v>
      </c>
      <c r="Z131" s="14" t="n">
        <v>0.864</v>
      </c>
      <c r="AA131" s="14" t="n">
        <v>0</v>
      </c>
      <c r="AB131" s="14" t="n">
        <v>6.392</v>
      </c>
      <c r="AC131" s="14" t="n">
        <v>0</v>
      </c>
      <c r="AD131" s="14" t="n">
        <v>1</v>
      </c>
      <c r="AE131" s="14" t="n">
        <v>7.627</v>
      </c>
      <c r="AF131" s="14" t="n">
        <v>1.783</v>
      </c>
      <c r="AG131" s="14" t="n">
        <v>0</v>
      </c>
      <c r="AH131" s="14" t="n">
        <v>7.627</v>
      </c>
      <c r="AI131" s="14" t="n">
        <v>0</v>
      </c>
      <c r="AJ131" s="14" t="n">
        <v>1</v>
      </c>
      <c r="AK131" s="14" t="n">
        <v>15.035</v>
      </c>
      <c r="AL131" s="14" t="n">
        <v>8.007999999999999</v>
      </c>
      <c r="AM131" s="14" t="n">
        <v>0.2</v>
      </c>
      <c r="AN131" s="14" t="n">
        <v>17.741</v>
      </c>
      <c r="AO131" s="14" t="n">
        <v>0.18</v>
      </c>
      <c r="AP131" s="14" t="n">
        <v>1</v>
      </c>
      <c r="AQ131" s="14" t="n">
        <v>0.861</v>
      </c>
      <c r="AR131" s="14" t="n">
        <v>0.123</v>
      </c>
      <c r="AS131" s="14" t="n">
        <v>0.08799999999999999</v>
      </c>
      <c r="AT131" s="14" t="n">
        <v>1.12</v>
      </c>
      <c r="AU131" s="14" t="n">
        <v>0.18</v>
      </c>
      <c r="AV131" s="14" t="n">
        <v>1</v>
      </c>
      <c r="AW131" s="14" t="n">
        <v>0.986</v>
      </c>
      <c r="AX131" s="14" t="n">
        <v>0.123</v>
      </c>
      <c r="AY131" s="14" t="n">
        <v>0.011</v>
      </c>
      <c r="AZ131" s="14" t="n">
        <v>1.177</v>
      </c>
      <c r="BA131" s="14" t="n">
        <v>0.18</v>
      </c>
      <c r="BB131" s="14" t="n">
        <v>1</v>
      </c>
      <c r="BC131" s="14" t="n">
        <v>0.598</v>
      </c>
      <c r="BD131" s="14" t="n">
        <v>0.123</v>
      </c>
      <c r="BE131" s="14" t="n">
        <v>-0.267</v>
      </c>
      <c r="BF131" s="14" t="n">
        <v>0.331</v>
      </c>
      <c r="BG131" s="14" t="n">
        <v>0</v>
      </c>
      <c r="BH131" s="14" t="n">
        <v>0</v>
      </c>
      <c r="BI131" s="14" t="n">
        <v>0.612</v>
      </c>
      <c r="BJ131" s="14" t="n">
        <v>0.123</v>
      </c>
      <c r="BK131" s="14" t="n">
        <v>0.635</v>
      </c>
      <c r="BL131" s="14" t="n">
        <v>1.248</v>
      </c>
      <c r="BM131" s="14" t="n">
        <v>0</v>
      </c>
      <c r="BN131" s="14" t="n">
        <v>1</v>
      </c>
      <c r="BO131" s="14" t="n">
        <v>0</v>
      </c>
      <c r="BP131" s="14" t="n">
        <v>0</v>
      </c>
      <c r="BQ131" s="14" t="n">
        <v>0.437</v>
      </c>
      <c r="BR131" s="14" t="n">
        <v>0</v>
      </c>
      <c r="BS131" s="14" t="n">
        <v>0.833</v>
      </c>
      <c r="BT131" s="14" t="n">
        <v>0</v>
      </c>
      <c r="BU131" s="14" t="n">
        <v>0</v>
      </c>
      <c r="BV131" s="14" t="n">
        <v>0.198</v>
      </c>
      <c r="BW131" s="14" t="n">
        <v>0.18</v>
      </c>
      <c r="BX131" s="14" t="n">
        <v>0.5</v>
      </c>
      <c r="BY131" s="14" t="n">
        <v>12.729</v>
      </c>
      <c r="BZ131" s="14" t="n">
        <v>0</v>
      </c>
      <c r="CA131" s="14" t="n">
        <v>12.729</v>
      </c>
      <c r="CB131" s="14" t="n">
        <v>0</v>
      </c>
      <c r="CC131" s="14" t="n">
        <v>97.90000000000001</v>
      </c>
      <c r="CD131" s="14" t="n">
        <v>7.95</v>
      </c>
      <c r="CE131" s="14" t="n">
        <v>60.506</v>
      </c>
      <c r="CF131" s="14" t="n">
        <v>186.919</v>
      </c>
      <c r="CG131" s="14" t="n">
        <v>0.18</v>
      </c>
      <c r="CH131" s="14" t="n">
        <v>1</v>
      </c>
      <c r="CI131" s="14" t="n">
        <v>0</v>
      </c>
      <c r="CJ131" s="14" t="n">
        <v>0</v>
      </c>
      <c r="CK131" s="14" t="n">
        <v>0</v>
      </c>
      <c r="CL131" s="14" t="n">
        <v>0</v>
      </c>
      <c r="CM131" s="14" t="n">
        <v>0</v>
      </c>
      <c r="CN131" s="14" t="n">
        <v>0</v>
      </c>
      <c r="CO131" s="14" t="n">
        <v>0</v>
      </c>
      <c r="CP131" s="14" t="n">
        <v>0</v>
      </c>
      <c r="CQ131" s="14" t="n">
        <v>1.294</v>
      </c>
      <c r="CR131" s="14" t="n">
        <v>0</v>
      </c>
      <c r="CS131" s="14" t="n">
        <v>5.158</v>
      </c>
      <c r="CT131" s="14" t="n">
        <v>10.485</v>
      </c>
      <c r="CU131" s="14" t="n">
        <v>31.326</v>
      </c>
    </row>
    <row r="132">
      <c r="A132" s="14" t="inlineStr">
        <is>
          <t>BFA2023</t>
        </is>
      </c>
      <c r="B132" s="14" t="inlineStr">
        <is>
          <t>BFA</t>
        </is>
      </c>
      <c r="C132" s="14" t="inlineStr">
        <is>
          <t>BFA</t>
        </is>
      </c>
      <c r="D132" s="14" t="inlineStr">
        <is>
          <t>Burkina Faso</t>
        </is>
      </c>
      <c r="E132" s="14" t="n">
        <v>2023</v>
      </c>
      <c r="F132" s="14" t="n">
        <v>0.18</v>
      </c>
      <c r="G132" s="14" t="n">
        <v>6.147</v>
      </c>
      <c r="H132" s="14" t="n">
        <v>1.286</v>
      </c>
      <c r="I132" s="14" t="n">
        <v>0</v>
      </c>
      <c r="J132" s="14" t="n">
        <v>6.147</v>
      </c>
      <c r="K132" s="14" t="n">
        <v>0</v>
      </c>
      <c r="L132" s="14" t="n">
        <v>1</v>
      </c>
      <c r="M132" s="14" t="n">
        <v>7.886</v>
      </c>
      <c r="N132" s="14" t="n">
        <v>3.857</v>
      </c>
      <c r="O132" s="14" t="n">
        <v>0</v>
      </c>
      <c r="P132" s="14" t="n">
        <v>7.886</v>
      </c>
      <c r="Q132" s="14" t="n">
        <v>0</v>
      </c>
      <c r="R132" s="14" t="n">
        <v>1</v>
      </c>
      <c r="S132" s="14" t="n">
        <v>12.575</v>
      </c>
      <c r="T132" s="14" t="n">
        <v>7.714</v>
      </c>
      <c r="U132" s="14" t="n">
        <v>-2.918</v>
      </c>
      <c r="V132" s="14" t="n">
        <v>11.396</v>
      </c>
      <c r="W132" s="14" t="n">
        <v>0.18</v>
      </c>
      <c r="X132" s="14" t="n">
        <v>0</v>
      </c>
      <c r="Y132" s="14" t="n">
        <v>6.656</v>
      </c>
      <c r="Z132" s="14" t="n">
        <v>0.9</v>
      </c>
      <c r="AA132" s="14" t="n">
        <v>0</v>
      </c>
      <c r="AB132" s="14" t="n">
        <v>6.656</v>
      </c>
      <c r="AC132" s="14" t="n">
        <v>0</v>
      </c>
      <c r="AD132" s="14" t="n">
        <v>1</v>
      </c>
      <c r="AE132" s="14" t="n">
        <v>7.942</v>
      </c>
      <c r="AF132" s="14" t="n">
        <v>1.857</v>
      </c>
      <c r="AG132" s="14" t="n">
        <v>0</v>
      </c>
      <c r="AH132" s="14" t="n">
        <v>7.942</v>
      </c>
      <c r="AI132" s="14" t="n">
        <v>0</v>
      </c>
      <c r="AJ132" s="14" t="n">
        <v>1</v>
      </c>
      <c r="AK132" s="14" t="n">
        <v>15.656</v>
      </c>
      <c r="AL132" s="14" t="n">
        <v>8.337999999999999</v>
      </c>
      <c r="AM132" s="14" t="n">
        <v>0.312</v>
      </c>
      <c r="AN132" s="14" t="n">
        <v>18.474</v>
      </c>
      <c r="AO132" s="14" t="n">
        <v>0.18</v>
      </c>
      <c r="AP132" s="14" t="n">
        <v>1</v>
      </c>
      <c r="AQ132" s="14" t="n">
        <v>0.76</v>
      </c>
      <c r="AR132" s="14" t="n">
        <v>0.129</v>
      </c>
      <c r="AS132" s="14" t="n">
        <v>0.424</v>
      </c>
      <c r="AT132" s="14" t="n">
        <v>1.397</v>
      </c>
      <c r="AU132" s="14" t="n">
        <v>0.18</v>
      </c>
      <c r="AV132" s="14" t="n">
        <v>1</v>
      </c>
      <c r="AW132" s="14" t="n">
        <v>0.8110000000000001</v>
      </c>
      <c r="AX132" s="14" t="n">
        <v>0.129</v>
      </c>
      <c r="AY132" s="14" t="n">
        <v>0.264</v>
      </c>
      <c r="AZ132" s="14" t="n">
        <v>1.269</v>
      </c>
      <c r="BA132" s="14" t="n">
        <v>0.18</v>
      </c>
      <c r="BB132" s="14" t="n">
        <v>1</v>
      </c>
      <c r="BC132" s="14" t="n">
        <v>0.535</v>
      </c>
      <c r="BD132" s="14" t="n">
        <v>0.129</v>
      </c>
      <c r="BE132" s="14" t="n">
        <v>-0.195</v>
      </c>
      <c r="BF132" s="14" t="n">
        <v>0.34</v>
      </c>
      <c r="BG132" s="14" t="n">
        <v>0</v>
      </c>
      <c r="BH132" s="14" t="n">
        <v>0</v>
      </c>
      <c r="BI132" s="14" t="n">
        <v>0.579</v>
      </c>
      <c r="BJ132" s="14" t="n">
        <v>0.129</v>
      </c>
      <c r="BK132" s="14" t="n">
        <v>1.099</v>
      </c>
      <c r="BL132" s="14" t="n">
        <v>1.678</v>
      </c>
      <c r="BM132" s="14" t="n">
        <v>0</v>
      </c>
      <c r="BN132" s="14" t="n">
        <v>1</v>
      </c>
      <c r="BO132" s="14" t="n">
        <v>0</v>
      </c>
      <c r="BP132" s="14" t="n">
        <v>0</v>
      </c>
      <c r="BQ132" s="14" t="n">
        <v>0.196</v>
      </c>
      <c r="BR132" s="14" t="n">
        <v>0</v>
      </c>
      <c r="BS132" s="14" t="n">
        <v>0.833</v>
      </c>
      <c r="BT132" s="14" t="n">
        <v>0</v>
      </c>
      <c r="BU132" s="14" t="n">
        <v>0</v>
      </c>
      <c r="BV132" s="14" t="n">
        <v>0.203</v>
      </c>
      <c r="BW132" s="14" t="n">
        <v>0.18</v>
      </c>
      <c r="BX132" s="14" t="n">
        <v>0.5</v>
      </c>
      <c r="BY132" s="14" t="n">
        <v>13.254</v>
      </c>
      <c r="BZ132" s="14" t="n">
        <v>0</v>
      </c>
      <c r="CA132" s="14" t="n">
        <v>13.254</v>
      </c>
      <c r="CB132" s="14" t="n">
        <v>0</v>
      </c>
      <c r="CC132" s="14" t="n">
        <v>83.248</v>
      </c>
      <c r="CD132" s="14" t="n">
        <v>7.95</v>
      </c>
      <c r="CE132" s="14" t="n">
        <v>134.453</v>
      </c>
      <c r="CF132" s="14" t="n">
        <v>256.887</v>
      </c>
      <c r="CG132" s="14" t="n">
        <v>0.18</v>
      </c>
      <c r="CH132" s="14" t="n">
        <v>1</v>
      </c>
      <c r="CI132" s="14" t="n">
        <v>0</v>
      </c>
      <c r="CJ132" s="14" t="n">
        <v>0</v>
      </c>
      <c r="CK132" s="14" t="n">
        <v>0</v>
      </c>
      <c r="CL132" s="14" t="n">
        <v>0</v>
      </c>
      <c r="CM132" s="14" t="n">
        <v>0</v>
      </c>
      <c r="CN132" s="14" t="n">
        <v>0</v>
      </c>
      <c r="CO132" s="14" t="n">
        <v>0</v>
      </c>
      <c r="CP132" s="14" t="n">
        <v>0</v>
      </c>
      <c r="CQ132" s="14" t="n">
        <v>1.348</v>
      </c>
      <c r="CR132" s="14" t="n">
        <v>0</v>
      </c>
      <c r="CS132" s="14" t="n">
        <v>5.37</v>
      </c>
      <c r="CT132" s="14" t="n">
        <v>4.861</v>
      </c>
      <c r="CU132" s="14" t="n">
        <v>11.622</v>
      </c>
    </row>
    <row r="133">
      <c r="A133" s="14" t="inlineStr">
        <is>
          <t>BFA2024</t>
        </is>
      </c>
      <c r="B133" s="14" t="inlineStr">
        <is>
          <t>BFA</t>
        </is>
      </c>
      <c r="C133" s="14" t="inlineStr">
        <is>
          <t>BFA</t>
        </is>
      </c>
      <c r="D133" s="14" t="inlineStr">
        <is>
          <t>Burkina Faso</t>
        </is>
      </c>
      <c r="E133" s="14" t="n">
        <v>2024</v>
      </c>
      <c r="F133" s="14" t="n">
        <v>0.18</v>
      </c>
      <c r="G133" s="14" t="n">
        <v>5.575</v>
      </c>
      <c r="H133" s="14" t="n">
        <v>1.324</v>
      </c>
      <c r="I133" s="14" t="n">
        <v>0</v>
      </c>
      <c r="J133" s="14" t="n">
        <v>5.575</v>
      </c>
      <c r="K133" s="14" t="n">
        <v>0</v>
      </c>
      <c r="L133" s="14" t="n">
        <v>1</v>
      </c>
      <c r="M133" s="14" t="n">
        <v>7.124</v>
      </c>
      <c r="N133" s="14" t="n">
        <v>3.971</v>
      </c>
      <c r="O133" s="14" t="n">
        <v>0</v>
      </c>
      <c r="P133" s="14" t="n">
        <v>7.124</v>
      </c>
      <c r="Q133" s="14" t="n">
        <v>0</v>
      </c>
      <c r="R133" s="14" t="n">
        <v>1</v>
      </c>
      <c r="S133" s="14" t="n">
        <v>12.193</v>
      </c>
      <c r="T133" s="14" t="n">
        <v>7.942</v>
      </c>
      <c r="U133" s="14" t="n">
        <v>-2.779</v>
      </c>
      <c r="V133" s="14" t="n">
        <v>10.843</v>
      </c>
      <c r="W133" s="14" t="n">
        <v>0.18</v>
      </c>
      <c r="X133" s="14" t="n">
        <v>0</v>
      </c>
      <c r="Y133" s="14" t="n">
        <v>5.675</v>
      </c>
      <c r="Z133" s="14" t="n">
        <v>0.767</v>
      </c>
      <c r="AA133" s="14" t="n">
        <v>0</v>
      </c>
      <c r="AB133" s="14" t="n">
        <v>5.675</v>
      </c>
      <c r="AC133" s="14" t="n">
        <v>0</v>
      </c>
      <c r="AD133" s="14" t="n">
        <v>1</v>
      </c>
      <c r="AE133" s="14" t="n">
        <v>6.998</v>
      </c>
      <c r="AF133" s="14" t="n">
        <v>1.636</v>
      </c>
      <c r="AG133" s="14" t="n">
        <v>0</v>
      </c>
      <c r="AH133" s="14" t="n">
        <v>6.998</v>
      </c>
      <c r="AI133" s="14" t="n">
        <v>0</v>
      </c>
      <c r="AJ133" s="14" t="n">
        <v>1</v>
      </c>
      <c r="AK133" s="14" t="n">
        <v>14.94</v>
      </c>
      <c r="AL133" s="14" t="n">
        <v>7.957</v>
      </c>
      <c r="AM133" s="14" t="n">
        <v>0.366</v>
      </c>
      <c r="AN133" s="14" t="n">
        <v>17.629</v>
      </c>
      <c r="AO133" s="14" t="n">
        <v>0.18</v>
      </c>
      <c r="AP133" s="14" t="n">
        <v>1</v>
      </c>
      <c r="AQ133" s="14" t="n">
        <v>0.724</v>
      </c>
      <c r="AR133" s="14" t="n">
        <v>0.132</v>
      </c>
      <c r="AS133" s="14" t="n">
        <v>0.475</v>
      </c>
      <c r="AT133" s="14" t="n">
        <v>1.415</v>
      </c>
      <c r="AU133" s="14" t="n">
        <v>0.18</v>
      </c>
      <c r="AV133" s="14" t="n">
        <v>1</v>
      </c>
      <c r="AW133" s="14" t="n">
        <v>0.75</v>
      </c>
      <c r="AX133" s="14" t="n">
        <v>0.132</v>
      </c>
      <c r="AY133" s="14" t="n">
        <v>0.325</v>
      </c>
      <c r="AZ133" s="14" t="n">
        <v>1.269</v>
      </c>
      <c r="BA133" s="14" t="n">
        <v>0.18</v>
      </c>
      <c r="BB133" s="14" t="n">
        <v>1</v>
      </c>
      <c r="BC133" s="14" t="n">
        <v>0.513</v>
      </c>
      <c r="BD133" s="14" t="n">
        <v>0.132</v>
      </c>
      <c r="BE133" s="14" t="n">
        <v>-0.188</v>
      </c>
      <c r="BF133" s="14" t="n">
        <v>0.325</v>
      </c>
      <c r="BG133" s="14" t="n">
        <v>0</v>
      </c>
      <c r="BH133" s="14" t="n">
        <v>0</v>
      </c>
      <c r="BI133" s="14" t="n">
        <v>0.591</v>
      </c>
      <c r="BJ133" s="14" t="n">
        <v>0.132</v>
      </c>
      <c r="BK133" s="14" t="n">
        <v>1.115</v>
      </c>
      <c r="BL133" s="14" t="n">
        <v>1.707</v>
      </c>
      <c r="BM133" s="14" t="n">
        <v>0</v>
      </c>
      <c r="BN133" s="14" t="n">
        <v>1</v>
      </c>
      <c r="BO133" s="14" t="n">
        <v>0</v>
      </c>
      <c r="BP133" s="14" t="n">
        <v>0</v>
      </c>
      <c r="BQ133" s="14" t="n">
        <v>0.304</v>
      </c>
      <c r="BR133" s="14" t="n">
        <v>0</v>
      </c>
      <c r="BS133" s="14" t="n">
        <v>0.833</v>
      </c>
      <c r="BT133" s="14" t="n">
        <v>0</v>
      </c>
      <c r="BU133" s="14" t="n">
        <v>0</v>
      </c>
      <c r="BV133" s="14" t="n">
        <v>0.186</v>
      </c>
      <c r="BW133" s="14" t="n">
        <v>0.18</v>
      </c>
      <c r="BX133" s="14" t="n">
        <v>0.5</v>
      </c>
      <c r="BY133" s="14" t="n">
        <v>13.646</v>
      </c>
      <c r="BZ133" s="14" t="n">
        <v>0</v>
      </c>
      <c r="CA133" s="14" t="n">
        <v>13.646</v>
      </c>
      <c r="CB133" s="14" t="n">
        <v>0</v>
      </c>
      <c r="CC133" s="14" t="n">
        <v>82.58799999999999</v>
      </c>
      <c r="CD133" s="14" t="n">
        <v>7.95</v>
      </c>
      <c r="CE133" s="14" t="n">
        <v>131.815</v>
      </c>
      <c r="CF133" s="14" t="n">
        <v>252.995</v>
      </c>
      <c r="CG133" s="14" t="n">
        <v>0.18</v>
      </c>
      <c r="CH133" s="14" t="n">
        <v>1</v>
      </c>
      <c r="CI133" s="14" t="n">
        <v>0</v>
      </c>
      <c r="CJ133" s="14" t="n">
        <v>0</v>
      </c>
      <c r="CK133" s="14" t="n">
        <v>0</v>
      </c>
      <c r="CL133" s="14" t="n">
        <v>0</v>
      </c>
      <c r="CM133" s="14" t="n">
        <v>0</v>
      </c>
      <c r="CN133" s="14" t="n">
        <v>0</v>
      </c>
      <c r="CO133" s="14" t="n">
        <v>0</v>
      </c>
      <c r="CP133" s="14" t="n">
        <v>0</v>
      </c>
      <c r="CQ133" s="14" t="n">
        <v>1.387</v>
      </c>
      <c r="CR133" s="14" t="n">
        <v>0</v>
      </c>
      <c r="CS133" s="14" t="n">
        <v>5.529</v>
      </c>
      <c r="CT133" s="14" t="n">
        <v>4.251</v>
      </c>
      <c r="CU133" s="14" t="n">
        <v>10.168</v>
      </c>
    </row>
    <row r="134">
      <c r="A134" s="14" t="inlineStr">
        <is>
          <t>BDI2021</t>
        </is>
      </c>
      <c r="B134" s="14" t="inlineStr">
        <is>
          <t>BDI</t>
        </is>
      </c>
      <c r="C134" s="14" t="inlineStr">
        <is>
          <t>BDI</t>
        </is>
      </c>
      <c r="D134" s="14" t="inlineStr">
        <is>
          <t>Burundi</t>
        </is>
      </c>
      <c r="E134" s="14" t="n">
        <v>2021</v>
      </c>
      <c r="F134" s="14" t="n">
        <v>0.18</v>
      </c>
      <c r="G134" s="14" t="n">
        <v>5.897</v>
      </c>
      <c r="H134" s="14" t="n">
        <v>1.143</v>
      </c>
      <c r="I134" s="14" t="n">
        <v>0</v>
      </c>
      <c r="J134" s="14" t="n">
        <v>5.897</v>
      </c>
      <c r="K134" s="14" t="n">
        <v>0</v>
      </c>
      <c r="L134" s="14" t="n">
        <v>1</v>
      </c>
      <c r="M134" s="14" t="n">
        <v>7.964</v>
      </c>
      <c r="N134" s="14" t="n">
        <v>3.43</v>
      </c>
      <c r="O134" s="14" t="n">
        <v>0</v>
      </c>
      <c r="P134" s="14" t="n">
        <v>7.964</v>
      </c>
      <c r="Q134" s="14" t="n">
        <v>0</v>
      </c>
      <c r="R134" s="14" t="n">
        <v>1</v>
      </c>
      <c r="S134" s="14" t="n">
        <v>11.613</v>
      </c>
      <c r="T134" s="14" t="n">
        <v>6.86</v>
      </c>
      <c r="U134" s="14" t="n">
        <v>0</v>
      </c>
      <c r="V134" s="14" t="n">
        <v>13.704</v>
      </c>
      <c r="W134" s="14" t="n">
        <v>0.18</v>
      </c>
      <c r="X134" s="14" t="n">
        <v>1</v>
      </c>
      <c r="Y134" s="14" t="n">
        <v>16.167</v>
      </c>
      <c r="Z134" s="14" t="n">
        <v>2.185</v>
      </c>
      <c r="AA134" s="14" t="n">
        <v>0</v>
      </c>
      <c r="AB134" s="14" t="n">
        <v>16.167</v>
      </c>
      <c r="AC134" s="14" t="n">
        <v>0</v>
      </c>
      <c r="AD134" s="14" t="n">
        <v>1</v>
      </c>
      <c r="AE134" s="14" t="n">
        <v>17.31</v>
      </c>
      <c r="AF134" s="14" t="n">
        <v>4.048</v>
      </c>
      <c r="AG134" s="14" t="n">
        <v>0</v>
      </c>
      <c r="AH134" s="14" t="n">
        <v>17.31</v>
      </c>
      <c r="AI134" s="14" t="n">
        <v>0</v>
      </c>
      <c r="AJ134" s="14" t="n">
        <v>1</v>
      </c>
      <c r="AK134" s="14" t="n">
        <v>24.17</v>
      </c>
      <c r="AL134" s="14" t="n">
        <v>12.873</v>
      </c>
      <c r="AM134" s="14" t="n">
        <v>0</v>
      </c>
      <c r="AN134" s="14" t="n">
        <v>28.521</v>
      </c>
      <c r="AO134" s="14" t="n">
        <v>0.18</v>
      </c>
      <c r="AP134" s="14" t="n">
        <v>1</v>
      </c>
      <c r="AQ134" s="14" t="n">
        <v>0.619</v>
      </c>
      <c r="AR134" s="14" t="n">
        <v>0.114</v>
      </c>
      <c r="AS134" s="14" t="n">
        <v>0.523</v>
      </c>
      <c r="AT134" s="14" t="n">
        <v>1.348</v>
      </c>
      <c r="AU134" s="14" t="n">
        <v>0.18</v>
      </c>
      <c r="AV134" s="14" t="n">
        <v>1</v>
      </c>
      <c r="AW134" s="14" t="n">
        <v>0.599</v>
      </c>
      <c r="AX134" s="14" t="n">
        <v>0.114</v>
      </c>
      <c r="AY134" s="14" t="n">
        <v>0.53</v>
      </c>
      <c r="AZ134" s="14" t="n">
        <v>1.333</v>
      </c>
      <c r="BA134" s="14" t="n">
        <v>0.18</v>
      </c>
      <c r="BB134" s="14" t="n">
        <v>1</v>
      </c>
      <c r="BC134" s="14" t="n">
        <v>0.439</v>
      </c>
      <c r="BD134" s="14" t="n">
        <v>0.114</v>
      </c>
      <c r="BE134" s="14" t="n">
        <v>0</v>
      </c>
      <c r="BF134" s="14" t="n">
        <v>0.518</v>
      </c>
      <c r="BG134" s="14" t="n">
        <v>0.18</v>
      </c>
      <c r="BH134" s="14" t="n">
        <v>1</v>
      </c>
      <c r="BI134" s="14" t="n">
        <v>0.505</v>
      </c>
      <c r="BJ134" s="14" t="n">
        <v>0.114</v>
      </c>
      <c r="BK134" s="14" t="n">
        <v>0.499</v>
      </c>
      <c r="BL134" s="14" t="n">
        <v>1.185</v>
      </c>
      <c r="BM134" s="14" t="n">
        <v>0.18</v>
      </c>
      <c r="BN134" s="14" t="n">
        <v>1</v>
      </c>
      <c r="BO134" s="14" t="n">
        <v>0</v>
      </c>
      <c r="BP134" s="14" t="n">
        <v>0</v>
      </c>
      <c r="BQ134" s="14" t="n">
        <v>0.202</v>
      </c>
      <c r="BR134" s="14" t="n">
        <v>0</v>
      </c>
      <c r="BS134" s="14" t="n">
        <v>1</v>
      </c>
      <c r="BT134" s="14" t="n">
        <v>0</v>
      </c>
      <c r="BU134" s="14" t="n">
        <v>0</v>
      </c>
      <c r="BV134" s="14" t="n">
        <v>0.147</v>
      </c>
      <c r="BW134" s="14" t="n">
        <v>0.18</v>
      </c>
      <c r="BX134" s="14" t="n">
        <v>1</v>
      </c>
      <c r="BY134" s="14" t="n">
        <v>11.787</v>
      </c>
      <c r="BZ134" s="14" t="n">
        <v>0</v>
      </c>
      <c r="CA134" s="14" t="n">
        <v>11.787</v>
      </c>
      <c r="CB134" s="14" t="n">
        <v>0</v>
      </c>
      <c r="CC134" s="14" t="n">
        <v>78.125</v>
      </c>
      <c r="CD134" s="14" t="n">
        <v>7.95</v>
      </c>
      <c r="CE134" s="14" t="n">
        <v>0</v>
      </c>
      <c r="CF134" s="14" t="n">
        <v>92.188</v>
      </c>
      <c r="CG134" s="14" t="n">
        <v>0.18</v>
      </c>
      <c r="CH134" s="14" t="n">
        <v>1</v>
      </c>
      <c r="CI134" s="14" t="n">
        <v>0</v>
      </c>
      <c r="CJ134" s="14" t="n">
        <v>0</v>
      </c>
      <c r="CK134" s="14" t="n">
        <v>0</v>
      </c>
      <c r="CL134" s="14" t="n">
        <v>0</v>
      </c>
      <c r="CM134" s="14" t="n">
        <v>0</v>
      </c>
      <c r="CN134" s="14" t="n">
        <v>0</v>
      </c>
      <c r="CO134" s="14" t="n">
        <v>0</v>
      </c>
      <c r="CP134" s="14" t="n">
        <v>0</v>
      </c>
      <c r="CQ134" s="14" t="n">
        <v>1.198</v>
      </c>
      <c r="CR134" s="14" t="n">
        <v>0</v>
      </c>
      <c r="CS134" s="14" t="n">
        <v>4.776</v>
      </c>
      <c r="CT134" s="14" t="n">
        <v>4.753</v>
      </c>
      <c r="CU134" s="14" t="n">
        <v>15.162</v>
      </c>
    </row>
    <row r="135">
      <c r="A135" s="14" t="inlineStr">
        <is>
          <t>BDI2022</t>
        </is>
      </c>
      <c r="B135" s="14" t="inlineStr">
        <is>
          <t>BDI</t>
        </is>
      </c>
      <c r="C135" s="14" t="inlineStr">
        <is>
          <t>BDI</t>
        </is>
      </c>
      <c r="D135" s="14" t="inlineStr">
        <is>
          <t>Burundi</t>
        </is>
      </c>
      <c r="E135" s="14" t="n">
        <v>2022</v>
      </c>
      <c r="F135" s="14" t="n">
        <v>0.18</v>
      </c>
      <c r="G135" s="14" t="n">
        <v>11.72</v>
      </c>
      <c r="H135" s="14" t="n">
        <v>1.235</v>
      </c>
      <c r="I135" s="14" t="n">
        <v>0</v>
      </c>
      <c r="J135" s="14" t="n">
        <v>11.72</v>
      </c>
      <c r="K135" s="14" t="n">
        <v>0</v>
      </c>
      <c r="L135" s="14" t="n">
        <v>1</v>
      </c>
      <c r="M135" s="14" t="n">
        <v>9.782999999999999</v>
      </c>
      <c r="N135" s="14" t="n">
        <v>3.704</v>
      </c>
      <c r="O135" s="14" t="n">
        <v>0</v>
      </c>
      <c r="P135" s="14" t="n">
        <v>9.782999999999999</v>
      </c>
      <c r="Q135" s="14" t="n">
        <v>0</v>
      </c>
      <c r="R135" s="14" t="n">
        <v>1</v>
      </c>
      <c r="S135" s="14" t="n">
        <v>17.893</v>
      </c>
      <c r="T135" s="14" t="n">
        <v>7.408</v>
      </c>
      <c r="U135" s="14" t="n">
        <v>0.238</v>
      </c>
      <c r="V135" s="14" t="n">
        <v>21.114</v>
      </c>
      <c r="W135" s="14" t="n">
        <v>0.18</v>
      </c>
      <c r="X135" s="14" t="n">
        <v>1</v>
      </c>
      <c r="Y135" s="14" t="n">
        <v>32.463</v>
      </c>
      <c r="Z135" s="14" t="n">
        <v>4.387</v>
      </c>
      <c r="AA135" s="14" t="n">
        <v>0</v>
      </c>
      <c r="AB135" s="14" t="n">
        <v>32.463</v>
      </c>
      <c r="AC135" s="14" t="n">
        <v>0</v>
      </c>
      <c r="AD135" s="14" t="n">
        <v>1</v>
      </c>
      <c r="AE135" s="14" t="n">
        <v>33.697</v>
      </c>
      <c r="AF135" s="14" t="n">
        <v>7.879</v>
      </c>
      <c r="AG135" s="14" t="n">
        <v>0</v>
      </c>
      <c r="AH135" s="14" t="n">
        <v>33.697</v>
      </c>
      <c r="AI135" s="14" t="n">
        <v>0</v>
      </c>
      <c r="AJ135" s="14" t="n">
        <v>1</v>
      </c>
      <c r="AK135" s="14" t="n">
        <v>41.105</v>
      </c>
      <c r="AL135" s="14" t="n">
        <v>21.893</v>
      </c>
      <c r="AM135" s="14" t="n">
        <v>0.548</v>
      </c>
      <c r="AN135" s="14" t="n">
        <v>48.504</v>
      </c>
      <c r="AO135" s="14" t="n">
        <v>0.18</v>
      </c>
      <c r="AP135" s="14" t="n">
        <v>1</v>
      </c>
      <c r="AQ135" s="14" t="n">
        <v>0.861</v>
      </c>
      <c r="AR135" s="14" t="n">
        <v>0.123</v>
      </c>
      <c r="AS135" s="14" t="n">
        <v>0.389</v>
      </c>
      <c r="AT135" s="14" t="n">
        <v>1.456</v>
      </c>
      <c r="AU135" s="14" t="n">
        <v>0.18</v>
      </c>
      <c r="AV135" s="14" t="n">
        <v>1</v>
      </c>
      <c r="AW135" s="14" t="n">
        <v>0.986</v>
      </c>
      <c r="AX135" s="14" t="n">
        <v>0.123</v>
      </c>
      <c r="AY135" s="14" t="n">
        <v>0.444</v>
      </c>
      <c r="AZ135" s="14" t="n">
        <v>1.666</v>
      </c>
      <c r="BA135" s="14" t="n">
        <v>0.18</v>
      </c>
      <c r="BB135" s="14" t="n">
        <v>1</v>
      </c>
      <c r="BC135" s="14" t="n">
        <v>0.598</v>
      </c>
      <c r="BD135" s="14" t="n">
        <v>0.123</v>
      </c>
      <c r="BE135" s="14" t="n">
        <v>0.008</v>
      </c>
      <c r="BF135" s="14" t="n">
        <v>0.705</v>
      </c>
      <c r="BG135" s="14" t="n">
        <v>0.18</v>
      </c>
      <c r="BH135" s="14" t="n">
        <v>1</v>
      </c>
      <c r="BI135" s="14" t="n">
        <v>0.612</v>
      </c>
      <c r="BJ135" s="14" t="n">
        <v>0.123</v>
      </c>
      <c r="BK135" s="14" t="n">
        <v>0.525</v>
      </c>
      <c r="BL135" s="14" t="n">
        <v>1.324</v>
      </c>
      <c r="BM135" s="14" t="n">
        <v>0.18</v>
      </c>
      <c r="BN135" s="14" t="n">
        <v>1</v>
      </c>
      <c r="BO135" s="14" t="n">
        <v>0</v>
      </c>
      <c r="BP135" s="14" t="n">
        <v>0</v>
      </c>
      <c r="BQ135" s="14" t="n">
        <v>0.196</v>
      </c>
      <c r="BR135" s="14" t="n">
        <v>0</v>
      </c>
      <c r="BS135" s="14" t="n">
        <v>1</v>
      </c>
      <c r="BT135" s="14" t="n">
        <v>0</v>
      </c>
      <c r="BU135" s="14" t="n">
        <v>0</v>
      </c>
      <c r="BV135" s="14" t="n">
        <v>0.142</v>
      </c>
      <c r="BW135" s="14" t="n">
        <v>0.18</v>
      </c>
      <c r="BX135" s="14" t="n">
        <v>1</v>
      </c>
      <c r="BY135" s="14" t="n">
        <v>12.729</v>
      </c>
      <c r="BZ135" s="14" t="n">
        <v>0</v>
      </c>
      <c r="CA135" s="14" t="n">
        <v>12.729</v>
      </c>
      <c r="CB135" s="14" t="n">
        <v>0</v>
      </c>
      <c r="CC135" s="14" t="n">
        <v>97.90000000000001</v>
      </c>
      <c r="CD135" s="14" t="n">
        <v>7.95</v>
      </c>
      <c r="CE135" s="14" t="n">
        <v>1.304</v>
      </c>
      <c r="CF135" s="14" t="n">
        <v>115.522</v>
      </c>
      <c r="CG135" s="14" t="n">
        <v>0.18</v>
      </c>
      <c r="CH135" s="14" t="n">
        <v>1</v>
      </c>
      <c r="CI135" s="14" t="n">
        <v>0</v>
      </c>
      <c r="CJ135" s="14" t="n">
        <v>0</v>
      </c>
      <c r="CK135" s="14" t="n">
        <v>0</v>
      </c>
      <c r="CL135" s="14" t="n">
        <v>0</v>
      </c>
      <c r="CM135" s="14" t="n">
        <v>0</v>
      </c>
      <c r="CN135" s="14" t="n">
        <v>0</v>
      </c>
      <c r="CO135" s="14" t="n">
        <v>0</v>
      </c>
      <c r="CP135" s="14" t="n">
        <v>0</v>
      </c>
      <c r="CQ135" s="14" t="n">
        <v>1.294</v>
      </c>
      <c r="CR135" s="14" t="n">
        <v>0</v>
      </c>
      <c r="CS135" s="14" t="n">
        <v>5.158</v>
      </c>
      <c r="CT135" s="14" t="n">
        <v>10.485</v>
      </c>
      <c r="CU135" s="14" t="n">
        <v>31.326</v>
      </c>
    </row>
    <row r="136">
      <c r="A136" s="14" t="inlineStr">
        <is>
          <t>BDI2023</t>
        </is>
      </c>
      <c r="B136" s="14" t="inlineStr">
        <is>
          <t>BDI</t>
        </is>
      </c>
      <c r="C136" s="14" t="inlineStr">
        <is>
          <t>BDI</t>
        </is>
      </c>
      <c r="D136" s="14" t="inlineStr">
        <is>
          <t>Burundi</t>
        </is>
      </c>
      <c r="E136" s="14" t="n">
        <v>2023</v>
      </c>
      <c r="F136" s="14" t="n">
        <v>0.18</v>
      </c>
      <c r="G136" s="14" t="n">
        <v>6.147</v>
      </c>
      <c r="H136" s="14" t="n">
        <v>1.286</v>
      </c>
      <c r="I136" s="14" t="n">
        <v>0</v>
      </c>
      <c r="J136" s="14" t="n">
        <v>6.147</v>
      </c>
      <c r="K136" s="14" t="n">
        <v>0</v>
      </c>
      <c r="L136" s="14" t="n">
        <v>1</v>
      </c>
      <c r="M136" s="14" t="n">
        <v>7.886</v>
      </c>
      <c r="N136" s="14" t="n">
        <v>3.857</v>
      </c>
      <c r="O136" s="14" t="n">
        <v>0</v>
      </c>
      <c r="P136" s="14" t="n">
        <v>7.886</v>
      </c>
      <c r="Q136" s="14" t="n">
        <v>0</v>
      </c>
      <c r="R136" s="14" t="n">
        <v>1</v>
      </c>
      <c r="S136" s="14" t="n">
        <v>12.575</v>
      </c>
      <c r="T136" s="14" t="n">
        <v>7.714</v>
      </c>
      <c r="U136" s="14" t="n">
        <v>0.251</v>
      </c>
      <c r="V136" s="14" t="n">
        <v>14.839</v>
      </c>
      <c r="W136" s="14" t="n">
        <v>0.18</v>
      </c>
      <c r="X136" s="14" t="n">
        <v>1</v>
      </c>
      <c r="Y136" s="14" t="n">
        <v>12.881</v>
      </c>
      <c r="Z136" s="14" t="n">
        <v>1.741</v>
      </c>
      <c r="AA136" s="14" t="n">
        <v>0</v>
      </c>
      <c r="AB136" s="14" t="n">
        <v>12.881</v>
      </c>
      <c r="AC136" s="14" t="n">
        <v>0</v>
      </c>
      <c r="AD136" s="14" t="n">
        <v>1</v>
      </c>
      <c r="AE136" s="14" t="n">
        <v>14.167</v>
      </c>
      <c r="AF136" s="14" t="n">
        <v>3.313</v>
      </c>
      <c r="AG136" s="14" t="n">
        <v>0</v>
      </c>
      <c r="AH136" s="14" t="n">
        <v>14.167</v>
      </c>
      <c r="AI136" s="14" t="n">
        <v>0</v>
      </c>
      <c r="AJ136" s="14" t="n">
        <v>1</v>
      </c>
      <c r="AK136" s="14" t="n">
        <v>21.881</v>
      </c>
      <c r="AL136" s="14" t="n">
        <v>11.654</v>
      </c>
      <c r="AM136" s="14" t="n">
        <v>0.436</v>
      </c>
      <c r="AN136" s="14" t="n">
        <v>25.819</v>
      </c>
      <c r="AO136" s="14" t="n">
        <v>0.18</v>
      </c>
      <c r="AP136" s="14" t="n">
        <v>1</v>
      </c>
      <c r="AQ136" s="14" t="n">
        <v>0.76</v>
      </c>
      <c r="AR136" s="14" t="n">
        <v>0.129</v>
      </c>
      <c r="AS136" s="14" t="n">
        <v>0.55</v>
      </c>
      <c r="AT136" s="14" t="n">
        <v>1.516</v>
      </c>
      <c r="AU136" s="14" t="n">
        <v>0.18</v>
      </c>
      <c r="AV136" s="14" t="n">
        <v>1</v>
      </c>
      <c r="AW136" s="14" t="n">
        <v>0.8110000000000001</v>
      </c>
      <c r="AX136" s="14" t="n">
        <v>0.129</v>
      </c>
      <c r="AY136" s="14" t="n">
        <v>0.5629999999999999</v>
      </c>
      <c r="AZ136" s="14" t="n">
        <v>1.591</v>
      </c>
      <c r="BA136" s="14" t="n">
        <v>0.18</v>
      </c>
      <c r="BB136" s="14" t="n">
        <v>1</v>
      </c>
      <c r="BC136" s="14" t="n">
        <v>0.535</v>
      </c>
      <c r="BD136" s="14" t="n">
        <v>0.129</v>
      </c>
      <c r="BE136" s="14" t="n">
        <v>0.011</v>
      </c>
      <c r="BF136" s="14" t="n">
        <v>0.631</v>
      </c>
      <c r="BG136" s="14" t="n">
        <v>0.18</v>
      </c>
      <c r="BH136" s="14" t="n">
        <v>1</v>
      </c>
      <c r="BI136" s="14" t="n">
        <v>0.579</v>
      </c>
      <c r="BJ136" s="14" t="n">
        <v>0.129</v>
      </c>
      <c r="BK136" s="14" t="n">
        <v>0.579</v>
      </c>
      <c r="BL136" s="14" t="n">
        <v>1.34</v>
      </c>
      <c r="BM136" s="14" t="n">
        <v>0.18</v>
      </c>
      <c r="BN136" s="14" t="n">
        <v>1</v>
      </c>
      <c r="BO136" s="14" t="n">
        <v>0</v>
      </c>
      <c r="BP136" s="14" t="n">
        <v>0</v>
      </c>
      <c r="BQ136" s="14" t="n">
        <v>0.159</v>
      </c>
      <c r="BR136" s="14" t="n">
        <v>0</v>
      </c>
      <c r="BS136" s="14" t="n">
        <v>1</v>
      </c>
      <c r="BT136" s="14" t="n">
        <v>0</v>
      </c>
      <c r="BU136" s="14" t="n">
        <v>0</v>
      </c>
      <c r="BV136" s="14" t="n">
        <v>0.116</v>
      </c>
      <c r="BW136" s="14" t="n">
        <v>0.18</v>
      </c>
      <c r="BX136" s="14" t="n">
        <v>1</v>
      </c>
      <c r="BY136" s="14" t="n">
        <v>13.254</v>
      </c>
      <c r="BZ136" s="14" t="n">
        <v>0</v>
      </c>
      <c r="CA136" s="14" t="n">
        <v>13.254</v>
      </c>
      <c r="CB136" s="14" t="n">
        <v>0</v>
      </c>
      <c r="CC136" s="14" t="n">
        <v>83.248</v>
      </c>
      <c r="CD136" s="14" t="n">
        <v>7.95</v>
      </c>
      <c r="CE136" s="14" t="n">
        <v>1.659</v>
      </c>
      <c r="CF136" s="14" t="n">
        <v>98.233</v>
      </c>
      <c r="CG136" s="14" t="n">
        <v>0.18</v>
      </c>
      <c r="CH136" s="14" t="n">
        <v>1</v>
      </c>
      <c r="CI136" s="14" t="n">
        <v>0</v>
      </c>
      <c r="CJ136" s="14" t="n">
        <v>0</v>
      </c>
      <c r="CK136" s="14" t="n">
        <v>0</v>
      </c>
      <c r="CL136" s="14" t="n">
        <v>0</v>
      </c>
      <c r="CM136" s="14" t="n">
        <v>0</v>
      </c>
      <c r="CN136" s="14" t="n">
        <v>0</v>
      </c>
      <c r="CO136" s="14" t="n">
        <v>0</v>
      </c>
      <c r="CP136" s="14" t="n">
        <v>0</v>
      </c>
      <c r="CQ136" s="14" t="n">
        <v>1.348</v>
      </c>
      <c r="CR136" s="14" t="n">
        <v>0</v>
      </c>
      <c r="CS136" s="14" t="n">
        <v>5.37</v>
      </c>
      <c r="CT136" s="14" t="n">
        <v>4.861</v>
      </c>
      <c r="CU136" s="14" t="n">
        <v>11.622</v>
      </c>
    </row>
    <row r="137">
      <c r="A137" s="14" t="inlineStr">
        <is>
          <t>BDI2024</t>
        </is>
      </c>
      <c r="B137" s="14" t="inlineStr">
        <is>
          <t>BDI</t>
        </is>
      </c>
      <c r="C137" s="14" t="inlineStr">
        <is>
          <t>BDI</t>
        </is>
      </c>
      <c r="D137" s="14" t="inlineStr">
        <is>
          <t>Burundi</t>
        </is>
      </c>
      <c r="E137" s="14" t="n">
        <v>2024</v>
      </c>
      <c r="F137" s="14" t="n">
        <v>0.18</v>
      </c>
      <c r="G137" s="14" t="n">
        <v>5.575</v>
      </c>
      <c r="H137" s="14" t="n">
        <v>1.324</v>
      </c>
      <c r="I137" s="14" t="n">
        <v>0</v>
      </c>
      <c r="J137" s="14" t="n">
        <v>5.575</v>
      </c>
      <c r="K137" s="14" t="n">
        <v>0</v>
      </c>
      <c r="L137" s="14" t="n">
        <v>1</v>
      </c>
      <c r="M137" s="14" t="n">
        <v>7.124</v>
      </c>
      <c r="N137" s="14" t="n">
        <v>3.971</v>
      </c>
      <c r="O137" s="14" t="n">
        <v>0</v>
      </c>
      <c r="P137" s="14" t="n">
        <v>7.124</v>
      </c>
      <c r="Q137" s="14" t="n">
        <v>0</v>
      </c>
      <c r="R137" s="14" t="n">
        <v>1</v>
      </c>
      <c r="S137" s="14" t="n">
        <v>12.193</v>
      </c>
      <c r="T137" s="14" t="n">
        <v>7.942</v>
      </c>
      <c r="U137" s="14" t="n">
        <v>0.299</v>
      </c>
      <c r="V137" s="14" t="n">
        <v>14.388</v>
      </c>
      <c r="W137" s="14" t="n">
        <v>0.18</v>
      </c>
      <c r="X137" s="14" t="n">
        <v>1</v>
      </c>
      <c r="Y137" s="14" t="n">
        <v>11.471</v>
      </c>
      <c r="Z137" s="14" t="n">
        <v>1.55</v>
      </c>
      <c r="AA137" s="14" t="n">
        <v>0</v>
      </c>
      <c r="AB137" s="14" t="n">
        <v>11.471</v>
      </c>
      <c r="AC137" s="14" t="n">
        <v>0</v>
      </c>
      <c r="AD137" s="14" t="n">
        <v>1</v>
      </c>
      <c r="AE137" s="14" t="n">
        <v>12.794</v>
      </c>
      <c r="AF137" s="14" t="n">
        <v>2.992</v>
      </c>
      <c r="AG137" s="14" t="n">
        <v>0</v>
      </c>
      <c r="AH137" s="14" t="n">
        <v>12.794</v>
      </c>
      <c r="AI137" s="14" t="n">
        <v>0</v>
      </c>
      <c r="AJ137" s="14" t="n">
        <v>1</v>
      </c>
      <c r="AK137" s="14" t="n">
        <v>20.736</v>
      </c>
      <c r="AL137" s="14" t="n">
        <v>11.044</v>
      </c>
      <c r="AM137" s="14" t="n">
        <v>0.508</v>
      </c>
      <c r="AN137" s="14" t="n">
        <v>24.468</v>
      </c>
      <c r="AO137" s="14" t="n">
        <v>0.18</v>
      </c>
      <c r="AP137" s="14" t="n">
        <v>1</v>
      </c>
      <c r="AQ137" s="14" t="n">
        <v>0.724</v>
      </c>
      <c r="AR137" s="14" t="n">
        <v>0.132</v>
      </c>
      <c r="AS137" s="14" t="n">
        <v>0.631</v>
      </c>
      <c r="AT137" s="14" t="n">
        <v>1.56</v>
      </c>
      <c r="AU137" s="14" t="n">
        <v>0.18</v>
      </c>
      <c r="AV137" s="14" t="n">
        <v>1</v>
      </c>
      <c r="AW137" s="14" t="n">
        <v>0.75</v>
      </c>
      <c r="AX137" s="14" t="n">
        <v>0.132</v>
      </c>
      <c r="AY137" s="14" t="n">
        <v>0.622</v>
      </c>
      <c r="AZ137" s="14" t="n">
        <v>1.58</v>
      </c>
      <c r="BA137" s="14" t="n">
        <v>0.18</v>
      </c>
      <c r="BB137" s="14" t="n">
        <v>1</v>
      </c>
      <c r="BC137" s="14" t="n">
        <v>0.513</v>
      </c>
      <c r="BD137" s="14" t="n">
        <v>0.132</v>
      </c>
      <c r="BE137" s="14" t="n">
        <v>0.013</v>
      </c>
      <c r="BF137" s="14" t="n">
        <v>0.605</v>
      </c>
      <c r="BG137" s="14" t="n">
        <v>0.18</v>
      </c>
      <c r="BH137" s="14" t="n">
        <v>1</v>
      </c>
      <c r="BI137" s="14" t="n">
        <v>0.591</v>
      </c>
      <c r="BJ137" s="14" t="n">
        <v>0.132</v>
      </c>
      <c r="BK137" s="14" t="n">
        <v>0.604</v>
      </c>
      <c r="BL137" s="14" t="n">
        <v>1.376</v>
      </c>
      <c r="BM137" s="14" t="n">
        <v>0.18</v>
      </c>
      <c r="BN137" s="14" t="n">
        <v>1</v>
      </c>
      <c r="BO137" s="14" t="n">
        <v>0</v>
      </c>
      <c r="BP137" s="14" t="n">
        <v>0</v>
      </c>
      <c r="BQ137" s="14" t="n">
        <v>0.164</v>
      </c>
      <c r="BR137" s="14" t="n">
        <v>0</v>
      </c>
      <c r="BS137" s="14" t="n">
        <v>1</v>
      </c>
      <c r="BT137" s="14" t="n">
        <v>0</v>
      </c>
      <c r="BU137" s="14" t="n">
        <v>0</v>
      </c>
      <c r="BV137" s="14" t="n">
        <v>0.119</v>
      </c>
      <c r="BW137" s="14" t="n">
        <v>0.18</v>
      </c>
      <c r="BX137" s="14" t="n">
        <v>1</v>
      </c>
      <c r="BY137" s="14" t="n">
        <v>13.646</v>
      </c>
      <c r="BZ137" s="14" t="n">
        <v>0</v>
      </c>
      <c r="CA137" s="14" t="n">
        <v>13.646</v>
      </c>
      <c r="CB137" s="14" t="n">
        <v>0</v>
      </c>
      <c r="CC137" s="14" t="n">
        <v>82.58799999999999</v>
      </c>
      <c r="CD137" s="14" t="n">
        <v>7.95</v>
      </c>
      <c r="CE137" s="14" t="n">
        <v>2.025</v>
      </c>
      <c r="CF137" s="14" t="n">
        <v>97.45399999999999</v>
      </c>
      <c r="CG137" s="14" t="n">
        <v>0.18</v>
      </c>
      <c r="CH137" s="14" t="n">
        <v>1</v>
      </c>
      <c r="CI137" s="14" t="n">
        <v>0</v>
      </c>
      <c r="CJ137" s="14" t="n">
        <v>0</v>
      </c>
      <c r="CK137" s="14" t="n">
        <v>0</v>
      </c>
      <c r="CL137" s="14" t="n">
        <v>0</v>
      </c>
      <c r="CM137" s="14" t="n">
        <v>0</v>
      </c>
      <c r="CN137" s="14" t="n">
        <v>0</v>
      </c>
      <c r="CO137" s="14" t="n">
        <v>0</v>
      </c>
      <c r="CP137" s="14" t="n">
        <v>0</v>
      </c>
      <c r="CQ137" s="14" t="n">
        <v>1.387</v>
      </c>
      <c r="CR137" s="14" t="n">
        <v>0</v>
      </c>
      <c r="CS137" s="14" t="n">
        <v>5.529</v>
      </c>
      <c r="CT137" s="14" t="n">
        <v>4.251</v>
      </c>
      <c r="CU137" s="14" t="n">
        <v>10.168</v>
      </c>
    </row>
    <row r="138">
      <c r="A138" s="14" t="inlineStr">
        <is>
          <t>CPV2021</t>
        </is>
      </c>
      <c r="B138" s="14" t="inlineStr">
        <is>
          <t>CPV</t>
        </is>
      </c>
      <c r="C138" s="14" t="inlineStr">
        <is>
          <t>CPV</t>
        </is>
      </c>
      <c r="D138" s="14" t="inlineStr">
        <is>
          <t>Cabo Verde</t>
        </is>
      </c>
      <c r="E138" s="14" t="n">
        <v>2021</v>
      </c>
      <c r="F138" s="14" t="n">
        <v>0.15</v>
      </c>
      <c r="G138" s="14" t="n">
        <v>5.897</v>
      </c>
      <c r="H138" s="14" t="n">
        <v>1.143</v>
      </c>
      <c r="I138" s="14" t="n">
        <v>0</v>
      </c>
      <c r="J138" s="14" t="n">
        <v>5.897</v>
      </c>
      <c r="K138" s="14" t="n">
        <v>0</v>
      </c>
      <c r="L138" s="14" t="n">
        <v>1</v>
      </c>
      <c r="M138" s="14" t="n">
        <v>7.964</v>
      </c>
      <c r="N138" s="14" t="n">
        <v>3.43</v>
      </c>
      <c r="O138" s="14" t="n">
        <v>0</v>
      </c>
      <c r="P138" s="14" t="n">
        <v>7.964</v>
      </c>
      <c r="Q138" s="14" t="n">
        <v>0</v>
      </c>
      <c r="R138" s="14" t="n">
        <v>1</v>
      </c>
      <c r="S138" s="14" t="n">
        <v>11.613</v>
      </c>
      <c r="T138" s="14" t="n">
        <v>6.86</v>
      </c>
      <c r="U138" s="14" t="n">
        <v>0</v>
      </c>
      <c r="V138" s="14" t="n">
        <v>13.355</v>
      </c>
      <c r="W138" s="14" t="n">
        <v>0.15</v>
      </c>
      <c r="X138" s="14" t="n">
        <v>1</v>
      </c>
      <c r="Y138" s="14" t="n">
        <v>4.768</v>
      </c>
      <c r="Z138" s="14" t="n">
        <v>0.644</v>
      </c>
      <c r="AA138" s="14" t="n">
        <v>0</v>
      </c>
      <c r="AB138" s="14" t="n">
        <v>4.768</v>
      </c>
      <c r="AC138" s="14" t="n">
        <v>0</v>
      </c>
      <c r="AD138" s="14" t="n">
        <v>1</v>
      </c>
      <c r="AE138" s="14" t="n">
        <v>5.911</v>
      </c>
      <c r="AF138" s="14" t="n">
        <v>1.382</v>
      </c>
      <c r="AG138" s="14" t="n">
        <v>0</v>
      </c>
      <c r="AH138" s="14" t="n">
        <v>5.911</v>
      </c>
      <c r="AI138" s="14" t="n">
        <v>0</v>
      </c>
      <c r="AJ138" s="14" t="n">
        <v>1</v>
      </c>
      <c r="AK138" s="14" t="n">
        <v>12.771</v>
      </c>
      <c r="AL138" s="14" t="n">
        <v>6.802</v>
      </c>
      <c r="AM138" s="14" t="n">
        <v>0</v>
      </c>
      <c r="AN138" s="14" t="n">
        <v>14.686</v>
      </c>
      <c r="AO138" s="14" t="n">
        <v>0.15</v>
      </c>
      <c r="AP138" s="14" t="n">
        <v>1</v>
      </c>
      <c r="AQ138" s="14" t="n">
        <v>0.619</v>
      </c>
      <c r="AR138" s="14" t="n">
        <v>0.114</v>
      </c>
      <c r="AS138" s="14" t="n">
        <v>0.548</v>
      </c>
      <c r="AT138" s="14" t="n">
        <v>1.342</v>
      </c>
      <c r="AU138" s="14" t="n">
        <v>0.15</v>
      </c>
      <c r="AV138" s="14" t="n">
        <v>1</v>
      </c>
      <c r="AW138" s="14" t="n">
        <v>0.599</v>
      </c>
      <c r="AX138" s="14" t="n">
        <v>0.114</v>
      </c>
      <c r="AY138" s="14" t="n">
        <v>0.312</v>
      </c>
      <c r="AZ138" s="14" t="n">
        <v>1.048</v>
      </c>
      <c r="BA138" s="14" t="n">
        <v>0.15</v>
      </c>
      <c r="BB138" s="14" t="n">
        <v>1</v>
      </c>
      <c r="BC138" s="14" t="n">
        <v>0.439</v>
      </c>
      <c r="BD138" s="14" t="n">
        <v>0.114</v>
      </c>
      <c r="BE138" s="14" t="n">
        <v>0.311</v>
      </c>
      <c r="BF138" s="14" t="n">
        <v>0.863</v>
      </c>
      <c r="BG138" s="14" t="n">
        <v>0.15</v>
      </c>
      <c r="BH138" s="14" t="n">
        <v>1</v>
      </c>
      <c r="BI138" s="14" t="n">
        <v>0.505</v>
      </c>
      <c r="BJ138" s="14" t="n">
        <v>0.114</v>
      </c>
      <c r="BK138" s="14" t="n">
        <v>0.258</v>
      </c>
      <c r="BL138" s="14" t="n">
        <v>0.877</v>
      </c>
      <c r="BM138" s="14" t="n">
        <v>0.15</v>
      </c>
      <c r="BN138" s="14" t="n">
        <v>1</v>
      </c>
      <c r="BO138" s="14" t="n">
        <v>0</v>
      </c>
      <c r="BP138" s="14" t="n">
        <v>0</v>
      </c>
      <c r="BQ138" s="14" t="n">
        <v>0.234</v>
      </c>
      <c r="BR138" s="14" t="n">
        <v>0</v>
      </c>
      <c r="BS138" s="14" t="n">
        <v>0.5</v>
      </c>
      <c r="BT138" s="14" t="n">
        <v>0</v>
      </c>
      <c r="BU138" s="14" t="n">
        <v>0</v>
      </c>
      <c r="BV138" s="14" t="n">
        <v>0.289</v>
      </c>
      <c r="BW138" s="14" t="n">
        <v>0.15</v>
      </c>
      <c r="BX138" s="14" t="n">
        <v>0.833</v>
      </c>
      <c r="BY138" s="14" t="n">
        <v>11.787</v>
      </c>
      <c r="BZ138" s="14" t="n">
        <v>0</v>
      </c>
      <c r="CA138" s="14" t="n">
        <v>11.787</v>
      </c>
      <c r="CB138" s="14" t="n">
        <v>0</v>
      </c>
      <c r="CC138" s="14" t="n">
        <v>78.125</v>
      </c>
      <c r="CD138" s="14" t="n">
        <v>7.95</v>
      </c>
      <c r="CE138" s="14" t="n">
        <v>21.469</v>
      </c>
      <c r="CF138" s="14" t="n">
        <v>114.533</v>
      </c>
      <c r="CG138" s="14" t="n">
        <v>0.15</v>
      </c>
      <c r="CH138" s="14" t="n">
        <v>1</v>
      </c>
      <c r="CI138" s="14" t="n">
        <v>0</v>
      </c>
      <c r="CJ138" s="14" t="n">
        <v>0</v>
      </c>
      <c r="CK138" s="14" t="n">
        <v>0</v>
      </c>
      <c r="CL138" s="14" t="n">
        <v>0</v>
      </c>
      <c r="CM138" s="14" t="n">
        <v>0</v>
      </c>
      <c r="CN138" s="14" t="n">
        <v>0</v>
      </c>
      <c r="CO138" s="14" t="n">
        <v>0</v>
      </c>
      <c r="CP138" s="14" t="n">
        <v>0</v>
      </c>
      <c r="CQ138" s="14" t="n">
        <v>1.198</v>
      </c>
      <c r="CR138" s="14" t="n">
        <v>0</v>
      </c>
      <c r="CS138" s="14" t="n">
        <v>4.776</v>
      </c>
      <c r="CT138" s="14" t="n">
        <v>4.753</v>
      </c>
      <c r="CU138" s="14" t="n">
        <v>15.162</v>
      </c>
    </row>
    <row r="139">
      <c r="A139" s="14" t="inlineStr">
        <is>
          <t>CPV2022</t>
        </is>
      </c>
      <c r="B139" s="14" t="inlineStr">
        <is>
          <t>CPV</t>
        </is>
      </c>
      <c r="C139" s="14" t="inlineStr">
        <is>
          <t>CPV</t>
        </is>
      </c>
      <c r="D139" s="14" t="inlineStr">
        <is>
          <t>Cabo Verde</t>
        </is>
      </c>
      <c r="E139" s="14" t="n">
        <v>2022</v>
      </c>
      <c r="F139" s="14" t="n">
        <v>0.15</v>
      </c>
      <c r="G139" s="14" t="n">
        <v>11.72</v>
      </c>
      <c r="H139" s="14" t="n">
        <v>1.235</v>
      </c>
      <c r="I139" s="14" t="n">
        <v>0</v>
      </c>
      <c r="J139" s="14" t="n">
        <v>11.72</v>
      </c>
      <c r="K139" s="14" t="n">
        <v>0</v>
      </c>
      <c r="L139" s="14" t="n">
        <v>1</v>
      </c>
      <c r="M139" s="14" t="n">
        <v>9.782999999999999</v>
      </c>
      <c r="N139" s="14" t="n">
        <v>3.704</v>
      </c>
      <c r="O139" s="14" t="n">
        <v>0</v>
      </c>
      <c r="P139" s="14" t="n">
        <v>9.782999999999999</v>
      </c>
      <c r="Q139" s="14" t="n">
        <v>0</v>
      </c>
      <c r="R139" s="14" t="n">
        <v>1</v>
      </c>
      <c r="S139" s="14" t="n">
        <v>17.893</v>
      </c>
      <c r="T139" s="14" t="n">
        <v>7.408</v>
      </c>
      <c r="U139" s="14" t="n">
        <v>0.199</v>
      </c>
      <c r="V139" s="14" t="n">
        <v>20.577</v>
      </c>
      <c r="W139" s="14" t="n">
        <v>0.15</v>
      </c>
      <c r="X139" s="14" t="n">
        <v>1</v>
      </c>
      <c r="Y139" s="14" t="n">
        <v>5.853</v>
      </c>
      <c r="Z139" s="14" t="n">
        <v>0.791</v>
      </c>
      <c r="AA139" s="14" t="n">
        <v>0</v>
      </c>
      <c r="AB139" s="14" t="n">
        <v>5.853</v>
      </c>
      <c r="AC139" s="14" t="n">
        <v>0</v>
      </c>
      <c r="AD139" s="14" t="n">
        <v>1</v>
      </c>
      <c r="AE139" s="14" t="n">
        <v>7.088</v>
      </c>
      <c r="AF139" s="14" t="n">
        <v>1.657</v>
      </c>
      <c r="AG139" s="14" t="n">
        <v>0</v>
      </c>
      <c r="AH139" s="14" t="n">
        <v>7.088</v>
      </c>
      <c r="AI139" s="14" t="n">
        <v>0</v>
      </c>
      <c r="AJ139" s="14" t="n">
        <v>1</v>
      </c>
      <c r="AK139" s="14" t="n">
        <v>14.496</v>
      </c>
      <c r="AL139" s="14" t="n">
        <v>7.72</v>
      </c>
      <c r="AM139" s="14" t="n">
        <v>0.161</v>
      </c>
      <c r="AN139" s="14" t="n">
        <v>16.67</v>
      </c>
      <c r="AO139" s="14" t="n">
        <v>0.15</v>
      </c>
      <c r="AP139" s="14" t="n">
        <v>1</v>
      </c>
      <c r="AQ139" s="14" t="n">
        <v>0.861</v>
      </c>
      <c r="AR139" s="14" t="n">
        <v>0.123</v>
      </c>
      <c r="AS139" s="14" t="n">
        <v>0.462</v>
      </c>
      <c r="AT139" s="14" t="n">
        <v>1.522</v>
      </c>
      <c r="AU139" s="14" t="n">
        <v>0.15</v>
      </c>
      <c r="AV139" s="14" t="n">
        <v>1</v>
      </c>
      <c r="AW139" s="14" t="n">
        <v>0.986</v>
      </c>
      <c r="AX139" s="14" t="n">
        <v>0.123</v>
      </c>
      <c r="AY139" s="14" t="n">
        <v>0.263</v>
      </c>
      <c r="AZ139" s="14" t="n">
        <v>1.437</v>
      </c>
      <c r="BA139" s="14" t="n">
        <v>0.15</v>
      </c>
      <c r="BB139" s="14" t="n">
        <v>1</v>
      </c>
      <c r="BC139" s="14" t="n">
        <v>0.598</v>
      </c>
      <c r="BD139" s="14" t="n">
        <v>0.123</v>
      </c>
      <c r="BE139" s="14" t="n">
        <v>0.187</v>
      </c>
      <c r="BF139" s="14" t="n">
        <v>0.902</v>
      </c>
      <c r="BG139" s="14" t="n">
        <v>0.15</v>
      </c>
      <c r="BH139" s="14" t="n">
        <v>1</v>
      </c>
      <c r="BI139" s="14" t="n">
        <v>0.612</v>
      </c>
      <c r="BJ139" s="14" t="n">
        <v>0.123</v>
      </c>
      <c r="BK139" s="14" t="n">
        <v>0.611</v>
      </c>
      <c r="BL139" s="14" t="n">
        <v>1.407</v>
      </c>
      <c r="BM139" s="14" t="n">
        <v>0.15</v>
      </c>
      <c r="BN139" s="14" t="n">
        <v>1</v>
      </c>
      <c r="BO139" s="14" t="n">
        <v>0</v>
      </c>
      <c r="BP139" s="14" t="n">
        <v>0</v>
      </c>
      <c r="BQ139" s="14" t="n">
        <v>0.194</v>
      </c>
      <c r="BR139" s="14" t="n">
        <v>0</v>
      </c>
      <c r="BS139" s="14" t="n">
        <v>0.5</v>
      </c>
      <c r="BT139" s="14" t="n">
        <v>0</v>
      </c>
      <c r="BU139" s="14" t="n">
        <v>0</v>
      </c>
      <c r="BV139" s="14" t="n">
        <v>0.303</v>
      </c>
      <c r="BW139" s="14" t="n">
        <v>0.08</v>
      </c>
      <c r="BX139" s="14" t="n">
        <v>0.833</v>
      </c>
      <c r="BY139" s="14" t="n">
        <v>12.729</v>
      </c>
      <c r="BZ139" s="14" t="n">
        <v>0</v>
      </c>
      <c r="CA139" s="14" t="n">
        <v>12.729</v>
      </c>
      <c r="CB139" s="14" t="n">
        <v>0</v>
      </c>
      <c r="CC139" s="14" t="n">
        <v>97.90000000000001</v>
      </c>
      <c r="CD139" s="14" t="n">
        <v>7.95</v>
      </c>
      <c r="CE139" s="14" t="n">
        <v>26.176</v>
      </c>
      <c r="CF139" s="14" t="n">
        <v>142.687</v>
      </c>
      <c r="CG139" s="14" t="n">
        <v>0.15</v>
      </c>
      <c r="CH139" s="14" t="n">
        <v>1</v>
      </c>
      <c r="CI139" s="14" t="n">
        <v>0</v>
      </c>
      <c r="CJ139" s="14" t="n">
        <v>0</v>
      </c>
      <c r="CK139" s="14" t="n">
        <v>0</v>
      </c>
      <c r="CL139" s="14" t="n">
        <v>0</v>
      </c>
      <c r="CM139" s="14" t="n">
        <v>0</v>
      </c>
      <c r="CN139" s="14" t="n">
        <v>0</v>
      </c>
      <c r="CO139" s="14" t="n">
        <v>0</v>
      </c>
      <c r="CP139" s="14" t="n">
        <v>0</v>
      </c>
      <c r="CQ139" s="14" t="n">
        <v>1.294</v>
      </c>
      <c r="CR139" s="14" t="n">
        <v>0</v>
      </c>
      <c r="CS139" s="14" t="n">
        <v>5.158</v>
      </c>
      <c r="CT139" s="14" t="n">
        <v>10.485</v>
      </c>
      <c r="CU139" s="14" t="n">
        <v>31.326</v>
      </c>
    </row>
    <row r="140">
      <c r="A140" s="14" t="inlineStr">
        <is>
          <t>CPV2023</t>
        </is>
      </c>
      <c r="B140" s="14" t="inlineStr">
        <is>
          <t>CPV</t>
        </is>
      </c>
      <c r="C140" s="14" t="inlineStr">
        <is>
          <t>CPV</t>
        </is>
      </c>
      <c r="D140" s="14" t="inlineStr">
        <is>
          <t>Cabo Verde</t>
        </is>
      </c>
      <c r="E140" s="14" t="n">
        <v>2023</v>
      </c>
      <c r="F140" s="14" t="n">
        <v>0.15</v>
      </c>
      <c r="G140" s="14" t="n">
        <v>6.147</v>
      </c>
      <c r="H140" s="14" t="n">
        <v>1.286</v>
      </c>
      <c r="I140" s="14" t="n">
        <v>0</v>
      </c>
      <c r="J140" s="14" t="n">
        <v>6.147</v>
      </c>
      <c r="K140" s="14" t="n">
        <v>0</v>
      </c>
      <c r="L140" s="14" t="n">
        <v>1</v>
      </c>
      <c r="M140" s="14" t="n">
        <v>7.886</v>
      </c>
      <c r="N140" s="14" t="n">
        <v>3.857</v>
      </c>
      <c r="O140" s="14" t="n">
        <v>0</v>
      </c>
      <c r="P140" s="14" t="n">
        <v>7.886</v>
      </c>
      <c r="Q140" s="14" t="n">
        <v>0</v>
      </c>
      <c r="R140" s="14" t="n">
        <v>1</v>
      </c>
      <c r="S140" s="14" t="n">
        <v>12.575</v>
      </c>
      <c r="T140" s="14" t="n">
        <v>7.714</v>
      </c>
      <c r="U140" s="14" t="n">
        <v>0.209</v>
      </c>
      <c r="V140" s="14" t="n">
        <v>14.461</v>
      </c>
      <c r="W140" s="14" t="n">
        <v>0.15</v>
      </c>
      <c r="X140" s="14" t="n">
        <v>1</v>
      </c>
      <c r="Y140" s="14" t="n">
        <v>9.028</v>
      </c>
      <c r="Z140" s="14" t="n">
        <v>1.22</v>
      </c>
      <c r="AA140" s="14" t="n">
        <v>0</v>
      </c>
      <c r="AB140" s="14" t="n">
        <v>9.028</v>
      </c>
      <c r="AC140" s="14" t="n">
        <v>0</v>
      </c>
      <c r="AD140" s="14" t="n">
        <v>1</v>
      </c>
      <c r="AE140" s="14" t="n">
        <v>10.314</v>
      </c>
      <c r="AF140" s="14" t="n">
        <v>2.412</v>
      </c>
      <c r="AG140" s="14" t="n">
        <v>0</v>
      </c>
      <c r="AH140" s="14" t="n">
        <v>10.314</v>
      </c>
      <c r="AI140" s="14" t="n">
        <v>0</v>
      </c>
      <c r="AJ140" s="14" t="n">
        <v>1</v>
      </c>
      <c r="AK140" s="14" t="n">
        <v>18.028</v>
      </c>
      <c r="AL140" s="14" t="n">
        <v>9.602</v>
      </c>
      <c r="AM140" s="14" t="n">
        <v>0.299</v>
      </c>
      <c r="AN140" s="14" t="n">
        <v>20.732</v>
      </c>
      <c r="AO140" s="14" t="n">
        <v>0.15</v>
      </c>
      <c r="AP140" s="14" t="n">
        <v>1</v>
      </c>
      <c r="AQ140" s="14" t="n">
        <v>0.76</v>
      </c>
      <c r="AR140" s="14" t="n">
        <v>0.129</v>
      </c>
      <c r="AS140" s="14" t="n">
        <v>0.469</v>
      </c>
      <c r="AT140" s="14" t="n">
        <v>1.414</v>
      </c>
      <c r="AU140" s="14" t="n">
        <v>0.15</v>
      </c>
      <c r="AV140" s="14" t="n">
        <v>1</v>
      </c>
      <c r="AW140" s="14" t="n">
        <v>0.8110000000000001</v>
      </c>
      <c r="AX140" s="14" t="n">
        <v>0.129</v>
      </c>
      <c r="AY140" s="14" t="n">
        <v>0.317</v>
      </c>
      <c r="AZ140" s="14" t="n">
        <v>1.297</v>
      </c>
      <c r="BA140" s="14" t="n">
        <v>0.15</v>
      </c>
      <c r="BB140" s="14" t="n">
        <v>1</v>
      </c>
      <c r="BC140" s="14" t="n">
        <v>0.535</v>
      </c>
      <c r="BD140" s="14" t="n">
        <v>0.129</v>
      </c>
      <c r="BE140" s="14" t="n">
        <v>0.157</v>
      </c>
      <c r="BF140" s="14" t="n">
        <v>0.795</v>
      </c>
      <c r="BG140" s="14" t="n">
        <v>0.15</v>
      </c>
      <c r="BH140" s="14" t="n">
        <v>1</v>
      </c>
      <c r="BI140" s="14" t="n">
        <v>0.579</v>
      </c>
      <c r="BJ140" s="14" t="n">
        <v>0.129</v>
      </c>
      <c r="BK140" s="14" t="n">
        <v>0.668</v>
      </c>
      <c r="BL140" s="14" t="n">
        <v>1.434</v>
      </c>
      <c r="BM140" s="14" t="n">
        <v>0.15</v>
      </c>
      <c r="BN140" s="14" t="n">
        <v>1</v>
      </c>
      <c r="BO140" s="14" t="n">
        <v>0</v>
      </c>
      <c r="BP140" s="14" t="n">
        <v>0</v>
      </c>
      <c r="BQ140" s="14" t="n">
        <v>0.199</v>
      </c>
      <c r="BR140" s="14" t="n">
        <v>0</v>
      </c>
      <c r="BS140" s="14" t="n">
        <v>0.5</v>
      </c>
      <c r="BT140" s="14" t="n">
        <v>0</v>
      </c>
      <c r="BU140" s="14" t="n">
        <v>0</v>
      </c>
      <c r="BV140" s="14" t="n">
        <v>0.312</v>
      </c>
      <c r="BW140" s="14" t="n">
        <v>0.08</v>
      </c>
      <c r="BX140" s="14" t="n">
        <v>0.833</v>
      </c>
      <c r="BY140" s="14" t="n">
        <v>13.254</v>
      </c>
      <c r="BZ140" s="14" t="n">
        <v>0</v>
      </c>
      <c r="CA140" s="14" t="n">
        <v>13.254</v>
      </c>
      <c r="CB140" s="14" t="n">
        <v>0</v>
      </c>
      <c r="CC140" s="14" t="n">
        <v>83.248</v>
      </c>
      <c r="CD140" s="14" t="n">
        <v>7.95</v>
      </c>
      <c r="CE140" s="14" t="n">
        <v>23.129</v>
      </c>
      <c r="CF140" s="14" t="n">
        <v>122.334</v>
      </c>
      <c r="CG140" s="14" t="n">
        <v>0.15</v>
      </c>
      <c r="CH140" s="14" t="n">
        <v>1</v>
      </c>
      <c r="CI140" s="14" t="n">
        <v>0</v>
      </c>
      <c r="CJ140" s="14" t="n">
        <v>0</v>
      </c>
      <c r="CK140" s="14" t="n">
        <v>0</v>
      </c>
      <c r="CL140" s="14" t="n">
        <v>0</v>
      </c>
      <c r="CM140" s="14" t="n">
        <v>0</v>
      </c>
      <c r="CN140" s="14" t="n">
        <v>0</v>
      </c>
      <c r="CO140" s="14" t="n">
        <v>0</v>
      </c>
      <c r="CP140" s="14" t="n">
        <v>0</v>
      </c>
      <c r="CQ140" s="14" t="n">
        <v>1.348</v>
      </c>
      <c r="CR140" s="14" t="n">
        <v>0</v>
      </c>
      <c r="CS140" s="14" t="n">
        <v>5.37</v>
      </c>
      <c r="CT140" s="14" t="n">
        <v>4.861</v>
      </c>
      <c r="CU140" s="14" t="n">
        <v>11.622</v>
      </c>
    </row>
    <row r="141">
      <c r="A141" s="14" t="inlineStr">
        <is>
          <t>CPV2024</t>
        </is>
      </c>
      <c r="B141" s="14" t="inlineStr">
        <is>
          <t>CPV</t>
        </is>
      </c>
      <c r="C141" s="14" t="inlineStr">
        <is>
          <t>CPV</t>
        </is>
      </c>
      <c r="D141" s="14" t="inlineStr">
        <is>
          <t>Cabo Verde</t>
        </is>
      </c>
      <c r="E141" s="14" t="n">
        <v>2024</v>
      </c>
      <c r="F141" s="14" t="n">
        <v>0.15</v>
      </c>
      <c r="G141" s="14" t="n">
        <v>5.575</v>
      </c>
      <c r="H141" s="14" t="n">
        <v>1.324</v>
      </c>
      <c r="I141" s="14" t="n">
        <v>0</v>
      </c>
      <c r="J141" s="14" t="n">
        <v>5.575</v>
      </c>
      <c r="K141" s="14" t="n">
        <v>0</v>
      </c>
      <c r="L141" s="14" t="n">
        <v>1</v>
      </c>
      <c r="M141" s="14" t="n">
        <v>7.124</v>
      </c>
      <c r="N141" s="14" t="n">
        <v>3.971</v>
      </c>
      <c r="O141" s="14" t="n">
        <v>0</v>
      </c>
      <c r="P141" s="14" t="n">
        <v>7.124</v>
      </c>
      <c r="Q141" s="14" t="n">
        <v>0</v>
      </c>
      <c r="R141" s="14" t="n">
        <v>1</v>
      </c>
      <c r="S141" s="14" t="n">
        <v>12.193</v>
      </c>
      <c r="T141" s="14" t="n">
        <v>7.942</v>
      </c>
      <c r="U141" s="14" t="n">
        <v>0.249</v>
      </c>
      <c r="V141" s="14" t="n">
        <v>14.022</v>
      </c>
      <c r="W141" s="14" t="n">
        <v>0.15</v>
      </c>
      <c r="X141" s="14" t="n">
        <v>1</v>
      </c>
      <c r="Y141" s="14" t="n">
        <v>8.521000000000001</v>
      </c>
      <c r="Z141" s="14" t="n">
        <v>1.152</v>
      </c>
      <c r="AA141" s="14" t="n">
        <v>0</v>
      </c>
      <c r="AB141" s="14" t="n">
        <v>8.521000000000001</v>
      </c>
      <c r="AC141" s="14" t="n">
        <v>0</v>
      </c>
      <c r="AD141" s="14" t="n">
        <v>1</v>
      </c>
      <c r="AE141" s="14" t="n">
        <v>9.843999999999999</v>
      </c>
      <c r="AF141" s="14" t="n">
        <v>2.302</v>
      </c>
      <c r="AG141" s="14" t="n">
        <v>0</v>
      </c>
      <c r="AH141" s="14" t="n">
        <v>9.843999999999999</v>
      </c>
      <c r="AI141" s="14" t="n">
        <v>0</v>
      </c>
      <c r="AJ141" s="14" t="n">
        <v>1</v>
      </c>
      <c r="AK141" s="14" t="n">
        <v>17.786</v>
      </c>
      <c r="AL141" s="14" t="n">
        <v>9.473000000000001</v>
      </c>
      <c r="AM141" s="14" t="n">
        <v>0.363</v>
      </c>
      <c r="AN141" s="14" t="n">
        <v>20.454</v>
      </c>
      <c r="AO141" s="14" t="n">
        <v>0.15</v>
      </c>
      <c r="AP141" s="14" t="n">
        <v>1</v>
      </c>
      <c r="AQ141" s="14" t="n">
        <v>0.724</v>
      </c>
      <c r="AR141" s="14" t="n">
        <v>0.132</v>
      </c>
      <c r="AS141" s="14" t="n">
        <v>0.459</v>
      </c>
      <c r="AT141" s="14" t="n">
        <v>1.361</v>
      </c>
      <c r="AU141" s="14" t="n">
        <v>0.15</v>
      </c>
      <c r="AV141" s="14" t="n">
        <v>1</v>
      </c>
      <c r="AW141" s="14" t="n">
        <v>0.75</v>
      </c>
      <c r="AX141" s="14" t="n">
        <v>0.132</v>
      </c>
      <c r="AY141" s="14" t="n">
        <v>0.289</v>
      </c>
      <c r="AZ141" s="14" t="n">
        <v>1.195</v>
      </c>
      <c r="BA141" s="14" t="n">
        <v>0.15</v>
      </c>
      <c r="BB141" s="14" t="n">
        <v>1</v>
      </c>
      <c r="BC141" s="14" t="n">
        <v>0.513</v>
      </c>
      <c r="BD141" s="14" t="n">
        <v>0.132</v>
      </c>
      <c r="BE141" s="14" t="n">
        <v>0.188</v>
      </c>
      <c r="BF141" s="14" t="n">
        <v>0.806</v>
      </c>
      <c r="BG141" s="14" t="n">
        <v>0.15</v>
      </c>
      <c r="BH141" s="14" t="n">
        <v>1</v>
      </c>
      <c r="BI141" s="14" t="n">
        <v>0.591</v>
      </c>
      <c r="BJ141" s="14" t="n">
        <v>0.132</v>
      </c>
      <c r="BK141" s="14" t="n">
        <v>0.5659999999999999</v>
      </c>
      <c r="BL141" s="14" t="n">
        <v>1.331</v>
      </c>
      <c r="BM141" s="14" t="n">
        <v>0.15</v>
      </c>
      <c r="BN141" s="14" t="n">
        <v>1</v>
      </c>
      <c r="BO141" s="14" t="n">
        <v>0</v>
      </c>
      <c r="BP141" s="14" t="n">
        <v>0</v>
      </c>
      <c r="BQ141" s="14" t="n">
        <v>0.199</v>
      </c>
      <c r="BR141" s="14" t="n">
        <v>0</v>
      </c>
      <c r="BS141" s="14" t="n">
        <v>0.5</v>
      </c>
      <c r="BT141" s="14" t="n">
        <v>0</v>
      </c>
      <c r="BU141" s="14" t="n">
        <v>0</v>
      </c>
      <c r="BV141" s="14" t="n">
        <v>0.352</v>
      </c>
      <c r="BW141" s="14" t="n">
        <v>0.08</v>
      </c>
      <c r="BX141" s="14" t="n">
        <v>0.833</v>
      </c>
      <c r="BY141" s="14" t="n">
        <v>13.646</v>
      </c>
      <c r="BZ141" s="14" t="n">
        <v>0</v>
      </c>
      <c r="CA141" s="14" t="n">
        <v>13.646</v>
      </c>
      <c r="CB141" s="14" t="n">
        <v>0</v>
      </c>
      <c r="CC141" s="14" t="n">
        <v>82.58799999999999</v>
      </c>
      <c r="CD141" s="14" t="n">
        <v>7.95</v>
      </c>
      <c r="CE141" s="14" t="n">
        <v>19.848</v>
      </c>
      <c r="CF141" s="14" t="n">
        <v>117.802</v>
      </c>
      <c r="CG141" s="14" t="n">
        <v>0.15</v>
      </c>
      <c r="CH141" s="14" t="n">
        <v>1</v>
      </c>
      <c r="CI141" s="14" t="n">
        <v>0</v>
      </c>
      <c r="CJ141" s="14" t="n">
        <v>0</v>
      </c>
      <c r="CK141" s="14" t="n">
        <v>0</v>
      </c>
      <c r="CL141" s="14" t="n">
        <v>0</v>
      </c>
      <c r="CM141" s="14" t="n">
        <v>0</v>
      </c>
      <c r="CN141" s="14" t="n">
        <v>0</v>
      </c>
      <c r="CO141" s="14" t="n">
        <v>0</v>
      </c>
      <c r="CP141" s="14" t="n">
        <v>0</v>
      </c>
      <c r="CQ141" s="14" t="n">
        <v>1.387</v>
      </c>
      <c r="CR141" s="14" t="n">
        <v>0</v>
      </c>
      <c r="CS141" s="14" t="n">
        <v>5.529</v>
      </c>
      <c r="CT141" s="14" t="n">
        <v>4.251</v>
      </c>
      <c r="CU141" s="14" t="n">
        <v>10.168</v>
      </c>
    </row>
    <row r="142">
      <c r="A142" s="14" t="inlineStr">
        <is>
          <t>KHM2021</t>
        </is>
      </c>
      <c r="B142" s="14" t="inlineStr">
        <is>
          <t>KHM</t>
        </is>
      </c>
      <c r="C142" s="14" t="inlineStr">
        <is>
          <t>KHM</t>
        </is>
      </c>
      <c r="D142" s="14" t="inlineStr">
        <is>
          <t>Cambodia</t>
        </is>
      </c>
      <c r="E142" s="14" t="n">
        <v>2021</v>
      </c>
      <c r="F142" s="14" t="n">
        <v>0.1</v>
      </c>
      <c r="G142" s="14" t="n">
        <v>4.733</v>
      </c>
      <c r="H142" s="14" t="n">
        <v>1.141</v>
      </c>
      <c r="I142" s="14" t="n">
        <v>0</v>
      </c>
      <c r="J142" s="14" t="n">
        <v>4.733</v>
      </c>
      <c r="K142" s="14" t="n">
        <v>0</v>
      </c>
      <c r="L142" s="14" t="n">
        <v>1</v>
      </c>
      <c r="M142" s="14" t="n">
        <v>7.94</v>
      </c>
      <c r="N142" s="14" t="n">
        <v>3.422</v>
      </c>
      <c r="O142" s="14" t="n">
        <v>0</v>
      </c>
      <c r="P142" s="14" t="n">
        <v>7.94</v>
      </c>
      <c r="Q142" s="14" t="n">
        <v>0</v>
      </c>
      <c r="R142" s="14" t="n">
        <v>1</v>
      </c>
      <c r="S142" s="14" t="n">
        <v>10.436</v>
      </c>
      <c r="T142" s="14" t="n">
        <v>6.843</v>
      </c>
      <c r="U142" s="14" t="n">
        <v>0</v>
      </c>
      <c r="V142" s="14" t="n">
        <v>11.479</v>
      </c>
      <c r="W142" s="14" t="n">
        <v>0.1</v>
      </c>
      <c r="X142" s="14" t="n">
        <v>1</v>
      </c>
      <c r="Y142" s="14" t="n">
        <v>10.551</v>
      </c>
      <c r="Z142" s="14" t="n">
        <v>1.302</v>
      </c>
      <c r="AA142" s="14" t="n">
        <v>0</v>
      </c>
      <c r="AB142" s="14" t="n">
        <v>10.551</v>
      </c>
      <c r="AC142" s="14" t="n">
        <v>0</v>
      </c>
      <c r="AD142" s="14" t="n">
        <v>1</v>
      </c>
      <c r="AE142" s="14" t="n">
        <v>11.694</v>
      </c>
      <c r="AF142" s="14" t="n">
        <v>2.549</v>
      </c>
      <c r="AG142" s="14" t="n">
        <v>0</v>
      </c>
      <c r="AH142" s="14" t="n">
        <v>11.694</v>
      </c>
      <c r="AI142" s="14" t="n">
        <v>0</v>
      </c>
      <c r="AJ142" s="14" t="n">
        <v>1</v>
      </c>
      <c r="AK142" s="14" t="n">
        <v>18.554</v>
      </c>
      <c r="AL142" s="14" t="n">
        <v>9.627000000000001</v>
      </c>
      <c r="AM142" s="14" t="n">
        <v>0</v>
      </c>
      <c r="AN142" s="14" t="n">
        <v>20.41</v>
      </c>
      <c r="AO142" s="14" t="n">
        <v>0.1</v>
      </c>
      <c r="AP142" s="14" t="n">
        <v>1</v>
      </c>
      <c r="AQ142" s="14" t="n">
        <v>0.621</v>
      </c>
      <c r="AR142" s="14" t="n">
        <v>0.114</v>
      </c>
      <c r="AS142" s="14" t="n">
        <v>0.237</v>
      </c>
      <c r="AT142" s="14" t="n">
        <v>0.9429999999999999</v>
      </c>
      <c r="AU142" s="14" t="n">
        <v>0.1</v>
      </c>
      <c r="AV142" s="14" t="n">
        <v>1</v>
      </c>
      <c r="AW142" s="14" t="n">
        <v>0.593</v>
      </c>
      <c r="AX142" s="14" t="n">
        <v>0.114</v>
      </c>
      <c r="AY142" s="14" t="n">
        <v>0.241</v>
      </c>
      <c r="AZ142" s="14" t="n">
        <v>0.918</v>
      </c>
      <c r="BA142" s="14" t="n">
        <v>0.1</v>
      </c>
      <c r="BB142" s="14" t="n">
        <v>1</v>
      </c>
      <c r="BC142" s="14" t="n">
        <v>0.44</v>
      </c>
      <c r="BD142" s="14" t="n">
        <v>0.114</v>
      </c>
      <c r="BE142" s="14" t="n">
        <v>0.049</v>
      </c>
      <c r="BF142" s="14" t="n">
        <v>0.537</v>
      </c>
      <c r="BG142" s="14" t="n">
        <v>0.1</v>
      </c>
      <c r="BH142" s="14" t="n">
        <v>1</v>
      </c>
      <c r="BI142" s="14" t="n">
        <v>0.5600000000000001</v>
      </c>
      <c r="BJ142" s="14" t="n">
        <v>0.114</v>
      </c>
      <c r="BK142" s="14" t="n">
        <v>0</v>
      </c>
      <c r="BL142" s="14" t="n">
        <v>0.616</v>
      </c>
      <c r="BM142" s="14" t="n">
        <v>0.1</v>
      </c>
      <c r="BN142" s="14" t="n">
        <v>1</v>
      </c>
      <c r="BO142" s="14" t="n">
        <v>0</v>
      </c>
      <c r="BP142" s="14" t="n">
        <v>0</v>
      </c>
      <c r="BQ142" s="14" t="n">
        <v>0.158</v>
      </c>
      <c r="BR142" s="14" t="n">
        <v>0</v>
      </c>
      <c r="BS142" s="14" t="n">
        <v>0.5</v>
      </c>
      <c r="BT142" s="14" t="n">
        <v>0</v>
      </c>
      <c r="BU142" s="14" t="n">
        <v>0</v>
      </c>
      <c r="BV142" s="14" t="n">
        <v>0.118</v>
      </c>
      <c r="BW142" s="14" t="n">
        <v>0.1</v>
      </c>
      <c r="BX142" s="14" t="n">
        <v>0.667</v>
      </c>
      <c r="BY142" s="14" t="n">
        <v>11.787</v>
      </c>
      <c r="BZ142" s="14" t="n">
        <v>0</v>
      </c>
      <c r="CA142" s="14" t="n">
        <v>11.787</v>
      </c>
      <c r="CB142" s="14" t="n">
        <v>0</v>
      </c>
      <c r="CC142" s="14" t="n">
        <v>81.69499999999999</v>
      </c>
      <c r="CD142" s="14" t="n">
        <v>7.95</v>
      </c>
      <c r="CE142" s="14" t="n">
        <v>0</v>
      </c>
      <c r="CF142" s="14" t="n">
        <v>89.86499999999999</v>
      </c>
      <c r="CG142" s="14" t="n">
        <v>0.1</v>
      </c>
      <c r="CH142" s="14" t="n">
        <v>1</v>
      </c>
      <c r="CI142" s="14" t="n">
        <v>0</v>
      </c>
      <c r="CJ142" s="14" t="n">
        <v>0</v>
      </c>
      <c r="CK142" s="14" t="n">
        <v>0</v>
      </c>
      <c r="CL142" s="14" t="n">
        <v>0</v>
      </c>
      <c r="CM142" s="14" t="n">
        <v>0</v>
      </c>
      <c r="CN142" s="14" t="n">
        <v>0</v>
      </c>
      <c r="CO142" s="14" t="n">
        <v>0</v>
      </c>
      <c r="CP142" s="14" t="n">
        <v>0.005</v>
      </c>
      <c r="CQ142" s="14" t="n">
        <v>1.198</v>
      </c>
      <c r="CR142" s="14" t="n">
        <v>0</v>
      </c>
      <c r="CS142" s="14" t="n">
        <v>4.776</v>
      </c>
      <c r="CT142" s="14" t="n">
        <v>3.604</v>
      </c>
      <c r="CU142" s="14" t="n">
        <v>9.407999999999999</v>
      </c>
    </row>
    <row r="143">
      <c r="A143" s="14" t="inlineStr">
        <is>
          <t>KHM2022</t>
        </is>
      </c>
      <c r="B143" s="14" t="inlineStr">
        <is>
          <t>KHM</t>
        </is>
      </c>
      <c r="C143" s="14" t="inlineStr">
        <is>
          <t>KHM</t>
        </is>
      </c>
      <c r="D143" s="14" t="inlineStr">
        <is>
          <t>Cambodia</t>
        </is>
      </c>
      <c r="E143" s="14" t="n">
        <v>2022</v>
      </c>
      <c r="F143" s="14" t="n">
        <v>0.1</v>
      </c>
      <c r="G143" s="14" t="n">
        <v>8.752000000000001</v>
      </c>
      <c r="H143" s="14" t="n">
        <v>1.231</v>
      </c>
      <c r="I143" s="14" t="n">
        <v>0</v>
      </c>
      <c r="J143" s="14" t="n">
        <v>8.752000000000001</v>
      </c>
      <c r="K143" s="14" t="n">
        <v>0</v>
      </c>
      <c r="L143" s="14" t="n">
        <v>1</v>
      </c>
      <c r="M143" s="14" t="n">
        <v>9.747999999999999</v>
      </c>
      <c r="N143" s="14" t="n">
        <v>3.694</v>
      </c>
      <c r="O143" s="14" t="n">
        <v>0</v>
      </c>
      <c r="P143" s="14" t="n">
        <v>9.747999999999999</v>
      </c>
      <c r="Q143" s="14" t="n">
        <v>0</v>
      </c>
      <c r="R143" s="14" t="n">
        <v>1</v>
      </c>
      <c r="S143" s="14" t="n">
        <v>14.91</v>
      </c>
      <c r="T143" s="14" t="n">
        <v>7.389</v>
      </c>
      <c r="U143" s="14" t="n">
        <v>0.11</v>
      </c>
      <c r="V143" s="14" t="n">
        <v>16.401</v>
      </c>
      <c r="W143" s="14" t="n">
        <v>0.1</v>
      </c>
      <c r="X143" s="14" t="n">
        <v>1</v>
      </c>
      <c r="Y143" s="14" t="n">
        <v>17.332</v>
      </c>
      <c r="Z143" s="14" t="n">
        <v>2.139</v>
      </c>
      <c r="AA143" s="14" t="n">
        <v>0</v>
      </c>
      <c r="AB143" s="14" t="n">
        <v>17.332</v>
      </c>
      <c r="AC143" s="14" t="n">
        <v>0</v>
      </c>
      <c r="AD143" s="14" t="n">
        <v>1</v>
      </c>
      <c r="AE143" s="14" t="n">
        <v>18.566</v>
      </c>
      <c r="AF143" s="14" t="n">
        <v>4.048</v>
      </c>
      <c r="AG143" s="14" t="n">
        <v>0</v>
      </c>
      <c r="AH143" s="14" t="n">
        <v>18.566</v>
      </c>
      <c r="AI143" s="14" t="n">
        <v>0</v>
      </c>
      <c r="AJ143" s="14" t="n">
        <v>1</v>
      </c>
      <c r="AK143" s="14" t="n">
        <v>25.974</v>
      </c>
      <c r="AL143" s="14" t="n">
        <v>13.478</v>
      </c>
      <c r="AM143" s="14" t="n">
        <v>0.192</v>
      </c>
      <c r="AN143" s="14" t="n">
        <v>28.572</v>
      </c>
      <c r="AO143" s="14" t="n">
        <v>0.1</v>
      </c>
      <c r="AP143" s="14" t="n">
        <v>1</v>
      </c>
      <c r="AQ143" s="14" t="n">
        <v>0.847</v>
      </c>
      <c r="AR143" s="14" t="n">
        <v>0.123</v>
      </c>
      <c r="AS143" s="14" t="n">
        <v>0.184</v>
      </c>
      <c r="AT143" s="14" t="n">
        <v>1.133</v>
      </c>
      <c r="AU143" s="14" t="n">
        <v>0.1</v>
      </c>
      <c r="AV143" s="14" t="n">
        <v>1</v>
      </c>
      <c r="AW143" s="14" t="n">
        <v>0.947</v>
      </c>
      <c r="AX143" s="14" t="n">
        <v>0.123</v>
      </c>
      <c r="AY143" s="14" t="n">
        <v>0.169</v>
      </c>
      <c r="AZ143" s="14" t="n">
        <v>1.227</v>
      </c>
      <c r="BA143" s="14" t="n">
        <v>0.1</v>
      </c>
      <c r="BB143" s="14" t="n">
        <v>1</v>
      </c>
      <c r="BC143" s="14" t="n">
        <v>0.589</v>
      </c>
      <c r="BD143" s="14" t="n">
        <v>0.123</v>
      </c>
      <c r="BE143" s="14" t="n">
        <v>-0.026</v>
      </c>
      <c r="BF143" s="14" t="n">
        <v>0.619</v>
      </c>
      <c r="BG143" s="14" t="n">
        <v>0.1</v>
      </c>
      <c r="BH143" s="14" t="n">
        <v>1</v>
      </c>
      <c r="BI143" s="14" t="n">
        <v>0.6889999999999999</v>
      </c>
      <c r="BJ143" s="14" t="n">
        <v>0.123</v>
      </c>
      <c r="BK143" s="14" t="n">
        <v>0.005</v>
      </c>
      <c r="BL143" s="14" t="n">
        <v>0.758</v>
      </c>
      <c r="BM143" s="14" t="n">
        <v>0.1</v>
      </c>
      <c r="BN143" s="14" t="n">
        <v>1</v>
      </c>
      <c r="BO143" s="14" t="n">
        <v>0</v>
      </c>
      <c r="BP143" s="14" t="n">
        <v>0</v>
      </c>
      <c r="BQ143" s="14" t="n">
        <v>0.158</v>
      </c>
      <c r="BR143" s="14" t="n">
        <v>0</v>
      </c>
      <c r="BS143" s="14" t="n">
        <v>0.5</v>
      </c>
      <c r="BT143" s="14" t="n">
        <v>0</v>
      </c>
      <c r="BU143" s="14" t="n">
        <v>0</v>
      </c>
      <c r="BV143" s="14" t="n">
        <v>0.117</v>
      </c>
      <c r="BW143" s="14" t="n">
        <v>0.1</v>
      </c>
      <c r="BX143" s="14" t="n">
        <v>0.667</v>
      </c>
      <c r="BY143" s="14" t="n">
        <v>12.729</v>
      </c>
      <c r="BZ143" s="14" t="n">
        <v>0</v>
      </c>
      <c r="CA143" s="14" t="n">
        <v>12.729</v>
      </c>
      <c r="CB143" s="14" t="n">
        <v>0</v>
      </c>
      <c r="CC143" s="14" t="n">
        <v>102.477</v>
      </c>
      <c r="CD143" s="14" t="n">
        <v>7.95</v>
      </c>
      <c r="CE143" s="14" t="n">
        <v>0.758</v>
      </c>
      <c r="CF143" s="14" t="n">
        <v>112.724</v>
      </c>
      <c r="CG143" s="14" t="n">
        <v>0.1</v>
      </c>
      <c r="CH143" s="14" t="n">
        <v>1</v>
      </c>
      <c r="CI143" s="14" t="n">
        <v>0</v>
      </c>
      <c r="CJ143" s="14" t="n">
        <v>0</v>
      </c>
      <c r="CK143" s="14" t="n">
        <v>0</v>
      </c>
      <c r="CL143" s="14" t="n">
        <v>0</v>
      </c>
      <c r="CM143" s="14" t="n">
        <v>0</v>
      </c>
      <c r="CN143" s="14" t="n">
        <v>0</v>
      </c>
      <c r="CO143" s="14" t="n">
        <v>0</v>
      </c>
      <c r="CP143" s="14" t="n">
        <v>0.005</v>
      </c>
      <c r="CQ143" s="14" t="n">
        <v>1.294</v>
      </c>
      <c r="CR143" s="14" t="n">
        <v>0</v>
      </c>
      <c r="CS143" s="14" t="n">
        <v>5.158</v>
      </c>
      <c r="CT143" s="14" t="n">
        <v>7.554</v>
      </c>
      <c r="CU143" s="14" t="n">
        <v>16.097</v>
      </c>
    </row>
    <row r="144">
      <c r="A144" s="14" t="inlineStr">
        <is>
          <t>KHM2023</t>
        </is>
      </c>
      <c r="B144" s="14" t="inlineStr">
        <is>
          <t>KHM</t>
        </is>
      </c>
      <c r="C144" s="14" t="inlineStr">
        <is>
          <t>KHM</t>
        </is>
      </c>
      <c r="D144" s="14" t="inlineStr">
        <is>
          <t>Cambodia</t>
        </is>
      </c>
      <c r="E144" s="14" t="n">
        <v>2023</v>
      </c>
      <c r="F144" s="14" t="n">
        <v>0.1</v>
      </c>
      <c r="G144" s="14" t="n">
        <v>5.761</v>
      </c>
      <c r="H144" s="14" t="n">
        <v>1.284</v>
      </c>
      <c r="I144" s="14" t="n">
        <v>0</v>
      </c>
      <c r="J144" s="14" t="n">
        <v>5.761</v>
      </c>
      <c r="K144" s="14" t="n">
        <v>0</v>
      </c>
      <c r="L144" s="14" t="n">
        <v>1</v>
      </c>
      <c r="M144" s="14" t="n">
        <v>7.876</v>
      </c>
      <c r="N144" s="14" t="n">
        <v>3.853</v>
      </c>
      <c r="O144" s="14" t="n">
        <v>0</v>
      </c>
      <c r="P144" s="14" t="n">
        <v>7.876</v>
      </c>
      <c r="Q144" s="14" t="n">
        <v>0</v>
      </c>
      <c r="R144" s="14" t="n">
        <v>1</v>
      </c>
      <c r="S144" s="14" t="n">
        <v>12.182</v>
      </c>
      <c r="T144" s="14" t="n">
        <v>7.705</v>
      </c>
      <c r="U144" s="14" t="n">
        <v>0.135</v>
      </c>
      <c r="V144" s="14" t="n">
        <v>13.401</v>
      </c>
      <c r="W144" s="14" t="n">
        <v>0.1</v>
      </c>
      <c r="X144" s="14" t="n">
        <v>1</v>
      </c>
      <c r="Y144" s="14" t="n">
        <v>13.814</v>
      </c>
      <c r="Z144" s="14" t="n">
        <v>1.705</v>
      </c>
      <c r="AA144" s="14" t="n">
        <v>0</v>
      </c>
      <c r="AB144" s="14" t="n">
        <v>13.814</v>
      </c>
      <c r="AC144" s="14" t="n">
        <v>0</v>
      </c>
      <c r="AD144" s="14" t="n">
        <v>1</v>
      </c>
      <c r="AE144" s="14" t="n">
        <v>15.1</v>
      </c>
      <c r="AF144" s="14" t="n">
        <v>3.292</v>
      </c>
      <c r="AG144" s="14" t="n">
        <v>0</v>
      </c>
      <c r="AH144" s="14" t="n">
        <v>15.1</v>
      </c>
      <c r="AI144" s="14" t="n">
        <v>0</v>
      </c>
      <c r="AJ144" s="14" t="n">
        <v>1</v>
      </c>
      <c r="AK144" s="14" t="n">
        <v>22.814</v>
      </c>
      <c r="AL144" s="14" t="n">
        <v>11.838</v>
      </c>
      <c r="AM144" s="14" t="n">
        <v>0.253</v>
      </c>
      <c r="AN144" s="14" t="n">
        <v>25.095</v>
      </c>
      <c r="AO144" s="14" t="n">
        <v>0.1</v>
      </c>
      <c r="AP144" s="14" t="n">
        <v>1</v>
      </c>
      <c r="AQ144" s="14" t="n">
        <v>0.749</v>
      </c>
      <c r="AR144" s="14" t="n">
        <v>0.129</v>
      </c>
      <c r="AS144" s="14" t="n">
        <v>0.203</v>
      </c>
      <c r="AT144" s="14" t="n">
        <v>1.046</v>
      </c>
      <c r="AU144" s="14" t="n">
        <v>0.1</v>
      </c>
      <c r="AV144" s="14" t="n">
        <v>1</v>
      </c>
      <c r="AW144" s="14" t="n">
        <v>0.783</v>
      </c>
      <c r="AX144" s="14" t="n">
        <v>0.129</v>
      </c>
      <c r="AY144" s="14" t="n">
        <v>0.168</v>
      </c>
      <c r="AZ144" s="14" t="n">
        <v>1.046</v>
      </c>
      <c r="BA144" s="14" t="n">
        <v>0.1</v>
      </c>
      <c r="BB144" s="14" t="n">
        <v>1</v>
      </c>
      <c r="BC144" s="14" t="n">
        <v>0.527</v>
      </c>
      <c r="BD144" s="14" t="n">
        <v>0.129</v>
      </c>
      <c r="BE144" s="14" t="n">
        <v>-0.013</v>
      </c>
      <c r="BF144" s="14" t="n">
        <v>0.5590000000000001</v>
      </c>
      <c r="BG144" s="14" t="n">
        <v>0.1</v>
      </c>
      <c r="BH144" s="14" t="n">
        <v>1</v>
      </c>
      <c r="BI144" s="14" t="n">
        <v>0.64</v>
      </c>
      <c r="BJ144" s="14" t="n">
        <v>0.129</v>
      </c>
      <c r="BK144" s="14" t="n">
        <v>0.007</v>
      </c>
      <c r="BL144" s="14" t="n">
        <v>0.704</v>
      </c>
      <c r="BM144" s="14" t="n">
        <v>0.1</v>
      </c>
      <c r="BN144" s="14" t="n">
        <v>1</v>
      </c>
      <c r="BO144" s="14" t="n">
        <v>0</v>
      </c>
      <c r="BP144" s="14" t="n">
        <v>0</v>
      </c>
      <c r="BQ144" s="14" t="n">
        <v>0.158</v>
      </c>
      <c r="BR144" s="14" t="n">
        <v>0</v>
      </c>
      <c r="BS144" s="14" t="n">
        <v>0.5</v>
      </c>
      <c r="BT144" s="14" t="n">
        <v>0</v>
      </c>
      <c r="BU144" s="14" t="n">
        <v>0</v>
      </c>
      <c r="BV144" s="14" t="n">
        <v>0.117</v>
      </c>
      <c r="BW144" s="14" t="n">
        <v>0.1</v>
      </c>
      <c r="BX144" s="14" t="n">
        <v>0.667</v>
      </c>
      <c r="BY144" s="14" t="n">
        <v>13.254</v>
      </c>
      <c r="BZ144" s="14" t="n">
        <v>0</v>
      </c>
      <c r="CA144" s="14" t="n">
        <v>13.254</v>
      </c>
      <c r="CB144" s="14" t="n">
        <v>0</v>
      </c>
      <c r="CC144" s="14" t="n">
        <v>87.07899999999999</v>
      </c>
      <c r="CD144" s="14" t="n">
        <v>7.95</v>
      </c>
      <c r="CE144" s="14" t="n">
        <v>0.964</v>
      </c>
      <c r="CF144" s="14" t="n">
        <v>95.78700000000001</v>
      </c>
      <c r="CG144" s="14" t="n">
        <v>0.1</v>
      </c>
      <c r="CH144" s="14" t="n">
        <v>1</v>
      </c>
      <c r="CI144" s="14" t="n">
        <v>0</v>
      </c>
      <c r="CJ144" s="14" t="n">
        <v>0</v>
      </c>
      <c r="CK144" s="14" t="n">
        <v>0</v>
      </c>
      <c r="CL144" s="14" t="n">
        <v>0</v>
      </c>
      <c r="CM144" s="14" t="n">
        <v>0</v>
      </c>
      <c r="CN144" s="14" t="n">
        <v>0</v>
      </c>
      <c r="CO144" s="14" t="n">
        <v>0</v>
      </c>
      <c r="CP144" s="14" t="n">
        <v>0.002</v>
      </c>
      <c r="CQ144" s="14" t="n">
        <v>1.348</v>
      </c>
      <c r="CR144" s="14" t="n">
        <v>0</v>
      </c>
      <c r="CS144" s="14" t="n">
        <v>5.37</v>
      </c>
      <c r="CT144" s="14" t="n">
        <v>4.484</v>
      </c>
      <c r="CU144" s="14" t="n">
        <v>12.529</v>
      </c>
    </row>
    <row r="145">
      <c r="A145" s="14" t="inlineStr">
        <is>
          <t>KHM2024</t>
        </is>
      </c>
      <c r="B145" s="14" t="inlineStr">
        <is>
          <t>KHM</t>
        </is>
      </c>
      <c r="C145" s="14" t="inlineStr">
        <is>
          <t>KHM</t>
        </is>
      </c>
      <c r="D145" s="14" t="inlineStr">
        <is>
          <t>Cambodia</t>
        </is>
      </c>
      <c r="E145" s="14" t="n">
        <v>2024</v>
      </c>
      <c r="F145" s="14" t="n">
        <v>0.1</v>
      </c>
      <c r="G145" s="14" t="n">
        <v>4.826</v>
      </c>
      <c r="H145" s="14" t="n">
        <v>1.322</v>
      </c>
      <c r="I145" s="14" t="n">
        <v>0</v>
      </c>
      <c r="J145" s="14" t="n">
        <v>4.826</v>
      </c>
      <c r="K145" s="14" t="n">
        <v>0</v>
      </c>
      <c r="L145" s="14" t="n">
        <v>1</v>
      </c>
      <c r="M145" s="14" t="n">
        <v>7.115</v>
      </c>
      <c r="N145" s="14" t="n">
        <v>3.966</v>
      </c>
      <c r="O145" s="14" t="n">
        <v>0</v>
      </c>
      <c r="P145" s="14" t="n">
        <v>7.115</v>
      </c>
      <c r="Q145" s="14" t="n">
        <v>0</v>
      </c>
      <c r="R145" s="14" t="n">
        <v>1</v>
      </c>
      <c r="S145" s="14" t="n">
        <v>11.437</v>
      </c>
      <c r="T145" s="14" t="n">
        <v>7.933</v>
      </c>
      <c r="U145" s="14" t="n">
        <v>0.156</v>
      </c>
      <c r="V145" s="14" t="n">
        <v>12.581</v>
      </c>
      <c r="W145" s="14" t="n">
        <v>0.1</v>
      </c>
      <c r="X145" s="14" t="n">
        <v>1</v>
      </c>
      <c r="Y145" s="14" t="n">
        <v>12.219</v>
      </c>
      <c r="Z145" s="14" t="n">
        <v>1.508</v>
      </c>
      <c r="AA145" s="14" t="n">
        <v>0</v>
      </c>
      <c r="AB145" s="14" t="n">
        <v>12.219</v>
      </c>
      <c r="AC145" s="14" t="n">
        <v>0</v>
      </c>
      <c r="AD145" s="14" t="n">
        <v>1</v>
      </c>
      <c r="AE145" s="14" t="n">
        <v>13.543</v>
      </c>
      <c r="AF145" s="14" t="n">
        <v>2.952</v>
      </c>
      <c r="AG145" s="14" t="n">
        <v>0</v>
      </c>
      <c r="AH145" s="14" t="n">
        <v>13.543</v>
      </c>
      <c r="AI145" s="14" t="n">
        <v>0</v>
      </c>
      <c r="AJ145" s="14" t="n">
        <v>1</v>
      </c>
      <c r="AK145" s="14" t="n">
        <v>21.484</v>
      </c>
      <c r="AL145" s="14" t="n">
        <v>11.148</v>
      </c>
      <c r="AM145" s="14" t="n">
        <v>0.293</v>
      </c>
      <c r="AN145" s="14" t="n">
        <v>23.633</v>
      </c>
      <c r="AO145" s="14" t="n">
        <v>0.1</v>
      </c>
      <c r="AP145" s="14" t="n">
        <v>1</v>
      </c>
      <c r="AQ145" s="14" t="n">
        <v>0.72</v>
      </c>
      <c r="AR145" s="14" t="n">
        <v>0.132</v>
      </c>
      <c r="AS145" s="14" t="n">
        <v>0.202</v>
      </c>
      <c r="AT145" s="14" t="n">
        <v>1.014</v>
      </c>
      <c r="AU145" s="14" t="n">
        <v>0.1</v>
      </c>
      <c r="AV145" s="14" t="n">
        <v>1</v>
      </c>
      <c r="AW145" s="14" t="n">
        <v>0.734</v>
      </c>
      <c r="AX145" s="14" t="n">
        <v>0.132</v>
      </c>
      <c r="AY145" s="14" t="n">
        <v>0.159</v>
      </c>
      <c r="AZ145" s="14" t="n">
        <v>0.982</v>
      </c>
      <c r="BA145" s="14" t="n">
        <v>0.1</v>
      </c>
      <c r="BB145" s="14" t="n">
        <v>1</v>
      </c>
      <c r="BC145" s="14" t="n">
        <v>0.51</v>
      </c>
      <c r="BD145" s="14" t="n">
        <v>0.132</v>
      </c>
      <c r="BE145" s="14" t="n">
        <v>-0.01</v>
      </c>
      <c r="BF145" s="14" t="n">
        <v>0.543</v>
      </c>
      <c r="BG145" s="14" t="n">
        <v>0.1</v>
      </c>
      <c r="BH145" s="14" t="n">
        <v>1</v>
      </c>
      <c r="BI145" s="14" t="n">
        <v>0.652</v>
      </c>
      <c r="BJ145" s="14" t="n">
        <v>0.132</v>
      </c>
      <c r="BK145" s="14" t="n">
        <v>0.008999999999999999</v>
      </c>
      <c r="BL145" s="14" t="n">
        <v>0.717</v>
      </c>
      <c r="BM145" s="14" t="n">
        <v>0.1</v>
      </c>
      <c r="BN145" s="14" t="n">
        <v>1</v>
      </c>
      <c r="BO145" s="14" t="n">
        <v>0</v>
      </c>
      <c r="BP145" s="14" t="n">
        <v>0</v>
      </c>
      <c r="BQ145" s="14" t="n">
        <v>0.155</v>
      </c>
      <c r="BR145" s="14" t="n">
        <v>0</v>
      </c>
      <c r="BS145" s="14" t="n">
        <v>0.5</v>
      </c>
      <c r="BT145" s="14" t="n">
        <v>0</v>
      </c>
      <c r="BU145" s="14" t="n">
        <v>0</v>
      </c>
      <c r="BV145" s="14" t="n">
        <v>0.118</v>
      </c>
      <c r="BW145" s="14" t="n">
        <v>0.1</v>
      </c>
      <c r="BX145" s="14" t="n">
        <v>0.667</v>
      </c>
      <c r="BY145" s="14" t="n">
        <v>13.646</v>
      </c>
      <c r="BZ145" s="14" t="n">
        <v>0</v>
      </c>
      <c r="CA145" s="14" t="n">
        <v>13.646</v>
      </c>
      <c r="CB145" s="14" t="n">
        <v>0</v>
      </c>
      <c r="CC145" s="14" t="n">
        <v>86.38500000000001</v>
      </c>
      <c r="CD145" s="14" t="n">
        <v>7.95</v>
      </c>
      <c r="CE145" s="14" t="n">
        <v>1.177</v>
      </c>
      <c r="CF145" s="14" t="n">
        <v>95.024</v>
      </c>
      <c r="CG145" s="14" t="n">
        <v>0.1</v>
      </c>
      <c r="CH145" s="14" t="n">
        <v>1</v>
      </c>
      <c r="CI145" s="14" t="n">
        <v>0</v>
      </c>
      <c r="CJ145" s="14" t="n">
        <v>0</v>
      </c>
      <c r="CK145" s="14" t="n">
        <v>0</v>
      </c>
      <c r="CL145" s="14" t="n">
        <v>0</v>
      </c>
      <c r="CM145" s="14" t="n">
        <v>0</v>
      </c>
      <c r="CN145" s="14" t="n">
        <v>0</v>
      </c>
      <c r="CO145" s="14" t="n">
        <v>0</v>
      </c>
      <c r="CP145" s="14" t="n">
        <v>0.002</v>
      </c>
      <c r="CQ145" s="14" t="n">
        <v>1.387</v>
      </c>
      <c r="CR145" s="14" t="n">
        <v>0</v>
      </c>
      <c r="CS145" s="14" t="n">
        <v>5.529</v>
      </c>
      <c r="CT145" s="14" t="n">
        <v>3.509</v>
      </c>
      <c r="CU145" s="14" t="n">
        <v>10.896</v>
      </c>
    </row>
    <row r="146">
      <c r="A146" s="14" t="inlineStr">
        <is>
          <t>CMR2021</t>
        </is>
      </c>
      <c r="B146" s="14" t="inlineStr">
        <is>
          <t>CMR</t>
        </is>
      </c>
      <c r="C146" s="14" t="inlineStr">
        <is>
          <t>CMR</t>
        </is>
      </c>
      <c r="D146" s="14" t="inlineStr">
        <is>
          <t>Cameroon</t>
        </is>
      </c>
      <c r="E146" s="14" t="n">
        <v>2021</v>
      </c>
      <c r="F146" s="14" t="n">
        <v>0.192</v>
      </c>
      <c r="G146" s="14" t="n">
        <v>5.897</v>
      </c>
      <c r="H146" s="14" t="n">
        <v>1.143</v>
      </c>
      <c r="I146" s="14" t="n">
        <v>0</v>
      </c>
      <c r="J146" s="14" t="n">
        <v>5.897</v>
      </c>
      <c r="K146" s="14" t="n">
        <v>0</v>
      </c>
      <c r="L146" s="14" t="n">
        <v>1</v>
      </c>
      <c r="M146" s="14" t="n">
        <v>7.964</v>
      </c>
      <c r="N146" s="14" t="n">
        <v>3.43</v>
      </c>
      <c r="O146" s="14" t="n">
        <v>0</v>
      </c>
      <c r="P146" s="14" t="n">
        <v>7.964</v>
      </c>
      <c r="Q146" s="14" t="n">
        <v>0</v>
      </c>
      <c r="R146" s="14" t="n">
        <v>1</v>
      </c>
      <c r="S146" s="14" t="n">
        <v>11.613</v>
      </c>
      <c r="T146" s="14" t="n">
        <v>6.86</v>
      </c>
      <c r="U146" s="14" t="n">
        <v>0</v>
      </c>
      <c r="V146" s="14" t="n">
        <v>13.849</v>
      </c>
      <c r="W146" s="14" t="n">
        <v>0.192</v>
      </c>
      <c r="X146" s="14" t="n">
        <v>1</v>
      </c>
      <c r="Y146" s="14" t="n">
        <v>10.838</v>
      </c>
      <c r="Z146" s="14" t="n">
        <v>1.189</v>
      </c>
      <c r="AA146" s="14" t="n">
        <v>0</v>
      </c>
      <c r="AB146" s="14" t="n">
        <v>10.838</v>
      </c>
      <c r="AC146" s="14" t="n">
        <v>0</v>
      </c>
      <c r="AD146" s="14" t="n">
        <v>1</v>
      </c>
      <c r="AE146" s="14" t="n">
        <v>11.41</v>
      </c>
      <c r="AF146" s="14" t="n">
        <v>2.219</v>
      </c>
      <c r="AG146" s="14" t="n">
        <v>0</v>
      </c>
      <c r="AH146" s="14" t="n">
        <v>11.41</v>
      </c>
      <c r="AI146" s="14" t="n">
        <v>0</v>
      </c>
      <c r="AJ146" s="14" t="n">
        <v>1</v>
      </c>
      <c r="AK146" s="14" t="n">
        <v>14.84</v>
      </c>
      <c r="AL146" s="14" t="n">
        <v>7</v>
      </c>
      <c r="AM146" s="14" t="n">
        <v>0</v>
      </c>
      <c r="AN146" s="14" t="n">
        <v>17.696</v>
      </c>
      <c r="AO146" s="14" t="n">
        <v>0.192</v>
      </c>
      <c r="AP146" s="14" t="n">
        <v>1</v>
      </c>
      <c r="AQ146" s="14" t="n">
        <v>0.619</v>
      </c>
      <c r="AR146" s="14" t="n">
        <v>0.114</v>
      </c>
      <c r="AS146" s="14" t="n">
        <v>0.334</v>
      </c>
      <c r="AT146" s="14" t="n">
        <v>1.136</v>
      </c>
      <c r="AU146" s="14" t="n">
        <v>0.192</v>
      </c>
      <c r="AV146" s="14" t="n">
        <v>1</v>
      </c>
      <c r="AW146" s="14" t="n">
        <v>0.599</v>
      </c>
      <c r="AX146" s="14" t="n">
        <v>0.114</v>
      </c>
      <c r="AY146" s="14" t="n">
        <v>0.27</v>
      </c>
      <c r="AZ146" s="14" t="n">
        <v>1.037</v>
      </c>
      <c r="BA146" s="14" t="n">
        <v>0.192</v>
      </c>
      <c r="BB146" s="14" t="n">
        <v>1</v>
      </c>
      <c r="BC146" s="14" t="n">
        <v>0.439</v>
      </c>
      <c r="BD146" s="14" t="n">
        <v>0.114</v>
      </c>
      <c r="BE146" s="14" t="n">
        <v>-0.038</v>
      </c>
      <c r="BF146" s="14" t="n">
        <v>0.478</v>
      </c>
      <c r="BG146" s="14" t="n">
        <v>0.192</v>
      </c>
      <c r="BH146" s="14" t="n">
        <v>0</v>
      </c>
      <c r="BI146" s="14" t="n">
        <v>0.505</v>
      </c>
      <c r="BJ146" s="14" t="n">
        <v>0.114</v>
      </c>
      <c r="BK146" s="14" t="n">
        <v>0.025</v>
      </c>
      <c r="BL146" s="14" t="n">
        <v>0.631</v>
      </c>
      <c r="BM146" s="14" t="n">
        <v>0.192</v>
      </c>
      <c r="BN146" s="14" t="n">
        <v>1</v>
      </c>
      <c r="BO146" s="14" t="n">
        <v>0</v>
      </c>
      <c r="BP146" s="14" t="n">
        <v>0</v>
      </c>
      <c r="BQ146" s="14" t="n">
        <v>0.159</v>
      </c>
      <c r="BR146" s="14" t="n">
        <v>0</v>
      </c>
      <c r="BS146" s="14" t="n">
        <v>0.667</v>
      </c>
      <c r="BT146" s="14" t="n">
        <v>0</v>
      </c>
      <c r="BU146" s="14" t="n">
        <v>0</v>
      </c>
      <c r="BV146" s="14" t="n">
        <v>0.145</v>
      </c>
      <c r="BW146" s="14" t="n">
        <v>0.192</v>
      </c>
      <c r="BX146" s="14" t="n">
        <v>0.667</v>
      </c>
      <c r="BY146" s="14" t="n">
        <v>11.787</v>
      </c>
      <c r="BZ146" s="14" t="n">
        <v>0</v>
      </c>
      <c r="CA146" s="14" t="n">
        <v>11.787</v>
      </c>
      <c r="CB146" s="14" t="n">
        <v>0</v>
      </c>
      <c r="CC146" s="14" t="n">
        <v>78.125</v>
      </c>
      <c r="CD146" s="14" t="n">
        <v>7.95</v>
      </c>
      <c r="CE146" s="14" t="n">
        <v>20.503</v>
      </c>
      <c r="CF146" s="14" t="n">
        <v>117.613</v>
      </c>
      <c r="CG146" s="14" t="n">
        <v>0.192</v>
      </c>
      <c r="CH146" s="14" t="n">
        <v>1</v>
      </c>
      <c r="CI146" s="14" t="n">
        <v>0</v>
      </c>
      <c r="CJ146" s="14" t="n">
        <v>0</v>
      </c>
      <c r="CK146" s="14" t="n">
        <v>0</v>
      </c>
      <c r="CL146" s="14" t="n">
        <v>0</v>
      </c>
      <c r="CM146" s="14" t="n">
        <v>0</v>
      </c>
      <c r="CN146" s="14" t="n">
        <v>0</v>
      </c>
      <c r="CO146" s="14" t="n">
        <v>0</v>
      </c>
      <c r="CP146" s="14" t="n">
        <v>0</v>
      </c>
      <c r="CQ146" s="14" t="n">
        <v>1.198</v>
      </c>
      <c r="CR146" s="14" t="n">
        <v>1</v>
      </c>
      <c r="CS146" s="14" t="n">
        <v>10.266</v>
      </c>
      <c r="CT146" s="14" t="n">
        <v>4.753</v>
      </c>
      <c r="CU146" s="14" t="n">
        <v>14.129</v>
      </c>
    </row>
    <row r="147">
      <c r="A147" s="14" t="inlineStr">
        <is>
          <t>CMR2022</t>
        </is>
      </c>
      <c r="B147" s="14" t="inlineStr">
        <is>
          <t>CMR</t>
        </is>
      </c>
      <c r="C147" s="14" t="inlineStr">
        <is>
          <t>CMR</t>
        </is>
      </c>
      <c r="D147" s="14" t="inlineStr">
        <is>
          <t>Cameroon</t>
        </is>
      </c>
      <c r="E147" s="14" t="n">
        <v>2022</v>
      </c>
      <c r="F147" s="14" t="n">
        <v>0.192</v>
      </c>
      <c r="G147" s="14" t="n">
        <v>11.72</v>
      </c>
      <c r="H147" s="14" t="n">
        <v>1.235</v>
      </c>
      <c r="I147" s="14" t="n">
        <v>0</v>
      </c>
      <c r="J147" s="14" t="n">
        <v>11.72</v>
      </c>
      <c r="K147" s="14" t="n">
        <v>0</v>
      </c>
      <c r="L147" s="14" t="n">
        <v>1</v>
      </c>
      <c r="M147" s="14" t="n">
        <v>9.782999999999999</v>
      </c>
      <c r="N147" s="14" t="n">
        <v>3.704</v>
      </c>
      <c r="O147" s="14" t="n">
        <v>0</v>
      </c>
      <c r="P147" s="14" t="n">
        <v>9.782999999999999</v>
      </c>
      <c r="Q147" s="14" t="n">
        <v>0</v>
      </c>
      <c r="R147" s="14" t="n">
        <v>1</v>
      </c>
      <c r="S147" s="14" t="n">
        <v>17.893</v>
      </c>
      <c r="T147" s="14" t="n">
        <v>7.408</v>
      </c>
      <c r="U147" s="14" t="n">
        <v>0.255</v>
      </c>
      <c r="V147" s="14" t="n">
        <v>21.338</v>
      </c>
      <c r="W147" s="14" t="n">
        <v>0.192</v>
      </c>
      <c r="X147" s="14" t="n">
        <v>1</v>
      </c>
      <c r="Y147" s="14" t="n">
        <v>11.704</v>
      </c>
      <c r="Z147" s="14" t="n">
        <v>1.284</v>
      </c>
      <c r="AA147" s="14" t="n">
        <v>0</v>
      </c>
      <c r="AB147" s="14" t="n">
        <v>11.704</v>
      </c>
      <c r="AC147" s="14" t="n">
        <v>0</v>
      </c>
      <c r="AD147" s="14" t="n">
        <v>1</v>
      </c>
      <c r="AE147" s="14" t="n">
        <v>12.322</v>
      </c>
      <c r="AF147" s="14" t="n">
        <v>2.396</v>
      </c>
      <c r="AG147" s="14" t="n">
        <v>0</v>
      </c>
      <c r="AH147" s="14" t="n">
        <v>12.322</v>
      </c>
      <c r="AI147" s="14" t="n">
        <v>0</v>
      </c>
      <c r="AJ147" s="14" t="n">
        <v>1</v>
      </c>
      <c r="AK147" s="14" t="n">
        <v>16.026</v>
      </c>
      <c r="AL147" s="14" t="n">
        <v>7.56</v>
      </c>
      <c r="AM147" s="14" t="n">
        <v>0.228</v>
      </c>
      <c r="AN147" s="14" t="n">
        <v>19.111</v>
      </c>
      <c r="AO147" s="14" t="n">
        <v>0.192</v>
      </c>
      <c r="AP147" s="14" t="n">
        <v>1</v>
      </c>
      <c r="AQ147" s="14" t="n">
        <v>0.861</v>
      </c>
      <c r="AR147" s="14" t="n">
        <v>0.123</v>
      </c>
      <c r="AS147" s="14" t="n">
        <v>-0.003</v>
      </c>
      <c r="AT147" s="14" t="n">
        <v>1.024</v>
      </c>
      <c r="AU147" s="14" t="n">
        <v>0.192</v>
      </c>
      <c r="AV147" s="14" t="n">
        <v>1</v>
      </c>
      <c r="AW147" s="14" t="n">
        <v>0.986</v>
      </c>
      <c r="AX147" s="14" t="n">
        <v>0.123</v>
      </c>
      <c r="AY147" s="14" t="n">
        <v>-0.199</v>
      </c>
      <c r="AZ147" s="14" t="n">
        <v>0.9389999999999999</v>
      </c>
      <c r="BA147" s="14" t="n">
        <v>0.192</v>
      </c>
      <c r="BB147" s="14" t="n">
        <v>1</v>
      </c>
      <c r="BC147" s="14" t="n">
        <v>0.598</v>
      </c>
      <c r="BD147" s="14" t="n">
        <v>0.123</v>
      </c>
      <c r="BE147" s="14" t="n">
        <v>-0.241</v>
      </c>
      <c r="BF147" s="14" t="n">
        <v>0.425</v>
      </c>
      <c r="BG147" s="14" t="n">
        <v>0.192</v>
      </c>
      <c r="BH147" s="14" t="n">
        <v>0</v>
      </c>
      <c r="BI147" s="14" t="n">
        <v>0.612</v>
      </c>
      <c r="BJ147" s="14" t="n">
        <v>0.123</v>
      </c>
      <c r="BK147" s="14" t="n">
        <v>-0.141</v>
      </c>
      <c r="BL147" s="14" t="n">
        <v>0.5620000000000001</v>
      </c>
      <c r="BM147" s="14" t="n">
        <v>0.192</v>
      </c>
      <c r="BN147" s="14" t="n">
        <v>1</v>
      </c>
      <c r="BO147" s="14" t="n">
        <v>0</v>
      </c>
      <c r="BP147" s="14" t="n">
        <v>0</v>
      </c>
      <c r="BQ147" s="14" t="n">
        <v>0.141</v>
      </c>
      <c r="BR147" s="14" t="n">
        <v>0</v>
      </c>
      <c r="BS147" s="14" t="n">
        <v>0.667</v>
      </c>
      <c r="BT147" s="14" t="n">
        <v>0</v>
      </c>
      <c r="BU147" s="14" t="n">
        <v>0</v>
      </c>
      <c r="BV147" s="14" t="n">
        <v>0.129</v>
      </c>
      <c r="BW147" s="14" t="n">
        <v>0.192</v>
      </c>
      <c r="BX147" s="14" t="n">
        <v>0.667</v>
      </c>
      <c r="BY147" s="14" t="n">
        <v>12.729</v>
      </c>
      <c r="BZ147" s="14" t="n">
        <v>0</v>
      </c>
      <c r="CA147" s="14" t="n">
        <v>12.729</v>
      </c>
      <c r="CB147" s="14" t="n">
        <v>0</v>
      </c>
      <c r="CC147" s="14" t="n">
        <v>97.90000000000001</v>
      </c>
      <c r="CD147" s="14" t="n">
        <v>7.95</v>
      </c>
      <c r="CE147" s="14" t="n">
        <v>-10.219</v>
      </c>
      <c r="CF147" s="14" t="n">
        <v>104.56</v>
      </c>
      <c r="CG147" s="14" t="n">
        <v>0.192</v>
      </c>
      <c r="CH147" s="14" t="n">
        <v>1</v>
      </c>
      <c r="CI147" s="14" t="n">
        <v>0</v>
      </c>
      <c r="CJ147" s="14" t="n">
        <v>0</v>
      </c>
      <c r="CK147" s="14" t="n">
        <v>0</v>
      </c>
      <c r="CL147" s="14" t="n">
        <v>0</v>
      </c>
      <c r="CM147" s="14" t="n">
        <v>0</v>
      </c>
      <c r="CN147" s="14" t="n">
        <v>0</v>
      </c>
      <c r="CO147" s="14" t="n">
        <v>0</v>
      </c>
      <c r="CP147" s="14" t="n">
        <v>0</v>
      </c>
      <c r="CQ147" s="14" t="n">
        <v>1.294</v>
      </c>
      <c r="CR147" s="14" t="n">
        <v>1</v>
      </c>
      <c r="CS147" s="14" t="n">
        <v>11.087</v>
      </c>
      <c r="CT147" s="14" t="n">
        <v>10.485</v>
      </c>
      <c r="CU147" s="14" t="n">
        <v>28.059</v>
      </c>
    </row>
    <row r="148">
      <c r="A148" s="14" t="inlineStr">
        <is>
          <t>CMR2023</t>
        </is>
      </c>
      <c r="B148" s="14" t="inlineStr">
        <is>
          <t>CMR</t>
        </is>
      </c>
      <c r="C148" s="14" t="inlineStr">
        <is>
          <t>CMR</t>
        </is>
      </c>
      <c r="D148" s="14" t="inlineStr">
        <is>
          <t>Cameroon</t>
        </is>
      </c>
      <c r="E148" s="14" t="n">
        <v>2023</v>
      </c>
      <c r="F148" s="14" t="n">
        <v>0.192</v>
      </c>
      <c r="G148" s="14" t="n">
        <v>6.147</v>
      </c>
      <c r="H148" s="14" t="n">
        <v>1.286</v>
      </c>
      <c r="I148" s="14" t="n">
        <v>0</v>
      </c>
      <c r="J148" s="14" t="n">
        <v>6.147</v>
      </c>
      <c r="K148" s="14" t="n">
        <v>0</v>
      </c>
      <c r="L148" s="14" t="n">
        <v>1</v>
      </c>
      <c r="M148" s="14" t="n">
        <v>7.886</v>
      </c>
      <c r="N148" s="14" t="n">
        <v>3.857</v>
      </c>
      <c r="O148" s="14" t="n">
        <v>0</v>
      </c>
      <c r="P148" s="14" t="n">
        <v>7.886</v>
      </c>
      <c r="Q148" s="14" t="n">
        <v>0</v>
      </c>
      <c r="R148" s="14" t="n">
        <v>1</v>
      </c>
      <c r="S148" s="14" t="n">
        <v>12.575</v>
      </c>
      <c r="T148" s="14" t="n">
        <v>7.714</v>
      </c>
      <c r="U148" s="14" t="n">
        <v>0.268</v>
      </c>
      <c r="V148" s="14" t="n">
        <v>14.996</v>
      </c>
      <c r="W148" s="14" t="n">
        <v>0.192</v>
      </c>
      <c r="X148" s="14" t="n">
        <v>1</v>
      </c>
      <c r="Y148" s="14" t="n">
        <v>9.904</v>
      </c>
      <c r="Z148" s="14" t="n">
        <v>1.087</v>
      </c>
      <c r="AA148" s="14" t="n">
        <v>0</v>
      </c>
      <c r="AB148" s="14" t="n">
        <v>9.904</v>
      </c>
      <c r="AC148" s="14" t="n">
        <v>0</v>
      </c>
      <c r="AD148" s="14" t="n">
        <v>1</v>
      </c>
      <c r="AE148" s="14" t="n">
        <v>10.547</v>
      </c>
      <c r="AF148" s="14" t="n">
        <v>2.051</v>
      </c>
      <c r="AG148" s="14" t="n">
        <v>0</v>
      </c>
      <c r="AH148" s="14" t="n">
        <v>10.547</v>
      </c>
      <c r="AI148" s="14" t="n">
        <v>0</v>
      </c>
      <c r="AJ148" s="14" t="n">
        <v>1</v>
      </c>
      <c r="AK148" s="14" t="n">
        <v>14.404</v>
      </c>
      <c r="AL148" s="14" t="n">
        <v>6.795</v>
      </c>
      <c r="AM148" s="14" t="n">
        <v>0.307</v>
      </c>
      <c r="AN148" s="14" t="n">
        <v>17.177</v>
      </c>
      <c r="AO148" s="14" t="n">
        <v>0.192</v>
      </c>
      <c r="AP148" s="14" t="n">
        <v>1</v>
      </c>
      <c r="AQ148" s="14" t="n">
        <v>0.76</v>
      </c>
      <c r="AR148" s="14" t="n">
        <v>0.129</v>
      </c>
      <c r="AS148" s="14" t="n">
        <v>0.238</v>
      </c>
      <c r="AT148" s="14" t="n">
        <v>1.191</v>
      </c>
      <c r="AU148" s="14" t="n">
        <v>0.192</v>
      </c>
      <c r="AV148" s="14" t="n">
        <v>1</v>
      </c>
      <c r="AW148" s="14" t="n">
        <v>0.8110000000000001</v>
      </c>
      <c r="AX148" s="14" t="n">
        <v>0.129</v>
      </c>
      <c r="AY148" s="14" t="n">
        <v>0.169</v>
      </c>
      <c r="AZ148" s="14" t="n">
        <v>1.169</v>
      </c>
      <c r="BA148" s="14" t="n">
        <v>0.192</v>
      </c>
      <c r="BB148" s="14" t="n">
        <v>1</v>
      </c>
      <c r="BC148" s="14" t="n">
        <v>0.535</v>
      </c>
      <c r="BD148" s="14" t="n">
        <v>0.129</v>
      </c>
      <c r="BE148" s="14" t="n">
        <v>-0.168</v>
      </c>
      <c r="BF148" s="14" t="n">
        <v>0.437</v>
      </c>
      <c r="BG148" s="14" t="n">
        <v>0.192</v>
      </c>
      <c r="BH148" s="14" t="n">
        <v>0</v>
      </c>
      <c r="BI148" s="14" t="n">
        <v>0.579</v>
      </c>
      <c r="BJ148" s="14" t="n">
        <v>0.129</v>
      </c>
      <c r="BK148" s="14" t="n">
        <v>-0.095</v>
      </c>
      <c r="BL148" s="14" t="n">
        <v>0.577</v>
      </c>
      <c r="BM148" s="14" t="n">
        <v>0.192</v>
      </c>
      <c r="BN148" s="14" t="n">
        <v>1</v>
      </c>
      <c r="BO148" s="14" t="n">
        <v>0</v>
      </c>
      <c r="BP148" s="14" t="n">
        <v>0</v>
      </c>
      <c r="BQ148" s="14" t="n">
        <v>0.145</v>
      </c>
      <c r="BR148" s="14" t="n">
        <v>0</v>
      </c>
      <c r="BS148" s="14" t="n">
        <v>0.667</v>
      </c>
      <c r="BT148" s="14" t="n">
        <v>0</v>
      </c>
      <c r="BU148" s="14" t="n">
        <v>0</v>
      </c>
      <c r="BV148" s="14" t="n">
        <v>0.133</v>
      </c>
      <c r="BW148" s="14" t="n">
        <v>0.192</v>
      </c>
      <c r="BX148" s="14" t="n">
        <v>0.667</v>
      </c>
      <c r="BY148" s="14" t="n">
        <v>13.254</v>
      </c>
      <c r="BZ148" s="14" t="n">
        <v>0</v>
      </c>
      <c r="CA148" s="14" t="n">
        <v>13.254</v>
      </c>
      <c r="CB148" s="14" t="n">
        <v>0</v>
      </c>
      <c r="CC148" s="14" t="n">
        <v>83.248</v>
      </c>
      <c r="CD148" s="14" t="n">
        <v>7.95</v>
      </c>
      <c r="CE148" s="14" t="n">
        <v>37.143</v>
      </c>
      <c r="CF148" s="14" t="n">
        <v>143.566</v>
      </c>
      <c r="CG148" s="14" t="n">
        <v>0.192</v>
      </c>
      <c r="CH148" s="14" t="n">
        <v>1</v>
      </c>
      <c r="CI148" s="14" t="n">
        <v>0</v>
      </c>
      <c r="CJ148" s="14" t="n">
        <v>0</v>
      </c>
      <c r="CK148" s="14" t="n">
        <v>0</v>
      </c>
      <c r="CL148" s="14" t="n">
        <v>0</v>
      </c>
      <c r="CM148" s="14" t="n">
        <v>0</v>
      </c>
      <c r="CN148" s="14" t="n">
        <v>0</v>
      </c>
      <c r="CO148" s="14" t="n">
        <v>0</v>
      </c>
      <c r="CP148" s="14" t="n">
        <v>0</v>
      </c>
      <c r="CQ148" s="14" t="n">
        <v>1.348</v>
      </c>
      <c r="CR148" s="14" t="n">
        <v>1</v>
      </c>
      <c r="CS148" s="14" t="n">
        <v>9.260999999999999</v>
      </c>
      <c r="CT148" s="14" t="n">
        <v>4.861</v>
      </c>
      <c r="CU148" s="14" t="n">
        <v>9.260999999999999</v>
      </c>
    </row>
    <row r="149">
      <c r="A149" s="14" t="inlineStr">
        <is>
          <t>CMR2024</t>
        </is>
      </c>
      <c r="B149" s="14" t="inlineStr">
        <is>
          <t>CMR</t>
        </is>
      </c>
      <c r="C149" s="14" t="inlineStr">
        <is>
          <t>CMR</t>
        </is>
      </c>
      <c r="D149" s="14" t="inlineStr">
        <is>
          <t>Cameroon</t>
        </is>
      </c>
      <c r="E149" s="14" t="n">
        <v>2024</v>
      </c>
      <c r="F149" s="14" t="n">
        <v>0.192</v>
      </c>
      <c r="G149" s="14" t="n">
        <v>5.575</v>
      </c>
      <c r="H149" s="14" t="n">
        <v>1.324</v>
      </c>
      <c r="I149" s="14" t="n">
        <v>0</v>
      </c>
      <c r="J149" s="14" t="n">
        <v>5.575</v>
      </c>
      <c r="K149" s="14" t="n">
        <v>0</v>
      </c>
      <c r="L149" s="14" t="n">
        <v>1</v>
      </c>
      <c r="M149" s="14" t="n">
        <v>7.124</v>
      </c>
      <c r="N149" s="14" t="n">
        <v>3.971</v>
      </c>
      <c r="O149" s="14" t="n">
        <v>0</v>
      </c>
      <c r="P149" s="14" t="n">
        <v>7.124</v>
      </c>
      <c r="Q149" s="14" t="n">
        <v>0</v>
      </c>
      <c r="R149" s="14" t="n">
        <v>1</v>
      </c>
      <c r="S149" s="14" t="n">
        <v>12.193</v>
      </c>
      <c r="T149" s="14" t="n">
        <v>7.942</v>
      </c>
      <c r="U149" s="14" t="n">
        <v>0.32</v>
      </c>
      <c r="V149" s="14" t="n">
        <v>14.54</v>
      </c>
      <c r="W149" s="14" t="n">
        <v>0.192</v>
      </c>
      <c r="X149" s="14" t="n">
        <v>1</v>
      </c>
      <c r="Y149" s="14" t="n">
        <v>8.26</v>
      </c>
      <c r="Z149" s="14" t="n">
        <v>0.906</v>
      </c>
      <c r="AA149" s="14" t="n">
        <v>0</v>
      </c>
      <c r="AB149" s="14" t="n">
        <v>8.26</v>
      </c>
      <c r="AC149" s="14" t="n">
        <v>0</v>
      </c>
      <c r="AD149" s="14" t="n">
        <v>1</v>
      </c>
      <c r="AE149" s="14" t="n">
        <v>8.922000000000001</v>
      </c>
      <c r="AF149" s="14" t="n">
        <v>1.735</v>
      </c>
      <c r="AG149" s="14" t="n">
        <v>0</v>
      </c>
      <c r="AH149" s="14" t="n">
        <v>8.922000000000001</v>
      </c>
      <c r="AI149" s="14" t="n">
        <v>0</v>
      </c>
      <c r="AJ149" s="14" t="n">
        <v>1</v>
      </c>
      <c r="AK149" s="14" t="n">
        <v>12.892</v>
      </c>
      <c r="AL149" s="14" t="n">
        <v>6.082</v>
      </c>
      <c r="AM149" s="14" t="n">
        <v>0.338</v>
      </c>
      <c r="AN149" s="14" t="n">
        <v>15.374</v>
      </c>
      <c r="AO149" s="14" t="n">
        <v>0.192</v>
      </c>
      <c r="AP149" s="14" t="n">
        <v>1</v>
      </c>
      <c r="AQ149" s="14" t="n">
        <v>0.724</v>
      </c>
      <c r="AR149" s="14" t="n">
        <v>0.132</v>
      </c>
      <c r="AS149" s="14" t="n">
        <v>0.423</v>
      </c>
      <c r="AT149" s="14" t="n">
        <v>1.369</v>
      </c>
      <c r="AU149" s="14" t="n">
        <v>0.192</v>
      </c>
      <c r="AV149" s="14" t="n">
        <v>1</v>
      </c>
      <c r="AW149" s="14" t="n">
        <v>0.75</v>
      </c>
      <c r="AX149" s="14" t="n">
        <v>0.132</v>
      </c>
      <c r="AY149" s="14" t="n">
        <v>0.381</v>
      </c>
      <c r="AZ149" s="14" t="n">
        <v>1.349</v>
      </c>
      <c r="BA149" s="14" t="n">
        <v>0.192</v>
      </c>
      <c r="BB149" s="14" t="n">
        <v>1</v>
      </c>
      <c r="BC149" s="14" t="n">
        <v>0.513</v>
      </c>
      <c r="BD149" s="14" t="n">
        <v>0.132</v>
      </c>
      <c r="BE149" s="14" t="n">
        <v>-0.143</v>
      </c>
      <c r="BF149" s="14" t="n">
        <v>0.442</v>
      </c>
      <c r="BG149" s="14" t="n">
        <v>0.192</v>
      </c>
      <c r="BH149" s="14" t="n">
        <v>0</v>
      </c>
      <c r="BI149" s="14" t="n">
        <v>0.591</v>
      </c>
      <c r="BJ149" s="14" t="n">
        <v>0.132</v>
      </c>
      <c r="BK149" s="14" t="n">
        <v>-0.107</v>
      </c>
      <c r="BL149" s="14" t="n">
        <v>0.577</v>
      </c>
      <c r="BM149" s="14" t="n">
        <v>0.192</v>
      </c>
      <c r="BN149" s="14" t="n">
        <v>1</v>
      </c>
      <c r="BO149" s="14" t="n">
        <v>0</v>
      </c>
      <c r="BP149" s="14" t="n">
        <v>0</v>
      </c>
      <c r="BQ149" s="14" t="n">
        <v>0.154</v>
      </c>
      <c r="BR149" s="14" t="n">
        <v>0</v>
      </c>
      <c r="BS149" s="14" t="n">
        <v>0.667</v>
      </c>
      <c r="BT149" s="14" t="n">
        <v>0</v>
      </c>
      <c r="BU149" s="14" t="n">
        <v>0</v>
      </c>
      <c r="BV149" s="14" t="n">
        <v>0.108</v>
      </c>
      <c r="BW149" s="14" t="n">
        <v>0.192</v>
      </c>
      <c r="BX149" s="14" t="n">
        <v>0.667</v>
      </c>
      <c r="BY149" s="14" t="n">
        <v>13.646</v>
      </c>
      <c r="BZ149" s="14" t="n">
        <v>0</v>
      </c>
      <c r="CA149" s="14" t="n">
        <v>13.646</v>
      </c>
      <c r="CB149" s="14" t="n">
        <v>0</v>
      </c>
      <c r="CC149" s="14" t="n">
        <v>82.58799999999999</v>
      </c>
      <c r="CD149" s="14" t="n">
        <v>7.95</v>
      </c>
      <c r="CE149" s="14" t="n">
        <v>40.596</v>
      </c>
      <c r="CF149" s="14" t="n">
        <v>146.897</v>
      </c>
      <c r="CG149" s="14" t="n">
        <v>0.192</v>
      </c>
      <c r="CH149" s="14" t="n">
        <v>1</v>
      </c>
      <c r="CI149" s="14" t="n">
        <v>0</v>
      </c>
      <c r="CJ149" s="14" t="n">
        <v>0</v>
      </c>
      <c r="CK149" s="14" t="n">
        <v>0</v>
      </c>
      <c r="CL149" s="14" t="n">
        <v>0</v>
      </c>
      <c r="CM149" s="14" t="n">
        <v>0</v>
      </c>
      <c r="CN149" s="14" t="n">
        <v>0</v>
      </c>
      <c r="CO149" s="14" t="n">
        <v>0</v>
      </c>
      <c r="CP149" s="14" t="n">
        <v>0</v>
      </c>
      <c r="CQ149" s="14" t="n">
        <v>1.387</v>
      </c>
      <c r="CR149" s="14" t="n">
        <v>1</v>
      </c>
      <c r="CS149" s="14" t="n">
        <v>7.598</v>
      </c>
      <c r="CT149" s="14" t="n">
        <v>4.251</v>
      </c>
      <c r="CU149" s="14" t="n">
        <v>7.598</v>
      </c>
    </row>
    <row r="150">
      <c r="A150" s="14" t="inlineStr">
        <is>
          <t>CAN2021</t>
        </is>
      </c>
      <c r="B150" s="14" t="inlineStr">
        <is>
          <t>CAN</t>
        </is>
      </c>
      <c r="C150" s="14" t="inlineStr">
        <is>
          <t>CAN</t>
        </is>
      </c>
      <c r="D150" s="14" t="inlineStr">
        <is>
          <t>Canada</t>
        </is>
      </c>
      <c r="E150" s="14" t="n">
        <v>2021</v>
      </c>
      <c r="F150" s="14" t="n">
        <v>0.05</v>
      </c>
      <c r="G150" s="14" t="n">
        <v>3.254</v>
      </c>
      <c r="H150" s="14" t="n">
        <v>0.8129999999999999</v>
      </c>
      <c r="I150" s="14" t="n">
        <v>0</v>
      </c>
      <c r="J150" s="14" t="n">
        <v>3.254</v>
      </c>
      <c r="K150" s="14" t="n">
        <v>0</v>
      </c>
      <c r="L150" s="14" t="n">
        <v>1</v>
      </c>
      <c r="M150" s="14" t="n">
        <v>5.042</v>
      </c>
      <c r="N150" s="14" t="n">
        <v>2.438</v>
      </c>
      <c r="O150" s="14" t="n">
        <v>0</v>
      </c>
      <c r="P150" s="14" t="n">
        <v>5.042</v>
      </c>
      <c r="Q150" s="14" t="n">
        <v>0</v>
      </c>
      <c r="R150" s="14" t="n">
        <v>1</v>
      </c>
      <c r="S150" s="14" t="n">
        <v>7.316</v>
      </c>
      <c r="T150" s="14" t="n">
        <v>4.875</v>
      </c>
      <c r="U150" s="14" t="n">
        <v>0.313</v>
      </c>
      <c r="V150" s="14" t="n">
        <v>8.010999999999999</v>
      </c>
      <c r="W150" s="14" t="n">
        <v>0.05</v>
      </c>
      <c r="X150" s="14" t="n">
        <v>1</v>
      </c>
      <c r="Y150" s="14" t="n">
        <v>7.144</v>
      </c>
      <c r="Z150" s="14" t="n">
        <v>0.789</v>
      </c>
      <c r="AA150" s="14" t="n">
        <v>-2.105</v>
      </c>
      <c r="AB150" s="14" t="n">
        <v>5.04</v>
      </c>
      <c r="AC150" s="14" t="n">
        <v>0</v>
      </c>
      <c r="AD150" s="14" t="n">
        <v>1</v>
      </c>
      <c r="AE150" s="14" t="n">
        <v>7.101</v>
      </c>
      <c r="AF150" s="14" t="n">
        <v>1.397</v>
      </c>
      <c r="AG150" s="14" t="n">
        <v>-2.061</v>
      </c>
      <c r="AH150" s="14" t="n">
        <v>5.04</v>
      </c>
      <c r="AI150" s="14" t="n">
        <v>0</v>
      </c>
      <c r="AJ150" s="14" t="n">
        <v>1</v>
      </c>
      <c r="AK150" s="14" t="n">
        <v>9.089</v>
      </c>
      <c r="AL150" s="14" t="n">
        <v>4.461</v>
      </c>
      <c r="AM150" s="14" t="n">
        <v>-0.439</v>
      </c>
      <c r="AN150" s="14" t="n">
        <v>9.083</v>
      </c>
      <c r="AO150" s="14" t="n">
        <v>0.05</v>
      </c>
      <c r="AP150" s="14" t="n">
        <v>1</v>
      </c>
      <c r="AQ150" s="14" t="n">
        <v>0.649</v>
      </c>
      <c r="AR150" s="14" t="n">
        <v>0.114</v>
      </c>
      <c r="AS150" s="14" t="n">
        <v>0.497</v>
      </c>
      <c r="AT150" s="14" t="n">
        <v>1.203</v>
      </c>
      <c r="AU150" s="14" t="n">
        <v>0.05</v>
      </c>
      <c r="AV150" s="14" t="n">
        <v>1</v>
      </c>
      <c r="AW150" s="14" t="n">
        <v>0.577</v>
      </c>
      <c r="AX150" s="14" t="n">
        <v>0.114</v>
      </c>
      <c r="AY150" s="14" t="n">
        <v>0.411</v>
      </c>
      <c r="AZ150" s="14" t="n">
        <v>1.037</v>
      </c>
      <c r="BA150" s="14" t="n">
        <v>0.05</v>
      </c>
      <c r="BB150" s="14" t="n">
        <v>1</v>
      </c>
      <c r="BC150" s="14" t="n">
        <v>0.458</v>
      </c>
      <c r="BD150" s="14" t="n">
        <v>0.114</v>
      </c>
      <c r="BE150" s="14" t="n">
        <v>0.253</v>
      </c>
      <c r="BF150" s="14" t="n">
        <v>0.746</v>
      </c>
      <c r="BG150" s="14" t="n">
        <v>0.05</v>
      </c>
      <c r="BH150" s="14" t="n">
        <v>1</v>
      </c>
      <c r="BI150" s="14" t="n">
        <v>0.491</v>
      </c>
      <c r="BJ150" s="14" t="n">
        <v>0.114</v>
      </c>
      <c r="BK150" s="14" t="n">
        <v>0.396</v>
      </c>
      <c r="BL150" s="14" t="n">
        <v>0.931</v>
      </c>
      <c r="BM150" s="14" t="n">
        <v>0.05</v>
      </c>
      <c r="BN150" s="14" t="n">
        <v>1</v>
      </c>
      <c r="BO150" s="14" t="n">
        <v>0</v>
      </c>
      <c r="BP150" s="14" t="n">
        <v>0.011</v>
      </c>
      <c r="BQ150" s="14" t="n">
        <v>0.098</v>
      </c>
      <c r="BR150" s="14" t="n">
        <v>0</v>
      </c>
      <c r="BS150" s="14" t="n">
        <v>1</v>
      </c>
      <c r="BT150" s="14" t="n">
        <v>0</v>
      </c>
      <c r="BU150" s="14" t="n">
        <v>0.007</v>
      </c>
      <c r="BV150" s="14" t="n">
        <v>0.116</v>
      </c>
      <c r="BW150" s="14" t="n">
        <v>0.05</v>
      </c>
      <c r="BX150" s="14" t="n">
        <v>0.833</v>
      </c>
      <c r="BY150" s="14" t="n">
        <v>11.787</v>
      </c>
      <c r="BZ150" s="14" t="n">
        <v>0</v>
      </c>
      <c r="CA150" s="14" t="n">
        <v>11.787</v>
      </c>
      <c r="CB150" s="14" t="n">
        <v>0</v>
      </c>
      <c r="CC150" s="14" t="n">
        <v>78.125</v>
      </c>
      <c r="CD150" s="14" t="n">
        <v>7.95</v>
      </c>
      <c r="CE150" s="14" t="n">
        <v>56.537</v>
      </c>
      <c r="CF150" s="14" t="n">
        <v>152.168</v>
      </c>
      <c r="CG150" s="14" t="n">
        <v>0.13</v>
      </c>
      <c r="CH150" s="14" t="n">
        <v>1</v>
      </c>
      <c r="CI150" s="14" t="n">
        <v>0</v>
      </c>
      <c r="CJ150" s="14" t="n">
        <v>0</v>
      </c>
      <c r="CK150" s="14" t="n">
        <v>0</v>
      </c>
      <c r="CL150" s="14" t="n">
        <v>0.013</v>
      </c>
      <c r="CM150" s="14" t="n">
        <v>0</v>
      </c>
      <c r="CN150" s="14" t="n">
        <v>1.014</v>
      </c>
      <c r="CO150" s="14" t="n">
        <v>0.36</v>
      </c>
      <c r="CP150" s="14" t="n">
        <v>0.579</v>
      </c>
      <c r="CQ150" s="14" t="n">
        <v>1.198</v>
      </c>
      <c r="CR150" s="14" t="n">
        <v>0</v>
      </c>
      <c r="CS150" s="14" t="n">
        <v>2.471</v>
      </c>
      <c r="CT150" s="14" t="n">
        <v>4.147</v>
      </c>
      <c r="CU150" s="14" t="n">
        <v>2.471</v>
      </c>
    </row>
    <row r="151">
      <c r="A151" s="14" t="inlineStr">
        <is>
          <t>CAN2022</t>
        </is>
      </c>
      <c r="B151" s="14" t="inlineStr">
        <is>
          <t>CAN</t>
        </is>
      </c>
      <c r="C151" s="14" t="inlineStr">
        <is>
          <t>CAN</t>
        </is>
      </c>
      <c r="D151" s="14" t="inlineStr">
        <is>
          <t>Canada</t>
        </is>
      </c>
      <c r="E151" s="14" t="n">
        <v>2022</v>
      </c>
      <c r="F151" s="14" t="n">
        <v>0.05</v>
      </c>
      <c r="G151" s="14" t="n">
        <v>7.405</v>
      </c>
      <c r="H151" s="14" t="n">
        <v>0.959</v>
      </c>
      <c r="I151" s="14" t="n">
        <v>3.809</v>
      </c>
      <c r="J151" s="14" t="n">
        <v>11.214</v>
      </c>
      <c r="K151" s="14" t="n">
        <v>0</v>
      </c>
      <c r="L151" s="14" t="n">
        <v>1</v>
      </c>
      <c r="M151" s="14" t="n">
        <v>6.822</v>
      </c>
      <c r="N151" s="14" t="n">
        <v>2.878</v>
      </c>
      <c r="O151" s="14" t="n">
        <v>3.878</v>
      </c>
      <c r="P151" s="14" t="n">
        <v>10.7</v>
      </c>
      <c r="Q151" s="14" t="n">
        <v>0</v>
      </c>
      <c r="R151" s="14" t="n">
        <v>1</v>
      </c>
      <c r="S151" s="14" t="n">
        <v>12.202</v>
      </c>
      <c r="T151" s="14" t="n">
        <v>5.756</v>
      </c>
      <c r="U151" s="14" t="n">
        <v>0.5590000000000001</v>
      </c>
      <c r="V151" s="14" t="n">
        <v>13.349</v>
      </c>
      <c r="W151" s="14" t="n">
        <v>0.05</v>
      </c>
      <c r="X151" s="14" t="n">
        <v>1</v>
      </c>
      <c r="Y151" s="14" t="n">
        <v>8.439</v>
      </c>
      <c r="Z151" s="14" t="n">
        <v>0.885</v>
      </c>
      <c r="AA151" s="14" t="n">
        <v>1.367</v>
      </c>
      <c r="AB151" s="14" t="n">
        <v>9.805999999999999</v>
      </c>
      <c r="AC151" s="14" t="n">
        <v>0</v>
      </c>
      <c r="AD151" s="14" t="n">
        <v>1</v>
      </c>
      <c r="AE151" s="14" t="n">
        <v>8.488</v>
      </c>
      <c r="AF151" s="14" t="n">
        <v>1.573</v>
      </c>
      <c r="AG151" s="14" t="n">
        <v>1.319</v>
      </c>
      <c r="AH151" s="14" t="n">
        <v>9.805999999999999</v>
      </c>
      <c r="AI151" s="14" t="n">
        <v>0</v>
      </c>
      <c r="AJ151" s="14" t="n">
        <v>1</v>
      </c>
      <c r="AK151" s="14" t="n">
        <v>11.023</v>
      </c>
      <c r="AL151" s="14" t="n">
        <v>5.264</v>
      </c>
      <c r="AM151" s="14" t="n">
        <v>0.257</v>
      </c>
      <c r="AN151" s="14" t="n">
        <v>11.845</v>
      </c>
      <c r="AO151" s="14" t="n">
        <v>0.05</v>
      </c>
      <c r="AP151" s="14" t="n">
        <v>1</v>
      </c>
      <c r="AQ151" s="14" t="n">
        <v>0.896</v>
      </c>
      <c r="AR151" s="14" t="n">
        <v>0.123</v>
      </c>
      <c r="AS151" s="14" t="n">
        <v>0.491</v>
      </c>
      <c r="AT151" s="14" t="n">
        <v>1.456</v>
      </c>
      <c r="AU151" s="14" t="n">
        <v>0.05</v>
      </c>
      <c r="AV151" s="14" t="n">
        <v>1</v>
      </c>
      <c r="AW151" s="14" t="n">
        <v>0.89</v>
      </c>
      <c r="AX151" s="14" t="n">
        <v>0.123</v>
      </c>
      <c r="AY151" s="14" t="n">
        <v>0.5580000000000001</v>
      </c>
      <c r="AZ151" s="14" t="n">
        <v>1.52</v>
      </c>
      <c r="BA151" s="14" t="n">
        <v>0.05</v>
      </c>
      <c r="BB151" s="14" t="n">
        <v>1</v>
      </c>
      <c r="BC151" s="14" t="n">
        <v>0.62</v>
      </c>
      <c r="BD151" s="14" t="n">
        <v>0.123</v>
      </c>
      <c r="BE151" s="14" t="n">
        <v>0.284</v>
      </c>
      <c r="BF151" s="14" t="n">
        <v>0.95</v>
      </c>
      <c r="BG151" s="14" t="n">
        <v>0.05</v>
      </c>
      <c r="BH151" s="14" t="n">
        <v>1</v>
      </c>
      <c r="BI151" s="14" t="n">
        <v>0.608</v>
      </c>
      <c r="BJ151" s="14" t="n">
        <v>0.123</v>
      </c>
      <c r="BK151" s="14" t="n">
        <v>0.743</v>
      </c>
      <c r="BL151" s="14" t="n">
        <v>1.418</v>
      </c>
      <c r="BM151" s="14" t="n">
        <v>0.05</v>
      </c>
      <c r="BN151" s="14" t="n">
        <v>1</v>
      </c>
      <c r="BO151" s="14" t="n">
        <v>0</v>
      </c>
      <c r="BP151" s="14" t="n">
        <v>0.011</v>
      </c>
      <c r="BQ151" s="14" t="n">
        <v>0.099</v>
      </c>
      <c r="BR151" s="14" t="n">
        <v>0</v>
      </c>
      <c r="BS151" s="14" t="n">
        <v>1</v>
      </c>
      <c r="BT151" s="14" t="n">
        <v>0</v>
      </c>
      <c r="BU151" s="14" t="n">
        <v>0.007</v>
      </c>
      <c r="BV151" s="14" t="n">
        <v>0.122</v>
      </c>
      <c r="BW151" s="14" t="n">
        <v>0.05</v>
      </c>
      <c r="BX151" s="14" t="n">
        <v>0.833</v>
      </c>
      <c r="BY151" s="14" t="n">
        <v>12.729</v>
      </c>
      <c r="BZ151" s="14" t="n">
        <v>0</v>
      </c>
      <c r="CA151" s="14" t="n">
        <v>12.729</v>
      </c>
      <c r="CB151" s="14" t="n">
        <v>0</v>
      </c>
      <c r="CC151" s="14" t="n">
        <v>97.90000000000001</v>
      </c>
      <c r="CD151" s="14" t="n">
        <v>7.95</v>
      </c>
      <c r="CE151" s="14" t="n">
        <v>124.321</v>
      </c>
      <c r="CF151" s="14" t="n">
        <v>251.109</v>
      </c>
      <c r="CG151" s="14" t="n">
        <v>0.13</v>
      </c>
      <c r="CH151" s="14" t="n">
        <v>1</v>
      </c>
      <c r="CI151" s="14" t="n">
        <v>0</v>
      </c>
      <c r="CJ151" s="14" t="n">
        <v>0</v>
      </c>
      <c r="CK151" s="14" t="n">
        <v>0</v>
      </c>
      <c r="CL151" s="14" t="n">
        <v>0.014</v>
      </c>
      <c r="CM151" s="14" t="n">
        <v>0</v>
      </c>
      <c r="CN151" s="14" t="n">
        <v>1.176</v>
      </c>
      <c r="CO151" s="14" t="n">
        <v>0.398</v>
      </c>
      <c r="CP151" s="14" t="n">
        <v>0.446</v>
      </c>
      <c r="CQ151" s="14" t="n">
        <v>1.294</v>
      </c>
      <c r="CR151" s="14" t="n">
        <v>0</v>
      </c>
      <c r="CS151" s="14" t="n">
        <v>3.674</v>
      </c>
      <c r="CT151" s="14" t="n">
        <v>10.596</v>
      </c>
      <c r="CU151" s="14" t="n">
        <v>3.674</v>
      </c>
    </row>
    <row r="152">
      <c r="A152" s="14" t="inlineStr">
        <is>
          <t>CAN2023</t>
        </is>
      </c>
      <c r="B152" s="14" t="inlineStr">
        <is>
          <t>CAN</t>
        </is>
      </c>
      <c r="C152" s="14" t="inlineStr">
        <is>
          <t>CAN</t>
        </is>
      </c>
      <c r="D152" s="14" t="inlineStr">
        <is>
          <t>Canada</t>
        </is>
      </c>
      <c r="E152" s="14" t="n">
        <v>2023</v>
      </c>
      <c r="F152" s="14" t="n">
        <v>0.05</v>
      </c>
      <c r="G152" s="14" t="n">
        <v>4.691</v>
      </c>
      <c r="H152" s="14" t="n">
        <v>1.038</v>
      </c>
      <c r="I152" s="14" t="n">
        <v>4.767</v>
      </c>
      <c r="J152" s="14" t="n">
        <v>9.458</v>
      </c>
      <c r="K152" s="14" t="n">
        <v>0</v>
      </c>
      <c r="L152" s="14" t="n">
        <v>1</v>
      </c>
      <c r="M152" s="14" t="n">
        <v>6.109</v>
      </c>
      <c r="N152" s="14" t="n">
        <v>3.114</v>
      </c>
      <c r="O152" s="14" t="n">
        <v>4.853</v>
      </c>
      <c r="P152" s="14" t="n">
        <v>10.963</v>
      </c>
      <c r="Q152" s="14" t="n">
        <v>0</v>
      </c>
      <c r="R152" s="14" t="n">
        <v>1</v>
      </c>
      <c r="S152" s="14" t="n">
        <v>9.881</v>
      </c>
      <c r="T152" s="14" t="n">
        <v>6.228</v>
      </c>
      <c r="U152" s="14" t="n">
        <v>0.769</v>
      </c>
      <c r="V152" s="14" t="n">
        <v>11.12</v>
      </c>
      <c r="W152" s="14" t="n">
        <v>0.05</v>
      </c>
      <c r="X152" s="14" t="n">
        <v>1</v>
      </c>
      <c r="Y152" s="14" t="n">
        <v>6.639</v>
      </c>
      <c r="Z152" s="14" t="n">
        <v>0.744</v>
      </c>
      <c r="AA152" s="14" t="n">
        <v>2.788</v>
      </c>
      <c r="AB152" s="14" t="n">
        <v>9.427</v>
      </c>
      <c r="AC152" s="14" t="n">
        <v>0</v>
      </c>
      <c r="AD152" s="14" t="n">
        <v>1</v>
      </c>
      <c r="AE152" s="14" t="n">
        <v>6.739</v>
      </c>
      <c r="AF152" s="14" t="n">
        <v>1.342</v>
      </c>
      <c r="AG152" s="14" t="n">
        <v>2.688</v>
      </c>
      <c r="AH152" s="14" t="n">
        <v>9.427</v>
      </c>
      <c r="AI152" s="14" t="n">
        <v>0</v>
      </c>
      <c r="AJ152" s="14" t="n">
        <v>1</v>
      </c>
      <c r="AK152" s="14" t="n">
        <v>9.58</v>
      </c>
      <c r="AL152" s="14" t="n">
        <v>4.746</v>
      </c>
      <c r="AM152" s="14" t="n">
        <v>0.954</v>
      </c>
      <c r="AN152" s="14" t="n">
        <v>11.06</v>
      </c>
      <c r="AO152" s="14" t="n">
        <v>0.05</v>
      </c>
      <c r="AP152" s="14" t="n">
        <v>1</v>
      </c>
      <c r="AQ152" s="14" t="n">
        <v>0.791</v>
      </c>
      <c r="AR152" s="14" t="n">
        <v>0.129</v>
      </c>
      <c r="AS152" s="14" t="n">
        <v>0.457</v>
      </c>
      <c r="AT152" s="14" t="n">
        <v>1.31</v>
      </c>
      <c r="AU152" s="14" t="n">
        <v>0.05</v>
      </c>
      <c r="AV152" s="14" t="n">
        <v>1</v>
      </c>
      <c r="AW152" s="14" t="n">
        <v>0.618</v>
      </c>
      <c r="AX152" s="14" t="n">
        <v>0.129</v>
      </c>
      <c r="AY152" s="14" t="n">
        <v>0.616</v>
      </c>
      <c r="AZ152" s="14" t="n">
        <v>1.296</v>
      </c>
      <c r="BA152" s="14" t="n">
        <v>0.05</v>
      </c>
      <c r="BB152" s="14" t="n">
        <v>1</v>
      </c>
      <c r="BC152" s="14" t="n">
        <v>0.554</v>
      </c>
      <c r="BD152" s="14" t="n">
        <v>0.129</v>
      </c>
      <c r="BE152" s="14" t="n">
        <v>0.339</v>
      </c>
      <c r="BF152" s="14" t="n">
        <v>0.9389999999999999</v>
      </c>
      <c r="BG152" s="14" t="n">
        <v>0.05</v>
      </c>
      <c r="BH152" s="14" t="n">
        <v>1</v>
      </c>
      <c r="BI152" s="14" t="n">
        <v>0.5570000000000001</v>
      </c>
      <c r="BJ152" s="14" t="n">
        <v>0.129</v>
      </c>
      <c r="BK152" s="14" t="n">
        <v>0.598</v>
      </c>
      <c r="BL152" s="14" t="n">
        <v>1.213</v>
      </c>
      <c r="BM152" s="14" t="n">
        <v>0.05</v>
      </c>
      <c r="BN152" s="14" t="n">
        <v>1</v>
      </c>
      <c r="BO152" s="14" t="n">
        <v>0</v>
      </c>
      <c r="BP152" s="14" t="n">
        <v>0.011</v>
      </c>
      <c r="BQ152" s="14" t="n">
        <v>0.109</v>
      </c>
      <c r="BR152" s="14" t="n">
        <v>0</v>
      </c>
      <c r="BS152" s="14" t="n">
        <v>1</v>
      </c>
      <c r="BT152" s="14" t="n">
        <v>0</v>
      </c>
      <c r="BU152" s="14" t="n">
        <v>0.007</v>
      </c>
      <c r="BV152" s="14" t="n">
        <v>0.125</v>
      </c>
      <c r="BW152" s="14" t="n">
        <v>0.05</v>
      </c>
      <c r="BX152" s="14" t="n">
        <v>0.833</v>
      </c>
      <c r="BY152" s="14" t="n">
        <v>13.254</v>
      </c>
      <c r="BZ152" s="14" t="n">
        <v>0</v>
      </c>
      <c r="CA152" s="14" t="n">
        <v>13.254</v>
      </c>
      <c r="CB152" s="14" t="n">
        <v>0</v>
      </c>
      <c r="CC152" s="14" t="n">
        <v>83.248</v>
      </c>
      <c r="CD152" s="14" t="n">
        <v>7.95</v>
      </c>
      <c r="CE152" s="14" t="n">
        <v>114.102</v>
      </c>
      <c r="CF152" s="14" t="n">
        <v>223.006</v>
      </c>
      <c r="CG152" s="14" t="n">
        <v>0.13</v>
      </c>
      <c r="CH152" s="14" t="n">
        <v>1</v>
      </c>
      <c r="CI152" s="14" t="n">
        <v>0</v>
      </c>
      <c r="CJ152" s="14" t="n">
        <v>0</v>
      </c>
      <c r="CK152" s="14" t="n">
        <v>0</v>
      </c>
      <c r="CL152" s="14" t="n">
        <v>0.015</v>
      </c>
      <c r="CM152" s="14" t="n">
        <v>0</v>
      </c>
      <c r="CN152" s="14" t="n">
        <v>1.26</v>
      </c>
      <c r="CO152" s="14" t="n">
        <v>0.415</v>
      </c>
      <c r="CP152" s="14" t="n">
        <v>0.385</v>
      </c>
      <c r="CQ152" s="14" t="n">
        <v>1.348</v>
      </c>
      <c r="CR152" s="14" t="n">
        <v>0</v>
      </c>
      <c r="CS152" s="14" t="n">
        <v>1.823</v>
      </c>
      <c r="CT152" s="14" t="n">
        <v>5.099</v>
      </c>
      <c r="CU152" s="14" t="n">
        <v>1.823</v>
      </c>
    </row>
    <row r="153">
      <c r="A153" s="14" t="inlineStr">
        <is>
          <t>CAN2024</t>
        </is>
      </c>
      <c r="B153" s="14" t="inlineStr">
        <is>
          <t>CAN</t>
        </is>
      </c>
      <c r="C153" s="14" t="inlineStr">
        <is>
          <t>CAN</t>
        </is>
      </c>
      <c r="D153" s="14" t="inlineStr">
        <is>
          <t>Canada</t>
        </is>
      </c>
      <c r="E153" s="14" t="n">
        <v>2024</v>
      </c>
      <c r="F153" s="14" t="n">
        <v>0.05</v>
      </c>
      <c r="G153" s="14" t="n">
        <v>4.055</v>
      </c>
      <c r="H153" s="14" t="n">
        <v>1.069</v>
      </c>
      <c r="I153" s="14" t="n">
        <v>6.023</v>
      </c>
      <c r="J153" s="14" t="n">
        <v>10.078</v>
      </c>
      <c r="K153" s="14" t="n">
        <v>0</v>
      </c>
      <c r="L153" s="14" t="n">
        <v>1</v>
      </c>
      <c r="M153" s="14" t="n">
        <v>5.678</v>
      </c>
      <c r="N153" s="14" t="n">
        <v>3.206</v>
      </c>
      <c r="O153" s="14" t="n">
        <v>6.133</v>
      </c>
      <c r="P153" s="14" t="n">
        <v>11.811</v>
      </c>
      <c r="Q153" s="14" t="n">
        <v>0</v>
      </c>
      <c r="R153" s="14" t="n">
        <v>1</v>
      </c>
      <c r="S153" s="14" t="n">
        <v>9.398</v>
      </c>
      <c r="T153" s="14" t="n">
        <v>6.411</v>
      </c>
      <c r="U153" s="14" t="n">
        <v>0.8</v>
      </c>
      <c r="V153" s="14" t="n">
        <v>10.635</v>
      </c>
      <c r="W153" s="14" t="n">
        <v>0.05</v>
      </c>
      <c r="X153" s="14" t="n">
        <v>1</v>
      </c>
      <c r="Y153" s="14" t="n">
        <v>5.223</v>
      </c>
      <c r="Z153" s="14" t="n">
        <v>0.659</v>
      </c>
      <c r="AA153" s="14" t="n">
        <v>3.527</v>
      </c>
      <c r="AB153" s="14" t="n">
        <v>8.749000000000001</v>
      </c>
      <c r="AC153" s="14" t="n">
        <v>0</v>
      </c>
      <c r="AD153" s="14" t="n">
        <v>1</v>
      </c>
      <c r="AE153" s="14" t="n">
        <v>5.223</v>
      </c>
      <c r="AF153" s="14" t="n">
        <v>1.144</v>
      </c>
      <c r="AG153" s="14" t="n">
        <v>3.526</v>
      </c>
      <c r="AH153" s="14" t="n">
        <v>8.749000000000001</v>
      </c>
      <c r="AI153" s="14" t="n">
        <v>0</v>
      </c>
      <c r="AJ153" s="14" t="n">
        <v>1</v>
      </c>
      <c r="AK153" s="14" t="n">
        <v>8.335000000000001</v>
      </c>
      <c r="AL153" s="14" t="n">
        <v>4.24</v>
      </c>
      <c r="AM153" s="14" t="n">
        <v>1.131</v>
      </c>
      <c r="AN153" s="14" t="n">
        <v>9.94</v>
      </c>
      <c r="AO153" s="14" t="n">
        <v>0.05</v>
      </c>
      <c r="AP153" s="14" t="n">
        <v>1</v>
      </c>
      <c r="AQ153" s="14" t="n">
        <v>0.756</v>
      </c>
      <c r="AR153" s="14" t="n">
        <v>0.132</v>
      </c>
      <c r="AS153" s="14" t="n">
        <v>0.485</v>
      </c>
      <c r="AT153" s="14" t="n">
        <v>1.304</v>
      </c>
      <c r="AU153" s="14" t="n">
        <v>0.05</v>
      </c>
      <c r="AV153" s="14" t="n">
        <v>1</v>
      </c>
      <c r="AW153" s="14" t="n">
        <v>0.655</v>
      </c>
      <c r="AX153" s="14" t="n">
        <v>0.132</v>
      </c>
      <c r="AY153" s="14" t="n">
        <v>0.514</v>
      </c>
      <c r="AZ153" s="14" t="n">
        <v>1.228</v>
      </c>
      <c r="BA153" s="14" t="n">
        <v>0.05</v>
      </c>
      <c r="BB153" s="14" t="n">
        <v>1</v>
      </c>
      <c r="BC153" s="14" t="n">
        <v>0.534</v>
      </c>
      <c r="BD153" s="14" t="n">
        <v>0.132</v>
      </c>
      <c r="BE153" s="14" t="n">
        <v>0.356</v>
      </c>
      <c r="BF153" s="14" t="n">
        <v>0.9340000000000001</v>
      </c>
      <c r="BG153" s="14" t="n">
        <v>0.05</v>
      </c>
      <c r="BH153" s="14" t="n">
        <v>1</v>
      </c>
      <c r="BI153" s="14" t="n">
        <v>0.5679999999999999</v>
      </c>
      <c r="BJ153" s="14" t="n">
        <v>0.132</v>
      </c>
      <c r="BK153" s="14" t="n">
        <v>0.651</v>
      </c>
      <c r="BL153" s="14" t="n">
        <v>1.28</v>
      </c>
      <c r="BM153" s="14" t="n">
        <v>0.05</v>
      </c>
      <c r="BN153" s="14" t="n">
        <v>1</v>
      </c>
      <c r="BO153" s="14" t="n">
        <v>0</v>
      </c>
      <c r="BP153" s="14" t="n">
        <v>0.012</v>
      </c>
      <c r="BQ153" s="14" t="n">
        <v>0.106</v>
      </c>
      <c r="BR153" s="14" t="n">
        <v>0</v>
      </c>
      <c r="BS153" s="14" t="n">
        <v>1</v>
      </c>
      <c r="BT153" s="14" t="n">
        <v>0</v>
      </c>
      <c r="BU153" s="14" t="n">
        <v>0.008</v>
      </c>
      <c r="BV153" s="14" t="n">
        <v>0.122</v>
      </c>
      <c r="BW153" s="14" t="n">
        <v>0.05</v>
      </c>
      <c r="BX153" s="14" t="n">
        <v>0.833</v>
      </c>
      <c r="BY153" s="14" t="n">
        <v>13.646</v>
      </c>
      <c r="BZ153" s="14" t="n">
        <v>0</v>
      </c>
      <c r="CA153" s="14" t="n">
        <v>13.646</v>
      </c>
      <c r="CB153" s="14" t="n">
        <v>0</v>
      </c>
      <c r="CC153" s="14" t="n">
        <v>82.58799999999999</v>
      </c>
      <c r="CD153" s="14" t="n">
        <v>7.95</v>
      </c>
      <c r="CE153" s="14" t="n">
        <v>99.848</v>
      </c>
      <c r="CF153" s="14" t="n">
        <v>206.153</v>
      </c>
      <c r="CG153" s="14" t="n">
        <v>0.13</v>
      </c>
      <c r="CH153" s="14" t="n">
        <v>1</v>
      </c>
      <c r="CI153" s="14" t="n">
        <v>0</v>
      </c>
      <c r="CJ153" s="14" t="n">
        <v>0</v>
      </c>
      <c r="CK153" s="14" t="n">
        <v>0</v>
      </c>
      <c r="CL153" s="14" t="n">
        <v>0.015</v>
      </c>
      <c r="CM153" s="14" t="n">
        <v>0</v>
      </c>
      <c r="CN153" s="14" t="n">
        <v>1.406</v>
      </c>
      <c r="CO153" s="14" t="n">
        <v>0.442</v>
      </c>
      <c r="CP153" s="14" t="n">
        <v>0.385</v>
      </c>
      <c r="CQ153" s="14" t="n">
        <v>1.387</v>
      </c>
      <c r="CR153" s="14" t="n">
        <v>0</v>
      </c>
      <c r="CS153" s="14" t="n">
        <v>0.827</v>
      </c>
      <c r="CT153" s="14" t="n">
        <v>3.99</v>
      </c>
      <c r="CU153" s="14" t="n">
        <v>0.827</v>
      </c>
    </row>
    <row r="154">
      <c r="A154" s="14" t="inlineStr">
        <is>
          <t>CYM2021</t>
        </is>
      </c>
      <c r="B154" s="14" t="inlineStr">
        <is>
          <t>CYM</t>
        </is>
      </c>
      <c r="C154" s="14" t="inlineStr">
        <is>
          <t>CYM</t>
        </is>
      </c>
      <c r="D154" s="14" t="inlineStr">
        <is>
          <t>Cayman Islands</t>
        </is>
      </c>
      <c r="E154" s="14" t="n">
        <v>2021</v>
      </c>
      <c r="F154" s="14" t="n">
        <v>0</v>
      </c>
      <c r="G154" s="14" t="n">
        <v>5.897</v>
      </c>
      <c r="H154" s="14" t="n">
        <v>1.143</v>
      </c>
      <c r="I154" s="14" t="n">
        <v>0</v>
      </c>
      <c r="J154" s="14" t="n">
        <v>5.897</v>
      </c>
      <c r="K154" s="14" t="n">
        <v>0</v>
      </c>
      <c r="L154" s="14" t="n">
        <v>1</v>
      </c>
      <c r="M154" s="14" t="n">
        <v>7.964</v>
      </c>
      <c r="N154" s="14" t="n">
        <v>3.43</v>
      </c>
      <c r="O154" s="14" t="n">
        <v>0</v>
      </c>
      <c r="P154" s="14" t="n">
        <v>7.964</v>
      </c>
      <c r="Q154" s="14" t="n">
        <v>0</v>
      </c>
      <c r="R154" s="14" t="n">
        <v>1</v>
      </c>
      <c r="S154" s="14" t="n">
        <v>11.613</v>
      </c>
      <c r="T154" s="14" t="n">
        <v>6.86</v>
      </c>
      <c r="U154" s="14" t="n">
        <v>0</v>
      </c>
      <c r="V154" s="14" t="n">
        <v>11.613</v>
      </c>
      <c r="W154" s="14" t="n">
        <v>0</v>
      </c>
      <c r="X154" s="14" t="n">
        <v>1</v>
      </c>
      <c r="Y154" s="14" t="n">
        <v>16.158</v>
      </c>
      <c r="Z154" s="14" t="n">
        <v>2.173</v>
      </c>
      <c r="AA154" s="14" t="n">
        <v>0</v>
      </c>
      <c r="AB154" s="14" t="n">
        <v>16.158</v>
      </c>
      <c r="AC154" s="14" t="n">
        <v>0</v>
      </c>
      <c r="AD154" s="14" t="n">
        <v>1</v>
      </c>
      <c r="AE154" s="14" t="n">
        <v>17.301</v>
      </c>
      <c r="AF154" s="14" t="n">
        <v>4.052</v>
      </c>
      <c r="AG154" s="14" t="n">
        <v>0</v>
      </c>
      <c r="AH154" s="14" t="n">
        <v>17.301</v>
      </c>
      <c r="AI154" s="14" t="n">
        <v>0</v>
      </c>
      <c r="AJ154" s="14" t="n">
        <v>1</v>
      </c>
      <c r="AK154" s="14" t="n">
        <v>24.161</v>
      </c>
      <c r="AL154" s="14" t="n">
        <v>12.982</v>
      </c>
      <c r="AM154" s="14" t="n">
        <v>0</v>
      </c>
      <c r="AN154" s="14" t="n">
        <v>24.161</v>
      </c>
      <c r="AO154" s="14" t="n">
        <v>0</v>
      </c>
      <c r="AP154" s="14" t="n">
        <v>1</v>
      </c>
      <c r="AQ154" s="14" t="n">
        <v>0.649</v>
      </c>
      <c r="AR154" s="14" t="n">
        <v>0.114</v>
      </c>
      <c r="AS154" s="14" t="n">
        <v>0.628</v>
      </c>
      <c r="AT154" s="14" t="n">
        <v>1.277</v>
      </c>
      <c r="AU154" s="14" t="n">
        <v>0</v>
      </c>
      <c r="AV154" s="14" t="n">
        <v>1</v>
      </c>
      <c r="AW154" s="14" t="n">
        <v>0.577</v>
      </c>
      <c r="AX154" s="14" t="n">
        <v>0.114</v>
      </c>
      <c r="AY154" s="14" t="n">
        <v>0.574</v>
      </c>
      <c r="AZ154" s="14" t="n">
        <v>1.151</v>
      </c>
      <c r="BA154" s="14" t="n">
        <v>0</v>
      </c>
      <c r="BB154" s="14" t="n">
        <v>1</v>
      </c>
      <c r="BC154" s="14" t="n">
        <v>0.458</v>
      </c>
      <c r="BD154" s="14" t="n">
        <v>0.114</v>
      </c>
      <c r="BE154" s="14" t="n">
        <v>0</v>
      </c>
      <c r="BF154" s="14" t="n">
        <v>0.458</v>
      </c>
      <c r="BG154" s="14" t="n">
        <v>0</v>
      </c>
      <c r="BH154" s="14" t="n">
        <v>1</v>
      </c>
      <c r="BI154" s="14" t="n">
        <v>0.491</v>
      </c>
      <c r="BJ154" s="14" t="n">
        <v>0.114</v>
      </c>
      <c r="BK154" s="14" t="n">
        <v>0</v>
      </c>
      <c r="BL154" s="14" t="n">
        <v>0.491</v>
      </c>
      <c r="BM154" s="14" t="n">
        <v>0</v>
      </c>
      <c r="BN154" s="14" t="n">
        <v>1</v>
      </c>
      <c r="BO154" s="14" t="n">
        <v>0</v>
      </c>
      <c r="BP154" s="14" t="n">
        <v>0</v>
      </c>
      <c r="BQ154" s="14" t="n">
        <v>0.286</v>
      </c>
      <c r="BR154" s="14" t="n">
        <v>0</v>
      </c>
      <c r="BS154" s="14" t="n">
        <v>1</v>
      </c>
      <c r="BT154" s="14" t="n">
        <v>0</v>
      </c>
      <c r="BU154" s="14" t="n">
        <v>0</v>
      </c>
      <c r="BV154" s="14" t="n">
        <v>0.318</v>
      </c>
      <c r="BW154" s="14" t="n">
        <v>0</v>
      </c>
      <c r="BX154" s="14" t="n">
        <v>0.833</v>
      </c>
      <c r="BY154" s="14" t="n">
        <v>11.787</v>
      </c>
      <c r="BZ154" s="14" t="n">
        <v>0</v>
      </c>
      <c r="CA154" s="14" t="n">
        <v>11.787</v>
      </c>
      <c r="CB154" s="14" t="n">
        <v>0</v>
      </c>
      <c r="CC154" s="14" t="n">
        <v>78.125</v>
      </c>
      <c r="CD154" s="14" t="n">
        <v>7.95</v>
      </c>
      <c r="CE154" s="14" t="n">
        <v>0</v>
      </c>
      <c r="CF154" s="14" t="n">
        <v>78.125</v>
      </c>
      <c r="CG154" s="14" t="n">
        <v>0</v>
      </c>
      <c r="CH154" s="14" t="n">
        <v>1</v>
      </c>
      <c r="CI154" s="14" t="n">
        <v>0</v>
      </c>
      <c r="CJ154" s="14" t="n">
        <v>0</v>
      </c>
      <c r="CK154" s="14" t="n">
        <v>0</v>
      </c>
      <c r="CL154" s="14" t="n">
        <v>0</v>
      </c>
      <c r="CM154" s="14" t="n">
        <v>0</v>
      </c>
      <c r="CN154" s="14" t="n">
        <v>0</v>
      </c>
      <c r="CO154" s="14" t="n">
        <v>0</v>
      </c>
      <c r="CP154" s="14" t="n">
        <v>0</v>
      </c>
      <c r="CQ154" s="14" t="n">
        <v>1.198</v>
      </c>
      <c r="CR154" s="14" t="n">
        <v>0</v>
      </c>
      <c r="CS154" s="14" t="n">
        <v>4.776</v>
      </c>
      <c r="CT154" s="14" t="n">
        <v>4.753</v>
      </c>
      <c r="CU154" s="14" t="n">
        <v>15.983</v>
      </c>
    </row>
    <row r="155">
      <c r="A155" s="14" t="inlineStr">
        <is>
          <t>CYM2022</t>
        </is>
      </c>
      <c r="B155" s="14" t="inlineStr">
        <is>
          <t>CYM</t>
        </is>
      </c>
      <c r="C155" s="14" t="inlineStr">
        <is>
          <t>CYM</t>
        </is>
      </c>
      <c r="D155" s="14" t="inlineStr">
        <is>
          <t>Cayman Islands</t>
        </is>
      </c>
      <c r="E155" s="14" t="n">
        <v>2022</v>
      </c>
      <c r="F155" s="14" t="n">
        <v>0</v>
      </c>
      <c r="G155" s="14" t="n">
        <v>11.72</v>
      </c>
      <c r="H155" s="14" t="n">
        <v>1.235</v>
      </c>
      <c r="I155" s="14" t="n">
        <v>0</v>
      </c>
      <c r="J155" s="14" t="n">
        <v>11.72</v>
      </c>
      <c r="K155" s="14" t="n">
        <v>0</v>
      </c>
      <c r="L155" s="14" t="n">
        <v>1</v>
      </c>
      <c r="M155" s="14" t="n">
        <v>9.782999999999999</v>
      </c>
      <c r="N155" s="14" t="n">
        <v>3.704</v>
      </c>
      <c r="O155" s="14" t="n">
        <v>0</v>
      </c>
      <c r="P155" s="14" t="n">
        <v>9.782999999999999</v>
      </c>
      <c r="Q155" s="14" t="n">
        <v>0</v>
      </c>
      <c r="R155" s="14" t="n">
        <v>1</v>
      </c>
      <c r="S155" s="14" t="n">
        <v>17.893</v>
      </c>
      <c r="T155" s="14" t="n">
        <v>7.408</v>
      </c>
      <c r="U155" s="14" t="n">
        <v>0</v>
      </c>
      <c r="V155" s="14" t="n">
        <v>17.893</v>
      </c>
      <c r="W155" s="14" t="n">
        <v>0</v>
      </c>
      <c r="X155" s="14" t="n">
        <v>1</v>
      </c>
      <c r="Y155" s="14" t="n">
        <v>28.798</v>
      </c>
      <c r="Z155" s="14" t="n">
        <v>3.873</v>
      </c>
      <c r="AA155" s="14" t="n">
        <v>0</v>
      </c>
      <c r="AB155" s="14" t="n">
        <v>28.798</v>
      </c>
      <c r="AC155" s="14" t="n">
        <v>0</v>
      </c>
      <c r="AD155" s="14" t="n">
        <v>1</v>
      </c>
      <c r="AE155" s="14" t="n">
        <v>30.032</v>
      </c>
      <c r="AF155" s="14" t="n">
        <v>7.033</v>
      </c>
      <c r="AG155" s="14" t="n">
        <v>0</v>
      </c>
      <c r="AH155" s="14" t="n">
        <v>30.032</v>
      </c>
      <c r="AI155" s="14" t="n">
        <v>0</v>
      </c>
      <c r="AJ155" s="14" t="n">
        <v>1</v>
      </c>
      <c r="AK155" s="14" t="n">
        <v>37.44</v>
      </c>
      <c r="AL155" s="14" t="n">
        <v>20.118</v>
      </c>
      <c r="AM155" s="14" t="n">
        <v>0</v>
      </c>
      <c r="AN155" s="14" t="n">
        <v>37.44</v>
      </c>
      <c r="AO155" s="14" t="n">
        <v>0</v>
      </c>
      <c r="AP155" s="14" t="n">
        <v>1</v>
      </c>
      <c r="AQ155" s="14" t="n">
        <v>0.896</v>
      </c>
      <c r="AR155" s="14" t="n">
        <v>0.123</v>
      </c>
      <c r="AS155" s="14" t="n">
        <v>0.754</v>
      </c>
      <c r="AT155" s="14" t="n">
        <v>1.65</v>
      </c>
      <c r="AU155" s="14" t="n">
        <v>0</v>
      </c>
      <c r="AV155" s="14" t="n">
        <v>1</v>
      </c>
      <c r="AW155" s="14" t="n">
        <v>0.89</v>
      </c>
      <c r="AX155" s="14" t="n">
        <v>0.123</v>
      </c>
      <c r="AY155" s="14" t="n">
        <v>0.676</v>
      </c>
      <c r="AZ155" s="14" t="n">
        <v>1.566</v>
      </c>
      <c r="BA155" s="14" t="n">
        <v>0</v>
      </c>
      <c r="BB155" s="14" t="n">
        <v>1</v>
      </c>
      <c r="BC155" s="14" t="n">
        <v>0.62</v>
      </c>
      <c r="BD155" s="14" t="n">
        <v>0.123</v>
      </c>
      <c r="BE155" s="14" t="n">
        <v>0</v>
      </c>
      <c r="BF155" s="14" t="n">
        <v>0.62</v>
      </c>
      <c r="BG155" s="14" t="n">
        <v>0</v>
      </c>
      <c r="BH155" s="14" t="n">
        <v>1</v>
      </c>
      <c r="BI155" s="14" t="n">
        <v>0.608</v>
      </c>
      <c r="BJ155" s="14" t="n">
        <v>0.123</v>
      </c>
      <c r="BK155" s="14" t="n">
        <v>0</v>
      </c>
      <c r="BL155" s="14" t="n">
        <v>0.608</v>
      </c>
      <c r="BM155" s="14" t="n">
        <v>0</v>
      </c>
      <c r="BN155" s="14" t="n">
        <v>1</v>
      </c>
      <c r="BO155" s="14" t="n">
        <v>0</v>
      </c>
      <c r="BP155" s="14" t="n">
        <v>0</v>
      </c>
      <c r="BQ155" s="14" t="n">
        <v>0.383</v>
      </c>
      <c r="BR155" s="14" t="n">
        <v>0</v>
      </c>
      <c r="BS155" s="14" t="n">
        <v>1</v>
      </c>
      <c r="BT155" s="14" t="n">
        <v>0</v>
      </c>
      <c r="BU155" s="14" t="n">
        <v>0</v>
      </c>
      <c r="BV155" s="14" t="n">
        <v>0.411</v>
      </c>
      <c r="BW155" s="14" t="n">
        <v>0</v>
      </c>
      <c r="BX155" s="14" t="n">
        <v>0.833</v>
      </c>
      <c r="BY155" s="14" t="n">
        <v>12.729</v>
      </c>
      <c r="BZ155" s="14" t="n">
        <v>0</v>
      </c>
      <c r="CA155" s="14" t="n">
        <v>12.729</v>
      </c>
      <c r="CB155" s="14" t="n">
        <v>0</v>
      </c>
      <c r="CC155" s="14" t="n">
        <v>97.90000000000001</v>
      </c>
      <c r="CD155" s="14" t="n">
        <v>7.95</v>
      </c>
      <c r="CE155" s="14" t="n">
        <v>0</v>
      </c>
      <c r="CF155" s="14" t="n">
        <v>97.90000000000001</v>
      </c>
      <c r="CG155" s="14" t="n">
        <v>0</v>
      </c>
      <c r="CH155" s="14" t="n">
        <v>1</v>
      </c>
      <c r="CI155" s="14" t="n">
        <v>0</v>
      </c>
      <c r="CJ155" s="14" t="n">
        <v>0</v>
      </c>
      <c r="CK155" s="14" t="n">
        <v>0</v>
      </c>
      <c r="CL155" s="14" t="n">
        <v>0</v>
      </c>
      <c r="CM155" s="14" t="n">
        <v>0</v>
      </c>
      <c r="CN155" s="14" t="n">
        <v>0</v>
      </c>
      <c r="CO155" s="14" t="n">
        <v>0</v>
      </c>
      <c r="CP155" s="14" t="n">
        <v>0</v>
      </c>
      <c r="CQ155" s="14" t="n">
        <v>1.294</v>
      </c>
      <c r="CR155" s="14" t="n">
        <v>0</v>
      </c>
      <c r="CS155" s="14" t="n">
        <v>5.158</v>
      </c>
      <c r="CT155" s="14" t="n">
        <v>10.485</v>
      </c>
      <c r="CU155" s="14" t="n">
        <v>29.494</v>
      </c>
    </row>
    <row r="156">
      <c r="A156" s="14" t="inlineStr">
        <is>
          <t>CYM2023</t>
        </is>
      </c>
      <c r="B156" s="14" t="inlineStr">
        <is>
          <t>CYM</t>
        </is>
      </c>
      <c r="C156" s="14" t="inlineStr">
        <is>
          <t>CYM</t>
        </is>
      </c>
      <c r="D156" s="14" t="inlineStr">
        <is>
          <t>Cayman Islands</t>
        </is>
      </c>
      <c r="E156" s="14" t="n">
        <v>2023</v>
      </c>
      <c r="F156" s="14" t="n">
        <v>0</v>
      </c>
      <c r="G156" s="14" t="n">
        <v>6.147</v>
      </c>
      <c r="H156" s="14" t="n">
        <v>1.286</v>
      </c>
      <c r="I156" s="14" t="n">
        <v>0</v>
      </c>
      <c r="J156" s="14" t="n">
        <v>6.147</v>
      </c>
      <c r="K156" s="14" t="n">
        <v>0</v>
      </c>
      <c r="L156" s="14" t="n">
        <v>1</v>
      </c>
      <c r="M156" s="14" t="n">
        <v>7.886</v>
      </c>
      <c r="N156" s="14" t="n">
        <v>3.857</v>
      </c>
      <c r="O156" s="14" t="n">
        <v>0</v>
      </c>
      <c r="P156" s="14" t="n">
        <v>7.886</v>
      </c>
      <c r="Q156" s="14" t="n">
        <v>0</v>
      </c>
      <c r="R156" s="14" t="n">
        <v>1</v>
      </c>
      <c r="S156" s="14" t="n">
        <v>12.575</v>
      </c>
      <c r="T156" s="14" t="n">
        <v>7.714</v>
      </c>
      <c r="U156" s="14" t="n">
        <v>0</v>
      </c>
      <c r="V156" s="14" t="n">
        <v>12.575</v>
      </c>
      <c r="W156" s="14" t="n">
        <v>0</v>
      </c>
      <c r="X156" s="14" t="n">
        <v>1</v>
      </c>
      <c r="Y156" s="14" t="n">
        <v>11.879</v>
      </c>
      <c r="Z156" s="14" t="n">
        <v>1.598</v>
      </c>
      <c r="AA156" s="14" t="n">
        <v>0</v>
      </c>
      <c r="AB156" s="14" t="n">
        <v>11.879</v>
      </c>
      <c r="AC156" s="14" t="n">
        <v>0</v>
      </c>
      <c r="AD156" s="14" t="n">
        <v>1</v>
      </c>
      <c r="AE156" s="14" t="n">
        <v>13.165</v>
      </c>
      <c r="AF156" s="14" t="n">
        <v>3.083</v>
      </c>
      <c r="AG156" s="14" t="n">
        <v>0</v>
      </c>
      <c r="AH156" s="14" t="n">
        <v>13.165</v>
      </c>
      <c r="AI156" s="14" t="n">
        <v>0</v>
      </c>
      <c r="AJ156" s="14" t="n">
        <v>1</v>
      </c>
      <c r="AK156" s="14" t="n">
        <v>20.879</v>
      </c>
      <c r="AL156" s="14" t="n">
        <v>11.219</v>
      </c>
      <c r="AM156" s="14" t="n">
        <v>0</v>
      </c>
      <c r="AN156" s="14" t="n">
        <v>20.879</v>
      </c>
      <c r="AO156" s="14" t="n">
        <v>0</v>
      </c>
      <c r="AP156" s="14" t="n">
        <v>1</v>
      </c>
      <c r="AQ156" s="14" t="n">
        <v>0.791</v>
      </c>
      <c r="AR156" s="14" t="n">
        <v>0.129</v>
      </c>
      <c r="AS156" s="14" t="n">
        <v>0.774</v>
      </c>
      <c r="AT156" s="14" t="n">
        <v>1.565</v>
      </c>
      <c r="AU156" s="14" t="n">
        <v>0</v>
      </c>
      <c r="AV156" s="14" t="n">
        <v>1</v>
      </c>
      <c r="AW156" s="14" t="n">
        <v>0.618</v>
      </c>
      <c r="AX156" s="14" t="n">
        <v>0.129</v>
      </c>
      <c r="AY156" s="14" t="n">
        <v>0.888</v>
      </c>
      <c r="AZ156" s="14" t="n">
        <v>1.506</v>
      </c>
      <c r="BA156" s="14" t="n">
        <v>0</v>
      </c>
      <c r="BB156" s="14" t="n">
        <v>1</v>
      </c>
      <c r="BC156" s="14" t="n">
        <v>0.554</v>
      </c>
      <c r="BD156" s="14" t="n">
        <v>0.129</v>
      </c>
      <c r="BE156" s="14" t="n">
        <v>0</v>
      </c>
      <c r="BF156" s="14" t="n">
        <v>0.554</v>
      </c>
      <c r="BG156" s="14" t="n">
        <v>0</v>
      </c>
      <c r="BH156" s="14" t="n">
        <v>1</v>
      </c>
      <c r="BI156" s="14" t="n">
        <v>0.5570000000000001</v>
      </c>
      <c r="BJ156" s="14" t="n">
        <v>0.129</v>
      </c>
      <c r="BK156" s="14" t="n">
        <v>0</v>
      </c>
      <c r="BL156" s="14" t="n">
        <v>0.5570000000000001</v>
      </c>
      <c r="BM156" s="14" t="n">
        <v>0</v>
      </c>
      <c r="BN156" s="14" t="n">
        <v>1</v>
      </c>
      <c r="BO156" s="14" t="n">
        <v>0</v>
      </c>
      <c r="BP156" s="14" t="n">
        <v>0</v>
      </c>
      <c r="BQ156" s="14" t="n">
        <v>0.372</v>
      </c>
      <c r="BR156" s="14" t="n">
        <v>0</v>
      </c>
      <c r="BS156" s="14" t="n">
        <v>1</v>
      </c>
      <c r="BT156" s="14" t="n">
        <v>0</v>
      </c>
      <c r="BU156" s="14" t="n">
        <v>0</v>
      </c>
      <c r="BV156" s="14" t="n">
        <v>0.411</v>
      </c>
      <c r="BW156" s="14" t="n">
        <v>0</v>
      </c>
      <c r="BX156" s="14" t="n">
        <v>0.833</v>
      </c>
      <c r="BY156" s="14" t="n">
        <v>13.254</v>
      </c>
      <c r="BZ156" s="14" t="n">
        <v>0</v>
      </c>
      <c r="CA156" s="14" t="n">
        <v>13.254</v>
      </c>
      <c r="CB156" s="14" t="n">
        <v>0</v>
      </c>
      <c r="CC156" s="14" t="n">
        <v>83.248</v>
      </c>
      <c r="CD156" s="14" t="n">
        <v>7.95</v>
      </c>
      <c r="CE156" s="14" t="n">
        <v>0</v>
      </c>
      <c r="CF156" s="14" t="n">
        <v>83.248</v>
      </c>
      <c r="CG156" s="14" t="n">
        <v>0</v>
      </c>
      <c r="CH156" s="14" t="n">
        <v>1</v>
      </c>
      <c r="CI156" s="14" t="n">
        <v>0</v>
      </c>
      <c r="CJ156" s="14" t="n">
        <v>0</v>
      </c>
      <c r="CK156" s="14" t="n">
        <v>0</v>
      </c>
      <c r="CL156" s="14" t="n">
        <v>0</v>
      </c>
      <c r="CM156" s="14" t="n">
        <v>0</v>
      </c>
      <c r="CN156" s="14" t="n">
        <v>0</v>
      </c>
      <c r="CO156" s="14" t="n">
        <v>0</v>
      </c>
      <c r="CP156" s="14" t="n">
        <v>0</v>
      </c>
      <c r="CQ156" s="14" t="n">
        <v>1.348</v>
      </c>
      <c r="CR156" s="14" t="n">
        <v>0</v>
      </c>
      <c r="CS156" s="14" t="n">
        <v>5.37</v>
      </c>
      <c r="CT156" s="14" t="n">
        <v>4.861</v>
      </c>
      <c r="CU156" s="14" t="n">
        <v>11.192</v>
      </c>
    </row>
    <row r="157">
      <c r="A157" s="14" t="inlineStr">
        <is>
          <t>CYM2024</t>
        </is>
      </c>
      <c r="B157" s="14" t="inlineStr">
        <is>
          <t>CYM</t>
        </is>
      </c>
      <c r="C157" s="14" t="inlineStr">
        <is>
          <t>CYM</t>
        </is>
      </c>
      <c r="D157" s="14" t="inlineStr">
        <is>
          <t>Cayman Islands</t>
        </is>
      </c>
      <c r="E157" s="14" t="n">
        <v>2024</v>
      </c>
      <c r="F157" s="14" t="n">
        <v>0</v>
      </c>
      <c r="G157" s="14" t="n">
        <v>5.575</v>
      </c>
      <c r="H157" s="14" t="n">
        <v>1.324</v>
      </c>
      <c r="I157" s="14" t="n">
        <v>0</v>
      </c>
      <c r="J157" s="14" t="n">
        <v>5.575</v>
      </c>
      <c r="K157" s="14" t="n">
        <v>0</v>
      </c>
      <c r="L157" s="14" t="n">
        <v>1</v>
      </c>
      <c r="M157" s="14" t="n">
        <v>7.124</v>
      </c>
      <c r="N157" s="14" t="n">
        <v>3.971</v>
      </c>
      <c r="O157" s="14" t="n">
        <v>0</v>
      </c>
      <c r="P157" s="14" t="n">
        <v>7.124</v>
      </c>
      <c r="Q157" s="14" t="n">
        <v>0</v>
      </c>
      <c r="R157" s="14" t="n">
        <v>1</v>
      </c>
      <c r="S157" s="14" t="n">
        <v>12.193</v>
      </c>
      <c r="T157" s="14" t="n">
        <v>7.942</v>
      </c>
      <c r="U157" s="14" t="n">
        <v>0</v>
      </c>
      <c r="V157" s="14" t="n">
        <v>12.193</v>
      </c>
      <c r="W157" s="14" t="n">
        <v>0</v>
      </c>
      <c r="X157" s="14" t="n">
        <v>1</v>
      </c>
      <c r="Y157" s="14" t="n">
        <v>10.932</v>
      </c>
      <c r="Z157" s="14" t="n">
        <v>1.47</v>
      </c>
      <c r="AA157" s="14" t="n">
        <v>0</v>
      </c>
      <c r="AB157" s="14" t="n">
        <v>10.932</v>
      </c>
      <c r="AC157" s="14" t="n">
        <v>0</v>
      </c>
      <c r="AD157" s="14" t="n">
        <v>1</v>
      </c>
      <c r="AE157" s="14" t="n">
        <v>12.256</v>
      </c>
      <c r="AF157" s="14" t="n">
        <v>2.87</v>
      </c>
      <c r="AG157" s="14" t="n">
        <v>0</v>
      </c>
      <c r="AH157" s="14" t="n">
        <v>12.256</v>
      </c>
      <c r="AI157" s="14" t="n">
        <v>0</v>
      </c>
      <c r="AJ157" s="14" t="n">
        <v>1</v>
      </c>
      <c r="AK157" s="14" t="n">
        <v>20.197</v>
      </c>
      <c r="AL157" s="14" t="n">
        <v>10.852</v>
      </c>
      <c r="AM157" s="14" t="n">
        <v>0</v>
      </c>
      <c r="AN157" s="14" t="n">
        <v>20.197</v>
      </c>
      <c r="AO157" s="14" t="n">
        <v>0</v>
      </c>
      <c r="AP157" s="14" t="n">
        <v>1</v>
      </c>
      <c r="AQ157" s="14" t="n">
        <v>0.756</v>
      </c>
      <c r="AR157" s="14" t="n">
        <v>0.132</v>
      </c>
      <c r="AS157" s="14" t="n">
        <v>0.752</v>
      </c>
      <c r="AT157" s="14" t="n">
        <v>1.508</v>
      </c>
      <c r="AU157" s="14" t="n">
        <v>0</v>
      </c>
      <c r="AV157" s="14" t="n">
        <v>1</v>
      </c>
      <c r="AW157" s="14" t="n">
        <v>0.655</v>
      </c>
      <c r="AX157" s="14" t="n">
        <v>0.132</v>
      </c>
      <c r="AY157" s="14" t="n">
        <v>0.751</v>
      </c>
      <c r="AZ157" s="14" t="n">
        <v>1.406</v>
      </c>
      <c r="BA157" s="14" t="n">
        <v>0</v>
      </c>
      <c r="BB157" s="14" t="n">
        <v>1</v>
      </c>
      <c r="BC157" s="14" t="n">
        <v>0.534</v>
      </c>
      <c r="BD157" s="14" t="n">
        <v>0.132</v>
      </c>
      <c r="BE157" s="14" t="n">
        <v>0</v>
      </c>
      <c r="BF157" s="14" t="n">
        <v>0.534</v>
      </c>
      <c r="BG157" s="14" t="n">
        <v>0</v>
      </c>
      <c r="BH157" s="14" t="n">
        <v>1</v>
      </c>
      <c r="BI157" s="14" t="n">
        <v>0.5679999999999999</v>
      </c>
      <c r="BJ157" s="14" t="n">
        <v>0.132</v>
      </c>
      <c r="BK157" s="14" t="n">
        <v>0</v>
      </c>
      <c r="BL157" s="14" t="n">
        <v>0.5679999999999999</v>
      </c>
      <c r="BM157" s="14" t="n">
        <v>0</v>
      </c>
      <c r="BN157" s="14" t="n">
        <v>1</v>
      </c>
      <c r="BO157" s="14" t="n">
        <v>0</v>
      </c>
      <c r="BP157" s="14" t="n">
        <v>0</v>
      </c>
      <c r="BQ157" s="14" t="n">
        <v>0.378</v>
      </c>
      <c r="BR157" s="14" t="n">
        <v>0</v>
      </c>
      <c r="BS157" s="14" t="n">
        <v>1</v>
      </c>
      <c r="BT157" s="14" t="n">
        <v>0</v>
      </c>
      <c r="BU157" s="14" t="n">
        <v>0</v>
      </c>
      <c r="BV157" s="14" t="n">
        <v>0.425</v>
      </c>
      <c r="BW157" s="14" t="n">
        <v>0</v>
      </c>
      <c r="BX157" s="14" t="n">
        <v>0.833</v>
      </c>
      <c r="BY157" s="14" t="n">
        <v>13.646</v>
      </c>
      <c r="BZ157" s="14" t="n">
        <v>0</v>
      </c>
      <c r="CA157" s="14" t="n">
        <v>13.646</v>
      </c>
      <c r="CB157" s="14" t="n">
        <v>0</v>
      </c>
      <c r="CC157" s="14" t="n">
        <v>82.58799999999999</v>
      </c>
      <c r="CD157" s="14" t="n">
        <v>7.95</v>
      </c>
      <c r="CE157" s="14" t="n">
        <v>0</v>
      </c>
      <c r="CF157" s="14" t="n">
        <v>82.58799999999999</v>
      </c>
      <c r="CG157" s="14" t="n">
        <v>0</v>
      </c>
      <c r="CH157" s="14" t="n">
        <v>1</v>
      </c>
      <c r="CI157" s="14" t="n">
        <v>0</v>
      </c>
      <c r="CJ157" s="14" t="n">
        <v>0</v>
      </c>
      <c r="CK157" s="14" t="n">
        <v>0</v>
      </c>
      <c r="CL157" s="14" t="n">
        <v>0</v>
      </c>
      <c r="CM157" s="14" t="n">
        <v>0</v>
      </c>
      <c r="CN157" s="14" t="n">
        <v>0</v>
      </c>
      <c r="CO157" s="14" t="n">
        <v>0</v>
      </c>
      <c r="CP157" s="14" t="n">
        <v>0</v>
      </c>
      <c r="CQ157" s="14" t="n">
        <v>1.387</v>
      </c>
      <c r="CR157" s="14" t="n">
        <v>0</v>
      </c>
      <c r="CS157" s="14" t="n">
        <v>5.529</v>
      </c>
      <c r="CT157" s="14" t="n">
        <v>4.251</v>
      </c>
      <c r="CU157" s="14" t="n">
        <v>10.123</v>
      </c>
    </row>
    <row r="158">
      <c r="A158" s="14" t="inlineStr">
        <is>
          <t>CAF2021</t>
        </is>
      </c>
      <c r="B158" s="14" t="inlineStr">
        <is>
          <t>CAF</t>
        </is>
      </c>
      <c r="C158" s="14" t="inlineStr">
        <is>
          <t>CAF</t>
        </is>
      </c>
      <c r="D158" s="14" t="inlineStr">
        <is>
          <t>Central African Republic</t>
        </is>
      </c>
      <c r="E158" s="14" t="n">
        <v>2021</v>
      </c>
      <c r="F158" s="14" t="n">
        <v>0.19</v>
      </c>
      <c r="G158" s="14" t="n">
        <v>5.897</v>
      </c>
      <c r="H158" s="14" t="n">
        <v>1.143</v>
      </c>
      <c r="I158" s="14" t="n">
        <v>0</v>
      </c>
      <c r="J158" s="14" t="n">
        <v>5.897</v>
      </c>
      <c r="K158" s="14" t="n">
        <v>0</v>
      </c>
      <c r="L158" s="14" t="n">
        <v>1</v>
      </c>
      <c r="M158" s="14" t="n">
        <v>7.964</v>
      </c>
      <c r="N158" s="14" t="n">
        <v>3.43</v>
      </c>
      <c r="O158" s="14" t="n">
        <v>0</v>
      </c>
      <c r="P158" s="14" t="n">
        <v>7.964</v>
      </c>
      <c r="Q158" s="14" t="n">
        <v>0</v>
      </c>
      <c r="R158" s="14" t="n">
        <v>1</v>
      </c>
      <c r="S158" s="14" t="n">
        <v>11.613</v>
      </c>
      <c r="T158" s="14" t="n">
        <v>6.86</v>
      </c>
      <c r="U158" s="14" t="n">
        <v>0</v>
      </c>
      <c r="V158" s="14" t="n">
        <v>13.82</v>
      </c>
      <c r="W158" s="14" t="n">
        <v>0.19</v>
      </c>
      <c r="X158" s="14" t="n">
        <v>1</v>
      </c>
      <c r="Y158" s="14" t="n">
        <v>5.919</v>
      </c>
      <c r="Z158" s="14" t="n">
        <v>0.8</v>
      </c>
      <c r="AA158" s="14" t="n">
        <v>0</v>
      </c>
      <c r="AB158" s="14" t="n">
        <v>5.919</v>
      </c>
      <c r="AC158" s="14" t="n">
        <v>0</v>
      </c>
      <c r="AD158" s="14" t="n">
        <v>1</v>
      </c>
      <c r="AE158" s="14" t="n">
        <v>7.062</v>
      </c>
      <c r="AF158" s="14" t="n">
        <v>1.651</v>
      </c>
      <c r="AG158" s="14" t="n">
        <v>0</v>
      </c>
      <c r="AH158" s="14" t="n">
        <v>7.062</v>
      </c>
      <c r="AI158" s="14" t="n">
        <v>0</v>
      </c>
      <c r="AJ158" s="14" t="n">
        <v>1</v>
      </c>
      <c r="AK158" s="14" t="n">
        <v>13.922</v>
      </c>
      <c r="AL158" s="14" t="n">
        <v>7.415</v>
      </c>
      <c r="AM158" s="14" t="n">
        <v>0</v>
      </c>
      <c r="AN158" s="14" t="n">
        <v>16.568</v>
      </c>
      <c r="AO158" s="14" t="n">
        <v>0.19</v>
      </c>
      <c r="AP158" s="14" t="n">
        <v>1</v>
      </c>
      <c r="AQ158" s="14" t="n">
        <v>0.619</v>
      </c>
      <c r="AR158" s="14" t="n">
        <v>0.114</v>
      </c>
      <c r="AS158" s="14" t="n">
        <v>0.6919999999999999</v>
      </c>
      <c r="AT158" s="14" t="n">
        <v>1.56</v>
      </c>
      <c r="AU158" s="14" t="n">
        <v>0.19</v>
      </c>
      <c r="AV158" s="14" t="n">
        <v>1</v>
      </c>
      <c r="AW158" s="14" t="n">
        <v>0.599</v>
      </c>
      <c r="AX158" s="14" t="n">
        <v>0.114</v>
      </c>
      <c r="AY158" s="14" t="n">
        <v>0.696</v>
      </c>
      <c r="AZ158" s="14" t="n">
        <v>1.542</v>
      </c>
      <c r="BA158" s="14" t="n">
        <v>0.19</v>
      </c>
      <c r="BB158" s="14" t="n">
        <v>1</v>
      </c>
      <c r="BC158" s="14" t="n">
        <v>0.439</v>
      </c>
      <c r="BD158" s="14" t="n">
        <v>0.114</v>
      </c>
      <c r="BE158" s="14" t="n">
        <v>-0.052</v>
      </c>
      <c r="BF158" s="14" t="n">
        <v>0.46</v>
      </c>
      <c r="BG158" s="14" t="n">
        <v>0.19</v>
      </c>
      <c r="BH158" s="14" t="n">
        <v>0</v>
      </c>
      <c r="BI158" s="14" t="n">
        <v>0.505</v>
      </c>
      <c r="BJ158" s="14" t="n">
        <v>0.114</v>
      </c>
      <c r="BK158" s="14" t="n">
        <v>0.473</v>
      </c>
      <c r="BL158" s="14" t="n">
        <v>1.163</v>
      </c>
      <c r="BM158" s="14" t="n">
        <v>0.19</v>
      </c>
      <c r="BN158" s="14" t="n">
        <v>1</v>
      </c>
      <c r="BO158" s="14" t="n">
        <v>0</v>
      </c>
      <c r="BP158" s="14" t="n">
        <v>0</v>
      </c>
      <c r="BQ158" s="14" t="n">
        <v>0.082</v>
      </c>
      <c r="BR158" s="14" t="n">
        <v>0</v>
      </c>
      <c r="BS158" s="14" t="n">
        <v>1</v>
      </c>
      <c r="BT158" s="14" t="n">
        <v>0</v>
      </c>
      <c r="BU158" s="14" t="n">
        <v>0</v>
      </c>
      <c r="BV158" s="14" t="n">
        <v>0.152</v>
      </c>
      <c r="BW158" s="14" t="n">
        <v>0.19</v>
      </c>
      <c r="BX158" s="14" t="n">
        <v>1</v>
      </c>
      <c r="BY158" s="14" t="n">
        <v>11.787</v>
      </c>
      <c r="BZ158" s="14" t="n">
        <v>0</v>
      </c>
      <c r="CA158" s="14" t="n">
        <v>11.787</v>
      </c>
      <c r="CB158" s="14" t="n">
        <v>0</v>
      </c>
      <c r="CC158" s="14" t="n">
        <v>78.125</v>
      </c>
      <c r="CD158" s="14" t="n">
        <v>7.95</v>
      </c>
      <c r="CE158" s="14" t="n">
        <v>0</v>
      </c>
      <c r="CF158" s="14" t="n">
        <v>92.96899999999999</v>
      </c>
      <c r="CG158" s="14" t="n">
        <v>0.19</v>
      </c>
      <c r="CH158" s="14" t="n">
        <v>1</v>
      </c>
      <c r="CI158" s="14" t="n">
        <v>0</v>
      </c>
      <c r="CJ158" s="14" t="n">
        <v>0</v>
      </c>
      <c r="CK158" s="14" t="n">
        <v>0</v>
      </c>
      <c r="CL158" s="14" t="n">
        <v>0</v>
      </c>
      <c r="CM158" s="14" t="n">
        <v>0</v>
      </c>
      <c r="CN158" s="14" t="n">
        <v>0</v>
      </c>
      <c r="CO158" s="14" t="n">
        <v>0</v>
      </c>
      <c r="CP158" s="14" t="n">
        <v>0</v>
      </c>
      <c r="CQ158" s="14" t="n">
        <v>1.198</v>
      </c>
      <c r="CR158" s="14" t="n">
        <v>0</v>
      </c>
      <c r="CS158" s="14" t="n">
        <v>4.776</v>
      </c>
      <c r="CT158" s="14" t="n">
        <v>4.753</v>
      </c>
      <c r="CU158" s="14" t="n">
        <v>15.162</v>
      </c>
    </row>
    <row r="159">
      <c r="A159" s="14" t="inlineStr">
        <is>
          <t>CAF2022</t>
        </is>
      </c>
      <c r="B159" s="14" t="inlineStr">
        <is>
          <t>CAF</t>
        </is>
      </c>
      <c r="C159" s="14" t="inlineStr">
        <is>
          <t>CAF</t>
        </is>
      </c>
      <c r="D159" s="14" t="inlineStr">
        <is>
          <t>Central African Republic</t>
        </is>
      </c>
      <c r="E159" s="14" t="n">
        <v>2022</v>
      </c>
      <c r="F159" s="14" t="n">
        <v>0.19</v>
      </c>
      <c r="G159" s="14" t="n">
        <v>11.72</v>
      </c>
      <c r="H159" s="14" t="n">
        <v>1.235</v>
      </c>
      <c r="I159" s="14" t="n">
        <v>0</v>
      </c>
      <c r="J159" s="14" t="n">
        <v>11.72</v>
      </c>
      <c r="K159" s="14" t="n">
        <v>0</v>
      </c>
      <c r="L159" s="14" t="n">
        <v>1</v>
      </c>
      <c r="M159" s="14" t="n">
        <v>9.782999999999999</v>
      </c>
      <c r="N159" s="14" t="n">
        <v>3.704</v>
      </c>
      <c r="O159" s="14" t="n">
        <v>0</v>
      </c>
      <c r="P159" s="14" t="n">
        <v>9.782999999999999</v>
      </c>
      <c r="Q159" s="14" t="n">
        <v>0</v>
      </c>
      <c r="R159" s="14" t="n">
        <v>1</v>
      </c>
      <c r="S159" s="14" t="n">
        <v>17.893</v>
      </c>
      <c r="T159" s="14" t="n">
        <v>7.408</v>
      </c>
      <c r="U159" s="14" t="n">
        <v>0.252</v>
      </c>
      <c r="V159" s="14" t="n">
        <v>21.293</v>
      </c>
      <c r="W159" s="14" t="n">
        <v>0.19</v>
      </c>
      <c r="X159" s="14" t="n">
        <v>1</v>
      </c>
      <c r="Y159" s="14" t="n">
        <v>6.392</v>
      </c>
      <c r="Z159" s="14" t="n">
        <v>0.864</v>
      </c>
      <c r="AA159" s="14" t="n">
        <v>0</v>
      </c>
      <c r="AB159" s="14" t="n">
        <v>6.392</v>
      </c>
      <c r="AC159" s="14" t="n">
        <v>0</v>
      </c>
      <c r="AD159" s="14" t="n">
        <v>1</v>
      </c>
      <c r="AE159" s="14" t="n">
        <v>7.627</v>
      </c>
      <c r="AF159" s="14" t="n">
        <v>1.783</v>
      </c>
      <c r="AG159" s="14" t="n">
        <v>0</v>
      </c>
      <c r="AH159" s="14" t="n">
        <v>7.627</v>
      </c>
      <c r="AI159" s="14" t="n">
        <v>0</v>
      </c>
      <c r="AJ159" s="14" t="n">
        <v>1</v>
      </c>
      <c r="AK159" s="14" t="n">
        <v>15.035</v>
      </c>
      <c r="AL159" s="14" t="n">
        <v>8.007999999999999</v>
      </c>
      <c r="AM159" s="14" t="n">
        <v>0.211</v>
      </c>
      <c r="AN159" s="14" t="n">
        <v>17.892</v>
      </c>
      <c r="AO159" s="14" t="n">
        <v>0.19</v>
      </c>
      <c r="AP159" s="14" t="n">
        <v>1</v>
      </c>
      <c r="AQ159" s="14" t="n">
        <v>0.861</v>
      </c>
      <c r="AR159" s="14" t="n">
        <v>0.123</v>
      </c>
      <c r="AS159" s="14" t="n">
        <v>0.304</v>
      </c>
      <c r="AT159" s="14" t="n">
        <v>1.387</v>
      </c>
      <c r="AU159" s="14" t="n">
        <v>0.19</v>
      </c>
      <c r="AV159" s="14" t="n">
        <v>1</v>
      </c>
      <c r="AW159" s="14" t="n">
        <v>0.986</v>
      </c>
      <c r="AX159" s="14" t="n">
        <v>0.123</v>
      </c>
      <c r="AY159" s="14" t="n">
        <v>0.166</v>
      </c>
      <c r="AZ159" s="14" t="n">
        <v>1.371</v>
      </c>
      <c r="BA159" s="14" t="n">
        <v>0.19</v>
      </c>
      <c r="BB159" s="14" t="n">
        <v>1</v>
      </c>
      <c r="BC159" s="14" t="n">
        <v>0.598</v>
      </c>
      <c r="BD159" s="14" t="n">
        <v>0.123</v>
      </c>
      <c r="BE159" s="14" t="n">
        <v>-0.253</v>
      </c>
      <c r="BF159" s="14" t="n">
        <v>0.41</v>
      </c>
      <c r="BG159" s="14" t="n">
        <v>0.19</v>
      </c>
      <c r="BH159" s="14" t="n">
        <v>0</v>
      </c>
      <c r="BI159" s="14" t="n">
        <v>0.612</v>
      </c>
      <c r="BJ159" s="14" t="n">
        <v>0.123</v>
      </c>
      <c r="BK159" s="14" t="n">
        <v>0.257</v>
      </c>
      <c r="BL159" s="14" t="n">
        <v>1.034</v>
      </c>
      <c r="BM159" s="14" t="n">
        <v>0.19</v>
      </c>
      <c r="BN159" s="14" t="n">
        <v>1</v>
      </c>
      <c r="BO159" s="14" t="n">
        <v>0</v>
      </c>
      <c r="BP159" s="14" t="n">
        <v>0</v>
      </c>
      <c r="BQ159" s="14" t="n">
        <v>0.073</v>
      </c>
      <c r="BR159" s="14" t="n">
        <v>0</v>
      </c>
      <c r="BS159" s="14" t="n">
        <v>1</v>
      </c>
      <c r="BT159" s="14" t="n">
        <v>0</v>
      </c>
      <c r="BU159" s="14" t="n">
        <v>0</v>
      </c>
      <c r="BV159" s="14" t="n">
        <v>0.135</v>
      </c>
      <c r="BW159" s="14" t="n">
        <v>0.19</v>
      </c>
      <c r="BX159" s="14" t="n">
        <v>1</v>
      </c>
      <c r="BY159" s="14" t="n">
        <v>12.729</v>
      </c>
      <c r="BZ159" s="14" t="n">
        <v>0</v>
      </c>
      <c r="CA159" s="14" t="n">
        <v>12.729</v>
      </c>
      <c r="CB159" s="14" t="n">
        <v>0</v>
      </c>
      <c r="CC159" s="14" t="n">
        <v>97.90000000000001</v>
      </c>
      <c r="CD159" s="14" t="n">
        <v>7.95</v>
      </c>
      <c r="CE159" s="14" t="n">
        <v>1.377</v>
      </c>
      <c r="CF159" s="14" t="n">
        <v>116.501</v>
      </c>
      <c r="CG159" s="14" t="n">
        <v>0.19</v>
      </c>
      <c r="CH159" s="14" t="n">
        <v>1</v>
      </c>
      <c r="CI159" s="14" t="n">
        <v>0</v>
      </c>
      <c r="CJ159" s="14" t="n">
        <v>0</v>
      </c>
      <c r="CK159" s="14" t="n">
        <v>0</v>
      </c>
      <c r="CL159" s="14" t="n">
        <v>0</v>
      </c>
      <c r="CM159" s="14" t="n">
        <v>0</v>
      </c>
      <c r="CN159" s="14" t="n">
        <v>0</v>
      </c>
      <c r="CO159" s="14" t="n">
        <v>0</v>
      </c>
      <c r="CP159" s="14" t="n">
        <v>0</v>
      </c>
      <c r="CQ159" s="14" t="n">
        <v>1.294</v>
      </c>
      <c r="CR159" s="14" t="n">
        <v>0</v>
      </c>
      <c r="CS159" s="14" t="n">
        <v>5.158</v>
      </c>
      <c r="CT159" s="14" t="n">
        <v>10.485</v>
      </c>
      <c r="CU159" s="14" t="n">
        <v>31.326</v>
      </c>
    </row>
    <row r="160">
      <c r="A160" s="14" t="inlineStr">
        <is>
          <t>CAF2023</t>
        </is>
      </c>
      <c r="B160" s="14" t="inlineStr">
        <is>
          <t>CAF</t>
        </is>
      </c>
      <c r="C160" s="14" t="inlineStr">
        <is>
          <t>CAF</t>
        </is>
      </c>
      <c r="D160" s="14" t="inlineStr">
        <is>
          <t>Central African Republic</t>
        </is>
      </c>
      <c r="E160" s="14" t="n">
        <v>2023</v>
      </c>
      <c r="F160" s="14" t="n">
        <v>0.19</v>
      </c>
      <c r="G160" s="14" t="n">
        <v>6.147</v>
      </c>
      <c r="H160" s="14" t="n">
        <v>1.286</v>
      </c>
      <c r="I160" s="14" t="n">
        <v>0</v>
      </c>
      <c r="J160" s="14" t="n">
        <v>6.147</v>
      </c>
      <c r="K160" s="14" t="n">
        <v>0</v>
      </c>
      <c r="L160" s="14" t="n">
        <v>1</v>
      </c>
      <c r="M160" s="14" t="n">
        <v>7.886</v>
      </c>
      <c r="N160" s="14" t="n">
        <v>3.857</v>
      </c>
      <c r="O160" s="14" t="n">
        <v>0</v>
      </c>
      <c r="P160" s="14" t="n">
        <v>7.886</v>
      </c>
      <c r="Q160" s="14" t="n">
        <v>0</v>
      </c>
      <c r="R160" s="14" t="n">
        <v>1</v>
      </c>
      <c r="S160" s="14" t="n">
        <v>12.575</v>
      </c>
      <c r="T160" s="14" t="n">
        <v>7.714</v>
      </c>
      <c r="U160" s="14" t="n">
        <v>0.265</v>
      </c>
      <c r="V160" s="14" t="n">
        <v>14.964</v>
      </c>
      <c r="W160" s="14" t="n">
        <v>0.19</v>
      </c>
      <c r="X160" s="14" t="n">
        <v>1</v>
      </c>
      <c r="Y160" s="14" t="n">
        <v>6.656</v>
      </c>
      <c r="Z160" s="14" t="n">
        <v>0.9</v>
      </c>
      <c r="AA160" s="14" t="n">
        <v>0</v>
      </c>
      <c r="AB160" s="14" t="n">
        <v>6.656</v>
      </c>
      <c r="AC160" s="14" t="n">
        <v>0</v>
      </c>
      <c r="AD160" s="14" t="n">
        <v>1</v>
      </c>
      <c r="AE160" s="14" t="n">
        <v>7.942</v>
      </c>
      <c r="AF160" s="14" t="n">
        <v>1.857</v>
      </c>
      <c r="AG160" s="14" t="n">
        <v>0</v>
      </c>
      <c r="AH160" s="14" t="n">
        <v>7.942</v>
      </c>
      <c r="AI160" s="14" t="n">
        <v>0</v>
      </c>
      <c r="AJ160" s="14" t="n">
        <v>1</v>
      </c>
      <c r="AK160" s="14" t="n">
        <v>15.656</v>
      </c>
      <c r="AL160" s="14" t="n">
        <v>8.337999999999999</v>
      </c>
      <c r="AM160" s="14" t="n">
        <v>0.329</v>
      </c>
      <c r="AN160" s="14" t="n">
        <v>18.63</v>
      </c>
      <c r="AO160" s="14" t="n">
        <v>0.19</v>
      </c>
      <c r="AP160" s="14" t="n">
        <v>1</v>
      </c>
      <c r="AQ160" s="14" t="n">
        <v>0.76</v>
      </c>
      <c r="AR160" s="14" t="n">
        <v>0.129</v>
      </c>
      <c r="AS160" s="14" t="n">
        <v>0.902</v>
      </c>
      <c r="AT160" s="14" t="n">
        <v>1.978</v>
      </c>
      <c r="AU160" s="14" t="n">
        <v>0.19</v>
      </c>
      <c r="AV160" s="14" t="n">
        <v>1</v>
      </c>
      <c r="AW160" s="14" t="n">
        <v>0.8110000000000001</v>
      </c>
      <c r="AX160" s="14" t="n">
        <v>0.129</v>
      </c>
      <c r="AY160" s="14" t="n">
        <v>1.128</v>
      </c>
      <c r="AZ160" s="14" t="n">
        <v>2.308</v>
      </c>
      <c r="BA160" s="14" t="n">
        <v>0.19</v>
      </c>
      <c r="BB160" s="14" t="n">
        <v>1</v>
      </c>
      <c r="BC160" s="14" t="n">
        <v>0.535</v>
      </c>
      <c r="BD160" s="14" t="n">
        <v>0.129</v>
      </c>
      <c r="BE160" s="14" t="n">
        <v>-0.184</v>
      </c>
      <c r="BF160" s="14" t="n">
        <v>0.418</v>
      </c>
      <c r="BG160" s="14" t="n">
        <v>0.19</v>
      </c>
      <c r="BH160" s="14" t="n">
        <v>0</v>
      </c>
      <c r="BI160" s="14" t="n">
        <v>0.579</v>
      </c>
      <c r="BJ160" s="14" t="n">
        <v>0.129</v>
      </c>
      <c r="BK160" s="14" t="n">
        <v>0.806</v>
      </c>
      <c r="BL160" s="14" t="n">
        <v>1.649</v>
      </c>
      <c r="BM160" s="14" t="n">
        <v>0.19</v>
      </c>
      <c r="BN160" s="14" t="n">
        <v>1</v>
      </c>
      <c r="BO160" s="14" t="n">
        <v>0</v>
      </c>
      <c r="BP160" s="14" t="n">
        <v>0</v>
      </c>
      <c r="BQ160" s="14" t="n">
        <v>0.075</v>
      </c>
      <c r="BR160" s="14" t="n">
        <v>0</v>
      </c>
      <c r="BS160" s="14" t="n">
        <v>1</v>
      </c>
      <c r="BT160" s="14" t="n">
        <v>0</v>
      </c>
      <c r="BU160" s="14" t="n">
        <v>0</v>
      </c>
      <c r="BV160" s="14" t="n">
        <v>0.139</v>
      </c>
      <c r="BW160" s="14" t="n">
        <v>0.19</v>
      </c>
      <c r="BX160" s="14" t="n">
        <v>1</v>
      </c>
      <c r="BY160" s="14" t="n">
        <v>13.254</v>
      </c>
      <c r="BZ160" s="14" t="n">
        <v>0</v>
      </c>
      <c r="CA160" s="14" t="n">
        <v>13.254</v>
      </c>
      <c r="CB160" s="14" t="n">
        <v>0</v>
      </c>
      <c r="CC160" s="14" t="n">
        <v>83.248</v>
      </c>
      <c r="CD160" s="14" t="n">
        <v>7.95</v>
      </c>
      <c r="CE160" s="14" t="n">
        <v>1.751</v>
      </c>
      <c r="CF160" s="14" t="n">
        <v>99.065</v>
      </c>
      <c r="CG160" s="14" t="n">
        <v>0.19</v>
      </c>
      <c r="CH160" s="14" t="n">
        <v>1</v>
      </c>
      <c r="CI160" s="14" t="n">
        <v>0</v>
      </c>
      <c r="CJ160" s="14" t="n">
        <v>0</v>
      </c>
      <c r="CK160" s="14" t="n">
        <v>0</v>
      </c>
      <c r="CL160" s="14" t="n">
        <v>0</v>
      </c>
      <c r="CM160" s="14" t="n">
        <v>0</v>
      </c>
      <c r="CN160" s="14" t="n">
        <v>0</v>
      </c>
      <c r="CO160" s="14" t="n">
        <v>0</v>
      </c>
      <c r="CP160" s="14" t="n">
        <v>0</v>
      </c>
      <c r="CQ160" s="14" t="n">
        <v>1.348</v>
      </c>
      <c r="CR160" s="14" t="n">
        <v>0</v>
      </c>
      <c r="CS160" s="14" t="n">
        <v>5.37</v>
      </c>
      <c r="CT160" s="14" t="n">
        <v>4.861</v>
      </c>
      <c r="CU160" s="14" t="n">
        <v>11.622</v>
      </c>
    </row>
    <row r="161">
      <c r="A161" s="14" t="inlineStr">
        <is>
          <t>CAF2024</t>
        </is>
      </c>
      <c r="B161" s="14" t="inlineStr">
        <is>
          <t>CAF</t>
        </is>
      </c>
      <c r="C161" s="14" t="inlineStr">
        <is>
          <t>CAF</t>
        </is>
      </c>
      <c r="D161" s="14" t="inlineStr">
        <is>
          <t>Central African Republic</t>
        </is>
      </c>
      <c r="E161" s="14" t="n">
        <v>2024</v>
      </c>
      <c r="F161" s="14" t="n">
        <v>0.19</v>
      </c>
      <c r="G161" s="14" t="n">
        <v>5.575</v>
      </c>
      <c r="H161" s="14" t="n">
        <v>1.324</v>
      </c>
      <c r="I161" s="14" t="n">
        <v>0</v>
      </c>
      <c r="J161" s="14" t="n">
        <v>5.575</v>
      </c>
      <c r="K161" s="14" t="n">
        <v>0</v>
      </c>
      <c r="L161" s="14" t="n">
        <v>1</v>
      </c>
      <c r="M161" s="14" t="n">
        <v>7.124</v>
      </c>
      <c r="N161" s="14" t="n">
        <v>3.971</v>
      </c>
      <c r="O161" s="14" t="n">
        <v>0</v>
      </c>
      <c r="P161" s="14" t="n">
        <v>7.124</v>
      </c>
      <c r="Q161" s="14" t="n">
        <v>0</v>
      </c>
      <c r="R161" s="14" t="n">
        <v>1</v>
      </c>
      <c r="S161" s="14" t="n">
        <v>12.193</v>
      </c>
      <c r="T161" s="14" t="n">
        <v>7.942</v>
      </c>
      <c r="U161" s="14" t="n">
        <v>0.316</v>
      </c>
      <c r="V161" s="14" t="n">
        <v>14.509</v>
      </c>
      <c r="W161" s="14" t="n">
        <v>0.19</v>
      </c>
      <c r="X161" s="14" t="n">
        <v>1</v>
      </c>
      <c r="Y161" s="14" t="n">
        <v>6.853</v>
      </c>
      <c r="Z161" s="14" t="n">
        <v>0.926</v>
      </c>
      <c r="AA161" s="14" t="n">
        <v>0</v>
      </c>
      <c r="AB161" s="14" t="n">
        <v>6.853</v>
      </c>
      <c r="AC161" s="14" t="n">
        <v>0</v>
      </c>
      <c r="AD161" s="14" t="n">
        <v>1</v>
      </c>
      <c r="AE161" s="14" t="n">
        <v>8.176</v>
      </c>
      <c r="AF161" s="14" t="n">
        <v>1.912</v>
      </c>
      <c r="AG161" s="14" t="n">
        <v>0</v>
      </c>
      <c r="AH161" s="14" t="n">
        <v>8.176</v>
      </c>
      <c r="AI161" s="14" t="n">
        <v>0</v>
      </c>
      <c r="AJ161" s="14" t="n">
        <v>1</v>
      </c>
      <c r="AK161" s="14" t="n">
        <v>16.118</v>
      </c>
      <c r="AL161" s="14" t="n">
        <v>8.584</v>
      </c>
      <c r="AM161" s="14" t="n">
        <v>0.417</v>
      </c>
      <c r="AN161" s="14" t="n">
        <v>19.18</v>
      </c>
      <c r="AO161" s="14" t="n">
        <v>0.19</v>
      </c>
      <c r="AP161" s="14" t="n">
        <v>1</v>
      </c>
      <c r="AQ161" s="14" t="n">
        <v>0.724</v>
      </c>
      <c r="AR161" s="14" t="n">
        <v>0.132</v>
      </c>
      <c r="AS161" s="14" t="n">
        <v>0.8</v>
      </c>
      <c r="AT161" s="14" t="n">
        <v>1.814</v>
      </c>
      <c r="AU161" s="14" t="n">
        <v>0.19</v>
      </c>
      <c r="AV161" s="14" t="n">
        <v>1</v>
      </c>
      <c r="AW161" s="14" t="n">
        <v>0.75</v>
      </c>
      <c r="AX161" s="14" t="n">
        <v>0.132</v>
      </c>
      <c r="AY161" s="14" t="n">
        <v>1.121</v>
      </c>
      <c r="AZ161" s="14" t="n">
        <v>2.226</v>
      </c>
      <c r="BA161" s="14" t="n">
        <v>0.19</v>
      </c>
      <c r="BB161" s="14" t="n">
        <v>1</v>
      </c>
      <c r="BC161" s="14" t="n">
        <v>0.513</v>
      </c>
      <c r="BD161" s="14" t="n">
        <v>0.132</v>
      </c>
      <c r="BE161" s="14" t="n">
        <v>-0.142</v>
      </c>
      <c r="BF161" s="14" t="n">
        <v>0.43</v>
      </c>
      <c r="BG161" s="14" t="n">
        <v>0.19</v>
      </c>
      <c r="BH161" s="14" t="n">
        <v>0</v>
      </c>
      <c r="BI161" s="14" t="n">
        <v>0.591</v>
      </c>
      <c r="BJ161" s="14" t="n">
        <v>0.132</v>
      </c>
      <c r="BK161" s="14" t="n">
        <v>0.587</v>
      </c>
      <c r="BL161" s="14" t="n">
        <v>1.402</v>
      </c>
      <c r="BM161" s="14" t="n">
        <v>0.19</v>
      </c>
      <c r="BN161" s="14" t="n">
        <v>1</v>
      </c>
      <c r="BO161" s="14" t="n">
        <v>0</v>
      </c>
      <c r="BP161" s="14" t="n">
        <v>0</v>
      </c>
      <c r="BQ161" s="14" t="n">
        <v>0.077</v>
      </c>
      <c r="BR161" s="14" t="n">
        <v>0</v>
      </c>
      <c r="BS161" s="14" t="n">
        <v>1</v>
      </c>
      <c r="BT161" s="14" t="n">
        <v>0</v>
      </c>
      <c r="BU161" s="14" t="n">
        <v>0</v>
      </c>
      <c r="BV161" s="14" t="n">
        <v>0.143</v>
      </c>
      <c r="BW161" s="14" t="n">
        <v>0.19</v>
      </c>
      <c r="BX161" s="14" t="n">
        <v>1</v>
      </c>
      <c r="BY161" s="14" t="n">
        <v>13.646</v>
      </c>
      <c r="BZ161" s="14" t="n">
        <v>0</v>
      </c>
      <c r="CA161" s="14" t="n">
        <v>13.646</v>
      </c>
      <c r="CB161" s="14" t="n">
        <v>0</v>
      </c>
      <c r="CC161" s="14" t="n">
        <v>82.58799999999999</v>
      </c>
      <c r="CD161" s="14" t="n">
        <v>7.95</v>
      </c>
      <c r="CE161" s="14" t="n">
        <v>2.137</v>
      </c>
      <c r="CF161" s="14" t="n">
        <v>98.28</v>
      </c>
      <c r="CG161" s="14" t="n">
        <v>0.19</v>
      </c>
      <c r="CH161" s="14" t="n">
        <v>1</v>
      </c>
      <c r="CI161" s="14" t="n">
        <v>0</v>
      </c>
      <c r="CJ161" s="14" t="n">
        <v>0</v>
      </c>
      <c r="CK161" s="14" t="n">
        <v>0</v>
      </c>
      <c r="CL161" s="14" t="n">
        <v>0</v>
      </c>
      <c r="CM161" s="14" t="n">
        <v>0</v>
      </c>
      <c r="CN161" s="14" t="n">
        <v>0</v>
      </c>
      <c r="CO161" s="14" t="n">
        <v>0</v>
      </c>
      <c r="CP161" s="14" t="n">
        <v>0</v>
      </c>
      <c r="CQ161" s="14" t="n">
        <v>1.387</v>
      </c>
      <c r="CR161" s="14" t="n">
        <v>0</v>
      </c>
      <c r="CS161" s="14" t="n">
        <v>5.529</v>
      </c>
      <c r="CT161" s="14" t="n">
        <v>4.251</v>
      </c>
      <c r="CU161" s="14" t="n">
        <v>10.168</v>
      </c>
    </row>
    <row r="162">
      <c r="A162" s="14" t="inlineStr">
        <is>
          <t>TCD2021</t>
        </is>
      </c>
      <c r="B162" s="14" t="inlineStr">
        <is>
          <t>TCD</t>
        </is>
      </c>
      <c r="C162" s="14" t="inlineStr">
        <is>
          <t>TCD</t>
        </is>
      </c>
      <c r="D162" s="14" t="inlineStr">
        <is>
          <t>Chad</t>
        </is>
      </c>
      <c r="E162" s="14" t="n">
        <v>2021</v>
      </c>
      <c r="F162" s="14" t="n">
        <v>0.18</v>
      </c>
      <c r="G162" s="14" t="n">
        <v>5.897</v>
      </c>
      <c r="H162" s="14" t="n">
        <v>1.143</v>
      </c>
      <c r="I162" s="14" t="n">
        <v>0</v>
      </c>
      <c r="J162" s="14" t="n">
        <v>5.897</v>
      </c>
      <c r="K162" s="14" t="n">
        <v>0</v>
      </c>
      <c r="L162" s="14" t="n">
        <v>1</v>
      </c>
      <c r="M162" s="14" t="n">
        <v>7.964</v>
      </c>
      <c r="N162" s="14" t="n">
        <v>3.43</v>
      </c>
      <c r="O162" s="14" t="n">
        <v>0</v>
      </c>
      <c r="P162" s="14" t="n">
        <v>7.964</v>
      </c>
      <c r="Q162" s="14" t="n">
        <v>0</v>
      </c>
      <c r="R162" s="14" t="n">
        <v>1</v>
      </c>
      <c r="S162" s="14" t="n">
        <v>11.613</v>
      </c>
      <c r="T162" s="14" t="n">
        <v>6.86</v>
      </c>
      <c r="U162" s="14" t="n">
        <v>0</v>
      </c>
      <c r="V162" s="14" t="n">
        <v>13.704</v>
      </c>
      <c r="W162" s="14" t="n">
        <v>0.18</v>
      </c>
      <c r="X162" s="14" t="n">
        <v>1</v>
      </c>
      <c r="Y162" s="14" t="n">
        <v>16.305</v>
      </c>
      <c r="Z162" s="14" t="n">
        <v>2.204</v>
      </c>
      <c r="AA162" s="14" t="n">
        <v>0</v>
      </c>
      <c r="AB162" s="14" t="n">
        <v>16.305</v>
      </c>
      <c r="AC162" s="14" t="n">
        <v>0</v>
      </c>
      <c r="AD162" s="14" t="n">
        <v>1</v>
      </c>
      <c r="AE162" s="14" t="n">
        <v>17.449</v>
      </c>
      <c r="AF162" s="14" t="n">
        <v>4.08</v>
      </c>
      <c r="AG162" s="14" t="n">
        <v>0</v>
      </c>
      <c r="AH162" s="14" t="n">
        <v>17.449</v>
      </c>
      <c r="AI162" s="14" t="n">
        <v>0</v>
      </c>
      <c r="AJ162" s="14" t="n">
        <v>1</v>
      </c>
      <c r="AK162" s="14" t="n">
        <v>24.309</v>
      </c>
      <c r="AL162" s="14" t="n">
        <v>12.947</v>
      </c>
      <c r="AM162" s="14" t="n">
        <v>0</v>
      </c>
      <c r="AN162" s="14" t="n">
        <v>28.684</v>
      </c>
      <c r="AO162" s="14" t="n">
        <v>0.18</v>
      </c>
      <c r="AP162" s="14" t="n">
        <v>1</v>
      </c>
      <c r="AQ162" s="14" t="n">
        <v>0.714</v>
      </c>
      <c r="AR162" s="14" t="n">
        <v>0.131</v>
      </c>
      <c r="AS162" s="14" t="n">
        <v>0.193</v>
      </c>
      <c r="AT162" s="14" t="n">
        <v>0.907</v>
      </c>
      <c r="AU162" s="14" t="n">
        <v>0</v>
      </c>
      <c r="AV162" s="14" t="n">
        <v>1</v>
      </c>
      <c r="AW162" s="14" t="n">
        <v>0.711</v>
      </c>
      <c r="AX162" s="14" t="n">
        <v>0.137</v>
      </c>
      <c r="AY162" s="14" t="n">
        <v>0.284</v>
      </c>
      <c r="AZ162" s="14" t="n">
        <v>0.995</v>
      </c>
      <c r="BA162" s="14" t="n">
        <v>0</v>
      </c>
      <c r="BB162" s="14" t="n">
        <v>1</v>
      </c>
      <c r="BC162" s="14" t="n">
        <v>0.439</v>
      </c>
      <c r="BD162" s="14" t="n">
        <v>0.114</v>
      </c>
      <c r="BE162" s="14" t="n">
        <v>-0.163</v>
      </c>
      <c r="BF162" s="14" t="n">
        <v>0.326</v>
      </c>
      <c r="BG162" s="14" t="n">
        <v>0</v>
      </c>
      <c r="BH162" s="14" t="n">
        <v>0</v>
      </c>
      <c r="BI162" s="14" t="n">
        <v>0.729</v>
      </c>
      <c r="BJ162" s="14" t="n">
        <v>0.161</v>
      </c>
      <c r="BK162" s="14" t="n">
        <v>0.169</v>
      </c>
      <c r="BL162" s="14" t="n">
        <v>0.898</v>
      </c>
      <c r="BM162" s="14" t="n">
        <v>0</v>
      </c>
      <c r="BN162" s="14" t="n">
        <v>1</v>
      </c>
      <c r="BO162" s="14" t="n">
        <v>0</v>
      </c>
      <c r="BP162" s="14" t="n">
        <v>-0.179</v>
      </c>
      <c r="BQ162" s="14" t="n">
        <v>0.178</v>
      </c>
      <c r="BR162" s="14" t="n">
        <v>0</v>
      </c>
      <c r="BS162" s="14" t="n">
        <v>1</v>
      </c>
      <c r="BT162" s="14" t="n">
        <v>0</v>
      </c>
      <c r="BU162" s="14" t="n">
        <v>-0.337</v>
      </c>
      <c r="BV162" s="14" t="n">
        <v>0.2</v>
      </c>
      <c r="BW162" s="14" t="n">
        <v>0</v>
      </c>
      <c r="BX162" s="14" t="n">
        <v>0.833</v>
      </c>
      <c r="BY162" s="14" t="n">
        <v>11.787</v>
      </c>
      <c r="BZ162" s="14" t="n">
        <v>0</v>
      </c>
      <c r="CA162" s="14" t="n">
        <v>11.787</v>
      </c>
      <c r="CB162" s="14" t="n">
        <v>0</v>
      </c>
      <c r="CC162" s="14" t="n">
        <v>78.125</v>
      </c>
      <c r="CD162" s="14" t="n">
        <v>7.95</v>
      </c>
      <c r="CE162" s="14" t="n">
        <v>13.799</v>
      </c>
      <c r="CF162" s="14" t="n">
        <v>91.92400000000001</v>
      </c>
      <c r="CG162" s="14" t="n">
        <v>0</v>
      </c>
      <c r="CH162" s="14" t="n">
        <v>1</v>
      </c>
      <c r="CI162" s="14" t="n">
        <v>0</v>
      </c>
      <c r="CJ162" s="14" t="n">
        <v>0</v>
      </c>
      <c r="CK162" s="14" t="n">
        <v>0</v>
      </c>
      <c r="CL162" s="14" t="n">
        <v>0</v>
      </c>
      <c r="CM162" s="14" t="n">
        <v>0</v>
      </c>
      <c r="CN162" s="14" t="n">
        <v>0</v>
      </c>
      <c r="CO162" s="14" t="n">
        <v>0</v>
      </c>
      <c r="CP162" s="14" t="n">
        <v>0</v>
      </c>
      <c r="CQ162" s="14" t="n">
        <v>1.198</v>
      </c>
      <c r="CR162" s="14" t="n">
        <v>0</v>
      </c>
      <c r="CS162" s="14" t="n">
        <v>4.776</v>
      </c>
      <c r="CT162" s="14" t="n">
        <v>4.753</v>
      </c>
      <c r="CU162" s="14" t="n">
        <v>15.162</v>
      </c>
    </row>
    <row r="163">
      <c r="A163" s="14" t="inlineStr">
        <is>
          <t>TCD2022</t>
        </is>
      </c>
      <c r="B163" s="14" t="inlineStr">
        <is>
          <t>TCD</t>
        </is>
      </c>
      <c r="C163" s="14" t="inlineStr">
        <is>
          <t>TCD</t>
        </is>
      </c>
      <c r="D163" s="14" t="inlineStr">
        <is>
          <t>Chad</t>
        </is>
      </c>
      <c r="E163" s="14" t="n">
        <v>2022</v>
      </c>
      <c r="F163" s="14" t="n">
        <v>0.18</v>
      </c>
      <c r="G163" s="14" t="n">
        <v>11.72</v>
      </c>
      <c r="H163" s="14" t="n">
        <v>1.235</v>
      </c>
      <c r="I163" s="14" t="n">
        <v>0</v>
      </c>
      <c r="J163" s="14" t="n">
        <v>11.72</v>
      </c>
      <c r="K163" s="14" t="n">
        <v>0</v>
      </c>
      <c r="L163" s="14" t="n">
        <v>1</v>
      </c>
      <c r="M163" s="14" t="n">
        <v>9.782999999999999</v>
      </c>
      <c r="N163" s="14" t="n">
        <v>3.704</v>
      </c>
      <c r="O163" s="14" t="n">
        <v>0</v>
      </c>
      <c r="P163" s="14" t="n">
        <v>9.782999999999999</v>
      </c>
      <c r="Q163" s="14" t="n">
        <v>0</v>
      </c>
      <c r="R163" s="14" t="n">
        <v>1</v>
      </c>
      <c r="S163" s="14" t="n">
        <v>17.893</v>
      </c>
      <c r="T163" s="14" t="n">
        <v>7.408</v>
      </c>
      <c r="U163" s="14" t="n">
        <v>0.238</v>
      </c>
      <c r="V163" s="14" t="n">
        <v>21.114</v>
      </c>
      <c r="W163" s="14" t="n">
        <v>0.18</v>
      </c>
      <c r="X163" s="14" t="n">
        <v>1</v>
      </c>
      <c r="Y163" s="14" t="n">
        <v>32.56</v>
      </c>
      <c r="Z163" s="14" t="n">
        <v>4.401</v>
      </c>
      <c r="AA163" s="14" t="n">
        <v>0</v>
      </c>
      <c r="AB163" s="14" t="n">
        <v>32.56</v>
      </c>
      <c r="AC163" s="14" t="n">
        <v>0</v>
      </c>
      <c r="AD163" s="14" t="n">
        <v>1</v>
      </c>
      <c r="AE163" s="14" t="n">
        <v>33.795</v>
      </c>
      <c r="AF163" s="14" t="n">
        <v>7.902</v>
      </c>
      <c r="AG163" s="14" t="n">
        <v>0</v>
      </c>
      <c r="AH163" s="14" t="n">
        <v>33.795</v>
      </c>
      <c r="AI163" s="14" t="n">
        <v>0</v>
      </c>
      <c r="AJ163" s="14" t="n">
        <v>1</v>
      </c>
      <c r="AK163" s="14" t="n">
        <v>41.203</v>
      </c>
      <c r="AL163" s="14" t="n">
        <v>21.945</v>
      </c>
      <c r="AM163" s="14" t="n">
        <v>0.549</v>
      </c>
      <c r="AN163" s="14" t="n">
        <v>48.62</v>
      </c>
      <c r="AO163" s="14" t="n">
        <v>0.18</v>
      </c>
      <c r="AP163" s="14" t="n">
        <v>1</v>
      </c>
      <c r="AQ163" s="14" t="n">
        <v>0.616</v>
      </c>
      <c r="AR163" s="14" t="n">
        <v>0.08799999999999999</v>
      </c>
      <c r="AS163" s="14" t="n">
        <v>0.184</v>
      </c>
      <c r="AT163" s="14" t="n">
        <v>0.799</v>
      </c>
      <c r="AU163" s="14" t="n">
        <v>0</v>
      </c>
      <c r="AV163" s="14" t="n">
        <v>1</v>
      </c>
      <c r="AW163" s="14" t="n">
        <v>0.612</v>
      </c>
      <c r="AX163" s="14" t="n">
        <v>0.08</v>
      </c>
      <c r="AY163" s="14" t="n">
        <v>0.273</v>
      </c>
      <c r="AZ163" s="14" t="n">
        <v>0.885</v>
      </c>
      <c r="BA163" s="14" t="n">
        <v>0</v>
      </c>
      <c r="BB163" s="14" t="n">
        <v>1</v>
      </c>
      <c r="BC163" s="14" t="n">
        <v>0.598</v>
      </c>
      <c r="BD163" s="14" t="n">
        <v>0.123</v>
      </c>
      <c r="BE163" s="14" t="n">
        <v>-0.348</v>
      </c>
      <c r="BF163" s="14" t="n">
        <v>0.294</v>
      </c>
      <c r="BG163" s="14" t="n">
        <v>0</v>
      </c>
      <c r="BH163" s="14" t="n">
        <v>0</v>
      </c>
      <c r="BI163" s="14" t="n">
        <v>0.753</v>
      </c>
      <c r="BJ163" s="14" t="n">
        <v>0.147</v>
      </c>
      <c r="BK163" s="14" t="n">
        <v>0.182</v>
      </c>
      <c r="BL163" s="14" t="n">
        <v>0.9350000000000001</v>
      </c>
      <c r="BM163" s="14" t="n">
        <v>0</v>
      </c>
      <c r="BN163" s="14" t="n">
        <v>1</v>
      </c>
      <c r="BO163" s="14" t="n">
        <v>0</v>
      </c>
      <c r="BP163" s="14" t="n">
        <v>-0.194</v>
      </c>
      <c r="BQ163" s="14" t="n">
        <v>0.192</v>
      </c>
      <c r="BR163" s="14" t="n">
        <v>0</v>
      </c>
      <c r="BS163" s="14" t="n">
        <v>1</v>
      </c>
      <c r="BT163" s="14" t="n">
        <v>0</v>
      </c>
      <c r="BU163" s="14" t="n">
        <v>-0.333</v>
      </c>
      <c r="BV163" s="14" t="n">
        <v>0.183</v>
      </c>
      <c r="BW163" s="14" t="n">
        <v>0</v>
      </c>
      <c r="BX163" s="14" t="n">
        <v>0.833</v>
      </c>
      <c r="BY163" s="14" t="n">
        <v>12.729</v>
      </c>
      <c r="BZ163" s="14" t="n">
        <v>0</v>
      </c>
      <c r="CA163" s="14" t="n">
        <v>12.729</v>
      </c>
      <c r="CB163" s="14" t="n">
        <v>0</v>
      </c>
      <c r="CC163" s="14" t="n">
        <v>97.90000000000001</v>
      </c>
      <c r="CD163" s="14" t="n">
        <v>7.95</v>
      </c>
      <c r="CE163" s="14" t="n">
        <v>3.174</v>
      </c>
      <c r="CF163" s="14" t="n">
        <v>101.074</v>
      </c>
      <c r="CG163" s="14" t="n">
        <v>0</v>
      </c>
      <c r="CH163" s="14" t="n">
        <v>1</v>
      </c>
      <c r="CI163" s="14" t="n">
        <v>0</v>
      </c>
      <c r="CJ163" s="14" t="n">
        <v>0</v>
      </c>
      <c r="CK163" s="14" t="n">
        <v>0</v>
      </c>
      <c r="CL163" s="14" t="n">
        <v>0</v>
      </c>
      <c r="CM163" s="14" t="n">
        <v>0</v>
      </c>
      <c r="CN163" s="14" t="n">
        <v>0</v>
      </c>
      <c r="CO163" s="14" t="n">
        <v>0</v>
      </c>
      <c r="CP163" s="14" t="n">
        <v>0</v>
      </c>
      <c r="CQ163" s="14" t="n">
        <v>1.294</v>
      </c>
      <c r="CR163" s="14" t="n">
        <v>0</v>
      </c>
      <c r="CS163" s="14" t="n">
        <v>5.158</v>
      </c>
      <c r="CT163" s="14" t="n">
        <v>10.485</v>
      </c>
      <c r="CU163" s="14" t="n">
        <v>31.326</v>
      </c>
    </row>
    <row r="164">
      <c r="A164" s="14" t="inlineStr">
        <is>
          <t>TCD2023</t>
        </is>
      </c>
      <c r="B164" s="14" t="inlineStr">
        <is>
          <t>TCD</t>
        </is>
      </c>
      <c r="C164" s="14" t="inlineStr">
        <is>
          <t>TCD</t>
        </is>
      </c>
      <c r="D164" s="14" t="inlineStr">
        <is>
          <t>Chad</t>
        </is>
      </c>
      <c r="E164" s="14" t="n">
        <v>2023</v>
      </c>
      <c r="F164" s="14" t="n">
        <v>0.18</v>
      </c>
      <c r="G164" s="14" t="n">
        <v>6.147</v>
      </c>
      <c r="H164" s="14" t="n">
        <v>1.286</v>
      </c>
      <c r="I164" s="14" t="n">
        <v>0</v>
      </c>
      <c r="J164" s="14" t="n">
        <v>6.147</v>
      </c>
      <c r="K164" s="14" t="n">
        <v>0</v>
      </c>
      <c r="L164" s="14" t="n">
        <v>1</v>
      </c>
      <c r="M164" s="14" t="n">
        <v>7.886</v>
      </c>
      <c r="N164" s="14" t="n">
        <v>3.857</v>
      </c>
      <c r="O164" s="14" t="n">
        <v>0</v>
      </c>
      <c r="P164" s="14" t="n">
        <v>7.886</v>
      </c>
      <c r="Q164" s="14" t="n">
        <v>0</v>
      </c>
      <c r="R164" s="14" t="n">
        <v>1</v>
      </c>
      <c r="S164" s="14" t="n">
        <v>12.575</v>
      </c>
      <c r="T164" s="14" t="n">
        <v>7.714</v>
      </c>
      <c r="U164" s="14" t="n">
        <v>0.251</v>
      </c>
      <c r="V164" s="14" t="n">
        <v>14.839</v>
      </c>
      <c r="W164" s="14" t="n">
        <v>0.18</v>
      </c>
      <c r="X164" s="14" t="n">
        <v>1</v>
      </c>
      <c r="Y164" s="14" t="n">
        <v>12.908</v>
      </c>
      <c r="Z164" s="14" t="n">
        <v>1.745</v>
      </c>
      <c r="AA164" s="14" t="n">
        <v>0</v>
      </c>
      <c r="AB164" s="14" t="n">
        <v>12.908</v>
      </c>
      <c r="AC164" s="14" t="n">
        <v>0</v>
      </c>
      <c r="AD164" s="14" t="n">
        <v>1</v>
      </c>
      <c r="AE164" s="14" t="n">
        <v>14.194</v>
      </c>
      <c r="AF164" s="14" t="n">
        <v>3.319</v>
      </c>
      <c r="AG164" s="14" t="n">
        <v>0</v>
      </c>
      <c r="AH164" s="14" t="n">
        <v>14.194</v>
      </c>
      <c r="AI164" s="14" t="n">
        <v>0</v>
      </c>
      <c r="AJ164" s="14" t="n">
        <v>1</v>
      </c>
      <c r="AK164" s="14" t="n">
        <v>21.908</v>
      </c>
      <c r="AL164" s="14" t="n">
        <v>11.668</v>
      </c>
      <c r="AM164" s="14" t="n">
        <v>0.437</v>
      </c>
      <c r="AN164" s="14" t="n">
        <v>25.851</v>
      </c>
      <c r="AO164" s="14" t="n">
        <v>0.18</v>
      </c>
      <c r="AP164" s="14" t="n">
        <v>1</v>
      </c>
      <c r="AQ164" s="14" t="n">
        <v>0.65</v>
      </c>
      <c r="AR164" s="14" t="n">
        <v>0.11</v>
      </c>
      <c r="AS164" s="14" t="n">
        <v>0.204</v>
      </c>
      <c r="AT164" s="14" t="n">
        <v>0.854</v>
      </c>
      <c r="AU164" s="14" t="n">
        <v>0</v>
      </c>
      <c r="AV164" s="14" t="n">
        <v>1</v>
      </c>
      <c r="AW164" s="14" t="n">
        <v>0.784</v>
      </c>
      <c r="AX164" s="14" t="n">
        <v>0.134</v>
      </c>
      <c r="AY164" s="14" t="n">
        <v>0.37</v>
      </c>
      <c r="AZ164" s="14" t="n">
        <v>1.154</v>
      </c>
      <c r="BA164" s="14" t="n">
        <v>0</v>
      </c>
      <c r="BB164" s="14" t="n">
        <v>1</v>
      </c>
      <c r="BC164" s="14" t="n">
        <v>0.535</v>
      </c>
      <c r="BD164" s="14" t="n">
        <v>0.129</v>
      </c>
      <c r="BE164" s="14" t="n">
        <v>-0.282</v>
      </c>
      <c r="BF164" s="14" t="n">
        <v>0.298</v>
      </c>
      <c r="BG164" s="14" t="n">
        <v>0</v>
      </c>
      <c r="BH164" s="14" t="n">
        <v>0</v>
      </c>
      <c r="BI164" s="14" t="n">
        <v>0.767</v>
      </c>
      <c r="BJ164" s="14" t="n">
        <v>0.167</v>
      </c>
      <c r="BK164" s="14" t="n">
        <v>0.19</v>
      </c>
      <c r="BL164" s="14" t="n">
        <v>0.956</v>
      </c>
      <c r="BM164" s="14" t="n">
        <v>0</v>
      </c>
      <c r="BN164" s="14" t="n">
        <v>1</v>
      </c>
      <c r="BO164" s="14" t="n">
        <v>0</v>
      </c>
      <c r="BP164" s="14" t="n">
        <v>-0.202</v>
      </c>
      <c r="BQ164" s="14" t="n">
        <v>0.2</v>
      </c>
      <c r="BR164" s="14" t="n">
        <v>0</v>
      </c>
      <c r="BS164" s="14" t="n">
        <v>1</v>
      </c>
      <c r="BT164" s="14" t="n">
        <v>0</v>
      </c>
      <c r="BU164" s="14" t="n">
        <v>-0.354</v>
      </c>
      <c r="BV164" s="14" t="n">
        <v>0.187</v>
      </c>
      <c r="BW164" s="14" t="n">
        <v>0</v>
      </c>
      <c r="BX164" s="14" t="n">
        <v>0.833</v>
      </c>
      <c r="BY164" s="14" t="n">
        <v>13.254</v>
      </c>
      <c r="BZ164" s="14" t="n">
        <v>0</v>
      </c>
      <c r="CA164" s="14" t="n">
        <v>13.254</v>
      </c>
      <c r="CB164" s="14" t="n">
        <v>0</v>
      </c>
      <c r="CC164" s="14" t="n">
        <v>83.248</v>
      </c>
      <c r="CD164" s="14" t="n">
        <v>7.95</v>
      </c>
      <c r="CE164" s="14" t="n">
        <v>19.507</v>
      </c>
      <c r="CF164" s="14" t="n">
        <v>102.755</v>
      </c>
      <c r="CG164" s="14" t="n">
        <v>0</v>
      </c>
      <c r="CH164" s="14" t="n">
        <v>1</v>
      </c>
      <c r="CI164" s="14" t="n">
        <v>0</v>
      </c>
      <c r="CJ164" s="14" t="n">
        <v>0</v>
      </c>
      <c r="CK164" s="14" t="n">
        <v>0</v>
      </c>
      <c r="CL164" s="14" t="n">
        <v>0</v>
      </c>
      <c r="CM164" s="14" t="n">
        <v>0</v>
      </c>
      <c r="CN164" s="14" t="n">
        <v>0</v>
      </c>
      <c r="CO164" s="14" t="n">
        <v>0</v>
      </c>
      <c r="CP164" s="14" t="n">
        <v>0</v>
      </c>
      <c r="CQ164" s="14" t="n">
        <v>1.348</v>
      </c>
      <c r="CR164" s="14" t="n">
        <v>0</v>
      </c>
      <c r="CS164" s="14" t="n">
        <v>5.37</v>
      </c>
      <c r="CT164" s="14" t="n">
        <v>4.861</v>
      </c>
      <c r="CU164" s="14" t="n">
        <v>11.622</v>
      </c>
    </row>
    <row r="165">
      <c r="A165" s="14" t="inlineStr">
        <is>
          <t>TCD2024</t>
        </is>
      </c>
      <c r="B165" s="14" t="inlineStr">
        <is>
          <t>TCD</t>
        </is>
      </c>
      <c r="C165" s="14" t="inlineStr">
        <is>
          <t>TCD</t>
        </is>
      </c>
      <c r="D165" s="14" t="inlineStr">
        <is>
          <t>Chad</t>
        </is>
      </c>
      <c r="E165" s="14" t="n">
        <v>2024</v>
      </c>
      <c r="F165" s="14" t="n">
        <v>0.18</v>
      </c>
      <c r="G165" s="14" t="n">
        <v>5.575</v>
      </c>
      <c r="H165" s="14" t="n">
        <v>1.324</v>
      </c>
      <c r="I165" s="14" t="n">
        <v>0</v>
      </c>
      <c r="J165" s="14" t="n">
        <v>5.575</v>
      </c>
      <c r="K165" s="14" t="n">
        <v>0</v>
      </c>
      <c r="L165" s="14" t="n">
        <v>1</v>
      </c>
      <c r="M165" s="14" t="n">
        <v>7.124</v>
      </c>
      <c r="N165" s="14" t="n">
        <v>3.971</v>
      </c>
      <c r="O165" s="14" t="n">
        <v>0</v>
      </c>
      <c r="P165" s="14" t="n">
        <v>7.124</v>
      </c>
      <c r="Q165" s="14" t="n">
        <v>0</v>
      </c>
      <c r="R165" s="14" t="n">
        <v>1</v>
      </c>
      <c r="S165" s="14" t="n">
        <v>12.193</v>
      </c>
      <c r="T165" s="14" t="n">
        <v>7.942</v>
      </c>
      <c r="U165" s="14" t="n">
        <v>0.299</v>
      </c>
      <c r="V165" s="14" t="n">
        <v>14.388</v>
      </c>
      <c r="W165" s="14" t="n">
        <v>0.18</v>
      </c>
      <c r="X165" s="14" t="n">
        <v>1</v>
      </c>
      <c r="Y165" s="14" t="n">
        <v>11.492</v>
      </c>
      <c r="Z165" s="14" t="n">
        <v>1.553</v>
      </c>
      <c r="AA165" s="14" t="n">
        <v>0</v>
      </c>
      <c r="AB165" s="14" t="n">
        <v>11.492</v>
      </c>
      <c r="AC165" s="14" t="n">
        <v>0</v>
      </c>
      <c r="AD165" s="14" t="n">
        <v>1</v>
      </c>
      <c r="AE165" s="14" t="n">
        <v>12.815</v>
      </c>
      <c r="AF165" s="14" t="n">
        <v>2.997</v>
      </c>
      <c r="AG165" s="14" t="n">
        <v>0</v>
      </c>
      <c r="AH165" s="14" t="n">
        <v>12.815</v>
      </c>
      <c r="AI165" s="14" t="n">
        <v>0</v>
      </c>
      <c r="AJ165" s="14" t="n">
        <v>1</v>
      </c>
      <c r="AK165" s="14" t="n">
        <v>20.757</v>
      </c>
      <c r="AL165" s="14" t="n">
        <v>11.055</v>
      </c>
      <c r="AM165" s="14" t="n">
        <v>0.509</v>
      </c>
      <c r="AN165" s="14" t="n">
        <v>24.493</v>
      </c>
      <c r="AO165" s="14" t="n">
        <v>0.18</v>
      </c>
      <c r="AP165" s="14" t="n">
        <v>1</v>
      </c>
      <c r="AQ165" s="14" t="n">
        <v>0.66</v>
      </c>
      <c r="AR165" s="14" t="n">
        <v>0.12</v>
      </c>
      <c r="AS165" s="14" t="n">
        <v>0.495</v>
      </c>
      <c r="AT165" s="14" t="n">
        <v>1.154</v>
      </c>
      <c r="AU165" s="14" t="n">
        <v>0</v>
      </c>
      <c r="AV165" s="14" t="n">
        <v>1</v>
      </c>
      <c r="AW165" s="14" t="n">
        <v>0.796</v>
      </c>
      <c r="AX165" s="14" t="n">
        <v>0.146</v>
      </c>
      <c r="AY165" s="14" t="n">
        <v>0.524</v>
      </c>
      <c r="AZ165" s="14" t="n">
        <v>1.319</v>
      </c>
      <c r="BA165" s="14" t="n">
        <v>0</v>
      </c>
      <c r="BB165" s="14" t="n">
        <v>1</v>
      </c>
      <c r="BC165" s="14" t="n">
        <v>0.513</v>
      </c>
      <c r="BD165" s="14" t="n">
        <v>0.132</v>
      </c>
      <c r="BE165" s="14" t="n">
        <v>-0.26</v>
      </c>
      <c r="BF165" s="14" t="n">
        <v>0.298</v>
      </c>
      <c r="BG165" s="14" t="n">
        <v>0</v>
      </c>
      <c r="BH165" s="14" t="n">
        <v>0</v>
      </c>
      <c r="BI165" s="14" t="n">
        <v>0.792</v>
      </c>
      <c r="BJ165" s="14" t="n">
        <v>0.174</v>
      </c>
      <c r="BK165" s="14" t="n">
        <v>0.165</v>
      </c>
      <c r="BL165" s="14" t="n">
        <v>0.957</v>
      </c>
      <c r="BM165" s="14" t="n">
        <v>0</v>
      </c>
      <c r="BN165" s="14" t="n">
        <v>1</v>
      </c>
      <c r="BO165" s="14" t="n">
        <v>0</v>
      </c>
      <c r="BP165" s="14" t="n">
        <v>-0.208</v>
      </c>
      <c r="BQ165" s="14" t="n">
        <v>0.206</v>
      </c>
      <c r="BR165" s="14" t="n">
        <v>0</v>
      </c>
      <c r="BS165" s="14" t="n">
        <v>1</v>
      </c>
      <c r="BT165" s="14" t="n">
        <v>0</v>
      </c>
      <c r="BU165" s="14" t="n">
        <v>-0.274</v>
      </c>
      <c r="BV165" s="14" t="n">
        <v>0.14</v>
      </c>
      <c r="BW165" s="14" t="n">
        <v>0</v>
      </c>
      <c r="BX165" s="14" t="n">
        <v>0.833</v>
      </c>
      <c r="BY165" s="14" t="n">
        <v>13.646</v>
      </c>
      <c r="BZ165" s="14" t="n">
        <v>0</v>
      </c>
      <c r="CA165" s="14" t="n">
        <v>13.646</v>
      </c>
      <c r="CB165" s="14" t="n">
        <v>0</v>
      </c>
      <c r="CC165" s="14" t="n">
        <v>82.58799999999999</v>
      </c>
      <c r="CD165" s="14" t="n">
        <v>7.95</v>
      </c>
      <c r="CE165" s="14" t="n">
        <v>20.205</v>
      </c>
      <c r="CF165" s="14" t="n">
        <v>102.793</v>
      </c>
      <c r="CG165" s="14" t="n">
        <v>0</v>
      </c>
      <c r="CH165" s="14" t="n">
        <v>1</v>
      </c>
      <c r="CI165" s="14" t="n">
        <v>0</v>
      </c>
      <c r="CJ165" s="14" t="n">
        <v>0</v>
      </c>
      <c r="CK165" s="14" t="n">
        <v>0</v>
      </c>
      <c r="CL165" s="14" t="n">
        <v>0</v>
      </c>
      <c r="CM165" s="14" t="n">
        <v>0</v>
      </c>
      <c r="CN165" s="14" t="n">
        <v>0</v>
      </c>
      <c r="CO165" s="14" t="n">
        <v>0</v>
      </c>
      <c r="CP165" s="14" t="n">
        <v>0</v>
      </c>
      <c r="CQ165" s="14" t="n">
        <v>1.387</v>
      </c>
      <c r="CR165" s="14" t="n">
        <v>0</v>
      </c>
      <c r="CS165" s="14" t="n">
        <v>5.529</v>
      </c>
      <c r="CT165" s="14" t="n">
        <v>4.251</v>
      </c>
      <c r="CU165" s="14" t="n">
        <v>10.168</v>
      </c>
    </row>
    <row r="166">
      <c r="A166" s="14" t="inlineStr">
        <is>
          <t>CHI2021</t>
        </is>
      </c>
      <c r="B166" s="14" t="inlineStr">
        <is>
          <t>CHI</t>
        </is>
      </c>
      <c r="C166" s="14" t="inlineStr">
        <is>
          <t>CHI</t>
        </is>
      </c>
      <c r="D166" s="14" t="inlineStr">
        <is>
          <t>Channel Islands</t>
        </is>
      </c>
      <c r="E166" s="14" t="n">
        <v>2021</v>
      </c>
      <c r="F166" s="14" t="n">
        <v>0</v>
      </c>
      <c r="G166" s="14" t="n">
        <v>5.553</v>
      </c>
      <c r="H166" s="14" t="n">
        <v>1.143</v>
      </c>
      <c r="I166" s="14" t="n">
        <v>0</v>
      </c>
      <c r="J166" s="14" t="n">
        <v>5.553</v>
      </c>
      <c r="K166" s="14" t="n">
        <v>0</v>
      </c>
      <c r="L166" s="14" t="n">
        <v>1</v>
      </c>
      <c r="M166" s="14" t="n">
        <v>7.964</v>
      </c>
      <c r="N166" s="14" t="n">
        <v>3.43</v>
      </c>
      <c r="O166" s="14" t="n">
        <v>0</v>
      </c>
      <c r="P166" s="14" t="n">
        <v>7.964</v>
      </c>
      <c r="Q166" s="14" t="n">
        <v>0</v>
      </c>
      <c r="R166" s="14" t="n">
        <v>1</v>
      </c>
      <c r="S166" s="14" t="n">
        <v>11.27</v>
      </c>
      <c r="T166" s="14" t="n">
        <v>6.86</v>
      </c>
      <c r="U166" s="14" t="n">
        <v>0</v>
      </c>
      <c r="V166" s="14" t="n">
        <v>11.27</v>
      </c>
      <c r="W166" s="14" t="n">
        <v>0</v>
      </c>
      <c r="X166" s="14" t="n">
        <v>1</v>
      </c>
      <c r="Y166" s="14" t="n">
        <v>16.305</v>
      </c>
      <c r="Z166" s="14" t="n">
        <v>2.204</v>
      </c>
      <c r="AA166" s="14" t="n">
        <v>0</v>
      </c>
      <c r="AB166" s="14" t="n">
        <v>16.305</v>
      </c>
      <c r="AC166" s="14" t="n">
        <v>0</v>
      </c>
      <c r="AD166" s="14" t="n">
        <v>1</v>
      </c>
      <c r="AE166" s="14" t="n">
        <v>17.449</v>
      </c>
      <c r="AF166" s="14" t="n">
        <v>4.08</v>
      </c>
      <c r="AG166" s="14" t="n">
        <v>0</v>
      </c>
      <c r="AH166" s="14" t="n">
        <v>17.449</v>
      </c>
      <c r="AI166" s="14" t="n">
        <v>0</v>
      </c>
      <c r="AJ166" s="14" t="n">
        <v>1</v>
      </c>
      <c r="AK166" s="14" t="n">
        <v>24.309</v>
      </c>
      <c r="AL166" s="14" t="n">
        <v>12.947</v>
      </c>
      <c r="AM166" s="14" t="n">
        <v>0</v>
      </c>
      <c r="AN166" s="14" t="n">
        <v>24.309</v>
      </c>
      <c r="AO166" s="14" t="n">
        <v>0</v>
      </c>
      <c r="AP166" s="14" t="n">
        <v>1</v>
      </c>
      <c r="AQ166" s="14" t="n">
        <v>0.619</v>
      </c>
      <c r="AR166" s="14" t="n">
        <v>0.114</v>
      </c>
      <c r="AS166" s="14" t="n">
        <v>0</v>
      </c>
      <c r="AT166" s="14" t="n">
        <v>0.619</v>
      </c>
      <c r="AU166" s="14" t="n">
        <v>0</v>
      </c>
      <c r="AV166" s="14" t="n">
        <v>1</v>
      </c>
      <c r="AW166" s="14" t="n">
        <v>0.599</v>
      </c>
      <c r="AX166" s="14" t="n">
        <v>0.114</v>
      </c>
      <c r="AY166" s="14" t="n">
        <v>0</v>
      </c>
      <c r="AZ166" s="14" t="n">
        <v>0.599</v>
      </c>
      <c r="BA166" s="14" t="n">
        <v>0</v>
      </c>
      <c r="BB166" s="14" t="n">
        <v>1</v>
      </c>
      <c r="BC166" s="14" t="n">
        <v>0.439</v>
      </c>
      <c r="BD166" s="14" t="n">
        <v>0.114</v>
      </c>
      <c r="BE166" s="14" t="n">
        <v>0</v>
      </c>
      <c r="BF166" s="14" t="n">
        <v>0.439</v>
      </c>
      <c r="BG166" s="14" t="n">
        <v>0</v>
      </c>
      <c r="BH166" s="14" t="n">
        <v>1</v>
      </c>
      <c r="BI166" s="14" t="n">
        <v>0.505</v>
      </c>
      <c r="BJ166" s="14" t="n">
        <v>0.114</v>
      </c>
      <c r="BK166" s="14" t="n">
        <v>0</v>
      </c>
      <c r="BL166" s="14" t="n">
        <v>0.505</v>
      </c>
      <c r="BM166" s="14" t="n">
        <v>0</v>
      </c>
      <c r="BN166" s="14" t="n">
        <v>1</v>
      </c>
      <c r="BO166" s="14" t="n">
        <v>0</v>
      </c>
      <c r="BP166" s="14" t="n">
        <v>0</v>
      </c>
      <c r="BQ166" s="14" t="n">
        <v>0</v>
      </c>
      <c r="BR166" s="14" t="n">
        <v>0</v>
      </c>
      <c r="BS166" s="14" t="n">
        <v>1</v>
      </c>
      <c r="BT166" s="14" t="n">
        <v>0</v>
      </c>
      <c r="BU166" s="14" t="n">
        <v>0</v>
      </c>
      <c r="BV166" s="14" t="n">
        <v>0</v>
      </c>
      <c r="BW166" s="14" t="n">
        <v>0</v>
      </c>
      <c r="BX166" s="14" t="n">
        <v>1</v>
      </c>
      <c r="BY166" s="14" t="n">
        <v>11.787</v>
      </c>
      <c r="BZ166" s="14" t="n">
        <v>0</v>
      </c>
      <c r="CA166" s="14" t="n">
        <v>11.787</v>
      </c>
      <c r="CB166" s="14" t="n">
        <v>0</v>
      </c>
      <c r="CC166" s="14" t="n">
        <v>78.125</v>
      </c>
      <c r="CD166" s="14" t="n">
        <v>7.95</v>
      </c>
      <c r="CE166" s="14" t="n">
        <v>0</v>
      </c>
      <c r="CF166" s="14" t="n">
        <v>78.125</v>
      </c>
      <c r="CG166" s="14" t="n">
        <v>0</v>
      </c>
      <c r="CH166" s="14" t="n">
        <v>1</v>
      </c>
      <c r="CI166" s="14" t="n">
        <v>0</v>
      </c>
      <c r="CJ166" s="14" t="n">
        <v>0</v>
      </c>
      <c r="CK166" s="14" t="n">
        <v>0</v>
      </c>
      <c r="CL166" s="14" t="n">
        <v>0</v>
      </c>
      <c r="CM166" s="14" t="n">
        <v>0</v>
      </c>
      <c r="CN166" s="14" t="n">
        <v>0</v>
      </c>
      <c r="CO166" s="14" t="n">
        <v>0</v>
      </c>
      <c r="CP166" s="14" t="n">
        <v>0</v>
      </c>
      <c r="CQ166" s="14" t="n">
        <v>1.198</v>
      </c>
      <c r="CR166" s="14" t="n">
        <v>0</v>
      </c>
      <c r="CS166" s="14" t="n">
        <v>4.776</v>
      </c>
      <c r="CT166" s="14" t="n">
        <v>4.41</v>
      </c>
      <c r="CU166" s="14" t="n">
        <v>15.162</v>
      </c>
    </row>
    <row r="167">
      <c r="A167" s="14" t="inlineStr">
        <is>
          <t>CHI2022</t>
        </is>
      </c>
      <c r="B167" s="14" t="inlineStr">
        <is>
          <t>CHI</t>
        </is>
      </c>
      <c r="C167" s="14" t="inlineStr">
        <is>
          <t>CHI</t>
        </is>
      </c>
      <c r="D167" s="14" t="inlineStr">
        <is>
          <t>Channel Islands</t>
        </is>
      </c>
      <c r="E167" s="14" t="n">
        <v>2022</v>
      </c>
      <c r="F167" s="14" t="n">
        <v>0</v>
      </c>
      <c r="G167" s="14" t="n">
        <v>7.077</v>
      </c>
      <c r="H167" s="14" t="n">
        <v>1.235</v>
      </c>
      <c r="I167" s="14" t="n">
        <v>0</v>
      </c>
      <c r="J167" s="14" t="n">
        <v>7.077</v>
      </c>
      <c r="K167" s="14" t="n">
        <v>0</v>
      </c>
      <c r="L167" s="14" t="n">
        <v>1</v>
      </c>
      <c r="M167" s="14" t="n">
        <v>9.782999999999999</v>
      </c>
      <c r="N167" s="14" t="n">
        <v>3.704</v>
      </c>
      <c r="O167" s="14" t="n">
        <v>0</v>
      </c>
      <c r="P167" s="14" t="n">
        <v>9.782999999999999</v>
      </c>
      <c r="Q167" s="14" t="n">
        <v>0</v>
      </c>
      <c r="R167" s="14" t="n">
        <v>1</v>
      </c>
      <c r="S167" s="14" t="n">
        <v>13.25</v>
      </c>
      <c r="T167" s="14" t="n">
        <v>7.408</v>
      </c>
      <c r="U167" s="14" t="n">
        <v>0</v>
      </c>
      <c r="V167" s="14" t="n">
        <v>13.25</v>
      </c>
      <c r="W167" s="14" t="n">
        <v>0</v>
      </c>
      <c r="X167" s="14" t="n">
        <v>1</v>
      </c>
      <c r="Y167" s="14" t="n">
        <v>32.56</v>
      </c>
      <c r="Z167" s="14" t="n">
        <v>4.401</v>
      </c>
      <c r="AA167" s="14" t="n">
        <v>0</v>
      </c>
      <c r="AB167" s="14" t="n">
        <v>32.56</v>
      </c>
      <c r="AC167" s="14" t="n">
        <v>0</v>
      </c>
      <c r="AD167" s="14" t="n">
        <v>1</v>
      </c>
      <c r="AE167" s="14" t="n">
        <v>33.795</v>
      </c>
      <c r="AF167" s="14" t="n">
        <v>7.902</v>
      </c>
      <c r="AG167" s="14" t="n">
        <v>0</v>
      </c>
      <c r="AH167" s="14" t="n">
        <v>33.795</v>
      </c>
      <c r="AI167" s="14" t="n">
        <v>0</v>
      </c>
      <c r="AJ167" s="14" t="n">
        <v>1</v>
      </c>
      <c r="AK167" s="14" t="n">
        <v>41.203</v>
      </c>
      <c r="AL167" s="14" t="n">
        <v>21.945</v>
      </c>
      <c r="AM167" s="14" t="n">
        <v>0</v>
      </c>
      <c r="AN167" s="14" t="n">
        <v>41.203</v>
      </c>
      <c r="AO167" s="14" t="n">
        <v>0</v>
      </c>
      <c r="AP167" s="14" t="n">
        <v>1</v>
      </c>
      <c r="AQ167" s="14" t="n">
        <v>0.861</v>
      </c>
      <c r="AR167" s="14" t="n">
        <v>0.123</v>
      </c>
      <c r="AS167" s="14" t="n">
        <v>0</v>
      </c>
      <c r="AT167" s="14" t="n">
        <v>0.861</v>
      </c>
      <c r="AU167" s="14" t="n">
        <v>0</v>
      </c>
      <c r="AV167" s="14" t="n">
        <v>1</v>
      </c>
      <c r="AW167" s="14" t="n">
        <v>0.986</v>
      </c>
      <c r="AX167" s="14" t="n">
        <v>0.123</v>
      </c>
      <c r="AY167" s="14" t="n">
        <v>0</v>
      </c>
      <c r="AZ167" s="14" t="n">
        <v>0.986</v>
      </c>
      <c r="BA167" s="14" t="n">
        <v>0</v>
      </c>
      <c r="BB167" s="14" t="n">
        <v>1</v>
      </c>
      <c r="BC167" s="14" t="n">
        <v>0.598</v>
      </c>
      <c r="BD167" s="14" t="n">
        <v>0.123</v>
      </c>
      <c r="BE167" s="14" t="n">
        <v>0</v>
      </c>
      <c r="BF167" s="14" t="n">
        <v>0.598</v>
      </c>
      <c r="BG167" s="14" t="n">
        <v>0</v>
      </c>
      <c r="BH167" s="14" t="n">
        <v>1</v>
      </c>
      <c r="BI167" s="14" t="n">
        <v>0.612</v>
      </c>
      <c r="BJ167" s="14" t="n">
        <v>0.123</v>
      </c>
      <c r="BK167" s="14" t="n">
        <v>0</v>
      </c>
      <c r="BL167" s="14" t="n">
        <v>0.612</v>
      </c>
      <c r="BM167" s="14" t="n">
        <v>0</v>
      </c>
      <c r="BN167" s="14" t="n">
        <v>1</v>
      </c>
      <c r="BO167" s="14" t="n">
        <v>0</v>
      </c>
      <c r="BP167" s="14" t="n">
        <v>0</v>
      </c>
      <c r="BQ167" s="14" t="n">
        <v>0</v>
      </c>
      <c r="BR167" s="14" t="n">
        <v>0</v>
      </c>
      <c r="BS167" s="14" t="n">
        <v>1</v>
      </c>
      <c r="BT167" s="14" t="n">
        <v>0</v>
      </c>
      <c r="BU167" s="14" t="n">
        <v>0</v>
      </c>
      <c r="BV167" s="14" t="n">
        <v>0</v>
      </c>
      <c r="BW167" s="14" t="n">
        <v>0</v>
      </c>
      <c r="BX167" s="14" t="n">
        <v>1</v>
      </c>
      <c r="BY167" s="14" t="n">
        <v>12.729</v>
      </c>
      <c r="BZ167" s="14" t="n">
        <v>0</v>
      </c>
      <c r="CA167" s="14" t="n">
        <v>12.729</v>
      </c>
      <c r="CB167" s="14" t="n">
        <v>0</v>
      </c>
      <c r="CC167" s="14" t="n">
        <v>97.90000000000001</v>
      </c>
      <c r="CD167" s="14" t="n">
        <v>7.95</v>
      </c>
      <c r="CE167" s="14" t="n">
        <v>0</v>
      </c>
      <c r="CF167" s="14" t="n">
        <v>97.90000000000001</v>
      </c>
      <c r="CG167" s="14" t="n">
        <v>0</v>
      </c>
      <c r="CH167" s="14" t="n">
        <v>1</v>
      </c>
      <c r="CI167" s="14" t="n">
        <v>0</v>
      </c>
      <c r="CJ167" s="14" t="n">
        <v>0</v>
      </c>
      <c r="CK167" s="14" t="n">
        <v>0</v>
      </c>
      <c r="CL167" s="14" t="n">
        <v>0</v>
      </c>
      <c r="CM167" s="14" t="n">
        <v>0</v>
      </c>
      <c r="CN167" s="14" t="n">
        <v>0</v>
      </c>
      <c r="CO167" s="14" t="n">
        <v>0</v>
      </c>
      <c r="CP167" s="14" t="n">
        <v>0</v>
      </c>
      <c r="CQ167" s="14" t="n">
        <v>1.294</v>
      </c>
      <c r="CR167" s="14" t="n">
        <v>0</v>
      </c>
      <c r="CS167" s="14" t="n">
        <v>5.158</v>
      </c>
      <c r="CT167" s="14" t="n">
        <v>5.842</v>
      </c>
      <c r="CU167" s="14" t="n">
        <v>31.326</v>
      </c>
    </row>
    <row r="168">
      <c r="A168" s="14" t="inlineStr">
        <is>
          <t>CHI2023</t>
        </is>
      </c>
      <c r="B168" s="14" t="inlineStr">
        <is>
          <t>CHI</t>
        </is>
      </c>
      <c r="C168" s="14" t="inlineStr">
        <is>
          <t>CHI</t>
        </is>
      </c>
      <c r="D168" s="14" t="inlineStr">
        <is>
          <t>Channel Islands</t>
        </is>
      </c>
      <c r="E168" s="14" t="n">
        <v>2023</v>
      </c>
      <c r="F168" s="14" t="n">
        <v>0</v>
      </c>
      <c r="G168" s="14" t="n">
        <v>4.752</v>
      </c>
      <c r="H168" s="14" t="n">
        <v>1.286</v>
      </c>
      <c r="I168" s="14" t="n">
        <v>0</v>
      </c>
      <c r="J168" s="14" t="n">
        <v>4.752</v>
      </c>
      <c r="K168" s="14" t="n">
        <v>0</v>
      </c>
      <c r="L168" s="14" t="n">
        <v>1</v>
      </c>
      <c r="M168" s="14" t="n">
        <v>7.886</v>
      </c>
      <c r="N168" s="14" t="n">
        <v>3.857</v>
      </c>
      <c r="O168" s="14" t="n">
        <v>0</v>
      </c>
      <c r="P168" s="14" t="n">
        <v>7.886</v>
      </c>
      <c r="Q168" s="14" t="n">
        <v>0</v>
      </c>
      <c r="R168" s="14" t="n">
        <v>1</v>
      </c>
      <c r="S168" s="14" t="n">
        <v>11.18</v>
      </c>
      <c r="T168" s="14" t="n">
        <v>7.714</v>
      </c>
      <c r="U168" s="14" t="n">
        <v>0</v>
      </c>
      <c r="V168" s="14" t="n">
        <v>11.18</v>
      </c>
      <c r="W168" s="14" t="n">
        <v>0</v>
      </c>
      <c r="X168" s="14" t="n">
        <v>1</v>
      </c>
      <c r="Y168" s="14" t="n">
        <v>12.908</v>
      </c>
      <c r="Z168" s="14" t="n">
        <v>1.745</v>
      </c>
      <c r="AA168" s="14" t="n">
        <v>0</v>
      </c>
      <c r="AB168" s="14" t="n">
        <v>12.908</v>
      </c>
      <c r="AC168" s="14" t="n">
        <v>0</v>
      </c>
      <c r="AD168" s="14" t="n">
        <v>1</v>
      </c>
      <c r="AE168" s="14" t="n">
        <v>14.194</v>
      </c>
      <c r="AF168" s="14" t="n">
        <v>3.319</v>
      </c>
      <c r="AG168" s="14" t="n">
        <v>0</v>
      </c>
      <c r="AH168" s="14" t="n">
        <v>14.194</v>
      </c>
      <c r="AI168" s="14" t="n">
        <v>0</v>
      </c>
      <c r="AJ168" s="14" t="n">
        <v>1</v>
      </c>
      <c r="AK168" s="14" t="n">
        <v>21.908</v>
      </c>
      <c r="AL168" s="14" t="n">
        <v>11.668</v>
      </c>
      <c r="AM168" s="14" t="n">
        <v>0</v>
      </c>
      <c r="AN168" s="14" t="n">
        <v>21.908</v>
      </c>
      <c r="AO168" s="14" t="n">
        <v>0</v>
      </c>
      <c r="AP168" s="14" t="n">
        <v>1</v>
      </c>
      <c r="AQ168" s="14" t="n">
        <v>0.76</v>
      </c>
      <c r="AR168" s="14" t="n">
        <v>0.129</v>
      </c>
      <c r="AS168" s="14" t="n">
        <v>0</v>
      </c>
      <c r="AT168" s="14" t="n">
        <v>0.76</v>
      </c>
      <c r="AU168" s="14" t="n">
        <v>0</v>
      </c>
      <c r="AV168" s="14" t="n">
        <v>1</v>
      </c>
      <c r="AW168" s="14" t="n">
        <v>0.8110000000000001</v>
      </c>
      <c r="AX168" s="14" t="n">
        <v>0.129</v>
      </c>
      <c r="AY168" s="14" t="n">
        <v>0</v>
      </c>
      <c r="AZ168" s="14" t="n">
        <v>0.8110000000000001</v>
      </c>
      <c r="BA168" s="14" t="n">
        <v>0</v>
      </c>
      <c r="BB168" s="14" t="n">
        <v>1</v>
      </c>
      <c r="BC168" s="14" t="n">
        <v>0.535</v>
      </c>
      <c r="BD168" s="14" t="n">
        <v>0.129</v>
      </c>
      <c r="BE168" s="14" t="n">
        <v>0</v>
      </c>
      <c r="BF168" s="14" t="n">
        <v>0.535</v>
      </c>
      <c r="BG168" s="14" t="n">
        <v>0</v>
      </c>
      <c r="BH168" s="14" t="n">
        <v>1</v>
      </c>
      <c r="BI168" s="14" t="n">
        <v>0.579</v>
      </c>
      <c r="BJ168" s="14" t="n">
        <v>0.129</v>
      </c>
      <c r="BK168" s="14" t="n">
        <v>0</v>
      </c>
      <c r="BL168" s="14" t="n">
        <v>0.579</v>
      </c>
      <c r="BM168" s="14" t="n">
        <v>0</v>
      </c>
      <c r="BN168" s="14" t="n">
        <v>1</v>
      </c>
      <c r="BO168" s="14" t="n">
        <v>0</v>
      </c>
      <c r="BP168" s="14" t="n">
        <v>0</v>
      </c>
      <c r="BQ168" s="14" t="n">
        <v>0</v>
      </c>
      <c r="BR168" s="14" t="n">
        <v>0</v>
      </c>
      <c r="BS168" s="14" t="n">
        <v>1</v>
      </c>
      <c r="BT168" s="14" t="n">
        <v>0</v>
      </c>
      <c r="BU168" s="14" t="n">
        <v>0</v>
      </c>
      <c r="BV168" s="14" t="n">
        <v>0</v>
      </c>
      <c r="BW168" s="14" t="n">
        <v>0</v>
      </c>
      <c r="BX168" s="14" t="n">
        <v>1</v>
      </c>
      <c r="BY168" s="14" t="n">
        <v>13.254</v>
      </c>
      <c r="BZ168" s="14" t="n">
        <v>0</v>
      </c>
      <c r="CA168" s="14" t="n">
        <v>13.254</v>
      </c>
      <c r="CB168" s="14" t="n">
        <v>0</v>
      </c>
      <c r="CC168" s="14" t="n">
        <v>83.248</v>
      </c>
      <c r="CD168" s="14" t="n">
        <v>7.95</v>
      </c>
      <c r="CE168" s="14" t="n">
        <v>0</v>
      </c>
      <c r="CF168" s="14" t="n">
        <v>83.248</v>
      </c>
      <c r="CG168" s="14" t="n">
        <v>0</v>
      </c>
      <c r="CH168" s="14" t="n">
        <v>1</v>
      </c>
      <c r="CI168" s="14" t="n">
        <v>0</v>
      </c>
      <c r="CJ168" s="14" t="n">
        <v>0</v>
      </c>
      <c r="CK168" s="14" t="n">
        <v>0</v>
      </c>
      <c r="CL168" s="14" t="n">
        <v>0</v>
      </c>
      <c r="CM168" s="14" t="n">
        <v>0</v>
      </c>
      <c r="CN168" s="14" t="n">
        <v>0</v>
      </c>
      <c r="CO168" s="14" t="n">
        <v>0</v>
      </c>
      <c r="CP168" s="14" t="n">
        <v>0</v>
      </c>
      <c r="CQ168" s="14" t="n">
        <v>1.348</v>
      </c>
      <c r="CR168" s="14" t="n">
        <v>0</v>
      </c>
      <c r="CS168" s="14" t="n">
        <v>5.37</v>
      </c>
      <c r="CT168" s="14" t="n">
        <v>3.466</v>
      </c>
      <c r="CU168" s="14" t="n">
        <v>11.622</v>
      </c>
    </row>
    <row r="169">
      <c r="A169" s="14" t="inlineStr">
        <is>
          <t>CHI2024</t>
        </is>
      </c>
      <c r="B169" s="14" t="inlineStr">
        <is>
          <t>CHI</t>
        </is>
      </c>
      <c r="C169" s="14" t="inlineStr">
        <is>
          <t>CHI</t>
        </is>
      </c>
      <c r="D169" s="14" t="inlineStr">
        <is>
          <t>Channel Islands</t>
        </is>
      </c>
      <c r="E169" s="14" t="n">
        <v>2024</v>
      </c>
      <c r="F169" s="14" t="n">
        <v>0</v>
      </c>
      <c r="G169" s="14" t="n">
        <v>4.351</v>
      </c>
      <c r="H169" s="14" t="n">
        <v>1.324</v>
      </c>
      <c r="I169" s="14" t="n">
        <v>0</v>
      </c>
      <c r="J169" s="14" t="n">
        <v>4.351</v>
      </c>
      <c r="K169" s="14" t="n">
        <v>0</v>
      </c>
      <c r="L169" s="14" t="n">
        <v>1</v>
      </c>
      <c r="M169" s="14" t="n">
        <v>7.124</v>
      </c>
      <c r="N169" s="14" t="n">
        <v>3.971</v>
      </c>
      <c r="O169" s="14" t="n">
        <v>0</v>
      </c>
      <c r="P169" s="14" t="n">
        <v>7.124</v>
      </c>
      <c r="Q169" s="14" t="n">
        <v>0</v>
      </c>
      <c r="R169" s="14" t="n">
        <v>1</v>
      </c>
      <c r="S169" s="14" t="n">
        <v>10.969</v>
      </c>
      <c r="T169" s="14" t="n">
        <v>7.942</v>
      </c>
      <c r="U169" s="14" t="n">
        <v>0</v>
      </c>
      <c r="V169" s="14" t="n">
        <v>10.969</v>
      </c>
      <c r="W169" s="14" t="n">
        <v>0</v>
      </c>
      <c r="X169" s="14" t="n">
        <v>1</v>
      </c>
      <c r="Y169" s="14" t="n">
        <v>11.492</v>
      </c>
      <c r="Z169" s="14" t="n">
        <v>1.553</v>
      </c>
      <c r="AA169" s="14" t="n">
        <v>0</v>
      </c>
      <c r="AB169" s="14" t="n">
        <v>11.492</v>
      </c>
      <c r="AC169" s="14" t="n">
        <v>0</v>
      </c>
      <c r="AD169" s="14" t="n">
        <v>1</v>
      </c>
      <c r="AE169" s="14" t="n">
        <v>12.815</v>
      </c>
      <c r="AF169" s="14" t="n">
        <v>2.997</v>
      </c>
      <c r="AG169" s="14" t="n">
        <v>0</v>
      </c>
      <c r="AH169" s="14" t="n">
        <v>12.815</v>
      </c>
      <c r="AI169" s="14" t="n">
        <v>0</v>
      </c>
      <c r="AJ169" s="14" t="n">
        <v>1</v>
      </c>
      <c r="AK169" s="14" t="n">
        <v>20.757</v>
      </c>
      <c r="AL169" s="14" t="n">
        <v>11.055</v>
      </c>
      <c r="AM169" s="14" t="n">
        <v>0</v>
      </c>
      <c r="AN169" s="14" t="n">
        <v>20.757</v>
      </c>
      <c r="AO169" s="14" t="n">
        <v>0</v>
      </c>
      <c r="AP169" s="14" t="n">
        <v>1</v>
      </c>
      <c r="AQ169" s="14" t="n">
        <v>0.724</v>
      </c>
      <c r="AR169" s="14" t="n">
        <v>0.132</v>
      </c>
      <c r="AS169" s="14" t="n">
        <v>0</v>
      </c>
      <c r="AT169" s="14" t="n">
        <v>0.724</v>
      </c>
      <c r="AU169" s="14" t="n">
        <v>0</v>
      </c>
      <c r="AV169" s="14" t="n">
        <v>1</v>
      </c>
      <c r="AW169" s="14" t="n">
        <v>0.75</v>
      </c>
      <c r="AX169" s="14" t="n">
        <v>0.132</v>
      </c>
      <c r="AY169" s="14" t="n">
        <v>0</v>
      </c>
      <c r="AZ169" s="14" t="n">
        <v>0.75</v>
      </c>
      <c r="BA169" s="14" t="n">
        <v>0</v>
      </c>
      <c r="BB169" s="14" t="n">
        <v>1</v>
      </c>
      <c r="BC169" s="14" t="n">
        <v>0.513</v>
      </c>
      <c r="BD169" s="14" t="n">
        <v>0.132</v>
      </c>
      <c r="BE169" s="14" t="n">
        <v>0</v>
      </c>
      <c r="BF169" s="14" t="n">
        <v>0.513</v>
      </c>
      <c r="BG169" s="14" t="n">
        <v>0</v>
      </c>
      <c r="BH169" s="14" t="n">
        <v>1</v>
      </c>
      <c r="BI169" s="14" t="n">
        <v>0.591</v>
      </c>
      <c r="BJ169" s="14" t="n">
        <v>0.132</v>
      </c>
      <c r="BK169" s="14" t="n">
        <v>0</v>
      </c>
      <c r="BL169" s="14" t="n">
        <v>0.591</v>
      </c>
      <c r="BM169" s="14" t="n">
        <v>0</v>
      </c>
      <c r="BN169" s="14" t="n">
        <v>1</v>
      </c>
      <c r="BO169" s="14" t="n">
        <v>0</v>
      </c>
      <c r="BP169" s="14" t="n">
        <v>0</v>
      </c>
      <c r="BQ169" s="14" t="n">
        <v>0</v>
      </c>
      <c r="BR169" s="14" t="n">
        <v>0</v>
      </c>
      <c r="BS169" s="14" t="n">
        <v>1</v>
      </c>
      <c r="BT169" s="14" t="n">
        <v>0</v>
      </c>
      <c r="BU169" s="14" t="n">
        <v>0</v>
      </c>
      <c r="BV169" s="14" t="n">
        <v>0</v>
      </c>
      <c r="BW169" s="14" t="n">
        <v>0</v>
      </c>
      <c r="BX169" s="14" t="n">
        <v>1</v>
      </c>
      <c r="BY169" s="14" t="n">
        <v>13.646</v>
      </c>
      <c r="BZ169" s="14" t="n">
        <v>0</v>
      </c>
      <c r="CA169" s="14" t="n">
        <v>13.646</v>
      </c>
      <c r="CB169" s="14" t="n">
        <v>0</v>
      </c>
      <c r="CC169" s="14" t="n">
        <v>82.58799999999999</v>
      </c>
      <c r="CD169" s="14" t="n">
        <v>7.95</v>
      </c>
      <c r="CE169" s="14" t="n">
        <v>0</v>
      </c>
      <c r="CF169" s="14" t="n">
        <v>82.58799999999999</v>
      </c>
      <c r="CG169" s="14" t="n">
        <v>0</v>
      </c>
      <c r="CH169" s="14" t="n">
        <v>1</v>
      </c>
      <c r="CI169" s="14" t="n">
        <v>0</v>
      </c>
      <c r="CJ169" s="14" t="n">
        <v>0</v>
      </c>
      <c r="CK169" s="14" t="n">
        <v>0</v>
      </c>
      <c r="CL169" s="14" t="n">
        <v>0</v>
      </c>
      <c r="CM169" s="14" t="n">
        <v>0</v>
      </c>
      <c r="CN169" s="14" t="n">
        <v>0</v>
      </c>
      <c r="CO169" s="14" t="n">
        <v>0</v>
      </c>
      <c r="CP169" s="14" t="n">
        <v>0</v>
      </c>
      <c r="CQ169" s="14" t="n">
        <v>1.387</v>
      </c>
      <c r="CR169" s="14" t="n">
        <v>0</v>
      </c>
      <c r="CS169" s="14" t="n">
        <v>5.529</v>
      </c>
      <c r="CT169" s="14" t="n">
        <v>3.027</v>
      </c>
      <c r="CU169" s="14" t="n">
        <v>10.168</v>
      </c>
    </row>
    <row r="170">
      <c r="A170" s="14" t="inlineStr">
        <is>
          <t>CHL2021</t>
        </is>
      </c>
      <c r="B170" s="14" t="inlineStr">
        <is>
          <t>CHL</t>
        </is>
      </c>
      <c r="C170" s="14" t="inlineStr">
        <is>
          <t>CHL</t>
        </is>
      </c>
      <c r="D170" s="14" t="inlineStr">
        <is>
          <t>Chile</t>
        </is>
      </c>
      <c r="E170" s="14" t="n">
        <v>2021</v>
      </c>
      <c r="F170" s="14" t="n">
        <v>0.19</v>
      </c>
      <c r="G170" s="14" t="n">
        <v>3.214</v>
      </c>
      <c r="H170" s="14" t="n">
        <v>0.703</v>
      </c>
      <c r="I170" s="14" t="n">
        <v>0.702</v>
      </c>
      <c r="J170" s="14" t="n">
        <v>3.916</v>
      </c>
      <c r="K170" s="14" t="n">
        <v>0</v>
      </c>
      <c r="L170" s="14" t="n">
        <v>1</v>
      </c>
      <c r="M170" s="14" t="n">
        <v>5.268</v>
      </c>
      <c r="N170" s="14" t="n">
        <v>2.387</v>
      </c>
      <c r="O170" s="14" t="n">
        <v>0.703</v>
      </c>
      <c r="P170" s="14" t="n">
        <v>5.97</v>
      </c>
      <c r="Q170" s="14" t="n">
        <v>0</v>
      </c>
      <c r="R170" s="14" t="n">
        <v>1</v>
      </c>
      <c r="S170" s="14" t="n">
        <v>11.613</v>
      </c>
      <c r="T170" s="14" t="n">
        <v>6.86</v>
      </c>
      <c r="U170" s="14" t="n">
        <v>0.758</v>
      </c>
      <c r="V170" s="14" t="n">
        <v>14.722</v>
      </c>
      <c r="W170" s="14" t="n">
        <v>0.19</v>
      </c>
      <c r="X170" s="14" t="n">
        <v>1</v>
      </c>
      <c r="Y170" s="14" t="n">
        <v>14.318</v>
      </c>
      <c r="Z170" s="14" t="n">
        <v>1.581</v>
      </c>
      <c r="AA170" s="14" t="n">
        <v>1.044</v>
      </c>
      <c r="AB170" s="14" t="n">
        <v>15.362</v>
      </c>
      <c r="AC170" s="14" t="n">
        <v>0</v>
      </c>
      <c r="AD170" s="14" t="n">
        <v>1</v>
      </c>
      <c r="AE170" s="14" t="n">
        <v>14.318</v>
      </c>
      <c r="AF170" s="14" t="n">
        <v>2.817</v>
      </c>
      <c r="AG170" s="14" t="n">
        <v>1.044</v>
      </c>
      <c r="AH170" s="14" t="n">
        <v>15.362</v>
      </c>
      <c r="AI170" s="14" t="n">
        <v>0</v>
      </c>
      <c r="AJ170" s="14" t="n">
        <v>1</v>
      </c>
      <c r="AK170" s="14" t="n">
        <v>28.248</v>
      </c>
      <c r="AL170" s="14" t="n">
        <v>13.865</v>
      </c>
      <c r="AM170" s="14" t="n">
        <v>-1.768</v>
      </c>
      <c r="AN170" s="14" t="n">
        <v>31.512</v>
      </c>
      <c r="AO170" s="14" t="n">
        <v>0.19</v>
      </c>
      <c r="AP170" s="14" t="n">
        <v>1</v>
      </c>
      <c r="AQ170" s="14" t="n">
        <v>0.649</v>
      </c>
      <c r="AR170" s="14" t="n">
        <v>0.114</v>
      </c>
      <c r="AS170" s="14" t="n">
        <v>0.303</v>
      </c>
      <c r="AT170" s="14" t="n">
        <v>1.133</v>
      </c>
      <c r="AU170" s="14" t="n">
        <v>0.19</v>
      </c>
      <c r="AV170" s="14" t="n">
        <v>1</v>
      </c>
      <c r="AW170" s="14" t="n">
        <v>0.577</v>
      </c>
      <c r="AX170" s="14" t="n">
        <v>0.114</v>
      </c>
      <c r="AY170" s="14" t="n">
        <v>0.126</v>
      </c>
      <c r="AZ170" s="14" t="n">
        <v>0.836</v>
      </c>
      <c r="BA170" s="14" t="n">
        <v>0.19</v>
      </c>
      <c r="BB170" s="14" t="n">
        <v>1</v>
      </c>
      <c r="BC170" s="14" t="n">
        <v>0.458</v>
      </c>
      <c r="BD170" s="14" t="n">
        <v>0.114</v>
      </c>
      <c r="BE170" s="14" t="n">
        <v>0.413</v>
      </c>
      <c r="BF170" s="14" t="n">
        <v>1.037</v>
      </c>
      <c r="BG170" s="14" t="n">
        <v>0.19</v>
      </c>
      <c r="BH170" s="14" t="n">
        <v>1</v>
      </c>
      <c r="BI170" s="14" t="n">
        <v>0.491</v>
      </c>
      <c r="BJ170" s="14" t="n">
        <v>0.114</v>
      </c>
      <c r="BK170" s="14" t="n">
        <v>0.281</v>
      </c>
      <c r="BL170" s="14" t="n">
        <v>0.919</v>
      </c>
      <c r="BM170" s="14" t="n">
        <v>0.19</v>
      </c>
      <c r="BN170" s="14" t="n">
        <v>1</v>
      </c>
      <c r="BO170" s="14" t="n">
        <v>0</v>
      </c>
      <c r="BP170" s="14" t="n">
        <v>0.004</v>
      </c>
      <c r="BQ170" s="14" t="n">
        <v>0.175</v>
      </c>
      <c r="BR170" s="14" t="n">
        <v>0</v>
      </c>
      <c r="BS170" s="14" t="n">
        <v>0.833</v>
      </c>
      <c r="BT170" s="14" t="n">
        <v>0</v>
      </c>
      <c r="BU170" s="14" t="n">
        <v>0</v>
      </c>
      <c r="BV170" s="14" t="n">
        <v>0.192</v>
      </c>
      <c r="BW170" s="14" t="n">
        <v>0</v>
      </c>
      <c r="BX170" s="14" t="n">
        <v>1</v>
      </c>
      <c r="BY170" s="14" t="n">
        <v>11.787</v>
      </c>
      <c r="BZ170" s="14" t="n">
        <v>0</v>
      </c>
      <c r="CA170" s="14" t="n">
        <v>11.787</v>
      </c>
      <c r="CB170" s="14" t="n">
        <v>0</v>
      </c>
      <c r="CC170" s="14" t="n">
        <v>78.125</v>
      </c>
      <c r="CD170" s="14" t="n">
        <v>7.95</v>
      </c>
      <c r="CE170" s="14" t="n">
        <v>-10.517</v>
      </c>
      <c r="CF170" s="14" t="n">
        <v>80.45399999999999</v>
      </c>
      <c r="CG170" s="14" t="n">
        <v>0.19</v>
      </c>
      <c r="CH170" s="14" t="n">
        <v>1</v>
      </c>
      <c r="CI170" s="14" t="n">
        <v>0</v>
      </c>
      <c r="CJ170" s="14" t="n">
        <v>0</v>
      </c>
      <c r="CK170" s="14" t="n">
        <v>0</v>
      </c>
      <c r="CL170" s="14" t="n">
        <v>0</v>
      </c>
      <c r="CM170" s="14" t="n">
        <v>0</v>
      </c>
      <c r="CN170" s="14" t="n">
        <v>0</v>
      </c>
      <c r="CO170" s="14" t="n">
        <v>0</v>
      </c>
      <c r="CP170" s="14" t="n">
        <v>0</v>
      </c>
      <c r="CQ170" s="14" t="n">
        <v>1.198</v>
      </c>
      <c r="CR170" s="14" t="n">
        <v>0</v>
      </c>
      <c r="CS170" s="14" t="n">
        <v>7.25</v>
      </c>
      <c r="CT170" s="14" t="n">
        <v>4.753</v>
      </c>
      <c r="CU170" s="14" t="n">
        <v>16.491</v>
      </c>
    </row>
    <row r="171">
      <c r="A171" s="14" t="inlineStr">
        <is>
          <t>CHL2022</t>
        </is>
      </c>
      <c r="B171" s="14" t="inlineStr">
        <is>
          <t>CHL</t>
        </is>
      </c>
      <c r="C171" s="14" t="inlineStr">
        <is>
          <t>CHL</t>
        </is>
      </c>
      <c r="D171" s="14" t="inlineStr">
        <is>
          <t>Chile</t>
        </is>
      </c>
      <c r="E171" s="14" t="n">
        <v>2022</v>
      </c>
      <c r="F171" s="14" t="n">
        <v>0.19</v>
      </c>
      <c r="G171" s="14" t="n">
        <v>8.279999999999999</v>
      </c>
      <c r="H171" s="14" t="n">
        <v>1.286</v>
      </c>
      <c r="I171" s="14" t="n">
        <v>0.999</v>
      </c>
      <c r="J171" s="14" t="n">
        <v>9.279</v>
      </c>
      <c r="K171" s="14" t="n">
        <v>0</v>
      </c>
      <c r="L171" s="14" t="n">
        <v>1</v>
      </c>
      <c r="M171" s="14" t="n">
        <v>12.687</v>
      </c>
      <c r="N171" s="14" t="n">
        <v>5.239</v>
      </c>
      <c r="O171" s="14" t="n">
        <v>0.752</v>
      </c>
      <c r="P171" s="14" t="n">
        <v>13.439</v>
      </c>
      <c r="Q171" s="14" t="n">
        <v>0</v>
      </c>
      <c r="R171" s="14" t="n">
        <v>1</v>
      </c>
      <c r="S171" s="14" t="n">
        <v>17.652</v>
      </c>
      <c r="T171" s="14" t="n">
        <v>7.339</v>
      </c>
      <c r="U171" s="14" t="n">
        <v>1.363</v>
      </c>
      <c r="V171" s="14" t="n">
        <v>22.314</v>
      </c>
      <c r="W171" s="14" t="n">
        <v>0.19</v>
      </c>
      <c r="X171" s="14" t="n">
        <v>1</v>
      </c>
      <c r="Y171" s="14" t="n">
        <v>17.326</v>
      </c>
      <c r="Z171" s="14" t="n">
        <v>1.818</v>
      </c>
      <c r="AA171" s="14" t="n">
        <v>1.719</v>
      </c>
      <c r="AB171" s="14" t="n">
        <v>19.045</v>
      </c>
      <c r="AC171" s="14" t="n">
        <v>0</v>
      </c>
      <c r="AD171" s="14" t="n">
        <v>1</v>
      </c>
      <c r="AE171" s="14" t="n">
        <v>17.326</v>
      </c>
      <c r="AF171" s="14" t="n">
        <v>3.212</v>
      </c>
      <c r="AG171" s="14" t="n">
        <v>1.719</v>
      </c>
      <c r="AH171" s="14" t="n">
        <v>19.045</v>
      </c>
      <c r="AI171" s="14" t="n">
        <v>0</v>
      </c>
      <c r="AJ171" s="14" t="n">
        <v>1</v>
      </c>
      <c r="AK171" s="14" t="n">
        <v>28.914</v>
      </c>
      <c r="AL171" s="14" t="n">
        <v>13.808</v>
      </c>
      <c r="AM171" s="14" t="n">
        <v>-0.913</v>
      </c>
      <c r="AN171" s="14" t="n">
        <v>33.322</v>
      </c>
      <c r="AO171" s="14" t="n">
        <v>0.19</v>
      </c>
      <c r="AP171" s="14" t="n">
        <v>1</v>
      </c>
      <c r="AQ171" s="14" t="n">
        <v>0.896</v>
      </c>
      <c r="AR171" s="14" t="n">
        <v>0.123</v>
      </c>
      <c r="AS171" s="14" t="n">
        <v>0.191</v>
      </c>
      <c r="AT171" s="14" t="n">
        <v>1.294</v>
      </c>
      <c r="AU171" s="14" t="n">
        <v>0.19</v>
      </c>
      <c r="AV171" s="14" t="n">
        <v>1</v>
      </c>
      <c r="AW171" s="14" t="n">
        <v>0.89</v>
      </c>
      <c r="AX171" s="14" t="n">
        <v>0.123</v>
      </c>
      <c r="AY171" s="14" t="n">
        <v>-0.004</v>
      </c>
      <c r="AZ171" s="14" t="n">
        <v>1.054</v>
      </c>
      <c r="BA171" s="14" t="n">
        <v>0.19</v>
      </c>
      <c r="BB171" s="14" t="n">
        <v>1</v>
      </c>
      <c r="BC171" s="14" t="n">
        <v>0.62</v>
      </c>
      <c r="BD171" s="14" t="n">
        <v>0.123</v>
      </c>
      <c r="BE171" s="14" t="n">
        <v>0.291</v>
      </c>
      <c r="BF171" s="14" t="n">
        <v>1.085</v>
      </c>
      <c r="BG171" s="14" t="n">
        <v>0.19</v>
      </c>
      <c r="BH171" s="14" t="n">
        <v>1</v>
      </c>
      <c r="BI171" s="14" t="n">
        <v>0.608</v>
      </c>
      <c r="BJ171" s="14" t="n">
        <v>0.123</v>
      </c>
      <c r="BK171" s="14" t="n">
        <v>0.464</v>
      </c>
      <c r="BL171" s="14" t="n">
        <v>1.275</v>
      </c>
      <c r="BM171" s="14" t="n">
        <v>0.19</v>
      </c>
      <c r="BN171" s="14" t="n">
        <v>1</v>
      </c>
      <c r="BO171" s="14" t="n">
        <v>0</v>
      </c>
      <c r="BP171" s="14" t="n">
        <v>0</v>
      </c>
      <c r="BQ171" s="14" t="n">
        <v>0.116</v>
      </c>
      <c r="BR171" s="14" t="n">
        <v>0</v>
      </c>
      <c r="BS171" s="14" t="n">
        <v>0.833</v>
      </c>
      <c r="BT171" s="14" t="n">
        <v>0</v>
      </c>
      <c r="BU171" s="14" t="n">
        <v>0</v>
      </c>
      <c r="BV171" s="14" t="n">
        <v>0.127</v>
      </c>
      <c r="BW171" s="14" t="n">
        <v>0</v>
      </c>
      <c r="BX171" s="14" t="n">
        <v>1</v>
      </c>
      <c r="BY171" s="14" t="n">
        <v>12.729</v>
      </c>
      <c r="BZ171" s="14" t="n">
        <v>0</v>
      </c>
      <c r="CA171" s="14" t="n">
        <v>12.729</v>
      </c>
      <c r="CB171" s="14" t="n">
        <v>0</v>
      </c>
      <c r="CC171" s="14" t="n">
        <v>97.90000000000001</v>
      </c>
      <c r="CD171" s="14" t="n">
        <v>7.95</v>
      </c>
      <c r="CE171" s="14" t="n">
        <v>0.573</v>
      </c>
      <c r="CF171" s="14" t="n">
        <v>117.183</v>
      </c>
      <c r="CG171" s="14" t="n">
        <v>0.19</v>
      </c>
      <c r="CH171" s="14" t="n">
        <v>1</v>
      </c>
      <c r="CI171" s="14" t="n">
        <v>0</v>
      </c>
      <c r="CJ171" s="14" t="n">
        <v>0</v>
      </c>
      <c r="CK171" s="14" t="n">
        <v>0</v>
      </c>
      <c r="CL171" s="14" t="n">
        <v>0</v>
      </c>
      <c r="CM171" s="14" t="n">
        <v>0</v>
      </c>
      <c r="CN171" s="14" t="n">
        <v>0</v>
      </c>
      <c r="CO171" s="14" t="n">
        <v>0</v>
      </c>
      <c r="CP171" s="14" t="n">
        <v>0</v>
      </c>
      <c r="CQ171" s="14" t="n">
        <v>1.294</v>
      </c>
      <c r="CR171" s="14" t="n">
        <v>0</v>
      </c>
      <c r="CS171" s="14" t="n">
        <v>7.83</v>
      </c>
      <c r="CT171" s="14" t="n">
        <v>10.485</v>
      </c>
      <c r="CU171" s="14" t="n">
        <v>30.272</v>
      </c>
    </row>
    <row r="172">
      <c r="A172" s="14" t="inlineStr">
        <is>
          <t>CHL2023</t>
        </is>
      </c>
      <c r="B172" s="14" t="inlineStr">
        <is>
          <t>CHL</t>
        </is>
      </c>
      <c r="C172" s="14" t="inlineStr">
        <is>
          <t>CHL</t>
        </is>
      </c>
      <c r="D172" s="14" t="inlineStr">
        <is>
          <t>Chile</t>
        </is>
      </c>
      <c r="E172" s="14" t="n">
        <v>2023</v>
      </c>
      <c r="F172" s="14" t="n">
        <v>0.19</v>
      </c>
      <c r="G172" s="14" t="n">
        <v>6.065</v>
      </c>
      <c r="H172" s="14" t="n">
        <v>1.381</v>
      </c>
      <c r="I172" s="14" t="n">
        <v>0.716</v>
      </c>
      <c r="J172" s="14" t="n">
        <v>6.781</v>
      </c>
      <c r="K172" s="14" t="n">
        <v>0</v>
      </c>
      <c r="L172" s="14" t="n">
        <v>1</v>
      </c>
      <c r="M172" s="14" t="n">
        <v>9.289</v>
      </c>
      <c r="N172" s="14" t="n">
        <v>4.607</v>
      </c>
      <c r="O172" s="14" t="n">
        <v>0.681</v>
      </c>
      <c r="P172" s="14" t="n">
        <v>9.970000000000001</v>
      </c>
      <c r="Q172" s="14" t="n">
        <v>0</v>
      </c>
      <c r="R172" s="14" t="n">
        <v>1</v>
      </c>
      <c r="S172" s="14" t="n">
        <v>12.486</v>
      </c>
      <c r="T172" s="14" t="n">
        <v>7.667</v>
      </c>
      <c r="U172" s="14" t="n">
        <v>1.059</v>
      </c>
      <c r="V172" s="14" t="n">
        <v>15.787</v>
      </c>
      <c r="W172" s="14" t="n">
        <v>0.19</v>
      </c>
      <c r="X172" s="14" t="n">
        <v>1</v>
      </c>
      <c r="Y172" s="14" t="n">
        <v>13.843</v>
      </c>
      <c r="Z172" s="14" t="n">
        <v>1.551</v>
      </c>
      <c r="AA172" s="14" t="n">
        <v>0.8149999999999999</v>
      </c>
      <c r="AB172" s="14" t="n">
        <v>14.657</v>
      </c>
      <c r="AC172" s="14" t="n">
        <v>0</v>
      </c>
      <c r="AD172" s="14" t="n">
        <v>1</v>
      </c>
      <c r="AE172" s="14" t="n">
        <v>13.843</v>
      </c>
      <c r="AF172" s="14" t="n">
        <v>2.757</v>
      </c>
      <c r="AG172" s="14" t="n">
        <v>0.8149999999999999</v>
      </c>
      <c r="AH172" s="14" t="n">
        <v>14.657</v>
      </c>
      <c r="AI172" s="14" t="n">
        <v>0</v>
      </c>
      <c r="AJ172" s="14" t="n">
        <v>1</v>
      </c>
      <c r="AK172" s="14" t="n">
        <v>33.217</v>
      </c>
      <c r="AL172" s="14" t="n">
        <v>16.455</v>
      </c>
      <c r="AM172" s="14" t="n">
        <v>-1.684</v>
      </c>
      <c r="AN172" s="14" t="n">
        <v>37.524</v>
      </c>
      <c r="AO172" s="14" t="n">
        <v>0.19</v>
      </c>
      <c r="AP172" s="14" t="n">
        <v>1</v>
      </c>
      <c r="AQ172" s="14" t="n">
        <v>0.791</v>
      </c>
      <c r="AR172" s="14" t="n">
        <v>0.129</v>
      </c>
      <c r="AS172" s="14" t="n">
        <v>0.447</v>
      </c>
      <c r="AT172" s="14" t="n">
        <v>1.473</v>
      </c>
      <c r="AU172" s="14" t="n">
        <v>0.19</v>
      </c>
      <c r="AV172" s="14" t="n">
        <v>1</v>
      </c>
      <c r="AW172" s="14" t="n">
        <v>0.618</v>
      </c>
      <c r="AX172" s="14" t="n">
        <v>0.129</v>
      </c>
      <c r="AY172" s="14" t="n">
        <v>0.424</v>
      </c>
      <c r="AZ172" s="14" t="n">
        <v>1.24</v>
      </c>
      <c r="BA172" s="14" t="n">
        <v>0.19</v>
      </c>
      <c r="BB172" s="14" t="n">
        <v>1</v>
      </c>
      <c r="BC172" s="14" t="n">
        <v>0.554</v>
      </c>
      <c r="BD172" s="14" t="n">
        <v>0.129</v>
      </c>
      <c r="BE172" s="14" t="n">
        <v>0.327</v>
      </c>
      <c r="BF172" s="14" t="n">
        <v>1.049</v>
      </c>
      <c r="BG172" s="14" t="n">
        <v>0.19</v>
      </c>
      <c r="BH172" s="14" t="n">
        <v>1</v>
      </c>
      <c r="BI172" s="14" t="n">
        <v>0.5570000000000001</v>
      </c>
      <c r="BJ172" s="14" t="n">
        <v>0.129</v>
      </c>
      <c r="BK172" s="14" t="n">
        <v>0.507</v>
      </c>
      <c r="BL172" s="14" t="n">
        <v>1.266</v>
      </c>
      <c r="BM172" s="14" t="n">
        <v>0.19</v>
      </c>
      <c r="BN172" s="14" t="n">
        <v>1</v>
      </c>
      <c r="BO172" s="14" t="n">
        <v>0</v>
      </c>
      <c r="BP172" s="14" t="n">
        <v>0.002</v>
      </c>
      <c r="BQ172" s="14" t="n">
        <v>0.151</v>
      </c>
      <c r="BR172" s="14" t="n">
        <v>0</v>
      </c>
      <c r="BS172" s="14" t="n">
        <v>0.833</v>
      </c>
      <c r="BT172" s="14" t="n">
        <v>0</v>
      </c>
      <c r="BU172" s="14" t="n">
        <v>0</v>
      </c>
      <c r="BV172" s="14" t="n">
        <v>0.166</v>
      </c>
      <c r="BW172" s="14" t="n">
        <v>0</v>
      </c>
      <c r="BX172" s="14" t="n">
        <v>1</v>
      </c>
      <c r="BY172" s="14" t="n">
        <v>13.254</v>
      </c>
      <c r="BZ172" s="14" t="n">
        <v>0</v>
      </c>
      <c r="CA172" s="14" t="n">
        <v>13.254</v>
      </c>
      <c r="CB172" s="14" t="n">
        <v>0</v>
      </c>
      <c r="CC172" s="14" t="n">
        <v>83.248</v>
      </c>
      <c r="CD172" s="14" t="n">
        <v>7.95</v>
      </c>
      <c r="CE172" s="14" t="n">
        <v>25.05</v>
      </c>
      <c r="CF172" s="14" t="n">
        <v>128.874</v>
      </c>
      <c r="CG172" s="14" t="n">
        <v>0.19</v>
      </c>
      <c r="CH172" s="14" t="n">
        <v>1</v>
      </c>
      <c r="CI172" s="14" t="n">
        <v>0</v>
      </c>
      <c r="CJ172" s="14" t="n">
        <v>0</v>
      </c>
      <c r="CK172" s="14" t="n">
        <v>0</v>
      </c>
      <c r="CL172" s="14" t="n">
        <v>0</v>
      </c>
      <c r="CM172" s="14" t="n">
        <v>0</v>
      </c>
      <c r="CN172" s="14" t="n">
        <v>0</v>
      </c>
      <c r="CO172" s="14" t="n">
        <v>0</v>
      </c>
      <c r="CP172" s="14" t="n">
        <v>0</v>
      </c>
      <c r="CQ172" s="14" t="n">
        <v>1.348</v>
      </c>
      <c r="CR172" s="14" t="n">
        <v>0</v>
      </c>
      <c r="CS172" s="14" t="n">
        <v>8.153</v>
      </c>
      <c r="CT172" s="14" t="n">
        <v>4.861</v>
      </c>
      <c r="CU172" s="14" t="n">
        <v>11.733</v>
      </c>
    </row>
    <row r="173">
      <c r="A173" s="14" t="inlineStr">
        <is>
          <t>CHL2024</t>
        </is>
      </c>
      <c r="B173" s="14" t="inlineStr">
        <is>
          <t>CHL</t>
        </is>
      </c>
      <c r="C173" s="14" t="inlineStr">
        <is>
          <t>CHL</t>
        </is>
      </c>
      <c r="D173" s="14" t="inlineStr">
        <is>
          <t>Chile</t>
        </is>
      </c>
      <c r="E173" s="14" t="n">
        <v>2024</v>
      </c>
      <c r="F173" s="14" t="n">
        <v>0.19</v>
      </c>
      <c r="G173" s="14" t="n">
        <v>3.853</v>
      </c>
      <c r="H173" s="14" t="n">
        <v>0.976</v>
      </c>
      <c r="I173" s="14" t="n">
        <v>0.6929999999999999</v>
      </c>
      <c r="J173" s="14" t="n">
        <v>4.546</v>
      </c>
      <c r="K173" s="14" t="n">
        <v>0</v>
      </c>
      <c r="L173" s="14" t="n">
        <v>1</v>
      </c>
      <c r="M173" s="14" t="n">
        <v>8.794</v>
      </c>
      <c r="N173" s="14" t="n">
        <v>4.79</v>
      </c>
      <c r="O173" s="14" t="n">
        <v>0.642</v>
      </c>
      <c r="P173" s="14" t="n">
        <v>9.436</v>
      </c>
      <c r="Q173" s="14" t="n">
        <v>0</v>
      </c>
      <c r="R173" s="14" t="n">
        <v>1</v>
      </c>
      <c r="S173" s="14" t="n">
        <v>12.11</v>
      </c>
      <c r="T173" s="14" t="n">
        <v>7.894</v>
      </c>
      <c r="U173" s="14" t="n">
        <v>1.091</v>
      </c>
      <c r="V173" s="14" t="n">
        <v>15.314</v>
      </c>
      <c r="W173" s="14" t="n">
        <v>0.19</v>
      </c>
      <c r="X173" s="14" t="n">
        <v>1</v>
      </c>
      <c r="Y173" s="14" t="n">
        <v>13.977</v>
      </c>
      <c r="Z173" s="14" t="n">
        <v>1.765</v>
      </c>
      <c r="AA173" s="14" t="n">
        <v>0.761</v>
      </c>
      <c r="AB173" s="14" t="n">
        <v>14.738</v>
      </c>
      <c r="AC173" s="14" t="n">
        <v>0</v>
      </c>
      <c r="AD173" s="14" t="n">
        <v>1</v>
      </c>
      <c r="AE173" s="14" t="n">
        <v>13.977</v>
      </c>
      <c r="AF173" s="14" t="n">
        <v>3.062</v>
      </c>
      <c r="AG173" s="14" t="n">
        <v>0.761</v>
      </c>
      <c r="AH173" s="14" t="n">
        <v>14.738</v>
      </c>
      <c r="AI173" s="14" t="n">
        <v>0</v>
      </c>
      <c r="AJ173" s="14" t="n">
        <v>1</v>
      </c>
      <c r="AK173" s="14" t="n">
        <v>32.734</v>
      </c>
      <c r="AL173" s="14" t="n">
        <v>16.649</v>
      </c>
      <c r="AM173" s="14" t="n">
        <v>-2.223</v>
      </c>
      <c r="AN173" s="14" t="n">
        <v>36.308</v>
      </c>
      <c r="AO173" s="14" t="n">
        <v>0.19</v>
      </c>
      <c r="AP173" s="14" t="n">
        <v>1</v>
      </c>
      <c r="AQ173" s="14" t="n">
        <v>0.756</v>
      </c>
      <c r="AR173" s="14" t="n">
        <v>0.132</v>
      </c>
      <c r="AS173" s="14" t="n">
        <v>0.383</v>
      </c>
      <c r="AT173" s="14" t="n">
        <v>1.355</v>
      </c>
      <c r="AU173" s="14" t="n">
        <v>0.19</v>
      </c>
      <c r="AV173" s="14" t="n">
        <v>1</v>
      </c>
      <c r="AW173" s="14" t="n">
        <v>0.655</v>
      </c>
      <c r="AX173" s="14" t="n">
        <v>0.132</v>
      </c>
      <c r="AY173" s="14" t="n">
        <v>0.232</v>
      </c>
      <c r="AZ173" s="14" t="n">
        <v>1.055</v>
      </c>
      <c r="BA173" s="14" t="n">
        <v>0.19</v>
      </c>
      <c r="BB173" s="14" t="n">
        <v>1</v>
      </c>
      <c r="BC173" s="14" t="n">
        <v>0.534</v>
      </c>
      <c r="BD173" s="14" t="n">
        <v>0.132</v>
      </c>
      <c r="BE173" s="14" t="n">
        <v>0.319</v>
      </c>
      <c r="BF173" s="14" t="n">
        <v>1.015</v>
      </c>
      <c r="BG173" s="14" t="n">
        <v>0.19</v>
      </c>
      <c r="BH173" s="14" t="n">
        <v>1</v>
      </c>
      <c r="BI173" s="14" t="n">
        <v>0.5679999999999999</v>
      </c>
      <c r="BJ173" s="14" t="n">
        <v>0.132</v>
      </c>
      <c r="BK173" s="14" t="n">
        <v>0.411</v>
      </c>
      <c r="BL173" s="14" t="n">
        <v>1.165</v>
      </c>
      <c r="BM173" s="14" t="n">
        <v>0.19</v>
      </c>
      <c r="BN173" s="14" t="n">
        <v>1</v>
      </c>
      <c r="BO173" s="14" t="n">
        <v>0</v>
      </c>
      <c r="BP173" s="14" t="n">
        <v>0.003</v>
      </c>
      <c r="BQ173" s="14" t="n">
        <v>0.164</v>
      </c>
      <c r="BR173" s="14" t="n">
        <v>0</v>
      </c>
      <c r="BS173" s="14" t="n">
        <v>0.833</v>
      </c>
      <c r="BT173" s="14" t="n">
        <v>0</v>
      </c>
      <c r="BU173" s="14" t="n">
        <v>0</v>
      </c>
      <c r="BV173" s="14" t="n">
        <v>0.182</v>
      </c>
      <c r="BW173" s="14" t="n">
        <v>0</v>
      </c>
      <c r="BX173" s="14" t="n">
        <v>1</v>
      </c>
      <c r="BY173" s="14" t="n">
        <v>13.646</v>
      </c>
      <c r="BZ173" s="14" t="n">
        <v>0</v>
      </c>
      <c r="CA173" s="14" t="n">
        <v>13.646</v>
      </c>
      <c r="CB173" s="14" t="n">
        <v>0</v>
      </c>
      <c r="CC173" s="14" t="n">
        <v>82.58799999999999</v>
      </c>
      <c r="CD173" s="14" t="n">
        <v>7.95</v>
      </c>
      <c r="CE173" s="14" t="n">
        <v>13.913</v>
      </c>
      <c r="CF173" s="14" t="n">
        <v>114.836</v>
      </c>
      <c r="CG173" s="14" t="n">
        <v>0.19</v>
      </c>
      <c r="CH173" s="14" t="n">
        <v>1</v>
      </c>
      <c r="CI173" s="14" t="n">
        <v>0</v>
      </c>
      <c r="CJ173" s="14" t="n">
        <v>0</v>
      </c>
      <c r="CK173" s="14" t="n">
        <v>0</v>
      </c>
      <c r="CL173" s="14" t="n">
        <v>0</v>
      </c>
      <c r="CM173" s="14" t="n">
        <v>0</v>
      </c>
      <c r="CN173" s="14" t="n">
        <v>0</v>
      </c>
      <c r="CO173" s="14" t="n">
        <v>0</v>
      </c>
      <c r="CP173" s="14" t="n">
        <v>0</v>
      </c>
      <c r="CQ173" s="14" t="n">
        <v>1.387</v>
      </c>
      <c r="CR173" s="14" t="n">
        <v>0</v>
      </c>
      <c r="CS173" s="14" t="n">
        <v>8.393000000000001</v>
      </c>
      <c r="CT173" s="14" t="n">
        <v>4.251</v>
      </c>
      <c r="CU173" s="14" t="n">
        <v>10.46</v>
      </c>
    </row>
    <row r="174">
      <c r="A174" s="14" t="inlineStr">
        <is>
          <t>CHN2021</t>
        </is>
      </c>
      <c r="B174" s="14" t="inlineStr">
        <is>
          <t>CHN</t>
        </is>
      </c>
      <c r="C174" s="14" t="inlineStr">
        <is>
          <t>CHN</t>
        </is>
      </c>
      <c r="D174" s="14" t="inlineStr">
        <is>
          <t>China</t>
        </is>
      </c>
      <c r="E174" s="14" t="n">
        <v>2021</v>
      </c>
      <c r="F174" s="14" t="n">
        <v>0.13</v>
      </c>
      <c r="G174" s="14" t="n">
        <v>3.796</v>
      </c>
      <c r="H174" s="14" t="n">
        <v>0.83</v>
      </c>
      <c r="I174" s="14" t="n">
        <v>0.016</v>
      </c>
      <c r="J174" s="14" t="n">
        <v>3.812</v>
      </c>
      <c r="K174" s="14" t="n">
        <v>0</v>
      </c>
      <c r="L174" s="14" t="n">
        <v>1</v>
      </c>
      <c r="M174" s="14" t="n">
        <v>8.916</v>
      </c>
      <c r="N174" s="14" t="n">
        <v>4.041</v>
      </c>
      <c r="O174" s="14" t="n">
        <v>0.025</v>
      </c>
      <c r="P174" s="14" t="n">
        <v>8.941000000000001</v>
      </c>
      <c r="Q174" s="14" t="n">
        <v>0</v>
      </c>
      <c r="R174" s="14" t="n">
        <v>1</v>
      </c>
      <c r="S174" s="14" t="n">
        <v>1.672</v>
      </c>
      <c r="T174" s="14" t="n">
        <v>1.036</v>
      </c>
      <c r="U174" s="14" t="n">
        <v>0.033</v>
      </c>
      <c r="V174" s="14" t="n">
        <v>1.927</v>
      </c>
      <c r="W174" s="14" t="n">
        <v>0.13</v>
      </c>
      <c r="X174" s="14" t="n">
        <v>1</v>
      </c>
      <c r="Y174" s="14" t="n">
        <v>14.313</v>
      </c>
      <c r="Z174" s="14" t="n">
        <v>1.581</v>
      </c>
      <c r="AA174" s="14" t="n">
        <v>-2.102</v>
      </c>
      <c r="AB174" s="14" t="n">
        <v>12.211</v>
      </c>
      <c r="AC174" s="14" t="n">
        <v>0</v>
      </c>
      <c r="AD174" s="14" t="n">
        <v>1</v>
      </c>
      <c r="AE174" s="14" t="n">
        <v>14.294</v>
      </c>
      <c r="AF174" s="14" t="n">
        <v>2.813</v>
      </c>
      <c r="AG174" s="14" t="n">
        <v>-2.083</v>
      </c>
      <c r="AH174" s="14" t="n">
        <v>12.211</v>
      </c>
      <c r="AI174" s="14" t="n">
        <v>0</v>
      </c>
      <c r="AJ174" s="14" t="n">
        <v>1</v>
      </c>
      <c r="AK174" s="14" t="n">
        <v>17.372</v>
      </c>
      <c r="AL174" s="14" t="n">
        <v>8.526</v>
      </c>
      <c r="AM174" s="14" t="n">
        <v>-7.341</v>
      </c>
      <c r="AN174" s="14" t="n">
        <v>10.934</v>
      </c>
      <c r="AO174" s="14" t="n">
        <v>0</v>
      </c>
      <c r="AP174" s="14" t="n">
        <v>0</v>
      </c>
      <c r="AQ174" s="14" t="n">
        <v>0.669</v>
      </c>
      <c r="AR174" s="14" t="n">
        <v>0.122</v>
      </c>
      <c r="AS174" s="14" t="n">
        <v>0.271</v>
      </c>
      <c r="AT174" s="14" t="n">
        <v>1.062</v>
      </c>
      <c r="AU174" s="14" t="n">
        <v>0.13</v>
      </c>
      <c r="AV174" s="14" t="n">
        <v>1</v>
      </c>
      <c r="AW174" s="14" t="n">
        <v>0.673</v>
      </c>
      <c r="AX174" s="14" t="n">
        <v>0.13</v>
      </c>
      <c r="AY174" s="14" t="n">
        <v>0.215</v>
      </c>
      <c r="AZ174" s="14" t="n">
        <v>1.003</v>
      </c>
      <c r="BA174" s="14" t="n">
        <v>0.13</v>
      </c>
      <c r="BB174" s="14" t="n">
        <v>1</v>
      </c>
      <c r="BC174" s="14" t="n">
        <v>0.554</v>
      </c>
      <c r="BD174" s="14" t="n">
        <v>0.143</v>
      </c>
      <c r="BE174" s="14" t="n">
        <v>0.016</v>
      </c>
      <c r="BF174" s="14" t="n">
        <v>0.621</v>
      </c>
      <c r="BG174" s="14" t="n">
        <v>0.09</v>
      </c>
      <c r="BH174" s="14" t="n">
        <v>1</v>
      </c>
      <c r="BI174" s="14" t="n">
        <v>0.5600000000000001</v>
      </c>
      <c r="BJ174" s="14" t="n">
        <v>0.114</v>
      </c>
      <c r="BK174" s="14" t="n">
        <v>0.215</v>
      </c>
      <c r="BL174" s="14" t="n">
        <v>0.876</v>
      </c>
      <c r="BM174" s="14" t="n">
        <v>0.13</v>
      </c>
      <c r="BN174" s="14" t="n">
        <v>1</v>
      </c>
      <c r="BO174" s="14" t="n">
        <v>0</v>
      </c>
      <c r="BP174" s="14" t="n">
        <v>-0.003</v>
      </c>
      <c r="BQ174" s="14" t="n">
        <v>0.095</v>
      </c>
      <c r="BR174" s="14" t="n">
        <v>0</v>
      </c>
      <c r="BS174" s="14" t="n">
        <v>0.833</v>
      </c>
      <c r="BT174" s="14" t="n">
        <v>0</v>
      </c>
      <c r="BU174" s="14" t="n">
        <v>-0.003</v>
      </c>
      <c r="BV174" s="14" t="n">
        <v>0.081</v>
      </c>
      <c r="BW174" s="14" t="n">
        <v>0.13</v>
      </c>
      <c r="BX174" s="14" t="n">
        <v>0</v>
      </c>
      <c r="BY174" s="14" t="n">
        <v>11.787</v>
      </c>
      <c r="BZ174" s="14" t="n">
        <v>0</v>
      </c>
      <c r="CA174" s="14" t="n">
        <v>11.787</v>
      </c>
      <c r="CB174" s="14" t="n">
        <v>0</v>
      </c>
      <c r="CC174" s="14" t="n">
        <v>81.69499999999999</v>
      </c>
      <c r="CD174" s="14" t="n">
        <v>7.95</v>
      </c>
      <c r="CE174" s="14" t="n">
        <v>34.413</v>
      </c>
      <c r="CF174" s="14" t="n">
        <v>131.203</v>
      </c>
      <c r="CG174" s="14" t="n">
        <v>0.13</v>
      </c>
      <c r="CH174" s="14" t="n">
        <v>1</v>
      </c>
      <c r="CI174" s="14" t="n">
        <v>0</v>
      </c>
      <c r="CJ174" s="14" t="n">
        <v>0</v>
      </c>
      <c r="CK174" s="14" t="n">
        <v>0</v>
      </c>
      <c r="CL174" s="14" t="n">
        <v>0.783</v>
      </c>
      <c r="CM174" s="14" t="n">
        <v>0</v>
      </c>
      <c r="CN174" s="14" t="n">
        <v>1.445</v>
      </c>
      <c r="CO174" s="14" t="n">
        <v>1.047</v>
      </c>
      <c r="CP174" s="14" t="n">
        <v>0</v>
      </c>
      <c r="CQ174" s="14" t="n">
        <v>1.137</v>
      </c>
      <c r="CR174" s="14" t="n">
        <v>0</v>
      </c>
      <c r="CS174" s="14" t="n">
        <v>4.117</v>
      </c>
      <c r="CT174" s="14" t="n">
        <v>4.634</v>
      </c>
      <c r="CU174" s="14" t="n">
        <v>12.488</v>
      </c>
    </row>
    <row r="175">
      <c r="A175" s="14" t="inlineStr">
        <is>
          <t>CHN2022</t>
        </is>
      </c>
      <c r="B175" s="14" t="inlineStr">
        <is>
          <t>CHN</t>
        </is>
      </c>
      <c r="C175" s="14" t="inlineStr">
        <is>
          <t>CHN</t>
        </is>
      </c>
      <c r="D175" s="14" t="inlineStr">
        <is>
          <t>China</t>
        </is>
      </c>
      <c r="E175" s="14" t="n">
        <v>2022</v>
      </c>
      <c r="F175" s="14" t="n">
        <v>0.13</v>
      </c>
      <c r="G175" s="14" t="n">
        <v>4.02</v>
      </c>
      <c r="H175" s="14" t="n">
        <v>0.624</v>
      </c>
      <c r="I175" s="14" t="n">
        <v>0.883</v>
      </c>
      <c r="J175" s="14" t="n">
        <v>4.903</v>
      </c>
      <c r="K175" s="14" t="n">
        <v>0</v>
      </c>
      <c r="L175" s="14" t="n">
        <v>1</v>
      </c>
      <c r="M175" s="14" t="n">
        <v>10.033</v>
      </c>
      <c r="N175" s="14" t="n">
        <v>4.143</v>
      </c>
      <c r="O175" s="14" t="n">
        <v>0.902</v>
      </c>
      <c r="P175" s="14" t="n">
        <v>10.936</v>
      </c>
      <c r="Q175" s="14" t="n">
        <v>0</v>
      </c>
      <c r="R175" s="14" t="n">
        <v>1</v>
      </c>
      <c r="S175" s="14" t="n">
        <v>1.826</v>
      </c>
      <c r="T175" s="14" t="n">
        <v>0.894</v>
      </c>
      <c r="U175" s="14" t="n">
        <v>0.055</v>
      </c>
      <c r="V175" s="14" t="n">
        <v>2.105</v>
      </c>
      <c r="W175" s="14" t="n">
        <v>0.13</v>
      </c>
      <c r="X175" s="14" t="n">
        <v>1</v>
      </c>
      <c r="Y175" s="14" t="n">
        <v>16.416</v>
      </c>
      <c r="Z175" s="14" t="n">
        <v>1.722</v>
      </c>
      <c r="AA175" s="14" t="n">
        <v>-2.84</v>
      </c>
      <c r="AB175" s="14" t="n">
        <v>13.576</v>
      </c>
      <c r="AC175" s="14" t="n">
        <v>0</v>
      </c>
      <c r="AD175" s="14" t="n">
        <v>1</v>
      </c>
      <c r="AE175" s="14" t="n">
        <v>16.439</v>
      </c>
      <c r="AF175" s="14" t="n">
        <v>3.048</v>
      </c>
      <c r="AG175" s="14" t="n">
        <v>-2.863</v>
      </c>
      <c r="AH175" s="14" t="n">
        <v>13.576</v>
      </c>
      <c r="AI175" s="14" t="n">
        <v>0</v>
      </c>
      <c r="AJ175" s="14" t="n">
        <v>1</v>
      </c>
      <c r="AK175" s="14" t="n">
        <v>19.77</v>
      </c>
      <c r="AL175" s="14" t="n">
        <v>9.441000000000001</v>
      </c>
      <c r="AM175" s="14" t="n">
        <v>-10.126</v>
      </c>
      <c r="AN175" s="14" t="n">
        <v>10.513</v>
      </c>
      <c r="AO175" s="14" t="n">
        <v>0</v>
      </c>
      <c r="AP175" s="14" t="n">
        <v>0</v>
      </c>
      <c r="AQ175" s="14" t="n">
        <v>0.8120000000000001</v>
      </c>
      <c r="AR175" s="14" t="n">
        <v>0.116</v>
      </c>
      <c r="AS175" s="14" t="n">
        <v>0.276</v>
      </c>
      <c r="AT175" s="14" t="n">
        <v>1.229</v>
      </c>
      <c r="AU175" s="14" t="n">
        <v>0.13</v>
      </c>
      <c r="AV175" s="14" t="n">
        <v>1</v>
      </c>
      <c r="AW175" s="14" t="n">
        <v>0.8149999999999999</v>
      </c>
      <c r="AX175" s="14" t="n">
        <v>0.106</v>
      </c>
      <c r="AY175" s="14" t="n">
        <v>0.228</v>
      </c>
      <c r="AZ175" s="14" t="n">
        <v>1.178</v>
      </c>
      <c r="BA175" s="14" t="n">
        <v>0.13</v>
      </c>
      <c r="BB175" s="14" t="n">
        <v>1</v>
      </c>
      <c r="BC175" s="14" t="n">
        <v>0.582</v>
      </c>
      <c r="BD175" s="14" t="n">
        <v>0.12</v>
      </c>
      <c r="BE175" s="14" t="n">
        <v>0.023</v>
      </c>
      <c r="BF175" s="14" t="n">
        <v>0.66</v>
      </c>
      <c r="BG175" s="14" t="n">
        <v>0.09</v>
      </c>
      <c r="BH175" s="14" t="n">
        <v>1</v>
      </c>
      <c r="BI175" s="14" t="n">
        <v>0.6889999999999999</v>
      </c>
      <c r="BJ175" s="14" t="n">
        <v>0.123</v>
      </c>
      <c r="BK175" s="14" t="n">
        <v>0.224</v>
      </c>
      <c r="BL175" s="14" t="n">
        <v>1.022</v>
      </c>
      <c r="BM175" s="14" t="n">
        <v>0.13</v>
      </c>
      <c r="BN175" s="14" t="n">
        <v>1</v>
      </c>
      <c r="BO175" s="14" t="n">
        <v>0</v>
      </c>
      <c r="BP175" s="14" t="n">
        <v>-0.007</v>
      </c>
      <c r="BQ175" s="14" t="n">
        <v>0.092</v>
      </c>
      <c r="BR175" s="14" t="n">
        <v>0</v>
      </c>
      <c r="BS175" s="14" t="n">
        <v>0.833</v>
      </c>
      <c r="BT175" s="14" t="n">
        <v>0</v>
      </c>
      <c r="BU175" s="14" t="n">
        <v>-0.007</v>
      </c>
      <c r="BV175" s="14" t="n">
        <v>0.077</v>
      </c>
      <c r="BW175" s="14" t="n">
        <v>0.13</v>
      </c>
      <c r="BX175" s="14" t="n">
        <v>0</v>
      </c>
      <c r="BY175" s="14" t="n">
        <v>12.729</v>
      </c>
      <c r="BZ175" s="14" t="n">
        <v>0</v>
      </c>
      <c r="CA175" s="14" t="n">
        <v>12.729</v>
      </c>
      <c r="CB175" s="14" t="n">
        <v>0</v>
      </c>
      <c r="CC175" s="14" t="n">
        <v>102.477</v>
      </c>
      <c r="CD175" s="14" t="n">
        <v>7.95</v>
      </c>
      <c r="CE175" s="14" t="n">
        <v>40.185</v>
      </c>
      <c r="CF175" s="14" t="n">
        <v>159.672</v>
      </c>
      <c r="CG175" s="14" t="n">
        <v>0.13</v>
      </c>
      <c r="CH175" s="14" t="n">
        <v>1</v>
      </c>
      <c r="CI175" s="14" t="n">
        <v>0</v>
      </c>
      <c r="CJ175" s="14" t="n">
        <v>0</v>
      </c>
      <c r="CK175" s="14" t="n">
        <v>0</v>
      </c>
      <c r="CL175" s="14" t="n">
        <v>0.846</v>
      </c>
      <c r="CM175" s="14" t="n">
        <v>0</v>
      </c>
      <c r="CN175" s="14" t="n">
        <v>1.659</v>
      </c>
      <c r="CO175" s="14" t="n">
        <v>1.163</v>
      </c>
      <c r="CP175" s="14" t="n">
        <v>0</v>
      </c>
      <c r="CQ175" s="14" t="n">
        <v>1.227</v>
      </c>
      <c r="CR175" s="14" t="n">
        <v>0</v>
      </c>
      <c r="CS175" s="14" t="n">
        <v>4.446</v>
      </c>
      <c r="CT175" s="14" t="n">
        <v>6.365</v>
      </c>
      <c r="CU175" s="14" t="n">
        <v>20.007</v>
      </c>
    </row>
    <row r="176">
      <c r="A176" s="14" t="inlineStr">
        <is>
          <t>CHN2023</t>
        </is>
      </c>
      <c r="B176" s="14" t="inlineStr">
        <is>
          <t>CHN</t>
        </is>
      </c>
      <c r="C176" s="14" t="inlineStr">
        <is>
          <t>CHN</t>
        </is>
      </c>
      <c r="D176" s="14" t="inlineStr">
        <is>
          <t>China</t>
        </is>
      </c>
      <c r="E176" s="14" t="n">
        <v>2023</v>
      </c>
      <c r="F176" s="14" t="n">
        <v>0.13</v>
      </c>
      <c r="G176" s="14" t="n">
        <v>4.106</v>
      </c>
      <c r="H176" s="14" t="n">
        <v>0.9350000000000001</v>
      </c>
      <c r="I176" s="14" t="n">
        <v>0.8110000000000001</v>
      </c>
      <c r="J176" s="14" t="n">
        <v>4.918</v>
      </c>
      <c r="K176" s="14" t="n">
        <v>0</v>
      </c>
      <c r="L176" s="14" t="n">
        <v>1</v>
      </c>
      <c r="M176" s="14" t="n">
        <v>8.242000000000001</v>
      </c>
      <c r="N176" s="14" t="n">
        <v>4.088</v>
      </c>
      <c r="O176" s="14" t="n">
        <v>0.835</v>
      </c>
      <c r="P176" s="14" t="n">
        <v>9.077</v>
      </c>
      <c r="Q176" s="14" t="n">
        <v>0</v>
      </c>
      <c r="R176" s="14" t="n">
        <v>1</v>
      </c>
      <c r="S176" s="14" t="n">
        <v>1.923</v>
      </c>
      <c r="T176" s="14" t="n">
        <v>1.206</v>
      </c>
      <c r="U176" s="14" t="n">
        <v>0.064</v>
      </c>
      <c r="V176" s="14" t="n">
        <v>2.214</v>
      </c>
      <c r="W176" s="14" t="n">
        <v>0.13</v>
      </c>
      <c r="X176" s="14" t="n">
        <v>1</v>
      </c>
      <c r="Y176" s="14" t="n">
        <v>13.96</v>
      </c>
      <c r="Z176" s="14" t="n">
        <v>1.564</v>
      </c>
      <c r="AA176" s="14" t="n">
        <v>-0.308</v>
      </c>
      <c r="AB176" s="14" t="n">
        <v>13.653</v>
      </c>
      <c r="AC176" s="14" t="n">
        <v>0</v>
      </c>
      <c r="AD176" s="14" t="n">
        <v>1</v>
      </c>
      <c r="AE176" s="14" t="n">
        <v>14.026</v>
      </c>
      <c r="AF176" s="14" t="n">
        <v>2.793</v>
      </c>
      <c r="AG176" s="14" t="n">
        <v>-0.373</v>
      </c>
      <c r="AH176" s="14" t="n">
        <v>13.653</v>
      </c>
      <c r="AI176" s="14" t="n">
        <v>0</v>
      </c>
      <c r="AJ176" s="14" t="n">
        <v>1</v>
      </c>
      <c r="AK176" s="14" t="n">
        <v>17.608</v>
      </c>
      <c r="AL176" s="14" t="n">
        <v>8.723000000000001</v>
      </c>
      <c r="AM176" s="14" t="n">
        <v>-8.265000000000001</v>
      </c>
      <c r="AN176" s="14" t="n">
        <v>10.184</v>
      </c>
      <c r="AO176" s="14" t="n">
        <v>0</v>
      </c>
      <c r="AP176" s="14" t="n">
        <v>0</v>
      </c>
      <c r="AQ176" s="14" t="n">
        <v>0.727</v>
      </c>
      <c r="AR176" s="14" t="n">
        <v>0.123</v>
      </c>
      <c r="AS176" s="14" t="n">
        <v>0.258</v>
      </c>
      <c r="AT176" s="14" t="n">
        <v>1.113</v>
      </c>
      <c r="AU176" s="14" t="n">
        <v>0.13</v>
      </c>
      <c r="AV176" s="14" t="n">
        <v>1</v>
      </c>
      <c r="AW176" s="14" t="n">
        <v>0.729</v>
      </c>
      <c r="AX176" s="14" t="n">
        <v>0.125</v>
      </c>
      <c r="AY176" s="14" t="n">
        <v>0.209</v>
      </c>
      <c r="AZ176" s="14" t="n">
        <v>1.059</v>
      </c>
      <c r="BA176" s="14" t="n">
        <v>0.13</v>
      </c>
      <c r="BB176" s="14" t="n">
        <v>1</v>
      </c>
      <c r="BC176" s="14" t="n">
        <v>0.5580000000000001</v>
      </c>
      <c r="BD176" s="14" t="n">
        <v>0.134</v>
      </c>
      <c r="BE176" s="14" t="n">
        <v>0.02</v>
      </c>
      <c r="BF176" s="14" t="n">
        <v>0.63</v>
      </c>
      <c r="BG176" s="14" t="n">
        <v>0.09</v>
      </c>
      <c r="BH176" s="14" t="n">
        <v>1</v>
      </c>
      <c r="BI176" s="14" t="n">
        <v>0.64</v>
      </c>
      <c r="BJ176" s="14" t="n">
        <v>0.129</v>
      </c>
      <c r="BK176" s="14" t="n">
        <v>0.215</v>
      </c>
      <c r="BL176" s="14" t="n">
        <v>0.952</v>
      </c>
      <c r="BM176" s="14" t="n">
        <v>0.13</v>
      </c>
      <c r="BN176" s="14" t="n">
        <v>1</v>
      </c>
      <c r="BO176" s="14" t="n">
        <v>0</v>
      </c>
      <c r="BP176" s="14" t="n">
        <v>-0.003</v>
      </c>
      <c r="BQ176" s="14" t="n">
        <v>0.089</v>
      </c>
      <c r="BR176" s="14" t="n">
        <v>0</v>
      </c>
      <c r="BS176" s="14" t="n">
        <v>0.833</v>
      </c>
      <c r="BT176" s="14" t="n">
        <v>0</v>
      </c>
      <c r="BU176" s="14" t="n">
        <v>-0.003</v>
      </c>
      <c r="BV176" s="14" t="n">
        <v>0.073</v>
      </c>
      <c r="BW176" s="14" t="n">
        <v>0.13</v>
      </c>
      <c r="BX176" s="14" t="n">
        <v>0</v>
      </c>
      <c r="BY176" s="14" t="n">
        <v>13.254</v>
      </c>
      <c r="BZ176" s="14" t="n">
        <v>0</v>
      </c>
      <c r="CA176" s="14" t="n">
        <v>13.254</v>
      </c>
      <c r="CB176" s="14" t="n">
        <v>0</v>
      </c>
      <c r="CC176" s="14" t="n">
        <v>87.07899999999999</v>
      </c>
      <c r="CD176" s="14" t="n">
        <v>7.95</v>
      </c>
      <c r="CE176" s="14" t="n">
        <v>37.871</v>
      </c>
      <c r="CF176" s="14" t="n">
        <v>139.19</v>
      </c>
      <c r="CG176" s="14" t="n">
        <v>0.13</v>
      </c>
      <c r="CH176" s="14" t="n">
        <v>1</v>
      </c>
      <c r="CI176" s="14" t="n">
        <v>0</v>
      </c>
      <c r="CJ176" s="14" t="n">
        <v>0</v>
      </c>
      <c r="CK176" s="14" t="n">
        <v>0</v>
      </c>
      <c r="CL176" s="14" t="n">
        <v>0.881</v>
      </c>
      <c r="CM176" s="14" t="n">
        <v>0</v>
      </c>
      <c r="CN176" s="14" t="n">
        <v>1.803</v>
      </c>
      <c r="CO176" s="14" t="n">
        <v>1.254</v>
      </c>
      <c r="CP176" s="14" t="n">
        <v>0</v>
      </c>
      <c r="CQ176" s="14" t="n">
        <v>1.278</v>
      </c>
      <c r="CR176" s="14" t="n">
        <v>0</v>
      </c>
      <c r="CS176" s="14" t="n">
        <v>4.629</v>
      </c>
      <c r="CT176" s="14" t="n">
        <v>4.66</v>
      </c>
      <c r="CU176" s="14" t="n">
        <v>11.873</v>
      </c>
    </row>
    <row r="177">
      <c r="A177" s="14" t="inlineStr">
        <is>
          <t>CHN2024</t>
        </is>
      </c>
      <c r="B177" s="14" t="inlineStr">
        <is>
          <t>CHN</t>
        </is>
      </c>
      <c r="C177" s="14" t="inlineStr">
        <is>
          <t>CHN</t>
        </is>
      </c>
      <c r="D177" s="14" t="inlineStr">
        <is>
          <t>China</t>
        </is>
      </c>
      <c r="E177" s="14" t="n">
        <v>2024</v>
      </c>
      <c r="F177" s="14" t="n">
        <v>0.13</v>
      </c>
      <c r="G177" s="14" t="n">
        <v>4.109</v>
      </c>
      <c r="H177" s="14" t="n">
        <v>1.041</v>
      </c>
      <c r="I177" s="14" t="n">
        <v>1.28</v>
      </c>
      <c r="J177" s="14" t="n">
        <v>5.389</v>
      </c>
      <c r="K177" s="14" t="n">
        <v>0</v>
      </c>
      <c r="L177" s="14" t="n">
        <v>1</v>
      </c>
      <c r="M177" s="14" t="n">
        <v>7.656</v>
      </c>
      <c r="N177" s="14" t="n">
        <v>4.171</v>
      </c>
      <c r="O177" s="14" t="n">
        <v>1.304</v>
      </c>
      <c r="P177" s="14" t="n">
        <v>8.960000000000001</v>
      </c>
      <c r="Q177" s="14" t="n">
        <v>0</v>
      </c>
      <c r="R177" s="14" t="n">
        <v>1</v>
      </c>
      <c r="S177" s="14" t="n">
        <v>1.961</v>
      </c>
      <c r="T177" s="14" t="n">
        <v>1.298</v>
      </c>
      <c r="U177" s="14" t="n">
        <v>0.07000000000000001</v>
      </c>
      <c r="V177" s="14" t="n">
        <v>2.255</v>
      </c>
      <c r="W177" s="14" t="n">
        <v>0.13</v>
      </c>
      <c r="X177" s="14" t="n">
        <v>1</v>
      </c>
      <c r="Y177" s="14" t="n">
        <v>13.283</v>
      </c>
      <c r="Z177" s="14" t="n">
        <v>1.677</v>
      </c>
      <c r="AA177" s="14" t="n">
        <v>0.662</v>
      </c>
      <c r="AB177" s="14" t="n">
        <v>13.944</v>
      </c>
      <c r="AC177" s="14" t="n">
        <v>0</v>
      </c>
      <c r="AD177" s="14" t="n">
        <v>1</v>
      </c>
      <c r="AE177" s="14" t="n">
        <v>13.283</v>
      </c>
      <c r="AF177" s="14" t="n">
        <v>2.91</v>
      </c>
      <c r="AG177" s="14" t="n">
        <v>0.662</v>
      </c>
      <c r="AH177" s="14" t="n">
        <v>13.944</v>
      </c>
      <c r="AI177" s="14" t="n">
        <v>0</v>
      </c>
      <c r="AJ177" s="14" t="n">
        <v>1</v>
      </c>
      <c r="AK177" s="14" t="n">
        <v>16.157</v>
      </c>
      <c r="AL177" s="14" t="n">
        <v>8.218</v>
      </c>
      <c r="AM177" s="14" t="n">
        <v>-6.759</v>
      </c>
      <c r="AN177" s="14" t="n">
        <v>10.244</v>
      </c>
      <c r="AO177" s="14" t="n">
        <v>0</v>
      </c>
      <c r="AP177" s="14" t="n">
        <v>0</v>
      </c>
      <c r="AQ177" s="14" t="n">
        <v>0.705</v>
      </c>
      <c r="AR177" s="14" t="n">
        <v>0.128</v>
      </c>
      <c r="AS177" s="14" t="n">
        <v>0.252</v>
      </c>
      <c r="AT177" s="14" t="n">
        <v>1.081</v>
      </c>
      <c r="AU177" s="14" t="n">
        <v>0.13</v>
      </c>
      <c r="AV177" s="14" t="n">
        <v>1</v>
      </c>
      <c r="AW177" s="14" t="n">
        <v>0.711</v>
      </c>
      <c r="AX177" s="14" t="n">
        <v>0.13</v>
      </c>
      <c r="AY177" s="14" t="n">
        <v>0.203</v>
      </c>
      <c r="AZ177" s="14" t="n">
        <v>1.032</v>
      </c>
      <c r="BA177" s="14" t="n">
        <v>0.13</v>
      </c>
      <c r="BB177" s="14" t="n">
        <v>1</v>
      </c>
      <c r="BC177" s="14" t="n">
        <v>0.5570000000000001</v>
      </c>
      <c r="BD177" s="14" t="n">
        <v>0.143</v>
      </c>
      <c r="BE177" s="14" t="n">
        <v>0.019</v>
      </c>
      <c r="BF177" s="14" t="n">
        <v>0.627</v>
      </c>
      <c r="BG177" s="14" t="n">
        <v>0.09</v>
      </c>
      <c r="BH177" s="14" t="n">
        <v>1</v>
      </c>
      <c r="BI177" s="14" t="n">
        <v>0.652</v>
      </c>
      <c r="BJ177" s="14" t="n">
        <v>0.132</v>
      </c>
      <c r="BK177" s="14" t="n">
        <v>0.216</v>
      </c>
      <c r="BL177" s="14" t="n">
        <v>0.964</v>
      </c>
      <c r="BM177" s="14" t="n">
        <v>0.13</v>
      </c>
      <c r="BN177" s="14" t="n">
        <v>1</v>
      </c>
      <c r="BO177" s="14" t="n">
        <v>0</v>
      </c>
      <c r="BP177" s="14" t="n">
        <v>-0.003</v>
      </c>
      <c r="BQ177" s="14" t="n">
        <v>0.08799999999999999</v>
      </c>
      <c r="BR177" s="14" t="n">
        <v>0</v>
      </c>
      <c r="BS177" s="14" t="n">
        <v>0.833</v>
      </c>
      <c r="BT177" s="14" t="n">
        <v>0</v>
      </c>
      <c r="BU177" s="14" t="n">
        <v>-0.003</v>
      </c>
      <c r="BV177" s="14" t="n">
        <v>0.07199999999999999</v>
      </c>
      <c r="BW177" s="14" t="n">
        <v>0.13</v>
      </c>
      <c r="BX177" s="14" t="n">
        <v>0</v>
      </c>
      <c r="BY177" s="14" t="n">
        <v>13.646</v>
      </c>
      <c r="BZ177" s="14" t="n">
        <v>0</v>
      </c>
      <c r="CA177" s="14" t="n">
        <v>13.646</v>
      </c>
      <c r="CB177" s="14" t="n">
        <v>0</v>
      </c>
      <c r="CC177" s="14" t="n">
        <v>86.38500000000001</v>
      </c>
      <c r="CD177" s="14" t="n">
        <v>7.95</v>
      </c>
      <c r="CE177" s="14" t="n">
        <v>40.172</v>
      </c>
      <c r="CF177" s="14" t="n">
        <v>140.522</v>
      </c>
      <c r="CG177" s="14" t="n">
        <v>0.13</v>
      </c>
      <c r="CH177" s="14" t="n">
        <v>1</v>
      </c>
      <c r="CI177" s="14" t="n">
        <v>0</v>
      </c>
      <c r="CJ177" s="14" t="n">
        <v>0</v>
      </c>
      <c r="CK177" s="14" t="n">
        <v>0</v>
      </c>
      <c r="CL177" s="14" t="n">
        <v>0.907</v>
      </c>
      <c r="CM177" s="14" t="n">
        <v>0</v>
      </c>
      <c r="CN177" s="14" t="n">
        <v>1.978</v>
      </c>
      <c r="CO177" s="14" t="n">
        <v>1.316</v>
      </c>
      <c r="CP177" s="14" t="n">
        <v>0</v>
      </c>
      <c r="CQ177" s="14" t="n">
        <v>1.316</v>
      </c>
      <c r="CR177" s="14" t="n">
        <v>0</v>
      </c>
      <c r="CS177" s="14" t="n">
        <v>4.766</v>
      </c>
      <c r="CT177" s="14" t="n">
        <v>4.15</v>
      </c>
      <c r="CU177" s="14" t="n">
        <v>10.873</v>
      </c>
    </row>
    <row r="178">
      <c r="A178" s="14" t="inlineStr">
        <is>
          <t>COL2021</t>
        </is>
      </c>
      <c r="B178" s="14" t="inlineStr">
        <is>
          <t>COL</t>
        </is>
      </c>
      <c r="C178" s="14" t="inlineStr">
        <is>
          <t>COL</t>
        </is>
      </c>
      <c r="D178" s="14" t="inlineStr">
        <is>
          <t>Colombia</t>
        </is>
      </c>
      <c r="E178" s="14" t="n">
        <v>2021</v>
      </c>
      <c r="F178" s="14" t="n">
        <v>0.19</v>
      </c>
      <c r="G178" s="14" t="n">
        <v>2.052</v>
      </c>
      <c r="H178" s="14" t="n">
        <v>0.449</v>
      </c>
      <c r="I178" s="14" t="n">
        <v>0</v>
      </c>
      <c r="J178" s="14" t="n">
        <v>2.052</v>
      </c>
      <c r="K178" s="14" t="n">
        <v>0</v>
      </c>
      <c r="L178" s="14" t="n">
        <v>1</v>
      </c>
      <c r="M178" s="14" t="n">
        <v>2.084</v>
      </c>
      <c r="N178" s="14" t="n">
        <v>0.944</v>
      </c>
      <c r="O178" s="14" t="n">
        <v>0</v>
      </c>
      <c r="P178" s="14" t="n">
        <v>2.084</v>
      </c>
      <c r="Q178" s="14" t="n">
        <v>0</v>
      </c>
      <c r="R178" s="14" t="n">
        <v>1</v>
      </c>
      <c r="S178" s="14" t="n">
        <v>4.589</v>
      </c>
      <c r="T178" s="14" t="n">
        <v>3.43</v>
      </c>
      <c r="U178" s="14" t="n">
        <v>0</v>
      </c>
      <c r="V178" s="14" t="n">
        <v>5.461</v>
      </c>
      <c r="W178" s="14" t="n">
        <v>0.19</v>
      </c>
      <c r="X178" s="14" t="n">
        <v>1</v>
      </c>
      <c r="Y178" s="14" t="n">
        <v>12.169</v>
      </c>
      <c r="Z178" s="14" t="n">
        <v>1.344</v>
      </c>
      <c r="AA178" s="14" t="n">
        <v>0.06</v>
      </c>
      <c r="AB178" s="14" t="n">
        <v>12.229</v>
      </c>
      <c r="AC178" s="14" t="n">
        <v>0</v>
      </c>
      <c r="AD178" s="14" t="n">
        <v>1</v>
      </c>
      <c r="AE178" s="14" t="n">
        <v>12.169</v>
      </c>
      <c r="AF178" s="14" t="n">
        <v>2.395</v>
      </c>
      <c r="AG178" s="14" t="n">
        <v>0.06</v>
      </c>
      <c r="AH178" s="14" t="n">
        <v>12.229</v>
      </c>
      <c r="AI178" s="14" t="n">
        <v>0</v>
      </c>
      <c r="AJ178" s="14" t="n">
        <v>1</v>
      </c>
      <c r="AK178" s="14" t="n">
        <v>14.143</v>
      </c>
      <c r="AL178" s="14" t="n">
        <v>6.941</v>
      </c>
      <c r="AM178" s="14" t="n">
        <v>-2.963</v>
      </c>
      <c r="AN178" s="14" t="n">
        <v>13.304</v>
      </c>
      <c r="AO178" s="14" t="n">
        <v>0</v>
      </c>
      <c r="AP178" s="14" t="n">
        <v>1</v>
      </c>
      <c r="AQ178" s="14" t="n">
        <v>0.649</v>
      </c>
      <c r="AR178" s="14" t="n">
        <v>0.114</v>
      </c>
      <c r="AS178" s="14" t="n">
        <v>-0.131</v>
      </c>
      <c r="AT178" s="14" t="n">
        <v>0.616</v>
      </c>
      <c r="AU178" s="14" t="n">
        <v>0.19</v>
      </c>
      <c r="AV178" s="14" t="n">
        <v>1</v>
      </c>
      <c r="AW178" s="14" t="n">
        <v>0.577</v>
      </c>
      <c r="AX178" s="14" t="n">
        <v>0.114</v>
      </c>
      <c r="AY178" s="14" t="n">
        <v>-0.063</v>
      </c>
      <c r="AZ178" s="14" t="n">
        <v>0.611</v>
      </c>
      <c r="BA178" s="14" t="n">
        <v>0.19</v>
      </c>
      <c r="BB178" s="14" t="n">
        <v>1</v>
      </c>
      <c r="BC178" s="14" t="n">
        <v>0.458</v>
      </c>
      <c r="BD178" s="14" t="n">
        <v>0.114</v>
      </c>
      <c r="BE178" s="14" t="n">
        <v>-0.07099999999999999</v>
      </c>
      <c r="BF178" s="14" t="n">
        <v>0.46</v>
      </c>
      <c r="BG178" s="14" t="n">
        <v>0.19</v>
      </c>
      <c r="BH178" s="14" t="n">
        <v>1</v>
      </c>
      <c r="BI178" s="14" t="n">
        <v>0.491</v>
      </c>
      <c r="BJ178" s="14" t="n">
        <v>0.114</v>
      </c>
      <c r="BK178" s="14" t="n">
        <v>0.158</v>
      </c>
      <c r="BL178" s="14" t="n">
        <v>0.773</v>
      </c>
      <c r="BM178" s="14" t="n">
        <v>0.19</v>
      </c>
      <c r="BN178" s="14" t="n">
        <v>1</v>
      </c>
      <c r="BO178" s="14" t="n">
        <v>0</v>
      </c>
      <c r="BP178" s="14" t="n">
        <v>0</v>
      </c>
      <c r="BQ178" s="14" t="n">
        <v>0.121</v>
      </c>
      <c r="BR178" s="14" t="n">
        <v>0</v>
      </c>
      <c r="BS178" s="14" t="n">
        <v>1</v>
      </c>
      <c r="BT178" s="14" t="n">
        <v>0</v>
      </c>
      <c r="BU178" s="14" t="n">
        <v>-0.025</v>
      </c>
      <c r="BV178" s="14" t="n">
        <v>0.165</v>
      </c>
      <c r="BW178" s="14" t="n">
        <v>0.19</v>
      </c>
      <c r="BX178" s="14" t="n">
        <v>1</v>
      </c>
      <c r="BY178" s="14" t="n">
        <v>11.787</v>
      </c>
      <c r="BZ178" s="14" t="n">
        <v>0</v>
      </c>
      <c r="CA178" s="14" t="n">
        <v>11.787</v>
      </c>
      <c r="CB178" s="14" t="n">
        <v>0</v>
      </c>
      <c r="CC178" s="14" t="n">
        <v>78.125</v>
      </c>
      <c r="CD178" s="14" t="n">
        <v>7.95</v>
      </c>
      <c r="CE178" s="14" t="n">
        <v>-22.809</v>
      </c>
      <c r="CF178" s="14" t="n">
        <v>65.82599999999999</v>
      </c>
      <c r="CG178" s="14" t="n">
        <v>0</v>
      </c>
      <c r="CH178" s="14" t="n">
        <v>1</v>
      </c>
      <c r="CI178" s="14" t="n">
        <v>0</v>
      </c>
      <c r="CJ178" s="14" t="n">
        <v>0</v>
      </c>
      <c r="CK178" s="14" t="n">
        <v>0</v>
      </c>
      <c r="CL178" s="14" t="n">
        <v>0.083</v>
      </c>
      <c r="CM178" s="14" t="n">
        <v>0.101</v>
      </c>
      <c r="CN178" s="14" t="n">
        <v>0.179</v>
      </c>
      <c r="CO178" s="14" t="n">
        <v>0</v>
      </c>
      <c r="CP178" s="14" t="n">
        <v>0</v>
      </c>
      <c r="CQ178" s="14" t="n">
        <v>1.159</v>
      </c>
      <c r="CR178" s="14" t="n">
        <v>0</v>
      </c>
      <c r="CS178" s="14" t="n">
        <v>6.734</v>
      </c>
      <c r="CT178" s="14" t="n">
        <v>3.984</v>
      </c>
      <c r="CU178" s="14" t="n">
        <v>14.129</v>
      </c>
    </row>
    <row r="179">
      <c r="A179" s="14" t="inlineStr">
        <is>
          <t>COL2022</t>
        </is>
      </c>
      <c r="B179" s="14" t="inlineStr">
        <is>
          <t>COL</t>
        </is>
      </c>
      <c r="C179" s="14" t="inlineStr">
        <is>
          <t>COL</t>
        </is>
      </c>
      <c r="D179" s="14" t="inlineStr">
        <is>
          <t>Colombia</t>
        </is>
      </c>
      <c r="E179" s="14" t="n">
        <v>2022</v>
      </c>
      <c r="F179" s="14" t="n">
        <v>0.19</v>
      </c>
      <c r="G179" s="14" t="n">
        <v>2.191</v>
      </c>
      <c r="H179" s="14" t="n">
        <v>0.34</v>
      </c>
      <c r="I179" s="14" t="n">
        <v>0</v>
      </c>
      <c r="J179" s="14" t="n">
        <v>2.191</v>
      </c>
      <c r="K179" s="14" t="n">
        <v>0</v>
      </c>
      <c r="L179" s="14" t="n">
        <v>1</v>
      </c>
      <c r="M179" s="14" t="n">
        <v>2.314</v>
      </c>
      <c r="N179" s="14" t="n">
        <v>0.956</v>
      </c>
      <c r="O179" s="14" t="n">
        <v>0</v>
      </c>
      <c r="P179" s="14" t="n">
        <v>2.314</v>
      </c>
      <c r="Q179" s="14" t="n">
        <v>0</v>
      </c>
      <c r="R179" s="14" t="n">
        <v>1</v>
      </c>
      <c r="S179" s="14" t="n">
        <v>4.957</v>
      </c>
      <c r="T179" s="14" t="n">
        <v>3.704</v>
      </c>
      <c r="U179" s="14" t="n">
        <v>0.07000000000000001</v>
      </c>
      <c r="V179" s="14" t="n">
        <v>5.898</v>
      </c>
      <c r="W179" s="14" t="n">
        <v>0.19</v>
      </c>
      <c r="X179" s="14" t="n">
        <v>1</v>
      </c>
      <c r="Y179" s="14" t="n">
        <v>12.712</v>
      </c>
      <c r="Z179" s="14" t="n">
        <v>1.334</v>
      </c>
      <c r="AA179" s="14" t="n">
        <v>0.2</v>
      </c>
      <c r="AB179" s="14" t="n">
        <v>12.912</v>
      </c>
      <c r="AC179" s="14" t="n">
        <v>0</v>
      </c>
      <c r="AD179" s="14" t="n">
        <v>1</v>
      </c>
      <c r="AE179" s="14" t="n">
        <v>12.712</v>
      </c>
      <c r="AF179" s="14" t="n">
        <v>2.357</v>
      </c>
      <c r="AG179" s="14" t="n">
        <v>0.2</v>
      </c>
      <c r="AH179" s="14" t="n">
        <v>12.912</v>
      </c>
      <c r="AI179" s="14" t="n">
        <v>0</v>
      </c>
      <c r="AJ179" s="14" t="n">
        <v>1</v>
      </c>
      <c r="AK179" s="14" t="n">
        <v>15.166</v>
      </c>
      <c r="AL179" s="14" t="n">
        <v>7.242</v>
      </c>
      <c r="AM179" s="14" t="n">
        <v>-3.391</v>
      </c>
      <c r="AN179" s="14" t="n">
        <v>14.013</v>
      </c>
      <c r="AO179" s="14" t="n">
        <v>0</v>
      </c>
      <c r="AP179" s="14" t="n">
        <v>1</v>
      </c>
      <c r="AQ179" s="14" t="n">
        <v>0.896</v>
      </c>
      <c r="AR179" s="14" t="n">
        <v>0.123</v>
      </c>
      <c r="AS179" s="14" t="n">
        <v>-0.381</v>
      </c>
      <c r="AT179" s="14" t="n">
        <v>0.613</v>
      </c>
      <c r="AU179" s="14" t="n">
        <v>0.19</v>
      </c>
      <c r="AV179" s="14" t="n">
        <v>1</v>
      </c>
      <c r="AW179" s="14" t="n">
        <v>0.89</v>
      </c>
      <c r="AX179" s="14" t="n">
        <v>0.123</v>
      </c>
      <c r="AY179" s="14" t="n">
        <v>-0.383</v>
      </c>
      <c r="AZ179" s="14" t="n">
        <v>0.603</v>
      </c>
      <c r="BA179" s="14" t="n">
        <v>0.19</v>
      </c>
      <c r="BB179" s="14" t="n">
        <v>1</v>
      </c>
      <c r="BC179" s="14" t="n">
        <v>0.62</v>
      </c>
      <c r="BD179" s="14" t="n">
        <v>0.123</v>
      </c>
      <c r="BE179" s="14" t="n">
        <v>-0.249</v>
      </c>
      <c r="BF179" s="14" t="n">
        <v>0.442</v>
      </c>
      <c r="BG179" s="14" t="n">
        <v>0.19</v>
      </c>
      <c r="BH179" s="14" t="n">
        <v>1</v>
      </c>
      <c r="BI179" s="14" t="n">
        <v>0.608</v>
      </c>
      <c r="BJ179" s="14" t="n">
        <v>0.123</v>
      </c>
      <c r="BK179" s="14" t="n">
        <v>0.167</v>
      </c>
      <c r="BL179" s="14" t="n">
        <v>0.921</v>
      </c>
      <c r="BM179" s="14" t="n">
        <v>0.19</v>
      </c>
      <c r="BN179" s="14" t="n">
        <v>1</v>
      </c>
      <c r="BO179" s="14" t="n">
        <v>0</v>
      </c>
      <c r="BP179" s="14" t="n">
        <v>0</v>
      </c>
      <c r="BQ179" s="14" t="n">
        <v>0.131</v>
      </c>
      <c r="BR179" s="14" t="n">
        <v>0</v>
      </c>
      <c r="BS179" s="14" t="n">
        <v>1</v>
      </c>
      <c r="BT179" s="14" t="n">
        <v>0</v>
      </c>
      <c r="BU179" s="14" t="n">
        <v>-0.027</v>
      </c>
      <c r="BV179" s="14" t="n">
        <v>0.175</v>
      </c>
      <c r="BW179" s="14" t="n">
        <v>0.19</v>
      </c>
      <c r="BX179" s="14" t="n">
        <v>1</v>
      </c>
      <c r="BY179" s="14" t="n">
        <v>12.729</v>
      </c>
      <c r="BZ179" s="14" t="n">
        <v>0</v>
      </c>
      <c r="CA179" s="14" t="n">
        <v>12.729</v>
      </c>
      <c r="CB179" s="14" t="n">
        <v>0</v>
      </c>
      <c r="CC179" s="14" t="n">
        <v>97.90000000000001</v>
      </c>
      <c r="CD179" s="14" t="n">
        <v>7.95</v>
      </c>
      <c r="CE179" s="14" t="n">
        <v>-12.82</v>
      </c>
      <c r="CF179" s="14" t="n">
        <v>101.245</v>
      </c>
      <c r="CG179" s="14" t="n">
        <v>0</v>
      </c>
      <c r="CH179" s="14" t="n">
        <v>1</v>
      </c>
      <c r="CI179" s="14" t="n">
        <v>0</v>
      </c>
      <c r="CJ179" s="14" t="n">
        <v>0</v>
      </c>
      <c r="CK179" s="14" t="n">
        <v>0</v>
      </c>
      <c r="CL179" s="14" t="n">
        <v>0.089</v>
      </c>
      <c r="CM179" s="14" t="n">
        <v>0.109</v>
      </c>
      <c r="CN179" s="14" t="n">
        <v>0.191</v>
      </c>
      <c r="CO179" s="14" t="n">
        <v>0</v>
      </c>
      <c r="CP179" s="14" t="n">
        <v>0</v>
      </c>
      <c r="CQ179" s="14" t="n">
        <v>1.252</v>
      </c>
      <c r="CR179" s="14" t="n">
        <v>0</v>
      </c>
      <c r="CS179" s="14" t="n">
        <v>7.272</v>
      </c>
      <c r="CT179" s="14" t="n">
        <v>9.856</v>
      </c>
      <c r="CU179" s="14" t="n">
        <v>28.059</v>
      </c>
    </row>
    <row r="180">
      <c r="A180" s="14" t="inlineStr">
        <is>
          <t>COL2023</t>
        </is>
      </c>
      <c r="B180" s="14" t="inlineStr">
        <is>
          <t>COL</t>
        </is>
      </c>
      <c r="C180" s="14" t="inlineStr">
        <is>
          <t>COL</t>
        </is>
      </c>
      <c r="D180" s="14" t="inlineStr">
        <is>
          <t>Colombia</t>
        </is>
      </c>
      <c r="E180" s="14" t="n">
        <v>2023</v>
      </c>
      <c r="F180" s="14" t="n">
        <v>0.19</v>
      </c>
      <c r="G180" s="14" t="n">
        <v>2.268</v>
      </c>
      <c r="H180" s="14" t="n">
        <v>0.517</v>
      </c>
      <c r="I180" s="14" t="n">
        <v>0</v>
      </c>
      <c r="J180" s="14" t="n">
        <v>2.268</v>
      </c>
      <c r="K180" s="14" t="n">
        <v>0</v>
      </c>
      <c r="L180" s="14" t="n">
        <v>1</v>
      </c>
      <c r="M180" s="14" t="n">
        <v>2.442</v>
      </c>
      <c r="N180" s="14" t="n">
        <v>1.211</v>
      </c>
      <c r="O180" s="14" t="n">
        <v>0</v>
      </c>
      <c r="P180" s="14" t="n">
        <v>2.442</v>
      </c>
      <c r="Q180" s="14" t="n">
        <v>0</v>
      </c>
      <c r="R180" s="14" t="n">
        <v>1</v>
      </c>
      <c r="S180" s="14" t="n">
        <v>5.161</v>
      </c>
      <c r="T180" s="14" t="n">
        <v>3.857</v>
      </c>
      <c r="U180" s="14" t="n">
        <v>0.109</v>
      </c>
      <c r="V180" s="14" t="n">
        <v>6.142</v>
      </c>
      <c r="W180" s="14" t="n">
        <v>0.19</v>
      </c>
      <c r="X180" s="14" t="n">
        <v>1</v>
      </c>
      <c r="Y180" s="14" t="n">
        <v>13.518</v>
      </c>
      <c r="Z180" s="14" t="n">
        <v>1.514</v>
      </c>
      <c r="AA180" s="14" t="n">
        <v>0.197</v>
      </c>
      <c r="AB180" s="14" t="n">
        <v>13.715</v>
      </c>
      <c r="AC180" s="14" t="n">
        <v>0</v>
      </c>
      <c r="AD180" s="14" t="n">
        <v>1</v>
      </c>
      <c r="AE180" s="14" t="n">
        <v>13.518</v>
      </c>
      <c r="AF180" s="14" t="n">
        <v>2.692</v>
      </c>
      <c r="AG180" s="14" t="n">
        <v>0.197</v>
      </c>
      <c r="AH180" s="14" t="n">
        <v>13.715</v>
      </c>
      <c r="AI180" s="14" t="n">
        <v>0</v>
      </c>
      <c r="AJ180" s="14" t="n">
        <v>1</v>
      </c>
      <c r="AK180" s="14" t="n">
        <v>16.16</v>
      </c>
      <c r="AL180" s="14" t="n">
        <v>8.005000000000001</v>
      </c>
      <c r="AM180" s="14" t="n">
        <v>-3.704</v>
      </c>
      <c r="AN180" s="14" t="n">
        <v>14.822</v>
      </c>
      <c r="AO180" s="14" t="n">
        <v>0</v>
      </c>
      <c r="AP180" s="14" t="n">
        <v>1</v>
      </c>
      <c r="AQ180" s="14" t="n">
        <v>0.791</v>
      </c>
      <c r="AR180" s="14" t="n">
        <v>0.129</v>
      </c>
      <c r="AS180" s="14" t="n">
        <v>-0.024</v>
      </c>
      <c r="AT180" s="14" t="n">
        <v>0.912</v>
      </c>
      <c r="AU180" s="14" t="n">
        <v>0.19</v>
      </c>
      <c r="AV180" s="14" t="n">
        <v>1</v>
      </c>
      <c r="AW180" s="14" t="n">
        <v>0.618</v>
      </c>
      <c r="AX180" s="14" t="n">
        <v>0.129</v>
      </c>
      <c r="AY180" s="14" t="n">
        <v>-0.131</v>
      </c>
      <c r="AZ180" s="14" t="n">
        <v>0.579</v>
      </c>
      <c r="BA180" s="14" t="n">
        <v>0.19</v>
      </c>
      <c r="BB180" s="14" t="n">
        <v>1</v>
      </c>
      <c r="BC180" s="14" t="n">
        <v>0.554</v>
      </c>
      <c r="BD180" s="14" t="n">
        <v>0.129</v>
      </c>
      <c r="BE180" s="14" t="n">
        <v>-0.08799999999999999</v>
      </c>
      <c r="BF180" s="14" t="n">
        <v>0.555</v>
      </c>
      <c r="BG180" s="14" t="n">
        <v>0.19</v>
      </c>
      <c r="BH180" s="14" t="n">
        <v>1</v>
      </c>
      <c r="BI180" s="14" t="n">
        <v>0.5570000000000001</v>
      </c>
      <c r="BJ180" s="14" t="n">
        <v>0.129</v>
      </c>
      <c r="BK180" s="14" t="n">
        <v>0.414</v>
      </c>
      <c r="BL180" s="14" t="n">
        <v>1.156</v>
      </c>
      <c r="BM180" s="14" t="n">
        <v>0.19</v>
      </c>
      <c r="BN180" s="14" t="n">
        <v>1</v>
      </c>
      <c r="BO180" s="14" t="n">
        <v>0</v>
      </c>
      <c r="BP180" s="14" t="n">
        <v>0</v>
      </c>
      <c r="BQ180" s="14" t="n">
        <v>0.151</v>
      </c>
      <c r="BR180" s="14" t="n">
        <v>0</v>
      </c>
      <c r="BS180" s="14" t="n">
        <v>1</v>
      </c>
      <c r="BT180" s="14" t="n">
        <v>0</v>
      </c>
      <c r="BU180" s="14" t="n">
        <v>-0.028</v>
      </c>
      <c r="BV180" s="14" t="n">
        <v>0.192</v>
      </c>
      <c r="BW180" s="14" t="n">
        <v>0.19</v>
      </c>
      <c r="BX180" s="14" t="n">
        <v>1</v>
      </c>
      <c r="BY180" s="14" t="n">
        <v>13.254</v>
      </c>
      <c r="BZ180" s="14" t="n">
        <v>0</v>
      </c>
      <c r="CA180" s="14" t="n">
        <v>13.254</v>
      </c>
      <c r="CB180" s="14" t="n">
        <v>0</v>
      </c>
      <c r="CC180" s="14" t="n">
        <v>83.248</v>
      </c>
      <c r="CD180" s="14" t="n">
        <v>7.95</v>
      </c>
      <c r="CE180" s="14" t="n">
        <v>-4.573</v>
      </c>
      <c r="CF180" s="14" t="n">
        <v>93.623</v>
      </c>
      <c r="CG180" s="14" t="n">
        <v>0</v>
      </c>
      <c r="CH180" s="14" t="n">
        <v>1</v>
      </c>
      <c r="CI180" s="14" t="n">
        <v>0</v>
      </c>
      <c r="CJ180" s="14" t="n">
        <v>0</v>
      </c>
      <c r="CK180" s="14" t="n">
        <v>0</v>
      </c>
      <c r="CL180" s="14" t="n">
        <v>0.093</v>
      </c>
      <c r="CM180" s="14" t="n">
        <v>0.114</v>
      </c>
      <c r="CN180" s="14" t="n">
        <v>0.201</v>
      </c>
      <c r="CO180" s="14" t="n">
        <v>0</v>
      </c>
      <c r="CP180" s="14" t="n">
        <v>0</v>
      </c>
      <c r="CQ180" s="14" t="n">
        <v>1.304</v>
      </c>
      <c r="CR180" s="14" t="n">
        <v>0</v>
      </c>
      <c r="CS180" s="14" t="n">
        <v>7.572</v>
      </c>
      <c r="CT180" s="14" t="n">
        <v>3.963</v>
      </c>
      <c r="CU180" s="14" t="n">
        <v>9.260999999999999</v>
      </c>
    </row>
    <row r="181">
      <c r="A181" s="14" t="inlineStr">
        <is>
          <t>COL2024</t>
        </is>
      </c>
      <c r="B181" s="14" t="inlineStr">
        <is>
          <t>COL</t>
        </is>
      </c>
      <c r="C181" s="14" t="inlineStr">
        <is>
          <t>COL</t>
        </is>
      </c>
      <c r="D181" s="14" t="inlineStr">
        <is>
          <t>Colombia</t>
        </is>
      </c>
      <c r="E181" s="14" t="n">
        <v>2024</v>
      </c>
      <c r="F181" s="14" t="n">
        <v>0.19</v>
      </c>
      <c r="G181" s="14" t="n">
        <v>2.325</v>
      </c>
      <c r="H181" s="14" t="n">
        <v>0.589</v>
      </c>
      <c r="I181" s="14" t="n">
        <v>0</v>
      </c>
      <c r="J181" s="14" t="n">
        <v>2.325</v>
      </c>
      <c r="K181" s="14" t="n">
        <v>0</v>
      </c>
      <c r="L181" s="14" t="n">
        <v>1</v>
      </c>
      <c r="M181" s="14" t="n">
        <v>2.537</v>
      </c>
      <c r="N181" s="14" t="n">
        <v>1.382</v>
      </c>
      <c r="O181" s="14" t="n">
        <v>0</v>
      </c>
      <c r="P181" s="14" t="n">
        <v>2.537</v>
      </c>
      <c r="Q181" s="14" t="n">
        <v>0</v>
      </c>
      <c r="R181" s="14" t="n">
        <v>1</v>
      </c>
      <c r="S181" s="14" t="n">
        <v>5.313</v>
      </c>
      <c r="T181" s="14" t="n">
        <v>3.971</v>
      </c>
      <c r="U181" s="14" t="n">
        <v>0.138</v>
      </c>
      <c r="V181" s="14" t="n">
        <v>6.323</v>
      </c>
      <c r="W181" s="14" t="n">
        <v>0.19</v>
      </c>
      <c r="X181" s="14" t="n">
        <v>1</v>
      </c>
      <c r="Y181" s="14" t="n">
        <v>13.978</v>
      </c>
      <c r="Z181" s="14" t="n">
        <v>1.765</v>
      </c>
      <c r="AA181" s="14" t="n">
        <v>0.267</v>
      </c>
      <c r="AB181" s="14" t="n">
        <v>14.245</v>
      </c>
      <c r="AC181" s="14" t="n">
        <v>0</v>
      </c>
      <c r="AD181" s="14" t="n">
        <v>1</v>
      </c>
      <c r="AE181" s="14" t="n">
        <v>13.978</v>
      </c>
      <c r="AF181" s="14" t="n">
        <v>3.062</v>
      </c>
      <c r="AG181" s="14" t="n">
        <v>0.267</v>
      </c>
      <c r="AH181" s="14" t="n">
        <v>14.245</v>
      </c>
      <c r="AI181" s="14" t="n">
        <v>0</v>
      </c>
      <c r="AJ181" s="14" t="n">
        <v>1</v>
      </c>
      <c r="AK181" s="14" t="n">
        <v>16.698</v>
      </c>
      <c r="AL181" s="14" t="n">
        <v>8.493</v>
      </c>
      <c r="AM181" s="14" t="n">
        <v>-3.733</v>
      </c>
      <c r="AN181" s="14" t="n">
        <v>15.428</v>
      </c>
      <c r="AO181" s="14" t="n">
        <v>0</v>
      </c>
      <c r="AP181" s="14" t="n">
        <v>1</v>
      </c>
      <c r="AQ181" s="14" t="n">
        <v>0.756</v>
      </c>
      <c r="AR181" s="14" t="n">
        <v>0.132</v>
      </c>
      <c r="AS181" s="14" t="n">
        <v>0.217</v>
      </c>
      <c r="AT181" s="14" t="n">
        <v>1.158</v>
      </c>
      <c r="AU181" s="14" t="n">
        <v>0.19</v>
      </c>
      <c r="AV181" s="14" t="n">
        <v>1</v>
      </c>
      <c r="AW181" s="14" t="n">
        <v>0.655</v>
      </c>
      <c r="AX181" s="14" t="n">
        <v>0.132</v>
      </c>
      <c r="AY181" s="14" t="n">
        <v>-0.112</v>
      </c>
      <c r="AZ181" s="14" t="n">
        <v>0.647</v>
      </c>
      <c r="BA181" s="14" t="n">
        <v>0.19</v>
      </c>
      <c r="BB181" s="14" t="n">
        <v>1</v>
      </c>
      <c r="BC181" s="14" t="n">
        <v>0.534</v>
      </c>
      <c r="BD181" s="14" t="n">
        <v>0.132</v>
      </c>
      <c r="BE181" s="14" t="n">
        <v>-0.03</v>
      </c>
      <c r="BF181" s="14" t="n">
        <v>0.599</v>
      </c>
      <c r="BG181" s="14" t="n">
        <v>0.19</v>
      </c>
      <c r="BH181" s="14" t="n">
        <v>1</v>
      </c>
      <c r="BI181" s="14" t="n">
        <v>0.5679999999999999</v>
      </c>
      <c r="BJ181" s="14" t="n">
        <v>0.132</v>
      </c>
      <c r="BK181" s="14" t="n">
        <v>0.48</v>
      </c>
      <c r="BL181" s="14" t="n">
        <v>1.247</v>
      </c>
      <c r="BM181" s="14" t="n">
        <v>0.19</v>
      </c>
      <c r="BN181" s="14" t="n">
        <v>1</v>
      </c>
      <c r="BO181" s="14" t="n">
        <v>0</v>
      </c>
      <c r="BP181" s="14" t="n">
        <v>0</v>
      </c>
      <c r="BQ181" s="14" t="n">
        <v>0.18</v>
      </c>
      <c r="BR181" s="14" t="n">
        <v>0</v>
      </c>
      <c r="BS181" s="14" t="n">
        <v>1</v>
      </c>
      <c r="BT181" s="14" t="n">
        <v>0</v>
      </c>
      <c r="BU181" s="14" t="n">
        <v>-0.029</v>
      </c>
      <c r="BV181" s="14" t="n">
        <v>0.222</v>
      </c>
      <c r="BW181" s="14" t="n">
        <v>0.19</v>
      </c>
      <c r="BX181" s="14" t="n">
        <v>1</v>
      </c>
      <c r="BY181" s="14" t="n">
        <v>13.646</v>
      </c>
      <c r="BZ181" s="14" t="n">
        <v>0</v>
      </c>
      <c r="CA181" s="14" t="n">
        <v>13.646</v>
      </c>
      <c r="CB181" s="14" t="n">
        <v>0</v>
      </c>
      <c r="CC181" s="14" t="n">
        <v>82.58799999999999</v>
      </c>
      <c r="CD181" s="14" t="n">
        <v>7.95</v>
      </c>
      <c r="CE181" s="14" t="n">
        <v>2.313</v>
      </c>
      <c r="CF181" s="14" t="n">
        <v>101.032</v>
      </c>
      <c r="CG181" s="14" t="n">
        <v>0</v>
      </c>
      <c r="CH181" s="14" t="n">
        <v>1</v>
      </c>
      <c r="CI181" s="14" t="n">
        <v>0</v>
      </c>
      <c r="CJ181" s="14" t="n">
        <v>0</v>
      </c>
      <c r="CK181" s="14" t="n">
        <v>0</v>
      </c>
      <c r="CL181" s="14" t="n">
        <v>0.096</v>
      </c>
      <c r="CM181" s="14" t="n">
        <v>0.117</v>
      </c>
      <c r="CN181" s="14" t="n">
        <v>0.194</v>
      </c>
      <c r="CO181" s="14" t="n">
        <v>0</v>
      </c>
      <c r="CP181" s="14" t="n">
        <v>0</v>
      </c>
      <c r="CQ181" s="14" t="n">
        <v>1.342</v>
      </c>
      <c r="CR181" s="14" t="n">
        <v>0</v>
      </c>
      <c r="CS181" s="14" t="n">
        <v>7.598</v>
      </c>
      <c r="CT181" s="14" t="n">
        <v>3.101</v>
      </c>
      <c r="CU181" s="14" t="n">
        <v>7.598</v>
      </c>
    </row>
    <row r="182">
      <c r="A182" s="14" t="inlineStr">
        <is>
          <t>COM2021</t>
        </is>
      </c>
      <c r="B182" s="14" t="inlineStr">
        <is>
          <t>COM</t>
        </is>
      </c>
      <c r="C182" s="14" t="inlineStr">
        <is>
          <t>COM</t>
        </is>
      </c>
      <c r="D182" s="14" t="inlineStr">
        <is>
          <t>Comoros</t>
        </is>
      </c>
      <c r="E182" s="14" t="n">
        <v>2021</v>
      </c>
      <c r="F182" s="14" t="n">
        <v>0.1</v>
      </c>
      <c r="G182" s="14" t="n">
        <v>5.897</v>
      </c>
      <c r="H182" s="14" t="n">
        <v>1.143</v>
      </c>
      <c r="I182" s="14" t="n">
        <v>0</v>
      </c>
      <c r="J182" s="14" t="n">
        <v>5.897</v>
      </c>
      <c r="K182" s="14" t="n">
        <v>0</v>
      </c>
      <c r="L182" s="14" t="n">
        <v>1</v>
      </c>
      <c r="M182" s="14" t="n">
        <v>7.964</v>
      </c>
      <c r="N182" s="14" t="n">
        <v>3.43</v>
      </c>
      <c r="O182" s="14" t="n">
        <v>0</v>
      </c>
      <c r="P182" s="14" t="n">
        <v>7.964</v>
      </c>
      <c r="Q182" s="14" t="n">
        <v>0</v>
      </c>
      <c r="R182" s="14" t="n">
        <v>1</v>
      </c>
      <c r="S182" s="14" t="n">
        <v>11.613</v>
      </c>
      <c r="T182" s="14" t="n">
        <v>6.86</v>
      </c>
      <c r="U182" s="14" t="n">
        <v>0</v>
      </c>
      <c r="V182" s="14" t="n">
        <v>12.775</v>
      </c>
      <c r="W182" s="14" t="n">
        <v>0.1</v>
      </c>
      <c r="X182" s="14" t="n">
        <v>1</v>
      </c>
      <c r="Y182" s="14" t="n">
        <v>10.633</v>
      </c>
      <c r="Z182" s="14" t="n">
        <v>1.437</v>
      </c>
      <c r="AA182" s="14" t="n">
        <v>0</v>
      </c>
      <c r="AB182" s="14" t="n">
        <v>10.633</v>
      </c>
      <c r="AC182" s="14" t="n">
        <v>0</v>
      </c>
      <c r="AD182" s="14" t="n">
        <v>1</v>
      </c>
      <c r="AE182" s="14" t="n">
        <v>11.776</v>
      </c>
      <c r="AF182" s="14" t="n">
        <v>2.754</v>
      </c>
      <c r="AG182" s="14" t="n">
        <v>0</v>
      </c>
      <c r="AH182" s="14" t="n">
        <v>11.776</v>
      </c>
      <c r="AI182" s="14" t="n">
        <v>0</v>
      </c>
      <c r="AJ182" s="14" t="n">
        <v>1</v>
      </c>
      <c r="AK182" s="14" t="n">
        <v>18.636</v>
      </c>
      <c r="AL182" s="14" t="n">
        <v>9.925000000000001</v>
      </c>
      <c r="AM182" s="14" t="n">
        <v>0</v>
      </c>
      <c r="AN182" s="14" t="n">
        <v>20.499</v>
      </c>
      <c r="AO182" s="14" t="n">
        <v>0.1</v>
      </c>
      <c r="AP182" s="14" t="n">
        <v>1</v>
      </c>
      <c r="AQ182" s="14" t="n">
        <v>0.619</v>
      </c>
      <c r="AR182" s="14" t="n">
        <v>0.114</v>
      </c>
      <c r="AS182" s="14" t="n">
        <v>0.712</v>
      </c>
      <c r="AT182" s="14" t="n">
        <v>1.464</v>
      </c>
      <c r="AU182" s="14" t="n">
        <v>0.1</v>
      </c>
      <c r="AV182" s="14" t="n">
        <v>1</v>
      </c>
      <c r="AW182" s="14" t="n">
        <v>0.599</v>
      </c>
      <c r="AX182" s="14" t="n">
        <v>0.114</v>
      </c>
      <c r="AY182" s="14" t="n">
        <v>0.378</v>
      </c>
      <c r="AZ182" s="14" t="n">
        <v>1.075</v>
      </c>
      <c r="BA182" s="14" t="n">
        <v>0.1</v>
      </c>
      <c r="BB182" s="14" t="n">
        <v>1</v>
      </c>
      <c r="BC182" s="14" t="n">
        <v>0.439</v>
      </c>
      <c r="BD182" s="14" t="n">
        <v>0.114</v>
      </c>
      <c r="BE182" s="14" t="n">
        <v>0</v>
      </c>
      <c r="BF182" s="14" t="n">
        <v>0.483</v>
      </c>
      <c r="BG182" s="14" t="n">
        <v>0.1</v>
      </c>
      <c r="BH182" s="14" t="n">
        <v>1</v>
      </c>
      <c r="BI182" s="14" t="n">
        <v>0.505</v>
      </c>
      <c r="BJ182" s="14" t="n">
        <v>0.114</v>
      </c>
      <c r="BK182" s="14" t="n">
        <v>0.053</v>
      </c>
      <c r="BL182" s="14" t="n">
        <v>0.613</v>
      </c>
      <c r="BM182" s="14" t="n">
        <v>0.1</v>
      </c>
      <c r="BN182" s="14" t="n">
        <v>1</v>
      </c>
      <c r="BO182" s="14" t="n">
        <v>0</v>
      </c>
      <c r="BP182" s="14" t="n">
        <v>0</v>
      </c>
      <c r="BQ182" s="14" t="n">
        <v>0</v>
      </c>
      <c r="BR182" s="14" t="n">
        <v>0</v>
      </c>
      <c r="BS182" s="14" t="n">
        <v>1</v>
      </c>
      <c r="BT182" s="14" t="n">
        <v>0</v>
      </c>
      <c r="BU182" s="14" t="n">
        <v>0</v>
      </c>
      <c r="BV182" s="14" t="n">
        <v>0</v>
      </c>
      <c r="BW182" s="14" t="n">
        <v>0.1</v>
      </c>
      <c r="BX182" s="14" t="n">
        <v>1</v>
      </c>
      <c r="BY182" s="14" t="n">
        <v>11.787</v>
      </c>
      <c r="BZ182" s="14" t="n">
        <v>0</v>
      </c>
      <c r="CA182" s="14" t="n">
        <v>11.787</v>
      </c>
      <c r="CB182" s="14" t="n">
        <v>0</v>
      </c>
      <c r="CC182" s="14" t="n">
        <v>78.125</v>
      </c>
      <c r="CD182" s="14" t="n">
        <v>7.95</v>
      </c>
      <c r="CE182" s="14" t="n">
        <v>0</v>
      </c>
      <c r="CF182" s="14" t="n">
        <v>85.938</v>
      </c>
      <c r="CG182" s="14" t="n">
        <v>0.1</v>
      </c>
      <c r="CH182" s="14" t="n">
        <v>1</v>
      </c>
      <c r="CI182" s="14" t="n">
        <v>0</v>
      </c>
      <c r="CJ182" s="14" t="n">
        <v>0</v>
      </c>
      <c r="CK182" s="14" t="n">
        <v>0</v>
      </c>
      <c r="CL182" s="14" t="n">
        <v>0</v>
      </c>
      <c r="CM182" s="14" t="n">
        <v>0</v>
      </c>
      <c r="CN182" s="14" t="n">
        <v>0</v>
      </c>
      <c r="CO182" s="14" t="n">
        <v>0</v>
      </c>
      <c r="CP182" s="14" t="n">
        <v>0</v>
      </c>
      <c r="CQ182" s="14" t="n">
        <v>1.198</v>
      </c>
      <c r="CR182" s="14" t="n">
        <v>0</v>
      </c>
      <c r="CS182" s="14" t="n">
        <v>4.776</v>
      </c>
      <c r="CT182" s="14" t="n">
        <v>4.753</v>
      </c>
      <c r="CU182" s="14" t="n">
        <v>15.162</v>
      </c>
    </row>
    <row r="183">
      <c r="A183" s="14" t="inlineStr">
        <is>
          <t>COM2022</t>
        </is>
      </c>
      <c r="B183" s="14" t="inlineStr">
        <is>
          <t>COM</t>
        </is>
      </c>
      <c r="C183" s="14" t="inlineStr">
        <is>
          <t>COM</t>
        </is>
      </c>
      <c r="D183" s="14" t="inlineStr">
        <is>
          <t>Comoros</t>
        </is>
      </c>
      <c r="E183" s="14" t="n">
        <v>2022</v>
      </c>
      <c r="F183" s="14" t="n">
        <v>0.1</v>
      </c>
      <c r="G183" s="14" t="n">
        <v>11.72</v>
      </c>
      <c r="H183" s="14" t="n">
        <v>1.235</v>
      </c>
      <c r="I183" s="14" t="n">
        <v>0</v>
      </c>
      <c r="J183" s="14" t="n">
        <v>11.72</v>
      </c>
      <c r="K183" s="14" t="n">
        <v>0</v>
      </c>
      <c r="L183" s="14" t="n">
        <v>1</v>
      </c>
      <c r="M183" s="14" t="n">
        <v>9.782999999999999</v>
      </c>
      <c r="N183" s="14" t="n">
        <v>3.704</v>
      </c>
      <c r="O183" s="14" t="n">
        <v>0</v>
      </c>
      <c r="P183" s="14" t="n">
        <v>9.782999999999999</v>
      </c>
      <c r="Q183" s="14" t="n">
        <v>0</v>
      </c>
      <c r="R183" s="14" t="n">
        <v>1</v>
      </c>
      <c r="S183" s="14" t="n">
        <v>17.893</v>
      </c>
      <c r="T183" s="14" t="n">
        <v>7.408</v>
      </c>
      <c r="U183" s="14" t="n">
        <v>0.132</v>
      </c>
      <c r="V183" s="14" t="n">
        <v>19.683</v>
      </c>
      <c r="W183" s="14" t="n">
        <v>0.1</v>
      </c>
      <c r="X183" s="14" t="n">
        <v>1</v>
      </c>
      <c r="Y183" s="14" t="n">
        <v>19.012</v>
      </c>
      <c r="Z183" s="14" t="n">
        <v>2.569</v>
      </c>
      <c r="AA183" s="14" t="n">
        <v>0</v>
      </c>
      <c r="AB183" s="14" t="n">
        <v>19.012</v>
      </c>
      <c r="AC183" s="14" t="n">
        <v>0</v>
      </c>
      <c r="AD183" s="14" t="n">
        <v>1</v>
      </c>
      <c r="AE183" s="14" t="n">
        <v>20.246</v>
      </c>
      <c r="AF183" s="14" t="n">
        <v>4.734</v>
      </c>
      <c r="AG183" s="14" t="n">
        <v>0</v>
      </c>
      <c r="AH183" s="14" t="n">
        <v>20.246</v>
      </c>
      <c r="AI183" s="14" t="n">
        <v>0</v>
      </c>
      <c r="AJ183" s="14" t="n">
        <v>1</v>
      </c>
      <c r="AK183" s="14" t="n">
        <v>27.655</v>
      </c>
      <c r="AL183" s="14" t="n">
        <v>14.729</v>
      </c>
      <c r="AM183" s="14" t="n">
        <v>0.205</v>
      </c>
      <c r="AN183" s="14" t="n">
        <v>30.42</v>
      </c>
      <c r="AO183" s="14" t="n">
        <v>0.1</v>
      </c>
      <c r="AP183" s="14" t="n">
        <v>1</v>
      </c>
      <c r="AQ183" s="14" t="n">
        <v>0.861</v>
      </c>
      <c r="AR183" s="14" t="n">
        <v>0.123</v>
      </c>
      <c r="AS183" s="14" t="n">
        <v>0.6909999999999999</v>
      </c>
      <c r="AT183" s="14" t="n">
        <v>1.695</v>
      </c>
      <c r="AU183" s="14" t="n">
        <v>0.1</v>
      </c>
      <c r="AV183" s="14" t="n">
        <v>1</v>
      </c>
      <c r="AW183" s="14" t="n">
        <v>0.986</v>
      </c>
      <c r="AX183" s="14" t="n">
        <v>0.123</v>
      </c>
      <c r="AY183" s="14" t="n">
        <v>0.17</v>
      </c>
      <c r="AZ183" s="14" t="n">
        <v>1.262</v>
      </c>
      <c r="BA183" s="14" t="n">
        <v>0.1</v>
      </c>
      <c r="BB183" s="14" t="n">
        <v>1</v>
      </c>
      <c r="BC183" s="14" t="n">
        <v>0.598</v>
      </c>
      <c r="BD183" s="14" t="n">
        <v>0.123</v>
      </c>
      <c r="BE183" s="14" t="n">
        <v>0.004</v>
      </c>
      <c r="BF183" s="14" t="n">
        <v>0.658</v>
      </c>
      <c r="BG183" s="14" t="n">
        <v>0.1</v>
      </c>
      <c r="BH183" s="14" t="n">
        <v>1</v>
      </c>
      <c r="BI183" s="14" t="n">
        <v>0.612</v>
      </c>
      <c r="BJ183" s="14" t="n">
        <v>0.123</v>
      </c>
      <c r="BK183" s="14" t="n">
        <v>0.005</v>
      </c>
      <c r="BL183" s="14" t="n">
        <v>0.675</v>
      </c>
      <c r="BM183" s="14" t="n">
        <v>0.1</v>
      </c>
      <c r="BN183" s="14" t="n">
        <v>1</v>
      </c>
      <c r="BO183" s="14" t="n">
        <v>0</v>
      </c>
      <c r="BP183" s="14" t="n">
        <v>0</v>
      </c>
      <c r="BQ183" s="14" t="n">
        <v>0</v>
      </c>
      <c r="BR183" s="14" t="n">
        <v>0</v>
      </c>
      <c r="BS183" s="14" t="n">
        <v>1</v>
      </c>
      <c r="BT183" s="14" t="n">
        <v>0</v>
      </c>
      <c r="BU183" s="14" t="n">
        <v>0</v>
      </c>
      <c r="BV183" s="14" t="n">
        <v>0</v>
      </c>
      <c r="BW183" s="14" t="n">
        <v>0.1</v>
      </c>
      <c r="BX183" s="14" t="n">
        <v>1</v>
      </c>
      <c r="BY183" s="14" t="n">
        <v>12.729</v>
      </c>
      <c r="BZ183" s="14" t="n">
        <v>0</v>
      </c>
      <c r="CA183" s="14" t="n">
        <v>12.729</v>
      </c>
      <c r="CB183" s="14" t="n">
        <v>0</v>
      </c>
      <c r="CC183" s="14" t="n">
        <v>97.90000000000001</v>
      </c>
      <c r="CD183" s="14" t="n">
        <v>7.95</v>
      </c>
      <c r="CE183" s="14" t="n">
        <v>0.725</v>
      </c>
      <c r="CF183" s="14" t="n">
        <v>107.69</v>
      </c>
      <c r="CG183" s="14" t="n">
        <v>0.1</v>
      </c>
      <c r="CH183" s="14" t="n">
        <v>1</v>
      </c>
      <c r="CI183" s="14" t="n">
        <v>0</v>
      </c>
      <c r="CJ183" s="14" t="n">
        <v>0</v>
      </c>
      <c r="CK183" s="14" t="n">
        <v>0</v>
      </c>
      <c r="CL183" s="14" t="n">
        <v>0</v>
      </c>
      <c r="CM183" s="14" t="n">
        <v>0</v>
      </c>
      <c r="CN183" s="14" t="n">
        <v>0</v>
      </c>
      <c r="CO183" s="14" t="n">
        <v>0</v>
      </c>
      <c r="CP183" s="14" t="n">
        <v>0</v>
      </c>
      <c r="CQ183" s="14" t="n">
        <v>1.294</v>
      </c>
      <c r="CR183" s="14" t="n">
        <v>0</v>
      </c>
      <c r="CS183" s="14" t="n">
        <v>5.158</v>
      </c>
      <c r="CT183" s="14" t="n">
        <v>10.485</v>
      </c>
      <c r="CU183" s="14" t="n">
        <v>31.326</v>
      </c>
    </row>
    <row r="184">
      <c r="A184" s="14" t="inlineStr">
        <is>
          <t>COM2023</t>
        </is>
      </c>
      <c r="B184" s="14" t="inlineStr">
        <is>
          <t>COM</t>
        </is>
      </c>
      <c r="C184" s="14" t="inlineStr">
        <is>
          <t>COM</t>
        </is>
      </c>
      <c r="D184" s="14" t="inlineStr">
        <is>
          <t>Comoros</t>
        </is>
      </c>
      <c r="E184" s="14" t="n">
        <v>2023</v>
      </c>
      <c r="F184" s="14" t="n">
        <v>0.1</v>
      </c>
      <c r="G184" s="14" t="n">
        <v>6.147</v>
      </c>
      <c r="H184" s="14" t="n">
        <v>1.286</v>
      </c>
      <c r="I184" s="14" t="n">
        <v>0</v>
      </c>
      <c r="J184" s="14" t="n">
        <v>6.147</v>
      </c>
      <c r="K184" s="14" t="n">
        <v>0</v>
      </c>
      <c r="L184" s="14" t="n">
        <v>1</v>
      </c>
      <c r="M184" s="14" t="n">
        <v>7.886</v>
      </c>
      <c r="N184" s="14" t="n">
        <v>3.857</v>
      </c>
      <c r="O184" s="14" t="n">
        <v>0</v>
      </c>
      <c r="P184" s="14" t="n">
        <v>7.886</v>
      </c>
      <c r="Q184" s="14" t="n">
        <v>0</v>
      </c>
      <c r="R184" s="14" t="n">
        <v>1</v>
      </c>
      <c r="S184" s="14" t="n">
        <v>12.575</v>
      </c>
      <c r="T184" s="14" t="n">
        <v>7.714</v>
      </c>
      <c r="U184" s="14" t="n">
        <v>0.139</v>
      </c>
      <c r="V184" s="14" t="n">
        <v>13.833</v>
      </c>
      <c r="W184" s="14" t="n">
        <v>0.1</v>
      </c>
      <c r="X184" s="14" t="n">
        <v>1</v>
      </c>
      <c r="Y184" s="14" t="n">
        <v>9.223000000000001</v>
      </c>
      <c r="Z184" s="14" t="n">
        <v>1.247</v>
      </c>
      <c r="AA184" s="14" t="n">
        <v>0</v>
      </c>
      <c r="AB184" s="14" t="n">
        <v>9.223000000000001</v>
      </c>
      <c r="AC184" s="14" t="n">
        <v>0</v>
      </c>
      <c r="AD184" s="14" t="n">
        <v>1</v>
      </c>
      <c r="AE184" s="14" t="n">
        <v>10.509</v>
      </c>
      <c r="AF184" s="14" t="n">
        <v>2.457</v>
      </c>
      <c r="AG184" s="14" t="n">
        <v>0</v>
      </c>
      <c r="AH184" s="14" t="n">
        <v>10.509</v>
      </c>
      <c r="AI184" s="14" t="n">
        <v>0</v>
      </c>
      <c r="AJ184" s="14" t="n">
        <v>1</v>
      </c>
      <c r="AK184" s="14" t="n">
        <v>18.223</v>
      </c>
      <c r="AL184" s="14" t="n">
        <v>9.705</v>
      </c>
      <c r="AM184" s="14" t="n">
        <v>0.202</v>
      </c>
      <c r="AN184" s="14" t="n">
        <v>20.045</v>
      </c>
      <c r="AO184" s="14" t="n">
        <v>0.1</v>
      </c>
      <c r="AP184" s="14" t="n">
        <v>1</v>
      </c>
      <c r="AQ184" s="14" t="n">
        <v>0.76</v>
      </c>
      <c r="AR184" s="14" t="n">
        <v>0.129</v>
      </c>
      <c r="AS184" s="14" t="n">
        <v>0.788</v>
      </c>
      <c r="AT184" s="14" t="n">
        <v>1.685</v>
      </c>
      <c r="AU184" s="14" t="n">
        <v>0.1</v>
      </c>
      <c r="AV184" s="14" t="n">
        <v>1</v>
      </c>
      <c r="AW184" s="14" t="n">
        <v>0.8110000000000001</v>
      </c>
      <c r="AX184" s="14" t="n">
        <v>0.129</v>
      </c>
      <c r="AY184" s="14" t="n">
        <v>0.338</v>
      </c>
      <c r="AZ184" s="14" t="n">
        <v>1.25</v>
      </c>
      <c r="BA184" s="14" t="n">
        <v>0.1</v>
      </c>
      <c r="BB184" s="14" t="n">
        <v>1</v>
      </c>
      <c r="BC184" s="14" t="n">
        <v>0.535</v>
      </c>
      <c r="BD184" s="14" t="n">
        <v>0.129</v>
      </c>
      <c r="BE184" s="14" t="n">
        <v>0.006</v>
      </c>
      <c r="BF184" s="14" t="n">
        <v>0.588</v>
      </c>
      <c r="BG184" s="14" t="n">
        <v>0.1</v>
      </c>
      <c r="BH184" s="14" t="n">
        <v>1</v>
      </c>
      <c r="BI184" s="14" t="n">
        <v>0.579</v>
      </c>
      <c r="BJ184" s="14" t="n">
        <v>0.129</v>
      </c>
      <c r="BK184" s="14" t="n">
        <v>0.056</v>
      </c>
      <c r="BL184" s="14" t="n">
        <v>0.6919999999999999</v>
      </c>
      <c r="BM184" s="14" t="n">
        <v>0.1</v>
      </c>
      <c r="BN184" s="14" t="n">
        <v>1</v>
      </c>
      <c r="BO184" s="14" t="n">
        <v>0</v>
      </c>
      <c r="BP184" s="14" t="n">
        <v>0</v>
      </c>
      <c r="BQ184" s="14" t="n">
        <v>0</v>
      </c>
      <c r="BR184" s="14" t="n">
        <v>0</v>
      </c>
      <c r="BS184" s="14" t="n">
        <v>1</v>
      </c>
      <c r="BT184" s="14" t="n">
        <v>0</v>
      </c>
      <c r="BU184" s="14" t="n">
        <v>0</v>
      </c>
      <c r="BV184" s="14" t="n">
        <v>0</v>
      </c>
      <c r="BW184" s="14" t="n">
        <v>0.1</v>
      </c>
      <c r="BX184" s="14" t="n">
        <v>1</v>
      </c>
      <c r="BY184" s="14" t="n">
        <v>13.254</v>
      </c>
      <c r="BZ184" s="14" t="n">
        <v>0</v>
      </c>
      <c r="CA184" s="14" t="n">
        <v>13.254</v>
      </c>
      <c r="CB184" s="14" t="n">
        <v>0</v>
      </c>
      <c r="CC184" s="14" t="n">
        <v>83.248</v>
      </c>
      <c r="CD184" s="14" t="n">
        <v>7.95</v>
      </c>
      <c r="CE184" s="14" t="n">
        <v>0.922</v>
      </c>
      <c r="CF184" s="14" t="n">
        <v>91.57299999999999</v>
      </c>
      <c r="CG184" s="14" t="n">
        <v>0.1</v>
      </c>
      <c r="CH184" s="14" t="n">
        <v>1</v>
      </c>
      <c r="CI184" s="14" t="n">
        <v>0</v>
      </c>
      <c r="CJ184" s="14" t="n">
        <v>0</v>
      </c>
      <c r="CK184" s="14" t="n">
        <v>0</v>
      </c>
      <c r="CL184" s="14" t="n">
        <v>0</v>
      </c>
      <c r="CM184" s="14" t="n">
        <v>0</v>
      </c>
      <c r="CN184" s="14" t="n">
        <v>0</v>
      </c>
      <c r="CO184" s="14" t="n">
        <v>0</v>
      </c>
      <c r="CP184" s="14" t="n">
        <v>0</v>
      </c>
      <c r="CQ184" s="14" t="n">
        <v>1.348</v>
      </c>
      <c r="CR184" s="14" t="n">
        <v>0</v>
      </c>
      <c r="CS184" s="14" t="n">
        <v>5.37</v>
      </c>
      <c r="CT184" s="14" t="n">
        <v>4.861</v>
      </c>
      <c r="CU184" s="14" t="n">
        <v>11.622</v>
      </c>
    </row>
    <row r="185">
      <c r="A185" s="14" t="inlineStr">
        <is>
          <t>COM2024</t>
        </is>
      </c>
      <c r="B185" s="14" t="inlineStr">
        <is>
          <t>COM</t>
        </is>
      </c>
      <c r="C185" s="14" t="inlineStr">
        <is>
          <t>COM</t>
        </is>
      </c>
      <c r="D185" s="14" t="inlineStr">
        <is>
          <t>Comoros</t>
        </is>
      </c>
      <c r="E185" s="14" t="n">
        <v>2024</v>
      </c>
      <c r="F185" s="14" t="n">
        <v>0.1</v>
      </c>
      <c r="G185" s="14" t="n">
        <v>5.575</v>
      </c>
      <c r="H185" s="14" t="n">
        <v>1.324</v>
      </c>
      <c r="I185" s="14" t="n">
        <v>0</v>
      </c>
      <c r="J185" s="14" t="n">
        <v>5.575</v>
      </c>
      <c r="K185" s="14" t="n">
        <v>0</v>
      </c>
      <c r="L185" s="14" t="n">
        <v>1</v>
      </c>
      <c r="M185" s="14" t="n">
        <v>7.124</v>
      </c>
      <c r="N185" s="14" t="n">
        <v>3.971</v>
      </c>
      <c r="O185" s="14" t="n">
        <v>0</v>
      </c>
      <c r="P185" s="14" t="n">
        <v>7.124</v>
      </c>
      <c r="Q185" s="14" t="n">
        <v>0</v>
      </c>
      <c r="R185" s="14" t="n">
        <v>1</v>
      </c>
      <c r="S185" s="14" t="n">
        <v>12.193</v>
      </c>
      <c r="T185" s="14" t="n">
        <v>7.942</v>
      </c>
      <c r="U185" s="14" t="n">
        <v>0.166</v>
      </c>
      <c r="V185" s="14" t="n">
        <v>13.412</v>
      </c>
      <c r="W185" s="14" t="n">
        <v>0.1</v>
      </c>
      <c r="X185" s="14" t="n">
        <v>1</v>
      </c>
      <c r="Y185" s="14" t="n">
        <v>8.590999999999999</v>
      </c>
      <c r="Z185" s="14" t="n">
        <v>1.161</v>
      </c>
      <c r="AA185" s="14" t="n">
        <v>0</v>
      </c>
      <c r="AB185" s="14" t="n">
        <v>8.590999999999999</v>
      </c>
      <c r="AC185" s="14" t="n">
        <v>0</v>
      </c>
      <c r="AD185" s="14" t="n">
        <v>1</v>
      </c>
      <c r="AE185" s="14" t="n">
        <v>9.914</v>
      </c>
      <c r="AF185" s="14" t="n">
        <v>2.318</v>
      </c>
      <c r="AG185" s="14" t="n">
        <v>0</v>
      </c>
      <c r="AH185" s="14" t="n">
        <v>9.914</v>
      </c>
      <c r="AI185" s="14" t="n">
        <v>0</v>
      </c>
      <c r="AJ185" s="14" t="n">
        <v>1</v>
      </c>
      <c r="AK185" s="14" t="n">
        <v>17.856</v>
      </c>
      <c r="AL185" s="14" t="n">
        <v>9.51</v>
      </c>
      <c r="AM185" s="14" t="n">
        <v>0.243</v>
      </c>
      <c r="AN185" s="14" t="n">
        <v>19.641</v>
      </c>
      <c r="AO185" s="14" t="n">
        <v>0.1</v>
      </c>
      <c r="AP185" s="14" t="n">
        <v>1</v>
      </c>
      <c r="AQ185" s="14" t="n">
        <v>0.724</v>
      </c>
      <c r="AR185" s="14" t="n">
        <v>0.132</v>
      </c>
      <c r="AS185" s="14" t="n">
        <v>0.842</v>
      </c>
      <c r="AT185" s="14" t="n">
        <v>1.7</v>
      </c>
      <c r="AU185" s="14" t="n">
        <v>0.1</v>
      </c>
      <c r="AV185" s="14" t="n">
        <v>1</v>
      </c>
      <c r="AW185" s="14" t="n">
        <v>0.75</v>
      </c>
      <c r="AX185" s="14" t="n">
        <v>0.132</v>
      </c>
      <c r="AY185" s="14" t="n">
        <v>0.413</v>
      </c>
      <c r="AZ185" s="14" t="n">
        <v>1.262</v>
      </c>
      <c r="BA185" s="14" t="n">
        <v>0.1</v>
      </c>
      <c r="BB185" s="14" t="n">
        <v>1</v>
      </c>
      <c r="BC185" s="14" t="n">
        <v>0.513</v>
      </c>
      <c r="BD185" s="14" t="n">
        <v>0.132</v>
      </c>
      <c r="BE185" s="14" t="n">
        <v>0.007</v>
      </c>
      <c r="BF185" s="14" t="n">
        <v>0.5639999999999999</v>
      </c>
      <c r="BG185" s="14" t="n">
        <v>0.1</v>
      </c>
      <c r="BH185" s="14" t="n">
        <v>1</v>
      </c>
      <c r="BI185" s="14" t="n">
        <v>0.591</v>
      </c>
      <c r="BJ185" s="14" t="n">
        <v>0.132</v>
      </c>
      <c r="BK185" s="14" t="n">
        <v>0.064</v>
      </c>
      <c r="BL185" s="14" t="n">
        <v>0.711</v>
      </c>
      <c r="BM185" s="14" t="n">
        <v>0.1</v>
      </c>
      <c r="BN185" s="14" t="n">
        <v>1</v>
      </c>
      <c r="BO185" s="14" t="n">
        <v>0</v>
      </c>
      <c r="BP185" s="14" t="n">
        <v>0</v>
      </c>
      <c r="BQ185" s="14" t="n">
        <v>0</v>
      </c>
      <c r="BR185" s="14" t="n">
        <v>0</v>
      </c>
      <c r="BS185" s="14" t="n">
        <v>1</v>
      </c>
      <c r="BT185" s="14" t="n">
        <v>0</v>
      </c>
      <c r="BU185" s="14" t="n">
        <v>0</v>
      </c>
      <c r="BV185" s="14" t="n">
        <v>0</v>
      </c>
      <c r="BW185" s="14" t="n">
        <v>0.1</v>
      </c>
      <c r="BX185" s="14" t="n">
        <v>1</v>
      </c>
      <c r="BY185" s="14" t="n">
        <v>13.646</v>
      </c>
      <c r="BZ185" s="14" t="n">
        <v>0</v>
      </c>
      <c r="CA185" s="14" t="n">
        <v>13.646</v>
      </c>
      <c r="CB185" s="14" t="n">
        <v>0</v>
      </c>
      <c r="CC185" s="14" t="n">
        <v>82.58799999999999</v>
      </c>
      <c r="CD185" s="14" t="n">
        <v>7.95</v>
      </c>
      <c r="CE185" s="14" t="n">
        <v>1.125</v>
      </c>
      <c r="CF185" s="14" t="n">
        <v>90.84699999999999</v>
      </c>
      <c r="CG185" s="14" t="n">
        <v>0.1</v>
      </c>
      <c r="CH185" s="14" t="n">
        <v>1</v>
      </c>
      <c r="CI185" s="14" t="n">
        <v>0</v>
      </c>
      <c r="CJ185" s="14" t="n">
        <v>0</v>
      </c>
      <c r="CK185" s="14" t="n">
        <v>0</v>
      </c>
      <c r="CL185" s="14" t="n">
        <v>0</v>
      </c>
      <c r="CM185" s="14" t="n">
        <v>0</v>
      </c>
      <c r="CN185" s="14" t="n">
        <v>0</v>
      </c>
      <c r="CO185" s="14" t="n">
        <v>0</v>
      </c>
      <c r="CP185" s="14" t="n">
        <v>0</v>
      </c>
      <c r="CQ185" s="14" t="n">
        <v>1.387</v>
      </c>
      <c r="CR185" s="14" t="n">
        <v>0</v>
      </c>
      <c r="CS185" s="14" t="n">
        <v>5.529</v>
      </c>
      <c r="CT185" s="14" t="n">
        <v>4.251</v>
      </c>
      <c r="CU185" s="14" t="n">
        <v>10.168</v>
      </c>
    </row>
    <row r="186">
      <c r="A186" s="14" t="inlineStr">
        <is>
          <t>COD2021</t>
        </is>
      </c>
      <c r="B186" s="14" t="inlineStr">
        <is>
          <t>COD</t>
        </is>
      </c>
      <c r="C186" s="14" t="inlineStr">
        <is>
          <t>COD</t>
        </is>
      </c>
      <c r="D186" s="14" t="inlineStr">
        <is>
          <t>Congo, Democratic Republic of the</t>
        </is>
      </c>
      <c r="E186" s="14" t="n">
        <v>2021</v>
      </c>
      <c r="F186" s="14" t="n">
        <v>0.16</v>
      </c>
      <c r="G186" s="14" t="n">
        <v>5.897</v>
      </c>
      <c r="H186" s="14" t="n">
        <v>1.143</v>
      </c>
      <c r="I186" s="14" t="n">
        <v>0</v>
      </c>
      <c r="J186" s="14" t="n">
        <v>5.897</v>
      </c>
      <c r="K186" s="14" t="n">
        <v>0</v>
      </c>
      <c r="L186" s="14" t="n">
        <v>1</v>
      </c>
      <c r="M186" s="14" t="n">
        <v>7.964</v>
      </c>
      <c r="N186" s="14" t="n">
        <v>3.43</v>
      </c>
      <c r="O186" s="14" t="n">
        <v>0</v>
      </c>
      <c r="P186" s="14" t="n">
        <v>7.964</v>
      </c>
      <c r="Q186" s="14" t="n">
        <v>0</v>
      </c>
      <c r="R186" s="14" t="n">
        <v>1</v>
      </c>
      <c r="S186" s="14" t="n">
        <v>11.613</v>
      </c>
      <c r="T186" s="14" t="n">
        <v>6.86</v>
      </c>
      <c r="U186" s="14" t="n">
        <v>0</v>
      </c>
      <c r="V186" s="14" t="n">
        <v>13.471</v>
      </c>
      <c r="W186" s="14" t="n">
        <v>0.16</v>
      </c>
      <c r="X186" s="14" t="n">
        <v>1</v>
      </c>
      <c r="Y186" s="14" t="n">
        <v>5.347</v>
      </c>
      <c r="Z186" s="14" t="n">
        <v>0.393</v>
      </c>
      <c r="AA186" s="14" t="n">
        <v>0</v>
      </c>
      <c r="AB186" s="14" t="n">
        <v>5.347</v>
      </c>
      <c r="AC186" s="14" t="n">
        <v>0</v>
      </c>
      <c r="AD186" s="14" t="n">
        <v>1</v>
      </c>
      <c r="AE186" s="14" t="n">
        <v>5.919</v>
      </c>
      <c r="AF186" s="14" t="n">
        <v>0.8</v>
      </c>
      <c r="AG186" s="14" t="n">
        <v>0</v>
      </c>
      <c r="AH186" s="14" t="n">
        <v>5.919</v>
      </c>
      <c r="AI186" s="14" t="n">
        <v>0</v>
      </c>
      <c r="AJ186" s="14" t="n">
        <v>1</v>
      </c>
      <c r="AK186" s="14" t="n">
        <v>9.349</v>
      </c>
      <c r="AL186" s="14" t="n">
        <v>3.473</v>
      </c>
      <c r="AM186" s="14" t="n">
        <v>0</v>
      </c>
      <c r="AN186" s="14" t="n">
        <v>10.845</v>
      </c>
      <c r="AO186" s="14" t="n">
        <v>0.16</v>
      </c>
      <c r="AP186" s="14" t="n">
        <v>1</v>
      </c>
      <c r="AQ186" s="14" t="n">
        <v>0.619</v>
      </c>
      <c r="AR186" s="14" t="n">
        <v>0.114</v>
      </c>
      <c r="AS186" s="14" t="n">
        <v>0.268</v>
      </c>
      <c r="AT186" s="14" t="n">
        <v>1.003</v>
      </c>
      <c r="AU186" s="14" t="n">
        <v>0.13</v>
      </c>
      <c r="AV186" s="14" t="n">
        <v>1</v>
      </c>
      <c r="AW186" s="14" t="n">
        <v>0.599</v>
      </c>
      <c r="AX186" s="14" t="n">
        <v>0.114</v>
      </c>
      <c r="AY186" s="14" t="n">
        <v>0.284</v>
      </c>
      <c r="AZ186" s="14" t="n">
        <v>0.998</v>
      </c>
      <c r="BA186" s="14" t="n">
        <v>0.13</v>
      </c>
      <c r="BB186" s="14" t="n">
        <v>1</v>
      </c>
      <c r="BC186" s="14" t="n">
        <v>0.439</v>
      </c>
      <c r="BD186" s="14" t="n">
        <v>0.114</v>
      </c>
      <c r="BE186" s="14" t="n">
        <v>0.297</v>
      </c>
      <c r="BF186" s="14" t="n">
        <v>0.832</v>
      </c>
      <c r="BG186" s="14" t="n">
        <v>0.13</v>
      </c>
      <c r="BH186" s="14" t="n">
        <v>1</v>
      </c>
      <c r="BI186" s="14" t="n">
        <v>0.505</v>
      </c>
      <c r="BJ186" s="14" t="n">
        <v>0.114</v>
      </c>
      <c r="BK186" s="14" t="n">
        <v>0.196</v>
      </c>
      <c r="BL186" s="14" t="n">
        <v>0.792</v>
      </c>
      <c r="BM186" s="14" t="n">
        <v>0.13</v>
      </c>
      <c r="BN186" s="14" t="n">
        <v>1</v>
      </c>
      <c r="BO186" s="14" t="n">
        <v>0</v>
      </c>
      <c r="BP186" s="14" t="n">
        <v>0</v>
      </c>
      <c r="BQ186" s="14" t="n">
        <v>0.07199999999999999</v>
      </c>
      <c r="BR186" s="14" t="n">
        <v>0</v>
      </c>
      <c r="BS186" s="14" t="n">
        <v>0.833</v>
      </c>
      <c r="BT186" s="14" t="n">
        <v>0</v>
      </c>
      <c r="BU186" s="14" t="n">
        <v>0</v>
      </c>
      <c r="BV186" s="14" t="n">
        <v>0.083</v>
      </c>
      <c r="BW186" s="14" t="n">
        <v>0.16</v>
      </c>
      <c r="BX186" s="14" t="n">
        <v>0.833</v>
      </c>
      <c r="BY186" s="14" t="n">
        <v>11.787</v>
      </c>
      <c r="BZ186" s="14" t="n">
        <v>0</v>
      </c>
      <c r="CA186" s="14" t="n">
        <v>11.787</v>
      </c>
      <c r="CB186" s="14" t="n">
        <v>0</v>
      </c>
      <c r="CC186" s="14" t="n">
        <v>78.125</v>
      </c>
      <c r="CD186" s="14" t="n">
        <v>7.95</v>
      </c>
      <c r="CE186" s="14" t="n">
        <v>13.957</v>
      </c>
      <c r="CF186" s="14" t="n">
        <v>104.053</v>
      </c>
      <c r="CG186" s="14" t="n">
        <v>0.13</v>
      </c>
      <c r="CH186" s="14" t="n">
        <v>1</v>
      </c>
      <c r="CI186" s="14" t="n">
        <v>0</v>
      </c>
      <c r="CJ186" s="14" t="n">
        <v>0</v>
      </c>
      <c r="CK186" s="14" t="n">
        <v>0</v>
      </c>
      <c r="CL186" s="14" t="n">
        <v>0</v>
      </c>
      <c r="CM186" s="14" t="n">
        <v>0</v>
      </c>
      <c r="CN186" s="14" t="n">
        <v>0</v>
      </c>
      <c r="CO186" s="14" t="n">
        <v>0</v>
      </c>
      <c r="CP186" s="14" t="n">
        <v>0</v>
      </c>
      <c r="CQ186" s="14" t="n">
        <v>1.198</v>
      </c>
      <c r="CR186" s="14" t="n">
        <v>1</v>
      </c>
      <c r="CS186" s="14" t="n">
        <v>4.776</v>
      </c>
      <c r="CT186" s="14" t="n">
        <v>4.753</v>
      </c>
      <c r="CU186" s="14" t="n">
        <v>15.162</v>
      </c>
    </row>
    <row r="187">
      <c r="A187" s="14" t="inlineStr">
        <is>
          <t>COD2022</t>
        </is>
      </c>
      <c r="B187" s="14" t="inlineStr">
        <is>
          <t>COD</t>
        </is>
      </c>
      <c r="C187" s="14" t="inlineStr">
        <is>
          <t>COD</t>
        </is>
      </c>
      <c r="D187" s="14" t="inlineStr">
        <is>
          <t>Congo, Democratic Republic of the</t>
        </is>
      </c>
      <c r="E187" s="14" t="n">
        <v>2022</v>
      </c>
      <c r="F187" s="14" t="n">
        <v>0.16</v>
      </c>
      <c r="G187" s="14" t="n">
        <v>11.72</v>
      </c>
      <c r="H187" s="14" t="n">
        <v>1.235</v>
      </c>
      <c r="I187" s="14" t="n">
        <v>0</v>
      </c>
      <c r="J187" s="14" t="n">
        <v>11.72</v>
      </c>
      <c r="K187" s="14" t="n">
        <v>0</v>
      </c>
      <c r="L187" s="14" t="n">
        <v>1</v>
      </c>
      <c r="M187" s="14" t="n">
        <v>9.782999999999999</v>
      </c>
      <c r="N187" s="14" t="n">
        <v>3.704</v>
      </c>
      <c r="O187" s="14" t="n">
        <v>0</v>
      </c>
      <c r="P187" s="14" t="n">
        <v>9.782999999999999</v>
      </c>
      <c r="Q187" s="14" t="n">
        <v>0</v>
      </c>
      <c r="R187" s="14" t="n">
        <v>1</v>
      </c>
      <c r="S187" s="14" t="n">
        <v>17.893</v>
      </c>
      <c r="T187" s="14" t="n">
        <v>7.408</v>
      </c>
      <c r="U187" s="14" t="n">
        <v>0.212</v>
      </c>
      <c r="V187" s="14" t="n">
        <v>20.756</v>
      </c>
      <c r="W187" s="14" t="n">
        <v>0.16</v>
      </c>
      <c r="X187" s="14" t="n">
        <v>1</v>
      </c>
      <c r="Y187" s="14" t="n">
        <v>5.775</v>
      </c>
      <c r="Z187" s="14" t="n">
        <v>0.425</v>
      </c>
      <c r="AA187" s="14" t="n">
        <v>0</v>
      </c>
      <c r="AB187" s="14" t="n">
        <v>5.775</v>
      </c>
      <c r="AC187" s="14" t="n">
        <v>0</v>
      </c>
      <c r="AD187" s="14" t="n">
        <v>1</v>
      </c>
      <c r="AE187" s="14" t="n">
        <v>6.392</v>
      </c>
      <c r="AF187" s="14" t="n">
        <v>0.864</v>
      </c>
      <c r="AG187" s="14" t="n">
        <v>0</v>
      </c>
      <c r="AH187" s="14" t="n">
        <v>6.392</v>
      </c>
      <c r="AI187" s="14" t="n">
        <v>0</v>
      </c>
      <c r="AJ187" s="14" t="n">
        <v>1</v>
      </c>
      <c r="AK187" s="14" t="n">
        <v>10.096</v>
      </c>
      <c r="AL187" s="14" t="n">
        <v>3.751</v>
      </c>
      <c r="AM187" s="14" t="n">
        <v>0.12</v>
      </c>
      <c r="AN187" s="14" t="n">
        <v>11.712</v>
      </c>
      <c r="AO187" s="14" t="n">
        <v>0.16</v>
      </c>
      <c r="AP187" s="14" t="n">
        <v>1</v>
      </c>
      <c r="AQ187" s="14" t="n">
        <v>0.861</v>
      </c>
      <c r="AR187" s="14" t="n">
        <v>0.123</v>
      </c>
      <c r="AS187" s="14" t="n">
        <v>0.398</v>
      </c>
      <c r="AT187" s="14" t="n">
        <v>1.423</v>
      </c>
      <c r="AU187" s="14" t="n">
        <v>0.13</v>
      </c>
      <c r="AV187" s="14" t="n">
        <v>1</v>
      </c>
      <c r="AW187" s="14" t="n">
        <v>0.986</v>
      </c>
      <c r="AX187" s="14" t="n">
        <v>0.123</v>
      </c>
      <c r="AY187" s="14" t="n">
        <v>0.269</v>
      </c>
      <c r="AZ187" s="14" t="n">
        <v>1.418</v>
      </c>
      <c r="BA187" s="14" t="n">
        <v>0.13</v>
      </c>
      <c r="BB187" s="14" t="n">
        <v>1</v>
      </c>
      <c r="BC187" s="14" t="n">
        <v>0.598</v>
      </c>
      <c r="BD187" s="14" t="n">
        <v>0.123</v>
      </c>
      <c r="BE187" s="14" t="n">
        <v>0.314</v>
      </c>
      <c r="BF187" s="14" t="n">
        <v>1.031</v>
      </c>
      <c r="BG187" s="14" t="n">
        <v>0.13</v>
      </c>
      <c r="BH187" s="14" t="n">
        <v>1</v>
      </c>
      <c r="BI187" s="14" t="n">
        <v>0.612</v>
      </c>
      <c r="BJ187" s="14" t="n">
        <v>0.123</v>
      </c>
      <c r="BK187" s="14" t="n">
        <v>0.647</v>
      </c>
      <c r="BL187" s="14" t="n">
        <v>1.423</v>
      </c>
      <c r="BM187" s="14" t="n">
        <v>0.13</v>
      </c>
      <c r="BN187" s="14" t="n">
        <v>1</v>
      </c>
      <c r="BO187" s="14" t="n">
        <v>0</v>
      </c>
      <c r="BP187" s="14" t="n">
        <v>0</v>
      </c>
      <c r="BQ187" s="14" t="n">
        <v>0.059</v>
      </c>
      <c r="BR187" s="14" t="n">
        <v>0</v>
      </c>
      <c r="BS187" s="14" t="n">
        <v>0.833</v>
      </c>
      <c r="BT187" s="14" t="n">
        <v>0</v>
      </c>
      <c r="BU187" s="14" t="n">
        <v>0</v>
      </c>
      <c r="BV187" s="14" t="n">
        <v>0.06900000000000001</v>
      </c>
      <c r="BW187" s="14" t="n">
        <v>0.16</v>
      </c>
      <c r="BX187" s="14" t="n">
        <v>0.833</v>
      </c>
      <c r="BY187" s="14" t="n">
        <v>12.729</v>
      </c>
      <c r="BZ187" s="14" t="n">
        <v>0</v>
      </c>
      <c r="CA187" s="14" t="n">
        <v>12.729</v>
      </c>
      <c r="CB187" s="14" t="n">
        <v>0</v>
      </c>
      <c r="CC187" s="14" t="n">
        <v>97.90000000000001</v>
      </c>
      <c r="CD187" s="14" t="n">
        <v>7.95</v>
      </c>
      <c r="CE187" s="14" t="n">
        <v>4.633</v>
      </c>
      <c r="CF187" s="14" t="n">
        <v>115.862</v>
      </c>
      <c r="CG187" s="14" t="n">
        <v>0.13</v>
      </c>
      <c r="CH187" s="14" t="n">
        <v>1</v>
      </c>
      <c r="CI187" s="14" t="n">
        <v>0</v>
      </c>
      <c r="CJ187" s="14" t="n">
        <v>0</v>
      </c>
      <c r="CK187" s="14" t="n">
        <v>0</v>
      </c>
      <c r="CL187" s="14" t="n">
        <v>0</v>
      </c>
      <c r="CM187" s="14" t="n">
        <v>0</v>
      </c>
      <c r="CN187" s="14" t="n">
        <v>0</v>
      </c>
      <c r="CO187" s="14" t="n">
        <v>0</v>
      </c>
      <c r="CP187" s="14" t="n">
        <v>0</v>
      </c>
      <c r="CQ187" s="14" t="n">
        <v>1.294</v>
      </c>
      <c r="CR187" s="14" t="n">
        <v>1</v>
      </c>
      <c r="CS187" s="14" t="n">
        <v>5.158</v>
      </c>
      <c r="CT187" s="14" t="n">
        <v>10.485</v>
      </c>
      <c r="CU187" s="14" t="n">
        <v>31.326</v>
      </c>
    </row>
    <row r="188">
      <c r="A188" s="14" t="inlineStr">
        <is>
          <t>COD2023</t>
        </is>
      </c>
      <c r="B188" s="14" t="inlineStr">
        <is>
          <t>COD</t>
        </is>
      </c>
      <c r="C188" s="14" t="inlineStr">
        <is>
          <t>COD</t>
        </is>
      </c>
      <c r="D188" s="14" t="inlineStr">
        <is>
          <t>Congo, Democratic Republic of the</t>
        </is>
      </c>
      <c r="E188" s="14" t="n">
        <v>2023</v>
      </c>
      <c r="F188" s="14" t="n">
        <v>0.16</v>
      </c>
      <c r="G188" s="14" t="n">
        <v>6.147</v>
      </c>
      <c r="H188" s="14" t="n">
        <v>1.286</v>
      </c>
      <c r="I188" s="14" t="n">
        <v>0</v>
      </c>
      <c r="J188" s="14" t="n">
        <v>6.147</v>
      </c>
      <c r="K188" s="14" t="n">
        <v>0</v>
      </c>
      <c r="L188" s="14" t="n">
        <v>1</v>
      </c>
      <c r="M188" s="14" t="n">
        <v>7.886</v>
      </c>
      <c r="N188" s="14" t="n">
        <v>3.857</v>
      </c>
      <c r="O188" s="14" t="n">
        <v>0</v>
      </c>
      <c r="P188" s="14" t="n">
        <v>7.886</v>
      </c>
      <c r="Q188" s="14" t="n">
        <v>0</v>
      </c>
      <c r="R188" s="14" t="n">
        <v>1</v>
      </c>
      <c r="S188" s="14" t="n">
        <v>12.575</v>
      </c>
      <c r="T188" s="14" t="n">
        <v>7.714</v>
      </c>
      <c r="U188" s="14" t="n">
        <v>0.223</v>
      </c>
      <c r="V188" s="14" t="n">
        <v>14.587</v>
      </c>
      <c r="W188" s="14" t="n">
        <v>0.16</v>
      </c>
      <c r="X188" s="14" t="n">
        <v>1</v>
      </c>
      <c r="Y188" s="14" t="n">
        <v>6.013</v>
      </c>
      <c r="Z188" s="14" t="n">
        <v>0.442</v>
      </c>
      <c r="AA188" s="14" t="n">
        <v>0</v>
      </c>
      <c r="AB188" s="14" t="n">
        <v>6.013</v>
      </c>
      <c r="AC188" s="14" t="n">
        <v>0</v>
      </c>
      <c r="AD188" s="14" t="n">
        <v>1</v>
      </c>
      <c r="AE188" s="14" t="n">
        <v>6.656</v>
      </c>
      <c r="AF188" s="14" t="n">
        <v>0.9</v>
      </c>
      <c r="AG188" s="14" t="n">
        <v>0</v>
      </c>
      <c r="AH188" s="14" t="n">
        <v>6.656</v>
      </c>
      <c r="AI188" s="14" t="n">
        <v>0</v>
      </c>
      <c r="AJ188" s="14" t="n">
        <v>1</v>
      </c>
      <c r="AK188" s="14" t="n">
        <v>10.513</v>
      </c>
      <c r="AL188" s="14" t="n">
        <v>3.906</v>
      </c>
      <c r="AM188" s="14" t="n">
        <v>0.186</v>
      </c>
      <c r="AN188" s="14" t="n">
        <v>12.195</v>
      </c>
      <c r="AO188" s="14" t="n">
        <v>0.16</v>
      </c>
      <c r="AP188" s="14" t="n">
        <v>1</v>
      </c>
      <c r="AQ188" s="14" t="n">
        <v>0.76</v>
      </c>
      <c r="AR188" s="14" t="n">
        <v>0.129</v>
      </c>
      <c r="AS188" s="14" t="n">
        <v>0.459</v>
      </c>
      <c r="AT188" s="14" t="n">
        <v>1.378</v>
      </c>
      <c r="AU188" s="14" t="n">
        <v>0.13</v>
      </c>
      <c r="AV188" s="14" t="n">
        <v>1</v>
      </c>
      <c r="AW188" s="14" t="n">
        <v>0.8110000000000001</v>
      </c>
      <c r="AX188" s="14" t="n">
        <v>0.129</v>
      </c>
      <c r="AY188" s="14" t="n">
        <v>0.404</v>
      </c>
      <c r="AZ188" s="14" t="n">
        <v>1.374</v>
      </c>
      <c r="BA188" s="14" t="n">
        <v>0.13</v>
      </c>
      <c r="BB188" s="14" t="n">
        <v>1</v>
      </c>
      <c r="BC188" s="14" t="n">
        <v>0.535</v>
      </c>
      <c r="BD188" s="14" t="n">
        <v>0.129</v>
      </c>
      <c r="BE188" s="14" t="n">
        <v>0.397</v>
      </c>
      <c r="BF188" s="14" t="n">
        <v>1.053</v>
      </c>
      <c r="BG188" s="14" t="n">
        <v>0.13</v>
      </c>
      <c r="BH188" s="14" t="n">
        <v>1</v>
      </c>
      <c r="BI188" s="14" t="n">
        <v>0.579</v>
      </c>
      <c r="BJ188" s="14" t="n">
        <v>0.129</v>
      </c>
      <c r="BK188" s="14" t="n">
        <v>0.501</v>
      </c>
      <c r="BL188" s="14" t="n">
        <v>1.22</v>
      </c>
      <c r="BM188" s="14" t="n">
        <v>0.13</v>
      </c>
      <c r="BN188" s="14" t="n">
        <v>1</v>
      </c>
      <c r="BO188" s="14" t="n">
        <v>0</v>
      </c>
      <c r="BP188" s="14" t="n">
        <v>0</v>
      </c>
      <c r="BQ188" s="14" t="n">
        <v>0.05</v>
      </c>
      <c r="BR188" s="14" t="n">
        <v>0</v>
      </c>
      <c r="BS188" s="14" t="n">
        <v>0.833</v>
      </c>
      <c r="BT188" s="14" t="n">
        <v>0</v>
      </c>
      <c r="BU188" s="14" t="n">
        <v>0</v>
      </c>
      <c r="BV188" s="14" t="n">
        <v>0.06</v>
      </c>
      <c r="BW188" s="14" t="n">
        <v>0.16</v>
      </c>
      <c r="BX188" s="14" t="n">
        <v>0.833</v>
      </c>
      <c r="BY188" s="14" t="n">
        <v>13.254</v>
      </c>
      <c r="BZ188" s="14" t="n">
        <v>0</v>
      </c>
      <c r="CA188" s="14" t="n">
        <v>13.254</v>
      </c>
      <c r="CB188" s="14" t="n">
        <v>0</v>
      </c>
      <c r="CC188" s="14" t="n">
        <v>83.248</v>
      </c>
      <c r="CD188" s="14" t="n">
        <v>7.95</v>
      </c>
      <c r="CE188" s="14" t="n">
        <v>40.685</v>
      </c>
      <c r="CF188" s="14" t="n">
        <v>140.044</v>
      </c>
      <c r="CG188" s="14" t="n">
        <v>0.13</v>
      </c>
      <c r="CH188" s="14" t="n">
        <v>1</v>
      </c>
      <c r="CI188" s="14" t="n">
        <v>0</v>
      </c>
      <c r="CJ188" s="14" t="n">
        <v>0</v>
      </c>
      <c r="CK188" s="14" t="n">
        <v>0</v>
      </c>
      <c r="CL188" s="14" t="n">
        <v>0</v>
      </c>
      <c r="CM188" s="14" t="n">
        <v>0</v>
      </c>
      <c r="CN188" s="14" t="n">
        <v>0</v>
      </c>
      <c r="CO188" s="14" t="n">
        <v>0</v>
      </c>
      <c r="CP188" s="14" t="n">
        <v>0</v>
      </c>
      <c r="CQ188" s="14" t="n">
        <v>1.348</v>
      </c>
      <c r="CR188" s="14" t="n">
        <v>1</v>
      </c>
      <c r="CS188" s="14" t="n">
        <v>5.37</v>
      </c>
      <c r="CT188" s="14" t="n">
        <v>4.861</v>
      </c>
      <c r="CU188" s="14" t="n">
        <v>11.622</v>
      </c>
    </row>
    <row r="189">
      <c r="A189" s="14" t="inlineStr">
        <is>
          <t>COD2024</t>
        </is>
      </c>
      <c r="B189" s="14" t="inlineStr">
        <is>
          <t>COD</t>
        </is>
      </c>
      <c r="C189" s="14" t="inlineStr">
        <is>
          <t>COD</t>
        </is>
      </c>
      <c r="D189" s="14" t="inlineStr">
        <is>
          <t>Congo, Democratic Republic of the</t>
        </is>
      </c>
      <c r="E189" s="14" t="n">
        <v>2024</v>
      </c>
      <c r="F189" s="14" t="n">
        <v>0.16</v>
      </c>
      <c r="G189" s="14" t="n">
        <v>5.575</v>
      </c>
      <c r="H189" s="14" t="n">
        <v>1.324</v>
      </c>
      <c r="I189" s="14" t="n">
        <v>0</v>
      </c>
      <c r="J189" s="14" t="n">
        <v>5.575</v>
      </c>
      <c r="K189" s="14" t="n">
        <v>0</v>
      </c>
      <c r="L189" s="14" t="n">
        <v>1</v>
      </c>
      <c r="M189" s="14" t="n">
        <v>7.124</v>
      </c>
      <c r="N189" s="14" t="n">
        <v>3.971</v>
      </c>
      <c r="O189" s="14" t="n">
        <v>0</v>
      </c>
      <c r="P189" s="14" t="n">
        <v>7.124</v>
      </c>
      <c r="Q189" s="14" t="n">
        <v>0</v>
      </c>
      <c r="R189" s="14" t="n">
        <v>1</v>
      </c>
      <c r="S189" s="14" t="n">
        <v>12.193</v>
      </c>
      <c r="T189" s="14" t="n">
        <v>7.942</v>
      </c>
      <c r="U189" s="14" t="n">
        <v>0.266</v>
      </c>
      <c r="V189" s="14" t="n">
        <v>14.144</v>
      </c>
      <c r="W189" s="14" t="n">
        <v>0.16</v>
      </c>
      <c r="X189" s="14" t="n">
        <v>1</v>
      </c>
      <c r="Y189" s="14" t="n">
        <v>6.191</v>
      </c>
      <c r="Z189" s="14" t="n">
        <v>0.455</v>
      </c>
      <c r="AA189" s="14" t="n">
        <v>0</v>
      </c>
      <c r="AB189" s="14" t="n">
        <v>6.191</v>
      </c>
      <c r="AC189" s="14" t="n">
        <v>0</v>
      </c>
      <c r="AD189" s="14" t="n">
        <v>1</v>
      </c>
      <c r="AE189" s="14" t="n">
        <v>6.853</v>
      </c>
      <c r="AF189" s="14" t="n">
        <v>0.926</v>
      </c>
      <c r="AG189" s="14" t="n">
        <v>0</v>
      </c>
      <c r="AH189" s="14" t="n">
        <v>6.853</v>
      </c>
      <c r="AI189" s="14" t="n">
        <v>0</v>
      </c>
      <c r="AJ189" s="14" t="n">
        <v>1</v>
      </c>
      <c r="AK189" s="14" t="n">
        <v>10.823</v>
      </c>
      <c r="AL189" s="14" t="n">
        <v>4.021</v>
      </c>
      <c r="AM189" s="14" t="n">
        <v>0.236</v>
      </c>
      <c r="AN189" s="14" t="n">
        <v>12.555</v>
      </c>
      <c r="AO189" s="14" t="n">
        <v>0.16</v>
      </c>
      <c r="AP189" s="14" t="n">
        <v>1</v>
      </c>
      <c r="AQ189" s="14" t="n">
        <v>0.724</v>
      </c>
      <c r="AR189" s="14" t="n">
        <v>0.132</v>
      </c>
      <c r="AS189" s="14" t="n">
        <v>0.414</v>
      </c>
      <c r="AT189" s="14" t="n">
        <v>1.286</v>
      </c>
      <c r="AU189" s="14" t="n">
        <v>0.13</v>
      </c>
      <c r="AV189" s="14" t="n">
        <v>1</v>
      </c>
      <c r="AW189" s="14" t="n">
        <v>0.75</v>
      </c>
      <c r="AX189" s="14" t="n">
        <v>0.132</v>
      </c>
      <c r="AY189" s="14" t="n">
        <v>0.384</v>
      </c>
      <c r="AZ189" s="14" t="n">
        <v>1.282</v>
      </c>
      <c r="BA189" s="14" t="n">
        <v>0.13</v>
      </c>
      <c r="BB189" s="14" t="n">
        <v>1</v>
      </c>
      <c r="BC189" s="14" t="n">
        <v>0.513</v>
      </c>
      <c r="BD189" s="14" t="n">
        <v>0.132</v>
      </c>
      <c r="BE189" s="14" t="n">
        <v>0.464</v>
      </c>
      <c r="BF189" s="14" t="n">
        <v>1.084</v>
      </c>
      <c r="BG189" s="14" t="n">
        <v>0.13</v>
      </c>
      <c r="BH189" s="14" t="n">
        <v>1</v>
      </c>
      <c r="BI189" s="14" t="n">
        <v>0.591</v>
      </c>
      <c r="BJ189" s="14" t="n">
        <v>0.132</v>
      </c>
      <c r="BK189" s="14" t="n">
        <v>0.285</v>
      </c>
      <c r="BL189" s="14" t="n">
        <v>0.99</v>
      </c>
      <c r="BM189" s="14" t="n">
        <v>0.13</v>
      </c>
      <c r="BN189" s="14" t="n">
        <v>1</v>
      </c>
      <c r="BO189" s="14" t="n">
        <v>0</v>
      </c>
      <c r="BP189" s="14" t="n">
        <v>0</v>
      </c>
      <c r="BQ189" s="14" t="n">
        <v>0.049</v>
      </c>
      <c r="BR189" s="14" t="n">
        <v>0</v>
      </c>
      <c r="BS189" s="14" t="n">
        <v>0.833</v>
      </c>
      <c r="BT189" s="14" t="n">
        <v>0</v>
      </c>
      <c r="BU189" s="14" t="n">
        <v>0</v>
      </c>
      <c r="BV189" s="14" t="n">
        <v>0.063</v>
      </c>
      <c r="BW189" s="14" t="n">
        <v>0.16</v>
      </c>
      <c r="BX189" s="14" t="n">
        <v>0.833</v>
      </c>
      <c r="BY189" s="14" t="n">
        <v>13.646</v>
      </c>
      <c r="BZ189" s="14" t="n">
        <v>0</v>
      </c>
      <c r="CA189" s="14" t="n">
        <v>13.646</v>
      </c>
      <c r="CB189" s="14" t="n">
        <v>0</v>
      </c>
      <c r="CC189" s="14" t="n">
        <v>82.58799999999999</v>
      </c>
      <c r="CD189" s="14" t="n">
        <v>7.95</v>
      </c>
      <c r="CE189" s="14" t="n">
        <v>28.151</v>
      </c>
      <c r="CF189" s="14" t="n">
        <v>125.135</v>
      </c>
      <c r="CG189" s="14" t="n">
        <v>0.13</v>
      </c>
      <c r="CH189" s="14" t="n">
        <v>1</v>
      </c>
      <c r="CI189" s="14" t="n">
        <v>0</v>
      </c>
      <c r="CJ189" s="14" t="n">
        <v>0</v>
      </c>
      <c r="CK189" s="14" t="n">
        <v>0</v>
      </c>
      <c r="CL189" s="14" t="n">
        <v>0</v>
      </c>
      <c r="CM189" s="14" t="n">
        <v>0</v>
      </c>
      <c r="CN189" s="14" t="n">
        <v>0</v>
      </c>
      <c r="CO189" s="14" t="n">
        <v>0</v>
      </c>
      <c r="CP189" s="14" t="n">
        <v>0</v>
      </c>
      <c r="CQ189" s="14" t="n">
        <v>1.387</v>
      </c>
      <c r="CR189" s="14" t="n">
        <v>1</v>
      </c>
      <c r="CS189" s="14" t="n">
        <v>5.529</v>
      </c>
      <c r="CT189" s="14" t="n">
        <v>4.251</v>
      </c>
      <c r="CU189" s="14" t="n">
        <v>10.168</v>
      </c>
    </row>
    <row r="190">
      <c r="A190" s="14" t="inlineStr">
        <is>
          <t>COG2021</t>
        </is>
      </c>
      <c r="B190" s="14" t="inlineStr">
        <is>
          <t>COG</t>
        </is>
      </c>
      <c r="C190" s="14" t="inlineStr">
        <is>
          <t>COG</t>
        </is>
      </c>
      <c r="D190" s="14" t="inlineStr">
        <is>
          <t>Congo, Republic of</t>
        </is>
      </c>
      <c r="E190" s="14" t="n">
        <v>2021</v>
      </c>
      <c r="F190" s="14" t="n">
        <v>0.18</v>
      </c>
      <c r="G190" s="14" t="n">
        <v>5.897</v>
      </c>
      <c r="H190" s="14" t="n">
        <v>1.143</v>
      </c>
      <c r="I190" s="14" t="n">
        <v>0</v>
      </c>
      <c r="J190" s="14" t="n">
        <v>5.897</v>
      </c>
      <c r="K190" s="14" t="n">
        <v>0</v>
      </c>
      <c r="L190" s="14" t="n">
        <v>1</v>
      </c>
      <c r="M190" s="14" t="n">
        <v>7.964</v>
      </c>
      <c r="N190" s="14" t="n">
        <v>3.43</v>
      </c>
      <c r="O190" s="14" t="n">
        <v>0</v>
      </c>
      <c r="P190" s="14" t="n">
        <v>7.964</v>
      </c>
      <c r="Q190" s="14" t="n">
        <v>0</v>
      </c>
      <c r="R190" s="14" t="n">
        <v>1</v>
      </c>
      <c r="S190" s="14" t="n">
        <v>11.613</v>
      </c>
      <c r="T190" s="14" t="n">
        <v>6.86</v>
      </c>
      <c r="U190" s="14" t="n">
        <v>0</v>
      </c>
      <c r="V190" s="14" t="n">
        <v>13.704</v>
      </c>
      <c r="W190" s="14" t="n">
        <v>0.18</v>
      </c>
      <c r="X190" s="14" t="n">
        <v>1</v>
      </c>
      <c r="Y190" s="14" t="n">
        <v>6.369</v>
      </c>
      <c r="Z190" s="14" t="n">
        <v>0.468</v>
      </c>
      <c r="AA190" s="14" t="n">
        <v>0</v>
      </c>
      <c r="AB190" s="14" t="n">
        <v>6.369</v>
      </c>
      <c r="AC190" s="14" t="n">
        <v>0</v>
      </c>
      <c r="AD190" s="14" t="n">
        <v>1</v>
      </c>
      <c r="AE190" s="14" t="n">
        <v>6.941</v>
      </c>
      <c r="AF190" s="14" t="n">
        <v>0.9379999999999999</v>
      </c>
      <c r="AG190" s="14" t="n">
        <v>0</v>
      </c>
      <c r="AH190" s="14" t="n">
        <v>6.941</v>
      </c>
      <c r="AI190" s="14" t="n">
        <v>0</v>
      </c>
      <c r="AJ190" s="14" t="n">
        <v>1</v>
      </c>
      <c r="AK190" s="14" t="n">
        <v>10.371</v>
      </c>
      <c r="AL190" s="14" t="n">
        <v>3.853</v>
      </c>
      <c r="AM190" s="14" t="n">
        <v>0</v>
      </c>
      <c r="AN190" s="14" t="n">
        <v>12.238</v>
      </c>
      <c r="AO190" s="14" t="n">
        <v>0.18</v>
      </c>
      <c r="AP190" s="14" t="n">
        <v>1</v>
      </c>
      <c r="AQ190" s="14" t="n">
        <v>0.619</v>
      </c>
      <c r="AR190" s="14" t="n">
        <v>0.114</v>
      </c>
      <c r="AS190" s="14" t="n">
        <v>0.29</v>
      </c>
      <c r="AT190" s="14" t="n">
        <v>1.073</v>
      </c>
      <c r="AU190" s="14" t="n">
        <v>0.18</v>
      </c>
      <c r="AV190" s="14" t="n">
        <v>1</v>
      </c>
      <c r="AW190" s="14" t="n">
        <v>0.599</v>
      </c>
      <c r="AX190" s="14" t="n">
        <v>0.114</v>
      </c>
      <c r="AY190" s="14" t="n">
        <v>0.127</v>
      </c>
      <c r="AZ190" s="14" t="n">
        <v>0.857</v>
      </c>
      <c r="BA190" s="14" t="n">
        <v>0.18</v>
      </c>
      <c r="BB190" s="14" t="n">
        <v>1</v>
      </c>
      <c r="BC190" s="14" t="n">
        <v>0.439</v>
      </c>
      <c r="BD190" s="14" t="n">
        <v>0.114</v>
      </c>
      <c r="BE190" s="14" t="n">
        <v>-0.324</v>
      </c>
      <c r="BF190" s="14" t="n">
        <v>0.135</v>
      </c>
      <c r="BG190" s="14" t="n">
        <v>0</v>
      </c>
      <c r="BH190" s="14" t="n">
        <v>0</v>
      </c>
      <c r="BI190" s="14" t="n">
        <v>0.505</v>
      </c>
      <c r="BJ190" s="14" t="n">
        <v>0.114</v>
      </c>
      <c r="BK190" s="14" t="n">
        <v>-0.016</v>
      </c>
      <c r="BL190" s="14" t="n">
        <v>0.577</v>
      </c>
      <c r="BM190" s="14" t="n">
        <v>0.18</v>
      </c>
      <c r="BN190" s="14" t="n">
        <v>0</v>
      </c>
      <c r="BO190" s="14" t="n">
        <v>0</v>
      </c>
      <c r="BP190" s="14" t="n">
        <v>0</v>
      </c>
      <c r="BQ190" s="14" t="n">
        <v>0.048</v>
      </c>
      <c r="BR190" s="14" t="n">
        <v>0</v>
      </c>
      <c r="BS190" s="14" t="n">
        <v>1</v>
      </c>
      <c r="BT190" s="14" t="n">
        <v>0</v>
      </c>
      <c r="BU190" s="14" t="n">
        <v>0</v>
      </c>
      <c r="BV190" s="14" t="n">
        <v>0.136</v>
      </c>
      <c r="BW190" s="14" t="n">
        <v>0.18</v>
      </c>
      <c r="BX190" s="14" t="n">
        <v>1</v>
      </c>
      <c r="BY190" s="14" t="n">
        <v>11.787</v>
      </c>
      <c r="BZ190" s="14" t="n">
        <v>0</v>
      </c>
      <c r="CA190" s="14" t="n">
        <v>11.787</v>
      </c>
      <c r="CB190" s="14" t="n">
        <v>0</v>
      </c>
      <c r="CC190" s="14" t="n">
        <v>78.125</v>
      </c>
      <c r="CD190" s="14" t="n">
        <v>7.95</v>
      </c>
      <c r="CE190" s="14" t="n">
        <v>6.922</v>
      </c>
      <c r="CF190" s="14" t="n">
        <v>100.355</v>
      </c>
      <c r="CG190" s="14" t="n">
        <v>0.18</v>
      </c>
      <c r="CH190" s="14" t="n">
        <v>1</v>
      </c>
      <c r="CI190" s="14" t="n">
        <v>0</v>
      </c>
      <c r="CJ190" s="14" t="n">
        <v>0</v>
      </c>
      <c r="CK190" s="14" t="n">
        <v>0</v>
      </c>
      <c r="CL190" s="14" t="n">
        <v>0</v>
      </c>
      <c r="CM190" s="14" t="n">
        <v>0</v>
      </c>
      <c r="CN190" s="14" t="n">
        <v>0</v>
      </c>
      <c r="CO190" s="14" t="n">
        <v>0.047</v>
      </c>
      <c r="CP190" s="14" t="n">
        <v>0</v>
      </c>
      <c r="CQ190" s="14" t="n">
        <v>1.198</v>
      </c>
      <c r="CR190" s="14" t="n">
        <v>1</v>
      </c>
      <c r="CS190" s="14" t="n">
        <v>5.798</v>
      </c>
      <c r="CT190" s="14" t="n">
        <v>4.753</v>
      </c>
      <c r="CU190" s="14" t="n">
        <v>15.162</v>
      </c>
    </row>
    <row r="191">
      <c r="A191" s="14" t="inlineStr">
        <is>
          <t>COG2022</t>
        </is>
      </c>
      <c r="B191" s="14" t="inlineStr">
        <is>
          <t>COG</t>
        </is>
      </c>
      <c r="C191" s="14" t="inlineStr">
        <is>
          <t>COG</t>
        </is>
      </c>
      <c r="D191" s="14" t="inlineStr">
        <is>
          <t>Congo, Republic of</t>
        </is>
      </c>
      <c r="E191" s="14" t="n">
        <v>2022</v>
      </c>
      <c r="F191" s="14" t="n">
        <v>0.18</v>
      </c>
      <c r="G191" s="14" t="n">
        <v>11.72</v>
      </c>
      <c r="H191" s="14" t="n">
        <v>1.235</v>
      </c>
      <c r="I191" s="14" t="n">
        <v>0</v>
      </c>
      <c r="J191" s="14" t="n">
        <v>11.72</v>
      </c>
      <c r="K191" s="14" t="n">
        <v>0</v>
      </c>
      <c r="L191" s="14" t="n">
        <v>1</v>
      </c>
      <c r="M191" s="14" t="n">
        <v>9.782999999999999</v>
      </c>
      <c r="N191" s="14" t="n">
        <v>3.704</v>
      </c>
      <c r="O191" s="14" t="n">
        <v>0</v>
      </c>
      <c r="P191" s="14" t="n">
        <v>9.782999999999999</v>
      </c>
      <c r="Q191" s="14" t="n">
        <v>0</v>
      </c>
      <c r="R191" s="14" t="n">
        <v>1</v>
      </c>
      <c r="S191" s="14" t="n">
        <v>17.893</v>
      </c>
      <c r="T191" s="14" t="n">
        <v>7.408</v>
      </c>
      <c r="U191" s="14" t="n">
        <v>0.238</v>
      </c>
      <c r="V191" s="14" t="n">
        <v>21.114</v>
      </c>
      <c r="W191" s="14" t="n">
        <v>0.18</v>
      </c>
      <c r="X191" s="14" t="n">
        <v>1</v>
      </c>
      <c r="Y191" s="14" t="n">
        <v>6.878</v>
      </c>
      <c r="Z191" s="14" t="n">
        <v>0.506</v>
      </c>
      <c r="AA191" s="14" t="n">
        <v>0</v>
      </c>
      <c r="AB191" s="14" t="n">
        <v>6.878</v>
      </c>
      <c r="AC191" s="14" t="n">
        <v>0</v>
      </c>
      <c r="AD191" s="14" t="n">
        <v>1</v>
      </c>
      <c r="AE191" s="14" t="n">
        <v>7.496</v>
      </c>
      <c r="AF191" s="14" t="n">
        <v>1.013</v>
      </c>
      <c r="AG191" s="14" t="n">
        <v>0</v>
      </c>
      <c r="AH191" s="14" t="n">
        <v>7.496</v>
      </c>
      <c r="AI191" s="14" t="n">
        <v>0</v>
      </c>
      <c r="AJ191" s="14" t="n">
        <v>1</v>
      </c>
      <c r="AK191" s="14" t="n">
        <v>11.2</v>
      </c>
      <c r="AL191" s="14" t="n">
        <v>4.161</v>
      </c>
      <c r="AM191" s="14" t="n">
        <v>0.149</v>
      </c>
      <c r="AN191" s="14" t="n">
        <v>13.216</v>
      </c>
      <c r="AO191" s="14" t="n">
        <v>0.18</v>
      </c>
      <c r="AP191" s="14" t="n">
        <v>1</v>
      </c>
      <c r="AQ191" s="14" t="n">
        <v>0.861</v>
      </c>
      <c r="AR191" s="14" t="n">
        <v>0.123</v>
      </c>
      <c r="AS191" s="14" t="n">
        <v>-0.053</v>
      </c>
      <c r="AT191" s="14" t="n">
        <v>0.954</v>
      </c>
      <c r="AU191" s="14" t="n">
        <v>0.18</v>
      </c>
      <c r="AV191" s="14" t="n">
        <v>1</v>
      </c>
      <c r="AW191" s="14" t="n">
        <v>0.986</v>
      </c>
      <c r="AX191" s="14" t="n">
        <v>0.123</v>
      </c>
      <c r="AY191" s="14" t="n">
        <v>-0.341</v>
      </c>
      <c r="AZ191" s="14" t="n">
        <v>0.762</v>
      </c>
      <c r="BA191" s="14" t="n">
        <v>0.18</v>
      </c>
      <c r="BB191" s="14" t="n">
        <v>1</v>
      </c>
      <c r="BC191" s="14" t="n">
        <v>0.598</v>
      </c>
      <c r="BD191" s="14" t="n">
        <v>0.123</v>
      </c>
      <c r="BE191" s="14" t="n">
        <v>-0.484</v>
      </c>
      <c r="BF191" s="14" t="n">
        <v>0.134</v>
      </c>
      <c r="BG191" s="14" t="n">
        <v>0</v>
      </c>
      <c r="BH191" s="14" t="n">
        <v>0</v>
      </c>
      <c r="BI191" s="14" t="n">
        <v>0.612</v>
      </c>
      <c r="BJ191" s="14" t="n">
        <v>0.123</v>
      </c>
      <c r="BK191" s="14" t="n">
        <v>-0.178</v>
      </c>
      <c r="BL191" s="14" t="n">
        <v>0.513</v>
      </c>
      <c r="BM191" s="14" t="n">
        <v>0.18</v>
      </c>
      <c r="BN191" s="14" t="n">
        <v>0</v>
      </c>
      <c r="BO191" s="14" t="n">
        <v>0</v>
      </c>
      <c r="BP191" s="14" t="n">
        <v>0</v>
      </c>
      <c r="BQ191" s="14" t="n">
        <v>0.042</v>
      </c>
      <c r="BR191" s="14" t="n">
        <v>0</v>
      </c>
      <c r="BS191" s="14" t="n">
        <v>1</v>
      </c>
      <c r="BT191" s="14" t="n">
        <v>0</v>
      </c>
      <c r="BU191" s="14" t="n">
        <v>0</v>
      </c>
      <c r="BV191" s="14" t="n">
        <v>0.121</v>
      </c>
      <c r="BW191" s="14" t="n">
        <v>0.18</v>
      </c>
      <c r="BX191" s="14" t="n">
        <v>1</v>
      </c>
      <c r="BY191" s="14" t="n">
        <v>12.729</v>
      </c>
      <c r="BZ191" s="14" t="n">
        <v>0</v>
      </c>
      <c r="CA191" s="14" t="n">
        <v>12.729</v>
      </c>
      <c r="CB191" s="14" t="n">
        <v>0</v>
      </c>
      <c r="CC191" s="14" t="n">
        <v>97.90000000000001</v>
      </c>
      <c r="CD191" s="14" t="n">
        <v>7.95</v>
      </c>
      <c r="CE191" s="14" t="n">
        <v>-22.292</v>
      </c>
      <c r="CF191" s="14" t="n">
        <v>89.217</v>
      </c>
      <c r="CG191" s="14" t="n">
        <v>0.18</v>
      </c>
      <c r="CH191" s="14" t="n">
        <v>1</v>
      </c>
      <c r="CI191" s="14" t="n">
        <v>0</v>
      </c>
      <c r="CJ191" s="14" t="n">
        <v>0</v>
      </c>
      <c r="CK191" s="14" t="n">
        <v>0</v>
      </c>
      <c r="CL191" s="14" t="n">
        <v>0</v>
      </c>
      <c r="CM191" s="14" t="n">
        <v>0</v>
      </c>
      <c r="CN191" s="14" t="n">
        <v>0</v>
      </c>
      <c r="CO191" s="14" t="n">
        <v>0.021</v>
      </c>
      <c r="CP191" s="14" t="n">
        <v>0</v>
      </c>
      <c r="CQ191" s="14" t="n">
        <v>1.294</v>
      </c>
      <c r="CR191" s="14" t="n">
        <v>1</v>
      </c>
      <c r="CS191" s="14" t="n">
        <v>6.261</v>
      </c>
      <c r="CT191" s="14" t="n">
        <v>10.485</v>
      </c>
      <c r="CU191" s="14" t="n">
        <v>31.326</v>
      </c>
    </row>
    <row r="192">
      <c r="A192" s="14" t="inlineStr">
        <is>
          <t>COG2023</t>
        </is>
      </c>
      <c r="B192" s="14" t="inlineStr">
        <is>
          <t>COG</t>
        </is>
      </c>
      <c r="C192" s="14" t="inlineStr">
        <is>
          <t>COG</t>
        </is>
      </c>
      <c r="D192" s="14" t="inlineStr">
        <is>
          <t>Congo, Republic of</t>
        </is>
      </c>
      <c r="E192" s="14" t="n">
        <v>2023</v>
      </c>
      <c r="F192" s="14" t="n">
        <v>0.18</v>
      </c>
      <c r="G192" s="14" t="n">
        <v>6.147</v>
      </c>
      <c r="H192" s="14" t="n">
        <v>1.286</v>
      </c>
      <c r="I192" s="14" t="n">
        <v>0</v>
      </c>
      <c r="J192" s="14" t="n">
        <v>6.147</v>
      </c>
      <c r="K192" s="14" t="n">
        <v>0</v>
      </c>
      <c r="L192" s="14" t="n">
        <v>1</v>
      </c>
      <c r="M192" s="14" t="n">
        <v>7.886</v>
      </c>
      <c r="N192" s="14" t="n">
        <v>3.857</v>
      </c>
      <c r="O192" s="14" t="n">
        <v>0</v>
      </c>
      <c r="P192" s="14" t="n">
        <v>7.886</v>
      </c>
      <c r="Q192" s="14" t="n">
        <v>0</v>
      </c>
      <c r="R192" s="14" t="n">
        <v>1</v>
      </c>
      <c r="S192" s="14" t="n">
        <v>12.575</v>
      </c>
      <c r="T192" s="14" t="n">
        <v>7.714</v>
      </c>
      <c r="U192" s="14" t="n">
        <v>0.251</v>
      </c>
      <c r="V192" s="14" t="n">
        <v>14.839</v>
      </c>
      <c r="W192" s="14" t="n">
        <v>0.18</v>
      </c>
      <c r="X192" s="14" t="n">
        <v>1</v>
      </c>
      <c r="Y192" s="14" t="n">
        <v>7.162</v>
      </c>
      <c r="Z192" s="14" t="n">
        <v>0.527</v>
      </c>
      <c r="AA192" s="14" t="n">
        <v>0</v>
      </c>
      <c r="AB192" s="14" t="n">
        <v>7.162</v>
      </c>
      <c r="AC192" s="14" t="n">
        <v>0</v>
      </c>
      <c r="AD192" s="14" t="n">
        <v>1</v>
      </c>
      <c r="AE192" s="14" t="n">
        <v>7.805</v>
      </c>
      <c r="AF192" s="14" t="n">
        <v>1.055</v>
      </c>
      <c r="AG192" s="14" t="n">
        <v>0</v>
      </c>
      <c r="AH192" s="14" t="n">
        <v>7.805</v>
      </c>
      <c r="AI192" s="14" t="n">
        <v>0</v>
      </c>
      <c r="AJ192" s="14" t="n">
        <v>1</v>
      </c>
      <c r="AK192" s="14" t="n">
        <v>11.662</v>
      </c>
      <c r="AL192" s="14" t="n">
        <v>4.332</v>
      </c>
      <c r="AM192" s="14" t="n">
        <v>0.232</v>
      </c>
      <c r="AN192" s="14" t="n">
        <v>13.761</v>
      </c>
      <c r="AO192" s="14" t="n">
        <v>0.18</v>
      </c>
      <c r="AP192" s="14" t="n">
        <v>1</v>
      </c>
      <c r="AQ192" s="14" t="n">
        <v>0.76</v>
      </c>
      <c r="AR192" s="14" t="n">
        <v>0.129</v>
      </c>
      <c r="AS192" s="14" t="n">
        <v>0.218</v>
      </c>
      <c r="AT192" s="14" t="n">
        <v>1.154</v>
      </c>
      <c r="AU192" s="14" t="n">
        <v>0.18</v>
      </c>
      <c r="AV192" s="14" t="n">
        <v>1</v>
      </c>
      <c r="AW192" s="14" t="n">
        <v>0.8110000000000001</v>
      </c>
      <c r="AX192" s="14" t="n">
        <v>0.129</v>
      </c>
      <c r="AY192" s="14" t="n">
        <v>-0.08400000000000001</v>
      </c>
      <c r="AZ192" s="14" t="n">
        <v>0.859</v>
      </c>
      <c r="BA192" s="14" t="n">
        <v>0.18</v>
      </c>
      <c r="BB192" s="14" t="n">
        <v>1</v>
      </c>
      <c r="BC192" s="14" t="n">
        <v>0.535</v>
      </c>
      <c r="BD192" s="14" t="n">
        <v>0.129</v>
      </c>
      <c r="BE192" s="14" t="n">
        <v>-0.395</v>
      </c>
      <c r="BF192" s="14" t="n">
        <v>0.14</v>
      </c>
      <c r="BG192" s="14" t="n">
        <v>0</v>
      </c>
      <c r="BH192" s="14" t="n">
        <v>0</v>
      </c>
      <c r="BI192" s="14" t="n">
        <v>0.579</v>
      </c>
      <c r="BJ192" s="14" t="n">
        <v>0.129</v>
      </c>
      <c r="BK192" s="14" t="n">
        <v>-0.132</v>
      </c>
      <c r="BL192" s="14" t="n">
        <v>0.528</v>
      </c>
      <c r="BM192" s="14" t="n">
        <v>0.18</v>
      </c>
      <c r="BN192" s="14" t="n">
        <v>0</v>
      </c>
      <c r="BO192" s="14" t="n">
        <v>0</v>
      </c>
      <c r="BP192" s="14" t="n">
        <v>0</v>
      </c>
      <c r="BQ192" s="14" t="n">
        <v>0.044</v>
      </c>
      <c r="BR192" s="14" t="n">
        <v>0</v>
      </c>
      <c r="BS192" s="14" t="n">
        <v>1</v>
      </c>
      <c r="BT192" s="14" t="n">
        <v>0</v>
      </c>
      <c r="BU192" s="14" t="n">
        <v>0</v>
      </c>
      <c r="BV192" s="14" t="n">
        <v>0.124</v>
      </c>
      <c r="BW192" s="14" t="n">
        <v>0.18</v>
      </c>
      <c r="BX192" s="14" t="n">
        <v>1</v>
      </c>
      <c r="BY192" s="14" t="n">
        <v>13.254</v>
      </c>
      <c r="BZ192" s="14" t="n">
        <v>0</v>
      </c>
      <c r="CA192" s="14" t="n">
        <v>13.254</v>
      </c>
      <c r="CB192" s="14" t="n">
        <v>0</v>
      </c>
      <c r="CC192" s="14" t="n">
        <v>83.248</v>
      </c>
      <c r="CD192" s="14" t="n">
        <v>7.95</v>
      </c>
      <c r="CE192" s="14" t="n">
        <v>-5.498</v>
      </c>
      <c r="CF192" s="14" t="n">
        <v>91.745</v>
      </c>
      <c r="CG192" s="14" t="n">
        <v>0.18</v>
      </c>
      <c r="CH192" s="14" t="n">
        <v>1</v>
      </c>
      <c r="CI192" s="14" t="n">
        <v>0</v>
      </c>
      <c r="CJ192" s="14" t="n">
        <v>0</v>
      </c>
      <c r="CK192" s="14" t="n">
        <v>0</v>
      </c>
      <c r="CL192" s="14" t="n">
        <v>0</v>
      </c>
      <c r="CM192" s="14" t="n">
        <v>0</v>
      </c>
      <c r="CN192" s="14" t="n">
        <v>0</v>
      </c>
      <c r="CO192" s="14" t="n">
        <v>0.054</v>
      </c>
      <c r="CP192" s="14" t="n">
        <v>0</v>
      </c>
      <c r="CQ192" s="14" t="n">
        <v>1.348</v>
      </c>
      <c r="CR192" s="14" t="n">
        <v>1</v>
      </c>
      <c r="CS192" s="14" t="n">
        <v>6.519</v>
      </c>
      <c r="CT192" s="14" t="n">
        <v>4.861</v>
      </c>
      <c r="CU192" s="14" t="n">
        <v>11.622</v>
      </c>
    </row>
    <row r="193">
      <c r="A193" s="14" t="inlineStr">
        <is>
          <t>COG2024</t>
        </is>
      </c>
      <c r="B193" s="14" t="inlineStr">
        <is>
          <t>COG</t>
        </is>
      </c>
      <c r="C193" s="14" t="inlineStr">
        <is>
          <t>COG</t>
        </is>
      </c>
      <c r="D193" s="14" t="inlineStr">
        <is>
          <t>Congo, Republic of</t>
        </is>
      </c>
      <c r="E193" s="14" t="n">
        <v>2024</v>
      </c>
      <c r="F193" s="14" t="n">
        <v>0.18</v>
      </c>
      <c r="G193" s="14" t="n">
        <v>5.575</v>
      </c>
      <c r="H193" s="14" t="n">
        <v>1.324</v>
      </c>
      <c r="I193" s="14" t="n">
        <v>0</v>
      </c>
      <c r="J193" s="14" t="n">
        <v>5.575</v>
      </c>
      <c r="K193" s="14" t="n">
        <v>0</v>
      </c>
      <c r="L193" s="14" t="n">
        <v>1</v>
      </c>
      <c r="M193" s="14" t="n">
        <v>7.124</v>
      </c>
      <c r="N193" s="14" t="n">
        <v>3.971</v>
      </c>
      <c r="O193" s="14" t="n">
        <v>0</v>
      </c>
      <c r="P193" s="14" t="n">
        <v>7.124</v>
      </c>
      <c r="Q193" s="14" t="n">
        <v>0</v>
      </c>
      <c r="R193" s="14" t="n">
        <v>1</v>
      </c>
      <c r="S193" s="14" t="n">
        <v>12.193</v>
      </c>
      <c r="T193" s="14" t="n">
        <v>7.942</v>
      </c>
      <c r="U193" s="14" t="n">
        <v>0.299</v>
      </c>
      <c r="V193" s="14" t="n">
        <v>14.388</v>
      </c>
      <c r="W193" s="14" t="n">
        <v>0.18</v>
      </c>
      <c r="X193" s="14" t="n">
        <v>1</v>
      </c>
      <c r="Y193" s="14" t="n">
        <v>7.374</v>
      </c>
      <c r="Z193" s="14" t="n">
        <v>0.542</v>
      </c>
      <c r="AA193" s="14" t="n">
        <v>0</v>
      </c>
      <c r="AB193" s="14" t="n">
        <v>7.374</v>
      </c>
      <c r="AC193" s="14" t="n">
        <v>0</v>
      </c>
      <c r="AD193" s="14" t="n">
        <v>1</v>
      </c>
      <c r="AE193" s="14" t="n">
        <v>8.036</v>
      </c>
      <c r="AF193" s="14" t="n">
        <v>1.086</v>
      </c>
      <c r="AG193" s="14" t="n">
        <v>0</v>
      </c>
      <c r="AH193" s="14" t="n">
        <v>8.036</v>
      </c>
      <c r="AI193" s="14" t="n">
        <v>0</v>
      </c>
      <c r="AJ193" s="14" t="n">
        <v>1</v>
      </c>
      <c r="AK193" s="14" t="n">
        <v>12.006</v>
      </c>
      <c r="AL193" s="14" t="n">
        <v>4.46</v>
      </c>
      <c r="AM193" s="14" t="n">
        <v>0.294</v>
      </c>
      <c r="AN193" s="14" t="n">
        <v>14.167</v>
      </c>
      <c r="AO193" s="14" t="n">
        <v>0.18</v>
      </c>
      <c r="AP193" s="14" t="n">
        <v>1</v>
      </c>
      <c r="AQ193" s="14" t="n">
        <v>0.724</v>
      </c>
      <c r="AR193" s="14" t="n">
        <v>0.132</v>
      </c>
      <c r="AS193" s="14" t="n">
        <v>0.359</v>
      </c>
      <c r="AT193" s="14" t="n">
        <v>1.278</v>
      </c>
      <c r="AU193" s="14" t="n">
        <v>0.18</v>
      </c>
      <c r="AV193" s="14" t="n">
        <v>1</v>
      </c>
      <c r="AW193" s="14" t="n">
        <v>0.75</v>
      </c>
      <c r="AX193" s="14" t="n">
        <v>0.132</v>
      </c>
      <c r="AY193" s="14" t="n">
        <v>0.123</v>
      </c>
      <c r="AZ193" s="14" t="n">
        <v>1.031</v>
      </c>
      <c r="BA193" s="14" t="n">
        <v>0.18</v>
      </c>
      <c r="BB193" s="14" t="n">
        <v>1</v>
      </c>
      <c r="BC193" s="14" t="n">
        <v>0.513</v>
      </c>
      <c r="BD193" s="14" t="n">
        <v>0.132</v>
      </c>
      <c r="BE193" s="14" t="n">
        <v>-0.369</v>
      </c>
      <c r="BF193" s="14" t="n">
        <v>0.144</v>
      </c>
      <c r="BG193" s="14" t="n">
        <v>0</v>
      </c>
      <c r="BH193" s="14" t="n">
        <v>0</v>
      </c>
      <c r="BI193" s="14" t="n">
        <v>0.591</v>
      </c>
      <c r="BJ193" s="14" t="n">
        <v>0.132</v>
      </c>
      <c r="BK193" s="14" t="n">
        <v>-0.144</v>
      </c>
      <c r="BL193" s="14" t="n">
        <v>0.528</v>
      </c>
      <c r="BM193" s="14" t="n">
        <v>0.18</v>
      </c>
      <c r="BN193" s="14" t="n">
        <v>0</v>
      </c>
      <c r="BO193" s="14" t="n">
        <v>0</v>
      </c>
      <c r="BP193" s="14" t="n">
        <v>0</v>
      </c>
      <c r="BQ193" s="14" t="n">
        <v>0.045</v>
      </c>
      <c r="BR193" s="14" t="n">
        <v>0</v>
      </c>
      <c r="BS193" s="14" t="n">
        <v>1</v>
      </c>
      <c r="BT193" s="14" t="n">
        <v>0</v>
      </c>
      <c r="BU193" s="14" t="n">
        <v>0</v>
      </c>
      <c r="BV193" s="14" t="n">
        <v>0.128</v>
      </c>
      <c r="BW193" s="14" t="n">
        <v>0.18</v>
      </c>
      <c r="BX193" s="14" t="n">
        <v>1</v>
      </c>
      <c r="BY193" s="14" t="n">
        <v>13.646</v>
      </c>
      <c r="BZ193" s="14" t="n">
        <v>0</v>
      </c>
      <c r="CA193" s="14" t="n">
        <v>13.646</v>
      </c>
      <c r="CB193" s="14" t="n">
        <v>0</v>
      </c>
      <c r="CC193" s="14" t="n">
        <v>82.58799999999999</v>
      </c>
      <c r="CD193" s="14" t="n">
        <v>7.95</v>
      </c>
      <c r="CE193" s="14" t="n">
        <v>-4.809</v>
      </c>
      <c r="CF193" s="14" t="n">
        <v>91.779</v>
      </c>
      <c r="CG193" s="14" t="n">
        <v>0.18</v>
      </c>
      <c r="CH193" s="14" t="n">
        <v>1</v>
      </c>
      <c r="CI193" s="14" t="n">
        <v>0</v>
      </c>
      <c r="CJ193" s="14" t="n">
        <v>0</v>
      </c>
      <c r="CK193" s="14" t="n">
        <v>0</v>
      </c>
      <c r="CL193" s="14" t="n">
        <v>0</v>
      </c>
      <c r="CM193" s="14" t="n">
        <v>0</v>
      </c>
      <c r="CN193" s="14" t="n">
        <v>0</v>
      </c>
      <c r="CO193" s="14" t="n">
        <v>0.051</v>
      </c>
      <c r="CP193" s="14" t="n">
        <v>0</v>
      </c>
      <c r="CQ193" s="14" t="n">
        <v>1.387</v>
      </c>
      <c r="CR193" s="14" t="n">
        <v>1</v>
      </c>
      <c r="CS193" s="14" t="n">
        <v>6.712</v>
      </c>
      <c r="CT193" s="14" t="n">
        <v>4.251</v>
      </c>
      <c r="CU193" s="14" t="n">
        <v>10.168</v>
      </c>
    </row>
    <row r="194">
      <c r="A194" s="14" t="inlineStr">
        <is>
          <t>CRI2021</t>
        </is>
      </c>
      <c r="B194" s="14" t="inlineStr">
        <is>
          <t>CRI</t>
        </is>
      </c>
      <c r="C194" s="14" t="inlineStr">
        <is>
          <t>CRI</t>
        </is>
      </c>
      <c r="D194" s="14" t="inlineStr">
        <is>
          <t>Costa Rica</t>
        </is>
      </c>
      <c r="E194" s="14" t="n">
        <v>2021</v>
      </c>
      <c r="F194" s="14" t="n">
        <v>0.13</v>
      </c>
      <c r="G194" s="14" t="n">
        <v>5.897</v>
      </c>
      <c r="H194" s="14" t="n">
        <v>1.143</v>
      </c>
      <c r="I194" s="14" t="n">
        <v>0</v>
      </c>
      <c r="J194" s="14" t="n">
        <v>5.897</v>
      </c>
      <c r="K194" s="14" t="n">
        <v>0</v>
      </c>
      <c r="L194" s="14" t="n">
        <v>1</v>
      </c>
      <c r="M194" s="14" t="n">
        <v>7.964</v>
      </c>
      <c r="N194" s="14" t="n">
        <v>3.43</v>
      </c>
      <c r="O194" s="14" t="n">
        <v>0</v>
      </c>
      <c r="P194" s="14" t="n">
        <v>7.964</v>
      </c>
      <c r="Q194" s="14" t="n">
        <v>0</v>
      </c>
      <c r="R194" s="14" t="n">
        <v>1</v>
      </c>
      <c r="S194" s="14" t="n">
        <v>11.613</v>
      </c>
      <c r="T194" s="14" t="n">
        <v>6.86</v>
      </c>
      <c r="U194" s="14" t="n">
        <v>0</v>
      </c>
      <c r="V194" s="14" t="n">
        <v>13.123</v>
      </c>
      <c r="W194" s="14" t="n">
        <v>0.13</v>
      </c>
      <c r="X194" s="14" t="n">
        <v>1</v>
      </c>
      <c r="Y194" s="14" t="n">
        <v>3.738</v>
      </c>
      <c r="Z194" s="14" t="n">
        <v>0.503</v>
      </c>
      <c r="AA194" s="14" t="n">
        <v>0</v>
      </c>
      <c r="AB194" s="14" t="n">
        <v>3.738</v>
      </c>
      <c r="AC194" s="14" t="n">
        <v>0</v>
      </c>
      <c r="AD194" s="14" t="n">
        <v>1</v>
      </c>
      <c r="AE194" s="14" t="n">
        <v>4.881</v>
      </c>
      <c r="AF194" s="14" t="n">
        <v>1.143</v>
      </c>
      <c r="AG194" s="14" t="n">
        <v>0</v>
      </c>
      <c r="AH194" s="14" t="n">
        <v>4.881</v>
      </c>
      <c r="AI194" s="14" t="n">
        <v>0</v>
      </c>
      <c r="AJ194" s="14" t="n">
        <v>1</v>
      </c>
      <c r="AK194" s="14" t="n">
        <v>11.741</v>
      </c>
      <c r="AL194" s="14" t="n">
        <v>6.309</v>
      </c>
      <c r="AM194" s="14" t="n">
        <v>0</v>
      </c>
      <c r="AN194" s="14" t="n">
        <v>13.267</v>
      </c>
      <c r="AO194" s="14" t="n">
        <v>0.13</v>
      </c>
      <c r="AP194" s="14" t="n">
        <v>1</v>
      </c>
      <c r="AQ194" s="14" t="n">
        <v>0.649</v>
      </c>
      <c r="AR194" s="14" t="n">
        <v>0.114</v>
      </c>
      <c r="AS194" s="14" t="n">
        <v>0.321</v>
      </c>
      <c r="AT194" s="14" t="n">
        <v>1.096</v>
      </c>
      <c r="AU194" s="14" t="n">
        <v>0.13</v>
      </c>
      <c r="AV194" s="14" t="n">
        <v>1</v>
      </c>
      <c r="AW194" s="14" t="n">
        <v>0.577</v>
      </c>
      <c r="AX194" s="14" t="n">
        <v>0.114</v>
      </c>
      <c r="AY194" s="14" t="n">
        <v>0.236</v>
      </c>
      <c r="AZ194" s="14" t="n">
        <v>0.919</v>
      </c>
      <c r="BA194" s="14" t="n">
        <v>0.13</v>
      </c>
      <c r="BB194" s="14" t="n">
        <v>1</v>
      </c>
      <c r="BC194" s="14" t="n">
        <v>0.458</v>
      </c>
      <c r="BD194" s="14" t="n">
        <v>0.114</v>
      </c>
      <c r="BE194" s="14" t="n">
        <v>-0.199</v>
      </c>
      <c r="BF194" s="14" t="n">
        <v>0.293</v>
      </c>
      <c r="BG194" s="14" t="n">
        <v>0</v>
      </c>
      <c r="BH194" s="14" t="n">
        <v>0</v>
      </c>
      <c r="BI194" s="14" t="n">
        <v>0.491</v>
      </c>
      <c r="BJ194" s="14" t="n">
        <v>0.114</v>
      </c>
      <c r="BK194" s="14" t="n">
        <v>0.127</v>
      </c>
      <c r="BL194" s="14" t="n">
        <v>0.698</v>
      </c>
      <c r="BM194" s="14" t="n">
        <v>0.13</v>
      </c>
      <c r="BN194" s="14" t="n">
        <v>1</v>
      </c>
      <c r="BO194" s="14" t="n">
        <v>0</v>
      </c>
      <c r="BP194" s="14" t="n">
        <v>0.002</v>
      </c>
      <c r="BQ194" s="14" t="n">
        <v>0.171</v>
      </c>
      <c r="BR194" s="14" t="n">
        <v>0</v>
      </c>
      <c r="BS194" s="14" t="n">
        <v>1</v>
      </c>
      <c r="BT194" s="14" t="n">
        <v>0</v>
      </c>
      <c r="BU194" s="14" t="n">
        <v>0.016</v>
      </c>
      <c r="BV194" s="14" t="n">
        <v>0.152</v>
      </c>
      <c r="BW194" s="14" t="n">
        <v>0</v>
      </c>
      <c r="BX194" s="14" t="n">
        <v>0.833</v>
      </c>
      <c r="BY194" s="14" t="n">
        <v>11.787</v>
      </c>
      <c r="BZ194" s="14" t="n">
        <v>0</v>
      </c>
      <c r="CA194" s="14" t="n">
        <v>11.787</v>
      </c>
      <c r="CB194" s="14" t="n">
        <v>0</v>
      </c>
      <c r="CC194" s="14" t="n">
        <v>78.125</v>
      </c>
      <c r="CD194" s="14" t="n">
        <v>7.95</v>
      </c>
      <c r="CE194" s="14" t="n">
        <v>-11.373</v>
      </c>
      <c r="CF194" s="14" t="n">
        <v>75.43000000000001</v>
      </c>
      <c r="CG194" s="14" t="n">
        <v>0.13</v>
      </c>
      <c r="CH194" s="14" t="n">
        <v>1</v>
      </c>
      <c r="CI194" s="14" t="n">
        <v>0</v>
      </c>
      <c r="CJ194" s="14" t="n">
        <v>0</v>
      </c>
      <c r="CK194" s="14" t="n">
        <v>0</v>
      </c>
      <c r="CL194" s="14" t="n">
        <v>0</v>
      </c>
      <c r="CM194" s="14" t="n">
        <v>0</v>
      </c>
      <c r="CN194" s="14" t="n">
        <v>0</v>
      </c>
      <c r="CO194" s="14" t="n">
        <v>0.053</v>
      </c>
      <c r="CP194" s="14" t="n">
        <v>0</v>
      </c>
      <c r="CQ194" s="14" t="n">
        <v>1.198</v>
      </c>
      <c r="CR194" s="14" t="n">
        <v>0</v>
      </c>
      <c r="CS194" s="14" t="n">
        <v>4.776</v>
      </c>
      <c r="CT194" s="14" t="n">
        <v>4.753</v>
      </c>
      <c r="CU194" s="14" t="n">
        <v>15.983</v>
      </c>
    </row>
    <row r="195">
      <c r="A195" s="14" t="inlineStr">
        <is>
          <t>CRI2022</t>
        </is>
      </c>
      <c r="B195" s="14" t="inlineStr">
        <is>
          <t>CRI</t>
        </is>
      </c>
      <c r="C195" s="14" t="inlineStr">
        <is>
          <t>CRI</t>
        </is>
      </c>
      <c r="D195" s="14" t="inlineStr">
        <is>
          <t>Costa Rica</t>
        </is>
      </c>
      <c r="E195" s="14" t="n">
        <v>2022</v>
      </c>
      <c r="F195" s="14" t="n">
        <v>0.13</v>
      </c>
      <c r="G195" s="14" t="n">
        <v>11.72</v>
      </c>
      <c r="H195" s="14" t="n">
        <v>1.235</v>
      </c>
      <c r="I195" s="14" t="n">
        <v>0</v>
      </c>
      <c r="J195" s="14" t="n">
        <v>11.72</v>
      </c>
      <c r="K195" s="14" t="n">
        <v>0</v>
      </c>
      <c r="L195" s="14" t="n">
        <v>1</v>
      </c>
      <c r="M195" s="14" t="n">
        <v>9.782999999999999</v>
      </c>
      <c r="N195" s="14" t="n">
        <v>3.704</v>
      </c>
      <c r="O195" s="14" t="n">
        <v>0</v>
      </c>
      <c r="P195" s="14" t="n">
        <v>9.782999999999999</v>
      </c>
      <c r="Q195" s="14" t="n">
        <v>0</v>
      </c>
      <c r="R195" s="14" t="n">
        <v>1</v>
      </c>
      <c r="S195" s="14" t="n">
        <v>17.893</v>
      </c>
      <c r="T195" s="14" t="n">
        <v>7.408</v>
      </c>
      <c r="U195" s="14" t="n">
        <v>0.172</v>
      </c>
      <c r="V195" s="14" t="n">
        <v>20.219</v>
      </c>
      <c r="W195" s="14" t="n">
        <v>0.13</v>
      </c>
      <c r="X195" s="14" t="n">
        <v>1</v>
      </c>
      <c r="Y195" s="14" t="n">
        <v>4.036</v>
      </c>
      <c r="Z195" s="14" t="n">
        <v>0.543</v>
      </c>
      <c r="AA195" s="14" t="n">
        <v>0</v>
      </c>
      <c r="AB195" s="14" t="n">
        <v>4.036</v>
      </c>
      <c r="AC195" s="14" t="n">
        <v>0</v>
      </c>
      <c r="AD195" s="14" t="n">
        <v>1</v>
      </c>
      <c r="AE195" s="14" t="n">
        <v>5.271</v>
      </c>
      <c r="AF195" s="14" t="n">
        <v>1.234</v>
      </c>
      <c r="AG195" s="14" t="n">
        <v>0</v>
      </c>
      <c r="AH195" s="14" t="n">
        <v>5.271</v>
      </c>
      <c r="AI195" s="14" t="n">
        <v>0</v>
      </c>
      <c r="AJ195" s="14" t="n">
        <v>1</v>
      </c>
      <c r="AK195" s="14" t="n">
        <v>12.679</v>
      </c>
      <c r="AL195" s="14" t="n">
        <v>6.813</v>
      </c>
      <c r="AM195" s="14" t="n">
        <v>0.122</v>
      </c>
      <c r="AN195" s="14" t="n">
        <v>14.327</v>
      </c>
      <c r="AO195" s="14" t="n">
        <v>0.13</v>
      </c>
      <c r="AP195" s="14" t="n">
        <v>1</v>
      </c>
      <c r="AQ195" s="14" t="n">
        <v>0.896</v>
      </c>
      <c r="AR195" s="14" t="n">
        <v>0.123</v>
      </c>
      <c r="AS195" s="14" t="n">
        <v>0.294</v>
      </c>
      <c r="AT195" s="14" t="n">
        <v>1.345</v>
      </c>
      <c r="AU195" s="14" t="n">
        <v>0.13</v>
      </c>
      <c r="AV195" s="14" t="n">
        <v>1</v>
      </c>
      <c r="AW195" s="14" t="n">
        <v>0.89</v>
      </c>
      <c r="AX195" s="14" t="n">
        <v>0.123</v>
      </c>
      <c r="AY195" s="14" t="n">
        <v>0.244</v>
      </c>
      <c r="AZ195" s="14" t="n">
        <v>1.281</v>
      </c>
      <c r="BA195" s="14" t="n">
        <v>0.13</v>
      </c>
      <c r="BB195" s="14" t="n">
        <v>1</v>
      </c>
      <c r="BC195" s="14" t="n">
        <v>0.62</v>
      </c>
      <c r="BD195" s="14" t="n">
        <v>0.123</v>
      </c>
      <c r="BE195" s="14" t="n">
        <v>-0.256</v>
      </c>
      <c r="BF195" s="14" t="n">
        <v>0.412</v>
      </c>
      <c r="BG195" s="14" t="n">
        <v>0</v>
      </c>
      <c r="BH195" s="14" t="n">
        <v>0</v>
      </c>
      <c r="BI195" s="14" t="n">
        <v>0.608</v>
      </c>
      <c r="BJ195" s="14" t="n">
        <v>0.123</v>
      </c>
      <c r="BK195" s="14" t="n">
        <v>0.382</v>
      </c>
      <c r="BL195" s="14" t="n">
        <v>1.119</v>
      </c>
      <c r="BM195" s="14" t="n">
        <v>0.13</v>
      </c>
      <c r="BN195" s="14" t="n">
        <v>1</v>
      </c>
      <c r="BO195" s="14" t="n">
        <v>0</v>
      </c>
      <c r="BP195" s="14" t="n">
        <v>0.005</v>
      </c>
      <c r="BQ195" s="14" t="n">
        <v>0.161</v>
      </c>
      <c r="BR195" s="14" t="n">
        <v>0</v>
      </c>
      <c r="BS195" s="14" t="n">
        <v>1</v>
      </c>
      <c r="BT195" s="14" t="n">
        <v>0</v>
      </c>
      <c r="BU195" s="14" t="n">
        <v>0.016</v>
      </c>
      <c r="BV195" s="14" t="n">
        <v>0.131</v>
      </c>
      <c r="BW195" s="14" t="n">
        <v>0</v>
      </c>
      <c r="BX195" s="14" t="n">
        <v>0.833</v>
      </c>
      <c r="BY195" s="14" t="n">
        <v>12.729</v>
      </c>
      <c r="BZ195" s="14" t="n">
        <v>0</v>
      </c>
      <c r="CA195" s="14" t="n">
        <v>12.729</v>
      </c>
      <c r="CB195" s="14" t="n">
        <v>0</v>
      </c>
      <c r="CC195" s="14" t="n">
        <v>97.90000000000001</v>
      </c>
      <c r="CD195" s="14" t="n">
        <v>7.95</v>
      </c>
      <c r="CE195" s="14" t="n">
        <v>4.575</v>
      </c>
      <c r="CF195" s="14" t="n">
        <v>115.797</v>
      </c>
      <c r="CG195" s="14" t="n">
        <v>0.13</v>
      </c>
      <c r="CH195" s="14" t="n">
        <v>1</v>
      </c>
      <c r="CI195" s="14" t="n">
        <v>0</v>
      </c>
      <c r="CJ195" s="14" t="n">
        <v>0</v>
      </c>
      <c r="CK195" s="14" t="n">
        <v>0</v>
      </c>
      <c r="CL195" s="14" t="n">
        <v>0</v>
      </c>
      <c r="CM195" s="14" t="n">
        <v>0</v>
      </c>
      <c r="CN195" s="14" t="n">
        <v>0</v>
      </c>
      <c r="CO195" s="14" t="n">
        <v>0.058</v>
      </c>
      <c r="CP195" s="14" t="n">
        <v>0</v>
      </c>
      <c r="CQ195" s="14" t="n">
        <v>1.294</v>
      </c>
      <c r="CR195" s="14" t="n">
        <v>0</v>
      </c>
      <c r="CS195" s="14" t="n">
        <v>5.158</v>
      </c>
      <c r="CT195" s="14" t="n">
        <v>10.485</v>
      </c>
      <c r="CU195" s="14" t="n">
        <v>29.494</v>
      </c>
    </row>
    <row r="196">
      <c r="A196" s="14" t="inlineStr">
        <is>
          <t>CRI2023</t>
        </is>
      </c>
      <c r="B196" s="14" t="inlineStr">
        <is>
          <t>CRI</t>
        </is>
      </c>
      <c r="C196" s="14" t="inlineStr">
        <is>
          <t>CRI</t>
        </is>
      </c>
      <c r="D196" s="14" t="inlineStr">
        <is>
          <t>Costa Rica</t>
        </is>
      </c>
      <c r="E196" s="14" t="n">
        <v>2023</v>
      </c>
      <c r="F196" s="14" t="n">
        <v>0.13</v>
      </c>
      <c r="G196" s="14" t="n">
        <v>6.147</v>
      </c>
      <c r="H196" s="14" t="n">
        <v>1.286</v>
      </c>
      <c r="I196" s="14" t="n">
        <v>0</v>
      </c>
      <c r="J196" s="14" t="n">
        <v>6.147</v>
      </c>
      <c r="K196" s="14" t="n">
        <v>0</v>
      </c>
      <c r="L196" s="14" t="n">
        <v>1</v>
      </c>
      <c r="M196" s="14" t="n">
        <v>7.886</v>
      </c>
      <c r="N196" s="14" t="n">
        <v>3.857</v>
      </c>
      <c r="O196" s="14" t="n">
        <v>0</v>
      </c>
      <c r="P196" s="14" t="n">
        <v>7.886</v>
      </c>
      <c r="Q196" s="14" t="n">
        <v>0</v>
      </c>
      <c r="R196" s="14" t="n">
        <v>1</v>
      </c>
      <c r="S196" s="14" t="n">
        <v>12.575</v>
      </c>
      <c r="T196" s="14" t="n">
        <v>7.714</v>
      </c>
      <c r="U196" s="14" t="n">
        <v>0.181</v>
      </c>
      <c r="V196" s="14" t="n">
        <v>14.21</v>
      </c>
      <c r="W196" s="14" t="n">
        <v>0.13</v>
      </c>
      <c r="X196" s="14" t="n">
        <v>1</v>
      </c>
      <c r="Y196" s="14" t="n">
        <v>3.731</v>
      </c>
      <c r="Z196" s="14" t="n">
        <v>0.502</v>
      </c>
      <c r="AA196" s="14" t="n">
        <v>0</v>
      </c>
      <c r="AB196" s="14" t="n">
        <v>3.731</v>
      </c>
      <c r="AC196" s="14" t="n">
        <v>0</v>
      </c>
      <c r="AD196" s="14" t="n">
        <v>1</v>
      </c>
      <c r="AE196" s="14" t="n">
        <v>5.016</v>
      </c>
      <c r="AF196" s="14" t="n">
        <v>1.175</v>
      </c>
      <c r="AG196" s="14" t="n">
        <v>0</v>
      </c>
      <c r="AH196" s="14" t="n">
        <v>5.016</v>
      </c>
      <c r="AI196" s="14" t="n">
        <v>0</v>
      </c>
      <c r="AJ196" s="14" t="n">
        <v>1</v>
      </c>
      <c r="AK196" s="14" t="n">
        <v>12.73</v>
      </c>
      <c r="AL196" s="14" t="n">
        <v>6.84</v>
      </c>
      <c r="AM196" s="14" t="n">
        <v>0.183</v>
      </c>
      <c r="AN196" s="14" t="n">
        <v>14.385</v>
      </c>
      <c r="AO196" s="14" t="n">
        <v>0.13</v>
      </c>
      <c r="AP196" s="14" t="n">
        <v>1</v>
      </c>
      <c r="AQ196" s="14" t="n">
        <v>0.791</v>
      </c>
      <c r="AR196" s="14" t="n">
        <v>0.129</v>
      </c>
      <c r="AS196" s="14" t="n">
        <v>0.391</v>
      </c>
      <c r="AT196" s="14" t="n">
        <v>1.336</v>
      </c>
      <c r="AU196" s="14" t="n">
        <v>0.13</v>
      </c>
      <c r="AV196" s="14" t="n">
        <v>1</v>
      </c>
      <c r="AW196" s="14" t="n">
        <v>0.618</v>
      </c>
      <c r="AX196" s="14" t="n">
        <v>0.129</v>
      </c>
      <c r="AY196" s="14" t="n">
        <v>0.457</v>
      </c>
      <c r="AZ196" s="14" t="n">
        <v>1.214</v>
      </c>
      <c r="BA196" s="14" t="n">
        <v>0.13</v>
      </c>
      <c r="BB196" s="14" t="n">
        <v>1</v>
      </c>
      <c r="BC196" s="14" t="n">
        <v>0.554</v>
      </c>
      <c r="BD196" s="14" t="n">
        <v>0.129</v>
      </c>
      <c r="BE196" s="14" t="n">
        <v>-0.195</v>
      </c>
      <c r="BF196" s="14" t="n">
        <v>0.406</v>
      </c>
      <c r="BG196" s="14" t="n">
        <v>0</v>
      </c>
      <c r="BH196" s="14" t="n">
        <v>0</v>
      </c>
      <c r="BI196" s="14" t="n">
        <v>0.5570000000000001</v>
      </c>
      <c r="BJ196" s="14" t="n">
        <v>0.129</v>
      </c>
      <c r="BK196" s="14" t="n">
        <v>0.392</v>
      </c>
      <c r="BL196" s="14" t="n">
        <v>1.073</v>
      </c>
      <c r="BM196" s="14" t="n">
        <v>0.13</v>
      </c>
      <c r="BN196" s="14" t="n">
        <v>1</v>
      </c>
      <c r="BO196" s="14" t="n">
        <v>0</v>
      </c>
      <c r="BP196" s="14" t="n">
        <v>0.01</v>
      </c>
      <c r="BQ196" s="14" t="n">
        <v>0.201</v>
      </c>
      <c r="BR196" s="14" t="n">
        <v>0</v>
      </c>
      <c r="BS196" s="14" t="n">
        <v>1</v>
      </c>
      <c r="BT196" s="14" t="n">
        <v>0</v>
      </c>
      <c r="BU196" s="14" t="n">
        <v>0.016</v>
      </c>
      <c r="BV196" s="14" t="n">
        <v>0.167</v>
      </c>
      <c r="BW196" s="14" t="n">
        <v>0</v>
      </c>
      <c r="BX196" s="14" t="n">
        <v>0.833</v>
      </c>
      <c r="BY196" s="14" t="n">
        <v>13.254</v>
      </c>
      <c r="BZ196" s="14" t="n">
        <v>0</v>
      </c>
      <c r="CA196" s="14" t="n">
        <v>13.254</v>
      </c>
      <c r="CB196" s="14" t="n">
        <v>0</v>
      </c>
      <c r="CC196" s="14" t="n">
        <v>83.248</v>
      </c>
      <c r="CD196" s="14" t="n">
        <v>7.95</v>
      </c>
      <c r="CE196" s="14" t="n">
        <v>-9.032999999999999</v>
      </c>
      <c r="CF196" s="14" t="n">
        <v>83.863</v>
      </c>
      <c r="CG196" s="14" t="n">
        <v>0.13</v>
      </c>
      <c r="CH196" s="14" t="n">
        <v>1</v>
      </c>
      <c r="CI196" s="14" t="n">
        <v>0</v>
      </c>
      <c r="CJ196" s="14" t="n">
        <v>0</v>
      </c>
      <c r="CK196" s="14" t="n">
        <v>0</v>
      </c>
      <c r="CL196" s="14" t="n">
        <v>0</v>
      </c>
      <c r="CM196" s="14" t="n">
        <v>0</v>
      </c>
      <c r="CN196" s="14" t="n">
        <v>0</v>
      </c>
      <c r="CO196" s="14" t="n">
        <v>0.062</v>
      </c>
      <c r="CP196" s="14" t="n">
        <v>0</v>
      </c>
      <c r="CQ196" s="14" t="n">
        <v>1.348</v>
      </c>
      <c r="CR196" s="14" t="n">
        <v>0</v>
      </c>
      <c r="CS196" s="14" t="n">
        <v>5.37</v>
      </c>
      <c r="CT196" s="14" t="n">
        <v>4.861</v>
      </c>
      <c r="CU196" s="14" t="n">
        <v>11.192</v>
      </c>
    </row>
    <row r="197">
      <c r="A197" s="14" t="inlineStr">
        <is>
          <t>CRI2024</t>
        </is>
      </c>
      <c r="B197" s="14" t="inlineStr">
        <is>
          <t>CRI</t>
        </is>
      </c>
      <c r="C197" s="14" t="inlineStr">
        <is>
          <t>CRI</t>
        </is>
      </c>
      <c r="D197" s="14" t="inlineStr">
        <is>
          <t>Costa Rica</t>
        </is>
      </c>
      <c r="E197" s="14" t="n">
        <v>2024</v>
      </c>
      <c r="F197" s="14" t="n">
        <v>0.13</v>
      </c>
      <c r="G197" s="14" t="n">
        <v>5.575</v>
      </c>
      <c r="H197" s="14" t="n">
        <v>1.324</v>
      </c>
      <c r="I197" s="14" t="n">
        <v>0</v>
      </c>
      <c r="J197" s="14" t="n">
        <v>5.575</v>
      </c>
      <c r="K197" s="14" t="n">
        <v>0</v>
      </c>
      <c r="L197" s="14" t="n">
        <v>1</v>
      </c>
      <c r="M197" s="14" t="n">
        <v>7.124</v>
      </c>
      <c r="N197" s="14" t="n">
        <v>3.971</v>
      </c>
      <c r="O197" s="14" t="n">
        <v>0</v>
      </c>
      <c r="P197" s="14" t="n">
        <v>7.124</v>
      </c>
      <c r="Q197" s="14" t="n">
        <v>0</v>
      </c>
      <c r="R197" s="14" t="n">
        <v>1</v>
      </c>
      <c r="S197" s="14" t="n">
        <v>12.193</v>
      </c>
      <c r="T197" s="14" t="n">
        <v>7.942</v>
      </c>
      <c r="U197" s="14" t="n">
        <v>0.216</v>
      </c>
      <c r="V197" s="14" t="n">
        <v>13.778</v>
      </c>
      <c r="W197" s="14" t="n">
        <v>0.13</v>
      </c>
      <c r="X197" s="14" t="n">
        <v>1</v>
      </c>
      <c r="Y197" s="14" t="n">
        <v>3.841</v>
      </c>
      <c r="Z197" s="14" t="n">
        <v>0.517</v>
      </c>
      <c r="AA197" s="14" t="n">
        <v>0</v>
      </c>
      <c r="AB197" s="14" t="n">
        <v>3.841</v>
      </c>
      <c r="AC197" s="14" t="n">
        <v>0</v>
      </c>
      <c r="AD197" s="14" t="n">
        <v>1</v>
      </c>
      <c r="AE197" s="14" t="n">
        <v>5.164</v>
      </c>
      <c r="AF197" s="14" t="n">
        <v>1.209</v>
      </c>
      <c r="AG197" s="14" t="n">
        <v>0</v>
      </c>
      <c r="AH197" s="14" t="n">
        <v>5.164</v>
      </c>
      <c r="AI197" s="14" t="n">
        <v>0</v>
      </c>
      <c r="AJ197" s="14" t="n">
        <v>1</v>
      </c>
      <c r="AK197" s="14" t="n">
        <v>13.106</v>
      </c>
      <c r="AL197" s="14" t="n">
        <v>7.042</v>
      </c>
      <c r="AM197" s="14" t="n">
        <v>0.232</v>
      </c>
      <c r="AN197" s="14" t="n">
        <v>14.81</v>
      </c>
      <c r="AO197" s="14" t="n">
        <v>0.13</v>
      </c>
      <c r="AP197" s="14" t="n">
        <v>1</v>
      </c>
      <c r="AQ197" s="14" t="n">
        <v>0.756</v>
      </c>
      <c r="AR197" s="14" t="n">
        <v>0.132</v>
      </c>
      <c r="AS197" s="14" t="n">
        <v>0.412</v>
      </c>
      <c r="AT197" s="14" t="n">
        <v>1.32</v>
      </c>
      <c r="AU197" s="14" t="n">
        <v>0.13</v>
      </c>
      <c r="AV197" s="14" t="n">
        <v>1</v>
      </c>
      <c r="AW197" s="14" t="n">
        <v>0.655</v>
      </c>
      <c r="AX197" s="14" t="n">
        <v>0.132</v>
      </c>
      <c r="AY197" s="14" t="n">
        <v>0.518</v>
      </c>
      <c r="AZ197" s="14" t="n">
        <v>1.325</v>
      </c>
      <c r="BA197" s="14" t="n">
        <v>0.13</v>
      </c>
      <c r="BB197" s="14" t="n">
        <v>1</v>
      </c>
      <c r="BC197" s="14" t="n">
        <v>0.534</v>
      </c>
      <c r="BD197" s="14" t="n">
        <v>0.132</v>
      </c>
      <c r="BE197" s="14" t="n">
        <v>-0.233</v>
      </c>
      <c r="BF197" s="14" t="n">
        <v>0.34</v>
      </c>
      <c r="BG197" s="14" t="n">
        <v>0</v>
      </c>
      <c r="BH197" s="14" t="n">
        <v>0</v>
      </c>
      <c r="BI197" s="14" t="n">
        <v>0.5679999999999999</v>
      </c>
      <c r="BJ197" s="14" t="n">
        <v>0.132</v>
      </c>
      <c r="BK197" s="14" t="n">
        <v>0.294</v>
      </c>
      <c r="BL197" s="14" t="n">
        <v>0.974</v>
      </c>
      <c r="BM197" s="14" t="n">
        <v>0.13</v>
      </c>
      <c r="BN197" s="14" t="n">
        <v>1</v>
      </c>
      <c r="BO197" s="14" t="n">
        <v>0</v>
      </c>
      <c r="BP197" s="14" t="n">
        <v>0.014</v>
      </c>
      <c r="BQ197" s="14" t="n">
        <v>0.232</v>
      </c>
      <c r="BR197" s="14" t="n">
        <v>0</v>
      </c>
      <c r="BS197" s="14" t="n">
        <v>1</v>
      </c>
      <c r="BT197" s="14" t="n">
        <v>0</v>
      </c>
      <c r="BU197" s="14" t="n">
        <v>0.016</v>
      </c>
      <c r="BV197" s="14" t="n">
        <v>0.191</v>
      </c>
      <c r="BW197" s="14" t="n">
        <v>0</v>
      </c>
      <c r="BX197" s="14" t="n">
        <v>0.833</v>
      </c>
      <c r="BY197" s="14" t="n">
        <v>13.646</v>
      </c>
      <c r="BZ197" s="14" t="n">
        <v>0</v>
      </c>
      <c r="CA197" s="14" t="n">
        <v>13.646</v>
      </c>
      <c r="CB197" s="14" t="n">
        <v>0</v>
      </c>
      <c r="CC197" s="14" t="n">
        <v>82.58799999999999</v>
      </c>
      <c r="CD197" s="14" t="n">
        <v>7.95</v>
      </c>
      <c r="CE197" s="14" t="n">
        <v>-7.326</v>
      </c>
      <c r="CF197" s="14" t="n">
        <v>85.04600000000001</v>
      </c>
      <c r="CG197" s="14" t="n">
        <v>0.13</v>
      </c>
      <c r="CH197" s="14" t="n">
        <v>1</v>
      </c>
      <c r="CI197" s="14" t="n">
        <v>0</v>
      </c>
      <c r="CJ197" s="14" t="n">
        <v>0</v>
      </c>
      <c r="CK197" s="14" t="n">
        <v>0</v>
      </c>
      <c r="CL197" s="14" t="n">
        <v>0</v>
      </c>
      <c r="CM197" s="14" t="n">
        <v>0</v>
      </c>
      <c r="CN197" s="14" t="n">
        <v>0</v>
      </c>
      <c r="CO197" s="14" t="n">
        <v>0.065</v>
      </c>
      <c r="CP197" s="14" t="n">
        <v>0</v>
      </c>
      <c r="CQ197" s="14" t="n">
        <v>1.387</v>
      </c>
      <c r="CR197" s="14" t="n">
        <v>0</v>
      </c>
      <c r="CS197" s="14" t="n">
        <v>5.529</v>
      </c>
      <c r="CT197" s="14" t="n">
        <v>4.251</v>
      </c>
      <c r="CU197" s="14" t="n">
        <v>10.123</v>
      </c>
    </row>
    <row r="198">
      <c r="A198" s="14" t="inlineStr">
        <is>
          <t>HRV2021</t>
        </is>
      </c>
      <c r="B198" s="14" t="inlineStr">
        <is>
          <t>HRV</t>
        </is>
      </c>
      <c r="C198" s="14" t="inlineStr">
        <is>
          <t>HRV</t>
        </is>
      </c>
      <c r="D198" s="14" t="inlineStr">
        <is>
          <t>Croatia</t>
        </is>
      </c>
      <c r="E198" s="14" t="n">
        <v>2021</v>
      </c>
      <c r="F198" s="14" t="n">
        <v>0.25</v>
      </c>
      <c r="G198" s="14" t="n">
        <v>7.431</v>
      </c>
      <c r="H198" s="14" t="n">
        <v>1.626</v>
      </c>
      <c r="I198" s="14" t="n">
        <v>0.731</v>
      </c>
      <c r="J198" s="14" t="n">
        <v>8.163</v>
      </c>
      <c r="K198" s="14" t="n">
        <v>0</v>
      </c>
      <c r="L198" s="14" t="n">
        <v>1</v>
      </c>
      <c r="M198" s="14" t="n">
        <v>10.953</v>
      </c>
      <c r="N198" s="14" t="n">
        <v>4.964</v>
      </c>
      <c r="O198" s="14" t="n">
        <v>0.759</v>
      </c>
      <c r="P198" s="14" t="n">
        <v>11.711</v>
      </c>
      <c r="Q198" s="14" t="n">
        <v>0</v>
      </c>
      <c r="R198" s="14" t="n">
        <v>1</v>
      </c>
      <c r="S198" s="14" t="n">
        <v>9.023</v>
      </c>
      <c r="T198" s="14" t="n">
        <v>5.591</v>
      </c>
      <c r="U198" s="14" t="n">
        <v>0.335</v>
      </c>
      <c r="V198" s="14" t="n">
        <v>11.563</v>
      </c>
      <c r="W198" s="14" t="n">
        <v>0.236</v>
      </c>
      <c r="X198" s="14" t="n">
        <v>1</v>
      </c>
      <c r="Y198" s="14" t="n">
        <v>13.603</v>
      </c>
      <c r="Z198" s="14" t="n">
        <v>1.503</v>
      </c>
      <c r="AA198" s="14" t="n">
        <v>-2.069</v>
      </c>
      <c r="AB198" s="14" t="n">
        <v>11.533</v>
      </c>
      <c r="AC198" s="14" t="n">
        <v>0</v>
      </c>
      <c r="AD198" s="14" t="n">
        <v>1</v>
      </c>
      <c r="AE198" s="14" t="n">
        <v>13.559</v>
      </c>
      <c r="AF198" s="14" t="n">
        <v>2.668</v>
      </c>
      <c r="AG198" s="14" t="n">
        <v>-2.026</v>
      </c>
      <c r="AH198" s="14" t="n">
        <v>11.533</v>
      </c>
      <c r="AI198" s="14" t="n">
        <v>0</v>
      </c>
      <c r="AJ198" s="14" t="n">
        <v>1</v>
      </c>
      <c r="AK198" s="14" t="n">
        <v>16.803</v>
      </c>
      <c r="AL198" s="14" t="n">
        <v>8.247</v>
      </c>
      <c r="AM198" s="14" t="n">
        <v>-6.658</v>
      </c>
      <c r="AN198" s="14" t="n">
        <v>12.681</v>
      </c>
      <c r="AO198" s="14" t="n">
        <v>0</v>
      </c>
      <c r="AP198" s="14" t="n">
        <v>0</v>
      </c>
      <c r="AQ198" s="14" t="n">
        <v>0.619</v>
      </c>
      <c r="AR198" s="14" t="n">
        <v>0.114</v>
      </c>
      <c r="AS198" s="14" t="n">
        <v>0.708</v>
      </c>
      <c r="AT198" s="14" t="n">
        <v>1.659</v>
      </c>
      <c r="AU198" s="14" t="n">
        <v>0.25</v>
      </c>
      <c r="AV198" s="14" t="n">
        <v>1</v>
      </c>
      <c r="AW198" s="14" t="n">
        <v>0.599</v>
      </c>
      <c r="AX198" s="14" t="n">
        <v>0.114</v>
      </c>
      <c r="AY198" s="14" t="n">
        <v>0.6899999999999999</v>
      </c>
      <c r="AZ198" s="14" t="n">
        <v>1.611</v>
      </c>
      <c r="BA198" s="14" t="n">
        <v>0.25</v>
      </c>
      <c r="BB198" s="14" t="n">
        <v>1</v>
      </c>
      <c r="BC198" s="14" t="n">
        <v>0.439</v>
      </c>
      <c r="BD198" s="14" t="n">
        <v>0.114</v>
      </c>
      <c r="BE198" s="14" t="n">
        <v>0.22</v>
      </c>
      <c r="BF198" s="14" t="n">
        <v>0.824</v>
      </c>
      <c r="BG198" s="14" t="n">
        <v>0.25</v>
      </c>
      <c r="BH198" s="14" t="n">
        <v>1</v>
      </c>
      <c r="BI198" s="14" t="n">
        <v>0.505</v>
      </c>
      <c r="BJ198" s="14" t="n">
        <v>0.114</v>
      </c>
      <c r="BK198" s="14" t="n">
        <v>0.124</v>
      </c>
      <c r="BL198" s="14" t="n">
        <v>0.785</v>
      </c>
      <c r="BM198" s="14" t="n">
        <v>0.25</v>
      </c>
      <c r="BN198" s="14" t="n">
        <v>1</v>
      </c>
      <c r="BO198" s="14" t="n">
        <v>0</v>
      </c>
      <c r="BP198" s="14" t="n">
        <v>0.012</v>
      </c>
      <c r="BQ198" s="14" t="n">
        <v>0.102</v>
      </c>
      <c r="BR198" s="14" t="n">
        <v>0</v>
      </c>
      <c r="BS198" s="14" t="n">
        <v>1</v>
      </c>
      <c r="BT198" s="14" t="n">
        <v>0</v>
      </c>
      <c r="BU198" s="14" t="n">
        <v>0.016</v>
      </c>
      <c r="BV198" s="14" t="n">
        <v>0.154</v>
      </c>
      <c r="BW198" s="14" t="n">
        <v>0.13</v>
      </c>
      <c r="BX198" s="14" t="n">
        <v>0.5</v>
      </c>
      <c r="BY198" s="14" t="n">
        <v>11.787</v>
      </c>
      <c r="BZ198" s="14" t="n">
        <v>0</v>
      </c>
      <c r="CA198" s="14" t="n">
        <v>11.787</v>
      </c>
      <c r="CB198" s="14" t="n">
        <v>0</v>
      </c>
      <c r="CC198" s="14" t="n">
        <v>78.125</v>
      </c>
      <c r="CD198" s="14" t="n">
        <v>7.95</v>
      </c>
      <c r="CE198" s="14" t="n">
        <v>24.804</v>
      </c>
      <c r="CF198" s="14" t="n">
        <v>128.661</v>
      </c>
      <c r="CG198" s="14" t="n">
        <v>0.25</v>
      </c>
      <c r="CH198" s="14" t="n">
        <v>1</v>
      </c>
      <c r="CI198" s="14" t="n">
        <v>0</v>
      </c>
      <c r="CJ198" s="14" t="n">
        <v>0</v>
      </c>
      <c r="CK198" s="14" t="n">
        <v>0</v>
      </c>
      <c r="CL198" s="14" t="n">
        <v>0</v>
      </c>
      <c r="CM198" s="14" t="n">
        <v>0.007</v>
      </c>
      <c r="CN198" s="14" t="n">
        <v>0.109</v>
      </c>
      <c r="CO198" s="14" t="n">
        <v>0.201</v>
      </c>
      <c r="CP198" s="14" t="n">
        <v>0</v>
      </c>
      <c r="CQ198" s="14" t="n">
        <v>1.198</v>
      </c>
      <c r="CR198" s="14" t="n">
        <v>0</v>
      </c>
      <c r="CS198" s="14" t="n">
        <v>3.929</v>
      </c>
      <c r="CT198" s="14" t="n">
        <v>5.61</v>
      </c>
      <c r="CU198" s="14" t="n">
        <v>8.303000000000001</v>
      </c>
    </row>
    <row r="199">
      <c r="A199" s="14" t="inlineStr">
        <is>
          <t>HRV2022</t>
        </is>
      </c>
      <c r="B199" s="14" t="inlineStr">
        <is>
          <t>HRV</t>
        </is>
      </c>
      <c r="C199" s="14" t="inlineStr">
        <is>
          <t>HRV</t>
        </is>
      </c>
      <c r="D199" s="14" t="inlineStr">
        <is>
          <t>Croatia</t>
        </is>
      </c>
      <c r="E199" s="14" t="n">
        <v>2022</v>
      </c>
      <c r="F199" s="14" t="n">
        <v>0.25</v>
      </c>
      <c r="G199" s="14" t="n">
        <v>15.227</v>
      </c>
      <c r="H199" s="14" t="n">
        <v>2.365</v>
      </c>
      <c r="I199" s="14" t="n">
        <v>8.161</v>
      </c>
      <c r="J199" s="14" t="n">
        <v>23.388</v>
      </c>
      <c r="K199" s="14" t="n">
        <v>0</v>
      </c>
      <c r="L199" s="14" t="n">
        <v>1</v>
      </c>
      <c r="M199" s="14" t="n">
        <v>12.771</v>
      </c>
      <c r="N199" s="14" t="n">
        <v>5.274</v>
      </c>
      <c r="O199" s="14" t="n">
        <v>8.465999999999999</v>
      </c>
      <c r="P199" s="14" t="n">
        <v>21.237</v>
      </c>
      <c r="Q199" s="14" t="n">
        <v>0</v>
      </c>
      <c r="R199" s="14" t="n">
        <v>1</v>
      </c>
      <c r="S199" s="14" t="n">
        <v>17.275</v>
      </c>
      <c r="T199" s="14" t="n">
        <v>8.461</v>
      </c>
      <c r="U199" s="14" t="n">
        <v>0.336</v>
      </c>
      <c r="V199" s="14" t="n">
        <v>21.387</v>
      </c>
      <c r="W199" s="14" t="n">
        <v>0.236</v>
      </c>
      <c r="X199" s="14" t="n">
        <v>1</v>
      </c>
      <c r="Y199" s="14" t="n">
        <v>35.731</v>
      </c>
      <c r="Z199" s="14" t="n">
        <v>3.748</v>
      </c>
      <c r="AA199" s="14" t="n">
        <v>-10.721</v>
      </c>
      <c r="AB199" s="14" t="n">
        <v>25.009</v>
      </c>
      <c r="AC199" s="14" t="n">
        <v>0</v>
      </c>
      <c r="AD199" s="14" t="n">
        <v>1</v>
      </c>
      <c r="AE199" s="14" t="n">
        <v>35.778</v>
      </c>
      <c r="AF199" s="14" t="n">
        <v>6.633</v>
      </c>
      <c r="AG199" s="14" t="n">
        <v>-10.769</v>
      </c>
      <c r="AH199" s="14" t="n">
        <v>25.009</v>
      </c>
      <c r="AI199" s="14" t="n">
        <v>0</v>
      </c>
      <c r="AJ199" s="14" t="n">
        <v>1</v>
      </c>
      <c r="AK199" s="14" t="n">
        <v>39.571</v>
      </c>
      <c r="AL199" s="14" t="n">
        <v>18.897</v>
      </c>
      <c r="AM199" s="14" t="n">
        <v>-27.556</v>
      </c>
      <c r="AN199" s="14" t="n">
        <v>12.615</v>
      </c>
      <c r="AO199" s="14" t="n">
        <v>0</v>
      </c>
      <c r="AP199" s="14" t="n">
        <v>0</v>
      </c>
      <c r="AQ199" s="14" t="n">
        <v>0.861</v>
      </c>
      <c r="AR199" s="14" t="n">
        <v>0.123</v>
      </c>
      <c r="AS199" s="14" t="n">
        <v>0.495</v>
      </c>
      <c r="AT199" s="14" t="n">
        <v>1.696</v>
      </c>
      <c r="AU199" s="14" t="n">
        <v>0.25</v>
      </c>
      <c r="AV199" s="14" t="n">
        <v>1</v>
      </c>
      <c r="AW199" s="14" t="n">
        <v>0.986</v>
      </c>
      <c r="AX199" s="14" t="n">
        <v>0.123</v>
      </c>
      <c r="AY199" s="14" t="n">
        <v>0.504</v>
      </c>
      <c r="AZ199" s="14" t="n">
        <v>1.862</v>
      </c>
      <c r="BA199" s="14" t="n">
        <v>0.25</v>
      </c>
      <c r="BB199" s="14" t="n">
        <v>1</v>
      </c>
      <c r="BC199" s="14" t="n">
        <v>0.598</v>
      </c>
      <c r="BD199" s="14" t="n">
        <v>0.123</v>
      </c>
      <c r="BE199" s="14" t="n">
        <v>0.198</v>
      </c>
      <c r="BF199" s="14" t="n">
        <v>0.995</v>
      </c>
      <c r="BG199" s="14" t="n">
        <v>0.25</v>
      </c>
      <c r="BH199" s="14" t="n">
        <v>1</v>
      </c>
      <c r="BI199" s="14" t="n">
        <v>0.612</v>
      </c>
      <c r="BJ199" s="14" t="n">
        <v>0.123</v>
      </c>
      <c r="BK199" s="14" t="n">
        <v>0.387</v>
      </c>
      <c r="BL199" s="14" t="n">
        <v>1.249</v>
      </c>
      <c r="BM199" s="14" t="n">
        <v>0.25</v>
      </c>
      <c r="BN199" s="14" t="n">
        <v>1</v>
      </c>
      <c r="BO199" s="14" t="n">
        <v>0</v>
      </c>
      <c r="BP199" s="14" t="n">
        <v>0.012</v>
      </c>
      <c r="BQ199" s="14" t="n">
        <v>0.157</v>
      </c>
      <c r="BR199" s="14" t="n">
        <v>0</v>
      </c>
      <c r="BS199" s="14" t="n">
        <v>1</v>
      </c>
      <c r="BT199" s="14" t="n">
        <v>0</v>
      </c>
      <c r="BU199" s="14" t="n">
        <v>0.015</v>
      </c>
      <c r="BV199" s="14" t="n">
        <v>0.149</v>
      </c>
      <c r="BW199" s="14" t="n">
        <v>0.13</v>
      </c>
      <c r="BX199" s="14" t="n">
        <v>0.5</v>
      </c>
      <c r="BY199" s="14" t="n">
        <v>12.729</v>
      </c>
      <c r="BZ199" s="14" t="n">
        <v>0</v>
      </c>
      <c r="CA199" s="14" t="n">
        <v>12.729</v>
      </c>
      <c r="CB199" s="14" t="n">
        <v>0</v>
      </c>
      <c r="CC199" s="14" t="n">
        <v>97.90000000000001</v>
      </c>
      <c r="CD199" s="14" t="n">
        <v>7.95</v>
      </c>
      <c r="CE199" s="14" t="n">
        <v>92.86799999999999</v>
      </c>
      <c r="CF199" s="14" t="n">
        <v>238.46</v>
      </c>
      <c r="CG199" s="14" t="n">
        <v>0.25</v>
      </c>
      <c r="CH199" s="14" t="n">
        <v>1</v>
      </c>
      <c r="CI199" s="14" t="n">
        <v>0</v>
      </c>
      <c r="CJ199" s="14" t="n">
        <v>0</v>
      </c>
      <c r="CK199" s="14" t="n">
        <v>0</v>
      </c>
      <c r="CL199" s="14" t="n">
        <v>0</v>
      </c>
      <c r="CM199" s="14" t="n">
        <v>0.008</v>
      </c>
      <c r="CN199" s="14" t="n">
        <v>0.113</v>
      </c>
      <c r="CO199" s="14" t="n">
        <v>0.211</v>
      </c>
      <c r="CP199" s="14" t="n">
        <v>0</v>
      </c>
      <c r="CQ199" s="14" t="n">
        <v>1.294</v>
      </c>
      <c r="CR199" s="14" t="n">
        <v>0</v>
      </c>
      <c r="CS199" s="14" t="n">
        <v>4.243</v>
      </c>
      <c r="CT199" s="14" t="n">
        <v>13.314</v>
      </c>
      <c r="CU199" s="14" t="n">
        <v>30.339</v>
      </c>
    </row>
    <row r="200">
      <c r="A200" s="14" t="inlineStr">
        <is>
          <t>HRV2023</t>
        </is>
      </c>
      <c r="B200" s="14" t="inlineStr">
        <is>
          <t>HRV</t>
        </is>
      </c>
      <c r="C200" s="14" t="inlineStr">
        <is>
          <t>HRV</t>
        </is>
      </c>
      <c r="D200" s="14" t="inlineStr">
        <is>
          <t>Croatia</t>
        </is>
      </c>
      <c r="E200" s="14" t="n">
        <v>2023</v>
      </c>
      <c r="F200" s="14" t="n">
        <v>0.25</v>
      </c>
      <c r="G200" s="14" t="n">
        <v>8.023</v>
      </c>
      <c r="H200" s="14" t="n">
        <v>1.827</v>
      </c>
      <c r="I200" s="14" t="n">
        <v>9.458</v>
      </c>
      <c r="J200" s="14" t="n">
        <v>17.481</v>
      </c>
      <c r="K200" s="14" t="n">
        <v>0</v>
      </c>
      <c r="L200" s="14" t="n">
        <v>1</v>
      </c>
      <c r="M200" s="14" t="n">
        <v>10.874</v>
      </c>
      <c r="N200" s="14" t="n">
        <v>5.393</v>
      </c>
      <c r="O200" s="14" t="n">
        <v>10.146</v>
      </c>
      <c r="P200" s="14" t="n">
        <v>21.021</v>
      </c>
      <c r="Q200" s="14" t="n">
        <v>0</v>
      </c>
      <c r="R200" s="14" t="n">
        <v>1</v>
      </c>
      <c r="S200" s="14" t="n">
        <v>10.326</v>
      </c>
      <c r="T200" s="14" t="n">
        <v>6.476</v>
      </c>
      <c r="U200" s="14" t="n">
        <v>0.613</v>
      </c>
      <c r="V200" s="14" t="n">
        <v>13.174</v>
      </c>
      <c r="W200" s="14" t="n">
        <v>0.236</v>
      </c>
      <c r="X200" s="14" t="n">
        <v>1</v>
      </c>
      <c r="Y200" s="14" t="n">
        <v>17.935</v>
      </c>
      <c r="Z200" s="14" t="n">
        <v>2.009</v>
      </c>
      <c r="AA200" s="14" t="n">
        <v>6.898</v>
      </c>
      <c r="AB200" s="14" t="n">
        <v>24.832</v>
      </c>
      <c r="AC200" s="14" t="n">
        <v>0</v>
      </c>
      <c r="AD200" s="14" t="n">
        <v>1</v>
      </c>
      <c r="AE200" s="14" t="n">
        <v>18.033</v>
      </c>
      <c r="AF200" s="14" t="n">
        <v>3.592</v>
      </c>
      <c r="AG200" s="14" t="n">
        <v>6.799</v>
      </c>
      <c r="AH200" s="14" t="n">
        <v>24.832</v>
      </c>
      <c r="AI200" s="14" t="n">
        <v>0</v>
      </c>
      <c r="AJ200" s="14" t="n">
        <v>1</v>
      </c>
      <c r="AK200" s="14" t="n">
        <v>22.131</v>
      </c>
      <c r="AL200" s="14" t="n">
        <v>10.963</v>
      </c>
      <c r="AM200" s="14" t="n">
        <v>-9.256</v>
      </c>
      <c r="AN200" s="14" t="n">
        <v>13.52</v>
      </c>
      <c r="AO200" s="14" t="n">
        <v>0</v>
      </c>
      <c r="AP200" s="14" t="n">
        <v>0</v>
      </c>
      <c r="AQ200" s="14" t="n">
        <v>0.76</v>
      </c>
      <c r="AR200" s="14" t="n">
        <v>0.129</v>
      </c>
      <c r="AS200" s="14" t="n">
        <v>0.302</v>
      </c>
      <c r="AT200" s="14" t="n">
        <v>1.328</v>
      </c>
      <c r="AU200" s="14" t="n">
        <v>0.25</v>
      </c>
      <c r="AV200" s="14" t="n">
        <v>1</v>
      </c>
      <c r="AW200" s="14" t="n">
        <v>0.8110000000000001</v>
      </c>
      <c r="AX200" s="14" t="n">
        <v>0.129</v>
      </c>
      <c r="AY200" s="14" t="n">
        <v>0.363</v>
      </c>
      <c r="AZ200" s="14" t="n">
        <v>1.468</v>
      </c>
      <c r="BA200" s="14" t="n">
        <v>0.25</v>
      </c>
      <c r="BB200" s="14" t="n">
        <v>1</v>
      </c>
      <c r="BC200" s="14" t="n">
        <v>0.535</v>
      </c>
      <c r="BD200" s="14" t="n">
        <v>0.129</v>
      </c>
      <c r="BE200" s="14" t="n">
        <v>0.231</v>
      </c>
      <c r="BF200" s="14" t="n">
        <v>0.957</v>
      </c>
      <c r="BG200" s="14" t="n">
        <v>0.25</v>
      </c>
      <c r="BH200" s="14" t="n">
        <v>1</v>
      </c>
      <c r="BI200" s="14" t="n">
        <v>0.579</v>
      </c>
      <c r="BJ200" s="14" t="n">
        <v>0.129</v>
      </c>
      <c r="BK200" s="14" t="n">
        <v>0.283</v>
      </c>
      <c r="BL200" s="14" t="n">
        <v>1.078</v>
      </c>
      <c r="BM200" s="14" t="n">
        <v>0.25</v>
      </c>
      <c r="BN200" s="14" t="n">
        <v>1</v>
      </c>
      <c r="BO200" s="14" t="n">
        <v>0</v>
      </c>
      <c r="BP200" s="14" t="n">
        <v>0.014</v>
      </c>
      <c r="BQ200" s="14" t="n">
        <v>0.234</v>
      </c>
      <c r="BR200" s="14" t="n">
        <v>0</v>
      </c>
      <c r="BS200" s="14" t="n">
        <v>1</v>
      </c>
      <c r="BT200" s="14" t="n">
        <v>0</v>
      </c>
      <c r="BU200" s="14" t="n">
        <v>0.015</v>
      </c>
      <c r="BV200" s="14" t="n">
        <v>0.16</v>
      </c>
      <c r="BW200" s="14" t="n">
        <v>0.13</v>
      </c>
      <c r="BX200" s="14" t="n">
        <v>0.5</v>
      </c>
      <c r="BY200" s="14" t="n">
        <v>13.254</v>
      </c>
      <c r="BZ200" s="14" t="n">
        <v>0</v>
      </c>
      <c r="CA200" s="14" t="n">
        <v>13.254</v>
      </c>
      <c r="CB200" s="14" t="n">
        <v>0</v>
      </c>
      <c r="CC200" s="14" t="n">
        <v>83.248</v>
      </c>
      <c r="CD200" s="14" t="n">
        <v>7.95</v>
      </c>
      <c r="CE200" s="14" t="n">
        <v>91.529</v>
      </c>
      <c r="CF200" s="14" t="n">
        <v>218.471</v>
      </c>
      <c r="CG200" s="14" t="n">
        <v>0.25</v>
      </c>
      <c r="CH200" s="14" t="n">
        <v>1</v>
      </c>
      <c r="CI200" s="14" t="n">
        <v>0</v>
      </c>
      <c r="CJ200" s="14" t="n">
        <v>0</v>
      </c>
      <c r="CK200" s="14" t="n">
        <v>0</v>
      </c>
      <c r="CL200" s="14" t="n">
        <v>0</v>
      </c>
      <c r="CM200" s="14" t="n">
        <v>0.008</v>
      </c>
      <c r="CN200" s="14" t="n">
        <v>0.112</v>
      </c>
      <c r="CO200" s="14" t="n">
        <v>0.198</v>
      </c>
      <c r="CP200" s="14" t="n">
        <v>0</v>
      </c>
      <c r="CQ200" s="14" t="n">
        <v>1.348</v>
      </c>
      <c r="CR200" s="14" t="n">
        <v>0</v>
      </c>
      <c r="CS200" s="14" t="n">
        <v>4.418</v>
      </c>
      <c r="CT200" s="14" t="n">
        <v>6.059</v>
      </c>
      <c r="CU200" s="14" t="n">
        <v>12.492</v>
      </c>
    </row>
    <row r="201">
      <c r="A201" s="14" t="inlineStr">
        <is>
          <t>HRV2024</t>
        </is>
      </c>
      <c r="B201" s="14" t="inlineStr">
        <is>
          <t>HRV</t>
        </is>
      </c>
      <c r="C201" s="14" t="inlineStr">
        <is>
          <t>HRV</t>
        </is>
      </c>
      <c r="D201" s="14" t="inlineStr">
        <is>
          <t>Croatia</t>
        </is>
      </c>
      <c r="E201" s="14" t="n">
        <v>2024</v>
      </c>
      <c r="F201" s="14" t="n">
        <v>0.25</v>
      </c>
      <c r="G201" s="14" t="n">
        <v>6.577</v>
      </c>
      <c r="H201" s="14" t="n">
        <v>1.666</v>
      </c>
      <c r="I201" s="14" t="n">
        <v>6.198</v>
      </c>
      <c r="J201" s="14" t="n">
        <v>12.775</v>
      </c>
      <c r="K201" s="14" t="n">
        <v>0</v>
      </c>
      <c r="L201" s="14" t="n">
        <v>1</v>
      </c>
      <c r="M201" s="14" t="n">
        <v>10.112</v>
      </c>
      <c r="N201" s="14" t="n">
        <v>5.508</v>
      </c>
      <c r="O201" s="14" t="n">
        <v>6.765</v>
      </c>
      <c r="P201" s="14" t="n">
        <v>16.877</v>
      </c>
      <c r="Q201" s="14" t="n">
        <v>0</v>
      </c>
      <c r="R201" s="14" t="n">
        <v>1</v>
      </c>
      <c r="S201" s="14" t="n">
        <v>9.07</v>
      </c>
      <c r="T201" s="14" t="n">
        <v>6.004</v>
      </c>
      <c r="U201" s="14" t="n">
        <v>0.647</v>
      </c>
      <c r="V201" s="14" t="n">
        <v>11.633</v>
      </c>
      <c r="W201" s="14" t="n">
        <v>0.236</v>
      </c>
      <c r="X201" s="14" t="n">
        <v>1</v>
      </c>
      <c r="Y201" s="14" t="n">
        <v>15.604</v>
      </c>
      <c r="Z201" s="14" t="n">
        <v>1.97</v>
      </c>
      <c r="AA201" s="14" t="n">
        <v>3.893</v>
      </c>
      <c r="AB201" s="14" t="n">
        <v>19.497</v>
      </c>
      <c r="AC201" s="14" t="n">
        <v>0</v>
      </c>
      <c r="AD201" s="14" t="n">
        <v>1</v>
      </c>
      <c r="AE201" s="14" t="n">
        <v>15.604</v>
      </c>
      <c r="AF201" s="14" t="n">
        <v>3.418</v>
      </c>
      <c r="AG201" s="14" t="n">
        <v>3.893</v>
      </c>
      <c r="AH201" s="14" t="n">
        <v>19.497</v>
      </c>
      <c r="AI201" s="14" t="n">
        <v>0</v>
      </c>
      <c r="AJ201" s="14" t="n">
        <v>1</v>
      </c>
      <c r="AK201" s="14" t="n">
        <v>18.243</v>
      </c>
      <c r="AL201" s="14" t="n">
        <v>9.279</v>
      </c>
      <c r="AM201" s="14" t="n">
        <v>-5.315</v>
      </c>
      <c r="AN201" s="14" t="n">
        <v>13.575</v>
      </c>
      <c r="AO201" s="14" t="n">
        <v>0</v>
      </c>
      <c r="AP201" s="14" t="n">
        <v>0</v>
      </c>
      <c r="AQ201" s="14" t="n">
        <v>0.724</v>
      </c>
      <c r="AR201" s="14" t="n">
        <v>0.132</v>
      </c>
      <c r="AS201" s="14" t="n">
        <v>0.613</v>
      </c>
      <c r="AT201" s="14" t="n">
        <v>1.672</v>
      </c>
      <c r="AU201" s="14" t="n">
        <v>0.25</v>
      </c>
      <c r="AV201" s="14" t="n">
        <v>1</v>
      </c>
      <c r="AW201" s="14" t="n">
        <v>0.75</v>
      </c>
      <c r="AX201" s="14" t="n">
        <v>0.132</v>
      </c>
      <c r="AY201" s="14" t="n">
        <v>0.606</v>
      </c>
      <c r="AZ201" s="14" t="n">
        <v>1.696</v>
      </c>
      <c r="BA201" s="14" t="n">
        <v>0.25</v>
      </c>
      <c r="BB201" s="14" t="n">
        <v>1</v>
      </c>
      <c r="BC201" s="14" t="n">
        <v>0.513</v>
      </c>
      <c r="BD201" s="14" t="n">
        <v>0.132</v>
      </c>
      <c r="BE201" s="14" t="n">
        <v>0.164</v>
      </c>
      <c r="BF201" s="14" t="n">
        <v>0.846</v>
      </c>
      <c r="BG201" s="14" t="n">
        <v>0.25</v>
      </c>
      <c r="BH201" s="14" t="n">
        <v>1</v>
      </c>
      <c r="BI201" s="14" t="n">
        <v>0.591</v>
      </c>
      <c r="BJ201" s="14" t="n">
        <v>0.132</v>
      </c>
      <c r="BK201" s="14" t="n">
        <v>0.323</v>
      </c>
      <c r="BL201" s="14" t="n">
        <v>1.105</v>
      </c>
      <c r="BM201" s="14" t="n">
        <v>0.25</v>
      </c>
      <c r="BN201" s="14" t="n">
        <v>1</v>
      </c>
      <c r="BO201" s="14" t="n">
        <v>0</v>
      </c>
      <c r="BP201" s="14" t="n">
        <v>0.014</v>
      </c>
      <c r="BQ201" s="14" t="n">
        <v>0.218</v>
      </c>
      <c r="BR201" s="14" t="n">
        <v>0</v>
      </c>
      <c r="BS201" s="14" t="n">
        <v>1</v>
      </c>
      <c r="BT201" s="14" t="n">
        <v>0</v>
      </c>
      <c r="BU201" s="14" t="n">
        <v>0.015</v>
      </c>
      <c r="BV201" s="14" t="n">
        <v>0.16</v>
      </c>
      <c r="BW201" s="14" t="n">
        <v>0.13</v>
      </c>
      <c r="BX201" s="14" t="n">
        <v>0.5</v>
      </c>
      <c r="BY201" s="14" t="n">
        <v>13.646</v>
      </c>
      <c r="BZ201" s="14" t="n">
        <v>0</v>
      </c>
      <c r="CA201" s="14" t="n">
        <v>13.646</v>
      </c>
      <c r="CB201" s="14" t="n">
        <v>0</v>
      </c>
      <c r="CC201" s="14" t="n">
        <v>82.58799999999999</v>
      </c>
      <c r="CD201" s="14" t="n">
        <v>7.95</v>
      </c>
      <c r="CE201" s="14" t="n">
        <v>72.22799999999999</v>
      </c>
      <c r="CF201" s="14" t="n">
        <v>193.52</v>
      </c>
      <c r="CG201" s="14" t="n">
        <v>0.25</v>
      </c>
      <c r="CH201" s="14" t="n">
        <v>1</v>
      </c>
      <c r="CI201" s="14" t="n">
        <v>0</v>
      </c>
      <c r="CJ201" s="14" t="n">
        <v>0</v>
      </c>
      <c r="CK201" s="14" t="n">
        <v>0</v>
      </c>
      <c r="CL201" s="14" t="n">
        <v>0</v>
      </c>
      <c r="CM201" s="14" t="n">
        <v>0.008</v>
      </c>
      <c r="CN201" s="14" t="n">
        <v>0.107</v>
      </c>
      <c r="CO201" s="14" t="n">
        <v>0.18</v>
      </c>
      <c r="CP201" s="14" t="n">
        <v>0</v>
      </c>
      <c r="CQ201" s="14" t="n">
        <v>1.387</v>
      </c>
      <c r="CR201" s="14" t="n">
        <v>0</v>
      </c>
      <c r="CS201" s="14" t="n">
        <v>4.548</v>
      </c>
      <c r="CT201" s="14" t="n">
        <v>4.575</v>
      </c>
      <c r="CU201" s="14" t="n">
        <v>5.564</v>
      </c>
    </row>
    <row r="202">
      <c r="A202" s="14" t="inlineStr">
        <is>
          <t>CUB2021</t>
        </is>
      </c>
      <c r="B202" s="14" t="inlineStr">
        <is>
          <t>CUB</t>
        </is>
      </c>
      <c r="C202" s="14" t="inlineStr">
        <is>
          <t>CUB</t>
        </is>
      </c>
      <c r="D202" s="14" t="inlineStr">
        <is>
          <t>Cuba</t>
        </is>
      </c>
      <c r="E202" s="14" t="n">
        <v>2021</v>
      </c>
      <c r="F202" s="14" t="n">
        <v>0.1</v>
      </c>
      <c r="G202" s="14" t="n">
        <v>5.897</v>
      </c>
      <c r="H202" s="14" t="n">
        <v>1.143</v>
      </c>
      <c r="I202" s="14" t="n">
        <v>0</v>
      </c>
      <c r="J202" s="14" t="n">
        <v>5.897</v>
      </c>
      <c r="K202" s="14" t="n">
        <v>0</v>
      </c>
      <c r="L202" s="14" t="n">
        <v>1</v>
      </c>
      <c r="M202" s="14" t="n">
        <v>7.964</v>
      </c>
      <c r="N202" s="14" t="n">
        <v>3.43</v>
      </c>
      <c r="O202" s="14" t="n">
        <v>0</v>
      </c>
      <c r="P202" s="14" t="n">
        <v>7.964</v>
      </c>
      <c r="Q202" s="14" t="n">
        <v>0</v>
      </c>
      <c r="R202" s="14" t="n">
        <v>1</v>
      </c>
      <c r="S202" s="14" t="n">
        <v>11.613</v>
      </c>
      <c r="T202" s="14" t="n">
        <v>6.86</v>
      </c>
      <c r="U202" s="14" t="n">
        <v>0</v>
      </c>
      <c r="V202" s="14" t="n">
        <v>12.775</v>
      </c>
      <c r="W202" s="14" t="n">
        <v>0.1</v>
      </c>
      <c r="X202" s="14" t="n">
        <v>1</v>
      </c>
      <c r="Y202" s="14" t="n">
        <v>17.127</v>
      </c>
      <c r="Z202" s="14" t="n">
        <v>2.304</v>
      </c>
      <c r="AA202" s="14" t="n">
        <v>0</v>
      </c>
      <c r="AB202" s="14" t="n">
        <v>17.127</v>
      </c>
      <c r="AC202" s="14" t="n">
        <v>0</v>
      </c>
      <c r="AD202" s="14" t="n">
        <v>1</v>
      </c>
      <c r="AE202" s="14" t="n">
        <v>18.27</v>
      </c>
      <c r="AF202" s="14" t="n">
        <v>4.278</v>
      </c>
      <c r="AG202" s="14" t="n">
        <v>0</v>
      </c>
      <c r="AH202" s="14" t="n">
        <v>18.27</v>
      </c>
      <c r="AI202" s="14" t="n">
        <v>0</v>
      </c>
      <c r="AJ202" s="14" t="n">
        <v>1</v>
      </c>
      <c r="AK202" s="14" t="n">
        <v>25.13</v>
      </c>
      <c r="AL202" s="14" t="n">
        <v>13.503</v>
      </c>
      <c r="AM202" s="14" t="n">
        <v>0</v>
      </c>
      <c r="AN202" s="14" t="n">
        <v>27.643</v>
      </c>
      <c r="AO202" s="14" t="n">
        <v>0.1</v>
      </c>
      <c r="AP202" s="14" t="n">
        <v>1</v>
      </c>
      <c r="AQ202" s="14" t="n">
        <v>0.649</v>
      </c>
      <c r="AR202" s="14" t="n">
        <v>0.114</v>
      </c>
      <c r="AS202" s="14" t="n">
        <v>0.8179999999999999</v>
      </c>
      <c r="AT202" s="14" t="n">
        <v>1.613</v>
      </c>
      <c r="AU202" s="14" t="n">
        <v>0.1</v>
      </c>
      <c r="AV202" s="14" t="n">
        <v>1</v>
      </c>
      <c r="AW202" s="14" t="n">
        <v>0.577</v>
      </c>
      <c r="AX202" s="14" t="n">
        <v>0.114</v>
      </c>
      <c r="AY202" s="14" t="n">
        <v>0.727</v>
      </c>
      <c r="AZ202" s="14" t="n">
        <v>1.434</v>
      </c>
      <c r="BA202" s="14" t="n">
        <v>0.1</v>
      </c>
      <c r="BB202" s="14" t="n">
        <v>1</v>
      </c>
      <c r="BC202" s="14" t="n">
        <v>0.458</v>
      </c>
      <c r="BD202" s="14" t="n">
        <v>0.114</v>
      </c>
      <c r="BE202" s="14" t="n">
        <v>0</v>
      </c>
      <c r="BF202" s="14" t="n">
        <v>0.504</v>
      </c>
      <c r="BG202" s="14" t="n">
        <v>0.1</v>
      </c>
      <c r="BH202" s="14" t="n">
        <v>1</v>
      </c>
      <c r="BI202" s="14" t="n">
        <v>0.491</v>
      </c>
      <c r="BJ202" s="14" t="n">
        <v>0.114</v>
      </c>
      <c r="BK202" s="14" t="n">
        <v>0</v>
      </c>
      <c r="BL202" s="14" t="n">
        <v>0.54</v>
      </c>
      <c r="BM202" s="14" t="n">
        <v>0.1</v>
      </c>
      <c r="BN202" s="14" t="n">
        <v>1</v>
      </c>
      <c r="BO202" s="14" t="n">
        <v>0</v>
      </c>
      <c r="BP202" s="14" t="n">
        <v>0</v>
      </c>
      <c r="BQ202" s="14" t="n">
        <v>0.183</v>
      </c>
      <c r="BR202" s="14" t="n">
        <v>0</v>
      </c>
      <c r="BS202" s="14" t="n">
        <v>0.833</v>
      </c>
      <c r="BT202" s="14" t="n">
        <v>0</v>
      </c>
      <c r="BU202" s="14" t="n">
        <v>0</v>
      </c>
      <c r="BV202" s="14" t="n">
        <v>0.209</v>
      </c>
      <c r="BW202" s="14" t="n">
        <v>0</v>
      </c>
      <c r="BX202" s="14" t="n">
        <v>0.833</v>
      </c>
      <c r="BY202" s="14" t="n">
        <v>11.787</v>
      </c>
      <c r="BZ202" s="14" t="n">
        <v>0</v>
      </c>
      <c r="CA202" s="14" t="n">
        <v>11.787</v>
      </c>
      <c r="CB202" s="14" t="n">
        <v>0</v>
      </c>
      <c r="CC202" s="14" t="n">
        <v>78.125</v>
      </c>
      <c r="CD202" s="14" t="n">
        <v>7.95</v>
      </c>
      <c r="CE202" s="14" t="n">
        <v>0</v>
      </c>
      <c r="CF202" s="14" t="n">
        <v>85.938</v>
      </c>
      <c r="CG202" s="14" t="n">
        <v>0.1</v>
      </c>
      <c r="CH202" s="14" t="n">
        <v>1</v>
      </c>
      <c r="CI202" s="14" t="n">
        <v>0</v>
      </c>
      <c r="CJ202" s="14" t="n">
        <v>0</v>
      </c>
      <c r="CK202" s="14" t="n">
        <v>0</v>
      </c>
      <c r="CL202" s="14" t="n">
        <v>0</v>
      </c>
      <c r="CM202" s="14" t="n">
        <v>0</v>
      </c>
      <c r="CN202" s="14" t="n">
        <v>0</v>
      </c>
      <c r="CO202" s="14" t="n">
        <v>0</v>
      </c>
      <c r="CP202" s="14" t="n">
        <v>0</v>
      </c>
      <c r="CQ202" s="14" t="n">
        <v>1.198</v>
      </c>
      <c r="CR202" s="14" t="n">
        <v>0</v>
      </c>
      <c r="CS202" s="14" t="n">
        <v>4.776</v>
      </c>
      <c r="CT202" s="14" t="n">
        <v>4.753</v>
      </c>
      <c r="CU202" s="14" t="n">
        <v>15.983</v>
      </c>
    </row>
    <row r="203">
      <c r="A203" s="14" t="inlineStr">
        <is>
          <t>CUB2022</t>
        </is>
      </c>
      <c r="B203" s="14" t="inlineStr">
        <is>
          <t>CUB</t>
        </is>
      </c>
      <c r="C203" s="14" t="inlineStr">
        <is>
          <t>CUB</t>
        </is>
      </c>
      <c r="D203" s="14" t="inlineStr">
        <is>
          <t>Cuba</t>
        </is>
      </c>
      <c r="E203" s="14" t="n">
        <v>2022</v>
      </c>
      <c r="F203" s="14" t="n">
        <v>0.1</v>
      </c>
      <c r="G203" s="14" t="n">
        <v>11.72</v>
      </c>
      <c r="H203" s="14" t="n">
        <v>1.235</v>
      </c>
      <c r="I203" s="14" t="n">
        <v>0</v>
      </c>
      <c r="J203" s="14" t="n">
        <v>11.72</v>
      </c>
      <c r="K203" s="14" t="n">
        <v>0</v>
      </c>
      <c r="L203" s="14" t="n">
        <v>1</v>
      </c>
      <c r="M203" s="14" t="n">
        <v>9.782999999999999</v>
      </c>
      <c r="N203" s="14" t="n">
        <v>3.704</v>
      </c>
      <c r="O203" s="14" t="n">
        <v>0</v>
      </c>
      <c r="P203" s="14" t="n">
        <v>9.782999999999999</v>
      </c>
      <c r="Q203" s="14" t="n">
        <v>0</v>
      </c>
      <c r="R203" s="14" t="n">
        <v>1</v>
      </c>
      <c r="S203" s="14" t="n">
        <v>17.893</v>
      </c>
      <c r="T203" s="14" t="n">
        <v>7.408</v>
      </c>
      <c r="U203" s="14" t="n">
        <v>0.132</v>
      </c>
      <c r="V203" s="14" t="n">
        <v>19.683</v>
      </c>
      <c r="W203" s="14" t="n">
        <v>0.1</v>
      </c>
      <c r="X203" s="14" t="n">
        <v>1</v>
      </c>
      <c r="Y203" s="14" t="n">
        <v>30.728</v>
      </c>
      <c r="Z203" s="14" t="n">
        <v>4.133</v>
      </c>
      <c r="AA203" s="14" t="n">
        <v>0</v>
      </c>
      <c r="AB203" s="14" t="n">
        <v>30.728</v>
      </c>
      <c r="AC203" s="14" t="n">
        <v>0</v>
      </c>
      <c r="AD203" s="14" t="n">
        <v>1</v>
      </c>
      <c r="AE203" s="14" t="n">
        <v>31.963</v>
      </c>
      <c r="AF203" s="14" t="n">
        <v>7.485</v>
      </c>
      <c r="AG203" s="14" t="n">
        <v>0</v>
      </c>
      <c r="AH203" s="14" t="n">
        <v>31.963</v>
      </c>
      <c r="AI203" s="14" t="n">
        <v>0</v>
      </c>
      <c r="AJ203" s="14" t="n">
        <v>1</v>
      </c>
      <c r="AK203" s="14" t="n">
        <v>39.371</v>
      </c>
      <c r="AL203" s="14" t="n">
        <v>21.155</v>
      </c>
      <c r="AM203" s="14" t="n">
        <v>0.291</v>
      </c>
      <c r="AN203" s="14" t="n">
        <v>43.308</v>
      </c>
      <c r="AO203" s="14" t="n">
        <v>0.1</v>
      </c>
      <c r="AP203" s="14" t="n">
        <v>1</v>
      </c>
      <c r="AQ203" s="14" t="n">
        <v>0.896</v>
      </c>
      <c r="AR203" s="14" t="n">
        <v>0.123</v>
      </c>
      <c r="AS203" s="14" t="n">
        <v>0.878</v>
      </c>
      <c r="AT203" s="14" t="n">
        <v>1.937</v>
      </c>
      <c r="AU203" s="14" t="n">
        <v>0.1</v>
      </c>
      <c r="AV203" s="14" t="n">
        <v>1</v>
      </c>
      <c r="AW203" s="14" t="n">
        <v>0.89</v>
      </c>
      <c r="AX203" s="14" t="n">
        <v>0.123</v>
      </c>
      <c r="AY203" s="14" t="n">
        <v>0.773</v>
      </c>
      <c r="AZ203" s="14" t="n">
        <v>1.816</v>
      </c>
      <c r="BA203" s="14" t="n">
        <v>0.1</v>
      </c>
      <c r="BB203" s="14" t="n">
        <v>1</v>
      </c>
      <c r="BC203" s="14" t="n">
        <v>0.62</v>
      </c>
      <c r="BD203" s="14" t="n">
        <v>0.123</v>
      </c>
      <c r="BE203" s="14" t="n">
        <v>0.005</v>
      </c>
      <c r="BF203" s="14" t="n">
        <v>0.6820000000000001</v>
      </c>
      <c r="BG203" s="14" t="n">
        <v>0.1</v>
      </c>
      <c r="BH203" s="14" t="n">
        <v>1</v>
      </c>
      <c r="BI203" s="14" t="n">
        <v>0.608</v>
      </c>
      <c r="BJ203" s="14" t="n">
        <v>0.123</v>
      </c>
      <c r="BK203" s="14" t="n">
        <v>0.004</v>
      </c>
      <c r="BL203" s="14" t="n">
        <v>0.668</v>
      </c>
      <c r="BM203" s="14" t="n">
        <v>0.1</v>
      </c>
      <c r="BN203" s="14" t="n">
        <v>1</v>
      </c>
      <c r="BO203" s="14" t="n">
        <v>0</v>
      </c>
      <c r="BP203" s="14" t="n">
        <v>0</v>
      </c>
      <c r="BQ203" s="14" t="n">
        <v>0.198</v>
      </c>
      <c r="BR203" s="14" t="n">
        <v>0</v>
      </c>
      <c r="BS203" s="14" t="n">
        <v>0.833</v>
      </c>
      <c r="BT203" s="14" t="n">
        <v>0</v>
      </c>
      <c r="BU203" s="14" t="n">
        <v>0</v>
      </c>
      <c r="BV203" s="14" t="n">
        <v>0.226</v>
      </c>
      <c r="BW203" s="14" t="n">
        <v>0</v>
      </c>
      <c r="BX203" s="14" t="n">
        <v>0.833</v>
      </c>
      <c r="BY203" s="14" t="n">
        <v>12.729</v>
      </c>
      <c r="BZ203" s="14" t="n">
        <v>0</v>
      </c>
      <c r="CA203" s="14" t="n">
        <v>12.729</v>
      </c>
      <c r="CB203" s="14" t="n">
        <v>0</v>
      </c>
      <c r="CC203" s="14" t="n">
        <v>97.90000000000001</v>
      </c>
      <c r="CD203" s="14" t="n">
        <v>7.95</v>
      </c>
      <c r="CE203" s="14" t="n">
        <v>0.725</v>
      </c>
      <c r="CF203" s="14" t="n">
        <v>107.69</v>
      </c>
      <c r="CG203" s="14" t="n">
        <v>0.1</v>
      </c>
      <c r="CH203" s="14" t="n">
        <v>1</v>
      </c>
      <c r="CI203" s="14" t="n">
        <v>0</v>
      </c>
      <c r="CJ203" s="14" t="n">
        <v>0</v>
      </c>
      <c r="CK203" s="14" t="n">
        <v>0</v>
      </c>
      <c r="CL203" s="14" t="n">
        <v>0</v>
      </c>
      <c r="CM203" s="14" t="n">
        <v>0</v>
      </c>
      <c r="CN203" s="14" t="n">
        <v>0</v>
      </c>
      <c r="CO203" s="14" t="n">
        <v>0</v>
      </c>
      <c r="CP203" s="14" t="n">
        <v>0</v>
      </c>
      <c r="CQ203" s="14" t="n">
        <v>1.294</v>
      </c>
      <c r="CR203" s="14" t="n">
        <v>0</v>
      </c>
      <c r="CS203" s="14" t="n">
        <v>5.158</v>
      </c>
      <c r="CT203" s="14" t="n">
        <v>10.485</v>
      </c>
      <c r="CU203" s="14" t="n">
        <v>29.494</v>
      </c>
    </row>
    <row r="204">
      <c r="A204" s="14" t="inlineStr">
        <is>
          <t>CUB2023</t>
        </is>
      </c>
      <c r="B204" s="14" t="inlineStr">
        <is>
          <t>CUB</t>
        </is>
      </c>
      <c r="C204" s="14" t="inlineStr">
        <is>
          <t>CUB</t>
        </is>
      </c>
      <c r="D204" s="14" t="inlineStr">
        <is>
          <t>Cuba</t>
        </is>
      </c>
      <c r="E204" s="14" t="n">
        <v>2023</v>
      </c>
      <c r="F204" s="14" t="n">
        <v>0.1</v>
      </c>
      <c r="G204" s="14" t="n">
        <v>6.147</v>
      </c>
      <c r="H204" s="14" t="n">
        <v>1.286</v>
      </c>
      <c r="I204" s="14" t="n">
        <v>0</v>
      </c>
      <c r="J204" s="14" t="n">
        <v>6.147</v>
      </c>
      <c r="K204" s="14" t="n">
        <v>0</v>
      </c>
      <c r="L204" s="14" t="n">
        <v>1</v>
      </c>
      <c r="M204" s="14" t="n">
        <v>7.886</v>
      </c>
      <c r="N204" s="14" t="n">
        <v>3.857</v>
      </c>
      <c r="O204" s="14" t="n">
        <v>0</v>
      </c>
      <c r="P204" s="14" t="n">
        <v>7.886</v>
      </c>
      <c r="Q204" s="14" t="n">
        <v>0</v>
      </c>
      <c r="R204" s="14" t="n">
        <v>1</v>
      </c>
      <c r="S204" s="14" t="n">
        <v>12.575</v>
      </c>
      <c r="T204" s="14" t="n">
        <v>7.714</v>
      </c>
      <c r="U204" s="14" t="n">
        <v>0.139</v>
      </c>
      <c r="V204" s="14" t="n">
        <v>13.833</v>
      </c>
      <c r="W204" s="14" t="n">
        <v>0.1</v>
      </c>
      <c r="X204" s="14" t="n">
        <v>1</v>
      </c>
      <c r="Y204" s="14" t="n">
        <v>12.478</v>
      </c>
      <c r="Z204" s="14" t="n">
        <v>1.678</v>
      </c>
      <c r="AA204" s="14" t="n">
        <v>0</v>
      </c>
      <c r="AB204" s="14" t="n">
        <v>12.478</v>
      </c>
      <c r="AC204" s="14" t="n">
        <v>0</v>
      </c>
      <c r="AD204" s="14" t="n">
        <v>1</v>
      </c>
      <c r="AE204" s="14" t="n">
        <v>13.763</v>
      </c>
      <c r="AF204" s="14" t="n">
        <v>3.223</v>
      </c>
      <c r="AG204" s="14" t="n">
        <v>0</v>
      </c>
      <c r="AH204" s="14" t="n">
        <v>13.763</v>
      </c>
      <c r="AI204" s="14" t="n">
        <v>0</v>
      </c>
      <c r="AJ204" s="14" t="n">
        <v>1</v>
      </c>
      <c r="AK204" s="14" t="n">
        <v>21.477</v>
      </c>
      <c r="AL204" s="14" t="n">
        <v>11.54</v>
      </c>
      <c r="AM204" s="14" t="n">
        <v>0.238</v>
      </c>
      <c r="AN204" s="14" t="n">
        <v>23.625</v>
      </c>
      <c r="AO204" s="14" t="n">
        <v>0.1</v>
      </c>
      <c r="AP204" s="14" t="n">
        <v>1</v>
      </c>
      <c r="AQ204" s="14" t="n">
        <v>0.791</v>
      </c>
      <c r="AR204" s="14" t="n">
        <v>0.129</v>
      </c>
      <c r="AS204" s="14" t="n">
        <v>0.9330000000000001</v>
      </c>
      <c r="AT204" s="14" t="n">
        <v>1.875</v>
      </c>
      <c r="AU204" s="14" t="n">
        <v>0.1</v>
      </c>
      <c r="AV204" s="14" t="n">
        <v>1</v>
      </c>
      <c r="AW204" s="14" t="n">
        <v>0.618</v>
      </c>
      <c r="AX204" s="14" t="n">
        <v>0.129</v>
      </c>
      <c r="AY204" s="14" t="n">
        <v>0.837</v>
      </c>
      <c r="AZ204" s="14" t="n">
        <v>1.583</v>
      </c>
      <c r="BA204" s="14" t="n">
        <v>0.1</v>
      </c>
      <c r="BB204" s="14" t="n">
        <v>1</v>
      </c>
      <c r="BC204" s="14" t="n">
        <v>0.554</v>
      </c>
      <c r="BD204" s="14" t="n">
        <v>0.129</v>
      </c>
      <c r="BE204" s="14" t="n">
        <v>0.006</v>
      </c>
      <c r="BF204" s="14" t="n">
        <v>0.61</v>
      </c>
      <c r="BG204" s="14" t="n">
        <v>0.1</v>
      </c>
      <c r="BH204" s="14" t="n">
        <v>1</v>
      </c>
      <c r="BI204" s="14" t="n">
        <v>0.5570000000000001</v>
      </c>
      <c r="BJ204" s="14" t="n">
        <v>0.129</v>
      </c>
      <c r="BK204" s="14" t="n">
        <v>0.006</v>
      </c>
      <c r="BL204" s="14" t="n">
        <v>0.613</v>
      </c>
      <c r="BM204" s="14" t="n">
        <v>0.1</v>
      </c>
      <c r="BN204" s="14" t="n">
        <v>1</v>
      </c>
      <c r="BO204" s="14" t="n">
        <v>0</v>
      </c>
      <c r="BP204" s="14" t="n">
        <v>0</v>
      </c>
      <c r="BQ204" s="14" t="n">
        <v>0.206</v>
      </c>
      <c r="BR204" s="14" t="n">
        <v>0</v>
      </c>
      <c r="BS204" s="14" t="n">
        <v>0.833</v>
      </c>
      <c r="BT204" s="14" t="n">
        <v>0</v>
      </c>
      <c r="BU204" s="14" t="n">
        <v>0</v>
      </c>
      <c r="BV204" s="14" t="n">
        <v>0.235</v>
      </c>
      <c r="BW204" s="14" t="n">
        <v>0</v>
      </c>
      <c r="BX204" s="14" t="n">
        <v>0.833</v>
      </c>
      <c r="BY204" s="14" t="n">
        <v>13.254</v>
      </c>
      <c r="BZ204" s="14" t="n">
        <v>0</v>
      </c>
      <c r="CA204" s="14" t="n">
        <v>13.254</v>
      </c>
      <c r="CB204" s="14" t="n">
        <v>0</v>
      </c>
      <c r="CC204" s="14" t="n">
        <v>83.248</v>
      </c>
      <c r="CD204" s="14" t="n">
        <v>7.95</v>
      </c>
      <c r="CE204" s="14" t="n">
        <v>0.922</v>
      </c>
      <c r="CF204" s="14" t="n">
        <v>91.57299999999999</v>
      </c>
      <c r="CG204" s="14" t="n">
        <v>0.1</v>
      </c>
      <c r="CH204" s="14" t="n">
        <v>1</v>
      </c>
      <c r="CI204" s="14" t="n">
        <v>0</v>
      </c>
      <c r="CJ204" s="14" t="n">
        <v>0</v>
      </c>
      <c r="CK204" s="14" t="n">
        <v>0</v>
      </c>
      <c r="CL204" s="14" t="n">
        <v>0</v>
      </c>
      <c r="CM204" s="14" t="n">
        <v>0</v>
      </c>
      <c r="CN204" s="14" t="n">
        <v>0</v>
      </c>
      <c r="CO204" s="14" t="n">
        <v>0</v>
      </c>
      <c r="CP204" s="14" t="n">
        <v>0</v>
      </c>
      <c r="CQ204" s="14" t="n">
        <v>1.348</v>
      </c>
      <c r="CR204" s="14" t="n">
        <v>0</v>
      </c>
      <c r="CS204" s="14" t="n">
        <v>5.37</v>
      </c>
      <c r="CT204" s="14" t="n">
        <v>4.861</v>
      </c>
      <c r="CU204" s="14" t="n">
        <v>11.192</v>
      </c>
    </row>
    <row r="205">
      <c r="A205" s="14" t="inlineStr">
        <is>
          <t>CUB2024</t>
        </is>
      </c>
      <c r="B205" s="14" t="inlineStr">
        <is>
          <t>CUB</t>
        </is>
      </c>
      <c r="C205" s="14" t="inlineStr">
        <is>
          <t>CUB</t>
        </is>
      </c>
      <c r="D205" s="14" t="inlineStr">
        <is>
          <t>Cuba</t>
        </is>
      </c>
      <c r="E205" s="14" t="n">
        <v>2024</v>
      </c>
      <c r="F205" s="14" t="n">
        <v>0.1</v>
      </c>
      <c r="G205" s="14" t="n">
        <v>5.575</v>
      </c>
      <c r="H205" s="14" t="n">
        <v>1.324</v>
      </c>
      <c r="I205" s="14" t="n">
        <v>0</v>
      </c>
      <c r="J205" s="14" t="n">
        <v>5.575</v>
      </c>
      <c r="K205" s="14" t="n">
        <v>0</v>
      </c>
      <c r="L205" s="14" t="n">
        <v>1</v>
      </c>
      <c r="M205" s="14" t="n">
        <v>7.124</v>
      </c>
      <c r="N205" s="14" t="n">
        <v>3.971</v>
      </c>
      <c r="O205" s="14" t="n">
        <v>0</v>
      </c>
      <c r="P205" s="14" t="n">
        <v>7.124</v>
      </c>
      <c r="Q205" s="14" t="n">
        <v>0</v>
      </c>
      <c r="R205" s="14" t="n">
        <v>1</v>
      </c>
      <c r="S205" s="14" t="n">
        <v>12.193</v>
      </c>
      <c r="T205" s="14" t="n">
        <v>7.942</v>
      </c>
      <c r="U205" s="14" t="n">
        <v>0.166</v>
      </c>
      <c r="V205" s="14" t="n">
        <v>13.412</v>
      </c>
      <c r="W205" s="14" t="n">
        <v>0.1</v>
      </c>
      <c r="X205" s="14" t="n">
        <v>1</v>
      </c>
      <c r="Y205" s="14" t="n">
        <v>11.447</v>
      </c>
      <c r="Z205" s="14" t="n">
        <v>1.54</v>
      </c>
      <c r="AA205" s="14" t="n">
        <v>0</v>
      </c>
      <c r="AB205" s="14" t="n">
        <v>11.447</v>
      </c>
      <c r="AC205" s="14" t="n">
        <v>0</v>
      </c>
      <c r="AD205" s="14" t="n">
        <v>1</v>
      </c>
      <c r="AE205" s="14" t="n">
        <v>12.771</v>
      </c>
      <c r="AF205" s="14" t="n">
        <v>2.991</v>
      </c>
      <c r="AG205" s="14" t="n">
        <v>0</v>
      </c>
      <c r="AH205" s="14" t="n">
        <v>12.771</v>
      </c>
      <c r="AI205" s="14" t="n">
        <v>0</v>
      </c>
      <c r="AJ205" s="14" t="n">
        <v>1</v>
      </c>
      <c r="AK205" s="14" t="n">
        <v>20.712</v>
      </c>
      <c r="AL205" s="14" t="n">
        <v>11.129</v>
      </c>
      <c r="AM205" s="14" t="n">
        <v>0.282</v>
      </c>
      <c r="AN205" s="14" t="n">
        <v>22.784</v>
      </c>
      <c r="AO205" s="14" t="n">
        <v>0.1</v>
      </c>
      <c r="AP205" s="14" t="n">
        <v>1</v>
      </c>
      <c r="AQ205" s="14" t="n">
        <v>0.756</v>
      </c>
      <c r="AR205" s="14" t="n">
        <v>0.132</v>
      </c>
      <c r="AS205" s="14" t="n">
        <v>0.969</v>
      </c>
      <c r="AT205" s="14" t="n">
        <v>1.872</v>
      </c>
      <c r="AU205" s="14" t="n">
        <v>0.1</v>
      </c>
      <c r="AV205" s="14" t="n">
        <v>1</v>
      </c>
      <c r="AW205" s="14" t="n">
        <v>0.655</v>
      </c>
      <c r="AX205" s="14" t="n">
        <v>0.132</v>
      </c>
      <c r="AY205" s="14" t="n">
        <v>0.864</v>
      </c>
      <c r="AZ205" s="14" t="n">
        <v>1.648</v>
      </c>
      <c r="BA205" s="14" t="n">
        <v>0.1</v>
      </c>
      <c r="BB205" s="14" t="n">
        <v>1</v>
      </c>
      <c r="BC205" s="14" t="n">
        <v>0.534</v>
      </c>
      <c r="BD205" s="14" t="n">
        <v>0.132</v>
      </c>
      <c r="BE205" s="14" t="n">
        <v>0.007</v>
      </c>
      <c r="BF205" s="14" t="n">
        <v>0.587</v>
      </c>
      <c r="BG205" s="14" t="n">
        <v>0.1</v>
      </c>
      <c r="BH205" s="14" t="n">
        <v>1</v>
      </c>
      <c r="BI205" s="14" t="n">
        <v>0.5679999999999999</v>
      </c>
      <c r="BJ205" s="14" t="n">
        <v>0.132</v>
      </c>
      <c r="BK205" s="14" t="n">
        <v>0.008</v>
      </c>
      <c r="BL205" s="14" t="n">
        <v>0.625</v>
      </c>
      <c r="BM205" s="14" t="n">
        <v>0.1</v>
      </c>
      <c r="BN205" s="14" t="n">
        <v>1</v>
      </c>
      <c r="BO205" s="14" t="n">
        <v>0</v>
      </c>
      <c r="BP205" s="14" t="n">
        <v>0</v>
      </c>
      <c r="BQ205" s="14" t="n">
        <v>0.212</v>
      </c>
      <c r="BR205" s="14" t="n">
        <v>0</v>
      </c>
      <c r="BS205" s="14" t="n">
        <v>0.833</v>
      </c>
      <c r="BT205" s="14" t="n">
        <v>0</v>
      </c>
      <c r="BU205" s="14" t="n">
        <v>0</v>
      </c>
      <c r="BV205" s="14" t="n">
        <v>0.242</v>
      </c>
      <c r="BW205" s="14" t="n">
        <v>0</v>
      </c>
      <c r="BX205" s="14" t="n">
        <v>0.833</v>
      </c>
      <c r="BY205" s="14" t="n">
        <v>13.646</v>
      </c>
      <c r="BZ205" s="14" t="n">
        <v>0</v>
      </c>
      <c r="CA205" s="14" t="n">
        <v>13.646</v>
      </c>
      <c r="CB205" s="14" t="n">
        <v>0</v>
      </c>
      <c r="CC205" s="14" t="n">
        <v>82.58799999999999</v>
      </c>
      <c r="CD205" s="14" t="n">
        <v>7.95</v>
      </c>
      <c r="CE205" s="14" t="n">
        <v>1.125</v>
      </c>
      <c r="CF205" s="14" t="n">
        <v>90.84699999999999</v>
      </c>
      <c r="CG205" s="14" t="n">
        <v>0.1</v>
      </c>
      <c r="CH205" s="14" t="n">
        <v>1</v>
      </c>
      <c r="CI205" s="14" t="n">
        <v>0</v>
      </c>
      <c r="CJ205" s="14" t="n">
        <v>0</v>
      </c>
      <c r="CK205" s="14" t="n">
        <v>0</v>
      </c>
      <c r="CL205" s="14" t="n">
        <v>0</v>
      </c>
      <c r="CM205" s="14" t="n">
        <v>0</v>
      </c>
      <c r="CN205" s="14" t="n">
        <v>0</v>
      </c>
      <c r="CO205" s="14" t="n">
        <v>0</v>
      </c>
      <c r="CP205" s="14" t="n">
        <v>0</v>
      </c>
      <c r="CQ205" s="14" t="n">
        <v>1.387</v>
      </c>
      <c r="CR205" s="14" t="n">
        <v>0</v>
      </c>
      <c r="CS205" s="14" t="n">
        <v>5.529</v>
      </c>
      <c r="CT205" s="14" t="n">
        <v>4.251</v>
      </c>
      <c r="CU205" s="14" t="n">
        <v>10.123</v>
      </c>
    </row>
    <row r="206">
      <c r="A206" s="14" t="inlineStr">
        <is>
          <t>CUW2021</t>
        </is>
      </c>
      <c r="B206" s="14" t="inlineStr">
        <is>
          <t>CUW</t>
        </is>
      </c>
      <c r="C206" s="14" t="inlineStr">
        <is>
          <t>CUW</t>
        </is>
      </c>
      <c r="D206" s="14" t="inlineStr">
        <is>
          <t>Curaçao</t>
        </is>
      </c>
      <c r="E206" s="14" t="n">
        <v>2021</v>
      </c>
      <c r="F206" s="14" t="n">
        <v>0.06</v>
      </c>
      <c r="G206" s="14" t="n">
        <v>5.897</v>
      </c>
      <c r="H206" s="14" t="n">
        <v>1.143</v>
      </c>
      <c r="I206" s="14" t="n">
        <v>0</v>
      </c>
      <c r="J206" s="14" t="n">
        <v>5.897</v>
      </c>
      <c r="K206" s="14" t="n">
        <v>0</v>
      </c>
      <c r="L206" s="14" t="n">
        <v>1</v>
      </c>
      <c r="M206" s="14" t="n">
        <v>7.964</v>
      </c>
      <c r="N206" s="14" t="n">
        <v>3.43</v>
      </c>
      <c r="O206" s="14" t="n">
        <v>0</v>
      </c>
      <c r="P206" s="14" t="n">
        <v>7.964</v>
      </c>
      <c r="Q206" s="14" t="n">
        <v>0</v>
      </c>
      <c r="R206" s="14" t="n">
        <v>1</v>
      </c>
      <c r="S206" s="14" t="n">
        <v>11.613</v>
      </c>
      <c r="T206" s="14" t="n">
        <v>6.86</v>
      </c>
      <c r="U206" s="14" t="n">
        <v>0</v>
      </c>
      <c r="V206" s="14" t="n">
        <v>12.31</v>
      </c>
      <c r="W206" s="14" t="n">
        <v>0.06</v>
      </c>
      <c r="X206" s="14" t="n">
        <v>1</v>
      </c>
      <c r="Y206" s="14" t="n">
        <v>5.919</v>
      </c>
      <c r="Z206" s="14" t="n">
        <v>0.796</v>
      </c>
      <c r="AA206" s="14" t="n">
        <v>0</v>
      </c>
      <c r="AB206" s="14" t="n">
        <v>5.919</v>
      </c>
      <c r="AC206" s="14" t="n">
        <v>0</v>
      </c>
      <c r="AD206" s="14" t="n">
        <v>1</v>
      </c>
      <c r="AE206" s="14" t="n">
        <v>7.062</v>
      </c>
      <c r="AF206" s="14" t="n">
        <v>1.654</v>
      </c>
      <c r="AG206" s="14" t="n">
        <v>0</v>
      </c>
      <c r="AH206" s="14" t="n">
        <v>7.062</v>
      </c>
      <c r="AI206" s="14" t="n">
        <v>0</v>
      </c>
      <c r="AJ206" s="14" t="n">
        <v>1</v>
      </c>
      <c r="AK206" s="14" t="n">
        <v>13.922</v>
      </c>
      <c r="AL206" s="14" t="n">
        <v>7.481</v>
      </c>
      <c r="AM206" s="14" t="n">
        <v>0</v>
      </c>
      <c r="AN206" s="14" t="n">
        <v>14.758</v>
      </c>
      <c r="AO206" s="14" t="n">
        <v>0.06</v>
      </c>
      <c r="AP206" s="14" t="n">
        <v>1</v>
      </c>
      <c r="AQ206" s="14" t="n">
        <v>0.649</v>
      </c>
      <c r="AR206" s="14" t="n">
        <v>0.114</v>
      </c>
      <c r="AS206" s="14" t="n">
        <v>0.364</v>
      </c>
      <c r="AT206" s="14" t="n">
        <v>1.074</v>
      </c>
      <c r="AU206" s="14" t="n">
        <v>0.06</v>
      </c>
      <c r="AV206" s="14" t="n">
        <v>1</v>
      </c>
      <c r="AW206" s="14" t="n">
        <v>0.577</v>
      </c>
      <c r="AX206" s="14" t="n">
        <v>0.114</v>
      </c>
      <c r="AY206" s="14" t="n">
        <v>0.309</v>
      </c>
      <c r="AZ206" s="14" t="n">
        <v>0.9389999999999999</v>
      </c>
      <c r="BA206" s="14" t="n">
        <v>0.06</v>
      </c>
      <c r="BB206" s="14" t="n">
        <v>1</v>
      </c>
      <c r="BC206" s="14" t="n">
        <v>0.458</v>
      </c>
      <c r="BD206" s="14" t="n">
        <v>0.114</v>
      </c>
      <c r="BE206" s="14" t="n">
        <v>0</v>
      </c>
      <c r="BF206" s="14" t="n">
        <v>0.486</v>
      </c>
      <c r="BG206" s="14" t="n">
        <v>0.06</v>
      </c>
      <c r="BH206" s="14" t="n">
        <v>1</v>
      </c>
      <c r="BI206" s="14" t="n">
        <v>0.491</v>
      </c>
      <c r="BJ206" s="14" t="n">
        <v>0.114</v>
      </c>
      <c r="BK206" s="14" t="n">
        <v>0.344</v>
      </c>
      <c r="BL206" s="14" t="n">
        <v>0.885</v>
      </c>
      <c r="BM206" s="14" t="n">
        <v>0.06</v>
      </c>
      <c r="BN206" s="14" t="n">
        <v>1</v>
      </c>
      <c r="BO206" s="14" t="n">
        <v>0</v>
      </c>
      <c r="BP206" s="14" t="n">
        <v>0</v>
      </c>
      <c r="BQ206" s="14" t="n">
        <v>0</v>
      </c>
      <c r="BR206" s="14" t="n">
        <v>0</v>
      </c>
      <c r="BS206" s="14" t="n">
        <v>1</v>
      </c>
      <c r="BT206" s="14" t="n">
        <v>0</v>
      </c>
      <c r="BU206" s="14" t="n">
        <v>0</v>
      </c>
      <c r="BV206" s="14" t="n">
        <v>0</v>
      </c>
      <c r="BW206" s="14" t="n">
        <v>0.06</v>
      </c>
      <c r="BX206" s="14" t="n">
        <v>1</v>
      </c>
      <c r="BY206" s="14" t="n">
        <v>11.787</v>
      </c>
      <c r="BZ206" s="14" t="n">
        <v>0</v>
      </c>
      <c r="CA206" s="14" t="n">
        <v>11.787</v>
      </c>
      <c r="CB206" s="14" t="n">
        <v>0</v>
      </c>
      <c r="CC206" s="14" t="n">
        <v>78.125</v>
      </c>
      <c r="CD206" s="14" t="n">
        <v>7.95</v>
      </c>
      <c r="CE206" s="14" t="n">
        <v>0</v>
      </c>
      <c r="CF206" s="14" t="n">
        <v>82.813</v>
      </c>
      <c r="CG206" s="14" t="n">
        <v>0.06</v>
      </c>
      <c r="CH206" s="14" t="n">
        <v>1</v>
      </c>
      <c r="CI206" s="14" t="n">
        <v>0</v>
      </c>
      <c r="CJ206" s="14" t="n">
        <v>0</v>
      </c>
      <c r="CK206" s="14" t="n">
        <v>0</v>
      </c>
      <c r="CL206" s="14" t="n">
        <v>0</v>
      </c>
      <c r="CM206" s="14" t="n">
        <v>0</v>
      </c>
      <c r="CN206" s="14" t="n">
        <v>0</v>
      </c>
      <c r="CO206" s="14" t="n">
        <v>0</v>
      </c>
      <c r="CP206" s="14" t="n">
        <v>0</v>
      </c>
      <c r="CQ206" s="14" t="n">
        <v>1.198</v>
      </c>
      <c r="CR206" s="14" t="n">
        <v>0</v>
      </c>
      <c r="CS206" s="14" t="n">
        <v>4.776</v>
      </c>
      <c r="CT206" s="14" t="n">
        <v>4.753</v>
      </c>
      <c r="CU206" s="14" t="n">
        <v>15.983</v>
      </c>
    </row>
    <row r="207">
      <c r="A207" s="14" t="inlineStr">
        <is>
          <t>CUW2022</t>
        </is>
      </c>
      <c r="B207" s="14" t="inlineStr">
        <is>
          <t>CUW</t>
        </is>
      </c>
      <c r="C207" s="14" t="inlineStr">
        <is>
          <t>CUW</t>
        </is>
      </c>
      <c r="D207" s="14" t="inlineStr">
        <is>
          <t>Curaçao</t>
        </is>
      </c>
      <c r="E207" s="14" t="n">
        <v>2022</v>
      </c>
      <c r="F207" s="14" t="n">
        <v>0.06</v>
      </c>
      <c r="G207" s="14" t="n">
        <v>11.72</v>
      </c>
      <c r="H207" s="14" t="n">
        <v>1.235</v>
      </c>
      <c r="I207" s="14" t="n">
        <v>0</v>
      </c>
      <c r="J207" s="14" t="n">
        <v>11.72</v>
      </c>
      <c r="K207" s="14" t="n">
        <v>0</v>
      </c>
      <c r="L207" s="14" t="n">
        <v>1</v>
      </c>
      <c r="M207" s="14" t="n">
        <v>9.782999999999999</v>
      </c>
      <c r="N207" s="14" t="n">
        <v>3.704</v>
      </c>
      <c r="O207" s="14" t="n">
        <v>0</v>
      </c>
      <c r="P207" s="14" t="n">
        <v>9.782999999999999</v>
      </c>
      <c r="Q207" s="14" t="n">
        <v>0</v>
      </c>
      <c r="R207" s="14" t="n">
        <v>1</v>
      </c>
      <c r="S207" s="14" t="n">
        <v>17.893</v>
      </c>
      <c r="T207" s="14" t="n">
        <v>7.408</v>
      </c>
      <c r="U207" s="14" t="n">
        <v>0.079</v>
      </c>
      <c r="V207" s="14" t="n">
        <v>18.967</v>
      </c>
      <c r="W207" s="14" t="n">
        <v>0.06</v>
      </c>
      <c r="X207" s="14" t="n">
        <v>1</v>
      </c>
      <c r="Y207" s="14" t="n">
        <v>6.392</v>
      </c>
      <c r="Z207" s="14" t="n">
        <v>0.86</v>
      </c>
      <c r="AA207" s="14" t="n">
        <v>0</v>
      </c>
      <c r="AB207" s="14" t="n">
        <v>6.392</v>
      </c>
      <c r="AC207" s="14" t="n">
        <v>0</v>
      </c>
      <c r="AD207" s="14" t="n">
        <v>1</v>
      </c>
      <c r="AE207" s="14" t="n">
        <v>7.627</v>
      </c>
      <c r="AF207" s="14" t="n">
        <v>1.786</v>
      </c>
      <c r="AG207" s="14" t="n">
        <v>0</v>
      </c>
      <c r="AH207" s="14" t="n">
        <v>7.627</v>
      </c>
      <c r="AI207" s="14" t="n">
        <v>0</v>
      </c>
      <c r="AJ207" s="14" t="n">
        <v>1</v>
      </c>
      <c r="AK207" s="14" t="n">
        <v>15.035</v>
      </c>
      <c r="AL207" s="14" t="n">
        <v>8.079000000000001</v>
      </c>
      <c r="AM207" s="14" t="n">
        <v>0.067</v>
      </c>
      <c r="AN207" s="14" t="n">
        <v>15.937</v>
      </c>
      <c r="AO207" s="14" t="n">
        <v>0.06</v>
      </c>
      <c r="AP207" s="14" t="n">
        <v>1</v>
      </c>
      <c r="AQ207" s="14" t="n">
        <v>0.896</v>
      </c>
      <c r="AR207" s="14" t="n">
        <v>0.123</v>
      </c>
      <c r="AS207" s="14" t="n">
        <v>0.387</v>
      </c>
      <c r="AT207" s="14" t="n">
        <v>1.354</v>
      </c>
      <c r="AU207" s="14" t="n">
        <v>0.06</v>
      </c>
      <c r="AV207" s="14" t="n">
        <v>1</v>
      </c>
      <c r="AW207" s="14" t="n">
        <v>0.89</v>
      </c>
      <c r="AX207" s="14" t="n">
        <v>0.123</v>
      </c>
      <c r="AY207" s="14" t="n">
        <v>0.324</v>
      </c>
      <c r="AZ207" s="14" t="n">
        <v>1.282</v>
      </c>
      <c r="BA207" s="14" t="n">
        <v>0.06</v>
      </c>
      <c r="BB207" s="14" t="n">
        <v>1</v>
      </c>
      <c r="BC207" s="14" t="n">
        <v>0.62</v>
      </c>
      <c r="BD207" s="14" t="n">
        <v>0.123</v>
      </c>
      <c r="BE207" s="14" t="n">
        <v>0.003</v>
      </c>
      <c r="BF207" s="14" t="n">
        <v>0.658</v>
      </c>
      <c r="BG207" s="14" t="n">
        <v>0.06</v>
      </c>
      <c r="BH207" s="14" t="n">
        <v>1</v>
      </c>
      <c r="BI207" s="14" t="n">
        <v>0.608</v>
      </c>
      <c r="BJ207" s="14" t="n">
        <v>0.123</v>
      </c>
      <c r="BK207" s="14" t="n">
        <v>0.372</v>
      </c>
      <c r="BL207" s="14" t="n">
        <v>1.033</v>
      </c>
      <c r="BM207" s="14" t="n">
        <v>0.06</v>
      </c>
      <c r="BN207" s="14" t="n">
        <v>1</v>
      </c>
      <c r="BO207" s="14" t="n">
        <v>0</v>
      </c>
      <c r="BP207" s="14" t="n">
        <v>0</v>
      </c>
      <c r="BQ207" s="14" t="n">
        <v>0</v>
      </c>
      <c r="BR207" s="14" t="n">
        <v>0</v>
      </c>
      <c r="BS207" s="14" t="n">
        <v>1</v>
      </c>
      <c r="BT207" s="14" t="n">
        <v>0</v>
      </c>
      <c r="BU207" s="14" t="n">
        <v>0</v>
      </c>
      <c r="BV207" s="14" t="n">
        <v>0</v>
      </c>
      <c r="BW207" s="14" t="n">
        <v>0.06</v>
      </c>
      <c r="BX207" s="14" t="n">
        <v>1</v>
      </c>
      <c r="BY207" s="14" t="n">
        <v>12.729</v>
      </c>
      <c r="BZ207" s="14" t="n">
        <v>0</v>
      </c>
      <c r="CA207" s="14" t="n">
        <v>12.729</v>
      </c>
      <c r="CB207" s="14" t="n">
        <v>0</v>
      </c>
      <c r="CC207" s="14" t="n">
        <v>97.90000000000001</v>
      </c>
      <c r="CD207" s="14" t="n">
        <v>7.95</v>
      </c>
      <c r="CE207" s="14" t="n">
        <v>0.435</v>
      </c>
      <c r="CF207" s="14" t="n">
        <v>103.774</v>
      </c>
      <c r="CG207" s="14" t="n">
        <v>0.06</v>
      </c>
      <c r="CH207" s="14" t="n">
        <v>1</v>
      </c>
      <c r="CI207" s="14" t="n">
        <v>0</v>
      </c>
      <c r="CJ207" s="14" t="n">
        <v>0</v>
      </c>
      <c r="CK207" s="14" t="n">
        <v>0</v>
      </c>
      <c r="CL207" s="14" t="n">
        <v>0</v>
      </c>
      <c r="CM207" s="14" t="n">
        <v>0</v>
      </c>
      <c r="CN207" s="14" t="n">
        <v>0</v>
      </c>
      <c r="CO207" s="14" t="n">
        <v>0</v>
      </c>
      <c r="CP207" s="14" t="n">
        <v>0</v>
      </c>
      <c r="CQ207" s="14" t="n">
        <v>1.294</v>
      </c>
      <c r="CR207" s="14" t="n">
        <v>0</v>
      </c>
      <c r="CS207" s="14" t="n">
        <v>5.158</v>
      </c>
      <c r="CT207" s="14" t="n">
        <v>10.485</v>
      </c>
      <c r="CU207" s="14" t="n">
        <v>29.494</v>
      </c>
    </row>
    <row r="208">
      <c r="A208" s="14" t="inlineStr">
        <is>
          <t>CUW2023</t>
        </is>
      </c>
      <c r="B208" s="14" t="inlineStr">
        <is>
          <t>CUW</t>
        </is>
      </c>
      <c r="C208" s="14" t="inlineStr">
        <is>
          <t>CUW</t>
        </is>
      </c>
      <c r="D208" s="14" t="inlineStr">
        <is>
          <t>Curaçao</t>
        </is>
      </c>
      <c r="E208" s="14" t="n">
        <v>2023</v>
      </c>
      <c r="F208" s="14" t="n">
        <v>0.06</v>
      </c>
      <c r="G208" s="14" t="n">
        <v>6.147</v>
      </c>
      <c r="H208" s="14" t="n">
        <v>1.286</v>
      </c>
      <c r="I208" s="14" t="n">
        <v>0</v>
      </c>
      <c r="J208" s="14" t="n">
        <v>6.147</v>
      </c>
      <c r="K208" s="14" t="n">
        <v>0</v>
      </c>
      <c r="L208" s="14" t="n">
        <v>1</v>
      </c>
      <c r="M208" s="14" t="n">
        <v>7.886</v>
      </c>
      <c r="N208" s="14" t="n">
        <v>3.857</v>
      </c>
      <c r="O208" s="14" t="n">
        <v>0</v>
      </c>
      <c r="P208" s="14" t="n">
        <v>7.886</v>
      </c>
      <c r="Q208" s="14" t="n">
        <v>0</v>
      </c>
      <c r="R208" s="14" t="n">
        <v>1</v>
      </c>
      <c r="S208" s="14" t="n">
        <v>12.575</v>
      </c>
      <c r="T208" s="14" t="n">
        <v>7.714</v>
      </c>
      <c r="U208" s="14" t="n">
        <v>0.08400000000000001</v>
      </c>
      <c r="V208" s="14" t="n">
        <v>13.33</v>
      </c>
      <c r="W208" s="14" t="n">
        <v>0.06</v>
      </c>
      <c r="X208" s="14" t="n">
        <v>1</v>
      </c>
      <c r="Y208" s="14" t="n">
        <v>6.656</v>
      </c>
      <c r="Z208" s="14" t="n">
        <v>0.895</v>
      </c>
      <c r="AA208" s="14" t="n">
        <v>0</v>
      </c>
      <c r="AB208" s="14" t="n">
        <v>6.656</v>
      </c>
      <c r="AC208" s="14" t="n">
        <v>0</v>
      </c>
      <c r="AD208" s="14" t="n">
        <v>1</v>
      </c>
      <c r="AE208" s="14" t="n">
        <v>7.942</v>
      </c>
      <c r="AF208" s="14" t="n">
        <v>1.86</v>
      </c>
      <c r="AG208" s="14" t="n">
        <v>0</v>
      </c>
      <c r="AH208" s="14" t="n">
        <v>7.942</v>
      </c>
      <c r="AI208" s="14" t="n">
        <v>0</v>
      </c>
      <c r="AJ208" s="14" t="n">
        <v>1</v>
      </c>
      <c r="AK208" s="14" t="n">
        <v>15.656</v>
      </c>
      <c r="AL208" s="14" t="n">
        <v>8.412000000000001</v>
      </c>
      <c r="AM208" s="14" t="n">
        <v>0.104</v>
      </c>
      <c r="AN208" s="14" t="n">
        <v>16.595</v>
      </c>
      <c r="AO208" s="14" t="n">
        <v>0.06</v>
      </c>
      <c r="AP208" s="14" t="n">
        <v>1</v>
      </c>
      <c r="AQ208" s="14" t="n">
        <v>0.791</v>
      </c>
      <c r="AR208" s="14" t="n">
        <v>0.129</v>
      </c>
      <c r="AS208" s="14" t="n">
        <v>0.406</v>
      </c>
      <c r="AT208" s="14" t="n">
        <v>1.268</v>
      </c>
      <c r="AU208" s="14" t="n">
        <v>0.06</v>
      </c>
      <c r="AV208" s="14" t="n">
        <v>1</v>
      </c>
      <c r="AW208" s="14" t="n">
        <v>0.618</v>
      </c>
      <c r="AX208" s="14" t="n">
        <v>0.129</v>
      </c>
      <c r="AY208" s="14" t="n">
        <v>0.35</v>
      </c>
      <c r="AZ208" s="14" t="n">
        <v>1.026</v>
      </c>
      <c r="BA208" s="14" t="n">
        <v>0.06</v>
      </c>
      <c r="BB208" s="14" t="n">
        <v>1</v>
      </c>
      <c r="BC208" s="14" t="n">
        <v>0.554</v>
      </c>
      <c r="BD208" s="14" t="n">
        <v>0.129</v>
      </c>
      <c r="BE208" s="14" t="n">
        <v>0.004</v>
      </c>
      <c r="BF208" s="14" t="n">
        <v>0.588</v>
      </c>
      <c r="BG208" s="14" t="n">
        <v>0.06</v>
      </c>
      <c r="BH208" s="14" t="n">
        <v>1</v>
      </c>
      <c r="BI208" s="14" t="n">
        <v>0.5570000000000001</v>
      </c>
      <c r="BJ208" s="14" t="n">
        <v>0.129</v>
      </c>
      <c r="BK208" s="14" t="n">
        <v>0.387</v>
      </c>
      <c r="BL208" s="14" t="n">
        <v>1.001</v>
      </c>
      <c r="BM208" s="14" t="n">
        <v>0.06</v>
      </c>
      <c r="BN208" s="14" t="n">
        <v>1</v>
      </c>
      <c r="BO208" s="14" t="n">
        <v>0</v>
      </c>
      <c r="BP208" s="14" t="n">
        <v>0</v>
      </c>
      <c r="BQ208" s="14" t="n">
        <v>0</v>
      </c>
      <c r="BR208" s="14" t="n">
        <v>0</v>
      </c>
      <c r="BS208" s="14" t="n">
        <v>1</v>
      </c>
      <c r="BT208" s="14" t="n">
        <v>0</v>
      </c>
      <c r="BU208" s="14" t="n">
        <v>0</v>
      </c>
      <c r="BV208" s="14" t="n">
        <v>0</v>
      </c>
      <c r="BW208" s="14" t="n">
        <v>0.06</v>
      </c>
      <c r="BX208" s="14" t="n">
        <v>1</v>
      </c>
      <c r="BY208" s="14" t="n">
        <v>13.254</v>
      </c>
      <c r="BZ208" s="14" t="n">
        <v>0</v>
      </c>
      <c r="CA208" s="14" t="n">
        <v>13.254</v>
      </c>
      <c r="CB208" s="14" t="n">
        <v>0</v>
      </c>
      <c r="CC208" s="14" t="n">
        <v>83.248</v>
      </c>
      <c r="CD208" s="14" t="n">
        <v>7.95</v>
      </c>
      <c r="CE208" s="14" t="n">
        <v>0.553</v>
      </c>
      <c r="CF208" s="14" t="n">
        <v>88.24299999999999</v>
      </c>
      <c r="CG208" s="14" t="n">
        <v>0.06</v>
      </c>
      <c r="CH208" s="14" t="n">
        <v>1</v>
      </c>
      <c r="CI208" s="14" t="n">
        <v>0</v>
      </c>
      <c r="CJ208" s="14" t="n">
        <v>0</v>
      </c>
      <c r="CK208" s="14" t="n">
        <v>0</v>
      </c>
      <c r="CL208" s="14" t="n">
        <v>0</v>
      </c>
      <c r="CM208" s="14" t="n">
        <v>0</v>
      </c>
      <c r="CN208" s="14" t="n">
        <v>0</v>
      </c>
      <c r="CO208" s="14" t="n">
        <v>0</v>
      </c>
      <c r="CP208" s="14" t="n">
        <v>0</v>
      </c>
      <c r="CQ208" s="14" t="n">
        <v>1.348</v>
      </c>
      <c r="CR208" s="14" t="n">
        <v>0</v>
      </c>
      <c r="CS208" s="14" t="n">
        <v>5.37</v>
      </c>
      <c r="CT208" s="14" t="n">
        <v>4.861</v>
      </c>
      <c r="CU208" s="14" t="n">
        <v>11.192</v>
      </c>
    </row>
    <row r="209">
      <c r="A209" s="14" t="inlineStr">
        <is>
          <t>CUW2024</t>
        </is>
      </c>
      <c r="B209" s="14" t="inlineStr">
        <is>
          <t>CUW</t>
        </is>
      </c>
      <c r="C209" s="14" t="inlineStr">
        <is>
          <t>CUW</t>
        </is>
      </c>
      <c r="D209" s="14" t="inlineStr">
        <is>
          <t>Curaçao</t>
        </is>
      </c>
      <c r="E209" s="14" t="n">
        <v>2024</v>
      </c>
      <c r="F209" s="14" t="n">
        <v>0.06</v>
      </c>
      <c r="G209" s="14" t="n">
        <v>5.575</v>
      </c>
      <c r="H209" s="14" t="n">
        <v>1.324</v>
      </c>
      <c r="I209" s="14" t="n">
        <v>0</v>
      </c>
      <c r="J209" s="14" t="n">
        <v>5.575</v>
      </c>
      <c r="K209" s="14" t="n">
        <v>0</v>
      </c>
      <c r="L209" s="14" t="n">
        <v>1</v>
      </c>
      <c r="M209" s="14" t="n">
        <v>7.124</v>
      </c>
      <c r="N209" s="14" t="n">
        <v>3.971</v>
      </c>
      <c r="O209" s="14" t="n">
        <v>0</v>
      </c>
      <c r="P209" s="14" t="n">
        <v>7.124</v>
      </c>
      <c r="Q209" s="14" t="n">
        <v>0</v>
      </c>
      <c r="R209" s="14" t="n">
        <v>1</v>
      </c>
      <c r="S209" s="14" t="n">
        <v>12.193</v>
      </c>
      <c r="T209" s="14" t="n">
        <v>7.942</v>
      </c>
      <c r="U209" s="14" t="n">
        <v>0.1</v>
      </c>
      <c r="V209" s="14" t="n">
        <v>12.924</v>
      </c>
      <c r="W209" s="14" t="n">
        <v>0.06</v>
      </c>
      <c r="X209" s="14" t="n">
        <v>1</v>
      </c>
      <c r="Y209" s="14" t="n">
        <v>6.853</v>
      </c>
      <c r="Z209" s="14" t="n">
        <v>0.922</v>
      </c>
      <c r="AA209" s="14" t="n">
        <v>0</v>
      </c>
      <c r="AB209" s="14" t="n">
        <v>6.853</v>
      </c>
      <c r="AC209" s="14" t="n">
        <v>0</v>
      </c>
      <c r="AD209" s="14" t="n">
        <v>1</v>
      </c>
      <c r="AE209" s="14" t="n">
        <v>8.176</v>
      </c>
      <c r="AF209" s="14" t="n">
        <v>1.915</v>
      </c>
      <c r="AG209" s="14" t="n">
        <v>0</v>
      </c>
      <c r="AH209" s="14" t="n">
        <v>8.176</v>
      </c>
      <c r="AI209" s="14" t="n">
        <v>0</v>
      </c>
      <c r="AJ209" s="14" t="n">
        <v>1</v>
      </c>
      <c r="AK209" s="14" t="n">
        <v>16.118</v>
      </c>
      <c r="AL209" s="14" t="n">
        <v>8.66</v>
      </c>
      <c r="AM209" s="14" t="n">
        <v>0.132</v>
      </c>
      <c r="AN209" s="14" t="n">
        <v>17.085</v>
      </c>
      <c r="AO209" s="14" t="n">
        <v>0.06</v>
      </c>
      <c r="AP209" s="14" t="n">
        <v>1</v>
      </c>
      <c r="AQ209" s="14" t="n">
        <v>0.756</v>
      </c>
      <c r="AR209" s="14" t="n">
        <v>0.132</v>
      </c>
      <c r="AS209" s="14" t="n">
        <v>0.372</v>
      </c>
      <c r="AT209" s="14" t="n">
        <v>1.196</v>
      </c>
      <c r="AU209" s="14" t="n">
        <v>0.06</v>
      </c>
      <c r="AV209" s="14" t="n">
        <v>1</v>
      </c>
      <c r="AW209" s="14" t="n">
        <v>0.655</v>
      </c>
      <c r="AX209" s="14" t="n">
        <v>0.132</v>
      </c>
      <c r="AY209" s="14" t="n">
        <v>0.286</v>
      </c>
      <c r="AZ209" s="14" t="n">
        <v>0.997</v>
      </c>
      <c r="BA209" s="14" t="n">
        <v>0.06</v>
      </c>
      <c r="BB209" s="14" t="n">
        <v>1</v>
      </c>
      <c r="BC209" s="14" t="n">
        <v>0.534</v>
      </c>
      <c r="BD209" s="14" t="n">
        <v>0.132</v>
      </c>
      <c r="BE209" s="14" t="n">
        <v>0.004</v>
      </c>
      <c r="BF209" s="14" t="n">
        <v>0.5659999999999999</v>
      </c>
      <c r="BG209" s="14" t="n">
        <v>0.06</v>
      </c>
      <c r="BH209" s="14" t="n">
        <v>1</v>
      </c>
      <c r="BI209" s="14" t="n">
        <v>0.5679999999999999</v>
      </c>
      <c r="BJ209" s="14" t="n">
        <v>0.132</v>
      </c>
      <c r="BK209" s="14" t="n">
        <v>0.268</v>
      </c>
      <c r="BL209" s="14" t="n">
        <v>0.885</v>
      </c>
      <c r="BM209" s="14" t="n">
        <v>0.06</v>
      </c>
      <c r="BN209" s="14" t="n">
        <v>1</v>
      </c>
      <c r="BO209" s="14" t="n">
        <v>0</v>
      </c>
      <c r="BP209" s="14" t="n">
        <v>0</v>
      </c>
      <c r="BQ209" s="14" t="n">
        <v>0</v>
      </c>
      <c r="BR209" s="14" t="n">
        <v>0</v>
      </c>
      <c r="BS209" s="14" t="n">
        <v>1</v>
      </c>
      <c r="BT209" s="14" t="n">
        <v>0</v>
      </c>
      <c r="BU209" s="14" t="n">
        <v>0</v>
      </c>
      <c r="BV209" s="14" t="n">
        <v>0</v>
      </c>
      <c r="BW209" s="14" t="n">
        <v>0.06</v>
      </c>
      <c r="BX209" s="14" t="n">
        <v>1</v>
      </c>
      <c r="BY209" s="14" t="n">
        <v>13.646</v>
      </c>
      <c r="BZ209" s="14" t="n">
        <v>0</v>
      </c>
      <c r="CA209" s="14" t="n">
        <v>13.646</v>
      </c>
      <c r="CB209" s="14" t="n">
        <v>0</v>
      </c>
      <c r="CC209" s="14" t="n">
        <v>82.58799999999999</v>
      </c>
      <c r="CD209" s="14" t="n">
        <v>7.95</v>
      </c>
      <c r="CE209" s="14" t="n">
        <v>0.675</v>
      </c>
      <c r="CF209" s="14" t="n">
        <v>87.54300000000001</v>
      </c>
      <c r="CG209" s="14" t="n">
        <v>0.06</v>
      </c>
      <c r="CH209" s="14" t="n">
        <v>1</v>
      </c>
      <c r="CI209" s="14" t="n">
        <v>0</v>
      </c>
      <c r="CJ209" s="14" t="n">
        <v>0</v>
      </c>
      <c r="CK209" s="14" t="n">
        <v>0</v>
      </c>
      <c r="CL209" s="14" t="n">
        <v>0</v>
      </c>
      <c r="CM209" s="14" t="n">
        <v>0</v>
      </c>
      <c r="CN209" s="14" t="n">
        <v>0</v>
      </c>
      <c r="CO209" s="14" t="n">
        <v>0</v>
      </c>
      <c r="CP209" s="14" t="n">
        <v>0</v>
      </c>
      <c r="CQ209" s="14" t="n">
        <v>1.387</v>
      </c>
      <c r="CR209" s="14" t="n">
        <v>0</v>
      </c>
      <c r="CS209" s="14" t="n">
        <v>5.529</v>
      </c>
      <c r="CT209" s="14" t="n">
        <v>4.251</v>
      </c>
      <c r="CU209" s="14" t="n">
        <v>10.123</v>
      </c>
    </row>
    <row r="210">
      <c r="A210" s="14" t="inlineStr">
        <is>
          <t>CYP2021</t>
        </is>
      </c>
      <c r="B210" s="14" t="inlineStr">
        <is>
          <t>CYP</t>
        </is>
      </c>
      <c r="C210" s="14" t="inlineStr">
        <is>
          <t>CYP</t>
        </is>
      </c>
      <c r="D210" s="14" t="inlineStr">
        <is>
          <t>Cyprus</t>
        </is>
      </c>
      <c r="E210" s="14" t="n">
        <v>2021</v>
      </c>
      <c r="F210" s="14" t="n">
        <v>0.19</v>
      </c>
      <c r="G210" s="14" t="n">
        <v>5.702</v>
      </c>
      <c r="H210" s="14" t="n">
        <v>1.13</v>
      </c>
      <c r="I210" s="14" t="n">
        <v>2.34</v>
      </c>
      <c r="J210" s="14" t="n">
        <v>8.041</v>
      </c>
      <c r="K210" s="14" t="n">
        <v>0</v>
      </c>
      <c r="L210" s="14" t="n">
        <v>1</v>
      </c>
      <c r="M210" s="14" t="n">
        <v>7.843</v>
      </c>
      <c r="N210" s="14" t="n">
        <v>3.389</v>
      </c>
      <c r="O210" s="14" t="n">
        <v>2.324</v>
      </c>
      <c r="P210" s="14" t="n">
        <v>10.167</v>
      </c>
      <c r="Q210" s="14" t="n">
        <v>0</v>
      </c>
      <c r="R210" s="14" t="n">
        <v>1</v>
      </c>
      <c r="S210" s="14" t="n">
        <v>11.349</v>
      </c>
      <c r="T210" s="14" t="n">
        <v>6.777</v>
      </c>
      <c r="U210" s="14" t="n">
        <v>0</v>
      </c>
      <c r="V210" s="14" t="n">
        <v>13.506</v>
      </c>
      <c r="W210" s="14" t="n">
        <v>0.19</v>
      </c>
      <c r="X210" s="14" t="n">
        <v>1</v>
      </c>
      <c r="Y210" s="14" t="n">
        <v>16.305</v>
      </c>
      <c r="Z210" s="14" t="n">
        <v>1.143</v>
      </c>
      <c r="AA210" s="14" t="n">
        <v>1.343</v>
      </c>
      <c r="AB210" s="14" t="n">
        <v>17.648</v>
      </c>
      <c r="AC210" s="14" t="n">
        <v>0</v>
      </c>
      <c r="AD210" s="14" t="n">
        <v>1</v>
      </c>
      <c r="AE210" s="14" t="n">
        <v>17.449</v>
      </c>
      <c r="AF210" s="14" t="n">
        <v>2.287</v>
      </c>
      <c r="AG210" s="14" t="n">
        <v>1.343</v>
      </c>
      <c r="AH210" s="14" t="n">
        <v>18.792</v>
      </c>
      <c r="AI210" s="14" t="n">
        <v>0</v>
      </c>
      <c r="AJ210" s="14" t="n">
        <v>1</v>
      </c>
      <c r="AK210" s="14" t="n">
        <v>24.309</v>
      </c>
      <c r="AL210" s="14" t="n">
        <v>9.147</v>
      </c>
      <c r="AM210" s="14" t="n">
        <v>0</v>
      </c>
      <c r="AN210" s="14" t="n">
        <v>28.927</v>
      </c>
      <c r="AO210" s="14" t="n">
        <v>0.19</v>
      </c>
      <c r="AP210" s="14" t="n">
        <v>1</v>
      </c>
      <c r="AQ210" s="14" t="n">
        <v>0.619</v>
      </c>
      <c r="AR210" s="14" t="n">
        <v>0.114</v>
      </c>
      <c r="AS210" s="14" t="n">
        <v>0.619</v>
      </c>
      <c r="AT210" s="14" t="n">
        <v>1.474</v>
      </c>
      <c r="AU210" s="14" t="n">
        <v>0.19</v>
      </c>
      <c r="AV210" s="14" t="n">
        <v>1</v>
      </c>
      <c r="AW210" s="14" t="n">
        <v>0.599</v>
      </c>
      <c r="AX210" s="14" t="n">
        <v>0.114</v>
      </c>
      <c r="AY210" s="14" t="n">
        <v>0.675</v>
      </c>
      <c r="AZ210" s="14" t="n">
        <v>1.517</v>
      </c>
      <c r="BA210" s="14" t="n">
        <v>0.19</v>
      </c>
      <c r="BB210" s="14" t="n">
        <v>1</v>
      </c>
      <c r="BC210" s="14" t="n">
        <v>0.439</v>
      </c>
      <c r="BD210" s="14" t="n">
        <v>0.114</v>
      </c>
      <c r="BE210" s="14" t="n">
        <v>0.005</v>
      </c>
      <c r="BF210" s="14" t="n">
        <v>0.528</v>
      </c>
      <c r="BG210" s="14" t="n">
        <v>0.19</v>
      </c>
      <c r="BH210" s="14" t="n">
        <v>1</v>
      </c>
      <c r="BI210" s="14" t="n">
        <v>0.505</v>
      </c>
      <c r="BJ210" s="14" t="n">
        <v>0.114</v>
      </c>
      <c r="BK210" s="14" t="n">
        <v>0.311</v>
      </c>
      <c r="BL210" s="14" t="n">
        <v>0.971</v>
      </c>
      <c r="BM210" s="14" t="n">
        <v>0.19</v>
      </c>
      <c r="BN210" s="14" t="n">
        <v>1</v>
      </c>
      <c r="BO210" s="14" t="n">
        <v>0</v>
      </c>
      <c r="BP210" s="14" t="n">
        <v>0.058</v>
      </c>
      <c r="BQ210" s="14" t="n">
        <v>0.2</v>
      </c>
      <c r="BR210" s="14" t="n">
        <v>0</v>
      </c>
      <c r="BS210" s="14" t="n">
        <v>1</v>
      </c>
      <c r="BT210" s="14" t="n">
        <v>0</v>
      </c>
      <c r="BU210" s="14" t="n">
        <v>0.052</v>
      </c>
      <c r="BV210" s="14" t="n">
        <v>0.253</v>
      </c>
      <c r="BW210" s="14" t="n">
        <v>0.19</v>
      </c>
      <c r="BX210" s="14" t="n">
        <v>1</v>
      </c>
      <c r="BY210" s="14" t="n">
        <v>11.787</v>
      </c>
      <c r="BZ210" s="14" t="n">
        <v>0</v>
      </c>
      <c r="CA210" s="14" t="n">
        <v>11.787</v>
      </c>
      <c r="CB210" s="14" t="n">
        <v>0</v>
      </c>
      <c r="CC210" s="14" t="n">
        <v>78.125</v>
      </c>
      <c r="CD210" s="14" t="n">
        <v>7.95</v>
      </c>
      <c r="CE210" s="14" t="n">
        <v>59.674</v>
      </c>
      <c r="CF210" s="14" t="n">
        <v>163.981</v>
      </c>
      <c r="CG210" s="14" t="n">
        <v>0.19</v>
      </c>
      <c r="CH210" s="14" t="n">
        <v>1</v>
      </c>
      <c r="CI210" s="14" t="n">
        <v>0</v>
      </c>
      <c r="CJ210" s="14" t="n">
        <v>0</v>
      </c>
      <c r="CK210" s="14" t="n">
        <v>0</v>
      </c>
      <c r="CL210" s="14" t="n">
        <v>0</v>
      </c>
      <c r="CM210" s="14" t="n">
        <v>0</v>
      </c>
      <c r="CN210" s="14" t="n">
        <v>0</v>
      </c>
      <c r="CO210" s="14" t="n">
        <v>0</v>
      </c>
      <c r="CP210" s="14" t="n">
        <v>0.024</v>
      </c>
      <c r="CQ210" s="14" t="n">
        <v>1.198</v>
      </c>
      <c r="CR210" s="14" t="n">
        <v>0</v>
      </c>
      <c r="CS210" s="14" t="n">
        <v>3.979</v>
      </c>
      <c r="CT210" s="14" t="n">
        <v>4.655</v>
      </c>
      <c r="CU210" s="14" t="n">
        <v>15.162</v>
      </c>
    </row>
    <row r="211">
      <c r="A211" s="14" t="inlineStr">
        <is>
          <t>CYP2022</t>
        </is>
      </c>
      <c r="B211" s="14" t="inlineStr">
        <is>
          <t>CYP</t>
        </is>
      </c>
      <c r="C211" s="14" t="inlineStr">
        <is>
          <t>CYP</t>
        </is>
      </c>
      <c r="D211" s="14" t="inlineStr">
        <is>
          <t>Cyprus</t>
        </is>
      </c>
      <c r="E211" s="14" t="n">
        <v>2022</v>
      </c>
      <c r="F211" s="14" t="n">
        <v>0.19</v>
      </c>
      <c r="G211" s="14" t="n">
        <v>9.759</v>
      </c>
      <c r="H211" s="14" t="n">
        <v>1.235</v>
      </c>
      <c r="I211" s="14" t="n">
        <v>8.414</v>
      </c>
      <c r="J211" s="14" t="n">
        <v>18.173</v>
      </c>
      <c r="K211" s="14" t="n">
        <v>0</v>
      </c>
      <c r="L211" s="14" t="n">
        <v>1</v>
      </c>
      <c r="M211" s="14" t="n">
        <v>9.782999999999999</v>
      </c>
      <c r="N211" s="14" t="n">
        <v>3.704</v>
      </c>
      <c r="O211" s="14" t="n">
        <v>8.358000000000001</v>
      </c>
      <c r="P211" s="14" t="n">
        <v>18.141</v>
      </c>
      <c r="Q211" s="14" t="n">
        <v>0</v>
      </c>
      <c r="R211" s="14" t="n">
        <v>1</v>
      </c>
      <c r="S211" s="14" t="n">
        <v>15.932</v>
      </c>
      <c r="T211" s="14" t="n">
        <v>7.408</v>
      </c>
      <c r="U211" s="14" t="n">
        <v>0.224</v>
      </c>
      <c r="V211" s="14" t="n">
        <v>18.959</v>
      </c>
      <c r="W211" s="14" t="n">
        <v>0.19</v>
      </c>
      <c r="X211" s="14" t="n">
        <v>1</v>
      </c>
      <c r="Y211" s="14" t="n">
        <v>32.56</v>
      </c>
      <c r="Z211" s="14" t="n">
        <v>1.235</v>
      </c>
      <c r="AA211" s="14" t="n">
        <v>4.829</v>
      </c>
      <c r="AB211" s="14" t="n">
        <v>37.389</v>
      </c>
      <c r="AC211" s="14" t="n">
        <v>0</v>
      </c>
      <c r="AD211" s="14" t="n">
        <v>1</v>
      </c>
      <c r="AE211" s="14" t="n">
        <v>33.795</v>
      </c>
      <c r="AF211" s="14" t="n">
        <v>2.469</v>
      </c>
      <c r="AG211" s="14" t="n">
        <v>4.831</v>
      </c>
      <c r="AH211" s="14" t="n">
        <v>38.626</v>
      </c>
      <c r="AI211" s="14" t="n">
        <v>0</v>
      </c>
      <c r="AJ211" s="14" t="n">
        <v>1</v>
      </c>
      <c r="AK211" s="14" t="n">
        <v>41.203</v>
      </c>
      <c r="AL211" s="14" t="n">
        <v>9.878</v>
      </c>
      <c r="AM211" s="14" t="n">
        <v>0.579</v>
      </c>
      <c r="AN211" s="14" t="n">
        <v>49.032</v>
      </c>
      <c r="AO211" s="14" t="n">
        <v>0.19</v>
      </c>
      <c r="AP211" s="14" t="n">
        <v>1</v>
      </c>
      <c r="AQ211" s="14" t="n">
        <v>0.861</v>
      </c>
      <c r="AR211" s="14" t="n">
        <v>0.123</v>
      </c>
      <c r="AS211" s="14" t="n">
        <v>0.499</v>
      </c>
      <c r="AT211" s="14" t="n">
        <v>1.618</v>
      </c>
      <c r="AU211" s="14" t="n">
        <v>0.19</v>
      </c>
      <c r="AV211" s="14" t="n">
        <v>1</v>
      </c>
      <c r="AW211" s="14" t="n">
        <v>0.986</v>
      </c>
      <c r="AX211" s="14" t="n">
        <v>0.123</v>
      </c>
      <c r="AY211" s="14" t="n">
        <v>0.556</v>
      </c>
      <c r="AZ211" s="14" t="n">
        <v>1.835</v>
      </c>
      <c r="BA211" s="14" t="n">
        <v>0.19</v>
      </c>
      <c r="BB211" s="14" t="n">
        <v>1</v>
      </c>
      <c r="BC211" s="14" t="n">
        <v>0.598</v>
      </c>
      <c r="BD211" s="14" t="n">
        <v>0.123</v>
      </c>
      <c r="BE211" s="14" t="n">
        <v>0.016</v>
      </c>
      <c r="BF211" s="14" t="n">
        <v>0.72</v>
      </c>
      <c r="BG211" s="14" t="n">
        <v>0.19</v>
      </c>
      <c r="BH211" s="14" t="n">
        <v>1</v>
      </c>
      <c r="BI211" s="14" t="n">
        <v>0.612</v>
      </c>
      <c r="BJ211" s="14" t="n">
        <v>0.123</v>
      </c>
      <c r="BK211" s="14" t="n">
        <v>0.525</v>
      </c>
      <c r="BL211" s="14" t="n">
        <v>1.353</v>
      </c>
      <c r="BM211" s="14" t="n">
        <v>0.19</v>
      </c>
      <c r="BN211" s="14" t="n">
        <v>1</v>
      </c>
      <c r="BO211" s="14" t="n">
        <v>0</v>
      </c>
      <c r="BP211" s="14" t="n">
        <v>0.076</v>
      </c>
      <c r="BQ211" s="14" t="n">
        <v>0.285</v>
      </c>
      <c r="BR211" s="14" t="n">
        <v>0</v>
      </c>
      <c r="BS211" s="14" t="n">
        <v>1</v>
      </c>
      <c r="BT211" s="14" t="n">
        <v>0</v>
      </c>
      <c r="BU211" s="14" t="n">
        <v>0.046</v>
      </c>
      <c r="BV211" s="14" t="n">
        <v>0.309</v>
      </c>
      <c r="BW211" s="14" t="n">
        <v>0.19</v>
      </c>
      <c r="BX211" s="14" t="n">
        <v>1</v>
      </c>
      <c r="BY211" s="14" t="n">
        <v>12.729</v>
      </c>
      <c r="BZ211" s="14" t="n">
        <v>0</v>
      </c>
      <c r="CA211" s="14" t="n">
        <v>12.729</v>
      </c>
      <c r="CB211" s="14" t="n">
        <v>0</v>
      </c>
      <c r="CC211" s="14" t="n">
        <v>97.90000000000001</v>
      </c>
      <c r="CD211" s="14" t="n">
        <v>7.95</v>
      </c>
      <c r="CE211" s="14" t="n">
        <v>116.835</v>
      </c>
      <c r="CF211" s="14" t="n">
        <v>255.534</v>
      </c>
      <c r="CG211" s="14" t="n">
        <v>0.19</v>
      </c>
      <c r="CH211" s="14" t="n">
        <v>1</v>
      </c>
      <c r="CI211" s="14" t="n">
        <v>0</v>
      </c>
      <c r="CJ211" s="14" t="n">
        <v>0</v>
      </c>
      <c r="CK211" s="14" t="n">
        <v>0</v>
      </c>
      <c r="CL211" s="14" t="n">
        <v>0</v>
      </c>
      <c r="CM211" s="14" t="n">
        <v>0</v>
      </c>
      <c r="CN211" s="14" t="n">
        <v>0</v>
      </c>
      <c r="CO211" s="14" t="n">
        <v>0</v>
      </c>
      <c r="CP211" s="14" t="n">
        <v>0</v>
      </c>
      <c r="CQ211" s="14" t="n">
        <v>1.294</v>
      </c>
      <c r="CR211" s="14" t="n">
        <v>0</v>
      </c>
      <c r="CS211" s="14" t="n">
        <v>4.297</v>
      </c>
      <c r="CT211" s="14" t="n">
        <v>8.523999999999999</v>
      </c>
      <c r="CU211" s="14" t="n">
        <v>31.326</v>
      </c>
    </row>
    <row r="212">
      <c r="A212" s="14" t="inlineStr">
        <is>
          <t>CYP2023</t>
        </is>
      </c>
      <c r="B212" s="14" t="inlineStr">
        <is>
          <t>CYP</t>
        </is>
      </c>
      <c r="C212" s="14" t="inlineStr">
        <is>
          <t>CYP</t>
        </is>
      </c>
      <c r="D212" s="14" t="inlineStr">
        <is>
          <t>Cyprus</t>
        </is>
      </c>
      <c r="E212" s="14" t="n">
        <v>2023</v>
      </c>
      <c r="F212" s="14" t="n">
        <v>0.19</v>
      </c>
      <c r="G212" s="14" t="n">
        <v>4.261</v>
      </c>
      <c r="H212" s="14" t="n">
        <v>0.947</v>
      </c>
      <c r="I212" s="14" t="n">
        <v>9.750999999999999</v>
      </c>
      <c r="J212" s="14" t="n">
        <v>14.011</v>
      </c>
      <c r="K212" s="14" t="n">
        <v>0</v>
      </c>
      <c r="L212" s="14" t="n">
        <v>1</v>
      </c>
      <c r="M212" s="14" t="n">
        <v>5.459</v>
      </c>
      <c r="N212" s="14" t="n">
        <v>2.841</v>
      </c>
      <c r="O212" s="14" t="n">
        <v>9.686</v>
      </c>
      <c r="P212" s="14" t="n">
        <v>15.145</v>
      </c>
      <c r="Q212" s="14" t="n">
        <v>0</v>
      </c>
      <c r="R212" s="14" t="n">
        <v>1</v>
      </c>
      <c r="S212" s="14" t="n">
        <v>8.997</v>
      </c>
      <c r="T212" s="14" t="n">
        <v>5.683</v>
      </c>
      <c r="U212" s="14" t="n">
        <v>0.189</v>
      </c>
      <c r="V212" s="14" t="n">
        <v>10.706</v>
      </c>
      <c r="W212" s="14" t="n">
        <v>0.19</v>
      </c>
      <c r="X212" s="14" t="n">
        <v>1</v>
      </c>
      <c r="Y212" s="14" t="n">
        <v>12.908</v>
      </c>
      <c r="Z212" s="14" t="n">
        <v>1.286</v>
      </c>
      <c r="AA212" s="14" t="n">
        <v>5.596</v>
      </c>
      <c r="AB212" s="14" t="n">
        <v>18.504</v>
      </c>
      <c r="AC212" s="14" t="n">
        <v>0</v>
      </c>
      <c r="AD212" s="14" t="n">
        <v>1</v>
      </c>
      <c r="AE212" s="14" t="n">
        <v>14.194</v>
      </c>
      <c r="AF212" s="14" t="n">
        <v>2.571</v>
      </c>
      <c r="AG212" s="14" t="n">
        <v>5.598</v>
      </c>
      <c r="AH212" s="14" t="n">
        <v>19.792</v>
      </c>
      <c r="AI212" s="14" t="n">
        <v>0</v>
      </c>
      <c r="AJ212" s="14" t="n">
        <v>1</v>
      </c>
      <c r="AK212" s="14" t="n">
        <v>21.908</v>
      </c>
      <c r="AL212" s="14" t="n">
        <v>10.285</v>
      </c>
      <c r="AM212" s="14" t="n">
        <v>0.461</v>
      </c>
      <c r="AN212" s="14" t="n">
        <v>26.07</v>
      </c>
      <c r="AO212" s="14" t="n">
        <v>0.19</v>
      </c>
      <c r="AP212" s="14" t="n">
        <v>1</v>
      </c>
      <c r="AQ212" s="14" t="n">
        <v>0.76</v>
      </c>
      <c r="AR212" s="14" t="n">
        <v>0.129</v>
      </c>
      <c r="AS212" s="14" t="n">
        <v>0.555</v>
      </c>
      <c r="AT212" s="14" t="n">
        <v>1.566</v>
      </c>
      <c r="AU212" s="14" t="n">
        <v>0.19</v>
      </c>
      <c r="AV212" s="14" t="n">
        <v>1</v>
      </c>
      <c r="AW212" s="14" t="n">
        <v>0.8110000000000001</v>
      </c>
      <c r="AX212" s="14" t="n">
        <v>0.129</v>
      </c>
      <c r="AY212" s="14" t="n">
        <v>0.594</v>
      </c>
      <c r="AZ212" s="14" t="n">
        <v>1.673</v>
      </c>
      <c r="BA212" s="14" t="n">
        <v>0.19</v>
      </c>
      <c r="BB212" s="14" t="n">
        <v>1</v>
      </c>
      <c r="BC212" s="14" t="n">
        <v>0.535</v>
      </c>
      <c r="BD212" s="14" t="n">
        <v>0.129</v>
      </c>
      <c r="BE212" s="14" t="n">
        <v>0.018</v>
      </c>
      <c r="BF212" s="14" t="n">
        <v>0.644</v>
      </c>
      <c r="BG212" s="14" t="n">
        <v>0.19</v>
      </c>
      <c r="BH212" s="14" t="n">
        <v>1</v>
      </c>
      <c r="BI212" s="14" t="n">
        <v>0.579</v>
      </c>
      <c r="BJ212" s="14" t="n">
        <v>0.129</v>
      </c>
      <c r="BK212" s="14" t="n">
        <v>0.497</v>
      </c>
      <c r="BL212" s="14" t="n">
        <v>1.281</v>
      </c>
      <c r="BM212" s="14" t="n">
        <v>0.19</v>
      </c>
      <c r="BN212" s="14" t="n">
        <v>1</v>
      </c>
      <c r="BO212" s="14" t="n">
        <v>0</v>
      </c>
      <c r="BP212" s="14" t="n">
        <v>0.08599999999999999</v>
      </c>
      <c r="BQ212" s="14" t="n">
        <v>0.291</v>
      </c>
      <c r="BR212" s="14" t="n">
        <v>0</v>
      </c>
      <c r="BS212" s="14" t="n">
        <v>1</v>
      </c>
      <c r="BT212" s="14" t="n">
        <v>0</v>
      </c>
      <c r="BU212" s="14" t="n">
        <v>0.089</v>
      </c>
      <c r="BV212" s="14" t="n">
        <v>0.389</v>
      </c>
      <c r="BW212" s="14" t="n">
        <v>0.19</v>
      </c>
      <c r="BX212" s="14" t="n">
        <v>1</v>
      </c>
      <c r="BY212" s="14" t="n">
        <v>13.254</v>
      </c>
      <c r="BZ212" s="14" t="n">
        <v>0</v>
      </c>
      <c r="CA212" s="14" t="n">
        <v>13.254</v>
      </c>
      <c r="CB212" s="14" t="n">
        <v>0</v>
      </c>
      <c r="CC212" s="14" t="n">
        <v>83.248</v>
      </c>
      <c r="CD212" s="14" t="n">
        <v>7.95</v>
      </c>
      <c r="CE212" s="14" t="n">
        <v>115.756</v>
      </c>
      <c r="CF212" s="14" t="n">
        <v>236.815</v>
      </c>
      <c r="CG212" s="14" t="n">
        <v>0.19</v>
      </c>
      <c r="CH212" s="14" t="n">
        <v>1</v>
      </c>
      <c r="CI212" s="14" t="n">
        <v>0</v>
      </c>
      <c r="CJ212" s="14" t="n">
        <v>0</v>
      </c>
      <c r="CK212" s="14" t="n">
        <v>0</v>
      </c>
      <c r="CL212" s="14" t="n">
        <v>0</v>
      </c>
      <c r="CM212" s="14" t="n">
        <v>0</v>
      </c>
      <c r="CN212" s="14" t="n">
        <v>0</v>
      </c>
      <c r="CO212" s="14" t="n">
        <v>0</v>
      </c>
      <c r="CP212" s="14" t="n">
        <v>0.527</v>
      </c>
      <c r="CQ212" s="14" t="n">
        <v>1.348</v>
      </c>
      <c r="CR212" s="14" t="n">
        <v>0</v>
      </c>
      <c r="CS212" s="14" t="n">
        <v>4.474</v>
      </c>
      <c r="CT212" s="14" t="n">
        <v>5.5</v>
      </c>
      <c r="CU212" s="14" t="n">
        <v>11.622</v>
      </c>
    </row>
    <row r="213">
      <c r="A213" s="14" t="inlineStr">
        <is>
          <t>CYP2024</t>
        </is>
      </c>
      <c r="B213" s="14" t="inlineStr">
        <is>
          <t>CYP</t>
        </is>
      </c>
      <c r="C213" s="14" t="inlineStr">
        <is>
          <t>CYP</t>
        </is>
      </c>
      <c r="D213" s="14" t="inlineStr">
        <is>
          <t>Cyprus</t>
        </is>
      </c>
      <c r="E213" s="14" t="n">
        <v>2024</v>
      </c>
      <c r="F213" s="14" t="n">
        <v>0.19</v>
      </c>
      <c r="G213" s="14" t="n">
        <v>3.922</v>
      </c>
      <c r="H213" s="14" t="n">
        <v>0.975</v>
      </c>
      <c r="I213" s="14" t="n">
        <v>6.39</v>
      </c>
      <c r="J213" s="14" t="n">
        <v>10.312</v>
      </c>
      <c r="K213" s="14" t="n">
        <v>0</v>
      </c>
      <c r="L213" s="14" t="n">
        <v>1</v>
      </c>
      <c r="M213" s="14" t="n">
        <v>5.149</v>
      </c>
      <c r="N213" s="14" t="n">
        <v>2.925</v>
      </c>
      <c r="O213" s="14" t="n">
        <v>6.347</v>
      </c>
      <c r="P213" s="14" t="n">
        <v>11.496</v>
      </c>
      <c r="Q213" s="14" t="n">
        <v>0</v>
      </c>
      <c r="R213" s="14" t="n">
        <v>1</v>
      </c>
      <c r="S213" s="14" t="n">
        <v>8.797000000000001</v>
      </c>
      <c r="T213" s="14" t="n">
        <v>5.851</v>
      </c>
      <c r="U213" s="14" t="n">
        <v>0.228</v>
      </c>
      <c r="V213" s="14" t="n">
        <v>10.469</v>
      </c>
      <c r="W213" s="14" t="n">
        <v>0.19</v>
      </c>
      <c r="X213" s="14" t="n">
        <v>1</v>
      </c>
      <c r="Y213" s="14" t="n">
        <v>11.492</v>
      </c>
      <c r="Z213" s="14" t="n">
        <v>1.324</v>
      </c>
      <c r="AA213" s="14" t="n">
        <v>3.667</v>
      </c>
      <c r="AB213" s="14" t="n">
        <v>15.159</v>
      </c>
      <c r="AC213" s="14" t="n">
        <v>0</v>
      </c>
      <c r="AD213" s="14" t="n">
        <v>1</v>
      </c>
      <c r="AE213" s="14" t="n">
        <v>12.815</v>
      </c>
      <c r="AF213" s="14" t="n">
        <v>2.647</v>
      </c>
      <c r="AG213" s="14" t="n">
        <v>3.668</v>
      </c>
      <c r="AH213" s="14" t="n">
        <v>16.484</v>
      </c>
      <c r="AI213" s="14" t="n">
        <v>0</v>
      </c>
      <c r="AJ213" s="14" t="n">
        <v>1</v>
      </c>
      <c r="AK213" s="14" t="n">
        <v>20.757</v>
      </c>
      <c r="AL213" s="14" t="n">
        <v>10.589</v>
      </c>
      <c r="AM213" s="14" t="n">
        <v>0.537</v>
      </c>
      <c r="AN213" s="14" t="n">
        <v>24.701</v>
      </c>
      <c r="AO213" s="14" t="n">
        <v>0.19</v>
      </c>
      <c r="AP213" s="14" t="n">
        <v>1</v>
      </c>
      <c r="AQ213" s="14" t="n">
        <v>0.724</v>
      </c>
      <c r="AR213" s="14" t="n">
        <v>0.132</v>
      </c>
      <c r="AS213" s="14" t="n">
        <v>0.585</v>
      </c>
      <c r="AT213" s="14" t="n">
        <v>1.558</v>
      </c>
      <c r="AU213" s="14" t="n">
        <v>0.19</v>
      </c>
      <c r="AV213" s="14" t="n">
        <v>1</v>
      </c>
      <c r="AW213" s="14" t="n">
        <v>0.75</v>
      </c>
      <c r="AX213" s="14" t="n">
        <v>0.132</v>
      </c>
      <c r="AY213" s="14" t="n">
        <v>0.62</v>
      </c>
      <c r="AZ213" s="14" t="n">
        <v>1.63</v>
      </c>
      <c r="BA213" s="14" t="n">
        <v>0.19</v>
      </c>
      <c r="BB213" s="14" t="n">
        <v>1</v>
      </c>
      <c r="BC213" s="14" t="n">
        <v>0.513</v>
      </c>
      <c r="BD213" s="14" t="n">
        <v>0.132</v>
      </c>
      <c r="BE213" s="14" t="n">
        <v>0.019</v>
      </c>
      <c r="BF213" s="14" t="n">
        <v>0.618</v>
      </c>
      <c r="BG213" s="14" t="n">
        <v>0.19</v>
      </c>
      <c r="BH213" s="14" t="n">
        <v>1</v>
      </c>
      <c r="BI213" s="14" t="n">
        <v>0.591</v>
      </c>
      <c r="BJ213" s="14" t="n">
        <v>0.132</v>
      </c>
      <c r="BK213" s="14" t="n">
        <v>0.468</v>
      </c>
      <c r="BL213" s="14" t="n">
        <v>1.261</v>
      </c>
      <c r="BM213" s="14" t="n">
        <v>0.19</v>
      </c>
      <c r="BN213" s="14" t="n">
        <v>1</v>
      </c>
      <c r="BO213" s="14" t="n">
        <v>0</v>
      </c>
      <c r="BP213" s="14" t="n">
        <v>0.06900000000000001</v>
      </c>
      <c r="BQ213" s="14" t="n">
        <v>0.262</v>
      </c>
      <c r="BR213" s="14" t="n">
        <v>0</v>
      </c>
      <c r="BS213" s="14" t="n">
        <v>1</v>
      </c>
      <c r="BT213" s="14" t="n">
        <v>0</v>
      </c>
      <c r="BU213" s="14" t="n">
        <v>0.06900000000000001</v>
      </c>
      <c r="BV213" s="14" t="n">
        <v>0.351</v>
      </c>
      <c r="BW213" s="14" t="n">
        <v>0.19</v>
      </c>
      <c r="BX213" s="14" t="n">
        <v>1</v>
      </c>
      <c r="BY213" s="14" t="n">
        <v>13.646</v>
      </c>
      <c r="BZ213" s="14" t="n">
        <v>0</v>
      </c>
      <c r="CA213" s="14" t="n">
        <v>13.646</v>
      </c>
      <c r="CB213" s="14" t="n">
        <v>0</v>
      </c>
      <c r="CC213" s="14" t="n">
        <v>82.58799999999999</v>
      </c>
      <c r="CD213" s="14" t="n">
        <v>7.95</v>
      </c>
      <c r="CE213" s="14" t="n">
        <v>97.929</v>
      </c>
      <c r="CF213" s="14" t="n">
        <v>214.815</v>
      </c>
      <c r="CG213" s="14" t="n">
        <v>0.19</v>
      </c>
      <c r="CH213" s="14" t="n">
        <v>1</v>
      </c>
      <c r="CI213" s="14" t="n">
        <v>0</v>
      </c>
      <c r="CJ213" s="14" t="n">
        <v>0</v>
      </c>
      <c r="CK213" s="14" t="n">
        <v>0</v>
      </c>
      <c r="CL213" s="14" t="n">
        <v>0</v>
      </c>
      <c r="CM213" s="14" t="n">
        <v>0</v>
      </c>
      <c r="CN213" s="14" t="n">
        <v>0</v>
      </c>
      <c r="CO213" s="14" t="n">
        <v>0</v>
      </c>
      <c r="CP213" s="14" t="n">
        <v>0.527</v>
      </c>
      <c r="CQ213" s="14" t="n">
        <v>1.387</v>
      </c>
      <c r="CR213" s="14" t="n">
        <v>0</v>
      </c>
      <c r="CS213" s="14" t="n">
        <v>4.607</v>
      </c>
      <c r="CT213" s="14" t="n">
        <v>4.681</v>
      </c>
      <c r="CU213" s="14" t="n">
        <v>10.168</v>
      </c>
    </row>
    <row r="214">
      <c r="A214" s="14" t="inlineStr">
        <is>
          <t>CZE2021</t>
        </is>
      </c>
      <c r="B214" s="14" t="inlineStr">
        <is>
          <t>CZE</t>
        </is>
      </c>
      <c r="C214" s="14" t="inlineStr">
        <is>
          <t>CZE</t>
        </is>
      </c>
      <c r="D214" s="14" t="inlineStr">
        <is>
          <t>Czechia</t>
        </is>
      </c>
      <c r="E214" s="14" t="n">
        <v>2021</v>
      </c>
      <c r="F214" s="14" t="n">
        <v>0.21</v>
      </c>
      <c r="G214" s="14" t="n">
        <v>1.563</v>
      </c>
      <c r="H214" s="14" t="n">
        <v>0.342</v>
      </c>
      <c r="I214" s="14" t="n">
        <v>1.887</v>
      </c>
      <c r="J214" s="14" t="n">
        <v>3.449</v>
      </c>
      <c r="K214" s="14" t="n">
        <v>0</v>
      </c>
      <c r="L214" s="14" t="n">
        <v>1</v>
      </c>
      <c r="M214" s="14" t="n">
        <v>1.508</v>
      </c>
      <c r="N214" s="14" t="n">
        <v>0.6840000000000001</v>
      </c>
      <c r="O214" s="14" t="n">
        <v>1.941</v>
      </c>
      <c r="P214" s="14" t="n">
        <v>3.449</v>
      </c>
      <c r="Q214" s="14" t="n">
        <v>0</v>
      </c>
      <c r="R214" s="14" t="n">
        <v>1</v>
      </c>
      <c r="S214" s="14" t="n">
        <v>5.018</v>
      </c>
      <c r="T214" s="14" t="n">
        <v>3.11</v>
      </c>
      <c r="U214" s="14" t="n">
        <v>0.396</v>
      </c>
      <c r="V214" s="14" t="n">
        <v>6.55</v>
      </c>
      <c r="W214" s="14" t="n">
        <v>0.21</v>
      </c>
      <c r="X214" s="14" t="n">
        <v>1</v>
      </c>
      <c r="Y214" s="14" t="n">
        <v>14.741</v>
      </c>
      <c r="Z214" s="14" t="n">
        <v>1.628</v>
      </c>
      <c r="AA214" s="14" t="n">
        <v>-4.153</v>
      </c>
      <c r="AB214" s="14" t="n">
        <v>10.587</v>
      </c>
      <c r="AC214" s="14" t="n">
        <v>0</v>
      </c>
      <c r="AD214" s="14" t="n">
        <v>1</v>
      </c>
      <c r="AE214" s="14" t="n">
        <v>14.697</v>
      </c>
      <c r="AF214" s="14" t="n">
        <v>2.892</v>
      </c>
      <c r="AG214" s="14" t="n">
        <v>-4.11</v>
      </c>
      <c r="AH214" s="14" t="n">
        <v>10.587</v>
      </c>
      <c r="AI214" s="14" t="n">
        <v>0</v>
      </c>
      <c r="AJ214" s="14" t="n">
        <v>1</v>
      </c>
      <c r="AK214" s="14" t="n">
        <v>21.341</v>
      </c>
      <c r="AL214" s="14" t="n">
        <v>10.474</v>
      </c>
      <c r="AM214" s="14" t="n">
        <v>-6.187</v>
      </c>
      <c r="AN214" s="14" t="n">
        <v>18.335</v>
      </c>
      <c r="AO214" s="14" t="n">
        <v>0.21</v>
      </c>
      <c r="AP214" s="14" t="n">
        <v>1</v>
      </c>
      <c r="AQ214" s="14" t="n">
        <v>0.619</v>
      </c>
      <c r="AR214" s="14" t="n">
        <v>0.114</v>
      </c>
      <c r="AS214" s="14" t="n">
        <v>0.634</v>
      </c>
      <c r="AT214" s="14" t="n">
        <v>1.516</v>
      </c>
      <c r="AU214" s="14" t="n">
        <v>0.21</v>
      </c>
      <c r="AV214" s="14" t="n">
        <v>1</v>
      </c>
      <c r="AW214" s="14" t="n">
        <v>0.599</v>
      </c>
      <c r="AX214" s="14" t="n">
        <v>0.114</v>
      </c>
      <c r="AY214" s="14" t="n">
        <v>0.595</v>
      </c>
      <c r="AZ214" s="14" t="n">
        <v>1.445</v>
      </c>
      <c r="BA214" s="14" t="n">
        <v>0.21</v>
      </c>
      <c r="BB214" s="14" t="n">
        <v>1</v>
      </c>
      <c r="BC214" s="14" t="n">
        <v>0.439</v>
      </c>
      <c r="BD214" s="14" t="n">
        <v>0.114</v>
      </c>
      <c r="BE214" s="14" t="n">
        <v>0.103</v>
      </c>
      <c r="BF214" s="14" t="n">
        <v>0.656</v>
      </c>
      <c r="BG214" s="14" t="n">
        <v>0.21</v>
      </c>
      <c r="BH214" s="14" t="n">
        <v>1</v>
      </c>
      <c r="BI214" s="14" t="n">
        <v>0.505</v>
      </c>
      <c r="BJ214" s="14" t="n">
        <v>0.114</v>
      </c>
      <c r="BK214" s="14" t="n">
        <v>0.227</v>
      </c>
      <c r="BL214" s="14" t="n">
        <v>0.885</v>
      </c>
      <c r="BM214" s="14" t="n">
        <v>0.21</v>
      </c>
      <c r="BN214" s="14" t="n">
        <v>1</v>
      </c>
      <c r="BO214" s="14" t="n">
        <v>0</v>
      </c>
      <c r="BP214" s="14" t="n">
        <v>0.01</v>
      </c>
      <c r="BQ214" s="14" t="n">
        <v>0.096</v>
      </c>
      <c r="BR214" s="14" t="n">
        <v>0</v>
      </c>
      <c r="BS214" s="14" t="n">
        <v>1</v>
      </c>
      <c r="BT214" s="14" t="n">
        <v>0</v>
      </c>
      <c r="BU214" s="14" t="n">
        <v>0.021</v>
      </c>
      <c r="BV214" s="14" t="n">
        <v>0.218</v>
      </c>
      <c r="BW214" s="14" t="n">
        <v>0.21</v>
      </c>
      <c r="BX214" s="14" t="n">
        <v>1</v>
      </c>
      <c r="BY214" s="14" t="n">
        <v>11.787</v>
      </c>
      <c r="BZ214" s="14" t="n">
        <v>0</v>
      </c>
      <c r="CA214" s="14" t="n">
        <v>11.787</v>
      </c>
      <c r="CB214" s="14" t="n">
        <v>0</v>
      </c>
      <c r="CC214" s="14" t="n">
        <v>78.125</v>
      </c>
      <c r="CD214" s="14" t="n">
        <v>7.95</v>
      </c>
      <c r="CE214" s="14" t="n">
        <v>39.796</v>
      </c>
      <c r="CF214" s="14" t="n">
        <v>142.685</v>
      </c>
      <c r="CG214" s="14" t="n">
        <v>0.21</v>
      </c>
      <c r="CH214" s="14" t="n">
        <v>1</v>
      </c>
      <c r="CI214" s="14" t="n">
        <v>0</v>
      </c>
      <c r="CJ214" s="14" t="n">
        <v>0</v>
      </c>
      <c r="CK214" s="14" t="n">
        <v>0</v>
      </c>
      <c r="CL214" s="14" t="n">
        <v>0</v>
      </c>
      <c r="CM214" s="14" t="n">
        <v>0</v>
      </c>
      <c r="CN214" s="14" t="n">
        <v>0</v>
      </c>
      <c r="CO214" s="14" t="n">
        <v>0</v>
      </c>
      <c r="CP214" s="14" t="n">
        <v>0</v>
      </c>
      <c r="CQ214" s="14" t="n">
        <v>1.198</v>
      </c>
      <c r="CR214" s="14" t="n">
        <v>0</v>
      </c>
      <c r="CS214" s="14" t="n">
        <v>4.776</v>
      </c>
      <c r="CT214" s="14" t="n">
        <v>5.416</v>
      </c>
      <c r="CU214" s="14" t="n">
        <v>10.236</v>
      </c>
    </row>
    <row r="215">
      <c r="A215" s="14" t="inlineStr">
        <is>
          <t>CZE2022</t>
        </is>
      </c>
      <c r="B215" s="14" t="inlineStr">
        <is>
          <t>CZE</t>
        </is>
      </c>
      <c r="C215" s="14" t="inlineStr">
        <is>
          <t>CZE</t>
        </is>
      </c>
      <c r="D215" s="14" t="inlineStr">
        <is>
          <t>Czechia</t>
        </is>
      </c>
      <c r="E215" s="14" t="n">
        <v>2022</v>
      </c>
      <c r="F215" s="14" t="n">
        <v>0.21</v>
      </c>
      <c r="G215" s="14" t="n">
        <v>3.418</v>
      </c>
      <c r="H215" s="14" t="n">
        <v>0.531</v>
      </c>
      <c r="I215" s="14" t="n">
        <v>8.521000000000001</v>
      </c>
      <c r="J215" s="14" t="n">
        <v>11.939</v>
      </c>
      <c r="K215" s="14" t="n">
        <v>0</v>
      </c>
      <c r="L215" s="14" t="n">
        <v>1</v>
      </c>
      <c r="M215" s="14" t="n">
        <v>3.304</v>
      </c>
      <c r="N215" s="14" t="n">
        <v>1.364</v>
      </c>
      <c r="O215" s="14" t="n">
        <v>8.634</v>
      </c>
      <c r="P215" s="14" t="n">
        <v>11.939</v>
      </c>
      <c r="Q215" s="14" t="n">
        <v>0</v>
      </c>
      <c r="R215" s="14" t="n">
        <v>1</v>
      </c>
      <c r="S215" s="14" t="n">
        <v>7.282</v>
      </c>
      <c r="T215" s="14" t="n">
        <v>3.566</v>
      </c>
      <c r="U215" s="14" t="n">
        <v>0.392</v>
      </c>
      <c r="V215" s="14" t="n">
        <v>9.285</v>
      </c>
      <c r="W215" s="14" t="n">
        <v>0.21</v>
      </c>
      <c r="X215" s="14" t="n">
        <v>1</v>
      </c>
      <c r="Y215" s="14" t="n">
        <v>31.968</v>
      </c>
      <c r="Z215" s="14" t="n">
        <v>3.354</v>
      </c>
      <c r="AA215" s="14" t="n">
        <v>-5.173</v>
      </c>
      <c r="AB215" s="14" t="n">
        <v>26.795</v>
      </c>
      <c r="AC215" s="14" t="n">
        <v>0</v>
      </c>
      <c r="AD215" s="14" t="n">
        <v>1</v>
      </c>
      <c r="AE215" s="14" t="n">
        <v>32.016</v>
      </c>
      <c r="AF215" s="14" t="n">
        <v>5.935</v>
      </c>
      <c r="AG215" s="14" t="n">
        <v>-5.221</v>
      </c>
      <c r="AH215" s="14" t="n">
        <v>26.795</v>
      </c>
      <c r="AI215" s="14" t="n">
        <v>0</v>
      </c>
      <c r="AJ215" s="14" t="n">
        <v>1</v>
      </c>
      <c r="AK215" s="14" t="n">
        <v>39.208</v>
      </c>
      <c r="AL215" s="14" t="n">
        <v>18.723</v>
      </c>
      <c r="AM215" s="14" t="n">
        <v>-17.909</v>
      </c>
      <c r="AN215" s="14" t="n">
        <v>25.771</v>
      </c>
      <c r="AO215" s="14" t="n">
        <v>0.21</v>
      </c>
      <c r="AP215" s="14" t="n">
        <v>1</v>
      </c>
      <c r="AQ215" s="14" t="n">
        <v>0.861</v>
      </c>
      <c r="AR215" s="14" t="n">
        <v>0.123</v>
      </c>
      <c r="AS215" s="14" t="n">
        <v>0.615</v>
      </c>
      <c r="AT215" s="14" t="n">
        <v>1.786</v>
      </c>
      <c r="AU215" s="14" t="n">
        <v>0.21</v>
      </c>
      <c r="AV215" s="14" t="n">
        <v>1</v>
      </c>
      <c r="AW215" s="14" t="n">
        <v>0.986</v>
      </c>
      <c r="AX215" s="14" t="n">
        <v>0.123</v>
      </c>
      <c r="AY215" s="14" t="n">
        <v>0.549</v>
      </c>
      <c r="AZ215" s="14" t="n">
        <v>1.857</v>
      </c>
      <c r="BA215" s="14" t="n">
        <v>0.21</v>
      </c>
      <c r="BB215" s="14" t="n">
        <v>1</v>
      </c>
      <c r="BC215" s="14" t="n">
        <v>0.598</v>
      </c>
      <c r="BD215" s="14" t="n">
        <v>0.123</v>
      </c>
      <c r="BE215" s="14" t="n">
        <v>0.068</v>
      </c>
      <c r="BF215" s="14" t="n">
        <v>0.806</v>
      </c>
      <c r="BG215" s="14" t="n">
        <v>0.21</v>
      </c>
      <c r="BH215" s="14" t="n">
        <v>1</v>
      </c>
      <c r="BI215" s="14" t="n">
        <v>0.612</v>
      </c>
      <c r="BJ215" s="14" t="n">
        <v>0.123</v>
      </c>
      <c r="BK215" s="14" t="n">
        <v>0.549</v>
      </c>
      <c r="BL215" s="14" t="n">
        <v>1.406</v>
      </c>
      <c r="BM215" s="14" t="n">
        <v>0.21</v>
      </c>
      <c r="BN215" s="14" t="n">
        <v>1</v>
      </c>
      <c r="BO215" s="14" t="n">
        <v>0</v>
      </c>
      <c r="BP215" s="14" t="n">
        <v>0.006</v>
      </c>
      <c r="BQ215" s="14" t="n">
        <v>0.187</v>
      </c>
      <c r="BR215" s="14" t="n">
        <v>0</v>
      </c>
      <c r="BS215" s="14" t="n">
        <v>1</v>
      </c>
      <c r="BT215" s="14" t="n">
        <v>0</v>
      </c>
      <c r="BU215" s="14" t="n">
        <v>-0.035</v>
      </c>
      <c r="BV215" s="14" t="n">
        <v>0.219</v>
      </c>
      <c r="BW215" s="14" t="n">
        <v>0.21</v>
      </c>
      <c r="BX215" s="14" t="n">
        <v>1</v>
      </c>
      <c r="BY215" s="14" t="n">
        <v>12.729</v>
      </c>
      <c r="BZ215" s="14" t="n">
        <v>0</v>
      </c>
      <c r="CA215" s="14" t="n">
        <v>12.729</v>
      </c>
      <c r="CB215" s="14" t="n">
        <v>0</v>
      </c>
      <c r="CC215" s="14" t="n">
        <v>97.90000000000001</v>
      </c>
      <c r="CD215" s="14" t="n">
        <v>7.95</v>
      </c>
      <c r="CE215" s="14" t="n">
        <v>114.227</v>
      </c>
      <c r="CF215" s="14" t="n">
        <v>256.674</v>
      </c>
      <c r="CG215" s="14" t="n">
        <v>0.21</v>
      </c>
      <c r="CH215" s="14" t="n">
        <v>1</v>
      </c>
      <c r="CI215" s="14" t="n">
        <v>0</v>
      </c>
      <c r="CJ215" s="14" t="n">
        <v>0</v>
      </c>
      <c r="CK215" s="14" t="n">
        <v>0</v>
      </c>
      <c r="CL215" s="14" t="n">
        <v>0</v>
      </c>
      <c r="CM215" s="14" t="n">
        <v>0</v>
      </c>
      <c r="CN215" s="14" t="n">
        <v>0</v>
      </c>
      <c r="CO215" s="14" t="n">
        <v>0</v>
      </c>
      <c r="CP215" s="14" t="n">
        <v>0</v>
      </c>
      <c r="CQ215" s="14" t="n">
        <v>1.294</v>
      </c>
      <c r="CR215" s="14" t="n">
        <v>0</v>
      </c>
      <c r="CS215" s="14" t="n">
        <v>5.158</v>
      </c>
      <c r="CT215" s="14" t="n">
        <v>11.285</v>
      </c>
      <c r="CU215" s="14" t="n">
        <v>27.372</v>
      </c>
    </row>
    <row r="216">
      <c r="A216" s="14" t="inlineStr">
        <is>
          <t>CZE2023</t>
        </is>
      </c>
      <c r="B216" s="14" t="inlineStr">
        <is>
          <t>CZE</t>
        </is>
      </c>
      <c r="C216" s="14" t="inlineStr">
        <is>
          <t>CZE</t>
        </is>
      </c>
      <c r="D216" s="14" t="inlineStr">
        <is>
          <t>Czechia</t>
        </is>
      </c>
      <c r="E216" s="14" t="n">
        <v>2023</v>
      </c>
      <c r="F216" s="14" t="n">
        <v>0.21</v>
      </c>
      <c r="G216" s="14" t="n">
        <v>4.158</v>
      </c>
      <c r="H216" s="14" t="n">
        <v>0.947</v>
      </c>
      <c r="I216" s="14" t="n">
        <v>9.875</v>
      </c>
      <c r="J216" s="14" t="n">
        <v>14.033</v>
      </c>
      <c r="K216" s="14" t="n">
        <v>0</v>
      </c>
      <c r="L216" s="14" t="n">
        <v>1</v>
      </c>
      <c r="M216" s="14" t="n">
        <v>4.033</v>
      </c>
      <c r="N216" s="14" t="n">
        <v>2</v>
      </c>
      <c r="O216" s="14" t="n">
        <v>10</v>
      </c>
      <c r="P216" s="14" t="n">
        <v>14.033</v>
      </c>
      <c r="Q216" s="14" t="n">
        <v>0</v>
      </c>
      <c r="R216" s="14" t="n">
        <v>1</v>
      </c>
      <c r="S216" s="14" t="n">
        <v>9.648999999999999</v>
      </c>
      <c r="T216" s="14" t="n">
        <v>6.051</v>
      </c>
      <c r="U216" s="14" t="n">
        <v>0.388</v>
      </c>
      <c r="V216" s="14" t="n">
        <v>12.144</v>
      </c>
      <c r="W216" s="14" t="n">
        <v>0.21</v>
      </c>
      <c r="X216" s="14" t="n">
        <v>1</v>
      </c>
      <c r="Y216" s="14" t="n">
        <v>19.47</v>
      </c>
      <c r="Z216" s="14" t="n">
        <v>2.181</v>
      </c>
      <c r="AA216" s="14" t="n">
        <v>8.135</v>
      </c>
      <c r="AB216" s="14" t="n">
        <v>27.605</v>
      </c>
      <c r="AC216" s="14" t="n">
        <v>0</v>
      </c>
      <c r="AD216" s="14" t="n">
        <v>1</v>
      </c>
      <c r="AE216" s="14" t="n">
        <v>19.569</v>
      </c>
      <c r="AF216" s="14" t="n">
        <v>3.897</v>
      </c>
      <c r="AG216" s="14" t="n">
        <v>8.036</v>
      </c>
      <c r="AH216" s="14" t="n">
        <v>27.605</v>
      </c>
      <c r="AI216" s="14" t="n">
        <v>0</v>
      </c>
      <c r="AJ216" s="14" t="n">
        <v>1</v>
      </c>
      <c r="AK216" s="14" t="n">
        <v>27.067</v>
      </c>
      <c r="AL216" s="14" t="n">
        <v>13.408</v>
      </c>
      <c r="AM216" s="14" t="n">
        <v>1.029</v>
      </c>
      <c r="AN216" s="14" t="n">
        <v>33.996</v>
      </c>
      <c r="AO216" s="14" t="n">
        <v>0.21</v>
      </c>
      <c r="AP216" s="14" t="n">
        <v>1</v>
      </c>
      <c r="AQ216" s="14" t="n">
        <v>0.76</v>
      </c>
      <c r="AR216" s="14" t="n">
        <v>0.129</v>
      </c>
      <c r="AS216" s="14" t="n">
        <v>0.646</v>
      </c>
      <c r="AT216" s="14" t="n">
        <v>1.702</v>
      </c>
      <c r="AU216" s="14" t="n">
        <v>0.21</v>
      </c>
      <c r="AV216" s="14" t="n">
        <v>1</v>
      </c>
      <c r="AW216" s="14" t="n">
        <v>0.8110000000000001</v>
      </c>
      <c r="AX216" s="14" t="n">
        <v>0.129</v>
      </c>
      <c r="AY216" s="14" t="n">
        <v>0.529</v>
      </c>
      <c r="AZ216" s="14" t="n">
        <v>1.622</v>
      </c>
      <c r="BA216" s="14" t="n">
        <v>0.21</v>
      </c>
      <c r="BB216" s="14" t="n">
        <v>1</v>
      </c>
      <c r="BC216" s="14" t="n">
        <v>0.535</v>
      </c>
      <c r="BD216" s="14" t="n">
        <v>0.129</v>
      </c>
      <c r="BE216" s="14" t="n">
        <v>0.053</v>
      </c>
      <c r="BF216" s="14" t="n">
        <v>0.711</v>
      </c>
      <c r="BG216" s="14" t="n">
        <v>0.21</v>
      </c>
      <c r="BH216" s="14" t="n">
        <v>1</v>
      </c>
      <c r="BI216" s="14" t="n">
        <v>0.579</v>
      </c>
      <c r="BJ216" s="14" t="n">
        <v>0.129</v>
      </c>
      <c r="BK216" s="14" t="n">
        <v>0.348</v>
      </c>
      <c r="BL216" s="14" t="n">
        <v>1.122</v>
      </c>
      <c r="BM216" s="14" t="n">
        <v>0.21</v>
      </c>
      <c r="BN216" s="14" t="n">
        <v>1</v>
      </c>
      <c r="BO216" s="14" t="n">
        <v>0</v>
      </c>
      <c r="BP216" s="14" t="n">
        <v>0.001</v>
      </c>
      <c r="BQ216" s="14" t="n">
        <v>0.199</v>
      </c>
      <c r="BR216" s="14" t="n">
        <v>0</v>
      </c>
      <c r="BS216" s="14" t="n">
        <v>1</v>
      </c>
      <c r="BT216" s="14" t="n">
        <v>0</v>
      </c>
      <c r="BU216" s="14" t="n">
        <v>0.002</v>
      </c>
      <c r="BV216" s="14" t="n">
        <v>0.343</v>
      </c>
      <c r="BW216" s="14" t="n">
        <v>0.21</v>
      </c>
      <c r="BX216" s="14" t="n">
        <v>1</v>
      </c>
      <c r="BY216" s="14" t="n">
        <v>13.254</v>
      </c>
      <c r="BZ216" s="14" t="n">
        <v>0</v>
      </c>
      <c r="CA216" s="14" t="n">
        <v>13.254</v>
      </c>
      <c r="CB216" s="14" t="n">
        <v>0</v>
      </c>
      <c r="CC216" s="14" t="n">
        <v>83.248</v>
      </c>
      <c r="CD216" s="14" t="n">
        <v>7.95</v>
      </c>
      <c r="CE216" s="14" t="n">
        <v>103.863</v>
      </c>
      <c r="CF216" s="14" t="n">
        <v>226.404</v>
      </c>
      <c r="CG216" s="14" t="n">
        <v>0.21</v>
      </c>
      <c r="CH216" s="14" t="n">
        <v>1</v>
      </c>
      <c r="CI216" s="14" t="n">
        <v>0</v>
      </c>
      <c r="CJ216" s="14" t="n">
        <v>0</v>
      </c>
      <c r="CK216" s="14" t="n">
        <v>0</v>
      </c>
      <c r="CL216" s="14" t="n">
        <v>0</v>
      </c>
      <c r="CM216" s="14" t="n">
        <v>0</v>
      </c>
      <c r="CN216" s="14" t="n">
        <v>0</v>
      </c>
      <c r="CO216" s="14" t="n">
        <v>0</v>
      </c>
      <c r="CP216" s="14" t="n">
        <v>0</v>
      </c>
      <c r="CQ216" s="14" t="n">
        <v>1.348</v>
      </c>
      <c r="CR216" s="14" t="n">
        <v>0</v>
      </c>
      <c r="CS216" s="14" t="n">
        <v>5.37</v>
      </c>
      <c r="CT216" s="14" t="n">
        <v>9.798</v>
      </c>
      <c r="CU216" s="14" t="n">
        <v>14.823</v>
      </c>
    </row>
    <row r="217">
      <c r="A217" s="14" t="inlineStr">
        <is>
          <t>CZE2024</t>
        </is>
      </c>
      <c r="B217" s="14" t="inlineStr">
        <is>
          <t>CZE</t>
        </is>
      </c>
      <c r="C217" s="14" t="inlineStr">
        <is>
          <t>CZE</t>
        </is>
      </c>
      <c r="D217" s="14" t="inlineStr">
        <is>
          <t>Czechia</t>
        </is>
      </c>
      <c r="E217" s="14" t="n">
        <v>2024</v>
      </c>
      <c r="F217" s="14" t="n">
        <v>0.21</v>
      </c>
      <c r="G217" s="14" t="n">
        <v>3.674</v>
      </c>
      <c r="H217" s="14" t="n">
        <v>0.931</v>
      </c>
      <c r="I217" s="14" t="n">
        <v>6.472</v>
      </c>
      <c r="J217" s="14" t="n">
        <v>10.146</v>
      </c>
      <c r="K217" s="14" t="n">
        <v>0</v>
      </c>
      <c r="L217" s="14" t="n">
        <v>1</v>
      </c>
      <c r="M217" s="14" t="n">
        <v>3.58</v>
      </c>
      <c r="N217" s="14" t="n">
        <v>1.95</v>
      </c>
      <c r="O217" s="14" t="n">
        <v>6.566</v>
      </c>
      <c r="P217" s="14" t="n">
        <v>10.146</v>
      </c>
      <c r="Q217" s="14" t="n">
        <v>0</v>
      </c>
      <c r="R217" s="14" t="n">
        <v>1</v>
      </c>
      <c r="S217" s="14" t="n">
        <v>9.407999999999999</v>
      </c>
      <c r="T217" s="14" t="n">
        <v>6.228</v>
      </c>
      <c r="U217" s="14" t="n">
        <v>0.388</v>
      </c>
      <c r="V217" s="14" t="n">
        <v>11.853</v>
      </c>
      <c r="W217" s="14" t="n">
        <v>0.21</v>
      </c>
      <c r="X217" s="14" t="n">
        <v>1</v>
      </c>
      <c r="Y217" s="14" t="n">
        <v>18.851</v>
      </c>
      <c r="Z217" s="14" t="n">
        <v>2.38</v>
      </c>
      <c r="AA217" s="14" t="n">
        <v>4.068</v>
      </c>
      <c r="AB217" s="14" t="n">
        <v>22.918</v>
      </c>
      <c r="AC217" s="14" t="n">
        <v>0</v>
      </c>
      <c r="AD217" s="14" t="n">
        <v>1</v>
      </c>
      <c r="AE217" s="14" t="n">
        <v>18.851</v>
      </c>
      <c r="AF217" s="14" t="n">
        <v>4.129</v>
      </c>
      <c r="AG217" s="14" t="n">
        <v>4.068</v>
      </c>
      <c r="AH217" s="14" t="n">
        <v>22.918</v>
      </c>
      <c r="AI217" s="14" t="n">
        <v>0</v>
      </c>
      <c r="AJ217" s="14" t="n">
        <v>1</v>
      </c>
      <c r="AK217" s="14" t="n">
        <v>26.226</v>
      </c>
      <c r="AL217" s="14" t="n">
        <v>13.339</v>
      </c>
      <c r="AM217" s="14" t="n">
        <v>0.033</v>
      </c>
      <c r="AN217" s="14" t="n">
        <v>31.773</v>
      </c>
      <c r="AO217" s="14" t="n">
        <v>0.21</v>
      </c>
      <c r="AP217" s="14" t="n">
        <v>1</v>
      </c>
      <c r="AQ217" s="14" t="n">
        <v>0.724</v>
      </c>
      <c r="AR217" s="14" t="n">
        <v>0.132</v>
      </c>
      <c r="AS217" s="14" t="n">
        <v>0.607</v>
      </c>
      <c r="AT217" s="14" t="n">
        <v>1.611</v>
      </c>
      <c r="AU217" s="14" t="n">
        <v>0.21</v>
      </c>
      <c r="AV217" s="14" t="n">
        <v>1</v>
      </c>
      <c r="AW217" s="14" t="n">
        <v>0.75</v>
      </c>
      <c r="AX217" s="14" t="n">
        <v>0.132</v>
      </c>
      <c r="AY217" s="14" t="n">
        <v>0.548</v>
      </c>
      <c r="AZ217" s="14" t="n">
        <v>1.571</v>
      </c>
      <c r="BA217" s="14" t="n">
        <v>0.21</v>
      </c>
      <c r="BB217" s="14" t="n">
        <v>1</v>
      </c>
      <c r="BC217" s="14" t="n">
        <v>0.513</v>
      </c>
      <c r="BD217" s="14" t="n">
        <v>0.132</v>
      </c>
      <c r="BE217" s="14" t="n">
        <v>0.097</v>
      </c>
      <c r="BF217" s="14" t="n">
        <v>0.739</v>
      </c>
      <c r="BG217" s="14" t="n">
        <v>0.21</v>
      </c>
      <c r="BH217" s="14" t="n">
        <v>1</v>
      </c>
      <c r="BI217" s="14" t="n">
        <v>0.591</v>
      </c>
      <c r="BJ217" s="14" t="n">
        <v>0.132</v>
      </c>
      <c r="BK217" s="14" t="n">
        <v>0.255</v>
      </c>
      <c r="BL217" s="14" t="n">
        <v>1.024</v>
      </c>
      <c r="BM217" s="14" t="n">
        <v>0.21</v>
      </c>
      <c r="BN217" s="14" t="n">
        <v>1</v>
      </c>
      <c r="BO217" s="14" t="n">
        <v>0</v>
      </c>
      <c r="BP217" s="14" t="n">
        <v>0.015</v>
      </c>
      <c r="BQ217" s="14" t="n">
        <v>0.188</v>
      </c>
      <c r="BR217" s="14" t="n">
        <v>0</v>
      </c>
      <c r="BS217" s="14" t="n">
        <v>1</v>
      </c>
      <c r="BT217" s="14" t="n">
        <v>0</v>
      </c>
      <c r="BU217" s="14" t="n">
        <v>0.024</v>
      </c>
      <c r="BV217" s="14" t="n">
        <v>0.362</v>
      </c>
      <c r="BW217" s="14" t="n">
        <v>0.21</v>
      </c>
      <c r="BX217" s="14" t="n">
        <v>1</v>
      </c>
      <c r="BY217" s="14" t="n">
        <v>13.646</v>
      </c>
      <c r="BZ217" s="14" t="n">
        <v>0</v>
      </c>
      <c r="CA217" s="14" t="n">
        <v>13.646</v>
      </c>
      <c r="CB217" s="14" t="n">
        <v>0</v>
      </c>
      <c r="CC217" s="14" t="n">
        <v>82.58799999999999</v>
      </c>
      <c r="CD217" s="14" t="n">
        <v>7.95</v>
      </c>
      <c r="CE217" s="14" t="n">
        <v>79.05500000000001</v>
      </c>
      <c r="CF217" s="14" t="n">
        <v>195.588</v>
      </c>
      <c r="CG217" s="14" t="n">
        <v>0.21</v>
      </c>
      <c r="CH217" s="14" t="n">
        <v>1</v>
      </c>
      <c r="CI217" s="14" t="n">
        <v>0</v>
      </c>
      <c r="CJ217" s="14" t="n">
        <v>0</v>
      </c>
      <c r="CK217" s="14" t="n">
        <v>0</v>
      </c>
      <c r="CL217" s="14" t="n">
        <v>0</v>
      </c>
      <c r="CM217" s="14" t="n">
        <v>0</v>
      </c>
      <c r="CN217" s="14" t="n">
        <v>0</v>
      </c>
      <c r="CO217" s="14" t="n">
        <v>0</v>
      </c>
      <c r="CP217" s="14" t="n">
        <v>0</v>
      </c>
      <c r="CQ217" s="14" t="n">
        <v>1.387</v>
      </c>
      <c r="CR217" s="14" t="n">
        <v>0</v>
      </c>
      <c r="CS217" s="14" t="n">
        <v>5.529</v>
      </c>
      <c r="CT217" s="14" t="n">
        <v>4.91</v>
      </c>
      <c r="CU217" s="14" t="n">
        <v>12.35</v>
      </c>
    </row>
    <row r="218">
      <c r="A218" s="14" t="inlineStr">
        <is>
          <t>CIV2021</t>
        </is>
      </c>
      <c r="B218" s="14" t="inlineStr">
        <is>
          <t>CIV</t>
        </is>
      </c>
      <c r="C218" s="14" t="inlineStr">
        <is>
          <t>CIV</t>
        </is>
      </c>
      <c r="D218" s="14" t="inlineStr">
        <is>
          <t>Côte d'Ivoire</t>
        </is>
      </c>
      <c r="E218" s="14" t="n">
        <v>2021</v>
      </c>
      <c r="F218" s="14" t="n">
        <v>0.18</v>
      </c>
      <c r="G218" s="14" t="n">
        <v>5.897</v>
      </c>
      <c r="H218" s="14" t="n">
        <v>1.143</v>
      </c>
      <c r="I218" s="14" t="n">
        <v>0</v>
      </c>
      <c r="J218" s="14" t="n">
        <v>5.897</v>
      </c>
      <c r="K218" s="14" t="n">
        <v>0</v>
      </c>
      <c r="L218" s="14" t="n">
        <v>1</v>
      </c>
      <c r="M218" s="14" t="n">
        <v>7.964</v>
      </c>
      <c r="N218" s="14" t="n">
        <v>3.43</v>
      </c>
      <c r="O218" s="14" t="n">
        <v>0</v>
      </c>
      <c r="P218" s="14" t="n">
        <v>7.964</v>
      </c>
      <c r="Q218" s="14" t="n">
        <v>0</v>
      </c>
      <c r="R218" s="14" t="n">
        <v>1</v>
      </c>
      <c r="S218" s="14" t="n">
        <v>11.613</v>
      </c>
      <c r="T218" s="14" t="n">
        <v>6.86</v>
      </c>
      <c r="U218" s="14" t="n">
        <v>0</v>
      </c>
      <c r="V218" s="14" t="n">
        <v>13.704</v>
      </c>
      <c r="W218" s="14" t="n">
        <v>0.18</v>
      </c>
      <c r="X218" s="14" t="n">
        <v>1</v>
      </c>
      <c r="Y218" s="14" t="n">
        <v>5.739</v>
      </c>
      <c r="Z218" s="14" t="n">
        <v>0.634</v>
      </c>
      <c r="AA218" s="14" t="n">
        <v>0</v>
      </c>
      <c r="AB218" s="14" t="n">
        <v>5.739</v>
      </c>
      <c r="AC218" s="14" t="n">
        <v>0</v>
      </c>
      <c r="AD218" s="14" t="n">
        <v>1</v>
      </c>
      <c r="AE218" s="14" t="n">
        <v>7.783</v>
      </c>
      <c r="AF218" s="14" t="n">
        <v>1.052</v>
      </c>
      <c r="AG218" s="14" t="n">
        <v>0</v>
      </c>
      <c r="AH218" s="14" t="n">
        <v>7.783</v>
      </c>
      <c r="AI218" s="14" t="n">
        <v>0</v>
      </c>
      <c r="AJ218" s="14" t="n">
        <v>1</v>
      </c>
      <c r="AK218" s="14" t="n">
        <v>11.213</v>
      </c>
      <c r="AL218" s="14" t="n">
        <v>4.166</v>
      </c>
      <c r="AM218" s="14" t="n">
        <v>0</v>
      </c>
      <c r="AN218" s="14" t="n">
        <v>13.231</v>
      </c>
      <c r="AO218" s="14" t="n">
        <v>0.18</v>
      </c>
      <c r="AP218" s="14" t="n">
        <v>1</v>
      </c>
      <c r="AQ218" s="14" t="n">
        <v>0.619</v>
      </c>
      <c r="AR218" s="14" t="n">
        <v>0.114</v>
      </c>
      <c r="AS218" s="14" t="n">
        <v>0.391</v>
      </c>
      <c r="AT218" s="14" t="n">
        <v>1.101</v>
      </c>
      <c r="AU218" s="14" t="n">
        <v>0.09</v>
      </c>
      <c r="AV218" s="14" t="n">
        <v>1</v>
      </c>
      <c r="AW218" s="14" t="n">
        <v>0.6850000000000001</v>
      </c>
      <c r="AX218" s="14" t="n">
        <v>0.132</v>
      </c>
      <c r="AY218" s="14" t="n">
        <v>0.325</v>
      </c>
      <c r="AZ218" s="14" t="n">
        <v>1.101</v>
      </c>
      <c r="BA218" s="14" t="n">
        <v>0.09</v>
      </c>
      <c r="BB218" s="14" t="n">
        <v>1</v>
      </c>
      <c r="BC218" s="14" t="n">
        <v>0.439</v>
      </c>
      <c r="BD218" s="14" t="n">
        <v>0.114</v>
      </c>
      <c r="BE218" s="14" t="n">
        <v>0.08400000000000001</v>
      </c>
      <c r="BF218" s="14" t="n">
        <v>0.522</v>
      </c>
      <c r="BG218" s="14" t="n">
        <v>0</v>
      </c>
      <c r="BH218" s="14" t="n">
        <v>1</v>
      </c>
      <c r="BI218" s="14" t="n">
        <v>0.505</v>
      </c>
      <c r="BJ218" s="14" t="n">
        <v>0.114</v>
      </c>
      <c r="BK218" s="14" t="n">
        <v>0.413</v>
      </c>
      <c r="BL218" s="14" t="n">
        <v>1.001</v>
      </c>
      <c r="BM218" s="14" t="n">
        <v>0.09</v>
      </c>
      <c r="BN218" s="14" t="n">
        <v>1</v>
      </c>
      <c r="BO218" s="14" t="n">
        <v>0</v>
      </c>
      <c r="BP218" s="14" t="n">
        <v>0.024</v>
      </c>
      <c r="BQ218" s="14" t="n">
        <v>0.12</v>
      </c>
      <c r="BR218" s="14" t="n">
        <v>0</v>
      </c>
      <c r="BS218" s="14" t="n">
        <v>1</v>
      </c>
      <c r="BT218" s="14" t="n">
        <v>0</v>
      </c>
      <c r="BU218" s="14" t="n">
        <v>-0.044</v>
      </c>
      <c r="BV218" s="14" t="n">
        <v>0.128</v>
      </c>
      <c r="BW218" s="14" t="n">
        <v>0.18</v>
      </c>
      <c r="BX218" s="14" t="n">
        <v>0.833</v>
      </c>
      <c r="BY218" s="14" t="n">
        <v>11.787</v>
      </c>
      <c r="BZ218" s="14" t="n">
        <v>0</v>
      </c>
      <c r="CA218" s="14" t="n">
        <v>11.787</v>
      </c>
      <c r="CB218" s="14" t="n">
        <v>0</v>
      </c>
      <c r="CC218" s="14" t="n">
        <v>78.125</v>
      </c>
      <c r="CD218" s="14" t="n">
        <v>7.95</v>
      </c>
      <c r="CE218" s="14" t="n">
        <v>26.342</v>
      </c>
      <c r="CF218" s="14" t="n">
        <v>123.272</v>
      </c>
      <c r="CG218" s="14" t="n">
        <v>0.18</v>
      </c>
      <c r="CH218" s="14" t="n">
        <v>1</v>
      </c>
      <c r="CI218" s="14" t="n">
        <v>0</v>
      </c>
      <c r="CJ218" s="14" t="n">
        <v>0</v>
      </c>
      <c r="CK218" s="14" t="n">
        <v>0</v>
      </c>
      <c r="CL218" s="14" t="n">
        <v>0</v>
      </c>
      <c r="CM218" s="14" t="n">
        <v>0</v>
      </c>
      <c r="CN218" s="14" t="n">
        <v>0</v>
      </c>
      <c r="CO218" s="14" t="n">
        <v>0</v>
      </c>
      <c r="CP218" s="14" t="n">
        <v>0</v>
      </c>
      <c r="CQ218" s="14" t="n">
        <v>1.198</v>
      </c>
      <c r="CR218" s="14" t="n">
        <v>0</v>
      </c>
      <c r="CS218" s="14" t="n">
        <v>6.64</v>
      </c>
      <c r="CT218" s="14" t="n">
        <v>4.753</v>
      </c>
      <c r="CU218" s="14" t="n">
        <v>15.162</v>
      </c>
    </row>
    <row r="219">
      <c r="A219" s="14" t="inlineStr">
        <is>
          <t>CIV2022</t>
        </is>
      </c>
      <c r="B219" s="14" t="inlineStr">
        <is>
          <t>CIV</t>
        </is>
      </c>
      <c r="C219" s="14" t="inlineStr">
        <is>
          <t>CIV</t>
        </is>
      </c>
      <c r="D219" s="14" t="inlineStr">
        <is>
          <t>Côte d'Ivoire</t>
        </is>
      </c>
      <c r="E219" s="14" t="n">
        <v>2022</v>
      </c>
      <c r="F219" s="14" t="n">
        <v>0.18</v>
      </c>
      <c r="G219" s="14" t="n">
        <v>11.72</v>
      </c>
      <c r="H219" s="14" t="n">
        <v>1.235</v>
      </c>
      <c r="I219" s="14" t="n">
        <v>0</v>
      </c>
      <c r="J219" s="14" t="n">
        <v>11.72</v>
      </c>
      <c r="K219" s="14" t="n">
        <v>0</v>
      </c>
      <c r="L219" s="14" t="n">
        <v>1</v>
      </c>
      <c r="M219" s="14" t="n">
        <v>9.782999999999999</v>
      </c>
      <c r="N219" s="14" t="n">
        <v>3.704</v>
      </c>
      <c r="O219" s="14" t="n">
        <v>0</v>
      </c>
      <c r="P219" s="14" t="n">
        <v>9.782999999999999</v>
      </c>
      <c r="Q219" s="14" t="n">
        <v>0</v>
      </c>
      <c r="R219" s="14" t="n">
        <v>1</v>
      </c>
      <c r="S219" s="14" t="n">
        <v>17.893</v>
      </c>
      <c r="T219" s="14" t="n">
        <v>7.408</v>
      </c>
      <c r="U219" s="14" t="n">
        <v>0.238</v>
      </c>
      <c r="V219" s="14" t="n">
        <v>21.114</v>
      </c>
      <c r="W219" s="14" t="n">
        <v>0.18</v>
      </c>
      <c r="X219" s="14" t="n">
        <v>1</v>
      </c>
      <c r="Y219" s="14" t="n">
        <v>5.665</v>
      </c>
      <c r="Z219" s="14" t="n">
        <v>0.594</v>
      </c>
      <c r="AA219" s="14" t="n">
        <v>0</v>
      </c>
      <c r="AB219" s="14" t="n">
        <v>5.665</v>
      </c>
      <c r="AC219" s="14" t="n">
        <v>0</v>
      </c>
      <c r="AD219" s="14" t="n">
        <v>1</v>
      </c>
      <c r="AE219" s="14" t="n">
        <v>8.404999999999999</v>
      </c>
      <c r="AF219" s="14" t="n">
        <v>1.136</v>
      </c>
      <c r="AG219" s="14" t="n">
        <v>0</v>
      </c>
      <c r="AH219" s="14" t="n">
        <v>8.404999999999999</v>
      </c>
      <c r="AI219" s="14" t="n">
        <v>0</v>
      </c>
      <c r="AJ219" s="14" t="n">
        <v>1</v>
      </c>
      <c r="AK219" s="14" t="n">
        <v>12.109</v>
      </c>
      <c r="AL219" s="14" t="n">
        <v>4.499</v>
      </c>
      <c r="AM219" s="14" t="n">
        <v>0.161</v>
      </c>
      <c r="AN219" s="14" t="n">
        <v>14.289</v>
      </c>
      <c r="AO219" s="14" t="n">
        <v>0.18</v>
      </c>
      <c r="AP219" s="14" t="n">
        <v>1</v>
      </c>
      <c r="AQ219" s="14" t="n">
        <v>0.861</v>
      </c>
      <c r="AR219" s="14" t="n">
        <v>0.123</v>
      </c>
      <c r="AS219" s="14" t="n">
        <v>0.186</v>
      </c>
      <c r="AT219" s="14" t="n">
        <v>1.141</v>
      </c>
      <c r="AU219" s="14" t="n">
        <v>0.09</v>
      </c>
      <c r="AV219" s="14" t="n">
        <v>1</v>
      </c>
      <c r="AW219" s="14" t="n">
        <v>0.797</v>
      </c>
      <c r="AX219" s="14" t="n">
        <v>0.104</v>
      </c>
      <c r="AY219" s="14" t="n">
        <v>0.122</v>
      </c>
      <c r="AZ219" s="14" t="n">
        <v>1.002</v>
      </c>
      <c r="BA219" s="14" t="n">
        <v>0.09</v>
      </c>
      <c r="BB219" s="14" t="n">
        <v>1</v>
      </c>
      <c r="BC219" s="14" t="n">
        <v>0.598</v>
      </c>
      <c r="BD219" s="14" t="n">
        <v>0.123</v>
      </c>
      <c r="BE219" s="14" t="n">
        <v>0.008</v>
      </c>
      <c r="BF219" s="14" t="n">
        <v>0.605</v>
      </c>
      <c r="BG219" s="14" t="n">
        <v>0</v>
      </c>
      <c r="BH219" s="14" t="n">
        <v>1</v>
      </c>
      <c r="BI219" s="14" t="n">
        <v>0.612</v>
      </c>
      <c r="BJ219" s="14" t="n">
        <v>0.123</v>
      </c>
      <c r="BK219" s="14" t="n">
        <v>0.307</v>
      </c>
      <c r="BL219" s="14" t="n">
        <v>1.002</v>
      </c>
      <c r="BM219" s="14" t="n">
        <v>0.09</v>
      </c>
      <c r="BN219" s="14" t="n">
        <v>1</v>
      </c>
      <c r="BO219" s="14" t="n">
        <v>0</v>
      </c>
      <c r="BP219" s="14" t="n">
        <v>0.004</v>
      </c>
      <c r="BQ219" s="14" t="n">
        <v>0.108</v>
      </c>
      <c r="BR219" s="14" t="n">
        <v>0</v>
      </c>
      <c r="BS219" s="14" t="n">
        <v>1</v>
      </c>
      <c r="BT219" s="14" t="n">
        <v>0</v>
      </c>
      <c r="BU219" s="14" t="n">
        <v>-0.058</v>
      </c>
      <c r="BV219" s="14" t="n">
        <v>0.111</v>
      </c>
      <c r="BW219" s="14" t="n">
        <v>0.18</v>
      </c>
      <c r="BX219" s="14" t="n">
        <v>0.833</v>
      </c>
      <c r="BY219" s="14" t="n">
        <v>12.729</v>
      </c>
      <c r="BZ219" s="14" t="n">
        <v>0</v>
      </c>
      <c r="CA219" s="14" t="n">
        <v>12.729</v>
      </c>
      <c r="CB219" s="14" t="n">
        <v>0</v>
      </c>
      <c r="CC219" s="14" t="n">
        <v>97.90000000000001</v>
      </c>
      <c r="CD219" s="14" t="n">
        <v>7.95</v>
      </c>
      <c r="CE219" s="14" t="n">
        <v>30.201</v>
      </c>
      <c r="CF219" s="14" t="n">
        <v>151.159</v>
      </c>
      <c r="CG219" s="14" t="n">
        <v>0.18</v>
      </c>
      <c r="CH219" s="14" t="n">
        <v>1</v>
      </c>
      <c r="CI219" s="14" t="n">
        <v>0</v>
      </c>
      <c r="CJ219" s="14" t="n">
        <v>0</v>
      </c>
      <c r="CK219" s="14" t="n">
        <v>0</v>
      </c>
      <c r="CL219" s="14" t="n">
        <v>0</v>
      </c>
      <c r="CM219" s="14" t="n">
        <v>0</v>
      </c>
      <c r="CN219" s="14" t="n">
        <v>0</v>
      </c>
      <c r="CO219" s="14" t="n">
        <v>0</v>
      </c>
      <c r="CP219" s="14" t="n">
        <v>0</v>
      </c>
      <c r="CQ219" s="14" t="n">
        <v>1.294</v>
      </c>
      <c r="CR219" s="14" t="n">
        <v>0</v>
      </c>
      <c r="CS219" s="14" t="n">
        <v>7.171</v>
      </c>
      <c r="CT219" s="14" t="n">
        <v>10.485</v>
      </c>
      <c r="CU219" s="14" t="n">
        <v>31.326</v>
      </c>
    </row>
    <row r="220">
      <c r="A220" s="14" t="inlineStr">
        <is>
          <t>CIV2023</t>
        </is>
      </c>
      <c r="B220" s="14" t="inlineStr">
        <is>
          <t>CIV</t>
        </is>
      </c>
      <c r="C220" s="14" t="inlineStr">
        <is>
          <t>CIV</t>
        </is>
      </c>
      <c r="D220" s="14" t="inlineStr">
        <is>
          <t>Côte d'Ivoire</t>
        </is>
      </c>
      <c r="E220" s="14" t="n">
        <v>2023</v>
      </c>
      <c r="F220" s="14" t="n">
        <v>0.18</v>
      </c>
      <c r="G220" s="14" t="n">
        <v>6.147</v>
      </c>
      <c r="H220" s="14" t="n">
        <v>1.286</v>
      </c>
      <c r="I220" s="14" t="n">
        <v>0</v>
      </c>
      <c r="J220" s="14" t="n">
        <v>6.147</v>
      </c>
      <c r="K220" s="14" t="n">
        <v>0</v>
      </c>
      <c r="L220" s="14" t="n">
        <v>1</v>
      </c>
      <c r="M220" s="14" t="n">
        <v>7.886</v>
      </c>
      <c r="N220" s="14" t="n">
        <v>3.857</v>
      </c>
      <c r="O220" s="14" t="n">
        <v>0</v>
      </c>
      <c r="P220" s="14" t="n">
        <v>7.886</v>
      </c>
      <c r="Q220" s="14" t="n">
        <v>0</v>
      </c>
      <c r="R220" s="14" t="n">
        <v>1</v>
      </c>
      <c r="S220" s="14" t="n">
        <v>12.575</v>
      </c>
      <c r="T220" s="14" t="n">
        <v>7.714</v>
      </c>
      <c r="U220" s="14" t="n">
        <v>0.251</v>
      </c>
      <c r="V220" s="14" t="n">
        <v>14.839</v>
      </c>
      <c r="W220" s="14" t="n">
        <v>0.18</v>
      </c>
      <c r="X220" s="14" t="n">
        <v>1</v>
      </c>
      <c r="Y220" s="14" t="n">
        <v>5.985</v>
      </c>
      <c r="Z220" s="14" t="n">
        <v>0.67</v>
      </c>
      <c r="AA220" s="14" t="n">
        <v>0</v>
      </c>
      <c r="AB220" s="14" t="n">
        <v>5.985</v>
      </c>
      <c r="AC220" s="14" t="n">
        <v>0</v>
      </c>
      <c r="AD220" s="14" t="n">
        <v>1</v>
      </c>
      <c r="AE220" s="14" t="n">
        <v>8.752000000000001</v>
      </c>
      <c r="AF220" s="14" t="n">
        <v>1.183</v>
      </c>
      <c r="AG220" s="14" t="n">
        <v>0</v>
      </c>
      <c r="AH220" s="14" t="n">
        <v>8.752000000000001</v>
      </c>
      <c r="AI220" s="14" t="n">
        <v>0</v>
      </c>
      <c r="AJ220" s="14" t="n">
        <v>1</v>
      </c>
      <c r="AK220" s="14" t="n">
        <v>12.609</v>
      </c>
      <c r="AL220" s="14" t="n">
        <v>4.684</v>
      </c>
      <c r="AM220" s="14" t="n">
        <v>0.251</v>
      </c>
      <c r="AN220" s="14" t="n">
        <v>14.879</v>
      </c>
      <c r="AO220" s="14" t="n">
        <v>0.18</v>
      </c>
      <c r="AP220" s="14" t="n">
        <v>1</v>
      </c>
      <c r="AQ220" s="14" t="n">
        <v>0.76</v>
      </c>
      <c r="AR220" s="14" t="n">
        <v>0.129</v>
      </c>
      <c r="AS220" s="14" t="n">
        <v>0.49</v>
      </c>
      <c r="AT220" s="14" t="n">
        <v>1.363</v>
      </c>
      <c r="AU220" s="14" t="n">
        <v>0.09</v>
      </c>
      <c r="AV220" s="14" t="n">
        <v>1</v>
      </c>
      <c r="AW220" s="14" t="n">
        <v>0.6830000000000001</v>
      </c>
      <c r="AX220" s="14" t="n">
        <v>0.117</v>
      </c>
      <c r="AY220" s="14" t="n">
        <v>0.331</v>
      </c>
      <c r="AZ220" s="14" t="n">
        <v>1.105</v>
      </c>
      <c r="BA220" s="14" t="n">
        <v>0.09</v>
      </c>
      <c r="BB220" s="14" t="n">
        <v>1</v>
      </c>
      <c r="BC220" s="14" t="n">
        <v>0.535</v>
      </c>
      <c r="BD220" s="14" t="n">
        <v>0.129</v>
      </c>
      <c r="BE220" s="14" t="n">
        <v>-0.037</v>
      </c>
      <c r="BF220" s="14" t="n">
        <v>0.498</v>
      </c>
      <c r="BG220" s="14" t="n">
        <v>0</v>
      </c>
      <c r="BH220" s="14" t="n">
        <v>1</v>
      </c>
      <c r="BI220" s="14" t="n">
        <v>0.579</v>
      </c>
      <c r="BJ220" s="14" t="n">
        <v>0.129</v>
      </c>
      <c r="BK220" s="14" t="n">
        <v>0.479</v>
      </c>
      <c r="BL220" s="14" t="n">
        <v>1.154</v>
      </c>
      <c r="BM220" s="14" t="n">
        <v>0.09</v>
      </c>
      <c r="BN220" s="14" t="n">
        <v>1</v>
      </c>
      <c r="BO220" s="14" t="n">
        <v>0</v>
      </c>
      <c r="BP220" s="14" t="n">
        <v>0.014</v>
      </c>
      <c r="BQ220" s="14" t="n">
        <v>0.117</v>
      </c>
      <c r="BR220" s="14" t="n">
        <v>0</v>
      </c>
      <c r="BS220" s="14" t="n">
        <v>1</v>
      </c>
      <c r="BT220" s="14" t="n">
        <v>0</v>
      </c>
      <c r="BU220" s="14" t="n">
        <v>-0.057</v>
      </c>
      <c r="BV220" s="14" t="n">
        <v>0.117</v>
      </c>
      <c r="BW220" s="14" t="n">
        <v>0.18</v>
      </c>
      <c r="BX220" s="14" t="n">
        <v>0.833</v>
      </c>
      <c r="BY220" s="14" t="n">
        <v>13.254</v>
      </c>
      <c r="BZ220" s="14" t="n">
        <v>0</v>
      </c>
      <c r="CA220" s="14" t="n">
        <v>13.254</v>
      </c>
      <c r="CB220" s="14" t="n">
        <v>0</v>
      </c>
      <c r="CC220" s="14" t="n">
        <v>83.248</v>
      </c>
      <c r="CD220" s="14" t="n">
        <v>7.95</v>
      </c>
      <c r="CE220" s="14" t="n">
        <v>29.379</v>
      </c>
      <c r="CF220" s="14" t="n">
        <v>132.9</v>
      </c>
      <c r="CG220" s="14" t="n">
        <v>0.18</v>
      </c>
      <c r="CH220" s="14" t="n">
        <v>1</v>
      </c>
      <c r="CI220" s="14" t="n">
        <v>0</v>
      </c>
      <c r="CJ220" s="14" t="n">
        <v>0</v>
      </c>
      <c r="CK220" s="14" t="n">
        <v>0</v>
      </c>
      <c r="CL220" s="14" t="n">
        <v>0</v>
      </c>
      <c r="CM220" s="14" t="n">
        <v>0</v>
      </c>
      <c r="CN220" s="14" t="n">
        <v>0</v>
      </c>
      <c r="CO220" s="14" t="n">
        <v>0</v>
      </c>
      <c r="CP220" s="14" t="n">
        <v>0</v>
      </c>
      <c r="CQ220" s="14" t="n">
        <v>1.348</v>
      </c>
      <c r="CR220" s="14" t="n">
        <v>0</v>
      </c>
      <c r="CS220" s="14" t="n">
        <v>7.467</v>
      </c>
      <c r="CT220" s="14" t="n">
        <v>4.861</v>
      </c>
      <c r="CU220" s="14" t="n">
        <v>11.622</v>
      </c>
    </row>
    <row r="221">
      <c r="A221" s="14" t="inlineStr">
        <is>
          <t>CIV2024</t>
        </is>
      </c>
      <c r="B221" s="14" t="inlineStr">
        <is>
          <t>CIV</t>
        </is>
      </c>
      <c r="C221" s="14" t="inlineStr">
        <is>
          <t>CIV</t>
        </is>
      </c>
      <c r="D221" s="14" t="inlineStr">
        <is>
          <t>Côte d'Ivoire</t>
        </is>
      </c>
      <c r="E221" s="14" t="n">
        <v>2024</v>
      </c>
      <c r="F221" s="14" t="n">
        <v>0.18</v>
      </c>
      <c r="G221" s="14" t="n">
        <v>5.575</v>
      </c>
      <c r="H221" s="14" t="n">
        <v>1.324</v>
      </c>
      <c r="I221" s="14" t="n">
        <v>0</v>
      </c>
      <c r="J221" s="14" t="n">
        <v>5.575</v>
      </c>
      <c r="K221" s="14" t="n">
        <v>0</v>
      </c>
      <c r="L221" s="14" t="n">
        <v>1</v>
      </c>
      <c r="M221" s="14" t="n">
        <v>7.124</v>
      </c>
      <c r="N221" s="14" t="n">
        <v>3.971</v>
      </c>
      <c r="O221" s="14" t="n">
        <v>0</v>
      </c>
      <c r="P221" s="14" t="n">
        <v>7.124</v>
      </c>
      <c r="Q221" s="14" t="n">
        <v>0</v>
      </c>
      <c r="R221" s="14" t="n">
        <v>1</v>
      </c>
      <c r="S221" s="14" t="n">
        <v>12.193</v>
      </c>
      <c r="T221" s="14" t="n">
        <v>7.942</v>
      </c>
      <c r="U221" s="14" t="n">
        <v>0.299</v>
      </c>
      <c r="V221" s="14" t="n">
        <v>14.388</v>
      </c>
      <c r="W221" s="14" t="n">
        <v>0.18</v>
      </c>
      <c r="X221" s="14" t="n">
        <v>1</v>
      </c>
      <c r="Y221" s="14" t="n">
        <v>6.224</v>
      </c>
      <c r="Z221" s="14" t="n">
        <v>0.786</v>
      </c>
      <c r="AA221" s="14" t="n">
        <v>0</v>
      </c>
      <c r="AB221" s="14" t="n">
        <v>6.224</v>
      </c>
      <c r="AC221" s="14" t="n">
        <v>0</v>
      </c>
      <c r="AD221" s="14" t="n">
        <v>1</v>
      </c>
      <c r="AE221" s="14" t="n">
        <v>9.010999999999999</v>
      </c>
      <c r="AF221" s="14" t="n">
        <v>1.218</v>
      </c>
      <c r="AG221" s="14" t="n">
        <v>0</v>
      </c>
      <c r="AH221" s="14" t="n">
        <v>9.010999999999999</v>
      </c>
      <c r="AI221" s="14" t="n">
        <v>0</v>
      </c>
      <c r="AJ221" s="14" t="n">
        <v>1</v>
      </c>
      <c r="AK221" s="14" t="n">
        <v>12.981</v>
      </c>
      <c r="AL221" s="14" t="n">
        <v>4.823</v>
      </c>
      <c r="AM221" s="14" t="n">
        <v>0.318</v>
      </c>
      <c r="AN221" s="14" t="n">
        <v>15.318</v>
      </c>
      <c r="AO221" s="14" t="n">
        <v>0.18</v>
      </c>
      <c r="AP221" s="14" t="n">
        <v>1</v>
      </c>
      <c r="AQ221" s="14" t="n">
        <v>0.724</v>
      </c>
      <c r="AR221" s="14" t="n">
        <v>0.132</v>
      </c>
      <c r="AS221" s="14" t="n">
        <v>0.6</v>
      </c>
      <c r="AT221" s="14" t="n">
        <v>1.443</v>
      </c>
      <c r="AU221" s="14" t="n">
        <v>0.09</v>
      </c>
      <c r="AV221" s="14" t="n">
        <v>1</v>
      </c>
      <c r="AW221" s="14" t="n">
        <v>0.595</v>
      </c>
      <c r="AX221" s="14" t="n">
        <v>0.109</v>
      </c>
      <c r="AY221" s="14" t="n">
        <v>0.486</v>
      </c>
      <c r="AZ221" s="14" t="n">
        <v>1.179</v>
      </c>
      <c r="BA221" s="14" t="n">
        <v>0.09</v>
      </c>
      <c r="BB221" s="14" t="n">
        <v>1</v>
      </c>
      <c r="BC221" s="14" t="n">
        <v>0.513</v>
      </c>
      <c r="BD221" s="14" t="n">
        <v>0.132</v>
      </c>
      <c r="BE221" s="14" t="n">
        <v>-0.013</v>
      </c>
      <c r="BF221" s="14" t="n">
        <v>0.5</v>
      </c>
      <c r="BG221" s="14" t="n">
        <v>0</v>
      </c>
      <c r="BH221" s="14" t="n">
        <v>1</v>
      </c>
      <c r="BI221" s="14" t="n">
        <v>0.591</v>
      </c>
      <c r="BJ221" s="14" t="n">
        <v>0.132</v>
      </c>
      <c r="BK221" s="14" t="n">
        <v>0.536</v>
      </c>
      <c r="BL221" s="14" t="n">
        <v>1.229</v>
      </c>
      <c r="BM221" s="14" t="n">
        <v>0.09</v>
      </c>
      <c r="BN221" s="14" t="n">
        <v>1</v>
      </c>
      <c r="BO221" s="14" t="n">
        <v>0</v>
      </c>
      <c r="BP221" s="14" t="n">
        <v>0.028</v>
      </c>
      <c r="BQ221" s="14" t="n">
        <v>0.14</v>
      </c>
      <c r="BR221" s="14" t="n">
        <v>0</v>
      </c>
      <c r="BS221" s="14" t="n">
        <v>1</v>
      </c>
      <c r="BT221" s="14" t="n">
        <v>0</v>
      </c>
      <c r="BU221" s="14" t="n">
        <v>-0.048</v>
      </c>
      <c r="BV221" s="14" t="n">
        <v>0.131</v>
      </c>
      <c r="BW221" s="14" t="n">
        <v>0.18</v>
      </c>
      <c r="BX221" s="14" t="n">
        <v>0.833</v>
      </c>
      <c r="BY221" s="14" t="n">
        <v>13.646</v>
      </c>
      <c r="BZ221" s="14" t="n">
        <v>0</v>
      </c>
      <c r="CA221" s="14" t="n">
        <v>13.646</v>
      </c>
      <c r="CB221" s="14" t="n">
        <v>0</v>
      </c>
      <c r="CC221" s="14" t="n">
        <v>82.58799999999999</v>
      </c>
      <c r="CD221" s="14" t="n">
        <v>7.95</v>
      </c>
      <c r="CE221" s="14" t="n">
        <v>29.654</v>
      </c>
      <c r="CF221" s="14" t="n">
        <v>132.445</v>
      </c>
      <c r="CG221" s="14" t="n">
        <v>0.18</v>
      </c>
      <c r="CH221" s="14" t="n">
        <v>1</v>
      </c>
      <c r="CI221" s="14" t="n">
        <v>0</v>
      </c>
      <c r="CJ221" s="14" t="n">
        <v>0</v>
      </c>
      <c r="CK221" s="14" t="n">
        <v>0</v>
      </c>
      <c r="CL221" s="14" t="n">
        <v>0</v>
      </c>
      <c r="CM221" s="14" t="n">
        <v>0</v>
      </c>
      <c r="CN221" s="14" t="n">
        <v>0</v>
      </c>
      <c r="CO221" s="14" t="n">
        <v>0</v>
      </c>
      <c r="CP221" s="14" t="n">
        <v>0</v>
      </c>
      <c r="CQ221" s="14" t="n">
        <v>1.387</v>
      </c>
      <c r="CR221" s="14" t="n">
        <v>0</v>
      </c>
      <c r="CS221" s="14" t="n">
        <v>7.687</v>
      </c>
      <c r="CT221" s="14" t="n">
        <v>4.251</v>
      </c>
      <c r="CU221" s="14" t="n">
        <v>10.168</v>
      </c>
    </row>
    <row r="222">
      <c r="A222" s="14" t="inlineStr">
        <is>
          <t>DNK2021</t>
        </is>
      </c>
      <c r="B222" s="14" t="inlineStr">
        <is>
          <t>DNK</t>
        </is>
      </c>
      <c r="C222" s="14" t="inlineStr">
        <is>
          <t>DNK</t>
        </is>
      </c>
      <c r="D222" s="14" t="inlineStr">
        <is>
          <t>Denmark</t>
        </is>
      </c>
      <c r="E222" s="14" t="n">
        <v>2021</v>
      </c>
      <c r="F222" s="14" t="n">
        <v>0.25</v>
      </c>
      <c r="G222" s="14" t="n">
        <v>3.451</v>
      </c>
      <c r="H222" s="14" t="n">
        <v>0.8149999999999999</v>
      </c>
      <c r="I222" s="14" t="n">
        <v>2.966</v>
      </c>
      <c r="J222" s="14" t="n">
        <v>6.417</v>
      </c>
      <c r="K222" s="14" t="n">
        <v>0</v>
      </c>
      <c r="L222" s="14" t="n">
        <v>1</v>
      </c>
      <c r="M222" s="14" t="n">
        <v>5.068</v>
      </c>
      <c r="N222" s="14" t="n">
        <v>2.446</v>
      </c>
      <c r="O222" s="14" t="n">
        <v>7.856</v>
      </c>
      <c r="P222" s="14" t="n">
        <v>12.923</v>
      </c>
      <c r="Q222" s="14" t="n">
        <v>0</v>
      </c>
      <c r="R222" s="14" t="n">
        <v>1</v>
      </c>
      <c r="S222" s="14" t="n">
        <v>7.528</v>
      </c>
      <c r="T222" s="14" t="n">
        <v>4.893</v>
      </c>
      <c r="U222" s="14" t="n">
        <v>2.36</v>
      </c>
      <c r="V222" s="14" t="n">
        <v>12.36</v>
      </c>
      <c r="W222" s="14" t="n">
        <v>0.25</v>
      </c>
      <c r="X222" s="14" t="n">
        <v>1</v>
      </c>
      <c r="Y222" s="14" t="n">
        <v>19.611</v>
      </c>
      <c r="Z222" s="14" t="n">
        <v>2.166</v>
      </c>
      <c r="AA222" s="14" t="n">
        <v>0.156</v>
      </c>
      <c r="AB222" s="14" t="n">
        <v>19.768</v>
      </c>
      <c r="AC222" s="14" t="n">
        <v>0</v>
      </c>
      <c r="AD222" s="14" t="n">
        <v>1</v>
      </c>
      <c r="AE222" s="14" t="n">
        <v>19.568</v>
      </c>
      <c r="AF222" s="14" t="n">
        <v>3.851</v>
      </c>
      <c r="AG222" s="14" t="n">
        <v>0.2</v>
      </c>
      <c r="AH222" s="14" t="n">
        <v>19.768</v>
      </c>
      <c r="AI222" s="14" t="n">
        <v>0</v>
      </c>
      <c r="AJ222" s="14" t="n">
        <v>1</v>
      </c>
      <c r="AK222" s="14" t="n">
        <v>24.725</v>
      </c>
      <c r="AL222" s="14" t="n">
        <v>12.135</v>
      </c>
      <c r="AM222" s="14" t="n">
        <v>3.419</v>
      </c>
      <c r="AN222" s="14" t="n">
        <v>35.18</v>
      </c>
      <c r="AO222" s="14" t="n">
        <v>0.25</v>
      </c>
      <c r="AP222" s="14" t="n">
        <v>1</v>
      </c>
      <c r="AQ222" s="14" t="n">
        <v>0.619</v>
      </c>
      <c r="AR222" s="14" t="n">
        <v>0.114</v>
      </c>
      <c r="AS222" s="14" t="n">
        <v>0.962</v>
      </c>
      <c r="AT222" s="14" t="n">
        <v>1.977</v>
      </c>
      <c r="AU222" s="14" t="n">
        <v>0.25</v>
      </c>
      <c r="AV222" s="14" t="n">
        <v>1</v>
      </c>
      <c r="AW222" s="14" t="n">
        <v>0.599</v>
      </c>
      <c r="AX222" s="14" t="n">
        <v>0.114</v>
      </c>
      <c r="AY222" s="14" t="n">
        <v>0.745</v>
      </c>
      <c r="AZ222" s="14" t="n">
        <v>1.681</v>
      </c>
      <c r="BA222" s="14" t="n">
        <v>0.25</v>
      </c>
      <c r="BB222" s="14" t="n">
        <v>1</v>
      </c>
      <c r="BC222" s="14" t="n">
        <v>0.439</v>
      </c>
      <c r="BD222" s="14" t="n">
        <v>0.114</v>
      </c>
      <c r="BE222" s="14" t="n">
        <v>0.258</v>
      </c>
      <c r="BF222" s="14" t="n">
        <v>0.872</v>
      </c>
      <c r="BG222" s="14" t="n">
        <v>0.25</v>
      </c>
      <c r="BH222" s="14" t="n">
        <v>1</v>
      </c>
      <c r="BI222" s="14" t="n">
        <v>0.505</v>
      </c>
      <c r="BJ222" s="14" t="n">
        <v>0.114</v>
      </c>
      <c r="BK222" s="14" t="n">
        <v>0.856</v>
      </c>
      <c r="BL222" s="14" t="n">
        <v>1.701</v>
      </c>
      <c r="BM222" s="14" t="n">
        <v>0.25</v>
      </c>
      <c r="BN222" s="14" t="n">
        <v>1</v>
      </c>
      <c r="BO222" s="14" t="n">
        <v>0</v>
      </c>
      <c r="BP222" s="14" t="n">
        <v>0.005</v>
      </c>
      <c r="BQ222" s="14" t="n">
        <v>0.113</v>
      </c>
      <c r="BR222" s="14" t="n">
        <v>0</v>
      </c>
      <c r="BS222" s="14" t="n">
        <v>1</v>
      </c>
      <c r="BT222" s="14" t="n">
        <v>0</v>
      </c>
      <c r="BU222" s="14" t="n">
        <v>0.151</v>
      </c>
      <c r="BV222" s="14" t="n">
        <v>0.375</v>
      </c>
      <c r="BW222" s="14" t="n">
        <v>0.25</v>
      </c>
      <c r="BX222" s="14" t="n">
        <v>1</v>
      </c>
      <c r="BY222" s="14" t="n">
        <v>11.787</v>
      </c>
      <c r="BZ222" s="14" t="n">
        <v>0</v>
      </c>
      <c r="CA222" s="14" t="n">
        <v>11.787</v>
      </c>
      <c r="CB222" s="14" t="n">
        <v>0</v>
      </c>
      <c r="CC222" s="14" t="n">
        <v>78.125</v>
      </c>
      <c r="CD222" s="14" t="n">
        <v>7.95</v>
      </c>
      <c r="CE222" s="14" t="n">
        <v>148.839</v>
      </c>
      <c r="CF222" s="14" t="n">
        <v>283.705</v>
      </c>
      <c r="CG222" s="14" t="n">
        <v>0.25</v>
      </c>
      <c r="CH222" s="14" t="n">
        <v>1</v>
      </c>
      <c r="CI222" s="14" t="n">
        <v>0</v>
      </c>
      <c r="CJ222" s="14" t="n">
        <v>0</v>
      </c>
      <c r="CK222" s="14" t="n">
        <v>0</v>
      </c>
      <c r="CL222" s="14" t="n">
        <v>0</v>
      </c>
      <c r="CM222" s="14" t="n">
        <v>0</v>
      </c>
      <c r="CN222" s="14" t="n">
        <v>0.138</v>
      </c>
      <c r="CO222" s="14" t="n">
        <v>0.065</v>
      </c>
      <c r="CP222" s="14" t="n">
        <v>0.573</v>
      </c>
      <c r="CQ222" s="14" t="n">
        <v>1.198</v>
      </c>
      <c r="CR222" s="14" t="n">
        <v>0</v>
      </c>
      <c r="CS222" s="14" t="n">
        <v>2.498</v>
      </c>
      <c r="CT222" s="14" t="n">
        <v>4.567</v>
      </c>
      <c r="CU222" s="14" t="n">
        <v>14.129</v>
      </c>
    </row>
    <row r="223">
      <c r="A223" s="14" t="inlineStr">
        <is>
          <t>DNK2022</t>
        </is>
      </c>
      <c r="B223" s="14" t="inlineStr">
        <is>
          <t>DNK</t>
        </is>
      </c>
      <c r="C223" s="14" t="inlineStr">
        <is>
          <t>DNK</t>
        </is>
      </c>
      <c r="D223" s="14" t="inlineStr">
        <is>
          <t>Denmark</t>
        </is>
      </c>
      <c r="E223" s="14" t="n">
        <v>2022</v>
      </c>
      <c r="F223" s="14" t="n">
        <v>0.25</v>
      </c>
      <c r="G223" s="14" t="n">
        <v>12.904</v>
      </c>
      <c r="H223" s="14" t="n">
        <v>1.235</v>
      </c>
      <c r="I223" s="14" t="n">
        <v>9.989000000000001</v>
      </c>
      <c r="J223" s="14" t="n">
        <v>22.893</v>
      </c>
      <c r="K223" s="14" t="n">
        <v>0</v>
      </c>
      <c r="L223" s="14" t="n">
        <v>1</v>
      </c>
      <c r="M223" s="14" t="n">
        <v>9.782999999999999</v>
      </c>
      <c r="N223" s="14" t="n">
        <v>3.704</v>
      </c>
      <c r="O223" s="14" t="n">
        <v>13.237</v>
      </c>
      <c r="P223" s="14" t="n">
        <v>23.02</v>
      </c>
      <c r="Q223" s="14" t="n">
        <v>0</v>
      </c>
      <c r="R223" s="14" t="n">
        <v>1</v>
      </c>
      <c r="S223" s="14" t="n">
        <v>19.078</v>
      </c>
      <c r="T223" s="14" t="n">
        <v>7.408</v>
      </c>
      <c r="U223" s="14" t="n">
        <v>3.144</v>
      </c>
      <c r="V223" s="14" t="n">
        <v>27.273</v>
      </c>
      <c r="W223" s="14" t="n">
        <v>0.25</v>
      </c>
      <c r="X223" s="14" t="n">
        <v>1</v>
      </c>
      <c r="Y223" s="14" t="n">
        <v>33.633</v>
      </c>
      <c r="Z223" s="14" t="n">
        <v>3.528</v>
      </c>
      <c r="AA223" s="14" t="n">
        <v>6.874</v>
      </c>
      <c r="AB223" s="14" t="n">
        <v>40.507</v>
      </c>
      <c r="AC223" s="14" t="n">
        <v>0</v>
      </c>
      <c r="AD223" s="14" t="n">
        <v>1</v>
      </c>
      <c r="AE223" s="14" t="n">
        <v>33.68</v>
      </c>
      <c r="AF223" s="14" t="n">
        <v>6.244</v>
      </c>
      <c r="AG223" s="14" t="n">
        <v>6.826</v>
      </c>
      <c r="AH223" s="14" t="n">
        <v>40.507</v>
      </c>
      <c r="AI223" s="14" t="n">
        <v>0</v>
      </c>
      <c r="AJ223" s="14" t="n">
        <v>1</v>
      </c>
      <c r="AK223" s="14" t="n">
        <v>39.386</v>
      </c>
      <c r="AL223" s="14" t="n">
        <v>18.808</v>
      </c>
      <c r="AM223" s="14" t="n">
        <v>2.651</v>
      </c>
      <c r="AN223" s="14" t="n">
        <v>52.546</v>
      </c>
      <c r="AO223" s="14" t="n">
        <v>0.25</v>
      </c>
      <c r="AP223" s="14" t="n">
        <v>1</v>
      </c>
      <c r="AQ223" s="14" t="n">
        <v>0.861</v>
      </c>
      <c r="AR223" s="14" t="n">
        <v>0.123</v>
      </c>
      <c r="AS223" s="14" t="n">
        <v>0.898</v>
      </c>
      <c r="AT223" s="14" t="n">
        <v>2.199</v>
      </c>
      <c r="AU223" s="14" t="n">
        <v>0.25</v>
      </c>
      <c r="AV223" s="14" t="n">
        <v>1</v>
      </c>
      <c r="AW223" s="14" t="n">
        <v>0.986</v>
      </c>
      <c r="AX223" s="14" t="n">
        <v>0.123</v>
      </c>
      <c r="AY223" s="14" t="n">
        <v>0.668</v>
      </c>
      <c r="AZ223" s="14" t="n">
        <v>2.068</v>
      </c>
      <c r="BA223" s="14" t="n">
        <v>0.25</v>
      </c>
      <c r="BB223" s="14" t="n">
        <v>1</v>
      </c>
      <c r="BC223" s="14" t="n">
        <v>0.598</v>
      </c>
      <c r="BD223" s="14" t="n">
        <v>0.123</v>
      </c>
      <c r="BE223" s="14" t="n">
        <v>0.282</v>
      </c>
      <c r="BF223" s="14" t="n">
        <v>1.08</v>
      </c>
      <c r="BG223" s="14" t="n">
        <v>0.25</v>
      </c>
      <c r="BH223" s="14" t="n">
        <v>1</v>
      </c>
      <c r="BI223" s="14" t="n">
        <v>0.612</v>
      </c>
      <c r="BJ223" s="14" t="n">
        <v>0.123</v>
      </c>
      <c r="BK223" s="14" t="n">
        <v>1.129</v>
      </c>
      <c r="BL223" s="14" t="n">
        <v>2.177</v>
      </c>
      <c r="BM223" s="14" t="n">
        <v>0.25</v>
      </c>
      <c r="BN223" s="14" t="n">
        <v>1</v>
      </c>
      <c r="BO223" s="14" t="n">
        <v>0</v>
      </c>
      <c r="BP223" s="14" t="n">
        <v>0.001</v>
      </c>
      <c r="BQ223" s="14" t="n">
        <v>0.194</v>
      </c>
      <c r="BR223" s="14" t="n">
        <v>0</v>
      </c>
      <c r="BS223" s="14" t="n">
        <v>1</v>
      </c>
      <c r="BT223" s="14" t="n">
        <v>0</v>
      </c>
      <c r="BU223" s="14" t="n">
        <v>0.123</v>
      </c>
      <c r="BV223" s="14" t="n">
        <v>0.549</v>
      </c>
      <c r="BW223" s="14" t="n">
        <v>0.25</v>
      </c>
      <c r="BX223" s="14" t="n">
        <v>1</v>
      </c>
      <c r="BY223" s="14" t="n">
        <v>12.729</v>
      </c>
      <c r="BZ223" s="14" t="n">
        <v>0</v>
      </c>
      <c r="CA223" s="14" t="n">
        <v>12.729</v>
      </c>
      <c r="CB223" s="14" t="n">
        <v>0</v>
      </c>
      <c r="CC223" s="14" t="n">
        <v>97.90000000000001</v>
      </c>
      <c r="CD223" s="14" t="n">
        <v>7.95</v>
      </c>
      <c r="CE223" s="14" t="n">
        <v>207.777</v>
      </c>
      <c r="CF223" s="14" t="n">
        <v>382.096</v>
      </c>
      <c r="CG223" s="14" t="n">
        <v>0.25</v>
      </c>
      <c r="CH223" s="14" t="n">
        <v>1</v>
      </c>
      <c r="CI223" s="14" t="n">
        <v>0</v>
      </c>
      <c r="CJ223" s="14" t="n">
        <v>0</v>
      </c>
      <c r="CK223" s="14" t="n">
        <v>0</v>
      </c>
      <c r="CL223" s="14" t="n">
        <v>0</v>
      </c>
      <c r="CM223" s="14" t="n">
        <v>0</v>
      </c>
      <c r="CN223" s="14" t="n">
        <v>0.149</v>
      </c>
      <c r="CO223" s="14" t="n">
        <v>0.06900000000000001</v>
      </c>
      <c r="CP223" s="14" t="n">
        <v>0</v>
      </c>
      <c r="CQ223" s="14" t="n">
        <v>1.294</v>
      </c>
      <c r="CR223" s="14" t="n">
        <v>0</v>
      </c>
      <c r="CS223" s="14" t="n">
        <v>2.698</v>
      </c>
      <c r="CT223" s="14" t="n">
        <v>11.669</v>
      </c>
      <c r="CU223" s="14" t="n">
        <v>28.059</v>
      </c>
    </row>
    <row r="224">
      <c r="A224" s="14" t="inlineStr">
        <is>
          <t>DNK2023</t>
        </is>
      </c>
      <c r="B224" s="14" t="inlineStr">
        <is>
          <t>DNK</t>
        </is>
      </c>
      <c r="C224" s="14" t="inlineStr">
        <is>
          <t>DNK</t>
        </is>
      </c>
      <c r="D224" s="14" t="inlineStr">
        <is>
          <t>Denmark</t>
        </is>
      </c>
      <c r="E224" s="14" t="n">
        <v>2023</v>
      </c>
      <c r="F224" s="14" t="n">
        <v>0.25</v>
      </c>
      <c r="G224" s="14" t="n">
        <v>6.901</v>
      </c>
      <c r="H224" s="14" t="n">
        <v>1.286</v>
      </c>
      <c r="I224" s="14" t="n">
        <v>11.192</v>
      </c>
      <c r="J224" s="14" t="n">
        <v>18.092</v>
      </c>
      <c r="K224" s="14" t="n">
        <v>0</v>
      </c>
      <c r="L224" s="14" t="n">
        <v>1</v>
      </c>
      <c r="M224" s="14" t="n">
        <v>7.886</v>
      </c>
      <c r="N224" s="14" t="n">
        <v>3.857</v>
      </c>
      <c r="O224" s="14" t="n">
        <v>14.221</v>
      </c>
      <c r="P224" s="14" t="n">
        <v>22.107</v>
      </c>
      <c r="Q224" s="14" t="n">
        <v>0</v>
      </c>
      <c r="R224" s="14" t="n">
        <v>1</v>
      </c>
      <c r="S224" s="14" t="n">
        <v>13.329</v>
      </c>
      <c r="T224" s="14" t="n">
        <v>7.714</v>
      </c>
      <c r="U224" s="14" t="n">
        <v>3.278</v>
      </c>
      <c r="V224" s="14" t="n">
        <v>20.2</v>
      </c>
      <c r="W224" s="14" t="n">
        <v>0.25</v>
      </c>
      <c r="X224" s="14" t="n">
        <v>1</v>
      </c>
      <c r="Y224" s="14" t="n">
        <v>14.886</v>
      </c>
      <c r="Z224" s="14" t="n">
        <v>1.667</v>
      </c>
      <c r="AA224" s="14" t="n">
        <v>9.521000000000001</v>
      </c>
      <c r="AB224" s="14" t="n">
        <v>24.406</v>
      </c>
      <c r="AC224" s="14" t="n">
        <v>0</v>
      </c>
      <c r="AD224" s="14" t="n">
        <v>1</v>
      </c>
      <c r="AE224" s="14" t="n">
        <v>14.984</v>
      </c>
      <c r="AF224" s="14" t="n">
        <v>2.984</v>
      </c>
      <c r="AG224" s="14" t="n">
        <v>9.422000000000001</v>
      </c>
      <c r="AH224" s="14" t="n">
        <v>24.406</v>
      </c>
      <c r="AI224" s="14" t="n">
        <v>0</v>
      </c>
      <c r="AJ224" s="14" t="n">
        <v>1</v>
      </c>
      <c r="AK224" s="14" t="n">
        <v>20.996</v>
      </c>
      <c r="AL224" s="14" t="n">
        <v>10.401</v>
      </c>
      <c r="AM224" s="14" t="n">
        <v>13.552</v>
      </c>
      <c r="AN224" s="14" t="n">
        <v>43.184</v>
      </c>
      <c r="AO224" s="14" t="n">
        <v>0.25</v>
      </c>
      <c r="AP224" s="14" t="n">
        <v>1</v>
      </c>
      <c r="AQ224" s="14" t="n">
        <v>0.76</v>
      </c>
      <c r="AR224" s="14" t="n">
        <v>0.129</v>
      </c>
      <c r="AS224" s="14" t="n">
        <v>0.948</v>
      </c>
      <c r="AT224" s="14" t="n">
        <v>2.135</v>
      </c>
      <c r="AU224" s="14" t="n">
        <v>0.25</v>
      </c>
      <c r="AV224" s="14" t="n">
        <v>1</v>
      </c>
      <c r="AW224" s="14" t="n">
        <v>0.8110000000000001</v>
      </c>
      <c r="AX224" s="14" t="n">
        <v>0.129</v>
      </c>
      <c r="AY224" s="14" t="n">
        <v>0.6929999999999999</v>
      </c>
      <c r="AZ224" s="14" t="n">
        <v>1.88</v>
      </c>
      <c r="BA224" s="14" t="n">
        <v>0.25</v>
      </c>
      <c r="BB224" s="14" t="n">
        <v>1</v>
      </c>
      <c r="BC224" s="14" t="n">
        <v>0.535</v>
      </c>
      <c r="BD224" s="14" t="n">
        <v>0.129</v>
      </c>
      <c r="BE224" s="14" t="n">
        <v>0.287</v>
      </c>
      <c r="BF224" s="14" t="n">
        <v>1</v>
      </c>
      <c r="BG224" s="14" t="n">
        <v>0.25</v>
      </c>
      <c r="BH224" s="14" t="n">
        <v>1</v>
      </c>
      <c r="BI224" s="14" t="n">
        <v>0.579</v>
      </c>
      <c r="BJ224" s="14" t="n">
        <v>0.129</v>
      </c>
      <c r="BK224" s="14" t="n">
        <v>1.022</v>
      </c>
      <c r="BL224" s="14" t="n">
        <v>2.002</v>
      </c>
      <c r="BM224" s="14" t="n">
        <v>0.25</v>
      </c>
      <c r="BN224" s="14" t="n">
        <v>1</v>
      </c>
      <c r="BO224" s="14" t="n">
        <v>0</v>
      </c>
      <c r="BP224" s="14" t="n">
        <v>0.001</v>
      </c>
      <c r="BQ224" s="14" t="n">
        <v>0.13</v>
      </c>
      <c r="BR224" s="14" t="n">
        <v>0</v>
      </c>
      <c r="BS224" s="14" t="n">
        <v>1</v>
      </c>
      <c r="BT224" s="14" t="n">
        <v>0</v>
      </c>
      <c r="BU224" s="14" t="n">
        <v>0.058</v>
      </c>
      <c r="BV224" s="14" t="n">
        <v>0.398</v>
      </c>
      <c r="BW224" s="14" t="n">
        <v>0.25</v>
      </c>
      <c r="BX224" s="14" t="n">
        <v>1</v>
      </c>
      <c r="BY224" s="14" t="n">
        <v>13.254</v>
      </c>
      <c r="BZ224" s="14" t="n">
        <v>0</v>
      </c>
      <c r="CA224" s="14" t="n">
        <v>13.254</v>
      </c>
      <c r="CB224" s="14" t="n">
        <v>0</v>
      </c>
      <c r="CC224" s="14" t="n">
        <v>83.248</v>
      </c>
      <c r="CD224" s="14" t="n">
        <v>7.95</v>
      </c>
      <c r="CE224" s="14" t="n">
        <v>206.151</v>
      </c>
      <c r="CF224" s="14" t="n">
        <v>361.749</v>
      </c>
      <c r="CG224" s="14" t="n">
        <v>0.25</v>
      </c>
      <c r="CH224" s="14" t="n">
        <v>1</v>
      </c>
      <c r="CI224" s="14" t="n">
        <v>0</v>
      </c>
      <c r="CJ224" s="14" t="n">
        <v>0</v>
      </c>
      <c r="CK224" s="14" t="n">
        <v>0</v>
      </c>
      <c r="CL224" s="14" t="n">
        <v>0</v>
      </c>
      <c r="CM224" s="14" t="n">
        <v>0</v>
      </c>
      <c r="CN224" s="14" t="n">
        <v>0.149</v>
      </c>
      <c r="CO224" s="14" t="n">
        <v>0.066</v>
      </c>
      <c r="CP224" s="14" t="n">
        <v>0</v>
      </c>
      <c r="CQ224" s="14" t="n">
        <v>1.348</v>
      </c>
      <c r="CR224" s="14" t="n">
        <v>0</v>
      </c>
      <c r="CS224" s="14" t="n">
        <v>2.809</v>
      </c>
      <c r="CT224" s="14" t="n">
        <v>5.615</v>
      </c>
      <c r="CU224" s="14" t="n">
        <v>9.260999999999999</v>
      </c>
    </row>
    <row r="225">
      <c r="A225" s="14" t="inlineStr">
        <is>
          <t>DNK2024</t>
        </is>
      </c>
      <c r="B225" s="14" t="inlineStr">
        <is>
          <t>DNK</t>
        </is>
      </c>
      <c r="C225" s="14" t="inlineStr">
        <is>
          <t>DNK</t>
        </is>
      </c>
      <c r="D225" s="14" t="inlineStr">
        <is>
          <t>Denmark</t>
        </is>
      </c>
      <c r="E225" s="14" t="n">
        <v>2024</v>
      </c>
      <c r="F225" s="14" t="n">
        <v>0.25</v>
      </c>
      <c r="G225" s="14" t="n">
        <v>5.717</v>
      </c>
      <c r="H225" s="14" t="n">
        <v>1.324</v>
      </c>
      <c r="I225" s="14" t="n">
        <v>8.045</v>
      </c>
      <c r="J225" s="14" t="n">
        <v>13.763</v>
      </c>
      <c r="K225" s="14" t="n">
        <v>0</v>
      </c>
      <c r="L225" s="14" t="n">
        <v>1</v>
      </c>
      <c r="M225" s="14" t="n">
        <v>7.124</v>
      </c>
      <c r="N225" s="14" t="n">
        <v>3.971</v>
      </c>
      <c r="O225" s="14" t="n">
        <v>12.724</v>
      </c>
      <c r="P225" s="14" t="n">
        <v>19.848</v>
      </c>
      <c r="Q225" s="14" t="n">
        <v>0</v>
      </c>
      <c r="R225" s="14" t="n">
        <v>1</v>
      </c>
      <c r="S225" s="14" t="n">
        <v>12.335</v>
      </c>
      <c r="T225" s="14" t="n">
        <v>7.942</v>
      </c>
      <c r="U225" s="14" t="n">
        <v>3.61</v>
      </c>
      <c r="V225" s="14" t="n">
        <v>19.275</v>
      </c>
      <c r="W225" s="14" t="n">
        <v>0.25</v>
      </c>
      <c r="X225" s="14" t="n">
        <v>1</v>
      </c>
      <c r="Y225" s="14" t="n">
        <v>14.533</v>
      </c>
      <c r="Z225" s="14" t="n">
        <v>1.835</v>
      </c>
      <c r="AA225" s="14" t="n">
        <v>6.495</v>
      </c>
      <c r="AB225" s="14" t="n">
        <v>21.029</v>
      </c>
      <c r="AC225" s="14" t="n">
        <v>0</v>
      </c>
      <c r="AD225" s="14" t="n">
        <v>1</v>
      </c>
      <c r="AE225" s="14" t="n">
        <v>14.533</v>
      </c>
      <c r="AF225" s="14" t="n">
        <v>3.184</v>
      </c>
      <c r="AG225" s="14" t="n">
        <v>6.495</v>
      </c>
      <c r="AH225" s="14" t="n">
        <v>21.029</v>
      </c>
      <c r="AI225" s="14" t="n">
        <v>0</v>
      </c>
      <c r="AJ225" s="14" t="n">
        <v>1</v>
      </c>
      <c r="AK225" s="14" t="n">
        <v>19.97</v>
      </c>
      <c r="AL225" s="14" t="n">
        <v>10.157</v>
      </c>
      <c r="AM225" s="14" t="n">
        <v>10.534</v>
      </c>
      <c r="AN225" s="14" t="n">
        <v>38.13</v>
      </c>
      <c r="AO225" s="14" t="n">
        <v>0.25</v>
      </c>
      <c r="AP225" s="14" t="n">
        <v>1</v>
      </c>
      <c r="AQ225" s="14" t="n">
        <v>0.724</v>
      </c>
      <c r="AR225" s="14" t="n">
        <v>0.132</v>
      </c>
      <c r="AS225" s="14" t="n">
        <v>1.005</v>
      </c>
      <c r="AT225" s="14" t="n">
        <v>2.162</v>
      </c>
      <c r="AU225" s="14" t="n">
        <v>0.25</v>
      </c>
      <c r="AV225" s="14" t="n">
        <v>1</v>
      </c>
      <c r="AW225" s="14" t="n">
        <v>0.75</v>
      </c>
      <c r="AX225" s="14" t="n">
        <v>0.132</v>
      </c>
      <c r="AY225" s="14" t="n">
        <v>0.725</v>
      </c>
      <c r="AZ225" s="14" t="n">
        <v>1.844</v>
      </c>
      <c r="BA225" s="14" t="n">
        <v>0.25</v>
      </c>
      <c r="BB225" s="14" t="n">
        <v>1</v>
      </c>
      <c r="BC225" s="14" t="n">
        <v>0.513</v>
      </c>
      <c r="BD225" s="14" t="n">
        <v>0.132</v>
      </c>
      <c r="BE225" s="14" t="n">
        <v>0.296</v>
      </c>
      <c r="BF225" s="14" t="n">
        <v>0.978</v>
      </c>
      <c r="BG225" s="14" t="n">
        <v>0.25</v>
      </c>
      <c r="BH225" s="14" t="n">
        <v>1</v>
      </c>
      <c r="BI225" s="14" t="n">
        <v>0.591</v>
      </c>
      <c r="BJ225" s="14" t="n">
        <v>0.132</v>
      </c>
      <c r="BK225" s="14" t="n">
        <v>0.9429999999999999</v>
      </c>
      <c r="BL225" s="14" t="n">
        <v>1.917</v>
      </c>
      <c r="BM225" s="14" t="n">
        <v>0.25</v>
      </c>
      <c r="BN225" s="14" t="n">
        <v>1</v>
      </c>
      <c r="BO225" s="14" t="n">
        <v>0</v>
      </c>
      <c r="BP225" s="14" t="n">
        <v>0.002</v>
      </c>
      <c r="BQ225" s="14" t="n">
        <v>0.122</v>
      </c>
      <c r="BR225" s="14" t="n">
        <v>0</v>
      </c>
      <c r="BS225" s="14" t="n">
        <v>1</v>
      </c>
      <c r="BT225" s="14" t="n">
        <v>0</v>
      </c>
      <c r="BU225" s="14" t="n">
        <v>0.117</v>
      </c>
      <c r="BV225" s="14" t="n">
        <v>0.404</v>
      </c>
      <c r="BW225" s="14" t="n">
        <v>0.25</v>
      </c>
      <c r="BX225" s="14" t="n">
        <v>1</v>
      </c>
      <c r="BY225" s="14" t="n">
        <v>13.646</v>
      </c>
      <c r="BZ225" s="14" t="n">
        <v>0</v>
      </c>
      <c r="CA225" s="14" t="n">
        <v>13.646</v>
      </c>
      <c r="CB225" s="14" t="n">
        <v>0</v>
      </c>
      <c r="CC225" s="14" t="n">
        <v>82.58799999999999</v>
      </c>
      <c r="CD225" s="14" t="n">
        <v>7.95</v>
      </c>
      <c r="CE225" s="14" t="n">
        <v>192.975</v>
      </c>
      <c r="CF225" s="14" t="n">
        <v>344.454</v>
      </c>
      <c r="CG225" s="14" t="n">
        <v>0.25</v>
      </c>
      <c r="CH225" s="14" t="n">
        <v>1</v>
      </c>
      <c r="CI225" s="14" t="n">
        <v>0</v>
      </c>
      <c r="CJ225" s="14" t="n">
        <v>0</v>
      </c>
      <c r="CK225" s="14" t="n">
        <v>0</v>
      </c>
      <c r="CL225" s="14" t="n">
        <v>0</v>
      </c>
      <c r="CM225" s="14" t="n">
        <v>0</v>
      </c>
      <c r="CN225" s="14" t="n">
        <v>0.363</v>
      </c>
      <c r="CO225" s="14" t="n">
        <v>0.06900000000000001</v>
      </c>
      <c r="CP225" s="14" t="n">
        <v>0</v>
      </c>
      <c r="CQ225" s="14" t="n">
        <v>1.387</v>
      </c>
      <c r="CR225" s="14" t="n">
        <v>0</v>
      </c>
      <c r="CS225" s="14" t="n">
        <v>2.892</v>
      </c>
      <c r="CT225" s="14" t="n">
        <v>4.394</v>
      </c>
      <c r="CU225" s="14" t="n">
        <v>7.598</v>
      </c>
    </row>
    <row r="226">
      <c r="A226" s="14" t="inlineStr">
        <is>
          <t>DJI2021</t>
        </is>
      </c>
      <c r="B226" s="14" t="inlineStr">
        <is>
          <t>DJI</t>
        </is>
      </c>
      <c r="C226" s="14" t="inlineStr">
        <is>
          <t>DJI</t>
        </is>
      </c>
      <c r="D226" s="14" t="inlineStr">
        <is>
          <t>Djibouti</t>
        </is>
      </c>
      <c r="E226" s="14" t="n">
        <v>2021</v>
      </c>
      <c r="F226" s="14" t="n">
        <v>0.1</v>
      </c>
      <c r="G226" s="14" t="n">
        <v>5.897</v>
      </c>
      <c r="H226" s="14" t="n">
        <v>1.143</v>
      </c>
      <c r="I226" s="14" t="n">
        <v>0</v>
      </c>
      <c r="J226" s="14" t="n">
        <v>5.897</v>
      </c>
      <c r="K226" s="14" t="n">
        <v>0</v>
      </c>
      <c r="L226" s="14" t="n">
        <v>1</v>
      </c>
      <c r="M226" s="14" t="n">
        <v>7.964</v>
      </c>
      <c r="N226" s="14" t="n">
        <v>3.43</v>
      </c>
      <c r="O226" s="14" t="n">
        <v>0</v>
      </c>
      <c r="P226" s="14" t="n">
        <v>7.964</v>
      </c>
      <c r="Q226" s="14" t="n">
        <v>0</v>
      </c>
      <c r="R226" s="14" t="n">
        <v>1</v>
      </c>
      <c r="S226" s="14" t="n">
        <v>11.613</v>
      </c>
      <c r="T226" s="14" t="n">
        <v>6.86</v>
      </c>
      <c r="U226" s="14" t="n">
        <v>0</v>
      </c>
      <c r="V226" s="14" t="n">
        <v>12.775</v>
      </c>
      <c r="W226" s="14" t="n">
        <v>0.1</v>
      </c>
      <c r="X226" s="14" t="n">
        <v>1</v>
      </c>
      <c r="Y226" s="14" t="n">
        <v>5.115</v>
      </c>
      <c r="Z226" s="14" t="n">
        <v>0.834</v>
      </c>
      <c r="AA226" s="14" t="n">
        <v>0</v>
      </c>
      <c r="AB226" s="14" t="n">
        <v>5.115</v>
      </c>
      <c r="AC226" s="14" t="n">
        <v>0</v>
      </c>
      <c r="AD226" s="14" t="n">
        <v>1</v>
      </c>
      <c r="AE226" s="14" t="n">
        <v>6.258</v>
      </c>
      <c r="AF226" s="14" t="n">
        <v>1.715</v>
      </c>
      <c r="AG226" s="14" t="n">
        <v>0</v>
      </c>
      <c r="AH226" s="14" t="n">
        <v>6.258</v>
      </c>
      <c r="AI226" s="14" t="n">
        <v>0</v>
      </c>
      <c r="AJ226" s="14" t="n">
        <v>1</v>
      </c>
      <c r="AK226" s="14" t="n">
        <v>13.118</v>
      </c>
      <c r="AL226" s="14" t="n">
        <v>7.629</v>
      </c>
      <c r="AM226" s="14" t="n">
        <v>0</v>
      </c>
      <c r="AN226" s="14" t="n">
        <v>14.43</v>
      </c>
      <c r="AO226" s="14" t="n">
        <v>0.1</v>
      </c>
      <c r="AP226" s="14" t="n">
        <v>1</v>
      </c>
      <c r="AQ226" s="14" t="n">
        <v>0.621</v>
      </c>
      <c r="AR226" s="14" t="n">
        <v>0.114</v>
      </c>
      <c r="AS226" s="14" t="n">
        <v>1.066</v>
      </c>
      <c r="AT226" s="14" t="n">
        <v>1.856</v>
      </c>
      <c r="AU226" s="14" t="n">
        <v>0.1</v>
      </c>
      <c r="AV226" s="14" t="n">
        <v>1</v>
      </c>
      <c r="AW226" s="14" t="n">
        <v>0.593</v>
      </c>
      <c r="AX226" s="14" t="n">
        <v>0.114</v>
      </c>
      <c r="AY226" s="14" t="n">
        <v>0.386</v>
      </c>
      <c r="AZ226" s="14" t="n">
        <v>1.077</v>
      </c>
      <c r="BA226" s="14" t="n">
        <v>0.1</v>
      </c>
      <c r="BB226" s="14" t="n">
        <v>1</v>
      </c>
      <c r="BC226" s="14" t="n">
        <v>0.44</v>
      </c>
      <c r="BD226" s="14" t="n">
        <v>0.114</v>
      </c>
      <c r="BE226" s="14" t="n">
        <v>0</v>
      </c>
      <c r="BF226" s="14" t="n">
        <v>0.484</v>
      </c>
      <c r="BG226" s="14" t="n">
        <v>0.1</v>
      </c>
      <c r="BH226" s="14" t="n">
        <v>1</v>
      </c>
      <c r="BI226" s="14" t="n">
        <v>0.5600000000000001</v>
      </c>
      <c r="BJ226" s="14" t="n">
        <v>0.114</v>
      </c>
      <c r="BK226" s="14" t="n">
        <v>0</v>
      </c>
      <c r="BL226" s="14" t="n">
        <v>0.616</v>
      </c>
      <c r="BM226" s="14" t="n">
        <v>0.1</v>
      </c>
      <c r="BN226" s="14" t="n">
        <v>1</v>
      </c>
      <c r="BO226" s="14" t="n">
        <v>0</v>
      </c>
      <c r="BP226" s="14" t="n">
        <v>0</v>
      </c>
      <c r="BQ226" s="14" t="n">
        <v>0</v>
      </c>
      <c r="BR226" s="14" t="n">
        <v>0</v>
      </c>
      <c r="BS226" s="14" t="n">
        <v>1</v>
      </c>
      <c r="BT226" s="14" t="n">
        <v>0</v>
      </c>
      <c r="BU226" s="14" t="n">
        <v>0</v>
      </c>
      <c r="BV226" s="14" t="n">
        <v>0</v>
      </c>
      <c r="BW226" s="14" t="n">
        <v>0.1</v>
      </c>
      <c r="BX226" s="14" t="n">
        <v>1</v>
      </c>
      <c r="BY226" s="14" t="n">
        <v>11.787</v>
      </c>
      <c r="BZ226" s="14" t="n">
        <v>0</v>
      </c>
      <c r="CA226" s="14" t="n">
        <v>11.787</v>
      </c>
      <c r="CB226" s="14" t="n">
        <v>0</v>
      </c>
      <c r="CC226" s="14" t="n">
        <v>81.69499999999999</v>
      </c>
      <c r="CD226" s="14" t="n">
        <v>7.95</v>
      </c>
      <c r="CE226" s="14" t="n">
        <v>0</v>
      </c>
      <c r="CF226" s="14" t="n">
        <v>89.86499999999999</v>
      </c>
      <c r="CG226" s="14" t="n">
        <v>0.1</v>
      </c>
      <c r="CH226" s="14" t="n">
        <v>1</v>
      </c>
      <c r="CI226" s="14" t="n">
        <v>0</v>
      </c>
      <c r="CJ226" s="14" t="n">
        <v>0</v>
      </c>
      <c r="CK226" s="14" t="n">
        <v>0</v>
      </c>
      <c r="CL226" s="14" t="n">
        <v>0</v>
      </c>
      <c r="CM226" s="14" t="n">
        <v>0</v>
      </c>
      <c r="CN226" s="14" t="n">
        <v>0</v>
      </c>
      <c r="CO226" s="14" t="n">
        <v>0</v>
      </c>
      <c r="CP226" s="14" t="n">
        <v>0</v>
      </c>
      <c r="CQ226" s="14" t="n">
        <v>1.198</v>
      </c>
      <c r="CR226" s="14" t="n">
        <v>0</v>
      </c>
      <c r="CS226" s="14" t="n">
        <v>4.776</v>
      </c>
      <c r="CT226" s="14" t="n">
        <v>4.753</v>
      </c>
      <c r="CU226" s="14" t="n">
        <v>14.162</v>
      </c>
    </row>
    <row r="227">
      <c r="A227" s="14" t="inlineStr">
        <is>
          <t>DJI2022</t>
        </is>
      </c>
      <c r="B227" s="14" t="inlineStr">
        <is>
          <t>DJI</t>
        </is>
      </c>
      <c r="C227" s="14" t="inlineStr">
        <is>
          <t>DJI</t>
        </is>
      </c>
      <c r="D227" s="14" t="inlineStr">
        <is>
          <t>Djibouti</t>
        </is>
      </c>
      <c r="E227" s="14" t="n">
        <v>2022</v>
      </c>
      <c r="F227" s="14" t="n">
        <v>0.1</v>
      </c>
      <c r="G227" s="14" t="n">
        <v>11.72</v>
      </c>
      <c r="H227" s="14" t="n">
        <v>1.235</v>
      </c>
      <c r="I227" s="14" t="n">
        <v>0</v>
      </c>
      <c r="J227" s="14" t="n">
        <v>11.72</v>
      </c>
      <c r="K227" s="14" t="n">
        <v>0</v>
      </c>
      <c r="L227" s="14" t="n">
        <v>1</v>
      </c>
      <c r="M227" s="14" t="n">
        <v>9.782999999999999</v>
      </c>
      <c r="N227" s="14" t="n">
        <v>3.704</v>
      </c>
      <c r="O227" s="14" t="n">
        <v>0</v>
      </c>
      <c r="P227" s="14" t="n">
        <v>9.782999999999999</v>
      </c>
      <c r="Q227" s="14" t="n">
        <v>0</v>
      </c>
      <c r="R227" s="14" t="n">
        <v>1</v>
      </c>
      <c r="S227" s="14" t="n">
        <v>17.893</v>
      </c>
      <c r="T227" s="14" t="n">
        <v>7.408</v>
      </c>
      <c r="U227" s="14" t="n">
        <v>0.132</v>
      </c>
      <c r="V227" s="14" t="n">
        <v>19.683</v>
      </c>
      <c r="W227" s="14" t="n">
        <v>0.1</v>
      </c>
      <c r="X227" s="14" t="n">
        <v>1</v>
      </c>
      <c r="Y227" s="14" t="n">
        <v>5.91</v>
      </c>
      <c r="Z227" s="14" t="n">
        <v>0.964</v>
      </c>
      <c r="AA227" s="14" t="n">
        <v>0</v>
      </c>
      <c r="AB227" s="14" t="n">
        <v>5.91</v>
      </c>
      <c r="AC227" s="14" t="n">
        <v>0</v>
      </c>
      <c r="AD227" s="14" t="n">
        <v>1</v>
      </c>
      <c r="AE227" s="14" t="n">
        <v>7.145</v>
      </c>
      <c r="AF227" s="14" t="n">
        <v>1.958</v>
      </c>
      <c r="AG227" s="14" t="n">
        <v>0</v>
      </c>
      <c r="AH227" s="14" t="n">
        <v>7.145</v>
      </c>
      <c r="AI227" s="14" t="n">
        <v>0</v>
      </c>
      <c r="AJ227" s="14" t="n">
        <v>1</v>
      </c>
      <c r="AK227" s="14" t="n">
        <v>14.553</v>
      </c>
      <c r="AL227" s="14" t="n">
        <v>8.462999999999999</v>
      </c>
      <c r="AM227" s="14" t="n">
        <v>0.108</v>
      </c>
      <c r="AN227" s="14" t="n">
        <v>16.008</v>
      </c>
      <c r="AO227" s="14" t="n">
        <v>0.1</v>
      </c>
      <c r="AP227" s="14" t="n">
        <v>1</v>
      </c>
      <c r="AQ227" s="14" t="n">
        <v>0.847</v>
      </c>
      <c r="AR227" s="14" t="n">
        <v>0.123</v>
      </c>
      <c r="AS227" s="14" t="n">
        <v>1.15</v>
      </c>
      <c r="AT227" s="14" t="n">
        <v>2.181</v>
      </c>
      <c r="AU227" s="14" t="n">
        <v>0.1</v>
      </c>
      <c r="AV227" s="14" t="n">
        <v>1</v>
      </c>
      <c r="AW227" s="14" t="n">
        <v>0.947</v>
      </c>
      <c r="AX227" s="14" t="n">
        <v>0.123</v>
      </c>
      <c r="AY227" s="14" t="n">
        <v>0.399</v>
      </c>
      <c r="AZ227" s="14" t="n">
        <v>1.47</v>
      </c>
      <c r="BA227" s="14" t="n">
        <v>0.1</v>
      </c>
      <c r="BB227" s="14" t="n">
        <v>1</v>
      </c>
      <c r="BC227" s="14" t="n">
        <v>0.589</v>
      </c>
      <c r="BD227" s="14" t="n">
        <v>0.123</v>
      </c>
      <c r="BE227" s="14" t="n">
        <v>0.004</v>
      </c>
      <c r="BF227" s="14" t="n">
        <v>0.647</v>
      </c>
      <c r="BG227" s="14" t="n">
        <v>0.1</v>
      </c>
      <c r="BH227" s="14" t="n">
        <v>1</v>
      </c>
      <c r="BI227" s="14" t="n">
        <v>0.6889999999999999</v>
      </c>
      <c r="BJ227" s="14" t="n">
        <v>0.123</v>
      </c>
      <c r="BK227" s="14" t="n">
        <v>0.005</v>
      </c>
      <c r="BL227" s="14" t="n">
        <v>0.758</v>
      </c>
      <c r="BM227" s="14" t="n">
        <v>0.1</v>
      </c>
      <c r="BN227" s="14" t="n">
        <v>1</v>
      </c>
      <c r="BO227" s="14" t="n">
        <v>0</v>
      </c>
      <c r="BP227" s="14" t="n">
        <v>0</v>
      </c>
      <c r="BQ227" s="14" t="n">
        <v>0</v>
      </c>
      <c r="BR227" s="14" t="n">
        <v>0</v>
      </c>
      <c r="BS227" s="14" t="n">
        <v>1</v>
      </c>
      <c r="BT227" s="14" t="n">
        <v>0</v>
      </c>
      <c r="BU227" s="14" t="n">
        <v>0</v>
      </c>
      <c r="BV227" s="14" t="n">
        <v>0</v>
      </c>
      <c r="BW227" s="14" t="n">
        <v>0.1</v>
      </c>
      <c r="BX227" s="14" t="n">
        <v>1</v>
      </c>
      <c r="BY227" s="14" t="n">
        <v>12.729</v>
      </c>
      <c r="BZ227" s="14" t="n">
        <v>0</v>
      </c>
      <c r="CA227" s="14" t="n">
        <v>12.729</v>
      </c>
      <c r="CB227" s="14" t="n">
        <v>0</v>
      </c>
      <c r="CC227" s="14" t="n">
        <v>102.477</v>
      </c>
      <c r="CD227" s="14" t="n">
        <v>7.95</v>
      </c>
      <c r="CE227" s="14" t="n">
        <v>0.758</v>
      </c>
      <c r="CF227" s="14" t="n">
        <v>112.724</v>
      </c>
      <c r="CG227" s="14" t="n">
        <v>0.1</v>
      </c>
      <c r="CH227" s="14" t="n">
        <v>1</v>
      </c>
      <c r="CI227" s="14" t="n">
        <v>0</v>
      </c>
      <c r="CJ227" s="14" t="n">
        <v>0</v>
      </c>
      <c r="CK227" s="14" t="n">
        <v>0</v>
      </c>
      <c r="CL227" s="14" t="n">
        <v>0</v>
      </c>
      <c r="CM227" s="14" t="n">
        <v>0</v>
      </c>
      <c r="CN227" s="14" t="n">
        <v>0</v>
      </c>
      <c r="CO227" s="14" t="n">
        <v>0</v>
      </c>
      <c r="CP227" s="14" t="n">
        <v>0</v>
      </c>
      <c r="CQ227" s="14" t="n">
        <v>1.294</v>
      </c>
      <c r="CR227" s="14" t="n">
        <v>0</v>
      </c>
      <c r="CS227" s="14" t="n">
        <v>5.158</v>
      </c>
      <c r="CT227" s="14" t="n">
        <v>10.485</v>
      </c>
      <c r="CU227" s="14" t="n">
        <v>30.326</v>
      </c>
    </row>
    <row r="228">
      <c r="A228" s="14" t="inlineStr">
        <is>
          <t>DJI2023</t>
        </is>
      </c>
      <c r="B228" s="14" t="inlineStr">
        <is>
          <t>DJI</t>
        </is>
      </c>
      <c r="C228" s="14" t="inlineStr">
        <is>
          <t>DJI</t>
        </is>
      </c>
      <c r="D228" s="14" t="inlineStr">
        <is>
          <t>Djibouti</t>
        </is>
      </c>
      <c r="E228" s="14" t="n">
        <v>2023</v>
      </c>
      <c r="F228" s="14" t="n">
        <v>0.1</v>
      </c>
      <c r="G228" s="14" t="n">
        <v>6.147</v>
      </c>
      <c r="H228" s="14" t="n">
        <v>1.286</v>
      </c>
      <c r="I228" s="14" t="n">
        <v>0</v>
      </c>
      <c r="J228" s="14" t="n">
        <v>6.147</v>
      </c>
      <c r="K228" s="14" t="n">
        <v>0</v>
      </c>
      <c r="L228" s="14" t="n">
        <v>1</v>
      </c>
      <c r="M228" s="14" t="n">
        <v>7.886</v>
      </c>
      <c r="N228" s="14" t="n">
        <v>3.857</v>
      </c>
      <c r="O228" s="14" t="n">
        <v>0</v>
      </c>
      <c r="P228" s="14" t="n">
        <v>7.886</v>
      </c>
      <c r="Q228" s="14" t="n">
        <v>0</v>
      </c>
      <c r="R228" s="14" t="n">
        <v>1</v>
      </c>
      <c r="S228" s="14" t="n">
        <v>12.575</v>
      </c>
      <c r="T228" s="14" t="n">
        <v>7.714</v>
      </c>
      <c r="U228" s="14" t="n">
        <v>0.139</v>
      </c>
      <c r="V228" s="14" t="n">
        <v>13.833</v>
      </c>
      <c r="W228" s="14" t="n">
        <v>0.1</v>
      </c>
      <c r="X228" s="14" t="n">
        <v>1</v>
      </c>
      <c r="Y228" s="14" t="n">
        <v>5.615</v>
      </c>
      <c r="Z228" s="14" t="n">
        <v>0.916</v>
      </c>
      <c r="AA228" s="14" t="n">
        <v>0</v>
      </c>
      <c r="AB228" s="14" t="n">
        <v>5.615</v>
      </c>
      <c r="AC228" s="14" t="n">
        <v>0</v>
      </c>
      <c r="AD228" s="14" t="n">
        <v>1</v>
      </c>
      <c r="AE228" s="14" t="n">
        <v>6.901</v>
      </c>
      <c r="AF228" s="14" t="n">
        <v>1.891</v>
      </c>
      <c r="AG228" s="14" t="n">
        <v>0</v>
      </c>
      <c r="AH228" s="14" t="n">
        <v>6.901</v>
      </c>
      <c r="AI228" s="14" t="n">
        <v>0</v>
      </c>
      <c r="AJ228" s="14" t="n">
        <v>1</v>
      </c>
      <c r="AK228" s="14" t="n">
        <v>14.615</v>
      </c>
      <c r="AL228" s="14" t="n">
        <v>8.499000000000001</v>
      </c>
      <c r="AM228" s="14" t="n">
        <v>0.162</v>
      </c>
      <c r="AN228" s="14" t="n">
        <v>16.076</v>
      </c>
      <c r="AO228" s="14" t="n">
        <v>0.1</v>
      </c>
      <c r="AP228" s="14" t="n">
        <v>1</v>
      </c>
      <c r="AQ228" s="14" t="n">
        <v>0.749</v>
      </c>
      <c r="AR228" s="14" t="n">
        <v>0.129</v>
      </c>
      <c r="AS228" s="14" t="n">
        <v>1.216</v>
      </c>
      <c r="AT228" s="14" t="n">
        <v>2.138</v>
      </c>
      <c r="AU228" s="14" t="n">
        <v>0.1</v>
      </c>
      <c r="AV228" s="14" t="n">
        <v>1</v>
      </c>
      <c r="AW228" s="14" t="n">
        <v>0.783</v>
      </c>
      <c r="AX228" s="14" t="n">
        <v>0.129</v>
      </c>
      <c r="AY228" s="14" t="n">
        <v>0.437</v>
      </c>
      <c r="AZ228" s="14" t="n">
        <v>1.327</v>
      </c>
      <c r="BA228" s="14" t="n">
        <v>0.1</v>
      </c>
      <c r="BB228" s="14" t="n">
        <v>1</v>
      </c>
      <c r="BC228" s="14" t="n">
        <v>0.527</v>
      </c>
      <c r="BD228" s="14" t="n">
        <v>0.129</v>
      </c>
      <c r="BE228" s="14" t="n">
        <v>0.006</v>
      </c>
      <c r="BF228" s="14" t="n">
        <v>0.58</v>
      </c>
      <c r="BG228" s="14" t="n">
        <v>0.1</v>
      </c>
      <c r="BH228" s="14" t="n">
        <v>1</v>
      </c>
      <c r="BI228" s="14" t="n">
        <v>0.64</v>
      </c>
      <c r="BJ228" s="14" t="n">
        <v>0.129</v>
      </c>
      <c r="BK228" s="14" t="n">
        <v>0.007</v>
      </c>
      <c r="BL228" s="14" t="n">
        <v>0.704</v>
      </c>
      <c r="BM228" s="14" t="n">
        <v>0.1</v>
      </c>
      <c r="BN228" s="14" t="n">
        <v>1</v>
      </c>
      <c r="BO228" s="14" t="n">
        <v>0</v>
      </c>
      <c r="BP228" s="14" t="n">
        <v>0</v>
      </c>
      <c r="BQ228" s="14" t="n">
        <v>0</v>
      </c>
      <c r="BR228" s="14" t="n">
        <v>0</v>
      </c>
      <c r="BS228" s="14" t="n">
        <v>1</v>
      </c>
      <c r="BT228" s="14" t="n">
        <v>0</v>
      </c>
      <c r="BU228" s="14" t="n">
        <v>0</v>
      </c>
      <c r="BV228" s="14" t="n">
        <v>0</v>
      </c>
      <c r="BW228" s="14" t="n">
        <v>0.1</v>
      </c>
      <c r="BX228" s="14" t="n">
        <v>1</v>
      </c>
      <c r="BY228" s="14" t="n">
        <v>13.254</v>
      </c>
      <c r="BZ228" s="14" t="n">
        <v>0</v>
      </c>
      <c r="CA228" s="14" t="n">
        <v>13.254</v>
      </c>
      <c r="CB228" s="14" t="n">
        <v>0</v>
      </c>
      <c r="CC228" s="14" t="n">
        <v>87.07899999999999</v>
      </c>
      <c r="CD228" s="14" t="n">
        <v>7.95</v>
      </c>
      <c r="CE228" s="14" t="n">
        <v>0.964</v>
      </c>
      <c r="CF228" s="14" t="n">
        <v>95.78700000000001</v>
      </c>
      <c r="CG228" s="14" t="n">
        <v>0.1</v>
      </c>
      <c r="CH228" s="14" t="n">
        <v>1</v>
      </c>
      <c r="CI228" s="14" t="n">
        <v>0</v>
      </c>
      <c r="CJ228" s="14" t="n">
        <v>0</v>
      </c>
      <c r="CK228" s="14" t="n">
        <v>0</v>
      </c>
      <c r="CL228" s="14" t="n">
        <v>0</v>
      </c>
      <c r="CM228" s="14" t="n">
        <v>0</v>
      </c>
      <c r="CN228" s="14" t="n">
        <v>0</v>
      </c>
      <c r="CO228" s="14" t="n">
        <v>0</v>
      </c>
      <c r="CP228" s="14" t="n">
        <v>0</v>
      </c>
      <c r="CQ228" s="14" t="n">
        <v>1.348</v>
      </c>
      <c r="CR228" s="14" t="n">
        <v>0</v>
      </c>
      <c r="CS228" s="14" t="n">
        <v>5.37</v>
      </c>
      <c r="CT228" s="14" t="n">
        <v>4.861</v>
      </c>
      <c r="CU228" s="14" t="n">
        <v>10.622</v>
      </c>
    </row>
    <row r="229">
      <c r="A229" s="14" t="inlineStr">
        <is>
          <t>DJI2024</t>
        </is>
      </c>
      <c r="B229" s="14" t="inlineStr">
        <is>
          <t>DJI</t>
        </is>
      </c>
      <c r="C229" s="14" t="inlineStr">
        <is>
          <t>DJI</t>
        </is>
      </c>
      <c r="D229" s="14" t="inlineStr">
        <is>
          <t>Djibouti</t>
        </is>
      </c>
      <c r="E229" s="14" t="n">
        <v>2024</v>
      </c>
      <c r="F229" s="14" t="n">
        <v>0.1</v>
      </c>
      <c r="G229" s="14" t="n">
        <v>5.575</v>
      </c>
      <c r="H229" s="14" t="n">
        <v>1.324</v>
      </c>
      <c r="I229" s="14" t="n">
        <v>0</v>
      </c>
      <c r="J229" s="14" t="n">
        <v>5.575</v>
      </c>
      <c r="K229" s="14" t="n">
        <v>0</v>
      </c>
      <c r="L229" s="14" t="n">
        <v>1</v>
      </c>
      <c r="M229" s="14" t="n">
        <v>7.124</v>
      </c>
      <c r="N229" s="14" t="n">
        <v>3.971</v>
      </c>
      <c r="O229" s="14" t="n">
        <v>0</v>
      </c>
      <c r="P229" s="14" t="n">
        <v>7.124</v>
      </c>
      <c r="Q229" s="14" t="n">
        <v>0</v>
      </c>
      <c r="R229" s="14" t="n">
        <v>1</v>
      </c>
      <c r="S229" s="14" t="n">
        <v>12.193</v>
      </c>
      <c r="T229" s="14" t="n">
        <v>7.942</v>
      </c>
      <c r="U229" s="14" t="n">
        <v>0.166</v>
      </c>
      <c r="V229" s="14" t="n">
        <v>13.412</v>
      </c>
      <c r="W229" s="14" t="n">
        <v>0.1</v>
      </c>
      <c r="X229" s="14" t="n">
        <v>1</v>
      </c>
      <c r="Y229" s="14" t="n">
        <v>5.735</v>
      </c>
      <c r="Z229" s="14" t="n">
        <v>0.9360000000000001</v>
      </c>
      <c r="AA229" s="14" t="n">
        <v>0</v>
      </c>
      <c r="AB229" s="14" t="n">
        <v>5.735</v>
      </c>
      <c r="AC229" s="14" t="n">
        <v>0</v>
      </c>
      <c r="AD229" s="14" t="n">
        <v>1</v>
      </c>
      <c r="AE229" s="14" t="n">
        <v>7.059</v>
      </c>
      <c r="AF229" s="14" t="n">
        <v>1.935</v>
      </c>
      <c r="AG229" s="14" t="n">
        <v>0</v>
      </c>
      <c r="AH229" s="14" t="n">
        <v>7.059</v>
      </c>
      <c r="AI229" s="14" t="n">
        <v>0</v>
      </c>
      <c r="AJ229" s="14" t="n">
        <v>1</v>
      </c>
      <c r="AK229" s="14" t="n">
        <v>15</v>
      </c>
      <c r="AL229" s="14" t="n">
        <v>8.724</v>
      </c>
      <c r="AM229" s="14" t="n">
        <v>0.204</v>
      </c>
      <c r="AN229" s="14" t="n">
        <v>16.5</v>
      </c>
      <c r="AO229" s="14" t="n">
        <v>0.1</v>
      </c>
      <c r="AP229" s="14" t="n">
        <v>1</v>
      </c>
      <c r="AQ229" s="14" t="n">
        <v>0.72</v>
      </c>
      <c r="AR229" s="14" t="n">
        <v>0.132</v>
      </c>
      <c r="AS229" s="14" t="n">
        <v>1.261</v>
      </c>
      <c r="AT229" s="14" t="n">
        <v>2.15</v>
      </c>
      <c r="AU229" s="14" t="n">
        <v>0.1</v>
      </c>
      <c r="AV229" s="14" t="n">
        <v>1</v>
      </c>
      <c r="AW229" s="14" t="n">
        <v>0.734</v>
      </c>
      <c r="AX229" s="14" t="n">
        <v>0.132</v>
      </c>
      <c r="AY229" s="14" t="n">
        <v>0.459</v>
      </c>
      <c r="AZ229" s="14" t="n">
        <v>1.294</v>
      </c>
      <c r="BA229" s="14" t="n">
        <v>0.1</v>
      </c>
      <c r="BB229" s="14" t="n">
        <v>1</v>
      </c>
      <c r="BC229" s="14" t="n">
        <v>0.51</v>
      </c>
      <c r="BD229" s="14" t="n">
        <v>0.132</v>
      </c>
      <c r="BE229" s="14" t="n">
        <v>0.007</v>
      </c>
      <c r="BF229" s="14" t="n">
        <v>0.5610000000000001</v>
      </c>
      <c r="BG229" s="14" t="n">
        <v>0.1</v>
      </c>
      <c r="BH229" s="14" t="n">
        <v>1</v>
      </c>
      <c r="BI229" s="14" t="n">
        <v>0.652</v>
      </c>
      <c r="BJ229" s="14" t="n">
        <v>0.132</v>
      </c>
      <c r="BK229" s="14" t="n">
        <v>0.008999999999999999</v>
      </c>
      <c r="BL229" s="14" t="n">
        <v>0.717</v>
      </c>
      <c r="BM229" s="14" t="n">
        <v>0.1</v>
      </c>
      <c r="BN229" s="14" t="n">
        <v>1</v>
      </c>
      <c r="BO229" s="14" t="n">
        <v>0</v>
      </c>
      <c r="BP229" s="14" t="n">
        <v>0</v>
      </c>
      <c r="BQ229" s="14" t="n">
        <v>0</v>
      </c>
      <c r="BR229" s="14" t="n">
        <v>0</v>
      </c>
      <c r="BS229" s="14" t="n">
        <v>1</v>
      </c>
      <c r="BT229" s="14" t="n">
        <v>0</v>
      </c>
      <c r="BU229" s="14" t="n">
        <v>0</v>
      </c>
      <c r="BV229" s="14" t="n">
        <v>0</v>
      </c>
      <c r="BW229" s="14" t="n">
        <v>0.1</v>
      </c>
      <c r="BX229" s="14" t="n">
        <v>1</v>
      </c>
      <c r="BY229" s="14" t="n">
        <v>13.646</v>
      </c>
      <c r="BZ229" s="14" t="n">
        <v>0</v>
      </c>
      <c r="CA229" s="14" t="n">
        <v>13.646</v>
      </c>
      <c r="CB229" s="14" t="n">
        <v>0</v>
      </c>
      <c r="CC229" s="14" t="n">
        <v>86.38500000000001</v>
      </c>
      <c r="CD229" s="14" t="n">
        <v>7.95</v>
      </c>
      <c r="CE229" s="14" t="n">
        <v>1.177</v>
      </c>
      <c r="CF229" s="14" t="n">
        <v>95.024</v>
      </c>
      <c r="CG229" s="14" t="n">
        <v>0.1</v>
      </c>
      <c r="CH229" s="14" t="n">
        <v>1</v>
      </c>
      <c r="CI229" s="14" t="n">
        <v>0</v>
      </c>
      <c r="CJ229" s="14" t="n">
        <v>0</v>
      </c>
      <c r="CK229" s="14" t="n">
        <v>0</v>
      </c>
      <c r="CL229" s="14" t="n">
        <v>0</v>
      </c>
      <c r="CM229" s="14" t="n">
        <v>0</v>
      </c>
      <c r="CN229" s="14" t="n">
        <v>0</v>
      </c>
      <c r="CO229" s="14" t="n">
        <v>0</v>
      </c>
      <c r="CP229" s="14" t="n">
        <v>0</v>
      </c>
      <c r="CQ229" s="14" t="n">
        <v>1.387</v>
      </c>
      <c r="CR229" s="14" t="n">
        <v>0</v>
      </c>
      <c r="CS229" s="14" t="n">
        <v>5.529</v>
      </c>
      <c r="CT229" s="14" t="n">
        <v>4.251</v>
      </c>
      <c r="CU229" s="14" t="n">
        <v>9.167999999999999</v>
      </c>
    </row>
    <row r="230">
      <c r="A230" s="14" t="inlineStr">
        <is>
          <t>DMA2021</t>
        </is>
      </c>
      <c r="B230" s="14" t="inlineStr">
        <is>
          <t>DMA</t>
        </is>
      </c>
      <c r="C230" s="14" t="inlineStr">
        <is>
          <t>DMA</t>
        </is>
      </c>
      <c r="D230" s="14" t="inlineStr">
        <is>
          <t>Dominica</t>
        </is>
      </c>
      <c r="E230" s="14" t="n">
        <v>2021</v>
      </c>
      <c r="F230" s="14" t="n">
        <v>0.15</v>
      </c>
      <c r="G230" s="14" t="n">
        <v>5.897</v>
      </c>
      <c r="H230" s="14" t="n">
        <v>1.143</v>
      </c>
      <c r="I230" s="14" t="n">
        <v>0</v>
      </c>
      <c r="J230" s="14" t="n">
        <v>5.897</v>
      </c>
      <c r="K230" s="14" t="n">
        <v>0</v>
      </c>
      <c r="L230" s="14" t="n">
        <v>1</v>
      </c>
      <c r="M230" s="14" t="n">
        <v>7.964</v>
      </c>
      <c r="N230" s="14" t="n">
        <v>3.43</v>
      </c>
      <c r="O230" s="14" t="n">
        <v>0</v>
      </c>
      <c r="P230" s="14" t="n">
        <v>7.964</v>
      </c>
      <c r="Q230" s="14" t="n">
        <v>0</v>
      </c>
      <c r="R230" s="14" t="n">
        <v>1</v>
      </c>
      <c r="S230" s="14" t="n">
        <v>11.613</v>
      </c>
      <c r="T230" s="14" t="n">
        <v>6.86</v>
      </c>
      <c r="U230" s="14" t="n">
        <v>0</v>
      </c>
      <c r="V230" s="14" t="n">
        <v>13.355</v>
      </c>
      <c r="W230" s="14" t="n">
        <v>0.15</v>
      </c>
      <c r="X230" s="14" t="n">
        <v>1</v>
      </c>
      <c r="Y230" s="14" t="n">
        <v>5.919</v>
      </c>
      <c r="Z230" s="14" t="n">
        <v>0.796</v>
      </c>
      <c r="AA230" s="14" t="n">
        <v>0</v>
      </c>
      <c r="AB230" s="14" t="n">
        <v>5.919</v>
      </c>
      <c r="AC230" s="14" t="n">
        <v>0</v>
      </c>
      <c r="AD230" s="14" t="n">
        <v>1</v>
      </c>
      <c r="AE230" s="14" t="n">
        <v>7.062</v>
      </c>
      <c r="AF230" s="14" t="n">
        <v>1.654</v>
      </c>
      <c r="AG230" s="14" t="n">
        <v>0</v>
      </c>
      <c r="AH230" s="14" t="n">
        <v>7.062</v>
      </c>
      <c r="AI230" s="14" t="n">
        <v>0</v>
      </c>
      <c r="AJ230" s="14" t="n">
        <v>1</v>
      </c>
      <c r="AK230" s="14" t="n">
        <v>13.922</v>
      </c>
      <c r="AL230" s="14" t="n">
        <v>7.481</v>
      </c>
      <c r="AM230" s="14" t="n">
        <v>0</v>
      </c>
      <c r="AN230" s="14" t="n">
        <v>16.011</v>
      </c>
      <c r="AO230" s="14" t="n">
        <v>0.15</v>
      </c>
      <c r="AP230" s="14" t="n">
        <v>1</v>
      </c>
      <c r="AQ230" s="14" t="n">
        <v>0.649</v>
      </c>
      <c r="AR230" s="14" t="n">
        <v>0.114</v>
      </c>
      <c r="AS230" s="14" t="n">
        <v>0.342</v>
      </c>
      <c r="AT230" s="14" t="n">
        <v>1.14</v>
      </c>
      <c r="AU230" s="14" t="n">
        <v>0.15</v>
      </c>
      <c r="AV230" s="14" t="n">
        <v>1</v>
      </c>
      <c r="AW230" s="14" t="n">
        <v>0.577</v>
      </c>
      <c r="AX230" s="14" t="n">
        <v>0.114</v>
      </c>
      <c r="AY230" s="14" t="n">
        <v>0.267</v>
      </c>
      <c r="AZ230" s="14" t="n">
        <v>0.97</v>
      </c>
      <c r="BA230" s="14" t="n">
        <v>0.15</v>
      </c>
      <c r="BB230" s="14" t="n">
        <v>1</v>
      </c>
      <c r="BC230" s="14" t="n">
        <v>0.458</v>
      </c>
      <c r="BD230" s="14" t="n">
        <v>0.114</v>
      </c>
      <c r="BE230" s="14" t="n">
        <v>0.177</v>
      </c>
      <c r="BF230" s="14" t="n">
        <v>0.73</v>
      </c>
      <c r="BG230" s="14" t="n">
        <v>0.15</v>
      </c>
      <c r="BH230" s="14" t="n">
        <v>1</v>
      </c>
      <c r="BI230" s="14" t="n">
        <v>0.491</v>
      </c>
      <c r="BJ230" s="14" t="n">
        <v>0.114</v>
      </c>
      <c r="BK230" s="14" t="n">
        <v>0</v>
      </c>
      <c r="BL230" s="14" t="n">
        <v>0.5649999999999999</v>
      </c>
      <c r="BM230" s="14" t="n">
        <v>0.15</v>
      </c>
      <c r="BN230" s="14" t="n">
        <v>1</v>
      </c>
      <c r="BO230" s="14" t="n">
        <v>0</v>
      </c>
      <c r="BP230" s="14" t="n">
        <v>0</v>
      </c>
      <c r="BQ230" s="14" t="n">
        <v>0.23</v>
      </c>
      <c r="BR230" s="14" t="n">
        <v>0</v>
      </c>
      <c r="BS230" s="14" t="n">
        <v>1</v>
      </c>
      <c r="BT230" s="14" t="n">
        <v>0</v>
      </c>
      <c r="BU230" s="14" t="n">
        <v>0</v>
      </c>
      <c r="BV230" s="14" t="n">
        <v>0.22</v>
      </c>
      <c r="BW230" s="14" t="n">
        <v>0</v>
      </c>
      <c r="BX230" s="14" t="n">
        <v>1</v>
      </c>
      <c r="BY230" s="14" t="n">
        <v>11.787</v>
      </c>
      <c r="BZ230" s="14" t="n">
        <v>0</v>
      </c>
      <c r="CA230" s="14" t="n">
        <v>11.787</v>
      </c>
      <c r="CB230" s="14" t="n">
        <v>0</v>
      </c>
      <c r="CC230" s="14" t="n">
        <v>78.125</v>
      </c>
      <c r="CD230" s="14" t="n">
        <v>7.95</v>
      </c>
      <c r="CE230" s="14" t="n">
        <v>0</v>
      </c>
      <c r="CF230" s="14" t="n">
        <v>89.84399999999999</v>
      </c>
      <c r="CG230" s="14" t="n">
        <v>0.15</v>
      </c>
      <c r="CH230" s="14" t="n">
        <v>1</v>
      </c>
      <c r="CI230" s="14" t="n">
        <v>0</v>
      </c>
      <c r="CJ230" s="14" t="n">
        <v>0</v>
      </c>
      <c r="CK230" s="14" t="n">
        <v>0</v>
      </c>
      <c r="CL230" s="14" t="n">
        <v>0</v>
      </c>
      <c r="CM230" s="14" t="n">
        <v>0</v>
      </c>
      <c r="CN230" s="14" t="n">
        <v>0</v>
      </c>
      <c r="CO230" s="14" t="n">
        <v>0</v>
      </c>
      <c r="CP230" s="14" t="n">
        <v>0</v>
      </c>
      <c r="CQ230" s="14" t="n">
        <v>1.198</v>
      </c>
      <c r="CR230" s="14" t="n">
        <v>0</v>
      </c>
      <c r="CS230" s="14" t="n">
        <v>4.776</v>
      </c>
      <c r="CT230" s="14" t="n">
        <v>4.753</v>
      </c>
      <c r="CU230" s="14" t="n">
        <v>15.983</v>
      </c>
    </row>
    <row r="231">
      <c r="A231" s="14" t="inlineStr">
        <is>
          <t>DMA2022</t>
        </is>
      </c>
      <c r="B231" s="14" t="inlineStr">
        <is>
          <t>DMA</t>
        </is>
      </c>
      <c r="C231" s="14" t="inlineStr">
        <is>
          <t>DMA</t>
        </is>
      </c>
      <c r="D231" s="14" t="inlineStr">
        <is>
          <t>Dominica</t>
        </is>
      </c>
      <c r="E231" s="14" t="n">
        <v>2022</v>
      </c>
      <c r="F231" s="14" t="n">
        <v>0.15</v>
      </c>
      <c r="G231" s="14" t="n">
        <v>11.72</v>
      </c>
      <c r="H231" s="14" t="n">
        <v>1.235</v>
      </c>
      <c r="I231" s="14" t="n">
        <v>0</v>
      </c>
      <c r="J231" s="14" t="n">
        <v>11.72</v>
      </c>
      <c r="K231" s="14" t="n">
        <v>0</v>
      </c>
      <c r="L231" s="14" t="n">
        <v>1</v>
      </c>
      <c r="M231" s="14" t="n">
        <v>9.782999999999999</v>
      </c>
      <c r="N231" s="14" t="n">
        <v>3.704</v>
      </c>
      <c r="O231" s="14" t="n">
        <v>0</v>
      </c>
      <c r="P231" s="14" t="n">
        <v>9.782999999999999</v>
      </c>
      <c r="Q231" s="14" t="n">
        <v>0</v>
      </c>
      <c r="R231" s="14" t="n">
        <v>1</v>
      </c>
      <c r="S231" s="14" t="n">
        <v>17.893</v>
      </c>
      <c r="T231" s="14" t="n">
        <v>7.408</v>
      </c>
      <c r="U231" s="14" t="n">
        <v>0.199</v>
      </c>
      <c r="V231" s="14" t="n">
        <v>20.577</v>
      </c>
      <c r="W231" s="14" t="n">
        <v>0.15</v>
      </c>
      <c r="X231" s="14" t="n">
        <v>1</v>
      </c>
      <c r="Y231" s="14" t="n">
        <v>6.392</v>
      </c>
      <c r="Z231" s="14" t="n">
        <v>0.86</v>
      </c>
      <c r="AA231" s="14" t="n">
        <v>0</v>
      </c>
      <c r="AB231" s="14" t="n">
        <v>6.392</v>
      </c>
      <c r="AC231" s="14" t="n">
        <v>0</v>
      </c>
      <c r="AD231" s="14" t="n">
        <v>1</v>
      </c>
      <c r="AE231" s="14" t="n">
        <v>7.627</v>
      </c>
      <c r="AF231" s="14" t="n">
        <v>1.786</v>
      </c>
      <c r="AG231" s="14" t="n">
        <v>0</v>
      </c>
      <c r="AH231" s="14" t="n">
        <v>7.627</v>
      </c>
      <c r="AI231" s="14" t="n">
        <v>0</v>
      </c>
      <c r="AJ231" s="14" t="n">
        <v>1</v>
      </c>
      <c r="AK231" s="14" t="n">
        <v>15.035</v>
      </c>
      <c r="AL231" s="14" t="n">
        <v>8.079000000000001</v>
      </c>
      <c r="AM231" s="14" t="n">
        <v>0.167</v>
      </c>
      <c r="AN231" s="14" t="n">
        <v>17.29</v>
      </c>
      <c r="AO231" s="14" t="n">
        <v>0.15</v>
      </c>
      <c r="AP231" s="14" t="n">
        <v>1</v>
      </c>
      <c r="AQ231" s="14" t="n">
        <v>0.896</v>
      </c>
      <c r="AR231" s="14" t="n">
        <v>0.123</v>
      </c>
      <c r="AS231" s="14" t="n">
        <v>0.382</v>
      </c>
      <c r="AT231" s="14" t="n">
        <v>1.47</v>
      </c>
      <c r="AU231" s="14" t="n">
        <v>0.15</v>
      </c>
      <c r="AV231" s="14" t="n">
        <v>1</v>
      </c>
      <c r="AW231" s="14" t="n">
        <v>0.89</v>
      </c>
      <c r="AX231" s="14" t="n">
        <v>0.123</v>
      </c>
      <c r="AY231" s="14" t="n">
        <v>0.353</v>
      </c>
      <c r="AZ231" s="14" t="n">
        <v>1.43</v>
      </c>
      <c r="BA231" s="14" t="n">
        <v>0.15</v>
      </c>
      <c r="BB231" s="14" t="n">
        <v>1</v>
      </c>
      <c r="BC231" s="14" t="n">
        <v>0.62</v>
      </c>
      <c r="BD231" s="14" t="n">
        <v>0.123</v>
      </c>
      <c r="BE231" s="14" t="n">
        <v>0.014</v>
      </c>
      <c r="BF231" s="14" t="n">
        <v>0.73</v>
      </c>
      <c r="BG231" s="14" t="n">
        <v>0.15</v>
      </c>
      <c r="BH231" s="14" t="n">
        <v>1</v>
      </c>
      <c r="BI231" s="14" t="n">
        <v>0.608</v>
      </c>
      <c r="BJ231" s="14" t="n">
        <v>0.123</v>
      </c>
      <c r="BK231" s="14" t="n">
        <v>0.007</v>
      </c>
      <c r="BL231" s="14" t="n">
        <v>0.699</v>
      </c>
      <c r="BM231" s="14" t="n">
        <v>0.15</v>
      </c>
      <c r="BN231" s="14" t="n">
        <v>1</v>
      </c>
      <c r="BO231" s="14" t="n">
        <v>0</v>
      </c>
      <c r="BP231" s="14" t="n">
        <v>0</v>
      </c>
      <c r="BQ231" s="14" t="n">
        <v>0.249</v>
      </c>
      <c r="BR231" s="14" t="n">
        <v>0</v>
      </c>
      <c r="BS231" s="14" t="n">
        <v>1</v>
      </c>
      <c r="BT231" s="14" t="n">
        <v>0</v>
      </c>
      <c r="BU231" s="14" t="n">
        <v>0</v>
      </c>
      <c r="BV231" s="14" t="n">
        <v>0.237</v>
      </c>
      <c r="BW231" s="14" t="n">
        <v>0</v>
      </c>
      <c r="BX231" s="14" t="n">
        <v>1</v>
      </c>
      <c r="BY231" s="14" t="n">
        <v>12.729</v>
      </c>
      <c r="BZ231" s="14" t="n">
        <v>0</v>
      </c>
      <c r="CA231" s="14" t="n">
        <v>12.729</v>
      </c>
      <c r="CB231" s="14" t="n">
        <v>0</v>
      </c>
      <c r="CC231" s="14" t="n">
        <v>97.90000000000001</v>
      </c>
      <c r="CD231" s="14" t="n">
        <v>7.95</v>
      </c>
      <c r="CE231" s="14" t="n">
        <v>1.087</v>
      </c>
      <c r="CF231" s="14" t="n">
        <v>112.585</v>
      </c>
      <c r="CG231" s="14" t="n">
        <v>0.15</v>
      </c>
      <c r="CH231" s="14" t="n">
        <v>1</v>
      </c>
      <c r="CI231" s="14" t="n">
        <v>0</v>
      </c>
      <c r="CJ231" s="14" t="n">
        <v>0</v>
      </c>
      <c r="CK231" s="14" t="n">
        <v>0</v>
      </c>
      <c r="CL231" s="14" t="n">
        <v>0</v>
      </c>
      <c r="CM231" s="14" t="n">
        <v>0</v>
      </c>
      <c r="CN231" s="14" t="n">
        <v>0</v>
      </c>
      <c r="CO231" s="14" t="n">
        <v>0</v>
      </c>
      <c r="CP231" s="14" t="n">
        <v>0</v>
      </c>
      <c r="CQ231" s="14" t="n">
        <v>1.294</v>
      </c>
      <c r="CR231" s="14" t="n">
        <v>0</v>
      </c>
      <c r="CS231" s="14" t="n">
        <v>5.158</v>
      </c>
      <c r="CT231" s="14" t="n">
        <v>10.485</v>
      </c>
      <c r="CU231" s="14" t="n">
        <v>29.494</v>
      </c>
    </row>
    <row r="232">
      <c r="A232" s="14" t="inlineStr">
        <is>
          <t>DMA2023</t>
        </is>
      </c>
      <c r="B232" s="14" t="inlineStr">
        <is>
          <t>DMA</t>
        </is>
      </c>
      <c r="C232" s="14" t="inlineStr">
        <is>
          <t>DMA</t>
        </is>
      </c>
      <c r="D232" s="14" t="inlineStr">
        <is>
          <t>Dominica</t>
        </is>
      </c>
      <c r="E232" s="14" t="n">
        <v>2023</v>
      </c>
      <c r="F232" s="14" t="n">
        <v>0.15</v>
      </c>
      <c r="G232" s="14" t="n">
        <v>6.147</v>
      </c>
      <c r="H232" s="14" t="n">
        <v>1.286</v>
      </c>
      <c r="I232" s="14" t="n">
        <v>0</v>
      </c>
      <c r="J232" s="14" t="n">
        <v>6.147</v>
      </c>
      <c r="K232" s="14" t="n">
        <v>0</v>
      </c>
      <c r="L232" s="14" t="n">
        <v>1</v>
      </c>
      <c r="M232" s="14" t="n">
        <v>7.886</v>
      </c>
      <c r="N232" s="14" t="n">
        <v>3.857</v>
      </c>
      <c r="O232" s="14" t="n">
        <v>0</v>
      </c>
      <c r="P232" s="14" t="n">
        <v>7.886</v>
      </c>
      <c r="Q232" s="14" t="n">
        <v>0</v>
      </c>
      <c r="R232" s="14" t="n">
        <v>1</v>
      </c>
      <c r="S232" s="14" t="n">
        <v>12.575</v>
      </c>
      <c r="T232" s="14" t="n">
        <v>7.714</v>
      </c>
      <c r="U232" s="14" t="n">
        <v>0.209</v>
      </c>
      <c r="V232" s="14" t="n">
        <v>14.461</v>
      </c>
      <c r="W232" s="14" t="n">
        <v>0.15</v>
      </c>
      <c r="X232" s="14" t="n">
        <v>1</v>
      </c>
      <c r="Y232" s="14" t="n">
        <v>6.656</v>
      </c>
      <c r="Z232" s="14" t="n">
        <v>0.895</v>
      </c>
      <c r="AA232" s="14" t="n">
        <v>0</v>
      </c>
      <c r="AB232" s="14" t="n">
        <v>6.656</v>
      </c>
      <c r="AC232" s="14" t="n">
        <v>0</v>
      </c>
      <c r="AD232" s="14" t="n">
        <v>1</v>
      </c>
      <c r="AE232" s="14" t="n">
        <v>7.942</v>
      </c>
      <c r="AF232" s="14" t="n">
        <v>1.86</v>
      </c>
      <c r="AG232" s="14" t="n">
        <v>0</v>
      </c>
      <c r="AH232" s="14" t="n">
        <v>7.942</v>
      </c>
      <c r="AI232" s="14" t="n">
        <v>0</v>
      </c>
      <c r="AJ232" s="14" t="n">
        <v>1</v>
      </c>
      <c r="AK232" s="14" t="n">
        <v>15.656</v>
      </c>
      <c r="AL232" s="14" t="n">
        <v>8.412000000000001</v>
      </c>
      <c r="AM232" s="14" t="n">
        <v>0.26</v>
      </c>
      <c r="AN232" s="14" t="n">
        <v>18.004</v>
      </c>
      <c r="AO232" s="14" t="n">
        <v>0.15</v>
      </c>
      <c r="AP232" s="14" t="n">
        <v>1</v>
      </c>
      <c r="AQ232" s="14" t="n">
        <v>0.791</v>
      </c>
      <c r="AR232" s="14" t="n">
        <v>0.129</v>
      </c>
      <c r="AS232" s="14" t="n">
        <v>0.47</v>
      </c>
      <c r="AT232" s="14" t="n">
        <v>1.45</v>
      </c>
      <c r="AU232" s="14" t="n">
        <v>0.15</v>
      </c>
      <c r="AV232" s="14" t="n">
        <v>1</v>
      </c>
      <c r="AW232" s="14" t="n">
        <v>0.618</v>
      </c>
      <c r="AX232" s="14" t="n">
        <v>0.129</v>
      </c>
      <c r="AY232" s="14" t="n">
        <v>0.512</v>
      </c>
      <c r="AZ232" s="14" t="n">
        <v>1.3</v>
      </c>
      <c r="BA232" s="14" t="n">
        <v>0.15</v>
      </c>
      <c r="BB232" s="14" t="n">
        <v>1</v>
      </c>
      <c r="BC232" s="14" t="n">
        <v>0.554</v>
      </c>
      <c r="BD232" s="14" t="n">
        <v>0.129</v>
      </c>
      <c r="BE232" s="14" t="n">
        <v>0.08</v>
      </c>
      <c r="BF232" s="14" t="n">
        <v>0.73</v>
      </c>
      <c r="BG232" s="14" t="n">
        <v>0.15</v>
      </c>
      <c r="BH232" s="14" t="n">
        <v>1</v>
      </c>
      <c r="BI232" s="14" t="n">
        <v>0.5570000000000001</v>
      </c>
      <c r="BJ232" s="14" t="n">
        <v>0.129</v>
      </c>
      <c r="BK232" s="14" t="n">
        <v>0.008999999999999999</v>
      </c>
      <c r="BL232" s="14" t="n">
        <v>0.641</v>
      </c>
      <c r="BM232" s="14" t="n">
        <v>0.15</v>
      </c>
      <c r="BN232" s="14" t="n">
        <v>1</v>
      </c>
      <c r="BO232" s="14" t="n">
        <v>0</v>
      </c>
      <c r="BP232" s="14" t="n">
        <v>0</v>
      </c>
      <c r="BQ232" s="14" t="n">
        <v>0.259</v>
      </c>
      <c r="BR232" s="14" t="n">
        <v>0</v>
      </c>
      <c r="BS232" s="14" t="n">
        <v>1</v>
      </c>
      <c r="BT232" s="14" t="n">
        <v>0</v>
      </c>
      <c r="BU232" s="14" t="n">
        <v>0</v>
      </c>
      <c r="BV232" s="14" t="n">
        <v>0.247</v>
      </c>
      <c r="BW232" s="14" t="n">
        <v>0</v>
      </c>
      <c r="BX232" s="14" t="n">
        <v>1</v>
      </c>
      <c r="BY232" s="14" t="n">
        <v>13.254</v>
      </c>
      <c r="BZ232" s="14" t="n">
        <v>0</v>
      </c>
      <c r="CA232" s="14" t="n">
        <v>13.254</v>
      </c>
      <c r="CB232" s="14" t="n">
        <v>0</v>
      </c>
      <c r="CC232" s="14" t="n">
        <v>83.248</v>
      </c>
      <c r="CD232" s="14" t="n">
        <v>7.95</v>
      </c>
      <c r="CE232" s="14" t="n">
        <v>1.383</v>
      </c>
      <c r="CF232" s="14" t="n">
        <v>95.735</v>
      </c>
      <c r="CG232" s="14" t="n">
        <v>0.15</v>
      </c>
      <c r="CH232" s="14" t="n">
        <v>1</v>
      </c>
      <c r="CI232" s="14" t="n">
        <v>0</v>
      </c>
      <c r="CJ232" s="14" t="n">
        <v>0</v>
      </c>
      <c r="CK232" s="14" t="n">
        <v>0</v>
      </c>
      <c r="CL232" s="14" t="n">
        <v>0</v>
      </c>
      <c r="CM232" s="14" t="n">
        <v>0</v>
      </c>
      <c r="CN232" s="14" t="n">
        <v>0</v>
      </c>
      <c r="CO232" s="14" t="n">
        <v>0</v>
      </c>
      <c r="CP232" s="14" t="n">
        <v>0</v>
      </c>
      <c r="CQ232" s="14" t="n">
        <v>1.348</v>
      </c>
      <c r="CR232" s="14" t="n">
        <v>0</v>
      </c>
      <c r="CS232" s="14" t="n">
        <v>5.37</v>
      </c>
      <c r="CT232" s="14" t="n">
        <v>4.861</v>
      </c>
      <c r="CU232" s="14" t="n">
        <v>11.192</v>
      </c>
    </row>
    <row r="233">
      <c r="A233" s="14" t="inlineStr">
        <is>
          <t>DMA2024</t>
        </is>
      </c>
      <c r="B233" s="14" t="inlineStr">
        <is>
          <t>DMA</t>
        </is>
      </c>
      <c r="C233" s="14" t="inlineStr">
        <is>
          <t>DMA</t>
        </is>
      </c>
      <c r="D233" s="14" t="inlineStr">
        <is>
          <t>Dominica</t>
        </is>
      </c>
      <c r="E233" s="14" t="n">
        <v>2024</v>
      </c>
      <c r="F233" s="14" t="n">
        <v>0.15</v>
      </c>
      <c r="G233" s="14" t="n">
        <v>5.575</v>
      </c>
      <c r="H233" s="14" t="n">
        <v>1.324</v>
      </c>
      <c r="I233" s="14" t="n">
        <v>0</v>
      </c>
      <c r="J233" s="14" t="n">
        <v>5.575</v>
      </c>
      <c r="K233" s="14" t="n">
        <v>0</v>
      </c>
      <c r="L233" s="14" t="n">
        <v>1</v>
      </c>
      <c r="M233" s="14" t="n">
        <v>7.124</v>
      </c>
      <c r="N233" s="14" t="n">
        <v>3.971</v>
      </c>
      <c r="O233" s="14" t="n">
        <v>0</v>
      </c>
      <c r="P233" s="14" t="n">
        <v>7.124</v>
      </c>
      <c r="Q233" s="14" t="n">
        <v>0</v>
      </c>
      <c r="R233" s="14" t="n">
        <v>1</v>
      </c>
      <c r="S233" s="14" t="n">
        <v>12.193</v>
      </c>
      <c r="T233" s="14" t="n">
        <v>7.942</v>
      </c>
      <c r="U233" s="14" t="n">
        <v>0.249</v>
      </c>
      <c r="V233" s="14" t="n">
        <v>14.022</v>
      </c>
      <c r="W233" s="14" t="n">
        <v>0.15</v>
      </c>
      <c r="X233" s="14" t="n">
        <v>1</v>
      </c>
      <c r="Y233" s="14" t="n">
        <v>6.853</v>
      </c>
      <c r="Z233" s="14" t="n">
        <v>0.922</v>
      </c>
      <c r="AA233" s="14" t="n">
        <v>0</v>
      </c>
      <c r="AB233" s="14" t="n">
        <v>6.853</v>
      </c>
      <c r="AC233" s="14" t="n">
        <v>0</v>
      </c>
      <c r="AD233" s="14" t="n">
        <v>1</v>
      </c>
      <c r="AE233" s="14" t="n">
        <v>8.176</v>
      </c>
      <c r="AF233" s="14" t="n">
        <v>1.915</v>
      </c>
      <c r="AG233" s="14" t="n">
        <v>0</v>
      </c>
      <c r="AH233" s="14" t="n">
        <v>8.176</v>
      </c>
      <c r="AI233" s="14" t="n">
        <v>0</v>
      </c>
      <c r="AJ233" s="14" t="n">
        <v>1</v>
      </c>
      <c r="AK233" s="14" t="n">
        <v>16.118</v>
      </c>
      <c r="AL233" s="14" t="n">
        <v>8.66</v>
      </c>
      <c r="AM233" s="14" t="n">
        <v>0.329</v>
      </c>
      <c r="AN233" s="14" t="n">
        <v>18.535</v>
      </c>
      <c r="AO233" s="14" t="n">
        <v>0.15</v>
      </c>
      <c r="AP233" s="14" t="n">
        <v>1</v>
      </c>
      <c r="AQ233" s="14" t="n">
        <v>0.756</v>
      </c>
      <c r="AR233" s="14" t="n">
        <v>0.132</v>
      </c>
      <c r="AS233" s="14" t="n">
        <v>0.461</v>
      </c>
      <c r="AT233" s="14" t="n">
        <v>1.4</v>
      </c>
      <c r="AU233" s="14" t="n">
        <v>0.15</v>
      </c>
      <c r="AV233" s="14" t="n">
        <v>1</v>
      </c>
      <c r="AW233" s="14" t="n">
        <v>0.655</v>
      </c>
      <c r="AX233" s="14" t="n">
        <v>0.132</v>
      </c>
      <c r="AY233" s="14" t="n">
        <v>0.449</v>
      </c>
      <c r="AZ233" s="14" t="n">
        <v>1.27</v>
      </c>
      <c r="BA233" s="14" t="n">
        <v>0.15</v>
      </c>
      <c r="BB233" s="14" t="n">
        <v>1</v>
      </c>
      <c r="BC233" s="14" t="n">
        <v>0.534</v>
      </c>
      <c r="BD233" s="14" t="n">
        <v>0.132</v>
      </c>
      <c r="BE233" s="14" t="n">
        <v>0.101</v>
      </c>
      <c r="BF233" s="14" t="n">
        <v>0.73</v>
      </c>
      <c r="BG233" s="14" t="n">
        <v>0.15</v>
      </c>
      <c r="BH233" s="14" t="n">
        <v>1</v>
      </c>
      <c r="BI233" s="14" t="n">
        <v>0.5679999999999999</v>
      </c>
      <c r="BJ233" s="14" t="n">
        <v>0.132</v>
      </c>
      <c r="BK233" s="14" t="n">
        <v>0.012</v>
      </c>
      <c r="BL233" s="14" t="n">
        <v>0.653</v>
      </c>
      <c r="BM233" s="14" t="n">
        <v>0.15</v>
      </c>
      <c r="BN233" s="14" t="n">
        <v>1</v>
      </c>
      <c r="BO233" s="14" t="n">
        <v>0</v>
      </c>
      <c r="BP233" s="14" t="n">
        <v>0</v>
      </c>
      <c r="BQ233" s="14" t="n">
        <v>0.267</v>
      </c>
      <c r="BR233" s="14" t="n">
        <v>0</v>
      </c>
      <c r="BS233" s="14" t="n">
        <v>1</v>
      </c>
      <c r="BT233" s="14" t="n">
        <v>0</v>
      </c>
      <c r="BU233" s="14" t="n">
        <v>0</v>
      </c>
      <c r="BV233" s="14" t="n">
        <v>0.254</v>
      </c>
      <c r="BW233" s="14" t="n">
        <v>0</v>
      </c>
      <c r="BX233" s="14" t="n">
        <v>1</v>
      </c>
      <c r="BY233" s="14" t="n">
        <v>13.646</v>
      </c>
      <c r="BZ233" s="14" t="n">
        <v>0</v>
      </c>
      <c r="CA233" s="14" t="n">
        <v>13.646</v>
      </c>
      <c r="CB233" s="14" t="n">
        <v>0</v>
      </c>
      <c r="CC233" s="14" t="n">
        <v>82.58799999999999</v>
      </c>
      <c r="CD233" s="14" t="n">
        <v>7.95</v>
      </c>
      <c r="CE233" s="14" t="n">
        <v>1.687</v>
      </c>
      <c r="CF233" s="14" t="n">
        <v>94.976</v>
      </c>
      <c r="CG233" s="14" t="n">
        <v>0.15</v>
      </c>
      <c r="CH233" s="14" t="n">
        <v>1</v>
      </c>
      <c r="CI233" s="14" t="n">
        <v>0</v>
      </c>
      <c r="CJ233" s="14" t="n">
        <v>0</v>
      </c>
      <c r="CK233" s="14" t="n">
        <v>0</v>
      </c>
      <c r="CL233" s="14" t="n">
        <v>0</v>
      </c>
      <c r="CM233" s="14" t="n">
        <v>0</v>
      </c>
      <c r="CN233" s="14" t="n">
        <v>0</v>
      </c>
      <c r="CO233" s="14" t="n">
        <v>0</v>
      </c>
      <c r="CP233" s="14" t="n">
        <v>0</v>
      </c>
      <c r="CQ233" s="14" t="n">
        <v>1.387</v>
      </c>
      <c r="CR233" s="14" t="n">
        <v>0</v>
      </c>
      <c r="CS233" s="14" t="n">
        <v>5.529</v>
      </c>
      <c r="CT233" s="14" t="n">
        <v>4.251</v>
      </c>
      <c r="CU233" s="14" t="n">
        <v>10.123</v>
      </c>
    </row>
    <row r="234">
      <c r="A234" s="14" t="inlineStr">
        <is>
          <t>DOM2021</t>
        </is>
      </c>
      <c r="B234" s="14" t="inlineStr">
        <is>
          <t>DOM</t>
        </is>
      </c>
      <c r="C234" s="14" t="inlineStr">
        <is>
          <t>DOM</t>
        </is>
      </c>
      <c r="D234" s="14" t="inlineStr">
        <is>
          <t>Dominican Republic</t>
        </is>
      </c>
      <c r="E234" s="14" t="n">
        <v>2021</v>
      </c>
      <c r="F234" s="14" t="n">
        <v>0.18</v>
      </c>
      <c r="G234" s="14" t="n">
        <v>5.897</v>
      </c>
      <c r="H234" s="14" t="n">
        <v>1.143</v>
      </c>
      <c r="I234" s="14" t="n">
        <v>0</v>
      </c>
      <c r="J234" s="14" t="n">
        <v>5.897</v>
      </c>
      <c r="K234" s="14" t="n">
        <v>0</v>
      </c>
      <c r="L234" s="14" t="n">
        <v>1</v>
      </c>
      <c r="M234" s="14" t="n">
        <v>7.964</v>
      </c>
      <c r="N234" s="14" t="n">
        <v>3.43</v>
      </c>
      <c r="O234" s="14" t="n">
        <v>0</v>
      </c>
      <c r="P234" s="14" t="n">
        <v>7.964</v>
      </c>
      <c r="Q234" s="14" t="n">
        <v>0</v>
      </c>
      <c r="R234" s="14" t="n">
        <v>1</v>
      </c>
      <c r="S234" s="14" t="n">
        <v>11.613</v>
      </c>
      <c r="T234" s="14" t="n">
        <v>6.86</v>
      </c>
      <c r="U234" s="14" t="n">
        <v>0</v>
      </c>
      <c r="V234" s="14" t="n">
        <v>13.704</v>
      </c>
      <c r="W234" s="14" t="n">
        <v>0.18</v>
      </c>
      <c r="X234" s="14" t="n">
        <v>1</v>
      </c>
      <c r="Y234" s="14" t="n">
        <v>17.127</v>
      </c>
      <c r="Z234" s="14" t="n">
        <v>2.303</v>
      </c>
      <c r="AA234" s="14" t="n">
        <v>10.604</v>
      </c>
      <c r="AB234" s="14" t="n">
        <v>27.73</v>
      </c>
      <c r="AC234" s="14" t="n">
        <v>0</v>
      </c>
      <c r="AD234" s="14" t="n">
        <v>1</v>
      </c>
      <c r="AE234" s="14" t="n">
        <v>18.27</v>
      </c>
      <c r="AF234" s="14" t="n">
        <v>4.278</v>
      </c>
      <c r="AG234" s="14" t="n">
        <v>9.460000000000001</v>
      </c>
      <c r="AH234" s="14" t="n">
        <v>27.73</v>
      </c>
      <c r="AI234" s="14" t="n">
        <v>0</v>
      </c>
      <c r="AJ234" s="14" t="n">
        <v>1</v>
      </c>
      <c r="AK234" s="14" t="n">
        <v>25.13</v>
      </c>
      <c r="AL234" s="14" t="n">
        <v>13.502</v>
      </c>
      <c r="AM234" s="14" t="n">
        <v>-1.63</v>
      </c>
      <c r="AN234" s="14" t="n">
        <v>27.73</v>
      </c>
      <c r="AO234" s="14" t="n">
        <v>0.18</v>
      </c>
      <c r="AP234" s="14" t="n">
        <v>1</v>
      </c>
      <c r="AQ234" s="14" t="n">
        <v>0.649</v>
      </c>
      <c r="AR234" s="14" t="n">
        <v>0.114</v>
      </c>
      <c r="AS234" s="14" t="n">
        <v>0.296</v>
      </c>
      <c r="AT234" s="14" t="n">
        <v>1.096</v>
      </c>
      <c r="AU234" s="14" t="n">
        <v>0.16</v>
      </c>
      <c r="AV234" s="14" t="n">
        <v>1</v>
      </c>
      <c r="AW234" s="14" t="n">
        <v>0.577</v>
      </c>
      <c r="AX234" s="14" t="n">
        <v>0.114</v>
      </c>
      <c r="AY234" s="14" t="n">
        <v>0.236</v>
      </c>
      <c r="AZ234" s="14" t="n">
        <v>0.9429999999999999</v>
      </c>
      <c r="BA234" s="14" t="n">
        <v>0.16</v>
      </c>
      <c r="BB234" s="14" t="n">
        <v>1</v>
      </c>
      <c r="BC234" s="14" t="n">
        <v>0.458</v>
      </c>
      <c r="BD234" s="14" t="n">
        <v>0.114</v>
      </c>
      <c r="BE234" s="14" t="n">
        <v>0.059</v>
      </c>
      <c r="BF234" s="14" t="n">
        <v>0.599</v>
      </c>
      <c r="BG234" s="14" t="n">
        <v>0.16</v>
      </c>
      <c r="BH234" s="14" t="n">
        <v>1</v>
      </c>
      <c r="BI234" s="14" t="n">
        <v>0.491</v>
      </c>
      <c r="BJ234" s="14" t="n">
        <v>0.114</v>
      </c>
      <c r="BK234" s="14" t="n">
        <v>0.233</v>
      </c>
      <c r="BL234" s="14" t="n">
        <v>0.84</v>
      </c>
      <c r="BM234" s="14" t="n">
        <v>0.16</v>
      </c>
      <c r="BN234" s="14" t="n">
        <v>1</v>
      </c>
      <c r="BO234" s="14" t="n">
        <v>0</v>
      </c>
      <c r="BP234" s="14" t="n">
        <v>0</v>
      </c>
      <c r="BQ234" s="14" t="n">
        <v>0.129</v>
      </c>
      <c r="BR234" s="14" t="n">
        <v>0</v>
      </c>
      <c r="BS234" s="14" t="n">
        <v>0.5</v>
      </c>
      <c r="BT234" s="14" t="n">
        <v>0</v>
      </c>
      <c r="BU234" s="14" t="n">
        <v>0</v>
      </c>
      <c r="BV234" s="14" t="n">
        <v>0.078</v>
      </c>
      <c r="BW234" s="14" t="n">
        <v>0</v>
      </c>
      <c r="BX234" s="14" t="n">
        <v>0.5</v>
      </c>
      <c r="BY234" s="14" t="n">
        <v>11.787</v>
      </c>
      <c r="BZ234" s="14" t="n">
        <v>0</v>
      </c>
      <c r="CA234" s="14" t="n">
        <v>11.787</v>
      </c>
      <c r="CB234" s="14" t="n">
        <v>0</v>
      </c>
      <c r="CC234" s="14" t="n">
        <v>78.125</v>
      </c>
      <c r="CD234" s="14" t="n">
        <v>7.95</v>
      </c>
      <c r="CE234" s="14" t="n">
        <v>0.187</v>
      </c>
      <c r="CF234" s="14" t="n">
        <v>90.842</v>
      </c>
      <c r="CG234" s="14" t="n">
        <v>0.16</v>
      </c>
      <c r="CH234" s="14" t="n">
        <v>1</v>
      </c>
      <c r="CI234" s="14" t="n">
        <v>0</v>
      </c>
      <c r="CJ234" s="14" t="n">
        <v>0</v>
      </c>
      <c r="CK234" s="14" t="n">
        <v>0</v>
      </c>
      <c r="CL234" s="14" t="n">
        <v>0</v>
      </c>
      <c r="CM234" s="14" t="n">
        <v>0</v>
      </c>
      <c r="CN234" s="14" t="n">
        <v>0</v>
      </c>
      <c r="CO234" s="14" t="n">
        <v>0</v>
      </c>
      <c r="CP234" s="14" t="n">
        <v>0</v>
      </c>
      <c r="CQ234" s="14" t="n">
        <v>1.198</v>
      </c>
      <c r="CR234" s="14" t="n">
        <v>0</v>
      </c>
      <c r="CS234" s="14" t="n">
        <v>4.776</v>
      </c>
      <c r="CT234" s="14" t="n">
        <v>4.753</v>
      </c>
      <c r="CU234" s="14" t="n">
        <v>15.983</v>
      </c>
    </row>
    <row r="235">
      <c r="A235" s="14" t="inlineStr">
        <is>
          <t>DOM2022</t>
        </is>
      </c>
      <c r="B235" s="14" t="inlineStr">
        <is>
          <t>DOM</t>
        </is>
      </c>
      <c r="C235" s="14" t="inlineStr">
        <is>
          <t>DOM</t>
        </is>
      </c>
      <c r="D235" s="14" t="inlineStr">
        <is>
          <t>Dominican Republic</t>
        </is>
      </c>
      <c r="E235" s="14" t="n">
        <v>2022</v>
      </c>
      <c r="F235" s="14" t="n">
        <v>0.18</v>
      </c>
      <c r="G235" s="14" t="n">
        <v>11.72</v>
      </c>
      <c r="H235" s="14" t="n">
        <v>1.235</v>
      </c>
      <c r="I235" s="14" t="n">
        <v>0</v>
      </c>
      <c r="J235" s="14" t="n">
        <v>11.72</v>
      </c>
      <c r="K235" s="14" t="n">
        <v>0</v>
      </c>
      <c r="L235" s="14" t="n">
        <v>1</v>
      </c>
      <c r="M235" s="14" t="n">
        <v>9.782999999999999</v>
      </c>
      <c r="N235" s="14" t="n">
        <v>3.704</v>
      </c>
      <c r="O235" s="14" t="n">
        <v>0</v>
      </c>
      <c r="P235" s="14" t="n">
        <v>9.782999999999999</v>
      </c>
      <c r="Q235" s="14" t="n">
        <v>0</v>
      </c>
      <c r="R235" s="14" t="n">
        <v>1</v>
      </c>
      <c r="S235" s="14" t="n">
        <v>17.893</v>
      </c>
      <c r="T235" s="14" t="n">
        <v>7.408</v>
      </c>
      <c r="U235" s="14" t="n">
        <v>0.238</v>
      </c>
      <c r="V235" s="14" t="n">
        <v>21.114</v>
      </c>
      <c r="W235" s="14" t="n">
        <v>0.18</v>
      </c>
      <c r="X235" s="14" t="n">
        <v>1</v>
      </c>
      <c r="Y235" s="14" t="n">
        <v>30.728</v>
      </c>
      <c r="Z235" s="14" t="n">
        <v>4.132</v>
      </c>
      <c r="AA235" s="14" t="n">
        <v>11.451</v>
      </c>
      <c r="AB235" s="14" t="n">
        <v>42.18</v>
      </c>
      <c r="AC235" s="14" t="n">
        <v>0</v>
      </c>
      <c r="AD235" s="14" t="n">
        <v>1</v>
      </c>
      <c r="AE235" s="14" t="n">
        <v>31.963</v>
      </c>
      <c r="AF235" s="14" t="n">
        <v>7.484</v>
      </c>
      <c r="AG235" s="14" t="n">
        <v>10.217</v>
      </c>
      <c r="AH235" s="14" t="n">
        <v>42.18</v>
      </c>
      <c r="AI235" s="14" t="n">
        <v>0</v>
      </c>
      <c r="AJ235" s="14" t="n">
        <v>1</v>
      </c>
      <c r="AK235" s="14" t="n">
        <v>39.371</v>
      </c>
      <c r="AL235" s="14" t="n">
        <v>21.154</v>
      </c>
      <c r="AM235" s="14" t="n">
        <v>-3.15</v>
      </c>
      <c r="AN235" s="14" t="n">
        <v>42.18</v>
      </c>
      <c r="AO235" s="14" t="n">
        <v>0.18</v>
      </c>
      <c r="AP235" s="14" t="n">
        <v>1</v>
      </c>
      <c r="AQ235" s="14" t="n">
        <v>0.896</v>
      </c>
      <c r="AR235" s="14" t="n">
        <v>0.123</v>
      </c>
      <c r="AS235" s="14" t="n">
        <v>0.233</v>
      </c>
      <c r="AT235" s="14" t="n">
        <v>1.31</v>
      </c>
      <c r="AU235" s="14" t="n">
        <v>0.16</v>
      </c>
      <c r="AV235" s="14" t="n">
        <v>1</v>
      </c>
      <c r="AW235" s="14" t="n">
        <v>0.89</v>
      </c>
      <c r="AX235" s="14" t="n">
        <v>0.123</v>
      </c>
      <c r="AY235" s="14" t="n">
        <v>0.1</v>
      </c>
      <c r="AZ235" s="14" t="n">
        <v>1.149</v>
      </c>
      <c r="BA235" s="14" t="n">
        <v>0.16</v>
      </c>
      <c r="BB235" s="14" t="n">
        <v>1</v>
      </c>
      <c r="BC235" s="14" t="n">
        <v>0.62</v>
      </c>
      <c r="BD235" s="14" t="n">
        <v>0.123</v>
      </c>
      <c r="BE235" s="14" t="n">
        <v>-0.012</v>
      </c>
      <c r="BF235" s="14" t="n">
        <v>0.705</v>
      </c>
      <c r="BG235" s="14" t="n">
        <v>0.16</v>
      </c>
      <c r="BH235" s="14" t="n">
        <v>1</v>
      </c>
      <c r="BI235" s="14" t="n">
        <v>0.608</v>
      </c>
      <c r="BJ235" s="14" t="n">
        <v>0.123</v>
      </c>
      <c r="BK235" s="14" t="n">
        <v>0.673</v>
      </c>
      <c r="BL235" s="14" t="n">
        <v>1.486</v>
      </c>
      <c r="BM235" s="14" t="n">
        <v>0.16</v>
      </c>
      <c r="BN235" s="14" t="n">
        <v>1</v>
      </c>
      <c r="BO235" s="14" t="n">
        <v>0</v>
      </c>
      <c r="BP235" s="14" t="n">
        <v>0</v>
      </c>
      <c r="BQ235" s="14" t="n">
        <v>0.134</v>
      </c>
      <c r="BR235" s="14" t="n">
        <v>0</v>
      </c>
      <c r="BS235" s="14" t="n">
        <v>0.5</v>
      </c>
      <c r="BT235" s="14" t="n">
        <v>0</v>
      </c>
      <c r="BU235" s="14" t="n">
        <v>0</v>
      </c>
      <c r="BV235" s="14" t="n">
        <v>0.081</v>
      </c>
      <c r="BW235" s="14" t="n">
        <v>0</v>
      </c>
      <c r="BX235" s="14" t="n">
        <v>0.5</v>
      </c>
      <c r="BY235" s="14" t="n">
        <v>12.729</v>
      </c>
      <c r="BZ235" s="14" t="n">
        <v>0</v>
      </c>
      <c r="CA235" s="14" t="n">
        <v>12.729</v>
      </c>
      <c r="CB235" s="14" t="n">
        <v>0</v>
      </c>
      <c r="CC235" s="14" t="n">
        <v>97.90000000000001</v>
      </c>
      <c r="CD235" s="14" t="n">
        <v>7.95</v>
      </c>
      <c r="CE235" s="14" t="n">
        <v>14.809</v>
      </c>
      <c r="CF235" s="14" t="n">
        <v>130.742</v>
      </c>
      <c r="CG235" s="14" t="n">
        <v>0.16</v>
      </c>
      <c r="CH235" s="14" t="n">
        <v>1</v>
      </c>
      <c r="CI235" s="14" t="n">
        <v>0</v>
      </c>
      <c r="CJ235" s="14" t="n">
        <v>0</v>
      </c>
      <c r="CK235" s="14" t="n">
        <v>0</v>
      </c>
      <c r="CL235" s="14" t="n">
        <v>0</v>
      </c>
      <c r="CM235" s="14" t="n">
        <v>0</v>
      </c>
      <c r="CN235" s="14" t="n">
        <v>0</v>
      </c>
      <c r="CO235" s="14" t="n">
        <v>0</v>
      </c>
      <c r="CP235" s="14" t="n">
        <v>0</v>
      </c>
      <c r="CQ235" s="14" t="n">
        <v>1.294</v>
      </c>
      <c r="CR235" s="14" t="n">
        <v>0</v>
      </c>
      <c r="CS235" s="14" t="n">
        <v>5.158</v>
      </c>
      <c r="CT235" s="14" t="n">
        <v>10.485</v>
      </c>
      <c r="CU235" s="14" t="n">
        <v>29.494</v>
      </c>
    </row>
    <row r="236">
      <c r="A236" s="14" t="inlineStr">
        <is>
          <t>DOM2023</t>
        </is>
      </c>
      <c r="B236" s="14" t="inlineStr">
        <is>
          <t>DOM</t>
        </is>
      </c>
      <c r="C236" s="14" t="inlineStr">
        <is>
          <t>DOM</t>
        </is>
      </c>
      <c r="D236" s="14" t="inlineStr">
        <is>
          <t>Dominican Republic</t>
        </is>
      </c>
      <c r="E236" s="14" t="n">
        <v>2023</v>
      </c>
      <c r="F236" s="14" t="n">
        <v>0.18</v>
      </c>
      <c r="G236" s="14" t="n">
        <v>6.147</v>
      </c>
      <c r="H236" s="14" t="n">
        <v>1.286</v>
      </c>
      <c r="I236" s="14" t="n">
        <v>0</v>
      </c>
      <c r="J236" s="14" t="n">
        <v>6.147</v>
      </c>
      <c r="K236" s="14" t="n">
        <v>0</v>
      </c>
      <c r="L236" s="14" t="n">
        <v>1</v>
      </c>
      <c r="M236" s="14" t="n">
        <v>7.886</v>
      </c>
      <c r="N236" s="14" t="n">
        <v>3.857</v>
      </c>
      <c r="O236" s="14" t="n">
        <v>0</v>
      </c>
      <c r="P236" s="14" t="n">
        <v>7.886</v>
      </c>
      <c r="Q236" s="14" t="n">
        <v>0</v>
      </c>
      <c r="R236" s="14" t="n">
        <v>1</v>
      </c>
      <c r="S236" s="14" t="n">
        <v>12.575</v>
      </c>
      <c r="T236" s="14" t="n">
        <v>7.714</v>
      </c>
      <c r="U236" s="14" t="n">
        <v>0.251</v>
      </c>
      <c r="V236" s="14" t="n">
        <v>14.839</v>
      </c>
      <c r="W236" s="14" t="n">
        <v>0.18</v>
      </c>
      <c r="X236" s="14" t="n">
        <v>1</v>
      </c>
      <c r="Y236" s="14" t="n">
        <v>12.478</v>
      </c>
      <c r="Z236" s="14" t="n">
        <v>1.678</v>
      </c>
      <c r="AA236" s="14" t="n">
        <v>11.924</v>
      </c>
      <c r="AB236" s="14" t="n">
        <v>24.402</v>
      </c>
      <c r="AC236" s="14" t="n">
        <v>0</v>
      </c>
      <c r="AD236" s="14" t="n">
        <v>1</v>
      </c>
      <c r="AE236" s="14" t="n">
        <v>13.763</v>
      </c>
      <c r="AF236" s="14" t="n">
        <v>3.223</v>
      </c>
      <c r="AG236" s="14" t="n">
        <v>10.638</v>
      </c>
      <c r="AH236" s="14" t="n">
        <v>24.402</v>
      </c>
      <c r="AI236" s="14" t="n">
        <v>0</v>
      </c>
      <c r="AJ236" s="14" t="n">
        <v>1</v>
      </c>
      <c r="AK236" s="14" t="n">
        <v>21.477</v>
      </c>
      <c r="AL236" s="14" t="n">
        <v>11.54</v>
      </c>
      <c r="AM236" s="14" t="n">
        <v>-0.386</v>
      </c>
      <c r="AN236" s="14" t="n">
        <v>24.402</v>
      </c>
      <c r="AO236" s="14" t="n">
        <v>0.18</v>
      </c>
      <c r="AP236" s="14" t="n">
        <v>1</v>
      </c>
      <c r="AQ236" s="14" t="n">
        <v>0.791</v>
      </c>
      <c r="AR236" s="14" t="n">
        <v>0.129</v>
      </c>
      <c r="AS236" s="14" t="n">
        <v>0.323</v>
      </c>
      <c r="AT236" s="14" t="n">
        <v>1.292</v>
      </c>
      <c r="AU236" s="14" t="n">
        <v>0.16</v>
      </c>
      <c r="AV236" s="14" t="n">
        <v>1</v>
      </c>
      <c r="AW236" s="14" t="n">
        <v>0.618</v>
      </c>
      <c r="AX236" s="14" t="n">
        <v>0.129</v>
      </c>
      <c r="AY236" s="14" t="n">
        <v>0.302</v>
      </c>
      <c r="AZ236" s="14" t="n">
        <v>1.067</v>
      </c>
      <c r="BA236" s="14" t="n">
        <v>0.16</v>
      </c>
      <c r="BB236" s="14" t="n">
        <v>1</v>
      </c>
      <c r="BC236" s="14" t="n">
        <v>0.554</v>
      </c>
      <c r="BD236" s="14" t="n">
        <v>0.129</v>
      </c>
      <c r="BE236" s="14" t="n">
        <v>0.008</v>
      </c>
      <c r="BF236" s="14" t="n">
        <v>0.652</v>
      </c>
      <c r="BG236" s="14" t="n">
        <v>0.16</v>
      </c>
      <c r="BH236" s="14" t="n">
        <v>1</v>
      </c>
      <c r="BI236" s="14" t="n">
        <v>0.5570000000000001</v>
      </c>
      <c r="BJ236" s="14" t="n">
        <v>0.129</v>
      </c>
      <c r="BK236" s="14" t="n">
        <v>0.609</v>
      </c>
      <c r="BL236" s="14" t="n">
        <v>1.352</v>
      </c>
      <c r="BM236" s="14" t="n">
        <v>0.16</v>
      </c>
      <c r="BN236" s="14" t="n">
        <v>1</v>
      </c>
      <c r="BO236" s="14" t="n">
        <v>0</v>
      </c>
      <c r="BP236" s="14" t="n">
        <v>0</v>
      </c>
      <c r="BQ236" s="14" t="n">
        <v>0.132</v>
      </c>
      <c r="BR236" s="14" t="n">
        <v>0</v>
      </c>
      <c r="BS236" s="14" t="n">
        <v>0.5</v>
      </c>
      <c r="BT236" s="14" t="n">
        <v>0</v>
      </c>
      <c r="BU236" s="14" t="n">
        <v>0</v>
      </c>
      <c r="BV236" s="14" t="n">
        <v>0.079</v>
      </c>
      <c r="BW236" s="14" t="n">
        <v>0</v>
      </c>
      <c r="BX236" s="14" t="n">
        <v>0.5</v>
      </c>
      <c r="BY236" s="14" t="n">
        <v>13.254</v>
      </c>
      <c r="BZ236" s="14" t="n">
        <v>0</v>
      </c>
      <c r="CA236" s="14" t="n">
        <v>13.254</v>
      </c>
      <c r="CB236" s="14" t="n">
        <v>0</v>
      </c>
      <c r="CC236" s="14" t="n">
        <v>83.248</v>
      </c>
      <c r="CD236" s="14" t="n">
        <v>7.95</v>
      </c>
      <c r="CE236" s="14" t="n">
        <v>20.052</v>
      </c>
      <c r="CF236" s="14" t="n">
        <v>119.828</v>
      </c>
      <c r="CG236" s="14" t="n">
        <v>0.16</v>
      </c>
      <c r="CH236" s="14" t="n">
        <v>1</v>
      </c>
      <c r="CI236" s="14" t="n">
        <v>0</v>
      </c>
      <c r="CJ236" s="14" t="n">
        <v>0</v>
      </c>
      <c r="CK236" s="14" t="n">
        <v>0</v>
      </c>
      <c r="CL236" s="14" t="n">
        <v>0</v>
      </c>
      <c r="CM236" s="14" t="n">
        <v>0</v>
      </c>
      <c r="CN236" s="14" t="n">
        <v>0</v>
      </c>
      <c r="CO236" s="14" t="n">
        <v>0</v>
      </c>
      <c r="CP236" s="14" t="n">
        <v>0</v>
      </c>
      <c r="CQ236" s="14" t="n">
        <v>1.348</v>
      </c>
      <c r="CR236" s="14" t="n">
        <v>0</v>
      </c>
      <c r="CS236" s="14" t="n">
        <v>5.37</v>
      </c>
      <c r="CT236" s="14" t="n">
        <v>4.861</v>
      </c>
      <c r="CU236" s="14" t="n">
        <v>11.192</v>
      </c>
    </row>
    <row r="237">
      <c r="A237" s="14" t="inlineStr">
        <is>
          <t>DOM2024</t>
        </is>
      </c>
      <c r="B237" s="14" t="inlineStr">
        <is>
          <t>DOM</t>
        </is>
      </c>
      <c r="C237" s="14" t="inlineStr">
        <is>
          <t>DOM</t>
        </is>
      </c>
      <c r="D237" s="14" t="inlineStr">
        <is>
          <t>Dominican Republic</t>
        </is>
      </c>
      <c r="E237" s="14" t="n">
        <v>2024</v>
      </c>
      <c r="F237" s="14" t="n">
        <v>0.18</v>
      </c>
      <c r="G237" s="14" t="n">
        <v>5.575</v>
      </c>
      <c r="H237" s="14" t="n">
        <v>1.324</v>
      </c>
      <c r="I237" s="14" t="n">
        <v>0</v>
      </c>
      <c r="J237" s="14" t="n">
        <v>5.575</v>
      </c>
      <c r="K237" s="14" t="n">
        <v>0</v>
      </c>
      <c r="L237" s="14" t="n">
        <v>1</v>
      </c>
      <c r="M237" s="14" t="n">
        <v>7.124</v>
      </c>
      <c r="N237" s="14" t="n">
        <v>3.971</v>
      </c>
      <c r="O237" s="14" t="n">
        <v>0</v>
      </c>
      <c r="P237" s="14" t="n">
        <v>7.124</v>
      </c>
      <c r="Q237" s="14" t="n">
        <v>0</v>
      </c>
      <c r="R237" s="14" t="n">
        <v>1</v>
      </c>
      <c r="S237" s="14" t="n">
        <v>12.193</v>
      </c>
      <c r="T237" s="14" t="n">
        <v>7.942</v>
      </c>
      <c r="U237" s="14" t="n">
        <v>0.299</v>
      </c>
      <c r="V237" s="14" t="n">
        <v>14.388</v>
      </c>
      <c r="W237" s="14" t="n">
        <v>0.18</v>
      </c>
      <c r="X237" s="14" t="n">
        <v>1</v>
      </c>
      <c r="Y237" s="14" t="n">
        <v>11.447</v>
      </c>
      <c r="Z237" s="14" t="n">
        <v>1.539</v>
      </c>
      <c r="AA237" s="14" t="n">
        <v>12.276</v>
      </c>
      <c r="AB237" s="14" t="n">
        <v>23.723</v>
      </c>
      <c r="AC237" s="14" t="n">
        <v>0</v>
      </c>
      <c r="AD237" s="14" t="n">
        <v>1</v>
      </c>
      <c r="AE237" s="14" t="n">
        <v>12.771</v>
      </c>
      <c r="AF237" s="14" t="n">
        <v>2.99</v>
      </c>
      <c r="AG237" s="14" t="n">
        <v>10.952</v>
      </c>
      <c r="AH237" s="14" t="n">
        <v>23.723</v>
      </c>
      <c r="AI237" s="14" t="n">
        <v>0</v>
      </c>
      <c r="AJ237" s="14" t="n">
        <v>1</v>
      </c>
      <c r="AK237" s="14" t="n">
        <v>20.712</v>
      </c>
      <c r="AL237" s="14" t="n">
        <v>11.129</v>
      </c>
      <c r="AM237" s="14" t="n">
        <v>-0.115</v>
      </c>
      <c r="AN237" s="14" t="n">
        <v>23.723</v>
      </c>
      <c r="AO237" s="14" t="n">
        <v>0.18</v>
      </c>
      <c r="AP237" s="14" t="n">
        <v>1</v>
      </c>
      <c r="AQ237" s="14" t="n">
        <v>0.756</v>
      </c>
      <c r="AR237" s="14" t="n">
        <v>0.132</v>
      </c>
      <c r="AS237" s="14" t="n">
        <v>0.282</v>
      </c>
      <c r="AT237" s="14" t="n">
        <v>1.204</v>
      </c>
      <c r="AU237" s="14" t="n">
        <v>0.16</v>
      </c>
      <c r="AV237" s="14" t="n">
        <v>1</v>
      </c>
      <c r="AW237" s="14" t="n">
        <v>0.655</v>
      </c>
      <c r="AX237" s="14" t="n">
        <v>0.132</v>
      </c>
      <c r="AY237" s="14" t="n">
        <v>0.212</v>
      </c>
      <c r="AZ237" s="14" t="n">
        <v>1.007</v>
      </c>
      <c r="BA237" s="14" t="n">
        <v>0.16</v>
      </c>
      <c r="BB237" s="14" t="n">
        <v>1</v>
      </c>
      <c r="BC237" s="14" t="n">
        <v>0.534</v>
      </c>
      <c r="BD237" s="14" t="n">
        <v>0.132</v>
      </c>
      <c r="BE237" s="14" t="n">
        <v>-0.027</v>
      </c>
      <c r="BF237" s="14" t="n">
        <v>0.588</v>
      </c>
      <c r="BG237" s="14" t="n">
        <v>0.16</v>
      </c>
      <c r="BH237" s="14" t="n">
        <v>1</v>
      </c>
      <c r="BI237" s="14" t="n">
        <v>0.5679999999999999</v>
      </c>
      <c r="BJ237" s="14" t="n">
        <v>0.132</v>
      </c>
      <c r="BK237" s="14" t="n">
        <v>0.305</v>
      </c>
      <c r="BL237" s="14" t="n">
        <v>1.013</v>
      </c>
      <c r="BM237" s="14" t="n">
        <v>0.16</v>
      </c>
      <c r="BN237" s="14" t="n">
        <v>1</v>
      </c>
      <c r="BO237" s="14" t="n">
        <v>0</v>
      </c>
      <c r="BP237" s="14" t="n">
        <v>0</v>
      </c>
      <c r="BQ237" s="14" t="n">
        <v>0.143</v>
      </c>
      <c r="BR237" s="14" t="n">
        <v>0</v>
      </c>
      <c r="BS237" s="14" t="n">
        <v>0.5</v>
      </c>
      <c r="BT237" s="14" t="n">
        <v>0</v>
      </c>
      <c r="BU237" s="14" t="n">
        <v>0</v>
      </c>
      <c r="BV237" s="14" t="n">
        <v>0.091</v>
      </c>
      <c r="BW237" s="14" t="n">
        <v>0</v>
      </c>
      <c r="BX237" s="14" t="n">
        <v>0.5</v>
      </c>
      <c r="BY237" s="14" t="n">
        <v>13.646</v>
      </c>
      <c r="BZ237" s="14" t="n">
        <v>0</v>
      </c>
      <c r="CA237" s="14" t="n">
        <v>13.646</v>
      </c>
      <c r="CB237" s="14" t="n">
        <v>0</v>
      </c>
      <c r="CC237" s="14" t="n">
        <v>82.58799999999999</v>
      </c>
      <c r="CD237" s="14" t="n">
        <v>7.95</v>
      </c>
      <c r="CE237" s="14" t="n">
        <v>6.724</v>
      </c>
      <c r="CF237" s="14" t="n">
        <v>103.602</v>
      </c>
      <c r="CG237" s="14" t="n">
        <v>0.16</v>
      </c>
      <c r="CH237" s="14" t="n">
        <v>1</v>
      </c>
      <c r="CI237" s="14" t="n">
        <v>0</v>
      </c>
      <c r="CJ237" s="14" t="n">
        <v>0</v>
      </c>
      <c r="CK237" s="14" t="n">
        <v>0</v>
      </c>
      <c r="CL237" s="14" t="n">
        <v>0</v>
      </c>
      <c r="CM237" s="14" t="n">
        <v>0</v>
      </c>
      <c r="CN237" s="14" t="n">
        <v>0</v>
      </c>
      <c r="CO237" s="14" t="n">
        <v>0</v>
      </c>
      <c r="CP237" s="14" t="n">
        <v>0</v>
      </c>
      <c r="CQ237" s="14" t="n">
        <v>1.387</v>
      </c>
      <c r="CR237" s="14" t="n">
        <v>0</v>
      </c>
      <c r="CS237" s="14" t="n">
        <v>5.529</v>
      </c>
      <c r="CT237" s="14" t="n">
        <v>4.251</v>
      </c>
      <c r="CU237" s="14" t="n">
        <v>10.123</v>
      </c>
    </row>
    <row r="238">
      <c r="A238" s="14" t="inlineStr">
        <is>
          <t>ECU2021</t>
        </is>
      </c>
      <c r="B238" s="14" t="inlineStr">
        <is>
          <t>ECU</t>
        </is>
      </c>
      <c r="C238" s="14" t="inlineStr">
        <is>
          <t>ECU</t>
        </is>
      </c>
      <c r="D238" s="14" t="inlineStr">
        <is>
          <t>Ecuador</t>
        </is>
      </c>
      <c r="E238" s="14" t="n">
        <v>2021</v>
      </c>
      <c r="F238" s="14" t="n">
        <v>0.12</v>
      </c>
      <c r="G238" s="14" t="n">
        <v>5.897</v>
      </c>
      <c r="H238" s="14" t="n">
        <v>1.143</v>
      </c>
      <c r="I238" s="14" t="n">
        <v>0</v>
      </c>
      <c r="J238" s="14" t="n">
        <v>5.897</v>
      </c>
      <c r="K238" s="14" t="n">
        <v>0</v>
      </c>
      <c r="L238" s="14" t="n">
        <v>1</v>
      </c>
      <c r="M238" s="14" t="n">
        <v>7.964</v>
      </c>
      <c r="N238" s="14" t="n">
        <v>3.43</v>
      </c>
      <c r="O238" s="14" t="n">
        <v>0.227</v>
      </c>
      <c r="P238" s="14" t="n">
        <v>8.191000000000001</v>
      </c>
      <c r="Q238" s="14" t="n">
        <v>0</v>
      </c>
      <c r="R238" s="14" t="n">
        <v>1</v>
      </c>
      <c r="S238" s="14" t="n">
        <v>11.613</v>
      </c>
      <c r="T238" s="14" t="n">
        <v>6.86</v>
      </c>
      <c r="U238" s="14" t="n">
        <v>0</v>
      </c>
      <c r="V238" s="14" t="n">
        <v>13.007</v>
      </c>
      <c r="W238" s="14" t="n">
        <v>0.12</v>
      </c>
      <c r="X238" s="14" t="n">
        <v>1</v>
      </c>
      <c r="Y238" s="14" t="n">
        <v>9.379</v>
      </c>
      <c r="Z238" s="14" t="n">
        <v>0.6830000000000001</v>
      </c>
      <c r="AA238" s="14" t="n">
        <v>-0.586</v>
      </c>
      <c r="AB238" s="14" t="n">
        <v>8.792999999999999</v>
      </c>
      <c r="AC238" s="14" t="n">
        <v>0</v>
      </c>
      <c r="AD238" s="14" t="n">
        <v>1</v>
      </c>
      <c r="AE238" s="14" t="n">
        <v>9.951000000000001</v>
      </c>
      <c r="AF238" s="14" t="n">
        <v>1.338</v>
      </c>
      <c r="AG238" s="14" t="n">
        <v>-0.586</v>
      </c>
      <c r="AH238" s="14" t="n">
        <v>9.365</v>
      </c>
      <c r="AI238" s="14" t="n">
        <v>0</v>
      </c>
      <c r="AJ238" s="14" t="n">
        <v>1</v>
      </c>
      <c r="AK238" s="14" t="n">
        <v>13.381</v>
      </c>
      <c r="AL238" s="14" t="n">
        <v>5.005</v>
      </c>
      <c r="AM238" s="14" t="n">
        <v>-0.414</v>
      </c>
      <c r="AN238" s="14" t="n">
        <v>12.967</v>
      </c>
      <c r="AO238" s="14" t="n">
        <v>0</v>
      </c>
      <c r="AP238" s="14" t="n">
        <v>1</v>
      </c>
      <c r="AQ238" s="14" t="n">
        <v>0.53</v>
      </c>
      <c r="AR238" s="14" t="n">
        <v>0.097</v>
      </c>
      <c r="AS238" s="14" t="n">
        <v>-0.014</v>
      </c>
      <c r="AT238" s="14" t="n">
        <v>0.578</v>
      </c>
      <c r="AU238" s="14" t="n">
        <v>0</v>
      </c>
      <c r="AV238" s="14" t="n">
        <v>1</v>
      </c>
      <c r="AW238" s="14" t="n">
        <v>0.53</v>
      </c>
      <c r="AX238" s="14" t="n">
        <v>0.103</v>
      </c>
      <c r="AY238" s="14" t="n">
        <v>-0.15</v>
      </c>
      <c r="AZ238" s="14" t="n">
        <v>0.426</v>
      </c>
      <c r="BA238" s="14" t="n">
        <v>0</v>
      </c>
      <c r="BB238" s="14" t="n">
        <v>0</v>
      </c>
      <c r="BC238" s="14" t="n">
        <v>0.742</v>
      </c>
      <c r="BD238" s="14" t="n">
        <v>0.192</v>
      </c>
      <c r="BE238" s="14" t="n">
        <v>-0.647</v>
      </c>
      <c r="BF238" s="14" t="n">
        <v>0.107</v>
      </c>
      <c r="BG238" s="14" t="n">
        <v>0</v>
      </c>
      <c r="BH238" s="14" t="n">
        <v>0</v>
      </c>
      <c r="BI238" s="14" t="n">
        <v>0.491</v>
      </c>
      <c r="BJ238" s="14" t="n">
        <v>0.114</v>
      </c>
      <c r="BK238" s="14" t="n">
        <v>0.034</v>
      </c>
      <c r="BL238" s="14" t="n">
        <v>0.525</v>
      </c>
      <c r="BM238" s="14" t="n">
        <v>0</v>
      </c>
      <c r="BN238" s="14" t="n">
        <v>1</v>
      </c>
      <c r="BO238" s="14" t="n">
        <v>0</v>
      </c>
      <c r="BP238" s="14" t="n">
        <v>0</v>
      </c>
      <c r="BQ238" s="14" t="n">
        <v>0.062</v>
      </c>
      <c r="BR238" s="14" t="n">
        <v>0</v>
      </c>
      <c r="BS238" s="14" t="n">
        <v>0.5</v>
      </c>
      <c r="BT238" s="14" t="n">
        <v>0</v>
      </c>
      <c r="BU238" s="14" t="n">
        <v>-0.008999999999999999</v>
      </c>
      <c r="BV238" s="14" t="n">
        <v>0.103</v>
      </c>
      <c r="BW238" s="14" t="n">
        <v>0</v>
      </c>
      <c r="BX238" s="14" t="n">
        <v>0.833</v>
      </c>
      <c r="BY238" s="14" t="n">
        <v>11.787</v>
      </c>
      <c r="BZ238" s="14" t="n">
        <v>0</v>
      </c>
      <c r="CA238" s="14" t="n">
        <v>11.787</v>
      </c>
      <c r="CB238" s="14" t="n">
        <v>0</v>
      </c>
      <c r="CC238" s="14" t="n">
        <v>73.254</v>
      </c>
      <c r="CD238" s="14" t="n">
        <v>3.079</v>
      </c>
      <c r="CE238" s="14" t="n">
        <v>-29.421</v>
      </c>
      <c r="CF238" s="14" t="n">
        <v>49.094</v>
      </c>
      <c r="CG238" s="14" t="n">
        <v>0</v>
      </c>
      <c r="CH238" s="14" t="n">
        <v>0</v>
      </c>
      <c r="CI238" s="14" t="n">
        <v>0</v>
      </c>
      <c r="CJ238" s="14" t="n">
        <v>0</v>
      </c>
      <c r="CK238" s="14" t="n">
        <v>0</v>
      </c>
      <c r="CL238" s="14" t="n">
        <v>0</v>
      </c>
      <c r="CM238" s="14" t="n">
        <v>0</v>
      </c>
      <c r="CN238" s="14" t="n">
        <v>0</v>
      </c>
      <c r="CO238" s="14" t="n">
        <v>0</v>
      </c>
      <c r="CP238" s="14" t="n">
        <v>0</v>
      </c>
      <c r="CQ238" s="14" t="n">
        <v>1.198</v>
      </c>
      <c r="CR238" s="14" t="n">
        <v>1</v>
      </c>
      <c r="CS238" s="14" t="n">
        <v>8.808</v>
      </c>
      <c r="CT238" s="14" t="n">
        <v>4.753</v>
      </c>
      <c r="CU238" s="14" t="n">
        <v>15.983</v>
      </c>
    </row>
    <row r="239">
      <c r="A239" s="14" t="inlineStr">
        <is>
          <t>ECU2022</t>
        </is>
      </c>
      <c r="B239" s="14" t="inlineStr">
        <is>
          <t>ECU</t>
        </is>
      </c>
      <c r="C239" s="14" t="inlineStr">
        <is>
          <t>ECU</t>
        </is>
      </c>
      <c r="D239" s="14" t="inlineStr">
        <is>
          <t>Ecuador</t>
        </is>
      </c>
      <c r="E239" s="14" t="n">
        <v>2022</v>
      </c>
      <c r="F239" s="14" t="n">
        <v>0.12</v>
      </c>
      <c r="G239" s="14" t="n">
        <v>11.72</v>
      </c>
      <c r="H239" s="14" t="n">
        <v>1.235</v>
      </c>
      <c r="I239" s="14" t="n">
        <v>0</v>
      </c>
      <c r="J239" s="14" t="n">
        <v>11.72</v>
      </c>
      <c r="K239" s="14" t="n">
        <v>0</v>
      </c>
      <c r="L239" s="14" t="n">
        <v>1</v>
      </c>
      <c r="M239" s="14" t="n">
        <v>9.782999999999999</v>
      </c>
      <c r="N239" s="14" t="n">
        <v>3.704</v>
      </c>
      <c r="O239" s="14" t="n">
        <v>0.328</v>
      </c>
      <c r="P239" s="14" t="n">
        <v>10.111</v>
      </c>
      <c r="Q239" s="14" t="n">
        <v>0</v>
      </c>
      <c r="R239" s="14" t="n">
        <v>1</v>
      </c>
      <c r="S239" s="14" t="n">
        <v>17.893</v>
      </c>
      <c r="T239" s="14" t="n">
        <v>7.408</v>
      </c>
      <c r="U239" s="14" t="n">
        <v>0.159</v>
      </c>
      <c r="V239" s="14" t="n">
        <v>20.041</v>
      </c>
      <c r="W239" s="14" t="n">
        <v>0.12</v>
      </c>
      <c r="X239" s="14" t="n">
        <v>1</v>
      </c>
      <c r="Y239" s="14" t="n">
        <v>10.129</v>
      </c>
      <c r="Z239" s="14" t="n">
        <v>0.737</v>
      </c>
      <c r="AA239" s="14" t="n">
        <v>-0.428</v>
      </c>
      <c r="AB239" s="14" t="n">
        <v>9.701000000000001</v>
      </c>
      <c r="AC239" s="14" t="n">
        <v>0</v>
      </c>
      <c r="AD239" s="14" t="n">
        <v>1</v>
      </c>
      <c r="AE239" s="14" t="n">
        <v>10.746</v>
      </c>
      <c r="AF239" s="14" t="n">
        <v>1.445</v>
      </c>
      <c r="AG239" s="14" t="n">
        <v>-0.428</v>
      </c>
      <c r="AH239" s="14" t="n">
        <v>10.319</v>
      </c>
      <c r="AI239" s="14" t="n">
        <v>0</v>
      </c>
      <c r="AJ239" s="14" t="n">
        <v>1</v>
      </c>
      <c r="AK239" s="14" t="n">
        <v>14.451</v>
      </c>
      <c r="AL239" s="14" t="n">
        <v>5.405</v>
      </c>
      <c r="AM239" s="14" t="n">
        <v>-0.109</v>
      </c>
      <c r="AN239" s="14" t="n">
        <v>14.342</v>
      </c>
      <c r="AO239" s="14" t="n">
        <v>0</v>
      </c>
      <c r="AP239" s="14" t="n">
        <v>1</v>
      </c>
      <c r="AQ239" s="14" t="n">
        <v>0.768</v>
      </c>
      <c r="AR239" s="14" t="n">
        <v>0.11</v>
      </c>
      <c r="AS239" s="14" t="n">
        <v>-0.169</v>
      </c>
      <c r="AT239" s="14" t="n">
        <v>0.671</v>
      </c>
      <c r="AU239" s="14" t="n">
        <v>0</v>
      </c>
      <c r="AV239" s="14" t="n">
        <v>1</v>
      </c>
      <c r="AW239" s="14" t="n">
        <v>0.863</v>
      </c>
      <c r="AX239" s="14" t="n">
        <v>0.112</v>
      </c>
      <c r="AY239" s="14" t="n">
        <v>-0.421</v>
      </c>
      <c r="AZ239" s="14" t="n">
        <v>0.495</v>
      </c>
      <c r="BA239" s="14" t="n">
        <v>0</v>
      </c>
      <c r="BB239" s="14" t="n">
        <v>0</v>
      </c>
      <c r="BC239" s="14" t="n">
        <v>0.79</v>
      </c>
      <c r="BD239" s="14" t="n">
        <v>0.163</v>
      </c>
      <c r="BE239" s="14" t="n">
        <v>-0.695</v>
      </c>
      <c r="BF239" s="14" t="n">
        <v>0.107</v>
      </c>
      <c r="BG239" s="14" t="n">
        <v>0</v>
      </c>
      <c r="BH239" s="14" t="n">
        <v>0</v>
      </c>
      <c r="BI239" s="14" t="n">
        <v>0.608</v>
      </c>
      <c r="BJ239" s="14" t="n">
        <v>0.123</v>
      </c>
      <c r="BK239" s="14" t="n">
        <v>0.004</v>
      </c>
      <c r="BL239" s="14" t="n">
        <v>0.611</v>
      </c>
      <c r="BM239" s="14" t="n">
        <v>0</v>
      </c>
      <c r="BN239" s="14" t="n">
        <v>1</v>
      </c>
      <c r="BO239" s="14" t="n">
        <v>0</v>
      </c>
      <c r="BP239" s="14" t="n">
        <v>0</v>
      </c>
      <c r="BQ239" s="14" t="n">
        <v>0.062</v>
      </c>
      <c r="BR239" s="14" t="n">
        <v>0</v>
      </c>
      <c r="BS239" s="14" t="n">
        <v>0.5</v>
      </c>
      <c r="BT239" s="14" t="n">
        <v>0</v>
      </c>
      <c r="BU239" s="14" t="n">
        <v>-0.01</v>
      </c>
      <c r="BV239" s="14" t="n">
        <v>0.104</v>
      </c>
      <c r="BW239" s="14" t="n">
        <v>0</v>
      </c>
      <c r="BX239" s="14" t="n">
        <v>0.833</v>
      </c>
      <c r="BY239" s="14" t="n">
        <v>12.729</v>
      </c>
      <c r="BZ239" s="14" t="n">
        <v>0</v>
      </c>
      <c r="CA239" s="14" t="n">
        <v>12.729</v>
      </c>
      <c r="CB239" s="14" t="n">
        <v>0</v>
      </c>
      <c r="CC239" s="14" t="n">
        <v>117.033</v>
      </c>
      <c r="CD239" s="14" t="n">
        <v>27.083</v>
      </c>
      <c r="CE239" s="14" t="n">
        <v>-62.76</v>
      </c>
      <c r="CF239" s="14" t="n">
        <v>60.786</v>
      </c>
      <c r="CG239" s="14" t="n">
        <v>0</v>
      </c>
      <c r="CH239" s="14" t="n">
        <v>0</v>
      </c>
      <c r="CI239" s="14" t="n">
        <v>0</v>
      </c>
      <c r="CJ239" s="14" t="n">
        <v>0</v>
      </c>
      <c r="CK239" s="14" t="n">
        <v>0</v>
      </c>
      <c r="CL239" s="14" t="n">
        <v>0</v>
      </c>
      <c r="CM239" s="14" t="n">
        <v>0</v>
      </c>
      <c r="CN239" s="14" t="n">
        <v>0</v>
      </c>
      <c r="CO239" s="14" t="n">
        <v>0</v>
      </c>
      <c r="CP239" s="14" t="n">
        <v>0</v>
      </c>
      <c r="CQ239" s="14" t="n">
        <v>1.294</v>
      </c>
      <c r="CR239" s="14" t="n">
        <v>1</v>
      </c>
      <c r="CS239" s="14" t="n">
        <v>9.512</v>
      </c>
      <c r="CT239" s="14" t="n">
        <v>10.485</v>
      </c>
      <c r="CU239" s="14" t="n">
        <v>29.494</v>
      </c>
    </row>
    <row r="240">
      <c r="A240" s="14" t="inlineStr">
        <is>
          <t>ECU2023</t>
        </is>
      </c>
      <c r="B240" s="14" t="inlineStr">
        <is>
          <t>ECU</t>
        </is>
      </c>
      <c r="C240" s="14" t="inlineStr">
        <is>
          <t>ECU</t>
        </is>
      </c>
      <c r="D240" s="14" t="inlineStr">
        <is>
          <t>Ecuador</t>
        </is>
      </c>
      <c r="E240" s="14" t="n">
        <v>2023</v>
      </c>
      <c r="F240" s="14" t="n">
        <v>0.12</v>
      </c>
      <c r="G240" s="14" t="n">
        <v>6.147</v>
      </c>
      <c r="H240" s="14" t="n">
        <v>1.286</v>
      </c>
      <c r="I240" s="14" t="n">
        <v>0</v>
      </c>
      <c r="J240" s="14" t="n">
        <v>6.147</v>
      </c>
      <c r="K240" s="14" t="n">
        <v>0</v>
      </c>
      <c r="L240" s="14" t="n">
        <v>1</v>
      </c>
      <c r="M240" s="14" t="n">
        <v>7.886</v>
      </c>
      <c r="N240" s="14" t="n">
        <v>3.857</v>
      </c>
      <c r="O240" s="14" t="n">
        <v>0.227</v>
      </c>
      <c r="P240" s="14" t="n">
        <v>8.113</v>
      </c>
      <c r="Q240" s="14" t="n">
        <v>0</v>
      </c>
      <c r="R240" s="14" t="n">
        <v>1</v>
      </c>
      <c r="S240" s="14" t="n">
        <v>12.575</v>
      </c>
      <c r="T240" s="14" t="n">
        <v>7.714</v>
      </c>
      <c r="U240" s="14" t="n">
        <v>0.167</v>
      </c>
      <c r="V240" s="14" t="n">
        <v>14.084</v>
      </c>
      <c r="W240" s="14" t="n">
        <v>0.12</v>
      </c>
      <c r="X240" s="14" t="n">
        <v>1</v>
      </c>
      <c r="Y240" s="14" t="n">
        <v>10.547</v>
      </c>
      <c r="Z240" s="14" t="n">
        <v>0.768</v>
      </c>
      <c r="AA240" s="14" t="n">
        <v>-0.269</v>
      </c>
      <c r="AB240" s="14" t="n">
        <v>10.278</v>
      </c>
      <c r="AC240" s="14" t="n">
        <v>0</v>
      </c>
      <c r="AD240" s="14" t="n">
        <v>1</v>
      </c>
      <c r="AE240" s="14" t="n">
        <v>11.19</v>
      </c>
      <c r="AF240" s="14" t="n">
        <v>1.505</v>
      </c>
      <c r="AG240" s="14" t="n">
        <v>-0.269</v>
      </c>
      <c r="AH240" s="14" t="n">
        <v>10.921</v>
      </c>
      <c r="AI240" s="14" t="n">
        <v>0</v>
      </c>
      <c r="AJ240" s="14" t="n">
        <v>1</v>
      </c>
      <c r="AK240" s="14" t="n">
        <v>15.047</v>
      </c>
      <c r="AL240" s="14" t="n">
        <v>5.628</v>
      </c>
      <c r="AM240" s="14" t="n">
        <v>0.14</v>
      </c>
      <c r="AN240" s="14" t="n">
        <v>15.187</v>
      </c>
      <c r="AO240" s="14" t="n">
        <v>0</v>
      </c>
      <c r="AP240" s="14" t="n">
        <v>1</v>
      </c>
      <c r="AQ240" s="14" t="n">
        <v>0.642</v>
      </c>
      <c r="AR240" s="14" t="n">
        <v>0.108</v>
      </c>
      <c r="AS240" s="14" t="n">
        <v>-0.061</v>
      </c>
      <c r="AT240" s="14" t="n">
        <v>0.651</v>
      </c>
      <c r="AU240" s="14" t="n">
        <v>0</v>
      </c>
      <c r="AV240" s="14" t="n">
        <v>1</v>
      </c>
      <c r="AW240" s="14" t="n">
        <v>1.056</v>
      </c>
      <c r="AX240" s="14" t="n">
        <v>0.181</v>
      </c>
      <c r="AY240" s="14" t="n">
        <v>-0.633</v>
      </c>
      <c r="AZ240" s="14" t="n">
        <v>0.475</v>
      </c>
      <c r="BA240" s="14" t="n">
        <v>0</v>
      </c>
      <c r="BB240" s="14" t="n">
        <v>0</v>
      </c>
      <c r="BC240" s="14" t="n">
        <v>0.637</v>
      </c>
      <c r="BD240" s="14" t="n">
        <v>0.153</v>
      </c>
      <c r="BE240" s="14" t="n">
        <v>-0.541</v>
      </c>
      <c r="BF240" s="14" t="n">
        <v>0.107</v>
      </c>
      <c r="BG240" s="14" t="n">
        <v>0</v>
      </c>
      <c r="BH240" s="14" t="n">
        <v>0</v>
      </c>
      <c r="BI240" s="14" t="n">
        <v>0.5570000000000001</v>
      </c>
      <c r="BJ240" s="14" t="n">
        <v>0.129</v>
      </c>
      <c r="BK240" s="14" t="n">
        <v>-0.042</v>
      </c>
      <c r="BL240" s="14" t="n">
        <v>0.516</v>
      </c>
      <c r="BM240" s="14" t="n">
        <v>0</v>
      </c>
      <c r="BN240" s="14" t="n">
        <v>1</v>
      </c>
      <c r="BO240" s="14" t="n">
        <v>0</v>
      </c>
      <c r="BP240" s="14" t="n">
        <v>0</v>
      </c>
      <c r="BQ240" s="14" t="n">
        <v>0.062</v>
      </c>
      <c r="BR240" s="14" t="n">
        <v>0</v>
      </c>
      <c r="BS240" s="14" t="n">
        <v>0.5</v>
      </c>
      <c r="BT240" s="14" t="n">
        <v>0</v>
      </c>
      <c r="BU240" s="14" t="n">
        <v>-0.008999999999999999</v>
      </c>
      <c r="BV240" s="14" t="n">
        <v>0.104</v>
      </c>
      <c r="BW240" s="14" t="n">
        <v>0</v>
      </c>
      <c r="BX240" s="14" t="n">
        <v>0.833</v>
      </c>
      <c r="BY240" s="14" t="n">
        <v>13.254</v>
      </c>
      <c r="BZ240" s="14" t="n">
        <v>0</v>
      </c>
      <c r="CA240" s="14" t="n">
        <v>13.254</v>
      </c>
      <c r="CB240" s="14" t="n">
        <v>0</v>
      </c>
      <c r="CC240" s="14" t="n">
        <v>106.14</v>
      </c>
      <c r="CD240" s="14" t="n">
        <v>30.842</v>
      </c>
      <c r="CE240" s="14" t="n">
        <v>-44.068</v>
      </c>
      <c r="CF240" s="14" t="n">
        <v>69.521</v>
      </c>
      <c r="CG240" s="14" t="n">
        <v>0</v>
      </c>
      <c r="CH240" s="14" t="n">
        <v>0</v>
      </c>
      <c r="CI240" s="14" t="n">
        <v>0</v>
      </c>
      <c r="CJ240" s="14" t="n">
        <v>0</v>
      </c>
      <c r="CK240" s="14" t="n">
        <v>0</v>
      </c>
      <c r="CL240" s="14" t="n">
        <v>0</v>
      </c>
      <c r="CM240" s="14" t="n">
        <v>0</v>
      </c>
      <c r="CN240" s="14" t="n">
        <v>0</v>
      </c>
      <c r="CO240" s="14" t="n">
        <v>0</v>
      </c>
      <c r="CP240" s="14" t="n">
        <v>0</v>
      </c>
      <c r="CQ240" s="14" t="n">
        <v>1.348</v>
      </c>
      <c r="CR240" s="14" t="n">
        <v>1</v>
      </c>
      <c r="CS240" s="14" t="n">
        <v>9.904</v>
      </c>
      <c r="CT240" s="14" t="n">
        <v>4.861</v>
      </c>
      <c r="CU240" s="14" t="n">
        <v>11.192</v>
      </c>
    </row>
    <row r="241">
      <c r="A241" s="14" t="inlineStr">
        <is>
          <t>ECU2024</t>
        </is>
      </c>
      <c r="B241" s="14" t="inlineStr">
        <is>
          <t>ECU</t>
        </is>
      </c>
      <c r="C241" s="14" t="inlineStr">
        <is>
          <t>ECU</t>
        </is>
      </c>
      <c r="D241" s="14" t="inlineStr">
        <is>
          <t>Ecuador</t>
        </is>
      </c>
      <c r="E241" s="14" t="n">
        <v>2024</v>
      </c>
      <c r="F241" s="14" t="n">
        <v>0.12</v>
      </c>
      <c r="G241" s="14" t="n">
        <v>5.575</v>
      </c>
      <c r="H241" s="14" t="n">
        <v>1.324</v>
      </c>
      <c r="I241" s="14" t="n">
        <v>0</v>
      </c>
      <c r="J241" s="14" t="n">
        <v>5.575</v>
      </c>
      <c r="K241" s="14" t="n">
        <v>0</v>
      </c>
      <c r="L241" s="14" t="n">
        <v>1</v>
      </c>
      <c r="M241" s="14" t="n">
        <v>7.124</v>
      </c>
      <c r="N241" s="14" t="n">
        <v>3.971</v>
      </c>
      <c r="O241" s="14" t="n">
        <v>0.158</v>
      </c>
      <c r="P241" s="14" t="n">
        <v>7.281</v>
      </c>
      <c r="Q241" s="14" t="n">
        <v>0</v>
      </c>
      <c r="R241" s="14" t="n">
        <v>1</v>
      </c>
      <c r="S241" s="14" t="n">
        <v>12.193</v>
      </c>
      <c r="T241" s="14" t="n">
        <v>7.942</v>
      </c>
      <c r="U241" s="14" t="n">
        <v>0.199</v>
      </c>
      <c r="V241" s="14" t="n">
        <v>13.656</v>
      </c>
      <c r="W241" s="14" t="n">
        <v>0.12</v>
      </c>
      <c r="X241" s="14" t="n">
        <v>1</v>
      </c>
      <c r="Y241" s="14" t="n">
        <v>10.785</v>
      </c>
      <c r="Z241" s="14" t="n">
        <v>0.785</v>
      </c>
      <c r="AA241" s="14" t="n">
        <v>-0.277</v>
      </c>
      <c r="AB241" s="14" t="n">
        <v>10.508</v>
      </c>
      <c r="AC241" s="14" t="n">
        <v>0</v>
      </c>
      <c r="AD241" s="14" t="n">
        <v>1</v>
      </c>
      <c r="AE241" s="14" t="n">
        <v>11.447</v>
      </c>
      <c r="AF241" s="14" t="n">
        <v>1.54</v>
      </c>
      <c r="AG241" s="14" t="n">
        <v>-0.277</v>
      </c>
      <c r="AH241" s="14" t="n">
        <v>11.17</v>
      </c>
      <c r="AI241" s="14" t="n">
        <v>0</v>
      </c>
      <c r="AJ241" s="14" t="n">
        <v>1</v>
      </c>
      <c r="AK241" s="14" t="n">
        <v>15.418</v>
      </c>
      <c r="AL241" s="14" t="n">
        <v>5.766</v>
      </c>
      <c r="AM241" s="14" t="n">
        <v>0.135</v>
      </c>
      <c r="AN241" s="14" t="n">
        <v>15.553</v>
      </c>
      <c r="AO241" s="14" t="n">
        <v>0</v>
      </c>
      <c r="AP241" s="14" t="n">
        <v>1</v>
      </c>
      <c r="AQ241" s="14" t="n">
        <v>0.638</v>
      </c>
      <c r="AR241" s="14" t="n">
        <v>0.116</v>
      </c>
      <c r="AS241" s="14" t="n">
        <v>-0.048</v>
      </c>
      <c r="AT241" s="14" t="n">
        <v>0.679</v>
      </c>
      <c r="AU241" s="14" t="n">
        <v>0</v>
      </c>
      <c r="AV241" s="14" t="n">
        <v>1</v>
      </c>
      <c r="AW241" s="14" t="n">
        <v>0.856</v>
      </c>
      <c r="AX241" s="14" t="n">
        <v>0.157</v>
      </c>
      <c r="AY241" s="14" t="n">
        <v>-0.443</v>
      </c>
      <c r="AZ241" s="14" t="n">
        <v>0.475</v>
      </c>
      <c r="BA241" s="14" t="n">
        <v>0</v>
      </c>
      <c r="BB241" s="14" t="n">
        <v>0</v>
      </c>
      <c r="BC241" s="14" t="n">
        <v>0.708</v>
      </c>
      <c r="BD241" s="14" t="n">
        <v>0.182</v>
      </c>
      <c r="BE241" s="14" t="n">
        <v>-0.615</v>
      </c>
      <c r="BF241" s="14" t="n">
        <v>0.107</v>
      </c>
      <c r="BG241" s="14" t="n">
        <v>0</v>
      </c>
      <c r="BH241" s="14" t="n">
        <v>0</v>
      </c>
      <c r="BI241" s="14" t="n">
        <v>0.5679999999999999</v>
      </c>
      <c r="BJ241" s="14" t="n">
        <v>0.132</v>
      </c>
      <c r="BK241" s="14" t="n">
        <v>-0.044</v>
      </c>
      <c r="BL241" s="14" t="n">
        <v>0.524</v>
      </c>
      <c r="BM241" s="14" t="n">
        <v>0</v>
      </c>
      <c r="BN241" s="14" t="n">
        <v>1</v>
      </c>
      <c r="BO241" s="14" t="n">
        <v>0</v>
      </c>
      <c r="BP241" s="14" t="n">
        <v>0</v>
      </c>
      <c r="BQ241" s="14" t="n">
        <v>0.07099999999999999</v>
      </c>
      <c r="BR241" s="14" t="n">
        <v>0</v>
      </c>
      <c r="BS241" s="14" t="n">
        <v>0.5</v>
      </c>
      <c r="BT241" s="14" t="n">
        <v>0</v>
      </c>
      <c r="BU241" s="14" t="n">
        <v>-0.008999999999999999</v>
      </c>
      <c r="BV241" s="14" t="n">
        <v>0.103</v>
      </c>
      <c r="BW241" s="14" t="n">
        <v>0</v>
      </c>
      <c r="BX241" s="14" t="n">
        <v>0.833</v>
      </c>
      <c r="BY241" s="14" t="n">
        <v>13.646</v>
      </c>
      <c r="BZ241" s="14" t="n">
        <v>0</v>
      </c>
      <c r="CA241" s="14" t="n">
        <v>13.646</v>
      </c>
      <c r="CB241" s="14" t="n">
        <v>0</v>
      </c>
      <c r="CC241" s="14" t="n">
        <v>109.623</v>
      </c>
      <c r="CD241" s="14" t="n">
        <v>34.985</v>
      </c>
      <c r="CE241" s="14" t="n">
        <v>-41.506</v>
      </c>
      <c r="CF241" s="14" t="n">
        <v>78.334</v>
      </c>
      <c r="CG241" s="14" t="n">
        <v>0</v>
      </c>
      <c r="CH241" s="14" t="n">
        <v>0</v>
      </c>
      <c r="CI241" s="14" t="n">
        <v>0</v>
      </c>
      <c r="CJ241" s="14" t="n">
        <v>0</v>
      </c>
      <c r="CK241" s="14" t="n">
        <v>0</v>
      </c>
      <c r="CL241" s="14" t="n">
        <v>0</v>
      </c>
      <c r="CM241" s="14" t="n">
        <v>0</v>
      </c>
      <c r="CN241" s="14" t="n">
        <v>0</v>
      </c>
      <c r="CO241" s="14" t="n">
        <v>0</v>
      </c>
      <c r="CP241" s="14" t="n">
        <v>0</v>
      </c>
      <c r="CQ241" s="14" t="n">
        <v>1.387</v>
      </c>
      <c r="CR241" s="14" t="n">
        <v>1</v>
      </c>
      <c r="CS241" s="14" t="n">
        <v>10.123</v>
      </c>
      <c r="CT241" s="14" t="n">
        <v>4.251</v>
      </c>
      <c r="CU241" s="14" t="n">
        <v>10.123</v>
      </c>
    </row>
    <row r="242">
      <c r="A242" s="96" t="inlineStr">
        <is>
          <t>EGY2019</t>
        </is>
      </c>
      <c r="B242" s="14" t="inlineStr">
        <is>
          <t>EGY</t>
        </is>
      </c>
      <c r="C242" s="14" t="inlineStr">
        <is>
          <t>EGY</t>
        </is>
      </c>
      <c r="D242" s="14" t="inlineStr">
        <is>
          <t>Egypt</t>
        </is>
      </c>
      <c r="E242" s="14" t="n">
        <v>2019</v>
      </c>
      <c r="F242" s="96" t="n">
        <v>0.14</v>
      </c>
      <c r="G242" s="96" t="n">
        <v>3.88</v>
      </c>
      <c r="H242" s="96" t="n">
        <v>1.079</v>
      </c>
      <c r="I242" s="96" t="n">
        <v>0</v>
      </c>
      <c r="J242" s="96" t="n">
        <v>3.88</v>
      </c>
      <c r="K242" s="96" t="n">
        <v>0</v>
      </c>
      <c r="L242" s="96" t="n">
        <v>1</v>
      </c>
      <c r="M242" s="96" t="n">
        <v>5.642</v>
      </c>
      <c r="N242" s="96" t="n">
        <v>3.236</v>
      </c>
      <c r="O242" s="96" t="n">
        <v>0.12</v>
      </c>
      <c r="P242" s="96" t="n">
        <v>5.762</v>
      </c>
      <c r="Q242" s="96" t="n">
        <v>0</v>
      </c>
      <c r="R242" s="96" t="n">
        <v>1</v>
      </c>
      <c r="S242" s="96" t="n">
        <v>9.27</v>
      </c>
      <c r="T242" s="96" t="n">
        <v>6.472</v>
      </c>
      <c r="U242" s="96" t="n">
        <v>-0.078</v>
      </c>
      <c r="V242" s="96" t="n">
        <v>10.4898</v>
      </c>
      <c r="W242" s="96" t="n">
        <v>0.14</v>
      </c>
      <c r="X242" s="96" t="n">
        <v>1</v>
      </c>
      <c r="Y242" s="96" t="n">
        <v>2.816</v>
      </c>
      <c r="Z242" s="96" t="n">
        <v>0.313</v>
      </c>
      <c r="AA242" s="96" t="n">
        <v>0.05</v>
      </c>
      <c r="AB242" s="96" t="n">
        <v>2.866</v>
      </c>
      <c r="AC242" s="96" t="n">
        <v>0</v>
      </c>
      <c r="AD242" s="96" t="n">
        <v>0</v>
      </c>
      <c r="AE242" s="96" t="n">
        <v>4.061</v>
      </c>
      <c r="AF242" s="96" t="n">
        <v>0.664</v>
      </c>
      <c r="AG242" s="96" t="n">
        <v>0.04</v>
      </c>
      <c r="AH242" s="96" t="n">
        <v>4.101</v>
      </c>
      <c r="AI242" s="96" t="n">
        <v>0</v>
      </c>
      <c r="AJ242" s="96" t="n">
        <v>0</v>
      </c>
      <c r="AK242" s="96" t="n">
        <v>6.315</v>
      </c>
      <c r="AL242" s="96" t="n">
        <v>3.173</v>
      </c>
      <c r="AM242" s="96" t="n">
        <v>-2.56</v>
      </c>
      <c r="AN242" s="96" t="n">
        <v>3.759</v>
      </c>
      <c r="AO242" s="96" t="n">
        <v>0</v>
      </c>
      <c r="AP242" s="96" t="n">
        <v>0</v>
      </c>
      <c r="AQ242" s="96" t="n">
        <v>0.5639999999999999</v>
      </c>
      <c r="AR242" s="96" t="n">
        <v>0.108</v>
      </c>
      <c r="AS242" s="96" t="n">
        <v>-0.068</v>
      </c>
      <c r="AT242" s="96" t="n">
        <v>0.496</v>
      </c>
      <c r="AU242" s="96" t="n">
        <v>0</v>
      </c>
      <c r="AV242" s="96" t="n">
        <v>0</v>
      </c>
      <c r="AW242" s="96" t="n">
        <v>0.594</v>
      </c>
      <c r="AX242" s="96" t="n">
        <v>0.108</v>
      </c>
      <c r="AY242" s="96" t="n">
        <v>-0.229</v>
      </c>
      <c r="AZ242" s="96" t="n">
        <v>0.365</v>
      </c>
      <c r="BA242" s="96" t="n">
        <v>0</v>
      </c>
      <c r="BB242" s="96" t="n">
        <v>0</v>
      </c>
      <c r="BC242" s="96" t="n">
        <v>0.402</v>
      </c>
      <c r="BD242" s="96" t="n">
        <v>0.108</v>
      </c>
      <c r="BE242" s="96" t="n">
        <v>-0.257</v>
      </c>
      <c r="BF242" s="96" t="n">
        <v>0.145</v>
      </c>
      <c r="BG242" s="96" t="n">
        <v>0</v>
      </c>
      <c r="BH242" s="96" t="n">
        <v>0</v>
      </c>
      <c r="BI242" s="96" t="n">
        <v>0.484</v>
      </c>
      <c r="BJ242" s="96" t="n">
        <v>0.108</v>
      </c>
      <c r="BK242" s="96" t="n">
        <v>-0.119</v>
      </c>
      <c r="BL242" s="96" t="n">
        <v>0.365</v>
      </c>
      <c r="BM242" s="96" t="n">
        <v>0</v>
      </c>
      <c r="BN242" s="96" t="n">
        <v>0</v>
      </c>
      <c r="BO242" s="96" t="n">
        <v>0.094996592</v>
      </c>
      <c r="BP242" s="96" t="n">
        <v>3.408e-06</v>
      </c>
      <c r="BQ242" s="96" t="n">
        <v>0.095</v>
      </c>
      <c r="BR242" s="96" t="n">
        <v>0</v>
      </c>
      <c r="BS242" s="96" t="n">
        <v>0.833</v>
      </c>
      <c r="BT242" s="96" t="n">
        <v>0.061295777</v>
      </c>
      <c r="BU242" s="96" t="n">
        <v>0.001704223</v>
      </c>
      <c r="BV242" s="96" t="n">
        <v>0.063</v>
      </c>
      <c r="BW242" s="96" t="n">
        <v>0</v>
      </c>
      <c r="BX242" s="96" t="n">
        <v>0</v>
      </c>
      <c r="BY242" s="96" t="n">
        <v>10.87</v>
      </c>
      <c r="BZ242" s="96" t="n">
        <v>0</v>
      </c>
      <c r="CA242" s="96" t="n">
        <v>10.87</v>
      </c>
      <c r="CB242" s="96" t="n">
        <v>0</v>
      </c>
      <c r="CC242" s="96" t="n">
        <v>72.556</v>
      </c>
      <c r="CD242" s="96" t="n">
        <v>7.95</v>
      </c>
      <c r="CE242" s="96" t="n">
        <v>-44.094</v>
      </c>
      <c r="CF242" s="96" t="n">
        <v>32.446</v>
      </c>
      <c r="CG242" s="96" t="n">
        <v>0</v>
      </c>
      <c r="CH242" s="96" t="n">
        <v>0</v>
      </c>
      <c r="CI242" s="96" t="n">
        <v>0</v>
      </c>
      <c r="CJ242" s="96" t="n">
        <v>0</v>
      </c>
      <c r="CK242" s="96" t="n">
        <v>0</v>
      </c>
      <c r="CL242" s="96" t="n">
        <v>0</v>
      </c>
      <c r="CM242" s="96" t="n">
        <v>0</v>
      </c>
      <c r="CN242" s="96" t="n">
        <v>0</v>
      </c>
      <c r="CO242" s="96" t="n">
        <v>0</v>
      </c>
      <c r="CP242" s="96" t="n">
        <v>0</v>
      </c>
      <c r="CQ242" s="96" t="n">
        <v>1.13</v>
      </c>
      <c r="CR242" s="96" t="n">
        <v>1</v>
      </c>
      <c r="CS242" s="96" t="n">
        <v>2</v>
      </c>
      <c r="CT242" s="96" t="n">
        <v>2.797</v>
      </c>
      <c r="CU242" s="96" t="n">
        <v>2</v>
      </c>
    </row>
    <row r="243">
      <c r="A243" s="96" t="inlineStr">
        <is>
          <t>EGY2020</t>
        </is>
      </c>
      <c r="B243" s="14" t="inlineStr">
        <is>
          <t>EGY</t>
        </is>
      </c>
      <c r="C243" s="14" t="inlineStr">
        <is>
          <t>EGY</t>
        </is>
      </c>
      <c r="D243" s="14" t="inlineStr">
        <is>
          <t>Egypt</t>
        </is>
      </c>
      <c r="E243" s="14" t="n">
        <v>2020</v>
      </c>
      <c r="F243" s="96" t="n">
        <v>0.14</v>
      </c>
      <c r="G243" s="96" t="n">
        <v>3.6</v>
      </c>
      <c r="H243" s="96" t="n">
        <v>1.092</v>
      </c>
      <c r="I243" s="96" t="n">
        <v>0</v>
      </c>
      <c r="J243" s="96" t="n">
        <v>3.6</v>
      </c>
      <c r="K243" s="96" t="n">
        <v>0</v>
      </c>
      <c r="L243" s="96" t="n">
        <v>1</v>
      </c>
      <c r="M243" s="96" t="n">
        <v>5.429</v>
      </c>
      <c r="N243" s="96" t="n">
        <v>3.277</v>
      </c>
      <c r="O243" s="96" t="n">
        <v>0.108</v>
      </c>
      <c r="P243" s="96" t="n">
        <v>5.537</v>
      </c>
      <c r="Q243" s="96" t="n">
        <v>0</v>
      </c>
      <c r="R243" s="96" t="n">
        <v>1</v>
      </c>
      <c r="S243" s="96" t="n">
        <v>9.055999999999999</v>
      </c>
      <c r="T243" s="96" t="n">
        <v>6.553</v>
      </c>
      <c r="U243" s="96" t="n">
        <v>-0.059</v>
      </c>
      <c r="V243" s="96" t="n">
        <v>10.26484</v>
      </c>
      <c r="W243" s="96" t="n">
        <v>0.14</v>
      </c>
      <c r="X243" s="96" t="n">
        <v>1</v>
      </c>
      <c r="Y243" s="96" t="n">
        <v>2.842</v>
      </c>
      <c r="Z243" s="96" t="n">
        <v>0.318</v>
      </c>
      <c r="AA243" s="96" t="n">
        <v>0.06</v>
      </c>
      <c r="AB243" s="96" t="n">
        <v>2.902</v>
      </c>
      <c r="AC243" s="96" t="n">
        <v>0</v>
      </c>
      <c r="AD243" s="96" t="n">
        <v>0</v>
      </c>
      <c r="AE243" s="96" t="n">
        <v>4.102</v>
      </c>
      <c r="AF243" s="96" t="n">
        <v>0.68</v>
      </c>
      <c r="AG243" s="96" t="n">
        <v>0.05</v>
      </c>
      <c r="AH243" s="96" t="n">
        <v>4.152</v>
      </c>
      <c r="AI243" s="96" t="n">
        <v>0</v>
      </c>
      <c r="AJ243" s="96" t="n">
        <v>0</v>
      </c>
      <c r="AK243" s="96" t="n">
        <v>6.62</v>
      </c>
      <c r="AL243" s="96" t="n">
        <v>3.327</v>
      </c>
      <c r="AM243" s="96" t="n">
        <v>-1.94</v>
      </c>
      <c r="AN243" s="96" t="n">
        <v>4.684</v>
      </c>
      <c r="AO243" s="96" t="n">
        <v>0</v>
      </c>
      <c r="AP243" s="96" t="n">
        <v>0</v>
      </c>
      <c r="AQ243" s="96" t="n">
        <v>0.494261644</v>
      </c>
      <c r="AR243" s="96" t="n">
        <v>0.109</v>
      </c>
      <c r="AS243" s="96" t="n">
        <v>0.049738356</v>
      </c>
      <c r="AT243" s="96" t="n">
        <v>0.544</v>
      </c>
      <c r="AU243" s="96" t="n">
        <v>0</v>
      </c>
      <c r="AV243" s="96" t="n">
        <v>0</v>
      </c>
      <c r="AW243" s="96" t="n">
        <v>0.414</v>
      </c>
      <c r="AX243" s="96" t="n">
        <v>0.109</v>
      </c>
      <c r="AY243" s="96" t="n">
        <v>0.014</v>
      </c>
      <c r="AZ243" s="96" t="n">
        <v>0.428</v>
      </c>
      <c r="BA243" s="96" t="n">
        <v>0</v>
      </c>
      <c r="BB243" s="96" t="n">
        <v>0</v>
      </c>
      <c r="BC243" s="96" t="n">
        <v>0.299</v>
      </c>
      <c r="BD243" s="96" t="n">
        <v>0.109</v>
      </c>
      <c r="BE243" s="96" t="n">
        <v>-0.123</v>
      </c>
      <c r="BF243" s="96" t="n">
        <v>0.176</v>
      </c>
      <c r="BG243" s="96" t="n">
        <v>0</v>
      </c>
      <c r="BH243" s="96" t="n">
        <v>0</v>
      </c>
      <c r="BI243" s="96" t="n">
        <v>0.38261774</v>
      </c>
      <c r="BJ243" s="96" t="n">
        <v>0.109</v>
      </c>
      <c r="BK243" s="96" t="n">
        <v>0.02238226</v>
      </c>
      <c r="BL243" s="96" t="n">
        <v>0.405</v>
      </c>
      <c r="BM243" s="96" t="n">
        <v>0</v>
      </c>
      <c r="BN243" s="96" t="n">
        <v>0</v>
      </c>
      <c r="BO243" s="96" t="n">
        <v>0.06999627</v>
      </c>
      <c r="BP243" s="96" t="n">
        <v>3.73e-06</v>
      </c>
      <c r="BQ243" s="96" t="n">
        <v>0.07000000000000001</v>
      </c>
      <c r="BR243" s="96" t="n">
        <v>0</v>
      </c>
      <c r="BS243" s="96" t="n">
        <v>0.833</v>
      </c>
      <c r="BT243" s="96" t="n">
        <v>0.07313481199999999</v>
      </c>
      <c r="BU243" s="96" t="n">
        <v>0.001865188</v>
      </c>
      <c r="BV243" s="96" t="n">
        <v>0.075</v>
      </c>
      <c r="BW243" s="96" t="n">
        <v>0</v>
      </c>
      <c r="BX243" s="96" t="n">
        <v>0</v>
      </c>
      <c r="BY243" s="96" t="n">
        <v>11.26</v>
      </c>
      <c r="BZ243" s="96" t="n">
        <v>0</v>
      </c>
      <c r="CA243" s="96" t="n">
        <v>11.26</v>
      </c>
      <c r="CB243" s="96" t="n">
        <v>0</v>
      </c>
      <c r="CC243" s="96" t="n">
        <v>56.32</v>
      </c>
      <c r="CD243" s="96" t="n">
        <v>7.95</v>
      </c>
      <c r="CE243" s="96" t="n">
        <v>-25.465</v>
      </c>
      <c r="CF243" s="96" t="n">
        <v>35.175</v>
      </c>
      <c r="CG243" s="96" t="n">
        <v>0</v>
      </c>
      <c r="CH243" s="96" t="n">
        <v>0</v>
      </c>
      <c r="CI243" s="96" t="n">
        <v>0</v>
      </c>
      <c r="CJ243" s="96" t="n">
        <v>0</v>
      </c>
      <c r="CK243" s="96" t="n">
        <v>0</v>
      </c>
      <c r="CL243" s="96" t="n">
        <v>0</v>
      </c>
      <c r="CM243" s="96" t="n">
        <v>0</v>
      </c>
      <c r="CN243" s="96" t="n">
        <v>0</v>
      </c>
      <c r="CO243" s="96" t="n">
        <v>0</v>
      </c>
      <c r="CP243" s="96" t="n">
        <v>0</v>
      </c>
      <c r="CQ243" s="96" t="n">
        <v>1.144</v>
      </c>
      <c r="CR243" s="96" t="n">
        <v>0.9419999999999999</v>
      </c>
      <c r="CS243" s="96" t="n">
        <v>2</v>
      </c>
      <c r="CT243" s="96" t="n">
        <v>2.503</v>
      </c>
      <c r="CU243" s="96" t="n">
        <v>2</v>
      </c>
    </row>
    <row r="244">
      <c r="A244" s="96" t="inlineStr">
        <is>
          <t>EGY2021</t>
        </is>
      </c>
      <c r="B244" s="14" t="inlineStr">
        <is>
          <t>EGY</t>
        </is>
      </c>
      <c r="C244" s="14" t="inlineStr">
        <is>
          <t>EGY</t>
        </is>
      </c>
      <c r="D244" s="14" t="inlineStr">
        <is>
          <t>Egypt</t>
        </is>
      </c>
      <c r="E244" s="14" t="n">
        <v>2021</v>
      </c>
      <c r="F244" s="14" t="n">
        <v>0.14</v>
      </c>
      <c r="G244" s="96" t="n">
        <v>5.9</v>
      </c>
      <c r="H244" s="14" t="n">
        <v>1.143</v>
      </c>
      <c r="I244" s="14" t="n">
        <v>0</v>
      </c>
      <c r="J244" s="96" t="n">
        <v>5.9</v>
      </c>
      <c r="K244" s="14" t="n">
        <v>0</v>
      </c>
      <c r="L244" s="14" t="n">
        <v>1</v>
      </c>
      <c r="M244" s="14" t="n">
        <v>7.964</v>
      </c>
      <c r="N244" s="14" t="n">
        <v>3.43</v>
      </c>
      <c r="O244" s="14" t="n">
        <v>0.227</v>
      </c>
      <c r="P244" s="14" t="n">
        <v>8.191000000000001</v>
      </c>
      <c r="Q244" s="14" t="n">
        <v>0</v>
      </c>
      <c r="R244" s="14" t="n">
        <v>1</v>
      </c>
      <c r="S244" s="14" t="n">
        <v>11.613</v>
      </c>
      <c r="T244" s="14" t="n">
        <v>6.86</v>
      </c>
      <c r="U244" s="14" t="n">
        <v>0</v>
      </c>
      <c r="V244" s="96" t="n">
        <v>13.23882</v>
      </c>
      <c r="W244" s="14" t="n">
        <v>0.14</v>
      </c>
      <c r="X244" s="14" t="n">
        <v>1</v>
      </c>
      <c r="Y244" s="96" t="n">
        <v>7.852</v>
      </c>
      <c r="Z244" s="96" t="n">
        <v>0.968</v>
      </c>
      <c r="AA244" s="96" t="n">
        <v>-4.991</v>
      </c>
      <c r="AB244" s="14" t="n">
        <v>2.861</v>
      </c>
      <c r="AC244" s="14" t="n">
        <v>0</v>
      </c>
      <c r="AD244" s="14" t="n">
        <v>0</v>
      </c>
      <c r="AE244" s="96" t="n">
        <v>8.459</v>
      </c>
      <c r="AF244" s="96" t="n">
        <v>1.824</v>
      </c>
      <c r="AG244" s="96" t="n">
        <v>-4.113</v>
      </c>
      <c r="AH244" s="14" t="n">
        <v>4.347</v>
      </c>
      <c r="AI244" s="14" t="n">
        <v>0</v>
      </c>
      <c r="AJ244" s="14" t="n">
        <v>0</v>
      </c>
      <c r="AK244" s="96" t="n">
        <v>12.104</v>
      </c>
      <c r="AL244" s="96" t="n">
        <v>6.083</v>
      </c>
      <c r="AM244" s="96" t="n">
        <v>-7.36</v>
      </c>
      <c r="AN244" s="14" t="n">
        <v>4.747</v>
      </c>
      <c r="AO244" s="14" t="n">
        <v>0</v>
      </c>
      <c r="AP244" s="14" t="n">
        <v>0</v>
      </c>
      <c r="AQ244" s="14" t="n">
        <v>0.621</v>
      </c>
      <c r="AR244" s="14" t="n">
        <v>0.114</v>
      </c>
      <c r="AS244" s="96" t="n">
        <v>-0.056</v>
      </c>
      <c r="AT244" s="14" t="n">
        <v>0.5649999999999999</v>
      </c>
      <c r="AU244" s="14" t="n">
        <v>0</v>
      </c>
      <c r="AV244" s="14" t="n">
        <v>0</v>
      </c>
      <c r="AW244" s="14" t="n">
        <v>0.593</v>
      </c>
      <c r="AX244" s="14" t="n">
        <v>0.114</v>
      </c>
      <c r="AY244" s="96" t="n">
        <v>-0.162</v>
      </c>
      <c r="AZ244" s="14" t="n">
        <v>0.431</v>
      </c>
      <c r="BA244" s="14" t="n">
        <v>0</v>
      </c>
      <c r="BB244" s="14" t="n">
        <v>0</v>
      </c>
      <c r="BC244" s="96" t="n">
        <v>0.441</v>
      </c>
      <c r="BD244" s="14" t="n">
        <v>0.114</v>
      </c>
      <c r="BE244" s="96" t="n">
        <v>-0.263</v>
      </c>
      <c r="BF244" s="96" t="n">
        <v>0.178</v>
      </c>
      <c r="BG244" s="14" t="n">
        <v>0</v>
      </c>
      <c r="BH244" s="14" t="n">
        <v>0</v>
      </c>
      <c r="BI244" s="14" t="n">
        <v>0.5600000000000001</v>
      </c>
      <c r="BJ244" s="14" t="n">
        <v>0.114</v>
      </c>
      <c r="BK244" s="96" t="n">
        <v>-0.129</v>
      </c>
      <c r="BL244" s="14" t="n">
        <v>0.431</v>
      </c>
      <c r="BM244" s="14" t="n">
        <v>0</v>
      </c>
      <c r="BN244" s="14" t="n">
        <v>0</v>
      </c>
      <c r="BO244" s="96" t="n">
        <v>0.069996188</v>
      </c>
      <c r="BP244" s="96" t="n">
        <v>3.812e-06</v>
      </c>
      <c r="BQ244" s="14" t="n">
        <v>0.07000000000000001</v>
      </c>
      <c r="BR244" s="14" t="n">
        <v>0</v>
      </c>
      <c r="BS244" s="14" t="n">
        <v>0.833</v>
      </c>
      <c r="BT244" s="96" t="n">
        <v>0.07309412899999999</v>
      </c>
      <c r="BU244" s="96" t="n">
        <v>0.001905871</v>
      </c>
      <c r="BV244" s="14" t="n">
        <v>0.075</v>
      </c>
      <c r="BW244" s="14" t="n">
        <v>0</v>
      </c>
      <c r="BX244" s="96" t="n">
        <v>0</v>
      </c>
      <c r="BY244" s="14" t="n">
        <v>11.787</v>
      </c>
      <c r="BZ244" s="14" t="n">
        <v>0</v>
      </c>
      <c r="CA244" s="14" t="n">
        <v>11.787</v>
      </c>
      <c r="CB244" s="14" t="n">
        <v>0</v>
      </c>
      <c r="CC244" s="14" t="n">
        <v>81.69499999999999</v>
      </c>
      <c r="CD244" s="14" t="n">
        <v>7.95</v>
      </c>
      <c r="CE244" s="14" t="n">
        <v>-51.738</v>
      </c>
      <c r="CF244" s="14" t="n">
        <v>34.152</v>
      </c>
      <c r="CG244" s="14" t="n">
        <v>0</v>
      </c>
      <c r="CH244" s="14" t="n">
        <v>0</v>
      </c>
      <c r="CI244" s="14" t="n">
        <v>0</v>
      </c>
      <c r="CJ244" s="14" t="n">
        <v>0</v>
      </c>
      <c r="CK244" s="14" t="n">
        <v>0</v>
      </c>
      <c r="CL244" s="14" t="n">
        <v>0</v>
      </c>
      <c r="CM244" s="14" t="n">
        <v>0</v>
      </c>
      <c r="CN244" s="14" t="n">
        <v>0</v>
      </c>
      <c r="CO244" s="14" t="n">
        <v>0</v>
      </c>
      <c r="CP244" s="14" t="n">
        <v>0</v>
      </c>
      <c r="CQ244" s="14" t="n">
        <v>1.198</v>
      </c>
      <c r="CR244" s="14" t="n">
        <v>0.9370000000000001</v>
      </c>
      <c r="CS244" s="96" t="n">
        <v>6.786</v>
      </c>
      <c r="CT244" s="14" t="n">
        <v>4.753</v>
      </c>
      <c r="CU244" s="14" t="n">
        <v>14.129</v>
      </c>
    </row>
    <row r="245">
      <c r="A245" s="96" t="inlineStr">
        <is>
          <t>EGY2022</t>
        </is>
      </c>
      <c r="B245" s="14" t="inlineStr">
        <is>
          <t>EGY</t>
        </is>
      </c>
      <c r="C245" s="14" t="inlineStr">
        <is>
          <t>EGY</t>
        </is>
      </c>
      <c r="D245" s="14" t="inlineStr">
        <is>
          <t>Egypt</t>
        </is>
      </c>
      <c r="E245" s="14" t="n">
        <v>2022</v>
      </c>
      <c r="F245" s="14" t="n">
        <v>0.14</v>
      </c>
      <c r="G245" s="96" t="n">
        <v>11.7</v>
      </c>
      <c r="H245" s="14" t="n">
        <v>1.235</v>
      </c>
      <c r="I245" s="14" t="n">
        <v>0</v>
      </c>
      <c r="J245" s="96" t="n">
        <v>11.7</v>
      </c>
      <c r="K245" s="14" t="n">
        <v>0</v>
      </c>
      <c r="L245" s="14" t="n">
        <v>1</v>
      </c>
      <c r="M245" s="96" t="n">
        <v>9.782</v>
      </c>
      <c r="N245" s="14" t="n">
        <v>3.704</v>
      </c>
      <c r="O245" s="14" t="n">
        <v>0.304</v>
      </c>
      <c r="P245" s="96" t="n">
        <v>10.086</v>
      </c>
      <c r="Q245" s="14" t="n">
        <v>0</v>
      </c>
      <c r="R245" s="14" t="n">
        <v>1</v>
      </c>
      <c r="S245" s="14" t="n">
        <v>17.893</v>
      </c>
      <c r="T245" s="14" t="n">
        <v>7.408</v>
      </c>
      <c r="U245" s="14" t="n">
        <v>0.185</v>
      </c>
      <c r="V245" s="96" t="n">
        <v>20.58302</v>
      </c>
      <c r="W245" s="14" t="n">
        <v>0.14</v>
      </c>
      <c r="X245" s="14" t="n">
        <v>1</v>
      </c>
      <c r="Y245" s="96" t="n">
        <v>10.105</v>
      </c>
      <c r="Z245" s="96" t="n">
        <v>1.246</v>
      </c>
      <c r="AA245" s="96" t="n">
        <v>-7.656</v>
      </c>
      <c r="AB245" s="14" t="n">
        <v>2.449</v>
      </c>
      <c r="AC245" s="14" t="n">
        <v>0</v>
      </c>
      <c r="AD245" s="14" t="n">
        <v>0</v>
      </c>
      <c r="AE245" s="96" t="n">
        <v>10.785</v>
      </c>
      <c r="AF245" s="96" t="n">
        <v>2.325</v>
      </c>
      <c r="AG245" s="96" t="n">
        <v>-6.091</v>
      </c>
      <c r="AH245" s="14" t="n">
        <v>4.694</v>
      </c>
      <c r="AI245" s="14" t="n">
        <v>0</v>
      </c>
      <c r="AJ245" s="14" t="n">
        <v>0</v>
      </c>
      <c r="AK245" s="96" t="n">
        <v>14.863</v>
      </c>
      <c r="AL245" s="96" t="n">
        <v>7.469</v>
      </c>
      <c r="AM245" s="96" t="n">
        <v>-10.79</v>
      </c>
      <c r="AN245" s="14" t="n">
        <v>4.076</v>
      </c>
      <c r="AO245" s="14" t="n">
        <v>0</v>
      </c>
      <c r="AP245" s="14" t="n">
        <v>0</v>
      </c>
      <c r="AQ245" s="14" t="n">
        <v>0.847</v>
      </c>
      <c r="AR245" s="14" t="n">
        <v>0.123</v>
      </c>
      <c r="AS245" s="96" t="n">
        <v>-0.319</v>
      </c>
      <c r="AT245" s="14" t="n">
        <v>0.528</v>
      </c>
      <c r="AU245" s="14" t="n">
        <v>0</v>
      </c>
      <c r="AV245" s="14" t="n">
        <v>0</v>
      </c>
      <c r="AW245" s="14" t="n">
        <v>0.947</v>
      </c>
      <c r="AX245" s="14" t="n">
        <v>0.123</v>
      </c>
      <c r="AY245" s="96" t="n">
        <v>-0.583</v>
      </c>
      <c r="AZ245" s="14" t="n">
        <v>0.364</v>
      </c>
      <c r="BA245" s="14" t="n">
        <v>0</v>
      </c>
      <c r="BB245" s="14" t="n">
        <v>0</v>
      </c>
      <c r="BC245" s="96" t="n">
        <v>0.59</v>
      </c>
      <c r="BD245" s="14" t="n">
        <v>0.123</v>
      </c>
      <c r="BE245" s="96" t="n">
        <v>-0.436</v>
      </c>
      <c r="BF245" s="14" t="n">
        <v>0.154</v>
      </c>
      <c r="BG245" s="14" t="n">
        <v>0</v>
      </c>
      <c r="BH245" s="14" t="n">
        <v>0</v>
      </c>
      <c r="BI245" s="14" t="n">
        <v>0.6889999999999999</v>
      </c>
      <c r="BJ245" s="14" t="n">
        <v>0.123</v>
      </c>
      <c r="BK245" s="96" t="n">
        <v>-0.325</v>
      </c>
      <c r="BL245" s="14" t="n">
        <v>0.364</v>
      </c>
      <c r="BM245" s="14" t="n">
        <v>0</v>
      </c>
      <c r="BN245" s="14" t="n">
        <v>0</v>
      </c>
      <c r="BO245" s="96" t="n">
        <v>0.055996364</v>
      </c>
      <c r="BP245" s="96" t="n">
        <v>3.636e-06</v>
      </c>
      <c r="BQ245" s="14" t="n">
        <v>0.056</v>
      </c>
      <c r="BR245" s="14" t="n">
        <v>0</v>
      </c>
      <c r="BS245" s="14" t="n">
        <v>0.833</v>
      </c>
      <c r="BT245" s="96" t="n">
        <v>0.052182094</v>
      </c>
      <c r="BU245" s="96" t="n">
        <v>0.001817906</v>
      </c>
      <c r="BV245" s="14" t="n">
        <v>0.054</v>
      </c>
      <c r="BW245" s="14" t="n">
        <v>0</v>
      </c>
      <c r="BX245" s="96" t="n">
        <v>0</v>
      </c>
      <c r="BY245" s="14" t="n">
        <v>12.729</v>
      </c>
      <c r="BZ245" s="14" t="n">
        <v>0</v>
      </c>
      <c r="CA245" s="14" t="n">
        <v>12.729</v>
      </c>
      <c r="CB245" s="14" t="n">
        <v>0</v>
      </c>
      <c r="CC245" s="14" t="n">
        <v>102.477</v>
      </c>
      <c r="CD245" s="14" t="n">
        <v>7.95</v>
      </c>
      <c r="CE245" s="14" t="n">
        <v>-73.404</v>
      </c>
      <c r="CF245" s="14" t="n">
        <v>33.143</v>
      </c>
      <c r="CG245" s="14" t="n">
        <v>0</v>
      </c>
      <c r="CH245" s="14" t="n">
        <v>0</v>
      </c>
      <c r="CI245" s="14" t="n">
        <v>0</v>
      </c>
      <c r="CJ245" s="14" t="n">
        <v>0</v>
      </c>
      <c r="CK245" s="14" t="n">
        <v>0</v>
      </c>
      <c r="CL245" s="14" t="n">
        <v>0</v>
      </c>
      <c r="CM245" s="14" t="n">
        <v>0</v>
      </c>
      <c r="CN245" s="14" t="n">
        <v>0</v>
      </c>
      <c r="CO245" s="14" t="n">
        <v>0</v>
      </c>
      <c r="CP245" s="14" t="n">
        <v>0</v>
      </c>
      <c r="CQ245" s="14" t="n">
        <v>1.294</v>
      </c>
      <c r="CR245" s="14" t="n">
        <v>0.899</v>
      </c>
      <c r="CS245" s="96" t="n">
        <v>7.328</v>
      </c>
      <c r="CT245" s="14" t="n">
        <v>10.485</v>
      </c>
      <c r="CU245" s="14" t="n">
        <v>28.059</v>
      </c>
    </row>
    <row r="246">
      <c r="A246" s="96" t="inlineStr">
        <is>
          <t>EGY2023</t>
        </is>
      </c>
      <c r="B246" s="14" t="inlineStr">
        <is>
          <t>EGY</t>
        </is>
      </c>
      <c r="C246" s="14" t="inlineStr">
        <is>
          <t>EGY</t>
        </is>
      </c>
      <c r="D246" s="14" t="inlineStr">
        <is>
          <t>Egypt</t>
        </is>
      </c>
      <c r="E246" s="14" t="n">
        <v>2023</v>
      </c>
      <c r="F246" s="14" t="n">
        <v>0.14</v>
      </c>
      <c r="G246" s="96" t="n">
        <v>6.1</v>
      </c>
      <c r="H246" s="14" t="n">
        <v>1.286</v>
      </c>
      <c r="I246" s="14" t="n">
        <v>0</v>
      </c>
      <c r="J246" s="96" t="n">
        <v>6.1</v>
      </c>
      <c r="K246" s="14" t="n">
        <v>0</v>
      </c>
      <c r="L246" s="14" t="n">
        <v>1</v>
      </c>
      <c r="M246" s="96" t="n">
        <v>7.887</v>
      </c>
      <c r="N246" s="14" t="n">
        <v>3.857</v>
      </c>
      <c r="O246" s="14" t="n">
        <v>0.201</v>
      </c>
      <c r="P246" s="14" t="n">
        <v>8.087999999999999</v>
      </c>
      <c r="Q246" s="14" t="n">
        <v>0</v>
      </c>
      <c r="R246" s="14" t="n">
        <v>1</v>
      </c>
      <c r="S246" s="14" t="n">
        <v>12.575</v>
      </c>
      <c r="T246" s="14" t="n">
        <v>7.714</v>
      </c>
      <c r="U246" s="14" t="n">
        <v>0.195</v>
      </c>
      <c r="V246" s="96" t="n">
        <v>14.5305</v>
      </c>
      <c r="W246" s="14" t="n">
        <v>0.14</v>
      </c>
      <c r="X246" s="14" t="n">
        <v>1</v>
      </c>
      <c r="Y246" s="96" t="n">
        <v>8.6</v>
      </c>
      <c r="Z246" s="96" t="n">
        <v>1.06</v>
      </c>
      <c r="AA246" s="96" t="n">
        <v>-6.206</v>
      </c>
      <c r="AB246" s="14" t="n">
        <v>2.394</v>
      </c>
      <c r="AC246" s="14" t="n">
        <v>0</v>
      </c>
      <c r="AD246" s="14" t="n">
        <v>0</v>
      </c>
      <c r="AE246" s="96" t="n">
        <v>9.335000000000001</v>
      </c>
      <c r="AF246" s="96" t="n">
        <v>2.013</v>
      </c>
      <c r="AG246" s="96" t="n">
        <v>-4.746</v>
      </c>
      <c r="AH246" s="14" t="n">
        <v>4.589</v>
      </c>
      <c r="AI246" s="14" t="n">
        <v>0</v>
      </c>
      <c r="AJ246" s="14" t="n">
        <v>0</v>
      </c>
      <c r="AK246" s="96" t="n">
        <v>13.746</v>
      </c>
      <c r="AL246" s="96" t="n">
        <v>6.908</v>
      </c>
      <c r="AM246" s="96" t="n">
        <v>-10.81</v>
      </c>
      <c r="AN246" s="14" t="n">
        <v>2.939</v>
      </c>
      <c r="AO246" s="14" t="n">
        <v>0</v>
      </c>
      <c r="AP246" s="14" t="n">
        <v>0</v>
      </c>
      <c r="AQ246" s="14" t="n">
        <v>0.749</v>
      </c>
      <c r="AR246" s="14" t="n">
        <v>0.129</v>
      </c>
      <c r="AS246" s="96" t="n">
        <v>-0.373</v>
      </c>
      <c r="AT246" s="14" t="n">
        <v>0.376</v>
      </c>
      <c r="AU246" s="14" t="n">
        <v>0</v>
      </c>
      <c r="AV246" s="14" t="n">
        <v>0</v>
      </c>
      <c r="AW246" s="14" t="n">
        <v>0.783</v>
      </c>
      <c r="AX246" s="14" t="n">
        <v>0.129</v>
      </c>
      <c r="AY246" s="96" t="n">
        <v>-0.526</v>
      </c>
      <c r="AZ246" s="14" t="n">
        <v>0.257</v>
      </c>
      <c r="BA246" s="14" t="n">
        <v>0</v>
      </c>
      <c r="BB246" s="14" t="n">
        <v>0</v>
      </c>
      <c r="BC246" s="96" t="n">
        <v>0.529</v>
      </c>
      <c r="BD246" s="14" t="n">
        <v>0.129</v>
      </c>
      <c r="BE246" s="96" t="n">
        <v>-0.436</v>
      </c>
      <c r="BF246" s="14" t="n">
        <v>0.093</v>
      </c>
      <c r="BG246" s="14" t="n">
        <v>0</v>
      </c>
      <c r="BH246" s="14" t="n">
        <v>0</v>
      </c>
      <c r="BI246" s="14" t="n">
        <v>0.64</v>
      </c>
      <c r="BJ246" s="14" t="n">
        <v>0.129</v>
      </c>
      <c r="BK246" s="96" t="n">
        <v>-0.403</v>
      </c>
      <c r="BL246" s="14" t="n">
        <v>0.237</v>
      </c>
      <c r="BM246" s="14" t="n">
        <v>0</v>
      </c>
      <c r="BN246" s="14" t="n">
        <v>0</v>
      </c>
      <c r="BO246" s="96" t="n">
        <v>0.056997675</v>
      </c>
      <c r="BP246" s="96" t="n">
        <v>2.325e-06</v>
      </c>
      <c r="BQ246" s="14" t="n">
        <v>0.057</v>
      </c>
      <c r="BR246" s="14" t="n">
        <v>0</v>
      </c>
      <c r="BS246" s="14" t="n">
        <v>0.833</v>
      </c>
      <c r="BT246" s="96" t="n">
        <v>0.046837306</v>
      </c>
      <c r="BU246" s="96" t="n">
        <v>0.001162694</v>
      </c>
      <c r="BV246" s="14" t="n">
        <v>0.048</v>
      </c>
      <c r="BW246" s="14" t="n">
        <v>0</v>
      </c>
      <c r="BX246" s="96" t="n">
        <v>0</v>
      </c>
      <c r="BY246" s="96" t="n">
        <v>13.255</v>
      </c>
      <c r="BZ246" s="14" t="n">
        <v>0</v>
      </c>
      <c r="CA246" s="96" t="n">
        <v>13.255</v>
      </c>
      <c r="CB246" s="14" t="n">
        <v>0</v>
      </c>
      <c r="CC246" s="14" t="n">
        <v>87.07899999999999</v>
      </c>
      <c r="CD246" s="14" t="n">
        <v>7.95</v>
      </c>
      <c r="CE246" s="14" t="n">
        <v>-62.989</v>
      </c>
      <c r="CF246" s="14" t="n">
        <v>27.463</v>
      </c>
      <c r="CG246" s="14" t="n">
        <v>0</v>
      </c>
      <c r="CH246" s="14" t="n">
        <v>0</v>
      </c>
      <c r="CI246" s="14" t="n">
        <v>0</v>
      </c>
      <c r="CJ246" s="14" t="n">
        <v>0</v>
      </c>
      <c r="CK246" s="14" t="n">
        <v>0</v>
      </c>
      <c r="CL246" s="14" t="n">
        <v>0</v>
      </c>
      <c r="CM246" s="14" t="n">
        <v>0</v>
      </c>
      <c r="CN246" s="14" t="n">
        <v>0</v>
      </c>
      <c r="CO246" s="14" t="n">
        <v>0</v>
      </c>
      <c r="CP246" s="14" t="n">
        <v>0</v>
      </c>
      <c r="CQ246" s="96" t="n">
        <v>1.347</v>
      </c>
      <c r="CR246" s="14" t="n">
        <v>0.856</v>
      </c>
      <c r="CS246" s="96" t="n">
        <v>7.63</v>
      </c>
      <c r="CT246" s="14" t="n">
        <v>4.861</v>
      </c>
      <c r="CU246" s="14" t="n">
        <v>9.260999999999999</v>
      </c>
    </row>
    <row r="247">
      <c r="A247" s="96" t="inlineStr">
        <is>
          <t>EGY2024</t>
        </is>
      </c>
      <c r="B247" s="14" t="inlineStr">
        <is>
          <t>EGY</t>
        </is>
      </c>
      <c r="C247" s="14" t="inlineStr">
        <is>
          <t>EGY</t>
        </is>
      </c>
      <c r="D247" s="14" t="inlineStr">
        <is>
          <t>Egypt</t>
        </is>
      </c>
      <c r="E247" s="14" t="n">
        <v>2024</v>
      </c>
      <c r="F247" s="14" t="n">
        <v>0.14</v>
      </c>
      <c r="G247" s="14" t="n">
        <v>5.575</v>
      </c>
      <c r="H247" s="14" t="n">
        <v>1.324</v>
      </c>
      <c r="I247" s="14" t="n">
        <v>0</v>
      </c>
      <c r="J247" s="14" t="n">
        <v>5.575</v>
      </c>
      <c r="K247" s="14" t="n">
        <v>0</v>
      </c>
      <c r="L247" s="14" t="n">
        <v>1</v>
      </c>
      <c r="M247" s="96" t="n">
        <v>7.145</v>
      </c>
      <c r="N247" s="96" t="n">
        <v>3.972</v>
      </c>
      <c r="O247" s="96" t="n">
        <v>0.159</v>
      </c>
      <c r="P247" s="96" t="n">
        <v>7.304</v>
      </c>
      <c r="Q247" s="14" t="n">
        <v>0</v>
      </c>
      <c r="R247" s="14" t="n">
        <v>1</v>
      </c>
      <c r="S247" s="96" t="n">
        <v>12.195</v>
      </c>
      <c r="T247" s="96" t="n">
        <v>7.944</v>
      </c>
      <c r="U247" s="14" t="n">
        <v>0.233</v>
      </c>
      <c r="V247" s="96" t="n">
        <v>13.903</v>
      </c>
      <c r="W247" s="14" t="n">
        <v>0.14</v>
      </c>
      <c r="X247" s="14" t="n">
        <v>1</v>
      </c>
      <c r="Y247" s="96" t="n">
        <v>8.266999999999999</v>
      </c>
      <c r="Z247" s="96" t="n">
        <v>1.019</v>
      </c>
      <c r="AA247" s="96" t="n">
        <v>-5.764</v>
      </c>
      <c r="AB247" s="14" t="n">
        <v>2.503</v>
      </c>
      <c r="AC247" s="14" t="n">
        <v>0</v>
      </c>
      <c r="AD247" s="14" t="n">
        <v>0</v>
      </c>
      <c r="AE247" s="96" t="n">
        <v>9.023999999999999</v>
      </c>
      <c r="AF247" s="96" t="n">
        <v>1.946</v>
      </c>
      <c r="AG247" s="96" t="n">
        <v>-4.227</v>
      </c>
      <c r="AH247" s="14" t="n">
        <v>4.797</v>
      </c>
      <c r="AI247" s="14" t="n">
        <v>0</v>
      </c>
      <c r="AJ247" s="14" t="n">
        <v>0</v>
      </c>
      <c r="AK247" s="96" t="n">
        <v>13.567</v>
      </c>
      <c r="AL247" s="96" t="n">
        <v>6.818</v>
      </c>
      <c r="AM247" s="96" t="n">
        <v>-11.37</v>
      </c>
      <c r="AN247" s="14" t="n">
        <v>2.198</v>
      </c>
      <c r="AO247" s="14" t="n">
        <v>0</v>
      </c>
      <c r="AP247" s="14" t="n">
        <v>0</v>
      </c>
      <c r="AQ247" s="14" t="n">
        <v>0.72</v>
      </c>
      <c r="AR247" s="14" t="n">
        <v>0.132</v>
      </c>
      <c r="AS247" s="96" t="n">
        <v>-0.404</v>
      </c>
      <c r="AT247" s="14" t="n">
        <v>0.316</v>
      </c>
      <c r="AU247" s="14" t="n">
        <v>0</v>
      </c>
      <c r="AV247" s="14" t="n">
        <v>0</v>
      </c>
      <c r="AW247" s="14" t="n">
        <v>0.734</v>
      </c>
      <c r="AX247" s="14" t="n">
        <v>0.132</v>
      </c>
      <c r="AY247" s="96" t="n">
        <v>-0.499</v>
      </c>
      <c r="AZ247" s="14" t="n">
        <v>0.235</v>
      </c>
      <c r="BA247" s="14" t="n">
        <v>0</v>
      </c>
      <c r="BB247" s="14" t="n">
        <v>0</v>
      </c>
      <c r="BC247" s="96" t="n">
        <v>0.512</v>
      </c>
      <c r="BD247" s="14" t="n">
        <v>0.132</v>
      </c>
      <c r="BE247" s="96" t="n">
        <v>-0.429</v>
      </c>
      <c r="BF247" s="96" t="n">
        <v>0.083</v>
      </c>
      <c r="BG247" s="14" t="n">
        <v>0</v>
      </c>
      <c r="BH247" s="14" t="n">
        <v>0</v>
      </c>
      <c r="BI247" s="14" t="n">
        <v>0.652</v>
      </c>
      <c r="BJ247" s="14" t="n">
        <v>0.132</v>
      </c>
      <c r="BK247" s="96" t="n">
        <v>-0.422</v>
      </c>
      <c r="BL247" s="14" t="n">
        <v>0.23</v>
      </c>
      <c r="BM247" s="14" t="n">
        <v>0</v>
      </c>
      <c r="BN247" s="14" t="n">
        <v>0</v>
      </c>
      <c r="BO247" s="14" t="n">
        <v>0</v>
      </c>
      <c r="BP247" s="14" t="n">
        <v>-0.052</v>
      </c>
      <c r="BQ247" s="14" t="n">
        <v>0.049</v>
      </c>
      <c r="BR247" s="14" t="n">
        <v>0</v>
      </c>
      <c r="BS247" s="14" t="n">
        <v>0.833</v>
      </c>
      <c r="BT247" s="14" t="n">
        <v>0</v>
      </c>
      <c r="BU247" s="14" t="n">
        <v>-0.052</v>
      </c>
      <c r="BV247" s="14" t="n">
        <v>0.043</v>
      </c>
      <c r="BW247" s="14" t="n">
        <v>0</v>
      </c>
      <c r="BX247" s="96" t="n">
        <v>0</v>
      </c>
      <c r="BY247" s="96" t="n">
        <v>13.651</v>
      </c>
      <c r="BZ247" s="14" t="n">
        <v>0</v>
      </c>
      <c r="CA247" s="96" t="n">
        <v>13.651</v>
      </c>
      <c r="CB247" s="14" t="n">
        <v>0</v>
      </c>
      <c r="CC247" s="14" t="n">
        <v>86.38500000000001</v>
      </c>
      <c r="CD247" s="14" t="n">
        <v>7.95</v>
      </c>
      <c r="CE247" s="14" t="n">
        <v>-64.53</v>
      </c>
      <c r="CF247" s="14" t="n">
        <v>24.916</v>
      </c>
      <c r="CG247" s="14" t="n">
        <v>0</v>
      </c>
      <c r="CH247" s="14" t="n">
        <v>0</v>
      </c>
      <c r="CI247" s="14" t="n">
        <v>0</v>
      </c>
      <c r="CJ247" s="14" t="n">
        <v>0</v>
      </c>
      <c r="CK247" s="14" t="n">
        <v>0</v>
      </c>
      <c r="CL247" s="14" t="n">
        <v>0</v>
      </c>
      <c r="CM247" s="14" t="n">
        <v>0</v>
      </c>
      <c r="CN247" s="14" t="n">
        <v>0</v>
      </c>
      <c r="CO247" s="14" t="n">
        <v>0</v>
      </c>
      <c r="CP247" s="14" t="n">
        <v>0</v>
      </c>
      <c r="CQ247" s="14" t="n">
        <v>1.387</v>
      </c>
      <c r="CR247" s="14" t="n">
        <v>0.856</v>
      </c>
      <c r="CS247" s="96" t="n">
        <v>7.51</v>
      </c>
      <c r="CT247" s="14" t="n">
        <v>4.251</v>
      </c>
      <c r="CU247" s="96" t="n">
        <v>7.51</v>
      </c>
    </row>
    <row r="248">
      <c r="A248" s="14" t="inlineStr">
        <is>
          <t>SLV2021</t>
        </is>
      </c>
      <c r="B248" s="14" t="inlineStr">
        <is>
          <t>SLV</t>
        </is>
      </c>
      <c r="C248" s="14" t="inlineStr">
        <is>
          <t>SLV</t>
        </is>
      </c>
      <c r="D248" s="14" t="inlineStr">
        <is>
          <t>El Salvador</t>
        </is>
      </c>
      <c r="E248" s="14" t="n">
        <v>2021</v>
      </c>
      <c r="F248" s="14" t="n">
        <v>0.13</v>
      </c>
      <c r="G248" s="14" t="n">
        <v>5.897</v>
      </c>
      <c r="H248" s="14" t="n">
        <v>1.143</v>
      </c>
      <c r="I248" s="14" t="n">
        <v>0.238</v>
      </c>
      <c r="J248" s="14" t="n">
        <v>6.134</v>
      </c>
      <c r="K248" s="14" t="n">
        <v>0</v>
      </c>
      <c r="L248" s="14" t="n">
        <v>1</v>
      </c>
      <c r="M248" s="14" t="n">
        <v>7.964</v>
      </c>
      <c r="N248" s="14" t="n">
        <v>3.43</v>
      </c>
      <c r="O248" s="14" t="n">
        <v>0</v>
      </c>
      <c r="P248" s="14" t="n">
        <v>7.964</v>
      </c>
      <c r="Q248" s="14" t="n">
        <v>0</v>
      </c>
      <c r="R248" s="14" t="n">
        <v>1</v>
      </c>
      <c r="S248" s="14" t="n">
        <v>11.613</v>
      </c>
      <c r="T248" s="14" t="n">
        <v>6.86</v>
      </c>
      <c r="U248" s="14" t="n">
        <v>0.238</v>
      </c>
      <c r="V248" s="14" t="n">
        <v>13.392</v>
      </c>
      <c r="W248" s="14" t="n">
        <v>0.13</v>
      </c>
      <c r="X248" s="14" t="n">
        <v>1</v>
      </c>
      <c r="Y248" s="14" t="n">
        <v>17.127</v>
      </c>
      <c r="Z248" s="14" t="n">
        <v>2.304</v>
      </c>
      <c r="AA248" s="14" t="n">
        <v>0</v>
      </c>
      <c r="AB248" s="14" t="n">
        <v>17.127</v>
      </c>
      <c r="AC248" s="14" t="n">
        <v>0</v>
      </c>
      <c r="AD248" s="14" t="n">
        <v>1</v>
      </c>
      <c r="AE248" s="14" t="n">
        <v>18.27</v>
      </c>
      <c r="AF248" s="14" t="n">
        <v>4.278</v>
      </c>
      <c r="AG248" s="14" t="n">
        <v>0</v>
      </c>
      <c r="AH248" s="14" t="n">
        <v>18.27</v>
      </c>
      <c r="AI248" s="14" t="n">
        <v>0</v>
      </c>
      <c r="AJ248" s="14" t="n">
        <v>1</v>
      </c>
      <c r="AK248" s="14" t="n">
        <v>25.13</v>
      </c>
      <c r="AL248" s="14" t="n">
        <v>13.503</v>
      </c>
      <c r="AM248" s="14" t="n">
        <v>0</v>
      </c>
      <c r="AN248" s="14" t="n">
        <v>28.397</v>
      </c>
      <c r="AO248" s="14" t="n">
        <v>0.13</v>
      </c>
      <c r="AP248" s="14" t="n">
        <v>1</v>
      </c>
      <c r="AQ248" s="14" t="n">
        <v>0.649</v>
      </c>
      <c r="AR248" s="14" t="n">
        <v>0.114</v>
      </c>
      <c r="AS248" s="14" t="n">
        <v>0.162</v>
      </c>
      <c r="AT248" s="14" t="n">
        <v>0.916</v>
      </c>
      <c r="AU248" s="14" t="n">
        <v>0.13</v>
      </c>
      <c r="AV248" s="14" t="n">
        <v>1</v>
      </c>
      <c r="AW248" s="14" t="n">
        <v>0.577</v>
      </c>
      <c r="AX248" s="14" t="n">
        <v>0.114</v>
      </c>
      <c r="AY248" s="14" t="n">
        <v>0.142</v>
      </c>
      <c r="AZ248" s="14" t="n">
        <v>0.8120000000000001</v>
      </c>
      <c r="BA248" s="14" t="n">
        <v>0.13</v>
      </c>
      <c r="BB248" s="14" t="n">
        <v>1</v>
      </c>
      <c r="BC248" s="14" t="n">
        <v>0.458</v>
      </c>
      <c r="BD248" s="14" t="n">
        <v>0.114</v>
      </c>
      <c r="BE248" s="14" t="n">
        <v>-0.196</v>
      </c>
      <c r="BF248" s="14" t="n">
        <v>0.296</v>
      </c>
      <c r="BG248" s="14" t="n">
        <v>0</v>
      </c>
      <c r="BH248" s="14" t="n">
        <v>0</v>
      </c>
      <c r="BI248" s="14" t="n">
        <v>0.491</v>
      </c>
      <c r="BJ248" s="14" t="n">
        <v>0.114</v>
      </c>
      <c r="BK248" s="14" t="n">
        <v>0</v>
      </c>
      <c r="BL248" s="14" t="n">
        <v>0.555</v>
      </c>
      <c r="BM248" s="14" t="n">
        <v>0.13</v>
      </c>
      <c r="BN248" s="14" t="n">
        <v>1</v>
      </c>
      <c r="BO248" s="14" t="n">
        <v>0</v>
      </c>
      <c r="BP248" s="14" t="n">
        <v>0</v>
      </c>
      <c r="BQ248" s="14" t="n">
        <v>0.127</v>
      </c>
      <c r="BR248" s="14" t="n">
        <v>0</v>
      </c>
      <c r="BS248" s="14" t="n">
        <v>1</v>
      </c>
      <c r="BT248" s="14" t="n">
        <v>0</v>
      </c>
      <c r="BU248" s="14" t="n">
        <v>0</v>
      </c>
      <c r="BV248" s="14" t="n">
        <v>0.15</v>
      </c>
      <c r="BW248" s="14" t="n">
        <v>0.13</v>
      </c>
      <c r="BX248" s="14" t="n">
        <v>1</v>
      </c>
      <c r="BY248" s="14" t="n">
        <v>11.787</v>
      </c>
      <c r="BZ248" s="14" t="n">
        <v>0</v>
      </c>
      <c r="CA248" s="14" t="n">
        <v>11.787</v>
      </c>
      <c r="CB248" s="14" t="n">
        <v>0</v>
      </c>
      <c r="CC248" s="14" t="n">
        <v>78.125</v>
      </c>
      <c r="CD248" s="14" t="n">
        <v>7.95</v>
      </c>
      <c r="CE248" s="14" t="n">
        <v>0</v>
      </c>
      <c r="CF248" s="14" t="n">
        <v>88.28100000000001</v>
      </c>
      <c r="CG248" s="14" t="n">
        <v>0.13</v>
      </c>
      <c r="CH248" s="14" t="n">
        <v>1</v>
      </c>
      <c r="CI248" s="14" t="n">
        <v>0</v>
      </c>
      <c r="CJ248" s="14" t="n">
        <v>0</v>
      </c>
      <c r="CK248" s="14" t="n">
        <v>0</v>
      </c>
      <c r="CL248" s="14" t="n">
        <v>0</v>
      </c>
      <c r="CM248" s="14" t="n">
        <v>0</v>
      </c>
      <c r="CN248" s="14" t="n">
        <v>0</v>
      </c>
      <c r="CO248" s="14" t="n">
        <v>0</v>
      </c>
      <c r="CP248" s="14" t="n">
        <v>0</v>
      </c>
      <c r="CQ248" s="14" t="n">
        <v>1.198</v>
      </c>
      <c r="CR248" s="14" t="n">
        <v>0</v>
      </c>
      <c r="CS248" s="14" t="n">
        <v>4.776</v>
      </c>
      <c r="CT248" s="14" t="n">
        <v>4.753</v>
      </c>
      <c r="CU248" s="14" t="n">
        <v>15.983</v>
      </c>
    </row>
    <row r="249">
      <c r="A249" s="14" t="inlineStr">
        <is>
          <t>SLV2022</t>
        </is>
      </c>
      <c r="B249" s="14" t="inlineStr">
        <is>
          <t>SLV</t>
        </is>
      </c>
      <c r="C249" s="14" t="inlineStr">
        <is>
          <t>SLV</t>
        </is>
      </c>
      <c r="D249" s="14" t="inlineStr">
        <is>
          <t>El Salvador</t>
        </is>
      </c>
      <c r="E249" s="14" t="n">
        <v>2022</v>
      </c>
      <c r="F249" s="14" t="n">
        <v>0.13</v>
      </c>
      <c r="G249" s="14" t="n">
        <v>11.72</v>
      </c>
      <c r="H249" s="14" t="n">
        <v>1.235</v>
      </c>
      <c r="I249" s="14" t="n">
        <v>0.5659999999999999</v>
      </c>
      <c r="J249" s="14" t="n">
        <v>12.286</v>
      </c>
      <c r="K249" s="14" t="n">
        <v>0</v>
      </c>
      <c r="L249" s="14" t="n">
        <v>1</v>
      </c>
      <c r="M249" s="14" t="n">
        <v>9.782999999999999</v>
      </c>
      <c r="N249" s="14" t="n">
        <v>3.704</v>
      </c>
      <c r="O249" s="14" t="n">
        <v>0</v>
      </c>
      <c r="P249" s="14" t="n">
        <v>9.782999999999999</v>
      </c>
      <c r="Q249" s="14" t="n">
        <v>0</v>
      </c>
      <c r="R249" s="14" t="n">
        <v>1</v>
      </c>
      <c r="S249" s="14" t="n">
        <v>17.893</v>
      </c>
      <c r="T249" s="14" t="n">
        <v>7.408</v>
      </c>
      <c r="U249" s="14" t="n">
        <v>0.744</v>
      </c>
      <c r="V249" s="14" t="n">
        <v>20.859</v>
      </c>
      <c r="W249" s="14" t="n">
        <v>0.13</v>
      </c>
      <c r="X249" s="14" t="n">
        <v>1</v>
      </c>
      <c r="Y249" s="14" t="n">
        <v>30.728</v>
      </c>
      <c r="Z249" s="14" t="n">
        <v>4.133</v>
      </c>
      <c r="AA249" s="14" t="n">
        <v>0</v>
      </c>
      <c r="AB249" s="14" t="n">
        <v>30.728</v>
      </c>
      <c r="AC249" s="14" t="n">
        <v>0</v>
      </c>
      <c r="AD249" s="14" t="n">
        <v>1</v>
      </c>
      <c r="AE249" s="14" t="n">
        <v>31.963</v>
      </c>
      <c r="AF249" s="14" t="n">
        <v>7.485</v>
      </c>
      <c r="AG249" s="14" t="n">
        <v>0</v>
      </c>
      <c r="AH249" s="14" t="n">
        <v>31.963</v>
      </c>
      <c r="AI249" s="14" t="n">
        <v>0</v>
      </c>
      <c r="AJ249" s="14" t="n">
        <v>1</v>
      </c>
      <c r="AK249" s="14" t="n">
        <v>39.371</v>
      </c>
      <c r="AL249" s="14" t="n">
        <v>21.155</v>
      </c>
      <c r="AM249" s="14" t="n">
        <v>0.379</v>
      </c>
      <c r="AN249" s="14" t="n">
        <v>44.49</v>
      </c>
      <c r="AO249" s="14" t="n">
        <v>0.13</v>
      </c>
      <c r="AP249" s="14" t="n">
        <v>1</v>
      </c>
      <c r="AQ249" s="14" t="n">
        <v>0.896</v>
      </c>
      <c r="AR249" s="14" t="n">
        <v>0.123</v>
      </c>
      <c r="AS249" s="14" t="n">
        <v>0.055</v>
      </c>
      <c r="AT249" s="14" t="n">
        <v>1.075</v>
      </c>
      <c r="AU249" s="14" t="n">
        <v>0.13</v>
      </c>
      <c r="AV249" s="14" t="n">
        <v>1</v>
      </c>
      <c r="AW249" s="14" t="n">
        <v>0.89</v>
      </c>
      <c r="AX249" s="14" t="n">
        <v>0.123</v>
      </c>
      <c r="AY249" s="14" t="n">
        <v>0.054</v>
      </c>
      <c r="AZ249" s="14" t="n">
        <v>1.067</v>
      </c>
      <c r="BA249" s="14" t="n">
        <v>0.13</v>
      </c>
      <c r="BB249" s="14" t="n">
        <v>1</v>
      </c>
      <c r="BC249" s="14" t="n">
        <v>0.62</v>
      </c>
      <c r="BD249" s="14" t="n">
        <v>0.123</v>
      </c>
      <c r="BE249" s="14" t="n">
        <v>-0.403</v>
      </c>
      <c r="BF249" s="14" t="n">
        <v>0.246</v>
      </c>
      <c r="BG249" s="14" t="n">
        <v>0</v>
      </c>
      <c r="BH249" s="14" t="n">
        <v>0</v>
      </c>
      <c r="BI249" s="14" t="n">
        <v>0.608</v>
      </c>
      <c r="BJ249" s="14" t="n">
        <v>0.123</v>
      </c>
      <c r="BK249" s="14" t="n">
        <v>0.006</v>
      </c>
      <c r="BL249" s="14" t="n">
        <v>0.6860000000000001</v>
      </c>
      <c r="BM249" s="14" t="n">
        <v>0.13</v>
      </c>
      <c r="BN249" s="14" t="n">
        <v>1</v>
      </c>
      <c r="BO249" s="14" t="n">
        <v>0</v>
      </c>
      <c r="BP249" s="14" t="n">
        <v>0</v>
      </c>
      <c r="BQ249" s="14" t="n">
        <v>0.165</v>
      </c>
      <c r="BR249" s="14" t="n">
        <v>0</v>
      </c>
      <c r="BS249" s="14" t="n">
        <v>1</v>
      </c>
      <c r="BT249" s="14" t="n">
        <v>0</v>
      </c>
      <c r="BU249" s="14" t="n">
        <v>0</v>
      </c>
      <c r="BV249" s="14" t="n">
        <v>0.16</v>
      </c>
      <c r="BW249" s="14" t="n">
        <v>0.13</v>
      </c>
      <c r="BX249" s="14" t="n">
        <v>1</v>
      </c>
      <c r="BY249" s="14" t="n">
        <v>12.729</v>
      </c>
      <c r="BZ249" s="14" t="n">
        <v>0</v>
      </c>
      <c r="CA249" s="14" t="n">
        <v>12.729</v>
      </c>
      <c r="CB249" s="14" t="n">
        <v>0</v>
      </c>
      <c r="CC249" s="14" t="n">
        <v>97.90000000000001</v>
      </c>
      <c r="CD249" s="14" t="n">
        <v>7.95</v>
      </c>
      <c r="CE249" s="14" t="n">
        <v>0.9419999999999999</v>
      </c>
      <c r="CF249" s="14" t="n">
        <v>110.627</v>
      </c>
      <c r="CG249" s="14" t="n">
        <v>0.13</v>
      </c>
      <c r="CH249" s="14" t="n">
        <v>1</v>
      </c>
      <c r="CI249" s="14" t="n">
        <v>0</v>
      </c>
      <c r="CJ249" s="14" t="n">
        <v>0</v>
      </c>
      <c r="CK249" s="14" t="n">
        <v>0</v>
      </c>
      <c r="CL249" s="14" t="n">
        <v>0</v>
      </c>
      <c r="CM249" s="14" t="n">
        <v>0</v>
      </c>
      <c r="CN249" s="14" t="n">
        <v>0</v>
      </c>
      <c r="CO249" s="14" t="n">
        <v>0</v>
      </c>
      <c r="CP249" s="14" t="n">
        <v>0</v>
      </c>
      <c r="CQ249" s="14" t="n">
        <v>1.294</v>
      </c>
      <c r="CR249" s="14" t="n">
        <v>0</v>
      </c>
      <c r="CS249" s="14" t="n">
        <v>5.158</v>
      </c>
      <c r="CT249" s="14" t="n">
        <v>10.485</v>
      </c>
      <c r="CU249" s="14" t="n">
        <v>29.494</v>
      </c>
    </row>
    <row r="250">
      <c r="A250" s="14" t="inlineStr">
        <is>
          <t>SLV2023</t>
        </is>
      </c>
      <c r="B250" s="14" t="inlineStr">
        <is>
          <t>SLV</t>
        </is>
      </c>
      <c r="C250" s="14" t="inlineStr">
        <is>
          <t>SLV</t>
        </is>
      </c>
      <c r="D250" s="14" t="inlineStr">
        <is>
          <t>El Salvador</t>
        </is>
      </c>
      <c r="E250" s="14" t="n">
        <v>2023</v>
      </c>
      <c r="F250" s="14" t="n">
        <v>0.13</v>
      </c>
      <c r="G250" s="14" t="n">
        <v>6.147</v>
      </c>
      <c r="H250" s="14" t="n">
        <v>1.286</v>
      </c>
      <c r="I250" s="14" t="n">
        <v>0.273</v>
      </c>
      <c r="J250" s="14" t="n">
        <v>6.42</v>
      </c>
      <c r="K250" s="14" t="n">
        <v>0</v>
      </c>
      <c r="L250" s="14" t="n">
        <v>1</v>
      </c>
      <c r="M250" s="14" t="n">
        <v>7.886</v>
      </c>
      <c r="N250" s="14" t="n">
        <v>3.857</v>
      </c>
      <c r="O250" s="14" t="n">
        <v>0</v>
      </c>
      <c r="P250" s="14" t="n">
        <v>7.886</v>
      </c>
      <c r="Q250" s="14" t="n">
        <v>0</v>
      </c>
      <c r="R250" s="14" t="n">
        <v>1</v>
      </c>
      <c r="S250" s="14" t="n">
        <v>12.575</v>
      </c>
      <c r="T250" s="14" t="n">
        <v>7.714</v>
      </c>
      <c r="U250" s="14" t="n">
        <v>0.458</v>
      </c>
      <c r="V250" s="14" t="n">
        <v>14.519</v>
      </c>
      <c r="W250" s="14" t="n">
        <v>0.13</v>
      </c>
      <c r="X250" s="14" t="n">
        <v>1</v>
      </c>
      <c r="Y250" s="14" t="n">
        <v>12.478</v>
      </c>
      <c r="Z250" s="14" t="n">
        <v>1.678</v>
      </c>
      <c r="AA250" s="14" t="n">
        <v>0</v>
      </c>
      <c r="AB250" s="14" t="n">
        <v>12.478</v>
      </c>
      <c r="AC250" s="14" t="n">
        <v>0</v>
      </c>
      <c r="AD250" s="14" t="n">
        <v>1</v>
      </c>
      <c r="AE250" s="14" t="n">
        <v>13.763</v>
      </c>
      <c r="AF250" s="14" t="n">
        <v>3.223</v>
      </c>
      <c r="AG250" s="14" t="n">
        <v>0</v>
      </c>
      <c r="AH250" s="14" t="n">
        <v>13.763</v>
      </c>
      <c r="AI250" s="14" t="n">
        <v>0</v>
      </c>
      <c r="AJ250" s="14" t="n">
        <v>1</v>
      </c>
      <c r="AK250" s="14" t="n">
        <v>21.477</v>
      </c>
      <c r="AL250" s="14" t="n">
        <v>11.54</v>
      </c>
      <c r="AM250" s="14" t="n">
        <v>0.309</v>
      </c>
      <c r="AN250" s="14" t="n">
        <v>24.269</v>
      </c>
      <c r="AO250" s="14" t="n">
        <v>0.13</v>
      </c>
      <c r="AP250" s="14" t="n">
        <v>1</v>
      </c>
      <c r="AQ250" s="14" t="n">
        <v>0.791</v>
      </c>
      <c r="AR250" s="14" t="n">
        <v>0.129</v>
      </c>
      <c r="AS250" s="14" t="n">
        <v>0.183</v>
      </c>
      <c r="AT250" s="14" t="n">
        <v>1.1</v>
      </c>
      <c r="AU250" s="14" t="n">
        <v>0.13</v>
      </c>
      <c r="AV250" s="14" t="n">
        <v>1</v>
      </c>
      <c r="AW250" s="14" t="n">
        <v>0.618</v>
      </c>
      <c r="AX250" s="14" t="n">
        <v>0.129</v>
      </c>
      <c r="AY250" s="14" t="n">
        <v>0.34</v>
      </c>
      <c r="AZ250" s="14" t="n">
        <v>1.083</v>
      </c>
      <c r="BA250" s="14" t="n">
        <v>0.13</v>
      </c>
      <c r="BB250" s="14" t="n">
        <v>1</v>
      </c>
      <c r="BC250" s="14" t="n">
        <v>0.554</v>
      </c>
      <c r="BD250" s="14" t="n">
        <v>0.129</v>
      </c>
      <c r="BE250" s="14" t="n">
        <v>-0.343</v>
      </c>
      <c r="BF250" s="14" t="n">
        <v>0.239</v>
      </c>
      <c r="BG250" s="14" t="n">
        <v>0</v>
      </c>
      <c r="BH250" s="14" t="n">
        <v>0</v>
      </c>
      <c r="BI250" s="14" t="n">
        <v>0.5570000000000001</v>
      </c>
      <c r="BJ250" s="14" t="n">
        <v>0.129</v>
      </c>
      <c r="BK250" s="14" t="n">
        <v>0.008</v>
      </c>
      <c r="BL250" s="14" t="n">
        <v>0.63</v>
      </c>
      <c r="BM250" s="14" t="n">
        <v>0.13</v>
      </c>
      <c r="BN250" s="14" t="n">
        <v>1</v>
      </c>
      <c r="BO250" s="14" t="n">
        <v>0</v>
      </c>
      <c r="BP250" s="14" t="n">
        <v>0</v>
      </c>
      <c r="BQ250" s="14" t="n">
        <v>0.147</v>
      </c>
      <c r="BR250" s="14" t="n">
        <v>0</v>
      </c>
      <c r="BS250" s="14" t="n">
        <v>1</v>
      </c>
      <c r="BT250" s="14" t="n">
        <v>0</v>
      </c>
      <c r="BU250" s="14" t="n">
        <v>0</v>
      </c>
      <c r="BV250" s="14" t="n">
        <v>0.141</v>
      </c>
      <c r="BW250" s="14" t="n">
        <v>0.13</v>
      </c>
      <c r="BX250" s="14" t="n">
        <v>1</v>
      </c>
      <c r="BY250" s="14" t="n">
        <v>13.254</v>
      </c>
      <c r="BZ250" s="14" t="n">
        <v>0</v>
      </c>
      <c r="CA250" s="14" t="n">
        <v>13.254</v>
      </c>
      <c r="CB250" s="14" t="n">
        <v>0</v>
      </c>
      <c r="CC250" s="14" t="n">
        <v>83.248</v>
      </c>
      <c r="CD250" s="14" t="n">
        <v>7.95</v>
      </c>
      <c r="CE250" s="14" t="n">
        <v>1.198</v>
      </c>
      <c r="CF250" s="14" t="n">
        <v>94.06999999999999</v>
      </c>
      <c r="CG250" s="14" t="n">
        <v>0.13</v>
      </c>
      <c r="CH250" s="14" t="n">
        <v>1</v>
      </c>
      <c r="CI250" s="14" t="n">
        <v>0</v>
      </c>
      <c r="CJ250" s="14" t="n">
        <v>0</v>
      </c>
      <c r="CK250" s="14" t="n">
        <v>0</v>
      </c>
      <c r="CL250" s="14" t="n">
        <v>0</v>
      </c>
      <c r="CM250" s="14" t="n">
        <v>0</v>
      </c>
      <c r="CN250" s="14" t="n">
        <v>0</v>
      </c>
      <c r="CO250" s="14" t="n">
        <v>0</v>
      </c>
      <c r="CP250" s="14" t="n">
        <v>0</v>
      </c>
      <c r="CQ250" s="14" t="n">
        <v>1.348</v>
      </c>
      <c r="CR250" s="14" t="n">
        <v>0</v>
      </c>
      <c r="CS250" s="14" t="n">
        <v>5.37</v>
      </c>
      <c r="CT250" s="14" t="n">
        <v>4.861</v>
      </c>
      <c r="CU250" s="14" t="n">
        <v>11.192</v>
      </c>
    </row>
    <row r="251">
      <c r="A251" s="14" t="inlineStr">
        <is>
          <t>SLV2024</t>
        </is>
      </c>
      <c r="B251" s="14" t="inlineStr">
        <is>
          <t>SLV</t>
        </is>
      </c>
      <c r="C251" s="14" t="inlineStr">
        <is>
          <t>SLV</t>
        </is>
      </c>
      <c r="D251" s="14" t="inlineStr">
        <is>
          <t>El Salvador</t>
        </is>
      </c>
      <c r="E251" s="14" t="n">
        <v>2024</v>
      </c>
      <c r="F251" s="14" t="n">
        <v>0.13</v>
      </c>
      <c r="G251" s="14" t="n">
        <v>5.575</v>
      </c>
      <c r="H251" s="14" t="n">
        <v>1.324</v>
      </c>
      <c r="I251" s="14" t="n">
        <v>0.213</v>
      </c>
      <c r="J251" s="14" t="n">
        <v>5.787</v>
      </c>
      <c r="K251" s="14" t="n">
        <v>0</v>
      </c>
      <c r="L251" s="14" t="n">
        <v>1</v>
      </c>
      <c r="M251" s="14" t="n">
        <v>7.124</v>
      </c>
      <c r="N251" s="14" t="n">
        <v>3.971</v>
      </c>
      <c r="O251" s="14" t="n">
        <v>0</v>
      </c>
      <c r="P251" s="14" t="n">
        <v>7.124</v>
      </c>
      <c r="Q251" s="14" t="n">
        <v>0</v>
      </c>
      <c r="R251" s="14" t="n">
        <v>1</v>
      </c>
      <c r="S251" s="14" t="n">
        <v>12.193</v>
      </c>
      <c r="T251" s="14" t="n">
        <v>7.942</v>
      </c>
      <c r="U251" s="14" t="n">
        <v>0.432</v>
      </c>
      <c r="V251" s="14" t="n">
        <v>14.018</v>
      </c>
      <c r="W251" s="14" t="n">
        <v>0.13</v>
      </c>
      <c r="X251" s="14" t="n">
        <v>1</v>
      </c>
      <c r="Y251" s="14" t="n">
        <v>11.447</v>
      </c>
      <c r="Z251" s="14" t="n">
        <v>1.54</v>
      </c>
      <c r="AA251" s="14" t="n">
        <v>0</v>
      </c>
      <c r="AB251" s="14" t="n">
        <v>11.447</v>
      </c>
      <c r="AC251" s="14" t="n">
        <v>0</v>
      </c>
      <c r="AD251" s="14" t="n">
        <v>1</v>
      </c>
      <c r="AE251" s="14" t="n">
        <v>12.771</v>
      </c>
      <c r="AF251" s="14" t="n">
        <v>2.991</v>
      </c>
      <c r="AG251" s="14" t="n">
        <v>0</v>
      </c>
      <c r="AH251" s="14" t="n">
        <v>12.771</v>
      </c>
      <c r="AI251" s="14" t="n">
        <v>0</v>
      </c>
      <c r="AJ251" s="14" t="n">
        <v>1</v>
      </c>
      <c r="AK251" s="14" t="n">
        <v>20.712</v>
      </c>
      <c r="AL251" s="14" t="n">
        <v>11.129</v>
      </c>
      <c r="AM251" s="14" t="n">
        <v>0.367</v>
      </c>
      <c r="AN251" s="14" t="n">
        <v>23.405</v>
      </c>
      <c r="AO251" s="14" t="n">
        <v>0.13</v>
      </c>
      <c r="AP251" s="14" t="n">
        <v>1</v>
      </c>
      <c r="AQ251" s="14" t="n">
        <v>0.756</v>
      </c>
      <c r="AR251" s="14" t="n">
        <v>0.132</v>
      </c>
      <c r="AS251" s="14" t="n">
        <v>0.143</v>
      </c>
      <c r="AT251" s="14" t="n">
        <v>1.016</v>
      </c>
      <c r="AU251" s="14" t="n">
        <v>0.13</v>
      </c>
      <c r="AV251" s="14" t="n">
        <v>1</v>
      </c>
      <c r="AW251" s="14" t="n">
        <v>0.655</v>
      </c>
      <c r="AX251" s="14" t="n">
        <v>0.132</v>
      </c>
      <c r="AY251" s="14" t="n">
        <v>0.207</v>
      </c>
      <c r="AZ251" s="14" t="n">
        <v>0.974</v>
      </c>
      <c r="BA251" s="14" t="n">
        <v>0.13</v>
      </c>
      <c r="BB251" s="14" t="n">
        <v>1</v>
      </c>
      <c r="BC251" s="14" t="n">
        <v>0.534</v>
      </c>
      <c r="BD251" s="14" t="n">
        <v>0.132</v>
      </c>
      <c r="BE251" s="14" t="n">
        <v>-0.321</v>
      </c>
      <c r="BF251" s="14" t="n">
        <v>0.24</v>
      </c>
      <c r="BG251" s="14" t="n">
        <v>0</v>
      </c>
      <c r="BH251" s="14" t="n">
        <v>0</v>
      </c>
      <c r="BI251" s="14" t="n">
        <v>0.5679999999999999</v>
      </c>
      <c r="BJ251" s="14" t="n">
        <v>0.132</v>
      </c>
      <c r="BK251" s="14" t="n">
        <v>0.01</v>
      </c>
      <c r="BL251" s="14" t="n">
        <v>0.642</v>
      </c>
      <c r="BM251" s="14" t="n">
        <v>0.13</v>
      </c>
      <c r="BN251" s="14" t="n">
        <v>1</v>
      </c>
      <c r="BO251" s="14" t="n">
        <v>0</v>
      </c>
      <c r="BP251" s="14" t="n">
        <v>0</v>
      </c>
      <c r="BQ251" s="14" t="n">
        <v>0.194</v>
      </c>
      <c r="BR251" s="14" t="n">
        <v>0</v>
      </c>
      <c r="BS251" s="14" t="n">
        <v>1</v>
      </c>
      <c r="BT251" s="14" t="n">
        <v>0</v>
      </c>
      <c r="BU251" s="14" t="n">
        <v>0</v>
      </c>
      <c r="BV251" s="14" t="n">
        <v>0.205</v>
      </c>
      <c r="BW251" s="14" t="n">
        <v>0.13</v>
      </c>
      <c r="BX251" s="14" t="n">
        <v>1</v>
      </c>
      <c r="BY251" s="14" t="n">
        <v>13.646</v>
      </c>
      <c r="BZ251" s="14" t="n">
        <v>0</v>
      </c>
      <c r="CA251" s="14" t="n">
        <v>13.646</v>
      </c>
      <c r="CB251" s="14" t="n">
        <v>0</v>
      </c>
      <c r="CC251" s="14" t="n">
        <v>82.58799999999999</v>
      </c>
      <c r="CD251" s="14" t="n">
        <v>7.95</v>
      </c>
      <c r="CE251" s="14" t="n">
        <v>1.462</v>
      </c>
      <c r="CF251" s="14" t="n">
        <v>93.324</v>
      </c>
      <c r="CG251" s="14" t="n">
        <v>0.13</v>
      </c>
      <c r="CH251" s="14" t="n">
        <v>1</v>
      </c>
      <c r="CI251" s="14" t="n">
        <v>0</v>
      </c>
      <c r="CJ251" s="14" t="n">
        <v>0</v>
      </c>
      <c r="CK251" s="14" t="n">
        <v>0</v>
      </c>
      <c r="CL251" s="14" t="n">
        <v>0</v>
      </c>
      <c r="CM251" s="14" t="n">
        <v>0</v>
      </c>
      <c r="CN251" s="14" t="n">
        <v>0</v>
      </c>
      <c r="CO251" s="14" t="n">
        <v>0</v>
      </c>
      <c r="CP251" s="14" t="n">
        <v>0</v>
      </c>
      <c r="CQ251" s="14" t="n">
        <v>1.387</v>
      </c>
      <c r="CR251" s="14" t="n">
        <v>0</v>
      </c>
      <c r="CS251" s="14" t="n">
        <v>5.529</v>
      </c>
      <c r="CT251" s="14" t="n">
        <v>4.251</v>
      </c>
      <c r="CU251" s="14" t="n">
        <v>10.123</v>
      </c>
    </row>
    <row r="252">
      <c r="A252" s="14" t="inlineStr">
        <is>
          <t>GNQ2021</t>
        </is>
      </c>
      <c r="B252" s="14" t="inlineStr">
        <is>
          <t>GNQ</t>
        </is>
      </c>
      <c r="C252" s="14" t="inlineStr">
        <is>
          <t>GNQ</t>
        </is>
      </c>
      <c r="D252" s="14" t="inlineStr">
        <is>
          <t>Equatorial Guinea</t>
        </is>
      </c>
      <c r="E252" s="14" t="n">
        <v>2021</v>
      </c>
      <c r="F252" s="14" t="n">
        <v>0.15</v>
      </c>
      <c r="G252" s="14" t="n">
        <v>5.897</v>
      </c>
      <c r="H252" s="14" t="n">
        <v>1.143</v>
      </c>
      <c r="I252" s="14" t="n">
        <v>0</v>
      </c>
      <c r="J252" s="14" t="n">
        <v>5.897</v>
      </c>
      <c r="K252" s="14" t="n">
        <v>0</v>
      </c>
      <c r="L252" s="14" t="n">
        <v>1</v>
      </c>
      <c r="M252" s="14" t="n">
        <v>7.964</v>
      </c>
      <c r="N252" s="14" t="n">
        <v>3.43</v>
      </c>
      <c r="O252" s="14" t="n">
        <v>0</v>
      </c>
      <c r="P252" s="14" t="n">
        <v>7.964</v>
      </c>
      <c r="Q252" s="14" t="n">
        <v>0</v>
      </c>
      <c r="R252" s="14" t="n">
        <v>1</v>
      </c>
      <c r="S252" s="14" t="n">
        <v>11.613</v>
      </c>
      <c r="T252" s="14" t="n">
        <v>6.86</v>
      </c>
      <c r="U252" s="14" t="n">
        <v>0</v>
      </c>
      <c r="V252" s="14" t="n">
        <v>13.355</v>
      </c>
      <c r="W252" s="14" t="n">
        <v>0.15</v>
      </c>
      <c r="X252" s="14" t="n">
        <v>1</v>
      </c>
      <c r="Y252" s="14" t="n">
        <v>4.09</v>
      </c>
      <c r="Z252" s="14" t="n">
        <v>0.449</v>
      </c>
      <c r="AA252" s="14" t="n">
        <v>0</v>
      </c>
      <c r="AB252" s="14" t="n">
        <v>4.09</v>
      </c>
      <c r="AC252" s="14" t="n">
        <v>0</v>
      </c>
      <c r="AD252" s="14" t="n">
        <v>1</v>
      </c>
      <c r="AE252" s="14" t="n">
        <v>4.662</v>
      </c>
      <c r="AF252" s="14" t="n">
        <v>0.907</v>
      </c>
      <c r="AG252" s="14" t="n">
        <v>0</v>
      </c>
      <c r="AH252" s="14" t="n">
        <v>4.662</v>
      </c>
      <c r="AI252" s="14" t="n">
        <v>0</v>
      </c>
      <c r="AJ252" s="14" t="n">
        <v>1</v>
      </c>
      <c r="AK252" s="14" t="n">
        <v>8.092000000000001</v>
      </c>
      <c r="AL252" s="14" t="n">
        <v>3.817</v>
      </c>
      <c r="AM252" s="14" t="n">
        <v>0</v>
      </c>
      <c r="AN252" s="14" t="n">
        <v>9.305</v>
      </c>
      <c r="AO252" s="14" t="n">
        <v>0.15</v>
      </c>
      <c r="AP252" s="14" t="n">
        <v>1</v>
      </c>
      <c r="AQ252" s="14" t="n">
        <v>0.619</v>
      </c>
      <c r="AR252" s="14" t="n">
        <v>0.114</v>
      </c>
      <c r="AS252" s="14" t="n">
        <v>0.129</v>
      </c>
      <c r="AT252" s="14" t="n">
        <v>0.861</v>
      </c>
      <c r="AU252" s="14" t="n">
        <v>0.15</v>
      </c>
      <c r="AV252" s="14" t="n">
        <v>1</v>
      </c>
      <c r="AW252" s="14" t="n">
        <v>0.599</v>
      </c>
      <c r="AX252" s="14" t="n">
        <v>0.114</v>
      </c>
      <c r="AY252" s="14" t="n">
        <v>-0.052</v>
      </c>
      <c r="AZ252" s="14" t="n">
        <v>0.629</v>
      </c>
      <c r="BA252" s="14" t="n">
        <v>0.15</v>
      </c>
      <c r="BB252" s="14" t="n">
        <v>1</v>
      </c>
      <c r="BC252" s="14" t="n">
        <v>0.439</v>
      </c>
      <c r="BD252" s="14" t="n">
        <v>0.114</v>
      </c>
      <c r="BE252" s="14" t="n">
        <v>0</v>
      </c>
      <c r="BF252" s="14" t="n">
        <v>0.505</v>
      </c>
      <c r="BG252" s="14" t="n">
        <v>0.15</v>
      </c>
      <c r="BH252" s="14" t="n">
        <v>1</v>
      </c>
      <c r="BI252" s="14" t="n">
        <v>0.505</v>
      </c>
      <c r="BJ252" s="14" t="n">
        <v>0.114</v>
      </c>
      <c r="BK252" s="14" t="n">
        <v>-0.169</v>
      </c>
      <c r="BL252" s="14" t="n">
        <v>0.386</v>
      </c>
      <c r="BM252" s="14" t="n">
        <v>0</v>
      </c>
      <c r="BN252" s="14" t="n">
        <v>0</v>
      </c>
      <c r="BO252" s="14" t="n">
        <v>0</v>
      </c>
      <c r="BP252" s="14" t="n">
        <v>0</v>
      </c>
      <c r="BQ252" s="14" t="n">
        <v>0.082</v>
      </c>
      <c r="BR252" s="14" t="n">
        <v>0</v>
      </c>
      <c r="BS252" s="14" t="n">
        <v>1</v>
      </c>
      <c r="BT252" s="14" t="n">
        <v>0</v>
      </c>
      <c r="BU252" s="14" t="n">
        <v>0</v>
      </c>
      <c r="BV252" s="14" t="n">
        <v>0.109</v>
      </c>
      <c r="BW252" s="14" t="n">
        <v>0</v>
      </c>
      <c r="BX252" s="14" t="n">
        <v>1</v>
      </c>
      <c r="BY252" s="14" t="n">
        <v>11.787</v>
      </c>
      <c r="BZ252" s="14" t="n">
        <v>0</v>
      </c>
      <c r="CA252" s="14" t="n">
        <v>11.787</v>
      </c>
      <c r="CB252" s="14" t="n">
        <v>0</v>
      </c>
      <c r="CC252" s="14" t="n">
        <v>78.125</v>
      </c>
      <c r="CD252" s="14" t="n">
        <v>7.95</v>
      </c>
      <c r="CE252" s="14" t="n">
        <v>0</v>
      </c>
      <c r="CF252" s="14" t="n">
        <v>89.84399999999999</v>
      </c>
      <c r="CG252" s="14" t="n">
        <v>0.15</v>
      </c>
      <c r="CH252" s="14" t="n">
        <v>1</v>
      </c>
      <c r="CI252" s="14" t="n">
        <v>0</v>
      </c>
      <c r="CJ252" s="14" t="n">
        <v>0</v>
      </c>
      <c r="CK252" s="14" t="n">
        <v>0</v>
      </c>
      <c r="CL252" s="14" t="n">
        <v>0</v>
      </c>
      <c r="CM252" s="14" t="n">
        <v>0</v>
      </c>
      <c r="CN252" s="14" t="n">
        <v>0</v>
      </c>
      <c r="CO252" s="14" t="n">
        <v>0</v>
      </c>
      <c r="CP252" s="14" t="n">
        <v>0</v>
      </c>
      <c r="CQ252" s="14" t="n">
        <v>1.198</v>
      </c>
      <c r="CR252" s="14" t="n">
        <v>1</v>
      </c>
      <c r="CS252" s="14" t="n">
        <v>3.518</v>
      </c>
      <c r="CT252" s="14" t="n">
        <v>4.753</v>
      </c>
      <c r="CU252" s="14" t="n">
        <v>14.129</v>
      </c>
    </row>
    <row r="253">
      <c r="A253" s="14" t="inlineStr">
        <is>
          <t>GNQ2022</t>
        </is>
      </c>
      <c r="B253" s="14" t="inlineStr">
        <is>
          <t>GNQ</t>
        </is>
      </c>
      <c r="C253" s="14" t="inlineStr">
        <is>
          <t>GNQ</t>
        </is>
      </c>
      <c r="D253" s="14" t="inlineStr">
        <is>
          <t>Equatorial Guinea</t>
        </is>
      </c>
      <c r="E253" s="14" t="n">
        <v>2022</v>
      </c>
      <c r="F253" s="14" t="n">
        <v>0.15</v>
      </c>
      <c r="G253" s="14" t="n">
        <v>11.72</v>
      </c>
      <c r="H253" s="14" t="n">
        <v>1.235</v>
      </c>
      <c r="I253" s="14" t="n">
        <v>0</v>
      </c>
      <c r="J253" s="14" t="n">
        <v>11.72</v>
      </c>
      <c r="K253" s="14" t="n">
        <v>0</v>
      </c>
      <c r="L253" s="14" t="n">
        <v>1</v>
      </c>
      <c r="M253" s="14" t="n">
        <v>9.782999999999999</v>
      </c>
      <c r="N253" s="14" t="n">
        <v>3.704</v>
      </c>
      <c r="O253" s="14" t="n">
        <v>0</v>
      </c>
      <c r="P253" s="14" t="n">
        <v>9.782999999999999</v>
      </c>
      <c r="Q253" s="14" t="n">
        <v>0</v>
      </c>
      <c r="R253" s="14" t="n">
        <v>1</v>
      </c>
      <c r="S253" s="14" t="n">
        <v>17.893</v>
      </c>
      <c r="T253" s="14" t="n">
        <v>7.408</v>
      </c>
      <c r="U253" s="14" t="n">
        <v>0.199</v>
      </c>
      <c r="V253" s="14" t="n">
        <v>20.577</v>
      </c>
      <c r="W253" s="14" t="n">
        <v>0.15</v>
      </c>
      <c r="X253" s="14" t="n">
        <v>1</v>
      </c>
      <c r="Y253" s="14" t="n">
        <v>4.417</v>
      </c>
      <c r="Z253" s="14" t="n">
        <v>0.485</v>
      </c>
      <c r="AA253" s="14" t="n">
        <v>0</v>
      </c>
      <c r="AB253" s="14" t="n">
        <v>4.417</v>
      </c>
      <c r="AC253" s="14" t="n">
        <v>0</v>
      </c>
      <c r="AD253" s="14" t="n">
        <v>1</v>
      </c>
      <c r="AE253" s="14" t="n">
        <v>5.034</v>
      </c>
      <c r="AF253" s="14" t="n">
        <v>0.979</v>
      </c>
      <c r="AG253" s="14" t="n">
        <v>0</v>
      </c>
      <c r="AH253" s="14" t="n">
        <v>5.034</v>
      </c>
      <c r="AI253" s="14" t="n">
        <v>0</v>
      </c>
      <c r="AJ253" s="14" t="n">
        <v>1</v>
      </c>
      <c r="AK253" s="14" t="n">
        <v>8.738</v>
      </c>
      <c r="AL253" s="14" t="n">
        <v>4.122</v>
      </c>
      <c r="AM253" s="14" t="n">
        <v>0.097</v>
      </c>
      <c r="AN253" s="14" t="n">
        <v>10.049</v>
      </c>
      <c r="AO253" s="14" t="n">
        <v>0.15</v>
      </c>
      <c r="AP253" s="14" t="n">
        <v>1</v>
      </c>
      <c r="AQ253" s="14" t="n">
        <v>0.861</v>
      </c>
      <c r="AR253" s="14" t="n">
        <v>0.123</v>
      </c>
      <c r="AS253" s="14" t="n">
        <v>-0.179</v>
      </c>
      <c r="AT253" s="14" t="n">
        <v>0.785</v>
      </c>
      <c r="AU253" s="14" t="n">
        <v>0.15</v>
      </c>
      <c r="AV253" s="14" t="n">
        <v>1</v>
      </c>
      <c r="AW253" s="14" t="n">
        <v>0.986</v>
      </c>
      <c r="AX253" s="14" t="n">
        <v>0.123</v>
      </c>
      <c r="AY253" s="14" t="n">
        <v>-0.338</v>
      </c>
      <c r="AZ253" s="14" t="n">
        <v>0.746</v>
      </c>
      <c r="BA253" s="14" t="n">
        <v>0.15</v>
      </c>
      <c r="BB253" s="14" t="n">
        <v>1</v>
      </c>
      <c r="BC253" s="14" t="n">
        <v>0.598</v>
      </c>
      <c r="BD253" s="14" t="n">
        <v>0.123</v>
      </c>
      <c r="BE253" s="14" t="n">
        <v>0.007</v>
      </c>
      <c r="BF253" s="14" t="n">
        <v>0.6879999999999999</v>
      </c>
      <c r="BG253" s="14" t="n">
        <v>0.15</v>
      </c>
      <c r="BH253" s="14" t="n">
        <v>1</v>
      </c>
      <c r="BI253" s="14" t="n">
        <v>0.612</v>
      </c>
      <c r="BJ253" s="14" t="n">
        <v>0.123</v>
      </c>
      <c r="BK253" s="14" t="n">
        <v>-0.314</v>
      </c>
      <c r="BL253" s="14" t="n">
        <v>0.343</v>
      </c>
      <c r="BM253" s="14" t="n">
        <v>0</v>
      </c>
      <c r="BN253" s="14" t="n">
        <v>0</v>
      </c>
      <c r="BO253" s="14" t="n">
        <v>0</v>
      </c>
      <c r="BP253" s="14" t="n">
        <v>0</v>
      </c>
      <c r="BQ253" s="14" t="n">
        <v>0.089</v>
      </c>
      <c r="BR253" s="14" t="n">
        <v>0</v>
      </c>
      <c r="BS253" s="14" t="n">
        <v>1</v>
      </c>
      <c r="BT253" s="14" t="n">
        <v>0</v>
      </c>
      <c r="BU253" s="14" t="n">
        <v>0</v>
      </c>
      <c r="BV253" s="14" t="n">
        <v>0.117</v>
      </c>
      <c r="BW253" s="14" t="n">
        <v>0</v>
      </c>
      <c r="BX253" s="14" t="n">
        <v>1</v>
      </c>
      <c r="BY253" s="14" t="n">
        <v>12.729</v>
      </c>
      <c r="BZ253" s="14" t="n">
        <v>0</v>
      </c>
      <c r="CA253" s="14" t="n">
        <v>12.729</v>
      </c>
      <c r="CB253" s="14" t="n">
        <v>0</v>
      </c>
      <c r="CC253" s="14" t="n">
        <v>97.90000000000001</v>
      </c>
      <c r="CD253" s="14" t="n">
        <v>7.95</v>
      </c>
      <c r="CE253" s="14" t="n">
        <v>1.087</v>
      </c>
      <c r="CF253" s="14" t="n">
        <v>112.585</v>
      </c>
      <c r="CG253" s="14" t="n">
        <v>0.15</v>
      </c>
      <c r="CH253" s="14" t="n">
        <v>1</v>
      </c>
      <c r="CI253" s="14" t="n">
        <v>0</v>
      </c>
      <c r="CJ253" s="14" t="n">
        <v>0</v>
      </c>
      <c r="CK253" s="14" t="n">
        <v>0</v>
      </c>
      <c r="CL253" s="14" t="n">
        <v>0</v>
      </c>
      <c r="CM253" s="14" t="n">
        <v>0</v>
      </c>
      <c r="CN253" s="14" t="n">
        <v>0</v>
      </c>
      <c r="CO253" s="14" t="n">
        <v>0</v>
      </c>
      <c r="CP253" s="14" t="n">
        <v>0</v>
      </c>
      <c r="CQ253" s="14" t="n">
        <v>1.294</v>
      </c>
      <c r="CR253" s="14" t="n">
        <v>1</v>
      </c>
      <c r="CS253" s="14" t="n">
        <v>3.8</v>
      </c>
      <c r="CT253" s="14" t="n">
        <v>10.485</v>
      </c>
      <c r="CU253" s="14" t="n">
        <v>28.059</v>
      </c>
    </row>
    <row r="254">
      <c r="A254" s="14" t="inlineStr">
        <is>
          <t>GNQ2023</t>
        </is>
      </c>
      <c r="B254" s="14" t="inlineStr">
        <is>
          <t>GNQ</t>
        </is>
      </c>
      <c r="C254" s="14" t="inlineStr">
        <is>
          <t>GNQ</t>
        </is>
      </c>
      <c r="D254" s="14" t="inlineStr">
        <is>
          <t>Equatorial Guinea</t>
        </is>
      </c>
      <c r="E254" s="14" t="n">
        <v>2023</v>
      </c>
      <c r="F254" s="14" t="n">
        <v>0.15</v>
      </c>
      <c r="G254" s="14" t="n">
        <v>6.147</v>
      </c>
      <c r="H254" s="14" t="n">
        <v>1.286</v>
      </c>
      <c r="I254" s="14" t="n">
        <v>0</v>
      </c>
      <c r="J254" s="14" t="n">
        <v>6.147</v>
      </c>
      <c r="K254" s="14" t="n">
        <v>0</v>
      </c>
      <c r="L254" s="14" t="n">
        <v>1</v>
      </c>
      <c r="M254" s="14" t="n">
        <v>7.886</v>
      </c>
      <c r="N254" s="14" t="n">
        <v>3.857</v>
      </c>
      <c r="O254" s="14" t="n">
        <v>0</v>
      </c>
      <c r="P254" s="14" t="n">
        <v>7.886</v>
      </c>
      <c r="Q254" s="14" t="n">
        <v>0</v>
      </c>
      <c r="R254" s="14" t="n">
        <v>1</v>
      </c>
      <c r="S254" s="14" t="n">
        <v>12.575</v>
      </c>
      <c r="T254" s="14" t="n">
        <v>7.714</v>
      </c>
      <c r="U254" s="14" t="n">
        <v>0.209</v>
      </c>
      <c r="V254" s="14" t="n">
        <v>14.461</v>
      </c>
      <c r="W254" s="14" t="n">
        <v>0.15</v>
      </c>
      <c r="X254" s="14" t="n">
        <v>1</v>
      </c>
      <c r="Y254" s="14" t="n">
        <v>4.599</v>
      </c>
      <c r="Z254" s="14" t="n">
        <v>0.505</v>
      </c>
      <c r="AA254" s="14" t="n">
        <v>0</v>
      </c>
      <c r="AB254" s="14" t="n">
        <v>4.599</v>
      </c>
      <c r="AC254" s="14" t="n">
        <v>0</v>
      </c>
      <c r="AD254" s="14" t="n">
        <v>1</v>
      </c>
      <c r="AE254" s="14" t="n">
        <v>5.242</v>
      </c>
      <c r="AF254" s="14" t="n">
        <v>1.019</v>
      </c>
      <c r="AG254" s="14" t="n">
        <v>0</v>
      </c>
      <c r="AH254" s="14" t="n">
        <v>5.242</v>
      </c>
      <c r="AI254" s="14" t="n">
        <v>0</v>
      </c>
      <c r="AJ254" s="14" t="n">
        <v>1</v>
      </c>
      <c r="AK254" s="14" t="n">
        <v>9.099</v>
      </c>
      <c r="AL254" s="14" t="n">
        <v>4.292</v>
      </c>
      <c r="AM254" s="14" t="n">
        <v>0.151</v>
      </c>
      <c r="AN254" s="14" t="n">
        <v>10.464</v>
      </c>
      <c r="AO254" s="14" t="n">
        <v>0.15</v>
      </c>
      <c r="AP254" s="14" t="n">
        <v>1</v>
      </c>
      <c r="AQ254" s="14" t="n">
        <v>0.76</v>
      </c>
      <c r="AR254" s="14" t="n">
        <v>0.129</v>
      </c>
      <c r="AS254" s="14" t="n">
        <v>-0.055</v>
      </c>
      <c r="AT254" s="14" t="n">
        <v>0.8110000000000001</v>
      </c>
      <c r="AU254" s="14" t="n">
        <v>0.15</v>
      </c>
      <c r="AV254" s="14" t="n">
        <v>1</v>
      </c>
      <c r="AW254" s="14" t="n">
        <v>0.8110000000000001</v>
      </c>
      <c r="AX254" s="14" t="n">
        <v>0.129</v>
      </c>
      <c r="AY254" s="14" t="n">
        <v>-0.136</v>
      </c>
      <c r="AZ254" s="14" t="n">
        <v>0.776</v>
      </c>
      <c r="BA254" s="14" t="n">
        <v>0.15</v>
      </c>
      <c r="BB254" s="14" t="n">
        <v>1</v>
      </c>
      <c r="BC254" s="14" t="n">
        <v>0.535</v>
      </c>
      <c r="BD254" s="14" t="n">
        <v>0.129</v>
      </c>
      <c r="BE254" s="14" t="n">
        <v>0.008999999999999999</v>
      </c>
      <c r="BF254" s="14" t="n">
        <v>0.615</v>
      </c>
      <c r="BG254" s="14" t="n">
        <v>0.15</v>
      </c>
      <c r="BH254" s="14" t="n">
        <v>1</v>
      </c>
      <c r="BI254" s="14" t="n">
        <v>0.579</v>
      </c>
      <c r="BJ254" s="14" t="n">
        <v>0.129</v>
      </c>
      <c r="BK254" s="14" t="n">
        <v>-0.279</v>
      </c>
      <c r="BL254" s="14" t="n">
        <v>0.346</v>
      </c>
      <c r="BM254" s="14" t="n">
        <v>0</v>
      </c>
      <c r="BN254" s="14" t="n">
        <v>0</v>
      </c>
      <c r="BO254" s="14" t="n">
        <v>0</v>
      </c>
      <c r="BP254" s="14" t="n">
        <v>0</v>
      </c>
      <c r="BQ254" s="14" t="n">
        <v>0.092</v>
      </c>
      <c r="BR254" s="14" t="n">
        <v>0</v>
      </c>
      <c r="BS254" s="14" t="n">
        <v>1</v>
      </c>
      <c r="BT254" s="14" t="n">
        <v>0</v>
      </c>
      <c r="BU254" s="14" t="n">
        <v>0</v>
      </c>
      <c r="BV254" s="14" t="n">
        <v>0.122</v>
      </c>
      <c r="BW254" s="14" t="n">
        <v>0</v>
      </c>
      <c r="BX254" s="14" t="n">
        <v>1</v>
      </c>
      <c r="BY254" s="14" t="n">
        <v>13.254</v>
      </c>
      <c r="BZ254" s="14" t="n">
        <v>0</v>
      </c>
      <c r="CA254" s="14" t="n">
        <v>13.254</v>
      </c>
      <c r="CB254" s="14" t="n">
        <v>0</v>
      </c>
      <c r="CC254" s="14" t="n">
        <v>83.248</v>
      </c>
      <c r="CD254" s="14" t="n">
        <v>7.95</v>
      </c>
      <c r="CE254" s="14" t="n">
        <v>1.383</v>
      </c>
      <c r="CF254" s="14" t="n">
        <v>95.735</v>
      </c>
      <c r="CG254" s="14" t="n">
        <v>0.15</v>
      </c>
      <c r="CH254" s="14" t="n">
        <v>1</v>
      </c>
      <c r="CI254" s="14" t="n">
        <v>0</v>
      </c>
      <c r="CJ254" s="14" t="n">
        <v>0</v>
      </c>
      <c r="CK254" s="14" t="n">
        <v>0</v>
      </c>
      <c r="CL254" s="14" t="n">
        <v>0</v>
      </c>
      <c r="CM254" s="14" t="n">
        <v>0</v>
      </c>
      <c r="CN254" s="14" t="n">
        <v>0</v>
      </c>
      <c r="CO254" s="14" t="n">
        <v>0</v>
      </c>
      <c r="CP254" s="14" t="n">
        <v>0</v>
      </c>
      <c r="CQ254" s="14" t="n">
        <v>1.348</v>
      </c>
      <c r="CR254" s="14" t="n">
        <v>1</v>
      </c>
      <c r="CS254" s="14" t="n">
        <v>3.956</v>
      </c>
      <c r="CT254" s="14" t="n">
        <v>4.861</v>
      </c>
      <c r="CU254" s="14" t="n">
        <v>9.260999999999999</v>
      </c>
    </row>
    <row r="255">
      <c r="A255" s="14" t="inlineStr">
        <is>
          <t>GNQ2024</t>
        </is>
      </c>
      <c r="B255" s="14" t="inlineStr">
        <is>
          <t>GNQ</t>
        </is>
      </c>
      <c r="C255" s="14" t="inlineStr">
        <is>
          <t>GNQ</t>
        </is>
      </c>
      <c r="D255" s="14" t="inlineStr">
        <is>
          <t>Equatorial Guinea</t>
        </is>
      </c>
      <c r="E255" s="14" t="n">
        <v>2024</v>
      </c>
      <c r="F255" s="14" t="n">
        <v>0.15</v>
      </c>
      <c r="G255" s="14" t="n">
        <v>5.575</v>
      </c>
      <c r="H255" s="14" t="n">
        <v>1.324</v>
      </c>
      <c r="I255" s="14" t="n">
        <v>0</v>
      </c>
      <c r="J255" s="14" t="n">
        <v>5.575</v>
      </c>
      <c r="K255" s="14" t="n">
        <v>0</v>
      </c>
      <c r="L255" s="14" t="n">
        <v>1</v>
      </c>
      <c r="M255" s="14" t="n">
        <v>7.124</v>
      </c>
      <c r="N255" s="14" t="n">
        <v>3.971</v>
      </c>
      <c r="O255" s="14" t="n">
        <v>0</v>
      </c>
      <c r="P255" s="14" t="n">
        <v>7.124</v>
      </c>
      <c r="Q255" s="14" t="n">
        <v>0</v>
      </c>
      <c r="R255" s="14" t="n">
        <v>1</v>
      </c>
      <c r="S255" s="14" t="n">
        <v>12.193</v>
      </c>
      <c r="T255" s="14" t="n">
        <v>7.942</v>
      </c>
      <c r="U255" s="14" t="n">
        <v>0.249</v>
      </c>
      <c r="V255" s="14" t="n">
        <v>14.022</v>
      </c>
      <c r="W255" s="14" t="n">
        <v>0.15</v>
      </c>
      <c r="X255" s="14" t="n">
        <v>1</v>
      </c>
      <c r="Y255" s="14" t="n">
        <v>4.735</v>
      </c>
      <c r="Z255" s="14" t="n">
        <v>0.52</v>
      </c>
      <c r="AA255" s="14" t="n">
        <v>0</v>
      </c>
      <c r="AB255" s="14" t="n">
        <v>4.735</v>
      </c>
      <c r="AC255" s="14" t="n">
        <v>0</v>
      </c>
      <c r="AD255" s="14" t="n">
        <v>1</v>
      </c>
      <c r="AE255" s="14" t="n">
        <v>5.397</v>
      </c>
      <c r="AF255" s="14" t="n">
        <v>1.049</v>
      </c>
      <c r="AG255" s="14" t="n">
        <v>0</v>
      </c>
      <c r="AH255" s="14" t="n">
        <v>5.397</v>
      </c>
      <c r="AI255" s="14" t="n">
        <v>0</v>
      </c>
      <c r="AJ255" s="14" t="n">
        <v>1</v>
      </c>
      <c r="AK255" s="14" t="n">
        <v>9.368</v>
      </c>
      <c r="AL255" s="14" t="n">
        <v>4.419</v>
      </c>
      <c r="AM255" s="14" t="n">
        <v>0.191</v>
      </c>
      <c r="AN255" s="14" t="n">
        <v>10.773</v>
      </c>
      <c r="AO255" s="14" t="n">
        <v>0.15</v>
      </c>
      <c r="AP255" s="14" t="n">
        <v>1</v>
      </c>
      <c r="AQ255" s="14" t="n">
        <v>0.724</v>
      </c>
      <c r="AR255" s="14" t="n">
        <v>0.132</v>
      </c>
      <c r="AS255" s="14" t="n">
        <v>-0.019</v>
      </c>
      <c r="AT255" s="14" t="n">
        <v>0.8110000000000001</v>
      </c>
      <c r="AU255" s="14" t="n">
        <v>0.15</v>
      </c>
      <c r="AV255" s="14" t="n">
        <v>1</v>
      </c>
      <c r="AW255" s="14" t="n">
        <v>0.75</v>
      </c>
      <c r="AX255" s="14" t="n">
        <v>0.132</v>
      </c>
      <c r="AY255" s="14" t="n">
        <v>-0.075</v>
      </c>
      <c r="AZ255" s="14" t="n">
        <v>0.776</v>
      </c>
      <c r="BA255" s="14" t="n">
        <v>0.15</v>
      </c>
      <c r="BB255" s="14" t="n">
        <v>1</v>
      </c>
      <c r="BC255" s="14" t="n">
        <v>0.513</v>
      </c>
      <c r="BD255" s="14" t="n">
        <v>0.132</v>
      </c>
      <c r="BE255" s="14" t="n">
        <v>0.01</v>
      </c>
      <c r="BF255" s="14" t="n">
        <v>0.59</v>
      </c>
      <c r="BG255" s="14" t="n">
        <v>0.15</v>
      </c>
      <c r="BH255" s="14" t="n">
        <v>1</v>
      </c>
      <c r="BI255" s="14" t="n">
        <v>0.591</v>
      </c>
      <c r="BJ255" s="14" t="n">
        <v>0.132</v>
      </c>
      <c r="BK255" s="14" t="n">
        <v>-0.291</v>
      </c>
      <c r="BL255" s="14" t="n">
        <v>0.346</v>
      </c>
      <c r="BM255" s="14" t="n">
        <v>0</v>
      </c>
      <c r="BN255" s="14" t="n">
        <v>0</v>
      </c>
      <c r="BO255" s="14" t="n">
        <v>0</v>
      </c>
      <c r="BP255" s="14" t="n">
        <v>0</v>
      </c>
      <c r="BQ255" s="14" t="n">
        <v>0.095</v>
      </c>
      <c r="BR255" s="14" t="n">
        <v>0</v>
      </c>
      <c r="BS255" s="14" t="n">
        <v>1</v>
      </c>
      <c r="BT255" s="14" t="n">
        <v>0</v>
      </c>
      <c r="BU255" s="14" t="n">
        <v>0</v>
      </c>
      <c r="BV255" s="14" t="n">
        <v>0.126</v>
      </c>
      <c r="BW255" s="14" t="n">
        <v>0</v>
      </c>
      <c r="BX255" s="14" t="n">
        <v>1</v>
      </c>
      <c r="BY255" s="14" t="n">
        <v>13.646</v>
      </c>
      <c r="BZ255" s="14" t="n">
        <v>0</v>
      </c>
      <c r="CA255" s="14" t="n">
        <v>13.646</v>
      </c>
      <c r="CB255" s="14" t="n">
        <v>0</v>
      </c>
      <c r="CC255" s="14" t="n">
        <v>82.58799999999999</v>
      </c>
      <c r="CD255" s="14" t="n">
        <v>7.95</v>
      </c>
      <c r="CE255" s="14" t="n">
        <v>1.687</v>
      </c>
      <c r="CF255" s="14" t="n">
        <v>94.976</v>
      </c>
      <c r="CG255" s="14" t="n">
        <v>0.15</v>
      </c>
      <c r="CH255" s="14" t="n">
        <v>1</v>
      </c>
      <c r="CI255" s="14" t="n">
        <v>0</v>
      </c>
      <c r="CJ255" s="14" t="n">
        <v>0</v>
      </c>
      <c r="CK255" s="14" t="n">
        <v>0</v>
      </c>
      <c r="CL255" s="14" t="n">
        <v>0</v>
      </c>
      <c r="CM255" s="14" t="n">
        <v>0</v>
      </c>
      <c r="CN255" s="14" t="n">
        <v>0</v>
      </c>
      <c r="CO255" s="14" t="n">
        <v>0</v>
      </c>
      <c r="CP255" s="14" t="n">
        <v>0</v>
      </c>
      <c r="CQ255" s="14" t="n">
        <v>1.387</v>
      </c>
      <c r="CR255" s="14" t="n">
        <v>1</v>
      </c>
      <c r="CS255" s="14" t="n">
        <v>4.073</v>
      </c>
      <c r="CT255" s="14" t="n">
        <v>4.251</v>
      </c>
      <c r="CU255" s="14" t="n">
        <v>7.598</v>
      </c>
    </row>
    <row r="256">
      <c r="A256" s="14" t="inlineStr">
        <is>
          <t>ERI2021</t>
        </is>
      </c>
      <c r="B256" s="14" t="inlineStr">
        <is>
          <t>ERI</t>
        </is>
      </c>
      <c r="C256" s="14" t="inlineStr">
        <is>
          <t>ERI</t>
        </is>
      </c>
      <c r="D256" s="14" t="inlineStr">
        <is>
          <t>Eritrea</t>
        </is>
      </c>
      <c r="E256" s="14" t="n">
        <v>2021</v>
      </c>
      <c r="F256" s="14" t="n">
        <v>0.08500000000000001</v>
      </c>
      <c r="G256" s="14" t="n">
        <v>5.897</v>
      </c>
      <c r="H256" s="14" t="n">
        <v>1.143</v>
      </c>
      <c r="I256" s="14" t="n">
        <v>0</v>
      </c>
      <c r="J256" s="14" t="n">
        <v>5.897</v>
      </c>
      <c r="K256" s="14" t="n">
        <v>0</v>
      </c>
      <c r="L256" s="14" t="n">
        <v>1</v>
      </c>
      <c r="M256" s="14" t="n">
        <v>7.964</v>
      </c>
      <c r="N256" s="14" t="n">
        <v>3.43</v>
      </c>
      <c r="O256" s="14" t="n">
        <v>0</v>
      </c>
      <c r="P256" s="14" t="n">
        <v>7.964</v>
      </c>
      <c r="Q256" s="14" t="n">
        <v>0</v>
      </c>
      <c r="R256" s="14" t="n">
        <v>1</v>
      </c>
      <c r="S256" s="14" t="n">
        <v>11.613</v>
      </c>
      <c r="T256" s="14" t="n">
        <v>6.86</v>
      </c>
      <c r="U256" s="14" t="n">
        <v>0</v>
      </c>
      <c r="V256" s="14" t="n">
        <v>12.6</v>
      </c>
      <c r="W256" s="14" t="n">
        <v>0.08500000000000001</v>
      </c>
      <c r="X256" s="14" t="n">
        <v>1</v>
      </c>
      <c r="Y256" s="14" t="n">
        <v>16.305</v>
      </c>
      <c r="Z256" s="14" t="n">
        <v>2.204</v>
      </c>
      <c r="AA256" s="14" t="n">
        <v>0</v>
      </c>
      <c r="AB256" s="14" t="n">
        <v>16.305</v>
      </c>
      <c r="AC256" s="14" t="n">
        <v>0</v>
      </c>
      <c r="AD256" s="14" t="n">
        <v>1</v>
      </c>
      <c r="AE256" s="14" t="n">
        <v>17.449</v>
      </c>
      <c r="AF256" s="14" t="n">
        <v>4.08</v>
      </c>
      <c r="AG256" s="14" t="n">
        <v>0</v>
      </c>
      <c r="AH256" s="14" t="n">
        <v>17.449</v>
      </c>
      <c r="AI256" s="14" t="n">
        <v>0</v>
      </c>
      <c r="AJ256" s="14" t="n">
        <v>1</v>
      </c>
      <c r="AK256" s="14" t="n">
        <v>24.309</v>
      </c>
      <c r="AL256" s="14" t="n">
        <v>12.947</v>
      </c>
      <c r="AM256" s="14" t="n">
        <v>0</v>
      </c>
      <c r="AN256" s="14" t="n">
        <v>26.375</v>
      </c>
      <c r="AO256" s="14" t="n">
        <v>0.08500000000000001</v>
      </c>
      <c r="AP256" s="14" t="n">
        <v>1</v>
      </c>
      <c r="AQ256" s="14" t="n">
        <v>0.619</v>
      </c>
      <c r="AR256" s="14" t="n">
        <v>0.114</v>
      </c>
      <c r="AS256" s="14" t="n">
        <v>0</v>
      </c>
      <c r="AT256" s="14" t="n">
        <v>0.672</v>
      </c>
      <c r="AU256" s="14" t="n">
        <v>0.08500000000000001</v>
      </c>
      <c r="AV256" s="14" t="n">
        <v>1</v>
      </c>
      <c r="AW256" s="14" t="n">
        <v>0.599</v>
      </c>
      <c r="AX256" s="14" t="n">
        <v>0.114</v>
      </c>
      <c r="AY256" s="14" t="n">
        <v>0</v>
      </c>
      <c r="AZ256" s="14" t="n">
        <v>0.65</v>
      </c>
      <c r="BA256" s="14" t="n">
        <v>0.08500000000000001</v>
      </c>
      <c r="BB256" s="14" t="n">
        <v>1</v>
      </c>
      <c r="BC256" s="14" t="n">
        <v>0.439</v>
      </c>
      <c r="BD256" s="14" t="n">
        <v>0.114</v>
      </c>
      <c r="BE256" s="14" t="n">
        <v>0</v>
      </c>
      <c r="BF256" s="14" t="n">
        <v>0.476</v>
      </c>
      <c r="BG256" s="14" t="n">
        <v>0.08500000000000001</v>
      </c>
      <c r="BH256" s="14" t="n">
        <v>1</v>
      </c>
      <c r="BI256" s="14" t="n">
        <v>0.505</v>
      </c>
      <c r="BJ256" s="14" t="n">
        <v>0.114</v>
      </c>
      <c r="BK256" s="14" t="n">
        <v>0</v>
      </c>
      <c r="BL256" s="14" t="n">
        <v>0.548</v>
      </c>
      <c r="BM256" s="14" t="n">
        <v>0.08500000000000001</v>
      </c>
      <c r="BN256" s="14" t="n">
        <v>1</v>
      </c>
      <c r="BO256" s="14" t="n">
        <v>0</v>
      </c>
      <c r="BP256" s="14" t="n">
        <v>0</v>
      </c>
      <c r="BQ256" s="14" t="n">
        <v>0.24</v>
      </c>
      <c r="BR256" s="14" t="n">
        <v>0</v>
      </c>
      <c r="BS256" s="14" t="n">
        <v>0.167</v>
      </c>
      <c r="BT256" s="14" t="n">
        <v>0</v>
      </c>
      <c r="BU256" s="14" t="n">
        <v>0</v>
      </c>
      <c r="BV256" s="14" t="n">
        <v>0.24</v>
      </c>
      <c r="BW256" s="14" t="n">
        <v>0.08500000000000001</v>
      </c>
      <c r="BX256" s="14" t="n">
        <v>0.167</v>
      </c>
      <c r="BY256" s="14" t="n">
        <v>11.787</v>
      </c>
      <c r="BZ256" s="14" t="n">
        <v>0</v>
      </c>
      <c r="CA256" s="14" t="n">
        <v>11.787</v>
      </c>
      <c r="CB256" s="14" t="n">
        <v>0</v>
      </c>
      <c r="CC256" s="14" t="n">
        <v>78.125</v>
      </c>
      <c r="CD256" s="14" t="n">
        <v>7.95</v>
      </c>
      <c r="CE256" s="14" t="n">
        <v>0</v>
      </c>
      <c r="CF256" s="14" t="n">
        <v>84.76600000000001</v>
      </c>
      <c r="CG256" s="14" t="n">
        <v>0.08500000000000001</v>
      </c>
      <c r="CH256" s="14" t="n">
        <v>1</v>
      </c>
      <c r="CI256" s="14" t="n">
        <v>0</v>
      </c>
      <c r="CJ256" s="14" t="n">
        <v>0</v>
      </c>
      <c r="CK256" s="14" t="n">
        <v>0</v>
      </c>
      <c r="CL256" s="14" t="n">
        <v>0</v>
      </c>
      <c r="CM256" s="14" t="n">
        <v>0</v>
      </c>
      <c r="CN256" s="14" t="n">
        <v>0</v>
      </c>
      <c r="CO256" s="14" t="n">
        <v>0</v>
      </c>
      <c r="CP256" s="14" t="n">
        <v>0</v>
      </c>
      <c r="CQ256" s="14" t="n">
        <v>1.198</v>
      </c>
      <c r="CR256" s="14" t="n">
        <v>0</v>
      </c>
      <c r="CS256" s="14" t="n">
        <v>4.776</v>
      </c>
      <c r="CT256" s="14" t="n">
        <v>4.753</v>
      </c>
      <c r="CU256" s="14" t="n">
        <v>15.162</v>
      </c>
    </row>
    <row r="257">
      <c r="A257" s="14" t="inlineStr">
        <is>
          <t>ERI2022</t>
        </is>
      </c>
      <c r="B257" s="14" t="inlineStr">
        <is>
          <t>ERI</t>
        </is>
      </c>
      <c r="C257" s="14" t="inlineStr">
        <is>
          <t>ERI</t>
        </is>
      </c>
      <c r="D257" s="14" t="inlineStr">
        <is>
          <t>Eritrea</t>
        </is>
      </c>
      <c r="E257" s="14" t="n">
        <v>2022</v>
      </c>
      <c r="F257" s="14" t="n">
        <v>0.08500000000000001</v>
      </c>
      <c r="G257" s="14" t="n">
        <v>11.72</v>
      </c>
      <c r="H257" s="14" t="n">
        <v>1.235</v>
      </c>
      <c r="I257" s="14" t="n">
        <v>0</v>
      </c>
      <c r="J257" s="14" t="n">
        <v>11.72</v>
      </c>
      <c r="K257" s="14" t="n">
        <v>0</v>
      </c>
      <c r="L257" s="14" t="n">
        <v>1</v>
      </c>
      <c r="M257" s="14" t="n">
        <v>9.782999999999999</v>
      </c>
      <c r="N257" s="14" t="n">
        <v>3.704</v>
      </c>
      <c r="O257" s="14" t="n">
        <v>0</v>
      </c>
      <c r="P257" s="14" t="n">
        <v>9.782999999999999</v>
      </c>
      <c r="Q257" s="14" t="n">
        <v>0</v>
      </c>
      <c r="R257" s="14" t="n">
        <v>1</v>
      </c>
      <c r="S257" s="14" t="n">
        <v>17.893</v>
      </c>
      <c r="T257" s="14" t="n">
        <v>7.408</v>
      </c>
      <c r="U257" s="14" t="n">
        <v>0.113</v>
      </c>
      <c r="V257" s="14" t="n">
        <v>19.414</v>
      </c>
      <c r="W257" s="14" t="n">
        <v>0.08500000000000001</v>
      </c>
      <c r="X257" s="14" t="n">
        <v>1</v>
      </c>
      <c r="Y257" s="14" t="n">
        <v>32.56</v>
      </c>
      <c r="Z257" s="14" t="n">
        <v>4.401</v>
      </c>
      <c r="AA257" s="14" t="n">
        <v>0</v>
      </c>
      <c r="AB257" s="14" t="n">
        <v>32.56</v>
      </c>
      <c r="AC257" s="14" t="n">
        <v>0</v>
      </c>
      <c r="AD257" s="14" t="n">
        <v>1</v>
      </c>
      <c r="AE257" s="14" t="n">
        <v>33.795</v>
      </c>
      <c r="AF257" s="14" t="n">
        <v>7.902</v>
      </c>
      <c r="AG257" s="14" t="n">
        <v>0</v>
      </c>
      <c r="AH257" s="14" t="n">
        <v>33.795</v>
      </c>
      <c r="AI257" s="14" t="n">
        <v>0</v>
      </c>
      <c r="AJ257" s="14" t="n">
        <v>1</v>
      </c>
      <c r="AK257" s="14" t="n">
        <v>41.203</v>
      </c>
      <c r="AL257" s="14" t="n">
        <v>21.945</v>
      </c>
      <c r="AM257" s="14" t="n">
        <v>0.259</v>
      </c>
      <c r="AN257" s="14" t="n">
        <v>44.705</v>
      </c>
      <c r="AO257" s="14" t="n">
        <v>0.08500000000000001</v>
      </c>
      <c r="AP257" s="14" t="n">
        <v>1</v>
      </c>
      <c r="AQ257" s="14" t="n">
        <v>0.861</v>
      </c>
      <c r="AR257" s="14" t="n">
        <v>0.123</v>
      </c>
      <c r="AS257" s="14" t="n">
        <v>0.005</v>
      </c>
      <c r="AT257" s="14" t="n">
        <v>0.9340000000000001</v>
      </c>
      <c r="AU257" s="14" t="n">
        <v>0.08500000000000001</v>
      </c>
      <c r="AV257" s="14" t="n">
        <v>1</v>
      </c>
      <c r="AW257" s="14" t="n">
        <v>0.986</v>
      </c>
      <c r="AX257" s="14" t="n">
        <v>0.123</v>
      </c>
      <c r="AY257" s="14" t="n">
        <v>0.006</v>
      </c>
      <c r="AZ257" s="14" t="n">
        <v>1.07</v>
      </c>
      <c r="BA257" s="14" t="n">
        <v>0.08500000000000001</v>
      </c>
      <c r="BB257" s="14" t="n">
        <v>1</v>
      </c>
      <c r="BC257" s="14" t="n">
        <v>0.598</v>
      </c>
      <c r="BD257" s="14" t="n">
        <v>0.123</v>
      </c>
      <c r="BE257" s="14" t="n">
        <v>0.004</v>
      </c>
      <c r="BF257" s="14" t="n">
        <v>0.649</v>
      </c>
      <c r="BG257" s="14" t="n">
        <v>0.08500000000000001</v>
      </c>
      <c r="BH257" s="14" t="n">
        <v>1</v>
      </c>
      <c r="BI257" s="14" t="n">
        <v>0.612</v>
      </c>
      <c r="BJ257" s="14" t="n">
        <v>0.123</v>
      </c>
      <c r="BK257" s="14" t="n">
        <v>0.004</v>
      </c>
      <c r="BL257" s="14" t="n">
        <v>0.664</v>
      </c>
      <c r="BM257" s="14" t="n">
        <v>0.08500000000000001</v>
      </c>
      <c r="BN257" s="14" t="n">
        <v>1</v>
      </c>
      <c r="BO257" s="14" t="n">
        <v>0</v>
      </c>
      <c r="BP257" s="14" t="n">
        <v>0</v>
      </c>
      <c r="BQ257" s="14" t="n">
        <v>0.24</v>
      </c>
      <c r="BR257" s="14" t="n">
        <v>0</v>
      </c>
      <c r="BS257" s="14" t="n">
        <v>0.167</v>
      </c>
      <c r="BT257" s="14" t="n">
        <v>0</v>
      </c>
      <c r="BU257" s="14" t="n">
        <v>0</v>
      </c>
      <c r="BV257" s="14" t="n">
        <v>0.24</v>
      </c>
      <c r="BW257" s="14" t="n">
        <v>0.08500000000000001</v>
      </c>
      <c r="BX257" s="14" t="n">
        <v>0.167</v>
      </c>
      <c r="BY257" s="14" t="n">
        <v>12.729</v>
      </c>
      <c r="BZ257" s="14" t="n">
        <v>0</v>
      </c>
      <c r="CA257" s="14" t="n">
        <v>12.729</v>
      </c>
      <c r="CB257" s="14" t="n">
        <v>0</v>
      </c>
      <c r="CC257" s="14" t="n">
        <v>97.90000000000001</v>
      </c>
      <c r="CD257" s="14" t="n">
        <v>7.95</v>
      </c>
      <c r="CE257" s="14" t="n">
        <v>0.616</v>
      </c>
      <c r="CF257" s="14" t="n">
        <v>106.222</v>
      </c>
      <c r="CG257" s="14" t="n">
        <v>0.08500000000000001</v>
      </c>
      <c r="CH257" s="14" t="n">
        <v>1</v>
      </c>
      <c r="CI257" s="14" t="n">
        <v>0</v>
      </c>
      <c r="CJ257" s="14" t="n">
        <v>0</v>
      </c>
      <c r="CK257" s="14" t="n">
        <v>0</v>
      </c>
      <c r="CL257" s="14" t="n">
        <v>0</v>
      </c>
      <c r="CM257" s="14" t="n">
        <v>0</v>
      </c>
      <c r="CN257" s="14" t="n">
        <v>0</v>
      </c>
      <c r="CO257" s="14" t="n">
        <v>0</v>
      </c>
      <c r="CP257" s="14" t="n">
        <v>0</v>
      </c>
      <c r="CQ257" s="14" t="n">
        <v>1.294</v>
      </c>
      <c r="CR257" s="14" t="n">
        <v>0</v>
      </c>
      <c r="CS257" s="14" t="n">
        <v>5.158</v>
      </c>
      <c r="CT257" s="14" t="n">
        <v>10.485</v>
      </c>
      <c r="CU257" s="14" t="n">
        <v>31.326</v>
      </c>
    </row>
    <row r="258">
      <c r="A258" s="14" t="inlineStr">
        <is>
          <t>ERI2023</t>
        </is>
      </c>
      <c r="B258" s="14" t="inlineStr">
        <is>
          <t>ERI</t>
        </is>
      </c>
      <c r="C258" s="14" t="inlineStr">
        <is>
          <t>ERI</t>
        </is>
      </c>
      <c r="D258" s="14" t="inlineStr">
        <is>
          <t>Eritrea</t>
        </is>
      </c>
      <c r="E258" s="14" t="n">
        <v>2023</v>
      </c>
      <c r="F258" s="14" t="n">
        <v>0.08500000000000001</v>
      </c>
      <c r="G258" s="14" t="n">
        <v>6.147</v>
      </c>
      <c r="H258" s="14" t="n">
        <v>1.286</v>
      </c>
      <c r="I258" s="14" t="n">
        <v>0</v>
      </c>
      <c r="J258" s="14" t="n">
        <v>6.147</v>
      </c>
      <c r="K258" s="14" t="n">
        <v>0</v>
      </c>
      <c r="L258" s="14" t="n">
        <v>1</v>
      </c>
      <c r="M258" s="14" t="n">
        <v>7.886</v>
      </c>
      <c r="N258" s="14" t="n">
        <v>3.857</v>
      </c>
      <c r="O258" s="14" t="n">
        <v>0</v>
      </c>
      <c r="P258" s="14" t="n">
        <v>7.886</v>
      </c>
      <c r="Q258" s="14" t="n">
        <v>0</v>
      </c>
      <c r="R258" s="14" t="n">
        <v>1</v>
      </c>
      <c r="S258" s="14" t="n">
        <v>12.575</v>
      </c>
      <c r="T258" s="14" t="n">
        <v>7.714</v>
      </c>
      <c r="U258" s="14" t="n">
        <v>0.118</v>
      </c>
      <c r="V258" s="14" t="n">
        <v>13.644</v>
      </c>
      <c r="W258" s="14" t="n">
        <v>0.08500000000000001</v>
      </c>
      <c r="X258" s="14" t="n">
        <v>1</v>
      </c>
      <c r="Y258" s="14" t="n">
        <v>12.908</v>
      </c>
      <c r="Z258" s="14" t="n">
        <v>1.745</v>
      </c>
      <c r="AA258" s="14" t="n">
        <v>0</v>
      </c>
      <c r="AB258" s="14" t="n">
        <v>12.908</v>
      </c>
      <c r="AC258" s="14" t="n">
        <v>0</v>
      </c>
      <c r="AD258" s="14" t="n">
        <v>1</v>
      </c>
      <c r="AE258" s="14" t="n">
        <v>14.194</v>
      </c>
      <c r="AF258" s="14" t="n">
        <v>3.319</v>
      </c>
      <c r="AG258" s="14" t="n">
        <v>0</v>
      </c>
      <c r="AH258" s="14" t="n">
        <v>14.194</v>
      </c>
      <c r="AI258" s="14" t="n">
        <v>0</v>
      </c>
      <c r="AJ258" s="14" t="n">
        <v>1</v>
      </c>
      <c r="AK258" s="14" t="n">
        <v>21.908</v>
      </c>
      <c r="AL258" s="14" t="n">
        <v>11.668</v>
      </c>
      <c r="AM258" s="14" t="n">
        <v>0.206</v>
      </c>
      <c r="AN258" s="14" t="n">
        <v>23.77</v>
      </c>
      <c r="AO258" s="14" t="n">
        <v>0.08500000000000001</v>
      </c>
      <c r="AP258" s="14" t="n">
        <v>1</v>
      </c>
      <c r="AQ258" s="14" t="n">
        <v>0.76</v>
      </c>
      <c r="AR258" s="14" t="n">
        <v>0.129</v>
      </c>
      <c r="AS258" s="14" t="n">
        <v>0.007</v>
      </c>
      <c r="AT258" s="14" t="n">
        <v>0.825</v>
      </c>
      <c r="AU258" s="14" t="n">
        <v>0.08500000000000001</v>
      </c>
      <c r="AV258" s="14" t="n">
        <v>1</v>
      </c>
      <c r="AW258" s="14" t="n">
        <v>0.8110000000000001</v>
      </c>
      <c r="AX258" s="14" t="n">
        <v>0.129</v>
      </c>
      <c r="AY258" s="14" t="n">
        <v>0.008</v>
      </c>
      <c r="AZ258" s="14" t="n">
        <v>0.88</v>
      </c>
      <c r="BA258" s="14" t="n">
        <v>0.08500000000000001</v>
      </c>
      <c r="BB258" s="14" t="n">
        <v>1</v>
      </c>
      <c r="BC258" s="14" t="n">
        <v>0.535</v>
      </c>
      <c r="BD258" s="14" t="n">
        <v>0.129</v>
      </c>
      <c r="BE258" s="14" t="n">
        <v>0.005</v>
      </c>
      <c r="BF258" s="14" t="n">
        <v>0.58</v>
      </c>
      <c r="BG258" s="14" t="n">
        <v>0.08500000000000001</v>
      </c>
      <c r="BH258" s="14" t="n">
        <v>1</v>
      </c>
      <c r="BI258" s="14" t="n">
        <v>0.579</v>
      </c>
      <c r="BJ258" s="14" t="n">
        <v>0.129</v>
      </c>
      <c r="BK258" s="14" t="n">
        <v>0.005</v>
      </c>
      <c r="BL258" s="14" t="n">
        <v>0.629</v>
      </c>
      <c r="BM258" s="14" t="n">
        <v>0.08500000000000001</v>
      </c>
      <c r="BN258" s="14" t="n">
        <v>1</v>
      </c>
      <c r="BO258" s="14" t="n">
        <v>0</v>
      </c>
      <c r="BP258" s="14" t="n">
        <v>0</v>
      </c>
      <c r="BQ258" s="14" t="n">
        <v>0.24</v>
      </c>
      <c r="BR258" s="14" t="n">
        <v>0</v>
      </c>
      <c r="BS258" s="14" t="n">
        <v>0.167</v>
      </c>
      <c r="BT258" s="14" t="n">
        <v>0</v>
      </c>
      <c r="BU258" s="14" t="n">
        <v>0</v>
      </c>
      <c r="BV258" s="14" t="n">
        <v>0.24</v>
      </c>
      <c r="BW258" s="14" t="n">
        <v>0.08500000000000001</v>
      </c>
      <c r="BX258" s="14" t="n">
        <v>0.167</v>
      </c>
      <c r="BY258" s="14" t="n">
        <v>13.254</v>
      </c>
      <c r="BZ258" s="14" t="n">
        <v>0</v>
      </c>
      <c r="CA258" s="14" t="n">
        <v>13.254</v>
      </c>
      <c r="CB258" s="14" t="n">
        <v>0</v>
      </c>
      <c r="CC258" s="14" t="n">
        <v>83.248</v>
      </c>
      <c r="CD258" s="14" t="n">
        <v>7.95</v>
      </c>
      <c r="CE258" s="14" t="n">
        <v>0.783</v>
      </c>
      <c r="CF258" s="14" t="n">
        <v>90.324</v>
      </c>
      <c r="CG258" s="14" t="n">
        <v>0.08500000000000001</v>
      </c>
      <c r="CH258" s="14" t="n">
        <v>1</v>
      </c>
      <c r="CI258" s="14" t="n">
        <v>0</v>
      </c>
      <c r="CJ258" s="14" t="n">
        <v>0</v>
      </c>
      <c r="CK258" s="14" t="n">
        <v>0</v>
      </c>
      <c r="CL258" s="14" t="n">
        <v>0</v>
      </c>
      <c r="CM258" s="14" t="n">
        <v>0</v>
      </c>
      <c r="CN258" s="14" t="n">
        <v>0</v>
      </c>
      <c r="CO258" s="14" t="n">
        <v>0</v>
      </c>
      <c r="CP258" s="14" t="n">
        <v>0</v>
      </c>
      <c r="CQ258" s="14" t="n">
        <v>1.348</v>
      </c>
      <c r="CR258" s="14" t="n">
        <v>0</v>
      </c>
      <c r="CS258" s="14" t="n">
        <v>5.37</v>
      </c>
      <c r="CT258" s="14" t="n">
        <v>4.861</v>
      </c>
      <c r="CU258" s="14" t="n">
        <v>11.622</v>
      </c>
    </row>
    <row r="259">
      <c r="A259" s="14" t="inlineStr">
        <is>
          <t>ERI2024</t>
        </is>
      </c>
      <c r="B259" s="14" t="inlineStr">
        <is>
          <t>ERI</t>
        </is>
      </c>
      <c r="C259" s="14" t="inlineStr">
        <is>
          <t>ERI</t>
        </is>
      </c>
      <c r="D259" s="14" t="inlineStr">
        <is>
          <t>Eritrea</t>
        </is>
      </c>
      <c r="E259" s="14" t="n">
        <v>2024</v>
      </c>
      <c r="F259" s="14" t="n">
        <v>0.08500000000000001</v>
      </c>
      <c r="G259" s="14" t="n">
        <v>5.575</v>
      </c>
      <c r="H259" s="14" t="n">
        <v>1.324</v>
      </c>
      <c r="I259" s="14" t="n">
        <v>0</v>
      </c>
      <c r="J259" s="14" t="n">
        <v>5.575</v>
      </c>
      <c r="K259" s="14" t="n">
        <v>0</v>
      </c>
      <c r="L259" s="14" t="n">
        <v>1</v>
      </c>
      <c r="M259" s="14" t="n">
        <v>7.124</v>
      </c>
      <c r="N259" s="14" t="n">
        <v>3.971</v>
      </c>
      <c r="O259" s="14" t="n">
        <v>0</v>
      </c>
      <c r="P259" s="14" t="n">
        <v>7.124</v>
      </c>
      <c r="Q259" s="14" t="n">
        <v>0</v>
      </c>
      <c r="R259" s="14" t="n">
        <v>1</v>
      </c>
      <c r="S259" s="14" t="n">
        <v>12.193</v>
      </c>
      <c r="T259" s="14" t="n">
        <v>7.942</v>
      </c>
      <c r="U259" s="14" t="n">
        <v>0.141</v>
      </c>
      <c r="V259" s="14" t="n">
        <v>13.229</v>
      </c>
      <c r="W259" s="14" t="n">
        <v>0.08500000000000001</v>
      </c>
      <c r="X259" s="14" t="n">
        <v>1</v>
      </c>
      <c r="Y259" s="14" t="n">
        <v>11.492</v>
      </c>
      <c r="Z259" s="14" t="n">
        <v>1.553</v>
      </c>
      <c r="AA259" s="14" t="n">
        <v>0</v>
      </c>
      <c r="AB259" s="14" t="n">
        <v>11.492</v>
      </c>
      <c r="AC259" s="14" t="n">
        <v>0</v>
      </c>
      <c r="AD259" s="14" t="n">
        <v>1</v>
      </c>
      <c r="AE259" s="14" t="n">
        <v>12.815</v>
      </c>
      <c r="AF259" s="14" t="n">
        <v>2.997</v>
      </c>
      <c r="AG259" s="14" t="n">
        <v>0</v>
      </c>
      <c r="AH259" s="14" t="n">
        <v>12.815</v>
      </c>
      <c r="AI259" s="14" t="n">
        <v>0</v>
      </c>
      <c r="AJ259" s="14" t="n">
        <v>1</v>
      </c>
      <c r="AK259" s="14" t="n">
        <v>20.757</v>
      </c>
      <c r="AL259" s="14" t="n">
        <v>11.055</v>
      </c>
      <c r="AM259" s="14" t="n">
        <v>0.24</v>
      </c>
      <c r="AN259" s="14" t="n">
        <v>22.521</v>
      </c>
      <c r="AO259" s="14" t="n">
        <v>0.08500000000000001</v>
      </c>
      <c r="AP259" s="14" t="n">
        <v>1</v>
      </c>
      <c r="AQ259" s="14" t="n">
        <v>0.724</v>
      </c>
      <c r="AR259" s="14" t="n">
        <v>0.132</v>
      </c>
      <c r="AS259" s="14" t="n">
        <v>0.008</v>
      </c>
      <c r="AT259" s="14" t="n">
        <v>0.786</v>
      </c>
      <c r="AU259" s="14" t="n">
        <v>0.08500000000000001</v>
      </c>
      <c r="AV259" s="14" t="n">
        <v>1</v>
      </c>
      <c r="AW259" s="14" t="n">
        <v>0.75</v>
      </c>
      <c r="AX259" s="14" t="n">
        <v>0.132</v>
      </c>
      <c r="AY259" s="14" t="n">
        <v>0.008999999999999999</v>
      </c>
      <c r="AZ259" s="14" t="n">
        <v>0.8139999999999999</v>
      </c>
      <c r="BA259" s="14" t="n">
        <v>0.08500000000000001</v>
      </c>
      <c r="BB259" s="14" t="n">
        <v>1</v>
      </c>
      <c r="BC259" s="14" t="n">
        <v>0.513</v>
      </c>
      <c r="BD259" s="14" t="n">
        <v>0.132</v>
      </c>
      <c r="BE259" s="14" t="n">
        <v>0.006</v>
      </c>
      <c r="BF259" s="14" t="n">
        <v>0.5570000000000001</v>
      </c>
      <c r="BG259" s="14" t="n">
        <v>0.08500000000000001</v>
      </c>
      <c r="BH259" s="14" t="n">
        <v>1</v>
      </c>
      <c r="BI259" s="14" t="n">
        <v>0.591</v>
      </c>
      <c r="BJ259" s="14" t="n">
        <v>0.132</v>
      </c>
      <c r="BK259" s="14" t="n">
        <v>0.007</v>
      </c>
      <c r="BL259" s="14" t="n">
        <v>0.642</v>
      </c>
      <c r="BM259" s="14" t="n">
        <v>0.08500000000000001</v>
      </c>
      <c r="BN259" s="14" t="n">
        <v>1</v>
      </c>
      <c r="BO259" s="14" t="n">
        <v>0</v>
      </c>
      <c r="BP259" s="14" t="n">
        <v>0</v>
      </c>
      <c r="BQ259" s="14" t="n">
        <v>0.247</v>
      </c>
      <c r="BR259" s="14" t="n">
        <v>0</v>
      </c>
      <c r="BS259" s="14" t="n">
        <v>0.167</v>
      </c>
      <c r="BT259" s="14" t="n">
        <v>0</v>
      </c>
      <c r="BU259" s="14" t="n">
        <v>0</v>
      </c>
      <c r="BV259" s="14" t="n">
        <v>0.247</v>
      </c>
      <c r="BW259" s="14" t="n">
        <v>0.08500000000000001</v>
      </c>
      <c r="BX259" s="14" t="n">
        <v>0.167</v>
      </c>
      <c r="BY259" s="14" t="n">
        <v>13.646</v>
      </c>
      <c r="BZ259" s="14" t="n">
        <v>0</v>
      </c>
      <c r="CA259" s="14" t="n">
        <v>13.646</v>
      </c>
      <c r="CB259" s="14" t="n">
        <v>0</v>
      </c>
      <c r="CC259" s="14" t="n">
        <v>82.58799999999999</v>
      </c>
      <c r="CD259" s="14" t="n">
        <v>7.95</v>
      </c>
      <c r="CE259" s="14" t="n">
        <v>0.956</v>
      </c>
      <c r="CF259" s="14" t="n">
        <v>89.608</v>
      </c>
      <c r="CG259" s="14" t="n">
        <v>0.08500000000000001</v>
      </c>
      <c r="CH259" s="14" t="n">
        <v>1</v>
      </c>
      <c r="CI259" s="14" t="n">
        <v>0</v>
      </c>
      <c r="CJ259" s="14" t="n">
        <v>0</v>
      </c>
      <c r="CK259" s="14" t="n">
        <v>0</v>
      </c>
      <c r="CL259" s="14" t="n">
        <v>0</v>
      </c>
      <c r="CM259" s="14" t="n">
        <v>0</v>
      </c>
      <c r="CN259" s="14" t="n">
        <v>0</v>
      </c>
      <c r="CO259" s="14" t="n">
        <v>0</v>
      </c>
      <c r="CP259" s="14" t="n">
        <v>0</v>
      </c>
      <c r="CQ259" s="14" t="n">
        <v>1.387</v>
      </c>
      <c r="CR259" s="14" t="n">
        <v>0</v>
      </c>
      <c r="CS259" s="14" t="n">
        <v>5.529</v>
      </c>
      <c r="CT259" s="14" t="n">
        <v>4.251</v>
      </c>
      <c r="CU259" s="14" t="n">
        <v>10.168</v>
      </c>
    </row>
    <row r="260">
      <c r="A260" s="14" t="inlineStr">
        <is>
          <t>EST2021</t>
        </is>
      </c>
      <c r="B260" s="14" t="inlineStr">
        <is>
          <t>EST</t>
        </is>
      </c>
      <c r="C260" s="14" t="inlineStr">
        <is>
          <t>EST</t>
        </is>
      </c>
      <c r="D260" s="14" t="inlineStr">
        <is>
          <t>Estonia</t>
        </is>
      </c>
      <c r="E260" s="14" t="n">
        <v>2021</v>
      </c>
      <c r="F260" s="14" t="n">
        <v>0.2</v>
      </c>
      <c r="G260" s="14" t="n">
        <v>1.774</v>
      </c>
      <c r="H260" s="14" t="n">
        <v>0.572</v>
      </c>
      <c r="I260" s="14" t="n">
        <v>2.742</v>
      </c>
      <c r="J260" s="14" t="n">
        <v>4.515</v>
      </c>
      <c r="K260" s="14" t="n">
        <v>0</v>
      </c>
      <c r="L260" s="14" t="n">
        <v>1</v>
      </c>
      <c r="M260" s="14" t="n">
        <v>2.919</v>
      </c>
      <c r="N260" s="14" t="n">
        <v>1.717</v>
      </c>
      <c r="O260" s="14" t="n">
        <v>2.702</v>
      </c>
      <c r="P260" s="14" t="n">
        <v>5.621</v>
      </c>
      <c r="Q260" s="14" t="n">
        <v>0</v>
      </c>
      <c r="R260" s="14" t="n">
        <v>1</v>
      </c>
      <c r="S260" s="14" t="n">
        <v>4.635</v>
      </c>
      <c r="T260" s="14" t="n">
        <v>3.434</v>
      </c>
      <c r="U260" s="14" t="n">
        <v>0.756</v>
      </c>
      <c r="V260" s="14" t="n">
        <v>6.47</v>
      </c>
      <c r="W260" s="14" t="n">
        <v>0.2</v>
      </c>
      <c r="X260" s="14" t="n">
        <v>1</v>
      </c>
      <c r="Y260" s="14" t="n">
        <v>11.978</v>
      </c>
      <c r="Z260" s="14" t="n">
        <v>1.323</v>
      </c>
      <c r="AA260" s="14" t="n">
        <v>5.549</v>
      </c>
      <c r="AB260" s="14" t="n">
        <v>17.527</v>
      </c>
      <c r="AC260" s="14" t="n">
        <v>0</v>
      </c>
      <c r="AD260" s="14" t="n">
        <v>1</v>
      </c>
      <c r="AE260" s="14" t="n">
        <v>11.934</v>
      </c>
      <c r="AF260" s="14" t="n">
        <v>2.348</v>
      </c>
      <c r="AG260" s="14" t="n">
        <v>5.593</v>
      </c>
      <c r="AH260" s="14" t="n">
        <v>17.527</v>
      </c>
      <c r="AI260" s="14" t="n">
        <v>0</v>
      </c>
      <c r="AJ260" s="14" t="n">
        <v>1</v>
      </c>
      <c r="AK260" s="14" t="n">
        <v>16.329</v>
      </c>
      <c r="AL260" s="14" t="n">
        <v>8.013999999999999</v>
      </c>
      <c r="AM260" s="14" t="n">
        <v>-0.107</v>
      </c>
      <c r="AN260" s="14" t="n">
        <v>19.466</v>
      </c>
      <c r="AO260" s="14" t="n">
        <v>0.2</v>
      </c>
      <c r="AP260" s="14" t="n">
        <v>1</v>
      </c>
      <c r="AQ260" s="14" t="n">
        <v>0.619</v>
      </c>
      <c r="AR260" s="14" t="n">
        <v>0.114</v>
      </c>
      <c r="AS260" s="14" t="n">
        <v>0.787</v>
      </c>
      <c r="AT260" s="14" t="n">
        <v>1.687</v>
      </c>
      <c r="AU260" s="14" t="n">
        <v>0.2</v>
      </c>
      <c r="AV260" s="14" t="n">
        <v>1</v>
      </c>
      <c r="AW260" s="14" t="n">
        <v>0.599</v>
      </c>
      <c r="AX260" s="14" t="n">
        <v>0.114</v>
      </c>
      <c r="AY260" s="14" t="n">
        <v>0.621</v>
      </c>
      <c r="AZ260" s="14" t="n">
        <v>1.465</v>
      </c>
      <c r="BA260" s="14" t="n">
        <v>0.2</v>
      </c>
      <c r="BB260" s="14" t="n">
        <v>1</v>
      </c>
      <c r="BC260" s="14" t="n">
        <v>0.439</v>
      </c>
      <c r="BD260" s="14" t="n">
        <v>0.114</v>
      </c>
      <c r="BE260" s="14" t="n">
        <v>0.261</v>
      </c>
      <c r="BF260" s="14" t="n">
        <v>0.839</v>
      </c>
      <c r="BG260" s="14" t="n">
        <v>0.2</v>
      </c>
      <c r="BH260" s="14" t="n">
        <v>1</v>
      </c>
      <c r="BI260" s="14" t="n">
        <v>0.505</v>
      </c>
      <c r="BJ260" s="14" t="n">
        <v>0.114</v>
      </c>
      <c r="BK260" s="14" t="n">
        <v>0.362</v>
      </c>
      <c r="BL260" s="14" t="n">
        <v>1.04</v>
      </c>
      <c r="BM260" s="14" t="n">
        <v>0.2</v>
      </c>
      <c r="BN260" s="14" t="n">
        <v>1</v>
      </c>
      <c r="BO260" s="14" t="n">
        <v>0</v>
      </c>
      <c r="BP260" s="14" t="n">
        <v>0.015</v>
      </c>
      <c r="BQ260" s="14" t="n">
        <v>0.125</v>
      </c>
      <c r="BR260" s="14" t="n">
        <v>0</v>
      </c>
      <c r="BS260" s="14" t="n">
        <v>1</v>
      </c>
      <c r="BT260" s="14" t="n">
        <v>0</v>
      </c>
      <c r="BU260" s="14" t="n">
        <v>0.015</v>
      </c>
      <c r="BV260" s="14" t="n">
        <v>0.193</v>
      </c>
      <c r="BW260" s="14" t="n">
        <v>0.2</v>
      </c>
      <c r="BX260" s="14" t="n">
        <v>0.667</v>
      </c>
      <c r="BY260" s="14" t="n">
        <v>11.787</v>
      </c>
      <c r="BZ260" s="14" t="n">
        <v>0</v>
      </c>
      <c r="CA260" s="14" t="n">
        <v>11.787</v>
      </c>
      <c r="CB260" s="14" t="n">
        <v>0</v>
      </c>
      <c r="CC260" s="14" t="n">
        <v>78.125</v>
      </c>
      <c r="CD260" s="14" t="n">
        <v>7.95</v>
      </c>
      <c r="CE260" s="14" t="n">
        <v>68.926</v>
      </c>
      <c r="CF260" s="14" t="n">
        <v>176.461</v>
      </c>
      <c r="CG260" s="14" t="n">
        <v>0.2</v>
      </c>
      <c r="CH260" s="14" t="n">
        <v>1</v>
      </c>
      <c r="CI260" s="14" t="n">
        <v>0</v>
      </c>
      <c r="CJ260" s="14" t="n">
        <v>0</v>
      </c>
      <c r="CK260" s="14" t="n">
        <v>0</v>
      </c>
      <c r="CL260" s="14" t="n">
        <v>0</v>
      </c>
      <c r="CM260" s="14" t="n">
        <v>0</v>
      </c>
      <c r="CN260" s="14" t="n">
        <v>0</v>
      </c>
      <c r="CO260" s="14" t="n">
        <v>0</v>
      </c>
      <c r="CP260" s="14" t="n">
        <v>0.999</v>
      </c>
      <c r="CQ260" s="14" t="n">
        <v>1.198</v>
      </c>
      <c r="CR260" s="14" t="n">
        <v>0</v>
      </c>
      <c r="CS260" s="14" t="n">
        <v>4.776</v>
      </c>
      <c r="CT260" s="14" t="n">
        <v>3.852</v>
      </c>
      <c r="CU260" s="14" t="n">
        <v>8.009</v>
      </c>
    </row>
    <row r="261">
      <c r="A261" s="14" t="inlineStr">
        <is>
          <t>EST2022</t>
        </is>
      </c>
      <c r="B261" s="14" t="inlineStr">
        <is>
          <t>EST</t>
        </is>
      </c>
      <c r="C261" s="14" t="inlineStr">
        <is>
          <t>EST</t>
        </is>
      </c>
      <c r="D261" s="14" t="inlineStr">
        <is>
          <t>Estonia</t>
        </is>
      </c>
      <c r="E261" s="14" t="n">
        <v>2022</v>
      </c>
      <c r="F261" s="14" t="n">
        <v>0.2</v>
      </c>
      <c r="G261" s="14" t="n">
        <v>1.914</v>
      </c>
      <c r="H261" s="14" t="n">
        <v>0.618</v>
      </c>
      <c r="I261" s="14" t="n">
        <v>9.448</v>
      </c>
      <c r="J261" s="14" t="n">
        <v>11.362</v>
      </c>
      <c r="K261" s="14" t="n">
        <v>0</v>
      </c>
      <c r="L261" s="14" t="n">
        <v>1</v>
      </c>
      <c r="M261" s="14" t="n">
        <v>3.15</v>
      </c>
      <c r="N261" s="14" t="n">
        <v>1.853</v>
      </c>
      <c r="O261" s="14" t="n">
        <v>8.891</v>
      </c>
      <c r="P261" s="14" t="n">
        <v>12.041</v>
      </c>
      <c r="Q261" s="14" t="n">
        <v>0</v>
      </c>
      <c r="R261" s="14" t="n">
        <v>1</v>
      </c>
      <c r="S261" s="14" t="n">
        <v>5.003</v>
      </c>
      <c r="T261" s="14" t="n">
        <v>3.706</v>
      </c>
      <c r="U261" s="14" t="n">
        <v>0.8090000000000001</v>
      </c>
      <c r="V261" s="14" t="n">
        <v>6.872</v>
      </c>
      <c r="W261" s="14" t="n">
        <v>0.2</v>
      </c>
      <c r="X261" s="14" t="n">
        <v>1</v>
      </c>
      <c r="Y261" s="14" t="n">
        <v>29.224</v>
      </c>
      <c r="Z261" s="14" t="n">
        <v>3.066</v>
      </c>
      <c r="AA261" s="14" t="n">
        <v>10.043</v>
      </c>
      <c r="AB261" s="14" t="n">
        <v>39.267</v>
      </c>
      <c r="AC261" s="14" t="n">
        <v>0</v>
      </c>
      <c r="AD261" s="14" t="n">
        <v>1</v>
      </c>
      <c r="AE261" s="14" t="n">
        <v>29.272</v>
      </c>
      <c r="AF261" s="14" t="n">
        <v>5.427</v>
      </c>
      <c r="AG261" s="14" t="n">
        <v>9.994999999999999</v>
      </c>
      <c r="AH261" s="14" t="n">
        <v>39.267</v>
      </c>
      <c r="AI261" s="14" t="n">
        <v>0</v>
      </c>
      <c r="AJ261" s="14" t="n">
        <v>1</v>
      </c>
      <c r="AK261" s="14" t="n">
        <v>34.211</v>
      </c>
      <c r="AL261" s="14" t="n">
        <v>16.337</v>
      </c>
      <c r="AM261" s="14" t="n">
        <v>-7.457</v>
      </c>
      <c r="AN261" s="14" t="n">
        <v>32.105</v>
      </c>
      <c r="AO261" s="14" t="n">
        <v>0.2</v>
      </c>
      <c r="AP261" s="14" t="n">
        <v>1</v>
      </c>
      <c r="AQ261" s="14" t="n">
        <v>0.861</v>
      </c>
      <c r="AR261" s="14" t="n">
        <v>0.123</v>
      </c>
      <c r="AS261" s="14" t="n">
        <v>0.763</v>
      </c>
      <c r="AT261" s="14" t="n">
        <v>1.949</v>
      </c>
      <c r="AU261" s="14" t="n">
        <v>0.2</v>
      </c>
      <c r="AV261" s="14" t="n">
        <v>1</v>
      </c>
      <c r="AW261" s="14" t="n">
        <v>0.986</v>
      </c>
      <c r="AX261" s="14" t="n">
        <v>0.123</v>
      </c>
      <c r="AY261" s="14" t="n">
        <v>0.585</v>
      </c>
      <c r="AZ261" s="14" t="n">
        <v>1.885</v>
      </c>
      <c r="BA261" s="14" t="n">
        <v>0.2</v>
      </c>
      <c r="BB261" s="14" t="n">
        <v>1</v>
      </c>
      <c r="BC261" s="14" t="n">
        <v>0.598</v>
      </c>
      <c r="BD261" s="14" t="n">
        <v>0.123</v>
      </c>
      <c r="BE261" s="14" t="n">
        <v>0.154</v>
      </c>
      <c r="BF261" s="14" t="n">
        <v>0.902</v>
      </c>
      <c r="BG261" s="14" t="n">
        <v>0.2</v>
      </c>
      <c r="BH261" s="14" t="n">
        <v>1</v>
      </c>
      <c r="BI261" s="14" t="n">
        <v>0.612</v>
      </c>
      <c r="BJ261" s="14" t="n">
        <v>0.123</v>
      </c>
      <c r="BK261" s="14" t="n">
        <v>0.593</v>
      </c>
      <c r="BL261" s="14" t="n">
        <v>1.447</v>
      </c>
      <c r="BM261" s="14" t="n">
        <v>0.2</v>
      </c>
      <c r="BN261" s="14" t="n">
        <v>1</v>
      </c>
      <c r="BO261" s="14" t="n">
        <v>0</v>
      </c>
      <c r="BP261" s="14" t="n">
        <v>0.013</v>
      </c>
      <c r="BQ261" s="14" t="n">
        <v>0.206</v>
      </c>
      <c r="BR261" s="14" t="n">
        <v>0</v>
      </c>
      <c r="BS261" s="14" t="n">
        <v>1</v>
      </c>
      <c r="BT261" s="14" t="n">
        <v>0</v>
      </c>
      <c r="BU261" s="14" t="n">
        <v>0.013</v>
      </c>
      <c r="BV261" s="14" t="n">
        <v>0.248</v>
      </c>
      <c r="BW261" s="14" t="n">
        <v>0.2</v>
      </c>
      <c r="BX261" s="14" t="n">
        <v>0.667</v>
      </c>
      <c r="BY261" s="14" t="n">
        <v>12.729</v>
      </c>
      <c r="BZ261" s="14" t="n">
        <v>0</v>
      </c>
      <c r="CA261" s="14" t="n">
        <v>12.729</v>
      </c>
      <c r="CB261" s="14" t="n">
        <v>0</v>
      </c>
      <c r="CC261" s="14" t="n">
        <v>97.90000000000001</v>
      </c>
      <c r="CD261" s="14" t="n">
        <v>7.95</v>
      </c>
      <c r="CE261" s="14" t="n">
        <v>127.099</v>
      </c>
      <c r="CF261" s="14" t="n">
        <v>269.999</v>
      </c>
      <c r="CG261" s="14" t="n">
        <v>0.2</v>
      </c>
      <c r="CH261" s="14" t="n">
        <v>1</v>
      </c>
      <c r="CI261" s="14" t="n">
        <v>0</v>
      </c>
      <c r="CJ261" s="14" t="n">
        <v>0</v>
      </c>
      <c r="CK261" s="14" t="n">
        <v>0</v>
      </c>
      <c r="CL261" s="14" t="n">
        <v>0</v>
      </c>
      <c r="CM261" s="14" t="n">
        <v>0</v>
      </c>
      <c r="CN261" s="14" t="n">
        <v>0</v>
      </c>
      <c r="CO261" s="14" t="n">
        <v>0</v>
      </c>
      <c r="CP261" s="14" t="n">
        <v>0.999</v>
      </c>
      <c r="CQ261" s="14" t="n">
        <v>1.294</v>
      </c>
      <c r="CR261" s="14" t="n">
        <v>0</v>
      </c>
      <c r="CS261" s="14" t="n">
        <v>5.158</v>
      </c>
      <c r="CT261" s="14" t="n">
        <v>4.748</v>
      </c>
      <c r="CU261" s="14" t="n">
        <v>25.164</v>
      </c>
    </row>
    <row r="262">
      <c r="A262" s="14" t="inlineStr">
        <is>
          <t>EST2023</t>
        </is>
      </c>
      <c r="B262" s="14" t="inlineStr">
        <is>
          <t>EST</t>
        </is>
      </c>
      <c r="C262" s="14" t="inlineStr">
        <is>
          <t>EST</t>
        </is>
      </c>
      <c r="D262" s="14" t="inlineStr">
        <is>
          <t>Estonia</t>
        </is>
      </c>
      <c r="E262" s="14" t="n">
        <v>2023</v>
      </c>
      <c r="F262" s="14" t="n">
        <v>0.2</v>
      </c>
      <c r="G262" s="14" t="n">
        <v>1.995</v>
      </c>
      <c r="H262" s="14" t="n">
        <v>0.643</v>
      </c>
      <c r="I262" s="14" t="n">
        <v>10.898</v>
      </c>
      <c r="J262" s="14" t="n">
        <v>12.893</v>
      </c>
      <c r="K262" s="14" t="n">
        <v>0</v>
      </c>
      <c r="L262" s="14" t="n">
        <v>1</v>
      </c>
      <c r="M262" s="14" t="n">
        <v>3.277</v>
      </c>
      <c r="N262" s="14" t="n">
        <v>1.929</v>
      </c>
      <c r="O262" s="14" t="n">
        <v>10.305</v>
      </c>
      <c r="P262" s="14" t="n">
        <v>13.582</v>
      </c>
      <c r="Q262" s="14" t="n">
        <v>0</v>
      </c>
      <c r="R262" s="14" t="n">
        <v>1</v>
      </c>
      <c r="S262" s="14" t="n">
        <v>5.21</v>
      </c>
      <c r="T262" s="14" t="n">
        <v>3.858</v>
      </c>
      <c r="U262" s="14" t="n">
        <v>0.822</v>
      </c>
      <c r="V262" s="14" t="n">
        <v>7.082</v>
      </c>
      <c r="W262" s="14" t="n">
        <v>0.2</v>
      </c>
      <c r="X262" s="14" t="n">
        <v>1</v>
      </c>
      <c r="Y262" s="14" t="n">
        <v>18.916</v>
      </c>
      <c r="Z262" s="14" t="n">
        <v>2.119</v>
      </c>
      <c r="AA262" s="14" t="n">
        <v>7.721</v>
      </c>
      <c r="AB262" s="14" t="n">
        <v>26.637</v>
      </c>
      <c r="AC262" s="14" t="n">
        <v>0</v>
      </c>
      <c r="AD262" s="14" t="n">
        <v>1</v>
      </c>
      <c r="AE262" s="14" t="n">
        <v>19.014</v>
      </c>
      <c r="AF262" s="14" t="n">
        <v>3.787</v>
      </c>
      <c r="AG262" s="14" t="n">
        <v>7.622</v>
      </c>
      <c r="AH262" s="14" t="n">
        <v>26.637</v>
      </c>
      <c r="AI262" s="14" t="n">
        <v>0</v>
      </c>
      <c r="AJ262" s="14" t="n">
        <v>1</v>
      </c>
      <c r="AK262" s="14" t="n">
        <v>24.157</v>
      </c>
      <c r="AL262" s="14" t="n">
        <v>11.967</v>
      </c>
      <c r="AM262" s="14" t="n">
        <v>-0.507</v>
      </c>
      <c r="AN262" s="14" t="n">
        <v>28.38</v>
      </c>
      <c r="AO262" s="14" t="n">
        <v>0.2</v>
      </c>
      <c r="AP262" s="14" t="n">
        <v>1</v>
      </c>
      <c r="AQ262" s="14" t="n">
        <v>0.76</v>
      </c>
      <c r="AR262" s="14" t="n">
        <v>0.129</v>
      </c>
      <c r="AS262" s="14" t="n">
        <v>0.786</v>
      </c>
      <c r="AT262" s="14" t="n">
        <v>1.856</v>
      </c>
      <c r="AU262" s="14" t="n">
        <v>0.2</v>
      </c>
      <c r="AV262" s="14" t="n">
        <v>1</v>
      </c>
      <c r="AW262" s="14" t="n">
        <v>0.8110000000000001</v>
      </c>
      <c r="AX262" s="14" t="n">
        <v>0.129</v>
      </c>
      <c r="AY262" s="14" t="n">
        <v>0.638</v>
      </c>
      <c r="AZ262" s="14" t="n">
        <v>1.739</v>
      </c>
      <c r="BA262" s="14" t="n">
        <v>0.2</v>
      </c>
      <c r="BB262" s="14" t="n">
        <v>1</v>
      </c>
      <c r="BC262" s="14" t="n">
        <v>0.535</v>
      </c>
      <c r="BD262" s="14" t="n">
        <v>0.129</v>
      </c>
      <c r="BE262" s="14" t="n">
        <v>0.095</v>
      </c>
      <c r="BF262" s="14" t="n">
        <v>0.755</v>
      </c>
      <c r="BG262" s="14" t="n">
        <v>0.2</v>
      </c>
      <c r="BH262" s="14" t="n">
        <v>1</v>
      </c>
      <c r="BI262" s="14" t="n">
        <v>0.579</v>
      </c>
      <c r="BJ262" s="14" t="n">
        <v>0.129</v>
      </c>
      <c r="BK262" s="14" t="n">
        <v>0.449</v>
      </c>
      <c r="BL262" s="14" t="n">
        <v>1.234</v>
      </c>
      <c r="BM262" s="14" t="n">
        <v>0.2</v>
      </c>
      <c r="BN262" s="14" t="n">
        <v>1</v>
      </c>
      <c r="BO262" s="14" t="n">
        <v>0</v>
      </c>
      <c r="BP262" s="14" t="n">
        <v>0.014</v>
      </c>
      <c r="BQ262" s="14" t="n">
        <v>0.147</v>
      </c>
      <c r="BR262" s="14" t="n">
        <v>0</v>
      </c>
      <c r="BS262" s="14" t="n">
        <v>1</v>
      </c>
      <c r="BT262" s="14" t="n">
        <v>0</v>
      </c>
      <c r="BU262" s="14" t="n">
        <v>0.014</v>
      </c>
      <c r="BV262" s="14" t="n">
        <v>0.243</v>
      </c>
      <c r="BW262" s="14" t="n">
        <v>0.2</v>
      </c>
      <c r="BX262" s="14" t="n">
        <v>0.667</v>
      </c>
      <c r="BY262" s="14" t="n">
        <v>13.254</v>
      </c>
      <c r="BZ262" s="14" t="n">
        <v>0</v>
      </c>
      <c r="CA262" s="14" t="n">
        <v>13.254</v>
      </c>
      <c r="CB262" s="14" t="n">
        <v>0</v>
      </c>
      <c r="CC262" s="14" t="n">
        <v>83.248</v>
      </c>
      <c r="CD262" s="14" t="n">
        <v>7.95</v>
      </c>
      <c r="CE262" s="14" t="n">
        <v>119.584</v>
      </c>
      <c r="CF262" s="14" t="n">
        <v>243.399</v>
      </c>
      <c r="CG262" s="14" t="n">
        <v>0.2</v>
      </c>
      <c r="CH262" s="14" t="n">
        <v>1</v>
      </c>
      <c r="CI262" s="14" t="n">
        <v>0</v>
      </c>
      <c r="CJ262" s="14" t="n">
        <v>0</v>
      </c>
      <c r="CK262" s="14" t="n">
        <v>0</v>
      </c>
      <c r="CL262" s="14" t="n">
        <v>0</v>
      </c>
      <c r="CM262" s="14" t="n">
        <v>0</v>
      </c>
      <c r="CN262" s="14" t="n">
        <v>0</v>
      </c>
      <c r="CO262" s="14" t="n">
        <v>0</v>
      </c>
      <c r="CP262" s="14" t="n">
        <v>1</v>
      </c>
      <c r="CQ262" s="14" t="n">
        <v>1.348</v>
      </c>
      <c r="CR262" s="14" t="n">
        <v>0</v>
      </c>
      <c r="CS262" s="14" t="n">
        <v>5.37</v>
      </c>
      <c r="CT262" s="14" t="n">
        <v>23.964</v>
      </c>
      <c r="CU262" s="14" t="n">
        <v>14.805</v>
      </c>
    </row>
    <row r="263">
      <c r="A263" s="14" t="inlineStr">
        <is>
          <t>EST2024</t>
        </is>
      </c>
      <c r="B263" s="14" t="inlineStr">
        <is>
          <t>EST</t>
        </is>
      </c>
      <c r="C263" s="14" t="inlineStr">
        <is>
          <t>EST</t>
        </is>
      </c>
      <c r="D263" s="14" t="inlineStr">
        <is>
          <t>Estonia</t>
        </is>
      </c>
      <c r="E263" s="14" t="n">
        <v>2024</v>
      </c>
      <c r="F263" s="14" t="n">
        <v>0.2</v>
      </c>
      <c r="G263" s="14" t="n">
        <v>2.051</v>
      </c>
      <c r="H263" s="14" t="n">
        <v>0.662</v>
      </c>
      <c r="I263" s="14" t="n">
        <v>7.203</v>
      </c>
      <c r="J263" s="14" t="n">
        <v>9.254</v>
      </c>
      <c r="K263" s="14" t="n">
        <v>0</v>
      </c>
      <c r="L263" s="14" t="n">
        <v>1</v>
      </c>
      <c r="M263" s="14" t="n">
        <v>3.374</v>
      </c>
      <c r="N263" s="14" t="n">
        <v>1.986</v>
      </c>
      <c r="O263" s="14" t="n">
        <v>6.799</v>
      </c>
      <c r="P263" s="14" t="n">
        <v>10.173</v>
      </c>
      <c r="Q263" s="14" t="n">
        <v>0</v>
      </c>
      <c r="R263" s="14" t="n">
        <v>1</v>
      </c>
      <c r="S263" s="14" t="n">
        <v>5.361</v>
      </c>
      <c r="T263" s="14" t="n">
        <v>3.972</v>
      </c>
      <c r="U263" s="14" t="n">
        <v>0.894</v>
      </c>
      <c r="V263" s="14" t="n">
        <v>7.409</v>
      </c>
      <c r="W263" s="14" t="n">
        <v>0.22</v>
      </c>
      <c r="X263" s="14" t="n">
        <v>1</v>
      </c>
      <c r="Y263" s="14" t="n">
        <v>15.644</v>
      </c>
      <c r="Z263" s="14" t="n">
        <v>1.975</v>
      </c>
      <c r="AA263" s="14" t="n">
        <v>4.912</v>
      </c>
      <c r="AB263" s="14" t="n">
        <v>20.556</v>
      </c>
      <c r="AC263" s="14" t="n">
        <v>0</v>
      </c>
      <c r="AD263" s="14" t="n">
        <v>1</v>
      </c>
      <c r="AE263" s="14" t="n">
        <v>15.644</v>
      </c>
      <c r="AF263" s="14" t="n">
        <v>3.427</v>
      </c>
      <c r="AG263" s="14" t="n">
        <v>4.912</v>
      </c>
      <c r="AH263" s="14" t="n">
        <v>20.556</v>
      </c>
      <c r="AI263" s="14" t="n">
        <v>0</v>
      </c>
      <c r="AJ263" s="14" t="n">
        <v>1</v>
      </c>
      <c r="AK263" s="14" t="n">
        <v>20.238</v>
      </c>
      <c r="AL263" s="14" t="n">
        <v>10.294</v>
      </c>
      <c r="AM263" s="14" t="n">
        <v>-2.021</v>
      </c>
      <c r="AN263" s="14" t="n">
        <v>22.225</v>
      </c>
      <c r="AO263" s="14" t="n">
        <v>0.22</v>
      </c>
      <c r="AP263" s="14" t="n">
        <v>1</v>
      </c>
      <c r="AQ263" s="14" t="n">
        <v>0.724</v>
      </c>
      <c r="AR263" s="14" t="n">
        <v>0.132</v>
      </c>
      <c r="AS263" s="14" t="n">
        <v>0.761</v>
      </c>
      <c r="AT263" s="14" t="n">
        <v>1.812</v>
      </c>
      <c r="AU263" s="14" t="n">
        <v>0.22</v>
      </c>
      <c r="AV263" s="14" t="n">
        <v>1</v>
      </c>
      <c r="AW263" s="14" t="n">
        <v>0.75</v>
      </c>
      <c r="AX263" s="14" t="n">
        <v>0.132</v>
      </c>
      <c r="AY263" s="14" t="n">
        <v>0.615</v>
      </c>
      <c r="AZ263" s="14" t="n">
        <v>1.666</v>
      </c>
      <c r="BA263" s="14" t="n">
        <v>0.22</v>
      </c>
      <c r="BB263" s="14" t="n">
        <v>1</v>
      </c>
      <c r="BC263" s="14" t="n">
        <v>0.513</v>
      </c>
      <c r="BD263" s="14" t="n">
        <v>0.132</v>
      </c>
      <c r="BE263" s="14" t="n">
        <v>0.108</v>
      </c>
      <c r="BF263" s="14" t="n">
        <v>0.758</v>
      </c>
      <c r="BG263" s="14" t="n">
        <v>0.22</v>
      </c>
      <c r="BH263" s="14" t="n">
        <v>1</v>
      </c>
      <c r="BI263" s="14" t="n">
        <v>0.591</v>
      </c>
      <c r="BJ263" s="14" t="n">
        <v>0.132</v>
      </c>
      <c r="BK263" s="14" t="n">
        <v>0.359</v>
      </c>
      <c r="BL263" s="14" t="n">
        <v>1.159</v>
      </c>
      <c r="BM263" s="14" t="n">
        <v>0.22</v>
      </c>
      <c r="BN263" s="14" t="n">
        <v>1</v>
      </c>
      <c r="BO263" s="14" t="n">
        <v>0</v>
      </c>
      <c r="BP263" s="14" t="n">
        <v>0.013</v>
      </c>
      <c r="BQ263" s="14" t="n">
        <v>0.151</v>
      </c>
      <c r="BR263" s="14" t="n">
        <v>0</v>
      </c>
      <c r="BS263" s="14" t="n">
        <v>1</v>
      </c>
      <c r="BT263" s="14" t="n">
        <v>0</v>
      </c>
      <c r="BU263" s="14" t="n">
        <v>0.013</v>
      </c>
      <c r="BV263" s="14" t="n">
        <v>0.244</v>
      </c>
      <c r="BW263" s="14" t="n">
        <v>0.22</v>
      </c>
      <c r="BX263" s="14" t="n">
        <v>0.667</v>
      </c>
      <c r="BY263" s="14" t="n">
        <v>13.646</v>
      </c>
      <c r="BZ263" s="14" t="n">
        <v>0</v>
      </c>
      <c r="CA263" s="14" t="n">
        <v>13.646</v>
      </c>
      <c r="CB263" s="14" t="n">
        <v>0</v>
      </c>
      <c r="CC263" s="14" t="n">
        <v>82.58799999999999</v>
      </c>
      <c r="CD263" s="14" t="n">
        <v>7.95</v>
      </c>
      <c r="CE263" s="14" t="n">
        <v>102.705</v>
      </c>
      <c r="CF263" s="14" t="n">
        <v>226.058</v>
      </c>
      <c r="CG263" s="14" t="n">
        <v>0.22</v>
      </c>
      <c r="CH263" s="14" t="n">
        <v>1</v>
      </c>
      <c r="CI263" s="14" t="n">
        <v>0</v>
      </c>
      <c r="CJ263" s="14" t="n">
        <v>0</v>
      </c>
      <c r="CK263" s="14" t="n">
        <v>0</v>
      </c>
      <c r="CL263" s="14" t="n">
        <v>0</v>
      </c>
      <c r="CM263" s="14" t="n">
        <v>0</v>
      </c>
      <c r="CN263" s="14" t="n">
        <v>0</v>
      </c>
      <c r="CO263" s="14" t="n">
        <v>0</v>
      </c>
      <c r="CP263" s="14" t="n">
        <v>1</v>
      </c>
      <c r="CQ263" s="14" t="n">
        <v>1.387</v>
      </c>
      <c r="CR263" s="14" t="n">
        <v>0</v>
      </c>
      <c r="CS263" s="14" t="n">
        <v>5.529</v>
      </c>
      <c r="CT263" s="14" t="n">
        <v>11.886</v>
      </c>
      <c r="CU263" s="14" t="n">
        <v>10.037</v>
      </c>
    </row>
    <row r="264">
      <c r="A264" s="14" t="inlineStr">
        <is>
          <t>SWZ2021</t>
        </is>
      </c>
      <c r="B264" s="14" t="inlineStr">
        <is>
          <t>SWZ</t>
        </is>
      </c>
      <c r="C264" s="14" t="inlineStr">
        <is>
          <t>SWZ</t>
        </is>
      </c>
      <c r="D264" s="14" t="inlineStr">
        <is>
          <t>Eswatini</t>
        </is>
      </c>
      <c r="E264" s="14" t="n">
        <v>2021</v>
      </c>
      <c r="F264" s="14" t="n">
        <v>0.15</v>
      </c>
      <c r="G264" s="14" t="n">
        <v>5.897</v>
      </c>
      <c r="H264" s="14" t="n">
        <v>1.143</v>
      </c>
      <c r="I264" s="14" t="n">
        <v>0</v>
      </c>
      <c r="J264" s="14" t="n">
        <v>5.897</v>
      </c>
      <c r="K264" s="14" t="n">
        <v>0</v>
      </c>
      <c r="L264" s="14" t="n">
        <v>1</v>
      </c>
      <c r="M264" s="14" t="n">
        <v>7.964</v>
      </c>
      <c r="N264" s="14" t="n">
        <v>3.43</v>
      </c>
      <c r="O264" s="14" t="n">
        <v>0</v>
      </c>
      <c r="P264" s="14" t="n">
        <v>7.964</v>
      </c>
      <c r="Q264" s="14" t="n">
        <v>0</v>
      </c>
      <c r="R264" s="14" t="n">
        <v>1</v>
      </c>
      <c r="S264" s="14" t="n">
        <v>11.613</v>
      </c>
      <c r="T264" s="14" t="n">
        <v>6.86</v>
      </c>
      <c r="U264" s="14" t="n">
        <v>0</v>
      </c>
      <c r="V264" s="14" t="n">
        <v>13.355</v>
      </c>
      <c r="W264" s="14" t="n">
        <v>0.15</v>
      </c>
      <c r="X264" s="14" t="n">
        <v>1</v>
      </c>
      <c r="Y264" s="14" t="n">
        <v>15.672</v>
      </c>
      <c r="Z264" s="14" t="n">
        <v>2.118</v>
      </c>
      <c r="AA264" s="14" t="n">
        <v>0</v>
      </c>
      <c r="AB264" s="14" t="n">
        <v>15.672</v>
      </c>
      <c r="AC264" s="14" t="n">
        <v>0</v>
      </c>
      <c r="AD264" s="14" t="n">
        <v>1</v>
      </c>
      <c r="AE264" s="14" t="n">
        <v>16.816</v>
      </c>
      <c r="AF264" s="14" t="n">
        <v>3.932</v>
      </c>
      <c r="AG264" s="14" t="n">
        <v>0</v>
      </c>
      <c r="AH264" s="14" t="n">
        <v>16.816</v>
      </c>
      <c r="AI264" s="14" t="n">
        <v>0</v>
      </c>
      <c r="AJ264" s="14" t="n">
        <v>1</v>
      </c>
      <c r="AK264" s="14" t="n">
        <v>23.675</v>
      </c>
      <c r="AL264" s="14" t="n">
        <v>12.609</v>
      </c>
      <c r="AM264" s="14" t="n">
        <v>0</v>
      </c>
      <c r="AN264" s="14" t="n">
        <v>27.227</v>
      </c>
      <c r="AO264" s="14" t="n">
        <v>0.15</v>
      </c>
      <c r="AP264" s="14" t="n">
        <v>1</v>
      </c>
      <c r="AQ264" s="14" t="n">
        <v>0.619</v>
      </c>
      <c r="AR264" s="14" t="n">
        <v>0.114</v>
      </c>
      <c r="AS264" s="14" t="n">
        <v>0.243</v>
      </c>
      <c r="AT264" s="14" t="n">
        <v>0.992</v>
      </c>
      <c r="AU264" s="14" t="n">
        <v>0.15</v>
      </c>
      <c r="AV264" s="14" t="n">
        <v>1</v>
      </c>
      <c r="AW264" s="14" t="n">
        <v>0.599</v>
      </c>
      <c r="AX264" s="14" t="n">
        <v>0.114</v>
      </c>
      <c r="AY264" s="14" t="n">
        <v>0.188</v>
      </c>
      <c r="AZ264" s="14" t="n">
        <v>0.906</v>
      </c>
      <c r="BA264" s="14" t="n">
        <v>0.15</v>
      </c>
      <c r="BB264" s="14" t="n">
        <v>1</v>
      </c>
      <c r="BC264" s="14" t="n">
        <v>0.439</v>
      </c>
      <c r="BD264" s="14" t="n">
        <v>0.114</v>
      </c>
      <c r="BE264" s="14" t="n">
        <v>0</v>
      </c>
      <c r="BF264" s="14" t="n">
        <v>0.505</v>
      </c>
      <c r="BG264" s="14" t="n">
        <v>0.15</v>
      </c>
      <c r="BH264" s="14" t="n">
        <v>1</v>
      </c>
      <c r="BI264" s="14" t="n">
        <v>0.505</v>
      </c>
      <c r="BJ264" s="14" t="n">
        <v>0.114</v>
      </c>
      <c r="BK264" s="14" t="n">
        <v>0</v>
      </c>
      <c r="BL264" s="14" t="n">
        <v>0.58</v>
      </c>
      <c r="BM264" s="14" t="n">
        <v>0.15</v>
      </c>
      <c r="BN264" s="14" t="n">
        <v>1</v>
      </c>
      <c r="BO264" s="14" t="n">
        <v>0</v>
      </c>
      <c r="BP264" s="14" t="n">
        <v>0</v>
      </c>
      <c r="BQ264" s="14" t="n">
        <v>0.078</v>
      </c>
      <c r="BR264" s="14" t="n">
        <v>0</v>
      </c>
      <c r="BS264" s="14" t="n">
        <v>1</v>
      </c>
      <c r="BT264" s="14" t="n">
        <v>0</v>
      </c>
      <c r="BU264" s="14" t="n">
        <v>0</v>
      </c>
      <c r="BV264" s="14" t="n">
        <v>0.118</v>
      </c>
      <c r="BW264" s="14" t="n">
        <v>0.15</v>
      </c>
      <c r="BX264" s="14" t="n">
        <v>1</v>
      </c>
      <c r="BY264" s="14" t="n">
        <v>11.787</v>
      </c>
      <c r="BZ264" s="14" t="n">
        <v>0</v>
      </c>
      <c r="CA264" s="14" t="n">
        <v>11.787</v>
      </c>
      <c r="CB264" s="14" t="n">
        <v>0</v>
      </c>
      <c r="CC264" s="14" t="n">
        <v>78.125</v>
      </c>
      <c r="CD264" s="14" t="n">
        <v>7.95</v>
      </c>
      <c r="CE264" s="14" t="n">
        <v>0</v>
      </c>
      <c r="CF264" s="14" t="n">
        <v>89.84399999999999</v>
      </c>
      <c r="CG264" s="14" t="n">
        <v>0.15</v>
      </c>
      <c r="CH264" s="14" t="n">
        <v>1</v>
      </c>
      <c r="CI264" s="14" t="n">
        <v>0</v>
      </c>
      <c r="CJ264" s="14" t="n">
        <v>0</v>
      </c>
      <c r="CK264" s="14" t="n">
        <v>0</v>
      </c>
      <c r="CL264" s="14" t="n">
        <v>0</v>
      </c>
      <c r="CM264" s="14" t="n">
        <v>0</v>
      </c>
      <c r="CN264" s="14" t="n">
        <v>0</v>
      </c>
      <c r="CO264" s="14" t="n">
        <v>0</v>
      </c>
      <c r="CP264" s="14" t="n">
        <v>0</v>
      </c>
      <c r="CQ264" s="14" t="n">
        <v>1.198</v>
      </c>
      <c r="CR264" s="14" t="n">
        <v>0</v>
      </c>
      <c r="CS264" s="14" t="n">
        <v>4.776</v>
      </c>
      <c r="CT264" s="14" t="n">
        <v>4.753</v>
      </c>
      <c r="CU264" s="14" t="n">
        <v>15.162</v>
      </c>
    </row>
    <row r="265">
      <c r="A265" s="14" t="inlineStr">
        <is>
          <t>SWZ2022</t>
        </is>
      </c>
      <c r="B265" s="14" t="inlineStr">
        <is>
          <t>SWZ</t>
        </is>
      </c>
      <c r="C265" s="14" t="inlineStr">
        <is>
          <t>SWZ</t>
        </is>
      </c>
      <c r="D265" s="14" t="inlineStr">
        <is>
          <t>Eswatini</t>
        </is>
      </c>
      <c r="E265" s="14" t="n">
        <v>2022</v>
      </c>
      <c r="F265" s="14" t="n">
        <v>0.15</v>
      </c>
      <c r="G265" s="14" t="n">
        <v>11.72</v>
      </c>
      <c r="H265" s="14" t="n">
        <v>1.235</v>
      </c>
      <c r="I265" s="14" t="n">
        <v>0</v>
      </c>
      <c r="J265" s="14" t="n">
        <v>11.72</v>
      </c>
      <c r="K265" s="14" t="n">
        <v>0</v>
      </c>
      <c r="L265" s="14" t="n">
        <v>1</v>
      </c>
      <c r="M265" s="14" t="n">
        <v>9.782999999999999</v>
      </c>
      <c r="N265" s="14" t="n">
        <v>3.704</v>
      </c>
      <c r="O265" s="14" t="n">
        <v>0</v>
      </c>
      <c r="P265" s="14" t="n">
        <v>9.782999999999999</v>
      </c>
      <c r="Q265" s="14" t="n">
        <v>0</v>
      </c>
      <c r="R265" s="14" t="n">
        <v>1</v>
      </c>
      <c r="S265" s="14" t="n">
        <v>17.893</v>
      </c>
      <c r="T265" s="14" t="n">
        <v>7.408</v>
      </c>
      <c r="U265" s="14" t="n">
        <v>0.199</v>
      </c>
      <c r="V265" s="14" t="n">
        <v>20.577</v>
      </c>
      <c r="W265" s="14" t="n">
        <v>0.15</v>
      </c>
      <c r="X265" s="14" t="n">
        <v>1</v>
      </c>
      <c r="Y265" s="14" t="n">
        <v>31.7</v>
      </c>
      <c r="Z265" s="14" t="n">
        <v>4.284</v>
      </c>
      <c r="AA265" s="14" t="n">
        <v>0</v>
      </c>
      <c r="AB265" s="14" t="n">
        <v>31.7</v>
      </c>
      <c r="AC265" s="14" t="n">
        <v>0</v>
      </c>
      <c r="AD265" s="14" t="n">
        <v>1</v>
      </c>
      <c r="AE265" s="14" t="n">
        <v>32.935</v>
      </c>
      <c r="AF265" s="14" t="n">
        <v>7.701</v>
      </c>
      <c r="AG265" s="14" t="n">
        <v>0</v>
      </c>
      <c r="AH265" s="14" t="n">
        <v>32.935</v>
      </c>
      <c r="AI265" s="14" t="n">
        <v>0</v>
      </c>
      <c r="AJ265" s="14" t="n">
        <v>1</v>
      </c>
      <c r="AK265" s="14" t="n">
        <v>40.343</v>
      </c>
      <c r="AL265" s="14" t="n">
        <v>21.486</v>
      </c>
      <c r="AM265" s="14" t="n">
        <v>0.448</v>
      </c>
      <c r="AN265" s="14" t="n">
        <v>46.394</v>
      </c>
      <c r="AO265" s="14" t="n">
        <v>0.15</v>
      </c>
      <c r="AP265" s="14" t="n">
        <v>1</v>
      </c>
      <c r="AQ265" s="14" t="n">
        <v>0.861</v>
      </c>
      <c r="AR265" s="14" t="n">
        <v>0.123</v>
      </c>
      <c r="AS265" s="14" t="n">
        <v>0.25</v>
      </c>
      <c r="AT265" s="14" t="n">
        <v>1.263</v>
      </c>
      <c r="AU265" s="14" t="n">
        <v>0.15</v>
      </c>
      <c r="AV265" s="14" t="n">
        <v>1</v>
      </c>
      <c r="AW265" s="14" t="n">
        <v>0.986</v>
      </c>
      <c r="AX265" s="14" t="n">
        <v>0.123</v>
      </c>
      <c r="AY265" s="14" t="n">
        <v>0.172</v>
      </c>
      <c r="AZ265" s="14" t="n">
        <v>1.317</v>
      </c>
      <c r="BA265" s="14" t="n">
        <v>0.15</v>
      </c>
      <c r="BB265" s="14" t="n">
        <v>1</v>
      </c>
      <c r="BC265" s="14" t="n">
        <v>0.598</v>
      </c>
      <c r="BD265" s="14" t="n">
        <v>0.123</v>
      </c>
      <c r="BE265" s="14" t="n">
        <v>0.007</v>
      </c>
      <c r="BF265" s="14" t="n">
        <v>0.6879999999999999</v>
      </c>
      <c r="BG265" s="14" t="n">
        <v>0.15</v>
      </c>
      <c r="BH265" s="14" t="n">
        <v>1</v>
      </c>
      <c r="BI265" s="14" t="n">
        <v>0.612</v>
      </c>
      <c r="BJ265" s="14" t="n">
        <v>0.123</v>
      </c>
      <c r="BK265" s="14" t="n">
        <v>0.007</v>
      </c>
      <c r="BL265" s="14" t="n">
        <v>0.704</v>
      </c>
      <c r="BM265" s="14" t="n">
        <v>0.15</v>
      </c>
      <c r="BN265" s="14" t="n">
        <v>1</v>
      </c>
      <c r="BO265" s="14" t="n">
        <v>0</v>
      </c>
      <c r="BP265" s="14" t="n">
        <v>0</v>
      </c>
      <c r="BQ265" s="14" t="n">
        <v>0.07000000000000001</v>
      </c>
      <c r="BR265" s="14" t="n">
        <v>0</v>
      </c>
      <c r="BS265" s="14" t="n">
        <v>1</v>
      </c>
      <c r="BT265" s="14" t="n">
        <v>0</v>
      </c>
      <c r="BU265" s="14" t="n">
        <v>0</v>
      </c>
      <c r="BV265" s="14" t="n">
        <v>0.108</v>
      </c>
      <c r="BW265" s="14" t="n">
        <v>0.15</v>
      </c>
      <c r="BX265" s="14" t="n">
        <v>1</v>
      </c>
      <c r="BY265" s="14" t="n">
        <v>12.729</v>
      </c>
      <c r="BZ265" s="14" t="n">
        <v>0</v>
      </c>
      <c r="CA265" s="14" t="n">
        <v>12.729</v>
      </c>
      <c r="CB265" s="14" t="n">
        <v>0</v>
      </c>
      <c r="CC265" s="14" t="n">
        <v>97.90000000000001</v>
      </c>
      <c r="CD265" s="14" t="n">
        <v>7.95</v>
      </c>
      <c r="CE265" s="14" t="n">
        <v>1.087</v>
      </c>
      <c r="CF265" s="14" t="n">
        <v>112.585</v>
      </c>
      <c r="CG265" s="14" t="n">
        <v>0.15</v>
      </c>
      <c r="CH265" s="14" t="n">
        <v>1</v>
      </c>
      <c r="CI265" s="14" t="n">
        <v>0</v>
      </c>
      <c r="CJ265" s="14" t="n">
        <v>0</v>
      </c>
      <c r="CK265" s="14" t="n">
        <v>0</v>
      </c>
      <c r="CL265" s="14" t="n">
        <v>0</v>
      </c>
      <c r="CM265" s="14" t="n">
        <v>0</v>
      </c>
      <c r="CN265" s="14" t="n">
        <v>0</v>
      </c>
      <c r="CO265" s="14" t="n">
        <v>0</v>
      </c>
      <c r="CP265" s="14" t="n">
        <v>0</v>
      </c>
      <c r="CQ265" s="14" t="n">
        <v>1.294</v>
      </c>
      <c r="CR265" s="14" t="n">
        <v>0</v>
      </c>
      <c r="CS265" s="14" t="n">
        <v>5.158</v>
      </c>
      <c r="CT265" s="14" t="n">
        <v>10.485</v>
      </c>
      <c r="CU265" s="14" t="n">
        <v>31.326</v>
      </c>
    </row>
    <row r="266">
      <c r="A266" s="14" t="inlineStr">
        <is>
          <t>SWZ2023</t>
        </is>
      </c>
      <c r="B266" s="14" t="inlineStr">
        <is>
          <t>SWZ</t>
        </is>
      </c>
      <c r="C266" s="14" t="inlineStr">
        <is>
          <t>SWZ</t>
        </is>
      </c>
      <c r="D266" s="14" t="inlineStr">
        <is>
          <t>Eswatini</t>
        </is>
      </c>
      <c r="E266" s="14" t="n">
        <v>2023</v>
      </c>
      <c r="F266" s="14" t="n">
        <v>0.15</v>
      </c>
      <c r="G266" s="14" t="n">
        <v>6.147</v>
      </c>
      <c r="H266" s="14" t="n">
        <v>1.286</v>
      </c>
      <c r="I266" s="14" t="n">
        <v>0</v>
      </c>
      <c r="J266" s="14" t="n">
        <v>6.147</v>
      </c>
      <c r="K266" s="14" t="n">
        <v>0</v>
      </c>
      <c r="L266" s="14" t="n">
        <v>1</v>
      </c>
      <c r="M266" s="14" t="n">
        <v>7.886</v>
      </c>
      <c r="N266" s="14" t="n">
        <v>3.857</v>
      </c>
      <c r="O266" s="14" t="n">
        <v>0</v>
      </c>
      <c r="P266" s="14" t="n">
        <v>7.886</v>
      </c>
      <c r="Q266" s="14" t="n">
        <v>0</v>
      </c>
      <c r="R266" s="14" t="n">
        <v>1</v>
      </c>
      <c r="S266" s="14" t="n">
        <v>12.575</v>
      </c>
      <c r="T266" s="14" t="n">
        <v>7.714</v>
      </c>
      <c r="U266" s="14" t="n">
        <v>0.209</v>
      </c>
      <c r="V266" s="14" t="n">
        <v>14.461</v>
      </c>
      <c r="W266" s="14" t="n">
        <v>0.15</v>
      </c>
      <c r="X266" s="14" t="n">
        <v>1</v>
      </c>
      <c r="Y266" s="14" t="n">
        <v>12.364</v>
      </c>
      <c r="Z266" s="14" t="n">
        <v>1.671</v>
      </c>
      <c r="AA266" s="14" t="n">
        <v>0</v>
      </c>
      <c r="AB266" s="14" t="n">
        <v>12.364</v>
      </c>
      <c r="AC266" s="14" t="n">
        <v>0</v>
      </c>
      <c r="AD266" s="14" t="n">
        <v>1</v>
      </c>
      <c r="AE266" s="14" t="n">
        <v>13.649</v>
      </c>
      <c r="AF266" s="14" t="n">
        <v>3.192</v>
      </c>
      <c r="AG266" s="14" t="n">
        <v>0</v>
      </c>
      <c r="AH266" s="14" t="n">
        <v>13.649</v>
      </c>
      <c r="AI266" s="14" t="n">
        <v>0</v>
      </c>
      <c r="AJ266" s="14" t="n">
        <v>1</v>
      </c>
      <c r="AK266" s="14" t="n">
        <v>21.363</v>
      </c>
      <c r="AL266" s="14" t="n">
        <v>11.378</v>
      </c>
      <c r="AM266" s="14" t="n">
        <v>0.355</v>
      </c>
      <c r="AN266" s="14" t="n">
        <v>24.568</v>
      </c>
      <c r="AO266" s="14" t="n">
        <v>0.15</v>
      </c>
      <c r="AP266" s="14" t="n">
        <v>1</v>
      </c>
      <c r="AQ266" s="14" t="n">
        <v>0.76</v>
      </c>
      <c r="AR266" s="14" t="n">
        <v>0.129</v>
      </c>
      <c r="AS266" s="14" t="n">
        <v>0.282</v>
      </c>
      <c r="AT266" s="14" t="n">
        <v>1.18</v>
      </c>
      <c r="AU266" s="14" t="n">
        <v>0.15</v>
      </c>
      <c r="AV266" s="14" t="n">
        <v>1</v>
      </c>
      <c r="AW266" s="14" t="n">
        <v>0.8110000000000001</v>
      </c>
      <c r="AX266" s="14" t="n">
        <v>0.129</v>
      </c>
      <c r="AY266" s="14" t="n">
        <v>0.21</v>
      </c>
      <c r="AZ266" s="14" t="n">
        <v>1.156</v>
      </c>
      <c r="BA266" s="14" t="n">
        <v>0.15</v>
      </c>
      <c r="BB266" s="14" t="n">
        <v>1</v>
      </c>
      <c r="BC266" s="14" t="n">
        <v>0.535</v>
      </c>
      <c r="BD266" s="14" t="n">
        <v>0.129</v>
      </c>
      <c r="BE266" s="14" t="n">
        <v>0.008999999999999999</v>
      </c>
      <c r="BF266" s="14" t="n">
        <v>0.615</v>
      </c>
      <c r="BG266" s="14" t="n">
        <v>0.15</v>
      </c>
      <c r="BH266" s="14" t="n">
        <v>1</v>
      </c>
      <c r="BI266" s="14" t="n">
        <v>0.579</v>
      </c>
      <c r="BJ266" s="14" t="n">
        <v>0.129</v>
      </c>
      <c r="BK266" s="14" t="n">
        <v>0.01</v>
      </c>
      <c r="BL266" s="14" t="n">
        <v>0.666</v>
      </c>
      <c r="BM266" s="14" t="n">
        <v>0.15</v>
      </c>
      <c r="BN266" s="14" t="n">
        <v>1</v>
      </c>
      <c r="BO266" s="14" t="n">
        <v>0</v>
      </c>
      <c r="BP266" s="14" t="n">
        <v>0</v>
      </c>
      <c r="BQ266" s="14" t="n">
        <v>0.079</v>
      </c>
      <c r="BR266" s="14" t="n">
        <v>0</v>
      </c>
      <c r="BS266" s="14" t="n">
        <v>1</v>
      </c>
      <c r="BT266" s="14" t="n">
        <v>0</v>
      </c>
      <c r="BU266" s="14" t="n">
        <v>0</v>
      </c>
      <c r="BV266" s="14" t="n">
        <v>0.116</v>
      </c>
      <c r="BW266" s="14" t="n">
        <v>0.15</v>
      </c>
      <c r="BX266" s="14" t="n">
        <v>1</v>
      </c>
      <c r="BY266" s="14" t="n">
        <v>13.254</v>
      </c>
      <c r="BZ266" s="14" t="n">
        <v>0</v>
      </c>
      <c r="CA266" s="14" t="n">
        <v>13.254</v>
      </c>
      <c r="CB266" s="14" t="n">
        <v>0</v>
      </c>
      <c r="CC266" s="14" t="n">
        <v>83.248</v>
      </c>
      <c r="CD266" s="14" t="n">
        <v>7.95</v>
      </c>
      <c r="CE266" s="14" t="n">
        <v>1.383</v>
      </c>
      <c r="CF266" s="14" t="n">
        <v>95.735</v>
      </c>
      <c r="CG266" s="14" t="n">
        <v>0.15</v>
      </c>
      <c r="CH266" s="14" t="n">
        <v>1</v>
      </c>
      <c r="CI266" s="14" t="n">
        <v>0</v>
      </c>
      <c r="CJ266" s="14" t="n">
        <v>0</v>
      </c>
      <c r="CK266" s="14" t="n">
        <v>0</v>
      </c>
      <c r="CL266" s="14" t="n">
        <v>0</v>
      </c>
      <c r="CM266" s="14" t="n">
        <v>0</v>
      </c>
      <c r="CN266" s="14" t="n">
        <v>0</v>
      </c>
      <c r="CO266" s="14" t="n">
        <v>0</v>
      </c>
      <c r="CP266" s="14" t="n">
        <v>0</v>
      </c>
      <c r="CQ266" s="14" t="n">
        <v>1.348</v>
      </c>
      <c r="CR266" s="14" t="n">
        <v>0</v>
      </c>
      <c r="CS266" s="14" t="n">
        <v>5.37</v>
      </c>
      <c r="CT266" s="14" t="n">
        <v>4.861</v>
      </c>
      <c r="CU266" s="14" t="n">
        <v>11.622</v>
      </c>
    </row>
    <row r="267">
      <c r="A267" s="14" t="inlineStr">
        <is>
          <t>SWZ2024</t>
        </is>
      </c>
      <c r="B267" s="14" t="inlineStr">
        <is>
          <t>SWZ</t>
        </is>
      </c>
      <c r="C267" s="14" t="inlineStr">
        <is>
          <t>SWZ</t>
        </is>
      </c>
      <c r="D267" s="14" t="inlineStr">
        <is>
          <t>Eswatini</t>
        </is>
      </c>
      <c r="E267" s="14" t="n">
        <v>2024</v>
      </c>
      <c r="F267" s="14" t="n">
        <v>0.15</v>
      </c>
      <c r="G267" s="14" t="n">
        <v>5.575</v>
      </c>
      <c r="H267" s="14" t="n">
        <v>1.324</v>
      </c>
      <c r="I267" s="14" t="n">
        <v>0</v>
      </c>
      <c r="J267" s="14" t="n">
        <v>5.575</v>
      </c>
      <c r="K267" s="14" t="n">
        <v>0</v>
      </c>
      <c r="L267" s="14" t="n">
        <v>1</v>
      </c>
      <c r="M267" s="14" t="n">
        <v>7.124</v>
      </c>
      <c r="N267" s="14" t="n">
        <v>3.971</v>
      </c>
      <c r="O267" s="14" t="n">
        <v>0</v>
      </c>
      <c r="P267" s="14" t="n">
        <v>7.124</v>
      </c>
      <c r="Q267" s="14" t="n">
        <v>0</v>
      </c>
      <c r="R267" s="14" t="n">
        <v>1</v>
      </c>
      <c r="S267" s="14" t="n">
        <v>12.193</v>
      </c>
      <c r="T267" s="14" t="n">
        <v>7.942</v>
      </c>
      <c r="U267" s="14" t="n">
        <v>0.249</v>
      </c>
      <c r="V267" s="14" t="n">
        <v>14.022</v>
      </c>
      <c r="W267" s="14" t="n">
        <v>0.15</v>
      </c>
      <c r="X267" s="14" t="n">
        <v>1</v>
      </c>
      <c r="Y267" s="14" t="n">
        <v>11.088</v>
      </c>
      <c r="Z267" s="14" t="n">
        <v>1.499</v>
      </c>
      <c r="AA267" s="14" t="n">
        <v>0</v>
      </c>
      <c r="AB267" s="14" t="n">
        <v>11.088</v>
      </c>
      <c r="AC267" s="14" t="n">
        <v>0</v>
      </c>
      <c r="AD267" s="14" t="n">
        <v>1</v>
      </c>
      <c r="AE267" s="14" t="n">
        <v>12.412</v>
      </c>
      <c r="AF267" s="14" t="n">
        <v>2.902</v>
      </c>
      <c r="AG267" s="14" t="n">
        <v>0</v>
      </c>
      <c r="AH267" s="14" t="n">
        <v>12.412</v>
      </c>
      <c r="AI267" s="14" t="n">
        <v>0</v>
      </c>
      <c r="AJ267" s="14" t="n">
        <v>1</v>
      </c>
      <c r="AK267" s="14" t="n">
        <v>20.353</v>
      </c>
      <c r="AL267" s="14" t="n">
        <v>10.84</v>
      </c>
      <c r="AM267" s="14" t="n">
        <v>0.416</v>
      </c>
      <c r="AN267" s="14" t="n">
        <v>23.406</v>
      </c>
      <c r="AO267" s="14" t="n">
        <v>0.15</v>
      </c>
      <c r="AP267" s="14" t="n">
        <v>1</v>
      </c>
      <c r="AQ267" s="14" t="n">
        <v>0.724</v>
      </c>
      <c r="AR267" s="14" t="n">
        <v>0.132</v>
      </c>
      <c r="AS267" s="14" t="n">
        <v>0.301</v>
      </c>
      <c r="AT267" s="14" t="n">
        <v>1.156</v>
      </c>
      <c r="AU267" s="14" t="n">
        <v>0.15</v>
      </c>
      <c r="AV267" s="14" t="n">
        <v>1</v>
      </c>
      <c r="AW267" s="14" t="n">
        <v>0.75</v>
      </c>
      <c r="AX267" s="14" t="n">
        <v>0.132</v>
      </c>
      <c r="AY267" s="14" t="n">
        <v>0.23</v>
      </c>
      <c r="AZ267" s="14" t="n">
        <v>1.105</v>
      </c>
      <c r="BA267" s="14" t="n">
        <v>0.15</v>
      </c>
      <c r="BB267" s="14" t="n">
        <v>1</v>
      </c>
      <c r="BC267" s="14" t="n">
        <v>0.513</v>
      </c>
      <c r="BD267" s="14" t="n">
        <v>0.132</v>
      </c>
      <c r="BE267" s="14" t="n">
        <v>0.01</v>
      </c>
      <c r="BF267" s="14" t="n">
        <v>0.59</v>
      </c>
      <c r="BG267" s="14" t="n">
        <v>0.15</v>
      </c>
      <c r="BH267" s="14" t="n">
        <v>1</v>
      </c>
      <c r="BI267" s="14" t="n">
        <v>0.591</v>
      </c>
      <c r="BJ267" s="14" t="n">
        <v>0.132</v>
      </c>
      <c r="BK267" s="14" t="n">
        <v>0.012</v>
      </c>
      <c r="BL267" s="14" t="n">
        <v>0.68</v>
      </c>
      <c r="BM267" s="14" t="n">
        <v>0.15</v>
      </c>
      <c r="BN267" s="14" t="n">
        <v>1</v>
      </c>
      <c r="BO267" s="14" t="n">
        <v>0</v>
      </c>
      <c r="BP267" s="14" t="n">
        <v>0</v>
      </c>
      <c r="BQ267" s="14" t="n">
        <v>0.08799999999999999</v>
      </c>
      <c r="BR267" s="14" t="n">
        <v>0</v>
      </c>
      <c r="BS267" s="14" t="n">
        <v>1</v>
      </c>
      <c r="BT267" s="14" t="n">
        <v>0</v>
      </c>
      <c r="BU267" s="14" t="n">
        <v>0</v>
      </c>
      <c r="BV267" s="14" t="n">
        <v>0.124</v>
      </c>
      <c r="BW267" s="14" t="n">
        <v>0.15</v>
      </c>
      <c r="BX267" s="14" t="n">
        <v>1</v>
      </c>
      <c r="BY267" s="14" t="n">
        <v>13.646</v>
      </c>
      <c r="BZ267" s="14" t="n">
        <v>0</v>
      </c>
      <c r="CA267" s="14" t="n">
        <v>13.646</v>
      </c>
      <c r="CB267" s="14" t="n">
        <v>0</v>
      </c>
      <c r="CC267" s="14" t="n">
        <v>82.58799999999999</v>
      </c>
      <c r="CD267" s="14" t="n">
        <v>7.95</v>
      </c>
      <c r="CE267" s="14" t="n">
        <v>1.687</v>
      </c>
      <c r="CF267" s="14" t="n">
        <v>94.976</v>
      </c>
      <c r="CG267" s="14" t="n">
        <v>0.15</v>
      </c>
      <c r="CH267" s="14" t="n">
        <v>1</v>
      </c>
      <c r="CI267" s="14" t="n">
        <v>0</v>
      </c>
      <c r="CJ267" s="14" t="n">
        <v>0</v>
      </c>
      <c r="CK267" s="14" t="n">
        <v>0</v>
      </c>
      <c r="CL267" s="14" t="n">
        <v>0</v>
      </c>
      <c r="CM267" s="14" t="n">
        <v>0</v>
      </c>
      <c r="CN267" s="14" t="n">
        <v>0</v>
      </c>
      <c r="CO267" s="14" t="n">
        <v>0</v>
      </c>
      <c r="CP267" s="14" t="n">
        <v>0</v>
      </c>
      <c r="CQ267" s="14" t="n">
        <v>1.387</v>
      </c>
      <c r="CR267" s="14" t="n">
        <v>0</v>
      </c>
      <c r="CS267" s="14" t="n">
        <v>5.529</v>
      </c>
      <c r="CT267" s="14" t="n">
        <v>4.251</v>
      </c>
      <c r="CU267" s="14" t="n">
        <v>10.168</v>
      </c>
    </row>
    <row r="268">
      <c r="A268" s="14" t="inlineStr">
        <is>
          <t>ETH2021</t>
        </is>
      </c>
      <c r="B268" s="14" t="inlineStr">
        <is>
          <t>ETH</t>
        </is>
      </c>
      <c r="C268" s="14" t="inlineStr">
        <is>
          <t>ETH</t>
        </is>
      </c>
      <c r="D268" s="14" t="inlineStr">
        <is>
          <t>Ethiopia</t>
        </is>
      </c>
      <c r="E268" s="14" t="n">
        <v>2021</v>
      </c>
      <c r="F268" s="14" t="n">
        <v>0.15</v>
      </c>
      <c r="G268" s="14" t="n">
        <v>4.108</v>
      </c>
      <c r="H268" s="14" t="n">
        <v>0.896</v>
      </c>
      <c r="I268" s="14" t="n">
        <v>0</v>
      </c>
      <c r="J268" s="14" t="n">
        <v>4.108</v>
      </c>
      <c r="K268" s="14" t="n">
        <v>0</v>
      </c>
      <c r="L268" s="14" t="n">
        <v>1</v>
      </c>
      <c r="M268" s="14" t="n">
        <v>5.775</v>
      </c>
      <c r="N268" s="14" t="n">
        <v>2.687</v>
      </c>
      <c r="O268" s="14" t="n">
        <v>0.119</v>
      </c>
      <c r="P268" s="14" t="n">
        <v>5.894</v>
      </c>
      <c r="Q268" s="14" t="n">
        <v>0</v>
      </c>
      <c r="R268" s="14" t="n">
        <v>1</v>
      </c>
      <c r="S268" s="14" t="n">
        <v>8.585000000000001</v>
      </c>
      <c r="T268" s="14" t="n">
        <v>5.373</v>
      </c>
      <c r="U268" s="14" t="n">
        <v>0</v>
      </c>
      <c r="V268" s="14" t="n">
        <v>9.872999999999999</v>
      </c>
      <c r="W268" s="14" t="n">
        <v>0.15</v>
      </c>
      <c r="X268" s="14" t="n">
        <v>1</v>
      </c>
      <c r="Y268" s="14" t="n">
        <v>3.969</v>
      </c>
      <c r="Z268" s="14" t="n">
        <v>0.536</v>
      </c>
      <c r="AA268" s="14" t="n">
        <v>0</v>
      </c>
      <c r="AB268" s="14" t="n">
        <v>3.969</v>
      </c>
      <c r="AC268" s="14" t="n">
        <v>0</v>
      </c>
      <c r="AD268" s="14" t="n">
        <v>1</v>
      </c>
      <c r="AE268" s="14" t="n">
        <v>5.112</v>
      </c>
      <c r="AF268" s="14" t="n">
        <v>1.195</v>
      </c>
      <c r="AG268" s="14" t="n">
        <v>0</v>
      </c>
      <c r="AH268" s="14" t="n">
        <v>5.112</v>
      </c>
      <c r="AI268" s="14" t="n">
        <v>0</v>
      </c>
      <c r="AJ268" s="14" t="n">
        <v>1</v>
      </c>
      <c r="AK268" s="14" t="n">
        <v>11.972</v>
      </c>
      <c r="AL268" s="14" t="n">
        <v>6.376</v>
      </c>
      <c r="AM268" s="14" t="n">
        <v>0</v>
      </c>
      <c r="AN268" s="14" t="n">
        <v>13.768</v>
      </c>
      <c r="AO268" s="14" t="n">
        <v>0.15</v>
      </c>
      <c r="AP268" s="14" t="n">
        <v>1</v>
      </c>
      <c r="AQ268" s="14" t="n">
        <v>0.619</v>
      </c>
      <c r="AR268" s="14" t="n">
        <v>0.114</v>
      </c>
      <c r="AS268" s="14" t="n">
        <v>-0.099</v>
      </c>
      <c r="AT268" s="14" t="n">
        <v>0.598</v>
      </c>
      <c r="AU268" s="14" t="n">
        <v>0.15</v>
      </c>
      <c r="AV268" s="14" t="n">
        <v>1</v>
      </c>
      <c r="AW268" s="14" t="n">
        <v>0.599</v>
      </c>
      <c r="AX268" s="14" t="n">
        <v>0.114</v>
      </c>
      <c r="AY268" s="14" t="n">
        <v>-0.133</v>
      </c>
      <c r="AZ268" s="14" t="n">
        <v>0.537</v>
      </c>
      <c r="BA268" s="14" t="n">
        <v>0.15</v>
      </c>
      <c r="BB268" s="14" t="n">
        <v>1</v>
      </c>
      <c r="BC268" s="14" t="n">
        <v>0.439</v>
      </c>
      <c r="BD268" s="14" t="n">
        <v>0.114</v>
      </c>
      <c r="BE268" s="14" t="n">
        <v>0.016</v>
      </c>
      <c r="BF268" s="14" t="n">
        <v>0.523</v>
      </c>
      <c r="BG268" s="14" t="n">
        <v>0.15</v>
      </c>
      <c r="BH268" s="14" t="n">
        <v>1</v>
      </c>
      <c r="BI268" s="14" t="n">
        <v>0.505</v>
      </c>
      <c r="BJ268" s="14" t="n">
        <v>0.114</v>
      </c>
      <c r="BK268" s="14" t="n">
        <v>0.032</v>
      </c>
      <c r="BL268" s="14" t="n">
        <v>0.537</v>
      </c>
      <c r="BM268" s="14" t="n">
        <v>0</v>
      </c>
      <c r="BN268" s="14" t="n">
        <v>1</v>
      </c>
      <c r="BO268" s="14" t="n">
        <v>0</v>
      </c>
      <c r="BP268" s="14" t="n">
        <v>0</v>
      </c>
      <c r="BQ268" s="14" t="n">
        <v>0.028</v>
      </c>
      <c r="BR268" s="14" t="n">
        <v>0</v>
      </c>
      <c r="BS268" s="14" t="n">
        <v>0.667</v>
      </c>
      <c r="BT268" s="14" t="n">
        <v>0</v>
      </c>
      <c r="BU268" s="14" t="n">
        <v>0</v>
      </c>
      <c r="BV268" s="14" t="n">
        <v>0.048</v>
      </c>
      <c r="BW268" s="14" t="n">
        <v>0.15</v>
      </c>
      <c r="BX268" s="14" t="n">
        <v>0.667</v>
      </c>
      <c r="BY268" s="14" t="n">
        <v>11.787</v>
      </c>
      <c r="BZ268" s="14" t="n">
        <v>0</v>
      </c>
      <c r="CA268" s="14" t="n">
        <v>11.787</v>
      </c>
      <c r="CB268" s="14" t="n">
        <v>0</v>
      </c>
      <c r="CC268" s="14" t="n">
        <v>78.125</v>
      </c>
      <c r="CD268" s="14" t="n">
        <v>7.95</v>
      </c>
      <c r="CE268" s="14" t="n">
        <v>-2.409</v>
      </c>
      <c r="CF268" s="14" t="n">
        <v>87.07299999999999</v>
      </c>
      <c r="CG268" s="14" t="n">
        <v>0.15</v>
      </c>
      <c r="CH268" s="14" t="n">
        <v>1</v>
      </c>
      <c r="CI268" s="14" t="n">
        <v>0</v>
      </c>
      <c r="CJ268" s="14" t="n">
        <v>0</v>
      </c>
      <c r="CK268" s="14" t="n">
        <v>0</v>
      </c>
      <c r="CL268" s="14" t="n">
        <v>0</v>
      </c>
      <c r="CM268" s="14" t="n">
        <v>0</v>
      </c>
      <c r="CN268" s="14" t="n">
        <v>0</v>
      </c>
      <c r="CO268" s="14" t="n">
        <v>0</v>
      </c>
      <c r="CP268" s="14" t="n">
        <v>0.433</v>
      </c>
      <c r="CQ268" s="14" t="n">
        <v>1.198</v>
      </c>
      <c r="CR268" s="14" t="n">
        <v>0</v>
      </c>
      <c r="CS268" s="14" t="n">
        <v>4.049</v>
      </c>
      <c r="CT268" s="14" t="n">
        <v>4.753</v>
      </c>
      <c r="CU268" s="14" t="n">
        <v>15.162</v>
      </c>
    </row>
    <row r="269">
      <c r="A269" s="14" t="inlineStr">
        <is>
          <t>ETH2022</t>
        </is>
      </c>
      <c r="B269" s="14" t="inlineStr">
        <is>
          <t>ETH</t>
        </is>
      </c>
      <c r="C269" s="14" t="inlineStr">
        <is>
          <t>ETH</t>
        </is>
      </c>
      <c r="D269" s="14" t="inlineStr">
        <is>
          <t>Ethiopia</t>
        </is>
      </c>
      <c r="E269" s="14" t="n">
        <v>2022</v>
      </c>
      <c r="F269" s="14" t="n">
        <v>0.15</v>
      </c>
      <c r="G269" s="14" t="n">
        <v>7.468</v>
      </c>
      <c r="H269" s="14" t="n">
        <v>0.967</v>
      </c>
      <c r="I269" s="14" t="n">
        <v>0</v>
      </c>
      <c r="J269" s="14" t="n">
        <v>7.468</v>
      </c>
      <c r="K269" s="14" t="n">
        <v>0</v>
      </c>
      <c r="L269" s="14" t="n">
        <v>1</v>
      </c>
      <c r="M269" s="14" t="n">
        <v>6.906</v>
      </c>
      <c r="N269" s="14" t="n">
        <v>2.901</v>
      </c>
      <c r="O269" s="14" t="n">
        <v>0.159</v>
      </c>
      <c r="P269" s="14" t="n">
        <v>7.065</v>
      </c>
      <c r="Q269" s="14" t="n">
        <v>0</v>
      </c>
      <c r="R269" s="14" t="n">
        <v>1</v>
      </c>
      <c r="S269" s="14" t="n">
        <v>12.304</v>
      </c>
      <c r="T269" s="14" t="n">
        <v>5.803</v>
      </c>
      <c r="U269" s="14" t="n">
        <v>0.137</v>
      </c>
      <c r="V269" s="14" t="n">
        <v>14.149</v>
      </c>
      <c r="W269" s="14" t="n">
        <v>0.15</v>
      </c>
      <c r="X269" s="14" t="n">
        <v>1</v>
      </c>
      <c r="Y269" s="14" t="n">
        <v>15.126</v>
      </c>
      <c r="Z269" s="14" t="n">
        <v>2.044</v>
      </c>
      <c r="AA269" s="14" t="n">
        <v>0</v>
      </c>
      <c r="AB269" s="14" t="n">
        <v>15.126</v>
      </c>
      <c r="AC269" s="14" t="n">
        <v>0</v>
      </c>
      <c r="AD269" s="14" t="n">
        <v>1</v>
      </c>
      <c r="AE269" s="14" t="n">
        <v>16.361</v>
      </c>
      <c r="AF269" s="14" t="n">
        <v>3.826</v>
      </c>
      <c r="AG269" s="14" t="n">
        <v>0</v>
      </c>
      <c r="AH269" s="14" t="n">
        <v>16.361</v>
      </c>
      <c r="AI269" s="14" t="n">
        <v>0</v>
      </c>
      <c r="AJ269" s="14" t="n">
        <v>1</v>
      </c>
      <c r="AK269" s="14" t="n">
        <v>23.769</v>
      </c>
      <c r="AL269" s="14" t="n">
        <v>12.659</v>
      </c>
      <c r="AM269" s="14" t="n">
        <v>0.264</v>
      </c>
      <c r="AN269" s="14" t="n">
        <v>27.334</v>
      </c>
      <c r="AO269" s="14" t="n">
        <v>0.15</v>
      </c>
      <c r="AP269" s="14" t="n">
        <v>1</v>
      </c>
      <c r="AQ269" s="14" t="n">
        <v>0.861</v>
      </c>
      <c r="AR269" s="14" t="n">
        <v>0.123</v>
      </c>
      <c r="AS269" s="14" t="n">
        <v>-0.139</v>
      </c>
      <c r="AT269" s="14" t="n">
        <v>0.83</v>
      </c>
      <c r="AU269" s="14" t="n">
        <v>0.15</v>
      </c>
      <c r="AV269" s="14" t="n">
        <v>1</v>
      </c>
      <c r="AW269" s="14" t="n">
        <v>0.986</v>
      </c>
      <c r="AX269" s="14" t="n">
        <v>0.123</v>
      </c>
      <c r="AY269" s="14" t="n">
        <v>-0.267</v>
      </c>
      <c r="AZ269" s="14" t="n">
        <v>0.827</v>
      </c>
      <c r="BA269" s="14" t="n">
        <v>0.15</v>
      </c>
      <c r="BB269" s="14" t="n">
        <v>1</v>
      </c>
      <c r="BC269" s="14" t="n">
        <v>0.598</v>
      </c>
      <c r="BD269" s="14" t="n">
        <v>0.123</v>
      </c>
      <c r="BE269" s="14" t="n">
        <v>0.03</v>
      </c>
      <c r="BF269" s="14" t="n">
        <v>0.714</v>
      </c>
      <c r="BG269" s="14" t="n">
        <v>0.15</v>
      </c>
      <c r="BH269" s="14" t="n">
        <v>1</v>
      </c>
      <c r="BI269" s="14" t="n">
        <v>0.612</v>
      </c>
      <c r="BJ269" s="14" t="n">
        <v>0.123</v>
      </c>
      <c r="BK269" s="14" t="n">
        <v>0.214</v>
      </c>
      <c r="BL269" s="14" t="n">
        <v>0.827</v>
      </c>
      <c r="BM269" s="14" t="n">
        <v>0</v>
      </c>
      <c r="BN269" s="14" t="n">
        <v>1</v>
      </c>
      <c r="BO269" s="14" t="n">
        <v>0</v>
      </c>
      <c r="BP269" s="14" t="n">
        <v>0</v>
      </c>
      <c r="BQ269" s="14" t="n">
        <v>0.023</v>
      </c>
      <c r="BR269" s="14" t="n">
        <v>0</v>
      </c>
      <c r="BS269" s="14" t="n">
        <v>0.667</v>
      </c>
      <c r="BT269" s="14" t="n">
        <v>0</v>
      </c>
      <c r="BU269" s="14" t="n">
        <v>0</v>
      </c>
      <c r="BV269" s="14" t="n">
        <v>0.041</v>
      </c>
      <c r="BW269" s="14" t="n">
        <v>0.15</v>
      </c>
      <c r="BX269" s="14" t="n">
        <v>0.667</v>
      </c>
      <c r="BY269" s="14" t="n">
        <v>12.729</v>
      </c>
      <c r="BZ269" s="14" t="n">
        <v>0</v>
      </c>
      <c r="CA269" s="14" t="n">
        <v>12.729</v>
      </c>
      <c r="CB269" s="14" t="n">
        <v>0</v>
      </c>
      <c r="CC269" s="14" t="n">
        <v>97.90000000000001</v>
      </c>
      <c r="CD269" s="14" t="n">
        <v>7.95</v>
      </c>
      <c r="CE269" s="14" t="n">
        <v>22.085</v>
      </c>
      <c r="CF269" s="14" t="n">
        <v>137.983</v>
      </c>
      <c r="CG269" s="14" t="n">
        <v>0.15</v>
      </c>
      <c r="CH269" s="14" t="n">
        <v>1</v>
      </c>
      <c r="CI269" s="14" t="n">
        <v>0</v>
      </c>
      <c r="CJ269" s="14" t="n">
        <v>0</v>
      </c>
      <c r="CK269" s="14" t="n">
        <v>0</v>
      </c>
      <c r="CL269" s="14" t="n">
        <v>0</v>
      </c>
      <c r="CM269" s="14" t="n">
        <v>0</v>
      </c>
      <c r="CN269" s="14" t="n">
        <v>0</v>
      </c>
      <c r="CO269" s="14" t="n">
        <v>0</v>
      </c>
      <c r="CP269" s="14" t="n">
        <v>0.433</v>
      </c>
      <c r="CQ269" s="14" t="n">
        <v>1.294</v>
      </c>
      <c r="CR269" s="14" t="n">
        <v>0</v>
      </c>
      <c r="CS269" s="14" t="n">
        <v>4.373</v>
      </c>
      <c r="CT269" s="14" t="n">
        <v>10.485</v>
      </c>
      <c r="CU269" s="14" t="n">
        <v>31.326</v>
      </c>
    </row>
    <row r="270">
      <c r="A270" s="14" t="inlineStr">
        <is>
          <t>ETH2023</t>
        </is>
      </c>
      <c r="B270" s="14" t="inlineStr">
        <is>
          <t>ETH</t>
        </is>
      </c>
      <c r="C270" s="14" t="inlineStr">
        <is>
          <t>ETH</t>
        </is>
      </c>
      <c r="D270" s="14" t="inlineStr">
        <is>
          <t>Ethiopia</t>
        </is>
      </c>
      <c r="E270" s="14" t="n">
        <v>2023</v>
      </c>
      <c r="F270" s="14" t="n">
        <v>0.15</v>
      </c>
      <c r="G270" s="14" t="n">
        <v>4.457</v>
      </c>
      <c r="H270" s="14" t="n">
        <v>1.024</v>
      </c>
      <c r="I270" s="14" t="n">
        <v>0</v>
      </c>
      <c r="J270" s="14" t="n">
        <v>4.457</v>
      </c>
      <c r="K270" s="14" t="n">
        <v>0</v>
      </c>
      <c r="L270" s="14" t="n">
        <v>1</v>
      </c>
      <c r="M270" s="14" t="n">
        <v>6.012</v>
      </c>
      <c r="N270" s="14" t="n">
        <v>3.073</v>
      </c>
      <c r="O270" s="14" t="n">
        <v>0.111</v>
      </c>
      <c r="P270" s="14" t="n">
        <v>6.123</v>
      </c>
      <c r="Q270" s="14" t="n">
        <v>0</v>
      </c>
      <c r="R270" s="14" t="n">
        <v>1</v>
      </c>
      <c r="S270" s="14" t="n">
        <v>9.579000000000001</v>
      </c>
      <c r="T270" s="14" t="n">
        <v>6.146</v>
      </c>
      <c r="U270" s="14" t="n">
        <v>0.159</v>
      </c>
      <c r="V270" s="14" t="n">
        <v>11.016</v>
      </c>
      <c r="W270" s="14" t="n">
        <v>0.15</v>
      </c>
      <c r="X270" s="14" t="n">
        <v>1</v>
      </c>
      <c r="Y270" s="14" t="n">
        <v>7.362</v>
      </c>
      <c r="Z270" s="14" t="n">
        <v>0.995</v>
      </c>
      <c r="AA270" s="14" t="n">
        <v>0</v>
      </c>
      <c r="AB270" s="14" t="n">
        <v>7.362</v>
      </c>
      <c r="AC270" s="14" t="n">
        <v>0</v>
      </c>
      <c r="AD270" s="14" t="n">
        <v>1</v>
      </c>
      <c r="AE270" s="14" t="n">
        <v>8.648</v>
      </c>
      <c r="AF270" s="14" t="n">
        <v>2.022</v>
      </c>
      <c r="AG270" s="14" t="n">
        <v>0</v>
      </c>
      <c r="AH270" s="14" t="n">
        <v>8.648</v>
      </c>
      <c r="AI270" s="14" t="n">
        <v>0</v>
      </c>
      <c r="AJ270" s="14" t="n">
        <v>1</v>
      </c>
      <c r="AK270" s="14" t="n">
        <v>16.362</v>
      </c>
      <c r="AL270" s="14" t="n">
        <v>8.714</v>
      </c>
      <c r="AM270" s="14" t="n">
        <v>0.272</v>
      </c>
      <c r="AN270" s="14" t="n">
        <v>18.816</v>
      </c>
      <c r="AO270" s="14" t="n">
        <v>0.15</v>
      </c>
      <c r="AP270" s="14" t="n">
        <v>1</v>
      </c>
      <c r="AQ270" s="14" t="n">
        <v>0.76</v>
      </c>
      <c r="AR270" s="14" t="n">
        <v>0.129</v>
      </c>
      <c r="AS270" s="14" t="n">
        <v>0.342</v>
      </c>
      <c r="AT270" s="14" t="n">
        <v>1.268</v>
      </c>
      <c r="AU270" s="14" t="n">
        <v>0.15</v>
      </c>
      <c r="AV270" s="14" t="n">
        <v>1</v>
      </c>
      <c r="AW270" s="14" t="n">
        <v>0.8110000000000001</v>
      </c>
      <c r="AX270" s="14" t="n">
        <v>0.129</v>
      </c>
      <c r="AY270" s="14" t="n">
        <v>0.343</v>
      </c>
      <c r="AZ270" s="14" t="n">
        <v>1.328</v>
      </c>
      <c r="BA270" s="14" t="n">
        <v>0.15</v>
      </c>
      <c r="BB270" s="14" t="n">
        <v>1</v>
      </c>
      <c r="BC270" s="14" t="n">
        <v>0.535</v>
      </c>
      <c r="BD270" s="14" t="n">
        <v>0.129</v>
      </c>
      <c r="BE270" s="14" t="n">
        <v>0.029</v>
      </c>
      <c r="BF270" s="14" t="n">
        <v>0.638</v>
      </c>
      <c r="BG270" s="14" t="n">
        <v>0.15</v>
      </c>
      <c r="BH270" s="14" t="n">
        <v>1</v>
      </c>
      <c r="BI270" s="14" t="n">
        <v>0.579</v>
      </c>
      <c r="BJ270" s="14" t="n">
        <v>0.129</v>
      </c>
      <c r="BK270" s="14" t="n">
        <v>0.739</v>
      </c>
      <c r="BL270" s="14" t="n">
        <v>1.318</v>
      </c>
      <c r="BM270" s="14" t="n">
        <v>0</v>
      </c>
      <c r="BN270" s="14" t="n">
        <v>1</v>
      </c>
      <c r="BO270" s="14" t="n">
        <v>0</v>
      </c>
      <c r="BP270" s="14" t="n">
        <v>0</v>
      </c>
      <c r="BQ270" s="14" t="n">
        <v>0.022</v>
      </c>
      <c r="BR270" s="14" t="n">
        <v>0</v>
      </c>
      <c r="BS270" s="14" t="n">
        <v>0.667</v>
      </c>
      <c r="BT270" s="14" t="n">
        <v>0</v>
      </c>
      <c r="BU270" s="14" t="n">
        <v>0</v>
      </c>
      <c r="BV270" s="14" t="n">
        <v>0.039</v>
      </c>
      <c r="BW270" s="14" t="n">
        <v>0.15</v>
      </c>
      <c r="BX270" s="14" t="n">
        <v>0.667</v>
      </c>
      <c r="BY270" s="14" t="n">
        <v>13.254</v>
      </c>
      <c r="BZ270" s="14" t="n">
        <v>0</v>
      </c>
      <c r="CA270" s="14" t="n">
        <v>13.254</v>
      </c>
      <c r="CB270" s="14" t="n">
        <v>0</v>
      </c>
      <c r="CC270" s="14" t="n">
        <v>83.248</v>
      </c>
      <c r="CD270" s="14" t="n">
        <v>7.95</v>
      </c>
      <c r="CE270" s="14" t="n">
        <v>92.107</v>
      </c>
      <c r="CF270" s="14" t="n">
        <v>201.659</v>
      </c>
      <c r="CG270" s="14" t="n">
        <v>0.15</v>
      </c>
      <c r="CH270" s="14" t="n">
        <v>1</v>
      </c>
      <c r="CI270" s="14" t="n">
        <v>0</v>
      </c>
      <c r="CJ270" s="14" t="n">
        <v>0</v>
      </c>
      <c r="CK270" s="14" t="n">
        <v>0</v>
      </c>
      <c r="CL270" s="14" t="n">
        <v>0</v>
      </c>
      <c r="CM270" s="14" t="n">
        <v>0</v>
      </c>
      <c r="CN270" s="14" t="n">
        <v>0</v>
      </c>
      <c r="CO270" s="14" t="n">
        <v>0</v>
      </c>
      <c r="CP270" s="14" t="n">
        <v>0.407</v>
      </c>
      <c r="CQ270" s="14" t="n">
        <v>1.348</v>
      </c>
      <c r="CR270" s="14" t="n">
        <v>0</v>
      </c>
      <c r="CS270" s="14" t="n">
        <v>4.553</v>
      </c>
      <c r="CT270" s="14" t="n">
        <v>4.861</v>
      </c>
      <c r="CU270" s="14" t="n">
        <v>11.622</v>
      </c>
    </row>
    <row r="271">
      <c r="A271" s="14" t="inlineStr">
        <is>
          <t>ETH2024</t>
        </is>
      </c>
      <c r="B271" s="14" t="inlineStr">
        <is>
          <t>ETH</t>
        </is>
      </c>
      <c r="C271" s="14" t="inlineStr">
        <is>
          <t>ETH</t>
        </is>
      </c>
      <c r="D271" s="14" t="inlineStr">
        <is>
          <t>Ethiopia</t>
        </is>
      </c>
      <c r="E271" s="14" t="n">
        <v>2024</v>
      </c>
      <c r="F271" s="14" t="n">
        <v>0.15</v>
      </c>
      <c r="G271" s="14" t="n">
        <v>4.142</v>
      </c>
      <c r="H271" s="14" t="n">
        <v>1.055</v>
      </c>
      <c r="I271" s="14" t="n">
        <v>0</v>
      </c>
      <c r="J271" s="14" t="n">
        <v>4.142</v>
      </c>
      <c r="K271" s="14" t="n">
        <v>0</v>
      </c>
      <c r="L271" s="14" t="n">
        <v>1</v>
      </c>
      <c r="M271" s="14" t="n">
        <v>5.599</v>
      </c>
      <c r="N271" s="14" t="n">
        <v>3.164</v>
      </c>
      <c r="O271" s="14" t="n">
        <v>0.08699999999999999</v>
      </c>
      <c r="P271" s="14" t="n">
        <v>5.686</v>
      </c>
      <c r="Q271" s="14" t="n">
        <v>0</v>
      </c>
      <c r="R271" s="14" t="n">
        <v>1</v>
      </c>
      <c r="S271" s="14" t="n">
        <v>9.414999999999999</v>
      </c>
      <c r="T271" s="14" t="n">
        <v>6.328</v>
      </c>
      <c r="U271" s="14" t="n">
        <v>0.192</v>
      </c>
      <c r="V271" s="14" t="n">
        <v>10.827</v>
      </c>
      <c r="W271" s="14" t="n">
        <v>0.15</v>
      </c>
      <c r="X271" s="14" t="n">
        <v>1</v>
      </c>
      <c r="Y271" s="14" t="n">
        <v>6.861</v>
      </c>
      <c r="Z271" s="14" t="n">
        <v>0.927</v>
      </c>
      <c r="AA271" s="14" t="n">
        <v>0</v>
      </c>
      <c r="AB271" s="14" t="n">
        <v>6.861</v>
      </c>
      <c r="AC271" s="14" t="n">
        <v>0</v>
      </c>
      <c r="AD271" s="14" t="n">
        <v>1</v>
      </c>
      <c r="AE271" s="14" t="n">
        <v>8.185</v>
      </c>
      <c r="AF271" s="14" t="n">
        <v>1.914</v>
      </c>
      <c r="AG271" s="14" t="n">
        <v>0</v>
      </c>
      <c r="AH271" s="14" t="n">
        <v>8.185</v>
      </c>
      <c r="AI271" s="14" t="n">
        <v>0</v>
      </c>
      <c r="AJ271" s="14" t="n">
        <v>1</v>
      </c>
      <c r="AK271" s="14" t="n">
        <v>16.127</v>
      </c>
      <c r="AL271" s="14" t="n">
        <v>8.589</v>
      </c>
      <c r="AM271" s="14" t="n">
        <v>0.33</v>
      </c>
      <c r="AN271" s="14" t="n">
        <v>18.546</v>
      </c>
      <c r="AO271" s="14" t="n">
        <v>0.15</v>
      </c>
      <c r="AP271" s="14" t="n">
        <v>1</v>
      </c>
      <c r="AQ271" s="14" t="n">
        <v>0.724</v>
      </c>
      <c r="AR271" s="14" t="n">
        <v>0.132</v>
      </c>
      <c r="AS271" s="14" t="n">
        <v>0.142</v>
      </c>
      <c r="AT271" s="14" t="n">
        <v>0.996</v>
      </c>
      <c r="AU271" s="14" t="n">
        <v>0.15</v>
      </c>
      <c r="AV271" s="14" t="n">
        <v>1</v>
      </c>
      <c r="AW271" s="14" t="n">
        <v>0.75</v>
      </c>
      <c r="AX271" s="14" t="n">
        <v>0.132</v>
      </c>
      <c r="AY271" s="14" t="n">
        <v>0.128</v>
      </c>
      <c r="AZ271" s="14" t="n">
        <v>1.009</v>
      </c>
      <c r="BA271" s="14" t="n">
        <v>0.15</v>
      </c>
      <c r="BB271" s="14" t="n">
        <v>1</v>
      </c>
      <c r="BC271" s="14" t="n">
        <v>0.513</v>
      </c>
      <c r="BD271" s="14" t="n">
        <v>0.132</v>
      </c>
      <c r="BE271" s="14" t="n">
        <v>0.029</v>
      </c>
      <c r="BF271" s="14" t="n">
        <v>0.611</v>
      </c>
      <c r="BG271" s="14" t="n">
        <v>0.15</v>
      </c>
      <c r="BH271" s="14" t="n">
        <v>1</v>
      </c>
      <c r="BI271" s="14" t="n">
        <v>0.591</v>
      </c>
      <c r="BJ271" s="14" t="n">
        <v>0.132</v>
      </c>
      <c r="BK271" s="14" t="n">
        <v>0.405</v>
      </c>
      <c r="BL271" s="14" t="n">
        <v>0.997</v>
      </c>
      <c r="BM271" s="14" t="n">
        <v>0</v>
      </c>
      <c r="BN271" s="14" t="n">
        <v>1</v>
      </c>
      <c r="BO271" s="14" t="n">
        <v>0</v>
      </c>
      <c r="BP271" s="14" t="n">
        <v>0</v>
      </c>
      <c r="BQ271" s="14" t="n">
        <v>0.023</v>
      </c>
      <c r="BR271" s="14" t="n">
        <v>0</v>
      </c>
      <c r="BS271" s="14" t="n">
        <v>0.667</v>
      </c>
      <c r="BT271" s="14" t="n">
        <v>0</v>
      </c>
      <c r="BU271" s="14" t="n">
        <v>0</v>
      </c>
      <c r="BV271" s="14" t="n">
        <v>0.04</v>
      </c>
      <c r="BW271" s="14" t="n">
        <v>0.15</v>
      </c>
      <c r="BX271" s="14" t="n">
        <v>0.667</v>
      </c>
      <c r="BY271" s="14" t="n">
        <v>13.646</v>
      </c>
      <c r="BZ271" s="14" t="n">
        <v>0</v>
      </c>
      <c r="CA271" s="14" t="n">
        <v>13.646</v>
      </c>
      <c r="CB271" s="14" t="n">
        <v>0</v>
      </c>
      <c r="CC271" s="14" t="n">
        <v>82.58799999999999</v>
      </c>
      <c r="CD271" s="14" t="n">
        <v>7.95</v>
      </c>
      <c r="CE271" s="14" t="n">
        <v>52.055</v>
      </c>
      <c r="CF271" s="14" t="n">
        <v>154.84</v>
      </c>
      <c r="CG271" s="14" t="n">
        <v>0.15</v>
      </c>
      <c r="CH271" s="14" t="n">
        <v>1</v>
      </c>
      <c r="CI271" s="14" t="n">
        <v>0</v>
      </c>
      <c r="CJ271" s="14" t="n">
        <v>0</v>
      </c>
      <c r="CK271" s="14" t="n">
        <v>0</v>
      </c>
      <c r="CL271" s="14" t="n">
        <v>0</v>
      </c>
      <c r="CM271" s="14" t="n">
        <v>0</v>
      </c>
      <c r="CN271" s="14" t="n">
        <v>0</v>
      </c>
      <c r="CO271" s="14" t="n">
        <v>0</v>
      </c>
      <c r="CP271" s="14" t="n">
        <v>0.407</v>
      </c>
      <c r="CQ271" s="14" t="n">
        <v>1.387</v>
      </c>
      <c r="CR271" s="14" t="n">
        <v>0</v>
      </c>
      <c r="CS271" s="14" t="n">
        <v>4.688</v>
      </c>
      <c r="CT271" s="14" t="n">
        <v>4.251</v>
      </c>
      <c r="CU271" s="14" t="n">
        <v>10.168</v>
      </c>
    </row>
    <row r="272">
      <c r="A272" s="14" t="inlineStr">
        <is>
          <t>FRO2021</t>
        </is>
      </c>
      <c r="B272" s="14" t="inlineStr">
        <is>
          <t>FRO</t>
        </is>
      </c>
      <c r="C272" s="14" t="inlineStr">
        <is>
          <t>FRO</t>
        </is>
      </c>
      <c r="D272" s="14" t="inlineStr">
        <is>
          <t>Faroe Islands</t>
        </is>
      </c>
      <c r="E272" s="14" t="n">
        <v>2021</v>
      </c>
      <c r="F272" s="14" t="n">
        <v>0</v>
      </c>
      <c r="G272" s="14" t="n">
        <v>5.553</v>
      </c>
      <c r="H272" s="14" t="n">
        <v>1.143</v>
      </c>
      <c r="I272" s="14" t="n">
        <v>0</v>
      </c>
      <c r="J272" s="14" t="n">
        <v>5.553</v>
      </c>
      <c r="K272" s="14" t="n">
        <v>0</v>
      </c>
      <c r="L272" s="14" t="n">
        <v>1</v>
      </c>
      <c r="M272" s="14" t="n">
        <v>7.964</v>
      </c>
      <c r="N272" s="14" t="n">
        <v>3.43</v>
      </c>
      <c r="O272" s="14" t="n">
        <v>0</v>
      </c>
      <c r="P272" s="14" t="n">
        <v>7.964</v>
      </c>
      <c r="Q272" s="14" t="n">
        <v>0</v>
      </c>
      <c r="R272" s="14" t="n">
        <v>1</v>
      </c>
      <c r="S272" s="14" t="n">
        <v>11.27</v>
      </c>
      <c r="T272" s="14" t="n">
        <v>6.86</v>
      </c>
      <c r="U272" s="14" t="n">
        <v>0</v>
      </c>
      <c r="V272" s="14" t="n">
        <v>11.27</v>
      </c>
      <c r="W272" s="14" t="n">
        <v>0</v>
      </c>
      <c r="X272" s="14" t="n">
        <v>1</v>
      </c>
      <c r="Y272" s="14" t="n">
        <v>16.305</v>
      </c>
      <c r="Z272" s="14" t="n">
        <v>2.204</v>
      </c>
      <c r="AA272" s="14" t="n">
        <v>0</v>
      </c>
      <c r="AB272" s="14" t="n">
        <v>16.305</v>
      </c>
      <c r="AC272" s="14" t="n">
        <v>0</v>
      </c>
      <c r="AD272" s="14" t="n">
        <v>1</v>
      </c>
      <c r="AE272" s="14" t="n">
        <v>17.449</v>
      </c>
      <c r="AF272" s="14" t="n">
        <v>4.08</v>
      </c>
      <c r="AG272" s="14" t="n">
        <v>0</v>
      </c>
      <c r="AH272" s="14" t="n">
        <v>17.449</v>
      </c>
      <c r="AI272" s="14" t="n">
        <v>0</v>
      </c>
      <c r="AJ272" s="14" t="n">
        <v>1</v>
      </c>
      <c r="AK272" s="14" t="n">
        <v>24.309</v>
      </c>
      <c r="AL272" s="14" t="n">
        <v>12.947</v>
      </c>
      <c r="AM272" s="14" t="n">
        <v>0</v>
      </c>
      <c r="AN272" s="14" t="n">
        <v>24.309</v>
      </c>
      <c r="AO272" s="14" t="n">
        <v>0</v>
      </c>
      <c r="AP272" s="14" t="n">
        <v>1</v>
      </c>
      <c r="AQ272" s="14" t="n">
        <v>0.619</v>
      </c>
      <c r="AR272" s="14" t="n">
        <v>0.114</v>
      </c>
      <c r="AS272" s="14" t="n">
        <v>0</v>
      </c>
      <c r="AT272" s="14" t="n">
        <v>0.619</v>
      </c>
      <c r="AU272" s="14" t="n">
        <v>0</v>
      </c>
      <c r="AV272" s="14" t="n">
        <v>1</v>
      </c>
      <c r="AW272" s="14" t="n">
        <v>0.599</v>
      </c>
      <c r="AX272" s="14" t="n">
        <v>0.114</v>
      </c>
      <c r="AY272" s="14" t="n">
        <v>0</v>
      </c>
      <c r="AZ272" s="14" t="n">
        <v>0.599</v>
      </c>
      <c r="BA272" s="14" t="n">
        <v>0</v>
      </c>
      <c r="BB272" s="14" t="n">
        <v>1</v>
      </c>
      <c r="BC272" s="14" t="n">
        <v>0.439</v>
      </c>
      <c r="BD272" s="14" t="n">
        <v>0.114</v>
      </c>
      <c r="BE272" s="14" t="n">
        <v>0</v>
      </c>
      <c r="BF272" s="14" t="n">
        <v>0.439</v>
      </c>
      <c r="BG272" s="14" t="n">
        <v>0</v>
      </c>
      <c r="BH272" s="14" t="n">
        <v>1</v>
      </c>
      <c r="BI272" s="14" t="n">
        <v>0.505</v>
      </c>
      <c r="BJ272" s="14" t="n">
        <v>0.114</v>
      </c>
      <c r="BK272" s="14" t="n">
        <v>0</v>
      </c>
      <c r="BL272" s="14" t="n">
        <v>0.505</v>
      </c>
      <c r="BM272" s="14" t="n">
        <v>0</v>
      </c>
      <c r="BN272" s="14" t="n">
        <v>1</v>
      </c>
      <c r="BO272" s="14" t="n">
        <v>0</v>
      </c>
      <c r="BP272" s="14" t="n">
        <v>0</v>
      </c>
      <c r="BQ272" s="14" t="n">
        <v>0</v>
      </c>
      <c r="BR272" s="14" t="n">
        <v>0</v>
      </c>
      <c r="BS272" s="14" t="n">
        <v>1</v>
      </c>
      <c r="BT272" s="14" t="n">
        <v>0</v>
      </c>
      <c r="BU272" s="14" t="n">
        <v>0</v>
      </c>
      <c r="BV272" s="14" t="n">
        <v>0</v>
      </c>
      <c r="BW272" s="14" t="n">
        <v>0</v>
      </c>
      <c r="BX272" s="14" t="n">
        <v>1</v>
      </c>
      <c r="BY272" s="14" t="n">
        <v>11.787</v>
      </c>
      <c r="BZ272" s="14" t="n">
        <v>0</v>
      </c>
      <c r="CA272" s="14" t="n">
        <v>11.787</v>
      </c>
      <c r="CB272" s="14" t="n">
        <v>0</v>
      </c>
      <c r="CC272" s="14" t="n">
        <v>78.125</v>
      </c>
      <c r="CD272" s="14" t="n">
        <v>7.95</v>
      </c>
      <c r="CE272" s="14" t="n">
        <v>0</v>
      </c>
      <c r="CF272" s="14" t="n">
        <v>78.125</v>
      </c>
      <c r="CG272" s="14" t="n">
        <v>0</v>
      </c>
      <c r="CH272" s="14" t="n">
        <v>1</v>
      </c>
      <c r="CI272" s="14" t="n">
        <v>0</v>
      </c>
      <c r="CJ272" s="14" t="n">
        <v>0</v>
      </c>
      <c r="CK272" s="14" t="n">
        <v>0</v>
      </c>
      <c r="CL272" s="14" t="n">
        <v>0</v>
      </c>
      <c r="CM272" s="14" t="n">
        <v>0</v>
      </c>
      <c r="CN272" s="14" t="n">
        <v>0</v>
      </c>
      <c r="CO272" s="14" t="n">
        <v>0</v>
      </c>
      <c r="CP272" s="14" t="n">
        <v>0</v>
      </c>
      <c r="CQ272" s="14" t="n">
        <v>1.198</v>
      </c>
      <c r="CR272" s="14" t="n">
        <v>0</v>
      </c>
      <c r="CS272" s="14" t="n">
        <v>4.776</v>
      </c>
      <c r="CT272" s="14" t="n">
        <v>4.41</v>
      </c>
      <c r="CU272" s="14" t="n">
        <v>15.162</v>
      </c>
    </row>
    <row r="273">
      <c r="A273" s="14" t="inlineStr">
        <is>
          <t>FRO2022</t>
        </is>
      </c>
      <c r="B273" s="14" t="inlineStr">
        <is>
          <t>FRO</t>
        </is>
      </c>
      <c r="C273" s="14" t="inlineStr">
        <is>
          <t>FRO</t>
        </is>
      </c>
      <c r="D273" s="14" t="inlineStr">
        <is>
          <t>Faroe Islands</t>
        </is>
      </c>
      <c r="E273" s="14" t="n">
        <v>2022</v>
      </c>
      <c r="F273" s="14" t="n">
        <v>0</v>
      </c>
      <c r="G273" s="14" t="n">
        <v>7.077</v>
      </c>
      <c r="H273" s="14" t="n">
        <v>1.235</v>
      </c>
      <c r="I273" s="14" t="n">
        <v>0</v>
      </c>
      <c r="J273" s="14" t="n">
        <v>7.077</v>
      </c>
      <c r="K273" s="14" t="n">
        <v>0</v>
      </c>
      <c r="L273" s="14" t="n">
        <v>1</v>
      </c>
      <c r="M273" s="14" t="n">
        <v>9.782999999999999</v>
      </c>
      <c r="N273" s="14" t="n">
        <v>3.704</v>
      </c>
      <c r="O273" s="14" t="n">
        <v>0</v>
      </c>
      <c r="P273" s="14" t="n">
        <v>9.782999999999999</v>
      </c>
      <c r="Q273" s="14" t="n">
        <v>0</v>
      </c>
      <c r="R273" s="14" t="n">
        <v>1</v>
      </c>
      <c r="S273" s="14" t="n">
        <v>13.25</v>
      </c>
      <c r="T273" s="14" t="n">
        <v>7.408</v>
      </c>
      <c r="U273" s="14" t="n">
        <v>0</v>
      </c>
      <c r="V273" s="14" t="n">
        <v>13.25</v>
      </c>
      <c r="W273" s="14" t="n">
        <v>0</v>
      </c>
      <c r="X273" s="14" t="n">
        <v>1</v>
      </c>
      <c r="Y273" s="14" t="n">
        <v>32.56</v>
      </c>
      <c r="Z273" s="14" t="n">
        <v>4.401</v>
      </c>
      <c r="AA273" s="14" t="n">
        <v>0</v>
      </c>
      <c r="AB273" s="14" t="n">
        <v>32.56</v>
      </c>
      <c r="AC273" s="14" t="n">
        <v>0</v>
      </c>
      <c r="AD273" s="14" t="n">
        <v>1</v>
      </c>
      <c r="AE273" s="14" t="n">
        <v>33.795</v>
      </c>
      <c r="AF273" s="14" t="n">
        <v>7.902</v>
      </c>
      <c r="AG273" s="14" t="n">
        <v>0</v>
      </c>
      <c r="AH273" s="14" t="n">
        <v>33.795</v>
      </c>
      <c r="AI273" s="14" t="n">
        <v>0</v>
      </c>
      <c r="AJ273" s="14" t="n">
        <v>1</v>
      </c>
      <c r="AK273" s="14" t="n">
        <v>41.203</v>
      </c>
      <c r="AL273" s="14" t="n">
        <v>21.945</v>
      </c>
      <c r="AM273" s="14" t="n">
        <v>0</v>
      </c>
      <c r="AN273" s="14" t="n">
        <v>41.203</v>
      </c>
      <c r="AO273" s="14" t="n">
        <v>0</v>
      </c>
      <c r="AP273" s="14" t="n">
        <v>1</v>
      </c>
      <c r="AQ273" s="14" t="n">
        <v>0.861</v>
      </c>
      <c r="AR273" s="14" t="n">
        <v>0.123</v>
      </c>
      <c r="AS273" s="14" t="n">
        <v>0</v>
      </c>
      <c r="AT273" s="14" t="n">
        <v>0.861</v>
      </c>
      <c r="AU273" s="14" t="n">
        <v>0</v>
      </c>
      <c r="AV273" s="14" t="n">
        <v>1</v>
      </c>
      <c r="AW273" s="14" t="n">
        <v>0.986</v>
      </c>
      <c r="AX273" s="14" t="n">
        <v>0.123</v>
      </c>
      <c r="AY273" s="14" t="n">
        <v>0</v>
      </c>
      <c r="AZ273" s="14" t="n">
        <v>0.986</v>
      </c>
      <c r="BA273" s="14" t="n">
        <v>0</v>
      </c>
      <c r="BB273" s="14" t="n">
        <v>1</v>
      </c>
      <c r="BC273" s="14" t="n">
        <v>0.598</v>
      </c>
      <c r="BD273" s="14" t="n">
        <v>0.123</v>
      </c>
      <c r="BE273" s="14" t="n">
        <v>0</v>
      </c>
      <c r="BF273" s="14" t="n">
        <v>0.598</v>
      </c>
      <c r="BG273" s="14" t="n">
        <v>0</v>
      </c>
      <c r="BH273" s="14" t="n">
        <v>1</v>
      </c>
      <c r="BI273" s="14" t="n">
        <v>0.612</v>
      </c>
      <c r="BJ273" s="14" t="n">
        <v>0.123</v>
      </c>
      <c r="BK273" s="14" t="n">
        <v>0</v>
      </c>
      <c r="BL273" s="14" t="n">
        <v>0.612</v>
      </c>
      <c r="BM273" s="14" t="n">
        <v>0</v>
      </c>
      <c r="BN273" s="14" t="n">
        <v>1</v>
      </c>
      <c r="BO273" s="14" t="n">
        <v>0</v>
      </c>
      <c r="BP273" s="14" t="n">
        <v>0</v>
      </c>
      <c r="BQ273" s="14" t="n">
        <v>0</v>
      </c>
      <c r="BR273" s="14" t="n">
        <v>0</v>
      </c>
      <c r="BS273" s="14" t="n">
        <v>1</v>
      </c>
      <c r="BT273" s="14" t="n">
        <v>0</v>
      </c>
      <c r="BU273" s="14" t="n">
        <v>0</v>
      </c>
      <c r="BV273" s="14" t="n">
        <v>0</v>
      </c>
      <c r="BW273" s="14" t="n">
        <v>0</v>
      </c>
      <c r="BX273" s="14" t="n">
        <v>1</v>
      </c>
      <c r="BY273" s="14" t="n">
        <v>12.729</v>
      </c>
      <c r="BZ273" s="14" t="n">
        <v>0</v>
      </c>
      <c r="CA273" s="14" t="n">
        <v>12.729</v>
      </c>
      <c r="CB273" s="14" t="n">
        <v>0</v>
      </c>
      <c r="CC273" s="14" t="n">
        <v>97.90000000000001</v>
      </c>
      <c r="CD273" s="14" t="n">
        <v>7.95</v>
      </c>
      <c r="CE273" s="14" t="n">
        <v>0</v>
      </c>
      <c r="CF273" s="14" t="n">
        <v>97.90000000000001</v>
      </c>
      <c r="CG273" s="14" t="n">
        <v>0</v>
      </c>
      <c r="CH273" s="14" t="n">
        <v>1</v>
      </c>
      <c r="CI273" s="14" t="n">
        <v>0</v>
      </c>
      <c r="CJ273" s="14" t="n">
        <v>0</v>
      </c>
      <c r="CK273" s="14" t="n">
        <v>0</v>
      </c>
      <c r="CL273" s="14" t="n">
        <v>0</v>
      </c>
      <c r="CM273" s="14" t="n">
        <v>0</v>
      </c>
      <c r="CN273" s="14" t="n">
        <v>0</v>
      </c>
      <c r="CO273" s="14" t="n">
        <v>0</v>
      </c>
      <c r="CP273" s="14" t="n">
        <v>0</v>
      </c>
      <c r="CQ273" s="14" t="n">
        <v>1.294</v>
      </c>
      <c r="CR273" s="14" t="n">
        <v>0</v>
      </c>
      <c r="CS273" s="14" t="n">
        <v>5.158</v>
      </c>
      <c r="CT273" s="14" t="n">
        <v>5.842</v>
      </c>
      <c r="CU273" s="14" t="n">
        <v>31.326</v>
      </c>
    </row>
    <row r="274">
      <c r="A274" s="14" t="inlineStr">
        <is>
          <t>FRO2023</t>
        </is>
      </c>
      <c r="B274" s="14" t="inlineStr">
        <is>
          <t>FRO</t>
        </is>
      </c>
      <c r="C274" s="14" t="inlineStr">
        <is>
          <t>FRO</t>
        </is>
      </c>
      <c r="D274" s="14" t="inlineStr">
        <is>
          <t>Faroe Islands</t>
        </is>
      </c>
      <c r="E274" s="14" t="n">
        <v>2023</v>
      </c>
      <c r="F274" s="14" t="n">
        <v>0</v>
      </c>
      <c r="G274" s="14" t="n">
        <v>4.752</v>
      </c>
      <c r="H274" s="14" t="n">
        <v>1.286</v>
      </c>
      <c r="I274" s="14" t="n">
        <v>0</v>
      </c>
      <c r="J274" s="14" t="n">
        <v>4.752</v>
      </c>
      <c r="K274" s="14" t="n">
        <v>0</v>
      </c>
      <c r="L274" s="14" t="n">
        <v>1</v>
      </c>
      <c r="M274" s="14" t="n">
        <v>7.886</v>
      </c>
      <c r="N274" s="14" t="n">
        <v>3.857</v>
      </c>
      <c r="O274" s="14" t="n">
        <v>0</v>
      </c>
      <c r="P274" s="14" t="n">
        <v>7.886</v>
      </c>
      <c r="Q274" s="14" t="n">
        <v>0</v>
      </c>
      <c r="R274" s="14" t="n">
        <v>1</v>
      </c>
      <c r="S274" s="14" t="n">
        <v>11.18</v>
      </c>
      <c r="T274" s="14" t="n">
        <v>7.714</v>
      </c>
      <c r="U274" s="14" t="n">
        <v>0</v>
      </c>
      <c r="V274" s="14" t="n">
        <v>11.18</v>
      </c>
      <c r="W274" s="14" t="n">
        <v>0</v>
      </c>
      <c r="X274" s="14" t="n">
        <v>1</v>
      </c>
      <c r="Y274" s="14" t="n">
        <v>12.908</v>
      </c>
      <c r="Z274" s="14" t="n">
        <v>1.745</v>
      </c>
      <c r="AA274" s="14" t="n">
        <v>0</v>
      </c>
      <c r="AB274" s="14" t="n">
        <v>12.908</v>
      </c>
      <c r="AC274" s="14" t="n">
        <v>0</v>
      </c>
      <c r="AD274" s="14" t="n">
        <v>1</v>
      </c>
      <c r="AE274" s="14" t="n">
        <v>14.194</v>
      </c>
      <c r="AF274" s="14" t="n">
        <v>3.319</v>
      </c>
      <c r="AG274" s="14" t="n">
        <v>0</v>
      </c>
      <c r="AH274" s="14" t="n">
        <v>14.194</v>
      </c>
      <c r="AI274" s="14" t="n">
        <v>0</v>
      </c>
      <c r="AJ274" s="14" t="n">
        <v>1</v>
      </c>
      <c r="AK274" s="14" t="n">
        <v>21.908</v>
      </c>
      <c r="AL274" s="14" t="n">
        <v>11.668</v>
      </c>
      <c r="AM274" s="14" t="n">
        <v>0</v>
      </c>
      <c r="AN274" s="14" t="n">
        <v>21.908</v>
      </c>
      <c r="AO274" s="14" t="n">
        <v>0</v>
      </c>
      <c r="AP274" s="14" t="n">
        <v>1</v>
      </c>
      <c r="AQ274" s="14" t="n">
        <v>0.76</v>
      </c>
      <c r="AR274" s="14" t="n">
        <v>0.129</v>
      </c>
      <c r="AS274" s="14" t="n">
        <v>0</v>
      </c>
      <c r="AT274" s="14" t="n">
        <v>0.76</v>
      </c>
      <c r="AU274" s="14" t="n">
        <v>0</v>
      </c>
      <c r="AV274" s="14" t="n">
        <v>1</v>
      </c>
      <c r="AW274" s="14" t="n">
        <v>0.8110000000000001</v>
      </c>
      <c r="AX274" s="14" t="n">
        <v>0.129</v>
      </c>
      <c r="AY274" s="14" t="n">
        <v>0</v>
      </c>
      <c r="AZ274" s="14" t="n">
        <v>0.8110000000000001</v>
      </c>
      <c r="BA274" s="14" t="n">
        <v>0</v>
      </c>
      <c r="BB274" s="14" t="n">
        <v>1</v>
      </c>
      <c r="BC274" s="14" t="n">
        <v>0.535</v>
      </c>
      <c r="BD274" s="14" t="n">
        <v>0.129</v>
      </c>
      <c r="BE274" s="14" t="n">
        <v>0</v>
      </c>
      <c r="BF274" s="14" t="n">
        <v>0.535</v>
      </c>
      <c r="BG274" s="14" t="n">
        <v>0</v>
      </c>
      <c r="BH274" s="14" t="n">
        <v>1</v>
      </c>
      <c r="BI274" s="14" t="n">
        <v>0.579</v>
      </c>
      <c r="BJ274" s="14" t="n">
        <v>0.129</v>
      </c>
      <c r="BK274" s="14" t="n">
        <v>0</v>
      </c>
      <c r="BL274" s="14" t="n">
        <v>0.579</v>
      </c>
      <c r="BM274" s="14" t="n">
        <v>0</v>
      </c>
      <c r="BN274" s="14" t="n">
        <v>1</v>
      </c>
      <c r="BO274" s="14" t="n">
        <v>0</v>
      </c>
      <c r="BP274" s="14" t="n">
        <v>0</v>
      </c>
      <c r="BQ274" s="14" t="n">
        <v>0</v>
      </c>
      <c r="BR274" s="14" t="n">
        <v>0</v>
      </c>
      <c r="BS274" s="14" t="n">
        <v>1</v>
      </c>
      <c r="BT274" s="14" t="n">
        <v>0</v>
      </c>
      <c r="BU274" s="14" t="n">
        <v>0</v>
      </c>
      <c r="BV274" s="14" t="n">
        <v>0</v>
      </c>
      <c r="BW274" s="14" t="n">
        <v>0</v>
      </c>
      <c r="BX274" s="14" t="n">
        <v>1</v>
      </c>
      <c r="BY274" s="14" t="n">
        <v>13.254</v>
      </c>
      <c r="BZ274" s="14" t="n">
        <v>0</v>
      </c>
      <c r="CA274" s="14" t="n">
        <v>13.254</v>
      </c>
      <c r="CB274" s="14" t="n">
        <v>0</v>
      </c>
      <c r="CC274" s="14" t="n">
        <v>83.248</v>
      </c>
      <c r="CD274" s="14" t="n">
        <v>7.95</v>
      </c>
      <c r="CE274" s="14" t="n">
        <v>0</v>
      </c>
      <c r="CF274" s="14" t="n">
        <v>83.248</v>
      </c>
      <c r="CG274" s="14" t="n">
        <v>0</v>
      </c>
      <c r="CH274" s="14" t="n">
        <v>1</v>
      </c>
      <c r="CI274" s="14" t="n">
        <v>0</v>
      </c>
      <c r="CJ274" s="14" t="n">
        <v>0</v>
      </c>
      <c r="CK274" s="14" t="n">
        <v>0</v>
      </c>
      <c r="CL274" s="14" t="n">
        <v>0</v>
      </c>
      <c r="CM274" s="14" t="n">
        <v>0</v>
      </c>
      <c r="CN274" s="14" t="n">
        <v>0</v>
      </c>
      <c r="CO274" s="14" t="n">
        <v>0</v>
      </c>
      <c r="CP274" s="14" t="n">
        <v>0</v>
      </c>
      <c r="CQ274" s="14" t="n">
        <v>1.348</v>
      </c>
      <c r="CR274" s="14" t="n">
        <v>0</v>
      </c>
      <c r="CS274" s="14" t="n">
        <v>5.37</v>
      </c>
      <c r="CT274" s="14" t="n">
        <v>3.466</v>
      </c>
      <c r="CU274" s="14" t="n">
        <v>11.622</v>
      </c>
    </row>
    <row r="275">
      <c r="A275" s="14" t="inlineStr">
        <is>
          <t>FRO2024</t>
        </is>
      </c>
      <c r="B275" s="14" t="inlineStr">
        <is>
          <t>FRO</t>
        </is>
      </c>
      <c r="C275" s="14" t="inlineStr">
        <is>
          <t>FRO</t>
        </is>
      </c>
      <c r="D275" s="14" t="inlineStr">
        <is>
          <t>Faroe Islands</t>
        </is>
      </c>
      <c r="E275" s="14" t="n">
        <v>2024</v>
      </c>
      <c r="F275" s="14" t="n">
        <v>0</v>
      </c>
      <c r="G275" s="14" t="n">
        <v>4.351</v>
      </c>
      <c r="H275" s="14" t="n">
        <v>1.324</v>
      </c>
      <c r="I275" s="14" t="n">
        <v>0</v>
      </c>
      <c r="J275" s="14" t="n">
        <v>4.351</v>
      </c>
      <c r="K275" s="14" t="n">
        <v>0</v>
      </c>
      <c r="L275" s="14" t="n">
        <v>1</v>
      </c>
      <c r="M275" s="14" t="n">
        <v>7.124</v>
      </c>
      <c r="N275" s="14" t="n">
        <v>3.971</v>
      </c>
      <c r="O275" s="14" t="n">
        <v>0</v>
      </c>
      <c r="P275" s="14" t="n">
        <v>7.124</v>
      </c>
      <c r="Q275" s="14" t="n">
        <v>0</v>
      </c>
      <c r="R275" s="14" t="n">
        <v>1</v>
      </c>
      <c r="S275" s="14" t="n">
        <v>10.969</v>
      </c>
      <c r="T275" s="14" t="n">
        <v>7.942</v>
      </c>
      <c r="U275" s="14" t="n">
        <v>0</v>
      </c>
      <c r="V275" s="14" t="n">
        <v>10.969</v>
      </c>
      <c r="W275" s="14" t="n">
        <v>0</v>
      </c>
      <c r="X275" s="14" t="n">
        <v>1</v>
      </c>
      <c r="Y275" s="14" t="n">
        <v>11.492</v>
      </c>
      <c r="Z275" s="14" t="n">
        <v>1.553</v>
      </c>
      <c r="AA275" s="14" t="n">
        <v>0</v>
      </c>
      <c r="AB275" s="14" t="n">
        <v>11.492</v>
      </c>
      <c r="AC275" s="14" t="n">
        <v>0</v>
      </c>
      <c r="AD275" s="14" t="n">
        <v>1</v>
      </c>
      <c r="AE275" s="14" t="n">
        <v>12.815</v>
      </c>
      <c r="AF275" s="14" t="n">
        <v>2.997</v>
      </c>
      <c r="AG275" s="14" t="n">
        <v>0</v>
      </c>
      <c r="AH275" s="14" t="n">
        <v>12.815</v>
      </c>
      <c r="AI275" s="14" t="n">
        <v>0</v>
      </c>
      <c r="AJ275" s="14" t="n">
        <v>1</v>
      </c>
      <c r="AK275" s="14" t="n">
        <v>20.757</v>
      </c>
      <c r="AL275" s="14" t="n">
        <v>11.055</v>
      </c>
      <c r="AM275" s="14" t="n">
        <v>0</v>
      </c>
      <c r="AN275" s="14" t="n">
        <v>20.757</v>
      </c>
      <c r="AO275" s="14" t="n">
        <v>0</v>
      </c>
      <c r="AP275" s="14" t="n">
        <v>1</v>
      </c>
      <c r="AQ275" s="14" t="n">
        <v>0.724</v>
      </c>
      <c r="AR275" s="14" t="n">
        <v>0.132</v>
      </c>
      <c r="AS275" s="14" t="n">
        <v>0</v>
      </c>
      <c r="AT275" s="14" t="n">
        <v>0.724</v>
      </c>
      <c r="AU275" s="14" t="n">
        <v>0</v>
      </c>
      <c r="AV275" s="14" t="n">
        <v>1</v>
      </c>
      <c r="AW275" s="14" t="n">
        <v>0.75</v>
      </c>
      <c r="AX275" s="14" t="n">
        <v>0.132</v>
      </c>
      <c r="AY275" s="14" t="n">
        <v>0</v>
      </c>
      <c r="AZ275" s="14" t="n">
        <v>0.75</v>
      </c>
      <c r="BA275" s="14" t="n">
        <v>0</v>
      </c>
      <c r="BB275" s="14" t="n">
        <v>1</v>
      </c>
      <c r="BC275" s="14" t="n">
        <v>0.513</v>
      </c>
      <c r="BD275" s="14" t="n">
        <v>0.132</v>
      </c>
      <c r="BE275" s="14" t="n">
        <v>0</v>
      </c>
      <c r="BF275" s="14" t="n">
        <v>0.513</v>
      </c>
      <c r="BG275" s="14" t="n">
        <v>0</v>
      </c>
      <c r="BH275" s="14" t="n">
        <v>1</v>
      </c>
      <c r="BI275" s="14" t="n">
        <v>0.591</v>
      </c>
      <c r="BJ275" s="14" t="n">
        <v>0.132</v>
      </c>
      <c r="BK275" s="14" t="n">
        <v>0</v>
      </c>
      <c r="BL275" s="14" t="n">
        <v>0.591</v>
      </c>
      <c r="BM275" s="14" t="n">
        <v>0</v>
      </c>
      <c r="BN275" s="14" t="n">
        <v>1</v>
      </c>
      <c r="BO275" s="14" t="n">
        <v>0</v>
      </c>
      <c r="BP275" s="14" t="n">
        <v>0</v>
      </c>
      <c r="BQ275" s="14" t="n">
        <v>0</v>
      </c>
      <c r="BR275" s="14" t="n">
        <v>0</v>
      </c>
      <c r="BS275" s="14" t="n">
        <v>1</v>
      </c>
      <c r="BT275" s="14" t="n">
        <v>0</v>
      </c>
      <c r="BU275" s="14" t="n">
        <v>0</v>
      </c>
      <c r="BV275" s="14" t="n">
        <v>0</v>
      </c>
      <c r="BW275" s="14" t="n">
        <v>0</v>
      </c>
      <c r="BX275" s="14" t="n">
        <v>1</v>
      </c>
      <c r="BY275" s="14" t="n">
        <v>13.646</v>
      </c>
      <c r="BZ275" s="14" t="n">
        <v>0</v>
      </c>
      <c r="CA275" s="14" t="n">
        <v>13.646</v>
      </c>
      <c r="CB275" s="14" t="n">
        <v>0</v>
      </c>
      <c r="CC275" s="14" t="n">
        <v>82.58799999999999</v>
      </c>
      <c r="CD275" s="14" t="n">
        <v>7.95</v>
      </c>
      <c r="CE275" s="14" t="n">
        <v>0</v>
      </c>
      <c r="CF275" s="14" t="n">
        <v>82.58799999999999</v>
      </c>
      <c r="CG275" s="14" t="n">
        <v>0</v>
      </c>
      <c r="CH275" s="14" t="n">
        <v>1</v>
      </c>
      <c r="CI275" s="14" t="n">
        <v>0</v>
      </c>
      <c r="CJ275" s="14" t="n">
        <v>0</v>
      </c>
      <c r="CK275" s="14" t="n">
        <v>0</v>
      </c>
      <c r="CL275" s="14" t="n">
        <v>0</v>
      </c>
      <c r="CM275" s="14" t="n">
        <v>0</v>
      </c>
      <c r="CN275" s="14" t="n">
        <v>0</v>
      </c>
      <c r="CO275" s="14" t="n">
        <v>0</v>
      </c>
      <c r="CP275" s="14" t="n">
        <v>0</v>
      </c>
      <c r="CQ275" s="14" t="n">
        <v>1.387</v>
      </c>
      <c r="CR275" s="14" t="n">
        <v>0</v>
      </c>
      <c r="CS275" s="14" t="n">
        <v>5.529</v>
      </c>
      <c r="CT275" s="14" t="n">
        <v>3.027</v>
      </c>
      <c r="CU275" s="14" t="n">
        <v>10.168</v>
      </c>
    </row>
    <row r="276">
      <c r="A276" s="14" t="inlineStr">
        <is>
          <t>FJI2021</t>
        </is>
      </c>
      <c r="B276" s="14" t="inlineStr">
        <is>
          <t>FJI</t>
        </is>
      </c>
      <c r="C276" s="14" t="inlineStr">
        <is>
          <t>FJI</t>
        </is>
      </c>
      <c r="D276" s="14" t="inlineStr">
        <is>
          <t>Fiji</t>
        </is>
      </c>
      <c r="E276" s="14" t="n">
        <v>2021</v>
      </c>
      <c r="F276" s="14" t="n">
        <v>0.09</v>
      </c>
      <c r="G276" s="14" t="n">
        <v>4.747</v>
      </c>
      <c r="H276" s="14" t="n">
        <v>1.143</v>
      </c>
      <c r="I276" s="14" t="n">
        <v>0</v>
      </c>
      <c r="J276" s="14" t="n">
        <v>4.747</v>
      </c>
      <c r="K276" s="14" t="n">
        <v>0</v>
      </c>
      <c r="L276" s="14" t="n">
        <v>1</v>
      </c>
      <c r="M276" s="14" t="n">
        <v>7.964</v>
      </c>
      <c r="N276" s="14" t="n">
        <v>3.43</v>
      </c>
      <c r="O276" s="14" t="n">
        <v>0</v>
      </c>
      <c r="P276" s="14" t="n">
        <v>7.964</v>
      </c>
      <c r="Q276" s="14" t="n">
        <v>0</v>
      </c>
      <c r="R276" s="14" t="n">
        <v>1</v>
      </c>
      <c r="S276" s="14" t="n">
        <v>10.464</v>
      </c>
      <c r="T276" s="14" t="n">
        <v>6.86</v>
      </c>
      <c r="U276" s="14" t="n">
        <v>0</v>
      </c>
      <c r="V276" s="14" t="n">
        <v>12.034</v>
      </c>
      <c r="W276" s="14" t="n">
        <v>0.15</v>
      </c>
      <c r="X276" s="14" t="n">
        <v>1</v>
      </c>
      <c r="Y276" s="14" t="n">
        <v>5.49</v>
      </c>
      <c r="Z276" s="14" t="n">
        <v>0.677</v>
      </c>
      <c r="AA276" s="14" t="n">
        <v>0</v>
      </c>
      <c r="AB276" s="14" t="n">
        <v>5.49</v>
      </c>
      <c r="AC276" s="14" t="n">
        <v>0</v>
      </c>
      <c r="AD276" s="14" t="n">
        <v>1</v>
      </c>
      <c r="AE276" s="14" t="n">
        <v>6.633</v>
      </c>
      <c r="AF276" s="14" t="n">
        <v>1.446</v>
      </c>
      <c r="AG276" s="14" t="n">
        <v>0</v>
      </c>
      <c r="AH276" s="14" t="n">
        <v>6.633</v>
      </c>
      <c r="AI276" s="14" t="n">
        <v>0</v>
      </c>
      <c r="AJ276" s="14" t="n">
        <v>1</v>
      </c>
      <c r="AK276" s="14" t="n">
        <v>13.493</v>
      </c>
      <c r="AL276" s="14" t="n">
        <v>7.001</v>
      </c>
      <c r="AM276" s="14" t="n">
        <v>0</v>
      </c>
      <c r="AN276" s="14" t="n">
        <v>15.517</v>
      </c>
      <c r="AO276" s="14" t="n">
        <v>0.15</v>
      </c>
      <c r="AP276" s="14" t="n">
        <v>1</v>
      </c>
      <c r="AQ276" s="14" t="n">
        <v>0.621</v>
      </c>
      <c r="AR276" s="14" t="n">
        <v>0.114</v>
      </c>
      <c r="AS276" s="14" t="n">
        <v>0.366</v>
      </c>
      <c r="AT276" s="14" t="n">
        <v>1.134</v>
      </c>
      <c r="AU276" s="14" t="n">
        <v>0.15</v>
      </c>
      <c r="AV276" s="14" t="n">
        <v>1</v>
      </c>
      <c r="AW276" s="14" t="n">
        <v>0.593</v>
      </c>
      <c r="AX276" s="14" t="n">
        <v>0.114</v>
      </c>
      <c r="AY276" s="14" t="n">
        <v>0.201</v>
      </c>
      <c r="AZ276" s="14" t="n">
        <v>0.866</v>
      </c>
      <c r="BA276" s="14" t="n">
        <v>0.09</v>
      </c>
      <c r="BB276" s="14" t="n">
        <v>1</v>
      </c>
      <c r="BC276" s="14" t="n">
        <v>0.44</v>
      </c>
      <c r="BD276" s="14" t="n">
        <v>0.114</v>
      </c>
      <c r="BE276" s="14" t="n">
        <v>0.258</v>
      </c>
      <c r="BF276" s="14" t="n">
        <v>0.761</v>
      </c>
      <c r="BG276" s="14" t="n">
        <v>0.09</v>
      </c>
      <c r="BH276" s="14" t="n">
        <v>1</v>
      </c>
      <c r="BI276" s="14" t="n">
        <v>0.5600000000000001</v>
      </c>
      <c r="BJ276" s="14" t="n">
        <v>0.114</v>
      </c>
      <c r="BK276" s="14" t="n">
        <v>0.079</v>
      </c>
      <c r="BL276" s="14" t="n">
        <v>0.696</v>
      </c>
      <c r="BM276" s="14" t="n">
        <v>0.09</v>
      </c>
      <c r="BN276" s="14" t="n">
        <v>1</v>
      </c>
      <c r="BO276" s="14" t="n">
        <v>0</v>
      </c>
      <c r="BP276" s="14" t="n">
        <v>0</v>
      </c>
      <c r="BQ276" s="14" t="n">
        <v>0.169</v>
      </c>
      <c r="BR276" s="14" t="n">
        <v>0</v>
      </c>
      <c r="BS276" s="14" t="n">
        <v>1</v>
      </c>
      <c r="BT276" s="14" t="n">
        <v>0</v>
      </c>
      <c r="BU276" s="14" t="n">
        <v>0</v>
      </c>
      <c r="BV276" s="14" t="n">
        <v>0.164</v>
      </c>
      <c r="BW276" s="14" t="n">
        <v>0</v>
      </c>
      <c r="BX276" s="14" t="n">
        <v>1</v>
      </c>
      <c r="BY276" s="14" t="n">
        <v>11.787</v>
      </c>
      <c r="BZ276" s="14" t="n">
        <v>0</v>
      </c>
      <c r="CA276" s="14" t="n">
        <v>11.787</v>
      </c>
      <c r="CB276" s="14" t="n">
        <v>0</v>
      </c>
      <c r="CC276" s="14" t="n">
        <v>81.69499999999999</v>
      </c>
      <c r="CD276" s="14" t="n">
        <v>7.95</v>
      </c>
      <c r="CE276" s="14" t="n">
        <v>0</v>
      </c>
      <c r="CF276" s="14" t="n">
        <v>93.95</v>
      </c>
      <c r="CG276" s="14" t="n">
        <v>0.15</v>
      </c>
      <c r="CH276" s="14" t="n">
        <v>1</v>
      </c>
      <c r="CI276" s="14" t="n">
        <v>0</v>
      </c>
      <c r="CJ276" s="14" t="n">
        <v>0</v>
      </c>
      <c r="CK276" s="14" t="n">
        <v>0</v>
      </c>
      <c r="CL276" s="14" t="n">
        <v>0</v>
      </c>
      <c r="CM276" s="14" t="n">
        <v>0</v>
      </c>
      <c r="CN276" s="14" t="n">
        <v>0</v>
      </c>
      <c r="CO276" s="14" t="n">
        <v>0</v>
      </c>
      <c r="CP276" s="14" t="n">
        <v>0</v>
      </c>
      <c r="CQ276" s="14" t="n">
        <v>1.198</v>
      </c>
      <c r="CR276" s="14" t="n">
        <v>0</v>
      </c>
      <c r="CS276" s="14" t="n">
        <v>4.776</v>
      </c>
      <c r="CT276" s="14" t="n">
        <v>3.604</v>
      </c>
      <c r="CU276" s="14" t="n">
        <v>9.407999999999999</v>
      </c>
    </row>
    <row r="277">
      <c r="A277" s="14" t="inlineStr">
        <is>
          <t>FJI2022</t>
        </is>
      </c>
      <c r="B277" s="14" t="inlineStr">
        <is>
          <t>FJI</t>
        </is>
      </c>
      <c r="C277" s="14" t="inlineStr">
        <is>
          <t>FJI</t>
        </is>
      </c>
      <c r="D277" s="14" t="inlineStr">
        <is>
          <t>Fiji</t>
        </is>
      </c>
      <c r="E277" s="14" t="n">
        <v>2022</v>
      </c>
      <c r="F277" s="14" t="n">
        <v>0.09</v>
      </c>
      <c r="G277" s="14" t="n">
        <v>8.788</v>
      </c>
      <c r="H277" s="14" t="n">
        <v>1.235</v>
      </c>
      <c r="I277" s="14" t="n">
        <v>0</v>
      </c>
      <c r="J277" s="14" t="n">
        <v>8.788</v>
      </c>
      <c r="K277" s="14" t="n">
        <v>0</v>
      </c>
      <c r="L277" s="14" t="n">
        <v>1</v>
      </c>
      <c r="M277" s="14" t="n">
        <v>9.782999999999999</v>
      </c>
      <c r="N277" s="14" t="n">
        <v>3.704</v>
      </c>
      <c r="O277" s="14" t="n">
        <v>0</v>
      </c>
      <c r="P277" s="14" t="n">
        <v>9.782999999999999</v>
      </c>
      <c r="Q277" s="14" t="n">
        <v>0</v>
      </c>
      <c r="R277" s="14" t="n">
        <v>1</v>
      </c>
      <c r="S277" s="14" t="n">
        <v>14.962</v>
      </c>
      <c r="T277" s="14" t="n">
        <v>7.408</v>
      </c>
      <c r="U277" s="14" t="n">
        <v>0.166</v>
      </c>
      <c r="V277" s="14" t="n">
        <v>17.206</v>
      </c>
      <c r="W277" s="14" t="n">
        <v>0.15</v>
      </c>
      <c r="X277" s="14" t="n">
        <v>1</v>
      </c>
      <c r="Y277" s="14" t="n">
        <v>6.392</v>
      </c>
      <c r="Z277" s="14" t="n">
        <v>0.789</v>
      </c>
      <c r="AA277" s="14" t="n">
        <v>0</v>
      </c>
      <c r="AB277" s="14" t="n">
        <v>6.392</v>
      </c>
      <c r="AC277" s="14" t="n">
        <v>0</v>
      </c>
      <c r="AD277" s="14" t="n">
        <v>1</v>
      </c>
      <c r="AE277" s="14" t="n">
        <v>7.627</v>
      </c>
      <c r="AF277" s="14" t="n">
        <v>1.663</v>
      </c>
      <c r="AG277" s="14" t="n">
        <v>0</v>
      </c>
      <c r="AH277" s="14" t="n">
        <v>7.627</v>
      </c>
      <c r="AI277" s="14" t="n">
        <v>0</v>
      </c>
      <c r="AJ277" s="14" t="n">
        <v>1</v>
      </c>
      <c r="AK277" s="14" t="n">
        <v>15.035</v>
      </c>
      <c r="AL277" s="14" t="n">
        <v>7.801</v>
      </c>
      <c r="AM277" s="14" t="n">
        <v>0.167</v>
      </c>
      <c r="AN277" s="14" t="n">
        <v>17.29</v>
      </c>
      <c r="AO277" s="14" t="n">
        <v>0.15</v>
      </c>
      <c r="AP277" s="14" t="n">
        <v>1</v>
      </c>
      <c r="AQ277" s="14" t="n">
        <v>0.847</v>
      </c>
      <c r="AR277" s="14" t="n">
        <v>0.123</v>
      </c>
      <c r="AS277" s="14" t="n">
        <v>0.33</v>
      </c>
      <c r="AT277" s="14" t="n">
        <v>1.354</v>
      </c>
      <c r="AU277" s="14" t="n">
        <v>0.15</v>
      </c>
      <c r="AV277" s="14" t="n">
        <v>1</v>
      </c>
      <c r="AW277" s="14" t="n">
        <v>0.947</v>
      </c>
      <c r="AX277" s="14" t="n">
        <v>0.123</v>
      </c>
      <c r="AY277" s="14" t="n">
        <v>0.173</v>
      </c>
      <c r="AZ277" s="14" t="n">
        <v>1.221</v>
      </c>
      <c r="BA277" s="14" t="n">
        <v>0.09</v>
      </c>
      <c r="BB277" s="14" t="n">
        <v>1</v>
      </c>
      <c r="BC277" s="14" t="n">
        <v>0.589</v>
      </c>
      <c r="BD277" s="14" t="n">
        <v>0.123</v>
      </c>
      <c r="BE277" s="14" t="n">
        <v>0.259</v>
      </c>
      <c r="BF277" s="14" t="n">
        <v>0.924</v>
      </c>
      <c r="BG277" s="14" t="n">
        <v>0.09</v>
      </c>
      <c r="BH277" s="14" t="n">
        <v>1</v>
      </c>
      <c r="BI277" s="14" t="n">
        <v>0.6889999999999999</v>
      </c>
      <c r="BJ277" s="14" t="n">
        <v>0.123</v>
      </c>
      <c r="BK277" s="14" t="n">
        <v>0.236</v>
      </c>
      <c r="BL277" s="14" t="n">
        <v>1.008</v>
      </c>
      <c r="BM277" s="14" t="n">
        <v>0.09</v>
      </c>
      <c r="BN277" s="14" t="n">
        <v>1</v>
      </c>
      <c r="BO277" s="14" t="n">
        <v>0</v>
      </c>
      <c r="BP277" s="14" t="n">
        <v>0</v>
      </c>
      <c r="BQ277" s="14" t="n">
        <v>0.182</v>
      </c>
      <c r="BR277" s="14" t="n">
        <v>0</v>
      </c>
      <c r="BS277" s="14" t="n">
        <v>1</v>
      </c>
      <c r="BT277" s="14" t="n">
        <v>0</v>
      </c>
      <c r="BU277" s="14" t="n">
        <v>0</v>
      </c>
      <c r="BV277" s="14" t="n">
        <v>0.177</v>
      </c>
      <c r="BW277" s="14" t="n">
        <v>0</v>
      </c>
      <c r="BX277" s="14" t="n">
        <v>1</v>
      </c>
      <c r="BY277" s="14" t="n">
        <v>12.729</v>
      </c>
      <c r="BZ277" s="14" t="n">
        <v>0</v>
      </c>
      <c r="CA277" s="14" t="n">
        <v>12.729</v>
      </c>
      <c r="CB277" s="14" t="n">
        <v>0</v>
      </c>
      <c r="CC277" s="14" t="n">
        <v>102.477</v>
      </c>
      <c r="CD277" s="14" t="n">
        <v>7.95</v>
      </c>
      <c r="CE277" s="14" t="n">
        <v>1.138</v>
      </c>
      <c r="CF277" s="14" t="n">
        <v>117.848</v>
      </c>
      <c r="CG277" s="14" t="n">
        <v>0.15</v>
      </c>
      <c r="CH277" s="14" t="n">
        <v>1</v>
      </c>
      <c r="CI277" s="14" t="n">
        <v>0</v>
      </c>
      <c r="CJ277" s="14" t="n">
        <v>0</v>
      </c>
      <c r="CK277" s="14" t="n">
        <v>0</v>
      </c>
      <c r="CL277" s="14" t="n">
        <v>0</v>
      </c>
      <c r="CM277" s="14" t="n">
        <v>0</v>
      </c>
      <c r="CN277" s="14" t="n">
        <v>0</v>
      </c>
      <c r="CO277" s="14" t="n">
        <v>0</v>
      </c>
      <c r="CP277" s="14" t="n">
        <v>0</v>
      </c>
      <c r="CQ277" s="14" t="n">
        <v>1.294</v>
      </c>
      <c r="CR277" s="14" t="n">
        <v>0</v>
      </c>
      <c r="CS277" s="14" t="n">
        <v>5.158</v>
      </c>
      <c r="CT277" s="14" t="n">
        <v>7.554</v>
      </c>
      <c r="CU277" s="14" t="n">
        <v>16.097</v>
      </c>
    </row>
    <row r="278">
      <c r="A278" s="14" t="inlineStr">
        <is>
          <t>FJI2023</t>
        </is>
      </c>
      <c r="B278" s="14" t="inlineStr">
        <is>
          <t>FJI</t>
        </is>
      </c>
      <c r="C278" s="14" t="inlineStr">
        <is>
          <t>FJI</t>
        </is>
      </c>
      <c r="D278" s="14" t="inlineStr">
        <is>
          <t>Fiji</t>
        </is>
      </c>
      <c r="E278" s="14" t="n">
        <v>2023</v>
      </c>
      <c r="F278" s="14" t="n">
        <v>0.09</v>
      </c>
      <c r="G278" s="14" t="n">
        <v>5.77</v>
      </c>
      <c r="H278" s="14" t="n">
        <v>1.286</v>
      </c>
      <c r="I278" s="14" t="n">
        <v>0</v>
      </c>
      <c r="J278" s="14" t="n">
        <v>5.77</v>
      </c>
      <c r="K278" s="14" t="n">
        <v>0</v>
      </c>
      <c r="L278" s="14" t="n">
        <v>1</v>
      </c>
      <c r="M278" s="14" t="n">
        <v>7.886</v>
      </c>
      <c r="N278" s="14" t="n">
        <v>3.857</v>
      </c>
      <c r="O278" s="14" t="n">
        <v>0</v>
      </c>
      <c r="P278" s="14" t="n">
        <v>7.886</v>
      </c>
      <c r="Q278" s="14" t="n">
        <v>0</v>
      </c>
      <c r="R278" s="14" t="n">
        <v>1</v>
      </c>
      <c r="S278" s="14" t="n">
        <v>12.198</v>
      </c>
      <c r="T278" s="14" t="n">
        <v>7.714</v>
      </c>
      <c r="U278" s="14" t="n">
        <v>0.203</v>
      </c>
      <c r="V278" s="14" t="n">
        <v>14.028</v>
      </c>
      <c r="W278" s="14" t="n">
        <v>0.15</v>
      </c>
      <c r="X278" s="14" t="n">
        <v>1</v>
      </c>
      <c r="Y278" s="14" t="n">
        <v>6.656</v>
      </c>
      <c r="Z278" s="14" t="n">
        <v>0.821</v>
      </c>
      <c r="AA278" s="14" t="n">
        <v>0</v>
      </c>
      <c r="AB278" s="14" t="n">
        <v>6.656</v>
      </c>
      <c r="AC278" s="14" t="n">
        <v>0</v>
      </c>
      <c r="AD278" s="14" t="n">
        <v>1</v>
      </c>
      <c r="AE278" s="14" t="n">
        <v>7.942</v>
      </c>
      <c r="AF278" s="14" t="n">
        <v>1.731</v>
      </c>
      <c r="AG278" s="14" t="n">
        <v>0</v>
      </c>
      <c r="AH278" s="14" t="n">
        <v>7.942</v>
      </c>
      <c r="AI278" s="14" t="n">
        <v>0</v>
      </c>
      <c r="AJ278" s="14" t="n">
        <v>1</v>
      </c>
      <c r="AK278" s="14" t="n">
        <v>15.656</v>
      </c>
      <c r="AL278" s="14" t="n">
        <v>8.122999999999999</v>
      </c>
      <c r="AM278" s="14" t="n">
        <v>0.26</v>
      </c>
      <c r="AN278" s="14" t="n">
        <v>18.004</v>
      </c>
      <c r="AO278" s="14" t="n">
        <v>0.15</v>
      </c>
      <c r="AP278" s="14" t="n">
        <v>1</v>
      </c>
      <c r="AQ278" s="14" t="n">
        <v>0.749</v>
      </c>
      <c r="AR278" s="14" t="n">
        <v>0.129</v>
      </c>
      <c r="AS278" s="14" t="n">
        <v>0.346</v>
      </c>
      <c r="AT278" s="14" t="n">
        <v>1.259</v>
      </c>
      <c r="AU278" s="14" t="n">
        <v>0.15</v>
      </c>
      <c r="AV278" s="14" t="n">
        <v>1</v>
      </c>
      <c r="AW278" s="14" t="n">
        <v>0.783</v>
      </c>
      <c r="AX278" s="14" t="n">
        <v>0.129</v>
      </c>
      <c r="AY278" s="14" t="n">
        <v>0.215</v>
      </c>
      <c r="AZ278" s="14" t="n">
        <v>1.088</v>
      </c>
      <c r="BA278" s="14" t="n">
        <v>0.09</v>
      </c>
      <c r="BB278" s="14" t="n">
        <v>1</v>
      </c>
      <c r="BC278" s="14" t="n">
        <v>0.527</v>
      </c>
      <c r="BD278" s="14" t="n">
        <v>0.129</v>
      </c>
      <c r="BE278" s="14" t="n">
        <v>0.212</v>
      </c>
      <c r="BF278" s="14" t="n">
        <v>0.806</v>
      </c>
      <c r="BG278" s="14" t="n">
        <v>0.09</v>
      </c>
      <c r="BH278" s="14" t="n">
        <v>1</v>
      </c>
      <c r="BI278" s="14" t="n">
        <v>0.64</v>
      </c>
      <c r="BJ278" s="14" t="n">
        <v>0.129</v>
      </c>
      <c r="BK278" s="14" t="n">
        <v>0.201</v>
      </c>
      <c r="BL278" s="14" t="n">
        <v>0.916</v>
      </c>
      <c r="BM278" s="14" t="n">
        <v>0.09</v>
      </c>
      <c r="BN278" s="14" t="n">
        <v>1</v>
      </c>
      <c r="BO278" s="14" t="n">
        <v>0</v>
      </c>
      <c r="BP278" s="14" t="n">
        <v>0</v>
      </c>
      <c r="BQ278" s="14" t="n">
        <v>0.19</v>
      </c>
      <c r="BR278" s="14" t="n">
        <v>0</v>
      </c>
      <c r="BS278" s="14" t="n">
        <v>1</v>
      </c>
      <c r="BT278" s="14" t="n">
        <v>0</v>
      </c>
      <c r="BU278" s="14" t="n">
        <v>0</v>
      </c>
      <c r="BV278" s="14" t="n">
        <v>0.185</v>
      </c>
      <c r="BW278" s="14" t="n">
        <v>0</v>
      </c>
      <c r="BX278" s="14" t="n">
        <v>1</v>
      </c>
      <c r="BY278" s="14" t="n">
        <v>13.254</v>
      </c>
      <c r="BZ278" s="14" t="n">
        <v>0</v>
      </c>
      <c r="CA278" s="14" t="n">
        <v>13.254</v>
      </c>
      <c r="CB278" s="14" t="n">
        <v>0</v>
      </c>
      <c r="CC278" s="14" t="n">
        <v>87.07899999999999</v>
      </c>
      <c r="CD278" s="14" t="n">
        <v>7.95</v>
      </c>
      <c r="CE278" s="14" t="n">
        <v>1.446</v>
      </c>
      <c r="CF278" s="14" t="n">
        <v>100.141</v>
      </c>
      <c r="CG278" s="14" t="n">
        <v>0.15</v>
      </c>
      <c r="CH278" s="14" t="n">
        <v>1</v>
      </c>
      <c r="CI278" s="14" t="n">
        <v>0</v>
      </c>
      <c r="CJ278" s="14" t="n">
        <v>0</v>
      </c>
      <c r="CK278" s="14" t="n">
        <v>0</v>
      </c>
      <c r="CL278" s="14" t="n">
        <v>0</v>
      </c>
      <c r="CM278" s="14" t="n">
        <v>0</v>
      </c>
      <c r="CN278" s="14" t="n">
        <v>0</v>
      </c>
      <c r="CO278" s="14" t="n">
        <v>0</v>
      </c>
      <c r="CP278" s="14" t="n">
        <v>0</v>
      </c>
      <c r="CQ278" s="14" t="n">
        <v>1.348</v>
      </c>
      <c r="CR278" s="14" t="n">
        <v>0</v>
      </c>
      <c r="CS278" s="14" t="n">
        <v>5.37</v>
      </c>
      <c r="CT278" s="14" t="n">
        <v>4.484</v>
      </c>
      <c r="CU278" s="14" t="n">
        <v>12.529</v>
      </c>
    </row>
    <row r="279">
      <c r="A279" s="14" t="inlineStr">
        <is>
          <t>FJI2024</t>
        </is>
      </c>
      <c r="B279" s="14" t="inlineStr">
        <is>
          <t>FJI</t>
        </is>
      </c>
      <c r="C279" s="14" t="inlineStr">
        <is>
          <t>FJI</t>
        </is>
      </c>
      <c r="D279" s="14" t="inlineStr">
        <is>
          <t>Fiji</t>
        </is>
      </c>
      <c r="E279" s="14" t="n">
        <v>2024</v>
      </c>
      <c r="F279" s="14" t="n">
        <v>0.09</v>
      </c>
      <c r="G279" s="14" t="n">
        <v>4.833</v>
      </c>
      <c r="H279" s="14" t="n">
        <v>1.324</v>
      </c>
      <c r="I279" s="14" t="n">
        <v>0</v>
      </c>
      <c r="J279" s="14" t="n">
        <v>4.833</v>
      </c>
      <c r="K279" s="14" t="n">
        <v>0</v>
      </c>
      <c r="L279" s="14" t="n">
        <v>1</v>
      </c>
      <c r="M279" s="14" t="n">
        <v>7.124</v>
      </c>
      <c r="N279" s="14" t="n">
        <v>3.971</v>
      </c>
      <c r="O279" s="14" t="n">
        <v>0</v>
      </c>
      <c r="P279" s="14" t="n">
        <v>7.124</v>
      </c>
      <c r="Q279" s="14" t="n">
        <v>0</v>
      </c>
      <c r="R279" s="14" t="n">
        <v>1</v>
      </c>
      <c r="S279" s="14" t="n">
        <v>11.451</v>
      </c>
      <c r="T279" s="14" t="n">
        <v>7.942</v>
      </c>
      <c r="U279" s="14" t="n">
        <v>0.234</v>
      </c>
      <c r="V279" s="14" t="n">
        <v>13.168</v>
      </c>
      <c r="W279" s="14" t="n">
        <v>0.15</v>
      </c>
      <c r="X279" s="14" t="n">
        <v>1</v>
      </c>
      <c r="Y279" s="14" t="n">
        <v>6.853</v>
      </c>
      <c r="Z279" s="14" t="n">
        <v>0.846</v>
      </c>
      <c r="AA279" s="14" t="n">
        <v>0</v>
      </c>
      <c r="AB279" s="14" t="n">
        <v>6.853</v>
      </c>
      <c r="AC279" s="14" t="n">
        <v>0</v>
      </c>
      <c r="AD279" s="14" t="n">
        <v>1</v>
      </c>
      <c r="AE279" s="14" t="n">
        <v>8.176</v>
      </c>
      <c r="AF279" s="14" t="n">
        <v>1.782</v>
      </c>
      <c r="AG279" s="14" t="n">
        <v>0</v>
      </c>
      <c r="AH279" s="14" t="n">
        <v>8.176</v>
      </c>
      <c r="AI279" s="14" t="n">
        <v>0</v>
      </c>
      <c r="AJ279" s="14" t="n">
        <v>1</v>
      </c>
      <c r="AK279" s="14" t="n">
        <v>16.118</v>
      </c>
      <c r="AL279" s="14" t="n">
        <v>8.363</v>
      </c>
      <c r="AM279" s="14" t="n">
        <v>0.329</v>
      </c>
      <c r="AN279" s="14" t="n">
        <v>18.535</v>
      </c>
      <c r="AO279" s="14" t="n">
        <v>0.15</v>
      </c>
      <c r="AP279" s="14" t="n">
        <v>1</v>
      </c>
      <c r="AQ279" s="14" t="n">
        <v>0.72</v>
      </c>
      <c r="AR279" s="14" t="n">
        <v>0.132</v>
      </c>
      <c r="AS279" s="14" t="n">
        <v>0.38</v>
      </c>
      <c r="AT279" s="14" t="n">
        <v>1.264</v>
      </c>
      <c r="AU279" s="14" t="n">
        <v>0.15</v>
      </c>
      <c r="AV279" s="14" t="n">
        <v>1</v>
      </c>
      <c r="AW279" s="14" t="n">
        <v>0.734</v>
      </c>
      <c r="AX279" s="14" t="n">
        <v>0.132</v>
      </c>
      <c r="AY279" s="14" t="n">
        <v>0.163</v>
      </c>
      <c r="AZ279" s="14" t="n">
        <v>1.031</v>
      </c>
      <c r="BA279" s="14" t="n">
        <v>0.15</v>
      </c>
      <c r="BB279" s="14" t="n">
        <v>1</v>
      </c>
      <c r="BC279" s="14" t="n">
        <v>0.51</v>
      </c>
      <c r="BD279" s="14" t="n">
        <v>0.132</v>
      </c>
      <c r="BE279" s="14" t="n">
        <v>0.234</v>
      </c>
      <c r="BF279" s="14" t="n">
        <v>0.856</v>
      </c>
      <c r="BG279" s="14" t="n">
        <v>0.15</v>
      </c>
      <c r="BH279" s="14" t="n">
        <v>1</v>
      </c>
      <c r="BI279" s="14" t="n">
        <v>0.652</v>
      </c>
      <c r="BJ279" s="14" t="n">
        <v>0.132</v>
      </c>
      <c r="BK279" s="14" t="n">
        <v>0.08500000000000001</v>
      </c>
      <c r="BL279" s="14" t="n">
        <v>0.847</v>
      </c>
      <c r="BM279" s="14" t="n">
        <v>0.15</v>
      </c>
      <c r="BN279" s="14" t="n">
        <v>1</v>
      </c>
      <c r="BO279" s="14" t="n">
        <v>0</v>
      </c>
      <c r="BP279" s="14" t="n">
        <v>0</v>
      </c>
      <c r="BQ279" s="14" t="n">
        <v>0.195</v>
      </c>
      <c r="BR279" s="14" t="n">
        <v>0</v>
      </c>
      <c r="BS279" s="14" t="n">
        <v>1</v>
      </c>
      <c r="BT279" s="14" t="n">
        <v>0</v>
      </c>
      <c r="BU279" s="14" t="n">
        <v>0</v>
      </c>
      <c r="BV279" s="14" t="n">
        <v>0.19</v>
      </c>
      <c r="BW279" s="14" t="n">
        <v>0</v>
      </c>
      <c r="BX279" s="14" t="n">
        <v>1</v>
      </c>
      <c r="BY279" s="14" t="n">
        <v>13.646</v>
      </c>
      <c r="BZ279" s="14" t="n">
        <v>0</v>
      </c>
      <c r="CA279" s="14" t="n">
        <v>13.646</v>
      </c>
      <c r="CB279" s="14" t="n">
        <v>0</v>
      </c>
      <c r="CC279" s="14" t="n">
        <v>86.38500000000001</v>
      </c>
      <c r="CD279" s="14" t="n">
        <v>7.95</v>
      </c>
      <c r="CE279" s="14" t="n">
        <v>1.765</v>
      </c>
      <c r="CF279" s="14" t="n">
        <v>99.343</v>
      </c>
      <c r="CG279" s="14" t="n">
        <v>0.15</v>
      </c>
      <c r="CH279" s="14" t="n">
        <v>1</v>
      </c>
      <c r="CI279" s="14" t="n">
        <v>0</v>
      </c>
      <c r="CJ279" s="14" t="n">
        <v>0</v>
      </c>
      <c r="CK279" s="14" t="n">
        <v>0</v>
      </c>
      <c r="CL279" s="14" t="n">
        <v>0</v>
      </c>
      <c r="CM279" s="14" t="n">
        <v>0</v>
      </c>
      <c r="CN279" s="14" t="n">
        <v>0</v>
      </c>
      <c r="CO279" s="14" t="n">
        <v>0</v>
      </c>
      <c r="CP279" s="14" t="n">
        <v>0</v>
      </c>
      <c r="CQ279" s="14" t="n">
        <v>1.387</v>
      </c>
      <c r="CR279" s="14" t="n">
        <v>0</v>
      </c>
      <c r="CS279" s="14" t="n">
        <v>5.529</v>
      </c>
      <c r="CT279" s="14" t="n">
        <v>3.509</v>
      </c>
      <c r="CU279" s="14" t="n">
        <v>10.896</v>
      </c>
    </row>
    <row r="280">
      <c r="A280" s="14" t="inlineStr">
        <is>
          <t>FIN2021</t>
        </is>
      </c>
      <c r="B280" s="14" t="inlineStr">
        <is>
          <t>FIN</t>
        </is>
      </c>
      <c r="C280" s="14" t="inlineStr">
        <is>
          <t>FIN</t>
        </is>
      </c>
      <c r="D280" s="14" t="inlineStr">
        <is>
          <t>Finland</t>
        </is>
      </c>
      <c r="E280" s="14" t="n">
        <v>2021</v>
      </c>
      <c r="F280" s="14" t="n">
        <v>0.24</v>
      </c>
      <c r="G280" s="14" t="n">
        <v>4.778</v>
      </c>
      <c r="H280" s="14" t="n">
        <v>1.045</v>
      </c>
      <c r="I280" s="14" t="n">
        <v>1.672</v>
      </c>
      <c r="J280" s="14" t="n">
        <v>6.45</v>
      </c>
      <c r="K280" s="14" t="n">
        <v>0</v>
      </c>
      <c r="L280" s="14" t="n">
        <v>1</v>
      </c>
      <c r="M280" s="14" t="n">
        <v>10.182</v>
      </c>
      <c r="N280" s="14" t="n">
        <v>4.615</v>
      </c>
      <c r="O280" s="14" t="n">
        <v>5.492</v>
      </c>
      <c r="P280" s="14" t="n">
        <v>15.673</v>
      </c>
      <c r="Q280" s="14" t="n">
        <v>0</v>
      </c>
      <c r="R280" s="14" t="n">
        <v>1</v>
      </c>
      <c r="S280" s="14" t="n">
        <v>8.596</v>
      </c>
      <c r="T280" s="14" t="n">
        <v>5.288</v>
      </c>
      <c r="U280" s="14" t="n">
        <v>6.461</v>
      </c>
      <c r="V280" s="14" t="n">
        <v>18.67</v>
      </c>
      <c r="W280" s="14" t="n">
        <v>0.24</v>
      </c>
      <c r="X280" s="14" t="n">
        <v>1</v>
      </c>
      <c r="Y280" s="14" t="n">
        <v>24.613</v>
      </c>
      <c r="Z280" s="14" t="n">
        <v>2.719</v>
      </c>
      <c r="AA280" s="14" t="n">
        <v>2.766</v>
      </c>
      <c r="AB280" s="14" t="n">
        <v>27.379</v>
      </c>
      <c r="AC280" s="14" t="n">
        <v>0</v>
      </c>
      <c r="AD280" s="14" t="n">
        <v>1</v>
      </c>
      <c r="AE280" s="14" t="n">
        <v>24.569</v>
      </c>
      <c r="AF280" s="14" t="n">
        <v>4.835</v>
      </c>
      <c r="AG280" s="14" t="n">
        <v>2.81</v>
      </c>
      <c r="AH280" s="14" t="n">
        <v>27.379</v>
      </c>
      <c r="AI280" s="14" t="n">
        <v>0</v>
      </c>
      <c r="AJ280" s="14" t="n">
        <v>1</v>
      </c>
      <c r="AK280" s="14" t="n">
        <v>27.798</v>
      </c>
      <c r="AL280" s="14" t="n">
        <v>13.644</v>
      </c>
      <c r="AM280" s="14" t="n">
        <v>6.728</v>
      </c>
      <c r="AN280" s="14" t="n">
        <v>42.813</v>
      </c>
      <c r="AO280" s="14" t="n">
        <v>0.24</v>
      </c>
      <c r="AP280" s="14" t="n">
        <v>1</v>
      </c>
      <c r="AQ280" s="14" t="n">
        <v>0.619</v>
      </c>
      <c r="AR280" s="14" t="n">
        <v>0.114</v>
      </c>
      <c r="AS280" s="14" t="n">
        <v>0.977</v>
      </c>
      <c r="AT280" s="14" t="n">
        <v>1.979</v>
      </c>
      <c r="AU280" s="14" t="n">
        <v>0.24</v>
      </c>
      <c r="AV280" s="14" t="n">
        <v>1</v>
      </c>
      <c r="AW280" s="14" t="n">
        <v>0.599</v>
      </c>
      <c r="AX280" s="14" t="n">
        <v>0.114</v>
      </c>
      <c r="AY280" s="14" t="n">
        <v>0.846</v>
      </c>
      <c r="AZ280" s="14" t="n">
        <v>1.792</v>
      </c>
      <c r="BA280" s="14" t="n">
        <v>0.24</v>
      </c>
      <c r="BB280" s="14" t="n">
        <v>1</v>
      </c>
      <c r="BC280" s="14" t="n">
        <v>0.439</v>
      </c>
      <c r="BD280" s="14" t="n">
        <v>0.114</v>
      </c>
      <c r="BE280" s="14" t="n">
        <v>1.02</v>
      </c>
      <c r="BF280" s="14" t="n">
        <v>1.81</v>
      </c>
      <c r="BG280" s="14" t="n">
        <v>0.24</v>
      </c>
      <c r="BH280" s="14" t="n">
        <v>1</v>
      </c>
      <c r="BI280" s="14" t="n">
        <v>0.505</v>
      </c>
      <c r="BJ280" s="14" t="n">
        <v>0.114</v>
      </c>
      <c r="BK280" s="14" t="n">
        <v>0.455</v>
      </c>
      <c r="BL280" s="14" t="n">
        <v>1.191</v>
      </c>
      <c r="BM280" s="14" t="n">
        <v>0.24</v>
      </c>
      <c r="BN280" s="14" t="n">
        <v>1</v>
      </c>
      <c r="BO280" s="14" t="n">
        <v>0</v>
      </c>
      <c r="BP280" s="14" t="n">
        <v>0.001</v>
      </c>
      <c r="BQ280" s="14" t="n">
        <v>0.075</v>
      </c>
      <c r="BR280" s="14" t="n">
        <v>0</v>
      </c>
      <c r="BS280" s="14" t="n">
        <v>1</v>
      </c>
      <c r="BT280" s="14" t="n">
        <v>0</v>
      </c>
      <c r="BU280" s="14" t="n">
        <v>0.027</v>
      </c>
      <c r="BV280" s="14" t="n">
        <v>0.213</v>
      </c>
      <c r="BW280" s="14" t="n">
        <v>0.24</v>
      </c>
      <c r="BX280" s="14" t="n">
        <v>0.833</v>
      </c>
      <c r="BY280" s="14" t="n">
        <v>11.787</v>
      </c>
      <c r="BZ280" s="14" t="n">
        <v>0</v>
      </c>
      <c r="CA280" s="14" t="n">
        <v>11.787</v>
      </c>
      <c r="CB280" s="14" t="n">
        <v>0</v>
      </c>
      <c r="CC280" s="14" t="n">
        <v>78.125</v>
      </c>
      <c r="CD280" s="14" t="n">
        <v>7.95</v>
      </c>
      <c r="CE280" s="14" t="n">
        <v>86.602</v>
      </c>
      <c r="CF280" s="14" t="n">
        <v>204.261</v>
      </c>
      <c r="CG280" s="14" t="n">
        <v>0.24</v>
      </c>
      <c r="CH280" s="14" t="n">
        <v>1</v>
      </c>
      <c r="CI280" s="14" t="n">
        <v>0</v>
      </c>
      <c r="CJ280" s="14" t="n">
        <v>0</v>
      </c>
      <c r="CK280" s="14" t="n">
        <v>0</v>
      </c>
      <c r="CL280" s="14" t="n">
        <v>0</v>
      </c>
      <c r="CM280" s="14" t="n">
        <v>0</v>
      </c>
      <c r="CN280" s="14" t="n">
        <v>0</v>
      </c>
      <c r="CO280" s="14" t="n">
        <v>0</v>
      </c>
      <c r="CP280" s="14" t="n">
        <v>0</v>
      </c>
      <c r="CQ280" s="14" t="n">
        <v>1.198</v>
      </c>
      <c r="CR280" s="14" t="n">
        <v>0</v>
      </c>
      <c r="CS280" s="14" t="n">
        <v>4.776</v>
      </c>
      <c r="CT280" s="14" t="n">
        <v>5.092</v>
      </c>
      <c r="CU280" s="14" t="n">
        <v>15.162</v>
      </c>
    </row>
    <row r="281">
      <c r="A281" s="14" t="inlineStr">
        <is>
          <t>FIN2022</t>
        </is>
      </c>
      <c r="B281" s="14" t="inlineStr">
        <is>
          <t>FIN</t>
        </is>
      </c>
      <c r="C281" s="14" t="inlineStr">
        <is>
          <t>FIN</t>
        </is>
      </c>
      <c r="D281" s="14" t="inlineStr">
        <is>
          <t>Finland</t>
        </is>
      </c>
      <c r="E281" s="14" t="n">
        <v>2022</v>
      </c>
      <c r="F281" s="14" t="n">
        <v>0.24</v>
      </c>
      <c r="G281" s="14" t="n">
        <v>9.715999999999999</v>
      </c>
      <c r="H281" s="14" t="n">
        <v>1.509</v>
      </c>
      <c r="I281" s="14" t="n">
        <v>8.492000000000001</v>
      </c>
      <c r="J281" s="14" t="n">
        <v>18.208</v>
      </c>
      <c r="K281" s="14" t="n">
        <v>0</v>
      </c>
      <c r="L281" s="14" t="n">
        <v>1</v>
      </c>
      <c r="M281" s="14" t="n">
        <v>19.09</v>
      </c>
      <c r="N281" s="14" t="n">
        <v>7.883</v>
      </c>
      <c r="O281" s="14" t="n">
        <v>9.555999999999999</v>
      </c>
      <c r="P281" s="14" t="n">
        <v>28.646</v>
      </c>
      <c r="Q281" s="14" t="n">
        <v>0</v>
      </c>
      <c r="R281" s="14" t="n">
        <v>1</v>
      </c>
      <c r="S281" s="14" t="n">
        <v>18.457</v>
      </c>
      <c r="T281" s="14" t="n">
        <v>7.118</v>
      </c>
      <c r="U281" s="14" t="n">
        <v>8.238</v>
      </c>
      <c r="V281" s="14" t="n">
        <v>32.525</v>
      </c>
      <c r="W281" s="14" t="n">
        <v>0.24</v>
      </c>
      <c r="X281" s="14" t="n">
        <v>1</v>
      </c>
      <c r="Y281" s="14" t="n">
        <v>40.868</v>
      </c>
      <c r="Z281" s="14" t="n">
        <v>4.287</v>
      </c>
      <c r="AA281" s="14" t="n">
        <v>10.547</v>
      </c>
      <c r="AB281" s="14" t="n">
        <v>51.415</v>
      </c>
      <c r="AC281" s="14" t="n">
        <v>0</v>
      </c>
      <c r="AD281" s="14" t="n">
        <v>1</v>
      </c>
      <c r="AE281" s="14" t="n">
        <v>40.916</v>
      </c>
      <c r="AF281" s="14" t="n">
        <v>7.585</v>
      </c>
      <c r="AG281" s="14" t="n">
        <v>10.499</v>
      </c>
      <c r="AH281" s="14" t="n">
        <v>51.415</v>
      </c>
      <c r="AI281" s="14" t="n">
        <v>0</v>
      </c>
      <c r="AJ281" s="14" t="n">
        <v>1</v>
      </c>
      <c r="AK281" s="14" t="n">
        <v>44.693</v>
      </c>
      <c r="AL281" s="14" t="n">
        <v>21.343</v>
      </c>
      <c r="AM281" s="14" t="n">
        <v>8.207000000000001</v>
      </c>
      <c r="AN281" s="14" t="n">
        <v>64.45099999999999</v>
      </c>
      <c r="AO281" s="14" t="n">
        <v>0.24</v>
      </c>
      <c r="AP281" s="14" t="n">
        <v>1</v>
      </c>
      <c r="AQ281" s="14" t="n">
        <v>0.861</v>
      </c>
      <c r="AR281" s="14" t="n">
        <v>0.123</v>
      </c>
      <c r="AS281" s="14" t="n">
        <v>0.93</v>
      </c>
      <c r="AT281" s="14" t="n">
        <v>2.22</v>
      </c>
      <c r="AU281" s="14" t="n">
        <v>0.24</v>
      </c>
      <c r="AV281" s="14" t="n">
        <v>1</v>
      </c>
      <c r="AW281" s="14" t="n">
        <v>0.986</v>
      </c>
      <c r="AX281" s="14" t="n">
        <v>0.123</v>
      </c>
      <c r="AY281" s="14" t="n">
        <v>0.8159999999999999</v>
      </c>
      <c r="AZ281" s="14" t="n">
        <v>2.234</v>
      </c>
      <c r="BA281" s="14" t="n">
        <v>0.24</v>
      </c>
      <c r="BB281" s="14" t="n">
        <v>1</v>
      </c>
      <c r="BC281" s="14" t="n">
        <v>0.598</v>
      </c>
      <c r="BD281" s="14" t="n">
        <v>0.123</v>
      </c>
      <c r="BE281" s="14" t="n">
        <v>1.132</v>
      </c>
      <c r="BF281" s="14" t="n">
        <v>2.144</v>
      </c>
      <c r="BG281" s="14" t="n">
        <v>0.24</v>
      </c>
      <c r="BH281" s="14" t="n">
        <v>1</v>
      </c>
      <c r="BI281" s="14" t="n">
        <v>0.612</v>
      </c>
      <c r="BJ281" s="14" t="n">
        <v>0.123</v>
      </c>
      <c r="BK281" s="14" t="n">
        <v>0.8110000000000001</v>
      </c>
      <c r="BL281" s="14" t="n">
        <v>1.765</v>
      </c>
      <c r="BM281" s="14" t="n">
        <v>0.24</v>
      </c>
      <c r="BN281" s="14" t="n">
        <v>1</v>
      </c>
      <c r="BO281" s="14" t="n">
        <v>0</v>
      </c>
      <c r="BP281" s="14" t="n">
        <v>0.001</v>
      </c>
      <c r="BQ281" s="14" t="n">
        <v>0.115</v>
      </c>
      <c r="BR281" s="14" t="n">
        <v>0</v>
      </c>
      <c r="BS281" s="14" t="n">
        <v>1</v>
      </c>
      <c r="BT281" s="14" t="n">
        <v>0</v>
      </c>
      <c r="BU281" s="14" t="n">
        <v>0.024</v>
      </c>
      <c r="BV281" s="14" t="n">
        <v>0.232</v>
      </c>
      <c r="BW281" s="14" t="n">
        <v>0.24</v>
      </c>
      <c r="BX281" s="14" t="n">
        <v>0.833</v>
      </c>
      <c r="BY281" s="14" t="n">
        <v>12.729</v>
      </c>
      <c r="BZ281" s="14" t="n">
        <v>0</v>
      </c>
      <c r="CA281" s="14" t="n">
        <v>12.729</v>
      </c>
      <c r="CB281" s="14" t="n">
        <v>0</v>
      </c>
      <c r="CC281" s="14" t="n">
        <v>97.90000000000001</v>
      </c>
      <c r="CD281" s="14" t="n">
        <v>7.95</v>
      </c>
      <c r="CE281" s="14" t="n">
        <v>164.453</v>
      </c>
      <c r="CF281" s="14" t="n">
        <v>325.318</v>
      </c>
      <c r="CG281" s="14" t="n">
        <v>0.24</v>
      </c>
      <c r="CH281" s="14" t="n">
        <v>1</v>
      </c>
      <c r="CI281" s="14" t="n">
        <v>0</v>
      </c>
      <c r="CJ281" s="14" t="n">
        <v>0</v>
      </c>
      <c r="CK281" s="14" t="n">
        <v>0</v>
      </c>
      <c r="CL281" s="14" t="n">
        <v>0</v>
      </c>
      <c r="CM281" s="14" t="n">
        <v>0</v>
      </c>
      <c r="CN281" s="14" t="n">
        <v>0</v>
      </c>
      <c r="CO281" s="14" t="n">
        <v>0</v>
      </c>
      <c r="CP281" s="14" t="n">
        <v>0</v>
      </c>
      <c r="CQ281" s="14" t="n">
        <v>1.294</v>
      </c>
      <c r="CR281" s="14" t="n">
        <v>0</v>
      </c>
      <c r="CS281" s="14" t="n">
        <v>5.158</v>
      </c>
      <c r="CT281" s="14" t="n">
        <v>12.195</v>
      </c>
      <c r="CU281" s="14" t="n">
        <v>31.326</v>
      </c>
    </row>
    <row r="282">
      <c r="A282" s="14" t="inlineStr">
        <is>
          <t>FIN2023</t>
        </is>
      </c>
      <c r="B282" s="14" t="inlineStr">
        <is>
          <t>FIN</t>
        </is>
      </c>
      <c r="C282" s="14" t="inlineStr">
        <is>
          <t>FIN</t>
        </is>
      </c>
      <c r="D282" s="14" t="inlineStr">
        <is>
          <t>Finland</t>
        </is>
      </c>
      <c r="E282" s="14" t="n">
        <v>2023</v>
      </c>
      <c r="F282" s="14" t="n">
        <v>0.24</v>
      </c>
      <c r="G282" s="14" t="n">
        <v>9.474</v>
      </c>
      <c r="H282" s="14" t="n">
        <v>2.158</v>
      </c>
      <c r="I282" s="14" t="n">
        <v>9.842000000000001</v>
      </c>
      <c r="J282" s="14" t="n">
        <v>19.317</v>
      </c>
      <c r="K282" s="14" t="n">
        <v>0</v>
      </c>
      <c r="L282" s="14" t="n">
        <v>1</v>
      </c>
      <c r="M282" s="14" t="n">
        <v>27.274</v>
      </c>
      <c r="N282" s="14" t="n">
        <v>13.527</v>
      </c>
      <c r="O282" s="14" t="n">
        <v>10.943</v>
      </c>
      <c r="P282" s="14" t="n">
        <v>38.217</v>
      </c>
      <c r="Q282" s="14" t="n">
        <v>0</v>
      </c>
      <c r="R282" s="14" t="n">
        <v>1</v>
      </c>
      <c r="S282" s="14" t="n">
        <v>11.809</v>
      </c>
      <c r="T282" s="14" t="n">
        <v>6.898</v>
      </c>
      <c r="U282" s="14" t="n">
        <v>8.473000000000001</v>
      </c>
      <c r="V282" s="14" t="n">
        <v>24.499</v>
      </c>
      <c r="W282" s="14" t="n">
        <v>0.24</v>
      </c>
      <c r="X282" s="14" t="n">
        <v>1</v>
      </c>
      <c r="Y282" s="14" t="n">
        <v>21.216</v>
      </c>
      <c r="Z282" s="14" t="n">
        <v>2.376</v>
      </c>
      <c r="AA282" s="14" t="n">
        <v>16.525</v>
      </c>
      <c r="AB282" s="14" t="n">
        <v>37.74</v>
      </c>
      <c r="AC282" s="14" t="n">
        <v>0</v>
      </c>
      <c r="AD282" s="14" t="n">
        <v>1</v>
      </c>
      <c r="AE282" s="14" t="n">
        <v>21.314</v>
      </c>
      <c r="AF282" s="14" t="n">
        <v>4.245</v>
      </c>
      <c r="AG282" s="14" t="n">
        <v>16.426</v>
      </c>
      <c r="AH282" s="14" t="n">
        <v>37.74</v>
      </c>
      <c r="AI282" s="14" t="n">
        <v>0</v>
      </c>
      <c r="AJ282" s="14" t="n">
        <v>1</v>
      </c>
      <c r="AK282" s="14" t="n">
        <v>25.398</v>
      </c>
      <c r="AL282" s="14" t="n">
        <v>12.581</v>
      </c>
      <c r="AM282" s="14" t="n">
        <v>8.102</v>
      </c>
      <c r="AN282" s="14" t="n">
        <v>40.464</v>
      </c>
      <c r="AO282" s="14" t="n">
        <v>0.24</v>
      </c>
      <c r="AP282" s="14" t="n">
        <v>1</v>
      </c>
      <c r="AQ282" s="14" t="n">
        <v>0.76</v>
      </c>
      <c r="AR282" s="14" t="n">
        <v>0.129</v>
      </c>
      <c r="AS282" s="14" t="n">
        <v>0.922</v>
      </c>
      <c r="AT282" s="14" t="n">
        <v>2.086</v>
      </c>
      <c r="AU282" s="14" t="n">
        <v>0.24</v>
      </c>
      <c r="AV282" s="14" t="n">
        <v>1</v>
      </c>
      <c r="AW282" s="14" t="n">
        <v>0.8110000000000001</v>
      </c>
      <c r="AX282" s="14" t="n">
        <v>0.129</v>
      </c>
      <c r="AY282" s="14" t="n">
        <v>0.878</v>
      </c>
      <c r="AZ282" s="14" t="n">
        <v>2.095</v>
      </c>
      <c r="BA282" s="14" t="n">
        <v>0.24</v>
      </c>
      <c r="BB282" s="14" t="n">
        <v>1</v>
      </c>
      <c r="BC282" s="14" t="n">
        <v>0.535</v>
      </c>
      <c r="BD282" s="14" t="n">
        <v>0.129</v>
      </c>
      <c r="BE282" s="14" t="n">
        <v>1.277</v>
      </c>
      <c r="BF282" s="14" t="n">
        <v>2.247</v>
      </c>
      <c r="BG282" s="14" t="n">
        <v>0.24</v>
      </c>
      <c r="BH282" s="14" t="n">
        <v>1</v>
      </c>
      <c r="BI282" s="14" t="n">
        <v>0.579</v>
      </c>
      <c r="BJ282" s="14" t="n">
        <v>0.129</v>
      </c>
      <c r="BK282" s="14" t="n">
        <v>0.676</v>
      </c>
      <c r="BL282" s="14" t="n">
        <v>1.557</v>
      </c>
      <c r="BM282" s="14" t="n">
        <v>0.24</v>
      </c>
      <c r="BN282" s="14" t="n">
        <v>1</v>
      </c>
      <c r="BO282" s="14" t="n">
        <v>0</v>
      </c>
      <c r="BP282" s="14" t="n">
        <v>0.001</v>
      </c>
      <c r="BQ282" s="14" t="n">
        <v>0.081</v>
      </c>
      <c r="BR282" s="14" t="n">
        <v>0</v>
      </c>
      <c r="BS282" s="14" t="n">
        <v>1</v>
      </c>
      <c r="BT282" s="14" t="n">
        <v>0</v>
      </c>
      <c r="BU282" s="14" t="n">
        <v>0.024</v>
      </c>
      <c r="BV282" s="14" t="n">
        <v>0.268</v>
      </c>
      <c r="BW282" s="14" t="n">
        <v>0.24</v>
      </c>
      <c r="BX282" s="14" t="n">
        <v>0.833</v>
      </c>
      <c r="BY282" s="14" t="n">
        <v>13.254</v>
      </c>
      <c r="BZ282" s="14" t="n">
        <v>0</v>
      </c>
      <c r="CA282" s="14" t="n">
        <v>13.254</v>
      </c>
      <c r="CB282" s="14" t="n">
        <v>0</v>
      </c>
      <c r="CC282" s="14" t="n">
        <v>83.248</v>
      </c>
      <c r="CD282" s="14" t="n">
        <v>7.95</v>
      </c>
      <c r="CE282" s="14" t="n">
        <v>164.946</v>
      </c>
      <c r="CF282" s="14" t="n">
        <v>307.76</v>
      </c>
      <c r="CG282" s="14" t="n">
        <v>0.24</v>
      </c>
      <c r="CH282" s="14" t="n">
        <v>1</v>
      </c>
      <c r="CI282" s="14" t="n">
        <v>0</v>
      </c>
      <c r="CJ282" s="14" t="n">
        <v>0</v>
      </c>
      <c r="CK282" s="14" t="n">
        <v>0</v>
      </c>
      <c r="CL282" s="14" t="n">
        <v>0</v>
      </c>
      <c r="CM282" s="14" t="n">
        <v>0</v>
      </c>
      <c r="CN282" s="14" t="n">
        <v>0</v>
      </c>
      <c r="CO282" s="14" t="n">
        <v>0</v>
      </c>
      <c r="CP282" s="14" t="n">
        <v>0</v>
      </c>
      <c r="CQ282" s="14" t="n">
        <v>1.348</v>
      </c>
      <c r="CR282" s="14" t="n">
        <v>0</v>
      </c>
      <c r="CS282" s="14" t="n">
        <v>5.37</v>
      </c>
      <c r="CT282" s="14" t="n">
        <v>5.868</v>
      </c>
      <c r="CU282" s="14" t="n">
        <v>11.622</v>
      </c>
    </row>
    <row r="283">
      <c r="A283" s="14" t="inlineStr">
        <is>
          <t>FIN2024</t>
        </is>
      </c>
      <c r="B283" s="14" t="inlineStr">
        <is>
          <t>FIN</t>
        </is>
      </c>
      <c r="C283" s="14" t="inlineStr">
        <is>
          <t>FIN</t>
        </is>
      </c>
      <c r="D283" s="14" t="inlineStr">
        <is>
          <t>Finland</t>
        </is>
      </c>
      <c r="E283" s="14" t="n">
        <v>2024</v>
      </c>
      <c r="F283" s="14" t="n">
        <v>0.24</v>
      </c>
      <c r="G283" s="14" t="n">
        <v>8.827999999999999</v>
      </c>
      <c r="H283" s="14" t="n">
        <v>2.236</v>
      </c>
      <c r="I283" s="14" t="n">
        <v>6.45</v>
      </c>
      <c r="J283" s="14" t="n">
        <v>15.278</v>
      </c>
      <c r="K283" s="14" t="n">
        <v>0</v>
      </c>
      <c r="L283" s="14" t="n">
        <v>1</v>
      </c>
      <c r="M283" s="14" t="n">
        <v>25.12</v>
      </c>
      <c r="N283" s="14" t="n">
        <v>13.684</v>
      </c>
      <c r="O283" s="14" t="n">
        <v>7.647</v>
      </c>
      <c r="P283" s="14" t="n">
        <v>32.766</v>
      </c>
      <c r="Q283" s="14" t="n">
        <v>0</v>
      </c>
      <c r="R283" s="14" t="n">
        <v>1</v>
      </c>
      <c r="S283" s="14" t="n">
        <v>11.015</v>
      </c>
      <c r="T283" s="14" t="n">
        <v>7.101</v>
      </c>
      <c r="U283" s="14" t="n">
        <v>10.183</v>
      </c>
      <c r="V283" s="14" t="n">
        <v>25.454</v>
      </c>
      <c r="W283" s="14" t="n">
        <v>0.24</v>
      </c>
      <c r="X283" s="14" t="n">
        <v>1</v>
      </c>
      <c r="Y283" s="14" t="n">
        <v>20.216</v>
      </c>
      <c r="Z283" s="14" t="n">
        <v>2.553</v>
      </c>
      <c r="AA283" s="14" t="n">
        <v>10</v>
      </c>
      <c r="AB283" s="14" t="n">
        <v>30.216</v>
      </c>
      <c r="AC283" s="14" t="n">
        <v>0</v>
      </c>
      <c r="AD283" s="14" t="n">
        <v>1</v>
      </c>
      <c r="AE283" s="14" t="n">
        <v>20.216</v>
      </c>
      <c r="AF283" s="14" t="n">
        <v>4.428</v>
      </c>
      <c r="AG283" s="14" t="n">
        <v>10</v>
      </c>
      <c r="AH283" s="14" t="n">
        <v>30.216</v>
      </c>
      <c r="AI283" s="14" t="n">
        <v>0</v>
      </c>
      <c r="AJ283" s="14" t="n">
        <v>1</v>
      </c>
      <c r="AK283" s="14" t="n">
        <v>24.247</v>
      </c>
      <c r="AL283" s="14" t="n">
        <v>12.333</v>
      </c>
      <c r="AM283" s="14" t="n">
        <v>9.122</v>
      </c>
      <c r="AN283" s="14" t="n">
        <v>40.068</v>
      </c>
      <c r="AO283" s="14" t="n">
        <v>0.24</v>
      </c>
      <c r="AP283" s="14" t="n">
        <v>1</v>
      </c>
      <c r="AQ283" s="14" t="n">
        <v>0.724</v>
      </c>
      <c r="AR283" s="14" t="n">
        <v>0.132</v>
      </c>
      <c r="AS283" s="14" t="n">
        <v>0.848</v>
      </c>
      <c r="AT283" s="14" t="n">
        <v>1.95</v>
      </c>
      <c r="AU283" s="14" t="n">
        <v>0.24</v>
      </c>
      <c r="AV283" s="14" t="n">
        <v>1</v>
      </c>
      <c r="AW283" s="14" t="n">
        <v>0.75</v>
      </c>
      <c r="AX283" s="14" t="n">
        <v>0.132</v>
      </c>
      <c r="AY283" s="14" t="n">
        <v>0.791</v>
      </c>
      <c r="AZ283" s="14" t="n">
        <v>1.911</v>
      </c>
      <c r="BA283" s="14" t="n">
        <v>0.24</v>
      </c>
      <c r="BB283" s="14" t="n">
        <v>1</v>
      </c>
      <c r="BC283" s="14" t="n">
        <v>0.513</v>
      </c>
      <c r="BD283" s="14" t="n">
        <v>0.132</v>
      </c>
      <c r="BE283" s="14" t="n">
        <v>1.13</v>
      </c>
      <c r="BF283" s="14" t="n">
        <v>2.038</v>
      </c>
      <c r="BG283" s="14" t="n">
        <v>0.24</v>
      </c>
      <c r="BH283" s="14" t="n">
        <v>1</v>
      </c>
      <c r="BI283" s="14" t="n">
        <v>0.591</v>
      </c>
      <c r="BJ283" s="14" t="n">
        <v>0.132</v>
      </c>
      <c r="BK283" s="14" t="n">
        <v>0.548</v>
      </c>
      <c r="BL283" s="14" t="n">
        <v>1.412</v>
      </c>
      <c r="BM283" s="14" t="n">
        <v>0.24</v>
      </c>
      <c r="BN283" s="14" t="n">
        <v>1</v>
      </c>
      <c r="BO283" s="14" t="n">
        <v>0</v>
      </c>
      <c r="BP283" s="14" t="n">
        <v>0.001</v>
      </c>
      <c r="BQ283" s="14" t="n">
        <v>0.06900000000000001</v>
      </c>
      <c r="BR283" s="14" t="n">
        <v>0</v>
      </c>
      <c r="BS283" s="14" t="n">
        <v>1</v>
      </c>
      <c r="BT283" s="14" t="n">
        <v>0</v>
      </c>
      <c r="BU283" s="14" t="n">
        <v>0.024</v>
      </c>
      <c r="BV283" s="14" t="n">
        <v>0.306</v>
      </c>
      <c r="BW283" s="14" t="n">
        <v>0.24</v>
      </c>
      <c r="BX283" s="14" t="n">
        <v>0.833</v>
      </c>
      <c r="BY283" s="14" t="n">
        <v>13.646</v>
      </c>
      <c r="BZ283" s="14" t="n">
        <v>0</v>
      </c>
      <c r="CA283" s="14" t="n">
        <v>13.646</v>
      </c>
      <c r="CB283" s="14" t="n">
        <v>0</v>
      </c>
      <c r="CC283" s="14" t="n">
        <v>82.58799999999999</v>
      </c>
      <c r="CD283" s="14" t="n">
        <v>7.95</v>
      </c>
      <c r="CE283" s="14" t="n">
        <v>141.248</v>
      </c>
      <c r="CF283" s="14" t="n">
        <v>277.557</v>
      </c>
      <c r="CG283" s="14" t="n">
        <v>0.24</v>
      </c>
      <c r="CH283" s="14" t="n">
        <v>1</v>
      </c>
      <c r="CI283" s="14" t="n">
        <v>0</v>
      </c>
      <c r="CJ283" s="14" t="n">
        <v>0</v>
      </c>
      <c r="CK283" s="14" t="n">
        <v>0</v>
      </c>
      <c r="CL283" s="14" t="n">
        <v>0</v>
      </c>
      <c r="CM283" s="14" t="n">
        <v>0</v>
      </c>
      <c r="CN283" s="14" t="n">
        <v>0</v>
      </c>
      <c r="CO283" s="14" t="n">
        <v>0</v>
      </c>
      <c r="CP283" s="14" t="n">
        <v>0</v>
      </c>
      <c r="CQ283" s="14" t="n">
        <v>1.387</v>
      </c>
      <c r="CR283" s="14" t="n">
        <v>0</v>
      </c>
      <c r="CS283" s="14" t="n">
        <v>5.529</v>
      </c>
      <c r="CT283" s="14" t="n">
        <v>4.592</v>
      </c>
      <c r="CU283" s="14" t="n">
        <v>10.168</v>
      </c>
    </row>
    <row r="284">
      <c r="A284" s="14" t="inlineStr">
        <is>
          <t>FRA2021</t>
        </is>
      </c>
      <c r="B284" s="14" t="inlineStr">
        <is>
          <t>FRA</t>
        </is>
      </c>
      <c r="C284" s="14" t="inlineStr">
        <is>
          <t>FRA</t>
        </is>
      </c>
      <c r="D284" s="14" t="inlineStr">
        <is>
          <t>France</t>
        </is>
      </c>
      <c r="E284" s="14" t="n">
        <v>2021</v>
      </c>
      <c r="F284" s="14" t="n">
        <v>0.2</v>
      </c>
      <c r="G284" s="14" t="n">
        <v>5.022</v>
      </c>
      <c r="H284" s="14" t="n">
        <v>1.099</v>
      </c>
      <c r="I284" s="14" t="n">
        <v>1.186</v>
      </c>
      <c r="J284" s="14" t="n">
        <v>6.208</v>
      </c>
      <c r="K284" s="14" t="n">
        <v>0</v>
      </c>
      <c r="L284" s="14" t="n">
        <v>1</v>
      </c>
      <c r="M284" s="14" t="n">
        <v>6.592</v>
      </c>
      <c r="N284" s="14" t="n">
        <v>2.988</v>
      </c>
      <c r="O284" s="14" t="n">
        <v>1.494</v>
      </c>
      <c r="P284" s="14" t="n">
        <v>8.086</v>
      </c>
      <c r="Q284" s="14" t="n">
        <v>0</v>
      </c>
      <c r="R284" s="14" t="n">
        <v>1</v>
      </c>
      <c r="S284" s="14" t="n">
        <v>11.069</v>
      </c>
      <c r="T284" s="14" t="n">
        <v>5.94</v>
      </c>
      <c r="U284" s="14" t="n">
        <v>0.235</v>
      </c>
      <c r="V284" s="14" t="n">
        <v>13.564</v>
      </c>
      <c r="W284" s="14" t="n">
        <v>0.2</v>
      </c>
      <c r="X284" s="14" t="n">
        <v>1</v>
      </c>
      <c r="Y284" s="14" t="n">
        <v>21.184</v>
      </c>
      <c r="Z284" s="14" t="n">
        <v>2.34</v>
      </c>
      <c r="AA284" s="14" t="n">
        <v>-6.568</v>
      </c>
      <c r="AB284" s="14" t="n">
        <v>14.616</v>
      </c>
      <c r="AC284" s="14" t="n">
        <v>0</v>
      </c>
      <c r="AD284" s="14" t="n">
        <v>1</v>
      </c>
      <c r="AE284" s="14" t="n">
        <v>21.14</v>
      </c>
      <c r="AF284" s="14" t="n">
        <v>4.16</v>
      </c>
      <c r="AG284" s="14" t="n">
        <v>-6.514</v>
      </c>
      <c r="AH284" s="14" t="n">
        <v>14.627</v>
      </c>
      <c r="AI284" s="14" t="n">
        <v>0</v>
      </c>
      <c r="AJ284" s="14" t="n">
        <v>1</v>
      </c>
      <c r="AK284" s="14" t="n">
        <v>27.169</v>
      </c>
      <c r="AL284" s="14" t="n">
        <v>13.335</v>
      </c>
      <c r="AM284" s="14" t="n">
        <v>-6.925</v>
      </c>
      <c r="AN284" s="14" t="n">
        <v>24.293</v>
      </c>
      <c r="AO284" s="14" t="n">
        <v>0.2</v>
      </c>
      <c r="AP284" s="14" t="n">
        <v>1</v>
      </c>
      <c r="AQ284" s="14" t="n">
        <v>0.619</v>
      </c>
      <c r="AR284" s="14" t="n">
        <v>0.114</v>
      </c>
      <c r="AS284" s="14" t="n">
        <v>0.912</v>
      </c>
      <c r="AT284" s="14" t="n">
        <v>1.837</v>
      </c>
      <c r="AU284" s="14" t="n">
        <v>0.2</v>
      </c>
      <c r="AV284" s="14" t="n">
        <v>1</v>
      </c>
      <c r="AW284" s="14" t="n">
        <v>0.599</v>
      </c>
      <c r="AX284" s="14" t="n">
        <v>0.114</v>
      </c>
      <c r="AY284" s="14" t="n">
        <v>0.8110000000000001</v>
      </c>
      <c r="AZ284" s="14" t="n">
        <v>1.693</v>
      </c>
      <c r="BA284" s="14" t="n">
        <v>0.2</v>
      </c>
      <c r="BB284" s="14" t="n">
        <v>1</v>
      </c>
      <c r="BC284" s="14" t="n">
        <v>0.439</v>
      </c>
      <c r="BD284" s="14" t="n">
        <v>0.114</v>
      </c>
      <c r="BE284" s="14" t="n">
        <v>0.401</v>
      </c>
      <c r="BF284" s="14" t="n">
        <v>1.008</v>
      </c>
      <c r="BG284" s="14" t="n">
        <v>0.2</v>
      </c>
      <c r="BH284" s="14" t="n">
        <v>1</v>
      </c>
      <c r="BI284" s="14" t="n">
        <v>0.505</v>
      </c>
      <c r="BJ284" s="14" t="n">
        <v>0.114</v>
      </c>
      <c r="BK284" s="14" t="n">
        <v>0.386</v>
      </c>
      <c r="BL284" s="14" t="n">
        <v>1.069</v>
      </c>
      <c r="BM284" s="14" t="n">
        <v>0.2</v>
      </c>
      <c r="BN284" s="14" t="n">
        <v>1</v>
      </c>
      <c r="BO284" s="14" t="n">
        <v>0</v>
      </c>
      <c r="BP284" s="14" t="n">
        <v>0.01</v>
      </c>
      <c r="BQ284" s="14" t="n">
        <v>0.095</v>
      </c>
      <c r="BR284" s="14" t="n">
        <v>0</v>
      </c>
      <c r="BS284" s="14" t="n">
        <v>1</v>
      </c>
      <c r="BT284" s="14" t="n">
        <v>0</v>
      </c>
      <c r="BU284" s="14" t="n">
        <v>0.045</v>
      </c>
      <c r="BV284" s="14" t="n">
        <v>0.235</v>
      </c>
      <c r="BW284" s="14" t="n">
        <v>0.2</v>
      </c>
      <c r="BX284" s="14" t="n">
        <v>1</v>
      </c>
      <c r="BY284" s="14" t="n">
        <v>11.787</v>
      </c>
      <c r="BZ284" s="14" t="n">
        <v>0</v>
      </c>
      <c r="CA284" s="14" t="n">
        <v>11.787</v>
      </c>
      <c r="CB284" s="14" t="n">
        <v>0</v>
      </c>
      <c r="CC284" s="14" t="n">
        <v>78.125</v>
      </c>
      <c r="CD284" s="14" t="n">
        <v>7.95</v>
      </c>
      <c r="CE284" s="14" t="n">
        <v>68.496</v>
      </c>
      <c r="CF284" s="14" t="n">
        <v>175.945</v>
      </c>
      <c r="CG284" s="14" t="n">
        <v>0.2</v>
      </c>
      <c r="CH284" s="14" t="n">
        <v>1</v>
      </c>
      <c r="CI284" s="14" t="n">
        <v>0</v>
      </c>
      <c r="CJ284" s="14" t="n">
        <v>0</v>
      </c>
      <c r="CK284" s="14" t="n">
        <v>0</v>
      </c>
      <c r="CL284" s="14" t="n">
        <v>0</v>
      </c>
      <c r="CM284" s="14" t="n">
        <v>0</v>
      </c>
      <c r="CN284" s="14" t="n">
        <v>0.083</v>
      </c>
      <c r="CO284" s="14" t="n">
        <v>0.052</v>
      </c>
      <c r="CP284" s="14" t="n">
        <v>0</v>
      </c>
      <c r="CQ284" s="14" t="n">
        <v>1.198</v>
      </c>
      <c r="CR284" s="14" t="n">
        <v>0</v>
      </c>
      <c r="CS284" s="14" t="n">
        <v>4.776</v>
      </c>
      <c r="CT284" s="14" t="n">
        <v>6.569</v>
      </c>
      <c r="CU284" s="14" t="n">
        <v>14.962</v>
      </c>
    </row>
    <row r="285">
      <c r="A285" s="14" t="inlineStr">
        <is>
          <t>FRA2022</t>
        </is>
      </c>
      <c r="B285" s="14" t="inlineStr">
        <is>
          <t>FRA</t>
        </is>
      </c>
      <c r="C285" s="14" t="inlineStr">
        <is>
          <t>FRA</t>
        </is>
      </c>
      <c r="D285" s="14" t="inlineStr">
        <is>
          <t>France</t>
        </is>
      </c>
      <c r="E285" s="14" t="n">
        <v>2022</v>
      </c>
      <c r="F285" s="14" t="n">
        <v>0.2</v>
      </c>
      <c r="G285" s="14" t="n">
        <v>9.981999999999999</v>
      </c>
      <c r="H285" s="14" t="n">
        <v>1.55</v>
      </c>
      <c r="I285" s="14" t="n">
        <v>8.218</v>
      </c>
      <c r="J285" s="14" t="n">
        <v>18.2</v>
      </c>
      <c r="K285" s="14" t="n">
        <v>0</v>
      </c>
      <c r="L285" s="14" t="n">
        <v>1</v>
      </c>
      <c r="M285" s="14" t="n">
        <v>6.924</v>
      </c>
      <c r="N285" s="14" t="n">
        <v>2.859</v>
      </c>
      <c r="O285" s="14" t="n">
        <v>8.829000000000001</v>
      </c>
      <c r="P285" s="14" t="n">
        <v>15.753</v>
      </c>
      <c r="Q285" s="14" t="n">
        <v>0</v>
      </c>
      <c r="R285" s="14" t="n">
        <v>1</v>
      </c>
      <c r="S285" s="14" t="n">
        <v>18.537</v>
      </c>
      <c r="T285" s="14" t="n">
        <v>6.733</v>
      </c>
      <c r="U285" s="14" t="n">
        <v>3.459</v>
      </c>
      <c r="V285" s="14" t="n">
        <v>26.01</v>
      </c>
      <c r="W285" s="14" t="n">
        <v>0.2</v>
      </c>
      <c r="X285" s="14" t="n">
        <v>1</v>
      </c>
      <c r="Y285" s="14" t="n">
        <v>35.155</v>
      </c>
      <c r="Z285" s="14" t="n">
        <v>3.688</v>
      </c>
      <c r="AA285" s="14" t="n">
        <v>-10.589</v>
      </c>
      <c r="AB285" s="14" t="n">
        <v>24.567</v>
      </c>
      <c r="AC285" s="14" t="n">
        <v>0</v>
      </c>
      <c r="AD285" s="14" t="n">
        <v>1</v>
      </c>
      <c r="AE285" s="14" t="n">
        <v>35.203</v>
      </c>
      <c r="AF285" s="14" t="n">
        <v>6.526</v>
      </c>
      <c r="AG285" s="14" t="n">
        <v>-10.56</v>
      </c>
      <c r="AH285" s="14" t="n">
        <v>24.644</v>
      </c>
      <c r="AI285" s="14" t="n">
        <v>0</v>
      </c>
      <c r="AJ285" s="14" t="n">
        <v>1</v>
      </c>
      <c r="AK285" s="14" t="n">
        <v>41.781</v>
      </c>
      <c r="AL285" s="14" t="n">
        <v>19.952</v>
      </c>
      <c r="AM285" s="14" t="n">
        <v>-19.017</v>
      </c>
      <c r="AN285" s="14" t="n">
        <v>27.316</v>
      </c>
      <c r="AO285" s="14" t="n">
        <v>0.2</v>
      </c>
      <c r="AP285" s="14" t="n">
        <v>1</v>
      </c>
      <c r="AQ285" s="14" t="n">
        <v>0.861</v>
      </c>
      <c r="AR285" s="14" t="n">
        <v>0.123</v>
      </c>
      <c r="AS285" s="14" t="n">
        <v>0.726</v>
      </c>
      <c r="AT285" s="14" t="n">
        <v>1.905</v>
      </c>
      <c r="AU285" s="14" t="n">
        <v>0.2</v>
      </c>
      <c r="AV285" s="14" t="n">
        <v>1</v>
      </c>
      <c r="AW285" s="14" t="n">
        <v>0.986</v>
      </c>
      <c r="AX285" s="14" t="n">
        <v>0.123</v>
      </c>
      <c r="AY285" s="14" t="n">
        <v>0.633</v>
      </c>
      <c r="AZ285" s="14" t="n">
        <v>1.942</v>
      </c>
      <c r="BA285" s="14" t="n">
        <v>0.2</v>
      </c>
      <c r="BB285" s="14" t="n">
        <v>1</v>
      </c>
      <c r="BC285" s="14" t="n">
        <v>0.598</v>
      </c>
      <c r="BD285" s="14" t="n">
        <v>0.123</v>
      </c>
      <c r="BE285" s="14" t="n">
        <v>0.143</v>
      </c>
      <c r="BF285" s="14" t="n">
        <v>0.89</v>
      </c>
      <c r="BG285" s="14" t="n">
        <v>0.2</v>
      </c>
      <c r="BH285" s="14" t="n">
        <v>1</v>
      </c>
      <c r="BI285" s="14" t="n">
        <v>0.612</v>
      </c>
      <c r="BJ285" s="14" t="n">
        <v>0.123</v>
      </c>
      <c r="BK285" s="14" t="n">
        <v>0.6820000000000001</v>
      </c>
      <c r="BL285" s="14" t="n">
        <v>1.553</v>
      </c>
      <c r="BM285" s="14" t="n">
        <v>0.2</v>
      </c>
      <c r="BN285" s="14" t="n">
        <v>1</v>
      </c>
      <c r="BO285" s="14" t="n">
        <v>0</v>
      </c>
      <c r="BP285" s="14" t="n">
        <v>0.002</v>
      </c>
      <c r="BQ285" s="14" t="n">
        <v>0.118</v>
      </c>
      <c r="BR285" s="14" t="n">
        <v>0</v>
      </c>
      <c r="BS285" s="14" t="n">
        <v>1</v>
      </c>
      <c r="BT285" s="14" t="n">
        <v>0</v>
      </c>
      <c r="BU285" s="14" t="n">
        <v>0.021</v>
      </c>
      <c r="BV285" s="14" t="n">
        <v>0.226</v>
      </c>
      <c r="BW285" s="14" t="n">
        <v>0.2</v>
      </c>
      <c r="BX285" s="14" t="n">
        <v>1</v>
      </c>
      <c r="BY285" s="14" t="n">
        <v>12.729</v>
      </c>
      <c r="BZ285" s="14" t="n">
        <v>0</v>
      </c>
      <c r="CA285" s="14" t="n">
        <v>12.729</v>
      </c>
      <c r="CB285" s="14" t="n">
        <v>0</v>
      </c>
      <c r="CC285" s="14" t="n">
        <v>97.90000000000001</v>
      </c>
      <c r="CD285" s="14" t="n">
        <v>7.95</v>
      </c>
      <c r="CE285" s="14" t="n">
        <v>142.287</v>
      </c>
      <c r="CF285" s="14" t="n">
        <v>288.224</v>
      </c>
      <c r="CG285" s="14" t="n">
        <v>0.2</v>
      </c>
      <c r="CH285" s="14" t="n">
        <v>1</v>
      </c>
      <c r="CI285" s="14" t="n">
        <v>0</v>
      </c>
      <c r="CJ285" s="14" t="n">
        <v>0</v>
      </c>
      <c r="CK285" s="14" t="n">
        <v>0</v>
      </c>
      <c r="CL285" s="14" t="n">
        <v>0</v>
      </c>
      <c r="CM285" s="14" t="n">
        <v>0</v>
      </c>
      <c r="CN285" s="14" t="n">
        <v>0.083</v>
      </c>
      <c r="CO285" s="14" t="n">
        <v>0.055</v>
      </c>
      <c r="CP285" s="14" t="n">
        <v>0</v>
      </c>
      <c r="CQ285" s="14" t="n">
        <v>1.294</v>
      </c>
      <c r="CR285" s="14" t="n">
        <v>0</v>
      </c>
      <c r="CS285" s="14" t="n">
        <v>5.158</v>
      </c>
      <c r="CT285" s="14" t="n">
        <v>14.147</v>
      </c>
      <c r="CU285" s="14" t="n">
        <v>28.842</v>
      </c>
    </row>
    <row r="286">
      <c r="A286" s="14" t="inlineStr">
        <is>
          <t>FRA2023</t>
        </is>
      </c>
      <c r="B286" s="14" t="inlineStr">
        <is>
          <t>FRA</t>
        </is>
      </c>
      <c r="C286" s="14" t="inlineStr">
        <is>
          <t>FRA</t>
        </is>
      </c>
      <c r="D286" s="14" t="inlineStr">
        <is>
          <t>France</t>
        </is>
      </c>
      <c r="E286" s="14" t="n">
        <v>2023</v>
      </c>
      <c r="F286" s="14" t="n">
        <v>0.2</v>
      </c>
      <c r="G286" s="14" t="n">
        <v>18.6</v>
      </c>
      <c r="H286" s="14" t="n">
        <v>4.236</v>
      </c>
      <c r="I286" s="14" t="n">
        <v>9.523999999999999</v>
      </c>
      <c r="J286" s="14" t="n">
        <v>28.123</v>
      </c>
      <c r="K286" s="14" t="n">
        <v>0</v>
      </c>
      <c r="L286" s="14" t="n">
        <v>1</v>
      </c>
      <c r="M286" s="14" t="n">
        <v>15.994</v>
      </c>
      <c r="N286" s="14" t="n">
        <v>7.932</v>
      </c>
      <c r="O286" s="14" t="n">
        <v>9.815</v>
      </c>
      <c r="P286" s="14" t="n">
        <v>25.809</v>
      </c>
      <c r="Q286" s="14" t="n">
        <v>0</v>
      </c>
      <c r="R286" s="14" t="n">
        <v>1</v>
      </c>
      <c r="S286" s="14" t="n">
        <v>16.116</v>
      </c>
      <c r="T286" s="14" t="n">
        <v>6.751</v>
      </c>
      <c r="U286" s="14" t="n">
        <v>3.568</v>
      </c>
      <c r="V286" s="14" t="n">
        <v>23.109</v>
      </c>
      <c r="W286" s="14" t="n">
        <v>0.2</v>
      </c>
      <c r="X286" s="14" t="n">
        <v>1</v>
      </c>
      <c r="Y286" s="14" t="n">
        <v>18.138</v>
      </c>
      <c r="Z286" s="14" t="n">
        <v>2.032</v>
      </c>
      <c r="AA286" s="14" t="n">
        <v>11.559</v>
      </c>
      <c r="AB286" s="14" t="n">
        <v>29.698</v>
      </c>
      <c r="AC286" s="14" t="n">
        <v>0</v>
      </c>
      <c r="AD286" s="14" t="n">
        <v>1</v>
      </c>
      <c r="AE286" s="14" t="n">
        <v>18.237</v>
      </c>
      <c r="AF286" s="14" t="n">
        <v>3.632</v>
      </c>
      <c r="AG286" s="14" t="n">
        <v>11.55</v>
      </c>
      <c r="AH286" s="14" t="n">
        <v>29.787</v>
      </c>
      <c r="AI286" s="14" t="n">
        <v>0</v>
      </c>
      <c r="AJ286" s="14" t="n">
        <v>1</v>
      </c>
      <c r="AK286" s="14" t="n">
        <v>25.12</v>
      </c>
      <c r="AL286" s="14" t="n">
        <v>12.444</v>
      </c>
      <c r="AM286" s="14" t="n">
        <v>2.725</v>
      </c>
      <c r="AN286" s="14" t="n">
        <v>33.414</v>
      </c>
      <c r="AO286" s="14" t="n">
        <v>0.2</v>
      </c>
      <c r="AP286" s="14" t="n">
        <v>1</v>
      </c>
      <c r="AQ286" s="14" t="n">
        <v>0.76</v>
      </c>
      <c r="AR286" s="14" t="n">
        <v>0.129</v>
      </c>
      <c r="AS286" s="14" t="n">
        <v>0.9340000000000001</v>
      </c>
      <c r="AT286" s="14" t="n">
        <v>2.034</v>
      </c>
      <c r="AU286" s="14" t="n">
        <v>0.2</v>
      </c>
      <c r="AV286" s="14" t="n">
        <v>1</v>
      </c>
      <c r="AW286" s="14" t="n">
        <v>0.8110000000000001</v>
      </c>
      <c r="AX286" s="14" t="n">
        <v>0.129</v>
      </c>
      <c r="AY286" s="14" t="n">
        <v>0.806</v>
      </c>
      <c r="AZ286" s="14" t="n">
        <v>1.941</v>
      </c>
      <c r="BA286" s="14" t="n">
        <v>0.2</v>
      </c>
      <c r="BB286" s="14" t="n">
        <v>1</v>
      </c>
      <c r="BC286" s="14" t="n">
        <v>0.535</v>
      </c>
      <c r="BD286" s="14" t="n">
        <v>0.129</v>
      </c>
      <c r="BE286" s="14" t="n">
        <v>0.347</v>
      </c>
      <c r="BF286" s="14" t="n">
        <v>1.058</v>
      </c>
      <c r="BG286" s="14" t="n">
        <v>0.2</v>
      </c>
      <c r="BH286" s="14" t="n">
        <v>1</v>
      </c>
      <c r="BI286" s="14" t="n">
        <v>0.579</v>
      </c>
      <c r="BJ286" s="14" t="n">
        <v>0.129</v>
      </c>
      <c r="BK286" s="14" t="n">
        <v>0.5629999999999999</v>
      </c>
      <c r="BL286" s="14" t="n">
        <v>1.371</v>
      </c>
      <c r="BM286" s="14" t="n">
        <v>0.2</v>
      </c>
      <c r="BN286" s="14" t="n">
        <v>1</v>
      </c>
      <c r="BO286" s="14" t="n">
        <v>0</v>
      </c>
      <c r="BP286" s="14" t="n">
        <v>0.001</v>
      </c>
      <c r="BQ286" s="14" t="n">
        <v>0.168</v>
      </c>
      <c r="BR286" s="14" t="n">
        <v>0</v>
      </c>
      <c r="BS286" s="14" t="n">
        <v>1</v>
      </c>
      <c r="BT286" s="14" t="n">
        <v>0</v>
      </c>
      <c r="BU286" s="14" t="n">
        <v>0.008</v>
      </c>
      <c r="BV286" s="14" t="n">
        <v>0.264</v>
      </c>
      <c r="BW286" s="14" t="n">
        <v>0.2</v>
      </c>
      <c r="BX286" s="14" t="n">
        <v>1</v>
      </c>
      <c r="BY286" s="14" t="n">
        <v>13.254</v>
      </c>
      <c r="BZ286" s="14" t="n">
        <v>0</v>
      </c>
      <c r="CA286" s="14" t="n">
        <v>13.254</v>
      </c>
      <c r="CB286" s="14" t="n">
        <v>0</v>
      </c>
      <c r="CC286" s="14" t="n">
        <v>83.248</v>
      </c>
      <c r="CD286" s="14" t="n">
        <v>7.95</v>
      </c>
      <c r="CE286" s="14" t="n">
        <v>138.203</v>
      </c>
      <c r="CF286" s="14" t="n">
        <v>265.741</v>
      </c>
      <c r="CG286" s="14" t="n">
        <v>0.2</v>
      </c>
      <c r="CH286" s="14" t="n">
        <v>1</v>
      </c>
      <c r="CI286" s="14" t="n">
        <v>0</v>
      </c>
      <c r="CJ286" s="14" t="n">
        <v>0</v>
      </c>
      <c r="CK286" s="14" t="n">
        <v>0</v>
      </c>
      <c r="CL286" s="14" t="n">
        <v>0</v>
      </c>
      <c r="CM286" s="14" t="n">
        <v>0</v>
      </c>
      <c r="CN286" s="14" t="n">
        <v>0.028</v>
      </c>
      <c r="CO286" s="14" t="n">
        <v>0.056</v>
      </c>
      <c r="CP286" s="14" t="n">
        <v>0</v>
      </c>
      <c r="CQ286" s="14" t="n">
        <v>1.348</v>
      </c>
      <c r="CR286" s="14" t="n">
        <v>0</v>
      </c>
      <c r="CS286" s="14" t="n">
        <v>5.37</v>
      </c>
      <c r="CT286" s="14" t="n">
        <v>12.035</v>
      </c>
      <c r="CU286" s="14" t="n">
        <v>11.774</v>
      </c>
    </row>
    <row r="287">
      <c r="A287" s="14" t="inlineStr">
        <is>
          <t>FRA2024</t>
        </is>
      </c>
      <c r="B287" s="14" t="inlineStr">
        <is>
          <t>FRA</t>
        </is>
      </c>
      <c r="C287" s="14" t="inlineStr">
        <is>
          <t>FRA</t>
        </is>
      </c>
      <c r="D287" s="14" t="inlineStr">
        <is>
          <t>France</t>
        </is>
      </c>
      <c r="E287" s="14" t="n">
        <v>2024</v>
      </c>
      <c r="F287" s="14" t="n">
        <v>0.2</v>
      </c>
      <c r="G287" s="14" t="n">
        <v>18.133</v>
      </c>
      <c r="H287" s="14" t="n">
        <v>4.594</v>
      </c>
      <c r="I287" s="14" t="n">
        <v>6.241</v>
      </c>
      <c r="J287" s="14" t="n">
        <v>24.374</v>
      </c>
      <c r="K287" s="14" t="n">
        <v>0</v>
      </c>
      <c r="L287" s="14" t="n">
        <v>1</v>
      </c>
      <c r="M287" s="14" t="n">
        <v>15.063</v>
      </c>
      <c r="N287" s="14" t="n">
        <v>8.206</v>
      </c>
      <c r="O287" s="14" t="n">
        <v>6.98</v>
      </c>
      <c r="P287" s="14" t="n">
        <v>22.044</v>
      </c>
      <c r="Q287" s="14" t="n">
        <v>0</v>
      </c>
      <c r="R287" s="14" t="n">
        <v>1</v>
      </c>
      <c r="S287" s="14" t="n">
        <v>15.689</v>
      </c>
      <c r="T287" s="14" t="n">
        <v>6.95</v>
      </c>
      <c r="U287" s="14" t="n">
        <v>3.711</v>
      </c>
      <c r="V287" s="14" t="n">
        <v>22.663</v>
      </c>
      <c r="W287" s="14" t="n">
        <v>0.2</v>
      </c>
      <c r="X287" s="14" t="n">
        <v>1</v>
      </c>
      <c r="Y287" s="14" t="n">
        <v>17.329</v>
      </c>
      <c r="Z287" s="14" t="n">
        <v>2.188</v>
      </c>
      <c r="AA287" s="14" t="n">
        <v>7.154</v>
      </c>
      <c r="AB287" s="14" t="n">
        <v>24.484</v>
      </c>
      <c r="AC287" s="14" t="n">
        <v>0</v>
      </c>
      <c r="AD287" s="14" t="n">
        <v>1</v>
      </c>
      <c r="AE287" s="14" t="n">
        <v>17.329</v>
      </c>
      <c r="AF287" s="14" t="n">
        <v>3.796</v>
      </c>
      <c r="AG287" s="14" t="n">
        <v>7.213</v>
      </c>
      <c r="AH287" s="14" t="n">
        <v>24.543</v>
      </c>
      <c r="AI287" s="14" t="n">
        <v>0</v>
      </c>
      <c r="AJ287" s="14" t="n">
        <v>1</v>
      </c>
      <c r="AK287" s="14" t="n">
        <v>25.826</v>
      </c>
      <c r="AL287" s="14" t="n">
        <v>13.136</v>
      </c>
      <c r="AM287" s="14" t="n">
        <v>5.846</v>
      </c>
      <c r="AN287" s="14" t="n">
        <v>38.007</v>
      </c>
      <c r="AO287" s="14" t="n">
        <v>0.2</v>
      </c>
      <c r="AP287" s="14" t="n">
        <v>1</v>
      </c>
      <c r="AQ287" s="14" t="n">
        <v>0.724</v>
      </c>
      <c r="AR287" s="14" t="n">
        <v>0.132</v>
      </c>
      <c r="AS287" s="14" t="n">
        <v>0.918</v>
      </c>
      <c r="AT287" s="14" t="n">
        <v>1.971</v>
      </c>
      <c r="AU287" s="14" t="n">
        <v>0.2</v>
      </c>
      <c r="AV287" s="14" t="n">
        <v>1</v>
      </c>
      <c r="AW287" s="14" t="n">
        <v>0.75</v>
      </c>
      <c r="AX287" s="14" t="n">
        <v>0.132</v>
      </c>
      <c r="AY287" s="14" t="n">
        <v>0.779</v>
      </c>
      <c r="AZ287" s="14" t="n">
        <v>1.835</v>
      </c>
      <c r="BA287" s="14" t="n">
        <v>0.2</v>
      </c>
      <c r="BB287" s="14" t="n">
        <v>1</v>
      </c>
      <c r="BC287" s="14" t="n">
        <v>0.513</v>
      </c>
      <c r="BD287" s="14" t="n">
        <v>0.132</v>
      </c>
      <c r="BE287" s="14" t="n">
        <v>0.377</v>
      </c>
      <c r="BF287" s="14" t="n">
        <v>1.068</v>
      </c>
      <c r="BG287" s="14" t="n">
        <v>0.2</v>
      </c>
      <c r="BH287" s="14" t="n">
        <v>1</v>
      </c>
      <c r="BI287" s="14" t="n">
        <v>0.591</v>
      </c>
      <c r="BJ287" s="14" t="n">
        <v>0.132</v>
      </c>
      <c r="BK287" s="14" t="n">
        <v>0.47</v>
      </c>
      <c r="BL287" s="14" t="n">
        <v>1.274</v>
      </c>
      <c r="BM287" s="14" t="n">
        <v>0.2</v>
      </c>
      <c r="BN287" s="14" t="n">
        <v>1</v>
      </c>
      <c r="BO287" s="14" t="n">
        <v>0</v>
      </c>
      <c r="BP287" s="14" t="n">
        <v>0.006</v>
      </c>
      <c r="BQ287" s="14" t="n">
        <v>0.119</v>
      </c>
      <c r="BR287" s="14" t="n">
        <v>0</v>
      </c>
      <c r="BS287" s="14" t="n">
        <v>1</v>
      </c>
      <c r="BT287" s="14" t="n">
        <v>0</v>
      </c>
      <c r="BU287" s="14" t="n">
        <v>0.027</v>
      </c>
      <c r="BV287" s="14" t="n">
        <v>0.312</v>
      </c>
      <c r="BW287" s="14" t="n">
        <v>0.2</v>
      </c>
      <c r="BX287" s="14" t="n">
        <v>1</v>
      </c>
      <c r="BY287" s="14" t="n">
        <v>13.646</v>
      </c>
      <c r="BZ287" s="14" t="n">
        <v>0</v>
      </c>
      <c r="CA287" s="14" t="n">
        <v>13.646</v>
      </c>
      <c r="CB287" s="14" t="n">
        <v>0</v>
      </c>
      <c r="CC287" s="14" t="n">
        <v>82.58799999999999</v>
      </c>
      <c r="CD287" s="14" t="n">
        <v>7.95</v>
      </c>
      <c r="CE287" s="14" t="n">
        <v>115.763</v>
      </c>
      <c r="CF287" s="14" t="n">
        <v>238.021</v>
      </c>
      <c r="CG287" s="14" t="n">
        <v>0.2</v>
      </c>
      <c r="CH287" s="14" t="n">
        <v>1</v>
      </c>
      <c r="CI287" s="14" t="n">
        <v>0</v>
      </c>
      <c r="CJ287" s="14" t="n">
        <v>0</v>
      </c>
      <c r="CK287" s="14" t="n">
        <v>0</v>
      </c>
      <c r="CL287" s="14" t="n">
        <v>0</v>
      </c>
      <c r="CM287" s="14" t="n">
        <v>0</v>
      </c>
      <c r="CN287" s="14" t="n">
        <v>0.007</v>
      </c>
      <c r="CO287" s="14" t="n">
        <v>0.057</v>
      </c>
      <c r="CP287" s="14" t="n">
        <v>0</v>
      </c>
      <c r="CQ287" s="14" t="n">
        <v>1.387</v>
      </c>
      <c r="CR287" s="14" t="n">
        <v>0</v>
      </c>
      <c r="CS287" s="14" t="n">
        <v>5.529</v>
      </c>
      <c r="CT287" s="14" t="n">
        <v>11.187</v>
      </c>
      <c r="CU287" s="14" t="n">
        <v>9.994</v>
      </c>
    </row>
    <row r="288">
      <c r="A288" s="14" t="inlineStr">
        <is>
          <t>PYF2021</t>
        </is>
      </c>
      <c r="B288" s="14" t="inlineStr">
        <is>
          <t>PYF</t>
        </is>
      </c>
      <c r="C288" s="14" t="inlineStr">
        <is>
          <t>PYF</t>
        </is>
      </c>
      <c r="D288" s="14" t="inlineStr">
        <is>
          <t>French Polynesia</t>
        </is>
      </c>
      <c r="E288" s="14" t="n">
        <v>2021</v>
      </c>
      <c r="F288" s="14" t="n">
        <v>0.13</v>
      </c>
      <c r="G288" s="14" t="n">
        <v>4.747</v>
      </c>
      <c r="H288" s="14" t="n">
        <v>1.143</v>
      </c>
      <c r="I288" s="14" t="n">
        <v>0</v>
      </c>
      <c r="J288" s="14" t="n">
        <v>4.747</v>
      </c>
      <c r="K288" s="14" t="n">
        <v>0</v>
      </c>
      <c r="L288" s="14" t="n">
        <v>1</v>
      </c>
      <c r="M288" s="14" t="n">
        <v>7.964</v>
      </c>
      <c r="N288" s="14" t="n">
        <v>3.43</v>
      </c>
      <c r="O288" s="14" t="n">
        <v>0</v>
      </c>
      <c r="P288" s="14" t="n">
        <v>7.964</v>
      </c>
      <c r="Q288" s="14" t="n">
        <v>0</v>
      </c>
      <c r="R288" s="14" t="n">
        <v>1</v>
      </c>
      <c r="S288" s="14" t="n">
        <v>10.464</v>
      </c>
      <c r="T288" s="14" t="n">
        <v>6.86</v>
      </c>
      <c r="U288" s="14" t="n">
        <v>0</v>
      </c>
      <c r="V288" s="14" t="n">
        <v>11.824</v>
      </c>
      <c r="W288" s="14" t="n">
        <v>0.13</v>
      </c>
      <c r="X288" s="14" t="n">
        <v>1</v>
      </c>
      <c r="Y288" s="14" t="n">
        <v>10.551</v>
      </c>
      <c r="Z288" s="14" t="n">
        <v>1.302</v>
      </c>
      <c r="AA288" s="14" t="n">
        <v>0</v>
      </c>
      <c r="AB288" s="14" t="n">
        <v>10.551</v>
      </c>
      <c r="AC288" s="14" t="n">
        <v>0</v>
      </c>
      <c r="AD288" s="14" t="n">
        <v>1</v>
      </c>
      <c r="AE288" s="14" t="n">
        <v>11.694</v>
      </c>
      <c r="AF288" s="14" t="n">
        <v>2.549</v>
      </c>
      <c r="AG288" s="14" t="n">
        <v>0</v>
      </c>
      <c r="AH288" s="14" t="n">
        <v>11.694</v>
      </c>
      <c r="AI288" s="14" t="n">
        <v>0</v>
      </c>
      <c r="AJ288" s="14" t="n">
        <v>1</v>
      </c>
      <c r="AK288" s="14" t="n">
        <v>18.554</v>
      </c>
      <c r="AL288" s="14" t="n">
        <v>9.627000000000001</v>
      </c>
      <c r="AM288" s="14" t="n">
        <v>0</v>
      </c>
      <c r="AN288" s="14" t="n">
        <v>20.966</v>
      </c>
      <c r="AO288" s="14" t="n">
        <v>0.13</v>
      </c>
      <c r="AP288" s="14" t="n">
        <v>1</v>
      </c>
      <c r="AQ288" s="14" t="n">
        <v>0.621</v>
      </c>
      <c r="AR288" s="14" t="n">
        <v>0.114</v>
      </c>
      <c r="AS288" s="14" t="n">
        <v>0</v>
      </c>
      <c r="AT288" s="14" t="n">
        <v>0.701</v>
      </c>
      <c r="AU288" s="14" t="n">
        <v>0.13</v>
      </c>
      <c r="AV288" s="14" t="n">
        <v>1</v>
      </c>
      <c r="AW288" s="14" t="n">
        <v>0.593</v>
      </c>
      <c r="AX288" s="14" t="n">
        <v>0.114</v>
      </c>
      <c r="AY288" s="14" t="n">
        <v>0</v>
      </c>
      <c r="AZ288" s="14" t="n">
        <v>0.67</v>
      </c>
      <c r="BA288" s="14" t="n">
        <v>0.13</v>
      </c>
      <c r="BB288" s="14" t="n">
        <v>1</v>
      </c>
      <c r="BC288" s="14" t="n">
        <v>0.44</v>
      </c>
      <c r="BD288" s="14" t="n">
        <v>0.114</v>
      </c>
      <c r="BE288" s="14" t="n">
        <v>0</v>
      </c>
      <c r="BF288" s="14" t="n">
        <v>0.497</v>
      </c>
      <c r="BG288" s="14" t="n">
        <v>0.13</v>
      </c>
      <c r="BH288" s="14" t="n">
        <v>1</v>
      </c>
      <c r="BI288" s="14" t="n">
        <v>0.5600000000000001</v>
      </c>
      <c r="BJ288" s="14" t="n">
        <v>0.114</v>
      </c>
      <c r="BK288" s="14" t="n">
        <v>0</v>
      </c>
      <c r="BL288" s="14" t="n">
        <v>0.633</v>
      </c>
      <c r="BM288" s="14" t="n">
        <v>0.13</v>
      </c>
      <c r="BN288" s="14" t="n">
        <v>1</v>
      </c>
      <c r="BO288" s="14" t="n">
        <v>0</v>
      </c>
      <c r="BP288" s="14" t="n">
        <v>0</v>
      </c>
      <c r="BQ288" s="14" t="n">
        <v>0</v>
      </c>
      <c r="BR288" s="14" t="n">
        <v>0</v>
      </c>
      <c r="BS288" s="14" t="n">
        <v>1</v>
      </c>
      <c r="BT288" s="14" t="n">
        <v>0</v>
      </c>
      <c r="BU288" s="14" t="n">
        <v>0</v>
      </c>
      <c r="BV288" s="14" t="n">
        <v>0</v>
      </c>
      <c r="BW288" s="14" t="n">
        <v>0.13</v>
      </c>
      <c r="BX288" s="14" t="n">
        <v>1</v>
      </c>
      <c r="BY288" s="14" t="n">
        <v>11.787</v>
      </c>
      <c r="BZ288" s="14" t="n">
        <v>0</v>
      </c>
      <c r="CA288" s="14" t="n">
        <v>11.787</v>
      </c>
      <c r="CB288" s="14" t="n">
        <v>0</v>
      </c>
      <c r="CC288" s="14" t="n">
        <v>81.69499999999999</v>
      </c>
      <c r="CD288" s="14" t="n">
        <v>7.95</v>
      </c>
      <c r="CE288" s="14" t="n">
        <v>0</v>
      </c>
      <c r="CF288" s="14" t="n">
        <v>92.316</v>
      </c>
      <c r="CG288" s="14" t="n">
        <v>0.13</v>
      </c>
      <c r="CH288" s="14" t="n">
        <v>1</v>
      </c>
      <c r="CI288" s="14" t="n">
        <v>0</v>
      </c>
      <c r="CJ288" s="14" t="n">
        <v>0</v>
      </c>
      <c r="CK288" s="14" t="n">
        <v>0</v>
      </c>
      <c r="CL288" s="14" t="n">
        <v>0</v>
      </c>
      <c r="CM288" s="14" t="n">
        <v>0</v>
      </c>
      <c r="CN288" s="14" t="n">
        <v>0</v>
      </c>
      <c r="CO288" s="14" t="n">
        <v>0</v>
      </c>
      <c r="CP288" s="14" t="n">
        <v>0</v>
      </c>
      <c r="CQ288" s="14" t="n">
        <v>1.198</v>
      </c>
      <c r="CR288" s="14" t="n">
        <v>0</v>
      </c>
      <c r="CS288" s="14" t="n">
        <v>4.776</v>
      </c>
      <c r="CT288" s="14" t="n">
        <v>3.604</v>
      </c>
      <c r="CU288" s="14" t="n">
        <v>9.407999999999999</v>
      </c>
    </row>
    <row r="289">
      <c r="A289" s="14" t="inlineStr">
        <is>
          <t>PYF2022</t>
        </is>
      </c>
      <c r="B289" s="14" t="inlineStr">
        <is>
          <t>PYF</t>
        </is>
      </c>
      <c r="C289" s="14" t="inlineStr">
        <is>
          <t>PYF</t>
        </is>
      </c>
      <c r="D289" s="14" t="inlineStr">
        <is>
          <t>French Polynesia</t>
        </is>
      </c>
      <c r="E289" s="14" t="n">
        <v>2022</v>
      </c>
      <c r="F289" s="14" t="n">
        <v>0.13</v>
      </c>
      <c r="G289" s="14" t="n">
        <v>8.788</v>
      </c>
      <c r="H289" s="14" t="n">
        <v>1.235</v>
      </c>
      <c r="I289" s="14" t="n">
        <v>0</v>
      </c>
      <c r="J289" s="14" t="n">
        <v>8.788</v>
      </c>
      <c r="K289" s="14" t="n">
        <v>0</v>
      </c>
      <c r="L289" s="14" t="n">
        <v>1</v>
      </c>
      <c r="M289" s="14" t="n">
        <v>9.782999999999999</v>
      </c>
      <c r="N289" s="14" t="n">
        <v>3.704</v>
      </c>
      <c r="O289" s="14" t="n">
        <v>0</v>
      </c>
      <c r="P289" s="14" t="n">
        <v>9.782999999999999</v>
      </c>
      <c r="Q289" s="14" t="n">
        <v>0</v>
      </c>
      <c r="R289" s="14" t="n">
        <v>1</v>
      </c>
      <c r="S289" s="14" t="n">
        <v>14.962</v>
      </c>
      <c r="T289" s="14" t="n">
        <v>7.408</v>
      </c>
      <c r="U289" s="14" t="n">
        <v>0.144</v>
      </c>
      <c r="V289" s="14" t="n">
        <v>16.907</v>
      </c>
      <c r="W289" s="14" t="n">
        <v>0.13</v>
      </c>
      <c r="X289" s="14" t="n">
        <v>1</v>
      </c>
      <c r="Y289" s="14" t="n">
        <v>17.332</v>
      </c>
      <c r="Z289" s="14" t="n">
        <v>2.139</v>
      </c>
      <c r="AA289" s="14" t="n">
        <v>0</v>
      </c>
      <c r="AB289" s="14" t="n">
        <v>17.332</v>
      </c>
      <c r="AC289" s="14" t="n">
        <v>0</v>
      </c>
      <c r="AD289" s="14" t="n">
        <v>1</v>
      </c>
      <c r="AE289" s="14" t="n">
        <v>18.566</v>
      </c>
      <c r="AF289" s="14" t="n">
        <v>4.048</v>
      </c>
      <c r="AG289" s="14" t="n">
        <v>0</v>
      </c>
      <c r="AH289" s="14" t="n">
        <v>18.566</v>
      </c>
      <c r="AI289" s="14" t="n">
        <v>0</v>
      </c>
      <c r="AJ289" s="14" t="n">
        <v>1</v>
      </c>
      <c r="AK289" s="14" t="n">
        <v>25.974</v>
      </c>
      <c r="AL289" s="14" t="n">
        <v>13.478</v>
      </c>
      <c r="AM289" s="14" t="n">
        <v>0.25</v>
      </c>
      <c r="AN289" s="14" t="n">
        <v>29.351</v>
      </c>
      <c r="AO289" s="14" t="n">
        <v>0.13</v>
      </c>
      <c r="AP289" s="14" t="n">
        <v>1</v>
      </c>
      <c r="AQ289" s="14" t="n">
        <v>0.847</v>
      </c>
      <c r="AR289" s="14" t="n">
        <v>0.123</v>
      </c>
      <c r="AS289" s="14" t="n">
        <v>0.008</v>
      </c>
      <c r="AT289" s="14" t="n">
        <v>0.957</v>
      </c>
      <c r="AU289" s="14" t="n">
        <v>0.13</v>
      </c>
      <c r="AV289" s="14" t="n">
        <v>1</v>
      </c>
      <c r="AW289" s="14" t="n">
        <v>0.947</v>
      </c>
      <c r="AX289" s="14" t="n">
        <v>0.123</v>
      </c>
      <c r="AY289" s="14" t="n">
        <v>0.008999999999999999</v>
      </c>
      <c r="AZ289" s="14" t="n">
        <v>1.07</v>
      </c>
      <c r="BA289" s="14" t="n">
        <v>0.13</v>
      </c>
      <c r="BB289" s="14" t="n">
        <v>1</v>
      </c>
      <c r="BC289" s="14" t="n">
        <v>0.589</v>
      </c>
      <c r="BD289" s="14" t="n">
        <v>0.123</v>
      </c>
      <c r="BE289" s="14" t="n">
        <v>0.006</v>
      </c>
      <c r="BF289" s="14" t="n">
        <v>0.665</v>
      </c>
      <c r="BG289" s="14" t="n">
        <v>0.13</v>
      </c>
      <c r="BH289" s="14" t="n">
        <v>1</v>
      </c>
      <c r="BI289" s="14" t="n">
        <v>0.6889999999999999</v>
      </c>
      <c r="BJ289" s="14" t="n">
        <v>0.123</v>
      </c>
      <c r="BK289" s="14" t="n">
        <v>0.007</v>
      </c>
      <c r="BL289" s="14" t="n">
        <v>0.778</v>
      </c>
      <c r="BM289" s="14" t="n">
        <v>0.13</v>
      </c>
      <c r="BN289" s="14" t="n">
        <v>1</v>
      </c>
      <c r="BO289" s="14" t="n">
        <v>0</v>
      </c>
      <c r="BP289" s="14" t="n">
        <v>0</v>
      </c>
      <c r="BQ289" s="14" t="n">
        <v>0</v>
      </c>
      <c r="BR289" s="14" t="n">
        <v>0</v>
      </c>
      <c r="BS289" s="14" t="n">
        <v>1</v>
      </c>
      <c r="BT289" s="14" t="n">
        <v>0</v>
      </c>
      <c r="BU289" s="14" t="n">
        <v>0</v>
      </c>
      <c r="BV289" s="14" t="n">
        <v>0</v>
      </c>
      <c r="BW289" s="14" t="n">
        <v>0.13</v>
      </c>
      <c r="BX289" s="14" t="n">
        <v>1</v>
      </c>
      <c r="BY289" s="14" t="n">
        <v>12.729</v>
      </c>
      <c r="BZ289" s="14" t="n">
        <v>0</v>
      </c>
      <c r="CA289" s="14" t="n">
        <v>12.729</v>
      </c>
      <c r="CB289" s="14" t="n">
        <v>0</v>
      </c>
      <c r="CC289" s="14" t="n">
        <v>102.477</v>
      </c>
      <c r="CD289" s="14" t="n">
        <v>7.95</v>
      </c>
      <c r="CE289" s="14" t="n">
        <v>0.986</v>
      </c>
      <c r="CF289" s="14" t="n">
        <v>115.798</v>
      </c>
      <c r="CG289" s="14" t="n">
        <v>0.13</v>
      </c>
      <c r="CH289" s="14" t="n">
        <v>1</v>
      </c>
      <c r="CI289" s="14" t="n">
        <v>0</v>
      </c>
      <c r="CJ289" s="14" t="n">
        <v>0</v>
      </c>
      <c r="CK289" s="14" t="n">
        <v>0</v>
      </c>
      <c r="CL289" s="14" t="n">
        <v>0</v>
      </c>
      <c r="CM289" s="14" t="n">
        <v>0</v>
      </c>
      <c r="CN289" s="14" t="n">
        <v>0</v>
      </c>
      <c r="CO289" s="14" t="n">
        <v>0</v>
      </c>
      <c r="CP289" s="14" t="n">
        <v>0</v>
      </c>
      <c r="CQ289" s="14" t="n">
        <v>1.294</v>
      </c>
      <c r="CR289" s="14" t="n">
        <v>0</v>
      </c>
      <c r="CS289" s="14" t="n">
        <v>5.158</v>
      </c>
      <c r="CT289" s="14" t="n">
        <v>7.554</v>
      </c>
      <c r="CU289" s="14" t="n">
        <v>16.097</v>
      </c>
    </row>
    <row r="290">
      <c r="A290" s="14" t="inlineStr">
        <is>
          <t>PYF2023</t>
        </is>
      </c>
      <c r="B290" s="14" t="inlineStr">
        <is>
          <t>PYF</t>
        </is>
      </c>
      <c r="C290" s="14" t="inlineStr">
        <is>
          <t>PYF</t>
        </is>
      </c>
      <c r="D290" s="14" t="inlineStr">
        <is>
          <t>French Polynesia</t>
        </is>
      </c>
      <c r="E290" s="14" t="n">
        <v>2023</v>
      </c>
      <c r="F290" s="14" t="n">
        <v>0.13</v>
      </c>
      <c r="G290" s="14" t="n">
        <v>5.77</v>
      </c>
      <c r="H290" s="14" t="n">
        <v>1.286</v>
      </c>
      <c r="I290" s="14" t="n">
        <v>0</v>
      </c>
      <c r="J290" s="14" t="n">
        <v>5.77</v>
      </c>
      <c r="K290" s="14" t="n">
        <v>0</v>
      </c>
      <c r="L290" s="14" t="n">
        <v>1</v>
      </c>
      <c r="M290" s="14" t="n">
        <v>7.886</v>
      </c>
      <c r="N290" s="14" t="n">
        <v>3.857</v>
      </c>
      <c r="O290" s="14" t="n">
        <v>0</v>
      </c>
      <c r="P290" s="14" t="n">
        <v>7.886</v>
      </c>
      <c r="Q290" s="14" t="n">
        <v>0</v>
      </c>
      <c r="R290" s="14" t="n">
        <v>1</v>
      </c>
      <c r="S290" s="14" t="n">
        <v>12.198</v>
      </c>
      <c r="T290" s="14" t="n">
        <v>7.714</v>
      </c>
      <c r="U290" s="14" t="n">
        <v>0.176</v>
      </c>
      <c r="V290" s="14" t="n">
        <v>13.784</v>
      </c>
      <c r="W290" s="14" t="n">
        <v>0.13</v>
      </c>
      <c r="X290" s="14" t="n">
        <v>1</v>
      </c>
      <c r="Y290" s="14" t="n">
        <v>13.814</v>
      </c>
      <c r="Z290" s="14" t="n">
        <v>1.705</v>
      </c>
      <c r="AA290" s="14" t="n">
        <v>0</v>
      </c>
      <c r="AB290" s="14" t="n">
        <v>13.814</v>
      </c>
      <c r="AC290" s="14" t="n">
        <v>0</v>
      </c>
      <c r="AD290" s="14" t="n">
        <v>1</v>
      </c>
      <c r="AE290" s="14" t="n">
        <v>15.1</v>
      </c>
      <c r="AF290" s="14" t="n">
        <v>3.292</v>
      </c>
      <c r="AG290" s="14" t="n">
        <v>0</v>
      </c>
      <c r="AH290" s="14" t="n">
        <v>15.1</v>
      </c>
      <c r="AI290" s="14" t="n">
        <v>0</v>
      </c>
      <c r="AJ290" s="14" t="n">
        <v>1</v>
      </c>
      <c r="AK290" s="14" t="n">
        <v>22.814</v>
      </c>
      <c r="AL290" s="14" t="n">
        <v>11.838</v>
      </c>
      <c r="AM290" s="14" t="n">
        <v>0.328</v>
      </c>
      <c r="AN290" s="14" t="n">
        <v>25.78</v>
      </c>
      <c r="AO290" s="14" t="n">
        <v>0.13</v>
      </c>
      <c r="AP290" s="14" t="n">
        <v>1</v>
      </c>
      <c r="AQ290" s="14" t="n">
        <v>0.749</v>
      </c>
      <c r="AR290" s="14" t="n">
        <v>0.129</v>
      </c>
      <c r="AS290" s="14" t="n">
        <v>0.011</v>
      </c>
      <c r="AT290" s="14" t="n">
        <v>0.846</v>
      </c>
      <c r="AU290" s="14" t="n">
        <v>0.13</v>
      </c>
      <c r="AV290" s="14" t="n">
        <v>1</v>
      </c>
      <c r="AW290" s="14" t="n">
        <v>0.783</v>
      </c>
      <c r="AX290" s="14" t="n">
        <v>0.129</v>
      </c>
      <c r="AY290" s="14" t="n">
        <v>0.011</v>
      </c>
      <c r="AZ290" s="14" t="n">
        <v>0.884</v>
      </c>
      <c r="BA290" s="14" t="n">
        <v>0.13</v>
      </c>
      <c r="BB290" s="14" t="n">
        <v>1</v>
      </c>
      <c r="BC290" s="14" t="n">
        <v>0.527</v>
      </c>
      <c r="BD290" s="14" t="n">
        <v>0.129</v>
      </c>
      <c r="BE290" s="14" t="n">
        <v>0.008</v>
      </c>
      <c r="BF290" s="14" t="n">
        <v>0.596</v>
      </c>
      <c r="BG290" s="14" t="n">
        <v>0.13</v>
      </c>
      <c r="BH290" s="14" t="n">
        <v>1</v>
      </c>
      <c r="BI290" s="14" t="n">
        <v>0.64</v>
      </c>
      <c r="BJ290" s="14" t="n">
        <v>0.129</v>
      </c>
      <c r="BK290" s="14" t="n">
        <v>0.008999999999999999</v>
      </c>
      <c r="BL290" s="14" t="n">
        <v>0.723</v>
      </c>
      <c r="BM290" s="14" t="n">
        <v>0.13</v>
      </c>
      <c r="BN290" s="14" t="n">
        <v>1</v>
      </c>
      <c r="BO290" s="14" t="n">
        <v>0</v>
      </c>
      <c r="BP290" s="14" t="n">
        <v>0</v>
      </c>
      <c r="BQ290" s="14" t="n">
        <v>0</v>
      </c>
      <c r="BR290" s="14" t="n">
        <v>0</v>
      </c>
      <c r="BS290" s="14" t="n">
        <v>1</v>
      </c>
      <c r="BT290" s="14" t="n">
        <v>0</v>
      </c>
      <c r="BU290" s="14" t="n">
        <v>0</v>
      </c>
      <c r="BV290" s="14" t="n">
        <v>0</v>
      </c>
      <c r="BW290" s="14" t="n">
        <v>0.13</v>
      </c>
      <c r="BX290" s="14" t="n">
        <v>1</v>
      </c>
      <c r="BY290" s="14" t="n">
        <v>13.254</v>
      </c>
      <c r="BZ290" s="14" t="n">
        <v>0</v>
      </c>
      <c r="CA290" s="14" t="n">
        <v>13.254</v>
      </c>
      <c r="CB290" s="14" t="n">
        <v>0</v>
      </c>
      <c r="CC290" s="14" t="n">
        <v>87.07899999999999</v>
      </c>
      <c r="CD290" s="14" t="n">
        <v>7.95</v>
      </c>
      <c r="CE290" s="14" t="n">
        <v>1.253</v>
      </c>
      <c r="CF290" s="14" t="n">
        <v>98.399</v>
      </c>
      <c r="CG290" s="14" t="n">
        <v>0.13</v>
      </c>
      <c r="CH290" s="14" t="n">
        <v>1</v>
      </c>
      <c r="CI290" s="14" t="n">
        <v>0</v>
      </c>
      <c r="CJ290" s="14" t="n">
        <v>0</v>
      </c>
      <c r="CK290" s="14" t="n">
        <v>0</v>
      </c>
      <c r="CL290" s="14" t="n">
        <v>0</v>
      </c>
      <c r="CM290" s="14" t="n">
        <v>0</v>
      </c>
      <c r="CN290" s="14" t="n">
        <v>0</v>
      </c>
      <c r="CO290" s="14" t="n">
        <v>0</v>
      </c>
      <c r="CP290" s="14" t="n">
        <v>0</v>
      </c>
      <c r="CQ290" s="14" t="n">
        <v>1.348</v>
      </c>
      <c r="CR290" s="14" t="n">
        <v>0</v>
      </c>
      <c r="CS290" s="14" t="n">
        <v>5.37</v>
      </c>
      <c r="CT290" s="14" t="n">
        <v>4.484</v>
      </c>
      <c r="CU290" s="14" t="n">
        <v>12.529</v>
      </c>
    </row>
    <row r="291">
      <c r="A291" s="14" t="inlineStr">
        <is>
          <t>PYF2024</t>
        </is>
      </c>
      <c r="B291" s="14" t="inlineStr">
        <is>
          <t>PYF</t>
        </is>
      </c>
      <c r="C291" s="14" t="inlineStr">
        <is>
          <t>PYF</t>
        </is>
      </c>
      <c r="D291" s="14" t="inlineStr">
        <is>
          <t>French Polynesia</t>
        </is>
      </c>
      <c r="E291" s="14" t="n">
        <v>2024</v>
      </c>
      <c r="F291" s="14" t="n">
        <v>0.13</v>
      </c>
      <c r="G291" s="14" t="n">
        <v>4.833</v>
      </c>
      <c r="H291" s="14" t="n">
        <v>1.324</v>
      </c>
      <c r="I291" s="14" t="n">
        <v>0</v>
      </c>
      <c r="J291" s="14" t="n">
        <v>4.833</v>
      </c>
      <c r="K291" s="14" t="n">
        <v>0</v>
      </c>
      <c r="L291" s="14" t="n">
        <v>1</v>
      </c>
      <c r="M291" s="14" t="n">
        <v>7.124</v>
      </c>
      <c r="N291" s="14" t="n">
        <v>3.971</v>
      </c>
      <c r="O291" s="14" t="n">
        <v>0</v>
      </c>
      <c r="P291" s="14" t="n">
        <v>7.124</v>
      </c>
      <c r="Q291" s="14" t="n">
        <v>0</v>
      </c>
      <c r="R291" s="14" t="n">
        <v>1</v>
      </c>
      <c r="S291" s="14" t="n">
        <v>11.451</v>
      </c>
      <c r="T291" s="14" t="n">
        <v>7.942</v>
      </c>
      <c r="U291" s="14" t="n">
        <v>0.203</v>
      </c>
      <c r="V291" s="14" t="n">
        <v>12.939</v>
      </c>
      <c r="W291" s="14" t="n">
        <v>0.13</v>
      </c>
      <c r="X291" s="14" t="n">
        <v>1</v>
      </c>
      <c r="Y291" s="14" t="n">
        <v>12.219</v>
      </c>
      <c r="Z291" s="14" t="n">
        <v>1.508</v>
      </c>
      <c r="AA291" s="14" t="n">
        <v>0</v>
      </c>
      <c r="AB291" s="14" t="n">
        <v>12.219</v>
      </c>
      <c r="AC291" s="14" t="n">
        <v>0</v>
      </c>
      <c r="AD291" s="14" t="n">
        <v>1</v>
      </c>
      <c r="AE291" s="14" t="n">
        <v>13.543</v>
      </c>
      <c r="AF291" s="14" t="n">
        <v>2.952</v>
      </c>
      <c r="AG291" s="14" t="n">
        <v>0</v>
      </c>
      <c r="AH291" s="14" t="n">
        <v>13.543</v>
      </c>
      <c r="AI291" s="14" t="n">
        <v>0</v>
      </c>
      <c r="AJ291" s="14" t="n">
        <v>1</v>
      </c>
      <c r="AK291" s="14" t="n">
        <v>21.484</v>
      </c>
      <c r="AL291" s="14" t="n">
        <v>11.148</v>
      </c>
      <c r="AM291" s="14" t="n">
        <v>0.38</v>
      </c>
      <c r="AN291" s="14" t="n">
        <v>24.277</v>
      </c>
      <c r="AO291" s="14" t="n">
        <v>0.13</v>
      </c>
      <c r="AP291" s="14" t="n">
        <v>1</v>
      </c>
      <c r="AQ291" s="14" t="n">
        <v>0.72</v>
      </c>
      <c r="AR291" s="14" t="n">
        <v>0.132</v>
      </c>
      <c r="AS291" s="14" t="n">
        <v>0.013</v>
      </c>
      <c r="AT291" s="14" t="n">
        <v>0.8139999999999999</v>
      </c>
      <c r="AU291" s="14" t="n">
        <v>0.13</v>
      </c>
      <c r="AV291" s="14" t="n">
        <v>1</v>
      </c>
      <c r="AW291" s="14" t="n">
        <v>0.734</v>
      </c>
      <c r="AX291" s="14" t="n">
        <v>0.132</v>
      </c>
      <c r="AY291" s="14" t="n">
        <v>0.013</v>
      </c>
      <c r="AZ291" s="14" t="n">
        <v>0.829</v>
      </c>
      <c r="BA291" s="14" t="n">
        <v>0.13</v>
      </c>
      <c r="BB291" s="14" t="n">
        <v>1</v>
      </c>
      <c r="BC291" s="14" t="n">
        <v>0.51</v>
      </c>
      <c r="BD291" s="14" t="n">
        <v>0.132</v>
      </c>
      <c r="BE291" s="14" t="n">
        <v>0.008999999999999999</v>
      </c>
      <c r="BF291" s="14" t="n">
        <v>0.577</v>
      </c>
      <c r="BG291" s="14" t="n">
        <v>0.13</v>
      </c>
      <c r="BH291" s="14" t="n">
        <v>1</v>
      </c>
      <c r="BI291" s="14" t="n">
        <v>0.652</v>
      </c>
      <c r="BJ291" s="14" t="n">
        <v>0.132</v>
      </c>
      <c r="BK291" s="14" t="n">
        <v>0.012</v>
      </c>
      <c r="BL291" s="14" t="n">
        <v>0.737</v>
      </c>
      <c r="BM291" s="14" t="n">
        <v>0.13</v>
      </c>
      <c r="BN291" s="14" t="n">
        <v>1</v>
      </c>
      <c r="BO291" s="14" t="n">
        <v>0</v>
      </c>
      <c r="BP291" s="14" t="n">
        <v>0</v>
      </c>
      <c r="BQ291" s="14" t="n">
        <v>0</v>
      </c>
      <c r="BR291" s="14" t="n">
        <v>0</v>
      </c>
      <c r="BS291" s="14" t="n">
        <v>1</v>
      </c>
      <c r="BT291" s="14" t="n">
        <v>0</v>
      </c>
      <c r="BU291" s="14" t="n">
        <v>0</v>
      </c>
      <c r="BV291" s="14" t="n">
        <v>0</v>
      </c>
      <c r="BW291" s="14" t="n">
        <v>0.13</v>
      </c>
      <c r="BX291" s="14" t="n">
        <v>1</v>
      </c>
      <c r="BY291" s="14" t="n">
        <v>13.646</v>
      </c>
      <c r="BZ291" s="14" t="n">
        <v>0</v>
      </c>
      <c r="CA291" s="14" t="n">
        <v>13.646</v>
      </c>
      <c r="CB291" s="14" t="n">
        <v>0</v>
      </c>
      <c r="CC291" s="14" t="n">
        <v>86.38500000000001</v>
      </c>
      <c r="CD291" s="14" t="n">
        <v>7.95</v>
      </c>
      <c r="CE291" s="14" t="n">
        <v>1.53</v>
      </c>
      <c r="CF291" s="14" t="n">
        <v>97.616</v>
      </c>
      <c r="CG291" s="14" t="n">
        <v>0.13</v>
      </c>
      <c r="CH291" s="14" t="n">
        <v>1</v>
      </c>
      <c r="CI291" s="14" t="n">
        <v>0</v>
      </c>
      <c r="CJ291" s="14" t="n">
        <v>0</v>
      </c>
      <c r="CK291" s="14" t="n">
        <v>0</v>
      </c>
      <c r="CL291" s="14" t="n">
        <v>0</v>
      </c>
      <c r="CM291" s="14" t="n">
        <v>0</v>
      </c>
      <c r="CN291" s="14" t="n">
        <v>0</v>
      </c>
      <c r="CO291" s="14" t="n">
        <v>0</v>
      </c>
      <c r="CP291" s="14" t="n">
        <v>0</v>
      </c>
      <c r="CQ291" s="14" t="n">
        <v>1.387</v>
      </c>
      <c r="CR291" s="14" t="n">
        <v>0</v>
      </c>
      <c r="CS291" s="14" t="n">
        <v>5.529</v>
      </c>
      <c r="CT291" s="14" t="n">
        <v>3.509</v>
      </c>
      <c r="CU291" s="14" t="n">
        <v>10.896</v>
      </c>
    </row>
    <row r="292">
      <c r="A292" s="14" t="inlineStr">
        <is>
          <t>GAB2021</t>
        </is>
      </c>
      <c r="B292" s="14" t="inlineStr">
        <is>
          <t>GAB</t>
        </is>
      </c>
      <c r="C292" s="14" t="inlineStr">
        <is>
          <t>GAB</t>
        </is>
      </c>
      <c r="D292" s="14" t="inlineStr">
        <is>
          <t>Gabon</t>
        </is>
      </c>
      <c r="E292" s="14" t="n">
        <v>2021</v>
      </c>
      <c r="F292" s="14" t="n">
        <v>0.18</v>
      </c>
      <c r="G292" s="14" t="n">
        <v>5.897</v>
      </c>
      <c r="H292" s="14" t="n">
        <v>1.143</v>
      </c>
      <c r="I292" s="14" t="n">
        <v>0.475</v>
      </c>
      <c r="J292" s="14" t="n">
        <v>6.372</v>
      </c>
      <c r="K292" s="14" t="n">
        <v>0</v>
      </c>
      <c r="L292" s="14" t="n">
        <v>1</v>
      </c>
      <c r="M292" s="14" t="n">
        <v>7.964</v>
      </c>
      <c r="N292" s="14" t="n">
        <v>3.43</v>
      </c>
      <c r="O292" s="14" t="n">
        <v>0.453</v>
      </c>
      <c r="P292" s="14" t="n">
        <v>8.417999999999999</v>
      </c>
      <c r="Q292" s="14" t="n">
        <v>0</v>
      </c>
      <c r="R292" s="14" t="n">
        <v>1</v>
      </c>
      <c r="S292" s="14" t="n">
        <v>11.613</v>
      </c>
      <c r="T292" s="14" t="n">
        <v>6.86</v>
      </c>
      <c r="U292" s="14" t="n">
        <v>0.475</v>
      </c>
      <c r="V292" s="14" t="n">
        <v>14.265</v>
      </c>
      <c r="W292" s="14" t="n">
        <v>0.18</v>
      </c>
      <c r="X292" s="14" t="n">
        <v>1</v>
      </c>
      <c r="Y292" s="14" t="n">
        <v>5.347</v>
      </c>
      <c r="Z292" s="14" t="n">
        <v>0.393</v>
      </c>
      <c r="AA292" s="14" t="n">
        <v>-0.127</v>
      </c>
      <c r="AB292" s="14" t="n">
        <v>5.22</v>
      </c>
      <c r="AC292" s="14" t="n">
        <v>0</v>
      </c>
      <c r="AD292" s="14" t="n">
        <v>1</v>
      </c>
      <c r="AE292" s="14" t="n">
        <v>5.919</v>
      </c>
      <c r="AF292" s="14" t="n">
        <v>0.8</v>
      </c>
      <c r="AG292" s="14" t="n">
        <v>-0.127</v>
      </c>
      <c r="AH292" s="14" t="n">
        <v>5.792</v>
      </c>
      <c r="AI292" s="14" t="n">
        <v>0</v>
      </c>
      <c r="AJ292" s="14" t="n">
        <v>1</v>
      </c>
      <c r="AK292" s="14" t="n">
        <v>9.349</v>
      </c>
      <c r="AL292" s="14" t="n">
        <v>3.473</v>
      </c>
      <c r="AM292" s="14" t="n">
        <v>-0.108</v>
      </c>
      <c r="AN292" s="14" t="n">
        <v>10.905</v>
      </c>
      <c r="AO292" s="14" t="n">
        <v>0.18</v>
      </c>
      <c r="AP292" s="14" t="n">
        <v>1</v>
      </c>
      <c r="AQ292" s="14" t="n">
        <v>0.619</v>
      </c>
      <c r="AR292" s="14" t="n">
        <v>0.114</v>
      </c>
      <c r="AS292" s="14" t="n">
        <v>0.306</v>
      </c>
      <c r="AT292" s="14" t="n">
        <v>1.091</v>
      </c>
      <c r="AU292" s="14" t="n">
        <v>0.18</v>
      </c>
      <c r="AV292" s="14" t="n">
        <v>1</v>
      </c>
      <c r="AW292" s="14" t="n">
        <v>0.599</v>
      </c>
      <c r="AX292" s="14" t="n">
        <v>0.114</v>
      </c>
      <c r="AY292" s="14" t="n">
        <v>0.295</v>
      </c>
      <c r="AZ292" s="14" t="n">
        <v>1.055</v>
      </c>
      <c r="BA292" s="14" t="n">
        <v>0.18</v>
      </c>
      <c r="BB292" s="14" t="n">
        <v>1</v>
      </c>
      <c r="BC292" s="14" t="n">
        <v>0.439</v>
      </c>
      <c r="BD292" s="14" t="n">
        <v>0.114</v>
      </c>
      <c r="BE292" s="14" t="n">
        <v>-0.068</v>
      </c>
      <c r="BF292" s="14" t="n">
        <v>0.438</v>
      </c>
      <c r="BG292" s="14" t="n">
        <v>0</v>
      </c>
      <c r="BH292" s="14" t="n">
        <v>0</v>
      </c>
      <c r="BI292" s="14" t="n">
        <v>0.505</v>
      </c>
      <c r="BJ292" s="14" t="n">
        <v>0.114</v>
      </c>
      <c r="BK292" s="14" t="n">
        <v>0.183</v>
      </c>
      <c r="BL292" s="14" t="n">
        <v>0.8110000000000001</v>
      </c>
      <c r="BM292" s="14" t="n">
        <v>0.18</v>
      </c>
      <c r="BN292" s="14" t="n">
        <v>1</v>
      </c>
      <c r="BO292" s="14" t="n">
        <v>0</v>
      </c>
      <c r="BP292" s="14" t="n">
        <v>-0.016</v>
      </c>
      <c r="BQ292" s="14" t="n">
        <v>0.197</v>
      </c>
      <c r="BR292" s="14" t="n">
        <v>0</v>
      </c>
      <c r="BS292" s="14" t="n">
        <v>0.5</v>
      </c>
      <c r="BT292" s="14" t="n">
        <v>0</v>
      </c>
      <c r="BU292" s="14" t="n">
        <v>-0.016</v>
      </c>
      <c r="BV292" s="14" t="n">
        <v>0.222</v>
      </c>
      <c r="BW292" s="14" t="n">
        <v>0.18</v>
      </c>
      <c r="BX292" s="14" t="n">
        <v>0.333</v>
      </c>
      <c r="BY292" s="14" t="n">
        <v>11.787</v>
      </c>
      <c r="BZ292" s="14" t="n">
        <v>0</v>
      </c>
      <c r="CA292" s="14" t="n">
        <v>11.787</v>
      </c>
      <c r="CB292" s="14" t="n">
        <v>0</v>
      </c>
      <c r="CC292" s="14" t="n">
        <v>78.125</v>
      </c>
      <c r="CD292" s="14" t="n">
        <v>7.95</v>
      </c>
      <c r="CE292" s="14" t="n">
        <v>31.221</v>
      </c>
      <c r="CF292" s="14" t="n">
        <v>129.028</v>
      </c>
      <c r="CG292" s="14" t="n">
        <v>0.18</v>
      </c>
      <c r="CH292" s="14" t="n">
        <v>1</v>
      </c>
      <c r="CI292" s="14" t="n">
        <v>0</v>
      </c>
      <c r="CJ292" s="14" t="n">
        <v>0</v>
      </c>
      <c r="CK292" s="14" t="n">
        <v>0</v>
      </c>
      <c r="CL292" s="14" t="n">
        <v>0</v>
      </c>
      <c r="CM292" s="14" t="n">
        <v>0</v>
      </c>
      <c r="CN292" s="14" t="n">
        <v>0</v>
      </c>
      <c r="CO292" s="14" t="n">
        <v>0</v>
      </c>
      <c r="CP292" s="14" t="n">
        <v>0</v>
      </c>
      <c r="CQ292" s="14" t="n">
        <v>1.198</v>
      </c>
      <c r="CR292" s="14" t="n">
        <v>1</v>
      </c>
      <c r="CS292" s="14" t="n">
        <v>4.776</v>
      </c>
      <c r="CT292" s="14" t="n">
        <v>4.753</v>
      </c>
      <c r="CU292" s="14" t="n">
        <v>15.162</v>
      </c>
    </row>
    <row r="293">
      <c r="A293" s="14" t="inlineStr">
        <is>
          <t>GAB2022</t>
        </is>
      </c>
      <c r="B293" s="14" t="inlineStr">
        <is>
          <t>GAB</t>
        </is>
      </c>
      <c r="C293" s="14" t="inlineStr">
        <is>
          <t>GAB</t>
        </is>
      </c>
      <c r="D293" s="14" t="inlineStr">
        <is>
          <t>Gabon</t>
        </is>
      </c>
      <c r="E293" s="14" t="n">
        <v>2022</v>
      </c>
      <c r="F293" s="14" t="n">
        <v>0.18</v>
      </c>
      <c r="G293" s="14" t="n">
        <v>11.72</v>
      </c>
      <c r="H293" s="14" t="n">
        <v>1.235</v>
      </c>
      <c r="I293" s="14" t="n">
        <v>1.132</v>
      </c>
      <c r="J293" s="14" t="n">
        <v>12.852</v>
      </c>
      <c r="K293" s="14" t="n">
        <v>0</v>
      </c>
      <c r="L293" s="14" t="n">
        <v>1</v>
      </c>
      <c r="M293" s="14" t="n">
        <v>9.782999999999999</v>
      </c>
      <c r="N293" s="14" t="n">
        <v>3.704</v>
      </c>
      <c r="O293" s="14" t="n">
        <v>0.656</v>
      </c>
      <c r="P293" s="14" t="n">
        <v>10.439</v>
      </c>
      <c r="Q293" s="14" t="n">
        <v>0</v>
      </c>
      <c r="R293" s="14" t="n">
        <v>1</v>
      </c>
      <c r="S293" s="14" t="n">
        <v>17.893</v>
      </c>
      <c r="T293" s="14" t="n">
        <v>7.408</v>
      </c>
      <c r="U293" s="14" t="n">
        <v>1.386</v>
      </c>
      <c r="V293" s="14" t="n">
        <v>22.45</v>
      </c>
      <c r="W293" s="14" t="n">
        <v>0.18</v>
      </c>
      <c r="X293" s="14" t="n">
        <v>1</v>
      </c>
      <c r="Y293" s="14" t="n">
        <v>5.775</v>
      </c>
      <c r="Z293" s="14" t="n">
        <v>0.425</v>
      </c>
      <c r="AA293" s="14" t="n">
        <v>-0.137</v>
      </c>
      <c r="AB293" s="14" t="n">
        <v>5.637</v>
      </c>
      <c r="AC293" s="14" t="n">
        <v>0</v>
      </c>
      <c r="AD293" s="14" t="n">
        <v>1</v>
      </c>
      <c r="AE293" s="14" t="n">
        <v>6.392</v>
      </c>
      <c r="AF293" s="14" t="n">
        <v>0.864</v>
      </c>
      <c r="AG293" s="14" t="n">
        <v>-0.137</v>
      </c>
      <c r="AH293" s="14" t="n">
        <v>6.255</v>
      </c>
      <c r="AI293" s="14" t="n">
        <v>0</v>
      </c>
      <c r="AJ293" s="14" t="n">
        <v>1</v>
      </c>
      <c r="AK293" s="14" t="n">
        <v>10.096</v>
      </c>
      <c r="AL293" s="14" t="n">
        <v>3.751</v>
      </c>
      <c r="AM293" s="14" t="n">
        <v>0.016</v>
      </c>
      <c r="AN293" s="14" t="n">
        <v>11.776</v>
      </c>
      <c r="AO293" s="14" t="n">
        <v>0.18</v>
      </c>
      <c r="AP293" s="14" t="n">
        <v>1</v>
      </c>
      <c r="AQ293" s="14" t="n">
        <v>0.861</v>
      </c>
      <c r="AR293" s="14" t="n">
        <v>0.123</v>
      </c>
      <c r="AS293" s="14" t="n">
        <v>-0.039</v>
      </c>
      <c r="AT293" s="14" t="n">
        <v>0.97</v>
      </c>
      <c r="AU293" s="14" t="n">
        <v>0.18</v>
      </c>
      <c r="AV293" s="14" t="n">
        <v>1</v>
      </c>
      <c r="AW293" s="14" t="n">
        <v>0.986</v>
      </c>
      <c r="AX293" s="14" t="n">
        <v>0.123</v>
      </c>
      <c r="AY293" s="14" t="n">
        <v>-0.191</v>
      </c>
      <c r="AZ293" s="14" t="n">
        <v>0.9379999999999999</v>
      </c>
      <c r="BA293" s="14" t="n">
        <v>0.18</v>
      </c>
      <c r="BB293" s="14" t="n">
        <v>1</v>
      </c>
      <c r="BC293" s="14" t="n">
        <v>0.598</v>
      </c>
      <c r="BD293" s="14" t="n">
        <v>0.123</v>
      </c>
      <c r="BE293" s="14" t="n">
        <v>-0.268</v>
      </c>
      <c r="BF293" s="14" t="n">
        <v>0.389</v>
      </c>
      <c r="BG293" s="14" t="n">
        <v>0</v>
      </c>
      <c r="BH293" s="14" t="n">
        <v>0</v>
      </c>
      <c r="BI293" s="14" t="n">
        <v>0.612</v>
      </c>
      <c r="BJ293" s="14" t="n">
        <v>0.123</v>
      </c>
      <c r="BK293" s="14" t="n">
        <v>-0.001</v>
      </c>
      <c r="BL293" s="14" t="n">
        <v>0.721</v>
      </c>
      <c r="BM293" s="14" t="n">
        <v>0.18</v>
      </c>
      <c r="BN293" s="14" t="n">
        <v>1</v>
      </c>
      <c r="BO293" s="14" t="n">
        <v>0</v>
      </c>
      <c r="BP293" s="14" t="n">
        <v>-0.016</v>
      </c>
      <c r="BQ293" s="14" t="n">
        <v>0.172</v>
      </c>
      <c r="BR293" s="14" t="n">
        <v>0</v>
      </c>
      <c r="BS293" s="14" t="n">
        <v>0.5</v>
      </c>
      <c r="BT293" s="14" t="n">
        <v>0</v>
      </c>
      <c r="BU293" s="14" t="n">
        <v>-0.016</v>
      </c>
      <c r="BV293" s="14" t="n">
        <v>0.197</v>
      </c>
      <c r="BW293" s="14" t="n">
        <v>0.18</v>
      </c>
      <c r="BX293" s="14" t="n">
        <v>0.333</v>
      </c>
      <c r="BY293" s="14" t="n">
        <v>12.729</v>
      </c>
      <c r="BZ293" s="14" t="n">
        <v>0</v>
      </c>
      <c r="CA293" s="14" t="n">
        <v>12.729</v>
      </c>
      <c r="CB293" s="14" t="n">
        <v>0</v>
      </c>
      <c r="CC293" s="14" t="n">
        <v>97.90000000000001</v>
      </c>
      <c r="CD293" s="14" t="n">
        <v>7.95</v>
      </c>
      <c r="CE293" s="14" t="n">
        <v>-0.6899999999999999</v>
      </c>
      <c r="CF293" s="14" t="n">
        <v>114.708</v>
      </c>
      <c r="CG293" s="14" t="n">
        <v>0.18</v>
      </c>
      <c r="CH293" s="14" t="n">
        <v>1</v>
      </c>
      <c r="CI293" s="14" t="n">
        <v>0</v>
      </c>
      <c r="CJ293" s="14" t="n">
        <v>0</v>
      </c>
      <c r="CK293" s="14" t="n">
        <v>0</v>
      </c>
      <c r="CL293" s="14" t="n">
        <v>0</v>
      </c>
      <c r="CM293" s="14" t="n">
        <v>0</v>
      </c>
      <c r="CN293" s="14" t="n">
        <v>0</v>
      </c>
      <c r="CO293" s="14" t="n">
        <v>0</v>
      </c>
      <c r="CP293" s="14" t="n">
        <v>0</v>
      </c>
      <c r="CQ293" s="14" t="n">
        <v>1.294</v>
      </c>
      <c r="CR293" s="14" t="n">
        <v>1</v>
      </c>
      <c r="CS293" s="14" t="n">
        <v>5.158</v>
      </c>
      <c r="CT293" s="14" t="n">
        <v>10.485</v>
      </c>
      <c r="CU293" s="14" t="n">
        <v>31.326</v>
      </c>
    </row>
    <row r="294">
      <c r="A294" s="14" t="inlineStr">
        <is>
          <t>GAB2023</t>
        </is>
      </c>
      <c r="B294" s="14" t="inlineStr">
        <is>
          <t>GAB</t>
        </is>
      </c>
      <c r="C294" s="14" t="inlineStr">
        <is>
          <t>GAB</t>
        </is>
      </c>
      <c r="D294" s="14" t="inlineStr">
        <is>
          <t>Gabon</t>
        </is>
      </c>
      <c r="E294" s="14" t="n">
        <v>2023</v>
      </c>
      <c r="F294" s="14" t="n">
        <v>0.18</v>
      </c>
      <c r="G294" s="14" t="n">
        <v>6.147</v>
      </c>
      <c r="H294" s="14" t="n">
        <v>1.286</v>
      </c>
      <c r="I294" s="14" t="n">
        <v>0.547</v>
      </c>
      <c r="J294" s="14" t="n">
        <v>6.693</v>
      </c>
      <c r="K294" s="14" t="n">
        <v>0</v>
      </c>
      <c r="L294" s="14" t="n">
        <v>1</v>
      </c>
      <c r="M294" s="14" t="n">
        <v>7.886</v>
      </c>
      <c r="N294" s="14" t="n">
        <v>3.857</v>
      </c>
      <c r="O294" s="14" t="n">
        <v>0.453</v>
      </c>
      <c r="P294" s="14" t="n">
        <v>8.339</v>
      </c>
      <c r="Q294" s="14" t="n">
        <v>0</v>
      </c>
      <c r="R294" s="14" t="n">
        <v>1</v>
      </c>
      <c r="S294" s="14" t="n">
        <v>12.575</v>
      </c>
      <c r="T294" s="14" t="n">
        <v>7.714</v>
      </c>
      <c r="U294" s="14" t="n">
        <v>0.8080000000000001</v>
      </c>
      <c r="V294" s="14" t="n">
        <v>15.484</v>
      </c>
      <c r="W294" s="14" t="n">
        <v>0.18</v>
      </c>
      <c r="X294" s="14" t="n">
        <v>1</v>
      </c>
      <c r="Y294" s="14" t="n">
        <v>6.013</v>
      </c>
      <c r="Z294" s="14" t="n">
        <v>0.442</v>
      </c>
      <c r="AA294" s="14" t="n">
        <v>-0.143</v>
      </c>
      <c r="AB294" s="14" t="n">
        <v>5.87</v>
      </c>
      <c r="AC294" s="14" t="n">
        <v>0</v>
      </c>
      <c r="AD294" s="14" t="n">
        <v>1</v>
      </c>
      <c r="AE294" s="14" t="n">
        <v>6.656</v>
      </c>
      <c r="AF294" s="14" t="n">
        <v>0.9</v>
      </c>
      <c r="AG294" s="14" t="n">
        <v>-0.143</v>
      </c>
      <c r="AH294" s="14" t="n">
        <v>6.513</v>
      </c>
      <c r="AI294" s="14" t="n">
        <v>0</v>
      </c>
      <c r="AJ294" s="14" t="n">
        <v>1</v>
      </c>
      <c r="AK294" s="14" t="n">
        <v>10.513</v>
      </c>
      <c r="AL294" s="14" t="n">
        <v>3.906</v>
      </c>
      <c r="AM294" s="14" t="n">
        <v>0.08599999999999999</v>
      </c>
      <c r="AN294" s="14" t="n">
        <v>12.262</v>
      </c>
      <c r="AO294" s="14" t="n">
        <v>0.18</v>
      </c>
      <c r="AP294" s="14" t="n">
        <v>1</v>
      </c>
      <c r="AQ294" s="14" t="n">
        <v>0.76</v>
      </c>
      <c r="AR294" s="14" t="n">
        <v>0.129</v>
      </c>
      <c r="AS294" s="14" t="n">
        <v>0.09</v>
      </c>
      <c r="AT294" s="14" t="n">
        <v>1.004</v>
      </c>
      <c r="AU294" s="14" t="n">
        <v>0.18</v>
      </c>
      <c r="AV294" s="14" t="n">
        <v>1</v>
      </c>
      <c r="AW294" s="14" t="n">
        <v>0.8110000000000001</v>
      </c>
      <c r="AX294" s="14" t="n">
        <v>0.129</v>
      </c>
      <c r="AY294" s="14" t="n">
        <v>0.005</v>
      </c>
      <c r="AZ294" s="14" t="n">
        <v>0.963</v>
      </c>
      <c r="BA294" s="14" t="n">
        <v>0.18</v>
      </c>
      <c r="BB294" s="14" t="n">
        <v>1</v>
      </c>
      <c r="BC294" s="14" t="n">
        <v>0.535</v>
      </c>
      <c r="BD294" s="14" t="n">
        <v>0.129</v>
      </c>
      <c r="BE294" s="14" t="n">
        <v>-0.196</v>
      </c>
      <c r="BF294" s="14" t="n">
        <v>0.4</v>
      </c>
      <c r="BG294" s="14" t="n">
        <v>0</v>
      </c>
      <c r="BH294" s="14" t="n">
        <v>0</v>
      </c>
      <c r="BI294" s="14" t="n">
        <v>0.579</v>
      </c>
      <c r="BJ294" s="14" t="n">
        <v>0.129</v>
      </c>
      <c r="BK294" s="14" t="n">
        <v>0.049</v>
      </c>
      <c r="BL294" s="14" t="n">
        <v>0.742</v>
      </c>
      <c r="BM294" s="14" t="n">
        <v>0.18</v>
      </c>
      <c r="BN294" s="14" t="n">
        <v>1</v>
      </c>
      <c r="BO294" s="14" t="n">
        <v>0</v>
      </c>
      <c r="BP294" s="14" t="n">
        <v>-0.016</v>
      </c>
      <c r="BQ294" s="14" t="n">
        <v>0.178</v>
      </c>
      <c r="BR294" s="14" t="n">
        <v>0</v>
      </c>
      <c r="BS294" s="14" t="n">
        <v>0.5</v>
      </c>
      <c r="BT294" s="14" t="n">
        <v>0</v>
      </c>
      <c r="BU294" s="14" t="n">
        <v>-0.016</v>
      </c>
      <c r="BV294" s="14" t="n">
        <v>0.203</v>
      </c>
      <c r="BW294" s="14" t="n">
        <v>0.18</v>
      </c>
      <c r="BX294" s="14" t="n">
        <v>0.333</v>
      </c>
      <c r="BY294" s="14" t="n">
        <v>13.254</v>
      </c>
      <c r="BZ294" s="14" t="n">
        <v>0</v>
      </c>
      <c r="CA294" s="14" t="n">
        <v>13.254</v>
      </c>
      <c r="CB294" s="14" t="n">
        <v>0</v>
      </c>
      <c r="CC294" s="14" t="n">
        <v>83.248</v>
      </c>
      <c r="CD294" s="14" t="n">
        <v>7.95</v>
      </c>
      <c r="CE294" s="14" t="n">
        <v>16.717</v>
      </c>
      <c r="CF294" s="14" t="n">
        <v>117.958</v>
      </c>
      <c r="CG294" s="14" t="n">
        <v>0.18</v>
      </c>
      <c r="CH294" s="14" t="n">
        <v>1</v>
      </c>
      <c r="CI294" s="14" t="n">
        <v>0</v>
      </c>
      <c r="CJ294" s="14" t="n">
        <v>0</v>
      </c>
      <c r="CK294" s="14" t="n">
        <v>0</v>
      </c>
      <c r="CL294" s="14" t="n">
        <v>0</v>
      </c>
      <c r="CM294" s="14" t="n">
        <v>0</v>
      </c>
      <c r="CN294" s="14" t="n">
        <v>0</v>
      </c>
      <c r="CO294" s="14" t="n">
        <v>0</v>
      </c>
      <c r="CP294" s="14" t="n">
        <v>0</v>
      </c>
      <c r="CQ294" s="14" t="n">
        <v>1.348</v>
      </c>
      <c r="CR294" s="14" t="n">
        <v>1</v>
      </c>
      <c r="CS294" s="14" t="n">
        <v>5.37</v>
      </c>
      <c r="CT294" s="14" t="n">
        <v>4.861</v>
      </c>
      <c r="CU294" s="14" t="n">
        <v>11.622</v>
      </c>
    </row>
    <row r="295">
      <c r="A295" s="14" t="inlineStr">
        <is>
          <t>GAB2024</t>
        </is>
      </c>
      <c r="B295" s="14" t="inlineStr">
        <is>
          <t>GAB</t>
        </is>
      </c>
      <c r="C295" s="14" t="inlineStr">
        <is>
          <t>GAB</t>
        </is>
      </c>
      <c r="D295" s="14" t="inlineStr">
        <is>
          <t>Gabon</t>
        </is>
      </c>
      <c r="E295" s="14" t="n">
        <v>2024</v>
      </c>
      <c r="F295" s="14" t="n">
        <v>0.18</v>
      </c>
      <c r="G295" s="14" t="n">
        <v>5.575</v>
      </c>
      <c r="H295" s="14" t="n">
        <v>1.324</v>
      </c>
      <c r="I295" s="14" t="n">
        <v>0.425</v>
      </c>
      <c r="J295" s="14" t="n">
        <v>6</v>
      </c>
      <c r="K295" s="14" t="n">
        <v>0</v>
      </c>
      <c r="L295" s="14" t="n">
        <v>1</v>
      </c>
      <c r="M295" s="14" t="n">
        <v>7.124</v>
      </c>
      <c r="N295" s="14" t="n">
        <v>3.971</v>
      </c>
      <c r="O295" s="14" t="n">
        <v>0.315</v>
      </c>
      <c r="P295" s="14" t="n">
        <v>7.439</v>
      </c>
      <c r="Q295" s="14" t="n">
        <v>0</v>
      </c>
      <c r="R295" s="14" t="n">
        <v>1</v>
      </c>
      <c r="S295" s="14" t="n">
        <v>12.193</v>
      </c>
      <c r="T295" s="14" t="n">
        <v>7.942</v>
      </c>
      <c r="U295" s="14" t="n">
        <v>0.734</v>
      </c>
      <c r="V295" s="14" t="n">
        <v>14.889</v>
      </c>
      <c r="W295" s="14" t="n">
        <v>0.18</v>
      </c>
      <c r="X295" s="14" t="n">
        <v>1</v>
      </c>
      <c r="Y295" s="14" t="n">
        <v>6.191</v>
      </c>
      <c r="Z295" s="14" t="n">
        <v>0.455</v>
      </c>
      <c r="AA295" s="14" t="n">
        <v>-0.131</v>
      </c>
      <c r="AB295" s="14" t="n">
        <v>6.06</v>
      </c>
      <c r="AC295" s="14" t="n">
        <v>0</v>
      </c>
      <c r="AD295" s="14" t="n">
        <v>1</v>
      </c>
      <c r="AE295" s="14" t="n">
        <v>6.853</v>
      </c>
      <c r="AF295" s="14" t="n">
        <v>0.926</v>
      </c>
      <c r="AG295" s="14" t="n">
        <v>-0.131</v>
      </c>
      <c r="AH295" s="14" t="n">
        <v>6.721</v>
      </c>
      <c r="AI295" s="14" t="n">
        <v>0</v>
      </c>
      <c r="AJ295" s="14" t="n">
        <v>1</v>
      </c>
      <c r="AK295" s="14" t="n">
        <v>10.823</v>
      </c>
      <c r="AL295" s="14" t="n">
        <v>4.021</v>
      </c>
      <c r="AM295" s="14" t="n">
        <v>0.131</v>
      </c>
      <c r="AN295" s="14" t="n">
        <v>12.617</v>
      </c>
      <c r="AO295" s="14" t="n">
        <v>0.18</v>
      </c>
      <c r="AP295" s="14" t="n">
        <v>1</v>
      </c>
      <c r="AQ295" s="14" t="n">
        <v>0.724</v>
      </c>
      <c r="AR295" s="14" t="n">
        <v>0.132</v>
      </c>
      <c r="AS295" s="14" t="n">
        <v>0.12</v>
      </c>
      <c r="AT295" s="14" t="n">
        <v>0.997</v>
      </c>
      <c r="AU295" s="14" t="n">
        <v>0.18</v>
      </c>
      <c r="AV295" s="14" t="n">
        <v>1</v>
      </c>
      <c r="AW295" s="14" t="n">
        <v>0.75</v>
      </c>
      <c r="AX295" s="14" t="n">
        <v>0.132</v>
      </c>
      <c r="AY295" s="14" t="n">
        <v>0.054</v>
      </c>
      <c r="AZ295" s="14" t="n">
        <v>0.949</v>
      </c>
      <c r="BA295" s="14" t="n">
        <v>0.18</v>
      </c>
      <c r="BB295" s="14" t="n">
        <v>1</v>
      </c>
      <c r="BC295" s="14" t="n">
        <v>0.513</v>
      </c>
      <c r="BD295" s="14" t="n">
        <v>0.132</v>
      </c>
      <c r="BE295" s="14" t="n">
        <v>-0.231</v>
      </c>
      <c r="BF295" s="14" t="n">
        <v>0.333</v>
      </c>
      <c r="BG295" s="14" t="n">
        <v>0</v>
      </c>
      <c r="BH295" s="14" t="n">
        <v>0</v>
      </c>
      <c r="BI295" s="14" t="n">
        <v>0.591</v>
      </c>
      <c r="BJ295" s="14" t="n">
        <v>0.132</v>
      </c>
      <c r="BK295" s="14" t="n">
        <v>0.034</v>
      </c>
      <c r="BL295" s="14" t="n">
        <v>0.738</v>
      </c>
      <c r="BM295" s="14" t="n">
        <v>0.18</v>
      </c>
      <c r="BN295" s="14" t="n">
        <v>1</v>
      </c>
      <c r="BO295" s="14" t="n">
        <v>0</v>
      </c>
      <c r="BP295" s="14" t="n">
        <v>-0.017</v>
      </c>
      <c r="BQ295" s="14" t="n">
        <v>0.178</v>
      </c>
      <c r="BR295" s="14" t="n">
        <v>0</v>
      </c>
      <c r="BS295" s="14" t="n">
        <v>0.5</v>
      </c>
      <c r="BT295" s="14" t="n">
        <v>0</v>
      </c>
      <c r="BU295" s="14" t="n">
        <v>-0.017</v>
      </c>
      <c r="BV295" s="14" t="n">
        <v>0.203</v>
      </c>
      <c r="BW295" s="14" t="n">
        <v>0.18</v>
      </c>
      <c r="BX295" s="14" t="n">
        <v>0.333</v>
      </c>
      <c r="BY295" s="14" t="n">
        <v>13.646</v>
      </c>
      <c r="BZ295" s="14" t="n">
        <v>0</v>
      </c>
      <c r="CA295" s="14" t="n">
        <v>13.646</v>
      </c>
      <c r="CB295" s="14" t="n">
        <v>0</v>
      </c>
      <c r="CC295" s="14" t="n">
        <v>82.58799999999999</v>
      </c>
      <c r="CD295" s="14" t="n">
        <v>7.95</v>
      </c>
      <c r="CE295" s="14" t="n">
        <v>22.851</v>
      </c>
      <c r="CF295" s="14" t="n">
        <v>121.44</v>
      </c>
      <c r="CG295" s="14" t="n">
        <v>0.18</v>
      </c>
      <c r="CH295" s="14" t="n">
        <v>1</v>
      </c>
      <c r="CI295" s="14" t="n">
        <v>0</v>
      </c>
      <c r="CJ295" s="14" t="n">
        <v>0</v>
      </c>
      <c r="CK295" s="14" t="n">
        <v>0</v>
      </c>
      <c r="CL295" s="14" t="n">
        <v>0</v>
      </c>
      <c r="CM295" s="14" t="n">
        <v>0</v>
      </c>
      <c r="CN295" s="14" t="n">
        <v>0</v>
      </c>
      <c r="CO295" s="14" t="n">
        <v>0</v>
      </c>
      <c r="CP295" s="14" t="n">
        <v>0</v>
      </c>
      <c r="CQ295" s="14" t="n">
        <v>1.387</v>
      </c>
      <c r="CR295" s="14" t="n">
        <v>1</v>
      </c>
      <c r="CS295" s="14" t="n">
        <v>5.529</v>
      </c>
      <c r="CT295" s="14" t="n">
        <v>4.251</v>
      </c>
      <c r="CU295" s="14" t="n">
        <v>10.168</v>
      </c>
    </row>
    <row r="296">
      <c r="A296" s="14" t="inlineStr">
        <is>
          <t>GMB2021</t>
        </is>
      </c>
      <c r="B296" s="14" t="inlineStr">
        <is>
          <t>GMB</t>
        </is>
      </c>
      <c r="C296" s="14" t="inlineStr">
        <is>
          <t>GMB</t>
        </is>
      </c>
      <c r="D296" s="14" t="inlineStr">
        <is>
          <t>Gambia, The</t>
        </is>
      </c>
      <c r="E296" s="14" t="n">
        <v>2021</v>
      </c>
      <c r="F296" s="14" t="n">
        <v>0.15</v>
      </c>
      <c r="G296" s="14" t="n">
        <v>5.897</v>
      </c>
      <c r="H296" s="14" t="n">
        <v>1.143</v>
      </c>
      <c r="I296" s="14" t="n">
        <v>0</v>
      </c>
      <c r="J296" s="14" t="n">
        <v>5.897</v>
      </c>
      <c r="K296" s="14" t="n">
        <v>0</v>
      </c>
      <c r="L296" s="14" t="n">
        <v>1</v>
      </c>
      <c r="M296" s="14" t="n">
        <v>7.964</v>
      </c>
      <c r="N296" s="14" t="n">
        <v>3.43</v>
      </c>
      <c r="O296" s="14" t="n">
        <v>0</v>
      </c>
      <c r="P296" s="14" t="n">
        <v>7.964</v>
      </c>
      <c r="Q296" s="14" t="n">
        <v>0</v>
      </c>
      <c r="R296" s="14" t="n">
        <v>1</v>
      </c>
      <c r="S296" s="14" t="n">
        <v>11.613</v>
      </c>
      <c r="T296" s="14" t="n">
        <v>6.86</v>
      </c>
      <c r="U296" s="14" t="n">
        <v>0</v>
      </c>
      <c r="V296" s="14" t="n">
        <v>13.355</v>
      </c>
      <c r="W296" s="14" t="n">
        <v>0.15</v>
      </c>
      <c r="X296" s="14" t="n">
        <v>1</v>
      </c>
      <c r="Y296" s="14" t="n">
        <v>16.302</v>
      </c>
      <c r="Z296" s="14" t="n">
        <v>2.203</v>
      </c>
      <c r="AA296" s="14" t="n">
        <v>0</v>
      </c>
      <c r="AB296" s="14" t="n">
        <v>16.302</v>
      </c>
      <c r="AC296" s="14" t="n">
        <v>0</v>
      </c>
      <c r="AD296" s="14" t="n">
        <v>1</v>
      </c>
      <c r="AE296" s="14" t="n">
        <v>17.445</v>
      </c>
      <c r="AF296" s="14" t="n">
        <v>4.079</v>
      </c>
      <c r="AG296" s="14" t="n">
        <v>0</v>
      </c>
      <c r="AH296" s="14" t="n">
        <v>17.445</v>
      </c>
      <c r="AI296" s="14" t="n">
        <v>0</v>
      </c>
      <c r="AJ296" s="14" t="n">
        <v>1</v>
      </c>
      <c r="AK296" s="14" t="n">
        <v>24.305</v>
      </c>
      <c r="AL296" s="14" t="n">
        <v>12.945</v>
      </c>
      <c r="AM296" s="14" t="n">
        <v>0</v>
      </c>
      <c r="AN296" s="14" t="n">
        <v>27.951</v>
      </c>
      <c r="AO296" s="14" t="n">
        <v>0.15</v>
      </c>
      <c r="AP296" s="14" t="n">
        <v>1</v>
      </c>
      <c r="AQ296" s="14" t="n">
        <v>0.619</v>
      </c>
      <c r="AR296" s="14" t="n">
        <v>0.114</v>
      </c>
      <c r="AS296" s="14" t="n">
        <v>0.277</v>
      </c>
      <c r="AT296" s="14" t="n">
        <v>1.03</v>
      </c>
      <c r="AU296" s="14" t="n">
        <v>0.15</v>
      </c>
      <c r="AV296" s="14" t="n">
        <v>1</v>
      </c>
      <c r="AW296" s="14" t="n">
        <v>0.599</v>
      </c>
      <c r="AX296" s="14" t="n">
        <v>0.114</v>
      </c>
      <c r="AY296" s="14" t="n">
        <v>0.261</v>
      </c>
      <c r="AZ296" s="14" t="n">
        <v>0.989</v>
      </c>
      <c r="BA296" s="14" t="n">
        <v>0.15</v>
      </c>
      <c r="BB296" s="14" t="n">
        <v>1</v>
      </c>
      <c r="BC296" s="14" t="n">
        <v>0.439</v>
      </c>
      <c r="BD296" s="14" t="n">
        <v>0.114</v>
      </c>
      <c r="BE296" s="14" t="n">
        <v>0</v>
      </c>
      <c r="BF296" s="14" t="n">
        <v>0.505</v>
      </c>
      <c r="BG296" s="14" t="n">
        <v>0.15</v>
      </c>
      <c r="BH296" s="14" t="n">
        <v>1</v>
      </c>
      <c r="BI296" s="14" t="n">
        <v>0.505</v>
      </c>
      <c r="BJ296" s="14" t="n">
        <v>0.114</v>
      </c>
      <c r="BK296" s="14" t="n">
        <v>0.222</v>
      </c>
      <c r="BL296" s="14" t="n">
        <v>0.836</v>
      </c>
      <c r="BM296" s="14" t="n">
        <v>0.15</v>
      </c>
      <c r="BN296" s="14" t="n">
        <v>1</v>
      </c>
      <c r="BO296" s="14" t="n">
        <v>0</v>
      </c>
      <c r="BP296" s="14" t="n">
        <v>0</v>
      </c>
      <c r="BQ296" s="14" t="n">
        <v>0</v>
      </c>
      <c r="BR296" s="14" t="n">
        <v>0</v>
      </c>
      <c r="BS296" s="14" t="n">
        <v>1</v>
      </c>
      <c r="BT296" s="14" t="n">
        <v>0</v>
      </c>
      <c r="BU296" s="14" t="n">
        <v>0</v>
      </c>
      <c r="BV296" s="14" t="n">
        <v>0</v>
      </c>
      <c r="BW296" s="14" t="n">
        <v>0.15</v>
      </c>
      <c r="BX296" s="14" t="n">
        <v>1</v>
      </c>
      <c r="BY296" s="14" t="n">
        <v>11.787</v>
      </c>
      <c r="BZ296" s="14" t="n">
        <v>0</v>
      </c>
      <c r="CA296" s="14" t="n">
        <v>11.787</v>
      </c>
      <c r="CB296" s="14" t="n">
        <v>0</v>
      </c>
      <c r="CC296" s="14" t="n">
        <v>78.125</v>
      </c>
      <c r="CD296" s="14" t="n">
        <v>7.95</v>
      </c>
      <c r="CE296" s="14" t="n">
        <v>0</v>
      </c>
      <c r="CF296" s="14" t="n">
        <v>89.84399999999999</v>
      </c>
      <c r="CG296" s="14" t="n">
        <v>0.15</v>
      </c>
      <c r="CH296" s="14" t="n">
        <v>1</v>
      </c>
      <c r="CI296" s="14" t="n">
        <v>0</v>
      </c>
      <c r="CJ296" s="14" t="n">
        <v>0</v>
      </c>
      <c r="CK296" s="14" t="n">
        <v>0</v>
      </c>
      <c r="CL296" s="14" t="n">
        <v>0</v>
      </c>
      <c r="CM296" s="14" t="n">
        <v>0</v>
      </c>
      <c r="CN296" s="14" t="n">
        <v>0</v>
      </c>
      <c r="CO296" s="14" t="n">
        <v>0</v>
      </c>
      <c r="CP296" s="14" t="n">
        <v>0</v>
      </c>
      <c r="CQ296" s="14" t="n">
        <v>1.198</v>
      </c>
      <c r="CR296" s="14" t="n">
        <v>0</v>
      </c>
      <c r="CS296" s="14" t="n">
        <v>4.776</v>
      </c>
      <c r="CT296" s="14" t="n">
        <v>4.753</v>
      </c>
      <c r="CU296" s="14" t="n">
        <v>15.162</v>
      </c>
    </row>
    <row r="297">
      <c r="A297" s="14" t="inlineStr">
        <is>
          <t>GMB2022</t>
        </is>
      </c>
      <c r="B297" s="14" t="inlineStr">
        <is>
          <t>GMB</t>
        </is>
      </c>
      <c r="C297" s="14" t="inlineStr">
        <is>
          <t>GMB</t>
        </is>
      </c>
      <c r="D297" s="14" t="inlineStr">
        <is>
          <t>Gambia, The</t>
        </is>
      </c>
      <c r="E297" s="14" t="n">
        <v>2022</v>
      </c>
      <c r="F297" s="14" t="n">
        <v>0.15</v>
      </c>
      <c r="G297" s="14" t="n">
        <v>11.72</v>
      </c>
      <c r="H297" s="14" t="n">
        <v>1.235</v>
      </c>
      <c r="I297" s="14" t="n">
        <v>0</v>
      </c>
      <c r="J297" s="14" t="n">
        <v>11.72</v>
      </c>
      <c r="K297" s="14" t="n">
        <v>0</v>
      </c>
      <c r="L297" s="14" t="n">
        <v>1</v>
      </c>
      <c r="M297" s="14" t="n">
        <v>9.782999999999999</v>
      </c>
      <c r="N297" s="14" t="n">
        <v>3.704</v>
      </c>
      <c r="O297" s="14" t="n">
        <v>0</v>
      </c>
      <c r="P297" s="14" t="n">
        <v>9.782999999999999</v>
      </c>
      <c r="Q297" s="14" t="n">
        <v>0</v>
      </c>
      <c r="R297" s="14" t="n">
        <v>1</v>
      </c>
      <c r="S297" s="14" t="n">
        <v>17.893</v>
      </c>
      <c r="T297" s="14" t="n">
        <v>7.408</v>
      </c>
      <c r="U297" s="14" t="n">
        <v>0.199</v>
      </c>
      <c r="V297" s="14" t="n">
        <v>20.577</v>
      </c>
      <c r="W297" s="14" t="n">
        <v>0.15</v>
      </c>
      <c r="X297" s="14" t="n">
        <v>1</v>
      </c>
      <c r="Y297" s="14" t="n">
        <v>32.551</v>
      </c>
      <c r="Z297" s="14" t="n">
        <v>4.399</v>
      </c>
      <c r="AA297" s="14" t="n">
        <v>0</v>
      </c>
      <c r="AB297" s="14" t="n">
        <v>32.551</v>
      </c>
      <c r="AC297" s="14" t="n">
        <v>0</v>
      </c>
      <c r="AD297" s="14" t="n">
        <v>1</v>
      </c>
      <c r="AE297" s="14" t="n">
        <v>33.786</v>
      </c>
      <c r="AF297" s="14" t="n">
        <v>7.9</v>
      </c>
      <c r="AG297" s="14" t="n">
        <v>0</v>
      </c>
      <c r="AH297" s="14" t="n">
        <v>33.786</v>
      </c>
      <c r="AI297" s="14" t="n">
        <v>0</v>
      </c>
      <c r="AJ297" s="14" t="n">
        <v>1</v>
      </c>
      <c r="AK297" s="14" t="n">
        <v>41.194</v>
      </c>
      <c r="AL297" s="14" t="n">
        <v>21.94</v>
      </c>
      <c r="AM297" s="14" t="n">
        <v>0.457</v>
      </c>
      <c r="AN297" s="14" t="n">
        <v>47.373</v>
      </c>
      <c r="AO297" s="14" t="n">
        <v>0.15</v>
      </c>
      <c r="AP297" s="14" t="n">
        <v>1</v>
      </c>
      <c r="AQ297" s="14" t="n">
        <v>0.861</v>
      </c>
      <c r="AR297" s="14" t="n">
        <v>0.123</v>
      </c>
      <c r="AS297" s="14" t="n">
        <v>0.264</v>
      </c>
      <c r="AT297" s="14" t="n">
        <v>1.294</v>
      </c>
      <c r="AU297" s="14" t="n">
        <v>0.15</v>
      </c>
      <c r="AV297" s="14" t="n">
        <v>1</v>
      </c>
      <c r="AW297" s="14" t="n">
        <v>0.986</v>
      </c>
      <c r="AX297" s="14" t="n">
        <v>0.123</v>
      </c>
      <c r="AY297" s="14" t="n">
        <v>0.076</v>
      </c>
      <c r="AZ297" s="14" t="n">
        <v>1.222</v>
      </c>
      <c r="BA297" s="14" t="n">
        <v>0.15</v>
      </c>
      <c r="BB297" s="14" t="n">
        <v>1</v>
      </c>
      <c r="BC297" s="14" t="n">
        <v>0.598</v>
      </c>
      <c r="BD297" s="14" t="n">
        <v>0.123</v>
      </c>
      <c r="BE297" s="14" t="n">
        <v>0.007</v>
      </c>
      <c r="BF297" s="14" t="n">
        <v>0.6879999999999999</v>
      </c>
      <c r="BG297" s="14" t="n">
        <v>0.15</v>
      </c>
      <c r="BH297" s="14" t="n">
        <v>1</v>
      </c>
      <c r="BI297" s="14" t="n">
        <v>0.612</v>
      </c>
      <c r="BJ297" s="14" t="n">
        <v>0.123</v>
      </c>
      <c r="BK297" s="14" t="n">
        <v>0.543</v>
      </c>
      <c r="BL297" s="14" t="n">
        <v>1.328</v>
      </c>
      <c r="BM297" s="14" t="n">
        <v>0.15</v>
      </c>
      <c r="BN297" s="14" t="n">
        <v>1</v>
      </c>
      <c r="BO297" s="14" t="n">
        <v>0</v>
      </c>
      <c r="BP297" s="14" t="n">
        <v>0</v>
      </c>
      <c r="BQ297" s="14" t="n">
        <v>0</v>
      </c>
      <c r="BR297" s="14" t="n">
        <v>0</v>
      </c>
      <c r="BS297" s="14" t="n">
        <v>1</v>
      </c>
      <c r="BT297" s="14" t="n">
        <v>0</v>
      </c>
      <c r="BU297" s="14" t="n">
        <v>0</v>
      </c>
      <c r="BV297" s="14" t="n">
        <v>0</v>
      </c>
      <c r="BW297" s="14" t="n">
        <v>0.15</v>
      </c>
      <c r="BX297" s="14" t="n">
        <v>1</v>
      </c>
      <c r="BY297" s="14" t="n">
        <v>12.729</v>
      </c>
      <c r="BZ297" s="14" t="n">
        <v>0</v>
      </c>
      <c r="CA297" s="14" t="n">
        <v>12.729</v>
      </c>
      <c r="CB297" s="14" t="n">
        <v>0</v>
      </c>
      <c r="CC297" s="14" t="n">
        <v>97.90000000000001</v>
      </c>
      <c r="CD297" s="14" t="n">
        <v>7.95</v>
      </c>
      <c r="CE297" s="14" t="n">
        <v>1.087</v>
      </c>
      <c r="CF297" s="14" t="n">
        <v>112.585</v>
      </c>
      <c r="CG297" s="14" t="n">
        <v>0.15</v>
      </c>
      <c r="CH297" s="14" t="n">
        <v>1</v>
      </c>
      <c r="CI297" s="14" t="n">
        <v>0</v>
      </c>
      <c r="CJ297" s="14" t="n">
        <v>0</v>
      </c>
      <c r="CK297" s="14" t="n">
        <v>0</v>
      </c>
      <c r="CL297" s="14" t="n">
        <v>0</v>
      </c>
      <c r="CM297" s="14" t="n">
        <v>0</v>
      </c>
      <c r="CN297" s="14" t="n">
        <v>0</v>
      </c>
      <c r="CO297" s="14" t="n">
        <v>0</v>
      </c>
      <c r="CP297" s="14" t="n">
        <v>0</v>
      </c>
      <c r="CQ297" s="14" t="n">
        <v>1.294</v>
      </c>
      <c r="CR297" s="14" t="n">
        <v>0</v>
      </c>
      <c r="CS297" s="14" t="n">
        <v>5.158</v>
      </c>
      <c r="CT297" s="14" t="n">
        <v>10.485</v>
      </c>
      <c r="CU297" s="14" t="n">
        <v>31.326</v>
      </c>
    </row>
    <row r="298">
      <c r="A298" s="14" t="inlineStr">
        <is>
          <t>GMB2023</t>
        </is>
      </c>
      <c r="B298" s="14" t="inlineStr">
        <is>
          <t>GMB</t>
        </is>
      </c>
      <c r="C298" s="14" t="inlineStr">
        <is>
          <t>GMB</t>
        </is>
      </c>
      <c r="D298" s="14" t="inlineStr">
        <is>
          <t>Gambia, The</t>
        </is>
      </c>
      <c r="E298" s="14" t="n">
        <v>2023</v>
      </c>
      <c r="F298" s="14" t="n">
        <v>0.15</v>
      </c>
      <c r="G298" s="14" t="n">
        <v>6.147</v>
      </c>
      <c r="H298" s="14" t="n">
        <v>1.286</v>
      </c>
      <c r="I298" s="14" t="n">
        <v>0</v>
      </c>
      <c r="J298" s="14" t="n">
        <v>6.147</v>
      </c>
      <c r="K298" s="14" t="n">
        <v>0</v>
      </c>
      <c r="L298" s="14" t="n">
        <v>1</v>
      </c>
      <c r="M298" s="14" t="n">
        <v>7.886</v>
      </c>
      <c r="N298" s="14" t="n">
        <v>3.857</v>
      </c>
      <c r="O298" s="14" t="n">
        <v>0</v>
      </c>
      <c r="P298" s="14" t="n">
        <v>7.886</v>
      </c>
      <c r="Q298" s="14" t="n">
        <v>0</v>
      </c>
      <c r="R298" s="14" t="n">
        <v>1</v>
      </c>
      <c r="S298" s="14" t="n">
        <v>12.575</v>
      </c>
      <c r="T298" s="14" t="n">
        <v>7.714</v>
      </c>
      <c r="U298" s="14" t="n">
        <v>0.209</v>
      </c>
      <c r="V298" s="14" t="n">
        <v>14.461</v>
      </c>
      <c r="W298" s="14" t="n">
        <v>0.15</v>
      </c>
      <c r="X298" s="14" t="n">
        <v>1</v>
      </c>
      <c r="Y298" s="14" t="n">
        <v>12.286</v>
      </c>
      <c r="Z298" s="14" t="n">
        <v>1.661</v>
      </c>
      <c r="AA298" s="14" t="n">
        <v>0</v>
      </c>
      <c r="AB298" s="14" t="n">
        <v>12.286</v>
      </c>
      <c r="AC298" s="14" t="n">
        <v>0</v>
      </c>
      <c r="AD298" s="14" t="n">
        <v>1</v>
      </c>
      <c r="AE298" s="14" t="n">
        <v>13.572</v>
      </c>
      <c r="AF298" s="14" t="n">
        <v>3.174</v>
      </c>
      <c r="AG298" s="14" t="n">
        <v>0</v>
      </c>
      <c r="AH298" s="14" t="n">
        <v>13.572</v>
      </c>
      <c r="AI298" s="14" t="n">
        <v>0</v>
      </c>
      <c r="AJ298" s="14" t="n">
        <v>1</v>
      </c>
      <c r="AK298" s="14" t="n">
        <v>21.286</v>
      </c>
      <c r="AL298" s="14" t="n">
        <v>11.337</v>
      </c>
      <c r="AM298" s="14" t="n">
        <v>0.354</v>
      </c>
      <c r="AN298" s="14" t="n">
        <v>24.479</v>
      </c>
      <c r="AO298" s="14" t="n">
        <v>0.15</v>
      </c>
      <c r="AP298" s="14" t="n">
        <v>1</v>
      </c>
      <c r="AQ298" s="14" t="n">
        <v>0.76</v>
      </c>
      <c r="AR298" s="14" t="n">
        <v>0.129</v>
      </c>
      <c r="AS298" s="14" t="n">
        <v>0.299</v>
      </c>
      <c r="AT298" s="14" t="n">
        <v>1.218</v>
      </c>
      <c r="AU298" s="14" t="n">
        <v>0.15</v>
      </c>
      <c r="AV298" s="14" t="n">
        <v>1</v>
      </c>
      <c r="AW298" s="14" t="n">
        <v>0.8110000000000001</v>
      </c>
      <c r="AX298" s="14" t="n">
        <v>0.129</v>
      </c>
      <c r="AY298" s="14" t="n">
        <v>0.212</v>
      </c>
      <c r="AZ298" s="14" t="n">
        <v>1.177</v>
      </c>
      <c r="BA298" s="14" t="n">
        <v>0.15</v>
      </c>
      <c r="BB298" s="14" t="n">
        <v>1</v>
      </c>
      <c r="BC298" s="14" t="n">
        <v>0.535</v>
      </c>
      <c r="BD298" s="14" t="n">
        <v>0.129</v>
      </c>
      <c r="BE298" s="14" t="n">
        <v>0.008999999999999999</v>
      </c>
      <c r="BF298" s="14" t="n">
        <v>0.615</v>
      </c>
      <c r="BG298" s="14" t="n">
        <v>0.15</v>
      </c>
      <c r="BH298" s="14" t="n">
        <v>1</v>
      </c>
      <c r="BI298" s="14" t="n">
        <v>0.579</v>
      </c>
      <c r="BJ298" s="14" t="n">
        <v>0.129</v>
      </c>
      <c r="BK298" s="14" t="n">
        <v>0.43</v>
      </c>
      <c r="BL298" s="14" t="n">
        <v>1.161</v>
      </c>
      <c r="BM298" s="14" t="n">
        <v>0.15</v>
      </c>
      <c r="BN298" s="14" t="n">
        <v>1</v>
      </c>
      <c r="BO298" s="14" t="n">
        <v>0</v>
      </c>
      <c r="BP298" s="14" t="n">
        <v>0</v>
      </c>
      <c r="BQ298" s="14" t="n">
        <v>0</v>
      </c>
      <c r="BR298" s="14" t="n">
        <v>0</v>
      </c>
      <c r="BS298" s="14" t="n">
        <v>1</v>
      </c>
      <c r="BT298" s="14" t="n">
        <v>0</v>
      </c>
      <c r="BU298" s="14" t="n">
        <v>0</v>
      </c>
      <c r="BV298" s="14" t="n">
        <v>0</v>
      </c>
      <c r="BW298" s="14" t="n">
        <v>0.15</v>
      </c>
      <c r="BX298" s="14" t="n">
        <v>1</v>
      </c>
      <c r="BY298" s="14" t="n">
        <v>13.254</v>
      </c>
      <c r="BZ298" s="14" t="n">
        <v>0</v>
      </c>
      <c r="CA298" s="14" t="n">
        <v>13.254</v>
      </c>
      <c r="CB298" s="14" t="n">
        <v>0</v>
      </c>
      <c r="CC298" s="14" t="n">
        <v>83.248</v>
      </c>
      <c r="CD298" s="14" t="n">
        <v>7.95</v>
      </c>
      <c r="CE298" s="14" t="n">
        <v>1.383</v>
      </c>
      <c r="CF298" s="14" t="n">
        <v>95.735</v>
      </c>
      <c r="CG298" s="14" t="n">
        <v>0.15</v>
      </c>
      <c r="CH298" s="14" t="n">
        <v>1</v>
      </c>
      <c r="CI298" s="14" t="n">
        <v>0</v>
      </c>
      <c r="CJ298" s="14" t="n">
        <v>0</v>
      </c>
      <c r="CK298" s="14" t="n">
        <v>0</v>
      </c>
      <c r="CL298" s="14" t="n">
        <v>0</v>
      </c>
      <c r="CM298" s="14" t="n">
        <v>0</v>
      </c>
      <c r="CN298" s="14" t="n">
        <v>0</v>
      </c>
      <c r="CO298" s="14" t="n">
        <v>0</v>
      </c>
      <c r="CP298" s="14" t="n">
        <v>0</v>
      </c>
      <c r="CQ298" s="14" t="n">
        <v>1.348</v>
      </c>
      <c r="CR298" s="14" t="n">
        <v>0</v>
      </c>
      <c r="CS298" s="14" t="n">
        <v>5.37</v>
      </c>
      <c r="CT298" s="14" t="n">
        <v>4.861</v>
      </c>
      <c r="CU298" s="14" t="n">
        <v>11.622</v>
      </c>
    </row>
    <row r="299">
      <c r="A299" s="14" t="inlineStr">
        <is>
          <t>GMB2024</t>
        </is>
      </c>
      <c r="B299" s="14" t="inlineStr">
        <is>
          <t>GMB</t>
        </is>
      </c>
      <c r="C299" s="14" t="inlineStr">
        <is>
          <t>GMB</t>
        </is>
      </c>
      <c r="D299" s="14" t="inlineStr">
        <is>
          <t>Gambia, The</t>
        </is>
      </c>
      <c r="E299" s="14" t="n">
        <v>2024</v>
      </c>
      <c r="F299" s="14" t="n">
        <v>0.15</v>
      </c>
      <c r="G299" s="14" t="n">
        <v>5.575</v>
      </c>
      <c r="H299" s="14" t="n">
        <v>1.324</v>
      </c>
      <c r="I299" s="14" t="n">
        <v>0</v>
      </c>
      <c r="J299" s="14" t="n">
        <v>5.575</v>
      </c>
      <c r="K299" s="14" t="n">
        <v>0</v>
      </c>
      <c r="L299" s="14" t="n">
        <v>1</v>
      </c>
      <c r="M299" s="14" t="n">
        <v>7.124</v>
      </c>
      <c r="N299" s="14" t="n">
        <v>3.971</v>
      </c>
      <c r="O299" s="14" t="n">
        <v>0</v>
      </c>
      <c r="P299" s="14" t="n">
        <v>7.124</v>
      </c>
      <c r="Q299" s="14" t="n">
        <v>0</v>
      </c>
      <c r="R299" s="14" t="n">
        <v>1</v>
      </c>
      <c r="S299" s="14" t="n">
        <v>12.193</v>
      </c>
      <c r="T299" s="14" t="n">
        <v>7.942</v>
      </c>
      <c r="U299" s="14" t="n">
        <v>0.249</v>
      </c>
      <c r="V299" s="14" t="n">
        <v>14.022</v>
      </c>
      <c r="W299" s="14" t="n">
        <v>0.15</v>
      </c>
      <c r="X299" s="14" t="n">
        <v>1</v>
      </c>
      <c r="Y299" s="14" t="n">
        <v>11.016</v>
      </c>
      <c r="Z299" s="14" t="n">
        <v>1.489</v>
      </c>
      <c r="AA299" s="14" t="n">
        <v>0</v>
      </c>
      <c r="AB299" s="14" t="n">
        <v>11.016</v>
      </c>
      <c r="AC299" s="14" t="n">
        <v>0</v>
      </c>
      <c r="AD299" s="14" t="n">
        <v>1</v>
      </c>
      <c r="AE299" s="14" t="n">
        <v>12.339</v>
      </c>
      <c r="AF299" s="14" t="n">
        <v>2.885</v>
      </c>
      <c r="AG299" s="14" t="n">
        <v>0</v>
      </c>
      <c r="AH299" s="14" t="n">
        <v>12.339</v>
      </c>
      <c r="AI299" s="14" t="n">
        <v>0</v>
      </c>
      <c r="AJ299" s="14" t="n">
        <v>1</v>
      </c>
      <c r="AK299" s="14" t="n">
        <v>20.281</v>
      </c>
      <c r="AL299" s="14" t="n">
        <v>10.802</v>
      </c>
      <c r="AM299" s="14" t="n">
        <v>0.414</v>
      </c>
      <c r="AN299" s="14" t="n">
        <v>23.323</v>
      </c>
      <c r="AO299" s="14" t="n">
        <v>0.15</v>
      </c>
      <c r="AP299" s="14" t="n">
        <v>1</v>
      </c>
      <c r="AQ299" s="14" t="n">
        <v>0.724</v>
      </c>
      <c r="AR299" s="14" t="n">
        <v>0.132</v>
      </c>
      <c r="AS299" s="14" t="n">
        <v>0.301</v>
      </c>
      <c r="AT299" s="14" t="n">
        <v>1.179</v>
      </c>
      <c r="AU299" s="14" t="n">
        <v>0.15</v>
      </c>
      <c r="AV299" s="14" t="n">
        <v>1</v>
      </c>
      <c r="AW299" s="14" t="n">
        <v>0.75</v>
      </c>
      <c r="AX299" s="14" t="n">
        <v>0.132</v>
      </c>
      <c r="AY299" s="14" t="n">
        <v>0.273</v>
      </c>
      <c r="AZ299" s="14" t="n">
        <v>1.177</v>
      </c>
      <c r="BA299" s="14" t="n">
        <v>0.15</v>
      </c>
      <c r="BB299" s="14" t="n">
        <v>1</v>
      </c>
      <c r="BC299" s="14" t="n">
        <v>0.513</v>
      </c>
      <c r="BD299" s="14" t="n">
        <v>0.132</v>
      </c>
      <c r="BE299" s="14" t="n">
        <v>0.01</v>
      </c>
      <c r="BF299" s="14" t="n">
        <v>0.59</v>
      </c>
      <c r="BG299" s="14" t="n">
        <v>0.15</v>
      </c>
      <c r="BH299" s="14" t="n">
        <v>1</v>
      </c>
      <c r="BI299" s="14" t="n">
        <v>0.591</v>
      </c>
      <c r="BJ299" s="14" t="n">
        <v>0.132</v>
      </c>
      <c r="BK299" s="14" t="n">
        <v>0.353</v>
      </c>
      <c r="BL299" s="14" t="n">
        <v>1.086</v>
      </c>
      <c r="BM299" s="14" t="n">
        <v>0.15</v>
      </c>
      <c r="BN299" s="14" t="n">
        <v>1</v>
      </c>
      <c r="BO299" s="14" t="n">
        <v>0</v>
      </c>
      <c r="BP299" s="14" t="n">
        <v>0</v>
      </c>
      <c r="BQ299" s="14" t="n">
        <v>0</v>
      </c>
      <c r="BR299" s="14" t="n">
        <v>0</v>
      </c>
      <c r="BS299" s="14" t="n">
        <v>1</v>
      </c>
      <c r="BT299" s="14" t="n">
        <v>0</v>
      </c>
      <c r="BU299" s="14" t="n">
        <v>0</v>
      </c>
      <c r="BV299" s="14" t="n">
        <v>0</v>
      </c>
      <c r="BW299" s="14" t="n">
        <v>0.15</v>
      </c>
      <c r="BX299" s="14" t="n">
        <v>1</v>
      </c>
      <c r="BY299" s="14" t="n">
        <v>13.646</v>
      </c>
      <c r="BZ299" s="14" t="n">
        <v>0</v>
      </c>
      <c r="CA299" s="14" t="n">
        <v>13.646</v>
      </c>
      <c r="CB299" s="14" t="n">
        <v>0</v>
      </c>
      <c r="CC299" s="14" t="n">
        <v>82.58799999999999</v>
      </c>
      <c r="CD299" s="14" t="n">
        <v>7.95</v>
      </c>
      <c r="CE299" s="14" t="n">
        <v>1.687</v>
      </c>
      <c r="CF299" s="14" t="n">
        <v>94.976</v>
      </c>
      <c r="CG299" s="14" t="n">
        <v>0.15</v>
      </c>
      <c r="CH299" s="14" t="n">
        <v>1</v>
      </c>
      <c r="CI299" s="14" t="n">
        <v>0</v>
      </c>
      <c r="CJ299" s="14" t="n">
        <v>0</v>
      </c>
      <c r="CK299" s="14" t="n">
        <v>0</v>
      </c>
      <c r="CL299" s="14" t="n">
        <v>0</v>
      </c>
      <c r="CM299" s="14" t="n">
        <v>0</v>
      </c>
      <c r="CN299" s="14" t="n">
        <v>0</v>
      </c>
      <c r="CO299" s="14" t="n">
        <v>0</v>
      </c>
      <c r="CP299" s="14" t="n">
        <v>0</v>
      </c>
      <c r="CQ299" s="14" t="n">
        <v>1.387</v>
      </c>
      <c r="CR299" s="14" t="n">
        <v>0</v>
      </c>
      <c r="CS299" s="14" t="n">
        <v>5.529</v>
      </c>
      <c r="CT299" s="14" t="n">
        <v>4.251</v>
      </c>
      <c r="CU299" s="14" t="n">
        <v>10.168</v>
      </c>
    </row>
    <row r="300">
      <c r="A300" s="14" t="inlineStr">
        <is>
          <t>GEO2021</t>
        </is>
      </c>
      <c r="B300" s="14" t="inlineStr">
        <is>
          <t>GEO</t>
        </is>
      </c>
      <c r="C300" s="14" t="inlineStr">
        <is>
          <t>GEO</t>
        </is>
      </c>
      <c r="D300" s="14" t="inlineStr">
        <is>
          <t>Georgia</t>
        </is>
      </c>
      <c r="E300" s="14" t="n">
        <v>2021</v>
      </c>
      <c r="F300" s="14" t="n">
        <v>0.18</v>
      </c>
      <c r="G300" s="14" t="n">
        <v>4.526</v>
      </c>
      <c r="H300" s="14" t="n">
        <v>0.988</v>
      </c>
      <c r="I300" s="14" t="n">
        <v>0</v>
      </c>
      <c r="J300" s="14" t="n">
        <v>4.526</v>
      </c>
      <c r="K300" s="14" t="n">
        <v>0</v>
      </c>
      <c r="L300" s="14" t="n">
        <v>1</v>
      </c>
      <c r="M300" s="14" t="n">
        <v>6.593</v>
      </c>
      <c r="N300" s="14" t="n">
        <v>2.964</v>
      </c>
      <c r="O300" s="14" t="n">
        <v>0</v>
      </c>
      <c r="P300" s="14" t="n">
        <v>6.593</v>
      </c>
      <c r="Q300" s="14" t="n">
        <v>0</v>
      </c>
      <c r="R300" s="14" t="n">
        <v>1</v>
      </c>
      <c r="S300" s="14" t="n">
        <v>9.467000000000001</v>
      </c>
      <c r="T300" s="14" t="n">
        <v>5.929</v>
      </c>
      <c r="U300" s="14" t="n">
        <v>0</v>
      </c>
      <c r="V300" s="14" t="n">
        <v>11.171</v>
      </c>
      <c r="W300" s="14" t="n">
        <v>0.18</v>
      </c>
      <c r="X300" s="14" t="n">
        <v>1</v>
      </c>
      <c r="Y300" s="14" t="n">
        <v>5.503</v>
      </c>
      <c r="Z300" s="14" t="n">
        <v>1.016</v>
      </c>
      <c r="AA300" s="14" t="n">
        <v>0.424</v>
      </c>
      <c r="AB300" s="14" t="n">
        <v>5.927</v>
      </c>
      <c r="AC300" s="14" t="n">
        <v>0</v>
      </c>
      <c r="AD300" s="14" t="n">
        <v>1</v>
      </c>
      <c r="AE300" s="14" t="n">
        <v>6.643</v>
      </c>
      <c r="AF300" s="14" t="n">
        <v>1.966</v>
      </c>
      <c r="AG300" s="14" t="n">
        <v>-0.716</v>
      </c>
      <c r="AH300" s="14" t="n">
        <v>5.927</v>
      </c>
      <c r="AI300" s="14" t="n">
        <v>0</v>
      </c>
      <c r="AJ300" s="14" t="n">
        <v>1</v>
      </c>
      <c r="AK300" s="14" t="n">
        <v>13.483</v>
      </c>
      <c r="AL300" s="14" t="n">
        <v>7.955</v>
      </c>
      <c r="AM300" s="14" t="n">
        <v>-9.92</v>
      </c>
      <c r="AN300" s="14" t="n">
        <v>4.204</v>
      </c>
      <c r="AO300" s="14" t="n">
        <v>0</v>
      </c>
      <c r="AP300" s="14" t="n">
        <v>0</v>
      </c>
      <c r="AQ300" s="14" t="n">
        <v>0.619</v>
      </c>
      <c r="AR300" s="14" t="n">
        <v>0.114</v>
      </c>
      <c r="AS300" s="14" t="n">
        <v>0.154</v>
      </c>
      <c r="AT300" s="14" t="n">
        <v>0.913</v>
      </c>
      <c r="AU300" s="14" t="n">
        <v>0.18</v>
      </c>
      <c r="AV300" s="14" t="n">
        <v>1</v>
      </c>
      <c r="AW300" s="14" t="n">
        <v>0.599</v>
      </c>
      <c r="AX300" s="14" t="n">
        <v>0.114</v>
      </c>
      <c r="AY300" s="14" t="n">
        <v>0.143</v>
      </c>
      <c r="AZ300" s="14" t="n">
        <v>0.876</v>
      </c>
      <c r="BA300" s="14" t="n">
        <v>0.18</v>
      </c>
      <c r="BB300" s="14" t="n">
        <v>1</v>
      </c>
      <c r="BC300" s="14" t="n">
        <v>0.439</v>
      </c>
      <c r="BD300" s="14" t="n">
        <v>0.114</v>
      </c>
      <c r="BE300" s="14" t="n">
        <v>-0.024</v>
      </c>
      <c r="BF300" s="14" t="n">
        <v>0.489</v>
      </c>
      <c r="BG300" s="14" t="n">
        <v>0.18</v>
      </c>
      <c r="BH300" s="14" t="n">
        <v>1</v>
      </c>
      <c r="BI300" s="14" t="n">
        <v>0.505</v>
      </c>
      <c r="BJ300" s="14" t="n">
        <v>0.114</v>
      </c>
      <c r="BK300" s="14" t="n">
        <v>0</v>
      </c>
      <c r="BL300" s="14" t="n">
        <v>0.596</v>
      </c>
      <c r="BM300" s="14" t="n">
        <v>0.18</v>
      </c>
      <c r="BN300" s="14" t="n">
        <v>1</v>
      </c>
      <c r="BO300" s="14" t="n">
        <v>0</v>
      </c>
      <c r="BP300" s="14" t="n">
        <v>0</v>
      </c>
      <c r="BQ300" s="14" t="n">
        <v>0.08500000000000001</v>
      </c>
      <c r="BR300" s="14" t="n">
        <v>0</v>
      </c>
      <c r="BS300" s="14" t="n">
        <v>1</v>
      </c>
      <c r="BT300" s="14" t="n">
        <v>0</v>
      </c>
      <c r="BU300" s="14" t="n">
        <v>0</v>
      </c>
      <c r="BV300" s="14" t="n">
        <v>0.076</v>
      </c>
      <c r="BW300" s="14" t="n">
        <v>0.18</v>
      </c>
      <c r="BX300" s="14" t="n">
        <v>1</v>
      </c>
      <c r="BY300" s="14" t="n">
        <v>11.787</v>
      </c>
      <c r="BZ300" s="14" t="n">
        <v>0</v>
      </c>
      <c r="CA300" s="14" t="n">
        <v>11.787</v>
      </c>
      <c r="CB300" s="14" t="n">
        <v>0</v>
      </c>
      <c r="CC300" s="14" t="n">
        <v>78.125</v>
      </c>
      <c r="CD300" s="14" t="n">
        <v>7.95</v>
      </c>
      <c r="CE300" s="14" t="n">
        <v>0</v>
      </c>
      <c r="CF300" s="14" t="n">
        <v>92.188</v>
      </c>
      <c r="CG300" s="14" t="n">
        <v>0.18</v>
      </c>
      <c r="CH300" s="14" t="n">
        <v>1</v>
      </c>
      <c r="CI300" s="14" t="n">
        <v>0</v>
      </c>
      <c r="CJ300" s="14" t="n">
        <v>0</v>
      </c>
      <c r="CK300" s="14" t="n">
        <v>0</v>
      </c>
      <c r="CL300" s="14" t="n">
        <v>0</v>
      </c>
      <c r="CM300" s="14" t="n">
        <v>0</v>
      </c>
      <c r="CN300" s="14" t="n">
        <v>0.003</v>
      </c>
      <c r="CO300" s="14" t="n">
        <v>0</v>
      </c>
      <c r="CP300" s="14" t="n">
        <v>0.271</v>
      </c>
      <c r="CQ300" s="14" t="n">
        <v>1.198</v>
      </c>
      <c r="CR300" s="14" t="n">
        <v>0.006</v>
      </c>
      <c r="CS300" s="14" t="n">
        <v>4.776</v>
      </c>
      <c r="CT300" s="14" t="n">
        <v>4.41</v>
      </c>
      <c r="CU300" s="14" t="n">
        <v>7.061</v>
      </c>
    </row>
    <row r="301">
      <c r="A301" s="14" t="inlineStr">
        <is>
          <t>GEO2022</t>
        </is>
      </c>
      <c r="B301" s="14" t="inlineStr">
        <is>
          <t>GEO</t>
        </is>
      </c>
      <c r="C301" s="14" t="inlineStr">
        <is>
          <t>GEO</t>
        </is>
      </c>
      <c r="D301" s="14" t="inlineStr">
        <is>
          <t>Georgia</t>
        </is>
      </c>
      <c r="E301" s="14" t="n">
        <v>2022</v>
      </c>
      <c r="F301" s="14" t="n">
        <v>0.18</v>
      </c>
      <c r="G301" s="14" t="n">
        <v>5.382</v>
      </c>
      <c r="H301" s="14" t="n">
        <v>1.032</v>
      </c>
      <c r="I301" s="14" t="n">
        <v>0</v>
      </c>
      <c r="J301" s="14" t="n">
        <v>5.382</v>
      </c>
      <c r="K301" s="14" t="n">
        <v>0</v>
      </c>
      <c r="L301" s="14" t="n">
        <v>1</v>
      </c>
      <c r="M301" s="14" t="n">
        <v>7.605</v>
      </c>
      <c r="N301" s="14" t="n">
        <v>3.096</v>
      </c>
      <c r="O301" s="14" t="n">
        <v>0</v>
      </c>
      <c r="P301" s="14" t="n">
        <v>7.605</v>
      </c>
      <c r="Q301" s="14" t="n">
        <v>0</v>
      </c>
      <c r="R301" s="14" t="n">
        <v>1</v>
      </c>
      <c r="S301" s="14" t="n">
        <v>10.542</v>
      </c>
      <c r="T301" s="14" t="n">
        <v>6.193</v>
      </c>
      <c r="U301" s="14" t="n">
        <v>0.14</v>
      </c>
      <c r="V301" s="14" t="n">
        <v>12.44</v>
      </c>
      <c r="W301" s="14" t="n">
        <v>0.18</v>
      </c>
      <c r="X301" s="14" t="n">
        <v>1</v>
      </c>
      <c r="Y301" s="14" t="n">
        <v>5.916</v>
      </c>
      <c r="Z301" s="14" t="n">
        <v>1.092</v>
      </c>
      <c r="AA301" s="14" t="n">
        <v>2.316</v>
      </c>
      <c r="AB301" s="14" t="n">
        <v>8.233000000000001</v>
      </c>
      <c r="AC301" s="14" t="n">
        <v>0</v>
      </c>
      <c r="AD301" s="14" t="n">
        <v>1</v>
      </c>
      <c r="AE301" s="14" t="n">
        <v>7.149</v>
      </c>
      <c r="AF301" s="14" t="n">
        <v>2.116</v>
      </c>
      <c r="AG301" s="14" t="n">
        <v>1.084</v>
      </c>
      <c r="AH301" s="14" t="n">
        <v>8.233000000000001</v>
      </c>
      <c r="AI301" s="14" t="n">
        <v>0</v>
      </c>
      <c r="AJ301" s="14" t="n">
        <v>1</v>
      </c>
      <c r="AK301" s="14" t="n">
        <v>14.541</v>
      </c>
      <c r="AL301" s="14" t="n">
        <v>8.579000000000001</v>
      </c>
      <c r="AM301" s="14" t="n">
        <v>-10.428</v>
      </c>
      <c r="AN301" s="14" t="n">
        <v>4.853</v>
      </c>
      <c r="AO301" s="14" t="n">
        <v>0</v>
      </c>
      <c r="AP301" s="14" t="n">
        <v>0</v>
      </c>
      <c r="AQ301" s="14" t="n">
        <v>0.861</v>
      </c>
      <c r="AR301" s="14" t="n">
        <v>0.123</v>
      </c>
      <c r="AS301" s="14" t="n">
        <v>0.196</v>
      </c>
      <c r="AT301" s="14" t="n">
        <v>1.247</v>
      </c>
      <c r="AU301" s="14" t="n">
        <v>0.18</v>
      </c>
      <c r="AV301" s="14" t="n">
        <v>1</v>
      </c>
      <c r="AW301" s="14" t="n">
        <v>0.986</v>
      </c>
      <c r="AX301" s="14" t="n">
        <v>0.123</v>
      </c>
      <c r="AY301" s="14" t="n">
        <v>0.184</v>
      </c>
      <c r="AZ301" s="14" t="n">
        <v>1.38</v>
      </c>
      <c r="BA301" s="14" t="n">
        <v>0.18</v>
      </c>
      <c r="BB301" s="14" t="n">
        <v>1</v>
      </c>
      <c r="BC301" s="14" t="n">
        <v>0.598</v>
      </c>
      <c r="BD301" s="14" t="n">
        <v>0.123</v>
      </c>
      <c r="BE301" s="14" t="n">
        <v>-0.024</v>
      </c>
      <c r="BF301" s="14" t="n">
        <v>0.677</v>
      </c>
      <c r="BG301" s="14" t="n">
        <v>0.18</v>
      </c>
      <c r="BH301" s="14" t="n">
        <v>1</v>
      </c>
      <c r="BI301" s="14" t="n">
        <v>0.612</v>
      </c>
      <c r="BJ301" s="14" t="n">
        <v>0.123</v>
      </c>
      <c r="BK301" s="14" t="n">
        <v>0.008</v>
      </c>
      <c r="BL301" s="14" t="n">
        <v>0.723</v>
      </c>
      <c r="BM301" s="14" t="n">
        <v>0.18</v>
      </c>
      <c r="BN301" s="14" t="n">
        <v>1</v>
      </c>
      <c r="BO301" s="14" t="n">
        <v>0</v>
      </c>
      <c r="BP301" s="14" t="n">
        <v>0</v>
      </c>
      <c r="BQ301" s="14" t="n">
        <v>0.098</v>
      </c>
      <c r="BR301" s="14" t="n">
        <v>0</v>
      </c>
      <c r="BS301" s="14" t="n">
        <v>1</v>
      </c>
      <c r="BT301" s="14" t="n">
        <v>0</v>
      </c>
      <c r="BU301" s="14" t="n">
        <v>0</v>
      </c>
      <c r="BV301" s="14" t="n">
        <v>0.089</v>
      </c>
      <c r="BW301" s="14" t="n">
        <v>0.18</v>
      </c>
      <c r="BX301" s="14" t="n">
        <v>1</v>
      </c>
      <c r="BY301" s="14" t="n">
        <v>12.729</v>
      </c>
      <c r="BZ301" s="14" t="n">
        <v>0</v>
      </c>
      <c r="CA301" s="14" t="n">
        <v>12.729</v>
      </c>
      <c r="CB301" s="14" t="n">
        <v>0</v>
      </c>
      <c r="CC301" s="14" t="n">
        <v>97.90000000000001</v>
      </c>
      <c r="CD301" s="14" t="n">
        <v>7.95</v>
      </c>
      <c r="CE301" s="14" t="n">
        <v>1.304</v>
      </c>
      <c r="CF301" s="14" t="n">
        <v>115.522</v>
      </c>
      <c r="CG301" s="14" t="n">
        <v>0.18</v>
      </c>
      <c r="CH301" s="14" t="n">
        <v>1</v>
      </c>
      <c r="CI301" s="14" t="n">
        <v>0</v>
      </c>
      <c r="CJ301" s="14" t="n">
        <v>0</v>
      </c>
      <c r="CK301" s="14" t="n">
        <v>0</v>
      </c>
      <c r="CL301" s="14" t="n">
        <v>0</v>
      </c>
      <c r="CM301" s="14" t="n">
        <v>0</v>
      </c>
      <c r="CN301" s="14" t="n">
        <v>0.005</v>
      </c>
      <c r="CO301" s="14" t="n">
        <v>0</v>
      </c>
      <c r="CP301" s="14" t="n">
        <v>0.328</v>
      </c>
      <c r="CQ301" s="14" t="n">
        <v>1.294</v>
      </c>
      <c r="CR301" s="14" t="n">
        <v>0.004</v>
      </c>
      <c r="CS301" s="14" t="n">
        <v>5.158</v>
      </c>
      <c r="CT301" s="14" t="n">
        <v>5.842</v>
      </c>
      <c r="CU301" s="14" t="n">
        <v>24.927</v>
      </c>
    </row>
    <row r="302">
      <c r="A302" s="14" t="inlineStr">
        <is>
          <t>GEO2023</t>
        </is>
      </c>
      <c r="B302" s="14" t="inlineStr">
        <is>
          <t>GEO</t>
        </is>
      </c>
      <c r="C302" s="14" t="inlineStr">
        <is>
          <t>GEO</t>
        </is>
      </c>
      <c r="D302" s="14" t="inlineStr">
        <is>
          <t>Georgia</t>
        </is>
      </c>
      <c r="E302" s="14" t="n">
        <v>2023</v>
      </c>
      <c r="F302" s="14" t="n">
        <v>0.18</v>
      </c>
      <c r="G302" s="14" t="n">
        <v>3.875</v>
      </c>
      <c r="H302" s="14" t="n">
        <v>1.082</v>
      </c>
      <c r="I302" s="14" t="n">
        <v>0</v>
      </c>
      <c r="J302" s="14" t="n">
        <v>3.875</v>
      </c>
      <c r="K302" s="14" t="n">
        <v>0</v>
      </c>
      <c r="L302" s="14" t="n">
        <v>1</v>
      </c>
      <c r="M302" s="14" t="n">
        <v>6.423</v>
      </c>
      <c r="N302" s="14" t="n">
        <v>3.245</v>
      </c>
      <c r="O302" s="14" t="n">
        <v>0</v>
      </c>
      <c r="P302" s="14" t="n">
        <v>6.423</v>
      </c>
      <c r="Q302" s="14" t="n">
        <v>0</v>
      </c>
      <c r="R302" s="14" t="n">
        <v>1</v>
      </c>
      <c r="S302" s="14" t="n">
        <v>9.284000000000001</v>
      </c>
      <c r="T302" s="14" t="n">
        <v>6.49</v>
      </c>
      <c r="U302" s="14" t="n">
        <v>0.185</v>
      </c>
      <c r="V302" s="14" t="n">
        <v>10.955</v>
      </c>
      <c r="W302" s="14" t="n">
        <v>0.18</v>
      </c>
      <c r="X302" s="14" t="n">
        <v>1</v>
      </c>
      <c r="Y302" s="14" t="n">
        <v>5.127</v>
      </c>
      <c r="Z302" s="14" t="n">
        <v>0.946</v>
      </c>
      <c r="AA302" s="14" t="n">
        <v>3.869</v>
      </c>
      <c r="AB302" s="14" t="n">
        <v>8.996</v>
      </c>
      <c r="AC302" s="14" t="n">
        <v>0</v>
      </c>
      <c r="AD302" s="14" t="n">
        <v>1</v>
      </c>
      <c r="AE302" s="14" t="n">
        <v>6.409</v>
      </c>
      <c r="AF302" s="14" t="n">
        <v>1.897</v>
      </c>
      <c r="AG302" s="14" t="n">
        <v>2.587</v>
      </c>
      <c r="AH302" s="14" t="n">
        <v>8.996</v>
      </c>
      <c r="AI302" s="14" t="n">
        <v>0</v>
      </c>
      <c r="AJ302" s="14" t="n">
        <v>1</v>
      </c>
      <c r="AK302" s="14" t="n">
        <v>14.103</v>
      </c>
      <c r="AL302" s="14" t="n">
        <v>8.321</v>
      </c>
      <c r="AM302" s="14" t="n">
        <v>-9.542</v>
      </c>
      <c r="AN302" s="14" t="n">
        <v>5.381</v>
      </c>
      <c r="AO302" s="14" t="n">
        <v>0</v>
      </c>
      <c r="AP302" s="14" t="n">
        <v>0</v>
      </c>
      <c r="AQ302" s="14" t="n">
        <v>0.76</v>
      </c>
      <c r="AR302" s="14" t="n">
        <v>0.129</v>
      </c>
      <c r="AS302" s="14" t="n">
        <v>0.192</v>
      </c>
      <c r="AT302" s="14" t="n">
        <v>1.124</v>
      </c>
      <c r="AU302" s="14" t="n">
        <v>0.18</v>
      </c>
      <c r="AV302" s="14" t="n">
        <v>1</v>
      </c>
      <c r="AW302" s="14" t="n">
        <v>0.8110000000000001</v>
      </c>
      <c r="AX302" s="14" t="n">
        <v>0.129</v>
      </c>
      <c r="AY302" s="14" t="n">
        <v>0.263</v>
      </c>
      <c r="AZ302" s="14" t="n">
        <v>1.268</v>
      </c>
      <c r="BA302" s="14" t="n">
        <v>0.18</v>
      </c>
      <c r="BB302" s="14" t="n">
        <v>1</v>
      </c>
      <c r="BC302" s="14" t="n">
        <v>0.535</v>
      </c>
      <c r="BD302" s="14" t="n">
        <v>0.129</v>
      </c>
      <c r="BE302" s="14" t="n">
        <v>0.047</v>
      </c>
      <c r="BF302" s="14" t="n">
        <v>0.6870000000000001</v>
      </c>
      <c r="BG302" s="14" t="n">
        <v>0.18</v>
      </c>
      <c r="BH302" s="14" t="n">
        <v>1</v>
      </c>
      <c r="BI302" s="14" t="n">
        <v>0.579</v>
      </c>
      <c r="BJ302" s="14" t="n">
        <v>0.129</v>
      </c>
      <c r="BK302" s="14" t="n">
        <v>0.012</v>
      </c>
      <c r="BL302" s="14" t="n">
        <v>0.6840000000000001</v>
      </c>
      <c r="BM302" s="14" t="n">
        <v>0.18</v>
      </c>
      <c r="BN302" s="14" t="n">
        <v>1</v>
      </c>
      <c r="BO302" s="14" t="n">
        <v>0</v>
      </c>
      <c r="BP302" s="14" t="n">
        <v>0</v>
      </c>
      <c r="BQ302" s="14" t="n">
        <v>0.1</v>
      </c>
      <c r="BR302" s="14" t="n">
        <v>0</v>
      </c>
      <c r="BS302" s="14" t="n">
        <v>1</v>
      </c>
      <c r="BT302" s="14" t="n">
        <v>0</v>
      </c>
      <c r="BU302" s="14" t="n">
        <v>0</v>
      </c>
      <c r="BV302" s="14" t="n">
        <v>0.093</v>
      </c>
      <c r="BW302" s="14" t="n">
        <v>0.18</v>
      </c>
      <c r="BX302" s="14" t="n">
        <v>1</v>
      </c>
      <c r="BY302" s="14" t="n">
        <v>13.254</v>
      </c>
      <c r="BZ302" s="14" t="n">
        <v>0</v>
      </c>
      <c r="CA302" s="14" t="n">
        <v>13.254</v>
      </c>
      <c r="CB302" s="14" t="n">
        <v>0</v>
      </c>
      <c r="CC302" s="14" t="n">
        <v>83.248</v>
      </c>
      <c r="CD302" s="14" t="n">
        <v>7.95</v>
      </c>
      <c r="CE302" s="14" t="n">
        <v>1.659</v>
      </c>
      <c r="CF302" s="14" t="n">
        <v>98.233</v>
      </c>
      <c r="CG302" s="14" t="n">
        <v>0.18</v>
      </c>
      <c r="CH302" s="14" t="n">
        <v>1</v>
      </c>
      <c r="CI302" s="14" t="n">
        <v>0</v>
      </c>
      <c r="CJ302" s="14" t="n">
        <v>0</v>
      </c>
      <c r="CK302" s="14" t="n">
        <v>0</v>
      </c>
      <c r="CL302" s="14" t="n">
        <v>0</v>
      </c>
      <c r="CM302" s="14" t="n">
        <v>0</v>
      </c>
      <c r="CN302" s="14" t="n">
        <v>0.005</v>
      </c>
      <c r="CO302" s="14" t="n">
        <v>0</v>
      </c>
      <c r="CP302" s="14" t="n">
        <v>0.317</v>
      </c>
      <c r="CQ302" s="14" t="n">
        <v>1.348</v>
      </c>
      <c r="CR302" s="14" t="n">
        <v>0.005</v>
      </c>
      <c r="CS302" s="14" t="n">
        <v>5.37</v>
      </c>
      <c r="CT302" s="14" t="n">
        <v>3.466</v>
      </c>
      <c r="CU302" s="14" t="n">
        <v>15.127</v>
      </c>
    </row>
    <row r="303">
      <c r="A303" s="14" t="inlineStr">
        <is>
          <t>GEO2024</t>
        </is>
      </c>
      <c r="B303" s="14" t="inlineStr">
        <is>
          <t>GEO</t>
        </is>
      </c>
      <c r="C303" s="14" t="inlineStr">
        <is>
          <t>GEO</t>
        </is>
      </c>
      <c r="D303" s="14" t="inlineStr">
        <is>
          <t>Georgia</t>
        </is>
      </c>
      <c r="E303" s="14" t="n">
        <v>2024</v>
      </c>
      <c r="F303" s="14" t="n">
        <v>0.18</v>
      </c>
      <c r="G303" s="14" t="n">
        <v>3.62</v>
      </c>
      <c r="H303" s="14" t="n">
        <v>1.114</v>
      </c>
      <c r="I303" s="14" t="n">
        <v>0</v>
      </c>
      <c r="J303" s="14" t="n">
        <v>3.62</v>
      </c>
      <c r="K303" s="14" t="n">
        <v>0</v>
      </c>
      <c r="L303" s="14" t="n">
        <v>1</v>
      </c>
      <c r="M303" s="14" t="n">
        <v>5.933</v>
      </c>
      <c r="N303" s="14" t="n">
        <v>3.341</v>
      </c>
      <c r="O303" s="14" t="n">
        <v>0</v>
      </c>
      <c r="P303" s="14" t="n">
        <v>5.933</v>
      </c>
      <c r="Q303" s="14" t="n">
        <v>0</v>
      </c>
      <c r="R303" s="14" t="n">
        <v>1</v>
      </c>
      <c r="S303" s="14" t="n">
        <v>9.188000000000001</v>
      </c>
      <c r="T303" s="14" t="n">
        <v>6.682</v>
      </c>
      <c r="U303" s="14" t="n">
        <v>0.225</v>
      </c>
      <c r="V303" s="14" t="n">
        <v>10.842</v>
      </c>
      <c r="W303" s="14" t="n">
        <v>0.18</v>
      </c>
      <c r="X303" s="14" t="n">
        <v>1</v>
      </c>
      <c r="Y303" s="14" t="n">
        <v>4.952</v>
      </c>
      <c r="Z303" s="14" t="n">
        <v>0.914</v>
      </c>
      <c r="AA303" s="14" t="n">
        <v>3.71</v>
      </c>
      <c r="AB303" s="14" t="n">
        <v>8.662000000000001</v>
      </c>
      <c r="AC303" s="14" t="n">
        <v>0</v>
      </c>
      <c r="AD303" s="14" t="n">
        <v>1</v>
      </c>
      <c r="AE303" s="14" t="n">
        <v>6.272</v>
      </c>
      <c r="AF303" s="14" t="n">
        <v>1.856</v>
      </c>
      <c r="AG303" s="14" t="n">
        <v>2.39</v>
      </c>
      <c r="AH303" s="14" t="n">
        <v>8.662000000000001</v>
      </c>
      <c r="AI303" s="14" t="n">
        <v>0</v>
      </c>
      <c r="AJ303" s="14" t="n">
        <v>1</v>
      </c>
      <c r="AK303" s="14" t="n">
        <v>14.193</v>
      </c>
      <c r="AL303" s="14" t="n">
        <v>8.374000000000001</v>
      </c>
      <c r="AM303" s="14" t="n">
        <v>-9.763</v>
      </c>
      <c r="AN303" s="14" t="n">
        <v>5.227</v>
      </c>
      <c r="AO303" s="14" t="n">
        <v>0</v>
      </c>
      <c r="AP303" s="14" t="n">
        <v>0</v>
      </c>
      <c r="AQ303" s="14" t="n">
        <v>0.724</v>
      </c>
      <c r="AR303" s="14" t="n">
        <v>0.132</v>
      </c>
      <c r="AS303" s="14" t="n">
        <v>0.28</v>
      </c>
      <c r="AT303" s="14" t="n">
        <v>1.185</v>
      </c>
      <c r="AU303" s="14" t="n">
        <v>0.18</v>
      </c>
      <c r="AV303" s="14" t="n">
        <v>1</v>
      </c>
      <c r="AW303" s="14" t="n">
        <v>0.75</v>
      </c>
      <c r="AX303" s="14" t="n">
        <v>0.132</v>
      </c>
      <c r="AY303" s="14" t="n">
        <v>0.254</v>
      </c>
      <c r="AZ303" s="14" t="n">
        <v>1.185</v>
      </c>
      <c r="BA303" s="14" t="n">
        <v>0.18</v>
      </c>
      <c r="BB303" s="14" t="n">
        <v>1</v>
      </c>
      <c r="BC303" s="14" t="n">
        <v>0.513</v>
      </c>
      <c r="BD303" s="14" t="n">
        <v>0.132</v>
      </c>
      <c r="BE303" s="14" t="n">
        <v>0.038</v>
      </c>
      <c r="BF303" s="14" t="n">
        <v>0.65</v>
      </c>
      <c r="BG303" s="14" t="n">
        <v>0.18</v>
      </c>
      <c r="BH303" s="14" t="n">
        <v>1</v>
      </c>
      <c r="BI303" s="14" t="n">
        <v>0.591</v>
      </c>
      <c r="BJ303" s="14" t="n">
        <v>0.132</v>
      </c>
      <c r="BK303" s="14" t="n">
        <v>0.014</v>
      </c>
      <c r="BL303" s="14" t="n">
        <v>0.698</v>
      </c>
      <c r="BM303" s="14" t="n">
        <v>0.18</v>
      </c>
      <c r="BN303" s="14" t="n">
        <v>1</v>
      </c>
      <c r="BO303" s="14" t="n">
        <v>0</v>
      </c>
      <c r="BP303" s="14" t="n">
        <v>0</v>
      </c>
      <c r="BQ303" s="14" t="n">
        <v>0.042</v>
      </c>
      <c r="BR303" s="14" t="n">
        <v>0</v>
      </c>
      <c r="BS303" s="14" t="n">
        <v>1</v>
      </c>
      <c r="BT303" s="14" t="n">
        <v>0</v>
      </c>
      <c r="BU303" s="14" t="n">
        <v>0</v>
      </c>
      <c r="BV303" s="14" t="n">
        <v>0.076</v>
      </c>
      <c r="BW303" s="14" t="n">
        <v>0.18</v>
      </c>
      <c r="BX303" s="14" t="n">
        <v>1</v>
      </c>
      <c r="BY303" s="14" t="n">
        <v>13.646</v>
      </c>
      <c r="BZ303" s="14" t="n">
        <v>0</v>
      </c>
      <c r="CA303" s="14" t="n">
        <v>13.646</v>
      </c>
      <c r="CB303" s="14" t="n">
        <v>0</v>
      </c>
      <c r="CC303" s="14" t="n">
        <v>82.58799999999999</v>
      </c>
      <c r="CD303" s="14" t="n">
        <v>7.95</v>
      </c>
      <c r="CE303" s="14" t="n">
        <v>2.025</v>
      </c>
      <c r="CF303" s="14" t="n">
        <v>97.45399999999999</v>
      </c>
      <c r="CG303" s="14" t="n">
        <v>0.18</v>
      </c>
      <c r="CH303" s="14" t="n">
        <v>1</v>
      </c>
      <c r="CI303" s="14" t="n">
        <v>0</v>
      </c>
      <c r="CJ303" s="14" t="n">
        <v>0</v>
      </c>
      <c r="CK303" s="14" t="n">
        <v>0</v>
      </c>
      <c r="CL303" s="14" t="n">
        <v>0</v>
      </c>
      <c r="CM303" s="14" t="n">
        <v>0</v>
      </c>
      <c r="CN303" s="14" t="n">
        <v>0.004</v>
      </c>
      <c r="CO303" s="14" t="n">
        <v>0</v>
      </c>
      <c r="CP303" s="14" t="n">
        <v>0.317</v>
      </c>
      <c r="CQ303" s="14" t="n">
        <v>1.387</v>
      </c>
      <c r="CR303" s="14" t="n">
        <v>0.005</v>
      </c>
      <c r="CS303" s="14" t="n">
        <v>5.529</v>
      </c>
      <c r="CT303" s="14" t="n">
        <v>3.027</v>
      </c>
      <c r="CU303" s="14" t="n">
        <v>12.788</v>
      </c>
    </row>
    <row r="304">
      <c r="A304" s="14" t="inlineStr">
        <is>
          <t>DEU2021</t>
        </is>
      </c>
      <c r="B304" s="14" t="inlineStr">
        <is>
          <t>DEU</t>
        </is>
      </c>
      <c r="C304" s="14" t="inlineStr">
        <is>
          <t>DEU</t>
        </is>
      </c>
      <c r="D304" s="14" t="inlineStr">
        <is>
          <t>Germany</t>
        </is>
      </c>
      <c r="E304" s="14" t="n">
        <v>2021</v>
      </c>
      <c r="F304" s="14" t="n">
        <v>0.19</v>
      </c>
      <c r="G304" s="14" t="n">
        <v>5.04</v>
      </c>
      <c r="H304" s="14" t="n">
        <v>1.103</v>
      </c>
      <c r="I304" s="14" t="n">
        <v>2.041</v>
      </c>
      <c r="J304" s="14" t="n">
        <v>7.08</v>
      </c>
      <c r="K304" s="14" t="n">
        <v>0</v>
      </c>
      <c r="L304" s="14" t="n">
        <v>1</v>
      </c>
      <c r="M304" s="14" t="n">
        <v>4.959</v>
      </c>
      <c r="N304" s="14" t="n">
        <v>2.248</v>
      </c>
      <c r="O304" s="14" t="n">
        <v>2.121</v>
      </c>
      <c r="P304" s="14" t="n">
        <v>7.08</v>
      </c>
      <c r="Q304" s="14" t="n">
        <v>0</v>
      </c>
      <c r="R304" s="14" t="n">
        <v>1</v>
      </c>
      <c r="S304" s="14" t="n">
        <v>7.593</v>
      </c>
      <c r="T304" s="14" t="n">
        <v>5.178</v>
      </c>
      <c r="U304" s="14" t="n">
        <v>0.39</v>
      </c>
      <c r="V304" s="14" t="n">
        <v>9.5</v>
      </c>
      <c r="W304" s="14" t="n">
        <v>0.19</v>
      </c>
      <c r="X304" s="14" t="n">
        <v>1</v>
      </c>
      <c r="Y304" s="14" t="n">
        <v>13.481</v>
      </c>
      <c r="Z304" s="14" t="n">
        <v>1.489</v>
      </c>
      <c r="AA304" s="14" t="n">
        <v>-0.846</v>
      </c>
      <c r="AB304" s="14" t="n">
        <v>12.635</v>
      </c>
      <c r="AC304" s="14" t="n">
        <v>0</v>
      </c>
      <c r="AD304" s="14" t="n">
        <v>1</v>
      </c>
      <c r="AE304" s="14" t="n">
        <v>13.437</v>
      </c>
      <c r="AF304" s="14" t="n">
        <v>2.644</v>
      </c>
      <c r="AG304" s="14" t="n">
        <v>-0.803</v>
      </c>
      <c r="AH304" s="14" t="n">
        <v>12.635</v>
      </c>
      <c r="AI304" s="14" t="n">
        <v>0</v>
      </c>
      <c r="AJ304" s="14" t="n">
        <v>1</v>
      </c>
      <c r="AK304" s="14" t="n">
        <v>19.686</v>
      </c>
      <c r="AL304" s="14" t="n">
        <v>9.662000000000001</v>
      </c>
      <c r="AM304" s="14" t="n">
        <v>-1.203</v>
      </c>
      <c r="AN304" s="14" t="n">
        <v>21.995</v>
      </c>
      <c r="AO304" s="14" t="n">
        <v>0.19</v>
      </c>
      <c r="AP304" s="14" t="n">
        <v>1</v>
      </c>
      <c r="AQ304" s="14" t="n">
        <v>0.619</v>
      </c>
      <c r="AR304" s="14" t="n">
        <v>0.114</v>
      </c>
      <c r="AS304" s="14" t="n">
        <v>0.954</v>
      </c>
      <c r="AT304" s="14" t="n">
        <v>1.872</v>
      </c>
      <c r="AU304" s="14" t="n">
        <v>0.19</v>
      </c>
      <c r="AV304" s="14" t="n">
        <v>1</v>
      </c>
      <c r="AW304" s="14" t="n">
        <v>0.599</v>
      </c>
      <c r="AX304" s="14" t="n">
        <v>0.114</v>
      </c>
      <c r="AY304" s="14" t="n">
        <v>0.781</v>
      </c>
      <c r="AZ304" s="14" t="n">
        <v>1.643</v>
      </c>
      <c r="BA304" s="14" t="n">
        <v>0.19</v>
      </c>
      <c r="BB304" s="14" t="n">
        <v>1</v>
      </c>
      <c r="BC304" s="14" t="n">
        <v>0.439</v>
      </c>
      <c r="BD304" s="14" t="n">
        <v>0.114</v>
      </c>
      <c r="BE304" s="14" t="n">
        <v>0.293</v>
      </c>
      <c r="BF304" s="14" t="n">
        <v>0.871</v>
      </c>
      <c r="BG304" s="14" t="n">
        <v>0.19</v>
      </c>
      <c r="BH304" s="14" t="n">
        <v>1</v>
      </c>
      <c r="BI304" s="14" t="n">
        <v>0.505</v>
      </c>
      <c r="BJ304" s="14" t="n">
        <v>0.114</v>
      </c>
      <c r="BK304" s="14" t="n">
        <v>0.203</v>
      </c>
      <c r="BL304" s="14" t="n">
        <v>0.842</v>
      </c>
      <c r="BM304" s="14" t="n">
        <v>0.19</v>
      </c>
      <c r="BN304" s="14" t="n">
        <v>1</v>
      </c>
      <c r="BO304" s="14" t="n">
        <v>0</v>
      </c>
      <c r="BP304" s="14" t="n">
        <v>0.07000000000000001</v>
      </c>
      <c r="BQ304" s="14" t="n">
        <v>0.155</v>
      </c>
      <c r="BR304" s="14" t="n">
        <v>0</v>
      </c>
      <c r="BS304" s="14" t="n">
        <v>1</v>
      </c>
      <c r="BT304" s="14" t="n">
        <v>0</v>
      </c>
      <c r="BU304" s="14" t="n">
        <v>0.133</v>
      </c>
      <c r="BV304" s="14" t="n">
        <v>0.38</v>
      </c>
      <c r="BW304" s="14" t="n">
        <v>0.19</v>
      </c>
      <c r="BX304" s="14" t="n">
        <v>0.833</v>
      </c>
      <c r="BY304" s="14" t="n">
        <v>11.787</v>
      </c>
      <c r="BZ304" s="14" t="n">
        <v>0</v>
      </c>
      <c r="CA304" s="14" t="n">
        <v>11.787</v>
      </c>
      <c r="CB304" s="14" t="n">
        <v>0</v>
      </c>
      <c r="CC304" s="14" t="n">
        <v>78.125</v>
      </c>
      <c r="CD304" s="14" t="n">
        <v>7.95</v>
      </c>
      <c r="CE304" s="14" t="n">
        <v>49.943</v>
      </c>
      <c r="CF304" s="14" t="n">
        <v>152.401</v>
      </c>
      <c r="CG304" s="14" t="n">
        <v>0.19</v>
      </c>
      <c r="CH304" s="14" t="n">
        <v>1</v>
      </c>
      <c r="CI304" s="14" t="n">
        <v>0</v>
      </c>
      <c r="CJ304" s="14" t="n">
        <v>0</v>
      </c>
      <c r="CK304" s="14" t="n">
        <v>0</v>
      </c>
      <c r="CL304" s="14" t="n">
        <v>0.543</v>
      </c>
      <c r="CM304" s="14" t="n">
        <v>0</v>
      </c>
      <c r="CN304" s="14" t="n">
        <v>0.083</v>
      </c>
      <c r="CO304" s="14" t="n">
        <v>0.06</v>
      </c>
      <c r="CP304" s="14" t="n">
        <v>0</v>
      </c>
      <c r="CQ304" s="14" t="n">
        <v>1.198</v>
      </c>
      <c r="CR304" s="14" t="n">
        <v>0</v>
      </c>
      <c r="CS304" s="14" t="n">
        <v>5.593</v>
      </c>
      <c r="CT304" s="14" t="n">
        <v>3.587</v>
      </c>
      <c r="CU304" s="14" t="n">
        <v>9.709</v>
      </c>
    </row>
    <row r="305">
      <c r="A305" s="14" t="inlineStr">
        <is>
          <t>DEU2022</t>
        </is>
      </c>
      <c r="B305" s="14" t="inlineStr">
        <is>
          <t>DEU</t>
        </is>
      </c>
      <c r="C305" s="14" t="inlineStr">
        <is>
          <t>DEU</t>
        </is>
      </c>
      <c r="D305" s="14" t="inlineStr">
        <is>
          <t>Germany</t>
        </is>
      </c>
      <c r="E305" s="14" t="n">
        <v>2022</v>
      </c>
      <c r="F305" s="14" t="n">
        <v>0.19</v>
      </c>
      <c r="G305" s="14" t="n">
        <v>11.6</v>
      </c>
      <c r="H305" s="14" t="n">
        <v>1.801</v>
      </c>
      <c r="I305" s="14" t="n">
        <v>8.446</v>
      </c>
      <c r="J305" s="14" t="n">
        <v>20.046</v>
      </c>
      <c r="K305" s="14" t="n">
        <v>0</v>
      </c>
      <c r="L305" s="14" t="n">
        <v>1</v>
      </c>
      <c r="M305" s="14" t="n">
        <v>11.442</v>
      </c>
      <c r="N305" s="14" t="n">
        <v>4.725</v>
      </c>
      <c r="O305" s="14" t="n">
        <v>8.603</v>
      </c>
      <c r="P305" s="14" t="n">
        <v>20.046</v>
      </c>
      <c r="Q305" s="14" t="n">
        <v>0</v>
      </c>
      <c r="R305" s="14" t="n">
        <v>1</v>
      </c>
      <c r="S305" s="14" t="n">
        <v>12.4</v>
      </c>
      <c r="T305" s="14" t="n">
        <v>5.676</v>
      </c>
      <c r="U305" s="14" t="n">
        <v>0.553</v>
      </c>
      <c r="V305" s="14" t="n">
        <v>15.2</v>
      </c>
      <c r="W305" s="14" t="n">
        <v>0.19</v>
      </c>
      <c r="X305" s="14" t="n">
        <v>1</v>
      </c>
      <c r="Y305" s="14" t="n">
        <v>40.745</v>
      </c>
      <c r="Z305" s="14" t="n">
        <v>4.274</v>
      </c>
      <c r="AA305" s="14" t="n">
        <v>-19.147</v>
      </c>
      <c r="AB305" s="14" t="n">
        <v>21.599</v>
      </c>
      <c r="AC305" s="14" t="n">
        <v>0</v>
      </c>
      <c r="AD305" s="14" t="n">
        <v>1</v>
      </c>
      <c r="AE305" s="14" t="n">
        <v>40.793</v>
      </c>
      <c r="AF305" s="14" t="n">
        <v>7.562</v>
      </c>
      <c r="AG305" s="14" t="n">
        <v>-19.195</v>
      </c>
      <c r="AH305" s="14" t="n">
        <v>21.599</v>
      </c>
      <c r="AI305" s="14" t="n">
        <v>0</v>
      </c>
      <c r="AJ305" s="14" t="n">
        <v>1</v>
      </c>
      <c r="AK305" s="14" t="n">
        <v>47.591</v>
      </c>
      <c r="AL305" s="14" t="n">
        <v>22.726</v>
      </c>
      <c r="AM305" s="14" t="n">
        <v>-26.114</v>
      </c>
      <c r="AN305" s="14" t="n">
        <v>25.557</v>
      </c>
      <c r="AO305" s="14" t="n">
        <v>0.19</v>
      </c>
      <c r="AP305" s="14" t="n">
        <v>1</v>
      </c>
      <c r="AQ305" s="14" t="n">
        <v>0.861</v>
      </c>
      <c r="AR305" s="14" t="n">
        <v>0.123</v>
      </c>
      <c r="AS305" s="14" t="n">
        <v>0.841</v>
      </c>
      <c r="AT305" s="14" t="n">
        <v>2.025</v>
      </c>
      <c r="AU305" s="14" t="n">
        <v>0.19</v>
      </c>
      <c r="AV305" s="14" t="n">
        <v>1</v>
      </c>
      <c r="AW305" s="14" t="n">
        <v>0.986</v>
      </c>
      <c r="AX305" s="14" t="n">
        <v>0.123</v>
      </c>
      <c r="AY305" s="14" t="n">
        <v>0.743</v>
      </c>
      <c r="AZ305" s="14" t="n">
        <v>2.058</v>
      </c>
      <c r="BA305" s="14" t="n">
        <v>0.19</v>
      </c>
      <c r="BB305" s="14" t="n">
        <v>1</v>
      </c>
      <c r="BC305" s="14" t="n">
        <v>0.598</v>
      </c>
      <c r="BD305" s="14" t="n">
        <v>0.123</v>
      </c>
      <c r="BE305" s="14" t="n">
        <v>0.313</v>
      </c>
      <c r="BF305" s="14" t="n">
        <v>1.084</v>
      </c>
      <c r="BG305" s="14" t="n">
        <v>0.19</v>
      </c>
      <c r="BH305" s="14" t="n">
        <v>1</v>
      </c>
      <c r="BI305" s="14" t="n">
        <v>0.612</v>
      </c>
      <c r="BJ305" s="14" t="n">
        <v>0.123</v>
      </c>
      <c r="BK305" s="14" t="n">
        <v>0.5669999999999999</v>
      </c>
      <c r="BL305" s="14" t="n">
        <v>1.404</v>
      </c>
      <c r="BM305" s="14" t="n">
        <v>0.19</v>
      </c>
      <c r="BN305" s="14" t="n">
        <v>1</v>
      </c>
      <c r="BO305" s="14" t="n">
        <v>0</v>
      </c>
      <c r="BP305" s="14" t="n">
        <v>0.03</v>
      </c>
      <c r="BQ305" s="14" t="n">
        <v>0.195</v>
      </c>
      <c r="BR305" s="14" t="n">
        <v>0</v>
      </c>
      <c r="BS305" s="14" t="n">
        <v>1</v>
      </c>
      <c r="BT305" s="14" t="n">
        <v>0</v>
      </c>
      <c r="BU305" s="14" t="n">
        <v>0.07099999999999999</v>
      </c>
      <c r="BV305" s="14" t="n">
        <v>0.349</v>
      </c>
      <c r="BW305" s="14" t="n">
        <v>0.19</v>
      </c>
      <c r="BX305" s="14" t="n">
        <v>0.833</v>
      </c>
      <c r="BY305" s="14" t="n">
        <v>12.729</v>
      </c>
      <c r="BZ305" s="14" t="n">
        <v>0</v>
      </c>
      <c r="CA305" s="14" t="n">
        <v>12.729</v>
      </c>
      <c r="CB305" s="14" t="n">
        <v>0</v>
      </c>
      <c r="CC305" s="14" t="n">
        <v>97.90000000000001</v>
      </c>
      <c r="CD305" s="14" t="n">
        <v>7.95</v>
      </c>
      <c r="CE305" s="14" t="n">
        <v>128.724</v>
      </c>
      <c r="CF305" s="14" t="n">
        <v>269.683</v>
      </c>
      <c r="CG305" s="14" t="n">
        <v>0.19</v>
      </c>
      <c r="CH305" s="14" t="n">
        <v>1</v>
      </c>
      <c r="CI305" s="14" t="n">
        <v>0</v>
      </c>
      <c r="CJ305" s="14" t="n">
        <v>0</v>
      </c>
      <c r="CK305" s="14" t="n">
        <v>0</v>
      </c>
      <c r="CL305" s="14" t="n">
        <v>0.586</v>
      </c>
      <c r="CM305" s="14" t="n">
        <v>0</v>
      </c>
      <c r="CN305" s="14" t="n">
        <v>0.083</v>
      </c>
      <c r="CO305" s="14" t="n">
        <v>0.064</v>
      </c>
      <c r="CP305" s="14" t="n">
        <v>0</v>
      </c>
      <c r="CQ305" s="14" t="n">
        <v>1.294</v>
      </c>
      <c r="CR305" s="14" t="n">
        <v>0</v>
      </c>
      <c r="CS305" s="14" t="n">
        <v>6.04</v>
      </c>
      <c r="CT305" s="14" t="n">
        <v>11.494</v>
      </c>
      <c r="CU305" s="14" t="n">
        <v>36.882</v>
      </c>
    </row>
    <row r="306">
      <c r="A306" s="14" t="inlineStr">
        <is>
          <t>DEU2023</t>
        </is>
      </c>
      <c r="B306" s="14" t="inlineStr">
        <is>
          <t>DEU</t>
        </is>
      </c>
      <c r="C306" s="14" t="inlineStr">
        <is>
          <t>DEU</t>
        </is>
      </c>
      <c r="D306" s="14" t="inlineStr">
        <is>
          <t>Germany</t>
        </is>
      </c>
      <c r="E306" s="14" t="n">
        <v>2023</v>
      </c>
      <c r="F306" s="14" t="n">
        <v>0.19</v>
      </c>
      <c r="G306" s="14" t="n">
        <v>7.951</v>
      </c>
      <c r="H306" s="14" t="n">
        <v>1.811</v>
      </c>
      <c r="I306" s="14" t="n">
        <v>9.787000000000001</v>
      </c>
      <c r="J306" s="14" t="n">
        <v>17.738</v>
      </c>
      <c r="K306" s="14" t="n">
        <v>0</v>
      </c>
      <c r="L306" s="14" t="n">
        <v>1</v>
      </c>
      <c r="M306" s="14" t="n">
        <v>7.777</v>
      </c>
      <c r="N306" s="14" t="n">
        <v>3.857</v>
      </c>
      <c r="O306" s="14" t="n">
        <v>9.961</v>
      </c>
      <c r="P306" s="14" t="n">
        <v>17.738</v>
      </c>
      <c r="Q306" s="14" t="n">
        <v>0</v>
      </c>
      <c r="R306" s="14" t="n">
        <v>1</v>
      </c>
      <c r="S306" s="14" t="n">
        <v>10.66</v>
      </c>
      <c r="T306" s="14" t="n">
        <v>5.816</v>
      </c>
      <c r="U306" s="14" t="n">
        <v>0.589</v>
      </c>
      <c r="V306" s="14" t="n">
        <v>13.111</v>
      </c>
      <c r="W306" s="14" t="n">
        <v>0.19</v>
      </c>
      <c r="X306" s="14" t="n">
        <v>1</v>
      </c>
      <c r="Y306" s="14" t="n">
        <v>18.171</v>
      </c>
      <c r="Z306" s="14" t="n">
        <v>2.035</v>
      </c>
      <c r="AA306" s="14" t="n">
        <v>10.693</v>
      </c>
      <c r="AB306" s="14" t="n">
        <v>28.864</v>
      </c>
      <c r="AC306" s="14" t="n">
        <v>0</v>
      </c>
      <c r="AD306" s="14" t="n">
        <v>1</v>
      </c>
      <c r="AE306" s="14" t="n">
        <v>18.27</v>
      </c>
      <c r="AF306" s="14" t="n">
        <v>3.639</v>
      </c>
      <c r="AG306" s="14" t="n">
        <v>10.595</v>
      </c>
      <c r="AH306" s="14" t="n">
        <v>28.864</v>
      </c>
      <c r="AI306" s="14" t="n">
        <v>0</v>
      </c>
      <c r="AJ306" s="14" t="n">
        <v>1</v>
      </c>
      <c r="AK306" s="14" t="n">
        <v>25.373</v>
      </c>
      <c r="AL306" s="14" t="n">
        <v>12.569</v>
      </c>
      <c r="AM306" s="14" t="n">
        <v>4.593</v>
      </c>
      <c r="AN306" s="14" t="n">
        <v>35.659</v>
      </c>
      <c r="AO306" s="14" t="n">
        <v>0.19</v>
      </c>
      <c r="AP306" s="14" t="n">
        <v>1</v>
      </c>
      <c r="AQ306" s="14" t="n">
        <v>0.76</v>
      </c>
      <c r="AR306" s="14" t="n">
        <v>0.129</v>
      </c>
      <c r="AS306" s="14" t="n">
        <v>0.921</v>
      </c>
      <c r="AT306" s="14" t="n">
        <v>2</v>
      </c>
      <c r="AU306" s="14" t="n">
        <v>0.19</v>
      </c>
      <c r="AV306" s="14" t="n">
        <v>1</v>
      </c>
      <c r="AW306" s="14" t="n">
        <v>0.8110000000000001</v>
      </c>
      <c r="AX306" s="14" t="n">
        <v>0.129</v>
      </c>
      <c r="AY306" s="14" t="n">
        <v>0.758</v>
      </c>
      <c r="AZ306" s="14" t="n">
        <v>1.868</v>
      </c>
      <c r="BA306" s="14" t="n">
        <v>0.19</v>
      </c>
      <c r="BB306" s="14" t="n">
        <v>1</v>
      </c>
      <c r="BC306" s="14" t="n">
        <v>0.535</v>
      </c>
      <c r="BD306" s="14" t="n">
        <v>0.129</v>
      </c>
      <c r="BE306" s="14" t="n">
        <v>0.401</v>
      </c>
      <c r="BF306" s="14" t="n">
        <v>1.113</v>
      </c>
      <c r="BG306" s="14" t="n">
        <v>0.19</v>
      </c>
      <c r="BH306" s="14" t="n">
        <v>1</v>
      </c>
      <c r="BI306" s="14" t="n">
        <v>0.579</v>
      </c>
      <c r="BJ306" s="14" t="n">
        <v>0.129</v>
      </c>
      <c r="BK306" s="14" t="n">
        <v>0.363</v>
      </c>
      <c r="BL306" s="14" t="n">
        <v>1.122</v>
      </c>
      <c r="BM306" s="14" t="n">
        <v>0.19</v>
      </c>
      <c r="BN306" s="14" t="n">
        <v>1</v>
      </c>
      <c r="BO306" s="14" t="n">
        <v>0</v>
      </c>
      <c r="BP306" s="14" t="n">
        <v>0.022</v>
      </c>
      <c r="BQ306" s="14" t="n">
        <v>0.199</v>
      </c>
      <c r="BR306" s="14" t="n">
        <v>0</v>
      </c>
      <c r="BS306" s="14" t="n">
        <v>1</v>
      </c>
      <c r="BT306" s="14" t="n">
        <v>0</v>
      </c>
      <c r="BU306" s="14" t="n">
        <v>0.054</v>
      </c>
      <c r="BV306" s="14" t="n">
        <v>0.44</v>
      </c>
      <c r="BW306" s="14" t="n">
        <v>0.19</v>
      </c>
      <c r="BX306" s="14" t="n">
        <v>0.833</v>
      </c>
      <c r="BY306" s="14" t="n">
        <v>13.254</v>
      </c>
      <c r="BZ306" s="14" t="n">
        <v>0</v>
      </c>
      <c r="CA306" s="14" t="n">
        <v>13.254</v>
      </c>
      <c r="CB306" s="14" t="n">
        <v>0</v>
      </c>
      <c r="CC306" s="14" t="n">
        <v>83.248</v>
      </c>
      <c r="CD306" s="14" t="n">
        <v>7.95</v>
      </c>
      <c r="CE306" s="14" t="n">
        <v>116.06</v>
      </c>
      <c r="CF306" s="14" t="n">
        <v>237.176</v>
      </c>
      <c r="CG306" s="14" t="n">
        <v>0.19</v>
      </c>
      <c r="CH306" s="14" t="n">
        <v>1</v>
      </c>
      <c r="CI306" s="14" t="n">
        <v>0</v>
      </c>
      <c r="CJ306" s="14" t="n">
        <v>0</v>
      </c>
      <c r="CK306" s="14" t="n">
        <v>0</v>
      </c>
      <c r="CL306" s="14" t="n">
        <v>0.61</v>
      </c>
      <c r="CM306" s="14" t="n">
        <v>0</v>
      </c>
      <c r="CN306" s="14" t="n">
        <v>0.08</v>
      </c>
      <c r="CO306" s="14" t="n">
        <v>0.064</v>
      </c>
      <c r="CP306" s="14" t="n">
        <v>0</v>
      </c>
      <c r="CQ306" s="14" t="n">
        <v>1.348</v>
      </c>
      <c r="CR306" s="14" t="n">
        <v>0</v>
      </c>
      <c r="CS306" s="14" t="n">
        <v>6.289</v>
      </c>
      <c r="CT306" s="14" t="n">
        <v>8.233000000000001</v>
      </c>
      <c r="CU306" s="14" t="n">
        <v>14.257</v>
      </c>
    </row>
    <row r="307">
      <c r="A307" s="14" t="inlineStr">
        <is>
          <t>DEU2024</t>
        </is>
      </c>
      <c r="B307" s="14" t="inlineStr">
        <is>
          <t>DEU</t>
        </is>
      </c>
      <c r="C307" s="14" t="inlineStr">
        <is>
          <t>DEU</t>
        </is>
      </c>
      <c r="D307" s="14" t="inlineStr">
        <is>
          <t>Germany</t>
        </is>
      </c>
      <c r="E307" s="14" t="n">
        <v>2024</v>
      </c>
      <c r="F307" s="14" t="n">
        <v>0.19</v>
      </c>
      <c r="G307" s="14" t="n">
        <v>7.042</v>
      </c>
      <c r="H307" s="14" t="n">
        <v>1.784</v>
      </c>
      <c r="I307" s="14" t="n">
        <v>6.414</v>
      </c>
      <c r="J307" s="14" t="n">
        <v>13.456</v>
      </c>
      <c r="K307" s="14" t="n">
        <v>0</v>
      </c>
      <c r="L307" s="14" t="n">
        <v>1</v>
      </c>
      <c r="M307" s="14" t="n">
        <v>6.908</v>
      </c>
      <c r="N307" s="14" t="n">
        <v>3.763</v>
      </c>
      <c r="O307" s="14" t="n">
        <v>6.548</v>
      </c>
      <c r="P307" s="14" t="n">
        <v>13.456</v>
      </c>
      <c r="Q307" s="14" t="n">
        <v>0</v>
      </c>
      <c r="R307" s="14" t="n">
        <v>1</v>
      </c>
      <c r="S307" s="14" t="n">
        <v>10.253</v>
      </c>
      <c r="T307" s="14" t="n">
        <v>5.987</v>
      </c>
      <c r="U307" s="14" t="n">
        <v>5.647</v>
      </c>
      <c r="V307" s="14" t="n">
        <v>18.444</v>
      </c>
      <c r="W307" s="14" t="n">
        <v>0.19</v>
      </c>
      <c r="X307" s="14" t="n">
        <v>1</v>
      </c>
      <c r="Y307" s="14" t="n">
        <v>17.078</v>
      </c>
      <c r="Z307" s="14" t="n">
        <v>2.156</v>
      </c>
      <c r="AA307" s="14" t="n">
        <v>7.499</v>
      </c>
      <c r="AB307" s="14" t="n">
        <v>24.576</v>
      </c>
      <c r="AC307" s="14" t="n">
        <v>0</v>
      </c>
      <c r="AD307" s="14" t="n">
        <v>1</v>
      </c>
      <c r="AE307" s="14" t="n">
        <v>17.078</v>
      </c>
      <c r="AF307" s="14" t="n">
        <v>3.741</v>
      </c>
      <c r="AG307" s="14" t="n">
        <v>7.499</v>
      </c>
      <c r="AH307" s="14" t="n">
        <v>24.576</v>
      </c>
      <c r="AI307" s="14" t="n">
        <v>0</v>
      </c>
      <c r="AJ307" s="14" t="n">
        <v>1</v>
      </c>
      <c r="AK307" s="14" t="n">
        <v>25.797</v>
      </c>
      <c r="AL307" s="14" t="n">
        <v>13.121</v>
      </c>
      <c r="AM307" s="14" t="n">
        <v>4.974</v>
      </c>
      <c r="AN307" s="14" t="n">
        <v>36.618</v>
      </c>
      <c r="AO307" s="14" t="n">
        <v>0.19</v>
      </c>
      <c r="AP307" s="14" t="n">
        <v>1</v>
      </c>
      <c r="AQ307" s="14" t="n">
        <v>0.724</v>
      </c>
      <c r="AR307" s="14" t="n">
        <v>0.132</v>
      </c>
      <c r="AS307" s="14" t="n">
        <v>0.905</v>
      </c>
      <c r="AT307" s="14" t="n">
        <v>1.939</v>
      </c>
      <c r="AU307" s="14" t="n">
        <v>0.19</v>
      </c>
      <c r="AV307" s="14" t="n">
        <v>1</v>
      </c>
      <c r="AW307" s="14" t="n">
        <v>0.75</v>
      </c>
      <c r="AX307" s="14" t="n">
        <v>0.132</v>
      </c>
      <c r="AY307" s="14" t="n">
        <v>0.748</v>
      </c>
      <c r="AZ307" s="14" t="n">
        <v>1.783</v>
      </c>
      <c r="BA307" s="14" t="n">
        <v>0.19</v>
      </c>
      <c r="BB307" s="14" t="n">
        <v>1</v>
      </c>
      <c r="BC307" s="14" t="n">
        <v>0.513</v>
      </c>
      <c r="BD307" s="14" t="n">
        <v>0.132</v>
      </c>
      <c r="BE307" s="14" t="n">
        <v>0.393</v>
      </c>
      <c r="BF307" s="14" t="n">
        <v>1.078</v>
      </c>
      <c r="BG307" s="14" t="n">
        <v>0.19</v>
      </c>
      <c r="BH307" s="14" t="n">
        <v>1</v>
      </c>
      <c r="BI307" s="14" t="n">
        <v>0.591</v>
      </c>
      <c r="BJ307" s="14" t="n">
        <v>0.132</v>
      </c>
      <c r="BK307" s="14" t="n">
        <v>0.293</v>
      </c>
      <c r="BL307" s="14" t="n">
        <v>1.053</v>
      </c>
      <c r="BM307" s="14" t="n">
        <v>0.19</v>
      </c>
      <c r="BN307" s="14" t="n">
        <v>1</v>
      </c>
      <c r="BO307" s="14" t="n">
        <v>0</v>
      </c>
      <c r="BP307" s="14" t="n">
        <v>0.022</v>
      </c>
      <c r="BQ307" s="14" t="n">
        <v>0.184</v>
      </c>
      <c r="BR307" s="14" t="n">
        <v>0</v>
      </c>
      <c r="BS307" s="14" t="n">
        <v>1</v>
      </c>
      <c r="BT307" s="14" t="n">
        <v>0</v>
      </c>
      <c r="BU307" s="14" t="n">
        <v>0.056</v>
      </c>
      <c r="BV307" s="14" t="n">
        <v>0.427</v>
      </c>
      <c r="BW307" s="14" t="n">
        <v>0.19</v>
      </c>
      <c r="BX307" s="14" t="n">
        <v>0.833</v>
      </c>
      <c r="BY307" s="14" t="n">
        <v>13.646</v>
      </c>
      <c r="BZ307" s="14" t="n">
        <v>0</v>
      </c>
      <c r="CA307" s="14" t="n">
        <v>13.646</v>
      </c>
      <c r="CB307" s="14" t="n">
        <v>0</v>
      </c>
      <c r="CC307" s="14" t="n">
        <v>82.58799999999999</v>
      </c>
      <c r="CD307" s="14" t="n">
        <v>7.95</v>
      </c>
      <c r="CE307" s="14" t="n">
        <v>96.38</v>
      </c>
      <c r="CF307" s="14" t="n">
        <v>212.972</v>
      </c>
      <c r="CG307" s="14" t="n">
        <v>0.19</v>
      </c>
      <c r="CH307" s="14" t="n">
        <v>1</v>
      </c>
      <c r="CI307" s="14" t="n">
        <v>0</v>
      </c>
      <c r="CJ307" s="14" t="n">
        <v>0</v>
      </c>
      <c r="CK307" s="14" t="n">
        <v>0</v>
      </c>
      <c r="CL307" s="14" t="n">
        <v>0.628</v>
      </c>
      <c r="CM307" s="14" t="n">
        <v>0</v>
      </c>
      <c r="CN307" s="14" t="n">
        <v>0.074</v>
      </c>
      <c r="CO307" s="14" t="n">
        <v>0.065</v>
      </c>
      <c r="CP307" s="14" t="n">
        <v>0</v>
      </c>
      <c r="CQ307" s="14" t="n">
        <v>1.387</v>
      </c>
      <c r="CR307" s="14" t="n">
        <v>0</v>
      </c>
      <c r="CS307" s="14" t="n">
        <v>6.475</v>
      </c>
      <c r="CT307" s="14" t="n">
        <v>7.055</v>
      </c>
      <c r="CU307" s="14" t="n">
        <v>10.98</v>
      </c>
    </row>
    <row r="308">
      <c r="A308" s="14" t="inlineStr">
        <is>
          <t>GHA2021</t>
        </is>
      </c>
      <c r="B308" s="14" t="inlineStr">
        <is>
          <t>GHA</t>
        </is>
      </c>
      <c r="C308" s="14" t="inlineStr">
        <is>
          <t>GHA</t>
        </is>
      </c>
      <c r="D308" s="14" t="inlineStr">
        <is>
          <t>Ghana</t>
        </is>
      </c>
      <c r="E308" s="14" t="n">
        <v>2021</v>
      </c>
      <c r="F308" s="14" t="n">
        <v>0.181</v>
      </c>
      <c r="G308" s="14" t="n">
        <v>5.897</v>
      </c>
      <c r="H308" s="14" t="n">
        <v>1.143</v>
      </c>
      <c r="I308" s="14" t="n">
        <v>0.238</v>
      </c>
      <c r="J308" s="14" t="n">
        <v>6.134</v>
      </c>
      <c r="K308" s="14" t="n">
        <v>0</v>
      </c>
      <c r="L308" s="14" t="n">
        <v>1</v>
      </c>
      <c r="M308" s="14" t="n">
        <v>7.964</v>
      </c>
      <c r="N308" s="14" t="n">
        <v>3.43</v>
      </c>
      <c r="O308" s="14" t="n">
        <v>0.227</v>
      </c>
      <c r="P308" s="14" t="n">
        <v>8.191000000000001</v>
      </c>
      <c r="Q308" s="14" t="n">
        <v>0</v>
      </c>
      <c r="R308" s="14" t="n">
        <v>1</v>
      </c>
      <c r="S308" s="14" t="n">
        <v>11.613</v>
      </c>
      <c r="T308" s="14" t="n">
        <v>6.86</v>
      </c>
      <c r="U308" s="14" t="n">
        <v>0.238</v>
      </c>
      <c r="V308" s="14" t="n">
        <v>14</v>
      </c>
      <c r="W308" s="14" t="n">
        <v>0.181</v>
      </c>
      <c r="X308" s="14" t="n">
        <v>1</v>
      </c>
      <c r="Y308" s="14" t="n">
        <v>5.197</v>
      </c>
      <c r="Z308" s="14" t="n">
        <v>0.493</v>
      </c>
      <c r="AA308" s="14" t="n">
        <v>1.656</v>
      </c>
      <c r="AB308" s="14" t="n">
        <v>6.853</v>
      </c>
      <c r="AC308" s="14" t="n">
        <v>0</v>
      </c>
      <c r="AD308" s="14" t="n">
        <v>1</v>
      </c>
      <c r="AE308" s="14" t="n">
        <v>5.853</v>
      </c>
      <c r="AF308" s="14" t="n">
        <v>0.997</v>
      </c>
      <c r="AG308" s="14" t="n">
        <v>1.656</v>
      </c>
      <c r="AH308" s="14" t="n">
        <v>7.509</v>
      </c>
      <c r="AI308" s="14" t="n">
        <v>0</v>
      </c>
      <c r="AJ308" s="14" t="n">
        <v>1</v>
      </c>
      <c r="AK308" s="14" t="n">
        <v>9.789999999999999</v>
      </c>
      <c r="AL308" s="14" t="n">
        <v>4.257</v>
      </c>
      <c r="AM308" s="14" t="n">
        <v>-0.968</v>
      </c>
      <c r="AN308" s="14" t="n">
        <v>10.421</v>
      </c>
      <c r="AO308" s="14" t="n">
        <v>0.181</v>
      </c>
      <c r="AP308" s="14" t="n">
        <v>1</v>
      </c>
      <c r="AQ308" s="14" t="n">
        <v>0.619</v>
      </c>
      <c r="AR308" s="14" t="n">
        <v>0.114</v>
      </c>
      <c r="AS308" s="14" t="n">
        <v>0.278</v>
      </c>
      <c r="AT308" s="14" t="n">
        <v>1.059</v>
      </c>
      <c r="AU308" s="14" t="n">
        <v>0.181</v>
      </c>
      <c r="AV308" s="14" t="n">
        <v>1</v>
      </c>
      <c r="AW308" s="14" t="n">
        <v>0.599</v>
      </c>
      <c r="AX308" s="14" t="n">
        <v>0.114</v>
      </c>
      <c r="AY308" s="14" t="n">
        <v>0.296</v>
      </c>
      <c r="AZ308" s="14" t="n">
        <v>1.058</v>
      </c>
      <c r="BA308" s="14" t="n">
        <v>0.181</v>
      </c>
      <c r="BB308" s="14" t="n">
        <v>1</v>
      </c>
      <c r="BC308" s="14" t="n">
        <v>0.439</v>
      </c>
      <c r="BD308" s="14" t="n">
        <v>0.114</v>
      </c>
      <c r="BE308" s="14" t="n">
        <v>0.186</v>
      </c>
      <c r="BF308" s="14" t="n">
        <v>0.739</v>
      </c>
      <c r="BG308" s="14" t="n">
        <v>0.181</v>
      </c>
      <c r="BH308" s="14" t="n">
        <v>1</v>
      </c>
      <c r="BI308" s="14" t="n">
        <v>0.505</v>
      </c>
      <c r="BJ308" s="14" t="n">
        <v>0.114</v>
      </c>
      <c r="BK308" s="14" t="n">
        <v>0.238</v>
      </c>
      <c r="BL308" s="14" t="n">
        <v>0.877</v>
      </c>
      <c r="BM308" s="14" t="n">
        <v>0.181</v>
      </c>
      <c r="BN308" s="14" t="n">
        <v>1</v>
      </c>
      <c r="BO308" s="14" t="n">
        <v>0</v>
      </c>
      <c r="BP308" s="14" t="n">
        <v>-0.036</v>
      </c>
      <c r="BQ308" s="14" t="n">
        <v>0.225</v>
      </c>
      <c r="BR308" s="14" t="n">
        <v>0</v>
      </c>
      <c r="BS308" s="14" t="n">
        <v>1</v>
      </c>
      <c r="BT308" s="14" t="n">
        <v>0</v>
      </c>
      <c r="BU308" s="14" t="n">
        <v>-0.036</v>
      </c>
      <c r="BV308" s="14" t="n">
        <v>0.117</v>
      </c>
      <c r="BW308" s="14" t="n">
        <v>0</v>
      </c>
      <c r="BX308" s="14" t="n">
        <v>1</v>
      </c>
      <c r="BY308" s="14" t="n">
        <v>11.787</v>
      </c>
      <c r="BZ308" s="14" t="n">
        <v>0</v>
      </c>
      <c r="CA308" s="14" t="n">
        <v>11.787</v>
      </c>
      <c r="CB308" s="14" t="n">
        <v>0</v>
      </c>
      <c r="CC308" s="14" t="n">
        <v>78.125</v>
      </c>
      <c r="CD308" s="14" t="n">
        <v>7.95</v>
      </c>
      <c r="CE308" s="14" t="n">
        <v>-48.001</v>
      </c>
      <c r="CF308" s="14" t="n">
        <v>35.586</v>
      </c>
      <c r="CG308" s="14" t="n">
        <v>0</v>
      </c>
      <c r="CH308" s="14" t="n">
        <v>1</v>
      </c>
      <c r="CI308" s="14" t="n">
        <v>0</v>
      </c>
      <c r="CJ308" s="14" t="n">
        <v>0</v>
      </c>
      <c r="CK308" s="14" t="n">
        <v>0</v>
      </c>
      <c r="CL308" s="14" t="n">
        <v>0</v>
      </c>
      <c r="CM308" s="14" t="n">
        <v>0</v>
      </c>
      <c r="CN308" s="14" t="n">
        <v>0</v>
      </c>
      <c r="CO308" s="14" t="n">
        <v>0</v>
      </c>
      <c r="CP308" s="14" t="n">
        <v>0</v>
      </c>
      <c r="CQ308" s="14" t="n">
        <v>1.198</v>
      </c>
      <c r="CR308" s="14" t="n">
        <v>0.852</v>
      </c>
      <c r="CS308" s="14" t="n">
        <v>2.702</v>
      </c>
      <c r="CT308" s="14" t="n">
        <v>4.753</v>
      </c>
      <c r="CU308" s="14" t="n">
        <v>15.162</v>
      </c>
    </row>
    <row r="309">
      <c r="A309" s="14" t="inlineStr">
        <is>
          <t>GHA2022</t>
        </is>
      </c>
      <c r="B309" s="14" t="inlineStr">
        <is>
          <t>GHA</t>
        </is>
      </c>
      <c r="C309" s="14" t="inlineStr">
        <is>
          <t>GHA</t>
        </is>
      </c>
      <c r="D309" s="14" t="inlineStr">
        <is>
          <t>Ghana</t>
        </is>
      </c>
      <c r="E309" s="14" t="n">
        <v>2022</v>
      </c>
      <c r="F309" s="14" t="n">
        <v>0.185</v>
      </c>
      <c r="G309" s="14" t="n">
        <v>11.72</v>
      </c>
      <c r="H309" s="14" t="n">
        <v>1.235</v>
      </c>
      <c r="I309" s="14" t="n">
        <v>0.5659999999999999</v>
      </c>
      <c r="J309" s="14" t="n">
        <v>12.286</v>
      </c>
      <c r="K309" s="14" t="n">
        <v>0</v>
      </c>
      <c r="L309" s="14" t="n">
        <v>1</v>
      </c>
      <c r="M309" s="14" t="n">
        <v>9.782999999999999</v>
      </c>
      <c r="N309" s="14" t="n">
        <v>3.704</v>
      </c>
      <c r="O309" s="14" t="n">
        <v>0.328</v>
      </c>
      <c r="P309" s="14" t="n">
        <v>10.111</v>
      </c>
      <c r="Q309" s="14" t="n">
        <v>0</v>
      </c>
      <c r="R309" s="14" t="n">
        <v>1</v>
      </c>
      <c r="S309" s="14" t="n">
        <v>17.893</v>
      </c>
      <c r="T309" s="14" t="n">
        <v>7.408</v>
      </c>
      <c r="U309" s="14" t="n">
        <v>0.819</v>
      </c>
      <c r="V309" s="14" t="n">
        <v>21.874</v>
      </c>
      <c r="W309" s="14" t="n">
        <v>0.185</v>
      </c>
      <c r="X309" s="14" t="n">
        <v>1</v>
      </c>
      <c r="Y309" s="14" t="n">
        <v>7.724</v>
      </c>
      <c r="Z309" s="14" t="n">
        <v>0.732</v>
      </c>
      <c r="AA309" s="14" t="n">
        <v>1.405</v>
      </c>
      <c r="AB309" s="14" t="n">
        <v>9.129</v>
      </c>
      <c r="AC309" s="14" t="n">
        <v>0</v>
      </c>
      <c r="AD309" s="14" t="n">
        <v>1</v>
      </c>
      <c r="AE309" s="14" t="n">
        <v>8.430999999999999</v>
      </c>
      <c r="AF309" s="14" t="n">
        <v>1.436</v>
      </c>
      <c r="AG309" s="14" t="n">
        <v>1.405</v>
      </c>
      <c r="AH309" s="14" t="n">
        <v>9.835000000000001</v>
      </c>
      <c r="AI309" s="14" t="n">
        <v>0</v>
      </c>
      <c r="AJ309" s="14" t="n">
        <v>1</v>
      </c>
      <c r="AK309" s="14" t="n">
        <v>12.67</v>
      </c>
      <c r="AL309" s="14" t="n">
        <v>5.509</v>
      </c>
      <c r="AM309" s="14" t="n">
        <v>-0.778</v>
      </c>
      <c r="AN309" s="14" t="n">
        <v>13.902</v>
      </c>
      <c r="AO309" s="14" t="n">
        <v>0.185</v>
      </c>
      <c r="AP309" s="14" t="n">
        <v>1</v>
      </c>
      <c r="AQ309" s="14" t="n">
        <v>0.861</v>
      </c>
      <c r="AR309" s="14" t="n">
        <v>0.123</v>
      </c>
      <c r="AS309" s="14" t="n">
        <v>0.312</v>
      </c>
      <c r="AT309" s="14" t="n">
        <v>1.39</v>
      </c>
      <c r="AU309" s="14" t="n">
        <v>0.185</v>
      </c>
      <c r="AV309" s="14" t="n">
        <v>1</v>
      </c>
      <c r="AW309" s="14" t="n">
        <v>0.986</v>
      </c>
      <c r="AX309" s="14" t="n">
        <v>0.123</v>
      </c>
      <c r="AY309" s="14" t="n">
        <v>0.365</v>
      </c>
      <c r="AZ309" s="14" t="n">
        <v>1.601</v>
      </c>
      <c r="BA309" s="14" t="n">
        <v>0.185</v>
      </c>
      <c r="BB309" s="14" t="n">
        <v>1</v>
      </c>
      <c r="BC309" s="14" t="n">
        <v>0.598</v>
      </c>
      <c r="BD309" s="14" t="n">
        <v>0.123</v>
      </c>
      <c r="BE309" s="14" t="n">
        <v>0.101</v>
      </c>
      <c r="BF309" s="14" t="n">
        <v>0.828</v>
      </c>
      <c r="BG309" s="14" t="n">
        <v>0.185</v>
      </c>
      <c r="BH309" s="14" t="n">
        <v>1</v>
      </c>
      <c r="BI309" s="14" t="n">
        <v>0.612</v>
      </c>
      <c r="BJ309" s="14" t="n">
        <v>0.123</v>
      </c>
      <c r="BK309" s="14" t="n">
        <v>0.59</v>
      </c>
      <c r="BL309" s="14" t="n">
        <v>1.425</v>
      </c>
      <c r="BM309" s="14" t="n">
        <v>0.185</v>
      </c>
      <c r="BN309" s="14" t="n">
        <v>1</v>
      </c>
      <c r="BO309" s="14" t="n">
        <v>0</v>
      </c>
      <c r="BP309" s="14" t="n">
        <v>-0.036</v>
      </c>
      <c r="BQ309" s="14" t="n">
        <v>0.106</v>
      </c>
      <c r="BR309" s="14" t="n">
        <v>0</v>
      </c>
      <c r="BS309" s="14" t="n">
        <v>1</v>
      </c>
      <c r="BT309" s="14" t="n">
        <v>0</v>
      </c>
      <c r="BU309" s="14" t="n">
        <v>-0.036</v>
      </c>
      <c r="BV309" s="14" t="n">
        <v>0.098</v>
      </c>
      <c r="BW309" s="14" t="n">
        <v>0</v>
      </c>
      <c r="BX309" s="14" t="n">
        <v>1</v>
      </c>
      <c r="BY309" s="14" t="n">
        <v>12.729</v>
      </c>
      <c r="BZ309" s="14" t="n">
        <v>0</v>
      </c>
      <c r="CA309" s="14" t="n">
        <v>12.729</v>
      </c>
      <c r="CB309" s="14" t="n">
        <v>0</v>
      </c>
      <c r="CC309" s="14" t="n">
        <v>97.90000000000001</v>
      </c>
      <c r="CD309" s="14" t="n">
        <v>7.95</v>
      </c>
      <c r="CE309" s="14" t="n">
        <v>-34.232</v>
      </c>
      <c r="CF309" s="14" t="n">
        <v>75.446</v>
      </c>
      <c r="CG309" s="14" t="n">
        <v>0</v>
      </c>
      <c r="CH309" s="14" t="n">
        <v>1</v>
      </c>
      <c r="CI309" s="14" t="n">
        <v>0</v>
      </c>
      <c r="CJ309" s="14" t="n">
        <v>0</v>
      </c>
      <c r="CK309" s="14" t="n">
        <v>0</v>
      </c>
      <c r="CL309" s="14" t="n">
        <v>0</v>
      </c>
      <c r="CM309" s="14" t="n">
        <v>0</v>
      </c>
      <c r="CN309" s="14" t="n">
        <v>0</v>
      </c>
      <c r="CO309" s="14" t="n">
        <v>0</v>
      </c>
      <c r="CP309" s="14" t="n">
        <v>0</v>
      </c>
      <c r="CQ309" s="14" t="n">
        <v>1.294</v>
      </c>
      <c r="CR309" s="14" t="n">
        <v>0.855</v>
      </c>
      <c r="CS309" s="14" t="n">
        <v>2.918</v>
      </c>
      <c r="CT309" s="14" t="n">
        <v>10.485</v>
      </c>
      <c r="CU309" s="14" t="n">
        <v>31.326</v>
      </c>
    </row>
    <row r="310">
      <c r="A310" s="14" t="inlineStr">
        <is>
          <t>GHA2023</t>
        </is>
      </c>
      <c r="B310" s="14" t="inlineStr">
        <is>
          <t>GHA</t>
        </is>
      </c>
      <c r="C310" s="14" t="inlineStr">
        <is>
          <t>GHA</t>
        </is>
      </c>
      <c r="D310" s="14" t="inlineStr">
        <is>
          <t>Ghana</t>
        </is>
      </c>
      <c r="E310" s="14" t="n">
        <v>2023</v>
      </c>
      <c r="F310" s="14" t="n">
        <v>0.185</v>
      </c>
      <c r="G310" s="14" t="n">
        <v>6.147</v>
      </c>
      <c r="H310" s="14" t="n">
        <v>1.286</v>
      </c>
      <c r="I310" s="14" t="n">
        <v>0.273</v>
      </c>
      <c r="J310" s="14" t="n">
        <v>6.42</v>
      </c>
      <c r="K310" s="14" t="n">
        <v>0</v>
      </c>
      <c r="L310" s="14" t="n">
        <v>1</v>
      </c>
      <c r="M310" s="14" t="n">
        <v>7.886</v>
      </c>
      <c r="N310" s="14" t="n">
        <v>3.857</v>
      </c>
      <c r="O310" s="14" t="n">
        <v>0.227</v>
      </c>
      <c r="P310" s="14" t="n">
        <v>8.113</v>
      </c>
      <c r="Q310" s="14" t="n">
        <v>0</v>
      </c>
      <c r="R310" s="14" t="n">
        <v>1</v>
      </c>
      <c r="S310" s="14" t="n">
        <v>12.575</v>
      </c>
      <c r="T310" s="14" t="n">
        <v>7.714</v>
      </c>
      <c r="U310" s="14" t="n">
        <v>0.536</v>
      </c>
      <c r="V310" s="14" t="n">
        <v>15.225</v>
      </c>
      <c r="W310" s="14" t="n">
        <v>0.185</v>
      </c>
      <c r="X310" s="14" t="n">
        <v>1</v>
      </c>
      <c r="Y310" s="14" t="n">
        <v>3.79</v>
      </c>
      <c r="Z310" s="14" t="n">
        <v>0.359</v>
      </c>
      <c r="AA310" s="14" t="n">
        <v>0.912</v>
      </c>
      <c r="AB310" s="14" t="n">
        <v>4.702</v>
      </c>
      <c r="AC310" s="14" t="n">
        <v>0</v>
      </c>
      <c r="AD310" s="14" t="n">
        <v>1</v>
      </c>
      <c r="AE310" s="14" t="n">
        <v>4.542</v>
      </c>
      <c r="AF310" s="14" t="n">
        <v>0.774</v>
      </c>
      <c r="AG310" s="14" t="n">
        <v>0.912</v>
      </c>
      <c r="AH310" s="14" t="n">
        <v>5.454</v>
      </c>
      <c r="AI310" s="14" t="n">
        <v>0</v>
      </c>
      <c r="AJ310" s="14" t="n">
        <v>1</v>
      </c>
      <c r="AK310" s="14" t="n">
        <v>9.055</v>
      </c>
      <c r="AL310" s="14" t="n">
        <v>3.937</v>
      </c>
      <c r="AM310" s="14" t="n">
        <v>-0.9350000000000001</v>
      </c>
      <c r="AN310" s="14" t="n">
        <v>9.428000000000001</v>
      </c>
      <c r="AO310" s="14" t="n">
        <v>0.185</v>
      </c>
      <c r="AP310" s="14" t="n">
        <v>1</v>
      </c>
      <c r="AQ310" s="14" t="n">
        <v>0.76</v>
      </c>
      <c r="AR310" s="14" t="n">
        <v>0.129</v>
      </c>
      <c r="AS310" s="14" t="n">
        <v>0.271</v>
      </c>
      <c r="AT310" s="14" t="n">
        <v>1.222</v>
      </c>
      <c r="AU310" s="14" t="n">
        <v>0.185</v>
      </c>
      <c r="AV310" s="14" t="n">
        <v>1</v>
      </c>
      <c r="AW310" s="14" t="n">
        <v>0.8110000000000001</v>
      </c>
      <c r="AX310" s="14" t="n">
        <v>0.129</v>
      </c>
      <c r="AY310" s="14" t="n">
        <v>0.281</v>
      </c>
      <c r="AZ310" s="14" t="n">
        <v>1.295</v>
      </c>
      <c r="BA310" s="14" t="n">
        <v>0.185</v>
      </c>
      <c r="BB310" s="14" t="n">
        <v>1</v>
      </c>
      <c r="BC310" s="14" t="n">
        <v>0.535</v>
      </c>
      <c r="BD310" s="14" t="n">
        <v>0.129</v>
      </c>
      <c r="BE310" s="14" t="n">
        <v>0.082</v>
      </c>
      <c r="BF310" s="14" t="n">
        <v>0.731</v>
      </c>
      <c r="BG310" s="14" t="n">
        <v>0.185</v>
      </c>
      <c r="BH310" s="14" t="n">
        <v>1</v>
      </c>
      <c r="BI310" s="14" t="n">
        <v>0.579</v>
      </c>
      <c r="BJ310" s="14" t="n">
        <v>0.129</v>
      </c>
      <c r="BK310" s="14" t="n">
        <v>0.408</v>
      </c>
      <c r="BL310" s="14" t="n">
        <v>1.17</v>
      </c>
      <c r="BM310" s="14" t="n">
        <v>0.185</v>
      </c>
      <c r="BN310" s="14" t="n">
        <v>1</v>
      </c>
      <c r="BO310" s="14" t="n">
        <v>0</v>
      </c>
      <c r="BP310" s="14" t="n">
        <v>-0.036</v>
      </c>
      <c r="BQ310" s="14" t="n">
        <v>0.13</v>
      </c>
      <c r="BR310" s="14" t="n">
        <v>0</v>
      </c>
      <c r="BS310" s="14" t="n">
        <v>1</v>
      </c>
      <c r="BT310" s="14" t="n">
        <v>0</v>
      </c>
      <c r="BU310" s="14" t="n">
        <v>-0.036</v>
      </c>
      <c r="BV310" s="14" t="n">
        <v>0.138</v>
      </c>
      <c r="BW310" s="14" t="n">
        <v>0</v>
      </c>
      <c r="BX310" s="14" t="n">
        <v>1</v>
      </c>
      <c r="BY310" s="14" t="n">
        <v>13.254</v>
      </c>
      <c r="BZ310" s="14" t="n">
        <v>0</v>
      </c>
      <c r="CA310" s="14" t="n">
        <v>13.254</v>
      </c>
      <c r="CB310" s="14" t="n">
        <v>0</v>
      </c>
      <c r="CC310" s="14" t="n">
        <v>83.248</v>
      </c>
      <c r="CD310" s="14" t="n">
        <v>7.95</v>
      </c>
      <c r="CE310" s="14" t="n">
        <v>12.887</v>
      </c>
      <c r="CF310" s="14" t="n">
        <v>113.92</v>
      </c>
      <c r="CG310" s="14" t="n">
        <v>0</v>
      </c>
      <c r="CH310" s="14" t="n">
        <v>1</v>
      </c>
      <c r="CI310" s="14" t="n">
        <v>0</v>
      </c>
      <c r="CJ310" s="14" t="n">
        <v>0</v>
      </c>
      <c r="CK310" s="14" t="n">
        <v>0</v>
      </c>
      <c r="CL310" s="14" t="n">
        <v>0</v>
      </c>
      <c r="CM310" s="14" t="n">
        <v>0</v>
      </c>
      <c r="CN310" s="14" t="n">
        <v>0</v>
      </c>
      <c r="CO310" s="14" t="n">
        <v>0</v>
      </c>
      <c r="CP310" s="14" t="n">
        <v>0</v>
      </c>
      <c r="CQ310" s="14" t="n">
        <v>1.348</v>
      </c>
      <c r="CR310" s="14" t="n">
        <v>0.83</v>
      </c>
      <c r="CS310" s="14" t="n">
        <v>3.038</v>
      </c>
      <c r="CT310" s="14" t="n">
        <v>4.861</v>
      </c>
      <c r="CU310" s="14" t="n">
        <v>11.622</v>
      </c>
    </row>
    <row r="311">
      <c r="A311" s="14" t="inlineStr">
        <is>
          <t>GHA2024</t>
        </is>
      </c>
      <c r="B311" s="14" t="inlineStr">
        <is>
          <t>GHA</t>
        </is>
      </c>
      <c r="C311" s="14" t="inlineStr">
        <is>
          <t>GHA</t>
        </is>
      </c>
      <c r="D311" s="14" t="inlineStr">
        <is>
          <t>Ghana</t>
        </is>
      </c>
      <c r="E311" s="14" t="n">
        <v>2024</v>
      </c>
      <c r="F311" s="14" t="n">
        <v>0.185</v>
      </c>
      <c r="G311" s="14" t="n">
        <v>5.575</v>
      </c>
      <c r="H311" s="14" t="n">
        <v>1.324</v>
      </c>
      <c r="I311" s="14" t="n">
        <v>0.213</v>
      </c>
      <c r="J311" s="14" t="n">
        <v>5.787</v>
      </c>
      <c r="K311" s="14" t="n">
        <v>0</v>
      </c>
      <c r="L311" s="14" t="n">
        <v>1</v>
      </c>
      <c r="M311" s="14" t="n">
        <v>7.124</v>
      </c>
      <c r="N311" s="14" t="n">
        <v>3.971</v>
      </c>
      <c r="O311" s="14" t="n">
        <v>0.158</v>
      </c>
      <c r="P311" s="14" t="n">
        <v>7.281</v>
      </c>
      <c r="Q311" s="14" t="n">
        <v>0</v>
      </c>
      <c r="R311" s="14" t="n">
        <v>1</v>
      </c>
      <c r="S311" s="14" t="n">
        <v>12.193</v>
      </c>
      <c r="T311" s="14" t="n">
        <v>7.942</v>
      </c>
      <c r="U311" s="14" t="n">
        <v>0.525</v>
      </c>
      <c r="V311" s="14" t="n">
        <v>14.7</v>
      </c>
      <c r="W311" s="14" t="n">
        <v>0.185</v>
      </c>
      <c r="X311" s="14" t="n">
        <v>1</v>
      </c>
      <c r="Y311" s="14" t="n">
        <v>3.902</v>
      </c>
      <c r="Z311" s="14" t="n">
        <v>0.37</v>
      </c>
      <c r="AA311" s="14" t="n">
        <v>0.924</v>
      </c>
      <c r="AB311" s="14" t="n">
        <v>4.826</v>
      </c>
      <c r="AC311" s="14" t="n">
        <v>0</v>
      </c>
      <c r="AD311" s="14" t="n">
        <v>1</v>
      </c>
      <c r="AE311" s="14" t="n">
        <v>4.676</v>
      </c>
      <c r="AF311" s="14" t="n">
        <v>0.797</v>
      </c>
      <c r="AG311" s="14" t="n">
        <v>0.924</v>
      </c>
      <c r="AH311" s="14" t="n">
        <v>5.6</v>
      </c>
      <c r="AI311" s="14" t="n">
        <v>0</v>
      </c>
      <c r="AJ311" s="14" t="n">
        <v>1</v>
      </c>
      <c r="AK311" s="14" t="n">
        <v>9.321999999999999</v>
      </c>
      <c r="AL311" s="14" t="n">
        <v>4.053</v>
      </c>
      <c r="AM311" s="14" t="n">
        <v>-1.002</v>
      </c>
      <c r="AN311" s="14" t="n">
        <v>9.616</v>
      </c>
      <c r="AO311" s="14" t="n">
        <v>0.185</v>
      </c>
      <c r="AP311" s="14" t="n">
        <v>1</v>
      </c>
      <c r="AQ311" s="14" t="n">
        <v>0.724</v>
      </c>
      <c r="AR311" s="14" t="n">
        <v>0.132</v>
      </c>
      <c r="AS311" s="14" t="n">
        <v>0.406</v>
      </c>
      <c r="AT311" s="14" t="n">
        <v>1.34</v>
      </c>
      <c r="AU311" s="14" t="n">
        <v>0.185</v>
      </c>
      <c r="AV311" s="14" t="n">
        <v>1</v>
      </c>
      <c r="AW311" s="14" t="n">
        <v>0.75</v>
      </c>
      <c r="AX311" s="14" t="n">
        <v>0.132</v>
      </c>
      <c r="AY311" s="14" t="n">
        <v>0.368</v>
      </c>
      <c r="AZ311" s="14" t="n">
        <v>1.325</v>
      </c>
      <c r="BA311" s="14" t="n">
        <v>0.185</v>
      </c>
      <c r="BB311" s="14" t="n">
        <v>1</v>
      </c>
      <c r="BC311" s="14" t="n">
        <v>0.513</v>
      </c>
      <c r="BD311" s="14" t="n">
        <v>0.132</v>
      </c>
      <c r="BE311" s="14" t="n">
        <v>0.09</v>
      </c>
      <c r="BF311" s="14" t="n">
        <v>0.715</v>
      </c>
      <c r="BG311" s="14" t="n">
        <v>0.185</v>
      </c>
      <c r="BH311" s="14" t="n">
        <v>1</v>
      </c>
      <c r="BI311" s="14" t="n">
        <v>0.591</v>
      </c>
      <c r="BJ311" s="14" t="n">
        <v>0.132</v>
      </c>
      <c r="BK311" s="14" t="n">
        <v>0.313</v>
      </c>
      <c r="BL311" s="14" t="n">
        <v>1.072</v>
      </c>
      <c r="BM311" s="14" t="n">
        <v>0.185</v>
      </c>
      <c r="BN311" s="14" t="n">
        <v>1</v>
      </c>
      <c r="BO311" s="14" t="n">
        <v>0</v>
      </c>
      <c r="BP311" s="14" t="n">
        <v>-0.037</v>
      </c>
      <c r="BQ311" s="14" t="n">
        <v>0.14</v>
      </c>
      <c r="BR311" s="14" t="n">
        <v>0</v>
      </c>
      <c r="BS311" s="14" t="n">
        <v>1</v>
      </c>
      <c r="BT311" s="14" t="n">
        <v>0</v>
      </c>
      <c r="BU311" s="14" t="n">
        <v>-0.037</v>
      </c>
      <c r="BV311" s="14" t="n">
        <v>0.16</v>
      </c>
      <c r="BW311" s="14" t="n">
        <v>0</v>
      </c>
      <c r="BX311" s="14" t="n">
        <v>1</v>
      </c>
      <c r="BY311" s="14" t="n">
        <v>13.646</v>
      </c>
      <c r="BZ311" s="14" t="n">
        <v>0</v>
      </c>
      <c r="CA311" s="14" t="n">
        <v>13.646</v>
      </c>
      <c r="CB311" s="14" t="n">
        <v>0</v>
      </c>
      <c r="CC311" s="14" t="n">
        <v>82.58799999999999</v>
      </c>
      <c r="CD311" s="14" t="n">
        <v>7.95</v>
      </c>
      <c r="CE311" s="14" t="n">
        <v>-0.579</v>
      </c>
      <c r="CF311" s="14" t="n">
        <v>97.18000000000001</v>
      </c>
      <c r="CG311" s="14" t="n">
        <v>0</v>
      </c>
      <c r="CH311" s="14" t="n">
        <v>1</v>
      </c>
      <c r="CI311" s="14" t="n">
        <v>0</v>
      </c>
      <c r="CJ311" s="14" t="n">
        <v>0</v>
      </c>
      <c r="CK311" s="14" t="n">
        <v>0</v>
      </c>
      <c r="CL311" s="14" t="n">
        <v>0</v>
      </c>
      <c r="CM311" s="14" t="n">
        <v>0</v>
      </c>
      <c r="CN311" s="14" t="n">
        <v>0</v>
      </c>
      <c r="CO311" s="14" t="n">
        <v>0</v>
      </c>
      <c r="CP311" s="14" t="n">
        <v>0</v>
      </c>
      <c r="CQ311" s="14" t="n">
        <v>1.387</v>
      </c>
      <c r="CR311" s="14" t="n">
        <v>0.83</v>
      </c>
      <c r="CS311" s="14" t="n">
        <v>3.128</v>
      </c>
      <c r="CT311" s="14" t="n">
        <v>4.251</v>
      </c>
      <c r="CU311" s="14" t="n">
        <v>10.168</v>
      </c>
    </row>
    <row r="312">
      <c r="A312" s="14" t="inlineStr">
        <is>
          <t>GIB2021</t>
        </is>
      </c>
      <c r="B312" s="14" t="inlineStr">
        <is>
          <t>GIB</t>
        </is>
      </c>
      <c r="C312" s="14" t="inlineStr">
        <is>
          <t>GIB</t>
        </is>
      </c>
      <c r="D312" s="14" t="inlineStr">
        <is>
          <t>Gibraltar</t>
        </is>
      </c>
      <c r="E312" s="14" t="n">
        <v>2021</v>
      </c>
      <c r="F312" s="14" t="n">
        <v>0</v>
      </c>
      <c r="G312" s="14" t="n">
        <v>5.553</v>
      </c>
      <c r="H312" s="14" t="n">
        <v>1.143</v>
      </c>
      <c r="I312" s="14" t="n">
        <v>0</v>
      </c>
      <c r="J312" s="14" t="n">
        <v>5.553</v>
      </c>
      <c r="K312" s="14" t="n">
        <v>0</v>
      </c>
      <c r="L312" s="14" t="n">
        <v>1</v>
      </c>
      <c r="M312" s="14" t="n">
        <v>7.964</v>
      </c>
      <c r="N312" s="14" t="n">
        <v>3.43</v>
      </c>
      <c r="O312" s="14" t="n">
        <v>0</v>
      </c>
      <c r="P312" s="14" t="n">
        <v>7.964</v>
      </c>
      <c r="Q312" s="14" t="n">
        <v>0</v>
      </c>
      <c r="R312" s="14" t="n">
        <v>1</v>
      </c>
      <c r="S312" s="14" t="n">
        <v>11.27</v>
      </c>
      <c r="T312" s="14" t="n">
        <v>6.86</v>
      </c>
      <c r="U312" s="14" t="n">
        <v>0</v>
      </c>
      <c r="V312" s="14" t="n">
        <v>11.27</v>
      </c>
      <c r="W312" s="14" t="n">
        <v>0</v>
      </c>
      <c r="X312" s="14" t="n">
        <v>1</v>
      </c>
      <c r="Y312" s="14" t="n">
        <v>16.305</v>
      </c>
      <c r="Z312" s="14" t="n">
        <v>2.204</v>
      </c>
      <c r="AA312" s="14" t="n">
        <v>0</v>
      </c>
      <c r="AB312" s="14" t="n">
        <v>16.305</v>
      </c>
      <c r="AC312" s="14" t="n">
        <v>0</v>
      </c>
      <c r="AD312" s="14" t="n">
        <v>1</v>
      </c>
      <c r="AE312" s="14" t="n">
        <v>17.449</v>
      </c>
      <c r="AF312" s="14" t="n">
        <v>4.08</v>
      </c>
      <c r="AG312" s="14" t="n">
        <v>0</v>
      </c>
      <c r="AH312" s="14" t="n">
        <v>17.449</v>
      </c>
      <c r="AI312" s="14" t="n">
        <v>0</v>
      </c>
      <c r="AJ312" s="14" t="n">
        <v>1</v>
      </c>
      <c r="AK312" s="14" t="n">
        <v>24.309</v>
      </c>
      <c r="AL312" s="14" t="n">
        <v>12.947</v>
      </c>
      <c r="AM312" s="14" t="n">
        <v>0</v>
      </c>
      <c r="AN312" s="14" t="n">
        <v>24.309</v>
      </c>
      <c r="AO312" s="14" t="n">
        <v>0</v>
      </c>
      <c r="AP312" s="14" t="n">
        <v>1</v>
      </c>
      <c r="AQ312" s="14" t="n">
        <v>0.619</v>
      </c>
      <c r="AR312" s="14" t="n">
        <v>0.114</v>
      </c>
      <c r="AS312" s="14" t="n">
        <v>0</v>
      </c>
      <c r="AT312" s="14" t="n">
        <v>0.619</v>
      </c>
      <c r="AU312" s="14" t="n">
        <v>0</v>
      </c>
      <c r="AV312" s="14" t="n">
        <v>1</v>
      </c>
      <c r="AW312" s="14" t="n">
        <v>0.599</v>
      </c>
      <c r="AX312" s="14" t="n">
        <v>0.114</v>
      </c>
      <c r="AY312" s="14" t="n">
        <v>0</v>
      </c>
      <c r="AZ312" s="14" t="n">
        <v>0.599</v>
      </c>
      <c r="BA312" s="14" t="n">
        <v>0</v>
      </c>
      <c r="BB312" s="14" t="n">
        <v>1</v>
      </c>
      <c r="BC312" s="14" t="n">
        <v>0.439</v>
      </c>
      <c r="BD312" s="14" t="n">
        <v>0.114</v>
      </c>
      <c r="BE312" s="14" t="n">
        <v>0</v>
      </c>
      <c r="BF312" s="14" t="n">
        <v>0.439</v>
      </c>
      <c r="BG312" s="14" t="n">
        <v>0</v>
      </c>
      <c r="BH312" s="14" t="n">
        <v>1</v>
      </c>
      <c r="BI312" s="14" t="n">
        <v>0.505</v>
      </c>
      <c r="BJ312" s="14" t="n">
        <v>0.114</v>
      </c>
      <c r="BK312" s="14" t="n">
        <v>0</v>
      </c>
      <c r="BL312" s="14" t="n">
        <v>0.505</v>
      </c>
      <c r="BM312" s="14" t="n">
        <v>0</v>
      </c>
      <c r="BN312" s="14" t="n">
        <v>1</v>
      </c>
      <c r="BO312" s="14" t="n">
        <v>0</v>
      </c>
      <c r="BP312" s="14" t="n">
        <v>0</v>
      </c>
      <c r="BQ312" s="14" t="n">
        <v>0</v>
      </c>
      <c r="BR312" s="14" t="n">
        <v>0</v>
      </c>
      <c r="BS312" s="14" t="n">
        <v>1</v>
      </c>
      <c r="BT312" s="14" t="n">
        <v>0</v>
      </c>
      <c r="BU312" s="14" t="n">
        <v>0</v>
      </c>
      <c r="BV312" s="14" t="n">
        <v>0</v>
      </c>
      <c r="BW312" s="14" t="n">
        <v>0</v>
      </c>
      <c r="BX312" s="14" t="n">
        <v>1</v>
      </c>
      <c r="BY312" s="14" t="n">
        <v>11.787</v>
      </c>
      <c r="BZ312" s="14" t="n">
        <v>0</v>
      </c>
      <c r="CA312" s="14" t="n">
        <v>11.787</v>
      </c>
      <c r="CB312" s="14" t="n">
        <v>0</v>
      </c>
      <c r="CC312" s="14" t="n">
        <v>78.125</v>
      </c>
      <c r="CD312" s="14" t="n">
        <v>7.95</v>
      </c>
      <c r="CE312" s="14" t="n">
        <v>0</v>
      </c>
      <c r="CF312" s="14" t="n">
        <v>78.125</v>
      </c>
      <c r="CG312" s="14" t="n">
        <v>0</v>
      </c>
      <c r="CH312" s="14" t="n">
        <v>1</v>
      </c>
      <c r="CI312" s="14" t="n">
        <v>0</v>
      </c>
      <c r="CJ312" s="14" t="n">
        <v>0</v>
      </c>
      <c r="CK312" s="14" t="n">
        <v>0</v>
      </c>
      <c r="CL312" s="14" t="n">
        <v>0</v>
      </c>
      <c r="CM312" s="14" t="n">
        <v>0</v>
      </c>
      <c r="CN312" s="14" t="n">
        <v>0</v>
      </c>
      <c r="CO312" s="14" t="n">
        <v>0</v>
      </c>
      <c r="CP312" s="14" t="n">
        <v>0</v>
      </c>
      <c r="CQ312" s="14" t="n">
        <v>1.198</v>
      </c>
      <c r="CR312" s="14" t="n">
        <v>0</v>
      </c>
      <c r="CS312" s="14" t="n">
        <v>4.776</v>
      </c>
      <c r="CT312" s="14" t="n">
        <v>4.41</v>
      </c>
      <c r="CU312" s="14" t="n">
        <v>15.162</v>
      </c>
    </row>
    <row r="313">
      <c r="A313" s="14" t="inlineStr">
        <is>
          <t>GIB2022</t>
        </is>
      </c>
      <c r="B313" s="14" t="inlineStr">
        <is>
          <t>GIB</t>
        </is>
      </c>
      <c r="C313" s="14" t="inlineStr">
        <is>
          <t>GIB</t>
        </is>
      </c>
      <c r="D313" s="14" t="inlineStr">
        <is>
          <t>Gibraltar</t>
        </is>
      </c>
      <c r="E313" s="14" t="n">
        <v>2022</v>
      </c>
      <c r="F313" s="14" t="n">
        <v>0</v>
      </c>
      <c r="G313" s="14" t="n">
        <v>7.077</v>
      </c>
      <c r="H313" s="14" t="n">
        <v>1.235</v>
      </c>
      <c r="I313" s="14" t="n">
        <v>0</v>
      </c>
      <c r="J313" s="14" t="n">
        <v>7.077</v>
      </c>
      <c r="K313" s="14" t="n">
        <v>0</v>
      </c>
      <c r="L313" s="14" t="n">
        <v>1</v>
      </c>
      <c r="M313" s="14" t="n">
        <v>9.782999999999999</v>
      </c>
      <c r="N313" s="14" t="n">
        <v>3.704</v>
      </c>
      <c r="O313" s="14" t="n">
        <v>0</v>
      </c>
      <c r="P313" s="14" t="n">
        <v>9.782999999999999</v>
      </c>
      <c r="Q313" s="14" t="n">
        <v>0</v>
      </c>
      <c r="R313" s="14" t="n">
        <v>1</v>
      </c>
      <c r="S313" s="14" t="n">
        <v>13.25</v>
      </c>
      <c r="T313" s="14" t="n">
        <v>7.408</v>
      </c>
      <c r="U313" s="14" t="n">
        <v>0</v>
      </c>
      <c r="V313" s="14" t="n">
        <v>13.25</v>
      </c>
      <c r="W313" s="14" t="n">
        <v>0</v>
      </c>
      <c r="X313" s="14" t="n">
        <v>1</v>
      </c>
      <c r="Y313" s="14" t="n">
        <v>32.56</v>
      </c>
      <c r="Z313" s="14" t="n">
        <v>4.401</v>
      </c>
      <c r="AA313" s="14" t="n">
        <v>0</v>
      </c>
      <c r="AB313" s="14" t="n">
        <v>32.56</v>
      </c>
      <c r="AC313" s="14" t="n">
        <v>0</v>
      </c>
      <c r="AD313" s="14" t="n">
        <v>1</v>
      </c>
      <c r="AE313" s="14" t="n">
        <v>33.795</v>
      </c>
      <c r="AF313" s="14" t="n">
        <v>7.902</v>
      </c>
      <c r="AG313" s="14" t="n">
        <v>0</v>
      </c>
      <c r="AH313" s="14" t="n">
        <v>33.795</v>
      </c>
      <c r="AI313" s="14" t="n">
        <v>0</v>
      </c>
      <c r="AJ313" s="14" t="n">
        <v>1</v>
      </c>
      <c r="AK313" s="14" t="n">
        <v>41.203</v>
      </c>
      <c r="AL313" s="14" t="n">
        <v>21.945</v>
      </c>
      <c r="AM313" s="14" t="n">
        <v>0</v>
      </c>
      <c r="AN313" s="14" t="n">
        <v>41.203</v>
      </c>
      <c r="AO313" s="14" t="n">
        <v>0</v>
      </c>
      <c r="AP313" s="14" t="n">
        <v>1</v>
      </c>
      <c r="AQ313" s="14" t="n">
        <v>0.861</v>
      </c>
      <c r="AR313" s="14" t="n">
        <v>0.123</v>
      </c>
      <c r="AS313" s="14" t="n">
        <v>0</v>
      </c>
      <c r="AT313" s="14" t="n">
        <v>0.861</v>
      </c>
      <c r="AU313" s="14" t="n">
        <v>0</v>
      </c>
      <c r="AV313" s="14" t="n">
        <v>1</v>
      </c>
      <c r="AW313" s="14" t="n">
        <v>0.986</v>
      </c>
      <c r="AX313" s="14" t="n">
        <v>0.123</v>
      </c>
      <c r="AY313" s="14" t="n">
        <v>0</v>
      </c>
      <c r="AZ313" s="14" t="n">
        <v>0.986</v>
      </c>
      <c r="BA313" s="14" t="n">
        <v>0</v>
      </c>
      <c r="BB313" s="14" t="n">
        <v>1</v>
      </c>
      <c r="BC313" s="14" t="n">
        <v>0.598</v>
      </c>
      <c r="BD313" s="14" t="n">
        <v>0.123</v>
      </c>
      <c r="BE313" s="14" t="n">
        <v>0</v>
      </c>
      <c r="BF313" s="14" t="n">
        <v>0.598</v>
      </c>
      <c r="BG313" s="14" t="n">
        <v>0</v>
      </c>
      <c r="BH313" s="14" t="n">
        <v>1</v>
      </c>
      <c r="BI313" s="14" t="n">
        <v>0.612</v>
      </c>
      <c r="BJ313" s="14" t="n">
        <v>0.123</v>
      </c>
      <c r="BK313" s="14" t="n">
        <v>0</v>
      </c>
      <c r="BL313" s="14" t="n">
        <v>0.612</v>
      </c>
      <c r="BM313" s="14" t="n">
        <v>0</v>
      </c>
      <c r="BN313" s="14" t="n">
        <v>1</v>
      </c>
      <c r="BO313" s="14" t="n">
        <v>0</v>
      </c>
      <c r="BP313" s="14" t="n">
        <v>0</v>
      </c>
      <c r="BQ313" s="14" t="n">
        <v>0</v>
      </c>
      <c r="BR313" s="14" t="n">
        <v>0</v>
      </c>
      <c r="BS313" s="14" t="n">
        <v>1</v>
      </c>
      <c r="BT313" s="14" t="n">
        <v>0</v>
      </c>
      <c r="BU313" s="14" t="n">
        <v>0</v>
      </c>
      <c r="BV313" s="14" t="n">
        <v>0</v>
      </c>
      <c r="BW313" s="14" t="n">
        <v>0</v>
      </c>
      <c r="BX313" s="14" t="n">
        <v>1</v>
      </c>
      <c r="BY313" s="14" t="n">
        <v>12.729</v>
      </c>
      <c r="BZ313" s="14" t="n">
        <v>0</v>
      </c>
      <c r="CA313" s="14" t="n">
        <v>12.729</v>
      </c>
      <c r="CB313" s="14" t="n">
        <v>0</v>
      </c>
      <c r="CC313" s="14" t="n">
        <v>97.90000000000001</v>
      </c>
      <c r="CD313" s="14" t="n">
        <v>7.95</v>
      </c>
      <c r="CE313" s="14" t="n">
        <v>0</v>
      </c>
      <c r="CF313" s="14" t="n">
        <v>97.90000000000001</v>
      </c>
      <c r="CG313" s="14" t="n">
        <v>0</v>
      </c>
      <c r="CH313" s="14" t="n">
        <v>1</v>
      </c>
      <c r="CI313" s="14" t="n">
        <v>0</v>
      </c>
      <c r="CJ313" s="14" t="n">
        <v>0</v>
      </c>
      <c r="CK313" s="14" t="n">
        <v>0</v>
      </c>
      <c r="CL313" s="14" t="n">
        <v>0</v>
      </c>
      <c r="CM313" s="14" t="n">
        <v>0</v>
      </c>
      <c r="CN313" s="14" t="n">
        <v>0</v>
      </c>
      <c r="CO313" s="14" t="n">
        <v>0</v>
      </c>
      <c r="CP313" s="14" t="n">
        <v>0</v>
      </c>
      <c r="CQ313" s="14" t="n">
        <v>1.294</v>
      </c>
      <c r="CR313" s="14" t="n">
        <v>0</v>
      </c>
      <c r="CS313" s="14" t="n">
        <v>5.158</v>
      </c>
      <c r="CT313" s="14" t="n">
        <v>5.842</v>
      </c>
      <c r="CU313" s="14" t="n">
        <v>31.326</v>
      </c>
    </row>
    <row r="314">
      <c r="A314" s="14" t="inlineStr">
        <is>
          <t>GIB2023</t>
        </is>
      </c>
      <c r="B314" s="14" t="inlineStr">
        <is>
          <t>GIB</t>
        </is>
      </c>
      <c r="C314" s="14" t="inlineStr">
        <is>
          <t>GIB</t>
        </is>
      </c>
      <c r="D314" s="14" t="inlineStr">
        <is>
          <t>Gibraltar</t>
        </is>
      </c>
      <c r="E314" s="14" t="n">
        <v>2023</v>
      </c>
      <c r="F314" s="14" t="n">
        <v>0</v>
      </c>
      <c r="G314" s="14" t="n">
        <v>4.752</v>
      </c>
      <c r="H314" s="14" t="n">
        <v>1.286</v>
      </c>
      <c r="I314" s="14" t="n">
        <v>0</v>
      </c>
      <c r="J314" s="14" t="n">
        <v>4.752</v>
      </c>
      <c r="K314" s="14" t="n">
        <v>0</v>
      </c>
      <c r="L314" s="14" t="n">
        <v>1</v>
      </c>
      <c r="M314" s="14" t="n">
        <v>7.886</v>
      </c>
      <c r="N314" s="14" t="n">
        <v>3.857</v>
      </c>
      <c r="O314" s="14" t="n">
        <v>0</v>
      </c>
      <c r="P314" s="14" t="n">
        <v>7.886</v>
      </c>
      <c r="Q314" s="14" t="n">
        <v>0</v>
      </c>
      <c r="R314" s="14" t="n">
        <v>1</v>
      </c>
      <c r="S314" s="14" t="n">
        <v>11.18</v>
      </c>
      <c r="T314" s="14" t="n">
        <v>7.714</v>
      </c>
      <c r="U314" s="14" t="n">
        <v>0</v>
      </c>
      <c r="V314" s="14" t="n">
        <v>11.18</v>
      </c>
      <c r="W314" s="14" t="n">
        <v>0</v>
      </c>
      <c r="X314" s="14" t="n">
        <v>1</v>
      </c>
      <c r="Y314" s="14" t="n">
        <v>12.908</v>
      </c>
      <c r="Z314" s="14" t="n">
        <v>1.745</v>
      </c>
      <c r="AA314" s="14" t="n">
        <v>0</v>
      </c>
      <c r="AB314" s="14" t="n">
        <v>12.908</v>
      </c>
      <c r="AC314" s="14" t="n">
        <v>0</v>
      </c>
      <c r="AD314" s="14" t="n">
        <v>1</v>
      </c>
      <c r="AE314" s="14" t="n">
        <v>14.194</v>
      </c>
      <c r="AF314" s="14" t="n">
        <v>3.319</v>
      </c>
      <c r="AG314" s="14" t="n">
        <v>0</v>
      </c>
      <c r="AH314" s="14" t="n">
        <v>14.194</v>
      </c>
      <c r="AI314" s="14" t="n">
        <v>0</v>
      </c>
      <c r="AJ314" s="14" t="n">
        <v>1</v>
      </c>
      <c r="AK314" s="14" t="n">
        <v>21.908</v>
      </c>
      <c r="AL314" s="14" t="n">
        <v>11.668</v>
      </c>
      <c r="AM314" s="14" t="n">
        <v>0</v>
      </c>
      <c r="AN314" s="14" t="n">
        <v>21.908</v>
      </c>
      <c r="AO314" s="14" t="n">
        <v>0</v>
      </c>
      <c r="AP314" s="14" t="n">
        <v>1</v>
      </c>
      <c r="AQ314" s="14" t="n">
        <v>0.76</v>
      </c>
      <c r="AR314" s="14" t="n">
        <v>0.129</v>
      </c>
      <c r="AS314" s="14" t="n">
        <v>0</v>
      </c>
      <c r="AT314" s="14" t="n">
        <v>0.76</v>
      </c>
      <c r="AU314" s="14" t="n">
        <v>0</v>
      </c>
      <c r="AV314" s="14" t="n">
        <v>1</v>
      </c>
      <c r="AW314" s="14" t="n">
        <v>0.8110000000000001</v>
      </c>
      <c r="AX314" s="14" t="n">
        <v>0.129</v>
      </c>
      <c r="AY314" s="14" t="n">
        <v>0</v>
      </c>
      <c r="AZ314" s="14" t="n">
        <v>0.8110000000000001</v>
      </c>
      <c r="BA314" s="14" t="n">
        <v>0</v>
      </c>
      <c r="BB314" s="14" t="n">
        <v>1</v>
      </c>
      <c r="BC314" s="14" t="n">
        <v>0.535</v>
      </c>
      <c r="BD314" s="14" t="n">
        <v>0.129</v>
      </c>
      <c r="BE314" s="14" t="n">
        <v>0</v>
      </c>
      <c r="BF314" s="14" t="n">
        <v>0.535</v>
      </c>
      <c r="BG314" s="14" t="n">
        <v>0</v>
      </c>
      <c r="BH314" s="14" t="n">
        <v>1</v>
      </c>
      <c r="BI314" s="14" t="n">
        <v>0.579</v>
      </c>
      <c r="BJ314" s="14" t="n">
        <v>0.129</v>
      </c>
      <c r="BK314" s="14" t="n">
        <v>0</v>
      </c>
      <c r="BL314" s="14" t="n">
        <v>0.579</v>
      </c>
      <c r="BM314" s="14" t="n">
        <v>0</v>
      </c>
      <c r="BN314" s="14" t="n">
        <v>1</v>
      </c>
      <c r="BO314" s="14" t="n">
        <v>0</v>
      </c>
      <c r="BP314" s="14" t="n">
        <v>0</v>
      </c>
      <c r="BQ314" s="14" t="n">
        <v>0</v>
      </c>
      <c r="BR314" s="14" t="n">
        <v>0</v>
      </c>
      <c r="BS314" s="14" t="n">
        <v>1</v>
      </c>
      <c r="BT314" s="14" t="n">
        <v>0</v>
      </c>
      <c r="BU314" s="14" t="n">
        <v>0</v>
      </c>
      <c r="BV314" s="14" t="n">
        <v>0</v>
      </c>
      <c r="BW314" s="14" t="n">
        <v>0</v>
      </c>
      <c r="BX314" s="14" t="n">
        <v>1</v>
      </c>
      <c r="BY314" s="14" t="n">
        <v>13.254</v>
      </c>
      <c r="BZ314" s="14" t="n">
        <v>0</v>
      </c>
      <c r="CA314" s="14" t="n">
        <v>13.254</v>
      </c>
      <c r="CB314" s="14" t="n">
        <v>0</v>
      </c>
      <c r="CC314" s="14" t="n">
        <v>83.248</v>
      </c>
      <c r="CD314" s="14" t="n">
        <v>7.95</v>
      </c>
      <c r="CE314" s="14" t="n">
        <v>0</v>
      </c>
      <c r="CF314" s="14" t="n">
        <v>83.248</v>
      </c>
      <c r="CG314" s="14" t="n">
        <v>0</v>
      </c>
      <c r="CH314" s="14" t="n">
        <v>1</v>
      </c>
      <c r="CI314" s="14" t="n">
        <v>0</v>
      </c>
      <c r="CJ314" s="14" t="n">
        <v>0</v>
      </c>
      <c r="CK314" s="14" t="n">
        <v>0</v>
      </c>
      <c r="CL314" s="14" t="n">
        <v>0</v>
      </c>
      <c r="CM314" s="14" t="n">
        <v>0</v>
      </c>
      <c r="CN314" s="14" t="n">
        <v>0</v>
      </c>
      <c r="CO314" s="14" t="n">
        <v>0</v>
      </c>
      <c r="CP314" s="14" t="n">
        <v>0</v>
      </c>
      <c r="CQ314" s="14" t="n">
        <v>1.348</v>
      </c>
      <c r="CR314" s="14" t="n">
        <v>0</v>
      </c>
      <c r="CS314" s="14" t="n">
        <v>5.37</v>
      </c>
      <c r="CT314" s="14" t="n">
        <v>3.466</v>
      </c>
      <c r="CU314" s="14" t="n">
        <v>11.622</v>
      </c>
    </row>
    <row r="315">
      <c r="A315" s="14" t="inlineStr">
        <is>
          <t>GIB2024</t>
        </is>
      </c>
      <c r="B315" s="14" t="inlineStr">
        <is>
          <t>GIB</t>
        </is>
      </c>
      <c r="C315" s="14" t="inlineStr">
        <is>
          <t>GIB</t>
        </is>
      </c>
      <c r="D315" s="14" t="inlineStr">
        <is>
          <t>Gibraltar</t>
        </is>
      </c>
      <c r="E315" s="14" t="n">
        <v>2024</v>
      </c>
      <c r="F315" s="14" t="n">
        <v>0</v>
      </c>
      <c r="G315" s="14" t="n">
        <v>4.351</v>
      </c>
      <c r="H315" s="14" t="n">
        <v>1.324</v>
      </c>
      <c r="I315" s="14" t="n">
        <v>0</v>
      </c>
      <c r="J315" s="14" t="n">
        <v>4.351</v>
      </c>
      <c r="K315" s="14" t="n">
        <v>0</v>
      </c>
      <c r="L315" s="14" t="n">
        <v>1</v>
      </c>
      <c r="M315" s="14" t="n">
        <v>7.124</v>
      </c>
      <c r="N315" s="14" t="n">
        <v>3.971</v>
      </c>
      <c r="O315" s="14" t="n">
        <v>0</v>
      </c>
      <c r="P315" s="14" t="n">
        <v>7.124</v>
      </c>
      <c r="Q315" s="14" t="n">
        <v>0</v>
      </c>
      <c r="R315" s="14" t="n">
        <v>1</v>
      </c>
      <c r="S315" s="14" t="n">
        <v>10.969</v>
      </c>
      <c r="T315" s="14" t="n">
        <v>7.942</v>
      </c>
      <c r="U315" s="14" t="n">
        <v>0</v>
      </c>
      <c r="V315" s="14" t="n">
        <v>10.969</v>
      </c>
      <c r="W315" s="14" t="n">
        <v>0</v>
      </c>
      <c r="X315" s="14" t="n">
        <v>1</v>
      </c>
      <c r="Y315" s="14" t="n">
        <v>11.492</v>
      </c>
      <c r="Z315" s="14" t="n">
        <v>1.553</v>
      </c>
      <c r="AA315" s="14" t="n">
        <v>0</v>
      </c>
      <c r="AB315" s="14" t="n">
        <v>11.492</v>
      </c>
      <c r="AC315" s="14" t="n">
        <v>0</v>
      </c>
      <c r="AD315" s="14" t="n">
        <v>1</v>
      </c>
      <c r="AE315" s="14" t="n">
        <v>12.815</v>
      </c>
      <c r="AF315" s="14" t="n">
        <v>2.997</v>
      </c>
      <c r="AG315" s="14" t="n">
        <v>0</v>
      </c>
      <c r="AH315" s="14" t="n">
        <v>12.815</v>
      </c>
      <c r="AI315" s="14" t="n">
        <v>0</v>
      </c>
      <c r="AJ315" s="14" t="n">
        <v>1</v>
      </c>
      <c r="AK315" s="14" t="n">
        <v>20.757</v>
      </c>
      <c r="AL315" s="14" t="n">
        <v>11.055</v>
      </c>
      <c r="AM315" s="14" t="n">
        <v>0</v>
      </c>
      <c r="AN315" s="14" t="n">
        <v>20.757</v>
      </c>
      <c r="AO315" s="14" t="n">
        <v>0</v>
      </c>
      <c r="AP315" s="14" t="n">
        <v>1</v>
      </c>
      <c r="AQ315" s="14" t="n">
        <v>0.724</v>
      </c>
      <c r="AR315" s="14" t="n">
        <v>0.132</v>
      </c>
      <c r="AS315" s="14" t="n">
        <v>0</v>
      </c>
      <c r="AT315" s="14" t="n">
        <v>0.724</v>
      </c>
      <c r="AU315" s="14" t="n">
        <v>0</v>
      </c>
      <c r="AV315" s="14" t="n">
        <v>1</v>
      </c>
      <c r="AW315" s="14" t="n">
        <v>0.75</v>
      </c>
      <c r="AX315" s="14" t="n">
        <v>0.132</v>
      </c>
      <c r="AY315" s="14" t="n">
        <v>0</v>
      </c>
      <c r="AZ315" s="14" t="n">
        <v>0.75</v>
      </c>
      <c r="BA315" s="14" t="n">
        <v>0</v>
      </c>
      <c r="BB315" s="14" t="n">
        <v>1</v>
      </c>
      <c r="BC315" s="14" t="n">
        <v>0.513</v>
      </c>
      <c r="BD315" s="14" t="n">
        <v>0.132</v>
      </c>
      <c r="BE315" s="14" t="n">
        <v>0</v>
      </c>
      <c r="BF315" s="14" t="n">
        <v>0.513</v>
      </c>
      <c r="BG315" s="14" t="n">
        <v>0</v>
      </c>
      <c r="BH315" s="14" t="n">
        <v>1</v>
      </c>
      <c r="BI315" s="14" t="n">
        <v>0.591</v>
      </c>
      <c r="BJ315" s="14" t="n">
        <v>0.132</v>
      </c>
      <c r="BK315" s="14" t="n">
        <v>0</v>
      </c>
      <c r="BL315" s="14" t="n">
        <v>0.591</v>
      </c>
      <c r="BM315" s="14" t="n">
        <v>0</v>
      </c>
      <c r="BN315" s="14" t="n">
        <v>1</v>
      </c>
      <c r="BO315" s="14" t="n">
        <v>0</v>
      </c>
      <c r="BP315" s="14" t="n">
        <v>0</v>
      </c>
      <c r="BQ315" s="14" t="n">
        <v>0</v>
      </c>
      <c r="BR315" s="14" t="n">
        <v>0</v>
      </c>
      <c r="BS315" s="14" t="n">
        <v>1</v>
      </c>
      <c r="BT315" s="14" t="n">
        <v>0</v>
      </c>
      <c r="BU315" s="14" t="n">
        <v>0</v>
      </c>
      <c r="BV315" s="14" t="n">
        <v>0</v>
      </c>
      <c r="BW315" s="14" t="n">
        <v>0</v>
      </c>
      <c r="BX315" s="14" t="n">
        <v>1</v>
      </c>
      <c r="BY315" s="14" t="n">
        <v>13.646</v>
      </c>
      <c r="BZ315" s="14" t="n">
        <v>0</v>
      </c>
      <c r="CA315" s="14" t="n">
        <v>13.646</v>
      </c>
      <c r="CB315" s="14" t="n">
        <v>0</v>
      </c>
      <c r="CC315" s="14" t="n">
        <v>82.58799999999999</v>
      </c>
      <c r="CD315" s="14" t="n">
        <v>7.95</v>
      </c>
      <c r="CE315" s="14" t="n">
        <v>0</v>
      </c>
      <c r="CF315" s="14" t="n">
        <v>82.58799999999999</v>
      </c>
      <c r="CG315" s="14" t="n">
        <v>0</v>
      </c>
      <c r="CH315" s="14" t="n">
        <v>1</v>
      </c>
      <c r="CI315" s="14" t="n">
        <v>0</v>
      </c>
      <c r="CJ315" s="14" t="n">
        <v>0</v>
      </c>
      <c r="CK315" s="14" t="n">
        <v>0</v>
      </c>
      <c r="CL315" s="14" t="n">
        <v>0</v>
      </c>
      <c r="CM315" s="14" t="n">
        <v>0</v>
      </c>
      <c r="CN315" s="14" t="n">
        <v>0</v>
      </c>
      <c r="CO315" s="14" t="n">
        <v>0</v>
      </c>
      <c r="CP315" s="14" t="n">
        <v>0</v>
      </c>
      <c r="CQ315" s="14" t="n">
        <v>1.387</v>
      </c>
      <c r="CR315" s="14" t="n">
        <v>0</v>
      </c>
      <c r="CS315" s="14" t="n">
        <v>5.529</v>
      </c>
      <c r="CT315" s="14" t="n">
        <v>3.027</v>
      </c>
      <c r="CU315" s="14" t="n">
        <v>10.168</v>
      </c>
    </row>
    <row r="316">
      <c r="A316" s="14" t="inlineStr">
        <is>
          <t>GRC2021</t>
        </is>
      </c>
      <c r="B316" s="14" t="inlineStr">
        <is>
          <t>GRC</t>
        </is>
      </c>
      <c r="C316" s="14" t="inlineStr">
        <is>
          <t>GRC</t>
        </is>
      </c>
      <c r="D316" s="14" t="inlineStr">
        <is>
          <t>Greece</t>
        </is>
      </c>
      <c r="E316" s="14" t="n">
        <v>2021</v>
      </c>
      <c r="F316" s="14" t="n">
        <v>0.24</v>
      </c>
      <c r="G316" s="14" t="n">
        <v>2.042</v>
      </c>
      <c r="H316" s="14" t="n">
        <v>0.627</v>
      </c>
      <c r="I316" s="14" t="n">
        <v>1.596</v>
      </c>
      <c r="J316" s="14" t="n">
        <v>3.639</v>
      </c>
      <c r="K316" s="14" t="n">
        <v>0</v>
      </c>
      <c r="L316" s="14" t="n">
        <v>1</v>
      </c>
      <c r="M316" s="14" t="n">
        <v>3.398</v>
      </c>
      <c r="N316" s="14" t="n">
        <v>1.88</v>
      </c>
      <c r="O316" s="14" t="n">
        <v>1.501</v>
      </c>
      <c r="P316" s="14" t="n">
        <v>4.899</v>
      </c>
      <c r="Q316" s="14" t="n">
        <v>0</v>
      </c>
      <c r="R316" s="14" t="n">
        <v>1</v>
      </c>
      <c r="S316" s="14" t="n">
        <v>5.175</v>
      </c>
      <c r="T316" s="14" t="n">
        <v>3.759</v>
      </c>
      <c r="U316" s="14" t="n">
        <v>0.355</v>
      </c>
      <c r="V316" s="14" t="n">
        <v>6.857</v>
      </c>
      <c r="W316" s="14" t="n">
        <v>0.24</v>
      </c>
      <c r="X316" s="14" t="n">
        <v>1</v>
      </c>
      <c r="Y316" s="14" t="n">
        <v>16.757</v>
      </c>
      <c r="Z316" s="14" t="n">
        <v>1.851</v>
      </c>
      <c r="AA316" s="14" t="n">
        <v>-3.528</v>
      </c>
      <c r="AB316" s="14" t="n">
        <v>13.229</v>
      </c>
      <c r="AC316" s="14" t="n">
        <v>0</v>
      </c>
      <c r="AD316" s="14" t="n">
        <v>1</v>
      </c>
      <c r="AE316" s="14" t="n">
        <v>16.714</v>
      </c>
      <c r="AF316" s="14" t="n">
        <v>3.289</v>
      </c>
      <c r="AG316" s="14" t="n">
        <v>-3.484</v>
      </c>
      <c r="AH316" s="14" t="n">
        <v>13.229</v>
      </c>
      <c r="AI316" s="14" t="n">
        <v>0</v>
      </c>
      <c r="AJ316" s="14" t="n">
        <v>1</v>
      </c>
      <c r="AK316" s="14" t="n">
        <v>22.638</v>
      </c>
      <c r="AL316" s="14" t="n">
        <v>11.111</v>
      </c>
      <c r="AM316" s="14" t="n">
        <v>-3.253</v>
      </c>
      <c r="AN316" s="14" t="n">
        <v>24.037</v>
      </c>
      <c r="AO316" s="14" t="n">
        <v>0.24</v>
      </c>
      <c r="AP316" s="14" t="n">
        <v>1</v>
      </c>
      <c r="AQ316" s="14" t="n">
        <v>0.619</v>
      </c>
      <c r="AR316" s="14" t="n">
        <v>0.114</v>
      </c>
      <c r="AS316" s="14" t="n">
        <v>0.951</v>
      </c>
      <c r="AT316" s="14" t="n">
        <v>1.947</v>
      </c>
      <c r="AU316" s="14" t="n">
        <v>0.24</v>
      </c>
      <c r="AV316" s="14" t="n">
        <v>1</v>
      </c>
      <c r="AW316" s="14" t="n">
        <v>0.599</v>
      </c>
      <c r="AX316" s="14" t="n">
        <v>0.114</v>
      </c>
      <c r="AY316" s="14" t="n">
        <v>0.71</v>
      </c>
      <c r="AZ316" s="14" t="n">
        <v>1.624</v>
      </c>
      <c r="BA316" s="14" t="n">
        <v>0.24</v>
      </c>
      <c r="BB316" s="14" t="n">
        <v>1</v>
      </c>
      <c r="BC316" s="14" t="n">
        <v>0.439</v>
      </c>
      <c r="BD316" s="14" t="n">
        <v>0.114</v>
      </c>
      <c r="BE316" s="14" t="n">
        <v>0.391</v>
      </c>
      <c r="BF316" s="14" t="n">
        <v>1.029</v>
      </c>
      <c r="BG316" s="14" t="n">
        <v>0.24</v>
      </c>
      <c r="BH316" s="14" t="n">
        <v>1</v>
      </c>
      <c r="BI316" s="14" t="n">
        <v>0.505</v>
      </c>
      <c r="BJ316" s="14" t="n">
        <v>0.114</v>
      </c>
      <c r="BK316" s="14" t="n">
        <v>0.455</v>
      </c>
      <c r="BL316" s="14" t="n">
        <v>1.19</v>
      </c>
      <c r="BM316" s="14" t="n">
        <v>0.24</v>
      </c>
      <c r="BN316" s="14" t="n">
        <v>1</v>
      </c>
      <c r="BO316" s="14" t="n">
        <v>0</v>
      </c>
      <c r="BP316" s="14" t="n">
        <v>0.011</v>
      </c>
      <c r="BQ316" s="14" t="n">
        <v>0.135</v>
      </c>
      <c r="BR316" s="14" t="n">
        <v>0</v>
      </c>
      <c r="BS316" s="14" t="n">
        <v>1</v>
      </c>
      <c r="BT316" s="14" t="n">
        <v>0</v>
      </c>
      <c r="BU316" s="14" t="n">
        <v>0.033</v>
      </c>
      <c r="BV316" s="14" t="n">
        <v>0.216</v>
      </c>
      <c r="BW316" s="14" t="n">
        <v>0.24</v>
      </c>
      <c r="BX316" s="14" t="n">
        <v>1</v>
      </c>
      <c r="BY316" s="14" t="n">
        <v>11.787</v>
      </c>
      <c r="BZ316" s="14" t="n">
        <v>0</v>
      </c>
      <c r="CA316" s="14" t="n">
        <v>11.787</v>
      </c>
      <c r="CB316" s="14" t="n">
        <v>0</v>
      </c>
      <c r="CC316" s="14" t="n">
        <v>78.125</v>
      </c>
      <c r="CD316" s="14" t="n">
        <v>7.95</v>
      </c>
      <c r="CE316" s="14" t="n">
        <v>81.51600000000001</v>
      </c>
      <c r="CF316" s="14" t="n">
        <v>197.955</v>
      </c>
      <c r="CG316" s="14" t="n">
        <v>0.24</v>
      </c>
      <c r="CH316" s="14" t="n">
        <v>1</v>
      </c>
      <c r="CI316" s="14" t="n">
        <v>0</v>
      </c>
      <c r="CJ316" s="14" t="n">
        <v>0</v>
      </c>
      <c r="CK316" s="14" t="n">
        <v>0</v>
      </c>
      <c r="CL316" s="14" t="n">
        <v>0</v>
      </c>
      <c r="CM316" s="14" t="n">
        <v>0</v>
      </c>
      <c r="CN316" s="14" t="n">
        <v>0</v>
      </c>
      <c r="CO316" s="14" t="n">
        <v>0</v>
      </c>
      <c r="CP316" s="14" t="n">
        <v>0.904</v>
      </c>
      <c r="CQ316" s="14" t="n">
        <v>1.198</v>
      </c>
      <c r="CR316" s="14" t="n">
        <v>0</v>
      </c>
      <c r="CS316" s="14" t="n">
        <v>4.776</v>
      </c>
      <c r="CT316" s="14" t="n">
        <v>3.464</v>
      </c>
      <c r="CU316" s="14" t="n">
        <v>13.013</v>
      </c>
    </row>
    <row r="317">
      <c r="A317" s="14" t="inlineStr">
        <is>
          <t>GRC2022</t>
        </is>
      </c>
      <c r="B317" s="14" t="inlineStr">
        <is>
          <t>GRC</t>
        </is>
      </c>
      <c r="C317" s="14" t="inlineStr">
        <is>
          <t>GRC</t>
        </is>
      </c>
      <c r="D317" s="14" t="inlineStr">
        <is>
          <t>Greece</t>
        </is>
      </c>
      <c r="E317" s="14" t="n">
        <v>2022</v>
      </c>
      <c r="F317" s="14" t="n">
        <v>0.24</v>
      </c>
      <c r="G317" s="14" t="n">
        <v>2.192</v>
      </c>
      <c r="H317" s="14" t="n">
        <v>0.638</v>
      </c>
      <c r="I317" s="14" t="n">
        <v>8.765000000000001</v>
      </c>
      <c r="J317" s="14" t="n">
        <v>10.957</v>
      </c>
      <c r="K317" s="14" t="n">
        <v>0</v>
      </c>
      <c r="L317" s="14" t="n">
        <v>1</v>
      </c>
      <c r="M317" s="14" t="n">
        <v>3.369</v>
      </c>
      <c r="N317" s="14" t="n">
        <v>1.914</v>
      </c>
      <c r="O317" s="14" t="n">
        <v>8.196</v>
      </c>
      <c r="P317" s="14" t="n">
        <v>11.565</v>
      </c>
      <c r="Q317" s="14" t="n">
        <v>0</v>
      </c>
      <c r="R317" s="14" t="n">
        <v>1</v>
      </c>
      <c r="S317" s="14" t="n">
        <v>5.383</v>
      </c>
      <c r="T317" s="14" t="n">
        <v>3.829</v>
      </c>
      <c r="U317" s="14" t="n">
        <v>0.441</v>
      </c>
      <c r="V317" s="14" t="n">
        <v>7.096</v>
      </c>
      <c r="W317" s="14" t="n">
        <v>0.24</v>
      </c>
      <c r="X317" s="14" t="n">
        <v>1</v>
      </c>
      <c r="Y317" s="14" t="n">
        <v>35.158</v>
      </c>
      <c r="Z317" s="14" t="n">
        <v>3.688</v>
      </c>
      <c r="AA317" s="14" t="n">
        <v>-0.449</v>
      </c>
      <c r="AB317" s="14" t="n">
        <v>34.71</v>
      </c>
      <c r="AC317" s="14" t="n">
        <v>0</v>
      </c>
      <c r="AD317" s="14" t="n">
        <v>1</v>
      </c>
      <c r="AE317" s="14" t="n">
        <v>35.206</v>
      </c>
      <c r="AF317" s="14" t="n">
        <v>6.527</v>
      </c>
      <c r="AG317" s="14" t="n">
        <v>-0.497</v>
      </c>
      <c r="AH317" s="14" t="n">
        <v>34.71</v>
      </c>
      <c r="AI317" s="14" t="n">
        <v>0</v>
      </c>
      <c r="AJ317" s="14" t="n">
        <v>1</v>
      </c>
      <c r="AK317" s="14" t="n">
        <v>41.679</v>
      </c>
      <c r="AL317" s="14" t="n">
        <v>19.903</v>
      </c>
      <c r="AM317" s="14" t="n">
        <v>-13.136</v>
      </c>
      <c r="AN317" s="14" t="n">
        <v>35.393</v>
      </c>
      <c r="AO317" s="14" t="n">
        <v>0.24</v>
      </c>
      <c r="AP317" s="14" t="n">
        <v>1</v>
      </c>
      <c r="AQ317" s="14" t="n">
        <v>0.861</v>
      </c>
      <c r="AR317" s="14" t="n">
        <v>0.123</v>
      </c>
      <c r="AS317" s="14" t="n">
        <v>0.881</v>
      </c>
      <c r="AT317" s="14" t="n">
        <v>2.16</v>
      </c>
      <c r="AU317" s="14" t="n">
        <v>0.24</v>
      </c>
      <c r="AV317" s="14" t="n">
        <v>1</v>
      </c>
      <c r="AW317" s="14" t="n">
        <v>0.986</v>
      </c>
      <c r="AX317" s="14" t="n">
        <v>0.123</v>
      </c>
      <c r="AY317" s="14" t="n">
        <v>0.601</v>
      </c>
      <c r="AZ317" s="14" t="n">
        <v>1.968</v>
      </c>
      <c r="BA317" s="14" t="n">
        <v>0.24</v>
      </c>
      <c r="BB317" s="14" t="n">
        <v>1</v>
      </c>
      <c r="BC317" s="14" t="n">
        <v>0.598</v>
      </c>
      <c r="BD317" s="14" t="n">
        <v>0.123</v>
      </c>
      <c r="BE317" s="14" t="n">
        <v>0.285</v>
      </c>
      <c r="BF317" s="14" t="n">
        <v>1.095</v>
      </c>
      <c r="BG317" s="14" t="n">
        <v>0.24</v>
      </c>
      <c r="BH317" s="14" t="n">
        <v>1</v>
      </c>
      <c r="BI317" s="14" t="n">
        <v>0.612</v>
      </c>
      <c r="BJ317" s="14" t="n">
        <v>0.123</v>
      </c>
      <c r="BK317" s="14" t="n">
        <v>0.571</v>
      </c>
      <c r="BL317" s="14" t="n">
        <v>1.467</v>
      </c>
      <c r="BM317" s="14" t="n">
        <v>0.24</v>
      </c>
      <c r="BN317" s="14" t="n">
        <v>1</v>
      </c>
      <c r="BO317" s="14" t="n">
        <v>0</v>
      </c>
      <c r="BP317" s="14" t="n">
        <v>-0.097</v>
      </c>
      <c r="BQ317" s="14" t="n">
        <v>0.201</v>
      </c>
      <c r="BR317" s="14" t="n">
        <v>0</v>
      </c>
      <c r="BS317" s="14" t="n">
        <v>1</v>
      </c>
      <c r="BT317" s="14" t="n">
        <v>0</v>
      </c>
      <c r="BU317" s="14" t="n">
        <v>-0.17</v>
      </c>
      <c r="BV317" s="14" t="n">
        <v>0.239</v>
      </c>
      <c r="BW317" s="14" t="n">
        <v>0.24</v>
      </c>
      <c r="BX317" s="14" t="n">
        <v>1</v>
      </c>
      <c r="BY317" s="14" t="n">
        <v>12.729</v>
      </c>
      <c r="BZ317" s="14" t="n">
        <v>0</v>
      </c>
      <c r="CA317" s="14" t="n">
        <v>12.729</v>
      </c>
      <c r="CB317" s="14" t="n">
        <v>0</v>
      </c>
      <c r="CC317" s="14" t="n">
        <v>97.90000000000001</v>
      </c>
      <c r="CD317" s="14" t="n">
        <v>7.95</v>
      </c>
      <c r="CE317" s="14" t="n">
        <v>131.101</v>
      </c>
      <c r="CF317" s="14" t="n">
        <v>283.961</v>
      </c>
      <c r="CG317" s="14" t="n">
        <v>0.24</v>
      </c>
      <c r="CH317" s="14" t="n">
        <v>1</v>
      </c>
      <c r="CI317" s="14" t="n">
        <v>0</v>
      </c>
      <c r="CJ317" s="14" t="n">
        <v>0</v>
      </c>
      <c r="CK317" s="14" t="n">
        <v>0</v>
      </c>
      <c r="CL317" s="14" t="n">
        <v>0</v>
      </c>
      <c r="CM317" s="14" t="n">
        <v>0</v>
      </c>
      <c r="CN317" s="14" t="n">
        <v>0</v>
      </c>
      <c r="CO317" s="14" t="n">
        <v>0</v>
      </c>
      <c r="CP317" s="14" t="n">
        <v>0.966</v>
      </c>
      <c r="CQ317" s="14" t="n">
        <v>1.294</v>
      </c>
      <c r="CR317" s="14" t="n">
        <v>0</v>
      </c>
      <c r="CS317" s="14" t="n">
        <v>5.158</v>
      </c>
      <c r="CT317" s="14" t="n">
        <v>9.039999999999999</v>
      </c>
      <c r="CU317" s="14" t="n">
        <v>31.323</v>
      </c>
    </row>
    <row r="318">
      <c r="A318" s="14" t="inlineStr">
        <is>
          <t>GRC2023</t>
        </is>
      </c>
      <c r="B318" s="14" t="inlineStr">
        <is>
          <t>GRC</t>
        </is>
      </c>
      <c r="C318" s="14" t="inlineStr">
        <is>
          <t>GRC</t>
        </is>
      </c>
      <c r="D318" s="14" t="inlineStr">
        <is>
          <t>Greece</t>
        </is>
      </c>
      <c r="E318" s="14" t="n">
        <v>2023</v>
      </c>
      <c r="F318" s="14" t="n">
        <v>0.24</v>
      </c>
      <c r="G318" s="14" t="n">
        <v>2.14</v>
      </c>
      <c r="H318" s="14" t="n">
        <v>0.659</v>
      </c>
      <c r="I318" s="14" t="n">
        <v>10.158</v>
      </c>
      <c r="J318" s="14" t="n">
        <v>12.297</v>
      </c>
      <c r="K318" s="14" t="n">
        <v>0</v>
      </c>
      <c r="L318" s="14" t="n">
        <v>1</v>
      </c>
      <c r="M318" s="14" t="n">
        <v>3.393</v>
      </c>
      <c r="N318" s="14" t="n">
        <v>1.978</v>
      </c>
      <c r="O318" s="14" t="n">
        <v>9.504</v>
      </c>
      <c r="P318" s="14" t="n">
        <v>12.898</v>
      </c>
      <c r="Q318" s="14" t="n">
        <v>0</v>
      </c>
      <c r="R318" s="14" t="n">
        <v>1</v>
      </c>
      <c r="S318" s="14" t="n">
        <v>5.436</v>
      </c>
      <c r="T318" s="14" t="n">
        <v>3.955</v>
      </c>
      <c r="U318" s="14" t="n">
        <v>0.477</v>
      </c>
      <c r="V318" s="14" t="n">
        <v>7.142</v>
      </c>
      <c r="W318" s="14" t="n">
        <v>0.24</v>
      </c>
      <c r="X318" s="14" t="n">
        <v>1</v>
      </c>
      <c r="Y318" s="14" t="n">
        <v>16.156</v>
      </c>
      <c r="Z318" s="14" t="n">
        <v>1.81</v>
      </c>
      <c r="AA318" s="14" t="n">
        <v>8.715</v>
      </c>
      <c r="AB318" s="14" t="n">
        <v>24.871</v>
      </c>
      <c r="AC318" s="14" t="n">
        <v>0</v>
      </c>
      <c r="AD318" s="14" t="n">
        <v>1</v>
      </c>
      <c r="AE318" s="14" t="n">
        <v>16.255</v>
      </c>
      <c r="AF318" s="14" t="n">
        <v>3.237</v>
      </c>
      <c r="AG318" s="14" t="n">
        <v>8.616</v>
      </c>
      <c r="AH318" s="14" t="n">
        <v>24.871</v>
      </c>
      <c r="AI318" s="14" t="n">
        <v>0</v>
      </c>
      <c r="AJ318" s="14" t="n">
        <v>1</v>
      </c>
      <c r="AK318" s="14" t="n">
        <v>23.033</v>
      </c>
      <c r="AL318" s="14" t="n">
        <v>11.41</v>
      </c>
      <c r="AM318" s="14" t="n">
        <v>2.557</v>
      </c>
      <c r="AN318" s="14" t="n">
        <v>31.731</v>
      </c>
      <c r="AO318" s="14" t="n">
        <v>0.24</v>
      </c>
      <c r="AP318" s="14" t="n">
        <v>1</v>
      </c>
      <c r="AQ318" s="14" t="n">
        <v>0.76</v>
      </c>
      <c r="AR318" s="14" t="n">
        <v>0.129</v>
      </c>
      <c r="AS318" s="14" t="n">
        <v>0.898</v>
      </c>
      <c r="AT318" s="14" t="n">
        <v>2.057</v>
      </c>
      <c r="AU318" s="14" t="n">
        <v>0.24</v>
      </c>
      <c r="AV318" s="14" t="n">
        <v>1</v>
      </c>
      <c r="AW318" s="14" t="n">
        <v>0.8110000000000001</v>
      </c>
      <c r="AX318" s="14" t="n">
        <v>0.129</v>
      </c>
      <c r="AY318" s="14" t="n">
        <v>0.67</v>
      </c>
      <c r="AZ318" s="14" t="n">
        <v>1.837</v>
      </c>
      <c r="BA318" s="14" t="n">
        <v>0.24</v>
      </c>
      <c r="BB318" s="14" t="n">
        <v>1</v>
      </c>
      <c r="BC318" s="14" t="n">
        <v>0.535</v>
      </c>
      <c r="BD318" s="14" t="n">
        <v>0.129</v>
      </c>
      <c r="BE318" s="14" t="n">
        <v>0.253</v>
      </c>
      <c r="BF318" s="14" t="n">
        <v>0.977</v>
      </c>
      <c r="BG318" s="14" t="n">
        <v>0.24</v>
      </c>
      <c r="BH318" s="14" t="n">
        <v>1</v>
      </c>
      <c r="BI318" s="14" t="n">
        <v>0.579</v>
      </c>
      <c r="BJ318" s="14" t="n">
        <v>0.129</v>
      </c>
      <c r="BK318" s="14" t="n">
        <v>0.535</v>
      </c>
      <c r="BL318" s="14" t="n">
        <v>1.382</v>
      </c>
      <c r="BM318" s="14" t="n">
        <v>0.24</v>
      </c>
      <c r="BN318" s="14" t="n">
        <v>1</v>
      </c>
      <c r="BO318" s="14" t="n">
        <v>0</v>
      </c>
      <c r="BP318" s="14" t="n">
        <v>0.01</v>
      </c>
      <c r="BQ318" s="14" t="n">
        <v>0.165</v>
      </c>
      <c r="BR318" s="14" t="n">
        <v>0</v>
      </c>
      <c r="BS318" s="14" t="n">
        <v>1</v>
      </c>
      <c r="BT318" s="14" t="n">
        <v>0</v>
      </c>
      <c r="BU318" s="14" t="n">
        <v>0.032</v>
      </c>
      <c r="BV318" s="14" t="n">
        <v>0.251</v>
      </c>
      <c r="BW318" s="14" t="n">
        <v>0.24</v>
      </c>
      <c r="BX318" s="14" t="n">
        <v>1</v>
      </c>
      <c r="BY318" s="14" t="n">
        <v>13.254</v>
      </c>
      <c r="BZ318" s="14" t="n">
        <v>0</v>
      </c>
      <c r="CA318" s="14" t="n">
        <v>13.254</v>
      </c>
      <c r="CB318" s="14" t="n">
        <v>0</v>
      </c>
      <c r="CC318" s="14" t="n">
        <v>83.248</v>
      </c>
      <c r="CD318" s="14" t="n">
        <v>7.95</v>
      </c>
      <c r="CE318" s="14" t="n">
        <v>130.771</v>
      </c>
      <c r="CF318" s="14" t="n">
        <v>265.383</v>
      </c>
      <c r="CG318" s="14" t="n">
        <v>0.24</v>
      </c>
      <c r="CH318" s="14" t="n">
        <v>1</v>
      </c>
      <c r="CI318" s="14" t="n">
        <v>0</v>
      </c>
      <c r="CJ318" s="14" t="n">
        <v>0</v>
      </c>
      <c r="CK318" s="14" t="n">
        <v>0</v>
      </c>
      <c r="CL318" s="14" t="n">
        <v>0</v>
      </c>
      <c r="CM318" s="14" t="n">
        <v>0</v>
      </c>
      <c r="CN318" s="14" t="n">
        <v>0</v>
      </c>
      <c r="CO318" s="14" t="n">
        <v>0</v>
      </c>
      <c r="CP318" s="14" t="n">
        <v>0.975</v>
      </c>
      <c r="CQ318" s="14" t="n">
        <v>1.348</v>
      </c>
      <c r="CR318" s="14" t="n">
        <v>0</v>
      </c>
      <c r="CS318" s="14" t="n">
        <v>5.37</v>
      </c>
      <c r="CT318" s="14" t="n">
        <v>6.569</v>
      </c>
      <c r="CU318" s="14" t="n">
        <v>12.27</v>
      </c>
    </row>
    <row r="319">
      <c r="A319" s="14" t="inlineStr">
        <is>
          <t>GRC2024</t>
        </is>
      </c>
      <c r="B319" s="14" t="inlineStr">
        <is>
          <t>GRC</t>
        </is>
      </c>
      <c r="C319" s="14" t="inlineStr">
        <is>
          <t>GRC</t>
        </is>
      </c>
      <c r="D319" s="14" t="inlineStr">
        <is>
          <t>Greece</t>
        </is>
      </c>
      <c r="E319" s="14" t="n">
        <v>2024</v>
      </c>
      <c r="F319" s="14" t="n">
        <v>0.24</v>
      </c>
      <c r="G319" s="14" t="n">
        <v>2.153</v>
      </c>
      <c r="H319" s="14" t="n">
        <v>0.679</v>
      </c>
      <c r="I319" s="14" t="n">
        <v>6.657</v>
      </c>
      <c r="J319" s="14" t="n">
        <v>8.81</v>
      </c>
      <c r="K319" s="14" t="n">
        <v>0</v>
      </c>
      <c r="L319" s="14" t="n">
        <v>1</v>
      </c>
      <c r="M319" s="14" t="n">
        <v>3.468</v>
      </c>
      <c r="N319" s="14" t="n">
        <v>2.036</v>
      </c>
      <c r="O319" s="14" t="n">
        <v>6.24</v>
      </c>
      <c r="P319" s="14" t="n">
        <v>9.708</v>
      </c>
      <c r="Q319" s="14" t="n">
        <v>0</v>
      </c>
      <c r="R319" s="14" t="n">
        <v>1</v>
      </c>
      <c r="S319" s="14" t="n">
        <v>5.546</v>
      </c>
      <c r="T319" s="14" t="n">
        <v>4.072</v>
      </c>
      <c r="U319" s="14" t="n">
        <v>0.526</v>
      </c>
      <c r="V319" s="14" t="n">
        <v>7.291</v>
      </c>
      <c r="W319" s="14" t="n">
        <v>0.24</v>
      </c>
      <c r="X319" s="14" t="n">
        <v>1</v>
      </c>
      <c r="Y319" s="14" t="n">
        <v>12.457</v>
      </c>
      <c r="Z319" s="14" t="n">
        <v>1.573</v>
      </c>
      <c r="AA319" s="14" t="n">
        <v>4.821</v>
      </c>
      <c r="AB319" s="14" t="n">
        <v>17.278</v>
      </c>
      <c r="AC319" s="14" t="n">
        <v>0</v>
      </c>
      <c r="AD319" s="14" t="n">
        <v>1</v>
      </c>
      <c r="AE319" s="14" t="n">
        <v>12.457</v>
      </c>
      <c r="AF319" s="14" t="n">
        <v>2.729</v>
      </c>
      <c r="AG319" s="14" t="n">
        <v>4.821</v>
      </c>
      <c r="AH319" s="14" t="n">
        <v>17.278</v>
      </c>
      <c r="AI319" s="14" t="n">
        <v>0</v>
      </c>
      <c r="AJ319" s="14" t="n">
        <v>1</v>
      </c>
      <c r="AK319" s="14" t="n">
        <v>19.921</v>
      </c>
      <c r="AL319" s="14" t="n">
        <v>10.132</v>
      </c>
      <c r="AM319" s="14" t="n">
        <v>0.553</v>
      </c>
      <c r="AN319" s="14" t="n">
        <v>25.388</v>
      </c>
      <c r="AO319" s="14" t="n">
        <v>0.24</v>
      </c>
      <c r="AP319" s="14" t="n">
        <v>1</v>
      </c>
      <c r="AQ319" s="14" t="n">
        <v>0.724</v>
      </c>
      <c r="AR319" s="14" t="n">
        <v>0.132</v>
      </c>
      <c r="AS319" s="14" t="n">
        <v>0.895</v>
      </c>
      <c r="AT319" s="14" t="n">
        <v>2.008</v>
      </c>
      <c r="AU319" s="14" t="n">
        <v>0.24</v>
      </c>
      <c r="AV319" s="14" t="n">
        <v>1</v>
      </c>
      <c r="AW319" s="14" t="n">
        <v>0.75</v>
      </c>
      <c r="AX319" s="14" t="n">
        <v>0.132</v>
      </c>
      <c r="AY319" s="14" t="n">
        <v>0.671</v>
      </c>
      <c r="AZ319" s="14" t="n">
        <v>1.762</v>
      </c>
      <c r="BA319" s="14" t="n">
        <v>0.24</v>
      </c>
      <c r="BB319" s="14" t="n">
        <v>1</v>
      </c>
      <c r="BC319" s="14" t="n">
        <v>0.513</v>
      </c>
      <c r="BD319" s="14" t="n">
        <v>0.132</v>
      </c>
      <c r="BE319" s="14" t="n">
        <v>0.258</v>
      </c>
      <c r="BF319" s="14" t="n">
        <v>0.956</v>
      </c>
      <c r="BG319" s="14" t="n">
        <v>0.24</v>
      </c>
      <c r="BH319" s="14" t="n">
        <v>1</v>
      </c>
      <c r="BI319" s="14" t="n">
        <v>0.591</v>
      </c>
      <c r="BJ319" s="14" t="n">
        <v>0.132</v>
      </c>
      <c r="BK319" s="14" t="n">
        <v>0.475</v>
      </c>
      <c r="BL319" s="14" t="n">
        <v>1.322</v>
      </c>
      <c r="BM319" s="14" t="n">
        <v>0.24</v>
      </c>
      <c r="BN319" s="14" t="n">
        <v>1</v>
      </c>
      <c r="BO319" s="14" t="n">
        <v>0</v>
      </c>
      <c r="BP319" s="14" t="n">
        <v>0.011</v>
      </c>
      <c r="BQ319" s="14" t="n">
        <v>0.152</v>
      </c>
      <c r="BR319" s="14" t="n">
        <v>0</v>
      </c>
      <c r="BS319" s="14" t="n">
        <v>1</v>
      </c>
      <c r="BT319" s="14" t="n">
        <v>0</v>
      </c>
      <c r="BU319" s="14" t="n">
        <v>0.025</v>
      </c>
      <c r="BV319" s="14" t="n">
        <v>0.245</v>
      </c>
      <c r="BW319" s="14" t="n">
        <v>0.24</v>
      </c>
      <c r="BX319" s="14" t="n">
        <v>1</v>
      </c>
      <c r="BY319" s="14" t="n">
        <v>13.646</v>
      </c>
      <c r="BZ319" s="14" t="n">
        <v>0</v>
      </c>
      <c r="CA319" s="14" t="n">
        <v>13.646</v>
      </c>
      <c r="CB319" s="14" t="n">
        <v>0</v>
      </c>
      <c r="CC319" s="14" t="n">
        <v>82.58799999999999</v>
      </c>
      <c r="CD319" s="14" t="n">
        <v>7.95</v>
      </c>
      <c r="CE319" s="14" t="n">
        <v>119.18</v>
      </c>
      <c r="CF319" s="14" t="n">
        <v>250.192</v>
      </c>
      <c r="CG319" s="14" t="n">
        <v>0.24</v>
      </c>
      <c r="CH319" s="14" t="n">
        <v>1</v>
      </c>
      <c r="CI319" s="14" t="n">
        <v>0</v>
      </c>
      <c r="CJ319" s="14" t="n">
        <v>0</v>
      </c>
      <c r="CK319" s="14" t="n">
        <v>0</v>
      </c>
      <c r="CL319" s="14" t="n">
        <v>0</v>
      </c>
      <c r="CM319" s="14" t="n">
        <v>0</v>
      </c>
      <c r="CN319" s="14" t="n">
        <v>0</v>
      </c>
      <c r="CO319" s="14" t="n">
        <v>0</v>
      </c>
      <c r="CP319" s="14" t="n">
        <v>0.975</v>
      </c>
      <c r="CQ319" s="14" t="n">
        <v>1.387</v>
      </c>
      <c r="CR319" s="14" t="n">
        <v>0</v>
      </c>
      <c r="CS319" s="14" t="n">
        <v>5.529</v>
      </c>
      <c r="CT319" s="14" t="n">
        <v>4.797</v>
      </c>
      <c r="CU319" s="14" t="n">
        <v>9.568</v>
      </c>
    </row>
    <row r="320">
      <c r="A320" s="14" t="inlineStr">
        <is>
          <t>GRL2021</t>
        </is>
      </c>
      <c r="B320" s="14" t="inlineStr">
        <is>
          <t>GRL</t>
        </is>
      </c>
      <c r="C320" s="14" t="inlineStr">
        <is>
          <t>GRL</t>
        </is>
      </c>
      <c r="D320" s="14" t="inlineStr">
        <is>
          <t>Greenland</t>
        </is>
      </c>
      <c r="E320" s="14" t="n">
        <v>2021</v>
      </c>
      <c r="F320" s="14" t="n">
        <v>0</v>
      </c>
      <c r="G320" s="14" t="n">
        <v>5.553</v>
      </c>
      <c r="H320" s="14" t="n">
        <v>1.143</v>
      </c>
      <c r="I320" s="14" t="n">
        <v>0</v>
      </c>
      <c r="J320" s="14" t="n">
        <v>5.553</v>
      </c>
      <c r="K320" s="14" t="n">
        <v>0</v>
      </c>
      <c r="L320" s="14" t="n">
        <v>1</v>
      </c>
      <c r="M320" s="14" t="n">
        <v>7.964</v>
      </c>
      <c r="N320" s="14" t="n">
        <v>3.43</v>
      </c>
      <c r="O320" s="14" t="n">
        <v>0</v>
      </c>
      <c r="P320" s="14" t="n">
        <v>7.964</v>
      </c>
      <c r="Q320" s="14" t="n">
        <v>0</v>
      </c>
      <c r="R320" s="14" t="n">
        <v>1</v>
      </c>
      <c r="S320" s="14" t="n">
        <v>11.27</v>
      </c>
      <c r="T320" s="14" t="n">
        <v>6.86</v>
      </c>
      <c r="U320" s="14" t="n">
        <v>0</v>
      </c>
      <c r="V320" s="14" t="n">
        <v>11.27</v>
      </c>
      <c r="W320" s="14" t="n">
        <v>0</v>
      </c>
      <c r="X320" s="14" t="n">
        <v>1</v>
      </c>
      <c r="Y320" s="14" t="n">
        <v>16.305</v>
      </c>
      <c r="Z320" s="14" t="n">
        <v>2.204</v>
      </c>
      <c r="AA320" s="14" t="n">
        <v>0</v>
      </c>
      <c r="AB320" s="14" t="n">
        <v>16.305</v>
      </c>
      <c r="AC320" s="14" t="n">
        <v>0</v>
      </c>
      <c r="AD320" s="14" t="n">
        <v>1</v>
      </c>
      <c r="AE320" s="14" t="n">
        <v>17.449</v>
      </c>
      <c r="AF320" s="14" t="n">
        <v>4.08</v>
      </c>
      <c r="AG320" s="14" t="n">
        <v>0</v>
      </c>
      <c r="AH320" s="14" t="n">
        <v>17.449</v>
      </c>
      <c r="AI320" s="14" t="n">
        <v>0</v>
      </c>
      <c r="AJ320" s="14" t="n">
        <v>1</v>
      </c>
      <c r="AK320" s="14" t="n">
        <v>24.309</v>
      </c>
      <c r="AL320" s="14" t="n">
        <v>12.947</v>
      </c>
      <c r="AM320" s="14" t="n">
        <v>0</v>
      </c>
      <c r="AN320" s="14" t="n">
        <v>24.309</v>
      </c>
      <c r="AO320" s="14" t="n">
        <v>0</v>
      </c>
      <c r="AP320" s="14" t="n">
        <v>1</v>
      </c>
      <c r="AQ320" s="14" t="n">
        <v>0.619</v>
      </c>
      <c r="AR320" s="14" t="n">
        <v>0.114</v>
      </c>
      <c r="AS320" s="14" t="n">
        <v>0.118</v>
      </c>
      <c r="AT320" s="14" t="n">
        <v>0.737</v>
      </c>
      <c r="AU320" s="14" t="n">
        <v>0</v>
      </c>
      <c r="AV320" s="14" t="n">
        <v>1</v>
      </c>
      <c r="AW320" s="14" t="n">
        <v>0.599</v>
      </c>
      <c r="AX320" s="14" t="n">
        <v>0.114</v>
      </c>
      <c r="AY320" s="14" t="n">
        <v>0.127</v>
      </c>
      <c r="AZ320" s="14" t="n">
        <v>0.726</v>
      </c>
      <c r="BA320" s="14" t="n">
        <v>0</v>
      </c>
      <c r="BB320" s="14" t="n">
        <v>0</v>
      </c>
      <c r="BC320" s="14" t="n">
        <v>0.439</v>
      </c>
      <c r="BD320" s="14" t="n">
        <v>0.114</v>
      </c>
      <c r="BE320" s="14" t="n">
        <v>0</v>
      </c>
      <c r="BF320" s="14" t="n">
        <v>0.439</v>
      </c>
      <c r="BG320" s="14" t="n">
        <v>0</v>
      </c>
      <c r="BH320" s="14" t="n">
        <v>1</v>
      </c>
      <c r="BI320" s="14" t="n">
        <v>0.505</v>
      </c>
      <c r="BJ320" s="14" t="n">
        <v>0.114</v>
      </c>
      <c r="BK320" s="14" t="n">
        <v>0.242</v>
      </c>
      <c r="BL320" s="14" t="n">
        <v>0.747</v>
      </c>
      <c r="BM320" s="14" t="n">
        <v>0</v>
      </c>
      <c r="BN320" s="14" t="n">
        <v>1</v>
      </c>
      <c r="BO320" s="14" t="n">
        <v>0</v>
      </c>
      <c r="BP320" s="14" t="n">
        <v>0</v>
      </c>
      <c r="BQ320" s="14" t="n">
        <v>0</v>
      </c>
      <c r="BR320" s="14" t="n">
        <v>0</v>
      </c>
      <c r="BS320" s="14" t="n">
        <v>1</v>
      </c>
      <c r="BT320" s="14" t="n">
        <v>0</v>
      </c>
      <c r="BU320" s="14" t="n">
        <v>0</v>
      </c>
      <c r="BV320" s="14" t="n">
        <v>0</v>
      </c>
      <c r="BW320" s="14" t="n">
        <v>0</v>
      </c>
      <c r="BX320" s="14" t="n">
        <v>1</v>
      </c>
      <c r="BY320" s="14" t="n">
        <v>11.787</v>
      </c>
      <c r="BZ320" s="14" t="n">
        <v>0</v>
      </c>
      <c r="CA320" s="14" t="n">
        <v>11.787</v>
      </c>
      <c r="CB320" s="14" t="n">
        <v>0</v>
      </c>
      <c r="CC320" s="14" t="n">
        <v>78.125</v>
      </c>
      <c r="CD320" s="14" t="n">
        <v>7.95</v>
      </c>
      <c r="CE320" s="14" t="n">
        <v>40.653</v>
      </c>
      <c r="CF320" s="14" t="n">
        <v>118.778</v>
      </c>
      <c r="CG320" s="14" t="n">
        <v>0</v>
      </c>
      <c r="CH320" s="14" t="n">
        <v>1</v>
      </c>
      <c r="CI320" s="14" t="n">
        <v>0</v>
      </c>
      <c r="CJ320" s="14" t="n">
        <v>0</v>
      </c>
      <c r="CK320" s="14" t="n">
        <v>0</v>
      </c>
      <c r="CL320" s="14" t="n">
        <v>0</v>
      </c>
      <c r="CM320" s="14" t="n">
        <v>0</v>
      </c>
      <c r="CN320" s="14" t="n">
        <v>0</v>
      </c>
      <c r="CO320" s="14" t="n">
        <v>0</v>
      </c>
      <c r="CP320" s="14" t="n">
        <v>0</v>
      </c>
      <c r="CQ320" s="14" t="n">
        <v>1.198</v>
      </c>
      <c r="CR320" s="14" t="n">
        <v>0</v>
      </c>
      <c r="CS320" s="14" t="n">
        <v>4.776</v>
      </c>
      <c r="CT320" s="14" t="n">
        <v>4.41</v>
      </c>
      <c r="CU320" s="14" t="n">
        <v>15.162</v>
      </c>
    </row>
    <row r="321">
      <c r="A321" s="14" t="inlineStr">
        <is>
          <t>GRL2022</t>
        </is>
      </c>
      <c r="B321" s="14" t="inlineStr">
        <is>
          <t>GRL</t>
        </is>
      </c>
      <c r="C321" s="14" t="inlineStr">
        <is>
          <t>GRL</t>
        </is>
      </c>
      <c r="D321" s="14" t="inlineStr">
        <is>
          <t>Greenland</t>
        </is>
      </c>
      <c r="E321" s="14" t="n">
        <v>2022</v>
      </c>
      <c r="F321" s="14" t="n">
        <v>0</v>
      </c>
      <c r="G321" s="14" t="n">
        <v>7.077</v>
      </c>
      <c r="H321" s="14" t="n">
        <v>1.235</v>
      </c>
      <c r="I321" s="14" t="n">
        <v>0</v>
      </c>
      <c r="J321" s="14" t="n">
        <v>7.077</v>
      </c>
      <c r="K321" s="14" t="n">
        <v>0</v>
      </c>
      <c r="L321" s="14" t="n">
        <v>1</v>
      </c>
      <c r="M321" s="14" t="n">
        <v>9.782999999999999</v>
      </c>
      <c r="N321" s="14" t="n">
        <v>3.704</v>
      </c>
      <c r="O321" s="14" t="n">
        <v>0</v>
      </c>
      <c r="P321" s="14" t="n">
        <v>9.782999999999999</v>
      </c>
      <c r="Q321" s="14" t="n">
        <v>0</v>
      </c>
      <c r="R321" s="14" t="n">
        <v>1</v>
      </c>
      <c r="S321" s="14" t="n">
        <v>13.25</v>
      </c>
      <c r="T321" s="14" t="n">
        <v>7.408</v>
      </c>
      <c r="U321" s="14" t="n">
        <v>0</v>
      </c>
      <c r="V321" s="14" t="n">
        <v>13.25</v>
      </c>
      <c r="W321" s="14" t="n">
        <v>0</v>
      </c>
      <c r="X321" s="14" t="n">
        <v>1</v>
      </c>
      <c r="Y321" s="14" t="n">
        <v>32.56</v>
      </c>
      <c r="Z321" s="14" t="n">
        <v>4.401</v>
      </c>
      <c r="AA321" s="14" t="n">
        <v>0</v>
      </c>
      <c r="AB321" s="14" t="n">
        <v>32.56</v>
      </c>
      <c r="AC321" s="14" t="n">
        <v>0</v>
      </c>
      <c r="AD321" s="14" t="n">
        <v>1</v>
      </c>
      <c r="AE321" s="14" t="n">
        <v>33.795</v>
      </c>
      <c r="AF321" s="14" t="n">
        <v>7.902</v>
      </c>
      <c r="AG321" s="14" t="n">
        <v>0</v>
      </c>
      <c r="AH321" s="14" t="n">
        <v>33.795</v>
      </c>
      <c r="AI321" s="14" t="n">
        <v>0</v>
      </c>
      <c r="AJ321" s="14" t="n">
        <v>1</v>
      </c>
      <c r="AK321" s="14" t="n">
        <v>41.203</v>
      </c>
      <c r="AL321" s="14" t="n">
        <v>21.945</v>
      </c>
      <c r="AM321" s="14" t="n">
        <v>0</v>
      </c>
      <c r="AN321" s="14" t="n">
        <v>41.203</v>
      </c>
      <c r="AO321" s="14" t="n">
        <v>0</v>
      </c>
      <c r="AP321" s="14" t="n">
        <v>1</v>
      </c>
      <c r="AQ321" s="14" t="n">
        <v>0.861</v>
      </c>
      <c r="AR321" s="14" t="n">
        <v>0.123</v>
      </c>
      <c r="AS321" s="14" t="n">
        <v>-0.23</v>
      </c>
      <c r="AT321" s="14" t="n">
        <v>0.631</v>
      </c>
      <c r="AU321" s="14" t="n">
        <v>0</v>
      </c>
      <c r="AV321" s="14" t="n">
        <v>1</v>
      </c>
      <c r="AW321" s="14" t="n">
        <v>0.986</v>
      </c>
      <c r="AX321" s="14" t="n">
        <v>0.123</v>
      </c>
      <c r="AY321" s="14" t="n">
        <v>-0.361</v>
      </c>
      <c r="AZ321" s="14" t="n">
        <v>0.625</v>
      </c>
      <c r="BA321" s="14" t="n">
        <v>0</v>
      </c>
      <c r="BB321" s="14" t="n">
        <v>0</v>
      </c>
      <c r="BC321" s="14" t="n">
        <v>0.598</v>
      </c>
      <c r="BD321" s="14" t="n">
        <v>0.123</v>
      </c>
      <c r="BE321" s="14" t="n">
        <v>0</v>
      </c>
      <c r="BF321" s="14" t="n">
        <v>0.598</v>
      </c>
      <c r="BG321" s="14" t="n">
        <v>0</v>
      </c>
      <c r="BH321" s="14" t="n">
        <v>1</v>
      </c>
      <c r="BI321" s="14" t="n">
        <v>0.612</v>
      </c>
      <c r="BJ321" s="14" t="n">
        <v>0.123</v>
      </c>
      <c r="BK321" s="14" t="n">
        <v>0.031</v>
      </c>
      <c r="BL321" s="14" t="n">
        <v>0.643</v>
      </c>
      <c r="BM321" s="14" t="n">
        <v>0</v>
      </c>
      <c r="BN321" s="14" t="n">
        <v>1</v>
      </c>
      <c r="BO321" s="14" t="n">
        <v>0</v>
      </c>
      <c r="BP321" s="14" t="n">
        <v>0</v>
      </c>
      <c r="BQ321" s="14" t="n">
        <v>0</v>
      </c>
      <c r="BR321" s="14" t="n">
        <v>0</v>
      </c>
      <c r="BS321" s="14" t="n">
        <v>1</v>
      </c>
      <c r="BT321" s="14" t="n">
        <v>0</v>
      </c>
      <c r="BU321" s="14" t="n">
        <v>0</v>
      </c>
      <c r="BV321" s="14" t="n">
        <v>0</v>
      </c>
      <c r="BW321" s="14" t="n">
        <v>0</v>
      </c>
      <c r="BX321" s="14" t="n">
        <v>1</v>
      </c>
      <c r="BY321" s="14" t="n">
        <v>12.729</v>
      </c>
      <c r="BZ321" s="14" t="n">
        <v>0</v>
      </c>
      <c r="CA321" s="14" t="n">
        <v>12.729</v>
      </c>
      <c r="CB321" s="14" t="n">
        <v>0</v>
      </c>
      <c r="CC321" s="14" t="n">
        <v>97.90000000000001</v>
      </c>
      <c r="CD321" s="14" t="n">
        <v>7.95</v>
      </c>
      <c r="CE321" s="14" t="n">
        <v>4.338</v>
      </c>
      <c r="CF321" s="14" t="n">
        <v>102.238</v>
      </c>
      <c r="CG321" s="14" t="n">
        <v>0</v>
      </c>
      <c r="CH321" s="14" t="n">
        <v>1</v>
      </c>
      <c r="CI321" s="14" t="n">
        <v>0</v>
      </c>
      <c r="CJ321" s="14" t="n">
        <v>0</v>
      </c>
      <c r="CK321" s="14" t="n">
        <v>0</v>
      </c>
      <c r="CL321" s="14" t="n">
        <v>0</v>
      </c>
      <c r="CM321" s="14" t="n">
        <v>0</v>
      </c>
      <c r="CN321" s="14" t="n">
        <v>0</v>
      </c>
      <c r="CO321" s="14" t="n">
        <v>0</v>
      </c>
      <c r="CP321" s="14" t="n">
        <v>0</v>
      </c>
      <c r="CQ321" s="14" t="n">
        <v>1.294</v>
      </c>
      <c r="CR321" s="14" t="n">
        <v>0</v>
      </c>
      <c r="CS321" s="14" t="n">
        <v>5.158</v>
      </c>
      <c r="CT321" s="14" t="n">
        <v>5.842</v>
      </c>
      <c r="CU321" s="14" t="n">
        <v>31.326</v>
      </c>
    </row>
    <row r="322">
      <c r="A322" s="14" t="inlineStr">
        <is>
          <t>GRL2023</t>
        </is>
      </c>
      <c r="B322" s="14" t="inlineStr">
        <is>
          <t>GRL</t>
        </is>
      </c>
      <c r="C322" s="14" t="inlineStr">
        <is>
          <t>GRL</t>
        </is>
      </c>
      <c r="D322" s="14" t="inlineStr">
        <is>
          <t>Greenland</t>
        </is>
      </c>
      <c r="E322" s="14" t="n">
        <v>2023</v>
      </c>
      <c r="F322" s="14" t="n">
        <v>0</v>
      </c>
      <c r="G322" s="14" t="n">
        <v>4.752</v>
      </c>
      <c r="H322" s="14" t="n">
        <v>1.286</v>
      </c>
      <c r="I322" s="14" t="n">
        <v>0</v>
      </c>
      <c r="J322" s="14" t="n">
        <v>4.752</v>
      </c>
      <c r="K322" s="14" t="n">
        <v>0</v>
      </c>
      <c r="L322" s="14" t="n">
        <v>1</v>
      </c>
      <c r="M322" s="14" t="n">
        <v>7.886</v>
      </c>
      <c r="N322" s="14" t="n">
        <v>3.857</v>
      </c>
      <c r="O322" s="14" t="n">
        <v>0</v>
      </c>
      <c r="P322" s="14" t="n">
        <v>7.886</v>
      </c>
      <c r="Q322" s="14" t="n">
        <v>0</v>
      </c>
      <c r="R322" s="14" t="n">
        <v>1</v>
      </c>
      <c r="S322" s="14" t="n">
        <v>11.18</v>
      </c>
      <c r="T322" s="14" t="n">
        <v>7.714</v>
      </c>
      <c r="U322" s="14" t="n">
        <v>0</v>
      </c>
      <c r="V322" s="14" t="n">
        <v>11.18</v>
      </c>
      <c r="W322" s="14" t="n">
        <v>0</v>
      </c>
      <c r="X322" s="14" t="n">
        <v>1</v>
      </c>
      <c r="Y322" s="14" t="n">
        <v>12.908</v>
      </c>
      <c r="Z322" s="14" t="n">
        <v>1.745</v>
      </c>
      <c r="AA322" s="14" t="n">
        <v>0</v>
      </c>
      <c r="AB322" s="14" t="n">
        <v>12.908</v>
      </c>
      <c r="AC322" s="14" t="n">
        <v>0</v>
      </c>
      <c r="AD322" s="14" t="n">
        <v>1</v>
      </c>
      <c r="AE322" s="14" t="n">
        <v>14.194</v>
      </c>
      <c r="AF322" s="14" t="n">
        <v>3.319</v>
      </c>
      <c r="AG322" s="14" t="n">
        <v>0</v>
      </c>
      <c r="AH322" s="14" t="n">
        <v>14.194</v>
      </c>
      <c r="AI322" s="14" t="n">
        <v>0</v>
      </c>
      <c r="AJ322" s="14" t="n">
        <v>1</v>
      </c>
      <c r="AK322" s="14" t="n">
        <v>21.908</v>
      </c>
      <c r="AL322" s="14" t="n">
        <v>11.668</v>
      </c>
      <c r="AM322" s="14" t="n">
        <v>0</v>
      </c>
      <c r="AN322" s="14" t="n">
        <v>21.908</v>
      </c>
      <c r="AO322" s="14" t="n">
        <v>0</v>
      </c>
      <c r="AP322" s="14" t="n">
        <v>1</v>
      </c>
      <c r="AQ322" s="14" t="n">
        <v>0.76</v>
      </c>
      <c r="AR322" s="14" t="n">
        <v>0.129</v>
      </c>
      <c r="AS322" s="14" t="n">
        <v>-0.111</v>
      </c>
      <c r="AT322" s="14" t="n">
        <v>0.649</v>
      </c>
      <c r="AU322" s="14" t="n">
        <v>0</v>
      </c>
      <c r="AV322" s="14" t="n">
        <v>1</v>
      </c>
      <c r="AW322" s="14" t="n">
        <v>0.8110000000000001</v>
      </c>
      <c r="AX322" s="14" t="n">
        <v>0.129</v>
      </c>
      <c r="AY322" s="14" t="n">
        <v>-0.17</v>
      </c>
      <c r="AZ322" s="14" t="n">
        <v>0.642</v>
      </c>
      <c r="BA322" s="14" t="n">
        <v>0</v>
      </c>
      <c r="BB322" s="14" t="n">
        <v>0</v>
      </c>
      <c r="BC322" s="14" t="n">
        <v>0.535</v>
      </c>
      <c r="BD322" s="14" t="n">
        <v>0.129</v>
      </c>
      <c r="BE322" s="14" t="n">
        <v>0</v>
      </c>
      <c r="BF322" s="14" t="n">
        <v>0.535</v>
      </c>
      <c r="BG322" s="14" t="n">
        <v>0</v>
      </c>
      <c r="BH322" s="14" t="n">
        <v>1</v>
      </c>
      <c r="BI322" s="14" t="n">
        <v>0.579</v>
      </c>
      <c r="BJ322" s="14" t="n">
        <v>0.129</v>
      </c>
      <c r="BK322" s="14" t="n">
        <v>0.081</v>
      </c>
      <c r="BL322" s="14" t="n">
        <v>0.66</v>
      </c>
      <c r="BM322" s="14" t="n">
        <v>0</v>
      </c>
      <c r="BN322" s="14" t="n">
        <v>1</v>
      </c>
      <c r="BO322" s="14" t="n">
        <v>0</v>
      </c>
      <c r="BP322" s="14" t="n">
        <v>0</v>
      </c>
      <c r="BQ322" s="14" t="n">
        <v>0</v>
      </c>
      <c r="BR322" s="14" t="n">
        <v>0</v>
      </c>
      <c r="BS322" s="14" t="n">
        <v>1</v>
      </c>
      <c r="BT322" s="14" t="n">
        <v>0</v>
      </c>
      <c r="BU322" s="14" t="n">
        <v>0</v>
      </c>
      <c r="BV322" s="14" t="n">
        <v>0</v>
      </c>
      <c r="BW322" s="14" t="n">
        <v>0</v>
      </c>
      <c r="BX322" s="14" t="n">
        <v>1</v>
      </c>
      <c r="BY322" s="14" t="n">
        <v>13.254</v>
      </c>
      <c r="BZ322" s="14" t="n">
        <v>0</v>
      </c>
      <c r="CA322" s="14" t="n">
        <v>13.254</v>
      </c>
      <c r="CB322" s="14" t="n">
        <v>0</v>
      </c>
      <c r="CC322" s="14" t="n">
        <v>83.248</v>
      </c>
      <c r="CD322" s="14" t="n">
        <v>7.95</v>
      </c>
      <c r="CE322" s="14" t="n">
        <v>21.757</v>
      </c>
      <c r="CF322" s="14" t="n">
        <v>105.005</v>
      </c>
      <c r="CG322" s="14" t="n">
        <v>0</v>
      </c>
      <c r="CH322" s="14" t="n">
        <v>1</v>
      </c>
      <c r="CI322" s="14" t="n">
        <v>0</v>
      </c>
      <c r="CJ322" s="14" t="n">
        <v>0</v>
      </c>
      <c r="CK322" s="14" t="n">
        <v>0</v>
      </c>
      <c r="CL322" s="14" t="n">
        <v>0</v>
      </c>
      <c r="CM322" s="14" t="n">
        <v>0</v>
      </c>
      <c r="CN322" s="14" t="n">
        <v>0</v>
      </c>
      <c r="CO322" s="14" t="n">
        <v>0</v>
      </c>
      <c r="CP322" s="14" t="n">
        <v>0</v>
      </c>
      <c r="CQ322" s="14" t="n">
        <v>1.348</v>
      </c>
      <c r="CR322" s="14" t="n">
        <v>0</v>
      </c>
      <c r="CS322" s="14" t="n">
        <v>5.37</v>
      </c>
      <c r="CT322" s="14" t="n">
        <v>3.466</v>
      </c>
      <c r="CU322" s="14" t="n">
        <v>11.622</v>
      </c>
    </row>
    <row r="323">
      <c r="A323" s="14" t="inlineStr">
        <is>
          <t>GRL2024</t>
        </is>
      </c>
      <c r="B323" s="14" t="inlineStr">
        <is>
          <t>GRL</t>
        </is>
      </c>
      <c r="C323" s="14" t="inlineStr">
        <is>
          <t>GRL</t>
        </is>
      </c>
      <c r="D323" s="14" t="inlineStr">
        <is>
          <t>Greenland</t>
        </is>
      </c>
      <c r="E323" s="14" t="n">
        <v>2024</v>
      </c>
      <c r="F323" s="14" t="n">
        <v>0</v>
      </c>
      <c r="G323" s="14" t="n">
        <v>4.351</v>
      </c>
      <c r="H323" s="14" t="n">
        <v>1.324</v>
      </c>
      <c r="I323" s="14" t="n">
        <v>0</v>
      </c>
      <c r="J323" s="14" t="n">
        <v>4.351</v>
      </c>
      <c r="K323" s="14" t="n">
        <v>0</v>
      </c>
      <c r="L323" s="14" t="n">
        <v>1</v>
      </c>
      <c r="M323" s="14" t="n">
        <v>7.124</v>
      </c>
      <c r="N323" s="14" t="n">
        <v>3.971</v>
      </c>
      <c r="O323" s="14" t="n">
        <v>0</v>
      </c>
      <c r="P323" s="14" t="n">
        <v>7.124</v>
      </c>
      <c r="Q323" s="14" t="n">
        <v>0</v>
      </c>
      <c r="R323" s="14" t="n">
        <v>1</v>
      </c>
      <c r="S323" s="14" t="n">
        <v>10.969</v>
      </c>
      <c r="T323" s="14" t="n">
        <v>7.942</v>
      </c>
      <c r="U323" s="14" t="n">
        <v>0</v>
      </c>
      <c r="V323" s="14" t="n">
        <v>10.969</v>
      </c>
      <c r="W323" s="14" t="n">
        <v>0</v>
      </c>
      <c r="X323" s="14" t="n">
        <v>1</v>
      </c>
      <c r="Y323" s="14" t="n">
        <v>11.492</v>
      </c>
      <c r="Z323" s="14" t="n">
        <v>1.553</v>
      </c>
      <c r="AA323" s="14" t="n">
        <v>0</v>
      </c>
      <c r="AB323" s="14" t="n">
        <v>11.492</v>
      </c>
      <c r="AC323" s="14" t="n">
        <v>0</v>
      </c>
      <c r="AD323" s="14" t="n">
        <v>1</v>
      </c>
      <c r="AE323" s="14" t="n">
        <v>12.815</v>
      </c>
      <c r="AF323" s="14" t="n">
        <v>2.997</v>
      </c>
      <c r="AG323" s="14" t="n">
        <v>0</v>
      </c>
      <c r="AH323" s="14" t="n">
        <v>12.815</v>
      </c>
      <c r="AI323" s="14" t="n">
        <v>0</v>
      </c>
      <c r="AJ323" s="14" t="n">
        <v>1</v>
      </c>
      <c r="AK323" s="14" t="n">
        <v>20.757</v>
      </c>
      <c r="AL323" s="14" t="n">
        <v>11.055</v>
      </c>
      <c r="AM323" s="14" t="n">
        <v>0</v>
      </c>
      <c r="AN323" s="14" t="n">
        <v>20.757</v>
      </c>
      <c r="AO323" s="14" t="n">
        <v>0</v>
      </c>
      <c r="AP323" s="14" t="n">
        <v>1</v>
      </c>
      <c r="AQ323" s="14" t="n">
        <v>0.724</v>
      </c>
      <c r="AR323" s="14" t="n">
        <v>0.132</v>
      </c>
      <c r="AS323" s="14" t="n">
        <v>-0.06</v>
      </c>
      <c r="AT323" s="14" t="n">
        <v>0.664</v>
      </c>
      <c r="AU323" s="14" t="n">
        <v>0</v>
      </c>
      <c r="AV323" s="14" t="n">
        <v>1</v>
      </c>
      <c r="AW323" s="14" t="n">
        <v>0.75</v>
      </c>
      <c r="AX323" s="14" t="n">
        <v>0.132</v>
      </c>
      <c r="AY323" s="14" t="n">
        <v>-0.093</v>
      </c>
      <c r="AZ323" s="14" t="n">
        <v>0.658</v>
      </c>
      <c r="BA323" s="14" t="n">
        <v>0</v>
      </c>
      <c r="BB323" s="14" t="n">
        <v>0</v>
      </c>
      <c r="BC323" s="14" t="n">
        <v>0.513</v>
      </c>
      <c r="BD323" s="14" t="n">
        <v>0.132</v>
      </c>
      <c r="BE323" s="14" t="n">
        <v>0</v>
      </c>
      <c r="BF323" s="14" t="n">
        <v>0.513</v>
      </c>
      <c r="BG323" s="14" t="n">
        <v>0</v>
      </c>
      <c r="BH323" s="14" t="n">
        <v>1</v>
      </c>
      <c r="BI323" s="14" t="n">
        <v>0.591</v>
      </c>
      <c r="BJ323" s="14" t="n">
        <v>0.132</v>
      </c>
      <c r="BK323" s="14" t="n">
        <v>0.08699999999999999</v>
      </c>
      <c r="BL323" s="14" t="n">
        <v>0.679</v>
      </c>
      <c r="BM323" s="14" t="n">
        <v>0</v>
      </c>
      <c r="BN323" s="14" t="n">
        <v>1</v>
      </c>
      <c r="BO323" s="14" t="n">
        <v>0</v>
      </c>
      <c r="BP323" s="14" t="n">
        <v>0</v>
      </c>
      <c r="BQ323" s="14" t="n">
        <v>0</v>
      </c>
      <c r="BR323" s="14" t="n">
        <v>0</v>
      </c>
      <c r="BS323" s="14" t="n">
        <v>1</v>
      </c>
      <c r="BT323" s="14" t="n">
        <v>0</v>
      </c>
      <c r="BU323" s="14" t="n">
        <v>0</v>
      </c>
      <c r="BV323" s="14" t="n">
        <v>0</v>
      </c>
      <c r="BW323" s="14" t="n">
        <v>0</v>
      </c>
      <c r="BX323" s="14" t="n">
        <v>1</v>
      </c>
      <c r="BY323" s="14" t="n">
        <v>13.646</v>
      </c>
      <c r="BZ323" s="14" t="n">
        <v>0</v>
      </c>
      <c r="CA323" s="14" t="n">
        <v>13.646</v>
      </c>
      <c r="CB323" s="14" t="n">
        <v>0</v>
      </c>
      <c r="CC323" s="14" t="n">
        <v>82.58799999999999</v>
      </c>
      <c r="CD323" s="14" t="n">
        <v>7.95</v>
      </c>
      <c r="CE323" s="14" t="n">
        <v>24.901</v>
      </c>
      <c r="CF323" s="14" t="n">
        <v>107.489</v>
      </c>
      <c r="CG323" s="14" t="n">
        <v>0</v>
      </c>
      <c r="CH323" s="14" t="n">
        <v>1</v>
      </c>
      <c r="CI323" s="14" t="n">
        <v>0</v>
      </c>
      <c r="CJ323" s="14" t="n">
        <v>0</v>
      </c>
      <c r="CK323" s="14" t="n">
        <v>0</v>
      </c>
      <c r="CL323" s="14" t="n">
        <v>0</v>
      </c>
      <c r="CM323" s="14" t="n">
        <v>0</v>
      </c>
      <c r="CN323" s="14" t="n">
        <v>0</v>
      </c>
      <c r="CO323" s="14" t="n">
        <v>0</v>
      </c>
      <c r="CP323" s="14" t="n">
        <v>0</v>
      </c>
      <c r="CQ323" s="14" t="n">
        <v>1.387</v>
      </c>
      <c r="CR323" s="14" t="n">
        <v>0</v>
      </c>
      <c r="CS323" s="14" t="n">
        <v>5.529</v>
      </c>
      <c r="CT323" s="14" t="n">
        <v>3.027</v>
      </c>
      <c r="CU323" s="14" t="n">
        <v>10.168</v>
      </c>
    </row>
    <row r="324">
      <c r="A324" s="14" t="inlineStr">
        <is>
          <t>GRD2021</t>
        </is>
      </c>
      <c r="B324" s="14" t="inlineStr">
        <is>
          <t>GRD</t>
        </is>
      </c>
      <c r="C324" s="14" t="inlineStr">
        <is>
          <t>GRD</t>
        </is>
      </c>
      <c r="D324" s="14" t="inlineStr">
        <is>
          <t>Grenada</t>
        </is>
      </c>
      <c r="E324" s="14" t="n">
        <v>2021</v>
      </c>
      <c r="F324" s="14" t="n">
        <v>0.15</v>
      </c>
      <c r="G324" s="14" t="n">
        <v>5.897</v>
      </c>
      <c r="H324" s="14" t="n">
        <v>1.143</v>
      </c>
      <c r="I324" s="14" t="n">
        <v>0</v>
      </c>
      <c r="J324" s="14" t="n">
        <v>5.897</v>
      </c>
      <c r="K324" s="14" t="n">
        <v>0</v>
      </c>
      <c r="L324" s="14" t="n">
        <v>1</v>
      </c>
      <c r="M324" s="14" t="n">
        <v>7.964</v>
      </c>
      <c r="N324" s="14" t="n">
        <v>3.43</v>
      </c>
      <c r="O324" s="14" t="n">
        <v>0</v>
      </c>
      <c r="P324" s="14" t="n">
        <v>7.964</v>
      </c>
      <c r="Q324" s="14" t="n">
        <v>0</v>
      </c>
      <c r="R324" s="14" t="n">
        <v>1</v>
      </c>
      <c r="S324" s="14" t="n">
        <v>11.613</v>
      </c>
      <c r="T324" s="14" t="n">
        <v>6.86</v>
      </c>
      <c r="U324" s="14" t="n">
        <v>0</v>
      </c>
      <c r="V324" s="14" t="n">
        <v>13.355</v>
      </c>
      <c r="W324" s="14" t="n">
        <v>0.15</v>
      </c>
      <c r="X324" s="14" t="n">
        <v>1</v>
      </c>
      <c r="Y324" s="14" t="n">
        <v>17.127</v>
      </c>
      <c r="Z324" s="14" t="n">
        <v>2.304</v>
      </c>
      <c r="AA324" s="14" t="n">
        <v>0</v>
      </c>
      <c r="AB324" s="14" t="n">
        <v>17.127</v>
      </c>
      <c r="AC324" s="14" t="n">
        <v>0</v>
      </c>
      <c r="AD324" s="14" t="n">
        <v>1</v>
      </c>
      <c r="AE324" s="14" t="n">
        <v>18.27</v>
      </c>
      <c r="AF324" s="14" t="n">
        <v>4.278</v>
      </c>
      <c r="AG324" s="14" t="n">
        <v>0</v>
      </c>
      <c r="AH324" s="14" t="n">
        <v>18.27</v>
      </c>
      <c r="AI324" s="14" t="n">
        <v>0</v>
      </c>
      <c r="AJ324" s="14" t="n">
        <v>1</v>
      </c>
      <c r="AK324" s="14" t="n">
        <v>25.13</v>
      </c>
      <c r="AL324" s="14" t="n">
        <v>13.503</v>
      </c>
      <c r="AM324" s="14" t="n">
        <v>0</v>
      </c>
      <c r="AN324" s="14" t="n">
        <v>28.899</v>
      </c>
      <c r="AO324" s="14" t="n">
        <v>0.15</v>
      </c>
      <c r="AP324" s="14" t="n">
        <v>1</v>
      </c>
      <c r="AQ324" s="14" t="n">
        <v>1.224</v>
      </c>
      <c r="AR324" s="14" t="n">
        <v>0.224</v>
      </c>
      <c r="AS324" s="14" t="n">
        <v>0.048</v>
      </c>
      <c r="AT324" s="14" t="n">
        <v>1.272</v>
      </c>
      <c r="AU324" s="14" t="n">
        <v>0</v>
      </c>
      <c r="AV324" s="14" t="n">
        <v>1</v>
      </c>
      <c r="AW324" s="14" t="n">
        <v>1.099</v>
      </c>
      <c r="AX324" s="14" t="n">
        <v>0.212</v>
      </c>
      <c r="AY324" s="14" t="n">
        <v>0.062</v>
      </c>
      <c r="AZ324" s="14" t="n">
        <v>1.161</v>
      </c>
      <c r="BA324" s="14" t="n">
        <v>0</v>
      </c>
      <c r="BB324" s="14" t="n">
        <v>1</v>
      </c>
      <c r="BC324" s="14" t="n">
        <v>0.458</v>
      </c>
      <c r="BD324" s="14" t="n">
        <v>0.114</v>
      </c>
      <c r="BE324" s="14" t="n">
        <v>0.266</v>
      </c>
      <c r="BF324" s="14" t="n">
        <v>0.832</v>
      </c>
      <c r="BG324" s="14" t="n">
        <v>0.15</v>
      </c>
      <c r="BH324" s="14" t="n">
        <v>1</v>
      </c>
      <c r="BI324" s="14" t="n">
        <v>0.491</v>
      </c>
      <c r="BJ324" s="14" t="n">
        <v>0.114</v>
      </c>
      <c r="BK324" s="14" t="n">
        <v>0.237</v>
      </c>
      <c r="BL324" s="14" t="n">
        <v>0.838</v>
      </c>
      <c r="BM324" s="14" t="n">
        <v>0.15</v>
      </c>
      <c r="BN324" s="14" t="n">
        <v>1</v>
      </c>
      <c r="BO324" s="14" t="n">
        <v>0</v>
      </c>
      <c r="BP324" s="14" t="n">
        <v>0</v>
      </c>
      <c r="BQ324" s="14" t="n">
        <v>0.263</v>
      </c>
      <c r="BR324" s="14" t="n">
        <v>0</v>
      </c>
      <c r="BS324" s="14" t="n">
        <v>1</v>
      </c>
      <c r="BT324" s="14" t="n">
        <v>0</v>
      </c>
      <c r="BU324" s="14" t="n">
        <v>0</v>
      </c>
      <c r="BV324" s="14" t="n">
        <v>0.294</v>
      </c>
      <c r="BW324" s="14" t="n">
        <v>0.15</v>
      </c>
      <c r="BX324" s="14" t="n">
        <v>1</v>
      </c>
      <c r="BY324" s="14" t="n">
        <v>11.787</v>
      </c>
      <c r="BZ324" s="14" t="n">
        <v>0</v>
      </c>
      <c r="CA324" s="14" t="n">
        <v>11.787</v>
      </c>
      <c r="CB324" s="14" t="n">
        <v>0</v>
      </c>
      <c r="CC324" s="14" t="n">
        <v>78.125</v>
      </c>
      <c r="CD324" s="14" t="n">
        <v>7.95</v>
      </c>
      <c r="CE324" s="14" t="n">
        <v>34.476</v>
      </c>
      <c r="CF324" s="14" t="n">
        <v>129.492</v>
      </c>
      <c r="CG324" s="14" t="n">
        <v>0.15</v>
      </c>
      <c r="CH324" s="14" t="n">
        <v>1</v>
      </c>
      <c r="CI324" s="14" t="n">
        <v>0</v>
      </c>
      <c r="CJ324" s="14" t="n">
        <v>0</v>
      </c>
      <c r="CK324" s="14" t="n">
        <v>0</v>
      </c>
      <c r="CL324" s="14" t="n">
        <v>0</v>
      </c>
      <c r="CM324" s="14" t="n">
        <v>0</v>
      </c>
      <c r="CN324" s="14" t="n">
        <v>0</v>
      </c>
      <c r="CO324" s="14" t="n">
        <v>0</v>
      </c>
      <c r="CP324" s="14" t="n">
        <v>0</v>
      </c>
      <c r="CQ324" s="14" t="n">
        <v>1.198</v>
      </c>
      <c r="CR324" s="14" t="n">
        <v>0</v>
      </c>
      <c r="CS324" s="14" t="n">
        <v>4.776</v>
      </c>
      <c r="CT324" s="14" t="n">
        <v>4.753</v>
      </c>
      <c r="CU324" s="14" t="n">
        <v>15.983</v>
      </c>
    </row>
    <row r="325">
      <c r="A325" s="14" t="inlineStr">
        <is>
          <t>GRD2022</t>
        </is>
      </c>
      <c r="B325" s="14" t="inlineStr">
        <is>
          <t>GRD</t>
        </is>
      </c>
      <c r="C325" s="14" t="inlineStr">
        <is>
          <t>GRD</t>
        </is>
      </c>
      <c r="D325" s="14" t="inlineStr">
        <is>
          <t>Grenada</t>
        </is>
      </c>
      <c r="E325" s="14" t="n">
        <v>2022</v>
      </c>
      <c r="F325" s="14" t="n">
        <v>0.15</v>
      </c>
      <c r="G325" s="14" t="n">
        <v>11.72</v>
      </c>
      <c r="H325" s="14" t="n">
        <v>1.235</v>
      </c>
      <c r="I325" s="14" t="n">
        <v>0</v>
      </c>
      <c r="J325" s="14" t="n">
        <v>11.72</v>
      </c>
      <c r="K325" s="14" t="n">
        <v>0</v>
      </c>
      <c r="L325" s="14" t="n">
        <v>1</v>
      </c>
      <c r="M325" s="14" t="n">
        <v>9.782999999999999</v>
      </c>
      <c r="N325" s="14" t="n">
        <v>3.704</v>
      </c>
      <c r="O325" s="14" t="n">
        <v>0</v>
      </c>
      <c r="P325" s="14" t="n">
        <v>9.782999999999999</v>
      </c>
      <c r="Q325" s="14" t="n">
        <v>0</v>
      </c>
      <c r="R325" s="14" t="n">
        <v>1</v>
      </c>
      <c r="S325" s="14" t="n">
        <v>17.893</v>
      </c>
      <c r="T325" s="14" t="n">
        <v>7.408</v>
      </c>
      <c r="U325" s="14" t="n">
        <v>0.199</v>
      </c>
      <c r="V325" s="14" t="n">
        <v>20.577</v>
      </c>
      <c r="W325" s="14" t="n">
        <v>0.15</v>
      </c>
      <c r="X325" s="14" t="n">
        <v>1</v>
      </c>
      <c r="Y325" s="14" t="n">
        <v>30.728</v>
      </c>
      <c r="Z325" s="14" t="n">
        <v>4.133</v>
      </c>
      <c r="AA325" s="14" t="n">
        <v>0</v>
      </c>
      <c r="AB325" s="14" t="n">
        <v>30.728</v>
      </c>
      <c r="AC325" s="14" t="n">
        <v>0</v>
      </c>
      <c r="AD325" s="14" t="n">
        <v>1</v>
      </c>
      <c r="AE325" s="14" t="n">
        <v>31.963</v>
      </c>
      <c r="AF325" s="14" t="n">
        <v>7.485</v>
      </c>
      <c r="AG325" s="14" t="n">
        <v>0</v>
      </c>
      <c r="AH325" s="14" t="n">
        <v>31.963</v>
      </c>
      <c r="AI325" s="14" t="n">
        <v>0</v>
      </c>
      <c r="AJ325" s="14" t="n">
        <v>1</v>
      </c>
      <c r="AK325" s="14" t="n">
        <v>39.371</v>
      </c>
      <c r="AL325" s="14" t="n">
        <v>21.155</v>
      </c>
      <c r="AM325" s="14" t="n">
        <v>0.437</v>
      </c>
      <c r="AN325" s="14" t="n">
        <v>45.277</v>
      </c>
      <c r="AO325" s="14" t="n">
        <v>0.15</v>
      </c>
      <c r="AP325" s="14" t="n">
        <v>1</v>
      </c>
      <c r="AQ325" s="14" t="n">
        <v>1.085</v>
      </c>
      <c r="AR325" s="14" t="n">
        <v>0.155</v>
      </c>
      <c r="AS325" s="14" t="n">
        <v>0.067</v>
      </c>
      <c r="AT325" s="14" t="n">
        <v>1.152</v>
      </c>
      <c r="AU325" s="14" t="n">
        <v>0</v>
      </c>
      <c r="AV325" s="14" t="n">
        <v>1</v>
      </c>
      <c r="AW325" s="14" t="n">
        <v>1.101</v>
      </c>
      <c r="AX325" s="14" t="n">
        <v>0.143</v>
      </c>
      <c r="AY325" s="14" t="n">
        <v>0.101</v>
      </c>
      <c r="AZ325" s="14" t="n">
        <v>1.202</v>
      </c>
      <c r="BA325" s="14" t="n">
        <v>0</v>
      </c>
      <c r="BB325" s="14" t="n">
        <v>1</v>
      </c>
      <c r="BC325" s="14" t="n">
        <v>0.62</v>
      </c>
      <c r="BD325" s="14" t="n">
        <v>0.123</v>
      </c>
      <c r="BE325" s="14" t="n">
        <v>0.103</v>
      </c>
      <c r="BF325" s="14" t="n">
        <v>0.832</v>
      </c>
      <c r="BG325" s="14" t="n">
        <v>0.15</v>
      </c>
      <c r="BH325" s="14" t="n">
        <v>1</v>
      </c>
      <c r="BI325" s="14" t="n">
        <v>0.608</v>
      </c>
      <c r="BJ325" s="14" t="n">
        <v>0.123</v>
      </c>
      <c r="BK325" s="14" t="n">
        <v>0.5580000000000001</v>
      </c>
      <c r="BL325" s="14" t="n">
        <v>1.341</v>
      </c>
      <c r="BM325" s="14" t="n">
        <v>0.15</v>
      </c>
      <c r="BN325" s="14" t="n">
        <v>1</v>
      </c>
      <c r="BO325" s="14" t="n">
        <v>0</v>
      </c>
      <c r="BP325" s="14" t="n">
        <v>0</v>
      </c>
      <c r="BQ325" s="14" t="n">
        <v>0.376</v>
      </c>
      <c r="BR325" s="14" t="n">
        <v>0</v>
      </c>
      <c r="BS325" s="14" t="n">
        <v>1</v>
      </c>
      <c r="BT325" s="14" t="n">
        <v>0</v>
      </c>
      <c r="BU325" s="14" t="n">
        <v>0</v>
      </c>
      <c r="BV325" s="14" t="n">
        <v>0.408</v>
      </c>
      <c r="BW325" s="14" t="n">
        <v>0.075</v>
      </c>
      <c r="BX325" s="14" t="n">
        <v>1</v>
      </c>
      <c r="BY325" s="14" t="n">
        <v>12.729</v>
      </c>
      <c r="BZ325" s="14" t="n">
        <v>0</v>
      </c>
      <c r="CA325" s="14" t="n">
        <v>12.729</v>
      </c>
      <c r="CB325" s="14" t="n">
        <v>0</v>
      </c>
      <c r="CC325" s="14" t="n">
        <v>97.90000000000001</v>
      </c>
      <c r="CD325" s="14" t="n">
        <v>7.95</v>
      </c>
      <c r="CE325" s="14" t="n">
        <v>35.467</v>
      </c>
      <c r="CF325" s="14" t="n">
        <v>153.372</v>
      </c>
      <c r="CG325" s="14" t="n">
        <v>0.15</v>
      </c>
      <c r="CH325" s="14" t="n">
        <v>1</v>
      </c>
      <c r="CI325" s="14" t="n">
        <v>0</v>
      </c>
      <c r="CJ325" s="14" t="n">
        <v>0</v>
      </c>
      <c r="CK325" s="14" t="n">
        <v>0</v>
      </c>
      <c r="CL325" s="14" t="n">
        <v>0</v>
      </c>
      <c r="CM325" s="14" t="n">
        <v>0</v>
      </c>
      <c r="CN325" s="14" t="n">
        <v>0</v>
      </c>
      <c r="CO325" s="14" t="n">
        <v>0</v>
      </c>
      <c r="CP325" s="14" t="n">
        <v>0</v>
      </c>
      <c r="CQ325" s="14" t="n">
        <v>1.294</v>
      </c>
      <c r="CR325" s="14" t="n">
        <v>0</v>
      </c>
      <c r="CS325" s="14" t="n">
        <v>5.158</v>
      </c>
      <c r="CT325" s="14" t="n">
        <v>10.485</v>
      </c>
      <c r="CU325" s="14" t="n">
        <v>29.494</v>
      </c>
    </row>
    <row r="326">
      <c r="A326" s="14" t="inlineStr">
        <is>
          <t>GRD2023</t>
        </is>
      </c>
      <c r="B326" s="14" t="inlineStr">
        <is>
          <t>GRD</t>
        </is>
      </c>
      <c r="C326" s="14" t="inlineStr">
        <is>
          <t>GRD</t>
        </is>
      </c>
      <c r="D326" s="14" t="inlineStr">
        <is>
          <t>Grenada</t>
        </is>
      </c>
      <c r="E326" s="14" t="n">
        <v>2023</v>
      </c>
      <c r="F326" s="14" t="n">
        <v>0.15</v>
      </c>
      <c r="G326" s="14" t="n">
        <v>6.147</v>
      </c>
      <c r="H326" s="14" t="n">
        <v>1.286</v>
      </c>
      <c r="I326" s="14" t="n">
        <v>0</v>
      </c>
      <c r="J326" s="14" t="n">
        <v>6.147</v>
      </c>
      <c r="K326" s="14" t="n">
        <v>0</v>
      </c>
      <c r="L326" s="14" t="n">
        <v>1</v>
      </c>
      <c r="M326" s="14" t="n">
        <v>7.886</v>
      </c>
      <c r="N326" s="14" t="n">
        <v>3.857</v>
      </c>
      <c r="O326" s="14" t="n">
        <v>0</v>
      </c>
      <c r="P326" s="14" t="n">
        <v>7.886</v>
      </c>
      <c r="Q326" s="14" t="n">
        <v>0</v>
      </c>
      <c r="R326" s="14" t="n">
        <v>1</v>
      </c>
      <c r="S326" s="14" t="n">
        <v>12.575</v>
      </c>
      <c r="T326" s="14" t="n">
        <v>7.714</v>
      </c>
      <c r="U326" s="14" t="n">
        <v>0.209</v>
      </c>
      <c r="V326" s="14" t="n">
        <v>14.461</v>
      </c>
      <c r="W326" s="14" t="n">
        <v>0.15</v>
      </c>
      <c r="X326" s="14" t="n">
        <v>1</v>
      </c>
      <c r="Y326" s="14" t="n">
        <v>12.478</v>
      </c>
      <c r="Z326" s="14" t="n">
        <v>1.678</v>
      </c>
      <c r="AA326" s="14" t="n">
        <v>0</v>
      </c>
      <c r="AB326" s="14" t="n">
        <v>12.478</v>
      </c>
      <c r="AC326" s="14" t="n">
        <v>0</v>
      </c>
      <c r="AD326" s="14" t="n">
        <v>1</v>
      </c>
      <c r="AE326" s="14" t="n">
        <v>13.763</v>
      </c>
      <c r="AF326" s="14" t="n">
        <v>3.223</v>
      </c>
      <c r="AG326" s="14" t="n">
        <v>0</v>
      </c>
      <c r="AH326" s="14" t="n">
        <v>13.763</v>
      </c>
      <c r="AI326" s="14" t="n">
        <v>0</v>
      </c>
      <c r="AJ326" s="14" t="n">
        <v>1</v>
      </c>
      <c r="AK326" s="14" t="n">
        <v>21.477</v>
      </c>
      <c r="AL326" s="14" t="n">
        <v>11.54</v>
      </c>
      <c r="AM326" s="14" t="n">
        <v>0.357</v>
      </c>
      <c r="AN326" s="14" t="n">
        <v>24.699</v>
      </c>
      <c r="AO326" s="14" t="n">
        <v>0.15</v>
      </c>
      <c r="AP326" s="14" t="n">
        <v>1</v>
      </c>
      <c r="AQ326" s="14" t="n">
        <v>0.9389999999999999</v>
      </c>
      <c r="AR326" s="14" t="n">
        <v>0.158</v>
      </c>
      <c r="AS326" s="14" t="n">
        <v>0.338</v>
      </c>
      <c r="AT326" s="14" t="n">
        <v>1.277</v>
      </c>
      <c r="AU326" s="14" t="n">
        <v>0</v>
      </c>
      <c r="AV326" s="14" t="n">
        <v>1</v>
      </c>
      <c r="AW326" s="14" t="n">
        <v>0.919</v>
      </c>
      <c r="AX326" s="14" t="n">
        <v>0.157</v>
      </c>
      <c r="AY326" s="14" t="n">
        <v>0.346</v>
      </c>
      <c r="AZ326" s="14" t="n">
        <v>1.265</v>
      </c>
      <c r="BA326" s="14" t="n">
        <v>0</v>
      </c>
      <c r="BB326" s="14" t="n">
        <v>1</v>
      </c>
      <c r="BC326" s="14" t="n">
        <v>0.554</v>
      </c>
      <c r="BD326" s="14" t="n">
        <v>0.129</v>
      </c>
      <c r="BE326" s="14" t="n">
        <v>0.169</v>
      </c>
      <c r="BF326" s="14" t="n">
        <v>0.832</v>
      </c>
      <c r="BG326" s="14" t="n">
        <v>0.15</v>
      </c>
      <c r="BH326" s="14" t="n">
        <v>1</v>
      </c>
      <c r="BI326" s="14" t="n">
        <v>0.5570000000000001</v>
      </c>
      <c r="BJ326" s="14" t="n">
        <v>0.129</v>
      </c>
      <c r="BK326" s="14" t="n">
        <v>0.471</v>
      </c>
      <c r="BL326" s="14" t="n">
        <v>1.182</v>
      </c>
      <c r="BM326" s="14" t="n">
        <v>0.15</v>
      </c>
      <c r="BN326" s="14" t="n">
        <v>1</v>
      </c>
      <c r="BO326" s="14" t="n">
        <v>0</v>
      </c>
      <c r="BP326" s="14" t="n">
        <v>0</v>
      </c>
      <c r="BQ326" s="14" t="n">
        <v>0.349</v>
      </c>
      <c r="BR326" s="14" t="n">
        <v>0</v>
      </c>
      <c r="BS326" s="14" t="n">
        <v>1</v>
      </c>
      <c r="BT326" s="14" t="n">
        <v>0</v>
      </c>
      <c r="BU326" s="14" t="n">
        <v>0</v>
      </c>
      <c r="BV326" s="14" t="n">
        <v>0.38</v>
      </c>
      <c r="BW326" s="14" t="n">
        <v>0.075</v>
      </c>
      <c r="BX326" s="14" t="n">
        <v>1</v>
      </c>
      <c r="BY326" s="14" t="n">
        <v>13.254</v>
      </c>
      <c r="BZ326" s="14" t="n">
        <v>0</v>
      </c>
      <c r="CA326" s="14" t="n">
        <v>13.254</v>
      </c>
      <c r="CB326" s="14" t="n">
        <v>0</v>
      </c>
      <c r="CC326" s="14" t="n">
        <v>83.248</v>
      </c>
      <c r="CD326" s="14" t="n">
        <v>7.95</v>
      </c>
      <c r="CE326" s="14" t="n">
        <v>28.379</v>
      </c>
      <c r="CF326" s="14" t="n">
        <v>128.371</v>
      </c>
      <c r="CG326" s="14" t="n">
        <v>0.15</v>
      </c>
      <c r="CH326" s="14" t="n">
        <v>1</v>
      </c>
      <c r="CI326" s="14" t="n">
        <v>0</v>
      </c>
      <c r="CJ326" s="14" t="n">
        <v>0</v>
      </c>
      <c r="CK326" s="14" t="n">
        <v>0</v>
      </c>
      <c r="CL326" s="14" t="n">
        <v>0</v>
      </c>
      <c r="CM326" s="14" t="n">
        <v>0</v>
      </c>
      <c r="CN326" s="14" t="n">
        <v>0</v>
      </c>
      <c r="CO326" s="14" t="n">
        <v>0</v>
      </c>
      <c r="CP326" s="14" t="n">
        <v>0</v>
      </c>
      <c r="CQ326" s="14" t="n">
        <v>1.348</v>
      </c>
      <c r="CR326" s="14" t="n">
        <v>0</v>
      </c>
      <c r="CS326" s="14" t="n">
        <v>5.37</v>
      </c>
      <c r="CT326" s="14" t="n">
        <v>4.861</v>
      </c>
      <c r="CU326" s="14" t="n">
        <v>11.192</v>
      </c>
    </row>
    <row r="327">
      <c r="A327" s="14" t="inlineStr">
        <is>
          <t>GRD2024</t>
        </is>
      </c>
      <c r="B327" s="14" t="inlineStr">
        <is>
          <t>GRD</t>
        </is>
      </c>
      <c r="C327" s="14" t="inlineStr">
        <is>
          <t>GRD</t>
        </is>
      </c>
      <c r="D327" s="14" t="inlineStr">
        <is>
          <t>Grenada</t>
        </is>
      </c>
      <c r="E327" s="14" t="n">
        <v>2024</v>
      </c>
      <c r="F327" s="14" t="n">
        <v>0.15</v>
      </c>
      <c r="G327" s="14" t="n">
        <v>5.575</v>
      </c>
      <c r="H327" s="14" t="n">
        <v>1.324</v>
      </c>
      <c r="I327" s="14" t="n">
        <v>0</v>
      </c>
      <c r="J327" s="14" t="n">
        <v>5.575</v>
      </c>
      <c r="K327" s="14" t="n">
        <v>0</v>
      </c>
      <c r="L327" s="14" t="n">
        <v>1</v>
      </c>
      <c r="M327" s="14" t="n">
        <v>7.124</v>
      </c>
      <c r="N327" s="14" t="n">
        <v>3.971</v>
      </c>
      <c r="O327" s="14" t="n">
        <v>0</v>
      </c>
      <c r="P327" s="14" t="n">
        <v>7.124</v>
      </c>
      <c r="Q327" s="14" t="n">
        <v>0</v>
      </c>
      <c r="R327" s="14" t="n">
        <v>1</v>
      </c>
      <c r="S327" s="14" t="n">
        <v>12.193</v>
      </c>
      <c r="T327" s="14" t="n">
        <v>7.942</v>
      </c>
      <c r="U327" s="14" t="n">
        <v>0.249</v>
      </c>
      <c r="V327" s="14" t="n">
        <v>14.022</v>
      </c>
      <c r="W327" s="14" t="n">
        <v>0.15</v>
      </c>
      <c r="X327" s="14" t="n">
        <v>1</v>
      </c>
      <c r="Y327" s="14" t="n">
        <v>11.447</v>
      </c>
      <c r="Z327" s="14" t="n">
        <v>1.54</v>
      </c>
      <c r="AA327" s="14" t="n">
        <v>0</v>
      </c>
      <c r="AB327" s="14" t="n">
        <v>11.447</v>
      </c>
      <c r="AC327" s="14" t="n">
        <v>0</v>
      </c>
      <c r="AD327" s="14" t="n">
        <v>1</v>
      </c>
      <c r="AE327" s="14" t="n">
        <v>12.771</v>
      </c>
      <c r="AF327" s="14" t="n">
        <v>2.991</v>
      </c>
      <c r="AG327" s="14" t="n">
        <v>0</v>
      </c>
      <c r="AH327" s="14" t="n">
        <v>12.771</v>
      </c>
      <c r="AI327" s="14" t="n">
        <v>0</v>
      </c>
      <c r="AJ327" s="14" t="n">
        <v>1</v>
      </c>
      <c r="AK327" s="14" t="n">
        <v>20.712</v>
      </c>
      <c r="AL327" s="14" t="n">
        <v>11.129</v>
      </c>
      <c r="AM327" s="14" t="n">
        <v>0.423</v>
      </c>
      <c r="AN327" s="14" t="n">
        <v>23.819</v>
      </c>
      <c r="AO327" s="14" t="n">
        <v>0.15</v>
      </c>
      <c r="AP327" s="14" t="n">
        <v>1</v>
      </c>
      <c r="AQ327" s="14" t="n">
        <v>0.922</v>
      </c>
      <c r="AR327" s="14" t="n">
        <v>0.168</v>
      </c>
      <c r="AS327" s="14" t="n">
        <v>0.335</v>
      </c>
      <c r="AT327" s="14" t="n">
        <v>1.257</v>
      </c>
      <c r="AU327" s="14" t="n">
        <v>0</v>
      </c>
      <c r="AV327" s="14" t="n">
        <v>1</v>
      </c>
      <c r="AW327" s="14" t="n">
        <v>0.863</v>
      </c>
      <c r="AX327" s="14" t="n">
        <v>0.158</v>
      </c>
      <c r="AY327" s="14" t="n">
        <v>0.35</v>
      </c>
      <c r="AZ327" s="14" t="n">
        <v>1.214</v>
      </c>
      <c r="BA327" s="14" t="n">
        <v>0</v>
      </c>
      <c r="BB327" s="14" t="n">
        <v>1</v>
      </c>
      <c r="BC327" s="14" t="n">
        <v>0.534</v>
      </c>
      <c r="BD327" s="14" t="n">
        <v>0.132</v>
      </c>
      <c r="BE327" s="14" t="n">
        <v>0.19</v>
      </c>
      <c r="BF327" s="14" t="n">
        <v>0.832</v>
      </c>
      <c r="BG327" s="14" t="n">
        <v>0.15</v>
      </c>
      <c r="BH327" s="14" t="n">
        <v>1</v>
      </c>
      <c r="BI327" s="14" t="n">
        <v>0.5679999999999999</v>
      </c>
      <c r="BJ327" s="14" t="n">
        <v>0.132</v>
      </c>
      <c r="BK327" s="14" t="n">
        <v>0.364</v>
      </c>
      <c r="BL327" s="14" t="n">
        <v>1.072</v>
      </c>
      <c r="BM327" s="14" t="n">
        <v>0.15</v>
      </c>
      <c r="BN327" s="14" t="n">
        <v>1</v>
      </c>
      <c r="BO327" s="14" t="n">
        <v>0</v>
      </c>
      <c r="BP327" s="14" t="n">
        <v>0</v>
      </c>
      <c r="BQ327" s="14" t="n">
        <v>0.33</v>
      </c>
      <c r="BR327" s="14" t="n">
        <v>0</v>
      </c>
      <c r="BS327" s="14" t="n">
        <v>1</v>
      </c>
      <c r="BT327" s="14" t="n">
        <v>0</v>
      </c>
      <c r="BU327" s="14" t="n">
        <v>0</v>
      </c>
      <c r="BV327" s="14" t="n">
        <v>0.361</v>
      </c>
      <c r="BW327" s="14" t="n">
        <v>0.075</v>
      </c>
      <c r="BX327" s="14" t="n">
        <v>1</v>
      </c>
      <c r="BY327" s="14" t="n">
        <v>13.646</v>
      </c>
      <c r="BZ327" s="14" t="n">
        <v>0</v>
      </c>
      <c r="CA327" s="14" t="n">
        <v>13.646</v>
      </c>
      <c r="CB327" s="14" t="n">
        <v>0</v>
      </c>
      <c r="CC327" s="14" t="n">
        <v>82.58799999999999</v>
      </c>
      <c r="CD327" s="14" t="n">
        <v>7.95</v>
      </c>
      <c r="CE327" s="14" t="n">
        <v>31.916</v>
      </c>
      <c r="CF327" s="14" t="n">
        <v>129.043</v>
      </c>
      <c r="CG327" s="14" t="n">
        <v>0.15</v>
      </c>
      <c r="CH327" s="14" t="n">
        <v>1</v>
      </c>
      <c r="CI327" s="14" t="n">
        <v>0</v>
      </c>
      <c r="CJ327" s="14" t="n">
        <v>0</v>
      </c>
      <c r="CK327" s="14" t="n">
        <v>0</v>
      </c>
      <c r="CL327" s="14" t="n">
        <v>0</v>
      </c>
      <c r="CM327" s="14" t="n">
        <v>0</v>
      </c>
      <c r="CN327" s="14" t="n">
        <v>0</v>
      </c>
      <c r="CO327" s="14" t="n">
        <v>0</v>
      </c>
      <c r="CP327" s="14" t="n">
        <v>0</v>
      </c>
      <c r="CQ327" s="14" t="n">
        <v>1.387</v>
      </c>
      <c r="CR327" s="14" t="n">
        <v>0</v>
      </c>
      <c r="CS327" s="14" t="n">
        <v>5.529</v>
      </c>
      <c r="CT327" s="14" t="n">
        <v>4.251</v>
      </c>
      <c r="CU327" s="14" t="n">
        <v>10.123</v>
      </c>
    </row>
    <row r="328">
      <c r="A328" s="14" t="inlineStr">
        <is>
          <t>GUM2021</t>
        </is>
      </c>
      <c r="B328" s="14" t="inlineStr">
        <is>
          <t>GUM</t>
        </is>
      </c>
      <c r="C328" s="14" t="inlineStr">
        <is>
          <t>GUM</t>
        </is>
      </c>
      <c r="D328" s="14" t="inlineStr">
        <is>
          <t>Guam</t>
        </is>
      </c>
      <c r="E328" s="14" t="n">
        <v>2021</v>
      </c>
      <c r="F328" s="14" t="n">
        <v>0.04</v>
      </c>
      <c r="G328" s="14" t="n">
        <v>4.747</v>
      </c>
      <c r="H328" s="14" t="n">
        <v>1.143</v>
      </c>
      <c r="I328" s="14" t="n">
        <v>0</v>
      </c>
      <c r="J328" s="14" t="n">
        <v>4.747</v>
      </c>
      <c r="K328" s="14" t="n">
        <v>0</v>
      </c>
      <c r="L328" s="14" t="n">
        <v>1</v>
      </c>
      <c r="M328" s="14" t="n">
        <v>7.964</v>
      </c>
      <c r="N328" s="14" t="n">
        <v>3.43</v>
      </c>
      <c r="O328" s="14" t="n">
        <v>0</v>
      </c>
      <c r="P328" s="14" t="n">
        <v>7.964</v>
      </c>
      <c r="Q328" s="14" t="n">
        <v>0</v>
      </c>
      <c r="R328" s="14" t="n">
        <v>1</v>
      </c>
      <c r="S328" s="14" t="n">
        <v>10.464</v>
      </c>
      <c r="T328" s="14" t="n">
        <v>6.86</v>
      </c>
      <c r="U328" s="14" t="n">
        <v>0</v>
      </c>
      <c r="V328" s="14" t="n">
        <v>10.883</v>
      </c>
      <c r="W328" s="14" t="n">
        <v>0.04</v>
      </c>
      <c r="X328" s="14" t="n">
        <v>1</v>
      </c>
      <c r="Y328" s="14" t="n">
        <v>10.551</v>
      </c>
      <c r="Z328" s="14" t="n">
        <v>1.302</v>
      </c>
      <c r="AA328" s="14" t="n">
        <v>0</v>
      </c>
      <c r="AB328" s="14" t="n">
        <v>10.551</v>
      </c>
      <c r="AC328" s="14" t="n">
        <v>0</v>
      </c>
      <c r="AD328" s="14" t="n">
        <v>1</v>
      </c>
      <c r="AE328" s="14" t="n">
        <v>11.694</v>
      </c>
      <c r="AF328" s="14" t="n">
        <v>2.549</v>
      </c>
      <c r="AG328" s="14" t="n">
        <v>0</v>
      </c>
      <c r="AH328" s="14" t="n">
        <v>11.694</v>
      </c>
      <c r="AI328" s="14" t="n">
        <v>0</v>
      </c>
      <c r="AJ328" s="14" t="n">
        <v>1</v>
      </c>
      <c r="AK328" s="14" t="n">
        <v>18.554</v>
      </c>
      <c r="AL328" s="14" t="n">
        <v>9.627000000000001</v>
      </c>
      <c r="AM328" s="14" t="n">
        <v>0</v>
      </c>
      <c r="AN328" s="14" t="n">
        <v>19.296</v>
      </c>
      <c r="AO328" s="14" t="n">
        <v>0.04</v>
      </c>
      <c r="AP328" s="14" t="n">
        <v>1</v>
      </c>
      <c r="AQ328" s="14" t="n">
        <v>0.621</v>
      </c>
      <c r="AR328" s="14" t="n">
        <v>0.114</v>
      </c>
      <c r="AS328" s="14" t="n">
        <v>0</v>
      </c>
      <c r="AT328" s="14" t="n">
        <v>0.645</v>
      </c>
      <c r="AU328" s="14" t="n">
        <v>0.04</v>
      </c>
      <c r="AV328" s="14" t="n">
        <v>1</v>
      </c>
      <c r="AW328" s="14" t="n">
        <v>0.593</v>
      </c>
      <c r="AX328" s="14" t="n">
        <v>0.114</v>
      </c>
      <c r="AY328" s="14" t="n">
        <v>0</v>
      </c>
      <c r="AZ328" s="14" t="n">
        <v>0.617</v>
      </c>
      <c r="BA328" s="14" t="n">
        <v>0.04</v>
      </c>
      <c r="BB328" s="14" t="n">
        <v>1</v>
      </c>
      <c r="BC328" s="14" t="n">
        <v>0.44</v>
      </c>
      <c r="BD328" s="14" t="n">
        <v>0.114</v>
      </c>
      <c r="BE328" s="14" t="n">
        <v>0</v>
      </c>
      <c r="BF328" s="14" t="n">
        <v>0.457</v>
      </c>
      <c r="BG328" s="14" t="n">
        <v>0.04</v>
      </c>
      <c r="BH328" s="14" t="n">
        <v>1</v>
      </c>
      <c r="BI328" s="14" t="n">
        <v>0.5600000000000001</v>
      </c>
      <c r="BJ328" s="14" t="n">
        <v>0.114</v>
      </c>
      <c r="BK328" s="14" t="n">
        <v>0</v>
      </c>
      <c r="BL328" s="14" t="n">
        <v>0.583</v>
      </c>
      <c r="BM328" s="14" t="n">
        <v>0.04</v>
      </c>
      <c r="BN328" s="14" t="n">
        <v>1</v>
      </c>
      <c r="BO328" s="14" t="n">
        <v>0</v>
      </c>
      <c r="BP328" s="14" t="n">
        <v>0</v>
      </c>
      <c r="BQ328" s="14" t="n">
        <v>0</v>
      </c>
      <c r="BR328" s="14" t="n">
        <v>0</v>
      </c>
      <c r="BS328" s="14" t="n">
        <v>1</v>
      </c>
      <c r="BT328" s="14" t="n">
        <v>0</v>
      </c>
      <c r="BU328" s="14" t="n">
        <v>0</v>
      </c>
      <c r="BV328" s="14" t="n">
        <v>0</v>
      </c>
      <c r="BW328" s="14" t="n">
        <v>0.04</v>
      </c>
      <c r="BX328" s="14" t="n">
        <v>1</v>
      </c>
      <c r="BY328" s="14" t="n">
        <v>11.787</v>
      </c>
      <c r="BZ328" s="14" t="n">
        <v>0</v>
      </c>
      <c r="CA328" s="14" t="n">
        <v>11.787</v>
      </c>
      <c r="CB328" s="14" t="n">
        <v>0</v>
      </c>
      <c r="CC328" s="14" t="n">
        <v>81.69499999999999</v>
      </c>
      <c r="CD328" s="14" t="n">
        <v>7.95</v>
      </c>
      <c r="CE328" s="14" t="n">
        <v>0</v>
      </c>
      <c r="CF328" s="14" t="n">
        <v>84.96299999999999</v>
      </c>
      <c r="CG328" s="14" t="n">
        <v>0.04</v>
      </c>
      <c r="CH328" s="14" t="n">
        <v>1</v>
      </c>
      <c r="CI328" s="14" t="n">
        <v>0</v>
      </c>
      <c r="CJ328" s="14" t="n">
        <v>0</v>
      </c>
      <c r="CK328" s="14" t="n">
        <v>0</v>
      </c>
      <c r="CL328" s="14" t="n">
        <v>0</v>
      </c>
      <c r="CM328" s="14" t="n">
        <v>0</v>
      </c>
      <c r="CN328" s="14" t="n">
        <v>0</v>
      </c>
      <c r="CO328" s="14" t="n">
        <v>0</v>
      </c>
      <c r="CP328" s="14" t="n">
        <v>0</v>
      </c>
      <c r="CQ328" s="14" t="n">
        <v>1.198</v>
      </c>
      <c r="CR328" s="14" t="n">
        <v>0</v>
      </c>
      <c r="CS328" s="14" t="n">
        <v>4.776</v>
      </c>
      <c r="CT328" s="14" t="n">
        <v>3.604</v>
      </c>
      <c r="CU328" s="14" t="n">
        <v>9.407999999999999</v>
      </c>
    </row>
    <row r="329">
      <c r="A329" s="14" t="inlineStr">
        <is>
          <t>GUM2022</t>
        </is>
      </c>
      <c r="B329" s="14" t="inlineStr">
        <is>
          <t>GUM</t>
        </is>
      </c>
      <c r="C329" s="14" t="inlineStr">
        <is>
          <t>GUM</t>
        </is>
      </c>
      <c r="D329" s="14" t="inlineStr">
        <is>
          <t>Guam</t>
        </is>
      </c>
      <c r="E329" s="14" t="n">
        <v>2022</v>
      </c>
      <c r="F329" s="14" t="n">
        <v>0.04</v>
      </c>
      <c r="G329" s="14" t="n">
        <v>8.788</v>
      </c>
      <c r="H329" s="14" t="n">
        <v>1.235</v>
      </c>
      <c r="I329" s="14" t="n">
        <v>0</v>
      </c>
      <c r="J329" s="14" t="n">
        <v>8.788</v>
      </c>
      <c r="K329" s="14" t="n">
        <v>0</v>
      </c>
      <c r="L329" s="14" t="n">
        <v>1</v>
      </c>
      <c r="M329" s="14" t="n">
        <v>9.782999999999999</v>
      </c>
      <c r="N329" s="14" t="n">
        <v>3.704</v>
      </c>
      <c r="O329" s="14" t="n">
        <v>0</v>
      </c>
      <c r="P329" s="14" t="n">
        <v>9.782999999999999</v>
      </c>
      <c r="Q329" s="14" t="n">
        <v>0</v>
      </c>
      <c r="R329" s="14" t="n">
        <v>1</v>
      </c>
      <c r="S329" s="14" t="n">
        <v>14.962</v>
      </c>
      <c r="T329" s="14" t="n">
        <v>7.408</v>
      </c>
      <c r="U329" s="14" t="n">
        <v>0.044</v>
      </c>
      <c r="V329" s="14" t="n">
        <v>15.56</v>
      </c>
      <c r="W329" s="14" t="n">
        <v>0.04</v>
      </c>
      <c r="X329" s="14" t="n">
        <v>1</v>
      </c>
      <c r="Y329" s="14" t="n">
        <v>17.332</v>
      </c>
      <c r="Z329" s="14" t="n">
        <v>2.139</v>
      </c>
      <c r="AA329" s="14" t="n">
        <v>0</v>
      </c>
      <c r="AB329" s="14" t="n">
        <v>17.332</v>
      </c>
      <c r="AC329" s="14" t="n">
        <v>0</v>
      </c>
      <c r="AD329" s="14" t="n">
        <v>1</v>
      </c>
      <c r="AE329" s="14" t="n">
        <v>18.566</v>
      </c>
      <c r="AF329" s="14" t="n">
        <v>4.048</v>
      </c>
      <c r="AG329" s="14" t="n">
        <v>0</v>
      </c>
      <c r="AH329" s="14" t="n">
        <v>18.566</v>
      </c>
      <c r="AI329" s="14" t="n">
        <v>0</v>
      </c>
      <c r="AJ329" s="14" t="n">
        <v>1</v>
      </c>
      <c r="AK329" s="14" t="n">
        <v>25.974</v>
      </c>
      <c r="AL329" s="14" t="n">
        <v>13.478</v>
      </c>
      <c r="AM329" s="14" t="n">
        <v>0.077</v>
      </c>
      <c r="AN329" s="14" t="n">
        <v>27.013</v>
      </c>
      <c r="AO329" s="14" t="n">
        <v>0.04</v>
      </c>
      <c r="AP329" s="14" t="n">
        <v>1</v>
      </c>
      <c r="AQ329" s="14" t="n">
        <v>0.847</v>
      </c>
      <c r="AR329" s="14" t="n">
        <v>0.123</v>
      </c>
      <c r="AS329" s="14" t="n">
        <v>0.003</v>
      </c>
      <c r="AT329" s="14" t="n">
        <v>0.881</v>
      </c>
      <c r="AU329" s="14" t="n">
        <v>0.04</v>
      </c>
      <c r="AV329" s="14" t="n">
        <v>1</v>
      </c>
      <c r="AW329" s="14" t="n">
        <v>0.947</v>
      </c>
      <c r="AX329" s="14" t="n">
        <v>0.123</v>
      </c>
      <c r="AY329" s="14" t="n">
        <v>0.003</v>
      </c>
      <c r="AZ329" s="14" t="n">
        <v>0.985</v>
      </c>
      <c r="BA329" s="14" t="n">
        <v>0.04</v>
      </c>
      <c r="BB329" s="14" t="n">
        <v>1</v>
      </c>
      <c r="BC329" s="14" t="n">
        <v>0.589</v>
      </c>
      <c r="BD329" s="14" t="n">
        <v>0.123</v>
      </c>
      <c r="BE329" s="14" t="n">
        <v>0.002</v>
      </c>
      <c r="BF329" s="14" t="n">
        <v>0.612</v>
      </c>
      <c r="BG329" s="14" t="n">
        <v>0.04</v>
      </c>
      <c r="BH329" s="14" t="n">
        <v>1</v>
      </c>
      <c r="BI329" s="14" t="n">
        <v>0.6889999999999999</v>
      </c>
      <c r="BJ329" s="14" t="n">
        <v>0.123</v>
      </c>
      <c r="BK329" s="14" t="n">
        <v>0.002</v>
      </c>
      <c r="BL329" s="14" t="n">
        <v>0.716</v>
      </c>
      <c r="BM329" s="14" t="n">
        <v>0.04</v>
      </c>
      <c r="BN329" s="14" t="n">
        <v>1</v>
      </c>
      <c r="BO329" s="14" t="n">
        <v>0</v>
      </c>
      <c r="BP329" s="14" t="n">
        <v>0</v>
      </c>
      <c r="BQ329" s="14" t="n">
        <v>0</v>
      </c>
      <c r="BR329" s="14" t="n">
        <v>0</v>
      </c>
      <c r="BS329" s="14" t="n">
        <v>1</v>
      </c>
      <c r="BT329" s="14" t="n">
        <v>0</v>
      </c>
      <c r="BU329" s="14" t="n">
        <v>0</v>
      </c>
      <c r="BV329" s="14" t="n">
        <v>0</v>
      </c>
      <c r="BW329" s="14" t="n">
        <v>0.04</v>
      </c>
      <c r="BX329" s="14" t="n">
        <v>1</v>
      </c>
      <c r="BY329" s="14" t="n">
        <v>12.729</v>
      </c>
      <c r="BZ329" s="14" t="n">
        <v>0</v>
      </c>
      <c r="CA329" s="14" t="n">
        <v>12.729</v>
      </c>
      <c r="CB329" s="14" t="n">
        <v>0</v>
      </c>
      <c r="CC329" s="14" t="n">
        <v>102.477</v>
      </c>
      <c r="CD329" s="14" t="n">
        <v>7.95</v>
      </c>
      <c r="CE329" s="14" t="n">
        <v>0.303</v>
      </c>
      <c r="CF329" s="14" t="n">
        <v>106.576</v>
      </c>
      <c r="CG329" s="14" t="n">
        <v>0.04</v>
      </c>
      <c r="CH329" s="14" t="n">
        <v>1</v>
      </c>
      <c r="CI329" s="14" t="n">
        <v>0</v>
      </c>
      <c r="CJ329" s="14" t="n">
        <v>0</v>
      </c>
      <c r="CK329" s="14" t="n">
        <v>0</v>
      </c>
      <c r="CL329" s="14" t="n">
        <v>0</v>
      </c>
      <c r="CM329" s="14" t="n">
        <v>0</v>
      </c>
      <c r="CN329" s="14" t="n">
        <v>0</v>
      </c>
      <c r="CO329" s="14" t="n">
        <v>0</v>
      </c>
      <c r="CP329" s="14" t="n">
        <v>0</v>
      </c>
      <c r="CQ329" s="14" t="n">
        <v>1.294</v>
      </c>
      <c r="CR329" s="14" t="n">
        <v>0</v>
      </c>
      <c r="CS329" s="14" t="n">
        <v>5.158</v>
      </c>
      <c r="CT329" s="14" t="n">
        <v>7.554</v>
      </c>
      <c r="CU329" s="14" t="n">
        <v>16.097</v>
      </c>
    </row>
    <row r="330">
      <c r="A330" s="14" t="inlineStr">
        <is>
          <t>GUM2023</t>
        </is>
      </c>
      <c r="B330" s="14" t="inlineStr">
        <is>
          <t>GUM</t>
        </is>
      </c>
      <c r="C330" s="14" t="inlineStr">
        <is>
          <t>GUM</t>
        </is>
      </c>
      <c r="D330" s="14" t="inlineStr">
        <is>
          <t>Guam</t>
        </is>
      </c>
      <c r="E330" s="14" t="n">
        <v>2023</v>
      </c>
      <c r="F330" s="14" t="n">
        <v>0.04</v>
      </c>
      <c r="G330" s="14" t="n">
        <v>5.77</v>
      </c>
      <c r="H330" s="14" t="n">
        <v>1.286</v>
      </c>
      <c r="I330" s="14" t="n">
        <v>0</v>
      </c>
      <c r="J330" s="14" t="n">
        <v>5.77</v>
      </c>
      <c r="K330" s="14" t="n">
        <v>0</v>
      </c>
      <c r="L330" s="14" t="n">
        <v>1</v>
      </c>
      <c r="M330" s="14" t="n">
        <v>7.886</v>
      </c>
      <c r="N330" s="14" t="n">
        <v>3.857</v>
      </c>
      <c r="O330" s="14" t="n">
        <v>0</v>
      </c>
      <c r="P330" s="14" t="n">
        <v>7.886</v>
      </c>
      <c r="Q330" s="14" t="n">
        <v>0</v>
      </c>
      <c r="R330" s="14" t="n">
        <v>1</v>
      </c>
      <c r="S330" s="14" t="n">
        <v>12.198</v>
      </c>
      <c r="T330" s="14" t="n">
        <v>7.714</v>
      </c>
      <c r="U330" s="14" t="n">
        <v>0.054</v>
      </c>
      <c r="V330" s="14" t="n">
        <v>12.686</v>
      </c>
      <c r="W330" s="14" t="n">
        <v>0.04</v>
      </c>
      <c r="X330" s="14" t="n">
        <v>1</v>
      </c>
      <c r="Y330" s="14" t="n">
        <v>13.814</v>
      </c>
      <c r="Z330" s="14" t="n">
        <v>1.705</v>
      </c>
      <c r="AA330" s="14" t="n">
        <v>0</v>
      </c>
      <c r="AB330" s="14" t="n">
        <v>13.814</v>
      </c>
      <c r="AC330" s="14" t="n">
        <v>0</v>
      </c>
      <c r="AD330" s="14" t="n">
        <v>1</v>
      </c>
      <c r="AE330" s="14" t="n">
        <v>15.1</v>
      </c>
      <c r="AF330" s="14" t="n">
        <v>3.292</v>
      </c>
      <c r="AG330" s="14" t="n">
        <v>0</v>
      </c>
      <c r="AH330" s="14" t="n">
        <v>15.1</v>
      </c>
      <c r="AI330" s="14" t="n">
        <v>0</v>
      </c>
      <c r="AJ330" s="14" t="n">
        <v>1</v>
      </c>
      <c r="AK330" s="14" t="n">
        <v>22.814</v>
      </c>
      <c r="AL330" s="14" t="n">
        <v>11.838</v>
      </c>
      <c r="AM330" s="14" t="n">
        <v>0.101</v>
      </c>
      <c r="AN330" s="14" t="n">
        <v>23.726</v>
      </c>
      <c r="AO330" s="14" t="n">
        <v>0.04</v>
      </c>
      <c r="AP330" s="14" t="n">
        <v>1</v>
      </c>
      <c r="AQ330" s="14" t="n">
        <v>0.749</v>
      </c>
      <c r="AR330" s="14" t="n">
        <v>0.129</v>
      </c>
      <c r="AS330" s="14" t="n">
        <v>0.003</v>
      </c>
      <c r="AT330" s="14" t="n">
        <v>0.779</v>
      </c>
      <c r="AU330" s="14" t="n">
        <v>0.04</v>
      </c>
      <c r="AV330" s="14" t="n">
        <v>1</v>
      </c>
      <c r="AW330" s="14" t="n">
        <v>0.783</v>
      </c>
      <c r="AX330" s="14" t="n">
        <v>0.129</v>
      </c>
      <c r="AY330" s="14" t="n">
        <v>0.003</v>
      </c>
      <c r="AZ330" s="14" t="n">
        <v>0.8139999999999999</v>
      </c>
      <c r="BA330" s="14" t="n">
        <v>0.04</v>
      </c>
      <c r="BB330" s="14" t="n">
        <v>1</v>
      </c>
      <c r="BC330" s="14" t="n">
        <v>0.527</v>
      </c>
      <c r="BD330" s="14" t="n">
        <v>0.129</v>
      </c>
      <c r="BE330" s="14" t="n">
        <v>0.002</v>
      </c>
      <c r="BF330" s="14" t="n">
        <v>0.549</v>
      </c>
      <c r="BG330" s="14" t="n">
        <v>0.04</v>
      </c>
      <c r="BH330" s="14" t="n">
        <v>1</v>
      </c>
      <c r="BI330" s="14" t="n">
        <v>0.64</v>
      </c>
      <c r="BJ330" s="14" t="n">
        <v>0.129</v>
      </c>
      <c r="BK330" s="14" t="n">
        <v>0.003</v>
      </c>
      <c r="BL330" s="14" t="n">
        <v>0.665</v>
      </c>
      <c r="BM330" s="14" t="n">
        <v>0.04</v>
      </c>
      <c r="BN330" s="14" t="n">
        <v>1</v>
      </c>
      <c r="BO330" s="14" t="n">
        <v>0</v>
      </c>
      <c r="BP330" s="14" t="n">
        <v>0</v>
      </c>
      <c r="BQ330" s="14" t="n">
        <v>0</v>
      </c>
      <c r="BR330" s="14" t="n">
        <v>0</v>
      </c>
      <c r="BS330" s="14" t="n">
        <v>1</v>
      </c>
      <c r="BT330" s="14" t="n">
        <v>0</v>
      </c>
      <c r="BU330" s="14" t="n">
        <v>0</v>
      </c>
      <c r="BV330" s="14" t="n">
        <v>0</v>
      </c>
      <c r="BW330" s="14" t="n">
        <v>0.04</v>
      </c>
      <c r="BX330" s="14" t="n">
        <v>1</v>
      </c>
      <c r="BY330" s="14" t="n">
        <v>13.254</v>
      </c>
      <c r="BZ330" s="14" t="n">
        <v>0</v>
      </c>
      <c r="CA330" s="14" t="n">
        <v>13.254</v>
      </c>
      <c r="CB330" s="14" t="n">
        <v>0</v>
      </c>
      <c r="CC330" s="14" t="n">
        <v>87.07899999999999</v>
      </c>
      <c r="CD330" s="14" t="n">
        <v>7.95</v>
      </c>
      <c r="CE330" s="14" t="n">
        <v>0.386</v>
      </c>
      <c r="CF330" s="14" t="n">
        <v>90.562</v>
      </c>
      <c r="CG330" s="14" t="n">
        <v>0.04</v>
      </c>
      <c r="CH330" s="14" t="n">
        <v>1</v>
      </c>
      <c r="CI330" s="14" t="n">
        <v>0</v>
      </c>
      <c r="CJ330" s="14" t="n">
        <v>0</v>
      </c>
      <c r="CK330" s="14" t="n">
        <v>0</v>
      </c>
      <c r="CL330" s="14" t="n">
        <v>0</v>
      </c>
      <c r="CM330" s="14" t="n">
        <v>0</v>
      </c>
      <c r="CN330" s="14" t="n">
        <v>0</v>
      </c>
      <c r="CO330" s="14" t="n">
        <v>0</v>
      </c>
      <c r="CP330" s="14" t="n">
        <v>0</v>
      </c>
      <c r="CQ330" s="14" t="n">
        <v>1.348</v>
      </c>
      <c r="CR330" s="14" t="n">
        <v>0</v>
      </c>
      <c r="CS330" s="14" t="n">
        <v>5.37</v>
      </c>
      <c r="CT330" s="14" t="n">
        <v>4.484</v>
      </c>
      <c r="CU330" s="14" t="n">
        <v>12.529</v>
      </c>
    </row>
    <row r="331">
      <c r="A331" s="14" t="inlineStr">
        <is>
          <t>GUM2024</t>
        </is>
      </c>
      <c r="B331" s="14" t="inlineStr">
        <is>
          <t>GUM</t>
        </is>
      </c>
      <c r="C331" s="14" t="inlineStr">
        <is>
          <t>GUM</t>
        </is>
      </c>
      <c r="D331" s="14" t="inlineStr">
        <is>
          <t>Guam</t>
        </is>
      </c>
      <c r="E331" s="14" t="n">
        <v>2024</v>
      </c>
      <c r="F331" s="14" t="n">
        <v>0.04</v>
      </c>
      <c r="G331" s="14" t="n">
        <v>4.833</v>
      </c>
      <c r="H331" s="14" t="n">
        <v>1.324</v>
      </c>
      <c r="I331" s="14" t="n">
        <v>0</v>
      </c>
      <c r="J331" s="14" t="n">
        <v>4.833</v>
      </c>
      <c r="K331" s="14" t="n">
        <v>0</v>
      </c>
      <c r="L331" s="14" t="n">
        <v>1</v>
      </c>
      <c r="M331" s="14" t="n">
        <v>7.124</v>
      </c>
      <c r="N331" s="14" t="n">
        <v>3.971</v>
      </c>
      <c r="O331" s="14" t="n">
        <v>0</v>
      </c>
      <c r="P331" s="14" t="n">
        <v>7.124</v>
      </c>
      <c r="Q331" s="14" t="n">
        <v>0</v>
      </c>
      <c r="R331" s="14" t="n">
        <v>1</v>
      </c>
      <c r="S331" s="14" t="n">
        <v>11.451</v>
      </c>
      <c r="T331" s="14" t="n">
        <v>7.942</v>
      </c>
      <c r="U331" s="14" t="n">
        <v>0.062</v>
      </c>
      <c r="V331" s="14" t="n">
        <v>11.909</v>
      </c>
      <c r="W331" s="14" t="n">
        <v>0.04</v>
      </c>
      <c r="X331" s="14" t="n">
        <v>1</v>
      </c>
      <c r="Y331" s="14" t="n">
        <v>12.219</v>
      </c>
      <c r="Z331" s="14" t="n">
        <v>1.508</v>
      </c>
      <c r="AA331" s="14" t="n">
        <v>0</v>
      </c>
      <c r="AB331" s="14" t="n">
        <v>12.219</v>
      </c>
      <c r="AC331" s="14" t="n">
        <v>0</v>
      </c>
      <c r="AD331" s="14" t="n">
        <v>1</v>
      </c>
      <c r="AE331" s="14" t="n">
        <v>13.543</v>
      </c>
      <c r="AF331" s="14" t="n">
        <v>2.952</v>
      </c>
      <c r="AG331" s="14" t="n">
        <v>0</v>
      </c>
      <c r="AH331" s="14" t="n">
        <v>13.543</v>
      </c>
      <c r="AI331" s="14" t="n">
        <v>0</v>
      </c>
      <c r="AJ331" s="14" t="n">
        <v>1</v>
      </c>
      <c r="AK331" s="14" t="n">
        <v>21.484</v>
      </c>
      <c r="AL331" s="14" t="n">
        <v>11.148</v>
      </c>
      <c r="AM331" s="14" t="n">
        <v>0.117</v>
      </c>
      <c r="AN331" s="14" t="n">
        <v>22.344</v>
      </c>
      <c r="AO331" s="14" t="n">
        <v>0.04</v>
      </c>
      <c r="AP331" s="14" t="n">
        <v>1</v>
      </c>
      <c r="AQ331" s="14" t="n">
        <v>0.72</v>
      </c>
      <c r="AR331" s="14" t="n">
        <v>0.132</v>
      </c>
      <c r="AS331" s="14" t="n">
        <v>0.004</v>
      </c>
      <c r="AT331" s="14" t="n">
        <v>0.749</v>
      </c>
      <c r="AU331" s="14" t="n">
        <v>0.04</v>
      </c>
      <c r="AV331" s="14" t="n">
        <v>1</v>
      </c>
      <c r="AW331" s="14" t="n">
        <v>0.734</v>
      </c>
      <c r="AX331" s="14" t="n">
        <v>0.132</v>
      </c>
      <c r="AY331" s="14" t="n">
        <v>0.004</v>
      </c>
      <c r="AZ331" s="14" t="n">
        <v>0.763</v>
      </c>
      <c r="BA331" s="14" t="n">
        <v>0.04</v>
      </c>
      <c r="BB331" s="14" t="n">
        <v>1</v>
      </c>
      <c r="BC331" s="14" t="n">
        <v>0.51</v>
      </c>
      <c r="BD331" s="14" t="n">
        <v>0.132</v>
      </c>
      <c r="BE331" s="14" t="n">
        <v>0.003</v>
      </c>
      <c r="BF331" s="14" t="n">
        <v>0.531</v>
      </c>
      <c r="BG331" s="14" t="n">
        <v>0.04</v>
      </c>
      <c r="BH331" s="14" t="n">
        <v>1</v>
      </c>
      <c r="BI331" s="14" t="n">
        <v>0.652</v>
      </c>
      <c r="BJ331" s="14" t="n">
        <v>0.132</v>
      </c>
      <c r="BK331" s="14" t="n">
        <v>0.004</v>
      </c>
      <c r="BL331" s="14" t="n">
        <v>0.678</v>
      </c>
      <c r="BM331" s="14" t="n">
        <v>0.04</v>
      </c>
      <c r="BN331" s="14" t="n">
        <v>1</v>
      </c>
      <c r="BO331" s="14" t="n">
        <v>0</v>
      </c>
      <c r="BP331" s="14" t="n">
        <v>0</v>
      </c>
      <c r="BQ331" s="14" t="n">
        <v>0</v>
      </c>
      <c r="BR331" s="14" t="n">
        <v>0</v>
      </c>
      <c r="BS331" s="14" t="n">
        <v>1</v>
      </c>
      <c r="BT331" s="14" t="n">
        <v>0</v>
      </c>
      <c r="BU331" s="14" t="n">
        <v>0</v>
      </c>
      <c r="BV331" s="14" t="n">
        <v>0</v>
      </c>
      <c r="BW331" s="14" t="n">
        <v>0.04</v>
      </c>
      <c r="BX331" s="14" t="n">
        <v>1</v>
      </c>
      <c r="BY331" s="14" t="n">
        <v>13.646</v>
      </c>
      <c r="BZ331" s="14" t="n">
        <v>0</v>
      </c>
      <c r="CA331" s="14" t="n">
        <v>13.646</v>
      </c>
      <c r="CB331" s="14" t="n">
        <v>0</v>
      </c>
      <c r="CC331" s="14" t="n">
        <v>86.38500000000001</v>
      </c>
      <c r="CD331" s="14" t="n">
        <v>7.95</v>
      </c>
      <c r="CE331" s="14" t="n">
        <v>0.471</v>
      </c>
      <c r="CF331" s="14" t="n">
        <v>89.84099999999999</v>
      </c>
      <c r="CG331" s="14" t="n">
        <v>0.04</v>
      </c>
      <c r="CH331" s="14" t="n">
        <v>1</v>
      </c>
      <c r="CI331" s="14" t="n">
        <v>0</v>
      </c>
      <c r="CJ331" s="14" t="n">
        <v>0</v>
      </c>
      <c r="CK331" s="14" t="n">
        <v>0</v>
      </c>
      <c r="CL331" s="14" t="n">
        <v>0</v>
      </c>
      <c r="CM331" s="14" t="n">
        <v>0</v>
      </c>
      <c r="CN331" s="14" t="n">
        <v>0</v>
      </c>
      <c r="CO331" s="14" t="n">
        <v>0</v>
      </c>
      <c r="CP331" s="14" t="n">
        <v>0</v>
      </c>
      <c r="CQ331" s="14" t="n">
        <v>1.387</v>
      </c>
      <c r="CR331" s="14" t="n">
        <v>0</v>
      </c>
      <c r="CS331" s="14" t="n">
        <v>5.529</v>
      </c>
      <c r="CT331" s="14" t="n">
        <v>3.509</v>
      </c>
      <c r="CU331" s="14" t="n">
        <v>10.896</v>
      </c>
    </row>
    <row r="332">
      <c r="A332" s="14" t="inlineStr">
        <is>
          <t>GTM2021</t>
        </is>
      </c>
      <c r="B332" s="14" t="inlineStr">
        <is>
          <t>GTM</t>
        </is>
      </c>
      <c r="C332" s="14" t="inlineStr">
        <is>
          <t>GTM</t>
        </is>
      </c>
      <c r="D332" s="14" t="inlineStr">
        <is>
          <t>Guatemala</t>
        </is>
      </c>
      <c r="E332" s="14" t="n">
        <v>2021</v>
      </c>
      <c r="F332" s="14" t="n">
        <v>0.12</v>
      </c>
      <c r="G332" s="14" t="n">
        <v>5.897</v>
      </c>
      <c r="H332" s="14" t="n">
        <v>1.143</v>
      </c>
      <c r="I332" s="14" t="n">
        <v>0.238</v>
      </c>
      <c r="J332" s="14" t="n">
        <v>6.134</v>
      </c>
      <c r="K332" s="14" t="n">
        <v>0</v>
      </c>
      <c r="L332" s="14" t="n">
        <v>1</v>
      </c>
      <c r="M332" s="14" t="n">
        <v>7.964</v>
      </c>
      <c r="N332" s="14" t="n">
        <v>3.43</v>
      </c>
      <c r="O332" s="14" t="n">
        <v>0</v>
      </c>
      <c r="P332" s="14" t="n">
        <v>7.964</v>
      </c>
      <c r="Q332" s="14" t="n">
        <v>0</v>
      </c>
      <c r="R332" s="14" t="n">
        <v>1</v>
      </c>
      <c r="S332" s="14" t="n">
        <v>11.613</v>
      </c>
      <c r="T332" s="14" t="n">
        <v>6.86</v>
      </c>
      <c r="U332" s="14" t="n">
        <v>0</v>
      </c>
      <c r="V332" s="14" t="n">
        <v>13.007</v>
      </c>
      <c r="W332" s="14" t="n">
        <v>0.12</v>
      </c>
      <c r="X332" s="14" t="n">
        <v>1</v>
      </c>
      <c r="Y332" s="14" t="n">
        <v>5.347</v>
      </c>
      <c r="Z332" s="14" t="n">
        <v>0.389</v>
      </c>
      <c r="AA332" s="14" t="n">
        <v>0</v>
      </c>
      <c r="AB332" s="14" t="n">
        <v>5.347</v>
      </c>
      <c r="AC332" s="14" t="n">
        <v>0</v>
      </c>
      <c r="AD332" s="14" t="n">
        <v>1</v>
      </c>
      <c r="AE332" s="14" t="n">
        <v>5.919</v>
      </c>
      <c r="AF332" s="14" t="n">
        <v>0.796</v>
      </c>
      <c r="AG332" s="14" t="n">
        <v>0</v>
      </c>
      <c r="AH332" s="14" t="n">
        <v>5.919</v>
      </c>
      <c r="AI332" s="14" t="n">
        <v>0</v>
      </c>
      <c r="AJ332" s="14" t="n">
        <v>1</v>
      </c>
      <c r="AK332" s="14" t="n">
        <v>9.349</v>
      </c>
      <c r="AL332" s="14" t="n">
        <v>3.497</v>
      </c>
      <c r="AM332" s="14" t="n">
        <v>0</v>
      </c>
      <c r="AN332" s="14" t="n">
        <v>10.471</v>
      </c>
      <c r="AO332" s="14" t="n">
        <v>0.12</v>
      </c>
      <c r="AP332" s="14" t="n">
        <v>1</v>
      </c>
      <c r="AQ332" s="14" t="n">
        <v>0.649</v>
      </c>
      <c r="AR332" s="14" t="n">
        <v>0.114</v>
      </c>
      <c r="AS332" s="14" t="n">
        <v>0.169</v>
      </c>
      <c r="AT332" s="14" t="n">
        <v>0.917</v>
      </c>
      <c r="AU332" s="14" t="n">
        <v>0.12</v>
      </c>
      <c r="AV332" s="14" t="n">
        <v>1</v>
      </c>
      <c r="AW332" s="14" t="n">
        <v>0.577</v>
      </c>
      <c r="AX332" s="14" t="n">
        <v>0.114</v>
      </c>
      <c r="AY332" s="14" t="n">
        <v>0.104</v>
      </c>
      <c r="AZ332" s="14" t="n">
        <v>0.763</v>
      </c>
      <c r="BA332" s="14" t="n">
        <v>0.12</v>
      </c>
      <c r="BB332" s="14" t="n">
        <v>1</v>
      </c>
      <c r="BC332" s="14" t="n">
        <v>0.458</v>
      </c>
      <c r="BD332" s="14" t="n">
        <v>0.114</v>
      </c>
      <c r="BE332" s="14" t="n">
        <v>-0.059</v>
      </c>
      <c r="BF332" s="14" t="n">
        <v>0.447</v>
      </c>
      <c r="BG332" s="14" t="n">
        <v>0</v>
      </c>
      <c r="BH332" s="14" t="n">
        <v>0</v>
      </c>
      <c r="BI332" s="14" t="n">
        <v>0.491</v>
      </c>
      <c r="BJ332" s="14" t="n">
        <v>0.114</v>
      </c>
      <c r="BK332" s="14" t="n">
        <v>0.415</v>
      </c>
      <c r="BL332" s="14" t="n">
        <v>1.015</v>
      </c>
      <c r="BM332" s="14" t="n">
        <v>0.12</v>
      </c>
      <c r="BN332" s="14" t="n">
        <v>1</v>
      </c>
      <c r="BO332" s="14" t="n">
        <v>0</v>
      </c>
      <c r="BP332" s="14" t="n">
        <v>0</v>
      </c>
      <c r="BQ332" s="14" t="n">
        <v>0.132</v>
      </c>
      <c r="BR332" s="14" t="n">
        <v>0</v>
      </c>
      <c r="BS332" s="14" t="n">
        <v>1</v>
      </c>
      <c r="BT332" s="14" t="n">
        <v>0</v>
      </c>
      <c r="BU332" s="14" t="n">
        <v>0</v>
      </c>
      <c r="BV332" s="14" t="n">
        <v>0.223</v>
      </c>
      <c r="BW332" s="14" t="n">
        <v>0.12</v>
      </c>
      <c r="BX332" s="14" t="n">
        <v>0.833</v>
      </c>
      <c r="BY332" s="14" t="n">
        <v>11.787</v>
      </c>
      <c r="BZ332" s="14" t="n">
        <v>0</v>
      </c>
      <c r="CA332" s="14" t="n">
        <v>11.787</v>
      </c>
      <c r="CB332" s="14" t="n">
        <v>0</v>
      </c>
      <c r="CC332" s="14" t="n">
        <v>78.125</v>
      </c>
      <c r="CD332" s="14" t="n">
        <v>7.95</v>
      </c>
      <c r="CE332" s="14" t="n">
        <v>6.6</v>
      </c>
      <c r="CF332" s="14" t="n">
        <v>94.892</v>
      </c>
      <c r="CG332" s="14" t="n">
        <v>0.12</v>
      </c>
      <c r="CH332" s="14" t="n">
        <v>1</v>
      </c>
      <c r="CI332" s="14" t="n">
        <v>0</v>
      </c>
      <c r="CJ332" s="14" t="n">
        <v>0</v>
      </c>
      <c r="CK332" s="14" t="n">
        <v>0</v>
      </c>
      <c r="CL332" s="14" t="n">
        <v>0</v>
      </c>
      <c r="CM332" s="14" t="n">
        <v>0</v>
      </c>
      <c r="CN332" s="14" t="n">
        <v>0</v>
      </c>
      <c r="CO332" s="14" t="n">
        <v>0</v>
      </c>
      <c r="CP332" s="14" t="n">
        <v>0</v>
      </c>
      <c r="CQ332" s="14" t="n">
        <v>1.198</v>
      </c>
      <c r="CR332" s="14" t="n">
        <v>1</v>
      </c>
      <c r="CS332" s="14" t="n">
        <v>4.776</v>
      </c>
      <c r="CT332" s="14" t="n">
        <v>4.753</v>
      </c>
      <c r="CU332" s="14" t="n">
        <v>15.983</v>
      </c>
    </row>
    <row r="333">
      <c r="A333" s="14" t="inlineStr">
        <is>
          <t>GTM2022</t>
        </is>
      </c>
      <c r="B333" s="14" t="inlineStr">
        <is>
          <t>GTM</t>
        </is>
      </c>
      <c r="C333" s="14" t="inlineStr">
        <is>
          <t>GTM</t>
        </is>
      </c>
      <c r="D333" s="14" t="inlineStr">
        <is>
          <t>Guatemala</t>
        </is>
      </c>
      <c r="E333" s="14" t="n">
        <v>2022</v>
      </c>
      <c r="F333" s="14" t="n">
        <v>0.12</v>
      </c>
      <c r="G333" s="14" t="n">
        <v>11.72</v>
      </c>
      <c r="H333" s="14" t="n">
        <v>1.235</v>
      </c>
      <c r="I333" s="14" t="n">
        <v>0.524</v>
      </c>
      <c r="J333" s="14" t="n">
        <v>12.244</v>
      </c>
      <c r="K333" s="14" t="n">
        <v>0</v>
      </c>
      <c r="L333" s="14" t="n">
        <v>1</v>
      </c>
      <c r="M333" s="14" t="n">
        <v>9.782999999999999</v>
      </c>
      <c r="N333" s="14" t="n">
        <v>3.704</v>
      </c>
      <c r="O333" s="14" t="n">
        <v>0</v>
      </c>
      <c r="P333" s="14" t="n">
        <v>9.782999999999999</v>
      </c>
      <c r="Q333" s="14" t="n">
        <v>0</v>
      </c>
      <c r="R333" s="14" t="n">
        <v>1</v>
      </c>
      <c r="S333" s="14" t="n">
        <v>17.893</v>
      </c>
      <c r="T333" s="14" t="n">
        <v>7.408</v>
      </c>
      <c r="U333" s="14" t="n">
        <v>0.159</v>
      </c>
      <c r="V333" s="14" t="n">
        <v>20.041</v>
      </c>
      <c r="W333" s="14" t="n">
        <v>0.12</v>
      </c>
      <c r="X333" s="14" t="n">
        <v>1</v>
      </c>
      <c r="Y333" s="14" t="n">
        <v>5.775</v>
      </c>
      <c r="Z333" s="14" t="n">
        <v>0.42</v>
      </c>
      <c r="AA333" s="14" t="n">
        <v>0</v>
      </c>
      <c r="AB333" s="14" t="n">
        <v>5.775</v>
      </c>
      <c r="AC333" s="14" t="n">
        <v>0</v>
      </c>
      <c r="AD333" s="14" t="n">
        <v>1</v>
      </c>
      <c r="AE333" s="14" t="n">
        <v>6.392</v>
      </c>
      <c r="AF333" s="14" t="n">
        <v>0.86</v>
      </c>
      <c r="AG333" s="14" t="n">
        <v>0</v>
      </c>
      <c r="AH333" s="14" t="n">
        <v>6.392</v>
      </c>
      <c r="AI333" s="14" t="n">
        <v>0</v>
      </c>
      <c r="AJ333" s="14" t="n">
        <v>1</v>
      </c>
      <c r="AK333" s="14" t="n">
        <v>10.096</v>
      </c>
      <c r="AL333" s="14" t="n">
        <v>3.776</v>
      </c>
      <c r="AM333" s="14" t="n">
        <v>0.09</v>
      </c>
      <c r="AN333" s="14" t="n">
        <v>11.308</v>
      </c>
      <c r="AO333" s="14" t="n">
        <v>0.12</v>
      </c>
      <c r="AP333" s="14" t="n">
        <v>1</v>
      </c>
      <c r="AQ333" s="14" t="n">
        <v>0.896</v>
      </c>
      <c r="AR333" s="14" t="n">
        <v>0.123</v>
      </c>
      <c r="AS333" s="14" t="n">
        <v>0.161</v>
      </c>
      <c r="AT333" s="14" t="n">
        <v>1.183</v>
      </c>
      <c r="AU333" s="14" t="n">
        <v>0.12</v>
      </c>
      <c r="AV333" s="14" t="n">
        <v>1</v>
      </c>
      <c r="AW333" s="14" t="n">
        <v>0.89</v>
      </c>
      <c r="AX333" s="14" t="n">
        <v>0.123</v>
      </c>
      <c r="AY333" s="14" t="n">
        <v>0.131</v>
      </c>
      <c r="AZ333" s="14" t="n">
        <v>1.144</v>
      </c>
      <c r="BA333" s="14" t="n">
        <v>0.12</v>
      </c>
      <c r="BB333" s="14" t="n">
        <v>1</v>
      </c>
      <c r="BC333" s="14" t="n">
        <v>0.62</v>
      </c>
      <c r="BD333" s="14" t="n">
        <v>0.123</v>
      </c>
      <c r="BE333" s="14" t="n">
        <v>-0.207</v>
      </c>
      <c r="BF333" s="14" t="n">
        <v>0.463</v>
      </c>
      <c r="BG333" s="14" t="n">
        <v>0</v>
      </c>
      <c r="BH333" s="14" t="n">
        <v>0</v>
      </c>
      <c r="BI333" s="14" t="n">
        <v>0.608</v>
      </c>
      <c r="BJ333" s="14" t="n">
        <v>0.123</v>
      </c>
      <c r="BK333" s="14" t="n">
        <v>0.529</v>
      </c>
      <c r="BL333" s="14" t="n">
        <v>1.273</v>
      </c>
      <c r="BM333" s="14" t="n">
        <v>0.12</v>
      </c>
      <c r="BN333" s="14" t="n">
        <v>1</v>
      </c>
      <c r="BO333" s="14" t="n">
        <v>0</v>
      </c>
      <c r="BP333" s="14" t="n">
        <v>0</v>
      </c>
      <c r="BQ333" s="14" t="n">
        <v>0.141</v>
      </c>
      <c r="BR333" s="14" t="n">
        <v>0</v>
      </c>
      <c r="BS333" s="14" t="n">
        <v>1</v>
      </c>
      <c r="BT333" s="14" t="n">
        <v>0</v>
      </c>
      <c r="BU333" s="14" t="n">
        <v>0</v>
      </c>
      <c r="BV333" s="14" t="n">
        <v>0.133</v>
      </c>
      <c r="BW333" s="14" t="n">
        <v>0.12</v>
      </c>
      <c r="BX333" s="14" t="n">
        <v>0.833</v>
      </c>
      <c r="BY333" s="14" t="n">
        <v>12.729</v>
      </c>
      <c r="BZ333" s="14" t="n">
        <v>0</v>
      </c>
      <c r="CA333" s="14" t="n">
        <v>12.729</v>
      </c>
      <c r="CB333" s="14" t="n">
        <v>0</v>
      </c>
      <c r="CC333" s="14" t="n">
        <v>97.90000000000001</v>
      </c>
      <c r="CD333" s="14" t="n">
        <v>7.95</v>
      </c>
      <c r="CE333" s="14" t="n">
        <v>6.598</v>
      </c>
      <c r="CF333" s="14" t="n">
        <v>116.007</v>
      </c>
      <c r="CG333" s="14" t="n">
        <v>0.12</v>
      </c>
      <c r="CH333" s="14" t="n">
        <v>1</v>
      </c>
      <c r="CI333" s="14" t="n">
        <v>0</v>
      </c>
      <c r="CJ333" s="14" t="n">
        <v>0</v>
      </c>
      <c r="CK333" s="14" t="n">
        <v>0</v>
      </c>
      <c r="CL333" s="14" t="n">
        <v>0</v>
      </c>
      <c r="CM333" s="14" t="n">
        <v>0</v>
      </c>
      <c r="CN333" s="14" t="n">
        <v>0</v>
      </c>
      <c r="CO333" s="14" t="n">
        <v>0</v>
      </c>
      <c r="CP333" s="14" t="n">
        <v>0</v>
      </c>
      <c r="CQ333" s="14" t="n">
        <v>1.294</v>
      </c>
      <c r="CR333" s="14" t="n">
        <v>1</v>
      </c>
      <c r="CS333" s="14" t="n">
        <v>5.158</v>
      </c>
      <c r="CT333" s="14" t="n">
        <v>10.485</v>
      </c>
      <c r="CU333" s="14" t="n">
        <v>29.494</v>
      </c>
    </row>
    <row r="334">
      <c r="A334" s="14" t="inlineStr">
        <is>
          <t>GTM2023</t>
        </is>
      </c>
      <c r="B334" s="14" t="inlineStr">
        <is>
          <t>GTM</t>
        </is>
      </c>
      <c r="C334" s="14" t="inlineStr">
        <is>
          <t>GTM</t>
        </is>
      </c>
      <c r="D334" s="14" t="inlineStr">
        <is>
          <t>Guatemala</t>
        </is>
      </c>
      <c r="E334" s="14" t="n">
        <v>2023</v>
      </c>
      <c r="F334" s="14" t="n">
        <v>0.12</v>
      </c>
      <c r="G334" s="14" t="n">
        <v>5.295</v>
      </c>
      <c r="H334" s="14" t="n">
        <v>1.154</v>
      </c>
      <c r="I334" s="14" t="n">
        <v>0.193</v>
      </c>
      <c r="J334" s="14" t="n">
        <v>5.488</v>
      </c>
      <c r="K334" s="14" t="n">
        <v>0</v>
      </c>
      <c r="L334" s="14" t="n">
        <v>1</v>
      </c>
      <c r="M334" s="14" t="n">
        <v>6.941</v>
      </c>
      <c r="N334" s="14" t="n">
        <v>3.462</v>
      </c>
      <c r="O334" s="14" t="n">
        <v>0</v>
      </c>
      <c r="P334" s="14" t="n">
        <v>6.941</v>
      </c>
      <c r="Q334" s="14" t="n">
        <v>0</v>
      </c>
      <c r="R334" s="14" t="n">
        <v>1</v>
      </c>
      <c r="S334" s="14" t="n">
        <v>11.065</v>
      </c>
      <c r="T334" s="14" t="n">
        <v>6.924</v>
      </c>
      <c r="U334" s="14" t="n">
        <v>0.147</v>
      </c>
      <c r="V334" s="14" t="n">
        <v>12.393</v>
      </c>
      <c r="W334" s="14" t="n">
        <v>0.12</v>
      </c>
      <c r="X334" s="14" t="n">
        <v>1</v>
      </c>
      <c r="Y334" s="14" t="n">
        <v>6.013</v>
      </c>
      <c r="Z334" s="14" t="n">
        <v>0.438</v>
      </c>
      <c r="AA334" s="14" t="n">
        <v>0</v>
      </c>
      <c r="AB334" s="14" t="n">
        <v>6.013</v>
      </c>
      <c r="AC334" s="14" t="n">
        <v>0</v>
      </c>
      <c r="AD334" s="14" t="n">
        <v>1</v>
      </c>
      <c r="AE334" s="14" t="n">
        <v>6.656</v>
      </c>
      <c r="AF334" s="14" t="n">
        <v>0.895</v>
      </c>
      <c r="AG334" s="14" t="n">
        <v>0</v>
      </c>
      <c r="AH334" s="14" t="n">
        <v>6.656</v>
      </c>
      <c r="AI334" s="14" t="n">
        <v>0</v>
      </c>
      <c r="AJ334" s="14" t="n">
        <v>1</v>
      </c>
      <c r="AK334" s="14" t="n">
        <v>10.513</v>
      </c>
      <c r="AL334" s="14" t="n">
        <v>3.932</v>
      </c>
      <c r="AM334" s="14" t="n">
        <v>0.14</v>
      </c>
      <c r="AN334" s="14" t="n">
        <v>11.775</v>
      </c>
      <c r="AO334" s="14" t="n">
        <v>0.12</v>
      </c>
      <c r="AP334" s="14" t="n">
        <v>1</v>
      </c>
      <c r="AQ334" s="14" t="n">
        <v>0.791</v>
      </c>
      <c r="AR334" s="14" t="n">
        <v>0.129</v>
      </c>
      <c r="AS334" s="14" t="n">
        <v>0.227</v>
      </c>
      <c r="AT334" s="14" t="n">
        <v>1.14</v>
      </c>
      <c r="AU334" s="14" t="n">
        <v>0.12</v>
      </c>
      <c r="AV334" s="14" t="n">
        <v>1</v>
      </c>
      <c r="AW334" s="14" t="n">
        <v>0.618</v>
      </c>
      <c r="AX334" s="14" t="n">
        <v>0.129</v>
      </c>
      <c r="AY334" s="14" t="n">
        <v>0.349</v>
      </c>
      <c r="AZ334" s="14" t="n">
        <v>1.083</v>
      </c>
      <c r="BA334" s="14" t="n">
        <v>0.12</v>
      </c>
      <c r="BB334" s="14" t="n">
        <v>1</v>
      </c>
      <c r="BC334" s="14" t="n">
        <v>0.554</v>
      </c>
      <c r="BD334" s="14" t="n">
        <v>0.129</v>
      </c>
      <c r="BE334" s="14" t="n">
        <v>-0.139</v>
      </c>
      <c r="BF334" s="14" t="n">
        <v>0.465</v>
      </c>
      <c r="BG334" s="14" t="n">
        <v>0</v>
      </c>
      <c r="BH334" s="14" t="n">
        <v>0</v>
      </c>
      <c r="BI334" s="14" t="n">
        <v>0.5570000000000001</v>
      </c>
      <c r="BJ334" s="14" t="n">
        <v>0.129</v>
      </c>
      <c r="BK334" s="14" t="n">
        <v>0.571</v>
      </c>
      <c r="BL334" s="14" t="n">
        <v>1.264</v>
      </c>
      <c r="BM334" s="14" t="n">
        <v>0.12</v>
      </c>
      <c r="BN334" s="14" t="n">
        <v>1</v>
      </c>
      <c r="BO334" s="14" t="n">
        <v>0</v>
      </c>
      <c r="BP334" s="14" t="n">
        <v>0</v>
      </c>
      <c r="BQ334" s="14" t="n">
        <v>0.127</v>
      </c>
      <c r="BR334" s="14" t="n">
        <v>0</v>
      </c>
      <c r="BS334" s="14" t="n">
        <v>1</v>
      </c>
      <c r="BT334" s="14" t="n">
        <v>0</v>
      </c>
      <c r="BU334" s="14" t="n">
        <v>0</v>
      </c>
      <c r="BV334" s="14" t="n">
        <v>0.115</v>
      </c>
      <c r="BW334" s="14" t="n">
        <v>0.12</v>
      </c>
      <c r="BX334" s="14" t="n">
        <v>0.833</v>
      </c>
      <c r="BY334" s="14" t="n">
        <v>13.254</v>
      </c>
      <c r="BZ334" s="14" t="n">
        <v>0</v>
      </c>
      <c r="CA334" s="14" t="n">
        <v>13.254</v>
      </c>
      <c r="CB334" s="14" t="n">
        <v>0</v>
      </c>
      <c r="CC334" s="14" t="n">
        <v>83.248</v>
      </c>
      <c r="CD334" s="14" t="n">
        <v>7.95</v>
      </c>
      <c r="CE334" s="14" t="n">
        <v>9.125999999999999</v>
      </c>
      <c r="CF334" s="14" t="n">
        <v>102.103</v>
      </c>
      <c r="CG334" s="14" t="n">
        <v>0.12</v>
      </c>
      <c r="CH334" s="14" t="n">
        <v>1</v>
      </c>
      <c r="CI334" s="14" t="n">
        <v>0</v>
      </c>
      <c r="CJ334" s="14" t="n">
        <v>0</v>
      </c>
      <c r="CK334" s="14" t="n">
        <v>0</v>
      </c>
      <c r="CL334" s="14" t="n">
        <v>0</v>
      </c>
      <c r="CM334" s="14" t="n">
        <v>0</v>
      </c>
      <c r="CN334" s="14" t="n">
        <v>0</v>
      </c>
      <c r="CO334" s="14" t="n">
        <v>0</v>
      </c>
      <c r="CP334" s="14" t="n">
        <v>0.205</v>
      </c>
      <c r="CQ334" s="14" t="n">
        <v>1.348</v>
      </c>
      <c r="CR334" s="14" t="n">
        <v>1</v>
      </c>
      <c r="CS334" s="14" t="n">
        <v>5.37</v>
      </c>
      <c r="CT334" s="14" t="n">
        <v>4.861</v>
      </c>
      <c r="CU334" s="14" t="n">
        <v>11.192</v>
      </c>
    </row>
    <row r="335">
      <c r="A335" s="14" t="inlineStr">
        <is>
          <t>GTM2024</t>
        </is>
      </c>
      <c r="B335" s="14" t="inlineStr">
        <is>
          <t>GTM</t>
        </is>
      </c>
      <c r="C335" s="14" t="inlineStr">
        <is>
          <t>GTM</t>
        </is>
      </c>
      <c r="D335" s="14" t="inlineStr">
        <is>
          <t>Guatemala</t>
        </is>
      </c>
      <c r="E335" s="14" t="n">
        <v>2024</v>
      </c>
      <c r="F335" s="14" t="n">
        <v>0.12</v>
      </c>
      <c r="G335" s="14" t="n">
        <v>4.852</v>
      </c>
      <c r="H335" s="14" t="n">
        <v>1.188</v>
      </c>
      <c r="I335" s="14" t="n">
        <v>0.169</v>
      </c>
      <c r="J335" s="14" t="n">
        <v>5.021</v>
      </c>
      <c r="K335" s="14" t="n">
        <v>0</v>
      </c>
      <c r="L335" s="14" t="n">
        <v>1</v>
      </c>
      <c r="M335" s="14" t="n">
        <v>6.355</v>
      </c>
      <c r="N335" s="14" t="n">
        <v>3.564</v>
      </c>
      <c r="O335" s="14" t="n">
        <v>0</v>
      </c>
      <c r="P335" s="14" t="n">
        <v>6.355</v>
      </c>
      <c r="Q335" s="14" t="n">
        <v>0</v>
      </c>
      <c r="R335" s="14" t="n">
        <v>1</v>
      </c>
      <c r="S335" s="14" t="n">
        <v>10.792</v>
      </c>
      <c r="T335" s="14" t="n">
        <v>7.128</v>
      </c>
      <c r="U335" s="14" t="n">
        <v>0.176</v>
      </c>
      <c r="V335" s="14" t="n">
        <v>12.087</v>
      </c>
      <c r="W335" s="14" t="n">
        <v>0.12</v>
      </c>
      <c r="X335" s="14" t="n">
        <v>1</v>
      </c>
      <c r="Y335" s="14" t="n">
        <v>6.191</v>
      </c>
      <c r="Z335" s="14" t="n">
        <v>0.451</v>
      </c>
      <c r="AA335" s="14" t="n">
        <v>0</v>
      </c>
      <c r="AB335" s="14" t="n">
        <v>6.191</v>
      </c>
      <c r="AC335" s="14" t="n">
        <v>0</v>
      </c>
      <c r="AD335" s="14" t="n">
        <v>1</v>
      </c>
      <c r="AE335" s="14" t="n">
        <v>6.853</v>
      </c>
      <c r="AF335" s="14" t="n">
        <v>0.922</v>
      </c>
      <c r="AG335" s="14" t="n">
        <v>0</v>
      </c>
      <c r="AH335" s="14" t="n">
        <v>6.853</v>
      </c>
      <c r="AI335" s="14" t="n">
        <v>0</v>
      </c>
      <c r="AJ335" s="14" t="n">
        <v>1</v>
      </c>
      <c r="AK335" s="14" t="n">
        <v>10.823</v>
      </c>
      <c r="AL335" s="14" t="n">
        <v>4.048</v>
      </c>
      <c r="AM335" s="14" t="n">
        <v>0.177</v>
      </c>
      <c r="AN335" s="14" t="n">
        <v>12.122</v>
      </c>
      <c r="AO335" s="14" t="n">
        <v>0.12</v>
      </c>
      <c r="AP335" s="14" t="n">
        <v>1</v>
      </c>
      <c r="AQ335" s="14" t="n">
        <v>0.756</v>
      </c>
      <c r="AR335" s="14" t="n">
        <v>0.132</v>
      </c>
      <c r="AS335" s="14" t="n">
        <v>0.201</v>
      </c>
      <c r="AT335" s="14" t="n">
        <v>1.072</v>
      </c>
      <c r="AU335" s="14" t="n">
        <v>0.12</v>
      </c>
      <c r="AV335" s="14" t="n">
        <v>1</v>
      </c>
      <c r="AW335" s="14" t="n">
        <v>0.655</v>
      </c>
      <c r="AX335" s="14" t="n">
        <v>0.132</v>
      </c>
      <c r="AY335" s="14" t="n">
        <v>0.232</v>
      </c>
      <c r="AZ335" s="14" t="n">
        <v>0.994</v>
      </c>
      <c r="BA335" s="14" t="n">
        <v>0.12</v>
      </c>
      <c r="BB335" s="14" t="n">
        <v>1</v>
      </c>
      <c r="BC335" s="14" t="n">
        <v>0.534</v>
      </c>
      <c r="BD335" s="14" t="n">
        <v>0.132</v>
      </c>
      <c r="BE335" s="14" t="n">
        <v>-0.164</v>
      </c>
      <c r="BF335" s="14" t="n">
        <v>0.413</v>
      </c>
      <c r="BG335" s="14" t="n">
        <v>0</v>
      </c>
      <c r="BH335" s="14" t="n">
        <v>0</v>
      </c>
      <c r="BI335" s="14" t="n">
        <v>0.5679999999999999</v>
      </c>
      <c r="BJ335" s="14" t="n">
        <v>0.132</v>
      </c>
      <c r="BK335" s="14" t="n">
        <v>0.5570000000000001</v>
      </c>
      <c r="BL335" s="14" t="n">
        <v>1.26</v>
      </c>
      <c r="BM335" s="14" t="n">
        <v>0.12</v>
      </c>
      <c r="BN335" s="14" t="n">
        <v>1</v>
      </c>
      <c r="BO335" s="14" t="n">
        <v>0</v>
      </c>
      <c r="BP335" s="14" t="n">
        <v>0</v>
      </c>
      <c r="BQ335" s="14" t="n">
        <v>0.156</v>
      </c>
      <c r="BR335" s="14" t="n">
        <v>0</v>
      </c>
      <c r="BS335" s="14" t="n">
        <v>1</v>
      </c>
      <c r="BT335" s="14" t="n">
        <v>0</v>
      </c>
      <c r="BU335" s="14" t="n">
        <v>0</v>
      </c>
      <c r="BV335" s="14" t="n">
        <v>0.209</v>
      </c>
      <c r="BW335" s="14" t="n">
        <v>0.12</v>
      </c>
      <c r="BX335" s="14" t="n">
        <v>0.833</v>
      </c>
      <c r="BY335" s="14" t="n">
        <v>13.646</v>
      </c>
      <c r="BZ335" s="14" t="n">
        <v>0</v>
      </c>
      <c r="CA335" s="14" t="n">
        <v>13.646</v>
      </c>
      <c r="CB335" s="14" t="n">
        <v>0</v>
      </c>
      <c r="CC335" s="14" t="n">
        <v>82.58799999999999</v>
      </c>
      <c r="CD335" s="14" t="n">
        <v>7.95</v>
      </c>
      <c r="CE335" s="14" t="n">
        <v>9.972</v>
      </c>
      <c r="CF335" s="14" t="n">
        <v>101.999</v>
      </c>
      <c r="CG335" s="14" t="n">
        <v>0.12</v>
      </c>
      <c r="CH335" s="14" t="n">
        <v>1</v>
      </c>
      <c r="CI335" s="14" t="n">
        <v>0</v>
      </c>
      <c r="CJ335" s="14" t="n">
        <v>0</v>
      </c>
      <c r="CK335" s="14" t="n">
        <v>0</v>
      </c>
      <c r="CL335" s="14" t="n">
        <v>0</v>
      </c>
      <c r="CM335" s="14" t="n">
        <v>0</v>
      </c>
      <c r="CN335" s="14" t="n">
        <v>0</v>
      </c>
      <c r="CO335" s="14" t="n">
        <v>0</v>
      </c>
      <c r="CP335" s="14" t="n">
        <v>0.205</v>
      </c>
      <c r="CQ335" s="14" t="n">
        <v>1.387</v>
      </c>
      <c r="CR335" s="14" t="n">
        <v>1</v>
      </c>
      <c r="CS335" s="14" t="n">
        <v>5.529</v>
      </c>
      <c r="CT335" s="14" t="n">
        <v>4.251</v>
      </c>
      <c r="CU335" s="14" t="n">
        <v>10.123</v>
      </c>
    </row>
    <row r="336">
      <c r="A336" s="14" t="inlineStr">
        <is>
          <t>GIN2021</t>
        </is>
      </c>
      <c r="B336" s="14" t="inlineStr">
        <is>
          <t>GIN</t>
        </is>
      </c>
      <c r="C336" s="14" t="inlineStr">
        <is>
          <t>GIN</t>
        </is>
      </c>
      <c r="D336" s="14" t="inlineStr">
        <is>
          <t>Guinea</t>
        </is>
      </c>
      <c r="E336" s="14" t="n">
        <v>2021</v>
      </c>
      <c r="F336" s="14" t="n">
        <v>0.18</v>
      </c>
      <c r="G336" s="14" t="n">
        <v>5.897</v>
      </c>
      <c r="H336" s="14" t="n">
        <v>1.143</v>
      </c>
      <c r="I336" s="14" t="n">
        <v>0</v>
      </c>
      <c r="J336" s="14" t="n">
        <v>5.897</v>
      </c>
      <c r="K336" s="14" t="n">
        <v>0</v>
      </c>
      <c r="L336" s="14" t="n">
        <v>1</v>
      </c>
      <c r="M336" s="14" t="n">
        <v>7.964</v>
      </c>
      <c r="N336" s="14" t="n">
        <v>3.43</v>
      </c>
      <c r="O336" s="14" t="n">
        <v>0</v>
      </c>
      <c r="P336" s="14" t="n">
        <v>7.964</v>
      </c>
      <c r="Q336" s="14" t="n">
        <v>0</v>
      </c>
      <c r="R336" s="14" t="n">
        <v>1</v>
      </c>
      <c r="S336" s="14" t="n">
        <v>11.613</v>
      </c>
      <c r="T336" s="14" t="n">
        <v>6.86</v>
      </c>
      <c r="U336" s="14" t="n">
        <v>0</v>
      </c>
      <c r="V336" s="14" t="n">
        <v>13.704</v>
      </c>
      <c r="W336" s="14" t="n">
        <v>0.18</v>
      </c>
      <c r="X336" s="14" t="n">
        <v>1</v>
      </c>
      <c r="Y336" s="14" t="n">
        <v>13.209</v>
      </c>
      <c r="Z336" s="14" t="n">
        <v>1.785</v>
      </c>
      <c r="AA336" s="14" t="n">
        <v>0</v>
      </c>
      <c r="AB336" s="14" t="n">
        <v>13.209</v>
      </c>
      <c r="AC336" s="14" t="n">
        <v>0</v>
      </c>
      <c r="AD336" s="14" t="n">
        <v>1</v>
      </c>
      <c r="AE336" s="14" t="n">
        <v>14.352</v>
      </c>
      <c r="AF336" s="14" t="n">
        <v>3.356</v>
      </c>
      <c r="AG336" s="14" t="n">
        <v>0</v>
      </c>
      <c r="AH336" s="14" t="n">
        <v>14.352</v>
      </c>
      <c r="AI336" s="14" t="n">
        <v>0</v>
      </c>
      <c r="AJ336" s="14" t="n">
        <v>1</v>
      </c>
      <c r="AK336" s="14" t="n">
        <v>21.212</v>
      </c>
      <c r="AL336" s="14" t="n">
        <v>11.298</v>
      </c>
      <c r="AM336" s="14" t="n">
        <v>0</v>
      </c>
      <c r="AN336" s="14" t="n">
        <v>25.03</v>
      </c>
      <c r="AO336" s="14" t="n">
        <v>0.18</v>
      </c>
      <c r="AP336" s="14" t="n">
        <v>1</v>
      </c>
      <c r="AQ336" s="14" t="n">
        <v>0.619</v>
      </c>
      <c r="AR336" s="14" t="n">
        <v>0.114</v>
      </c>
      <c r="AS336" s="14" t="n">
        <v>0.358</v>
      </c>
      <c r="AT336" s="14" t="n">
        <v>1.153</v>
      </c>
      <c r="AU336" s="14" t="n">
        <v>0.18</v>
      </c>
      <c r="AV336" s="14" t="n">
        <v>1</v>
      </c>
      <c r="AW336" s="14" t="n">
        <v>0.599</v>
      </c>
      <c r="AX336" s="14" t="n">
        <v>0.114</v>
      </c>
      <c r="AY336" s="14" t="n">
        <v>0.315</v>
      </c>
      <c r="AZ336" s="14" t="n">
        <v>1.079</v>
      </c>
      <c r="BA336" s="14" t="n">
        <v>0.18</v>
      </c>
      <c r="BB336" s="14" t="n">
        <v>1</v>
      </c>
      <c r="BC336" s="14" t="n">
        <v>0.439</v>
      </c>
      <c r="BD336" s="14" t="n">
        <v>0.114</v>
      </c>
      <c r="BE336" s="14" t="n">
        <v>0</v>
      </c>
      <c r="BF336" s="14" t="n">
        <v>0.518</v>
      </c>
      <c r="BG336" s="14" t="n">
        <v>0.18</v>
      </c>
      <c r="BH336" s="14" t="n">
        <v>1</v>
      </c>
      <c r="BI336" s="14" t="n">
        <v>0.505</v>
      </c>
      <c r="BJ336" s="14" t="n">
        <v>0.114</v>
      </c>
      <c r="BK336" s="14" t="n">
        <v>0.418</v>
      </c>
      <c r="BL336" s="14" t="n">
        <v>1.089</v>
      </c>
      <c r="BM336" s="14" t="n">
        <v>0.18</v>
      </c>
      <c r="BN336" s="14" t="n">
        <v>1</v>
      </c>
      <c r="BO336" s="14" t="n">
        <v>0</v>
      </c>
      <c r="BP336" s="14" t="n">
        <v>0</v>
      </c>
      <c r="BQ336" s="14" t="n">
        <v>0.185</v>
      </c>
      <c r="BR336" s="14" t="n">
        <v>0</v>
      </c>
      <c r="BS336" s="14" t="n">
        <v>1</v>
      </c>
      <c r="BT336" s="14" t="n">
        <v>0</v>
      </c>
      <c r="BU336" s="14" t="n">
        <v>0</v>
      </c>
      <c r="BV336" s="14" t="n">
        <v>0.039</v>
      </c>
      <c r="BW336" s="14" t="n">
        <v>0.18</v>
      </c>
      <c r="BX336" s="14" t="n">
        <v>1</v>
      </c>
      <c r="BY336" s="14" t="n">
        <v>11.787</v>
      </c>
      <c r="BZ336" s="14" t="n">
        <v>0</v>
      </c>
      <c r="CA336" s="14" t="n">
        <v>11.787</v>
      </c>
      <c r="CB336" s="14" t="n">
        <v>0</v>
      </c>
      <c r="CC336" s="14" t="n">
        <v>78.125</v>
      </c>
      <c r="CD336" s="14" t="n">
        <v>7.95</v>
      </c>
      <c r="CE336" s="14" t="n">
        <v>0</v>
      </c>
      <c r="CF336" s="14" t="n">
        <v>92.188</v>
      </c>
      <c r="CG336" s="14" t="n">
        <v>0.18</v>
      </c>
      <c r="CH336" s="14" t="n">
        <v>1</v>
      </c>
      <c r="CI336" s="14" t="n">
        <v>0</v>
      </c>
      <c r="CJ336" s="14" t="n">
        <v>0</v>
      </c>
      <c r="CK336" s="14" t="n">
        <v>0</v>
      </c>
      <c r="CL336" s="14" t="n">
        <v>0</v>
      </c>
      <c r="CM336" s="14" t="n">
        <v>0</v>
      </c>
      <c r="CN336" s="14" t="n">
        <v>0</v>
      </c>
      <c r="CO336" s="14" t="n">
        <v>0</v>
      </c>
      <c r="CP336" s="14" t="n">
        <v>0</v>
      </c>
      <c r="CQ336" s="14" t="n">
        <v>1.198</v>
      </c>
      <c r="CR336" s="14" t="n">
        <v>0</v>
      </c>
      <c r="CS336" s="14" t="n">
        <v>4.776</v>
      </c>
      <c r="CT336" s="14" t="n">
        <v>4.753</v>
      </c>
      <c r="CU336" s="14" t="n">
        <v>15.162</v>
      </c>
    </row>
    <row r="337">
      <c r="A337" s="14" t="inlineStr">
        <is>
          <t>GIN2022</t>
        </is>
      </c>
      <c r="B337" s="14" t="inlineStr">
        <is>
          <t>GIN</t>
        </is>
      </c>
      <c r="C337" s="14" t="inlineStr">
        <is>
          <t>GIN</t>
        </is>
      </c>
      <c r="D337" s="14" t="inlineStr">
        <is>
          <t>Guinea</t>
        </is>
      </c>
      <c r="E337" s="14" t="n">
        <v>2022</v>
      </c>
      <c r="F337" s="14" t="n">
        <v>0.18</v>
      </c>
      <c r="G337" s="14" t="n">
        <v>11.72</v>
      </c>
      <c r="H337" s="14" t="n">
        <v>1.235</v>
      </c>
      <c r="I337" s="14" t="n">
        <v>0</v>
      </c>
      <c r="J337" s="14" t="n">
        <v>11.72</v>
      </c>
      <c r="K337" s="14" t="n">
        <v>0</v>
      </c>
      <c r="L337" s="14" t="n">
        <v>1</v>
      </c>
      <c r="M337" s="14" t="n">
        <v>9.782999999999999</v>
      </c>
      <c r="N337" s="14" t="n">
        <v>3.704</v>
      </c>
      <c r="O337" s="14" t="n">
        <v>0</v>
      </c>
      <c r="P337" s="14" t="n">
        <v>9.782999999999999</v>
      </c>
      <c r="Q337" s="14" t="n">
        <v>0</v>
      </c>
      <c r="R337" s="14" t="n">
        <v>1</v>
      </c>
      <c r="S337" s="14" t="n">
        <v>17.893</v>
      </c>
      <c r="T337" s="14" t="n">
        <v>7.408</v>
      </c>
      <c r="U337" s="14" t="n">
        <v>0.238</v>
      </c>
      <c r="V337" s="14" t="n">
        <v>21.114</v>
      </c>
      <c r="W337" s="14" t="n">
        <v>0.18</v>
      </c>
      <c r="X337" s="14" t="n">
        <v>1</v>
      </c>
      <c r="Y337" s="14" t="n">
        <v>25.267</v>
      </c>
      <c r="Z337" s="14" t="n">
        <v>3.415</v>
      </c>
      <c r="AA337" s="14" t="n">
        <v>0</v>
      </c>
      <c r="AB337" s="14" t="n">
        <v>25.267</v>
      </c>
      <c r="AC337" s="14" t="n">
        <v>0</v>
      </c>
      <c r="AD337" s="14" t="n">
        <v>1</v>
      </c>
      <c r="AE337" s="14" t="n">
        <v>26.501</v>
      </c>
      <c r="AF337" s="14" t="n">
        <v>6.197</v>
      </c>
      <c r="AG337" s="14" t="n">
        <v>0</v>
      </c>
      <c r="AH337" s="14" t="n">
        <v>26.501</v>
      </c>
      <c r="AI337" s="14" t="n">
        <v>0</v>
      </c>
      <c r="AJ337" s="14" t="n">
        <v>1</v>
      </c>
      <c r="AK337" s="14" t="n">
        <v>33.91</v>
      </c>
      <c r="AL337" s="14" t="n">
        <v>18.06</v>
      </c>
      <c r="AM337" s="14" t="n">
        <v>0.452</v>
      </c>
      <c r="AN337" s="14" t="n">
        <v>40.013</v>
      </c>
      <c r="AO337" s="14" t="n">
        <v>0.18</v>
      </c>
      <c r="AP337" s="14" t="n">
        <v>1</v>
      </c>
      <c r="AQ337" s="14" t="n">
        <v>0.861</v>
      </c>
      <c r="AR337" s="14" t="n">
        <v>0.123</v>
      </c>
      <c r="AS337" s="14" t="n">
        <v>0.374</v>
      </c>
      <c r="AT337" s="14" t="n">
        <v>1.438</v>
      </c>
      <c r="AU337" s="14" t="n">
        <v>0.18</v>
      </c>
      <c r="AV337" s="14" t="n">
        <v>1</v>
      </c>
      <c r="AW337" s="14" t="n">
        <v>0.986</v>
      </c>
      <c r="AX337" s="14" t="n">
        <v>0.123</v>
      </c>
      <c r="AY337" s="14" t="n">
        <v>0.248</v>
      </c>
      <c r="AZ337" s="14" t="n">
        <v>1.438</v>
      </c>
      <c r="BA337" s="14" t="n">
        <v>0.18</v>
      </c>
      <c r="BB337" s="14" t="n">
        <v>1</v>
      </c>
      <c r="BC337" s="14" t="n">
        <v>0.598</v>
      </c>
      <c r="BD337" s="14" t="n">
        <v>0.123</v>
      </c>
      <c r="BE337" s="14" t="n">
        <v>0.008</v>
      </c>
      <c r="BF337" s="14" t="n">
        <v>0.705</v>
      </c>
      <c r="BG337" s="14" t="n">
        <v>0.18</v>
      </c>
      <c r="BH337" s="14" t="n">
        <v>1</v>
      </c>
      <c r="BI337" s="14" t="n">
        <v>0.612</v>
      </c>
      <c r="BJ337" s="14" t="n">
        <v>0.123</v>
      </c>
      <c r="BK337" s="14" t="n">
        <v>0.41</v>
      </c>
      <c r="BL337" s="14" t="n">
        <v>1.191</v>
      </c>
      <c r="BM337" s="14" t="n">
        <v>0.18</v>
      </c>
      <c r="BN337" s="14" t="n">
        <v>1</v>
      </c>
      <c r="BO337" s="14" t="n">
        <v>0</v>
      </c>
      <c r="BP337" s="14" t="n">
        <v>0</v>
      </c>
      <c r="BQ337" s="14" t="n">
        <v>0.207</v>
      </c>
      <c r="BR337" s="14" t="n">
        <v>0</v>
      </c>
      <c r="BS337" s="14" t="n">
        <v>1</v>
      </c>
      <c r="BT337" s="14" t="n">
        <v>0</v>
      </c>
      <c r="BU337" s="14" t="n">
        <v>0</v>
      </c>
      <c r="BV337" s="14" t="n">
        <v>0.044</v>
      </c>
      <c r="BW337" s="14" t="n">
        <v>0.18</v>
      </c>
      <c r="BX337" s="14" t="n">
        <v>1</v>
      </c>
      <c r="BY337" s="14" t="n">
        <v>12.729</v>
      </c>
      <c r="BZ337" s="14" t="n">
        <v>0</v>
      </c>
      <c r="CA337" s="14" t="n">
        <v>12.729</v>
      </c>
      <c r="CB337" s="14" t="n">
        <v>0</v>
      </c>
      <c r="CC337" s="14" t="n">
        <v>97.90000000000001</v>
      </c>
      <c r="CD337" s="14" t="n">
        <v>7.95</v>
      </c>
      <c r="CE337" s="14" t="n">
        <v>1.304</v>
      </c>
      <c r="CF337" s="14" t="n">
        <v>115.522</v>
      </c>
      <c r="CG337" s="14" t="n">
        <v>0.18</v>
      </c>
      <c r="CH337" s="14" t="n">
        <v>1</v>
      </c>
      <c r="CI337" s="14" t="n">
        <v>0</v>
      </c>
      <c r="CJ337" s="14" t="n">
        <v>0</v>
      </c>
      <c r="CK337" s="14" t="n">
        <v>0</v>
      </c>
      <c r="CL337" s="14" t="n">
        <v>0</v>
      </c>
      <c r="CM337" s="14" t="n">
        <v>0</v>
      </c>
      <c r="CN337" s="14" t="n">
        <v>0</v>
      </c>
      <c r="CO337" s="14" t="n">
        <v>0</v>
      </c>
      <c r="CP337" s="14" t="n">
        <v>0</v>
      </c>
      <c r="CQ337" s="14" t="n">
        <v>1.294</v>
      </c>
      <c r="CR337" s="14" t="n">
        <v>0</v>
      </c>
      <c r="CS337" s="14" t="n">
        <v>5.158</v>
      </c>
      <c r="CT337" s="14" t="n">
        <v>10.485</v>
      </c>
      <c r="CU337" s="14" t="n">
        <v>31.326</v>
      </c>
    </row>
    <row r="338">
      <c r="A338" s="14" t="inlineStr">
        <is>
          <t>GIN2023</t>
        </is>
      </c>
      <c r="B338" s="14" t="inlineStr">
        <is>
          <t>GIN</t>
        </is>
      </c>
      <c r="C338" s="14" t="inlineStr">
        <is>
          <t>GIN</t>
        </is>
      </c>
      <c r="D338" s="14" t="inlineStr">
        <is>
          <t>Guinea</t>
        </is>
      </c>
      <c r="E338" s="14" t="n">
        <v>2023</v>
      </c>
      <c r="F338" s="14" t="n">
        <v>0.18</v>
      </c>
      <c r="G338" s="14" t="n">
        <v>6.147</v>
      </c>
      <c r="H338" s="14" t="n">
        <v>1.286</v>
      </c>
      <c r="I338" s="14" t="n">
        <v>0</v>
      </c>
      <c r="J338" s="14" t="n">
        <v>6.147</v>
      </c>
      <c r="K338" s="14" t="n">
        <v>0</v>
      </c>
      <c r="L338" s="14" t="n">
        <v>1</v>
      </c>
      <c r="M338" s="14" t="n">
        <v>7.886</v>
      </c>
      <c r="N338" s="14" t="n">
        <v>3.857</v>
      </c>
      <c r="O338" s="14" t="n">
        <v>0</v>
      </c>
      <c r="P338" s="14" t="n">
        <v>7.886</v>
      </c>
      <c r="Q338" s="14" t="n">
        <v>0</v>
      </c>
      <c r="R338" s="14" t="n">
        <v>1</v>
      </c>
      <c r="S338" s="14" t="n">
        <v>12.575</v>
      </c>
      <c r="T338" s="14" t="n">
        <v>7.714</v>
      </c>
      <c r="U338" s="14" t="n">
        <v>0.251</v>
      </c>
      <c r="V338" s="14" t="n">
        <v>14.839</v>
      </c>
      <c r="W338" s="14" t="n">
        <v>0.18</v>
      </c>
      <c r="X338" s="14" t="n">
        <v>1</v>
      </c>
      <c r="Y338" s="14" t="n">
        <v>10.86</v>
      </c>
      <c r="Z338" s="14" t="n">
        <v>1.468</v>
      </c>
      <c r="AA338" s="14" t="n">
        <v>0</v>
      </c>
      <c r="AB338" s="14" t="n">
        <v>10.86</v>
      </c>
      <c r="AC338" s="14" t="n">
        <v>0</v>
      </c>
      <c r="AD338" s="14" t="n">
        <v>1</v>
      </c>
      <c r="AE338" s="14" t="n">
        <v>12.146</v>
      </c>
      <c r="AF338" s="14" t="n">
        <v>2.84</v>
      </c>
      <c r="AG338" s="14" t="n">
        <v>0</v>
      </c>
      <c r="AH338" s="14" t="n">
        <v>12.146</v>
      </c>
      <c r="AI338" s="14" t="n">
        <v>0</v>
      </c>
      <c r="AJ338" s="14" t="n">
        <v>1</v>
      </c>
      <c r="AK338" s="14" t="n">
        <v>19.86</v>
      </c>
      <c r="AL338" s="14" t="n">
        <v>10.577</v>
      </c>
      <c r="AM338" s="14" t="n">
        <v>0.396</v>
      </c>
      <c r="AN338" s="14" t="n">
        <v>23.434</v>
      </c>
      <c r="AO338" s="14" t="n">
        <v>0.18</v>
      </c>
      <c r="AP338" s="14" t="n">
        <v>1</v>
      </c>
      <c r="AQ338" s="14" t="n">
        <v>0.76</v>
      </c>
      <c r="AR338" s="14" t="n">
        <v>0.129</v>
      </c>
      <c r="AS338" s="14" t="n">
        <v>0.416</v>
      </c>
      <c r="AT338" s="14" t="n">
        <v>1.361</v>
      </c>
      <c r="AU338" s="14" t="n">
        <v>0.18</v>
      </c>
      <c r="AV338" s="14" t="n">
        <v>1</v>
      </c>
      <c r="AW338" s="14" t="n">
        <v>0.8110000000000001</v>
      </c>
      <c r="AX338" s="14" t="n">
        <v>0.129</v>
      </c>
      <c r="AY338" s="14" t="n">
        <v>0.333</v>
      </c>
      <c r="AZ338" s="14" t="n">
        <v>1.324</v>
      </c>
      <c r="BA338" s="14" t="n">
        <v>0.18</v>
      </c>
      <c r="BB338" s="14" t="n">
        <v>1</v>
      </c>
      <c r="BC338" s="14" t="n">
        <v>0.535</v>
      </c>
      <c r="BD338" s="14" t="n">
        <v>0.129</v>
      </c>
      <c r="BE338" s="14" t="n">
        <v>0.011</v>
      </c>
      <c r="BF338" s="14" t="n">
        <v>0.631</v>
      </c>
      <c r="BG338" s="14" t="n">
        <v>0.18</v>
      </c>
      <c r="BH338" s="14" t="n">
        <v>1</v>
      </c>
      <c r="BI338" s="14" t="n">
        <v>0.579</v>
      </c>
      <c r="BJ338" s="14" t="n">
        <v>0.129</v>
      </c>
      <c r="BK338" s="14" t="n">
        <v>0.482</v>
      </c>
      <c r="BL338" s="14" t="n">
        <v>1.227</v>
      </c>
      <c r="BM338" s="14" t="n">
        <v>0.18</v>
      </c>
      <c r="BN338" s="14" t="n">
        <v>1</v>
      </c>
      <c r="BO338" s="14" t="n">
        <v>0</v>
      </c>
      <c r="BP338" s="14" t="n">
        <v>0</v>
      </c>
      <c r="BQ338" s="14" t="n">
        <v>0.212</v>
      </c>
      <c r="BR338" s="14" t="n">
        <v>0</v>
      </c>
      <c r="BS338" s="14" t="n">
        <v>1</v>
      </c>
      <c r="BT338" s="14" t="n">
        <v>0</v>
      </c>
      <c r="BU338" s="14" t="n">
        <v>0</v>
      </c>
      <c r="BV338" s="14" t="n">
        <v>0.045</v>
      </c>
      <c r="BW338" s="14" t="n">
        <v>0.18</v>
      </c>
      <c r="BX338" s="14" t="n">
        <v>1</v>
      </c>
      <c r="BY338" s="14" t="n">
        <v>13.254</v>
      </c>
      <c r="BZ338" s="14" t="n">
        <v>0</v>
      </c>
      <c r="CA338" s="14" t="n">
        <v>13.254</v>
      </c>
      <c r="CB338" s="14" t="n">
        <v>0</v>
      </c>
      <c r="CC338" s="14" t="n">
        <v>83.248</v>
      </c>
      <c r="CD338" s="14" t="n">
        <v>7.95</v>
      </c>
      <c r="CE338" s="14" t="n">
        <v>1.659</v>
      </c>
      <c r="CF338" s="14" t="n">
        <v>98.233</v>
      </c>
      <c r="CG338" s="14" t="n">
        <v>0.18</v>
      </c>
      <c r="CH338" s="14" t="n">
        <v>1</v>
      </c>
      <c r="CI338" s="14" t="n">
        <v>0</v>
      </c>
      <c r="CJ338" s="14" t="n">
        <v>0</v>
      </c>
      <c r="CK338" s="14" t="n">
        <v>0</v>
      </c>
      <c r="CL338" s="14" t="n">
        <v>0</v>
      </c>
      <c r="CM338" s="14" t="n">
        <v>0</v>
      </c>
      <c r="CN338" s="14" t="n">
        <v>0</v>
      </c>
      <c r="CO338" s="14" t="n">
        <v>0</v>
      </c>
      <c r="CP338" s="14" t="n">
        <v>0</v>
      </c>
      <c r="CQ338" s="14" t="n">
        <v>1.348</v>
      </c>
      <c r="CR338" s="14" t="n">
        <v>0</v>
      </c>
      <c r="CS338" s="14" t="n">
        <v>5.37</v>
      </c>
      <c r="CT338" s="14" t="n">
        <v>4.861</v>
      </c>
      <c r="CU338" s="14" t="n">
        <v>11.622</v>
      </c>
    </row>
    <row r="339">
      <c r="A339" s="14" t="inlineStr">
        <is>
          <t>GIN2024</t>
        </is>
      </c>
      <c r="B339" s="14" t="inlineStr">
        <is>
          <t>GIN</t>
        </is>
      </c>
      <c r="C339" s="14" t="inlineStr">
        <is>
          <t>GIN</t>
        </is>
      </c>
      <c r="D339" s="14" t="inlineStr">
        <is>
          <t>Guinea</t>
        </is>
      </c>
      <c r="E339" s="14" t="n">
        <v>2024</v>
      </c>
      <c r="F339" s="14" t="n">
        <v>0.18</v>
      </c>
      <c r="G339" s="14" t="n">
        <v>5.575</v>
      </c>
      <c r="H339" s="14" t="n">
        <v>1.324</v>
      </c>
      <c r="I339" s="14" t="n">
        <v>0</v>
      </c>
      <c r="J339" s="14" t="n">
        <v>5.575</v>
      </c>
      <c r="K339" s="14" t="n">
        <v>0</v>
      </c>
      <c r="L339" s="14" t="n">
        <v>1</v>
      </c>
      <c r="M339" s="14" t="n">
        <v>7.124</v>
      </c>
      <c r="N339" s="14" t="n">
        <v>3.971</v>
      </c>
      <c r="O339" s="14" t="n">
        <v>0</v>
      </c>
      <c r="P339" s="14" t="n">
        <v>7.124</v>
      </c>
      <c r="Q339" s="14" t="n">
        <v>0</v>
      </c>
      <c r="R339" s="14" t="n">
        <v>1</v>
      </c>
      <c r="S339" s="14" t="n">
        <v>12.193</v>
      </c>
      <c r="T339" s="14" t="n">
        <v>7.942</v>
      </c>
      <c r="U339" s="14" t="n">
        <v>0.299</v>
      </c>
      <c r="V339" s="14" t="n">
        <v>14.388</v>
      </c>
      <c r="W339" s="14" t="n">
        <v>0.18</v>
      </c>
      <c r="X339" s="14" t="n">
        <v>1</v>
      </c>
      <c r="Y339" s="14" t="n">
        <v>9.858000000000001</v>
      </c>
      <c r="Z339" s="14" t="n">
        <v>1.332</v>
      </c>
      <c r="AA339" s="14" t="n">
        <v>0</v>
      </c>
      <c r="AB339" s="14" t="n">
        <v>9.858000000000001</v>
      </c>
      <c r="AC339" s="14" t="n">
        <v>0</v>
      </c>
      <c r="AD339" s="14" t="n">
        <v>1</v>
      </c>
      <c r="AE339" s="14" t="n">
        <v>11.182</v>
      </c>
      <c r="AF339" s="14" t="n">
        <v>2.615</v>
      </c>
      <c r="AG339" s="14" t="n">
        <v>0</v>
      </c>
      <c r="AH339" s="14" t="n">
        <v>11.182</v>
      </c>
      <c r="AI339" s="14" t="n">
        <v>0</v>
      </c>
      <c r="AJ339" s="14" t="n">
        <v>1</v>
      </c>
      <c r="AK339" s="14" t="n">
        <v>19.123</v>
      </c>
      <c r="AL339" s="14" t="n">
        <v>10.185</v>
      </c>
      <c r="AM339" s="14" t="n">
        <v>0.469</v>
      </c>
      <c r="AN339" s="14" t="n">
        <v>22.566</v>
      </c>
      <c r="AO339" s="14" t="n">
        <v>0.18</v>
      </c>
      <c r="AP339" s="14" t="n">
        <v>1</v>
      </c>
      <c r="AQ339" s="14" t="n">
        <v>0.724</v>
      </c>
      <c r="AR339" s="14" t="n">
        <v>0.132</v>
      </c>
      <c r="AS339" s="14" t="n">
        <v>0.441</v>
      </c>
      <c r="AT339" s="14" t="n">
        <v>1.342</v>
      </c>
      <c r="AU339" s="14" t="n">
        <v>0.18</v>
      </c>
      <c r="AV339" s="14" t="n">
        <v>1</v>
      </c>
      <c r="AW339" s="14" t="n">
        <v>0.75</v>
      </c>
      <c r="AX339" s="14" t="n">
        <v>0.132</v>
      </c>
      <c r="AY339" s="14" t="n">
        <v>0.374</v>
      </c>
      <c r="AZ339" s="14" t="n">
        <v>1.294</v>
      </c>
      <c r="BA339" s="14" t="n">
        <v>0.18</v>
      </c>
      <c r="BB339" s="14" t="n">
        <v>1</v>
      </c>
      <c r="BC339" s="14" t="n">
        <v>0.513</v>
      </c>
      <c r="BD339" s="14" t="n">
        <v>0.132</v>
      </c>
      <c r="BE339" s="14" t="n">
        <v>0.013</v>
      </c>
      <c r="BF339" s="14" t="n">
        <v>0.605</v>
      </c>
      <c r="BG339" s="14" t="n">
        <v>0.18</v>
      </c>
      <c r="BH339" s="14" t="n">
        <v>1</v>
      </c>
      <c r="BI339" s="14" t="n">
        <v>0.591</v>
      </c>
      <c r="BJ339" s="14" t="n">
        <v>0.132</v>
      </c>
      <c r="BK339" s="14" t="n">
        <v>0.505</v>
      </c>
      <c r="BL339" s="14" t="n">
        <v>1.263</v>
      </c>
      <c r="BM339" s="14" t="n">
        <v>0.18</v>
      </c>
      <c r="BN339" s="14" t="n">
        <v>1</v>
      </c>
      <c r="BO339" s="14" t="n">
        <v>0</v>
      </c>
      <c r="BP339" s="14" t="n">
        <v>0</v>
      </c>
      <c r="BQ339" s="14" t="n">
        <v>0.218</v>
      </c>
      <c r="BR339" s="14" t="n">
        <v>0</v>
      </c>
      <c r="BS339" s="14" t="n">
        <v>1</v>
      </c>
      <c r="BT339" s="14" t="n">
        <v>0</v>
      </c>
      <c r="BU339" s="14" t="n">
        <v>0</v>
      </c>
      <c r="BV339" s="14" t="n">
        <v>0.046</v>
      </c>
      <c r="BW339" s="14" t="n">
        <v>0.18</v>
      </c>
      <c r="BX339" s="14" t="n">
        <v>1</v>
      </c>
      <c r="BY339" s="14" t="n">
        <v>13.646</v>
      </c>
      <c r="BZ339" s="14" t="n">
        <v>0</v>
      </c>
      <c r="CA339" s="14" t="n">
        <v>13.646</v>
      </c>
      <c r="CB339" s="14" t="n">
        <v>0</v>
      </c>
      <c r="CC339" s="14" t="n">
        <v>82.58799999999999</v>
      </c>
      <c r="CD339" s="14" t="n">
        <v>7.95</v>
      </c>
      <c r="CE339" s="14" t="n">
        <v>2.025</v>
      </c>
      <c r="CF339" s="14" t="n">
        <v>97.45399999999999</v>
      </c>
      <c r="CG339" s="14" t="n">
        <v>0.18</v>
      </c>
      <c r="CH339" s="14" t="n">
        <v>1</v>
      </c>
      <c r="CI339" s="14" t="n">
        <v>0</v>
      </c>
      <c r="CJ339" s="14" t="n">
        <v>0</v>
      </c>
      <c r="CK339" s="14" t="n">
        <v>0</v>
      </c>
      <c r="CL339" s="14" t="n">
        <v>0</v>
      </c>
      <c r="CM339" s="14" t="n">
        <v>0</v>
      </c>
      <c r="CN339" s="14" t="n">
        <v>0</v>
      </c>
      <c r="CO339" s="14" t="n">
        <v>0</v>
      </c>
      <c r="CP339" s="14" t="n">
        <v>0</v>
      </c>
      <c r="CQ339" s="14" t="n">
        <v>1.387</v>
      </c>
      <c r="CR339" s="14" t="n">
        <v>0</v>
      </c>
      <c r="CS339" s="14" t="n">
        <v>5.529</v>
      </c>
      <c r="CT339" s="14" t="n">
        <v>4.251</v>
      </c>
      <c r="CU339" s="14" t="n">
        <v>10.168</v>
      </c>
    </row>
    <row r="340">
      <c r="A340" s="14" t="inlineStr">
        <is>
          <t>GNB2021</t>
        </is>
      </c>
      <c r="B340" s="14" t="inlineStr">
        <is>
          <t>GNB</t>
        </is>
      </c>
      <c r="C340" s="14" t="inlineStr">
        <is>
          <t>GNB</t>
        </is>
      </c>
      <c r="D340" s="14" t="inlineStr">
        <is>
          <t>Guinea-Bissau</t>
        </is>
      </c>
      <c r="E340" s="14" t="n">
        <v>2021</v>
      </c>
      <c r="F340" s="14" t="n">
        <v>0.17</v>
      </c>
      <c r="G340" s="14" t="n">
        <v>5.897</v>
      </c>
      <c r="H340" s="14" t="n">
        <v>1.143</v>
      </c>
      <c r="I340" s="14" t="n">
        <v>0</v>
      </c>
      <c r="J340" s="14" t="n">
        <v>5.897</v>
      </c>
      <c r="K340" s="14" t="n">
        <v>0</v>
      </c>
      <c r="L340" s="14" t="n">
        <v>1</v>
      </c>
      <c r="M340" s="14" t="n">
        <v>7.964</v>
      </c>
      <c r="N340" s="14" t="n">
        <v>3.43</v>
      </c>
      <c r="O340" s="14" t="n">
        <v>0</v>
      </c>
      <c r="P340" s="14" t="n">
        <v>7.964</v>
      </c>
      <c r="Q340" s="14" t="n">
        <v>0</v>
      </c>
      <c r="R340" s="14" t="n">
        <v>1</v>
      </c>
      <c r="S340" s="14" t="n">
        <v>11.613</v>
      </c>
      <c r="T340" s="14" t="n">
        <v>6.86</v>
      </c>
      <c r="U340" s="14" t="n">
        <v>0</v>
      </c>
      <c r="V340" s="14" t="n">
        <v>13.588</v>
      </c>
      <c r="W340" s="14" t="n">
        <v>0.17</v>
      </c>
      <c r="X340" s="14" t="n">
        <v>1</v>
      </c>
      <c r="Y340" s="14" t="n">
        <v>16.305</v>
      </c>
      <c r="Z340" s="14" t="n">
        <v>2.204</v>
      </c>
      <c r="AA340" s="14" t="n">
        <v>0</v>
      </c>
      <c r="AB340" s="14" t="n">
        <v>16.305</v>
      </c>
      <c r="AC340" s="14" t="n">
        <v>0</v>
      </c>
      <c r="AD340" s="14" t="n">
        <v>1</v>
      </c>
      <c r="AE340" s="14" t="n">
        <v>17.449</v>
      </c>
      <c r="AF340" s="14" t="n">
        <v>4.08</v>
      </c>
      <c r="AG340" s="14" t="n">
        <v>0</v>
      </c>
      <c r="AH340" s="14" t="n">
        <v>17.449</v>
      </c>
      <c r="AI340" s="14" t="n">
        <v>0</v>
      </c>
      <c r="AJ340" s="14" t="n">
        <v>1</v>
      </c>
      <c r="AK340" s="14" t="n">
        <v>24.309</v>
      </c>
      <c r="AL340" s="14" t="n">
        <v>12.947</v>
      </c>
      <c r="AM340" s="14" t="n">
        <v>0</v>
      </c>
      <c r="AN340" s="14" t="n">
        <v>28.441</v>
      </c>
      <c r="AO340" s="14" t="n">
        <v>0.17</v>
      </c>
      <c r="AP340" s="14" t="n">
        <v>1</v>
      </c>
      <c r="AQ340" s="14" t="n">
        <v>0.619</v>
      </c>
      <c r="AR340" s="14" t="n">
        <v>0.114</v>
      </c>
      <c r="AS340" s="14" t="n">
        <v>0.378</v>
      </c>
      <c r="AT340" s="14" t="n">
        <v>1.187</v>
      </c>
      <c r="AU340" s="14" t="n">
        <v>0.19</v>
      </c>
      <c r="AV340" s="14" t="n">
        <v>1</v>
      </c>
      <c r="AW340" s="14" t="n">
        <v>0.599</v>
      </c>
      <c r="AX340" s="14" t="n">
        <v>0.114</v>
      </c>
      <c r="AY340" s="14" t="n">
        <v>0.411</v>
      </c>
      <c r="AZ340" s="14" t="n">
        <v>1.203</v>
      </c>
      <c r="BA340" s="14" t="n">
        <v>0.19</v>
      </c>
      <c r="BB340" s="14" t="n">
        <v>1</v>
      </c>
      <c r="BC340" s="14" t="n">
        <v>0.439</v>
      </c>
      <c r="BD340" s="14" t="n">
        <v>0.114</v>
      </c>
      <c r="BE340" s="14" t="n">
        <v>0</v>
      </c>
      <c r="BF340" s="14" t="n">
        <v>0.514</v>
      </c>
      <c r="BG340" s="14" t="n">
        <v>0.17</v>
      </c>
      <c r="BH340" s="14" t="n">
        <v>1</v>
      </c>
      <c r="BI340" s="14" t="n">
        <v>0.505</v>
      </c>
      <c r="BJ340" s="14" t="n">
        <v>0.114</v>
      </c>
      <c r="BK340" s="14" t="n">
        <v>0.099</v>
      </c>
      <c r="BL340" s="14" t="n">
        <v>0.706</v>
      </c>
      <c r="BM340" s="14" t="n">
        <v>0.17</v>
      </c>
      <c r="BN340" s="14" t="n">
        <v>1</v>
      </c>
      <c r="BO340" s="14" t="n">
        <v>0</v>
      </c>
      <c r="BP340" s="14" t="n">
        <v>0</v>
      </c>
      <c r="BQ340" s="14" t="n">
        <v>0.361</v>
      </c>
      <c r="BR340" s="14" t="n">
        <v>0</v>
      </c>
      <c r="BS340" s="14" t="n">
        <v>1</v>
      </c>
      <c r="BT340" s="14" t="n">
        <v>0</v>
      </c>
      <c r="BU340" s="14" t="n">
        <v>0</v>
      </c>
      <c r="BV340" s="14" t="n">
        <v>0.361</v>
      </c>
      <c r="BW340" s="14" t="n">
        <v>0.17</v>
      </c>
      <c r="BX340" s="14" t="n">
        <v>1</v>
      </c>
      <c r="BY340" s="14" t="n">
        <v>11.787</v>
      </c>
      <c r="BZ340" s="14" t="n">
        <v>0</v>
      </c>
      <c r="CA340" s="14" t="n">
        <v>11.787</v>
      </c>
      <c r="CB340" s="14" t="n">
        <v>0</v>
      </c>
      <c r="CC340" s="14" t="n">
        <v>78.125</v>
      </c>
      <c r="CD340" s="14" t="n">
        <v>7.95</v>
      </c>
      <c r="CE340" s="14" t="n">
        <v>0</v>
      </c>
      <c r="CF340" s="14" t="n">
        <v>91.40600000000001</v>
      </c>
      <c r="CG340" s="14" t="n">
        <v>0.17</v>
      </c>
      <c r="CH340" s="14" t="n">
        <v>1</v>
      </c>
      <c r="CI340" s="14" t="n">
        <v>0</v>
      </c>
      <c r="CJ340" s="14" t="n">
        <v>0</v>
      </c>
      <c r="CK340" s="14" t="n">
        <v>0</v>
      </c>
      <c r="CL340" s="14" t="n">
        <v>0</v>
      </c>
      <c r="CM340" s="14" t="n">
        <v>0</v>
      </c>
      <c r="CN340" s="14" t="n">
        <v>0</v>
      </c>
      <c r="CO340" s="14" t="n">
        <v>0</v>
      </c>
      <c r="CP340" s="14" t="n">
        <v>0</v>
      </c>
      <c r="CQ340" s="14" t="n">
        <v>1.198</v>
      </c>
      <c r="CR340" s="14" t="n">
        <v>0</v>
      </c>
      <c r="CS340" s="14" t="n">
        <v>4.776</v>
      </c>
      <c r="CT340" s="14" t="n">
        <v>4.753</v>
      </c>
      <c r="CU340" s="14" t="n">
        <v>15.162</v>
      </c>
    </row>
    <row r="341">
      <c r="A341" s="14" t="inlineStr">
        <is>
          <t>GNB2022</t>
        </is>
      </c>
      <c r="B341" s="14" t="inlineStr">
        <is>
          <t>GNB</t>
        </is>
      </c>
      <c r="C341" s="14" t="inlineStr">
        <is>
          <t>GNB</t>
        </is>
      </c>
      <c r="D341" s="14" t="inlineStr">
        <is>
          <t>Guinea-Bissau</t>
        </is>
      </c>
      <c r="E341" s="14" t="n">
        <v>2022</v>
      </c>
      <c r="F341" s="14" t="n">
        <v>0.17</v>
      </c>
      <c r="G341" s="14" t="n">
        <v>11.72</v>
      </c>
      <c r="H341" s="14" t="n">
        <v>1.235</v>
      </c>
      <c r="I341" s="14" t="n">
        <v>0</v>
      </c>
      <c r="J341" s="14" t="n">
        <v>11.72</v>
      </c>
      <c r="K341" s="14" t="n">
        <v>0</v>
      </c>
      <c r="L341" s="14" t="n">
        <v>1</v>
      </c>
      <c r="M341" s="14" t="n">
        <v>9.782999999999999</v>
      </c>
      <c r="N341" s="14" t="n">
        <v>3.704</v>
      </c>
      <c r="O341" s="14" t="n">
        <v>0</v>
      </c>
      <c r="P341" s="14" t="n">
        <v>9.782999999999999</v>
      </c>
      <c r="Q341" s="14" t="n">
        <v>0</v>
      </c>
      <c r="R341" s="14" t="n">
        <v>1</v>
      </c>
      <c r="S341" s="14" t="n">
        <v>17.893</v>
      </c>
      <c r="T341" s="14" t="n">
        <v>7.408</v>
      </c>
      <c r="U341" s="14" t="n">
        <v>0.225</v>
      </c>
      <c r="V341" s="14" t="n">
        <v>20.935</v>
      </c>
      <c r="W341" s="14" t="n">
        <v>0.17</v>
      </c>
      <c r="X341" s="14" t="n">
        <v>1</v>
      </c>
      <c r="Y341" s="14" t="n">
        <v>32.56</v>
      </c>
      <c r="Z341" s="14" t="n">
        <v>4.401</v>
      </c>
      <c r="AA341" s="14" t="n">
        <v>0</v>
      </c>
      <c r="AB341" s="14" t="n">
        <v>32.56</v>
      </c>
      <c r="AC341" s="14" t="n">
        <v>0</v>
      </c>
      <c r="AD341" s="14" t="n">
        <v>1</v>
      </c>
      <c r="AE341" s="14" t="n">
        <v>33.795</v>
      </c>
      <c r="AF341" s="14" t="n">
        <v>7.902</v>
      </c>
      <c r="AG341" s="14" t="n">
        <v>0</v>
      </c>
      <c r="AH341" s="14" t="n">
        <v>33.795</v>
      </c>
      <c r="AI341" s="14" t="n">
        <v>0</v>
      </c>
      <c r="AJ341" s="14" t="n">
        <v>1</v>
      </c>
      <c r="AK341" s="14" t="n">
        <v>41.203</v>
      </c>
      <c r="AL341" s="14" t="n">
        <v>21.945</v>
      </c>
      <c r="AM341" s="14" t="n">
        <v>0.518</v>
      </c>
      <c r="AN341" s="14" t="n">
        <v>48.208</v>
      </c>
      <c r="AO341" s="14" t="n">
        <v>0.17</v>
      </c>
      <c r="AP341" s="14" t="n">
        <v>1</v>
      </c>
      <c r="AQ341" s="14" t="n">
        <v>0.861</v>
      </c>
      <c r="AR341" s="14" t="n">
        <v>0.123</v>
      </c>
      <c r="AS341" s="14" t="n">
        <v>0.239</v>
      </c>
      <c r="AT341" s="14" t="n">
        <v>1.291</v>
      </c>
      <c r="AU341" s="14" t="n">
        <v>0.19</v>
      </c>
      <c r="AV341" s="14" t="n">
        <v>1</v>
      </c>
      <c r="AW341" s="14" t="n">
        <v>0.986</v>
      </c>
      <c r="AX341" s="14" t="n">
        <v>0.123</v>
      </c>
      <c r="AY341" s="14" t="n">
        <v>0.146</v>
      </c>
      <c r="AZ341" s="14" t="n">
        <v>1.329</v>
      </c>
      <c r="BA341" s="14" t="n">
        <v>0.19</v>
      </c>
      <c r="BB341" s="14" t="n">
        <v>1</v>
      </c>
      <c r="BC341" s="14" t="n">
        <v>0.598</v>
      </c>
      <c r="BD341" s="14" t="n">
        <v>0.123</v>
      </c>
      <c r="BE341" s="14" t="n">
        <v>0.008</v>
      </c>
      <c r="BF341" s="14" t="n">
        <v>0.699</v>
      </c>
      <c r="BG341" s="14" t="n">
        <v>0.17</v>
      </c>
      <c r="BH341" s="14" t="n">
        <v>1</v>
      </c>
      <c r="BI341" s="14" t="n">
        <v>0.612</v>
      </c>
      <c r="BJ341" s="14" t="n">
        <v>0.123</v>
      </c>
      <c r="BK341" s="14" t="n">
        <v>0.106</v>
      </c>
      <c r="BL341" s="14" t="n">
        <v>0.83</v>
      </c>
      <c r="BM341" s="14" t="n">
        <v>0.17</v>
      </c>
      <c r="BN341" s="14" t="n">
        <v>1</v>
      </c>
      <c r="BO341" s="14" t="n">
        <v>0</v>
      </c>
      <c r="BP341" s="14" t="n">
        <v>0</v>
      </c>
      <c r="BQ341" s="14" t="n">
        <v>0.389</v>
      </c>
      <c r="BR341" s="14" t="n">
        <v>0</v>
      </c>
      <c r="BS341" s="14" t="n">
        <v>1</v>
      </c>
      <c r="BT341" s="14" t="n">
        <v>0</v>
      </c>
      <c r="BU341" s="14" t="n">
        <v>0</v>
      </c>
      <c r="BV341" s="14" t="n">
        <v>0.389</v>
      </c>
      <c r="BW341" s="14" t="n">
        <v>0.17</v>
      </c>
      <c r="BX341" s="14" t="n">
        <v>1</v>
      </c>
      <c r="BY341" s="14" t="n">
        <v>12.729</v>
      </c>
      <c r="BZ341" s="14" t="n">
        <v>0</v>
      </c>
      <c r="CA341" s="14" t="n">
        <v>12.729</v>
      </c>
      <c r="CB341" s="14" t="n">
        <v>0</v>
      </c>
      <c r="CC341" s="14" t="n">
        <v>97.90000000000001</v>
      </c>
      <c r="CD341" s="14" t="n">
        <v>7.95</v>
      </c>
      <c r="CE341" s="14" t="n">
        <v>1.232</v>
      </c>
      <c r="CF341" s="14" t="n">
        <v>114.543</v>
      </c>
      <c r="CG341" s="14" t="n">
        <v>0.17</v>
      </c>
      <c r="CH341" s="14" t="n">
        <v>1</v>
      </c>
      <c r="CI341" s="14" t="n">
        <v>0</v>
      </c>
      <c r="CJ341" s="14" t="n">
        <v>0</v>
      </c>
      <c r="CK341" s="14" t="n">
        <v>0</v>
      </c>
      <c r="CL341" s="14" t="n">
        <v>0</v>
      </c>
      <c r="CM341" s="14" t="n">
        <v>0</v>
      </c>
      <c r="CN341" s="14" t="n">
        <v>0</v>
      </c>
      <c r="CO341" s="14" t="n">
        <v>0</v>
      </c>
      <c r="CP341" s="14" t="n">
        <v>0</v>
      </c>
      <c r="CQ341" s="14" t="n">
        <v>1.294</v>
      </c>
      <c r="CR341" s="14" t="n">
        <v>0</v>
      </c>
      <c r="CS341" s="14" t="n">
        <v>5.158</v>
      </c>
      <c r="CT341" s="14" t="n">
        <v>10.485</v>
      </c>
      <c r="CU341" s="14" t="n">
        <v>31.326</v>
      </c>
    </row>
    <row r="342">
      <c r="A342" s="14" t="inlineStr">
        <is>
          <t>GNB2023</t>
        </is>
      </c>
      <c r="B342" s="14" t="inlineStr">
        <is>
          <t>GNB</t>
        </is>
      </c>
      <c r="C342" s="14" t="inlineStr">
        <is>
          <t>GNB</t>
        </is>
      </c>
      <c r="D342" s="14" t="inlineStr">
        <is>
          <t>Guinea-Bissau</t>
        </is>
      </c>
      <c r="E342" s="14" t="n">
        <v>2023</v>
      </c>
      <c r="F342" s="14" t="n">
        <v>0.17</v>
      </c>
      <c r="G342" s="14" t="n">
        <v>6.147</v>
      </c>
      <c r="H342" s="14" t="n">
        <v>1.286</v>
      </c>
      <c r="I342" s="14" t="n">
        <v>0</v>
      </c>
      <c r="J342" s="14" t="n">
        <v>6.147</v>
      </c>
      <c r="K342" s="14" t="n">
        <v>0</v>
      </c>
      <c r="L342" s="14" t="n">
        <v>1</v>
      </c>
      <c r="M342" s="14" t="n">
        <v>7.886</v>
      </c>
      <c r="N342" s="14" t="n">
        <v>3.857</v>
      </c>
      <c r="O342" s="14" t="n">
        <v>0</v>
      </c>
      <c r="P342" s="14" t="n">
        <v>7.886</v>
      </c>
      <c r="Q342" s="14" t="n">
        <v>0</v>
      </c>
      <c r="R342" s="14" t="n">
        <v>1</v>
      </c>
      <c r="S342" s="14" t="n">
        <v>12.575</v>
      </c>
      <c r="T342" s="14" t="n">
        <v>7.714</v>
      </c>
      <c r="U342" s="14" t="n">
        <v>0.237</v>
      </c>
      <c r="V342" s="14" t="n">
        <v>14.713</v>
      </c>
      <c r="W342" s="14" t="n">
        <v>0.17</v>
      </c>
      <c r="X342" s="14" t="n">
        <v>1</v>
      </c>
      <c r="Y342" s="14" t="n">
        <v>12.908</v>
      </c>
      <c r="Z342" s="14" t="n">
        <v>1.745</v>
      </c>
      <c r="AA342" s="14" t="n">
        <v>0</v>
      </c>
      <c r="AB342" s="14" t="n">
        <v>12.908</v>
      </c>
      <c r="AC342" s="14" t="n">
        <v>0</v>
      </c>
      <c r="AD342" s="14" t="n">
        <v>1</v>
      </c>
      <c r="AE342" s="14" t="n">
        <v>14.194</v>
      </c>
      <c r="AF342" s="14" t="n">
        <v>3.319</v>
      </c>
      <c r="AG342" s="14" t="n">
        <v>0</v>
      </c>
      <c r="AH342" s="14" t="n">
        <v>14.194</v>
      </c>
      <c r="AI342" s="14" t="n">
        <v>0</v>
      </c>
      <c r="AJ342" s="14" t="n">
        <v>1</v>
      </c>
      <c r="AK342" s="14" t="n">
        <v>21.908</v>
      </c>
      <c r="AL342" s="14" t="n">
        <v>11.668</v>
      </c>
      <c r="AM342" s="14" t="n">
        <v>0.412</v>
      </c>
      <c r="AN342" s="14" t="n">
        <v>25.632</v>
      </c>
      <c r="AO342" s="14" t="n">
        <v>0.17</v>
      </c>
      <c r="AP342" s="14" t="n">
        <v>1</v>
      </c>
      <c r="AQ342" s="14" t="n">
        <v>0.76</v>
      </c>
      <c r="AR342" s="14" t="n">
        <v>0.129</v>
      </c>
      <c r="AS342" s="14" t="n">
        <v>0.387</v>
      </c>
      <c r="AT342" s="14" t="n">
        <v>1.337</v>
      </c>
      <c r="AU342" s="14" t="n">
        <v>0.19</v>
      </c>
      <c r="AV342" s="14" t="n">
        <v>1</v>
      </c>
      <c r="AW342" s="14" t="n">
        <v>0.8110000000000001</v>
      </c>
      <c r="AX342" s="14" t="n">
        <v>0.129</v>
      </c>
      <c r="AY342" s="14" t="n">
        <v>0.36</v>
      </c>
      <c r="AZ342" s="14" t="n">
        <v>1.365</v>
      </c>
      <c r="BA342" s="14" t="n">
        <v>0.19</v>
      </c>
      <c r="BB342" s="14" t="n">
        <v>1</v>
      </c>
      <c r="BC342" s="14" t="n">
        <v>0.535</v>
      </c>
      <c r="BD342" s="14" t="n">
        <v>0.129</v>
      </c>
      <c r="BE342" s="14" t="n">
        <v>0.01</v>
      </c>
      <c r="BF342" s="14" t="n">
        <v>0.626</v>
      </c>
      <c r="BG342" s="14" t="n">
        <v>0.17</v>
      </c>
      <c r="BH342" s="14" t="n">
        <v>1</v>
      </c>
      <c r="BI342" s="14" t="n">
        <v>0.579</v>
      </c>
      <c r="BJ342" s="14" t="n">
        <v>0.129</v>
      </c>
      <c r="BK342" s="14" t="n">
        <v>0.122</v>
      </c>
      <c r="BL342" s="14" t="n">
        <v>0.806</v>
      </c>
      <c r="BM342" s="14" t="n">
        <v>0.17</v>
      </c>
      <c r="BN342" s="14" t="n">
        <v>1</v>
      </c>
      <c r="BO342" s="14" t="n">
        <v>0</v>
      </c>
      <c r="BP342" s="14" t="n">
        <v>0</v>
      </c>
      <c r="BQ342" s="14" t="n">
        <v>0.406</v>
      </c>
      <c r="BR342" s="14" t="n">
        <v>0</v>
      </c>
      <c r="BS342" s="14" t="n">
        <v>1</v>
      </c>
      <c r="BT342" s="14" t="n">
        <v>0</v>
      </c>
      <c r="BU342" s="14" t="n">
        <v>0</v>
      </c>
      <c r="BV342" s="14" t="n">
        <v>0.406</v>
      </c>
      <c r="BW342" s="14" t="n">
        <v>0.17</v>
      </c>
      <c r="BX342" s="14" t="n">
        <v>1</v>
      </c>
      <c r="BY342" s="14" t="n">
        <v>13.254</v>
      </c>
      <c r="BZ342" s="14" t="n">
        <v>0</v>
      </c>
      <c r="CA342" s="14" t="n">
        <v>13.254</v>
      </c>
      <c r="CB342" s="14" t="n">
        <v>0</v>
      </c>
      <c r="CC342" s="14" t="n">
        <v>83.248</v>
      </c>
      <c r="CD342" s="14" t="n">
        <v>7.95</v>
      </c>
      <c r="CE342" s="14" t="n">
        <v>1.567</v>
      </c>
      <c r="CF342" s="14" t="n">
        <v>97.40000000000001</v>
      </c>
      <c r="CG342" s="14" t="n">
        <v>0.17</v>
      </c>
      <c r="CH342" s="14" t="n">
        <v>1</v>
      </c>
      <c r="CI342" s="14" t="n">
        <v>0</v>
      </c>
      <c r="CJ342" s="14" t="n">
        <v>0</v>
      </c>
      <c r="CK342" s="14" t="n">
        <v>0</v>
      </c>
      <c r="CL342" s="14" t="n">
        <v>0</v>
      </c>
      <c r="CM342" s="14" t="n">
        <v>0</v>
      </c>
      <c r="CN342" s="14" t="n">
        <v>0</v>
      </c>
      <c r="CO342" s="14" t="n">
        <v>0</v>
      </c>
      <c r="CP342" s="14" t="n">
        <v>0</v>
      </c>
      <c r="CQ342" s="14" t="n">
        <v>1.348</v>
      </c>
      <c r="CR342" s="14" t="n">
        <v>0</v>
      </c>
      <c r="CS342" s="14" t="n">
        <v>5.37</v>
      </c>
      <c r="CT342" s="14" t="n">
        <v>4.861</v>
      </c>
      <c r="CU342" s="14" t="n">
        <v>11.622</v>
      </c>
    </row>
    <row r="343">
      <c r="A343" s="14" t="inlineStr">
        <is>
          <t>GNB2024</t>
        </is>
      </c>
      <c r="B343" s="14" t="inlineStr">
        <is>
          <t>GNB</t>
        </is>
      </c>
      <c r="C343" s="14" t="inlineStr">
        <is>
          <t>GNB</t>
        </is>
      </c>
      <c r="D343" s="14" t="inlineStr">
        <is>
          <t>Guinea-Bissau</t>
        </is>
      </c>
      <c r="E343" s="14" t="n">
        <v>2024</v>
      </c>
      <c r="F343" s="14" t="n">
        <v>0.17</v>
      </c>
      <c r="G343" s="14" t="n">
        <v>5.575</v>
      </c>
      <c r="H343" s="14" t="n">
        <v>1.324</v>
      </c>
      <c r="I343" s="14" t="n">
        <v>0</v>
      </c>
      <c r="J343" s="14" t="n">
        <v>5.575</v>
      </c>
      <c r="K343" s="14" t="n">
        <v>0</v>
      </c>
      <c r="L343" s="14" t="n">
        <v>1</v>
      </c>
      <c r="M343" s="14" t="n">
        <v>7.124</v>
      </c>
      <c r="N343" s="14" t="n">
        <v>3.971</v>
      </c>
      <c r="O343" s="14" t="n">
        <v>0</v>
      </c>
      <c r="P343" s="14" t="n">
        <v>7.124</v>
      </c>
      <c r="Q343" s="14" t="n">
        <v>0</v>
      </c>
      <c r="R343" s="14" t="n">
        <v>1</v>
      </c>
      <c r="S343" s="14" t="n">
        <v>12.193</v>
      </c>
      <c r="T343" s="14" t="n">
        <v>7.942</v>
      </c>
      <c r="U343" s="14" t="n">
        <v>0.282</v>
      </c>
      <c r="V343" s="14" t="n">
        <v>14.266</v>
      </c>
      <c r="W343" s="14" t="n">
        <v>0.17</v>
      </c>
      <c r="X343" s="14" t="n">
        <v>1</v>
      </c>
      <c r="Y343" s="14" t="n">
        <v>11.492</v>
      </c>
      <c r="Z343" s="14" t="n">
        <v>1.553</v>
      </c>
      <c r="AA343" s="14" t="n">
        <v>0</v>
      </c>
      <c r="AB343" s="14" t="n">
        <v>11.492</v>
      </c>
      <c r="AC343" s="14" t="n">
        <v>0</v>
      </c>
      <c r="AD343" s="14" t="n">
        <v>1</v>
      </c>
      <c r="AE343" s="14" t="n">
        <v>12.815</v>
      </c>
      <c r="AF343" s="14" t="n">
        <v>2.997</v>
      </c>
      <c r="AG343" s="14" t="n">
        <v>0</v>
      </c>
      <c r="AH343" s="14" t="n">
        <v>12.815</v>
      </c>
      <c r="AI343" s="14" t="n">
        <v>0</v>
      </c>
      <c r="AJ343" s="14" t="n">
        <v>1</v>
      </c>
      <c r="AK343" s="14" t="n">
        <v>20.757</v>
      </c>
      <c r="AL343" s="14" t="n">
        <v>11.055</v>
      </c>
      <c r="AM343" s="14" t="n">
        <v>0.481</v>
      </c>
      <c r="AN343" s="14" t="n">
        <v>24.286</v>
      </c>
      <c r="AO343" s="14" t="n">
        <v>0.17</v>
      </c>
      <c r="AP343" s="14" t="n">
        <v>1</v>
      </c>
      <c r="AQ343" s="14" t="n">
        <v>0.724</v>
      </c>
      <c r="AR343" s="14" t="n">
        <v>0.132</v>
      </c>
      <c r="AS343" s="14" t="n">
        <v>0.46</v>
      </c>
      <c r="AT343" s="14" t="n">
        <v>1.374</v>
      </c>
      <c r="AU343" s="14" t="n">
        <v>0.19</v>
      </c>
      <c r="AV343" s="14" t="n">
        <v>1</v>
      </c>
      <c r="AW343" s="14" t="n">
        <v>0.75</v>
      </c>
      <c r="AX343" s="14" t="n">
        <v>0.132</v>
      </c>
      <c r="AY343" s="14" t="n">
        <v>0.455</v>
      </c>
      <c r="AZ343" s="14" t="n">
        <v>1.397</v>
      </c>
      <c r="BA343" s="14" t="n">
        <v>0.19</v>
      </c>
      <c r="BB343" s="14" t="n">
        <v>1</v>
      </c>
      <c r="BC343" s="14" t="n">
        <v>0.513</v>
      </c>
      <c r="BD343" s="14" t="n">
        <v>0.132</v>
      </c>
      <c r="BE343" s="14" t="n">
        <v>0.012</v>
      </c>
      <c r="BF343" s="14" t="n">
        <v>0.6</v>
      </c>
      <c r="BG343" s="14" t="n">
        <v>0.17</v>
      </c>
      <c r="BH343" s="14" t="n">
        <v>1</v>
      </c>
      <c r="BI343" s="14" t="n">
        <v>0.591</v>
      </c>
      <c r="BJ343" s="14" t="n">
        <v>0.132</v>
      </c>
      <c r="BK343" s="14" t="n">
        <v>0.13</v>
      </c>
      <c r="BL343" s="14" t="n">
        <v>0.824</v>
      </c>
      <c r="BM343" s="14" t="n">
        <v>0.17</v>
      </c>
      <c r="BN343" s="14" t="n">
        <v>1</v>
      </c>
      <c r="BO343" s="14" t="n">
        <v>0</v>
      </c>
      <c r="BP343" s="14" t="n">
        <v>0</v>
      </c>
      <c r="BQ343" s="14" t="n">
        <v>0.418</v>
      </c>
      <c r="BR343" s="14" t="n">
        <v>0</v>
      </c>
      <c r="BS343" s="14" t="n">
        <v>1</v>
      </c>
      <c r="BT343" s="14" t="n">
        <v>0</v>
      </c>
      <c r="BU343" s="14" t="n">
        <v>0</v>
      </c>
      <c r="BV343" s="14" t="n">
        <v>0.418</v>
      </c>
      <c r="BW343" s="14" t="n">
        <v>0.17</v>
      </c>
      <c r="BX343" s="14" t="n">
        <v>1</v>
      </c>
      <c r="BY343" s="14" t="n">
        <v>13.646</v>
      </c>
      <c r="BZ343" s="14" t="n">
        <v>0</v>
      </c>
      <c r="CA343" s="14" t="n">
        <v>13.646</v>
      </c>
      <c r="CB343" s="14" t="n">
        <v>0</v>
      </c>
      <c r="CC343" s="14" t="n">
        <v>82.58799999999999</v>
      </c>
      <c r="CD343" s="14" t="n">
        <v>7.95</v>
      </c>
      <c r="CE343" s="14" t="n">
        <v>1.912</v>
      </c>
      <c r="CF343" s="14" t="n">
        <v>96.628</v>
      </c>
      <c r="CG343" s="14" t="n">
        <v>0.17</v>
      </c>
      <c r="CH343" s="14" t="n">
        <v>1</v>
      </c>
      <c r="CI343" s="14" t="n">
        <v>0</v>
      </c>
      <c r="CJ343" s="14" t="n">
        <v>0</v>
      </c>
      <c r="CK343" s="14" t="n">
        <v>0</v>
      </c>
      <c r="CL343" s="14" t="n">
        <v>0</v>
      </c>
      <c r="CM343" s="14" t="n">
        <v>0</v>
      </c>
      <c r="CN343" s="14" t="n">
        <v>0</v>
      </c>
      <c r="CO343" s="14" t="n">
        <v>0</v>
      </c>
      <c r="CP343" s="14" t="n">
        <v>0</v>
      </c>
      <c r="CQ343" s="14" t="n">
        <v>1.387</v>
      </c>
      <c r="CR343" s="14" t="n">
        <v>0</v>
      </c>
      <c r="CS343" s="14" t="n">
        <v>5.529</v>
      </c>
      <c r="CT343" s="14" t="n">
        <v>4.251</v>
      </c>
      <c r="CU343" s="14" t="n">
        <v>10.168</v>
      </c>
    </row>
    <row r="344">
      <c r="A344" s="14" t="inlineStr">
        <is>
          <t>GUY2021</t>
        </is>
      </c>
      <c r="B344" s="14" t="inlineStr">
        <is>
          <t>GUY</t>
        </is>
      </c>
      <c r="C344" s="14" t="inlineStr">
        <is>
          <t>GUY</t>
        </is>
      </c>
      <c r="D344" s="14" t="inlineStr">
        <is>
          <t>Guyana</t>
        </is>
      </c>
      <c r="E344" s="14" t="n">
        <v>2021</v>
      </c>
      <c r="F344" s="14" t="n">
        <v>0.16</v>
      </c>
      <c r="G344" s="14" t="n">
        <v>5.897</v>
      </c>
      <c r="H344" s="14" t="n">
        <v>1.143</v>
      </c>
      <c r="I344" s="14" t="n">
        <v>0</v>
      </c>
      <c r="J344" s="14" t="n">
        <v>5.897</v>
      </c>
      <c r="K344" s="14" t="n">
        <v>0</v>
      </c>
      <c r="L344" s="14" t="n">
        <v>1</v>
      </c>
      <c r="M344" s="14" t="n">
        <v>7.964</v>
      </c>
      <c r="N344" s="14" t="n">
        <v>3.43</v>
      </c>
      <c r="O344" s="14" t="n">
        <v>0</v>
      </c>
      <c r="P344" s="14" t="n">
        <v>7.964</v>
      </c>
      <c r="Q344" s="14" t="n">
        <v>0</v>
      </c>
      <c r="R344" s="14" t="n">
        <v>1</v>
      </c>
      <c r="S344" s="14" t="n">
        <v>11.613</v>
      </c>
      <c r="T344" s="14" t="n">
        <v>6.86</v>
      </c>
      <c r="U344" s="14" t="n">
        <v>0</v>
      </c>
      <c r="V344" s="14" t="n">
        <v>13.471</v>
      </c>
      <c r="W344" s="14" t="n">
        <v>0.16</v>
      </c>
      <c r="X344" s="14" t="n">
        <v>1</v>
      </c>
      <c r="Y344" s="14" t="n">
        <v>14.024</v>
      </c>
      <c r="Z344" s="14" t="n">
        <v>1.883</v>
      </c>
      <c r="AA344" s="14" t="n">
        <v>0</v>
      </c>
      <c r="AB344" s="14" t="n">
        <v>14.024</v>
      </c>
      <c r="AC344" s="14" t="n">
        <v>0</v>
      </c>
      <c r="AD344" s="14" t="n">
        <v>1</v>
      </c>
      <c r="AE344" s="14" t="n">
        <v>15.167</v>
      </c>
      <c r="AF344" s="14" t="n">
        <v>3.546</v>
      </c>
      <c r="AG344" s="14" t="n">
        <v>0</v>
      </c>
      <c r="AH344" s="14" t="n">
        <v>15.167</v>
      </c>
      <c r="AI344" s="14" t="n">
        <v>0</v>
      </c>
      <c r="AJ344" s="14" t="n">
        <v>1</v>
      </c>
      <c r="AK344" s="14" t="n">
        <v>22.027</v>
      </c>
      <c r="AL344" s="14" t="n">
        <v>11.827</v>
      </c>
      <c r="AM344" s="14" t="n">
        <v>0</v>
      </c>
      <c r="AN344" s="14" t="n">
        <v>25.551</v>
      </c>
      <c r="AO344" s="14" t="n">
        <v>0.16</v>
      </c>
      <c r="AP344" s="14" t="n">
        <v>1</v>
      </c>
      <c r="AQ344" s="14" t="n">
        <v>0.64</v>
      </c>
      <c r="AR344" s="14" t="n">
        <v>0.117</v>
      </c>
      <c r="AS344" s="14" t="n">
        <v>0.121</v>
      </c>
      <c r="AT344" s="14" t="n">
        <v>0.883</v>
      </c>
      <c r="AU344" s="14" t="n">
        <v>0.16</v>
      </c>
      <c r="AV344" s="14" t="n">
        <v>1</v>
      </c>
      <c r="AW344" s="14" t="n">
        <v>0.44</v>
      </c>
      <c r="AX344" s="14" t="n">
        <v>0.08500000000000001</v>
      </c>
      <c r="AY344" s="14" t="n">
        <v>0.283</v>
      </c>
      <c r="AZ344" s="14" t="n">
        <v>0.838</v>
      </c>
      <c r="BA344" s="14" t="n">
        <v>0.16</v>
      </c>
      <c r="BB344" s="14" t="n">
        <v>1</v>
      </c>
      <c r="BC344" s="14" t="n">
        <v>0.458</v>
      </c>
      <c r="BD344" s="14" t="n">
        <v>0.114</v>
      </c>
      <c r="BE344" s="14" t="n">
        <v>0</v>
      </c>
      <c r="BF344" s="14" t="n">
        <v>0.531</v>
      </c>
      <c r="BG344" s="14" t="n">
        <v>0.16</v>
      </c>
      <c r="BH344" s="14" t="n">
        <v>1</v>
      </c>
      <c r="BI344" s="14" t="n">
        <v>0.491</v>
      </c>
      <c r="BJ344" s="14" t="n">
        <v>0.114</v>
      </c>
      <c r="BK344" s="14" t="n">
        <v>0.003</v>
      </c>
      <c r="BL344" s="14" t="n">
        <v>0.573</v>
      </c>
      <c r="BM344" s="14" t="n">
        <v>0.16</v>
      </c>
      <c r="BN344" s="14" t="n">
        <v>1</v>
      </c>
      <c r="BO344" s="14" t="n">
        <v>0</v>
      </c>
      <c r="BP344" s="14" t="n">
        <v>0</v>
      </c>
      <c r="BQ344" s="14" t="n">
        <v>0.257</v>
      </c>
      <c r="BR344" s="14" t="n">
        <v>0</v>
      </c>
      <c r="BS344" s="14" t="n">
        <v>0.833</v>
      </c>
      <c r="BT344" s="14" t="n">
        <v>0</v>
      </c>
      <c r="BU344" s="14" t="n">
        <v>0</v>
      </c>
      <c r="BV344" s="14" t="n">
        <v>0.309</v>
      </c>
      <c r="BW344" s="14" t="n">
        <v>0</v>
      </c>
      <c r="BX344" s="14" t="n">
        <v>1</v>
      </c>
      <c r="BY344" s="14" t="n">
        <v>11.787</v>
      </c>
      <c r="BZ344" s="14" t="n">
        <v>0</v>
      </c>
      <c r="CA344" s="14" t="n">
        <v>11.787</v>
      </c>
      <c r="CB344" s="14" t="n">
        <v>0</v>
      </c>
      <c r="CC344" s="14" t="n">
        <v>78.125</v>
      </c>
      <c r="CD344" s="14" t="n">
        <v>7.95</v>
      </c>
      <c r="CE344" s="14" t="n">
        <v>40.179</v>
      </c>
      <c r="CF344" s="14" t="n">
        <v>137.232</v>
      </c>
      <c r="CG344" s="14" t="n">
        <v>0.16</v>
      </c>
      <c r="CH344" s="14" t="n">
        <v>1</v>
      </c>
      <c r="CI344" s="14" t="n">
        <v>0</v>
      </c>
      <c r="CJ344" s="14" t="n">
        <v>0</v>
      </c>
      <c r="CK344" s="14" t="n">
        <v>0</v>
      </c>
      <c r="CL344" s="14" t="n">
        <v>0</v>
      </c>
      <c r="CM344" s="14" t="n">
        <v>0</v>
      </c>
      <c r="CN344" s="14" t="n">
        <v>0</v>
      </c>
      <c r="CO344" s="14" t="n">
        <v>0</v>
      </c>
      <c r="CP344" s="14" t="n">
        <v>0</v>
      </c>
      <c r="CQ344" s="14" t="n">
        <v>1.198</v>
      </c>
      <c r="CR344" s="14" t="n">
        <v>0</v>
      </c>
      <c r="CS344" s="14" t="n">
        <v>3.568</v>
      </c>
      <c r="CT344" s="14" t="n">
        <v>4.753</v>
      </c>
      <c r="CU344" s="14" t="n">
        <v>15.983</v>
      </c>
    </row>
    <row r="345">
      <c r="A345" s="14" t="inlineStr">
        <is>
          <t>GUY2022</t>
        </is>
      </c>
      <c r="B345" s="14" t="inlineStr">
        <is>
          <t>GUY</t>
        </is>
      </c>
      <c r="C345" s="14" t="inlineStr">
        <is>
          <t>GUY</t>
        </is>
      </c>
      <c r="D345" s="14" t="inlineStr">
        <is>
          <t>Guyana</t>
        </is>
      </c>
      <c r="E345" s="14" t="n">
        <v>2022</v>
      </c>
      <c r="F345" s="14" t="n">
        <v>0.16</v>
      </c>
      <c r="G345" s="14" t="n">
        <v>11.72</v>
      </c>
      <c r="H345" s="14" t="n">
        <v>1.235</v>
      </c>
      <c r="I345" s="14" t="n">
        <v>0</v>
      </c>
      <c r="J345" s="14" t="n">
        <v>11.72</v>
      </c>
      <c r="K345" s="14" t="n">
        <v>0</v>
      </c>
      <c r="L345" s="14" t="n">
        <v>1</v>
      </c>
      <c r="M345" s="14" t="n">
        <v>9.782999999999999</v>
      </c>
      <c r="N345" s="14" t="n">
        <v>3.704</v>
      </c>
      <c r="O345" s="14" t="n">
        <v>0</v>
      </c>
      <c r="P345" s="14" t="n">
        <v>9.782999999999999</v>
      </c>
      <c r="Q345" s="14" t="n">
        <v>0</v>
      </c>
      <c r="R345" s="14" t="n">
        <v>1</v>
      </c>
      <c r="S345" s="14" t="n">
        <v>17.893</v>
      </c>
      <c r="T345" s="14" t="n">
        <v>7.408</v>
      </c>
      <c r="U345" s="14" t="n">
        <v>0.212</v>
      </c>
      <c r="V345" s="14" t="n">
        <v>20.756</v>
      </c>
      <c r="W345" s="14" t="n">
        <v>0.16</v>
      </c>
      <c r="X345" s="14" t="n">
        <v>1</v>
      </c>
      <c r="Y345" s="14" t="n">
        <v>24.111</v>
      </c>
      <c r="Z345" s="14" t="n">
        <v>3.237</v>
      </c>
      <c r="AA345" s="14" t="n">
        <v>0</v>
      </c>
      <c r="AB345" s="14" t="n">
        <v>24.111</v>
      </c>
      <c r="AC345" s="14" t="n">
        <v>0</v>
      </c>
      <c r="AD345" s="14" t="n">
        <v>1</v>
      </c>
      <c r="AE345" s="14" t="n">
        <v>25.339</v>
      </c>
      <c r="AF345" s="14" t="n">
        <v>5.925</v>
      </c>
      <c r="AG345" s="14" t="n">
        <v>0</v>
      </c>
      <c r="AH345" s="14" t="n">
        <v>25.339</v>
      </c>
      <c r="AI345" s="14" t="n">
        <v>0</v>
      </c>
      <c r="AJ345" s="14" t="n">
        <v>1</v>
      </c>
      <c r="AK345" s="14" t="n">
        <v>32.709</v>
      </c>
      <c r="AL345" s="14" t="n">
        <v>17.562</v>
      </c>
      <c r="AM345" s="14" t="n">
        <v>0.387</v>
      </c>
      <c r="AN345" s="14" t="n">
        <v>37.942</v>
      </c>
      <c r="AO345" s="14" t="n">
        <v>0.16</v>
      </c>
      <c r="AP345" s="14" t="n">
        <v>1</v>
      </c>
      <c r="AQ345" s="14" t="n">
        <v>0.6860000000000001</v>
      </c>
      <c r="AR345" s="14" t="n">
        <v>0.098</v>
      </c>
      <c r="AS345" s="14" t="n">
        <v>0.231</v>
      </c>
      <c r="AT345" s="14" t="n">
        <v>1.064</v>
      </c>
      <c r="AU345" s="14" t="n">
        <v>0.16</v>
      </c>
      <c r="AV345" s="14" t="n">
        <v>1</v>
      </c>
      <c r="AW345" s="14" t="n">
        <v>0.453</v>
      </c>
      <c r="AX345" s="14" t="n">
        <v>0.059</v>
      </c>
      <c r="AY345" s="14" t="n">
        <v>0.537</v>
      </c>
      <c r="AZ345" s="14" t="n">
        <v>1.148</v>
      </c>
      <c r="BA345" s="14" t="n">
        <v>0.16</v>
      </c>
      <c r="BB345" s="14" t="n">
        <v>1</v>
      </c>
      <c r="BC345" s="14" t="n">
        <v>0.62</v>
      </c>
      <c r="BD345" s="14" t="n">
        <v>0.123</v>
      </c>
      <c r="BE345" s="14" t="n">
        <v>0.007</v>
      </c>
      <c r="BF345" s="14" t="n">
        <v>0.72</v>
      </c>
      <c r="BG345" s="14" t="n">
        <v>0.16</v>
      </c>
      <c r="BH345" s="14" t="n">
        <v>1</v>
      </c>
      <c r="BI345" s="14" t="n">
        <v>0.608</v>
      </c>
      <c r="BJ345" s="14" t="n">
        <v>0.123</v>
      </c>
      <c r="BK345" s="14" t="n">
        <v>0.284</v>
      </c>
      <c r="BL345" s="14" t="n">
        <v>1.035</v>
      </c>
      <c r="BM345" s="14" t="n">
        <v>0.16</v>
      </c>
      <c r="BN345" s="14" t="n">
        <v>1</v>
      </c>
      <c r="BO345" s="14" t="n">
        <v>0</v>
      </c>
      <c r="BP345" s="14" t="n">
        <v>0</v>
      </c>
      <c r="BQ345" s="14" t="n">
        <v>0.277</v>
      </c>
      <c r="BR345" s="14" t="n">
        <v>0</v>
      </c>
      <c r="BS345" s="14" t="n">
        <v>0.833</v>
      </c>
      <c r="BT345" s="14" t="n">
        <v>0</v>
      </c>
      <c r="BU345" s="14" t="n">
        <v>0</v>
      </c>
      <c r="BV345" s="14" t="n">
        <v>0.333</v>
      </c>
      <c r="BW345" s="14" t="n">
        <v>0</v>
      </c>
      <c r="BX345" s="14" t="n">
        <v>1</v>
      </c>
      <c r="BY345" s="14" t="n">
        <v>12.729</v>
      </c>
      <c r="BZ345" s="14" t="n">
        <v>0</v>
      </c>
      <c r="CA345" s="14" t="n">
        <v>12.729</v>
      </c>
      <c r="CB345" s="14" t="n">
        <v>0</v>
      </c>
      <c r="CC345" s="14" t="n">
        <v>97.90000000000001</v>
      </c>
      <c r="CD345" s="14" t="n">
        <v>7.95</v>
      </c>
      <c r="CE345" s="14" t="n">
        <v>43.175</v>
      </c>
      <c r="CF345" s="14" t="n">
        <v>161.731</v>
      </c>
      <c r="CG345" s="14" t="n">
        <v>0.16</v>
      </c>
      <c r="CH345" s="14" t="n">
        <v>1</v>
      </c>
      <c r="CI345" s="14" t="n">
        <v>0</v>
      </c>
      <c r="CJ345" s="14" t="n">
        <v>0</v>
      </c>
      <c r="CK345" s="14" t="n">
        <v>0</v>
      </c>
      <c r="CL345" s="14" t="n">
        <v>0</v>
      </c>
      <c r="CM345" s="14" t="n">
        <v>0</v>
      </c>
      <c r="CN345" s="14" t="n">
        <v>0</v>
      </c>
      <c r="CO345" s="14" t="n">
        <v>0</v>
      </c>
      <c r="CP345" s="14" t="n">
        <v>0</v>
      </c>
      <c r="CQ345" s="14" t="n">
        <v>1.294</v>
      </c>
      <c r="CR345" s="14" t="n">
        <v>0.011</v>
      </c>
      <c r="CS345" s="14" t="n">
        <v>3.854</v>
      </c>
      <c r="CT345" s="14" t="n">
        <v>10.485</v>
      </c>
      <c r="CU345" s="14" t="n">
        <v>29.494</v>
      </c>
    </row>
    <row r="346">
      <c r="A346" s="14" t="inlineStr">
        <is>
          <t>GUY2023</t>
        </is>
      </c>
      <c r="B346" s="14" t="inlineStr">
        <is>
          <t>GUY</t>
        </is>
      </c>
      <c r="C346" s="14" t="inlineStr">
        <is>
          <t>GUY</t>
        </is>
      </c>
      <c r="D346" s="14" t="inlineStr">
        <is>
          <t>Guyana</t>
        </is>
      </c>
      <c r="E346" s="14" t="n">
        <v>2023</v>
      </c>
      <c r="F346" s="14" t="n">
        <v>0.16</v>
      </c>
      <c r="G346" s="14" t="n">
        <v>6.147</v>
      </c>
      <c r="H346" s="14" t="n">
        <v>1.286</v>
      </c>
      <c r="I346" s="14" t="n">
        <v>0</v>
      </c>
      <c r="J346" s="14" t="n">
        <v>6.147</v>
      </c>
      <c r="K346" s="14" t="n">
        <v>0</v>
      </c>
      <c r="L346" s="14" t="n">
        <v>1</v>
      </c>
      <c r="M346" s="14" t="n">
        <v>7.886</v>
      </c>
      <c r="N346" s="14" t="n">
        <v>3.857</v>
      </c>
      <c r="O346" s="14" t="n">
        <v>0</v>
      </c>
      <c r="P346" s="14" t="n">
        <v>7.886</v>
      </c>
      <c r="Q346" s="14" t="n">
        <v>0</v>
      </c>
      <c r="R346" s="14" t="n">
        <v>1</v>
      </c>
      <c r="S346" s="14" t="n">
        <v>12.575</v>
      </c>
      <c r="T346" s="14" t="n">
        <v>7.714</v>
      </c>
      <c r="U346" s="14" t="n">
        <v>0.223</v>
      </c>
      <c r="V346" s="14" t="n">
        <v>14.587</v>
      </c>
      <c r="W346" s="14" t="n">
        <v>0.16</v>
      </c>
      <c r="X346" s="14" t="n">
        <v>1</v>
      </c>
      <c r="Y346" s="14" t="n">
        <v>10.683</v>
      </c>
      <c r="Z346" s="14" t="n">
        <v>1.434</v>
      </c>
      <c r="AA346" s="14" t="n">
        <v>0</v>
      </c>
      <c r="AB346" s="14" t="n">
        <v>10.683</v>
      </c>
      <c r="AC346" s="14" t="n">
        <v>0</v>
      </c>
      <c r="AD346" s="14" t="n">
        <v>1</v>
      </c>
      <c r="AE346" s="14" t="n">
        <v>11.969</v>
      </c>
      <c r="AF346" s="14" t="n">
        <v>2.799</v>
      </c>
      <c r="AG346" s="14" t="n">
        <v>0</v>
      </c>
      <c r="AH346" s="14" t="n">
        <v>11.969</v>
      </c>
      <c r="AI346" s="14" t="n">
        <v>0</v>
      </c>
      <c r="AJ346" s="14" t="n">
        <v>1</v>
      </c>
      <c r="AK346" s="14" t="n">
        <v>19.683</v>
      </c>
      <c r="AL346" s="14" t="n">
        <v>10.568</v>
      </c>
      <c r="AM346" s="14" t="n">
        <v>0.349</v>
      </c>
      <c r="AN346" s="14" t="n">
        <v>22.832</v>
      </c>
      <c r="AO346" s="14" t="n">
        <v>0.16</v>
      </c>
      <c r="AP346" s="14" t="n">
        <v>1</v>
      </c>
      <c r="AQ346" s="14" t="n">
        <v>0.726</v>
      </c>
      <c r="AR346" s="14" t="n">
        <v>0.122</v>
      </c>
      <c r="AS346" s="14" t="n">
        <v>0.126</v>
      </c>
      <c r="AT346" s="14" t="n">
        <v>0.989</v>
      </c>
      <c r="AU346" s="14" t="n">
        <v>0.16</v>
      </c>
      <c r="AV346" s="14" t="n">
        <v>1</v>
      </c>
      <c r="AW346" s="14" t="n">
        <v>0.947</v>
      </c>
      <c r="AX346" s="14" t="n">
        <v>0.162</v>
      </c>
      <c r="AY346" s="14" t="n">
        <v>0.08699999999999999</v>
      </c>
      <c r="AZ346" s="14" t="n">
        <v>1.2</v>
      </c>
      <c r="BA346" s="14" t="n">
        <v>0.16</v>
      </c>
      <c r="BB346" s="14" t="n">
        <v>1</v>
      </c>
      <c r="BC346" s="14" t="n">
        <v>0.554</v>
      </c>
      <c r="BD346" s="14" t="n">
        <v>0.129</v>
      </c>
      <c r="BE346" s="14" t="n">
        <v>0.01</v>
      </c>
      <c r="BF346" s="14" t="n">
        <v>0.643</v>
      </c>
      <c r="BG346" s="14" t="n">
        <v>0.16</v>
      </c>
      <c r="BH346" s="14" t="n">
        <v>1</v>
      </c>
      <c r="BI346" s="14" t="n">
        <v>0.5570000000000001</v>
      </c>
      <c r="BJ346" s="14" t="n">
        <v>0.129</v>
      </c>
      <c r="BK346" s="14" t="n">
        <v>0.414</v>
      </c>
      <c r="BL346" s="14" t="n">
        <v>1.127</v>
      </c>
      <c r="BM346" s="14" t="n">
        <v>0.16</v>
      </c>
      <c r="BN346" s="14" t="n">
        <v>1</v>
      </c>
      <c r="BO346" s="14" t="n">
        <v>0</v>
      </c>
      <c r="BP346" s="14" t="n">
        <v>0</v>
      </c>
      <c r="BQ346" s="14" t="n">
        <v>0.288</v>
      </c>
      <c r="BR346" s="14" t="n">
        <v>0</v>
      </c>
      <c r="BS346" s="14" t="n">
        <v>0.833</v>
      </c>
      <c r="BT346" s="14" t="n">
        <v>0</v>
      </c>
      <c r="BU346" s="14" t="n">
        <v>0</v>
      </c>
      <c r="BV346" s="14" t="n">
        <v>0.347</v>
      </c>
      <c r="BW346" s="14" t="n">
        <v>0</v>
      </c>
      <c r="BX346" s="14" t="n">
        <v>1</v>
      </c>
      <c r="BY346" s="14" t="n">
        <v>13.254</v>
      </c>
      <c r="BZ346" s="14" t="n">
        <v>0</v>
      </c>
      <c r="CA346" s="14" t="n">
        <v>13.254</v>
      </c>
      <c r="CB346" s="14" t="n">
        <v>0</v>
      </c>
      <c r="CC346" s="14" t="n">
        <v>83.248</v>
      </c>
      <c r="CD346" s="14" t="n">
        <v>7.95</v>
      </c>
      <c r="CE346" s="14" t="n">
        <v>48.102</v>
      </c>
      <c r="CF346" s="14" t="n">
        <v>149.714</v>
      </c>
      <c r="CG346" s="14" t="n">
        <v>0.16</v>
      </c>
      <c r="CH346" s="14" t="n">
        <v>1</v>
      </c>
      <c r="CI346" s="14" t="n">
        <v>0</v>
      </c>
      <c r="CJ346" s="14" t="n">
        <v>0</v>
      </c>
      <c r="CK346" s="14" t="n">
        <v>0</v>
      </c>
      <c r="CL346" s="14" t="n">
        <v>0</v>
      </c>
      <c r="CM346" s="14" t="n">
        <v>0</v>
      </c>
      <c r="CN346" s="14" t="n">
        <v>0</v>
      </c>
      <c r="CO346" s="14" t="n">
        <v>0</v>
      </c>
      <c r="CP346" s="14" t="n">
        <v>0</v>
      </c>
      <c r="CQ346" s="14" t="n">
        <v>1.348</v>
      </c>
      <c r="CR346" s="14" t="n">
        <v>0</v>
      </c>
      <c r="CS346" s="14" t="n">
        <v>4.013</v>
      </c>
      <c r="CT346" s="14" t="n">
        <v>4.861</v>
      </c>
      <c r="CU346" s="14" t="n">
        <v>11.192</v>
      </c>
    </row>
    <row r="347">
      <c r="A347" s="14" t="inlineStr">
        <is>
          <t>GUY2024</t>
        </is>
      </c>
      <c r="B347" s="14" t="inlineStr">
        <is>
          <t>GUY</t>
        </is>
      </c>
      <c r="C347" s="14" t="inlineStr">
        <is>
          <t>GUY</t>
        </is>
      </c>
      <c r="D347" s="14" t="inlineStr">
        <is>
          <t>Guyana</t>
        </is>
      </c>
      <c r="E347" s="14" t="n">
        <v>2024</v>
      </c>
      <c r="F347" s="14" t="n">
        <v>0.16</v>
      </c>
      <c r="G347" s="14" t="n">
        <v>5.575</v>
      </c>
      <c r="H347" s="14" t="n">
        <v>1.324</v>
      </c>
      <c r="I347" s="14" t="n">
        <v>0</v>
      </c>
      <c r="J347" s="14" t="n">
        <v>5.575</v>
      </c>
      <c r="K347" s="14" t="n">
        <v>0</v>
      </c>
      <c r="L347" s="14" t="n">
        <v>1</v>
      </c>
      <c r="M347" s="14" t="n">
        <v>7.124</v>
      </c>
      <c r="N347" s="14" t="n">
        <v>3.971</v>
      </c>
      <c r="O347" s="14" t="n">
        <v>0</v>
      </c>
      <c r="P347" s="14" t="n">
        <v>7.124</v>
      </c>
      <c r="Q347" s="14" t="n">
        <v>0</v>
      </c>
      <c r="R347" s="14" t="n">
        <v>1</v>
      </c>
      <c r="S347" s="14" t="n">
        <v>12.193</v>
      </c>
      <c r="T347" s="14" t="n">
        <v>7.942</v>
      </c>
      <c r="U347" s="14" t="n">
        <v>0.266</v>
      </c>
      <c r="V347" s="14" t="n">
        <v>14.144</v>
      </c>
      <c r="W347" s="14" t="n">
        <v>0.16</v>
      </c>
      <c r="X347" s="14" t="n">
        <v>1</v>
      </c>
      <c r="Y347" s="14" t="n">
        <v>11.344</v>
      </c>
      <c r="Z347" s="14" t="n">
        <v>1.523</v>
      </c>
      <c r="AA347" s="14" t="n">
        <v>0</v>
      </c>
      <c r="AB347" s="14" t="n">
        <v>11.344</v>
      </c>
      <c r="AC347" s="14" t="n">
        <v>0</v>
      </c>
      <c r="AD347" s="14" t="n">
        <v>1</v>
      </c>
      <c r="AE347" s="14" t="n">
        <v>12.667</v>
      </c>
      <c r="AF347" s="14" t="n">
        <v>2.962</v>
      </c>
      <c r="AG347" s="14" t="n">
        <v>0</v>
      </c>
      <c r="AH347" s="14" t="n">
        <v>12.667</v>
      </c>
      <c r="AI347" s="14" t="n">
        <v>0</v>
      </c>
      <c r="AJ347" s="14" t="n">
        <v>1</v>
      </c>
      <c r="AK347" s="14" t="n">
        <v>20.609</v>
      </c>
      <c r="AL347" s="14" t="n">
        <v>11.066</v>
      </c>
      <c r="AM347" s="14" t="n">
        <v>0.449</v>
      </c>
      <c r="AN347" s="14" t="n">
        <v>23.907</v>
      </c>
      <c r="AO347" s="14" t="n">
        <v>0.16</v>
      </c>
      <c r="AP347" s="14" t="n">
        <v>1</v>
      </c>
      <c r="AQ347" s="14" t="n">
        <v>0.827</v>
      </c>
      <c r="AR347" s="14" t="n">
        <v>0.15</v>
      </c>
      <c r="AS347" s="14" t="n">
        <v>0.025</v>
      </c>
      <c r="AT347" s="14" t="n">
        <v>0.989</v>
      </c>
      <c r="AU347" s="14" t="n">
        <v>0.16</v>
      </c>
      <c r="AV347" s="14" t="n">
        <v>1</v>
      </c>
      <c r="AW347" s="14" t="n">
        <v>1.04</v>
      </c>
      <c r="AX347" s="14" t="n">
        <v>0.191</v>
      </c>
      <c r="AY347" s="14" t="n">
        <v>-0.007</v>
      </c>
      <c r="AZ347" s="14" t="n">
        <v>1.199</v>
      </c>
      <c r="BA347" s="14" t="n">
        <v>0.16</v>
      </c>
      <c r="BB347" s="14" t="n">
        <v>1</v>
      </c>
      <c r="BC347" s="14" t="n">
        <v>0.534</v>
      </c>
      <c r="BD347" s="14" t="n">
        <v>0.132</v>
      </c>
      <c r="BE347" s="14" t="n">
        <v>0.012</v>
      </c>
      <c r="BF347" s="14" t="n">
        <v>0.619</v>
      </c>
      <c r="BG347" s="14" t="n">
        <v>0.16</v>
      </c>
      <c r="BH347" s="14" t="n">
        <v>1</v>
      </c>
      <c r="BI347" s="14" t="n">
        <v>0.5679999999999999</v>
      </c>
      <c r="BJ347" s="14" t="n">
        <v>0.132</v>
      </c>
      <c r="BK347" s="14" t="n">
        <v>0.404</v>
      </c>
      <c r="BL347" s="14" t="n">
        <v>1.127</v>
      </c>
      <c r="BM347" s="14" t="n">
        <v>0.16</v>
      </c>
      <c r="BN347" s="14" t="n">
        <v>1</v>
      </c>
      <c r="BO347" s="14" t="n">
        <v>0</v>
      </c>
      <c r="BP347" s="14" t="n">
        <v>0</v>
      </c>
      <c r="BQ347" s="14" t="n">
        <v>0.297</v>
      </c>
      <c r="BR347" s="14" t="n">
        <v>0</v>
      </c>
      <c r="BS347" s="14" t="n">
        <v>0.833</v>
      </c>
      <c r="BT347" s="14" t="n">
        <v>0</v>
      </c>
      <c r="BU347" s="14" t="n">
        <v>0</v>
      </c>
      <c r="BV347" s="14" t="n">
        <v>0.357</v>
      </c>
      <c r="BW347" s="14" t="n">
        <v>0</v>
      </c>
      <c r="BX347" s="14" t="n">
        <v>1</v>
      </c>
      <c r="BY347" s="14" t="n">
        <v>13.646</v>
      </c>
      <c r="BZ347" s="14" t="n">
        <v>0</v>
      </c>
      <c r="CA347" s="14" t="n">
        <v>13.646</v>
      </c>
      <c r="CB347" s="14" t="n">
        <v>0</v>
      </c>
      <c r="CC347" s="14" t="n">
        <v>82.58799999999999</v>
      </c>
      <c r="CD347" s="14" t="n">
        <v>7.95</v>
      </c>
      <c r="CE347" s="14" t="n">
        <v>50.436</v>
      </c>
      <c r="CF347" s="14" t="n">
        <v>151.016</v>
      </c>
      <c r="CG347" s="14" t="n">
        <v>0.16</v>
      </c>
      <c r="CH347" s="14" t="n">
        <v>1</v>
      </c>
      <c r="CI347" s="14" t="n">
        <v>0</v>
      </c>
      <c r="CJ347" s="14" t="n">
        <v>0</v>
      </c>
      <c r="CK347" s="14" t="n">
        <v>0</v>
      </c>
      <c r="CL347" s="14" t="n">
        <v>0</v>
      </c>
      <c r="CM347" s="14" t="n">
        <v>0</v>
      </c>
      <c r="CN347" s="14" t="n">
        <v>0</v>
      </c>
      <c r="CO347" s="14" t="n">
        <v>0</v>
      </c>
      <c r="CP347" s="14" t="n">
        <v>0</v>
      </c>
      <c r="CQ347" s="14" t="n">
        <v>1.387</v>
      </c>
      <c r="CR347" s="14" t="n">
        <v>0</v>
      </c>
      <c r="CS347" s="14" t="n">
        <v>4.131</v>
      </c>
      <c r="CT347" s="14" t="n">
        <v>4.251</v>
      </c>
      <c r="CU347" s="14" t="n">
        <v>10.123</v>
      </c>
    </row>
    <row r="348">
      <c r="A348" s="14" t="inlineStr">
        <is>
          <t>HTI2021</t>
        </is>
      </c>
      <c r="B348" s="14" t="inlineStr">
        <is>
          <t>HTI</t>
        </is>
      </c>
      <c r="C348" s="14" t="inlineStr">
        <is>
          <t>HTI</t>
        </is>
      </c>
      <c r="D348" s="14" t="inlineStr">
        <is>
          <t>Haiti</t>
        </is>
      </c>
      <c r="E348" s="14" t="n">
        <v>2021</v>
      </c>
      <c r="F348" s="14" t="n">
        <v>0</v>
      </c>
      <c r="G348" s="14" t="n">
        <v>5.897</v>
      </c>
      <c r="H348" s="14" t="n">
        <v>1.143</v>
      </c>
      <c r="I348" s="14" t="n">
        <v>0</v>
      </c>
      <c r="J348" s="14" t="n">
        <v>5.897</v>
      </c>
      <c r="K348" s="14" t="n">
        <v>0</v>
      </c>
      <c r="L348" s="14" t="n">
        <v>1</v>
      </c>
      <c r="M348" s="14" t="n">
        <v>7.964</v>
      </c>
      <c r="N348" s="14" t="n">
        <v>3.43</v>
      </c>
      <c r="O348" s="14" t="n">
        <v>0</v>
      </c>
      <c r="P348" s="14" t="n">
        <v>7.964</v>
      </c>
      <c r="Q348" s="14" t="n">
        <v>0</v>
      </c>
      <c r="R348" s="14" t="n">
        <v>1</v>
      </c>
      <c r="S348" s="14" t="n">
        <v>11.613</v>
      </c>
      <c r="T348" s="14" t="n">
        <v>6.86</v>
      </c>
      <c r="U348" s="14" t="n">
        <v>0</v>
      </c>
      <c r="V348" s="14" t="n">
        <v>11.613</v>
      </c>
      <c r="W348" s="14" t="n">
        <v>0</v>
      </c>
      <c r="X348" s="14" t="n">
        <v>1</v>
      </c>
      <c r="Y348" s="14" t="n">
        <v>17.127</v>
      </c>
      <c r="Z348" s="14" t="n">
        <v>2.304</v>
      </c>
      <c r="AA348" s="14" t="n">
        <v>0</v>
      </c>
      <c r="AB348" s="14" t="n">
        <v>17.127</v>
      </c>
      <c r="AC348" s="14" t="n">
        <v>0</v>
      </c>
      <c r="AD348" s="14" t="n">
        <v>1</v>
      </c>
      <c r="AE348" s="14" t="n">
        <v>18.27</v>
      </c>
      <c r="AF348" s="14" t="n">
        <v>4.278</v>
      </c>
      <c r="AG348" s="14" t="n">
        <v>0</v>
      </c>
      <c r="AH348" s="14" t="n">
        <v>18.27</v>
      </c>
      <c r="AI348" s="14" t="n">
        <v>0</v>
      </c>
      <c r="AJ348" s="14" t="n">
        <v>1</v>
      </c>
      <c r="AK348" s="14" t="n">
        <v>25.13</v>
      </c>
      <c r="AL348" s="14" t="n">
        <v>13.503</v>
      </c>
      <c r="AM348" s="14" t="n">
        <v>0</v>
      </c>
      <c r="AN348" s="14" t="n">
        <v>25.13</v>
      </c>
      <c r="AO348" s="14" t="n">
        <v>0</v>
      </c>
      <c r="AP348" s="14" t="n">
        <v>1</v>
      </c>
      <c r="AQ348" s="14" t="n">
        <v>0.649</v>
      </c>
      <c r="AR348" s="14" t="n">
        <v>0.114</v>
      </c>
      <c r="AS348" s="14" t="n">
        <v>0.182</v>
      </c>
      <c r="AT348" s="14" t="n">
        <v>0.831</v>
      </c>
      <c r="AU348" s="14" t="n">
        <v>0</v>
      </c>
      <c r="AV348" s="14" t="n">
        <v>1</v>
      </c>
      <c r="AW348" s="14" t="n">
        <v>0.577</v>
      </c>
      <c r="AX348" s="14" t="n">
        <v>0.114</v>
      </c>
      <c r="AY348" s="14" t="n">
        <v>0.034</v>
      </c>
      <c r="AZ348" s="14" t="n">
        <v>0.61</v>
      </c>
      <c r="BA348" s="14" t="n">
        <v>0</v>
      </c>
      <c r="BB348" s="14" t="n">
        <v>1</v>
      </c>
      <c r="BC348" s="14" t="n">
        <v>0.458</v>
      </c>
      <c r="BD348" s="14" t="n">
        <v>0.114</v>
      </c>
      <c r="BE348" s="14" t="n">
        <v>0</v>
      </c>
      <c r="BF348" s="14" t="n">
        <v>0.458</v>
      </c>
      <c r="BG348" s="14" t="n">
        <v>0</v>
      </c>
      <c r="BH348" s="14" t="n">
        <v>1</v>
      </c>
      <c r="BI348" s="14" t="n">
        <v>0.491</v>
      </c>
      <c r="BJ348" s="14" t="n">
        <v>0.114</v>
      </c>
      <c r="BK348" s="14" t="n">
        <v>0.013</v>
      </c>
      <c r="BL348" s="14" t="n">
        <v>0.504</v>
      </c>
      <c r="BM348" s="14" t="n">
        <v>0</v>
      </c>
      <c r="BN348" s="14" t="n">
        <v>1</v>
      </c>
      <c r="BO348" s="14" t="n">
        <v>0</v>
      </c>
      <c r="BP348" s="14" t="n">
        <v>0</v>
      </c>
      <c r="BQ348" s="14" t="n">
        <v>0.139</v>
      </c>
      <c r="BR348" s="14" t="n">
        <v>0</v>
      </c>
      <c r="BS348" s="14" t="n">
        <v>1</v>
      </c>
      <c r="BT348" s="14" t="n">
        <v>0</v>
      </c>
      <c r="BU348" s="14" t="n">
        <v>0</v>
      </c>
      <c r="BV348" s="14" t="n">
        <v>0.079</v>
      </c>
      <c r="BW348" s="14" t="n">
        <v>0</v>
      </c>
      <c r="BX348" s="14" t="n">
        <v>1</v>
      </c>
      <c r="BY348" s="14" t="n">
        <v>11.787</v>
      </c>
      <c r="BZ348" s="14" t="n">
        <v>0</v>
      </c>
      <c r="CA348" s="14" t="n">
        <v>11.787</v>
      </c>
      <c r="CB348" s="14" t="n">
        <v>0</v>
      </c>
      <c r="CC348" s="14" t="n">
        <v>78.125</v>
      </c>
      <c r="CD348" s="14" t="n">
        <v>7.95</v>
      </c>
      <c r="CE348" s="14" t="n">
        <v>90.447</v>
      </c>
      <c r="CF348" s="14" t="n">
        <v>168.572</v>
      </c>
      <c r="CG348" s="14" t="n">
        <v>0</v>
      </c>
      <c r="CH348" s="14" t="n">
        <v>1</v>
      </c>
      <c r="CI348" s="14" t="n">
        <v>0</v>
      </c>
      <c r="CJ348" s="14" t="n">
        <v>0</v>
      </c>
      <c r="CK348" s="14" t="n">
        <v>0</v>
      </c>
      <c r="CL348" s="14" t="n">
        <v>0</v>
      </c>
      <c r="CM348" s="14" t="n">
        <v>0</v>
      </c>
      <c r="CN348" s="14" t="n">
        <v>0</v>
      </c>
      <c r="CO348" s="14" t="n">
        <v>0</v>
      </c>
      <c r="CP348" s="14" t="n">
        <v>0</v>
      </c>
      <c r="CQ348" s="14" t="n">
        <v>1.198</v>
      </c>
      <c r="CR348" s="14" t="n">
        <v>0</v>
      </c>
      <c r="CS348" s="14" t="n">
        <v>4.776</v>
      </c>
      <c r="CT348" s="14" t="n">
        <v>4.753</v>
      </c>
      <c r="CU348" s="14" t="n">
        <v>15.983</v>
      </c>
    </row>
    <row r="349">
      <c r="A349" s="14" t="inlineStr">
        <is>
          <t>HTI2022</t>
        </is>
      </c>
      <c r="B349" s="14" t="inlineStr">
        <is>
          <t>HTI</t>
        </is>
      </c>
      <c r="C349" s="14" t="inlineStr">
        <is>
          <t>HTI</t>
        </is>
      </c>
      <c r="D349" s="14" t="inlineStr">
        <is>
          <t>Haiti</t>
        </is>
      </c>
      <c r="E349" s="14" t="n">
        <v>2022</v>
      </c>
      <c r="F349" s="14" t="n">
        <v>0</v>
      </c>
      <c r="G349" s="14" t="n">
        <v>11.72</v>
      </c>
      <c r="H349" s="14" t="n">
        <v>1.235</v>
      </c>
      <c r="I349" s="14" t="n">
        <v>0</v>
      </c>
      <c r="J349" s="14" t="n">
        <v>11.72</v>
      </c>
      <c r="K349" s="14" t="n">
        <v>0</v>
      </c>
      <c r="L349" s="14" t="n">
        <v>1</v>
      </c>
      <c r="M349" s="14" t="n">
        <v>9.782999999999999</v>
      </c>
      <c r="N349" s="14" t="n">
        <v>3.704</v>
      </c>
      <c r="O349" s="14" t="n">
        <v>0</v>
      </c>
      <c r="P349" s="14" t="n">
        <v>9.782999999999999</v>
      </c>
      <c r="Q349" s="14" t="n">
        <v>0</v>
      </c>
      <c r="R349" s="14" t="n">
        <v>1</v>
      </c>
      <c r="S349" s="14" t="n">
        <v>17.893</v>
      </c>
      <c r="T349" s="14" t="n">
        <v>7.408</v>
      </c>
      <c r="U349" s="14" t="n">
        <v>0</v>
      </c>
      <c r="V349" s="14" t="n">
        <v>17.893</v>
      </c>
      <c r="W349" s="14" t="n">
        <v>0</v>
      </c>
      <c r="X349" s="14" t="n">
        <v>1</v>
      </c>
      <c r="Y349" s="14" t="n">
        <v>30.728</v>
      </c>
      <c r="Z349" s="14" t="n">
        <v>4.133</v>
      </c>
      <c r="AA349" s="14" t="n">
        <v>0</v>
      </c>
      <c r="AB349" s="14" t="n">
        <v>30.728</v>
      </c>
      <c r="AC349" s="14" t="n">
        <v>0</v>
      </c>
      <c r="AD349" s="14" t="n">
        <v>1</v>
      </c>
      <c r="AE349" s="14" t="n">
        <v>31.963</v>
      </c>
      <c r="AF349" s="14" t="n">
        <v>7.485</v>
      </c>
      <c r="AG349" s="14" t="n">
        <v>0</v>
      </c>
      <c r="AH349" s="14" t="n">
        <v>31.963</v>
      </c>
      <c r="AI349" s="14" t="n">
        <v>0</v>
      </c>
      <c r="AJ349" s="14" t="n">
        <v>1</v>
      </c>
      <c r="AK349" s="14" t="n">
        <v>39.371</v>
      </c>
      <c r="AL349" s="14" t="n">
        <v>21.155</v>
      </c>
      <c r="AM349" s="14" t="n">
        <v>0</v>
      </c>
      <c r="AN349" s="14" t="n">
        <v>39.371</v>
      </c>
      <c r="AO349" s="14" t="n">
        <v>0</v>
      </c>
      <c r="AP349" s="14" t="n">
        <v>1</v>
      </c>
      <c r="AQ349" s="14" t="n">
        <v>0.896</v>
      </c>
      <c r="AR349" s="14" t="n">
        <v>0.123</v>
      </c>
      <c r="AS349" s="14" t="n">
        <v>0.181</v>
      </c>
      <c r="AT349" s="14" t="n">
        <v>1.077</v>
      </c>
      <c r="AU349" s="14" t="n">
        <v>0</v>
      </c>
      <c r="AV349" s="14" t="n">
        <v>1</v>
      </c>
      <c r="AW349" s="14" t="n">
        <v>0.89</v>
      </c>
      <c r="AX349" s="14" t="n">
        <v>0.123</v>
      </c>
      <c r="AY349" s="14" t="n">
        <v>-0.094</v>
      </c>
      <c r="AZ349" s="14" t="n">
        <v>0.796</v>
      </c>
      <c r="BA349" s="14" t="n">
        <v>0</v>
      </c>
      <c r="BB349" s="14" t="n">
        <v>1</v>
      </c>
      <c r="BC349" s="14" t="n">
        <v>0.62</v>
      </c>
      <c r="BD349" s="14" t="n">
        <v>0.123</v>
      </c>
      <c r="BE349" s="14" t="n">
        <v>0</v>
      </c>
      <c r="BF349" s="14" t="n">
        <v>0.62</v>
      </c>
      <c r="BG349" s="14" t="n">
        <v>0</v>
      </c>
      <c r="BH349" s="14" t="n">
        <v>1</v>
      </c>
      <c r="BI349" s="14" t="n">
        <v>0.608</v>
      </c>
      <c r="BJ349" s="14" t="n">
        <v>0.123</v>
      </c>
      <c r="BK349" s="14" t="n">
        <v>-0.063</v>
      </c>
      <c r="BL349" s="14" t="n">
        <v>0.545</v>
      </c>
      <c r="BM349" s="14" t="n">
        <v>0</v>
      </c>
      <c r="BN349" s="14" t="n">
        <v>1</v>
      </c>
      <c r="BO349" s="14" t="n">
        <v>0</v>
      </c>
      <c r="BP349" s="14" t="n">
        <v>0</v>
      </c>
      <c r="BQ349" s="14" t="n">
        <v>0.115</v>
      </c>
      <c r="BR349" s="14" t="n">
        <v>0</v>
      </c>
      <c r="BS349" s="14" t="n">
        <v>1</v>
      </c>
      <c r="BT349" s="14" t="n">
        <v>0</v>
      </c>
      <c r="BU349" s="14" t="n">
        <v>0</v>
      </c>
      <c r="BV349" s="14" t="n">
        <v>0.065</v>
      </c>
      <c r="BW349" s="14" t="n">
        <v>0</v>
      </c>
      <c r="BX349" s="14" t="n">
        <v>1</v>
      </c>
      <c r="BY349" s="14" t="n">
        <v>12.729</v>
      </c>
      <c r="BZ349" s="14" t="n">
        <v>0</v>
      </c>
      <c r="CA349" s="14" t="n">
        <v>12.729</v>
      </c>
      <c r="CB349" s="14" t="n">
        <v>0</v>
      </c>
      <c r="CC349" s="14" t="n">
        <v>97.90000000000001</v>
      </c>
      <c r="CD349" s="14" t="n">
        <v>7.95</v>
      </c>
      <c r="CE349" s="14" t="n">
        <v>97.675</v>
      </c>
      <c r="CF349" s="14" t="n">
        <v>195.575</v>
      </c>
      <c r="CG349" s="14" t="n">
        <v>0</v>
      </c>
      <c r="CH349" s="14" t="n">
        <v>1</v>
      </c>
      <c r="CI349" s="14" t="n">
        <v>0</v>
      </c>
      <c r="CJ349" s="14" t="n">
        <v>0</v>
      </c>
      <c r="CK349" s="14" t="n">
        <v>0</v>
      </c>
      <c r="CL349" s="14" t="n">
        <v>0</v>
      </c>
      <c r="CM349" s="14" t="n">
        <v>0</v>
      </c>
      <c r="CN349" s="14" t="n">
        <v>0</v>
      </c>
      <c r="CO349" s="14" t="n">
        <v>0</v>
      </c>
      <c r="CP349" s="14" t="n">
        <v>0</v>
      </c>
      <c r="CQ349" s="14" t="n">
        <v>1.294</v>
      </c>
      <c r="CR349" s="14" t="n">
        <v>0</v>
      </c>
      <c r="CS349" s="14" t="n">
        <v>5.158</v>
      </c>
      <c r="CT349" s="14" t="n">
        <v>10.485</v>
      </c>
      <c r="CU349" s="14" t="n">
        <v>29.494</v>
      </c>
    </row>
    <row r="350">
      <c r="A350" s="14" t="inlineStr">
        <is>
          <t>HTI2023</t>
        </is>
      </c>
      <c r="B350" s="14" t="inlineStr">
        <is>
          <t>HTI</t>
        </is>
      </c>
      <c r="C350" s="14" t="inlineStr">
        <is>
          <t>HTI</t>
        </is>
      </c>
      <c r="D350" s="14" t="inlineStr">
        <is>
          <t>Haiti</t>
        </is>
      </c>
      <c r="E350" s="14" t="n">
        <v>2023</v>
      </c>
      <c r="F350" s="14" t="n">
        <v>0</v>
      </c>
      <c r="G350" s="14" t="n">
        <v>6.147</v>
      </c>
      <c r="H350" s="14" t="n">
        <v>1.286</v>
      </c>
      <c r="I350" s="14" t="n">
        <v>0</v>
      </c>
      <c r="J350" s="14" t="n">
        <v>6.147</v>
      </c>
      <c r="K350" s="14" t="n">
        <v>0</v>
      </c>
      <c r="L350" s="14" t="n">
        <v>1</v>
      </c>
      <c r="M350" s="14" t="n">
        <v>7.886</v>
      </c>
      <c r="N350" s="14" t="n">
        <v>3.857</v>
      </c>
      <c r="O350" s="14" t="n">
        <v>0</v>
      </c>
      <c r="P350" s="14" t="n">
        <v>7.886</v>
      </c>
      <c r="Q350" s="14" t="n">
        <v>0</v>
      </c>
      <c r="R350" s="14" t="n">
        <v>1</v>
      </c>
      <c r="S350" s="14" t="n">
        <v>12.575</v>
      </c>
      <c r="T350" s="14" t="n">
        <v>7.714</v>
      </c>
      <c r="U350" s="14" t="n">
        <v>0</v>
      </c>
      <c r="V350" s="14" t="n">
        <v>12.575</v>
      </c>
      <c r="W350" s="14" t="n">
        <v>0</v>
      </c>
      <c r="X350" s="14" t="n">
        <v>1</v>
      </c>
      <c r="Y350" s="14" t="n">
        <v>12.478</v>
      </c>
      <c r="Z350" s="14" t="n">
        <v>1.678</v>
      </c>
      <c r="AA350" s="14" t="n">
        <v>0</v>
      </c>
      <c r="AB350" s="14" t="n">
        <v>12.478</v>
      </c>
      <c r="AC350" s="14" t="n">
        <v>0</v>
      </c>
      <c r="AD350" s="14" t="n">
        <v>1</v>
      </c>
      <c r="AE350" s="14" t="n">
        <v>13.763</v>
      </c>
      <c r="AF350" s="14" t="n">
        <v>3.223</v>
      </c>
      <c r="AG350" s="14" t="n">
        <v>0</v>
      </c>
      <c r="AH350" s="14" t="n">
        <v>13.763</v>
      </c>
      <c r="AI350" s="14" t="n">
        <v>0</v>
      </c>
      <c r="AJ350" s="14" t="n">
        <v>1</v>
      </c>
      <c r="AK350" s="14" t="n">
        <v>21.477</v>
      </c>
      <c r="AL350" s="14" t="n">
        <v>11.54</v>
      </c>
      <c r="AM350" s="14" t="n">
        <v>0</v>
      </c>
      <c r="AN350" s="14" t="n">
        <v>21.477</v>
      </c>
      <c r="AO350" s="14" t="n">
        <v>0</v>
      </c>
      <c r="AP350" s="14" t="n">
        <v>1</v>
      </c>
      <c r="AQ350" s="14" t="n">
        <v>0.791</v>
      </c>
      <c r="AR350" s="14" t="n">
        <v>0.129</v>
      </c>
      <c r="AS350" s="14" t="n">
        <v>0.2</v>
      </c>
      <c r="AT350" s="14" t="n">
        <v>0.991</v>
      </c>
      <c r="AU350" s="14" t="n">
        <v>0</v>
      </c>
      <c r="AV350" s="14" t="n">
        <v>1</v>
      </c>
      <c r="AW350" s="14" t="n">
        <v>0.618</v>
      </c>
      <c r="AX350" s="14" t="n">
        <v>0.129</v>
      </c>
      <c r="AY350" s="14" t="n">
        <v>0.053</v>
      </c>
      <c r="AZ350" s="14" t="n">
        <v>0.671</v>
      </c>
      <c r="BA350" s="14" t="n">
        <v>0</v>
      </c>
      <c r="BB350" s="14" t="n">
        <v>1</v>
      </c>
      <c r="BC350" s="14" t="n">
        <v>0.554</v>
      </c>
      <c r="BD350" s="14" t="n">
        <v>0.129</v>
      </c>
      <c r="BE350" s="14" t="n">
        <v>0</v>
      </c>
      <c r="BF350" s="14" t="n">
        <v>0.554</v>
      </c>
      <c r="BG350" s="14" t="n">
        <v>0</v>
      </c>
      <c r="BH350" s="14" t="n">
        <v>1</v>
      </c>
      <c r="BI350" s="14" t="n">
        <v>0.5570000000000001</v>
      </c>
      <c r="BJ350" s="14" t="n">
        <v>0.129</v>
      </c>
      <c r="BK350" s="14" t="n">
        <v>0.01</v>
      </c>
      <c r="BL350" s="14" t="n">
        <v>0.5669999999999999</v>
      </c>
      <c r="BM350" s="14" t="n">
        <v>0</v>
      </c>
      <c r="BN350" s="14" t="n">
        <v>1</v>
      </c>
      <c r="BO350" s="14" t="n">
        <v>0</v>
      </c>
      <c r="BP350" s="14" t="n">
        <v>0</v>
      </c>
      <c r="BQ350" s="14" t="n">
        <v>0.165</v>
      </c>
      <c r="BR350" s="14" t="n">
        <v>0</v>
      </c>
      <c r="BS350" s="14" t="n">
        <v>1</v>
      </c>
      <c r="BT350" s="14" t="n">
        <v>0</v>
      </c>
      <c r="BU350" s="14" t="n">
        <v>0</v>
      </c>
      <c r="BV350" s="14" t="n">
        <v>0.113</v>
      </c>
      <c r="BW350" s="14" t="n">
        <v>0</v>
      </c>
      <c r="BX350" s="14" t="n">
        <v>1</v>
      </c>
      <c r="BY350" s="14" t="n">
        <v>13.254</v>
      </c>
      <c r="BZ350" s="14" t="n">
        <v>0</v>
      </c>
      <c r="CA350" s="14" t="n">
        <v>13.254</v>
      </c>
      <c r="CB350" s="14" t="n">
        <v>0</v>
      </c>
      <c r="CC350" s="14" t="n">
        <v>83.248</v>
      </c>
      <c r="CD350" s="14" t="n">
        <v>7.95</v>
      </c>
      <c r="CE350" s="14" t="n">
        <v>101.707</v>
      </c>
      <c r="CF350" s="14" t="n">
        <v>184.955</v>
      </c>
      <c r="CG350" s="14" t="n">
        <v>0</v>
      </c>
      <c r="CH350" s="14" t="n">
        <v>1</v>
      </c>
      <c r="CI350" s="14" t="n">
        <v>0</v>
      </c>
      <c r="CJ350" s="14" t="n">
        <v>0</v>
      </c>
      <c r="CK350" s="14" t="n">
        <v>0</v>
      </c>
      <c r="CL350" s="14" t="n">
        <v>0</v>
      </c>
      <c r="CM350" s="14" t="n">
        <v>0</v>
      </c>
      <c r="CN350" s="14" t="n">
        <v>0</v>
      </c>
      <c r="CO350" s="14" t="n">
        <v>0</v>
      </c>
      <c r="CP350" s="14" t="n">
        <v>0</v>
      </c>
      <c r="CQ350" s="14" t="n">
        <v>1.348</v>
      </c>
      <c r="CR350" s="14" t="n">
        <v>0</v>
      </c>
      <c r="CS350" s="14" t="n">
        <v>5.37</v>
      </c>
      <c r="CT350" s="14" t="n">
        <v>4.861</v>
      </c>
      <c r="CU350" s="14" t="n">
        <v>11.192</v>
      </c>
    </row>
    <row r="351">
      <c r="A351" s="14" t="inlineStr">
        <is>
          <t>HTI2024</t>
        </is>
      </c>
      <c r="B351" s="14" t="inlineStr">
        <is>
          <t>HTI</t>
        </is>
      </c>
      <c r="C351" s="14" t="inlineStr">
        <is>
          <t>HTI</t>
        </is>
      </c>
      <c r="D351" s="14" t="inlineStr">
        <is>
          <t>Haiti</t>
        </is>
      </c>
      <c r="E351" s="14" t="n">
        <v>2024</v>
      </c>
      <c r="F351" s="14" t="n">
        <v>0</v>
      </c>
      <c r="G351" s="14" t="n">
        <v>5.575</v>
      </c>
      <c r="H351" s="14" t="n">
        <v>1.324</v>
      </c>
      <c r="I351" s="14" t="n">
        <v>0</v>
      </c>
      <c r="J351" s="14" t="n">
        <v>5.575</v>
      </c>
      <c r="K351" s="14" t="n">
        <v>0</v>
      </c>
      <c r="L351" s="14" t="n">
        <v>1</v>
      </c>
      <c r="M351" s="14" t="n">
        <v>7.124</v>
      </c>
      <c r="N351" s="14" t="n">
        <v>3.971</v>
      </c>
      <c r="O351" s="14" t="n">
        <v>0</v>
      </c>
      <c r="P351" s="14" t="n">
        <v>7.124</v>
      </c>
      <c r="Q351" s="14" t="n">
        <v>0</v>
      </c>
      <c r="R351" s="14" t="n">
        <v>1</v>
      </c>
      <c r="S351" s="14" t="n">
        <v>12.193</v>
      </c>
      <c r="T351" s="14" t="n">
        <v>7.942</v>
      </c>
      <c r="U351" s="14" t="n">
        <v>0</v>
      </c>
      <c r="V351" s="14" t="n">
        <v>12.193</v>
      </c>
      <c r="W351" s="14" t="n">
        <v>0</v>
      </c>
      <c r="X351" s="14" t="n">
        <v>1</v>
      </c>
      <c r="Y351" s="14" t="n">
        <v>11.447</v>
      </c>
      <c r="Z351" s="14" t="n">
        <v>1.54</v>
      </c>
      <c r="AA351" s="14" t="n">
        <v>0</v>
      </c>
      <c r="AB351" s="14" t="n">
        <v>11.447</v>
      </c>
      <c r="AC351" s="14" t="n">
        <v>0</v>
      </c>
      <c r="AD351" s="14" t="n">
        <v>1</v>
      </c>
      <c r="AE351" s="14" t="n">
        <v>12.771</v>
      </c>
      <c r="AF351" s="14" t="n">
        <v>2.991</v>
      </c>
      <c r="AG351" s="14" t="n">
        <v>0</v>
      </c>
      <c r="AH351" s="14" t="n">
        <v>12.771</v>
      </c>
      <c r="AI351" s="14" t="n">
        <v>0</v>
      </c>
      <c r="AJ351" s="14" t="n">
        <v>1</v>
      </c>
      <c r="AK351" s="14" t="n">
        <v>20.712</v>
      </c>
      <c r="AL351" s="14" t="n">
        <v>11.129</v>
      </c>
      <c r="AM351" s="14" t="n">
        <v>0</v>
      </c>
      <c r="AN351" s="14" t="n">
        <v>20.712</v>
      </c>
      <c r="AO351" s="14" t="n">
        <v>0</v>
      </c>
      <c r="AP351" s="14" t="n">
        <v>1</v>
      </c>
      <c r="AQ351" s="14" t="n">
        <v>0.756</v>
      </c>
      <c r="AR351" s="14" t="n">
        <v>0.132</v>
      </c>
      <c r="AS351" s="14" t="n">
        <v>0.21</v>
      </c>
      <c r="AT351" s="14" t="n">
        <v>0.966</v>
      </c>
      <c r="AU351" s="14" t="n">
        <v>0</v>
      </c>
      <c r="AV351" s="14" t="n">
        <v>1</v>
      </c>
      <c r="AW351" s="14" t="n">
        <v>0.655</v>
      </c>
      <c r="AX351" s="14" t="n">
        <v>0.132</v>
      </c>
      <c r="AY351" s="14" t="n">
        <v>0.045</v>
      </c>
      <c r="AZ351" s="14" t="n">
        <v>0.7</v>
      </c>
      <c r="BA351" s="14" t="n">
        <v>0</v>
      </c>
      <c r="BB351" s="14" t="n">
        <v>1</v>
      </c>
      <c r="BC351" s="14" t="n">
        <v>0.534</v>
      </c>
      <c r="BD351" s="14" t="n">
        <v>0.132</v>
      </c>
      <c r="BE351" s="14" t="n">
        <v>0</v>
      </c>
      <c r="BF351" s="14" t="n">
        <v>0.534</v>
      </c>
      <c r="BG351" s="14" t="n">
        <v>0</v>
      </c>
      <c r="BH351" s="14" t="n">
        <v>1</v>
      </c>
      <c r="BI351" s="14" t="n">
        <v>0.5679999999999999</v>
      </c>
      <c r="BJ351" s="14" t="n">
        <v>0.132</v>
      </c>
      <c r="BK351" s="14" t="n">
        <v>0.016</v>
      </c>
      <c r="BL351" s="14" t="n">
        <v>0.584</v>
      </c>
      <c r="BM351" s="14" t="n">
        <v>0</v>
      </c>
      <c r="BN351" s="14" t="n">
        <v>1</v>
      </c>
      <c r="BO351" s="14" t="n">
        <v>0</v>
      </c>
      <c r="BP351" s="14" t="n">
        <v>0</v>
      </c>
      <c r="BQ351" s="14" t="n">
        <v>0.17</v>
      </c>
      <c r="BR351" s="14" t="n">
        <v>0</v>
      </c>
      <c r="BS351" s="14" t="n">
        <v>1</v>
      </c>
      <c r="BT351" s="14" t="n">
        <v>0</v>
      </c>
      <c r="BU351" s="14" t="n">
        <v>0</v>
      </c>
      <c r="BV351" s="14" t="n">
        <v>0.116</v>
      </c>
      <c r="BW351" s="14" t="n">
        <v>0</v>
      </c>
      <c r="BX351" s="14" t="n">
        <v>1</v>
      </c>
      <c r="BY351" s="14" t="n">
        <v>13.646</v>
      </c>
      <c r="BZ351" s="14" t="n">
        <v>0</v>
      </c>
      <c r="CA351" s="14" t="n">
        <v>13.646</v>
      </c>
      <c r="CB351" s="14" t="n">
        <v>0</v>
      </c>
      <c r="CC351" s="14" t="n">
        <v>82.58799999999999</v>
      </c>
      <c r="CD351" s="14" t="n">
        <v>7.95</v>
      </c>
      <c r="CE351" s="14" t="n">
        <v>104.709</v>
      </c>
      <c r="CF351" s="14" t="n">
        <v>187.297</v>
      </c>
      <c r="CG351" s="14" t="n">
        <v>0</v>
      </c>
      <c r="CH351" s="14" t="n">
        <v>1</v>
      </c>
      <c r="CI351" s="14" t="n">
        <v>0</v>
      </c>
      <c r="CJ351" s="14" t="n">
        <v>0</v>
      </c>
      <c r="CK351" s="14" t="n">
        <v>0</v>
      </c>
      <c r="CL351" s="14" t="n">
        <v>0</v>
      </c>
      <c r="CM351" s="14" t="n">
        <v>0</v>
      </c>
      <c r="CN351" s="14" t="n">
        <v>0</v>
      </c>
      <c r="CO351" s="14" t="n">
        <v>0</v>
      </c>
      <c r="CP351" s="14" t="n">
        <v>0</v>
      </c>
      <c r="CQ351" s="14" t="n">
        <v>1.387</v>
      </c>
      <c r="CR351" s="14" t="n">
        <v>0</v>
      </c>
      <c r="CS351" s="14" t="n">
        <v>5.529</v>
      </c>
      <c r="CT351" s="14" t="n">
        <v>4.251</v>
      </c>
      <c r="CU351" s="14" t="n">
        <v>10.123</v>
      </c>
    </row>
    <row r="352">
      <c r="A352" s="14" t="inlineStr">
        <is>
          <t>HND2021</t>
        </is>
      </c>
      <c r="B352" s="14" t="inlineStr">
        <is>
          <t>HND</t>
        </is>
      </c>
      <c r="C352" s="14" t="inlineStr">
        <is>
          <t>HND</t>
        </is>
      </c>
      <c r="D352" s="14" t="inlineStr">
        <is>
          <t>Honduras</t>
        </is>
      </c>
      <c r="E352" s="14" t="n">
        <v>2021</v>
      </c>
      <c r="F352" s="14" t="n">
        <v>0.15</v>
      </c>
      <c r="G352" s="14" t="n">
        <v>5.897</v>
      </c>
      <c r="H352" s="14" t="n">
        <v>1.143</v>
      </c>
      <c r="I352" s="14" t="n">
        <v>0</v>
      </c>
      <c r="J352" s="14" t="n">
        <v>5.897</v>
      </c>
      <c r="K352" s="14" t="n">
        <v>0</v>
      </c>
      <c r="L352" s="14" t="n">
        <v>1</v>
      </c>
      <c r="M352" s="14" t="n">
        <v>7.964</v>
      </c>
      <c r="N352" s="14" t="n">
        <v>3.43</v>
      </c>
      <c r="O352" s="14" t="n">
        <v>0</v>
      </c>
      <c r="P352" s="14" t="n">
        <v>7.964</v>
      </c>
      <c r="Q352" s="14" t="n">
        <v>0</v>
      </c>
      <c r="R352" s="14" t="n">
        <v>1</v>
      </c>
      <c r="S352" s="14" t="n">
        <v>11.613</v>
      </c>
      <c r="T352" s="14" t="n">
        <v>6.86</v>
      </c>
      <c r="U352" s="14" t="n">
        <v>0</v>
      </c>
      <c r="V352" s="14" t="n">
        <v>13.355</v>
      </c>
      <c r="W352" s="14" t="n">
        <v>0.15</v>
      </c>
      <c r="X352" s="14" t="n">
        <v>1</v>
      </c>
      <c r="Y352" s="14" t="n">
        <v>4.284</v>
      </c>
      <c r="Z352" s="14" t="n">
        <v>0.576</v>
      </c>
      <c r="AA352" s="14" t="n">
        <v>0</v>
      </c>
      <c r="AB352" s="14" t="n">
        <v>4.284</v>
      </c>
      <c r="AC352" s="14" t="n">
        <v>0</v>
      </c>
      <c r="AD352" s="14" t="n">
        <v>1</v>
      </c>
      <c r="AE352" s="14" t="n">
        <v>5.427</v>
      </c>
      <c r="AF352" s="14" t="n">
        <v>1.271</v>
      </c>
      <c r="AG352" s="14" t="n">
        <v>0</v>
      </c>
      <c r="AH352" s="14" t="n">
        <v>5.427</v>
      </c>
      <c r="AI352" s="14" t="n">
        <v>0</v>
      </c>
      <c r="AJ352" s="14" t="n">
        <v>1</v>
      </c>
      <c r="AK352" s="14" t="n">
        <v>12.287</v>
      </c>
      <c r="AL352" s="14" t="n">
        <v>6.602</v>
      </c>
      <c r="AM352" s="14" t="n">
        <v>0</v>
      </c>
      <c r="AN352" s="14" t="n">
        <v>14.13</v>
      </c>
      <c r="AO352" s="14" t="n">
        <v>0.15</v>
      </c>
      <c r="AP352" s="14" t="n">
        <v>1</v>
      </c>
      <c r="AQ352" s="14" t="n">
        <v>0.649</v>
      </c>
      <c r="AR352" s="14" t="n">
        <v>0.114</v>
      </c>
      <c r="AS352" s="14" t="n">
        <v>0.361</v>
      </c>
      <c r="AT352" s="14" t="n">
        <v>1.01</v>
      </c>
      <c r="AU352" s="14" t="n">
        <v>0</v>
      </c>
      <c r="AV352" s="14" t="n">
        <v>1</v>
      </c>
      <c r="AW352" s="14" t="n">
        <v>0.577</v>
      </c>
      <c r="AX352" s="14" t="n">
        <v>0.114</v>
      </c>
      <c r="AY352" s="14" t="n">
        <v>0.308</v>
      </c>
      <c r="AZ352" s="14" t="n">
        <v>0.885</v>
      </c>
      <c r="BA352" s="14" t="n">
        <v>0</v>
      </c>
      <c r="BB352" s="14" t="n">
        <v>1</v>
      </c>
      <c r="BC352" s="14" t="n">
        <v>0.458</v>
      </c>
      <c r="BD352" s="14" t="n">
        <v>0.114</v>
      </c>
      <c r="BE352" s="14" t="n">
        <v>0.046</v>
      </c>
      <c r="BF352" s="14" t="n">
        <v>0.505</v>
      </c>
      <c r="BG352" s="14" t="n">
        <v>0</v>
      </c>
      <c r="BH352" s="14" t="n">
        <v>0</v>
      </c>
      <c r="BI352" s="14" t="n">
        <v>0.491</v>
      </c>
      <c r="BJ352" s="14" t="n">
        <v>0.114</v>
      </c>
      <c r="BK352" s="14" t="n">
        <v>0.178</v>
      </c>
      <c r="BL352" s="14" t="n">
        <v>0.669</v>
      </c>
      <c r="BM352" s="14" t="n">
        <v>0</v>
      </c>
      <c r="BN352" s="14" t="n">
        <v>1</v>
      </c>
      <c r="BO352" s="14" t="n">
        <v>0</v>
      </c>
      <c r="BP352" s="14" t="n">
        <v>0</v>
      </c>
      <c r="BQ352" s="14" t="n">
        <v>0.139</v>
      </c>
      <c r="BR352" s="14" t="n">
        <v>0</v>
      </c>
      <c r="BS352" s="14" t="n">
        <v>0.5</v>
      </c>
      <c r="BT352" s="14" t="n">
        <v>0</v>
      </c>
      <c r="BU352" s="14" t="n">
        <v>0</v>
      </c>
      <c r="BV352" s="14" t="n">
        <v>0.164</v>
      </c>
      <c r="BW352" s="14" t="n">
        <v>0</v>
      </c>
      <c r="BX352" s="14" t="n">
        <v>0.5</v>
      </c>
      <c r="BY352" s="14" t="n">
        <v>11.787</v>
      </c>
      <c r="BZ352" s="14" t="n">
        <v>0</v>
      </c>
      <c r="CA352" s="14" t="n">
        <v>11.787</v>
      </c>
      <c r="CB352" s="14" t="n">
        <v>0</v>
      </c>
      <c r="CC352" s="14" t="n">
        <v>78.125</v>
      </c>
      <c r="CD352" s="14" t="n">
        <v>7.95</v>
      </c>
      <c r="CE352" s="14" t="n">
        <v>0</v>
      </c>
      <c r="CF352" s="14" t="n">
        <v>89.84399999999999</v>
      </c>
      <c r="CG352" s="14" t="n">
        <v>0.15</v>
      </c>
      <c r="CH352" s="14" t="n">
        <v>1</v>
      </c>
      <c r="CI352" s="14" t="n">
        <v>0</v>
      </c>
      <c r="CJ352" s="14" t="n">
        <v>0</v>
      </c>
      <c r="CK352" s="14" t="n">
        <v>0</v>
      </c>
      <c r="CL352" s="14" t="n">
        <v>0</v>
      </c>
      <c r="CM352" s="14" t="n">
        <v>0</v>
      </c>
      <c r="CN352" s="14" t="n">
        <v>0</v>
      </c>
      <c r="CO352" s="14" t="n">
        <v>0</v>
      </c>
      <c r="CP352" s="14" t="n">
        <v>0</v>
      </c>
      <c r="CQ352" s="14" t="n">
        <v>1.198</v>
      </c>
      <c r="CR352" s="14" t="n">
        <v>0</v>
      </c>
      <c r="CS352" s="14" t="n">
        <v>4.776</v>
      </c>
      <c r="CT352" s="14" t="n">
        <v>4.753</v>
      </c>
      <c r="CU352" s="14" t="n">
        <v>15.983</v>
      </c>
    </row>
    <row r="353">
      <c r="A353" s="14" t="inlineStr">
        <is>
          <t>HND2022</t>
        </is>
      </c>
      <c r="B353" s="14" t="inlineStr">
        <is>
          <t>HND</t>
        </is>
      </c>
      <c r="C353" s="14" t="inlineStr">
        <is>
          <t>HND</t>
        </is>
      </c>
      <c r="D353" s="14" t="inlineStr">
        <is>
          <t>Honduras</t>
        </is>
      </c>
      <c r="E353" s="14" t="n">
        <v>2022</v>
      </c>
      <c r="F353" s="14" t="n">
        <v>0.15</v>
      </c>
      <c r="G353" s="14" t="n">
        <v>11.72</v>
      </c>
      <c r="H353" s="14" t="n">
        <v>1.235</v>
      </c>
      <c r="I353" s="14" t="n">
        <v>0</v>
      </c>
      <c r="J353" s="14" t="n">
        <v>11.72</v>
      </c>
      <c r="K353" s="14" t="n">
        <v>0</v>
      </c>
      <c r="L353" s="14" t="n">
        <v>1</v>
      </c>
      <c r="M353" s="14" t="n">
        <v>9.782999999999999</v>
      </c>
      <c r="N353" s="14" t="n">
        <v>3.704</v>
      </c>
      <c r="O353" s="14" t="n">
        <v>0</v>
      </c>
      <c r="P353" s="14" t="n">
        <v>9.782999999999999</v>
      </c>
      <c r="Q353" s="14" t="n">
        <v>0</v>
      </c>
      <c r="R353" s="14" t="n">
        <v>1</v>
      </c>
      <c r="S353" s="14" t="n">
        <v>17.893</v>
      </c>
      <c r="T353" s="14" t="n">
        <v>7.408</v>
      </c>
      <c r="U353" s="14" t="n">
        <v>0.199</v>
      </c>
      <c r="V353" s="14" t="n">
        <v>20.577</v>
      </c>
      <c r="W353" s="14" t="n">
        <v>0.15</v>
      </c>
      <c r="X353" s="14" t="n">
        <v>1</v>
      </c>
      <c r="Y353" s="14" t="n">
        <v>4.627</v>
      </c>
      <c r="Z353" s="14" t="n">
        <v>0.622</v>
      </c>
      <c r="AA353" s="14" t="n">
        <v>0</v>
      </c>
      <c r="AB353" s="14" t="n">
        <v>4.627</v>
      </c>
      <c r="AC353" s="14" t="n">
        <v>0</v>
      </c>
      <c r="AD353" s="14" t="n">
        <v>1</v>
      </c>
      <c r="AE353" s="14" t="n">
        <v>5.861</v>
      </c>
      <c r="AF353" s="14" t="n">
        <v>1.373</v>
      </c>
      <c r="AG353" s="14" t="n">
        <v>0</v>
      </c>
      <c r="AH353" s="14" t="n">
        <v>5.861</v>
      </c>
      <c r="AI353" s="14" t="n">
        <v>0</v>
      </c>
      <c r="AJ353" s="14" t="n">
        <v>1</v>
      </c>
      <c r="AK353" s="14" t="n">
        <v>13.269</v>
      </c>
      <c r="AL353" s="14" t="n">
        <v>7.13</v>
      </c>
      <c r="AM353" s="14" t="n">
        <v>0.147</v>
      </c>
      <c r="AN353" s="14" t="n">
        <v>15.26</v>
      </c>
      <c r="AO353" s="14" t="n">
        <v>0.15</v>
      </c>
      <c r="AP353" s="14" t="n">
        <v>1</v>
      </c>
      <c r="AQ353" s="14" t="n">
        <v>0.896</v>
      </c>
      <c r="AR353" s="14" t="n">
        <v>0.123</v>
      </c>
      <c r="AS353" s="14" t="n">
        <v>0.269</v>
      </c>
      <c r="AT353" s="14" t="n">
        <v>1.165</v>
      </c>
      <c r="AU353" s="14" t="n">
        <v>0</v>
      </c>
      <c r="AV353" s="14" t="n">
        <v>1</v>
      </c>
      <c r="AW353" s="14" t="n">
        <v>0.89</v>
      </c>
      <c r="AX353" s="14" t="n">
        <v>0.123</v>
      </c>
      <c r="AY353" s="14" t="n">
        <v>0.309</v>
      </c>
      <c r="AZ353" s="14" t="n">
        <v>1.199</v>
      </c>
      <c r="BA353" s="14" t="n">
        <v>0</v>
      </c>
      <c r="BB353" s="14" t="n">
        <v>1</v>
      </c>
      <c r="BC353" s="14" t="n">
        <v>0.62</v>
      </c>
      <c r="BD353" s="14" t="n">
        <v>0.123</v>
      </c>
      <c r="BE353" s="14" t="n">
        <v>-0.109</v>
      </c>
      <c r="BF353" s="14" t="n">
        <v>0.512</v>
      </c>
      <c r="BG353" s="14" t="n">
        <v>0</v>
      </c>
      <c r="BH353" s="14" t="n">
        <v>0</v>
      </c>
      <c r="BI353" s="14" t="n">
        <v>0.608</v>
      </c>
      <c r="BJ353" s="14" t="n">
        <v>0.123</v>
      </c>
      <c r="BK353" s="14" t="n">
        <v>0.471</v>
      </c>
      <c r="BL353" s="14" t="n">
        <v>1.079</v>
      </c>
      <c r="BM353" s="14" t="n">
        <v>0</v>
      </c>
      <c r="BN353" s="14" t="n">
        <v>1</v>
      </c>
      <c r="BO353" s="14" t="n">
        <v>0</v>
      </c>
      <c r="BP353" s="14" t="n">
        <v>0</v>
      </c>
      <c r="BQ353" s="14" t="n">
        <v>0.136</v>
      </c>
      <c r="BR353" s="14" t="n">
        <v>0</v>
      </c>
      <c r="BS353" s="14" t="n">
        <v>0.5</v>
      </c>
      <c r="BT353" s="14" t="n">
        <v>0</v>
      </c>
      <c r="BU353" s="14" t="n">
        <v>0</v>
      </c>
      <c r="BV353" s="14" t="n">
        <v>0.161</v>
      </c>
      <c r="BW353" s="14" t="n">
        <v>0</v>
      </c>
      <c r="BX353" s="14" t="n">
        <v>0.5</v>
      </c>
      <c r="BY353" s="14" t="n">
        <v>12.729</v>
      </c>
      <c r="BZ353" s="14" t="n">
        <v>0</v>
      </c>
      <c r="CA353" s="14" t="n">
        <v>12.729</v>
      </c>
      <c r="CB353" s="14" t="n">
        <v>0</v>
      </c>
      <c r="CC353" s="14" t="n">
        <v>97.90000000000001</v>
      </c>
      <c r="CD353" s="14" t="n">
        <v>7.95</v>
      </c>
      <c r="CE353" s="14" t="n">
        <v>1.087</v>
      </c>
      <c r="CF353" s="14" t="n">
        <v>112.585</v>
      </c>
      <c r="CG353" s="14" t="n">
        <v>0.15</v>
      </c>
      <c r="CH353" s="14" t="n">
        <v>1</v>
      </c>
      <c r="CI353" s="14" t="n">
        <v>0</v>
      </c>
      <c r="CJ353" s="14" t="n">
        <v>0</v>
      </c>
      <c r="CK353" s="14" t="n">
        <v>0</v>
      </c>
      <c r="CL353" s="14" t="n">
        <v>0</v>
      </c>
      <c r="CM353" s="14" t="n">
        <v>0</v>
      </c>
      <c r="CN353" s="14" t="n">
        <v>0</v>
      </c>
      <c r="CO353" s="14" t="n">
        <v>0</v>
      </c>
      <c r="CP353" s="14" t="n">
        <v>0</v>
      </c>
      <c r="CQ353" s="14" t="n">
        <v>1.294</v>
      </c>
      <c r="CR353" s="14" t="n">
        <v>0</v>
      </c>
      <c r="CS353" s="14" t="n">
        <v>5.158</v>
      </c>
      <c r="CT353" s="14" t="n">
        <v>10.485</v>
      </c>
      <c r="CU353" s="14" t="n">
        <v>29.494</v>
      </c>
    </row>
    <row r="354">
      <c r="A354" s="14" t="inlineStr">
        <is>
          <t>HND2023</t>
        </is>
      </c>
      <c r="B354" s="14" t="inlineStr">
        <is>
          <t>HND</t>
        </is>
      </c>
      <c r="C354" s="14" t="inlineStr">
        <is>
          <t>HND</t>
        </is>
      </c>
      <c r="D354" s="14" t="inlineStr">
        <is>
          <t>Honduras</t>
        </is>
      </c>
      <c r="E354" s="14" t="n">
        <v>2023</v>
      </c>
      <c r="F354" s="14" t="n">
        <v>0.15</v>
      </c>
      <c r="G354" s="14" t="n">
        <v>6.147</v>
      </c>
      <c r="H354" s="14" t="n">
        <v>1.286</v>
      </c>
      <c r="I354" s="14" t="n">
        <v>0</v>
      </c>
      <c r="J354" s="14" t="n">
        <v>6.147</v>
      </c>
      <c r="K354" s="14" t="n">
        <v>0</v>
      </c>
      <c r="L354" s="14" t="n">
        <v>1</v>
      </c>
      <c r="M354" s="14" t="n">
        <v>7.886</v>
      </c>
      <c r="N354" s="14" t="n">
        <v>3.857</v>
      </c>
      <c r="O354" s="14" t="n">
        <v>0</v>
      </c>
      <c r="P354" s="14" t="n">
        <v>7.886</v>
      </c>
      <c r="Q354" s="14" t="n">
        <v>0</v>
      </c>
      <c r="R354" s="14" t="n">
        <v>1</v>
      </c>
      <c r="S354" s="14" t="n">
        <v>12.575</v>
      </c>
      <c r="T354" s="14" t="n">
        <v>7.714</v>
      </c>
      <c r="U354" s="14" t="n">
        <v>0.209</v>
      </c>
      <c r="V354" s="14" t="n">
        <v>14.461</v>
      </c>
      <c r="W354" s="14" t="n">
        <v>0.15</v>
      </c>
      <c r="X354" s="14" t="n">
        <v>1</v>
      </c>
      <c r="Y354" s="14" t="n">
        <v>4.818</v>
      </c>
      <c r="Z354" s="14" t="n">
        <v>0.648</v>
      </c>
      <c r="AA354" s="14" t="n">
        <v>0</v>
      </c>
      <c r="AB354" s="14" t="n">
        <v>4.818</v>
      </c>
      <c r="AC354" s="14" t="n">
        <v>0</v>
      </c>
      <c r="AD354" s="14" t="n">
        <v>1</v>
      </c>
      <c r="AE354" s="14" t="n">
        <v>6.103</v>
      </c>
      <c r="AF354" s="14" t="n">
        <v>1.429</v>
      </c>
      <c r="AG354" s="14" t="n">
        <v>0</v>
      </c>
      <c r="AH354" s="14" t="n">
        <v>6.103</v>
      </c>
      <c r="AI354" s="14" t="n">
        <v>0</v>
      </c>
      <c r="AJ354" s="14" t="n">
        <v>1</v>
      </c>
      <c r="AK354" s="14" t="n">
        <v>13.817</v>
      </c>
      <c r="AL354" s="14" t="n">
        <v>7.424</v>
      </c>
      <c r="AM354" s="14" t="n">
        <v>0.229</v>
      </c>
      <c r="AN354" s="14" t="n">
        <v>15.89</v>
      </c>
      <c r="AO354" s="14" t="n">
        <v>0.15</v>
      </c>
      <c r="AP354" s="14" t="n">
        <v>1</v>
      </c>
      <c r="AQ354" s="14" t="n">
        <v>0.791</v>
      </c>
      <c r="AR354" s="14" t="n">
        <v>0.129</v>
      </c>
      <c r="AS354" s="14" t="n">
        <v>0.28</v>
      </c>
      <c r="AT354" s="14" t="n">
        <v>1.071</v>
      </c>
      <c r="AU354" s="14" t="n">
        <v>0</v>
      </c>
      <c r="AV354" s="14" t="n">
        <v>1</v>
      </c>
      <c r="AW354" s="14" t="n">
        <v>0.618</v>
      </c>
      <c r="AX354" s="14" t="n">
        <v>0.129</v>
      </c>
      <c r="AY354" s="14" t="n">
        <v>0.389</v>
      </c>
      <c r="AZ354" s="14" t="n">
        <v>1.007</v>
      </c>
      <c r="BA354" s="14" t="n">
        <v>0</v>
      </c>
      <c r="BB354" s="14" t="n">
        <v>1</v>
      </c>
      <c r="BC354" s="14" t="n">
        <v>0.554</v>
      </c>
      <c r="BD354" s="14" t="n">
        <v>0.129</v>
      </c>
      <c r="BE354" s="14" t="n">
        <v>-0.08</v>
      </c>
      <c r="BF354" s="14" t="n">
        <v>0.474</v>
      </c>
      <c r="BG354" s="14" t="n">
        <v>0</v>
      </c>
      <c r="BH354" s="14" t="n">
        <v>0</v>
      </c>
      <c r="BI354" s="14" t="n">
        <v>0.5570000000000001</v>
      </c>
      <c r="BJ354" s="14" t="n">
        <v>0.129</v>
      </c>
      <c r="BK354" s="14" t="n">
        <v>0.381</v>
      </c>
      <c r="BL354" s="14" t="n">
        <v>0.9389999999999999</v>
      </c>
      <c r="BM354" s="14" t="n">
        <v>0</v>
      </c>
      <c r="BN354" s="14" t="n">
        <v>1</v>
      </c>
      <c r="BO354" s="14" t="n">
        <v>0</v>
      </c>
      <c r="BP354" s="14" t="n">
        <v>0</v>
      </c>
      <c r="BQ354" s="14" t="n">
        <v>0.194</v>
      </c>
      <c r="BR354" s="14" t="n">
        <v>0</v>
      </c>
      <c r="BS354" s="14" t="n">
        <v>0.5</v>
      </c>
      <c r="BT354" s="14" t="n">
        <v>0</v>
      </c>
      <c r="BU354" s="14" t="n">
        <v>0</v>
      </c>
      <c r="BV354" s="14" t="n">
        <v>0.184</v>
      </c>
      <c r="BW354" s="14" t="n">
        <v>0</v>
      </c>
      <c r="BX354" s="14" t="n">
        <v>0.5</v>
      </c>
      <c r="BY354" s="14" t="n">
        <v>13.254</v>
      </c>
      <c r="BZ354" s="14" t="n">
        <v>0</v>
      </c>
      <c r="CA354" s="14" t="n">
        <v>13.254</v>
      </c>
      <c r="CB354" s="14" t="n">
        <v>0</v>
      </c>
      <c r="CC354" s="14" t="n">
        <v>83.248</v>
      </c>
      <c r="CD354" s="14" t="n">
        <v>7.95</v>
      </c>
      <c r="CE354" s="14" t="n">
        <v>1.383</v>
      </c>
      <c r="CF354" s="14" t="n">
        <v>95.735</v>
      </c>
      <c r="CG354" s="14" t="n">
        <v>0.15</v>
      </c>
      <c r="CH354" s="14" t="n">
        <v>1</v>
      </c>
      <c r="CI354" s="14" t="n">
        <v>0</v>
      </c>
      <c r="CJ354" s="14" t="n">
        <v>0</v>
      </c>
      <c r="CK354" s="14" t="n">
        <v>0</v>
      </c>
      <c r="CL354" s="14" t="n">
        <v>0</v>
      </c>
      <c r="CM354" s="14" t="n">
        <v>0</v>
      </c>
      <c r="CN354" s="14" t="n">
        <v>0</v>
      </c>
      <c r="CO354" s="14" t="n">
        <v>0</v>
      </c>
      <c r="CP354" s="14" t="n">
        <v>0</v>
      </c>
      <c r="CQ354" s="14" t="n">
        <v>1.348</v>
      </c>
      <c r="CR354" s="14" t="n">
        <v>0</v>
      </c>
      <c r="CS354" s="14" t="n">
        <v>5.37</v>
      </c>
      <c r="CT354" s="14" t="n">
        <v>4.861</v>
      </c>
      <c r="CU354" s="14" t="n">
        <v>11.192</v>
      </c>
    </row>
    <row r="355">
      <c r="A355" s="14" t="inlineStr">
        <is>
          <t>HND2024</t>
        </is>
      </c>
      <c r="B355" s="14" t="inlineStr">
        <is>
          <t>HND</t>
        </is>
      </c>
      <c r="C355" s="14" t="inlineStr">
        <is>
          <t>HND</t>
        </is>
      </c>
      <c r="D355" s="14" t="inlineStr">
        <is>
          <t>Honduras</t>
        </is>
      </c>
      <c r="E355" s="14" t="n">
        <v>2024</v>
      </c>
      <c r="F355" s="14" t="n">
        <v>0.15</v>
      </c>
      <c r="G355" s="14" t="n">
        <v>5.575</v>
      </c>
      <c r="H355" s="14" t="n">
        <v>1.324</v>
      </c>
      <c r="I355" s="14" t="n">
        <v>0</v>
      </c>
      <c r="J355" s="14" t="n">
        <v>5.575</v>
      </c>
      <c r="K355" s="14" t="n">
        <v>0</v>
      </c>
      <c r="L355" s="14" t="n">
        <v>1</v>
      </c>
      <c r="M355" s="14" t="n">
        <v>7.124</v>
      </c>
      <c r="N355" s="14" t="n">
        <v>3.971</v>
      </c>
      <c r="O355" s="14" t="n">
        <v>0</v>
      </c>
      <c r="P355" s="14" t="n">
        <v>7.124</v>
      </c>
      <c r="Q355" s="14" t="n">
        <v>0</v>
      </c>
      <c r="R355" s="14" t="n">
        <v>1</v>
      </c>
      <c r="S355" s="14" t="n">
        <v>12.193</v>
      </c>
      <c r="T355" s="14" t="n">
        <v>7.942</v>
      </c>
      <c r="U355" s="14" t="n">
        <v>0.249</v>
      </c>
      <c r="V355" s="14" t="n">
        <v>14.022</v>
      </c>
      <c r="W355" s="14" t="n">
        <v>0.15</v>
      </c>
      <c r="X355" s="14" t="n">
        <v>1</v>
      </c>
      <c r="Y355" s="14" t="n">
        <v>4.96</v>
      </c>
      <c r="Z355" s="14" t="n">
        <v>0.667</v>
      </c>
      <c r="AA355" s="14" t="n">
        <v>0</v>
      </c>
      <c r="AB355" s="14" t="n">
        <v>4.96</v>
      </c>
      <c r="AC355" s="14" t="n">
        <v>0</v>
      </c>
      <c r="AD355" s="14" t="n">
        <v>1</v>
      </c>
      <c r="AE355" s="14" t="n">
        <v>6.283</v>
      </c>
      <c r="AF355" s="14" t="n">
        <v>1.471</v>
      </c>
      <c r="AG355" s="14" t="n">
        <v>0</v>
      </c>
      <c r="AH355" s="14" t="n">
        <v>6.283</v>
      </c>
      <c r="AI355" s="14" t="n">
        <v>0</v>
      </c>
      <c r="AJ355" s="14" t="n">
        <v>1</v>
      </c>
      <c r="AK355" s="14" t="n">
        <v>14.225</v>
      </c>
      <c r="AL355" s="14" t="n">
        <v>7.643</v>
      </c>
      <c r="AM355" s="14" t="n">
        <v>0.291</v>
      </c>
      <c r="AN355" s="14" t="n">
        <v>16.359</v>
      </c>
      <c r="AO355" s="14" t="n">
        <v>0.15</v>
      </c>
      <c r="AP355" s="14" t="n">
        <v>1</v>
      </c>
      <c r="AQ355" s="14" t="n">
        <v>0.756</v>
      </c>
      <c r="AR355" s="14" t="n">
        <v>0.132</v>
      </c>
      <c r="AS355" s="14" t="n">
        <v>0.26</v>
      </c>
      <c r="AT355" s="14" t="n">
        <v>1.016</v>
      </c>
      <c r="AU355" s="14" t="n">
        <v>0</v>
      </c>
      <c r="AV355" s="14" t="n">
        <v>1</v>
      </c>
      <c r="AW355" s="14" t="n">
        <v>0.655</v>
      </c>
      <c r="AX355" s="14" t="n">
        <v>0.132</v>
      </c>
      <c r="AY355" s="14" t="n">
        <v>0.27</v>
      </c>
      <c r="AZ355" s="14" t="n">
        <v>0.926</v>
      </c>
      <c r="BA355" s="14" t="n">
        <v>0</v>
      </c>
      <c r="BB355" s="14" t="n">
        <v>1</v>
      </c>
      <c r="BC355" s="14" t="n">
        <v>0.534</v>
      </c>
      <c r="BD355" s="14" t="n">
        <v>0.132</v>
      </c>
      <c r="BE355" s="14" t="n">
        <v>-0.055</v>
      </c>
      <c r="BF355" s="14" t="n">
        <v>0.479</v>
      </c>
      <c r="BG355" s="14" t="n">
        <v>0</v>
      </c>
      <c r="BH355" s="14" t="n">
        <v>0</v>
      </c>
      <c r="BI355" s="14" t="n">
        <v>0.5679999999999999</v>
      </c>
      <c r="BJ355" s="14" t="n">
        <v>0.132</v>
      </c>
      <c r="BK355" s="14" t="n">
        <v>0.282</v>
      </c>
      <c r="BL355" s="14" t="n">
        <v>0.85</v>
      </c>
      <c r="BM355" s="14" t="n">
        <v>0</v>
      </c>
      <c r="BN355" s="14" t="n">
        <v>1</v>
      </c>
      <c r="BO355" s="14" t="n">
        <v>0</v>
      </c>
      <c r="BP355" s="14" t="n">
        <v>0</v>
      </c>
      <c r="BQ355" s="14" t="n">
        <v>0.177</v>
      </c>
      <c r="BR355" s="14" t="n">
        <v>0</v>
      </c>
      <c r="BS355" s="14" t="n">
        <v>0.5</v>
      </c>
      <c r="BT355" s="14" t="n">
        <v>0</v>
      </c>
      <c r="BU355" s="14" t="n">
        <v>0</v>
      </c>
      <c r="BV355" s="14" t="n">
        <v>0.21</v>
      </c>
      <c r="BW355" s="14" t="n">
        <v>0</v>
      </c>
      <c r="BX355" s="14" t="n">
        <v>0.5</v>
      </c>
      <c r="BY355" s="14" t="n">
        <v>13.646</v>
      </c>
      <c r="BZ355" s="14" t="n">
        <v>0</v>
      </c>
      <c r="CA355" s="14" t="n">
        <v>13.646</v>
      </c>
      <c r="CB355" s="14" t="n">
        <v>0</v>
      </c>
      <c r="CC355" s="14" t="n">
        <v>82.58799999999999</v>
      </c>
      <c r="CD355" s="14" t="n">
        <v>7.95</v>
      </c>
      <c r="CE355" s="14" t="n">
        <v>1.687</v>
      </c>
      <c r="CF355" s="14" t="n">
        <v>94.976</v>
      </c>
      <c r="CG355" s="14" t="n">
        <v>0.15</v>
      </c>
      <c r="CH355" s="14" t="n">
        <v>1</v>
      </c>
      <c r="CI355" s="14" t="n">
        <v>0</v>
      </c>
      <c r="CJ355" s="14" t="n">
        <v>0</v>
      </c>
      <c r="CK355" s="14" t="n">
        <v>0</v>
      </c>
      <c r="CL355" s="14" t="n">
        <v>0</v>
      </c>
      <c r="CM355" s="14" t="n">
        <v>0</v>
      </c>
      <c r="CN355" s="14" t="n">
        <v>0</v>
      </c>
      <c r="CO355" s="14" t="n">
        <v>0</v>
      </c>
      <c r="CP355" s="14" t="n">
        <v>0</v>
      </c>
      <c r="CQ355" s="14" t="n">
        <v>1.387</v>
      </c>
      <c r="CR355" s="14" t="n">
        <v>0</v>
      </c>
      <c r="CS355" s="14" t="n">
        <v>5.529</v>
      </c>
      <c r="CT355" s="14" t="n">
        <v>4.251</v>
      </c>
      <c r="CU355" s="14" t="n">
        <v>10.123</v>
      </c>
    </row>
    <row r="356">
      <c r="A356" s="14" t="inlineStr">
        <is>
          <t>HKG2021</t>
        </is>
      </c>
      <c r="B356" s="14" t="inlineStr">
        <is>
          <t>HKG</t>
        </is>
      </c>
      <c r="C356" s="14" t="inlineStr">
        <is>
          <t>HKG</t>
        </is>
      </c>
      <c r="D356" s="14" t="inlineStr">
        <is>
          <t>Hong Kong SAR</t>
        </is>
      </c>
      <c r="E356" s="14" t="n">
        <v>2021</v>
      </c>
      <c r="F356" s="14" t="n">
        <v>0</v>
      </c>
      <c r="G356" s="14" t="n">
        <v>4.747</v>
      </c>
      <c r="H356" s="14" t="n">
        <v>1.143</v>
      </c>
      <c r="I356" s="14" t="n">
        <v>0</v>
      </c>
      <c r="J356" s="14" t="n">
        <v>4.747</v>
      </c>
      <c r="K356" s="14" t="n">
        <v>0</v>
      </c>
      <c r="L356" s="14" t="n">
        <v>1</v>
      </c>
      <c r="M356" s="14" t="n">
        <v>7.964</v>
      </c>
      <c r="N356" s="14" t="n">
        <v>3.43</v>
      </c>
      <c r="O356" s="14" t="n">
        <v>0</v>
      </c>
      <c r="P356" s="14" t="n">
        <v>7.964</v>
      </c>
      <c r="Q356" s="14" t="n">
        <v>0</v>
      </c>
      <c r="R356" s="14" t="n">
        <v>1</v>
      </c>
      <c r="S356" s="14" t="n">
        <v>10.464</v>
      </c>
      <c r="T356" s="14" t="n">
        <v>6.86</v>
      </c>
      <c r="U356" s="14" t="n">
        <v>0</v>
      </c>
      <c r="V356" s="14" t="n">
        <v>10.464</v>
      </c>
      <c r="W356" s="14" t="n">
        <v>0</v>
      </c>
      <c r="X356" s="14" t="n">
        <v>1</v>
      </c>
      <c r="Y356" s="14" t="n">
        <v>39.729</v>
      </c>
      <c r="Z356" s="14" t="n">
        <v>4.388</v>
      </c>
      <c r="AA356" s="14" t="n">
        <v>-2.984</v>
      </c>
      <c r="AB356" s="14" t="n">
        <v>36.745</v>
      </c>
      <c r="AC356" s="14" t="n">
        <v>0</v>
      </c>
      <c r="AD356" s="14" t="n">
        <v>1</v>
      </c>
      <c r="AE356" s="14" t="n">
        <v>39.686</v>
      </c>
      <c r="AF356" s="14" t="n">
        <v>7.809</v>
      </c>
      <c r="AG356" s="14" t="n">
        <v>-2.941</v>
      </c>
      <c r="AH356" s="14" t="n">
        <v>36.745</v>
      </c>
      <c r="AI356" s="14" t="n">
        <v>0</v>
      </c>
      <c r="AJ356" s="14" t="n">
        <v>1</v>
      </c>
      <c r="AK356" s="14" t="n">
        <v>44.125</v>
      </c>
      <c r="AL356" s="14" t="n">
        <v>21.657</v>
      </c>
      <c r="AM356" s="14" t="n">
        <v>-6.361</v>
      </c>
      <c r="AN356" s="14" t="n">
        <v>37.763</v>
      </c>
      <c r="AO356" s="14" t="n">
        <v>0</v>
      </c>
      <c r="AP356" s="14" t="n">
        <v>1</v>
      </c>
      <c r="AQ356" s="14" t="n">
        <v>0.621</v>
      </c>
      <c r="AR356" s="14" t="n">
        <v>0.114</v>
      </c>
      <c r="AS356" s="14" t="n">
        <v>1.889</v>
      </c>
      <c r="AT356" s="14" t="n">
        <v>2.51</v>
      </c>
      <c r="AU356" s="14" t="n">
        <v>0</v>
      </c>
      <c r="AV356" s="14" t="n">
        <v>1</v>
      </c>
      <c r="AW356" s="14" t="n">
        <v>0.593</v>
      </c>
      <c r="AX356" s="14" t="n">
        <v>0.114</v>
      </c>
      <c r="AY356" s="14" t="n">
        <v>1.54</v>
      </c>
      <c r="AZ356" s="14" t="n">
        <v>2.133</v>
      </c>
      <c r="BA356" s="14" t="n">
        <v>0</v>
      </c>
      <c r="BB356" s="14" t="n">
        <v>1</v>
      </c>
      <c r="BC356" s="14" t="n">
        <v>0.44</v>
      </c>
      <c r="BD356" s="14" t="n">
        <v>0.114</v>
      </c>
      <c r="BE356" s="14" t="n">
        <v>1.705</v>
      </c>
      <c r="BF356" s="14" t="n">
        <v>2.145</v>
      </c>
      <c r="BG356" s="14" t="n">
        <v>0</v>
      </c>
      <c r="BH356" s="14" t="n">
        <v>1</v>
      </c>
      <c r="BI356" s="14" t="n">
        <v>0.5600000000000001</v>
      </c>
      <c r="BJ356" s="14" t="n">
        <v>0.114</v>
      </c>
      <c r="BK356" s="14" t="n">
        <v>0</v>
      </c>
      <c r="BL356" s="14" t="n">
        <v>0.5600000000000001</v>
      </c>
      <c r="BM356" s="14" t="n">
        <v>0</v>
      </c>
      <c r="BN356" s="14" t="n">
        <v>1</v>
      </c>
      <c r="BO356" s="14" t="n">
        <v>0</v>
      </c>
      <c r="BP356" s="14" t="n">
        <v>0</v>
      </c>
      <c r="BQ356" s="14" t="n">
        <v>0.15</v>
      </c>
      <c r="BR356" s="14" t="n">
        <v>0</v>
      </c>
      <c r="BS356" s="14" t="n">
        <v>0.833</v>
      </c>
      <c r="BT356" s="14" t="n">
        <v>0</v>
      </c>
      <c r="BU356" s="14" t="n">
        <v>0</v>
      </c>
      <c r="BV356" s="14" t="n">
        <v>0.152</v>
      </c>
      <c r="BW356" s="14" t="n">
        <v>0</v>
      </c>
      <c r="BX356" s="14" t="n">
        <v>1</v>
      </c>
      <c r="BY356" s="14" t="n">
        <v>11.787</v>
      </c>
      <c r="BZ356" s="14" t="n">
        <v>0</v>
      </c>
      <c r="CA356" s="14" t="n">
        <v>11.787</v>
      </c>
      <c r="CB356" s="14" t="n">
        <v>0</v>
      </c>
      <c r="CC356" s="14" t="n">
        <v>81.69499999999999</v>
      </c>
      <c r="CD356" s="14" t="n">
        <v>7.95</v>
      </c>
      <c r="CE356" s="14" t="n">
        <v>0</v>
      </c>
      <c r="CF356" s="14" t="n">
        <v>81.69499999999999</v>
      </c>
      <c r="CG356" s="14" t="n">
        <v>0</v>
      </c>
      <c r="CH356" s="14" t="n">
        <v>1</v>
      </c>
      <c r="CI356" s="14" t="n">
        <v>0</v>
      </c>
      <c r="CJ356" s="14" t="n">
        <v>0</v>
      </c>
      <c r="CK356" s="14" t="n">
        <v>0</v>
      </c>
      <c r="CL356" s="14" t="n">
        <v>0</v>
      </c>
      <c r="CM356" s="14" t="n">
        <v>0</v>
      </c>
      <c r="CN356" s="14" t="n">
        <v>0</v>
      </c>
      <c r="CO356" s="14" t="n">
        <v>0</v>
      </c>
      <c r="CP356" s="14" t="n">
        <v>0</v>
      </c>
      <c r="CQ356" s="14" t="n">
        <v>1.198</v>
      </c>
      <c r="CR356" s="14" t="n">
        <v>0</v>
      </c>
      <c r="CS356" s="14" t="n">
        <v>4.776</v>
      </c>
      <c r="CT356" s="14" t="n">
        <v>3.604</v>
      </c>
      <c r="CU356" s="14" t="n">
        <v>9.127000000000001</v>
      </c>
    </row>
    <row r="357">
      <c r="A357" s="14" t="inlineStr">
        <is>
          <t>HKG2022</t>
        </is>
      </c>
      <c r="B357" s="14" t="inlineStr">
        <is>
          <t>HKG</t>
        </is>
      </c>
      <c r="C357" s="14" t="inlineStr">
        <is>
          <t>HKG</t>
        </is>
      </c>
      <c r="D357" s="14" t="inlineStr">
        <is>
          <t>Hong Kong SAR</t>
        </is>
      </c>
      <c r="E357" s="14" t="n">
        <v>2022</v>
      </c>
      <c r="F357" s="14" t="n">
        <v>0</v>
      </c>
      <c r="G357" s="14" t="n">
        <v>8.788</v>
      </c>
      <c r="H357" s="14" t="n">
        <v>1.235</v>
      </c>
      <c r="I357" s="14" t="n">
        <v>0</v>
      </c>
      <c r="J357" s="14" t="n">
        <v>8.788</v>
      </c>
      <c r="K357" s="14" t="n">
        <v>0</v>
      </c>
      <c r="L357" s="14" t="n">
        <v>1</v>
      </c>
      <c r="M357" s="14" t="n">
        <v>9.782999999999999</v>
      </c>
      <c r="N357" s="14" t="n">
        <v>3.704</v>
      </c>
      <c r="O357" s="14" t="n">
        <v>0</v>
      </c>
      <c r="P357" s="14" t="n">
        <v>9.782999999999999</v>
      </c>
      <c r="Q357" s="14" t="n">
        <v>0</v>
      </c>
      <c r="R357" s="14" t="n">
        <v>1</v>
      </c>
      <c r="S357" s="14" t="n">
        <v>14.962</v>
      </c>
      <c r="T357" s="14" t="n">
        <v>7.408</v>
      </c>
      <c r="U357" s="14" t="n">
        <v>0</v>
      </c>
      <c r="V357" s="14" t="n">
        <v>14.962</v>
      </c>
      <c r="W357" s="14" t="n">
        <v>0</v>
      </c>
      <c r="X357" s="14" t="n">
        <v>1</v>
      </c>
      <c r="Y357" s="14" t="n">
        <v>42.267</v>
      </c>
      <c r="Z357" s="14" t="n">
        <v>4.434</v>
      </c>
      <c r="AA357" s="14" t="n">
        <v>-2.985</v>
      </c>
      <c r="AB357" s="14" t="n">
        <v>39.283</v>
      </c>
      <c r="AC357" s="14" t="n">
        <v>0</v>
      </c>
      <c r="AD357" s="14" t="n">
        <v>1</v>
      </c>
      <c r="AE357" s="14" t="n">
        <v>42.315</v>
      </c>
      <c r="AF357" s="14" t="n">
        <v>7.844</v>
      </c>
      <c r="AG357" s="14" t="n">
        <v>-3.032</v>
      </c>
      <c r="AH357" s="14" t="n">
        <v>39.283</v>
      </c>
      <c r="AI357" s="14" t="n">
        <v>0</v>
      </c>
      <c r="AJ357" s="14" t="n">
        <v>1</v>
      </c>
      <c r="AK357" s="14" t="n">
        <v>47.254</v>
      </c>
      <c r="AL357" s="14" t="n">
        <v>22.566</v>
      </c>
      <c r="AM357" s="14" t="n">
        <v>-7.404</v>
      </c>
      <c r="AN357" s="14" t="n">
        <v>39.85</v>
      </c>
      <c r="AO357" s="14" t="n">
        <v>0</v>
      </c>
      <c r="AP357" s="14" t="n">
        <v>1</v>
      </c>
      <c r="AQ357" s="14" t="n">
        <v>0.847</v>
      </c>
      <c r="AR357" s="14" t="n">
        <v>0.123</v>
      </c>
      <c r="AS357" s="14" t="n">
        <v>2.052</v>
      </c>
      <c r="AT357" s="14" t="n">
        <v>2.899</v>
      </c>
      <c r="AU357" s="14" t="n">
        <v>0</v>
      </c>
      <c r="AV357" s="14" t="n">
        <v>1</v>
      </c>
      <c r="AW357" s="14" t="n">
        <v>0.947</v>
      </c>
      <c r="AX357" s="14" t="n">
        <v>0.123</v>
      </c>
      <c r="AY357" s="14" t="n">
        <v>1.685</v>
      </c>
      <c r="AZ357" s="14" t="n">
        <v>2.632</v>
      </c>
      <c r="BA357" s="14" t="n">
        <v>0</v>
      </c>
      <c r="BB357" s="14" t="n">
        <v>1</v>
      </c>
      <c r="BC357" s="14" t="n">
        <v>0.589</v>
      </c>
      <c r="BD357" s="14" t="n">
        <v>0.123</v>
      </c>
      <c r="BE357" s="14" t="n">
        <v>1.74</v>
      </c>
      <c r="BF357" s="14" t="n">
        <v>2.329</v>
      </c>
      <c r="BG357" s="14" t="n">
        <v>0</v>
      </c>
      <c r="BH357" s="14" t="n">
        <v>1</v>
      </c>
      <c r="BI357" s="14" t="n">
        <v>0.6889999999999999</v>
      </c>
      <c r="BJ357" s="14" t="n">
        <v>0.123</v>
      </c>
      <c r="BK357" s="14" t="n">
        <v>0</v>
      </c>
      <c r="BL357" s="14" t="n">
        <v>0.6889999999999999</v>
      </c>
      <c r="BM357" s="14" t="n">
        <v>0</v>
      </c>
      <c r="BN357" s="14" t="n">
        <v>1</v>
      </c>
      <c r="BO357" s="14" t="n">
        <v>0</v>
      </c>
      <c r="BP357" s="14" t="n">
        <v>0</v>
      </c>
      <c r="BQ357" s="14" t="n">
        <v>0.164</v>
      </c>
      <c r="BR357" s="14" t="n">
        <v>0</v>
      </c>
      <c r="BS357" s="14" t="n">
        <v>0.833</v>
      </c>
      <c r="BT357" s="14" t="n">
        <v>0</v>
      </c>
      <c r="BU357" s="14" t="n">
        <v>0</v>
      </c>
      <c r="BV357" s="14" t="n">
        <v>0.17</v>
      </c>
      <c r="BW357" s="14" t="n">
        <v>0</v>
      </c>
      <c r="BX357" s="14" t="n">
        <v>1</v>
      </c>
      <c r="BY357" s="14" t="n">
        <v>12.729</v>
      </c>
      <c r="BZ357" s="14" t="n">
        <v>0</v>
      </c>
      <c r="CA357" s="14" t="n">
        <v>12.729</v>
      </c>
      <c r="CB357" s="14" t="n">
        <v>0</v>
      </c>
      <c r="CC357" s="14" t="n">
        <v>102.477</v>
      </c>
      <c r="CD357" s="14" t="n">
        <v>7.95</v>
      </c>
      <c r="CE357" s="14" t="n">
        <v>0</v>
      </c>
      <c r="CF357" s="14" t="n">
        <v>102.477</v>
      </c>
      <c r="CG357" s="14" t="n">
        <v>0</v>
      </c>
      <c r="CH357" s="14" t="n">
        <v>1</v>
      </c>
      <c r="CI357" s="14" t="n">
        <v>0</v>
      </c>
      <c r="CJ357" s="14" t="n">
        <v>0</v>
      </c>
      <c r="CK357" s="14" t="n">
        <v>0</v>
      </c>
      <c r="CL357" s="14" t="n">
        <v>0</v>
      </c>
      <c r="CM357" s="14" t="n">
        <v>0</v>
      </c>
      <c r="CN357" s="14" t="n">
        <v>0</v>
      </c>
      <c r="CO357" s="14" t="n">
        <v>0</v>
      </c>
      <c r="CP357" s="14" t="n">
        <v>0</v>
      </c>
      <c r="CQ357" s="14" t="n">
        <v>1.294</v>
      </c>
      <c r="CR357" s="14" t="n">
        <v>0</v>
      </c>
      <c r="CS357" s="14" t="n">
        <v>5.158</v>
      </c>
      <c r="CT357" s="14" t="n">
        <v>7.554</v>
      </c>
      <c r="CU357" s="14" t="n">
        <v>11.574</v>
      </c>
    </row>
    <row r="358">
      <c r="A358" s="14" t="inlineStr">
        <is>
          <t>HKG2023</t>
        </is>
      </c>
      <c r="B358" s="14" t="inlineStr">
        <is>
          <t>HKG</t>
        </is>
      </c>
      <c r="C358" s="14" t="inlineStr">
        <is>
          <t>HKG</t>
        </is>
      </c>
      <c r="D358" s="14" t="inlineStr">
        <is>
          <t>Hong Kong SAR</t>
        </is>
      </c>
      <c r="E358" s="14" t="n">
        <v>2023</v>
      </c>
      <c r="F358" s="14" t="n">
        <v>0</v>
      </c>
      <c r="G358" s="14" t="n">
        <v>5.77</v>
      </c>
      <c r="H358" s="14" t="n">
        <v>1.286</v>
      </c>
      <c r="I358" s="14" t="n">
        <v>0</v>
      </c>
      <c r="J358" s="14" t="n">
        <v>5.77</v>
      </c>
      <c r="K358" s="14" t="n">
        <v>0</v>
      </c>
      <c r="L358" s="14" t="n">
        <v>1</v>
      </c>
      <c r="M358" s="14" t="n">
        <v>7.886</v>
      </c>
      <c r="N358" s="14" t="n">
        <v>3.857</v>
      </c>
      <c r="O358" s="14" t="n">
        <v>0</v>
      </c>
      <c r="P358" s="14" t="n">
        <v>7.886</v>
      </c>
      <c r="Q358" s="14" t="n">
        <v>0</v>
      </c>
      <c r="R358" s="14" t="n">
        <v>1</v>
      </c>
      <c r="S358" s="14" t="n">
        <v>12.198</v>
      </c>
      <c r="T358" s="14" t="n">
        <v>7.714</v>
      </c>
      <c r="U358" s="14" t="n">
        <v>0</v>
      </c>
      <c r="V358" s="14" t="n">
        <v>12.198</v>
      </c>
      <c r="W358" s="14" t="n">
        <v>0</v>
      </c>
      <c r="X358" s="14" t="n">
        <v>1</v>
      </c>
      <c r="Y358" s="14" t="n">
        <v>35.424</v>
      </c>
      <c r="Z358" s="14" t="n">
        <v>3.968</v>
      </c>
      <c r="AA358" s="14" t="n">
        <v>3.114</v>
      </c>
      <c r="AB358" s="14" t="n">
        <v>38.538</v>
      </c>
      <c r="AC358" s="14" t="n">
        <v>0</v>
      </c>
      <c r="AD358" s="14" t="n">
        <v>1</v>
      </c>
      <c r="AE358" s="14" t="n">
        <v>35.523</v>
      </c>
      <c r="AF358" s="14" t="n">
        <v>7.075</v>
      </c>
      <c r="AG358" s="14" t="n">
        <v>3.015</v>
      </c>
      <c r="AH358" s="14" t="n">
        <v>38.538</v>
      </c>
      <c r="AI358" s="14" t="n">
        <v>0</v>
      </c>
      <c r="AJ358" s="14" t="n">
        <v>1</v>
      </c>
      <c r="AK358" s="14" t="n">
        <v>40.666</v>
      </c>
      <c r="AL358" s="14" t="n">
        <v>20.145</v>
      </c>
      <c r="AM358" s="14" t="n">
        <v>-1.125</v>
      </c>
      <c r="AN358" s="14" t="n">
        <v>39.54</v>
      </c>
      <c r="AO358" s="14" t="n">
        <v>0</v>
      </c>
      <c r="AP358" s="14" t="n">
        <v>1</v>
      </c>
      <c r="AQ358" s="14" t="n">
        <v>0.749</v>
      </c>
      <c r="AR358" s="14" t="n">
        <v>0.129</v>
      </c>
      <c r="AS358" s="14" t="n">
        <v>2.268</v>
      </c>
      <c r="AT358" s="14" t="n">
        <v>3.016</v>
      </c>
      <c r="AU358" s="14" t="n">
        <v>0</v>
      </c>
      <c r="AV358" s="14" t="n">
        <v>1</v>
      </c>
      <c r="AW358" s="14" t="n">
        <v>0.783</v>
      </c>
      <c r="AX358" s="14" t="n">
        <v>0.129</v>
      </c>
      <c r="AY358" s="14" t="n">
        <v>1.983</v>
      </c>
      <c r="AZ358" s="14" t="n">
        <v>2.765</v>
      </c>
      <c r="BA358" s="14" t="n">
        <v>0</v>
      </c>
      <c r="BB358" s="14" t="n">
        <v>1</v>
      </c>
      <c r="BC358" s="14" t="n">
        <v>0.527</v>
      </c>
      <c r="BD358" s="14" t="n">
        <v>0.129</v>
      </c>
      <c r="BE358" s="14" t="n">
        <v>1.888</v>
      </c>
      <c r="BF358" s="14" t="n">
        <v>2.416</v>
      </c>
      <c r="BG358" s="14" t="n">
        <v>0</v>
      </c>
      <c r="BH358" s="14" t="n">
        <v>1</v>
      </c>
      <c r="BI358" s="14" t="n">
        <v>0.64</v>
      </c>
      <c r="BJ358" s="14" t="n">
        <v>0.129</v>
      </c>
      <c r="BK358" s="14" t="n">
        <v>0</v>
      </c>
      <c r="BL358" s="14" t="n">
        <v>0.64</v>
      </c>
      <c r="BM358" s="14" t="n">
        <v>0</v>
      </c>
      <c r="BN358" s="14" t="n">
        <v>1</v>
      </c>
      <c r="BO358" s="14" t="n">
        <v>0</v>
      </c>
      <c r="BP358" s="14" t="n">
        <v>0</v>
      </c>
      <c r="BQ358" s="14" t="n">
        <v>0.184</v>
      </c>
      <c r="BR358" s="14" t="n">
        <v>0</v>
      </c>
      <c r="BS358" s="14" t="n">
        <v>0.833</v>
      </c>
      <c r="BT358" s="14" t="n">
        <v>0</v>
      </c>
      <c r="BU358" s="14" t="n">
        <v>0</v>
      </c>
      <c r="BV358" s="14" t="n">
        <v>0.198</v>
      </c>
      <c r="BW358" s="14" t="n">
        <v>0</v>
      </c>
      <c r="BX358" s="14" t="n">
        <v>1</v>
      </c>
      <c r="BY358" s="14" t="n">
        <v>13.254</v>
      </c>
      <c r="BZ358" s="14" t="n">
        <v>0</v>
      </c>
      <c r="CA358" s="14" t="n">
        <v>13.254</v>
      </c>
      <c r="CB358" s="14" t="n">
        <v>0</v>
      </c>
      <c r="CC358" s="14" t="n">
        <v>87.07899999999999</v>
      </c>
      <c r="CD358" s="14" t="n">
        <v>7.95</v>
      </c>
      <c r="CE358" s="14" t="n">
        <v>0</v>
      </c>
      <c r="CF358" s="14" t="n">
        <v>87.07899999999999</v>
      </c>
      <c r="CG358" s="14" t="n">
        <v>0</v>
      </c>
      <c r="CH358" s="14" t="n">
        <v>1</v>
      </c>
      <c r="CI358" s="14" t="n">
        <v>0</v>
      </c>
      <c r="CJ358" s="14" t="n">
        <v>0</v>
      </c>
      <c r="CK358" s="14" t="n">
        <v>0</v>
      </c>
      <c r="CL358" s="14" t="n">
        <v>0</v>
      </c>
      <c r="CM358" s="14" t="n">
        <v>0</v>
      </c>
      <c r="CN358" s="14" t="n">
        <v>0</v>
      </c>
      <c r="CO358" s="14" t="n">
        <v>0</v>
      </c>
      <c r="CP358" s="14" t="n">
        <v>0</v>
      </c>
      <c r="CQ358" s="14" t="n">
        <v>1.348</v>
      </c>
      <c r="CR358" s="14" t="n">
        <v>0</v>
      </c>
      <c r="CS358" s="14" t="n">
        <v>4.68</v>
      </c>
      <c r="CT358" s="14" t="n">
        <v>4.484</v>
      </c>
      <c r="CU358" s="14" t="n">
        <v>4.68</v>
      </c>
    </row>
    <row r="359">
      <c r="A359" s="14" t="inlineStr">
        <is>
          <t>HKG2024</t>
        </is>
      </c>
      <c r="B359" s="14" t="inlineStr">
        <is>
          <t>HKG</t>
        </is>
      </c>
      <c r="C359" s="14" t="inlineStr">
        <is>
          <t>HKG</t>
        </is>
      </c>
      <c r="D359" s="14" t="inlineStr">
        <is>
          <t>Hong Kong SAR</t>
        </is>
      </c>
      <c r="E359" s="14" t="n">
        <v>2024</v>
      </c>
      <c r="F359" s="14" t="n">
        <v>0</v>
      </c>
      <c r="G359" s="14" t="n">
        <v>4.833</v>
      </c>
      <c r="H359" s="14" t="n">
        <v>1.324</v>
      </c>
      <c r="I359" s="14" t="n">
        <v>0</v>
      </c>
      <c r="J359" s="14" t="n">
        <v>4.833</v>
      </c>
      <c r="K359" s="14" t="n">
        <v>0</v>
      </c>
      <c r="L359" s="14" t="n">
        <v>1</v>
      </c>
      <c r="M359" s="14" t="n">
        <v>7.124</v>
      </c>
      <c r="N359" s="14" t="n">
        <v>3.971</v>
      </c>
      <c r="O359" s="14" t="n">
        <v>0</v>
      </c>
      <c r="P359" s="14" t="n">
        <v>7.124</v>
      </c>
      <c r="Q359" s="14" t="n">
        <v>0</v>
      </c>
      <c r="R359" s="14" t="n">
        <v>1</v>
      </c>
      <c r="S359" s="14" t="n">
        <v>11.451</v>
      </c>
      <c r="T359" s="14" t="n">
        <v>7.942</v>
      </c>
      <c r="U359" s="14" t="n">
        <v>0</v>
      </c>
      <c r="V359" s="14" t="n">
        <v>11.451</v>
      </c>
      <c r="W359" s="14" t="n">
        <v>0</v>
      </c>
      <c r="X359" s="14" t="n">
        <v>1</v>
      </c>
      <c r="Y359" s="14" t="n">
        <v>39.742</v>
      </c>
      <c r="Z359" s="14" t="n">
        <v>5.018</v>
      </c>
      <c r="AA359" s="14" t="n">
        <v>0</v>
      </c>
      <c r="AB359" s="14" t="n">
        <v>39.742</v>
      </c>
      <c r="AC359" s="14" t="n">
        <v>0</v>
      </c>
      <c r="AD359" s="14" t="n">
        <v>1</v>
      </c>
      <c r="AE359" s="14" t="n">
        <v>39.742</v>
      </c>
      <c r="AF359" s="14" t="n">
        <v>8.706</v>
      </c>
      <c r="AG359" s="14" t="n">
        <v>0</v>
      </c>
      <c r="AH359" s="14" t="n">
        <v>39.742</v>
      </c>
      <c r="AI359" s="14" t="n">
        <v>0</v>
      </c>
      <c r="AJ359" s="14" t="n">
        <v>1</v>
      </c>
      <c r="AK359" s="14" t="n">
        <v>44.582</v>
      </c>
      <c r="AL359" s="14" t="n">
        <v>22.676</v>
      </c>
      <c r="AM359" s="14" t="n">
        <v>-3.843</v>
      </c>
      <c r="AN359" s="14" t="n">
        <v>40.739</v>
      </c>
      <c r="AO359" s="14" t="n">
        <v>0</v>
      </c>
      <c r="AP359" s="14" t="n">
        <v>1</v>
      </c>
      <c r="AQ359" s="14" t="n">
        <v>0.72</v>
      </c>
      <c r="AR359" s="14" t="n">
        <v>0.132</v>
      </c>
      <c r="AS359" s="14" t="n">
        <v>2.506</v>
      </c>
      <c r="AT359" s="14" t="n">
        <v>3.226</v>
      </c>
      <c r="AU359" s="14" t="n">
        <v>0</v>
      </c>
      <c r="AV359" s="14" t="n">
        <v>1</v>
      </c>
      <c r="AW359" s="14" t="n">
        <v>0.734</v>
      </c>
      <c r="AX359" s="14" t="n">
        <v>0.132</v>
      </c>
      <c r="AY359" s="14" t="n">
        <v>2.349</v>
      </c>
      <c r="AZ359" s="14" t="n">
        <v>3.083</v>
      </c>
      <c r="BA359" s="14" t="n">
        <v>0</v>
      </c>
      <c r="BB359" s="14" t="n">
        <v>1</v>
      </c>
      <c r="BC359" s="14" t="n">
        <v>0.51</v>
      </c>
      <c r="BD359" s="14" t="n">
        <v>0.132</v>
      </c>
      <c r="BE359" s="14" t="n">
        <v>1.973</v>
      </c>
      <c r="BF359" s="14" t="n">
        <v>2.483</v>
      </c>
      <c r="BG359" s="14" t="n">
        <v>0</v>
      </c>
      <c r="BH359" s="14" t="n">
        <v>1</v>
      </c>
      <c r="BI359" s="14" t="n">
        <v>0.652</v>
      </c>
      <c r="BJ359" s="14" t="n">
        <v>0.132</v>
      </c>
      <c r="BK359" s="14" t="n">
        <v>0</v>
      </c>
      <c r="BL359" s="14" t="n">
        <v>0.652</v>
      </c>
      <c r="BM359" s="14" t="n">
        <v>0</v>
      </c>
      <c r="BN359" s="14" t="n">
        <v>1</v>
      </c>
      <c r="BO359" s="14" t="n">
        <v>0</v>
      </c>
      <c r="BP359" s="14" t="n">
        <v>0</v>
      </c>
      <c r="BQ359" s="14" t="n">
        <v>0.17</v>
      </c>
      <c r="BR359" s="14" t="n">
        <v>0</v>
      </c>
      <c r="BS359" s="14" t="n">
        <v>0.833</v>
      </c>
      <c r="BT359" s="14" t="n">
        <v>0</v>
      </c>
      <c r="BU359" s="14" t="n">
        <v>0</v>
      </c>
      <c r="BV359" s="14" t="n">
        <v>0.179</v>
      </c>
      <c r="BW359" s="14" t="n">
        <v>0</v>
      </c>
      <c r="BX359" s="14" t="n">
        <v>1</v>
      </c>
      <c r="BY359" s="14" t="n">
        <v>13.646</v>
      </c>
      <c r="BZ359" s="14" t="n">
        <v>0</v>
      </c>
      <c r="CA359" s="14" t="n">
        <v>13.646</v>
      </c>
      <c r="CB359" s="14" t="n">
        <v>0</v>
      </c>
      <c r="CC359" s="14" t="n">
        <v>86.38500000000001</v>
      </c>
      <c r="CD359" s="14" t="n">
        <v>7.95</v>
      </c>
      <c r="CE359" s="14" t="n">
        <v>0</v>
      </c>
      <c r="CF359" s="14" t="n">
        <v>86.38500000000001</v>
      </c>
      <c r="CG359" s="14" t="n">
        <v>0</v>
      </c>
      <c r="CH359" s="14" t="n">
        <v>1</v>
      </c>
      <c r="CI359" s="14" t="n">
        <v>0</v>
      </c>
      <c r="CJ359" s="14" t="n">
        <v>0</v>
      </c>
      <c r="CK359" s="14" t="n">
        <v>0</v>
      </c>
      <c r="CL359" s="14" t="n">
        <v>0</v>
      </c>
      <c r="CM359" s="14" t="n">
        <v>0</v>
      </c>
      <c r="CN359" s="14" t="n">
        <v>0</v>
      </c>
      <c r="CO359" s="14" t="n">
        <v>0</v>
      </c>
      <c r="CP359" s="14" t="n">
        <v>0</v>
      </c>
      <c r="CQ359" s="14" t="n">
        <v>1.387</v>
      </c>
      <c r="CR359" s="14" t="n">
        <v>0</v>
      </c>
      <c r="CS359" s="14" t="n">
        <v>4.07</v>
      </c>
      <c r="CT359" s="14" t="n">
        <v>3.509</v>
      </c>
      <c r="CU359" s="14" t="n">
        <v>4.07</v>
      </c>
    </row>
    <row r="360">
      <c r="A360" s="14" t="inlineStr">
        <is>
          <t>HUN2021</t>
        </is>
      </c>
      <c r="B360" s="14" t="inlineStr">
        <is>
          <t>HUN</t>
        </is>
      </c>
      <c r="C360" s="14" t="inlineStr">
        <is>
          <t>HUN</t>
        </is>
      </c>
      <c r="D360" s="14" t="inlineStr">
        <is>
          <t>Hungary</t>
        </is>
      </c>
      <c r="E360" s="14" t="n">
        <v>2021</v>
      </c>
      <c r="F360" s="14" t="n">
        <v>0.27</v>
      </c>
      <c r="G360" s="14" t="n">
        <v>4.784</v>
      </c>
      <c r="H360" s="14" t="n">
        <v>0.9320000000000001</v>
      </c>
      <c r="I360" s="14" t="n">
        <v>1.023</v>
      </c>
      <c r="J360" s="14" t="n">
        <v>5.807</v>
      </c>
      <c r="K360" s="14" t="n">
        <v>0</v>
      </c>
      <c r="L360" s="14" t="n">
        <v>1</v>
      </c>
      <c r="M360" s="14" t="n">
        <v>7.131</v>
      </c>
      <c r="N360" s="14" t="n">
        <v>2.796</v>
      </c>
      <c r="O360" s="14" t="n">
        <v>1.06</v>
      </c>
      <c r="P360" s="14" t="n">
        <v>8.192</v>
      </c>
      <c r="Q360" s="14" t="n">
        <v>0</v>
      </c>
      <c r="R360" s="14" t="n">
        <v>1</v>
      </c>
      <c r="S360" s="14" t="n">
        <v>5.602</v>
      </c>
      <c r="T360" s="14" t="n">
        <v>3.472</v>
      </c>
      <c r="U360" s="14" t="n">
        <v>0.036</v>
      </c>
      <c r="V360" s="14" t="n">
        <v>7.16</v>
      </c>
      <c r="W360" s="14" t="n">
        <v>0.27</v>
      </c>
      <c r="X360" s="14" t="n">
        <v>1</v>
      </c>
      <c r="Y360" s="14" t="n">
        <v>17.959</v>
      </c>
      <c r="Z360" s="14" t="n">
        <v>1.984</v>
      </c>
      <c r="AA360" s="14" t="n">
        <v>-6.131</v>
      </c>
      <c r="AB360" s="14" t="n">
        <v>11.828</v>
      </c>
      <c r="AC360" s="14" t="n">
        <v>0</v>
      </c>
      <c r="AD360" s="14" t="n">
        <v>1</v>
      </c>
      <c r="AE360" s="14" t="n">
        <v>17.915</v>
      </c>
      <c r="AF360" s="14" t="n">
        <v>3.525</v>
      </c>
      <c r="AG360" s="14" t="n">
        <v>-6.087</v>
      </c>
      <c r="AH360" s="14" t="n">
        <v>11.828</v>
      </c>
      <c r="AI360" s="14" t="n">
        <v>0</v>
      </c>
      <c r="AJ360" s="14" t="n">
        <v>1</v>
      </c>
      <c r="AK360" s="14" t="n">
        <v>20.226</v>
      </c>
      <c r="AL360" s="14" t="n">
        <v>9.927</v>
      </c>
      <c r="AM360" s="14" t="n">
        <v>-12.316</v>
      </c>
      <c r="AN360" s="14" t="n">
        <v>10.046</v>
      </c>
      <c r="AO360" s="14" t="n">
        <v>0</v>
      </c>
      <c r="AP360" s="14" t="n">
        <v>0</v>
      </c>
      <c r="AQ360" s="14" t="n">
        <v>0.619</v>
      </c>
      <c r="AR360" s="14" t="n">
        <v>0.114</v>
      </c>
      <c r="AS360" s="14" t="n">
        <v>0.526</v>
      </c>
      <c r="AT360" s="14" t="n">
        <v>1.455</v>
      </c>
      <c r="AU360" s="14" t="n">
        <v>0.27</v>
      </c>
      <c r="AV360" s="14" t="n">
        <v>1</v>
      </c>
      <c r="AW360" s="14" t="n">
        <v>0.599</v>
      </c>
      <c r="AX360" s="14" t="n">
        <v>0.114</v>
      </c>
      <c r="AY360" s="14" t="n">
        <v>0.5580000000000001</v>
      </c>
      <c r="AZ360" s="14" t="n">
        <v>1.47</v>
      </c>
      <c r="BA360" s="14" t="n">
        <v>0.27</v>
      </c>
      <c r="BB360" s="14" t="n">
        <v>1</v>
      </c>
      <c r="BC360" s="14" t="n">
        <v>0.439</v>
      </c>
      <c r="BD360" s="14" t="n">
        <v>0.114</v>
      </c>
      <c r="BE360" s="14" t="n">
        <v>0.284</v>
      </c>
      <c r="BF360" s="14" t="n">
        <v>0.919</v>
      </c>
      <c r="BG360" s="14" t="n">
        <v>0.27</v>
      </c>
      <c r="BH360" s="14" t="n">
        <v>1</v>
      </c>
      <c r="BI360" s="14" t="n">
        <v>0.505</v>
      </c>
      <c r="BJ360" s="14" t="n">
        <v>0.114</v>
      </c>
      <c r="BK360" s="14" t="n">
        <v>0.653</v>
      </c>
      <c r="BL360" s="14" t="n">
        <v>1.471</v>
      </c>
      <c r="BM360" s="14" t="n">
        <v>0.27</v>
      </c>
      <c r="BN360" s="14" t="n">
        <v>1</v>
      </c>
      <c r="BO360" s="14" t="n">
        <v>0</v>
      </c>
      <c r="BP360" s="14" t="n">
        <v>0.008</v>
      </c>
      <c r="BQ360" s="14" t="n">
        <v>0.098</v>
      </c>
      <c r="BR360" s="14" t="n">
        <v>0</v>
      </c>
      <c r="BS360" s="14" t="n">
        <v>0.833</v>
      </c>
      <c r="BT360" s="14" t="n">
        <v>0</v>
      </c>
      <c r="BU360" s="14" t="n">
        <v>0</v>
      </c>
      <c r="BV360" s="14" t="n">
        <v>0.119</v>
      </c>
      <c r="BW360" s="14" t="n">
        <v>0.27</v>
      </c>
      <c r="BX360" s="14" t="n">
        <v>1</v>
      </c>
      <c r="BY360" s="14" t="n">
        <v>11.787</v>
      </c>
      <c r="BZ360" s="14" t="n">
        <v>0</v>
      </c>
      <c r="CA360" s="14" t="n">
        <v>11.787</v>
      </c>
      <c r="CB360" s="14" t="n">
        <v>0</v>
      </c>
      <c r="CC360" s="14" t="n">
        <v>78.125</v>
      </c>
      <c r="CD360" s="14" t="n">
        <v>7.95</v>
      </c>
      <c r="CE360" s="14" t="n">
        <v>110.456</v>
      </c>
      <c r="CF360" s="14" t="n">
        <v>239.498</v>
      </c>
      <c r="CG360" s="14" t="n">
        <v>0.27</v>
      </c>
      <c r="CH360" s="14" t="n">
        <v>1</v>
      </c>
      <c r="CI360" s="14" t="n">
        <v>0</v>
      </c>
      <c r="CJ360" s="14" t="n">
        <v>0</v>
      </c>
      <c r="CK360" s="14" t="n">
        <v>0</v>
      </c>
      <c r="CL360" s="14" t="n">
        <v>0</v>
      </c>
      <c r="CM360" s="14" t="n">
        <v>0</v>
      </c>
      <c r="CN360" s="14" t="n">
        <v>0</v>
      </c>
      <c r="CO360" s="14" t="n">
        <v>0</v>
      </c>
      <c r="CP360" s="14" t="n">
        <v>0.37</v>
      </c>
      <c r="CQ360" s="14" t="n">
        <v>1.198</v>
      </c>
      <c r="CR360" s="14" t="n">
        <v>0</v>
      </c>
      <c r="CS360" s="14" t="n">
        <v>3.093</v>
      </c>
      <c r="CT360" s="14" t="n">
        <v>5.408</v>
      </c>
      <c r="CU360" s="14" t="n">
        <v>12.007</v>
      </c>
    </row>
    <row r="361">
      <c r="A361" s="14" t="inlineStr">
        <is>
          <t>HUN2022</t>
        </is>
      </c>
      <c r="B361" s="14" t="inlineStr">
        <is>
          <t>HUN</t>
        </is>
      </c>
      <c r="C361" s="14" t="inlineStr">
        <is>
          <t>HUN</t>
        </is>
      </c>
      <c r="D361" s="14" t="inlineStr">
        <is>
          <t>Hungary</t>
        </is>
      </c>
      <c r="E361" s="14" t="n">
        <v>2022</v>
      </c>
      <c r="F361" s="14" t="n">
        <v>0.27</v>
      </c>
      <c r="G361" s="14" t="n">
        <v>4.052</v>
      </c>
      <c r="H361" s="14" t="n">
        <v>0.928</v>
      </c>
      <c r="I361" s="14" t="n">
        <v>8.752000000000001</v>
      </c>
      <c r="J361" s="14" t="n">
        <v>12.804</v>
      </c>
      <c r="K361" s="14" t="n">
        <v>0</v>
      </c>
      <c r="L361" s="14" t="n">
        <v>1</v>
      </c>
      <c r="M361" s="14" t="n">
        <v>8.563000000000001</v>
      </c>
      <c r="N361" s="14" t="n">
        <v>2.785</v>
      </c>
      <c r="O361" s="14" t="n">
        <v>8.436999999999999</v>
      </c>
      <c r="P361" s="14" t="n">
        <v>17</v>
      </c>
      <c r="Q361" s="14" t="n">
        <v>0</v>
      </c>
      <c r="R361" s="14" t="n">
        <v>1</v>
      </c>
      <c r="S361" s="14" t="n">
        <v>5.701</v>
      </c>
      <c r="T361" s="14" t="n">
        <v>2.792</v>
      </c>
      <c r="U361" s="14" t="n">
        <v>0.038</v>
      </c>
      <c r="V361" s="14" t="n">
        <v>7.288</v>
      </c>
      <c r="W361" s="14" t="n">
        <v>0.27</v>
      </c>
      <c r="X361" s="14" t="n">
        <v>1</v>
      </c>
      <c r="Y361" s="14" t="n">
        <v>43.743</v>
      </c>
      <c r="Z361" s="14" t="n">
        <v>4.589</v>
      </c>
      <c r="AA361" s="14" t="n">
        <v>-7.658</v>
      </c>
      <c r="AB361" s="14" t="n">
        <v>36.085</v>
      </c>
      <c r="AC361" s="14" t="n">
        <v>0</v>
      </c>
      <c r="AD361" s="14" t="n">
        <v>1</v>
      </c>
      <c r="AE361" s="14" t="n">
        <v>43.791</v>
      </c>
      <c r="AF361" s="14" t="n">
        <v>8.118</v>
      </c>
      <c r="AG361" s="14" t="n">
        <v>-7.706</v>
      </c>
      <c r="AH361" s="14" t="n">
        <v>36.085</v>
      </c>
      <c r="AI361" s="14" t="n">
        <v>0</v>
      </c>
      <c r="AJ361" s="14" t="n">
        <v>1</v>
      </c>
      <c r="AK361" s="14" t="n">
        <v>46.65</v>
      </c>
      <c r="AL361" s="14" t="n">
        <v>22.277</v>
      </c>
      <c r="AM361" s="14" t="n">
        <v>-39.278</v>
      </c>
      <c r="AN361" s="14" t="n">
        <v>9.363</v>
      </c>
      <c r="AO361" s="14" t="n">
        <v>0</v>
      </c>
      <c r="AP361" s="14" t="n">
        <v>0</v>
      </c>
      <c r="AQ361" s="14" t="n">
        <v>0.861</v>
      </c>
      <c r="AR361" s="14" t="n">
        <v>0.123</v>
      </c>
      <c r="AS361" s="14" t="n">
        <v>0.251</v>
      </c>
      <c r="AT361" s="14" t="n">
        <v>1.412</v>
      </c>
      <c r="AU361" s="14" t="n">
        <v>0.27</v>
      </c>
      <c r="AV361" s="14" t="n">
        <v>1</v>
      </c>
      <c r="AW361" s="14" t="n">
        <v>0.986</v>
      </c>
      <c r="AX361" s="14" t="n">
        <v>0.123</v>
      </c>
      <c r="AY361" s="14" t="n">
        <v>0.265</v>
      </c>
      <c r="AZ361" s="14" t="n">
        <v>1.589</v>
      </c>
      <c r="BA361" s="14" t="n">
        <v>0.27</v>
      </c>
      <c r="BB361" s="14" t="n">
        <v>1</v>
      </c>
      <c r="BC361" s="14" t="n">
        <v>0.598</v>
      </c>
      <c r="BD361" s="14" t="n">
        <v>0.123</v>
      </c>
      <c r="BE361" s="14" t="n">
        <v>0.194</v>
      </c>
      <c r="BF361" s="14" t="n">
        <v>1.006</v>
      </c>
      <c r="BG361" s="14" t="n">
        <v>0.27</v>
      </c>
      <c r="BH361" s="14" t="n">
        <v>1</v>
      </c>
      <c r="BI361" s="14" t="n">
        <v>0.612</v>
      </c>
      <c r="BJ361" s="14" t="n">
        <v>0.123</v>
      </c>
      <c r="BK361" s="14" t="n">
        <v>0.613</v>
      </c>
      <c r="BL361" s="14" t="n">
        <v>1.556</v>
      </c>
      <c r="BM361" s="14" t="n">
        <v>0.27</v>
      </c>
      <c r="BN361" s="14" t="n">
        <v>1</v>
      </c>
      <c r="BO361" s="14" t="n">
        <v>0</v>
      </c>
      <c r="BP361" s="14" t="n">
        <v>-0.002</v>
      </c>
      <c r="BQ361" s="14" t="n">
        <v>0.223</v>
      </c>
      <c r="BR361" s="14" t="n">
        <v>0</v>
      </c>
      <c r="BS361" s="14" t="n">
        <v>0.833</v>
      </c>
      <c r="BT361" s="14" t="n">
        <v>0</v>
      </c>
      <c r="BU361" s="14" t="n">
        <v>0</v>
      </c>
      <c r="BV361" s="14" t="n">
        <v>0.107</v>
      </c>
      <c r="BW361" s="14" t="n">
        <v>0.27</v>
      </c>
      <c r="BX361" s="14" t="n">
        <v>1</v>
      </c>
      <c r="BY361" s="14" t="n">
        <v>12.729</v>
      </c>
      <c r="BZ361" s="14" t="n">
        <v>0</v>
      </c>
      <c r="CA361" s="14" t="n">
        <v>12.729</v>
      </c>
      <c r="CB361" s="14" t="n">
        <v>0</v>
      </c>
      <c r="CC361" s="14" t="n">
        <v>97.90000000000001</v>
      </c>
      <c r="CD361" s="14" t="n">
        <v>7.95</v>
      </c>
      <c r="CE361" s="14" t="n">
        <v>128.96</v>
      </c>
      <c r="CF361" s="14" t="n">
        <v>288.112</v>
      </c>
      <c r="CG361" s="14" t="n">
        <v>0.27</v>
      </c>
      <c r="CH361" s="14" t="n">
        <v>1</v>
      </c>
      <c r="CI361" s="14" t="n">
        <v>0</v>
      </c>
      <c r="CJ361" s="14" t="n">
        <v>0</v>
      </c>
      <c r="CK361" s="14" t="n">
        <v>0</v>
      </c>
      <c r="CL361" s="14" t="n">
        <v>0</v>
      </c>
      <c r="CM361" s="14" t="n">
        <v>0</v>
      </c>
      <c r="CN361" s="14" t="n">
        <v>0</v>
      </c>
      <c r="CO361" s="14" t="n">
        <v>0</v>
      </c>
      <c r="CP361" s="14" t="n">
        <v>0.496</v>
      </c>
      <c r="CQ361" s="14" t="n">
        <v>1.294</v>
      </c>
      <c r="CR361" s="14" t="n">
        <v>0</v>
      </c>
      <c r="CS361" s="14" t="n">
        <v>3.34</v>
      </c>
      <c r="CT361" s="14" t="n">
        <v>4.925</v>
      </c>
      <c r="CU361" s="14" t="n">
        <v>37.7</v>
      </c>
    </row>
    <row r="362">
      <c r="A362" s="14" t="inlineStr">
        <is>
          <t>HUN2023</t>
        </is>
      </c>
      <c r="B362" s="14" t="inlineStr">
        <is>
          <t>HUN</t>
        </is>
      </c>
      <c r="C362" s="14" t="inlineStr">
        <is>
          <t>HUN</t>
        </is>
      </c>
      <c r="D362" s="14" t="inlineStr">
        <is>
          <t>Hungary</t>
        </is>
      </c>
      <c r="E362" s="14" t="n">
        <v>2023</v>
      </c>
      <c r="F362" s="14" t="n">
        <v>0.27</v>
      </c>
      <c r="G362" s="14" t="n">
        <v>2.574</v>
      </c>
      <c r="H362" s="14" t="n">
        <v>0.868</v>
      </c>
      <c r="I362" s="14" t="n">
        <v>10.142</v>
      </c>
      <c r="J362" s="14" t="n">
        <v>12.717</v>
      </c>
      <c r="K362" s="14" t="n">
        <v>0</v>
      </c>
      <c r="L362" s="14" t="n">
        <v>1</v>
      </c>
      <c r="M362" s="14" t="n">
        <v>5.996</v>
      </c>
      <c r="N362" s="14" t="n">
        <v>2.605</v>
      </c>
      <c r="O362" s="14" t="n">
        <v>9.769</v>
      </c>
      <c r="P362" s="14" t="n">
        <v>15.765</v>
      </c>
      <c r="Q362" s="14" t="n">
        <v>0</v>
      </c>
      <c r="R362" s="14" t="n">
        <v>1</v>
      </c>
      <c r="S362" s="14" t="n">
        <v>7.537</v>
      </c>
      <c r="T362" s="14" t="n">
        <v>4.727</v>
      </c>
      <c r="U362" s="14" t="n">
        <v>0.04</v>
      </c>
      <c r="V362" s="14" t="n">
        <v>9.622</v>
      </c>
      <c r="W362" s="14" t="n">
        <v>0.27</v>
      </c>
      <c r="X362" s="14" t="n">
        <v>1</v>
      </c>
      <c r="Y362" s="14" t="n">
        <v>19.798</v>
      </c>
      <c r="Z362" s="14" t="n">
        <v>2.218</v>
      </c>
      <c r="AA362" s="14" t="n">
        <v>13.859</v>
      </c>
      <c r="AB362" s="14" t="n">
        <v>33.657</v>
      </c>
      <c r="AC362" s="14" t="n">
        <v>0</v>
      </c>
      <c r="AD362" s="14" t="n">
        <v>1</v>
      </c>
      <c r="AE362" s="14" t="n">
        <v>19.896</v>
      </c>
      <c r="AF362" s="14" t="n">
        <v>3.963</v>
      </c>
      <c r="AG362" s="14" t="n">
        <v>13.76</v>
      </c>
      <c r="AH362" s="14" t="n">
        <v>33.657</v>
      </c>
      <c r="AI362" s="14" t="n">
        <v>0</v>
      </c>
      <c r="AJ362" s="14" t="n">
        <v>1</v>
      </c>
      <c r="AK362" s="14" t="n">
        <v>23.062</v>
      </c>
      <c r="AL362" s="14" t="n">
        <v>11.424</v>
      </c>
      <c r="AM362" s="14" t="n">
        <v>-15.123</v>
      </c>
      <c r="AN362" s="14" t="n">
        <v>10.082</v>
      </c>
      <c r="AO362" s="14" t="n">
        <v>0</v>
      </c>
      <c r="AP362" s="14" t="n">
        <v>0</v>
      </c>
      <c r="AQ362" s="14" t="n">
        <v>0.76</v>
      </c>
      <c r="AR362" s="14" t="n">
        <v>0.129</v>
      </c>
      <c r="AS362" s="14" t="n">
        <v>0.589</v>
      </c>
      <c r="AT362" s="14" t="n">
        <v>1.713</v>
      </c>
      <c r="AU362" s="14" t="n">
        <v>0.27</v>
      </c>
      <c r="AV362" s="14" t="n">
        <v>1</v>
      </c>
      <c r="AW362" s="14" t="n">
        <v>0.8110000000000001</v>
      </c>
      <c r="AX362" s="14" t="n">
        <v>0.129</v>
      </c>
      <c r="AY362" s="14" t="n">
        <v>0.569</v>
      </c>
      <c r="AZ362" s="14" t="n">
        <v>1.754</v>
      </c>
      <c r="BA362" s="14" t="n">
        <v>0.27</v>
      </c>
      <c r="BB362" s="14" t="n">
        <v>1</v>
      </c>
      <c r="BC362" s="14" t="n">
        <v>0.535</v>
      </c>
      <c r="BD362" s="14" t="n">
        <v>0.129</v>
      </c>
      <c r="BE362" s="14" t="n">
        <v>0.208</v>
      </c>
      <c r="BF362" s="14" t="n">
        <v>0.9429999999999999</v>
      </c>
      <c r="BG362" s="14" t="n">
        <v>0.27</v>
      </c>
      <c r="BH362" s="14" t="n">
        <v>1</v>
      </c>
      <c r="BI362" s="14" t="n">
        <v>0.579</v>
      </c>
      <c r="BJ362" s="14" t="n">
        <v>0.129</v>
      </c>
      <c r="BK362" s="14" t="n">
        <v>0.8</v>
      </c>
      <c r="BL362" s="14" t="n">
        <v>1.752</v>
      </c>
      <c r="BM362" s="14" t="n">
        <v>0.27</v>
      </c>
      <c r="BN362" s="14" t="n">
        <v>1</v>
      </c>
      <c r="BO362" s="14" t="n">
        <v>0</v>
      </c>
      <c r="BP362" s="14" t="n">
        <v>0.008999999999999999</v>
      </c>
      <c r="BQ362" s="14" t="n">
        <v>0.262</v>
      </c>
      <c r="BR362" s="14" t="n">
        <v>0</v>
      </c>
      <c r="BS362" s="14" t="n">
        <v>0.833</v>
      </c>
      <c r="BT362" s="14" t="n">
        <v>0</v>
      </c>
      <c r="BU362" s="14" t="n">
        <v>0</v>
      </c>
      <c r="BV362" s="14" t="n">
        <v>0.124</v>
      </c>
      <c r="BW362" s="14" t="n">
        <v>0.27</v>
      </c>
      <c r="BX362" s="14" t="n">
        <v>1</v>
      </c>
      <c r="BY362" s="14" t="n">
        <v>13.254</v>
      </c>
      <c r="BZ362" s="14" t="n">
        <v>0</v>
      </c>
      <c r="CA362" s="14" t="n">
        <v>13.254</v>
      </c>
      <c r="CB362" s="14" t="n">
        <v>0</v>
      </c>
      <c r="CC362" s="14" t="n">
        <v>83.248</v>
      </c>
      <c r="CD362" s="14" t="n">
        <v>7.95</v>
      </c>
      <c r="CE362" s="14" t="n">
        <v>172.959</v>
      </c>
      <c r="CF362" s="14" t="n">
        <v>325.383</v>
      </c>
      <c r="CG362" s="14" t="n">
        <v>0.27</v>
      </c>
      <c r="CH362" s="14" t="n">
        <v>1</v>
      </c>
      <c r="CI362" s="14" t="n">
        <v>0</v>
      </c>
      <c r="CJ362" s="14" t="n">
        <v>0</v>
      </c>
      <c r="CK362" s="14" t="n">
        <v>0</v>
      </c>
      <c r="CL362" s="14" t="n">
        <v>0</v>
      </c>
      <c r="CM362" s="14" t="n">
        <v>0</v>
      </c>
      <c r="CN362" s="14" t="n">
        <v>0</v>
      </c>
      <c r="CO362" s="14" t="n">
        <v>0</v>
      </c>
      <c r="CP362" s="14" t="n">
        <v>0.649</v>
      </c>
      <c r="CQ362" s="14" t="n">
        <v>1.348</v>
      </c>
      <c r="CR362" s="14" t="n">
        <v>0</v>
      </c>
      <c r="CS362" s="14" t="n">
        <v>3.478</v>
      </c>
      <c r="CT362" s="14" t="n">
        <v>2.37</v>
      </c>
      <c r="CU362" s="14" t="n">
        <v>13.704</v>
      </c>
    </row>
    <row r="363">
      <c r="A363" s="14" t="inlineStr">
        <is>
          <t>HUN2024</t>
        </is>
      </c>
      <c r="B363" s="14" t="inlineStr">
        <is>
          <t>HUN</t>
        </is>
      </c>
      <c r="C363" s="14" t="inlineStr">
        <is>
          <t>HUN</t>
        </is>
      </c>
      <c r="D363" s="14" t="inlineStr">
        <is>
          <t>Hungary</t>
        </is>
      </c>
      <c r="E363" s="14" t="n">
        <v>2024</v>
      </c>
      <c r="F363" s="14" t="n">
        <v>0.27</v>
      </c>
      <c r="G363" s="14" t="n">
        <v>2.445</v>
      </c>
      <c r="H363" s="14" t="n">
        <v>0.894</v>
      </c>
      <c r="I363" s="14" t="n">
        <v>9.936</v>
      </c>
      <c r="J363" s="14" t="n">
        <v>12.382</v>
      </c>
      <c r="K363" s="14" t="n">
        <v>0</v>
      </c>
      <c r="L363" s="14" t="n">
        <v>1</v>
      </c>
      <c r="M363" s="14" t="n">
        <v>6.327</v>
      </c>
      <c r="N363" s="14" t="n">
        <v>2.682</v>
      </c>
      <c r="O363" s="14" t="n">
        <v>6.436</v>
      </c>
      <c r="P363" s="14" t="n">
        <v>12.763</v>
      </c>
      <c r="Q363" s="14" t="n">
        <v>0</v>
      </c>
      <c r="R363" s="14" t="n">
        <v>1</v>
      </c>
      <c r="S363" s="14" t="n">
        <v>3.262</v>
      </c>
      <c r="T363" s="14" t="n">
        <v>2.16</v>
      </c>
      <c r="U363" s="14" t="n">
        <v>4.042</v>
      </c>
      <c r="V363" s="14" t="n">
        <v>9.276999999999999</v>
      </c>
      <c r="W363" s="14" t="n">
        <v>0.27</v>
      </c>
      <c r="X363" s="14" t="n">
        <v>1</v>
      </c>
      <c r="Y363" s="14" t="n">
        <v>17.328</v>
      </c>
      <c r="Z363" s="14" t="n">
        <v>2.188</v>
      </c>
      <c r="AA363" s="14" t="n">
        <v>4.862</v>
      </c>
      <c r="AB363" s="14" t="n">
        <v>22.19</v>
      </c>
      <c r="AC363" s="14" t="n">
        <v>0</v>
      </c>
      <c r="AD363" s="14" t="n">
        <v>1</v>
      </c>
      <c r="AE363" s="14" t="n">
        <v>17.328</v>
      </c>
      <c r="AF363" s="14" t="n">
        <v>3.796</v>
      </c>
      <c r="AG363" s="14" t="n">
        <v>4.862</v>
      </c>
      <c r="AH363" s="14" t="n">
        <v>22.19</v>
      </c>
      <c r="AI363" s="14" t="n">
        <v>0</v>
      </c>
      <c r="AJ363" s="14" t="n">
        <v>1</v>
      </c>
      <c r="AK363" s="14" t="n">
        <v>17.328</v>
      </c>
      <c r="AL363" s="14" t="n">
        <v>8.813000000000001</v>
      </c>
      <c r="AM363" s="14" t="n">
        <v>-10.343</v>
      </c>
      <c r="AN363" s="14" t="n">
        <v>8.871</v>
      </c>
      <c r="AO363" s="14" t="n">
        <v>0</v>
      </c>
      <c r="AP363" s="14" t="n">
        <v>0</v>
      </c>
      <c r="AQ363" s="14" t="n">
        <v>0.724</v>
      </c>
      <c r="AR363" s="14" t="n">
        <v>0.132</v>
      </c>
      <c r="AS363" s="14" t="n">
        <v>0.596</v>
      </c>
      <c r="AT363" s="14" t="n">
        <v>1.677</v>
      </c>
      <c r="AU363" s="14" t="n">
        <v>0.27</v>
      </c>
      <c r="AV363" s="14" t="n">
        <v>1</v>
      </c>
      <c r="AW363" s="14" t="n">
        <v>0.75</v>
      </c>
      <c r="AX363" s="14" t="n">
        <v>0.132</v>
      </c>
      <c r="AY363" s="14" t="n">
        <v>0.6</v>
      </c>
      <c r="AZ363" s="14" t="n">
        <v>1.714</v>
      </c>
      <c r="BA363" s="14" t="n">
        <v>0.27</v>
      </c>
      <c r="BB363" s="14" t="n">
        <v>1</v>
      </c>
      <c r="BC363" s="14" t="n">
        <v>0.513</v>
      </c>
      <c r="BD363" s="14" t="n">
        <v>0.132</v>
      </c>
      <c r="BE363" s="14" t="n">
        <v>0.243</v>
      </c>
      <c r="BF363" s="14" t="n">
        <v>0.96</v>
      </c>
      <c r="BG363" s="14" t="n">
        <v>0.27</v>
      </c>
      <c r="BH363" s="14" t="n">
        <v>1</v>
      </c>
      <c r="BI363" s="14" t="n">
        <v>0.591</v>
      </c>
      <c r="BJ363" s="14" t="n">
        <v>0.132</v>
      </c>
      <c r="BK363" s="14" t="n">
        <v>0.674</v>
      </c>
      <c r="BL363" s="14" t="n">
        <v>1.607</v>
      </c>
      <c r="BM363" s="14" t="n">
        <v>0.27</v>
      </c>
      <c r="BN363" s="14" t="n">
        <v>1</v>
      </c>
      <c r="BO363" s="14" t="n">
        <v>0</v>
      </c>
      <c r="BP363" s="14" t="n">
        <v>0.02</v>
      </c>
      <c r="BQ363" s="14" t="n">
        <v>0.193</v>
      </c>
      <c r="BR363" s="14" t="n">
        <v>0</v>
      </c>
      <c r="BS363" s="14" t="n">
        <v>0.833</v>
      </c>
      <c r="BT363" s="14" t="n">
        <v>0</v>
      </c>
      <c r="BU363" s="14" t="n">
        <v>0</v>
      </c>
      <c r="BV363" s="14" t="n">
        <v>0.115</v>
      </c>
      <c r="BW363" s="14" t="n">
        <v>0.27</v>
      </c>
      <c r="BX363" s="14" t="n">
        <v>1</v>
      </c>
      <c r="BY363" s="14" t="n">
        <v>13.646</v>
      </c>
      <c r="BZ363" s="14" t="n">
        <v>0</v>
      </c>
      <c r="CA363" s="14" t="n">
        <v>13.646</v>
      </c>
      <c r="CB363" s="14" t="n">
        <v>0</v>
      </c>
      <c r="CC363" s="14" t="n">
        <v>82.58799999999999</v>
      </c>
      <c r="CD363" s="14" t="n">
        <v>7.95</v>
      </c>
      <c r="CE363" s="14" t="n">
        <v>154.404</v>
      </c>
      <c r="CF363" s="14" t="n">
        <v>300.979</v>
      </c>
      <c r="CG363" s="14" t="n">
        <v>0.27</v>
      </c>
      <c r="CH363" s="14" t="n">
        <v>1</v>
      </c>
      <c r="CI363" s="14" t="n">
        <v>0</v>
      </c>
      <c r="CJ363" s="14" t="n">
        <v>0</v>
      </c>
      <c r="CK363" s="14" t="n">
        <v>0</v>
      </c>
      <c r="CL363" s="14" t="n">
        <v>0</v>
      </c>
      <c r="CM363" s="14" t="n">
        <v>0</v>
      </c>
      <c r="CN363" s="14" t="n">
        <v>0</v>
      </c>
      <c r="CO363" s="14" t="n">
        <v>0</v>
      </c>
      <c r="CP363" s="14" t="n">
        <v>0.649</v>
      </c>
      <c r="CQ363" s="14" t="n">
        <v>1.387</v>
      </c>
      <c r="CR363" s="14" t="n">
        <v>0</v>
      </c>
      <c r="CS363" s="14" t="n">
        <v>3.581</v>
      </c>
      <c r="CT363" s="14" t="n">
        <v>1.854</v>
      </c>
      <c r="CU363" s="14" t="n">
        <v>9.872999999999999</v>
      </c>
    </row>
    <row r="364">
      <c r="A364" s="14" t="inlineStr">
        <is>
          <t>ISL2021</t>
        </is>
      </c>
      <c r="B364" s="14" t="inlineStr">
        <is>
          <t>ISL</t>
        </is>
      </c>
      <c r="C364" s="14" t="inlineStr">
        <is>
          <t>ISL</t>
        </is>
      </c>
      <c r="D364" s="14" t="inlineStr">
        <is>
          <t>Iceland</t>
        </is>
      </c>
      <c r="E364" s="14" t="n">
        <v>2021</v>
      </c>
      <c r="F364" s="14" t="n">
        <v>0.24</v>
      </c>
      <c r="G364" s="14" t="n">
        <v>6.008</v>
      </c>
      <c r="H364" s="14" t="n">
        <v>1.143</v>
      </c>
      <c r="I364" s="14" t="n">
        <v>2.593</v>
      </c>
      <c r="J364" s="14" t="n">
        <v>8.601000000000001</v>
      </c>
      <c r="K364" s="14" t="n">
        <v>0</v>
      </c>
      <c r="L364" s="14" t="n">
        <v>1</v>
      </c>
      <c r="M364" s="14" t="n">
        <v>7.964</v>
      </c>
      <c r="N364" s="14" t="n">
        <v>3.43</v>
      </c>
      <c r="O364" s="14" t="n">
        <v>2.547</v>
      </c>
      <c r="P364" s="14" t="n">
        <v>10.512</v>
      </c>
      <c r="Q364" s="14" t="n">
        <v>0</v>
      </c>
      <c r="R364" s="14" t="n">
        <v>1</v>
      </c>
      <c r="S364" s="14" t="n">
        <v>11.725</v>
      </c>
      <c r="T364" s="14" t="n">
        <v>6.86</v>
      </c>
      <c r="U364" s="14" t="n">
        <v>0</v>
      </c>
      <c r="V364" s="14" t="n">
        <v>14.539</v>
      </c>
      <c r="W364" s="14" t="n">
        <v>0.24</v>
      </c>
      <c r="X364" s="14" t="n">
        <v>1</v>
      </c>
      <c r="Y364" s="14" t="n">
        <v>13.336</v>
      </c>
      <c r="Z364" s="14" t="n">
        <v>1.946</v>
      </c>
      <c r="AA364" s="14" t="n">
        <v>1.968</v>
      </c>
      <c r="AB364" s="14" t="n">
        <v>15.304</v>
      </c>
      <c r="AC364" s="14" t="n">
        <v>0</v>
      </c>
      <c r="AD364" s="14" t="n">
        <v>1</v>
      </c>
      <c r="AE364" s="14" t="n">
        <v>14.48</v>
      </c>
      <c r="AF364" s="14" t="n">
        <v>3.623</v>
      </c>
      <c r="AG364" s="14" t="n">
        <v>1.969</v>
      </c>
      <c r="AH364" s="14" t="n">
        <v>16.448</v>
      </c>
      <c r="AI364" s="14" t="n">
        <v>0</v>
      </c>
      <c r="AJ364" s="14" t="n">
        <v>1</v>
      </c>
      <c r="AK364" s="14" t="n">
        <v>21.34</v>
      </c>
      <c r="AL364" s="14" t="n">
        <v>11.853</v>
      </c>
      <c r="AM364" s="14" t="n">
        <v>0.624</v>
      </c>
      <c r="AN364" s="14" t="n">
        <v>27.235</v>
      </c>
      <c r="AO364" s="14" t="n">
        <v>0.24</v>
      </c>
      <c r="AP364" s="14" t="n">
        <v>1</v>
      </c>
      <c r="AQ364" s="14" t="n">
        <v>0.619</v>
      </c>
      <c r="AR364" s="14" t="n">
        <v>0.114</v>
      </c>
      <c r="AS364" s="14" t="n">
        <v>0.9360000000000001</v>
      </c>
      <c r="AT364" s="14" t="n">
        <v>1.928</v>
      </c>
      <c r="AU364" s="14" t="n">
        <v>0.24</v>
      </c>
      <c r="AV364" s="14" t="n">
        <v>1</v>
      </c>
      <c r="AW364" s="14" t="n">
        <v>0.599</v>
      </c>
      <c r="AX364" s="14" t="n">
        <v>0.114</v>
      </c>
      <c r="AY364" s="14" t="n">
        <v>0.865</v>
      </c>
      <c r="AZ364" s="14" t="n">
        <v>1.816</v>
      </c>
      <c r="BA364" s="14" t="n">
        <v>0.24</v>
      </c>
      <c r="BB364" s="14" t="n">
        <v>1</v>
      </c>
      <c r="BC364" s="14" t="n">
        <v>0.439</v>
      </c>
      <c r="BD364" s="14" t="n">
        <v>0.114</v>
      </c>
      <c r="BE364" s="14" t="n">
        <v>0.019</v>
      </c>
      <c r="BF364" s="14" t="n">
        <v>0.5669999999999999</v>
      </c>
      <c r="BG364" s="14" t="n">
        <v>0.24</v>
      </c>
      <c r="BH364" s="14" t="n">
        <v>1</v>
      </c>
      <c r="BI364" s="14" t="n">
        <v>0.505</v>
      </c>
      <c r="BJ364" s="14" t="n">
        <v>0.114</v>
      </c>
      <c r="BK364" s="14" t="n">
        <v>0.453</v>
      </c>
      <c r="BL364" s="14" t="n">
        <v>1.188</v>
      </c>
      <c r="BM364" s="14" t="n">
        <v>0.24</v>
      </c>
      <c r="BN364" s="14" t="n">
        <v>1</v>
      </c>
      <c r="BO364" s="14" t="n">
        <v>0</v>
      </c>
      <c r="BP364" s="14" t="n">
        <v>0.004</v>
      </c>
      <c r="BQ364" s="14" t="n">
        <v>0.057</v>
      </c>
      <c r="BR364" s="14" t="n">
        <v>0</v>
      </c>
      <c r="BS364" s="14" t="n">
        <v>1</v>
      </c>
      <c r="BT364" s="14" t="n">
        <v>0</v>
      </c>
      <c r="BU364" s="14" t="n">
        <v>0.003</v>
      </c>
      <c r="BV364" s="14" t="n">
        <v>0.162</v>
      </c>
      <c r="BW364" s="14" t="n">
        <v>0.24</v>
      </c>
      <c r="BX364" s="14" t="n">
        <v>0.833</v>
      </c>
      <c r="BY364" s="14" t="n">
        <v>11.787</v>
      </c>
      <c r="BZ364" s="14" t="n">
        <v>0</v>
      </c>
      <c r="CA364" s="14" t="n">
        <v>11.787</v>
      </c>
      <c r="CB364" s="14" t="n">
        <v>0</v>
      </c>
      <c r="CC364" s="14" t="n">
        <v>78.125</v>
      </c>
      <c r="CD364" s="14" t="n">
        <v>7.95</v>
      </c>
      <c r="CE364" s="14" t="n">
        <v>77.274</v>
      </c>
      <c r="CF364" s="14" t="n">
        <v>192.695</v>
      </c>
      <c r="CG364" s="14" t="n">
        <v>0.24</v>
      </c>
      <c r="CH364" s="14" t="n">
        <v>1</v>
      </c>
      <c r="CI364" s="14" t="n">
        <v>0</v>
      </c>
      <c r="CJ364" s="14" t="n">
        <v>0</v>
      </c>
      <c r="CK364" s="14" t="n">
        <v>0</v>
      </c>
      <c r="CL364" s="14" t="n">
        <v>0</v>
      </c>
      <c r="CM364" s="14" t="n">
        <v>0</v>
      </c>
      <c r="CN364" s="14" t="n">
        <v>0</v>
      </c>
      <c r="CO364" s="14" t="n">
        <v>0</v>
      </c>
      <c r="CP364" s="14" t="n">
        <v>0</v>
      </c>
      <c r="CQ364" s="14" t="n">
        <v>1.198</v>
      </c>
      <c r="CR364" s="14" t="n">
        <v>0</v>
      </c>
      <c r="CS364" s="14" t="n">
        <v>4.776</v>
      </c>
      <c r="CT364" s="14" t="n">
        <v>4.865</v>
      </c>
      <c r="CU364" s="14" t="n">
        <v>15.658</v>
      </c>
    </row>
    <row r="365">
      <c r="A365" s="14" t="inlineStr">
        <is>
          <t>ISL2022</t>
        </is>
      </c>
      <c r="B365" s="14" t="inlineStr">
        <is>
          <t>ISL</t>
        </is>
      </c>
      <c r="C365" s="14" t="inlineStr">
        <is>
          <t>ISL</t>
        </is>
      </c>
      <c r="D365" s="14" t="inlineStr">
        <is>
          <t>Iceland</t>
        </is>
      </c>
      <c r="E365" s="14" t="n">
        <v>2022</v>
      </c>
      <c r="F365" s="14" t="n">
        <v>0.24</v>
      </c>
      <c r="G365" s="14" t="n">
        <v>12.793</v>
      </c>
      <c r="H365" s="14" t="n">
        <v>1.235</v>
      </c>
      <c r="I365" s="14" t="n">
        <v>8.414</v>
      </c>
      <c r="J365" s="14" t="n">
        <v>21.207</v>
      </c>
      <c r="K365" s="14" t="n">
        <v>0</v>
      </c>
      <c r="L365" s="14" t="n">
        <v>1</v>
      </c>
      <c r="M365" s="14" t="n">
        <v>9.782999999999999</v>
      </c>
      <c r="N365" s="14" t="n">
        <v>3.704</v>
      </c>
      <c r="O365" s="14" t="n">
        <v>8.266</v>
      </c>
      <c r="P365" s="14" t="n">
        <v>18.049</v>
      </c>
      <c r="Q365" s="14" t="n">
        <v>0</v>
      </c>
      <c r="R365" s="14" t="n">
        <v>1</v>
      </c>
      <c r="S365" s="14" t="n">
        <v>18.967</v>
      </c>
      <c r="T365" s="14" t="n">
        <v>7.408</v>
      </c>
      <c r="U365" s="14" t="n">
        <v>0.337</v>
      </c>
      <c r="V365" s="14" t="n">
        <v>23.519</v>
      </c>
      <c r="W365" s="14" t="n">
        <v>0.24</v>
      </c>
      <c r="X365" s="14" t="n">
        <v>1</v>
      </c>
      <c r="Y365" s="14" t="n">
        <v>12.446</v>
      </c>
      <c r="Z365" s="14" t="n">
        <v>1.816</v>
      </c>
      <c r="AA365" s="14" t="n">
        <v>6.829</v>
      </c>
      <c r="AB365" s="14" t="n">
        <v>19.275</v>
      </c>
      <c r="AC365" s="14" t="n">
        <v>0</v>
      </c>
      <c r="AD365" s="14" t="n">
        <v>1</v>
      </c>
      <c r="AE365" s="14" t="n">
        <v>13.68</v>
      </c>
      <c r="AF365" s="14" t="n">
        <v>3.423</v>
      </c>
      <c r="AG365" s="14" t="n">
        <v>6.831</v>
      </c>
      <c r="AH365" s="14" t="n">
        <v>20.511</v>
      </c>
      <c r="AI365" s="14" t="n">
        <v>0</v>
      </c>
      <c r="AJ365" s="14" t="n">
        <v>1</v>
      </c>
      <c r="AK365" s="14" t="n">
        <v>21.089</v>
      </c>
      <c r="AL365" s="14" t="n">
        <v>11.713</v>
      </c>
      <c r="AM365" s="14" t="n">
        <v>2.41</v>
      </c>
      <c r="AN365" s="14" t="n">
        <v>28.63</v>
      </c>
      <c r="AO365" s="14" t="n">
        <v>0.24</v>
      </c>
      <c r="AP365" s="14" t="n">
        <v>1</v>
      </c>
      <c r="AQ365" s="14" t="n">
        <v>0.861</v>
      </c>
      <c r="AR365" s="14" t="n">
        <v>0.123</v>
      </c>
      <c r="AS365" s="14" t="n">
        <v>0.993</v>
      </c>
      <c r="AT365" s="14" t="n">
        <v>2.299</v>
      </c>
      <c r="AU365" s="14" t="n">
        <v>0.24</v>
      </c>
      <c r="AV365" s="14" t="n">
        <v>1</v>
      </c>
      <c r="AW365" s="14" t="n">
        <v>0.986</v>
      </c>
      <c r="AX365" s="14" t="n">
        <v>0.123</v>
      </c>
      <c r="AY365" s="14" t="n">
        <v>0.852</v>
      </c>
      <c r="AZ365" s="14" t="n">
        <v>2.279</v>
      </c>
      <c r="BA365" s="14" t="n">
        <v>0.24</v>
      </c>
      <c r="BB365" s="14" t="n">
        <v>1</v>
      </c>
      <c r="BC365" s="14" t="n">
        <v>0.598</v>
      </c>
      <c r="BD365" s="14" t="n">
        <v>0.123</v>
      </c>
      <c r="BE365" s="14" t="n">
        <v>0.07099999999999999</v>
      </c>
      <c r="BF365" s="14" t="n">
        <v>0.8139999999999999</v>
      </c>
      <c r="BG365" s="14" t="n">
        <v>0.24</v>
      </c>
      <c r="BH365" s="14" t="n">
        <v>1</v>
      </c>
      <c r="BI365" s="14" t="n">
        <v>0.612</v>
      </c>
      <c r="BJ365" s="14" t="n">
        <v>0.123</v>
      </c>
      <c r="BK365" s="14" t="n">
        <v>0.301</v>
      </c>
      <c r="BL365" s="14" t="n">
        <v>1.132</v>
      </c>
      <c r="BM365" s="14" t="n">
        <v>0.24</v>
      </c>
      <c r="BN365" s="14" t="n">
        <v>1</v>
      </c>
      <c r="BO365" s="14" t="n">
        <v>0</v>
      </c>
      <c r="BP365" s="14" t="n">
        <v>0.002</v>
      </c>
      <c r="BQ365" s="14" t="n">
        <v>0.06900000000000001</v>
      </c>
      <c r="BR365" s="14" t="n">
        <v>0</v>
      </c>
      <c r="BS365" s="14" t="n">
        <v>1</v>
      </c>
      <c r="BT365" s="14" t="n">
        <v>0</v>
      </c>
      <c r="BU365" s="14" t="n">
        <v>0.003</v>
      </c>
      <c r="BV365" s="14" t="n">
        <v>0.162</v>
      </c>
      <c r="BW365" s="14" t="n">
        <v>0.24</v>
      </c>
      <c r="BX365" s="14" t="n">
        <v>0.833</v>
      </c>
      <c r="BY365" s="14" t="n">
        <v>12.729</v>
      </c>
      <c r="BZ365" s="14" t="n">
        <v>0</v>
      </c>
      <c r="CA365" s="14" t="n">
        <v>12.729</v>
      </c>
      <c r="CB365" s="14" t="n">
        <v>0</v>
      </c>
      <c r="CC365" s="14" t="n">
        <v>97.90000000000001</v>
      </c>
      <c r="CD365" s="14" t="n">
        <v>7.95</v>
      </c>
      <c r="CE365" s="14" t="n">
        <v>50.254</v>
      </c>
      <c r="CF365" s="14" t="n">
        <v>183.711</v>
      </c>
      <c r="CG365" s="14" t="n">
        <v>0.24</v>
      </c>
      <c r="CH365" s="14" t="n">
        <v>1</v>
      </c>
      <c r="CI365" s="14" t="n">
        <v>0</v>
      </c>
      <c r="CJ365" s="14" t="n">
        <v>0</v>
      </c>
      <c r="CK365" s="14" t="n">
        <v>0</v>
      </c>
      <c r="CL365" s="14" t="n">
        <v>0</v>
      </c>
      <c r="CM365" s="14" t="n">
        <v>0</v>
      </c>
      <c r="CN365" s="14" t="n">
        <v>0</v>
      </c>
      <c r="CO365" s="14" t="n">
        <v>0</v>
      </c>
      <c r="CP365" s="14" t="n">
        <v>0</v>
      </c>
      <c r="CQ365" s="14" t="n">
        <v>1.294</v>
      </c>
      <c r="CR365" s="14" t="n">
        <v>0</v>
      </c>
      <c r="CS365" s="14" t="n">
        <v>5.158</v>
      </c>
      <c r="CT365" s="14" t="n">
        <v>11.559</v>
      </c>
      <c r="CU365" s="14" t="n">
        <v>29.266</v>
      </c>
    </row>
    <row r="366">
      <c r="A366" s="14" t="inlineStr">
        <is>
          <t>ISL2023</t>
        </is>
      </c>
      <c r="B366" s="14" t="inlineStr">
        <is>
          <t>ISL</t>
        </is>
      </c>
      <c r="C366" s="14" t="inlineStr">
        <is>
          <t>ISL</t>
        </is>
      </c>
      <c r="D366" s="14" t="inlineStr">
        <is>
          <t>Iceland</t>
        </is>
      </c>
      <c r="E366" s="14" t="n">
        <v>2023</v>
      </c>
      <c r="F366" s="14" t="n">
        <v>0.24</v>
      </c>
      <c r="G366" s="14" t="n">
        <v>6.426</v>
      </c>
      <c r="H366" s="14" t="n">
        <v>1.286</v>
      </c>
      <c r="I366" s="14" t="n">
        <v>9.750999999999999</v>
      </c>
      <c r="J366" s="14" t="n">
        <v>16.177</v>
      </c>
      <c r="K366" s="14" t="n">
        <v>0</v>
      </c>
      <c r="L366" s="14" t="n">
        <v>1</v>
      </c>
      <c r="M366" s="14" t="n">
        <v>7.886</v>
      </c>
      <c r="N366" s="14" t="n">
        <v>3.857</v>
      </c>
      <c r="O366" s="14" t="n">
        <v>9.579000000000001</v>
      </c>
      <c r="P366" s="14" t="n">
        <v>17.465</v>
      </c>
      <c r="Q366" s="14" t="n">
        <v>0</v>
      </c>
      <c r="R366" s="14" t="n">
        <v>1</v>
      </c>
      <c r="S366" s="14" t="n">
        <v>12.854</v>
      </c>
      <c r="T366" s="14" t="n">
        <v>7.714</v>
      </c>
      <c r="U366" s="14" t="n">
        <v>0.342</v>
      </c>
      <c r="V366" s="14" t="n">
        <v>15.939</v>
      </c>
      <c r="W366" s="14" t="n">
        <v>0.24</v>
      </c>
      <c r="X366" s="14" t="n">
        <v>1</v>
      </c>
      <c r="Y366" s="14" t="n">
        <v>12.546</v>
      </c>
      <c r="Z366" s="14" t="n">
        <v>1.83</v>
      </c>
      <c r="AA366" s="14" t="n">
        <v>7.71</v>
      </c>
      <c r="AB366" s="14" t="n">
        <v>20.256</v>
      </c>
      <c r="AC366" s="14" t="n">
        <v>0</v>
      </c>
      <c r="AD366" s="14" t="n">
        <v>1</v>
      </c>
      <c r="AE366" s="14" t="n">
        <v>13.832</v>
      </c>
      <c r="AF366" s="14" t="n">
        <v>3.461</v>
      </c>
      <c r="AG366" s="14" t="n">
        <v>7.713</v>
      </c>
      <c r="AH366" s="14" t="n">
        <v>21.545</v>
      </c>
      <c r="AI366" s="14" t="n">
        <v>0</v>
      </c>
      <c r="AJ366" s="14" t="n">
        <v>1</v>
      </c>
      <c r="AK366" s="14" t="n">
        <v>21.546</v>
      </c>
      <c r="AL366" s="14" t="n">
        <v>11.967</v>
      </c>
      <c r="AM366" s="14" t="n">
        <v>2.744</v>
      </c>
      <c r="AN366" s="14" t="n">
        <v>29.339</v>
      </c>
      <c r="AO366" s="14" t="n">
        <v>0.24</v>
      </c>
      <c r="AP366" s="14" t="n">
        <v>1</v>
      </c>
      <c r="AQ366" s="14" t="n">
        <v>0.76</v>
      </c>
      <c r="AR366" s="14" t="n">
        <v>0.129</v>
      </c>
      <c r="AS366" s="14" t="n">
        <v>1.085</v>
      </c>
      <c r="AT366" s="14" t="n">
        <v>2.289</v>
      </c>
      <c r="AU366" s="14" t="n">
        <v>0.24</v>
      </c>
      <c r="AV366" s="14" t="n">
        <v>1</v>
      </c>
      <c r="AW366" s="14" t="n">
        <v>0.8110000000000001</v>
      </c>
      <c r="AX366" s="14" t="n">
        <v>0.129</v>
      </c>
      <c r="AY366" s="14" t="n">
        <v>1.042</v>
      </c>
      <c r="AZ366" s="14" t="n">
        <v>2.298</v>
      </c>
      <c r="BA366" s="14" t="n">
        <v>0.24</v>
      </c>
      <c r="BB366" s="14" t="n">
        <v>1</v>
      </c>
      <c r="BC366" s="14" t="n">
        <v>0.535</v>
      </c>
      <c r="BD366" s="14" t="n">
        <v>0.129</v>
      </c>
      <c r="BE366" s="14" t="n">
        <v>0.078</v>
      </c>
      <c r="BF366" s="14" t="n">
        <v>0.741</v>
      </c>
      <c r="BG366" s="14" t="n">
        <v>0.24</v>
      </c>
      <c r="BH366" s="14" t="n">
        <v>1</v>
      </c>
      <c r="BI366" s="14" t="n">
        <v>0.579</v>
      </c>
      <c r="BJ366" s="14" t="n">
        <v>0.129</v>
      </c>
      <c r="BK366" s="14" t="n">
        <v>0.458</v>
      </c>
      <c r="BL366" s="14" t="n">
        <v>1.286</v>
      </c>
      <c r="BM366" s="14" t="n">
        <v>0.24</v>
      </c>
      <c r="BN366" s="14" t="n">
        <v>1</v>
      </c>
      <c r="BO366" s="14" t="n">
        <v>0</v>
      </c>
      <c r="BP366" s="14" t="n">
        <v>0.002</v>
      </c>
      <c r="BQ366" s="14" t="n">
        <v>0.073</v>
      </c>
      <c r="BR366" s="14" t="n">
        <v>0</v>
      </c>
      <c r="BS366" s="14" t="n">
        <v>1</v>
      </c>
      <c r="BT366" s="14" t="n">
        <v>0</v>
      </c>
      <c r="BU366" s="14" t="n">
        <v>0.003</v>
      </c>
      <c r="BV366" s="14" t="n">
        <v>0.17</v>
      </c>
      <c r="BW366" s="14" t="n">
        <v>0.24</v>
      </c>
      <c r="BX366" s="14" t="n">
        <v>0.833</v>
      </c>
      <c r="BY366" s="14" t="n">
        <v>13.254</v>
      </c>
      <c r="BZ366" s="14" t="n">
        <v>0</v>
      </c>
      <c r="CA366" s="14" t="n">
        <v>13.254</v>
      </c>
      <c r="CB366" s="14" t="n">
        <v>0</v>
      </c>
      <c r="CC366" s="14" t="n">
        <v>83.248</v>
      </c>
      <c r="CD366" s="14" t="n">
        <v>7.95</v>
      </c>
      <c r="CE366" s="14" t="n">
        <v>85.05500000000001</v>
      </c>
      <c r="CF366" s="14" t="n">
        <v>208.696</v>
      </c>
      <c r="CG366" s="14" t="n">
        <v>0.24</v>
      </c>
      <c r="CH366" s="14" t="n">
        <v>1</v>
      </c>
      <c r="CI366" s="14" t="n">
        <v>0</v>
      </c>
      <c r="CJ366" s="14" t="n">
        <v>0</v>
      </c>
      <c r="CK366" s="14" t="n">
        <v>0</v>
      </c>
      <c r="CL366" s="14" t="n">
        <v>0</v>
      </c>
      <c r="CM366" s="14" t="n">
        <v>0</v>
      </c>
      <c r="CN366" s="14" t="n">
        <v>0</v>
      </c>
      <c r="CO366" s="14" t="n">
        <v>0</v>
      </c>
      <c r="CP366" s="14" t="n">
        <v>0</v>
      </c>
      <c r="CQ366" s="14" t="n">
        <v>1.348</v>
      </c>
      <c r="CR366" s="14" t="n">
        <v>0</v>
      </c>
      <c r="CS366" s="14" t="n">
        <v>5.37</v>
      </c>
      <c r="CT366" s="14" t="n">
        <v>5.14</v>
      </c>
      <c r="CU366" s="14" t="n">
        <v>11.72</v>
      </c>
    </row>
    <row r="367">
      <c r="A367" s="14" t="inlineStr">
        <is>
          <t>ISL2024</t>
        </is>
      </c>
      <c r="B367" s="14" t="inlineStr">
        <is>
          <t>ISL</t>
        </is>
      </c>
      <c r="C367" s="14" t="inlineStr">
        <is>
          <t>ISL</t>
        </is>
      </c>
      <c r="D367" s="14" t="inlineStr">
        <is>
          <t>Iceland</t>
        </is>
      </c>
      <c r="E367" s="14" t="n">
        <v>2024</v>
      </c>
      <c r="F367" s="14" t="n">
        <v>0.24</v>
      </c>
      <c r="G367" s="14" t="n">
        <v>5.346</v>
      </c>
      <c r="H367" s="14" t="n">
        <v>1.324</v>
      </c>
      <c r="I367" s="14" t="n">
        <v>6.39</v>
      </c>
      <c r="J367" s="14" t="n">
        <v>11.736</v>
      </c>
      <c r="K367" s="14" t="n">
        <v>0</v>
      </c>
      <c r="L367" s="14" t="n">
        <v>1</v>
      </c>
      <c r="M367" s="14" t="n">
        <v>7.124</v>
      </c>
      <c r="N367" s="14" t="n">
        <v>3.971</v>
      </c>
      <c r="O367" s="14" t="n">
        <v>6.278</v>
      </c>
      <c r="P367" s="14" t="n">
        <v>13.401</v>
      </c>
      <c r="Q367" s="14" t="n">
        <v>0</v>
      </c>
      <c r="R367" s="14" t="n">
        <v>1</v>
      </c>
      <c r="S367" s="14" t="n">
        <v>11.964</v>
      </c>
      <c r="T367" s="14" t="n">
        <v>7.942</v>
      </c>
      <c r="U367" s="14" t="n">
        <v>0.391</v>
      </c>
      <c r="V367" s="14" t="n">
        <v>14.835</v>
      </c>
      <c r="W367" s="14" t="n">
        <v>0.24</v>
      </c>
      <c r="X367" s="14" t="n">
        <v>1</v>
      </c>
      <c r="Y367" s="14" t="n">
        <v>10.08</v>
      </c>
      <c r="Z367" s="14" t="n">
        <v>1.471</v>
      </c>
      <c r="AA367" s="14" t="n">
        <v>5.867</v>
      </c>
      <c r="AB367" s="14" t="n">
        <v>15.947</v>
      </c>
      <c r="AC367" s="14" t="n">
        <v>0</v>
      </c>
      <c r="AD367" s="14" t="n">
        <v>1</v>
      </c>
      <c r="AE367" s="14" t="n">
        <v>11.404</v>
      </c>
      <c r="AF367" s="14" t="n">
        <v>2.853</v>
      </c>
      <c r="AG367" s="14" t="n">
        <v>5.869</v>
      </c>
      <c r="AH367" s="14" t="n">
        <v>17.273</v>
      </c>
      <c r="AI367" s="14" t="n">
        <v>0</v>
      </c>
      <c r="AJ367" s="14" t="n">
        <v>1</v>
      </c>
      <c r="AK367" s="14" t="n">
        <v>19.345</v>
      </c>
      <c r="AL367" s="14" t="n">
        <v>10.745</v>
      </c>
      <c r="AM367" s="14" t="n">
        <v>2.905</v>
      </c>
      <c r="AN367" s="14" t="n">
        <v>26.717</v>
      </c>
      <c r="AO367" s="14" t="n">
        <v>0.24</v>
      </c>
      <c r="AP367" s="14" t="n">
        <v>1</v>
      </c>
      <c r="AQ367" s="14" t="n">
        <v>0.724</v>
      </c>
      <c r="AR367" s="14" t="n">
        <v>0.132</v>
      </c>
      <c r="AS367" s="14" t="n">
        <v>1.097</v>
      </c>
      <c r="AT367" s="14" t="n">
        <v>2.259</v>
      </c>
      <c r="AU367" s="14" t="n">
        <v>0.24</v>
      </c>
      <c r="AV367" s="14" t="n">
        <v>1</v>
      </c>
      <c r="AW367" s="14" t="n">
        <v>0.75</v>
      </c>
      <c r="AX367" s="14" t="n">
        <v>0.132</v>
      </c>
      <c r="AY367" s="14" t="n">
        <v>1.096</v>
      </c>
      <c r="AZ367" s="14" t="n">
        <v>2.289</v>
      </c>
      <c r="BA367" s="14" t="n">
        <v>0.24</v>
      </c>
      <c r="BB367" s="14" t="n">
        <v>1</v>
      </c>
      <c r="BC367" s="14" t="n">
        <v>0.513</v>
      </c>
      <c r="BD367" s="14" t="n">
        <v>0.132</v>
      </c>
      <c r="BE367" s="14" t="n">
        <v>0.08400000000000001</v>
      </c>
      <c r="BF367" s="14" t="n">
        <v>0.717</v>
      </c>
      <c r="BG367" s="14" t="n">
        <v>0.24</v>
      </c>
      <c r="BH367" s="14" t="n">
        <v>1</v>
      </c>
      <c r="BI367" s="14" t="n">
        <v>0.591</v>
      </c>
      <c r="BJ367" s="14" t="n">
        <v>0.132</v>
      </c>
      <c r="BK367" s="14" t="n">
        <v>0.466</v>
      </c>
      <c r="BL367" s="14" t="n">
        <v>1.312</v>
      </c>
      <c r="BM367" s="14" t="n">
        <v>0.24</v>
      </c>
      <c r="BN367" s="14" t="n">
        <v>1</v>
      </c>
      <c r="BO367" s="14" t="n">
        <v>0</v>
      </c>
      <c r="BP367" s="14" t="n">
        <v>0.002</v>
      </c>
      <c r="BQ367" s="14" t="n">
        <v>0.081</v>
      </c>
      <c r="BR367" s="14" t="n">
        <v>0</v>
      </c>
      <c r="BS367" s="14" t="n">
        <v>1</v>
      </c>
      <c r="BT367" s="14" t="n">
        <v>0</v>
      </c>
      <c r="BU367" s="14" t="n">
        <v>0.003</v>
      </c>
      <c r="BV367" s="14" t="n">
        <v>0.19</v>
      </c>
      <c r="BW367" s="14" t="n">
        <v>0.24</v>
      </c>
      <c r="BX367" s="14" t="n">
        <v>0.833</v>
      </c>
      <c r="BY367" s="14" t="n">
        <v>13.646</v>
      </c>
      <c r="BZ367" s="14" t="n">
        <v>0</v>
      </c>
      <c r="CA367" s="14" t="n">
        <v>13.646</v>
      </c>
      <c r="CB367" s="14" t="n">
        <v>0</v>
      </c>
      <c r="CC367" s="14" t="n">
        <v>82.58799999999999</v>
      </c>
      <c r="CD367" s="14" t="n">
        <v>7.95</v>
      </c>
      <c r="CE367" s="14" t="n">
        <v>89.01000000000001</v>
      </c>
      <c r="CF367" s="14" t="n">
        <v>212.781</v>
      </c>
      <c r="CG367" s="14" t="n">
        <v>0.24</v>
      </c>
      <c r="CH367" s="14" t="n">
        <v>1</v>
      </c>
      <c r="CI367" s="14" t="n">
        <v>0</v>
      </c>
      <c r="CJ367" s="14" t="n">
        <v>0</v>
      </c>
      <c r="CK367" s="14" t="n">
        <v>0</v>
      </c>
      <c r="CL367" s="14" t="n">
        <v>0</v>
      </c>
      <c r="CM367" s="14" t="n">
        <v>0</v>
      </c>
      <c r="CN367" s="14" t="n">
        <v>0</v>
      </c>
      <c r="CO367" s="14" t="n">
        <v>0</v>
      </c>
      <c r="CP367" s="14" t="n">
        <v>0</v>
      </c>
      <c r="CQ367" s="14" t="n">
        <v>1.387</v>
      </c>
      <c r="CR367" s="14" t="n">
        <v>0</v>
      </c>
      <c r="CS367" s="14" t="n">
        <v>5.529</v>
      </c>
      <c r="CT367" s="14" t="n">
        <v>4.022</v>
      </c>
      <c r="CU367" s="14" t="n">
        <v>9.494999999999999</v>
      </c>
    </row>
    <row r="368">
      <c r="A368" s="14" t="inlineStr">
        <is>
          <t>IND2021</t>
        </is>
      </c>
      <c r="B368" s="14" t="inlineStr">
        <is>
          <t>IND</t>
        </is>
      </c>
      <c r="C368" s="14" t="inlineStr">
        <is>
          <t>IND</t>
        </is>
      </c>
      <c r="D368" s="14" t="inlineStr">
        <is>
          <t>India</t>
        </is>
      </c>
      <c r="E368" s="14" t="n">
        <v>2021</v>
      </c>
      <c r="F368" s="14" t="n">
        <v>0.18</v>
      </c>
      <c r="G368" s="14" t="n">
        <v>2.467</v>
      </c>
      <c r="H368" s="14" t="n">
        <v>0.722</v>
      </c>
      <c r="I368" s="14" t="n">
        <v>0.407</v>
      </c>
      <c r="J368" s="14" t="n">
        <v>2.873</v>
      </c>
      <c r="K368" s="14" t="n">
        <v>0</v>
      </c>
      <c r="L368" s="14" t="n">
        <v>1</v>
      </c>
      <c r="M368" s="14" t="n">
        <v>3.936</v>
      </c>
      <c r="N368" s="14" t="n">
        <v>2.166</v>
      </c>
      <c r="O368" s="14" t="n">
        <v>0.352</v>
      </c>
      <c r="P368" s="14" t="n">
        <v>4.288</v>
      </c>
      <c r="Q368" s="14" t="n">
        <v>0</v>
      </c>
      <c r="R368" s="14" t="n">
        <v>1</v>
      </c>
      <c r="S368" s="14" t="n">
        <v>6.077</v>
      </c>
      <c r="T368" s="14" t="n">
        <v>4.332</v>
      </c>
      <c r="U368" s="14" t="n">
        <v>0.401</v>
      </c>
      <c r="V368" s="14" t="n">
        <v>7.643</v>
      </c>
      <c r="W368" s="14" t="n">
        <v>0.18</v>
      </c>
      <c r="X368" s="14" t="n">
        <v>1</v>
      </c>
      <c r="Y368" s="14" t="n">
        <v>11.183</v>
      </c>
      <c r="Z368" s="14" t="n">
        <v>0.993</v>
      </c>
      <c r="AA368" s="14" t="n">
        <v>-8.353</v>
      </c>
      <c r="AB368" s="14" t="n">
        <v>2.83</v>
      </c>
      <c r="AC368" s="14" t="n">
        <v>0</v>
      </c>
      <c r="AD368" s="14" t="n">
        <v>0</v>
      </c>
      <c r="AE368" s="14" t="n">
        <v>12.04</v>
      </c>
      <c r="AF368" s="14" t="n">
        <v>1.945</v>
      </c>
      <c r="AG368" s="14" t="n">
        <v>-9.210000000000001</v>
      </c>
      <c r="AH368" s="14" t="n">
        <v>2.83</v>
      </c>
      <c r="AI368" s="14" t="n">
        <v>0</v>
      </c>
      <c r="AJ368" s="14" t="n">
        <v>0</v>
      </c>
      <c r="AK368" s="14" t="n">
        <v>17.18</v>
      </c>
      <c r="AL368" s="14" t="n">
        <v>7.291</v>
      </c>
      <c r="AM368" s="14" t="n">
        <v>-14.197</v>
      </c>
      <c r="AN368" s="14" t="n">
        <v>2.983</v>
      </c>
      <c r="AO368" s="14" t="n">
        <v>0</v>
      </c>
      <c r="AP368" s="14" t="n">
        <v>0</v>
      </c>
      <c r="AQ368" s="14" t="n">
        <v>0.51</v>
      </c>
      <c r="AR368" s="14" t="n">
        <v>0.093</v>
      </c>
      <c r="AS368" s="14" t="n">
        <v>0.619</v>
      </c>
      <c r="AT368" s="14" t="n">
        <v>1.332</v>
      </c>
      <c r="AU368" s="14" t="n">
        <v>0.18</v>
      </c>
      <c r="AV368" s="14" t="n">
        <v>1</v>
      </c>
      <c r="AW368" s="14" t="n">
        <v>0.506</v>
      </c>
      <c r="AX368" s="14" t="n">
        <v>0.098</v>
      </c>
      <c r="AY368" s="14" t="n">
        <v>0.516</v>
      </c>
      <c r="AZ368" s="14" t="n">
        <v>1.206</v>
      </c>
      <c r="BA368" s="14" t="n">
        <v>0.18</v>
      </c>
      <c r="BB368" s="14" t="n">
        <v>1</v>
      </c>
      <c r="BC368" s="14" t="n">
        <v>0.452</v>
      </c>
      <c r="BD368" s="14" t="n">
        <v>0.117</v>
      </c>
      <c r="BE368" s="14" t="n">
        <v>0.18</v>
      </c>
      <c r="BF368" s="14" t="n">
        <v>0.745</v>
      </c>
      <c r="BG368" s="14" t="n">
        <v>0.18</v>
      </c>
      <c r="BH368" s="14" t="n">
        <v>1</v>
      </c>
      <c r="BI368" s="14" t="n">
        <v>0.212</v>
      </c>
      <c r="BJ368" s="14" t="n">
        <v>0.047</v>
      </c>
      <c r="BK368" s="14" t="n">
        <v>0.157</v>
      </c>
      <c r="BL368" s="14" t="n">
        <v>0.436</v>
      </c>
      <c r="BM368" s="14" t="n">
        <v>0.18</v>
      </c>
      <c r="BN368" s="14" t="n">
        <v>1</v>
      </c>
      <c r="BO368" s="14" t="n">
        <v>0</v>
      </c>
      <c r="BP368" s="14" t="n">
        <v>-0.01</v>
      </c>
      <c r="BQ368" s="14" t="n">
        <v>0.09</v>
      </c>
      <c r="BR368" s="14" t="n">
        <v>0</v>
      </c>
      <c r="BS368" s="14" t="n">
        <v>1</v>
      </c>
      <c r="BT368" s="14" t="n">
        <v>0</v>
      </c>
      <c r="BU368" s="14" t="n">
        <v>-0.01</v>
      </c>
      <c r="BV368" s="14" t="n">
        <v>0.049</v>
      </c>
      <c r="BW368" s="14" t="n">
        <v>0</v>
      </c>
      <c r="BX368" s="14" t="n">
        <v>0.833</v>
      </c>
      <c r="BY368" s="14" t="n">
        <v>11.787</v>
      </c>
      <c r="BZ368" s="14" t="n">
        <v>0</v>
      </c>
      <c r="CA368" s="14" t="n">
        <v>11.787</v>
      </c>
      <c r="CB368" s="14" t="n">
        <v>0</v>
      </c>
      <c r="CC368" s="14" t="n">
        <v>40.451</v>
      </c>
      <c r="CD368" s="14" t="n">
        <v>-33.294</v>
      </c>
      <c r="CE368" s="14" t="n">
        <v>32.351</v>
      </c>
      <c r="CF368" s="14" t="n">
        <v>85.90600000000001</v>
      </c>
      <c r="CG368" s="14" t="n">
        <v>0.18</v>
      </c>
      <c r="CH368" s="14" t="n">
        <v>1</v>
      </c>
      <c r="CI368" s="14" t="n">
        <v>0</v>
      </c>
      <c r="CJ368" s="14" t="n">
        <v>0</v>
      </c>
      <c r="CK368" s="14" t="n">
        <v>0</v>
      </c>
      <c r="CL368" s="14" t="n">
        <v>0.008999999999999999</v>
      </c>
      <c r="CM368" s="14" t="n">
        <v>0</v>
      </c>
      <c r="CN368" s="14" t="n">
        <v>0</v>
      </c>
      <c r="CO368" s="14" t="n">
        <v>0</v>
      </c>
      <c r="CP368" s="14" t="n">
        <v>0.737</v>
      </c>
      <c r="CQ368" s="14" t="n">
        <v>1.108</v>
      </c>
      <c r="CR368" s="14" t="n">
        <v>0.501</v>
      </c>
      <c r="CS368" s="14" t="n">
        <v>4.438</v>
      </c>
      <c r="CT368" s="14" t="n">
        <v>3.529</v>
      </c>
      <c r="CU368" s="14" t="n">
        <v>16.25</v>
      </c>
    </row>
    <row r="369">
      <c r="A369" s="14" t="inlineStr">
        <is>
          <t>IND2022</t>
        </is>
      </c>
      <c r="B369" s="14" t="inlineStr">
        <is>
          <t>IND</t>
        </is>
      </c>
      <c r="C369" s="14" t="inlineStr">
        <is>
          <t>IND</t>
        </is>
      </c>
      <c r="D369" s="14" t="inlineStr">
        <is>
          <t>India</t>
        </is>
      </c>
      <c r="E369" s="14" t="n">
        <v>2022</v>
      </c>
      <c r="F369" s="14" t="n">
        <v>0.18</v>
      </c>
      <c r="G369" s="14" t="n">
        <v>3.116</v>
      </c>
      <c r="H369" s="14" t="n">
        <v>0.782</v>
      </c>
      <c r="I369" s="14" t="n">
        <v>0.443</v>
      </c>
      <c r="J369" s="14" t="n">
        <v>3.559</v>
      </c>
      <c r="K369" s="14" t="n">
        <v>0</v>
      </c>
      <c r="L369" s="14" t="n">
        <v>1</v>
      </c>
      <c r="M369" s="14" t="n">
        <v>4.748</v>
      </c>
      <c r="N369" s="14" t="n">
        <v>2.346</v>
      </c>
      <c r="O369" s="14" t="n">
        <v>0.396</v>
      </c>
      <c r="P369" s="14" t="n">
        <v>5.143</v>
      </c>
      <c r="Q369" s="14" t="n">
        <v>0</v>
      </c>
      <c r="R369" s="14" t="n">
        <v>1</v>
      </c>
      <c r="S369" s="14" t="n">
        <v>7.025</v>
      </c>
      <c r="T369" s="14" t="n">
        <v>4.691</v>
      </c>
      <c r="U369" s="14" t="n">
        <v>0.537</v>
      </c>
      <c r="V369" s="14" t="n">
        <v>8.805999999999999</v>
      </c>
      <c r="W369" s="14" t="n">
        <v>0.18</v>
      </c>
      <c r="X369" s="14" t="n">
        <v>1</v>
      </c>
      <c r="Y369" s="14" t="n">
        <v>15.918</v>
      </c>
      <c r="Z369" s="14" t="n">
        <v>1.414</v>
      </c>
      <c r="AA369" s="14" t="n">
        <v>-10.308</v>
      </c>
      <c r="AB369" s="14" t="n">
        <v>5.61</v>
      </c>
      <c r="AC369" s="14" t="n">
        <v>0</v>
      </c>
      <c r="AD369" s="14" t="n">
        <v>0</v>
      </c>
      <c r="AE369" s="14" t="n">
        <v>16.816</v>
      </c>
      <c r="AF369" s="14" t="n">
        <v>2.716</v>
      </c>
      <c r="AG369" s="14" t="n">
        <v>-11.206</v>
      </c>
      <c r="AH369" s="14" t="n">
        <v>5.61</v>
      </c>
      <c r="AI369" s="14" t="n">
        <v>0</v>
      </c>
      <c r="AJ369" s="14" t="n">
        <v>0</v>
      </c>
      <c r="AK369" s="14" t="n">
        <v>22.199</v>
      </c>
      <c r="AL369" s="14" t="n">
        <v>9.422000000000001</v>
      </c>
      <c r="AM369" s="14" t="n">
        <v>-16.282</v>
      </c>
      <c r="AN369" s="14" t="n">
        <v>5.918</v>
      </c>
      <c r="AO369" s="14" t="n">
        <v>0</v>
      </c>
      <c r="AP369" s="14" t="n">
        <v>0</v>
      </c>
      <c r="AQ369" s="14" t="n">
        <v>0.644</v>
      </c>
      <c r="AR369" s="14" t="n">
        <v>0.092</v>
      </c>
      <c r="AS369" s="14" t="n">
        <v>0.489</v>
      </c>
      <c r="AT369" s="14" t="n">
        <v>1.336</v>
      </c>
      <c r="AU369" s="14" t="n">
        <v>0.18</v>
      </c>
      <c r="AV369" s="14" t="n">
        <v>1</v>
      </c>
      <c r="AW369" s="14" t="n">
        <v>0.574</v>
      </c>
      <c r="AX369" s="14" t="n">
        <v>0.075</v>
      </c>
      <c r="AY369" s="14" t="n">
        <v>0.436</v>
      </c>
      <c r="AZ369" s="14" t="n">
        <v>1.192</v>
      </c>
      <c r="BA369" s="14" t="n">
        <v>0.18</v>
      </c>
      <c r="BB369" s="14" t="n">
        <v>1</v>
      </c>
      <c r="BC369" s="14" t="n">
        <v>0.5</v>
      </c>
      <c r="BD369" s="14" t="n">
        <v>0.103</v>
      </c>
      <c r="BE369" s="14" t="n">
        <v>0.224</v>
      </c>
      <c r="BF369" s="14" t="n">
        <v>0.855</v>
      </c>
      <c r="BG369" s="14" t="n">
        <v>0.18</v>
      </c>
      <c r="BH369" s="14" t="n">
        <v>1</v>
      </c>
      <c r="BI369" s="14" t="n">
        <v>0.375</v>
      </c>
      <c r="BJ369" s="14" t="n">
        <v>0.073</v>
      </c>
      <c r="BK369" s="14" t="n">
        <v>0.223</v>
      </c>
      <c r="BL369" s="14" t="n">
        <v>0.706</v>
      </c>
      <c r="BM369" s="14" t="n">
        <v>0.18</v>
      </c>
      <c r="BN369" s="14" t="n">
        <v>1</v>
      </c>
      <c r="BO369" s="14" t="n">
        <v>0</v>
      </c>
      <c r="BP369" s="14" t="n">
        <v>-0.013</v>
      </c>
      <c r="BQ369" s="14" t="n">
        <v>0.13</v>
      </c>
      <c r="BR369" s="14" t="n">
        <v>0</v>
      </c>
      <c r="BS369" s="14" t="n">
        <v>1</v>
      </c>
      <c r="BT369" s="14" t="n">
        <v>0</v>
      </c>
      <c r="BU369" s="14" t="n">
        <v>-0.013</v>
      </c>
      <c r="BV369" s="14" t="n">
        <v>0.067</v>
      </c>
      <c r="BW369" s="14" t="n">
        <v>0</v>
      </c>
      <c r="BX369" s="14" t="n">
        <v>0.833</v>
      </c>
      <c r="BY369" s="14" t="n">
        <v>12.729</v>
      </c>
      <c r="BZ369" s="14" t="n">
        <v>0</v>
      </c>
      <c r="CA369" s="14" t="n">
        <v>12.729</v>
      </c>
      <c r="CB369" s="14" t="n">
        <v>0</v>
      </c>
      <c r="CC369" s="14" t="n">
        <v>81.131</v>
      </c>
      <c r="CD369" s="14" t="n">
        <v>-13.396</v>
      </c>
      <c r="CE369" s="14" t="n">
        <v>48.289</v>
      </c>
      <c r="CF369" s="14" t="n">
        <v>152.715</v>
      </c>
      <c r="CG369" s="14" t="n">
        <v>0.18</v>
      </c>
      <c r="CH369" s="14" t="n">
        <v>1</v>
      </c>
      <c r="CI369" s="14" t="n">
        <v>0</v>
      </c>
      <c r="CJ369" s="14" t="n">
        <v>0</v>
      </c>
      <c r="CK369" s="14" t="n">
        <v>0</v>
      </c>
      <c r="CL369" s="14" t="n">
        <v>0.01</v>
      </c>
      <c r="CM369" s="14" t="n">
        <v>0</v>
      </c>
      <c r="CN369" s="14" t="n">
        <v>0</v>
      </c>
      <c r="CO369" s="14" t="n">
        <v>0</v>
      </c>
      <c r="CP369" s="14" t="n">
        <v>0.733</v>
      </c>
      <c r="CQ369" s="14" t="n">
        <v>1.197</v>
      </c>
      <c r="CR369" s="14" t="n">
        <v>0.547</v>
      </c>
      <c r="CS369" s="14" t="n">
        <v>4.792</v>
      </c>
      <c r="CT369" s="14" t="n">
        <v>5.463</v>
      </c>
      <c r="CU369" s="14" t="n">
        <v>27.353</v>
      </c>
    </row>
    <row r="370">
      <c r="A370" s="14" t="inlineStr">
        <is>
          <t>IND2023</t>
        </is>
      </c>
      <c r="B370" s="14" t="inlineStr">
        <is>
          <t>IND</t>
        </is>
      </c>
      <c r="C370" s="14" t="inlineStr">
        <is>
          <t>IND</t>
        </is>
      </c>
      <c r="D370" s="14" t="inlineStr">
        <is>
          <t>India</t>
        </is>
      </c>
      <c r="E370" s="14" t="n">
        <v>2023</v>
      </c>
      <c r="F370" s="14" t="n">
        <v>0.18</v>
      </c>
      <c r="G370" s="14" t="n">
        <v>2.673</v>
      </c>
      <c r="H370" s="14" t="n">
        <v>0.8090000000000001</v>
      </c>
      <c r="I370" s="14" t="n">
        <v>0.375</v>
      </c>
      <c r="J370" s="14" t="n">
        <v>3.048</v>
      </c>
      <c r="K370" s="14" t="n">
        <v>0</v>
      </c>
      <c r="L370" s="14" t="n">
        <v>1</v>
      </c>
      <c r="M370" s="14" t="n">
        <v>4.372</v>
      </c>
      <c r="N370" s="14" t="n">
        <v>2.427</v>
      </c>
      <c r="O370" s="14" t="n">
        <v>0.332</v>
      </c>
      <c r="P370" s="14" t="n">
        <v>4.704</v>
      </c>
      <c r="Q370" s="14" t="n">
        <v>0</v>
      </c>
      <c r="R370" s="14" t="n">
        <v>1</v>
      </c>
      <c r="S370" s="14" t="n">
        <v>6.718</v>
      </c>
      <c r="T370" s="14" t="n">
        <v>4.854</v>
      </c>
      <c r="U370" s="14" t="n">
        <v>0.511</v>
      </c>
      <c r="V370" s="14" t="n">
        <v>8.364000000000001</v>
      </c>
      <c r="W370" s="14" t="n">
        <v>0.18</v>
      </c>
      <c r="X370" s="14" t="n">
        <v>1</v>
      </c>
      <c r="Y370" s="14" t="n">
        <v>9.414</v>
      </c>
      <c r="Z370" s="14" t="n">
        <v>0.836</v>
      </c>
      <c r="AA370" s="14" t="n">
        <v>-1.504</v>
      </c>
      <c r="AB370" s="14" t="n">
        <v>7.91</v>
      </c>
      <c r="AC370" s="14" t="n">
        <v>0</v>
      </c>
      <c r="AD370" s="14" t="n">
        <v>0</v>
      </c>
      <c r="AE370" s="14" t="n">
        <v>10.369</v>
      </c>
      <c r="AF370" s="14" t="n">
        <v>1.675</v>
      </c>
      <c r="AG370" s="14" t="n">
        <v>-2.459</v>
      </c>
      <c r="AH370" s="14" t="n">
        <v>7.91</v>
      </c>
      <c r="AI370" s="14" t="n">
        <v>0</v>
      </c>
      <c r="AJ370" s="14" t="n">
        <v>0</v>
      </c>
      <c r="AK370" s="14" t="n">
        <v>16.1</v>
      </c>
      <c r="AL370" s="14" t="n">
        <v>6.833</v>
      </c>
      <c r="AM370" s="14" t="n">
        <v>-7.75</v>
      </c>
      <c r="AN370" s="14" t="n">
        <v>8.35</v>
      </c>
      <c r="AO370" s="14" t="n">
        <v>0</v>
      </c>
      <c r="AP370" s="14" t="n">
        <v>0</v>
      </c>
      <c r="AQ370" s="14" t="n">
        <v>0.613</v>
      </c>
      <c r="AR370" s="14" t="n">
        <v>0.103</v>
      </c>
      <c r="AS370" s="14" t="n">
        <v>0.456</v>
      </c>
      <c r="AT370" s="14" t="n">
        <v>1.261</v>
      </c>
      <c r="AU370" s="14" t="n">
        <v>0.18</v>
      </c>
      <c r="AV370" s="14" t="n">
        <v>1</v>
      </c>
      <c r="AW370" s="14" t="n">
        <v>0.5620000000000001</v>
      </c>
      <c r="AX370" s="14" t="n">
        <v>0.096</v>
      </c>
      <c r="AY370" s="14" t="n">
        <v>0.397</v>
      </c>
      <c r="AZ370" s="14" t="n">
        <v>1.132</v>
      </c>
      <c r="BA370" s="14" t="n">
        <v>0.18</v>
      </c>
      <c r="BB370" s="14" t="n">
        <v>1</v>
      </c>
      <c r="BC370" s="14" t="n">
        <v>0.419</v>
      </c>
      <c r="BD370" s="14" t="n">
        <v>0.101</v>
      </c>
      <c r="BE370" s="14" t="n">
        <v>0.19</v>
      </c>
      <c r="BF370" s="14" t="n">
        <v>0.719</v>
      </c>
      <c r="BG370" s="14" t="n">
        <v>0.18</v>
      </c>
      <c r="BH370" s="14" t="n">
        <v>1</v>
      </c>
      <c r="BI370" s="14" t="n">
        <v>0.331</v>
      </c>
      <c r="BJ370" s="14" t="n">
        <v>0.07199999999999999</v>
      </c>
      <c r="BK370" s="14" t="n">
        <v>0.201</v>
      </c>
      <c r="BL370" s="14" t="n">
        <v>0.628</v>
      </c>
      <c r="BM370" s="14" t="n">
        <v>0.18</v>
      </c>
      <c r="BN370" s="14" t="n">
        <v>1</v>
      </c>
      <c r="BO370" s="14" t="n">
        <v>0</v>
      </c>
      <c r="BP370" s="14" t="n">
        <v>-0.02</v>
      </c>
      <c r="BQ370" s="14" t="n">
        <v>0.12</v>
      </c>
      <c r="BR370" s="14" t="n">
        <v>0</v>
      </c>
      <c r="BS370" s="14" t="n">
        <v>1</v>
      </c>
      <c r="BT370" s="14" t="n">
        <v>0</v>
      </c>
      <c r="BU370" s="14" t="n">
        <v>-0.02</v>
      </c>
      <c r="BV370" s="14" t="n">
        <v>0.08400000000000001</v>
      </c>
      <c r="BW370" s="14" t="n">
        <v>0</v>
      </c>
      <c r="BX370" s="14" t="n">
        <v>0.833</v>
      </c>
      <c r="BY370" s="14" t="n">
        <v>13.254</v>
      </c>
      <c r="BZ370" s="14" t="n">
        <v>0</v>
      </c>
      <c r="CA370" s="14" t="n">
        <v>13.254</v>
      </c>
      <c r="CB370" s="14" t="n">
        <v>0</v>
      </c>
      <c r="CC370" s="14" t="n">
        <v>71.121</v>
      </c>
      <c r="CD370" s="14" t="n">
        <v>-8.007999999999999</v>
      </c>
      <c r="CE370" s="14" t="n">
        <v>41.536</v>
      </c>
      <c r="CF370" s="14" t="n">
        <v>132.935</v>
      </c>
      <c r="CG370" s="14" t="n">
        <v>0.18</v>
      </c>
      <c r="CH370" s="14" t="n">
        <v>1</v>
      </c>
      <c r="CI370" s="14" t="n">
        <v>0</v>
      </c>
      <c r="CJ370" s="14" t="n">
        <v>0</v>
      </c>
      <c r="CK370" s="14" t="n">
        <v>0</v>
      </c>
      <c r="CL370" s="14" t="n">
        <v>0.011</v>
      </c>
      <c r="CM370" s="14" t="n">
        <v>0</v>
      </c>
      <c r="CN370" s="14" t="n">
        <v>0</v>
      </c>
      <c r="CO370" s="14" t="n">
        <v>0</v>
      </c>
      <c r="CP370" s="14" t="n">
        <v>0.742</v>
      </c>
      <c r="CQ370" s="14" t="n">
        <v>1.246</v>
      </c>
      <c r="CR370" s="14" t="n">
        <v>0.514</v>
      </c>
      <c r="CS370" s="14" t="n">
        <v>4.99</v>
      </c>
      <c r="CT370" s="14" t="n">
        <v>3.638</v>
      </c>
      <c r="CU370" s="14" t="n">
        <v>12.13</v>
      </c>
    </row>
    <row r="371">
      <c r="A371" s="14" t="inlineStr">
        <is>
          <t>IND2024</t>
        </is>
      </c>
      <c r="B371" s="14" t="inlineStr">
        <is>
          <t>IND</t>
        </is>
      </c>
      <c r="C371" s="14" t="inlineStr">
        <is>
          <t>IND</t>
        </is>
      </c>
      <c r="D371" s="14" t="inlineStr">
        <is>
          <t>India</t>
        </is>
      </c>
      <c r="E371" s="14" t="n">
        <v>2024</v>
      </c>
      <c r="F371" s="14" t="n">
        <v>0.18</v>
      </c>
      <c r="G371" s="14" t="n">
        <v>2.629</v>
      </c>
      <c r="H371" s="14" t="n">
        <v>0.833</v>
      </c>
      <c r="I371" s="14" t="n">
        <v>0.374</v>
      </c>
      <c r="J371" s="14" t="n">
        <v>3.003</v>
      </c>
      <c r="K371" s="14" t="n">
        <v>0</v>
      </c>
      <c r="L371" s="14" t="n">
        <v>1</v>
      </c>
      <c r="M371" s="14" t="n">
        <v>4.396</v>
      </c>
      <c r="N371" s="14" t="n">
        <v>2.498</v>
      </c>
      <c r="O371" s="14" t="n">
        <v>0.331</v>
      </c>
      <c r="P371" s="14" t="n">
        <v>4.727</v>
      </c>
      <c r="Q371" s="14" t="n">
        <v>0</v>
      </c>
      <c r="R371" s="14" t="n">
        <v>1</v>
      </c>
      <c r="S371" s="14" t="n">
        <v>6.793</v>
      </c>
      <c r="T371" s="14" t="n">
        <v>4.997</v>
      </c>
      <c r="U371" s="14" t="n">
        <v>0.544</v>
      </c>
      <c r="V371" s="14" t="n">
        <v>8.451000000000001</v>
      </c>
      <c r="W371" s="14" t="n">
        <v>0.18</v>
      </c>
      <c r="X371" s="14" t="n">
        <v>1</v>
      </c>
      <c r="Y371" s="14" t="n">
        <v>8.808999999999999</v>
      </c>
      <c r="Z371" s="14" t="n">
        <v>0.782</v>
      </c>
      <c r="AA371" s="14" t="n">
        <v>-1.189</v>
      </c>
      <c r="AB371" s="14" t="n">
        <v>7.62</v>
      </c>
      <c r="AC371" s="14" t="n">
        <v>0</v>
      </c>
      <c r="AD371" s="14" t="n">
        <v>0</v>
      </c>
      <c r="AE371" s="14" t="n">
        <v>9.792</v>
      </c>
      <c r="AF371" s="14" t="n">
        <v>1.582</v>
      </c>
      <c r="AG371" s="14" t="n">
        <v>-2.172</v>
      </c>
      <c r="AH371" s="14" t="n">
        <v>7.62</v>
      </c>
      <c r="AI371" s="14" t="n">
        <v>0</v>
      </c>
      <c r="AJ371" s="14" t="n">
        <v>0</v>
      </c>
      <c r="AK371" s="14" t="n">
        <v>15.692</v>
      </c>
      <c r="AL371" s="14" t="n">
        <v>6.66</v>
      </c>
      <c r="AM371" s="14" t="n">
        <v>-7.654</v>
      </c>
      <c r="AN371" s="14" t="n">
        <v>8.038</v>
      </c>
      <c r="AO371" s="14" t="n">
        <v>0</v>
      </c>
      <c r="AP371" s="14" t="n">
        <v>0</v>
      </c>
      <c r="AQ371" s="14" t="n">
        <v>0.598</v>
      </c>
      <c r="AR371" s="14" t="n">
        <v>0.109</v>
      </c>
      <c r="AS371" s="14" t="n">
        <v>0.433</v>
      </c>
      <c r="AT371" s="14" t="n">
        <v>1.216</v>
      </c>
      <c r="AU371" s="14" t="n">
        <v>0.18</v>
      </c>
      <c r="AV371" s="14" t="n">
        <v>1</v>
      </c>
      <c r="AW371" s="14" t="n">
        <v>0.539</v>
      </c>
      <c r="AX371" s="14" t="n">
        <v>0.099</v>
      </c>
      <c r="AY371" s="14" t="n">
        <v>0.385</v>
      </c>
      <c r="AZ371" s="14" t="n">
        <v>1.091</v>
      </c>
      <c r="BA371" s="14" t="n">
        <v>0.18</v>
      </c>
      <c r="BB371" s="14" t="n">
        <v>1</v>
      </c>
      <c r="BC371" s="14" t="n">
        <v>0.408</v>
      </c>
      <c r="BD371" s="14" t="n">
        <v>0.105</v>
      </c>
      <c r="BE371" s="14" t="n">
        <v>0.183</v>
      </c>
      <c r="BF371" s="14" t="n">
        <v>0.697</v>
      </c>
      <c r="BG371" s="14" t="n">
        <v>0.18</v>
      </c>
      <c r="BH371" s="14" t="n">
        <v>1</v>
      </c>
      <c r="BI371" s="14" t="n">
        <v>0.287</v>
      </c>
      <c r="BJ371" s="14" t="n">
        <v>0.063</v>
      </c>
      <c r="BK371" s="14" t="n">
        <v>0.193</v>
      </c>
      <c r="BL371" s="14" t="n">
        <v>0.5669999999999999</v>
      </c>
      <c r="BM371" s="14" t="n">
        <v>0.18</v>
      </c>
      <c r="BN371" s="14" t="n">
        <v>1</v>
      </c>
      <c r="BO371" s="14" t="n">
        <v>0</v>
      </c>
      <c r="BP371" s="14" t="n">
        <v>-0.021</v>
      </c>
      <c r="BQ371" s="14" t="n">
        <v>0.11</v>
      </c>
      <c r="BR371" s="14" t="n">
        <v>0</v>
      </c>
      <c r="BS371" s="14" t="n">
        <v>1</v>
      </c>
      <c r="BT371" s="14" t="n">
        <v>0</v>
      </c>
      <c r="BU371" s="14" t="n">
        <v>-0.021</v>
      </c>
      <c r="BV371" s="14" t="n">
        <v>0.08400000000000001</v>
      </c>
      <c r="BW371" s="14" t="n">
        <v>0</v>
      </c>
      <c r="BX371" s="14" t="n">
        <v>0.833</v>
      </c>
      <c r="BY371" s="14" t="n">
        <v>13.646</v>
      </c>
      <c r="BZ371" s="14" t="n">
        <v>0</v>
      </c>
      <c r="CA371" s="14" t="n">
        <v>13.646</v>
      </c>
      <c r="CB371" s="14" t="n">
        <v>0</v>
      </c>
      <c r="CC371" s="14" t="n">
        <v>61.32</v>
      </c>
      <c r="CD371" s="14" t="n">
        <v>-17.116</v>
      </c>
      <c r="CE371" s="14" t="n">
        <v>38.337</v>
      </c>
      <c r="CF371" s="14" t="n">
        <v>117.594</v>
      </c>
      <c r="CG371" s="14" t="n">
        <v>0.18</v>
      </c>
      <c r="CH371" s="14" t="n">
        <v>1</v>
      </c>
      <c r="CI371" s="14" t="n">
        <v>0</v>
      </c>
      <c r="CJ371" s="14" t="n">
        <v>0</v>
      </c>
      <c r="CK371" s="14" t="n">
        <v>0</v>
      </c>
      <c r="CL371" s="14" t="n">
        <v>0.011</v>
      </c>
      <c r="CM371" s="14" t="n">
        <v>0</v>
      </c>
      <c r="CN371" s="14" t="n">
        <v>0</v>
      </c>
      <c r="CO371" s="14" t="n">
        <v>0</v>
      </c>
      <c r="CP371" s="14" t="n">
        <v>0.742</v>
      </c>
      <c r="CQ371" s="14" t="n">
        <v>1.283</v>
      </c>
      <c r="CR371" s="14" t="n">
        <v>0.514</v>
      </c>
      <c r="CS371" s="14" t="n">
        <v>5.137</v>
      </c>
      <c r="CT371" s="14" t="n">
        <v>3.269</v>
      </c>
      <c r="CU371" s="14" t="n">
        <v>10.67</v>
      </c>
    </row>
    <row r="372">
      <c r="A372" s="14" t="inlineStr">
        <is>
          <t>IDN2021</t>
        </is>
      </c>
      <c r="B372" s="14" t="inlineStr">
        <is>
          <t>IDN</t>
        </is>
      </c>
      <c r="C372" s="14" t="inlineStr">
        <is>
          <t>IDN</t>
        </is>
      </c>
      <c r="D372" s="14" t="inlineStr">
        <is>
          <t>Indonesia</t>
        </is>
      </c>
      <c r="E372" s="14" t="n">
        <v>2021</v>
      </c>
      <c r="F372" s="14" t="n">
        <v>0.1</v>
      </c>
      <c r="G372" s="14" t="n">
        <v>2.859</v>
      </c>
      <c r="H372" s="14" t="n">
        <v>0.626</v>
      </c>
      <c r="I372" s="14" t="n">
        <v>-0.4</v>
      </c>
      <c r="J372" s="14" t="n">
        <v>2.459</v>
      </c>
      <c r="K372" s="14" t="n">
        <v>0</v>
      </c>
      <c r="L372" s="14" t="n">
        <v>1</v>
      </c>
      <c r="M372" s="14" t="n">
        <v>2.814</v>
      </c>
      <c r="N372" s="14" t="n">
        <v>1.275</v>
      </c>
      <c r="O372" s="14" t="n">
        <v>-0.209</v>
      </c>
      <c r="P372" s="14" t="n">
        <v>2.604</v>
      </c>
      <c r="Q372" s="14" t="n">
        <v>0</v>
      </c>
      <c r="R372" s="14" t="n">
        <v>1</v>
      </c>
      <c r="S372" s="14" t="n">
        <v>2.584</v>
      </c>
      <c r="T372" s="14" t="n">
        <v>1.601</v>
      </c>
      <c r="U372" s="14" t="n">
        <v>0.032</v>
      </c>
      <c r="V372" s="14" t="n">
        <v>2.877</v>
      </c>
      <c r="W372" s="14" t="n">
        <v>0.1</v>
      </c>
      <c r="X372" s="14" t="n">
        <v>1</v>
      </c>
      <c r="Y372" s="14" t="n">
        <v>4.121</v>
      </c>
      <c r="Z372" s="14" t="n">
        <v>0.455</v>
      </c>
      <c r="AA372" s="14" t="n">
        <v>1.561</v>
      </c>
      <c r="AB372" s="14" t="n">
        <v>5.683</v>
      </c>
      <c r="AC372" s="14" t="n">
        <v>0</v>
      </c>
      <c r="AD372" s="14" t="n">
        <v>1</v>
      </c>
      <c r="AE372" s="14" t="n">
        <v>4.693</v>
      </c>
      <c r="AF372" s="14" t="n">
        <v>0.918</v>
      </c>
      <c r="AG372" s="14" t="n">
        <v>0.989</v>
      </c>
      <c r="AH372" s="14" t="n">
        <v>5.683</v>
      </c>
      <c r="AI372" s="14" t="n">
        <v>0</v>
      </c>
      <c r="AJ372" s="14" t="n">
        <v>1</v>
      </c>
      <c r="AK372" s="14" t="n">
        <v>8.122999999999999</v>
      </c>
      <c r="AL372" s="14" t="n">
        <v>3.855</v>
      </c>
      <c r="AM372" s="14" t="n">
        <v>2.387</v>
      </c>
      <c r="AN372" s="14" t="n">
        <v>11.561</v>
      </c>
      <c r="AO372" s="14" t="n">
        <v>0.1</v>
      </c>
      <c r="AP372" s="14" t="n">
        <v>1</v>
      </c>
      <c r="AQ372" s="14" t="n">
        <v>0.621</v>
      </c>
      <c r="AR372" s="14" t="n">
        <v>0.114</v>
      </c>
      <c r="AS372" s="14" t="n">
        <v>-0.178</v>
      </c>
      <c r="AT372" s="14" t="n">
        <v>0.495</v>
      </c>
      <c r="AU372" s="14" t="n">
        <v>0</v>
      </c>
      <c r="AV372" s="14" t="n">
        <v>0</v>
      </c>
      <c r="AW372" s="14" t="n">
        <v>0.593</v>
      </c>
      <c r="AX372" s="14" t="n">
        <v>0.114</v>
      </c>
      <c r="AY372" s="14" t="n">
        <v>-0.225</v>
      </c>
      <c r="AZ372" s="14" t="n">
        <v>0.405</v>
      </c>
      <c r="BA372" s="14" t="n">
        <v>0</v>
      </c>
      <c r="BB372" s="14" t="n">
        <v>0</v>
      </c>
      <c r="BC372" s="14" t="n">
        <v>0.44</v>
      </c>
      <c r="BD372" s="14" t="n">
        <v>0.114</v>
      </c>
      <c r="BE372" s="14" t="n">
        <v>-0.293</v>
      </c>
      <c r="BF372" s="14" t="n">
        <v>0.161</v>
      </c>
      <c r="BG372" s="14" t="n">
        <v>0</v>
      </c>
      <c r="BH372" s="14" t="n">
        <v>0</v>
      </c>
      <c r="BI372" s="14" t="n">
        <v>0.5600000000000001</v>
      </c>
      <c r="BJ372" s="14" t="n">
        <v>0.114</v>
      </c>
      <c r="BK372" s="14" t="n">
        <v>-0.398</v>
      </c>
      <c r="BL372" s="14" t="n">
        <v>0.179</v>
      </c>
      <c r="BM372" s="14" t="n">
        <v>0</v>
      </c>
      <c r="BN372" s="14" t="n">
        <v>0</v>
      </c>
      <c r="BO372" s="14" t="n">
        <v>0</v>
      </c>
      <c r="BP372" s="14" t="n">
        <v>-0.005</v>
      </c>
      <c r="BQ372" s="14" t="n">
        <v>0.076</v>
      </c>
      <c r="BR372" s="14" t="n">
        <v>0</v>
      </c>
      <c r="BS372" s="14" t="n">
        <v>0.667</v>
      </c>
      <c r="BT372" s="14" t="n">
        <v>0</v>
      </c>
      <c r="BU372" s="14" t="n">
        <v>-0.005</v>
      </c>
      <c r="BV372" s="14" t="n">
        <v>0.07199999999999999</v>
      </c>
      <c r="BW372" s="14" t="n">
        <v>0</v>
      </c>
      <c r="BX372" s="14" t="n">
        <v>0.667</v>
      </c>
      <c r="BY372" s="14" t="n">
        <v>11.787</v>
      </c>
      <c r="BZ372" s="14" t="n">
        <v>0</v>
      </c>
      <c r="CA372" s="14" t="n">
        <v>11.787</v>
      </c>
      <c r="CB372" s="14" t="n">
        <v>0</v>
      </c>
      <c r="CC372" s="14" t="n">
        <v>81.69499999999999</v>
      </c>
      <c r="CD372" s="14" t="n">
        <v>7.95</v>
      </c>
      <c r="CE372" s="14" t="n">
        <v>-56.426</v>
      </c>
      <c r="CF372" s="14" t="n">
        <v>27.797</v>
      </c>
      <c r="CG372" s="14" t="n">
        <v>0</v>
      </c>
      <c r="CH372" s="14" t="n">
        <v>0</v>
      </c>
      <c r="CI372" s="14" t="n">
        <v>0</v>
      </c>
      <c r="CJ372" s="14" t="n">
        <v>0</v>
      </c>
      <c r="CK372" s="14" t="n">
        <v>0</v>
      </c>
      <c r="CL372" s="14" t="n">
        <v>5.263</v>
      </c>
      <c r="CM372" s="14" t="n">
        <v>0</v>
      </c>
      <c r="CN372" s="14" t="n">
        <v>0.302</v>
      </c>
      <c r="CO372" s="14" t="n">
        <v>0.22</v>
      </c>
      <c r="CP372" s="14" t="n">
        <v>0</v>
      </c>
      <c r="CQ372" s="14" t="n">
        <v>1.137</v>
      </c>
      <c r="CR372" s="14" t="n">
        <v>1</v>
      </c>
      <c r="CS372" s="14" t="n">
        <v>3.55</v>
      </c>
      <c r="CT372" s="14" t="n">
        <v>4.633</v>
      </c>
      <c r="CU372" s="14" t="n">
        <v>14.129</v>
      </c>
    </row>
    <row r="373">
      <c r="A373" s="14" t="inlineStr">
        <is>
          <t>IDN2022</t>
        </is>
      </c>
      <c r="B373" s="14" t="inlineStr">
        <is>
          <t>IDN</t>
        </is>
      </c>
      <c r="C373" s="14" t="inlineStr">
        <is>
          <t>IDN</t>
        </is>
      </c>
      <c r="D373" s="14" t="inlineStr">
        <is>
          <t>Indonesia</t>
        </is>
      </c>
      <c r="E373" s="14" t="n">
        <v>2022</v>
      </c>
      <c r="F373" s="14" t="n">
        <v>0.11</v>
      </c>
      <c r="G373" s="14" t="n">
        <v>2.78</v>
      </c>
      <c r="H373" s="14" t="n">
        <v>0.432</v>
      </c>
      <c r="I373" s="14" t="n">
        <v>-0.181</v>
      </c>
      <c r="J373" s="14" t="n">
        <v>2.598</v>
      </c>
      <c r="K373" s="14" t="n">
        <v>0</v>
      </c>
      <c r="L373" s="14" t="n">
        <v>1</v>
      </c>
      <c r="M373" s="14" t="n">
        <v>2.967</v>
      </c>
      <c r="N373" s="14" t="n">
        <v>1.225</v>
      </c>
      <c r="O373" s="14" t="n">
        <v>-0.105</v>
      </c>
      <c r="P373" s="14" t="n">
        <v>2.863</v>
      </c>
      <c r="Q373" s="14" t="n">
        <v>0</v>
      </c>
      <c r="R373" s="14" t="n">
        <v>1</v>
      </c>
      <c r="S373" s="14" t="n">
        <v>2.909</v>
      </c>
      <c r="T373" s="14" t="n">
        <v>1.425</v>
      </c>
      <c r="U373" s="14" t="n">
        <v>0.059</v>
      </c>
      <c r="V373" s="14" t="n">
        <v>3.241</v>
      </c>
      <c r="W373" s="14" t="n">
        <v>0.1</v>
      </c>
      <c r="X373" s="14" t="n">
        <v>1</v>
      </c>
      <c r="Y373" s="14" t="n">
        <v>4.451</v>
      </c>
      <c r="Z373" s="14" t="n">
        <v>0.491</v>
      </c>
      <c r="AA373" s="14" t="n">
        <v>0.855</v>
      </c>
      <c r="AB373" s="14" t="n">
        <v>5.306</v>
      </c>
      <c r="AC373" s="14" t="n">
        <v>0</v>
      </c>
      <c r="AD373" s="14" t="n">
        <v>1</v>
      </c>
      <c r="AE373" s="14" t="n">
        <v>5.068</v>
      </c>
      <c r="AF373" s="14" t="n">
        <v>0.992</v>
      </c>
      <c r="AG373" s="14" t="n">
        <v>1.068</v>
      </c>
      <c r="AH373" s="14" t="n">
        <v>6.137</v>
      </c>
      <c r="AI373" s="14" t="n">
        <v>0</v>
      </c>
      <c r="AJ373" s="14" t="n">
        <v>1</v>
      </c>
      <c r="AK373" s="14" t="n">
        <v>8.772</v>
      </c>
      <c r="AL373" s="14" t="n">
        <v>4.163</v>
      </c>
      <c r="AM373" s="14" t="n">
        <v>2.662</v>
      </c>
      <c r="AN373" s="14" t="n">
        <v>12.485</v>
      </c>
      <c r="AO373" s="14" t="n">
        <v>0.1</v>
      </c>
      <c r="AP373" s="14" t="n">
        <v>1</v>
      </c>
      <c r="AQ373" s="14" t="n">
        <v>0.847</v>
      </c>
      <c r="AR373" s="14" t="n">
        <v>0.123</v>
      </c>
      <c r="AS373" s="14" t="n">
        <v>-0.189</v>
      </c>
      <c r="AT373" s="14" t="n">
        <v>0.737</v>
      </c>
      <c r="AU373" s="14" t="n">
        <v>0</v>
      </c>
      <c r="AV373" s="14" t="n">
        <v>0</v>
      </c>
      <c r="AW373" s="14" t="n">
        <v>0.947</v>
      </c>
      <c r="AX373" s="14" t="n">
        <v>0.123</v>
      </c>
      <c r="AY373" s="14" t="n">
        <v>-0.42</v>
      </c>
      <c r="AZ373" s="14" t="n">
        <v>0.579</v>
      </c>
      <c r="BA373" s="14" t="n">
        <v>0</v>
      </c>
      <c r="BB373" s="14" t="n">
        <v>0</v>
      </c>
      <c r="BC373" s="14" t="n">
        <v>0.589</v>
      </c>
      <c r="BD373" s="14" t="n">
        <v>0.123</v>
      </c>
      <c r="BE373" s="14" t="n">
        <v>-0.447</v>
      </c>
      <c r="BF373" s="14" t="n">
        <v>0.155</v>
      </c>
      <c r="BG373" s="14" t="n">
        <v>0</v>
      </c>
      <c r="BH373" s="14" t="n">
        <v>0</v>
      </c>
      <c r="BI373" s="14" t="n">
        <v>0.6889999999999999</v>
      </c>
      <c r="BJ373" s="14" t="n">
        <v>0.123</v>
      </c>
      <c r="BK373" s="14" t="n">
        <v>-0.542</v>
      </c>
      <c r="BL373" s="14" t="n">
        <v>0.161</v>
      </c>
      <c r="BM373" s="14" t="n">
        <v>0</v>
      </c>
      <c r="BN373" s="14" t="n">
        <v>0</v>
      </c>
      <c r="BO373" s="14" t="n">
        <v>0</v>
      </c>
      <c r="BP373" s="14" t="n">
        <v>-0.023</v>
      </c>
      <c r="BQ373" s="14" t="n">
        <v>0.073</v>
      </c>
      <c r="BR373" s="14" t="n">
        <v>0</v>
      </c>
      <c r="BS373" s="14" t="n">
        <v>0.667</v>
      </c>
      <c r="BT373" s="14" t="n">
        <v>0</v>
      </c>
      <c r="BU373" s="14" t="n">
        <v>-0.023</v>
      </c>
      <c r="BV373" s="14" t="n">
        <v>0.076</v>
      </c>
      <c r="BW373" s="14" t="n">
        <v>0</v>
      </c>
      <c r="BX373" s="14" t="n">
        <v>0.667</v>
      </c>
      <c r="BY373" s="14" t="n">
        <v>12.729</v>
      </c>
      <c r="BZ373" s="14" t="n">
        <v>0</v>
      </c>
      <c r="CA373" s="14" t="n">
        <v>12.729</v>
      </c>
      <c r="CB373" s="14" t="n">
        <v>0</v>
      </c>
      <c r="CC373" s="14" t="n">
        <v>102.477</v>
      </c>
      <c r="CD373" s="14" t="n">
        <v>7.95</v>
      </c>
      <c r="CE373" s="14" t="n">
        <v>-78.348</v>
      </c>
      <c r="CF373" s="14" t="n">
        <v>26.783</v>
      </c>
      <c r="CG373" s="14" t="n">
        <v>0</v>
      </c>
      <c r="CH373" s="14" t="n">
        <v>0</v>
      </c>
      <c r="CI373" s="14" t="n">
        <v>0</v>
      </c>
      <c r="CJ373" s="14" t="n">
        <v>0</v>
      </c>
      <c r="CK373" s="14" t="n">
        <v>0</v>
      </c>
      <c r="CL373" s="14" t="n">
        <v>5.683</v>
      </c>
      <c r="CM373" s="14" t="n">
        <v>0</v>
      </c>
      <c r="CN373" s="14" t="n">
        <v>0.322</v>
      </c>
      <c r="CO373" s="14" t="n">
        <v>0.226</v>
      </c>
      <c r="CP373" s="14" t="n">
        <v>0</v>
      </c>
      <c r="CQ373" s="14" t="n">
        <v>1.227</v>
      </c>
      <c r="CR373" s="14" t="n">
        <v>1</v>
      </c>
      <c r="CS373" s="14" t="n">
        <v>3.834</v>
      </c>
      <c r="CT373" s="14" t="n">
        <v>7.75</v>
      </c>
      <c r="CU373" s="14" t="n">
        <v>28.059</v>
      </c>
    </row>
    <row r="374">
      <c r="A374" s="14" t="inlineStr">
        <is>
          <t>IDN2023</t>
        </is>
      </c>
      <c r="B374" s="14" t="inlineStr">
        <is>
          <t>IDN</t>
        </is>
      </c>
      <c r="C374" s="14" t="inlineStr">
        <is>
          <t>IDN</t>
        </is>
      </c>
      <c r="D374" s="14" t="inlineStr">
        <is>
          <t>Indonesia</t>
        </is>
      </c>
      <c r="E374" s="14" t="n">
        <v>2023</v>
      </c>
      <c r="F374" s="14" t="n">
        <v>0.11</v>
      </c>
      <c r="G374" s="14" t="n">
        <v>2.765</v>
      </c>
      <c r="H374" s="14" t="n">
        <v>0.63</v>
      </c>
      <c r="I374" s="14" t="n">
        <v>0.08599999999999999</v>
      </c>
      <c r="J374" s="14" t="n">
        <v>2.85</v>
      </c>
      <c r="K374" s="14" t="n">
        <v>0</v>
      </c>
      <c r="L374" s="14" t="n">
        <v>1</v>
      </c>
      <c r="M374" s="14" t="n">
        <v>2.926</v>
      </c>
      <c r="N374" s="14" t="n">
        <v>1.451</v>
      </c>
      <c r="O374" s="14" t="n">
        <v>0</v>
      </c>
      <c r="P374" s="14" t="n">
        <v>2.926</v>
      </c>
      <c r="Q374" s="14" t="n">
        <v>0</v>
      </c>
      <c r="R374" s="14" t="n">
        <v>1</v>
      </c>
      <c r="S374" s="14" t="n">
        <v>2.96</v>
      </c>
      <c r="T374" s="14" t="n">
        <v>1.856</v>
      </c>
      <c r="U374" s="14" t="n">
        <v>0.061</v>
      </c>
      <c r="V374" s="14" t="n">
        <v>3.287</v>
      </c>
      <c r="W374" s="14" t="n">
        <v>0.1</v>
      </c>
      <c r="X374" s="14" t="n">
        <v>1</v>
      </c>
      <c r="Y374" s="14" t="n">
        <v>4.635</v>
      </c>
      <c r="Z374" s="14" t="n">
        <v>0.512</v>
      </c>
      <c r="AA374" s="14" t="n">
        <v>0.191</v>
      </c>
      <c r="AB374" s="14" t="n">
        <v>4.826</v>
      </c>
      <c r="AC374" s="14" t="n">
        <v>0</v>
      </c>
      <c r="AD374" s="14" t="n">
        <v>1</v>
      </c>
      <c r="AE374" s="14" t="n">
        <v>5.277</v>
      </c>
      <c r="AF374" s="14" t="n">
        <v>1.033</v>
      </c>
      <c r="AG374" s="14" t="n">
        <v>1.113</v>
      </c>
      <c r="AH374" s="14" t="n">
        <v>6.39</v>
      </c>
      <c r="AI374" s="14" t="n">
        <v>0</v>
      </c>
      <c r="AJ374" s="14" t="n">
        <v>1</v>
      </c>
      <c r="AK374" s="14" t="n">
        <v>9.134</v>
      </c>
      <c r="AL374" s="14" t="n">
        <v>4.335</v>
      </c>
      <c r="AM374" s="14" t="n">
        <v>2.815</v>
      </c>
      <c r="AN374" s="14" t="n">
        <v>13.001</v>
      </c>
      <c r="AO374" s="14" t="n">
        <v>0.1</v>
      </c>
      <c r="AP374" s="14" t="n">
        <v>1</v>
      </c>
      <c r="AQ374" s="14" t="n">
        <v>0.749</v>
      </c>
      <c r="AR374" s="14" t="n">
        <v>0.129</v>
      </c>
      <c r="AS374" s="14" t="n">
        <v>-0.128</v>
      </c>
      <c r="AT374" s="14" t="n">
        <v>0.696</v>
      </c>
      <c r="AU374" s="14" t="n">
        <v>0</v>
      </c>
      <c r="AV374" s="14" t="n">
        <v>0</v>
      </c>
      <c r="AW374" s="14" t="n">
        <v>0.783</v>
      </c>
      <c r="AX374" s="14" t="n">
        <v>0.129</v>
      </c>
      <c r="AY374" s="14" t="n">
        <v>-0.294</v>
      </c>
      <c r="AZ374" s="14" t="n">
        <v>0.538</v>
      </c>
      <c r="BA374" s="14" t="n">
        <v>0</v>
      </c>
      <c r="BB374" s="14" t="n">
        <v>0</v>
      </c>
      <c r="BC374" s="14" t="n">
        <v>0.527</v>
      </c>
      <c r="BD374" s="14" t="n">
        <v>0.129</v>
      </c>
      <c r="BE374" s="14" t="n">
        <v>-0.39</v>
      </c>
      <c r="BF374" s="14" t="n">
        <v>0.151</v>
      </c>
      <c r="BG374" s="14" t="n">
        <v>0</v>
      </c>
      <c r="BH374" s="14" t="n">
        <v>0</v>
      </c>
      <c r="BI374" s="14" t="n">
        <v>0.64</v>
      </c>
      <c r="BJ374" s="14" t="n">
        <v>0.129</v>
      </c>
      <c r="BK374" s="14" t="n">
        <v>-0.468</v>
      </c>
      <c r="BL374" s="14" t="n">
        <v>0.189</v>
      </c>
      <c r="BM374" s="14" t="n">
        <v>0</v>
      </c>
      <c r="BN374" s="14" t="n">
        <v>0</v>
      </c>
      <c r="BO374" s="14" t="n">
        <v>0</v>
      </c>
      <c r="BP374" s="14" t="n">
        <v>-0.002</v>
      </c>
      <c r="BQ374" s="14" t="n">
        <v>0.07099999999999999</v>
      </c>
      <c r="BR374" s="14" t="n">
        <v>0</v>
      </c>
      <c r="BS374" s="14" t="n">
        <v>0.667</v>
      </c>
      <c r="BT374" s="14" t="n">
        <v>0</v>
      </c>
      <c r="BU374" s="14" t="n">
        <v>-0.002</v>
      </c>
      <c r="BV374" s="14" t="n">
        <v>0.076</v>
      </c>
      <c r="BW374" s="14" t="n">
        <v>0</v>
      </c>
      <c r="BX374" s="14" t="n">
        <v>0.667</v>
      </c>
      <c r="BY374" s="14" t="n">
        <v>13.254</v>
      </c>
      <c r="BZ374" s="14" t="n">
        <v>0</v>
      </c>
      <c r="CA374" s="14" t="n">
        <v>13.254</v>
      </c>
      <c r="CB374" s="14" t="n">
        <v>0</v>
      </c>
      <c r="CC374" s="14" t="n">
        <v>87.07899999999999</v>
      </c>
      <c r="CD374" s="14" t="n">
        <v>7.95</v>
      </c>
      <c r="CE374" s="14" t="n">
        <v>-63.524</v>
      </c>
      <c r="CF374" s="14" t="n">
        <v>26.146</v>
      </c>
      <c r="CG374" s="14" t="n">
        <v>0</v>
      </c>
      <c r="CH374" s="14" t="n">
        <v>0</v>
      </c>
      <c r="CI374" s="14" t="n">
        <v>0</v>
      </c>
      <c r="CJ374" s="14" t="n">
        <v>0</v>
      </c>
      <c r="CK374" s="14" t="n">
        <v>0</v>
      </c>
      <c r="CL374" s="14" t="n">
        <v>5.918</v>
      </c>
      <c r="CM374" s="14" t="n">
        <v>0</v>
      </c>
      <c r="CN374" s="14" t="n">
        <v>0.337</v>
      </c>
      <c r="CO374" s="14" t="n">
        <v>0.232</v>
      </c>
      <c r="CP374" s="14" t="n">
        <v>0</v>
      </c>
      <c r="CQ374" s="14" t="n">
        <v>1.278</v>
      </c>
      <c r="CR374" s="14" t="n">
        <v>1</v>
      </c>
      <c r="CS374" s="14" t="n">
        <v>3.992</v>
      </c>
      <c r="CT374" s="14" t="n">
        <v>5.207</v>
      </c>
      <c r="CU374" s="14" t="n">
        <v>9.260999999999999</v>
      </c>
    </row>
    <row r="375">
      <c r="A375" s="14" t="inlineStr">
        <is>
          <t>IDN2024</t>
        </is>
      </c>
      <c r="B375" s="14" t="inlineStr">
        <is>
          <t>IDN</t>
        </is>
      </c>
      <c r="C375" s="14" t="inlineStr">
        <is>
          <t>IDN</t>
        </is>
      </c>
      <c r="D375" s="14" t="inlineStr">
        <is>
          <t>Indonesia</t>
        </is>
      </c>
      <c r="E375" s="14" t="n">
        <v>2024</v>
      </c>
      <c r="F375" s="14" t="n">
        <v>0.11</v>
      </c>
      <c r="G375" s="14" t="n">
        <v>2.672</v>
      </c>
      <c r="H375" s="14" t="n">
        <v>0.677</v>
      </c>
      <c r="I375" s="14" t="n">
        <v>0.08</v>
      </c>
      <c r="J375" s="14" t="n">
        <v>2.752</v>
      </c>
      <c r="K375" s="14" t="n">
        <v>0</v>
      </c>
      <c r="L375" s="14" t="n">
        <v>1</v>
      </c>
      <c r="M375" s="14" t="n">
        <v>2.98</v>
      </c>
      <c r="N375" s="14" t="n">
        <v>1.623</v>
      </c>
      <c r="O375" s="14" t="n">
        <v>0</v>
      </c>
      <c r="P375" s="14" t="n">
        <v>2.98</v>
      </c>
      <c r="Q375" s="14" t="n">
        <v>0</v>
      </c>
      <c r="R375" s="14" t="n">
        <v>1</v>
      </c>
      <c r="S375" s="14" t="n">
        <v>2.971</v>
      </c>
      <c r="T375" s="14" t="n">
        <v>1.967</v>
      </c>
      <c r="U375" s="14" t="n">
        <v>0.059</v>
      </c>
      <c r="V375" s="14" t="n">
        <v>3.288</v>
      </c>
      <c r="W375" s="14" t="n">
        <v>0.1</v>
      </c>
      <c r="X375" s="14" t="n">
        <v>1</v>
      </c>
      <c r="Y375" s="14" t="n">
        <v>4.771</v>
      </c>
      <c r="Z375" s="14" t="n">
        <v>0.527</v>
      </c>
      <c r="AA375" s="14" t="n">
        <v>0.197</v>
      </c>
      <c r="AB375" s="14" t="n">
        <v>4.968</v>
      </c>
      <c r="AC375" s="14" t="n">
        <v>0</v>
      </c>
      <c r="AD375" s="14" t="n">
        <v>1</v>
      </c>
      <c r="AE375" s="14" t="n">
        <v>5.433</v>
      </c>
      <c r="AF375" s="14" t="n">
        <v>1.063</v>
      </c>
      <c r="AG375" s="14" t="n">
        <v>1.145</v>
      </c>
      <c r="AH375" s="14" t="n">
        <v>6.579</v>
      </c>
      <c r="AI375" s="14" t="n">
        <v>0</v>
      </c>
      <c r="AJ375" s="14" t="n">
        <v>1</v>
      </c>
      <c r="AK375" s="14" t="n">
        <v>9.404</v>
      </c>
      <c r="AL375" s="14" t="n">
        <v>4.463</v>
      </c>
      <c r="AM375" s="14" t="n">
        <v>2.929</v>
      </c>
      <c r="AN375" s="14" t="n">
        <v>13.384</v>
      </c>
      <c r="AO375" s="14" t="n">
        <v>0.1</v>
      </c>
      <c r="AP375" s="14" t="n">
        <v>1</v>
      </c>
      <c r="AQ375" s="14" t="n">
        <v>0.72</v>
      </c>
      <c r="AR375" s="14" t="n">
        <v>0.132</v>
      </c>
      <c r="AS375" s="14" t="n">
        <v>-0.15</v>
      </c>
      <c r="AT375" s="14" t="n">
        <v>0.639</v>
      </c>
      <c r="AU375" s="14" t="n">
        <v>0</v>
      </c>
      <c r="AV375" s="14" t="n">
        <v>0</v>
      </c>
      <c r="AW375" s="14" t="n">
        <v>0.734</v>
      </c>
      <c r="AX375" s="14" t="n">
        <v>0.132</v>
      </c>
      <c r="AY375" s="14" t="n">
        <v>-0.209</v>
      </c>
      <c r="AZ375" s="14" t="n">
        <v>0.577</v>
      </c>
      <c r="BA375" s="14" t="n">
        <v>0</v>
      </c>
      <c r="BB375" s="14" t="n">
        <v>0</v>
      </c>
      <c r="BC375" s="14" t="n">
        <v>0.51</v>
      </c>
      <c r="BD375" s="14" t="n">
        <v>0.132</v>
      </c>
      <c r="BE375" s="14" t="n">
        <v>-0.356</v>
      </c>
      <c r="BF375" s="14" t="n">
        <v>0.155</v>
      </c>
      <c r="BG375" s="14" t="n">
        <v>0</v>
      </c>
      <c r="BH375" s="14" t="n">
        <v>0</v>
      </c>
      <c r="BI375" s="14" t="n">
        <v>0.652</v>
      </c>
      <c r="BJ375" s="14" t="n">
        <v>0.132</v>
      </c>
      <c r="BK375" s="14" t="n">
        <v>-0.458</v>
      </c>
      <c r="BL375" s="14" t="n">
        <v>0.194</v>
      </c>
      <c r="BM375" s="14" t="n">
        <v>0</v>
      </c>
      <c r="BN375" s="14" t="n">
        <v>0</v>
      </c>
      <c r="BO375" s="14" t="n">
        <v>0</v>
      </c>
      <c r="BP375" s="14" t="n">
        <v>-0.002</v>
      </c>
      <c r="BQ375" s="14" t="n">
        <v>0.067</v>
      </c>
      <c r="BR375" s="14" t="n">
        <v>0</v>
      </c>
      <c r="BS375" s="14" t="n">
        <v>0.667</v>
      </c>
      <c r="BT375" s="14" t="n">
        <v>0</v>
      </c>
      <c r="BU375" s="14" t="n">
        <v>-0.002</v>
      </c>
      <c r="BV375" s="14" t="n">
        <v>0.073</v>
      </c>
      <c r="BW375" s="14" t="n">
        <v>0</v>
      </c>
      <c r="BX375" s="14" t="n">
        <v>0.667</v>
      </c>
      <c r="BY375" s="14" t="n">
        <v>13.646</v>
      </c>
      <c r="BZ375" s="14" t="n">
        <v>0</v>
      </c>
      <c r="CA375" s="14" t="n">
        <v>13.646</v>
      </c>
      <c r="CB375" s="14" t="n">
        <v>0</v>
      </c>
      <c r="CC375" s="14" t="n">
        <v>86.38500000000001</v>
      </c>
      <c r="CD375" s="14" t="n">
        <v>7.95</v>
      </c>
      <c r="CE375" s="14" t="n">
        <v>-59.592</v>
      </c>
      <c r="CF375" s="14" t="n">
        <v>26.794</v>
      </c>
      <c r="CG375" s="14" t="n">
        <v>0</v>
      </c>
      <c r="CH375" s="14" t="n">
        <v>0</v>
      </c>
      <c r="CI375" s="14" t="n">
        <v>0</v>
      </c>
      <c r="CJ375" s="14" t="n">
        <v>0</v>
      </c>
      <c r="CK375" s="14" t="n">
        <v>0</v>
      </c>
      <c r="CL375" s="14" t="n">
        <v>6.093</v>
      </c>
      <c r="CM375" s="14" t="n">
        <v>0</v>
      </c>
      <c r="CN375" s="14" t="n">
        <v>0.363</v>
      </c>
      <c r="CO375" s="14" t="n">
        <v>0.229</v>
      </c>
      <c r="CP375" s="14" t="n">
        <v>0</v>
      </c>
      <c r="CQ375" s="14" t="n">
        <v>1.316</v>
      </c>
      <c r="CR375" s="14" t="n">
        <v>1</v>
      </c>
      <c r="CS375" s="14" t="n">
        <v>4.11</v>
      </c>
      <c r="CT375" s="14" t="n">
        <v>3.682</v>
      </c>
      <c r="CU375" s="14" t="n">
        <v>7.598</v>
      </c>
    </row>
    <row r="376">
      <c r="A376" s="14" t="inlineStr">
        <is>
          <t>IRN2021</t>
        </is>
      </c>
      <c r="B376" s="14" t="inlineStr">
        <is>
          <t>IRN</t>
        </is>
      </c>
      <c r="C376" s="14" t="inlineStr">
        <is>
          <t>IRN</t>
        </is>
      </c>
      <c r="D376" s="14" t="inlineStr">
        <is>
          <t>Iran</t>
        </is>
      </c>
      <c r="E376" s="14" t="n">
        <v>2021</v>
      </c>
      <c r="F376" s="14" t="n">
        <v>0.09</v>
      </c>
      <c r="G376" s="14" t="n">
        <v>3.05</v>
      </c>
      <c r="H376" s="14" t="n">
        <v>0.843</v>
      </c>
      <c r="I376" s="14" t="n">
        <v>0.077</v>
      </c>
      <c r="J376" s="14" t="n">
        <v>3.127</v>
      </c>
      <c r="K376" s="14" t="n">
        <v>0</v>
      </c>
      <c r="L376" s="14" t="n">
        <v>1</v>
      </c>
      <c r="M376" s="14" t="n">
        <v>4.662</v>
      </c>
      <c r="N376" s="14" t="n">
        <v>2.528</v>
      </c>
      <c r="O376" s="14" t="n">
        <v>0.08400000000000001</v>
      </c>
      <c r="P376" s="14" t="n">
        <v>4.746</v>
      </c>
      <c r="Q376" s="14" t="n">
        <v>0</v>
      </c>
      <c r="R376" s="14" t="n">
        <v>1</v>
      </c>
      <c r="S376" s="14" t="n">
        <v>7.262</v>
      </c>
      <c r="T376" s="14" t="n">
        <v>5.055</v>
      </c>
      <c r="U376" s="14" t="n">
        <v>0.077</v>
      </c>
      <c r="V376" s="14" t="n">
        <v>8</v>
      </c>
      <c r="W376" s="14" t="n">
        <v>0.09</v>
      </c>
      <c r="X376" s="14" t="n">
        <v>1</v>
      </c>
      <c r="Y376" s="14" t="n">
        <v>2.987</v>
      </c>
      <c r="Z376" s="14" t="n">
        <v>0.455</v>
      </c>
      <c r="AA376" s="14" t="n">
        <v>-1.246</v>
      </c>
      <c r="AB376" s="14" t="n">
        <v>1.741</v>
      </c>
      <c r="AC376" s="14" t="n">
        <v>0</v>
      </c>
      <c r="AD376" s="14" t="n">
        <v>0</v>
      </c>
      <c r="AE376" s="14" t="n">
        <v>3.56</v>
      </c>
      <c r="AF376" s="14" t="n">
        <v>0.922</v>
      </c>
      <c r="AG376" s="14" t="n">
        <v>-2.36</v>
      </c>
      <c r="AH376" s="14" t="n">
        <v>1.2</v>
      </c>
      <c r="AI376" s="14" t="n">
        <v>0</v>
      </c>
      <c r="AJ376" s="14" t="n">
        <v>0</v>
      </c>
      <c r="AK376" s="14" t="n">
        <v>6.997</v>
      </c>
      <c r="AL376" s="14" t="n">
        <v>3.924</v>
      </c>
      <c r="AM376" s="14" t="n">
        <v>-2.583</v>
      </c>
      <c r="AN376" s="14" t="n">
        <v>4.414</v>
      </c>
      <c r="AO376" s="14" t="n">
        <v>0</v>
      </c>
      <c r="AP376" s="14" t="n">
        <v>0</v>
      </c>
      <c r="AQ376" s="14" t="n">
        <v>0.469</v>
      </c>
      <c r="AR376" s="14" t="n">
        <v>0.114</v>
      </c>
      <c r="AS376" s="14" t="n">
        <v>-0.249</v>
      </c>
      <c r="AT376" s="14" t="n">
        <v>0.24</v>
      </c>
      <c r="AU376" s="14" t="n">
        <v>0</v>
      </c>
      <c r="AV376" s="14" t="n">
        <v>0</v>
      </c>
      <c r="AW376" s="14" t="n">
        <v>0.449</v>
      </c>
      <c r="AX376" s="14" t="n">
        <v>0.114</v>
      </c>
      <c r="AY376" s="14" t="n">
        <v>-0.391</v>
      </c>
      <c r="AZ376" s="14" t="n">
        <v>0.064</v>
      </c>
      <c r="BA376" s="14" t="n">
        <v>0</v>
      </c>
      <c r="BB376" s="14" t="n">
        <v>0</v>
      </c>
      <c r="BC376" s="14" t="n">
        <v>0.342</v>
      </c>
      <c r="BD376" s="14" t="n">
        <v>0.114</v>
      </c>
      <c r="BE376" s="14" t="n">
        <v>0</v>
      </c>
      <c r="BF376" s="14" t="n">
        <v>0.373</v>
      </c>
      <c r="BG376" s="14" t="n">
        <v>0.09</v>
      </c>
      <c r="BH376" s="14" t="n">
        <v>1</v>
      </c>
      <c r="BI376" s="14" t="n">
        <v>0.426</v>
      </c>
      <c r="BJ376" s="14" t="n">
        <v>0.114</v>
      </c>
      <c r="BK376" s="14" t="n">
        <v>0</v>
      </c>
      <c r="BL376" s="14" t="n">
        <v>0.465</v>
      </c>
      <c r="BM376" s="14" t="n">
        <v>0.09</v>
      </c>
      <c r="BN376" s="14" t="n">
        <v>1</v>
      </c>
      <c r="BO376" s="14" t="n">
        <v>0</v>
      </c>
      <c r="BP376" s="14" t="n">
        <v>-0.073</v>
      </c>
      <c r="BQ376" s="14" t="n">
        <v>0.018</v>
      </c>
      <c r="BR376" s="14" t="n">
        <v>0</v>
      </c>
      <c r="BS376" s="14" t="n">
        <v>1</v>
      </c>
      <c r="BT376" s="14" t="n">
        <v>0</v>
      </c>
      <c r="BU376" s="14" t="n">
        <v>-0.073</v>
      </c>
      <c r="BV376" s="14" t="n">
        <v>0.032</v>
      </c>
      <c r="BW376" s="14" t="n">
        <v>0</v>
      </c>
      <c r="BX376" s="14" t="n">
        <v>0.833</v>
      </c>
      <c r="BY376" s="14" t="n">
        <v>11.787</v>
      </c>
      <c r="BZ376" s="14" t="n">
        <v>0</v>
      </c>
      <c r="CA376" s="14" t="n">
        <v>11.787</v>
      </c>
      <c r="CB376" s="14" t="n">
        <v>0</v>
      </c>
      <c r="CC376" s="14" t="n">
        <v>59.572</v>
      </c>
      <c r="CD376" s="14" t="n">
        <v>7.95</v>
      </c>
      <c r="CE376" s="14" t="n">
        <v>0</v>
      </c>
      <c r="CF376" s="14" t="n">
        <v>64.93300000000001</v>
      </c>
      <c r="CG376" s="14" t="n">
        <v>0.09</v>
      </c>
      <c r="CH376" s="14" t="n">
        <v>1</v>
      </c>
      <c r="CI376" s="14" t="n">
        <v>0</v>
      </c>
      <c r="CJ376" s="14" t="n">
        <v>0</v>
      </c>
      <c r="CK376" s="14" t="n">
        <v>0</v>
      </c>
      <c r="CL376" s="14" t="n">
        <v>0</v>
      </c>
      <c r="CM376" s="14" t="n">
        <v>0</v>
      </c>
      <c r="CN376" s="14" t="n">
        <v>0</v>
      </c>
      <c r="CO376" s="14" t="n">
        <v>0</v>
      </c>
      <c r="CP376" s="14" t="n">
        <v>0.526</v>
      </c>
      <c r="CQ376" s="14" t="n">
        <v>1.198</v>
      </c>
      <c r="CR376" s="14" t="n">
        <v>0.998</v>
      </c>
      <c r="CS376" s="14" t="n">
        <v>2.399</v>
      </c>
      <c r="CT376" s="14" t="n">
        <v>3.327</v>
      </c>
      <c r="CU376" s="14" t="n">
        <v>9.891</v>
      </c>
    </row>
    <row r="377">
      <c r="A377" s="14" t="inlineStr">
        <is>
          <t>IRN2022</t>
        </is>
      </c>
      <c r="B377" s="14" t="inlineStr">
        <is>
          <t>IRN</t>
        </is>
      </c>
      <c r="C377" s="14" t="inlineStr">
        <is>
          <t>IRN</t>
        </is>
      </c>
      <c r="D377" s="14" t="inlineStr">
        <is>
          <t>Iran</t>
        </is>
      </c>
      <c r="E377" s="14" t="n">
        <v>2022</v>
      </c>
      <c r="F377" s="14" t="n">
        <v>0.09</v>
      </c>
      <c r="G377" s="14" t="n">
        <v>4.998</v>
      </c>
      <c r="H377" s="14" t="n">
        <v>0.903</v>
      </c>
      <c r="I377" s="14" t="n">
        <v>0.18</v>
      </c>
      <c r="J377" s="14" t="n">
        <v>5.178</v>
      </c>
      <c r="K377" s="14" t="n">
        <v>0</v>
      </c>
      <c r="L377" s="14" t="n">
        <v>1</v>
      </c>
      <c r="M377" s="14" t="n">
        <v>5.375</v>
      </c>
      <c r="N377" s="14" t="n">
        <v>2.71</v>
      </c>
      <c r="O377" s="14" t="n">
        <v>0.118</v>
      </c>
      <c r="P377" s="14" t="n">
        <v>5.494</v>
      </c>
      <c r="Q377" s="14" t="n">
        <v>0</v>
      </c>
      <c r="R377" s="14" t="n">
        <v>1</v>
      </c>
      <c r="S377" s="14" t="n">
        <v>9.513999999999999</v>
      </c>
      <c r="T377" s="14" t="n">
        <v>5.42</v>
      </c>
      <c r="U377" s="14" t="n">
        <v>0.244</v>
      </c>
      <c r="V377" s="14" t="n">
        <v>10.567</v>
      </c>
      <c r="W377" s="14" t="n">
        <v>0.09</v>
      </c>
      <c r="X377" s="14" t="n">
        <v>1</v>
      </c>
      <c r="Y377" s="14" t="n">
        <v>3.21</v>
      </c>
      <c r="Z377" s="14" t="n">
        <v>0.489</v>
      </c>
      <c r="AA377" s="14" t="n">
        <v>-1.345</v>
      </c>
      <c r="AB377" s="14" t="n">
        <v>1.865</v>
      </c>
      <c r="AC377" s="14" t="n">
        <v>0</v>
      </c>
      <c r="AD377" s="14" t="n">
        <v>0</v>
      </c>
      <c r="AE377" s="14" t="n">
        <v>3.828</v>
      </c>
      <c r="AF377" s="14" t="n">
        <v>0.992</v>
      </c>
      <c r="AG377" s="14" t="n">
        <v>-2.549</v>
      </c>
      <c r="AH377" s="14" t="n">
        <v>1.28</v>
      </c>
      <c r="AI377" s="14" t="n">
        <v>0</v>
      </c>
      <c r="AJ377" s="14" t="n">
        <v>0</v>
      </c>
      <c r="AK377" s="14" t="n">
        <v>7.54</v>
      </c>
      <c r="AL377" s="14" t="n">
        <v>4.228</v>
      </c>
      <c r="AM377" s="14" t="n">
        <v>-2.789</v>
      </c>
      <c r="AN377" s="14" t="n">
        <v>4.751</v>
      </c>
      <c r="AO377" s="14" t="n">
        <v>0</v>
      </c>
      <c r="AP377" s="14" t="n">
        <v>0</v>
      </c>
      <c r="AQ377" s="14" t="n">
        <v>0.63</v>
      </c>
      <c r="AR377" s="14" t="n">
        <v>0.123</v>
      </c>
      <c r="AS377" s="14" t="n">
        <v>-0.42</v>
      </c>
      <c r="AT377" s="14" t="n">
        <v>0.229</v>
      </c>
      <c r="AU377" s="14" t="n">
        <v>0</v>
      </c>
      <c r="AV377" s="14" t="n">
        <v>0</v>
      </c>
      <c r="AW377" s="14" t="n">
        <v>0.7</v>
      </c>
      <c r="AX377" s="14" t="n">
        <v>0.123</v>
      </c>
      <c r="AY377" s="14" t="n">
        <v>-0.642</v>
      </c>
      <c r="AZ377" s="14" t="n">
        <v>0.062</v>
      </c>
      <c r="BA377" s="14" t="n">
        <v>0</v>
      </c>
      <c r="BB377" s="14" t="n">
        <v>0</v>
      </c>
      <c r="BC377" s="14" t="n">
        <v>0.449</v>
      </c>
      <c r="BD377" s="14" t="n">
        <v>0.123</v>
      </c>
      <c r="BE377" s="14" t="n">
        <v>0.003</v>
      </c>
      <c r="BF377" s="14" t="n">
        <v>0.489</v>
      </c>
      <c r="BG377" s="14" t="n">
        <v>0.09</v>
      </c>
      <c r="BH377" s="14" t="n">
        <v>1</v>
      </c>
      <c r="BI377" s="14" t="n">
        <v>0.519</v>
      </c>
      <c r="BJ377" s="14" t="n">
        <v>0.123</v>
      </c>
      <c r="BK377" s="14" t="n">
        <v>0.003</v>
      </c>
      <c r="BL377" s="14" t="n">
        <v>0.5659999999999999</v>
      </c>
      <c r="BM377" s="14" t="n">
        <v>0.09</v>
      </c>
      <c r="BN377" s="14" t="n">
        <v>1</v>
      </c>
      <c r="BO377" s="14" t="n">
        <v>0</v>
      </c>
      <c r="BP377" s="14" t="n">
        <v>-0.073</v>
      </c>
      <c r="BQ377" s="14" t="n">
        <v>0.017</v>
      </c>
      <c r="BR377" s="14" t="n">
        <v>0</v>
      </c>
      <c r="BS377" s="14" t="n">
        <v>1</v>
      </c>
      <c r="BT377" s="14" t="n">
        <v>0</v>
      </c>
      <c r="BU377" s="14" t="n">
        <v>-0.073</v>
      </c>
      <c r="BV377" s="14" t="n">
        <v>0.031</v>
      </c>
      <c r="BW377" s="14" t="n">
        <v>0</v>
      </c>
      <c r="BX377" s="14" t="n">
        <v>0.833</v>
      </c>
      <c r="BY377" s="14" t="n">
        <v>12.729</v>
      </c>
      <c r="BZ377" s="14" t="n">
        <v>0</v>
      </c>
      <c r="CA377" s="14" t="n">
        <v>12.729</v>
      </c>
      <c r="CB377" s="14" t="n">
        <v>0</v>
      </c>
      <c r="CC377" s="14" t="n">
        <v>74.119</v>
      </c>
      <c r="CD377" s="14" t="n">
        <v>7.95</v>
      </c>
      <c r="CE377" s="14" t="n">
        <v>0.494</v>
      </c>
      <c r="CF377" s="14" t="n">
        <v>80.789</v>
      </c>
      <c r="CG377" s="14" t="n">
        <v>0.09</v>
      </c>
      <c r="CH377" s="14" t="n">
        <v>1</v>
      </c>
      <c r="CI377" s="14" t="n">
        <v>0</v>
      </c>
      <c r="CJ377" s="14" t="n">
        <v>0</v>
      </c>
      <c r="CK377" s="14" t="n">
        <v>0</v>
      </c>
      <c r="CL377" s="14" t="n">
        <v>0</v>
      </c>
      <c r="CM377" s="14" t="n">
        <v>0</v>
      </c>
      <c r="CN377" s="14" t="n">
        <v>0</v>
      </c>
      <c r="CO377" s="14" t="n">
        <v>0</v>
      </c>
      <c r="CP377" s="14" t="n">
        <v>0.537</v>
      </c>
      <c r="CQ377" s="14" t="n">
        <v>1.294</v>
      </c>
      <c r="CR377" s="14" t="n">
        <v>0.998</v>
      </c>
      <c r="CS377" s="14" t="n">
        <v>2.591</v>
      </c>
      <c r="CT377" s="14" t="n">
        <v>7.34</v>
      </c>
      <c r="CU377" s="14" t="n">
        <v>19.642</v>
      </c>
    </row>
    <row r="378">
      <c r="A378" s="14" t="inlineStr">
        <is>
          <t>IRN2023</t>
        </is>
      </c>
      <c r="B378" s="14" t="inlineStr">
        <is>
          <t>IRN</t>
        </is>
      </c>
      <c r="C378" s="14" t="inlineStr">
        <is>
          <t>IRN</t>
        </is>
      </c>
      <c r="D378" s="14" t="inlineStr">
        <is>
          <t>Iran</t>
        </is>
      </c>
      <c r="E378" s="14" t="n">
        <v>2023</v>
      </c>
      <c r="F378" s="14" t="n">
        <v>0.09</v>
      </c>
      <c r="G378" s="14" t="n">
        <v>2.89</v>
      </c>
      <c r="H378" s="14" t="n">
        <v>0.857</v>
      </c>
      <c r="I378" s="14" t="n">
        <v>0.063</v>
      </c>
      <c r="J378" s="14" t="n">
        <v>2.952</v>
      </c>
      <c r="K378" s="14" t="n">
        <v>0</v>
      </c>
      <c r="L378" s="14" t="n">
        <v>1</v>
      </c>
      <c r="M378" s="14" t="n">
        <v>4.41</v>
      </c>
      <c r="N378" s="14" t="n">
        <v>2.571</v>
      </c>
      <c r="O378" s="14" t="n">
        <v>0.059</v>
      </c>
      <c r="P378" s="14" t="n">
        <v>4.469</v>
      </c>
      <c r="Q378" s="14" t="n">
        <v>0</v>
      </c>
      <c r="R378" s="14" t="n">
        <v>1</v>
      </c>
      <c r="S378" s="14" t="n">
        <v>7.176</v>
      </c>
      <c r="T378" s="14" t="n">
        <v>5.143</v>
      </c>
      <c r="U378" s="14" t="n">
        <v>0.135</v>
      </c>
      <c r="V378" s="14" t="n">
        <v>7.89</v>
      </c>
      <c r="W378" s="14" t="n">
        <v>0.09</v>
      </c>
      <c r="X378" s="14" t="n">
        <v>1</v>
      </c>
      <c r="Y378" s="14" t="n">
        <v>3.342</v>
      </c>
      <c r="Z378" s="14" t="n">
        <v>0.509</v>
      </c>
      <c r="AA378" s="14" t="n">
        <v>-0.9320000000000001</v>
      </c>
      <c r="AB378" s="14" t="n">
        <v>2.41</v>
      </c>
      <c r="AC378" s="14" t="n">
        <v>0</v>
      </c>
      <c r="AD378" s="14" t="n">
        <v>0</v>
      </c>
      <c r="AE378" s="14" t="n">
        <v>3.986</v>
      </c>
      <c r="AF378" s="14" t="n">
        <v>1.033</v>
      </c>
      <c r="AG378" s="14" t="n">
        <v>-2.186</v>
      </c>
      <c r="AH378" s="14" t="n">
        <v>1.801</v>
      </c>
      <c r="AI378" s="14" t="n">
        <v>0</v>
      </c>
      <c r="AJ378" s="14" t="n">
        <v>0</v>
      </c>
      <c r="AK378" s="14" t="n">
        <v>7.851</v>
      </c>
      <c r="AL378" s="14" t="n">
        <v>4.403</v>
      </c>
      <c r="AM378" s="14" t="n">
        <v>-2.907</v>
      </c>
      <c r="AN378" s="14" t="n">
        <v>4.944</v>
      </c>
      <c r="AO378" s="14" t="n">
        <v>0</v>
      </c>
      <c r="AP378" s="14" t="n">
        <v>0</v>
      </c>
      <c r="AQ378" s="14" t="n">
        <v>0.5629999999999999</v>
      </c>
      <c r="AR378" s="14" t="n">
        <v>0.129</v>
      </c>
      <c r="AS378" s="14" t="n">
        <v>-0.303</v>
      </c>
      <c r="AT378" s="14" t="n">
        <v>0.283</v>
      </c>
      <c r="AU378" s="14" t="n">
        <v>0</v>
      </c>
      <c r="AV378" s="14" t="n">
        <v>0</v>
      </c>
      <c r="AW378" s="14" t="n">
        <v>0.586</v>
      </c>
      <c r="AX378" s="14" t="n">
        <v>0.129</v>
      </c>
      <c r="AY378" s="14" t="n">
        <v>-0.528</v>
      </c>
      <c r="AZ378" s="14" t="n">
        <v>0.063</v>
      </c>
      <c r="BA378" s="14" t="n">
        <v>0</v>
      </c>
      <c r="BB378" s="14" t="n">
        <v>0</v>
      </c>
      <c r="BC378" s="14" t="n">
        <v>0.408</v>
      </c>
      <c r="BD378" s="14" t="n">
        <v>0.129</v>
      </c>
      <c r="BE378" s="14" t="n">
        <v>0.004</v>
      </c>
      <c r="BF378" s="14" t="n">
        <v>0.444</v>
      </c>
      <c r="BG378" s="14" t="n">
        <v>0.09</v>
      </c>
      <c r="BH378" s="14" t="n">
        <v>1</v>
      </c>
      <c r="BI378" s="14" t="n">
        <v>0.486</v>
      </c>
      <c r="BJ378" s="14" t="n">
        <v>0.129</v>
      </c>
      <c r="BK378" s="14" t="n">
        <v>0.005</v>
      </c>
      <c r="BL378" s="14" t="n">
        <v>0.53</v>
      </c>
      <c r="BM378" s="14" t="n">
        <v>0.09</v>
      </c>
      <c r="BN378" s="14" t="n">
        <v>1</v>
      </c>
      <c r="BO378" s="14" t="n">
        <v>0</v>
      </c>
      <c r="BP378" s="14" t="n">
        <v>-0.073</v>
      </c>
      <c r="BQ378" s="14" t="n">
        <v>0.018</v>
      </c>
      <c r="BR378" s="14" t="n">
        <v>0</v>
      </c>
      <c r="BS378" s="14" t="n">
        <v>1</v>
      </c>
      <c r="BT378" s="14" t="n">
        <v>0</v>
      </c>
      <c r="BU378" s="14" t="n">
        <v>-0.073</v>
      </c>
      <c r="BV378" s="14" t="n">
        <v>0.031</v>
      </c>
      <c r="BW378" s="14" t="n">
        <v>0</v>
      </c>
      <c r="BX378" s="14" t="n">
        <v>0.833</v>
      </c>
      <c r="BY378" s="14" t="n">
        <v>13.254</v>
      </c>
      <c r="BZ378" s="14" t="n">
        <v>0</v>
      </c>
      <c r="CA378" s="14" t="n">
        <v>13.254</v>
      </c>
      <c r="CB378" s="14" t="n">
        <v>0</v>
      </c>
      <c r="CC378" s="14" t="n">
        <v>63.34</v>
      </c>
      <c r="CD378" s="14" t="n">
        <v>7.95</v>
      </c>
      <c r="CE378" s="14" t="n">
        <v>0.631</v>
      </c>
      <c r="CF378" s="14" t="n">
        <v>69.041</v>
      </c>
      <c r="CG378" s="14" t="n">
        <v>0.09</v>
      </c>
      <c r="CH378" s="14" t="n">
        <v>1</v>
      </c>
      <c r="CI378" s="14" t="n">
        <v>0</v>
      </c>
      <c r="CJ378" s="14" t="n">
        <v>0</v>
      </c>
      <c r="CK378" s="14" t="n">
        <v>0</v>
      </c>
      <c r="CL378" s="14" t="n">
        <v>0</v>
      </c>
      <c r="CM378" s="14" t="n">
        <v>0</v>
      </c>
      <c r="CN378" s="14" t="n">
        <v>0</v>
      </c>
      <c r="CO378" s="14" t="n">
        <v>0</v>
      </c>
      <c r="CP378" s="14" t="n">
        <v>0.667</v>
      </c>
      <c r="CQ378" s="14" t="n">
        <v>1.348</v>
      </c>
      <c r="CR378" s="14" t="n">
        <v>0.998</v>
      </c>
      <c r="CS378" s="14" t="n">
        <v>2.698</v>
      </c>
      <c r="CT378" s="14" t="n">
        <v>3.403</v>
      </c>
      <c r="CU378" s="14" t="n">
        <v>6.483</v>
      </c>
    </row>
    <row r="379">
      <c r="A379" s="14" t="inlineStr">
        <is>
          <t>IRN2024</t>
        </is>
      </c>
      <c r="B379" s="14" t="inlineStr">
        <is>
          <t>IRN</t>
        </is>
      </c>
      <c r="C379" s="14" t="inlineStr">
        <is>
          <t>IRN</t>
        </is>
      </c>
      <c r="D379" s="14" t="inlineStr">
        <is>
          <t>Iran</t>
        </is>
      </c>
      <c r="E379" s="14" t="n">
        <v>2024</v>
      </c>
      <c r="F379" s="14" t="n">
        <v>0.09</v>
      </c>
      <c r="G379" s="14" t="n">
        <v>2.799</v>
      </c>
      <c r="H379" s="14" t="n">
        <v>0.882</v>
      </c>
      <c r="I379" s="14" t="n">
        <v>0.049</v>
      </c>
      <c r="J379" s="14" t="n">
        <v>2.848</v>
      </c>
      <c r="K379" s="14" t="n">
        <v>0</v>
      </c>
      <c r="L379" s="14" t="n">
        <v>1</v>
      </c>
      <c r="M379" s="14" t="n">
        <v>4.308</v>
      </c>
      <c r="N379" s="14" t="n">
        <v>2.647</v>
      </c>
      <c r="O379" s="14" t="n">
        <v>0.041</v>
      </c>
      <c r="P379" s="14" t="n">
        <v>4.349</v>
      </c>
      <c r="Q379" s="14" t="n">
        <v>0</v>
      </c>
      <c r="R379" s="14" t="n">
        <v>1</v>
      </c>
      <c r="S379" s="14" t="n">
        <v>7.212</v>
      </c>
      <c r="T379" s="14" t="n">
        <v>5.295</v>
      </c>
      <c r="U379" s="14" t="n">
        <v>0.138</v>
      </c>
      <c r="V379" s="14" t="n">
        <v>7.914</v>
      </c>
      <c r="W379" s="14" t="n">
        <v>0.09</v>
      </c>
      <c r="X379" s="14" t="n">
        <v>1</v>
      </c>
      <c r="Y379" s="14" t="n">
        <v>3.441</v>
      </c>
      <c r="Z379" s="14" t="n">
        <v>0.524</v>
      </c>
      <c r="AA379" s="14" t="n">
        <v>-0.96</v>
      </c>
      <c r="AB379" s="14" t="n">
        <v>2.481</v>
      </c>
      <c r="AC379" s="14" t="n">
        <v>0</v>
      </c>
      <c r="AD379" s="14" t="n">
        <v>0</v>
      </c>
      <c r="AE379" s="14" t="n">
        <v>4.104</v>
      </c>
      <c r="AF379" s="14" t="n">
        <v>1.063</v>
      </c>
      <c r="AG379" s="14" t="n">
        <v>-2.25</v>
      </c>
      <c r="AH379" s="14" t="n">
        <v>1.854</v>
      </c>
      <c r="AI379" s="14" t="n">
        <v>0</v>
      </c>
      <c r="AJ379" s="14" t="n">
        <v>0</v>
      </c>
      <c r="AK379" s="14" t="n">
        <v>8.083</v>
      </c>
      <c r="AL379" s="14" t="n">
        <v>4.533</v>
      </c>
      <c r="AM379" s="14" t="n">
        <v>-2.879</v>
      </c>
      <c r="AN379" s="14" t="n">
        <v>5.204</v>
      </c>
      <c r="AO379" s="14" t="n">
        <v>0</v>
      </c>
      <c r="AP379" s="14" t="n">
        <v>0</v>
      </c>
      <c r="AQ379" s="14" t="n">
        <v>0.544</v>
      </c>
      <c r="AR379" s="14" t="n">
        <v>0.132</v>
      </c>
      <c r="AS379" s="14" t="n">
        <v>-0.284</v>
      </c>
      <c r="AT379" s="14" t="n">
        <v>0.283</v>
      </c>
      <c r="AU379" s="14" t="n">
        <v>0</v>
      </c>
      <c r="AV379" s="14" t="n">
        <v>0</v>
      </c>
      <c r="AW379" s="14" t="n">
        <v>0.553</v>
      </c>
      <c r="AX379" s="14" t="n">
        <v>0.132</v>
      </c>
      <c r="AY379" s="14" t="n">
        <v>-0.495</v>
      </c>
      <c r="AZ379" s="14" t="n">
        <v>0.063</v>
      </c>
      <c r="BA379" s="14" t="n">
        <v>0</v>
      </c>
      <c r="BB379" s="14" t="n">
        <v>0</v>
      </c>
      <c r="BC379" s="14" t="n">
        <v>0.397</v>
      </c>
      <c r="BD379" s="14" t="n">
        <v>0.132</v>
      </c>
      <c r="BE379" s="14" t="n">
        <v>0.005</v>
      </c>
      <c r="BF379" s="14" t="n">
        <v>0.433</v>
      </c>
      <c r="BG379" s="14" t="n">
        <v>0.09</v>
      </c>
      <c r="BH379" s="14" t="n">
        <v>1</v>
      </c>
      <c r="BI379" s="14" t="n">
        <v>0.496</v>
      </c>
      <c r="BJ379" s="14" t="n">
        <v>0.132</v>
      </c>
      <c r="BK379" s="14" t="n">
        <v>0.006</v>
      </c>
      <c r="BL379" s="14" t="n">
        <v>0.541</v>
      </c>
      <c r="BM379" s="14" t="n">
        <v>0.09</v>
      </c>
      <c r="BN379" s="14" t="n">
        <v>1</v>
      </c>
      <c r="BO379" s="14" t="n">
        <v>0</v>
      </c>
      <c r="BP379" s="14" t="n">
        <v>-0.075</v>
      </c>
      <c r="BQ379" s="14" t="n">
        <v>0.019</v>
      </c>
      <c r="BR379" s="14" t="n">
        <v>0</v>
      </c>
      <c r="BS379" s="14" t="n">
        <v>1</v>
      </c>
      <c r="BT379" s="14" t="n">
        <v>0</v>
      </c>
      <c r="BU379" s="14" t="n">
        <v>-0.075</v>
      </c>
      <c r="BV379" s="14" t="n">
        <v>0.039</v>
      </c>
      <c r="BW379" s="14" t="n">
        <v>0</v>
      </c>
      <c r="BX379" s="14" t="n">
        <v>0.833</v>
      </c>
      <c r="BY379" s="14" t="n">
        <v>13.646</v>
      </c>
      <c r="BZ379" s="14" t="n">
        <v>0</v>
      </c>
      <c r="CA379" s="14" t="n">
        <v>13.646</v>
      </c>
      <c r="CB379" s="14" t="n">
        <v>0</v>
      </c>
      <c r="CC379" s="14" t="n">
        <v>62.855</v>
      </c>
      <c r="CD379" s="14" t="n">
        <v>7.95</v>
      </c>
      <c r="CE379" s="14" t="n">
        <v>0.771</v>
      </c>
      <c r="CF379" s="14" t="n">
        <v>68.512</v>
      </c>
      <c r="CG379" s="14" t="n">
        <v>0.09</v>
      </c>
      <c r="CH379" s="14" t="n">
        <v>1</v>
      </c>
      <c r="CI379" s="14" t="n">
        <v>0</v>
      </c>
      <c r="CJ379" s="14" t="n">
        <v>0</v>
      </c>
      <c r="CK379" s="14" t="n">
        <v>0</v>
      </c>
      <c r="CL379" s="14" t="n">
        <v>0</v>
      </c>
      <c r="CM379" s="14" t="n">
        <v>0</v>
      </c>
      <c r="CN379" s="14" t="n">
        <v>0</v>
      </c>
      <c r="CO379" s="14" t="n">
        <v>0</v>
      </c>
      <c r="CP379" s="14" t="n">
        <v>0.667</v>
      </c>
      <c r="CQ379" s="14" t="n">
        <v>1.387</v>
      </c>
      <c r="CR379" s="14" t="n">
        <v>0.998</v>
      </c>
      <c r="CS379" s="14" t="n">
        <v>2.778</v>
      </c>
      <c r="CT379" s="14" t="n">
        <v>2.976</v>
      </c>
      <c r="CU379" s="14" t="n">
        <v>5.319</v>
      </c>
    </row>
    <row r="380">
      <c r="A380" s="14" t="inlineStr">
        <is>
          <t>IRQ2021</t>
        </is>
      </c>
      <c r="B380" s="14" t="inlineStr">
        <is>
          <t>IRQ</t>
        </is>
      </c>
      <c r="C380" s="14" t="inlineStr">
        <is>
          <t>IRQ</t>
        </is>
      </c>
      <c r="D380" s="14" t="inlineStr">
        <is>
          <t>Iraq</t>
        </is>
      </c>
      <c r="E380" s="14" t="n">
        <v>2021</v>
      </c>
      <c r="F380" s="14" t="n">
        <v>0</v>
      </c>
      <c r="G380" s="14" t="n">
        <v>5.897</v>
      </c>
      <c r="H380" s="14" t="n">
        <v>1.143</v>
      </c>
      <c r="I380" s="14" t="n">
        <v>0.233</v>
      </c>
      <c r="J380" s="14" t="n">
        <v>6.13</v>
      </c>
      <c r="K380" s="14" t="n">
        <v>0</v>
      </c>
      <c r="L380" s="14" t="n">
        <v>1</v>
      </c>
      <c r="M380" s="14" t="n">
        <v>7.964</v>
      </c>
      <c r="N380" s="14" t="n">
        <v>3.43</v>
      </c>
      <c r="O380" s="14" t="n">
        <v>0.252</v>
      </c>
      <c r="P380" s="14" t="n">
        <v>8.217000000000001</v>
      </c>
      <c r="Q380" s="14" t="n">
        <v>0</v>
      </c>
      <c r="R380" s="14" t="n">
        <v>1</v>
      </c>
      <c r="S380" s="14" t="n">
        <v>11.613</v>
      </c>
      <c r="T380" s="14" t="n">
        <v>6.86</v>
      </c>
      <c r="U380" s="14" t="n">
        <v>0.233</v>
      </c>
      <c r="V380" s="14" t="n">
        <v>11.846</v>
      </c>
      <c r="W380" s="14" t="n">
        <v>0</v>
      </c>
      <c r="X380" s="14" t="n">
        <v>1</v>
      </c>
      <c r="Y380" s="14" t="n">
        <v>7.559</v>
      </c>
      <c r="Z380" s="14" t="n">
        <v>0.788</v>
      </c>
      <c r="AA380" s="14" t="n">
        <v>-2.972</v>
      </c>
      <c r="AB380" s="14" t="n">
        <v>4.588</v>
      </c>
      <c r="AC380" s="14" t="n">
        <v>0</v>
      </c>
      <c r="AD380" s="14" t="n">
        <v>0</v>
      </c>
      <c r="AE380" s="14" t="n">
        <v>8.419</v>
      </c>
      <c r="AF380" s="14" t="n">
        <v>1.557</v>
      </c>
      <c r="AG380" s="14" t="n">
        <v>-4.373</v>
      </c>
      <c r="AH380" s="14" t="n">
        <v>4.046</v>
      </c>
      <c r="AI380" s="14" t="n">
        <v>0</v>
      </c>
      <c r="AJ380" s="14" t="n">
        <v>0</v>
      </c>
      <c r="AK380" s="14" t="n">
        <v>13.577</v>
      </c>
      <c r="AL380" s="14" t="n">
        <v>6.201</v>
      </c>
      <c r="AM380" s="14" t="n">
        <v>0</v>
      </c>
      <c r="AN380" s="14" t="n">
        <v>13.577</v>
      </c>
      <c r="AO380" s="14" t="n">
        <v>0</v>
      </c>
      <c r="AP380" s="14" t="n">
        <v>1</v>
      </c>
      <c r="AQ380" s="14" t="n">
        <v>0.621</v>
      </c>
      <c r="AR380" s="14" t="n">
        <v>0.114</v>
      </c>
      <c r="AS380" s="14" t="n">
        <v>-0.264</v>
      </c>
      <c r="AT380" s="14" t="n">
        <v>0.357</v>
      </c>
      <c r="AU380" s="14" t="n">
        <v>0</v>
      </c>
      <c r="AV380" s="14" t="n">
        <v>0</v>
      </c>
      <c r="AW380" s="14" t="n">
        <v>0.593</v>
      </c>
      <c r="AX380" s="14" t="n">
        <v>0.114</v>
      </c>
      <c r="AY380" s="14" t="n">
        <v>-0.381</v>
      </c>
      <c r="AZ380" s="14" t="n">
        <v>0.212</v>
      </c>
      <c r="BA380" s="14" t="n">
        <v>0</v>
      </c>
      <c r="BB380" s="14" t="n">
        <v>0</v>
      </c>
      <c r="BC380" s="14" t="n">
        <v>0.44</v>
      </c>
      <c r="BD380" s="14" t="n">
        <v>0.114</v>
      </c>
      <c r="BE380" s="14" t="n">
        <v>0</v>
      </c>
      <c r="BF380" s="14" t="n">
        <v>0.44</v>
      </c>
      <c r="BG380" s="14" t="n">
        <v>0</v>
      </c>
      <c r="BH380" s="14" t="n">
        <v>1</v>
      </c>
      <c r="BI380" s="14" t="n">
        <v>0.5600000000000001</v>
      </c>
      <c r="BJ380" s="14" t="n">
        <v>0.114</v>
      </c>
      <c r="BK380" s="14" t="n">
        <v>0</v>
      </c>
      <c r="BL380" s="14" t="n">
        <v>0.5600000000000001</v>
      </c>
      <c r="BM380" s="14" t="n">
        <v>0</v>
      </c>
      <c r="BN380" s="14" t="n">
        <v>1</v>
      </c>
      <c r="BO380" s="14" t="n">
        <v>0</v>
      </c>
      <c r="BP380" s="14" t="n">
        <v>0</v>
      </c>
      <c r="BQ380" s="14" t="n">
        <v>0.041</v>
      </c>
      <c r="BR380" s="14" t="n">
        <v>0</v>
      </c>
      <c r="BS380" s="14" t="n">
        <v>0.667</v>
      </c>
      <c r="BT380" s="14" t="n">
        <v>0</v>
      </c>
      <c r="BU380" s="14" t="n">
        <v>0</v>
      </c>
      <c r="BV380" s="14" t="n">
        <v>0.024</v>
      </c>
      <c r="BW380" s="14" t="n">
        <v>0</v>
      </c>
      <c r="BX380" s="14" t="n">
        <v>0.833</v>
      </c>
      <c r="BY380" s="14" t="n">
        <v>11.787</v>
      </c>
      <c r="BZ380" s="14" t="n">
        <v>0</v>
      </c>
      <c r="CA380" s="14" t="n">
        <v>11.787</v>
      </c>
      <c r="CB380" s="14" t="n">
        <v>0</v>
      </c>
      <c r="CC380" s="14" t="n">
        <v>81.69499999999999</v>
      </c>
      <c r="CD380" s="14" t="n">
        <v>7.95</v>
      </c>
      <c r="CE380" s="14" t="n">
        <v>0</v>
      </c>
      <c r="CF380" s="14" t="n">
        <v>81.69499999999999</v>
      </c>
      <c r="CG380" s="14" t="n">
        <v>0</v>
      </c>
      <c r="CH380" s="14" t="n">
        <v>1</v>
      </c>
      <c r="CI380" s="14" t="n">
        <v>0</v>
      </c>
      <c r="CJ380" s="14" t="n">
        <v>0</v>
      </c>
      <c r="CK380" s="14" t="n">
        <v>0</v>
      </c>
      <c r="CL380" s="14" t="n">
        <v>0</v>
      </c>
      <c r="CM380" s="14" t="n">
        <v>0</v>
      </c>
      <c r="CN380" s="14" t="n">
        <v>0</v>
      </c>
      <c r="CO380" s="14" t="n">
        <v>0</v>
      </c>
      <c r="CP380" s="14" t="n">
        <v>0</v>
      </c>
      <c r="CQ380" s="14" t="n">
        <v>1.198</v>
      </c>
      <c r="CR380" s="14" t="n">
        <v>0.496</v>
      </c>
      <c r="CS380" s="14" t="n">
        <v>3.207</v>
      </c>
      <c r="CT380" s="14" t="n">
        <v>4.753</v>
      </c>
      <c r="CU380" s="14" t="n">
        <v>14.162</v>
      </c>
    </row>
    <row r="381">
      <c r="A381" s="14" t="inlineStr">
        <is>
          <t>IRQ2022</t>
        </is>
      </c>
      <c r="B381" s="14" t="inlineStr">
        <is>
          <t>IRQ</t>
        </is>
      </c>
      <c r="C381" s="14" t="inlineStr">
        <is>
          <t>IRQ</t>
        </is>
      </c>
      <c r="D381" s="14" t="inlineStr">
        <is>
          <t>Iraq</t>
        </is>
      </c>
      <c r="E381" s="14" t="n">
        <v>2022</v>
      </c>
      <c r="F381" s="14" t="n">
        <v>0</v>
      </c>
      <c r="G381" s="14" t="n">
        <v>11.72</v>
      </c>
      <c r="H381" s="14" t="n">
        <v>1.235</v>
      </c>
      <c r="I381" s="14" t="n">
        <v>0.555</v>
      </c>
      <c r="J381" s="14" t="n">
        <v>12.275</v>
      </c>
      <c r="K381" s="14" t="n">
        <v>0</v>
      </c>
      <c r="L381" s="14" t="n">
        <v>1</v>
      </c>
      <c r="M381" s="14" t="n">
        <v>9.782999999999999</v>
      </c>
      <c r="N381" s="14" t="n">
        <v>3.704</v>
      </c>
      <c r="O381" s="14" t="n">
        <v>0.365</v>
      </c>
      <c r="P381" s="14" t="n">
        <v>10.148</v>
      </c>
      <c r="Q381" s="14" t="n">
        <v>0</v>
      </c>
      <c r="R381" s="14" t="n">
        <v>1</v>
      </c>
      <c r="S381" s="14" t="n">
        <v>17.893</v>
      </c>
      <c r="T381" s="14" t="n">
        <v>7.408</v>
      </c>
      <c r="U381" s="14" t="n">
        <v>0.555</v>
      </c>
      <c r="V381" s="14" t="n">
        <v>18.448</v>
      </c>
      <c r="W381" s="14" t="n">
        <v>0</v>
      </c>
      <c r="X381" s="14" t="n">
        <v>1</v>
      </c>
      <c r="Y381" s="14" t="n">
        <v>12.691</v>
      </c>
      <c r="Z381" s="14" t="n">
        <v>1.323</v>
      </c>
      <c r="AA381" s="14" t="n">
        <v>-7.177</v>
      </c>
      <c r="AB381" s="14" t="n">
        <v>5.514</v>
      </c>
      <c r="AC381" s="14" t="n">
        <v>0</v>
      </c>
      <c r="AD381" s="14" t="n">
        <v>0</v>
      </c>
      <c r="AE381" s="14" t="n">
        <v>13.61</v>
      </c>
      <c r="AF381" s="14" t="n">
        <v>2.516</v>
      </c>
      <c r="AG381" s="14" t="n">
        <v>-8.682</v>
      </c>
      <c r="AH381" s="14" t="n">
        <v>4.929</v>
      </c>
      <c r="AI381" s="14" t="n">
        <v>0</v>
      </c>
      <c r="AJ381" s="14" t="n">
        <v>0</v>
      </c>
      <c r="AK381" s="14" t="n">
        <v>19.125</v>
      </c>
      <c r="AL381" s="14" t="n">
        <v>8.734</v>
      </c>
      <c r="AM381" s="14" t="n">
        <v>0</v>
      </c>
      <c r="AN381" s="14" t="n">
        <v>19.125</v>
      </c>
      <c r="AO381" s="14" t="n">
        <v>0</v>
      </c>
      <c r="AP381" s="14" t="n">
        <v>1</v>
      </c>
      <c r="AQ381" s="14" t="n">
        <v>0.847</v>
      </c>
      <c r="AR381" s="14" t="n">
        <v>0.123</v>
      </c>
      <c r="AS381" s="14" t="n">
        <v>-0.407</v>
      </c>
      <c r="AT381" s="14" t="n">
        <v>0.44</v>
      </c>
      <c r="AU381" s="14" t="n">
        <v>0</v>
      </c>
      <c r="AV381" s="14" t="n">
        <v>0</v>
      </c>
      <c r="AW381" s="14" t="n">
        <v>0.947</v>
      </c>
      <c r="AX381" s="14" t="n">
        <v>0.123</v>
      </c>
      <c r="AY381" s="14" t="n">
        <v>-0.646</v>
      </c>
      <c r="AZ381" s="14" t="n">
        <v>0.301</v>
      </c>
      <c r="BA381" s="14" t="n">
        <v>0</v>
      </c>
      <c r="BB381" s="14" t="n">
        <v>0</v>
      </c>
      <c r="BC381" s="14" t="n">
        <v>0.589</v>
      </c>
      <c r="BD381" s="14" t="n">
        <v>0.123</v>
      </c>
      <c r="BE381" s="14" t="n">
        <v>0</v>
      </c>
      <c r="BF381" s="14" t="n">
        <v>0.589</v>
      </c>
      <c r="BG381" s="14" t="n">
        <v>0</v>
      </c>
      <c r="BH381" s="14" t="n">
        <v>1</v>
      </c>
      <c r="BI381" s="14" t="n">
        <v>0.6889999999999999</v>
      </c>
      <c r="BJ381" s="14" t="n">
        <v>0.123</v>
      </c>
      <c r="BK381" s="14" t="n">
        <v>0</v>
      </c>
      <c r="BL381" s="14" t="n">
        <v>0.6889999999999999</v>
      </c>
      <c r="BM381" s="14" t="n">
        <v>0</v>
      </c>
      <c r="BN381" s="14" t="n">
        <v>1</v>
      </c>
      <c r="BO381" s="14" t="n">
        <v>0</v>
      </c>
      <c r="BP381" s="14" t="n">
        <v>0</v>
      </c>
      <c r="BQ381" s="14" t="n">
        <v>0.041</v>
      </c>
      <c r="BR381" s="14" t="n">
        <v>0</v>
      </c>
      <c r="BS381" s="14" t="n">
        <v>0.667</v>
      </c>
      <c r="BT381" s="14" t="n">
        <v>0</v>
      </c>
      <c r="BU381" s="14" t="n">
        <v>0</v>
      </c>
      <c r="BV381" s="14" t="n">
        <v>0.007</v>
      </c>
      <c r="BW381" s="14" t="n">
        <v>0</v>
      </c>
      <c r="BX381" s="14" t="n">
        <v>0.833</v>
      </c>
      <c r="BY381" s="14" t="n">
        <v>12.729</v>
      </c>
      <c r="BZ381" s="14" t="n">
        <v>0</v>
      </c>
      <c r="CA381" s="14" t="n">
        <v>12.729</v>
      </c>
      <c r="CB381" s="14" t="n">
        <v>0</v>
      </c>
      <c r="CC381" s="14" t="n">
        <v>102.477</v>
      </c>
      <c r="CD381" s="14" t="n">
        <v>7.95</v>
      </c>
      <c r="CE381" s="14" t="n">
        <v>0</v>
      </c>
      <c r="CF381" s="14" t="n">
        <v>102.477</v>
      </c>
      <c r="CG381" s="14" t="n">
        <v>0</v>
      </c>
      <c r="CH381" s="14" t="n">
        <v>1</v>
      </c>
      <c r="CI381" s="14" t="n">
        <v>0</v>
      </c>
      <c r="CJ381" s="14" t="n">
        <v>0</v>
      </c>
      <c r="CK381" s="14" t="n">
        <v>0</v>
      </c>
      <c r="CL381" s="14" t="n">
        <v>0</v>
      </c>
      <c r="CM381" s="14" t="n">
        <v>0</v>
      </c>
      <c r="CN381" s="14" t="n">
        <v>0</v>
      </c>
      <c r="CO381" s="14" t="n">
        <v>0</v>
      </c>
      <c r="CP381" s="14" t="n">
        <v>0</v>
      </c>
      <c r="CQ381" s="14" t="n">
        <v>1.294</v>
      </c>
      <c r="CR381" s="14" t="n">
        <v>0.511</v>
      </c>
      <c r="CS381" s="14" t="n">
        <v>3.463</v>
      </c>
      <c r="CT381" s="14" t="n">
        <v>10.485</v>
      </c>
      <c r="CU381" s="14" t="n">
        <v>30.326</v>
      </c>
    </row>
    <row r="382">
      <c r="A382" s="14" t="inlineStr">
        <is>
          <t>IRQ2023</t>
        </is>
      </c>
      <c r="B382" s="14" t="inlineStr">
        <is>
          <t>IRQ</t>
        </is>
      </c>
      <c r="C382" s="14" t="inlineStr">
        <is>
          <t>IRQ</t>
        </is>
      </c>
      <c r="D382" s="14" t="inlineStr">
        <is>
          <t>Iraq</t>
        </is>
      </c>
      <c r="E382" s="14" t="n">
        <v>2023</v>
      </c>
      <c r="F382" s="14" t="n">
        <v>0</v>
      </c>
      <c r="G382" s="14" t="n">
        <v>6.147</v>
      </c>
      <c r="H382" s="14" t="n">
        <v>1.286</v>
      </c>
      <c r="I382" s="14" t="n">
        <v>0.268</v>
      </c>
      <c r="J382" s="14" t="n">
        <v>6.415</v>
      </c>
      <c r="K382" s="14" t="n">
        <v>0</v>
      </c>
      <c r="L382" s="14" t="n">
        <v>1</v>
      </c>
      <c r="M382" s="14" t="n">
        <v>7.886</v>
      </c>
      <c r="N382" s="14" t="n">
        <v>3.857</v>
      </c>
      <c r="O382" s="14" t="n">
        <v>0.252</v>
      </c>
      <c r="P382" s="14" t="n">
        <v>8.138</v>
      </c>
      <c r="Q382" s="14" t="n">
        <v>0</v>
      </c>
      <c r="R382" s="14" t="n">
        <v>1</v>
      </c>
      <c r="S382" s="14" t="n">
        <v>12.575</v>
      </c>
      <c r="T382" s="14" t="n">
        <v>7.714</v>
      </c>
      <c r="U382" s="14" t="n">
        <v>0.268</v>
      </c>
      <c r="V382" s="14" t="n">
        <v>12.843</v>
      </c>
      <c r="W382" s="14" t="n">
        <v>0</v>
      </c>
      <c r="X382" s="14" t="n">
        <v>1</v>
      </c>
      <c r="Y382" s="14" t="n">
        <v>6.738</v>
      </c>
      <c r="Z382" s="14" t="n">
        <v>0.702</v>
      </c>
      <c r="AA382" s="14" t="n">
        <v>-1.579</v>
      </c>
      <c r="AB382" s="14" t="n">
        <v>5.159</v>
      </c>
      <c r="AC382" s="14" t="n">
        <v>0</v>
      </c>
      <c r="AD382" s="14" t="n">
        <v>0</v>
      </c>
      <c r="AE382" s="14" t="n">
        <v>7.696</v>
      </c>
      <c r="AF382" s="14" t="n">
        <v>1.423</v>
      </c>
      <c r="AG382" s="14" t="n">
        <v>-3.146</v>
      </c>
      <c r="AH382" s="14" t="n">
        <v>4.55</v>
      </c>
      <c r="AI382" s="14" t="n">
        <v>0</v>
      </c>
      <c r="AJ382" s="14" t="n">
        <v>0</v>
      </c>
      <c r="AK382" s="14" t="n">
        <v>13.442</v>
      </c>
      <c r="AL382" s="14" t="n">
        <v>6.139</v>
      </c>
      <c r="AM382" s="14" t="n">
        <v>0</v>
      </c>
      <c r="AN382" s="14" t="n">
        <v>13.442</v>
      </c>
      <c r="AO382" s="14" t="n">
        <v>0</v>
      </c>
      <c r="AP382" s="14" t="n">
        <v>1</v>
      </c>
      <c r="AQ382" s="14" t="n">
        <v>0.749</v>
      </c>
      <c r="AR382" s="14" t="n">
        <v>0.129</v>
      </c>
      <c r="AS382" s="14" t="n">
        <v>-0.378</v>
      </c>
      <c r="AT382" s="14" t="n">
        <v>0.371</v>
      </c>
      <c r="AU382" s="14" t="n">
        <v>0</v>
      </c>
      <c r="AV382" s="14" t="n">
        <v>0</v>
      </c>
      <c r="AW382" s="14" t="n">
        <v>0.783</v>
      </c>
      <c r="AX382" s="14" t="n">
        <v>0.129</v>
      </c>
      <c r="AY382" s="14" t="n">
        <v>-0.513</v>
      </c>
      <c r="AZ382" s="14" t="n">
        <v>0.269</v>
      </c>
      <c r="BA382" s="14" t="n">
        <v>0</v>
      </c>
      <c r="BB382" s="14" t="n">
        <v>0</v>
      </c>
      <c r="BC382" s="14" t="n">
        <v>0.527</v>
      </c>
      <c r="BD382" s="14" t="n">
        <v>0.129</v>
      </c>
      <c r="BE382" s="14" t="n">
        <v>0</v>
      </c>
      <c r="BF382" s="14" t="n">
        <v>0.527</v>
      </c>
      <c r="BG382" s="14" t="n">
        <v>0</v>
      </c>
      <c r="BH382" s="14" t="n">
        <v>1</v>
      </c>
      <c r="BI382" s="14" t="n">
        <v>0.64</v>
      </c>
      <c r="BJ382" s="14" t="n">
        <v>0.129</v>
      </c>
      <c r="BK382" s="14" t="n">
        <v>0</v>
      </c>
      <c r="BL382" s="14" t="n">
        <v>0.64</v>
      </c>
      <c r="BM382" s="14" t="n">
        <v>0</v>
      </c>
      <c r="BN382" s="14" t="n">
        <v>1</v>
      </c>
      <c r="BO382" s="14" t="n">
        <v>0</v>
      </c>
      <c r="BP382" s="14" t="n">
        <v>0</v>
      </c>
      <c r="BQ382" s="14" t="n">
        <v>0.045</v>
      </c>
      <c r="BR382" s="14" t="n">
        <v>0</v>
      </c>
      <c r="BS382" s="14" t="n">
        <v>0.667</v>
      </c>
      <c r="BT382" s="14" t="n">
        <v>0</v>
      </c>
      <c r="BU382" s="14" t="n">
        <v>0</v>
      </c>
      <c r="BV382" s="14" t="n">
        <v>0.007</v>
      </c>
      <c r="BW382" s="14" t="n">
        <v>0</v>
      </c>
      <c r="BX382" s="14" t="n">
        <v>0.833</v>
      </c>
      <c r="BY382" s="14" t="n">
        <v>13.254</v>
      </c>
      <c r="BZ382" s="14" t="n">
        <v>0</v>
      </c>
      <c r="CA382" s="14" t="n">
        <v>13.254</v>
      </c>
      <c r="CB382" s="14" t="n">
        <v>0</v>
      </c>
      <c r="CC382" s="14" t="n">
        <v>87.07899999999999</v>
      </c>
      <c r="CD382" s="14" t="n">
        <v>7.95</v>
      </c>
      <c r="CE382" s="14" t="n">
        <v>0</v>
      </c>
      <c r="CF382" s="14" t="n">
        <v>87.07899999999999</v>
      </c>
      <c r="CG382" s="14" t="n">
        <v>0</v>
      </c>
      <c r="CH382" s="14" t="n">
        <v>1</v>
      </c>
      <c r="CI382" s="14" t="n">
        <v>0</v>
      </c>
      <c r="CJ382" s="14" t="n">
        <v>0</v>
      </c>
      <c r="CK382" s="14" t="n">
        <v>0</v>
      </c>
      <c r="CL382" s="14" t="n">
        <v>0</v>
      </c>
      <c r="CM382" s="14" t="n">
        <v>0</v>
      </c>
      <c r="CN382" s="14" t="n">
        <v>0</v>
      </c>
      <c r="CO382" s="14" t="n">
        <v>0</v>
      </c>
      <c r="CP382" s="14" t="n">
        <v>0</v>
      </c>
      <c r="CQ382" s="14" t="n">
        <v>1.348</v>
      </c>
      <c r="CR382" s="14" t="n">
        <v>0.51</v>
      </c>
      <c r="CS382" s="14" t="n">
        <v>3.606</v>
      </c>
      <c r="CT382" s="14" t="n">
        <v>4.861</v>
      </c>
      <c r="CU382" s="14" t="n">
        <v>10.622</v>
      </c>
    </row>
    <row r="383">
      <c r="A383" s="14" t="inlineStr">
        <is>
          <t>IRQ2024</t>
        </is>
      </c>
      <c r="B383" s="14" t="inlineStr">
        <is>
          <t>IRQ</t>
        </is>
      </c>
      <c r="C383" s="14" t="inlineStr">
        <is>
          <t>IRQ</t>
        </is>
      </c>
      <c r="D383" s="14" t="inlineStr">
        <is>
          <t>Iraq</t>
        </is>
      </c>
      <c r="E383" s="14" t="n">
        <v>2024</v>
      </c>
      <c r="F383" s="14" t="n">
        <v>0</v>
      </c>
      <c r="G383" s="14" t="n">
        <v>5.575</v>
      </c>
      <c r="H383" s="14" t="n">
        <v>1.324</v>
      </c>
      <c r="I383" s="14" t="n">
        <v>0.208</v>
      </c>
      <c r="J383" s="14" t="n">
        <v>5.783</v>
      </c>
      <c r="K383" s="14" t="n">
        <v>0</v>
      </c>
      <c r="L383" s="14" t="n">
        <v>1</v>
      </c>
      <c r="M383" s="14" t="n">
        <v>7.124</v>
      </c>
      <c r="N383" s="14" t="n">
        <v>3.971</v>
      </c>
      <c r="O383" s="14" t="n">
        <v>0.176</v>
      </c>
      <c r="P383" s="14" t="n">
        <v>7.299</v>
      </c>
      <c r="Q383" s="14" t="n">
        <v>0</v>
      </c>
      <c r="R383" s="14" t="n">
        <v>1</v>
      </c>
      <c r="S383" s="14" t="n">
        <v>12.193</v>
      </c>
      <c r="T383" s="14" t="n">
        <v>7.942</v>
      </c>
      <c r="U383" s="14" t="n">
        <v>0.208</v>
      </c>
      <c r="V383" s="14" t="n">
        <v>12.401</v>
      </c>
      <c r="W383" s="14" t="n">
        <v>0</v>
      </c>
      <c r="X383" s="14" t="n">
        <v>1</v>
      </c>
      <c r="Y383" s="14" t="n">
        <v>6.389</v>
      </c>
      <c r="Z383" s="14" t="n">
        <v>0.666</v>
      </c>
      <c r="AA383" s="14" t="n">
        <v>-1.078</v>
      </c>
      <c r="AB383" s="14" t="n">
        <v>5.311</v>
      </c>
      <c r="AC383" s="14" t="n">
        <v>0</v>
      </c>
      <c r="AD383" s="14" t="n">
        <v>0</v>
      </c>
      <c r="AE383" s="14" t="n">
        <v>7.375</v>
      </c>
      <c r="AF383" s="14" t="n">
        <v>1.364</v>
      </c>
      <c r="AG383" s="14" t="n">
        <v>-2.691</v>
      </c>
      <c r="AH383" s="14" t="n">
        <v>4.684</v>
      </c>
      <c r="AI383" s="14" t="n">
        <v>0</v>
      </c>
      <c r="AJ383" s="14" t="n">
        <v>0</v>
      </c>
      <c r="AK383" s="14" t="n">
        <v>13.291</v>
      </c>
      <c r="AL383" s="14" t="n">
        <v>6.07</v>
      </c>
      <c r="AM383" s="14" t="n">
        <v>0</v>
      </c>
      <c r="AN383" s="14" t="n">
        <v>13.291</v>
      </c>
      <c r="AO383" s="14" t="n">
        <v>0</v>
      </c>
      <c r="AP383" s="14" t="n">
        <v>1</v>
      </c>
      <c r="AQ383" s="14" t="n">
        <v>0.72</v>
      </c>
      <c r="AR383" s="14" t="n">
        <v>0.132</v>
      </c>
      <c r="AS383" s="14" t="n">
        <v>-0.346</v>
      </c>
      <c r="AT383" s="14" t="n">
        <v>0.374</v>
      </c>
      <c r="AU383" s="14" t="n">
        <v>0</v>
      </c>
      <c r="AV383" s="14" t="n">
        <v>0</v>
      </c>
      <c r="AW383" s="14" t="n">
        <v>0.734</v>
      </c>
      <c r="AX383" s="14" t="n">
        <v>0.132</v>
      </c>
      <c r="AY383" s="14" t="n">
        <v>-0.472</v>
      </c>
      <c r="AZ383" s="14" t="n">
        <v>0.262</v>
      </c>
      <c r="BA383" s="14" t="n">
        <v>0</v>
      </c>
      <c r="BB383" s="14" t="n">
        <v>0</v>
      </c>
      <c r="BC383" s="14" t="n">
        <v>0.51</v>
      </c>
      <c r="BD383" s="14" t="n">
        <v>0.132</v>
      </c>
      <c r="BE383" s="14" t="n">
        <v>0</v>
      </c>
      <c r="BF383" s="14" t="n">
        <v>0.51</v>
      </c>
      <c r="BG383" s="14" t="n">
        <v>0</v>
      </c>
      <c r="BH383" s="14" t="n">
        <v>1</v>
      </c>
      <c r="BI383" s="14" t="n">
        <v>0.652</v>
      </c>
      <c r="BJ383" s="14" t="n">
        <v>0.132</v>
      </c>
      <c r="BK383" s="14" t="n">
        <v>0</v>
      </c>
      <c r="BL383" s="14" t="n">
        <v>0.652</v>
      </c>
      <c r="BM383" s="14" t="n">
        <v>0</v>
      </c>
      <c r="BN383" s="14" t="n">
        <v>1</v>
      </c>
      <c r="BO383" s="14" t="n">
        <v>0</v>
      </c>
      <c r="BP383" s="14" t="n">
        <v>0</v>
      </c>
      <c r="BQ383" s="14" t="n">
        <v>0.046</v>
      </c>
      <c r="BR383" s="14" t="n">
        <v>0</v>
      </c>
      <c r="BS383" s="14" t="n">
        <v>0.667</v>
      </c>
      <c r="BT383" s="14" t="n">
        <v>0</v>
      </c>
      <c r="BU383" s="14" t="n">
        <v>0</v>
      </c>
      <c r="BV383" s="14" t="n">
        <v>0.011</v>
      </c>
      <c r="BW383" s="14" t="n">
        <v>0</v>
      </c>
      <c r="BX383" s="14" t="n">
        <v>0.833</v>
      </c>
      <c r="BY383" s="14" t="n">
        <v>13.646</v>
      </c>
      <c r="BZ383" s="14" t="n">
        <v>0</v>
      </c>
      <c r="CA383" s="14" t="n">
        <v>13.646</v>
      </c>
      <c r="CB383" s="14" t="n">
        <v>0</v>
      </c>
      <c r="CC383" s="14" t="n">
        <v>86.38500000000001</v>
      </c>
      <c r="CD383" s="14" t="n">
        <v>7.95</v>
      </c>
      <c r="CE383" s="14" t="n">
        <v>0</v>
      </c>
      <c r="CF383" s="14" t="n">
        <v>86.38500000000001</v>
      </c>
      <c r="CG383" s="14" t="n">
        <v>0</v>
      </c>
      <c r="CH383" s="14" t="n">
        <v>1</v>
      </c>
      <c r="CI383" s="14" t="n">
        <v>0</v>
      </c>
      <c r="CJ383" s="14" t="n">
        <v>0</v>
      </c>
      <c r="CK383" s="14" t="n">
        <v>0</v>
      </c>
      <c r="CL383" s="14" t="n">
        <v>0</v>
      </c>
      <c r="CM383" s="14" t="n">
        <v>0</v>
      </c>
      <c r="CN383" s="14" t="n">
        <v>0</v>
      </c>
      <c r="CO383" s="14" t="n">
        <v>0</v>
      </c>
      <c r="CP383" s="14" t="n">
        <v>0</v>
      </c>
      <c r="CQ383" s="14" t="n">
        <v>1.387</v>
      </c>
      <c r="CR383" s="14" t="n">
        <v>0.51</v>
      </c>
      <c r="CS383" s="14" t="n">
        <v>3.712</v>
      </c>
      <c r="CT383" s="14" t="n">
        <v>4.251</v>
      </c>
      <c r="CU383" s="14" t="n">
        <v>9.167999999999999</v>
      </c>
    </row>
    <row r="384">
      <c r="A384" s="14" t="inlineStr">
        <is>
          <t>IRL2021</t>
        </is>
      </c>
      <c r="B384" s="14" t="inlineStr">
        <is>
          <t>IRL</t>
        </is>
      </c>
      <c r="C384" s="14" t="inlineStr">
        <is>
          <t>IRL</t>
        </is>
      </c>
      <c r="D384" s="14" t="inlineStr">
        <is>
          <t>Ireland</t>
        </is>
      </c>
      <c r="E384" s="14" t="n">
        <v>2021</v>
      </c>
      <c r="F384" s="14" t="n">
        <v>0</v>
      </c>
      <c r="G384" s="14" t="n">
        <v>5.803</v>
      </c>
      <c r="H384" s="14" t="n">
        <v>1.009</v>
      </c>
      <c r="I384" s="14" t="n">
        <v>2.635</v>
      </c>
      <c r="J384" s="14" t="n">
        <v>8.439</v>
      </c>
      <c r="K384" s="14" t="n">
        <v>0</v>
      </c>
      <c r="L384" s="14" t="n">
        <v>1</v>
      </c>
      <c r="M384" s="14" t="n">
        <v>6.777</v>
      </c>
      <c r="N384" s="14" t="n">
        <v>3.027</v>
      </c>
      <c r="O384" s="14" t="n">
        <v>4.103</v>
      </c>
      <c r="P384" s="14" t="n">
        <v>10.88</v>
      </c>
      <c r="Q384" s="14" t="n">
        <v>0</v>
      </c>
      <c r="R384" s="14" t="n">
        <v>1</v>
      </c>
      <c r="S384" s="14" t="n">
        <v>20.489</v>
      </c>
      <c r="T384" s="14" t="n">
        <v>12.697</v>
      </c>
      <c r="U384" s="14" t="n">
        <v>1.67</v>
      </c>
      <c r="V384" s="14" t="n">
        <v>22.159</v>
      </c>
      <c r="W384" s="14" t="n">
        <v>0</v>
      </c>
      <c r="X384" s="14" t="n">
        <v>1</v>
      </c>
      <c r="Y384" s="14" t="n">
        <v>17.723</v>
      </c>
      <c r="Z384" s="14" t="n">
        <v>1.958</v>
      </c>
      <c r="AA384" s="14" t="n">
        <v>-1.64</v>
      </c>
      <c r="AB384" s="14" t="n">
        <v>16.083</v>
      </c>
      <c r="AC384" s="14" t="n">
        <v>0</v>
      </c>
      <c r="AD384" s="14" t="n">
        <v>1</v>
      </c>
      <c r="AE384" s="14" t="n">
        <v>17.679</v>
      </c>
      <c r="AF384" s="14" t="n">
        <v>3.479</v>
      </c>
      <c r="AG384" s="14" t="n">
        <v>-1.597</v>
      </c>
      <c r="AH384" s="14" t="n">
        <v>16.083</v>
      </c>
      <c r="AI384" s="14" t="n">
        <v>0</v>
      </c>
      <c r="AJ384" s="14" t="n">
        <v>1</v>
      </c>
      <c r="AK384" s="14" t="n">
        <v>27.839</v>
      </c>
      <c r="AL384" s="14" t="n">
        <v>13.664</v>
      </c>
      <c r="AM384" s="14" t="n">
        <v>-4.796</v>
      </c>
      <c r="AN384" s="14" t="n">
        <v>23.043</v>
      </c>
      <c r="AO384" s="14" t="n">
        <v>0</v>
      </c>
      <c r="AP384" s="14" t="n">
        <v>1</v>
      </c>
      <c r="AQ384" s="14" t="n">
        <v>0.619</v>
      </c>
      <c r="AR384" s="14" t="n">
        <v>0.114</v>
      </c>
      <c r="AS384" s="14" t="n">
        <v>1.173</v>
      </c>
      <c r="AT384" s="14" t="n">
        <v>1.792</v>
      </c>
      <c r="AU384" s="14" t="n">
        <v>0</v>
      </c>
      <c r="AV384" s="14" t="n">
        <v>1</v>
      </c>
      <c r="AW384" s="14" t="n">
        <v>0.599</v>
      </c>
      <c r="AX384" s="14" t="n">
        <v>0.114</v>
      </c>
      <c r="AY384" s="14" t="n">
        <v>1.073</v>
      </c>
      <c r="AZ384" s="14" t="n">
        <v>1.673</v>
      </c>
      <c r="BA384" s="14" t="n">
        <v>0</v>
      </c>
      <c r="BB384" s="14" t="n">
        <v>1</v>
      </c>
      <c r="BC384" s="14" t="n">
        <v>0.439</v>
      </c>
      <c r="BD384" s="14" t="n">
        <v>0.114</v>
      </c>
      <c r="BE384" s="14" t="n">
        <v>0.034</v>
      </c>
      <c r="BF384" s="14" t="n">
        <v>0.473</v>
      </c>
      <c r="BG384" s="14" t="n">
        <v>0</v>
      </c>
      <c r="BH384" s="14" t="n">
        <v>1</v>
      </c>
      <c r="BI384" s="14" t="n">
        <v>0.505</v>
      </c>
      <c r="BJ384" s="14" t="n">
        <v>0.114</v>
      </c>
      <c r="BK384" s="14" t="n">
        <v>0.533</v>
      </c>
      <c r="BL384" s="14" t="n">
        <v>1.038</v>
      </c>
      <c r="BM384" s="14" t="n">
        <v>0</v>
      </c>
      <c r="BN384" s="14" t="n">
        <v>1</v>
      </c>
      <c r="BO384" s="14" t="n">
        <v>0</v>
      </c>
      <c r="BP384" s="14" t="n">
        <v>0.008</v>
      </c>
      <c r="BQ384" s="14" t="n">
        <v>0.151</v>
      </c>
      <c r="BR384" s="14" t="n">
        <v>0</v>
      </c>
      <c r="BS384" s="14" t="n">
        <v>1</v>
      </c>
      <c r="BT384" s="14" t="n">
        <v>0</v>
      </c>
      <c r="BU384" s="14" t="n">
        <v>0.022</v>
      </c>
      <c r="BV384" s="14" t="n">
        <v>0.327</v>
      </c>
      <c r="BW384" s="14" t="n">
        <v>0</v>
      </c>
      <c r="BX384" s="14" t="n">
        <v>0.833</v>
      </c>
      <c r="BY384" s="14" t="n">
        <v>11.787</v>
      </c>
      <c r="BZ384" s="14" t="n">
        <v>0</v>
      </c>
      <c r="CA384" s="14" t="n">
        <v>11.787</v>
      </c>
      <c r="CB384" s="14" t="n">
        <v>0</v>
      </c>
      <c r="CC384" s="14" t="n">
        <v>78.125</v>
      </c>
      <c r="CD384" s="14" t="n">
        <v>7.95</v>
      </c>
      <c r="CE384" s="14" t="n">
        <v>67.696</v>
      </c>
      <c r="CF384" s="14" t="n">
        <v>145.821</v>
      </c>
      <c r="CG384" s="14" t="n">
        <v>0</v>
      </c>
      <c r="CH384" s="14" t="n">
        <v>1</v>
      </c>
      <c r="CI384" s="14" t="n">
        <v>0</v>
      </c>
      <c r="CJ384" s="14" t="n">
        <v>0</v>
      </c>
      <c r="CK384" s="14" t="n">
        <v>0</v>
      </c>
      <c r="CL384" s="14" t="n">
        <v>0</v>
      </c>
      <c r="CM384" s="14" t="n">
        <v>0</v>
      </c>
      <c r="CN384" s="14" t="n">
        <v>0.102</v>
      </c>
      <c r="CO384" s="14" t="n">
        <v>0</v>
      </c>
      <c r="CP384" s="14" t="n">
        <v>0.235</v>
      </c>
      <c r="CQ384" s="14" t="n">
        <v>1.198</v>
      </c>
      <c r="CR384" s="14" t="n">
        <v>0</v>
      </c>
      <c r="CS384" s="14" t="n">
        <v>5.769</v>
      </c>
      <c r="CT384" s="14" t="n">
        <v>5.9</v>
      </c>
      <c r="CU384" s="14" t="n">
        <v>12.069</v>
      </c>
    </row>
    <row r="385">
      <c r="A385" s="14" t="inlineStr">
        <is>
          <t>IRL2022</t>
        </is>
      </c>
      <c r="B385" s="14" t="inlineStr">
        <is>
          <t>IRL</t>
        </is>
      </c>
      <c r="C385" s="14" t="inlineStr">
        <is>
          <t>IRL</t>
        </is>
      </c>
      <c r="D385" s="14" t="inlineStr">
        <is>
          <t>Ireland</t>
        </is>
      </c>
      <c r="E385" s="14" t="n">
        <v>2022</v>
      </c>
      <c r="F385" s="14" t="n">
        <v>0.23</v>
      </c>
      <c r="G385" s="14" t="n">
        <v>11.617</v>
      </c>
      <c r="H385" s="14" t="n">
        <v>1.151</v>
      </c>
      <c r="I385" s="14" t="n">
        <v>12.568</v>
      </c>
      <c r="J385" s="14" t="n">
        <v>24.185</v>
      </c>
      <c r="K385" s="14" t="n">
        <v>0</v>
      </c>
      <c r="L385" s="14" t="n">
        <v>1</v>
      </c>
      <c r="M385" s="14" t="n">
        <v>8.882999999999999</v>
      </c>
      <c r="N385" s="14" t="n">
        <v>3.453</v>
      </c>
      <c r="O385" s="14" t="n">
        <v>8.948</v>
      </c>
      <c r="P385" s="14" t="n">
        <v>17.831</v>
      </c>
      <c r="Q385" s="14" t="n">
        <v>0</v>
      </c>
      <c r="R385" s="14" t="n">
        <v>1</v>
      </c>
      <c r="S385" s="14" t="n">
        <v>20.869</v>
      </c>
      <c r="T385" s="14" t="n">
        <v>10.221</v>
      </c>
      <c r="U385" s="14" t="n">
        <v>2.732</v>
      </c>
      <c r="V385" s="14" t="n">
        <v>29.029</v>
      </c>
      <c r="W385" s="14" t="n">
        <v>0.23</v>
      </c>
      <c r="X385" s="14" t="n">
        <v>1</v>
      </c>
      <c r="Y385" s="14" t="n">
        <v>28.249</v>
      </c>
      <c r="Z385" s="14" t="n">
        <v>2.963</v>
      </c>
      <c r="AA385" s="14" t="n">
        <v>-1.596</v>
      </c>
      <c r="AB385" s="14" t="n">
        <v>26.653</v>
      </c>
      <c r="AC385" s="14" t="n">
        <v>0</v>
      </c>
      <c r="AD385" s="14" t="n">
        <v>1</v>
      </c>
      <c r="AE385" s="14" t="n">
        <v>28.296</v>
      </c>
      <c r="AF385" s="14" t="n">
        <v>5.246</v>
      </c>
      <c r="AG385" s="14" t="n">
        <v>-1.643</v>
      </c>
      <c r="AH385" s="14" t="n">
        <v>26.653</v>
      </c>
      <c r="AI385" s="14" t="n">
        <v>0</v>
      </c>
      <c r="AJ385" s="14" t="n">
        <v>1</v>
      </c>
      <c r="AK385" s="14" t="n">
        <v>39.005</v>
      </c>
      <c r="AL385" s="14" t="n">
        <v>18.626</v>
      </c>
      <c r="AM385" s="14" t="n">
        <v>-10.578</v>
      </c>
      <c r="AN385" s="14" t="n">
        <v>34.965</v>
      </c>
      <c r="AO385" s="14" t="n">
        <v>0.23</v>
      </c>
      <c r="AP385" s="14" t="n">
        <v>1</v>
      </c>
      <c r="AQ385" s="14" t="n">
        <v>0.861</v>
      </c>
      <c r="AR385" s="14" t="n">
        <v>0.123</v>
      </c>
      <c r="AS385" s="14" t="n">
        <v>0.723</v>
      </c>
      <c r="AT385" s="14" t="n">
        <v>1.949</v>
      </c>
      <c r="AU385" s="14" t="n">
        <v>0.23</v>
      </c>
      <c r="AV385" s="14" t="n">
        <v>1</v>
      </c>
      <c r="AW385" s="14" t="n">
        <v>0.986</v>
      </c>
      <c r="AX385" s="14" t="n">
        <v>0.123</v>
      </c>
      <c r="AY385" s="14" t="n">
        <v>0.634</v>
      </c>
      <c r="AZ385" s="14" t="n">
        <v>1.993</v>
      </c>
      <c r="BA385" s="14" t="n">
        <v>0.23</v>
      </c>
      <c r="BB385" s="14" t="n">
        <v>1</v>
      </c>
      <c r="BC385" s="14" t="n">
        <v>0.598</v>
      </c>
      <c r="BD385" s="14" t="n">
        <v>0.123</v>
      </c>
      <c r="BE385" s="14" t="n">
        <v>0.067</v>
      </c>
      <c r="BF385" s="14" t="n">
        <v>0.804</v>
      </c>
      <c r="BG385" s="14" t="n">
        <v>0.23</v>
      </c>
      <c r="BH385" s="14" t="n">
        <v>1</v>
      </c>
      <c r="BI385" s="14" t="n">
        <v>0.612</v>
      </c>
      <c r="BJ385" s="14" t="n">
        <v>0.123</v>
      </c>
      <c r="BK385" s="14" t="n">
        <v>0.614</v>
      </c>
      <c r="BL385" s="14" t="n">
        <v>1.509</v>
      </c>
      <c r="BM385" s="14" t="n">
        <v>0.23</v>
      </c>
      <c r="BN385" s="14" t="n">
        <v>1</v>
      </c>
      <c r="BO385" s="14" t="n">
        <v>0</v>
      </c>
      <c r="BP385" s="14" t="n">
        <v>0.004</v>
      </c>
      <c r="BQ385" s="14" t="n">
        <v>0.222</v>
      </c>
      <c r="BR385" s="14" t="n">
        <v>0</v>
      </c>
      <c r="BS385" s="14" t="n">
        <v>1</v>
      </c>
      <c r="BT385" s="14" t="n">
        <v>0</v>
      </c>
      <c r="BU385" s="14" t="n">
        <v>-0.077</v>
      </c>
      <c r="BV385" s="14" t="n">
        <v>0.292</v>
      </c>
      <c r="BW385" s="14" t="n">
        <v>0.23</v>
      </c>
      <c r="BX385" s="14" t="n">
        <v>0.833</v>
      </c>
      <c r="BY385" s="14" t="n">
        <v>12.729</v>
      </c>
      <c r="BZ385" s="14" t="n">
        <v>0</v>
      </c>
      <c r="CA385" s="14" t="n">
        <v>12.729</v>
      </c>
      <c r="CB385" s="14" t="n">
        <v>0</v>
      </c>
      <c r="CC385" s="14" t="n">
        <v>97.90000000000001</v>
      </c>
      <c r="CD385" s="14" t="n">
        <v>7.95</v>
      </c>
      <c r="CE385" s="14" t="n">
        <v>101.769</v>
      </c>
      <c r="CF385" s="14" t="n">
        <v>245.593</v>
      </c>
      <c r="CG385" s="14" t="n">
        <v>0.23</v>
      </c>
      <c r="CH385" s="14" t="n">
        <v>1</v>
      </c>
      <c r="CI385" s="14" t="n">
        <v>0</v>
      </c>
      <c r="CJ385" s="14" t="n">
        <v>0</v>
      </c>
      <c r="CK385" s="14" t="n">
        <v>0</v>
      </c>
      <c r="CL385" s="14" t="n">
        <v>0</v>
      </c>
      <c r="CM385" s="14" t="n">
        <v>0</v>
      </c>
      <c r="CN385" s="14" t="n">
        <v>0.11</v>
      </c>
      <c r="CO385" s="14" t="n">
        <v>0</v>
      </c>
      <c r="CP385" s="14" t="n">
        <v>0.136</v>
      </c>
      <c r="CQ385" s="14" t="n">
        <v>1.294</v>
      </c>
      <c r="CR385" s="14" t="n">
        <v>0</v>
      </c>
      <c r="CS385" s="14" t="n">
        <v>6.23</v>
      </c>
      <c r="CT385" s="14" t="n">
        <v>11.905</v>
      </c>
      <c r="CU385" s="14" t="n">
        <v>22.503</v>
      </c>
    </row>
    <row r="386">
      <c r="A386" s="14" t="inlineStr">
        <is>
          <t>IRL2023</t>
        </is>
      </c>
      <c r="B386" s="14" t="inlineStr">
        <is>
          <t>IRL</t>
        </is>
      </c>
      <c r="C386" s="14" t="inlineStr">
        <is>
          <t>IRL</t>
        </is>
      </c>
      <c r="D386" s="14" t="inlineStr">
        <is>
          <t>Ireland</t>
        </is>
      </c>
      <c r="E386" s="14" t="n">
        <v>2023</v>
      </c>
      <c r="F386" s="14" t="n">
        <v>0.23</v>
      </c>
      <c r="G386" s="14" t="n">
        <v>7.473</v>
      </c>
      <c r="H386" s="14" t="n">
        <v>0.999</v>
      </c>
      <c r="I386" s="14" t="n">
        <v>14.645</v>
      </c>
      <c r="J386" s="14" t="n">
        <v>22.118</v>
      </c>
      <c r="K386" s="14" t="n">
        <v>0</v>
      </c>
      <c r="L386" s="14" t="n">
        <v>1</v>
      </c>
      <c r="M386" s="14" t="n">
        <v>5.831</v>
      </c>
      <c r="N386" s="14" t="n">
        <v>2.997</v>
      </c>
      <c r="O386" s="14" t="n">
        <v>9.936</v>
      </c>
      <c r="P386" s="14" t="n">
        <v>15.767</v>
      </c>
      <c r="Q386" s="14" t="n">
        <v>0</v>
      </c>
      <c r="R386" s="14" t="n">
        <v>1</v>
      </c>
      <c r="S386" s="14" t="n">
        <v>28.627</v>
      </c>
      <c r="T386" s="14" t="n">
        <v>17.952</v>
      </c>
      <c r="U386" s="14" t="n">
        <v>3.417</v>
      </c>
      <c r="V386" s="14" t="n">
        <v>39.415</v>
      </c>
      <c r="W386" s="14" t="n">
        <v>0.23</v>
      </c>
      <c r="X386" s="14" t="n">
        <v>1</v>
      </c>
      <c r="Y386" s="14" t="n">
        <v>18.781</v>
      </c>
      <c r="Z386" s="14" t="n">
        <v>2.104</v>
      </c>
      <c r="AA386" s="14" t="n">
        <v>8.837999999999999</v>
      </c>
      <c r="AB386" s="14" t="n">
        <v>27.619</v>
      </c>
      <c r="AC386" s="14" t="n">
        <v>0</v>
      </c>
      <c r="AD386" s="14" t="n">
        <v>1</v>
      </c>
      <c r="AE386" s="14" t="n">
        <v>18.88</v>
      </c>
      <c r="AF386" s="14" t="n">
        <v>3.76</v>
      </c>
      <c r="AG386" s="14" t="n">
        <v>8.739000000000001</v>
      </c>
      <c r="AH386" s="14" t="n">
        <v>27.619</v>
      </c>
      <c r="AI386" s="14" t="n">
        <v>0</v>
      </c>
      <c r="AJ386" s="14" t="n">
        <v>1</v>
      </c>
      <c r="AK386" s="14" t="n">
        <v>29.894</v>
      </c>
      <c r="AL386" s="14" t="n">
        <v>14.809</v>
      </c>
      <c r="AM386" s="14" t="n">
        <v>7.994</v>
      </c>
      <c r="AN386" s="14" t="n">
        <v>46.602</v>
      </c>
      <c r="AO386" s="14" t="n">
        <v>0.23</v>
      </c>
      <c r="AP386" s="14" t="n">
        <v>1</v>
      </c>
      <c r="AQ386" s="14" t="n">
        <v>0.76</v>
      </c>
      <c r="AR386" s="14" t="n">
        <v>0.129</v>
      </c>
      <c r="AS386" s="14" t="n">
        <v>0.714</v>
      </c>
      <c r="AT386" s="14" t="n">
        <v>1.814</v>
      </c>
      <c r="AU386" s="14" t="n">
        <v>0.23</v>
      </c>
      <c r="AV386" s="14" t="n">
        <v>1</v>
      </c>
      <c r="AW386" s="14" t="n">
        <v>0.8110000000000001</v>
      </c>
      <c r="AX386" s="14" t="n">
        <v>0.129</v>
      </c>
      <c r="AY386" s="14" t="n">
        <v>0.648</v>
      </c>
      <c r="AZ386" s="14" t="n">
        <v>1.795</v>
      </c>
      <c r="BA386" s="14" t="n">
        <v>0.23</v>
      </c>
      <c r="BB386" s="14" t="n">
        <v>1</v>
      </c>
      <c r="BC386" s="14" t="n">
        <v>0.535</v>
      </c>
      <c r="BD386" s="14" t="n">
        <v>0.129</v>
      </c>
      <c r="BE386" s="14" t="n">
        <v>0.082</v>
      </c>
      <c r="BF386" s="14" t="n">
        <v>0.74</v>
      </c>
      <c r="BG386" s="14" t="n">
        <v>0.23</v>
      </c>
      <c r="BH386" s="14" t="n">
        <v>1</v>
      </c>
      <c r="BI386" s="14" t="n">
        <v>0.579</v>
      </c>
      <c r="BJ386" s="14" t="n">
        <v>0.129</v>
      </c>
      <c r="BK386" s="14" t="n">
        <v>0.502</v>
      </c>
      <c r="BL386" s="14" t="n">
        <v>1.33</v>
      </c>
      <c r="BM386" s="14" t="n">
        <v>0.23</v>
      </c>
      <c r="BN386" s="14" t="n">
        <v>1</v>
      </c>
      <c r="BO386" s="14" t="n">
        <v>0</v>
      </c>
      <c r="BP386" s="14" t="n">
        <v>-0.008</v>
      </c>
      <c r="BQ386" s="14" t="n">
        <v>0.236</v>
      </c>
      <c r="BR386" s="14" t="n">
        <v>0</v>
      </c>
      <c r="BS386" s="14" t="n">
        <v>1</v>
      </c>
      <c r="BT386" s="14" t="n">
        <v>0</v>
      </c>
      <c r="BU386" s="14" t="n">
        <v>-0.168</v>
      </c>
      <c r="BV386" s="14" t="n">
        <v>0.353</v>
      </c>
      <c r="BW386" s="14" t="n">
        <v>0.23</v>
      </c>
      <c r="BX386" s="14" t="n">
        <v>0.833</v>
      </c>
      <c r="BY386" s="14" t="n">
        <v>13.254</v>
      </c>
      <c r="BZ386" s="14" t="n">
        <v>0</v>
      </c>
      <c r="CA386" s="14" t="n">
        <v>13.254</v>
      </c>
      <c r="CB386" s="14" t="n">
        <v>0</v>
      </c>
      <c r="CC386" s="14" t="n">
        <v>83.248</v>
      </c>
      <c r="CD386" s="14" t="n">
        <v>7.95</v>
      </c>
      <c r="CE386" s="14" t="n">
        <v>98.267</v>
      </c>
      <c r="CF386" s="14" t="n">
        <v>223.263</v>
      </c>
      <c r="CG386" s="14" t="n">
        <v>0.23</v>
      </c>
      <c r="CH386" s="14" t="n">
        <v>1</v>
      </c>
      <c r="CI386" s="14" t="n">
        <v>0</v>
      </c>
      <c r="CJ386" s="14" t="n">
        <v>0</v>
      </c>
      <c r="CK386" s="14" t="n">
        <v>0</v>
      </c>
      <c r="CL386" s="14" t="n">
        <v>0</v>
      </c>
      <c r="CM386" s="14" t="n">
        <v>0</v>
      </c>
      <c r="CN386" s="14" t="n">
        <v>0.096</v>
      </c>
      <c r="CO386" s="14" t="n">
        <v>0</v>
      </c>
      <c r="CP386" s="14" t="n">
        <v>0.446</v>
      </c>
      <c r="CQ386" s="14" t="n">
        <v>1.348</v>
      </c>
      <c r="CR386" s="14" t="n">
        <v>0</v>
      </c>
      <c r="CS386" s="14" t="n">
        <v>6.487</v>
      </c>
      <c r="CT386" s="14" t="n">
        <v>10.597</v>
      </c>
      <c r="CU386" s="14" t="n">
        <v>12.985</v>
      </c>
    </row>
    <row r="387">
      <c r="A387" s="14" t="inlineStr">
        <is>
          <t>IRL2024</t>
        </is>
      </c>
      <c r="B387" s="14" t="inlineStr">
        <is>
          <t>IRL</t>
        </is>
      </c>
      <c r="C387" s="14" t="inlineStr">
        <is>
          <t>IRL</t>
        </is>
      </c>
      <c r="D387" s="14" t="inlineStr">
        <is>
          <t>Ireland</t>
        </is>
      </c>
      <c r="E387" s="14" t="n">
        <v>2024</v>
      </c>
      <c r="F387" s="14" t="n">
        <v>0.23</v>
      </c>
      <c r="G387" s="14" t="n">
        <v>5.075</v>
      </c>
      <c r="H387" s="14" t="n">
        <v>1.029</v>
      </c>
      <c r="I387" s="14" t="n">
        <v>12.071</v>
      </c>
      <c r="J387" s="14" t="n">
        <v>17.146</v>
      </c>
      <c r="K387" s="14" t="n">
        <v>0</v>
      </c>
      <c r="L387" s="14" t="n">
        <v>1</v>
      </c>
      <c r="M387" s="14" t="n">
        <v>5.452</v>
      </c>
      <c r="N387" s="14" t="n">
        <v>3.086</v>
      </c>
      <c r="O387" s="14" t="n">
        <v>6.981</v>
      </c>
      <c r="P387" s="14" t="n">
        <v>12.433</v>
      </c>
      <c r="Q387" s="14" t="n">
        <v>0</v>
      </c>
      <c r="R387" s="14" t="n">
        <v>1</v>
      </c>
      <c r="S387" s="14" t="n">
        <v>23.818</v>
      </c>
      <c r="T387" s="14" t="n">
        <v>15.769</v>
      </c>
      <c r="U387" s="14" t="n">
        <v>4.016</v>
      </c>
      <c r="V387" s="14" t="n">
        <v>34.236</v>
      </c>
      <c r="W387" s="14" t="n">
        <v>0.23</v>
      </c>
      <c r="X387" s="14" t="n">
        <v>1</v>
      </c>
      <c r="Y387" s="14" t="n">
        <v>17.553</v>
      </c>
      <c r="Z387" s="14" t="n">
        <v>2.216</v>
      </c>
      <c r="AA387" s="14" t="n">
        <v>6.446</v>
      </c>
      <c r="AB387" s="14" t="n">
        <v>23.998</v>
      </c>
      <c r="AC387" s="14" t="n">
        <v>0</v>
      </c>
      <c r="AD387" s="14" t="n">
        <v>1</v>
      </c>
      <c r="AE387" s="14" t="n">
        <v>17.553</v>
      </c>
      <c r="AF387" s="14" t="n">
        <v>3.845</v>
      </c>
      <c r="AG387" s="14" t="n">
        <v>6.446</v>
      </c>
      <c r="AH387" s="14" t="n">
        <v>23.998</v>
      </c>
      <c r="AI387" s="14" t="n">
        <v>0</v>
      </c>
      <c r="AJ387" s="14" t="n">
        <v>1</v>
      </c>
      <c r="AK387" s="14" t="n">
        <v>29.169</v>
      </c>
      <c r="AL387" s="14" t="n">
        <v>14.836</v>
      </c>
      <c r="AM387" s="14" t="n">
        <v>2.827</v>
      </c>
      <c r="AN387" s="14" t="n">
        <v>39.354</v>
      </c>
      <c r="AO387" s="14" t="n">
        <v>0.23</v>
      </c>
      <c r="AP387" s="14" t="n">
        <v>1</v>
      </c>
      <c r="AQ387" s="14" t="n">
        <v>0.724</v>
      </c>
      <c r="AR387" s="14" t="n">
        <v>0.132</v>
      </c>
      <c r="AS387" s="14" t="n">
        <v>0.8139999999999999</v>
      </c>
      <c r="AT387" s="14" t="n">
        <v>1.892</v>
      </c>
      <c r="AU387" s="14" t="n">
        <v>0.23</v>
      </c>
      <c r="AV387" s="14" t="n">
        <v>1</v>
      </c>
      <c r="AW387" s="14" t="n">
        <v>0.75</v>
      </c>
      <c r="AX387" s="14" t="n">
        <v>0.132</v>
      </c>
      <c r="AY387" s="14" t="n">
        <v>0.746</v>
      </c>
      <c r="AZ387" s="14" t="n">
        <v>1.84</v>
      </c>
      <c r="BA387" s="14" t="n">
        <v>0.23</v>
      </c>
      <c r="BB387" s="14" t="n">
        <v>1</v>
      </c>
      <c r="BC387" s="14" t="n">
        <v>0.513</v>
      </c>
      <c r="BD387" s="14" t="n">
        <v>0.132</v>
      </c>
      <c r="BE387" s="14" t="n">
        <v>0.095</v>
      </c>
      <c r="BF387" s="14" t="n">
        <v>0.725</v>
      </c>
      <c r="BG387" s="14" t="n">
        <v>0.23</v>
      </c>
      <c r="BH387" s="14" t="n">
        <v>1</v>
      </c>
      <c r="BI387" s="14" t="n">
        <v>0.591</v>
      </c>
      <c r="BJ387" s="14" t="n">
        <v>0.132</v>
      </c>
      <c r="BK387" s="14" t="n">
        <v>0.486</v>
      </c>
      <c r="BL387" s="14" t="n">
        <v>1.325</v>
      </c>
      <c r="BM387" s="14" t="n">
        <v>0.23</v>
      </c>
      <c r="BN387" s="14" t="n">
        <v>1</v>
      </c>
      <c r="BO387" s="14" t="n">
        <v>0</v>
      </c>
      <c r="BP387" s="14" t="n">
        <v>0.003</v>
      </c>
      <c r="BQ387" s="14" t="n">
        <v>0.227</v>
      </c>
      <c r="BR387" s="14" t="n">
        <v>0</v>
      </c>
      <c r="BS387" s="14" t="n">
        <v>1</v>
      </c>
      <c r="BT387" s="14" t="n">
        <v>0</v>
      </c>
      <c r="BU387" s="14" t="n">
        <v>-0.131</v>
      </c>
      <c r="BV387" s="14" t="n">
        <v>0.305</v>
      </c>
      <c r="BW387" s="14" t="n">
        <v>0.23</v>
      </c>
      <c r="BX387" s="14" t="n">
        <v>0.833</v>
      </c>
      <c r="BY387" s="14" t="n">
        <v>13.646</v>
      </c>
      <c r="BZ387" s="14" t="n">
        <v>0</v>
      </c>
      <c r="CA387" s="14" t="n">
        <v>13.646</v>
      </c>
      <c r="CB387" s="14" t="n">
        <v>0</v>
      </c>
      <c r="CC387" s="14" t="n">
        <v>82.58799999999999</v>
      </c>
      <c r="CD387" s="14" t="n">
        <v>7.95</v>
      </c>
      <c r="CE387" s="14" t="n">
        <v>83.56</v>
      </c>
      <c r="CF387" s="14" t="n">
        <v>204.361</v>
      </c>
      <c r="CG387" s="14" t="n">
        <v>0.23</v>
      </c>
      <c r="CH387" s="14" t="n">
        <v>1</v>
      </c>
      <c r="CI387" s="14" t="n">
        <v>0</v>
      </c>
      <c r="CJ387" s="14" t="n">
        <v>0</v>
      </c>
      <c r="CK387" s="14" t="n">
        <v>0</v>
      </c>
      <c r="CL387" s="14" t="n">
        <v>0</v>
      </c>
      <c r="CM387" s="14" t="n">
        <v>0</v>
      </c>
      <c r="CN387" s="14" t="n">
        <v>0.098</v>
      </c>
      <c r="CO387" s="14" t="n">
        <v>0</v>
      </c>
      <c r="CP387" s="14" t="n">
        <v>0.446</v>
      </c>
      <c r="CQ387" s="14" t="n">
        <v>1.387</v>
      </c>
      <c r="CR387" s="14" t="n">
        <v>0</v>
      </c>
      <c r="CS387" s="14" t="n">
        <v>6.679</v>
      </c>
      <c r="CT387" s="14" t="n">
        <v>6.185</v>
      </c>
      <c r="CU387" s="14" t="n">
        <v>9.958</v>
      </c>
    </row>
    <row r="388">
      <c r="A388" s="14" t="inlineStr">
        <is>
          <t>IMN2021</t>
        </is>
      </c>
      <c r="B388" s="14" t="inlineStr">
        <is>
          <t>IMN</t>
        </is>
      </c>
      <c r="C388" s="14" t="inlineStr">
        <is>
          <t>IMN</t>
        </is>
      </c>
      <c r="D388" s="14" t="inlineStr">
        <is>
          <t>Isle of Man</t>
        </is>
      </c>
      <c r="E388" s="14" t="n">
        <v>2021</v>
      </c>
      <c r="F388" s="14" t="n">
        <v>0.2</v>
      </c>
      <c r="G388" s="14" t="n">
        <v>5.553</v>
      </c>
      <c r="H388" s="14" t="n">
        <v>1.143</v>
      </c>
      <c r="I388" s="14" t="n">
        <v>0</v>
      </c>
      <c r="J388" s="14" t="n">
        <v>5.553</v>
      </c>
      <c r="K388" s="14" t="n">
        <v>0</v>
      </c>
      <c r="L388" s="14" t="n">
        <v>1</v>
      </c>
      <c r="M388" s="14" t="n">
        <v>7.964</v>
      </c>
      <c r="N388" s="14" t="n">
        <v>3.43</v>
      </c>
      <c r="O388" s="14" t="n">
        <v>0</v>
      </c>
      <c r="P388" s="14" t="n">
        <v>7.964</v>
      </c>
      <c r="Q388" s="14" t="n">
        <v>0</v>
      </c>
      <c r="R388" s="14" t="n">
        <v>1</v>
      </c>
      <c r="S388" s="14" t="n">
        <v>11.27</v>
      </c>
      <c r="T388" s="14" t="n">
        <v>6.86</v>
      </c>
      <c r="U388" s="14" t="n">
        <v>0</v>
      </c>
      <c r="V388" s="14" t="n">
        <v>13.524</v>
      </c>
      <c r="W388" s="14" t="n">
        <v>0.2</v>
      </c>
      <c r="X388" s="14" t="n">
        <v>1</v>
      </c>
      <c r="Y388" s="14" t="n">
        <v>16.305</v>
      </c>
      <c r="Z388" s="14" t="n">
        <v>2.204</v>
      </c>
      <c r="AA388" s="14" t="n">
        <v>0</v>
      </c>
      <c r="AB388" s="14" t="n">
        <v>16.305</v>
      </c>
      <c r="AC388" s="14" t="n">
        <v>0</v>
      </c>
      <c r="AD388" s="14" t="n">
        <v>1</v>
      </c>
      <c r="AE388" s="14" t="n">
        <v>17.449</v>
      </c>
      <c r="AF388" s="14" t="n">
        <v>4.08</v>
      </c>
      <c r="AG388" s="14" t="n">
        <v>0</v>
      </c>
      <c r="AH388" s="14" t="n">
        <v>17.449</v>
      </c>
      <c r="AI388" s="14" t="n">
        <v>0</v>
      </c>
      <c r="AJ388" s="14" t="n">
        <v>1</v>
      </c>
      <c r="AK388" s="14" t="n">
        <v>24.309</v>
      </c>
      <c r="AL388" s="14" t="n">
        <v>12.947</v>
      </c>
      <c r="AM388" s="14" t="n">
        <v>0</v>
      </c>
      <c r="AN388" s="14" t="n">
        <v>29.17</v>
      </c>
      <c r="AO388" s="14" t="n">
        <v>0.2</v>
      </c>
      <c r="AP388" s="14" t="n">
        <v>1</v>
      </c>
      <c r="AQ388" s="14" t="n">
        <v>0.619</v>
      </c>
      <c r="AR388" s="14" t="n">
        <v>0.114</v>
      </c>
      <c r="AS388" s="14" t="n">
        <v>0</v>
      </c>
      <c r="AT388" s="14" t="n">
        <v>0.743</v>
      </c>
      <c r="AU388" s="14" t="n">
        <v>0.2</v>
      </c>
      <c r="AV388" s="14" t="n">
        <v>1</v>
      </c>
      <c r="AW388" s="14" t="n">
        <v>0.599</v>
      </c>
      <c r="AX388" s="14" t="n">
        <v>0.114</v>
      </c>
      <c r="AY388" s="14" t="n">
        <v>0</v>
      </c>
      <c r="AZ388" s="14" t="n">
        <v>0.719</v>
      </c>
      <c r="BA388" s="14" t="n">
        <v>0.2</v>
      </c>
      <c r="BB388" s="14" t="n">
        <v>1</v>
      </c>
      <c r="BC388" s="14" t="n">
        <v>0.439</v>
      </c>
      <c r="BD388" s="14" t="n">
        <v>0.114</v>
      </c>
      <c r="BE388" s="14" t="n">
        <v>0</v>
      </c>
      <c r="BF388" s="14" t="n">
        <v>0.527</v>
      </c>
      <c r="BG388" s="14" t="n">
        <v>0.2</v>
      </c>
      <c r="BH388" s="14" t="n">
        <v>1</v>
      </c>
      <c r="BI388" s="14" t="n">
        <v>0.505</v>
      </c>
      <c r="BJ388" s="14" t="n">
        <v>0.114</v>
      </c>
      <c r="BK388" s="14" t="n">
        <v>0</v>
      </c>
      <c r="BL388" s="14" t="n">
        <v>0.606</v>
      </c>
      <c r="BM388" s="14" t="n">
        <v>0.2</v>
      </c>
      <c r="BN388" s="14" t="n">
        <v>1</v>
      </c>
      <c r="BO388" s="14" t="n">
        <v>0</v>
      </c>
      <c r="BP388" s="14" t="n">
        <v>0</v>
      </c>
      <c r="BQ388" s="14" t="n">
        <v>0</v>
      </c>
      <c r="BR388" s="14" t="n">
        <v>0</v>
      </c>
      <c r="BS388" s="14" t="n">
        <v>1</v>
      </c>
      <c r="BT388" s="14" t="n">
        <v>0</v>
      </c>
      <c r="BU388" s="14" t="n">
        <v>0</v>
      </c>
      <c r="BV388" s="14" t="n">
        <v>0</v>
      </c>
      <c r="BW388" s="14" t="n">
        <v>0.2</v>
      </c>
      <c r="BX388" s="14" t="n">
        <v>1</v>
      </c>
      <c r="BY388" s="14" t="n">
        <v>11.787</v>
      </c>
      <c r="BZ388" s="14" t="n">
        <v>0</v>
      </c>
      <c r="CA388" s="14" t="n">
        <v>11.787</v>
      </c>
      <c r="CB388" s="14" t="n">
        <v>0</v>
      </c>
      <c r="CC388" s="14" t="n">
        <v>78.125</v>
      </c>
      <c r="CD388" s="14" t="n">
        <v>7.95</v>
      </c>
      <c r="CE388" s="14" t="n">
        <v>0</v>
      </c>
      <c r="CF388" s="14" t="n">
        <v>93.75</v>
      </c>
      <c r="CG388" s="14" t="n">
        <v>0.2</v>
      </c>
      <c r="CH388" s="14" t="n">
        <v>1</v>
      </c>
      <c r="CI388" s="14" t="n">
        <v>0</v>
      </c>
      <c r="CJ388" s="14" t="n">
        <v>0</v>
      </c>
      <c r="CK388" s="14" t="n">
        <v>0</v>
      </c>
      <c r="CL388" s="14" t="n">
        <v>0</v>
      </c>
      <c r="CM388" s="14" t="n">
        <v>0</v>
      </c>
      <c r="CN388" s="14" t="n">
        <v>0</v>
      </c>
      <c r="CO388" s="14" t="n">
        <v>0</v>
      </c>
      <c r="CP388" s="14" t="n">
        <v>0</v>
      </c>
      <c r="CQ388" s="14" t="n">
        <v>1.198</v>
      </c>
      <c r="CR388" s="14" t="n">
        <v>0</v>
      </c>
      <c r="CS388" s="14" t="n">
        <v>4.776</v>
      </c>
      <c r="CT388" s="14" t="n">
        <v>4.41</v>
      </c>
      <c r="CU388" s="14" t="n">
        <v>15.162</v>
      </c>
    </row>
    <row r="389">
      <c r="A389" s="14" t="inlineStr">
        <is>
          <t>IMN2022</t>
        </is>
      </c>
      <c r="B389" s="14" t="inlineStr">
        <is>
          <t>IMN</t>
        </is>
      </c>
      <c r="C389" s="14" t="inlineStr">
        <is>
          <t>IMN</t>
        </is>
      </c>
      <c r="D389" s="14" t="inlineStr">
        <is>
          <t>Isle of Man</t>
        </is>
      </c>
      <c r="E389" s="14" t="n">
        <v>2022</v>
      </c>
      <c r="F389" s="14" t="n">
        <v>0.2</v>
      </c>
      <c r="G389" s="14" t="n">
        <v>7.077</v>
      </c>
      <c r="H389" s="14" t="n">
        <v>1.235</v>
      </c>
      <c r="I389" s="14" t="n">
        <v>0</v>
      </c>
      <c r="J389" s="14" t="n">
        <v>7.077</v>
      </c>
      <c r="K389" s="14" t="n">
        <v>0</v>
      </c>
      <c r="L389" s="14" t="n">
        <v>1</v>
      </c>
      <c r="M389" s="14" t="n">
        <v>9.782999999999999</v>
      </c>
      <c r="N389" s="14" t="n">
        <v>3.704</v>
      </c>
      <c r="O389" s="14" t="n">
        <v>0</v>
      </c>
      <c r="P389" s="14" t="n">
        <v>9.782999999999999</v>
      </c>
      <c r="Q389" s="14" t="n">
        <v>0</v>
      </c>
      <c r="R389" s="14" t="n">
        <v>1</v>
      </c>
      <c r="S389" s="14" t="n">
        <v>13.25</v>
      </c>
      <c r="T389" s="14" t="n">
        <v>7.408</v>
      </c>
      <c r="U389" s="14" t="n">
        <v>0.196</v>
      </c>
      <c r="V389" s="14" t="n">
        <v>15.9</v>
      </c>
      <c r="W389" s="14" t="n">
        <v>0.2</v>
      </c>
      <c r="X389" s="14" t="n">
        <v>1</v>
      </c>
      <c r="Y389" s="14" t="n">
        <v>32.56</v>
      </c>
      <c r="Z389" s="14" t="n">
        <v>4.401</v>
      </c>
      <c r="AA389" s="14" t="n">
        <v>0</v>
      </c>
      <c r="AB389" s="14" t="n">
        <v>32.56</v>
      </c>
      <c r="AC389" s="14" t="n">
        <v>0</v>
      </c>
      <c r="AD389" s="14" t="n">
        <v>1</v>
      </c>
      <c r="AE389" s="14" t="n">
        <v>33.795</v>
      </c>
      <c r="AF389" s="14" t="n">
        <v>7.902</v>
      </c>
      <c r="AG389" s="14" t="n">
        <v>0</v>
      </c>
      <c r="AH389" s="14" t="n">
        <v>33.795</v>
      </c>
      <c r="AI389" s="14" t="n">
        <v>0</v>
      </c>
      <c r="AJ389" s="14" t="n">
        <v>1</v>
      </c>
      <c r="AK389" s="14" t="n">
        <v>41.203</v>
      </c>
      <c r="AL389" s="14" t="n">
        <v>21.945</v>
      </c>
      <c r="AM389" s="14" t="n">
        <v>0.61</v>
      </c>
      <c r="AN389" s="14" t="n">
        <v>49.444</v>
      </c>
      <c r="AO389" s="14" t="n">
        <v>0.2</v>
      </c>
      <c r="AP389" s="14" t="n">
        <v>1</v>
      </c>
      <c r="AQ389" s="14" t="n">
        <v>0.861</v>
      </c>
      <c r="AR389" s="14" t="n">
        <v>0.123</v>
      </c>
      <c r="AS389" s="14" t="n">
        <v>0.013</v>
      </c>
      <c r="AT389" s="14" t="n">
        <v>1.033</v>
      </c>
      <c r="AU389" s="14" t="n">
        <v>0.2</v>
      </c>
      <c r="AV389" s="14" t="n">
        <v>1</v>
      </c>
      <c r="AW389" s="14" t="n">
        <v>0.986</v>
      </c>
      <c r="AX389" s="14" t="n">
        <v>0.123</v>
      </c>
      <c r="AY389" s="14" t="n">
        <v>0.015</v>
      </c>
      <c r="AZ389" s="14" t="n">
        <v>1.183</v>
      </c>
      <c r="BA389" s="14" t="n">
        <v>0.2</v>
      </c>
      <c r="BB389" s="14" t="n">
        <v>1</v>
      </c>
      <c r="BC389" s="14" t="n">
        <v>0.598</v>
      </c>
      <c r="BD389" s="14" t="n">
        <v>0.123</v>
      </c>
      <c r="BE389" s="14" t="n">
        <v>0.008999999999999999</v>
      </c>
      <c r="BF389" s="14" t="n">
        <v>0.717</v>
      </c>
      <c r="BG389" s="14" t="n">
        <v>0.2</v>
      </c>
      <c r="BH389" s="14" t="n">
        <v>1</v>
      </c>
      <c r="BI389" s="14" t="n">
        <v>0.612</v>
      </c>
      <c r="BJ389" s="14" t="n">
        <v>0.123</v>
      </c>
      <c r="BK389" s="14" t="n">
        <v>0.008999999999999999</v>
      </c>
      <c r="BL389" s="14" t="n">
        <v>0.735</v>
      </c>
      <c r="BM389" s="14" t="n">
        <v>0.2</v>
      </c>
      <c r="BN389" s="14" t="n">
        <v>1</v>
      </c>
      <c r="BO389" s="14" t="n">
        <v>0</v>
      </c>
      <c r="BP389" s="14" t="n">
        <v>0</v>
      </c>
      <c r="BQ389" s="14" t="n">
        <v>0</v>
      </c>
      <c r="BR389" s="14" t="n">
        <v>0</v>
      </c>
      <c r="BS389" s="14" t="n">
        <v>1</v>
      </c>
      <c r="BT389" s="14" t="n">
        <v>0</v>
      </c>
      <c r="BU389" s="14" t="n">
        <v>0</v>
      </c>
      <c r="BV389" s="14" t="n">
        <v>0</v>
      </c>
      <c r="BW389" s="14" t="n">
        <v>0.2</v>
      </c>
      <c r="BX389" s="14" t="n">
        <v>1</v>
      </c>
      <c r="BY389" s="14" t="n">
        <v>12.729</v>
      </c>
      <c r="BZ389" s="14" t="n">
        <v>0</v>
      </c>
      <c r="CA389" s="14" t="n">
        <v>12.729</v>
      </c>
      <c r="CB389" s="14" t="n">
        <v>0</v>
      </c>
      <c r="CC389" s="14" t="n">
        <v>97.90000000000001</v>
      </c>
      <c r="CD389" s="14" t="n">
        <v>7.95</v>
      </c>
      <c r="CE389" s="14" t="n">
        <v>1.449</v>
      </c>
      <c r="CF389" s="14" t="n">
        <v>117.48</v>
      </c>
      <c r="CG389" s="14" t="n">
        <v>0.2</v>
      </c>
      <c r="CH389" s="14" t="n">
        <v>1</v>
      </c>
      <c r="CI389" s="14" t="n">
        <v>0</v>
      </c>
      <c r="CJ389" s="14" t="n">
        <v>0</v>
      </c>
      <c r="CK389" s="14" t="n">
        <v>0</v>
      </c>
      <c r="CL389" s="14" t="n">
        <v>0</v>
      </c>
      <c r="CM389" s="14" t="n">
        <v>0</v>
      </c>
      <c r="CN389" s="14" t="n">
        <v>0</v>
      </c>
      <c r="CO389" s="14" t="n">
        <v>0</v>
      </c>
      <c r="CP389" s="14" t="n">
        <v>0</v>
      </c>
      <c r="CQ389" s="14" t="n">
        <v>1.294</v>
      </c>
      <c r="CR389" s="14" t="n">
        <v>0</v>
      </c>
      <c r="CS389" s="14" t="n">
        <v>5.158</v>
      </c>
      <c r="CT389" s="14" t="n">
        <v>5.842</v>
      </c>
      <c r="CU389" s="14" t="n">
        <v>31.326</v>
      </c>
    </row>
    <row r="390">
      <c r="A390" s="14" t="inlineStr">
        <is>
          <t>IMN2023</t>
        </is>
      </c>
      <c r="B390" s="14" t="inlineStr">
        <is>
          <t>IMN</t>
        </is>
      </c>
      <c r="C390" s="14" t="inlineStr">
        <is>
          <t>IMN</t>
        </is>
      </c>
      <c r="D390" s="14" t="inlineStr">
        <is>
          <t>Isle of Man</t>
        </is>
      </c>
      <c r="E390" s="14" t="n">
        <v>2023</v>
      </c>
      <c r="F390" s="14" t="n">
        <v>0.2</v>
      </c>
      <c r="G390" s="14" t="n">
        <v>4.752</v>
      </c>
      <c r="H390" s="14" t="n">
        <v>1.286</v>
      </c>
      <c r="I390" s="14" t="n">
        <v>0</v>
      </c>
      <c r="J390" s="14" t="n">
        <v>4.752</v>
      </c>
      <c r="K390" s="14" t="n">
        <v>0</v>
      </c>
      <c r="L390" s="14" t="n">
        <v>1</v>
      </c>
      <c r="M390" s="14" t="n">
        <v>7.886</v>
      </c>
      <c r="N390" s="14" t="n">
        <v>3.857</v>
      </c>
      <c r="O390" s="14" t="n">
        <v>0</v>
      </c>
      <c r="P390" s="14" t="n">
        <v>7.886</v>
      </c>
      <c r="Q390" s="14" t="n">
        <v>0</v>
      </c>
      <c r="R390" s="14" t="n">
        <v>1</v>
      </c>
      <c r="S390" s="14" t="n">
        <v>11.18</v>
      </c>
      <c r="T390" s="14" t="n">
        <v>7.714</v>
      </c>
      <c r="U390" s="14" t="n">
        <v>0.248</v>
      </c>
      <c r="V390" s="14" t="n">
        <v>13.416</v>
      </c>
      <c r="W390" s="14" t="n">
        <v>0.2</v>
      </c>
      <c r="X390" s="14" t="n">
        <v>1</v>
      </c>
      <c r="Y390" s="14" t="n">
        <v>12.908</v>
      </c>
      <c r="Z390" s="14" t="n">
        <v>1.745</v>
      </c>
      <c r="AA390" s="14" t="n">
        <v>0</v>
      </c>
      <c r="AB390" s="14" t="n">
        <v>12.908</v>
      </c>
      <c r="AC390" s="14" t="n">
        <v>0</v>
      </c>
      <c r="AD390" s="14" t="n">
        <v>1</v>
      </c>
      <c r="AE390" s="14" t="n">
        <v>14.194</v>
      </c>
      <c r="AF390" s="14" t="n">
        <v>3.319</v>
      </c>
      <c r="AG390" s="14" t="n">
        <v>0</v>
      </c>
      <c r="AH390" s="14" t="n">
        <v>14.194</v>
      </c>
      <c r="AI390" s="14" t="n">
        <v>0</v>
      </c>
      <c r="AJ390" s="14" t="n">
        <v>1</v>
      </c>
      <c r="AK390" s="14" t="n">
        <v>21.908</v>
      </c>
      <c r="AL390" s="14" t="n">
        <v>11.668</v>
      </c>
      <c r="AM390" s="14" t="n">
        <v>0.485</v>
      </c>
      <c r="AN390" s="14" t="n">
        <v>26.289</v>
      </c>
      <c r="AO390" s="14" t="n">
        <v>0.2</v>
      </c>
      <c r="AP390" s="14" t="n">
        <v>1</v>
      </c>
      <c r="AQ390" s="14" t="n">
        <v>0.76</v>
      </c>
      <c r="AR390" s="14" t="n">
        <v>0.129</v>
      </c>
      <c r="AS390" s="14" t="n">
        <v>0.017</v>
      </c>
      <c r="AT390" s="14" t="n">
        <v>0.913</v>
      </c>
      <c r="AU390" s="14" t="n">
        <v>0.2</v>
      </c>
      <c r="AV390" s="14" t="n">
        <v>1</v>
      </c>
      <c r="AW390" s="14" t="n">
        <v>0.8110000000000001</v>
      </c>
      <c r="AX390" s="14" t="n">
        <v>0.129</v>
      </c>
      <c r="AY390" s="14" t="n">
        <v>0.018</v>
      </c>
      <c r="AZ390" s="14" t="n">
        <v>0.974</v>
      </c>
      <c r="BA390" s="14" t="n">
        <v>0.2</v>
      </c>
      <c r="BB390" s="14" t="n">
        <v>1</v>
      </c>
      <c r="BC390" s="14" t="n">
        <v>0.535</v>
      </c>
      <c r="BD390" s="14" t="n">
        <v>0.129</v>
      </c>
      <c r="BE390" s="14" t="n">
        <v>0.012</v>
      </c>
      <c r="BF390" s="14" t="n">
        <v>0.642</v>
      </c>
      <c r="BG390" s="14" t="n">
        <v>0.2</v>
      </c>
      <c r="BH390" s="14" t="n">
        <v>1</v>
      </c>
      <c r="BI390" s="14" t="n">
        <v>0.579</v>
      </c>
      <c r="BJ390" s="14" t="n">
        <v>0.129</v>
      </c>
      <c r="BK390" s="14" t="n">
        <v>0.013</v>
      </c>
      <c r="BL390" s="14" t="n">
        <v>0.695</v>
      </c>
      <c r="BM390" s="14" t="n">
        <v>0.2</v>
      </c>
      <c r="BN390" s="14" t="n">
        <v>1</v>
      </c>
      <c r="BO390" s="14" t="n">
        <v>0</v>
      </c>
      <c r="BP390" s="14" t="n">
        <v>0</v>
      </c>
      <c r="BQ390" s="14" t="n">
        <v>0</v>
      </c>
      <c r="BR390" s="14" t="n">
        <v>0</v>
      </c>
      <c r="BS390" s="14" t="n">
        <v>1</v>
      </c>
      <c r="BT390" s="14" t="n">
        <v>0</v>
      </c>
      <c r="BU390" s="14" t="n">
        <v>0</v>
      </c>
      <c r="BV390" s="14" t="n">
        <v>0</v>
      </c>
      <c r="BW390" s="14" t="n">
        <v>0.2</v>
      </c>
      <c r="BX390" s="14" t="n">
        <v>1</v>
      </c>
      <c r="BY390" s="14" t="n">
        <v>13.254</v>
      </c>
      <c r="BZ390" s="14" t="n">
        <v>0</v>
      </c>
      <c r="CA390" s="14" t="n">
        <v>13.254</v>
      </c>
      <c r="CB390" s="14" t="n">
        <v>0</v>
      </c>
      <c r="CC390" s="14" t="n">
        <v>83.248</v>
      </c>
      <c r="CD390" s="14" t="n">
        <v>7.95</v>
      </c>
      <c r="CE390" s="14" t="n">
        <v>1.843</v>
      </c>
      <c r="CF390" s="14" t="n">
        <v>99.898</v>
      </c>
      <c r="CG390" s="14" t="n">
        <v>0.2</v>
      </c>
      <c r="CH390" s="14" t="n">
        <v>1</v>
      </c>
      <c r="CI390" s="14" t="n">
        <v>0</v>
      </c>
      <c r="CJ390" s="14" t="n">
        <v>0</v>
      </c>
      <c r="CK390" s="14" t="n">
        <v>0</v>
      </c>
      <c r="CL390" s="14" t="n">
        <v>0</v>
      </c>
      <c r="CM390" s="14" t="n">
        <v>0</v>
      </c>
      <c r="CN390" s="14" t="n">
        <v>0</v>
      </c>
      <c r="CO390" s="14" t="n">
        <v>0</v>
      </c>
      <c r="CP390" s="14" t="n">
        <v>0</v>
      </c>
      <c r="CQ390" s="14" t="n">
        <v>1.348</v>
      </c>
      <c r="CR390" s="14" t="n">
        <v>0</v>
      </c>
      <c r="CS390" s="14" t="n">
        <v>5.37</v>
      </c>
      <c r="CT390" s="14" t="n">
        <v>3.466</v>
      </c>
      <c r="CU390" s="14" t="n">
        <v>11.622</v>
      </c>
    </row>
    <row r="391">
      <c r="A391" s="14" t="inlineStr">
        <is>
          <t>IMN2024</t>
        </is>
      </c>
      <c r="B391" s="14" t="inlineStr">
        <is>
          <t>IMN</t>
        </is>
      </c>
      <c r="C391" s="14" t="inlineStr">
        <is>
          <t>IMN</t>
        </is>
      </c>
      <c r="D391" s="14" t="inlineStr">
        <is>
          <t>Isle of Man</t>
        </is>
      </c>
      <c r="E391" s="14" t="n">
        <v>2024</v>
      </c>
      <c r="F391" s="14" t="n">
        <v>0.2</v>
      </c>
      <c r="G391" s="14" t="n">
        <v>4.351</v>
      </c>
      <c r="H391" s="14" t="n">
        <v>1.324</v>
      </c>
      <c r="I391" s="14" t="n">
        <v>0</v>
      </c>
      <c r="J391" s="14" t="n">
        <v>4.351</v>
      </c>
      <c r="K391" s="14" t="n">
        <v>0</v>
      </c>
      <c r="L391" s="14" t="n">
        <v>1</v>
      </c>
      <c r="M391" s="14" t="n">
        <v>7.124</v>
      </c>
      <c r="N391" s="14" t="n">
        <v>3.971</v>
      </c>
      <c r="O391" s="14" t="n">
        <v>0</v>
      </c>
      <c r="P391" s="14" t="n">
        <v>7.124</v>
      </c>
      <c r="Q391" s="14" t="n">
        <v>0</v>
      </c>
      <c r="R391" s="14" t="n">
        <v>1</v>
      </c>
      <c r="S391" s="14" t="n">
        <v>10.969</v>
      </c>
      <c r="T391" s="14" t="n">
        <v>7.942</v>
      </c>
      <c r="U391" s="14" t="n">
        <v>0.299</v>
      </c>
      <c r="V391" s="14" t="n">
        <v>13.162</v>
      </c>
      <c r="W391" s="14" t="n">
        <v>0.2</v>
      </c>
      <c r="X391" s="14" t="n">
        <v>1</v>
      </c>
      <c r="Y391" s="14" t="n">
        <v>11.492</v>
      </c>
      <c r="Z391" s="14" t="n">
        <v>1.553</v>
      </c>
      <c r="AA391" s="14" t="n">
        <v>0</v>
      </c>
      <c r="AB391" s="14" t="n">
        <v>11.492</v>
      </c>
      <c r="AC391" s="14" t="n">
        <v>0</v>
      </c>
      <c r="AD391" s="14" t="n">
        <v>1</v>
      </c>
      <c r="AE391" s="14" t="n">
        <v>12.815</v>
      </c>
      <c r="AF391" s="14" t="n">
        <v>2.997</v>
      </c>
      <c r="AG391" s="14" t="n">
        <v>0</v>
      </c>
      <c r="AH391" s="14" t="n">
        <v>12.815</v>
      </c>
      <c r="AI391" s="14" t="n">
        <v>0</v>
      </c>
      <c r="AJ391" s="14" t="n">
        <v>1</v>
      </c>
      <c r="AK391" s="14" t="n">
        <v>20.757</v>
      </c>
      <c r="AL391" s="14" t="n">
        <v>11.055</v>
      </c>
      <c r="AM391" s="14" t="n">
        <v>0.5649999999999999</v>
      </c>
      <c r="AN391" s="14" t="n">
        <v>24.909</v>
      </c>
      <c r="AO391" s="14" t="n">
        <v>0.2</v>
      </c>
      <c r="AP391" s="14" t="n">
        <v>1</v>
      </c>
      <c r="AQ391" s="14" t="n">
        <v>0.724</v>
      </c>
      <c r="AR391" s="14" t="n">
        <v>0.132</v>
      </c>
      <c r="AS391" s="14" t="n">
        <v>0.02</v>
      </c>
      <c r="AT391" s="14" t="n">
        <v>0.869</v>
      </c>
      <c r="AU391" s="14" t="n">
        <v>0.2</v>
      </c>
      <c r="AV391" s="14" t="n">
        <v>1</v>
      </c>
      <c r="AW391" s="14" t="n">
        <v>0.75</v>
      </c>
      <c r="AX391" s="14" t="n">
        <v>0.132</v>
      </c>
      <c r="AY391" s="14" t="n">
        <v>0.02</v>
      </c>
      <c r="AZ391" s="14" t="n">
        <v>0.9</v>
      </c>
      <c r="BA391" s="14" t="n">
        <v>0.2</v>
      </c>
      <c r="BB391" s="14" t="n">
        <v>1</v>
      </c>
      <c r="BC391" s="14" t="n">
        <v>0.513</v>
      </c>
      <c r="BD391" s="14" t="n">
        <v>0.132</v>
      </c>
      <c r="BE391" s="14" t="n">
        <v>0.014</v>
      </c>
      <c r="BF391" s="14" t="n">
        <v>0.616</v>
      </c>
      <c r="BG391" s="14" t="n">
        <v>0.2</v>
      </c>
      <c r="BH391" s="14" t="n">
        <v>1</v>
      </c>
      <c r="BI391" s="14" t="n">
        <v>0.591</v>
      </c>
      <c r="BJ391" s="14" t="n">
        <v>0.132</v>
      </c>
      <c r="BK391" s="14" t="n">
        <v>0.016</v>
      </c>
      <c r="BL391" s="14" t="n">
        <v>0.71</v>
      </c>
      <c r="BM391" s="14" t="n">
        <v>0.2</v>
      </c>
      <c r="BN391" s="14" t="n">
        <v>1</v>
      </c>
      <c r="BO391" s="14" t="n">
        <v>0</v>
      </c>
      <c r="BP391" s="14" t="n">
        <v>0</v>
      </c>
      <c r="BQ391" s="14" t="n">
        <v>0</v>
      </c>
      <c r="BR391" s="14" t="n">
        <v>0</v>
      </c>
      <c r="BS391" s="14" t="n">
        <v>1</v>
      </c>
      <c r="BT391" s="14" t="n">
        <v>0</v>
      </c>
      <c r="BU391" s="14" t="n">
        <v>0</v>
      </c>
      <c r="BV391" s="14" t="n">
        <v>0</v>
      </c>
      <c r="BW391" s="14" t="n">
        <v>0.2</v>
      </c>
      <c r="BX391" s="14" t="n">
        <v>1</v>
      </c>
      <c r="BY391" s="14" t="n">
        <v>13.646</v>
      </c>
      <c r="BZ391" s="14" t="n">
        <v>0</v>
      </c>
      <c r="CA391" s="14" t="n">
        <v>13.646</v>
      </c>
      <c r="CB391" s="14" t="n">
        <v>0</v>
      </c>
      <c r="CC391" s="14" t="n">
        <v>82.58799999999999</v>
      </c>
      <c r="CD391" s="14" t="n">
        <v>7.95</v>
      </c>
      <c r="CE391" s="14" t="n">
        <v>2.25</v>
      </c>
      <c r="CF391" s="14" t="n">
        <v>99.10599999999999</v>
      </c>
      <c r="CG391" s="14" t="n">
        <v>0.2</v>
      </c>
      <c r="CH391" s="14" t="n">
        <v>1</v>
      </c>
      <c r="CI391" s="14" t="n">
        <v>0</v>
      </c>
      <c r="CJ391" s="14" t="n">
        <v>0</v>
      </c>
      <c r="CK391" s="14" t="n">
        <v>0</v>
      </c>
      <c r="CL391" s="14" t="n">
        <v>0</v>
      </c>
      <c r="CM391" s="14" t="n">
        <v>0</v>
      </c>
      <c r="CN391" s="14" t="n">
        <v>0</v>
      </c>
      <c r="CO391" s="14" t="n">
        <v>0</v>
      </c>
      <c r="CP391" s="14" t="n">
        <v>0</v>
      </c>
      <c r="CQ391" s="14" t="n">
        <v>1.387</v>
      </c>
      <c r="CR391" s="14" t="n">
        <v>0</v>
      </c>
      <c r="CS391" s="14" t="n">
        <v>5.529</v>
      </c>
      <c r="CT391" s="14" t="n">
        <v>3.027</v>
      </c>
      <c r="CU391" s="14" t="n">
        <v>10.168</v>
      </c>
    </row>
    <row r="392">
      <c r="A392" s="14" t="inlineStr">
        <is>
          <t>ISR2021</t>
        </is>
      </c>
      <c r="B392" s="14" t="inlineStr">
        <is>
          <t>ISR</t>
        </is>
      </c>
      <c r="C392" s="14" t="inlineStr">
        <is>
          <t>ISR</t>
        </is>
      </c>
      <c r="D392" s="14" t="inlineStr">
        <is>
          <t>Israel</t>
        </is>
      </c>
      <c r="E392" s="14" t="n">
        <v>2021</v>
      </c>
      <c r="F392" s="14" t="n">
        <v>0.17</v>
      </c>
      <c r="G392" s="14" t="n">
        <v>5.897</v>
      </c>
      <c r="H392" s="14" t="n">
        <v>1.143</v>
      </c>
      <c r="I392" s="14" t="n">
        <v>-4.577</v>
      </c>
      <c r="J392" s="14" t="n">
        <v>1.319</v>
      </c>
      <c r="K392" s="14" t="n">
        <v>0</v>
      </c>
      <c r="L392" s="14" t="n">
        <v>1</v>
      </c>
      <c r="M392" s="14" t="n">
        <v>1.311</v>
      </c>
      <c r="N392" s="14" t="n">
        <v>0.594</v>
      </c>
      <c r="O392" s="14" t="n">
        <v>0.008</v>
      </c>
      <c r="P392" s="14" t="n">
        <v>1.319</v>
      </c>
      <c r="Q392" s="14" t="n">
        <v>0</v>
      </c>
      <c r="R392" s="14" t="n">
        <v>1</v>
      </c>
      <c r="S392" s="14" t="n">
        <v>11.613</v>
      </c>
      <c r="T392" s="14" t="n">
        <v>6.86</v>
      </c>
      <c r="U392" s="14" t="n">
        <v>0</v>
      </c>
      <c r="V392" s="14" t="n">
        <v>13.588</v>
      </c>
      <c r="W392" s="14" t="n">
        <v>0.17</v>
      </c>
      <c r="X392" s="14" t="n">
        <v>1</v>
      </c>
      <c r="Y392" s="14" t="n">
        <v>2.463</v>
      </c>
      <c r="Z392" s="14" t="n">
        <v>0.275</v>
      </c>
      <c r="AA392" s="14" t="n">
        <v>-0.33</v>
      </c>
      <c r="AB392" s="14" t="n">
        <v>2.133</v>
      </c>
      <c r="AC392" s="14" t="n">
        <v>0</v>
      </c>
      <c r="AD392" s="14" t="n">
        <v>1</v>
      </c>
      <c r="AE392" s="14" t="n">
        <v>3.044</v>
      </c>
      <c r="AF392" s="14" t="n">
        <v>0.601</v>
      </c>
      <c r="AG392" s="14" t="n">
        <v>0.126</v>
      </c>
      <c r="AH392" s="14" t="n">
        <v>3.17</v>
      </c>
      <c r="AI392" s="14" t="n">
        <v>0</v>
      </c>
      <c r="AJ392" s="14" t="n">
        <v>1</v>
      </c>
      <c r="AK392" s="14" t="n">
        <v>6.529</v>
      </c>
      <c r="AL392" s="14" t="n">
        <v>3.106</v>
      </c>
      <c r="AM392" s="14" t="n">
        <v>0.142</v>
      </c>
      <c r="AN392" s="14" t="n">
        <v>7.805</v>
      </c>
      <c r="AO392" s="14" t="n">
        <v>0.17</v>
      </c>
      <c r="AP392" s="14" t="n">
        <v>1</v>
      </c>
      <c r="AQ392" s="14" t="n">
        <v>0.621</v>
      </c>
      <c r="AR392" s="14" t="n">
        <v>0.114</v>
      </c>
      <c r="AS392" s="14" t="n">
        <v>1.063</v>
      </c>
      <c r="AT392" s="14" t="n">
        <v>1.97</v>
      </c>
      <c r="AU392" s="14" t="n">
        <v>0.17</v>
      </c>
      <c r="AV392" s="14" t="n">
        <v>1</v>
      </c>
      <c r="AW392" s="14" t="n">
        <v>0.593</v>
      </c>
      <c r="AX392" s="14" t="n">
        <v>0.114</v>
      </c>
      <c r="AY392" s="14" t="n">
        <v>1.006</v>
      </c>
      <c r="AZ392" s="14" t="n">
        <v>1.871</v>
      </c>
      <c r="BA392" s="14" t="n">
        <v>0.17</v>
      </c>
      <c r="BB392" s="14" t="n">
        <v>1</v>
      </c>
      <c r="BC392" s="14" t="n">
        <v>0.44</v>
      </c>
      <c r="BD392" s="14" t="n">
        <v>0.114</v>
      </c>
      <c r="BE392" s="14" t="n">
        <v>0.406</v>
      </c>
      <c r="BF392" s="14" t="n">
        <v>0.99</v>
      </c>
      <c r="BG392" s="14" t="n">
        <v>0.17</v>
      </c>
      <c r="BH392" s="14" t="n">
        <v>1</v>
      </c>
      <c r="BI392" s="14" t="n">
        <v>0.5600000000000001</v>
      </c>
      <c r="BJ392" s="14" t="n">
        <v>0.114</v>
      </c>
      <c r="BK392" s="14" t="n">
        <v>0.676</v>
      </c>
      <c r="BL392" s="14" t="n">
        <v>1.447</v>
      </c>
      <c r="BM392" s="14" t="n">
        <v>0.17</v>
      </c>
      <c r="BN392" s="14" t="n">
        <v>1</v>
      </c>
      <c r="BO392" s="14" t="n">
        <v>0</v>
      </c>
      <c r="BP392" s="14" t="n">
        <v>0.02</v>
      </c>
      <c r="BQ392" s="14" t="n">
        <v>0.142</v>
      </c>
      <c r="BR392" s="14" t="n">
        <v>0</v>
      </c>
      <c r="BS392" s="14" t="n">
        <v>1</v>
      </c>
      <c r="BT392" s="14" t="n">
        <v>0</v>
      </c>
      <c r="BU392" s="14" t="n">
        <v>0</v>
      </c>
      <c r="BV392" s="14" t="n">
        <v>0.17</v>
      </c>
      <c r="BW392" s="14" t="n">
        <v>0.17</v>
      </c>
      <c r="BX392" s="14" t="n">
        <v>0.833</v>
      </c>
      <c r="BY392" s="14" t="n">
        <v>11.787</v>
      </c>
      <c r="BZ392" s="14" t="n">
        <v>0</v>
      </c>
      <c r="CA392" s="14" t="n">
        <v>11.787</v>
      </c>
      <c r="CB392" s="14" t="n">
        <v>0</v>
      </c>
      <c r="CC392" s="14" t="n">
        <v>81.69499999999999</v>
      </c>
      <c r="CD392" s="14" t="n">
        <v>7.95</v>
      </c>
      <c r="CE392" s="14" t="n">
        <v>1.553</v>
      </c>
      <c r="CF392" s="14" t="n">
        <v>97.40000000000001</v>
      </c>
      <c r="CG392" s="14" t="n">
        <v>0.17</v>
      </c>
      <c r="CH392" s="14" t="n">
        <v>1</v>
      </c>
      <c r="CI392" s="14" t="n">
        <v>0</v>
      </c>
      <c r="CJ392" s="14" t="n">
        <v>0</v>
      </c>
      <c r="CK392" s="14" t="n">
        <v>0</v>
      </c>
      <c r="CL392" s="14" t="n">
        <v>0</v>
      </c>
      <c r="CM392" s="14" t="n">
        <v>0</v>
      </c>
      <c r="CN392" s="14" t="n">
        <v>0.132</v>
      </c>
      <c r="CO392" s="14" t="n">
        <v>0</v>
      </c>
      <c r="CP392" s="14" t="n">
        <v>0</v>
      </c>
      <c r="CQ392" s="14" t="n">
        <v>1.198</v>
      </c>
      <c r="CR392" s="14" t="n">
        <v>0.984</v>
      </c>
      <c r="CS392" s="14" t="n">
        <v>1.882</v>
      </c>
      <c r="CT392" s="14" t="n">
        <v>4.753</v>
      </c>
      <c r="CU392" s="14" t="n">
        <v>14.129</v>
      </c>
    </row>
    <row r="393">
      <c r="A393" s="14" t="inlineStr">
        <is>
          <t>ISR2022</t>
        </is>
      </c>
      <c r="B393" s="14" t="inlineStr">
        <is>
          <t>ISR</t>
        </is>
      </c>
      <c r="C393" s="14" t="inlineStr">
        <is>
          <t>ISR</t>
        </is>
      </c>
      <c r="D393" s="14" t="inlineStr">
        <is>
          <t>Israel</t>
        </is>
      </c>
      <c r="E393" s="14" t="n">
        <v>2022</v>
      </c>
      <c r="F393" s="14" t="n">
        <v>0.17</v>
      </c>
      <c r="G393" s="14" t="n">
        <v>11.72</v>
      </c>
      <c r="H393" s="14" t="n">
        <v>1.235</v>
      </c>
      <c r="I393" s="14" t="n">
        <v>0.643</v>
      </c>
      <c r="J393" s="14" t="n">
        <v>12.363</v>
      </c>
      <c r="K393" s="14" t="n">
        <v>0</v>
      </c>
      <c r="L393" s="14" t="n">
        <v>1</v>
      </c>
      <c r="M393" s="14" t="n">
        <v>1.611</v>
      </c>
      <c r="N393" s="14" t="n">
        <v>0.665</v>
      </c>
      <c r="O393" s="14" t="n">
        <v>0.6830000000000001</v>
      </c>
      <c r="P393" s="14" t="n">
        <v>2.294</v>
      </c>
      <c r="Q393" s="14" t="n">
        <v>0</v>
      </c>
      <c r="R393" s="14" t="n">
        <v>1</v>
      </c>
      <c r="S393" s="14" t="n">
        <v>17.893</v>
      </c>
      <c r="T393" s="14" t="n">
        <v>7.408</v>
      </c>
      <c r="U393" s="14" t="n">
        <v>0.225</v>
      </c>
      <c r="V393" s="14" t="n">
        <v>20.935</v>
      </c>
      <c r="W393" s="14" t="n">
        <v>0.17</v>
      </c>
      <c r="X393" s="14" t="n">
        <v>1</v>
      </c>
      <c r="Y393" s="14" t="n">
        <v>2.652</v>
      </c>
      <c r="Z393" s="14" t="n">
        <v>0.296</v>
      </c>
      <c r="AA393" s="14" t="n">
        <v>-0.292</v>
      </c>
      <c r="AB393" s="14" t="n">
        <v>2.359</v>
      </c>
      <c r="AC393" s="14" t="n">
        <v>0</v>
      </c>
      <c r="AD393" s="14" t="n">
        <v>1</v>
      </c>
      <c r="AE393" s="14" t="n">
        <v>3.272</v>
      </c>
      <c r="AF393" s="14" t="n">
        <v>0.646</v>
      </c>
      <c r="AG393" s="14" t="n">
        <v>0.123</v>
      </c>
      <c r="AH393" s="14" t="n">
        <v>3.395</v>
      </c>
      <c r="AI393" s="14" t="n">
        <v>0</v>
      </c>
      <c r="AJ393" s="14" t="n">
        <v>1</v>
      </c>
      <c r="AK393" s="14" t="n">
        <v>6.99</v>
      </c>
      <c r="AL393" s="14" t="n">
        <v>3.326</v>
      </c>
      <c r="AM393" s="14" t="n">
        <v>0.228</v>
      </c>
      <c r="AN393" s="14" t="n">
        <v>8.34</v>
      </c>
      <c r="AO393" s="14" t="n">
        <v>0.17</v>
      </c>
      <c r="AP393" s="14" t="n">
        <v>1</v>
      </c>
      <c r="AQ393" s="14" t="n">
        <v>0.847</v>
      </c>
      <c r="AR393" s="14" t="n">
        <v>0.123</v>
      </c>
      <c r="AS393" s="14" t="n">
        <v>0.953</v>
      </c>
      <c r="AT393" s="14" t="n">
        <v>2.106</v>
      </c>
      <c r="AU393" s="14" t="n">
        <v>0.17</v>
      </c>
      <c r="AV393" s="14" t="n">
        <v>1</v>
      </c>
      <c r="AW393" s="14" t="n">
        <v>0.947</v>
      </c>
      <c r="AX393" s="14" t="n">
        <v>0.123</v>
      </c>
      <c r="AY393" s="14" t="n">
        <v>0.763</v>
      </c>
      <c r="AZ393" s="14" t="n">
        <v>2.001</v>
      </c>
      <c r="BA393" s="14" t="n">
        <v>0.17</v>
      </c>
      <c r="BB393" s="14" t="n">
        <v>1</v>
      </c>
      <c r="BC393" s="14" t="n">
        <v>0.589</v>
      </c>
      <c r="BD393" s="14" t="n">
        <v>0.123</v>
      </c>
      <c r="BE393" s="14" t="n">
        <v>0.347</v>
      </c>
      <c r="BF393" s="14" t="n">
        <v>1.095</v>
      </c>
      <c r="BG393" s="14" t="n">
        <v>0.17</v>
      </c>
      <c r="BH393" s="14" t="n">
        <v>1</v>
      </c>
      <c r="BI393" s="14" t="n">
        <v>0.6889999999999999</v>
      </c>
      <c r="BJ393" s="14" t="n">
        <v>0.123</v>
      </c>
      <c r="BK393" s="14" t="n">
        <v>1.123</v>
      </c>
      <c r="BL393" s="14" t="n">
        <v>2.12</v>
      </c>
      <c r="BM393" s="14" t="n">
        <v>0.17</v>
      </c>
      <c r="BN393" s="14" t="n">
        <v>1</v>
      </c>
      <c r="BO393" s="14" t="n">
        <v>0</v>
      </c>
      <c r="BP393" s="14" t="n">
        <v>0.023</v>
      </c>
      <c r="BQ393" s="14" t="n">
        <v>0.172</v>
      </c>
      <c r="BR393" s="14" t="n">
        <v>0</v>
      </c>
      <c r="BS393" s="14" t="n">
        <v>1</v>
      </c>
      <c r="BT393" s="14" t="n">
        <v>0</v>
      </c>
      <c r="BU393" s="14" t="n">
        <v>0</v>
      </c>
      <c r="BV393" s="14" t="n">
        <v>0.175</v>
      </c>
      <c r="BW393" s="14" t="n">
        <v>0.17</v>
      </c>
      <c r="BX393" s="14" t="n">
        <v>0.833</v>
      </c>
      <c r="BY393" s="14" t="n">
        <v>12.729</v>
      </c>
      <c r="BZ393" s="14" t="n">
        <v>0</v>
      </c>
      <c r="CA393" s="14" t="n">
        <v>12.729</v>
      </c>
      <c r="CB393" s="14" t="n">
        <v>0</v>
      </c>
      <c r="CC393" s="14" t="n">
        <v>102.477</v>
      </c>
      <c r="CD393" s="14" t="n">
        <v>7.95</v>
      </c>
      <c r="CE393" s="14" t="n">
        <v>0.511</v>
      </c>
      <c r="CF393" s="14" t="n">
        <v>118.999</v>
      </c>
      <c r="CG393" s="14" t="n">
        <v>0.17</v>
      </c>
      <c r="CH393" s="14" t="n">
        <v>1</v>
      </c>
      <c r="CI393" s="14" t="n">
        <v>0</v>
      </c>
      <c r="CJ393" s="14" t="n">
        <v>0</v>
      </c>
      <c r="CK393" s="14" t="n">
        <v>0</v>
      </c>
      <c r="CL393" s="14" t="n">
        <v>0</v>
      </c>
      <c r="CM393" s="14" t="n">
        <v>0</v>
      </c>
      <c r="CN393" s="14" t="n">
        <v>0.157</v>
      </c>
      <c r="CO393" s="14" t="n">
        <v>0</v>
      </c>
      <c r="CP393" s="14" t="n">
        <v>0</v>
      </c>
      <c r="CQ393" s="14" t="n">
        <v>1.294</v>
      </c>
      <c r="CR393" s="14" t="n">
        <v>0.996</v>
      </c>
      <c r="CS393" s="14" t="n">
        <v>2.032</v>
      </c>
      <c r="CT393" s="14" t="n">
        <v>10.485</v>
      </c>
      <c r="CU393" s="14" t="n">
        <v>28.059</v>
      </c>
    </row>
    <row r="394">
      <c r="A394" s="14" t="inlineStr">
        <is>
          <t>ISR2023</t>
        </is>
      </c>
      <c r="B394" s="14" t="inlineStr">
        <is>
          <t>ISR</t>
        </is>
      </c>
      <c r="C394" s="14" t="inlineStr">
        <is>
          <t>ISR</t>
        </is>
      </c>
      <c r="D394" s="14" t="inlineStr">
        <is>
          <t>Israel</t>
        </is>
      </c>
      <c r="E394" s="14" t="n">
        <v>2023</v>
      </c>
      <c r="F394" s="14" t="n">
        <v>0.17</v>
      </c>
      <c r="G394" s="14" t="n">
        <v>5.796</v>
      </c>
      <c r="H394" s="14" t="n">
        <v>1.231</v>
      </c>
      <c r="I394" s="14" t="n">
        <v>0.012</v>
      </c>
      <c r="J394" s="14" t="n">
        <v>5.807</v>
      </c>
      <c r="K394" s="14" t="n">
        <v>0</v>
      </c>
      <c r="L394" s="14" t="n">
        <v>1</v>
      </c>
      <c r="M394" s="14" t="n">
        <v>1.234</v>
      </c>
      <c r="N394" s="14" t="n">
        <v>0.612</v>
      </c>
      <c r="O394" s="14" t="n">
        <v>1.359</v>
      </c>
      <c r="P394" s="14" t="n">
        <v>2.593</v>
      </c>
      <c r="Q394" s="14" t="n">
        <v>0</v>
      </c>
      <c r="R394" s="14" t="n">
        <v>1</v>
      </c>
      <c r="S394" s="14" t="n">
        <v>11.952</v>
      </c>
      <c r="T394" s="14" t="n">
        <v>7.388</v>
      </c>
      <c r="U394" s="14" t="n">
        <v>0.225</v>
      </c>
      <c r="V394" s="14" t="n">
        <v>13.984</v>
      </c>
      <c r="W394" s="14" t="n">
        <v>0.17</v>
      </c>
      <c r="X394" s="14" t="n">
        <v>1</v>
      </c>
      <c r="Y394" s="14" t="n">
        <v>2.759</v>
      </c>
      <c r="Z394" s="14" t="n">
        <v>0.308</v>
      </c>
      <c r="AA394" s="14" t="n">
        <v>-0.255</v>
      </c>
      <c r="AB394" s="14" t="n">
        <v>2.504</v>
      </c>
      <c r="AC394" s="14" t="n">
        <v>0</v>
      </c>
      <c r="AD394" s="14" t="n">
        <v>1</v>
      </c>
      <c r="AE394" s="14" t="n">
        <v>3.402</v>
      </c>
      <c r="AF394" s="14" t="n">
        <v>0.671</v>
      </c>
      <c r="AG394" s="14" t="n">
        <v>0.12</v>
      </c>
      <c r="AH394" s="14" t="n">
        <v>3.522</v>
      </c>
      <c r="AI394" s="14" t="n">
        <v>0</v>
      </c>
      <c r="AJ394" s="14" t="n">
        <v>1</v>
      </c>
      <c r="AK394" s="14" t="n">
        <v>7.259</v>
      </c>
      <c r="AL394" s="14" t="n">
        <v>3.453</v>
      </c>
      <c r="AM394" s="14" t="n">
        <v>0.274</v>
      </c>
      <c r="AN394" s="14" t="n">
        <v>8.65</v>
      </c>
      <c r="AO394" s="14" t="n">
        <v>0.17</v>
      </c>
      <c r="AP394" s="14" t="n">
        <v>1</v>
      </c>
      <c r="AQ394" s="14" t="n">
        <v>0.749</v>
      </c>
      <c r="AR394" s="14" t="n">
        <v>0.129</v>
      </c>
      <c r="AS394" s="14" t="n">
        <v>0.904</v>
      </c>
      <c r="AT394" s="14" t="n">
        <v>1.933</v>
      </c>
      <c r="AU394" s="14" t="n">
        <v>0.17</v>
      </c>
      <c r="AV394" s="14" t="n">
        <v>1</v>
      </c>
      <c r="AW394" s="14" t="n">
        <v>0.783</v>
      </c>
      <c r="AX394" s="14" t="n">
        <v>0.129</v>
      </c>
      <c r="AY394" s="14" t="n">
        <v>0.787</v>
      </c>
      <c r="AZ394" s="14" t="n">
        <v>1.836</v>
      </c>
      <c r="BA394" s="14" t="n">
        <v>0.17</v>
      </c>
      <c r="BB394" s="14" t="n">
        <v>1</v>
      </c>
      <c r="BC394" s="14" t="n">
        <v>0.527</v>
      </c>
      <c r="BD394" s="14" t="n">
        <v>0.129</v>
      </c>
      <c r="BE394" s="14" t="n">
        <v>0.257</v>
      </c>
      <c r="BF394" s="14" t="n">
        <v>0.918</v>
      </c>
      <c r="BG394" s="14" t="n">
        <v>0.17</v>
      </c>
      <c r="BH394" s="14" t="n">
        <v>1</v>
      </c>
      <c r="BI394" s="14" t="n">
        <v>0.64</v>
      </c>
      <c r="BJ394" s="14" t="n">
        <v>0.129</v>
      </c>
      <c r="BK394" s="14" t="n">
        <v>1.078</v>
      </c>
      <c r="BL394" s="14" t="n">
        <v>2.01</v>
      </c>
      <c r="BM394" s="14" t="n">
        <v>0.17</v>
      </c>
      <c r="BN394" s="14" t="n">
        <v>1</v>
      </c>
      <c r="BO394" s="14" t="n">
        <v>0</v>
      </c>
      <c r="BP394" s="14" t="n">
        <v>0.024</v>
      </c>
      <c r="BQ394" s="14" t="n">
        <v>0.133</v>
      </c>
      <c r="BR394" s="14" t="n">
        <v>0</v>
      </c>
      <c r="BS394" s="14" t="n">
        <v>1</v>
      </c>
      <c r="BT394" s="14" t="n">
        <v>0</v>
      </c>
      <c r="BU394" s="14" t="n">
        <v>0</v>
      </c>
      <c r="BV394" s="14" t="n">
        <v>0.172</v>
      </c>
      <c r="BW394" s="14" t="n">
        <v>0.17</v>
      </c>
      <c r="BX394" s="14" t="n">
        <v>0.833</v>
      </c>
      <c r="BY394" s="14" t="n">
        <v>13.254</v>
      </c>
      <c r="BZ394" s="14" t="n">
        <v>0</v>
      </c>
      <c r="CA394" s="14" t="n">
        <v>13.254</v>
      </c>
      <c r="CB394" s="14" t="n">
        <v>0</v>
      </c>
      <c r="CC394" s="14" t="n">
        <v>87.07899999999999</v>
      </c>
      <c r="CD394" s="14" t="n">
        <v>7.95</v>
      </c>
      <c r="CE394" s="14" t="n">
        <v>0.824</v>
      </c>
      <c r="CF394" s="14" t="n">
        <v>100.946</v>
      </c>
      <c r="CG394" s="14" t="n">
        <v>0.17</v>
      </c>
      <c r="CH394" s="14" t="n">
        <v>1</v>
      </c>
      <c r="CI394" s="14" t="n">
        <v>0</v>
      </c>
      <c r="CJ394" s="14" t="n">
        <v>0</v>
      </c>
      <c r="CK394" s="14" t="n">
        <v>0</v>
      </c>
      <c r="CL394" s="14" t="n">
        <v>0</v>
      </c>
      <c r="CM394" s="14" t="n">
        <v>0</v>
      </c>
      <c r="CN394" s="14" t="n">
        <v>0.178</v>
      </c>
      <c r="CO394" s="14" t="n">
        <v>0</v>
      </c>
      <c r="CP394" s="14" t="n">
        <v>0.08500000000000001</v>
      </c>
      <c r="CQ394" s="14" t="n">
        <v>1.348</v>
      </c>
      <c r="CR394" s="14" t="n">
        <v>1</v>
      </c>
      <c r="CS394" s="14" t="n">
        <v>2.116</v>
      </c>
      <c r="CT394" s="14" t="n">
        <v>4.861</v>
      </c>
      <c r="CU394" s="14" t="n">
        <v>9.260999999999999</v>
      </c>
    </row>
    <row r="395">
      <c r="A395" s="14" t="inlineStr">
        <is>
          <t>ISR2024</t>
        </is>
      </c>
      <c r="B395" s="14" t="inlineStr">
        <is>
          <t>ISR</t>
        </is>
      </c>
      <c r="C395" s="14" t="inlineStr">
        <is>
          <t>ISR</t>
        </is>
      </c>
      <c r="D395" s="14" t="inlineStr">
        <is>
          <t>Israel</t>
        </is>
      </c>
      <c r="E395" s="14" t="n">
        <v>2024</v>
      </c>
      <c r="F395" s="14" t="n">
        <v>0.17</v>
      </c>
      <c r="G395" s="14" t="n">
        <v>5.277</v>
      </c>
      <c r="H395" s="14" t="n">
        <v>1.268</v>
      </c>
      <c r="I395" s="14" t="n">
        <v>0.012</v>
      </c>
      <c r="J395" s="14" t="n">
        <v>5.289</v>
      </c>
      <c r="K395" s="14" t="n">
        <v>0</v>
      </c>
      <c r="L395" s="14" t="n">
        <v>1</v>
      </c>
      <c r="M395" s="14" t="n">
        <v>1.121</v>
      </c>
      <c r="N395" s="14" t="n">
        <v>0.61</v>
      </c>
      <c r="O395" s="14" t="n">
        <v>1.399</v>
      </c>
      <c r="P395" s="14" t="n">
        <v>2.519</v>
      </c>
      <c r="Q395" s="14" t="n">
        <v>0</v>
      </c>
      <c r="R395" s="14" t="n">
        <v>1</v>
      </c>
      <c r="S395" s="14" t="n">
        <v>11.615</v>
      </c>
      <c r="T395" s="14" t="n">
        <v>7.606</v>
      </c>
      <c r="U395" s="14" t="n">
        <v>0.269</v>
      </c>
      <c r="V395" s="14" t="n">
        <v>13.59</v>
      </c>
      <c r="W395" s="14" t="n">
        <v>0.17</v>
      </c>
      <c r="X395" s="14" t="n">
        <v>1</v>
      </c>
      <c r="Y395" s="14" t="n">
        <v>2.84</v>
      </c>
      <c r="Z395" s="14" t="n">
        <v>0.317</v>
      </c>
      <c r="AA395" s="14" t="n">
        <v>-0.263</v>
      </c>
      <c r="AB395" s="14" t="n">
        <v>2.578</v>
      </c>
      <c r="AC395" s="14" t="n">
        <v>0</v>
      </c>
      <c r="AD395" s="14" t="n">
        <v>1</v>
      </c>
      <c r="AE395" s="14" t="n">
        <v>3.502</v>
      </c>
      <c r="AF395" s="14" t="n">
        <v>0.6909999999999999</v>
      </c>
      <c r="AG395" s="14" t="n">
        <v>0.124</v>
      </c>
      <c r="AH395" s="14" t="n">
        <v>3.626</v>
      </c>
      <c r="AI395" s="14" t="n">
        <v>0</v>
      </c>
      <c r="AJ395" s="14" t="n">
        <v>1</v>
      </c>
      <c r="AK395" s="14" t="n">
        <v>7.473</v>
      </c>
      <c r="AL395" s="14" t="n">
        <v>3.555</v>
      </c>
      <c r="AM395" s="14" t="n">
        <v>0.315</v>
      </c>
      <c r="AN395" s="14" t="n">
        <v>8.904999999999999</v>
      </c>
      <c r="AO395" s="14" t="n">
        <v>0.17</v>
      </c>
      <c r="AP395" s="14" t="n">
        <v>1</v>
      </c>
      <c r="AQ395" s="14" t="n">
        <v>0.72</v>
      </c>
      <c r="AR395" s="14" t="n">
        <v>0.132</v>
      </c>
      <c r="AS395" s="14" t="n">
        <v>1.046</v>
      </c>
      <c r="AT395" s="14" t="n">
        <v>2.066</v>
      </c>
      <c r="AU395" s="14" t="n">
        <v>0.17</v>
      </c>
      <c r="AV395" s="14" t="n">
        <v>1</v>
      </c>
      <c r="AW395" s="14" t="n">
        <v>0.734</v>
      </c>
      <c r="AX395" s="14" t="n">
        <v>0.132</v>
      </c>
      <c r="AY395" s="14" t="n">
        <v>0.944</v>
      </c>
      <c r="AZ395" s="14" t="n">
        <v>1.963</v>
      </c>
      <c r="BA395" s="14" t="n">
        <v>0.17</v>
      </c>
      <c r="BB395" s="14" t="n">
        <v>1</v>
      </c>
      <c r="BC395" s="14" t="n">
        <v>0.51</v>
      </c>
      <c r="BD395" s="14" t="n">
        <v>0.132</v>
      </c>
      <c r="BE395" s="14" t="n">
        <v>0.281</v>
      </c>
      <c r="BF395" s="14" t="n">
        <v>0.926</v>
      </c>
      <c r="BG395" s="14" t="n">
        <v>0.17</v>
      </c>
      <c r="BH395" s="14" t="n">
        <v>1</v>
      </c>
      <c r="BI395" s="14" t="n">
        <v>0.652</v>
      </c>
      <c r="BJ395" s="14" t="n">
        <v>0.132</v>
      </c>
      <c r="BK395" s="14" t="n">
        <v>1.351</v>
      </c>
      <c r="BL395" s="14" t="n">
        <v>2.344</v>
      </c>
      <c r="BM395" s="14" t="n">
        <v>0.17</v>
      </c>
      <c r="BN395" s="14" t="n">
        <v>1</v>
      </c>
      <c r="BO395" s="14" t="n">
        <v>0</v>
      </c>
      <c r="BP395" s="14" t="n">
        <v>0.025</v>
      </c>
      <c r="BQ395" s="14" t="n">
        <v>0.093</v>
      </c>
      <c r="BR395" s="14" t="n">
        <v>0</v>
      </c>
      <c r="BS395" s="14" t="n">
        <v>1</v>
      </c>
      <c r="BT395" s="14" t="n">
        <v>0</v>
      </c>
      <c r="BU395" s="14" t="n">
        <v>0</v>
      </c>
      <c r="BV395" s="14" t="n">
        <v>0.174</v>
      </c>
      <c r="BW395" s="14" t="n">
        <v>0.17</v>
      </c>
      <c r="BX395" s="14" t="n">
        <v>0.833</v>
      </c>
      <c r="BY395" s="14" t="n">
        <v>13.646</v>
      </c>
      <c r="BZ395" s="14" t="n">
        <v>0</v>
      </c>
      <c r="CA395" s="14" t="n">
        <v>13.646</v>
      </c>
      <c r="CB395" s="14" t="n">
        <v>0</v>
      </c>
      <c r="CC395" s="14" t="n">
        <v>86.38500000000001</v>
      </c>
      <c r="CD395" s="14" t="n">
        <v>7.95</v>
      </c>
      <c r="CE395" s="14" t="n">
        <v>1.158</v>
      </c>
      <c r="CF395" s="14" t="n">
        <v>100.107</v>
      </c>
      <c r="CG395" s="14" t="n">
        <v>0.17</v>
      </c>
      <c r="CH395" s="14" t="n">
        <v>1</v>
      </c>
      <c r="CI395" s="14" t="n">
        <v>0</v>
      </c>
      <c r="CJ395" s="14" t="n">
        <v>0</v>
      </c>
      <c r="CK395" s="14" t="n">
        <v>0</v>
      </c>
      <c r="CL395" s="14" t="n">
        <v>0</v>
      </c>
      <c r="CM395" s="14" t="n">
        <v>0</v>
      </c>
      <c r="CN395" s="14" t="n">
        <v>0.212</v>
      </c>
      <c r="CO395" s="14" t="n">
        <v>0</v>
      </c>
      <c r="CP395" s="14" t="n">
        <v>0.08500000000000001</v>
      </c>
      <c r="CQ395" s="14" t="n">
        <v>1.387</v>
      </c>
      <c r="CR395" s="14" t="n">
        <v>1</v>
      </c>
      <c r="CS395" s="14" t="n">
        <v>2.179</v>
      </c>
      <c r="CT395" s="14" t="n">
        <v>4.251</v>
      </c>
      <c r="CU395" s="14" t="n">
        <v>7.598</v>
      </c>
    </row>
    <row r="396">
      <c r="A396" s="14" t="inlineStr">
        <is>
          <t>ITA2021</t>
        </is>
      </c>
      <c r="B396" s="14" t="inlineStr">
        <is>
          <t>ITA</t>
        </is>
      </c>
      <c r="C396" s="14" t="inlineStr">
        <is>
          <t>ITA</t>
        </is>
      </c>
      <c r="D396" s="14" t="inlineStr">
        <is>
          <t>Italy</t>
        </is>
      </c>
      <c r="E396" s="14" t="n">
        <v>2021</v>
      </c>
      <c r="F396" s="14" t="n">
        <v>0.22</v>
      </c>
      <c r="G396" s="14" t="n">
        <v>6.008</v>
      </c>
      <c r="H396" s="14" t="n">
        <v>1.143</v>
      </c>
      <c r="I396" s="14" t="n">
        <v>1.659</v>
      </c>
      <c r="J396" s="14" t="n">
        <v>7.668</v>
      </c>
      <c r="K396" s="14" t="n">
        <v>0</v>
      </c>
      <c r="L396" s="14" t="n">
        <v>1</v>
      </c>
      <c r="M396" s="14" t="n">
        <v>7.964</v>
      </c>
      <c r="N396" s="14" t="n">
        <v>3.43</v>
      </c>
      <c r="O396" s="14" t="n">
        <v>1.702</v>
      </c>
      <c r="P396" s="14" t="n">
        <v>9.666</v>
      </c>
      <c r="Q396" s="14" t="n">
        <v>0</v>
      </c>
      <c r="R396" s="14" t="n">
        <v>1</v>
      </c>
      <c r="S396" s="14" t="n">
        <v>11.725</v>
      </c>
      <c r="T396" s="14" t="n">
        <v>6.86</v>
      </c>
      <c r="U396" s="14" t="n">
        <v>0</v>
      </c>
      <c r="V396" s="14" t="n">
        <v>14.305</v>
      </c>
      <c r="W396" s="14" t="n">
        <v>0.22</v>
      </c>
      <c r="X396" s="14" t="n">
        <v>1</v>
      </c>
      <c r="Y396" s="14" t="n">
        <v>20.005</v>
      </c>
      <c r="Z396" s="14" t="n">
        <v>2.21</v>
      </c>
      <c r="AA396" s="14" t="n">
        <v>-8.103</v>
      </c>
      <c r="AB396" s="14" t="n">
        <v>11.901</v>
      </c>
      <c r="AC396" s="14" t="n">
        <v>0</v>
      </c>
      <c r="AD396" s="14" t="n">
        <v>1</v>
      </c>
      <c r="AE396" s="14" t="n">
        <v>19.961</v>
      </c>
      <c r="AF396" s="14" t="n">
        <v>3.928</v>
      </c>
      <c r="AG396" s="14" t="n">
        <v>-8.06</v>
      </c>
      <c r="AH396" s="14" t="n">
        <v>11.901</v>
      </c>
      <c r="AI396" s="14" t="n">
        <v>0</v>
      </c>
      <c r="AJ396" s="14" t="n">
        <v>1</v>
      </c>
      <c r="AK396" s="14" t="n">
        <v>28.296</v>
      </c>
      <c r="AL396" s="14" t="n">
        <v>13.888</v>
      </c>
      <c r="AM396" s="14" t="n">
        <v>-5.3</v>
      </c>
      <c r="AN396" s="14" t="n">
        <v>28.055</v>
      </c>
      <c r="AO396" s="14" t="n">
        <v>0.22</v>
      </c>
      <c r="AP396" s="14" t="n">
        <v>1</v>
      </c>
      <c r="AQ396" s="14" t="n">
        <v>0.619</v>
      </c>
      <c r="AR396" s="14" t="n">
        <v>0.114</v>
      </c>
      <c r="AS396" s="14" t="n">
        <v>0.956</v>
      </c>
      <c r="AT396" s="14" t="n">
        <v>1.922</v>
      </c>
      <c r="AU396" s="14" t="n">
        <v>0.22</v>
      </c>
      <c r="AV396" s="14" t="n">
        <v>1</v>
      </c>
      <c r="AW396" s="14" t="n">
        <v>0.599</v>
      </c>
      <c r="AX396" s="14" t="n">
        <v>0.114</v>
      </c>
      <c r="AY396" s="14" t="n">
        <v>0.841</v>
      </c>
      <c r="AZ396" s="14" t="n">
        <v>1.758</v>
      </c>
      <c r="BA396" s="14" t="n">
        <v>0.22</v>
      </c>
      <c r="BB396" s="14" t="n">
        <v>1</v>
      </c>
      <c r="BC396" s="14" t="n">
        <v>0.439</v>
      </c>
      <c r="BD396" s="14" t="n">
        <v>0.114</v>
      </c>
      <c r="BE396" s="14" t="n">
        <v>0.244</v>
      </c>
      <c r="BF396" s="14" t="n">
        <v>0.833</v>
      </c>
      <c r="BG396" s="14" t="n">
        <v>0.22</v>
      </c>
      <c r="BH396" s="14" t="n">
        <v>1</v>
      </c>
      <c r="BI396" s="14" t="n">
        <v>0.505</v>
      </c>
      <c r="BJ396" s="14" t="n">
        <v>0.114</v>
      </c>
      <c r="BK396" s="14" t="n">
        <v>0.744</v>
      </c>
      <c r="BL396" s="14" t="n">
        <v>1.523</v>
      </c>
      <c r="BM396" s="14" t="n">
        <v>0.22</v>
      </c>
      <c r="BN396" s="14" t="n">
        <v>1</v>
      </c>
      <c r="BO396" s="14" t="n">
        <v>0</v>
      </c>
      <c r="BP396" s="14" t="n">
        <v>0.024</v>
      </c>
      <c r="BQ396" s="14" t="n">
        <v>0.15</v>
      </c>
      <c r="BR396" s="14" t="n">
        <v>0</v>
      </c>
      <c r="BS396" s="14" t="n">
        <v>1</v>
      </c>
      <c r="BT396" s="14" t="n">
        <v>0</v>
      </c>
      <c r="BU396" s="14" t="n">
        <v>0.06</v>
      </c>
      <c r="BV396" s="14" t="n">
        <v>0.273</v>
      </c>
      <c r="BW396" s="14" t="n">
        <v>0.22</v>
      </c>
      <c r="BX396" s="14" t="n">
        <v>1</v>
      </c>
      <c r="BY396" s="14" t="n">
        <v>11.787</v>
      </c>
      <c r="BZ396" s="14" t="n">
        <v>0</v>
      </c>
      <c r="CA396" s="14" t="n">
        <v>11.787</v>
      </c>
      <c r="CB396" s="14" t="n">
        <v>0</v>
      </c>
      <c r="CC396" s="14" t="n">
        <v>78.125</v>
      </c>
      <c r="CD396" s="14" t="n">
        <v>7.95</v>
      </c>
      <c r="CE396" s="14" t="n">
        <v>125.913</v>
      </c>
      <c r="CF396" s="14" t="n">
        <v>248.926</v>
      </c>
      <c r="CG396" s="14" t="n">
        <v>0.22</v>
      </c>
      <c r="CH396" s="14" t="n">
        <v>1</v>
      </c>
      <c r="CI396" s="14" t="n">
        <v>0</v>
      </c>
      <c r="CJ396" s="14" t="n">
        <v>0</v>
      </c>
      <c r="CK396" s="14" t="n">
        <v>0</v>
      </c>
      <c r="CL396" s="14" t="n">
        <v>0</v>
      </c>
      <c r="CM396" s="14" t="n">
        <v>0</v>
      </c>
      <c r="CN396" s="14" t="n">
        <v>0.012</v>
      </c>
      <c r="CO396" s="14" t="n">
        <v>0</v>
      </c>
      <c r="CP396" s="14" t="n">
        <v>0</v>
      </c>
      <c r="CQ396" s="14" t="n">
        <v>1.198</v>
      </c>
      <c r="CR396" s="14" t="n">
        <v>0</v>
      </c>
      <c r="CS396" s="14" t="n">
        <v>8.928000000000001</v>
      </c>
      <c r="CT396" s="14" t="n">
        <v>4.865</v>
      </c>
      <c r="CU396" s="14" t="n">
        <v>15.302</v>
      </c>
    </row>
    <row r="397">
      <c r="A397" s="14" t="inlineStr">
        <is>
          <t>ITA2022</t>
        </is>
      </c>
      <c r="B397" s="14" t="inlineStr">
        <is>
          <t>ITA</t>
        </is>
      </c>
      <c r="C397" s="14" t="inlineStr">
        <is>
          <t>ITA</t>
        </is>
      </c>
      <c r="D397" s="14" t="inlineStr">
        <is>
          <t>Italy</t>
        </is>
      </c>
      <c r="E397" s="14" t="n">
        <v>2022</v>
      </c>
      <c r="F397" s="14" t="n">
        <v>0.22</v>
      </c>
      <c r="G397" s="14" t="n">
        <v>12.793</v>
      </c>
      <c r="H397" s="14" t="n">
        <v>1.235</v>
      </c>
      <c r="I397" s="14" t="n">
        <v>8.537000000000001</v>
      </c>
      <c r="J397" s="14" t="n">
        <v>21.331</v>
      </c>
      <c r="K397" s="14" t="n">
        <v>0</v>
      </c>
      <c r="L397" s="14" t="n">
        <v>1</v>
      </c>
      <c r="M397" s="14" t="n">
        <v>9.782999999999999</v>
      </c>
      <c r="N397" s="14" t="n">
        <v>3.704</v>
      </c>
      <c r="O397" s="14" t="n">
        <v>8.579000000000001</v>
      </c>
      <c r="P397" s="14" t="n">
        <v>18.361</v>
      </c>
      <c r="Q397" s="14" t="n">
        <v>0</v>
      </c>
      <c r="R397" s="14" t="n">
        <v>1</v>
      </c>
      <c r="S397" s="14" t="n">
        <v>18.967</v>
      </c>
      <c r="T397" s="14" t="n">
        <v>7.408</v>
      </c>
      <c r="U397" s="14" t="n">
        <v>0.309</v>
      </c>
      <c r="V397" s="14" t="n">
        <v>23.14</v>
      </c>
      <c r="W397" s="14" t="n">
        <v>0.22</v>
      </c>
      <c r="X397" s="14" t="n">
        <v>1</v>
      </c>
      <c r="Y397" s="14" t="n">
        <v>41.268</v>
      </c>
      <c r="Z397" s="14" t="n">
        <v>4.329</v>
      </c>
      <c r="AA397" s="14" t="n">
        <v>-9.202</v>
      </c>
      <c r="AB397" s="14" t="n">
        <v>32.066</v>
      </c>
      <c r="AC397" s="14" t="n">
        <v>0</v>
      </c>
      <c r="AD397" s="14" t="n">
        <v>1</v>
      </c>
      <c r="AE397" s="14" t="n">
        <v>41.316</v>
      </c>
      <c r="AF397" s="14" t="n">
        <v>7.659</v>
      </c>
      <c r="AG397" s="14" t="n">
        <v>-9.249000000000001</v>
      </c>
      <c r="AH397" s="14" t="n">
        <v>32.066</v>
      </c>
      <c r="AI397" s="14" t="n">
        <v>0</v>
      </c>
      <c r="AJ397" s="14" t="n">
        <v>1</v>
      </c>
      <c r="AK397" s="14" t="n">
        <v>50.199</v>
      </c>
      <c r="AL397" s="14" t="n">
        <v>23.972</v>
      </c>
      <c r="AM397" s="14" t="n">
        <v>-22.673</v>
      </c>
      <c r="AN397" s="14" t="n">
        <v>33.581</v>
      </c>
      <c r="AO397" s="14" t="n">
        <v>0.22</v>
      </c>
      <c r="AP397" s="14" t="n">
        <v>1</v>
      </c>
      <c r="AQ397" s="14" t="n">
        <v>0.861</v>
      </c>
      <c r="AR397" s="14" t="n">
        <v>0.123</v>
      </c>
      <c r="AS397" s="14" t="n">
        <v>0.705</v>
      </c>
      <c r="AT397" s="14" t="n">
        <v>1.91</v>
      </c>
      <c r="AU397" s="14" t="n">
        <v>0.22</v>
      </c>
      <c r="AV397" s="14" t="n">
        <v>1</v>
      </c>
      <c r="AW397" s="14" t="n">
        <v>0.986</v>
      </c>
      <c r="AX397" s="14" t="n">
        <v>0.123</v>
      </c>
      <c r="AY397" s="14" t="n">
        <v>0.581</v>
      </c>
      <c r="AZ397" s="14" t="n">
        <v>1.912</v>
      </c>
      <c r="BA397" s="14" t="n">
        <v>0.22</v>
      </c>
      <c r="BB397" s="14" t="n">
        <v>1</v>
      </c>
      <c r="BC397" s="14" t="n">
        <v>0.598</v>
      </c>
      <c r="BD397" s="14" t="n">
        <v>0.123</v>
      </c>
      <c r="BE397" s="14" t="n">
        <v>0.105</v>
      </c>
      <c r="BF397" s="14" t="n">
        <v>0.857</v>
      </c>
      <c r="BG397" s="14" t="n">
        <v>0.22</v>
      </c>
      <c r="BH397" s="14" t="n">
        <v>1</v>
      </c>
      <c r="BI397" s="14" t="n">
        <v>0.612</v>
      </c>
      <c r="BJ397" s="14" t="n">
        <v>0.123</v>
      </c>
      <c r="BK397" s="14" t="n">
        <v>0.91</v>
      </c>
      <c r="BL397" s="14" t="n">
        <v>1.858</v>
      </c>
      <c r="BM397" s="14" t="n">
        <v>0.22</v>
      </c>
      <c r="BN397" s="14" t="n">
        <v>1</v>
      </c>
      <c r="BO397" s="14" t="n">
        <v>0</v>
      </c>
      <c r="BP397" s="14" t="n">
        <v>0.003</v>
      </c>
      <c r="BQ397" s="14" t="n">
        <v>0.275</v>
      </c>
      <c r="BR397" s="14" t="n">
        <v>0</v>
      </c>
      <c r="BS397" s="14" t="n">
        <v>1</v>
      </c>
      <c r="BT397" s="14" t="n">
        <v>0</v>
      </c>
      <c r="BU397" s="14" t="n">
        <v>0.016</v>
      </c>
      <c r="BV397" s="14" t="n">
        <v>0.356</v>
      </c>
      <c r="BW397" s="14" t="n">
        <v>0.22</v>
      </c>
      <c r="BX397" s="14" t="n">
        <v>1</v>
      </c>
      <c r="BY397" s="14" t="n">
        <v>12.729</v>
      </c>
      <c r="BZ397" s="14" t="n">
        <v>0</v>
      </c>
      <c r="CA397" s="14" t="n">
        <v>12.729</v>
      </c>
      <c r="CB397" s="14" t="n">
        <v>0</v>
      </c>
      <c r="CC397" s="14" t="n">
        <v>97.90000000000001</v>
      </c>
      <c r="CD397" s="14" t="n">
        <v>7.95</v>
      </c>
      <c r="CE397" s="14" t="n">
        <v>177.071</v>
      </c>
      <c r="CF397" s="14" t="n">
        <v>335.464</v>
      </c>
      <c r="CG397" s="14" t="n">
        <v>0.22</v>
      </c>
      <c r="CH397" s="14" t="n">
        <v>1</v>
      </c>
      <c r="CI397" s="14" t="n">
        <v>0</v>
      </c>
      <c r="CJ397" s="14" t="n">
        <v>0</v>
      </c>
      <c r="CK397" s="14" t="n">
        <v>0</v>
      </c>
      <c r="CL397" s="14" t="n">
        <v>0</v>
      </c>
      <c r="CM397" s="14" t="n">
        <v>0</v>
      </c>
      <c r="CN397" s="14" t="n">
        <v>0.013</v>
      </c>
      <c r="CO397" s="14" t="n">
        <v>0</v>
      </c>
      <c r="CP397" s="14" t="n">
        <v>0</v>
      </c>
      <c r="CQ397" s="14" t="n">
        <v>1.294</v>
      </c>
      <c r="CR397" s="14" t="n">
        <v>0</v>
      </c>
      <c r="CS397" s="14" t="n">
        <v>9.641999999999999</v>
      </c>
      <c r="CT397" s="14" t="n">
        <v>11.559</v>
      </c>
      <c r="CU397" s="14" t="n">
        <v>36.473</v>
      </c>
    </row>
    <row r="398">
      <c r="A398" s="14" t="inlineStr">
        <is>
          <t>ITA2023</t>
        </is>
      </c>
      <c r="B398" s="14" t="inlineStr">
        <is>
          <t>ITA</t>
        </is>
      </c>
      <c r="C398" s="14" t="inlineStr">
        <is>
          <t>ITA</t>
        </is>
      </c>
      <c r="D398" s="14" t="inlineStr">
        <is>
          <t>Italy</t>
        </is>
      </c>
      <c r="E398" s="14" t="n">
        <v>2023</v>
      </c>
      <c r="F398" s="14" t="n">
        <v>0.22</v>
      </c>
      <c r="G398" s="14" t="n">
        <v>6.42</v>
      </c>
      <c r="H398" s="14" t="n">
        <v>1.285</v>
      </c>
      <c r="I398" s="14" t="n">
        <v>9.959</v>
      </c>
      <c r="J398" s="14" t="n">
        <v>16.379</v>
      </c>
      <c r="K398" s="14" t="n">
        <v>0</v>
      </c>
      <c r="L398" s="14" t="n">
        <v>1</v>
      </c>
      <c r="M398" s="14" t="n">
        <v>7.88</v>
      </c>
      <c r="N398" s="14" t="n">
        <v>3.854</v>
      </c>
      <c r="O398" s="14" t="n">
        <v>9.890000000000001</v>
      </c>
      <c r="P398" s="14" t="n">
        <v>17.77</v>
      </c>
      <c r="Q398" s="14" t="n">
        <v>0</v>
      </c>
      <c r="R398" s="14" t="n">
        <v>1</v>
      </c>
      <c r="S398" s="14" t="n">
        <v>12.844</v>
      </c>
      <c r="T398" s="14" t="n">
        <v>7.709</v>
      </c>
      <c r="U398" s="14" t="n">
        <v>0.313</v>
      </c>
      <c r="V398" s="14" t="n">
        <v>15.67</v>
      </c>
      <c r="W398" s="14" t="n">
        <v>0.22</v>
      </c>
      <c r="X398" s="14" t="n">
        <v>1</v>
      </c>
      <c r="Y398" s="14" t="n">
        <v>17.593</v>
      </c>
      <c r="Z398" s="14" t="n">
        <v>1.971</v>
      </c>
      <c r="AA398" s="14" t="n">
        <v>11.014</v>
      </c>
      <c r="AB398" s="14" t="n">
        <v>28.607</v>
      </c>
      <c r="AC398" s="14" t="n">
        <v>0</v>
      </c>
      <c r="AD398" s="14" t="n">
        <v>1</v>
      </c>
      <c r="AE398" s="14" t="n">
        <v>17.692</v>
      </c>
      <c r="AF398" s="14" t="n">
        <v>3.524</v>
      </c>
      <c r="AG398" s="14" t="n">
        <v>10.915</v>
      </c>
      <c r="AH398" s="14" t="n">
        <v>28.607</v>
      </c>
      <c r="AI398" s="14" t="n">
        <v>0</v>
      </c>
      <c r="AJ398" s="14" t="n">
        <v>1</v>
      </c>
      <c r="AK398" s="14" t="n">
        <v>26.881</v>
      </c>
      <c r="AL398" s="14" t="n">
        <v>13.316</v>
      </c>
      <c r="AM398" s="14" t="n">
        <v>1.772</v>
      </c>
      <c r="AN398" s="14" t="n">
        <v>34.957</v>
      </c>
      <c r="AO398" s="14" t="n">
        <v>0.22</v>
      </c>
      <c r="AP398" s="14" t="n">
        <v>1</v>
      </c>
      <c r="AQ398" s="14" t="n">
        <v>0.76</v>
      </c>
      <c r="AR398" s="14" t="n">
        <v>0.129</v>
      </c>
      <c r="AS398" s="14" t="n">
        <v>0.894</v>
      </c>
      <c r="AT398" s="14" t="n">
        <v>2.018</v>
      </c>
      <c r="AU398" s="14" t="n">
        <v>0.22</v>
      </c>
      <c r="AV398" s="14" t="n">
        <v>1</v>
      </c>
      <c r="AW398" s="14" t="n">
        <v>0.8110000000000001</v>
      </c>
      <c r="AX398" s="14" t="n">
        <v>0.129</v>
      </c>
      <c r="AY398" s="14" t="n">
        <v>0.779</v>
      </c>
      <c r="AZ398" s="14" t="n">
        <v>1.941</v>
      </c>
      <c r="BA398" s="14" t="n">
        <v>0.22</v>
      </c>
      <c r="BB398" s="14" t="n">
        <v>1</v>
      </c>
      <c r="BC398" s="14" t="n">
        <v>0.535</v>
      </c>
      <c r="BD398" s="14" t="n">
        <v>0.129</v>
      </c>
      <c r="BE398" s="14" t="n">
        <v>0.13</v>
      </c>
      <c r="BF398" s="14" t="n">
        <v>0.8110000000000001</v>
      </c>
      <c r="BG398" s="14" t="n">
        <v>0.22</v>
      </c>
      <c r="BH398" s="14" t="n">
        <v>1</v>
      </c>
      <c r="BI398" s="14" t="n">
        <v>0.579</v>
      </c>
      <c r="BJ398" s="14" t="n">
        <v>0.129</v>
      </c>
      <c r="BK398" s="14" t="n">
        <v>0.799</v>
      </c>
      <c r="BL398" s="14" t="n">
        <v>1.682</v>
      </c>
      <c r="BM398" s="14" t="n">
        <v>0.22</v>
      </c>
      <c r="BN398" s="14" t="n">
        <v>1</v>
      </c>
      <c r="BO398" s="14" t="n">
        <v>0</v>
      </c>
      <c r="BP398" s="14" t="n">
        <v>0.018</v>
      </c>
      <c r="BQ398" s="14" t="n">
        <v>0.211</v>
      </c>
      <c r="BR398" s="14" t="n">
        <v>0</v>
      </c>
      <c r="BS398" s="14" t="n">
        <v>1</v>
      </c>
      <c r="BT398" s="14" t="n">
        <v>0</v>
      </c>
      <c r="BU398" s="14" t="n">
        <v>0.039</v>
      </c>
      <c r="BV398" s="14" t="n">
        <v>0.385</v>
      </c>
      <c r="BW398" s="14" t="n">
        <v>0.22</v>
      </c>
      <c r="BX398" s="14" t="n">
        <v>1</v>
      </c>
      <c r="BY398" s="14" t="n">
        <v>13.254</v>
      </c>
      <c r="BZ398" s="14" t="n">
        <v>0</v>
      </c>
      <c r="CA398" s="14" t="n">
        <v>13.254</v>
      </c>
      <c r="CB398" s="14" t="n">
        <v>0</v>
      </c>
      <c r="CC398" s="14" t="n">
        <v>83.248</v>
      </c>
      <c r="CD398" s="14" t="n">
        <v>7.95</v>
      </c>
      <c r="CE398" s="14" t="n">
        <v>174.803</v>
      </c>
      <c r="CF398" s="14" t="n">
        <v>314.822</v>
      </c>
      <c r="CG398" s="14" t="n">
        <v>0.22</v>
      </c>
      <c r="CH398" s="14" t="n">
        <v>1</v>
      </c>
      <c r="CI398" s="14" t="n">
        <v>0</v>
      </c>
      <c r="CJ398" s="14" t="n">
        <v>0</v>
      </c>
      <c r="CK398" s="14" t="n">
        <v>0</v>
      </c>
      <c r="CL398" s="14" t="n">
        <v>0</v>
      </c>
      <c r="CM398" s="14" t="n">
        <v>0</v>
      </c>
      <c r="CN398" s="14" t="n">
        <v>0.012</v>
      </c>
      <c r="CO398" s="14" t="n">
        <v>0</v>
      </c>
      <c r="CP398" s="14" t="n">
        <v>0.001</v>
      </c>
      <c r="CQ398" s="14" t="n">
        <v>1.348</v>
      </c>
      <c r="CR398" s="14" t="n">
        <v>0</v>
      </c>
      <c r="CS398" s="14" t="n">
        <v>10.04</v>
      </c>
      <c r="CT398" s="14" t="n">
        <v>5.14</v>
      </c>
      <c r="CU398" s="14" t="n">
        <v>12.748</v>
      </c>
    </row>
    <row r="399">
      <c r="A399" s="14" t="inlineStr">
        <is>
          <t>ITA2024</t>
        </is>
      </c>
      <c r="B399" s="14" t="inlineStr">
        <is>
          <t>ITA</t>
        </is>
      </c>
      <c r="C399" s="14" t="inlineStr">
        <is>
          <t>ITA</t>
        </is>
      </c>
      <c r="D399" s="14" t="inlineStr">
        <is>
          <t>Italy</t>
        </is>
      </c>
      <c r="E399" s="14" t="n">
        <v>2024</v>
      </c>
      <c r="F399" s="14" t="n">
        <v>0.22</v>
      </c>
      <c r="G399" s="14" t="n">
        <v>5.342</v>
      </c>
      <c r="H399" s="14" t="n">
        <v>1.323</v>
      </c>
      <c r="I399" s="14" t="n">
        <v>6.7</v>
      </c>
      <c r="J399" s="14" t="n">
        <v>12.042</v>
      </c>
      <c r="K399" s="14" t="n">
        <v>0</v>
      </c>
      <c r="L399" s="14" t="n">
        <v>1</v>
      </c>
      <c r="M399" s="14" t="n">
        <v>7.119</v>
      </c>
      <c r="N399" s="14" t="n">
        <v>3.968</v>
      </c>
      <c r="O399" s="14" t="n">
        <v>6.566</v>
      </c>
      <c r="P399" s="14" t="n">
        <v>13.685</v>
      </c>
      <c r="Q399" s="14" t="n">
        <v>0</v>
      </c>
      <c r="R399" s="14" t="n">
        <v>1</v>
      </c>
      <c r="S399" s="14" t="n">
        <v>11.955</v>
      </c>
      <c r="T399" s="14" t="n">
        <v>7.936</v>
      </c>
      <c r="U399" s="14" t="n">
        <v>0.358</v>
      </c>
      <c r="V399" s="14" t="n">
        <v>14.585</v>
      </c>
      <c r="W399" s="14" t="n">
        <v>0.22</v>
      </c>
      <c r="X399" s="14" t="n">
        <v>1</v>
      </c>
      <c r="Y399" s="14" t="n">
        <v>15.923</v>
      </c>
      <c r="Z399" s="14" t="n">
        <v>2.011</v>
      </c>
      <c r="AA399" s="14" t="n">
        <v>4.577</v>
      </c>
      <c r="AB399" s="14" t="n">
        <v>20.5</v>
      </c>
      <c r="AC399" s="14" t="n">
        <v>0</v>
      </c>
      <c r="AD399" s="14" t="n">
        <v>1</v>
      </c>
      <c r="AE399" s="14" t="n">
        <v>15.923</v>
      </c>
      <c r="AF399" s="14" t="n">
        <v>3.488</v>
      </c>
      <c r="AG399" s="14" t="n">
        <v>4.577</v>
      </c>
      <c r="AH399" s="14" t="n">
        <v>20.5</v>
      </c>
      <c r="AI399" s="14" t="n">
        <v>0</v>
      </c>
      <c r="AJ399" s="14" t="n">
        <v>1</v>
      </c>
      <c r="AK399" s="14" t="n">
        <v>28.511</v>
      </c>
      <c r="AL399" s="14" t="n">
        <v>14.501</v>
      </c>
      <c r="AM399" s="14" t="n">
        <v>5.087</v>
      </c>
      <c r="AN399" s="14" t="n">
        <v>40.99</v>
      </c>
      <c r="AO399" s="14" t="n">
        <v>0.22</v>
      </c>
      <c r="AP399" s="14" t="n">
        <v>1</v>
      </c>
      <c r="AQ399" s="14" t="n">
        <v>0.724</v>
      </c>
      <c r="AR399" s="14" t="n">
        <v>0.132</v>
      </c>
      <c r="AS399" s="14" t="n">
        <v>0.891</v>
      </c>
      <c r="AT399" s="14" t="n">
        <v>1.971</v>
      </c>
      <c r="AU399" s="14" t="n">
        <v>0.22</v>
      </c>
      <c r="AV399" s="14" t="n">
        <v>1</v>
      </c>
      <c r="AW399" s="14" t="n">
        <v>0.75</v>
      </c>
      <c r="AX399" s="14" t="n">
        <v>0.132</v>
      </c>
      <c r="AY399" s="14" t="n">
        <v>0.773</v>
      </c>
      <c r="AZ399" s="14" t="n">
        <v>1.858</v>
      </c>
      <c r="BA399" s="14" t="n">
        <v>0.22</v>
      </c>
      <c r="BB399" s="14" t="n">
        <v>1</v>
      </c>
      <c r="BC399" s="14" t="n">
        <v>0.513</v>
      </c>
      <c r="BD399" s="14" t="n">
        <v>0.132</v>
      </c>
      <c r="BE399" s="14" t="n">
        <v>0.129</v>
      </c>
      <c r="BF399" s="14" t="n">
        <v>0.784</v>
      </c>
      <c r="BG399" s="14" t="n">
        <v>0.22</v>
      </c>
      <c r="BH399" s="14" t="n">
        <v>1</v>
      </c>
      <c r="BI399" s="14" t="n">
        <v>0.591</v>
      </c>
      <c r="BJ399" s="14" t="n">
        <v>0.132</v>
      </c>
      <c r="BK399" s="14" t="n">
        <v>0.711</v>
      </c>
      <c r="BL399" s="14" t="n">
        <v>1.589</v>
      </c>
      <c r="BM399" s="14" t="n">
        <v>0.22</v>
      </c>
      <c r="BN399" s="14" t="n">
        <v>1</v>
      </c>
      <c r="BO399" s="14" t="n">
        <v>0</v>
      </c>
      <c r="BP399" s="14" t="n">
        <v>0.022</v>
      </c>
      <c r="BQ399" s="14" t="n">
        <v>0.176</v>
      </c>
      <c r="BR399" s="14" t="n">
        <v>0</v>
      </c>
      <c r="BS399" s="14" t="n">
        <v>1</v>
      </c>
      <c r="BT399" s="14" t="n">
        <v>0</v>
      </c>
      <c r="BU399" s="14" t="n">
        <v>0.06</v>
      </c>
      <c r="BV399" s="14" t="n">
        <v>0.346</v>
      </c>
      <c r="BW399" s="14" t="n">
        <v>0.22</v>
      </c>
      <c r="BX399" s="14" t="n">
        <v>1</v>
      </c>
      <c r="BY399" s="14" t="n">
        <v>13.646</v>
      </c>
      <c r="BZ399" s="14" t="n">
        <v>0</v>
      </c>
      <c r="CA399" s="14" t="n">
        <v>13.646</v>
      </c>
      <c r="CB399" s="14" t="n">
        <v>0</v>
      </c>
      <c r="CC399" s="14" t="n">
        <v>82.58799999999999</v>
      </c>
      <c r="CD399" s="14" t="n">
        <v>7.95</v>
      </c>
      <c r="CE399" s="14" t="n">
        <v>151.239</v>
      </c>
      <c r="CF399" s="14" t="n">
        <v>285.269</v>
      </c>
      <c r="CG399" s="14" t="n">
        <v>0.22</v>
      </c>
      <c r="CH399" s="14" t="n">
        <v>1</v>
      </c>
      <c r="CI399" s="14" t="n">
        <v>0</v>
      </c>
      <c r="CJ399" s="14" t="n">
        <v>0</v>
      </c>
      <c r="CK399" s="14" t="n">
        <v>0</v>
      </c>
      <c r="CL399" s="14" t="n">
        <v>0</v>
      </c>
      <c r="CM399" s="14" t="n">
        <v>0</v>
      </c>
      <c r="CN399" s="14" t="n">
        <v>0.012</v>
      </c>
      <c r="CO399" s="14" t="n">
        <v>0</v>
      </c>
      <c r="CP399" s="14" t="n">
        <v>0.001</v>
      </c>
      <c r="CQ399" s="14" t="n">
        <v>1.387</v>
      </c>
      <c r="CR399" s="14" t="n">
        <v>0</v>
      </c>
      <c r="CS399" s="14" t="n">
        <v>10.336</v>
      </c>
      <c r="CT399" s="14" t="n">
        <v>4.022</v>
      </c>
      <c r="CU399" s="14" t="n">
        <v>10.977</v>
      </c>
    </row>
    <row r="400">
      <c r="A400" s="14" t="inlineStr">
        <is>
          <t>JAM2021</t>
        </is>
      </c>
      <c r="B400" s="14" t="inlineStr">
        <is>
          <t>JAM</t>
        </is>
      </c>
      <c r="C400" s="14" t="inlineStr">
        <is>
          <t>JAM</t>
        </is>
      </c>
      <c r="D400" s="14" t="inlineStr">
        <is>
          <t>Jamaica</t>
        </is>
      </c>
      <c r="E400" s="14" t="n">
        <v>2021</v>
      </c>
      <c r="F400" s="14" t="n">
        <v>0.15</v>
      </c>
      <c r="G400" s="14" t="n">
        <v>5.316</v>
      </c>
      <c r="H400" s="14" t="n">
        <v>1.063</v>
      </c>
      <c r="I400" s="14" t="n">
        <v>0</v>
      </c>
      <c r="J400" s="14" t="n">
        <v>5.316</v>
      </c>
      <c r="K400" s="14" t="n">
        <v>0</v>
      </c>
      <c r="L400" s="14" t="n">
        <v>1</v>
      </c>
      <c r="M400" s="14" t="n">
        <v>7.253</v>
      </c>
      <c r="N400" s="14" t="n">
        <v>3.188</v>
      </c>
      <c r="O400" s="14" t="n">
        <v>0.195</v>
      </c>
      <c r="P400" s="14" t="n">
        <v>7.448</v>
      </c>
      <c r="Q400" s="14" t="n">
        <v>0</v>
      </c>
      <c r="R400" s="14" t="n">
        <v>1</v>
      </c>
      <c r="S400" s="14" t="n">
        <v>10.63</v>
      </c>
      <c r="T400" s="14" t="n">
        <v>6.377</v>
      </c>
      <c r="U400" s="14" t="n">
        <v>0</v>
      </c>
      <c r="V400" s="14" t="n">
        <v>12.224</v>
      </c>
      <c r="W400" s="14" t="n">
        <v>0.15</v>
      </c>
      <c r="X400" s="14" t="n">
        <v>1</v>
      </c>
      <c r="Y400" s="14" t="n">
        <v>17.125</v>
      </c>
      <c r="Z400" s="14" t="n">
        <v>2.298</v>
      </c>
      <c r="AA400" s="14" t="n">
        <v>0.031</v>
      </c>
      <c r="AB400" s="14" t="n">
        <v>17.156</v>
      </c>
      <c r="AC400" s="14" t="n">
        <v>0</v>
      </c>
      <c r="AD400" s="14" t="n">
        <v>1</v>
      </c>
      <c r="AE400" s="14" t="n">
        <v>18.268</v>
      </c>
      <c r="AF400" s="14" t="n">
        <v>4.27</v>
      </c>
      <c r="AG400" s="14" t="n">
        <v>0</v>
      </c>
      <c r="AH400" s="14" t="n">
        <v>18.268</v>
      </c>
      <c r="AI400" s="14" t="n">
        <v>0</v>
      </c>
      <c r="AJ400" s="14" t="n">
        <v>1</v>
      </c>
      <c r="AK400" s="14" t="n">
        <v>25.128</v>
      </c>
      <c r="AL400" s="14" t="n">
        <v>13.489</v>
      </c>
      <c r="AM400" s="14" t="n">
        <v>0</v>
      </c>
      <c r="AN400" s="14" t="n">
        <v>28.897</v>
      </c>
      <c r="AO400" s="14" t="n">
        <v>0.15</v>
      </c>
      <c r="AP400" s="14" t="n">
        <v>1</v>
      </c>
      <c r="AQ400" s="14" t="n">
        <v>0.649</v>
      </c>
      <c r="AR400" s="14" t="n">
        <v>0.114</v>
      </c>
      <c r="AS400" s="14" t="n">
        <v>0.379</v>
      </c>
      <c r="AT400" s="14" t="n">
        <v>1.182</v>
      </c>
      <c r="AU400" s="14" t="n">
        <v>0.15</v>
      </c>
      <c r="AV400" s="14" t="n">
        <v>1</v>
      </c>
      <c r="AW400" s="14" t="n">
        <v>0.577</v>
      </c>
      <c r="AX400" s="14" t="n">
        <v>0.114</v>
      </c>
      <c r="AY400" s="14" t="n">
        <v>0.38</v>
      </c>
      <c r="AZ400" s="14" t="n">
        <v>1.1</v>
      </c>
      <c r="BA400" s="14" t="n">
        <v>0.15</v>
      </c>
      <c r="BB400" s="14" t="n">
        <v>1</v>
      </c>
      <c r="BC400" s="14" t="n">
        <v>0.458</v>
      </c>
      <c r="BD400" s="14" t="n">
        <v>0.114</v>
      </c>
      <c r="BE400" s="14" t="n">
        <v>-0.123</v>
      </c>
      <c r="BF400" s="14" t="n">
        <v>0.386</v>
      </c>
      <c r="BG400" s="14" t="n">
        <v>0</v>
      </c>
      <c r="BH400" s="14" t="n">
        <v>0</v>
      </c>
      <c r="BI400" s="14" t="n">
        <v>0.491</v>
      </c>
      <c r="BJ400" s="14" t="n">
        <v>0.114</v>
      </c>
      <c r="BK400" s="14" t="n">
        <v>0.308</v>
      </c>
      <c r="BL400" s="14" t="n">
        <v>0.919</v>
      </c>
      <c r="BM400" s="14" t="n">
        <v>0.15</v>
      </c>
      <c r="BN400" s="14" t="n">
        <v>1</v>
      </c>
      <c r="BO400" s="14" t="n">
        <v>0</v>
      </c>
      <c r="BP400" s="14" t="n">
        <v>0</v>
      </c>
      <c r="BQ400" s="14" t="n">
        <v>0.187</v>
      </c>
      <c r="BR400" s="14" t="n">
        <v>0</v>
      </c>
      <c r="BS400" s="14" t="n">
        <v>0.667</v>
      </c>
      <c r="BT400" s="14" t="n">
        <v>0</v>
      </c>
      <c r="BU400" s="14" t="n">
        <v>0</v>
      </c>
      <c r="BV400" s="14" t="n">
        <v>0.746</v>
      </c>
      <c r="BW400" s="14" t="n">
        <v>0.15</v>
      </c>
      <c r="BX400" s="14" t="n">
        <v>0.667</v>
      </c>
      <c r="BY400" s="14" t="n">
        <v>11.787</v>
      </c>
      <c r="BZ400" s="14" t="n">
        <v>0</v>
      </c>
      <c r="CA400" s="14" t="n">
        <v>11.787</v>
      </c>
      <c r="CB400" s="14" t="n">
        <v>0</v>
      </c>
      <c r="CC400" s="14" t="n">
        <v>78.125</v>
      </c>
      <c r="CD400" s="14" t="n">
        <v>7.95</v>
      </c>
      <c r="CE400" s="14" t="n">
        <v>-25.568</v>
      </c>
      <c r="CF400" s="14" t="n">
        <v>52.557</v>
      </c>
      <c r="CG400" s="14" t="n">
        <v>0</v>
      </c>
      <c r="CH400" s="14" t="n">
        <v>0</v>
      </c>
      <c r="CI400" s="14" t="n">
        <v>0</v>
      </c>
      <c r="CJ400" s="14" t="n">
        <v>0</v>
      </c>
      <c r="CK400" s="14" t="n">
        <v>0</v>
      </c>
      <c r="CL400" s="14" t="n">
        <v>0</v>
      </c>
      <c r="CM400" s="14" t="n">
        <v>0</v>
      </c>
      <c r="CN400" s="14" t="n">
        <v>0</v>
      </c>
      <c r="CO400" s="14" t="n">
        <v>0</v>
      </c>
      <c r="CP400" s="14" t="n">
        <v>0.141</v>
      </c>
      <c r="CQ400" s="14" t="n">
        <v>1.198</v>
      </c>
      <c r="CR400" s="14" t="n">
        <v>0</v>
      </c>
      <c r="CS400" s="14" t="n">
        <v>4.776</v>
      </c>
      <c r="CT400" s="14" t="n">
        <v>4.753</v>
      </c>
      <c r="CU400" s="14" t="n">
        <v>15.983</v>
      </c>
    </row>
    <row r="401">
      <c r="A401" s="14" t="inlineStr">
        <is>
          <t>JAM2022</t>
        </is>
      </c>
      <c r="B401" s="14" t="inlineStr">
        <is>
          <t>JAM</t>
        </is>
      </c>
      <c r="C401" s="14" t="inlineStr">
        <is>
          <t>JAM</t>
        </is>
      </c>
      <c r="D401" s="14" t="inlineStr">
        <is>
          <t>Jamaica</t>
        </is>
      </c>
      <c r="E401" s="14" t="n">
        <v>2022</v>
      </c>
      <c r="F401" s="14" t="n">
        <v>0.15</v>
      </c>
      <c r="G401" s="14" t="n">
        <v>10.338</v>
      </c>
      <c r="H401" s="14" t="n">
        <v>1.148</v>
      </c>
      <c r="I401" s="14" t="n">
        <v>0</v>
      </c>
      <c r="J401" s="14" t="n">
        <v>10.338</v>
      </c>
      <c r="K401" s="14" t="n">
        <v>0</v>
      </c>
      <c r="L401" s="14" t="n">
        <v>1</v>
      </c>
      <c r="M401" s="14" t="n">
        <v>8.848000000000001</v>
      </c>
      <c r="N401" s="14" t="n">
        <v>3.443</v>
      </c>
      <c r="O401" s="14" t="n">
        <v>0.261</v>
      </c>
      <c r="P401" s="14" t="n">
        <v>9.109</v>
      </c>
      <c r="Q401" s="14" t="n">
        <v>0</v>
      </c>
      <c r="R401" s="14" t="n">
        <v>1</v>
      </c>
      <c r="S401" s="14" t="n">
        <v>16.077</v>
      </c>
      <c r="T401" s="14" t="n">
        <v>6.886</v>
      </c>
      <c r="U401" s="14" t="n">
        <v>0.178</v>
      </c>
      <c r="V401" s="14" t="n">
        <v>18.489</v>
      </c>
      <c r="W401" s="14" t="n">
        <v>0.15</v>
      </c>
      <c r="X401" s="14" t="n">
        <v>1</v>
      </c>
      <c r="Y401" s="14" t="n">
        <v>30.657</v>
      </c>
      <c r="Z401" s="14" t="n">
        <v>4.114</v>
      </c>
      <c r="AA401" s="14" t="n">
        <v>0.031</v>
      </c>
      <c r="AB401" s="14" t="n">
        <v>30.688</v>
      </c>
      <c r="AC401" s="14" t="n">
        <v>0</v>
      </c>
      <c r="AD401" s="14" t="n">
        <v>1</v>
      </c>
      <c r="AE401" s="14" t="n">
        <v>31.89</v>
      </c>
      <c r="AF401" s="14" t="n">
        <v>7.453</v>
      </c>
      <c r="AG401" s="14" t="n">
        <v>0.015</v>
      </c>
      <c r="AH401" s="14" t="n">
        <v>31.906</v>
      </c>
      <c r="AI401" s="14" t="n">
        <v>0</v>
      </c>
      <c r="AJ401" s="14" t="n">
        <v>1</v>
      </c>
      <c r="AK401" s="14" t="n">
        <v>39.288</v>
      </c>
      <c r="AL401" s="14" t="n">
        <v>21.091</v>
      </c>
      <c r="AM401" s="14" t="n">
        <v>0.436</v>
      </c>
      <c r="AN401" s="14" t="n">
        <v>45.182</v>
      </c>
      <c r="AO401" s="14" t="n">
        <v>0.15</v>
      </c>
      <c r="AP401" s="14" t="n">
        <v>1</v>
      </c>
      <c r="AQ401" s="14" t="n">
        <v>0.896</v>
      </c>
      <c r="AR401" s="14" t="n">
        <v>0.123</v>
      </c>
      <c r="AS401" s="14" t="n">
        <v>0.428</v>
      </c>
      <c r="AT401" s="14" t="n">
        <v>1.523</v>
      </c>
      <c r="AU401" s="14" t="n">
        <v>0.15</v>
      </c>
      <c r="AV401" s="14" t="n">
        <v>1</v>
      </c>
      <c r="AW401" s="14" t="n">
        <v>0.89</v>
      </c>
      <c r="AX401" s="14" t="n">
        <v>0.123</v>
      </c>
      <c r="AY401" s="14" t="n">
        <v>0.519</v>
      </c>
      <c r="AZ401" s="14" t="n">
        <v>1.621</v>
      </c>
      <c r="BA401" s="14" t="n">
        <v>0.15</v>
      </c>
      <c r="BB401" s="14" t="n">
        <v>1</v>
      </c>
      <c r="BC401" s="14" t="n">
        <v>0.62</v>
      </c>
      <c r="BD401" s="14" t="n">
        <v>0.123</v>
      </c>
      <c r="BE401" s="14" t="n">
        <v>-0.274</v>
      </c>
      <c r="BF401" s="14" t="n">
        <v>0.399</v>
      </c>
      <c r="BG401" s="14" t="n">
        <v>0</v>
      </c>
      <c r="BH401" s="14" t="n">
        <v>0</v>
      </c>
      <c r="BI401" s="14" t="n">
        <v>0.608</v>
      </c>
      <c r="BJ401" s="14" t="n">
        <v>0.123</v>
      </c>
      <c r="BK401" s="14" t="n">
        <v>0.667</v>
      </c>
      <c r="BL401" s="14" t="n">
        <v>1.466</v>
      </c>
      <c r="BM401" s="14" t="n">
        <v>0.15</v>
      </c>
      <c r="BN401" s="14" t="n">
        <v>1</v>
      </c>
      <c r="BO401" s="14" t="n">
        <v>0</v>
      </c>
      <c r="BP401" s="14" t="n">
        <v>0</v>
      </c>
      <c r="BQ401" s="14" t="n">
        <v>0.21</v>
      </c>
      <c r="BR401" s="14" t="n">
        <v>0</v>
      </c>
      <c r="BS401" s="14" t="n">
        <v>0.667</v>
      </c>
      <c r="BT401" s="14" t="n">
        <v>0</v>
      </c>
      <c r="BU401" s="14" t="n">
        <v>0</v>
      </c>
      <c r="BV401" s="14" t="n">
        <v>0.704</v>
      </c>
      <c r="BW401" s="14" t="n">
        <v>0.15</v>
      </c>
      <c r="BX401" s="14" t="n">
        <v>0.667</v>
      </c>
      <c r="BY401" s="14" t="n">
        <v>12.729</v>
      </c>
      <c r="BZ401" s="14" t="n">
        <v>0</v>
      </c>
      <c r="CA401" s="14" t="n">
        <v>12.729</v>
      </c>
      <c r="CB401" s="14" t="n">
        <v>0</v>
      </c>
      <c r="CC401" s="14" t="n">
        <v>97.90000000000001</v>
      </c>
      <c r="CD401" s="14" t="n">
        <v>7.95</v>
      </c>
      <c r="CE401" s="14" t="n">
        <v>-33.629</v>
      </c>
      <c r="CF401" s="14" t="n">
        <v>64.271</v>
      </c>
      <c r="CG401" s="14" t="n">
        <v>0</v>
      </c>
      <c r="CH401" s="14" t="n">
        <v>0</v>
      </c>
      <c r="CI401" s="14" t="n">
        <v>0</v>
      </c>
      <c r="CJ401" s="14" t="n">
        <v>0</v>
      </c>
      <c r="CK401" s="14" t="n">
        <v>0</v>
      </c>
      <c r="CL401" s="14" t="n">
        <v>0</v>
      </c>
      <c r="CM401" s="14" t="n">
        <v>0</v>
      </c>
      <c r="CN401" s="14" t="n">
        <v>0</v>
      </c>
      <c r="CO401" s="14" t="n">
        <v>0</v>
      </c>
      <c r="CP401" s="14" t="n">
        <v>0.141</v>
      </c>
      <c r="CQ401" s="14" t="n">
        <v>1.294</v>
      </c>
      <c r="CR401" s="14" t="n">
        <v>0.003</v>
      </c>
      <c r="CS401" s="14" t="n">
        <v>5.158</v>
      </c>
      <c r="CT401" s="14" t="n">
        <v>10.485</v>
      </c>
      <c r="CU401" s="14" t="n">
        <v>29.494</v>
      </c>
    </row>
    <row r="402">
      <c r="A402" s="14" t="inlineStr">
        <is>
          <t>JAM2023</t>
        </is>
      </c>
      <c r="B402" s="14" t="inlineStr">
        <is>
          <t>JAM</t>
        </is>
      </c>
      <c r="C402" s="14" t="inlineStr">
        <is>
          <t>JAM</t>
        </is>
      </c>
      <c r="D402" s="14" t="inlineStr">
        <is>
          <t>Jamaica</t>
        </is>
      </c>
      <c r="E402" s="14" t="n">
        <v>2023</v>
      </c>
      <c r="F402" s="14" t="n">
        <v>0.15</v>
      </c>
      <c r="G402" s="14" t="n">
        <v>6.147</v>
      </c>
      <c r="H402" s="14" t="n">
        <v>1.286</v>
      </c>
      <c r="I402" s="14" t="n">
        <v>0</v>
      </c>
      <c r="J402" s="14" t="n">
        <v>6.147</v>
      </c>
      <c r="K402" s="14" t="n">
        <v>0</v>
      </c>
      <c r="L402" s="14" t="n">
        <v>1</v>
      </c>
      <c r="M402" s="14" t="n">
        <v>7.886</v>
      </c>
      <c r="N402" s="14" t="n">
        <v>3.857</v>
      </c>
      <c r="O402" s="14" t="n">
        <v>0.201</v>
      </c>
      <c r="P402" s="14" t="n">
        <v>8.087999999999999</v>
      </c>
      <c r="Q402" s="14" t="n">
        <v>0</v>
      </c>
      <c r="R402" s="14" t="n">
        <v>1</v>
      </c>
      <c r="S402" s="14" t="n">
        <v>12.575</v>
      </c>
      <c r="T402" s="14" t="n">
        <v>7.714</v>
      </c>
      <c r="U402" s="14" t="n">
        <v>0.209</v>
      </c>
      <c r="V402" s="14" t="n">
        <v>14.461</v>
      </c>
      <c r="W402" s="14" t="n">
        <v>0.15</v>
      </c>
      <c r="X402" s="14" t="n">
        <v>1</v>
      </c>
      <c r="Y402" s="14" t="n">
        <v>12.478</v>
      </c>
      <c r="Z402" s="14" t="n">
        <v>1.674</v>
      </c>
      <c r="AA402" s="14" t="n">
        <v>0.031</v>
      </c>
      <c r="AB402" s="14" t="n">
        <v>12.508</v>
      </c>
      <c r="AC402" s="14" t="n">
        <v>0</v>
      </c>
      <c r="AD402" s="14" t="n">
        <v>1</v>
      </c>
      <c r="AE402" s="14" t="n">
        <v>13.763</v>
      </c>
      <c r="AF402" s="14" t="n">
        <v>3.217</v>
      </c>
      <c r="AG402" s="14" t="n">
        <v>0.031</v>
      </c>
      <c r="AH402" s="14" t="n">
        <v>13.794</v>
      </c>
      <c r="AI402" s="14" t="n">
        <v>0</v>
      </c>
      <c r="AJ402" s="14" t="n">
        <v>1</v>
      </c>
      <c r="AK402" s="14" t="n">
        <v>21.477</v>
      </c>
      <c r="AL402" s="14" t="n">
        <v>11.53</v>
      </c>
      <c r="AM402" s="14" t="n">
        <v>0.357</v>
      </c>
      <c r="AN402" s="14" t="n">
        <v>24.699</v>
      </c>
      <c r="AO402" s="14" t="n">
        <v>0.15</v>
      </c>
      <c r="AP402" s="14" t="n">
        <v>1</v>
      </c>
      <c r="AQ402" s="14" t="n">
        <v>0.791</v>
      </c>
      <c r="AR402" s="14" t="n">
        <v>0.129</v>
      </c>
      <c r="AS402" s="14" t="n">
        <v>0.399</v>
      </c>
      <c r="AT402" s="14" t="n">
        <v>1.368</v>
      </c>
      <c r="AU402" s="14" t="n">
        <v>0.15</v>
      </c>
      <c r="AV402" s="14" t="n">
        <v>1</v>
      </c>
      <c r="AW402" s="14" t="n">
        <v>0.618</v>
      </c>
      <c r="AX402" s="14" t="n">
        <v>0.129</v>
      </c>
      <c r="AY402" s="14" t="n">
        <v>0.614</v>
      </c>
      <c r="AZ402" s="14" t="n">
        <v>1.417</v>
      </c>
      <c r="BA402" s="14" t="n">
        <v>0.15</v>
      </c>
      <c r="BB402" s="14" t="n">
        <v>1</v>
      </c>
      <c r="BC402" s="14" t="n">
        <v>0.554</v>
      </c>
      <c r="BD402" s="14" t="n">
        <v>0.129</v>
      </c>
      <c r="BE402" s="14" t="n">
        <v>-0.216</v>
      </c>
      <c r="BF402" s="14" t="n">
        <v>0.389</v>
      </c>
      <c r="BG402" s="14" t="n">
        <v>0</v>
      </c>
      <c r="BH402" s="14" t="n">
        <v>0</v>
      </c>
      <c r="BI402" s="14" t="n">
        <v>0.5570000000000001</v>
      </c>
      <c r="BJ402" s="14" t="n">
        <v>0.129</v>
      </c>
      <c r="BK402" s="14" t="n">
        <v>0.733</v>
      </c>
      <c r="BL402" s="14" t="n">
        <v>1.484</v>
      </c>
      <c r="BM402" s="14" t="n">
        <v>0.15</v>
      </c>
      <c r="BN402" s="14" t="n">
        <v>1</v>
      </c>
      <c r="BO402" s="14" t="n">
        <v>0</v>
      </c>
      <c r="BP402" s="14" t="n">
        <v>0</v>
      </c>
      <c r="BQ402" s="14" t="n">
        <v>0.21</v>
      </c>
      <c r="BR402" s="14" t="n">
        <v>0</v>
      </c>
      <c r="BS402" s="14" t="n">
        <v>0.667</v>
      </c>
      <c r="BT402" s="14" t="n">
        <v>0</v>
      </c>
      <c r="BU402" s="14" t="n">
        <v>0</v>
      </c>
      <c r="BV402" s="14" t="n">
        <v>0.704</v>
      </c>
      <c r="BW402" s="14" t="n">
        <v>0.15</v>
      </c>
      <c r="BX402" s="14" t="n">
        <v>0.667</v>
      </c>
      <c r="BY402" s="14" t="n">
        <v>13.254</v>
      </c>
      <c r="BZ402" s="14" t="n">
        <v>0</v>
      </c>
      <c r="CA402" s="14" t="n">
        <v>13.254</v>
      </c>
      <c r="CB402" s="14" t="n">
        <v>0</v>
      </c>
      <c r="CC402" s="14" t="n">
        <v>83.248</v>
      </c>
      <c r="CD402" s="14" t="n">
        <v>7.95</v>
      </c>
      <c r="CE402" s="14" t="n">
        <v>-26.705</v>
      </c>
      <c r="CF402" s="14" t="n">
        <v>56.543</v>
      </c>
      <c r="CG402" s="14" t="n">
        <v>0</v>
      </c>
      <c r="CH402" s="14" t="n">
        <v>0</v>
      </c>
      <c r="CI402" s="14" t="n">
        <v>0</v>
      </c>
      <c r="CJ402" s="14" t="n">
        <v>0</v>
      </c>
      <c r="CK402" s="14" t="n">
        <v>0</v>
      </c>
      <c r="CL402" s="14" t="n">
        <v>0</v>
      </c>
      <c r="CM402" s="14" t="n">
        <v>0</v>
      </c>
      <c r="CN402" s="14" t="n">
        <v>0</v>
      </c>
      <c r="CO402" s="14" t="n">
        <v>0</v>
      </c>
      <c r="CP402" s="14" t="n">
        <v>0</v>
      </c>
      <c r="CQ402" s="14" t="n">
        <v>1.348</v>
      </c>
      <c r="CR402" s="14" t="n">
        <v>0</v>
      </c>
      <c r="CS402" s="14" t="n">
        <v>5.37</v>
      </c>
      <c r="CT402" s="14" t="n">
        <v>4.861</v>
      </c>
      <c r="CU402" s="14" t="n">
        <v>11.192</v>
      </c>
    </row>
    <row r="403">
      <c r="A403" s="14" t="inlineStr">
        <is>
          <t>JAM2024</t>
        </is>
      </c>
      <c r="B403" s="14" t="inlineStr">
        <is>
          <t>JAM</t>
        </is>
      </c>
      <c r="C403" s="14" t="inlineStr">
        <is>
          <t>JAM</t>
        </is>
      </c>
      <c r="D403" s="14" t="inlineStr">
        <is>
          <t>Jamaica</t>
        </is>
      </c>
      <c r="E403" s="14" t="n">
        <v>2024</v>
      </c>
      <c r="F403" s="14" t="n">
        <v>0.15</v>
      </c>
      <c r="G403" s="14" t="n">
        <v>5.575</v>
      </c>
      <c r="H403" s="14" t="n">
        <v>1.324</v>
      </c>
      <c r="I403" s="14" t="n">
        <v>0</v>
      </c>
      <c r="J403" s="14" t="n">
        <v>5.575</v>
      </c>
      <c r="K403" s="14" t="n">
        <v>0</v>
      </c>
      <c r="L403" s="14" t="n">
        <v>1</v>
      </c>
      <c r="M403" s="14" t="n">
        <v>7.124</v>
      </c>
      <c r="N403" s="14" t="n">
        <v>3.971</v>
      </c>
      <c r="O403" s="14" t="n">
        <v>0.158</v>
      </c>
      <c r="P403" s="14" t="n">
        <v>7.281</v>
      </c>
      <c r="Q403" s="14" t="n">
        <v>0</v>
      </c>
      <c r="R403" s="14" t="n">
        <v>1</v>
      </c>
      <c r="S403" s="14" t="n">
        <v>12.193</v>
      </c>
      <c r="T403" s="14" t="n">
        <v>7.942</v>
      </c>
      <c r="U403" s="14" t="n">
        <v>0.249</v>
      </c>
      <c r="V403" s="14" t="n">
        <v>14.022</v>
      </c>
      <c r="W403" s="14" t="n">
        <v>0.15</v>
      </c>
      <c r="X403" s="14" t="n">
        <v>1</v>
      </c>
      <c r="Y403" s="14" t="n">
        <v>11.447</v>
      </c>
      <c r="Z403" s="14" t="n">
        <v>1.536</v>
      </c>
      <c r="AA403" s="14" t="n">
        <v>0.032</v>
      </c>
      <c r="AB403" s="14" t="n">
        <v>11.479</v>
      </c>
      <c r="AC403" s="14" t="n">
        <v>0</v>
      </c>
      <c r="AD403" s="14" t="n">
        <v>1</v>
      </c>
      <c r="AE403" s="14" t="n">
        <v>12.771</v>
      </c>
      <c r="AF403" s="14" t="n">
        <v>2.985</v>
      </c>
      <c r="AG403" s="14" t="n">
        <v>0.032</v>
      </c>
      <c r="AH403" s="14" t="n">
        <v>12.802</v>
      </c>
      <c r="AI403" s="14" t="n">
        <v>0</v>
      </c>
      <c r="AJ403" s="14" t="n">
        <v>1</v>
      </c>
      <c r="AK403" s="14" t="n">
        <v>20.712</v>
      </c>
      <c r="AL403" s="14" t="n">
        <v>11.119</v>
      </c>
      <c r="AM403" s="14" t="n">
        <v>0.423</v>
      </c>
      <c r="AN403" s="14" t="n">
        <v>23.819</v>
      </c>
      <c r="AO403" s="14" t="n">
        <v>0.15</v>
      </c>
      <c r="AP403" s="14" t="n">
        <v>1</v>
      </c>
      <c r="AQ403" s="14" t="n">
        <v>0.756</v>
      </c>
      <c r="AR403" s="14" t="n">
        <v>0.132</v>
      </c>
      <c r="AS403" s="14" t="n">
        <v>0.412</v>
      </c>
      <c r="AT403" s="14" t="n">
        <v>1.343</v>
      </c>
      <c r="AU403" s="14" t="n">
        <v>0.15</v>
      </c>
      <c r="AV403" s="14" t="n">
        <v>1</v>
      </c>
      <c r="AW403" s="14" t="n">
        <v>0.655</v>
      </c>
      <c r="AX403" s="14" t="n">
        <v>0.132</v>
      </c>
      <c r="AY403" s="14" t="n">
        <v>0.477</v>
      </c>
      <c r="AZ403" s="14" t="n">
        <v>1.302</v>
      </c>
      <c r="BA403" s="14" t="n">
        <v>0.15</v>
      </c>
      <c r="BB403" s="14" t="n">
        <v>1</v>
      </c>
      <c r="BC403" s="14" t="n">
        <v>0.534</v>
      </c>
      <c r="BD403" s="14" t="n">
        <v>0.132</v>
      </c>
      <c r="BE403" s="14" t="n">
        <v>-0.186</v>
      </c>
      <c r="BF403" s="14" t="n">
        <v>0.399</v>
      </c>
      <c r="BG403" s="14" t="n">
        <v>0</v>
      </c>
      <c r="BH403" s="14" t="n">
        <v>0</v>
      </c>
      <c r="BI403" s="14" t="n">
        <v>0.5679999999999999</v>
      </c>
      <c r="BJ403" s="14" t="n">
        <v>0.132</v>
      </c>
      <c r="BK403" s="14" t="n">
        <v>0.544</v>
      </c>
      <c r="BL403" s="14" t="n">
        <v>1.279</v>
      </c>
      <c r="BM403" s="14" t="n">
        <v>0.15</v>
      </c>
      <c r="BN403" s="14" t="n">
        <v>1</v>
      </c>
      <c r="BO403" s="14" t="n">
        <v>0</v>
      </c>
      <c r="BP403" s="14" t="n">
        <v>0</v>
      </c>
      <c r="BQ403" s="14" t="n">
        <v>0.182</v>
      </c>
      <c r="BR403" s="14" t="n">
        <v>0</v>
      </c>
      <c r="BS403" s="14" t="n">
        <v>0.667</v>
      </c>
      <c r="BT403" s="14" t="n">
        <v>0</v>
      </c>
      <c r="BU403" s="14" t="n">
        <v>0</v>
      </c>
      <c r="BV403" s="14" t="n">
        <v>0.741</v>
      </c>
      <c r="BW403" s="14" t="n">
        <v>0.15</v>
      </c>
      <c r="BX403" s="14" t="n">
        <v>0.667</v>
      </c>
      <c r="BY403" s="14" t="n">
        <v>13.646</v>
      </c>
      <c r="BZ403" s="14" t="n">
        <v>0</v>
      </c>
      <c r="CA403" s="14" t="n">
        <v>13.646</v>
      </c>
      <c r="CB403" s="14" t="n">
        <v>0</v>
      </c>
      <c r="CC403" s="14" t="n">
        <v>82.58799999999999</v>
      </c>
      <c r="CD403" s="14" t="n">
        <v>7.95</v>
      </c>
      <c r="CE403" s="14" t="n">
        <v>-26.107</v>
      </c>
      <c r="CF403" s="14" t="n">
        <v>56.481</v>
      </c>
      <c r="CG403" s="14" t="n">
        <v>0</v>
      </c>
      <c r="CH403" s="14" t="n">
        <v>0</v>
      </c>
      <c r="CI403" s="14" t="n">
        <v>0</v>
      </c>
      <c r="CJ403" s="14" t="n">
        <v>0</v>
      </c>
      <c r="CK403" s="14" t="n">
        <v>0</v>
      </c>
      <c r="CL403" s="14" t="n">
        <v>0</v>
      </c>
      <c r="CM403" s="14" t="n">
        <v>0</v>
      </c>
      <c r="CN403" s="14" t="n">
        <v>0</v>
      </c>
      <c r="CO403" s="14" t="n">
        <v>0</v>
      </c>
      <c r="CP403" s="14" t="n">
        <v>0</v>
      </c>
      <c r="CQ403" s="14" t="n">
        <v>1.387</v>
      </c>
      <c r="CR403" s="14" t="n">
        <v>0</v>
      </c>
      <c r="CS403" s="14" t="n">
        <v>5.529</v>
      </c>
      <c r="CT403" s="14" t="n">
        <v>4.251</v>
      </c>
      <c r="CU403" s="14" t="n">
        <v>10.123</v>
      </c>
    </row>
    <row r="404">
      <c r="A404" s="14" t="inlineStr">
        <is>
          <t>JPN2021</t>
        </is>
      </c>
      <c r="B404" s="14" t="inlineStr">
        <is>
          <t>JPN</t>
        </is>
      </c>
      <c r="C404" s="14" t="inlineStr">
        <is>
          <t>JPN</t>
        </is>
      </c>
      <c r="D404" s="14" t="inlineStr">
        <is>
          <t>Japan</t>
        </is>
      </c>
      <c r="E404" s="14" t="n">
        <v>2021</v>
      </c>
      <c r="F404" s="14" t="n">
        <v>0.1</v>
      </c>
      <c r="G404" s="14" t="n">
        <v>4.565</v>
      </c>
      <c r="H404" s="14" t="n">
        <v>0.999</v>
      </c>
      <c r="I404" s="14" t="n">
        <v>0.425</v>
      </c>
      <c r="J404" s="14" t="n">
        <v>4.99</v>
      </c>
      <c r="K404" s="14" t="n">
        <v>0</v>
      </c>
      <c r="L404" s="14" t="n">
        <v>1</v>
      </c>
      <c r="M404" s="14" t="n">
        <v>4.633</v>
      </c>
      <c r="N404" s="14" t="n">
        <v>2.1</v>
      </c>
      <c r="O404" s="14" t="n">
        <v>0.357</v>
      </c>
      <c r="P404" s="14" t="n">
        <v>4.99</v>
      </c>
      <c r="Q404" s="14" t="n">
        <v>0</v>
      </c>
      <c r="R404" s="14" t="n">
        <v>1</v>
      </c>
      <c r="S404" s="14" t="n">
        <v>11.632</v>
      </c>
      <c r="T404" s="14" t="n">
        <v>6.86</v>
      </c>
      <c r="U404" s="14" t="n">
        <v>0.393</v>
      </c>
      <c r="V404" s="14" t="n">
        <v>13.228</v>
      </c>
      <c r="W404" s="14" t="n">
        <v>0.1</v>
      </c>
      <c r="X404" s="14" t="n">
        <v>1</v>
      </c>
      <c r="Y404" s="14" t="n">
        <v>20.239</v>
      </c>
      <c r="Z404" s="14" t="n">
        <v>2.236</v>
      </c>
      <c r="AA404" s="14" t="n">
        <v>1.91</v>
      </c>
      <c r="AB404" s="14" t="n">
        <v>22.149</v>
      </c>
      <c r="AC404" s="14" t="n">
        <v>0</v>
      </c>
      <c r="AD404" s="14" t="n">
        <v>1</v>
      </c>
      <c r="AE404" s="14" t="n">
        <v>20.221</v>
      </c>
      <c r="AF404" s="14" t="n">
        <v>3.979</v>
      </c>
      <c r="AG404" s="14" t="n">
        <v>1.928</v>
      </c>
      <c r="AH404" s="14" t="n">
        <v>22.149</v>
      </c>
      <c r="AI404" s="14" t="n">
        <v>0</v>
      </c>
      <c r="AJ404" s="14" t="n">
        <v>1</v>
      </c>
      <c r="AK404" s="14" t="n">
        <v>24.579</v>
      </c>
      <c r="AL404" s="14" t="n">
        <v>12.064</v>
      </c>
      <c r="AM404" s="14" t="n">
        <v>1.76</v>
      </c>
      <c r="AN404" s="14" t="n">
        <v>28.974</v>
      </c>
      <c r="AO404" s="14" t="n">
        <v>0.1</v>
      </c>
      <c r="AP404" s="14" t="n">
        <v>1</v>
      </c>
      <c r="AQ404" s="14" t="n">
        <v>0.621</v>
      </c>
      <c r="AR404" s="14" t="n">
        <v>0.114</v>
      </c>
      <c r="AS404" s="14" t="n">
        <v>0.572</v>
      </c>
      <c r="AT404" s="14" t="n">
        <v>1.312</v>
      </c>
      <c r="AU404" s="14" t="n">
        <v>0.1</v>
      </c>
      <c r="AV404" s="14" t="n">
        <v>1</v>
      </c>
      <c r="AW404" s="14" t="n">
        <v>0.593</v>
      </c>
      <c r="AX404" s="14" t="n">
        <v>0.114</v>
      </c>
      <c r="AY404" s="14" t="n">
        <v>0.47</v>
      </c>
      <c r="AZ404" s="14" t="n">
        <v>1.169</v>
      </c>
      <c r="BA404" s="14" t="n">
        <v>0.1</v>
      </c>
      <c r="BB404" s="14" t="n">
        <v>1</v>
      </c>
      <c r="BC404" s="14" t="n">
        <v>0.44</v>
      </c>
      <c r="BD404" s="14" t="n">
        <v>0.114</v>
      </c>
      <c r="BE404" s="14" t="n">
        <v>0.468</v>
      </c>
      <c r="BF404" s="14" t="n">
        <v>0.999</v>
      </c>
      <c r="BG404" s="14" t="n">
        <v>0.1</v>
      </c>
      <c r="BH404" s="14" t="n">
        <v>1</v>
      </c>
      <c r="BI404" s="14" t="n">
        <v>0.5600000000000001</v>
      </c>
      <c r="BJ404" s="14" t="n">
        <v>0.114</v>
      </c>
      <c r="BK404" s="14" t="n">
        <v>0.175</v>
      </c>
      <c r="BL404" s="14" t="n">
        <v>0.8080000000000001</v>
      </c>
      <c r="BM404" s="14" t="n">
        <v>0.1</v>
      </c>
      <c r="BN404" s="14" t="n">
        <v>1</v>
      </c>
      <c r="BO404" s="14" t="n">
        <v>0</v>
      </c>
      <c r="BP404" s="14" t="n">
        <v>0.003</v>
      </c>
      <c r="BQ404" s="14" t="n">
        <v>0.136</v>
      </c>
      <c r="BR404" s="14" t="n">
        <v>0</v>
      </c>
      <c r="BS404" s="14" t="n">
        <v>1</v>
      </c>
      <c r="BT404" s="14" t="n">
        <v>0</v>
      </c>
      <c r="BU404" s="14" t="n">
        <v>0.004</v>
      </c>
      <c r="BV404" s="14" t="n">
        <v>0.236</v>
      </c>
      <c r="BW404" s="14" t="n">
        <v>0.1</v>
      </c>
      <c r="BX404" s="14" t="n">
        <v>0.833</v>
      </c>
      <c r="BY404" s="14" t="n">
        <v>11.787</v>
      </c>
      <c r="BZ404" s="14" t="n">
        <v>0</v>
      </c>
      <c r="CA404" s="14" t="n">
        <v>11.787</v>
      </c>
      <c r="CB404" s="14" t="n">
        <v>0</v>
      </c>
      <c r="CC404" s="14" t="n">
        <v>81.69499999999999</v>
      </c>
      <c r="CD404" s="14" t="n">
        <v>7.95</v>
      </c>
      <c r="CE404" s="14" t="n">
        <v>9.481</v>
      </c>
      <c r="CF404" s="14" t="n">
        <v>100.294</v>
      </c>
      <c r="CG404" s="14" t="n">
        <v>0.1</v>
      </c>
      <c r="CH404" s="14" t="n">
        <v>1</v>
      </c>
      <c r="CI404" s="14" t="n">
        <v>0</v>
      </c>
      <c r="CJ404" s="14" t="n">
        <v>0</v>
      </c>
      <c r="CK404" s="14" t="n">
        <v>0</v>
      </c>
      <c r="CL404" s="14" t="n">
        <v>0</v>
      </c>
      <c r="CM404" s="14" t="n">
        <v>0</v>
      </c>
      <c r="CN404" s="14" t="n">
        <v>0.705</v>
      </c>
      <c r="CO404" s="14" t="n">
        <v>0.111</v>
      </c>
      <c r="CP404" s="14" t="n">
        <v>0</v>
      </c>
      <c r="CQ404" s="14" t="n">
        <v>1.198</v>
      </c>
      <c r="CR404" s="14" t="n">
        <v>0</v>
      </c>
      <c r="CS404" s="14" t="n">
        <v>2.122</v>
      </c>
      <c r="CT404" s="14" t="n">
        <v>4.772</v>
      </c>
      <c r="CU404" s="14" t="n">
        <v>9.760999999999999</v>
      </c>
    </row>
    <row r="405">
      <c r="A405" s="14" t="inlineStr">
        <is>
          <t>JPN2022</t>
        </is>
      </c>
      <c r="B405" s="14" t="inlineStr">
        <is>
          <t>JPN</t>
        </is>
      </c>
      <c r="C405" s="14" t="inlineStr">
        <is>
          <t>JPN</t>
        </is>
      </c>
      <c r="D405" s="14" t="inlineStr">
        <is>
          <t>Japan</t>
        </is>
      </c>
      <c r="E405" s="14" t="n">
        <v>2022</v>
      </c>
      <c r="F405" s="14" t="n">
        <v>0.1</v>
      </c>
      <c r="G405" s="14" t="n">
        <v>10.216</v>
      </c>
      <c r="H405" s="14" t="n">
        <v>1.586</v>
      </c>
      <c r="I405" s="14" t="n">
        <v>0.423</v>
      </c>
      <c r="J405" s="14" t="n">
        <v>10.638</v>
      </c>
      <c r="K405" s="14" t="n">
        <v>0</v>
      </c>
      <c r="L405" s="14" t="n">
        <v>1</v>
      </c>
      <c r="M405" s="14" t="n">
        <v>10.181</v>
      </c>
      <c r="N405" s="14" t="n">
        <v>4.204</v>
      </c>
      <c r="O405" s="14" t="n">
        <v>0.458</v>
      </c>
      <c r="P405" s="14" t="n">
        <v>10.638</v>
      </c>
      <c r="Q405" s="14" t="n">
        <v>0</v>
      </c>
      <c r="R405" s="14" t="n">
        <v>1</v>
      </c>
      <c r="S405" s="14" t="n">
        <v>17.555</v>
      </c>
      <c r="T405" s="14" t="n">
        <v>7.408</v>
      </c>
      <c r="U405" s="14" t="n">
        <v>0.528</v>
      </c>
      <c r="V405" s="14" t="n">
        <v>19.744</v>
      </c>
      <c r="W405" s="14" t="n">
        <v>0.1</v>
      </c>
      <c r="X405" s="14" t="n">
        <v>1</v>
      </c>
      <c r="Y405" s="14" t="n">
        <v>27.894</v>
      </c>
      <c r="Z405" s="14" t="n">
        <v>2.926</v>
      </c>
      <c r="AA405" s="14" t="n">
        <v>-2.103</v>
      </c>
      <c r="AB405" s="14" t="n">
        <v>25.791</v>
      </c>
      <c r="AC405" s="14" t="n">
        <v>0</v>
      </c>
      <c r="AD405" s="14" t="n">
        <v>1</v>
      </c>
      <c r="AE405" s="14" t="n">
        <v>27.968</v>
      </c>
      <c r="AF405" s="14" t="n">
        <v>5.185</v>
      </c>
      <c r="AG405" s="14" t="n">
        <v>-2.177</v>
      </c>
      <c r="AH405" s="14" t="n">
        <v>25.791</v>
      </c>
      <c r="AI405" s="14" t="n">
        <v>0</v>
      </c>
      <c r="AJ405" s="14" t="n">
        <v>1</v>
      </c>
      <c r="AK405" s="14" t="n">
        <v>32.874</v>
      </c>
      <c r="AL405" s="14" t="n">
        <v>15.699</v>
      </c>
      <c r="AM405" s="14" t="n">
        <v>-1.572</v>
      </c>
      <c r="AN405" s="14" t="n">
        <v>34.433</v>
      </c>
      <c r="AO405" s="14" t="n">
        <v>0.1</v>
      </c>
      <c r="AP405" s="14" t="n">
        <v>1</v>
      </c>
      <c r="AQ405" s="14" t="n">
        <v>0.847</v>
      </c>
      <c r="AR405" s="14" t="n">
        <v>0.123</v>
      </c>
      <c r="AS405" s="14" t="n">
        <v>0.247</v>
      </c>
      <c r="AT405" s="14" t="n">
        <v>1.203</v>
      </c>
      <c r="AU405" s="14" t="n">
        <v>0.1</v>
      </c>
      <c r="AV405" s="14" t="n">
        <v>1</v>
      </c>
      <c r="AW405" s="14" t="n">
        <v>0.947</v>
      </c>
      <c r="AX405" s="14" t="n">
        <v>0.123</v>
      </c>
      <c r="AY405" s="14" t="n">
        <v>0.043</v>
      </c>
      <c r="AZ405" s="14" t="n">
        <v>1.088</v>
      </c>
      <c r="BA405" s="14" t="n">
        <v>0.1</v>
      </c>
      <c r="BB405" s="14" t="n">
        <v>1</v>
      </c>
      <c r="BC405" s="14" t="n">
        <v>0.589</v>
      </c>
      <c r="BD405" s="14" t="n">
        <v>0.123</v>
      </c>
      <c r="BE405" s="14" t="n">
        <v>0.299</v>
      </c>
      <c r="BF405" s="14" t="n">
        <v>0.976</v>
      </c>
      <c r="BG405" s="14" t="n">
        <v>0.1</v>
      </c>
      <c r="BH405" s="14" t="n">
        <v>1</v>
      </c>
      <c r="BI405" s="14" t="n">
        <v>0.6889999999999999</v>
      </c>
      <c r="BJ405" s="14" t="n">
        <v>0.123</v>
      </c>
      <c r="BK405" s="14" t="n">
        <v>0.04</v>
      </c>
      <c r="BL405" s="14" t="n">
        <v>0.802</v>
      </c>
      <c r="BM405" s="14" t="n">
        <v>0.1</v>
      </c>
      <c r="BN405" s="14" t="n">
        <v>1</v>
      </c>
      <c r="BO405" s="14" t="n">
        <v>0</v>
      </c>
      <c r="BP405" s="14" t="n">
        <v>0.003</v>
      </c>
      <c r="BQ405" s="14" t="n">
        <v>0.157</v>
      </c>
      <c r="BR405" s="14" t="n">
        <v>0</v>
      </c>
      <c r="BS405" s="14" t="n">
        <v>1</v>
      </c>
      <c r="BT405" s="14" t="n">
        <v>0</v>
      </c>
      <c r="BU405" s="14" t="n">
        <v>0.004</v>
      </c>
      <c r="BV405" s="14" t="n">
        <v>0.235</v>
      </c>
      <c r="BW405" s="14" t="n">
        <v>0.1</v>
      </c>
      <c r="BX405" s="14" t="n">
        <v>0.833</v>
      </c>
      <c r="BY405" s="14" t="n">
        <v>12.729</v>
      </c>
      <c r="BZ405" s="14" t="n">
        <v>0</v>
      </c>
      <c r="CA405" s="14" t="n">
        <v>12.729</v>
      </c>
      <c r="CB405" s="14" t="n">
        <v>0</v>
      </c>
      <c r="CC405" s="14" t="n">
        <v>102.477</v>
      </c>
      <c r="CD405" s="14" t="n">
        <v>7.95</v>
      </c>
      <c r="CE405" s="14" t="n">
        <v>-12.53</v>
      </c>
      <c r="CF405" s="14" t="n">
        <v>98.941</v>
      </c>
      <c r="CG405" s="14" t="n">
        <v>0.1</v>
      </c>
      <c r="CH405" s="14" t="n">
        <v>1</v>
      </c>
      <c r="CI405" s="14" t="n">
        <v>0</v>
      </c>
      <c r="CJ405" s="14" t="n">
        <v>0</v>
      </c>
      <c r="CK405" s="14" t="n">
        <v>0</v>
      </c>
      <c r="CL405" s="14" t="n">
        <v>0</v>
      </c>
      <c r="CM405" s="14" t="n">
        <v>0</v>
      </c>
      <c r="CN405" s="14" t="n">
        <v>0.758</v>
      </c>
      <c r="CO405" s="14" t="n">
        <v>0.114</v>
      </c>
      <c r="CP405" s="14" t="n">
        <v>0</v>
      </c>
      <c r="CQ405" s="14" t="n">
        <v>1.294</v>
      </c>
      <c r="CR405" s="14" t="n">
        <v>0</v>
      </c>
      <c r="CS405" s="14" t="n">
        <v>2.292</v>
      </c>
      <c r="CT405" s="14" t="n">
        <v>10.146</v>
      </c>
      <c r="CU405" s="14" t="n">
        <v>17.325</v>
      </c>
    </row>
    <row r="406">
      <c r="A406" s="14" t="inlineStr">
        <is>
          <t>JPN2023</t>
        </is>
      </c>
      <c r="B406" s="14" t="inlineStr">
        <is>
          <t>JPN</t>
        </is>
      </c>
      <c r="C406" s="14" t="inlineStr">
        <is>
          <t>JPN</t>
        </is>
      </c>
      <c r="D406" s="14" t="inlineStr">
        <is>
          <t>Japan</t>
        </is>
      </c>
      <c r="E406" s="14" t="n">
        <v>2023</v>
      </c>
      <c r="F406" s="14" t="n">
        <v>0.1</v>
      </c>
      <c r="G406" s="14" t="n">
        <v>8.067</v>
      </c>
      <c r="H406" s="14" t="n">
        <v>1.837</v>
      </c>
      <c r="I406" s="14" t="n">
        <v>0.387</v>
      </c>
      <c r="J406" s="14" t="n">
        <v>8.452999999999999</v>
      </c>
      <c r="K406" s="14" t="n">
        <v>0</v>
      </c>
      <c r="L406" s="14" t="n">
        <v>1</v>
      </c>
      <c r="M406" s="14" t="n">
        <v>8.089</v>
      </c>
      <c r="N406" s="14" t="n">
        <v>4.012</v>
      </c>
      <c r="O406" s="14" t="n">
        <v>0.364</v>
      </c>
      <c r="P406" s="14" t="n">
        <v>8.452999999999999</v>
      </c>
      <c r="Q406" s="14" t="n">
        <v>0</v>
      </c>
      <c r="R406" s="14" t="n">
        <v>1</v>
      </c>
      <c r="S406" s="14" t="n">
        <v>14.993</v>
      </c>
      <c r="T406" s="14" t="n">
        <v>7.714</v>
      </c>
      <c r="U406" s="14" t="n">
        <v>0.532</v>
      </c>
      <c r="V406" s="14" t="n">
        <v>16.89</v>
      </c>
      <c r="W406" s="14" t="n">
        <v>0.1</v>
      </c>
      <c r="X406" s="14" t="n">
        <v>1</v>
      </c>
      <c r="Y406" s="14" t="n">
        <v>23.48</v>
      </c>
      <c r="Z406" s="14" t="n">
        <v>2.63</v>
      </c>
      <c r="AA406" s="14" t="n">
        <v>-0.545</v>
      </c>
      <c r="AB406" s="14" t="n">
        <v>22.934</v>
      </c>
      <c r="AC406" s="14" t="n">
        <v>0</v>
      </c>
      <c r="AD406" s="14" t="n">
        <v>1</v>
      </c>
      <c r="AE406" s="14" t="n">
        <v>23.604</v>
      </c>
      <c r="AF406" s="14" t="n">
        <v>4.701</v>
      </c>
      <c r="AG406" s="14" t="n">
        <v>-0.67</v>
      </c>
      <c r="AH406" s="14" t="n">
        <v>22.934</v>
      </c>
      <c r="AI406" s="14" t="n">
        <v>0</v>
      </c>
      <c r="AJ406" s="14" t="n">
        <v>1</v>
      </c>
      <c r="AK406" s="14" t="n">
        <v>28.646</v>
      </c>
      <c r="AL406" s="14" t="n">
        <v>14.191</v>
      </c>
      <c r="AM406" s="14" t="n">
        <v>-7.275</v>
      </c>
      <c r="AN406" s="14" t="n">
        <v>23.508</v>
      </c>
      <c r="AO406" s="14" t="n">
        <v>0.1</v>
      </c>
      <c r="AP406" s="14" t="n">
        <v>1</v>
      </c>
      <c r="AQ406" s="14" t="n">
        <v>0.749</v>
      </c>
      <c r="AR406" s="14" t="n">
        <v>0.129</v>
      </c>
      <c r="AS406" s="14" t="n">
        <v>0.285</v>
      </c>
      <c r="AT406" s="14" t="n">
        <v>1.137</v>
      </c>
      <c r="AU406" s="14" t="n">
        <v>0.1</v>
      </c>
      <c r="AV406" s="14" t="n">
        <v>1</v>
      </c>
      <c r="AW406" s="14" t="n">
        <v>0.783</v>
      </c>
      <c r="AX406" s="14" t="n">
        <v>0.129</v>
      </c>
      <c r="AY406" s="14" t="n">
        <v>0.16</v>
      </c>
      <c r="AZ406" s="14" t="n">
        <v>1.037</v>
      </c>
      <c r="BA406" s="14" t="n">
        <v>0.1</v>
      </c>
      <c r="BB406" s="14" t="n">
        <v>1</v>
      </c>
      <c r="BC406" s="14" t="n">
        <v>0.527</v>
      </c>
      <c r="BD406" s="14" t="n">
        <v>0.129</v>
      </c>
      <c r="BE406" s="14" t="n">
        <v>0.288</v>
      </c>
      <c r="BF406" s="14" t="n">
        <v>0.897</v>
      </c>
      <c r="BG406" s="14" t="n">
        <v>0.1</v>
      </c>
      <c r="BH406" s="14" t="n">
        <v>1</v>
      </c>
      <c r="BI406" s="14" t="n">
        <v>0.64</v>
      </c>
      <c r="BJ406" s="14" t="n">
        <v>0.129</v>
      </c>
      <c r="BK406" s="14" t="n">
        <v>0.051</v>
      </c>
      <c r="BL406" s="14" t="n">
        <v>0.76</v>
      </c>
      <c r="BM406" s="14" t="n">
        <v>0.1</v>
      </c>
      <c r="BN406" s="14" t="n">
        <v>1</v>
      </c>
      <c r="BO406" s="14" t="n">
        <v>0</v>
      </c>
      <c r="BP406" s="14" t="n">
        <v>0.008</v>
      </c>
      <c r="BQ406" s="14" t="n">
        <v>0.162</v>
      </c>
      <c r="BR406" s="14" t="n">
        <v>0</v>
      </c>
      <c r="BS406" s="14" t="n">
        <v>1</v>
      </c>
      <c r="BT406" s="14" t="n">
        <v>0</v>
      </c>
      <c r="BU406" s="14" t="n">
        <v>0.004</v>
      </c>
      <c r="BV406" s="14" t="n">
        <v>0.188</v>
      </c>
      <c r="BW406" s="14" t="n">
        <v>0.1</v>
      </c>
      <c r="BX406" s="14" t="n">
        <v>0.833</v>
      </c>
      <c r="BY406" s="14" t="n">
        <v>13.254</v>
      </c>
      <c r="BZ406" s="14" t="n">
        <v>0</v>
      </c>
      <c r="CA406" s="14" t="n">
        <v>13.254</v>
      </c>
      <c r="CB406" s="14" t="n">
        <v>0</v>
      </c>
      <c r="CC406" s="14" t="n">
        <v>87.07899999999999</v>
      </c>
      <c r="CD406" s="14" t="n">
        <v>7.95</v>
      </c>
      <c r="CE406" s="14" t="n">
        <v>-0.6879999999999999</v>
      </c>
      <c r="CF406" s="14" t="n">
        <v>95.03</v>
      </c>
      <c r="CG406" s="14" t="n">
        <v>0.1</v>
      </c>
      <c r="CH406" s="14" t="n">
        <v>1</v>
      </c>
      <c r="CI406" s="14" t="n">
        <v>0</v>
      </c>
      <c r="CJ406" s="14" t="n">
        <v>0</v>
      </c>
      <c r="CK406" s="14" t="n">
        <v>0</v>
      </c>
      <c r="CL406" s="14" t="n">
        <v>0</v>
      </c>
      <c r="CM406" s="14" t="n">
        <v>0</v>
      </c>
      <c r="CN406" s="14" t="n">
        <v>0.733</v>
      </c>
      <c r="CO406" s="14" t="n">
        <v>0.1</v>
      </c>
      <c r="CP406" s="14" t="n">
        <v>0</v>
      </c>
      <c r="CQ406" s="14" t="n">
        <v>1.348</v>
      </c>
      <c r="CR406" s="14" t="n">
        <v>0</v>
      </c>
      <c r="CS406" s="14" t="n">
        <v>2.387</v>
      </c>
      <c r="CT406" s="14" t="n">
        <v>7.279</v>
      </c>
      <c r="CU406" s="14" t="n">
        <v>12.859</v>
      </c>
    </row>
    <row r="407">
      <c r="A407" s="14" t="inlineStr">
        <is>
          <t>JPN2024</t>
        </is>
      </c>
      <c r="B407" s="14" t="inlineStr">
        <is>
          <t>JPN</t>
        </is>
      </c>
      <c r="C407" s="14" t="inlineStr">
        <is>
          <t>JPN</t>
        </is>
      </c>
      <c r="D407" s="14" t="inlineStr">
        <is>
          <t>Japan</t>
        </is>
      </c>
      <c r="E407" s="14" t="n">
        <v>2024</v>
      </c>
      <c r="F407" s="14" t="n">
        <v>0.1</v>
      </c>
      <c r="G407" s="14" t="n">
        <v>7.372</v>
      </c>
      <c r="H407" s="14" t="n">
        <v>1.868</v>
      </c>
      <c r="I407" s="14" t="n">
        <v>0.369</v>
      </c>
      <c r="J407" s="14" t="n">
        <v>7.741</v>
      </c>
      <c r="K407" s="14" t="n">
        <v>0</v>
      </c>
      <c r="L407" s="14" t="n">
        <v>1</v>
      </c>
      <c r="M407" s="14" t="n">
        <v>7.404</v>
      </c>
      <c r="N407" s="14" t="n">
        <v>4.033</v>
      </c>
      <c r="O407" s="14" t="n">
        <v>0.336</v>
      </c>
      <c r="P407" s="14" t="n">
        <v>7.741</v>
      </c>
      <c r="Q407" s="14" t="n">
        <v>0</v>
      </c>
      <c r="R407" s="14" t="n">
        <v>1</v>
      </c>
      <c r="S407" s="14" t="n">
        <v>13.453</v>
      </c>
      <c r="T407" s="14" t="n">
        <v>7.942</v>
      </c>
      <c r="U407" s="14" t="n">
        <v>0.532</v>
      </c>
      <c r="V407" s="14" t="n">
        <v>15.177</v>
      </c>
      <c r="W407" s="14" t="n">
        <v>0.1</v>
      </c>
      <c r="X407" s="14" t="n">
        <v>1</v>
      </c>
      <c r="Y407" s="14" t="n">
        <v>20.53</v>
      </c>
      <c r="Z407" s="14" t="n">
        <v>2.592</v>
      </c>
      <c r="AA407" s="14" t="n">
        <v>0.276</v>
      </c>
      <c r="AB407" s="14" t="n">
        <v>20.806</v>
      </c>
      <c r="AC407" s="14" t="n">
        <v>0</v>
      </c>
      <c r="AD407" s="14" t="n">
        <v>1</v>
      </c>
      <c r="AE407" s="14" t="n">
        <v>20.553</v>
      </c>
      <c r="AF407" s="14" t="n">
        <v>4.502</v>
      </c>
      <c r="AG407" s="14" t="n">
        <v>0.253</v>
      </c>
      <c r="AH407" s="14" t="n">
        <v>20.806</v>
      </c>
      <c r="AI407" s="14" t="n">
        <v>0</v>
      </c>
      <c r="AJ407" s="14" t="n">
        <v>1</v>
      </c>
      <c r="AK407" s="14" t="n">
        <v>22.154</v>
      </c>
      <c r="AL407" s="14" t="n">
        <v>11.268</v>
      </c>
      <c r="AM407" s="14" t="n">
        <v>-1.61</v>
      </c>
      <c r="AN407" s="14" t="n">
        <v>22.598</v>
      </c>
      <c r="AO407" s="14" t="n">
        <v>0.1</v>
      </c>
      <c r="AP407" s="14" t="n">
        <v>1</v>
      </c>
      <c r="AQ407" s="14" t="n">
        <v>0.72</v>
      </c>
      <c r="AR407" s="14" t="n">
        <v>0.132</v>
      </c>
      <c r="AS407" s="14" t="n">
        <v>0.254</v>
      </c>
      <c r="AT407" s="14" t="n">
        <v>1.072</v>
      </c>
      <c r="AU407" s="14" t="n">
        <v>0.1</v>
      </c>
      <c r="AV407" s="14" t="n">
        <v>1</v>
      </c>
      <c r="AW407" s="14" t="n">
        <v>0.734</v>
      </c>
      <c r="AX407" s="14" t="n">
        <v>0.132</v>
      </c>
      <c r="AY407" s="14" t="n">
        <v>0.155</v>
      </c>
      <c r="AZ407" s="14" t="n">
        <v>0.977</v>
      </c>
      <c r="BA407" s="14" t="n">
        <v>0.1</v>
      </c>
      <c r="BB407" s="14" t="n">
        <v>1</v>
      </c>
      <c r="BC407" s="14" t="n">
        <v>0.51</v>
      </c>
      <c r="BD407" s="14" t="n">
        <v>0.132</v>
      </c>
      <c r="BE407" s="14" t="n">
        <v>0.281</v>
      </c>
      <c r="BF407" s="14" t="n">
        <v>0.87</v>
      </c>
      <c r="BG407" s="14" t="n">
        <v>0.1</v>
      </c>
      <c r="BH407" s="14" t="n">
        <v>1</v>
      </c>
      <c r="BI407" s="14" t="n">
        <v>0.652</v>
      </c>
      <c r="BJ407" s="14" t="n">
        <v>0.132</v>
      </c>
      <c r="BK407" s="14" t="n">
        <v>-0.004</v>
      </c>
      <c r="BL407" s="14" t="n">
        <v>0.713</v>
      </c>
      <c r="BM407" s="14" t="n">
        <v>0.1</v>
      </c>
      <c r="BN407" s="14" t="n">
        <v>1</v>
      </c>
      <c r="BO407" s="14" t="n">
        <v>0</v>
      </c>
      <c r="BP407" s="14" t="n">
        <v>0.007</v>
      </c>
      <c r="BQ407" s="14" t="n">
        <v>0.135</v>
      </c>
      <c r="BR407" s="14" t="n">
        <v>0</v>
      </c>
      <c r="BS407" s="14" t="n">
        <v>1</v>
      </c>
      <c r="BT407" s="14" t="n">
        <v>0</v>
      </c>
      <c r="BU407" s="14" t="n">
        <v>0.004</v>
      </c>
      <c r="BV407" s="14" t="n">
        <v>0.189</v>
      </c>
      <c r="BW407" s="14" t="n">
        <v>0.1</v>
      </c>
      <c r="BX407" s="14" t="n">
        <v>0.833</v>
      </c>
      <c r="BY407" s="14" t="n">
        <v>13.646</v>
      </c>
      <c r="BZ407" s="14" t="n">
        <v>0</v>
      </c>
      <c r="CA407" s="14" t="n">
        <v>13.646</v>
      </c>
      <c r="CB407" s="14" t="n">
        <v>0</v>
      </c>
      <c r="CC407" s="14" t="n">
        <v>86.38500000000001</v>
      </c>
      <c r="CD407" s="14" t="n">
        <v>7.95</v>
      </c>
      <c r="CE407" s="14" t="n">
        <v>-3.654</v>
      </c>
      <c r="CF407" s="14" t="n">
        <v>91.005</v>
      </c>
      <c r="CG407" s="14" t="n">
        <v>0.1</v>
      </c>
      <c r="CH407" s="14" t="n">
        <v>1</v>
      </c>
      <c r="CI407" s="14" t="n">
        <v>0</v>
      </c>
      <c r="CJ407" s="14" t="n">
        <v>0</v>
      </c>
      <c r="CK407" s="14" t="n">
        <v>0</v>
      </c>
      <c r="CL407" s="14" t="n">
        <v>0</v>
      </c>
      <c r="CM407" s="14" t="n">
        <v>0</v>
      </c>
      <c r="CN407" s="14" t="n">
        <v>0.725</v>
      </c>
      <c r="CO407" s="14" t="n">
        <v>0.102</v>
      </c>
      <c r="CP407" s="14" t="n">
        <v>0</v>
      </c>
      <c r="CQ407" s="14" t="n">
        <v>1.387</v>
      </c>
      <c r="CR407" s="14" t="n">
        <v>0</v>
      </c>
      <c r="CS407" s="14" t="n">
        <v>2.457</v>
      </c>
      <c r="CT407" s="14" t="n">
        <v>5.511</v>
      </c>
      <c r="CU407" s="14" t="n">
        <v>11.183</v>
      </c>
    </row>
    <row r="408">
      <c r="A408" s="14" t="inlineStr">
        <is>
          <t>JOR2021</t>
        </is>
      </c>
      <c r="B408" s="14" t="inlineStr">
        <is>
          <t>JOR</t>
        </is>
      </c>
      <c r="C408" s="14" t="inlineStr">
        <is>
          <t>JOR</t>
        </is>
      </c>
      <c r="D408" s="14" t="inlineStr">
        <is>
          <t>Jordan</t>
        </is>
      </c>
      <c r="E408" s="14" t="n">
        <v>2021</v>
      </c>
      <c r="F408" s="14" t="n">
        <v>0.16</v>
      </c>
      <c r="G408" s="14" t="n">
        <v>5.897</v>
      </c>
      <c r="H408" s="14" t="n">
        <v>1.143</v>
      </c>
      <c r="I408" s="14" t="n">
        <v>0</v>
      </c>
      <c r="J408" s="14" t="n">
        <v>5.897</v>
      </c>
      <c r="K408" s="14" t="n">
        <v>0</v>
      </c>
      <c r="L408" s="14" t="n">
        <v>1</v>
      </c>
      <c r="M408" s="14" t="n">
        <v>7.964</v>
      </c>
      <c r="N408" s="14" t="n">
        <v>3.43</v>
      </c>
      <c r="O408" s="14" t="n">
        <v>0</v>
      </c>
      <c r="P408" s="14" t="n">
        <v>7.964</v>
      </c>
      <c r="Q408" s="14" t="n">
        <v>0</v>
      </c>
      <c r="R408" s="14" t="n">
        <v>1</v>
      </c>
      <c r="S408" s="14" t="n">
        <v>11.613</v>
      </c>
      <c r="T408" s="14" t="n">
        <v>6.86</v>
      </c>
      <c r="U408" s="14" t="n">
        <v>0</v>
      </c>
      <c r="V408" s="14" t="n">
        <v>13.471</v>
      </c>
      <c r="W408" s="14" t="n">
        <v>0.16</v>
      </c>
      <c r="X408" s="14" t="n">
        <v>1</v>
      </c>
      <c r="Y408" s="14" t="n">
        <v>12.117</v>
      </c>
      <c r="Z408" s="14" t="n">
        <v>1.947</v>
      </c>
      <c r="AA408" s="14" t="n">
        <v>-5.436</v>
      </c>
      <c r="AB408" s="14" t="n">
        <v>6.681</v>
      </c>
      <c r="AC408" s="14" t="n">
        <v>0</v>
      </c>
      <c r="AD408" s="14" t="n">
        <v>0</v>
      </c>
      <c r="AE408" s="14" t="n">
        <v>13.261</v>
      </c>
      <c r="AF408" s="14" t="n">
        <v>3.587</v>
      </c>
      <c r="AG408" s="14" t="n">
        <v>-6.58</v>
      </c>
      <c r="AH408" s="14" t="n">
        <v>6.681</v>
      </c>
      <c r="AI408" s="14" t="n">
        <v>0</v>
      </c>
      <c r="AJ408" s="14" t="n">
        <v>0</v>
      </c>
      <c r="AK408" s="14" t="n">
        <v>20.12</v>
      </c>
      <c r="AL408" s="14" t="n">
        <v>11.609</v>
      </c>
      <c r="AM408" s="14" t="n">
        <v>-12.82</v>
      </c>
      <c r="AN408" s="14" t="n">
        <v>7.3</v>
      </c>
      <c r="AO408" s="14" t="n">
        <v>0</v>
      </c>
      <c r="AP408" s="14" t="n">
        <v>0</v>
      </c>
      <c r="AQ408" s="14" t="n">
        <v>0.621</v>
      </c>
      <c r="AR408" s="14" t="n">
        <v>0.114</v>
      </c>
      <c r="AS408" s="14" t="n">
        <v>0.612</v>
      </c>
      <c r="AT408" s="14" t="n">
        <v>1.43</v>
      </c>
      <c r="AU408" s="14" t="n">
        <v>0.16</v>
      </c>
      <c r="AV408" s="14" t="n">
        <v>1</v>
      </c>
      <c r="AW408" s="14" t="n">
        <v>0.593</v>
      </c>
      <c r="AX408" s="14" t="n">
        <v>0.114</v>
      </c>
      <c r="AY408" s="14" t="n">
        <v>0.11</v>
      </c>
      <c r="AZ408" s="14" t="n">
        <v>0.8149999999999999</v>
      </c>
      <c r="BA408" s="14" t="n">
        <v>0.16</v>
      </c>
      <c r="BB408" s="14" t="n">
        <v>1</v>
      </c>
      <c r="BC408" s="14" t="n">
        <v>0.44</v>
      </c>
      <c r="BD408" s="14" t="n">
        <v>0.114</v>
      </c>
      <c r="BE408" s="14" t="n">
        <v>-0.076</v>
      </c>
      <c r="BF408" s="14" t="n">
        <v>0.423</v>
      </c>
      <c r="BG408" s="14" t="n">
        <v>0</v>
      </c>
      <c r="BH408" s="14" t="n">
        <v>0</v>
      </c>
      <c r="BI408" s="14" t="n">
        <v>0.5600000000000001</v>
      </c>
      <c r="BJ408" s="14" t="n">
        <v>0.114</v>
      </c>
      <c r="BK408" s="14" t="n">
        <v>0.105</v>
      </c>
      <c r="BL408" s="14" t="n">
        <v>0.772</v>
      </c>
      <c r="BM408" s="14" t="n">
        <v>0.16</v>
      </c>
      <c r="BN408" s="14" t="n">
        <v>1</v>
      </c>
      <c r="BO408" s="14" t="n">
        <v>0</v>
      </c>
      <c r="BP408" s="14" t="n">
        <v>0</v>
      </c>
      <c r="BQ408" s="14" t="n">
        <v>0.2</v>
      </c>
      <c r="BR408" s="14" t="n">
        <v>0</v>
      </c>
      <c r="BS408" s="14" t="n">
        <v>0.333</v>
      </c>
      <c r="BT408" s="14" t="n">
        <v>0</v>
      </c>
      <c r="BU408" s="14" t="n">
        <v>0</v>
      </c>
      <c r="BV408" s="14" t="n">
        <v>0.25</v>
      </c>
      <c r="BW408" s="14" t="n">
        <v>0.16</v>
      </c>
      <c r="BX408" s="14" t="n">
        <v>0.5</v>
      </c>
      <c r="BY408" s="14" t="n">
        <v>11.787</v>
      </c>
      <c r="BZ408" s="14" t="n">
        <v>0</v>
      </c>
      <c r="CA408" s="14" t="n">
        <v>11.787</v>
      </c>
      <c r="CB408" s="14" t="n">
        <v>0</v>
      </c>
      <c r="CC408" s="14" t="n">
        <v>81.69499999999999</v>
      </c>
      <c r="CD408" s="14" t="n">
        <v>7.95</v>
      </c>
      <c r="CE408" s="14" t="n">
        <v>-19.9</v>
      </c>
      <c r="CF408" s="14" t="n">
        <v>71.68300000000001</v>
      </c>
      <c r="CG408" s="14" t="n">
        <v>0</v>
      </c>
      <c r="CH408" s="14" t="n">
        <v>1</v>
      </c>
      <c r="CI408" s="14" t="n">
        <v>0</v>
      </c>
      <c r="CJ408" s="14" t="n">
        <v>0</v>
      </c>
      <c r="CK408" s="14" t="n">
        <v>0</v>
      </c>
      <c r="CL408" s="14" t="n">
        <v>0</v>
      </c>
      <c r="CM408" s="14" t="n">
        <v>0</v>
      </c>
      <c r="CN408" s="14" t="n">
        <v>0</v>
      </c>
      <c r="CO408" s="14" t="n">
        <v>0</v>
      </c>
      <c r="CP408" s="14" t="n">
        <v>0</v>
      </c>
      <c r="CQ408" s="14" t="n">
        <v>1.198</v>
      </c>
      <c r="CR408" s="14" t="n">
        <v>0</v>
      </c>
      <c r="CS408" s="14" t="n">
        <v>5.028</v>
      </c>
      <c r="CT408" s="14" t="n">
        <v>4.753</v>
      </c>
      <c r="CU408" s="14" t="n">
        <v>14.162</v>
      </c>
    </row>
    <row r="409">
      <c r="A409" s="14" t="inlineStr">
        <is>
          <t>JOR2022</t>
        </is>
      </c>
      <c r="B409" s="14" t="inlineStr">
        <is>
          <t>JOR</t>
        </is>
      </c>
      <c r="C409" s="14" t="inlineStr">
        <is>
          <t>JOR</t>
        </is>
      </c>
      <c r="D409" s="14" t="inlineStr">
        <is>
          <t>Jordan</t>
        </is>
      </c>
      <c r="E409" s="14" t="n">
        <v>2022</v>
      </c>
      <c r="F409" s="14" t="n">
        <v>0.16</v>
      </c>
      <c r="G409" s="14" t="n">
        <v>11.72</v>
      </c>
      <c r="H409" s="14" t="n">
        <v>1.235</v>
      </c>
      <c r="I409" s="14" t="n">
        <v>0</v>
      </c>
      <c r="J409" s="14" t="n">
        <v>11.72</v>
      </c>
      <c r="K409" s="14" t="n">
        <v>0</v>
      </c>
      <c r="L409" s="14" t="n">
        <v>1</v>
      </c>
      <c r="M409" s="14" t="n">
        <v>9.782999999999999</v>
      </c>
      <c r="N409" s="14" t="n">
        <v>3.704</v>
      </c>
      <c r="O409" s="14" t="n">
        <v>0</v>
      </c>
      <c r="P409" s="14" t="n">
        <v>9.782999999999999</v>
      </c>
      <c r="Q409" s="14" t="n">
        <v>0</v>
      </c>
      <c r="R409" s="14" t="n">
        <v>1</v>
      </c>
      <c r="S409" s="14" t="n">
        <v>17.893</v>
      </c>
      <c r="T409" s="14" t="n">
        <v>7.408</v>
      </c>
      <c r="U409" s="14" t="n">
        <v>0.212</v>
      </c>
      <c r="V409" s="14" t="n">
        <v>20.756</v>
      </c>
      <c r="W409" s="14" t="n">
        <v>0.16</v>
      </c>
      <c r="X409" s="14" t="n">
        <v>1</v>
      </c>
      <c r="Y409" s="14" t="n">
        <v>23.109</v>
      </c>
      <c r="Z409" s="14" t="n">
        <v>3.713</v>
      </c>
      <c r="AA409" s="14" t="n">
        <v>-15.732</v>
      </c>
      <c r="AB409" s="14" t="n">
        <v>7.377</v>
      </c>
      <c r="AC409" s="14" t="n">
        <v>0</v>
      </c>
      <c r="AD409" s="14" t="n">
        <v>0</v>
      </c>
      <c r="AE409" s="14" t="n">
        <v>24.32</v>
      </c>
      <c r="AF409" s="14" t="n">
        <v>6.578</v>
      </c>
      <c r="AG409" s="14" t="n">
        <v>-16.943</v>
      </c>
      <c r="AH409" s="14" t="n">
        <v>7.377</v>
      </c>
      <c r="AI409" s="14" t="n">
        <v>0</v>
      </c>
      <c r="AJ409" s="14" t="n">
        <v>0</v>
      </c>
      <c r="AK409" s="14" t="n">
        <v>31.586</v>
      </c>
      <c r="AL409" s="14" t="n">
        <v>18.225</v>
      </c>
      <c r="AM409" s="14" t="n">
        <v>-13.845</v>
      </c>
      <c r="AN409" s="14" t="n">
        <v>17.741</v>
      </c>
      <c r="AO409" s="14" t="n">
        <v>0</v>
      </c>
      <c r="AP409" s="14" t="n">
        <v>0</v>
      </c>
      <c r="AQ409" s="14" t="n">
        <v>0.847</v>
      </c>
      <c r="AR409" s="14" t="n">
        <v>0.123</v>
      </c>
      <c r="AS409" s="14" t="n">
        <v>0.5620000000000001</v>
      </c>
      <c r="AT409" s="14" t="n">
        <v>1.634</v>
      </c>
      <c r="AU409" s="14" t="n">
        <v>0.16</v>
      </c>
      <c r="AV409" s="14" t="n">
        <v>1</v>
      </c>
      <c r="AW409" s="14" t="n">
        <v>0.947</v>
      </c>
      <c r="AX409" s="14" t="n">
        <v>0.123</v>
      </c>
      <c r="AY409" s="14" t="n">
        <v>-0.073</v>
      </c>
      <c r="AZ409" s="14" t="n">
        <v>1.014</v>
      </c>
      <c r="BA409" s="14" t="n">
        <v>0.16</v>
      </c>
      <c r="BB409" s="14" t="n">
        <v>1</v>
      </c>
      <c r="BC409" s="14" t="n">
        <v>0.589</v>
      </c>
      <c r="BD409" s="14" t="n">
        <v>0.123</v>
      </c>
      <c r="BE409" s="14" t="n">
        <v>-0.224</v>
      </c>
      <c r="BF409" s="14" t="n">
        <v>0.423</v>
      </c>
      <c r="BG409" s="14" t="n">
        <v>0</v>
      </c>
      <c r="BH409" s="14" t="n">
        <v>0</v>
      </c>
      <c r="BI409" s="14" t="n">
        <v>0.6889999999999999</v>
      </c>
      <c r="BJ409" s="14" t="n">
        <v>0.123</v>
      </c>
      <c r="BK409" s="14" t="n">
        <v>0.183</v>
      </c>
      <c r="BL409" s="14" t="n">
        <v>1.011</v>
      </c>
      <c r="BM409" s="14" t="n">
        <v>0.16</v>
      </c>
      <c r="BN409" s="14" t="n">
        <v>1</v>
      </c>
      <c r="BO409" s="14" t="n">
        <v>0</v>
      </c>
      <c r="BP409" s="14" t="n">
        <v>0</v>
      </c>
      <c r="BQ409" s="14" t="n">
        <v>0.2</v>
      </c>
      <c r="BR409" s="14" t="n">
        <v>0</v>
      </c>
      <c r="BS409" s="14" t="n">
        <v>0.333</v>
      </c>
      <c r="BT409" s="14" t="n">
        <v>0</v>
      </c>
      <c r="BU409" s="14" t="n">
        <v>0</v>
      </c>
      <c r="BV409" s="14" t="n">
        <v>0.25</v>
      </c>
      <c r="BW409" s="14" t="n">
        <v>0.16</v>
      </c>
      <c r="BX409" s="14" t="n">
        <v>0.5</v>
      </c>
      <c r="BY409" s="14" t="n">
        <v>12.729</v>
      </c>
      <c r="BZ409" s="14" t="n">
        <v>0</v>
      </c>
      <c r="CA409" s="14" t="n">
        <v>12.729</v>
      </c>
      <c r="CB409" s="14" t="n">
        <v>0</v>
      </c>
      <c r="CC409" s="14" t="n">
        <v>102.477</v>
      </c>
      <c r="CD409" s="14" t="n">
        <v>7.95</v>
      </c>
      <c r="CE409" s="14" t="n">
        <v>-27.42</v>
      </c>
      <c r="CF409" s="14" t="n">
        <v>87.066</v>
      </c>
      <c r="CG409" s="14" t="n">
        <v>0</v>
      </c>
      <c r="CH409" s="14" t="n">
        <v>1</v>
      </c>
      <c r="CI409" s="14" t="n">
        <v>0</v>
      </c>
      <c r="CJ409" s="14" t="n">
        <v>0</v>
      </c>
      <c r="CK409" s="14" t="n">
        <v>0</v>
      </c>
      <c r="CL409" s="14" t="n">
        <v>0</v>
      </c>
      <c r="CM409" s="14" t="n">
        <v>0</v>
      </c>
      <c r="CN409" s="14" t="n">
        <v>0</v>
      </c>
      <c r="CO409" s="14" t="n">
        <v>0</v>
      </c>
      <c r="CP409" s="14" t="n">
        <v>0</v>
      </c>
      <c r="CQ409" s="14" t="n">
        <v>1.294</v>
      </c>
      <c r="CR409" s="14" t="n">
        <v>0.038</v>
      </c>
      <c r="CS409" s="14" t="n">
        <v>5.43</v>
      </c>
      <c r="CT409" s="14" t="n">
        <v>10.485</v>
      </c>
      <c r="CU409" s="14" t="n">
        <v>30.326</v>
      </c>
    </row>
    <row r="410">
      <c r="A410" s="14" t="inlineStr">
        <is>
          <t>JOR2023</t>
        </is>
      </c>
      <c r="B410" s="14" t="inlineStr">
        <is>
          <t>JOR</t>
        </is>
      </c>
      <c r="C410" s="14" t="inlineStr">
        <is>
          <t>JOR</t>
        </is>
      </c>
      <c r="D410" s="14" t="inlineStr">
        <is>
          <t>Jordan</t>
        </is>
      </c>
      <c r="E410" s="14" t="n">
        <v>2023</v>
      </c>
      <c r="F410" s="14" t="n">
        <v>0.16</v>
      </c>
      <c r="G410" s="14" t="n">
        <v>6.147</v>
      </c>
      <c r="H410" s="14" t="n">
        <v>1.286</v>
      </c>
      <c r="I410" s="14" t="n">
        <v>0</v>
      </c>
      <c r="J410" s="14" t="n">
        <v>6.147</v>
      </c>
      <c r="K410" s="14" t="n">
        <v>0</v>
      </c>
      <c r="L410" s="14" t="n">
        <v>1</v>
      </c>
      <c r="M410" s="14" t="n">
        <v>7.886</v>
      </c>
      <c r="N410" s="14" t="n">
        <v>3.857</v>
      </c>
      <c r="O410" s="14" t="n">
        <v>0</v>
      </c>
      <c r="P410" s="14" t="n">
        <v>7.886</v>
      </c>
      <c r="Q410" s="14" t="n">
        <v>0</v>
      </c>
      <c r="R410" s="14" t="n">
        <v>1</v>
      </c>
      <c r="S410" s="14" t="n">
        <v>12.575</v>
      </c>
      <c r="T410" s="14" t="n">
        <v>7.714</v>
      </c>
      <c r="U410" s="14" t="n">
        <v>0.223</v>
      </c>
      <c r="V410" s="14" t="n">
        <v>14.587</v>
      </c>
      <c r="W410" s="14" t="n">
        <v>0.16</v>
      </c>
      <c r="X410" s="14" t="n">
        <v>1</v>
      </c>
      <c r="Y410" s="14" t="n">
        <v>9.709</v>
      </c>
      <c r="Z410" s="14" t="n">
        <v>1.56</v>
      </c>
      <c r="AA410" s="14" t="n">
        <v>-3.112</v>
      </c>
      <c r="AB410" s="14" t="n">
        <v>6.597</v>
      </c>
      <c r="AC410" s="14" t="n">
        <v>0</v>
      </c>
      <c r="AD410" s="14" t="n">
        <v>0</v>
      </c>
      <c r="AE410" s="14" t="n">
        <v>10.969</v>
      </c>
      <c r="AF410" s="14" t="n">
        <v>2.967</v>
      </c>
      <c r="AG410" s="14" t="n">
        <v>-4.372</v>
      </c>
      <c r="AH410" s="14" t="n">
        <v>6.597</v>
      </c>
      <c r="AI410" s="14" t="n">
        <v>0</v>
      </c>
      <c r="AJ410" s="14" t="n">
        <v>0</v>
      </c>
      <c r="AK410" s="14" t="n">
        <v>18.53</v>
      </c>
      <c r="AL410" s="14" t="n">
        <v>10.692</v>
      </c>
      <c r="AM410" s="14" t="n">
        <v>-14.984</v>
      </c>
      <c r="AN410" s="14" t="n">
        <v>4.114</v>
      </c>
      <c r="AO410" s="14" t="n">
        <v>0</v>
      </c>
      <c r="AP410" s="14" t="n">
        <v>0</v>
      </c>
      <c r="AQ410" s="14" t="n">
        <v>0.749</v>
      </c>
      <c r="AR410" s="14" t="n">
        <v>0.129</v>
      </c>
      <c r="AS410" s="14" t="n">
        <v>0.673</v>
      </c>
      <c r="AT410" s="14" t="n">
        <v>1.649</v>
      </c>
      <c r="AU410" s="14" t="n">
        <v>0.16</v>
      </c>
      <c r="AV410" s="14" t="n">
        <v>1</v>
      </c>
      <c r="AW410" s="14" t="n">
        <v>0.783</v>
      </c>
      <c r="AX410" s="14" t="n">
        <v>0.129</v>
      </c>
      <c r="AY410" s="14" t="n">
        <v>0.154</v>
      </c>
      <c r="AZ410" s="14" t="n">
        <v>1.086</v>
      </c>
      <c r="BA410" s="14" t="n">
        <v>0.16</v>
      </c>
      <c r="BB410" s="14" t="n">
        <v>1</v>
      </c>
      <c r="BC410" s="14" t="n">
        <v>0.527</v>
      </c>
      <c r="BD410" s="14" t="n">
        <v>0.129</v>
      </c>
      <c r="BE410" s="14" t="n">
        <v>-0.163</v>
      </c>
      <c r="BF410" s="14" t="n">
        <v>0.423</v>
      </c>
      <c r="BG410" s="14" t="n">
        <v>0</v>
      </c>
      <c r="BH410" s="14" t="n">
        <v>0</v>
      </c>
      <c r="BI410" s="14" t="n">
        <v>0.64</v>
      </c>
      <c r="BJ410" s="14" t="n">
        <v>0.129</v>
      </c>
      <c r="BK410" s="14" t="n">
        <v>0.113</v>
      </c>
      <c r="BL410" s="14" t="n">
        <v>0.873</v>
      </c>
      <c r="BM410" s="14" t="n">
        <v>0.16</v>
      </c>
      <c r="BN410" s="14" t="n">
        <v>1</v>
      </c>
      <c r="BO410" s="14" t="n">
        <v>0</v>
      </c>
      <c r="BP410" s="14" t="n">
        <v>0</v>
      </c>
      <c r="BQ410" s="14" t="n">
        <v>0.2</v>
      </c>
      <c r="BR410" s="14" t="n">
        <v>0</v>
      </c>
      <c r="BS410" s="14" t="n">
        <v>0.333</v>
      </c>
      <c r="BT410" s="14" t="n">
        <v>0</v>
      </c>
      <c r="BU410" s="14" t="n">
        <v>0</v>
      </c>
      <c r="BV410" s="14" t="n">
        <v>0.25</v>
      </c>
      <c r="BW410" s="14" t="n">
        <v>0.16</v>
      </c>
      <c r="BX410" s="14" t="n">
        <v>0.5</v>
      </c>
      <c r="BY410" s="14" t="n">
        <v>13.254</v>
      </c>
      <c r="BZ410" s="14" t="n">
        <v>0</v>
      </c>
      <c r="CA410" s="14" t="n">
        <v>13.254</v>
      </c>
      <c r="CB410" s="14" t="n">
        <v>0</v>
      </c>
      <c r="CC410" s="14" t="n">
        <v>87.07899999999999</v>
      </c>
      <c r="CD410" s="14" t="n">
        <v>7.95</v>
      </c>
      <c r="CE410" s="14" t="n">
        <v>-18.965</v>
      </c>
      <c r="CF410" s="14" t="n">
        <v>79.012</v>
      </c>
      <c r="CG410" s="14" t="n">
        <v>0</v>
      </c>
      <c r="CH410" s="14" t="n">
        <v>1</v>
      </c>
      <c r="CI410" s="14" t="n">
        <v>0</v>
      </c>
      <c r="CJ410" s="14" t="n">
        <v>0</v>
      </c>
      <c r="CK410" s="14" t="n">
        <v>0</v>
      </c>
      <c r="CL410" s="14" t="n">
        <v>0</v>
      </c>
      <c r="CM410" s="14" t="n">
        <v>0</v>
      </c>
      <c r="CN410" s="14" t="n">
        <v>0</v>
      </c>
      <c r="CO410" s="14" t="n">
        <v>0</v>
      </c>
      <c r="CP410" s="14" t="n">
        <v>0</v>
      </c>
      <c r="CQ410" s="14" t="n">
        <v>1.348</v>
      </c>
      <c r="CR410" s="14" t="n">
        <v>0.04</v>
      </c>
      <c r="CS410" s="14" t="n">
        <v>5.654</v>
      </c>
      <c r="CT410" s="14" t="n">
        <v>4.861</v>
      </c>
      <c r="CU410" s="14" t="n">
        <v>10.622</v>
      </c>
    </row>
    <row r="411">
      <c r="A411" s="14" t="inlineStr">
        <is>
          <t>JOR2024</t>
        </is>
      </c>
      <c r="B411" s="14" t="inlineStr">
        <is>
          <t>JOR</t>
        </is>
      </c>
      <c r="C411" s="14" t="inlineStr">
        <is>
          <t>JOR</t>
        </is>
      </c>
      <c r="D411" s="14" t="inlineStr">
        <is>
          <t>Jordan</t>
        </is>
      </c>
      <c r="E411" s="14" t="n">
        <v>2024</v>
      </c>
      <c r="F411" s="14" t="n">
        <v>0.16</v>
      </c>
      <c r="G411" s="14" t="n">
        <v>5.575</v>
      </c>
      <c r="H411" s="14" t="n">
        <v>1.324</v>
      </c>
      <c r="I411" s="14" t="n">
        <v>0</v>
      </c>
      <c r="J411" s="14" t="n">
        <v>5.575</v>
      </c>
      <c r="K411" s="14" t="n">
        <v>0</v>
      </c>
      <c r="L411" s="14" t="n">
        <v>1</v>
      </c>
      <c r="M411" s="14" t="n">
        <v>7.124</v>
      </c>
      <c r="N411" s="14" t="n">
        <v>3.971</v>
      </c>
      <c r="O411" s="14" t="n">
        <v>0</v>
      </c>
      <c r="P411" s="14" t="n">
        <v>7.124</v>
      </c>
      <c r="Q411" s="14" t="n">
        <v>0</v>
      </c>
      <c r="R411" s="14" t="n">
        <v>1</v>
      </c>
      <c r="S411" s="14" t="n">
        <v>12.193</v>
      </c>
      <c r="T411" s="14" t="n">
        <v>7.942</v>
      </c>
      <c r="U411" s="14" t="n">
        <v>0.266</v>
      </c>
      <c r="V411" s="14" t="n">
        <v>14.144</v>
      </c>
      <c r="W411" s="14" t="n">
        <v>0.16</v>
      </c>
      <c r="X411" s="14" t="n">
        <v>1</v>
      </c>
      <c r="Y411" s="14" t="n">
        <v>8.787000000000001</v>
      </c>
      <c r="Z411" s="14" t="n">
        <v>1.412</v>
      </c>
      <c r="AA411" s="14" t="n">
        <v>-2.038</v>
      </c>
      <c r="AB411" s="14" t="n">
        <v>6.749</v>
      </c>
      <c r="AC411" s="14" t="n">
        <v>0</v>
      </c>
      <c r="AD411" s="14" t="n">
        <v>0</v>
      </c>
      <c r="AE411" s="14" t="n">
        <v>10.084</v>
      </c>
      <c r="AF411" s="14" t="n">
        <v>2.727</v>
      </c>
      <c r="AG411" s="14" t="n">
        <v>-3.335</v>
      </c>
      <c r="AH411" s="14" t="n">
        <v>6.749</v>
      </c>
      <c r="AI411" s="14" t="n">
        <v>0</v>
      </c>
      <c r="AJ411" s="14" t="n">
        <v>0</v>
      </c>
      <c r="AK411" s="14" t="n">
        <v>17.868</v>
      </c>
      <c r="AL411" s="14" t="n">
        <v>10.31</v>
      </c>
      <c r="AM411" s="14" t="n">
        <v>-14.396</v>
      </c>
      <c r="AN411" s="14" t="n">
        <v>4.028</v>
      </c>
      <c r="AO411" s="14" t="n">
        <v>0</v>
      </c>
      <c r="AP411" s="14" t="n">
        <v>0</v>
      </c>
      <c r="AQ411" s="14" t="n">
        <v>0.72</v>
      </c>
      <c r="AR411" s="14" t="n">
        <v>0.132</v>
      </c>
      <c r="AS411" s="14" t="n">
        <v>0.667</v>
      </c>
      <c r="AT411" s="14" t="n">
        <v>1.608</v>
      </c>
      <c r="AU411" s="14" t="n">
        <v>0.16</v>
      </c>
      <c r="AV411" s="14" t="n">
        <v>1</v>
      </c>
      <c r="AW411" s="14" t="n">
        <v>0.734</v>
      </c>
      <c r="AX411" s="14" t="n">
        <v>0.132</v>
      </c>
      <c r="AY411" s="14" t="n">
        <v>0.122</v>
      </c>
      <c r="AZ411" s="14" t="n">
        <v>0.993</v>
      </c>
      <c r="BA411" s="14" t="n">
        <v>0.16</v>
      </c>
      <c r="BB411" s="14" t="n">
        <v>1</v>
      </c>
      <c r="BC411" s="14" t="n">
        <v>0.51</v>
      </c>
      <c r="BD411" s="14" t="n">
        <v>0.132</v>
      </c>
      <c r="BE411" s="14" t="n">
        <v>-0.146</v>
      </c>
      <c r="BF411" s="14" t="n">
        <v>0.423</v>
      </c>
      <c r="BG411" s="14" t="n">
        <v>0</v>
      </c>
      <c r="BH411" s="14" t="n">
        <v>0</v>
      </c>
      <c r="BI411" s="14" t="n">
        <v>0.652</v>
      </c>
      <c r="BJ411" s="14" t="n">
        <v>0.132</v>
      </c>
      <c r="BK411" s="14" t="n">
        <v>0.101</v>
      </c>
      <c r="BL411" s="14" t="n">
        <v>0.873</v>
      </c>
      <c r="BM411" s="14" t="n">
        <v>0.16</v>
      </c>
      <c r="BN411" s="14" t="n">
        <v>1</v>
      </c>
      <c r="BO411" s="14" t="n">
        <v>0</v>
      </c>
      <c r="BP411" s="14" t="n">
        <v>0</v>
      </c>
      <c r="BQ411" s="14" t="n">
        <v>0.197</v>
      </c>
      <c r="BR411" s="14" t="n">
        <v>0</v>
      </c>
      <c r="BS411" s="14" t="n">
        <v>0.333</v>
      </c>
      <c r="BT411" s="14" t="n">
        <v>0</v>
      </c>
      <c r="BU411" s="14" t="n">
        <v>0</v>
      </c>
      <c r="BV411" s="14" t="n">
        <v>0.223</v>
      </c>
      <c r="BW411" s="14" t="n">
        <v>0.16</v>
      </c>
      <c r="BX411" s="14" t="n">
        <v>0.5</v>
      </c>
      <c r="BY411" s="14" t="n">
        <v>13.646</v>
      </c>
      <c r="BZ411" s="14" t="n">
        <v>0</v>
      </c>
      <c r="CA411" s="14" t="n">
        <v>13.646</v>
      </c>
      <c r="CB411" s="14" t="n">
        <v>0</v>
      </c>
      <c r="CC411" s="14" t="n">
        <v>86.38500000000001</v>
      </c>
      <c r="CD411" s="14" t="n">
        <v>7.95</v>
      </c>
      <c r="CE411" s="14" t="n">
        <v>-16.132</v>
      </c>
      <c r="CF411" s="14" t="n">
        <v>81.494</v>
      </c>
      <c r="CG411" s="14" t="n">
        <v>0</v>
      </c>
      <c r="CH411" s="14" t="n">
        <v>1</v>
      </c>
      <c r="CI411" s="14" t="n">
        <v>0</v>
      </c>
      <c r="CJ411" s="14" t="n">
        <v>0</v>
      </c>
      <c r="CK411" s="14" t="n">
        <v>0</v>
      </c>
      <c r="CL411" s="14" t="n">
        <v>0</v>
      </c>
      <c r="CM411" s="14" t="n">
        <v>0</v>
      </c>
      <c r="CN411" s="14" t="n">
        <v>0</v>
      </c>
      <c r="CO411" s="14" t="n">
        <v>0</v>
      </c>
      <c r="CP411" s="14" t="n">
        <v>0</v>
      </c>
      <c r="CQ411" s="14" t="n">
        <v>1.387</v>
      </c>
      <c r="CR411" s="14" t="n">
        <v>0.04</v>
      </c>
      <c r="CS411" s="14" t="n">
        <v>5.821</v>
      </c>
      <c r="CT411" s="14" t="n">
        <v>4.251</v>
      </c>
      <c r="CU411" s="14" t="n">
        <v>9.167999999999999</v>
      </c>
    </row>
    <row r="412">
      <c r="A412" s="14" t="inlineStr">
        <is>
          <t>KAZ2021</t>
        </is>
      </c>
      <c r="B412" s="14" t="inlineStr">
        <is>
          <t>KAZ</t>
        </is>
      </c>
      <c r="C412" s="14" t="inlineStr">
        <is>
          <t>KAZ</t>
        </is>
      </c>
      <c r="D412" s="14" t="inlineStr">
        <is>
          <t>Kazakhstan</t>
        </is>
      </c>
      <c r="E412" s="14" t="n">
        <v>2021</v>
      </c>
      <c r="F412" s="14" t="n">
        <v>0.12</v>
      </c>
      <c r="G412" s="14" t="n">
        <v>3.092</v>
      </c>
      <c r="H412" s="14" t="n">
        <v>0.588</v>
      </c>
      <c r="I412" s="14" t="n">
        <v>1.063</v>
      </c>
      <c r="J412" s="14" t="n">
        <v>4.155</v>
      </c>
      <c r="K412" s="14" t="n">
        <v>0</v>
      </c>
      <c r="L412" s="14" t="n">
        <v>1</v>
      </c>
      <c r="M412" s="14" t="n">
        <v>3.058</v>
      </c>
      <c r="N412" s="14" t="n">
        <v>1.764</v>
      </c>
      <c r="O412" s="14" t="n">
        <v>0.067</v>
      </c>
      <c r="P412" s="14" t="n">
        <v>3.125</v>
      </c>
      <c r="Q412" s="14" t="n">
        <v>0</v>
      </c>
      <c r="R412" s="14" t="n">
        <v>1</v>
      </c>
      <c r="S412" s="14" t="n">
        <v>1.004</v>
      </c>
      <c r="T412" s="14" t="n">
        <v>0.622</v>
      </c>
      <c r="U412" s="14" t="n">
        <v>0.003</v>
      </c>
      <c r="V412" s="14" t="n">
        <v>1.128</v>
      </c>
      <c r="W412" s="14" t="n">
        <v>0.12</v>
      </c>
      <c r="X412" s="14" t="n">
        <v>1</v>
      </c>
      <c r="Y412" s="14" t="n">
        <v>7.283</v>
      </c>
      <c r="Z412" s="14" t="n">
        <v>1.041</v>
      </c>
      <c r="AA412" s="14" t="n">
        <v>-6.017</v>
      </c>
      <c r="AB412" s="14" t="n">
        <v>1.266</v>
      </c>
      <c r="AC412" s="14" t="n">
        <v>0</v>
      </c>
      <c r="AD412" s="14" t="n">
        <v>0</v>
      </c>
      <c r="AE412" s="14" t="n">
        <v>7.922</v>
      </c>
      <c r="AF412" s="14" t="n">
        <v>1.932</v>
      </c>
      <c r="AG412" s="14" t="n">
        <v>-6.656</v>
      </c>
      <c r="AH412" s="14" t="n">
        <v>1.266</v>
      </c>
      <c r="AI412" s="14" t="n">
        <v>0</v>
      </c>
      <c r="AJ412" s="14" t="n">
        <v>0</v>
      </c>
      <c r="AK412" s="14" t="n">
        <v>11.757</v>
      </c>
      <c r="AL412" s="14" t="n">
        <v>6.311</v>
      </c>
      <c r="AM412" s="14" t="n">
        <v>-10.356</v>
      </c>
      <c r="AN412" s="14" t="n">
        <v>1.569</v>
      </c>
      <c r="AO412" s="14" t="n">
        <v>0</v>
      </c>
      <c r="AP412" s="14" t="n">
        <v>0</v>
      </c>
      <c r="AQ412" s="14" t="n">
        <v>0.619</v>
      </c>
      <c r="AR412" s="14" t="n">
        <v>0.114</v>
      </c>
      <c r="AS412" s="14" t="n">
        <v>-0.241</v>
      </c>
      <c r="AT412" s="14" t="n">
        <v>0.423</v>
      </c>
      <c r="AU412" s="14" t="n">
        <v>0</v>
      </c>
      <c r="AV412" s="14" t="n">
        <v>0</v>
      </c>
      <c r="AW412" s="14" t="n">
        <v>0.599</v>
      </c>
      <c r="AX412" s="14" t="n">
        <v>0.114</v>
      </c>
      <c r="AY412" s="14" t="n">
        <v>-0.14</v>
      </c>
      <c r="AZ412" s="14" t="n">
        <v>0.515</v>
      </c>
      <c r="BA412" s="14" t="n">
        <v>0</v>
      </c>
      <c r="BB412" s="14" t="n">
        <v>1</v>
      </c>
      <c r="BC412" s="14" t="n">
        <v>0.439</v>
      </c>
      <c r="BD412" s="14" t="n">
        <v>0.114</v>
      </c>
      <c r="BE412" s="14" t="n">
        <v>-0.349</v>
      </c>
      <c r="BF412" s="14" t="n">
        <v>0.09</v>
      </c>
      <c r="BG412" s="14" t="n">
        <v>0</v>
      </c>
      <c r="BH412" s="14" t="n">
        <v>0</v>
      </c>
      <c r="BI412" s="14" t="n">
        <v>0.505</v>
      </c>
      <c r="BJ412" s="14" t="n">
        <v>0.114</v>
      </c>
      <c r="BK412" s="14" t="n">
        <v>0.004</v>
      </c>
      <c r="BL412" s="14" t="n">
        <v>0.57</v>
      </c>
      <c r="BM412" s="14" t="n">
        <v>0.12</v>
      </c>
      <c r="BN412" s="14" t="n">
        <v>1</v>
      </c>
      <c r="BO412" s="14" t="n">
        <v>0</v>
      </c>
      <c r="BP412" s="14" t="n">
        <v>-0.039</v>
      </c>
      <c r="BQ412" s="14" t="n">
        <v>0.059</v>
      </c>
      <c r="BR412" s="14" t="n">
        <v>0</v>
      </c>
      <c r="BS412" s="14" t="n">
        <v>0.833</v>
      </c>
      <c r="BT412" s="14" t="n">
        <v>0</v>
      </c>
      <c r="BU412" s="14" t="n">
        <v>-0.039</v>
      </c>
      <c r="BV412" s="14" t="n">
        <v>0.037</v>
      </c>
      <c r="BW412" s="14" t="n">
        <v>0</v>
      </c>
      <c r="BX412" s="14" t="n">
        <v>0.667</v>
      </c>
      <c r="BY412" s="14" t="n">
        <v>11.787</v>
      </c>
      <c r="BZ412" s="14" t="n">
        <v>0</v>
      </c>
      <c r="CA412" s="14" t="n">
        <v>11.787</v>
      </c>
      <c r="CB412" s="14" t="n">
        <v>0</v>
      </c>
      <c r="CC412" s="14" t="n">
        <v>78.125</v>
      </c>
      <c r="CD412" s="14" t="n">
        <v>7.95</v>
      </c>
      <c r="CE412" s="14" t="n">
        <v>-2.386</v>
      </c>
      <c r="CF412" s="14" t="n">
        <v>84.828</v>
      </c>
      <c r="CG412" s="14" t="n">
        <v>0.12</v>
      </c>
      <c r="CH412" s="14" t="n">
        <v>1</v>
      </c>
      <c r="CI412" s="14" t="n">
        <v>0</v>
      </c>
      <c r="CJ412" s="14" t="n">
        <v>0</v>
      </c>
      <c r="CK412" s="14" t="n">
        <v>0</v>
      </c>
      <c r="CL412" s="14" t="n">
        <v>0</v>
      </c>
      <c r="CM412" s="14" t="n">
        <v>0</v>
      </c>
      <c r="CN412" s="14" t="n">
        <v>0</v>
      </c>
      <c r="CO412" s="14" t="n">
        <v>0</v>
      </c>
      <c r="CP412" s="14" t="n">
        <v>0.971</v>
      </c>
      <c r="CQ412" s="14" t="n">
        <v>1.198</v>
      </c>
      <c r="CR412" s="14" t="n">
        <v>0.882</v>
      </c>
      <c r="CS412" s="14" t="n">
        <v>6.634</v>
      </c>
      <c r="CT412" s="14" t="n">
        <v>4.41</v>
      </c>
      <c r="CU412" s="14" t="n">
        <v>14.129</v>
      </c>
    </row>
    <row r="413">
      <c r="A413" s="14" t="inlineStr">
        <is>
          <t>KAZ2022</t>
        </is>
      </c>
      <c r="B413" s="14" t="inlineStr">
        <is>
          <t>KAZ</t>
        </is>
      </c>
      <c r="C413" s="14" t="inlineStr">
        <is>
          <t>KAZ</t>
        </is>
      </c>
      <c r="D413" s="14" t="inlineStr">
        <is>
          <t>Kazakhstan</t>
        </is>
      </c>
      <c r="E413" s="14" t="n">
        <v>2022</v>
      </c>
      <c r="F413" s="14" t="n">
        <v>0.12</v>
      </c>
      <c r="G413" s="14" t="n">
        <v>3.29</v>
      </c>
      <c r="H413" s="14" t="n">
        <v>0.625</v>
      </c>
      <c r="I413" s="14" t="n">
        <v>1.186</v>
      </c>
      <c r="J413" s="14" t="n">
        <v>4.476</v>
      </c>
      <c r="K413" s="14" t="n">
        <v>0</v>
      </c>
      <c r="L413" s="14" t="n">
        <v>1</v>
      </c>
      <c r="M413" s="14" t="n">
        <v>3.233</v>
      </c>
      <c r="N413" s="14" t="n">
        <v>1.876</v>
      </c>
      <c r="O413" s="14" t="n">
        <v>0.107</v>
      </c>
      <c r="P413" s="14" t="n">
        <v>3.34</v>
      </c>
      <c r="Q413" s="14" t="n">
        <v>0</v>
      </c>
      <c r="R413" s="14" t="n">
        <v>1</v>
      </c>
      <c r="S413" s="14" t="n">
        <v>1.007</v>
      </c>
      <c r="T413" s="14" t="n">
        <v>0.493</v>
      </c>
      <c r="U413" s="14" t="n">
        <v>0.004</v>
      </c>
      <c r="V413" s="14" t="n">
        <v>1.133</v>
      </c>
      <c r="W413" s="14" t="n">
        <v>0.12</v>
      </c>
      <c r="X413" s="14" t="n">
        <v>1</v>
      </c>
      <c r="Y413" s="14" t="n">
        <v>7.793</v>
      </c>
      <c r="Z413" s="14" t="n">
        <v>1.114</v>
      </c>
      <c r="AA413" s="14" t="n">
        <v>-6.568</v>
      </c>
      <c r="AB413" s="14" t="n">
        <v>1.226</v>
      </c>
      <c r="AC413" s="14" t="n">
        <v>0</v>
      </c>
      <c r="AD413" s="14" t="n">
        <v>0</v>
      </c>
      <c r="AE413" s="14" t="n">
        <v>8.445</v>
      </c>
      <c r="AF413" s="14" t="n">
        <v>2.06</v>
      </c>
      <c r="AG413" s="14" t="n">
        <v>-7.22</v>
      </c>
      <c r="AH413" s="14" t="n">
        <v>1.226</v>
      </c>
      <c r="AI413" s="14" t="n">
        <v>0</v>
      </c>
      <c r="AJ413" s="14" t="n">
        <v>0</v>
      </c>
      <c r="AK413" s="14" t="n">
        <v>12.359</v>
      </c>
      <c r="AL413" s="14" t="n">
        <v>6.633</v>
      </c>
      <c r="AM413" s="14" t="n">
        <v>-11.021</v>
      </c>
      <c r="AN413" s="14" t="n">
        <v>1.498</v>
      </c>
      <c r="AO413" s="14" t="n">
        <v>0</v>
      </c>
      <c r="AP413" s="14" t="n">
        <v>0</v>
      </c>
      <c r="AQ413" s="14" t="n">
        <v>0.861</v>
      </c>
      <c r="AR413" s="14" t="n">
        <v>0.123</v>
      </c>
      <c r="AS413" s="14" t="n">
        <v>-0.492</v>
      </c>
      <c r="AT413" s="14" t="n">
        <v>0.413</v>
      </c>
      <c r="AU413" s="14" t="n">
        <v>0</v>
      </c>
      <c r="AV413" s="14" t="n">
        <v>0</v>
      </c>
      <c r="AW413" s="14" t="n">
        <v>0.986</v>
      </c>
      <c r="AX413" s="14" t="n">
        <v>0.123</v>
      </c>
      <c r="AY413" s="14" t="n">
        <v>-0.46</v>
      </c>
      <c r="AZ413" s="14" t="n">
        <v>0.589</v>
      </c>
      <c r="BA413" s="14" t="n">
        <v>0</v>
      </c>
      <c r="BB413" s="14" t="n">
        <v>1</v>
      </c>
      <c r="BC413" s="14" t="n">
        <v>0.598</v>
      </c>
      <c r="BD413" s="14" t="n">
        <v>0.123</v>
      </c>
      <c r="BE413" s="14" t="n">
        <v>-0.466</v>
      </c>
      <c r="BF413" s="14" t="n">
        <v>0.147</v>
      </c>
      <c r="BG413" s="14" t="n">
        <v>0</v>
      </c>
      <c r="BH413" s="14" t="n">
        <v>0</v>
      </c>
      <c r="BI413" s="14" t="n">
        <v>0.612</v>
      </c>
      <c r="BJ413" s="14" t="n">
        <v>0.123</v>
      </c>
      <c r="BK413" s="14" t="n">
        <v>0.016</v>
      </c>
      <c r="BL413" s="14" t="n">
        <v>0.697</v>
      </c>
      <c r="BM413" s="14" t="n">
        <v>0.12</v>
      </c>
      <c r="BN413" s="14" t="n">
        <v>1</v>
      </c>
      <c r="BO413" s="14" t="n">
        <v>0</v>
      </c>
      <c r="BP413" s="14" t="n">
        <v>-0.039</v>
      </c>
      <c r="BQ413" s="14" t="n">
        <v>0.055</v>
      </c>
      <c r="BR413" s="14" t="n">
        <v>0</v>
      </c>
      <c r="BS413" s="14" t="n">
        <v>0.833</v>
      </c>
      <c r="BT413" s="14" t="n">
        <v>0</v>
      </c>
      <c r="BU413" s="14" t="n">
        <v>-0.039</v>
      </c>
      <c r="BV413" s="14" t="n">
        <v>0.034</v>
      </c>
      <c r="BW413" s="14" t="n">
        <v>0</v>
      </c>
      <c r="BX413" s="14" t="n">
        <v>0.667</v>
      </c>
      <c r="BY413" s="14" t="n">
        <v>12.729</v>
      </c>
      <c r="BZ413" s="14" t="n">
        <v>0</v>
      </c>
      <c r="CA413" s="14" t="n">
        <v>12.729</v>
      </c>
      <c r="CB413" s="14" t="n">
        <v>0</v>
      </c>
      <c r="CC413" s="14" t="n">
        <v>97.90000000000001</v>
      </c>
      <c r="CD413" s="14" t="n">
        <v>7.95</v>
      </c>
      <c r="CE413" s="14" t="n">
        <v>-4.784</v>
      </c>
      <c r="CF413" s="14" t="n">
        <v>103.372</v>
      </c>
      <c r="CG413" s="14" t="n">
        <v>0.12</v>
      </c>
      <c r="CH413" s="14" t="n">
        <v>1</v>
      </c>
      <c r="CI413" s="14" t="n">
        <v>0</v>
      </c>
      <c r="CJ413" s="14" t="n">
        <v>0</v>
      </c>
      <c r="CK413" s="14" t="n">
        <v>0</v>
      </c>
      <c r="CL413" s="14" t="n">
        <v>0</v>
      </c>
      <c r="CM413" s="14" t="n">
        <v>0</v>
      </c>
      <c r="CN413" s="14" t="n">
        <v>0</v>
      </c>
      <c r="CO413" s="14" t="n">
        <v>0</v>
      </c>
      <c r="CP413" s="14" t="n">
        <v>0.987</v>
      </c>
      <c r="CQ413" s="14" t="n">
        <v>1.294</v>
      </c>
      <c r="CR413" s="14" t="n">
        <v>0.944</v>
      </c>
      <c r="CS413" s="14" t="n">
        <v>7.164</v>
      </c>
      <c r="CT413" s="14" t="n">
        <v>5.842</v>
      </c>
      <c r="CU413" s="14" t="n">
        <v>28.059</v>
      </c>
    </row>
    <row r="414">
      <c r="A414" s="14" t="inlineStr">
        <is>
          <t>KAZ2023</t>
        </is>
      </c>
      <c r="B414" s="14" t="inlineStr">
        <is>
          <t>KAZ</t>
        </is>
      </c>
      <c r="C414" s="14" t="inlineStr">
        <is>
          <t>KAZ</t>
        </is>
      </c>
      <c r="D414" s="14" t="inlineStr">
        <is>
          <t>Kazakhstan</t>
        </is>
      </c>
      <c r="E414" s="14" t="n">
        <v>2023</v>
      </c>
      <c r="F414" s="14" t="n">
        <v>0.12</v>
      </c>
      <c r="G414" s="14" t="n">
        <v>3.393</v>
      </c>
      <c r="H414" s="14" t="n">
        <v>0.652</v>
      </c>
      <c r="I414" s="14" t="n">
        <v>1.236</v>
      </c>
      <c r="J414" s="14" t="n">
        <v>4.63</v>
      </c>
      <c r="K414" s="14" t="n">
        <v>0</v>
      </c>
      <c r="L414" s="14" t="n">
        <v>1</v>
      </c>
      <c r="M414" s="14" t="n">
        <v>3.34</v>
      </c>
      <c r="N414" s="14" t="n">
        <v>1.955</v>
      </c>
      <c r="O414" s="14" t="n">
        <v>0.113</v>
      </c>
      <c r="P414" s="14" t="n">
        <v>3.453</v>
      </c>
      <c r="Q414" s="14" t="n">
        <v>0</v>
      </c>
      <c r="R414" s="14" t="n">
        <v>1</v>
      </c>
      <c r="S414" s="14" t="n">
        <v>1.098</v>
      </c>
      <c r="T414" s="14" t="n">
        <v>0.6889999999999999</v>
      </c>
      <c r="U414" s="14" t="n">
        <v>0.002</v>
      </c>
      <c r="V414" s="14" t="n">
        <v>1.233</v>
      </c>
      <c r="W414" s="14" t="n">
        <v>0.12</v>
      </c>
      <c r="X414" s="14" t="n">
        <v>1</v>
      </c>
      <c r="Y414" s="14" t="n">
        <v>8.026</v>
      </c>
      <c r="Z414" s="14" t="n">
        <v>1.147</v>
      </c>
      <c r="AA414" s="14" t="n">
        <v>-6.673</v>
      </c>
      <c r="AB414" s="14" t="n">
        <v>1.352</v>
      </c>
      <c r="AC414" s="14" t="n">
        <v>0</v>
      </c>
      <c r="AD414" s="14" t="n">
        <v>0</v>
      </c>
      <c r="AE414" s="14" t="n">
        <v>8.680999999999999</v>
      </c>
      <c r="AF414" s="14" t="n">
        <v>2.117</v>
      </c>
      <c r="AG414" s="14" t="n">
        <v>-7.329</v>
      </c>
      <c r="AH414" s="14" t="n">
        <v>1.352</v>
      </c>
      <c r="AI414" s="14" t="n">
        <v>0</v>
      </c>
      <c r="AJ414" s="14" t="n">
        <v>0</v>
      </c>
      <c r="AK414" s="14" t="n">
        <v>12.613</v>
      </c>
      <c r="AL414" s="14" t="n">
        <v>6.77</v>
      </c>
      <c r="AM414" s="14" t="n">
        <v>-11.139</v>
      </c>
      <c r="AN414" s="14" t="n">
        <v>1.652</v>
      </c>
      <c r="AO414" s="14" t="n">
        <v>0</v>
      </c>
      <c r="AP414" s="14" t="n">
        <v>0</v>
      </c>
      <c r="AQ414" s="14" t="n">
        <v>0.76</v>
      </c>
      <c r="AR414" s="14" t="n">
        <v>0.129</v>
      </c>
      <c r="AS414" s="14" t="n">
        <v>-0.341</v>
      </c>
      <c r="AT414" s="14" t="n">
        <v>0.47</v>
      </c>
      <c r="AU414" s="14" t="n">
        <v>0</v>
      </c>
      <c r="AV414" s="14" t="n">
        <v>0</v>
      </c>
      <c r="AW414" s="14" t="n">
        <v>0.8110000000000001</v>
      </c>
      <c r="AX414" s="14" t="n">
        <v>0.129</v>
      </c>
      <c r="AY414" s="14" t="n">
        <v>-0.165</v>
      </c>
      <c r="AZ414" s="14" t="n">
        <v>0.724</v>
      </c>
      <c r="BA414" s="14" t="n">
        <v>0</v>
      </c>
      <c r="BB414" s="14" t="n">
        <v>1</v>
      </c>
      <c r="BC414" s="14" t="n">
        <v>0.535</v>
      </c>
      <c r="BD414" s="14" t="n">
        <v>0.129</v>
      </c>
      <c r="BE414" s="14" t="n">
        <v>-0.391</v>
      </c>
      <c r="BF414" s="14" t="n">
        <v>0.161</v>
      </c>
      <c r="BG414" s="14" t="n">
        <v>0</v>
      </c>
      <c r="BH414" s="14" t="n">
        <v>0</v>
      </c>
      <c r="BI414" s="14" t="n">
        <v>0.579</v>
      </c>
      <c r="BJ414" s="14" t="n">
        <v>0.129</v>
      </c>
      <c r="BK414" s="14" t="n">
        <v>0.017</v>
      </c>
      <c r="BL414" s="14" t="n">
        <v>0.66</v>
      </c>
      <c r="BM414" s="14" t="n">
        <v>0.12</v>
      </c>
      <c r="BN414" s="14" t="n">
        <v>1</v>
      </c>
      <c r="BO414" s="14" t="n">
        <v>0</v>
      </c>
      <c r="BP414" s="14" t="n">
        <v>-0.039</v>
      </c>
      <c r="BQ414" s="14" t="n">
        <v>0.08400000000000001</v>
      </c>
      <c r="BR414" s="14" t="n">
        <v>0</v>
      </c>
      <c r="BS414" s="14" t="n">
        <v>0.833</v>
      </c>
      <c r="BT414" s="14" t="n">
        <v>0</v>
      </c>
      <c r="BU414" s="14" t="n">
        <v>-0.039</v>
      </c>
      <c r="BV414" s="14" t="n">
        <v>0.056</v>
      </c>
      <c r="BW414" s="14" t="n">
        <v>0</v>
      </c>
      <c r="BX414" s="14" t="n">
        <v>0.667</v>
      </c>
      <c r="BY414" s="14" t="n">
        <v>13.254</v>
      </c>
      <c r="BZ414" s="14" t="n">
        <v>0</v>
      </c>
      <c r="CA414" s="14" t="n">
        <v>13.254</v>
      </c>
      <c r="CB414" s="14" t="n">
        <v>0</v>
      </c>
      <c r="CC414" s="14" t="n">
        <v>83.248</v>
      </c>
      <c r="CD414" s="14" t="n">
        <v>7.95</v>
      </c>
      <c r="CE414" s="14" t="n">
        <v>-9.756</v>
      </c>
      <c r="CF414" s="14" t="n">
        <v>81.232</v>
      </c>
      <c r="CG414" s="14" t="n">
        <v>0.12</v>
      </c>
      <c r="CH414" s="14" t="n">
        <v>1</v>
      </c>
      <c r="CI414" s="14" t="n">
        <v>0</v>
      </c>
      <c r="CJ414" s="14" t="n">
        <v>0</v>
      </c>
      <c r="CK414" s="14" t="n">
        <v>0</v>
      </c>
      <c r="CL414" s="14" t="n">
        <v>0</v>
      </c>
      <c r="CM414" s="14" t="n">
        <v>0</v>
      </c>
      <c r="CN414" s="14" t="n">
        <v>0</v>
      </c>
      <c r="CO414" s="14" t="n">
        <v>0</v>
      </c>
      <c r="CP414" s="14" t="n">
        <v>0.986</v>
      </c>
      <c r="CQ414" s="14" t="n">
        <v>1.348</v>
      </c>
      <c r="CR414" s="14" t="n">
        <v>0.98</v>
      </c>
      <c r="CS414" s="14" t="n">
        <v>7.46</v>
      </c>
      <c r="CT414" s="14" t="n">
        <v>3.466</v>
      </c>
      <c r="CU414" s="14" t="n">
        <v>9.260999999999999</v>
      </c>
    </row>
    <row r="415">
      <c r="A415" s="14" t="inlineStr">
        <is>
          <t>KAZ2024</t>
        </is>
      </c>
      <c r="B415" s="14" t="inlineStr">
        <is>
          <t>KAZ</t>
        </is>
      </c>
      <c r="C415" s="14" t="inlineStr">
        <is>
          <t>KAZ</t>
        </is>
      </c>
      <c r="D415" s="14" t="inlineStr">
        <is>
          <t>Kazakhstan</t>
        </is>
      </c>
      <c r="E415" s="14" t="n">
        <v>2024</v>
      </c>
      <c r="F415" s="14" t="n">
        <v>0.12</v>
      </c>
      <c r="G415" s="14" t="n">
        <v>3.486</v>
      </c>
      <c r="H415" s="14" t="n">
        <v>0.671</v>
      </c>
      <c r="I415" s="14" t="n">
        <v>1.267</v>
      </c>
      <c r="J415" s="14" t="n">
        <v>4.753</v>
      </c>
      <c r="K415" s="14" t="n">
        <v>0</v>
      </c>
      <c r="L415" s="14" t="n">
        <v>1</v>
      </c>
      <c r="M415" s="14" t="n">
        <v>3.425</v>
      </c>
      <c r="N415" s="14" t="n">
        <v>2.013</v>
      </c>
      <c r="O415" s="14" t="n">
        <v>0.11</v>
      </c>
      <c r="P415" s="14" t="n">
        <v>3.535</v>
      </c>
      <c r="Q415" s="14" t="n">
        <v>0</v>
      </c>
      <c r="R415" s="14" t="n">
        <v>1</v>
      </c>
      <c r="S415" s="14" t="n">
        <v>1.167</v>
      </c>
      <c r="T415" s="14" t="n">
        <v>0.773</v>
      </c>
      <c r="U415" s="14" t="n">
        <v>0.002</v>
      </c>
      <c r="V415" s="14" t="n">
        <v>1.309</v>
      </c>
      <c r="W415" s="14" t="n">
        <v>0.12</v>
      </c>
      <c r="X415" s="14" t="n">
        <v>1</v>
      </c>
      <c r="Y415" s="14" t="n">
        <v>8.180999999999999</v>
      </c>
      <c r="Z415" s="14" t="n">
        <v>1.169</v>
      </c>
      <c r="AA415" s="14" t="n">
        <v>-6.675</v>
      </c>
      <c r="AB415" s="14" t="n">
        <v>1.506</v>
      </c>
      <c r="AC415" s="14" t="n">
        <v>0</v>
      </c>
      <c r="AD415" s="14" t="n">
        <v>0</v>
      </c>
      <c r="AE415" s="14" t="n">
        <v>8.856</v>
      </c>
      <c r="AF415" s="14" t="n">
        <v>2.16</v>
      </c>
      <c r="AG415" s="14" t="n">
        <v>-7.349</v>
      </c>
      <c r="AH415" s="14" t="n">
        <v>1.506</v>
      </c>
      <c r="AI415" s="14" t="n">
        <v>0</v>
      </c>
      <c r="AJ415" s="14" t="n">
        <v>0</v>
      </c>
      <c r="AK415" s="14" t="n">
        <v>12.904</v>
      </c>
      <c r="AL415" s="14" t="n">
        <v>6.926</v>
      </c>
      <c r="AM415" s="14" t="n">
        <v>-11.357</v>
      </c>
      <c r="AN415" s="14" t="n">
        <v>1.733</v>
      </c>
      <c r="AO415" s="14" t="n">
        <v>0</v>
      </c>
      <c r="AP415" s="14" t="n">
        <v>0</v>
      </c>
      <c r="AQ415" s="14" t="n">
        <v>0.724</v>
      </c>
      <c r="AR415" s="14" t="n">
        <v>0.132</v>
      </c>
      <c r="AS415" s="14" t="n">
        <v>-0.287</v>
      </c>
      <c r="AT415" s="14" t="n">
        <v>0.49</v>
      </c>
      <c r="AU415" s="14" t="n">
        <v>0</v>
      </c>
      <c r="AV415" s="14" t="n">
        <v>0</v>
      </c>
      <c r="AW415" s="14" t="n">
        <v>0.75</v>
      </c>
      <c r="AX415" s="14" t="n">
        <v>0.132</v>
      </c>
      <c r="AY415" s="14" t="n">
        <v>-0.121</v>
      </c>
      <c r="AZ415" s="14" t="n">
        <v>0.705</v>
      </c>
      <c r="BA415" s="14" t="n">
        <v>0</v>
      </c>
      <c r="BB415" s="14" t="n">
        <v>1</v>
      </c>
      <c r="BC415" s="14" t="n">
        <v>0.513</v>
      </c>
      <c r="BD415" s="14" t="n">
        <v>0.132</v>
      </c>
      <c r="BE415" s="14" t="n">
        <v>-0.356</v>
      </c>
      <c r="BF415" s="14" t="n">
        <v>0.176</v>
      </c>
      <c r="BG415" s="14" t="n">
        <v>0</v>
      </c>
      <c r="BH415" s="14" t="n">
        <v>0</v>
      </c>
      <c r="BI415" s="14" t="n">
        <v>0.591</v>
      </c>
      <c r="BJ415" s="14" t="n">
        <v>0.132</v>
      </c>
      <c r="BK415" s="14" t="n">
        <v>0.02</v>
      </c>
      <c r="BL415" s="14" t="n">
        <v>0.673</v>
      </c>
      <c r="BM415" s="14" t="n">
        <v>0.12</v>
      </c>
      <c r="BN415" s="14" t="n">
        <v>1</v>
      </c>
      <c r="BO415" s="14" t="n">
        <v>0</v>
      </c>
      <c r="BP415" s="14" t="n">
        <v>-0.041</v>
      </c>
      <c r="BQ415" s="14" t="n">
        <v>0.078</v>
      </c>
      <c r="BR415" s="14" t="n">
        <v>0</v>
      </c>
      <c r="BS415" s="14" t="n">
        <v>0.833</v>
      </c>
      <c r="BT415" s="14" t="n">
        <v>0</v>
      </c>
      <c r="BU415" s="14" t="n">
        <v>-0.041</v>
      </c>
      <c r="BV415" s="14" t="n">
        <v>0.058</v>
      </c>
      <c r="BW415" s="14" t="n">
        <v>0</v>
      </c>
      <c r="BX415" s="14" t="n">
        <v>0.667</v>
      </c>
      <c r="BY415" s="14" t="n">
        <v>13.646</v>
      </c>
      <c r="BZ415" s="14" t="n">
        <v>0</v>
      </c>
      <c r="CA415" s="14" t="n">
        <v>13.646</v>
      </c>
      <c r="CB415" s="14" t="n">
        <v>0</v>
      </c>
      <c r="CC415" s="14" t="n">
        <v>82.58799999999999</v>
      </c>
      <c r="CD415" s="14" t="n">
        <v>7.95</v>
      </c>
      <c r="CE415" s="14" t="n">
        <v>-9.571999999999999</v>
      </c>
      <c r="CF415" s="14" t="n">
        <v>80.46299999999999</v>
      </c>
      <c r="CG415" s="14" t="n">
        <v>0.12</v>
      </c>
      <c r="CH415" s="14" t="n">
        <v>1</v>
      </c>
      <c r="CI415" s="14" t="n">
        <v>0</v>
      </c>
      <c r="CJ415" s="14" t="n">
        <v>0</v>
      </c>
      <c r="CK415" s="14" t="n">
        <v>0</v>
      </c>
      <c r="CL415" s="14" t="n">
        <v>0</v>
      </c>
      <c r="CM415" s="14" t="n">
        <v>0</v>
      </c>
      <c r="CN415" s="14" t="n">
        <v>0</v>
      </c>
      <c r="CO415" s="14" t="n">
        <v>0</v>
      </c>
      <c r="CP415" s="14" t="n">
        <v>0.986</v>
      </c>
      <c r="CQ415" s="14" t="n">
        <v>1.387</v>
      </c>
      <c r="CR415" s="14" t="n">
        <v>0.98</v>
      </c>
      <c r="CS415" s="14" t="n">
        <v>7.598</v>
      </c>
      <c r="CT415" s="14" t="n">
        <v>3.027</v>
      </c>
      <c r="CU415" s="14" t="n">
        <v>7.598</v>
      </c>
    </row>
    <row r="416">
      <c r="A416" s="14" t="inlineStr">
        <is>
          <t>KEN2021</t>
        </is>
      </c>
      <c r="B416" s="14" t="inlineStr">
        <is>
          <t>KEN</t>
        </is>
      </c>
      <c r="C416" s="14" t="inlineStr">
        <is>
          <t>KEN</t>
        </is>
      </c>
      <c r="D416" s="14" t="inlineStr">
        <is>
          <t>Kenya</t>
        </is>
      </c>
      <c r="E416" s="14" t="n">
        <v>2021</v>
      </c>
      <c r="F416" s="14" t="n">
        <v>0.16</v>
      </c>
      <c r="G416" s="14" t="n">
        <v>5.897</v>
      </c>
      <c r="H416" s="14" t="n">
        <v>1.143</v>
      </c>
      <c r="I416" s="14" t="n">
        <v>0</v>
      </c>
      <c r="J416" s="14" t="n">
        <v>5.897</v>
      </c>
      <c r="K416" s="14" t="n">
        <v>0</v>
      </c>
      <c r="L416" s="14" t="n">
        <v>1</v>
      </c>
      <c r="M416" s="14" t="n">
        <v>7.964</v>
      </c>
      <c r="N416" s="14" t="n">
        <v>3.43</v>
      </c>
      <c r="O416" s="14" t="n">
        <v>0</v>
      </c>
      <c r="P416" s="14" t="n">
        <v>7.964</v>
      </c>
      <c r="Q416" s="14" t="n">
        <v>0</v>
      </c>
      <c r="R416" s="14" t="n">
        <v>1</v>
      </c>
      <c r="S416" s="14" t="n">
        <v>11.613</v>
      </c>
      <c r="T416" s="14" t="n">
        <v>6.86</v>
      </c>
      <c r="U416" s="14" t="n">
        <v>0</v>
      </c>
      <c r="V416" s="14" t="n">
        <v>12.542</v>
      </c>
      <c r="W416" s="14" t="n">
        <v>0.08</v>
      </c>
      <c r="X416" s="14" t="n">
        <v>1</v>
      </c>
      <c r="Y416" s="14" t="n">
        <v>4.783</v>
      </c>
      <c r="Z416" s="14" t="n">
        <v>0.646</v>
      </c>
      <c r="AA416" s="14" t="n">
        <v>0</v>
      </c>
      <c r="AB416" s="14" t="n">
        <v>4.783</v>
      </c>
      <c r="AC416" s="14" t="n">
        <v>0</v>
      </c>
      <c r="AD416" s="14" t="n">
        <v>1</v>
      </c>
      <c r="AE416" s="14" t="n">
        <v>5.926</v>
      </c>
      <c r="AF416" s="14" t="n">
        <v>1.386</v>
      </c>
      <c r="AG416" s="14" t="n">
        <v>0</v>
      </c>
      <c r="AH416" s="14" t="n">
        <v>5.926</v>
      </c>
      <c r="AI416" s="14" t="n">
        <v>0</v>
      </c>
      <c r="AJ416" s="14" t="n">
        <v>1</v>
      </c>
      <c r="AK416" s="14" t="n">
        <v>12.786</v>
      </c>
      <c r="AL416" s="14" t="n">
        <v>6.81</v>
      </c>
      <c r="AM416" s="14" t="n">
        <v>0</v>
      </c>
      <c r="AN416" s="14" t="n">
        <v>13.809</v>
      </c>
      <c r="AO416" s="14" t="n">
        <v>0.08</v>
      </c>
      <c r="AP416" s="14" t="n">
        <v>1</v>
      </c>
      <c r="AQ416" s="14" t="n">
        <v>0.508</v>
      </c>
      <c r="AR416" s="14" t="n">
        <v>0.093</v>
      </c>
      <c r="AS416" s="14" t="n">
        <v>0.554</v>
      </c>
      <c r="AT416" s="14" t="n">
        <v>1.147</v>
      </c>
      <c r="AU416" s="14" t="n">
        <v>0.08</v>
      </c>
      <c r="AV416" s="14" t="n">
        <v>1</v>
      </c>
      <c r="AW416" s="14" t="n">
        <v>0.585</v>
      </c>
      <c r="AX416" s="14" t="n">
        <v>0.113</v>
      </c>
      <c r="AY416" s="14" t="n">
        <v>0.332</v>
      </c>
      <c r="AZ416" s="14" t="n">
        <v>0.99</v>
      </c>
      <c r="BA416" s="14" t="n">
        <v>0.08</v>
      </c>
      <c r="BB416" s="14" t="n">
        <v>1</v>
      </c>
      <c r="BC416" s="14" t="n">
        <v>0.439</v>
      </c>
      <c r="BD416" s="14" t="n">
        <v>0.114</v>
      </c>
      <c r="BE416" s="14" t="n">
        <v>0.364</v>
      </c>
      <c r="BF416" s="14" t="n">
        <v>0.867</v>
      </c>
      <c r="BG416" s="14" t="n">
        <v>0.08</v>
      </c>
      <c r="BH416" s="14" t="n">
        <v>1</v>
      </c>
      <c r="BI416" s="14" t="n">
        <v>0.528</v>
      </c>
      <c r="BJ416" s="14" t="n">
        <v>0.117</v>
      </c>
      <c r="BK416" s="14" t="n">
        <v>0.318</v>
      </c>
      <c r="BL416" s="14" t="n">
        <v>0.914</v>
      </c>
      <c r="BM416" s="14" t="n">
        <v>0.08</v>
      </c>
      <c r="BN416" s="14" t="n">
        <v>1</v>
      </c>
      <c r="BO416" s="14" t="n">
        <v>0</v>
      </c>
      <c r="BP416" s="14" t="n">
        <v>0.08500000000000001</v>
      </c>
      <c r="BQ416" s="14" t="n">
        <v>0.31</v>
      </c>
      <c r="BR416" s="14" t="n">
        <v>0</v>
      </c>
      <c r="BS416" s="14" t="n">
        <v>0.667</v>
      </c>
      <c r="BT416" s="14" t="n">
        <v>0</v>
      </c>
      <c r="BU416" s="14" t="n">
        <v>0.08500000000000001</v>
      </c>
      <c r="BV416" s="14" t="n">
        <v>0.31</v>
      </c>
      <c r="BW416" s="14" t="n">
        <v>0.08</v>
      </c>
      <c r="BX416" s="14" t="n">
        <v>1</v>
      </c>
      <c r="BY416" s="14" t="n">
        <v>11.787</v>
      </c>
      <c r="BZ416" s="14" t="n">
        <v>0</v>
      </c>
      <c r="CA416" s="14" t="n">
        <v>11.787</v>
      </c>
      <c r="CB416" s="14" t="n">
        <v>0</v>
      </c>
      <c r="CC416" s="14" t="n">
        <v>78.125</v>
      </c>
      <c r="CD416" s="14" t="n">
        <v>7.95</v>
      </c>
      <c r="CE416" s="14" t="n">
        <v>56.411</v>
      </c>
      <c r="CF416" s="14" t="n">
        <v>145.299</v>
      </c>
      <c r="CG416" s="14" t="n">
        <v>0.08</v>
      </c>
      <c r="CH416" s="14" t="n">
        <v>1</v>
      </c>
      <c r="CI416" s="14" t="n">
        <v>0</v>
      </c>
      <c r="CJ416" s="14" t="n">
        <v>0</v>
      </c>
      <c r="CK416" s="14" t="n">
        <v>0</v>
      </c>
      <c r="CL416" s="14" t="n">
        <v>0</v>
      </c>
      <c r="CM416" s="14" t="n">
        <v>0</v>
      </c>
      <c r="CN416" s="14" t="n">
        <v>0</v>
      </c>
      <c r="CO416" s="14" t="n">
        <v>0</v>
      </c>
      <c r="CP416" s="14" t="n">
        <v>0</v>
      </c>
      <c r="CQ416" s="14" t="n">
        <v>1.198</v>
      </c>
      <c r="CR416" s="14" t="n">
        <v>0</v>
      </c>
      <c r="CS416" s="14" t="n">
        <v>4.776</v>
      </c>
      <c r="CT416" s="14" t="n">
        <v>4.753</v>
      </c>
      <c r="CU416" s="14" t="n">
        <v>15.162</v>
      </c>
    </row>
    <row r="417">
      <c r="A417" s="14" t="inlineStr">
        <is>
          <t>KEN2022</t>
        </is>
      </c>
      <c r="B417" s="14" t="inlineStr">
        <is>
          <t>KEN</t>
        </is>
      </c>
      <c r="C417" s="14" t="inlineStr">
        <is>
          <t>KEN</t>
        </is>
      </c>
      <c r="D417" s="14" t="inlineStr">
        <is>
          <t>Kenya</t>
        </is>
      </c>
      <c r="E417" s="14" t="n">
        <v>2022</v>
      </c>
      <c r="F417" s="14" t="n">
        <v>0.16</v>
      </c>
      <c r="G417" s="14" t="n">
        <v>11.72</v>
      </c>
      <c r="H417" s="14" t="n">
        <v>1.235</v>
      </c>
      <c r="I417" s="14" t="n">
        <v>0</v>
      </c>
      <c r="J417" s="14" t="n">
        <v>11.72</v>
      </c>
      <c r="K417" s="14" t="n">
        <v>0</v>
      </c>
      <c r="L417" s="14" t="n">
        <v>1</v>
      </c>
      <c r="M417" s="14" t="n">
        <v>9.782999999999999</v>
      </c>
      <c r="N417" s="14" t="n">
        <v>3.704</v>
      </c>
      <c r="O417" s="14" t="n">
        <v>0</v>
      </c>
      <c r="P417" s="14" t="n">
        <v>9.782999999999999</v>
      </c>
      <c r="Q417" s="14" t="n">
        <v>0</v>
      </c>
      <c r="R417" s="14" t="n">
        <v>1</v>
      </c>
      <c r="S417" s="14" t="n">
        <v>17.893</v>
      </c>
      <c r="T417" s="14" t="n">
        <v>7.408</v>
      </c>
      <c r="U417" s="14" t="n">
        <v>0.106</v>
      </c>
      <c r="V417" s="14" t="n">
        <v>19.325</v>
      </c>
      <c r="W417" s="14" t="n">
        <v>0.08</v>
      </c>
      <c r="X417" s="14" t="n">
        <v>1</v>
      </c>
      <c r="Y417" s="14" t="n">
        <v>6.819</v>
      </c>
      <c r="Z417" s="14" t="n">
        <v>0.922</v>
      </c>
      <c r="AA417" s="14" t="n">
        <v>0</v>
      </c>
      <c r="AB417" s="14" t="n">
        <v>6.819</v>
      </c>
      <c r="AC417" s="14" t="n">
        <v>0</v>
      </c>
      <c r="AD417" s="14" t="n">
        <v>1</v>
      </c>
      <c r="AE417" s="14" t="n">
        <v>8.053000000000001</v>
      </c>
      <c r="AF417" s="14" t="n">
        <v>1.883</v>
      </c>
      <c r="AG417" s="14" t="n">
        <v>0</v>
      </c>
      <c r="AH417" s="14" t="n">
        <v>8.053000000000001</v>
      </c>
      <c r="AI417" s="14" t="n">
        <v>0</v>
      </c>
      <c r="AJ417" s="14" t="n">
        <v>1</v>
      </c>
      <c r="AK417" s="14" t="n">
        <v>15.461</v>
      </c>
      <c r="AL417" s="14" t="n">
        <v>8.234999999999999</v>
      </c>
      <c r="AM417" s="14" t="n">
        <v>0.092</v>
      </c>
      <c r="AN417" s="14" t="n">
        <v>16.698</v>
      </c>
      <c r="AO417" s="14" t="n">
        <v>0.08</v>
      </c>
      <c r="AP417" s="14" t="n">
        <v>1</v>
      </c>
      <c r="AQ417" s="14" t="n">
        <v>0.53</v>
      </c>
      <c r="AR417" s="14" t="n">
        <v>0.076</v>
      </c>
      <c r="AS417" s="14" t="n">
        <v>0.703</v>
      </c>
      <c r="AT417" s="14" t="n">
        <v>1.332</v>
      </c>
      <c r="AU417" s="14" t="n">
        <v>0.08</v>
      </c>
      <c r="AV417" s="14" t="n">
        <v>1</v>
      </c>
      <c r="AW417" s="14" t="n">
        <v>0.486</v>
      </c>
      <c r="AX417" s="14" t="n">
        <v>0.063</v>
      </c>
      <c r="AY417" s="14" t="n">
        <v>0.608</v>
      </c>
      <c r="AZ417" s="14" t="n">
        <v>1.182</v>
      </c>
      <c r="BA417" s="14" t="n">
        <v>0.08</v>
      </c>
      <c r="BB417" s="14" t="n">
        <v>1</v>
      </c>
      <c r="BC417" s="14" t="n">
        <v>0.598</v>
      </c>
      <c r="BD417" s="14" t="n">
        <v>0.123</v>
      </c>
      <c r="BE417" s="14" t="n">
        <v>0.382</v>
      </c>
      <c r="BF417" s="14" t="n">
        <v>1.058</v>
      </c>
      <c r="BG417" s="14" t="n">
        <v>0.08</v>
      </c>
      <c r="BH417" s="14" t="n">
        <v>1</v>
      </c>
      <c r="BI417" s="14" t="n">
        <v>0.394</v>
      </c>
      <c r="BJ417" s="14" t="n">
        <v>0.077</v>
      </c>
      <c r="BK417" s="14" t="n">
        <v>0.604</v>
      </c>
      <c r="BL417" s="14" t="n">
        <v>1.078</v>
      </c>
      <c r="BM417" s="14" t="n">
        <v>0.08</v>
      </c>
      <c r="BN417" s="14" t="n">
        <v>1</v>
      </c>
      <c r="BO417" s="14" t="n">
        <v>0</v>
      </c>
      <c r="BP417" s="14" t="n">
        <v>0.114</v>
      </c>
      <c r="BQ417" s="14" t="n">
        <v>0.175</v>
      </c>
      <c r="BR417" s="14" t="n">
        <v>0</v>
      </c>
      <c r="BS417" s="14" t="n">
        <v>0.667</v>
      </c>
      <c r="BT417" s="14" t="n">
        <v>0</v>
      </c>
      <c r="BU417" s="14" t="n">
        <v>0.114</v>
      </c>
      <c r="BV417" s="14" t="n">
        <v>0.22</v>
      </c>
      <c r="BW417" s="14" t="n">
        <v>0.08</v>
      </c>
      <c r="BX417" s="14" t="n">
        <v>1</v>
      </c>
      <c r="BY417" s="14" t="n">
        <v>12.729</v>
      </c>
      <c r="BZ417" s="14" t="n">
        <v>0</v>
      </c>
      <c r="CA417" s="14" t="n">
        <v>12.729</v>
      </c>
      <c r="CB417" s="14" t="n">
        <v>0</v>
      </c>
      <c r="CC417" s="14" t="n">
        <v>97.90000000000001</v>
      </c>
      <c r="CD417" s="14" t="n">
        <v>7.95</v>
      </c>
      <c r="CE417" s="14" t="n">
        <v>61.206</v>
      </c>
      <c r="CF417" s="14" t="n">
        <v>171.834</v>
      </c>
      <c r="CG417" s="14" t="n">
        <v>0.08</v>
      </c>
      <c r="CH417" s="14" t="n">
        <v>1</v>
      </c>
      <c r="CI417" s="14" t="n">
        <v>0</v>
      </c>
      <c r="CJ417" s="14" t="n">
        <v>0</v>
      </c>
      <c r="CK417" s="14" t="n">
        <v>0</v>
      </c>
      <c r="CL417" s="14" t="n">
        <v>0</v>
      </c>
      <c r="CM417" s="14" t="n">
        <v>0</v>
      </c>
      <c r="CN417" s="14" t="n">
        <v>0</v>
      </c>
      <c r="CO417" s="14" t="n">
        <v>0</v>
      </c>
      <c r="CP417" s="14" t="n">
        <v>0</v>
      </c>
      <c r="CQ417" s="14" t="n">
        <v>1.294</v>
      </c>
      <c r="CR417" s="14" t="n">
        <v>0</v>
      </c>
      <c r="CS417" s="14" t="n">
        <v>5.158</v>
      </c>
      <c r="CT417" s="14" t="n">
        <v>10.485</v>
      </c>
      <c r="CU417" s="14" t="n">
        <v>31.326</v>
      </c>
    </row>
    <row r="418">
      <c r="A418" s="14" t="inlineStr">
        <is>
          <t>KEN2023</t>
        </is>
      </c>
      <c r="B418" s="14" t="inlineStr">
        <is>
          <t>KEN</t>
        </is>
      </c>
      <c r="C418" s="14" t="inlineStr">
        <is>
          <t>KEN</t>
        </is>
      </c>
      <c r="D418" s="14" t="inlineStr">
        <is>
          <t>Kenya</t>
        </is>
      </c>
      <c r="E418" s="14" t="n">
        <v>2023</v>
      </c>
      <c r="F418" s="14" t="n">
        <v>0.16</v>
      </c>
      <c r="G418" s="14" t="n">
        <v>6.147</v>
      </c>
      <c r="H418" s="14" t="n">
        <v>1.286</v>
      </c>
      <c r="I418" s="14" t="n">
        <v>0</v>
      </c>
      <c r="J418" s="14" t="n">
        <v>6.147</v>
      </c>
      <c r="K418" s="14" t="n">
        <v>0</v>
      </c>
      <c r="L418" s="14" t="n">
        <v>1</v>
      </c>
      <c r="M418" s="14" t="n">
        <v>7.886</v>
      </c>
      <c r="N418" s="14" t="n">
        <v>3.857</v>
      </c>
      <c r="O418" s="14" t="n">
        <v>0</v>
      </c>
      <c r="P418" s="14" t="n">
        <v>7.886</v>
      </c>
      <c r="Q418" s="14" t="n">
        <v>0</v>
      </c>
      <c r="R418" s="14" t="n">
        <v>1</v>
      </c>
      <c r="S418" s="14" t="n">
        <v>12.575</v>
      </c>
      <c r="T418" s="14" t="n">
        <v>7.714</v>
      </c>
      <c r="U418" s="14" t="n">
        <v>0.223</v>
      </c>
      <c r="V418" s="14" t="n">
        <v>14.587</v>
      </c>
      <c r="W418" s="14" t="n">
        <v>0.16</v>
      </c>
      <c r="X418" s="14" t="n">
        <v>1</v>
      </c>
      <c r="Y418" s="14" t="n">
        <v>9.321999999999999</v>
      </c>
      <c r="Z418" s="14" t="n">
        <v>1.26</v>
      </c>
      <c r="AA418" s="14" t="n">
        <v>0</v>
      </c>
      <c r="AB418" s="14" t="n">
        <v>9.321999999999999</v>
      </c>
      <c r="AC418" s="14" t="n">
        <v>0</v>
      </c>
      <c r="AD418" s="14" t="n">
        <v>1</v>
      </c>
      <c r="AE418" s="14" t="n">
        <v>10.607</v>
      </c>
      <c r="AF418" s="14" t="n">
        <v>2.48</v>
      </c>
      <c r="AG418" s="14" t="n">
        <v>0</v>
      </c>
      <c r="AH418" s="14" t="n">
        <v>10.607</v>
      </c>
      <c r="AI418" s="14" t="n">
        <v>0</v>
      </c>
      <c r="AJ418" s="14" t="n">
        <v>1</v>
      </c>
      <c r="AK418" s="14" t="n">
        <v>18.321</v>
      </c>
      <c r="AL418" s="14" t="n">
        <v>9.757999999999999</v>
      </c>
      <c r="AM418" s="14" t="n">
        <v>0.325</v>
      </c>
      <c r="AN418" s="14" t="n">
        <v>21.253</v>
      </c>
      <c r="AO418" s="14" t="n">
        <v>0.16</v>
      </c>
      <c r="AP418" s="14" t="n">
        <v>1</v>
      </c>
      <c r="AQ418" s="14" t="n">
        <v>0.705</v>
      </c>
      <c r="AR418" s="14" t="n">
        <v>0.119</v>
      </c>
      <c r="AS418" s="14" t="n">
        <v>0.494</v>
      </c>
      <c r="AT418" s="14" t="n">
        <v>1.39</v>
      </c>
      <c r="AU418" s="14" t="n">
        <v>0.16</v>
      </c>
      <c r="AV418" s="14" t="n">
        <v>1</v>
      </c>
      <c r="AW418" s="14" t="n">
        <v>0.704</v>
      </c>
      <c r="AX418" s="14" t="n">
        <v>0.121</v>
      </c>
      <c r="AY418" s="14" t="n">
        <v>0.407</v>
      </c>
      <c r="AZ418" s="14" t="n">
        <v>1.288</v>
      </c>
      <c r="BA418" s="14" t="n">
        <v>0.16</v>
      </c>
      <c r="BB418" s="14" t="n">
        <v>1</v>
      </c>
      <c r="BC418" s="14" t="n">
        <v>0.535</v>
      </c>
      <c r="BD418" s="14" t="n">
        <v>0.129</v>
      </c>
      <c r="BE418" s="14" t="n">
        <v>0.229</v>
      </c>
      <c r="BF418" s="14" t="n">
        <v>0.886</v>
      </c>
      <c r="BG418" s="14" t="n">
        <v>0.16</v>
      </c>
      <c r="BH418" s="14" t="n">
        <v>1</v>
      </c>
      <c r="BI418" s="14" t="n">
        <v>0.636</v>
      </c>
      <c r="BJ418" s="14" t="n">
        <v>0.138</v>
      </c>
      <c r="BK418" s="14" t="n">
        <v>0.42</v>
      </c>
      <c r="BL418" s="14" t="n">
        <v>1.226</v>
      </c>
      <c r="BM418" s="14" t="n">
        <v>0.16</v>
      </c>
      <c r="BN418" s="14" t="n">
        <v>1</v>
      </c>
      <c r="BO418" s="14" t="n">
        <v>0</v>
      </c>
      <c r="BP418" s="14" t="n">
        <v>0.11</v>
      </c>
      <c r="BQ418" s="14" t="n">
        <v>0.19</v>
      </c>
      <c r="BR418" s="14" t="n">
        <v>0</v>
      </c>
      <c r="BS418" s="14" t="n">
        <v>0.667</v>
      </c>
      <c r="BT418" s="14" t="n">
        <v>0</v>
      </c>
      <c r="BU418" s="14" t="n">
        <v>0.11</v>
      </c>
      <c r="BV418" s="14" t="n">
        <v>0.23</v>
      </c>
      <c r="BW418" s="14" t="n">
        <v>0.16</v>
      </c>
      <c r="BX418" s="14" t="n">
        <v>1</v>
      </c>
      <c r="BY418" s="14" t="n">
        <v>13.254</v>
      </c>
      <c r="BZ418" s="14" t="n">
        <v>0</v>
      </c>
      <c r="CA418" s="14" t="n">
        <v>13.254</v>
      </c>
      <c r="CB418" s="14" t="n">
        <v>0</v>
      </c>
      <c r="CC418" s="14" t="n">
        <v>83.248</v>
      </c>
      <c r="CD418" s="14" t="n">
        <v>7.95</v>
      </c>
      <c r="CE418" s="14" t="n">
        <v>85.47199999999999</v>
      </c>
      <c r="CF418" s="14" t="n">
        <v>195.715</v>
      </c>
      <c r="CG418" s="14" t="n">
        <v>0.16</v>
      </c>
      <c r="CH418" s="14" t="n">
        <v>1</v>
      </c>
      <c r="CI418" s="14" t="n">
        <v>0</v>
      </c>
      <c r="CJ418" s="14" t="n">
        <v>0</v>
      </c>
      <c r="CK418" s="14" t="n">
        <v>0</v>
      </c>
      <c r="CL418" s="14" t="n">
        <v>0</v>
      </c>
      <c r="CM418" s="14" t="n">
        <v>0</v>
      </c>
      <c r="CN418" s="14" t="n">
        <v>0</v>
      </c>
      <c r="CO418" s="14" t="n">
        <v>0</v>
      </c>
      <c r="CP418" s="14" t="n">
        <v>0</v>
      </c>
      <c r="CQ418" s="14" t="n">
        <v>1.348</v>
      </c>
      <c r="CR418" s="14" t="n">
        <v>0</v>
      </c>
      <c r="CS418" s="14" t="n">
        <v>5.37</v>
      </c>
      <c r="CT418" s="14" t="n">
        <v>4.861</v>
      </c>
      <c r="CU418" s="14" t="n">
        <v>11.622</v>
      </c>
    </row>
    <row r="419">
      <c r="A419" s="14" t="inlineStr">
        <is>
          <t>KEN2024</t>
        </is>
      </c>
      <c r="B419" s="14" t="inlineStr">
        <is>
          <t>KEN</t>
        </is>
      </c>
      <c r="C419" s="14" t="inlineStr">
        <is>
          <t>KEN</t>
        </is>
      </c>
      <c r="D419" s="14" t="inlineStr">
        <is>
          <t>Kenya</t>
        </is>
      </c>
      <c r="E419" s="14" t="n">
        <v>2024</v>
      </c>
      <c r="F419" s="14" t="n">
        <v>0.16</v>
      </c>
      <c r="G419" s="14" t="n">
        <v>5.575</v>
      </c>
      <c r="H419" s="14" t="n">
        <v>1.324</v>
      </c>
      <c r="I419" s="14" t="n">
        <v>0</v>
      </c>
      <c r="J419" s="14" t="n">
        <v>5.575</v>
      </c>
      <c r="K419" s="14" t="n">
        <v>0</v>
      </c>
      <c r="L419" s="14" t="n">
        <v>1</v>
      </c>
      <c r="M419" s="14" t="n">
        <v>7.124</v>
      </c>
      <c r="N419" s="14" t="n">
        <v>3.971</v>
      </c>
      <c r="O419" s="14" t="n">
        <v>0</v>
      </c>
      <c r="P419" s="14" t="n">
        <v>7.124</v>
      </c>
      <c r="Q419" s="14" t="n">
        <v>0</v>
      </c>
      <c r="R419" s="14" t="n">
        <v>1</v>
      </c>
      <c r="S419" s="14" t="n">
        <v>12.193</v>
      </c>
      <c r="T419" s="14" t="n">
        <v>7.942</v>
      </c>
      <c r="U419" s="14" t="n">
        <v>0.266</v>
      </c>
      <c r="V419" s="14" t="n">
        <v>14.144</v>
      </c>
      <c r="W419" s="14" t="n">
        <v>0.16</v>
      </c>
      <c r="X419" s="14" t="n">
        <v>1</v>
      </c>
      <c r="Y419" s="14" t="n">
        <v>8.831</v>
      </c>
      <c r="Z419" s="14" t="n">
        <v>1.193</v>
      </c>
      <c r="AA419" s="14" t="n">
        <v>0</v>
      </c>
      <c r="AB419" s="14" t="n">
        <v>8.831</v>
      </c>
      <c r="AC419" s="14" t="n">
        <v>0</v>
      </c>
      <c r="AD419" s="14" t="n">
        <v>1</v>
      </c>
      <c r="AE419" s="14" t="n">
        <v>10.154</v>
      </c>
      <c r="AF419" s="14" t="n">
        <v>2.374</v>
      </c>
      <c r="AG419" s="14" t="n">
        <v>0</v>
      </c>
      <c r="AH419" s="14" t="n">
        <v>10.154</v>
      </c>
      <c r="AI419" s="14" t="n">
        <v>0</v>
      </c>
      <c r="AJ419" s="14" t="n">
        <v>1</v>
      </c>
      <c r="AK419" s="14" t="n">
        <v>18.096</v>
      </c>
      <c r="AL419" s="14" t="n">
        <v>9.638</v>
      </c>
      <c r="AM419" s="14" t="n">
        <v>0.394</v>
      </c>
      <c r="AN419" s="14" t="n">
        <v>20.991</v>
      </c>
      <c r="AO419" s="14" t="n">
        <v>0.16</v>
      </c>
      <c r="AP419" s="14" t="n">
        <v>1</v>
      </c>
      <c r="AQ419" s="14" t="n">
        <v>0.645</v>
      </c>
      <c r="AR419" s="14" t="n">
        <v>0.117</v>
      </c>
      <c r="AS419" s="14" t="n">
        <v>0.583</v>
      </c>
      <c r="AT419" s="14" t="n">
        <v>1.425</v>
      </c>
      <c r="AU419" s="14" t="n">
        <v>0.16</v>
      </c>
      <c r="AV419" s="14" t="n">
        <v>1</v>
      </c>
      <c r="AW419" s="14" t="n">
        <v>0.748</v>
      </c>
      <c r="AX419" s="14" t="n">
        <v>0.137</v>
      </c>
      <c r="AY419" s="14" t="n">
        <v>0.393</v>
      </c>
      <c r="AZ419" s="14" t="n">
        <v>1.324</v>
      </c>
      <c r="BA419" s="14" t="n">
        <v>0.16</v>
      </c>
      <c r="BB419" s="14" t="n">
        <v>1</v>
      </c>
      <c r="BC419" s="14" t="n">
        <v>0.513</v>
      </c>
      <c r="BD419" s="14" t="n">
        <v>0.132</v>
      </c>
      <c r="BE419" s="14" t="n">
        <v>0.337</v>
      </c>
      <c r="BF419" s="14" t="n">
        <v>0.986</v>
      </c>
      <c r="BG419" s="14" t="n">
        <v>0.16</v>
      </c>
      <c r="BH419" s="14" t="n">
        <v>1</v>
      </c>
      <c r="BI419" s="14" t="n">
        <v>0.675</v>
      </c>
      <c r="BJ419" s="14" t="n">
        <v>0.148</v>
      </c>
      <c r="BK419" s="14" t="n">
        <v>0.401</v>
      </c>
      <c r="BL419" s="14" t="n">
        <v>1.248</v>
      </c>
      <c r="BM419" s="14" t="n">
        <v>0.16</v>
      </c>
      <c r="BN419" s="14" t="n">
        <v>1</v>
      </c>
      <c r="BO419" s="14" t="n">
        <v>0</v>
      </c>
      <c r="BP419" s="14" t="n">
        <v>0.089</v>
      </c>
      <c r="BQ419" s="14" t="n">
        <v>0.19</v>
      </c>
      <c r="BR419" s="14" t="n">
        <v>0</v>
      </c>
      <c r="BS419" s="14" t="n">
        <v>0.667</v>
      </c>
      <c r="BT419" s="14" t="n">
        <v>0</v>
      </c>
      <c r="BU419" s="14" t="n">
        <v>0.089</v>
      </c>
      <c r="BV419" s="14" t="n">
        <v>0.26</v>
      </c>
      <c r="BW419" s="14" t="n">
        <v>0.16</v>
      </c>
      <c r="BX419" s="14" t="n">
        <v>1</v>
      </c>
      <c r="BY419" s="14" t="n">
        <v>13.646</v>
      </c>
      <c r="BZ419" s="14" t="n">
        <v>0</v>
      </c>
      <c r="CA419" s="14" t="n">
        <v>13.646</v>
      </c>
      <c r="CB419" s="14" t="n">
        <v>0</v>
      </c>
      <c r="CC419" s="14" t="n">
        <v>82.58799999999999</v>
      </c>
      <c r="CD419" s="14" t="n">
        <v>7.95</v>
      </c>
      <c r="CE419" s="14" t="n">
        <v>88.598</v>
      </c>
      <c r="CF419" s="14" t="n">
        <v>198.575</v>
      </c>
      <c r="CG419" s="14" t="n">
        <v>0.16</v>
      </c>
      <c r="CH419" s="14" t="n">
        <v>1</v>
      </c>
      <c r="CI419" s="14" t="n">
        <v>0</v>
      </c>
      <c r="CJ419" s="14" t="n">
        <v>0</v>
      </c>
      <c r="CK419" s="14" t="n">
        <v>0</v>
      </c>
      <c r="CL419" s="14" t="n">
        <v>0</v>
      </c>
      <c r="CM419" s="14" t="n">
        <v>0</v>
      </c>
      <c r="CN419" s="14" t="n">
        <v>0</v>
      </c>
      <c r="CO419" s="14" t="n">
        <v>0</v>
      </c>
      <c r="CP419" s="14" t="n">
        <v>0</v>
      </c>
      <c r="CQ419" s="14" t="n">
        <v>1.387</v>
      </c>
      <c r="CR419" s="14" t="n">
        <v>0</v>
      </c>
      <c r="CS419" s="14" t="n">
        <v>5.529</v>
      </c>
      <c r="CT419" s="14" t="n">
        <v>4.251</v>
      </c>
      <c r="CU419" s="14" t="n">
        <v>10.168</v>
      </c>
    </row>
    <row r="420">
      <c r="A420" s="14" t="inlineStr">
        <is>
          <t>KIR2021</t>
        </is>
      </c>
      <c r="B420" s="14" t="inlineStr">
        <is>
          <t>KIR</t>
        </is>
      </c>
      <c r="C420" s="14" t="inlineStr">
        <is>
          <t>KIR</t>
        </is>
      </c>
      <c r="D420" s="14" t="inlineStr">
        <is>
          <t>Kiribati</t>
        </is>
      </c>
      <c r="E420" s="14" t="n">
        <v>2021</v>
      </c>
      <c r="F420" s="14" t="n">
        <v>0.125</v>
      </c>
      <c r="G420" s="14" t="n">
        <v>4.747</v>
      </c>
      <c r="H420" s="14" t="n">
        <v>1.143</v>
      </c>
      <c r="I420" s="14" t="n">
        <v>0</v>
      </c>
      <c r="J420" s="14" t="n">
        <v>4.747</v>
      </c>
      <c r="K420" s="14" t="n">
        <v>0</v>
      </c>
      <c r="L420" s="14" t="n">
        <v>1</v>
      </c>
      <c r="M420" s="14" t="n">
        <v>7.964</v>
      </c>
      <c r="N420" s="14" t="n">
        <v>3.43</v>
      </c>
      <c r="O420" s="14" t="n">
        <v>0</v>
      </c>
      <c r="P420" s="14" t="n">
        <v>7.964</v>
      </c>
      <c r="Q420" s="14" t="n">
        <v>0</v>
      </c>
      <c r="R420" s="14" t="n">
        <v>1</v>
      </c>
      <c r="S420" s="14" t="n">
        <v>10.464</v>
      </c>
      <c r="T420" s="14" t="n">
        <v>6.86</v>
      </c>
      <c r="U420" s="14" t="n">
        <v>0</v>
      </c>
      <c r="V420" s="14" t="n">
        <v>11.772</v>
      </c>
      <c r="W420" s="14" t="n">
        <v>0.125</v>
      </c>
      <c r="X420" s="14" t="n">
        <v>1</v>
      </c>
      <c r="Y420" s="14" t="n">
        <v>10.551</v>
      </c>
      <c r="Z420" s="14" t="n">
        <v>1.302</v>
      </c>
      <c r="AA420" s="14" t="n">
        <v>0</v>
      </c>
      <c r="AB420" s="14" t="n">
        <v>10.551</v>
      </c>
      <c r="AC420" s="14" t="n">
        <v>0</v>
      </c>
      <c r="AD420" s="14" t="n">
        <v>1</v>
      </c>
      <c r="AE420" s="14" t="n">
        <v>11.694</v>
      </c>
      <c r="AF420" s="14" t="n">
        <v>2.549</v>
      </c>
      <c r="AG420" s="14" t="n">
        <v>0</v>
      </c>
      <c r="AH420" s="14" t="n">
        <v>11.694</v>
      </c>
      <c r="AI420" s="14" t="n">
        <v>0</v>
      </c>
      <c r="AJ420" s="14" t="n">
        <v>1</v>
      </c>
      <c r="AK420" s="14" t="n">
        <v>18.554</v>
      </c>
      <c r="AL420" s="14" t="n">
        <v>9.627000000000001</v>
      </c>
      <c r="AM420" s="14" t="n">
        <v>0</v>
      </c>
      <c r="AN420" s="14" t="n">
        <v>20.873</v>
      </c>
      <c r="AO420" s="14" t="n">
        <v>0.125</v>
      </c>
      <c r="AP420" s="14" t="n">
        <v>1</v>
      </c>
      <c r="AQ420" s="14" t="n">
        <v>0.621</v>
      </c>
      <c r="AR420" s="14" t="n">
        <v>0.114</v>
      </c>
      <c r="AS420" s="14" t="n">
        <v>0</v>
      </c>
      <c r="AT420" s="14" t="n">
        <v>0.698</v>
      </c>
      <c r="AU420" s="14" t="n">
        <v>0.125</v>
      </c>
      <c r="AV420" s="14" t="n">
        <v>1</v>
      </c>
      <c r="AW420" s="14" t="n">
        <v>0.593</v>
      </c>
      <c r="AX420" s="14" t="n">
        <v>0.114</v>
      </c>
      <c r="AY420" s="14" t="n">
        <v>0</v>
      </c>
      <c r="AZ420" s="14" t="n">
        <v>0.667</v>
      </c>
      <c r="BA420" s="14" t="n">
        <v>0.125</v>
      </c>
      <c r="BB420" s="14" t="n">
        <v>1</v>
      </c>
      <c r="BC420" s="14" t="n">
        <v>0.44</v>
      </c>
      <c r="BD420" s="14" t="n">
        <v>0.114</v>
      </c>
      <c r="BE420" s="14" t="n">
        <v>0</v>
      </c>
      <c r="BF420" s="14" t="n">
        <v>0.495</v>
      </c>
      <c r="BG420" s="14" t="n">
        <v>0.125</v>
      </c>
      <c r="BH420" s="14" t="n">
        <v>1</v>
      </c>
      <c r="BI420" s="14" t="n">
        <v>0.5600000000000001</v>
      </c>
      <c r="BJ420" s="14" t="n">
        <v>0.114</v>
      </c>
      <c r="BK420" s="14" t="n">
        <v>0</v>
      </c>
      <c r="BL420" s="14" t="n">
        <v>0.63</v>
      </c>
      <c r="BM420" s="14" t="n">
        <v>0.125</v>
      </c>
      <c r="BN420" s="14" t="n">
        <v>1</v>
      </c>
      <c r="BO420" s="14" t="n">
        <v>0</v>
      </c>
      <c r="BP420" s="14" t="n">
        <v>0</v>
      </c>
      <c r="BQ420" s="14" t="n">
        <v>0</v>
      </c>
      <c r="BR420" s="14" t="n">
        <v>0</v>
      </c>
      <c r="BS420" s="14" t="n">
        <v>1</v>
      </c>
      <c r="BT420" s="14" t="n">
        <v>0</v>
      </c>
      <c r="BU420" s="14" t="n">
        <v>0</v>
      </c>
      <c r="BV420" s="14" t="n">
        <v>0</v>
      </c>
      <c r="BW420" s="14" t="n">
        <v>0.125</v>
      </c>
      <c r="BX420" s="14" t="n">
        <v>1</v>
      </c>
      <c r="BY420" s="14" t="n">
        <v>11.787</v>
      </c>
      <c r="BZ420" s="14" t="n">
        <v>0</v>
      </c>
      <c r="CA420" s="14" t="n">
        <v>11.787</v>
      </c>
      <c r="CB420" s="14" t="n">
        <v>0</v>
      </c>
      <c r="CC420" s="14" t="n">
        <v>81.69499999999999</v>
      </c>
      <c r="CD420" s="14" t="n">
        <v>7.95</v>
      </c>
      <c r="CE420" s="14" t="n">
        <v>0</v>
      </c>
      <c r="CF420" s="14" t="n">
        <v>91.907</v>
      </c>
      <c r="CG420" s="14" t="n">
        <v>0.125</v>
      </c>
      <c r="CH420" s="14" t="n">
        <v>1</v>
      </c>
      <c r="CI420" s="14" t="n">
        <v>0</v>
      </c>
      <c r="CJ420" s="14" t="n">
        <v>0</v>
      </c>
      <c r="CK420" s="14" t="n">
        <v>0</v>
      </c>
      <c r="CL420" s="14" t="n">
        <v>0</v>
      </c>
      <c r="CM420" s="14" t="n">
        <v>0</v>
      </c>
      <c r="CN420" s="14" t="n">
        <v>0</v>
      </c>
      <c r="CO420" s="14" t="n">
        <v>0</v>
      </c>
      <c r="CP420" s="14" t="n">
        <v>0</v>
      </c>
      <c r="CQ420" s="14" t="n">
        <v>1.198</v>
      </c>
      <c r="CR420" s="14" t="n">
        <v>0</v>
      </c>
      <c r="CS420" s="14" t="n">
        <v>4.776</v>
      </c>
      <c r="CT420" s="14" t="n">
        <v>3.604</v>
      </c>
      <c r="CU420" s="14" t="n">
        <v>9.407999999999999</v>
      </c>
    </row>
    <row r="421">
      <c r="A421" s="14" t="inlineStr">
        <is>
          <t>KIR2022</t>
        </is>
      </c>
      <c r="B421" s="14" t="inlineStr">
        <is>
          <t>KIR</t>
        </is>
      </c>
      <c r="C421" s="14" t="inlineStr">
        <is>
          <t>KIR</t>
        </is>
      </c>
      <c r="D421" s="14" t="inlineStr">
        <is>
          <t>Kiribati</t>
        </is>
      </c>
      <c r="E421" s="14" t="n">
        <v>2022</v>
      </c>
      <c r="F421" s="14" t="n">
        <v>0.125</v>
      </c>
      <c r="G421" s="14" t="n">
        <v>8.788</v>
      </c>
      <c r="H421" s="14" t="n">
        <v>1.235</v>
      </c>
      <c r="I421" s="14" t="n">
        <v>0</v>
      </c>
      <c r="J421" s="14" t="n">
        <v>8.788</v>
      </c>
      <c r="K421" s="14" t="n">
        <v>0</v>
      </c>
      <c r="L421" s="14" t="n">
        <v>1</v>
      </c>
      <c r="M421" s="14" t="n">
        <v>9.782999999999999</v>
      </c>
      <c r="N421" s="14" t="n">
        <v>3.704</v>
      </c>
      <c r="O421" s="14" t="n">
        <v>0</v>
      </c>
      <c r="P421" s="14" t="n">
        <v>9.782999999999999</v>
      </c>
      <c r="Q421" s="14" t="n">
        <v>0</v>
      </c>
      <c r="R421" s="14" t="n">
        <v>1</v>
      </c>
      <c r="S421" s="14" t="n">
        <v>14.962</v>
      </c>
      <c r="T421" s="14" t="n">
        <v>7.408</v>
      </c>
      <c r="U421" s="14" t="n">
        <v>0.138</v>
      </c>
      <c r="V421" s="14" t="n">
        <v>16.832</v>
      </c>
      <c r="W421" s="14" t="n">
        <v>0.125</v>
      </c>
      <c r="X421" s="14" t="n">
        <v>1</v>
      </c>
      <c r="Y421" s="14" t="n">
        <v>17.332</v>
      </c>
      <c r="Z421" s="14" t="n">
        <v>2.139</v>
      </c>
      <c r="AA421" s="14" t="n">
        <v>0</v>
      </c>
      <c r="AB421" s="14" t="n">
        <v>17.332</v>
      </c>
      <c r="AC421" s="14" t="n">
        <v>0</v>
      </c>
      <c r="AD421" s="14" t="n">
        <v>1</v>
      </c>
      <c r="AE421" s="14" t="n">
        <v>18.566</v>
      </c>
      <c r="AF421" s="14" t="n">
        <v>4.048</v>
      </c>
      <c r="AG421" s="14" t="n">
        <v>0</v>
      </c>
      <c r="AH421" s="14" t="n">
        <v>18.566</v>
      </c>
      <c r="AI421" s="14" t="n">
        <v>0</v>
      </c>
      <c r="AJ421" s="14" t="n">
        <v>1</v>
      </c>
      <c r="AK421" s="14" t="n">
        <v>25.974</v>
      </c>
      <c r="AL421" s="14" t="n">
        <v>13.478</v>
      </c>
      <c r="AM421" s="14" t="n">
        <v>0.24</v>
      </c>
      <c r="AN421" s="14" t="n">
        <v>29.221</v>
      </c>
      <c r="AO421" s="14" t="n">
        <v>0.125</v>
      </c>
      <c r="AP421" s="14" t="n">
        <v>1</v>
      </c>
      <c r="AQ421" s="14" t="n">
        <v>0.847</v>
      </c>
      <c r="AR421" s="14" t="n">
        <v>0.123</v>
      </c>
      <c r="AS421" s="14" t="n">
        <v>0.008</v>
      </c>
      <c r="AT421" s="14" t="n">
        <v>0.952</v>
      </c>
      <c r="AU421" s="14" t="n">
        <v>0.125</v>
      </c>
      <c r="AV421" s="14" t="n">
        <v>1</v>
      </c>
      <c r="AW421" s="14" t="n">
        <v>0.947</v>
      </c>
      <c r="AX421" s="14" t="n">
        <v>0.123</v>
      </c>
      <c r="AY421" s="14" t="n">
        <v>0.008999999999999999</v>
      </c>
      <c r="AZ421" s="14" t="n">
        <v>1.065</v>
      </c>
      <c r="BA421" s="14" t="n">
        <v>0.125</v>
      </c>
      <c r="BB421" s="14" t="n">
        <v>1</v>
      </c>
      <c r="BC421" s="14" t="n">
        <v>0.589</v>
      </c>
      <c r="BD421" s="14" t="n">
        <v>0.123</v>
      </c>
      <c r="BE421" s="14" t="n">
        <v>0.005</v>
      </c>
      <c r="BF421" s="14" t="n">
        <v>0.662</v>
      </c>
      <c r="BG421" s="14" t="n">
        <v>0.125</v>
      </c>
      <c r="BH421" s="14" t="n">
        <v>1</v>
      </c>
      <c r="BI421" s="14" t="n">
        <v>0.6889999999999999</v>
      </c>
      <c r="BJ421" s="14" t="n">
        <v>0.123</v>
      </c>
      <c r="BK421" s="14" t="n">
        <v>0.006</v>
      </c>
      <c r="BL421" s="14" t="n">
        <v>0.775</v>
      </c>
      <c r="BM421" s="14" t="n">
        <v>0.125</v>
      </c>
      <c r="BN421" s="14" t="n">
        <v>1</v>
      </c>
      <c r="BO421" s="14" t="n">
        <v>0</v>
      </c>
      <c r="BP421" s="14" t="n">
        <v>0</v>
      </c>
      <c r="BQ421" s="14" t="n">
        <v>0</v>
      </c>
      <c r="BR421" s="14" t="n">
        <v>0</v>
      </c>
      <c r="BS421" s="14" t="n">
        <v>1</v>
      </c>
      <c r="BT421" s="14" t="n">
        <v>0</v>
      </c>
      <c r="BU421" s="14" t="n">
        <v>0</v>
      </c>
      <c r="BV421" s="14" t="n">
        <v>0</v>
      </c>
      <c r="BW421" s="14" t="n">
        <v>0.125</v>
      </c>
      <c r="BX421" s="14" t="n">
        <v>1</v>
      </c>
      <c r="BY421" s="14" t="n">
        <v>12.729</v>
      </c>
      <c r="BZ421" s="14" t="n">
        <v>0</v>
      </c>
      <c r="CA421" s="14" t="n">
        <v>12.729</v>
      </c>
      <c r="CB421" s="14" t="n">
        <v>0</v>
      </c>
      <c r="CC421" s="14" t="n">
        <v>102.477</v>
      </c>
      <c r="CD421" s="14" t="n">
        <v>7.95</v>
      </c>
      <c r="CE421" s="14" t="n">
        <v>0.948</v>
      </c>
      <c r="CF421" s="14" t="n">
        <v>115.286</v>
      </c>
      <c r="CG421" s="14" t="n">
        <v>0.125</v>
      </c>
      <c r="CH421" s="14" t="n">
        <v>1</v>
      </c>
      <c r="CI421" s="14" t="n">
        <v>0</v>
      </c>
      <c r="CJ421" s="14" t="n">
        <v>0</v>
      </c>
      <c r="CK421" s="14" t="n">
        <v>0</v>
      </c>
      <c r="CL421" s="14" t="n">
        <v>0</v>
      </c>
      <c r="CM421" s="14" t="n">
        <v>0</v>
      </c>
      <c r="CN421" s="14" t="n">
        <v>0</v>
      </c>
      <c r="CO421" s="14" t="n">
        <v>0</v>
      </c>
      <c r="CP421" s="14" t="n">
        <v>0</v>
      </c>
      <c r="CQ421" s="14" t="n">
        <v>1.294</v>
      </c>
      <c r="CR421" s="14" t="n">
        <v>0</v>
      </c>
      <c r="CS421" s="14" t="n">
        <v>5.158</v>
      </c>
      <c r="CT421" s="14" t="n">
        <v>7.554</v>
      </c>
      <c r="CU421" s="14" t="n">
        <v>16.097</v>
      </c>
    </row>
    <row r="422">
      <c r="A422" s="14" t="inlineStr">
        <is>
          <t>KIR2023</t>
        </is>
      </c>
      <c r="B422" s="14" t="inlineStr">
        <is>
          <t>KIR</t>
        </is>
      </c>
      <c r="C422" s="14" t="inlineStr">
        <is>
          <t>KIR</t>
        </is>
      </c>
      <c r="D422" s="14" t="inlineStr">
        <is>
          <t>Kiribati</t>
        </is>
      </c>
      <c r="E422" s="14" t="n">
        <v>2023</v>
      </c>
      <c r="F422" s="14" t="n">
        <v>0.125</v>
      </c>
      <c r="G422" s="14" t="n">
        <v>5.77</v>
      </c>
      <c r="H422" s="14" t="n">
        <v>1.286</v>
      </c>
      <c r="I422" s="14" t="n">
        <v>0</v>
      </c>
      <c r="J422" s="14" t="n">
        <v>5.77</v>
      </c>
      <c r="K422" s="14" t="n">
        <v>0</v>
      </c>
      <c r="L422" s="14" t="n">
        <v>1</v>
      </c>
      <c r="M422" s="14" t="n">
        <v>7.886</v>
      </c>
      <c r="N422" s="14" t="n">
        <v>3.857</v>
      </c>
      <c r="O422" s="14" t="n">
        <v>0</v>
      </c>
      <c r="P422" s="14" t="n">
        <v>7.886</v>
      </c>
      <c r="Q422" s="14" t="n">
        <v>0</v>
      </c>
      <c r="R422" s="14" t="n">
        <v>1</v>
      </c>
      <c r="S422" s="14" t="n">
        <v>12.198</v>
      </c>
      <c r="T422" s="14" t="n">
        <v>7.714</v>
      </c>
      <c r="U422" s="14" t="n">
        <v>0.169</v>
      </c>
      <c r="V422" s="14" t="n">
        <v>13.723</v>
      </c>
      <c r="W422" s="14" t="n">
        <v>0.125</v>
      </c>
      <c r="X422" s="14" t="n">
        <v>1</v>
      </c>
      <c r="Y422" s="14" t="n">
        <v>13.814</v>
      </c>
      <c r="Z422" s="14" t="n">
        <v>1.705</v>
      </c>
      <c r="AA422" s="14" t="n">
        <v>0</v>
      </c>
      <c r="AB422" s="14" t="n">
        <v>13.814</v>
      </c>
      <c r="AC422" s="14" t="n">
        <v>0</v>
      </c>
      <c r="AD422" s="14" t="n">
        <v>1</v>
      </c>
      <c r="AE422" s="14" t="n">
        <v>15.1</v>
      </c>
      <c r="AF422" s="14" t="n">
        <v>3.292</v>
      </c>
      <c r="AG422" s="14" t="n">
        <v>0</v>
      </c>
      <c r="AH422" s="14" t="n">
        <v>15.1</v>
      </c>
      <c r="AI422" s="14" t="n">
        <v>0</v>
      </c>
      <c r="AJ422" s="14" t="n">
        <v>1</v>
      </c>
      <c r="AK422" s="14" t="n">
        <v>22.814</v>
      </c>
      <c r="AL422" s="14" t="n">
        <v>11.838</v>
      </c>
      <c r="AM422" s="14" t="n">
        <v>0.316</v>
      </c>
      <c r="AN422" s="14" t="n">
        <v>25.666</v>
      </c>
      <c r="AO422" s="14" t="n">
        <v>0.125</v>
      </c>
      <c r="AP422" s="14" t="n">
        <v>1</v>
      </c>
      <c r="AQ422" s="14" t="n">
        <v>0.749</v>
      </c>
      <c r="AR422" s="14" t="n">
        <v>0.129</v>
      </c>
      <c r="AS422" s="14" t="n">
        <v>0.01</v>
      </c>
      <c r="AT422" s="14" t="n">
        <v>0.842</v>
      </c>
      <c r="AU422" s="14" t="n">
        <v>0.125</v>
      </c>
      <c r="AV422" s="14" t="n">
        <v>1</v>
      </c>
      <c r="AW422" s="14" t="n">
        <v>0.783</v>
      </c>
      <c r="AX422" s="14" t="n">
        <v>0.129</v>
      </c>
      <c r="AY422" s="14" t="n">
        <v>0.011</v>
      </c>
      <c r="AZ422" s="14" t="n">
        <v>0.88</v>
      </c>
      <c r="BA422" s="14" t="n">
        <v>0.125</v>
      </c>
      <c r="BB422" s="14" t="n">
        <v>1</v>
      </c>
      <c r="BC422" s="14" t="n">
        <v>0.527</v>
      </c>
      <c r="BD422" s="14" t="n">
        <v>0.129</v>
      </c>
      <c r="BE422" s="14" t="n">
        <v>0.007</v>
      </c>
      <c r="BF422" s="14" t="n">
        <v>0.593</v>
      </c>
      <c r="BG422" s="14" t="n">
        <v>0.125</v>
      </c>
      <c r="BH422" s="14" t="n">
        <v>1</v>
      </c>
      <c r="BI422" s="14" t="n">
        <v>0.64</v>
      </c>
      <c r="BJ422" s="14" t="n">
        <v>0.129</v>
      </c>
      <c r="BK422" s="14" t="n">
        <v>0.008999999999999999</v>
      </c>
      <c r="BL422" s="14" t="n">
        <v>0.72</v>
      </c>
      <c r="BM422" s="14" t="n">
        <v>0.125</v>
      </c>
      <c r="BN422" s="14" t="n">
        <v>1</v>
      </c>
      <c r="BO422" s="14" t="n">
        <v>0</v>
      </c>
      <c r="BP422" s="14" t="n">
        <v>0</v>
      </c>
      <c r="BQ422" s="14" t="n">
        <v>0</v>
      </c>
      <c r="BR422" s="14" t="n">
        <v>0</v>
      </c>
      <c r="BS422" s="14" t="n">
        <v>1</v>
      </c>
      <c r="BT422" s="14" t="n">
        <v>0</v>
      </c>
      <c r="BU422" s="14" t="n">
        <v>0</v>
      </c>
      <c r="BV422" s="14" t="n">
        <v>0</v>
      </c>
      <c r="BW422" s="14" t="n">
        <v>0.125</v>
      </c>
      <c r="BX422" s="14" t="n">
        <v>1</v>
      </c>
      <c r="BY422" s="14" t="n">
        <v>13.254</v>
      </c>
      <c r="BZ422" s="14" t="n">
        <v>0</v>
      </c>
      <c r="CA422" s="14" t="n">
        <v>13.254</v>
      </c>
      <c r="CB422" s="14" t="n">
        <v>0</v>
      </c>
      <c r="CC422" s="14" t="n">
        <v>87.07899999999999</v>
      </c>
      <c r="CD422" s="14" t="n">
        <v>7.95</v>
      </c>
      <c r="CE422" s="14" t="n">
        <v>1.205</v>
      </c>
      <c r="CF422" s="14" t="n">
        <v>97.964</v>
      </c>
      <c r="CG422" s="14" t="n">
        <v>0.125</v>
      </c>
      <c r="CH422" s="14" t="n">
        <v>1</v>
      </c>
      <c r="CI422" s="14" t="n">
        <v>0</v>
      </c>
      <c r="CJ422" s="14" t="n">
        <v>0</v>
      </c>
      <c r="CK422" s="14" t="n">
        <v>0</v>
      </c>
      <c r="CL422" s="14" t="n">
        <v>0</v>
      </c>
      <c r="CM422" s="14" t="n">
        <v>0</v>
      </c>
      <c r="CN422" s="14" t="n">
        <v>0</v>
      </c>
      <c r="CO422" s="14" t="n">
        <v>0</v>
      </c>
      <c r="CP422" s="14" t="n">
        <v>0</v>
      </c>
      <c r="CQ422" s="14" t="n">
        <v>1.348</v>
      </c>
      <c r="CR422" s="14" t="n">
        <v>0</v>
      </c>
      <c r="CS422" s="14" t="n">
        <v>5.37</v>
      </c>
      <c r="CT422" s="14" t="n">
        <v>4.484</v>
      </c>
      <c r="CU422" s="14" t="n">
        <v>12.529</v>
      </c>
    </row>
    <row r="423">
      <c r="A423" s="14" t="inlineStr">
        <is>
          <t>KIR2024</t>
        </is>
      </c>
      <c r="B423" s="14" t="inlineStr">
        <is>
          <t>KIR</t>
        </is>
      </c>
      <c r="C423" s="14" t="inlineStr">
        <is>
          <t>KIR</t>
        </is>
      </c>
      <c r="D423" s="14" t="inlineStr">
        <is>
          <t>Kiribati</t>
        </is>
      </c>
      <c r="E423" s="14" t="n">
        <v>2024</v>
      </c>
      <c r="F423" s="14" t="n">
        <v>0.125</v>
      </c>
      <c r="G423" s="14" t="n">
        <v>4.833</v>
      </c>
      <c r="H423" s="14" t="n">
        <v>1.324</v>
      </c>
      <c r="I423" s="14" t="n">
        <v>0</v>
      </c>
      <c r="J423" s="14" t="n">
        <v>4.833</v>
      </c>
      <c r="K423" s="14" t="n">
        <v>0</v>
      </c>
      <c r="L423" s="14" t="n">
        <v>1</v>
      </c>
      <c r="M423" s="14" t="n">
        <v>7.124</v>
      </c>
      <c r="N423" s="14" t="n">
        <v>3.971</v>
      </c>
      <c r="O423" s="14" t="n">
        <v>0</v>
      </c>
      <c r="P423" s="14" t="n">
        <v>7.124</v>
      </c>
      <c r="Q423" s="14" t="n">
        <v>0</v>
      </c>
      <c r="R423" s="14" t="n">
        <v>1</v>
      </c>
      <c r="S423" s="14" t="n">
        <v>11.451</v>
      </c>
      <c r="T423" s="14" t="n">
        <v>7.942</v>
      </c>
      <c r="U423" s="14" t="n">
        <v>0.195</v>
      </c>
      <c r="V423" s="14" t="n">
        <v>12.882</v>
      </c>
      <c r="W423" s="14" t="n">
        <v>0.125</v>
      </c>
      <c r="X423" s="14" t="n">
        <v>1</v>
      </c>
      <c r="Y423" s="14" t="n">
        <v>12.219</v>
      </c>
      <c r="Z423" s="14" t="n">
        <v>1.508</v>
      </c>
      <c r="AA423" s="14" t="n">
        <v>0</v>
      </c>
      <c r="AB423" s="14" t="n">
        <v>12.219</v>
      </c>
      <c r="AC423" s="14" t="n">
        <v>0</v>
      </c>
      <c r="AD423" s="14" t="n">
        <v>1</v>
      </c>
      <c r="AE423" s="14" t="n">
        <v>13.543</v>
      </c>
      <c r="AF423" s="14" t="n">
        <v>2.952</v>
      </c>
      <c r="AG423" s="14" t="n">
        <v>0</v>
      </c>
      <c r="AH423" s="14" t="n">
        <v>13.543</v>
      </c>
      <c r="AI423" s="14" t="n">
        <v>0</v>
      </c>
      <c r="AJ423" s="14" t="n">
        <v>1</v>
      </c>
      <c r="AK423" s="14" t="n">
        <v>21.484</v>
      </c>
      <c r="AL423" s="14" t="n">
        <v>11.148</v>
      </c>
      <c r="AM423" s="14" t="n">
        <v>0.366</v>
      </c>
      <c r="AN423" s="14" t="n">
        <v>24.17</v>
      </c>
      <c r="AO423" s="14" t="n">
        <v>0.125</v>
      </c>
      <c r="AP423" s="14" t="n">
        <v>1</v>
      </c>
      <c r="AQ423" s="14" t="n">
        <v>0.72</v>
      </c>
      <c r="AR423" s="14" t="n">
        <v>0.132</v>
      </c>
      <c r="AS423" s="14" t="n">
        <v>0.012</v>
      </c>
      <c r="AT423" s="14" t="n">
        <v>0.8100000000000001</v>
      </c>
      <c r="AU423" s="14" t="n">
        <v>0.125</v>
      </c>
      <c r="AV423" s="14" t="n">
        <v>1</v>
      </c>
      <c r="AW423" s="14" t="n">
        <v>0.734</v>
      </c>
      <c r="AX423" s="14" t="n">
        <v>0.132</v>
      </c>
      <c r="AY423" s="14" t="n">
        <v>0.012</v>
      </c>
      <c r="AZ423" s="14" t="n">
        <v>0.825</v>
      </c>
      <c r="BA423" s="14" t="n">
        <v>0.125</v>
      </c>
      <c r="BB423" s="14" t="n">
        <v>1</v>
      </c>
      <c r="BC423" s="14" t="n">
        <v>0.51</v>
      </c>
      <c r="BD423" s="14" t="n">
        <v>0.132</v>
      </c>
      <c r="BE423" s="14" t="n">
        <v>0.008999999999999999</v>
      </c>
      <c r="BF423" s="14" t="n">
        <v>0.574</v>
      </c>
      <c r="BG423" s="14" t="n">
        <v>0.125</v>
      </c>
      <c r="BH423" s="14" t="n">
        <v>1</v>
      </c>
      <c r="BI423" s="14" t="n">
        <v>0.652</v>
      </c>
      <c r="BJ423" s="14" t="n">
        <v>0.132</v>
      </c>
      <c r="BK423" s="14" t="n">
        <v>0.011</v>
      </c>
      <c r="BL423" s="14" t="n">
        <v>0.734</v>
      </c>
      <c r="BM423" s="14" t="n">
        <v>0.125</v>
      </c>
      <c r="BN423" s="14" t="n">
        <v>1</v>
      </c>
      <c r="BO423" s="14" t="n">
        <v>0</v>
      </c>
      <c r="BP423" s="14" t="n">
        <v>0</v>
      </c>
      <c r="BQ423" s="14" t="n">
        <v>0</v>
      </c>
      <c r="BR423" s="14" t="n">
        <v>0</v>
      </c>
      <c r="BS423" s="14" t="n">
        <v>1</v>
      </c>
      <c r="BT423" s="14" t="n">
        <v>0</v>
      </c>
      <c r="BU423" s="14" t="n">
        <v>0</v>
      </c>
      <c r="BV423" s="14" t="n">
        <v>0</v>
      </c>
      <c r="BW423" s="14" t="n">
        <v>0.125</v>
      </c>
      <c r="BX423" s="14" t="n">
        <v>1</v>
      </c>
      <c r="BY423" s="14" t="n">
        <v>13.646</v>
      </c>
      <c r="BZ423" s="14" t="n">
        <v>0</v>
      </c>
      <c r="CA423" s="14" t="n">
        <v>13.646</v>
      </c>
      <c r="CB423" s="14" t="n">
        <v>0</v>
      </c>
      <c r="CC423" s="14" t="n">
        <v>86.38500000000001</v>
      </c>
      <c r="CD423" s="14" t="n">
        <v>7.95</v>
      </c>
      <c r="CE423" s="14" t="n">
        <v>1.471</v>
      </c>
      <c r="CF423" s="14" t="n">
        <v>97.184</v>
      </c>
      <c r="CG423" s="14" t="n">
        <v>0.125</v>
      </c>
      <c r="CH423" s="14" t="n">
        <v>1</v>
      </c>
      <c r="CI423" s="14" t="n">
        <v>0</v>
      </c>
      <c r="CJ423" s="14" t="n">
        <v>0</v>
      </c>
      <c r="CK423" s="14" t="n">
        <v>0</v>
      </c>
      <c r="CL423" s="14" t="n">
        <v>0</v>
      </c>
      <c r="CM423" s="14" t="n">
        <v>0</v>
      </c>
      <c r="CN423" s="14" t="n">
        <v>0</v>
      </c>
      <c r="CO423" s="14" t="n">
        <v>0</v>
      </c>
      <c r="CP423" s="14" t="n">
        <v>0</v>
      </c>
      <c r="CQ423" s="14" t="n">
        <v>1.387</v>
      </c>
      <c r="CR423" s="14" t="n">
        <v>0</v>
      </c>
      <c r="CS423" s="14" t="n">
        <v>5.529</v>
      </c>
      <c r="CT423" s="14" t="n">
        <v>3.509</v>
      </c>
      <c r="CU423" s="14" t="n">
        <v>10.896</v>
      </c>
    </row>
    <row r="424">
      <c r="A424" s="14" t="inlineStr">
        <is>
          <t>KOR2021</t>
        </is>
      </c>
      <c r="B424" s="14" t="inlineStr">
        <is>
          <t>KOR</t>
        </is>
      </c>
      <c r="C424" s="14" t="inlineStr">
        <is>
          <t>KOR</t>
        </is>
      </c>
      <c r="D424" s="14" t="inlineStr">
        <is>
          <t>Korea</t>
        </is>
      </c>
      <c r="E424" s="14" t="n">
        <v>2021</v>
      </c>
      <c r="F424" s="14" t="n">
        <v>0.1</v>
      </c>
      <c r="G424" s="14" t="n">
        <v>4.446</v>
      </c>
      <c r="H424" s="14" t="n">
        <v>0.973</v>
      </c>
      <c r="I424" s="14" t="n">
        <v>2.735</v>
      </c>
      <c r="J424" s="14" t="n">
        <v>7.181</v>
      </c>
      <c r="K424" s="14" t="n">
        <v>0</v>
      </c>
      <c r="L424" s="14" t="n">
        <v>1</v>
      </c>
      <c r="M424" s="14" t="n">
        <v>5.764</v>
      </c>
      <c r="N424" s="14" t="n">
        <v>2.612</v>
      </c>
      <c r="O424" s="14" t="n">
        <v>1.417</v>
      </c>
      <c r="P424" s="14" t="n">
        <v>7.181</v>
      </c>
      <c r="Q424" s="14" t="n">
        <v>0</v>
      </c>
      <c r="R424" s="14" t="n">
        <v>1</v>
      </c>
      <c r="S424" s="14" t="n">
        <v>11.463</v>
      </c>
      <c r="T424" s="14" t="n">
        <v>7.103</v>
      </c>
      <c r="U424" s="14" t="n">
        <v>-3.064</v>
      </c>
      <c r="V424" s="14" t="n">
        <v>8.398</v>
      </c>
      <c r="W424" s="14" t="n">
        <v>0</v>
      </c>
      <c r="X424" s="14" t="n">
        <v>0</v>
      </c>
      <c r="Y424" s="14" t="n">
        <v>13.956</v>
      </c>
      <c r="Z424" s="14" t="n">
        <v>1.542</v>
      </c>
      <c r="AA424" s="14" t="n">
        <v>0.147</v>
      </c>
      <c r="AB424" s="14" t="n">
        <v>14.103</v>
      </c>
      <c r="AC424" s="14" t="n">
        <v>0</v>
      </c>
      <c r="AD424" s="14" t="n">
        <v>1</v>
      </c>
      <c r="AE424" s="14" t="n">
        <v>14.038</v>
      </c>
      <c r="AF424" s="14" t="n">
        <v>2.762</v>
      </c>
      <c r="AG424" s="14" t="n">
        <v>1.631</v>
      </c>
      <c r="AH424" s="14" t="n">
        <v>15.669</v>
      </c>
      <c r="AI424" s="14" t="n">
        <v>0</v>
      </c>
      <c r="AJ424" s="14" t="n">
        <v>1</v>
      </c>
      <c r="AK424" s="14" t="n">
        <v>17.765</v>
      </c>
      <c r="AL424" s="14" t="n">
        <v>8.718999999999999</v>
      </c>
      <c r="AM424" s="14" t="n">
        <v>-5.204</v>
      </c>
      <c r="AN424" s="14" t="n">
        <v>13.817</v>
      </c>
      <c r="AO424" s="14" t="n">
        <v>0</v>
      </c>
      <c r="AP424" s="14" t="n">
        <v>0</v>
      </c>
      <c r="AQ424" s="14" t="n">
        <v>0.621</v>
      </c>
      <c r="AR424" s="14" t="n">
        <v>0.114</v>
      </c>
      <c r="AS424" s="14" t="n">
        <v>0.623</v>
      </c>
      <c r="AT424" s="14" t="n">
        <v>1.367</v>
      </c>
      <c r="AU424" s="14" t="n">
        <v>0.1</v>
      </c>
      <c r="AV424" s="14" t="n">
        <v>1</v>
      </c>
      <c r="AW424" s="14" t="n">
        <v>0.593</v>
      </c>
      <c r="AX424" s="14" t="n">
        <v>0.114</v>
      </c>
      <c r="AY424" s="14" t="n">
        <v>0.512</v>
      </c>
      <c r="AZ424" s="14" t="n">
        <v>1.216</v>
      </c>
      <c r="BA424" s="14" t="n">
        <v>0.1</v>
      </c>
      <c r="BB424" s="14" t="n">
        <v>1</v>
      </c>
      <c r="BC424" s="14" t="n">
        <v>0.44</v>
      </c>
      <c r="BD424" s="14" t="n">
        <v>0.114</v>
      </c>
      <c r="BE424" s="14" t="n">
        <v>0.141</v>
      </c>
      <c r="BF424" s="14" t="n">
        <v>0.639</v>
      </c>
      <c r="BG424" s="14" t="n">
        <v>0.1</v>
      </c>
      <c r="BH424" s="14" t="n">
        <v>1</v>
      </c>
      <c r="BI424" s="14" t="n">
        <v>0.5600000000000001</v>
      </c>
      <c r="BJ424" s="14" t="n">
        <v>0.114</v>
      </c>
      <c r="BK424" s="14" t="n">
        <v>0.192</v>
      </c>
      <c r="BL424" s="14" t="n">
        <v>0.828</v>
      </c>
      <c r="BM424" s="14" t="n">
        <v>0.1</v>
      </c>
      <c r="BN424" s="14" t="n">
        <v>1</v>
      </c>
      <c r="BO424" s="14" t="n">
        <v>0</v>
      </c>
      <c r="BP424" s="14" t="n">
        <v>0.003</v>
      </c>
      <c r="BQ424" s="14" t="n">
        <v>0.091</v>
      </c>
      <c r="BR424" s="14" t="n">
        <v>0</v>
      </c>
      <c r="BS424" s="14" t="n">
        <v>0.833</v>
      </c>
      <c r="BT424" s="14" t="n">
        <v>0</v>
      </c>
      <c r="BU424" s="14" t="n">
        <v>0.004</v>
      </c>
      <c r="BV424" s="14" t="n">
        <v>0.094</v>
      </c>
      <c r="BW424" s="14" t="n">
        <v>0</v>
      </c>
      <c r="BX424" s="14" t="n">
        <v>0.667</v>
      </c>
      <c r="BY424" s="14" t="n">
        <v>2.587</v>
      </c>
      <c r="BZ424" s="14" t="n">
        <v>0</v>
      </c>
      <c r="CA424" s="14" t="n">
        <v>2.587</v>
      </c>
      <c r="CB424" s="14" t="n">
        <v>0</v>
      </c>
      <c r="CC424" s="14" t="n">
        <v>81.69499999999999</v>
      </c>
      <c r="CD424" s="14" t="n">
        <v>7.95</v>
      </c>
      <c r="CE424" s="14" t="n">
        <v>-1.133</v>
      </c>
      <c r="CF424" s="14" t="n">
        <v>88.619</v>
      </c>
      <c r="CG424" s="14" t="n">
        <v>0.1</v>
      </c>
      <c r="CH424" s="14" t="n">
        <v>1</v>
      </c>
      <c r="CI424" s="14" t="n">
        <v>0</v>
      </c>
      <c r="CJ424" s="14" t="n">
        <v>0</v>
      </c>
      <c r="CK424" s="14" t="n">
        <v>0</v>
      </c>
      <c r="CL424" s="14" t="n">
        <v>0.029</v>
      </c>
      <c r="CM424" s="14" t="n">
        <v>0</v>
      </c>
      <c r="CN424" s="14" t="n">
        <v>0</v>
      </c>
      <c r="CO424" s="14" t="n">
        <v>0</v>
      </c>
      <c r="CP424" s="14" t="n">
        <v>0</v>
      </c>
      <c r="CQ424" s="14" t="n">
        <v>1.198</v>
      </c>
      <c r="CR424" s="14" t="n">
        <v>0</v>
      </c>
      <c r="CS424" s="14" t="n">
        <v>1.655</v>
      </c>
      <c r="CT424" s="14" t="n">
        <v>5.524</v>
      </c>
      <c r="CU424" s="14" t="n">
        <v>10.311</v>
      </c>
    </row>
    <row r="425">
      <c r="A425" s="14" t="inlineStr">
        <is>
          <t>KOR2022</t>
        </is>
      </c>
      <c r="B425" s="14" t="inlineStr">
        <is>
          <t>KOR</t>
        </is>
      </c>
      <c r="C425" s="14" t="inlineStr">
        <is>
          <t>KOR</t>
        </is>
      </c>
      <c r="D425" s="14" t="inlineStr">
        <is>
          <t>Korea</t>
        </is>
      </c>
      <c r="E425" s="14" t="n">
        <v>2022</v>
      </c>
      <c r="F425" s="14" t="n">
        <v>0.1</v>
      </c>
      <c r="G425" s="14" t="n">
        <v>3.98</v>
      </c>
      <c r="H425" s="14" t="n">
        <v>0.618</v>
      </c>
      <c r="I425" s="14" t="n">
        <v>3.182</v>
      </c>
      <c r="J425" s="14" t="n">
        <v>7.162</v>
      </c>
      <c r="K425" s="14" t="n">
        <v>0</v>
      </c>
      <c r="L425" s="14" t="n">
        <v>1</v>
      </c>
      <c r="M425" s="14" t="n">
        <v>4.988</v>
      </c>
      <c r="N425" s="14" t="n">
        <v>2.06</v>
      </c>
      <c r="O425" s="14" t="n">
        <v>2.174</v>
      </c>
      <c r="P425" s="14" t="n">
        <v>7.162</v>
      </c>
      <c r="Q425" s="14" t="n">
        <v>0</v>
      </c>
      <c r="R425" s="14" t="n">
        <v>1</v>
      </c>
      <c r="S425" s="14" t="n">
        <v>8.478</v>
      </c>
      <c r="T425" s="14" t="n">
        <v>4.152</v>
      </c>
      <c r="U425" s="14" t="n">
        <v>-1.275</v>
      </c>
      <c r="V425" s="14" t="n">
        <v>7.203</v>
      </c>
      <c r="W425" s="14" t="n">
        <v>0</v>
      </c>
      <c r="X425" s="14" t="n">
        <v>0</v>
      </c>
      <c r="Y425" s="14" t="n">
        <v>23.589</v>
      </c>
      <c r="Z425" s="14" t="n">
        <v>2.475</v>
      </c>
      <c r="AA425" s="14" t="n">
        <v>1.306</v>
      </c>
      <c r="AB425" s="14" t="n">
        <v>24.896</v>
      </c>
      <c r="AC425" s="14" t="n">
        <v>0</v>
      </c>
      <c r="AD425" s="14" t="n">
        <v>1</v>
      </c>
      <c r="AE425" s="14" t="n">
        <v>23.763</v>
      </c>
      <c r="AF425" s="14" t="n">
        <v>4.405</v>
      </c>
      <c r="AG425" s="14" t="n">
        <v>0.034</v>
      </c>
      <c r="AH425" s="14" t="n">
        <v>23.797</v>
      </c>
      <c r="AI425" s="14" t="n">
        <v>0</v>
      </c>
      <c r="AJ425" s="14" t="n">
        <v>1</v>
      </c>
      <c r="AK425" s="14" t="n">
        <v>28.038</v>
      </c>
      <c r="AL425" s="14" t="n">
        <v>13.389</v>
      </c>
      <c r="AM425" s="14" t="n">
        <v>-15.252</v>
      </c>
      <c r="AN425" s="14" t="n">
        <v>14.064</v>
      </c>
      <c r="AO425" s="14" t="n">
        <v>0</v>
      </c>
      <c r="AP425" s="14" t="n">
        <v>0</v>
      </c>
      <c r="AQ425" s="14" t="n">
        <v>0.847</v>
      </c>
      <c r="AR425" s="14" t="n">
        <v>0.123</v>
      </c>
      <c r="AS425" s="14" t="n">
        <v>0.406</v>
      </c>
      <c r="AT425" s="14" t="n">
        <v>1.378</v>
      </c>
      <c r="AU425" s="14" t="n">
        <v>0.1</v>
      </c>
      <c r="AV425" s="14" t="n">
        <v>1</v>
      </c>
      <c r="AW425" s="14" t="n">
        <v>0.947</v>
      </c>
      <c r="AX425" s="14" t="n">
        <v>0.123</v>
      </c>
      <c r="AY425" s="14" t="n">
        <v>0.351</v>
      </c>
      <c r="AZ425" s="14" t="n">
        <v>1.427</v>
      </c>
      <c r="BA425" s="14" t="n">
        <v>0.1</v>
      </c>
      <c r="BB425" s="14" t="n">
        <v>1</v>
      </c>
      <c r="BC425" s="14" t="n">
        <v>0.589</v>
      </c>
      <c r="BD425" s="14" t="n">
        <v>0.123</v>
      </c>
      <c r="BE425" s="14" t="n">
        <v>0.015</v>
      </c>
      <c r="BF425" s="14" t="n">
        <v>0.664</v>
      </c>
      <c r="BG425" s="14" t="n">
        <v>0.1</v>
      </c>
      <c r="BH425" s="14" t="n">
        <v>1</v>
      </c>
      <c r="BI425" s="14" t="n">
        <v>0.6889999999999999</v>
      </c>
      <c r="BJ425" s="14" t="n">
        <v>0.123</v>
      </c>
      <c r="BK425" s="14" t="n">
        <v>0.354</v>
      </c>
      <c r="BL425" s="14" t="n">
        <v>1.147</v>
      </c>
      <c r="BM425" s="14" t="n">
        <v>0.1</v>
      </c>
      <c r="BN425" s="14" t="n">
        <v>1</v>
      </c>
      <c r="BO425" s="14" t="n">
        <v>0</v>
      </c>
      <c r="BP425" s="14" t="n">
        <v>0.003</v>
      </c>
      <c r="BQ425" s="14" t="n">
        <v>0.094</v>
      </c>
      <c r="BR425" s="14" t="n">
        <v>0</v>
      </c>
      <c r="BS425" s="14" t="n">
        <v>0.833</v>
      </c>
      <c r="BT425" s="14" t="n">
        <v>0</v>
      </c>
      <c r="BU425" s="14" t="n">
        <v>0.003</v>
      </c>
      <c r="BV425" s="14" t="n">
        <v>0.092</v>
      </c>
      <c r="BW425" s="14" t="n">
        <v>0</v>
      </c>
      <c r="BX425" s="14" t="n">
        <v>0.667</v>
      </c>
      <c r="BY425" s="14" t="n">
        <v>2.794</v>
      </c>
      <c r="BZ425" s="14" t="n">
        <v>0</v>
      </c>
      <c r="CA425" s="14" t="n">
        <v>2.794</v>
      </c>
      <c r="CB425" s="14" t="n">
        <v>0</v>
      </c>
      <c r="CC425" s="14" t="n">
        <v>102.477</v>
      </c>
      <c r="CD425" s="14" t="n">
        <v>7.95</v>
      </c>
      <c r="CE425" s="14" t="n">
        <v>-5.812</v>
      </c>
      <c r="CF425" s="14" t="n">
        <v>106.331</v>
      </c>
      <c r="CG425" s="14" t="n">
        <v>0.1</v>
      </c>
      <c r="CH425" s="14" t="n">
        <v>1</v>
      </c>
      <c r="CI425" s="14" t="n">
        <v>0</v>
      </c>
      <c r="CJ425" s="14" t="n">
        <v>0</v>
      </c>
      <c r="CK425" s="14" t="n">
        <v>0</v>
      </c>
      <c r="CL425" s="14" t="n">
        <v>0.031</v>
      </c>
      <c r="CM425" s="14" t="n">
        <v>0</v>
      </c>
      <c r="CN425" s="14" t="n">
        <v>0</v>
      </c>
      <c r="CO425" s="14" t="n">
        <v>0</v>
      </c>
      <c r="CP425" s="14" t="n">
        <v>0</v>
      </c>
      <c r="CQ425" s="14" t="n">
        <v>1.294</v>
      </c>
      <c r="CR425" s="14" t="n">
        <v>0</v>
      </c>
      <c r="CS425" s="14" t="n">
        <v>1.788</v>
      </c>
      <c r="CT425" s="14" t="n">
        <v>11.201</v>
      </c>
      <c r="CU425" s="14" t="n">
        <v>19.853</v>
      </c>
    </row>
    <row r="426">
      <c r="A426" s="14" t="inlineStr">
        <is>
          <t>KOR2023</t>
        </is>
      </c>
      <c r="B426" s="14" t="inlineStr">
        <is>
          <t>KOR</t>
        </is>
      </c>
      <c r="C426" s="14" t="inlineStr">
        <is>
          <t>KOR</t>
        </is>
      </c>
      <c r="D426" s="14" t="inlineStr">
        <is>
          <t>Korea</t>
        </is>
      </c>
      <c r="E426" s="14" t="n">
        <v>2023</v>
      </c>
      <c r="F426" s="14" t="n">
        <v>0.1</v>
      </c>
      <c r="G426" s="14" t="n">
        <v>4.112</v>
      </c>
      <c r="H426" s="14" t="n">
        <v>0.9370000000000001</v>
      </c>
      <c r="I426" s="14" t="n">
        <v>2.31</v>
      </c>
      <c r="J426" s="14" t="n">
        <v>6.422</v>
      </c>
      <c r="K426" s="14" t="n">
        <v>0</v>
      </c>
      <c r="L426" s="14" t="n">
        <v>1</v>
      </c>
      <c r="M426" s="14" t="n">
        <v>5.052</v>
      </c>
      <c r="N426" s="14" t="n">
        <v>2.505</v>
      </c>
      <c r="O426" s="14" t="n">
        <v>1.371</v>
      </c>
      <c r="P426" s="14" t="n">
        <v>6.422</v>
      </c>
      <c r="Q426" s="14" t="n">
        <v>0</v>
      </c>
      <c r="R426" s="14" t="n">
        <v>1</v>
      </c>
      <c r="S426" s="14" t="n">
        <v>8.856999999999999</v>
      </c>
      <c r="T426" s="14" t="n">
        <v>5.554</v>
      </c>
      <c r="U426" s="14" t="n">
        <v>-0.821</v>
      </c>
      <c r="V426" s="14" t="n">
        <v>8.035</v>
      </c>
      <c r="W426" s="14" t="n">
        <v>0</v>
      </c>
      <c r="X426" s="14" t="n">
        <v>0</v>
      </c>
      <c r="Y426" s="14" t="n">
        <v>18.667</v>
      </c>
      <c r="Z426" s="14" t="n">
        <v>2.091</v>
      </c>
      <c r="AA426" s="14" t="n">
        <v>3.185</v>
      </c>
      <c r="AB426" s="14" t="n">
        <v>21.852</v>
      </c>
      <c r="AC426" s="14" t="n">
        <v>0</v>
      </c>
      <c r="AD426" s="14" t="n">
        <v>1</v>
      </c>
      <c r="AE426" s="14" t="n">
        <v>18.892</v>
      </c>
      <c r="AF426" s="14" t="n">
        <v>3.763</v>
      </c>
      <c r="AG426" s="14" t="n">
        <v>1.952</v>
      </c>
      <c r="AH426" s="14" t="n">
        <v>20.844</v>
      </c>
      <c r="AI426" s="14" t="n">
        <v>0</v>
      </c>
      <c r="AJ426" s="14" t="n">
        <v>1</v>
      </c>
      <c r="AK426" s="14" t="n">
        <v>23.473</v>
      </c>
      <c r="AL426" s="14" t="n">
        <v>11.628</v>
      </c>
      <c r="AM426" s="14" t="n">
        <v>-7.703</v>
      </c>
      <c r="AN426" s="14" t="n">
        <v>17.346</v>
      </c>
      <c r="AO426" s="14" t="n">
        <v>0</v>
      </c>
      <c r="AP426" s="14" t="n">
        <v>0</v>
      </c>
      <c r="AQ426" s="14" t="n">
        <v>0.749</v>
      </c>
      <c r="AR426" s="14" t="n">
        <v>0.129</v>
      </c>
      <c r="AS426" s="14" t="n">
        <v>0.373</v>
      </c>
      <c r="AT426" s="14" t="n">
        <v>1.234</v>
      </c>
      <c r="AU426" s="14" t="n">
        <v>0.1</v>
      </c>
      <c r="AV426" s="14" t="n">
        <v>1</v>
      </c>
      <c r="AW426" s="14" t="n">
        <v>0.783</v>
      </c>
      <c r="AX426" s="14" t="n">
        <v>0.129</v>
      </c>
      <c r="AY426" s="14" t="n">
        <v>0.304</v>
      </c>
      <c r="AZ426" s="14" t="n">
        <v>1.195</v>
      </c>
      <c r="BA426" s="14" t="n">
        <v>0.1</v>
      </c>
      <c r="BB426" s="14" t="n">
        <v>1</v>
      </c>
      <c r="BC426" s="14" t="n">
        <v>0.527</v>
      </c>
      <c r="BD426" s="14" t="n">
        <v>0.129</v>
      </c>
      <c r="BE426" s="14" t="n">
        <v>-0.019</v>
      </c>
      <c r="BF426" s="14" t="n">
        <v>0.5590000000000001</v>
      </c>
      <c r="BG426" s="14" t="n">
        <v>0.1</v>
      </c>
      <c r="BH426" s="14" t="n">
        <v>1</v>
      </c>
      <c r="BI426" s="14" t="n">
        <v>0.64</v>
      </c>
      <c r="BJ426" s="14" t="n">
        <v>0.129</v>
      </c>
      <c r="BK426" s="14" t="n">
        <v>0.338</v>
      </c>
      <c r="BL426" s="14" t="n">
        <v>1.076</v>
      </c>
      <c r="BM426" s="14" t="n">
        <v>0.1</v>
      </c>
      <c r="BN426" s="14" t="n">
        <v>1</v>
      </c>
      <c r="BO426" s="14" t="n">
        <v>0</v>
      </c>
      <c r="BP426" s="14" t="n">
        <v>0.006</v>
      </c>
      <c r="BQ426" s="14" t="n">
        <v>0.118</v>
      </c>
      <c r="BR426" s="14" t="n">
        <v>0</v>
      </c>
      <c r="BS426" s="14" t="n">
        <v>0.833</v>
      </c>
      <c r="BT426" s="14" t="n">
        <v>0</v>
      </c>
      <c r="BU426" s="14" t="n">
        <v>0.004</v>
      </c>
      <c r="BV426" s="14" t="n">
        <v>0.115</v>
      </c>
      <c r="BW426" s="14" t="n">
        <v>0</v>
      </c>
      <c r="BX426" s="14" t="n">
        <v>0.667</v>
      </c>
      <c r="BY426" s="14" t="n">
        <v>2.909</v>
      </c>
      <c r="BZ426" s="14" t="n">
        <v>0</v>
      </c>
      <c r="CA426" s="14" t="n">
        <v>2.909</v>
      </c>
      <c r="CB426" s="14" t="n">
        <v>0</v>
      </c>
      <c r="CC426" s="14" t="n">
        <v>87.07899999999999</v>
      </c>
      <c r="CD426" s="14" t="n">
        <v>7.95</v>
      </c>
      <c r="CE426" s="14" t="n">
        <v>1.761</v>
      </c>
      <c r="CF426" s="14" t="n">
        <v>97.724</v>
      </c>
      <c r="CG426" s="14" t="n">
        <v>0.1</v>
      </c>
      <c r="CH426" s="14" t="n">
        <v>1</v>
      </c>
      <c r="CI426" s="14" t="n">
        <v>0</v>
      </c>
      <c r="CJ426" s="14" t="n">
        <v>0</v>
      </c>
      <c r="CK426" s="14" t="n">
        <v>0</v>
      </c>
      <c r="CL426" s="14" t="n">
        <v>0.032</v>
      </c>
      <c r="CM426" s="14" t="n">
        <v>0</v>
      </c>
      <c r="CN426" s="14" t="n">
        <v>0</v>
      </c>
      <c r="CO426" s="14" t="n">
        <v>0</v>
      </c>
      <c r="CP426" s="14" t="n">
        <v>0</v>
      </c>
      <c r="CQ426" s="14" t="n">
        <v>1.348</v>
      </c>
      <c r="CR426" s="14" t="n">
        <v>0</v>
      </c>
      <c r="CS426" s="14" t="n">
        <v>1.861</v>
      </c>
      <c r="CT426" s="14" t="n">
        <v>6.044</v>
      </c>
      <c r="CU426" s="14" t="n">
        <v>14.879</v>
      </c>
    </row>
    <row r="427">
      <c r="A427" s="14" t="inlineStr">
        <is>
          <t>KOR2024</t>
        </is>
      </c>
      <c r="B427" s="14" t="inlineStr">
        <is>
          <t>KOR</t>
        </is>
      </c>
      <c r="C427" s="14" t="inlineStr">
        <is>
          <t>KOR</t>
        </is>
      </c>
      <c r="D427" s="14" t="inlineStr">
        <is>
          <t>Korea</t>
        </is>
      </c>
      <c r="E427" s="14" t="n">
        <v>2024</v>
      </c>
      <c r="F427" s="14" t="n">
        <v>0.1</v>
      </c>
      <c r="G427" s="14" t="n">
        <v>3.912</v>
      </c>
      <c r="H427" s="14" t="n">
        <v>0.991</v>
      </c>
      <c r="I427" s="14" t="n">
        <v>1.843</v>
      </c>
      <c r="J427" s="14" t="n">
        <v>5.755</v>
      </c>
      <c r="K427" s="14" t="n">
        <v>0</v>
      </c>
      <c r="L427" s="14" t="n">
        <v>1</v>
      </c>
      <c r="M427" s="14" t="n">
        <v>4.883</v>
      </c>
      <c r="N427" s="14" t="n">
        <v>2.66</v>
      </c>
      <c r="O427" s="14" t="n">
        <v>0.873</v>
      </c>
      <c r="P427" s="14" t="n">
        <v>5.755</v>
      </c>
      <c r="Q427" s="14" t="n">
        <v>0</v>
      </c>
      <c r="R427" s="14" t="n">
        <v>1</v>
      </c>
      <c r="S427" s="14" t="n">
        <v>9.073</v>
      </c>
      <c r="T427" s="14" t="n">
        <v>6.007</v>
      </c>
      <c r="U427" s="14" t="n">
        <v>-1.293</v>
      </c>
      <c r="V427" s="14" t="n">
        <v>7.78</v>
      </c>
      <c r="W427" s="14" t="n">
        <v>0</v>
      </c>
      <c r="X427" s="14" t="n">
        <v>0</v>
      </c>
      <c r="Y427" s="14" t="n">
        <v>14.959</v>
      </c>
      <c r="Z427" s="14" t="n">
        <v>1.889</v>
      </c>
      <c r="AA427" s="14" t="n">
        <v>0.919</v>
      </c>
      <c r="AB427" s="14" t="n">
        <v>15.878</v>
      </c>
      <c r="AC427" s="14" t="n">
        <v>0</v>
      </c>
      <c r="AD427" s="14" t="n">
        <v>1</v>
      </c>
      <c r="AE427" s="14" t="n">
        <v>16.804</v>
      </c>
      <c r="AF427" s="14" t="n">
        <v>3.681</v>
      </c>
      <c r="AG427" s="14" t="n">
        <v>1.372</v>
      </c>
      <c r="AH427" s="14" t="n">
        <v>18.176</v>
      </c>
      <c r="AI427" s="14" t="n">
        <v>0</v>
      </c>
      <c r="AJ427" s="14" t="n">
        <v>1</v>
      </c>
      <c r="AK427" s="14" t="n">
        <v>20.889</v>
      </c>
      <c r="AL427" s="14" t="n">
        <v>10.624</v>
      </c>
      <c r="AM427" s="14" t="n">
        <v>-5.023</v>
      </c>
      <c r="AN427" s="14" t="n">
        <v>17.452</v>
      </c>
      <c r="AO427" s="14" t="n">
        <v>0</v>
      </c>
      <c r="AP427" s="14" t="n">
        <v>0</v>
      </c>
      <c r="AQ427" s="14" t="n">
        <v>0.72</v>
      </c>
      <c r="AR427" s="14" t="n">
        <v>0.132</v>
      </c>
      <c r="AS427" s="14" t="n">
        <v>0.354</v>
      </c>
      <c r="AT427" s="14" t="n">
        <v>1.182</v>
      </c>
      <c r="AU427" s="14" t="n">
        <v>0.1</v>
      </c>
      <c r="AV427" s="14" t="n">
        <v>1</v>
      </c>
      <c r="AW427" s="14" t="n">
        <v>0.734</v>
      </c>
      <c r="AX427" s="14" t="n">
        <v>0.132</v>
      </c>
      <c r="AY427" s="14" t="n">
        <v>0.27</v>
      </c>
      <c r="AZ427" s="14" t="n">
        <v>1.105</v>
      </c>
      <c r="BA427" s="14" t="n">
        <v>0.1</v>
      </c>
      <c r="BB427" s="14" t="n">
        <v>1</v>
      </c>
      <c r="BC427" s="14" t="n">
        <v>0.51</v>
      </c>
      <c r="BD427" s="14" t="n">
        <v>0.132</v>
      </c>
      <c r="BE427" s="14" t="n">
        <v>-0.005</v>
      </c>
      <c r="BF427" s="14" t="n">
        <v>0.556</v>
      </c>
      <c r="BG427" s="14" t="n">
        <v>0.1</v>
      </c>
      <c r="BH427" s="14" t="n">
        <v>1</v>
      </c>
      <c r="BI427" s="14" t="n">
        <v>0.652</v>
      </c>
      <c r="BJ427" s="14" t="n">
        <v>0.132</v>
      </c>
      <c r="BK427" s="14" t="n">
        <v>0.249</v>
      </c>
      <c r="BL427" s="14" t="n">
        <v>0.991</v>
      </c>
      <c r="BM427" s="14" t="n">
        <v>0.1</v>
      </c>
      <c r="BN427" s="14" t="n">
        <v>1</v>
      </c>
      <c r="BO427" s="14" t="n">
        <v>0</v>
      </c>
      <c r="BP427" s="14" t="n">
        <v>0.004</v>
      </c>
      <c r="BQ427" s="14" t="n">
        <v>0.116</v>
      </c>
      <c r="BR427" s="14" t="n">
        <v>0</v>
      </c>
      <c r="BS427" s="14" t="n">
        <v>0.833</v>
      </c>
      <c r="BT427" s="14" t="n">
        <v>0</v>
      </c>
      <c r="BU427" s="14" t="n">
        <v>0.004</v>
      </c>
      <c r="BV427" s="14" t="n">
        <v>0.115</v>
      </c>
      <c r="BW427" s="14" t="n">
        <v>0</v>
      </c>
      <c r="BX427" s="14" t="n">
        <v>0.667</v>
      </c>
      <c r="BY427" s="14" t="n">
        <v>2.995</v>
      </c>
      <c r="BZ427" s="14" t="n">
        <v>0</v>
      </c>
      <c r="CA427" s="14" t="n">
        <v>2.995</v>
      </c>
      <c r="CB427" s="14" t="n">
        <v>0</v>
      </c>
      <c r="CC427" s="14" t="n">
        <v>86.38500000000001</v>
      </c>
      <c r="CD427" s="14" t="n">
        <v>7.95</v>
      </c>
      <c r="CE427" s="14" t="n">
        <v>-6.537</v>
      </c>
      <c r="CF427" s="14" t="n">
        <v>87.833</v>
      </c>
      <c r="CG427" s="14" t="n">
        <v>0.1</v>
      </c>
      <c r="CH427" s="14" t="n">
        <v>1</v>
      </c>
      <c r="CI427" s="14" t="n">
        <v>0</v>
      </c>
      <c r="CJ427" s="14" t="n">
        <v>0</v>
      </c>
      <c r="CK427" s="14" t="n">
        <v>0</v>
      </c>
      <c r="CL427" s="14" t="n">
        <v>0.033</v>
      </c>
      <c r="CM427" s="14" t="n">
        <v>0</v>
      </c>
      <c r="CN427" s="14" t="n">
        <v>0</v>
      </c>
      <c r="CO427" s="14" t="n">
        <v>0</v>
      </c>
      <c r="CP427" s="14" t="n">
        <v>0</v>
      </c>
      <c r="CQ427" s="14" t="n">
        <v>1.387</v>
      </c>
      <c r="CR427" s="14" t="n">
        <v>0</v>
      </c>
      <c r="CS427" s="14" t="n">
        <v>1.916</v>
      </c>
      <c r="CT427" s="14" t="n">
        <v>5.005</v>
      </c>
      <c r="CU427" s="14" t="n">
        <v>11.813</v>
      </c>
    </row>
    <row r="428">
      <c r="A428" s="14" t="inlineStr">
        <is>
          <t>PRK2021</t>
        </is>
      </c>
      <c r="B428" s="14" t="inlineStr">
        <is>
          <t>PRK</t>
        </is>
      </c>
      <c r="C428" s="14" t="inlineStr">
        <is>
          <t>PRK</t>
        </is>
      </c>
      <c r="D428" s="14" t="inlineStr">
        <is>
          <t>Korea, Dem. People's Rep.</t>
        </is>
      </c>
      <c r="E428" s="14" t="n">
        <v>2021</v>
      </c>
      <c r="F428" s="14" t="n">
        <v>0</v>
      </c>
      <c r="G428" s="14" t="n">
        <v>1.785</v>
      </c>
      <c r="H428" s="14" t="n">
        <v>0.575</v>
      </c>
      <c r="I428" s="14" t="n">
        <v>0</v>
      </c>
      <c r="J428" s="14" t="n">
        <v>1.785</v>
      </c>
      <c r="K428" s="14" t="n">
        <v>0</v>
      </c>
      <c r="L428" s="14" t="n">
        <v>1</v>
      </c>
      <c r="M428" s="14" t="n">
        <v>2.939</v>
      </c>
      <c r="N428" s="14" t="n">
        <v>1.724</v>
      </c>
      <c r="O428" s="14" t="n">
        <v>0</v>
      </c>
      <c r="P428" s="14" t="n">
        <v>2.939</v>
      </c>
      <c r="Q428" s="14" t="n">
        <v>0</v>
      </c>
      <c r="R428" s="14" t="n">
        <v>1</v>
      </c>
      <c r="S428" s="14" t="n">
        <v>4.658</v>
      </c>
      <c r="T428" s="14" t="n">
        <v>3.447</v>
      </c>
      <c r="U428" s="14" t="n">
        <v>0</v>
      </c>
      <c r="V428" s="14" t="n">
        <v>4.658</v>
      </c>
      <c r="W428" s="14" t="n">
        <v>0</v>
      </c>
      <c r="X428" s="14" t="n">
        <v>1</v>
      </c>
      <c r="Y428" s="14" t="n">
        <v>10.551</v>
      </c>
      <c r="Z428" s="14" t="n">
        <v>1.302</v>
      </c>
      <c r="AA428" s="14" t="n">
        <v>0</v>
      </c>
      <c r="AB428" s="14" t="n">
        <v>10.551</v>
      </c>
      <c r="AC428" s="14" t="n">
        <v>0</v>
      </c>
      <c r="AD428" s="14" t="n">
        <v>1</v>
      </c>
      <c r="AE428" s="14" t="n">
        <v>11.694</v>
      </c>
      <c r="AF428" s="14" t="n">
        <v>2.549</v>
      </c>
      <c r="AG428" s="14" t="n">
        <v>0</v>
      </c>
      <c r="AH428" s="14" t="n">
        <v>11.694</v>
      </c>
      <c r="AI428" s="14" t="n">
        <v>0</v>
      </c>
      <c r="AJ428" s="14" t="n">
        <v>1</v>
      </c>
      <c r="AK428" s="14" t="n">
        <v>18.554</v>
      </c>
      <c r="AL428" s="14" t="n">
        <v>9.627000000000001</v>
      </c>
      <c r="AM428" s="14" t="n">
        <v>0</v>
      </c>
      <c r="AN428" s="14" t="n">
        <v>18.554</v>
      </c>
      <c r="AO428" s="14" t="n">
        <v>0</v>
      </c>
      <c r="AP428" s="14" t="n">
        <v>1</v>
      </c>
      <c r="AQ428" s="14" t="n">
        <v>0.621</v>
      </c>
      <c r="AR428" s="14" t="n">
        <v>0.114</v>
      </c>
      <c r="AS428" s="14" t="n">
        <v>0</v>
      </c>
      <c r="AT428" s="14" t="n">
        <v>0.621</v>
      </c>
      <c r="AU428" s="14" t="n">
        <v>0</v>
      </c>
      <c r="AV428" s="14" t="n">
        <v>1</v>
      </c>
      <c r="AW428" s="14" t="n">
        <v>0.593</v>
      </c>
      <c r="AX428" s="14" t="n">
        <v>0.114</v>
      </c>
      <c r="AY428" s="14" t="n">
        <v>0</v>
      </c>
      <c r="AZ428" s="14" t="n">
        <v>0.593</v>
      </c>
      <c r="BA428" s="14" t="n">
        <v>0</v>
      </c>
      <c r="BB428" s="14" t="n">
        <v>1</v>
      </c>
      <c r="BC428" s="14" t="n">
        <v>0.44</v>
      </c>
      <c r="BD428" s="14" t="n">
        <v>0.114</v>
      </c>
      <c r="BE428" s="14" t="n">
        <v>0</v>
      </c>
      <c r="BF428" s="14" t="n">
        <v>0.44</v>
      </c>
      <c r="BG428" s="14" t="n">
        <v>0</v>
      </c>
      <c r="BH428" s="14" t="n">
        <v>1</v>
      </c>
      <c r="BI428" s="14" t="n">
        <v>0.5600000000000001</v>
      </c>
      <c r="BJ428" s="14" t="n">
        <v>0.114</v>
      </c>
      <c r="BK428" s="14" t="n">
        <v>0</v>
      </c>
      <c r="BL428" s="14" t="n">
        <v>0.5600000000000001</v>
      </c>
      <c r="BM428" s="14" t="n">
        <v>0</v>
      </c>
      <c r="BN428" s="14" t="n">
        <v>1</v>
      </c>
      <c r="BO428" s="14" t="n">
        <v>0</v>
      </c>
      <c r="BP428" s="14" t="n">
        <v>0</v>
      </c>
      <c r="BQ428" s="14" t="n">
        <v>0</v>
      </c>
      <c r="BR428" s="14" t="n">
        <v>0</v>
      </c>
      <c r="BS428" s="14" t="n">
        <v>1</v>
      </c>
      <c r="BT428" s="14" t="n">
        <v>0</v>
      </c>
      <c r="BU428" s="14" t="n">
        <v>0</v>
      </c>
      <c r="BV428" s="14" t="n">
        <v>0</v>
      </c>
      <c r="BW428" s="14" t="n">
        <v>0</v>
      </c>
      <c r="BX428" s="14" t="n">
        <v>1</v>
      </c>
      <c r="BY428" s="14" t="n">
        <v>11.787</v>
      </c>
      <c r="BZ428" s="14" t="n">
        <v>0</v>
      </c>
      <c r="CA428" s="14" t="n">
        <v>11.787</v>
      </c>
      <c r="CB428" s="14" t="n">
        <v>0</v>
      </c>
      <c r="CC428" s="14" t="n">
        <v>81.69499999999999</v>
      </c>
      <c r="CD428" s="14" t="n">
        <v>7.95</v>
      </c>
      <c r="CE428" s="14" t="n">
        <v>0</v>
      </c>
      <c r="CF428" s="14" t="n">
        <v>81.69499999999999</v>
      </c>
      <c r="CG428" s="14" t="n">
        <v>0</v>
      </c>
      <c r="CH428" s="14" t="n">
        <v>1</v>
      </c>
      <c r="CI428" s="14" t="n">
        <v>0</v>
      </c>
      <c r="CJ428" s="14" t="n">
        <v>0</v>
      </c>
      <c r="CK428" s="14" t="n">
        <v>0</v>
      </c>
      <c r="CL428" s="14" t="n">
        <v>0</v>
      </c>
      <c r="CM428" s="14" t="n">
        <v>0</v>
      </c>
      <c r="CN428" s="14" t="n">
        <v>0</v>
      </c>
      <c r="CO428" s="14" t="n">
        <v>0</v>
      </c>
      <c r="CP428" s="14" t="n">
        <v>0.995</v>
      </c>
      <c r="CQ428" s="14" t="n">
        <v>1.198</v>
      </c>
      <c r="CR428" s="14" t="n">
        <v>0</v>
      </c>
      <c r="CS428" s="14" t="n">
        <v>4.776</v>
      </c>
      <c r="CT428" s="14" t="n">
        <v>3.604</v>
      </c>
      <c r="CU428" s="14" t="n">
        <v>9.407999999999999</v>
      </c>
    </row>
    <row r="429">
      <c r="A429" s="14" t="inlineStr">
        <is>
          <t>PRK2022</t>
        </is>
      </c>
      <c r="B429" s="14" t="inlineStr">
        <is>
          <t>PRK</t>
        </is>
      </c>
      <c r="C429" s="14" t="inlineStr">
        <is>
          <t>PRK</t>
        </is>
      </c>
      <c r="D429" s="14" t="inlineStr">
        <is>
          <t>Korea, Dem. People's Rep.</t>
        </is>
      </c>
      <c r="E429" s="14" t="n">
        <v>2022</v>
      </c>
      <c r="F429" s="14" t="n">
        <v>0</v>
      </c>
      <c r="G429" s="14" t="n">
        <v>1.928</v>
      </c>
      <c r="H429" s="14" t="n">
        <v>0.619</v>
      </c>
      <c r="I429" s="14" t="n">
        <v>0</v>
      </c>
      <c r="J429" s="14" t="n">
        <v>1.928</v>
      </c>
      <c r="K429" s="14" t="n">
        <v>0</v>
      </c>
      <c r="L429" s="14" t="n">
        <v>1</v>
      </c>
      <c r="M429" s="14" t="n">
        <v>3.162</v>
      </c>
      <c r="N429" s="14" t="n">
        <v>1.856</v>
      </c>
      <c r="O429" s="14" t="n">
        <v>0</v>
      </c>
      <c r="P429" s="14" t="n">
        <v>3.162</v>
      </c>
      <c r="Q429" s="14" t="n">
        <v>0</v>
      </c>
      <c r="R429" s="14" t="n">
        <v>1</v>
      </c>
      <c r="S429" s="14" t="n">
        <v>5.022</v>
      </c>
      <c r="T429" s="14" t="n">
        <v>3.713</v>
      </c>
      <c r="U429" s="14" t="n">
        <v>0</v>
      </c>
      <c r="V429" s="14" t="n">
        <v>5.022</v>
      </c>
      <c r="W429" s="14" t="n">
        <v>0</v>
      </c>
      <c r="X429" s="14" t="n">
        <v>1</v>
      </c>
      <c r="Y429" s="14" t="n">
        <v>17.332</v>
      </c>
      <c r="Z429" s="14" t="n">
        <v>2.139</v>
      </c>
      <c r="AA429" s="14" t="n">
        <v>0</v>
      </c>
      <c r="AB429" s="14" t="n">
        <v>17.332</v>
      </c>
      <c r="AC429" s="14" t="n">
        <v>0</v>
      </c>
      <c r="AD429" s="14" t="n">
        <v>1</v>
      </c>
      <c r="AE429" s="14" t="n">
        <v>18.566</v>
      </c>
      <c r="AF429" s="14" t="n">
        <v>4.048</v>
      </c>
      <c r="AG429" s="14" t="n">
        <v>0</v>
      </c>
      <c r="AH429" s="14" t="n">
        <v>18.566</v>
      </c>
      <c r="AI429" s="14" t="n">
        <v>0</v>
      </c>
      <c r="AJ429" s="14" t="n">
        <v>1</v>
      </c>
      <c r="AK429" s="14" t="n">
        <v>25.974</v>
      </c>
      <c r="AL429" s="14" t="n">
        <v>13.478</v>
      </c>
      <c r="AM429" s="14" t="n">
        <v>0</v>
      </c>
      <c r="AN429" s="14" t="n">
        <v>25.974</v>
      </c>
      <c r="AO429" s="14" t="n">
        <v>0</v>
      </c>
      <c r="AP429" s="14" t="n">
        <v>1</v>
      </c>
      <c r="AQ429" s="14" t="n">
        <v>0.847</v>
      </c>
      <c r="AR429" s="14" t="n">
        <v>0.123</v>
      </c>
      <c r="AS429" s="14" t="n">
        <v>0</v>
      </c>
      <c r="AT429" s="14" t="n">
        <v>0.847</v>
      </c>
      <c r="AU429" s="14" t="n">
        <v>0</v>
      </c>
      <c r="AV429" s="14" t="n">
        <v>1</v>
      </c>
      <c r="AW429" s="14" t="n">
        <v>0.947</v>
      </c>
      <c r="AX429" s="14" t="n">
        <v>0.123</v>
      </c>
      <c r="AY429" s="14" t="n">
        <v>0</v>
      </c>
      <c r="AZ429" s="14" t="n">
        <v>0.947</v>
      </c>
      <c r="BA429" s="14" t="n">
        <v>0</v>
      </c>
      <c r="BB429" s="14" t="n">
        <v>1</v>
      </c>
      <c r="BC429" s="14" t="n">
        <v>0.589</v>
      </c>
      <c r="BD429" s="14" t="n">
        <v>0.123</v>
      </c>
      <c r="BE429" s="14" t="n">
        <v>0</v>
      </c>
      <c r="BF429" s="14" t="n">
        <v>0.589</v>
      </c>
      <c r="BG429" s="14" t="n">
        <v>0</v>
      </c>
      <c r="BH429" s="14" t="n">
        <v>1</v>
      </c>
      <c r="BI429" s="14" t="n">
        <v>0.6889999999999999</v>
      </c>
      <c r="BJ429" s="14" t="n">
        <v>0.123</v>
      </c>
      <c r="BK429" s="14" t="n">
        <v>0</v>
      </c>
      <c r="BL429" s="14" t="n">
        <v>0.6889999999999999</v>
      </c>
      <c r="BM429" s="14" t="n">
        <v>0</v>
      </c>
      <c r="BN429" s="14" t="n">
        <v>1</v>
      </c>
      <c r="BO429" s="14" t="n">
        <v>0</v>
      </c>
      <c r="BP429" s="14" t="n">
        <v>0</v>
      </c>
      <c r="BQ429" s="14" t="n">
        <v>0</v>
      </c>
      <c r="BR429" s="14" t="n">
        <v>0</v>
      </c>
      <c r="BS429" s="14" t="n">
        <v>1</v>
      </c>
      <c r="BT429" s="14" t="n">
        <v>0</v>
      </c>
      <c r="BU429" s="14" t="n">
        <v>0</v>
      </c>
      <c r="BV429" s="14" t="n">
        <v>0</v>
      </c>
      <c r="BW429" s="14" t="n">
        <v>0</v>
      </c>
      <c r="BX429" s="14" t="n">
        <v>1</v>
      </c>
      <c r="BY429" s="14" t="n">
        <v>12.729</v>
      </c>
      <c r="BZ429" s="14" t="n">
        <v>0</v>
      </c>
      <c r="CA429" s="14" t="n">
        <v>12.729</v>
      </c>
      <c r="CB429" s="14" t="n">
        <v>0</v>
      </c>
      <c r="CC429" s="14" t="n">
        <v>102.477</v>
      </c>
      <c r="CD429" s="14" t="n">
        <v>7.95</v>
      </c>
      <c r="CE429" s="14" t="n">
        <v>0</v>
      </c>
      <c r="CF429" s="14" t="n">
        <v>102.477</v>
      </c>
      <c r="CG429" s="14" t="n">
        <v>0</v>
      </c>
      <c r="CH429" s="14" t="n">
        <v>1</v>
      </c>
      <c r="CI429" s="14" t="n">
        <v>0</v>
      </c>
      <c r="CJ429" s="14" t="n">
        <v>0</v>
      </c>
      <c r="CK429" s="14" t="n">
        <v>0</v>
      </c>
      <c r="CL429" s="14" t="n">
        <v>0</v>
      </c>
      <c r="CM429" s="14" t="n">
        <v>0</v>
      </c>
      <c r="CN429" s="14" t="n">
        <v>0</v>
      </c>
      <c r="CO429" s="14" t="n">
        <v>0</v>
      </c>
      <c r="CP429" s="14" t="n">
        <v>0.998</v>
      </c>
      <c r="CQ429" s="14" t="n">
        <v>1.294</v>
      </c>
      <c r="CR429" s="14" t="n">
        <v>0</v>
      </c>
      <c r="CS429" s="14" t="n">
        <v>5.158</v>
      </c>
      <c r="CT429" s="14" t="n">
        <v>7.554</v>
      </c>
      <c r="CU429" s="14" t="n">
        <v>16.097</v>
      </c>
    </row>
    <row r="430">
      <c r="A430" s="14" t="inlineStr">
        <is>
          <t>PRK2023</t>
        </is>
      </c>
      <c r="B430" s="14" t="inlineStr">
        <is>
          <t>PRK</t>
        </is>
      </c>
      <c r="C430" s="14" t="inlineStr">
        <is>
          <t>PRK</t>
        </is>
      </c>
      <c r="D430" s="14" t="inlineStr">
        <is>
          <t>Korea, Dem. People's Rep.</t>
        </is>
      </c>
      <c r="E430" s="14" t="n">
        <v>2023</v>
      </c>
      <c r="F430" s="14" t="n">
        <v>0</v>
      </c>
      <c r="G430" s="14" t="n">
        <v>1.99</v>
      </c>
      <c r="H430" s="14" t="n">
        <v>0.643</v>
      </c>
      <c r="I430" s="14" t="n">
        <v>0</v>
      </c>
      <c r="J430" s="14" t="n">
        <v>1.99</v>
      </c>
      <c r="K430" s="14" t="n">
        <v>0</v>
      </c>
      <c r="L430" s="14" t="n">
        <v>1</v>
      </c>
      <c r="M430" s="14" t="n">
        <v>3.276</v>
      </c>
      <c r="N430" s="14" t="n">
        <v>1.928</v>
      </c>
      <c r="O430" s="14" t="n">
        <v>0</v>
      </c>
      <c r="P430" s="14" t="n">
        <v>3.276</v>
      </c>
      <c r="Q430" s="14" t="n">
        <v>0</v>
      </c>
      <c r="R430" s="14" t="n">
        <v>1</v>
      </c>
      <c r="S430" s="14" t="n">
        <v>5.205</v>
      </c>
      <c r="T430" s="14" t="n">
        <v>3.857</v>
      </c>
      <c r="U430" s="14" t="n">
        <v>0</v>
      </c>
      <c r="V430" s="14" t="n">
        <v>5.205</v>
      </c>
      <c r="W430" s="14" t="n">
        <v>0</v>
      </c>
      <c r="X430" s="14" t="n">
        <v>1</v>
      </c>
      <c r="Y430" s="14" t="n">
        <v>13.814</v>
      </c>
      <c r="Z430" s="14" t="n">
        <v>1.705</v>
      </c>
      <c r="AA430" s="14" t="n">
        <v>0</v>
      </c>
      <c r="AB430" s="14" t="n">
        <v>13.814</v>
      </c>
      <c r="AC430" s="14" t="n">
        <v>0</v>
      </c>
      <c r="AD430" s="14" t="n">
        <v>1</v>
      </c>
      <c r="AE430" s="14" t="n">
        <v>15.1</v>
      </c>
      <c r="AF430" s="14" t="n">
        <v>3.292</v>
      </c>
      <c r="AG430" s="14" t="n">
        <v>0</v>
      </c>
      <c r="AH430" s="14" t="n">
        <v>15.1</v>
      </c>
      <c r="AI430" s="14" t="n">
        <v>0</v>
      </c>
      <c r="AJ430" s="14" t="n">
        <v>1</v>
      </c>
      <c r="AK430" s="14" t="n">
        <v>22.814</v>
      </c>
      <c r="AL430" s="14" t="n">
        <v>11.838</v>
      </c>
      <c r="AM430" s="14" t="n">
        <v>0</v>
      </c>
      <c r="AN430" s="14" t="n">
        <v>22.814</v>
      </c>
      <c r="AO430" s="14" t="n">
        <v>0</v>
      </c>
      <c r="AP430" s="14" t="n">
        <v>1</v>
      </c>
      <c r="AQ430" s="14" t="n">
        <v>0.749</v>
      </c>
      <c r="AR430" s="14" t="n">
        <v>0.129</v>
      </c>
      <c r="AS430" s="14" t="n">
        <v>0</v>
      </c>
      <c r="AT430" s="14" t="n">
        <v>0.749</v>
      </c>
      <c r="AU430" s="14" t="n">
        <v>0</v>
      </c>
      <c r="AV430" s="14" t="n">
        <v>1</v>
      </c>
      <c r="AW430" s="14" t="n">
        <v>0.783</v>
      </c>
      <c r="AX430" s="14" t="n">
        <v>0.129</v>
      </c>
      <c r="AY430" s="14" t="n">
        <v>0</v>
      </c>
      <c r="AZ430" s="14" t="n">
        <v>0.783</v>
      </c>
      <c r="BA430" s="14" t="n">
        <v>0</v>
      </c>
      <c r="BB430" s="14" t="n">
        <v>1</v>
      </c>
      <c r="BC430" s="14" t="n">
        <v>0.527</v>
      </c>
      <c r="BD430" s="14" t="n">
        <v>0.129</v>
      </c>
      <c r="BE430" s="14" t="n">
        <v>0</v>
      </c>
      <c r="BF430" s="14" t="n">
        <v>0.527</v>
      </c>
      <c r="BG430" s="14" t="n">
        <v>0</v>
      </c>
      <c r="BH430" s="14" t="n">
        <v>1</v>
      </c>
      <c r="BI430" s="14" t="n">
        <v>0.64</v>
      </c>
      <c r="BJ430" s="14" t="n">
        <v>0.129</v>
      </c>
      <c r="BK430" s="14" t="n">
        <v>0</v>
      </c>
      <c r="BL430" s="14" t="n">
        <v>0.64</v>
      </c>
      <c r="BM430" s="14" t="n">
        <v>0</v>
      </c>
      <c r="BN430" s="14" t="n">
        <v>1</v>
      </c>
      <c r="BO430" s="14" t="n">
        <v>0</v>
      </c>
      <c r="BP430" s="14" t="n">
        <v>0</v>
      </c>
      <c r="BQ430" s="14" t="n">
        <v>0</v>
      </c>
      <c r="BR430" s="14" t="n">
        <v>0</v>
      </c>
      <c r="BS430" s="14" t="n">
        <v>1</v>
      </c>
      <c r="BT430" s="14" t="n">
        <v>0</v>
      </c>
      <c r="BU430" s="14" t="n">
        <v>0</v>
      </c>
      <c r="BV430" s="14" t="n">
        <v>0</v>
      </c>
      <c r="BW430" s="14" t="n">
        <v>0</v>
      </c>
      <c r="BX430" s="14" t="n">
        <v>1</v>
      </c>
      <c r="BY430" s="14" t="n">
        <v>13.254</v>
      </c>
      <c r="BZ430" s="14" t="n">
        <v>0</v>
      </c>
      <c r="CA430" s="14" t="n">
        <v>13.254</v>
      </c>
      <c r="CB430" s="14" t="n">
        <v>0</v>
      </c>
      <c r="CC430" s="14" t="n">
        <v>87.07899999999999</v>
      </c>
      <c r="CD430" s="14" t="n">
        <v>7.95</v>
      </c>
      <c r="CE430" s="14" t="n">
        <v>0</v>
      </c>
      <c r="CF430" s="14" t="n">
        <v>87.07899999999999</v>
      </c>
      <c r="CG430" s="14" t="n">
        <v>0</v>
      </c>
      <c r="CH430" s="14" t="n">
        <v>1</v>
      </c>
      <c r="CI430" s="14" t="n">
        <v>0</v>
      </c>
      <c r="CJ430" s="14" t="n">
        <v>0</v>
      </c>
      <c r="CK430" s="14" t="n">
        <v>0</v>
      </c>
      <c r="CL430" s="14" t="n">
        <v>0</v>
      </c>
      <c r="CM430" s="14" t="n">
        <v>0</v>
      </c>
      <c r="CN430" s="14" t="n">
        <v>0</v>
      </c>
      <c r="CO430" s="14" t="n">
        <v>0</v>
      </c>
      <c r="CP430" s="14" t="n">
        <v>1</v>
      </c>
      <c r="CQ430" s="14" t="n">
        <v>1.348</v>
      </c>
      <c r="CR430" s="14" t="n">
        <v>0</v>
      </c>
      <c r="CS430" s="14" t="n">
        <v>5.37</v>
      </c>
      <c r="CT430" s="14" t="n">
        <v>4.484</v>
      </c>
      <c r="CU430" s="14" t="n">
        <v>12.529</v>
      </c>
    </row>
    <row r="431">
      <c r="A431" s="14" t="inlineStr">
        <is>
          <t>PRK2024</t>
        </is>
      </c>
      <c r="B431" s="14" t="inlineStr">
        <is>
          <t>PRK</t>
        </is>
      </c>
      <c r="C431" s="14" t="inlineStr">
        <is>
          <t>PRK</t>
        </is>
      </c>
      <c r="D431" s="14" t="inlineStr">
        <is>
          <t>Korea, Dem. People's Rep.</t>
        </is>
      </c>
      <c r="E431" s="14" t="n">
        <v>2024</v>
      </c>
      <c r="F431" s="14" t="n">
        <v>0</v>
      </c>
      <c r="G431" s="14" t="n">
        <v>2.049</v>
      </c>
      <c r="H431" s="14" t="n">
        <v>0.662</v>
      </c>
      <c r="I431" s="14" t="n">
        <v>0</v>
      </c>
      <c r="J431" s="14" t="n">
        <v>2.049</v>
      </c>
      <c r="K431" s="14" t="n">
        <v>0</v>
      </c>
      <c r="L431" s="14" t="n">
        <v>1</v>
      </c>
      <c r="M431" s="14" t="n">
        <v>3.373</v>
      </c>
      <c r="N431" s="14" t="n">
        <v>1.985</v>
      </c>
      <c r="O431" s="14" t="n">
        <v>0</v>
      </c>
      <c r="P431" s="14" t="n">
        <v>3.373</v>
      </c>
      <c r="Q431" s="14" t="n">
        <v>0</v>
      </c>
      <c r="R431" s="14" t="n">
        <v>1</v>
      </c>
      <c r="S431" s="14" t="n">
        <v>5.358</v>
      </c>
      <c r="T431" s="14" t="n">
        <v>3.971</v>
      </c>
      <c r="U431" s="14" t="n">
        <v>0</v>
      </c>
      <c r="V431" s="14" t="n">
        <v>5.358</v>
      </c>
      <c r="W431" s="14" t="n">
        <v>0</v>
      </c>
      <c r="X431" s="14" t="n">
        <v>1</v>
      </c>
      <c r="Y431" s="14" t="n">
        <v>12.219</v>
      </c>
      <c r="Z431" s="14" t="n">
        <v>1.508</v>
      </c>
      <c r="AA431" s="14" t="n">
        <v>0</v>
      </c>
      <c r="AB431" s="14" t="n">
        <v>12.219</v>
      </c>
      <c r="AC431" s="14" t="n">
        <v>0</v>
      </c>
      <c r="AD431" s="14" t="n">
        <v>1</v>
      </c>
      <c r="AE431" s="14" t="n">
        <v>13.543</v>
      </c>
      <c r="AF431" s="14" t="n">
        <v>2.952</v>
      </c>
      <c r="AG431" s="14" t="n">
        <v>0</v>
      </c>
      <c r="AH431" s="14" t="n">
        <v>13.543</v>
      </c>
      <c r="AI431" s="14" t="n">
        <v>0</v>
      </c>
      <c r="AJ431" s="14" t="n">
        <v>1</v>
      </c>
      <c r="AK431" s="14" t="n">
        <v>21.484</v>
      </c>
      <c r="AL431" s="14" t="n">
        <v>11.148</v>
      </c>
      <c r="AM431" s="14" t="n">
        <v>0</v>
      </c>
      <c r="AN431" s="14" t="n">
        <v>21.484</v>
      </c>
      <c r="AO431" s="14" t="n">
        <v>0</v>
      </c>
      <c r="AP431" s="14" t="n">
        <v>1</v>
      </c>
      <c r="AQ431" s="14" t="n">
        <v>0.72</v>
      </c>
      <c r="AR431" s="14" t="n">
        <v>0.132</v>
      </c>
      <c r="AS431" s="14" t="n">
        <v>0</v>
      </c>
      <c r="AT431" s="14" t="n">
        <v>0.72</v>
      </c>
      <c r="AU431" s="14" t="n">
        <v>0</v>
      </c>
      <c r="AV431" s="14" t="n">
        <v>1</v>
      </c>
      <c r="AW431" s="14" t="n">
        <v>0.734</v>
      </c>
      <c r="AX431" s="14" t="n">
        <v>0.132</v>
      </c>
      <c r="AY431" s="14" t="n">
        <v>0</v>
      </c>
      <c r="AZ431" s="14" t="n">
        <v>0.734</v>
      </c>
      <c r="BA431" s="14" t="n">
        <v>0</v>
      </c>
      <c r="BB431" s="14" t="n">
        <v>1</v>
      </c>
      <c r="BC431" s="14" t="n">
        <v>0.51</v>
      </c>
      <c r="BD431" s="14" t="n">
        <v>0.132</v>
      </c>
      <c r="BE431" s="14" t="n">
        <v>0</v>
      </c>
      <c r="BF431" s="14" t="n">
        <v>0.51</v>
      </c>
      <c r="BG431" s="14" t="n">
        <v>0</v>
      </c>
      <c r="BH431" s="14" t="n">
        <v>1</v>
      </c>
      <c r="BI431" s="14" t="n">
        <v>0.652</v>
      </c>
      <c r="BJ431" s="14" t="n">
        <v>0.132</v>
      </c>
      <c r="BK431" s="14" t="n">
        <v>0</v>
      </c>
      <c r="BL431" s="14" t="n">
        <v>0.652</v>
      </c>
      <c r="BM431" s="14" t="n">
        <v>0</v>
      </c>
      <c r="BN431" s="14" t="n">
        <v>1</v>
      </c>
      <c r="BO431" s="14" t="n">
        <v>0</v>
      </c>
      <c r="BP431" s="14" t="n">
        <v>0</v>
      </c>
      <c r="BQ431" s="14" t="n">
        <v>0</v>
      </c>
      <c r="BR431" s="14" t="n">
        <v>0</v>
      </c>
      <c r="BS431" s="14" t="n">
        <v>1</v>
      </c>
      <c r="BT431" s="14" t="n">
        <v>0</v>
      </c>
      <c r="BU431" s="14" t="n">
        <v>0</v>
      </c>
      <c r="BV431" s="14" t="n">
        <v>0</v>
      </c>
      <c r="BW431" s="14" t="n">
        <v>0</v>
      </c>
      <c r="BX431" s="14" t="n">
        <v>1</v>
      </c>
      <c r="BY431" s="14" t="n">
        <v>13.646</v>
      </c>
      <c r="BZ431" s="14" t="n">
        <v>0</v>
      </c>
      <c r="CA431" s="14" t="n">
        <v>13.646</v>
      </c>
      <c r="CB431" s="14" t="n">
        <v>0</v>
      </c>
      <c r="CC431" s="14" t="n">
        <v>86.38500000000001</v>
      </c>
      <c r="CD431" s="14" t="n">
        <v>7.95</v>
      </c>
      <c r="CE431" s="14" t="n">
        <v>0</v>
      </c>
      <c r="CF431" s="14" t="n">
        <v>86.38500000000001</v>
      </c>
      <c r="CG431" s="14" t="n">
        <v>0</v>
      </c>
      <c r="CH431" s="14" t="n">
        <v>1</v>
      </c>
      <c r="CI431" s="14" t="n">
        <v>0</v>
      </c>
      <c r="CJ431" s="14" t="n">
        <v>0</v>
      </c>
      <c r="CK431" s="14" t="n">
        <v>0</v>
      </c>
      <c r="CL431" s="14" t="n">
        <v>0</v>
      </c>
      <c r="CM431" s="14" t="n">
        <v>0</v>
      </c>
      <c r="CN431" s="14" t="n">
        <v>0</v>
      </c>
      <c r="CO431" s="14" t="n">
        <v>0</v>
      </c>
      <c r="CP431" s="14" t="n">
        <v>1</v>
      </c>
      <c r="CQ431" s="14" t="n">
        <v>1.387</v>
      </c>
      <c r="CR431" s="14" t="n">
        <v>0</v>
      </c>
      <c r="CS431" s="14" t="n">
        <v>5.529</v>
      </c>
      <c r="CT431" s="14" t="n">
        <v>3.509</v>
      </c>
      <c r="CU431" s="14" t="n">
        <v>10.896</v>
      </c>
    </row>
    <row r="432">
      <c r="A432" s="14" t="inlineStr">
        <is>
          <t>XKX2021</t>
        </is>
      </c>
      <c r="B432" s="14" t="inlineStr">
        <is>
          <t>XKX</t>
        </is>
      </c>
      <c r="C432" s="14" t="inlineStr">
        <is>
          <t>XKX</t>
        </is>
      </c>
      <c r="D432" s="14" t="inlineStr">
        <is>
          <t>Kosovo</t>
        </is>
      </c>
      <c r="E432" s="14" t="n">
        <v>2021</v>
      </c>
      <c r="F432" s="14" t="n">
        <v>0.18</v>
      </c>
      <c r="G432" s="14" t="n">
        <v>1.811</v>
      </c>
      <c r="H432" s="14" t="n">
        <v>0.578</v>
      </c>
      <c r="I432" s="14" t="n">
        <v>0</v>
      </c>
      <c r="J432" s="14" t="n">
        <v>1.812</v>
      </c>
      <c r="K432" s="14" t="n">
        <v>0</v>
      </c>
      <c r="L432" s="14" t="n">
        <v>1</v>
      </c>
      <c r="M432" s="14" t="n">
        <v>2.968</v>
      </c>
      <c r="N432" s="14" t="n">
        <v>1.734</v>
      </c>
      <c r="O432" s="14" t="n">
        <v>0</v>
      </c>
      <c r="P432" s="14" t="n">
        <v>2.969</v>
      </c>
      <c r="Q432" s="14" t="n">
        <v>0</v>
      </c>
      <c r="R432" s="14" t="n">
        <v>1</v>
      </c>
      <c r="S432" s="14" t="n">
        <v>4.701</v>
      </c>
      <c r="T432" s="14" t="n">
        <v>3.467</v>
      </c>
      <c r="U432" s="14" t="n">
        <v>0</v>
      </c>
      <c r="V432" s="14" t="n">
        <v>5.547</v>
      </c>
      <c r="W432" s="14" t="n">
        <v>0.18</v>
      </c>
      <c r="X432" s="14" t="n">
        <v>1</v>
      </c>
      <c r="Y432" s="14" t="n">
        <v>16.305</v>
      </c>
      <c r="Z432" s="14" t="n">
        <v>2.204</v>
      </c>
      <c r="AA432" s="14" t="n">
        <v>0.151</v>
      </c>
      <c r="AB432" s="14" t="n">
        <v>16.456</v>
      </c>
      <c r="AC432" s="14" t="n">
        <v>0</v>
      </c>
      <c r="AD432" s="14" t="n">
        <v>1</v>
      </c>
      <c r="AE432" s="14" t="n">
        <v>17.449</v>
      </c>
      <c r="AF432" s="14" t="n">
        <v>4.08</v>
      </c>
      <c r="AG432" s="14" t="n">
        <v>0.151</v>
      </c>
      <c r="AH432" s="14" t="n">
        <v>17.599</v>
      </c>
      <c r="AI432" s="14" t="n">
        <v>0</v>
      </c>
      <c r="AJ432" s="14" t="n">
        <v>1</v>
      </c>
      <c r="AK432" s="14" t="n">
        <v>24.309</v>
      </c>
      <c r="AL432" s="14" t="n">
        <v>12.947</v>
      </c>
      <c r="AM432" s="14" t="n">
        <v>0.151</v>
      </c>
      <c r="AN432" s="14" t="n">
        <v>28.862</v>
      </c>
      <c r="AO432" s="14" t="n">
        <v>0.18</v>
      </c>
      <c r="AP432" s="14" t="n">
        <v>1</v>
      </c>
      <c r="AQ432" s="14" t="n">
        <v>0.619</v>
      </c>
      <c r="AR432" s="14" t="n">
        <v>0.114</v>
      </c>
      <c r="AS432" s="14" t="n">
        <v>0.514</v>
      </c>
      <c r="AT432" s="14" t="n">
        <v>1.337</v>
      </c>
      <c r="AU432" s="14" t="n">
        <v>0.18</v>
      </c>
      <c r="AV432" s="14" t="n">
        <v>1</v>
      </c>
      <c r="AW432" s="14" t="n">
        <v>0.599</v>
      </c>
      <c r="AX432" s="14" t="n">
        <v>0.114</v>
      </c>
      <c r="AY432" s="14" t="n">
        <v>0.513</v>
      </c>
      <c r="AZ432" s="14" t="n">
        <v>1.313</v>
      </c>
      <c r="BA432" s="14" t="n">
        <v>0.18</v>
      </c>
      <c r="BB432" s="14" t="n">
        <v>1</v>
      </c>
      <c r="BC432" s="14" t="n">
        <v>0.439</v>
      </c>
      <c r="BD432" s="14" t="n">
        <v>0.114</v>
      </c>
      <c r="BE432" s="14" t="n">
        <v>0</v>
      </c>
      <c r="BF432" s="14" t="n">
        <v>0.518</v>
      </c>
      <c r="BG432" s="14" t="n">
        <v>0.18</v>
      </c>
      <c r="BH432" s="14" t="n">
        <v>1</v>
      </c>
      <c r="BI432" s="14" t="n">
        <v>0.505</v>
      </c>
      <c r="BJ432" s="14" t="n">
        <v>0.114</v>
      </c>
      <c r="BK432" s="14" t="n">
        <v>0</v>
      </c>
      <c r="BL432" s="14" t="n">
        <v>0.596</v>
      </c>
      <c r="BM432" s="14" t="n">
        <v>0.18</v>
      </c>
      <c r="BN432" s="14" t="n">
        <v>1</v>
      </c>
      <c r="BO432" s="14" t="n">
        <v>0</v>
      </c>
      <c r="BP432" s="14" t="n">
        <v>0</v>
      </c>
      <c r="BQ432" s="14" t="n">
        <v>0.081</v>
      </c>
      <c r="BR432" s="14" t="n">
        <v>0</v>
      </c>
      <c r="BS432" s="14" t="n">
        <v>0.667</v>
      </c>
      <c r="BT432" s="14" t="n">
        <v>0</v>
      </c>
      <c r="BU432" s="14" t="n">
        <v>0</v>
      </c>
      <c r="BV432" s="14" t="n">
        <v>0.07099999999999999</v>
      </c>
      <c r="BW432" s="14" t="n">
        <v>0.08</v>
      </c>
      <c r="BX432" s="14" t="n">
        <v>0.333</v>
      </c>
      <c r="BY432" s="14" t="n">
        <v>11.787</v>
      </c>
      <c r="BZ432" s="14" t="n">
        <v>0</v>
      </c>
      <c r="CA432" s="14" t="n">
        <v>11.787</v>
      </c>
      <c r="CB432" s="14" t="n">
        <v>0</v>
      </c>
      <c r="CC432" s="14" t="n">
        <v>78.125</v>
      </c>
      <c r="CD432" s="14" t="n">
        <v>7.95</v>
      </c>
      <c r="CE432" s="14" t="n">
        <v>0</v>
      </c>
      <c r="CF432" s="14" t="n">
        <v>92.188</v>
      </c>
      <c r="CG432" s="14" t="n">
        <v>0.18</v>
      </c>
      <c r="CH432" s="14" t="n">
        <v>1</v>
      </c>
      <c r="CI432" s="14" t="n">
        <v>0</v>
      </c>
      <c r="CJ432" s="14" t="n">
        <v>0</v>
      </c>
      <c r="CK432" s="14" t="n">
        <v>0</v>
      </c>
      <c r="CL432" s="14" t="n">
        <v>0</v>
      </c>
      <c r="CM432" s="14" t="n">
        <v>0</v>
      </c>
      <c r="CN432" s="14" t="n">
        <v>0</v>
      </c>
      <c r="CO432" s="14" t="n">
        <v>0</v>
      </c>
      <c r="CP432" s="14" t="n">
        <v>0.989</v>
      </c>
      <c r="CQ432" s="14" t="n">
        <v>1.198</v>
      </c>
      <c r="CR432" s="14" t="n">
        <v>0</v>
      </c>
      <c r="CS432" s="14" t="n">
        <v>4.776</v>
      </c>
      <c r="CT432" s="14" t="n">
        <v>4.41</v>
      </c>
      <c r="CU432" s="14" t="n">
        <v>15.162</v>
      </c>
    </row>
    <row r="433">
      <c r="A433" s="14" t="inlineStr">
        <is>
          <t>XKX2022</t>
        </is>
      </c>
      <c r="B433" s="14" t="inlineStr">
        <is>
          <t>XKX</t>
        </is>
      </c>
      <c r="C433" s="14" t="inlineStr">
        <is>
          <t>XKX</t>
        </is>
      </c>
      <c r="D433" s="14" t="inlineStr">
        <is>
          <t>Kosovo</t>
        </is>
      </c>
      <c r="E433" s="14" t="n">
        <v>2022</v>
      </c>
      <c r="F433" s="14" t="n">
        <v>0.18</v>
      </c>
      <c r="G433" s="14" t="n">
        <v>1.932</v>
      </c>
      <c r="H433" s="14" t="n">
        <v>0.62</v>
      </c>
      <c r="I433" s="14" t="n">
        <v>0</v>
      </c>
      <c r="J433" s="14" t="n">
        <v>1.932</v>
      </c>
      <c r="K433" s="14" t="n">
        <v>0</v>
      </c>
      <c r="L433" s="14" t="n">
        <v>1</v>
      </c>
      <c r="M433" s="14" t="n">
        <v>3.173</v>
      </c>
      <c r="N433" s="14" t="n">
        <v>1.859</v>
      </c>
      <c r="O433" s="14" t="n">
        <v>0</v>
      </c>
      <c r="P433" s="14" t="n">
        <v>3.173</v>
      </c>
      <c r="Q433" s="14" t="n">
        <v>0</v>
      </c>
      <c r="R433" s="14" t="n">
        <v>1</v>
      </c>
      <c r="S433" s="14" t="n">
        <v>5.031</v>
      </c>
      <c r="T433" s="14" t="n">
        <v>3.719</v>
      </c>
      <c r="U433" s="14" t="n">
        <v>0.067</v>
      </c>
      <c r="V433" s="14" t="n">
        <v>5.937</v>
      </c>
      <c r="W433" s="14" t="n">
        <v>0.18</v>
      </c>
      <c r="X433" s="14" t="n">
        <v>1</v>
      </c>
      <c r="Y433" s="14" t="n">
        <v>32.56</v>
      </c>
      <c r="Z433" s="14" t="n">
        <v>4.401</v>
      </c>
      <c r="AA433" s="14" t="n">
        <v>0.311</v>
      </c>
      <c r="AB433" s="14" t="n">
        <v>32.871</v>
      </c>
      <c r="AC433" s="14" t="n">
        <v>0</v>
      </c>
      <c r="AD433" s="14" t="n">
        <v>1</v>
      </c>
      <c r="AE433" s="14" t="n">
        <v>33.795</v>
      </c>
      <c r="AF433" s="14" t="n">
        <v>7.902</v>
      </c>
      <c r="AG433" s="14" t="n">
        <v>0.311</v>
      </c>
      <c r="AH433" s="14" t="n">
        <v>34.106</v>
      </c>
      <c r="AI433" s="14" t="n">
        <v>0</v>
      </c>
      <c r="AJ433" s="14" t="n">
        <v>1</v>
      </c>
      <c r="AK433" s="14" t="n">
        <v>41.203</v>
      </c>
      <c r="AL433" s="14" t="n">
        <v>21.945</v>
      </c>
      <c r="AM433" s="14" t="n">
        <v>0.864</v>
      </c>
      <c r="AN433" s="14" t="n">
        <v>48.987</v>
      </c>
      <c r="AO433" s="14" t="n">
        <v>0.18</v>
      </c>
      <c r="AP433" s="14" t="n">
        <v>1</v>
      </c>
      <c r="AQ433" s="14" t="n">
        <v>0.861</v>
      </c>
      <c r="AR433" s="14" t="n">
        <v>0.123</v>
      </c>
      <c r="AS433" s="14" t="n">
        <v>0.449</v>
      </c>
      <c r="AT433" s="14" t="n">
        <v>1.546</v>
      </c>
      <c r="AU433" s="14" t="n">
        <v>0.18</v>
      </c>
      <c r="AV433" s="14" t="n">
        <v>1</v>
      </c>
      <c r="AW433" s="14" t="n">
        <v>0.986</v>
      </c>
      <c r="AX433" s="14" t="n">
        <v>0.123</v>
      </c>
      <c r="AY433" s="14" t="n">
        <v>0.431</v>
      </c>
      <c r="AZ433" s="14" t="n">
        <v>1.672</v>
      </c>
      <c r="BA433" s="14" t="n">
        <v>0.18</v>
      </c>
      <c r="BB433" s="14" t="n">
        <v>1</v>
      </c>
      <c r="BC433" s="14" t="n">
        <v>0.598</v>
      </c>
      <c r="BD433" s="14" t="n">
        <v>0.123</v>
      </c>
      <c r="BE433" s="14" t="n">
        <v>0.008</v>
      </c>
      <c r="BF433" s="14" t="n">
        <v>0.705</v>
      </c>
      <c r="BG433" s="14" t="n">
        <v>0.18</v>
      </c>
      <c r="BH433" s="14" t="n">
        <v>1</v>
      </c>
      <c r="BI433" s="14" t="n">
        <v>0.612</v>
      </c>
      <c r="BJ433" s="14" t="n">
        <v>0.123</v>
      </c>
      <c r="BK433" s="14" t="n">
        <v>0.008</v>
      </c>
      <c r="BL433" s="14" t="n">
        <v>0.723</v>
      </c>
      <c r="BM433" s="14" t="n">
        <v>0.18</v>
      </c>
      <c r="BN433" s="14" t="n">
        <v>1</v>
      </c>
      <c r="BO433" s="14" t="n">
        <v>0</v>
      </c>
      <c r="BP433" s="14" t="n">
        <v>0</v>
      </c>
      <c r="BQ433" s="14" t="n">
        <v>0.07199999999999999</v>
      </c>
      <c r="BR433" s="14" t="n">
        <v>0</v>
      </c>
      <c r="BS433" s="14" t="n">
        <v>0.667</v>
      </c>
      <c r="BT433" s="14" t="n">
        <v>0</v>
      </c>
      <c r="BU433" s="14" t="n">
        <v>0</v>
      </c>
      <c r="BV433" s="14" t="n">
        <v>0.063</v>
      </c>
      <c r="BW433" s="14" t="n">
        <v>0.08</v>
      </c>
      <c r="BX433" s="14" t="n">
        <v>0.333</v>
      </c>
      <c r="BY433" s="14" t="n">
        <v>12.729</v>
      </c>
      <c r="BZ433" s="14" t="n">
        <v>0</v>
      </c>
      <c r="CA433" s="14" t="n">
        <v>12.729</v>
      </c>
      <c r="CB433" s="14" t="n">
        <v>0</v>
      </c>
      <c r="CC433" s="14" t="n">
        <v>97.90000000000001</v>
      </c>
      <c r="CD433" s="14" t="n">
        <v>7.95</v>
      </c>
      <c r="CE433" s="14" t="n">
        <v>1.304</v>
      </c>
      <c r="CF433" s="14" t="n">
        <v>115.522</v>
      </c>
      <c r="CG433" s="14" t="n">
        <v>0.18</v>
      </c>
      <c r="CH433" s="14" t="n">
        <v>1</v>
      </c>
      <c r="CI433" s="14" t="n">
        <v>0</v>
      </c>
      <c r="CJ433" s="14" t="n">
        <v>0</v>
      </c>
      <c r="CK433" s="14" t="n">
        <v>0</v>
      </c>
      <c r="CL433" s="14" t="n">
        <v>0</v>
      </c>
      <c r="CM433" s="14" t="n">
        <v>0</v>
      </c>
      <c r="CN433" s="14" t="n">
        <v>0</v>
      </c>
      <c r="CO433" s="14" t="n">
        <v>0</v>
      </c>
      <c r="CP433" s="14" t="n">
        <v>0.996</v>
      </c>
      <c r="CQ433" s="14" t="n">
        <v>1.294</v>
      </c>
      <c r="CR433" s="14" t="n">
        <v>0</v>
      </c>
      <c r="CS433" s="14" t="n">
        <v>5.158</v>
      </c>
      <c r="CT433" s="14" t="n">
        <v>5.842</v>
      </c>
      <c r="CU433" s="14" t="n">
        <v>31.326</v>
      </c>
    </row>
    <row r="434">
      <c r="A434" s="14" t="inlineStr">
        <is>
          <t>XKX2023</t>
        </is>
      </c>
      <c r="B434" s="14" t="inlineStr">
        <is>
          <t>XKX</t>
        </is>
      </c>
      <c r="C434" s="14" t="inlineStr">
        <is>
          <t>XKX</t>
        </is>
      </c>
      <c r="D434" s="14" t="inlineStr">
        <is>
          <t>Kosovo</t>
        </is>
      </c>
      <c r="E434" s="14" t="n">
        <v>2023</v>
      </c>
      <c r="F434" s="14" t="n">
        <v>0.18</v>
      </c>
      <c r="G434" s="14" t="n">
        <v>2.012</v>
      </c>
      <c r="H434" s="14" t="n">
        <v>0.648</v>
      </c>
      <c r="I434" s="14" t="n">
        <v>0</v>
      </c>
      <c r="J434" s="14" t="n">
        <v>2.012</v>
      </c>
      <c r="K434" s="14" t="n">
        <v>0</v>
      </c>
      <c r="L434" s="14" t="n">
        <v>1</v>
      </c>
      <c r="M434" s="14" t="n">
        <v>3.312</v>
      </c>
      <c r="N434" s="14" t="n">
        <v>1.944</v>
      </c>
      <c r="O434" s="14" t="n">
        <v>0</v>
      </c>
      <c r="P434" s="14" t="n">
        <v>3.312</v>
      </c>
      <c r="Q434" s="14" t="n">
        <v>0</v>
      </c>
      <c r="R434" s="14" t="n">
        <v>1</v>
      </c>
      <c r="S434" s="14" t="n">
        <v>5.251</v>
      </c>
      <c r="T434" s="14" t="n">
        <v>3.887</v>
      </c>
      <c r="U434" s="14" t="n">
        <v>0.105</v>
      </c>
      <c r="V434" s="14" t="n">
        <v>6.197</v>
      </c>
      <c r="W434" s="14" t="n">
        <v>0.18</v>
      </c>
      <c r="X434" s="14" t="n">
        <v>1</v>
      </c>
      <c r="Y434" s="14" t="n">
        <v>12.908</v>
      </c>
      <c r="Z434" s="14" t="n">
        <v>1.745</v>
      </c>
      <c r="AA434" s="14" t="n">
        <v>0.115</v>
      </c>
      <c r="AB434" s="14" t="n">
        <v>13.023</v>
      </c>
      <c r="AC434" s="14" t="n">
        <v>0</v>
      </c>
      <c r="AD434" s="14" t="n">
        <v>1</v>
      </c>
      <c r="AE434" s="14" t="n">
        <v>14.194</v>
      </c>
      <c r="AF434" s="14" t="n">
        <v>3.319</v>
      </c>
      <c r="AG434" s="14" t="n">
        <v>0.115</v>
      </c>
      <c r="AH434" s="14" t="n">
        <v>14.309</v>
      </c>
      <c r="AI434" s="14" t="n">
        <v>0</v>
      </c>
      <c r="AJ434" s="14" t="n">
        <v>1</v>
      </c>
      <c r="AK434" s="14" t="n">
        <v>21.908</v>
      </c>
      <c r="AL434" s="14" t="n">
        <v>11.668</v>
      </c>
      <c r="AM434" s="14" t="n">
        <v>0.554</v>
      </c>
      <c r="AN434" s="14" t="n">
        <v>25.987</v>
      </c>
      <c r="AO434" s="14" t="n">
        <v>0.18</v>
      </c>
      <c r="AP434" s="14" t="n">
        <v>1</v>
      </c>
      <c r="AQ434" s="14" t="n">
        <v>0.76</v>
      </c>
      <c r="AR434" s="14" t="n">
        <v>0.129</v>
      </c>
      <c r="AS434" s="14" t="n">
        <v>0.486</v>
      </c>
      <c r="AT434" s="14" t="n">
        <v>1.471</v>
      </c>
      <c r="AU434" s="14" t="n">
        <v>0.18</v>
      </c>
      <c r="AV434" s="14" t="n">
        <v>1</v>
      </c>
      <c r="AW434" s="14" t="n">
        <v>0.8110000000000001</v>
      </c>
      <c r="AX434" s="14" t="n">
        <v>0.129</v>
      </c>
      <c r="AY434" s="14" t="n">
        <v>0.453</v>
      </c>
      <c r="AZ434" s="14" t="n">
        <v>1.492</v>
      </c>
      <c r="BA434" s="14" t="n">
        <v>0.18</v>
      </c>
      <c r="BB434" s="14" t="n">
        <v>1</v>
      </c>
      <c r="BC434" s="14" t="n">
        <v>0.535</v>
      </c>
      <c r="BD434" s="14" t="n">
        <v>0.129</v>
      </c>
      <c r="BE434" s="14" t="n">
        <v>0.011</v>
      </c>
      <c r="BF434" s="14" t="n">
        <v>0.631</v>
      </c>
      <c r="BG434" s="14" t="n">
        <v>0.18</v>
      </c>
      <c r="BH434" s="14" t="n">
        <v>1</v>
      </c>
      <c r="BI434" s="14" t="n">
        <v>0.579</v>
      </c>
      <c r="BJ434" s="14" t="n">
        <v>0.129</v>
      </c>
      <c r="BK434" s="14" t="n">
        <v>0.012</v>
      </c>
      <c r="BL434" s="14" t="n">
        <v>0.6840000000000001</v>
      </c>
      <c r="BM434" s="14" t="n">
        <v>0.18</v>
      </c>
      <c r="BN434" s="14" t="n">
        <v>1</v>
      </c>
      <c r="BO434" s="14" t="n">
        <v>0</v>
      </c>
      <c r="BP434" s="14" t="n">
        <v>0</v>
      </c>
      <c r="BQ434" s="14" t="n">
        <v>0.082</v>
      </c>
      <c r="BR434" s="14" t="n">
        <v>0</v>
      </c>
      <c r="BS434" s="14" t="n">
        <v>0.667</v>
      </c>
      <c r="BT434" s="14" t="n">
        <v>0</v>
      </c>
      <c r="BU434" s="14" t="n">
        <v>0</v>
      </c>
      <c r="BV434" s="14" t="n">
        <v>0.076</v>
      </c>
      <c r="BW434" s="14" t="n">
        <v>0.08</v>
      </c>
      <c r="BX434" s="14" t="n">
        <v>0.333</v>
      </c>
      <c r="BY434" s="14" t="n">
        <v>13.254</v>
      </c>
      <c r="BZ434" s="14" t="n">
        <v>0</v>
      </c>
      <c r="CA434" s="14" t="n">
        <v>13.254</v>
      </c>
      <c r="CB434" s="14" t="n">
        <v>0</v>
      </c>
      <c r="CC434" s="14" t="n">
        <v>83.248</v>
      </c>
      <c r="CD434" s="14" t="n">
        <v>7.95</v>
      </c>
      <c r="CE434" s="14" t="n">
        <v>1.659</v>
      </c>
      <c r="CF434" s="14" t="n">
        <v>98.233</v>
      </c>
      <c r="CG434" s="14" t="n">
        <v>0.18</v>
      </c>
      <c r="CH434" s="14" t="n">
        <v>1</v>
      </c>
      <c r="CI434" s="14" t="n">
        <v>0</v>
      </c>
      <c r="CJ434" s="14" t="n">
        <v>0</v>
      </c>
      <c r="CK434" s="14" t="n">
        <v>0</v>
      </c>
      <c r="CL434" s="14" t="n">
        <v>0</v>
      </c>
      <c r="CM434" s="14" t="n">
        <v>0</v>
      </c>
      <c r="CN434" s="14" t="n">
        <v>0</v>
      </c>
      <c r="CO434" s="14" t="n">
        <v>0</v>
      </c>
      <c r="CP434" s="14" t="n">
        <v>0.992</v>
      </c>
      <c r="CQ434" s="14" t="n">
        <v>1.348</v>
      </c>
      <c r="CR434" s="14" t="n">
        <v>0</v>
      </c>
      <c r="CS434" s="14" t="n">
        <v>5.37</v>
      </c>
      <c r="CT434" s="14" t="n">
        <v>3.466</v>
      </c>
      <c r="CU434" s="14" t="n">
        <v>11.622</v>
      </c>
    </row>
    <row r="435">
      <c r="A435" s="14" t="inlineStr">
        <is>
          <t>XKX2024</t>
        </is>
      </c>
      <c r="B435" s="14" t="inlineStr">
        <is>
          <t>XKX</t>
        </is>
      </c>
      <c r="C435" s="14" t="inlineStr">
        <is>
          <t>XKX</t>
        </is>
      </c>
      <c r="D435" s="14" t="inlineStr">
        <is>
          <t>Kosovo</t>
        </is>
      </c>
      <c r="E435" s="14" t="n">
        <v>2024</v>
      </c>
      <c r="F435" s="14" t="n">
        <v>0.18</v>
      </c>
      <c r="G435" s="14" t="n">
        <v>2.067</v>
      </c>
      <c r="H435" s="14" t="n">
        <v>0.667</v>
      </c>
      <c r="I435" s="14" t="n">
        <v>0</v>
      </c>
      <c r="J435" s="14" t="n">
        <v>2.067</v>
      </c>
      <c r="K435" s="14" t="n">
        <v>0</v>
      </c>
      <c r="L435" s="14" t="n">
        <v>1</v>
      </c>
      <c r="M435" s="14" t="n">
        <v>3.402</v>
      </c>
      <c r="N435" s="14" t="n">
        <v>2.001</v>
      </c>
      <c r="O435" s="14" t="n">
        <v>0</v>
      </c>
      <c r="P435" s="14" t="n">
        <v>3.402</v>
      </c>
      <c r="Q435" s="14" t="n">
        <v>0</v>
      </c>
      <c r="R435" s="14" t="n">
        <v>1</v>
      </c>
      <c r="S435" s="14" t="n">
        <v>5.402</v>
      </c>
      <c r="T435" s="14" t="n">
        <v>4.002</v>
      </c>
      <c r="U435" s="14" t="n">
        <v>0.133</v>
      </c>
      <c r="V435" s="14" t="n">
        <v>6.375</v>
      </c>
      <c r="W435" s="14" t="n">
        <v>0.18</v>
      </c>
      <c r="X435" s="14" t="n">
        <v>1</v>
      </c>
      <c r="Y435" s="14" t="n">
        <v>11.492</v>
      </c>
      <c r="Z435" s="14" t="n">
        <v>1.553</v>
      </c>
      <c r="AA435" s="14" t="n">
        <v>0.101</v>
      </c>
      <c r="AB435" s="14" t="n">
        <v>11.593</v>
      </c>
      <c r="AC435" s="14" t="n">
        <v>0</v>
      </c>
      <c r="AD435" s="14" t="n">
        <v>1</v>
      </c>
      <c r="AE435" s="14" t="n">
        <v>12.815</v>
      </c>
      <c r="AF435" s="14" t="n">
        <v>2.997</v>
      </c>
      <c r="AG435" s="14" t="n">
        <v>0.101</v>
      </c>
      <c r="AH435" s="14" t="n">
        <v>12.916</v>
      </c>
      <c r="AI435" s="14" t="n">
        <v>0</v>
      </c>
      <c r="AJ435" s="14" t="n">
        <v>1</v>
      </c>
      <c r="AK435" s="14" t="n">
        <v>20.757</v>
      </c>
      <c r="AL435" s="14" t="n">
        <v>11.055</v>
      </c>
      <c r="AM435" s="14" t="n">
        <v>0.612</v>
      </c>
      <c r="AN435" s="14" t="n">
        <v>24.613</v>
      </c>
      <c r="AO435" s="14" t="n">
        <v>0.18</v>
      </c>
      <c r="AP435" s="14" t="n">
        <v>1</v>
      </c>
      <c r="AQ435" s="14" t="n">
        <v>0.724</v>
      </c>
      <c r="AR435" s="14" t="n">
        <v>0.132</v>
      </c>
      <c r="AS435" s="14" t="n">
        <v>0.385</v>
      </c>
      <c r="AT435" s="14" t="n">
        <v>1.309</v>
      </c>
      <c r="AU435" s="14" t="n">
        <v>0.18</v>
      </c>
      <c r="AV435" s="14" t="n">
        <v>1</v>
      </c>
      <c r="AW435" s="14" t="n">
        <v>0.75</v>
      </c>
      <c r="AX435" s="14" t="n">
        <v>0.132</v>
      </c>
      <c r="AY435" s="14" t="n">
        <v>0.322</v>
      </c>
      <c r="AZ435" s="14" t="n">
        <v>1.266</v>
      </c>
      <c r="BA435" s="14" t="n">
        <v>0.18</v>
      </c>
      <c r="BB435" s="14" t="n">
        <v>1</v>
      </c>
      <c r="BC435" s="14" t="n">
        <v>0.513</v>
      </c>
      <c r="BD435" s="14" t="n">
        <v>0.132</v>
      </c>
      <c r="BE435" s="14" t="n">
        <v>0.013</v>
      </c>
      <c r="BF435" s="14" t="n">
        <v>0.605</v>
      </c>
      <c r="BG435" s="14" t="n">
        <v>0.18</v>
      </c>
      <c r="BH435" s="14" t="n">
        <v>1</v>
      </c>
      <c r="BI435" s="14" t="n">
        <v>0.591</v>
      </c>
      <c r="BJ435" s="14" t="n">
        <v>0.132</v>
      </c>
      <c r="BK435" s="14" t="n">
        <v>0.014</v>
      </c>
      <c r="BL435" s="14" t="n">
        <v>0.698</v>
      </c>
      <c r="BM435" s="14" t="n">
        <v>0.18</v>
      </c>
      <c r="BN435" s="14" t="n">
        <v>1</v>
      </c>
      <c r="BO435" s="14" t="n">
        <v>0</v>
      </c>
      <c r="BP435" s="14" t="n">
        <v>0</v>
      </c>
      <c r="BQ435" s="14" t="n">
        <v>0.07199999999999999</v>
      </c>
      <c r="BR435" s="14" t="n">
        <v>0</v>
      </c>
      <c r="BS435" s="14" t="n">
        <v>0.667</v>
      </c>
      <c r="BT435" s="14" t="n">
        <v>0</v>
      </c>
      <c r="BU435" s="14" t="n">
        <v>0</v>
      </c>
      <c r="BV435" s="14" t="n">
        <v>0.078</v>
      </c>
      <c r="BW435" s="14" t="n">
        <v>0.08</v>
      </c>
      <c r="BX435" s="14" t="n">
        <v>0.333</v>
      </c>
      <c r="BY435" s="14" t="n">
        <v>13.646</v>
      </c>
      <c r="BZ435" s="14" t="n">
        <v>0</v>
      </c>
      <c r="CA435" s="14" t="n">
        <v>13.646</v>
      </c>
      <c r="CB435" s="14" t="n">
        <v>0</v>
      </c>
      <c r="CC435" s="14" t="n">
        <v>82.58799999999999</v>
      </c>
      <c r="CD435" s="14" t="n">
        <v>7.95</v>
      </c>
      <c r="CE435" s="14" t="n">
        <v>2.025</v>
      </c>
      <c r="CF435" s="14" t="n">
        <v>97.45399999999999</v>
      </c>
      <c r="CG435" s="14" t="n">
        <v>0.18</v>
      </c>
      <c r="CH435" s="14" t="n">
        <v>1</v>
      </c>
      <c r="CI435" s="14" t="n">
        <v>0</v>
      </c>
      <c r="CJ435" s="14" t="n">
        <v>0</v>
      </c>
      <c r="CK435" s="14" t="n">
        <v>0</v>
      </c>
      <c r="CL435" s="14" t="n">
        <v>0</v>
      </c>
      <c r="CM435" s="14" t="n">
        <v>0</v>
      </c>
      <c r="CN435" s="14" t="n">
        <v>0</v>
      </c>
      <c r="CO435" s="14" t="n">
        <v>0</v>
      </c>
      <c r="CP435" s="14" t="n">
        <v>0.992</v>
      </c>
      <c r="CQ435" s="14" t="n">
        <v>1.387</v>
      </c>
      <c r="CR435" s="14" t="n">
        <v>0</v>
      </c>
      <c r="CS435" s="14" t="n">
        <v>5.529</v>
      </c>
      <c r="CT435" s="14" t="n">
        <v>3.027</v>
      </c>
      <c r="CU435" s="14" t="n">
        <v>10.168</v>
      </c>
    </row>
    <row r="436">
      <c r="A436" s="14" t="inlineStr">
        <is>
          <t>KWT2021</t>
        </is>
      </c>
      <c r="B436" s="14" t="inlineStr">
        <is>
          <t>KWT</t>
        </is>
      </c>
      <c r="C436" s="14" t="inlineStr">
        <is>
          <t>KWT</t>
        </is>
      </c>
      <c r="D436" s="14" t="inlineStr">
        <is>
          <t>Kuwait</t>
        </is>
      </c>
      <c r="E436" s="14" t="n">
        <v>2021</v>
      </c>
      <c r="F436" s="14" t="n">
        <v>0</v>
      </c>
      <c r="G436" s="14" t="n">
        <v>5.897</v>
      </c>
      <c r="H436" s="14" t="n">
        <v>1.143</v>
      </c>
      <c r="I436" s="14" t="n">
        <v>0.238</v>
      </c>
      <c r="J436" s="14" t="n">
        <v>6.134</v>
      </c>
      <c r="K436" s="14" t="n">
        <v>0</v>
      </c>
      <c r="L436" s="14" t="n">
        <v>1</v>
      </c>
      <c r="M436" s="14" t="n">
        <v>7.964</v>
      </c>
      <c r="N436" s="14" t="n">
        <v>3.43</v>
      </c>
      <c r="O436" s="14" t="n">
        <v>0.227</v>
      </c>
      <c r="P436" s="14" t="n">
        <v>8.191000000000001</v>
      </c>
      <c r="Q436" s="14" t="n">
        <v>0</v>
      </c>
      <c r="R436" s="14" t="n">
        <v>1</v>
      </c>
      <c r="S436" s="14" t="n">
        <v>11.613</v>
      </c>
      <c r="T436" s="14" t="n">
        <v>6.86</v>
      </c>
      <c r="U436" s="14" t="n">
        <v>0.238</v>
      </c>
      <c r="V436" s="14" t="n">
        <v>11.851</v>
      </c>
      <c r="W436" s="14" t="n">
        <v>0</v>
      </c>
      <c r="X436" s="14" t="n">
        <v>1</v>
      </c>
      <c r="Y436" s="14" t="n">
        <v>5.535</v>
      </c>
      <c r="Z436" s="14" t="n">
        <v>0.602</v>
      </c>
      <c r="AA436" s="14" t="n">
        <v>-1.946</v>
      </c>
      <c r="AB436" s="14" t="n">
        <v>3.589</v>
      </c>
      <c r="AC436" s="14" t="n">
        <v>0</v>
      </c>
      <c r="AD436" s="14" t="n">
        <v>0</v>
      </c>
      <c r="AE436" s="14" t="n">
        <v>6.293</v>
      </c>
      <c r="AF436" s="14" t="n">
        <v>1.212</v>
      </c>
      <c r="AG436" s="14" t="n">
        <v>-3.253</v>
      </c>
      <c r="AH436" s="14" t="n">
        <v>3.04</v>
      </c>
      <c r="AI436" s="14" t="n">
        <v>0</v>
      </c>
      <c r="AJ436" s="14" t="n">
        <v>0</v>
      </c>
      <c r="AK436" s="14" t="n">
        <v>10.846</v>
      </c>
      <c r="AL436" s="14" t="n">
        <v>5.097</v>
      </c>
      <c r="AM436" s="14" t="n">
        <v>-2.153</v>
      </c>
      <c r="AN436" s="14" t="n">
        <v>8.694000000000001</v>
      </c>
      <c r="AO436" s="14" t="n">
        <v>0</v>
      </c>
      <c r="AP436" s="14" t="n">
        <v>0</v>
      </c>
      <c r="AQ436" s="14" t="n">
        <v>0.621</v>
      </c>
      <c r="AR436" s="14" t="n">
        <v>0.114</v>
      </c>
      <c r="AS436" s="14" t="n">
        <v>-0.272</v>
      </c>
      <c r="AT436" s="14" t="n">
        <v>0.348</v>
      </c>
      <c r="AU436" s="14" t="n">
        <v>0</v>
      </c>
      <c r="AV436" s="14" t="n">
        <v>0</v>
      </c>
      <c r="AW436" s="14" t="n">
        <v>0.593</v>
      </c>
      <c r="AX436" s="14" t="n">
        <v>0.114</v>
      </c>
      <c r="AY436" s="14" t="n">
        <v>-0.212</v>
      </c>
      <c r="AZ436" s="14" t="n">
        <v>0.381</v>
      </c>
      <c r="BA436" s="14" t="n">
        <v>0</v>
      </c>
      <c r="BB436" s="14" t="n">
        <v>0</v>
      </c>
      <c r="BC436" s="14" t="n">
        <v>0.44</v>
      </c>
      <c r="BD436" s="14" t="n">
        <v>0.114</v>
      </c>
      <c r="BE436" s="14" t="n">
        <v>0</v>
      </c>
      <c r="BF436" s="14" t="n">
        <v>0.44</v>
      </c>
      <c r="BG436" s="14" t="n">
        <v>0</v>
      </c>
      <c r="BH436" s="14" t="n">
        <v>1</v>
      </c>
      <c r="BI436" s="14" t="n">
        <v>0.5600000000000001</v>
      </c>
      <c r="BJ436" s="14" t="n">
        <v>0.114</v>
      </c>
      <c r="BK436" s="14" t="n">
        <v>-0.179</v>
      </c>
      <c r="BL436" s="14" t="n">
        <v>0.381</v>
      </c>
      <c r="BM436" s="14" t="n">
        <v>0</v>
      </c>
      <c r="BN436" s="14" t="n">
        <v>0</v>
      </c>
      <c r="BO436" s="14" t="n">
        <v>0</v>
      </c>
      <c r="BP436" s="14" t="n">
        <v>-0.073</v>
      </c>
      <c r="BQ436" s="14" t="n">
        <v>0.033</v>
      </c>
      <c r="BR436" s="14" t="n">
        <v>0</v>
      </c>
      <c r="BS436" s="14" t="n">
        <v>0.833</v>
      </c>
      <c r="BT436" s="14" t="n">
        <v>0</v>
      </c>
      <c r="BU436" s="14" t="n">
        <v>-0.073</v>
      </c>
      <c r="BV436" s="14" t="n">
        <v>0.016</v>
      </c>
      <c r="BW436" s="14" t="n">
        <v>0</v>
      </c>
      <c r="BX436" s="14" t="n">
        <v>0.833</v>
      </c>
      <c r="BY436" s="14" t="n">
        <v>11.787</v>
      </c>
      <c r="BZ436" s="14" t="n">
        <v>0</v>
      </c>
      <c r="CA436" s="14" t="n">
        <v>11.787</v>
      </c>
      <c r="CB436" s="14" t="n">
        <v>0</v>
      </c>
      <c r="CC436" s="14" t="n">
        <v>81.69499999999999</v>
      </c>
      <c r="CD436" s="14" t="n">
        <v>7.95</v>
      </c>
      <c r="CE436" s="14" t="n">
        <v>0</v>
      </c>
      <c r="CF436" s="14" t="n">
        <v>81.69499999999999</v>
      </c>
      <c r="CG436" s="14" t="n">
        <v>0</v>
      </c>
      <c r="CH436" s="14" t="n">
        <v>1</v>
      </c>
      <c r="CI436" s="14" t="n">
        <v>0</v>
      </c>
      <c r="CJ436" s="14" t="n">
        <v>0</v>
      </c>
      <c r="CK436" s="14" t="n">
        <v>0</v>
      </c>
      <c r="CL436" s="14" t="n">
        <v>0</v>
      </c>
      <c r="CM436" s="14" t="n">
        <v>0</v>
      </c>
      <c r="CN436" s="14" t="n">
        <v>0</v>
      </c>
      <c r="CO436" s="14" t="n">
        <v>0</v>
      </c>
      <c r="CP436" s="14" t="n">
        <v>0</v>
      </c>
      <c r="CQ436" s="14" t="n">
        <v>1.198</v>
      </c>
      <c r="CR436" s="14" t="n">
        <v>0.673</v>
      </c>
      <c r="CS436" s="14" t="n">
        <v>4.776</v>
      </c>
      <c r="CT436" s="14" t="n">
        <v>4.753</v>
      </c>
      <c r="CU436" s="14" t="n">
        <v>14.162</v>
      </c>
    </row>
    <row r="437">
      <c r="A437" s="14" t="inlineStr">
        <is>
          <t>KWT2022</t>
        </is>
      </c>
      <c r="B437" s="14" t="inlineStr">
        <is>
          <t>KWT</t>
        </is>
      </c>
      <c r="C437" s="14" t="inlineStr">
        <is>
          <t>KWT</t>
        </is>
      </c>
      <c r="D437" s="14" t="inlineStr">
        <is>
          <t>Kuwait</t>
        </is>
      </c>
      <c r="E437" s="14" t="n">
        <v>2022</v>
      </c>
      <c r="F437" s="14" t="n">
        <v>0</v>
      </c>
      <c r="G437" s="14" t="n">
        <v>11.72</v>
      </c>
      <c r="H437" s="14" t="n">
        <v>1.235</v>
      </c>
      <c r="I437" s="14" t="n">
        <v>0.5659999999999999</v>
      </c>
      <c r="J437" s="14" t="n">
        <v>12.286</v>
      </c>
      <c r="K437" s="14" t="n">
        <v>0</v>
      </c>
      <c r="L437" s="14" t="n">
        <v>1</v>
      </c>
      <c r="M437" s="14" t="n">
        <v>9.782999999999999</v>
      </c>
      <c r="N437" s="14" t="n">
        <v>3.704</v>
      </c>
      <c r="O437" s="14" t="n">
        <v>0.328</v>
      </c>
      <c r="P437" s="14" t="n">
        <v>10.111</v>
      </c>
      <c r="Q437" s="14" t="n">
        <v>0</v>
      </c>
      <c r="R437" s="14" t="n">
        <v>1</v>
      </c>
      <c r="S437" s="14" t="n">
        <v>17.893</v>
      </c>
      <c r="T437" s="14" t="n">
        <v>7.408</v>
      </c>
      <c r="U437" s="14" t="n">
        <v>0.5659999999999999</v>
      </c>
      <c r="V437" s="14" t="n">
        <v>18.459</v>
      </c>
      <c r="W437" s="14" t="n">
        <v>0</v>
      </c>
      <c r="X437" s="14" t="n">
        <v>1</v>
      </c>
      <c r="Y437" s="14" t="n">
        <v>9.510999999999999</v>
      </c>
      <c r="Z437" s="14" t="n">
        <v>1.035</v>
      </c>
      <c r="AA437" s="14" t="n">
        <v>-2.102</v>
      </c>
      <c r="AB437" s="14" t="n">
        <v>7.409</v>
      </c>
      <c r="AC437" s="14" t="n">
        <v>0</v>
      </c>
      <c r="AD437" s="14" t="n">
        <v>0</v>
      </c>
      <c r="AE437" s="14" t="n">
        <v>10.338</v>
      </c>
      <c r="AF437" s="14" t="n">
        <v>1.991</v>
      </c>
      <c r="AG437" s="14" t="n">
        <v>-3.513</v>
      </c>
      <c r="AH437" s="14" t="n">
        <v>6.824</v>
      </c>
      <c r="AI437" s="14" t="n">
        <v>0</v>
      </c>
      <c r="AJ437" s="14" t="n">
        <v>0</v>
      </c>
      <c r="AK437" s="14" t="n">
        <v>15.297</v>
      </c>
      <c r="AL437" s="14" t="n">
        <v>7.188</v>
      </c>
      <c r="AM437" s="14" t="n">
        <v>-2.02</v>
      </c>
      <c r="AN437" s="14" t="n">
        <v>13.277</v>
      </c>
      <c r="AO437" s="14" t="n">
        <v>0</v>
      </c>
      <c r="AP437" s="14" t="n">
        <v>0</v>
      </c>
      <c r="AQ437" s="14" t="n">
        <v>0.847</v>
      </c>
      <c r="AR437" s="14" t="n">
        <v>0.123</v>
      </c>
      <c r="AS437" s="14" t="n">
        <v>-0.504</v>
      </c>
      <c r="AT437" s="14" t="n">
        <v>0.343</v>
      </c>
      <c r="AU437" s="14" t="n">
        <v>0</v>
      </c>
      <c r="AV437" s="14" t="n">
        <v>0</v>
      </c>
      <c r="AW437" s="14" t="n">
        <v>0.947</v>
      </c>
      <c r="AX437" s="14" t="n">
        <v>0.123</v>
      </c>
      <c r="AY437" s="14" t="n">
        <v>-0.571</v>
      </c>
      <c r="AZ437" s="14" t="n">
        <v>0.376</v>
      </c>
      <c r="BA437" s="14" t="n">
        <v>0</v>
      </c>
      <c r="BB437" s="14" t="n">
        <v>0</v>
      </c>
      <c r="BC437" s="14" t="n">
        <v>0.589</v>
      </c>
      <c r="BD437" s="14" t="n">
        <v>0.123</v>
      </c>
      <c r="BE437" s="14" t="n">
        <v>0</v>
      </c>
      <c r="BF437" s="14" t="n">
        <v>0.589</v>
      </c>
      <c r="BG437" s="14" t="n">
        <v>0</v>
      </c>
      <c r="BH437" s="14" t="n">
        <v>1</v>
      </c>
      <c r="BI437" s="14" t="n">
        <v>0.6889999999999999</v>
      </c>
      <c r="BJ437" s="14" t="n">
        <v>0.123</v>
      </c>
      <c r="BK437" s="14" t="n">
        <v>-0.313</v>
      </c>
      <c r="BL437" s="14" t="n">
        <v>0.376</v>
      </c>
      <c r="BM437" s="14" t="n">
        <v>0</v>
      </c>
      <c r="BN437" s="14" t="n">
        <v>0</v>
      </c>
      <c r="BO437" s="14" t="n">
        <v>0</v>
      </c>
      <c r="BP437" s="14" t="n">
        <v>-0.073</v>
      </c>
      <c r="BQ437" s="14" t="n">
        <v>0.032</v>
      </c>
      <c r="BR437" s="14" t="n">
        <v>0</v>
      </c>
      <c r="BS437" s="14" t="n">
        <v>0.833</v>
      </c>
      <c r="BT437" s="14" t="n">
        <v>0</v>
      </c>
      <c r="BU437" s="14" t="n">
        <v>-0.073</v>
      </c>
      <c r="BV437" s="14" t="n">
        <v>0.016</v>
      </c>
      <c r="BW437" s="14" t="n">
        <v>0</v>
      </c>
      <c r="BX437" s="14" t="n">
        <v>0.833</v>
      </c>
      <c r="BY437" s="14" t="n">
        <v>12.729</v>
      </c>
      <c r="BZ437" s="14" t="n">
        <v>0</v>
      </c>
      <c r="CA437" s="14" t="n">
        <v>12.729</v>
      </c>
      <c r="CB437" s="14" t="n">
        <v>0</v>
      </c>
      <c r="CC437" s="14" t="n">
        <v>102.477</v>
      </c>
      <c r="CD437" s="14" t="n">
        <v>7.95</v>
      </c>
      <c r="CE437" s="14" t="n">
        <v>0</v>
      </c>
      <c r="CF437" s="14" t="n">
        <v>102.477</v>
      </c>
      <c r="CG437" s="14" t="n">
        <v>0</v>
      </c>
      <c r="CH437" s="14" t="n">
        <v>1</v>
      </c>
      <c r="CI437" s="14" t="n">
        <v>0</v>
      </c>
      <c r="CJ437" s="14" t="n">
        <v>0</v>
      </c>
      <c r="CK437" s="14" t="n">
        <v>0</v>
      </c>
      <c r="CL437" s="14" t="n">
        <v>0</v>
      </c>
      <c r="CM437" s="14" t="n">
        <v>0</v>
      </c>
      <c r="CN437" s="14" t="n">
        <v>0</v>
      </c>
      <c r="CO437" s="14" t="n">
        <v>0</v>
      </c>
      <c r="CP437" s="14" t="n">
        <v>0</v>
      </c>
      <c r="CQ437" s="14" t="n">
        <v>1.294</v>
      </c>
      <c r="CR437" s="14" t="n">
        <v>0.661</v>
      </c>
      <c r="CS437" s="14" t="n">
        <v>5.158</v>
      </c>
      <c r="CT437" s="14" t="n">
        <v>10.485</v>
      </c>
      <c r="CU437" s="14" t="n">
        <v>30.326</v>
      </c>
    </row>
    <row r="438">
      <c r="A438" s="14" t="inlineStr">
        <is>
          <t>KWT2023</t>
        </is>
      </c>
      <c r="B438" s="14" t="inlineStr">
        <is>
          <t>KWT</t>
        </is>
      </c>
      <c r="C438" s="14" t="inlineStr">
        <is>
          <t>KWT</t>
        </is>
      </c>
      <c r="D438" s="14" t="inlineStr">
        <is>
          <t>Kuwait</t>
        </is>
      </c>
      <c r="E438" s="14" t="n">
        <v>2023</v>
      </c>
      <c r="F438" s="14" t="n">
        <v>0</v>
      </c>
      <c r="G438" s="14" t="n">
        <v>6.147</v>
      </c>
      <c r="H438" s="14" t="n">
        <v>1.286</v>
      </c>
      <c r="I438" s="14" t="n">
        <v>0.273</v>
      </c>
      <c r="J438" s="14" t="n">
        <v>6.42</v>
      </c>
      <c r="K438" s="14" t="n">
        <v>0</v>
      </c>
      <c r="L438" s="14" t="n">
        <v>1</v>
      </c>
      <c r="M438" s="14" t="n">
        <v>7.886</v>
      </c>
      <c r="N438" s="14" t="n">
        <v>3.857</v>
      </c>
      <c r="O438" s="14" t="n">
        <v>0.227</v>
      </c>
      <c r="P438" s="14" t="n">
        <v>8.113</v>
      </c>
      <c r="Q438" s="14" t="n">
        <v>0</v>
      </c>
      <c r="R438" s="14" t="n">
        <v>1</v>
      </c>
      <c r="S438" s="14" t="n">
        <v>12.575</v>
      </c>
      <c r="T438" s="14" t="n">
        <v>7.714</v>
      </c>
      <c r="U438" s="14" t="n">
        <v>0.273</v>
      </c>
      <c r="V438" s="14" t="n">
        <v>12.848</v>
      </c>
      <c r="W438" s="14" t="n">
        <v>0</v>
      </c>
      <c r="X438" s="14" t="n">
        <v>1</v>
      </c>
      <c r="Y438" s="14" t="n">
        <v>6.804</v>
      </c>
      <c r="Z438" s="14" t="n">
        <v>0.741</v>
      </c>
      <c r="AA438" s="14" t="n">
        <v>-1.266</v>
      </c>
      <c r="AB438" s="14" t="n">
        <v>5.538</v>
      </c>
      <c r="AC438" s="14" t="n">
        <v>0</v>
      </c>
      <c r="AD438" s="14" t="n">
        <v>0</v>
      </c>
      <c r="AE438" s="14" t="n">
        <v>7.656</v>
      </c>
      <c r="AF438" s="14" t="n">
        <v>1.474</v>
      </c>
      <c r="AG438" s="14" t="n">
        <v>-2.727</v>
      </c>
      <c r="AH438" s="14" t="n">
        <v>4.929</v>
      </c>
      <c r="AI438" s="14" t="n">
        <v>0</v>
      </c>
      <c r="AJ438" s="14" t="n">
        <v>0</v>
      </c>
      <c r="AK438" s="14" t="n">
        <v>12.768</v>
      </c>
      <c r="AL438" s="14" t="n">
        <v>6</v>
      </c>
      <c r="AM438" s="14" t="n">
        <v>-2.487</v>
      </c>
      <c r="AN438" s="14" t="n">
        <v>10.282</v>
      </c>
      <c r="AO438" s="14" t="n">
        <v>0</v>
      </c>
      <c r="AP438" s="14" t="n">
        <v>0</v>
      </c>
      <c r="AQ438" s="14" t="n">
        <v>0.749</v>
      </c>
      <c r="AR438" s="14" t="n">
        <v>0.129</v>
      </c>
      <c r="AS438" s="14" t="n">
        <v>-0.407</v>
      </c>
      <c r="AT438" s="14" t="n">
        <v>0.342</v>
      </c>
      <c r="AU438" s="14" t="n">
        <v>0</v>
      </c>
      <c r="AV438" s="14" t="n">
        <v>0</v>
      </c>
      <c r="AW438" s="14" t="n">
        <v>0.783</v>
      </c>
      <c r="AX438" s="14" t="n">
        <v>0.129</v>
      </c>
      <c r="AY438" s="14" t="n">
        <v>-0.408</v>
      </c>
      <c r="AZ438" s="14" t="n">
        <v>0.374</v>
      </c>
      <c r="BA438" s="14" t="n">
        <v>0</v>
      </c>
      <c r="BB438" s="14" t="n">
        <v>0</v>
      </c>
      <c r="BC438" s="14" t="n">
        <v>0.527</v>
      </c>
      <c r="BD438" s="14" t="n">
        <v>0.129</v>
      </c>
      <c r="BE438" s="14" t="n">
        <v>0</v>
      </c>
      <c r="BF438" s="14" t="n">
        <v>0.527</v>
      </c>
      <c r="BG438" s="14" t="n">
        <v>0</v>
      </c>
      <c r="BH438" s="14" t="n">
        <v>1</v>
      </c>
      <c r="BI438" s="14" t="n">
        <v>0.64</v>
      </c>
      <c r="BJ438" s="14" t="n">
        <v>0.129</v>
      </c>
      <c r="BK438" s="14" t="n">
        <v>-0.265</v>
      </c>
      <c r="BL438" s="14" t="n">
        <v>0.374</v>
      </c>
      <c r="BM438" s="14" t="n">
        <v>0</v>
      </c>
      <c r="BN438" s="14" t="n">
        <v>0</v>
      </c>
      <c r="BO438" s="14" t="n">
        <v>0</v>
      </c>
      <c r="BP438" s="14" t="n">
        <v>-0.073</v>
      </c>
      <c r="BQ438" s="14" t="n">
        <v>0.033</v>
      </c>
      <c r="BR438" s="14" t="n">
        <v>0</v>
      </c>
      <c r="BS438" s="14" t="n">
        <v>0.833</v>
      </c>
      <c r="BT438" s="14" t="n">
        <v>0</v>
      </c>
      <c r="BU438" s="14" t="n">
        <v>-0.073</v>
      </c>
      <c r="BV438" s="14" t="n">
        <v>0.016</v>
      </c>
      <c r="BW438" s="14" t="n">
        <v>0</v>
      </c>
      <c r="BX438" s="14" t="n">
        <v>0.833</v>
      </c>
      <c r="BY438" s="14" t="n">
        <v>13.254</v>
      </c>
      <c r="BZ438" s="14" t="n">
        <v>0</v>
      </c>
      <c r="CA438" s="14" t="n">
        <v>13.254</v>
      </c>
      <c r="CB438" s="14" t="n">
        <v>0</v>
      </c>
      <c r="CC438" s="14" t="n">
        <v>87.07899999999999</v>
      </c>
      <c r="CD438" s="14" t="n">
        <v>7.95</v>
      </c>
      <c r="CE438" s="14" t="n">
        <v>0</v>
      </c>
      <c r="CF438" s="14" t="n">
        <v>87.07899999999999</v>
      </c>
      <c r="CG438" s="14" t="n">
        <v>0</v>
      </c>
      <c r="CH438" s="14" t="n">
        <v>1</v>
      </c>
      <c r="CI438" s="14" t="n">
        <v>0</v>
      </c>
      <c r="CJ438" s="14" t="n">
        <v>0</v>
      </c>
      <c r="CK438" s="14" t="n">
        <v>0</v>
      </c>
      <c r="CL438" s="14" t="n">
        <v>0</v>
      </c>
      <c r="CM438" s="14" t="n">
        <v>0</v>
      </c>
      <c r="CN438" s="14" t="n">
        <v>0</v>
      </c>
      <c r="CO438" s="14" t="n">
        <v>0</v>
      </c>
      <c r="CP438" s="14" t="n">
        <v>0</v>
      </c>
      <c r="CQ438" s="14" t="n">
        <v>1.348</v>
      </c>
      <c r="CR438" s="14" t="n">
        <v>0.675</v>
      </c>
      <c r="CS438" s="14" t="n">
        <v>5.37</v>
      </c>
      <c r="CT438" s="14" t="n">
        <v>4.861</v>
      </c>
      <c r="CU438" s="14" t="n">
        <v>10.622</v>
      </c>
    </row>
    <row r="439">
      <c r="A439" s="14" t="inlineStr">
        <is>
          <t>KWT2024</t>
        </is>
      </c>
      <c r="B439" s="14" t="inlineStr">
        <is>
          <t>KWT</t>
        </is>
      </c>
      <c r="C439" s="14" t="inlineStr">
        <is>
          <t>KWT</t>
        </is>
      </c>
      <c r="D439" s="14" t="inlineStr">
        <is>
          <t>Kuwait</t>
        </is>
      </c>
      <c r="E439" s="14" t="n">
        <v>2024</v>
      </c>
      <c r="F439" s="14" t="n">
        <v>0</v>
      </c>
      <c r="G439" s="14" t="n">
        <v>5.575</v>
      </c>
      <c r="H439" s="14" t="n">
        <v>1.324</v>
      </c>
      <c r="I439" s="14" t="n">
        <v>0.213</v>
      </c>
      <c r="J439" s="14" t="n">
        <v>5.787</v>
      </c>
      <c r="K439" s="14" t="n">
        <v>0</v>
      </c>
      <c r="L439" s="14" t="n">
        <v>1</v>
      </c>
      <c r="M439" s="14" t="n">
        <v>7.124</v>
      </c>
      <c r="N439" s="14" t="n">
        <v>3.971</v>
      </c>
      <c r="O439" s="14" t="n">
        <v>0.158</v>
      </c>
      <c r="P439" s="14" t="n">
        <v>7.281</v>
      </c>
      <c r="Q439" s="14" t="n">
        <v>0</v>
      </c>
      <c r="R439" s="14" t="n">
        <v>1</v>
      </c>
      <c r="S439" s="14" t="n">
        <v>12.193</v>
      </c>
      <c r="T439" s="14" t="n">
        <v>7.942</v>
      </c>
      <c r="U439" s="14" t="n">
        <v>0.213</v>
      </c>
      <c r="V439" s="14" t="n">
        <v>12.405</v>
      </c>
      <c r="W439" s="14" t="n">
        <v>0</v>
      </c>
      <c r="X439" s="14" t="n">
        <v>1</v>
      </c>
      <c r="Y439" s="14" t="n">
        <v>6.797</v>
      </c>
      <c r="Z439" s="14" t="n">
        <v>0.74</v>
      </c>
      <c r="AA439" s="14" t="n">
        <v>-1.303</v>
      </c>
      <c r="AB439" s="14" t="n">
        <v>5.493</v>
      </c>
      <c r="AC439" s="14" t="n">
        <v>0</v>
      </c>
      <c r="AD439" s="14" t="n">
        <v>0</v>
      </c>
      <c r="AE439" s="14" t="n">
        <v>7.674</v>
      </c>
      <c r="AF439" s="14" t="n">
        <v>1.478</v>
      </c>
      <c r="AG439" s="14" t="n">
        <v>-2.808</v>
      </c>
      <c r="AH439" s="14" t="n">
        <v>4.866</v>
      </c>
      <c r="AI439" s="14" t="n">
        <v>0</v>
      </c>
      <c r="AJ439" s="14" t="n">
        <v>0</v>
      </c>
      <c r="AK439" s="14" t="n">
        <v>12.937</v>
      </c>
      <c r="AL439" s="14" t="n">
        <v>6.079</v>
      </c>
      <c r="AM439" s="14" t="n">
        <v>-2.306</v>
      </c>
      <c r="AN439" s="14" t="n">
        <v>10.632</v>
      </c>
      <c r="AO439" s="14" t="n">
        <v>0</v>
      </c>
      <c r="AP439" s="14" t="n">
        <v>0</v>
      </c>
      <c r="AQ439" s="14" t="n">
        <v>0.72</v>
      </c>
      <c r="AR439" s="14" t="n">
        <v>0.132</v>
      </c>
      <c r="AS439" s="14" t="n">
        <v>-0.378</v>
      </c>
      <c r="AT439" s="14" t="n">
        <v>0.342</v>
      </c>
      <c r="AU439" s="14" t="n">
        <v>0</v>
      </c>
      <c r="AV439" s="14" t="n">
        <v>0</v>
      </c>
      <c r="AW439" s="14" t="n">
        <v>0.734</v>
      </c>
      <c r="AX439" s="14" t="n">
        <v>0.132</v>
      </c>
      <c r="AY439" s="14" t="n">
        <v>-0.359</v>
      </c>
      <c r="AZ439" s="14" t="n">
        <v>0.375</v>
      </c>
      <c r="BA439" s="14" t="n">
        <v>0</v>
      </c>
      <c r="BB439" s="14" t="n">
        <v>0</v>
      </c>
      <c r="BC439" s="14" t="n">
        <v>0.51</v>
      </c>
      <c r="BD439" s="14" t="n">
        <v>0.132</v>
      </c>
      <c r="BE439" s="14" t="n">
        <v>0</v>
      </c>
      <c r="BF439" s="14" t="n">
        <v>0.51</v>
      </c>
      <c r="BG439" s="14" t="n">
        <v>0</v>
      </c>
      <c r="BH439" s="14" t="n">
        <v>1</v>
      </c>
      <c r="BI439" s="14" t="n">
        <v>0.652</v>
      </c>
      <c r="BJ439" s="14" t="n">
        <v>0.132</v>
      </c>
      <c r="BK439" s="14" t="n">
        <v>-0.277</v>
      </c>
      <c r="BL439" s="14" t="n">
        <v>0.375</v>
      </c>
      <c r="BM439" s="14" t="n">
        <v>0</v>
      </c>
      <c r="BN439" s="14" t="n">
        <v>0</v>
      </c>
      <c r="BO439" s="14" t="n">
        <v>0</v>
      </c>
      <c r="BP439" s="14" t="n">
        <v>-0.075</v>
      </c>
      <c r="BQ439" s="14" t="n">
        <v>0.056</v>
      </c>
      <c r="BR439" s="14" t="n">
        <v>0</v>
      </c>
      <c r="BS439" s="14" t="n">
        <v>0.833</v>
      </c>
      <c r="BT439" s="14" t="n">
        <v>0</v>
      </c>
      <c r="BU439" s="14" t="n">
        <v>-0.075</v>
      </c>
      <c r="BV439" s="14" t="n">
        <v>0.029</v>
      </c>
      <c r="BW439" s="14" t="n">
        <v>0</v>
      </c>
      <c r="BX439" s="14" t="n">
        <v>0.833</v>
      </c>
      <c r="BY439" s="14" t="n">
        <v>13.646</v>
      </c>
      <c r="BZ439" s="14" t="n">
        <v>0</v>
      </c>
      <c r="CA439" s="14" t="n">
        <v>13.646</v>
      </c>
      <c r="CB439" s="14" t="n">
        <v>0</v>
      </c>
      <c r="CC439" s="14" t="n">
        <v>86.38500000000001</v>
      </c>
      <c r="CD439" s="14" t="n">
        <v>7.95</v>
      </c>
      <c r="CE439" s="14" t="n">
        <v>0</v>
      </c>
      <c r="CF439" s="14" t="n">
        <v>86.38500000000001</v>
      </c>
      <c r="CG439" s="14" t="n">
        <v>0</v>
      </c>
      <c r="CH439" s="14" t="n">
        <v>1</v>
      </c>
      <c r="CI439" s="14" t="n">
        <v>0</v>
      </c>
      <c r="CJ439" s="14" t="n">
        <v>0</v>
      </c>
      <c r="CK439" s="14" t="n">
        <v>0</v>
      </c>
      <c r="CL439" s="14" t="n">
        <v>0</v>
      </c>
      <c r="CM439" s="14" t="n">
        <v>0</v>
      </c>
      <c r="CN439" s="14" t="n">
        <v>0</v>
      </c>
      <c r="CO439" s="14" t="n">
        <v>0</v>
      </c>
      <c r="CP439" s="14" t="n">
        <v>0</v>
      </c>
      <c r="CQ439" s="14" t="n">
        <v>1.387</v>
      </c>
      <c r="CR439" s="14" t="n">
        <v>0.675</v>
      </c>
      <c r="CS439" s="14" t="n">
        <v>5.529</v>
      </c>
      <c r="CT439" s="14" t="n">
        <v>4.251</v>
      </c>
      <c r="CU439" s="14" t="n">
        <v>9.167999999999999</v>
      </c>
    </row>
    <row r="440">
      <c r="A440" s="14" t="inlineStr">
        <is>
          <t>KGZ2021</t>
        </is>
      </c>
      <c r="B440" s="14" t="inlineStr">
        <is>
          <t>KGZ</t>
        </is>
      </c>
      <c r="C440" s="14" t="inlineStr">
        <is>
          <t>KGZ</t>
        </is>
      </c>
      <c r="D440" s="14" t="inlineStr">
        <is>
          <t>Kyrgyz Republic</t>
        </is>
      </c>
      <c r="E440" s="14" t="n">
        <v>2021</v>
      </c>
      <c r="F440" s="14" t="n">
        <v>0.12</v>
      </c>
      <c r="G440" s="14" t="n">
        <v>3.218</v>
      </c>
      <c r="H440" s="14" t="n">
        <v>0.79</v>
      </c>
      <c r="I440" s="14" t="n">
        <v>0.042</v>
      </c>
      <c r="J440" s="14" t="n">
        <v>3.26</v>
      </c>
      <c r="K440" s="14" t="n">
        <v>0</v>
      </c>
      <c r="L440" s="14" t="n">
        <v>1</v>
      </c>
      <c r="M440" s="14" t="n">
        <v>4.846</v>
      </c>
      <c r="N440" s="14" t="n">
        <v>2.371</v>
      </c>
      <c r="O440" s="14" t="n">
        <v>0.08699999999999999</v>
      </c>
      <c r="P440" s="14" t="n">
        <v>4.933</v>
      </c>
      <c r="Q440" s="14" t="n">
        <v>0</v>
      </c>
      <c r="R440" s="14" t="n">
        <v>1</v>
      </c>
      <c r="S440" s="14" t="n">
        <v>1.718</v>
      </c>
      <c r="T440" s="14" t="n">
        <v>1.065</v>
      </c>
      <c r="U440" s="14" t="n">
        <v>0.042</v>
      </c>
      <c r="V440" s="14" t="n">
        <v>1.972</v>
      </c>
      <c r="W440" s="14" t="n">
        <v>0.12</v>
      </c>
      <c r="X440" s="14" t="n">
        <v>1</v>
      </c>
      <c r="Y440" s="14" t="n">
        <v>6.203</v>
      </c>
      <c r="Z440" s="14" t="n">
        <v>0.8070000000000001</v>
      </c>
      <c r="AA440" s="14" t="n">
        <v>0.719</v>
      </c>
      <c r="AB440" s="14" t="n">
        <v>6.922</v>
      </c>
      <c r="AC440" s="14" t="n">
        <v>0</v>
      </c>
      <c r="AD440" s="14" t="n">
        <v>1</v>
      </c>
      <c r="AE440" s="14" t="n">
        <v>7.317</v>
      </c>
      <c r="AF440" s="14" t="n">
        <v>1.655</v>
      </c>
      <c r="AG440" s="14" t="n">
        <v>0.719</v>
      </c>
      <c r="AH440" s="14" t="n">
        <v>8.036</v>
      </c>
      <c r="AI440" s="14" t="n">
        <v>0</v>
      </c>
      <c r="AJ440" s="14" t="n">
        <v>1</v>
      </c>
      <c r="AK440" s="14" t="n">
        <v>14</v>
      </c>
      <c r="AL440" s="14" t="n">
        <v>7.309</v>
      </c>
      <c r="AM440" s="14" t="n">
        <v>-9.162000000000001</v>
      </c>
      <c r="AN440" s="14" t="n">
        <v>5.419</v>
      </c>
      <c r="AO440" s="14" t="n">
        <v>0</v>
      </c>
      <c r="AP440" s="14" t="n">
        <v>0</v>
      </c>
      <c r="AQ440" s="14" t="n">
        <v>0.619</v>
      </c>
      <c r="AR440" s="14" t="n">
        <v>0.114</v>
      </c>
      <c r="AS440" s="14" t="n">
        <v>-0.081</v>
      </c>
      <c r="AT440" s="14" t="n">
        <v>0.603</v>
      </c>
      <c r="AU440" s="14" t="n">
        <v>0.12</v>
      </c>
      <c r="AV440" s="14" t="n">
        <v>1</v>
      </c>
      <c r="AW440" s="14" t="n">
        <v>0.599</v>
      </c>
      <c r="AX440" s="14" t="n">
        <v>0.114</v>
      </c>
      <c r="AY440" s="14" t="n">
        <v>-0.094</v>
      </c>
      <c r="AZ440" s="14" t="n">
        <v>0.5659999999999999</v>
      </c>
      <c r="BA440" s="14" t="n">
        <v>0.12</v>
      </c>
      <c r="BB440" s="14" t="n">
        <v>1</v>
      </c>
      <c r="BC440" s="14" t="n">
        <v>0.439</v>
      </c>
      <c r="BD440" s="14" t="n">
        <v>0.114</v>
      </c>
      <c r="BE440" s="14" t="n">
        <v>0.159</v>
      </c>
      <c r="BF440" s="14" t="n">
        <v>0.67</v>
      </c>
      <c r="BG440" s="14" t="n">
        <v>0.12</v>
      </c>
      <c r="BH440" s="14" t="n">
        <v>1</v>
      </c>
      <c r="BI440" s="14" t="n">
        <v>0.505</v>
      </c>
      <c r="BJ440" s="14" t="n">
        <v>0.114</v>
      </c>
      <c r="BK440" s="14" t="n">
        <v>0.04</v>
      </c>
      <c r="BL440" s="14" t="n">
        <v>0.61</v>
      </c>
      <c r="BM440" s="14" t="n">
        <v>0.12</v>
      </c>
      <c r="BN440" s="14" t="n">
        <v>1</v>
      </c>
      <c r="BO440" s="14" t="n">
        <v>0</v>
      </c>
      <c r="BP440" s="14" t="n">
        <v>0</v>
      </c>
      <c r="BQ440" s="14" t="n">
        <v>0.033</v>
      </c>
      <c r="BR440" s="14" t="n">
        <v>0</v>
      </c>
      <c r="BS440" s="14" t="n">
        <v>0.833</v>
      </c>
      <c r="BT440" s="14" t="n">
        <v>0</v>
      </c>
      <c r="BU440" s="14" t="n">
        <v>0</v>
      </c>
      <c r="BV440" s="14" t="n">
        <v>0.01</v>
      </c>
      <c r="BW440" s="14" t="n">
        <v>0.12</v>
      </c>
      <c r="BX440" s="14" t="n">
        <v>0.667</v>
      </c>
      <c r="BY440" s="14" t="n">
        <v>11.787</v>
      </c>
      <c r="BZ440" s="14" t="n">
        <v>0</v>
      </c>
      <c r="CA440" s="14" t="n">
        <v>11.787</v>
      </c>
      <c r="CB440" s="14" t="n">
        <v>0</v>
      </c>
      <c r="CC440" s="14" t="n">
        <v>78.125</v>
      </c>
      <c r="CD440" s="14" t="n">
        <v>7.95</v>
      </c>
      <c r="CE440" s="14" t="n">
        <v>3.664</v>
      </c>
      <c r="CF440" s="14" t="n">
        <v>91.604</v>
      </c>
      <c r="CG440" s="14" t="n">
        <v>0.12</v>
      </c>
      <c r="CH440" s="14" t="n">
        <v>1</v>
      </c>
      <c r="CI440" s="14" t="n">
        <v>0</v>
      </c>
      <c r="CJ440" s="14" t="n">
        <v>0</v>
      </c>
      <c r="CK440" s="14" t="n">
        <v>0</v>
      </c>
      <c r="CL440" s="14" t="n">
        <v>0</v>
      </c>
      <c r="CM440" s="14" t="n">
        <v>0</v>
      </c>
      <c r="CN440" s="14" t="n">
        <v>0</v>
      </c>
      <c r="CO440" s="14" t="n">
        <v>0</v>
      </c>
      <c r="CP440" s="14" t="n">
        <v>0.617</v>
      </c>
      <c r="CQ440" s="14" t="n">
        <v>1.198</v>
      </c>
      <c r="CR440" s="14" t="n">
        <v>0.051</v>
      </c>
      <c r="CS440" s="14" t="n">
        <v>4.776</v>
      </c>
      <c r="CT440" s="14" t="n">
        <v>4.41</v>
      </c>
      <c r="CU440" s="14" t="n">
        <v>15.162</v>
      </c>
    </row>
    <row r="441">
      <c r="A441" s="14" t="inlineStr">
        <is>
          <t>KGZ2022</t>
        </is>
      </c>
      <c r="B441" s="14" t="inlineStr">
        <is>
          <t>KGZ</t>
        </is>
      </c>
      <c r="C441" s="14" t="inlineStr">
        <is>
          <t>KGZ</t>
        </is>
      </c>
      <c r="D441" s="14" t="inlineStr">
        <is>
          <t>Kyrgyz Republic</t>
        </is>
      </c>
      <c r="E441" s="14" t="n">
        <v>2022</v>
      </c>
      <c r="F441" s="14" t="n">
        <v>0.12</v>
      </c>
      <c r="G441" s="14" t="n">
        <v>3.315</v>
      </c>
      <c r="H441" s="14" t="n">
        <v>0.785</v>
      </c>
      <c r="I441" s="14" t="n">
        <v>0.04</v>
      </c>
      <c r="J441" s="14" t="n">
        <v>3.355</v>
      </c>
      <c r="K441" s="14" t="n">
        <v>0</v>
      </c>
      <c r="L441" s="14" t="n">
        <v>1</v>
      </c>
      <c r="M441" s="14" t="n">
        <v>4.95</v>
      </c>
      <c r="N441" s="14" t="n">
        <v>2.355</v>
      </c>
      <c r="O441" s="14" t="n">
        <v>0.083</v>
      </c>
      <c r="P441" s="14" t="n">
        <v>5.033</v>
      </c>
      <c r="Q441" s="14" t="n">
        <v>0</v>
      </c>
      <c r="R441" s="14" t="n">
        <v>1</v>
      </c>
      <c r="S441" s="14" t="n">
        <v>1.947</v>
      </c>
      <c r="T441" s="14" t="n">
        <v>0.954</v>
      </c>
      <c r="U441" s="14" t="n">
        <v>0.04</v>
      </c>
      <c r="V441" s="14" t="n">
        <v>2.225</v>
      </c>
      <c r="W441" s="14" t="n">
        <v>0.12</v>
      </c>
      <c r="X441" s="14" t="n">
        <v>1</v>
      </c>
      <c r="Y441" s="14" t="n">
        <v>6.355</v>
      </c>
      <c r="Z441" s="14" t="n">
        <v>0.827</v>
      </c>
      <c r="AA441" s="14" t="n">
        <v>1.469</v>
      </c>
      <c r="AB441" s="14" t="n">
        <v>7.824</v>
      </c>
      <c r="AC441" s="14" t="n">
        <v>0</v>
      </c>
      <c r="AD441" s="14" t="n">
        <v>1</v>
      </c>
      <c r="AE441" s="14" t="n">
        <v>7.551</v>
      </c>
      <c r="AF441" s="14" t="n">
        <v>1.708</v>
      </c>
      <c r="AG441" s="14" t="n">
        <v>1.469</v>
      </c>
      <c r="AH441" s="14" t="n">
        <v>9.02</v>
      </c>
      <c r="AI441" s="14" t="n">
        <v>0</v>
      </c>
      <c r="AJ441" s="14" t="n">
        <v>1</v>
      </c>
      <c r="AK441" s="14" t="n">
        <v>14.729</v>
      </c>
      <c r="AL441" s="14" t="n">
        <v>7.689</v>
      </c>
      <c r="AM441" s="14" t="n">
        <v>-9.862</v>
      </c>
      <c r="AN441" s="14" t="n">
        <v>5.45</v>
      </c>
      <c r="AO441" s="14" t="n">
        <v>0</v>
      </c>
      <c r="AP441" s="14" t="n">
        <v>0</v>
      </c>
      <c r="AQ441" s="14" t="n">
        <v>0.861</v>
      </c>
      <c r="AR441" s="14" t="n">
        <v>0.123</v>
      </c>
      <c r="AS441" s="14" t="n">
        <v>-0.183</v>
      </c>
      <c r="AT441" s="14" t="n">
        <v>0.759</v>
      </c>
      <c r="AU441" s="14" t="n">
        <v>0.12</v>
      </c>
      <c r="AV441" s="14" t="n">
        <v>1</v>
      </c>
      <c r="AW441" s="14" t="n">
        <v>0.986</v>
      </c>
      <c r="AX441" s="14" t="n">
        <v>0.123</v>
      </c>
      <c r="AY441" s="14" t="n">
        <v>-0.253</v>
      </c>
      <c r="AZ441" s="14" t="n">
        <v>0.821</v>
      </c>
      <c r="BA441" s="14" t="n">
        <v>0.12</v>
      </c>
      <c r="BB441" s="14" t="n">
        <v>1</v>
      </c>
      <c r="BC441" s="14" t="n">
        <v>0.598</v>
      </c>
      <c r="BD441" s="14" t="n">
        <v>0.123</v>
      </c>
      <c r="BE441" s="14" t="n">
        <v>0.139</v>
      </c>
      <c r="BF441" s="14" t="n">
        <v>0.825</v>
      </c>
      <c r="BG441" s="14" t="n">
        <v>0.12</v>
      </c>
      <c r="BH441" s="14" t="n">
        <v>1</v>
      </c>
      <c r="BI441" s="14" t="n">
        <v>0.612</v>
      </c>
      <c r="BJ441" s="14" t="n">
        <v>0.123</v>
      </c>
      <c r="BK441" s="14" t="n">
        <v>0.049</v>
      </c>
      <c r="BL441" s="14" t="n">
        <v>0.734</v>
      </c>
      <c r="BM441" s="14" t="n">
        <v>0.12</v>
      </c>
      <c r="BN441" s="14" t="n">
        <v>1</v>
      </c>
      <c r="BO441" s="14" t="n">
        <v>0</v>
      </c>
      <c r="BP441" s="14" t="n">
        <v>0</v>
      </c>
      <c r="BQ441" s="14" t="n">
        <v>0.033</v>
      </c>
      <c r="BR441" s="14" t="n">
        <v>0</v>
      </c>
      <c r="BS441" s="14" t="n">
        <v>0.833</v>
      </c>
      <c r="BT441" s="14" t="n">
        <v>0</v>
      </c>
      <c r="BU441" s="14" t="n">
        <v>0</v>
      </c>
      <c r="BV441" s="14" t="n">
        <v>0.01</v>
      </c>
      <c r="BW441" s="14" t="n">
        <v>0.12</v>
      </c>
      <c r="BX441" s="14" t="n">
        <v>0.667</v>
      </c>
      <c r="BY441" s="14" t="n">
        <v>12.729</v>
      </c>
      <c r="BZ441" s="14" t="n">
        <v>0</v>
      </c>
      <c r="CA441" s="14" t="n">
        <v>12.729</v>
      </c>
      <c r="CB441" s="14" t="n">
        <v>0</v>
      </c>
      <c r="CC441" s="14" t="n">
        <v>97.90000000000001</v>
      </c>
      <c r="CD441" s="14" t="n">
        <v>7.95</v>
      </c>
      <c r="CE441" s="14" t="n">
        <v>5.369</v>
      </c>
      <c r="CF441" s="14" t="n">
        <v>114.643</v>
      </c>
      <c r="CG441" s="14" t="n">
        <v>0.12</v>
      </c>
      <c r="CH441" s="14" t="n">
        <v>1</v>
      </c>
      <c r="CI441" s="14" t="n">
        <v>0</v>
      </c>
      <c r="CJ441" s="14" t="n">
        <v>0</v>
      </c>
      <c r="CK441" s="14" t="n">
        <v>0</v>
      </c>
      <c r="CL441" s="14" t="n">
        <v>0</v>
      </c>
      <c r="CM441" s="14" t="n">
        <v>0</v>
      </c>
      <c r="CN441" s="14" t="n">
        <v>0</v>
      </c>
      <c r="CO441" s="14" t="n">
        <v>0</v>
      </c>
      <c r="CP441" s="14" t="n">
        <v>0.728</v>
      </c>
      <c r="CQ441" s="14" t="n">
        <v>1.294</v>
      </c>
      <c r="CR441" s="14" t="n">
        <v>0.062</v>
      </c>
      <c r="CS441" s="14" t="n">
        <v>5.158</v>
      </c>
      <c r="CT441" s="14" t="n">
        <v>5.842</v>
      </c>
      <c r="CU441" s="14" t="n">
        <v>31.326</v>
      </c>
    </row>
    <row r="442">
      <c r="A442" s="14" t="inlineStr">
        <is>
          <t>KGZ2023</t>
        </is>
      </c>
      <c r="B442" s="14" t="inlineStr">
        <is>
          <t>KGZ</t>
        </is>
      </c>
      <c r="C442" s="14" t="inlineStr">
        <is>
          <t>KGZ</t>
        </is>
      </c>
      <c r="D442" s="14" t="inlineStr">
        <is>
          <t>Kyrgyz Republic</t>
        </is>
      </c>
      <c r="E442" s="14" t="n">
        <v>2023</v>
      </c>
      <c r="F442" s="14" t="n">
        <v>0.12</v>
      </c>
      <c r="G442" s="14" t="n">
        <v>2.728</v>
      </c>
      <c r="H442" s="14" t="n">
        <v>0.8139999999999999</v>
      </c>
      <c r="I442" s="14" t="n">
        <v>0.023</v>
      </c>
      <c r="J442" s="14" t="n">
        <v>2.751</v>
      </c>
      <c r="K442" s="14" t="n">
        <v>0</v>
      </c>
      <c r="L442" s="14" t="n">
        <v>1</v>
      </c>
      <c r="M442" s="14" t="n">
        <v>4.507</v>
      </c>
      <c r="N442" s="14" t="n">
        <v>2.443</v>
      </c>
      <c r="O442" s="14" t="n">
        <v>0.054</v>
      </c>
      <c r="P442" s="14" t="n">
        <v>4.561</v>
      </c>
      <c r="Q442" s="14" t="n">
        <v>0</v>
      </c>
      <c r="R442" s="14" t="n">
        <v>1</v>
      </c>
      <c r="S442" s="14" t="n">
        <v>2.149</v>
      </c>
      <c r="T442" s="14" t="n">
        <v>1.347</v>
      </c>
      <c r="U442" s="14" t="n">
        <v>0.023</v>
      </c>
      <c r="V442" s="14" t="n">
        <v>2.432</v>
      </c>
      <c r="W442" s="14" t="n">
        <v>0.12</v>
      </c>
      <c r="X442" s="14" t="n">
        <v>1</v>
      </c>
      <c r="Y442" s="14" t="n">
        <v>4.551</v>
      </c>
      <c r="Z442" s="14" t="n">
        <v>0.592</v>
      </c>
      <c r="AA442" s="14" t="n">
        <v>0.548</v>
      </c>
      <c r="AB442" s="14" t="n">
        <v>5.098</v>
      </c>
      <c r="AC442" s="14" t="n">
        <v>0</v>
      </c>
      <c r="AD442" s="14" t="n">
        <v>1</v>
      </c>
      <c r="AE442" s="14" t="n">
        <v>5.799</v>
      </c>
      <c r="AF442" s="14" t="n">
        <v>1.312</v>
      </c>
      <c r="AG442" s="14" t="n">
        <v>0.548</v>
      </c>
      <c r="AH442" s="14" t="n">
        <v>6.347</v>
      </c>
      <c r="AI442" s="14" t="n">
        <v>0</v>
      </c>
      <c r="AJ442" s="14" t="n">
        <v>1</v>
      </c>
      <c r="AK442" s="14" t="n">
        <v>13.291</v>
      </c>
      <c r="AL442" s="14" t="n">
        <v>6.938</v>
      </c>
      <c r="AM442" s="14" t="n">
        <v>-8.300000000000001</v>
      </c>
      <c r="AN442" s="14" t="n">
        <v>5.59</v>
      </c>
      <c r="AO442" s="14" t="n">
        <v>0</v>
      </c>
      <c r="AP442" s="14" t="n">
        <v>0</v>
      </c>
      <c r="AQ442" s="14" t="n">
        <v>0.76</v>
      </c>
      <c r="AR442" s="14" t="n">
        <v>0.129</v>
      </c>
      <c r="AS442" s="14" t="n">
        <v>-0.16</v>
      </c>
      <c r="AT442" s="14" t="n">
        <v>0.672</v>
      </c>
      <c r="AU442" s="14" t="n">
        <v>0.12</v>
      </c>
      <c r="AV442" s="14" t="n">
        <v>1</v>
      </c>
      <c r="AW442" s="14" t="n">
        <v>0.8110000000000001</v>
      </c>
      <c r="AX442" s="14" t="n">
        <v>0.129</v>
      </c>
      <c r="AY442" s="14" t="n">
        <v>-0.08</v>
      </c>
      <c r="AZ442" s="14" t="n">
        <v>0.819</v>
      </c>
      <c r="BA442" s="14" t="n">
        <v>0.12</v>
      </c>
      <c r="BB442" s="14" t="n">
        <v>1</v>
      </c>
      <c r="BC442" s="14" t="n">
        <v>0.535</v>
      </c>
      <c r="BD442" s="14" t="n">
        <v>0.129</v>
      </c>
      <c r="BE442" s="14" t="n">
        <v>0.218</v>
      </c>
      <c r="BF442" s="14" t="n">
        <v>0.843</v>
      </c>
      <c r="BG442" s="14" t="n">
        <v>0.12</v>
      </c>
      <c r="BH442" s="14" t="n">
        <v>1</v>
      </c>
      <c r="BI442" s="14" t="n">
        <v>0.579</v>
      </c>
      <c r="BJ442" s="14" t="n">
        <v>0.129</v>
      </c>
      <c r="BK442" s="14" t="n">
        <v>0.049</v>
      </c>
      <c r="BL442" s="14" t="n">
        <v>0.695</v>
      </c>
      <c r="BM442" s="14" t="n">
        <v>0.12</v>
      </c>
      <c r="BN442" s="14" t="n">
        <v>1</v>
      </c>
      <c r="BO442" s="14" t="n">
        <v>0</v>
      </c>
      <c r="BP442" s="14" t="n">
        <v>0</v>
      </c>
      <c r="BQ442" s="14" t="n">
        <v>0.037</v>
      </c>
      <c r="BR442" s="14" t="n">
        <v>0</v>
      </c>
      <c r="BS442" s="14" t="n">
        <v>0.833</v>
      </c>
      <c r="BT442" s="14" t="n">
        <v>0</v>
      </c>
      <c r="BU442" s="14" t="n">
        <v>0</v>
      </c>
      <c r="BV442" s="14" t="n">
        <v>0.013</v>
      </c>
      <c r="BW442" s="14" t="n">
        <v>0.12</v>
      </c>
      <c r="BX442" s="14" t="n">
        <v>0.667</v>
      </c>
      <c r="BY442" s="14" t="n">
        <v>13.254</v>
      </c>
      <c r="BZ442" s="14" t="n">
        <v>0</v>
      </c>
      <c r="CA442" s="14" t="n">
        <v>13.254</v>
      </c>
      <c r="CB442" s="14" t="n">
        <v>0</v>
      </c>
      <c r="CC442" s="14" t="n">
        <v>83.248</v>
      </c>
      <c r="CD442" s="14" t="n">
        <v>7.95</v>
      </c>
      <c r="CE442" s="14" t="n">
        <v>4.919</v>
      </c>
      <c r="CF442" s="14" t="n">
        <v>97.452</v>
      </c>
      <c r="CG442" s="14" t="n">
        <v>0.12</v>
      </c>
      <c r="CH442" s="14" t="n">
        <v>1</v>
      </c>
      <c r="CI442" s="14" t="n">
        <v>0</v>
      </c>
      <c r="CJ442" s="14" t="n">
        <v>0</v>
      </c>
      <c r="CK442" s="14" t="n">
        <v>0</v>
      </c>
      <c r="CL442" s="14" t="n">
        <v>0</v>
      </c>
      <c r="CM442" s="14" t="n">
        <v>0</v>
      </c>
      <c r="CN442" s="14" t="n">
        <v>0</v>
      </c>
      <c r="CO442" s="14" t="n">
        <v>0</v>
      </c>
      <c r="CP442" s="14" t="n">
        <v>0.733</v>
      </c>
      <c r="CQ442" s="14" t="n">
        <v>1.348</v>
      </c>
      <c r="CR442" s="14" t="n">
        <v>0.058</v>
      </c>
      <c r="CS442" s="14" t="n">
        <v>5.37</v>
      </c>
      <c r="CT442" s="14" t="n">
        <v>3.466</v>
      </c>
      <c r="CU442" s="14" t="n">
        <v>11.622</v>
      </c>
    </row>
    <row r="443">
      <c r="A443" s="14" t="inlineStr">
        <is>
          <t>KGZ2024</t>
        </is>
      </c>
      <c r="B443" s="14" t="inlineStr">
        <is>
          <t>KGZ</t>
        </is>
      </c>
      <c r="C443" s="14" t="inlineStr">
        <is>
          <t>KGZ</t>
        </is>
      </c>
      <c r="D443" s="14" t="inlineStr">
        <is>
          <t>Kyrgyz Republic</t>
        </is>
      </c>
      <c r="E443" s="14" t="n">
        <v>2024</v>
      </c>
      <c r="F443" s="14" t="n">
        <v>0.12</v>
      </c>
      <c r="G443" s="14" t="n">
        <v>2.664</v>
      </c>
      <c r="H443" s="14" t="n">
        <v>0.838</v>
      </c>
      <c r="I443" s="14" t="n">
        <v>0.02</v>
      </c>
      <c r="J443" s="14" t="n">
        <v>2.684</v>
      </c>
      <c r="K443" s="14" t="n">
        <v>0</v>
      </c>
      <c r="L443" s="14" t="n">
        <v>1</v>
      </c>
      <c r="M443" s="14" t="n">
        <v>4.374</v>
      </c>
      <c r="N443" s="14" t="n">
        <v>2.515</v>
      </c>
      <c r="O443" s="14" t="n">
        <v>0.042</v>
      </c>
      <c r="P443" s="14" t="n">
        <v>4.416</v>
      </c>
      <c r="Q443" s="14" t="n">
        <v>0</v>
      </c>
      <c r="R443" s="14" t="n">
        <v>1</v>
      </c>
      <c r="S443" s="14" t="n">
        <v>2.315</v>
      </c>
      <c r="T443" s="14" t="n">
        <v>1.533</v>
      </c>
      <c r="U443" s="14" t="n">
        <v>0.02</v>
      </c>
      <c r="V443" s="14" t="n">
        <v>2.616</v>
      </c>
      <c r="W443" s="14" t="n">
        <v>0.12</v>
      </c>
      <c r="X443" s="14" t="n">
        <v>1</v>
      </c>
      <c r="Y443" s="14" t="n">
        <v>4.685</v>
      </c>
      <c r="Z443" s="14" t="n">
        <v>0.61</v>
      </c>
      <c r="AA443" s="14" t="n">
        <v>0.479</v>
      </c>
      <c r="AB443" s="14" t="n">
        <v>5.164</v>
      </c>
      <c r="AC443" s="14" t="n">
        <v>0</v>
      </c>
      <c r="AD443" s="14" t="n">
        <v>1</v>
      </c>
      <c r="AE443" s="14" t="n">
        <v>5.97</v>
      </c>
      <c r="AF443" s="14" t="n">
        <v>1.351</v>
      </c>
      <c r="AG443" s="14" t="n">
        <v>0.479</v>
      </c>
      <c r="AH443" s="14" t="n">
        <v>6.45</v>
      </c>
      <c r="AI443" s="14" t="n">
        <v>0</v>
      </c>
      <c r="AJ443" s="14" t="n">
        <v>1</v>
      </c>
      <c r="AK443" s="14" t="n">
        <v>13.683</v>
      </c>
      <c r="AL443" s="14" t="n">
        <v>7.143</v>
      </c>
      <c r="AM443" s="14" t="n">
        <v>-8.122</v>
      </c>
      <c r="AN443" s="14" t="n">
        <v>6.228</v>
      </c>
      <c r="AO443" s="14" t="n">
        <v>0</v>
      </c>
      <c r="AP443" s="14" t="n">
        <v>0</v>
      </c>
      <c r="AQ443" s="14" t="n">
        <v>0.724</v>
      </c>
      <c r="AR443" s="14" t="n">
        <v>0.132</v>
      </c>
      <c r="AS443" s="14" t="n">
        <v>-0.057</v>
      </c>
      <c r="AT443" s="14" t="n">
        <v>0.748</v>
      </c>
      <c r="AU443" s="14" t="n">
        <v>0.12</v>
      </c>
      <c r="AV443" s="14" t="n">
        <v>1</v>
      </c>
      <c r="AW443" s="14" t="n">
        <v>0.75</v>
      </c>
      <c r="AX443" s="14" t="n">
        <v>0.132</v>
      </c>
      <c r="AY443" s="14" t="n">
        <v>0.01</v>
      </c>
      <c r="AZ443" s="14" t="n">
        <v>0.851</v>
      </c>
      <c r="BA443" s="14" t="n">
        <v>0.12</v>
      </c>
      <c r="BB443" s="14" t="n">
        <v>1</v>
      </c>
      <c r="BC443" s="14" t="n">
        <v>0.513</v>
      </c>
      <c r="BD443" s="14" t="n">
        <v>0.132</v>
      </c>
      <c r="BE443" s="14" t="n">
        <v>0.251</v>
      </c>
      <c r="BF443" s="14" t="n">
        <v>0.856</v>
      </c>
      <c r="BG443" s="14" t="n">
        <v>0.12</v>
      </c>
      <c r="BH443" s="14" t="n">
        <v>1</v>
      </c>
      <c r="BI443" s="14" t="n">
        <v>0.591</v>
      </c>
      <c r="BJ443" s="14" t="n">
        <v>0.132</v>
      </c>
      <c r="BK443" s="14" t="n">
        <v>0.052</v>
      </c>
      <c r="BL443" s="14" t="n">
        <v>0.709</v>
      </c>
      <c r="BM443" s="14" t="n">
        <v>0.12</v>
      </c>
      <c r="BN443" s="14" t="n">
        <v>1</v>
      </c>
      <c r="BO443" s="14" t="n">
        <v>0</v>
      </c>
      <c r="BP443" s="14" t="n">
        <v>0</v>
      </c>
      <c r="BQ443" s="14" t="n">
        <v>0.029</v>
      </c>
      <c r="BR443" s="14" t="n">
        <v>0</v>
      </c>
      <c r="BS443" s="14" t="n">
        <v>0.833</v>
      </c>
      <c r="BT443" s="14" t="n">
        <v>0</v>
      </c>
      <c r="BU443" s="14" t="n">
        <v>0</v>
      </c>
      <c r="BV443" s="14" t="n">
        <v>0.013</v>
      </c>
      <c r="BW443" s="14" t="n">
        <v>0.12</v>
      </c>
      <c r="BX443" s="14" t="n">
        <v>0.667</v>
      </c>
      <c r="BY443" s="14" t="n">
        <v>13.646</v>
      </c>
      <c r="BZ443" s="14" t="n">
        <v>0</v>
      </c>
      <c r="CA443" s="14" t="n">
        <v>13.646</v>
      </c>
      <c r="CB443" s="14" t="n">
        <v>0</v>
      </c>
      <c r="CC443" s="14" t="n">
        <v>82.58799999999999</v>
      </c>
      <c r="CD443" s="14" t="n">
        <v>7.95</v>
      </c>
      <c r="CE443" s="14" t="n">
        <v>5.146</v>
      </c>
      <c r="CF443" s="14" t="n">
        <v>96.682</v>
      </c>
      <c r="CG443" s="14" t="n">
        <v>0.12</v>
      </c>
      <c r="CH443" s="14" t="n">
        <v>1</v>
      </c>
      <c r="CI443" s="14" t="n">
        <v>0</v>
      </c>
      <c r="CJ443" s="14" t="n">
        <v>0</v>
      </c>
      <c r="CK443" s="14" t="n">
        <v>0</v>
      </c>
      <c r="CL443" s="14" t="n">
        <v>0</v>
      </c>
      <c r="CM443" s="14" t="n">
        <v>0</v>
      </c>
      <c r="CN443" s="14" t="n">
        <v>0</v>
      </c>
      <c r="CO443" s="14" t="n">
        <v>0</v>
      </c>
      <c r="CP443" s="14" t="n">
        <v>0.733</v>
      </c>
      <c r="CQ443" s="14" t="n">
        <v>1.387</v>
      </c>
      <c r="CR443" s="14" t="n">
        <v>0.058</v>
      </c>
      <c r="CS443" s="14" t="n">
        <v>5.529</v>
      </c>
      <c r="CT443" s="14" t="n">
        <v>3.027</v>
      </c>
      <c r="CU443" s="14" t="n">
        <v>10.168</v>
      </c>
    </row>
    <row r="444">
      <c r="A444" s="14" t="inlineStr">
        <is>
          <t>LAO2021</t>
        </is>
      </c>
      <c r="B444" s="14" t="inlineStr">
        <is>
          <t>LAO</t>
        </is>
      </c>
      <c r="C444" s="14" t="inlineStr">
        <is>
          <t>LAO</t>
        </is>
      </c>
      <c r="D444" s="14" t="inlineStr">
        <is>
          <t>Lao P.D.R.</t>
        </is>
      </c>
      <c r="E444" s="14" t="n">
        <v>2021</v>
      </c>
      <c r="F444" s="14" t="n">
        <v>0.1</v>
      </c>
      <c r="G444" s="14" t="n">
        <v>1.77</v>
      </c>
      <c r="H444" s="14" t="n">
        <v>0.572</v>
      </c>
      <c r="I444" s="14" t="n">
        <v>-1.157</v>
      </c>
      <c r="J444" s="14" t="n">
        <v>0.613</v>
      </c>
      <c r="K444" s="14" t="n">
        <v>0</v>
      </c>
      <c r="L444" s="14" t="n">
        <v>0</v>
      </c>
      <c r="M444" s="14" t="n">
        <v>2.913</v>
      </c>
      <c r="N444" s="14" t="n">
        <v>1.715</v>
      </c>
      <c r="O444" s="14" t="n">
        <v>-2.3</v>
      </c>
      <c r="P444" s="14" t="n">
        <v>0.613</v>
      </c>
      <c r="Q444" s="14" t="n">
        <v>0</v>
      </c>
      <c r="R444" s="14" t="n">
        <v>0</v>
      </c>
      <c r="S444" s="14" t="n">
        <v>4.628</v>
      </c>
      <c r="T444" s="14" t="n">
        <v>3.43</v>
      </c>
      <c r="U444" s="14" t="n">
        <v>0</v>
      </c>
      <c r="V444" s="14" t="n">
        <v>5.091</v>
      </c>
      <c r="W444" s="14" t="n">
        <v>0.1</v>
      </c>
      <c r="X444" s="14" t="n">
        <v>1</v>
      </c>
      <c r="Y444" s="14" t="n">
        <v>5.923</v>
      </c>
      <c r="Z444" s="14" t="n">
        <v>0.731</v>
      </c>
      <c r="AA444" s="14" t="n">
        <v>0</v>
      </c>
      <c r="AB444" s="14" t="n">
        <v>5.923</v>
      </c>
      <c r="AC444" s="14" t="n">
        <v>0</v>
      </c>
      <c r="AD444" s="14" t="n">
        <v>1</v>
      </c>
      <c r="AE444" s="14" t="n">
        <v>7.066</v>
      </c>
      <c r="AF444" s="14" t="n">
        <v>1.54</v>
      </c>
      <c r="AG444" s="14" t="n">
        <v>0</v>
      </c>
      <c r="AH444" s="14" t="n">
        <v>7.066</v>
      </c>
      <c r="AI444" s="14" t="n">
        <v>0</v>
      </c>
      <c r="AJ444" s="14" t="n">
        <v>1</v>
      </c>
      <c r="AK444" s="14" t="n">
        <v>13.926</v>
      </c>
      <c r="AL444" s="14" t="n">
        <v>7.226</v>
      </c>
      <c r="AM444" s="14" t="n">
        <v>0</v>
      </c>
      <c r="AN444" s="14" t="n">
        <v>15.318</v>
      </c>
      <c r="AO444" s="14" t="n">
        <v>0.1</v>
      </c>
      <c r="AP444" s="14" t="n">
        <v>1</v>
      </c>
      <c r="AQ444" s="14" t="n">
        <v>0.6</v>
      </c>
      <c r="AR444" s="14" t="n">
        <v>0.11</v>
      </c>
      <c r="AS444" s="14" t="n">
        <v>0.418</v>
      </c>
      <c r="AT444" s="14" t="n">
        <v>1.12</v>
      </c>
      <c r="AU444" s="14" t="n">
        <v>0.1</v>
      </c>
      <c r="AV444" s="14" t="n">
        <v>1</v>
      </c>
      <c r="AW444" s="14" t="n">
        <v>0.639</v>
      </c>
      <c r="AX444" s="14" t="n">
        <v>0.124</v>
      </c>
      <c r="AY444" s="14" t="n">
        <v>0.25</v>
      </c>
      <c r="AZ444" s="14" t="n">
        <v>0.979</v>
      </c>
      <c r="BA444" s="14" t="n">
        <v>0.1</v>
      </c>
      <c r="BB444" s="14" t="n">
        <v>1</v>
      </c>
      <c r="BC444" s="14" t="n">
        <v>0.44</v>
      </c>
      <c r="BD444" s="14" t="n">
        <v>0.114</v>
      </c>
      <c r="BE444" s="14" t="n">
        <v>0</v>
      </c>
      <c r="BF444" s="14" t="n">
        <v>0.484</v>
      </c>
      <c r="BG444" s="14" t="n">
        <v>0.1</v>
      </c>
      <c r="BH444" s="14" t="n">
        <v>1</v>
      </c>
      <c r="BI444" s="14" t="n">
        <v>0.5600000000000001</v>
      </c>
      <c r="BJ444" s="14" t="n">
        <v>0.114</v>
      </c>
      <c r="BK444" s="14" t="n">
        <v>0</v>
      </c>
      <c r="BL444" s="14" t="n">
        <v>0.616</v>
      </c>
      <c r="BM444" s="14" t="n">
        <v>0.1</v>
      </c>
      <c r="BN444" s="14" t="n">
        <v>1</v>
      </c>
      <c r="BO444" s="14" t="n">
        <v>0</v>
      </c>
      <c r="BP444" s="14" t="n">
        <v>0</v>
      </c>
      <c r="BQ444" s="14" t="n">
        <v>0.075</v>
      </c>
      <c r="BR444" s="14" t="n">
        <v>0</v>
      </c>
      <c r="BS444" s="14" t="n">
        <v>0.667</v>
      </c>
      <c r="BT444" s="14" t="n">
        <v>0</v>
      </c>
      <c r="BU444" s="14" t="n">
        <v>0</v>
      </c>
      <c r="BV444" s="14" t="n">
        <v>0.043</v>
      </c>
      <c r="BW444" s="14" t="n">
        <v>0.1</v>
      </c>
      <c r="BX444" s="14" t="n">
        <v>0.667</v>
      </c>
      <c r="BY444" s="14" t="n">
        <v>11.787</v>
      </c>
      <c r="BZ444" s="14" t="n">
        <v>0</v>
      </c>
      <c r="CA444" s="14" t="n">
        <v>11.787</v>
      </c>
      <c r="CB444" s="14" t="n">
        <v>0</v>
      </c>
      <c r="CC444" s="14" t="n">
        <v>81.69499999999999</v>
      </c>
      <c r="CD444" s="14" t="n">
        <v>7.95</v>
      </c>
      <c r="CE444" s="14" t="n">
        <v>13.857</v>
      </c>
      <c r="CF444" s="14" t="n">
        <v>105.107</v>
      </c>
      <c r="CG444" s="14" t="n">
        <v>0.1</v>
      </c>
      <c r="CH444" s="14" t="n">
        <v>1</v>
      </c>
      <c r="CI444" s="14" t="n">
        <v>0</v>
      </c>
      <c r="CJ444" s="14" t="n">
        <v>0</v>
      </c>
      <c r="CK444" s="14" t="n">
        <v>0</v>
      </c>
      <c r="CL444" s="14" t="n">
        <v>0</v>
      </c>
      <c r="CM444" s="14" t="n">
        <v>0</v>
      </c>
      <c r="CN444" s="14" t="n">
        <v>0</v>
      </c>
      <c r="CO444" s="14" t="n">
        <v>0</v>
      </c>
      <c r="CP444" s="14" t="n">
        <v>1</v>
      </c>
      <c r="CQ444" s="14" t="n">
        <v>1.198</v>
      </c>
      <c r="CR444" s="14" t="n">
        <v>0</v>
      </c>
      <c r="CS444" s="14" t="n">
        <v>4.776</v>
      </c>
      <c r="CT444" s="14" t="n">
        <v>3.604</v>
      </c>
      <c r="CU444" s="14" t="n">
        <v>9.407999999999999</v>
      </c>
    </row>
    <row r="445">
      <c r="A445" s="14" t="inlineStr">
        <is>
          <t>LAO2022</t>
        </is>
      </c>
      <c r="B445" s="14" t="inlineStr">
        <is>
          <t>LAO</t>
        </is>
      </c>
      <c r="C445" s="14" t="inlineStr">
        <is>
          <t>LAO</t>
        </is>
      </c>
      <c r="D445" s="14" t="inlineStr">
        <is>
          <t>Lao P.D.R.</t>
        </is>
      </c>
      <c r="E445" s="14" t="n">
        <v>2022</v>
      </c>
      <c r="F445" s="14" t="n">
        <v>0.1</v>
      </c>
      <c r="G445" s="14" t="n">
        <v>1.911</v>
      </c>
      <c r="H445" s="14" t="n">
        <v>0.617</v>
      </c>
      <c r="I445" s="14" t="n">
        <v>-1.249</v>
      </c>
      <c r="J445" s="14" t="n">
        <v>0.662</v>
      </c>
      <c r="K445" s="14" t="n">
        <v>0</v>
      </c>
      <c r="L445" s="14" t="n">
        <v>0</v>
      </c>
      <c r="M445" s="14" t="n">
        <v>3.146</v>
      </c>
      <c r="N445" s="14" t="n">
        <v>1.852</v>
      </c>
      <c r="O445" s="14" t="n">
        <v>-2.484</v>
      </c>
      <c r="P445" s="14" t="n">
        <v>0.662</v>
      </c>
      <c r="Q445" s="14" t="n">
        <v>0</v>
      </c>
      <c r="R445" s="14" t="n">
        <v>0</v>
      </c>
      <c r="S445" s="14" t="n">
        <v>4.998</v>
      </c>
      <c r="T445" s="14" t="n">
        <v>3.704</v>
      </c>
      <c r="U445" s="14" t="n">
        <v>0.037</v>
      </c>
      <c r="V445" s="14" t="n">
        <v>5.498</v>
      </c>
      <c r="W445" s="14" t="n">
        <v>0.1</v>
      </c>
      <c r="X445" s="14" t="n">
        <v>1</v>
      </c>
      <c r="Y445" s="14" t="n">
        <v>6.401</v>
      </c>
      <c r="Z445" s="14" t="n">
        <v>0.79</v>
      </c>
      <c r="AA445" s="14" t="n">
        <v>0</v>
      </c>
      <c r="AB445" s="14" t="n">
        <v>6.401</v>
      </c>
      <c r="AC445" s="14" t="n">
        <v>0</v>
      </c>
      <c r="AD445" s="14" t="n">
        <v>1</v>
      </c>
      <c r="AE445" s="14" t="n">
        <v>7.635</v>
      </c>
      <c r="AF445" s="14" t="n">
        <v>1.665</v>
      </c>
      <c r="AG445" s="14" t="n">
        <v>0</v>
      </c>
      <c r="AH445" s="14" t="n">
        <v>7.635</v>
      </c>
      <c r="AI445" s="14" t="n">
        <v>0</v>
      </c>
      <c r="AJ445" s="14" t="n">
        <v>1</v>
      </c>
      <c r="AK445" s="14" t="n">
        <v>15.043</v>
      </c>
      <c r="AL445" s="14" t="n">
        <v>7.806</v>
      </c>
      <c r="AM445" s="14" t="n">
        <v>0.111</v>
      </c>
      <c r="AN445" s="14" t="n">
        <v>16.548</v>
      </c>
      <c r="AO445" s="14" t="n">
        <v>0.1</v>
      </c>
      <c r="AP445" s="14" t="n">
        <v>1</v>
      </c>
      <c r="AQ445" s="14" t="n">
        <v>0.788</v>
      </c>
      <c r="AR445" s="14" t="n">
        <v>0.113</v>
      </c>
      <c r="AS445" s="14" t="n">
        <v>0.598</v>
      </c>
      <c r="AT445" s="14" t="n">
        <v>1.483</v>
      </c>
      <c r="AU445" s="14" t="n">
        <v>0.07000000000000001</v>
      </c>
      <c r="AV445" s="14" t="n">
        <v>1</v>
      </c>
      <c r="AW445" s="14" t="n">
        <v>0.839</v>
      </c>
      <c r="AX445" s="14" t="n">
        <v>0.109</v>
      </c>
      <c r="AY445" s="14" t="n">
        <v>0.362</v>
      </c>
      <c r="AZ445" s="14" t="n">
        <v>1.286</v>
      </c>
      <c r="BA445" s="14" t="n">
        <v>0.07000000000000001</v>
      </c>
      <c r="BB445" s="14" t="n">
        <v>1</v>
      </c>
      <c r="BC445" s="14" t="n">
        <v>0.589</v>
      </c>
      <c r="BD445" s="14" t="n">
        <v>0.123</v>
      </c>
      <c r="BE445" s="14" t="n">
        <v>0.004</v>
      </c>
      <c r="BF445" s="14" t="n">
        <v>0.647</v>
      </c>
      <c r="BG445" s="14" t="n">
        <v>0.1</v>
      </c>
      <c r="BH445" s="14" t="n">
        <v>1</v>
      </c>
      <c r="BI445" s="14" t="n">
        <v>0.6889999999999999</v>
      </c>
      <c r="BJ445" s="14" t="n">
        <v>0.123</v>
      </c>
      <c r="BK445" s="14" t="n">
        <v>0.005</v>
      </c>
      <c r="BL445" s="14" t="n">
        <v>0.758</v>
      </c>
      <c r="BM445" s="14" t="n">
        <v>0.1</v>
      </c>
      <c r="BN445" s="14" t="n">
        <v>1</v>
      </c>
      <c r="BO445" s="14" t="n">
        <v>0</v>
      </c>
      <c r="BP445" s="14" t="n">
        <v>0</v>
      </c>
      <c r="BQ445" s="14" t="n">
        <v>0.048</v>
      </c>
      <c r="BR445" s="14" t="n">
        <v>0</v>
      </c>
      <c r="BS445" s="14" t="n">
        <v>0.667</v>
      </c>
      <c r="BT445" s="14" t="n">
        <v>0</v>
      </c>
      <c r="BU445" s="14" t="n">
        <v>0</v>
      </c>
      <c r="BV445" s="14" t="n">
        <v>0.039</v>
      </c>
      <c r="BW445" s="14" t="n">
        <v>0.1</v>
      </c>
      <c r="BX445" s="14" t="n">
        <v>0.667</v>
      </c>
      <c r="BY445" s="14" t="n">
        <v>12.729</v>
      </c>
      <c r="BZ445" s="14" t="n">
        <v>0</v>
      </c>
      <c r="CA445" s="14" t="n">
        <v>12.729</v>
      </c>
      <c r="CB445" s="14" t="n">
        <v>0</v>
      </c>
      <c r="CC445" s="14" t="n">
        <v>102.477</v>
      </c>
      <c r="CD445" s="14" t="n">
        <v>7.95</v>
      </c>
      <c r="CE445" s="14" t="n">
        <v>14.528</v>
      </c>
      <c r="CF445" s="14" t="n">
        <v>127.76</v>
      </c>
      <c r="CG445" s="14" t="n">
        <v>0.1</v>
      </c>
      <c r="CH445" s="14" t="n">
        <v>1</v>
      </c>
      <c r="CI445" s="14" t="n">
        <v>0</v>
      </c>
      <c r="CJ445" s="14" t="n">
        <v>0</v>
      </c>
      <c r="CK445" s="14" t="n">
        <v>0</v>
      </c>
      <c r="CL445" s="14" t="n">
        <v>0</v>
      </c>
      <c r="CM445" s="14" t="n">
        <v>0</v>
      </c>
      <c r="CN445" s="14" t="n">
        <v>0</v>
      </c>
      <c r="CO445" s="14" t="n">
        <v>0</v>
      </c>
      <c r="CP445" s="14" t="n">
        <v>1</v>
      </c>
      <c r="CQ445" s="14" t="n">
        <v>1.294</v>
      </c>
      <c r="CR445" s="14" t="n">
        <v>0</v>
      </c>
      <c r="CS445" s="14" t="n">
        <v>5.158</v>
      </c>
      <c r="CT445" s="14" t="n">
        <v>7.554</v>
      </c>
      <c r="CU445" s="14" t="n">
        <v>16.097</v>
      </c>
    </row>
    <row r="446">
      <c r="A446" s="14" t="inlineStr">
        <is>
          <t>LAO2023</t>
        </is>
      </c>
      <c r="B446" s="14" t="inlineStr">
        <is>
          <t>LAO</t>
        </is>
      </c>
      <c r="C446" s="14" t="inlineStr">
        <is>
          <t>LAO</t>
        </is>
      </c>
      <c r="D446" s="14" t="inlineStr">
        <is>
          <t>Lao P.D.R.</t>
        </is>
      </c>
      <c r="E446" s="14" t="n">
        <v>2023</v>
      </c>
      <c r="F446" s="14" t="n">
        <v>0.1</v>
      </c>
      <c r="G446" s="14" t="n">
        <v>1.99</v>
      </c>
      <c r="H446" s="14" t="n">
        <v>0.643</v>
      </c>
      <c r="I446" s="14" t="n">
        <v>-1.301</v>
      </c>
      <c r="J446" s="14" t="n">
        <v>0.6889999999999999</v>
      </c>
      <c r="K446" s="14" t="n">
        <v>0</v>
      </c>
      <c r="L446" s="14" t="n">
        <v>0</v>
      </c>
      <c r="M446" s="14" t="n">
        <v>3.276</v>
      </c>
      <c r="N446" s="14" t="n">
        <v>1.928</v>
      </c>
      <c r="O446" s="14" t="n">
        <v>-2.587</v>
      </c>
      <c r="P446" s="14" t="n">
        <v>0.6889999999999999</v>
      </c>
      <c r="Q446" s="14" t="n">
        <v>0</v>
      </c>
      <c r="R446" s="14" t="n">
        <v>0</v>
      </c>
      <c r="S446" s="14" t="n">
        <v>5.205</v>
      </c>
      <c r="T446" s="14" t="n">
        <v>3.857</v>
      </c>
      <c r="U446" s="14" t="n">
        <v>0.058</v>
      </c>
      <c r="V446" s="14" t="n">
        <v>5.725</v>
      </c>
      <c r="W446" s="14" t="n">
        <v>0.1</v>
      </c>
      <c r="X446" s="14" t="n">
        <v>1</v>
      </c>
      <c r="Y446" s="14" t="n">
        <v>6.662</v>
      </c>
      <c r="Z446" s="14" t="n">
        <v>0.822</v>
      </c>
      <c r="AA446" s="14" t="n">
        <v>0</v>
      </c>
      <c r="AB446" s="14" t="n">
        <v>6.662</v>
      </c>
      <c r="AC446" s="14" t="n">
        <v>0</v>
      </c>
      <c r="AD446" s="14" t="n">
        <v>1</v>
      </c>
      <c r="AE446" s="14" t="n">
        <v>7.947</v>
      </c>
      <c r="AF446" s="14" t="n">
        <v>1.733</v>
      </c>
      <c r="AG446" s="14" t="n">
        <v>0</v>
      </c>
      <c r="AH446" s="14" t="n">
        <v>7.947</v>
      </c>
      <c r="AI446" s="14" t="n">
        <v>0</v>
      </c>
      <c r="AJ446" s="14" t="n">
        <v>1</v>
      </c>
      <c r="AK446" s="14" t="n">
        <v>15.661</v>
      </c>
      <c r="AL446" s="14" t="n">
        <v>8.125999999999999</v>
      </c>
      <c r="AM446" s="14" t="n">
        <v>0.173</v>
      </c>
      <c r="AN446" s="14" t="n">
        <v>17.227</v>
      </c>
      <c r="AO446" s="14" t="n">
        <v>0.1</v>
      </c>
      <c r="AP446" s="14" t="n">
        <v>1</v>
      </c>
      <c r="AQ446" s="14" t="n">
        <v>0.766</v>
      </c>
      <c r="AR446" s="14" t="n">
        <v>0.129</v>
      </c>
      <c r="AS446" s="14" t="n">
        <v>0.528</v>
      </c>
      <c r="AT446" s="14" t="n">
        <v>1.385</v>
      </c>
      <c r="AU446" s="14" t="n">
        <v>0.07000000000000001</v>
      </c>
      <c r="AV446" s="14" t="n">
        <v>1</v>
      </c>
      <c r="AW446" s="14" t="n">
        <v>0.765</v>
      </c>
      <c r="AX446" s="14" t="n">
        <v>0.131</v>
      </c>
      <c r="AY446" s="14" t="n">
        <v>0.319</v>
      </c>
      <c r="AZ446" s="14" t="n">
        <v>1.161</v>
      </c>
      <c r="BA446" s="14" t="n">
        <v>0.07000000000000001</v>
      </c>
      <c r="BB446" s="14" t="n">
        <v>1</v>
      </c>
      <c r="BC446" s="14" t="n">
        <v>0.527</v>
      </c>
      <c r="BD446" s="14" t="n">
        <v>0.129</v>
      </c>
      <c r="BE446" s="14" t="n">
        <v>0.006</v>
      </c>
      <c r="BF446" s="14" t="n">
        <v>0.58</v>
      </c>
      <c r="BG446" s="14" t="n">
        <v>0.1</v>
      </c>
      <c r="BH446" s="14" t="n">
        <v>1</v>
      </c>
      <c r="BI446" s="14" t="n">
        <v>0.64</v>
      </c>
      <c r="BJ446" s="14" t="n">
        <v>0.129</v>
      </c>
      <c r="BK446" s="14" t="n">
        <v>0.007</v>
      </c>
      <c r="BL446" s="14" t="n">
        <v>0.704</v>
      </c>
      <c r="BM446" s="14" t="n">
        <v>0.1</v>
      </c>
      <c r="BN446" s="14" t="n">
        <v>1</v>
      </c>
      <c r="BO446" s="14" t="n">
        <v>0</v>
      </c>
      <c r="BP446" s="14" t="n">
        <v>0</v>
      </c>
      <c r="BQ446" s="14" t="n">
        <v>0.039</v>
      </c>
      <c r="BR446" s="14" t="n">
        <v>0</v>
      </c>
      <c r="BS446" s="14" t="n">
        <v>0.667</v>
      </c>
      <c r="BT446" s="14" t="n">
        <v>0</v>
      </c>
      <c r="BU446" s="14" t="n">
        <v>0</v>
      </c>
      <c r="BV446" s="14" t="n">
        <v>0.032</v>
      </c>
      <c r="BW446" s="14" t="n">
        <v>0.1</v>
      </c>
      <c r="BX446" s="14" t="n">
        <v>0.667</v>
      </c>
      <c r="BY446" s="14" t="n">
        <v>13.254</v>
      </c>
      <c r="BZ446" s="14" t="n">
        <v>0</v>
      </c>
      <c r="CA446" s="14" t="n">
        <v>13.254</v>
      </c>
      <c r="CB446" s="14" t="n">
        <v>0</v>
      </c>
      <c r="CC446" s="14" t="n">
        <v>87.07899999999999</v>
      </c>
      <c r="CD446" s="14" t="n">
        <v>7.95</v>
      </c>
      <c r="CE446" s="14" t="n">
        <v>17.159</v>
      </c>
      <c r="CF446" s="14" t="n">
        <v>113.406</v>
      </c>
      <c r="CG446" s="14" t="n">
        <v>0.1</v>
      </c>
      <c r="CH446" s="14" t="n">
        <v>1</v>
      </c>
      <c r="CI446" s="14" t="n">
        <v>0</v>
      </c>
      <c r="CJ446" s="14" t="n">
        <v>0</v>
      </c>
      <c r="CK446" s="14" t="n">
        <v>0</v>
      </c>
      <c r="CL446" s="14" t="n">
        <v>0</v>
      </c>
      <c r="CM446" s="14" t="n">
        <v>0</v>
      </c>
      <c r="CN446" s="14" t="n">
        <v>0</v>
      </c>
      <c r="CO446" s="14" t="n">
        <v>0</v>
      </c>
      <c r="CP446" s="14" t="n">
        <v>1</v>
      </c>
      <c r="CQ446" s="14" t="n">
        <v>1.348</v>
      </c>
      <c r="CR446" s="14" t="n">
        <v>0</v>
      </c>
      <c r="CS446" s="14" t="n">
        <v>5.37</v>
      </c>
      <c r="CT446" s="14" t="n">
        <v>4.484</v>
      </c>
      <c r="CU446" s="14" t="n">
        <v>12.529</v>
      </c>
    </row>
    <row r="447">
      <c r="A447" s="14" t="inlineStr">
        <is>
          <t>LAO2024</t>
        </is>
      </c>
      <c r="B447" s="14" t="inlineStr">
        <is>
          <t>LAO</t>
        </is>
      </c>
      <c r="C447" s="14" t="inlineStr">
        <is>
          <t>LAO</t>
        </is>
      </c>
      <c r="D447" s="14" t="inlineStr">
        <is>
          <t>Lao P.D.R.</t>
        </is>
      </c>
      <c r="E447" s="14" t="n">
        <v>2024</v>
      </c>
      <c r="F447" s="14" t="n">
        <v>0.1</v>
      </c>
      <c r="G447" s="14" t="n">
        <v>2.049</v>
      </c>
      <c r="H447" s="14" t="n">
        <v>0.662</v>
      </c>
      <c r="I447" s="14" t="n">
        <v>-1.339</v>
      </c>
      <c r="J447" s="14" t="n">
        <v>0.71</v>
      </c>
      <c r="K447" s="14" t="n">
        <v>0</v>
      </c>
      <c r="L447" s="14" t="n">
        <v>0</v>
      </c>
      <c r="M447" s="14" t="n">
        <v>3.373</v>
      </c>
      <c r="N447" s="14" t="n">
        <v>1.985</v>
      </c>
      <c r="O447" s="14" t="n">
        <v>-2.663</v>
      </c>
      <c r="P447" s="14" t="n">
        <v>0.71</v>
      </c>
      <c r="Q447" s="14" t="n">
        <v>0</v>
      </c>
      <c r="R447" s="14" t="n">
        <v>0</v>
      </c>
      <c r="S447" s="14" t="n">
        <v>5.358</v>
      </c>
      <c r="T447" s="14" t="n">
        <v>3.971</v>
      </c>
      <c r="U447" s="14" t="n">
        <v>0.073</v>
      </c>
      <c r="V447" s="14" t="n">
        <v>5.894</v>
      </c>
      <c r="W447" s="14" t="n">
        <v>0.1</v>
      </c>
      <c r="X447" s="14" t="n">
        <v>1</v>
      </c>
      <c r="Y447" s="14" t="n">
        <v>6.857</v>
      </c>
      <c r="Z447" s="14" t="n">
        <v>0.846</v>
      </c>
      <c r="AA447" s="14" t="n">
        <v>0</v>
      </c>
      <c r="AB447" s="14" t="n">
        <v>6.857</v>
      </c>
      <c r="AC447" s="14" t="n">
        <v>0</v>
      </c>
      <c r="AD447" s="14" t="n">
        <v>1</v>
      </c>
      <c r="AE447" s="14" t="n">
        <v>8.18</v>
      </c>
      <c r="AF447" s="14" t="n">
        <v>1.783</v>
      </c>
      <c r="AG447" s="14" t="n">
        <v>0</v>
      </c>
      <c r="AH447" s="14" t="n">
        <v>8.18</v>
      </c>
      <c r="AI447" s="14" t="n">
        <v>0</v>
      </c>
      <c r="AJ447" s="14" t="n">
        <v>1</v>
      </c>
      <c r="AK447" s="14" t="n">
        <v>16.122</v>
      </c>
      <c r="AL447" s="14" t="n">
        <v>8.365</v>
      </c>
      <c r="AM447" s="14" t="n">
        <v>0.22</v>
      </c>
      <c r="AN447" s="14" t="n">
        <v>17.734</v>
      </c>
      <c r="AO447" s="14" t="n">
        <v>0.1</v>
      </c>
      <c r="AP447" s="14" t="n">
        <v>1</v>
      </c>
      <c r="AQ447" s="14" t="n">
        <v>0.78</v>
      </c>
      <c r="AR447" s="14" t="n">
        <v>0.142</v>
      </c>
      <c r="AS447" s="14" t="n">
        <v>0.529</v>
      </c>
      <c r="AT447" s="14" t="n">
        <v>1.439</v>
      </c>
      <c r="AU447" s="14" t="n">
        <v>0.1</v>
      </c>
      <c r="AV447" s="14" t="n">
        <v>1</v>
      </c>
      <c r="AW447" s="14" t="n">
        <v>0.711</v>
      </c>
      <c r="AX447" s="14" t="n">
        <v>0.131</v>
      </c>
      <c r="AY447" s="14" t="n">
        <v>0.302</v>
      </c>
      <c r="AZ447" s="14" t="n">
        <v>1.114</v>
      </c>
      <c r="BA447" s="14" t="n">
        <v>0.1</v>
      </c>
      <c r="BB447" s="14" t="n">
        <v>1</v>
      </c>
      <c r="BC447" s="14" t="n">
        <v>0.51</v>
      </c>
      <c r="BD447" s="14" t="n">
        <v>0.132</v>
      </c>
      <c r="BE447" s="14" t="n">
        <v>0.007</v>
      </c>
      <c r="BF447" s="14" t="n">
        <v>0.5610000000000001</v>
      </c>
      <c r="BG447" s="14" t="n">
        <v>0.1</v>
      </c>
      <c r="BH447" s="14" t="n">
        <v>1</v>
      </c>
      <c r="BI447" s="14" t="n">
        <v>0.652</v>
      </c>
      <c r="BJ447" s="14" t="n">
        <v>0.132</v>
      </c>
      <c r="BK447" s="14" t="n">
        <v>0.008999999999999999</v>
      </c>
      <c r="BL447" s="14" t="n">
        <v>0.717</v>
      </c>
      <c r="BM447" s="14" t="n">
        <v>0.1</v>
      </c>
      <c r="BN447" s="14" t="n">
        <v>1</v>
      </c>
      <c r="BO447" s="14" t="n">
        <v>0</v>
      </c>
      <c r="BP447" s="14" t="n">
        <v>0</v>
      </c>
      <c r="BQ447" s="14" t="n">
        <v>0.04</v>
      </c>
      <c r="BR447" s="14" t="n">
        <v>0</v>
      </c>
      <c r="BS447" s="14" t="n">
        <v>0.667</v>
      </c>
      <c r="BT447" s="14" t="n">
        <v>0</v>
      </c>
      <c r="BU447" s="14" t="n">
        <v>0</v>
      </c>
      <c r="BV447" s="14" t="n">
        <v>0.021</v>
      </c>
      <c r="BW447" s="14" t="n">
        <v>0.1</v>
      </c>
      <c r="BX447" s="14" t="n">
        <v>0.667</v>
      </c>
      <c r="BY447" s="14" t="n">
        <v>13.646</v>
      </c>
      <c r="BZ447" s="14" t="n">
        <v>0</v>
      </c>
      <c r="CA447" s="14" t="n">
        <v>13.646</v>
      </c>
      <c r="CB447" s="14" t="n">
        <v>0</v>
      </c>
      <c r="CC447" s="14" t="n">
        <v>86.38500000000001</v>
      </c>
      <c r="CD447" s="14" t="n">
        <v>7.95</v>
      </c>
      <c r="CE447" s="14" t="n">
        <v>18.192</v>
      </c>
      <c r="CF447" s="14" t="n">
        <v>113.489</v>
      </c>
      <c r="CG447" s="14" t="n">
        <v>0.1</v>
      </c>
      <c r="CH447" s="14" t="n">
        <v>1</v>
      </c>
      <c r="CI447" s="14" t="n">
        <v>0</v>
      </c>
      <c r="CJ447" s="14" t="n">
        <v>0</v>
      </c>
      <c r="CK447" s="14" t="n">
        <v>0</v>
      </c>
      <c r="CL447" s="14" t="n">
        <v>0</v>
      </c>
      <c r="CM447" s="14" t="n">
        <v>0</v>
      </c>
      <c r="CN447" s="14" t="n">
        <v>0</v>
      </c>
      <c r="CO447" s="14" t="n">
        <v>0</v>
      </c>
      <c r="CP447" s="14" t="n">
        <v>1</v>
      </c>
      <c r="CQ447" s="14" t="n">
        <v>1.387</v>
      </c>
      <c r="CR447" s="14" t="n">
        <v>0</v>
      </c>
      <c r="CS447" s="14" t="n">
        <v>5.529</v>
      </c>
      <c r="CT447" s="14" t="n">
        <v>3.509</v>
      </c>
      <c r="CU447" s="14" t="n">
        <v>10.896</v>
      </c>
    </row>
    <row r="448">
      <c r="A448" s="14" t="inlineStr">
        <is>
          <t>LVA2021</t>
        </is>
      </c>
      <c r="B448" s="14" t="inlineStr">
        <is>
          <t>LVA</t>
        </is>
      </c>
      <c r="C448" s="14" t="inlineStr">
        <is>
          <t>LVA</t>
        </is>
      </c>
      <c r="D448" s="14" t="inlineStr">
        <is>
          <t>Latvia</t>
        </is>
      </c>
      <c r="E448" s="14" t="n">
        <v>2021</v>
      </c>
      <c r="F448" s="14" t="n">
        <v>0.21</v>
      </c>
      <c r="G448" s="14" t="n">
        <v>7.696</v>
      </c>
      <c r="H448" s="14" t="n">
        <v>1.684</v>
      </c>
      <c r="I448" s="14" t="n">
        <v>1.122</v>
      </c>
      <c r="J448" s="14" t="n">
        <v>8.819000000000001</v>
      </c>
      <c r="K448" s="14" t="n">
        <v>0</v>
      </c>
      <c r="L448" s="14" t="n">
        <v>1</v>
      </c>
      <c r="M448" s="14" t="n">
        <v>12.8</v>
      </c>
      <c r="N448" s="14" t="n">
        <v>5.801</v>
      </c>
      <c r="O448" s="14" t="n">
        <v>1.88</v>
      </c>
      <c r="P448" s="14" t="n">
        <v>14.68</v>
      </c>
      <c r="Q448" s="14" t="n">
        <v>0</v>
      </c>
      <c r="R448" s="14" t="n">
        <v>1</v>
      </c>
      <c r="S448" s="14" t="n">
        <v>10.53</v>
      </c>
      <c r="T448" s="14" t="n">
        <v>6.526</v>
      </c>
      <c r="U448" s="14" t="n">
        <v>0.412</v>
      </c>
      <c r="V448" s="14" t="n">
        <v>13.24</v>
      </c>
      <c r="W448" s="14" t="n">
        <v>0.21</v>
      </c>
      <c r="X448" s="14" t="n">
        <v>1</v>
      </c>
      <c r="Y448" s="14" t="n">
        <v>19.845</v>
      </c>
      <c r="Z448" s="14" t="n">
        <v>2.192</v>
      </c>
      <c r="AA448" s="14" t="n">
        <v>-1.756</v>
      </c>
      <c r="AB448" s="14" t="n">
        <v>18.088</v>
      </c>
      <c r="AC448" s="14" t="n">
        <v>0</v>
      </c>
      <c r="AD448" s="14" t="n">
        <v>1</v>
      </c>
      <c r="AE448" s="14" t="n">
        <v>19.801</v>
      </c>
      <c r="AF448" s="14" t="n">
        <v>3.896</v>
      </c>
      <c r="AG448" s="14" t="n">
        <v>-1.713</v>
      </c>
      <c r="AH448" s="14" t="n">
        <v>18.088</v>
      </c>
      <c r="AI448" s="14" t="n">
        <v>0</v>
      </c>
      <c r="AJ448" s="14" t="n">
        <v>1</v>
      </c>
      <c r="AK448" s="14" t="n">
        <v>22.065</v>
      </c>
      <c r="AL448" s="14" t="n">
        <v>10.83</v>
      </c>
      <c r="AM448" s="14" t="n">
        <v>-12.148</v>
      </c>
      <c r="AN448" s="14" t="n">
        <v>12</v>
      </c>
      <c r="AO448" s="14" t="n">
        <v>0</v>
      </c>
      <c r="AP448" s="14" t="n">
        <v>0</v>
      </c>
      <c r="AQ448" s="14" t="n">
        <v>0.619</v>
      </c>
      <c r="AR448" s="14" t="n">
        <v>0.114</v>
      </c>
      <c r="AS448" s="14" t="n">
        <v>0.6889999999999999</v>
      </c>
      <c r="AT448" s="14" t="n">
        <v>1.583</v>
      </c>
      <c r="AU448" s="14" t="n">
        <v>0.21</v>
      </c>
      <c r="AV448" s="14" t="n">
        <v>1</v>
      </c>
      <c r="AW448" s="14" t="n">
        <v>0.599</v>
      </c>
      <c r="AX448" s="14" t="n">
        <v>0.114</v>
      </c>
      <c r="AY448" s="14" t="n">
        <v>0.602</v>
      </c>
      <c r="AZ448" s="14" t="n">
        <v>1.454</v>
      </c>
      <c r="BA448" s="14" t="n">
        <v>0.21</v>
      </c>
      <c r="BB448" s="14" t="n">
        <v>1</v>
      </c>
      <c r="BC448" s="14" t="n">
        <v>0.439</v>
      </c>
      <c r="BD448" s="14" t="n">
        <v>0.114</v>
      </c>
      <c r="BE448" s="14" t="n">
        <v>0.196</v>
      </c>
      <c r="BF448" s="14" t="n">
        <v>0.768</v>
      </c>
      <c r="BG448" s="14" t="n">
        <v>0.21</v>
      </c>
      <c r="BH448" s="14" t="n">
        <v>1</v>
      </c>
      <c r="BI448" s="14" t="n">
        <v>0.505</v>
      </c>
      <c r="BJ448" s="14" t="n">
        <v>0.114</v>
      </c>
      <c r="BK448" s="14" t="n">
        <v>0.388</v>
      </c>
      <c r="BL448" s="14" t="n">
        <v>1.08</v>
      </c>
      <c r="BM448" s="14" t="n">
        <v>0.21</v>
      </c>
      <c r="BN448" s="14" t="n">
        <v>1</v>
      </c>
      <c r="BO448" s="14" t="n">
        <v>0</v>
      </c>
      <c r="BP448" s="14" t="n">
        <v>0.015</v>
      </c>
      <c r="BQ448" s="14" t="n">
        <v>0.15</v>
      </c>
      <c r="BR448" s="14" t="n">
        <v>0</v>
      </c>
      <c r="BS448" s="14" t="n">
        <v>1</v>
      </c>
      <c r="BT448" s="14" t="n">
        <v>0</v>
      </c>
      <c r="BU448" s="14" t="n">
        <v>0.017</v>
      </c>
      <c r="BV448" s="14" t="n">
        <v>0.21</v>
      </c>
      <c r="BW448" s="14" t="n">
        <v>0.21</v>
      </c>
      <c r="BX448" s="14" t="n">
        <v>1</v>
      </c>
      <c r="BY448" s="14" t="n">
        <v>11.787</v>
      </c>
      <c r="BZ448" s="14" t="n">
        <v>0</v>
      </c>
      <c r="CA448" s="14" t="n">
        <v>11.787</v>
      </c>
      <c r="CB448" s="14" t="n">
        <v>0</v>
      </c>
      <c r="CC448" s="14" t="n">
        <v>78.125</v>
      </c>
      <c r="CD448" s="14" t="n">
        <v>7.95</v>
      </c>
      <c r="CE448" s="14" t="n">
        <v>46.319</v>
      </c>
      <c r="CF448" s="14" t="n">
        <v>150.577</v>
      </c>
      <c r="CG448" s="14" t="n">
        <v>0.21</v>
      </c>
      <c r="CH448" s="14" t="n">
        <v>1</v>
      </c>
      <c r="CI448" s="14" t="n">
        <v>0</v>
      </c>
      <c r="CJ448" s="14" t="n">
        <v>0</v>
      </c>
      <c r="CK448" s="14" t="n">
        <v>0</v>
      </c>
      <c r="CL448" s="14" t="n">
        <v>0</v>
      </c>
      <c r="CM448" s="14" t="n">
        <v>0</v>
      </c>
      <c r="CN448" s="14" t="n">
        <v>0</v>
      </c>
      <c r="CO448" s="14" t="n">
        <v>0</v>
      </c>
      <c r="CP448" s="14" t="n">
        <v>0</v>
      </c>
      <c r="CQ448" s="14" t="n">
        <v>1.198</v>
      </c>
      <c r="CR448" s="14" t="n">
        <v>0</v>
      </c>
      <c r="CS448" s="14" t="n">
        <v>4.776</v>
      </c>
      <c r="CT448" s="14" t="n">
        <v>3.196</v>
      </c>
      <c r="CU448" s="14" t="n">
        <v>9.923999999999999</v>
      </c>
    </row>
    <row r="449">
      <c r="A449" s="14" t="inlineStr">
        <is>
          <t>LVA2022</t>
        </is>
      </c>
      <c r="B449" s="14" t="inlineStr">
        <is>
          <t>LVA</t>
        </is>
      </c>
      <c r="C449" s="14" t="inlineStr">
        <is>
          <t>LVA</t>
        </is>
      </c>
      <c r="D449" s="14" t="inlineStr">
        <is>
          <t>Latvia</t>
        </is>
      </c>
      <c r="E449" s="14" t="n">
        <v>2022</v>
      </c>
      <c r="F449" s="14" t="n">
        <v>0.21</v>
      </c>
      <c r="G449" s="14" t="n">
        <v>14.772</v>
      </c>
      <c r="H449" s="14" t="n">
        <v>2.294</v>
      </c>
      <c r="I449" s="14" t="n">
        <v>9.361000000000001</v>
      </c>
      <c r="J449" s="14" t="n">
        <v>24.133</v>
      </c>
      <c r="K449" s="14" t="n">
        <v>0</v>
      </c>
      <c r="L449" s="14" t="n">
        <v>1</v>
      </c>
      <c r="M449" s="14" t="n">
        <v>24.235</v>
      </c>
      <c r="N449" s="14" t="n">
        <v>10.008</v>
      </c>
      <c r="O449" s="14" t="n">
        <v>8.893000000000001</v>
      </c>
      <c r="P449" s="14" t="n">
        <v>33.128</v>
      </c>
      <c r="Q449" s="14" t="n">
        <v>0</v>
      </c>
      <c r="R449" s="14" t="n">
        <v>1</v>
      </c>
      <c r="S449" s="14" t="n">
        <v>17.529</v>
      </c>
      <c r="T449" s="14" t="n">
        <v>8.585000000000001</v>
      </c>
      <c r="U449" s="14" t="n">
        <v>0.394</v>
      </c>
      <c r="V449" s="14" t="n">
        <v>21.687</v>
      </c>
      <c r="W449" s="14" t="n">
        <v>0.21</v>
      </c>
      <c r="X449" s="14" t="n">
        <v>1</v>
      </c>
      <c r="Y449" s="14" t="n">
        <v>44.636</v>
      </c>
      <c r="Z449" s="14" t="n">
        <v>4.683</v>
      </c>
      <c r="AA449" s="14" t="n">
        <v>-1.283</v>
      </c>
      <c r="AB449" s="14" t="n">
        <v>43.353</v>
      </c>
      <c r="AC449" s="14" t="n">
        <v>0</v>
      </c>
      <c r="AD449" s="14" t="n">
        <v>1</v>
      </c>
      <c r="AE449" s="14" t="n">
        <v>44.683</v>
      </c>
      <c r="AF449" s="14" t="n">
        <v>8.284000000000001</v>
      </c>
      <c r="AG449" s="14" t="n">
        <v>-1.331</v>
      </c>
      <c r="AH449" s="14" t="n">
        <v>43.353</v>
      </c>
      <c r="AI449" s="14" t="n">
        <v>0</v>
      </c>
      <c r="AJ449" s="14" t="n">
        <v>1</v>
      </c>
      <c r="AK449" s="14" t="n">
        <v>47.496</v>
      </c>
      <c r="AL449" s="14" t="n">
        <v>22.681</v>
      </c>
      <c r="AM449" s="14" t="n">
        <v>-28.421</v>
      </c>
      <c r="AN449" s="14" t="n">
        <v>23.08</v>
      </c>
      <c r="AO449" s="14" t="n">
        <v>0</v>
      </c>
      <c r="AP449" s="14" t="n">
        <v>0</v>
      </c>
      <c r="AQ449" s="14" t="n">
        <v>0.861</v>
      </c>
      <c r="AR449" s="14" t="n">
        <v>0.123</v>
      </c>
      <c r="AS449" s="14" t="n">
        <v>0.695</v>
      </c>
      <c r="AT449" s="14" t="n">
        <v>1.882</v>
      </c>
      <c r="AU449" s="14" t="n">
        <v>0.21</v>
      </c>
      <c r="AV449" s="14" t="n">
        <v>1</v>
      </c>
      <c r="AW449" s="14" t="n">
        <v>0.986</v>
      </c>
      <c r="AX449" s="14" t="n">
        <v>0.123</v>
      </c>
      <c r="AY449" s="14" t="n">
        <v>0.5629999999999999</v>
      </c>
      <c r="AZ449" s="14" t="n">
        <v>1.875</v>
      </c>
      <c r="BA449" s="14" t="n">
        <v>0.21</v>
      </c>
      <c r="BB449" s="14" t="n">
        <v>1</v>
      </c>
      <c r="BC449" s="14" t="n">
        <v>0.598</v>
      </c>
      <c r="BD449" s="14" t="n">
        <v>0.123</v>
      </c>
      <c r="BE449" s="14" t="n">
        <v>0.104</v>
      </c>
      <c r="BF449" s="14" t="n">
        <v>0.85</v>
      </c>
      <c r="BG449" s="14" t="n">
        <v>0.21</v>
      </c>
      <c r="BH449" s="14" t="n">
        <v>1</v>
      </c>
      <c r="BI449" s="14" t="n">
        <v>0.612</v>
      </c>
      <c r="BJ449" s="14" t="n">
        <v>0.123</v>
      </c>
      <c r="BK449" s="14" t="n">
        <v>0.646</v>
      </c>
      <c r="BL449" s="14" t="n">
        <v>1.523</v>
      </c>
      <c r="BM449" s="14" t="n">
        <v>0.21</v>
      </c>
      <c r="BN449" s="14" t="n">
        <v>1</v>
      </c>
      <c r="BO449" s="14" t="n">
        <v>0</v>
      </c>
      <c r="BP449" s="14" t="n">
        <v>-0.006</v>
      </c>
      <c r="BQ449" s="14" t="n">
        <v>0.162</v>
      </c>
      <c r="BR449" s="14" t="n">
        <v>0</v>
      </c>
      <c r="BS449" s="14" t="n">
        <v>1</v>
      </c>
      <c r="BT449" s="14" t="n">
        <v>0</v>
      </c>
      <c r="BU449" s="14" t="n">
        <v>-0.016</v>
      </c>
      <c r="BV449" s="14" t="n">
        <v>0.227</v>
      </c>
      <c r="BW449" s="14" t="n">
        <v>0.21</v>
      </c>
      <c r="BX449" s="14" t="n">
        <v>1</v>
      </c>
      <c r="BY449" s="14" t="n">
        <v>12.729</v>
      </c>
      <c r="BZ449" s="14" t="n">
        <v>0</v>
      </c>
      <c r="CA449" s="14" t="n">
        <v>12.729</v>
      </c>
      <c r="CB449" s="14" t="n">
        <v>0</v>
      </c>
      <c r="CC449" s="14" t="n">
        <v>97.90000000000001</v>
      </c>
      <c r="CD449" s="14" t="n">
        <v>7.95</v>
      </c>
      <c r="CE449" s="14" t="n">
        <v>117.716</v>
      </c>
      <c r="CF449" s="14" t="n">
        <v>260.896</v>
      </c>
      <c r="CG449" s="14" t="n">
        <v>0.21</v>
      </c>
      <c r="CH449" s="14" t="n">
        <v>1</v>
      </c>
      <c r="CI449" s="14" t="n">
        <v>0</v>
      </c>
      <c r="CJ449" s="14" t="n">
        <v>0</v>
      </c>
      <c r="CK449" s="14" t="n">
        <v>0</v>
      </c>
      <c r="CL449" s="14" t="n">
        <v>0</v>
      </c>
      <c r="CM449" s="14" t="n">
        <v>0</v>
      </c>
      <c r="CN449" s="14" t="n">
        <v>0</v>
      </c>
      <c r="CO449" s="14" t="n">
        <v>0</v>
      </c>
      <c r="CP449" s="14" t="n">
        <v>0</v>
      </c>
      <c r="CQ449" s="14" t="n">
        <v>1.294</v>
      </c>
      <c r="CR449" s="14" t="n">
        <v>0</v>
      </c>
      <c r="CS449" s="14" t="n">
        <v>5.158</v>
      </c>
      <c r="CT449" s="14" t="n">
        <v>8.084</v>
      </c>
      <c r="CU449" s="14" t="n">
        <v>34.623</v>
      </c>
    </row>
    <row r="450">
      <c r="A450" s="14" t="inlineStr">
        <is>
          <t>LVA2023</t>
        </is>
      </c>
      <c r="B450" s="14" t="inlineStr">
        <is>
          <t>LVA</t>
        </is>
      </c>
      <c r="C450" s="14" t="inlineStr">
        <is>
          <t>LVA</t>
        </is>
      </c>
      <c r="D450" s="14" t="inlineStr">
        <is>
          <t>Latvia</t>
        </is>
      </c>
      <c r="E450" s="14" t="n">
        <v>2023</v>
      </c>
      <c r="F450" s="14" t="n">
        <v>0.21</v>
      </c>
      <c r="G450" s="14" t="n">
        <v>11.055</v>
      </c>
      <c r="H450" s="14" t="n">
        <v>2.518</v>
      </c>
      <c r="I450" s="14" t="n">
        <v>10.692</v>
      </c>
      <c r="J450" s="14" t="n">
        <v>21.746</v>
      </c>
      <c r="K450" s="14" t="n">
        <v>0</v>
      </c>
      <c r="L450" s="14" t="n">
        <v>1</v>
      </c>
      <c r="M450" s="14" t="n">
        <v>18.447</v>
      </c>
      <c r="N450" s="14" t="n">
        <v>9.148999999999999</v>
      </c>
      <c r="O450" s="14" t="n">
        <v>10.159</v>
      </c>
      <c r="P450" s="14" t="n">
        <v>28.606</v>
      </c>
      <c r="Q450" s="14" t="n">
        <v>0</v>
      </c>
      <c r="R450" s="14" t="n">
        <v>1</v>
      </c>
      <c r="S450" s="14" t="n">
        <v>13.852</v>
      </c>
      <c r="T450" s="14" t="n">
        <v>8.686</v>
      </c>
      <c r="U450" s="14" t="n">
        <v>0.376</v>
      </c>
      <c r="V450" s="14" t="n">
        <v>17.216</v>
      </c>
      <c r="W450" s="14" t="n">
        <v>0.21</v>
      </c>
      <c r="X450" s="14" t="n">
        <v>1</v>
      </c>
      <c r="Y450" s="14" t="n">
        <v>24.508</v>
      </c>
      <c r="Z450" s="14" t="n">
        <v>2.745</v>
      </c>
      <c r="AA450" s="14" t="n">
        <v>8.243</v>
      </c>
      <c r="AB450" s="14" t="n">
        <v>32.751</v>
      </c>
      <c r="AC450" s="14" t="n">
        <v>0</v>
      </c>
      <c r="AD450" s="14" t="n">
        <v>1</v>
      </c>
      <c r="AE450" s="14" t="n">
        <v>24.607</v>
      </c>
      <c r="AF450" s="14" t="n">
        <v>4.901</v>
      </c>
      <c r="AG450" s="14" t="n">
        <v>8.144</v>
      </c>
      <c r="AH450" s="14" t="n">
        <v>32.751</v>
      </c>
      <c r="AI450" s="14" t="n">
        <v>0</v>
      </c>
      <c r="AJ450" s="14" t="n">
        <v>1</v>
      </c>
      <c r="AK450" s="14" t="n">
        <v>27.725</v>
      </c>
      <c r="AL450" s="14" t="n">
        <v>13.734</v>
      </c>
      <c r="AM450" s="14" t="n">
        <v>-11.619</v>
      </c>
      <c r="AN450" s="14" t="n">
        <v>19.487</v>
      </c>
      <c r="AO450" s="14" t="n">
        <v>0</v>
      </c>
      <c r="AP450" s="14" t="n">
        <v>0</v>
      </c>
      <c r="AQ450" s="14" t="n">
        <v>0.76</v>
      </c>
      <c r="AR450" s="14" t="n">
        <v>0.129</v>
      </c>
      <c r="AS450" s="14" t="n">
        <v>0.706</v>
      </c>
      <c r="AT450" s="14" t="n">
        <v>1.774</v>
      </c>
      <c r="AU450" s="14" t="n">
        <v>0.21</v>
      </c>
      <c r="AV450" s="14" t="n">
        <v>1</v>
      </c>
      <c r="AW450" s="14" t="n">
        <v>0.8110000000000001</v>
      </c>
      <c r="AX450" s="14" t="n">
        <v>0.129</v>
      </c>
      <c r="AY450" s="14" t="n">
        <v>0.613</v>
      </c>
      <c r="AZ450" s="14" t="n">
        <v>1.724</v>
      </c>
      <c r="BA450" s="14" t="n">
        <v>0.21</v>
      </c>
      <c r="BB450" s="14" t="n">
        <v>1</v>
      </c>
      <c r="BC450" s="14" t="n">
        <v>0.535</v>
      </c>
      <c r="BD450" s="14" t="n">
        <v>0.129</v>
      </c>
      <c r="BE450" s="14" t="n">
        <v>0.131</v>
      </c>
      <c r="BF450" s="14" t="n">
        <v>0.805</v>
      </c>
      <c r="BG450" s="14" t="n">
        <v>0.21</v>
      </c>
      <c r="BH450" s="14" t="n">
        <v>1</v>
      </c>
      <c r="BI450" s="14" t="n">
        <v>0.579</v>
      </c>
      <c r="BJ450" s="14" t="n">
        <v>0.129</v>
      </c>
      <c r="BK450" s="14" t="n">
        <v>0.582</v>
      </c>
      <c r="BL450" s="14" t="n">
        <v>1.406</v>
      </c>
      <c r="BM450" s="14" t="n">
        <v>0.21</v>
      </c>
      <c r="BN450" s="14" t="n">
        <v>1</v>
      </c>
      <c r="BO450" s="14" t="n">
        <v>0</v>
      </c>
      <c r="BP450" s="14" t="n">
        <v>-0.004</v>
      </c>
      <c r="BQ450" s="14" t="n">
        <v>0.169</v>
      </c>
      <c r="BR450" s="14" t="n">
        <v>0</v>
      </c>
      <c r="BS450" s="14" t="n">
        <v>1</v>
      </c>
      <c r="BT450" s="14" t="n">
        <v>0</v>
      </c>
      <c r="BU450" s="14" t="n">
        <v>-0.011</v>
      </c>
      <c r="BV450" s="14" t="n">
        <v>0.247</v>
      </c>
      <c r="BW450" s="14" t="n">
        <v>0.21</v>
      </c>
      <c r="BX450" s="14" t="n">
        <v>1</v>
      </c>
      <c r="BY450" s="14" t="n">
        <v>13.254</v>
      </c>
      <c r="BZ450" s="14" t="n">
        <v>0</v>
      </c>
      <c r="CA450" s="14" t="n">
        <v>13.254</v>
      </c>
      <c r="CB450" s="14" t="n">
        <v>0</v>
      </c>
      <c r="CC450" s="14" t="n">
        <v>83.248</v>
      </c>
      <c r="CD450" s="14" t="n">
        <v>7.95</v>
      </c>
      <c r="CE450" s="14" t="n">
        <v>117.476</v>
      </c>
      <c r="CF450" s="14" t="n">
        <v>242.876</v>
      </c>
      <c r="CG450" s="14" t="n">
        <v>0.21</v>
      </c>
      <c r="CH450" s="14" t="n">
        <v>1</v>
      </c>
      <c r="CI450" s="14" t="n">
        <v>0</v>
      </c>
      <c r="CJ450" s="14" t="n">
        <v>0</v>
      </c>
      <c r="CK450" s="14" t="n">
        <v>0</v>
      </c>
      <c r="CL450" s="14" t="n">
        <v>0</v>
      </c>
      <c r="CM450" s="14" t="n">
        <v>0</v>
      </c>
      <c r="CN450" s="14" t="n">
        <v>0</v>
      </c>
      <c r="CO450" s="14" t="n">
        <v>0</v>
      </c>
      <c r="CP450" s="14" t="n">
        <v>0</v>
      </c>
      <c r="CQ450" s="14" t="n">
        <v>1.348</v>
      </c>
      <c r="CR450" s="14" t="n">
        <v>0</v>
      </c>
      <c r="CS450" s="14" t="n">
        <v>5.37</v>
      </c>
      <c r="CT450" s="14" t="n">
        <v>5.839</v>
      </c>
      <c r="CU450" s="14" t="n">
        <v>14.444</v>
      </c>
    </row>
    <row r="451">
      <c r="A451" s="14" t="inlineStr">
        <is>
          <t>LVA2024</t>
        </is>
      </c>
      <c r="B451" s="14" t="inlineStr">
        <is>
          <t>LVA</t>
        </is>
      </c>
      <c r="C451" s="14" t="inlineStr">
        <is>
          <t>LVA</t>
        </is>
      </c>
      <c r="D451" s="14" t="inlineStr">
        <is>
          <t>Latvia</t>
        </is>
      </c>
      <c r="E451" s="14" t="n">
        <v>2024</v>
      </c>
      <c r="F451" s="14" t="n">
        <v>0.21</v>
      </c>
      <c r="G451" s="14" t="n">
        <v>10.254</v>
      </c>
      <c r="H451" s="14" t="n">
        <v>2.598</v>
      </c>
      <c r="I451" s="14" t="n">
        <v>7.508</v>
      </c>
      <c r="J451" s="14" t="n">
        <v>17.762</v>
      </c>
      <c r="K451" s="14" t="n">
        <v>0</v>
      </c>
      <c r="L451" s="14" t="n">
        <v>1</v>
      </c>
      <c r="M451" s="14" t="n">
        <v>17.287</v>
      </c>
      <c r="N451" s="14" t="n">
        <v>9.417</v>
      </c>
      <c r="O451" s="14" t="n">
        <v>6.896</v>
      </c>
      <c r="P451" s="14" t="n">
        <v>24.183</v>
      </c>
      <c r="Q451" s="14" t="n">
        <v>0</v>
      </c>
      <c r="R451" s="14" t="n">
        <v>1</v>
      </c>
      <c r="S451" s="14" t="n">
        <v>12.997</v>
      </c>
      <c r="T451" s="14" t="n">
        <v>8.605</v>
      </c>
      <c r="U451" s="14" t="n">
        <v>0.388</v>
      </c>
      <c r="V451" s="14" t="n">
        <v>16.196</v>
      </c>
      <c r="W451" s="14" t="n">
        <v>0.21</v>
      </c>
      <c r="X451" s="14" t="n">
        <v>1</v>
      </c>
      <c r="Y451" s="14" t="n">
        <v>25.808</v>
      </c>
      <c r="Z451" s="14" t="n">
        <v>3.259</v>
      </c>
      <c r="AA451" s="14" t="n">
        <v>4.103</v>
      </c>
      <c r="AB451" s="14" t="n">
        <v>29.911</v>
      </c>
      <c r="AC451" s="14" t="n">
        <v>0</v>
      </c>
      <c r="AD451" s="14" t="n">
        <v>1</v>
      </c>
      <c r="AE451" s="14" t="n">
        <v>25.808</v>
      </c>
      <c r="AF451" s="14" t="n">
        <v>5.653</v>
      </c>
      <c r="AG451" s="14" t="n">
        <v>4.103</v>
      </c>
      <c r="AH451" s="14" t="n">
        <v>29.911</v>
      </c>
      <c r="AI451" s="14" t="n">
        <v>0</v>
      </c>
      <c r="AJ451" s="14" t="n">
        <v>1</v>
      </c>
      <c r="AK451" s="14" t="n">
        <v>25.808</v>
      </c>
      <c r="AL451" s="14" t="n">
        <v>13.127</v>
      </c>
      <c r="AM451" s="14" t="n">
        <v>-9.726000000000001</v>
      </c>
      <c r="AN451" s="14" t="n">
        <v>19.46</v>
      </c>
      <c r="AO451" s="14" t="n">
        <v>0</v>
      </c>
      <c r="AP451" s="14" t="n">
        <v>0</v>
      </c>
      <c r="AQ451" s="14" t="n">
        <v>0.724</v>
      </c>
      <c r="AR451" s="14" t="n">
        <v>0.132</v>
      </c>
      <c r="AS451" s="14" t="n">
        <v>0.726</v>
      </c>
      <c r="AT451" s="14" t="n">
        <v>1.755</v>
      </c>
      <c r="AU451" s="14" t="n">
        <v>0.21</v>
      </c>
      <c r="AV451" s="14" t="n">
        <v>1</v>
      </c>
      <c r="AW451" s="14" t="n">
        <v>0.75</v>
      </c>
      <c r="AX451" s="14" t="n">
        <v>0.132</v>
      </c>
      <c r="AY451" s="14" t="n">
        <v>0.665</v>
      </c>
      <c r="AZ451" s="14" t="n">
        <v>1.712</v>
      </c>
      <c r="BA451" s="14" t="n">
        <v>0.21</v>
      </c>
      <c r="BB451" s="14" t="n">
        <v>1</v>
      </c>
      <c r="BC451" s="14" t="n">
        <v>0.513</v>
      </c>
      <c r="BD451" s="14" t="n">
        <v>0.132</v>
      </c>
      <c r="BE451" s="14" t="n">
        <v>0.152</v>
      </c>
      <c r="BF451" s="14" t="n">
        <v>0.805</v>
      </c>
      <c r="BG451" s="14" t="n">
        <v>0.21</v>
      </c>
      <c r="BH451" s="14" t="n">
        <v>1</v>
      </c>
      <c r="BI451" s="14" t="n">
        <v>0.591</v>
      </c>
      <c r="BJ451" s="14" t="n">
        <v>0.132</v>
      </c>
      <c r="BK451" s="14" t="n">
        <v>0.518</v>
      </c>
      <c r="BL451" s="14" t="n">
        <v>1.343</v>
      </c>
      <c r="BM451" s="14" t="n">
        <v>0.21</v>
      </c>
      <c r="BN451" s="14" t="n">
        <v>1</v>
      </c>
      <c r="BO451" s="14" t="n">
        <v>0</v>
      </c>
      <c r="BP451" s="14" t="n">
        <v>0.002</v>
      </c>
      <c r="BQ451" s="14" t="n">
        <v>0.185</v>
      </c>
      <c r="BR451" s="14" t="n">
        <v>0</v>
      </c>
      <c r="BS451" s="14" t="n">
        <v>1</v>
      </c>
      <c r="BT451" s="14" t="n">
        <v>0</v>
      </c>
      <c r="BU451" s="14" t="n">
        <v>-0.008</v>
      </c>
      <c r="BV451" s="14" t="n">
        <v>0.266</v>
      </c>
      <c r="BW451" s="14" t="n">
        <v>0.21</v>
      </c>
      <c r="BX451" s="14" t="n">
        <v>1</v>
      </c>
      <c r="BY451" s="14" t="n">
        <v>13.646</v>
      </c>
      <c r="BZ451" s="14" t="n">
        <v>0</v>
      </c>
      <c r="CA451" s="14" t="n">
        <v>13.646</v>
      </c>
      <c r="CB451" s="14" t="n">
        <v>0</v>
      </c>
      <c r="CC451" s="14" t="n">
        <v>82.58799999999999</v>
      </c>
      <c r="CD451" s="14" t="n">
        <v>7.95</v>
      </c>
      <c r="CE451" s="14" t="n">
        <v>104.908</v>
      </c>
      <c r="CF451" s="14" t="n">
        <v>226.87</v>
      </c>
      <c r="CG451" s="14" t="n">
        <v>0.21</v>
      </c>
      <c r="CH451" s="14" t="n">
        <v>1</v>
      </c>
      <c r="CI451" s="14" t="n">
        <v>0</v>
      </c>
      <c r="CJ451" s="14" t="n">
        <v>0</v>
      </c>
      <c r="CK451" s="14" t="n">
        <v>0</v>
      </c>
      <c r="CL451" s="14" t="n">
        <v>0</v>
      </c>
      <c r="CM451" s="14" t="n">
        <v>0</v>
      </c>
      <c r="CN451" s="14" t="n">
        <v>0</v>
      </c>
      <c r="CO451" s="14" t="n">
        <v>0</v>
      </c>
      <c r="CP451" s="14" t="n">
        <v>0</v>
      </c>
      <c r="CQ451" s="14" t="n">
        <v>1.387</v>
      </c>
      <c r="CR451" s="14" t="n">
        <v>0</v>
      </c>
      <c r="CS451" s="14" t="n">
        <v>5.529</v>
      </c>
      <c r="CT451" s="14" t="n">
        <v>6.097</v>
      </c>
      <c r="CU451" s="14" t="n">
        <v>10.123</v>
      </c>
    </row>
    <row r="452">
      <c r="A452" s="14" t="inlineStr">
        <is>
          <t>LBN2021</t>
        </is>
      </c>
      <c r="B452" s="14" t="inlineStr">
        <is>
          <t>LBN</t>
        </is>
      </c>
      <c r="C452" s="14" t="inlineStr">
        <is>
          <t>LBN</t>
        </is>
      </c>
      <c r="D452" s="14" t="inlineStr">
        <is>
          <t>Lebanon</t>
        </is>
      </c>
      <c r="E452" s="14" t="n">
        <v>2021</v>
      </c>
      <c r="F452" s="14" t="n">
        <v>0.11</v>
      </c>
      <c r="G452" s="14" t="n">
        <v>5.897</v>
      </c>
      <c r="H452" s="14" t="n">
        <v>1.143</v>
      </c>
      <c r="I452" s="14" t="n">
        <v>0</v>
      </c>
      <c r="J452" s="14" t="n">
        <v>5.897</v>
      </c>
      <c r="K452" s="14" t="n">
        <v>0</v>
      </c>
      <c r="L452" s="14" t="n">
        <v>1</v>
      </c>
      <c r="M452" s="14" t="n">
        <v>7.964</v>
      </c>
      <c r="N452" s="14" t="n">
        <v>3.43</v>
      </c>
      <c r="O452" s="14" t="n">
        <v>0</v>
      </c>
      <c r="P452" s="14" t="n">
        <v>7.964</v>
      </c>
      <c r="Q452" s="14" t="n">
        <v>0</v>
      </c>
      <c r="R452" s="14" t="n">
        <v>1</v>
      </c>
      <c r="S452" s="14" t="n">
        <v>11.613</v>
      </c>
      <c r="T452" s="14" t="n">
        <v>6.86</v>
      </c>
      <c r="U452" s="14" t="n">
        <v>0</v>
      </c>
      <c r="V452" s="14" t="n">
        <v>12.891</v>
      </c>
      <c r="W452" s="14" t="n">
        <v>0.11</v>
      </c>
      <c r="X452" s="14" t="n">
        <v>1</v>
      </c>
      <c r="Y452" s="14" t="n">
        <v>15.305</v>
      </c>
      <c r="Z452" s="14" t="n">
        <v>2.497</v>
      </c>
      <c r="AA452" s="14" t="n">
        <v>0</v>
      </c>
      <c r="AB452" s="14" t="n">
        <v>15.305</v>
      </c>
      <c r="AC452" s="14" t="n">
        <v>0</v>
      </c>
      <c r="AD452" s="14" t="n">
        <v>1</v>
      </c>
      <c r="AE452" s="14" t="n">
        <v>16.449</v>
      </c>
      <c r="AF452" s="14" t="n">
        <v>4.508</v>
      </c>
      <c r="AG452" s="14" t="n">
        <v>0</v>
      </c>
      <c r="AH452" s="14" t="n">
        <v>16.449</v>
      </c>
      <c r="AI452" s="14" t="n">
        <v>0</v>
      </c>
      <c r="AJ452" s="14" t="n">
        <v>1</v>
      </c>
      <c r="AK452" s="14" t="n">
        <v>23.309</v>
      </c>
      <c r="AL452" s="14" t="n">
        <v>13.555</v>
      </c>
      <c r="AM452" s="14" t="n">
        <v>0</v>
      </c>
      <c r="AN452" s="14" t="n">
        <v>25.872</v>
      </c>
      <c r="AO452" s="14" t="n">
        <v>0.11</v>
      </c>
      <c r="AP452" s="14" t="n">
        <v>1</v>
      </c>
      <c r="AQ452" s="14" t="n">
        <v>0.621</v>
      </c>
      <c r="AR452" s="14" t="n">
        <v>0.114</v>
      </c>
      <c r="AS452" s="14" t="n">
        <v>0.16</v>
      </c>
      <c r="AT452" s="14" t="n">
        <v>0.867</v>
      </c>
      <c r="AU452" s="14" t="n">
        <v>0.11</v>
      </c>
      <c r="AV452" s="14" t="n">
        <v>1</v>
      </c>
      <c r="AW452" s="14" t="n">
        <v>0.593</v>
      </c>
      <c r="AX452" s="14" t="n">
        <v>0.114</v>
      </c>
      <c r="AY452" s="14" t="n">
        <v>0.306</v>
      </c>
      <c r="AZ452" s="14" t="n">
        <v>0.998</v>
      </c>
      <c r="BA452" s="14" t="n">
        <v>0</v>
      </c>
      <c r="BB452" s="14" t="n">
        <v>1</v>
      </c>
      <c r="BC452" s="14" t="n">
        <v>0.44</v>
      </c>
      <c r="BD452" s="14" t="n">
        <v>0.114</v>
      </c>
      <c r="BE452" s="14" t="n">
        <v>-0.013</v>
      </c>
      <c r="BF452" s="14" t="n">
        <v>0.474</v>
      </c>
      <c r="BG452" s="14" t="n">
        <v>0.11</v>
      </c>
      <c r="BH452" s="14" t="n">
        <v>1</v>
      </c>
      <c r="BI452" s="14" t="n">
        <v>0.5600000000000001</v>
      </c>
      <c r="BJ452" s="14" t="n">
        <v>0.114</v>
      </c>
      <c r="BK452" s="14" t="n">
        <v>0</v>
      </c>
      <c r="BL452" s="14" t="n">
        <v>0.622</v>
      </c>
      <c r="BM452" s="14" t="n">
        <v>0.11</v>
      </c>
      <c r="BN452" s="14" t="n">
        <v>1</v>
      </c>
      <c r="BO452" s="14" t="n">
        <v>0</v>
      </c>
      <c r="BP452" s="14" t="n">
        <v>0</v>
      </c>
      <c r="BQ452" s="14" t="n">
        <v>0.076</v>
      </c>
      <c r="BR452" s="14" t="n">
        <v>0</v>
      </c>
      <c r="BS452" s="14" t="n">
        <v>0.667</v>
      </c>
      <c r="BT452" s="14" t="n">
        <v>0</v>
      </c>
      <c r="BU452" s="14" t="n">
        <v>0</v>
      </c>
      <c r="BV452" s="14" t="n">
        <v>0.036</v>
      </c>
      <c r="BW452" s="14" t="n">
        <v>0.11</v>
      </c>
      <c r="BX452" s="14" t="n">
        <v>0.667</v>
      </c>
      <c r="BY452" s="14" t="n">
        <v>11.787</v>
      </c>
      <c r="BZ452" s="14" t="n">
        <v>0</v>
      </c>
      <c r="CA452" s="14" t="n">
        <v>11.787</v>
      </c>
      <c r="CB452" s="14" t="n">
        <v>0</v>
      </c>
      <c r="CC452" s="14" t="n">
        <v>81.69499999999999</v>
      </c>
      <c r="CD452" s="14" t="n">
        <v>7.95</v>
      </c>
      <c r="CE452" s="14" t="n">
        <v>0</v>
      </c>
      <c r="CF452" s="14" t="n">
        <v>90.682</v>
      </c>
      <c r="CG452" s="14" t="n">
        <v>0.11</v>
      </c>
      <c r="CH452" s="14" t="n">
        <v>1</v>
      </c>
      <c r="CI452" s="14" t="n">
        <v>0</v>
      </c>
      <c r="CJ452" s="14" t="n">
        <v>0</v>
      </c>
      <c r="CK452" s="14" t="n">
        <v>0</v>
      </c>
      <c r="CL452" s="14" t="n">
        <v>0</v>
      </c>
      <c r="CM452" s="14" t="n">
        <v>0</v>
      </c>
      <c r="CN452" s="14" t="n">
        <v>0</v>
      </c>
      <c r="CO452" s="14" t="n">
        <v>0</v>
      </c>
      <c r="CP452" s="14" t="n">
        <v>0</v>
      </c>
      <c r="CQ452" s="14" t="n">
        <v>1.198</v>
      </c>
      <c r="CR452" s="14" t="n">
        <v>0</v>
      </c>
      <c r="CS452" s="14" t="n">
        <v>4.776</v>
      </c>
      <c r="CT452" s="14" t="n">
        <v>4.753</v>
      </c>
      <c r="CU452" s="14" t="n">
        <v>14.162</v>
      </c>
    </row>
    <row r="453">
      <c r="A453" s="14" t="inlineStr">
        <is>
          <t>LBN2022</t>
        </is>
      </c>
      <c r="B453" s="14" t="inlineStr">
        <is>
          <t>LBN</t>
        </is>
      </c>
      <c r="C453" s="14" t="inlineStr">
        <is>
          <t>LBN</t>
        </is>
      </c>
      <c r="D453" s="14" t="inlineStr">
        <is>
          <t>Lebanon</t>
        </is>
      </c>
      <c r="E453" s="14" t="n">
        <v>2022</v>
      </c>
      <c r="F453" s="14" t="n">
        <v>0.11</v>
      </c>
      <c r="G453" s="14" t="n">
        <v>11.72</v>
      </c>
      <c r="H453" s="14" t="n">
        <v>1.235</v>
      </c>
      <c r="I453" s="14" t="n">
        <v>0</v>
      </c>
      <c r="J453" s="14" t="n">
        <v>11.72</v>
      </c>
      <c r="K453" s="14" t="n">
        <v>0</v>
      </c>
      <c r="L453" s="14" t="n">
        <v>1</v>
      </c>
      <c r="M453" s="14" t="n">
        <v>9.782999999999999</v>
      </c>
      <c r="N453" s="14" t="n">
        <v>3.704</v>
      </c>
      <c r="O453" s="14" t="n">
        <v>0</v>
      </c>
      <c r="P453" s="14" t="n">
        <v>9.782999999999999</v>
      </c>
      <c r="Q453" s="14" t="n">
        <v>0</v>
      </c>
      <c r="R453" s="14" t="n">
        <v>1</v>
      </c>
      <c r="S453" s="14" t="n">
        <v>17.893</v>
      </c>
      <c r="T453" s="14" t="n">
        <v>7.408</v>
      </c>
      <c r="U453" s="14" t="n">
        <v>0.146</v>
      </c>
      <c r="V453" s="14" t="n">
        <v>19.862</v>
      </c>
      <c r="W453" s="14" t="n">
        <v>0.11</v>
      </c>
      <c r="X453" s="14" t="n">
        <v>1</v>
      </c>
      <c r="Y453" s="14" t="n">
        <v>31.56</v>
      </c>
      <c r="Z453" s="14" t="n">
        <v>5.148</v>
      </c>
      <c r="AA453" s="14" t="n">
        <v>0</v>
      </c>
      <c r="AB453" s="14" t="n">
        <v>31.56</v>
      </c>
      <c r="AC453" s="14" t="n">
        <v>0</v>
      </c>
      <c r="AD453" s="14" t="n">
        <v>1</v>
      </c>
      <c r="AE453" s="14" t="n">
        <v>32.795</v>
      </c>
      <c r="AF453" s="14" t="n">
        <v>8.988</v>
      </c>
      <c r="AG453" s="14" t="n">
        <v>0</v>
      </c>
      <c r="AH453" s="14" t="n">
        <v>32.795</v>
      </c>
      <c r="AI453" s="14" t="n">
        <v>0</v>
      </c>
      <c r="AJ453" s="14" t="n">
        <v>1</v>
      </c>
      <c r="AK453" s="14" t="n">
        <v>40.203</v>
      </c>
      <c r="AL453" s="14" t="n">
        <v>23.38</v>
      </c>
      <c r="AM453" s="14" t="n">
        <v>0.327</v>
      </c>
      <c r="AN453" s="14" t="n">
        <v>44.626</v>
      </c>
      <c r="AO453" s="14" t="n">
        <v>0.11</v>
      </c>
      <c r="AP453" s="14" t="n">
        <v>1</v>
      </c>
      <c r="AQ453" s="14" t="n">
        <v>0.847</v>
      </c>
      <c r="AR453" s="14" t="n">
        <v>0.123</v>
      </c>
      <c r="AS453" s="14" t="n">
        <v>0.164</v>
      </c>
      <c r="AT453" s="14" t="n">
        <v>1.113</v>
      </c>
      <c r="AU453" s="14" t="n">
        <v>0.11</v>
      </c>
      <c r="AV453" s="14" t="n">
        <v>1</v>
      </c>
      <c r="AW453" s="14" t="n">
        <v>0.947</v>
      </c>
      <c r="AX453" s="14" t="n">
        <v>0.123</v>
      </c>
      <c r="AY453" s="14" t="n">
        <v>0.124</v>
      </c>
      <c r="AZ453" s="14" t="n">
        <v>1.071</v>
      </c>
      <c r="BA453" s="14" t="n">
        <v>0</v>
      </c>
      <c r="BB453" s="14" t="n">
        <v>1</v>
      </c>
      <c r="BC453" s="14" t="n">
        <v>0.589</v>
      </c>
      <c r="BD453" s="14" t="n">
        <v>0.123</v>
      </c>
      <c r="BE453" s="14" t="n">
        <v>-0.02</v>
      </c>
      <c r="BF453" s="14" t="n">
        <v>0.625</v>
      </c>
      <c r="BG453" s="14" t="n">
        <v>0.11</v>
      </c>
      <c r="BH453" s="14" t="n">
        <v>1</v>
      </c>
      <c r="BI453" s="14" t="n">
        <v>0.6889999999999999</v>
      </c>
      <c r="BJ453" s="14" t="n">
        <v>0.123</v>
      </c>
      <c r="BK453" s="14" t="n">
        <v>0.006</v>
      </c>
      <c r="BL453" s="14" t="n">
        <v>0.765</v>
      </c>
      <c r="BM453" s="14" t="n">
        <v>0.11</v>
      </c>
      <c r="BN453" s="14" t="n">
        <v>1</v>
      </c>
      <c r="BO453" s="14" t="n">
        <v>0</v>
      </c>
      <c r="BP453" s="14" t="n">
        <v>0</v>
      </c>
      <c r="BQ453" s="14" t="n">
        <v>0.015</v>
      </c>
      <c r="BR453" s="14" t="n">
        <v>0</v>
      </c>
      <c r="BS453" s="14" t="n">
        <v>0.667</v>
      </c>
      <c r="BT453" s="14" t="n">
        <v>0</v>
      </c>
      <c r="BU453" s="14" t="n">
        <v>0</v>
      </c>
      <c r="BV453" s="14" t="n">
        <v>0.007</v>
      </c>
      <c r="BW453" s="14" t="n">
        <v>0.11</v>
      </c>
      <c r="BX453" s="14" t="n">
        <v>0.667</v>
      </c>
      <c r="BY453" s="14" t="n">
        <v>12.729</v>
      </c>
      <c r="BZ453" s="14" t="n">
        <v>0</v>
      </c>
      <c r="CA453" s="14" t="n">
        <v>12.729</v>
      </c>
      <c r="CB453" s="14" t="n">
        <v>0</v>
      </c>
      <c r="CC453" s="14" t="n">
        <v>102.477</v>
      </c>
      <c r="CD453" s="14" t="n">
        <v>7.95</v>
      </c>
      <c r="CE453" s="14" t="n">
        <v>0.834</v>
      </c>
      <c r="CF453" s="14" t="n">
        <v>113.749</v>
      </c>
      <c r="CG453" s="14" t="n">
        <v>0.11</v>
      </c>
      <c r="CH453" s="14" t="n">
        <v>1</v>
      </c>
      <c r="CI453" s="14" t="n">
        <v>0</v>
      </c>
      <c r="CJ453" s="14" t="n">
        <v>0</v>
      </c>
      <c r="CK453" s="14" t="n">
        <v>0</v>
      </c>
      <c r="CL453" s="14" t="n">
        <v>0</v>
      </c>
      <c r="CM453" s="14" t="n">
        <v>0</v>
      </c>
      <c r="CN453" s="14" t="n">
        <v>0</v>
      </c>
      <c r="CO453" s="14" t="n">
        <v>0</v>
      </c>
      <c r="CP453" s="14" t="n">
        <v>0</v>
      </c>
      <c r="CQ453" s="14" t="n">
        <v>1.294</v>
      </c>
      <c r="CR453" s="14" t="n">
        <v>0</v>
      </c>
      <c r="CS453" s="14" t="n">
        <v>5.158</v>
      </c>
      <c r="CT453" s="14" t="n">
        <v>10.485</v>
      </c>
      <c r="CU453" s="14" t="n">
        <v>30.326</v>
      </c>
    </row>
    <row r="454">
      <c r="A454" s="14" t="inlineStr">
        <is>
          <t>LBN2023</t>
        </is>
      </c>
      <c r="B454" s="14" t="inlineStr">
        <is>
          <t>LBN</t>
        </is>
      </c>
      <c r="C454" s="14" t="inlineStr">
        <is>
          <t>LBN</t>
        </is>
      </c>
      <c r="D454" s="14" t="inlineStr">
        <is>
          <t>Lebanon</t>
        </is>
      </c>
      <c r="E454" s="14" t="n">
        <v>2023</v>
      </c>
      <c r="F454" s="14" t="n">
        <v>0.11</v>
      </c>
      <c r="G454" s="14" t="n">
        <v>6.147</v>
      </c>
      <c r="H454" s="14" t="n">
        <v>1.4</v>
      </c>
      <c r="I454" s="14" t="n">
        <v>0</v>
      </c>
      <c r="J454" s="14" t="n">
        <v>6.147</v>
      </c>
      <c r="K454" s="14" t="n">
        <v>0</v>
      </c>
      <c r="L454" s="14" t="n">
        <v>1</v>
      </c>
      <c r="M454" s="14" t="n">
        <v>7.886</v>
      </c>
      <c r="N454" s="14" t="n">
        <v>3.911</v>
      </c>
      <c r="O454" s="14" t="n">
        <v>0</v>
      </c>
      <c r="P454" s="14" t="n">
        <v>7.886</v>
      </c>
      <c r="Q454" s="14" t="n">
        <v>0</v>
      </c>
      <c r="R454" s="14" t="n">
        <v>1</v>
      </c>
      <c r="S454" s="14" t="n">
        <v>12.575</v>
      </c>
      <c r="T454" s="14" t="n">
        <v>7.886</v>
      </c>
      <c r="U454" s="14" t="n">
        <v>0.153</v>
      </c>
      <c r="V454" s="14" t="n">
        <v>13.958</v>
      </c>
      <c r="W454" s="14" t="n">
        <v>0.11</v>
      </c>
      <c r="X454" s="14" t="n">
        <v>1</v>
      </c>
      <c r="Y454" s="14" t="n">
        <v>11.908</v>
      </c>
      <c r="Z454" s="14" t="n">
        <v>1.334</v>
      </c>
      <c r="AA454" s="14" t="n">
        <v>0</v>
      </c>
      <c r="AB454" s="14" t="n">
        <v>11.908</v>
      </c>
      <c r="AC454" s="14" t="n">
        <v>0</v>
      </c>
      <c r="AD454" s="14" t="n">
        <v>1</v>
      </c>
      <c r="AE454" s="14" t="n">
        <v>13.194</v>
      </c>
      <c r="AF454" s="14" t="n">
        <v>2.628</v>
      </c>
      <c r="AG454" s="14" t="n">
        <v>0</v>
      </c>
      <c r="AH454" s="14" t="n">
        <v>13.194</v>
      </c>
      <c r="AI454" s="14" t="n">
        <v>0</v>
      </c>
      <c r="AJ454" s="14" t="n">
        <v>1</v>
      </c>
      <c r="AK454" s="14" t="n">
        <v>20.908</v>
      </c>
      <c r="AL454" s="14" t="n">
        <v>10.357</v>
      </c>
      <c r="AM454" s="14" t="n">
        <v>0.255</v>
      </c>
      <c r="AN454" s="14" t="n">
        <v>23.207</v>
      </c>
      <c r="AO454" s="14" t="n">
        <v>0.11</v>
      </c>
      <c r="AP454" s="14" t="n">
        <v>1</v>
      </c>
      <c r="AQ454" s="14" t="n">
        <v>0.749</v>
      </c>
      <c r="AR454" s="14" t="n">
        <v>0.126</v>
      </c>
      <c r="AS454" s="14" t="n">
        <v>0.187</v>
      </c>
      <c r="AT454" s="14" t="n">
        <v>1.026</v>
      </c>
      <c r="AU454" s="14" t="n">
        <v>0.11</v>
      </c>
      <c r="AV454" s="14" t="n">
        <v>1</v>
      </c>
      <c r="AW454" s="14" t="n">
        <v>0.783</v>
      </c>
      <c r="AX454" s="14" t="n">
        <v>0.134</v>
      </c>
      <c r="AY454" s="14" t="n">
        <v>0.13</v>
      </c>
      <c r="AZ454" s="14" t="n">
        <v>0.912</v>
      </c>
      <c r="BA454" s="14" t="n">
        <v>0</v>
      </c>
      <c r="BB454" s="14" t="n">
        <v>1</v>
      </c>
      <c r="BC454" s="14" t="n">
        <v>0.527</v>
      </c>
      <c r="BD454" s="14" t="n">
        <v>0.127</v>
      </c>
      <c r="BE454" s="14" t="n">
        <v>-0.011</v>
      </c>
      <c r="BF454" s="14" t="n">
        <v>0.5659999999999999</v>
      </c>
      <c r="BG454" s="14" t="n">
        <v>0.11</v>
      </c>
      <c r="BH454" s="14" t="n">
        <v>1</v>
      </c>
      <c r="BI454" s="14" t="n">
        <v>0.64</v>
      </c>
      <c r="BJ454" s="14" t="n">
        <v>0.139</v>
      </c>
      <c r="BK454" s="14" t="n">
        <v>0.008</v>
      </c>
      <c r="BL454" s="14" t="n">
        <v>0.71</v>
      </c>
      <c r="BM454" s="14" t="n">
        <v>0.11</v>
      </c>
      <c r="BN454" s="14" t="n">
        <v>1</v>
      </c>
      <c r="BO454" s="14" t="n">
        <v>0</v>
      </c>
      <c r="BP454" s="14" t="n">
        <v>0</v>
      </c>
      <c r="BQ454" s="14" t="n">
        <v>0.013</v>
      </c>
      <c r="BR454" s="14" t="n">
        <v>0</v>
      </c>
      <c r="BS454" s="14" t="n">
        <v>0.667</v>
      </c>
      <c r="BT454" s="14" t="n">
        <v>0</v>
      </c>
      <c r="BU454" s="14" t="n">
        <v>0</v>
      </c>
      <c r="BV454" s="14" t="n">
        <v>0.01</v>
      </c>
      <c r="BW454" s="14" t="n">
        <v>0.11</v>
      </c>
      <c r="BX454" s="14" t="n">
        <v>0.667</v>
      </c>
      <c r="BY454" s="14" t="n">
        <v>13.254</v>
      </c>
      <c r="BZ454" s="14" t="n">
        <v>0</v>
      </c>
      <c r="CA454" s="14" t="n">
        <v>13.254</v>
      </c>
      <c r="CB454" s="14" t="n">
        <v>0</v>
      </c>
      <c r="CC454" s="14" t="n">
        <v>87.07899999999999</v>
      </c>
      <c r="CD454" s="14" t="n">
        <v>7.95</v>
      </c>
      <c r="CE454" s="14" t="n">
        <v>1.061</v>
      </c>
      <c r="CF454" s="14" t="n">
        <v>96.658</v>
      </c>
      <c r="CG454" s="14" t="n">
        <v>0.11</v>
      </c>
      <c r="CH454" s="14" t="n">
        <v>1</v>
      </c>
      <c r="CI454" s="14" t="n">
        <v>1</v>
      </c>
      <c r="CJ454" s="14" t="n">
        <v>1</v>
      </c>
      <c r="CK454" s="14" t="n">
        <v>0</v>
      </c>
      <c r="CL454" s="14" t="n">
        <v>0</v>
      </c>
      <c r="CM454" s="14" t="n">
        <v>0</v>
      </c>
      <c r="CN454" s="14" t="n">
        <v>0</v>
      </c>
      <c r="CO454" s="14" t="n">
        <v>0</v>
      </c>
      <c r="CP454" s="14" t="n">
        <v>0</v>
      </c>
      <c r="CQ454" s="14" t="n">
        <v>1.348</v>
      </c>
      <c r="CR454" s="14" t="n">
        <v>0</v>
      </c>
      <c r="CS454" s="14" t="n">
        <v>5.37</v>
      </c>
      <c r="CT454" s="14" t="n">
        <v>4.861</v>
      </c>
      <c r="CU454" s="14" t="n">
        <v>10.622</v>
      </c>
    </row>
    <row r="455">
      <c r="A455" s="14" t="inlineStr">
        <is>
          <t>LBN2024</t>
        </is>
      </c>
      <c r="B455" s="14" t="inlineStr">
        <is>
          <t>LBN</t>
        </is>
      </c>
      <c r="C455" s="14" t="inlineStr">
        <is>
          <t>LBN</t>
        </is>
      </c>
      <c r="D455" s="14" t="inlineStr">
        <is>
          <t>Lebanon</t>
        </is>
      </c>
      <c r="E455" s="14" t="n">
        <v>2024</v>
      </c>
      <c r="F455" s="14" t="n">
        <v>0.11</v>
      </c>
      <c r="G455" s="14" t="n">
        <v>5.575</v>
      </c>
      <c r="H455" s="14" t="n">
        <v>1.412</v>
      </c>
      <c r="I455" s="14" t="n">
        <v>0</v>
      </c>
      <c r="J455" s="14" t="n">
        <v>5.575</v>
      </c>
      <c r="K455" s="14" t="n">
        <v>0</v>
      </c>
      <c r="L455" s="14" t="n">
        <v>1</v>
      </c>
      <c r="M455" s="14" t="n">
        <v>7.124</v>
      </c>
      <c r="N455" s="14" t="n">
        <v>3.881</v>
      </c>
      <c r="O455" s="14" t="n">
        <v>0</v>
      </c>
      <c r="P455" s="14" t="n">
        <v>7.124</v>
      </c>
      <c r="Q455" s="14" t="n">
        <v>0</v>
      </c>
      <c r="R455" s="14" t="n">
        <v>1</v>
      </c>
      <c r="S455" s="14" t="n">
        <v>12.193</v>
      </c>
      <c r="T455" s="14" t="n">
        <v>8.071999999999999</v>
      </c>
      <c r="U455" s="14" t="n">
        <v>0.183</v>
      </c>
      <c r="V455" s="14" t="n">
        <v>13.534</v>
      </c>
      <c r="W455" s="14" t="n">
        <v>0.11</v>
      </c>
      <c r="X455" s="14" t="n">
        <v>1</v>
      </c>
      <c r="Y455" s="14" t="n">
        <v>10.492</v>
      </c>
      <c r="Z455" s="14" t="n">
        <v>1.325</v>
      </c>
      <c r="AA455" s="14" t="n">
        <v>0</v>
      </c>
      <c r="AB455" s="14" t="n">
        <v>10.492</v>
      </c>
      <c r="AC455" s="14" t="n">
        <v>0</v>
      </c>
      <c r="AD455" s="14" t="n">
        <v>1</v>
      </c>
      <c r="AE455" s="14" t="n">
        <v>11.815</v>
      </c>
      <c r="AF455" s="14" t="n">
        <v>2.588</v>
      </c>
      <c r="AG455" s="14" t="n">
        <v>0</v>
      </c>
      <c r="AH455" s="14" t="n">
        <v>11.815</v>
      </c>
      <c r="AI455" s="14" t="n">
        <v>0</v>
      </c>
      <c r="AJ455" s="14" t="n">
        <v>1</v>
      </c>
      <c r="AK455" s="14" t="n">
        <v>19.757</v>
      </c>
      <c r="AL455" s="14" t="n">
        <v>10.049</v>
      </c>
      <c r="AM455" s="14" t="n">
        <v>0.296</v>
      </c>
      <c r="AN455" s="14" t="n">
        <v>21.93</v>
      </c>
      <c r="AO455" s="14" t="n">
        <v>0.11</v>
      </c>
      <c r="AP455" s="14" t="n">
        <v>1</v>
      </c>
      <c r="AQ455" s="14" t="n">
        <v>0.72</v>
      </c>
      <c r="AR455" s="14" t="n">
        <v>0.131</v>
      </c>
      <c r="AS455" s="14" t="n">
        <v>0.199</v>
      </c>
      <c r="AT455" s="14" t="n">
        <v>1.005</v>
      </c>
      <c r="AU455" s="14" t="n">
        <v>0.11</v>
      </c>
      <c r="AV455" s="14" t="n">
        <v>1</v>
      </c>
      <c r="AW455" s="14" t="n">
        <v>0.734</v>
      </c>
      <c r="AX455" s="14" t="n">
        <v>0.135</v>
      </c>
      <c r="AY455" s="14" t="n">
        <v>0.047</v>
      </c>
      <c r="AZ455" s="14" t="n">
        <v>0.867</v>
      </c>
      <c r="BA455" s="14" t="n">
        <v>0</v>
      </c>
      <c r="BB455" s="14" t="n">
        <v>1</v>
      </c>
      <c r="BC455" s="14" t="n">
        <v>0.51</v>
      </c>
      <c r="BD455" s="14" t="n">
        <v>0.131</v>
      </c>
      <c r="BE455" s="14" t="n">
        <v>-0.007</v>
      </c>
      <c r="BF455" s="14" t="n">
        <v>0.55</v>
      </c>
      <c r="BG455" s="14" t="n">
        <v>0.11</v>
      </c>
      <c r="BH455" s="14" t="n">
        <v>1</v>
      </c>
      <c r="BI455" s="14" t="n">
        <v>0.652</v>
      </c>
      <c r="BJ455" s="14" t="n">
        <v>0.143</v>
      </c>
      <c r="BK455" s="14" t="n">
        <v>0.01</v>
      </c>
      <c r="BL455" s="14" t="n">
        <v>0.724</v>
      </c>
      <c r="BM455" s="14" t="n">
        <v>0.11</v>
      </c>
      <c r="BN455" s="14" t="n">
        <v>1</v>
      </c>
      <c r="BO455" s="14" t="n">
        <v>0</v>
      </c>
      <c r="BP455" s="14" t="n">
        <v>0</v>
      </c>
      <c r="BQ455" s="14" t="n">
        <v>0.014</v>
      </c>
      <c r="BR455" s="14" t="n">
        <v>0</v>
      </c>
      <c r="BS455" s="14" t="n">
        <v>0.667</v>
      </c>
      <c r="BT455" s="14" t="n">
        <v>0</v>
      </c>
      <c r="BU455" s="14" t="n">
        <v>0</v>
      </c>
      <c r="BV455" s="14" t="n">
        <v>0.01</v>
      </c>
      <c r="BW455" s="14" t="n">
        <v>0.11</v>
      </c>
      <c r="BX455" s="14" t="n">
        <v>0.667</v>
      </c>
      <c r="BY455" s="14" t="n">
        <v>13.646</v>
      </c>
      <c r="BZ455" s="14" t="n">
        <v>0</v>
      </c>
      <c r="CA455" s="14" t="n">
        <v>13.646</v>
      </c>
      <c r="CB455" s="14" t="n">
        <v>0</v>
      </c>
      <c r="CC455" s="14" t="n">
        <v>86.38500000000001</v>
      </c>
      <c r="CD455" s="14" t="n">
        <v>7.95</v>
      </c>
      <c r="CE455" s="14" t="n">
        <v>1.294</v>
      </c>
      <c r="CF455" s="14" t="n">
        <v>95.88800000000001</v>
      </c>
      <c r="CG455" s="14" t="n">
        <v>0.11</v>
      </c>
      <c r="CH455" s="14" t="n">
        <v>1</v>
      </c>
      <c r="CI455" s="14" t="n">
        <v>1</v>
      </c>
      <c r="CJ455" s="14" t="n">
        <v>1</v>
      </c>
      <c r="CK455" s="14" t="n">
        <v>0</v>
      </c>
      <c r="CL455" s="14" t="n">
        <v>0</v>
      </c>
      <c r="CM455" s="14" t="n">
        <v>0</v>
      </c>
      <c r="CN455" s="14" t="n">
        <v>0</v>
      </c>
      <c r="CO455" s="14" t="n">
        <v>0</v>
      </c>
      <c r="CP455" s="14" t="n">
        <v>0</v>
      </c>
      <c r="CQ455" s="14" t="n">
        <v>1.387</v>
      </c>
      <c r="CR455" s="14" t="n">
        <v>0</v>
      </c>
      <c r="CS455" s="14" t="n">
        <v>5.529</v>
      </c>
      <c r="CT455" s="14" t="n">
        <v>4.251</v>
      </c>
      <c r="CU455" s="14" t="n">
        <v>9.167999999999999</v>
      </c>
    </row>
    <row r="456">
      <c r="A456" s="14" t="inlineStr">
        <is>
          <t>LSO2021</t>
        </is>
      </c>
      <c r="B456" s="14" t="inlineStr">
        <is>
          <t>LSO</t>
        </is>
      </c>
      <c r="C456" s="14" t="inlineStr">
        <is>
          <t>LSO</t>
        </is>
      </c>
      <c r="D456" s="14" t="inlineStr">
        <is>
          <t>Lesotho</t>
        </is>
      </c>
      <c r="E456" s="14" t="n">
        <v>2021</v>
      </c>
      <c r="F456" s="14" t="n">
        <v>0.15</v>
      </c>
      <c r="G456" s="14" t="n">
        <v>5.897</v>
      </c>
      <c r="H456" s="14" t="n">
        <v>1.143</v>
      </c>
      <c r="I456" s="14" t="n">
        <v>0</v>
      </c>
      <c r="J456" s="14" t="n">
        <v>5.897</v>
      </c>
      <c r="K456" s="14" t="n">
        <v>0</v>
      </c>
      <c r="L456" s="14" t="n">
        <v>1</v>
      </c>
      <c r="M456" s="14" t="n">
        <v>7.964</v>
      </c>
      <c r="N456" s="14" t="n">
        <v>3.43</v>
      </c>
      <c r="O456" s="14" t="n">
        <v>0</v>
      </c>
      <c r="P456" s="14" t="n">
        <v>7.964</v>
      </c>
      <c r="Q456" s="14" t="n">
        <v>0</v>
      </c>
      <c r="R456" s="14" t="n">
        <v>1</v>
      </c>
      <c r="S456" s="14" t="n">
        <v>11.613</v>
      </c>
      <c r="T456" s="14" t="n">
        <v>6.86</v>
      </c>
      <c r="U456" s="14" t="n">
        <v>0</v>
      </c>
      <c r="V456" s="14" t="n">
        <v>13.355</v>
      </c>
      <c r="W456" s="14" t="n">
        <v>0.15</v>
      </c>
      <c r="X456" s="14" t="n">
        <v>1</v>
      </c>
      <c r="Y456" s="14" t="n">
        <v>16.305</v>
      </c>
      <c r="Z456" s="14" t="n">
        <v>2.204</v>
      </c>
      <c r="AA456" s="14" t="n">
        <v>0</v>
      </c>
      <c r="AB456" s="14" t="n">
        <v>16.305</v>
      </c>
      <c r="AC456" s="14" t="n">
        <v>0</v>
      </c>
      <c r="AD456" s="14" t="n">
        <v>1</v>
      </c>
      <c r="AE456" s="14" t="n">
        <v>17.448</v>
      </c>
      <c r="AF456" s="14" t="n">
        <v>4.08</v>
      </c>
      <c r="AG456" s="14" t="n">
        <v>0</v>
      </c>
      <c r="AH456" s="14" t="n">
        <v>17.448</v>
      </c>
      <c r="AI456" s="14" t="n">
        <v>0</v>
      </c>
      <c r="AJ456" s="14" t="n">
        <v>1</v>
      </c>
      <c r="AK456" s="14" t="n">
        <v>24.308</v>
      </c>
      <c r="AL456" s="14" t="n">
        <v>12.946</v>
      </c>
      <c r="AM456" s="14" t="n">
        <v>0</v>
      </c>
      <c r="AN456" s="14" t="n">
        <v>27.955</v>
      </c>
      <c r="AO456" s="14" t="n">
        <v>0.15</v>
      </c>
      <c r="AP456" s="14" t="n">
        <v>1</v>
      </c>
      <c r="AQ456" s="14" t="n">
        <v>0.619</v>
      </c>
      <c r="AR456" s="14" t="n">
        <v>0.114</v>
      </c>
      <c r="AS456" s="14" t="n">
        <v>0.192</v>
      </c>
      <c r="AT456" s="14" t="n">
        <v>0.9330000000000001</v>
      </c>
      <c r="AU456" s="14" t="n">
        <v>0.15</v>
      </c>
      <c r="AV456" s="14" t="n">
        <v>1</v>
      </c>
      <c r="AW456" s="14" t="n">
        <v>0.599</v>
      </c>
      <c r="AX456" s="14" t="n">
        <v>0.114</v>
      </c>
      <c r="AY456" s="14" t="n">
        <v>0.209</v>
      </c>
      <c r="AZ456" s="14" t="n">
        <v>0.929</v>
      </c>
      <c r="BA456" s="14" t="n">
        <v>0.15</v>
      </c>
      <c r="BB456" s="14" t="n">
        <v>1</v>
      </c>
      <c r="BC456" s="14" t="n">
        <v>0.439</v>
      </c>
      <c r="BD456" s="14" t="n">
        <v>0.114</v>
      </c>
      <c r="BE456" s="14" t="n">
        <v>0</v>
      </c>
      <c r="BF456" s="14" t="n">
        <v>0.505</v>
      </c>
      <c r="BG456" s="14" t="n">
        <v>0.15</v>
      </c>
      <c r="BH456" s="14" t="n">
        <v>1</v>
      </c>
      <c r="BI456" s="14" t="n">
        <v>0.505</v>
      </c>
      <c r="BJ456" s="14" t="n">
        <v>0.114</v>
      </c>
      <c r="BK456" s="14" t="n">
        <v>0.056</v>
      </c>
      <c r="BL456" s="14" t="n">
        <v>0.645</v>
      </c>
      <c r="BM456" s="14" t="n">
        <v>0.15</v>
      </c>
      <c r="BN456" s="14" t="n">
        <v>1</v>
      </c>
      <c r="BO456" s="14" t="n">
        <v>0</v>
      </c>
      <c r="BP456" s="14" t="n">
        <v>0</v>
      </c>
      <c r="BQ456" s="14" t="n">
        <v>0.019</v>
      </c>
      <c r="BR456" s="14" t="n">
        <v>0</v>
      </c>
      <c r="BS456" s="14" t="n">
        <v>1</v>
      </c>
      <c r="BT456" s="14" t="n">
        <v>0</v>
      </c>
      <c r="BU456" s="14" t="n">
        <v>0</v>
      </c>
      <c r="BV456" s="14" t="n">
        <v>0.1</v>
      </c>
      <c r="BW456" s="14" t="n">
        <v>0.15</v>
      </c>
      <c r="BX456" s="14" t="n">
        <v>0.833</v>
      </c>
      <c r="BY456" s="14" t="n">
        <v>11.787</v>
      </c>
      <c r="BZ456" s="14" t="n">
        <v>0</v>
      </c>
      <c r="CA456" s="14" t="n">
        <v>11.787</v>
      </c>
      <c r="CB456" s="14" t="n">
        <v>0</v>
      </c>
      <c r="CC456" s="14" t="n">
        <v>78.125</v>
      </c>
      <c r="CD456" s="14" t="n">
        <v>7.95</v>
      </c>
      <c r="CE456" s="14" t="n">
        <v>9.135</v>
      </c>
      <c r="CF456" s="14" t="n">
        <v>100.349</v>
      </c>
      <c r="CG456" s="14" t="n">
        <v>0.15</v>
      </c>
      <c r="CH456" s="14" t="n">
        <v>1</v>
      </c>
      <c r="CI456" s="14" t="n">
        <v>0</v>
      </c>
      <c r="CJ456" s="14" t="n">
        <v>0</v>
      </c>
      <c r="CK456" s="14" t="n">
        <v>0</v>
      </c>
      <c r="CL456" s="14" t="n">
        <v>0</v>
      </c>
      <c r="CM456" s="14" t="n">
        <v>0</v>
      </c>
      <c r="CN456" s="14" t="n">
        <v>0</v>
      </c>
      <c r="CO456" s="14" t="n">
        <v>0</v>
      </c>
      <c r="CP456" s="14" t="n">
        <v>0</v>
      </c>
      <c r="CQ456" s="14" t="n">
        <v>1.198</v>
      </c>
      <c r="CR456" s="14" t="n">
        <v>0</v>
      </c>
      <c r="CS456" s="14" t="n">
        <v>4.776</v>
      </c>
      <c r="CT456" s="14" t="n">
        <v>4.753</v>
      </c>
      <c r="CU456" s="14" t="n">
        <v>15.162</v>
      </c>
    </row>
    <row r="457">
      <c r="A457" s="14" t="inlineStr">
        <is>
          <t>LSO2022</t>
        </is>
      </c>
      <c r="B457" s="14" t="inlineStr">
        <is>
          <t>LSO</t>
        </is>
      </c>
      <c r="C457" s="14" t="inlineStr">
        <is>
          <t>LSO</t>
        </is>
      </c>
      <c r="D457" s="14" t="inlineStr">
        <is>
          <t>Lesotho</t>
        </is>
      </c>
      <c r="E457" s="14" t="n">
        <v>2022</v>
      </c>
      <c r="F457" s="14" t="n">
        <v>0.15</v>
      </c>
      <c r="G457" s="14" t="n">
        <v>11.72</v>
      </c>
      <c r="H457" s="14" t="n">
        <v>1.235</v>
      </c>
      <c r="I457" s="14" t="n">
        <v>0</v>
      </c>
      <c r="J457" s="14" t="n">
        <v>11.72</v>
      </c>
      <c r="K457" s="14" t="n">
        <v>0</v>
      </c>
      <c r="L457" s="14" t="n">
        <v>1</v>
      </c>
      <c r="M457" s="14" t="n">
        <v>9.782999999999999</v>
      </c>
      <c r="N457" s="14" t="n">
        <v>3.704</v>
      </c>
      <c r="O457" s="14" t="n">
        <v>0</v>
      </c>
      <c r="P457" s="14" t="n">
        <v>9.782999999999999</v>
      </c>
      <c r="Q457" s="14" t="n">
        <v>0</v>
      </c>
      <c r="R457" s="14" t="n">
        <v>1</v>
      </c>
      <c r="S457" s="14" t="n">
        <v>17.893</v>
      </c>
      <c r="T457" s="14" t="n">
        <v>7.408</v>
      </c>
      <c r="U457" s="14" t="n">
        <v>0.199</v>
      </c>
      <c r="V457" s="14" t="n">
        <v>20.577</v>
      </c>
      <c r="W457" s="14" t="n">
        <v>0.15</v>
      </c>
      <c r="X457" s="14" t="n">
        <v>1</v>
      </c>
      <c r="Y457" s="14" t="n">
        <v>32.52</v>
      </c>
      <c r="Z457" s="14" t="n">
        <v>4.395</v>
      </c>
      <c r="AA457" s="14" t="n">
        <v>0</v>
      </c>
      <c r="AB457" s="14" t="n">
        <v>32.52</v>
      </c>
      <c r="AC457" s="14" t="n">
        <v>0</v>
      </c>
      <c r="AD457" s="14" t="n">
        <v>1</v>
      </c>
      <c r="AE457" s="14" t="n">
        <v>33.755</v>
      </c>
      <c r="AF457" s="14" t="n">
        <v>7.893</v>
      </c>
      <c r="AG457" s="14" t="n">
        <v>0</v>
      </c>
      <c r="AH457" s="14" t="n">
        <v>33.755</v>
      </c>
      <c r="AI457" s="14" t="n">
        <v>0</v>
      </c>
      <c r="AJ457" s="14" t="n">
        <v>1</v>
      </c>
      <c r="AK457" s="14" t="n">
        <v>41.163</v>
      </c>
      <c r="AL457" s="14" t="n">
        <v>21.923</v>
      </c>
      <c r="AM457" s="14" t="n">
        <v>0.457</v>
      </c>
      <c r="AN457" s="14" t="n">
        <v>47.338</v>
      </c>
      <c r="AO457" s="14" t="n">
        <v>0.15</v>
      </c>
      <c r="AP457" s="14" t="n">
        <v>1</v>
      </c>
      <c r="AQ457" s="14" t="n">
        <v>0.861</v>
      </c>
      <c r="AR457" s="14" t="n">
        <v>0.123</v>
      </c>
      <c r="AS457" s="14" t="n">
        <v>0.247</v>
      </c>
      <c r="AT457" s="14" t="n">
        <v>1.275</v>
      </c>
      <c r="AU457" s="14" t="n">
        <v>0.15</v>
      </c>
      <c r="AV457" s="14" t="n">
        <v>1</v>
      </c>
      <c r="AW457" s="14" t="n">
        <v>0.986</v>
      </c>
      <c r="AX457" s="14" t="n">
        <v>0.123</v>
      </c>
      <c r="AY457" s="14" t="n">
        <v>0.201</v>
      </c>
      <c r="AZ457" s="14" t="n">
        <v>1.366</v>
      </c>
      <c r="BA457" s="14" t="n">
        <v>0.15</v>
      </c>
      <c r="BB457" s="14" t="n">
        <v>1</v>
      </c>
      <c r="BC457" s="14" t="n">
        <v>0.598</v>
      </c>
      <c r="BD457" s="14" t="n">
        <v>0.123</v>
      </c>
      <c r="BE457" s="14" t="n">
        <v>0.007</v>
      </c>
      <c r="BF457" s="14" t="n">
        <v>0.6879999999999999</v>
      </c>
      <c r="BG457" s="14" t="n">
        <v>0.15</v>
      </c>
      <c r="BH457" s="14" t="n">
        <v>1</v>
      </c>
      <c r="BI457" s="14" t="n">
        <v>0.612</v>
      </c>
      <c r="BJ457" s="14" t="n">
        <v>0.123</v>
      </c>
      <c r="BK457" s="14" t="n">
        <v>0.271</v>
      </c>
      <c r="BL457" s="14" t="n">
        <v>1.016</v>
      </c>
      <c r="BM457" s="14" t="n">
        <v>0.15</v>
      </c>
      <c r="BN457" s="14" t="n">
        <v>1</v>
      </c>
      <c r="BO457" s="14" t="n">
        <v>0</v>
      </c>
      <c r="BP457" s="14" t="n">
        <v>0</v>
      </c>
      <c r="BQ457" s="14" t="n">
        <v>0.016</v>
      </c>
      <c r="BR457" s="14" t="n">
        <v>0</v>
      </c>
      <c r="BS457" s="14" t="n">
        <v>1</v>
      </c>
      <c r="BT457" s="14" t="n">
        <v>0</v>
      </c>
      <c r="BU457" s="14" t="n">
        <v>0</v>
      </c>
      <c r="BV457" s="14" t="n">
        <v>0.08799999999999999</v>
      </c>
      <c r="BW457" s="14" t="n">
        <v>0.15</v>
      </c>
      <c r="BX457" s="14" t="n">
        <v>0.833</v>
      </c>
      <c r="BY457" s="14" t="n">
        <v>12.729</v>
      </c>
      <c r="BZ457" s="14" t="n">
        <v>0</v>
      </c>
      <c r="CA457" s="14" t="n">
        <v>12.729</v>
      </c>
      <c r="CB457" s="14" t="n">
        <v>0</v>
      </c>
      <c r="CC457" s="14" t="n">
        <v>97.90000000000001</v>
      </c>
      <c r="CD457" s="14" t="n">
        <v>7.95</v>
      </c>
      <c r="CE457" s="14" t="n">
        <v>40.15</v>
      </c>
      <c r="CF457" s="14" t="n">
        <v>158.758</v>
      </c>
      <c r="CG457" s="14" t="n">
        <v>0.15</v>
      </c>
      <c r="CH457" s="14" t="n">
        <v>1</v>
      </c>
      <c r="CI457" s="14" t="n">
        <v>0</v>
      </c>
      <c r="CJ457" s="14" t="n">
        <v>0</v>
      </c>
      <c r="CK457" s="14" t="n">
        <v>0</v>
      </c>
      <c r="CL457" s="14" t="n">
        <v>0</v>
      </c>
      <c r="CM457" s="14" t="n">
        <v>0</v>
      </c>
      <c r="CN457" s="14" t="n">
        <v>0</v>
      </c>
      <c r="CO457" s="14" t="n">
        <v>0</v>
      </c>
      <c r="CP457" s="14" t="n">
        <v>0</v>
      </c>
      <c r="CQ457" s="14" t="n">
        <v>1.294</v>
      </c>
      <c r="CR457" s="14" t="n">
        <v>0</v>
      </c>
      <c r="CS457" s="14" t="n">
        <v>5.158</v>
      </c>
      <c r="CT457" s="14" t="n">
        <v>10.485</v>
      </c>
      <c r="CU457" s="14" t="n">
        <v>31.326</v>
      </c>
    </row>
    <row r="458">
      <c r="A458" s="14" t="inlineStr">
        <is>
          <t>LSO2023</t>
        </is>
      </c>
      <c r="B458" s="14" t="inlineStr">
        <is>
          <t>LSO</t>
        </is>
      </c>
      <c r="C458" s="14" t="inlineStr">
        <is>
          <t>LSO</t>
        </is>
      </c>
      <c r="D458" s="14" t="inlineStr">
        <is>
          <t>Lesotho</t>
        </is>
      </c>
      <c r="E458" s="14" t="n">
        <v>2023</v>
      </c>
      <c r="F458" s="14" t="n">
        <v>0.15</v>
      </c>
      <c r="G458" s="14" t="n">
        <v>6.147</v>
      </c>
      <c r="H458" s="14" t="n">
        <v>1.286</v>
      </c>
      <c r="I458" s="14" t="n">
        <v>0</v>
      </c>
      <c r="J458" s="14" t="n">
        <v>6.147</v>
      </c>
      <c r="K458" s="14" t="n">
        <v>0</v>
      </c>
      <c r="L458" s="14" t="n">
        <v>1</v>
      </c>
      <c r="M458" s="14" t="n">
        <v>7.886</v>
      </c>
      <c r="N458" s="14" t="n">
        <v>3.857</v>
      </c>
      <c r="O458" s="14" t="n">
        <v>0</v>
      </c>
      <c r="P458" s="14" t="n">
        <v>7.886</v>
      </c>
      <c r="Q458" s="14" t="n">
        <v>0</v>
      </c>
      <c r="R458" s="14" t="n">
        <v>1</v>
      </c>
      <c r="S458" s="14" t="n">
        <v>12.575</v>
      </c>
      <c r="T458" s="14" t="n">
        <v>7.714</v>
      </c>
      <c r="U458" s="14" t="n">
        <v>0.209</v>
      </c>
      <c r="V458" s="14" t="n">
        <v>14.461</v>
      </c>
      <c r="W458" s="14" t="n">
        <v>0.15</v>
      </c>
      <c r="X458" s="14" t="n">
        <v>1</v>
      </c>
      <c r="Y458" s="14" t="n">
        <v>12.907</v>
      </c>
      <c r="Z458" s="14" t="n">
        <v>1.744</v>
      </c>
      <c r="AA458" s="14" t="n">
        <v>0</v>
      </c>
      <c r="AB458" s="14" t="n">
        <v>12.907</v>
      </c>
      <c r="AC458" s="14" t="n">
        <v>0</v>
      </c>
      <c r="AD458" s="14" t="n">
        <v>1</v>
      </c>
      <c r="AE458" s="14" t="n">
        <v>14.193</v>
      </c>
      <c r="AF458" s="14" t="n">
        <v>3.319</v>
      </c>
      <c r="AG458" s="14" t="n">
        <v>0</v>
      </c>
      <c r="AH458" s="14" t="n">
        <v>14.193</v>
      </c>
      <c r="AI458" s="14" t="n">
        <v>0</v>
      </c>
      <c r="AJ458" s="14" t="n">
        <v>1</v>
      </c>
      <c r="AK458" s="14" t="n">
        <v>21.907</v>
      </c>
      <c r="AL458" s="14" t="n">
        <v>11.667</v>
      </c>
      <c r="AM458" s="14" t="n">
        <v>0.364</v>
      </c>
      <c r="AN458" s="14" t="n">
        <v>25.193</v>
      </c>
      <c r="AO458" s="14" t="n">
        <v>0.15</v>
      </c>
      <c r="AP458" s="14" t="n">
        <v>1</v>
      </c>
      <c r="AQ458" s="14" t="n">
        <v>0.76</v>
      </c>
      <c r="AR458" s="14" t="n">
        <v>0.129</v>
      </c>
      <c r="AS458" s="14" t="n">
        <v>0.228</v>
      </c>
      <c r="AT458" s="14" t="n">
        <v>1.136</v>
      </c>
      <c r="AU458" s="14" t="n">
        <v>0.15</v>
      </c>
      <c r="AV458" s="14" t="n">
        <v>1</v>
      </c>
      <c r="AW458" s="14" t="n">
        <v>0.8110000000000001</v>
      </c>
      <c r="AX458" s="14" t="n">
        <v>0.129</v>
      </c>
      <c r="AY458" s="14" t="n">
        <v>0.243</v>
      </c>
      <c r="AZ458" s="14" t="n">
        <v>1.213</v>
      </c>
      <c r="BA458" s="14" t="n">
        <v>0.15</v>
      </c>
      <c r="BB458" s="14" t="n">
        <v>1</v>
      </c>
      <c r="BC458" s="14" t="n">
        <v>0.535</v>
      </c>
      <c r="BD458" s="14" t="n">
        <v>0.129</v>
      </c>
      <c r="BE458" s="14" t="n">
        <v>0.008999999999999999</v>
      </c>
      <c r="BF458" s="14" t="n">
        <v>0.615</v>
      </c>
      <c r="BG458" s="14" t="n">
        <v>0.15</v>
      </c>
      <c r="BH458" s="14" t="n">
        <v>1</v>
      </c>
      <c r="BI458" s="14" t="n">
        <v>0.579</v>
      </c>
      <c r="BJ458" s="14" t="n">
        <v>0.129</v>
      </c>
      <c r="BK458" s="14" t="n">
        <v>0.219</v>
      </c>
      <c r="BL458" s="14" t="n">
        <v>0.918</v>
      </c>
      <c r="BM458" s="14" t="n">
        <v>0.15</v>
      </c>
      <c r="BN458" s="14" t="n">
        <v>1</v>
      </c>
      <c r="BO458" s="14" t="n">
        <v>0</v>
      </c>
      <c r="BP458" s="14" t="n">
        <v>0</v>
      </c>
      <c r="BQ458" s="14" t="n">
        <v>0.021</v>
      </c>
      <c r="BR458" s="14" t="n">
        <v>0</v>
      </c>
      <c r="BS458" s="14" t="n">
        <v>1</v>
      </c>
      <c r="BT458" s="14" t="n">
        <v>0</v>
      </c>
      <c r="BU458" s="14" t="n">
        <v>0</v>
      </c>
      <c r="BV458" s="14" t="n">
        <v>0.1</v>
      </c>
      <c r="BW458" s="14" t="n">
        <v>0.15</v>
      </c>
      <c r="BX458" s="14" t="n">
        <v>0.833</v>
      </c>
      <c r="BY458" s="14" t="n">
        <v>13.254</v>
      </c>
      <c r="BZ458" s="14" t="n">
        <v>0</v>
      </c>
      <c r="CA458" s="14" t="n">
        <v>13.254</v>
      </c>
      <c r="CB458" s="14" t="n">
        <v>0</v>
      </c>
      <c r="CC458" s="14" t="n">
        <v>83.248</v>
      </c>
      <c r="CD458" s="14" t="n">
        <v>7.95</v>
      </c>
      <c r="CE458" s="14" t="n">
        <v>43.547</v>
      </c>
      <c r="CF458" s="14" t="n">
        <v>145.815</v>
      </c>
      <c r="CG458" s="14" t="n">
        <v>0.15</v>
      </c>
      <c r="CH458" s="14" t="n">
        <v>1</v>
      </c>
      <c r="CI458" s="14" t="n">
        <v>0</v>
      </c>
      <c r="CJ458" s="14" t="n">
        <v>0</v>
      </c>
      <c r="CK458" s="14" t="n">
        <v>0</v>
      </c>
      <c r="CL458" s="14" t="n">
        <v>0</v>
      </c>
      <c r="CM458" s="14" t="n">
        <v>0</v>
      </c>
      <c r="CN458" s="14" t="n">
        <v>0</v>
      </c>
      <c r="CO458" s="14" t="n">
        <v>0</v>
      </c>
      <c r="CP458" s="14" t="n">
        <v>0</v>
      </c>
      <c r="CQ458" s="14" t="n">
        <v>1.348</v>
      </c>
      <c r="CR458" s="14" t="n">
        <v>0</v>
      </c>
      <c r="CS458" s="14" t="n">
        <v>5.37</v>
      </c>
      <c r="CT458" s="14" t="n">
        <v>4.861</v>
      </c>
      <c r="CU458" s="14" t="n">
        <v>11.622</v>
      </c>
    </row>
    <row r="459">
      <c r="A459" s="14" t="inlineStr">
        <is>
          <t>LSO2024</t>
        </is>
      </c>
      <c r="B459" s="14" t="inlineStr">
        <is>
          <t>LSO</t>
        </is>
      </c>
      <c r="C459" s="14" t="inlineStr">
        <is>
          <t>LSO</t>
        </is>
      </c>
      <c r="D459" s="14" t="inlineStr">
        <is>
          <t>Lesotho</t>
        </is>
      </c>
      <c r="E459" s="14" t="n">
        <v>2024</v>
      </c>
      <c r="F459" s="14" t="n">
        <v>0.15</v>
      </c>
      <c r="G459" s="14" t="n">
        <v>5.575</v>
      </c>
      <c r="H459" s="14" t="n">
        <v>1.324</v>
      </c>
      <c r="I459" s="14" t="n">
        <v>0</v>
      </c>
      <c r="J459" s="14" t="n">
        <v>5.575</v>
      </c>
      <c r="K459" s="14" t="n">
        <v>0</v>
      </c>
      <c r="L459" s="14" t="n">
        <v>1</v>
      </c>
      <c r="M459" s="14" t="n">
        <v>7.124</v>
      </c>
      <c r="N459" s="14" t="n">
        <v>3.971</v>
      </c>
      <c r="O459" s="14" t="n">
        <v>0</v>
      </c>
      <c r="P459" s="14" t="n">
        <v>7.124</v>
      </c>
      <c r="Q459" s="14" t="n">
        <v>0</v>
      </c>
      <c r="R459" s="14" t="n">
        <v>1</v>
      </c>
      <c r="S459" s="14" t="n">
        <v>12.193</v>
      </c>
      <c r="T459" s="14" t="n">
        <v>7.942</v>
      </c>
      <c r="U459" s="14" t="n">
        <v>0.249</v>
      </c>
      <c r="V459" s="14" t="n">
        <v>14.022</v>
      </c>
      <c r="W459" s="14" t="n">
        <v>0.15</v>
      </c>
      <c r="X459" s="14" t="n">
        <v>1</v>
      </c>
      <c r="Y459" s="14" t="n">
        <v>11.491</v>
      </c>
      <c r="Z459" s="14" t="n">
        <v>1.553</v>
      </c>
      <c r="AA459" s="14" t="n">
        <v>0</v>
      </c>
      <c r="AB459" s="14" t="n">
        <v>11.491</v>
      </c>
      <c r="AC459" s="14" t="n">
        <v>0</v>
      </c>
      <c r="AD459" s="14" t="n">
        <v>1</v>
      </c>
      <c r="AE459" s="14" t="n">
        <v>12.815</v>
      </c>
      <c r="AF459" s="14" t="n">
        <v>2.996</v>
      </c>
      <c r="AG459" s="14" t="n">
        <v>0</v>
      </c>
      <c r="AH459" s="14" t="n">
        <v>12.815</v>
      </c>
      <c r="AI459" s="14" t="n">
        <v>0</v>
      </c>
      <c r="AJ459" s="14" t="n">
        <v>1</v>
      </c>
      <c r="AK459" s="14" t="n">
        <v>20.756</v>
      </c>
      <c r="AL459" s="14" t="n">
        <v>11.055</v>
      </c>
      <c r="AM459" s="14" t="n">
        <v>0.424</v>
      </c>
      <c r="AN459" s="14" t="n">
        <v>23.87</v>
      </c>
      <c r="AO459" s="14" t="n">
        <v>0.15</v>
      </c>
      <c r="AP459" s="14" t="n">
        <v>1</v>
      </c>
      <c r="AQ459" s="14" t="n">
        <v>0.724</v>
      </c>
      <c r="AR459" s="14" t="n">
        <v>0.132</v>
      </c>
      <c r="AS459" s="14" t="n">
        <v>0.272</v>
      </c>
      <c r="AT459" s="14" t="n">
        <v>1.145</v>
      </c>
      <c r="AU459" s="14" t="n">
        <v>0.15</v>
      </c>
      <c r="AV459" s="14" t="n">
        <v>1</v>
      </c>
      <c r="AW459" s="14" t="n">
        <v>0.75</v>
      </c>
      <c r="AX459" s="14" t="n">
        <v>0.132</v>
      </c>
      <c r="AY459" s="14" t="n">
        <v>0.268</v>
      </c>
      <c r="AZ459" s="14" t="n">
        <v>1.17</v>
      </c>
      <c r="BA459" s="14" t="n">
        <v>0.15</v>
      </c>
      <c r="BB459" s="14" t="n">
        <v>1</v>
      </c>
      <c r="BC459" s="14" t="n">
        <v>0.513</v>
      </c>
      <c r="BD459" s="14" t="n">
        <v>0.132</v>
      </c>
      <c r="BE459" s="14" t="n">
        <v>0.01</v>
      </c>
      <c r="BF459" s="14" t="n">
        <v>0.59</v>
      </c>
      <c r="BG459" s="14" t="n">
        <v>0.15</v>
      </c>
      <c r="BH459" s="14" t="n">
        <v>1</v>
      </c>
      <c r="BI459" s="14" t="n">
        <v>0.591</v>
      </c>
      <c r="BJ459" s="14" t="n">
        <v>0.132</v>
      </c>
      <c r="BK459" s="14" t="n">
        <v>0.162</v>
      </c>
      <c r="BL459" s="14" t="n">
        <v>0.867</v>
      </c>
      <c r="BM459" s="14" t="n">
        <v>0.15</v>
      </c>
      <c r="BN459" s="14" t="n">
        <v>1</v>
      </c>
      <c r="BO459" s="14" t="n">
        <v>0</v>
      </c>
      <c r="BP459" s="14" t="n">
        <v>0</v>
      </c>
      <c r="BQ459" s="14" t="n">
        <v>0.019</v>
      </c>
      <c r="BR459" s="14" t="n">
        <v>0</v>
      </c>
      <c r="BS459" s="14" t="n">
        <v>1</v>
      </c>
      <c r="BT459" s="14" t="n">
        <v>0</v>
      </c>
      <c r="BU459" s="14" t="n">
        <v>0</v>
      </c>
      <c r="BV459" s="14" t="n">
        <v>0.096</v>
      </c>
      <c r="BW459" s="14" t="n">
        <v>0.15</v>
      </c>
      <c r="BX459" s="14" t="n">
        <v>0.833</v>
      </c>
      <c r="BY459" s="14" t="n">
        <v>13.646</v>
      </c>
      <c r="BZ459" s="14" t="n">
        <v>0</v>
      </c>
      <c r="CA459" s="14" t="n">
        <v>13.646</v>
      </c>
      <c r="CB459" s="14" t="n">
        <v>0</v>
      </c>
      <c r="CC459" s="14" t="n">
        <v>82.58799999999999</v>
      </c>
      <c r="CD459" s="14" t="n">
        <v>7.95</v>
      </c>
      <c r="CE459" s="14" t="n">
        <v>37.36</v>
      </c>
      <c r="CF459" s="14" t="n">
        <v>137.94</v>
      </c>
      <c r="CG459" s="14" t="n">
        <v>0.15</v>
      </c>
      <c r="CH459" s="14" t="n">
        <v>1</v>
      </c>
      <c r="CI459" s="14" t="n">
        <v>0</v>
      </c>
      <c r="CJ459" s="14" t="n">
        <v>0</v>
      </c>
      <c r="CK459" s="14" t="n">
        <v>0</v>
      </c>
      <c r="CL459" s="14" t="n">
        <v>0</v>
      </c>
      <c r="CM459" s="14" t="n">
        <v>0</v>
      </c>
      <c r="CN459" s="14" t="n">
        <v>0</v>
      </c>
      <c r="CO459" s="14" t="n">
        <v>0</v>
      </c>
      <c r="CP459" s="14" t="n">
        <v>0</v>
      </c>
      <c r="CQ459" s="14" t="n">
        <v>1.387</v>
      </c>
      <c r="CR459" s="14" t="n">
        <v>0</v>
      </c>
      <c r="CS459" s="14" t="n">
        <v>5.529</v>
      </c>
      <c r="CT459" s="14" t="n">
        <v>4.251</v>
      </c>
      <c r="CU459" s="14" t="n">
        <v>10.168</v>
      </c>
    </row>
    <row r="460">
      <c r="A460" s="14" t="inlineStr">
        <is>
          <t>LBR2021</t>
        </is>
      </c>
      <c r="B460" s="14" t="inlineStr">
        <is>
          <t>LBR</t>
        </is>
      </c>
      <c r="C460" s="14" t="inlineStr">
        <is>
          <t>LBR</t>
        </is>
      </c>
      <c r="D460" s="14" t="inlineStr">
        <is>
          <t>Liberia</t>
        </is>
      </c>
      <c r="E460" s="14" t="n">
        <v>2021</v>
      </c>
      <c r="F460" s="14" t="n">
        <v>0.1</v>
      </c>
      <c r="G460" s="14" t="n">
        <v>5.897</v>
      </c>
      <c r="H460" s="14" t="n">
        <v>1.143</v>
      </c>
      <c r="I460" s="14" t="n">
        <v>0</v>
      </c>
      <c r="J460" s="14" t="n">
        <v>5.897</v>
      </c>
      <c r="K460" s="14" t="n">
        <v>0</v>
      </c>
      <c r="L460" s="14" t="n">
        <v>1</v>
      </c>
      <c r="M460" s="14" t="n">
        <v>7.964</v>
      </c>
      <c r="N460" s="14" t="n">
        <v>3.43</v>
      </c>
      <c r="O460" s="14" t="n">
        <v>0</v>
      </c>
      <c r="P460" s="14" t="n">
        <v>7.964</v>
      </c>
      <c r="Q460" s="14" t="n">
        <v>0</v>
      </c>
      <c r="R460" s="14" t="n">
        <v>1</v>
      </c>
      <c r="S460" s="14" t="n">
        <v>11.613</v>
      </c>
      <c r="T460" s="14" t="n">
        <v>6.86</v>
      </c>
      <c r="U460" s="14" t="n">
        <v>0</v>
      </c>
      <c r="V460" s="14" t="n">
        <v>12.775</v>
      </c>
      <c r="W460" s="14" t="n">
        <v>0.1</v>
      </c>
      <c r="X460" s="14" t="n">
        <v>1</v>
      </c>
      <c r="Y460" s="14" t="n">
        <v>16.305</v>
      </c>
      <c r="Z460" s="14" t="n">
        <v>2.204</v>
      </c>
      <c r="AA460" s="14" t="n">
        <v>0</v>
      </c>
      <c r="AB460" s="14" t="n">
        <v>16.305</v>
      </c>
      <c r="AC460" s="14" t="n">
        <v>0</v>
      </c>
      <c r="AD460" s="14" t="n">
        <v>1</v>
      </c>
      <c r="AE460" s="14" t="n">
        <v>17.449</v>
      </c>
      <c r="AF460" s="14" t="n">
        <v>4.08</v>
      </c>
      <c r="AG460" s="14" t="n">
        <v>0</v>
      </c>
      <c r="AH460" s="14" t="n">
        <v>17.449</v>
      </c>
      <c r="AI460" s="14" t="n">
        <v>0</v>
      </c>
      <c r="AJ460" s="14" t="n">
        <v>1</v>
      </c>
      <c r="AK460" s="14" t="n">
        <v>24.309</v>
      </c>
      <c r="AL460" s="14" t="n">
        <v>12.947</v>
      </c>
      <c r="AM460" s="14" t="n">
        <v>0</v>
      </c>
      <c r="AN460" s="14" t="n">
        <v>26.739</v>
      </c>
      <c r="AO460" s="14" t="n">
        <v>0.1</v>
      </c>
      <c r="AP460" s="14" t="n">
        <v>1</v>
      </c>
      <c r="AQ460" s="14" t="n">
        <v>0.619</v>
      </c>
      <c r="AR460" s="14" t="n">
        <v>0.114</v>
      </c>
      <c r="AS460" s="14" t="n">
        <v>0.139</v>
      </c>
      <c r="AT460" s="14" t="n">
        <v>0.834</v>
      </c>
      <c r="AU460" s="14" t="n">
        <v>0.1</v>
      </c>
      <c r="AV460" s="14" t="n">
        <v>0</v>
      </c>
      <c r="AW460" s="14" t="n">
        <v>0.599</v>
      </c>
      <c r="AX460" s="14" t="n">
        <v>0.114</v>
      </c>
      <c r="AY460" s="14" t="n">
        <v>0.325</v>
      </c>
      <c r="AZ460" s="14" t="n">
        <v>1.017</v>
      </c>
      <c r="BA460" s="14" t="n">
        <v>0.1</v>
      </c>
      <c r="BB460" s="14" t="n">
        <v>1</v>
      </c>
      <c r="BC460" s="14" t="n">
        <v>0.439</v>
      </c>
      <c r="BD460" s="14" t="n">
        <v>0.114</v>
      </c>
      <c r="BE460" s="14" t="n">
        <v>0</v>
      </c>
      <c r="BF460" s="14" t="n">
        <v>0.483</v>
      </c>
      <c r="BG460" s="14" t="n">
        <v>0.1</v>
      </c>
      <c r="BH460" s="14" t="n">
        <v>1</v>
      </c>
      <c r="BI460" s="14" t="n">
        <v>0.505</v>
      </c>
      <c r="BJ460" s="14" t="n">
        <v>0.114</v>
      </c>
      <c r="BK460" s="14" t="n">
        <v>0.224</v>
      </c>
      <c r="BL460" s="14" t="n">
        <v>0.802</v>
      </c>
      <c r="BM460" s="14" t="n">
        <v>0.1</v>
      </c>
      <c r="BN460" s="14" t="n">
        <v>1</v>
      </c>
      <c r="BO460" s="14" t="n">
        <v>0</v>
      </c>
      <c r="BP460" s="14" t="n">
        <v>0</v>
      </c>
      <c r="BQ460" s="14" t="n">
        <v>0.179</v>
      </c>
      <c r="BR460" s="14" t="n">
        <v>0</v>
      </c>
      <c r="BS460" s="14" t="n">
        <v>0.833</v>
      </c>
      <c r="BT460" s="14" t="n">
        <v>0</v>
      </c>
      <c r="BU460" s="14" t="n">
        <v>0</v>
      </c>
      <c r="BV460" s="14" t="n">
        <v>0.213</v>
      </c>
      <c r="BW460" s="14" t="n">
        <v>0.1</v>
      </c>
      <c r="BX460" s="14" t="n">
        <v>0.833</v>
      </c>
      <c r="BY460" s="14" t="n">
        <v>11.787</v>
      </c>
      <c r="BZ460" s="14" t="n">
        <v>0</v>
      </c>
      <c r="CA460" s="14" t="n">
        <v>11.787</v>
      </c>
      <c r="CB460" s="14" t="n">
        <v>0</v>
      </c>
      <c r="CC460" s="14" t="n">
        <v>78.125</v>
      </c>
      <c r="CD460" s="14" t="n">
        <v>7.95</v>
      </c>
      <c r="CE460" s="14" t="n">
        <v>0</v>
      </c>
      <c r="CF460" s="14" t="n">
        <v>85.938</v>
      </c>
      <c r="CG460" s="14" t="n">
        <v>0.1</v>
      </c>
      <c r="CH460" s="14" t="n">
        <v>1</v>
      </c>
      <c r="CI460" s="14" t="n">
        <v>0</v>
      </c>
      <c r="CJ460" s="14" t="n">
        <v>0</v>
      </c>
      <c r="CK460" s="14" t="n">
        <v>0</v>
      </c>
      <c r="CL460" s="14" t="n">
        <v>0</v>
      </c>
      <c r="CM460" s="14" t="n">
        <v>0</v>
      </c>
      <c r="CN460" s="14" t="n">
        <v>0</v>
      </c>
      <c r="CO460" s="14" t="n">
        <v>0</v>
      </c>
      <c r="CP460" s="14" t="n">
        <v>0</v>
      </c>
      <c r="CQ460" s="14" t="n">
        <v>1.198</v>
      </c>
      <c r="CR460" s="14" t="n">
        <v>0</v>
      </c>
      <c r="CS460" s="14" t="n">
        <v>4.776</v>
      </c>
      <c r="CT460" s="14" t="n">
        <v>4.753</v>
      </c>
      <c r="CU460" s="14" t="n">
        <v>15.162</v>
      </c>
    </row>
    <row r="461">
      <c r="A461" s="14" t="inlineStr">
        <is>
          <t>LBR2022</t>
        </is>
      </c>
      <c r="B461" s="14" t="inlineStr">
        <is>
          <t>LBR</t>
        </is>
      </c>
      <c r="C461" s="14" t="inlineStr">
        <is>
          <t>LBR</t>
        </is>
      </c>
      <c r="D461" s="14" t="inlineStr">
        <is>
          <t>Liberia</t>
        </is>
      </c>
      <c r="E461" s="14" t="n">
        <v>2022</v>
      </c>
      <c r="F461" s="14" t="n">
        <v>0.1</v>
      </c>
      <c r="G461" s="14" t="n">
        <v>11.72</v>
      </c>
      <c r="H461" s="14" t="n">
        <v>1.235</v>
      </c>
      <c r="I461" s="14" t="n">
        <v>0</v>
      </c>
      <c r="J461" s="14" t="n">
        <v>11.72</v>
      </c>
      <c r="K461" s="14" t="n">
        <v>0</v>
      </c>
      <c r="L461" s="14" t="n">
        <v>1</v>
      </c>
      <c r="M461" s="14" t="n">
        <v>9.782999999999999</v>
      </c>
      <c r="N461" s="14" t="n">
        <v>3.704</v>
      </c>
      <c r="O461" s="14" t="n">
        <v>0</v>
      </c>
      <c r="P461" s="14" t="n">
        <v>9.782999999999999</v>
      </c>
      <c r="Q461" s="14" t="n">
        <v>0</v>
      </c>
      <c r="R461" s="14" t="n">
        <v>1</v>
      </c>
      <c r="S461" s="14" t="n">
        <v>17.893</v>
      </c>
      <c r="T461" s="14" t="n">
        <v>7.408</v>
      </c>
      <c r="U461" s="14" t="n">
        <v>0.132</v>
      </c>
      <c r="V461" s="14" t="n">
        <v>19.683</v>
      </c>
      <c r="W461" s="14" t="n">
        <v>0.1</v>
      </c>
      <c r="X461" s="14" t="n">
        <v>1</v>
      </c>
      <c r="Y461" s="14" t="n">
        <v>32.56</v>
      </c>
      <c r="Z461" s="14" t="n">
        <v>4.401</v>
      </c>
      <c r="AA461" s="14" t="n">
        <v>0</v>
      </c>
      <c r="AB461" s="14" t="n">
        <v>32.56</v>
      </c>
      <c r="AC461" s="14" t="n">
        <v>0</v>
      </c>
      <c r="AD461" s="14" t="n">
        <v>1</v>
      </c>
      <c r="AE461" s="14" t="n">
        <v>33.795</v>
      </c>
      <c r="AF461" s="14" t="n">
        <v>7.902</v>
      </c>
      <c r="AG461" s="14" t="n">
        <v>0</v>
      </c>
      <c r="AH461" s="14" t="n">
        <v>33.795</v>
      </c>
      <c r="AI461" s="14" t="n">
        <v>0</v>
      </c>
      <c r="AJ461" s="14" t="n">
        <v>1</v>
      </c>
      <c r="AK461" s="14" t="n">
        <v>41.203</v>
      </c>
      <c r="AL461" s="14" t="n">
        <v>21.945</v>
      </c>
      <c r="AM461" s="14" t="n">
        <v>0.305</v>
      </c>
      <c r="AN461" s="14" t="n">
        <v>45.324</v>
      </c>
      <c r="AO461" s="14" t="n">
        <v>0.1</v>
      </c>
      <c r="AP461" s="14" t="n">
        <v>1</v>
      </c>
      <c r="AQ461" s="14" t="n">
        <v>0.861</v>
      </c>
      <c r="AR461" s="14" t="n">
        <v>0.123</v>
      </c>
      <c r="AS461" s="14" t="n">
        <v>0.257</v>
      </c>
      <c r="AT461" s="14" t="n">
        <v>1.23</v>
      </c>
      <c r="AU461" s="14" t="n">
        <v>0.1</v>
      </c>
      <c r="AV461" s="14" t="n">
        <v>0</v>
      </c>
      <c r="AW461" s="14" t="n">
        <v>0.986</v>
      </c>
      <c r="AX461" s="14" t="n">
        <v>0.123</v>
      </c>
      <c r="AY461" s="14" t="n">
        <v>0.384</v>
      </c>
      <c r="AZ461" s="14" t="n">
        <v>1.507</v>
      </c>
      <c r="BA461" s="14" t="n">
        <v>0.1</v>
      </c>
      <c r="BB461" s="14" t="n">
        <v>1</v>
      </c>
      <c r="BC461" s="14" t="n">
        <v>0.598</v>
      </c>
      <c r="BD461" s="14" t="n">
        <v>0.123</v>
      </c>
      <c r="BE461" s="14" t="n">
        <v>0.004</v>
      </c>
      <c r="BF461" s="14" t="n">
        <v>0.658</v>
      </c>
      <c r="BG461" s="14" t="n">
        <v>0.1</v>
      </c>
      <c r="BH461" s="14" t="n">
        <v>1</v>
      </c>
      <c r="BI461" s="14" t="n">
        <v>0.612</v>
      </c>
      <c r="BJ461" s="14" t="n">
        <v>0.123</v>
      </c>
      <c r="BK461" s="14" t="n">
        <v>0.242</v>
      </c>
      <c r="BL461" s="14" t="n">
        <v>0.9330000000000001</v>
      </c>
      <c r="BM461" s="14" t="n">
        <v>0.1</v>
      </c>
      <c r="BN461" s="14" t="n">
        <v>1</v>
      </c>
      <c r="BO461" s="14" t="n">
        <v>0</v>
      </c>
      <c r="BP461" s="14" t="n">
        <v>0</v>
      </c>
      <c r="BQ461" s="14" t="n">
        <v>0.179</v>
      </c>
      <c r="BR461" s="14" t="n">
        <v>0</v>
      </c>
      <c r="BS461" s="14" t="n">
        <v>0.833</v>
      </c>
      <c r="BT461" s="14" t="n">
        <v>0</v>
      </c>
      <c r="BU461" s="14" t="n">
        <v>0</v>
      </c>
      <c r="BV461" s="14" t="n">
        <v>0.213</v>
      </c>
      <c r="BW461" s="14" t="n">
        <v>0.1</v>
      </c>
      <c r="BX461" s="14" t="n">
        <v>0.833</v>
      </c>
      <c r="BY461" s="14" t="n">
        <v>12.729</v>
      </c>
      <c r="BZ461" s="14" t="n">
        <v>0</v>
      </c>
      <c r="CA461" s="14" t="n">
        <v>12.729</v>
      </c>
      <c r="CB461" s="14" t="n">
        <v>0</v>
      </c>
      <c r="CC461" s="14" t="n">
        <v>97.90000000000001</v>
      </c>
      <c r="CD461" s="14" t="n">
        <v>7.95</v>
      </c>
      <c r="CE461" s="14" t="n">
        <v>0.725</v>
      </c>
      <c r="CF461" s="14" t="n">
        <v>107.69</v>
      </c>
      <c r="CG461" s="14" t="n">
        <v>0.1</v>
      </c>
      <c r="CH461" s="14" t="n">
        <v>1</v>
      </c>
      <c r="CI461" s="14" t="n">
        <v>0</v>
      </c>
      <c r="CJ461" s="14" t="n">
        <v>0</v>
      </c>
      <c r="CK461" s="14" t="n">
        <v>0</v>
      </c>
      <c r="CL461" s="14" t="n">
        <v>0</v>
      </c>
      <c r="CM461" s="14" t="n">
        <v>0</v>
      </c>
      <c r="CN461" s="14" t="n">
        <v>0</v>
      </c>
      <c r="CO461" s="14" t="n">
        <v>0</v>
      </c>
      <c r="CP461" s="14" t="n">
        <v>0</v>
      </c>
      <c r="CQ461" s="14" t="n">
        <v>1.294</v>
      </c>
      <c r="CR461" s="14" t="n">
        <v>0</v>
      </c>
      <c r="CS461" s="14" t="n">
        <v>5.158</v>
      </c>
      <c r="CT461" s="14" t="n">
        <v>10.485</v>
      </c>
      <c r="CU461" s="14" t="n">
        <v>31.326</v>
      </c>
    </row>
    <row r="462">
      <c r="A462" s="14" t="inlineStr">
        <is>
          <t>LBR2023</t>
        </is>
      </c>
      <c r="B462" s="14" t="inlineStr">
        <is>
          <t>LBR</t>
        </is>
      </c>
      <c r="C462" s="14" t="inlineStr">
        <is>
          <t>LBR</t>
        </is>
      </c>
      <c r="D462" s="14" t="inlineStr">
        <is>
          <t>Liberia</t>
        </is>
      </c>
      <c r="E462" s="14" t="n">
        <v>2023</v>
      </c>
      <c r="F462" s="14" t="n">
        <v>0.1</v>
      </c>
      <c r="G462" s="14" t="n">
        <v>6.147</v>
      </c>
      <c r="H462" s="14" t="n">
        <v>1.286</v>
      </c>
      <c r="I462" s="14" t="n">
        <v>0</v>
      </c>
      <c r="J462" s="14" t="n">
        <v>6.147</v>
      </c>
      <c r="K462" s="14" t="n">
        <v>0</v>
      </c>
      <c r="L462" s="14" t="n">
        <v>1</v>
      </c>
      <c r="M462" s="14" t="n">
        <v>7.886</v>
      </c>
      <c r="N462" s="14" t="n">
        <v>3.857</v>
      </c>
      <c r="O462" s="14" t="n">
        <v>0</v>
      </c>
      <c r="P462" s="14" t="n">
        <v>7.886</v>
      </c>
      <c r="Q462" s="14" t="n">
        <v>0</v>
      </c>
      <c r="R462" s="14" t="n">
        <v>1</v>
      </c>
      <c r="S462" s="14" t="n">
        <v>12.575</v>
      </c>
      <c r="T462" s="14" t="n">
        <v>7.714</v>
      </c>
      <c r="U462" s="14" t="n">
        <v>0.139</v>
      </c>
      <c r="V462" s="14" t="n">
        <v>13.833</v>
      </c>
      <c r="W462" s="14" t="n">
        <v>0.1</v>
      </c>
      <c r="X462" s="14" t="n">
        <v>1</v>
      </c>
      <c r="Y462" s="14" t="n">
        <v>12.908</v>
      </c>
      <c r="Z462" s="14" t="n">
        <v>1.745</v>
      </c>
      <c r="AA462" s="14" t="n">
        <v>0</v>
      </c>
      <c r="AB462" s="14" t="n">
        <v>12.908</v>
      </c>
      <c r="AC462" s="14" t="n">
        <v>0</v>
      </c>
      <c r="AD462" s="14" t="n">
        <v>1</v>
      </c>
      <c r="AE462" s="14" t="n">
        <v>14.194</v>
      </c>
      <c r="AF462" s="14" t="n">
        <v>3.319</v>
      </c>
      <c r="AG462" s="14" t="n">
        <v>0</v>
      </c>
      <c r="AH462" s="14" t="n">
        <v>14.194</v>
      </c>
      <c r="AI462" s="14" t="n">
        <v>0</v>
      </c>
      <c r="AJ462" s="14" t="n">
        <v>1</v>
      </c>
      <c r="AK462" s="14" t="n">
        <v>21.908</v>
      </c>
      <c r="AL462" s="14" t="n">
        <v>11.668</v>
      </c>
      <c r="AM462" s="14" t="n">
        <v>0.243</v>
      </c>
      <c r="AN462" s="14" t="n">
        <v>24.098</v>
      </c>
      <c r="AO462" s="14" t="n">
        <v>0.1</v>
      </c>
      <c r="AP462" s="14" t="n">
        <v>1</v>
      </c>
      <c r="AQ462" s="14" t="n">
        <v>0.76</v>
      </c>
      <c r="AR462" s="14" t="n">
        <v>0.129</v>
      </c>
      <c r="AS462" s="14" t="n">
        <v>-0.357</v>
      </c>
      <c r="AT462" s="14" t="n">
        <v>0.444</v>
      </c>
      <c r="AU462" s="14" t="n">
        <v>0.1</v>
      </c>
      <c r="AV462" s="14" t="n">
        <v>0</v>
      </c>
      <c r="AW462" s="14" t="n">
        <v>0.8110000000000001</v>
      </c>
      <c r="AX462" s="14" t="n">
        <v>0.129</v>
      </c>
      <c r="AY462" s="14" t="n">
        <v>0.474</v>
      </c>
      <c r="AZ462" s="14" t="n">
        <v>1.413</v>
      </c>
      <c r="BA462" s="14" t="n">
        <v>0.1</v>
      </c>
      <c r="BB462" s="14" t="n">
        <v>1</v>
      </c>
      <c r="BC462" s="14" t="n">
        <v>0.535</v>
      </c>
      <c r="BD462" s="14" t="n">
        <v>0.129</v>
      </c>
      <c r="BE462" s="14" t="n">
        <v>0.006</v>
      </c>
      <c r="BF462" s="14" t="n">
        <v>0.588</v>
      </c>
      <c r="BG462" s="14" t="n">
        <v>0.1</v>
      </c>
      <c r="BH462" s="14" t="n">
        <v>1</v>
      </c>
      <c r="BI462" s="14" t="n">
        <v>0.579</v>
      </c>
      <c r="BJ462" s="14" t="n">
        <v>0.129</v>
      </c>
      <c r="BK462" s="14" t="n">
        <v>0.26</v>
      </c>
      <c r="BL462" s="14" t="n">
        <v>0.913</v>
      </c>
      <c r="BM462" s="14" t="n">
        <v>0.1</v>
      </c>
      <c r="BN462" s="14" t="n">
        <v>1</v>
      </c>
      <c r="BO462" s="14" t="n">
        <v>0</v>
      </c>
      <c r="BP462" s="14" t="n">
        <v>0</v>
      </c>
      <c r="BQ462" s="14" t="n">
        <v>0.19</v>
      </c>
      <c r="BR462" s="14" t="n">
        <v>0</v>
      </c>
      <c r="BS462" s="14" t="n">
        <v>0.833</v>
      </c>
      <c r="BT462" s="14" t="n">
        <v>0</v>
      </c>
      <c r="BU462" s="14" t="n">
        <v>0</v>
      </c>
      <c r="BV462" s="14" t="n">
        <v>0.264</v>
      </c>
      <c r="BW462" s="14" t="n">
        <v>0.1</v>
      </c>
      <c r="BX462" s="14" t="n">
        <v>0.833</v>
      </c>
      <c r="BY462" s="14" t="n">
        <v>13.254</v>
      </c>
      <c r="BZ462" s="14" t="n">
        <v>0</v>
      </c>
      <c r="CA462" s="14" t="n">
        <v>13.254</v>
      </c>
      <c r="CB462" s="14" t="n">
        <v>0</v>
      </c>
      <c r="CC462" s="14" t="n">
        <v>83.248</v>
      </c>
      <c r="CD462" s="14" t="n">
        <v>7.95</v>
      </c>
      <c r="CE462" s="14" t="n">
        <v>0.922</v>
      </c>
      <c r="CF462" s="14" t="n">
        <v>91.57299999999999</v>
      </c>
      <c r="CG462" s="14" t="n">
        <v>0.1</v>
      </c>
      <c r="CH462" s="14" t="n">
        <v>1</v>
      </c>
      <c r="CI462" s="14" t="n">
        <v>0</v>
      </c>
      <c r="CJ462" s="14" t="n">
        <v>0</v>
      </c>
      <c r="CK462" s="14" t="n">
        <v>0</v>
      </c>
      <c r="CL462" s="14" t="n">
        <v>0</v>
      </c>
      <c r="CM462" s="14" t="n">
        <v>0</v>
      </c>
      <c r="CN462" s="14" t="n">
        <v>0</v>
      </c>
      <c r="CO462" s="14" t="n">
        <v>0</v>
      </c>
      <c r="CP462" s="14" t="n">
        <v>0</v>
      </c>
      <c r="CQ462" s="14" t="n">
        <v>1.348</v>
      </c>
      <c r="CR462" s="14" t="n">
        <v>0</v>
      </c>
      <c r="CS462" s="14" t="n">
        <v>5.37</v>
      </c>
      <c r="CT462" s="14" t="n">
        <v>4.861</v>
      </c>
      <c r="CU462" s="14" t="n">
        <v>11.622</v>
      </c>
    </row>
    <row r="463">
      <c r="A463" s="14" t="inlineStr">
        <is>
          <t>LBR2024</t>
        </is>
      </c>
      <c r="B463" s="14" t="inlineStr">
        <is>
          <t>LBR</t>
        </is>
      </c>
      <c r="C463" s="14" t="inlineStr">
        <is>
          <t>LBR</t>
        </is>
      </c>
      <c r="D463" s="14" t="inlineStr">
        <is>
          <t>Liberia</t>
        </is>
      </c>
      <c r="E463" s="14" t="n">
        <v>2024</v>
      </c>
      <c r="F463" s="14" t="n">
        <v>0.1</v>
      </c>
      <c r="G463" s="14" t="n">
        <v>5.575</v>
      </c>
      <c r="H463" s="14" t="n">
        <v>1.324</v>
      </c>
      <c r="I463" s="14" t="n">
        <v>0</v>
      </c>
      <c r="J463" s="14" t="n">
        <v>5.575</v>
      </c>
      <c r="K463" s="14" t="n">
        <v>0</v>
      </c>
      <c r="L463" s="14" t="n">
        <v>1</v>
      </c>
      <c r="M463" s="14" t="n">
        <v>7.124</v>
      </c>
      <c r="N463" s="14" t="n">
        <v>3.971</v>
      </c>
      <c r="O463" s="14" t="n">
        <v>0</v>
      </c>
      <c r="P463" s="14" t="n">
        <v>7.124</v>
      </c>
      <c r="Q463" s="14" t="n">
        <v>0</v>
      </c>
      <c r="R463" s="14" t="n">
        <v>1</v>
      </c>
      <c r="S463" s="14" t="n">
        <v>12.193</v>
      </c>
      <c r="T463" s="14" t="n">
        <v>7.942</v>
      </c>
      <c r="U463" s="14" t="n">
        <v>0.166</v>
      </c>
      <c r="V463" s="14" t="n">
        <v>13.412</v>
      </c>
      <c r="W463" s="14" t="n">
        <v>0.1</v>
      </c>
      <c r="X463" s="14" t="n">
        <v>1</v>
      </c>
      <c r="Y463" s="14" t="n">
        <v>11.492</v>
      </c>
      <c r="Z463" s="14" t="n">
        <v>1.553</v>
      </c>
      <c r="AA463" s="14" t="n">
        <v>0</v>
      </c>
      <c r="AB463" s="14" t="n">
        <v>11.492</v>
      </c>
      <c r="AC463" s="14" t="n">
        <v>0</v>
      </c>
      <c r="AD463" s="14" t="n">
        <v>1</v>
      </c>
      <c r="AE463" s="14" t="n">
        <v>12.815</v>
      </c>
      <c r="AF463" s="14" t="n">
        <v>2.997</v>
      </c>
      <c r="AG463" s="14" t="n">
        <v>0</v>
      </c>
      <c r="AH463" s="14" t="n">
        <v>12.815</v>
      </c>
      <c r="AI463" s="14" t="n">
        <v>0</v>
      </c>
      <c r="AJ463" s="14" t="n">
        <v>1</v>
      </c>
      <c r="AK463" s="14" t="n">
        <v>20.757</v>
      </c>
      <c r="AL463" s="14" t="n">
        <v>11.055</v>
      </c>
      <c r="AM463" s="14" t="n">
        <v>0.283</v>
      </c>
      <c r="AN463" s="14" t="n">
        <v>22.833</v>
      </c>
      <c r="AO463" s="14" t="n">
        <v>0.1</v>
      </c>
      <c r="AP463" s="14" t="n">
        <v>1</v>
      </c>
      <c r="AQ463" s="14" t="n">
        <v>0.724</v>
      </c>
      <c r="AR463" s="14" t="n">
        <v>0.132</v>
      </c>
      <c r="AS463" s="14" t="n">
        <v>-0.357</v>
      </c>
      <c r="AT463" s="14" t="n">
        <v>0.398</v>
      </c>
      <c r="AU463" s="14" t="n">
        <v>0.1</v>
      </c>
      <c r="AV463" s="14" t="n">
        <v>0</v>
      </c>
      <c r="AW463" s="14" t="n">
        <v>0.75</v>
      </c>
      <c r="AX463" s="14" t="n">
        <v>0.132</v>
      </c>
      <c r="AY463" s="14" t="n">
        <v>0.532</v>
      </c>
      <c r="AZ463" s="14" t="n">
        <v>1.391</v>
      </c>
      <c r="BA463" s="14" t="n">
        <v>0.1</v>
      </c>
      <c r="BB463" s="14" t="n">
        <v>1</v>
      </c>
      <c r="BC463" s="14" t="n">
        <v>0.513</v>
      </c>
      <c r="BD463" s="14" t="n">
        <v>0.132</v>
      </c>
      <c r="BE463" s="14" t="n">
        <v>0.007</v>
      </c>
      <c r="BF463" s="14" t="n">
        <v>0.5639999999999999</v>
      </c>
      <c r="BG463" s="14" t="n">
        <v>0.1</v>
      </c>
      <c r="BH463" s="14" t="n">
        <v>1</v>
      </c>
      <c r="BI463" s="14" t="n">
        <v>0.591</v>
      </c>
      <c r="BJ463" s="14" t="n">
        <v>0.132</v>
      </c>
      <c r="BK463" s="14" t="n">
        <v>0.27</v>
      </c>
      <c r="BL463" s="14" t="n">
        <v>0.9350000000000001</v>
      </c>
      <c r="BM463" s="14" t="n">
        <v>0.1</v>
      </c>
      <c r="BN463" s="14" t="n">
        <v>1</v>
      </c>
      <c r="BO463" s="14" t="n">
        <v>0</v>
      </c>
      <c r="BP463" s="14" t="n">
        <v>0</v>
      </c>
      <c r="BQ463" s="14" t="n">
        <v>0.196</v>
      </c>
      <c r="BR463" s="14" t="n">
        <v>0</v>
      </c>
      <c r="BS463" s="14" t="n">
        <v>0.833</v>
      </c>
      <c r="BT463" s="14" t="n">
        <v>0</v>
      </c>
      <c r="BU463" s="14" t="n">
        <v>0</v>
      </c>
      <c r="BV463" s="14" t="n">
        <v>0.272</v>
      </c>
      <c r="BW463" s="14" t="n">
        <v>0.1</v>
      </c>
      <c r="BX463" s="14" t="n">
        <v>0.833</v>
      </c>
      <c r="BY463" s="14" t="n">
        <v>13.646</v>
      </c>
      <c r="BZ463" s="14" t="n">
        <v>0</v>
      </c>
      <c r="CA463" s="14" t="n">
        <v>13.646</v>
      </c>
      <c r="CB463" s="14" t="n">
        <v>0</v>
      </c>
      <c r="CC463" s="14" t="n">
        <v>82.58799999999999</v>
      </c>
      <c r="CD463" s="14" t="n">
        <v>7.95</v>
      </c>
      <c r="CE463" s="14" t="n">
        <v>1.125</v>
      </c>
      <c r="CF463" s="14" t="n">
        <v>90.84699999999999</v>
      </c>
      <c r="CG463" s="14" t="n">
        <v>0.1</v>
      </c>
      <c r="CH463" s="14" t="n">
        <v>1</v>
      </c>
      <c r="CI463" s="14" t="n">
        <v>0</v>
      </c>
      <c r="CJ463" s="14" t="n">
        <v>0</v>
      </c>
      <c r="CK463" s="14" t="n">
        <v>0</v>
      </c>
      <c r="CL463" s="14" t="n">
        <v>0</v>
      </c>
      <c r="CM463" s="14" t="n">
        <v>0</v>
      </c>
      <c r="CN463" s="14" t="n">
        <v>0</v>
      </c>
      <c r="CO463" s="14" t="n">
        <v>0</v>
      </c>
      <c r="CP463" s="14" t="n">
        <v>0</v>
      </c>
      <c r="CQ463" s="14" t="n">
        <v>1.387</v>
      </c>
      <c r="CR463" s="14" t="n">
        <v>0</v>
      </c>
      <c r="CS463" s="14" t="n">
        <v>5.529</v>
      </c>
      <c r="CT463" s="14" t="n">
        <v>4.251</v>
      </c>
      <c r="CU463" s="14" t="n">
        <v>10.168</v>
      </c>
    </row>
    <row r="464">
      <c r="A464" s="14" t="inlineStr">
        <is>
          <t>LBY2021</t>
        </is>
      </c>
      <c r="B464" s="14" t="inlineStr">
        <is>
          <t>LBY</t>
        </is>
      </c>
      <c r="C464" s="14" t="inlineStr">
        <is>
          <t>LBY</t>
        </is>
      </c>
      <c r="D464" s="14" t="inlineStr">
        <is>
          <t>Libya</t>
        </is>
      </c>
      <c r="E464" s="14" t="n">
        <v>2021</v>
      </c>
      <c r="F464" s="14" t="n">
        <v>0</v>
      </c>
      <c r="G464" s="14" t="n">
        <v>5.897</v>
      </c>
      <c r="H464" s="14" t="n">
        <v>1.143</v>
      </c>
      <c r="I464" s="14" t="n">
        <v>0.233</v>
      </c>
      <c r="J464" s="14" t="n">
        <v>6.13</v>
      </c>
      <c r="K464" s="14" t="n">
        <v>0</v>
      </c>
      <c r="L464" s="14" t="n">
        <v>1</v>
      </c>
      <c r="M464" s="14" t="n">
        <v>7.964</v>
      </c>
      <c r="N464" s="14" t="n">
        <v>3.43</v>
      </c>
      <c r="O464" s="14" t="n">
        <v>0.252</v>
      </c>
      <c r="P464" s="14" t="n">
        <v>8.217000000000001</v>
      </c>
      <c r="Q464" s="14" t="n">
        <v>0</v>
      </c>
      <c r="R464" s="14" t="n">
        <v>1</v>
      </c>
      <c r="S464" s="14" t="n">
        <v>11.613</v>
      </c>
      <c r="T464" s="14" t="n">
        <v>6.86</v>
      </c>
      <c r="U464" s="14" t="n">
        <v>0.233</v>
      </c>
      <c r="V464" s="14" t="n">
        <v>11.846</v>
      </c>
      <c r="W464" s="14" t="n">
        <v>0</v>
      </c>
      <c r="X464" s="14" t="n">
        <v>1</v>
      </c>
      <c r="Y464" s="14" t="n">
        <v>7.447</v>
      </c>
      <c r="Z464" s="14" t="n">
        <v>0.8169999999999999</v>
      </c>
      <c r="AA464" s="14" t="n">
        <v>-6.685</v>
      </c>
      <c r="AB464" s="14" t="n">
        <v>0.761</v>
      </c>
      <c r="AC464" s="14" t="n">
        <v>0</v>
      </c>
      <c r="AD464" s="14" t="n">
        <v>0</v>
      </c>
      <c r="AE464" s="14" t="n">
        <v>8.018000000000001</v>
      </c>
      <c r="AF464" s="14" t="n">
        <v>1.559</v>
      </c>
      <c r="AG464" s="14" t="n">
        <v>-7.799</v>
      </c>
      <c r="AH464" s="14" t="n">
        <v>0.219</v>
      </c>
      <c r="AI464" s="14" t="n">
        <v>0</v>
      </c>
      <c r="AJ464" s="14" t="n">
        <v>0</v>
      </c>
      <c r="AK464" s="14" t="n">
        <v>11.448</v>
      </c>
      <c r="AL464" s="14" t="n">
        <v>5.4</v>
      </c>
      <c r="AM464" s="14" t="n">
        <v>-0.656</v>
      </c>
      <c r="AN464" s="14" t="n">
        <v>10.792</v>
      </c>
      <c r="AO464" s="14" t="n">
        <v>0</v>
      </c>
      <c r="AP464" s="14" t="n">
        <v>1</v>
      </c>
      <c r="AQ464" s="14" t="n">
        <v>0.621</v>
      </c>
      <c r="AR464" s="14" t="n">
        <v>0.114</v>
      </c>
      <c r="AS464" s="14" t="n">
        <v>-0.587</v>
      </c>
      <c r="AT464" s="14" t="n">
        <v>0.033</v>
      </c>
      <c r="AU464" s="14" t="n">
        <v>0</v>
      </c>
      <c r="AV464" s="14" t="n">
        <v>0</v>
      </c>
      <c r="AW464" s="14" t="n">
        <v>0.593</v>
      </c>
      <c r="AX464" s="14" t="n">
        <v>0.114</v>
      </c>
      <c r="AY464" s="14" t="n">
        <v>-0.5600000000000001</v>
      </c>
      <c r="AZ464" s="14" t="n">
        <v>0.033</v>
      </c>
      <c r="BA464" s="14" t="n">
        <v>0</v>
      </c>
      <c r="BB464" s="14" t="n">
        <v>0</v>
      </c>
      <c r="BC464" s="14" t="n">
        <v>0.44</v>
      </c>
      <c r="BD464" s="14" t="n">
        <v>0.114</v>
      </c>
      <c r="BE464" s="14" t="n">
        <v>-0.43</v>
      </c>
      <c r="BF464" s="14" t="n">
        <v>0.01</v>
      </c>
      <c r="BG464" s="14" t="n">
        <v>0</v>
      </c>
      <c r="BH464" s="14" t="n">
        <v>0</v>
      </c>
      <c r="BI464" s="14" t="n">
        <v>0.5600000000000001</v>
      </c>
      <c r="BJ464" s="14" t="n">
        <v>0.114</v>
      </c>
      <c r="BK464" s="14" t="n">
        <v>-0.54</v>
      </c>
      <c r="BL464" s="14" t="n">
        <v>0.02</v>
      </c>
      <c r="BM464" s="14" t="n">
        <v>0</v>
      </c>
      <c r="BN464" s="14" t="n">
        <v>0</v>
      </c>
      <c r="BO464" s="14" t="n">
        <v>0</v>
      </c>
      <c r="BP464" s="14" t="n">
        <v>-0.028</v>
      </c>
      <c r="BQ464" s="14" t="n">
        <v>0</v>
      </c>
      <c r="BR464" s="14" t="n">
        <v>0</v>
      </c>
      <c r="BS464" s="14" t="n">
        <v>1</v>
      </c>
      <c r="BT464" s="14" t="n">
        <v>0</v>
      </c>
      <c r="BU464" s="14" t="n">
        <v>-0.028</v>
      </c>
      <c r="BV464" s="14" t="n">
        <v>0.006</v>
      </c>
      <c r="BW464" s="14" t="n">
        <v>0</v>
      </c>
      <c r="BX464" s="14" t="n">
        <v>1</v>
      </c>
      <c r="BY464" s="14" t="n">
        <v>11.787</v>
      </c>
      <c r="BZ464" s="14" t="n">
        <v>0</v>
      </c>
      <c r="CA464" s="14" t="n">
        <v>11.787</v>
      </c>
      <c r="CB464" s="14" t="n">
        <v>0</v>
      </c>
      <c r="CC464" s="14" t="n">
        <v>81.69499999999999</v>
      </c>
      <c r="CD464" s="14" t="n">
        <v>7.95</v>
      </c>
      <c r="CE464" s="14" t="n">
        <v>-80.105</v>
      </c>
      <c r="CF464" s="14" t="n">
        <v>1.59</v>
      </c>
      <c r="CG464" s="14" t="n">
        <v>0</v>
      </c>
      <c r="CH464" s="14" t="n">
        <v>0</v>
      </c>
      <c r="CI464" s="14" t="n">
        <v>0</v>
      </c>
      <c r="CJ464" s="14" t="n">
        <v>0</v>
      </c>
      <c r="CK464" s="14" t="n">
        <v>0</v>
      </c>
      <c r="CL464" s="14" t="n">
        <v>0</v>
      </c>
      <c r="CM464" s="14" t="n">
        <v>0</v>
      </c>
      <c r="CN464" s="14" t="n">
        <v>0</v>
      </c>
      <c r="CO464" s="14" t="n">
        <v>0</v>
      </c>
      <c r="CP464" s="14" t="n">
        <v>0</v>
      </c>
      <c r="CQ464" s="14" t="n">
        <v>1.198</v>
      </c>
      <c r="CR464" s="14" t="n">
        <v>1</v>
      </c>
      <c r="CS464" s="14" t="n">
        <v>6.875</v>
      </c>
      <c r="CT464" s="14" t="n">
        <v>4.753</v>
      </c>
      <c r="CU464" s="14" t="n">
        <v>14.129</v>
      </c>
    </row>
    <row r="465">
      <c r="A465" s="14" t="inlineStr">
        <is>
          <t>LBY2022</t>
        </is>
      </c>
      <c r="B465" s="14" t="inlineStr">
        <is>
          <t>LBY</t>
        </is>
      </c>
      <c r="C465" s="14" t="inlineStr">
        <is>
          <t>LBY</t>
        </is>
      </c>
      <c r="D465" s="14" t="inlineStr">
        <is>
          <t>Libya</t>
        </is>
      </c>
      <c r="E465" s="14" t="n">
        <v>2022</v>
      </c>
      <c r="F465" s="14" t="n">
        <v>0</v>
      </c>
      <c r="G465" s="14" t="n">
        <v>11.72</v>
      </c>
      <c r="H465" s="14" t="n">
        <v>1.235</v>
      </c>
      <c r="I465" s="14" t="n">
        <v>0.555</v>
      </c>
      <c r="J465" s="14" t="n">
        <v>12.275</v>
      </c>
      <c r="K465" s="14" t="n">
        <v>0</v>
      </c>
      <c r="L465" s="14" t="n">
        <v>1</v>
      </c>
      <c r="M465" s="14" t="n">
        <v>9.782999999999999</v>
      </c>
      <c r="N465" s="14" t="n">
        <v>3.704</v>
      </c>
      <c r="O465" s="14" t="n">
        <v>0.365</v>
      </c>
      <c r="P465" s="14" t="n">
        <v>10.148</v>
      </c>
      <c r="Q465" s="14" t="n">
        <v>0</v>
      </c>
      <c r="R465" s="14" t="n">
        <v>1</v>
      </c>
      <c r="S465" s="14" t="n">
        <v>17.893</v>
      </c>
      <c r="T465" s="14" t="n">
        <v>7.408</v>
      </c>
      <c r="U465" s="14" t="n">
        <v>0.555</v>
      </c>
      <c r="V465" s="14" t="n">
        <v>18.448</v>
      </c>
      <c r="W465" s="14" t="n">
        <v>0</v>
      </c>
      <c r="X465" s="14" t="n">
        <v>1</v>
      </c>
      <c r="Y465" s="14" t="n">
        <v>8.042</v>
      </c>
      <c r="Z465" s="14" t="n">
        <v>0.882</v>
      </c>
      <c r="AA465" s="14" t="n">
        <v>-7.22</v>
      </c>
      <c r="AB465" s="14" t="n">
        <v>0.822</v>
      </c>
      <c r="AC465" s="14" t="n">
        <v>0</v>
      </c>
      <c r="AD465" s="14" t="n">
        <v>0</v>
      </c>
      <c r="AE465" s="14" t="n">
        <v>8.659000000000001</v>
      </c>
      <c r="AF465" s="14" t="n">
        <v>1.684</v>
      </c>
      <c r="AG465" s="14" t="n">
        <v>-8.422000000000001</v>
      </c>
      <c r="AH465" s="14" t="n">
        <v>0.237</v>
      </c>
      <c r="AI465" s="14" t="n">
        <v>0</v>
      </c>
      <c r="AJ465" s="14" t="n">
        <v>0</v>
      </c>
      <c r="AK465" s="14" t="n">
        <v>12.363</v>
      </c>
      <c r="AL465" s="14" t="n">
        <v>5.832</v>
      </c>
      <c r="AM465" s="14" t="n">
        <v>-1.667</v>
      </c>
      <c r="AN465" s="14" t="n">
        <v>10.696</v>
      </c>
      <c r="AO465" s="14" t="n">
        <v>0</v>
      </c>
      <c r="AP465" s="14" t="n">
        <v>1</v>
      </c>
      <c r="AQ465" s="14" t="n">
        <v>0.847</v>
      </c>
      <c r="AR465" s="14" t="n">
        <v>0.123</v>
      </c>
      <c r="AS465" s="14" t="n">
        <v>-0.8149999999999999</v>
      </c>
      <c r="AT465" s="14" t="n">
        <v>0.031</v>
      </c>
      <c r="AU465" s="14" t="n">
        <v>0</v>
      </c>
      <c r="AV465" s="14" t="n">
        <v>0</v>
      </c>
      <c r="AW465" s="14" t="n">
        <v>0.947</v>
      </c>
      <c r="AX465" s="14" t="n">
        <v>0.123</v>
      </c>
      <c r="AY465" s="14" t="n">
        <v>-0.916</v>
      </c>
      <c r="AZ465" s="14" t="n">
        <v>0.031</v>
      </c>
      <c r="BA465" s="14" t="n">
        <v>0</v>
      </c>
      <c r="BB465" s="14" t="n">
        <v>0</v>
      </c>
      <c r="BC465" s="14" t="n">
        <v>0.589</v>
      </c>
      <c r="BD465" s="14" t="n">
        <v>0.123</v>
      </c>
      <c r="BE465" s="14" t="n">
        <v>-0.579</v>
      </c>
      <c r="BF465" s="14" t="n">
        <v>0.01</v>
      </c>
      <c r="BG465" s="14" t="n">
        <v>0</v>
      </c>
      <c r="BH465" s="14" t="n">
        <v>0</v>
      </c>
      <c r="BI465" s="14" t="n">
        <v>0.6889999999999999</v>
      </c>
      <c r="BJ465" s="14" t="n">
        <v>0.123</v>
      </c>
      <c r="BK465" s="14" t="n">
        <v>-0.67</v>
      </c>
      <c r="BL465" s="14" t="n">
        <v>0.019</v>
      </c>
      <c r="BM465" s="14" t="n">
        <v>0</v>
      </c>
      <c r="BN465" s="14" t="n">
        <v>0</v>
      </c>
      <c r="BO465" s="14" t="n">
        <v>0</v>
      </c>
      <c r="BP465" s="14" t="n">
        <v>-0.104</v>
      </c>
      <c r="BQ465" s="14" t="n">
        <v>0</v>
      </c>
      <c r="BR465" s="14" t="n">
        <v>0</v>
      </c>
      <c r="BS465" s="14" t="n">
        <v>1</v>
      </c>
      <c r="BT465" s="14" t="n">
        <v>0</v>
      </c>
      <c r="BU465" s="14" t="n">
        <v>-0.104</v>
      </c>
      <c r="BV465" s="14" t="n">
        <v>0.005</v>
      </c>
      <c r="BW465" s="14" t="n">
        <v>0</v>
      </c>
      <c r="BX465" s="14" t="n">
        <v>1</v>
      </c>
      <c r="BY465" s="14" t="n">
        <v>12.729</v>
      </c>
      <c r="BZ465" s="14" t="n">
        <v>0</v>
      </c>
      <c r="CA465" s="14" t="n">
        <v>12.729</v>
      </c>
      <c r="CB465" s="14" t="n">
        <v>0</v>
      </c>
      <c r="CC465" s="14" t="n">
        <v>102.477</v>
      </c>
      <c r="CD465" s="14" t="n">
        <v>7.95</v>
      </c>
      <c r="CE465" s="14" t="n">
        <v>-100.887</v>
      </c>
      <c r="CF465" s="14" t="n">
        <v>1.59</v>
      </c>
      <c r="CG465" s="14" t="n">
        <v>0</v>
      </c>
      <c r="CH465" s="14" t="n">
        <v>0</v>
      </c>
      <c r="CI465" s="14" t="n">
        <v>0</v>
      </c>
      <c r="CJ465" s="14" t="n">
        <v>0</v>
      </c>
      <c r="CK465" s="14" t="n">
        <v>0</v>
      </c>
      <c r="CL465" s="14" t="n">
        <v>0</v>
      </c>
      <c r="CM465" s="14" t="n">
        <v>0</v>
      </c>
      <c r="CN465" s="14" t="n">
        <v>0</v>
      </c>
      <c r="CO465" s="14" t="n">
        <v>0</v>
      </c>
      <c r="CP465" s="14" t="n">
        <v>0</v>
      </c>
      <c r="CQ465" s="14" t="n">
        <v>1.294</v>
      </c>
      <c r="CR465" s="14" t="n">
        <v>1</v>
      </c>
      <c r="CS465" s="14" t="n">
        <v>7.424</v>
      </c>
      <c r="CT465" s="14" t="n">
        <v>10.485</v>
      </c>
      <c r="CU465" s="14" t="n">
        <v>28.059</v>
      </c>
    </row>
    <row r="466">
      <c r="A466" s="14" t="inlineStr">
        <is>
          <t>LBY2023</t>
        </is>
      </c>
      <c r="B466" s="14" t="inlineStr">
        <is>
          <t>LBY</t>
        </is>
      </c>
      <c r="C466" s="14" t="inlineStr">
        <is>
          <t>LBY</t>
        </is>
      </c>
      <c r="D466" s="14" t="inlineStr">
        <is>
          <t>Libya</t>
        </is>
      </c>
      <c r="E466" s="14" t="n">
        <v>2023</v>
      </c>
      <c r="F466" s="14" t="n">
        <v>0</v>
      </c>
      <c r="G466" s="14" t="n">
        <v>6.147</v>
      </c>
      <c r="H466" s="14" t="n">
        <v>1.286</v>
      </c>
      <c r="I466" s="14" t="n">
        <v>0.268</v>
      </c>
      <c r="J466" s="14" t="n">
        <v>6.415</v>
      </c>
      <c r="K466" s="14" t="n">
        <v>0</v>
      </c>
      <c r="L466" s="14" t="n">
        <v>1</v>
      </c>
      <c r="M466" s="14" t="n">
        <v>7.886</v>
      </c>
      <c r="N466" s="14" t="n">
        <v>3.857</v>
      </c>
      <c r="O466" s="14" t="n">
        <v>0.252</v>
      </c>
      <c r="P466" s="14" t="n">
        <v>8.138</v>
      </c>
      <c r="Q466" s="14" t="n">
        <v>0</v>
      </c>
      <c r="R466" s="14" t="n">
        <v>1</v>
      </c>
      <c r="S466" s="14" t="n">
        <v>12.575</v>
      </c>
      <c r="T466" s="14" t="n">
        <v>7.714</v>
      </c>
      <c r="U466" s="14" t="n">
        <v>0.268</v>
      </c>
      <c r="V466" s="14" t="n">
        <v>12.843</v>
      </c>
      <c r="W466" s="14" t="n">
        <v>0</v>
      </c>
      <c r="X466" s="14" t="n">
        <v>1</v>
      </c>
      <c r="Y466" s="14" t="n">
        <v>8.374000000000001</v>
      </c>
      <c r="Z466" s="14" t="n">
        <v>0.919</v>
      </c>
      <c r="AA466" s="14" t="n">
        <v>-7.527</v>
      </c>
      <c r="AB466" s="14" t="n">
        <v>0.846</v>
      </c>
      <c r="AC466" s="14" t="n">
        <v>0</v>
      </c>
      <c r="AD466" s="14" t="n">
        <v>0</v>
      </c>
      <c r="AE466" s="14" t="n">
        <v>9.016</v>
      </c>
      <c r="AF466" s="14" t="n">
        <v>1.753</v>
      </c>
      <c r="AG466" s="14" t="n">
        <v>-8.779999999999999</v>
      </c>
      <c r="AH466" s="14" t="n">
        <v>0.237</v>
      </c>
      <c r="AI466" s="14" t="n">
        <v>0</v>
      </c>
      <c r="AJ466" s="14" t="n">
        <v>0</v>
      </c>
      <c r="AK466" s="14" t="n">
        <v>12.873</v>
      </c>
      <c r="AL466" s="14" t="n">
        <v>6.073</v>
      </c>
      <c r="AM466" s="14" t="n">
        <v>-0.76</v>
      </c>
      <c r="AN466" s="14" t="n">
        <v>12.114</v>
      </c>
      <c r="AO466" s="14" t="n">
        <v>0</v>
      </c>
      <c r="AP466" s="14" t="n">
        <v>1</v>
      </c>
      <c r="AQ466" s="14" t="n">
        <v>0.749</v>
      </c>
      <c r="AR466" s="14" t="n">
        <v>0.129</v>
      </c>
      <c r="AS466" s="14" t="n">
        <v>-0.718</v>
      </c>
      <c r="AT466" s="14" t="n">
        <v>0.031</v>
      </c>
      <c r="AU466" s="14" t="n">
        <v>0</v>
      </c>
      <c r="AV466" s="14" t="n">
        <v>0</v>
      </c>
      <c r="AW466" s="14" t="n">
        <v>0.783</v>
      </c>
      <c r="AX466" s="14" t="n">
        <v>0.129</v>
      </c>
      <c r="AY466" s="14" t="n">
        <v>-0.751</v>
      </c>
      <c r="AZ466" s="14" t="n">
        <v>0.031</v>
      </c>
      <c r="BA466" s="14" t="n">
        <v>0</v>
      </c>
      <c r="BB466" s="14" t="n">
        <v>0</v>
      </c>
      <c r="BC466" s="14" t="n">
        <v>0.527</v>
      </c>
      <c r="BD466" s="14" t="n">
        <v>0.129</v>
      </c>
      <c r="BE466" s="14" t="n">
        <v>-0.513</v>
      </c>
      <c r="BF466" s="14" t="n">
        <v>0.014</v>
      </c>
      <c r="BG466" s="14" t="n">
        <v>0</v>
      </c>
      <c r="BH466" s="14" t="n">
        <v>0</v>
      </c>
      <c r="BI466" s="14" t="n">
        <v>0.64</v>
      </c>
      <c r="BJ466" s="14" t="n">
        <v>0.129</v>
      </c>
      <c r="BK466" s="14" t="n">
        <v>-0.621</v>
      </c>
      <c r="BL466" s="14" t="n">
        <v>0.019</v>
      </c>
      <c r="BM466" s="14" t="n">
        <v>0</v>
      </c>
      <c r="BN466" s="14" t="n">
        <v>0</v>
      </c>
      <c r="BO466" s="14" t="n">
        <v>0</v>
      </c>
      <c r="BP466" s="14" t="n">
        <v>-0.061</v>
      </c>
      <c r="BQ466" s="14" t="n">
        <v>0</v>
      </c>
      <c r="BR466" s="14" t="n">
        <v>0</v>
      </c>
      <c r="BS466" s="14" t="n">
        <v>1</v>
      </c>
      <c r="BT466" s="14" t="n">
        <v>0</v>
      </c>
      <c r="BU466" s="14" t="n">
        <v>-0.061</v>
      </c>
      <c r="BV466" s="14" t="n">
        <v>0.005</v>
      </c>
      <c r="BW466" s="14" t="n">
        <v>0</v>
      </c>
      <c r="BX466" s="14" t="n">
        <v>1</v>
      </c>
      <c r="BY466" s="14" t="n">
        <v>13.254</v>
      </c>
      <c r="BZ466" s="14" t="n">
        <v>0</v>
      </c>
      <c r="CA466" s="14" t="n">
        <v>13.254</v>
      </c>
      <c r="CB466" s="14" t="n">
        <v>0</v>
      </c>
      <c r="CC466" s="14" t="n">
        <v>87.07899999999999</v>
      </c>
      <c r="CD466" s="14" t="n">
        <v>7.95</v>
      </c>
      <c r="CE466" s="14" t="n">
        <v>-85.489</v>
      </c>
      <c r="CF466" s="14" t="n">
        <v>1.59</v>
      </c>
      <c r="CG466" s="14" t="n">
        <v>0</v>
      </c>
      <c r="CH466" s="14" t="n">
        <v>0</v>
      </c>
      <c r="CI466" s="14" t="n">
        <v>0</v>
      </c>
      <c r="CJ466" s="14" t="n">
        <v>0</v>
      </c>
      <c r="CK466" s="14" t="n">
        <v>0</v>
      </c>
      <c r="CL466" s="14" t="n">
        <v>0</v>
      </c>
      <c r="CM466" s="14" t="n">
        <v>0</v>
      </c>
      <c r="CN466" s="14" t="n">
        <v>0</v>
      </c>
      <c r="CO466" s="14" t="n">
        <v>0</v>
      </c>
      <c r="CP466" s="14" t="n">
        <v>0</v>
      </c>
      <c r="CQ466" s="14" t="n">
        <v>1.348</v>
      </c>
      <c r="CR466" s="14" t="n">
        <v>1</v>
      </c>
      <c r="CS466" s="14" t="n">
        <v>7.731</v>
      </c>
      <c r="CT466" s="14" t="n">
        <v>4.861</v>
      </c>
      <c r="CU466" s="14" t="n">
        <v>9.260999999999999</v>
      </c>
    </row>
    <row r="467">
      <c r="A467" s="14" t="inlineStr">
        <is>
          <t>LBY2024</t>
        </is>
      </c>
      <c r="B467" s="14" t="inlineStr">
        <is>
          <t>LBY</t>
        </is>
      </c>
      <c r="C467" s="14" t="inlineStr">
        <is>
          <t>LBY</t>
        </is>
      </c>
      <c r="D467" s="14" t="inlineStr">
        <is>
          <t>Libya</t>
        </is>
      </c>
      <c r="E467" s="14" t="n">
        <v>2024</v>
      </c>
      <c r="F467" s="14" t="n">
        <v>0</v>
      </c>
      <c r="G467" s="14" t="n">
        <v>5.575</v>
      </c>
      <c r="H467" s="14" t="n">
        <v>1.324</v>
      </c>
      <c r="I467" s="14" t="n">
        <v>0.208</v>
      </c>
      <c r="J467" s="14" t="n">
        <v>5.783</v>
      </c>
      <c r="K467" s="14" t="n">
        <v>0</v>
      </c>
      <c r="L467" s="14" t="n">
        <v>1</v>
      </c>
      <c r="M467" s="14" t="n">
        <v>7.124</v>
      </c>
      <c r="N467" s="14" t="n">
        <v>3.971</v>
      </c>
      <c r="O467" s="14" t="n">
        <v>0.176</v>
      </c>
      <c r="P467" s="14" t="n">
        <v>7.299</v>
      </c>
      <c r="Q467" s="14" t="n">
        <v>0</v>
      </c>
      <c r="R467" s="14" t="n">
        <v>1</v>
      </c>
      <c r="S467" s="14" t="n">
        <v>12.193</v>
      </c>
      <c r="T467" s="14" t="n">
        <v>7.942</v>
      </c>
      <c r="U467" s="14" t="n">
        <v>0.208</v>
      </c>
      <c r="V467" s="14" t="n">
        <v>12.401</v>
      </c>
      <c r="W467" s="14" t="n">
        <v>0</v>
      </c>
      <c r="X467" s="14" t="n">
        <v>1</v>
      </c>
      <c r="Y467" s="14" t="n">
        <v>8.26</v>
      </c>
      <c r="Z467" s="14" t="n">
        <v>0.906</v>
      </c>
      <c r="AA467" s="14" t="n">
        <v>-7.389</v>
      </c>
      <c r="AB467" s="14" t="n">
        <v>0.871</v>
      </c>
      <c r="AC467" s="14" t="n">
        <v>0</v>
      </c>
      <c r="AD467" s="14" t="n">
        <v>0</v>
      </c>
      <c r="AE467" s="14" t="n">
        <v>8.922000000000001</v>
      </c>
      <c r="AF467" s="14" t="n">
        <v>1.735</v>
      </c>
      <c r="AG467" s="14" t="n">
        <v>-8.678000000000001</v>
      </c>
      <c r="AH467" s="14" t="n">
        <v>0.244</v>
      </c>
      <c r="AI467" s="14" t="n">
        <v>0</v>
      </c>
      <c r="AJ467" s="14" t="n">
        <v>0</v>
      </c>
      <c r="AK467" s="14" t="n">
        <v>12.892</v>
      </c>
      <c r="AL467" s="14" t="n">
        <v>6.082</v>
      </c>
      <c r="AM467" s="14" t="n">
        <v>-0.696</v>
      </c>
      <c r="AN467" s="14" t="n">
        <v>12.197</v>
      </c>
      <c r="AO467" s="14" t="n">
        <v>0</v>
      </c>
      <c r="AP467" s="14" t="n">
        <v>1</v>
      </c>
      <c r="AQ467" s="14" t="n">
        <v>0.72</v>
      </c>
      <c r="AR467" s="14" t="n">
        <v>0.132</v>
      </c>
      <c r="AS467" s="14" t="n">
        <v>-0.6879999999999999</v>
      </c>
      <c r="AT467" s="14" t="n">
        <v>0.032</v>
      </c>
      <c r="AU467" s="14" t="n">
        <v>0</v>
      </c>
      <c r="AV467" s="14" t="n">
        <v>0</v>
      </c>
      <c r="AW467" s="14" t="n">
        <v>0.734</v>
      </c>
      <c r="AX467" s="14" t="n">
        <v>0.132</v>
      </c>
      <c r="AY467" s="14" t="n">
        <v>-0.702</v>
      </c>
      <c r="AZ467" s="14" t="n">
        <v>0.032</v>
      </c>
      <c r="BA467" s="14" t="n">
        <v>0</v>
      </c>
      <c r="BB467" s="14" t="n">
        <v>0</v>
      </c>
      <c r="BC467" s="14" t="n">
        <v>0.51</v>
      </c>
      <c r="BD467" s="14" t="n">
        <v>0.132</v>
      </c>
      <c r="BE467" s="14" t="n">
        <v>-0.496</v>
      </c>
      <c r="BF467" s="14" t="n">
        <v>0.014</v>
      </c>
      <c r="BG467" s="14" t="n">
        <v>0</v>
      </c>
      <c r="BH467" s="14" t="n">
        <v>0</v>
      </c>
      <c r="BI467" s="14" t="n">
        <v>0.652</v>
      </c>
      <c r="BJ467" s="14" t="n">
        <v>0.132</v>
      </c>
      <c r="BK467" s="14" t="n">
        <v>-0.633</v>
      </c>
      <c r="BL467" s="14" t="n">
        <v>0.019</v>
      </c>
      <c r="BM467" s="14" t="n">
        <v>0</v>
      </c>
      <c r="BN467" s="14" t="n">
        <v>0</v>
      </c>
      <c r="BO467" s="14" t="n">
        <v>0</v>
      </c>
      <c r="BP467" s="14" t="n">
        <v>-0.063</v>
      </c>
      <c r="BQ467" s="14" t="n">
        <v>0</v>
      </c>
      <c r="BR467" s="14" t="n">
        <v>0</v>
      </c>
      <c r="BS467" s="14" t="n">
        <v>1</v>
      </c>
      <c r="BT467" s="14" t="n">
        <v>0</v>
      </c>
      <c r="BU467" s="14" t="n">
        <v>-0.063</v>
      </c>
      <c r="BV467" s="14" t="n">
        <v>0.005</v>
      </c>
      <c r="BW467" s="14" t="n">
        <v>0</v>
      </c>
      <c r="BX467" s="14" t="n">
        <v>1</v>
      </c>
      <c r="BY467" s="14" t="n">
        <v>13.646</v>
      </c>
      <c r="BZ467" s="14" t="n">
        <v>0</v>
      </c>
      <c r="CA467" s="14" t="n">
        <v>13.646</v>
      </c>
      <c r="CB467" s="14" t="n">
        <v>0</v>
      </c>
      <c r="CC467" s="14" t="n">
        <v>86.38500000000001</v>
      </c>
      <c r="CD467" s="14" t="n">
        <v>7.95</v>
      </c>
      <c r="CE467" s="14" t="n">
        <v>-84.795</v>
      </c>
      <c r="CF467" s="14" t="n">
        <v>1.59</v>
      </c>
      <c r="CG467" s="14" t="n">
        <v>0</v>
      </c>
      <c r="CH467" s="14" t="n">
        <v>0</v>
      </c>
      <c r="CI467" s="14" t="n">
        <v>0</v>
      </c>
      <c r="CJ467" s="14" t="n">
        <v>0</v>
      </c>
      <c r="CK467" s="14" t="n">
        <v>0</v>
      </c>
      <c r="CL467" s="14" t="n">
        <v>0</v>
      </c>
      <c r="CM467" s="14" t="n">
        <v>0</v>
      </c>
      <c r="CN467" s="14" t="n">
        <v>0</v>
      </c>
      <c r="CO467" s="14" t="n">
        <v>0</v>
      </c>
      <c r="CP467" s="14" t="n">
        <v>0</v>
      </c>
      <c r="CQ467" s="14" t="n">
        <v>1.387</v>
      </c>
      <c r="CR467" s="14" t="n">
        <v>1</v>
      </c>
      <c r="CS467" s="14" t="n">
        <v>7.598</v>
      </c>
      <c r="CT467" s="14" t="n">
        <v>4.251</v>
      </c>
      <c r="CU467" s="14" t="n">
        <v>7.598</v>
      </c>
    </row>
    <row r="468">
      <c r="A468" s="14" t="inlineStr">
        <is>
          <t>LIE2021</t>
        </is>
      </c>
      <c r="B468" s="14" t="inlineStr">
        <is>
          <t>LIE</t>
        </is>
      </c>
      <c r="C468" s="14" t="inlineStr">
        <is>
          <t>LIE</t>
        </is>
      </c>
      <c r="D468" s="14" t="inlineStr">
        <is>
          <t>Liechtenstein</t>
        </is>
      </c>
      <c r="E468" s="14" t="n">
        <v>2021</v>
      </c>
      <c r="F468" s="14" t="n">
        <v>0.077</v>
      </c>
      <c r="G468" s="14" t="n">
        <v>5.553</v>
      </c>
      <c r="H468" s="14" t="n">
        <v>1.143</v>
      </c>
      <c r="I468" s="14" t="n">
        <v>3.278</v>
      </c>
      <c r="J468" s="14" t="n">
        <v>8.831</v>
      </c>
      <c r="K468" s="14" t="n">
        <v>0</v>
      </c>
      <c r="L468" s="14" t="n">
        <v>1</v>
      </c>
      <c r="M468" s="14" t="n">
        <v>7.964</v>
      </c>
      <c r="N468" s="14" t="n">
        <v>3.43</v>
      </c>
      <c r="O468" s="14" t="n">
        <v>3.269</v>
      </c>
      <c r="P468" s="14" t="n">
        <v>11.234</v>
      </c>
      <c r="Q468" s="14" t="n">
        <v>0</v>
      </c>
      <c r="R468" s="14" t="n">
        <v>1</v>
      </c>
      <c r="S468" s="14" t="n">
        <v>11.27</v>
      </c>
      <c r="T468" s="14" t="n">
        <v>6.86</v>
      </c>
      <c r="U468" s="14" t="n">
        <v>2.24</v>
      </c>
      <c r="V468" s="14" t="n">
        <v>14.55</v>
      </c>
      <c r="W468" s="14" t="n">
        <v>0.077</v>
      </c>
      <c r="X468" s="14" t="n">
        <v>1</v>
      </c>
      <c r="Y468" s="14" t="n">
        <v>27.896</v>
      </c>
      <c r="Z468" s="14" t="n">
        <v>3.081</v>
      </c>
      <c r="AA468" s="14" t="n">
        <v>-10.453</v>
      </c>
      <c r="AB468" s="14" t="n">
        <v>17.443</v>
      </c>
      <c r="AC468" s="14" t="n">
        <v>0</v>
      </c>
      <c r="AD468" s="14" t="n">
        <v>1</v>
      </c>
      <c r="AE468" s="14" t="n">
        <v>27.853</v>
      </c>
      <c r="AF468" s="14" t="n">
        <v>5.481</v>
      </c>
      <c r="AG468" s="14" t="n">
        <v>-10.41</v>
      </c>
      <c r="AH468" s="14" t="n">
        <v>17.443</v>
      </c>
      <c r="AI468" s="14" t="n">
        <v>0</v>
      </c>
      <c r="AJ468" s="14" t="n">
        <v>1</v>
      </c>
      <c r="AK468" s="14" t="n">
        <v>37.014</v>
      </c>
      <c r="AL468" s="14" t="n">
        <v>18.167</v>
      </c>
      <c r="AM468" s="14" t="n">
        <v>-15.073</v>
      </c>
      <c r="AN468" s="14" t="n">
        <v>23.631</v>
      </c>
      <c r="AO468" s="14" t="n">
        <v>0.077</v>
      </c>
      <c r="AP468" s="14" t="n">
        <v>1</v>
      </c>
      <c r="AQ468" s="14" t="n">
        <v>0.619</v>
      </c>
      <c r="AR468" s="14" t="n">
        <v>0.114</v>
      </c>
      <c r="AS468" s="14" t="n">
        <v>0.073</v>
      </c>
      <c r="AT468" s="14" t="n">
        <v>0.745</v>
      </c>
      <c r="AU468" s="14" t="n">
        <v>0.077</v>
      </c>
      <c r="AV468" s="14" t="n">
        <v>1</v>
      </c>
      <c r="AW468" s="14" t="n">
        <v>0.599</v>
      </c>
      <c r="AX468" s="14" t="n">
        <v>0.114</v>
      </c>
      <c r="AY468" s="14" t="n">
        <v>0.074</v>
      </c>
      <c r="AZ468" s="14" t="n">
        <v>0.725</v>
      </c>
      <c r="BA468" s="14" t="n">
        <v>0.077</v>
      </c>
      <c r="BB468" s="14" t="n">
        <v>1</v>
      </c>
      <c r="BC468" s="14" t="n">
        <v>0.439</v>
      </c>
      <c r="BD468" s="14" t="n">
        <v>0.114</v>
      </c>
      <c r="BE468" s="14" t="n">
        <v>0.046</v>
      </c>
      <c r="BF468" s="14" t="n">
        <v>0.523</v>
      </c>
      <c r="BG468" s="14" t="n">
        <v>0.077</v>
      </c>
      <c r="BH468" s="14" t="n">
        <v>1</v>
      </c>
      <c r="BI468" s="14" t="n">
        <v>0.505</v>
      </c>
      <c r="BJ468" s="14" t="n">
        <v>0.114</v>
      </c>
      <c r="BK468" s="14" t="n">
        <v>0.067</v>
      </c>
      <c r="BL468" s="14" t="n">
        <v>0.616</v>
      </c>
      <c r="BM468" s="14" t="n">
        <v>0.077</v>
      </c>
      <c r="BN468" s="14" t="n">
        <v>1</v>
      </c>
      <c r="BO468" s="14" t="n">
        <v>0</v>
      </c>
      <c r="BP468" s="14" t="n">
        <v>0</v>
      </c>
      <c r="BQ468" s="14" t="n">
        <v>0</v>
      </c>
      <c r="BR468" s="14" t="n">
        <v>0</v>
      </c>
      <c r="BS468" s="14" t="n">
        <v>1</v>
      </c>
      <c r="BT468" s="14" t="n">
        <v>0</v>
      </c>
      <c r="BU468" s="14" t="n">
        <v>0.016</v>
      </c>
      <c r="BV468" s="14" t="n">
        <v>0.248</v>
      </c>
      <c r="BW468" s="14" t="n">
        <v>0.077</v>
      </c>
      <c r="BX468" s="14" t="n">
        <v>1</v>
      </c>
      <c r="BY468" s="14" t="n">
        <v>11.787</v>
      </c>
      <c r="BZ468" s="14" t="n">
        <v>0</v>
      </c>
      <c r="CA468" s="14" t="n">
        <v>11.787</v>
      </c>
      <c r="CB468" s="14" t="n">
        <v>0</v>
      </c>
      <c r="CC468" s="14" t="n">
        <v>78.125</v>
      </c>
      <c r="CD468" s="14" t="n">
        <v>7.95</v>
      </c>
      <c r="CE468" s="14" t="n">
        <v>42.747</v>
      </c>
      <c r="CF468" s="14" t="n">
        <v>130.179</v>
      </c>
      <c r="CG468" s="14" t="n">
        <v>0.077</v>
      </c>
      <c r="CH468" s="14" t="n">
        <v>1</v>
      </c>
      <c r="CI468" s="14" t="n">
        <v>0</v>
      </c>
      <c r="CJ468" s="14" t="n">
        <v>0</v>
      </c>
      <c r="CK468" s="14" t="n">
        <v>0</v>
      </c>
      <c r="CL468" s="14" t="n">
        <v>0</v>
      </c>
      <c r="CM468" s="14" t="n">
        <v>0</v>
      </c>
      <c r="CN468" s="14" t="n">
        <v>0</v>
      </c>
      <c r="CO468" s="14" t="n">
        <v>0</v>
      </c>
      <c r="CP468" s="14" t="n">
        <v>0</v>
      </c>
      <c r="CQ468" s="14" t="n">
        <v>1.198</v>
      </c>
      <c r="CR468" s="14" t="n">
        <v>0</v>
      </c>
      <c r="CS468" s="14" t="n">
        <v>4.776</v>
      </c>
      <c r="CT468" s="14" t="n">
        <v>4.41</v>
      </c>
      <c r="CU468" s="14" t="n">
        <v>15.162</v>
      </c>
    </row>
    <row r="469">
      <c r="A469" s="14" t="inlineStr">
        <is>
          <t>LIE2022</t>
        </is>
      </c>
      <c r="B469" s="14" t="inlineStr">
        <is>
          <t>LIE</t>
        </is>
      </c>
      <c r="C469" s="14" t="inlineStr">
        <is>
          <t>LIE</t>
        </is>
      </c>
      <c r="D469" s="14" t="inlineStr">
        <is>
          <t>Liechtenstein</t>
        </is>
      </c>
      <c r="E469" s="14" t="n">
        <v>2022</v>
      </c>
      <c r="F469" s="14" t="n">
        <v>0.077</v>
      </c>
      <c r="G469" s="14" t="n">
        <v>7.077</v>
      </c>
      <c r="H469" s="14" t="n">
        <v>1.235</v>
      </c>
      <c r="I469" s="14" t="n">
        <v>8.454000000000001</v>
      </c>
      <c r="J469" s="14" t="n">
        <v>15.531</v>
      </c>
      <c r="K469" s="14" t="n">
        <v>0</v>
      </c>
      <c r="L469" s="14" t="n">
        <v>1</v>
      </c>
      <c r="M469" s="14" t="n">
        <v>9.782999999999999</v>
      </c>
      <c r="N469" s="14" t="n">
        <v>3.704</v>
      </c>
      <c r="O469" s="14" t="n">
        <v>8.411</v>
      </c>
      <c r="P469" s="14" t="n">
        <v>18.194</v>
      </c>
      <c r="Q469" s="14" t="n">
        <v>0</v>
      </c>
      <c r="R469" s="14" t="n">
        <v>1</v>
      </c>
      <c r="S469" s="14" t="n">
        <v>13.25</v>
      </c>
      <c r="T469" s="14" t="n">
        <v>7.408</v>
      </c>
      <c r="U469" s="14" t="n">
        <v>11.56</v>
      </c>
      <c r="V469" s="14" t="n">
        <v>26.569</v>
      </c>
      <c r="W469" s="14" t="n">
        <v>0.077</v>
      </c>
      <c r="X469" s="14" t="n">
        <v>1</v>
      </c>
      <c r="Y469" s="14" t="n">
        <v>44.151</v>
      </c>
      <c r="Z469" s="14" t="n">
        <v>4.632</v>
      </c>
      <c r="AA469" s="14" t="n">
        <v>-8.944000000000001</v>
      </c>
      <c r="AB469" s="14" t="n">
        <v>35.207</v>
      </c>
      <c r="AC469" s="14" t="n">
        <v>0</v>
      </c>
      <c r="AD469" s="14" t="n">
        <v>1</v>
      </c>
      <c r="AE469" s="14" t="n">
        <v>44.199</v>
      </c>
      <c r="AF469" s="14" t="n">
        <v>8.194000000000001</v>
      </c>
      <c r="AG469" s="14" t="n">
        <v>-8.99</v>
      </c>
      <c r="AH469" s="14" t="n">
        <v>35.209</v>
      </c>
      <c r="AI469" s="14" t="n">
        <v>0</v>
      </c>
      <c r="AJ469" s="14" t="n">
        <v>1</v>
      </c>
      <c r="AK469" s="14" t="n">
        <v>53.909</v>
      </c>
      <c r="AL469" s="14" t="n">
        <v>25.744</v>
      </c>
      <c r="AM469" s="14" t="n">
        <v>-13.26</v>
      </c>
      <c r="AN469" s="14" t="n">
        <v>43.778</v>
      </c>
      <c r="AO469" s="14" t="n">
        <v>0.077</v>
      </c>
      <c r="AP469" s="14" t="n">
        <v>1</v>
      </c>
      <c r="AQ469" s="14" t="n">
        <v>0.861</v>
      </c>
      <c r="AR469" s="14" t="n">
        <v>0.123</v>
      </c>
      <c r="AS469" s="14" t="n">
        <v>0.312</v>
      </c>
      <c r="AT469" s="14" t="n">
        <v>1.256</v>
      </c>
      <c r="AU469" s="14" t="n">
        <v>0.077</v>
      </c>
      <c r="AV469" s="14" t="n">
        <v>1</v>
      </c>
      <c r="AW469" s="14" t="n">
        <v>0.986</v>
      </c>
      <c r="AX469" s="14" t="n">
        <v>0.123</v>
      </c>
      <c r="AY469" s="14" t="n">
        <v>0.345</v>
      </c>
      <c r="AZ469" s="14" t="n">
        <v>1.425</v>
      </c>
      <c r="BA469" s="14" t="n">
        <v>0.077</v>
      </c>
      <c r="BB469" s="14" t="n">
        <v>1</v>
      </c>
      <c r="BC469" s="14" t="n">
        <v>0.598</v>
      </c>
      <c r="BD469" s="14" t="n">
        <v>0.123</v>
      </c>
      <c r="BE469" s="14" t="n">
        <v>0.22</v>
      </c>
      <c r="BF469" s="14" t="n">
        <v>0.876</v>
      </c>
      <c r="BG469" s="14" t="n">
        <v>0.077</v>
      </c>
      <c r="BH469" s="14" t="n">
        <v>1</v>
      </c>
      <c r="BI469" s="14" t="n">
        <v>0.612</v>
      </c>
      <c r="BJ469" s="14" t="n">
        <v>0.123</v>
      </c>
      <c r="BK469" s="14" t="n">
        <v>0.314</v>
      </c>
      <c r="BL469" s="14" t="n">
        <v>0.993</v>
      </c>
      <c r="BM469" s="14" t="n">
        <v>0.077</v>
      </c>
      <c r="BN469" s="14" t="n">
        <v>1</v>
      </c>
      <c r="BO469" s="14" t="n">
        <v>0</v>
      </c>
      <c r="BP469" s="14" t="n">
        <v>0</v>
      </c>
      <c r="BQ469" s="14" t="n">
        <v>0</v>
      </c>
      <c r="BR469" s="14" t="n">
        <v>0</v>
      </c>
      <c r="BS469" s="14" t="n">
        <v>1</v>
      </c>
      <c r="BT469" s="14" t="n">
        <v>0</v>
      </c>
      <c r="BU469" s="14" t="n">
        <v>0.016</v>
      </c>
      <c r="BV469" s="14" t="n">
        <v>0.238</v>
      </c>
      <c r="BW469" s="14" t="n">
        <v>0.077</v>
      </c>
      <c r="BX469" s="14" t="n">
        <v>1</v>
      </c>
      <c r="BY469" s="14" t="n">
        <v>12.729</v>
      </c>
      <c r="BZ469" s="14" t="n">
        <v>0</v>
      </c>
      <c r="CA469" s="14" t="n">
        <v>12.729</v>
      </c>
      <c r="CB469" s="14" t="n">
        <v>0</v>
      </c>
      <c r="CC469" s="14" t="n">
        <v>97.90000000000001</v>
      </c>
      <c r="CD469" s="14" t="n">
        <v>7.95</v>
      </c>
      <c r="CE469" s="14" t="n">
        <v>43.51</v>
      </c>
      <c r="CF469" s="14" t="n">
        <v>151.435</v>
      </c>
      <c r="CG469" s="14" t="n">
        <v>0.077</v>
      </c>
      <c r="CH469" s="14" t="n">
        <v>1</v>
      </c>
      <c r="CI469" s="14" t="n">
        <v>0</v>
      </c>
      <c r="CJ469" s="14" t="n">
        <v>0</v>
      </c>
      <c r="CK469" s="14" t="n">
        <v>0</v>
      </c>
      <c r="CL469" s="14" t="n">
        <v>0</v>
      </c>
      <c r="CM469" s="14" t="n">
        <v>0</v>
      </c>
      <c r="CN469" s="14" t="n">
        <v>0</v>
      </c>
      <c r="CO469" s="14" t="n">
        <v>0</v>
      </c>
      <c r="CP469" s="14" t="n">
        <v>0</v>
      </c>
      <c r="CQ469" s="14" t="n">
        <v>1.294</v>
      </c>
      <c r="CR469" s="14" t="n">
        <v>0</v>
      </c>
      <c r="CS469" s="14" t="n">
        <v>5.158</v>
      </c>
      <c r="CT469" s="14" t="n">
        <v>5.842</v>
      </c>
      <c r="CU469" s="14" t="n">
        <v>31.326</v>
      </c>
    </row>
    <row r="470">
      <c r="A470" s="14" t="inlineStr">
        <is>
          <t>LIE2023</t>
        </is>
      </c>
      <c r="B470" s="14" t="inlineStr">
        <is>
          <t>LIE</t>
        </is>
      </c>
      <c r="C470" s="14" t="inlineStr">
        <is>
          <t>LIE</t>
        </is>
      </c>
      <c r="D470" s="14" t="inlineStr">
        <is>
          <t>Liechtenstein</t>
        </is>
      </c>
      <c r="E470" s="14" t="n">
        <v>2023</v>
      </c>
      <c r="F470" s="14" t="n">
        <v>0.077</v>
      </c>
      <c r="G470" s="14" t="n">
        <v>4.752</v>
      </c>
      <c r="H470" s="14" t="n">
        <v>1.286</v>
      </c>
      <c r="I470" s="14" t="n">
        <v>9.773999999999999</v>
      </c>
      <c r="J470" s="14" t="n">
        <v>14.526</v>
      </c>
      <c r="K470" s="14" t="n">
        <v>0</v>
      </c>
      <c r="L470" s="14" t="n">
        <v>1</v>
      </c>
      <c r="M470" s="14" t="n">
        <v>7.886</v>
      </c>
      <c r="N470" s="14" t="n">
        <v>3.857</v>
      </c>
      <c r="O470" s="14" t="n">
        <v>9.721</v>
      </c>
      <c r="P470" s="14" t="n">
        <v>17.607</v>
      </c>
      <c r="Q470" s="14" t="n">
        <v>0</v>
      </c>
      <c r="R470" s="14" t="n">
        <v>1</v>
      </c>
      <c r="S470" s="14" t="n">
        <v>11.18</v>
      </c>
      <c r="T470" s="14" t="n">
        <v>7.714</v>
      </c>
      <c r="U470" s="14" t="n">
        <v>12.154</v>
      </c>
      <c r="V470" s="14" t="n">
        <v>24.918</v>
      </c>
      <c r="W470" s="14" t="n">
        <v>0.077</v>
      </c>
      <c r="X470" s="14" t="n">
        <v>1</v>
      </c>
      <c r="Y470" s="14" t="n">
        <v>24.499</v>
      </c>
      <c r="Z470" s="14" t="n">
        <v>2.744</v>
      </c>
      <c r="AA470" s="14" t="n">
        <v>23.233</v>
      </c>
      <c r="AB470" s="14" t="n">
        <v>47.732</v>
      </c>
      <c r="AC470" s="14" t="n">
        <v>0</v>
      </c>
      <c r="AD470" s="14" t="n">
        <v>1</v>
      </c>
      <c r="AE470" s="14" t="n">
        <v>24.598</v>
      </c>
      <c r="AF470" s="14" t="n">
        <v>4.899</v>
      </c>
      <c r="AG470" s="14" t="n">
        <v>23.137</v>
      </c>
      <c r="AH470" s="14" t="n">
        <v>47.734</v>
      </c>
      <c r="AI470" s="14" t="n">
        <v>0</v>
      </c>
      <c r="AJ470" s="14" t="n">
        <v>1</v>
      </c>
      <c r="AK470" s="14" t="n">
        <v>34.613</v>
      </c>
      <c r="AL470" s="14" t="n">
        <v>17.146</v>
      </c>
      <c r="AM470" s="14" t="n">
        <v>21.899</v>
      </c>
      <c r="AN470" s="14" t="n">
        <v>60.863</v>
      </c>
      <c r="AO470" s="14" t="n">
        <v>0.077</v>
      </c>
      <c r="AP470" s="14" t="n">
        <v>1</v>
      </c>
      <c r="AQ470" s="14" t="n">
        <v>0.76</v>
      </c>
      <c r="AR470" s="14" t="n">
        <v>0.129</v>
      </c>
      <c r="AS470" s="14" t="n">
        <v>0.324</v>
      </c>
      <c r="AT470" s="14" t="n">
        <v>1.158</v>
      </c>
      <c r="AU470" s="14" t="n">
        <v>0.077</v>
      </c>
      <c r="AV470" s="14" t="n">
        <v>1</v>
      </c>
      <c r="AW470" s="14" t="n">
        <v>0.8110000000000001</v>
      </c>
      <c r="AX470" s="14" t="n">
        <v>0.129</v>
      </c>
      <c r="AY470" s="14" t="n">
        <v>0.358</v>
      </c>
      <c r="AZ470" s="14" t="n">
        <v>1.248</v>
      </c>
      <c r="BA470" s="14" t="n">
        <v>0.077</v>
      </c>
      <c r="BB470" s="14" t="n">
        <v>1</v>
      </c>
      <c r="BC470" s="14" t="n">
        <v>0.535</v>
      </c>
      <c r="BD470" s="14" t="n">
        <v>0.129</v>
      </c>
      <c r="BE470" s="14" t="n">
        <v>0.23</v>
      </c>
      <c r="BF470" s="14" t="n">
        <v>0.8169999999999999</v>
      </c>
      <c r="BG470" s="14" t="n">
        <v>0.077</v>
      </c>
      <c r="BH470" s="14" t="n">
        <v>1</v>
      </c>
      <c r="BI470" s="14" t="n">
        <v>0.579</v>
      </c>
      <c r="BJ470" s="14" t="n">
        <v>0.129</v>
      </c>
      <c r="BK470" s="14" t="n">
        <v>0.33</v>
      </c>
      <c r="BL470" s="14" t="n">
        <v>0.972</v>
      </c>
      <c r="BM470" s="14" t="n">
        <v>0.077</v>
      </c>
      <c r="BN470" s="14" t="n">
        <v>1</v>
      </c>
      <c r="BO470" s="14" t="n">
        <v>0</v>
      </c>
      <c r="BP470" s="14" t="n">
        <v>0</v>
      </c>
      <c r="BQ470" s="14" t="n">
        <v>0</v>
      </c>
      <c r="BR470" s="14" t="n">
        <v>0</v>
      </c>
      <c r="BS470" s="14" t="n">
        <v>1</v>
      </c>
      <c r="BT470" s="14" t="n">
        <v>0</v>
      </c>
      <c r="BU470" s="14" t="n">
        <v>0.017</v>
      </c>
      <c r="BV470" s="14" t="n">
        <v>0.429</v>
      </c>
      <c r="BW470" s="14" t="n">
        <v>0.077</v>
      </c>
      <c r="BX470" s="14" t="n">
        <v>1</v>
      </c>
      <c r="BY470" s="14" t="n">
        <v>13.254</v>
      </c>
      <c r="BZ470" s="14" t="n">
        <v>0</v>
      </c>
      <c r="CA470" s="14" t="n">
        <v>13.254</v>
      </c>
      <c r="CB470" s="14" t="n">
        <v>0</v>
      </c>
      <c r="CC470" s="14" t="n">
        <v>83.248</v>
      </c>
      <c r="CD470" s="14" t="n">
        <v>7.95</v>
      </c>
      <c r="CE470" s="14" t="n">
        <v>49.955</v>
      </c>
      <c r="CF470" s="14" t="n">
        <v>142.247</v>
      </c>
      <c r="CG470" s="14" t="n">
        <v>0.077</v>
      </c>
      <c r="CH470" s="14" t="n">
        <v>1</v>
      </c>
      <c r="CI470" s="14" t="n">
        <v>0</v>
      </c>
      <c r="CJ470" s="14" t="n">
        <v>0</v>
      </c>
      <c r="CK470" s="14" t="n">
        <v>0</v>
      </c>
      <c r="CL470" s="14" t="n">
        <v>0</v>
      </c>
      <c r="CM470" s="14" t="n">
        <v>0</v>
      </c>
      <c r="CN470" s="14" t="n">
        <v>0</v>
      </c>
      <c r="CO470" s="14" t="n">
        <v>0</v>
      </c>
      <c r="CP470" s="14" t="n">
        <v>0</v>
      </c>
      <c r="CQ470" s="14" t="n">
        <v>1.348</v>
      </c>
      <c r="CR470" s="14" t="n">
        <v>0</v>
      </c>
      <c r="CS470" s="14" t="n">
        <v>5.37</v>
      </c>
      <c r="CT470" s="14" t="n">
        <v>3.466</v>
      </c>
      <c r="CU470" s="14" t="n">
        <v>11.622</v>
      </c>
    </row>
    <row r="471">
      <c r="A471" s="14" t="inlineStr">
        <is>
          <t>LIE2024</t>
        </is>
      </c>
      <c r="B471" s="14" t="inlineStr">
        <is>
          <t>LIE</t>
        </is>
      </c>
      <c r="C471" s="14" t="inlineStr">
        <is>
          <t>LIE</t>
        </is>
      </c>
      <c r="D471" s="14" t="inlineStr">
        <is>
          <t>Liechtenstein</t>
        </is>
      </c>
      <c r="E471" s="14" t="n">
        <v>2024</v>
      </c>
      <c r="F471" s="14" t="n">
        <v>0.077</v>
      </c>
      <c r="G471" s="14" t="n">
        <v>4.351</v>
      </c>
      <c r="H471" s="14" t="n">
        <v>1.324</v>
      </c>
      <c r="I471" s="14" t="n">
        <v>6.411</v>
      </c>
      <c r="J471" s="14" t="n">
        <v>10.762</v>
      </c>
      <c r="K471" s="14" t="n">
        <v>0</v>
      </c>
      <c r="L471" s="14" t="n">
        <v>1</v>
      </c>
      <c r="M471" s="14" t="n">
        <v>7.124</v>
      </c>
      <c r="N471" s="14" t="n">
        <v>3.971</v>
      </c>
      <c r="O471" s="14" t="n">
        <v>6.375</v>
      </c>
      <c r="P471" s="14" t="n">
        <v>13.499</v>
      </c>
      <c r="Q471" s="14" t="n">
        <v>0</v>
      </c>
      <c r="R471" s="14" t="n">
        <v>1</v>
      </c>
      <c r="S471" s="14" t="n">
        <v>10.969</v>
      </c>
      <c r="T471" s="14" t="n">
        <v>7.942</v>
      </c>
      <c r="U471" s="14" t="n">
        <v>12.675</v>
      </c>
      <c r="V471" s="14" t="n">
        <v>25.2</v>
      </c>
      <c r="W471" s="14" t="n">
        <v>0.077</v>
      </c>
      <c r="X471" s="14" t="n">
        <v>1</v>
      </c>
      <c r="Y471" s="14" t="n">
        <v>24.941</v>
      </c>
      <c r="Z471" s="14" t="n">
        <v>3.149</v>
      </c>
      <c r="AA471" s="14" t="n">
        <v>10.573</v>
      </c>
      <c r="AB471" s="14" t="n">
        <v>35.514</v>
      </c>
      <c r="AC471" s="14" t="n">
        <v>0</v>
      </c>
      <c r="AD471" s="14" t="n">
        <v>1</v>
      </c>
      <c r="AE471" s="14" t="n">
        <v>24.941</v>
      </c>
      <c r="AF471" s="14" t="n">
        <v>5.464</v>
      </c>
      <c r="AG471" s="14" t="n">
        <v>10.574</v>
      </c>
      <c r="AH471" s="14" t="n">
        <v>35.516</v>
      </c>
      <c r="AI471" s="14" t="n">
        <v>0</v>
      </c>
      <c r="AJ471" s="14" t="n">
        <v>1</v>
      </c>
      <c r="AK471" s="14" t="n">
        <v>36.821</v>
      </c>
      <c r="AL471" s="14" t="n">
        <v>18.728</v>
      </c>
      <c r="AM471" s="14" t="n">
        <v>6.906</v>
      </c>
      <c r="AN471" s="14" t="n">
        <v>47.094</v>
      </c>
      <c r="AO471" s="14" t="n">
        <v>0.077</v>
      </c>
      <c r="AP471" s="14" t="n">
        <v>1</v>
      </c>
      <c r="AQ471" s="14" t="n">
        <v>0.724</v>
      </c>
      <c r="AR471" s="14" t="n">
        <v>0.132</v>
      </c>
      <c r="AS471" s="14" t="n">
        <v>0.337</v>
      </c>
      <c r="AT471" s="14" t="n">
        <v>1.131</v>
      </c>
      <c r="AU471" s="14" t="n">
        <v>0.077</v>
      </c>
      <c r="AV471" s="14" t="n">
        <v>1</v>
      </c>
      <c r="AW471" s="14" t="n">
        <v>0.75</v>
      </c>
      <c r="AX471" s="14" t="n">
        <v>0.132</v>
      </c>
      <c r="AY471" s="14" t="n">
        <v>0.371</v>
      </c>
      <c r="AZ471" s="14" t="n">
        <v>1.195</v>
      </c>
      <c r="BA471" s="14" t="n">
        <v>0.077</v>
      </c>
      <c r="BB471" s="14" t="n">
        <v>1</v>
      </c>
      <c r="BC471" s="14" t="n">
        <v>0.513</v>
      </c>
      <c r="BD471" s="14" t="n">
        <v>0.132</v>
      </c>
      <c r="BE471" s="14" t="n">
        <v>0.239</v>
      </c>
      <c r="BF471" s="14" t="n">
        <v>0.802</v>
      </c>
      <c r="BG471" s="14" t="n">
        <v>0.077</v>
      </c>
      <c r="BH471" s="14" t="n">
        <v>1</v>
      </c>
      <c r="BI471" s="14" t="n">
        <v>0.591</v>
      </c>
      <c r="BJ471" s="14" t="n">
        <v>0.132</v>
      </c>
      <c r="BK471" s="14" t="n">
        <v>0.345</v>
      </c>
      <c r="BL471" s="14" t="n">
        <v>0.998</v>
      </c>
      <c r="BM471" s="14" t="n">
        <v>0.077</v>
      </c>
      <c r="BN471" s="14" t="n">
        <v>1</v>
      </c>
      <c r="BO471" s="14" t="n">
        <v>0</v>
      </c>
      <c r="BP471" s="14" t="n">
        <v>0</v>
      </c>
      <c r="BQ471" s="14" t="n">
        <v>0</v>
      </c>
      <c r="BR471" s="14" t="n">
        <v>0</v>
      </c>
      <c r="BS471" s="14" t="n">
        <v>1</v>
      </c>
      <c r="BT471" s="14" t="n">
        <v>0</v>
      </c>
      <c r="BU471" s="14" t="n">
        <v>0.017</v>
      </c>
      <c r="BV471" s="14" t="n">
        <v>0.341</v>
      </c>
      <c r="BW471" s="14" t="n">
        <v>0.077</v>
      </c>
      <c r="BX471" s="14" t="n">
        <v>1</v>
      </c>
      <c r="BY471" s="14" t="n">
        <v>13.646</v>
      </c>
      <c r="BZ471" s="14" t="n">
        <v>0</v>
      </c>
      <c r="CA471" s="14" t="n">
        <v>13.646</v>
      </c>
      <c r="CB471" s="14" t="n">
        <v>0</v>
      </c>
      <c r="CC471" s="14" t="n">
        <v>82.58799999999999</v>
      </c>
      <c r="CD471" s="14" t="n">
        <v>7.95</v>
      </c>
      <c r="CE471" s="14" t="n">
        <v>33.79</v>
      </c>
      <c r="CF471" s="14" t="n">
        <v>124.039</v>
      </c>
      <c r="CG471" s="14" t="n">
        <v>0.077</v>
      </c>
      <c r="CH471" s="14" t="n">
        <v>1</v>
      </c>
      <c r="CI471" s="14" t="n">
        <v>0</v>
      </c>
      <c r="CJ471" s="14" t="n">
        <v>0</v>
      </c>
      <c r="CK471" s="14" t="n">
        <v>0</v>
      </c>
      <c r="CL471" s="14" t="n">
        <v>0</v>
      </c>
      <c r="CM471" s="14" t="n">
        <v>0</v>
      </c>
      <c r="CN471" s="14" t="n">
        <v>0</v>
      </c>
      <c r="CO471" s="14" t="n">
        <v>0</v>
      </c>
      <c r="CP471" s="14" t="n">
        <v>0</v>
      </c>
      <c r="CQ471" s="14" t="n">
        <v>1.387</v>
      </c>
      <c r="CR471" s="14" t="n">
        <v>0</v>
      </c>
      <c r="CS471" s="14" t="n">
        <v>5.529</v>
      </c>
      <c r="CT471" s="14" t="n">
        <v>3.027</v>
      </c>
      <c r="CU471" s="14" t="n">
        <v>10.168</v>
      </c>
    </row>
    <row r="472">
      <c r="A472" s="14" t="inlineStr">
        <is>
          <t>LTU2021</t>
        </is>
      </c>
      <c r="B472" s="14" t="inlineStr">
        <is>
          <t>LTU</t>
        </is>
      </c>
      <c r="C472" s="14" t="inlineStr">
        <is>
          <t>LTU</t>
        </is>
      </c>
      <c r="D472" s="14" t="inlineStr">
        <is>
          <t>Lithuania</t>
        </is>
      </c>
      <c r="E472" s="14" t="n">
        <v>2021</v>
      </c>
      <c r="F472" s="14" t="n">
        <v>0.21</v>
      </c>
      <c r="G472" s="14" t="n">
        <v>4.161</v>
      </c>
      <c r="H472" s="14" t="n">
        <v>1.085</v>
      </c>
      <c r="I472" s="14" t="n">
        <v>0.629</v>
      </c>
      <c r="J472" s="14" t="n">
        <v>4.79</v>
      </c>
      <c r="K472" s="14" t="n">
        <v>0</v>
      </c>
      <c r="L472" s="14" t="n">
        <v>1</v>
      </c>
      <c r="M472" s="14" t="n">
        <v>7.446</v>
      </c>
      <c r="N472" s="14" t="n">
        <v>3.254</v>
      </c>
      <c r="O472" s="14" t="n">
        <v>0.718</v>
      </c>
      <c r="P472" s="14" t="n">
        <v>8.164</v>
      </c>
      <c r="Q472" s="14" t="n">
        <v>0</v>
      </c>
      <c r="R472" s="14" t="n">
        <v>1</v>
      </c>
      <c r="S472" s="14" t="n">
        <v>9.584</v>
      </c>
      <c r="T472" s="14" t="n">
        <v>6.508</v>
      </c>
      <c r="U472" s="14" t="n">
        <v>0.276</v>
      </c>
      <c r="V472" s="14" t="n">
        <v>11.93</v>
      </c>
      <c r="W472" s="14" t="n">
        <v>0.21</v>
      </c>
      <c r="X472" s="14" t="n">
        <v>1</v>
      </c>
      <c r="Y472" s="14" t="n">
        <v>10.282</v>
      </c>
      <c r="Z472" s="14" t="n">
        <v>1.136</v>
      </c>
      <c r="AA472" s="14" t="n">
        <v>6.572</v>
      </c>
      <c r="AB472" s="14" t="n">
        <v>16.854</v>
      </c>
      <c r="AC472" s="14" t="n">
        <v>0</v>
      </c>
      <c r="AD472" s="14" t="n">
        <v>1</v>
      </c>
      <c r="AE472" s="14" t="n">
        <v>10.239</v>
      </c>
      <c r="AF472" s="14" t="n">
        <v>2.015</v>
      </c>
      <c r="AG472" s="14" t="n">
        <v>6.616</v>
      </c>
      <c r="AH472" s="14" t="n">
        <v>16.854</v>
      </c>
      <c r="AI472" s="14" t="n">
        <v>0</v>
      </c>
      <c r="AJ472" s="14" t="n">
        <v>1</v>
      </c>
      <c r="AK472" s="14" t="n">
        <v>14.812</v>
      </c>
      <c r="AL472" s="14" t="n">
        <v>7.27</v>
      </c>
      <c r="AM472" s="14" t="n">
        <v>-5.467</v>
      </c>
      <c r="AN472" s="14" t="n">
        <v>11.308</v>
      </c>
      <c r="AO472" s="14" t="n">
        <v>0.21</v>
      </c>
      <c r="AP472" s="14" t="n">
        <v>1</v>
      </c>
      <c r="AQ472" s="14" t="n">
        <v>0.619</v>
      </c>
      <c r="AR472" s="14" t="n">
        <v>0.114</v>
      </c>
      <c r="AS472" s="14" t="n">
        <v>0.635</v>
      </c>
      <c r="AT472" s="14" t="n">
        <v>1.517</v>
      </c>
      <c r="AU472" s="14" t="n">
        <v>0.21</v>
      </c>
      <c r="AV472" s="14" t="n">
        <v>1</v>
      </c>
      <c r="AW472" s="14" t="n">
        <v>0.599</v>
      </c>
      <c r="AX472" s="14" t="n">
        <v>0.114</v>
      </c>
      <c r="AY472" s="14" t="n">
        <v>0.554</v>
      </c>
      <c r="AZ472" s="14" t="n">
        <v>1.395</v>
      </c>
      <c r="BA472" s="14" t="n">
        <v>0.21</v>
      </c>
      <c r="BB472" s="14" t="n">
        <v>1</v>
      </c>
      <c r="BC472" s="14" t="n">
        <v>0.439</v>
      </c>
      <c r="BD472" s="14" t="n">
        <v>0.114</v>
      </c>
      <c r="BE472" s="14" t="n">
        <v>0.18</v>
      </c>
      <c r="BF472" s="14" t="n">
        <v>0.749</v>
      </c>
      <c r="BG472" s="14" t="n">
        <v>0.21</v>
      </c>
      <c r="BH472" s="14" t="n">
        <v>1</v>
      </c>
      <c r="BI472" s="14" t="n">
        <v>0.505</v>
      </c>
      <c r="BJ472" s="14" t="n">
        <v>0.114</v>
      </c>
      <c r="BK472" s="14" t="n">
        <v>0.08599999999999999</v>
      </c>
      <c r="BL472" s="14" t="n">
        <v>0.715</v>
      </c>
      <c r="BM472" s="14" t="n">
        <v>0.21</v>
      </c>
      <c r="BN472" s="14" t="n">
        <v>1</v>
      </c>
      <c r="BO472" s="14" t="n">
        <v>0</v>
      </c>
      <c r="BP472" s="14" t="n">
        <v>0.013</v>
      </c>
      <c r="BQ472" s="14" t="n">
        <v>0.107</v>
      </c>
      <c r="BR472" s="14" t="n">
        <v>0</v>
      </c>
      <c r="BS472" s="14" t="n">
        <v>1</v>
      </c>
      <c r="BT472" s="14" t="n">
        <v>0</v>
      </c>
      <c r="BU472" s="14" t="n">
        <v>0.012</v>
      </c>
      <c r="BV472" s="14" t="n">
        <v>0.167</v>
      </c>
      <c r="BW472" s="14" t="n">
        <v>0.21</v>
      </c>
      <c r="BX472" s="14" t="n">
        <v>1</v>
      </c>
      <c r="BY472" s="14" t="n">
        <v>11.787</v>
      </c>
      <c r="BZ472" s="14" t="n">
        <v>0</v>
      </c>
      <c r="CA472" s="14" t="n">
        <v>11.787</v>
      </c>
      <c r="CB472" s="14" t="n">
        <v>0</v>
      </c>
      <c r="CC472" s="14" t="n">
        <v>78.125</v>
      </c>
      <c r="CD472" s="14" t="n">
        <v>7.95</v>
      </c>
      <c r="CE472" s="14" t="n">
        <v>18.405</v>
      </c>
      <c r="CF472" s="14" t="n">
        <v>116.802</v>
      </c>
      <c r="CG472" s="14" t="n">
        <v>0.21</v>
      </c>
      <c r="CH472" s="14" t="n">
        <v>1</v>
      </c>
      <c r="CI472" s="14" t="n">
        <v>0</v>
      </c>
      <c r="CJ472" s="14" t="n">
        <v>0</v>
      </c>
      <c r="CK472" s="14" t="n">
        <v>0</v>
      </c>
      <c r="CL472" s="14" t="n">
        <v>0</v>
      </c>
      <c r="CM472" s="14" t="n">
        <v>0</v>
      </c>
      <c r="CN472" s="14" t="n">
        <v>0</v>
      </c>
      <c r="CO472" s="14" t="n">
        <v>0</v>
      </c>
      <c r="CP472" s="14" t="n">
        <v>0.103</v>
      </c>
      <c r="CQ472" s="14" t="n">
        <v>1.198</v>
      </c>
      <c r="CR472" s="14" t="n">
        <v>0</v>
      </c>
      <c r="CS472" s="14" t="n">
        <v>4.776</v>
      </c>
      <c r="CT472" s="14" t="n">
        <v>3.291</v>
      </c>
      <c r="CU472" s="14" t="n">
        <v>9.837999999999999</v>
      </c>
    </row>
    <row r="473">
      <c r="A473" s="14" t="inlineStr">
        <is>
          <t>LTU2022</t>
        </is>
      </c>
      <c r="B473" s="14" t="inlineStr">
        <is>
          <t>LTU</t>
        </is>
      </c>
      <c r="C473" s="14" t="inlineStr">
        <is>
          <t>LTU</t>
        </is>
      </c>
      <c r="D473" s="14" t="inlineStr">
        <is>
          <t>Lithuania</t>
        </is>
      </c>
      <c r="E473" s="14" t="n">
        <v>2022</v>
      </c>
      <c r="F473" s="14" t="n">
        <v>0.21</v>
      </c>
      <c r="G473" s="14" t="n">
        <v>7.093</v>
      </c>
      <c r="H473" s="14" t="n">
        <v>1.235</v>
      </c>
      <c r="I473" s="14" t="n">
        <v>8.541</v>
      </c>
      <c r="J473" s="14" t="n">
        <v>15.634</v>
      </c>
      <c r="K473" s="14" t="n">
        <v>0</v>
      </c>
      <c r="L473" s="14" t="n">
        <v>1</v>
      </c>
      <c r="M473" s="14" t="n">
        <v>9.782999999999999</v>
      </c>
      <c r="N473" s="14" t="n">
        <v>3.704</v>
      </c>
      <c r="O473" s="14" t="n">
        <v>8.52</v>
      </c>
      <c r="P473" s="14" t="n">
        <v>18.303</v>
      </c>
      <c r="Q473" s="14" t="n">
        <v>0</v>
      </c>
      <c r="R473" s="14" t="n">
        <v>1</v>
      </c>
      <c r="S473" s="14" t="n">
        <v>13.266</v>
      </c>
      <c r="T473" s="14" t="n">
        <v>7.408</v>
      </c>
      <c r="U473" s="14" t="n">
        <v>0.579</v>
      </c>
      <c r="V473" s="14" t="n">
        <v>16.497</v>
      </c>
      <c r="W473" s="14" t="n">
        <v>0.21</v>
      </c>
      <c r="X473" s="14" t="n">
        <v>1</v>
      </c>
      <c r="Y473" s="14" t="n">
        <v>27.254</v>
      </c>
      <c r="Z473" s="14" t="n">
        <v>2.859</v>
      </c>
      <c r="AA473" s="14" t="n">
        <v>10.709</v>
      </c>
      <c r="AB473" s="14" t="n">
        <v>37.963</v>
      </c>
      <c r="AC473" s="14" t="n">
        <v>0</v>
      </c>
      <c r="AD473" s="14" t="n">
        <v>1</v>
      </c>
      <c r="AE473" s="14" t="n">
        <v>27.302</v>
      </c>
      <c r="AF473" s="14" t="n">
        <v>5.061</v>
      </c>
      <c r="AG473" s="14" t="n">
        <v>10.661</v>
      </c>
      <c r="AH473" s="14" t="n">
        <v>37.963</v>
      </c>
      <c r="AI473" s="14" t="n">
        <v>0</v>
      </c>
      <c r="AJ473" s="14" t="n">
        <v>1</v>
      </c>
      <c r="AK473" s="14" t="n">
        <v>32.241</v>
      </c>
      <c r="AL473" s="14" t="n">
        <v>15.396</v>
      </c>
      <c r="AM473" s="14" t="n">
        <v>-9.576000000000001</v>
      </c>
      <c r="AN473" s="14" t="n">
        <v>27.424</v>
      </c>
      <c r="AO473" s="14" t="n">
        <v>0.21</v>
      </c>
      <c r="AP473" s="14" t="n">
        <v>1</v>
      </c>
      <c r="AQ473" s="14" t="n">
        <v>0.861</v>
      </c>
      <c r="AR473" s="14" t="n">
        <v>0.123</v>
      </c>
      <c r="AS473" s="14" t="n">
        <v>0.625</v>
      </c>
      <c r="AT473" s="14" t="n">
        <v>1.799</v>
      </c>
      <c r="AU473" s="14" t="n">
        <v>0.21</v>
      </c>
      <c r="AV473" s="14" t="n">
        <v>1</v>
      </c>
      <c r="AW473" s="14" t="n">
        <v>0.986</v>
      </c>
      <c r="AX473" s="14" t="n">
        <v>0.123</v>
      </c>
      <c r="AY473" s="14" t="n">
        <v>0.537</v>
      </c>
      <c r="AZ473" s="14" t="n">
        <v>1.843</v>
      </c>
      <c r="BA473" s="14" t="n">
        <v>0.21</v>
      </c>
      <c r="BB473" s="14" t="n">
        <v>1</v>
      </c>
      <c r="BC473" s="14" t="n">
        <v>0.598</v>
      </c>
      <c r="BD473" s="14" t="n">
        <v>0.123</v>
      </c>
      <c r="BE473" s="14" t="n">
        <v>0.054</v>
      </c>
      <c r="BF473" s="14" t="n">
        <v>0.789</v>
      </c>
      <c r="BG473" s="14" t="n">
        <v>0.21</v>
      </c>
      <c r="BH473" s="14" t="n">
        <v>1</v>
      </c>
      <c r="BI473" s="14" t="n">
        <v>0.612</v>
      </c>
      <c r="BJ473" s="14" t="n">
        <v>0.123</v>
      </c>
      <c r="BK473" s="14" t="n">
        <v>0.414</v>
      </c>
      <c r="BL473" s="14" t="n">
        <v>1.242</v>
      </c>
      <c r="BM473" s="14" t="n">
        <v>0.21</v>
      </c>
      <c r="BN473" s="14" t="n">
        <v>1</v>
      </c>
      <c r="BO473" s="14" t="n">
        <v>0</v>
      </c>
      <c r="BP473" s="14" t="n">
        <v>0.002</v>
      </c>
      <c r="BQ473" s="14" t="n">
        <v>0.229</v>
      </c>
      <c r="BR473" s="14" t="n">
        <v>0</v>
      </c>
      <c r="BS473" s="14" t="n">
        <v>1</v>
      </c>
      <c r="BT473" s="14" t="n">
        <v>0</v>
      </c>
      <c r="BU473" s="14" t="n">
        <v>0.002</v>
      </c>
      <c r="BV473" s="14" t="n">
        <v>0.207</v>
      </c>
      <c r="BW473" s="14" t="n">
        <v>0.21</v>
      </c>
      <c r="BX473" s="14" t="n">
        <v>1</v>
      </c>
      <c r="BY473" s="14" t="n">
        <v>12.729</v>
      </c>
      <c r="BZ473" s="14" t="n">
        <v>0</v>
      </c>
      <c r="CA473" s="14" t="n">
        <v>12.729</v>
      </c>
      <c r="CB473" s="14" t="n">
        <v>0</v>
      </c>
      <c r="CC473" s="14" t="n">
        <v>97.90000000000001</v>
      </c>
      <c r="CD473" s="14" t="n">
        <v>7.95</v>
      </c>
      <c r="CE473" s="14" t="n">
        <v>98.617</v>
      </c>
      <c r="CF473" s="14" t="n">
        <v>237.786</v>
      </c>
      <c r="CG473" s="14" t="n">
        <v>0.21</v>
      </c>
      <c r="CH473" s="14" t="n">
        <v>1</v>
      </c>
      <c r="CI473" s="14" t="n">
        <v>0</v>
      </c>
      <c r="CJ473" s="14" t="n">
        <v>0</v>
      </c>
      <c r="CK473" s="14" t="n">
        <v>0</v>
      </c>
      <c r="CL473" s="14" t="n">
        <v>0</v>
      </c>
      <c r="CM473" s="14" t="n">
        <v>0</v>
      </c>
      <c r="CN473" s="14" t="n">
        <v>0</v>
      </c>
      <c r="CO473" s="14" t="n">
        <v>0</v>
      </c>
      <c r="CP473" s="14" t="n">
        <v>0</v>
      </c>
      <c r="CQ473" s="14" t="n">
        <v>1.294</v>
      </c>
      <c r="CR473" s="14" t="n">
        <v>0</v>
      </c>
      <c r="CS473" s="14" t="n">
        <v>5.158</v>
      </c>
      <c r="CT473" s="14" t="n">
        <v>5.858</v>
      </c>
      <c r="CU473" s="14" t="n">
        <v>26.718</v>
      </c>
    </row>
    <row r="474">
      <c r="A474" s="14" t="inlineStr">
        <is>
          <t>LTU2023</t>
        </is>
      </c>
      <c r="B474" s="14" t="inlineStr">
        <is>
          <t>LTU</t>
        </is>
      </c>
      <c r="C474" s="14" t="inlineStr">
        <is>
          <t>LTU</t>
        </is>
      </c>
      <c r="D474" s="14" t="inlineStr">
        <is>
          <t>Lithuania</t>
        </is>
      </c>
      <c r="E474" s="14" t="n">
        <v>2023</v>
      </c>
      <c r="F474" s="14" t="n">
        <v>0.21</v>
      </c>
      <c r="G474" s="14" t="n">
        <v>6.244</v>
      </c>
      <c r="H474" s="14" t="n">
        <v>1.207</v>
      </c>
      <c r="I474" s="14" t="n">
        <v>9.898</v>
      </c>
      <c r="J474" s="14" t="n">
        <v>16.143</v>
      </c>
      <c r="K474" s="14" t="n">
        <v>0</v>
      </c>
      <c r="L474" s="14" t="n">
        <v>1</v>
      </c>
      <c r="M474" s="14" t="n">
        <v>7.318</v>
      </c>
      <c r="N474" s="14" t="n">
        <v>3.62</v>
      </c>
      <c r="O474" s="14" t="n">
        <v>9.855</v>
      </c>
      <c r="P474" s="14" t="n">
        <v>17.174</v>
      </c>
      <c r="Q474" s="14" t="n">
        <v>0</v>
      </c>
      <c r="R474" s="14" t="n">
        <v>1</v>
      </c>
      <c r="S474" s="14" t="n">
        <v>12.277</v>
      </c>
      <c r="T474" s="14" t="n">
        <v>7.239</v>
      </c>
      <c r="U474" s="14" t="n">
        <v>0.755</v>
      </c>
      <c r="V474" s="14" t="n">
        <v>15.41</v>
      </c>
      <c r="W474" s="14" t="n">
        <v>0.21</v>
      </c>
      <c r="X474" s="14" t="n">
        <v>1</v>
      </c>
      <c r="Y474" s="14" t="n">
        <v>24.357</v>
      </c>
      <c r="Z474" s="14" t="n">
        <v>2.728</v>
      </c>
      <c r="AA474" s="14" t="n">
        <v>1.014</v>
      </c>
      <c r="AB474" s="14" t="n">
        <v>25.371</v>
      </c>
      <c r="AC474" s="14" t="n">
        <v>0</v>
      </c>
      <c r="AD474" s="14" t="n">
        <v>1</v>
      </c>
      <c r="AE474" s="14" t="n">
        <v>24.456</v>
      </c>
      <c r="AF474" s="14" t="n">
        <v>4.871</v>
      </c>
      <c r="AG474" s="14" t="n">
        <v>0.915</v>
      </c>
      <c r="AH474" s="14" t="n">
        <v>25.371</v>
      </c>
      <c r="AI474" s="14" t="n">
        <v>0</v>
      </c>
      <c r="AJ474" s="14" t="n">
        <v>1</v>
      </c>
      <c r="AK474" s="14" t="n">
        <v>29.599</v>
      </c>
      <c r="AL474" s="14" t="n">
        <v>14.662</v>
      </c>
      <c r="AM474" s="14" t="n">
        <v>11.385</v>
      </c>
      <c r="AN474" s="14" t="n">
        <v>49.591</v>
      </c>
      <c r="AO474" s="14" t="n">
        <v>0.21</v>
      </c>
      <c r="AP474" s="14" t="n">
        <v>1</v>
      </c>
      <c r="AQ474" s="14" t="n">
        <v>0.76</v>
      </c>
      <c r="AR474" s="14" t="n">
        <v>0.129</v>
      </c>
      <c r="AS474" s="14" t="n">
        <v>0.598</v>
      </c>
      <c r="AT474" s="14" t="n">
        <v>1.644</v>
      </c>
      <c r="AU474" s="14" t="n">
        <v>0.21</v>
      </c>
      <c r="AV474" s="14" t="n">
        <v>1</v>
      </c>
      <c r="AW474" s="14" t="n">
        <v>0.8110000000000001</v>
      </c>
      <c r="AX474" s="14" t="n">
        <v>0.129</v>
      </c>
      <c r="AY474" s="14" t="n">
        <v>0.526</v>
      </c>
      <c r="AZ474" s="14" t="n">
        <v>1.618</v>
      </c>
      <c r="BA474" s="14" t="n">
        <v>0.21</v>
      </c>
      <c r="BB474" s="14" t="n">
        <v>1</v>
      </c>
      <c r="BC474" s="14" t="n">
        <v>0.535</v>
      </c>
      <c r="BD474" s="14" t="n">
        <v>0.129</v>
      </c>
      <c r="BE474" s="14" t="n">
        <v>0.006</v>
      </c>
      <c r="BF474" s="14" t="n">
        <v>0.654</v>
      </c>
      <c r="BG474" s="14" t="n">
        <v>0.21</v>
      </c>
      <c r="BH474" s="14" t="n">
        <v>1</v>
      </c>
      <c r="BI474" s="14" t="n">
        <v>0.579</v>
      </c>
      <c r="BJ474" s="14" t="n">
        <v>0.129</v>
      </c>
      <c r="BK474" s="14" t="n">
        <v>0.279</v>
      </c>
      <c r="BL474" s="14" t="n">
        <v>1.038</v>
      </c>
      <c r="BM474" s="14" t="n">
        <v>0.21</v>
      </c>
      <c r="BN474" s="14" t="n">
        <v>1</v>
      </c>
      <c r="BO474" s="14" t="n">
        <v>0</v>
      </c>
      <c r="BP474" s="14" t="n">
        <v>-0.008</v>
      </c>
      <c r="BQ474" s="14" t="n">
        <v>0.138</v>
      </c>
      <c r="BR474" s="14" t="n">
        <v>0</v>
      </c>
      <c r="BS474" s="14" t="n">
        <v>1</v>
      </c>
      <c r="BT474" s="14" t="n">
        <v>0</v>
      </c>
      <c r="BU474" s="14" t="n">
        <v>-0.008999999999999999</v>
      </c>
      <c r="BV474" s="14" t="n">
        <v>0.273</v>
      </c>
      <c r="BW474" s="14" t="n">
        <v>0.21</v>
      </c>
      <c r="BX474" s="14" t="n">
        <v>1</v>
      </c>
      <c r="BY474" s="14" t="n">
        <v>13.254</v>
      </c>
      <c r="BZ474" s="14" t="n">
        <v>0</v>
      </c>
      <c r="CA474" s="14" t="n">
        <v>13.254</v>
      </c>
      <c r="CB474" s="14" t="n">
        <v>0</v>
      </c>
      <c r="CC474" s="14" t="n">
        <v>83.248</v>
      </c>
      <c r="CD474" s="14" t="n">
        <v>7.95</v>
      </c>
      <c r="CE474" s="14" t="n">
        <v>92.075</v>
      </c>
      <c r="CF474" s="14" t="n">
        <v>212.14</v>
      </c>
      <c r="CG474" s="14" t="n">
        <v>0.21</v>
      </c>
      <c r="CH474" s="14" t="n">
        <v>1</v>
      </c>
      <c r="CI474" s="14" t="n">
        <v>0</v>
      </c>
      <c r="CJ474" s="14" t="n">
        <v>0</v>
      </c>
      <c r="CK474" s="14" t="n">
        <v>0</v>
      </c>
      <c r="CL474" s="14" t="n">
        <v>0</v>
      </c>
      <c r="CM474" s="14" t="n">
        <v>0</v>
      </c>
      <c r="CN474" s="14" t="n">
        <v>0</v>
      </c>
      <c r="CO474" s="14" t="n">
        <v>0</v>
      </c>
      <c r="CP474" s="14" t="n">
        <v>0.123</v>
      </c>
      <c r="CQ474" s="14" t="n">
        <v>1.348</v>
      </c>
      <c r="CR474" s="14" t="n">
        <v>0</v>
      </c>
      <c r="CS474" s="14" t="n">
        <v>5.37</v>
      </c>
      <c r="CT474" s="14" t="n">
        <v>5.556</v>
      </c>
      <c r="CU474" s="14" t="n">
        <v>23.771</v>
      </c>
    </row>
    <row r="475">
      <c r="A475" s="14" t="inlineStr">
        <is>
          <t>LTU2024</t>
        </is>
      </c>
      <c r="B475" s="14" t="inlineStr">
        <is>
          <t>LTU</t>
        </is>
      </c>
      <c r="C475" s="14" t="inlineStr">
        <is>
          <t>LTU</t>
        </is>
      </c>
      <c r="D475" s="14" t="inlineStr">
        <is>
          <t>Lithuania</t>
        </is>
      </c>
      <c r="E475" s="14" t="n">
        <v>2024</v>
      </c>
      <c r="F475" s="14" t="n">
        <v>0.21</v>
      </c>
      <c r="G475" s="14" t="n">
        <v>5.582</v>
      </c>
      <c r="H475" s="14" t="n">
        <v>1.242</v>
      </c>
      <c r="I475" s="14" t="n">
        <v>6.487</v>
      </c>
      <c r="J475" s="14" t="n">
        <v>12.069</v>
      </c>
      <c r="K475" s="14" t="n">
        <v>0</v>
      </c>
      <c r="L475" s="14" t="n">
        <v>1</v>
      </c>
      <c r="M475" s="14" t="n">
        <v>6.662</v>
      </c>
      <c r="N475" s="14" t="n">
        <v>3.726</v>
      </c>
      <c r="O475" s="14" t="n">
        <v>6.49</v>
      </c>
      <c r="P475" s="14" t="n">
        <v>13.152</v>
      </c>
      <c r="Q475" s="14" t="n">
        <v>0</v>
      </c>
      <c r="R475" s="14" t="n">
        <v>1</v>
      </c>
      <c r="S475" s="14" t="n">
        <v>11.793</v>
      </c>
      <c r="T475" s="14" t="n">
        <v>7.453</v>
      </c>
      <c r="U475" s="14" t="n">
        <v>0.823</v>
      </c>
      <c r="V475" s="14" t="n">
        <v>14.841</v>
      </c>
      <c r="W475" s="14" t="n">
        <v>0.21</v>
      </c>
      <c r="X475" s="14" t="n">
        <v>1</v>
      </c>
      <c r="Y475" s="14" t="n">
        <v>12.917</v>
      </c>
      <c r="Z475" s="14" t="n">
        <v>1.631</v>
      </c>
      <c r="AA475" s="14" t="n">
        <v>4.143</v>
      </c>
      <c r="AB475" s="14" t="n">
        <v>17.06</v>
      </c>
      <c r="AC475" s="14" t="n">
        <v>0</v>
      </c>
      <c r="AD475" s="14" t="n">
        <v>1</v>
      </c>
      <c r="AE475" s="14" t="n">
        <v>12.917</v>
      </c>
      <c r="AF475" s="14" t="n">
        <v>2.83</v>
      </c>
      <c r="AG475" s="14" t="n">
        <v>4.143</v>
      </c>
      <c r="AH475" s="14" t="n">
        <v>17.06</v>
      </c>
      <c r="AI475" s="14" t="n">
        <v>0</v>
      </c>
      <c r="AJ475" s="14" t="n">
        <v>1</v>
      </c>
      <c r="AK475" s="14" t="n">
        <v>18.212</v>
      </c>
      <c r="AL475" s="14" t="n">
        <v>9.263</v>
      </c>
      <c r="AM475" s="14" t="n">
        <v>-1.627</v>
      </c>
      <c r="AN475" s="14" t="n">
        <v>20.067</v>
      </c>
      <c r="AO475" s="14" t="n">
        <v>0.21</v>
      </c>
      <c r="AP475" s="14" t="n">
        <v>1</v>
      </c>
      <c r="AQ475" s="14" t="n">
        <v>0.724</v>
      </c>
      <c r="AR475" s="14" t="n">
        <v>0.132</v>
      </c>
      <c r="AS475" s="14" t="n">
        <v>0.576</v>
      </c>
      <c r="AT475" s="14" t="n">
        <v>1.574</v>
      </c>
      <c r="AU475" s="14" t="n">
        <v>0.21</v>
      </c>
      <c r="AV475" s="14" t="n">
        <v>1</v>
      </c>
      <c r="AW475" s="14" t="n">
        <v>0.75</v>
      </c>
      <c r="AX475" s="14" t="n">
        <v>0.132</v>
      </c>
      <c r="AY475" s="14" t="n">
        <v>0.553</v>
      </c>
      <c r="AZ475" s="14" t="n">
        <v>1.576</v>
      </c>
      <c r="BA475" s="14" t="n">
        <v>0.21</v>
      </c>
      <c r="BB475" s="14" t="n">
        <v>1</v>
      </c>
      <c r="BC475" s="14" t="n">
        <v>0.513</v>
      </c>
      <c r="BD475" s="14" t="n">
        <v>0.132</v>
      </c>
      <c r="BE475" s="14" t="n">
        <v>0.064</v>
      </c>
      <c r="BF475" s="14" t="n">
        <v>0.698</v>
      </c>
      <c r="BG475" s="14" t="n">
        <v>0.21</v>
      </c>
      <c r="BH475" s="14" t="n">
        <v>1</v>
      </c>
      <c r="BI475" s="14" t="n">
        <v>0.591</v>
      </c>
      <c r="BJ475" s="14" t="n">
        <v>0.132</v>
      </c>
      <c r="BK475" s="14" t="n">
        <v>0.219</v>
      </c>
      <c r="BL475" s="14" t="n">
        <v>0.981</v>
      </c>
      <c r="BM475" s="14" t="n">
        <v>0.21</v>
      </c>
      <c r="BN475" s="14" t="n">
        <v>1</v>
      </c>
      <c r="BO475" s="14" t="n">
        <v>0</v>
      </c>
      <c r="BP475" s="14" t="n">
        <v>0</v>
      </c>
      <c r="BQ475" s="14" t="n">
        <v>0.156</v>
      </c>
      <c r="BR475" s="14" t="n">
        <v>0</v>
      </c>
      <c r="BS475" s="14" t="n">
        <v>1</v>
      </c>
      <c r="BT475" s="14" t="n">
        <v>0</v>
      </c>
      <c r="BU475" s="14" t="n">
        <v>0</v>
      </c>
      <c r="BV475" s="14" t="n">
        <v>0.241</v>
      </c>
      <c r="BW475" s="14" t="n">
        <v>0.21</v>
      </c>
      <c r="BX475" s="14" t="n">
        <v>1</v>
      </c>
      <c r="BY475" s="14" t="n">
        <v>13.646</v>
      </c>
      <c r="BZ475" s="14" t="n">
        <v>0</v>
      </c>
      <c r="CA475" s="14" t="n">
        <v>13.646</v>
      </c>
      <c r="CB475" s="14" t="n">
        <v>0</v>
      </c>
      <c r="CC475" s="14" t="n">
        <v>82.58799999999999</v>
      </c>
      <c r="CD475" s="14" t="n">
        <v>7.95</v>
      </c>
      <c r="CE475" s="14" t="n">
        <v>74.059</v>
      </c>
      <c r="CF475" s="14" t="n">
        <v>189.543</v>
      </c>
      <c r="CG475" s="14" t="n">
        <v>0.21</v>
      </c>
      <c r="CH475" s="14" t="n">
        <v>1</v>
      </c>
      <c r="CI475" s="14" t="n">
        <v>0</v>
      </c>
      <c r="CJ475" s="14" t="n">
        <v>0</v>
      </c>
      <c r="CK475" s="14" t="n">
        <v>0</v>
      </c>
      <c r="CL475" s="14" t="n">
        <v>0</v>
      </c>
      <c r="CM475" s="14" t="n">
        <v>0</v>
      </c>
      <c r="CN475" s="14" t="n">
        <v>0</v>
      </c>
      <c r="CO475" s="14" t="n">
        <v>0</v>
      </c>
      <c r="CP475" s="14" t="n">
        <v>0.123</v>
      </c>
      <c r="CQ475" s="14" t="n">
        <v>1.387</v>
      </c>
      <c r="CR475" s="14" t="n">
        <v>0</v>
      </c>
      <c r="CS475" s="14" t="n">
        <v>5.529</v>
      </c>
      <c r="CT475" s="14" t="n">
        <v>4.755</v>
      </c>
      <c r="CU475" s="14" t="n">
        <v>11.45</v>
      </c>
    </row>
    <row r="476">
      <c r="A476" s="14" t="inlineStr">
        <is>
          <t>LUX2021</t>
        </is>
      </c>
      <c r="B476" s="14" t="inlineStr">
        <is>
          <t>LUX</t>
        </is>
      </c>
      <c r="C476" s="14" t="inlineStr">
        <is>
          <t>LUX</t>
        </is>
      </c>
      <c r="D476" s="14" t="inlineStr">
        <is>
          <t>Luxembourg</t>
        </is>
      </c>
      <c r="E476" s="14" t="n">
        <v>2021</v>
      </c>
      <c r="F476" s="14" t="n">
        <v>0.17</v>
      </c>
      <c r="G476" s="14" t="n">
        <v>20.242</v>
      </c>
      <c r="H476" s="14" t="n">
        <v>1.128</v>
      </c>
      <c r="I476" s="14" t="n">
        <v>2.388</v>
      </c>
      <c r="J476" s="14" t="n">
        <v>22.63</v>
      </c>
      <c r="K476" s="14" t="n">
        <v>0</v>
      </c>
      <c r="L476" s="14" t="n">
        <v>1</v>
      </c>
      <c r="M476" s="14" t="n">
        <v>7.832</v>
      </c>
      <c r="N476" s="14" t="n">
        <v>3.385</v>
      </c>
      <c r="O476" s="14" t="n">
        <v>2.638</v>
      </c>
      <c r="P476" s="14" t="n">
        <v>10.47</v>
      </c>
      <c r="Q476" s="14" t="n">
        <v>0</v>
      </c>
      <c r="R476" s="14" t="n">
        <v>1</v>
      </c>
      <c r="S476" s="14" t="n">
        <v>25.883</v>
      </c>
      <c r="T476" s="14" t="n">
        <v>6.77</v>
      </c>
      <c r="U476" s="14" t="n">
        <v>0</v>
      </c>
      <c r="V476" s="14" t="n">
        <v>30.284</v>
      </c>
      <c r="W476" s="14" t="n">
        <v>0.17</v>
      </c>
      <c r="X476" s="14" t="n">
        <v>1</v>
      </c>
      <c r="Y476" s="14" t="n">
        <v>18.008</v>
      </c>
      <c r="Z476" s="14" t="n">
        <v>1.989</v>
      </c>
      <c r="AA476" s="14" t="n">
        <v>-3.858</v>
      </c>
      <c r="AB476" s="14" t="n">
        <v>14.15</v>
      </c>
      <c r="AC476" s="14" t="n">
        <v>0</v>
      </c>
      <c r="AD476" s="14" t="n">
        <v>1</v>
      </c>
      <c r="AE476" s="14" t="n">
        <v>17.964</v>
      </c>
      <c r="AF476" s="14" t="n">
        <v>3.535</v>
      </c>
      <c r="AG476" s="14" t="n">
        <v>-3.815</v>
      </c>
      <c r="AH476" s="14" t="n">
        <v>14.15</v>
      </c>
      <c r="AI476" s="14" t="n">
        <v>0</v>
      </c>
      <c r="AJ476" s="14" t="n">
        <v>1</v>
      </c>
      <c r="AK476" s="14" t="n">
        <v>22.537</v>
      </c>
      <c r="AL476" s="14" t="n">
        <v>11.061</v>
      </c>
      <c r="AM476" s="14" t="n">
        <v>-7.409</v>
      </c>
      <c r="AN476" s="14" t="n">
        <v>17.7</v>
      </c>
      <c r="AO476" s="14" t="n">
        <v>0</v>
      </c>
      <c r="AP476" s="14" t="n">
        <v>1</v>
      </c>
      <c r="AQ476" s="14" t="n">
        <v>0.619</v>
      </c>
      <c r="AR476" s="14" t="n">
        <v>0.114</v>
      </c>
      <c r="AS476" s="14" t="n">
        <v>0.727</v>
      </c>
      <c r="AT476" s="14" t="n">
        <v>1.575</v>
      </c>
      <c r="AU476" s="14" t="n">
        <v>0.17</v>
      </c>
      <c r="AV476" s="14" t="n">
        <v>1</v>
      </c>
      <c r="AW476" s="14" t="n">
        <v>0.599</v>
      </c>
      <c r="AX476" s="14" t="n">
        <v>0.114</v>
      </c>
      <c r="AY476" s="14" t="n">
        <v>0.638</v>
      </c>
      <c r="AZ476" s="14" t="n">
        <v>1.447</v>
      </c>
      <c r="BA476" s="14" t="n">
        <v>0.17</v>
      </c>
      <c r="BB476" s="14" t="n">
        <v>1</v>
      </c>
      <c r="BC476" s="14" t="n">
        <v>0.439</v>
      </c>
      <c r="BD476" s="14" t="n">
        <v>0.114</v>
      </c>
      <c r="BE476" s="14" t="n">
        <v>0.213</v>
      </c>
      <c r="BF476" s="14" t="n">
        <v>0.763</v>
      </c>
      <c r="BG476" s="14" t="n">
        <v>0.17</v>
      </c>
      <c r="BH476" s="14" t="n">
        <v>1</v>
      </c>
      <c r="BI476" s="14" t="n">
        <v>0.505</v>
      </c>
      <c r="BJ476" s="14" t="n">
        <v>0.114</v>
      </c>
      <c r="BK476" s="14" t="n">
        <v>0.166</v>
      </c>
      <c r="BL476" s="14" t="n">
        <v>0.785</v>
      </c>
      <c r="BM476" s="14" t="n">
        <v>0.17</v>
      </c>
      <c r="BN476" s="14" t="n">
        <v>1</v>
      </c>
      <c r="BO476" s="14" t="n">
        <v>0</v>
      </c>
      <c r="BP476" s="14" t="n">
        <v>0</v>
      </c>
      <c r="BQ476" s="14" t="n">
        <v>0.07000000000000001</v>
      </c>
      <c r="BR476" s="14" t="n">
        <v>0</v>
      </c>
      <c r="BS476" s="14" t="n">
        <v>1</v>
      </c>
      <c r="BT476" s="14" t="n">
        <v>0</v>
      </c>
      <c r="BU476" s="14" t="n">
        <v>0.044</v>
      </c>
      <c r="BV476" s="14" t="n">
        <v>0.235</v>
      </c>
      <c r="BW476" s="14" t="n">
        <v>0.17</v>
      </c>
      <c r="BX476" s="14" t="n">
        <v>0.833</v>
      </c>
      <c r="BY476" s="14" t="n">
        <v>11.787</v>
      </c>
      <c r="BZ476" s="14" t="n">
        <v>0</v>
      </c>
      <c r="CA476" s="14" t="n">
        <v>11.787</v>
      </c>
      <c r="CB476" s="14" t="n">
        <v>0</v>
      </c>
      <c r="CC476" s="14" t="n">
        <v>78.125</v>
      </c>
      <c r="CD476" s="14" t="n">
        <v>7.95</v>
      </c>
      <c r="CE476" s="14" t="n">
        <v>38.814</v>
      </c>
      <c r="CF476" s="14" t="n">
        <v>136.818</v>
      </c>
      <c r="CG476" s="14" t="n">
        <v>0.17</v>
      </c>
      <c r="CH476" s="14" t="n">
        <v>1</v>
      </c>
      <c r="CI476" s="14" t="n">
        <v>0</v>
      </c>
      <c r="CJ476" s="14" t="n">
        <v>0</v>
      </c>
      <c r="CK476" s="14" t="n">
        <v>0</v>
      </c>
      <c r="CL476" s="14" t="n">
        <v>0</v>
      </c>
      <c r="CM476" s="14" t="n">
        <v>0</v>
      </c>
      <c r="CN476" s="14" t="n">
        <v>0</v>
      </c>
      <c r="CO476" s="14" t="n">
        <v>0</v>
      </c>
      <c r="CP476" s="14" t="n">
        <v>0.026</v>
      </c>
      <c r="CQ476" s="14" t="n">
        <v>1.198</v>
      </c>
      <c r="CR476" s="14" t="n">
        <v>0</v>
      </c>
      <c r="CS476" s="14" t="n">
        <v>4.776</v>
      </c>
      <c r="CT476" s="14" t="n">
        <v>19.598</v>
      </c>
      <c r="CU476" s="14" t="n">
        <v>8.483000000000001</v>
      </c>
    </row>
    <row r="477">
      <c r="A477" s="14" t="inlineStr">
        <is>
          <t>LUX2022</t>
        </is>
      </c>
      <c r="B477" s="14" t="inlineStr">
        <is>
          <t>LUX</t>
        </is>
      </c>
      <c r="C477" s="14" t="inlineStr">
        <is>
          <t>LUX</t>
        </is>
      </c>
      <c r="D477" s="14" t="inlineStr">
        <is>
          <t>Luxembourg</t>
        </is>
      </c>
      <c r="E477" s="14" t="n">
        <v>2022</v>
      </c>
      <c r="F477" s="14" t="n">
        <v>0.17</v>
      </c>
      <c r="G477" s="14" t="n">
        <v>51.306</v>
      </c>
      <c r="H477" s="14" t="n">
        <v>1.235</v>
      </c>
      <c r="I477" s="14" t="n">
        <v>8.414</v>
      </c>
      <c r="J477" s="14" t="n">
        <v>59.72</v>
      </c>
      <c r="K477" s="14" t="n">
        <v>0</v>
      </c>
      <c r="L477" s="14" t="n">
        <v>1</v>
      </c>
      <c r="M477" s="14" t="n">
        <v>9.782999999999999</v>
      </c>
      <c r="N477" s="14" t="n">
        <v>3.704</v>
      </c>
      <c r="O477" s="14" t="n">
        <v>8.696</v>
      </c>
      <c r="P477" s="14" t="n">
        <v>18.479</v>
      </c>
      <c r="Q477" s="14" t="n">
        <v>0</v>
      </c>
      <c r="R477" s="14" t="n">
        <v>1</v>
      </c>
      <c r="S477" s="14" t="n">
        <v>57.479</v>
      </c>
      <c r="T477" s="14" t="n">
        <v>7.408</v>
      </c>
      <c r="U477" s="14" t="n">
        <v>4.097</v>
      </c>
      <c r="V477" s="14" t="n">
        <v>71.149</v>
      </c>
      <c r="W477" s="14" t="n">
        <v>0.17</v>
      </c>
      <c r="X477" s="14" t="n">
        <v>1</v>
      </c>
      <c r="Y477" s="14" t="n">
        <v>17.17</v>
      </c>
      <c r="Z477" s="14" t="n">
        <v>1.801</v>
      </c>
      <c r="AA477" s="14" t="n">
        <v>15.647</v>
      </c>
      <c r="AB477" s="14" t="n">
        <v>32.817</v>
      </c>
      <c r="AC477" s="14" t="n">
        <v>0</v>
      </c>
      <c r="AD477" s="14" t="n">
        <v>1</v>
      </c>
      <c r="AE477" s="14" t="n">
        <v>17.218</v>
      </c>
      <c r="AF477" s="14" t="n">
        <v>3.192</v>
      </c>
      <c r="AG477" s="14" t="n">
        <v>15.599</v>
      </c>
      <c r="AH477" s="14" t="n">
        <v>32.817</v>
      </c>
      <c r="AI477" s="14" t="n">
        <v>0</v>
      </c>
      <c r="AJ477" s="14" t="n">
        <v>1</v>
      </c>
      <c r="AK477" s="14" t="n">
        <v>22.157</v>
      </c>
      <c r="AL477" s="14" t="n">
        <v>10.581</v>
      </c>
      <c r="AM477" s="14" t="n">
        <v>-0.324</v>
      </c>
      <c r="AN477" s="14" t="n">
        <v>25.545</v>
      </c>
      <c r="AO477" s="14" t="n">
        <v>0</v>
      </c>
      <c r="AP477" s="14" t="n">
        <v>1</v>
      </c>
      <c r="AQ477" s="14" t="n">
        <v>0.861</v>
      </c>
      <c r="AR477" s="14" t="n">
        <v>0.123</v>
      </c>
      <c r="AS477" s="14" t="n">
        <v>0.648</v>
      </c>
      <c r="AT477" s="14" t="n">
        <v>1.765</v>
      </c>
      <c r="AU477" s="14" t="n">
        <v>0.17</v>
      </c>
      <c r="AV477" s="14" t="n">
        <v>1</v>
      </c>
      <c r="AW477" s="14" t="n">
        <v>0.986</v>
      </c>
      <c r="AX477" s="14" t="n">
        <v>0.123</v>
      </c>
      <c r="AY477" s="14" t="n">
        <v>0.584</v>
      </c>
      <c r="AZ477" s="14" t="n">
        <v>1.837</v>
      </c>
      <c r="BA477" s="14" t="n">
        <v>0.17</v>
      </c>
      <c r="BB477" s="14" t="n">
        <v>1</v>
      </c>
      <c r="BC477" s="14" t="n">
        <v>0.598</v>
      </c>
      <c r="BD477" s="14" t="n">
        <v>0.123</v>
      </c>
      <c r="BE477" s="14" t="n">
        <v>0.13</v>
      </c>
      <c r="BF477" s="14" t="n">
        <v>0.851</v>
      </c>
      <c r="BG477" s="14" t="n">
        <v>0.17</v>
      </c>
      <c r="BH477" s="14" t="n">
        <v>1</v>
      </c>
      <c r="BI477" s="14" t="n">
        <v>0.612</v>
      </c>
      <c r="BJ477" s="14" t="n">
        <v>0.123</v>
      </c>
      <c r="BK477" s="14" t="n">
        <v>0.455</v>
      </c>
      <c r="BL477" s="14" t="n">
        <v>1.248</v>
      </c>
      <c r="BM477" s="14" t="n">
        <v>0.17</v>
      </c>
      <c r="BN477" s="14" t="n">
        <v>1</v>
      </c>
      <c r="BO477" s="14" t="n">
        <v>0</v>
      </c>
      <c r="BP477" s="14" t="n">
        <v>0</v>
      </c>
      <c r="BQ477" s="14" t="n">
        <v>0.095</v>
      </c>
      <c r="BR477" s="14" t="n">
        <v>0</v>
      </c>
      <c r="BS477" s="14" t="n">
        <v>1</v>
      </c>
      <c r="BT477" s="14" t="n">
        <v>0</v>
      </c>
      <c r="BU477" s="14" t="n">
        <v>0.021</v>
      </c>
      <c r="BV477" s="14" t="n">
        <v>0.214</v>
      </c>
      <c r="BW477" s="14" t="n">
        <v>0.17</v>
      </c>
      <c r="BX477" s="14" t="n">
        <v>0.833</v>
      </c>
      <c r="BY477" s="14" t="n">
        <v>12.729</v>
      </c>
      <c r="BZ477" s="14" t="n">
        <v>0</v>
      </c>
      <c r="CA477" s="14" t="n">
        <v>12.729</v>
      </c>
      <c r="CB477" s="14" t="n">
        <v>0</v>
      </c>
      <c r="CC477" s="14" t="n">
        <v>97.90000000000001</v>
      </c>
      <c r="CD477" s="14" t="n">
        <v>7.95</v>
      </c>
      <c r="CE477" s="14" t="n">
        <v>105.678</v>
      </c>
      <c r="CF477" s="14" t="n">
        <v>238.187</v>
      </c>
      <c r="CG477" s="14" t="n">
        <v>0.17</v>
      </c>
      <c r="CH477" s="14" t="n">
        <v>1</v>
      </c>
      <c r="CI477" s="14" t="n">
        <v>0</v>
      </c>
      <c r="CJ477" s="14" t="n">
        <v>0</v>
      </c>
      <c r="CK477" s="14" t="n">
        <v>0</v>
      </c>
      <c r="CL477" s="14" t="n">
        <v>0</v>
      </c>
      <c r="CM477" s="14" t="n">
        <v>0</v>
      </c>
      <c r="CN477" s="14" t="n">
        <v>0</v>
      </c>
      <c r="CO477" s="14" t="n">
        <v>0</v>
      </c>
      <c r="CP477" s="14" t="n">
        <v>0</v>
      </c>
      <c r="CQ477" s="14" t="n">
        <v>1.294</v>
      </c>
      <c r="CR477" s="14" t="n">
        <v>0</v>
      </c>
      <c r="CS477" s="14" t="n">
        <v>5.158</v>
      </c>
      <c r="CT477" s="14" t="n">
        <v>50.071</v>
      </c>
      <c r="CU477" s="14" t="n">
        <v>7.554</v>
      </c>
    </row>
    <row r="478">
      <c r="A478" s="14" t="inlineStr">
        <is>
          <t>LUX2023</t>
        </is>
      </c>
      <c r="B478" s="14" t="inlineStr">
        <is>
          <t>LUX</t>
        </is>
      </c>
      <c r="C478" s="14" t="inlineStr">
        <is>
          <t>LUX</t>
        </is>
      </c>
      <c r="D478" s="14" t="inlineStr">
        <is>
          <t>Luxembourg</t>
        </is>
      </c>
      <c r="E478" s="14" t="n">
        <v>2023</v>
      </c>
      <c r="F478" s="14" t="n">
        <v>0.17</v>
      </c>
      <c r="G478" s="14" t="n">
        <v>25.29</v>
      </c>
      <c r="H478" s="14" t="n">
        <v>1.283</v>
      </c>
      <c r="I478" s="14" t="n">
        <v>9.750999999999999</v>
      </c>
      <c r="J478" s="14" t="n">
        <v>35.041</v>
      </c>
      <c r="K478" s="14" t="n">
        <v>0</v>
      </c>
      <c r="L478" s="14" t="n">
        <v>1</v>
      </c>
      <c r="M478" s="14" t="n">
        <v>7.869</v>
      </c>
      <c r="N478" s="14" t="n">
        <v>3.85</v>
      </c>
      <c r="O478" s="14" t="n">
        <v>10.033</v>
      </c>
      <c r="P478" s="14" t="n">
        <v>17.901</v>
      </c>
      <c r="Q478" s="14" t="n">
        <v>0</v>
      </c>
      <c r="R478" s="14" t="n">
        <v>1</v>
      </c>
      <c r="S478" s="14" t="n">
        <v>31.707</v>
      </c>
      <c r="T478" s="14" t="n">
        <v>7.699</v>
      </c>
      <c r="U478" s="14" t="n">
        <v>4.55</v>
      </c>
      <c r="V478" s="14" t="n">
        <v>41.636</v>
      </c>
      <c r="W478" s="14" t="n">
        <v>0.17</v>
      </c>
      <c r="X478" s="14" t="n">
        <v>1</v>
      </c>
      <c r="Y478" s="14" t="n">
        <v>17.42</v>
      </c>
      <c r="Z478" s="14" t="n">
        <v>1.951</v>
      </c>
      <c r="AA478" s="14" t="n">
        <v>19.513</v>
      </c>
      <c r="AB478" s="14" t="n">
        <v>36.933</v>
      </c>
      <c r="AC478" s="14" t="n">
        <v>0</v>
      </c>
      <c r="AD478" s="14" t="n">
        <v>1</v>
      </c>
      <c r="AE478" s="14" t="n">
        <v>17.519</v>
      </c>
      <c r="AF478" s="14" t="n">
        <v>3.489</v>
      </c>
      <c r="AG478" s="14" t="n">
        <v>19.415</v>
      </c>
      <c r="AH478" s="14" t="n">
        <v>36.933</v>
      </c>
      <c r="AI478" s="14" t="n">
        <v>0</v>
      </c>
      <c r="AJ478" s="14" t="n">
        <v>1</v>
      </c>
      <c r="AK478" s="14" t="n">
        <v>22.661</v>
      </c>
      <c r="AL478" s="14" t="n">
        <v>11.226</v>
      </c>
      <c r="AM478" s="14" t="n">
        <v>-0.518</v>
      </c>
      <c r="AN478" s="14" t="n">
        <v>25.908</v>
      </c>
      <c r="AO478" s="14" t="n">
        <v>0</v>
      </c>
      <c r="AP478" s="14" t="n">
        <v>1</v>
      </c>
      <c r="AQ478" s="14" t="n">
        <v>0.76</v>
      </c>
      <c r="AR478" s="14" t="n">
        <v>0.129</v>
      </c>
      <c r="AS478" s="14" t="n">
        <v>0.6899999999999999</v>
      </c>
      <c r="AT478" s="14" t="n">
        <v>1.697</v>
      </c>
      <c r="AU478" s="14" t="n">
        <v>0.17</v>
      </c>
      <c r="AV478" s="14" t="n">
        <v>1</v>
      </c>
      <c r="AW478" s="14" t="n">
        <v>0.8110000000000001</v>
      </c>
      <c r="AX478" s="14" t="n">
        <v>0.129</v>
      </c>
      <c r="AY478" s="14" t="n">
        <v>0.607</v>
      </c>
      <c r="AZ478" s="14" t="n">
        <v>1.659</v>
      </c>
      <c r="BA478" s="14" t="n">
        <v>0.17</v>
      </c>
      <c r="BB478" s="14" t="n">
        <v>1</v>
      </c>
      <c r="BC478" s="14" t="n">
        <v>0.535</v>
      </c>
      <c r="BD478" s="14" t="n">
        <v>0.129</v>
      </c>
      <c r="BE478" s="14" t="n">
        <v>0.112</v>
      </c>
      <c r="BF478" s="14" t="n">
        <v>0.757</v>
      </c>
      <c r="BG478" s="14" t="n">
        <v>0.17</v>
      </c>
      <c r="BH478" s="14" t="n">
        <v>1</v>
      </c>
      <c r="BI478" s="14" t="n">
        <v>0.579</v>
      </c>
      <c r="BJ478" s="14" t="n">
        <v>0.129</v>
      </c>
      <c r="BK478" s="14" t="n">
        <v>0.288</v>
      </c>
      <c r="BL478" s="14" t="n">
        <v>1.015</v>
      </c>
      <c r="BM478" s="14" t="n">
        <v>0.17</v>
      </c>
      <c r="BN478" s="14" t="n">
        <v>1</v>
      </c>
      <c r="BO478" s="14" t="n">
        <v>0</v>
      </c>
      <c r="BP478" s="14" t="n">
        <v>0</v>
      </c>
      <c r="BQ478" s="14" t="n">
        <v>0.175</v>
      </c>
      <c r="BR478" s="14" t="n">
        <v>0</v>
      </c>
      <c r="BS478" s="14" t="n">
        <v>1</v>
      </c>
      <c r="BT478" s="14" t="n">
        <v>0</v>
      </c>
      <c r="BU478" s="14" t="n">
        <v>-0.115</v>
      </c>
      <c r="BV478" s="14" t="n">
        <v>0.217</v>
      </c>
      <c r="BW478" s="14" t="n">
        <v>0.17</v>
      </c>
      <c r="BX478" s="14" t="n">
        <v>0.833</v>
      </c>
      <c r="BY478" s="14" t="n">
        <v>13.254</v>
      </c>
      <c r="BZ478" s="14" t="n">
        <v>0</v>
      </c>
      <c r="CA478" s="14" t="n">
        <v>13.254</v>
      </c>
      <c r="CB478" s="14" t="n">
        <v>0</v>
      </c>
      <c r="CC478" s="14" t="n">
        <v>83.248</v>
      </c>
      <c r="CD478" s="14" t="n">
        <v>7.95</v>
      </c>
      <c r="CE478" s="14" t="n">
        <v>101.368</v>
      </c>
      <c r="CF478" s="14" t="n">
        <v>216</v>
      </c>
      <c r="CG478" s="14" t="n">
        <v>0.17</v>
      </c>
      <c r="CH478" s="14" t="n">
        <v>1</v>
      </c>
      <c r="CI478" s="14" t="n">
        <v>0</v>
      </c>
      <c r="CJ478" s="14" t="n">
        <v>0</v>
      </c>
      <c r="CK478" s="14" t="n">
        <v>0</v>
      </c>
      <c r="CL478" s="14" t="n">
        <v>0</v>
      </c>
      <c r="CM478" s="14" t="n">
        <v>0</v>
      </c>
      <c r="CN478" s="14" t="n">
        <v>0</v>
      </c>
      <c r="CO478" s="14" t="n">
        <v>0</v>
      </c>
      <c r="CP478" s="14" t="n">
        <v>0.004</v>
      </c>
      <c r="CQ478" s="14" t="n">
        <v>1.348</v>
      </c>
      <c r="CR478" s="14" t="n">
        <v>0</v>
      </c>
      <c r="CS478" s="14" t="n">
        <v>5.37</v>
      </c>
      <c r="CT478" s="14" t="n">
        <v>24.093</v>
      </c>
      <c r="CU478" s="14" t="n">
        <v>7.753</v>
      </c>
    </row>
    <row r="479">
      <c r="A479" s="14" t="inlineStr">
        <is>
          <t>LUX2024</t>
        </is>
      </c>
      <c r="B479" s="14" t="inlineStr">
        <is>
          <t>LUX</t>
        </is>
      </c>
      <c r="C479" s="14" t="inlineStr">
        <is>
          <t>LUX</t>
        </is>
      </c>
      <c r="D479" s="14" t="inlineStr">
        <is>
          <t>Luxembourg</t>
        </is>
      </c>
      <c r="E479" s="14" t="n">
        <v>2024</v>
      </c>
      <c r="F479" s="14" t="n">
        <v>0.17</v>
      </c>
      <c r="G479" s="14" t="n">
        <v>20.108</v>
      </c>
      <c r="H479" s="14" t="n">
        <v>1.321</v>
      </c>
      <c r="I479" s="14" t="n">
        <v>6.39</v>
      </c>
      <c r="J479" s="14" t="n">
        <v>26.498</v>
      </c>
      <c r="K479" s="14" t="n">
        <v>0</v>
      </c>
      <c r="L479" s="14" t="n">
        <v>1</v>
      </c>
      <c r="M479" s="14" t="n">
        <v>7.109</v>
      </c>
      <c r="N479" s="14" t="n">
        <v>3.963</v>
      </c>
      <c r="O479" s="14" t="n">
        <v>6.649</v>
      </c>
      <c r="P479" s="14" t="n">
        <v>13.758</v>
      </c>
      <c r="Q479" s="14" t="n">
        <v>0</v>
      </c>
      <c r="R479" s="14" t="n">
        <v>1</v>
      </c>
      <c r="S479" s="14" t="n">
        <v>26.714</v>
      </c>
      <c r="T479" s="14" t="n">
        <v>7.927</v>
      </c>
      <c r="U479" s="14" t="n">
        <v>5.134</v>
      </c>
      <c r="V479" s="14" t="n">
        <v>36.419</v>
      </c>
      <c r="W479" s="14" t="n">
        <v>0.17</v>
      </c>
      <c r="X479" s="14" t="n">
        <v>1</v>
      </c>
      <c r="Y479" s="14" t="n">
        <v>20.004</v>
      </c>
      <c r="Z479" s="14" t="n">
        <v>2.526</v>
      </c>
      <c r="AA479" s="14" t="n">
        <v>5.192</v>
      </c>
      <c r="AB479" s="14" t="n">
        <v>25.196</v>
      </c>
      <c r="AC479" s="14" t="n">
        <v>0</v>
      </c>
      <c r="AD479" s="14" t="n">
        <v>1</v>
      </c>
      <c r="AE479" s="14" t="n">
        <v>20.004</v>
      </c>
      <c r="AF479" s="14" t="n">
        <v>4.382</v>
      </c>
      <c r="AG479" s="14" t="n">
        <v>5.192</v>
      </c>
      <c r="AH479" s="14" t="n">
        <v>25.196</v>
      </c>
      <c r="AI479" s="14" t="n">
        <v>0</v>
      </c>
      <c r="AJ479" s="14" t="n">
        <v>1</v>
      </c>
      <c r="AK479" s="14" t="n">
        <v>25.298</v>
      </c>
      <c r="AL479" s="14" t="n">
        <v>12.867</v>
      </c>
      <c r="AM479" s="14" t="n">
        <v>-4.546</v>
      </c>
      <c r="AN479" s="14" t="n">
        <v>24.28</v>
      </c>
      <c r="AO479" s="14" t="n">
        <v>0</v>
      </c>
      <c r="AP479" s="14" t="n">
        <v>1</v>
      </c>
      <c r="AQ479" s="14" t="n">
        <v>0.724</v>
      </c>
      <c r="AR479" s="14" t="n">
        <v>0.132</v>
      </c>
      <c r="AS479" s="14" t="n">
        <v>0.698</v>
      </c>
      <c r="AT479" s="14" t="n">
        <v>1.664</v>
      </c>
      <c r="AU479" s="14" t="n">
        <v>0.17</v>
      </c>
      <c r="AV479" s="14" t="n">
        <v>1</v>
      </c>
      <c r="AW479" s="14" t="n">
        <v>0.75</v>
      </c>
      <c r="AX479" s="14" t="n">
        <v>0.132</v>
      </c>
      <c r="AY479" s="14" t="n">
        <v>0.622</v>
      </c>
      <c r="AZ479" s="14" t="n">
        <v>1.606</v>
      </c>
      <c r="BA479" s="14" t="n">
        <v>0.17</v>
      </c>
      <c r="BB479" s="14" t="n">
        <v>1</v>
      </c>
      <c r="BC479" s="14" t="n">
        <v>0.513</v>
      </c>
      <c r="BD479" s="14" t="n">
        <v>0.132</v>
      </c>
      <c r="BE479" s="14" t="n">
        <v>0.16</v>
      </c>
      <c r="BF479" s="14" t="n">
        <v>0.787</v>
      </c>
      <c r="BG479" s="14" t="n">
        <v>0.17</v>
      </c>
      <c r="BH479" s="14" t="n">
        <v>1</v>
      </c>
      <c r="BI479" s="14" t="n">
        <v>0.591</v>
      </c>
      <c r="BJ479" s="14" t="n">
        <v>0.132</v>
      </c>
      <c r="BK479" s="14" t="n">
        <v>0.224</v>
      </c>
      <c r="BL479" s="14" t="n">
        <v>0.954</v>
      </c>
      <c r="BM479" s="14" t="n">
        <v>0.17</v>
      </c>
      <c r="BN479" s="14" t="n">
        <v>1</v>
      </c>
      <c r="BO479" s="14" t="n">
        <v>0</v>
      </c>
      <c r="BP479" s="14" t="n">
        <v>0</v>
      </c>
      <c r="BQ479" s="14" t="n">
        <v>0.147</v>
      </c>
      <c r="BR479" s="14" t="n">
        <v>0</v>
      </c>
      <c r="BS479" s="14" t="n">
        <v>1</v>
      </c>
      <c r="BT479" s="14" t="n">
        <v>0</v>
      </c>
      <c r="BU479" s="14" t="n">
        <v>-0.124</v>
      </c>
      <c r="BV479" s="14" t="n">
        <v>0.219</v>
      </c>
      <c r="BW479" s="14" t="n">
        <v>0.17</v>
      </c>
      <c r="BX479" s="14" t="n">
        <v>0.833</v>
      </c>
      <c r="BY479" s="14" t="n">
        <v>13.646</v>
      </c>
      <c r="BZ479" s="14" t="n">
        <v>0</v>
      </c>
      <c r="CA479" s="14" t="n">
        <v>13.646</v>
      </c>
      <c r="CB479" s="14" t="n">
        <v>0</v>
      </c>
      <c r="CC479" s="14" t="n">
        <v>82.58799999999999</v>
      </c>
      <c r="CD479" s="14" t="n">
        <v>7.95</v>
      </c>
      <c r="CE479" s="14" t="n">
        <v>81.879</v>
      </c>
      <c r="CF479" s="14" t="n">
        <v>192.427</v>
      </c>
      <c r="CG479" s="14" t="n">
        <v>0.17</v>
      </c>
      <c r="CH479" s="14" t="n">
        <v>1</v>
      </c>
      <c r="CI479" s="14" t="n">
        <v>0</v>
      </c>
      <c r="CJ479" s="14" t="n">
        <v>0</v>
      </c>
      <c r="CK479" s="14" t="n">
        <v>0</v>
      </c>
      <c r="CL479" s="14" t="n">
        <v>0</v>
      </c>
      <c r="CM479" s="14" t="n">
        <v>0</v>
      </c>
      <c r="CN479" s="14" t="n">
        <v>0</v>
      </c>
      <c r="CO479" s="14" t="n">
        <v>0</v>
      </c>
      <c r="CP479" s="14" t="n">
        <v>0.004</v>
      </c>
      <c r="CQ479" s="14" t="n">
        <v>1.387</v>
      </c>
      <c r="CR479" s="14" t="n">
        <v>0</v>
      </c>
      <c r="CS479" s="14" t="n">
        <v>5.529</v>
      </c>
      <c r="CT479" s="14" t="n">
        <v>18.853</v>
      </c>
      <c r="CU479" s="14" t="n">
        <v>7.81</v>
      </c>
    </row>
    <row r="480">
      <c r="A480" s="14" t="inlineStr">
        <is>
          <t>MAC2021</t>
        </is>
      </c>
      <c r="B480" s="14" t="inlineStr">
        <is>
          <t>MAC</t>
        </is>
      </c>
      <c r="C480" s="14" t="inlineStr">
        <is>
          <t>MAC</t>
        </is>
      </c>
      <c r="D480" s="14" t="inlineStr">
        <is>
          <t>Macao SAR</t>
        </is>
      </c>
      <c r="E480" s="14" t="n">
        <v>2021</v>
      </c>
      <c r="F480" s="14" t="n">
        <v>0</v>
      </c>
      <c r="G480" s="14" t="n">
        <v>4.747</v>
      </c>
      <c r="H480" s="14" t="n">
        <v>1.143</v>
      </c>
      <c r="I480" s="14" t="n">
        <v>0</v>
      </c>
      <c r="J480" s="14" t="n">
        <v>4.747</v>
      </c>
      <c r="K480" s="14" t="n">
        <v>0</v>
      </c>
      <c r="L480" s="14" t="n">
        <v>1</v>
      </c>
      <c r="M480" s="14" t="n">
        <v>7.964</v>
      </c>
      <c r="N480" s="14" t="n">
        <v>3.43</v>
      </c>
      <c r="O480" s="14" t="n">
        <v>0</v>
      </c>
      <c r="P480" s="14" t="n">
        <v>7.964</v>
      </c>
      <c r="Q480" s="14" t="n">
        <v>0</v>
      </c>
      <c r="R480" s="14" t="n">
        <v>1</v>
      </c>
      <c r="S480" s="14" t="n">
        <v>10.464</v>
      </c>
      <c r="T480" s="14" t="n">
        <v>6.86</v>
      </c>
      <c r="U480" s="14" t="n">
        <v>0</v>
      </c>
      <c r="V480" s="14" t="n">
        <v>10.464</v>
      </c>
      <c r="W480" s="14" t="n">
        <v>0</v>
      </c>
      <c r="X480" s="14" t="n">
        <v>1</v>
      </c>
      <c r="Y480" s="14" t="n">
        <v>10.551</v>
      </c>
      <c r="Z480" s="14" t="n">
        <v>1.302</v>
      </c>
      <c r="AA480" s="14" t="n">
        <v>0</v>
      </c>
      <c r="AB480" s="14" t="n">
        <v>10.551</v>
      </c>
      <c r="AC480" s="14" t="n">
        <v>0</v>
      </c>
      <c r="AD480" s="14" t="n">
        <v>1</v>
      </c>
      <c r="AE480" s="14" t="n">
        <v>11.694</v>
      </c>
      <c r="AF480" s="14" t="n">
        <v>2.549</v>
      </c>
      <c r="AG480" s="14" t="n">
        <v>0</v>
      </c>
      <c r="AH480" s="14" t="n">
        <v>11.694</v>
      </c>
      <c r="AI480" s="14" t="n">
        <v>0</v>
      </c>
      <c r="AJ480" s="14" t="n">
        <v>1</v>
      </c>
      <c r="AK480" s="14" t="n">
        <v>18.554</v>
      </c>
      <c r="AL480" s="14" t="n">
        <v>9.627000000000001</v>
      </c>
      <c r="AM480" s="14" t="n">
        <v>0</v>
      </c>
      <c r="AN480" s="14" t="n">
        <v>18.554</v>
      </c>
      <c r="AO480" s="14" t="n">
        <v>0</v>
      </c>
      <c r="AP480" s="14" t="n">
        <v>1</v>
      </c>
      <c r="AQ480" s="14" t="n">
        <v>0.621</v>
      </c>
      <c r="AR480" s="14" t="n">
        <v>0.114</v>
      </c>
      <c r="AS480" s="14" t="n">
        <v>0</v>
      </c>
      <c r="AT480" s="14" t="n">
        <v>0.621</v>
      </c>
      <c r="AU480" s="14" t="n">
        <v>0</v>
      </c>
      <c r="AV480" s="14" t="n">
        <v>1</v>
      </c>
      <c r="AW480" s="14" t="n">
        <v>0.593</v>
      </c>
      <c r="AX480" s="14" t="n">
        <v>0.114</v>
      </c>
      <c r="AY480" s="14" t="n">
        <v>0</v>
      </c>
      <c r="AZ480" s="14" t="n">
        <v>0.593</v>
      </c>
      <c r="BA480" s="14" t="n">
        <v>0</v>
      </c>
      <c r="BB480" s="14" t="n">
        <v>1</v>
      </c>
      <c r="BC480" s="14" t="n">
        <v>0.44</v>
      </c>
      <c r="BD480" s="14" t="n">
        <v>0.114</v>
      </c>
      <c r="BE480" s="14" t="n">
        <v>0</v>
      </c>
      <c r="BF480" s="14" t="n">
        <v>0.44</v>
      </c>
      <c r="BG480" s="14" t="n">
        <v>0</v>
      </c>
      <c r="BH480" s="14" t="n">
        <v>1</v>
      </c>
      <c r="BI480" s="14" t="n">
        <v>0.5600000000000001</v>
      </c>
      <c r="BJ480" s="14" t="n">
        <v>0.114</v>
      </c>
      <c r="BK480" s="14" t="n">
        <v>0</v>
      </c>
      <c r="BL480" s="14" t="n">
        <v>0.5600000000000001</v>
      </c>
      <c r="BM480" s="14" t="n">
        <v>0</v>
      </c>
      <c r="BN480" s="14" t="n">
        <v>1</v>
      </c>
      <c r="BO480" s="14" t="n">
        <v>0</v>
      </c>
      <c r="BP480" s="14" t="n">
        <v>0</v>
      </c>
      <c r="BQ480" s="14" t="n">
        <v>0.157</v>
      </c>
      <c r="BR480" s="14" t="n">
        <v>0</v>
      </c>
      <c r="BS480" s="14" t="n">
        <v>1</v>
      </c>
      <c r="BT480" s="14" t="n">
        <v>0</v>
      </c>
      <c r="BU480" s="14" t="n">
        <v>0</v>
      </c>
      <c r="BV480" s="14" t="n">
        <v>0.149</v>
      </c>
      <c r="BW480" s="14" t="n">
        <v>0</v>
      </c>
      <c r="BX480" s="14" t="n">
        <v>0.833</v>
      </c>
      <c r="BY480" s="14" t="n">
        <v>11.787</v>
      </c>
      <c r="BZ480" s="14" t="n">
        <v>0</v>
      </c>
      <c r="CA480" s="14" t="n">
        <v>11.787</v>
      </c>
      <c r="CB480" s="14" t="n">
        <v>0</v>
      </c>
      <c r="CC480" s="14" t="n">
        <v>81.69499999999999</v>
      </c>
      <c r="CD480" s="14" t="n">
        <v>7.95</v>
      </c>
      <c r="CE480" s="14" t="n">
        <v>0</v>
      </c>
      <c r="CF480" s="14" t="n">
        <v>81.69499999999999</v>
      </c>
      <c r="CG480" s="14" t="n">
        <v>0</v>
      </c>
      <c r="CH480" s="14" t="n">
        <v>1</v>
      </c>
      <c r="CI480" s="14" t="n">
        <v>0</v>
      </c>
      <c r="CJ480" s="14" t="n">
        <v>0</v>
      </c>
      <c r="CK480" s="14" t="n">
        <v>0</v>
      </c>
      <c r="CL480" s="14" t="n">
        <v>0</v>
      </c>
      <c r="CM480" s="14" t="n">
        <v>0</v>
      </c>
      <c r="CN480" s="14" t="n">
        <v>0</v>
      </c>
      <c r="CO480" s="14" t="n">
        <v>0</v>
      </c>
      <c r="CP480" s="14" t="n">
        <v>0</v>
      </c>
      <c r="CQ480" s="14" t="n">
        <v>1.198</v>
      </c>
      <c r="CR480" s="14" t="n">
        <v>0</v>
      </c>
      <c r="CS480" s="14" t="n">
        <v>4.776</v>
      </c>
      <c r="CT480" s="14" t="n">
        <v>3.604</v>
      </c>
      <c r="CU480" s="14" t="n">
        <v>9.407999999999999</v>
      </c>
    </row>
    <row r="481">
      <c r="A481" s="14" t="inlineStr">
        <is>
          <t>MAC2022</t>
        </is>
      </c>
      <c r="B481" s="14" t="inlineStr">
        <is>
          <t>MAC</t>
        </is>
      </c>
      <c r="C481" s="14" t="inlineStr">
        <is>
          <t>MAC</t>
        </is>
      </c>
      <c r="D481" s="14" t="inlineStr">
        <is>
          <t>Macao SAR</t>
        </is>
      </c>
      <c r="E481" s="14" t="n">
        <v>2022</v>
      </c>
      <c r="F481" s="14" t="n">
        <v>0</v>
      </c>
      <c r="G481" s="14" t="n">
        <v>8.788</v>
      </c>
      <c r="H481" s="14" t="n">
        <v>1.235</v>
      </c>
      <c r="I481" s="14" t="n">
        <v>0</v>
      </c>
      <c r="J481" s="14" t="n">
        <v>8.788</v>
      </c>
      <c r="K481" s="14" t="n">
        <v>0</v>
      </c>
      <c r="L481" s="14" t="n">
        <v>1</v>
      </c>
      <c r="M481" s="14" t="n">
        <v>9.782999999999999</v>
      </c>
      <c r="N481" s="14" t="n">
        <v>3.704</v>
      </c>
      <c r="O481" s="14" t="n">
        <v>0</v>
      </c>
      <c r="P481" s="14" t="n">
        <v>9.782999999999999</v>
      </c>
      <c r="Q481" s="14" t="n">
        <v>0</v>
      </c>
      <c r="R481" s="14" t="n">
        <v>1</v>
      </c>
      <c r="S481" s="14" t="n">
        <v>14.962</v>
      </c>
      <c r="T481" s="14" t="n">
        <v>7.408</v>
      </c>
      <c r="U481" s="14" t="n">
        <v>0</v>
      </c>
      <c r="V481" s="14" t="n">
        <v>14.962</v>
      </c>
      <c r="W481" s="14" t="n">
        <v>0</v>
      </c>
      <c r="X481" s="14" t="n">
        <v>1</v>
      </c>
      <c r="Y481" s="14" t="n">
        <v>17.332</v>
      </c>
      <c r="Z481" s="14" t="n">
        <v>2.139</v>
      </c>
      <c r="AA481" s="14" t="n">
        <v>0</v>
      </c>
      <c r="AB481" s="14" t="n">
        <v>17.332</v>
      </c>
      <c r="AC481" s="14" t="n">
        <v>0</v>
      </c>
      <c r="AD481" s="14" t="n">
        <v>1</v>
      </c>
      <c r="AE481" s="14" t="n">
        <v>18.566</v>
      </c>
      <c r="AF481" s="14" t="n">
        <v>4.048</v>
      </c>
      <c r="AG481" s="14" t="n">
        <v>0</v>
      </c>
      <c r="AH481" s="14" t="n">
        <v>18.566</v>
      </c>
      <c r="AI481" s="14" t="n">
        <v>0</v>
      </c>
      <c r="AJ481" s="14" t="n">
        <v>1</v>
      </c>
      <c r="AK481" s="14" t="n">
        <v>25.974</v>
      </c>
      <c r="AL481" s="14" t="n">
        <v>13.478</v>
      </c>
      <c r="AM481" s="14" t="n">
        <v>0</v>
      </c>
      <c r="AN481" s="14" t="n">
        <v>25.974</v>
      </c>
      <c r="AO481" s="14" t="n">
        <v>0</v>
      </c>
      <c r="AP481" s="14" t="n">
        <v>1</v>
      </c>
      <c r="AQ481" s="14" t="n">
        <v>0.847</v>
      </c>
      <c r="AR481" s="14" t="n">
        <v>0.123</v>
      </c>
      <c r="AS481" s="14" t="n">
        <v>0</v>
      </c>
      <c r="AT481" s="14" t="n">
        <v>0.847</v>
      </c>
      <c r="AU481" s="14" t="n">
        <v>0</v>
      </c>
      <c r="AV481" s="14" t="n">
        <v>1</v>
      </c>
      <c r="AW481" s="14" t="n">
        <v>0.947</v>
      </c>
      <c r="AX481" s="14" t="n">
        <v>0.123</v>
      </c>
      <c r="AY481" s="14" t="n">
        <v>0</v>
      </c>
      <c r="AZ481" s="14" t="n">
        <v>0.947</v>
      </c>
      <c r="BA481" s="14" t="n">
        <v>0</v>
      </c>
      <c r="BB481" s="14" t="n">
        <v>1</v>
      </c>
      <c r="BC481" s="14" t="n">
        <v>0.589</v>
      </c>
      <c r="BD481" s="14" t="n">
        <v>0.123</v>
      </c>
      <c r="BE481" s="14" t="n">
        <v>0</v>
      </c>
      <c r="BF481" s="14" t="n">
        <v>0.589</v>
      </c>
      <c r="BG481" s="14" t="n">
        <v>0</v>
      </c>
      <c r="BH481" s="14" t="n">
        <v>1</v>
      </c>
      <c r="BI481" s="14" t="n">
        <v>0.6889999999999999</v>
      </c>
      <c r="BJ481" s="14" t="n">
        <v>0.123</v>
      </c>
      <c r="BK481" s="14" t="n">
        <v>0</v>
      </c>
      <c r="BL481" s="14" t="n">
        <v>0.6889999999999999</v>
      </c>
      <c r="BM481" s="14" t="n">
        <v>0</v>
      </c>
      <c r="BN481" s="14" t="n">
        <v>1</v>
      </c>
      <c r="BO481" s="14" t="n">
        <v>0</v>
      </c>
      <c r="BP481" s="14" t="n">
        <v>0</v>
      </c>
      <c r="BQ481" s="14" t="n">
        <v>0.16</v>
      </c>
      <c r="BR481" s="14" t="n">
        <v>0</v>
      </c>
      <c r="BS481" s="14" t="n">
        <v>1</v>
      </c>
      <c r="BT481" s="14" t="n">
        <v>0</v>
      </c>
      <c r="BU481" s="14" t="n">
        <v>0</v>
      </c>
      <c r="BV481" s="14" t="n">
        <v>0.155</v>
      </c>
      <c r="BW481" s="14" t="n">
        <v>0</v>
      </c>
      <c r="BX481" s="14" t="n">
        <v>0.833</v>
      </c>
      <c r="BY481" s="14" t="n">
        <v>12.729</v>
      </c>
      <c r="BZ481" s="14" t="n">
        <v>0</v>
      </c>
      <c r="CA481" s="14" t="n">
        <v>12.729</v>
      </c>
      <c r="CB481" s="14" t="n">
        <v>0</v>
      </c>
      <c r="CC481" s="14" t="n">
        <v>102.477</v>
      </c>
      <c r="CD481" s="14" t="n">
        <v>7.95</v>
      </c>
      <c r="CE481" s="14" t="n">
        <v>0</v>
      </c>
      <c r="CF481" s="14" t="n">
        <v>102.477</v>
      </c>
      <c r="CG481" s="14" t="n">
        <v>0</v>
      </c>
      <c r="CH481" s="14" t="n">
        <v>1</v>
      </c>
      <c r="CI481" s="14" t="n">
        <v>0</v>
      </c>
      <c r="CJ481" s="14" t="n">
        <v>0</v>
      </c>
      <c r="CK481" s="14" t="n">
        <v>0</v>
      </c>
      <c r="CL481" s="14" t="n">
        <v>0</v>
      </c>
      <c r="CM481" s="14" t="n">
        <v>0</v>
      </c>
      <c r="CN481" s="14" t="n">
        <v>0</v>
      </c>
      <c r="CO481" s="14" t="n">
        <v>0</v>
      </c>
      <c r="CP481" s="14" t="n">
        <v>0</v>
      </c>
      <c r="CQ481" s="14" t="n">
        <v>1.294</v>
      </c>
      <c r="CR481" s="14" t="n">
        <v>0</v>
      </c>
      <c r="CS481" s="14" t="n">
        <v>5.158</v>
      </c>
      <c r="CT481" s="14" t="n">
        <v>7.554</v>
      </c>
      <c r="CU481" s="14" t="n">
        <v>16.097</v>
      </c>
    </row>
    <row r="482">
      <c r="A482" s="14" t="inlineStr">
        <is>
          <t>MAC2023</t>
        </is>
      </c>
      <c r="B482" s="14" t="inlineStr">
        <is>
          <t>MAC</t>
        </is>
      </c>
      <c r="C482" s="14" t="inlineStr">
        <is>
          <t>MAC</t>
        </is>
      </c>
      <c r="D482" s="14" t="inlineStr">
        <is>
          <t>Macao SAR</t>
        </is>
      </c>
      <c r="E482" s="14" t="n">
        <v>2023</v>
      </c>
      <c r="F482" s="14" t="n">
        <v>0</v>
      </c>
      <c r="G482" s="14" t="n">
        <v>5.77</v>
      </c>
      <c r="H482" s="14" t="n">
        <v>1.286</v>
      </c>
      <c r="I482" s="14" t="n">
        <v>0</v>
      </c>
      <c r="J482" s="14" t="n">
        <v>5.77</v>
      </c>
      <c r="K482" s="14" t="n">
        <v>0</v>
      </c>
      <c r="L482" s="14" t="n">
        <v>1</v>
      </c>
      <c r="M482" s="14" t="n">
        <v>7.886</v>
      </c>
      <c r="N482" s="14" t="n">
        <v>3.857</v>
      </c>
      <c r="O482" s="14" t="n">
        <v>0</v>
      </c>
      <c r="P482" s="14" t="n">
        <v>7.886</v>
      </c>
      <c r="Q482" s="14" t="n">
        <v>0</v>
      </c>
      <c r="R482" s="14" t="n">
        <v>1</v>
      </c>
      <c r="S482" s="14" t="n">
        <v>12.198</v>
      </c>
      <c r="T482" s="14" t="n">
        <v>7.714</v>
      </c>
      <c r="U482" s="14" t="n">
        <v>0</v>
      </c>
      <c r="V482" s="14" t="n">
        <v>12.198</v>
      </c>
      <c r="W482" s="14" t="n">
        <v>0</v>
      </c>
      <c r="X482" s="14" t="n">
        <v>1</v>
      </c>
      <c r="Y482" s="14" t="n">
        <v>13.814</v>
      </c>
      <c r="Z482" s="14" t="n">
        <v>1.705</v>
      </c>
      <c r="AA482" s="14" t="n">
        <v>0</v>
      </c>
      <c r="AB482" s="14" t="n">
        <v>13.814</v>
      </c>
      <c r="AC482" s="14" t="n">
        <v>0</v>
      </c>
      <c r="AD482" s="14" t="n">
        <v>1</v>
      </c>
      <c r="AE482" s="14" t="n">
        <v>15.1</v>
      </c>
      <c r="AF482" s="14" t="n">
        <v>3.292</v>
      </c>
      <c r="AG482" s="14" t="n">
        <v>0</v>
      </c>
      <c r="AH482" s="14" t="n">
        <v>15.1</v>
      </c>
      <c r="AI482" s="14" t="n">
        <v>0</v>
      </c>
      <c r="AJ482" s="14" t="n">
        <v>1</v>
      </c>
      <c r="AK482" s="14" t="n">
        <v>22.814</v>
      </c>
      <c r="AL482" s="14" t="n">
        <v>11.838</v>
      </c>
      <c r="AM482" s="14" t="n">
        <v>0</v>
      </c>
      <c r="AN482" s="14" t="n">
        <v>22.814</v>
      </c>
      <c r="AO482" s="14" t="n">
        <v>0</v>
      </c>
      <c r="AP482" s="14" t="n">
        <v>1</v>
      </c>
      <c r="AQ482" s="14" t="n">
        <v>0.749</v>
      </c>
      <c r="AR482" s="14" t="n">
        <v>0.129</v>
      </c>
      <c r="AS482" s="14" t="n">
        <v>0</v>
      </c>
      <c r="AT482" s="14" t="n">
        <v>0.749</v>
      </c>
      <c r="AU482" s="14" t="n">
        <v>0</v>
      </c>
      <c r="AV482" s="14" t="n">
        <v>1</v>
      </c>
      <c r="AW482" s="14" t="n">
        <v>0.783</v>
      </c>
      <c r="AX482" s="14" t="n">
        <v>0.129</v>
      </c>
      <c r="AY482" s="14" t="n">
        <v>0</v>
      </c>
      <c r="AZ482" s="14" t="n">
        <v>0.783</v>
      </c>
      <c r="BA482" s="14" t="n">
        <v>0</v>
      </c>
      <c r="BB482" s="14" t="n">
        <v>1</v>
      </c>
      <c r="BC482" s="14" t="n">
        <v>0.527</v>
      </c>
      <c r="BD482" s="14" t="n">
        <v>0.129</v>
      </c>
      <c r="BE482" s="14" t="n">
        <v>0</v>
      </c>
      <c r="BF482" s="14" t="n">
        <v>0.527</v>
      </c>
      <c r="BG482" s="14" t="n">
        <v>0</v>
      </c>
      <c r="BH482" s="14" t="n">
        <v>1</v>
      </c>
      <c r="BI482" s="14" t="n">
        <v>0.64</v>
      </c>
      <c r="BJ482" s="14" t="n">
        <v>0.129</v>
      </c>
      <c r="BK482" s="14" t="n">
        <v>0</v>
      </c>
      <c r="BL482" s="14" t="n">
        <v>0.64</v>
      </c>
      <c r="BM482" s="14" t="n">
        <v>0</v>
      </c>
      <c r="BN482" s="14" t="n">
        <v>1</v>
      </c>
      <c r="BO482" s="14" t="n">
        <v>0</v>
      </c>
      <c r="BP482" s="14" t="n">
        <v>0</v>
      </c>
      <c r="BQ482" s="14" t="n">
        <v>0.161</v>
      </c>
      <c r="BR482" s="14" t="n">
        <v>0</v>
      </c>
      <c r="BS482" s="14" t="n">
        <v>1</v>
      </c>
      <c r="BT482" s="14" t="n">
        <v>0</v>
      </c>
      <c r="BU482" s="14" t="n">
        <v>0</v>
      </c>
      <c r="BV482" s="14" t="n">
        <v>0.156</v>
      </c>
      <c r="BW482" s="14" t="n">
        <v>0</v>
      </c>
      <c r="BX482" s="14" t="n">
        <v>0.833</v>
      </c>
      <c r="BY482" s="14" t="n">
        <v>13.254</v>
      </c>
      <c r="BZ482" s="14" t="n">
        <v>0</v>
      </c>
      <c r="CA482" s="14" t="n">
        <v>13.254</v>
      </c>
      <c r="CB482" s="14" t="n">
        <v>0</v>
      </c>
      <c r="CC482" s="14" t="n">
        <v>87.07899999999999</v>
      </c>
      <c r="CD482" s="14" t="n">
        <v>7.95</v>
      </c>
      <c r="CE482" s="14" t="n">
        <v>0</v>
      </c>
      <c r="CF482" s="14" t="n">
        <v>87.07899999999999</v>
      </c>
      <c r="CG482" s="14" t="n">
        <v>0</v>
      </c>
      <c r="CH482" s="14" t="n">
        <v>1</v>
      </c>
      <c r="CI482" s="14" t="n">
        <v>0</v>
      </c>
      <c r="CJ482" s="14" t="n">
        <v>0</v>
      </c>
      <c r="CK482" s="14" t="n">
        <v>0</v>
      </c>
      <c r="CL482" s="14" t="n">
        <v>0</v>
      </c>
      <c r="CM482" s="14" t="n">
        <v>0</v>
      </c>
      <c r="CN482" s="14" t="n">
        <v>0</v>
      </c>
      <c r="CO482" s="14" t="n">
        <v>0</v>
      </c>
      <c r="CP482" s="14" t="n">
        <v>0</v>
      </c>
      <c r="CQ482" s="14" t="n">
        <v>1.348</v>
      </c>
      <c r="CR482" s="14" t="n">
        <v>0</v>
      </c>
      <c r="CS482" s="14" t="n">
        <v>5.37</v>
      </c>
      <c r="CT482" s="14" t="n">
        <v>4.484</v>
      </c>
      <c r="CU482" s="14" t="n">
        <v>12.529</v>
      </c>
    </row>
    <row r="483">
      <c r="A483" s="14" t="inlineStr">
        <is>
          <t>MAC2024</t>
        </is>
      </c>
      <c r="B483" s="14" t="inlineStr">
        <is>
          <t>MAC</t>
        </is>
      </c>
      <c r="C483" s="14" t="inlineStr">
        <is>
          <t>MAC</t>
        </is>
      </c>
      <c r="D483" s="14" t="inlineStr">
        <is>
          <t>Macao SAR</t>
        </is>
      </c>
      <c r="E483" s="14" t="n">
        <v>2024</v>
      </c>
      <c r="F483" s="14" t="n">
        <v>0</v>
      </c>
      <c r="G483" s="14" t="n">
        <v>4.833</v>
      </c>
      <c r="H483" s="14" t="n">
        <v>1.324</v>
      </c>
      <c r="I483" s="14" t="n">
        <v>0</v>
      </c>
      <c r="J483" s="14" t="n">
        <v>4.833</v>
      </c>
      <c r="K483" s="14" t="n">
        <v>0</v>
      </c>
      <c r="L483" s="14" t="n">
        <v>1</v>
      </c>
      <c r="M483" s="14" t="n">
        <v>7.124</v>
      </c>
      <c r="N483" s="14" t="n">
        <v>3.971</v>
      </c>
      <c r="O483" s="14" t="n">
        <v>0</v>
      </c>
      <c r="P483" s="14" t="n">
        <v>7.124</v>
      </c>
      <c r="Q483" s="14" t="n">
        <v>0</v>
      </c>
      <c r="R483" s="14" t="n">
        <v>1</v>
      </c>
      <c r="S483" s="14" t="n">
        <v>11.451</v>
      </c>
      <c r="T483" s="14" t="n">
        <v>7.942</v>
      </c>
      <c r="U483" s="14" t="n">
        <v>0</v>
      </c>
      <c r="V483" s="14" t="n">
        <v>11.451</v>
      </c>
      <c r="W483" s="14" t="n">
        <v>0</v>
      </c>
      <c r="X483" s="14" t="n">
        <v>1</v>
      </c>
      <c r="Y483" s="14" t="n">
        <v>12.219</v>
      </c>
      <c r="Z483" s="14" t="n">
        <v>1.508</v>
      </c>
      <c r="AA483" s="14" t="n">
        <v>0</v>
      </c>
      <c r="AB483" s="14" t="n">
        <v>12.219</v>
      </c>
      <c r="AC483" s="14" t="n">
        <v>0</v>
      </c>
      <c r="AD483" s="14" t="n">
        <v>1</v>
      </c>
      <c r="AE483" s="14" t="n">
        <v>13.543</v>
      </c>
      <c r="AF483" s="14" t="n">
        <v>2.952</v>
      </c>
      <c r="AG483" s="14" t="n">
        <v>0</v>
      </c>
      <c r="AH483" s="14" t="n">
        <v>13.543</v>
      </c>
      <c r="AI483" s="14" t="n">
        <v>0</v>
      </c>
      <c r="AJ483" s="14" t="n">
        <v>1</v>
      </c>
      <c r="AK483" s="14" t="n">
        <v>21.484</v>
      </c>
      <c r="AL483" s="14" t="n">
        <v>11.148</v>
      </c>
      <c r="AM483" s="14" t="n">
        <v>0</v>
      </c>
      <c r="AN483" s="14" t="n">
        <v>21.484</v>
      </c>
      <c r="AO483" s="14" t="n">
        <v>0</v>
      </c>
      <c r="AP483" s="14" t="n">
        <v>1</v>
      </c>
      <c r="AQ483" s="14" t="n">
        <v>0.72</v>
      </c>
      <c r="AR483" s="14" t="n">
        <v>0.132</v>
      </c>
      <c r="AS483" s="14" t="n">
        <v>0</v>
      </c>
      <c r="AT483" s="14" t="n">
        <v>0.72</v>
      </c>
      <c r="AU483" s="14" t="n">
        <v>0</v>
      </c>
      <c r="AV483" s="14" t="n">
        <v>1</v>
      </c>
      <c r="AW483" s="14" t="n">
        <v>0.734</v>
      </c>
      <c r="AX483" s="14" t="n">
        <v>0.132</v>
      </c>
      <c r="AY483" s="14" t="n">
        <v>0</v>
      </c>
      <c r="AZ483" s="14" t="n">
        <v>0.734</v>
      </c>
      <c r="BA483" s="14" t="n">
        <v>0</v>
      </c>
      <c r="BB483" s="14" t="n">
        <v>1</v>
      </c>
      <c r="BC483" s="14" t="n">
        <v>0.51</v>
      </c>
      <c r="BD483" s="14" t="n">
        <v>0.132</v>
      </c>
      <c r="BE483" s="14" t="n">
        <v>0</v>
      </c>
      <c r="BF483" s="14" t="n">
        <v>0.51</v>
      </c>
      <c r="BG483" s="14" t="n">
        <v>0</v>
      </c>
      <c r="BH483" s="14" t="n">
        <v>1</v>
      </c>
      <c r="BI483" s="14" t="n">
        <v>0.652</v>
      </c>
      <c r="BJ483" s="14" t="n">
        <v>0.132</v>
      </c>
      <c r="BK483" s="14" t="n">
        <v>0</v>
      </c>
      <c r="BL483" s="14" t="n">
        <v>0.652</v>
      </c>
      <c r="BM483" s="14" t="n">
        <v>0</v>
      </c>
      <c r="BN483" s="14" t="n">
        <v>1</v>
      </c>
      <c r="BO483" s="14" t="n">
        <v>0</v>
      </c>
      <c r="BP483" s="14" t="n">
        <v>0</v>
      </c>
      <c r="BQ483" s="14" t="n">
        <v>0.162</v>
      </c>
      <c r="BR483" s="14" t="n">
        <v>0</v>
      </c>
      <c r="BS483" s="14" t="n">
        <v>1</v>
      </c>
      <c r="BT483" s="14" t="n">
        <v>0</v>
      </c>
      <c r="BU483" s="14" t="n">
        <v>0</v>
      </c>
      <c r="BV483" s="14" t="n">
        <v>0.157</v>
      </c>
      <c r="BW483" s="14" t="n">
        <v>0</v>
      </c>
      <c r="BX483" s="14" t="n">
        <v>0.833</v>
      </c>
      <c r="BY483" s="14" t="n">
        <v>13.646</v>
      </c>
      <c r="BZ483" s="14" t="n">
        <v>0</v>
      </c>
      <c r="CA483" s="14" t="n">
        <v>13.646</v>
      </c>
      <c r="CB483" s="14" t="n">
        <v>0</v>
      </c>
      <c r="CC483" s="14" t="n">
        <v>86.38500000000001</v>
      </c>
      <c r="CD483" s="14" t="n">
        <v>7.95</v>
      </c>
      <c r="CE483" s="14" t="n">
        <v>0</v>
      </c>
      <c r="CF483" s="14" t="n">
        <v>86.38500000000001</v>
      </c>
      <c r="CG483" s="14" t="n">
        <v>0</v>
      </c>
      <c r="CH483" s="14" t="n">
        <v>1</v>
      </c>
      <c r="CI483" s="14" t="n">
        <v>0</v>
      </c>
      <c r="CJ483" s="14" t="n">
        <v>0</v>
      </c>
      <c r="CK483" s="14" t="n">
        <v>0</v>
      </c>
      <c r="CL483" s="14" t="n">
        <v>0</v>
      </c>
      <c r="CM483" s="14" t="n">
        <v>0</v>
      </c>
      <c r="CN483" s="14" t="n">
        <v>0</v>
      </c>
      <c r="CO483" s="14" t="n">
        <v>0</v>
      </c>
      <c r="CP483" s="14" t="n">
        <v>0</v>
      </c>
      <c r="CQ483" s="14" t="n">
        <v>1.387</v>
      </c>
      <c r="CR483" s="14" t="n">
        <v>0</v>
      </c>
      <c r="CS483" s="14" t="n">
        <v>5.529</v>
      </c>
      <c r="CT483" s="14" t="n">
        <v>3.509</v>
      </c>
      <c r="CU483" s="14" t="n">
        <v>10.896</v>
      </c>
    </row>
    <row r="484">
      <c r="A484" s="14" t="inlineStr">
        <is>
          <t>MDG2021</t>
        </is>
      </c>
      <c r="B484" s="14" t="inlineStr">
        <is>
          <t>MDG</t>
        </is>
      </c>
      <c r="C484" s="14" t="inlineStr">
        <is>
          <t>MDG</t>
        </is>
      </c>
      <c r="D484" s="14" t="inlineStr">
        <is>
          <t>Madagascar</t>
        </is>
      </c>
      <c r="E484" s="14" t="n">
        <v>2021</v>
      </c>
      <c r="F484" s="14" t="n">
        <v>0.2</v>
      </c>
      <c r="G484" s="14" t="n">
        <v>5.659</v>
      </c>
      <c r="H484" s="14" t="n">
        <v>1.238</v>
      </c>
      <c r="I484" s="14" t="n">
        <v>0.238</v>
      </c>
      <c r="J484" s="14" t="n">
        <v>5.897</v>
      </c>
      <c r="K484" s="14" t="n">
        <v>0</v>
      </c>
      <c r="L484" s="14" t="n">
        <v>1</v>
      </c>
      <c r="M484" s="14" t="n">
        <v>7.512</v>
      </c>
      <c r="N484" s="14" t="n">
        <v>3.404</v>
      </c>
      <c r="O484" s="14" t="n">
        <v>0.906</v>
      </c>
      <c r="P484" s="14" t="n">
        <v>8.417999999999999</v>
      </c>
      <c r="Q484" s="14" t="n">
        <v>0</v>
      </c>
      <c r="R484" s="14" t="n">
        <v>1</v>
      </c>
      <c r="S484" s="14" t="n">
        <v>11.376</v>
      </c>
      <c r="T484" s="14" t="n">
        <v>7.05</v>
      </c>
      <c r="U484" s="14" t="n">
        <v>0.238</v>
      </c>
      <c r="V484" s="14" t="n">
        <v>13.936</v>
      </c>
      <c r="W484" s="14" t="n">
        <v>0.2</v>
      </c>
      <c r="X484" s="14" t="n">
        <v>1</v>
      </c>
      <c r="Y484" s="14" t="n">
        <v>5.919</v>
      </c>
      <c r="Z484" s="14" t="n">
        <v>0.8</v>
      </c>
      <c r="AA484" s="14" t="n">
        <v>-0.002</v>
      </c>
      <c r="AB484" s="14" t="n">
        <v>5.917</v>
      </c>
      <c r="AC484" s="14" t="n">
        <v>0</v>
      </c>
      <c r="AD484" s="14" t="n">
        <v>1</v>
      </c>
      <c r="AE484" s="14" t="n">
        <v>7.062</v>
      </c>
      <c r="AF484" s="14" t="n">
        <v>1.651</v>
      </c>
      <c r="AG484" s="14" t="n">
        <v>-0.001</v>
      </c>
      <c r="AH484" s="14" t="n">
        <v>7.061</v>
      </c>
      <c r="AI484" s="14" t="n">
        <v>0</v>
      </c>
      <c r="AJ484" s="14" t="n">
        <v>1</v>
      </c>
      <c r="AK484" s="14" t="n">
        <v>13.922</v>
      </c>
      <c r="AL484" s="14" t="n">
        <v>7.415</v>
      </c>
      <c r="AM484" s="14" t="n">
        <v>-0.001</v>
      </c>
      <c r="AN484" s="14" t="n">
        <v>16.705</v>
      </c>
      <c r="AO484" s="14" t="n">
        <v>0.2</v>
      </c>
      <c r="AP484" s="14" t="n">
        <v>1</v>
      </c>
      <c r="AQ484" s="14" t="n">
        <v>0.619</v>
      </c>
      <c r="AR484" s="14" t="n">
        <v>0.113</v>
      </c>
      <c r="AS484" s="14" t="n">
        <v>0.273</v>
      </c>
      <c r="AT484" s="14" t="n">
        <v>1.071</v>
      </c>
      <c r="AU484" s="14" t="n">
        <v>0.2</v>
      </c>
      <c r="AV484" s="14" t="n">
        <v>1</v>
      </c>
      <c r="AW484" s="14" t="n">
        <v>0.503</v>
      </c>
      <c r="AX484" s="14" t="n">
        <v>0.097</v>
      </c>
      <c r="AY484" s="14" t="n">
        <v>0.237</v>
      </c>
      <c r="AZ484" s="14" t="n">
        <v>0.888</v>
      </c>
      <c r="BA484" s="14" t="n">
        <v>0.2</v>
      </c>
      <c r="BB484" s="14" t="n">
        <v>1</v>
      </c>
      <c r="BC484" s="14" t="n">
        <v>0.44</v>
      </c>
      <c r="BD484" s="14" t="n">
        <v>0.114</v>
      </c>
      <c r="BE484" s="14" t="n">
        <v>0.019</v>
      </c>
      <c r="BF484" s="14" t="n">
        <v>0.551</v>
      </c>
      <c r="BG484" s="14" t="n">
        <v>0.2</v>
      </c>
      <c r="BH484" s="14" t="n">
        <v>0</v>
      </c>
      <c r="BI484" s="14" t="n">
        <v>0.491</v>
      </c>
      <c r="BJ484" s="14" t="n">
        <v>0.109</v>
      </c>
      <c r="BK484" s="14" t="n">
        <v>-0.028</v>
      </c>
      <c r="BL484" s="14" t="n">
        <v>0.556</v>
      </c>
      <c r="BM484" s="14" t="n">
        <v>0.2</v>
      </c>
      <c r="BN484" s="14" t="n">
        <v>1</v>
      </c>
      <c r="BO484" s="14" t="n">
        <v>0</v>
      </c>
      <c r="BP484" s="14" t="n">
        <v>0</v>
      </c>
      <c r="BQ484" s="14" t="n">
        <v>0.117</v>
      </c>
      <c r="BR484" s="14" t="n">
        <v>0</v>
      </c>
      <c r="BS484" s="14" t="n">
        <v>0.667</v>
      </c>
      <c r="BT484" s="14" t="n">
        <v>0</v>
      </c>
      <c r="BU484" s="14" t="n">
        <v>0</v>
      </c>
      <c r="BV484" s="14" t="n">
        <v>0.153</v>
      </c>
      <c r="BW484" s="14" t="n">
        <v>0.2</v>
      </c>
      <c r="BX484" s="14" t="n">
        <v>0.833</v>
      </c>
      <c r="BY484" s="14" t="n">
        <v>11.787</v>
      </c>
      <c r="BZ484" s="14" t="n">
        <v>0</v>
      </c>
      <c r="CA484" s="14" t="n">
        <v>11.787</v>
      </c>
      <c r="CB484" s="14" t="n">
        <v>0</v>
      </c>
      <c r="CC484" s="14" t="n">
        <v>75.786</v>
      </c>
      <c r="CD484" s="14" t="n">
        <v>5.611</v>
      </c>
      <c r="CE484" s="14" t="n">
        <v>-2.098</v>
      </c>
      <c r="CF484" s="14" t="n">
        <v>88.426</v>
      </c>
      <c r="CG484" s="14" t="n">
        <v>0.2</v>
      </c>
      <c r="CH484" s="14" t="n">
        <v>1</v>
      </c>
      <c r="CI484" s="14" t="n">
        <v>0</v>
      </c>
      <c r="CJ484" s="14" t="n">
        <v>0</v>
      </c>
      <c r="CK484" s="14" t="n">
        <v>0</v>
      </c>
      <c r="CL484" s="14" t="n">
        <v>0</v>
      </c>
      <c r="CM484" s="14" t="n">
        <v>0</v>
      </c>
      <c r="CN484" s="14" t="n">
        <v>0</v>
      </c>
      <c r="CO484" s="14" t="n">
        <v>0</v>
      </c>
      <c r="CP484" s="14" t="n">
        <v>0</v>
      </c>
      <c r="CQ484" s="14" t="n">
        <v>1.198</v>
      </c>
      <c r="CR484" s="14" t="n">
        <v>0</v>
      </c>
      <c r="CS484" s="14" t="n">
        <v>4.776</v>
      </c>
      <c r="CT484" s="14" t="n">
        <v>4.753</v>
      </c>
      <c r="CU484" s="14" t="n">
        <v>15.162</v>
      </c>
    </row>
    <row r="485">
      <c r="A485" s="14" t="inlineStr">
        <is>
          <t>MDG2022</t>
        </is>
      </c>
      <c r="B485" s="14" t="inlineStr">
        <is>
          <t>MDG</t>
        </is>
      </c>
      <c r="C485" s="14" t="inlineStr">
        <is>
          <t>MDG</t>
        </is>
      </c>
      <c r="D485" s="14" t="inlineStr">
        <is>
          <t>Madagascar</t>
        </is>
      </c>
      <c r="E485" s="14" t="n">
        <v>2022</v>
      </c>
      <c r="F485" s="14" t="n">
        <v>0.2</v>
      </c>
      <c r="G485" s="14" t="n">
        <v>11.196</v>
      </c>
      <c r="H485" s="14" t="n">
        <v>1.739</v>
      </c>
      <c r="I485" s="14" t="n">
        <v>0.524</v>
      </c>
      <c r="J485" s="14" t="n">
        <v>11.72</v>
      </c>
      <c r="K485" s="14" t="n">
        <v>0</v>
      </c>
      <c r="L485" s="14" t="n">
        <v>1</v>
      </c>
      <c r="M485" s="14" t="n">
        <v>9.173999999999999</v>
      </c>
      <c r="N485" s="14" t="n">
        <v>3.788</v>
      </c>
      <c r="O485" s="14" t="n">
        <v>1.216</v>
      </c>
      <c r="P485" s="14" t="n">
        <v>10.39</v>
      </c>
      <c r="Q485" s="14" t="n">
        <v>0</v>
      </c>
      <c r="R485" s="14" t="n">
        <v>1</v>
      </c>
      <c r="S485" s="14" t="n">
        <v>17.104</v>
      </c>
      <c r="T485" s="14" t="n">
        <v>8.377000000000001</v>
      </c>
      <c r="U485" s="14" t="n">
        <v>0.789</v>
      </c>
      <c r="V485" s="14" t="n">
        <v>21.472</v>
      </c>
      <c r="W485" s="14" t="n">
        <v>0.2</v>
      </c>
      <c r="X485" s="14" t="n">
        <v>1</v>
      </c>
      <c r="Y485" s="14" t="n">
        <v>6.392</v>
      </c>
      <c r="Z485" s="14" t="n">
        <v>0.864</v>
      </c>
      <c r="AA485" s="14" t="n">
        <v>-0.002</v>
      </c>
      <c r="AB485" s="14" t="n">
        <v>6.39</v>
      </c>
      <c r="AC485" s="14" t="n">
        <v>0</v>
      </c>
      <c r="AD485" s="14" t="n">
        <v>1</v>
      </c>
      <c r="AE485" s="14" t="n">
        <v>7.627</v>
      </c>
      <c r="AF485" s="14" t="n">
        <v>1.783</v>
      </c>
      <c r="AG485" s="14" t="n">
        <v>-0.002</v>
      </c>
      <c r="AH485" s="14" t="n">
        <v>7.625</v>
      </c>
      <c r="AI485" s="14" t="n">
        <v>0</v>
      </c>
      <c r="AJ485" s="14" t="n">
        <v>1</v>
      </c>
      <c r="AK485" s="14" t="n">
        <v>15.035</v>
      </c>
      <c r="AL485" s="14" t="n">
        <v>8.007999999999999</v>
      </c>
      <c r="AM485" s="14" t="n">
        <v>-0.002</v>
      </c>
      <c r="AN485" s="14" t="n">
        <v>18.04</v>
      </c>
      <c r="AO485" s="14" t="n">
        <v>0.2</v>
      </c>
      <c r="AP485" s="14" t="n">
        <v>1</v>
      </c>
      <c r="AQ485" s="14" t="n">
        <v>0.861</v>
      </c>
      <c r="AR485" s="14" t="n">
        <v>0.123</v>
      </c>
      <c r="AS485" s="14" t="n">
        <v>0.149</v>
      </c>
      <c r="AT485" s="14" t="n">
        <v>1.212</v>
      </c>
      <c r="AU485" s="14" t="n">
        <v>0.2</v>
      </c>
      <c r="AV485" s="14" t="n">
        <v>1</v>
      </c>
      <c r="AW485" s="14" t="n">
        <v>0.8139999999999999</v>
      </c>
      <c r="AX485" s="14" t="n">
        <v>0.106</v>
      </c>
      <c r="AY485" s="14" t="n">
        <v>0.025</v>
      </c>
      <c r="AZ485" s="14" t="n">
        <v>1.006</v>
      </c>
      <c r="BA485" s="14" t="n">
        <v>0.2</v>
      </c>
      <c r="BB485" s="14" t="n">
        <v>1</v>
      </c>
      <c r="BC485" s="14" t="n">
        <v>0.592</v>
      </c>
      <c r="BD485" s="14" t="n">
        <v>0.122</v>
      </c>
      <c r="BE485" s="14" t="n">
        <v>-0.056</v>
      </c>
      <c r="BF485" s="14" t="n">
        <v>0.643</v>
      </c>
      <c r="BG485" s="14" t="n">
        <v>0.2</v>
      </c>
      <c r="BH485" s="14" t="n">
        <v>0</v>
      </c>
      <c r="BI485" s="14" t="n">
        <v>0.598</v>
      </c>
      <c r="BJ485" s="14" t="n">
        <v>0.117</v>
      </c>
      <c r="BK485" s="14" t="n">
        <v>-0.134</v>
      </c>
      <c r="BL485" s="14" t="n">
        <v>0.5570000000000001</v>
      </c>
      <c r="BM485" s="14" t="n">
        <v>0.2</v>
      </c>
      <c r="BN485" s="14" t="n">
        <v>1</v>
      </c>
      <c r="BO485" s="14" t="n">
        <v>0</v>
      </c>
      <c r="BP485" s="14" t="n">
        <v>0</v>
      </c>
      <c r="BQ485" s="14" t="n">
        <v>0.108</v>
      </c>
      <c r="BR485" s="14" t="n">
        <v>0</v>
      </c>
      <c r="BS485" s="14" t="n">
        <v>0.667</v>
      </c>
      <c r="BT485" s="14" t="n">
        <v>0</v>
      </c>
      <c r="BU485" s="14" t="n">
        <v>0</v>
      </c>
      <c r="BV485" s="14" t="n">
        <v>0.141</v>
      </c>
      <c r="BW485" s="14" t="n">
        <v>0.2</v>
      </c>
      <c r="BX485" s="14" t="n">
        <v>0.833</v>
      </c>
      <c r="BY485" s="14" t="n">
        <v>12.729</v>
      </c>
      <c r="BZ485" s="14" t="n">
        <v>0</v>
      </c>
      <c r="CA485" s="14" t="n">
        <v>12.729</v>
      </c>
      <c r="CB485" s="14" t="n">
        <v>0</v>
      </c>
      <c r="CC485" s="14" t="n">
        <v>94.901</v>
      </c>
      <c r="CD485" s="14" t="n">
        <v>4.952</v>
      </c>
      <c r="CE485" s="14" t="n">
        <v>-21.351</v>
      </c>
      <c r="CF485" s="14" t="n">
        <v>88.261</v>
      </c>
      <c r="CG485" s="14" t="n">
        <v>0.2</v>
      </c>
      <c r="CH485" s="14" t="n">
        <v>1</v>
      </c>
      <c r="CI485" s="14" t="n">
        <v>0</v>
      </c>
      <c r="CJ485" s="14" t="n">
        <v>0</v>
      </c>
      <c r="CK485" s="14" t="n">
        <v>0</v>
      </c>
      <c r="CL485" s="14" t="n">
        <v>0</v>
      </c>
      <c r="CM485" s="14" t="n">
        <v>0</v>
      </c>
      <c r="CN485" s="14" t="n">
        <v>0</v>
      </c>
      <c r="CO485" s="14" t="n">
        <v>0</v>
      </c>
      <c r="CP485" s="14" t="n">
        <v>0</v>
      </c>
      <c r="CQ485" s="14" t="n">
        <v>1.294</v>
      </c>
      <c r="CR485" s="14" t="n">
        <v>0</v>
      </c>
      <c r="CS485" s="14" t="n">
        <v>5.158</v>
      </c>
      <c r="CT485" s="14" t="n">
        <v>10.485</v>
      </c>
      <c r="CU485" s="14" t="n">
        <v>31.326</v>
      </c>
    </row>
    <row r="486">
      <c r="A486" s="14" t="inlineStr">
        <is>
          <t>MDG2023</t>
        </is>
      </c>
      <c r="B486" s="14" t="inlineStr">
        <is>
          <t>MDG</t>
        </is>
      </c>
      <c r="C486" s="14" t="inlineStr">
        <is>
          <t>MDG</t>
        </is>
      </c>
      <c r="D486" s="14" t="inlineStr">
        <is>
          <t>Madagascar</t>
        </is>
      </c>
      <c r="E486" s="14" t="n">
        <v>2023</v>
      </c>
      <c r="F486" s="14" t="n">
        <v>0.2</v>
      </c>
      <c r="G486" s="14" t="n">
        <v>5.904</v>
      </c>
      <c r="H486" s="14" t="n">
        <v>1.345</v>
      </c>
      <c r="I486" s="14" t="n">
        <v>0.243</v>
      </c>
      <c r="J486" s="14" t="n">
        <v>6.147</v>
      </c>
      <c r="K486" s="14" t="n">
        <v>0</v>
      </c>
      <c r="L486" s="14" t="n">
        <v>1</v>
      </c>
      <c r="M486" s="14" t="n">
        <v>7.483</v>
      </c>
      <c r="N486" s="14" t="n">
        <v>3.711</v>
      </c>
      <c r="O486" s="14" t="n">
        <v>0.806</v>
      </c>
      <c r="P486" s="14" t="n">
        <v>8.289</v>
      </c>
      <c r="Q486" s="14" t="n">
        <v>0</v>
      </c>
      <c r="R486" s="14" t="n">
        <v>1</v>
      </c>
      <c r="S486" s="14" t="n">
        <v>12.054</v>
      </c>
      <c r="T486" s="14" t="n">
        <v>7.559</v>
      </c>
      <c r="U486" s="14" t="n">
        <v>0.521</v>
      </c>
      <c r="V486" s="14" t="n">
        <v>15.09</v>
      </c>
      <c r="W486" s="14" t="n">
        <v>0.2</v>
      </c>
      <c r="X486" s="14" t="n">
        <v>1</v>
      </c>
      <c r="Y486" s="14" t="n">
        <v>6.656</v>
      </c>
      <c r="Z486" s="14" t="n">
        <v>0.9</v>
      </c>
      <c r="AA486" s="14" t="n">
        <v>-0.002</v>
      </c>
      <c r="AB486" s="14" t="n">
        <v>6.654</v>
      </c>
      <c r="AC486" s="14" t="n">
        <v>0</v>
      </c>
      <c r="AD486" s="14" t="n">
        <v>1</v>
      </c>
      <c r="AE486" s="14" t="n">
        <v>7.942</v>
      </c>
      <c r="AF486" s="14" t="n">
        <v>1.857</v>
      </c>
      <c r="AG486" s="14" t="n">
        <v>-0.002</v>
      </c>
      <c r="AH486" s="14" t="n">
        <v>7.94</v>
      </c>
      <c r="AI486" s="14" t="n">
        <v>0</v>
      </c>
      <c r="AJ486" s="14" t="n">
        <v>1</v>
      </c>
      <c r="AK486" s="14" t="n">
        <v>15.656</v>
      </c>
      <c r="AL486" s="14" t="n">
        <v>8.337999999999999</v>
      </c>
      <c r="AM486" s="14" t="n">
        <v>-0.002</v>
      </c>
      <c r="AN486" s="14" t="n">
        <v>18.784</v>
      </c>
      <c r="AO486" s="14" t="n">
        <v>0.2</v>
      </c>
      <c r="AP486" s="14" t="n">
        <v>1</v>
      </c>
      <c r="AQ486" s="14" t="n">
        <v>0.761</v>
      </c>
      <c r="AR486" s="14" t="n">
        <v>0.128</v>
      </c>
      <c r="AS486" s="14" t="n">
        <v>0.349</v>
      </c>
      <c r="AT486" s="14" t="n">
        <v>1.332</v>
      </c>
      <c r="AU486" s="14" t="n">
        <v>0.2</v>
      </c>
      <c r="AV486" s="14" t="n">
        <v>1</v>
      </c>
      <c r="AW486" s="14" t="n">
        <v>0.675</v>
      </c>
      <c r="AX486" s="14" t="n">
        <v>0.116</v>
      </c>
      <c r="AY486" s="14" t="n">
        <v>0.247</v>
      </c>
      <c r="AZ486" s="14" t="n">
        <v>1.106</v>
      </c>
      <c r="BA486" s="14" t="n">
        <v>0.2</v>
      </c>
      <c r="BB486" s="14" t="n">
        <v>1</v>
      </c>
      <c r="BC486" s="14" t="n">
        <v>0.527</v>
      </c>
      <c r="BD486" s="14" t="n">
        <v>0.127</v>
      </c>
      <c r="BE486" s="14" t="n">
        <v>-0.138</v>
      </c>
      <c r="BF486" s="14" t="n">
        <v>0.467</v>
      </c>
      <c r="BG486" s="14" t="n">
        <v>0.2</v>
      </c>
      <c r="BH486" s="14" t="n">
        <v>0</v>
      </c>
      <c r="BI486" s="14" t="n">
        <v>0.5639999999999999</v>
      </c>
      <c r="BJ486" s="14" t="n">
        <v>0.123</v>
      </c>
      <c r="BK486" s="14" t="n">
        <v>-0.107</v>
      </c>
      <c r="BL486" s="14" t="n">
        <v>0.549</v>
      </c>
      <c r="BM486" s="14" t="n">
        <v>0.2</v>
      </c>
      <c r="BN486" s="14" t="n">
        <v>1</v>
      </c>
      <c r="BO486" s="14" t="n">
        <v>0</v>
      </c>
      <c r="BP486" s="14" t="n">
        <v>0</v>
      </c>
      <c r="BQ486" s="14" t="n">
        <v>0.112</v>
      </c>
      <c r="BR486" s="14" t="n">
        <v>0</v>
      </c>
      <c r="BS486" s="14" t="n">
        <v>0.667</v>
      </c>
      <c r="BT486" s="14" t="n">
        <v>0</v>
      </c>
      <c r="BU486" s="14" t="n">
        <v>0</v>
      </c>
      <c r="BV486" s="14" t="n">
        <v>0.13</v>
      </c>
      <c r="BW486" s="14" t="n">
        <v>0.2</v>
      </c>
      <c r="BX486" s="14" t="n">
        <v>0.833</v>
      </c>
      <c r="BY486" s="14" t="n">
        <v>13.254</v>
      </c>
      <c r="BZ486" s="14" t="n">
        <v>0</v>
      </c>
      <c r="CA486" s="14" t="n">
        <v>13.254</v>
      </c>
      <c r="CB486" s="14" t="n">
        <v>0</v>
      </c>
      <c r="CC486" s="14" t="n">
        <v>80.739</v>
      </c>
      <c r="CD486" s="14" t="n">
        <v>5.441</v>
      </c>
      <c r="CE486" s="14" t="n">
        <v>-8.051</v>
      </c>
      <c r="CF486" s="14" t="n">
        <v>87.22499999999999</v>
      </c>
      <c r="CG486" s="14" t="n">
        <v>0.2</v>
      </c>
      <c r="CH486" s="14" t="n">
        <v>1</v>
      </c>
      <c r="CI486" s="14" t="n">
        <v>0</v>
      </c>
      <c r="CJ486" s="14" t="n">
        <v>0</v>
      </c>
      <c r="CK486" s="14" t="n">
        <v>0</v>
      </c>
      <c r="CL486" s="14" t="n">
        <v>0</v>
      </c>
      <c r="CM486" s="14" t="n">
        <v>0</v>
      </c>
      <c r="CN486" s="14" t="n">
        <v>0</v>
      </c>
      <c r="CO486" s="14" t="n">
        <v>0</v>
      </c>
      <c r="CP486" s="14" t="n">
        <v>0</v>
      </c>
      <c r="CQ486" s="14" t="n">
        <v>1.348</v>
      </c>
      <c r="CR486" s="14" t="n">
        <v>0</v>
      </c>
      <c r="CS486" s="14" t="n">
        <v>5.37</v>
      </c>
      <c r="CT486" s="14" t="n">
        <v>4.861</v>
      </c>
      <c r="CU486" s="14" t="n">
        <v>11.622</v>
      </c>
    </row>
    <row r="487">
      <c r="A487" s="14" t="inlineStr">
        <is>
          <t>MDG2024</t>
        </is>
      </c>
      <c r="B487" s="14" t="inlineStr">
        <is>
          <t>MDG</t>
        </is>
      </c>
      <c r="C487" s="14" t="inlineStr">
        <is>
          <t>MDG</t>
        </is>
      </c>
      <c r="D487" s="14" t="inlineStr">
        <is>
          <t>Madagascar</t>
        </is>
      </c>
      <c r="E487" s="14" t="n">
        <v>2024</v>
      </c>
      <c r="F487" s="14" t="n">
        <v>0.2</v>
      </c>
      <c r="G487" s="14" t="n">
        <v>5.362</v>
      </c>
      <c r="H487" s="14" t="n">
        <v>1.358</v>
      </c>
      <c r="I487" s="14" t="n">
        <v>0.213</v>
      </c>
      <c r="J487" s="14" t="n">
        <v>5.575</v>
      </c>
      <c r="K487" s="14" t="n">
        <v>0</v>
      </c>
      <c r="L487" s="14" t="n">
        <v>1</v>
      </c>
      <c r="M487" s="14" t="n">
        <v>6.83</v>
      </c>
      <c r="N487" s="14" t="n">
        <v>3.72</v>
      </c>
      <c r="O487" s="14" t="n">
        <v>0.632</v>
      </c>
      <c r="P487" s="14" t="n">
        <v>7.462</v>
      </c>
      <c r="Q487" s="14" t="n">
        <v>0</v>
      </c>
      <c r="R487" s="14" t="n">
        <v>1</v>
      </c>
      <c r="S487" s="14" t="n">
        <v>11.65</v>
      </c>
      <c r="T487" s="14" t="n">
        <v>7.713</v>
      </c>
      <c r="U487" s="14" t="n">
        <v>0.546</v>
      </c>
      <c r="V487" s="14" t="n">
        <v>14.635</v>
      </c>
      <c r="W487" s="14" t="n">
        <v>0.2</v>
      </c>
      <c r="X487" s="14" t="n">
        <v>1</v>
      </c>
      <c r="Y487" s="14" t="n">
        <v>6.853</v>
      </c>
      <c r="Z487" s="14" t="n">
        <v>0.926</v>
      </c>
      <c r="AA487" s="14" t="n">
        <v>0</v>
      </c>
      <c r="AB487" s="14" t="n">
        <v>6.853</v>
      </c>
      <c r="AC487" s="14" t="n">
        <v>0</v>
      </c>
      <c r="AD487" s="14" t="n">
        <v>1</v>
      </c>
      <c r="AE487" s="14" t="n">
        <v>8.176</v>
      </c>
      <c r="AF487" s="14" t="n">
        <v>1.912</v>
      </c>
      <c r="AG487" s="14" t="n">
        <v>0.001</v>
      </c>
      <c r="AH487" s="14" t="n">
        <v>8.177</v>
      </c>
      <c r="AI487" s="14" t="n">
        <v>0</v>
      </c>
      <c r="AJ487" s="14" t="n">
        <v>1</v>
      </c>
      <c r="AK487" s="14" t="n">
        <v>16.118</v>
      </c>
      <c r="AL487" s="14" t="n">
        <v>8.584</v>
      </c>
      <c r="AM487" s="14" t="n">
        <v>0.004</v>
      </c>
      <c r="AN487" s="14" t="n">
        <v>19.346</v>
      </c>
      <c r="AO487" s="14" t="n">
        <v>0.2</v>
      </c>
      <c r="AP487" s="14" t="n">
        <v>1</v>
      </c>
      <c r="AQ487" s="14" t="n">
        <v>0.6840000000000001</v>
      </c>
      <c r="AR487" s="14" t="n">
        <v>0.124</v>
      </c>
      <c r="AS487" s="14" t="n">
        <v>0.362</v>
      </c>
      <c r="AT487" s="14" t="n">
        <v>1.255</v>
      </c>
      <c r="AU487" s="14" t="n">
        <v>0.2</v>
      </c>
      <c r="AV487" s="14" t="n">
        <v>1</v>
      </c>
      <c r="AW487" s="14" t="n">
        <v>0.593</v>
      </c>
      <c r="AX487" s="14" t="n">
        <v>0.109</v>
      </c>
      <c r="AY487" s="14" t="n">
        <v>0.276</v>
      </c>
      <c r="AZ487" s="14" t="n">
        <v>1.043</v>
      </c>
      <c r="BA487" s="14" t="n">
        <v>0.2</v>
      </c>
      <c r="BB487" s="14" t="n">
        <v>1</v>
      </c>
      <c r="BC487" s="14" t="n">
        <v>0.505</v>
      </c>
      <c r="BD487" s="14" t="n">
        <v>0.13</v>
      </c>
      <c r="BE487" s="14" t="n">
        <v>-0.142</v>
      </c>
      <c r="BF487" s="14" t="n">
        <v>0.436</v>
      </c>
      <c r="BG487" s="14" t="n">
        <v>0.2</v>
      </c>
      <c r="BH487" s="14" t="n">
        <v>0</v>
      </c>
      <c r="BI487" s="14" t="n">
        <v>0.5600000000000001</v>
      </c>
      <c r="BJ487" s="14" t="n">
        <v>0.123</v>
      </c>
      <c r="BK487" s="14" t="n">
        <v>-0.129</v>
      </c>
      <c r="BL487" s="14" t="n">
        <v>0.517</v>
      </c>
      <c r="BM487" s="14" t="n">
        <v>0.2</v>
      </c>
      <c r="BN487" s="14" t="n">
        <v>1</v>
      </c>
      <c r="BO487" s="14" t="n">
        <v>0</v>
      </c>
      <c r="BP487" s="14" t="n">
        <v>0</v>
      </c>
      <c r="BQ487" s="14" t="n">
        <v>0.178</v>
      </c>
      <c r="BR487" s="14" t="n">
        <v>0</v>
      </c>
      <c r="BS487" s="14" t="n">
        <v>0.667</v>
      </c>
      <c r="BT487" s="14" t="n">
        <v>0</v>
      </c>
      <c r="BU487" s="14" t="n">
        <v>0</v>
      </c>
      <c r="BV487" s="14" t="n">
        <v>0.128</v>
      </c>
      <c r="BW487" s="14" t="n">
        <v>0.2</v>
      </c>
      <c r="BX487" s="14" t="n">
        <v>0.833</v>
      </c>
      <c r="BY487" s="14" t="n">
        <v>13.646</v>
      </c>
      <c r="BZ487" s="14" t="n">
        <v>0</v>
      </c>
      <c r="CA487" s="14" t="n">
        <v>13.646</v>
      </c>
      <c r="CB487" s="14" t="n">
        <v>0</v>
      </c>
      <c r="CC487" s="14" t="n">
        <v>78.089</v>
      </c>
      <c r="CD487" s="14" t="n">
        <v>3.451</v>
      </c>
      <c r="CE487" s="14" t="n">
        <v>-4.42</v>
      </c>
      <c r="CF487" s="14" t="n">
        <v>88.40300000000001</v>
      </c>
      <c r="CG487" s="14" t="n">
        <v>0.2</v>
      </c>
      <c r="CH487" s="14" t="n">
        <v>1</v>
      </c>
      <c r="CI487" s="14" t="n">
        <v>0</v>
      </c>
      <c r="CJ487" s="14" t="n">
        <v>0</v>
      </c>
      <c r="CK487" s="14" t="n">
        <v>0</v>
      </c>
      <c r="CL487" s="14" t="n">
        <v>0</v>
      </c>
      <c r="CM487" s="14" t="n">
        <v>0</v>
      </c>
      <c r="CN487" s="14" t="n">
        <v>0</v>
      </c>
      <c r="CO487" s="14" t="n">
        <v>0</v>
      </c>
      <c r="CP487" s="14" t="n">
        <v>0</v>
      </c>
      <c r="CQ487" s="14" t="n">
        <v>1.387</v>
      </c>
      <c r="CR487" s="14" t="n">
        <v>0</v>
      </c>
      <c r="CS487" s="14" t="n">
        <v>5.529</v>
      </c>
      <c r="CT487" s="14" t="n">
        <v>4.251</v>
      </c>
      <c r="CU487" s="14" t="n">
        <v>10.168</v>
      </c>
    </row>
    <row r="488">
      <c r="A488" s="14" t="inlineStr">
        <is>
          <t>MWI2021</t>
        </is>
      </c>
      <c r="B488" s="14" t="inlineStr">
        <is>
          <t>MWI</t>
        </is>
      </c>
      <c r="C488" s="14" t="inlineStr">
        <is>
          <t>MWI</t>
        </is>
      </c>
      <c r="D488" s="14" t="inlineStr">
        <is>
          <t>Malawi</t>
        </is>
      </c>
      <c r="E488" s="14" t="n">
        <v>2021</v>
      </c>
      <c r="F488" s="14" t="n">
        <v>0.165</v>
      </c>
      <c r="G488" s="14" t="n">
        <v>5.897</v>
      </c>
      <c r="H488" s="14" t="n">
        <v>1.143</v>
      </c>
      <c r="I488" s="14" t="n">
        <v>0</v>
      </c>
      <c r="J488" s="14" t="n">
        <v>5.897</v>
      </c>
      <c r="K488" s="14" t="n">
        <v>0</v>
      </c>
      <c r="L488" s="14" t="n">
        <v>1</v>
      </c>
      <c r="M488" s="14" t="n">
        <v>7.964</v>
      </c>
      <c r="N488" s="14" t="n">
        <v>3.43</v>
      </c>
      <c r="O488" s="14" t="n">
        <v>0</v>
      </c>
      <c r="P488" s="14" t="n">
        <v>7.964</v>
      </c>
      <c r="Q488" s="14" t="n">
        <v>0</v>
      </c>
      <c r="R488" s="14" t="n">
        <v>1</v>
      </c>
      <c r="S488" s="14" t="n">
        <v>11.613</v>
      </c>
      <c r="T488" s="14" t="n">
        <v>6.86</v>
      </c>
      <c r="U488" s="14" t="n">
        <v>0</v>
      </c>
      <c r="V488" s="14" t="n">
        <v>13.53</v>
      </c>
      <c r="W488" s="14" t="n">
        <v>0.165</v>
      </c>
      <c r="X488" s="14" t="n">
        <v>1</v>
      </c>
      <c r="Y488" s="14" t="n">
        <v>16.297</v>
      </c>
      <c r="Z488" s="14" t="n">
        <v>2.203</v>
      </c>
      <c r="AA488" s="14" t="n">
        <v>0</v>
      </c>
      <c r="AB488" s="14" t="n">
        <v>16.297</v>
      </c>
      <c r="AC488" s="14" t="n">
        <v>0</v>
      </c>
      <c r="AD488" s="14" t="n">
        <v>1</v>
      </c>
      <c r="AE488" s="14" t="n">
        <v>17.44</v>
      </c>
      <c r="AF488" s="14" t="n">
        <v>4.078</v>
      </c>
      <c r="AG488" s="14" t="n">
        <v>0</v>
      </c>
      <c r="AH488" s="14" t="n">
        <v>17.44</v>
      </c>
      <c r="AI488" s="14" t="n">
        <v>0</v>
      </c>
      <c r="AJ488" s="14" t="n">
        <v>1</v>
      </c>
      <c r="AK488" s="14" t="n">
        <v>24.3</v>
      </c>
      <c r="AL488" s="14" t="n">
        <v>12.942</v>
      </c>
      <c r="AM488" s="14" t="n">
        <v>0</v>
      </c>
      <c r="AN488" s="14" t="n">
        <v>28.309</v>
      </c>
      <c r="AO488" s="14" t="n">
        <v>0.165</v>
      </c>
      <c r="AP488" s="14" t="n">
        <v>1</v>
      </c>
      <c r="AQ488" s="14" t="n">
        <v>0.619</v>
      </c>
      <c r="AR488" s="14" t="n">
        <v>0.114</v>
      </c>
      <c r="AS488" s="14" t="n">
        <v>0.398</v>
      </c>
      <c r="AT488" s="14" t="n">
        <v>1.19</v>
      </c>
      <c r="AU488" s="14" t="n">
        <v>0.17</v>
      </c>
      <c r="AV488" s="14" t="n">
        <v>1</v>
      </c>
      <c r="AW488" s="14" t="n">
        <v>0.599</v>
      </c>
      <c r="AX488" s="14" t="n">
        <v>0.114</v>
      </c>
      <c r="AY488" s="14" t="n">
        <v>0.409</v>
      </c>
      <c r="AZ488" s="14" t="n">
        <v>1.18</v>
      </c>
      <c r="BA488" s="14" t="n">
        <v>0.17</v>
      </c>
      <c r="BB488" s="14" t="n">
        <v>1</v>
      </c>
      <c r="BC488" s="14" t="n">
        <v>0.439</v>
      </c>
      <c r="BD488" s="14" t="n">
        <v>0.114</v>
      </c>
      <c r="BE488" s="14" t="n">
        <v>0.823</v>
      </c>
      <c r="BF488" s="14" t="n">
        <v>1.471</v>
      </c>
      <c r="BG488" s="14" t="n">
        <v>0.165</v>
      </c>
      <c r="BH488" s="14" t="n">
        <v>1</v>
      </c>
      <c r="BI488" s="14" t="n">
        <v>0.505</v>
      </c>
      <c r="BJ488" s="14" t="n">
        <v>0.114</v>
      </c>
      <c r="BK488" s="14" t="n">
        <v>0.276</v>
      </c>
      <c r="BL488" s="14" t="n">
        <v>0.91</v>
      </c>
      <c r="BM488" s="14" t="n">
        <v>0.165</v>
      </c>
      <c r="BN488" s="14" t="n">
        <v>1</v>
      </c>
      <c r="BO488" s="14" t="n">
        <v>0</v>
      </c>
      <c r="BP488" s="14" t="n">
        <v>0</v>
      </c>
      <c r="BQ488" s="14" t="n">
        <v>0.142</v>
      </c>
      <c r="BR488" s="14" t="n">
        <v>0</v>
      </c>
      <c r="BS488" s="14" t="n">
        <v>0.833</v>
      </c>
      <c r="BT488" s="14" t="n">
        <v>0</v>
      </c>
      <c r="BU488" s="14" t="n">
        <v>0</v>
      </c>
      <c r="BV488" s="14" t="n">
        <v>0.081</v>
      </c>
      <c r="BW488" s="14" t="n">
        <v>0.165</v>
      </c>
      <c r="BX488" s="14" t="n">
        <v>0.833</v>
      </c>
      <c r="BY488" s="14" t="n">
        <v>11.787</v>
      </c>
      <c r="BZ488" s="14" t="n">
        <v>0</v>
      </c>
      <c r="CA488" s="14" t="n">
        <v>11.787</v>
      </c>
      <c r="CB488" s="14" t="n">
        <v>0</v>
      </c>
      <c r="CC488" s="14" t="n">
        <v>78.125</v>
      </c>
      <c r="CD488" s="14" t="n">
        <v>7.95</v>
      </c>
      <c r="CE488" s="14" t="n">
        <v>44.918</v>
      </c>
      <c r="CF488" s="14" t="n">
        <v>143.345</v>
      </c>
      <c r="CG488" s="14" t="n">
        <v>0.165</v>
      </c>
      <c r="CH488" s="14" t="n">
        <v>1</v>
      </c>
      <c r="CI488" s="14" t="n">
        <v>0</v>
      </c>
      <c r="CJ488" s="14" t="n">
        <v>0</v>
      </c>
      <c r="CK488" s="14" t="n">
        <v>0</v>
      </c>
      <c r="CL488" s="14" t="n">
        <v>0</v>
      </c>
      <c r="CM488" s="14" t="n">
        <v>0</v>
      </c>
      <c r="CN488" s="14" t="n">
        <v>0</v>
      </c>
      <c r="CO488" s="14" t="n">
        <v>0</v>
      </c>
      <c r="CP488" s="14" t="n">
        <v>0</v>
      </c>
      <c r="CQ488" s="14" t="n">
        <v>1.198</v>
      </c>
      <c r="CR488" s="14" t="n">
        <v>0</v>
      </c>
      <c r="CS488" s="14" t="n">
        <v>4.776</v>
      </c>
      <c r="CT488" s="14" t="n">
        <v>4.753</v>
      </c>
      <c r="CU488" s="14" t="n">
        <v>15.162</v>
      </c>
    </row>
    <row r="489">
      <c r="A489" s="14" t="inlineStr">
        <is>
          <t>MWI2022</t>
        </is>
      </c>
      <c r="B489" s="14" t="inlineStr">
        <is>
          <t>MWI</t>
        </is>
      </c>
      <c r="C489" s="14" t="inlineStr">
        <is>
          <t>MWI</t>
        </is>
      </c>
      <c r="D489" s="14" t="inlineStr">
        <is>
          <t>Malawi</t>
        </is>
      </c>
      <c r="E489" s="14" t="n">
        <v>2022</v>
      </c>
      <c r="F489" s="14" t="n">
        <v>0.165</v>
      </c>
      <c r="G489" s="14" t="n">
        <v>11.72</v>
      </c>
      <c r="H489" s="14" t="n">
        <v>1.235</v>
      </c>
      <c r="I489" s="14" t="n">
        <v>0</v>
      </c>
      <c r="J489" s="14" t="n">
        <v>11.72</v>
      </c>
      <c r="K489" s="14" t="n">
        <v>0</v>
      </c>
      <c r="L489" s="14" t="n">
        <v>1</v>
      </c>
      <c r="M489" s="14" t="n">
        <v>9.782999999999999</v>
      </c>
      <c r="N489" s="14" t="n">
        <v>3.704</v>
      </c>
      <c r="O489" s="14" t="n">
        <v>0</v>
      </c>
      <c r="P489" s="14" t="n">
        <v>9.782999999999999</v>
      </c>
      <c r="Q489" s="14" t="n">
        <v>0</v>
      </c>
      <c r="R489" s="14" t="n">
        <v>1</v>
      </c>
      <c r="S489" s="14" t="n">
        <v>17.893</v>
      </c>
      <c r="T489" s="14" t="n">
        <v>7.408</v>
      </c>
      <c r="U489" s="14" t="n">
        <v>0.219</v>
      </c>
      <c r="V489" s="14" t="n">
        <v>20.846</v>
      </c>
      <c r="W489" s="14" t="n">
        <v>0.165</v>
      </c>
      <c r="X489" s="14" t="n">
        <v>1</v>
      </c>
      <c r="Y489" s="14" t="n">
        <v>32.539</v>
      </c>
      <c r="Z489" s="14" t="n">
        <v>4.398</v>
      </c>
      <c r="AA489" s="14" t="n">
        <v>0</v>
      </c>
      <c r="AB489" s="14" t="n">
        <v>32.539</v>
      </c>
      <c r="AC489" s="14" t="n">
        <v>0</v>
      </c>
      <c r="AD489" s="14" t="n">
        <v>1</v>
      </c>
      <c r="AE489" s="14" t="n">
        <v>33.774</v>
      </c>
      <c r="AF489" s="14" t="n">
        <v>7.897</v>
      </c>
      <c r="AG489" s="14" t="n">
        <v>0</v>
      </c>
      <c r="AH489" s="14" t="n">
        <v>33.774</v>
      </c>
      <c r="AI489" s="14" t="n">
        <v>0</v>
      </c>
      <c r="AJ489" s="14" t="n">
        <v>1</v>
      </c>
      <c r="AK489" s="14" t="n">
        <v>41.182</v>
      </c>
      <c r="AL489" s="14" t="n">
        <v>21.933</v>
      </c>
      <c r="AM489" s="14" t="n">
        <v>0.503</v>
      </c>
      <c r="AN489" s="14" t="n">
        <v>47.977</v>
      </c>
      <c r="AO489" s="14" t="n">
        <v>0.165</v>
      </c>
      <c r="AP489" s="14" t="n">
        <v>1</v>
      </c>
      <c r="AQ489" s="14" t="n">
        <v>0.861</v>
      </c>
      <c r="AR489" s="14" t="n">
        <v>0.123</v>
      </c>
      <c r="AS489" s="14" t="n">
        <v>0.583</v>
      </c>
      <c r="AT489" s="14" t="n">
        <v>1.69</v>
      </c>
      <c r="AU489" s="14" t="n">
        <v>0.17</v>
      </c>
      <c r="AV489" s="14" t="n">
        <v>1</v>
      </c>
      <c r="AW489" s="14" t="n">
        <v>0.986</v>
      </c>
      <c r="AX489" s="14" t="n">
        <v>0.123</v>
      </c>
      <c r="AY489" s="14" t="n">
        <v>0.501</v>
      </c>
      <c r="AZ489" s="14" t="n">
        <v>1.74</v>
      </c>
      <c r="BA489" s="14" t="n">
        <v>0.17</v>
      </c>
      <c r="BB489" s="14" t="n">
        <v>1</v>
      </c>
      <c r="BC489" s="14" t="n">
        <v>0.598</v>
      </c>
      <c r="BD489" s="14" t="n">
        <v>0.123</v>
      </c>
      <c r="BE489" s="14" t="n">
        <v>0.73</v>
      </c>
      <c r="BF489" s="14" t="n">
        <v>1.547</v>
      </c>
      <c r="BG489" s="14" t="n">
        <v>0.165</v>
      </c>
      <c r="BH489" s="14" t="n">
        <v>1</v>
      </c>
      <c r="BI489" s="14" t="n">
        <v>0.612</v>
      </c>
      <c r="BJ489" s="14" t="n">
        <v>0.123</v>
      </c>
      <c r="BK489" s="14" t="n">
        <v>0.383</v>
      </c>
      <c r="BL489" s="14" t="n">
        <v>1.16</v>
      </c>
      <c r="BM489" s="14" t="n">
        <v>0.165</v>
      </c>
      <c r="BN489" s="14" t="n">
        <v>1</v>
      </c>
      <c r="BO489" s="14" t="n">
        <v>0</v>
      </c>
      <c r="BP489" s="14" t="n">
        <v>0</v>
      </c>
      <c r="BQ489" s="14" t="n">
        <v>0.12</v>
      </c>
      <c r="BR489" s="14" t="n">
        <v>0</v>
      </c>
      <c r="BS489" s="14" t="n">
        <v>0.833</v>
      </c>
      <c r="BT489" s="14" t="n">
        <v>0</v>
      </c>
      <c r="BU489" s="14" t="n">
        <v>0</v>
      </c>
      <c r="BV489" s="14" t="n">
        <v>0.06900000000000001</v>
      </c>
      <c r="BW489" s="14" t="n">
        <v>0.165</v>
      </c>
      <c r="BX489" s="14" t="n">
        <v>0.833</v>
      </c>
      <c r="BY489" s="14" t="n">
        <v>12.729</v>
      </c>
      <c r="BZ489" s="14" t="n">
        <v>0</v>
      </c>
      <c r="CA489" s="14" t="n">
        <v>12.729</v>
      </c>
      <c r="CB489" s="14" t="n">
        <v>0</v>
      </c>
      <c r="CC489" s="14" t="n">
        <v>97.90000000000001</v>
      </c>
      <c r="CD489" s="14" t="n">
        <v>7.95</v>
      </c>
      <c r="CE489" s="14" t="n">
        <v>58.218</v>
      </c>
      <c r="CF489" s="14" t="n">
        <v>181.878</v>
      </c>
      <c r="CG489" s="14" t="n">
        <v>0.165</v>
      </c>
      <c r="CH489" s="14" t="n">
        <v>1</v>
      </c>
      <c r="CI489" s="14" t="n">
        <v>0</v>
      </c>
      <c r="CJ489" s="14" t="n">
        <v>0</v>
      </c>
      <c r="CK489" s="14" t="n">
        <v>0</v>
      </c>
      <c r="CL489" s="14" t="n">
        <v>0</v>
      </c>
      <c r="CM489" s="14" t="n">
        <v>0</v>
      </c>
      <c r="CN489" s="14" t="n">
        <v>0</v>
      </c>
      <c r="CO489" s="14" t="n">
        <v>0</v>
      </c>
      <c r="CP489" s="14" t="n">
        <v>0</v>
      </c>
      <c r="CQ489" s="14" t="n">
        <v>1.294</v>
      </c>
      <c r="CR489" s="14" t="n">
        <v>0</v>
      </c>
      <c r="CS489" s="14" t="n">
        <v>5.158</v>
      </c>
      <c r="CT489" s="14" t="n">
        <v>10.485</v>
      </c>
      <c r="CU489" s="14" t="n">
        <v>31.326</v>
      </c>
    </row>
    <row r="490">
      <c r="A490" s="14" t="inlineStr">
        <is>
          <t>MWI2023</t>
        </is>
      </c>
      <c r="B490" s="14" t="inlineStr">
        <is>
          <t>MWI</t>
        </is>
      </c>
      <c r="C490" s="14" t="inlineStr">
        <is>
          <t>MWI</t>
        </is>
      </c>
      <c r="D490" s="14" t="inlineStr">
        <is>
          <t>Malawi</t>
        </is>
      </c>
      <c r="E490" s="14" t="n">
        <v>2023</v>
      </c>
      <c r="F490" s="14" t="n">
        <v>0.165</v>
      </c>
      <c r="G490" s="14" t="n">
        <v>6.147</v>
      </c>
      <c r="H490" s="14" t="n">
        <v>1.286</v>
      </c>
      <c r="I490" s="14" t="n">
        <v>0</v>
      </c>
      <c r="J490" s="14" t="n">
        <v>6.147</v>
      </c>
      <c r="K490" s="14" t="n">
        <v>0</v>
      </c>
      <c r="L490" s="14" t="n">
        <v>1</v>
      </c>
      <c r="M490" s="14" t="n">
        <v>7.886</v>
      </c>
      <c r="N490" s="14" t="n">
        <v>3.857</v>
      </c>
      <c r="O490" s="14" t="n">
        <v>0</v>
      </c>
      <c r="P490" s="14" t="n">
        <v>7.886</v>
      </c>
      <c r="Q490" s="14" t="n">
        <v>0</v>
      </c>
      <c r="R490" s="14" t="n">
        <v>1</v>
      </c>
      <c r="S490" s="14" t="n">
        <v>12.575</v>
      </c>
      <c r="T490" s="14" t="n">
        <v>7.714</v>
      </c>
      <c r="U490" s="14" t="n">
        <v>0.23</v>
      </c>
      <c r="V490" s="14" t="n">
        <v>14.65</v>
      </c>
      <c r="W490" s="14" t="n">
        <v>0.165</v>
      </c>
      <c r="X490" s="14" t="n">
        <v>1</v>
      </c>
      <c r="Y490" s="14" t="n">
        <v>12.835</v>
      </c>
      <c r="Z490" s="14" t="n">
        <v>1.735</v>
      </c>
      <c r="AA490" s="14" t="n">
        <v>0</v>
      </c>
      <c r="AB490" s="14" t="n">
        <v>12.835</v>
      </c>
      <c r="AC490" s="14" t="n">
        <v>0</v>
      </c>
      <c r="AD490" s="14" t="n">
        <v>1</v>
      </c>
      <c r="AE490" s="14" t="n">
        <v>14.121</v>
      </c>
      <c r="AF490" s="14" t="n">
        <v>3.302</v>
      </c>
      <c r="AG490" s="14" t="n">
        <v>0</v>
      </c>
      <c r="AH490" s="14" t="n">
        <v>14.121</v>
      </c>
      <c r="AI490" s="14" t="n">
        <v>0</v>
      </c>
      <c r="AJ490" s="14" t="n">
        <v>1</v>
      </c>
      <c r="AK490" s="14" t="n">
        <v>21.835</v>
      </c>
      <c r="AL490" s="14" t="n">
        <v>11.629</v>
      </c>
      <c r="AM490" s="14" t="n">
        <v>0.399</v>
      </c>
      <c r="AN490" s="14" t="n">
        <v>25.437</v>
      </c>
      <c r="AO490" s="14" t="n">
        <v>0.165</v>
      </c>
      <c r="AP490" s="14" t="n">
        <v>1</v>
      </c>
      <c r="AQ490" s="14" t="n">
        <v>0.76</v>
      </c>
      <c r="AR490" s="14" t="n">
        <v>0.129</v>
      </c>
      <c r="AS490" s="14" t="n">
        <v>0.547</v>
      </c>
      <c r="AT490" s="14" t="n">
        <v>1.53</v>
      </c>
      <c r="AU490" s="14" t="n">
        <v>0.17</v>
      </c>
      <c r="AV490" s="14" t="n">
        <v>1</v>
      </c>
      <c r="AW490" s="14" t="n">
        <v>0.8110000000000001</v>
      </c>
      <c r="AX490" s="14" t="n">
        <v>0.129</v>
      </c>
      <c r="AY490" s="14" t="n">
        <v>0.719</v>
      </c>
      <c r="AZ490" s="14" t="n">
        <v>1.79</v>
      </c>
      <c r="BA490" s="14" t="n">
        <v>0.17</v>
      </c>
      <c r="BB490" s="14" t="n">
        <v>1</v>
      </c>
      <c r="BC490" s="14" t="n">
        <v>0.535</v>
      </c>
      <c r="BD490" s="14" t="n">
        <v>0.129</v>
      </c>
      <c r="BE490" s="14" t="n">
        <v>0.62</v>
      </c>
      <c r="BF490" s="14" t="n">
        <v>1.345</v>
      </c>
      <c r="BG490" s="14" t="n">
        <v>0.165</v>
      </c>
      <c r="BH490" s="14" t="n">
        <v>1</v>
      </c>
      <c r="BI490" s="14" t="n">
        <v>0.579</v>
      </c>
      <c r="BJ490" s="14" t="n">
        <v>0.129</v>
      </c>
      <c r="BK490" s="14" t="n">
        <v>0.442</v>
      </c>
      <c r="BL490" s="14" t="n">
        <v>1.19</v>
      </c>
      <c r="BM490" s="14" t="n">
        <v>0.165</v>
      </c>
      <c r="BN490" s="14" t="n">
        <v>1</v>
      </c>
      <c r="BO490" s="14" t="n">
        <v>0</v>
      </c>
      <c r="BP490" s="14" t="n">
        <v>0</v>
      </c>
      <c r="BQ490" s="14" t="n">
        <v>0.136</v>
      </c>
      <c r="BR490" s="14" t="n">
        <v>0</v>
      </c>
      <c r="BS490" s="14" t="n">
        <v>0.833</v>
      </c>
      <c r="BT490" s="14" t="n">
        <v>0</v>
      </c>
      <c r="BU490" s="14" t="n">
        <v>0</v>
      </c>
      <c r="BV490" s="14" t="n">
        <v>0.07099999999999999</v>
      </c>
      <c r="BW490" s="14" t="n">
        <v>0.165</v>
      </c>
      <c r="BX490" s="14" t="n">
        <v>0.833</v>
      </c>
      <c r="BY490" s="14" t="n">
        <v>13.254</v>
      </c>
      <c r="BZ490" s="14" t="n">
        <v>0</v>
      </c>
      <c r="CA490" s="14" t="n">
        <v>13.254</v>
      </c>
      <c r="CB490" s="14" t="n">
        <v>0</v>
      </c>
      <c r="CC490" s="14" t="n">
        <v>83.248</v>
      </c>
      <c r="CD490" s="14" t="n">
        <v>7.95</v>
      </c>
      <c r="CE490" s="14" t="n">
        <v>78.599</v>
      </c>
      <c r="CF490" s="14" t="n">
        <v>188.551</v>
      </c>
      <c r="CG490" s="14" t="n">
        <v>0.165</v>
      </c>
      <c r="CH490" s="14" t="n">
        <v>1</v>
      </c>
      <c r="CI490" s="14" t="n">
        <v>0</v>
      </c>
      <c r="CJ490" s="14" t="n">
        <v>0</v>
      </c>
      <c r="CK490" s="14" t="n">
        <v>0</v>
      </c>
      <c r="CL490" s="14" t="n">
        <v>0</v>
      </c>
      <c r="CM490" s="14" t="n">
        <v>0</v>
      </c>
      <c r="CN490" s="14" t="n">
        <v>0</v>
      </c>
      <c r="CO490" s="14" t="n">
        <v>0</v>
      </c>
      <c r="CP490" s="14" t="n">
        <v>0</v>
      </c>
      <c r="CQ490" s="14" t="n">
        <v>1.348</v>
      </c>
      <c r="CR490" s="14" t="n">
        <v>0</v>
      </c>
      <c r="CS490" s="14" t="n">
        <v>5.37</v>
      </c>
      <c r="CT490" s="14" t="n">
        <v>4.861</v>
      </c>
      <c r="CU490" s="14" t="n">
        <v>11.622</v>
      </c>
    </row>
    <row r="491">
      <c r="A491" s="14" t="inlineStr">
        <is>
          <t>MWI2024</t>
        </is>
      </c>
      <c r="B491" s="14" t="inlineStr">
        <is>
          <t>MWI</t>
        </is>
      </c>
      <c r="C491" s="14" t="inlineStr">
        <is>
          <t>MWI</t>
        </is>
      </c>
      <c r="D491" s="14" t="inlineStr">
        <is>
          <t>Malawi</t>
        </is>
      </c>
      <c r="E491" s="14" t="n">
        <v>2024</v>
      </c>
      <c r="F491" s="14" t="n">
        <v>0.165</v>
      </c>
      <c r="G491" s="14" t="n">
        <v>5.575</v>
      </c>
      <c r="H491" s="14" t="n">
        <v>1.324</v>
      </c>
      <c r="I491" s="14" t="n">
        <v>0</v>
      </c>
      <c r="J491" s="14" t="n">
        <v>5.575</v>
      </c>
      <c r="K491" s="14" t="n">
        <v>0</v>
      </c>
      <c r="L491" s="14" t="n">
        <v>1</v>
      </c>
      <c r="M491" s="14" t="n">
        <v>7.124</v>
      </c>
      <c r="N491" s="14" t="n">
        <v>3.971</v>
      </c>
      <c r="O491" s="14" t="n">
        <v>0</v>
      </c>
      <c r="P491" s="14" t="n">
        <v>7.124</v>
      </c>
      <c r="Q491" s="14" t="n">
        <v>0</v>
      </c>
      <c r="R491" s="14" t="n">
        <v>1</v>
      </c>
      <c r="S491" s="14" t="n">
        <v>12.193</v>
      </c>
      <c r="T491" s="14" t="n">
        <v>7.942</v>
      </c>
      <c r="U491" s="14" t="n">
        <v>0.274</v>
      </c>
      <c r="V491" s="14" t="n">
        <v>14.205</v>
      </c>
      <c r="W491" s="14" t="n">
        <v>0.165</v>
      </c>
      <c r="X491" s="14" t="n">
        <v>1</v>
      </c>
      <c r="Y491" s="14" t="n">
        <v>11.438</v>
      </c>
      <c r="Z491" s="14" t="n">
        <v>1.546</v>
      </c>
      <c r="AA491" s="14" t="n">
        <v>0</v>
      </c>
      <c r="AB491" s="14" t="n">
        <v>11.438</v>
      </c>
      <c r="AC491" s="14" t="n">
        <v>0</v>
      </c>
      <c r="AD491" s="14" t="n">
        <v>1</v>
      </c>
      <c r="AE491" s="14" t="n">
        <v>12.761</v>
      </c>
      <c r="AF491" s="14" t="n">
        <v>2.984</v>
      </c>
      <c r="AG491" s="14" t="n">
        <v>0</v>
      </c>
      <c r="AH491" s="14" t="n">
        <v>12.761</v>
      </c>
      <c r="AI491" s="14" t="n">
        <v>0</v>
      </c>
      <c r="AJ491" s="14" t="n">
        <v>1</v>
      </c>
      <c r="AK491" s="14" t="n">
        <v>20.703</v>
      </c>
      <c r="AL491" s="14" t="n">
        <v>11.026</v>
      </c>
      <c r="AM491" s="14" t="n">
        <v>0.465</v>
      </c>
      <c r="AN491" s="14" t="n">
        <v>24.119</v>
      </c>
      <c r="AO491" s="14" t="n">
        <v>0.165</v>
      </c>
      <c r="AP491" s="14" t="n">
        <v>1</v>
      </c>
      <c r="AQ491" s="14" t="n">
        <v>0.724</v>
      </c>
      <c r="AR491" s="14" t="n">
        <v>0.132</v>
      </c>
      <c r="AS491" s="14" t="n">
        <v>0.532</v>
      </c>
      <c r="AT491" s="14" t="n">
        <v>1.47</v>
      </c>
      <c r="AU491" s="14" t="n">
        <v>0.17</v>
      </c>
      <c r="AV491" s="14" t="n">
        <v>1</v>
      </c>
      <c r="AW491" s="14" t="n">
        <v>0.75</v>
      </c>
      <c r="AX491" s="14" t="n">
        <v>0.132</v>
      </c>
      <c r="AY491" s="14" t="n">
        <v>0.609</v>
      </c>
      <c r="AZ491" s="14" t="n">
        <v>1.59</v>
      </c>
      <c r="BA491" s="14" t="n">
        <v>0.17</v>
      </c>
      <c r="BB491" s="14" t="n">
        <v>1</v>
      </c>
      <c r="BC491" s="14" t="n">
        <v>0.513</v>
      </c>
      <c r="BD491" s="14" t="n">
        <v>0.132</v>
      </c>
      <c r="BE491" s="14" t="n">
        <v>0.437</v>
      </c>
      <c r="BF491" s="14" t="n">
        <v>1.107</v>
      </c>
      <c r="BG491" s="14" t="n">
        <v>0.165</v>
      </c>
      <c r="BH491" s="14" t="n">
        <v>1</v>
      </c>
      <c r="BI491" s="14" t="n">
        <v>0.591</v>
      </c>
      <c r="BJ491" s="14" t="n">
        <v>0.132</v>
      </c>
      <c r="BK491" s="14" t="n">
        <v>0.361</v>
      </c>
      <c r="BL491" s="14" t="n">
        <v>1.11</v>
      </c>
      <c r="BM491" s="14" t="n">
        <v>0.165</v>
      </c>
      <c r="BN491" s="14" t="n">
        <v>1</v>
      </c>
      <c r="BO491" s="14" t="n">
        <v>0</v>
      </c>
      <c r="BP491" s="14" t="n">
        <v>0</v>
      </c>
      <c r="BQ491" s="14" t="n">
        <v>0.159</v>
      </c>
      <c r="BR491" s="14" t="n">
        <v>0</v>
      </c>
      <c r="BS491" s="14" t="n">
        <v>0.833</v>
      </c>
      <c r="BT491" s="14" t="n">
        <v>0</v>
      </c>
      <c r="BU491" s="14" t="n">
        <v>0</v>
      </c>
      <c r="BV491" s="14" t="n">
        <v>0.064</v>
      </c>
      <c r="BW491" s="14" t="n">
        <v>0.165</v>
      </c>
      <c r="BX491" s="14" t="n">
        <v>0.833</v>
      </c>
      <c r="BY491" s="14" t="n">
        <v>13.646</v>
      </c>
      <c r="BZ491" s="14" t="n">
        <v>0</v>
      </c>
      <c r="CA491" s="14" t="n">
        <v>13.646</v>
      </c>
      <c r="CB491" s="14" t="n">
        <v>0</v>
      </c>
      <c r="CC491" s="14" t="n">
        <v>82.58799999999999</v>
      </c>
      <c r="CD491" s="14" t="n">
        <v>7.95</v>
      </c>
      <c r="CE491" s="14" t="n">
        <v>67.48399999999999</v>
      </c>
      <c r="CF491" s="14" t="n">
        <v>174.834</v>
      </c>
      <c r="CG491" s="14" t="n">
        <v>0.165</v>
      </c>
      <c r="CH491" s="14" t="n">
        <v>1</v>
      </c>
      <c r="CI491" s="14" t="n">
        <v>0</v>
      </c>
      <c r="CJ491" s="14" t="n">
        <v>0</v>
      </c>
      <c r="CK491" s="14" t="n">
        <v>0</v>
      </c>
      <c r="CL491" s="14" t="n">
        <v>0</v>
      </c>
      <c r="CM491" s="14" t="n">
        <v>0</v>
      </c>
      <c r="CN491" s="14" t="n">
        <v>0</v>
      </c>
      <c r="CO491" s="14" t="n">
        <v>0</v>
      </c>
      <c r="CP491" s="14" t="n">
        <v>0</v>
      </c>
      <c r="CQ491" s="14" t="n">
        <v>1.387</v>
      </c>
      <c r="CR491" s="14" t="n">
        <v>0</v>
      </c>
      <c r="CS491" s="14" t="n">
        <v>5.529</v>
      </c>
      <c r="CT491" s="14" t="n">
        <v>4.251</v>
      </c>
      <c r="CU491" s="14" t="n">
        <v>10.168</v>
      </c>
    </row>
    <row r="492">
      <c r="A492" s="14" t="inlineStr">
        <is>
          <t>MYS2021</t>
        </is>
      </c>
      <c r="B492" s="14" t="inlineStr">
        <is>
          <t>MYS</t>
        </is>
      </c>
      <c r="C492" s="14" t="inlineStr">
        <is>
          <t>MYS</t>
        </is>
      </c>
      <c r="D492" s="14" t="inlineStr">
        <is>
          <t>Malaysia</t>
        </is>
      </c>
      <c r="E492" s="14" t="n">
        <v>2021</v>
      </c>
      <c r="F492" s="14" t="n">
        <v>0.1</v>
      </c>
      <c r="G492" s="14" t="n">
        <v>4.452</v>
      </c>
      <c r="H492" s="14" t="n">
        <v>1.087</v>
      </c>
      <c r="I492" s="14" t="n">
        <v>0</v>
      </c>
      <c r="J492" s="14" t="n">
        <v>4.452</v>
      </c>
      <c r="K492" s="14" t="n">
        <v>0</v>
      </c>
      <c r="L492" s="14" t="n">
        <v>1</v>
      </c>
      <c r="M492" s="14" t="n">
        <v>7.463</v>
      </c>
      <c r="N492" s="14" t="n">
        <v>3.26</v>
      </c>
      <c r="O492" s="14" t="n">
        <v>0</v>
      </c>
      <c r="P492" s="14" t="n">
        <v>7.463</v>
      </c>
      <c r="Q492" s="14" t="n">
        <v>0</v>
      </c>
      <c r="R492" s="14" t="n">
        <v>1</v>
      </c>
      <c r="S492" s="14" t="n">
        <v>9.884</v>
      </c>
      <c r="T492" s="14" t="n">
        <v>6.519</v>
      </c>
      <c r="U492" s="14" t="n">
        <v>0</v>
      </c>
      <c r="V492" s="14" t="n">
        <v>9.884</v>
      </c>
      <c r="W492" s="14" t="n">
        <v>0</v>
      </c>
      <c r="X492" s="14" t="n">
        <v>1</v>
      </c>
      <c r="Y492" s="14" t="n">
        <v>6.618</v>
      </c>
      <c r="Z492" s="14" t="n">
        <v>0.855</v>
      </c>
      <c r="AA492" s="14" t="n">
        <v>-0.017</v>
      </c>
      <c r="AB492" s="14" t="n">
        <v>6.601</v>
      </c>
      <c r="AC492" s="14" t="n">
        <v>0</v>
      </c>
      <c r="AD492" s="14" t="n">
        <v>1</v>
      </c>
      <c r="AE492" s="14" t="n">
        <v>7.298</v>
      </c>
      <c r="AF492" s="14" t="n">
        <v>1.639</v>
      </c>
      <c r="AG492" s="14" t="n">
        <v>-0.5600000000000001</v>
      </c>
      <c r="AH492" s="14" t="n">
        <v>6.738</v>
      </c>
      <c r="AI492" s="14" t="n">
        <v>0</v>
      </c>
      <c r="AJ492" s="14" t="n">
        <v>1</v>
      </c>
      <c r="AK492" s="14" t="n">
        <v>11.375</v>
      </c>
      <c r="AL492" s="14" t="n">
        <v>5.865</v>
      </c>
      <c r="AM492" s="14" t="n">
        <v>-5.676</v>
      </c>
      <c r="AN492" s="14" t="n">
        <v>6.268</v>
      </c>
      <c r="AO492" s="14" t="n">
        <v>0</v>
      </c>
      <c r="AP492" s="14" t="n">
        <v>0</v>
      </c>
      <c r="AQ492" s="14" t="n">
        <v>0.621</v>
      </c>
      <c r="AR492" s="14" t="n">
        <v>0.114</v>
      </c>
      <c r="AS492" s="14" t="n">
        <v>-0.131</v>
      </c>
      <c r="AT492" s="14" t="n">
        <v>0.489</v>
      </c>
      <c r="AU492" s="14" t="n">
        <v>0</v>
      </c>
      <c r="AV492" s="14" t="n">
        <v>0</v>
      </c>
      <c r="AW492" s="14" t="n">
        <v>0.593</v>
      </c>
      <c r="AX492" s="14" t="n">
        <v>0.114</v>
      </c>
      <c r="AY492" s="14" t="n">
        <v>-0.077</v>
      </c>
      <c r="AZ492" s="14" t="n">
        <v>0.516</v>
      </c>
      <c r="BA492" s="14" t="n">
        <v>0</v>
      </c>
      <c r="BB492" s="14" t="n">
        <v>0</v>
      </c>
      <c r="BC492" s="14" t="n">
        <v>0.44</v>
      </c>
      <c r="BD492" s="14" t="n">
        <v>0.114</v>
      </c>
      <c r="BE492" s="14" t="n">
        <v>-0.09</v>
      </c>
      <c r="BF492" s="14" t="n">
        <v>0.35</v>
      </c>
      <c r="BG492" s="14" t="n">
        <v>0</v>
      </c>
      <c r="BH492" s="14" t="n">
        <v>0</v>
      </c>
      <c r="BI492" s="14" t="n">
        <v>0.5600000000000001</v>
      </c>
      <c r="BJ492" s="14" t="n">
        <v>0.114</v>
      </c>
      <c r="BK492" s="14" t="n">
        <v>0.001</v>
      </c>
      <c r="BL492" s="14" t="n">
        <v>0.5620000000000001</v>
      </c>
      <c r="BM492" s="14" t="n">
        <v>0</v>
      </c>
      <c r="BN492" s="14" t="n">
        <v>1</v>
      </c>
      <c r="BO492" s="14" t="n">
        <v>0</v>
      </c>
      <c r="BP492" s="14" t="n">
        <v>0</v>
      </c>
      <c r="BQ492" s="14" t="n">
        <v>0.092</v>
      </c>
      <c r="BR492" s="14" t="n">
        <v>0</v>
      </c>
      <c r="BS492" s="14" t="n">
        <v>0.333</v>
      </c>
      <c r="BT492" s="14" t="n">
        <v>0</v>
      </c>
      <c r="BU492" s="14" t="n">
        <v>0</v>
      </c>
      <c r="BV492" s="14" t="n">
        <v>0.053</v>
      </c>
      <c r="BW492" s="14" t="n">
        <v>0.1</v>
      </c>
      <c r="BX492" s="14" t="n">
        <v>0.333</v>
      </c>
      <c r="BY492" s="14" t="n">
        <v>11.787</v>
      </c>
      <c r="BZ492" s="14" t="n">
        <v>0</v>
      </c>
      <c r="CA492" s="14" t="n">
        <v>11.787</v>
      </c>
      <c r="CB492" s="14" t="n">
        <v>0</v>
      </c>
      <c r="CC492" s="14" t="n">
        <v>81.69499999999999</v>
      </c>
      <c r="CD492" s="14" t="n">
        <v>7.95</v>
      </c>
      <c r="CE492" s="14" t="n">
        <v>0.211</v>
      </c>
      <c r="CF492" s="14" t="n">
        <v>90.09699999999999</v>
      </c>
      <c r="CG492" s="14" t="n">
        <v>0.1</v>
      </c>
      <c r="CH492" s="14" t="n">
        <v>1</v>
      </c>
      <c r="CI492" s="14" t="n">
        <v>0</v>
      </c>
      <c r="CJ492" s="14" t="n">
        <v>0</v>
      </c>
      <c r="CK492" s="14" t="n">
        <v>0</v>
      </c>
      <c r="CL492" s="14" t="n">
        <v>0</v>
      </c>
      <c r="CM492" s="14" t="n">
        <v>0</v>
      </c>
      <c r="CN492" s="14" t="n">
        <v>0</v>
      </c>
      <c r="CO492" s="14" t="n">
        <v>0</v>
      </c>
      <c r="CP492" s="14" t="n">
        <v>0.099</v>
      </c>
      <c r="CQ492" s="14" t="n">
        <v>1.198</v>
      </c>
      <c r="CR492" s="14" t="n">
        <v>0.8110000000000001</v>
      </c>
      <c r="CS492" s="14" t="n">
        <v>4.606</v>
      </c>
      <c r="CT492" s="14" t="n">
        <v>3.604</v>
      </c>
      <c r="CU492" s="14" t="n">
        <v>14.129</v>
      </c>
    </row>
    <row r="493">
      <c r="A493" s="14" t="inlineStr">
        <is>
          <t>MYS2022</t>
        </is>
      </c>
      <c r="B493" s="14" t="inlineStr">
        <is>
          <t>MYS</t>
        </is>
      </c>
      <c r="C493" s="14" t="inlineStr">
        <is>
          <t>MYS</t>
        </is>
      </c>
      <c r="D493" s="14" t="inlineStr">
        <is>
          <t>Malaysia</t>
        </is>
      </c>
      <c r="E493" s="14" t="n">
        <v>2022</v>
      </c>
      <c r="F493" s="14" t="n">
        <v>0.1</v>
      </c>
      <c r="G493" s="14" t="n">
        <v>8.189</v>
      </c>
      <c r="H493" s="14" t="n">
        <v>1.181</v>
      </c>
      <c r="I493" s="14" t="n">
        <v>0</v>
      </c>
      <c r="J493" s="14" t="n">
        <v>8.189</v>
      </c>
      <c r="K493" s="14" t="n">
        <v>0</v>
      </c>
      <c r="L493" s="14" t="n">
        <v>1</v>
      </c>
      <c r="M493" s="14" t="n">
        <v>9.205</v>
      </c>
      <c r="N493" s="14" t="n">
        <v>3.543</v>
      </c>
      <c r="O493" s="14" t="n">
        <v>0</v>
      </c>
      <c r="P493" s="14" t="n">
        <v>9.205</v>
      </c>
      <c r="Q493" s="14" t="n">
        <v>0</v>
      </c>
      <c r="R493" s="14" t="n">
        <v>1</v>
      </c>
      <c r="S493" s="14" t="n">
        <v>14.094</v>
      </c>
      <c r="T493" s="14" t="n">
        <v>7.086</v>
      </c>
      <c r="U493" s="14" t="n">
        <v>0</v>
      </c>
      <c r="V493" s="14" t="n">
        <v>14.094</v>
      </c>
      <c r="W493" s="14" t="n">
        <v>0</v>
      </c>
      <c r="X493" s="14" t="n">
        <v>1</v>
      </c>
      <c r="Y493" s="14" t="n">
        <v>11.476</v>
      </c>
      <c r="Z493" s="14" t="n">
        <v>1.482</v>
      </c>
      <c r="AA493" s="14" t="n">
        <v>-4.347</v>
      </c>
      <c r="AB493" s="14" t="n">
        <v>7.129</v>
      </c>
      <c r="AC493" s="14" t="n">
        <v>0</v>
      </c>
      <c r="AD493" s="14" t="n">
        <v>1</v>
      </c>
      <c r="AE493" s="14" t="n">
        <v>12.252</v>
      </c>
      <c r="AF493" s="14" t="n">
        <v>2.751</v>
      </c>
      <c r="AG493" s="14" t="n">
        <v>-4.173</v>
      </c>
      <c r="AH493" s="14" t="n">
        <v>8.079000000000001</v>
      </c>
      <c r="AI493" s="14" t="n">
        <v>0</v>
      </c>
      <c r="AJ493" s="14" t="n">
        <v>1</v>
      </c>
      <c r="AK493" s="14" t="n">
        <v>16.907</v>
      </c>
      <c r="AL493" s="14" t="n">
        <v>8.718</v>
      </c>
      <c r="AM493" s="14" t="n">
        <v>-10.079</v>
      </c>
      <c r="AN493" s="14" t="n">
        <v>7.511</v>
      </c>
      <c r="AO493" s="14" t="n">
        <v>0</v>
      </c>
      <c r="AP493" s="14" t="n">
        <v>0</v>
      </c>
      <c r="AQ493" s="14" t="n">
        <v>0.847</v>
      </c>
      <c r="AR493" s="14" t="n">
        <v>0.123</v>
      </c>
      <c r="AS493" s="14" t="n">
        <v>-0.381</v>
      </c>
      <c r="AT493" s="14" t="n">
        <v>0.466</v>
      </c>
      <c r="AU493" s="14" t="n">
        <v>0</v>
      </c>
      <c r="AV493" s="14" t="n">
        <v>0</v>
      </c>
      <c r="AW493" s="14" t="n">
        <v>0.947</v>
      </c>
      <c r="AX493" s="14" t="n">
        <v>0.123</v>
      </c>
      <c r="AY493" s="14" t="n">
        <v>-0.458</v>
      </c>
      <c r="AZ493" s="14" t="n">
        <v>0.489</v>
      </c>
      <c r="BA493" s="14" t="n">
        <v>0</v>
      </c>
      <c r="BB493" s="14" t="n">
        <v>0</v>
      </c>
      <c r="BC493" s="14" t="n">
        <v>0.589</v>
      </c>
      <c r="BD493" s="14" t="n">
        <v>0.123</v>
      </c>
      <c r="BE493" s="14" t="n">
        <v>-0.252</v>
      </c>
      <c r="BF493" s="14" t="n">
        <v>0.337</v>
      </c>
      <c r="BG493" s="14" t="n">
        <v>0</v>
      </c>
      <c r="BH493" s="14" t="n">
        <v>0</v>
      </c>
      <c r="BI493" s="14" t="n">
        <v>0.6889999999999999</v>
      </c>
      <c r="BJ493" s="14" t="n">
        <v>0.123</v>
      </c>
      <c r="BK493" s="14" t="n">
        <v>0.002</v>
      </c>
      <c r="BL493" s="14" t="n">
        <v>0.6909999999999999</v>
      </c>
      <c r="BM493" s="14" t="n">
        <v>0</v>
      </c>
      <c r="BN493" s="14" t="n">
        <v>1</v>
      </c>
      <c r="BO493" s="14" t="n">
        <v>0</v>
      </c>
      <c r="BP493" s="14" t="n">
        <v>-0.014</v>
      </c>
      <c r="BQ493" s="14" t="n">
        <v>0.08599999999999999</v>
      </c>
      <c r="BR493" s="14" t="n">
        <v>0</v>
      </c>
      <c r="BS493" s="14" t="n">
        <v>0.333</v>
      </c>
      <c r="BT493" s="14" t="n">
        <v>0</v>
      </c>
      <c r="BU493" s="14" t="n">
        <v>-0.014</v>
      </c>
      <c r="BV493" s="14" t="n">
        <v>0.05</v>
      </c>
      <c r="BW493" s="14" t="n">
        <v>0.1</v>
      </c>
      <c r="BX493" s="14" t="n">
        <v>0.333</v>
      </c>
      <c r="BY493" s="14" t="n">
        <v>12.729</v>
      </c>
      <c r="BZ493" s="14" t="n">
        <v>0</v>
      </c>
      <c r="CA493" s="14" t="n">
        <v>12.729</v>
      </c>
      <c r="CB493" s="14" t="n">
        <v>0</v>
      </c>
      <c r="CC493" s="14" t="n">
        <v>102.477</v>
      </c>
      <c r="CD493" s="14" t="n">
        <v>7.95</v>
      </c>
      <c r="CE493" s="14" t="n">
        <v>-2.479</v>
      </c>
      <c r="CF493" s="14" t="n">
        <v>109.189</v>
      </c>
      <c r="CG493" s="14" t="n">
        <v>0.1</v>
      </c>
      <c r="CH493" s="14" t="n">
        <v>1</v>
      </c>
      <c r="CI493" s="14" t="n">
        <v>0</v>
      </c>
      <c r="CJ493" s="14" t="n">
        <v>0</v>
      </c>
      <c r="CK493" s="14" t="n">
        <v>0</v>
      </c>
      <c r="CL493" s="14" t="n">
        <v>0</v>
      </c>
      <c r="CM493" s="14" t="n">
        <v>0</v>
      </c>
      <c r="CN493" s="14" t="n">
        <v>0</v>
      </c>
      <c r="CO493" s="14" t="n">
        <v>0</v>
      </c>
      <c r="CP493" s="14" t="n">
        <v>0.08699999999999999</v>
      </c>
      <c r="CQ493" s="14" t="n">
        <v>1.294</v>
      </c>
      <c r="CR493" s="14" t="n">
        <v>0.743</v>
      </c>
      <c r="CS493" s="14" t="n">
        <v>4.974</v>
      </c>
      <c r="CT493" s="14" t="n">
        <v>7.554</v>
      </c>
      <c r="CU493" s="14" t="n">
        <v>28.059</v>
      </c>
    </row>
    <row r="494">
      <c r="A494" s="14" t="inlineStr">
        <is>
          <t>MYS2023</t>
        </is>
      </c>
      <c r="B494" s="14" t="inlineStr">
        <is>
          <t>MYS</t>
        </is>
      </c>
      <c r="C494" s="14" t="inlineStr">
        <is>
          <t>MYS</t>
        </is>
      </c>
      <c r="D494" s="14" t="inlineStr">
        <is>
          <t>Malaysia</t>
        </is>
      </c>
      <c r="E494" s="14" t="n">
        <v>2023</v>
      </c>
      <c r="F494" s="14" t="n">
        <v>0.1</v>
      </c>
      <c r="G494" s="14" t="n">
        <v>5.398</v>
      </c>
      <c r="H494" s="14" t="n">
        <v>1.222</v>
      </c>
      <c r="I494" s="14" t="n">
        <v>0</v>
      </c>
      <c r="J494" s="14" t="n">
        <v>5.398</v>
      </c>
      <c r="K494" s="14" t="n">
        <v>0</v>
      </c>
      <c r="L494" s="14" t="n">
        <v>1</v>
      </c>
      <c r="M494" s="14" t="n">
        <v>7.432</v>
      </c>
      <c r="N494" s="14" t="n">
        <v>3.667</v>
      </c>
      <c r="O494" s="14" t="n">
        <v>0</v>
      </c>
      <c r="P494" s="14" t="n">
        <v>7.432</v>
      </c>
      <c r="Q494" s="14" t="n">
        <v>0</v>
      </c>
      <c r="R494" s="14" t="n">
        <v>1</v>
      </c>
      <c r="S494" s="14" t="n">
        <v>11.509</v>
      </c>
      <c r="T494" s="14" t="n">
        <v>7.334</v>
      </c>
      <c r="U494" s="14" t="n">
        <v>0</v>
      </c>
      <c r="V494" s="14" t="n">
        <v>11.509</v>
      </c>
      <c r="W494" s="14" t="n">
        <v>0</v>
      </c>
      <c r="X494" s="14" t="n">
        <v>1</v>
      </c>
      <c r="Y494" s="14" t="n">
        <v>6.841</v>
      </c>
      <c r="Z494" s="14" t="n">
        <v>0.884</v>
      </c>
      <c r="AA494" s="14" t="n">
        <v>0.582</v>
      </c>
      <c r="AB494" s="14" t="n">
        <v>7.423</v>
      </c>
      <c r="AC494" s="14" t="n">
        <v>0</v>
      </c>
      <c r="AD494" s="14" t="n">
        <v>1</v>
      </c>
      <c r="AE494" s="14" t="n">
        <v>7.623</v>
      </c>
      <c r="AF494" s="14" t="n">
        <v>1.712</v>
      </c>
      <c r="AG494" s="14" t="n">
        <v>0.173</v>
      </c>
      <c r="AH494" s="14" t="n">
        <v>7.796</v>
      </c>
      <c r="AI494" s="14" t="n">
        <v>0</v>
      </c>
      <c r="AJ494" s="14" t="n">
        <v>1</v>
      </c>
      <c r="AK494" s="14" t="n">
        <v>12.312</v>
      </c>
      <c r="AL494" s="14" t="n">
        <v>6.349</v>
      </c>
      <c r="AM494" s="14" t="n">
        <v>-5.723</v>
      </c>
      <c r="AN494" s="14" t="n">
        <v>7.248</v>
      </c>
      <c r="AO494" s="14" t="n">
        <v>0</v>
      </c>
      <c r="AP494" s="14" t="n">
        <v>0</v>
      </c>
      <c r="AQ494" s="14" t="n">
        <v>0.749</v>
      </c>
      <c r="AR494" s="14" t="n">
        <v>0.129</v>
      </c>
      <c r="AS494" s="14" t="n">
        <v>-0.299</v>
      </c>
      <c r="AT494" s="14" t="n">
        <v>0.449</v>
      </c>
      <c r="AU494" s="14" t="n">
        <v>0</v>
      </c>
      <c r="AV494" s="14" t="n">
        <v>0</v>
      </c>
      <c r="AW494" s="14" t="n">
        <v>0.783</v>
      </c>
      <c r="AX494" s="14" t="n">
        <v>0.129</v>
      </c>
      <c r="AY494" s="14" t="n">
        <v>-0.311</v>
      </c>
      <c r="AZ494" s="14" t="n">
        <v>0.471</v>
      </c>
      <c r="BA494" s="14" t="n">
        <v>0</v>
      </c>
      <c r="BB494" s="14" t="n">
        <v>0</v>
      </c>
      <c r="BC494" s="14" t="n">
        <v>0.527</v>
      </c>
      <c r="BD494" s="14" t="n">
        <v>0.129</v>
      </c>
      <c r="BE494" s="14" t="n">
        <v>-0.198</v>
      </c>
      <c r="BF494" s="14" t="n">
        <v>0.329</v>
      </c>
      <c r="BG494" s="14" t="n">
        <v>0</v>
      </c>
      <c r="BH494" s="14" t="n">
        <v>0</v>
      </c>
      <c r="BI494" s="14" t="n">
        <v>0.64</v>
      </c>
      <c r="BJ494" s="14" t="n">
        <v>0.129</v>
      </c>
      <c r="BK494" s="14" t="n">
        <v>0.002</v>
      </c>
      <c r="BL494" s="14" t="n">
        <v>0.641</v>
      </c>
      <c r="BM494" s="14" t="n">
        <v>0</v>
      </c>
      <c r="BN494" s="14" t="n">
        <v>1</v>
      </c>
      <c r="BO494" s="14" t="n">
        <v>0</v>
      </c>
      <c r="BP494" s="14" t="n">
        <v>0</v>
      </c>
      <c r="BQ494" s="14" t="n">
        <v>0.081</v>
      </c>
      <c r="BR494" s="14" t="n">
        <v>0</v>
      </c>
      <c r="BS494" s="14" t="n">
        <v>0.333</v>
      </c>
      <c r="BT494" s="14" t="n">
        <v>0</v>
      </c>
      <c r="BU494" s="14" t="n">
        <v>0</v>
      </c>
      <c r="BV494" s="14" t="n">
        <v>0.046</v>
      </c>
      <c r="BW494" s="14" t="n">
        <v>0.1</v>
      </c>
      <c r="BX494" s="14" t="n">
        <v>0.333</v>
      </c>
      <c r="BY494" s="14" t="n">
        <v>13.254</v>
      </c>
      <c r="BZ494" s="14" t="n">
        <v>0</v>
      </c>
      <c r="CA494" s="14" t="n">
        <v>13.254</v>
      </c>
      <c r="CB494" s="14" t="n">
        <v>0</v>
      </c>
      <c r="CC494" s="14" t="n">
        <v>87.07899999999999</v>
      </c>
      <c r="CD494" s="14" t="n">
        <v>7.95</v>
      </c>
      <c r="CE494" s="14" t="n">
        <v>-2.476</v>
      </c>
      <c r="CF494" s="14" t="n">
        <v>92.044</v>
      </c>
      <c r="CG494" s="14" t="n">
        <v>0.1</v>
      </c>
      <c r="CH494" s="14" t="n">
        <v>1</v>
      </c>
      <c r="CI494" s="14" t="n">
        <v>0</v>
      </c>
      <c r="CJ494" s="14" t="n">
        <v>0</v>
      </c>
      <c r="CK494" s="14" t="n">
        <v>0</v>
      </c>
      <c r="CL494" s="14" t="n">
        <v>0</v>
      </c>
      <c r="CM494" s="14" t="n">
        <v>0</v>
      </c>
      <c r="CN494" s="14" t="n">
        <v>0</v>
      </c>
      <c r="CO494" s="14" t="n">
        <v>0</v>
      </c>
      <c r="CP494" s="14" t="n">
        <v>0.099</v>
      </c>
      <c r="CQ494" s="14" t="n">
        <v>1.348</v>
      </c>
      <c r="CR494" s="14" t="n">
        <v>0.784</v>
      </c>
      <c r="CS494" s="14" t="n">
        <v>5.179</v>
      </c>
      <c r="CT494" s="14" t="n">
        <v>4.484</v>
      </c>
      <c r="CU494" s="14" t="n">
        <v>9.260999999999999</v>
      </c>
    </row>
    <row r="495">
      <c r="A495" s="14" t="inlineStr">
        <is>
          <t>MYS2024</t>
        </is>
      </c>
      <c r="B495" s="14" t="inlineStr">
        <is>
          <t>MYS</t>
        </is>
      </c>
      <c r="C495" s="14" t="inlineStr">
        <is>
          <t>MYS</t>
        </is>
      </c>
      <c r="D495" s="14" t="inlineStr">
        <is>
          <t>Malaysia</t>
        </is>
      </c>
      <c r="E495" s="14" t="n">
        <v>2024</v>
      </c>
      <c r="F495" s="14" t="n">
        <v>0.1</v>
      </c>
      <c r="G495" s="14" t="n">
        <v>4.558</v>
      </c>
      <c r="H495" s="14" t="n">
        <v>1.258</v>
      </c>
      <c r="I495" s="14" t="n">
        <v>0</v>
      </c>
      <c r="J495" s="14" t="n">
        <v>4.558</v>
      </c>
      <c r="K495" s="14" t="n">
        <v>0</v>
      </c>
      <c r="L495" s="14" t="n">
        <v>1</v>
      </c>
      <c r="M495" s="14" t="n">
        <v>6.754</v>
      </c>
      <c r="N495" s="14" t="n">
        <v>3.775</v>
      </c>
      <c r="O495" s="14" t="n">
        <v>0</v>
      </c>
      <c r="P495" s="14" t="n">
        <v>6.754</v>
      </c>
      <c r="Q495" s="14" t="n">
        <v>0</v>
      </c>
      <c r="R495" s="14" t="n">
        <v>1</v>
      </c>
      <c r="S495" s="14" t="n">
        <v>10.851</v>
      </c>
      <c r="T495" s="14" t="n">
        <v>7.55</v>
      </c>
      <c r="U495" s="14" t="n">
        <v>0</v>
      </c>
      <c r="V495" s="14" t="n">
        <v>10.851</v>
      </c>
      <c r="W495" s="14" t="n">
        <v>0</v>
      </c>
      <c r="X495" s="14" t="n">
        <v>1</v>
      </c>
      <c r="Y495" s="14" t="n">
        <v>6.626</v>
      </c>
      <c r="Z495" s="14" t="n">
        <v>0.856</v>
      </c>
      <c r="AA495" s="14" t="n">
        <v>1.017</v>
      </c>
      <c r="AB495" s="14" t="n">
        <v>7.642</v>
      </c>
      <c r="AC495" s="14" t="n">
        <v>0</v>
      </c>
      <c r="AD495" s="14" t="n">
        <v>1</v>
      </c>
      <c r="AE495" s="14" t="n">
        <v>7.43</v>
      </c>
      <c r="AF495" s="14" t="n">
        <v>1.669</v>
      </c>
      <c r="AG495" s="14" t="n">
        <v>0.339</v>
      </c>
      <c r="AH495" s="14" t="n">
        <v>7.769</v>
      </c>
      <c r="AI495" s="14" t="n">
        <v>0</v>
      </c>
      <c r="AJ495" s="14" t="n">
        <v>1</v>
      </c>
      <c r="AK495" s="14" t="n">
        <v>12.258</v>
      </c>
      <c r="AL495" s="14" t="n">
        <v>6.321</v>
      </c>
      <c r="AM495" s="14" t="n">
        <v>-5.692</v>
      </c>
      <c r="AN495" s="14" t="n">
        <v>7.223</v>
      </c>
      <c r="AO495" s="14" t="n">
        <v>0</v>
      </c>
      <c r="AP495" s="14" t="n">
        <v>0</v>
      </c>
      <c r="AQ495" s="14" t="n">
        <v>0.72</v>
      </c>
      <c r="AR495" s="14" t="n">
        <v>0.132</v>
      </c>
      <c r="AS495" s="14" t="n">
        <v>-0.272</v>
      </c>
      <c r="AT495" s="14" t="n">
        <v>0.448</v>
      </c>
      <c r="AU495" s="14" t="n">
        <v>0</v>
      </c>
      <c r="AV495" s="14" t="n">
        <v>0</v>
      </c>
      <c r="AW495" s="14" t="n">
        <v>0.734</v>
      </c>
      <c r="AX495" s="14" t="n">
        <v>0.132</v>
      </c>
      <c r="AY495" s="14" t="n">
        <v>-0.149</v>
      </c>
      <c r="AZ495" s="14" t="n">
        <v>0.585</v>
      </c>
      <c r="BA495" s="14" t="n">
        <v>0</v>
      </c>
      <c r="BB495" s="14" t="n">
        <v>0</v>
      </c>
      <c r="BC495" s="14" t="n">
        <v>0.51</v>
      </c>
      <c r="BD495" s="14" t="n">
        <v>0.132</v>
      </c>
      <c r="BE495" s="14" t="n">
        <v>-0.182</v>
      </c>
      <c r="BF495" s="14" t="n">
        <v>0.329</v>
      </c>
      <c r="BG495" s="14" t="n">
        <v>0</v>
      </c>
      <c r="BH495" s="14" t="n">
        <v>0</v>
      </c>
      <c r="BI495" s="14" t="n">
        <v>0.652</v>
      </c>
      <c r="BJ495" s="14" t="n">
        <v>0.132</v>
      </c>
      <c r="BK495" s="14" t="n">
        <v>0.002</v>
      </c>
      <c r="BL495" s="14" t="n">
        <v>0.654</v>
      </c>
      <c r="BM495" s="14" t="n">
        <v>0</v>
      </c>
      <c r="BN495" s="14" t="n">
        <v>1</v>
      </c>
      <c r="BO495" s="14" t="n">
        <v>0</v>
      </c>
      <c r="BP495" s="14" t="n">
        <v>0</v>
      </c>
      <c r="BQ495" s="14" t="n">
        <v>0.11</v>
      </c>
      <c r="BR495" s="14" t="n">
        <v>0</v>
      </c>
      <c r="BS495" s="14" t="n">
        <v>0.333</v>
      </c>
      <c r="BT495" s="14" t="n">
        <v>0</v>
      </c>
      <c r="BU495" s="14" t="n">
        <v>0</v>
      </c>
      <c r="BV495" s="14" t="n">
        <v>0.043</v>
      </c>
      <c r="BW495" s="14" t="n">
        <v>0.1</v>
      </c>
      <c r="BX495" s="14" t="n">
        <v>0.333</v>
      </c>
      <c r="BY495" s="14" t="n">
        <v>13.646</v>
      </c>
      <c r="BZ495" s="14" t="n">
        <v>0</v>
      </c>
      <c r="CA495" s="14" t="n">
        <v>13.646</v>
      </c>
      <c r="CB495" s="14" t="n">
        <v>0</v>
      </c>
      <c r="CC495" s="14" t="n">
        <v>86.38500000000001</v>
      </c>
      <c r="CD495" s="14" t="n">
        <v>7.95</v>
      </c>
      <c r="CE495" s="14" t="n">
        <v>-2.383</v>
      </c>
      <c r="CF495" s="14" t="n">
        <v>91.161</v>
      </c>
      <c r="CG495" s="14" t="n">
        <v>0.1</v>
      </c>
      <c r="CH495" s="14" t="n">
        <v>1</v>
      </c>
      <c r="CI495" s="14" t="n">
        <v>0</v>
      </c>
      <c r="CJ495" s="14" t="n">
        <v>0</v>
      </c>
      <c r="CK495" s="14" t="n">
        <v>0</v>
      </c>
      <c r="CL495" s="14" t="n">
        <v>0</v>
      </c>
      <c r="CM495" s="14" t="n">
        <v>0</v>
      </c>
      <c r="CN495" s="14" t="n">
        <v>0</v>
      </c>
      <c r="CO495" s="14" t="n">
        <v>0</v>
      </c>
      <c r="CP495" s="14" t="n">
        <v>0.099</v>
      </c>
      <c r="CQ495" s="14" t="n">
        <v>1.387</v>
      </c>
      <c r="CR495" s="14" t="n">
        <v>0.784</v>
      </c>
      <c r="CS495" s="14" t="n">
        <v>5.332</v>
      </c>
      <c r="CT495" s="14" t="n">
        <v>3.509</v>
      </c>
      <c r="CU495" s="14" t="n">
        <v>7.598</v>
      </c>
    </row>
    <row r="496">
      <c r="A496" s="14" t="inlineStr">
        <is>
          <t>MDV2021</t>
        </is>
      </c>
      <c r="B496" s="14" t="inlineStr">
        <is>
          <t>MDV</t>
        </is>
      </c>
      <c r="C496" s="14" t="inlineStr">
        <is>
          <t>MDV</t>
        </is>
      </c>
      <c r="D496" s="14" t="inlineStr">
        <is>
          <t>Maldives</t>
        </is>
      </c>
      <c r="E496" s="14" t="n">
        <v>2021</v>
      </c>
      <c r="F496" s="14" t="n">
        <v>0.06</v>
      </c>
      <c r="G496" s="14" t="n">
        <v>4.747</v>
      </c>
      <c r="H496" s="14" t="n">
        <v>1.143</v>
      </c>
      <c r="I496" s="14" t="n">
        <v>0</v>
      </c>
      <c r="J496" s="14" t="n">
        <v>4.747</v>
      </c>
      <c r="K496" s="14" t="n">
        <v>0</v>
      </c>
      <c r="L496" s="14" t="n">
        <v>1</v>
      </c>
      <c r="M496" s="14" t="n">
        <v>7.964</v>
      </c>
      <c r="N496" s="14" t="n">
        <v>3.43</v>
      </c>
      <c r="O496" s="14" t="n">
        <v>0</v>
      </c>
      <c r="P496" s="14" t="n">
        <v>7.964</v>
      </c>
      <c r="Q496" s="14" t="n">
        <v>0</v>
      </c>
      <c r="R496" s="14" t="n">
        <v>1</v>
      </c>
      <c r="S496" s="14" t="n">
        <v>10.464</v>
      </c>
      <c r="T496" s="14" t="n">
        <v>6.86</v>
      </c>
      <c r="U496" s="14" t="n">
        <v>0</v>
      </c>
      <c r="V496" s="14" t="n">
        <v>11.092</v>
      </c>
      <c r="W496" s="14" t="n">
        <v>0.06</v>
      </c>
      <c r="X496" s="14" t="n">
        <v>1</v>
      </c>
      <c r="Y496" s="14" t="n">
        <v>17.987</v>
      </c>
      <c r="Z496" s="14" t="n">
        <v>2.1</v>
      </c>
      <c r="AA496" s="14" t="n">
        <v>0</v>
      </c>
      <c r="AB496" s="14" t="n">
        <v>17.987</v>
      </c>
      <c r="AC496" s="14" t="n">
        <v>0</v>
      </c>
      <c r="AD496" s="14" t="n">
        <v>1</v>
      </c>
      <c r="AE496" s="14" t="n">
        <v>19.13</v>
      </c>
      <c r="AF496" s="14" t="n">
        <v>3.956</v>
      </c>
      <c r="AG496" s="14" t="n">
        <v>0</v>
      </c>
      <c r="AH496" s="14" t="n">
        <v>19.13</v>
      </c>
      <c r="AI496" s="14" t="n">
        <v>0</v>
      </c>
      <c r="AJ496" s="14" t="n">
        <v>1</v>
      </c>
      <c r="AK496" s="14" t="n">
        <v>25.99</v>
      </c>
      <c r="AL496" s="14" t="n">
        <v>12.953</v>
      </c>
      <c r="AM496" s="14" t="n">
        <v>0</v>
      </c>
      <c r="AN496" s="14" t="n">
        <v>27.549</v>
      </c>
      <c r="AO496" s="14" t="n">
        <v>0.06</v>
      </c>
      <c r="AP496" s="14" t="n">
        <v>1</v>
      </c>
      <c r="AQ496" s="14" t="n">
        <v>0.621</v>
      </c>
      <c r="AR496" s="14" t="n">
        <v>0.114</v>
      </c>
      <c r="AS496" s="14" t="n">
        <v>0.128</v>
      </c>
      <c r="AT496" s="14" t="n">
        <v>0.748</v>
      </c>
      <c r="AU496" s="14" t="n">
        <v>0</v>
      </c>
      <c r="AV496" s="14" t="n">
        <v>1</v>
      </c>
      <c r="AW496" s="14" t="n">
        <v>0.593</v>
      </c>
      <c r="AX496" s="14" t="n">
        <v>0.114</v>
      </c>
      <c r="AY496" s="14" t="n">
        <v>0.093</v>
      </c>
      <c r="AZ496" s="14" t="n">
        <v>0.6860000000000001</v>
      </c>
      <c r="BA496" s="14" t="n">
        <v>0</v>
      </c>
      <c r="BB496" s="14" t="n">
        <v>1</v>
      </c>
      <c r="BC496" s="14" t="n">
        <v>0.44</v>
      </c>
      <c r="BD496" s="14" t="n">
        <v>0.114</v>
      </c>
      <c r="BE496" s="14" t="n">
        <v>0.419</v>
      </c>
      <c r="BF496" s="14" t="n">
        <v>0.911</v>
      </c>
      <c r="BG496" s="14" t="n">
        <v>0.06</v>
      </c>
      <c r="BH496" s="14" t="n">
        <v>1</v>
      </c>
      <c r="BI496" s="14" t="n">
        <v>0.5600000000000001</v>
      </c>
      <c r="BJ496" s="14" t="n">
        <v>0.114</v>
      </c>
      <c r="BK496" s="14" t="n">
        <v>0</v>
      </c>
      <c r="BL496" s="14" t="n">
        <v>0.594</v>
      </c>
      <c r="BM496" s="14" t="n">
        <v>0.06</v>
      </c>
      <c r="BN496" s="14" t="n">
        <v>1</v>
      </c>
      <c r="BO496" s="14" t="n">
        <v>0</v>
      </c>
      <c r="BP496" s="14" t="n">
        <v>0</v>
      </c>
      <c r="BQ496" s="14" t="n">
        <v>0.215</v>
      </c>
      <c r="BR496" s="14" t="n">
        <v>0</v>
      </c>
      <c r="BS496" s="14" t="n">
        <v>0.833</v>
      </c>
      <c r="BT496" s="14" t="n">
        <v>0</v>
      </c>
      <c r="BU496" s="14" t="n">
        <v>0</v>
      </c>
      <c r="BV496" s="14" t="n">
        <v>0.15</v>
      </c>
      <c r="BW496" s="14" t="n">
        <v>0</v>
      </c>
      <c r="BX496" s="14" t="n">
        <v>0.833</v>
      </c>
      <c r="BY496" s="14" t="n">
        <v>11.787</v>
      </c>
      <c r="BZ496" s="14" t="n">
        <v>0</v>
      </c>
      <c r="CA496" s="14" t="n">
        <v>11.787</v>
      </c>
      <c r="CB496" s="14" t="n">
        <v>0</v>
      </c>
      <c r="CC496" s="14" t="n">
        <v>81.69499999999999</v>
      </c>
      <c r="CD496" s="14" t="n">
        <v>7.95</v>
      </c>
      <c r="CE496" s="14" t="n">
        <v>0</v>
      </c>
      <c r="CF496" s="14" t="n">
        <v>86.59699999999999</v>
      </c>
      <c r="CG496" s="14" t="n">
        <v>0.06</v>
      </c>
      <c r="CH496" s="14" t="n">
        <v>1</v>
      </c>
      <c r="CI496" s="14" t="n">
        <v>0</v>
      </c>
      <c r="CJ496" s="14" t="n">
        <v>0</v>
      </c>
      <c r="CK496" s="14" t="n">
        <v>0</v>
      </c>
      <c r="CL496" s="14" t="n">
        <v>0</v>
      </c>
      <c r="CM496" s="14" t="n">
        <v>0</v>
      </c>
      <c r="CN496" s="14" t="n">
        <v>0</v>
      </c>
      <c r="CO496" s="14" t="n">
        <v>0</v>
      </c>
      <c r="CP496" s="14" t="n">
        <v>0</v>
      </c>
      <c r="CQ496" s="14" t="n">
        <v>1.198</v>
      </c>
      <c r="CR496" s="14" t="n">
        <v>0</v>
      </c>
      <c r="CS496" s="14" t="n">
        <v>4.776</v>
      </c>
      <c r="CT496" s="14" t="n">
        <v>3.604</v>
      </c>
      <c r="CU496" s="14" t="n">
        <v>16.843</v>
      </c>
    </row>
    <row r="497">
      <c r="A497" s="14" t="inlineStr">
        <is>
          <t>MDV2022</t>
        </is>
      </c>
      <c r="B497" s="14" t="inlineStr">
        <is>
          <t>MDV</t>
        </is>
      </c>
      <c r="C497" s="14" t="inlineStr">
        <is>
          <t>MDV</t>
        </is>
      </c>
      <c r="D497" s="14" t="inlineStr">
        <is>
          <t>Maldives</t>
        </is>
      </c>
      <c r="E497" s="14" t="n">
        <v>2022</v>
      </c>
      <c r="F497" s="14" t="n">
        <v>0.06</v>
      </c>
      <c r="G497" s="14" t="n">
        <v>8.788</v>
      </c>
      <c r="H497" s="14" t="n">
        <v>1.235</v>
      </c>
      <c r="I497" s="14" t="n">
        <v>0</v>
      </c>
      <c r="J497" s="14" t="n">
        <v>8.788</v>
      </c>
      <c r="K497" s="14" t="n">
        <v>0</v>
      </c>
      <c r="L497" s="14" t="n">
        <v>1</v>
      </c>
      <c r="M497" s="14" t="n">
        <v>9.782999999999999</v>
      </c>
      <c r="N497" s="14" t="n">
        <v>3.704</v>
      </c>
      <c r="O497" s="14" t="n">
        <v>0</v>
      </c>
      <c r="P497" s="14" t="n">
        <v>9.782999999999999</v>
      </c>
      <c r="Q497" s="14" t="n">
        <v>0</v>
      </c>
      <c r="R497" s="14" t="n">
        <v>1</v>
      </c>
      <c r="S497" s="14" t="n">
        <v>14.962</v>
      </c>
      <c r="T497" s="14" t="n">
        <v>7.408</v>
      </c>
      <c r="U497" s="14" t="n">
        <v>0.066</v>
      </c>
      <c r="V497" s="14" t="n">
        <v>15.86</v>
      </c>
      <c r="W497" s="14" t="n">
        <v>0.06</v>
      </c>
      <c r="X497" s="14" t="n">
        <v>1</v>
      </c>
      <c r="Y497" s="14" t="n">
        <v>31.383</v>
      </c>
      <c r="Z497" s="14" t="n">
        <v>3.665</v>
      </c>
      <c r="AA497" s="14" t="n">
        <v>0</v>
      </c>
      <c r="AB497" s="14" t="n">
        <v>31.383</v>
      </c>
      <c r="AC497" s="14" t="n">
        <v>0</v>
      </c>
      <c r="AD497" s="14" t="n">
        <v>1</v>
      </c>
      <c r="AE497" s="14" t="n">
        <v>32.618</v>
      </c>
      <c r="AF497" s="14" t="n">
        <v>6.745</v>
      </c>
      <c r="AG497" s="14" t="n">
        <v>0</v>
      </c>
      <c r="AH497" s="14" t="n">
        <v>32.618</v>
      </c>
      <c r="AI497" s="14" t="n">
        <v>0</v>
      </c>
      <c r="AJ497" s="14" t="n">
        <v>1</v>
      </c>
      <c r="AK497" s="14" t="n">
        <v>40.026</v>
      </c>
      <c r="AL497" s="14" t="n">
        <v>19.948</v>
      </c>
      <c r="AM497" s="14" t="n">
        <v>0.178</v>
      </c>
      <c r="AN497" s="14" t="n">
        <v>42.428</v>
      </c>
      <c r="AO497" s="14" t="n">
        <v>0.06</v>
      </c>
      <c r="AP497" s="14" t="n">
        <v>1</v>
      </c>
      <c r="AQ497" s="14" t="n">
        <v>0.847</v>
      </c>
      <c r="AR497" s="14" t="n">
        <v>0.123</v>
      </c>
      <c r="AS497" s="14" t="n">
        <v>0.138</v>
      </c>
      <c r="AT497" s="14" t="n">
        <v>0.985</v>
      </c>
      <c r="AU497" s="14" t="n">
        <v>0</v>
      </c>
      <c r="AV497" s="14" t="n">
        <v>1</v>
      </c>
      <c r="AW497" s="14" t="n">
        <v>0.947</v>
      </c>
      <c r="AX497" s="14" t="n">
        <v>0.123</v>
      </c>
      <c r="AY497" s="14" t="n">
        <v>0.053</v>
      </c>
      <c r="AZ497" s="14" t="n">
        <v>1</v>
      </c>
      <c r="BA497" s="14" t="n">
        <v>0</v>
      </c>
      <c r="BB497" s="14" t="n">
        <v>1</v>
      </c>
      <c r="BC497" s="14" t="n">
        <v>0.589</v>
      </c>
      <c r="BD497" s="14" t="n">
        <v>0.123</v>
      </c>
      <c r="BE497" s="14" t="n">
        <v>0.451</v>
      </c>
      <c r="BF497" s="14" t="n">
        <v>1.097</v>
      </c>
      <c r="BG497" s="14" t="n">
        <v>0.06</v>
      </c>
      <c r="BH497" s="14" t="n">
        <v>1</v>
      </c>
      <c r="BI497" s="14" t="n">
        <v>0.6889999999999999</v>
      </c>
      <c r="BJ497" s="14" t="n">
        <v>0.123</v>
      </c>
      <c r="BK497" s="14" t="n">
        <v>0.003</v>
      </c>
      <c r="BL497" s="14" t="n">
        <v>0.73</v>
      </c>
      <c r="BM497" s="14" t="n">
        <v>0.06</v>
      </c>
      <c r="BN497" s="14" t="n">
        <v>1</v>
      </c>
      <c r="BO497" s="14" t="n">
        <v>0</v>
      </c>
      <c r="BP497" s="14" t="n">
        <v>0</v>
      </c>
      <c r="BQ497" s="14" t="n">
        <v>0.232</v>
      </c>
      <c r="BR497" s="14" t="n">
        <v>0</v>
      </c>
      <c r="BS497" s="14" t="n">
        <v>0.833</v>
      </c>
      <c r="BT497" s="14" t="n">
        <v>0</v>
      </c>
      <c r="BU497" s="14" t="n">
        <v>0</v>
      </c>
      <c r="BV497" s="14" t="n">
        <v>0.128</v>
      </c>
      <c r="BW497" s="14" t="n">
        <v>0</v>
      </c>
      <c r="BX497" s="14" t="n">
        <v>0.833</v>
      </c>
      <c r="BY497" s="14" t="n">
        <v>12.729</v>
      </c>
      <c r="BZ497" s="14" t="n">
        <v>0</v>
      </c>
      <c r="CA497" s="14" t="n">
        <v>12.729</v>
      </c>
      <c r="CB497" s="14" t="n">
        <v>0</v>
      </c>
      <c r="CC497" s="14" t="n">
        <v>102.477</v>
      </c>
      <c r="CD497" s="14" t="n">
        <v>7.95</v>
      </c>
      <c r="CE497" s="14" t="n">
        <v>0.455</v>
      </c>
      <c r="CF497" s="14" t="n">
        <v>108.625</v>
      </c>
      <c r="CG497" s="14" t="n">
        <v>0.06</v>
      </c>
      <c r="CH497" s="14" t="n">
        <v>1</v>
      </c>
      <c r="CI497" s="14" t="n">
        <v>0</v>
      </c>
      <c r="CJ497" s="14" t="n">
        <v>0</v>
      </c>
      <c r="CK497" s="14" t="n">
        <v>0</v>
      </c>
      <c r="CL497" s="14" t="n">
        <v>0</v>
      </c>
      <c r="CM497" s="14" t="n">
        <v>0</v>
      </c>
      <c r="CN497" s="14" t="n">
        <v>0</v>
      </c>
      <c r="CO497" s="14" t="n">
        <v>0</v>
      </c>
      <c r="CP497" s="14" t="n">
        <v>0</v>
      </c>
      <c r="CQ497" s="14" t="n">
        <v>1.294</v>
      </c>
      <c r="CR497" s="14" t="n">
        <v>0</v>
      </c>
      <c r="CS497" s="14" t="n">
        <v>5.158</v>
      </c>
      <c r="CT497" s="14" t="n">
        <v>7.554</v>
      </c>
      <c r="CU497" s="14" t="n">
        <v>30.149</v>
      </c>
    </row>
    <row r="498">
      <c r="A498" s="14" t="inlineStr">
        <is>
          <t>MDV2023</t>
        </is>
      </c>
      <c r="B498" s="14" t="inlineStr">
        <is>
          <t>MDV</t>
        </is>
      </c>
      <c r="C498" s="14" t="inlineStr">
        <is>
          <t>MDV</t>
        </is>
      </c>
      <c r="D498" s="14" t="inlineStr">
        <is>
          <t>Maldives</t>
        </is>
      </c>
      <c r="E498" s="14" t="n">
        <v>2023</v>
      </c>
      <c r="F498" s="14" t="n">
        <v>0.06</v>
      </c>
      <c r="G498" s="14" t="n">
        <v>5.77</v>
      </c>
      <c r="H498" s="14" t="n">
        <v>1.286</v>
      </c>
      <c r="I498" s="14" t="n">
        <v>0</v>
      </c>
      <c r="J498" s="14" t="n">
        <v>5.77</v>
      </c>
      <c r="K498" s="14" t="n">
        <v>0</v>
      </c>
      <c r="L498" s="14" t="n">
        <v>1</v>
      </c>
      <c r="M498" s="14" t="n">
        <v>7.886</v>
      </c>
      <c r="N498" s="14" t="n">
        <v>3.857</v>
      </c>
      <c r="O498" s="14" t="n">
        <v>0</v>
      </c>
      <c r="P498" s="14" t="n">
        <v>7.886</v>
      </c>
      <c r="Q498" s="14" t="n">
        <v>0</v>
      </c>
      <c r="R498" s="14" t="n">
        <v>1</v>
      </c>
      <c r="S498" s="14" t="n">
        <v>12.198</v>
      </c>
      <c r="T498" s="14" t="n">
        <v>7.714</v>
      </c>
      <c r="U498" s="14" t="n">
        <v>0.081</v>
      </c>
      <c r="V498" s="14" t="n">
        <v>12.93</v>
      </c>
      <c r="W498" s="14" t="n">
        <v>0.06</v>
      </c>
      <c r="X498" s="14" t="n">
        <v>1</v>
      </c>
      <c r="Y498" s="14" t="n">
        <v>13.678</v>
      </c>
      <c r="Z498" s="14" t="n">
        <v>1.597</v>
      </c>
      <c r="AA498" s="14" t="n">
        <v>0</v>
      </c>
      <c r="AB498" s="14" t="n">
        <v>13.678</v>
      </c>
      <c r="AC498" s="14" t="n">
        <v>0</v>
      </c>
      <c r="AD498" s="14" t="n">
        <v>1</v>
      </c>
      <c r="AE498" s="14" t="n">
        <v>14.963</v>
      </c>
      <c r="AF498" s="14" t="n">
        <v>3.094</v>
      </c>
      <c r="AG498" s="14" t="n">
        <v>0</v>
      </c>
      <c r="AH498" s="14" t="n">
        <v>14.963</v>
      </c>
      <c r="AI498" s="14" t="n">
        <v>0</v>
      </c>
      <c r="AJ498" s="14" t="n">
        <v>1</v>
      </c>
      <c r="AK498" s="14" t="n">
        <v>22.677</v>
      </c>
      <c r="AL498" s="14" t="n">
        <v>11.302</v>
      </c>
      <c r="AM498" s="14" t="n">
        <v>0.151</v>
      </c>
      <c r="AN498" s="14" t="n">
        <v>24.038</v>
      </c>
      <c r="AO498" s="14" t="n">
        <v>0.06</v>
      </c>
      <c r="AP498" s="14" t="n">
        <v>1</v>
      </c>
      <c r="AQ498" s="14" t="n">
        <v>0.749</v>
      </c>
      <c r="AR498" s="14" t="n">
        <v>0.129</v>
      </c>
      <c r="AS498" s="14" t="n">
        <v>0.144</v>
      </c>
      <c r="AT498" s="14" t="n">
        <v>0.892</v>
      </c>
      <c r="AU498" s="14" t="n">
        <v>0</v>
      </c>
      <c r="AV498" s="14" t="n">
        <v>1</v>
      </c>
      <c r="AW498" s="14" t="n">
        <v>0.783</v>
      </c>
      <c r="AX498" s="14" t="n">
        <v>0.129</v>
      </c>
      <c r="AY498" s="14" t="n">
        <v>0.24</v>
      </c>
      <c r="AZ498" s="14" t="n">
        <v>1.022</v>
      </c>
      <c r="BA498" s="14" t="n">
        <v>0</v>
      </c>
      <c r="BB498" s="14" t="n">
        <v>1</v>
      </c>
      <c r="BC498" s="14" t="n">
        <v>0.527</v>
      </c>
      <c r="BD498" s="14" t="n">
        <v>0.129</v>
      </c>
      <c r="BE498" s="14" t="n">
        <v>0.476</v>
      </c>
      <c r="BF498" s="14" t="n">
        <v>1.057</v>
      </c>
      <c r="BG498" s="14" t="n">
        <v>0.06</v>
      </c>
      <c r="BH498" s="14" t="n">
        <v>1</v>
      </c>
      <c r="BI498" s="14" t="n">
        <v>0.64</v>
      </c>
      <c r="BJ498" s="14" t="n">
        <v>0.129</v>
      </c>
      <c r="BK498" s="14" t="n">
        <v>0.004</v>
      </c>
      <c r="BL498" s="14" t="n">
        <v>0.678</v>
      </c>
      <c r="BM498" s="14" t="n">
        <v>0.06</v>
      </c>
      <c r="BN498" s="14" t="n">
        <v>1</v>
      </c>
      <c r="BO498" s="14" t="n">
        <v>0</v>
      </c>
      <c r="BP498" s="14" t="n">
        <v>0</v>
      </c>
      <c r="BQ498" s="14" t="n">
        <v>0.242</v>
      </c>
      <c r="BR498" s="14" t="n">
        <v>0</v>
      </c>
      <c r="BS498" s="14" t="n">
        <v>0.833</v>
      </c>
      <c r="BT498" s="14" t="n">
        <v>0</v>
      </c>
      <c r="BU498" s="14" t="n">
        <v>0</v>
      </c>
      <c r="BV498" s="14" t="n">
        <v>0.101</v>
      </c>
      <c r="BW498" s="14" t="n">
        <v>0</v>
      </c>
      <c r="BX498" s="14" t="n">
        <v>0.833</v>
      </c>
      <c r="BY498" s="14" t="n">
        <v>13.254</v>
      </c>
      <c r="BZ498" s="14" t="n">
        <v>0</v>
      </c>
      <c r="CA498" s="14" t="n">
        <v>13.254</v>
      </c>
      <c r="CB498" s="14" t="n">
        <v>0</v>
      </c>
      <c r="CC498" s="14" t="n">
        <v>87.07899999999999</v>
      </c>
      <c r="CD498" s="14" t="n">
        <v>7.95</v>
      </c>
      <c r="CE498" s="14" t="n">
        <v>0.578</v>
      </c>
      <c r="CF498" s="14" t="n">
        <v>92.304</v>
      </c>
      <c r="CG498" s="14" t="n">
        <v>0.06</v>
      </c>
      <c r="CH498" s="14" t="n">
        <v>1</v>
      </c>
      <c r="CI498" s="14" t="n">
        <v>0</v>
      </c>
      <c r="CJ498" s="14" t="n">
        <v>0</v>
      </c>
      <c r="CK498" s="14" t="n">
        <v>0</v>
      </c>
      <c r="CL498" s="14" t="n">
        <v>0</v>
      </c>
      <c r="CM498" s="14" t="n">
        <v>0</v>
      </c>
      <c r="CN498" s="14" t="n">
        <v>0</v>
      </c>
      <c r="CO498" s="14" t="n">
        <v>0</v>
      </c>
      <c r="CP498" s="14" t="n">
        <v>0</v>
      </c>
      <c r="CQ498" s="14" t="n">
        <v>1.348</v>
      </c>
      <c r="CR498" s="14" t="n">
        <v>0</v>
      </c>
      <c r="CS498" s="14" t="n">
        <v>5.37</v>
      </c>
      <c r="CT498" s="14" t="n">
        <v>4.484</v>
      </c>
      <c r="CU498" s="14" t="n">
        <v>12.392</v>
      </c>
    </row>
    <row r="499">
      <c r="A499" s="14" t="inlineStr">
        <is>
          <t>MDV2024</t>
        </is>
      </c>
      <c r="B499" s="14" t="inlineStr">
        <is>
          <t>MDV</t>
        </is>
      </c>
      <c r="C499" s="14" t="inlineStr">
        <is>
          <t>MDV</t>
        </is>
      </c>
      <c r="D499" s="14" t="inlineStr">
        <is>
          <t>Maldives</t>
        </is>
      </c>
      <c r="E499" s="14" t="n">
        <v>2024</v>
      </c>
      <c r="F499" s="14" t="n">
        <v>0.06</v>
      </c>
      <c r="G499" s="14" t="n">
        <v>4.833</v>
      </c>
      <c r="H499" s="14" t="n">
        <v>1.324</v>
      </c>
      <c r="I499" s="14" t="n">
        <v>0</v>
      </c>
      <c r="J499" s="14" t="n">
        <v>4.833</v>
      </c>
      <c r="K499" s="14" t="n">
        <v>0</v>
      </c>
      <c r="L499" s="14" t="n">
        <v>1</v>
      </c>
      <c r="M499" s="14" t="n">
        <v>7.124</v>
      </c>
      <c r="N499" s="14" t="n">
        <v>3.971</v>
      </c>
      <c r="O499" s="14" t="n">
        <v>0</v>
      </c>
      <c r="P499" s="14" t="n">
        <v>7.124</v>
      </c>
      <c r="Q499" s="14" t="n">
        <v>0</v>
      </c>
      <c r="R499" s="14" t="n">
        <v>1</v>
      </c>
      <c r="S499" s="14" t="n">
        <v>11.451</v>
      </c>
      <c r="T499" s="14" t="n">
        <v>7.942</v>
      </c>
      <c r="U499" s="14" t="n">
        <v>0.094</v>
      </c>
      <c r="V499" s="14" t="n">
        <v>12.138</v>
      </c>
      <c r="W499" s="14" t="n">
        <v>0.06</v>
      </c>
      <c r="X499" s="14" t="n">
        <v>1</v>
      </c>
      <c r="Y499" s="14" t="n">
        <v>12.116</v>
      </c>
      <c r="Z499" s="14" t="n">
        <v>1.415</v>
      </c>
      <c r="AA499" s="14" t="n">
        <v>0</v>
      </c>
      <c r="AB499" s="14" t="n">
        <v>12.116</v>
      </c>
      <c r="AC499" s="14" t="n">
        <v>0</v>
      </c>
      <c r="AD499" s="14" t="n">
        <v>1</v>
      </c>
      <c r="AE499" s="14" t="n">
        <v>13.439</v>
      </c>
      <c r="AF499" s="14" t="n">
        <v>2.779</v>
      </c>
      <c r="AG499" s="14" t="n">
        <v>0</v>
      </c>
      <c r="AH499" s="14" t="n">
        <v>13.439</v>
      </c>
      <c r="AI499" s="14" t="n">
        <v>0</v>
      </c>
      <c r="AJ499" s="14" t="n">
        <v>1</v>
      </c>
      <c r="AK499" s="14" t="n">
        <v>21.381</v>
      </c>
      <c r="AL499" s="14" t="n">
        <v>10.656</v>
      </c>
      <c r="AM499" s="14" t="n">
        <v>0.175</v>
      </c>
      <c r="AN499" s="14" t="n">
        <v>22.664</v>
      </c>
      <c r="AO499" s="14" t="n">
        <v>0.06</v>
      </c>
      <c r="AP499" s="14" t="n">
        <v>1</v>
      </c>
      <c r="AQ499" s="14" t="n">
        <v>0.72</v>
      </c>
      <c r="AR499" s="14" t="n">
        <v>0.132</v>
      </c>
      <c r="AS499" s="14" t="n">
        <v>0.148</v>
      </c>
      <c r="AT499" s="14" t="n">
        <v>0.868</v>
      </c>
      <c r="AU499" s="14" t="n">
        <v>0</v>
      </c>
      <c r="AV499" s="14" t="n">
        <v>1</v>
      </c>
      <c r="AW499" s="14" t="n">
        <v>0.734</v>
      </c>
      <c r="AX499" s="14" t="n">
        <v>0.132</v>
      </c>
      <c r="AY499" s="14" t="n">
        <v>0.201</v>
      </c>
      <c r="AZ499" s="14" t="n">
        <v>0.9350000000000001</v>
      </c>
      <c r="BA499" s="14" t="n">
        <v>0</v>
      </c>
      <c r="BB499" s="14" t="n">
        <v>1</v>
      </c>
      <c r="BC499" s="14" t="n">
        <v>0.51</v>
      </c>
      <c r="BD499" s="14" t="n">
        <v>0.132</v>
      </c>
      <c r="BE499" s="14" t="n">
        <v>0.493</v>
      </c>
      <c r="BF499" s="14" t="n">
        <v>1.055</v>
      </c>
      <c r="BG499" s="14" t="n">
        <v>0.06</v>
      </c>
      <c r="BH499" s="14" t="n">
        <v>1</v>
      </c>
      <c r="BI499" s="14" t="n">
        <v>0.652</v>
      </c>
      <c r="BJ499" s="14" t="n">
        <v>0.132</v>
      </c>
      <c r="BK499" s="14" t="n">
        <v>0.005</v>
      </c>
      <c r="BL499" s="14" t="n">
        <v>0.6909999999999999</v>
      </c>
      <c r="BM499" s="14" t="n">
        <v>0.06</v>
      </c>
      <c r="BN499" s="14" t="n">
        <v>1</v>
      </c>
      <c r="BO499" s="14" t="n">
        <v>0</v>
      </c>
      <c r="BP499" s="14" t="n">
        <v>0</v>
      </c>
      <c r="BQ499" s="14" t="n">
        <v>0.249</v>
      </c>
      <c r="BR499" s="14" t="n">
        <v>0</v>
      </c>
      <c r="BS499" s="14" t="n">
        <v>0.833</v>
      </c>
      <c r="BT499" s="14" t="n">
        <v>0</v>
      </c>
      <c r="BU499" s="14" t="n">
        <v>0</v>
      </c>
      <c r="BV499" s="14" t="n">
        <v>0.106</v>
      </c>
      <c r="BW499" s="14" t="n">
        <v>0</v>
      </c>
      <c r="BX499" s="14" t="n">
        <v>0.833</v>
      </c>
      <c r="BY499" s="14" t="n">
        <v>13.646</v>
      </c>
      <c r="BZ499" s="14" t="n">
        <v>0</v>
      </c>
      <c r="CA499" s="14" t="n">
        <v>13.646</v>
      </c>
      <c r="CB499" s="14" t="n">
        <v>0</v>
      </c>
      <c r="CC499" s="14" t="n">
        <v>86.38500000000001</v>
      </c>
      <c r="CD499" s="14" t="n">
        <v>7.95</v>
      </c>
      <c r="CE499" s="14" t="n">
        <v>0.706</v>
      </c>
      <c r="CF499" s="14" t="n">
        <v>91.569</v>
      </c>
      <c r="CG499" s="14" t="n">
        <v>0.06</v>
      </c>
      <c r="CH499" s="14" t="n">
        <v>1</v>
      </c>
      <c r="CI499" s="14" t="n">
        <v>0</v>
      </c>
      <c r="CJ499" s="14" t="n">
        <v>0</v>
      </c>
      <c r="CK499" s="14" t="n">
        <v>0</v>
      </c>
      <c r="CL499" s="14" t="n">
        <v>0</v>
      </c>
      <c r="CM499" s="14" t="n">
        <v>0</v>
      </c>
      <c r="CN499" s="14" t="n">
        <v>0</v>
      </c>
      <c r="CO499" s="14" t="n">
        <v>0</v>
      </c>
      <c r="CP499" s="14" t="n">
        <v>0</v>
      </c>
      <c r="CQ499" s="14" t="n">
        <v>1.387</v>
      </c>
      <c r="CR499" s="14" t="n">
        <v>0</v>
      </c>
      <c r="CS499" s="14" t="n">
        <v>5.529</v>
      </c>
      <c r="CT499" s="14" t="n">
        <v>3.509</v>
      </c>
      <c r="CU499" s="14" t="n">
        <v>10.792</v>
      </c>
    </row>
    <row r="500">
      <c r="A500" s="14" t="inlineStr">
        <is>
          <t>MLI2021</t>
        </is>
      </c>
      <c r="B500" s="14" t="inlineStr">
        <is>
          <t>MLI</t>
        </is>
      </c>
      <c r="C500" s="14" t="inlineStr">
        <is>
          <t>MLI</t>
        </is>
      </c>
      <c r="D500" s="14" t="inlineStr">
        <is>
          <t>Mali</t>
        </is>
      </c>
      <c r="E500" s="14" t="n">
        <v>2021</v>
      </c>
      <c r="F500" s="14" t="n">
        <v>0.18</v>
      </c>
      <c r="G500" s="14" t="n">
        <v>5.659</v>
      </c>
      <c r="H500" s="14" t="n">
        <v>1.238</v>
      </c>
      <c r="I500" s="14" t="n">
        <v>0.238</v>
      </c>
      <c r="J500" s="14" t="n">
        <v>5.897</v>
      </c>
      <c r="K500" s="14" t="n">
        <v>0</v>
      </c>
      <c r="L500" s="14" t="n">
        <v>1</v>
      </c>
      <c r="M500" s="14" t="n">
        <v>7.737</v>
      </c>
      <c r="N500" s="14" t="n">
        <v>3.507</v>
      </c>
      <c r="O500" s="14" t="n">
        <v>0.227</v>
      </c>
      <c r="P500" s="14" t="n">
        <v>7.964</v>
      </c>
      <c r="Q500" s="14" t="n">
        <v>0</v>
      </c>
      <c r="R500" s="14" t="n">
        <v>1</v>
      </c>
      <c r="S500" s="14" t="n">
        <v>11.613</v>
      </c>
      <c r="T500" s="14" t="n">
        <v>6.86</v>
      </c>
      <c r="U500" s="14" t="n">
        <v>-8.686999999999999</v>
      </c>
      <c r="V500" s="14" t="n">
        <v>2.926</v>
      </c>
      <c r="W500" s="14" t="n">
        <v>0</v>
      </c>
      <c r="X500" s="14" t="n">
        <v>0</v>
      </c>
      <c r="Y500" s="14" t="n">
        <v>16.305</v>
      </c>
      <c r="Z500" s="14" t="n">
        <v>2.204</v>
      </c>
      <c r="AA500" s="14" t="n">
        <v>0</v>
      </c>
      <c r="AB500" s="14" t="n">
        <v>16.305</v>
      </c>
      <c r="AC500" s="14" t="n">
        <v>0</v>
      </c>
      <c r="AD500" s="14" t="n">
        <v>1</v>
      </c>
      <c r="AE500" s="14" t="n">
        <v>17.449</v>
      </c>
      <c r="AF500" s="14" t="n">
        <v>4.08</v>
      </c>
      <c r="AG500" s="14" t="n">
        <v>0</v>
      </c>
      <c r="AH500" s="14" t="n">
        <v>17.449</v>
      </c>
      <c r="AI500" s="14" t="n">
        <v>0</v>
      </c>
      <c r="AJ500" s="14" t="n">
        <v>1</v>
      </c>
      <c r="AK500" s="14" t="n">
        <v>24.309</v>
      </c>
      <c r="AL500" s="14" t="n">
        <v>12.947</v>
      </c>
      <c r="AM500" s="14" t="n">
        <v>0</v>
      </c>
      <c r="AN500" s="14" t="n">
        <v>28.684</v>
      </c>
      <c r="AO500" s="14" t="n">
        <v>0.18</v>
      </c>
      <c r="AP500" s="14" t="n">
        <v>1</v>
      </c>
      <c r="AQ500" s="14" t="n">
        <v>0.579</v>
      </c>
      <c r="AR500" s="14" t="n">
        <v>0.106</v>
      </c>
      <c r="AS500" s="14" t="n">
        <v>0.479</v>
      </c>
      <c r="AT500" s="14" t="n">
        <v>1.248</v>
      </c>
      <c r="AU500" s="14" t="n">
        <v>0.18</v>
      </c>
      <c r="AV500" s="14" t="n">
        <v>1</v>
      </c>
      <c r="AW500" s="14" t="n">
        <v>0.551</v>
      </c>
      <c r="AX500" s="14" t="n">
        <v>0.106</v>
      </c>
      <c r="AY500" s="14" t="n">
        <v>0.364</v>
      </c>
      <c r="AZ500" s="14" t="n">
        <v>1.079</v>
      </c>
      <c r="BA500" s="14" t="n">
        <v>0.18</v>
      </c>
      <c r="BB500" s="14" t="n">
        <v>1</v>
      </c>
      <c r="BC500" s="14" t="n">
        <v>0.424</v>
      </c>
      <c r="BD500" s="14" t="n">
        <v>0.109</v>
      </c>
      <c r="BE500" s="14" t="n">
        <v>0.016</v>
      </c>
      <c r="BF500" s="14" t="n">
        <v>0.519</v>
      </c>
      <c r="BG500" s="14" t="n">
        <v>0.18</v>
      </c>
      <c r="BH500" s="14" t="n">
        <v>1</v>
      </c>
      <c r="BI500" s="14" t="n">
        <v>0.473</v>
      </c>
      <c r="BJ500" s="14" t="n">
        <v>0.105</v>
      </c>
      <c r="BK500" s="14" t="n">
        <v>0.884</v>
      </c>
      <c r="BL500" s="14" t="n">
        <v>1.601</v>
      </c>
      <c r="BM500" s="14" t="n">
        <v>0.18</v>
      </c>
      <c r="BN500" s="14" t="n">
        <v>1</v>
      </c>
      <c r="BO500" s="14" t="n">
        <v>0</v>
      </c>
      <c r="BP500" s="14" t="n">
        <v>0</v>
      </c>
      <c r="BQ500" s="14" t="n">
        <v>0.183</v>
      </c>
      <c r="BR500" s="14" t="n">
        <v>0</v>
      </c>
      <c r="BS500" s="14" t="n">
        <v>1</v>
      </c>
      <c r="BT500" s="14" t="n">
        <v>0</v>
      </c>
      <c r="BU500" s="14" t="n">
        <v>0</v>
      </c>
      <c r="BV500" s="14" t="n">
        <v>0.214</v>
      </c>
      <c r="BW500" s="14" t="n">
        <v>0.18</v>
      </c>
      <c r="BX500" s="14" t="n">
        <v>0.833</v>
      </c>
      <c r="BY500" s="14" t="n">
        <v>11.787</v>
      </c>
      <c r="BZ500" s="14" t="n">
        <v>0</v>
      </c>
      <c r="CA500" s="14" t="n">
        <v>11.787</v>
      </c>
      <c r="CB500" s="14" t="n">
        <v>0</v>
      </c>
      <c r="CC500" s="14" t="n">
        <v>72.456</v>
      </c>
      <c r="CD500" s="14" t="n">
        <v>2.281</v>
      </c>
      <c r="CE500" s="14" t="n">
        <v>143.319</v>
      </c>
      <c r="CF500" s="14" t="n">
        <v>254.615</v>
      </c>
      <c r="CG500" s="14" t="n">
        <v>0.18</v>
      </c>
      <c r="CH500" s="14" t="n">
        <v>1</v>
      </c>
      <c r="CI500" s="14" t="n">
        <v>0</v>
      </c>
      <c r="CJ500" s="14" t="n">
        <v>0</v>
      </c>
      <c r="CK500" s="14" t="n">
        <v>0</v>
      </c>
      <c r="CL500" s="14" t="n">
        <v>0</v>
      </c>
      <c r="CM500" s="14" t="n">
        <v>0.109</v>
      </c>
      <c r="CN500" s="14" t="n">
        <v>0</v>
      </c>
      <c r="CO500" s="14" t="n">
        <v>0</v>
      </c>
      <c r="CP500" s="14" t="n">
        <v>0</v>
      </c>
      <c r="CQ500" s="14" t="n">
        <v>1.198</v>
      </c>
      <c r="CR500" s="14" t="n">
        <v>0</v>
      </c>
      <c r="CS500" s="14" t="n">
        <v>4.776</v>
      </c>
      <c r="CT500" s="14" t="n">
        <v>4.753</v>
      </c>
      <c r="CU500" s="14" t="n">
        <v>15.162</v>
      </c>
    </row>
    <row r="501">
      <c r="A501" s="14" t="inlineStr">
        <is>
          <t>MLI2022</t>
        </is>
      </c>
      <c r="B501" s="14" t="inlineStr">
        <is>
          <t>MLI</t>
        </is>
      </c>
      <c r="C501" s="14" t="inlineStr">
        <is>
          <t>MLI</t>
        </is>
      </c>
      <c r="D501" s="14" t="inlineStr">
        <is>
          <t>Mali</t>
        </is>
      </c>
      <c r="E501" s="14" t="n">
        <v>2022</v>
      </c>
      <c r="F501" s="14" t="n">
        <v>0.18</v>
      </c>
      <c r="G501" s="14" t="n">
        <v>11.196</v>
      </c>
      <c r="H501" s="14" t="n">
        <v>1.739</v>
      </c>
      <c r="I501" s="14" t="n">
        <v>0.524</v>
      </c>
      <c r="J501" s="14" t="n">
        <v>11.72</v>
      </c>
      <c r="K501" s="14" t="n">
        <v>0</v>
      </c>
      <c r="L501" s="14" t="n">
        <v>1</v>
      </c>
      <c r="M501" s="14" t="n">
        <v>9.478999999999999</v>
      </c>
      <c r="N501" s="14" t="n">
        <v>3.914</v>
      </c>
      <c r="O501" s="14" t="n">
        <v>0.304</v>
      </c>
      <c r="P501" s="14" t="n">
        <v>9.782999999999999</v>
      </c>
      <c r="Q501" s="14" t="n">
        <v>0</v>
      </c>
      <c r="R501" s="14" t="n">
        <v>1</v>
      </c>
      <c r="S501" s="14" t="n">
        <v>17.893</v>
      </c>
      <c r="T501" s="14" t="n">
        <v>7.408</v>
      </c>
      <c r="U501" s="14" t="n">
        <v>-14.799</v>
      </c>
      <c r="V501" s="14" t="n">
        <v>3.094</v>
      </c>
      <c r="W501" s="14" t="n">
        <v>0</v>
      </c>
      <c r="X501" s="14" t="n">
        <v>0</v>
      </c>
      <c r="Y501" s="14" t="n">
        <v>32.56</v>
      </c>
      <c r="Z501" s="14" t="n">
        <v>4.401</v>
      </c>
      <c r="AA501" s="14" t="n">
        <v>0</v>
      </c>
      <c r="AB501" s="14" t="n">
        <v>32.56</v>
      </c>
      <c r="AC501" s="14" t="n">
        <v>0</v>
      </c>
      <c r="AD501" s="14" t="n">
        <v>1</v>
      </c>
      <c r="AE501" s="14" t="n">
        <v>33.795</v>
      </c>
      <c r="AF501" s="14" t="n">
        <v>7.902</v>
      </c>
      <c r="AG501" s="14" t="n">
        <v>0</v>
      </c>
      <c r="AH501" s="14" t="n">
        <v>33.795</v>
      </c>
      <c r="AI501" s="14" t="n">
        <v>0</v>
      </c>
      <c r="AJ501" s="14" t="n">
        <v>1</v>
      </c>
      <c r="AK501" s="14" t="n">
        <v>41.203</v>
      </c>
      <c r="AL501" s="14" t="n">
        <v>21.945</v>
      </c>
      <c r="AM501" s="14" t="n">
        <v>0</v>
      </c>
      <c r="AN501" s="14" t="n">
        <v>48.62</v>
      </c>
      <c r="AO501" s="14" t="n">
        <v>0.18</v>
      </c>
      <c r="AP501" s="14" t="n">
        <v>1</v>
      </c>
      <c r="AQ501" s="14" t="n">
        <v>0.804</v>
      </c>
      <c r="AR501" s="14" t="n">
        <v>0.115</v>
      </c>
      <c r="AS501" s="14" t="n">
        <v>0.127</v>
      </c>
      <c r="AT501" s="14" t="n">
        <v>1.098</v>
      </c>
      <c r="AU501" s="14" t="n">
        <v>0.18</v>
      </c>
      <c r="AV501" s="14" t="n">
        <v>1</v>
      </c>
      <c r="AW501" s="14" t="n">
        <v>0.9</v>
      </c>
      <c r="AX501" s="14" t="n">
        <v>0.117</v>
      </c>
      <c r="AY501" s="14" t="n">
        <v>-0.091</v>
      </c>
      <c r="AZ501" s="14" t="n">
        <v>0.955</v>
      </c>
      <c r="BA501" s="14" t="n">
        <v>0.18</v>
      </c>
      <c r="BB501" s="14" t="n">
        <v>1</v>
      </c>
      <c r="BC501" s="14" t="n">
        <v>0.5669999999999999</v>
      </c>
      <c r="BD501" s="14" t="n">
        <v>0.117</v>
      </c>
      <c r="BE501" s="14" t="n">
        <v>0.032</v>
      </c>
      <c r="BF501" s="14" t="n">
        <v>0.707</v>
      </c>
      <c r="BG501" s="14" t="n">
        <v>0.18</v>
      </c>
      <c r="BH501" s="14" t="n">
        <v>1</v>
      </c>
      <c r="BI501" s="14" t="n">
        <v>0.573</v>
      </c>
      <c r="BJ501" s="14" t="n">
        <v>0.112</v>
      </c>
      <c r="BK501" s="14" t="n">
        <v>0.649</v>
      </c>
      <c r="BL501" s="14" t="n">
        <v>1.443</v>
      </c>
      <c r="BM501" s="14" t="n">
        <v>0.18</v>
      </c>
      <c r="BN501" s="14" t="n">
        <v>1</v>
      </c>
      <c r="BO501" s="14" t="n">
        <v>0</v>
      </c>
      <c r="BP501" s="14" t="n">
        <v>0</v>
      </c>
      <c r="BQ501" s="14" t="n">
        <v>0.177</v>
      </c>
      <c r="BR501" s="14" t="n">
        <v>0</v>
      </c>
      <c r="BS501" s="14" t="n">
        <v>1</v>
      </c>
      <c r="BT501" s="14" t="n">
        <v>0</v>
      </c>
      <c r="BU501" s="14" t="n">
        <v>0</v>
      </c>
      <c r="BV501" s="14" t="n">
        <v>0.215</v>
      </c>
      <c r="BW501" s="14" t="n">
        <v>0.18</v>
      </c>
      <c r="BX501" s="14" t="n">
        <v>0.833</v>
      </c>
      <c r="BY501" s="14" t="n">
        <v>12.729</v>
      </c>
      <c r="BZ501" s="14" t="n">
        <v>0</v>
      </c>
      <c r="CA501" s="14" t="n">
        <v>12.729</v>
      </c>
      <c r="CB501" s="14" t="n">
        <v>0</v>
      </c>
      <c r="CC501" s="14" t="n">
        <v>90.634</v>
      </c>
      <c r="CD501" s="14" t="n">
        <v>0.6840000000000001</v>
      </c>
      <c r="CE501" s="14" t="n">
        <v>103.785</v>
      </c>
      <c r="CF501" s="14" t="n">
        <v>229.415</v>
      </c>
      <c r="CG501" s="14" t="n">
        <v>0.18</v>
      </c>
      <c r="CH501" s="14" t="n">
        <v>1</v>
      </c>
      <c r="CI501" s="14" t="n">
        <v>0</v>
      </c>
      <c r="CJ501" s="14" t="n">
        <v>0</v>
      </c>
      <c r="CK501" s="14" t="n">
        <v>0</v>
      </c>
      <c r="CL501" s="14" t="n">
        <v>0</v>
      </c>
      <c r="CM501" s="14" t="n">
        <v>0.042</v>
      </c>
      <c r="CN501" s="14" t="n">
        <v>0</v>
      </c>
      <c r="CO501" s="14" t="n">
        <v>0</v>
      </c>
      <c r="CP501" s="14" t="n">
        <v>0</v>
      </c>
      <c r="CQ501" s="14" t="n">
        <v>1.294</v>
      </c>
      <c r="CR501" s="14" t="n">
        <v>0</v>
      </c>
      <c r="CS501" s="14" t="n">
        <v>5.158</v>
      </c>
      <c r="CT501" s="14" t="n">
        <v>10.485</v>
      </c>
      <c r="CU501" s="14" t="n">
        <v>31.326</v>
      </c>
    </row>
    <row r="502">
      <c r="A502" s="14" t="inlineStr">
        <is>
          <t>MLI2023</t>
        </is>
      </c>
      <c r="B502" s="14" t="inlineStr">
        <is>
          <t>MLI</t>
        </is>
      </c>
      <c r="C502" s="14" t="inlineStr">
        <is>
          <t>MLI</t>
        </is>
      </c>
      <c r="D502" s="14" t="inlineStr">
        <is>
          <t>Mali</t>
        </is>
      </c>
      <c r="E502" s="14" t="n">
        <v>2023</v>
      </c>
      <c r="F502" s="14" t="n">
        <v>0.18</v>
      </c>
      <c r="G502" s="14" t="n">
        <v>5.904</v>
      </c>
      <c r="H502" s="14" t="n">
        <v>1.345</v>
      </c>
      <c r="I502" s="14" t="n">
        <v>0.243</v>
      </c>
      <c r="J502" s="14" t="n">
        <v>6.147</v>
      </c>
      <c r="K502" s="14" t="n">
        <v>0</v>
      </c>
      <c r="L502" s="14" t="n">
        <v>1</v>
      </c>
      <c r="M502" s="14" t="n">
        <v>7.685</v>
      </c>
      <c r="N502" s="14" t="n">
        <v>3.811</v>
      </c>
      <c r="O502" s="14" t="n">
        <v>0.201</v>
      </c>
      <c r="P502" s="14" t="n">
        <v>7.886</v>
      </c>
      <c r="Q502" s="14" t="n">
        <v>0</v>
      </c>
      <c r="R502" s="14" t="n">
        <v>1</v>
      </c>
      <c r="S502" s="14" t="n">
        <v>12.575</v>
      </c>
      <c r="T502" s="14" t="n">
        <v>7.714</v>
      </c>
      <c r="U502" s="14" t="n">
        <v>-8.887</v>
      </c>
      <c r="V502" s="14" t="n">
        <v>3.688</v>
      </c>
      <c r="W502" s="14" t="n">
        <v>0</v>
      </c>
      <c r="X502" s="14" t="n">
        <v>0</v>
      </c>
      <c r="Y502" s="14" t="n">
        <v>12.908</v>
      </c>
      <c r="Z502" s="14" t="n">
        <v>1.745</v>
      </c>
      <c r="AA502" s="14" t="n">
        <v>0</v>
      </c>
      <c r="AB502" s="14" t="n">
        <v>12.908</v>
      </c>
      <c r="AC502" s="14" t="n">
        <v>0</v>
      </c>
      <c r="AD502" s="14" t="n">
        <v>1</v>
      </c>
      <c r="AE502" s="14" t="n">
        <v>14.194</v>
      </c>
      <c r="AF502" s="14" t="n">
        <v>3.319</v>
      </c>
      <c r="AG502" s="14" t="n">
        <v>0</v>
      </c>
      <c r="AH502" s="14" t="n">
        <v>14.194</v>
      </c>
      <c r="AI502" s="14" t="n">
        <v>0</v>
      </c>
      <c r="AJ502" s="14" t="n">
        <v>1</v>
      </c>
      <c r="AK502" s="14" t="n">
        <v>21.908</v>
      </c>
      <c r="AL502" s="14" t="n">
        <v>11.668</v>
      </c>
      <c r="AM502" s="14" t="n">
        <v>0</v>
      </c>
      <c r="AN502" s="14" t="n">
        <v>25.851</v>
      </c>
      <c r="AO502" s="14" t="n">
        <v>0.18</v>
      </c>
      <c r="AP502" s="14" t="n">
        <v>1</v>
      </c>
      <c r="AQ502" s="14" t="n">
        <v>0.71</v>
      </c>
      <c r="AR502" s="14" t="n">
        <v>0.12</v>
      </c>
      <c r="AS502" s="14" t="n">
        <v>0.529</v>
      </c>
      <c r="AT502" s="14" t="n">
        <v>1.462</v>
      </c>
      <c r="AU502" s="14" t="n">
        <v>0.18</v>
      </c>
      <c r="AV502" s="14" t="n">
        <v>1</v>
      </c>
      <c r="AW502" s="14" t="n">
        <v>0.743</v>
      </c>
      <c r="AX502" s="14" t="n">
        <v>0.127</v>
      </c>
      <c r="AY502" s="14" t="n">
        <v>0.44</v>
      </c>
      <c r="AZ502" s="14" t="n">
        <v>1.396</v>
      </c>
      <c r="BA502" s="14" t="n">
        <v>0.18</v>
      </c>
      <c r="BB502" s="14" t="n">
        <v>1</v>
      </c>
      <c r="BC502" s="14" t="n">
        <v>0.505</v>
      </c>
      <c r="BD502" s="14" t="n">
        <v>0.121</v>
      </c>
      <c r="BE502" s="14" t="n">
        <v>0.031</v>
      </c>
      <c r="BF502" s="14" t="n">
        <v>0.633</v>
      </c>
      <c r="BG502" s="14" t="n">
        <v>0.18</v>
      </c>
      <c r="BH502" s="14" t="n">
        <v>1</v>
      </c>
      <c r="BI502" s="14" t="n">
        <v>0.543</v>
      </c>
      <c r="BJ502" s="14" t="n">
        <v>0.118</v>
      </c>
      <c r="BK502" s="14" t="n">
        <v>0.544</v>
      </c>
      <c r="BL502" s="14" t="n">
        <v>1.283</v>
      </c>
      <c r="BM502" s="14" t="n">
        <v>0.18</v>
      </c>
      <c r="BN502" s="14" t="n">
        <v>1</v>
      </c>
      <c r="BO502" s="14" t="n">
        <v>0</v>
      </c>
      <c r="BP502" s="14" t="n">
        <v>0</v>
      </c>
      <c r="BQ502" s="14" t="n">
        <v>0.185</v>
      </c>
      <c r="BR502" s="14" t="n">
        <v>0</v>
      </c>
      <c r="BS502" s="14" t="n">
        <v>1</v>
      </c>
      <c r="BT502" s="14" t="n">
        <v>0</v>
      </c>
      <c r="BU502" s="14" t="n">
        <v>0</v>
      </c>
      <c r="BV502" s="14" t="n">
        <v>0.226</v>
      </c>
      <c r="BW502" s="14" t="n">
        <v>0.18</v>
      </c>
      <c r="BX502" s="14" t="n">
        <v>0.833</v>
      </c>
      <c r="BY502" s="14" t="n">
        <v>13.254</v>
      </c>
      <c r="BZ502" s="14" t="n">
        <v>0</v>
      </c>
      <c r="CA502" s="14" t="n">
        <v>13.254</v>
      </c>
      <c r="CB502" s="14" t="n">
        <v>0</v>
      </c>
      <c r="CC502" s="14" t="n">
        <v>77.166</v>
      </c>
      <c r="CD502" s="14" t="n">
        <v>1.868</v>
      </c>
      <c r="CE502" s="14" t="n">
        <v>95.66200000000001</v>
      </c>
      <c r="CF502" s="14" t="n">
        <v>203.937</v>
      </c>
      <c r="CG502" s="14" t="n">
        <v>0.18</v>
      </c>
      <c r="CH502" s="14" t="n">
        <v>1</v>
      </c>
      <c r="CI502" s="14" t="n">
        <v>0</v>
      </c>
      <c r="CJ502" s="14" t="n">
        <v>0</v>
      </c>
      <c r="CK502" s="14" t="n">
        <v>0</v>
      </c>
      <c r="CL502" s="14" t="n">
        <v>0</v>
      </c>
      <c r="CM502" s="14" t="n">
        <v>0.076</v>
      </c>
      <c r="CN502" s="14" t="n">
        <v>0</v>
      </c>
      <c r="CO502" s="14" t="n">
        <v>0</v>
      </c>
      <c r="CP502" s="14" t="n">
        <v>0</v>
      </c>
      <c r="CQ502" s="14" t="n">
        <v>1.348</v>
      </c>
      <c r="CR502" s="14" t="n">
        <v>0</v>
      </c>
      <c r="CS502" s="14" t="n">
        <v>5.37</v>
      </c>
      <c r="CT502" s="14" t="n">
        <v>4.861</v>
      </c>
      <c r="CU502" s="14" t="n">
        <v>11.622</v>
      </c>
    </row>
    <row r="503">
      <c r="A503" s="14" t="inlineStr">
        <is>
          <t>MLI2024</t>
        </is>
      </c>
      <c r="B503" s="14" t="inlineStr">
        <is>
          <t>MLI</t>
        </is>
      </c>
      <c r="C503" s="14" t="inlineStr">
        <is>
          <t>MLI</t>
        </is>
      </c>
      <c r="D503" s="14" t="inlineStr">
        <is>
          <t>Mali</t>
        </is>
      </c>
      <c r="E503" s="14" t="n">
        <v>2024</v>
      </c>
      <c r="F503" s="14" t="n">
        <v>0.18</v>
      </c>
      <c r="G503" s="14" t="n">
        <v>5.362</v>
      </c>
      <c r="H503" s="14" t="n">
        <v>1.358</v>
      </c>
      <c r="I503" s="14" t="n">
        <v>0.213</v>
      </c>
      <c r="J503" s="14" t="n">
        <v>5.575</v>
      </c>
      <c r="K503" s="14" t="n">
        <v>0</v>
      </c>
      <c r="L503" s="14" t="n">
        <v>1</v>
      </c>
      <c r="M503" s="14" t="n">
        <v>6.987</v>
      </c>
      <c r="N503" s="14" t="n">
        <v>3.806</v>
      </c>
      <c r="O503" s="14" t="n">
        <v>0.158</v>
      </c>
      <c r="P503" s="14" t="n">
        <v>7.145</v>
      </c>
      <c r="Q503" s="14" t="n">
        <v>0</v>
      </c>
      <c r="R503" s="14" t="n">
        <v>1</v>
      </c>
      <c r="S503" s="14" t="n">
        <v>12.193</v>
      </c>
      <c r="T503" s="14" t="n">
        <v>7.942</v>
      </c>
      <c r="U503" s="14" t="n">
        <v>-9.286</v>
      </c>
      <c r="V503" s="14" t="n">
        <v>2.907</v>
      </c>
      <c r="W503" s="14" t="n">
        <v>0</v>
      </c>
      <c r="X503" s="14" t="n">
        <v>0</v>
      </c>
      <c r="Y503" s="14" t="n">
        <v>11.492</v>
      </c>
      <c r="Z503" s="14" t="n">
        <v>1.553</v>
      </c>
      <c r="AA503" s="14" t="n">
        <v>0</v>
      </c>
      <c r="AB503" s="14" t="n">
        <v>11.492</v>
      </c>
      <c r="AC503" s="14" t="n">
        <v>0</v>
      </c>
      <c r="AD503" s="14" t="n">
        <v>1</v>
      </c>
      <c r="AE503" s="14" t="n">
        <v>12.815</v>
      </c>
      <c r="AF503" s="14" t="n">
        <v>2.997</v>
      </c>
      <c r="AG503" s="14" t="n">
        <v>0.001</v>
      </c>
      <c r="AH503" s="14" t="n">
        <v>12.816</v>
      </c>
      <c r="AI503" s="14" t="n">
        <v>0</v>
      </c>
      <c r="AJ503" s="14" t="n">
        <v>1</v>
      </c>
      <c r="AK503" s="14" t="n">
        <v>20.757</v>
      </c>
      <c r="AL503" s="14" t="n">
        <v>11.055</v>
      </c>
      <c r="AM503" s="14" t="n">
        <v>0.004</v>
      </c>
      <c r="AN503" s="14" t="n">
        <v>24.498</v>
      </c>
      <c r="AO503" s="14" t="n">
        <v>0.18</v>
      </c>
      <c r="AP503" s="14" t="n">
        <v>1</v>
      </c>
      <c r="AQ503" s="14" t="n">
        <v>0.678</v>
      </c>
      <c r="AR503" s="14" t="n">
        <v>0.123</v>
      </c>
      <c r="AS503" s="14" t="n">
        <v>0.522</v>
      </c>
      <c r="AT503" s="14" t="n">
        <v>1.415</v>
      </c>
      <c r="AU503" s="14" t="n">
        <v>0.18</v>
      </c>
      <c r="AV503" s="14" t="n">
        <v>1</v>
      </c>
      <c r="AW503" s="14" t="n">
        <v>0.6879999999999999</v>
      </c>
      <c r="AX503" s="14" t="n">
        <v>0.126</v>
      </c>
      <c r="AY503" s="14" t="n">
        <v>0.466</v>
      </c>
      <c r="AZ503" s="14" t="n">
        <v>1.362</v>
      </c>
      <c r="BA503" s="14" t="n">
        <v>0.18</v>
      </c>
      <c r="BB503" s="14" t="n">
        <v>1</v>
      </c>
      <c r="BC503" s="14" t="n">
        <v>0.482</v>
      </c>
      <c r="BD503" s="14" t="n">
        <v>0.124</v>
      </c>
      <c r="BE503" s="14" t="n">
        <v>0.032</v>
      </c>
      <c r="BF503" s="14" t="n">
        <v>0.607</v>
      </c>
      <c r="BG503" s="14" t="n">
        <v>0.18</v>
      </c>
      <c r="BH503" s="14" t="n">
        <v>1</v>
      </c>
      <c r="BI503" s="14" t="n">
        <v>0.526</v>
      </c>
      <c r="BJ503" s="14" t="n">
        <v>0.116</v>
      </c>
      <c r="BK503" s="14" t="n">
        <v>0.593</v>
      </c>
      <c r="BL503" s="14" t="n">
        <v>1.321</v>
      </c>
      <c r="BM503" s="14" t="n">
        <v>0.18</v>
      </c>
      <c r="BN503" s="14" t="n">
        <v>1</v>
      </c>
      <c r="BO503" s="14" t="n">
        <v>0</v>
      </c>
      <c r="BP503" s="14" t="n">
        <v>0</v>
      </c>
      <c r="BQ503" s="14" t="n">
        <v>0.171</v>
      </c>
      <c r="BR503" s="14" t="n">
        <v>0</v>
      </c>
      <c r="BS503" s="14" t="n">
        <v>1</v>
      </c>
      <c r="BT503" s="14" t="n">
        <v>0</v>
      </c>
      <c r="BU503" s="14" t="n">
        <v>0</v>
      </c>
      <c r="BV503" s="14" t="n">
        <v>0.236</v>
      </c>
      <c r="BW503" s="14" t="n">
        <v>0.18</v>
      </c>
      <c r="BX503" s="14" t="n">
        <v>0.833</v>
      </c>
      <c r="BY503" s="14" t="n">
        <v>13.646</v>
      </c>
      <c r="BZ503" s="14" t="n">
        <v>0</v>
      </c>
      <c r="CA503" s="14" t="n">
        <v>13.646</v>
      </c>
      <c r="CB503" s="14" t="n">
        <v>0</v>
      </c>
      <c r="CC503" s="14" t="n">
        <v>76.56</v>
      </c>
      <c r="CD503" s="14" t="n">
        <v>1.922</v>
      </c>
      <c r="CE503" s="14" t="n">
        <v>78.998</v>
      </c>
      <c r="CF503" s="14" t="n">
        <v>183.559</v>
      </c>
      <c r="CG503" s="14" t="n">
        <v>0.18</v>
      </c>
      <c r="CH503" s="14" t="n">
        <v>1</v>
      </c>
      <c r="CI503" s="14" t="n">
        <v>0</v>
      </c>
      <c r="CJ503" s="14" t="n">
        <v>0</v>
      </c>
      <c r="CK503" s="14" t="n">
        <v>0</v>
      </c>
      <c r="CL503" s="14" t="n">
        <v>0</v>
      </c>
      <c r="CM503" s="14" t="n">
        <v>0.095</v>
      </c>
      <c r="CN503" s="14" t="n">
        <v>0</v>
      </c>
      <c r="CO503" s="14" t="n">
        <v>0</v>
      </c>
      <c r="CP503" s="14" t="n">
        <v>0</v>
      </c>
      <c r="CQ503" s="14" t="n">
        <v>1.387</v>
      </c>
      <c r="CR503" s="14" t="n">
        <v>0</v>
      </c>
      <c r="CS503" s="14" t="n">
        <v>5.529</v>
      </c>
      <c r="CT503" s="14" t="n">
        <v>4.251</v>
      </c>
      <c r="CU503" s="14" t="n">
        <v>10.168</v>
      </c>
    </row>
    <row r="504">
      <c r="A504" s="14" t="inlineStr">
        <is>
          <t>MLT2021</t>
        </is>
      </c>
      <c r="B504" s="14" t="inlineStr">
        <is>
          <t>MLT</t>
        </is>
      </c>
      <c r="C504" s="14" t="inlineStr">
        <is>
          <t>MLT</t>
        </is>
      </c>
      <c r="D504" s="14" t="inlineStr">
        <is>
          <t>Malta</t>
        </is>
      </c>
      <c r="E504" s="14" t="n">
        <v>2021</v>
      </c>
      <c r="F504" s="14" t="n">
        <v>0.18</v>
      </c>
      <c r="G504" s="14" t="n">
        <v>5.897</v>
      </c>
      <c r="H504" s="14" t="n">
        <v>1.143</v>
      </c>
      <c r="I504" s="14" t="n">
        <v>2.365</v>
      </c>
      <c r="J504" s="14" t="n">
        <v>8.262</v>
      </c>
      <c r="K504" s="14" t="n">
        <v>0</v>
      </c>
      <c r="L504" s="14" t="n">
        <v>1</v>
      </c>
      <c r="M504" s="14" t="n">
        <v>7.964</v>
      </c>
      <c r="N504" s="14" t="n">
        <v>3.43</v>
      </c>
      <c r="O504" s="14" t="n">
        <v>2.41</v>
      </c>
      <c r="P504" s="14" t="n">
        <v>10.375</v>
      </c>
      <c r="Q504" s="14" t="n">
        <v>0</v>
      </c>
      <c r="R504" s="14" t="n">
        <v>1</v>
      </c>
      <c r="S504" s="14" t="n">
        <v>11.613</v>
      </c>
      <c r="T504" s="14" t="n">
        <v>6.86</v>
      </c>
      <c r="U504" s="14" t="n">
        <v>0</v>
      </c>
      <c r="V504" s="14" t="n">
        <v>13.704</v>
      </c>
      <c r="W504" s="14" t="n">
        <v>0.18</v>
      </c>
      <c r="X504" s="14" t="n">
        <v>1</v>
      </c>
      <c r="Y504" s="14" t="n">
        <v>15.305</v>
      </c>
      <c r="Z504" s="14" t="n">
        <v>1.143</v>
      </c>
      <c r="AA504" s="14" t="n">
        <v>1.399</v>
      </c>
      <c r="AB504" s="14" t="n">
        <v>16.705</v>
      </c>
      <c r="AC504" s="14" t="n">
        <v>0</v>
      </c>
      <c r="AD504" s="14" t="n">
        <v>1</v>
      </c>
      <c r="AE504" s="14" t="n">
        <v>16.449</v>
      </c>
      <c r="AF504" s="14" t="n">
        <v>2.287</v>
      </c>
      <c r="AG504" s="14" t="n">
        <v>1.399</v>
      </c>
      <c r="AH504" s="14" t="n">
        <v>17.848</v>
      </c>
      <c r="AI504" s="14" t="n">
        <v>0</v>
      </c>
      <c r="AJ504" s="14" t="n">
        <v>1</v>
      </c>
      <c r="AK504" s="14" t="n">
        <v>23.309</v>
      </c>
      <c r="AL504" s="14" t="n">
        <v>9.147</v>
      </c>
      <c r="AM504" s="14" t="n">
        <v>0</v>
      </c>
      <c r="AN504" s="14" t="n">
        <v>27.504</v>
      </c>
      <c r="AO504" s="14" t="n">
        <v>0.18</v>
      </c>
      <c r="AP504" s="14" t="n">
        <v>1</v>
      </c>
      <c r="AQ504" s="14" t="n">
        <v>0.621</v>
      </c>
      <c r="AR504" s="14" t="n">
        <v>0.114</v>
      </c>
      <c r="AS504" s="14" t="n">
        <v>0.723</v>
      </c>
      <c r="AT504" s="14" t="n">
        <v>1.585</v>
      </c>
      <c r="AU504" s="14" t="n">
        <v>0.18</v>
      </c>
      <c r="AV504" s="14" t="n">
        <v>1</v>
      </c>
      <c r="AW504" s="14" t="n">
        <v>0.593</v>
      </c>
      <c r="AX504" s="14" t="n">
        <v>0.114</v>
      </c>
      <c r="AY504" s="14" t="n">
        <v>0.62</v>
      </c>
      <c r="AZ504" s="14" t="n">
        <v>1.431</v>
      </c>
      <c r="BA504" s="14" t="n">
        <v>0.18</v>
      </c>
      <c r="BB504" s="14" t="n">
        <v>1</v>
      </c>
      <c r="BC504" s="14" t="n">
        <v>0.44</v>
      </c>
      <c r="BD504" s="14" t="n">
        <v>0.114</v>
      </c>
      <c r="BE504" s="14" t="n">
        <v>0.026</v>
      </c>
      <c r="BF504" s="14" t="n">
        <v>0.55</v>
      </c>
      <c r="BG504" s="14" t="n">
        <v>0.18</v>
      </c>
      <c r="BH504" s="14" t="n">
        <v>1</v>
      </c>
      <c r="BI504" s="14" t="n">
        <v>0.5600000000000001</v>
      </c>
      <c r="BJ504" s="14" t="n">
        <v>0.114</v>
      </c>
      <c r="BK504" s="14" t="n">
        <v>0.442</v>
      </c>
      <c r="BL504" s="14" t="n">
        <v>1.183</v>
      </c>
      <c r="BM504" s="14" t="n">
        <v>0.18</v>
      </c>
      <c r="BN504" s="14" t="n">
        <v>1</v>
      </c>
      <c r="BO504" s="14" t="n">
        <v>0</v>
      </c>
      <c r="BP504" s="14" t="n">
        <v>0.002</v>
      </c>
      <c r="BQ504" s="14" t="n">
        <v>0.128</v>
      </c>
      <c r="BR504" s="14" t="n">
        <v>0</v>
      </c>
      <c r="BS504" s="14" t="n">
        <v>1</v>
      </c>
      <c r="BT504" s="14" t="n">
        <v>0</v>
      </c>
      <c r="BU504" s="14" t="n">
        <v>0.002</v>
      </c>
      <c r="BV504" s="14" t="n">
        <v>0.154</v>
      </c>
      <c r="BW504" s="14" t="n">
        <v>0.18</v>
      </c>
      <c r="BX504" s="14" t="n">
        <v>0.667</v>
      </c>
      <c r="BY504" s="14" t="n">
        <v>11.787</v>
      </c>
      <c r="BZ504" s="14" t="n">
        <v>0</v>
      </c>
      <c r="CA504" s="14" t="n">
        <v>11.787</v>
      </c>
      <c r="CB504" s="14" t="n">
        <v>0</v>
      </c>
      <c r="CC504" s="14" t="n">
        <v>81.69499999999999</v>
      </c>
      <c r="CD504" s="14" t="n">
        <v>7.95</v>
      </c>
      <c r="CE504" s="14" t="n">
        <v>87.651</v>
      </c>
      <c r="CF504" s="14" t="n">
        <v>199.829</v>
      </c>
      <c r="CG504" s="14" t="n">
        <v>0.18</v>
      </c>
      <c r="CH504" s="14" t="n">
        <v>1</v>
      </c>
      <c r="CI504" s="14" t="n">
        <v>0</v>
      </c>
      <c r="CJ504" s="14" t="n">
        <v>0</v>
      </c>
      <c r="CK504" s="14" t="n">
        <v>0</v>
      </c>
      <c r="CL504" s="14" t="n">
        <v>0</v>
      </c>
      <c r="CM504" s="14" t="n">
        <v>0</v>
      </c>
      <c r="CN504" s="14" t="n">
        <v>0</v>
      </c>
      <c r="CO504" s="14" t="n">
        <v>0</v>
      </c>
      <c r="CP504" s="14" t="n">
        <v>0</v>
      </c>
      <c r="CQ504" s="14" t="n">
        <v>1.198</v>
      </c>
      <c r="CR504" s="14" t="n">
        <v>0</v>
      </c>
      <c r="CS504" s="14" t="n">
        <v>4.776</v>
      </c>
      <c r="CT504" s="14" t="n">
        <v>4.753</v>
      </c>
      <c r="CU504" s="14" t="n">
        <v>14.162</v>
      </c>
    </row>
    <row r="505">
      <c r="A505" s="14" t="inlineStr">
        <is>
          <t>MLT2022</t>
        </is>
      </c>
      <c r="B505" s="14" t="inlineStr">
        <is>
          <t>MLT</t>
        </is>
      </c>
      <c r="C505" s="14" t="inlineStr">
        <is>
          <t>MLT</t>
        </is>
      </c>
      <c r="D505" s="14" t="inlineStr">
        <is>
          <t>Malta</t>
        </is>
      </c>
      <c r="E505" s="14" t="n">
        <v>2022</v>
      </c>
      <c r="F505" s="14" t="n">
        <v>0.18</v>
      </c>
      <c r="G505" s="14" t="n">
        <v>11.72</v>
      </c>
      <c r="H505" s="14" t="n">
        <v>1.235</v>
      </c>
      <c r="I505" s="14" t="n">
        <v>8.16</v>
      </c>
      <c r="J505" s="14" t="n">
        <v>19.88</v>
      </c>
      <c r="K505" s="14" t="n">
        <v>0</v>
      </c>
      <c r="L505" s="14" t="n">
        <v>1</v>
      </c>
      <c r="M505" s="14" t="n">
        <v>9.782999999999999</v>
      </c>
      <c r="N505" s="14" t="n">
        <v>3.704</v>
      </c>
      <c r="O505" s="14" t="n">
        <v>8.315</v>
      </c>
      <c r="P505" s="14" t="n">
        <v>18.098</v>
      </c>
      <c r="Q505" s="14" t="n">
        <v>0</v>
      </c>
      <c r="R505" s="14" t="n">
        <v>1</v>
      </c>
      <c r="S505" s="14" t="n">
        <v>17.893</v>
      </c>
      <c r="T505" s="14" t="n">
        <v>7.408</v>
      </c>
      <c r="U505" s="14" t="n">
        <v>0.238</v>
      </c>
      <c r="V505" s="14" t="n">
        <v>21.114</v>
      </c>
      <c r="W505" s="14" t="n">
        <v>0.18</v>
      </c>
      <c r="X505" s="14" t="n">
        <v>1</v>
      </c>
      <c r="Y505" s="14" t="n">
        <v>31.56</v>
      </c>
      <c r="Z505" s="14" t="n">
        <v>1.235</v>
      </c>
      <c r="AA505" s="14" t="n">
        <v>4.828</v>
      </c>
      <c r="AB505" s="14" t="n">
        <v>36.388</v>
      </c>
      <c r="AC505" s="14" t="n">
        <v>0</v>
      </c>
      <c r="AD505" s="14" t="n">
        <v>1</v>
      </c>
      <c r="AE505" s="14" t="n">
        <v>32.795</v>
      </c>
      <c r="AF505" s="14" t="n">
        <v>2.469</v>
      </c>
      <c r="AG505" s="14" t="n">
        <v>4.828</v>
      </c>
      <c r="AH505" s="14" t="n">
        <v>37.623</v>
      </c>
      <c r="AI505" s="14" t="n">
        <v>0</v>
      </c>
      <c r="AJ505" s="14" t="n">
        <v>1</v>
      </c>
      <c r="AK505" s="14" t="n">
        <v>40.203</v>
      </c>
      <c r="AL505" s="14" t="n">
        <v>9.878</v>
      </c>
      <c r="AM505" s="14" t="n">
        <v>0.536</v>
      </c>
      <c r="AN505" s="14" t="n">
        <v>47.44</v>
      </c>
      <c r="AO505" s="14" t="n">
        <v>0.18</v>
      </c>
      <c r="AP505" s="14" t="n">
        <v>1</v>
      </c>
      <c r="AQ505" s="14" t="n">
        <v>0.847</v>
      </c>
      <c r="AR505" s="14" t="n">
        <v>0.123</v>
      </c>
      <c r="AS505" s="14" t="n">
        <v>0.349</v>
      </c>
      <c r="AT505" s="14" t="n">
        <v>1.411</v>
      </c>
      <c r="AU505" s="14" t="n">
        <v>0.18</v>
      </c>
      <c r="AV505" s="14" t="n">
        <v>1</v>
      </c>
      <c r="AW505" s="14" t="n">
        <v>0.947</v>
      </c>
      <c r="AX505" s="14" t="n">
        <v>0.123</v>
      </c>
      <c r="AY505" s="14" t="n">
        <v>0.133</v>
      </c>
      <c r="AZ505" s="14" t="n">
        <v>1.274</v>
      </c>
      <c r="BA505" s="14" t="n">
        <v>0.18</v>
      </c>
      <c r="BB505" s="14" t="n">
        <v>1</v>
      </c>
      <c r="BC505" s="14" t="n">
        <v>0.589</v>
      </c>
      <c r="BD505" s="14" t="n">
        <v>0.123</v>
      </c>
      <c r="BE505" s="14" t="n">
        <v>0.038</v>
      </c>
      <c r="BF505" s="14" t="n">
        <v>0.73</v>
      </c>
      <c r="BG505" s="14" t="n">
        <v>0.18</v>
      </c>
      <c r="BH505" s="14" t="n">
        <v>1</v>
      </c>
      <c r="BI505" s="14" t="n">
        <v>0.6889999999999999</v>
      </c>
      <c r="BJ505" s="14" t="n">
        <v>0.123</v>
      </c>
      <c r="BK505" s="14" t="n">
        <v>0.204</v>
      </c>
      <c r="BL505" s="14" t="n">
        <v>1.053</v>
      </c>
      <c r="BM505" s="14" t="n">
        <v>0.18</v>
      </c>
      <c r="BN505" s="14" t="n">
        <v>1</v>
      </c>
      <c r="BO505" s="14" t="n">
        <v>0</v>
      </c>
      <c r="BP505" s="14" t="n">
        <v>0.002</v>
      </c>
      <c r="BQ505" s="14" t="n">
        <v>0.1</v>
      </c>
      <c r="BR505" s="14" t="n">
        <v>0</v>
      </c>
      <c r="BS505" s="14" t="n">
        <v>1</v>
      </c>
      <c r="BT505" s="14" t="n">
        <v>0</v>
      </c>
      <c r="BU505" s="14" t="n">
        <v>0.002</v>
      </c>
      <c r="BV505" s="14" t="n">
        <v>0.136</v>
      </c>
      <c r="BW505" s="14" t="n">
        <v>0.18</v>
      </c>
      <c r="BX505" s="14" t="n">
        <v>0.667</v>
      </c>
      <c r="BY505" s="14" t="n">
        <v>12.729</v>
      </c>
      <c r="BZ505" s="14" t="n">
        <v>0</v>
      </c>
      <c r="CA505" s="14" t="n">
        <v>12.729</v>
      </c>
      <c r="CB505" s="14" t="n">
        <v>0</v>
      </c>
      <c r="CC505" s="14" t="n">
        <v>102.477</v>
      </c>
      <c r="CD505" s="14" t="n">
        <v>7.95</v>
      </c>
      <c r="CE505" s="14" t="n">
        <v>73.83799999999999</v>
      </c>
      <c r="CF505" s="14" t="n">
        <v>208.051</v>
      </c>
      <c r="CG505" s="14" t="n">
        <v>0.18</v>
      </c>
      <c r="CH505" s="14" t="n">
        <v>1</v>
      </c>
      <c r="CI505" s="14" t="n">
        <v>0</v>
      </c>
      <c r="CJ505" s="14" t="n">
        <v>0</v>
      </c>
      <c r="CK505" s="14" t="n">
        <v>0</v>
      </c>
      <c r="CL505" s="14" t="n">
        <v>0</v>
      </c>
      <c r="CM505" s="14" t="n">
        <v>0</v>
      </c>
      <c r="CN505" s="14" t="n">
        <v>0</v>
      </c>
      <c r="CO505" s="14" t="n">
        <v>0</v>
      </c>
      <c r="CP505" s="14" t="n">
        <v>0</v>
      </c>
      <c r="CQ505" s="14" t="n">
        <v>1.294</v>
      </c>
      <c r="CR505" s="14" t="n">
        <v>0</v>
      </c>
      <c r="CS505" s="14" t="n">
        <v>5.158</v>
      </c>
      <c r="CT505" s="14" t="n">
        <v>10.485</v>
      </c>
      <c r="CU505" s="14" t="n">
        <v>30.326</v>
      </c>
    </row>
    <row r="506">
      <c r="A506" s="14" t="inlineStr">
        <is>
          <t>MLT2023</t>
        </is>
      </c>
      <c r="B506" s="14" t="inlineStr">
        <is>
          <t>MLT</t>
        </is>
      </c>
      <c r="C506" s="14" t="inlineStr">
        <is>
          <t>MLT</t>
        </is>
      </c>
      <c r="D506" s="14" t="inlineStr">
        <is>
          <t>Malta</t>
        </is>
      </c>
      <c r="E506" s="14" t="n">
        <v>2023</v>
      </c>
      <c r="F506" s="14" t="n">
        <v>0.18</v>
      </c>
      <c r="G506" s="14" t="n">
        <v>6.147</v>
      </c>
      <c r="H506" s="14" t="n">
        <v>1.286</v>
      </c>
      <c r="I506" s="14" t="n">
        <v>9.457000000000001</v>
      </c>
      <c r="J506" s="14" t="n">
        <v>15.604</v>
      </c>
      <c r="K506" s="14" t="n">
        <v>0</v>
      </c>
      <c r="L506" s="14" t="n">
        <v>1</v>
      </c>
      <c r="M506" s="14" t="n">
        <v>7.886</v>
      </c>
      <c r="N506" s="14" t="n">
        <v>3.857</v>
      </c>
      <c r="O506" s="14" t="n">
        <v>9.635999999999999</v>
      </c>
      <c r="P506" s="14" t="n">
        <v>17.522</v>
      </c>
      <c r="Q506" s="14" t="n">
        <v>0</v>
      </c>
      <c r="R506" s="14" t="n">
        <v>1</v>
      </c>
      <c r="S506" s="14" t="n">
        <v>12.575</v>
      </c>
      <c r="T506" s="14" t="n">
        <v>7.714</v>
      </c>
      <c r="U506" s="14" t="n">
        <v>0.251</v>
      </c>
      <c r="V506" s="14" t="n">
        <v>14.839</v>
      </c>
      <c r="W506" s="14" t="n">
        <v>0.18</v>
      </c>
      <c r="X506" s="14" t="n">
        <v>1</v>
      </c>
      <c r="Y506" s="14" t="n">
        <v>11.908</v>
      </c>
      <c r="Z506" s="14" t="n">
        <v>1.246</v>
      </c>
      <c r="AA506" s="14" t="n">
        <v>5.595</v>
      </c>
      <c r="AB506" s="14" t="n">
        <v>17.503</v>
      </c>
      <c r="AC506" s="14" t="n">
        <v>0</v>
      </c>
      <c r="AD506" s="14" t="n">
        <v>1</v>
      </c>
      <c r="AE506" s="14" t="n">
        <v>13.194</v>
      </c>
      <c r="AF506" s="14" t="n">
        <v>2.493</v>
      </c>
      <c r="AG506" s="14" t="n">
        <v>5.595</v>
      </c>
      <c r="AH506" s="14" t="n">
        <v>18.788</v>
      </c>
      <c r="AI506" s="14" t="n">
        <v>0</v>
      </c>
      <c r="AJ506" s="14" t="n">
        <v>1</v>
      </c>
      <c r="AK506" s="14" t="n">
        <v>20.908</v>
      </c>
      <c r="AL506" s="14" t="n">
        <v>9.972</v>
      </c>
      <c r="AM506" s="14" t="n">
        <v>0.417</v>
      </c>
      <c r="AN506" s="14" t="n">
        <v>24.671</v>
      </c>
      <c r="AO506" s="14" t="n">
        <v>0.18</v>
      </c>
      <c r="AP506" s="14" t="n">
        <v>1</v>
      </c>
      <c r="AQ506" s="14" t="n">
        <v>0.749</v>
      </c>
      <c r="AR506" s="14" t="n">
        <v>0.129</v>
      </c>
      <c r="AS506" s="14" t="n">
        <v>0.479</v>
      </c>
      <c r="AT506" s="14" t="n">
        <v>1.449</v>
      </c>
      <c r="AU506" s="14" t="n">
        <v>0.18</v>
      </c>
      <c r="AV506" s="14" t="n">
        <v>1</v>
      </c>
      <c r="AW506" s="14" t="n">
        <v>0.783</v>
      </c>
      <c r="AX506" s="14" t="n">
        <v>0.129</v>
      </c>
      <c r="AY506" s="14" t="n">
        <v>0.326</v>
      </c>
      <c r="AZ506" s="14" t="n">
        <v>1.308</v>
      </c>
      <c r="BA506" s="14" t="n">
        <v>0.18</v>
      </c>
      <c r="BB506" s="14" t="n">
        <v>1</v>
      </c>
      <c r="BC506" s="14" t="n">
        <v>0.527</v>
      </c>
      <c r="BD506" s="14" t="n">
        <v>0.129</v>
      </c>
      <c r="BE506" s="14" t="n">
        <v>0.041</v>
      </c>
      <c r="BF506" s="14" t="n">
        <v>0.658</v>
      </c>
      <c r="BG506" s="14" t="n">
        <v>0.18</v>
      </c>
      <c r="BH506" s="14" t="n">
        <v>1</v>
      </c>
      <c r="BI506" s="14" t="n">
        <v>0.64</v>
      </c>
      <c r="BJ506" s="14" t="n">
        <v>0.129</v>
      </c>
      <c r="BK506" s="14" t="n">
        <v>0.277</v>
      </c>
      <c r="BL506" s="14" t="n">
        <v>1.081</v>
      </c>
      <c r="BM506" s="14" t="n">
        <v>0.18</v>
      </c>
      <c r="BN506" s="14" t="n">
        <v>1</v>
      </c>
      <c r="BO506" s="14" t="n">
        <v>0</v>
      </c>
      <c r="BP506" s="14" t="n">
        <v>0.002</v>
      </c>
      <c r="BQ506" s="14" t="n">
        <v>0.116</v>
      </c>
      <c r="BR506" s="14" t="n">
        <v>0</v>
      </c>
      <c r="BS506" s="14" t="n">
        <v>1</v>
      </c>
      <c r="BT506" s="14" t="n">
        <v>0</v>
      </c>
      <c r="BU506" s="14" t="n">
        <v>0.002</v>
      </c>
      <c r="BV506" s="14" t="n">
        <v>0.137</v>
      </c>
      <c r="BW506" s="14" t="n">
        <v>0.18</v>
      </c>
      <c r="BX506" s="14" t="n">
        <v>0.667</v>
      </c>
      <c r="BY506" s="14" t="n">
        <v>13.254</v>
      </c>
      <c r="BZ506" s="14" t="n">
        <v>0</v>
      </c>
      <c r="CA506" s="14" t="n">
        <v>13.254</v>
      </c>
      <c r="CB506" s="14" t="n">
        <v>0</v>
      </c>
      <c r="CC506" s="14" t="n">
        <v>87.07899999999999</v>
      </c>
      <c r="CD506" s="14" t="n">
        <v>7.95</v>
      </c>
      <c r="CE506" s="14" t="n">
        <v>98.506</v>
      </c>
      <c r="CF506" s="14" t="n">
        <v>218.991</v>
      </c>
      <c r="CG506" s="14" t="n">
        <v>0.18</v>
      </c>
      <c r="CH506" s="14" t="n">
        <v>1</v>
      </c>
      <c r="CI506" s="14" t="n">
        <v>0</v>
      </c>
      <c r="CJ506" s="14" t="n">
        <v>0</v>
      </c>
      <c r="CK506" s="14" t="n">
        <v>0</v>
      </c>
      <c r="CL506" s="14" t="n">
        <v>0</v>
      </c>
      <c r="CM506" s="14" t="n">
        <v>0</v>
      </c>
      <c r="CN506" s="14" t="n">
        <v>0</v>
      </c>
      <c r="CO506" s="14" t="n">
        <v>0</v>
      </c>
      <c r="CP506" s="14" t="n">
        <v>0</v>
      </c>
      <c r="CQ506" s="14" t="n">
        <v>1.348</v>
      </c>
      <c r="CR506" s="14" t="n">
        <v>0</v>
      </c>
      <c r="CS506" s="14" t="n">
        <v>5.37</v>
      </c>
      <c r="CT506" s="14" t="n">
        <v>4.861</v>
      </c>
      <c r="CU506" s="14" t="n">
        <v>10.622</v>
      </c>
    </row>
    <row r="507">
      <c r="A507" s="14" t="inlineStr">
        <is>
          <t>MLT2024</t>
        </is>
      </c>
      <c r="B507" s="14" t="inlineStr">
        <is>
          <t>MLT</t>
        </is>
      </c>
      <c r="C507" s="14" t="inlineStr">
        <is>
          <t>MLT</t>
        </is>
      </c>
      <c r="D507" s="14" t="inlineStr">
        <is>
          <t>Malta</t>
        </is>
      </c>
      <c r="E507" s="14" t="n">
        <v>2024</v>
      </c>
      <c r="F507" s="14" t="n">
        <v>0.18</v>
      </c>
      <c r="G507" s="14" t="n">
        <v>5.575</v>
      </c>
      <c r="H507" s="14" t="n">
        <v>1.324</v>
      </c>
      <c r="I507" s="14" t="n">
        <v>6.197</v>
      </c>
      <c r="J507" s="14" t="n">
        <v>11.772</v>
      </c>
      <c r="K507" s="14" t="n">
        <v>0</v>
      </c>
      <c r="L507" s="14" t="n">
        <v>1</v>
      </c>
      <c r="M507" s="14" t="n">
        <v>7.124</v>
      </c>
      <c r="N507" s="14" t="n">
        <v>3.971</v>
      </c>
      <c r="O507" s="14" t="n">
        <v>6.315</v>
      </c>
      <c r="P507" s="14" t="n">
        <v>13.439</v>
      </c>
      <c r="Q507" s="14" t="n">
        <v>0</v>
      </c>
      <c r="R507" s="14" t="n">
        <v>1</v>
      </c>
      <c r="S507" s="14" t="n">
        <v>12.193</v>
      </c>
      <c r="T507" s="14" t="n">
        <v>7.942</v>
      </c>
      <c r="U507" s="14" t="n">
        <v>0.299</v>
      </c>
      <c r="V507" s="14" t="n">
        <v>14.388</v>
      </c>
      <c r="W507" s="14" t="n">
        <v>0.18</v>
      </c>
      <c r="X507" s="14" t="n">
        <v>1</v>
      </c>
      <c r="Y507" s="14" t="n">
        <v>10.492</v>
      </c>
      <c r="Z507" s="14" t="n">
        <v>1.283</v>
      </c>
      <c r="AA507" s="14" t="n">
        <v>3.667</v>
      </c>
      <c r="AB507" s="14" t="n">
        <v>14.159</v>
      </c>
      <c r="AC507" s="14" t="n">
        <v>0</v>
      </c>
      <c r="AD507" s="14" t="n">
        <v>1</v>
      </c>
      <c r="AE507" s="14" t="n">
        <v>11.815</v>
      </c>
      <c r="AF507" s="14" t="n">
        <v>2.567</v>
      </c>
      <c r="AG507" s="14" t="n">
        <v>3.667</v>
      </c>
      <c r="AH507" s="14" t="n">
        <v>15.483</v>
      </c>
      <c r="AI507" s="14" t="n">
        <v>0</v>
      </c>
      <c r="AJ507" s="14" t="n">
        <v>1</v>
      </c>
      <c r="AK507" s="14" t="n">
        <v>19.757</v>
      </c>
      <c r="AL507" s="14" t="n">
        <v>10.266</v>
      </c>
      <c r="AM507" s="14" t="n">
        <v>0.484</v>
      </c>
      <c r="AN507" s="14" t="n">
        <v>23.313</v>
      </c>
      <c r="AO507" s="14" t="n">
        <v>0.18</v>
      </c>
      <c r="AP507" s="14" t="n">
        <v>1</v>
      </c>
      <c r="AQ507" s="14" t="n">
        <v>0.72</v>
      </c>
      <c r="AR507" s="14" t="n">
        <v>0.132</v>
      </c>
      <c r="AS507" s="14" t="n">
        <v>0.509</v>
      </c>
      <c r="AT507" s="14" t="n">
        <v>1.45</v>
      </c>
      <c r="AU507" s="14" t="n">
        <v>0.18</v>
      </c>
      <c r="AV507" s="14" t="n">
        <v>1</v>
      </c>
      <c r="AW507" s="14" t="n">
        <v>0.734</v>
      </c>
      <c r="AX507" s="14" t="n">
        <v>0.132</v>
      </c>
      <c r="AY507" s="14" t="n">
        <v>0.376</v>
      </c>
      <c r="AZ507" s="14" t="n">
        <v>1.31</v>
      </c>
      <c r="BA507" s="14" t="n">
        <v>0.18</v>
      </c>
      <c r="BB507" s="14" t="n">
        <v>1</v>
      </c>
      <c r="BC507" s="14" t="n">
        <v>0.51</v>
      </c>
      <c r="BD507" s="14" t="n">
        <v>0.132</v>
      </c>
      <c r="BE507" s="14" t="n">
        <v>0.043</v>
      </c>
      <c r="BF507" s="14" t="n">
        <v>0.638</v>
      </c>
      <c r="BG507" s="14" t="n">
        <v>0.18</v>
      </c>
      <c r="BH507" s="14" t="n">
        <v>1</v>
      </c>
      <c r="BI507" s="14" t="n">
        <v>0.652</v>
      </c>
      <c r="BJ507" s="14" t="n">
        <v>0.132</v>
      </c>
      <c r="BK507" s="14" t="n">
        <v>0.312</v>
      </c>
      <c r="BL507" s="14" t="n">
        <v>1.11</v>
      </c>
      <c r="BM507" s="14" t="n">
        <v>0.18</v>
      </c>
      <c r="BN507" s="14" t="n">
        <v>1</v>
      </c>
      <c r="BO507" s="14" t="n">
        <v>0</v>
      </c>
      <c r="BP507" s="14" t="n">
        <v>0.002</v>
      </c>
      <c r="BQ507" s="14" t="n">
        <v>0.112</v>
      </c>
      <c r="BR507" s="14" t="n">
        <v>0</v>
      </c>
      <c r="BS507" s="14" t="n">
        <v>1</v>
      </c>
      <c r="BT507" s="14" t="n">
        <v>0</v>
      </c>
      <c r="BU507" s="14" t="n">
        <v>0.002</v>
      </c>
      <c r="BV507" s="14" t="n">
        <v>0.139</v>
      </c>
      <c r="BW507" s="14" t="n">
        <v>0.18</v>
      </c>
      <c r="BX507" s="14" t="n">
        <v>0.667</v>
      </c>
      <c r="BY507" s="14" t="n">
        <v>13.646</v>
      </c>
      <c r="BZ507" s="14" t="n">
        <v>0</v>
      </c>
      <c r="CA507" s="14" t="n">
        <v>13.646</v>
      </c>
      <c r="CB507" s="14" t="n">
        <v>0</v>
      </c>
      <c r="CC507" s="14" t="n">
        <v>86.38500000000001</v>
      </c>
      <c r="CD507" s="14" t="n">
        <v>7.95</v>
      </c>
      <c r="CE507" s="14" t="n">
        <v>85.602</v>
      </c>
      <c r="CF507" s="14" t="n">
        <v>202.946</v>
      </c>
      <c r="CG507" s="14" t="n">
        <v>0.18</v>
      </c>
      <c r="CH507" s="14" t="n">
        <v>1</v>
      </c>
      <c r="CI507" s="14" t="n">
        <v>0</v>
      </c>
      <c r="CJ507" s="14" t="n">
        <v>0</v>
      </c>
      <c r="CK507" s="14" t="n">
        <v>0</v>
      </c>
      <c r="CL507" s="14" t="n">
        <v>0</v>
      </c>
      <c r="CM507" s="14" t="n">
        <v>0</v>
      </c>
      <c r="CN507" s="14" t="n">
        <v>0</v>
      </c>
      <c r="CO507" s="14" t="n">
        <v>0</v>
      </c>
      <c r="CP507" s="14" t="n">
        <v>0</v>
      </c>
      <c r="CQ507" s="14" t="n">
        <v>1.387</v>
      </c>
      <c r="CR507" s="14" t="n">
        <v>0</v>
      </c>
      <c r="CS507" s="14" t="n">
        <v>5.529</v>
      </c>
      <c r="CT507" s="14" t="n">
        <v>4.251</v>
      </c>
      <c r="CU507" s="14" t="n">
        <v>9.167999999999999</v>
      </c>
    </row>
    <row r="508">
      <c r="A508" s="14" t="inlineStr">
        <is>
          <t>MHL2021</t>
        </is>
      </c>
      <c r="B508" s="14" t="inlineStr">
        <is>
          <t>MHL</t>
        </is>
      </c>
      <c r="C508" s="14" t="inlineStr">
        <is>
          <t>MHL</t>
        </is>
      </c>
      <c r="D508" s="14" t="inlineStr">
        <is>
          <t>Marshall Islands</t>
        </is>
      </c>
      <c r="E508" s="14" t="n">
        <v>2021</v>
      </c>
      <c r="F508" s="14" t="n">
        <v>0</v>
      </c>
      <c r="G508" s="14" t="n">
        <v>4.747</v>
      </c>
      <c r="H508" s="14" t="n">
        <v>1.143</v>
      </c>
      <c r="I508" s="14" t="n">
        <v>0</v>
      </c>
      <c r="J508" s="14" t="n">
        <v>4.747</v>
      </c>
      <c r="K508" s="14" t="n">
        <v>0</v>
      </c>
      <c r="L508" s="14" t="n">
        <v>1</v>
      </c>
      <c r="M508" s="14" t="n">
        <v>7.964</v>
      </c>
      <c r="N508" s="14" t="n">
        <v>3.43</v>
      </c>
      <c r="O508" s="14" t="n">
        <v>0</v>
      </c>
      <c r="P508" s="14" t="n">
        <v>7.964</v>
      </c>
      <c r="Q508" s="14" t="n">
        <v>0</v>
      </c>
      <c r="R508" s="14" t="n">
        <v>1</v>
      </c>
      <c r="S508" s="14" t="n">
        <v>10.464</v>
      </c>
      <c r="T508" s="14" t="n">
        <v>6.86</v>
      </c>
      <c r="U508" s="14" t="n">
        <v>0</v>
      </c>
      <c r="V508" s="14" t="n">
        <v>10.464</v>
      </c>
      <c r="W508" s="14" t="n">
        <v>0</v>
      </c>
      <c r="X508" s="14" t="n">
        <v>1</v>
      </c>
      <c r="Y508" s="14" t="n">
        <v>10.551</v>
      </c>
      <c r="Z508" s="14" t="n">
        <v>1.302</v>
      </c>
      <c r="AA508" s="14" t="n">
        <v>0</v>
      </c>
      <c r="AB508" s="14" t="n">
        <v>10.551</v>
      </c>
      <c r="AC508" s="14" t="n">
        <v>0</v>
      </c>
      <c r="AD508" s="14" t="n">
        <v>1</v>
      </c>
      <c r="AE508" s="14" t="n">
        <v>11.694</v>
      </c>
      <c r="AF508" s="14" t="n">
        <v>2.549</v>
      </c>
      <c r="AG508" s="14" t="n">
        <v>0</v>
      </c>
      <c r="AH508" s="14" t="n">
        <v>11.694</v>
      </c>
      <c r="AI508" s="14" t="n">
        <v>0</v>
      </c>
      <c r="AJ508" s="14" t="n">
        <v>1</v>
      </c>
      <c r="AK508" s="14" t="n">
        <v>18.554</v>
      </c>
      <c r="AL508" s="14" t="n">
        <v>9.627000000000001</v>
      </c>
      <c r="AM508" s="14" t="n">
        <v>0</v>
      </c>
      <c r="AN508" s="14" t="n">
        <v>18.554</v>
      </c>
      <c r="AO508" s="14" t="n">
        <v>0</v>
      </c>
      <c r="AP508" s="14" t="n">
        <v>1</v>
      </c>
      <c r="AQ508" s="14" t="n">
        <v>0.621</v>
      </c>
      <c r="AR508" s="14" t="n">
        <v>0.114</v>
      </c>
      <c r="AS508" s="14" t="n">
        <v>0</v>
      </c>
      <c r="AT508" s="14" t="n">
        <v>0.621</v>
      </c>
      <c r="AU508" s="14" t="n">
        <v>0</v>
      </c>
      <c r="AV508" s="14" t="n">
        <v>1</v>
      </c>
      <c r="AW508" s="14" t="n">
        <v>0.593</v>
      </c>
      <c r="AX508" s="14" t="n">
        <v>0.114</v>
      </c>
      <c r="AY508" s="14" t="n">
        <v>0</v>
      </c>
      <c r="AZ508" s="14" t="n">
        <v>0.593</v>
      </c>
      <c r="BA508" s="14" t="n">
        <v>0</v>
      </c>
      <c r="BB508" s="14" t="n">
        <v>1</v>
      </c>
      <c r="BC508" s="14" t="n">
        <v>0.44</v>
      </c>
      <c r="BD508" s="14" t="n">
        <v>0.114</v>
      </c>
      <c r="BE508" s="14" t="n">
        <v>0</v>
      </c>
      <c r="BF508" s="14" t="n">
        <v>0.44</v>
      </c>
      <c r="BG508" s="14" t="n">
        <v>0</v>
      </c>
      <c r="BH508" s="14" t="n">
        <v>1</v>
      </c>
      <c r="BI508" s="14" t="n">
        <v>0.5600000000000001</v>
      </c>
      <c r="BJ508" s="14" t="n">
        <v>0.114</v>
      </c>
      <c r="BK508" s="14" t="n">
        <v>0</v>
      </c>
      <c r="BL508" s="14" t="n">
        <v>0.5600000000000001</v>
      </c>
      <c r="BM508" s="14" t="n">
        <v>0</v>
      </c>
      <c r="BN508" s="14" t="n">
        <v>1</v>
      </c>
      <c r="BO508" s="14" t="n">
        <v>0</v>
      </c>
      <c r="BP508" s="14" t="n">
        <v>0</v>
      </c>
      <c r="BQ508" s="14" t="n">
        <v>0</v>
      </c>
      <c r="BR508" s="14" t="n">
        <v>0</v>
      </c>
      <c r="BS508" s="14" t="n">
        <v>1</v>
      </c>
      <c r="BT508" s="14" t="n">
        <v>0</v>
      </c>
      <c r="BU508" s="14" t="n">
        <v>0</v>
      </c>
      <c r="BV508" s="14" t="n">
        <v>0</v>
      </c>
      <c r="BW508" s="14" t="n">
        <v>0</v>
      </c>
      <c r="BX508" s="14" t="n">
        <v>1</v>
      </c>
      <c r="BY508" s="14" t="n">
        <v>11.787</v>
      </c>
      <c r="BZ508" s="14" t="n">
        <v>0</v>
      </c>
      <c r="CA508" s="14" t="n">
        <v>11.787</v>
      </c>
      <c r="CB508" s="14" t="n">
        <v>0</v>
      </c>
      <c r="CC508" s="14" t="n">
        <v>81.69499999999999</v>
      </c>
      <c r="CD508" s="14" t="n">
        <v>7.95</v>
      </c>
      <c r="CE508" s="14" t="n">
        <v>0</v>
      </c>
      <c r="CF508" s="14" t="n">
        <v>81.69499999999999</v>
      </c>
      <c r="CG508" s="14" t="n">
        <v>0</v>
      </c>
      <c r="CH508" s="14" t="n">
        <v>1</v>
      </c>
      <c r="CI508" s="14" t="n">
        <v>0</v>
      </c>
      <c r="CJ508" s="14" t="n">
        <v>0</v>
      </c>
      <c r="CK508" s="14" t="n">
        <v>0</v>
      </c>
      <c r="CL508" s="14" t="n">
        <v>0</v>
      </c>
      <c r="CM508" s="14" t="n">
        <v>0</v>
      </c>
      <c r="CN508" s="14" t="n">
        <v>0</v>
      </c>
      <c r="CO508" s="14" t="n">
        <v>0</v>
      </c>
      <c r="CP508" s="14" t="n">
        <v>0</v>
      </c>
      <c r="CQ508" s="14" t="n">
        <v>1.198</v>
      </c>
      <c r="CR508" s="14" t="n">
        <v>0</v>
      </c>
      <c r="CS508" s="14" t="n">
        <v>4.776</v>
      </c>
      <c r="CT508" s="14" t="n">
        <v>3.604</v>
      </c>
      <c r="CU508" s="14" t="n">
        <v>9.407999999999999</v>
      </c>
    </row>
    <row r="509">
      <c r="A509" s="14" t="inlineStr">
        <is>
          <t>MHL2022</t>
        </is>
      </c>
      <c r="B509" s="14" t="inlineStr">
        <is>
          <t>MHL</t>
        </is>
      </c>
      <c r="C509" s="14" t="inlineStr">
        <is>
          <t>MHL</t>
        </is>
      </c>
      <c r="D509" s="14" t="inlineStr">
        <is>
          <t>Marshall Islands</t>
        </is>
      </c>
      <c r="E509" s="14" t="n">
        <v>2022</v>
      </c>
      <c r="F509" s="14" t="n">
        <v>0</v>
      </c>
      <c r="G509" s="14" t="n">
        <v>8.788</v>
      </c>
      <c r="H509" s="14" t="n">
        <v>1.235</v>
      </c>
      <c r="I509" s="14" t="n">
        <v>0</v>
      </c>
      <c r="J509" s="14" t="n">
        <v>8.788</v>
      </c>
      <c r="K509" s="14" t="n">
        <v>0</v>
      </c>
      <c r="L509" s="14" t="n">
        <v>1</v>
      </c>
      <c r="M509" s="14" t="n">
        <v>9.782999999999999</v>
      </c>
      <c r="N509" s="14" t="n">
        <v>3.704</v>
      </c>
      <c r="O509" s="14" t="n">
        <v>0</v>
      </c>
      <c r="P509" s="14" t="n">
        <v>9.782999999999999</v>
      </c>
      <c r="Q509" s="14" t="n">
        <v>0</v>
      </c>
      <c r="R509" s="14" t="n">
        <v>1</v>
      </c>
      <c r="S509" s="14" t="n">
        <v>14.962</v>
      </c>
      <c r="T509" s="14" t="n">
        <v>7.408</v>
      </c>
      <c r="U509" s="14" t="n">
        <v>0</v>
      </c>
      <c r="V509" s="14" t="n">
        <v>14.962</v>
      </c>
      <c r="W509" s="14" t="n">
        <v>0</v>
      </c>
      <c r="X509" s="14" t="n">
        <v>1</v>
      </c>
      <c r="Y509" s="14" t="n">
        <v>17.332</v>
      </c>
      <c r="Z509" s="14" t="n">
        <v>2.139</v>
      </c>
      <c r="AA509" s="14" t="n">
        <v>0</v>
      </c>
      <c r="AB509" s="14" t="n">
        <v>17.332</v>
      </c>
      <c r="AC509" s="14" t="n">
        <v>0</v>
      </c>
      <c r="AD509" s="14" t="n">
        <v>1</v>
      </c>
      <c r="AE509" s="14" t="n">
        <v>18.566</v>
      </c>
      <c r="AF509" s="14" t="n">
        <v>4.048</v>
      </c>
      <c r="AG509" s="14" t="n">
        <v>0</v>
      </c>
      <c r="AH509" s="14" t="n">
        <v>18.566</v>
      </c>
      <c r="AI509" s="14" t="n">
        <v>0</v>
      </c>
      <c r="AJ509" s="14" t="n">
        <v>1</v>
      </c>
      <c r="AK509" s="14" t="n">
        <v>25.974</v>
      </c>
      <c r="AL509" s="14" t="n">
        <v>13.478</v>
      </c>
      <c r="AM509" s="14" t="n">
        <v>0</v>
      </c>
      <c r="AN509" s="14" t="n">
        <v>25.974</v>
      </c>
      <c r="AO509" s="14" t="n">
        <v>0</v>
      </c>
      <c r="AP509" s="14" t="n">
        <v>1</v>
      </c>
      <c r="AQ509" s="14" t="n">
        <v>0.847</v>
      </c>
      <c r="AR509" s="14" t="n">
        <v>0.123</v>
      </c>
      <c r="AS509" s="14" t="n">
        <v>0</v>
      </c>
      <c r="AT509" s="14" t="n">
        <v>0.847</v>
      </c>
      <c r="AU509" s="14" t="n">
        <v>0</v>
      </c>
      <c r="AV509" s="14" t="n">
        <v>1</v>
      </c>
      <c r="AW509" s="14" t="n">
        <v>0.947</v>
      </c>
      <c r="AX509" s="14" t="n">
        <v>0.123</v>
      </c>
      <c r="AY509" s="14" t="n">
        <v>0</v>
      </c>
      <c r="AZ509" s="14" t="n">
        <v>0.947</v>
      </c>
      <c r="BA509" s="14" t="n">
        <v>0</v>
      </c>
      <c r="BB509" s="14" t="n">
        <v>1</v>
      </c>
      <c r="BC509" s="14" t="n">
        <v>0.589</v>
      </c>
      <c r="BD509" s="14" t="n">
        <v>0.123</v>
      </c>
      <c r="BE509" s="14" t="n">
        <v>0</v>
      </c>
      <c r="BF509" s="14" t="n">
        <v>0.589</v>
      </c>
      <c r="BG509" s="14" t="n">
        <v>0</v>
      </c>
      <c r="BH509" s="14" t="n">
        <v>1</v>
      </c>
      <c r="BI509" s="14" t="n">
        <v>0.6889999999999999</v>
      </c>
      <c r="BJ509" s="14" t="n">
        <v>0.123</v>
      </c>
      <c r="BK509" s="14" t="n">
        <v>0</v>
      </c>
      <c r="BL509" s="14" t="n">
        <v>0.6889999999999999</v>
      </c>
      <c r="BM509" s="14" t="n">
        <v>0</v>
      </c>
      <c r="BN509" s="14" t="n">
        <v>1</v>
      </c>
      <c r="BO509" s="14" t="n">
        <v>0</v>
      </c>
      <c r="BP509" s="14" t="n">
        <v>0</v>
      </c>
      <c r="BQ509" s="14" t="n">
        <v>0</v>
      </c>
      <c r="BR509" s="14" t="n">
        <v>0</v>
      </c>
      <c r="BS509" s="14" t="n">
        <v>1</v>
      </c>
      <c r="BT509" s="14" t="n">
        <v>0</v>
      </c>
      <c r="BU509" s="14" t="n">
        <v>0</v>
      </c>
      <c r="BV509" s="14" t="n">
        <v>0</v>
      </c>
      <c r="BW509" s="14" t="n">
        <v>0</v>
      </c>
      <c r="BX509" s="14" t="n">
        <v>1</v>
      </c>
      <c r="BY509" s="14" t="n">
        <v>12.729</v>
      </c>
      <c r="BZ509" s="14" t="n">
        <v>0</v>
      </c>
      <c r="CA509" s="14" t="n">
        <v>12.729</v>
      </c>
      <c r="CB509" s="14" t="n">
        <v>0</v>
      </c>
      <c r="CC509" s="14" t="n">
        <v>102.477</v>
      </c>
      <c r="CD509" s="14" t="n">
        <v>7.95</v>
      </c>
      <c r="CE509" s="14" t="n">
        <v>0</v>
      </c>
      <c r="CF509" s="14" t="n">
        <v>102.477</v>
      </c>
      <c r="CG509" s="14" t="n">
        <v>0</v>
      </c>
      <c r="CH509" s="14" t="n">
        <v>1</v>
      </c>
      <c r="CI509" s="14" t="n">
        <v>0</v>
      </c>
      <c r="CJ509" s="14" t="n">
        <v>0</v>
      </c>
      <c r="CK509" s="14" t="n">
        <v>0</v>
      </c>
      <c r="CL509" s="14" t="n">
        <v>0</v>
      </c>
      <c r="CM509" s="14" t="n">
        <v>0</v>
      </c>
      <c r="CN509" s="14" t="n">
        <v>0</v>
      </c>
      <c r="CO509" s="14" t="n">
        <v>0</v>
      </c>
      <c r="CP509" s="14" t="n">
        <v>0</v>
      </c>
      <c r="CQ509" s="14" t="n">
        <v>1.294</v>
      </c>
      <c r="CR509" s="14" t="n">
        <v>0</v>
      </c>
      <c r="CS509" s="14" t="n">
        <v>5.158</v>
      </c>
      <c r="CT509" s="14" t="n">
        <v>7.554</v>
      </c>
      <c r="CU509" s="14" t="n">
        <v>16.097</v>
      </c>
    </row>
    <row r="510">
      <c r="A510" s="14" t="inlineStr">
        <is>
          <t>MHL2023</t>
        </is>
      </c>
      <c r="B510" s="14" t="inlineStr">
        <is>
          <t>MHL</t>
        </is>
      </c>
      <c r="C510" s="14" t="inlineStr">
        <is>
          <t>MHL</t>
        </is>
      </c>
      <c r="D510" s="14" t="inlineStr">
        <is>
          <t>Marshall Islands</t>
        </is>
      </c>
      <c r="E510" s="14" t="n">
        <v>2023</v>
      </c>
      <c r="F510" s="14" t="n">
        <v>0</v>
      </c>
      <c r="G510" s="14" t="n">
        <v>5.77</v>
      </c>
      <c r="H510" s="14" t="n">
        <v>1.286</v>
      </c>
      <c r="I510" s="14" t="n">
        <v>0</v>
      </c>
      <c r="J510" s="14" t="n">
        <v>5.77</v>
      </c>
      <c r="K510" s="14" t="n">
        <v>0</v>
      </c>
      <c r="L510" s="14" t="n">
        <v>1</v>
      </c>
      <c r="M510" s="14" t="n">
        <v>7.886</v>
      </c>
      <c r="N510" s="14" t="n">
        <v>3.857</v>
      </c>
      <c r="O510" s="14" t="n">
        <v>0</v>
      </c>
      <c r="P510" s="14" t="n">
        <v>7.886</v>
      </c>
      <c r="Q510" s="14" t="n">
        <v>0</v>
      </c>
      <c r="R510" s="14" t="n">
        <v>1</v>
      </c>
      <c r="S510" s="14" t="n">
        <v>12.198</v>
      </c>
      <c r="T510" s="14" t="n">
        <v>7.714</v>
      </c>
      <c r="U510" s="14" t="n">
        <v>0</v>
      </c>
      <c r="V510" s="14" t="n">
        <v>12.198</v>
      </c>
      <c r="W510" s="14" t="n">
        <v>0</v>
      </c>
      <c r="X510" s="14" t="n">
        <v>1</v>
      </c>
      <c r="Y510" s="14" t="n">
        <v>13.814</v>
      </c>
      <c r="Z510" s="14" t="n">
        <v>1.705</v>
      </c>
      <c r="AA510" s="14" t="n">
        <v>0</v>
      </c>
      <c r="AB510" s="14" t="n">
        <v>13.814</v>
      </c>
      <c r="AC510" s="14" t="n">
        <v>0</v>
      </c>
      <c r="AD510" s="14" t="n">
        <v>1</v>
      </c>
      <c r="AE510" s="14" t="n">
        <v>15.1</v>
      </c>
      <c r="AF510" s="14" t="n">
        <v>3.292</v>
      </c>
      <c r="AG510" s="14" t="n">
        <v>0</v>
      </c>
      <c r="AH510" s="14" t="n">
        <v>15.1</v>
      </c>
      <c r="AI510" s="14" t="n">
        <v>0</v>
      </c>
      <c r="AJ510" s="14" t="n">
        <v>1</v>
      </c>
      <c r="AK510" s="14" t="n">
        <v>22.814</v>
      </c>
      <c r="AL510" s="14" t="n">
        <v>11.838</v>
      </c>
      <c r="AM510" s="14" t="n">
        <v>0</v>
      </c>
      <c r="AN510" s="14" t="n">
        <v>22.814</v>
      </c>
      <c r="AO510" s="14" t="n">
        <v>0</v>
      </c>
      <c r="AP510" s="14" t="n">
        <v>1</v>
      </c>
      <c r="AQ510" s="14" t="n">
        <v>0.749</v>
      </c>
      <c r="AR510" s="14" t="n">
        <v>0.129</v>
      </c>
      <c r="AS510" s="14" t="n">
        <v>0</v>
      </c>
      <c r="AT510" s="14" t="n">
        <v>0.749</v>
      </c>
      <c r="AU510" s="14" t="n">
        <v>0</v>
      </c>
      <c r="AV510" s="14" t="n">
        <v>1</v>
      </c>
      <c r="AW510" s="14" t="n">
        <v>0.783</v>
      </c>
      <c r="AX510" s="14" t="n">
        <v>0.129</v>
      </c>
      <c r="AY510" s="14" t="n">
        <v>0</v>
      </c>
      <c r="AZ510" s="14" t="n">
        <v>0.783</v>
      </c>
      <c r="BA510" s="14" t="n">
        <v>0</v>
      </c>
      <c r="BB510" s="14" t="n">
        <v>1</v>
      </c>
      <c r="BC510" s="14" t="n">
        <v>0.527</v>
      </c>
      <c r="BD510" s="14" t="n">
        <v>0.129</v>
      </c>
      <c r="BE510" s="14" t="n">
        <v>0</v>
      </c>
      <c r="BF510" s="14" t="n">
        <v>0.527</v>
      </c>
      <c r="BG510" s="14" t="n">
        <v>0</v>
      </c>
      <c r="BH510" s="14" t="n">
        <v>1</v>
      </c>
      <c r="BI510" s="14" t="n">
        <v>0.64</v>
      </c>
      <c r="BJ510" s="14" t="n">
        <v>0.129</v>
      </c>
      <c r="BK510" s="14" t="n">
        <v>0</v>
      </c>
      <c r="BL510" s="14" t="n">
        <v>0.64</v>
      </c>
      <c r="BM510" s="14" t="n">
        <v>0</v>
      </c>
      <c r="BN510" s="14" t="n">
        <v>1</v>
      </c>
      <c r="BO510" s="14" t="n">
        <v>0</v>
      </c>
      <c r="BP510" s="14" t="n">
        <v>0</v>
      </c>
      <c r="BQ510" s="14" t="n">
        <v>0</v>
      </c>
      <c r="BR510" s="14" t="n">
        <v>0</v>
      </c>
      <c r="BS510" s="14" t="n">
        <v>1</v>
      </c>
      <c r="BT510" s="14" t="n">
        <v>0</v>
      </c>
      <c r="BU510" s="14" t="n">
        <v>0</v>
      </c>
      <c r="BV510" s="14" t="n">
        <v>0</v>
      </c>
      <c r="BW510" s="14" t="n">
        <v>0</v>
      </c>
      <c r="BX510" s="14" t="n">
        <v>1</v>
      </c>
      <c r="BY510" s="14" t="n">
        <v>13.254</v>
      </c>
      <c r="BZ510" s="14" t="n">
        <v>0</v>
      </c>
      <c r="CA510" s="14" t="n">
        <v>13.254</v>
      </c>
      <c r="CB510" s="14" t="n">
        <v>0</v>
      </c>
      <c r="CC510" s="14" t="n">
        <v>87.07899999999999</v>
      </c>
      <c r="CD510" s="14" t="n">
        <v>7.95</v>
      </c>
      <c r="CE510" s="14" t="n">
        <v>0</v>
      </c>
      <c r="CF510" s="14" t="n">
        <v>87.07899999999999</v>
      </c>
      <c r="CG510" s="14" t="n">
        <v>0</v>
      </c>
      <c r="CH510" s="14" t="n">
        <v>1</v>
      </c>
      <c r="CI510" s="14" t="n">
        <v>0</v>
      </c>
      <c r="CJ510" s="14" t="n">
        <v>0</v>
      </c>
      <c r="CK510" s="14" t="n">
        <v>0</v>
      </c>
      <c r="CL510" s="14" t="n">
        <v>0</v>
      </c>
      <c r="CM510" s="14" t="n">
        <v>0</v>
      </c>
      <c r="CN510" s="14" t="n">
        <v>0</v>
      </c>
      <c r="CO510" s="14" t="n">
        <v>0</v>
      </c>
      <c r="CP510" s="14" t="n">
        <v>0</v>
      </c>
      <c r="CQ510" s="14" t="n">
        <v>1.348</v>
      </c>
      <c r="CR510" s="14" t="n">
        <v>0</v>
      </c>
      <c r="CS510" s="14" t="n">
        <v>5.37</v>
      </c>
      <c r="CT510" s="14" t="n">
        <v>4.484</v>
      </c>
      <c r="CU510" s="14" t="n">
        <v>12.529</v>
      </c>
    </row>
    <row r="511">
      <c r="A511" s="14" t="inlineStr">
        <is>
          <t>MHL2024</t>
        </is>
      </c>
      <c r="B511" s="14" t="inlineStr">
        <is>
          <t>MHL</t>
        </is>
      </c>
      <c r="C511" s="14" t="inlineStr">
        <is>
          <t>MHL</t>
        </is>
      </c>
      <c r="D511" s="14" t="inlineStr">
        <is>
          <t>Marshall Islands</t>
        </is>
      </c>
      <c r="E511" s="14" t="n">
        <v>2024</v>
      </c>
      <c r="F511" s="14" t="n">
        <v>0</v>
      </c>
      <c r="G511" s="14" t="n">
        <v>4.833</v>
      </c>
      <c r="H511" s="14" t="n">
        <v>1.324</v>
      </c>
      <c r="I511" s="14" t="n">
        <v>0</v>
      </c>
      <c r="J511" s="14" t="n">
        <v>4.833</v>
      </c>
      <c r="K511" s="14" t="n">
        <v>0</v>
      </c>
      <c r="L511" s="14" t="n">
        <v>1</v>
      </c>
      <c r="M511" s="14" t="n">
        <v>7.124</v>
      </c>
      <c r="N511" s="14" t="n">
        <v>3.971</v>
      </c>
      <c r="O511" s="14" t="n">
        <v>0</v>
      </c>
      <c r="P511" s="14" t="n">
        <v>7.124</v>
      </c>
      <c r="Q511" s="14" t="n">
        <v>0</v>
      </c>
      <c r="R511" s="14" t="n">
        <v>1</v>
      </c>
      <c r="S511" s="14" t="n">
        <v>11.451</v>
      </c>
      <c r="T511" s="14" t="n">
        <v>7.942</v>
      </c>
      <c r="U511" s="14" t="n">
        <v>0</v>
      </c>
      <c r="V511" s="14" t="n">
        <v>11.451</v>
      </c>
      <c r="W511" s="14" t="n">
        <v>0</v>
      </c>
      <c r="X511" s="14" t="n">
        <v>1</v>
      </c>
      <c r="Y511" s="14" t="n">
        <v>12.219</v>
      </c>
      <c r="Z511" s="14" t="n">
        <v>1.508</v>
      </c>
      <c r="AA511" s="14" t="n">
        <v>0</v>
      </c>
      <c r="AB511" s="14" t="n">
        <v>12.219</v>
      </c>
      <c r="AC511" s="14" t="n">
        <v>0</v>
      </c>
      <c r="AD511" s="14" t="n">
        <v>1</v>
      </c>
      <c r="AE511" s="14" t="n">
        <v>13.543</v>
      </c>
      <c r="AF511" s="14" t="n">
        <v>2.952</v>
      </c>
      <c r="AG511" s="14" t="n">
        <v>0</v>
      </c>
      <c r="AH511" s="14" t="n">
        <v>13.543</v>
      </c>
      <c r="AI511" s="14" t="n">
        <v>0</v>
      </c>
      <c r="AJ511" s="14" t="n">
        <v>1</v>
      </c>
      <c r="AK511" s="14" t="n">
        <v>21.484</v>
      </c>
      <c r="AL511" s="14" t="n">
        <v>11.148</v>
      </c>
      <c r="AM511" s="14" t="n">
        <v>0</v>
      </c>
      <c r="AN511" s="14" t="n">
        <v>21.484</v>
      </c>
      <c r="AO511" s="14" t="n">
        <v>0</v>
      </c>
      <c r="AP511" s="14" t="n">
        <v>1</v>
      </c>
      <c r="AQ511" s="14" t="n">
        <v>0.72</v>
      </c>
      <c r="AR511" s="14" t="n">
        <v>0.132</v>
      </c>
      <c r="AS511" s="14" t="n">
        <v>0</v>
      </c>
      <c r="AT511" s="14" t="n">
        <v>0.72</v>
      </c>
      <c r="AU511" s="14" t="n">
        <v>0</v>
      </c>
      <c r="AV511" s="14" t="n">
        <v>1</v>
      </c>
      <c r="AW511" s="14" t="n">
        <v>0.734</v>
      </c>
      <c r="AX511" s="14" t="n">
        <v>0.132</v>
      </c>
      <c r="AY511" s="14" t="n">
        <v>0</v>
      </c>
      <c r="AZ511" s="14" t="n">
        <v>0.734</v>
      </c>
      <c r="BA511" s="14" t="n">
        <v>0</v>
      </c>
      <c r="BB511" s="14" t="n">
        <v>1</v>
      </c>
      <c r="BC511" s="14" t="n">
        <v>0.51</v>
      </c>
      <c r="BD511" s="14" t="n">
        <v>0.132</v>
      </c>
      <c r="BE511" s="14" t="n">
        <v>0</v>
      </c>
      <c r="BF511" s="14" t="n">
        <v>0.51</v>
      </c>
      <c r="BG511" s="14" t="n">
        <v>0</v>
      </c>
      <c r="BH511" s="14" t="n">
        <v>1</v>
      </c>
      <c r="BI511" s="14" t="n">
        <v>0.652</v>
      </c>
      <c r="BJ511" s="14" t="n">
        <v>0.132</v>
      </c>
      <c r="BK511" s="14" t="n">
        <v>0</v>
      </c>
      <c r="BL511" s="14" t="n">
        <v>0.652</v>
      </c>
      <c r="BM511" s="14" t="n">
        <v>0</v>
      </c>
      <c r="BN511" s="14" t="n">
        <v>1</v>
      </c>
      <c r="BO511" s="14" t="n">
        <v>0</v>
      </c>
      <c r="BP511" s="14" t="n">
        <v>0</v>
      </c>
      <c r="BQ511" s="14" t="n">
        <v>0</v>
      </c>
      <c r="BR511" s="14" t="n">
        <v>0</v>
      </c>
      <c r="BS511" s="14" t="n">
        <v>1</v>
      </c>
      <c r="BT511" s="14" t="n">
        <v>0</v>
      </c>
      <c r="BU511" s="14" t="n">
        <v>0</v>
      </c>
      <c r="BV511" s="14" t="n">
        <v>0</v>
      </c>
      <c r="BW511" s="14" t="n">
        <v>0</v>
      </c>
      <c r="BX511" s="14" t="n">
        <v>1</v>
      </c>
      <c r="BY511" s="14" t="n">
        <v>13.646</v>
      </c>
      <c r="BZ511" s="14" t="n">
        <v>0</v>
      </c>
      <c r="CA511" s="14" t="n">
        <v>13.646</v>
      </c>
      <c r="CB511" s="14" t="n">
        <v>0</v>
      </c>
      <c r="CC511" s="14" t="n">
        <v>86.38500000000001</v>
      </c>
      <c r="CD511" s="14" t="n">
        <v>7.95</v>
      </c>
      <c r="CE511" s="14" t="n">
        <v>0</v>
      </c>
      <c r="CF511" s="14" t="n">
        <v>86.38500000000001</v>
      </c>
      <c r="CG511" s="14" t="n">
        <v>0</v>
      </c>
      <c r="CH511" s="14" t="n">
        <v>1</v>
      </c>
      <c r="CI511" s="14" t="n">
        <v>0</v>
      </c>
      <c r="CJ511" s="14" t="n">
        <v>0</v>
      </c>
      <c r="CK511" s="14" t="n">
        <v>0</v>
      </c>
      <c r="CL511" s="14" t="n">
        <v>0</v>
      </c>
      <c r="CM511" s="14" t="n">
        <v>0</v>
      </c>
      <c r="CN511" s="14" t="n">
        <v>0</v>
      </c>
      <c r="CO511" s="14" t="n">
        <v>0</v>
      </c>
      <c r="CP511" s="14" t="n">
        <v>0</v>
      </c>
      <c r="CQ511" s="14" t="n">
        <v>1.387</v>
      </c>
      <c r="CR511" s="14" t="n">
        <v>0</v>
      </c>
      <c r="CS511" s="14" t="n">
        <v>5.529</v>
      </c>
      <c r="CT511" s="14" t="n">
        <v>3.509</v>
      </c>
      <c r="CU511" s="14" t="n">
        <v>10.896</v>
      </c>
    </row>
    <row r="512">
      <c r="A512" s="14" t="inlineStr">
        <is>
          <t>MRT2021</t>
        </is>
      </c>
      <c r="B512" s="14" t="inlineStr">
        <is>
          <t>MRT</t>
        </is>
      </c>
      <c r="C512" s="14" t="inlineStr">
        <is>
          <t>MRT</t>
        </is>
      </c>
      <c r="D512" s="14" t="inlineStr">
        <is>
          <t>Mauritania</t>
        </is>
      </c>
      <c r="E512" s="14" t="n">
        <v>2021</v>
      </c>
      <c r="F512" s="14" t="n">
        <v>0.16</v>
      </c>
      <c r="G512" s="14" t="n">
        <v>5.897</v>
      </c>
      <c r="H512" s="14" t="n">
        <v>1.143</v>
      </c>
      <c r="I512" s="14" t="n">
        <v>0</v>
      </c>
      <c r="J512" s="14" t="n">
        <v>5.897</v>
      </c>
      <c r="K512" s="14" t="n">
        <v>0</v>
      </c>
      <c r="L512" s="14" t="n">
        <v>1</v>
      </c>
      <c r="M512" s="14" t="n">
        <v>7.964</v>
      </c>
      <c r="N512" s="14" t="n">
        <v>3.43</v>
      </c>
      <c r="O512" s="14" t="n">
        <v>0</v>
      </c>
      <c r="P512" s="14" t="n">
        <v>7.964</v>
      </c>
      <c r="Q512" s="14" t="n">
        <v>0</v>
      </c>
      <c r="R512" s="14" t="n">
        <v>1</v>
      </c>
      <c r="S512" s="14" t="n">
        <v>11.613</v>
      </c>
      <c r="T512" s="14" t="n">
        <v>6.86</v>
      </c>
      <c r="U512" s="14" t="n">
        <v>0</v>
      </c>
      <c r="V512" s="14" t="n">
        <v>13.471</v>
      </c>
      <c r="W512" s="14" t="n">
        <v>0.16</v>
      </c>
      <c r="X512" s="14" t="n">
        <v>1</v>
      </c>
      <c r="Y512" s="14" t="n">
        <v>6.913</v>
      </c>
      <c r="Z512" s="14" t="n">
        <v>0.9340000000000001</v>
      </c>
      <c r="AA512" s="14" t="n">
        <v>0</v>
      </c>
      <c r="AB512" s="14" t="n">
        <v>6.913</v>
      </c>
      <c r="AC512" s="14" t="n">
        <v>0</v>
      </c>
      <c r="AD512" s="14" t="n">
        <v>1</v>
      </c>
      <c r="AE512" s="14" t="n">
        <v>8.055999999999999</v>
      </c>
      <c r="AF512" s="14" t="n">
        <v>1.884</v>
      </c>
      <c r="AG512" s="14" t="n">
        <v>0</v>
      </c>
      <c r="AH512" s="14" t="n">
        <v>8.055999999999999</v>
      </c>
      <c r="AI512" s="14" t="n">
        <v>0</v>
      </c>
      <c r="AJ512" s="14" t="n">
        <v>1</v>
      </c>
      <c r="AK512" s="14" t="n">
        <v>14.916</v>
      </c>
      <c r="AL512" s="14" t="n">
        <v>7.944</v>
      </c>
      <c r="AM512" s="14" t="n">
        <v>0</v>
      </c>
      <c r="AN512" s="14" t="n">
        <v>17.303</v>
      </c>
      <c r="AO512" s="14" t="n">
        <v>0.16</v>
      </c>
      <c r="AP512" s="14" t="n">
        <v>1</v>
      </c>
      <c r="AQ512" s="14" t="n">
        <v>0.619</v>
      </c>
      <c r="AR512" s="14" t="n">
        <v>0.114</v>
      </c>
      <c r="AS512" s="14" t="n">
        <v>0.424</v>
      </c>
      <c r="AT512" s="14" t="n">
        <v>1.21</v>
      </c>
      <c r="AU512" s="14" t="n">
        <v>0.16</v>
      </c>
      <c r="AV512" s="14" t="n">
        <v>1</v>
      </c>
      <c r="AW512" s="14" t="n">
        <v>0.599</v>
      </c>
      <c r="AX512" s="14" t="n">
        <v>0.114</v>
      </c>
      <c r="AY512" s="14" t="n">
        <v>0.32</v>
      </c>
      <c r="AZ512" s="14" t="n">
        <v>1.067</v>
      </c>
      <c r="BA512" s="14" t="n">
        <v>0.16</v>
      </c>
      <c r="BB512" s="14" t="n">
        <v>1</v>
      </c>
      <c r="BC512" s="14" t="n">
        <v>0.439</v>
      </c>
      <c r="BD512" s="14" t="n">
        <v>0.114</v>
      </c>
      <c r="BE512" s="14" t="n">
        <v>-0.099</v>
      </c>
      <c r="BF512" s="14" t="n">
        <v>0.34</v>
      </c>
      <c r="BG512" s="14" t="n">
        <v>0</v>
      </c>
      <c r="BH512" s="14" t="n">
        <v>0</v>
      </c>
      <c r="BI512" s="14" t="n">
        <v>0.505</v>
      </c>
      <c r="BJ512" s="14" t="n">
        <v>0.114</v>
      </c>
      <c r="BK512" s="14" t="n">
        <v>0.659</v>
      </c>
      <c r="BL512" s="14" t="n">
        <v>1.35</v>
      </c>
      <c r="BM512" s="14" t="n">
        <v>0.16</v>
      </c>
      <c r="BN512" s="14" t="n">
        <v>1</v>
      </c>
      <c r="BO512" s="14" t="n">
        <v>0</v>
      </c>
      <c r="BP512" s="14" t="n">
        <v>0</v>
      </c>
      <c r="BQ512" s="14" t="n">
        <v>0.164</v>
      </c>
      <c r="BR512" s="14" t="n">
        <v>0</v>
      </c>
      <c r="BS512" s="14" t="n">
        <v>0.667</v>
      </c>
      <c r="BT512" s="14" t="n">
        <v>0</v>
      </c>
      <c r="BU512" s="14" t="n">
        <v>0</v>
      </c>
      <c r="BV512" s="14" t="n">
        <v>0.164</v>
      </c>
      <c r="BW512" s="14" t="n">
        <v>0</v>
      </c>
      <c r="BX512" s="14" t="n">
        <v>0.667</v>
      </c>
      <c r="BY512" s="14" t="n">
        <v>11.787</v>
      </c>
      <c r="BZ512" s="14" t="n">
        <v>0</v>
      </c>
      <c r="CA512" s="14" t="n">
        <v>11.787</v>
      </c>
      <c r="CB512" s="14" t="n">
        <v>0</v>
      </c>
      <c r="CC512" s="14" t="n">
        <v>78.125</v>
      </c>
      <c r="CD512" s="14" t="n">
        <v>7.95</v>
      </c>
      <c r="CE512" s="14" t="n">
        <v>0</v>
      </c>
      <c r="CF512" s="14" t="n">
        <v>90.625</v>
      </c>
      <c r="CG512" s="14" t="n">
        <v>0.16</v>
      </c>
      <c r="CH512" s="14" t="n">
        <v>1</v>
      </c>
      <c r="CI512" s="14" t="n">
        <v>0</v>
      </c>
      <c r="CJ512" s="14" t="n">
        <v>0</v>
      </c>
      <c r="CK512" s="14" t="n">
        <v>0</v>
      </c>
      <c r="CL512" s="14" t="n">
        <v>0</v>
      </c>
      <c r="CM512" s="14" t="n">
        <v>0</v>
      </c>
      <c r="CN512" s="14" t="n">
        <v>0</v>
      </c>
      <c r="CO512" s="14" t="n">
        <v>0</v>
      </c>
      <c r="CP512" s="14" t="n">
        <v>0</v>
      </c>
      <c r="CQ512" s="14" t="n">
        <v>1.198</v>
      </c>
      <c r="CR512" s="14" t="n">
        <v>0</v>
      </c>
      <c r="CS512" s="14" t="n">
        <v>4.949</v>
      </c>
      <c r="CT512" s="14" t="n">
        <v>4.753</v>
      </c>
      <c r="CU512" s="14" t="n">
        <v>15.162</v>
      </c>
    </row>
    <row r="513">
      <c r="A513" s="14" t="inlineStr">
        <is>
          <t>MRT2022</t>
        </is>
      </c>
      <c r="B513" s="14" t="inlineStr">
        <is>
          <t>MRT</t>
        </is>
      </c>
      <c r="C513" s="14" t="inlineStr">
        <is>
          <t>MRT</t>
        </is>
      </c>
      <c r="D513" s="14" t="inlineStr">
        <is>
          <t>Mauritania</t>
        </is>
      </c>
      <c r="E513" s="14" t="n">
        <v>2022</v>
      </c>
      <c r="F513" s="14" t="n">
        <v>0.16</v>
      </c>
      <c r="G513" s="14" t="n">
        <v>11.72</v>
      </c>
      <c r="H513" s="14" t="n">
        <v>1.235</v>
      </c>
      <c r="I513" s="14" t="n">
        <v>0</v>
      </c>
      <c r="J513" s="14" t="n">
        <v>11.72</v>
      </c>
      <c r="K513" s="14" t="n">
        <v>0</v>
      </c>
      <c r="L513" s="14" t="n">
        <v>1</v>
      </c>
      <c r="M513" s="14" t="n">
        <v>9.782999999999999</v>
      </c>
      <c r="N513" s="14" t="n">
        <v>3.704</v>
      </c>
      <c r="O513" s="14" t="n">
        <v>0</v>
      </c>
      <c r="P513" s="14" t="n">
        <v>9.782999999999999</v>
      </c>
      <c r="Q513" s="14" t="n">
        <v>0</v>
      </c>
      <c r="R513" s="14" t="n">
        <v>1</v>
      </c>
      <c r="S513" s="14" t="n">
        <v>17.893</v>
      </c>
      <c r="T513" s="14" t="n">
        <v>7.408</v>
      </c>
      <c r="U513" s="14" t="n">
        <v>0.212</v>
      </c>
      <c r="V513" s="14" t="n">
        <v>20.756</v>
      </c>
      <c r="W513" s="14" t="n">
        <v>0.16</v>
      </c>
      <c r="X513" s="14" t="n">
        <v>1</v>
      </c>
      <c r="Y513" s="14" t="n">
        <v>6.579</v>
      </c>
      <c r="Z513" s="14" t="n">
        <v>0.889</v>
      </c>
      <c r="AA513" s="14" t="n">
        <v>0</v>
      </c>
      <c r="AB513" s="14" t="n">
        <v>6.579</v>
      </c>
      <c r="AC513" s="14" t="n">
        <v>0</v>
      </c>
      <c r="AD513" s="14" t="n">
        <v>1</v>
      </c>
      <c r="AE513" s="14" t="n">
        <v>7.814</v>
      </c>
      <c r="AF513" s="14" t="n">
        <v>1.827</v>
      </c>
      <c r="AG513" s="14" t="n">
        <v>0</v>
      </c>
      <c r="AH513" s="14" t="n">
        <v>7.814</v>
      </c>
      <c r="AI513" s="14" t="n">
        <v>0</v>
      </c>
      <c r="AJ513" s="14" t="n">
        <v>1</v>
      </c>
      <c r="AK513" s="14" t="n">
        <v>15.222</v>
      </c>
      <c r="AL513" s="14" t="n">
        <v>8.106999999999999</v>
      </c>
      <c r="AM513" s="14" t="n">
        <v>0.18</v>
      </c>
      <c r="AN513" s="14" t="n">
        <v>17.657</v>
      </c>
      <c r="AO513" s="14" t="n">
        <v>0.16</v>
      </c>
      <c r="AP513" s="14" t="n">
        <v>1</v>
      </c>
      <c r="AQ513" s="14" t="n">
        <v>0.861</v>
      </c>
      <c r="AR513" s="14" t="n">
        <v>0.123</v>
      </c>
      <c r="AS513" s="14" t="n">
        <v>0.277</v>
      </c>
      <c r="AT513" s="14" t="n">
        <v>1.321</v>
      </c>
      <c r="AU513" s="14" t="n">
        <v>0.16</v>
      </c>
      <c r="AV513" s="14" t="n">
        <v>1</v>
      </c>
      <c r="AW513" s="14" t="n">
        <v>0.986</v>
      </c>
      <c r="AX513" s="14" t="n">
        <v>0.123</v>
      </c>
      <c r="AY513" s="14" t="n">
        <v>0.018</v>
      </c>
      <c r="AZ513" s="14" t="n">
        <v>1.164</v>
      </c>
      <c r="BA513" s="14" t="n">
        <v>0.16</v>
      </c>
      <c r="BB513" s="14" t="n">
        <v>1</v>
      </c>
      <c r="BC513" s="14" t="n">
        <v>0.598</v>
      </c>
      <c r="BD513" s="14" t="n">
        <v>0.123</v>
      </c>
      <c r="BE513" s="14" t="n">
        <v>-0.272</v>
      </c>
      <c r="BF513" s="14" t="n">
        <v>0.326</v>
      </c>
      <c r="BG513" s="14" t="n">
        <v>0</v>
      </c>
      <c r="BH513" s="14" t="n">
        <v>0</v>
      </c>
      <c r="BI513" s="14" t="n">
        <v>0.612</v>
      </c>
      <c r="BJ513" s="14" t="n">
        <v>0.123</v>
      </c>
      <c r="BK513" s="14" t="n">
        <v>0.505</v>
      </c>
      <c r="BL513" s="14" t="n">
        <v>1.296</v>
      </c>
      <c r="BM513" s="14" t="n">
        <v>0.16</v>
      </c>
      <c r="BN513" s="14" t="n">
        <v>1</v>
      </c>
      <c r="BO513" s="14" t="n">
        <v>0</v>
      </c>
      <c r="BP513" s="14" t="n">
        <v>0</v>
      </c>
      <c r="BQ513" s="14" t="n">
        <v>0.159</v>
      </c>
      <c r="BR513" s="14" t="n">
        <v>0</v>
      </c>
      <c r="BS513" s="14" t="n">
        <v>0.667</v>
      </c>
      <c r="BT513" s="14" t="n">
        <v>0</v>
      </c>
      <c r="BU513" s="14" t="n">
        <v>0</v>
      </c>
      <c r="BV513" s="14" t="n">
        <v>0.159</v>
      </c>
      <c r="BW513" s="14" t="n">
        <v>0</v>
      </c>
      <c r="BX513" s="14" t="n">
        <v>0.667</v>
      </c>
      <c r="BY513" s="14" t="n">
        <v>12.729</v>
      </c>
      <c r="BZ513" s="14" t="n">
        <v>0</v>
      </c>
      <c r="CA513" s="14" t="n">
        <v>12.729</v>
      </c>
      <c r="CB513" s="14" t="n">
        <v>0</v>
      </c>
      <c r="CC513" s="14" t="n">
        <v>97.90000000000001</v>
      </c>
      <c r="CD513" s="14" t="n">
        <v>7.95</v>
      </c>
      <c r="CE513" s="14" t="n">
        <v>1.159</v>
      </c>
      <c r="CF513" s="14" t="n">
        <v>113.564</v>
      </c>
      <c r="CG513" s="14" t="n">
        <v>0.16</v>
      </c>
      <c r="CH513" s="14" t="n">
        <v>1</v>
      </c>
      <c r="CI513" s="14" t="n">
        <v>0</v>
      </c>
      <c r="CJ513" s="14" t="n">
        <v>0</v>
      </c>
      <c r="CK513" s="14" t="n">
        <v>0</v>
      </c>
      <c r="CL513" s="14" t="n">
        <v>0</v>
      </c>
      <c r="CM513" s="14" t="n">
        <v>0</v>
      </c>
      <c r="CN513" s="14" t="n">
        <v>0</v>
      </c>
      <c r="CO513" s="14" t="n">
        <v>0</v>
      </c>
      <c r="CP513" s="14" t="n">
        <v>0</v>
      </c>
      <c r="CQ513" s="14" t="n">
        <v>1.294</v>
      </c>
      <c r="CR513" s="14" t="n">
        <v>0</v>
      </c>
      <c r="CS513" s="14" t="n">
        <v>5.344</v>
      </c>
      <c r="CT513" s="14" t="n">
        <v>10.485</v>
      </c>
      <c r="CU513" s="14" t="n">
        <v>31.326</v>
      </c>
    </row>
    <row r="514">
      <c r="A514" s="14" t="inlineStr">
        <is>
          <t>MRT2023</t>
        </is>
      </c>
      <c r="B514" s="14" t="inlineStr">
        <is>
          <t>MRT</t>
        </is>
      </c>
      <c r="C514" s="14" t="inlineStr">
        <is>
          <t>MRT</t>
        </is>
      </c>
      <c r="D514" s="14" t="inlineStr">
        <is>
          <t>Mauritania</t>
        </is>
      </c>
      <c r="E514" s="14" t="n">
        <v>2023</v>
      </c>
      <c r="F514" s="14" t="n">
        <v>0.16</v>
      </c>
      <c r="G514" s="14" t="n">
        <v>6.147</v>
      </c>
      <c r="H514" s="14" t="n">
        <v>1.286</v>
      </c>
      <c r="I514" s="14" t="n">
        <v>0</v>
      </c>
      <c r="J514" s="14" t="n">
        <v>6.147</v>
      </c>
      <c r="K514" s="14" t="n">
        <v>0</v>
      </c>
      <c r="L514" s="14" t="n">
        <v>1</v>
      </c>
      <c r="M514" s="14" t="n">
        <v>7.886</v>
      </c>
      <c r="N514" s="14" t="n">
        <v>3.857</v>
      </c>
      <c r="O514" s="14" t="n">
        <v>0</v>
      </c>
      <c r="P514" s="14" t="n">
        <v>7.886</v>
      </c>
      <c r="Q514" s="14" t="n">
        <v>0</v>
      </c>
      <c r="R514" s="14" t="n">
        <v>1</v>
      </c>
      <c r="S514" s="14" t="n">
        <v>12.575</v>
      </c>
      <c r="T514" s="14" t="n">
        <v>7.714</v>
      </c>
      <c r="U514" s="14" t="n">
        <v>0.223</v>
      </c>
      <c r="V514" s="14" t="n">
        <v>14.587</v>
      </c>
      <c r="W514" s="14" t="n">
        <v>0.16</v>
      </c>
      <c r="X514" s="14" t="n">
        <v>1</v>
      </c>
      <c r="Y514" s="14" t="n">
        <v>6.85</v>
      </c>
      <c r="Z514" s="14" t="n">
        <v>0.926</v>
      </c>
      <c r="AA514" s="14" t="n">
        <v>0</v>
      </c>
      <c r="AB514" s="14" t="n">
        <v>6.85</v>
      </c>
      <c r="AC514" s="14" t="n">
        <v>0</v>
      </c>
      <c r="AD514" s="14" t="n">
        <v>1</v>
      </c>
      <c r="AE514" s="14" t="n">
        <v>8.135999999999999</v>
      </c>
      <c r="AF514" s="14" t="n">
        <v>1.902</v>
      </c>
      <c r="AG514" s="14" t="n">
        <v>0</v>
      </c>
      <c r="AH514" s="14" t="n">
        <v>8.135999999999999</v>
      </c>
      <c r="AI514" s="14" t="n">
        <v>0</v>
      </c>
      <c r="AJ514" s="14" t="n">
        <v>1</v>
      </c>
      <c r="AK514" s="14" t="n">
        <v>15.85</v>
      </c>
      <c r="AL514" s="14" t="n">
        <v>8.442</v>
      </c>
      <c r="AM514" s="14" t="n">
        <v>0.281</v>
      </c>
      <c r="AN514" s="14" t="n">
        <v>18.386</v>
      </c>
      <c r="AO514" s="14" t="n">
        <v>0.16</v>
      </c>
      <c r="AP514" s="14" t="n">
        <v>1</v>
      </c>
      <c r="AQ514" s="14" t="n">
        <v>0.76</v>
      </c>
      <c r="AR514" s="14" t="n">
        <v>0.129</v>
      </c>
      <c r="AS514" s="14" t="n">
        <v>0.532</v>
      </c>
      <c r="AT514" s="14" t="n">
        <v>1.499</v>
      </c>
      <c r="AU514" s="14" t="n">
        <v>0.16</v>
      </c>
      <c r="AV514" s="14" t="n">
        <v>1</v>
      </c>
      <c r="AW514" s="14" t="n">
        <v>0.8110000000000001</v>
      </c>
      <c r="AX514" s="14" t="n">
        <v>0.129</v>
      </c>
      <c r="AY514" s="14" t="n">
        <v>0.329</v>
      </c>
      <c r="AZ514" s="14" t="n">
        <v>1.323</v>
      </c>
      <c r="BA514" s="14" t="n">
        <v>0.16</v>
      </c>
      <c r="BB514" s="14" t="n">
        <v>1</v>
      </c>
      <c r="BC514" s="14" t="n">
        <v>0.535</v>
      </c>
      <c r="BD514" s="14" t="n">
        <v>0.129</v>
      </c>
      <c r="BE514" s="14" t="n">
        <v>-0.211</v>
      </c>
      <c r="BF514" s="14" t="n">
        <v>0.324</v>
      </c>
      <c r="BG514" s="14" t="n">
        <v>0</v>
      </c>
      <c r="BH514" s="14" t="n">
        <v>0</v>
      </c>
      <c r="BI514" s="14" t="n">
        <v>0.579</v>
      </c>
      <c r="BJ514" s="14" t="n">
        <v>0.129</v>
      </c>
      <c r="BK514" s="14" t="n">
        <v>0.532</v>
      </c>
      <c r="BL514" s="14" t="n">
        <v>1.289</v>
      </c>
      <c r="BM514" s="14" t="n">
        <v>0.16</v>
      </c>
      <c r="BN514" s="14" t="n">
        <v>1</v>
      </c>
      <c r="BO514" s="14" t="n">
        <v>0</v>
      </c>
      <c r="BP514" s="14" t="n">
        <v>0</v>
      </c>
      <c r="BQ514" s="14" t="n">
        <v>0.165</v>
      </c>
      <c r="BR514" s="14" t="n">
        <v>0</v>
      </c>
      <c r="BS514" s="14" t="n">
        <v>0.667</v>
      </c>
      <c r="BT514" s="14" t="n">
        <v>0</v>
      </c>
      <c r="BU514" s="14" t="n">
        <v>0</v>
      </c>
      <c r="BV514" s="14" t="n">
        <v>0.165</v>
      </c>
      <c r="BW514" s="14" t="n">
        <v>0</v>
      </c>
      <c r="BX514" s="14" t="n">
        <v>0.667</v>
      </c>
      <c r="BY514" s="14" t="n">
        <v>13.254</v>
      </c>
      <c r="BZ514" s="14" t="n">
        <v>0</v>
      </c>
      <c r="CA514" s="14" t="n">
        <v>13.254</v>
      </c>
      <c r="CB514" s="14" t="n">
        <v>0</v>
      </c>
      <c r="CC514" s="14" t="n">
        <v>83.248</v>
      </c>
      <c r="CD514" s="14" t="n">
        <v>7.95</v>
      </c>
      <c r="CE514" s="14" t="n">
        <v>1.475</v>
      </c>
      <c r="CF514" s="14" t="n">
        <v>96.568</v>
      </c>
      <c r="CG514" s="14" t="n">
        <v>0.16</v>
      </c>
      <c r="CH514" s="14" t="n">
        <v>1</v>
      </c>
      <c r="CI514" s="14" t="n">
        <v>0</v>
      </c>
      <c r="CJ514" s="14" t="n">
        <v>0</v>
      </c>
      <c r="CK514" s="14" t="n">
        <v>0</v>
      </c>
      <c r="CL514" s="14" t="n">
        <v>0</v>
      </c>
      <c r="CM514" s="14" t="n">
        <v>0</v>
      </c>
      <c r="CN514" s="14" t="n">
        <v>0</v>
      </c>
      <c r="CO514" s="14" t="n">
        <v>0</v>
      </c>
      <c r="CP514" s="14" t="n">
        <v>0</v>
      </c>
      <c r="CQ514" s="14" t="n">
        <v>1.348</v>
      </c>
      <c r="CR514" s="14" t="n">
        <v>0</v>
      </c>
      <c r="CS514" s="14" t="n">
        <v>5.565</v>
      </c>
      <c r="CT514" s="14" t="n">
        <v>4.861</v>
      </c>
      <c r="CU514" s="14" t="n">
        <v>11.622</v>
      </c>
    </row>
    <row r="515">
      <c r="A515" s="14" t="inlineStr">
        <is>
          <t>MRT2024</t>
        </is>
      </c>
      <c r="B515" s="14" t="inlineStr">
        <is>
          <t>MRT</t>
        </is>
      </c>
      <c r="C515" s="14" t="inlineStr">
        <is>
          <t>MRT</t>
        </is>
      </c>
      <c r="D515" s="14" t="inlineStr">
        <is>
          <t>Mauritania</t>
        </is>
      </c>
      <c r="E515" s="14" t="n">
        <v>2024</v>
      </c>
      <c r="F515" s="14" t="n">
        <v>0.16</v>
      </c>
      <c r="G515" s="14" t="n">
        <v>5.575</v>
      </c>
      <c r="H515" s="14" t="n">
        <v>1.324</v>
      </c>
      <c r="I515" s="14" t="n">
        <v>0</v>
      </c>
      <c r="J515" s="14" t="n">
        <v>5.575</v>
      </c>
      <c r="K515" s="14" t="n">
        <v>0</v>
      </c>
      <c r="L515" s="14" t="n">
        <v>1</v>
      </c>
      <c r="M515" s="14" t="n">
        <v>7.124</v>
      </c>
      <c r="N515" s="14" t="n">
        <v>3.971</v>
      </c>
      <c r="O515" s="14" t="n">
        <v>0</v>
      </c>
      <c r="P515" s="14" t="n">
        <v>7.124</v>
      </c>
      <c r="Q515" s="14" t="n">
        <v>0</v>
      </c>
      <c r="R515" s="14" t="n">
        <v>1</v>
      </c>
      <c r="S515" s="14" t="n">
        <v>12.193</v>
      </c>
      <c r="T515" s="14" t="n">
        <v>7.942</v>
      </c>
      <c r="U515" s="14" t="n">
        <v>0.266</v>
      </c>
      <c r="V515" s="14" t="n">
        <v>14.144</v>
      </c>
      <c r="W515" s="14" t="n">
        <v>0.16</v>
      </c>
      <c r="X515" s="14" t="n">
        <v>1</v>
      </c>
      <c r="Y515" s="14" t="n">
        <v>7.053</v>
      </c>
      <c r="Z515" s="14" t="n">
        <v>0.953</v>
      </c>
      <c r="AA515" s="14" t="n">
        <v>0</v>
      </c>
      <c r="AB515" s="14" t="n">
        <v>7.053</v>
      </c>
      <c r="AC515" s="14" t="n">
        <v>0</v>
      </c>
      <c r="AD515" s="14" t="n">
        <v>1</v>
      </c>
      <c r="AE515" s="14" t="n">
        <v>8.375999999999999</v>
      </c>
      <c r="AF515" s="14" t="n">
        <v>1.959</v>
      </c>
      <c r="AG515" s="14" t="n">
        <v>0</v>
      </c>
      <c r="AH515" s="14" t="n">
        <v>8.375999999999999</v>
      </c>
      <c r="AI515" s="14" t="n">
        <v>0</v>
      </c>
      <c r="AJ515" s="14" t="n">
        <v>1</v>
      </c>
      <c r="AK515" s="14" t="n">
        <v>16.318</v>
      </c>
      <c r="AL515" s="14" t="n">
        <v>8.691000000000001</v>
      </c>
      <c r="AM515" s="14" t="n">
        <v>0.356</v>
      </c>
      <c r="AN515" s="14" t="n">
        <v>18.929</v>
      </c>
      <c r="AO515" s="14" t="n">
        <v>0.16</v>
      </c>
      <c r="AP515" s="14" t="n">
        <v>1</v>
      </c>
      <c r="AQ515" s="14" t="n">
        <v>0.724</v>
      </c>
      <c r="AR515" s="14" t="n">
        <v>0.132</v>
      </c>
      <c r="AS515" s="14" t="n">
        <v>0.383</v>
      </c>
      <c r="AT515" s="14" t="n">
        <v>1.285</v>
      </c>
      <c r="AU515" s="14" t="n">
        <v>0.16</v>
      </c>
      <c r="AV515" s="14" t="n">
        <v>1</v>
      </c>
      <c r="AW515" s="14" t="n">
        <v>0.75</v>
      </c>
      <c r="AX515" s="14" t="n">
        <v>0.132</v>
      </c>
      <c r="AY515" s="14" t="n">
        <v>0.286</v>
      </c>
      <c r="AZ515" s="14" t="n">
        <v>1.202</v>
      </c>
      <c r="BA515" s="14" t="n">
        <v>0.16</v>
      </c>
      <c r="BB515" s="14" t="n">
        <v>1</v>
      </c>
      <c r="BC515" s="14" t="n">
        <v>0.513</v>
      </c>
      <c r="BD515" s="14" t="n">
        <v>0.132</v>
      </c>
      <c r="BE515" s="14" t="n">
        <v>-0.194</v>
      </c>
      <c r="BF515" s="14" t="n">
        <v>0.319</v>
      </c>
      <c r="BG515" s="14" t="n">
        <v>0</v>
      </c>
      <c r="BH515" s="14" t="n">
        <v>0</v>
      </c>
      <c r="BI515" s="14" t="n">
        <v>0.591</v>
      </c>
      <c r="BJ515" s="14" t="n">
        <v>0.132</v>
      </c>
      <c r="BK515" s="14" t="n">
        <v>0.544</v>
      </c>
      <c r="BL515" s="14" t="n">
        <v>1.317</v>
      </c>
      <c r="BM515" s="14" t="n">
        <v>0.16</v>
      </c>
      <c r="BN515" s="14" t="n">
        <v>1</v>
      </c>
      <c r="BO515" s="14" t="n">
        <v>0</v>
      </c>
      <c r="BP515" s="14" t="n">
        <v>0</v>
      </c>
      <c r="BQ515" s="14" t="n">
        <v>0.17</v>
      </c>
      <c r="BR515" s="14" t="n">
        <v>0</v>
      </c>
      <c r="BS515" s="14" t="n">
        <v>0.667</v>
      </c>
      <c r="BT515" s="14" t="n">
        <v>0</v>
      </c>
      <c r="BU515" s="14" t="n">
        <v>0</v>
      </c>
      <c r="BV515" s="14" t="n">
        <v>0.17</v>
      </c>
      <c r="BW515" s="14" t="n">
        <v>0</v>
      </c>
      <c r="BX515" s="14" t="n">
        <v>0.667</v>
      </c>
      <c r="BY515" s="14" t="n">
        <v>13.646</v>
      </c>
      <c r="BZ515" s="14" t="n">
        <v>0</v>
      </c>
      <c r="CA515" s="14" t="n">
        <v>13.646</v>
      </c>
      <c r="CB515" s="14" t="n">
        <v>0</v>
      </c>
      <c r="CC515" s="14" t="n">
        <v>82.58799999999999</v>
      </c>
      <c r="CD515" s="14" t="n">
        <v>7.95</v>
      </c>
      <c r="CE515" s="14" t="n">
        <v>1.8</v>
      </c>
      <c r="CF515" s="14" t="n">
        <v>95.80200000000001</v>
      </c>
      <c r="CG515" s="14" t="n">
        <v>0.16</v>
      </c>
      <c r="CH515" s="14" t="n">
        <v>1</v>
      </c>
      <c r="CI515" s="14" t="n">
        <v>0</v>
      </c>
      <c r="CJ515" s="14" t="n">
        <v>0</v>
      </c>
      <c r="CK515" s="14" t="n">
        <v>0</v>
      </c>
      <c r="CL515" s="14" t="n">
        <v>0</v>
      </c>
      <c r="CM515" s="14" t="n">
        <v>0</v>
      </c>
      <c r="CN515" s="14" t="n">
        <v>0</v>
      </c>
      <c r="CO515" s="14" t="n">
        <v>0</v>
      </c>
      <c r="CP515" s="14" t="n">
        <v>0</v>
      </c>
      <c r="CQ515" s="14" t="n">
        <v>1.387</v>
      </c>
      <c r="CR515" s="14" t="n">
        <v>0</v>
      </c>
      <c r="CS515" s="14" t="n">
        <v>5.729</v>
      </c>
      <c r="CT515" s="14" t="n">
        <v>4.251</v>
      </c>
      <c r="CU515" s="14" t="n">
        <v>10.168</v>
      </c>
    </row>
    <row r="516">
      <c r="A516" s="14" t="inlineStr">
        <is>
          <t>MUS2021</t>
        </is>
      </c>
      <c r="B516" s="14" t="inlineStr">
        <is>
          <t>MUS</t>
        </is>
      </c>
      <c r="C516" s="14" t="inlineStr">
        <is>
          <t>MUS</t>
        </is>
      </c>
      <c r="D516" s="14" t="inlineStr">
        <is>
          <t>Mauritius</t>
        </is>
      </c>
      <c r="E516" s="14" t="n">
        <v>2021</v>
      </c>
      <c r="F516" s="14" t="n">
        <v>0.15</v>
      </c>
      <c r="G516" s="14" t="n">
        <v>5.897</v>
      </c>
      <c r="H516" s="14" t="n">
        <v>1.143</v>
      </c>
      <c r="I516" s="14" t="n">
        <v>0</v>
      </c>
      <c r="J516" s="14" t="n">
        <v>5.897</v>
      </c>
      <c r="K516" s="14" t="n">
        <v>0</v>
      </c>
      <c r="L516" s="14" t="n">
        <v>1</v>
      </c>
      <c r="M516" s="14" t="n">
        <v>7.964</v>
      </c>
      <c r="N516" s="14" t="n">
        <v>3.43</v>
      </c>
      <c r="O516" s="14" t="n">
        <v>0.227</v>
      </c>
      <c r="P516" s="14" t="n">
        <v>8.192</v>
      </c>
      <c r="Q516" s="14" t="n">
        <v>0</v>
      </c>
      <c r="R516" s="14" t="n">
        <v>1</v>
      </c>
      <c r="S516" s="14" t="n">
        <v>11.613</v>
      </c>
      <c r="T516" s="14" t="n">
        <v>6.86</v>
      </c>
      <c r="U516" s="14" t="n">
        <v>0</v>
      </c>
      <c r="V516" s="14" t="n">
        <v>13.355</v>
      </c>
      <c r="W516" s="14" t="n">
        <v>0.15</v>
      </c>
      <c r="X516" s="14" t="n">
        <v>1</v>
      </c>
      <c r="Y516" s="14" t="n">
        <v>6.258</v>
      </c>
      <c r="Z516" s="14" t="n">
        <v>0.846</v>
      </c>
      <c r="AA516" s="14" t="n">
        <v>0</v>
      </c>
      <c r="AB516" s="14" t="n">
        <v>6.258</v>
      </c>
      <c r="AC516" s="14" t="n">
        <v>0</v>
      </c>
      <c r="AD516" s="14" t="n">
        <v>1</v>
      </c>
      <c r="AE516" s="14" t="n">
        <v>7.401</v>
      </c>
      <c r="AF516" s="14" t="n">
        <v>1.731</v>
      </c>
      <c r="AG516" s="14" t="n">
        <v>0</v>
      </c>
      <c r="AH516" s="14" t="n">
        <v>7.401</v>
      </c>
      <c r="AI516" s="14" t="n">
        <v>0</v>
      </c>
      <c r="AJ516" s="14" t="n">
        <v>1</v>
      </c>
      <c r="AK516" s="14" t="n">
        <v>14.261</v>
      </c>
      <c r="AL516" s="14" t="n">
        <v>7.595</v>
      </c>
      <c r="AM516" s="14" t="n">
        <v>0</v>
      </c>
      <c r="AN516" s="14" t="n">
        <v>16.401</v>
      </c>
      <c r="AO516" s="14" t="n">
        <v>0.15</v>
      </c>
      <c r="AP516" s="14" t="n">
        <v>1</v>
      </c>
      <c r="AQ516" s="14" t="n">
        <v>0.601</v>
      </c>
      <c r="AR516" s="14" t="n">
        <v>0.11</v>
      </c>
      <c r="AS516" s="14" t="n">
        <v>0.301</v>
      </c>
      <c r="AT516" s="14" t="n">
        <v>1.047</v>
      </c>
      <c r="AU516" s="14" t="n">
        <v>0.16</v>
      </c>
      <c r="AV516" s="14" t="n">
        <v>1</v>
      </c>
      <c r="AW516" s="14" t="n">
        <v>0.586</v>
      </c>
      <c r="AX516" s="14" t="n">
        <v>0.113</v>
      </c>
      <c r="AY516" s="14" t="n">
        <v>0.21</v>
      </c>
      <c r="AZ516" s="14" t="n">
        <v>0.922</v>
      </c>
      <c r="BA516" s="14" t="n">
        <v>0.16</v>
      </c>
      <c r="BB516" s="14" t="n">
        <v>1</v>
      </c>
      <c r="BC516" s="14" t="n">
        <v>0.329</v>
      </c>
      <c r="BD516" s="14" t="n">
        <v>0.08500000000000001</v>
      </c>
      <c r="BE516" s="14" t="n">
        <v>0.005</v>
      </c>
      <c r="BF516" s="14" t="n">
        <v>0.334</v>
      </c>
      <c r="BG516" s="14" t="n">
        <v>0</v>
      </c>
      <c r="BH516" s="14" t="n">
        <v>1</v>
      </c>
      <c r="BI516" s="14" t="n">
        <v>0.885</v>
      </c>
      <c r="BJ516" s="14" t="n">
        <v>0.196</v>
      </c>
      <c r="BK516" s="14" t="n">
        <v>0.122</v>
      </c>
      <c r="BL516" s="14" t="n">
        <v>1.168</v>
      </c>
      <c r="BM516" s="14" t="n">
        <v>0.16</v>
      </c>
      <c r="BN516" s="14" t="n">
        <v>1</v>
      </c>
      <c r="BO516" s="14" t="n">
        <v>0</v>
      </c>
      <c r="BP516" s="14" t="n">
        <v>0</v>
      </c>
      <c r="BQ516" s="14" t="n">
        <v>0.13</v>
      </c>
      <c r="BR516" s="14" t="n">
        <v>0</v>
      </c>
      <c r="BS516" s="14" t="n">
        <v>0.333</v>
      </c>
      <c r="BT516" s="14" t="n">
        <v>0</v>
      </c>
      <c r="BU516" s="14" t="n">
        <v>0</v>
      </c>
      <c r="BV516" s="14" t="n">
        <v>0.145</v>
      </c>
      <c r="BW516" s="14" t="n">
        <v>0.15</v>
      </c>
      <c r="BX516" s="14" t="n">
        <v>0.5</v>
      </c>
      <c r="BY516" s="14" t="n">
        <v>11.787</v>
      </c>
      <c r="BZ516" s="14" t="n">
        <v>0</v>
      </c>
      <c r="CA516" s="14" t="n">
        <v>11.787</v>
      </c>
      <c r="CB516" s="14" t="n">
        <v>0</v>
      </c>
      <c r="CC516" s="14" t="n">
        <v>72.879</v>
      </c>
      <c r="CD516" s="14" t="n">
        <v>2.704</v>
      </c>
      <c r="CE516" s="14" t="n">
        <v>12.966</v>
      </c>
      <c r="CF516" s="14" t="n">
        <v>85.846</v>
      </c>
      <c r="CG516" s="14" t="n">
        <v>0</v>
      </c>
      <c r="CH516" s="14" t="n">
        <v>1</v>
      </c>
      <c r="CI516" s="14" t="n">
        <v>0</v>
      </c>
      <c r="CJ516" s="14" t="n">
        <v>0</v>
      </c>
      <c r="CK516" s="14" t="n">
        <v>0</v>
      </c>
      <c r="CL516" s="14" t="n">
        <v>0</v>
      </c>
      <c r="CM516" s="14" t="n">
        <v>0</v>
      </c>
      <c r="CN516" s="14" t="n">
        <v>0</v>
      </c>
      <c r="CO516" s="14" t="n">
        <v>0</v>
      </c>
      <c r="CP516" s="14" t="n">
        <v>0</v>
      </c>
      <c r="CQ516" s="14" t="n">
        <v>1.198</v>
      </c>
      <c r="CR516" s="14" t="n">
        <v>0</v>
      </c>
      <c r="CS516" s="14" t="n">
        <v>4.776</v>
      </c>
      <c r="CT516" s="14" t="n">
        <v>4.753</v>
      </c>
      <c r="CU516" s="14" t="n">
        <v>15.162</v>
      </c>
    </row>
    <row r="517">
      <c r="A517" s="14" t="inlineStr">
        <is>
          <t>MUS2022</t>
        </is>
      </c>
      <c r="B517" s="14" t="inlineStr">
        <is>
          <t>MUS</t>
        </is>
      </c>
      <c r="C517" s="14" t="inlineStr">
        <is>
          <t>MUS</t>
        </is>
      </c>
      <c r="D517" s="14" t="inlineStr">
        <is>
          <t>Mauritius</t>
        </is>
      </c>
      <c r="E517" s="14" t="n">
        <v>2022</v>
      </c>
      <c r="F517" s="14" t="n">
        <v>0.15</v>
      </c>
      <c r="G517" s="14" t="n">
        <v>11.72</v>
      </c>
      <c r="H517" s="14" t="n">
        <v>1.235</v>
      </c>
      <c r="I517" s="14" t="n">
        <v>0</v>
      </c>
      <c r="J517" s="14" t="n">
        <v>11.72</v>
      </c>
      <c r="K517" s="14" t="n">
        <v>0</v>
      </c>
      <c r="L517" s="14" t="n">
        <v>1</v>
      </c>
      <c r="M517" s="14" t="n">
        <v>9.782999999999999</v>
      </c>
      <c r="N517" s="14" t="n">
        <v>3.704</v>
      </c>
      <c r="O517" s="14" t="n">
        <v>0.245</v>
      </c>
      <c r="P517" s="14" t="n">
        <v>10.028</v>
      </c>
      <c r="Q517" s="14" t="n">
        <v>0</v>
      </c>
      <c r="R517" s="14" t="n">
        <v>1</v>
      </c>
      <c r="S517" s="14" t="n">
        <v>17.893</v>
      </c>
      <c r="T517" s="14" t="n">
        <v>7.408</v>
      </c>
      <c r="U517" s="14" t="n">
        <v>0.199</v>
      </c>
      <c r="V517" s="14" t="n">
        <v>20.577</v>
      </c>
      <c r="W517" s="14" t="n">
        <v>0.15</v>
      </c>
      <c r="X517" s="14" t="n">
        <v>1</v>
      </c>
      <c r="Y517" s="14" t="n">
        <v>6.392</v>
      </c>
      <c r="Z517" s="14" t="n">
        <v>0.864</v>
      </c>
      <c r="AA517" s="14" t="n">
        <v>0</v>
      </c>
      <c r="AB517" s="14" t="n">
        <v>6.392</v>
      </c>
      <c r="AC517" s="14" t="n">
        <v>0</v>
      </c>
      <c r="AD517" s="14" t="n">
        <v>1</v>
      </c>
      <c r="AE517" s="14" t="n">
        <v>7.627</v>
      </c>
      <c r="AF517" s="14" t="n">
        <v>1.783</v>
      </c>
      <c r="AG517" s="14" t="n">
        <v>0</v>
      </c>
      <c r="AH517" s="14" t="n">
        <v>7.627</v>
      </c>
      <c r="AI517" s="14" t="n">
        <v>0</v>
      </c>
      <c r="AJ517" s="14" t="n">
        <v>1</v>
      </c>
      <c r="AK517" s="14" t="n">
        <v>15.035</v>
      </c>
      <c r="AL517" s="14" t="n">
        <v>8.007999999999999</v>
      </c>
      <c r="AM517" s="14" t="n">
        <v>0.167</v>
      </c>
      <c r="AN517" s="14" t="n">
        <v>17.29</v>
      </c>
      <c r="AO517" s="14" t="n">
        <v>0.15</v>
      </c>
      <c r="AP517" s="14" t="n">
        <v>1</v>
      </c>
      <c r="AQ517" s="14" t="n">
        <v>0.526</v>
      </c>
      <c r="AR517" s="14" t="n">
        <v>0.075</v>
      </c>
      <c r="AS517" s="14" t="n">
        <v>0.326</v>
      </c>
      <c r="AT517" s="14" t="n">
        <v>0.988</v>
      </c>
      <c r="AU517" s="14" t="n">
        <v>0.16</v>
      </c>
      <c r="AV517" s="14" t="n">
        <v>1</v>
      </c>
      <c r="AW517" s="14" t="n">
        <v>0.515</v>
      </c>
      <c r="AX517" s="14" t="n">
        <v>0.067</v>
      </c>
      <c r="AY517" s="14" t="n">
        <v>0.235</v>
      </c>
      <c r="AZ517" s="14" t="n">
        <v>0.87</v>
      </c>
      <c r="BA517" s="14" t="n">
        <v>0.16</v>
      </c>
      <c r="BB517" s="14" t="n">
        <v>1</v>
      </c>
      <c r="BC517" s="14" t="n">
        <v>0.309</v>
      </c>
      <c r="BD517" s="14" t="n">
        <v>0.064</v>
      </c>
      <c r="BE517" s="14" t="n">
        <v>0.006</v>
      </c>
      <c r="BF517" s="14" t="n">
        <v>0.315</v>
      </c>
      <c r="BG517" s="14" t="n">
        <v>0</v>
      </c>
      <c r="BH517" s="14" t="n">
        <v>1</v>
      </c>
      <c r="BI517" s="14" t="n">
        <v>0.844</v>
      </c>
      <c r="BJ517" s="14" t="n">
        <v>0.165</v>
      </c>
      <c r="BK517" s="14" t="n">
        <v>0.106</v>
      </c>
      <c r="BL517" s="14" t="n">
        <v>1.102</v>
      </c>
      <c r="BM517" s="14" t="n">
        <v>0.16</v>
      </c>
      <c r="BN517" s="14" t="n">
        <v>1</v>
      </c>
      <c r="BO517" s="14" t="n">
        <v>0</v>
      </c>
      <c r="BP517" s="14" t="n">
        <v>0</v>
      </c>
      <c r="BQ517" s="14" t="n">
        <v>0.122</v>
      </c>
      <c r="BR517" s="14" t="n">
        <v>0</v>
      </c>
      <c r="BS517" s="14" t="n">
        <v>0.333</v>
      </c>
      <c r="BT517" s="14" t="n">
        <v>0</v>
      </c>
      <c r="BU517" s="14" t="n">
        <v>0</v>
      </c>
      <c r="BV517" s="14" t="n">
        <v>0.137</v>
      </c>
      <c r="BW517" s="14" t="n">
        <v>0.15</v>
      </c>
      <c r="BX517" s="14" t="n">
        <v>0.5</v>
      </c>
      <c r="BY517" s="14" t="n">
        <v>12.729</v>
      </c>
      <c r="BZ517" s="14" t="n">
        <v>0</v>
      </c>
      <c r="CA517" s="14" t="n">
        <v>12.729</v>
      </c>
      <c r="CB517" s="14" t="n">
        <v>0</v>
      </c>
      <c r="CC517" s="14" t="n">
        <v>74.241</v>
      </c>
      <c r="CD517" s="14" t="n">
        <v>-15.709</v>
      </c>
      <c r="CE517" s="14" t="n">
        <v>13.531</v>
      </c>
      <c r="CF517" s="14" t="n">
        <v>87.77200000000001</v>
      </c>
      <c r="CG517" s="14" t="n">
        <v>0</v>
      </c>
      <c r="CH517" s="14" t="n">
        <v>1</v>
      </c>
      <c r="CI517" s="14" t="n">
        <v>0</v>
      </c>
      <c r="CJ517" s="14" t="n">
        <v>0</v>
      </c>
      <c r="CK517" s="14" t="n">
        <v>0</v>
      </c>
      <c r="CL517" s="14" t="n">
        <v>0</v>
      </c>
      <c r="CM517" s="14" t="n">
        <v>0</v>
      </c>
      <c r="CN517" s="14" t="n">
        <v>0</v>
      </c>
      <c r="CO517" s="14" t="n">
        <v>0</v>
      </c>
      <c r="CP517" s="14" t="n">
        <v>0</v>
      </c>
      <c r="CQ517" s="14" t="n">
        <v>1.294</v>
      </c>
      <c r="CR517" s="14" t="n">
        <v>0</v>
      </c>
      <c r="CS517" s="14" t="n">
        <v>5.158</v>
      </c>
      <c r="CT517" s="14" t="n">
        <v>10.485</v>
      </c>
      <c r="CU517" s="14" t="n">
        <v>31.326</v>
      </c>
    </row>
    <row r="518">
      <c r="A518" s="14" t="inlineStr">
        <is>
          <t>MUS2023</t>
        </is>
      </c>
      <c r="B518" s="14" t="inlineStr">
        <is>
          <t>MUS</t>
        </is>
      </c>
      <c r="C518" s="14" t="inlineStr">
        <is>
          <t>MUS</t>
        </is>
      </c>
      <c r="D518" s="14" t="inlineStr">
        <is>
          <t>Mauritius</t>
        </is>
      </c>
      <c r="E518" s="14" t="n">
        <v>2023</v>
      </c>
      <c r="F518" s="14" t="n">
        <v>0.15</v>
      </c>
      <c r="G518" s="14" t="n">
        <v>5.882</v>
      </c>
      <c r="H518" s="14" t="n">
        <v>1.245</v>
      </c>
      <c r="I518" s="14" t="n">
        <v>0</v>
      </c>
      <c r="J518" s="14" t="n">
        <v>5.882</v>
      </c>
      <c r="K518" s="14" t="n">
        <v>0</v>
      </c>
      <c r="L518" s="14" t="n">
        <v>1</v>
      </c>
      <c r="M518" s="14" t="n">
        <v>7.592</v>
      </c>
      <c r="N518" s="14" t="n">
        <v>3.734</v>
      </c>
      <c r="O518" s="14" t="n">
        <v>0.255</v>
      </c>
      <c r="P518" s="14" t="n">
        <v>7.848</v>
      </c>
      <c r="Q518" s="14" t="n">
        <v>0</v>
      </c>
      <c r="R518" s="14" t="n">
        <v>1</v>
      </c>
      <c r="S518" s="14" t="n">
        <v>12.105</v>
      </c>
      <c r="T518" s="14" t="n">
        <v>7.468</v>
      </c>
      <c r="U518" s="14" t="n">
        <v>0.201</v>
      </c>
      <c r="V518" s="14" t="n">
        <v>13.921</v>
      </c>
      <c r="W518" s="14" t="n">
        <v>0.15</v>
      </c>
      <c r="X518" s="14" t="n">
        <v>1</v>
      </c>
      <c r="Y518" s="14" t="n">
        <v>6.656</v>
      </c>
      <c r="Z518" s="14" t="n">
        <v>0.9</v>
      </c>
      <c r="AA518" s="14" t="n">
        <v>0</v>
      </c>
      <c r="AB518" s="14" t="n">
        <v>6.656</v>
      </c>
      <c r="AC518" s="14" t="n">
        <v>0</v>
      </c>
      <c r="AD518" s="14" t="n">
        <v>1</v>
      </c>
      <c r="AE518" s="14" t="n">
        <v>7.942</v>
      </c>
      <c r="AF518" s="14" t="n">
        <v>1.857</v>
      </c>
      <c r="AG518" s="14" t="n">
        <v>0</v>
      </c>
      <c r="AH518" s="14" t="n">
        <v>7.942</v>
      </c>
      <c r="AI518" s="14" t="n">
        <v>0</v>
      </c>
      <c r="AJ518" s="14" t="n">
        <v>1</v>
      </c>
      <c r="AK518" s="14" t="n">
        <v>15.656</v>
      </c>
      <c r="AL518" s="14" t="n">
        <v>8.337999999999999</v>
      </c>
      <c r="AM518" s="14" t="n">
        <v>0.26</v>
      </c>
      <c r="AN518" s="14" t="n">
        <v>18.004</v>
      </c>
      <c r="AO518" s="14" t="n">
        <v>0.15</v>
      </c>
      <c r="AP518" s="14" t="n">
        <v>1</v>
      </c>
      <c r="AQ518" s="14" t="n">
        <v>0.743</v>
      </c>
      <c r="AR518" s="14" t="n">
        <v>0.125</v>
      </c>
      <c r="AS518" s="14" t="n">
        <v>0.336</v>
      </c>
      <c r="AT518" s="14" t="n">
        <v>1.251</v>
      </c>
      <c r="AU518" s="14" t="n">
        <v>0.16</v>
      </c>
      <c r="AV518" s="14" t="n">
        <v>1</v>
      </c>
      <c r="AW518" s="14" t="n">
        <v>0.647</v>
      </c>
      <c r="AX518" s="14" t="n">
        <v>0.111</v>
      </c>
      <c r="AY518" s="14" t="n">
        <v>0.305</v>
      </c>
      <c r="AZ518" s="14" t="n">
        <v>1.104</v>
      </c>
      <c r="BA518" s="14" t="n">
        <v>0.16</v>
      </c>
      <c r="BB518" s="14" t="n">
        <v>1</v>
      </c>
      <c r="BC518" s="14" t="n">
        <v>0.302</v>
      </c>
      <c r="BD518" s="14" t="n">
        <v>0.073</v>
      </c>
      <c r="BE518" s="14" t="n">
        <v>0.005</v>
      </c>
      <c r="BF518" s="14" t="n">
        <v>0.308</v>
      </c>
      <c r="BG518" s="14" t="n">
        <v>0</v>
      </c>
      <c r="BH518" s="14" t="n">
        <v>1</v>
      </c>
      <c r="BI518" s="14" t="n">
        <v>0.779</v>
      </c>
      <c r="BJ518" s="14" t="n">
        <v>0.17</v>
      </c>
      <c r="BK518" s="14" t="n">
        <v>0.148</v>
      </c>
      <c r="BL518" s="14" t="n">
        <v>1.076</v>
      </c>
      <c r="BM518" s="14" t="n">
        <v>0.16</v>
      </c>
      <c r="BN518" s="14" t="n">
        <v>1</v>
      </c>
      <c r="BO518" s="14" t="n">
        <v>0</v>
      </c>
      <c r="BP518" s="14" t="n">
        <v>0</v>
      </c>
      <c r="BQ518" s="14" t="n">
        <v>0.128</v>
      </c>
      <c r="BR518" s="14" t="n">
        <v>0</v>
      </c>
      <c r="BS518" s="14" t="n">
        <v>0.333</v>
      </c>
      <c r="BT518" s="14" t="n">
        <v>0</v>
      </c>
      <c r="BU518" s="14" t="n">
        <v>0</v>
      </c>
      <c r="BV518" s="14" t="n">
        <v>0.135</v>
      </c>
      <c r="BW518" s="14" t="n">
        <v>0.15</v>
      </c>
      <c r="BX518" s="14" t="n">
        <v>0.5</v>
      </c>
      <c r="BY518" s="14" t="n">
        <v>13.254</v>
      </c>
      <c r="BZ518" s="14" t="n">
        <v>0</v>
      </c>
      <c r="CA518" s="14" t="n">
        <v>13.254</v>
      </c>
      <c r="CB518" s="14" t="n">
        <v>0</v>
      </c>
      <c r="CC518" s="14" t="n">
        <v>97.506</v>
      </c>
      <c r="CD518" s="14" t="n">
        <v>22.208</v>
      </c>
      <c r="CE518" s="14" t="n">
        <v>15.104</v>
      </c>
      <c r="CF518" s="14" t="n">
        <v>112.61</v>
      </c>
      <c r="CG518" s="14" t="n">
        <v>0</v>
      </c>
      <c r="CH518" s="14" t="n">
        <v>1</v>
      </c>
      <c r="CI518" s="14" t="n">
        <v>0</v>
      </c>
      <c r="CJ518" s="14" t="n">
        <v>0</v>
      </c>
      <c r="CK518" s="14" t="n">
        <v>0</v>
      </c>
      <c r="CL518" s="14" t="n">
        <v>0</v>
      </c>
      <c r="CM518" s="14" t="n">
        <v>0</v>
      </c>
      <c r="CN518" s="14" t="n">
        <v>0</v>
      </c>
      <c r="CO518" s="14" t="n">
        <v>0</v>
      </c>
      <c r="CP518" s="14" t="n">
        <v>0.064</v>
      </c>
      <c r="CQ518" s="14" t="n">
        <v>1.348</v>
      </c>
      <c r="CR518" s="14" t="n">
        <v>0</v>
      </c>
      <c r="CS518" s="14" t="n">
        <v>5.37</v>
      </c>
      <c r="CT518" s="14" t="n">
        <v>4.861</v>
      </c>
      <c r="CU518" s="14" t="n">
        <v>11.622</v>
      </c>
    </row>
    <row r="519">
      <c r="A519" s="14" t="inlineStr">
        <is>
          <t>MUS2024</t>
        </is>
      </c>
      <c r="B519" s="14" t="inlineStr">
        <is>
          <t>MUS</t>
        </is>
      </c>
      <c r="C519" s="14" t="inlineStr">
        <is>
          <t>MUS</t>
        </is>
      </c>
      <c r="D519" s="14" t="inlineStr">
        <is>
          <t>Mauritius</t>
        </is>
      </c>
      <c r="E519" s="14" t="n">
        <v>2024</v>
      </c>
      <c r="F519" s="14" t="n">
        <v>0.15</v>
      </c>
      <c r="G519" s="14" t="n">
        <v>5.35</v>
      </c>
      <c r="H519" s="14" t="n">
        <v>1.281</v>
      </c>
      <c r="I519" s="14" t="n">
        <v>0</v>
      </c>
      <c r="J519" s="14" t="n">
        <v>5.35</v>
      </c>
      <c r="K519" s="14" t="n">
        <v>0</v>
      </c>
      <c r="L519" s="14" t="n">
        <v>1</v>
      </c>
      <c r="M519" s="14" t="n">
        <v>6.884</v>
      </c>
      <c r="N519" s="14" t="n">
        <v>3.844</v>
      </c>
      <c r="O519" s="14" t="n">
        <v>0.263</v>
      </c>
      <c r="P519" s="14" t="n">
        <v>7.147</v>
      </c>
      <c r="Q519" s="14" t="n">
        <v>0</v>
      </c>
      <c r="R519" s="14" t="n">
        <v>1</v>
      </c>
      <c r="S519" s="14" t="n">
        <v>11.757</v>
      </c>
      <c r="T519" s="14" t="n">
        <v>7.689</v>
      </c>
      <c r="U519" s="14" t="n">
        <v>0.24</v>
      </c>
      <c r="V519" s="14" t="n">
        <v>13.521</v>
      </c>
      <c r="W519" s="14" t="n">
        <v>0.15</v>
      </c>
      <c r="X519" s="14" t="n">
        <v>1</v>
      </c>
      <c r="Y519" s="14" t="n">
        <v>3.781</v>
      </c>
      <c r="Z519" s="14" t="n">
        <v>0.511</v>
      </c>
      <c r="AA519" s="14" t="n">
        <v>0</v>
      </c>
      <c r="AB519" s="14" t="n">
        <v>3.781</v>
      </c>
      <c r="AC519" s="14" t="n">
        <v>0</v>
      </c>
      <c r="AD519" s="14" t="n">
        <v>1</v>
      </c>
      <c r="AE519" s="14" t="n">
        <v>5.104</v>
      </c>
      <c r="AF519" s="14" t="n">
        <v>1.194</v>
      </c>
      <c r="AG519" s="14" t="n">
        <v>0</v>
      </c>
      <c r="AH519" s="14" t="n">
        <v>5.104</v>
      </c>
      <c r="AI519" s="14" t="n">
        <v>0</v>
      </c>
      <c r="AJ519" s="14" t="n">
        <v>1</v>
      </c>
      <c r="AK519" s="14" t="n">
        <v>13.046</v>
      </c>
      <c r="AL519" s="14" t="n">
        <v>6.948</v>
      </c>
      <c r="AM519" s="14" t="n">
        <v>0.267</v>
      </c>
      <c r="AN519" s="14" t="n">
        <v>15.003</v>
      </c>
      <c r="AO519" s="14" t="n">
        <v>0.15</v>
      </c>
      <c r="AP519" s="14" t="n">
        <v>1</v>
      </c>
      <c r="AQ519" s="14" t="n">
        <v>0.712</v>
      </c>
      <c r="AR519" s="14" t="n">
        <v>0.129</v>
      </c>
      <c r="AS519" s="14" t="n">
        <v>0.34</v>
      </c>
      <c r="AT519" s="14" t="n">
        <v>1.22</v>
      </c>
      <c r="AU519" s="14" t="n">
        <v>0.16</v>
      </c>
      <c r="AV519" s="14" t="n">
        <v>1</v>
      </c>
      <c r="AW519" s="14" t="n">
        <v>0.648</v>
      </c>
      <c r="AX519" s="14" t="n">
        <v>0.119</v>
      </c>
      <c r="AY519" s="14" t="n">
        <v>0.279</v>
      </c>
      <c r="AZ519" s="14" t="n">
        <v>1.076</v>
      </c>
      <c r="BA519" s="14" t="n">
        <v>0.16</v>
      </c>
      <c r="BB519" s="14" t="n">
        <v>1</v>
      </c>
      <c r="BC519" s="14" t="n">
        <v>0.295</v>
      </c>
      <c r="BD519" s="14" t="n">
        <v>0.076</v>
      </c>
      <c r="BE519" s="14" t="n">
        <v>0.005</v>
      </c>
      <c r="BF519" s="14" t="n">
        <v>0.3</v>
      </c>
      <c r="BG519" s="14" t="n">
        <v>0</v>
      </c>
      <c r="BH519" s="14" t="n">
        <v>1</v>
      </c>
      <c r="BI519" s="14" t="n">
        <v>0.758</v>
      </c>
      <c r="BJ519" s="14" t="n">
        <v>0.167</v>
      </c>
      <c r="BK519" s="14" t="n">
        <v>0.146</v>
      </c>
      <c r="BL519" s="14" t="n">
        <v>1.049</v>
      </c>
      <c r="BM519" s="14" t="n">
        <v>0.16</v>
      </c>
      <c r="BN519" s="14" t="n">
        <v>1</v>
      </c>
      <c r="BO519" s="14" t="n">
        <v>0</v>
      </c>
      <c r="BP519" s="14" t="n">
        <v>0</v>
      </c>
      <c r="BQ519" s="14" t="n">
        <v>0.136</v>
      </c>
      <c r="BR519" s="14" t="n">
        <v>0</v>
      </c>
      <c r="BS519" s="14" t="n">
        <v>0.333</v>
      </c>
      <c r="BT519" s="14" t="n">
        <v>0</v>
      </c>
      <c r="BU519" s="14" t="n">
        <v>0</v>
      </c>
      <c r="BV519" s="14" t="n">
        <v>0.132</v>
      </c>
      <c r="BW519" s="14" t="n">
        <v>0.15</v>
      </c>
      <c r="BX519" s="14" t="n">
        <v>0.5</v>
      </c>
      <c r="BY519" s="14" t="n">
        <v>13.646</v>
      </c>
      <c r="BZ519" s="14" t="n">
        <v>0</v>
      </c>
      <c r="CA519" s="14" t="n">
        <v>13.646</v>
      </c>
      <c r="CB519" s="14" t="n">
        <v>0</v>
      </c>
      <c r="CC519" s="14" t="n">
        <v>100.885</v>
      </c>
      <c r="CD519" s="14" t="n">
        <v>26.247</v>
      </c>
      <c r="CE519" s="14" t="n">
        <v>15.313</v>
      </c>
      <c r="CF519" s="14" t="n">
        <v>116.198</v>
      </c>
      <c r="CG519" s="14" t="n">
        <v>0</v>
      </c>
      <c r="CH519" s="14" t="n">
        <v>1</v>
      </c>
      <c r="CI519" s="14" t="n">
        <v>0</v>
      </c>
      <c r="CJ519" s="14" t="n">
        <v>0</v>
      </c>
      <c r="CK519" s="14" t="n">
        <v>0</v>
      </c>
      <c r="CL519" s="14" t="n">
        <v>0</v>
      </c>
      <c r="CM519" s="14" t="n">
        <v>0</v>
      </c>
      <c r="CN519" s="14" t="n">
        <v>0</v>
      </c>
      <c r="CO519" s="14" t="n">
        <v>0</v>
      </c>
      <c r="CP519" s="14" t="n">
        <v>0.064</v>
      </c>
      <c r="CQ519" s="14" t="n">
        <v>1.387</v>
      </c>
      <c r="CR519" s="14" t="n">
        <v>0</v>
      </c>
      <c r="CS519" s="14" t="n">
        <v>5.529</v>
      </c>
      <c r="CT519" s="14" t="n">
        <v>4.251</v>
      </c>
      <c r="CU519" s="14" t="n">
        <v>10.168</v>
      </c>
    </row>
    <row r="520">
      <c r="A520" s="14" t="inlineStr">
        <is>
          <t>MEX2021</t>
        </is>
      </c>
      <c r="B520" s="14" t="inlineStr">
        <is>
          <t>MEX</t>
        </is>
      </c>
      <c r="C520" s="14" t="inlineStr">
        <is>
          <t>MEX</t>
        </is>
      </c>
      <c r="D520" s="14" t="inlineStr">
        <is>
          <t>Mexico</t>
        </is>
      </c>
      <c r="E520" s="14" t="n">
        <v>2021</v>
      </c>
      <c r="F520" s="14" t="n">
        <v>0.16</v>
      </c>
      <c r="G520" s="14" t="n">
        <v>2.755</v>
      </c>
      <c r="H520" s="14" t="n">
        <v>0.603</v>
      </c>
      <c r="I520" s="14" t="n">
        <v>0.047</v>
      </c>
      <c r="J520" s="14" t="n">
        <v>2.802</v>
      </c>
      <c r="K520" s="14" t="n">
        <v>0</v>
      </c>
      <c r="L520" s="14" t="n">
        <v>1</v>
      </c>
      <c r="M520" s="14" t="n">
        <v>3.178</v>
      </c>
      <c r="N520" s="14" t="n">
        <v>1.44</v>
      </c>
      <c r="O520" s="14" t="n">
        <v>0.049</v>
      </c>
      <c r="P520" s="14" t="n">
        <v>3.227</v>
      </c>
      <c r="Q520" s="14" t="n">
        <v>0</v>
      </c>
      <c r="R520" s="14" t="n">
        <v>1</v>
      </c>
      <c r="S520" s="14" t="n">
        <v>8.807</v>
      </c>
      <c r="T520" s="14" t="n">
        <v>5.482</v>
      </c>
      <c r="U520" s="14" t="n">
        <v>0.047</v>
      </c>
      <c r="V520" s="14" t="n">
        <v>10.27</v>
      </c>
      <c r="W520" s="14" t="n">
        <v>0.16</v>
      </c>
      <c r="X520" s="14" t="n">
        <v>1</v>
      </c>
      <c r="Y520" s="14" t="n">
        <v>5.149</v>
      </c>
      <c r="Z520" s="14" t="n">
        <v>0.569</v>
      </c>
      <c r="AA520" s="14" t="n">
        <v>0.034</v>
      </c>
      <c r="AB520" s="14" t="n">
        <v>5.182</v>
      </c>
      <c r="AC520" s="14" t="n">
        <v>0</v>
      </c>
      <c r="AD520" s="14" t="n">
        <v>1</v>
      </c>
      <c r="AE520" s="14" t="n">
        <v>14.015</v>
      </c>
      <c r="AF520" s="14" t="n">
        <v>2.758</v>
      </c>
      <c r="AG520" s="14" t="n">
        <v>-7.356</v>
      </c>
      <c r="AH520" s="14" t="n">
        <v>6.659</v>
      </c>
      <c r="AI520" s="14" t="n">
        <v>0</v>
      </c>
      <c r="AJ520" s="14" t="n">
        <v>1</v>
      </c>
      <c r="AK520" s="14" t="n">
        <v>19.346</v>
      </c>
      <c r="AL520" s="14" t="n">
        <v>9.494999999999999</v>
      </c>
      <c r="AM520" s="14" t="n">
        <v>-4.052</v>
      </c>
      <c r="AN520" s="14" t="n">
        <v>17.741</v>
      </c>
      <c r="AO520" s="14" t="n">
        <v>0.16</v>
      </c>
      <c r="AP520" s="14" t="n">
        <v>1</v>
      </c>
      <c r="AQ520" s="14" t="n">
        <v>0.649</v>
      </c>
      <c r="AR520" s="14" t="n">
        <v>0.114</v>
      </c>
      <c r="AS520" s="14" t="n">
        <v>0.204</v>
      </c>
      <c r="AT520" s="14" t="n">
        <v>0.99</v>
      </c>
      <c r="AU520" s="14" t="n">
        <v>0.16</v>
      </c>
      <c r="AV520" s="14" t="n">
        <v>1</v>
      </c>
      <c r="AW520" s="14" t="n">
        <v>0.577</v>
      </c>
      <c r="AX520" s="14" t="n">
        <v>0.114</v>
      </c>
      <c r="AY520" s="14" t="n">
        <v>0.335</v>
      </c>
      <c r="AZ520" s="14" t="n">
        <v>1.058</v>
      </c>
      <c r="BA520" s="14" t="n">
        <v>0.16</v>
      </c>
      <c r="BB520" s="14" t="n">
        <v>1</v>
      </c>
      <c r="BC520" s="14" t="n">
        <v>0.458</v>
      </c>
      <c r="BD520" s="14" t="n">
        <v>0.114</v>
      </c>
      <c r="BE520" s="14" t="n">
        <v>0.114</v>
      </c>
      <c r="BF520" s="14" t="n">
        <v>0.663</v>
      </c>
      <c r="BG520" s="14" t="n">
        <v>0.16</v>
      </c>
      <c r="BH520" s="14" t="n">
        <v>1</v>
      </c>
      <c r="BI520" s="14" t="n">
        <v>0.491</v>
      </c>
      <c r="BJ520" s="14" t="n">
        <v>0.114</v>
      </c>
      <c r="BK520" s="14" t="n">
        <v>0.285</v>
      </c>
      <c r="BL520" s="14" t="n">
        <v>0.9</v>
      </c>
      <c r="BM520" s="14" t="n">
        <v>0.16</v>
      </c>
      <c r="BN520" s="14" t="n">
        <v>1</v>
      </c>
      <c r="BO520" s="14" t="n">
        <v>0</v>
      </c>
      <c r="BP520" s="14" t="n">
        <v>-0.007</v>
      </c>
      <c r="BQ520" s="14" t="n">
        <v>0.101</v>
      </c>
      <c r="BR520" s="14" t="n">
        <v>0</v>
      </c>
      <c r="BS520" s="14" t="n">
        <v>1</v>
      </c>
      <c r="BT520" s="14" t="n">
        <v>0</v>
      </c>
      <c r="BU520" s="14" t="n">
        <v>-0.007</v>
      </c>
      <c r="BV520" s="14" t="n">
        <v>0.109</v>
      </c>
      <c r="BW520" s="14" t="n">
        <v>0.16</v>
      </c>
      <c r="BX520" s="14" t="n">
        <v>0.667</v>
      </c>
      <c r="BY520" s="14" t="n">
        <v>11.787</v>
      </c>
      <c r="BZ520" s="14" t="n">
        <v>0</v>
      </c>
      <c r="CA520" s="14" t="n">
        <v>11.787</v>
      </c>
      <c r="CB520" s="14" t="n">
        <v>0</v>
      </c>
      <c r="CC520" s="14" t="n">
        <v>78.125</v>
      </c>
      <c r="CD520" s="14" t="n">
        <v>7.95</v>
      </c>
      <c r="CE520" s="14" t="n">
        <v>-26.724</v>
      </c>
      <c r="CF520" s="14" t="n">
        <v>59.625</v>
      </c>
      <c r="CG520" s="14" t="n">
        <v>0</v>
      </c>
      <c r="CH520" s="14" t="n">
        <v>1</v>
      </c>
      <c r="CI520" s="14" t="n">
        <v>0</v>
      </c>
      <c r="CJ520" s="14" t="n">
        <v>0</v>
      </c>
      <c r="CK520" s="14" t="n">
        <v>0</v>
      </c>
      <c r="CL520" s="14" t="n">
        <v>0</v>
      </c>
      <c r="CM520" s="14" t="n">
        <v>0</v>
      </c>
      <c r="CN520" s="14" t="n">
        <v>1.744</v>
      </c>
      <c r="CO520" s="14" t="n">
        <v>6.028</v>
      </c>
      <c r="CP520" s="14" t="n">
        <v>0</v>
      </c>
      <c r="CQ520" s="14" t="n">
        <v>1.198</v>
      </c>
      <c r="CR520" s="14" t="n">
        <v>0</v>
      </c>
      <c r="CS520" s="14" t="n">
        <v>6.891</v>
      </c>
      <c r="CT520" s="14" t="n">
        <v>4.753</v>
      </c>
      <c r="CU520" s="14" t="n">
        <v>15.983</v>
      </c>
    </row>
    <row r="521">
      <c r="A521" s="14" t="inlineStr">
        <is>
          <t>MEX2022</t>
        </is>
      </c>
      <c r="B521" s="14" t="inlineStr">
        <is>
          <t>MEX</t>
        </is>
      </c>
      <c r="C521" s="14" t="inlineStr">
        <is>
          <t>MEX</t>
        </is>
      </c>
      <c r="D521" s="14" t="inlineStr">
        <is>
          <t>Mexico</t>
        </is>
      </c>
      <c r="E521" s="14" t="n">
        <v>2022</v>
      </c>
      <c r="F521" s="14" t="n">
        <v>0.16</v>
      </c>
      <c r="G521" s="14" t="n">
        <v>6.927</v>
      </c>
      <c r="H521" s="14" t="n">
        <v>1.076</v>
      </c>
      <c r="I521" s="14" t="n">
        <v>0.017</v>
      </c>
      <c r="J521" s="14" t="n">
        <v>6.944</v>
      </c>
      <c r="K521" s="14" t="n">
        <v>0</v>
      </c>
      <c r="L521" s="14" t="n">
        <v>1</v>
      </c>
      <c r="M521" s="14" t="n">
        <v>4.787</v>
      </c>
      <c r="N521" s="14" t="n">
        <v>1.977</v>
      </c>
      <c r="O521" s="14" t="n">
        <v>0.018</v>
      </c>
      <c r="P521" s="14" t="n">
        <v>4.805</v>
      </c>
      <c r="Q521" s="14" t="n">
        <v>0</v>
      </c>
      <c r="R521" s="14" t="n">
        <v>1</v>
      </c>
      <c r="S521" s="14" t="n">
        <v>13.543</v>
      </c>
      <c r="T521" s="14" t="n">
        <v>6.158</v>
      </c>
      <c r="U521" s="14" t="n">
        <v>0.178</v>
      </c>
      <c r="V521" s="14" t="n">
        <v>15.729</v>
      </c>
      <c r="W521" s="14" t="n">
        <v>0.16</v>
      </c>
      <c r="X521" s="14" t="n">
        <v>1</v>
      </c>
      <c r="Y521" s="14" t="n">
        <v>5.125</v>
      </c>
      <c r="Z521" s="14" t="n">
        <v>0.538</v>
      </c>
      <c r="AA521" s="14" t="n">
        <v>0.058</v>
      </c>
      <c r="AB521" s="14" t="n">
        <v>5.184</v>
      </c>
      <c r="AC521" s="14" t="n">
        <v>0</v>
      </c>
      <c r="AD521" s="14" t="n">
        <v>1</v>
      </c>
      <c r="AE521" s="14" t="n">
        <v>27.708</v>
      </c>
      <c r="AF521" s="14" t="n">
        <v>5.137</v>
      </c>
      <c r="AG521" s="14" t="n">
        <v>-19.093</v>
      </c>
      <c r="AH521" s="14" t="n">
        <v>8.615</v>
      </c>
      <c r="AI521" s="14" t="n">
        <v>0</v>
      </c>
      <c r="AJ521" s="14" t="n">
        <v>1</v>
      </c>
      <c r="AK521" s="14" t="n">
        <v>33.587</v>
      </c>
      <c r="AL521" s="14" t="n">
        <v>16.039</v>
      </c>
      <c r="AM521" s="14" t="n">
        <v>-16.538</v>
      </c>
      <c r="AN521" s="14" t="n">
        <v>19.777</v>
      </c>
      <c r="AO521" s="14" t="n">
        <v>0.16</v>
      </c>
      <c r="AP521" s="14" t="n">
        <v>1</v>
      </c>
      <c r="AQ521" s="14" t="n">
        <v>0.896</v>
      </c>
      <c r="AR521" s="14" t="n">
        <v>0.123</v>
      </c>
      <c r="AS521" s="14" t="n">
        <v>0.012</v>
      </c>
      <c r="AT521" s="14" t="n">
        <v>1.053</v>
      </c>
      <c r="AU521" s="14" t="n">
        <v>0.16</v>
      </c>
      <c r="AV521" s="14" t="n">
        <v>1</v>
      </c>
      <c r="AW521" s="14" t="n">
        <v>0.89</v>
      </c>
      <c r="AX521" s="14" t="n">
        <v>0.123</v>
      </c>
      <c r="AY521" s="14" t="n">
        <v>0.083</v>
      </c>
      <c r="AZ521" s="14" t="n">
        <v>1.129</v>
      </c>
      <c r="BA521" s="14" t="n">
        <v>0.16</v>
      </c>
      <c r="BB521" s="14" t="n">
        <v>1</v>
      </c>
      <c r="BC521" s="14" t="n">
        <v>0.62</v>
      </c>
      <c r="BD521" s="14" t="n">
        <v>0.123</v>
      </c>
      <c r="BE521" s="14" t="n">
        <v>-0.028</v>
      </c>
      <c r="BF521" s="14" t="n">
        <v>0.6870000000000001</v>
      </c>
      <c r="BG521" s="14" t="n">
        <v>0.16</v>
      </c>
      <c r="BH521" s="14" t="n">
        <v>1</v>
      </c>
      <c r="BI521" s="14" t="n">
        <v>0.608</v>
      </c>
      <c r="BJ521" s="14" t="n">
        <v>0.123</v>
      </c>
      <c r="BK521" s="14" t="n">
        <v>0.189</v>
      </c>
      <c r="BL521" s="14" t="n">
        <v>0.924</v>
      </c>
      <c r="BM521" s="14" t="n">
        <v>0.16</v>
      </c>
      <c r="BN521" s="14" t="n">
        <v>1</v>
      </c>
      <c r="BO521" s="14" t="n">
        <v>0</v>
      </c>
      <c r="BP521" s="14" t="n">
        <v>-0.011</v>
      </c>
      <c r="BQ521" s="14" t="n">
        <v>0.08599999999999999</v>
      </c>
      <c r="BR521" s="14" t="n">
        <v>0</v>
      </c>
      <c r="BS521" s="14" t="n">
        <v>1</v>
      </c>
      <c r="BT521" s="14" t="n">
        <v>0</v>
      </c>
      <c r="BU521" s="14" t="n">
        <v>-0.011</v>
      </c>
      <c r="BV521" s="14" t="n">
        <v>0.116</v>
      </c>
      <c r="BW521" s="14" t="n">
        <v>0.16</v>
      </c>
      <c r="BX521" s="14" t="n">
        <v>0.667</v>
      </c>
      <c r="BY521" s="14" t="n">
        <v>12.729</v>
      </c>
      <c r="BZ521" s="14" t="n">
        <v>0</v>
      </c>
      <c r="CA521" s="14" t="n">
        <v>12.729</v>
      </c>
      <c r="CB521" s="14" t="n">
        <v>0</v>
      </c>
      <c r="CC521" s="14" t="n">
        <v>97.90000000000001</v>
      </c>
      <c r="CD521" s="14" t="n">
        <v>7.95</v>
      </c>
      <c r="CE521" s="14" t="n">
        <v>-14.562</v>
      </c>
      <c r="CF521" s="14" t="n">
        <v>96.672</v>
      </c>
      <c r="CG521" s="14" t="n">
        <v>0</v>
      </c>
      <c r="CH521" s="14" t="n">
        <v>1</v>
      </c>
      <c r="CI521" s="14" t="n">
        <v>0</v>
      </c>
      <c r="CJ521" s="14" t="n">
        <v>0</v>
      </c>
      <c r="CK521" s="14" t="n">
        <v>0</v>
      </c>
      <c r="CL521" s="14" t="n">
        <v>0</v>
      </c>
      <c r="CM521" s="14" t="n">
        <v>0</v>
      </c>
      <c r="CN521" s="14" t="n">
        <v>2.163</v>
      </c>
      <c r="CO521" s="14" t="n">
        <v>6.73</v>
      </c>
      <c r="CP521" s="14" t="n">
        <v>0</v>
      </c>
      <c r="CQ521" s="14" t="n">
        <v>1.294</v>
      </c>
      <c r="CR521" s="14" t="n">
        <v>0</v>
      </c>
      <c r="CS521" s="14" t="n">
        <v>7.442</v>
      </c>
      <c r="CT521" s="14" t="n">
        <v>10.485</v>
      </c>
      <c r="CU521" s="14" t="n">
        <v>29.494</v>
      </c>
    </row>
    <row r="522">
      <c r="A522" s="14" t="inlineStr">
        <is>
          <t>MEX2023</t>
        </is>
      </c>
      <c r="B522" s="14" t="inlineStr">
        <is>
          <t>MEX</t>
        </is>
      </c>
      <c r="C522" s="14" t="inlineStr">
        <is>
          <t>MEX</t>
        </is>
      </c>
      <c r="D522" s="14" t="inlineStr">
        <is>
          <t>Mexico</t>
        </is>
      </c>
      <c r="E522" s="14" t="n">
        <v>2023</v>
      </c>
      <c r="F522" s="14" t="n">
        <v>0.16</v>
      </c>
      <c r="G522" s="14" t="n">
        <v>3.215</v>
      </c>
      <c r="H522" s="14" t="n">
        <v>0.732</v>
      </c>
      <c r="I522" s="14" t="n">
        <v>0.021</v>
      </c>
      <c r="J522" s="14" t="n">
        <v>3.236</v>
      </c>
      <c r="K522" s="14" t="n">
        <v>0</v>
      </c>
      <c r="L522" s="14" t="n">
        <v>1</v>
      </c>
      <c r="M522" s="14" t="n">
        <v>3.523</v>
      </c>
      <c r="N522" s="14" t="n">
        <v>1.747</v>
      </c>
      <c r="O522" s="14" t="n">
        <v>0.022</v>
      </c>
      <c r="P522" s="14" t="n">
        <v>3.545</v>
      </c>
      <c r="Q522" s="14" t="n">
        <v>0</v>
      </c>
      <c r="R522" s="14" t="n">
        <v>1</v>
      </c>
      <c r="S522" s="14" t="n">
        <v>10.007</v>
      </c>
      <c r="T522" s="14" t="n">
        <v>6.37</v>
      </c>
      <c r="U522" s="14" t="n">
        <v>0.198</v>
      </c>
      <c r="V522" s="14" t="n">
        <v>11.632</v>
      </c>
      <c r="W522" s="14" t="n">
        <v>0.16</v>
      </c>
      <c r="X522" s="14" t="n">
        <v>1</v>
      </c>
      <c r="Y522" s="14" t="n">
        <v>5.575</v>
      </c>
      <c r="Z522" s="14" t="n">
        <v>0.625</v>
      </c>
      <c r="AA522" s="14" t="n">
        <v>0.083</v>
      </c>
      <c r="AB522" s="14" t="n">
        <v>5.659</v>
      </c>
      <c r="AC522" s="14" t="n">
        <v>0</v>
      </c>
      <c r="AD522" s="14" t="n">
        <v>1</v>
      </c>
      <c r="AE522" s="14" t="n">
        <v>9.507999999999999</v>
      </c>
      <c r="AF522" s="14" t="n">
        <v>1.894</v>
      </c>
      <c r="AG522" s="14" t="n">
        <v>-3.056</v>
      </c>
      <c r="AH522" s="14" t="n">
        <v>6.452</v>
      </c>
      <c r="AI522" s="14" t="n">
        <v>0</v>
      </c>
      <c r="AJ522" s="14" t="n">
        <v>1</v>
      </c>
      <c r="AK522" s="14" t="n">
        <v>15.693</v>
      </c>
      <c r="AL522" s="14" t="n">
        <v>7.774</v>
      </c>
      <c r="AM522" s="14" t="n">
        <v>0.774</v>
      </c>
      <c r="AN522" s="14" t="n">
        <v>19.103</v>
      </c>
      <c r="AO522" s="14" t="n">
        <v>0.16</v>
      </c>
      <c r="AP522" s="14" t="n">
        <v>1</v>
      </c>
      <c r="AQ522" s="14" t="n">
        <v>0.791</v>
      </c>
      <c r="AR522" s="14" t="n">
        <v>0.129</v>
      </c>
      <c r="AS522" s="14" t="n">
        <v>0.29</v>
      </c>
      <c r="AT522" s="14" t="n">
        <v>1.253</v>
      </c>
      <c r="AU522" s="14" t="n">
        <v>0.16</v>
      </c>
      <c r="AV522" s="14" t="n">
        <v>1</v>
      </c>
      <c r="AW522" s="14" t="n">
        <v>0.618</v>
      </c>
      <c r="AX522" s="14" t="n">
        <v>0.129</v>
      </c>
      <c r="AY522" s="14" t="n">
        <v>0.528</v>
      </c>
      <c r="AZ522" s="14" t="n">
        <v>1.329</v>
      </c>
      <c r="BA522" s="14" t="n">
        <v>0.16</v>
      </c>
      <c r="BB522" s="14" t="n">
        <v>1</v>
      </c>
      <c r="BC522" s="14" t="n">
        <v>0.554</v>
      </c>
      <c r="BD522" s="14" t="n">
        <v>0.129</v>
      </c>
      <c r="BE522" s="14" t="n">
        <v>-0.093</v>
      </c>
      <c r="BF522" s="14" t="n">
        <v>0.535</v>
      </c>
      <c r="BG522" s="14" t="n">
        <v>0.16</v>
      </c>
      <c r="BH522" s="14" t="n">
        <v>1</v>
      </c>
      <c r="BI522" s="14" t="n">
        <v>0.5570000000000001</v>
      </c>
      <c r="BJ522" s="14" t="n">
        <v>0.129</v>
      </c>
      <c r="BK522" s="14" t="n">
        <v>0.383</v>
      </c>
      <c r="BL522" s="14" t="n">
        <v>1.091</v>
      </c>
      <c r="BM522" s="14" t="n">
        <v>0.16</v>
      </c>
      <c r="BN522" s="14" t="n">
        <v>1</v>
      </c>
      <c r="BO522" s="14" t="n">
        <v>0</v>
      </c>
      <c r="BP522" s="14" t="n">
        <v>-0.002</v>
      </c>
      <c r="BQ522" s="14" t="n">
        <v>0.121</v>
      </c>
      <c r="BR522" s="14" t="n">
        <v>0</v>
      </c>
      <c r="BS522" s="14" t="n">
        <v>1</v>
      </c>
      <c r="BT522" s="14" t="n">
        <v>0</v>
      </c>
      <c r="BU522" s="14" t="n">
        <v>-0.002</v>
      </c>
      <c r="BV522" s="14" t="n">
        <v>0.136</v>
      </c>
      <c r="BW522" s="14" t="n">
        <v>0.16</v>
      </c>
      <c r="BX522" s="14" t="n">
        <v>0.667</v>
      </c>
      <c r="BY522" s="14" t="n">
        <v>13.254</v>
      </c>
      <c r="BZ522" s="14" t="n">
        <v>0</v>
      </c>
      <c r="CA522" s="14" t="n">
        <v>13.254</v>
      </c>
      <c r="CB522" s="14" t="n">
        <v>0</v>
      </c>
      <c r="CC522" s="14" t="n">
        <v>83.248</v>
      </c>
      <c r="CD522" s="14" t="n">
        <v>7.95</v>
      </c>
      <c r="CE522" s="14" t="n">
        <v>15.09</v>
      </c>
      <c r="CF522" s="14" t="n">
        <v>114.072</v>
      </c>
      <c r="CG522" s="14" t="n">
        <v>0</v>
      </c>
      <c r="CH522" s="14" t="n">
        <v>1</v>
      </c>
      <c r="CI522" s="14" t="n">
        <v>0</v>
      </c>
      <c r="CJ522" s="14" t="n">
        <v>0</v>
      </c>
      <c r="CK522" s="14" t="n">
        <v>0</v>
      </c>
      <c r="CL522" s="14" t="n">
        <v>0</v>
      </c>
      <c r="CM522" s="14" t="n">
        <v>0</v>
      </c>
      <c r="CN522" s="14" t="n">
        <v>2.334</v>
      </c>
      <c r="CO522" s="14" t="n">
        <v>7.113</v>
      </c>
      <c r="CP522" s="14" t="n">
        <v>0</v>
      </c>
      <c r="CQ522" s="14" t="n">
        <v>1.348</v>
      </c>
      <c r="CR522" s="14" t="n">
        <v>0</v>
      </c>
      <c r="CS522" s="14" t="n">
        <v>7.749</v>
      </c>
      <c r="CT522" s="14" t="n">
        <v>4.861</v>
      </c>
      <c r="CU522" s="14" t="n">
        <v>11.192</v>
      </c>
    </row>
    <row r="523">
      <c r="A523" s="14" t="inlineStr">
        <is>
          <t>MEX2024</t>
        </is>
      </c>
      <c r="B523" s="14" t="inlineStr">
        <is>
          <t>MEX</t>
        </is>
      </c>
      <c r="C523" s="14" t="inlineStr">
        <is>
          <t>MEX</t>
        </is>
      </c>
      <c r="D523" s="14" t="inlineStr">
        <is>
          <t>Mexico</t>
        </is>
      </c>
      <c r="E523" s="14" t="n">
        <v>2024</v>
      </c>
      <c r="F523" s="14" t="n">
        <v>0.16</v>
      </c>
      <c r="G523" s="14" t="n">
        <v>2.863</v>
      </c>
      <c r="H523" s="14" t="n">
        <v>0.725</v>
      </c>
      <c r="I523" s="14" t="n">
        <v>0.025</v>
      </c>
      <c r="J523" s="14" t="n">
        <v>2.888</v>
      </c>
      <c r="K523" s="14" t="n">
        <v>0</v>
      </c>
      <c r="L523" s="14" t="n">
        <v>1</v>
      </c>
      <c r="M523" s="14" t="n">
        <v>3.06</v>
      </c>
      <c r="N523" s="14" t="n">
        <v>1.667</v>
      </c>
      <c r="O523" s="14" t="n">
        <v>0.026</v>
      </c>
      <c r="P523" s="14" t="n">
        <v>3.085</v>
      </c>
      <c r="Q523" s="14" t="n">
        <v>0</v>
      </c>
      <c r="R523" s="14" t="n">
        <v>1</v>
      </c>
      <c r="S523" s="14" t="n">
        <v>9.811</v>
      </c>
      <c r="T523" s="14" t="n">
        <v>6.558</v>
      </c>
      <c r="U523" s="14" t="n">
        <v>0.239</v>
      </c>
      <c r="V523" s="14" t="n">
        <v>11.41</v>
      </c>
      <c r="W523" s="14" t="n">
        <v>0.16</v>
      </c>
      <c r="X523" s="14" t="n">
        <v>1</v>
      </c>
      <c r="Y523" s="14" t="n">
        <v>4.758</v>
      </c>
      <c r="Z523" s="14" t="n">
        <v>0.601</v>
      </c>
      <c r="AA523" s="14" t="n">
        <v>0.08599999999999999</v>
      </c>
      <c r="AB523" s="14" t="n">
        <v>4.844</v>
      </c>
      <c r="AC523" s="14" t="n">
        <v>0</v>
      </c>
      <c r="AD523" s="14" t="n">
        <v>1</v>
      </c>
      <c r="AE523" s="14" t="n">
        <v>3.757</v>
      </c>
      <c r="AF523" s="14" t="n">
        <v>0.823</v>
      </c>
      <c r="AG523" s="14" t="n">
        <v>0.08599999999999999</v>
      </c>
      <c r="AH523" s="14" t="n">
        <v>3.843</v>
      </c>
      <c r="AI523" s="14" t="n">
        <v>0</v>
      </c>
      <c r="AJ523" s="14" t="n">
        <v>1</v>
      </c>
      <c r="AK523" s="14" t="n">
        <v>10.459</v>
      </c>
      <c r="AL523" s="14" t="n">
        <v>5.32</v>
      </c>
      <c r="AM523" s="14" t="n">
        <v>0</v>
      </c>
      <c r="AN523" s="14" t="n">
        <v>12.132</v>
      </c>
      <c r="AO523" s="14" t="n">
        <v>0.16</v>
      </c>
      <c r="AP523" s="14" t="n">
        <v>1</v>
      </c>
      <c r="AQ523" s="14" t="n">
        <v>0.756</v>
      </c>
      <c r="AR523" s="14" t="n">
        <v>0.132</v>
      </c>
      <c r="AS523" s="14" t="n">
        <v>0.336</v>
      </c>
      <c r="AT523" s="14" t="n">
        <v>1.267</v>
      </c>
      <c r="AU523" s="14" t="n">
        <v>0.16</v>
      </c>
      <c r="AV523" s="14" t="n">
        <v>1</v>
      </c>
      <c r="AW523" s="14" t="n">
        <v>0.655</v>
      </c>
      <c r="AX523" s="14" t="n">
        <v>0.132</v>
      </c>
      <c r="AY523" s="14" t="n">
        <v>0.504</v>
      </c>
      <c r="AZ523" s="14" t="n">
        <v>1.344</v>
      </c>
      <c r="BA523" s="14" t="n">
        <v>0.16</v>
      </c>
      <c r="BB523" s="14" t="n">
        <v>1</v>
      </c>
      <c r="BC523" s="14" t="n">
        <v>0.534</v>
      </c>
      <c r="BD523" s="14" t="n">
        <v>0.132</v>
      </c>
      <c r="BE523" s="14" t="n">
        <v>-0.046</v>
      </c>
      <c r="BF523" s="14" t="n">
        <v>0.5649999999999999</v>
      </c>
      <c r="BG523" s="14" t="n">
        <v>0.16</v>
      </c>
      <c r="BH523" s="14" t="n">
        <v>1</v>
      </c>
      <c r="BI523" s="14" t="n">
        <v>0.5679999999999999</v>
      </c>
      <c r="BJ523" s="14" t="n">
        <v>0.132</v>
      </c>
      <c r="BK523" s="14" t="n">
        <v>0.237</v>
      </c>
      <c r="BL523" s="14" t="n">
        <v>0.9340000000000001</v>
      </c>
      <c r="BM523" s="14" t="n">
        <v>0.16</v>
      </c>
      <c r="BN523" s="14" t="n">
        <v>1</v>
      </c>
      <c r="BO523" s="14" t="n">
        <v>0</v>
      </c>
      <c r="BP523" s="14" t="n">
        <v>-0.002</v>
      </c>
      <c r="BQ523" s="14" t="n">
        <v>0.147</v>
      </c>
      <c r="BR523" s="14" t="n">
        <v>0</v>
      </c>
      <c r="BS523" s="14" t="n">
        <v>1</v>
      </c>
      <c r="BT523" s="14" t="n">
        <v>0</v>
      </c>
      <c r="BU523" s="14" t="n">
        <v>-0.002</v>
      </c>
      <c r="BV523" s="14" t="n">
        <v>0.131</v>
      </c>
      <c r="BW523" s="14" t="n">
        <v>0.16</v>
      </c>
      <c r="BX523" s="14" t="n">
        <v>0.667</v>
      </c>
      <c r="BY523" s="14" t="n">
        <v>13.646</v>
      </c>
      <c r="BZ523" s="14" t="n">
        <v>0</v>
      </c>
      <c r="CA523" s="14" t="n">
        <v>13.646</v>
      </c>
      <c r="CB523" s="14" t="n">
        <v>0</v>
      </c>
      <c r="CC523" s="14" t="n">
        <v>82.58799999999999</v>
      </c>
      <c r="CD523" s="14" t="n">
        <v>7.95</v>
      </c>
      <c r="CE523" s="14" t="n">
        <v>1.588</v>
      </c>
      <c r="CF523" s="14" t="n">
        <v>97.64400000000001</v>
      </c>
      <c r="CG523" s="14" t="n">
        <v>0</v>
      </c>
      <c r="CH523" s="14" t="n">
        <v>1</v>
      </c>
      <c r="CI523" s="14" t="n">
        <v>0</v>
      </c>
      <c r="CJ523" s="14" t="n">
        <v>0</v>
      </c>
      <c r="CK523" s="14" t="n">
        <v>0</v>
      </c>
      <c r="CL523" s="14" t="n">
        <v>0</v>
      </c>
      <c r="CM523" s="14" t="n">
        <v>0</v>
      </c>
      <c r="CN523" s="14" t="n">
        <v>2.582</v>
      </c>
      <c r="CO523" s="14" t="n">
        <v>7.288</v>
      </c>
      <c r="CP523" s="14" t="n">
        <v>0</v>
      </c>
      <c r="CQ523" s="14" t="n">
        <v>1.387</v>
      </c>
      <c r="CR523" s="14" t="n">
        <v>0</v>
      </c>
      <c r="CS523" s="14" t="n">
        <v>7.978</v>
      </c>
      <c r="CT523" s="14" t="n">
        <v>4.251</v>
      </c>
      <c r="CU523" s="14" t="n">
        <v>10.123</v>
      </c>
    </row>
    <row r="524">
      <c r="A524" s="14" t="inlineStr">
        <is>
          <t>FSM2021</t>
        </is>
      </c>
      <c r="B524" s="14" t="inlineStr">
        <is>
          <t>FSM</t>
        </is>
      </c>
      <c r="C524" s="14" t="inlineStr">
        <is>
          <t>FSM</t>
        </is>
      </c>
      <c r="D524" s="14" t="inlineStr">
        <is>
          <t>Micronesia</t>
        </is>
      </c>
      <c r="E524" s="14" t="n">
        <v>2021</v>
      </c>
      <c r="F524" s="14" t="n">
        <v>0</v>
      </c>
      <c r="G524" s="14" t="n">
        <v>4.747</v>
      </c>
      <c r="H524" s="14" t="n">
        <v>1.143</v>
      </c>
      <c r="I524" s="14" t="n">
        <v>0</v>
      </c>
      <c r="J524" s="14" t="n">
        <v>4.747</v>
      </c>
      <c r="K524" s="14" t="n">
        <v>0</v>
      </c>
      <c r="L524" s="14" t="n">
        <v>1</v>
      </c>
      <c r="M524" s="14" t="n">
        <v>7.964</v>
      </c>
      <c r="N524" s="14" t="n">
        <v>3.43</v>
      </c>
      <c r="O524" s="14" t="n">
        <v>0</v>
      </c>
      <c r="P524" s="14" t="n">
        <v>7.964</v>
      </c>
      <c r="Q524" s="14" t="n">
        <v>0</v>
      </c>
      <c r="R524" s="14" t="n">
        <v>1</v>
      </c>
      <c r="S524" s="14" t="n">
        <v>10.464</v>
      </c>
      <c r="T524" s="14" t="n">
        <v>6.86</v>
      </c>
      <c r="U524" s="14" t="n">
        <v>0</v>
      </c>
      <c r="V524" s="14" t="n">
        <v>10.464</v>
      </c>
      <c r="W524" s="14" t="n">
        <v>0</v>
      </c>
      <c r="X524" s="14" t="n">
        <v>1</v>
      </c>
      <c r="Y524" s="14" t="n">
        <v>10.551</v>
      </c>
      <c r="Z524" s="14" t="n">
        <v>1.302</v>
      </c>
      <c r="AA524" s="14" t="n">
        <v>0</v>
      </c>
      <c r="AB524" s="14" t="n">
        <v>10.551</v>
      </c>
      <c r="AC524" s="14" t="n">
        <v>0</v>
      </c>
      <c r="AD524" s="14" t="n">
        <v>1</v>
      </c>
      <c r="AE524" s="14" t="n">
        <v>11.694</v>
      </c>
      <c r="AF524" s="14" t="n">
        <v>2.549</v>
      </c>
      <c r="AG524" s="14" t="n">
        <v>0</v>
      </c>
      <c r="AH524" s="14" t="n">
        <v>11.694</v>
      </c>
      <c r="AI524" s="14" t="n">
        <v>0</v>
      </c>
      <c r="AJ524" s="14" t="n">
        <v>1</v>
      </c>
      <c r="AK524" s="14" t="n">
        <v>18.554</v>
      </c>
      <c r="AL524" s="14" t="n">
        <v>9.627000000000001</v>
      </c>
      <c r="AM524" s="14" t="n">
        <v>0</v>
      </c>
      <c r="AN524" s="14" t="n">
        <v>18.554</v>
      </c>
      <c r="AO524" s="14" t="n">
        <v>0</v>
      </c>
      <c r="AP524" s="14" t="n">
        <v>1</v>
      </c>
      <c r="AQ524" s="14" t="n">
        <v>0.621</v>
      </c>
      <c r="AR524" s="14" t="n">
        <v>0.114</v>
      </c>
      <c r="AS524" s="14" t="n">
        <v>0.726</v>
      </c>
      <c r="AT524" s="14" t="n">
        <v>1.346</v>
      </c>
      <c r="AU524" s="14" t="n">
        <v>0</v>
      </c>
      <c r="AV524" s="14" t="n">
        <v>1</v>
      </c>
      <c r="AW524" s="14" t="n">
        <v>0.593</v>
      </c>
      <c r="AX524" s="14" t="n">
        <v>0.114</v>
      </c>
      <c r="AY524" s="14" t="n">
        <v>0.877</v>
      </c>
      <c r="AZ524" s="14" t="n">
        <v>1.471</v>
      </c>
      <c r="BA524" s="14" t="n">
        <v>0</v>
      </c>
      <c r="BB524" s="14" t="n">
        <v>1</v>
      </c>
      <c r="BC524" s="14" t="n">
        <v>0.44</v>
      </c>
      <c r="BD524" s="14" t="n">
        <v>0.114</v>
      </c>
      <c r="BE524" s="14" t="n">
        <v>0</v>
      </c>
      <c r="BF524" s="14" t="n">
        <v>0.44</v>
      </c>
      <c r="BG524" s="14" t="n">
        <v>0</v>
      </c>
      <c r="BH524" s="14" t="n">
        <v>1</v>
      </c>
      <c r="BI524" s="14" t="n">
        <v>0.5600000000000001</v>
      </c>
      <c r="BJ524" s="14" t="n">
        <v>0.114</v>
      </c>
      <c r="BK524" s="14" t="n">
        <v>0.042</v>
      </c>
      <c r="BL524" s="14" t="n">
        <v>0.603</v>
      </c>
      <c r="BM524" s="14" t="n">
        <v>0</v>
      </c>
      <c r="BN524" s="14" t="n">
        <v>1</v>
      </c>
      <c r="BO524" s="14" t="n">
        <v>0</v>
      </c>
      <c r="BP524" s="14" t="n">
        <v>0</v>
      </c>
      <c r="BQ524" s="14" t="n">
        <v>0.471</v>
      </c>
      <c r="BR524" s="14" t="n">
        <v>0</v>
      </c>
      <c r="BS524" s="14" t="n">
        <v>1</v>
      </c>
      <c r="BT524" s="14" t="n">
        <v>0</v>
      </c>
      <c r="BU524" s="14" t="n">
        <v>0</v>
      </c>
      <c r="BV524" s="14" t="n">
        <v>0.435</v>
      </c>
      <c r="BW524" s="14" t="n">
        <v>0</v>
      </c>
      <c r="BX524" s="14" t="n">
        <v>1</v>
      </c>
      <c r="BY524" s="14" t="n">
        <v>11.787</v>
      </c>
      <c r="BZ524" s="14" t="n">
        <v>0</v>
      </c>
      <c r="CA524" s="14" t="n">
        <v>11.787</v>
      </c>
      <c r="CB524" s="14" t="n">
        <v>0</v>
      </c>
      <c r="CC524" s="14" t="n">
        <v>81.69499999999999</v>
      </c>
      <c r="CD524" s="14" t="n">
        <v>7.95</v>
      </c>
      <c r="CE524" s="14" t="n">
        <v>0</v>
      </c>
      <c r="CF524" s="14" t="n">
        <v>81.69499999999999</v>
      </c>
      <c r="CG524" s="14" t="n">
        <v>0</v>
      </c>
      <c r="CH524" s="14" t="n">
        <v>1</v>
      </c>
      <c r="CI524" s="14" t="n">
        <v>0</v>
      </c>
      <c r="CJ524" s="14" t="n">
        <v>0</v>
      </c>
      <c r="CK524" s="14" t="n">
        <v>0</v>
      </c>
      <c r="CL524" s="14" t="n">
        <v>0</v>
      </c>
      <c r="CM524" s="14" t="n">
        <v>0</v>
      </c>
      <c r="CN524" s="14" t="n">
        <v>0</v>
      </c>
      <c r="CO524" s="14" t="n">
        <v>0</v>
      </c>
      <c r="CP524" s="14" t="n">
        <v>0</v>
      </c>
      <c r="CQ524" s="14" t="n">
        <v>1.198</v>
      </c>
      <c r="CR524" s="14" t="n">
        <v>0</v>
      </c>
      <c r="CS524" s="14" t="n">
        <v>4.776</v>
      </c>
      <c r="CT524" s="14" t="n">
        <v>3.604</v>
      </c>
      <c r="CU524" s="14" t="n">
        <v>9.407999999999999</v>
      </c>
    </row>
    <row r="525">
      <c r="A525" s="14" t="inlineStr">
        <is>
          <t>FSM2022</t>
        </is>
      </c>
      <c r="B525" s="14" t="inlineStr">
        <is>
          <t>FSM</t>
        </is>
      </c>
      <c r="C525" s="14" t="inlineStr">
        <is>
          <t>FSM</t>
        </is>
      </c>
      <c r="D525" s="14" t="inlineStr">
        <is>
          <t>Micronesia</t>
        </is>
      </c>
      <c r="E525" s="14" t="n">
        <v>2022</v>
      </c>
      <c r="F525" s="14" t="n">
        <v>0</v>
      </c>
      <c r="G525" s="14" t="n">
        <v>8.788</v>
      </c>
      <c r="H525" s="14" t="n">
        <v>1.235</v>
      </c>
      <c r="I525" s="14" t="n">
        <v>0</v>
      </c>
      <c r="J525" s="14" t="n">
        <v>8.788</v>
      </c>
      <c r="K525" s="14" t="n">
        <v>0</v>
      </c>
      <c r="L525" s="14" t="n">
        <v>1</v>
      </c>
      <c r="M525" s="14" t="n">
        <v>9.782999999999999</v>
      </c>
      <c r="N525" s="14" t="n">
        <v>3.704</v>
      </c>
      <c r="O525" s="14" t="n">
        <v>0</v>
      </c>
      <c r="P525" s="14" t="n">
        <v>9.782999999999999</v>
      </c>
      <c r="Q525" s="14" t="n">
        <v>0</v>
      </c>
      <c r="R525" s="14" t="n">
        <v>1</v>
      </c>
      <c r="S525" s="14" t="n">
        <v>14.962</v>
      </c>
      <c r="T525" s="14" t="n">
        <v>7.408</v>
      </c>
      <c r="U525" s="14" t="n">
        <v>0</v>
      </c>
      <c r="V525" s="14" t="n">
        <v>14.962</v>
      </c>
      <c r="W525" s="14" t="n">
        <v>0</v>
      </c>
      <c r="X525" s="14" t="n">
        <v>1</v>
      </c>
      <c r="Y525" s="14" t="n">
        <v>17.332</v>
      </c>
      <c r="Z525" s="14" t="n">
        <v>2.139</v>
      </c>
      <c r="AA525" s="14" t="n">
        <v>0</v>
      </c>
      <c r="AB525" s="14" t="n">
        <v>17.332</v>
      </c>
      <c r="AC525" s="14" t="n">
        <v>0</v>
      </c>
      <c r="AD525" s="14" t="n">
        <v>1</v>
      </c>
      <c r="AE525" s="14" t="n">
        <v>18.566</v>
      </c>
      <c r="AF525" s="14" t="n">
        <v>4.048</v>
      </c>
      <c r="AG525" s="14" t="n">
        <v>0</v>
      </c>
      <c r="AH525" s="14" t="n">
        <v>18.566</v>
      </c>
      <c r="AI525" s="14" t="n">
        <v>0</v>
      </c>
      <c r="AJ525" s="14" t="n">
        <v>1</v>
      </c>
      <c r="AK525" s="14" t="n">
        <v>25.974</v>
      </c>
      <c r="AL525" s="14" t="n">
        <v>13.478</v>
      </c>
      <c r="AM525" s="14" t="n">
        <v>0</v>
      </c>
      <c r="AN525" s="14" t="n">
        <v>25.974</v>
      </c>
      <c r="AO525" s="14" t="n">
        <v>0</v>
      </c>
      <c r="AP525" s="14" t="n">
        <v>1</v>
      </c>
      <c r="AQ525" s="14" t="n">
        <v>0.847</v>
      </c>
      <c r="AR525" s="14" t="n">
        <v>0.123</v>
      </c>
      <c r="AS525" s="14" t="n">
        <v>0.784</v>
      </c>
      <c r="AT525" s="14" t="n">
        <v>1.63</v>
      </c>
      <c r="AU525" s="14" t="n">
        <v>0</v>
      </c>
      <c r="AV525" s="14" t="n">
        <v>1</v>
      </c>
      <c r="AW525" s="14" t="n">
        <v>0.947</v>
      </c>
      <c r="AX525" s="14" t="n">
        <v>0.123</v>
      </c>
      <c r="AY525" s="14" t="n">
        <v>0.948</v>
      </c>
      <c r="AZ525" s="14" t="n">
        <v>1.894</v>
      </c>
      <c r="BA525" s="14" t="n">
        <v>0</v>
      </c>
      <c r="BB525" s="14" t="n">
        <v>1</v>
      </c>
      <c r="BC525" s="14" t="n">
        <v>0.589</v>
      </c>
      <c r="BD525" s="14" t="n">
        <v>0.123</v>
      </c>
      <c r="BE525" s="14" t="n">
        <v>0</v>
      </c>
      <c r="BF525" s="14" t="n">
        <v>0.589</v>
      </c>
      <c r="BG525" s="14" t="n">
        <v>0</v>
      </c>
      <c r="BH525" s="14" t="n">
        <v>1</v>
      </c>
      <c r="BI525" s="14" t="n">
        <v>0.6889999999999999</v>
      </c>
      <c r="BJ525" s="14" t="n">
        <v>0.123</v>
      </c>
      <c r="BK525" s="14" t="n">
        <v>0.049</v>
      </c>
      <c r="BL525" s="14" t="n">
        <v>0.738</v>
      </c>
      <c r="BM525" s="14" t="n">
        <v>0</v>
      </c>
      <c r="BN525" s="14" t="n">
        <v>1</v>
      </c>
      <c r="BO525" s="14" t="n">
        <v>0</v>
      </c>
      <c r="BP525" s="14" t="n">
        <v>0</v>
      </c>
      <c r="BQ525" s="14" t="n">
        <v>0.509</v>
      </c>
      <c r="BR525" s="14" t="n">
        <v>0</v>
      </c>
      <c r="BS525" s="14" t="n">
        <v>1</v>
      </c>
      <c r="BT525" s="14" t="n">
        <v>0</v>
      </c>
      <c r="BU525" s="14" t="n">
        <v>0</v>
      </c>
      <c r="BV525" s="14" t="n">
        <v>0.47</v>
      </c>
      <c r="BW525" s="14" t="n">
        <v>0</v>
      </c>
      <c r="BX525" s="14" t="n">
        <v>1</v>
      </c>
      <c r="BY525" s="14" t="n">
        <v>12.729</v>
      </c>
      <c r="BZ525" s="14" t="n">
        <v>0</v>
      </c>
      <c r="CA525" s="14" t="n">
        <v>12.729</v>
      </c>
      <c r="CB525" s="14" t="n">
        <v>0</v>
      </c>
      <c r="CC525" s="14" t="n">
        <v>102.477</v>
      </c>
      <c r="CD525" s="14" t="n">
        <v>7.95</v>
      </c>
      <c r="CE525" s="14" t="n">
        <v>0</v>
      </c>
      <c r="CF525" s="14" t="n">
        <v>102.477</v>
      </c>
      <c r="CG525" s="14" t="n">
        <v>0</v>
      </c>
      <c r="CH525" s="14" t="n">
        <v>1</v>
      </c>
      <c r="CI525" s="14" t="n">
        <v>0</v>
      </c>
      <c r="CJ525" s="14" t="n">
        <v>0</v>
      </c>
      <c r="CK525" s="14" t="n">
        <v>0</v>
      </c>
      <c r="CL525" s="14" t="n">
        <v>0</v>
      </c>
      <c r="CM525" s="14" t="n">
        <v>0</v>
      </c>
      <c r="CN525" s="14" t="n">
        <v>0</v>
      </c>
      <c r="CO525" s="14" t="n">
        <v>0</v>
      </c>
      <c r="CP525" s="14" t="n">
        <v>0</v>
      </c>
      <c r="CQ525" s="14" t="n">
        <v>1.294</v>
      </c>
      <c r="CR525" s="14" t="n">
        <v>0</v>
      </c>
      <c r="CS525" s="14" t="n">
        <v>5.158</v>
      </c>
      <c r="CT525" s="14" t="n">
        <v>7.554</v>
      </c>
      <c r="CU525" s="14" t="n">
        <v>16.097</v>
      </c>
    </row>
    <row r="526">
      <c r="A526" s="14" t="inlineStr">
        <is>
          <t>FSM2023</t>
        </is>
      </c>
      <c r="B526" s="14" t="inlineStr">
        <is>
          <t>FSM</t>
        </is>
      </c>
      <c r="C526" s="14" t="inlineStr">
        <is>
          <t>FSM</t>
        </is>
      </c>
      <c r="D526" s="14" t="inlineStr">
        <is>
          <t>Micronesia</t>
        </is>
      </c>
      <c r="E526" s="14" t="n">
        <v>2023</v>
      </c>
      <c r="F526" s="14" t="n">
        <v>0</v>
      </c>
      <c r="G526" s="14" t="n">
        <v>5.77</v>
      </c>
      <c r="H526" s="14" t="n">
        <v>1.286</v>
      </c>
      <c r="I526" s="14" t="n">
        <v>0</v>
      </c>
      <c r="J526" s="14" t="n">
        <v>5.77</v>
      </c>
      <c r="K526" s="14" t="n">
        <v>0</v>
      </c>
      <c r="L526" s="14" t="n">
        <v>1</v>
      </c>
      <c r="M526" s="14" t="n">
        <v>7.886</v>
      </c>
      <c r="N526" s="14" t="n">
        <v>3.857</v>
      </c>
      <c r="O526" s="14" t="n">
        <v>0</v>
      </c>
      <c r="P526" s="14" t="n">
        <v>7.886</v>
      </c>
      <c r="Q526" s="14" t="n">
        <v>0</v>
      </c>
      <c r="R526" s="14" t="n">
        <v>1</v>
      </c>
      <c r="S526" s="14" t="n">
        <v>12.198</v>
      </c>
      <c r="T526" s="14" t="n">
        <v>7.714</v>
      </c>
      <c r="U526" s="14" t="n">
        <v>0</v>
      </c>
      <c r="V526" s="14" t="n">
        <v>12.198</v>
      </c>
      <c r="W526" s="14" t="n">
        <v>0</v>
      </c>
      <c r="X526" s="14" t="n">
        <v>1</v>
      </c>
      <c r="Y526" s="14" t="n">
        <v>13.814</v>
      </c>
      <c r="Z526" s="14" t="n">
        <v>1.705</v>
      </c>
      <c r="AA526" s="14" t="n">
        <v>0</v>
      </c>
      <c r="AB526" s="14" t="n">
        <v>13.814</v>
      </c>
      <c r="AC526" s="14" t="n">
        <v>0</v>
      </c>
      <c r="AD526" s="14" t="n">
        <v>1</v>
      </c>
      <c r="AE526" s="14" t="n">
        <v>15.1</v>
      </c>
      <c r="AF526" s="14" t="n">
        <v>3.292</v>
      </c>
      <c r="AG526" s="14" t="n">
        <v>0</v>
      </c>
      <c r="AH526" s="14" t="n">
        <v>15.1</v>
      </c>
      <c r="AI526" s="14" t="n">
        <v>0</v>
      </c>
      <c r="AJ526" s="14" t="n">
        <v>1</v>
      </c>
      <c r="AK526" s="14" t="n">
        <v>22.814</v>
      </c>
      <c r="AL526" s="14" t="n">
        <v>11.838</v>
      </c>
      <c r="AM526" s="14" t="n">
        <v>0</v>
      </c>
      <c r="AN526" s="14" t="n">
        <v>22.814</v>
      </c>
      <c r="AO526" s="14" t="n">
        <v>0</v>
      </c>
      <c r="AP526" s="14" t="n">
        <v>1</v>
      </c>
      <c r="AQ526" s="14" t="n">
        <v>0.749</v>
      </c>
      <c r="AR526" s="14" t="n">
        <v>0.129</v>
      </c>
      <c r="AS526" s="14" t="n">
        <v>0.8159999999999999</v>
      </c>
      <c r="AT526" s="14" t="n">
        <v>1.565</v>
      </c>
      <c r="AU526" s="14" t="n">
        <v>0</v>
      </c>
      <c r="AV526" s="14" t="n">
        <v>1</v>
      </c>
      <c r="AW526" s="14" t="n">
        <v>0.783</v>
      </c>
      <c r="AX526" s="14" t="n">
        <v>0.129</v>
      </c>
      <c r="AY526" s="14" t="n">
        <v>0.987</v>
      </c>
      <c r="AZ526" s="14" t="n">
        <v>1.769</v>
      </c>
      <c r="BA526" s="14" t="n">
        <v>0</v>
      </c>
      <c r="BB526" s="14" t="n">
        <v>1</v>
      </c>
      <c r="BC526" s="14" t="n">
        <v>0.527</v>
      </c>
      <c r="BD526" s="14" t="n">
        <v>0.129</v>
      </c>
      <c r="BE526" s="14" t="n">
        <v>0</v>
      </c>
      <c r="BF526" s="14" t="n">
        <v>0.527</v>
      </c>
      <c r="BG526" s="14" t="n">
        <v>0</v>
      </c>
      <c r="BH526" s="14" t="n">
        <v>1</v>
      </c>
      <c r="BI526" s="14" t="n">
        <v>0.64</v>
      </c>
      <c r="BJ526" s="14" t="n">
        <v>0.129</v>
      </c>
      <c r="BK526" s="14" t="n">
        <v>0.048</v>
      </c>
      <c r="BL526" s="14" t="n">
        <v>0.6879999999999999</v>
      </c>
      <c r="BM526" s="14" t="n">
        <v>0</v>
      </c>
      <c r="BN526" s="14" t="n">
        <v>1</v>
      </c>
      <c r="BO526" s="14" t="n">
        <v>0</v>
      </c>
      <c r="BP526" s="14" t="n">
        <v>0</v>
      </c>
      <c r="BQ526" s="14" t="n">
        <v>0.53</v>
      </c>
      <c r="BR526" s="14" t="n">
        <v>0</v>
      </c>
      <c r="BS526" s="14" t="n">
        <v>1</v>
      </c>
      <c r="BT526" s="14" t="n">
        <v>0</v>
      </c>
      <c r="BU526" s="14" t="n">
        <v>0</v>
      </c>
      <c r="BV526" s="14" t="n">
        <v>0.49</v>
      </c>
      <c r="BW526" s="14" t="n">
        <v>0</v>
      </c>
      <c r="BX526" s="14" t="n">
        <v>1</v>
      </c>
      <c r="BY526" s="14" t="n">
        <v>13.254</v>
      </c>
      <c r="BZ526" s="14" t="n">
        <v>0</v>
      </c>
      <c r="CA526" s="14" t="n">
        <v>13.254</v>
      </c>
      <c r="CB526" s="14" t="n">
        <v>0</v>
      </c>
      <c r="CC526" s="14" t="n">
        <v>87.07899999999999</v>
      </c>
      <c r="CD526" s="14" t="n">
        <v>7.95</v>
      </c>
      <c r="CE526" s="14" t="n">
        <v>0</v>
      </c>
      <c r="CF526" s="14" t="n">
        <v>87.07899999999999</v>
      </c>
      <c r="CG526" s="14" t="n">
        <v>0</v>
      </c>
      <c r="CH526" s="14" t="n">
        <v>1</v>
      </c>
      <c r="CI526" s="14" t="n">
        <v>0</v>
      </c>
      <c r="CJ526" s="14" t="n">
        <v>0</v>
      </c>
      <c r="CK526" s="14" t="n">
        <v>0</v>
      </c>
      <c r="CL526" s="14" t="n">
        <v>0</v>
      </c>
      <c r="CM526" s="14" t="n">
        <v>0</v>
      </c>
      <c r="CN526" s="14" t="n">
        <v>0</v>
      </c>
      <c r="CO526" s="14" t="n">
        <v>0</v>
      </c>
      <c r="CP526" s="14" t="n">
        <v>0</v>
      </c>
      <c r="CQ526" s="14" t="n">
        <v>1.348</v>
      </c>
      <c r="CR526" s="14" t="n">
        <v>0</v>
      </c>
      <c r="CS526" s="14" t="n">
        <v>5.37</v>
      </c>
      <c r="CT526" s="14" t="n">
        <v>4.484</v>
      </c>
      <c r="CU526" s="14" t="n">
        <v>12.529</v>
      </c>
    </row>
    <row r="527">
      <c r="A527" s="14" t="inlineStr">
        <is>
          <t>FSM2024</t>
        </is>
      </c>
      <c r="B527" s="14" t="inlineStr">
        <is>
          <t>FSM</t>
        </is>
      </c>
      <c r="C527" s="14" t="inlineStr">
        <is>
          <t>FSM</t>
        </is>
      </c>
      <c r="D527" s="14" t="inlineStr">
        <is>
          <t>Micronesia</t>
        </is>
      </c>
      <c r="E527" s="14" t="n">
        <v>2024</v>
      </c>
      <c r="F527" s="14" t="n">
        <v>0</v>
      </c>
      <c r="G527" s="14" t="n">
        <v>4.833</v>
      </c>
      <c r="H527" s="14" t="n">
        <v>1.324</v>
      </c>
      <c r="I527" s="14" t="n">
        <v>0</v>
      </c>
      <c r="J527" s="14" t="n">
        <v>4.833</v>
      </c>
      <c r="K527" s="14" t="n">
        <v>0</v>
      </c>
      <c r="L527" s="14" t="n">
        <v>1</v>
      </c>
      <c r="M527" s="14" t="n">
        <v>7.124</v>
      </c>
      <c r="N527" s="14" t="n">
        <v>3.971</v>
      </c>
      <c r="O527" s="14" t="n">
        <v>0</v>
      </c>
      <c r="P527" s="14" t="n">
        <v>7.124</v>
      </c>
      <c r="Q527" s="14" t="n">
        <v>0</v>
      </c>
      <c r="R527" s="14" t="n">
        <v>1</v>
      </c>
      <c r="S527" s="14" t="n">
        <v>11.451</v>
      </c>
      <c r="T527" s="14" t="n">
        <v>7.942</v>
      </c>
      <c r="U527" s="14" t="n">
        <v>0</v>
      </c>
      <c r="V527" s="14" t="n">
        <v>11.451</v>
      </c>
      <c r="W527" s="14" t="n">
        <v>0</v>
      </c>
      <c r="X527" s="14" t="n">
        <v>1</v>
      </c>
      <c r="Y527" s="14" t="n">
        <v>12.219</v>
      </c>
      <c r="Z527" s="14" t="n">
        <v>1.508</v>
      </c>
      <c r="AA527" s="14" t="n">
        <v>0</v>
      </c>
      <c r="AB527" s="14" t="n">
        <v>12.219</v>
      </c>
      <c r="AC527" s="14" t="n">
        <v>0</v>
      </c>
      <c r="AD527" s="14" t="n">
        <v>1</v>
      </c>
      <c r="AE527" s="14" t="n">
        <v>13.543</v>
      </c>
      <c r="AF527" s="14" t="n">
        <v>2.952</v>
      </c>
      <c r="AG527" s="14" t="n">
        <v>0</v>
      </c>
      <c r="AH527" s="14" t="n">
        <v>13.543</v>
      </c>
      <c r="AI527" s="14" t="n">
        <v>0</v>
      </c>
      <c r="AJ527" s="14" t="n">
        <v>1</v>
      </c>
      <c r="AK527" s="14" t="n">
        <v>21.484</v>
      </c>
      <c r="AL527" s="14" t="n">
        <v>11.148</v>
      </c>
      <c r="AM527" s="14" t="n">
        <v>0</v>
      </c>
      <c r="AN527" s="14" t="n">
        <v>21.484</v>
      </c>
      <c r="AO527" s="14" t="n">
        <v>0</v>
      </c>
      <c r="AP527" s="14" t="n">
        <v>1</v>
      </c>
      <c r="AQ527" s="14" t="n">
        <v>0.72</v>
      </c>
      <c r="AR527" s="14" t="n">
        <v>0.132</v>
      </c>
      <c r="AS527" s="14" t="n">
        <v>0.84</v>
      </c>
      <c r="AT527" s="14" t="n">
        <v>1.56</v>
      </c>
      <c r="AU527" s="14" t="n">
        <v>0</v>
      </c>
      <c r="AV527" s="14" t="n">
        <v>1</v>
      </c>
      <c r="AW527" s="14" t="n">
        <v>0.734</v>
      </c>
      <c r="AX527" s="14" t="n">
        <v>0.132</v>
      </c>
      <c r="AY527" s="14" t="n">
        <v>1.016</v>
      </c>
      <c r="AZ527" s="14" t="n">
        <v>1.749</v>
      </c>
      <c r="BA527" s="14" t="n">
        <v>0</v>
      </c>
      <c r="BB527" s="14" t="n">
        <v>1</v>
      </c>
      <c r="BC527" s="14" t="n">
        <v>0.51</v>
      </c>
      <c r="BD527" s="14" t="n">
        <v>0.132</v>
      </c>
      <c r="BE527" s="14" t="n">
        <v>0</v>
      </c>
      <c r="BF527" s="14" t="n">
        <v>0.51</v>
      </c>
      <c r="BG527" s="14" t="n">
        <v>0</v>
      </c>
      <c r="BH527" s="14" t="n">
        <v>1</v>
      </c>
      <c r="BI527" s="14" t="n">
        <v>0.652</v>
      </c>
      <c r="BJ527" s="14" t="n">
        <v>0.132</v>
      </c>
      <c r="BK527" s="14" t="n">
        <v>0.049</v>
      </c>
      <c r="BL527" s="14" t="n">
        <v>0.702</v>
      </c>
      <c r="BM527" s="14" t="n">
        <v>0</v>
      </c>
      <c r="BN527" s="14" t="n">
        <v>1</v>
      </c>
      <c r="BO527" s="14" t="n">
        <v>0</v>
      </c>
      <c r="BP527" s="14" t="n">
        <v>0</v>
      </c>
      <c r="BQ527" s="14" t="n">
        <v>0.545</v>
      </c>
      <c r="BR527" s="14" t="n">
        <v>0</v>
      </c>
      <c r="BS527" s="14" t="n">
        <v>1</v>
      </c>
      <c r="BT527" s="14" t="n">
        <v>0</v>
      </c>
      <c r="BU527" s="14" t="n">
        <v>0</v>
      </c>
      <c r="BV527" s="14" t="n">
        <v>0.504</v>
      </c>
      <c r="BW527" s="14" t="n">
        <v>0</v>
      </c>
      <c r="BX527" s="14" t="n">
        <v>1</v>
      </c>
      <c r="BY527" s="14" t="n">
        <v>13.646</v>
      </c>
      <c r="BZ527" s="14" t="n">
        <v>0</v>
      </c>
      <c r="CA527" s="14" t="n">
        <v>13.646</v>
      </c>
      <c r="CB527" s="14" t="n">
        <v>0</v>
      </c>
      <c r="CC527" s="14" t="n">
        <v>86.38500000000001</v>
      </c>
      <c r="CD527" s="14" t="n">
        <v>7.95</v>
      </c>
      <c r="CE527" s="14" t="n">
        <v>0</v>
      </c>
      <c r="CF527" s="14" t="n">
        <v>86.38500000000001</v>
      </c>
      <c r="CG527" s="14" t="n">
        <v>0</v>
      </c>
      <c r="CH527" s="14" t="n">
        <v>1</v>
      </c>
      <c r="CI527" s="14" t="n">
        <v>0</v>
      </c>
      <c r="CJ527" s="14" t="n">
        <v>0</v>
      </c>
      <c r="CK527" s="14" t="n">
        <v>0</v>
      </c>
      <c r="CL527" s="14" t="n">
        <v>0</v>
      </c>
      <c r="CM527" s="14" t="n">
        <v>0</v>
      </c>
      <c r="CN527" s="14" t="n">
        <v>0</v>
      </c>
      <c r="CO527" s="14" t="n">
        <v>0</v>
      </c>
      <c r="CP527" s="14" t="n">
        <v>0</v>
      </c>
      <c r="CQ527" s="14" t="n">
        <v>1.387</v>
      </c>
      <c r="CR527" s="14" t="n">
        <v>0</v>
      </c>
      <c r="CS527" s="14" t="n">
        <v>5.529</v>
      </c>
      <c r="CT527" s="14" t="n">
        <v>3.509</v>
      </c>
      <c r="CU527" s="14" t="n">
        <v>10.896</v>
      </c>
    </row>
    <row r="528">
      <c r="A528" s="14" t="inlineStr">
        <is>
          <t>MDA2021</t>
        </is>
      </c>
      <c r="B528" s="14" t="inlineStr">
        <is>
          <t>MDA</t>
        </is>
      </c>
      <c r="C528" s="14" t="inlineStr">
        <is>
          <t>MDA</t>
        </is>
      </c>
      <c r="D528" s="14" t="inlineStr">
        <is>
          <t>Moldova</t>
        </is>
      </c>
      <c r="E528" s="14" t="n">
        <v>2021</v>
      </c>
      <c r="F528" s="14" t="n">
        <v>0.2</v>
      </c>
      <c r="G528" s="14" t="n">
        <v>4.851</v>
      </c>
      <c r="H528" s="14" t="n">
        <v>1.037</v>
      </c>
      <c r="I528" s="14" t="n">
        <v>0</v>
      </c>
      <c r="J528" s="14" t="n">
        <v>4.851</v>
      </c>
      <c r="K528" s="14" t="n">
        <v>0</v>
      </c>
      <c r="L528" s="14" t="n">
        <v>1</v>
      </c>
      <c r="M528" s="14" t="n">
        <v>7.026</v>
      </c>
      <c r="N528" s="14" t="n">
        <v>3.111</v>
      </c>
      <c r="O528" s="14" t="n">
        <v>0</v>
      </c>
      <c r="P528" s="14" t="n">
        <v>7.026</v>
      </c>
      <c r="Q528" s="14" t="n">
        <v>0</v>
      </c>
      <c r="R528" s="14" t="n">
        <v>1</v>
      </c>
      <c r="S528" s="14" t="n">
        <v>10.036</v>
      </c>
      <c r="T528" s="14" t="n">
        <v>6.223</v>
      </c>
      <c r="U528" s="14" t="n">
        <v>0</v>
      </c>
      <c r="V528" s="14" t="n">
        <v>12.044</v>
      </c>
      <c r="W528" s="14" t="n">
        <v>0.2</v>
      </c>
      <c r="X528" s="14" t="n">
        <v>1</v>
      </c>
      <c r="Y528" s="14" t="n">
        <v>10.315</v>
      </c>
      <c r="Z528" s="14" t="n">
        <v>1.139</v>
      </c>
      <c r="AA528" s="14" t="n">
        <v>-0.163</v>
      </c>
      <c r="AB528" s="14" t="n">
        <v>10.152</v>
      </c>
      <c r="AC528" s="14" t="n">
        <v>0</v>
      </c>
      <c r="AD528" s="14" t="n">
        <v>1</v>
      </c>
      <c r="AE528" s="14" t="n">
        <v>10.579</v>
      </c>
      <c r="AF528" s="14" t="n">
        <v>2.082</v>
      </c>
      <c r="AG528" s="14" t="n">
        <v>-0.115</v>
      </c>
      <c r="AH528" s="14" t="n">
        <v>10.465</v>
      </c>
      <c r="AI528" s="14" t="n">
        <v>0</v>
      </c>
      <c r="AJ528" s="14" t="n">
        <v>1</v>
      </c>
      <c r="AK528" s="14" t="n">
        <v>13.004</v>
      </c>
      <c r="AL528" s="14" t="n">
        <v>6.382</v>
      </c>
      <c r="AM528" s="14" t="n">
        <v>-2.299</v>
      </c>
      <c r="AN528" s="14" t="n">
        <v>11.561</v>
      </c>
      <c r="AO528" s="14" t="n">
        <v>0</v>
      </c>
      <c r="AP528" s="14" t="n">
        <v>1</v>
      </c>
      <c r="AQ528" s="14" t="n">
        <v>0.619</v>
      </c>
      <c r="AR528" s="14" t="n">
        <v>0.114</v>
      </c>
      <c r="AS528" s="14" t="n">
        <v>0.295</v>
      </c>
      <c r="AT528" s="14" t="n">
        <v>1.097</v>
      </c>
      <c r="AU528" s="14" t="n">
        <v>0.2</v>
      </c>
      <c r="AV528" s="14" t="n">
        <v>1</v>
      </c>
      <c r="AW528" s="14" t="n">
        <v>0.599</v>
      </c>
      <c r="AX528" s="14" t="n">
        <v>0.114</v>
      </c>
      <c r="AY528" s="14" t="n">
        <v>0.159</v>
      </c>
      <c r="AZ528" s="14" t="n">
        <v>0.91</v>
      </c>
      <c r="BA528" s="14" t="n">
        <v>0.2</v>
      </c>
      <c r="BB528" s="14" t="n">
        <v>1</v>
      </c>
      <c r="BC528" s="14" t="n">
        <v>0.439</v>
      </c>
      <c r="BD528" s="14" t="n">
        <v>0.114</v>
      </c>
      <c r="BE528" s="14" t="n">
        <v>0.168</v>
      </c>
      <c r="BF528" s="14" t="n">
        <v>0.655</v>
      </c>
      <c r="BG528" s="14" t="n">
        <v>0.08</v>
      </c>
      <c r="BH528" s="14" t="n">
        <v>1</v>
      </c>
      <c r="BI528" s="14" t="n">
        <v>0.505</v>
      </c>
      <c r="BJ528" s="14" t="n">
        <v>0.114</v>
      </c>
      <c r="BK528" s="14" t="n">
        <v>0</v>
      </c>
      <c r="BL528" s="14" t="n">
        <v>0.606</v>
      </c>
      <c r="BM528" s="14" t="n">
        <v>0.2</v>
      </c>
      <c r="BN528" s="14" t="n">
        <v>1</v>
      </c>
      <c r="BO528" s="14" t="n">
        <v>0</v>
      </c>
      <c r="BP528" s="14" t="n">
        <v>0</v>
      </c>
      <c r="BQ528" s="14" t="n">
        <v>0.065</v>
      </c>
      <c r="BR528" s="14" t="n">
        <v>0</v>
      </c>
      <c r="BS528" s="14" t="n">
        <v>1</v>
      </c>
      <c r="BT528" s="14" t="n">
        <v>0</v>
      </c>
      <c r="BU528" s="14" t="n">
        <v>0</v>
      </c>
      <c r="BV528" s="14" t="n">
        <v>0.094</v>
      </c>
      <c r="BW528" s="14" t="n">
        <v>0</v>
      </c>
      <c r="BX528" s="14" t="n">
        <v>1</v>
      </c>
      <c r="BY528" s="14" t="n">
        <v>11.787</v>
      </c>
      <c r="BZ528" s="14" t="n">
        <v>0</v>
      </c>
      <c r="CA528" s="14" t="n">
        <v>11.787</v>
      </c>
      <c r="CB528" s="14" t="n">
        <v>0</v>
      </c>
      <c r="CC528" s="14" t="n">
        <v>78.125</v>
      </c>
      <c r="CD528" s="14" t="n">
        <v>7.95</v>
      </c>
      <c r="CE528" s="14" t="n">
        <v>0</v>
      </c>
      <c r="CF528" s="14" t="n">
        <v>93.75</v>
      </c>
      <c r="CG528" s="14" t="n">
        <v>0.2</v>
      </c>
      <c r="CH528" s="14" t="n">
        <v>1</v>
      </c>
      <c r="CI528" s="14" t="n">
        <v>0</v>
      </c>
      <c r="CJ528" s="14" t="n">
        <v>0</v>
      </c>
      <c r="CK528" s="14" t="n">
        <v>0</v>
      </c>
      <c r="CL528" s="14" t="n">
        <v>0</v>
      </c>
      <c r="CM528" s="14" t="n">
        <v>0</v>
      </c>
      <c r="CN528" s="14" t="n">
        <v>0</v>
      </c>
      <c r="CO528" s="14" t="n">
        <v>0</v>
      </c>
      <c r="CP528" s="14" t="n">
        <v>0.186</v>
      </c>
      <c r="CQ528" s="14" t="n">
        <v>1.198</v>
      </c>
      <c r="CR528" s="14" t="n">
        <v>0</v>
      </c>
      <c r="CS528" s="14" t="n">
        <v>4.776</v>
      </c>
      <c r="CT528" s="14" t="n">
        <v>4.41</v>
      </c>
      <c r="CU528" s="14" t="n">
        <v>22.69</v>
      </c>
    </row>
    <row r="529">
      <c r="A529" s="14" t="inlineStr">
        <is>
          <t>MDA2022</t>
        </is>
      </c>
      <c r="B529" s="14" t="inlineStr">
        <is>
          <t>MDA</t>
        </is>
      </c>
      <c r="C529" s="14" t="inlineStr">
        <is>
          <t>MDA</t>
        </is>
      </c>
      <c r="D529" s="14" t="inlineStr">
        <is>
          <t>Moldova</t>
        </is>
      </c>
      <c r="E529" s="14" t="n">
        <v>2022</v>
      </c>
      <c r="F529" s="14" t="n">
        <v>0.2</v>
      </c>
      <c r="G529" s="14" t="n">
        <v>7.077</v>
      </c>
      <c r="H529" s="14" t="n">
        <v>1.235</v>
      </c>
      <c r="I529" s="14" t="n">
        <v>0</v>
      </c>
      <c r="J529" s="14" t="n">
        <v>7.077</v>
      </c>
      <c r="K529" s="14" t="n">
        <v>0</v>
      </c>
      <c r="L529" s="14" t="n">
        <v>1</v>
      </c>
      <c r="M529" s="14" t="n">
        <v>9.782999999999999</v>
      </c>
      <c r="N529" s="14" t="n">
        <v>3.704</v>
      </c>
      <c r="O529" s="14" t="n">
        <v>0</v>
      </c>
      <c r="P529" s="14" t="n">
        <v>9.782999999999999</v>
      </c>
      <c r="Q529" s="14" t="n">
        <v>0</v>
      </c>
      <c r="R529" s="14" t="n">
        <v>1</v>
      </c>
      <c r="S529" s="14" t="n">
        <v>13.25</v>
      </c>
      <c r="T529" s="14" t="n">
        <v>7.408</v>
      </c>
      <c r="U529" s="14" t="n">
        <v>0.196</v>
      </c>
      <c r="V529" s="14" t="n">
        <v>15.9</v>
      </c>
      <c r="W529" s="14" t="n">
        <v>0.2</v>
      </c>
      <c r="X529" s="14" t="n">
        <v>1</v>
      </c>
      <c r="Y529" s="14" t="n">
        <v>34.875</v>
      </c>
      <c r="Z529" s="14" t="n">
        <v>3.659</v>
      </c>
      <c r="AA529" s="14" t="n">
        <v>0.04</v>
      </c>
      <c r="AB529" s="14" t="n">
        <v>34.914</v>
      </c>
      <c r="AC529" s="14" t="n">
        <v>0</v>
      </c>
      <c r="AD529" s="14" t="n">
        <v>1</v>
      </c>
      <c r="AE529" s="14" t="n">
        <v>35.592</v>
      </c>
      <c r="AF529" s="14" t="n">
        <v>6.598</v>
      </c>
      <c r="AG529" s="14" t="n">
        <v>-0.023</v>
      </c>
      <c r="AH529" s="14" t="n">
        <v>35.569</v>
      </c>
      <c r="AI529" s="14" t="n">
        <v>0</v>
      </c>
      <c r="AJ529" s="14" t="n">
        <v>1</v>
      </c>
      <c r="AK529" s="14" t="n">
        <v>38.086</v>
      </c>
      <c r="AL529" s="14" t="n">
        <v>18.187</v>
      </c>
      <c r="AM529" s="14" t="n">
        <v>-2.101</v>
      </c>
      <c r="AN529" s="14" t="n">
        <v>38.864</v>
      </c>
      <c r="AO529" s="14" t="n">
        <v>0</v>
      </c>
      <c r="AP529" s="14" t="n">
        <v>1</v>
      </c>
      <c r="AQ529" s="14" t="n">
        <v>0.861</v>
      </c>
      <c r="AR529" s="14" t="n">
        <v>0.123</v>
      </c>
      <c r="AS529" s="14" t="n">
        <v>0.296</v>
      </c>
      <c r="AT529" s="14" t="n">
        <v>1.388</v>
      </c>
      <c r="AU529" s="14" t="n">
        <v>0.2</v>
      </c>
      <c r="AV529" s="14" t="n">
        <v>1</v>
      </c>
      <c r="AW529" s="14" t="n">
        <v>0.986</v>
      </c>
      <c r="AX529" s="14" t="n">
        <v>0.123</v>
      </c>
      <c r="AY529" s="14" t="n">
        <v>0.144</v>
      </c>
      <c r="AZ529" s="14" t="n">
        <v>1.356</v>
      </c>
      <c r="BA529" s="14" t="n">
        <v>0.2</v>
      </c>
      <c r="BB529" s="14" t="n">
        <v>1</v>
      </c>
      <c r="BC529" s="14" t="n">
        <v>0.598</v>
      </c>
      <c r="BD529" s="14" t="n">
        <v>0.123</v>
      </c>
      <c r="BE529" s="14" t="n">
        <v>0.179</v>
      </c>
      <c r="BF529" s="14" t="n">
        <v>0.839</v>
      </c>
      <c r="BG529" s="14" t="n">
        <v>0.08</v>
      </c>
      <c r="BH529" s="14" t="n">
        <v>1</v>
      </c>
      <c r="BI529" s="14" t="n">
        <v>0.612</v>
      </c>
      <c r="BJ529" s="14" t="n">
        <v>0.123</v>
      </c>
      <c r="BK529" s="14" t="n">
        <v>0.008999999999999999</v>
      </c>
      <c r="BL529" s="14" t="n">
        <v>0.735</v>
      </c>
      <c r="BM529" s="14" t="n">
        <v>0.2</v>
      </c>
      <c r="BN529" s="14" t="n">
        <v>1</v>
      </c>
      <c r="BO529" s="14" t="n">
        <v>0</v>
      </c>
      <c r="BP529" s="14" t="n">
        <v>0</v>
      </c>
      <c r="BQ529" s="14" t="n">
        <v>0.123</v>
      </c>
      <c r="BR529" s="14" t="n">
        <v>0</v>
      </c>
      <c r="BS529" s="14" t="n">
        <v>1</v>
      </c>
      <c r="BT529" s="14" t="n">
        <v>0</v>
      </c>
      <c r="BU529" s="14" t="n">
        <v>0</v>
      </c>
      <c r="BV529" s="14" t="n">
        <v>0.15</v>
      </c>
      <c r="BW529" s="14" t="n">
        <v>0</v>
      </c>
      <c r="BX529" s="14" t="n">
        <v>1</v>
      </c>
      <c r="BY529" s="14" t="n">
        <v>12.729</v>
      </c>
      <c r="BZ529" s="14" t="n">
        <v>0</v>
      </c>
      <c r="CA529" s="14" t="n">
        <v>12.729</v>
      </c>
      <c r="CB529" s="14" t="n">
        <v>0</v>
      </c>
      <c r="CC529" s="14" t="n">
        <v>97.90000000000001</v>
      </c>
      <c r="CD529" s="14" t="n">
        <v>7.95</v>
      </c>
      <c r="CE529" s="14" t="n">
        <v>1.449</v>
      </c>
      <c r="CF529" s="14" t="n">
        <v>117.48</v>
      </c>
      <c r="CG529" s="14" t="n">
        <v>0.2</v>
      </c>
      <c r="CH529" s="14" t="n">
        <v>1</v>
      </c>
      <c r="CI529" s="14" t="n">
        <v>0</v>
      </c>
      <c r="CJ529" s="14" t="n">
        <v>0</v>
      </c>
      <c r="CK529" s="14" t="n">
        <v>0</v>
      </c>
      <c r="CL529" s="14" t="n">
        <v>0</v>
      </c>
      <c r="CM529" s="14" t="n">
        <v>0</v>
      </c>
      <c r="CN529" s="14" t="n">
        <v>0</v>
      </c>
      <c r="CO529" s="14" t="n">
        <v>0</v>
      </c>
      <c r="CP529" s="14" t="n">
        <v>0</v>
      </c>
      <c r="CQ529" s="14" t="n">
        <v>1.294</v>
      </c>
      <c r="CR529" s="14" t="n">
        <v>0</v>
      </c>
      <c r="CS529" s="14" t="n">
        <v>5.158</v>
      </c>
      <c r="CT529" s="14" t="n">
        <v>5.842</v>
      </c>
      <c r="CU529" s="14" t="n">
        <v>25.012</v>
      </c>
    </row>
    <row r="530">
      <c r="A530" s="14" t="inlineStr">
        <is>
          <t>MDA2023</t>
        </is>
      </c>
      <c r="B530" s="14" t="inlineStr">
        <is>
          <t>MDA</t>
        </is>
      </c>
      <c r="C530" s="14" t="inlineStr">
        <is>
          <t>MDA</t>
        </is>
      </c>
      <c r="D530" s="14" t="inlineStr">
        <is>
          <t>Moldova</t>
        </is>
      </c>
      <c r="E530" s="14" t="n">
        <v>2023</v>
      </c>
      <c r="F530" s="14" t="n">
        <v>0.2</v>
      </c>
      <c r="G530" s="14" t="n">
        <v>4.618</v>
      </c>
      <c r="H530" s="14" t="n">
        <v>1.255</v>
      </c>
      <c r="I530" s="14" t="n">
        <v>0</v>
      </c>
      <c r="J530" s="14" t="n">
        <v>4.618</v>
      </c>
      <c r="K530" s="14" t="n">
        <v>0</v>
      </c>
      <c r="L530" s="14" t="n">
        <v>1</v>
      </c>
      <c r="M530" s="14" t="n">
        <v>7.663</v>
      </c>
      <c r="N530" s="14" t="n">
        <v>3.764</v>
      </c>
      <c r="O530" s="14" t="n">
        <v>0</v>
      </c>
      <c r="P530" s="14" t="n">
        <v>7.663</v>
      </c>
      <c r="Q530" s="14" t="n">
        <v>0</v>
      </c>
      <c r="R530" s="14" t="n">
        <v>1</v>
      </c>
      <c r="S530" s="14" t="n">
        <v>10.89</v>
      </c>
      <c r="T530" s="14" t="n">
        <v>7.527</v>
      </c>
      <c r="U530" s="14" t="n">
        <v>0.241</v>
      </c>
      <c r="V530" s="14" t="n">
        <v>13.068</v>
      </c>
      <c r="W530" s="14" t="n">
        <v>0.2</v>
      </c>
      <c r="X530" s="14" t="n">
        <v>1</v>
      </c>
      <c r="Y530" s="14" t="n">
        <v>39.349</v>
      </c>
      <c r="Z530" s="14" t="n">
        <v>4.408</v>
      </c>
      <c r="AA530" s="14" t="n">
        <v>-0.002</v>
      </c>
      <c r="AB530" s="14" t="n">
        <v>39.347</v>
      </c>
      <c r="AC530" s="14" t="n">
        <v>0</v>
      </c>
      <c r="AD530" s="14" t="n">
        <v>1</v>
      </c>
      <c r="AE530" s="14" t="n">
        <v>40.519</v>
      </c>
      <c r="AF530" s="14" t="n">
        <v>8.07</v>
      </c>
      <c r="AG530" s="14" t="n">
        <v>-0.001</v>
      </c>
      <c r="AH530" s="14" t="n">
        <v>40.518</v>
      </c>
      <c r="AI530" s="14" t="n">
        <v>0</v>
      </c>
      <c r="AJ530" s="14" t="n">
        <v>1</v>
      </c>
      <c r="AK530" s="14" t="n">
        <v>43.54</v>
      </c>
      <c r="AL530" s="14" t="n">
        <v>21.569</v>
      </c>
      <c r="AM530" s="14" t="n">
        <v>-1.995</v>
      </c>
      <c r="AN530" s="14" t="n">
        <v>44.869</v>
      </c>
      <c r="AO530" s="14" t="n">
        <v>0</v>
      </c>
      <c r="AP530" s="14" t="n">
        <v>1</v>
      </c>
      <c r="AQ530" s="14" t="n">
        <v>0.76</v>
      </c>
      <c r="AR530" s="14" t="n">
        <v>0.129</v>
      </c>
      <c r="AS530" s="14" t="n">
        <v>0.358</v>
      </c>
      <c r="AT530" s="14" t="n">
        <v>1.342</v>
      </c>
      <c r="AU530" s="14" t="n">
        <v>0.2</v>
      </c>
      <c r="AV530" s="14" t="n">
        <v>1</v>
      </c>
      <c r="AW530" s="14" t="n">
        <v>0.8110000000000001</v>
      </c>
      <c r="AX530" s="14" t="n">
        <v>0.129</v>
      </c>
      <c r="AY530" s="14" t="n">
        <v>0.18</v>
      </c>
      <c r="AZ530" s="14" t="n">
        <v>1.19</v>
      </c>
      <c r="BA530" s="14" t="n">
        <v>0.2</v>
      </c>
      <c r="BB530" s="14" t="n">
        <v>1</v>
      </c>
      <c r="BC530" s="14" t="n">
        <v>0.535</v>
      </c>
      <c r="BD530" s="14" t="n">
        <v>0.129</v>
      </c>
      <c r="BE530" s="14" t="n">
        <v>0.21</v>
      </c>
      <c r="BF530" s="14" t="n">
        <v>0.804</v>
      </c>
      <c r="BG530" s="14" t="n">
        <v>0.08</v>
      </c>
      <c r="BH530" s="14" t="n">
        <v>1</v>
      </c>
      <c r="BI530" s="14" t="n">
        <v>0.579</v>
      </c>
      <c r="BJ530" s="14" t="n">
        <v>0.129</v>
      </c>
      <c r="BK530" s="14" t="n">
        <v>0.013</v>
      </c>
      <c r="BL530" s="14" t="n">
        <v>0.695</v>
      </c>
      <c r="BM530" s="14" t="n">
        <v>0.2</v>
      </c>
      <c r="BN530" s="14" t="n">
        <v>1</v>
      </c>
      <c r="BO530" s="14" t="n">
        <v>0</v>
      </c>
      <c r="BP530" s="14" t="n">
        <v>0</v>
      </c>
      <c r="BQ530" s="14" t="n">
        <v>0.121</v>
      </c>
      <c r="BR530" s="14" t="n">
        <v>0</v>
      </c>
      <c r="BS530" s="14" t="n">
        <v>1</v>
      </c>
      <c r="BT530" s="14" t="n">
        <v>0</v>
      </c>
      <c r="BU530" s="14" t="n">
        <v>0.002</v>
      </c>
      <c r="BV530" s="14" t="n">
        <v>0.168</v>
      </c>
      <c r="BW530" s="14" t="n">
        <v>0</v>
      </c>
      <c r="BX530" s="14" t="n">
        <v>1</v>
      </c>
      <c r="BY530" s="14" t="n">
        <v>13.254</v>
      </c>
      <c r="BZ530" s="14" t="n">
        <v>0</v>
      </c>
      <c r="CA530" s="14" t="n">
        <v>13.254</v>
      </c>
      <c r="CB530" s="14" t="n">
        <v>0</v>
      </c>
      <c r="CC530" s="14" t="n">
        <v>83.248</v>
      </c>
      <c r="CD530" s="14" t="n">
        <v>7.95</v>
      </c>
      <c r="CE530" s="14" t="n">
        <v>1.843</v>
      </c>
      <c r="CF530" s="14" t="n">
        <v>99.898</v>
      </c>
      <c r="CG530" s="14" t="n">
        <v>0.2</v>
      </c>
      <c r="CH530" s="14" t="n">
        <v>1</v>
      </c>
      <c r="CI530" s="14" t="n">
        <v>0</v>
      </c>
      <c r="CJ530" s="14" t="n">
        <v>0</v>
      </c>
      <c r="CK530" s="14" t="n">
        <v>0</v>
      </c>
      <c r="CL530" s="14" t="n">
        <v>0</v>
      </c>
      <c r="CM530" s="14" t="n">
        <v>0</v>
      </c>
      <c r="CN530" s="14" t="n">
        <v>0</v>
      </c>
      <c r="CO530" s="14" t="n">
        <v>0</v>
      </c>
      <c r="CP530" s="14" t="n">
        <v>0.048</v>
      </c>
      <c r="CQ530" s="14" t="n">
        <v>1.348</v>
      </c>
      <c r="CR530" s="14" t="n">
        <v>0</v>
      </c>
      <c r="CS530" s="14" t="n">
        <v>5.37</v>
      </c>
      <c r="CT530" s="14" t="n">
        <v>3.466</v>
      </c>
      <c r="CU530" s="14" t="n">
        <v>12.34</v>
      </c>
    </row>
    <row r="531">
      <c r="A531" s="14" t="inlineStr">
        <is>
          <t>MDA2024</t>
        </is>
      </c>
      <c r="B531" s="14" t="inlineStr">
        <is>
          <t>MDA</t>
        </is>
      </c>
      <c r="C531" s="14" t="inlineStr">
        <is>
          <t>MDA</t>
        </is>
      </c>
      <c r="D531" s="14" t="inlineStr">
        <is>
          <t>Moldova</t>
        </is>
      </c>
      <c r="E531" s="14" t="n">
        <v>2024</v>
      </c>
      <c r="F531" s="14" t="n">
        <v>0.2</v>
      </c>
      <c r="G531" s="14" t="n">
        <v>4.239</v>
      </c>
      <c r="H531" s="14" t="n">
        <v>1.292</v>
      </c>
      <c r="I531" s="14" t="n">
        <v>0</v>
      </c>
      <c r="J531" s="14" t="n">
        <v>4.239</v>
      </c>
      <c r="K531" s="14" t="n">
        <v>0</v>
      </c>
      <c r="L531" s="14" t="n">
        <v>1</v>
      </c>
      <c r="M531" s="14" t="n">
        <v>6.942</v>
      </c>
      <c r="N531" s="14" t="n">
        <v>3.875</v>
      </c>
      <c r="O531" s="14" t="n">
        <v>0</v>
      </c>
      <c r="P531" s="14" t="n">
        <v>6.942</v>
      </c>
      <c r="Q531" s="14" t="n">
        <v>0</v>
      </c>
      <c r="R531" s="14" t="n">
        <v>1</v>
      </c>
      <c r="S531" s="14" t="n">
        <v>10.697</v>
      </c>
      <c r="T531" s="14" t="n">
        <v>7.749</v>
      </c>
      <c r="U531" s="14" t="n">
        <v>0.291</v>
      </c>
      <c r="V531" s="14" t="n">
        <v>12.836</v>
      </c>
      <c r="W531" s="14" t="n">
        <v>0.2</v>
      </c>
      <c r="X531" s="14" t="n">
        <v>1</v>
      </c>
      <c r="Y531" s="14" t="n">
        <v>20.206</v>
      </c>
      <c r="Z531" s="14" t="n">
        <v>2.551</v>
      </c>
      <c r="AA531" s="14" t="n">
        <v>-0.002</v>
      </c>
      <c r="AB531" s="14" t="n">
        <v>20.204</v>
      </c>
      <c r="AC531" s="14" t="n">
        <v>0</v>
      </c>
      <c r="AD531" s="14" t="n">
        <v>1</v>
      </c>
      <c r="AE531" s="14" t="n">
        <v>22.26</v>
      </c>
      <c r="AF531" s="14" t="n">
        <v>4.876</v>
      </c>
      <c r="AG531" s="14" t="n">
        <v>-0.001</v>
      </c>
      <c r="AH531" s="14" t="n">
        <v>22.259</v>
      </c>
      <c r="AI531" s="14" t="n">
        <v>0</v>
      </c>
      <c r="AJ531" s="14" t="n">
        <v>1</v>
      </c>
      <c r="AK531" s="14" t="n">
        <v>27.474</v>
      </c>
      <c r="AL531" s="14" t="n">
        <v>13.974</v>
      </c>
      <c r="AM531" s="14" t="n">
        <v>-0.584</v>
      </c>
      <c r="AN531" s="14" t="n">
        <v>29.041</v>
      </c>
      <c r="AO531" s="14" t="n">
        <v>0</v>
      </c>
      <c r="AP531" s="14" t="n">
        <v>1</v>
      </c>
      <c r="AQ531" s="14" t="n">
        <v>0.724</v>
      </c>
      <c r="AR531" s="14" t="n">
        <v>0.132</v>
      </c>
      <c r="AS531" s="14" t="n">
        <v>0.41</v>
      </c>
      <c r="AT531" s="14" t="n">
        <v>1.362</v>
      </c>
      <c r="AU531" s="14" t="n">
        <v>0.2</v>
      </c>
      <c r="AV531" s="14" t="n">
        <v>1</v>
      </c>
      <c r="AW531" s="14" t="n">
        <v>0.75</v>
      </c>
      <c r="AX531" s="14" t="n">
        <v>0.132</v>
      </c>
      <c r="AY531" s="14" t="n">
        <v>0.217</v>
      </c>
      <c r="AZ531" s="14" t="n">
        <v>1.161</v>
      </c>
      <c r="BA531" s="14" t="n">
        <v>0.2</v>
      </c>
      <c r="BB531" s="14" t="n">
        <v>1</v>
      </c>
      <c r="BC531" s="14" t="n">
        <v>0.513</v>
      </c>
      <c r="BD531" s="14" t="n">
        <v>0.132</v>
      </c>
      <c r="BE531" s="14" t="n">
        <v>0.212</v>
      </c>
      <c r="BF531" s="14" t="n">
        <v>0.783</v>
      </c>
      <c r="BG531" s="14" t="n">
        <v>0.08</v>
      </c>
      <c r="BH531" s="14" t="n">
        <v>1</v>
      </c>
      <c r="BI531" s="14" t="n">
        <v>0.591</v>
      </c>
      <c r="BJ531" s="14" t="n">
        <v>0.132</v>
      </c>
      <c r="BK531" s="14" t="n">
        <v>0.016</v>
      </c>
      <c r="BL531" s="14" t="n">
        <v>0.71</v>
      </c>
      <c r="BM531" s="14" t="n">
        <v>0.2</v>
      </c>
      <c r="BN531" s="14" t="n">
        <v>1</v>
      </c>
      <c r="BO531" s="14" t="n">
        <v>0</v>
      </c>
      <c r="BP531" s="14" t="n">
        <v>0</v>
      </c>
      <c r="BQ531" s="14" t="n">
        <v>0.095</v>
      </c>
      <c r="BR531" s="14" t="n">
        <v>0</v>
      </c>
      <c r="BS531" s="14" t="n">
        <v>1</v>
      </c>
      <c r="BT531" s="14" t="n">
        <v>0</v>
      </c>
      <c r="BU531" s="14" t="n">
        <v>0.002</v>
      </c>
      <c r="BV531" s="14" t="n">
        <v>0.14</v>
      </c>
      <c r="BW531" s="14" t="n">
        <v>0</v>
      </c>
      <c r="BX531" s="14" t="n">
        <v>1</v>
      </c>
      <c r="BY531" s="14" t="n">
        <v>13.646</v>
      </c>
      <c r="BZ531" s="14" t="n">
        <v>0</v>
      </c>
      <c r="CA531" s="14" t="n">
        <v>13.646</v>
      </c>
      <c r="CB531" s="14" t="n">
        <v>0</v>
      </c>
      <c r="CC531" s="14" t="n">
        <v>82.58799999999999</v>
      </c>
      <c r="CD531" s="14" t="n">
        <v>7.95</v>
      </c>
      <c r="CE531" s="14" t="n">
        <v>2.25</v>
      </c>
      <c r="CF531" s="14" t="n">
        <v>99.10599999999999</v>
      </c>
      <c r="CG531" s="14" t="n">
        <v>0.2</v>
      </c>
      <c r="CH531" s="14" t="n">
        <v>1</v>
      </c>
      <c r="CI531" s="14" t="n">
        <v>0</v>
      </c>
      <c r="CJ531" s="14" t="n">
        <v>0</v>
      </c>
      <c r="CK531" s="14" t="n">
        <v>0</v>
      </c>
      <c r="CL531" s="14" t="n">
        <v>0</v>
      </c>
      <c r="CM531" s="14" t="n">
        <v>0</v>
      </c>
      <c r="CN531" s="14" t="n">
        <v>0</v>
      </c>
      <c r="CO531" s="14" t="n">
        <v>0</v>
      </c>
      <c r="CP531" s="14" t="n">
        <v>0.048</v>
      </c>
      <c r="CQ531" s="14" t="n">
        <v>1.387</v>
      </c>
      <c r="CR531" s="14" t="n">
        <v>0</v>
      </c>
      <c r="CS531" s="14" t="n">
        <v>5.529</v>
      </c>
      <c r="CT531" s="14" t="n">
        <v>3.027</v>
      </c>
      <c r="CU531" s="14" t="n">
        <v>10.432</v>
      </c>
    </row>
    <row r="532">
      <c r="A532" s="14" t="inlineStr">
        <is>
          <t>MCO2021</t>
        </is>
      </c>
      <c r="B532" s="14" t="inlineStr">
        <is>
          <t>MCO</t>
        </is>
      </c>
      <c r="C532" s="14" t="inlineStr">
        <is>
          <t>MCO</t>
        </is>
      </c>
      <c r="D532" s="14" t="inlineStr">
        <is>
          <t>Monaco</t>
        </is>
      </c>
      <c r="E532" s="14" t="n">
        <v>2021</v>
      </c>
      <c r="F532" s="14" t="n">
        <v>0.2</v>
      </c>
      <c r="G532" s="14" t="n">
        <v>5.553</v>
      </c>
      <c r="H532" s="14" t="n">
        <v>1.143</v>
      </c>
      <c r="I532" s="14" t="n">
        <v>0</v>
      </c>
      <c r="J532" s="14" t="n">
        <v>5.553</v>
      </c>
      <c r="K532" s="14" t="n">
        <v>0</v>
      </c>
      <c r="L532" s="14" t="n">
        <v>1</v>
      </c>
      <c r="M532" s="14" t="n">
        <v>7.964</v>
      </c>
      <c r="N532" s="14" t="n">
        <v>3.43</v>
      </c>
      <c r="O532" s="14" t="n">
        <v>0</v>
      </c>
      <c r="P532" s="14" t="n">
        <v>7.964</v>
      </c>
      <c r="Q532" s="14" t="n">
        <v>0</v>
      </c>
      <c r="R532" s="14" t="n">
        <v>1</v>
      </c>
      <c r="S532" s="14" t="n">
        <v>11.27</v>
      </c>
      <c r="T532" s="14" t="n">
        <v>6.86</v>
      </c>
      <c r="U532" s="14" t="n">
        <v>0</v>
      </c>
      <c r="V532" s="14" t="n">
        <v>13.524</v>
      </c>
      <c r="W532" s="14" t="n">
        <v>0.2</v>
      </c>
      <c r="X532" s="14" t="n">
        <v>1</v>
      </c>
      <c r="Y532" s="14" t="n">
        <v>16.305</v>
      </c>
      <c r="Z532" s="14" t="n">
        <v>2.204</v>
      </c>
      <c r="AA532" s="14" t="n">
        <v>0</v>
      </c>
      <c r="AB532" s="14" t="n">
        <v>16.305</v>
      </c>
      <c r="AC532" s="14" t="n">
        <v>0</v>
      </c>
      <c r="AD532" s="14" t="n">
        <v>1</v>
      </c>
      <c r="AE532" s="14" t="n">
        <v>17.449</v>
      </c>
      <c r="AF532" s="14" t="n">
        <v>4.08</v>
      </c>
      <c r="AG532" s="14" t="n">
        <v>0</v>
      </c>
      <c r="AH532" s="14" t="n">
        <v>17.449</v>
      </c>
      <c r="AI532" s="14" t="n">
        <v>0</v>
      </c>
      <c r="AJ532" s="14" t="n">
        <v>1</v>
      </c>
      <c r="AK532" s="14" t="n">
        <v>24.309</v>
      </c>
      <c r="AL532" s="14" t="n">
        <v>12.947</v>
      </c>
      <c r="AM532" s="14" t="n">
        <v>0</v>
      </c>
      <c r="AN532" s="14" t="n">
        <v>29.17</v>
      </c>
      <c r="AO532" s="14" t="n">
        <v>0.2</v>
      </c>
      <c r="AP532" s="14" t="n">
        <v>1</v>
      </c>
      <c r="AQ532" s="14" t="n">
        <v>0.619</v>
      </c>
      <c r="AR532" s="14" t="n">
        <v>0.114</v>
      </c>
      <c r="AS532" s="14" t="n">
        <v>0</v>
      </c>
      <c r="AT532" s="14" t="n">
        <v>0.743</v>
      </c>
      <c r="AU532" s="14" t="n">
        <v>0.2</v>
      </c>
      <c r="AV532" s="14" t="n">
        <v>1</v>
      </c>
      <c r="AW532" s="14" t="n">
        <v>0.599</v>
      </c>
      <c r="AX532" s="14" t="n">
        <v>0.114</v>
      </c>
      <c r="AY532" s="14" t="n">
        <v>0</v>
      </c>
      <c r="AZ532" s="14" t="n">
        <v>0.719</v>
      </c>
      <c r="BA532" s="14" t="n">
        <v>0.2</v>
      </c>
      <c r="BB532" s="14" t="n">
        <v>1</v>
      </c>
      <c r="BC532" s="14" t="n">
        <v>0.439</v>
      </c>
      <c r="BD532" s="14" t="n">
        <v>0.114</v>
      </c>
      <c r="BE532" s="14" t="n">
        <v>0</v>
      </c>
      <c r="BF532" s="14" t="n">
        <v>0.527</v>
      </c>
      <c r="BG532" s="14" t="n">
        <v>0.2</v>
      </c>
      <c r="BH532" s="14" t="n">
        <v>1</v>
      </c>
      <c r="BI532" s="14" t="n">
        <v>0.505</v>
      </c>
      <c r="BJ532" s="14" t="n">
        <v>0.114</v>
      </c>
      <c r="BK532" s="14" t="n">
        <v>0</v>
      </c>
      <c r="BL532" s="14" t="n">
        <v>0.606</v>
      </c>
      <c r="BM532" s="14" t="n">
        <v>0.2</v>
      </c>
      <c r="BN532" s="14" t="n">
        <v>1</v>
      </c>
      <c r="BO532" s="14" t="n">
        <v>0</v>
      </c>
      <c r="BP532" s="14" t="n">
        <v>0</v>
      </c>
      <c r="BQ532" s="14" t="n">
        <v>0</v>
      </c>
      <c r="BR532" s="14" t="n">
        <v>0</v>
      </c>
      <c r="BS532" s="14" t="n">
        <v>1</v>
      </c>
      <c r="BT532" s="14" t="n">
        <v>0</v>
      </c>
      <c r="BU532" s="14" t="n">
        <v>0</v>
      </c>
      <c r="BV532" s="14" t="n">
        <v>0</v>
      </c>
      <c r="BW532" s="14" t="n">
        <v>0.2</v>
      </c>
      <c r="BX532" s="14" t="n">
        <v>1</v>
      </c>
      <c r="BY532" s="14" t="n">
        <v>11.787</v>
      </c>
      <c r="BZ532" s="14" t="n">
        <v>0</v>
      </c>
      <c r="CA532" s="14" t="n">
        <v>11.787</v>
      </c>
      <c r="CB532" s="14" t="n">
        <v>0</v>
      </c>
      <c r="CC532" s="14" t="n">
        <v>78.125</v>
      </c>
      <c r="CD532" s="14" t="n">
        <v>7.95</v>
      </c>
      <c r="CE532" s="14" t="n">
        <v>0</v>
      </c>
      <c r="CF532" s="14" t="n">
        <v>93.75</v>
      </c>
      <c r="CG532" s="14" t="n">
        <v>0.2</v>
      </c>
      <c r="CH532" s="14" t="n">
        <v>1</v>
      </c>
      <c r="CI532" s="14" t="n">
        <v>0</v>
      </c>
      <c r="CJ532" s="14" t="n">
        <v>0</v>
      </c>
      <c r="CK532" s="14" t="n">
        <v>0</v>
      </c>
      <c r="CL532" s="14" t="n">
        <v>0</v>
      </c>
      <c r="CM532" s="14" t="n">
        <v>0</v>
      </c>
      <c r="CN532" s="14" t="n">
        <v>0</v>
      </c>
      <c r="CO532" s="14" t="n">
        <v>0</v>
      </c>
      <c r="CP532" s="14" t="n">
        <v>0</v>
      </c>
      <c r="CQ532" s="14" t="n">
        <v>1.198</v>
      </c>
      <c r="CR532" s="14" t="n">
        <v>0</v>
      </c>
      <c r="CS532" s="14" t="n">
        <v>4.776</v>
      </c>
      <c r="CT532" s="14" t="n">
        <v>4.41</v>
      </c>
      <c r="CU532" s="14" t="n">
        <v>15.162</v>
      </c>
    </row>
    <row r="533">
      <c r="A533" s="14" t="inlineStr">
        <is>
          <t>MCO2022</t>
        </is>
      </c>
      <c r="B533" s="14" t="inlineStr">
        <is>
          <t>MCO</t>
        </is>
      </c>
      <c r="C533" s="14" t="inlineStr">
        <is>
          <t>MCO</t>
        </is>
      </c>
      <c r="D533" s="14" t="inlineStr">
        <is>
          <t>Monaco</t>
        </is>
      </c>
      <c r="E533" s="14" t="n">
        <v>2022</v>
      </c>
      <c r="F533" s="14" t="n">
        <v>0.2</v>
      </c>
      <c r="G533" s="14" t="n">
        <v>7.077</v>
      </c>
      <c r="H533" s="14" t="n">
        <v>1.235</v>
      </c>
      <c r="I533" s="14" t="n">
        <v>0</v>
      </c>
      <c r="J533" s="14" t="n">
        <v>7.077</v>
      </c>
      <c r="K533" s="14" t="n">
        <v>0</v>
      </c>
      <c r="L533" s="14" t="n">
        <v>1</v>
      </c>
      <c r="M533" s="14" t="n">
        <v>9.782999999999999</v>
      </c>
      <c r="N533" s="14" t="n">
        <v>3.704</v>
      </c>
      <c r="O533" s="14" t="n">
        <v>0</v>
      </c>
      <c r="P533" s="14" t="n">
        <v>9.782999999999999</v>
      </c>
      <c r="Q533" s="14" t="n">
        <v>0</v>
      </c>
      <c r="R533" s="14" t="n">
        <v>1</v>
      </c>
      <c r="S533" s="14" t="n">
        <v>13.25</v>
      </c>
      <c r="T533" s="14" t="n">
        <v>7.408</v>
      </c>
      <c r="U533" s="14" t="n">
        <v>0.196</v>
      </c>
      <c r="V533" s="14" t="n">
        <v>15.9</v>
      </c>
      <c r="W533" s="14" t="n">
        <v>0.2</v>
      </c>
      <c r="X533" s="14" t="n">
        <v>1</v>
      </c>
      <c r="Y533" s="14" t="n">
        <v>32.56</v>
      </c>
      <c r="Z533" s="14" t="n">
        <v>4.401</v>
      </c>
      <c r="AA533" s="14" t="n">
        <v>0</v>
      </c>
      <c r="AB533" s="14" t="n">
        <v>32.56</v>
      </c>
      <c r="AC533" s="14" t="n">
        <v>0</v>
      </c>
      <c r="AD533" s="14" t="n">
        <v>1</v>
      </c>
      <c r="AE533" s="14" t="n">
        <v>33.795</v>
      </c>
      <c r="AF533" s="14" t="n">
        <v>7.902</v>
      </c>
      <c r="AG533" s="14" t="n">
        <v>0</v>
      </c>
      <c r="AH533" s="14" t="n">
        <v>33.795</v>
      </c>
      <c r="AI533" s="14" t="n">
        <v>0</v>
      </c>
      <c r="AJ533" s="14" t="n">
        <v>1</v>
      </c>
      <c r="AK533" s="14" t="n">
        <v>41.203</v>
      </c>
      <c r="AL533" s="14" t="n">
        <v>21.945</v>
      </c>
      <c r="AM533" s="14" t="n">
        <v>0.61</v>
      </c>
      <c r="AN533" s="14" t="n">
        <v>49.444</v>
      </c>
      <c r="AO533" s="14" t="n">
        <v>0.2</v>
      </c>
      <c r="AP533" s="14" t="n">
        <v>1</v>
      </c>
      <c r="AQ533" s="14" t="n">
        <v>0.861</v>
      </c>
      <c r="AR533" s="14" t="n">
        <v>0.123</v>
      </c>
      <c r="AS533" s="14" t="n">
        <v>0.013</v>
      </c>
      <c r="AT533" s="14" t="n">
        <v>1.033</v>
      </c>
      <c r="AU533" s="14" t="n">
        <v>0.2</v>
      </c>
      <c r="AV533" s="14" t="n">
        <v>1</v>
      </c>
      <c r="AW533" s="14" t="n">
        <v>0.986</v>
      </c>
      <c r="AX533" s="14" t="n">
        <v>0.123</v>
      </c>
      <c r="AY533" s="14" t="n">
        <v>0.015</v>
      </c>
      <c r="AZ533" s="14" t="n">
        <v>1.183</v>
      </c>
      <c r="BA533" s="14" t="n">
        <v>0.2</v>
      </c>
      <c r="BB533" s="14" t="n">
        <v>1</v>
      </c>
      <c r="BC533" s="14" t="n">
        <v>0.598</v>
      </c>
      <c r="BD533" s="14" t="n">
        <v>0.123</v>
      </c>
      <c r="BE533" s="14" t="n">
        <v>0.008999999999999999</v>
      </c>
      <c r="BF533" s="14" t="n">
        <v>0.717</v>
      </c>
      <c r="BG533" s="14" t="n">
        <v>0.2</v>
      </c>
      <c r="BH533" s="14" t="n">
        <v>1</v>
      </c>
      <c r="BI533" s="14" t="n">
        <v>0.612</v>
      </c>
      <c r="BJ533" s="14" t="n">
        <v>0.123</v>
      </c>
      <c r="BK533" s="14" t="n">
        <v>0.008999999999999999</v>
      </c>
      <c r="BL533" s="14" t="n">
        <v>0.735</v>
      </c>
      <c r="BM533" s="14" t="n">
        <v>0.2</v>
      </c>
      <c r="BN533" s="14" t="n">
        <v>1</v>
      </c>
      <c r="BO533" s="14" t="n">
        <v>0</v>
      </c>
      <c r="BP533" s="14" t="n">
        <v>0</v>
      </c>
      <c r="BQ533" s="14" t="n">
        <v>0</v>
      </c>
      <c r="BR533" s="14" t="n">
        <v>0</v>
      </c>
      <c r="BS533" s="14" t="n">
        <v>1</v>
      </c>
      <c r="BT533" s="14" t="n">
        <v>0</v>
      </c>
      <c r="BU533" s="14" t="n">
        <v>0</v>
      </c>
      <c r="BV533" s="14" t="n">
        <v>0</v>
      </c>
      <c r="BW533" s="14" t="n">
        <v>0.2</v>
      </c>
      <c r="BX533" s="14" t="n">
        <v>1</v>
      </c>
      <c r="BY533" s="14" t="n">
        <v>12.729</v>
      </c>
      <c r="BZ533" s="14" t="n">
        <v>0</v>
      </c>
      <c r="CA533" s="14" t="n">
        <v>12.729</v>
      </c>
      <c r="CB533" s="14" t="n">
        <v>0</v>
      </c>
      <c r="CC533" s="14" t="n">
        <v>97.90000000000001</v>
      </c>
      <c r="CD533" s="14" t="n">
        <v>7.95</v>
      </c>
      <c r="CE533" s="14" t="n">
        <v>1.449</v>
      </c>
      <c r="CF533" s="14" t="n">
        <v>117.48</v>
      </c>
      <c r="CG533" s="14" t="n">
        <v>0.2</v>
      </c>
      <c r="CH533" s="14" t="n">
        <v>1</v>
      </c>
      <c r="CI533" s="14" t="n">
        <v>0</v>
      </c>
      <c r="CJ533" s="14" t="n">
        <v>0</v>
      </c>
      <c r="CK533" s="14" t="n">
        <v>0</v>
      </c>
      <c r="CL533" s="14" t="n">
        <v>0</v>
      </c>
      <c r="CM533" s="14" t="n">
        <v>0</v>
      </c>
      <c r="CN533" s="14" t="n">
        <v>0</v>
      </c>
      <c r="CO533" s="14" t="n">
        <v>0</v>
      </c>
      <c r="CP533" s="14" t="n">
        <v>0</v>
      </c>
      <c r="CQ533" s="14" t="n">
        <v>1.294</v>
      </c>
      <c r="CR533" s="14" t="n">
        <v>0</v>
      </c>
      <c r="CS533" s="14" t="n">
        <v>5.158</v>
      </c>
      <c r="CT533" s="14" t="n">
        <v>5.842</v>
      </c>
      <c r="CU533" s="14" t="n">
        <v>31.326</v>
      </c>
    </row>
    <row r="534">
      <c r="A534" s="14" t="inlineStr">
        <is>
          <t>MCO2023</t>
        </is>
      </c>
      <c r="B534" s="14" t="inlineStr">
        <is>
          <t>MCO</t>
        </is>
      </c>
      <c r="C534" s="14" t="inlineStr">
        <is>
          <t>MCO</t>
        </is>
      </c>
      <c r="D534" s="14" t="inlineStr">
        <is>
          <t>Monaco</t>
        </is>
      </c>
      <c r="E534" s="14" t="n">
        <v>2023</v>
      </c>
      <c r="F534" s="14" t="n">
        <v>0.2</v>
      </c>
      <c r="G534" s="14" t="n">
        <v>4.752</v>
      </c>
      <c r="H534" s="14" t="n">
        <v>1.286</v>
      </c>
      <c r="I534" s="14" t="n">
        <v>0</v>
      </c>
      <c r="J534" s="14" t="n">
        <v>4.752</v>
      </c>
      <c r="K534" s="14" t="n">
        <v>0</v>
      </c>
      <c r="L534" s="14" t="n">
        <v>1</v>
      </c>
      <c r="M534" s="14" t="n">
        <v>7.886</v>
      </c>
      <c r="N534" s="14" t="n">
        <v>3.857</v>
      </c>
      <c r="O534" s="14" t="n">
        <v>0</v>
      </c>
      <c r="P534" s="14" t="n">
        <v>7.886</v>
      </c>
      <c r="Q534" s="14" t="n">
        <v>0</v>
      </c>
      <c r="R534" s="14" t="n">
        <v>1</v>
      </c>
      <c r="S534" s="14" t="n">
        <v>11.18</v>
      </c>
      <c r="T534" s="14" t="n">
        <v>7.714</v>
      </c>
      <c r="U534" s="14" t="n">
        <v>0.248</v>
      </c>
      <c r="V534" s="14" t="n">
        <v>13.416</v>
      </c>
      <c r="W534" s="14" t="n">
        <v>0.2</v>
      </c>
      <c r="X534" s="14" t="n">
        <v>1</v>
      </c>
      <c r="Y534" s="14" t="n">
        <v>12.908</v>
      </c>
      <c r="Z534" s="14" t="n">
        <v>1.745</v>
      </c>
      <c r="AA534" s="14" t="n">
        <v>0</v>
      </c>
      <c r="AB534" s="14" t="n">
        <v>12.908</v>
      </c>
      <c r="AC534" s="14" t="n">
        <v>0</v>
      </c>
      <c r="AD534" s="14" t="n">
        <v>1</v>
      </c>
      <c r="AE534" s="14" t="n">
        <v>14.194</v>
      </c>
      <c r="AF534" s="14" t="n">
        <v>3.319</v>
      </c>
      <c r="AG534" s="14" t="n">
        <v>0</v>
      </c>
      <c r="AH534" s="14" t="n">
        <v>14.194</v>
      </c>
      <c r="AI534" s="14" t="n">
        <v>0</v>
      </c>
      <c r="AJ534" s="14" t="n">
        <v>1</v>
      </c>
      <c r="AK534" s="14" t="n">
        <v>21.908</v>
      </c>
      <c r="AL534" s="14" t="n">
        <v>11.668</v>
      </c>
      <c r="AM534" s="14" t="n">
        <v>0.485</v>
      </c>
      <c r="AN534" s="14" t="n">
        <v>26.289</v>
      </c>
      <c r="AO534" s="14" t="n">
        <v>0.2</v>
      </c>
      <c r="AP534" s="14" t="n">
        <v>1</v>
      </c>
      <c r="AQ534" s="14" t="n">
        <v>0.76</v>
      </c>
      <c r="AR534" s="14" t="n">
        <v>0.129</v>
      </c>
      <c r="AS534" s="14" t="n">
        <v>0.017</v>
      </c>
      <c r="AT534" s="14" t="n">
        <v>0.913</v>
      </c>
      <c r="AU534" s="14" t="n">
        <v>0.2</v>
      </c>
      <c r="AV534" s="14" t="n">
        <v>1</v>
      </c>
      <c r="AW534" s="14" t="n">
        <v>0.8110000000000001</v>
      </c>
      <c r="AX534" s="14" t="n">
        <v>0.129</v>
      </c>
      <c r="AY534" s="14" t="n">
        <v>0.018</v>
      </c>
      <c r="AZ534" s="14" t="n">
        <v>0.974</v>
      </c>
      <c r="BA534" s="14" t="n">
        <v>0.2</v>
      </c>
      <c r="BB534" s="14" t="n">
        <v>1</v>
      </c>
      <c r="BC534" s="14" t="n">
        <v>0.535</v>
      </c>
      <c r="BD534" s="14" t="n">
        <v>0.129</v>
      </c>
      <c r="BE534" s="14" t="n">
        <v>0.012</v>
      </c>
      <c r="BF534" s="14" t="n">
        <v>0.642</v>
      </c>
      <c r="BG534" s="14" t="n">
        <v>0.2</v>
      </c>
      <c r="BH534" s="14" t="n">
        <v>1</v>
      </c>
      <c r="BI534" s="14" t="n">
        <v>0.579</v>
      </c>
      <c r="BJ534" s="14" t="n">
        <v>0.129</v>
      </c>
      <c r="BK534" s="14" t="n">
        <v>0.013</v>
      </c>
      <c r="BL534" s="14" t="n">
        <v>0.695</v>
      </c>
      <c r="BM534" s="14" t="n">
        <v>0.2</v>
      </c>
      <c r="BN534" s="14" t="n">
        <v>1</v>
      </c>
      <c r="BO534" s="14" t="n">
        <v>0</v>
      </c>
      <c r="BP534" s="14" t="n">
        <v>0</v>
      </c>
      <c r="BQ534" s="14" t="n">
        <v>0</v>
      </c>
      <c r="BR534" s="14" t="n">
        <v>0</v>
      </c>
      <c r="BS534" s="14" t="n">
        <v>1</v>
      </c>
      <c r="BT534" s="14" t="n">
        <v>0</v>
      </c>
      <c r="BU534" s="14" t="n">
        <v>0</v>
      </c>
      <c r="BV534" s="14" t="n">
        <v>0</v>
      </c>
      <c r="BW534" s="14" t="n">
        <v>0.2</v>
      </c>
      <c r="BX534" s="14" t="n">
        <v>1</v>
      </c>
      <c r="BY534" s="14" t="n">
        <v>13.254</v>
      </c>
      <c r="BZ534" s="14" t="n">
        <v>0</v>
      </c>
      <c r="CA534" s="14" t="n">
        <v>13.254</v>
      </c>
      <c r="CB534" s="14" t="n">
        <v>0</v>
      </c>
      <c r="CC534" s="14" t="n">
        <v>83.248</v>
      </c>
      <c r="CD534" s="14" t="n">
        <v>7.95</v>
      </c>
      <c r="CE534" s="14" t="n">
        <v>1.843</v>
      </c>
      <c r="CF534" s="14" t="n">
        <v>99.898</v>
      </c>
      <c r="CG534" s="14" t="n">
        <v>0.2</v>
      </c>
      <c r="CH534" s="14" t="n">
        <v>1</v>
      </c>
      <c r="CI534" s="14" t="n">
        <v>0</v>
      </c>
      <c r="CJ534" s="14" t="n">
        <v>0</v>
      </c>
      <c r="CK534" s="14" t="n">
        <v>0</v>
      </c>
      <c r="CL534" s="14" t="n">
        <v>0</v>
      </c>
      <c r="CM534" s="14" t="n">
        <v>0</v>
      </c>
      <c r="CN534" s="14" t="n">
        <v>0</v>
      </c>
      <c r="CO534" s="14" t="n">
        <v>0</v>
      </c>
      <c r="CP534" s="14" t="n">
        <v>0</v>
      </c>
      <c r="CQ534" s="14" t="n">
        <v>1.348</v>
      </c>
      <c r="CR534" s="14" t="n">
        <v>0</v>
      </c>
      <c r="CS534" s="14" t="n">
        <v>5.37</v>
      </c>
      <c r="CT534" s="14" t="n">
        <v>3.466</v>
      </c>
      <c r="CU534" s="14" t="n">
        <v>11.622</v>
      </c>
    </row>
    <row r="535">
      <c r="A535" s="14" t="inlineStr">
        <is>
          <t>MCO2024</t>
        </is>
      </c>
      <c r="B535" s="14" t="inlineStr">
        <is>
          <t>MCO</t>
        </is>
      </c>
      <c r="C535" s="14" t="inlineStr">
        <is>
          <t>MCO</t>
        </is>
      </c>
      <c r="D535" s="14" t="inlineStr">
        <is>
          <t>Monaco</t>
        </is>
      </c>
      <c r="E535" s="14" t="n">
        <v>2024</v>
      </c>
      <c r="F535" s="14" t="n">
        <v>0.2</v>
      </c>
      <c r="G535" s="14" t="n">
        <v>4.351</v>
      </c>
      <c r="H535" s="14" t="n">
        <v>1.324</v>
      </c>
      <c r="I535" s="14" t="n">
        <v>0</v>
      </c>
      <c r="J535" s="14" t="n">
        <v>4.351</v>
      </c>
      <c r="K535" s="14" t="n">
        <v>0</v>
      </c>
      <c r="L535" s="14" t="n">
        <v>1</v>
      </c>
      <c r="M535" s="14" t="n">
        <v>7.124</v>
      </c>
      <c r="N535" s="14" t="n">
        <v>3.971</v>
      </c>
      <c r="O535" s="14" t="n">
        <v>0</v>
      </c>
      <c r="P535" s="14" t="n">
        <v>7.124</v>
      </c>
      <c r="Q535" s="14" t="n">
        <v>0</v>
      </c>
      <c r="R535" s="14" t="n">
        <v>1</v>
      </c>
      <c r="S535" s="14" t="n">
        <v>10.969</v>
      </c>
      <c r="T535" s="14" t="n">
        <v>7.942</v>
      </c>
      <c r="U535" s="14" t="n">
        <v>0.299</v>
      </c>
      <c r="V535" s="14" t="n">
        <v>13.162</v>
      </c>
      <c r="W535" s="14" t="n">
        <v>0.2</v>
      </c>
      <c r="X535" s="14" t="n">
        <v>1</v>
      </c>
      <c r="Y535" s="14" t="n">
        <v>11.492</v>
      </c>
      <c r="Z535" s="14" t="n">
        <v>1.553</v>
      </c>
      <c r="AA535" s="14" t="n">
        <v>0</v>
      </c>
      <c r="AB535" s="14" t="n">
        <v>11.492</v>
      </c>
      <c r="AC535" s="14" t="n">
        <v>0</v>
      </c>
      <c r="AD535" s="14" t="n">
        <v>1</v>
      </c>
      <c r="AE535" s="14" t="n">
        <v>12.815</v>
      </c>
      <c r="AF535" s="14" t="n">
        <v>2.997</v>
      </c>
      <c r="AG535" s="14" t="n">
        <v>0</v>
      </c>
      <c r="AH535" s="14" t="n">
        <v>12.815</v>
      </c>
      <c r="AI535" s="14" t="n">
        <v>0</v>
      </c>
      <c r="AJ535" s="14" t="n">
        <v>1</v>
      </c>
      <c r="AK535" s="14" t="n">
        <v>20.757</v>
      </c>
      <c r="AL535" s="14" t="n">
        <v>11.055</v>
      </c>
      <c r="AM535" s="14" t="n">
        <v>0.5649999999999999</v>
      </c>
      <c r="AN535" s="14" t="n">
        <v>24.909</v>
      </c>
      <c r="AO535" s="14" t="n">
        <v>0.2</v>
      </c>
      <c r="AP535" s="14" t="n">
        <v>1</v>
      </c>
      <c r="AQ535" s="14" t="n">
        <v>0.724</v>
      </c>
      <c r="AR535" s="14" t="n">
        <v>0.132</v>
      </c>
      <c r="AS535" s="14" t="n">
        <v>0.02</v>
      </c>
      <c r="AT535" s="14" t="n">
        <v>0.869</v>
      </c>
      <c r="AU535" s="14" t="n">
        <v>0.2</v>
      </c>
      <c r="AV535" s="14" t="n">
        <v>1</v>
      </c>
      <c r="AW535" s="14" t="n">
        <v>0.75</v>
      </c>
      <c r="AX535" s="14" t="n">
        <v>0.132</v>
      </c>
      <c r="AY535" s="14" t="n">
        <v>0.02</v>
      </c>
      <c r="AZ535" s="14" t="n">
        <v>0.9</v>
      </c>
      <c r="BA535" s="14" t="n">
        <v>0.2</v>
      </c>
      <c r="BB535" s="14" t="n">
        <v>1</v>
      </c>
      <c r="BC535" s="14" t="n">
        <v>0.513</v>
      </c>
      <c r="BD535" s="14" t="n">
        <v>0.132</v>
      </c>
      <c r="BE535" s="14" t="n">
        <v>0.014</v>
      </c>
      <c r="BF535" s="14" t="n">
        <v>0.616</v>
      </c>
      <c r="BG535" s="14" t="n">
        <v>0.2</v>
      </c>
      <c r="BH535" s="14" t="n">
        <v>1</v>
      </c>
      <c r="BI535" s="14" t="n">
        <v>0.591</v>
      </c>
      <c r="BJ535" s="14" t="n">
        <v>0.132</v>
      </c>
      <c r="BK535" s="14" t="n">
        <v>0.016</v>
      </c>
      <c r="BL535" s="14" t="n">
        <v>0.71</v>
      </c>
      <c r="BM535" s="14" t="n">
        <v>0.2</v>
      </c>
      <c r="BN535" s="14" t="n">
        <v>1</v>
      </c>
      <c r="BO535" s="14" t="n">
        <v>0</v>
      </c>
      <c r="BP535" s="14" t="n">
        <v>0</v>
      </c>
      <c r="BQ535" s="14" t="n">
        <v>0</v>
      </c>
      <c r="BR535" s="14" t="n">
        <v>0</v>
      </c>
      <c r="BS535" s="14" t="n">
        <v>1</v>
      </c>
      <c r="BT535" s="14" t="n">
        <v>0</v>
      </c>
      <c r="BU535" s="14" t="n">
        <v>0</v>
      </c>
      <c r="BV535" s="14" t="n">
        <v>0</v>
      </c>
      <c r="BW535" s="14" t="n">
        <v>0.2</v>
      </c>
      <c r="BX535" s="14" t="n">
        <v>1</v>
      </c>
      <c r="BY535" s="14" t="n">
        <v>13.646</v>
      </c>
      <c r="BZ535" s="14" t="n">
        <v>0</v>
      </c>
      <c r="CA535" s="14" t="n">
        <v>13.646</v>
      </c>
      <c r="CB535" s="14" t="n">
        <v>0</v>
      </c>
      <c r="CC535" s="14" t="n">
        <v>82.58799999999999</v>
      </c>
      <c r="CD535" s="14" t="n">
        <v>7.95</v>
      </c>
      <c r="CE535" s="14" t="n">
        <v>2.25</v>
      </c>
      <c r="CF535" s="14" t="n">
        <v>99.10599999999999</v>
      </c>
      <c r="CG535" s="14" t="n">
        <v>0.2</v>
      </c>
      <c r="CH535" s="14" t="n">
        <v>1</v>
      </c>
      <c r="CI535" s="14" t="n">
        <v>0</v>
      </c>
      <c r="CJ535" s="14" t="n">
        <v>0</v>
      </c>
      <c r="CK535" s="14" t="n">
        <v>0</v>
      </c>
      <c r="CL535" s="14" t="n">
        <v>0</v>
      </c>
      <c r="CM535" s="14" t="n">
        <v>0</v>
      </c>
      <c r="CN535" s="14" t="n">
        <v>0</v>
      </c>
      <c r="CO535" s="14" t="n">
        <v>0</v>
      </c>
      <c r="CP535" s="14" t="n">
        <v>0</v>
      </c>
      <c r="CQ535" s="14" t="n">
        <v>1.387</v>
      </c>
      <c r="CR535" s="14" t="n">
        <v>0</v>
      </c>
      <c r="CS535" s="14" t="n">
        <v>5.529</v>
      </c>
      <c r="CT535" s="14" t="n">
        <v>3.027</v>
      </c>
      <c r="CU535" s="14" t="n">
        <v>10.168</v>
      </c>
    </row>
    <row r="536">
      <c r="A536" s="14" t="inlineStr">
        <is>
          <t>MNG2021</t>
        </is>
      </c>
      <c r="B536" s="14" t="inlineStr">
        <is>
          <t>MNG</t>
        </is>
      </c>
      <c r="C536" s="14" t="inlineStr">
        <is>
          <t>MNG</t>
        </is>
      </c>
      <c r="D536" s="14" t="inlineStr">
        <is>
          <t>Mongolia</t>
        </is>
      </c>
      <c r="E536" s="14" t="n">
        <v>2021</v>
      </c>
      <c r="F536" s="14" t="n">
        <v>0.1</v>
      </c>
      <c r="G536" s="14" t="n">
        <v>1.772</v>
      </c>
      <c r="H536" s="14" t="n">
        <v>0.572</v>
      </c>
      <c r="I536" s="14" t="n">
        <v>0</v>
      </c>
      <c r="J536" s="14" t="n">
        <v>1.772</v>
      </c>
      <c r="K536" s="14" t="n">
        <v>0</v>
      </c>
      <c r="L536" s="14" t="n">
        <v>1</v>
      </c>
      <c r="M536" s="14" t="n">
        <v>2.917</v>
      </c>
      <c r="N536" s="14" t="n">
        <v>1.716</v>
      </c>
      <c r="O536" s="14" t="n">
        <v>0</v>
      </c>
      <c r="P536" s="14" t="n">
        <v>2.917</v>
      </c>
      <c r="Q536" s="14" t="n">
        <v>0</v>
      </c>
      <c r="R536" s="14" t="n">
        <v>1</v>
      </c>
      <c r="S536" s="14" t="n">
        <v>4.632</v>
      </c>
      <c r="T536" s="14" t="n">
        <v>3.432</v>
      </c>
      <c r="U536" s="14" t="n">
        <v>0</v>
      </c>
      <c r="V536" s="14" t="n">
        <v>5.096</v>
      </c>
      <c r="W536" s="14" t="n">
        <v>0.1</v>
      </c>
      <c r="X536" s="14" t="n">
        <v>1</v>
      </c>
      <c r="Y536" s="14" t="n">
        <v>10.541</v>
      </c>
      <c r="Z536" s="14" t="n">
        <v>1.301</v>
      </c>
      <c r="AA536" s="14" t="n">
        <v>0</v>
      </c>
      <c r="AB536" s="14" t="n">
        <v>10.541</v>
      </c>
      <c r="AC536" s="14" t="n">
        <v>0</v>
      </c>
      <c r="AD536" s="14" t="n">
        <v>1</v>
      </c>
      <c r="AE536" s="14" t="n">
        <v>11.684</v>
      </c>
      <c r="AF536" s="14" t="n">
        <v>2.547</v>
      </c>
      <c r="AG536" s="14" t="n">
        <v>0</v>
      </c>
      <c r="AH536" s="14" t="n">
        <v>11.684</v>
      </c>
      <c r="AI536" s="14" t="n">
        <v>0</v>
      </c>
      <c r="AJ536" s="14" t="n">
        <v>1</v>
      </c>
      <c r="AK536" s="14" t="n">
        <v>18.544</v>
      </c>
      <c r="AL536" s="14" t="n">
        <v>9.622</v>
      </c>
      <c r="AM536" s="14" t="n">
        <v>0</v>
      </c>
      <c r="AN536" s="14" t="n">
        <v>20.399</v>
      </c>
      <c r="AO536" s="14" t="n">
        <v>0.1</v>
      </c>
      <c r="AP536" s="14" t="n">
        <v>1</v>
      </c>
      <c r="AQ536" s="14" t="n">
        <v>0.621</v>
      </c>
      <c r="AR536" s="14" t="n">
        <v>0.114</v>
      </c>
      <c r="AS536" s="14" t="n">
        <v>-0.066</v>
      </c>
      <c r="AT536" s="14" t="n">
        <v>0.61</v>
      </c>
      <c r="AU536" s="14" t="n">
        <v>0.1</v>
      </c>
      <c r="AV536" s="14" t="n">
        <v>1</v>
      </c>
      <c r="AW536" s="14" t="n">
        <v>0.593</v>
      </c>
      <c r="AX536" s="14" t="n">
        <v>0.114</v>
      </c>
      <c r="AY536" s="14" t="n">
        <v>0.156</v>
      </c>
      <c r="AZ536" s="14" t="n">
        <v>0.824</v>
      </c>
      <c r="BA536" s="14" t="n">
        <v>0.1</v>
      </c>
      <c r="BB536" s="14" t="n">
        <v>1</v>
      </c>
      <c r="BC536" s="14" t="n">
        <v>0.44</v>
      </c>
      <c r="BD536" s="14" t="n">
        <v>0.114</v>
      </c>
      <c r="BE536" s="14" t="n">
        <v>0</v>
      </c>
      <c r="BF536" s="14" t="n">
        <v>0.484</v>
      </c>
      <c r="BG536" s="14" t="n">
        <v>0.1</v>
      </c>
      <c r="BH536" s="14" t="n">
        <v>1</v>
      </c>
      <c r="BI536" s="14" t="n">
        <v>0.5600000000000001</v>
      </c>
      <c r="BJ536" s="14" t="n">
        <v>0.114</v>
      </c>
      <c r="BK536" s="14" t="n">
        <v>0</v>
      </c>
      <c r="BL536" s="14" t="n">
        <v>0.616</v>
      </c>
      <c r="BM536" s="14" t="n">
        <v>0.1</v>
      </c>
      <c r="BN536" s="14" t="n">
        <v>1</v>
      </c>
      <c r="BO536" s="14" t="n">
        <v>0</v>
      </c>
      <c r="BP536" s="14" t="n">
        <v>0</v>
      </c>
      <c r="BQ536" s="14" t="n">
        <v>0.063</v>
      </c>
      <c r="BR536" s="14" t="n">
        <v>0</v>
      </c>
      <c r="BS536" s="14" t="n">
        <v>0.667</v>
      </c>
      <c r="BT536" s="14" t="n">
        <v>0</v>
      </c>
      <c r="BU536" s="14" t="n">
        <v>0</v>
      </c>
      <c r="BV536" s="14" t="n">
        <v>0.047</v>
      </c>
      <c r="BW536" s="14" t="n">
        <v>0</v>
      </c>
      <c r="BX536" s="14" t="n">
        <v>0.667</v>
      </c>
      <c r="BY536" s="14" t="n">
        <v>11.787</v>
      </c>
      <c r="BZ536" s="14" t="n">
        <v>0</v>
      </c>
      <c r="CA536" s="14" t="n">
        <v>11.787</v>
      </c>
      <c r="CB536" s="14" t="n">
        <v>0</v>
      </c>
      <c r="CC536" s="14" t="n">
        <v>81.69499999999999</v>
      </c>
      <c r="CD536" s="14" t="n">
        <v>7.95</v>
      </c>
      <c r="CE536" s="14" t="n">
        <v>0</v>
      </c>
      <c r="CF536" s="14" t="n">
        <v>89.86499999999999</v>
      </c>
      <c r="CG536" s="14" t="n">
        <v>0.1</v>
      </c>
      <c r="CH536" s="14" t="n">
        <v>1</v>
      </c>
      <c r="CI536" s="14" t="n">
        <v>0</v>
      </c>
      <c r="CJ536" s="14" t="n">
        <v>0</v>
      </c>
      <c r="CK536" s="14" t="n">
        <v>0</v>
      </c>
      <c r="CL536" s="14" t="n">
        <v>0</v>
      </c>
      <c r="CM536" s="14" t="n">
        <v>0</v>
      </c>
      <c r="CN536" s="14" t="n">
        <v>0</v>
      </c>
      <c r="CO536" s="14" t="n">
        <v>0</v>
      </c>
      <c r="CP536" s="14" t="n">
        <v>0.999</v>
      </c>
      <c r="CQ536" s="14" t="n">
        <v>1.198</v>
      </c>
      <c r="CR536" s="14" t="n">
        <v>0</v>
      </c>
      <c r="CS536" s="14" t="n">
        <v>4.776</v>
      </c>
      <c r="CT536" s="14" t="n">
        <v>3.604</v>
      </c>
      <c r="CU536" s="14" t="n">
        <v>9.407999999999999</v>
      </c>
    </row>
    <row r="537">
      <c r="A537" s="14" t="inlineStr">
        <is>
          <t>MNG2022</t>
        </is>
      </c>
      <c r="B537" s="14" t="inlineStr">
        <is>
          <t>MNG</t>
        </is>
      </c>
      <c r="C537" s="14" t="inlineStr">
        <is>
          <t>MNG</t>
        </is>
      </c>
      <c r="D537" s="14" t="inlineStr">
        <is>
          <t>Mongolia</t>
        </is>
      </c>
      <c r="E537" s="14" t="n">
        <v>2022</v>
      </c>
      <c r="F537" s="14" t="n">
        <v>0.1</v>
      </c>
      <c r="G537" s="14" t="n">
        <v>1.925</v>
      </c>
      <c r="H537" s="14" t="n">
        <v>0.619</v>
      </c>
      <c r="I537" s="14" t="n">
        <v>0</v>
      </c>
      <c r="J537" s="14" t="n">
        <v>1.925</v>
      </c>
      <c r="K537" s="14" t="n">
        <v>0</v>
      </c>
      <c r="L537" s="14" t="n">
        <v>1</v>
      </c>
      <c r="M537" s="14" t="n">
        <v>3.16</v>
      </c>
      <c r="N537" s="14" t="n">
        <v>1.856</v>
      </c>
      <c r="O537" s="14" t="n">
        <v>0</v>
      </c>
      <c r="P537" s="14" t="n">
        <v>3.16</v>
      </c>
      <c r="Q537" s="14" t="n">
        <v>0</v>
      </c>
      <c r="R537" s="14" t="n">
        <v>1</v>
      </c>
      <c r="S537" s="14" t="n">
        <v>5.019</v>
      </c>
      <c r="T537" s="14" t="n">
        <v>3.712</v>
      </c>
      <c r="U537" s="14" t="n">
        <v>0.037</v>
      </c>
      <c r="V537" s="14" t="n">
        <v>5.52</v>
      </c>
      <c r="W537" s="14" t="n">
        <v>0.1</v>
      </c>
      <c r="X537" s="14" t="n">
        <v>1</v>
      </c>
      <c r="Y537" s="14" t="n">
        <v>17.308</v>
      </c>
      <c r="Z537" s="14" t="n">
        <v>2.136</v>
      </c>
      <c r="AA537" s="14" t="n">
        <v>0</v>
      </c>
      <c r="AB537" s="14" t="n">
        <v>17.308</v>
      </c>
      <c r="AC537" s="14" t="n">
        <v>0</v>
      </c>
      <c r="AD537" s="14" t="n">
        <v>1</v>
      </c>
      <c r="AE537" s="14" t="n">
        <v>18.543</v>
      </c>
      <c r="AF537" s="14" t="n">
        <v>4.043</v>
      </c>
      <c r="AG537" s="14" t="n">
        <v>0</v>
      </c>
      <c r="AH537" s="14" t="n">
        <v>18.543</v>
      </c>
      <c r="AI537" s="14" t="n">
        <v>0</v>
      </c>
      <c r="AJ537" s="14" t="n">
        <v>1</v>
      </c>
      <c r="AK537" s="14" t="n">
        <v>25.951</v>
      </c>
      <c r="AL537" s="14" t="n">
        <v>13.466</v>
      </c>
      <c r="AM537" s="14" t="n">
        <v>0.192</v>
      </c>
      <c r="AN537" s="14" t="n">
        <v>28.546</v>
      </c>
      <c r="AO537" s="14" t="n">
        <v>0.1</v>
      </c>
      <c r="AP537" s="14" t="n">
        <v>1</v>
      </c>
      <c r="AQ537" s="14" t="n">
        <v>0.847</v>
      </c>
      <c r="AR537" s="14" t="n">
        <v>0.123</v>
      </c>
      <c r="AS537" s="14" t="n">
        <v>-0.146</v>
      </c>
      <c r="AT537" s="14" t="n">
        <v>0.771</v>
      </c>
      <c r="AU537" s="14" t="n">
        <v>0.1</v>
      </c>
      <c r="AV537" s="14" t="n">
        <v>1</v>
      </c>
      <c r="AW537" s="14" t="n">
        <v>0.947</v>
      </c>
      <c r="AX537" s="14" t="n">
        <v>0.123</v>
      </c>
      <c r="AY537" s="14" t="n">
        <v>0.077</v>
      </c>
      <c r="AZ537" s="14" t="n">
        <v>1.126</v>
      </c>
      <c r="BA537" s="14" t="n">
        <v>0.1</v>
      </c>
      <c r="BB537" s="14" t="n">
        <v>1</v>
      </c>
      <c r="BC537" s="14" t="n">
        <v>0.589</v>
      </c>
      <c r="BD537" s="14" t="n">
        <v>0.123</v>
      </c>
      <c r="BE537" s="14" t="n">
        <v>0.004</v>
      </c>
      <c r="BF537" s="14" t="n">
        <v>0.647</v>
      </c>
      <c r="BG537" s="14" t="n">
        <v>0.1</v>
      </c>
      <c r="BH537" s="14" t="n">
        <v>1</v>
      </c>
      <c r="BI537" s="14" t="n">
        <v>0.6889999999999999</v>
      </c>
      <c r="BJ537" s="14" t="n">
        <v>0.123</v>
      </c>
      <c r="BK537" s="14" t="n">
        <v>0.005</v>
      </c>
      <c r="BL537" s="14" t="n">
        <v>0.758</v>
      </c>
      <c r="BM537" s="14" t="n">
        <v>0.1</v>
      </c>
      <c r="BN537" s="14" t="n">
        <v>1</v>
      </c>
      <c r="BO537" s="14" t="n">
        <v>0</v>
      </c>
      <c r="BP537" s="14" t="n">
        <v>0</v>
      </c>
      <c r="BQ537" s="14" t="n">
        <v>0.057</v>
      </c>
      <c r="BR537" s="14" t="n">
        <v>0</v>
      </c>
      <c r="BS537" s="14" t="n">
        <v>0.667</v>
      </c>
      <c r="BT537" s="14" t="n">
        <v>0</v>
      </c>
      <c r="BU537" s="14" t="n">
        <v>0</v>
      </c>
      <c r="BV537" s="14" t="n">
        <v>0.043</v>
      </c>
      <c r="BW537" s="14" t="n">
        <v>0</v>
      </c>
      <c r="BX537" s="14" t="n">
        <v>0.667</v>
      </c>
      <c r="BY537" s="14" t="n">
        <v>12.729</v>
      </c>
      <c r="BZ537" s="14" t="n">
        <v>0</v>
      </c>
      <c r="CA537" s="14" t="n">
        <v>12.729</v>
      </c>
      <c r="CB537" s="14" t="n">
        <v>0</v>
      </c>
      <c r="CC537" s="14" t="n">
        <v>102.477</v>
      </c>
      <c r="CD537" s="14" t="n">
        <v>7.95</v>
      </c>
      <c r="CE537" s="14" t="n">
        <v>0.758</v>
      </c>
      <c r="CF537" s="14" t="n">
        <v>112.724</v>
      </c>
      <c r="CG537" s="14" t="n">
        <v>0.1</v>
      </c>
      <c r="CH537" s="14" t="n">
        <v>1</v>
      </c>
      <c r="CI537" s="14" t="n">
        <v>0</v>
      </c>
      <c r="CJ537" s="14" t="n">
        <v>0</v>
      </c>
      <c r="CK537" s="14" t="n">
        <v>0</v>
      </c>
      <c r="CL537" s="14" t="n">
        <v>0</v>
      </c>
      <c r="CM537" s="14" t="n">
        <v>0</v>
      </c>
      <c r="CN537" s="14" t="n">
        <v>0</v>
      </c>
      <c r="CO537" s="14" t="n">
        <v>0</v>
      </c>
      <c r="CP537" s="14" t="n">
        <v>0.998</v>
      </c>
      <c r="CQ537" s="14" t="n">
        <v>1.294</v>
      </c>
      <c r="CR537" s="14" t="n">
        <v>0</v>
      </c>
      <c r="CS537" s="14" t="n">
        <v>5.158</v>
      </c>
      <c r="CT537" s="14" t="n">
        <v>7.554</v>
      </c>
      <c r="CU537" s="14" t="n">
        <v>16.097</v>
      </c>
    </row>
    <row r="538">
      <c r="A538" s="14" t="inlineStr">
        <is>
          <t>MNG2023</t>
        </is>
      </c>
      <c r="B538" s="14" t="inlineStr">
        <is>
          <t>MNG</t>
        </is>
      </c>
      <c r="C538" s="14" t="inlineStr">
        <is>
          <t>MNG</t>
        </is>
      </c>
      <c r="D538" s="14" t="inlineStr">
        <is>
          <t>Mongolia</t>
        </is>
      </c>
      <c r="E538" s="14" t="n">
        <v>2023</v>
      </c>
      <c r="F538" s="14" t="n">
        <v>0.1</v>
      </c>
      <c r="G538" s="14" t="n">
        <v>1.998</v>
      </c>
      <c r="H538" s="14" t="n">
        <v>0.644</v>
      </c>
      <c r="I538" s="14" t="n">
        <v>0</v>
      </c>
      <c r="J538" s="14" t="n">
        <v>1.998</v>
      </c>
      <c r="K538" s="14" t="n">
        <v>0</v>
      </c>
      <c r="L538" s="14" t="n">
        <v>1</v>
      </c>
      <c r="M538" s="14" t="n">
        <v>3.285</v>
      </c>
      <c r="N538" s="14" t="n">
        <v>1.932</v>
      </c>
      <c r="O538" s="14" t="n">
        <v>0</v>
      </c>
      <c r="P538" s="14" t="n">
        <v>3.285</v>
      </c>
      <c r="Q538" s="14" t="n">
        <v>0</v>
      </c>
      <c r="R538" s="14" t="n">
        <v>1</v>
      </c>
      <c r="S538" s="14" t="n">
        <v>5.218</v>
      </c>
      <c r="T538" s="14" t="n">
        <v>3.864</v>
      </c>
      <c r="U538" s="14" t="n">
        <v>0.058</v>
      </c>
      <c r="V538" s="14" t="n">
        <v>5.74</v>
      </c>
      <c r="W538" s="14" t="n">
        <v>0.1</v>
      </c>
      <c r="X538" s="14" t="n">
        <v>1</v>
      </c>
      <c r="Y538" s="14" t="n">
        <v>13.799</v>
      </c>
      <c r="Z538" s="14" t="n">
        <v>1.703</v>
      </c>
      <c r="AA538" s="14" t="n">
        <v>0</v>
      </c>
      <c r="AB538" s="14" t="n">
        <v>13.799</v>
      </c>
      <c r="AC538" s="14" t="n">
        <v>0</v>
      </c>
      <c r="AD538" s="14" t="n">
        <v>1</v>
      </c>
      <c r="AE538" s="14" t="n">
        <v>15.085</v>
      </c>
      <c r="AF538" s="14" t="n">
        <v>3.289</v>
      </c>
      <c r="AG538" s="14" t="n">
        <v>0</v>
      </c>
      <c r="AH538" s="14" t="n">
        <v>15.085</v>
      </c>
      <c r="AI538" s="14" t="n">
        <v>0</v>
      </c>
      <c r="AJ538" s="14" t="n">
        <v>1</v>
      </c>
      <c r="AK538" s="14" t="n">
        <v>22.799</v>
      </c>
      <c r="AL538" s="14" t="n">
        <v>11.83</v>
      </c>
      <c r="AM538" s="14" t="n">
        <v>0.252</v>
      </c>
      <c r="AN538" s="14" t="n">
        <v>25.078</v>
      </c>
      <c r="AO538" s="14" t="n">
        <v>0.1</v>
      </c>
      <c r="AP538" s="14" t="n">
        <v>1</v>
      </c>
      <c r="AQ538" s="14" t="n">
        <v>0.749</v>
      </c>
      <c r="AR538" s="14" t="n">
        <v>0.129</v>
      </c>
      <c r="AS538" s="14" t="n">
        <v>-0.107</v>
      </c>
      <c r="AT538" s="14" t="n">
        <v>0.705</v>
      </c>
      <c r="AU538" s="14" t="n">
        <v>0.1</v>
      </c>
      <c r="AV538" s="14" t="n">
        <v>1</v>
      </c>
      <c r="AW538" s="14" t="n">
        <v>0.783</v>
      </c>
      <c r="AX538" s="14" t="n">
        <v>0.129</v>
      </c>
      <c r="AY538" s="14" t="n">
        <v>0.18</v>
      </c>
      <c r="AZ538" s="14" t="n">
        <v>1.059</v>
      </c>
      <c r="BA538" s="14" t="n">
        <v>0.1</v>
      </c>
      <c r="BB538" s="14" t="n">
        <v>1</v>
      </c>
      <c r="BC538" s="14" t="n">
        <v>0.527</v>
      </c>
      <c r="BD538" s="14" t="n">
        <v>0.129</v>
      </c>
      <c r="BE538" s="14" t="n">
        <v>0.006</v>
      </c>
      <c r="BF538" s="14" t="n">
        <v>0.58</v>
      </c>
      <c r="BG538" s="14" t="n">
        <v>0.1</v>
      </c>
      <c r="BH538" s="14" t="n">
        <v>1</v>
      </c>
      <c r="BI538" s="14" t="n">
        <v>0.64</v>
      </c>
      <c r="BJ538" s="14" t="n">
        <v>0.129</v>
      </c>
      <c r="BK538" s="14" t="n">
        <v>0.007</v>
      </c>
      <c r="BL538" s="14" t="n">
        <v>0.704</v>
      </c>
      <c r="BM538" s="14" t="n">
        <v>0.1</v>
      </c>
      <c r="BN538" s="14" t="n">
        <v>1</v>
      </c>
      <c r="BO538" s="14" t="n">
        <v>0</v>
      </c>
      <c r="BP538" s="14" t="n">
        <v>0</v>
      </c>
      <c r="BQ538" s="14" t="n">
        <v>0.054</v>
      </c>
      <c r="BR538" s="14" t="n">
        <v>0</v>
      </c>
      <c r="BS538" s="14" t="n">
        <v>0.667</v>
      </c>
      <c r="BT538" s="14" t="n">
        <v>0</v>
      </c>
      <c r="BU538" s="14" t="n">
        <v>0</v>
      </c>
      <c r="BV538" s="14" t="n">
        <v>0.04</v>
      </c>
      <c r="BW538" s="14" t="n">
        <v>0</v>
      </c>
      <c r="BX538" s="14" t="n">
        <v>0.667</v>
      </c>
      <c r="BY538" s="14" t="n">
        <v>13.254</v>
      </c>
      <c r="BZ538" s="14" t="n">
        <v>0</v>
      </c>
      <c r="CA538" s="14" t="n">
        <v>13.254</v>
      </c>
      <c r="CB538" s="14" t="n">
        <v>0</v>
      </c>
      <c r="CC538" s="14" t="n">
        <v>87.07899999999999</v>
      </c>
      <c r="CD538" s="14" t="n">
        <v>7.95</v>
      </c>
      <c r="CE538" s="14" t="n">
        <v>0.964</v>
      </c>
      <c r="CF538" s="14" t="n">
        <v>95.78700000000001</v>
      </c>
      <c r="CG538" s="14" t="n">
        <v>0.1</v>
      </c>
      <c r="CH538" s="14" t="n">
        <v>1</v>
      </c>
      <c r="CI538" s="14" t="n">
        <v>0</v>
      </c>
      <c r="CJ538" s="14" t="n">
        <v>0</v>
      </c>
      <c r="CK538" s="14" t="n">
        <v>0</v>
      </c>
      <c r="CL538" s="14" t="n">
        <v>0</v>
      </c>
      <c r="CM538" s="14" t="n">
        <v>0</v>
      </c>
      <c r="CN538" s="14" t="n">
        <v>0</v>
      </c>
      <c r="CO538" s="14" t="n">
        <v>0</v>
      </c>
      <c r="CP538" s="14" t="n">
        <v>0.998</v>
      </c>
      <c r="CQ538" s="14" t="n">
        <v>1.348</v>
      </c>
      <c r="CR538" s="14" t="n">
        <v>0</v>
      </c>
      <c r="CS538" s="14" t="n">
        <v>5.37</v>
      </c>
      <c r="CT538" s="14" t="n">
        <v>4.484</v>
      </c>
      <c r="CU538" s="14" t="n">
        <v>12.529</v>
      </c>
    </row>
    <row r="539">
      <c r="A539" s="14" t="inlineStr">
        <is>
          <t>MNG2024</t>
        </is>
      </c>
      <c r="B539" s="14" t="inlineStr">
        <is>
          <t>MNG</t>
        </is>
      </c>
      <c r="C539" s="14" t="inlineStr">
        <is>
          <t>MNG</t>
        </is>
      </c>
      <c r="D539" s="14" t="inlineStr">
        <is>
          <t>Mongolia</t>
        </is>
      </c>
      <c r="E539" s="14" t="n">
        <v>2024</v>
      </c>
      <c r="F539" s="14" t="n">
        <v>0.1</v>
      </c>
      <c r="G539" s="14" t="n">
        <v>2.054</v>
      </c>
      <c r="H539" s="14" t="n">
        <v>0.663</v>
      </c>
      <c r="I539" s="14" t="n">
        <v>0</v>
      </c>
      <c r="J539" s="14" t="n">
        <v>2.054</v>
      </c>
      <c r="K539" s="14" t="n">
        <v>0</v>
      </c>
      <c r="L539" s="14" t="n">
        <v>1</v>
      </c>
      <c r="M539" s="14" t="n">
        <v>3.38</v>
      </c>
      <c r="N539" s="14" t="n">
        <v>1.989</v>
      </c>
      <c r="O539" s="14" t="n">
        <v>0</v>
      </c>
      <c r="P539" s="14" t="n">
        <v>3.38</v>
      </c>
      <c r="Q539" s="14" t="n">
        <v>0</v>
      </c>
      <c r="R539" s="14" t="n">
        <v>1</v>
      </c>
      <c r="S539" s="14" t="n">
        <v>5.37</v>
      </c>
      <c r="T539" s="14" t="n">
        <v>3.978</v>
      </c>
      <c r="U539" s="14" t="n">
        <v>0.073</v>
      </c>
      <c r="V539" s="14" t="n">
        <v>5.907</v>
      </c>
      <c r="W539" s="14" t="n">
        <v>0.1</v>
      </c>
      <c r="X539" s="14" t="n">
        <v>1</v>
      </c>
      <c r="Y539" s="14" t="n">
        <v>12.208</v>
      </c>
      <c r="Z539" s="14" t="n">
        <v>1.506</v>
      </c>
      <c r="AA539" s="14" t="n">
        <v>0</v>
      </c>
      <c r="AB539" s="14" t="n">
        <v>12.208</v>
      </c>
      <c r="AC539" s="14" t="n">
        <v>0</v>
      </c>
      <c r="AD539" s="14" t="n">
        <v>1</v>
      </c>
      <c r="AE539" s="14" t="n">
        <v>13.531</v>
      </c>
      <c r="AF539" s="14" t="n">
        <v>2.95</v>
      </c>
      <c r="AG539" s="14" t="n">
        <v>0</v>
      </c>
      <c r="AH539" s="14" t="n">
        <v>13.531</v>
      </c>
      <c r="AI539" s="14" t="n">
        <v>0</v>
      </c>
      <c r="AJ539" s="14" t="n">
        <v>1</v>
      </c>
      <c r="AK539" s="14" t="n">
        <v>21.473</v>
      </c>
      <c r="AL539" s="14" t="n">
        <v>11.142</v>
      </c>
      <c r="AM539" s="14" t="n">
        <v>0.292</v>
      </c>
      <c r="AN539" s="14" t="n">
        <v>23.62</v>
      </c>
      <c r="AO539" s="14" t="n">
        <v>0.1</v>
      </c>
      <c r="AP539" s="14" t="n">
        <v>1</v>
      </c>
      <c r="AQ539" s="14" t="n">
        <v>0.72</v>
      </c>
      <c r="AR539" s="14" t="n">
        <v>0.132</v>
      </c>
      <c r="AS539" s="14" t="n">
        <v>-0.064</v>
      </c>
      <c r="AT539" s="14" t="n">
        <v>0.721</v>
      </c>
      <c r="AU539" s="14" t="n">
        <v>0.1</v>
      </c>
      <c r="AV539" s="14" t="n">
        <v>1</v>
      </c>
      <c r="AW539" s="14" t="n">
        <v>0.734</v>
      </c>
      <c r="AX539" s="14" t="n">
        <v>0.132</v>
      </c>
      <c r="AY539" s="14" t="n">
        <v>0.196</v>
      </c>
      <c r="AZ539" s="14" t="n">
        <v>1.023</v>
      </c>
      <c r="BA539" s="14" t="n">
        <v>0.1</v>
      </c>
      <c r="BB539" s="14" t="n">
        <v>1</v>
      </c>
      <c r="BC539" s="14" t="n">
        <v>0.51</v>
      </c>
      <c r="BD539" s="14" t="n">
        <v>0.132</v>
      </c>
      <c r="BE539" s="14" t="n">
        <v>0.007</v>
      </c>
      <c r="BF539" s="14" t="n">
        <v>0.5610000000000001</v>
      </c>
      <c r="BG539" s="14" t="n">
        <v>0.1</v>
      </c>
      <c r="BH539" s="14" t="n">
        <v>1</v>
      </c>
      <c r="BI539" s="14" t="n">
        <v>0.652</v>
      </c>
      <c r="BJ539" s="14" t="n">
        <v>0.132</v>
      </c>
      <c r="BK539" s="14" t="n">
        <v>0.008999999999999999</v>
      </c>
      <c r="BL539" s="14" t="n">
        <v>0.717</v>
      </c>
      <c r="BM539" s="14" t="n">
        <v>0.1</v>
      </c>
      <c r="BN539" s="14" t="n">
        <v>1</v>
      </c>
      <c r="BO539" s="14" t="n">
        <v>0</v>
      </c>
      <c r="BP539" s="14" t="n">
        <v>0</v>
      </c>
      <c r="BQ539" s="14" t="n">
        <v>0.055</v>
      </c>
      <c r="BR539" s="14" t="n">
        <v>0</v>
      </c>
      <c r="BS539" s="14" t="n">
        <v>0.667</v>
      </c>
      <c r="BT539" s="14" t="n">
        <v>0</v>
      </c>
      <c r="BU539" s="14" t="n">
        <v>0</v>
      </c>
      <c r="BV539" s="14" t="n">
        <v>0.041</v>
      </c>
      <c r="BW539" s="14" t="n">
        <v>0</v>
      </c>
      <c r="BX539" s="14" t="n">
        <v>0.667</v>
      </c>
      <c r="BY539" s="14" t="n">
        <v>13.646</v>
      </c>
      <c r="BZ539" s="14" t="n">
        <v>0</v>
      </c>
      <c r="CA539" s="14" t="n">
        <v>13.646</v>
      </c>
      <c r="CB539" s="14" t="n">
        <v>0</v>
      </c>
      <c r="CC539" s="14" t="n">
        <v>86.38500000000001</v>
      </c>
      <c r="CD539" s="14" t="n">
        <v>7.95</v>
      </c>
      <c r="CE539" s="14" t="n">
        <v>1.177</v>
      </c>
      <c r="CF539" s="14" t="n">
        <v>95.024</v>
      </c>
      <c r="CG539" s="14" t="n">
        <v>0.1</v>
      </c>
      <c r="CH539" s="14" t="n">
        <v>1</v>
      </c>
      <c r="CI539" s="14" t="n">
        <v>0</v>
      </c>
      <c r="CJ539" s="14" t="n">
        <v>0</v>
      </c>
      <c r="CK539" s="14" t="n">
        <v>0</v>
      </c>
      <c r="CL539" s="14" t="n">
        <v>0</v>
      </c>
      <c r="CM539" s="14" t="n">
        <v>0</v>
      </c>
      <c r="CN539" s="14" t="n">
        <v>0</v>
      </c>
      <c r="CO539" s="14" t="n">
        <v>0</v>
      </c>
      <c r="CP539" s="14" t="n">
        <v>0.998</v>
      </c>
      <c r="CQ539" s="14" t="n">
        <v>1.387</v>
      </c>
      <c r="CR539" s="14" t="n">
        <v>0</v>
      </c>
      <c r="CS539" s="14" t="n">
        <v>5.529</v>
      </c>
      <c r="CT539" s="14" t="n">
        <v>3.509</v>
      </c>
      <c r="CU539" s="14" t="n">
        <v>10.896</v>
      </c>
    </row>
    <row r="540">
      <c r="A540" s="14" t="inlineStr">
        <is>
          <t>MNE2021</t>
        </is>
      </c>
      <c r="B540" s="14" t="inlineStr">
        <is>
          <t>MNE</t>
        </is>
      </c>
      <c r="C540" s="14" t="inlineStr">
        <is>
          <t>MNE</t>
        </is>
      </c>
      <c r="D540" s="14" t="inlineStr">
        <is>
          <t>Montenegro, Rep. of</t>
        </is>
      </c>
      <c r="E540" s="14" t="n">
        <v>2021</v>
      </c>
      <c r="F540" s="14" t="n">
        <v>0.21</v>
      </c>
      <c r="G540" s="14" t="n">
        <v>1.77</v>
      </c>
      <c r="H540" s="14" t="n">
        <v>0.572</v>
      </c>
      <c r="I540" s="14" t="n">
        <v>0</v>
      </c>
      <c r="J540" s="14" t="n">
        <v>1.77</v>
      </c>
      <c r="K540" s="14" t="n">
        <v>0</v>
      </c>
      <c r="L540" s="14" t="n">
        <v>1</v>
      </c>
      <c r="M540" s="14" t="n">
        <v>2.913</v>
      </c>
      <c r="N540" s="14" t="n">
        <v>1.715</v>
      </c>
      <c r="O540" s="14" t="n">
        <v>0</v>
      </c>
      <c r="P540" s="14" t="n">
        <v>2.913</v>
      </c>
      <c r="Q540" s="14" t="n">
        <v>0</v>
      </c>
      <c r="R540" s="14" t="n">
        <v>1</v>
      </c>
      <c r="S540" s="14" t="n">
        <v>4.628</v>
      </c>
      <c r="T540" s="14" t="n">
        <v>3.43</v>
      </c>
      <c r="U540" s="14" t="n">
        <v>0</v>
      </c>
      <c r="V540" s="14" t="n">
        <v>5.6</v>
      </c>
      <c r="W540" s="14" t="n">
        <v>0.21</v>
      </c>
      <c r="X540" s="14" t="n">
        <v>1</v>
      </c>
      <c r="Y540" s="14" t="n">
        <v>16.305</v>
      </c>
      <c r="Z540" s="14" t="n">
        <v>1.143</v>
      </c>
      <c r="AA540" s="14" t="n">
        <v>0.606</v>
      </c>
      <c r="AB540" s="14" t="n">
        <v>16.912</v>
      </c>
      <c r="AC540" s="14" t="n">
        <v>0</v>
      </c>
      <c r="AD540" s="14" t="n">
        <v>1</v>
      </c>
      <c r="AE540" s="14" t="n">
        <v>17.449</v>
      </c>
      <c r="AF540" s="14" t="n">
        <v>2.287</v>
      </c>
      <c r="AG540" s="14" t="n">
        <v>0.606</v>
      </c>
      <c r="AH540" s="14" t="n">
        <v>18.055</v>
      </c>
      <c r="AI540" s="14" t="n">
        <v>0</v>
      </c>
      <c r="AJ540" s="14" t="n">
        <v>1</v>
      </c>
      <c r="AK540" s="14" t="n">
        <v>24.309</v>
      </c>
      <c r="AL540" s="14" t="n">
        <v>9.147</v>
      </c>
      <c r="AM540" s="14" t="n">
        <v>0</v>
      </c>
      <c r="AN540" s="14" t="n">
        <v>29.413</v>
      </c>
      <c r="AO540" s="14" t="n">
        <v>0.21</v>
      </c>
      <c r="AP540" s="14" t="n">
        <v>1</v>
      </c>
      <c r="AQ540" s="14" t="n">
        <v>0.619</v>
      </c>
      <c r="AR540" s="14" t="n">
        <v>0.114</v>
      </c>
      <c r="AS540" s="14" t="n">
        <v>0.6860000000000001</v>
      </c>
      <c r="AT540" s="14" t="n">
        <v>1.579</v>
      </c>
      <c r="AU540" s="14" t="n">
        <v>0.21</v>
      </c>
      <c r="AV540" s="14" t="n">
        <v>1</v>
      </c>
      <c r="AW540" s="14" t="n">
        <v>0.599</v>
      </c>
      <c r="AX540" s="14" t="n">
        <v>0.114</v>
      </c>
      <c r="AY540" s="14" t="n">
        <v>0.5610000000000001</v>
      </c>
      <c r="AZ540" s="14" t="n">
        <v>1.404</v>
      </c>
      <c r="BA540" s="14" t="n">
        <v>0.21</v>
      </c>
      <c r="BB540" s="14" t="n">
        <v>1</v>
      </c>
      <c r="BC540" s="14" t="n">
        <v>0.439</v>
      </c>
      <c r="BD540" s="14" t="n">
        <v>0.114</v>
      </c>
      <c r="BE540" s="14" t="n">
        <v>0.189</v>
      </c>
      <c r="BF540" s="14" t="n">
        <v>0.76</v>
      </c>
      <c r="BG540" s="14" t="n">
        <v>0.21</v>
      </c>
      <c r="BH540" s="14" t="n">
        <v>1</v>
      </c>
      <c r="BI540" s="14" t="n">
        <v>0.505</v>
      </c>
      <c r="BJ540" s="14" t="n">
        <v>0.114</v>
      </c>
      <c r="BK540" s="14" t="n">
        <v>0</v>
      </c>
      <c r="BL540" s="14" t="n">
        <v>0.611</v>
      </c>
      <c r="BM540" s="14" t="n">
        <v>0.21</v>
      </c>
      <c r="BN540" s="14" t="n">
        <v>1</v>
      </c>
      <c r="BO540" s="14" t="n">
        <v>0</v>
      </c>
      <c r="BP540" s="14" t="n">
        <v>0.01</v>
      </c>
      <c r="BQ540" s="14" t="n">
        <v>0.068</v>
      </c>
      <c r="BR540" s="14" t="n">
        <v>0</v>
      </c>
      <c r="BS540" s="14" t="n">
        <v>1</v>
      </c>
      <c r="BT540" s="14" t="n">
        <v>0</v>
      </c>
      <c r="BU540" s="14" t="n">
        <v>0.005</v>
      </c>
      <c r="BV540" s="14" t="n">
        <v>0.116</v>
      </c>
      <c r="BW540" s="14" t="n">
        <v>0.21</v>
      </c>
      <c r="BX540" s="14" t="n">
        <v>0.5</v>
      </c>
      <c r="BY540" s="14" t="n">
        <v>11.787</v>
      </c>
      <c r="BZ540" s="14" t="n">
        <v>0</v>
      </c>
      <c r="CA540" s="14" t="n">
        <v>11.787</v>
      </c>
      <c r="CB540" s="14" t="n">
        <v>0</v>
      </c>
      <c r="CC540" s="14" t="n">
        <v>78.125</v>
      </c>
      <c r="CD540" s="14" t="n">
        <v>7.95</v>
      </c>
      <c r="CE540" s="14" t="n">
        <v>102.185</v>
      </c>
      <c r="CF540" s="14" t="n">
        <v>218.175</v>
      </c>
      <c r="CG540" s="14" t="n">
        <v>0.21</v>
      </c>
      <c r="CH540" s="14" t="n">
        <v>1</v>
      </c>
      <c r="CI540" s="14" t="n">
        <v>0</v>
      </c>
      <c r="CJ540" s="14" t="n">
        <v>0</v>
      </c>
      <c r="CK540" s="14" t="n">
        <v>0</v>
      </c>
      <c r="CL540" s="14" t="n">
        <v>0</v>
      </c>
      <c r="CM540" s="14" t="n">
        <v>0</v>
      </c>
      <c r="CN540" s="14" t="n">
        <v>0</v>
      </c>
      <c r="CO540" s="14" t="n">
        <v>0</v>
      </c>
      <c r="CP540" s="14" t="n">
        <v>1</v>
      </c>
      <c r="CQ540" s="14" t="n">
        <v>1.198</v>
      </c>
      <c r="CR540" s="14" t="n">
        <v>0</v>
      </c>
      <c r="CS540" s="14" t="n">
        <v>4.776</v>
      </c>
      <c r="CT540" s="14" t="n">
        <v>4.41</v>
      </c>
      <c r="CU540" s="14" t="n">
        <v>15.162</v>
      </c>
    </row>
    <row r="541">
      <c r="A541" s="14" t="inlineStr">
        <is>
          <t>MNE2022</t>
        </is>
      </c>
      <c r="B541" s="14" t="inlineStr">
        <is>
          <t>MNE</t>
        </is>
      </c>
      <c r="C541" s="14" t="inlineStr">
        <is>
          <t>MNE</t>
        </is>
      </c>
      <c r="D541" s="14" t="inlineStr">
        <is>
          <t>Montenegro, Rep. of</t>
        </is>
      </c>
      <c r="E541" s="14" t="n">
        <v>2022</v>
      </c>
      <c r="F541" s="14" t="n">
        <v>0.21</v>
      </c>
      <c r="G541" s="14" t="n">
        <v>1.911</v>
      </c>
      <c r="H541" s="14" t="n">
        <v>0.617</v>
      </c>
      <c r="I541" s="14" t="n">
        <v>0</v>
      </c>
      <c r="J541" s="14" t="n">
        <v>1.911</v>
      </c>
      <c r="K541" s="14" t="n">
        <v>0</v>
      </c>
      <c r="L541" s="14" t="n">
        <v>1</v>
      </c>
      <c r="M541" s="14" t="n">
        <v>3.146</v>
      </c>
      <c r="N541" s="14" t="n">
        <v>1.852</v>
      </c>
      <c r="O541" s="14" t="n">
        <v>0</v>
      </c>
      <c r="P541" s="14" t="n">
        <v>3.146</v>
      </c>
      <c r="Q541" s="14" t="n">
        <v>0</v>
      </c>
      <c r="R541" s="14" t="n">
        <v>1</v>
      </c>
      <c r="S541" s="14" t="n">
        <v>4.998</v>
      </c>
      <c r="T541" s="14" t="n">
        <v>3.704</v>
      </c>
      <c r="U541" s="14" t="n">
        <v>0.078</v>
      </c>
      <c r="V541" s="14" t="n">
        <v>6.048</v>
      </c>
      <c r="W541" s="14" t="n">
        <v>0.21</v>
      </c>
      <c r="X541" s="14" t="n">
        <v>1</v>
      </c>
      <c r="Y541" s="14" t="n">
        <v>32.56</v>
      </c>
      <c r="Z541" s="14" t="n">
        <v>1.235</v>
      </c>
      <c r="AA541" s="14" t="n">
        <v>1.253</v>
      </c>
      <c r="AB541" s="14" t="n">
        <v>33.813</v>
      </c>
      <c r="AC541" s="14" t="n">
        <v>0</v>
      </c>
      <c r="AD541" s="14" t="n">
        <v>1</v>
      </c>
      <c r="AE541" s="14" t="n">
        <v>33.795</v>
      </c>
      <c r="AF541" s="14" t="n">
        <v>2.469</v>
      </c>
      <c r="AG541" s="14" t="n">
        <v>1.253</v>
      </c>
      <c r="AH541" s="14" t="n">
        <v>35.048</v>
      </c>
      <c r="AI541" s="14" t="n">
        <v>0</v>
      </c>
      <c r="AJ541" s="14" t="n">
        <v>1</v>
      </c>
      <c r="AK541" s="14" t="n">
        <v>41.203</v>
      </c>
      <c r="AL541" s="14" t="n">
        <v>9.878</v>
      </c>
      <c r="AM541" s="14" t="n">
        <v>0.64</v>
      </c>
      <c r="AN541" s="14" t="n">
        <v>49.856</v>
      </c>
      <c r="AO541" s="14" t="n">
        <v>0.21</v>
      </c>
      <c r="AP541" s="14" t="n">
        <v>1</v>
      </c>
      <c r="AQ541" s="14" t="n">
        <v>0.861</v>
      </c>
      <c r="AR541" s="14" t="n">
        <v>0.123</v>
      </c>
      <c r="AS541" s="14" t="n">
        <v>0.456</v>
      </c>
      <c r="AT541" s="14" t="n">
        <v>1.593</v>
      </c>
      <c r="AU541" s="14" t="n">
        <v>0.21</v>
      </c>
      <c r="AV541" s="14" t="n">
        <v>1</v>
      </c>
      <c r="AW541" s="14" t="n">
        <v>0.986</v>
      </c>
      <c r="AX541" s="14" t="n">
        <v>0.123</v>
      </c>
      <c r="AY541" s="14" t="n">
        <v>0.38</v>
      </c>
      <c r="AZ541" s="14" t="n">
        <v>1.653</v>
      </c>
      <c r="BA541" s="14" t="n">
        <v>0.21</v>
      </c>
      <c r="BB541" s="14" t="n">
        <v>1</v>
      </c>
      <c r="BC541" s="14" t="n">
        <v>0.598</v>
      </c>
      <c r="BD541" s="14" t="n">
        <v>0.123</v>
      </c>
      <c r="BE541" s="14" t="n">
        <v>0.195</v>
      </c>
      <c r="BF541" s="14" t="n">
        <v>0.944</v>
      </c>
      <c r="BG541" s="14" t="n">
        <v>0.21</v>
      </c>
      <c r="BH541" s="14" t="n">
        <v>1</v>
      </c>
      <c r="BI541" s="14" t="n">
        <v>0.612</v>
      </c>
      <c r="BJ541" s="14" t="n">
        <v>0.123</v>
      </c>
      <c r="BK541" s="14" t="n">
        <v>0.01</v>
      </c>
      <c r="BL541" s="14" t="n">
        <v>0.741</v>
      </c>
      <c r="BM541" s="14" t="n">
        <v>0.21</v>
      </c>
      <c r="BN541" s="14" t="n">
        <v>1</v>
      </c>
      <c r="BO541" s="14" t="n">
        <v>0</v>
      </c>
      <c r="BP541" s="14" t="n">
        <v>0.008999999999999999</v>
      </c>
      <c r="BQ541" s="14" t="n">
        <v>0.064</v>
      </c>
      <c r="BR541" s="14" t="n">
        <v>0</v>
      </c>
      <c r="BS541" s="14" t="n">
        <v>1</v>
      </c>
      <c r="BT541" s="14" t="n">
        <v>0</v>
      </c>
      <c r="BU541" s="14" t="n">
        <v>0.005</v>
      </c>
      <c r="BV541" s="14" t="n">
        <v>0.102</v>
      </c>
      <c r="BW541" s="14" t="n">
        <v>0.21</v>
      </c>
      <c r="BX541" s="14" t="n">
        <v>0.5</v>
      </c>
      <c r="BY541" s="14" t="n">
        <v>12.729</v>
      </c>
      <c r="BZ541" s="14" t="n">
        <v>0</v>
      </c>
      <c r="CA541" s="14" t="n">
        <v>12.729</v>
      </c>
      <c r="CB541" s="14" t="n">
        <v>0</v>
      </c>
      <c r="CC541" s="14" t="n">
        <v>97.90000000000001</v>
      </c>
      <c r="CD541" s="14" t="n">
        <v>7.95</v>
      </c>
      <c r="CE541" s="14" t="n">
        <v>131.354</v>
      </c>
      <c r="CF541" s="14" t="n">
        <v>277.397</v>
      </c>
      <c r="CG541" s="14" t="n">
        <v>0.21</v>
      </c>
      <c r="CH541" s="14" t="n">
        <v>1</v>
      </c>
      <c r="CI541" s="14" t="n">
        <v>0</v>
      </c>
      <c r="CJ541" s="14" t="n">
        <v>0</v>
      </c>
      <c r="CK541" s="14" t="n">
        <v>0</v>
      </c>
      <c r="CL541" s="14" t="n">
        <v>0</v>
      </c>
      <c r="CM541" s="14" t="n">
        <v>0</v>
      </c>
      <c r="CN541" s="14" t="n">
        <v>0</v>
      </c>
      <c r="CO541" s="14" t="n">
        <v>0</v>
      </c>
      <c r="CP541" s="14" t="n">
        <v>1</v>
      </c>
      <c r="CQ541" s="14" t="n">
        <v>1.294</v>
      </c>
      <c r="CR541" s="14" t="n">
        <v>0</v>
      </c>
      <c r="CS541" s="14" t="n">
        <v>5.158</v>
      </c>
      <c r="CT541" s="14" t="n">
        <v>5.842</v>
      </c>
      <c r="CU541" s="14" t="n">
        <v>31.326</v>
      </c>
    </row>
    <row r="542">
      <c r="A542" s="14" t="inlineStr">
        <is>
          <t>MNE2023</t>
        </is>
      </c>
      <c r="B542" s="14" t="inlineStr">
        <is>
          <t>MNE</t>
        </is>
      </c>
      <c r="C542" s="14" t="inlineStr">
        <is>
          <t>MNE</t>
        </is>
      </c>
      <c r="D542" s="14" t="inlineStr">
        <is>
          <t>Montenegro, Rep. of</t>
        </is>
      </c>
      <c r="E542" s="14" t="n">
        <v>2023</v>
      </c>
      <c r="F542" s="14" t="n">
        <v>0.21</v>
      </c>
      <c r="G542" s="14" t="n">
        <v>1.99</v>
      </c>
      <c r="H542" s="14" t="n">
        <v>0.643</v>
      </c>
      <c r="I542" s="14" t="n">
        <v>2.612</v>
      </c>
      <c r="J542" s="14" t="n">
        <v>4.602</v>
      </c>
      <c r="K542" s="14" t="n">
        <v>0</v>
      </c>
      <c r="L542" s="14" t="n">
        <v>1</v>
      </c>
      <c r="M542" s="14" t="n">
        <v>3.276</v>
      </c>
      <c r="N542" s="14" t="n">
        <v>1.928</v>
      </c>
      <c r="O542" s="14" t="n">
        <v>2.595</v>
      </c>
      <c r="P542" s="14" t="n">
        <v>5.871</v>
      </c>
      <c r="Q542" s="14" t="n">
        <v>0</v>
      </c>
      <c r="R542" s="14" t="n">
        <v>1</v>
      </c>
      <c r="S542" s="14" t="n">
        <v>5.205</v>
      </c>
      <c r="T542" s="14" t="n">
        <v>3.857</v>
      </c>
      <c r="U542" s="14" t="n">
        <v>0.121</v>
      </c>
      <c r="V542" s="14" t="n">
        <v>6.297</v>
      </c>
      <c r="W542" s="14" t="n">
        <v>0.21</v>
      </c>
      <c r="X542" s="14" t="n">
        <v>1</v>
      </c>
      <c r="Y542" s="14" t="n">
        <v>12.908</v>
      </c>
      <c r="Z542" s="14" t="n">
        <v>1.286</v>
      </c>
      <c r="AA542" s="14" t="n">
        <v>1.964</v>
      </c>
      <c r="AB542" s="14" t="n">
        <v>14.872</v>
      </c>
      <c r="AC542" s="14" t="n">
        <v>0</v>
      </c>
      <c r="AD542" s="14" t="n">
        <v>1</v>
      </c>
      <c r="AE542" s="14" t="n">
        <v>14.194</v>
      </c>
      <c r="AF542" s="14" t="n">
        <v>2.571</v>
      </c>
      <c r="AG542" s="14" t="n">
        <v>1.964</v>
      </c>
      <c r="AH542" s="14" t="n">
        <v>16.158</v>
      </c>
      <c r="AI542" s="14" t="n">
        <v>0</v>
      </c>
      <c r="AJ542" s="14" t="n">
        <v>1</v>
      </c>
      <c r="AK542" s="14" t="n">
        <v>21.908</v>
      </c>
      <c r="AL542" s="14" t="n">
        <v>10.285</v>
      </c>
      <c r="AM542" s="14" t="n">
        <v>0.509</v>
      </c>
      <c r="AN542" s="14" t="n">
        <v>26.508</v>
      </c>
      <c r="AO542" s="14" t="n">
        <v>0.21</v>
      </c>
      <c r="AP542" s="14" t="n">
        <v>1</v>
      </c>
      <c r="AQ542" s="14" t="n">
        <v>0.76</v>
      </c>
      <c r="AR542" s="14" t="n">
        <v>0.129</v>
      </c>
      <c r="AS542" s="14" t="n">
        <v>0.613</v>
      </c>
      <c r="AT542" s="14" t="n">
        <v>1.662</v>
      </c>
      <c r="AU542" s="14" t="n">
        <v>0.21</v>
      </c>
      <c r="AV542" s="14" t="n">
        <v>1</v>
      </c>
      <c r="AW542" s="14" t="n">
        <v>0.8110000000000001</v>
      </c>
      <c r="AX542" s="14" t="n">
        <v>0.129</v>
      </c>
      <c r="AY542" s="14" t="n">
        <v>0.507</v>
      </c>
      <c r="AZ542" s="14" t="n">
        <v>1.595</v>
      </c>
      <c r="BA542" s="14" t="n">
        <v>0.21</v>
      </c>
      <c r="BB542" s="14" t="n">
        <v>1</v>
      </c>
      <c r="BC542" s="14" t="n">
        <v>0.535</v>
      </c>
      <c r="BD542" s="14" t="n">
        <v>0.129</v>
      </c>
      <c r="BE542" s="14" t="n">
        <v>0.222</v>
      </c>
      <c r="BF542" s="14" t="n">
        <v>0.896</v>
      </c>
      <c r="BG542" s="14" t="n">
        <v>0.21</v>
      </c>
      <c r="BH542" s="14" t="n">
        <v>1</v>
      </c>
      <c r="BI542" s="14" t="n">
        <v>0.579</v>
      </c>
      <c r="BJ542" s="14" t="n">
        <v>0.129</v>
      </c>
      <c r="BK542" s="14" t="n">
        <v>0.013</v>
      </c>
      <c r="BL542" s="14" t="n">
        <v>0.701</v>
      </c>
      <c r="BM542" s="14" t="n">
        <v>0.21</v>
      </c>
      <c r="BN542" s="14" t="n">
        <v>1</v>
      </c>
      <c r="BO542" s="14" t="n">
        <v>0</v>
      </c>
      <c r="BP542" s="14" t="n">
        <v>0.005</v>
      </c>
      <c r="BQ542" s="14" t="n">
        <v>0.059</v>
      </c>
      <c r="BR542" s="14" t="n">
        <v>0</v>
      </c>
      <c r="BS542" s="14" t="n">
        <v>1</v>
      </c>
      <c r="BT542" s="14" t="n">
        <v>0</v>
      </c>
      <c r="BU542" s="14" t="n">
        <v>-0.005</v>
      </c>
      <c r="BV542" s="14" t="n">
        <v>0.105</v>
      </c>
      <c r="BW542" s="14" t="n">
        <v>0.21</v>
      </c>
      <c r="BX542" s="14" t="n">
        <v>0.5</v>
      </c>
      <c r="BY542" s="14" t="n">
        <v>13.254</v>
      </c>
      <c r="BZ542" s="14" t="n">
        <v>0</v>
      </c>
      <c r="CA542" s="14" t="n">
        <v>13.254</v>
      </c>
      <c r="CB542" s="14" t="n">
        <v>0</v>
      </c>
      <c r="CC542" s="14" t="n">
        <v>83.248</v>
      </c>
      <c r="CD542" s="14" t="n">
        <v>7.95</v>
      </c>
      <c r="CE542" s="14" t="n">
        <v>123.229</v>
      </c>
      <c r="CF542" s="14" t="n">
        <v>249.837</v>
      </c>
      <c r="CG542" s="14" t="n">
        <v>0.21</v>
      </c>
      <c r="CH542" s="14" t="n">
        <v>1</v>
      </c>
      <c r="CI542" s="14" t="n">
        <v>0</v>
      </c>
      <c r="CJ542" s="14" t="n">
        <v>0</v>
      </c>
      <c r="CK542" s="14" t="n">
        <v>0</v>
      </c>
      <c r="CL542" s="14" t="n">
        <v>0</v>
      </c>
      <c r="CM542" s="14" t="n">
        <v>0</v>
      </c>
      <c r="CN542" s="14" t="n">
        <v>0</v>
      </c>
      <c r="CO542" s="14" t="n">
        <v>0</v>
      </c>
      <c r="CP542" s="14" t="n">
        <v>1</v>
      </c>
      <c r="CQ542" s="14" t="n">
        <v>1.348</v>
      </c>
      <c r="CR542" s="14" t="n">
        <v>0</v>
      </c>
      <c r="CS542" s="14" t="n">
        <v>5.37</v>
      </c>
      <c r="CT542" s="14" t="n">
        <v>3.466</v>
      </c>
      <c r="CU542" s="14" t="n">
        <v>11.622</v>
      </c>
    </row>
    <row r="543">
      <c r="A543" s="14" t="inlineStr">
        <is>
          <t>MNE2024</t>
        </is>
      </c>
      <c r="B543" s="14" t="inlineStr">
        <is>
          <t>MNE</t>
        </is>
      </c>
      <c r="C543" s="14" t="inlineStr">
        <is>
          <t>MNE</t>
        </is>
      </c>
      <c r="D543" s="14" t="inlineStr">
        <is>
          <t>Montenegro, Rep. of</t>
        </is>
      </c>
      <c r="E543" s="14" t="n">
        <v>2024</v>
      </c>
      <c r="F543" s="14" t="n">
        <v>0.21</v>
      </c>
      <c r="G543" s="14" t="n">
        <v>2.049</v>
      </c>
      <c r="H543" s="14" t="n">
        <v>0.662</v>
      </c>
      <c r="I543" s="14" t="n">
        <v>2.689</v>
      </c>
      <c r="J543" s="14" t="n">
        <v>4.738</v>
      </c>
      <c r="K543" s="14" t="n">
        <v>0</v>
      </c>
      <c r="L543" s="14" t="n">
        <v>1</v>
      </c>
      <c r="M543" s="14" t="n">
        <v>3.373</v>
      </c>
      <c r="N543" s="14" t="n">
        <v>1.985</v>
      </c>
      <c r="O543" s="14" t="n">
        <v>2.671</v>
      </c>
      <c r="P543" s="14" t="n">
        <v>6.044</v>
      </c>
      <c r="Q543" s="14" t="n">
        <v>0</v>
      </c>
      <c r="R543" s="14" t="n">
        <v>1</v>
      </c>
      <c r="S543" s="14" t="n">
        <v>5.358</v>
      </c>
      <c r="T543" s="14" t="n">
        <v>3.971</v>
      </c>
      <c r="U543" s="14" t="n">
        <v>0.153</v>
      </c>
      <c r="V543" s="14" t="n">
        <v>6.483</v>
      </c>
      <c r="W543" s="14" t="n">
        <v>0.21</v>
      </c>
      <c r="X543" s="14" t="n">
        <v>1</v>
      </c>
      <c r="Y543" s="14" t="n">
        <v>11.492</v>
      </c>
      <c r="Z543" s="14" t="n">
        <v>1.324</v>
      </c>
      <c r="AA543" s="14" t="n">
        <v>1.95</v>
      </c>
      <c r="AB543" s="14" t="n">
        <v>13.442</v>
      </c>
      <c r="AC543" s="14" t="n">
        <v>0</v>
      </c>
      <c r="AD543" s="14" t="n">
        <v>1</v>
      </c>
      <c r="AE543" s="14" t="n">
        <v>12.815</v>
      </c>
      <c r="AF543" s="14" t="n">
        <v>2.647</v>
      </c>
      <c r="AG543" s="14" t="n">
        <v>1.95</v>
      </c>
      <c r="AH543" s="14" t="n">
        <v>14.766</v>
      </c>
      <c r="AI543" s="14" t="n">
        <v>0</v>
      </c>
      <c r="AJ543" s="14" t="n">
        <v>1</v>
      </c>
      <c r="AK543" s="14" t="n">
        <v>20.757</v>
      </c>
      <c r="AL543" s="14" t="n">
        <v>10.589</v>
      </c>
      <c r="AM543" s="14" t="n">
        <v>0.594</v>
      </c>
      <c r="AN543" s="14" t="n">
        <v>25.116</v>
      </c>
      <c r="AO543" s="14" t="n">
        <v>0.21</v>
      </c>
      <c r="AP543" s="14" t="n">
        <v>1</v>
      </c>
      <c r="AQ543" s="14" t="n">
        <v>0.724</v>
      </c>
      <c r="AR543" s="14" t="n">
        <v>0.132</v>
      </c>
      <c r="AS543" s="14" t="n">
        <v>0.625</v>
      </c>
      <c r="AT543" s="14" t="n">
        <v>1.632</v>
      </c>
      <c r="AU543" s="14" t="n">
        <v>0.21</v>
      </c>
      <c r="AV543" s="14" t="n">
        <v>1</v>
      </c>
      <c r="AW543" s="14" t="n">
        <v>0.75</v>
      </c>
      <c r="AX543" s="14" t="n">
        <v>0.132</v>
      </c>
      <c r="AY543" s="14" t="n">
        <v>0.511</v>
      </c>
      <c r="AZ543" s="14" t="n">
        <v>1.526</v>
      </c>
      <c r="BA543" s="14" t="n">
        <v>0.21</v>
      </c>
      <c r="BB543" s="14" t="n">
        <v>1</v>
      </c>
      <c r="BC543" s="14" t="n">
        <v>0.513</v>
      </c>
      <c r="BD543" s="14" t="n">
        <v>0.132</v>
      </c>
      <c r="BE543" s="14" t="n">
        <v>0.239</v>
      </c>
      <c r="BF543" s="14" t="n">
        <v>0.884</v>
      </c>
      <c r="BG543" s="14" t="n">
        <v>0.21</v>
      </c>
      <c r="BH543" s="14" t="n">
        <v>1</v>
      </c>
      <c r="BI543" s="14" t="n">
        <v>0.591</v>
      </c>
      <c r="BJ543" s="14" t="n">
        <v>0.132</v>
      </c>
      <c r="BK543" s="14" t="n">
        <v>0.017</v>
      </c>
      <c r="BL543" s="14" t="n">
        <v>0.716</v>
      </c>
      <c r="BM543" s="14" t="n">
        <v>0.21</v>
      </c>
      <c r="BN543" s="14" t="n">
        <v>1</v>
      </c>
      <c r="BO543" s="14" t="n">
        <v>0</v>
      </c>
      <c r="BP543" s="14" t="n">
        <v>0.005</v>
      </c>
      <c r="BQ543" s="14" t="n">
        <v>0.055</v>
      </c>
      <c r="BR543" s="14" t="n">
        <v>0</v>
      </c>
      <c r="BS543" s="14" t="n">
        <v>1</v>
      </c>
      <c r="BT543" s="14" t="n">
        <v>0</v>
      </c>
      <c r="BU543" s="14" t="n">
        <v>-0.008999999999999999</v>
      </c>
      <c r="BV543" s="14" t="n">
        <v>0.107</v>
      </c>
      <c r="BW543" s="14" t="n">
        <v>0.21</v>
      </c>
      <c r="BX543" s="14" t="n">
        <v>0.5</v>
      </c>
      <c r="BY543" s="14" t="n">
        <v>13.646</v>
      </c>
      <c r="BZ543" s="14" t="n">
        <v>0</v>
      </c>
      <c r="CA543" s="14" t="n">
        <v>13.646</v>
      </c>
      <c r="CB543" s="14" t="n">
        <v>0</v>
      </c>
      <c r="CC543" s="14" t="n">
        <v>82.58799999999999</v>
      </c>
      <c r="CD543" s="14" t="n">
        <v>7.95</v>
      </c>
      <c r="CE543" s="14" t="n">
        <v>112.451</v>
      </c>
      <c r="CF543" s="14" t="n">
        <v>235.997</v>
      </c>
      <c r="CG543" s="14" t="n">
        <v>0.21</v>
      </c>
      <c r="CH543" s="14" t="n">
        <v>1</v>
      </c>
      <c r="CI543" s="14" t="n">
        <v>0</v>
      </c>
      <c r="CJ543" s="14" t="n">
        <v>0</v>
      </c>
      <c r="CK543" s="14" t="n">
        <v>0</v>
      </c>
      <c r="CL543" s="14" t="n">
        <v>0</v>
      </c>
      <c r="CM543" s="14" t="n">
        <v>0</v>
      </c>
      <c r="CN543" s="14" t="n">
        <v>0</v>
      </c>
      <c r="CO543" s="14" t="n">
        <v>0</v>
      </c>
      <c r="CP543" s="14" t="n">
        <v>1</v>
      </c>
      <c r="CQ543" s="14" t="n">
        <v>1.387</v>
      </c>
      <c r="CR543" s="14" t="n">
        <v>0</v>
      </c>
      <c r="CS543" s="14" t="n">
        <v>5.529</v>
      </c>
      <c r="CT543" s="14" t="n">
        <v>3.027</v>
      </c>
      <c r="CU543" s="14" t="n">
        <v>10.168</v>
      </c>
    </row>
    <row r="544">
      <c r="A544" s="14" t="inlineStr">
        <is>
          <t>MSR2021</t>
        </is>
      </c>
      <c r="B544" s="14" t="inlineStr">
        <is>
          <t>MSR</t>
        </is>
      </c>
      <c r="C544" s="14" t="inlineStr">
        <is>
          <t>MSR</t>
        </is>
      </c>
      <c r="D544" s="14" t="inlineStr">
        <is>
          <t>Montserrat</t>
        </is>
      </c>
      <c r="E544" s="14" t="n">
        <v>2021</v>
      </c>
      <c r="F544" s="14" t="n">
        <v>0</v>
      </c>
      <c r="G544" s="14" t="n">
        <v>5.897</v>
      </c>
      <c r="H544" s="14" t="n">
        <v>1.143</v>
      </c>
      <c r="I544" s="14" t="n">
        <v>0</v>
      </c>
      <c r="J544" s="14" t="n">
        <v>5.897</v>
      </c>
      <c r="K544" s="14" t="n">
        <v>0</v>
      </c>
      <c r="L544" s="14" t="n">
        <v>1</v>
      </c>
      <c r="M544" s="14" t="n">
        <v>7.964</v>
      </c>
      <c r="N544" s="14" t="n">
        <v>3.43</v>
      </c>
      <c r="O544" s="14" t="n">
        <v>0</v>
      </c>
      <c r="P544" s="14" t="n">
        <v>7.964</v>
      </c>
      <c r="Q544" s="14" t="n">
        <v>0</v>
      </c>
      <c r="R544" s="14" t="n">
        <v>1</v>
      </c>
      <c r="S544" s="14" t="n">
        <v>11.613</v>
      </c>
      <c r="T544" s="14" t="n">
        <v>6.86</v>
      </c>
      <c r="U544" s="14" t="n">
        <v>0</v>
      </c>
      <c r="V544" s="14" t="n">
        <v>11.613</v>
      </c>
      <c r="W544" s="14" t="n">
        <v>0</v>
      </c>
      <c r="X544" s="14" t="n">
        <v>1</v>
      </c>
      <c r="Y544" s="14" t="n">
        <v>5.849</v>
      </c>
      <c r="Z544" s="14" t="n">
        <v>0.787</v>
      </c>
      <c r="AA544" s="14" t="n">
        <v>0</v>
      </c>
      <c r="AB544" s="14" t="n">
        <v>5.849</v>
      </c>
      <c r="AC544" s="14" t="n">
        <v>0</v>
      </c>
      <c r="AD544" s="14" t="n">
        <v>1</v>
      </c>
      <c r="AE544" s="14" t="n">
        <v>6.992</v>
      </c>
      <c r="AF544" s="14" t="n">
        <v>1.637</v>
      </c>
      <c r="AG544" s="14" t="n">
        <v>0</v>
      </c>
      <c r="AH544" s="14" t="n">
        <v>6.992</v>
      </c>
      <c r="AI544" s="14" t="n">
        <v>0</v>
      </c>
      <c r="AJ544" s="14" t="n">
        <v>1</v>
      </c>
      <c r="AK544" s="14" t="n">
        <v>13.852</v>
      </c>
      <c r="AL544" s="14" t="n">
        <v>7.443</v>
      </c>
      <c r="AM544" s="14" t="n">
        <v>0</v>
      </c>
      <c r="AN544" s="14" t="n">
        <v>13.852</v>
      </c>
      <c r="AO544" s="14" t="n">
        <v>0</v>
      </c>
      <c r="AP544" s="14" t="n">
        <v>1</v>
      </c>
      <c r="AQ544" s="14" t="n">
        <v>0.649</v>
      </c>
      <c r="AR544" s="14" t="n">
        <v>0.114</v>
      </c>
      <c r="AS544" s="14" t="n">
        <v>0.896</v>
      </c>
      <c r="AT544" s="14" t="n">
        <v>1.545</v>
      </c>
      <c r="AU544" s="14" t="n">
        <v>0</v>
      </c>
      <c r="AV544" s="14" t="n">
        <v>1</v>
      </c>
      <c r="AW544" s="14" t="n">
        <v>0.577</v>
      </c>
      <c r="AX544" s="14" t="n">
        <v>0.114</v>
      </c>
      <c r="AY544" s="14" t="n">
        <v>0.6870000000000001</v>
      </c>
      <c r="AZ544" s="14" t="n">
        <v>1.264</v>
      </c>
      <c r="BA544" s="14" t="n">
        <v>0</v>
      </c>
      <c r="BB544" s="14" t="n">
        <v>1</v>
      </c>
      <c r="BC544" s="14" t="n">
        <v>0.458</v>
      </c>
      <c r="BD544" s="14" t="n">
        <v>0.114</v>
      </c>
      <c r="BE544" s="14" t="n">
        <v>0.504</v>
      </c>
      <c r="BF544" s="14" t="n">
        <v>0.962</v>
      </c>
      <c r="BG544" s="14" t="n">
        <v>0</v>
      </c>
      <c r="BH544" s="14" t="n">
        <v>1</v>
      </c>
      <c r="BI544" s="14" t="n">
        <v>0.491</v>
      </c>
      <c r="BJ544" s="14" t="n">
        <v>0.114</v>
      </c>
      <c r="BK544" s="14" t="n">
        <v>0</v>
      </c>
      <c r="BL544" s="14" t="n">
        <v>0.491</v>
      </c>
      <c r="BM544" s="14" t="n">
        <v>0</v>
      </c>
      <c r="BN544" s="14" t="n">
        <v>1</v>
      </c>
      <c r="BO544" s="14" t="n">
        <v>0</v>
      </c>
      <c r="BP544" s="14" t="n">
        <v>0</v>
      </c>
      <c r="BQ544" s="14" t="n">
        <v>0</v>
      </c>
      <c r="BR544" s="14" t="n">
        <v>0</v>
      </c>
      <c r="BS544" s="14" t="n">
        <v>1</v>
      </c>
      <c r="BT544" s="14" t="n">
        <v>0</v>
      </c>
      <c r="BU544" s="14" t="n">
        <v>0</v>
      </c>
      <c r="BV544" s="14" t="n">
        <v>0</v>
      </c>
      <c r="BW544" s="14" t="n">
        <v>0</v>
      </c>
      <c r="BX544" s="14" t="n">
        <v>1</v>
      </c>
      <c r="BY544" s="14" t="n">
        <v>11.787</v>
      </c>
      <c r="BZ544" s="14" t="n">
        <v>0</v>
      </c>
      <c r="CA544" s="14" t="n">
        <v>11.787</v>
      </c>
      <c r="CB544" s="14" t="n">
        <v>0</v>
      </c>
      <c r="CC544" s="14" t="n">
        <v>78.125</v>
      </c>
      <c r="CD544" s="14" t="n">
        <v>7.95</v>
      </c>
      <c r="CE544" s="14" t="n">
        <v>0</v>
      </c>
      <c r="CF544" s="14" t="n">
        <v>78.125</v>
      </c>
      <c r="CG544" s="14" t="n">
        <v>0</v>
      </c>
      <c r="CH544" s="14" t="n">
        <v>1</v>
      </c>
      <c r="CI544" s="14" t="n">
        <v>0</v>
      </c>
      <c r="CJ544" s="14" t="n">
        <v>0</v>
      </c>
      <c r="CK544" s="14" t="n">
        <v>0</v>
      </c>
      <c r="CL544" s="14" t="n">
        <v>0</v>
      </c>
      <c r="CM544" s="14" t="n">
        <v>0</v>
      </c>
      <c r="CN544" s="14" t="n">
        <v>0</v>
      </c>
      <c r="CO544" s="14" t="n">
        <v>0</v>
      </c>
      <c r="CP544" s="14" t="n">
        <v>0</v>
      </c>
      <c r="CQ544" s="14" t="n">
        <v>1.198</v>
      </c>
      <c r="CR544" s="14" t="n">
        <v>0</v>
      </c>
      <c r="CS544" s="14" t="n">
        <v>4.776</v>
      </c>
      <c r="CT544" s="14" t="n">
        <v>4.753</v>
      </c>
      <c r="CU544" s="14" t="n">
        <v>15.983</v>
      </c>
    </row>
    <row r="545">
      <c r="A545" s="14" t="inlineStr">
        <is>
          <t>MSR2022</t>
        </is>
      </c>
      <c r="B545" s="14" t="inlineStr">
        <is>
          <t>MSR</t>
        </is>
      </c>
      <c r="C545" s="14" t="inlineStr">
        <is>
          <t>MSR</t>
        </is>
      </c>
      <c r="D545" s="14" t="inlineStr">
        <is>
          <t>Montserrat</t>
        </is>
      </c>
      <c r="E545" s="14" t="n">
        <v>2022</v>
      </c>
      <c r="F545" s="14" t="n">
        <v>0</v>
      </c>
      <c r="G545" s="14" t="n">
        <v>11.72</v>
      </c>
      <c r="H545" s="14" t="n">
        <v>1.235</v>
      </c>
      <c r="I545" s="14" t="n">
        <v>0</v>
      </c>
      <c r="J545" s="14" t="n">
        <v>11.72</v>
      </c>
      <c r="K545" s="14" t="n">
        <v>0</v>
      </c>
      <c r="L545" s="14" t="n">
        <v>1</v>
      </c>
      <c r="M545" s="14" t="n">
        <v>9.782999999999999</v>
      </c>
      <c r="N545" s="14" t="n">
        <v>3.704</v>
      </c>
      <c r="O545" s="14" t="n">
        <v>0</v>
      </c>
      <c r="P545" s="14" t="n">
        <v>9.782999999999999</v>
      </c>
      <c r="Q545" s="14" t="n">
        <v>0</v>
      </c>
      <c r="R545" s="14" t="n">
        <v>1</v>
      </c>
      <c r="S545" s="14" t="n">
        <v>17.893</v>
      </c>
      <c r="T545" s="14" t="n">
        <v>7.408</v>
      </c>
      <c r="U545" s="14" t="n">
        <v>0</v>
      </c>
      <c r="V545" s="14" t="n">
        <v>17.893</v>
      </c>
      <c r="W545" s="14" t="n">
        <v>0</v>
      </c>
      <c r="X545" s="14" t="n">
        <v>1</v>
      </c>
      <c r="Y545" s="14" t="n">
        <v>6.316</v>
      </c>
      <c r="Z545" s="14" t="n">
        <v>0.85</v>
      </c>
      <c r="AA545" s="14" t="n">
        <v>0</v>
      </c>
      <c r="AB545" s="14" t="n">
        <v>6.316</v>
      </c>
      <c r="AC545" s="14" t="n">
        <v>0</v>
      </c>
      <c r="AD545" s="14" t="n">
        <v>1</v>
      </c>
      <c r="AE545" s="14" t="n">
        <v>7.551</v>
      </c>
      <c r="AF545" s="14" t="n">
        <v>1.768</v>
      </c>
      <c r="AG545" s="14" t="n">
        <v>0</v>
      </c>
      <c r="AH545" s="14" t="n">
        <v>7.551</v>
      </c>
      <c r="AI545" s="14" t="n">
        <v>0</v>
      </c>
      <c r="AJ545" s="14" t="n">
        <v>1</v>
      </c>
      <c r="AK545" s="14" t="n">
        <v>14.959</v>
      </c>
      <c r="AL545" s="14" t="n">
        <v>8.038</v>
      </c>
      <c r="AM545" s="14" t="n">
        <v>0</v>
      </c>
      <c r="AN545" s="14" t="n">
        <v>14.959</v>
      </c>
      <c r="AO545" s="14" t="n">
        <v>0</v>
      </c>
      <c r="AP545" s="14" t="n">
        <v>1</v>
      </c>
      <c r="AQ545" s="14" t="n">
        <v>0.896</v>
      </c>
      <c r="AR545" s="14" t="n">
        <v>0.123</v>
      </c>
      <c r="AS545" s="14" t="n">
        <v>0.968</v>
      </c>
      <c r="AT545" s="14" t="n">
        <v>1.864</v>
      </c>
      <c r="AU545" s="14" t="n">
        <v>0</v>
      </c>
      <c r="AV545" s="14" t="n">
        <v>1</v>
      </c>
      <c r="AW545" s="14" t="n">
        <v>0.89</v>
      </c>
      <c r="AX545" s="14" t="n">
        <v>0.123</v>
      </c>
      <c r="AY545" s="14" t="n">
        <v>0.742</v>
      </c>
      <c r="AZ545" s="14" t="n">
        <v>1.632</v>
      </c>
      <c r="BA545" s="14" t="n">
        <v>0</v>
      </c>
      <c r="BB545" s="14" t="n">
        <v>1</v>
      </c>
      <c r="BC545" s="14" t="n">
        <v>0.62</v>
      </c>
      <c r="BD545" s="14" t="n">
        <v>0.123</v>
      </c>
      <c r="BE545" s="14" t="n">
        <v>0.514</v>
      </c>
      <c r="BF545" s="14" t="n">
        <v>1.134</v>
      </c>
      <c r="BG545" s="14" t="n">
        <v>0</v>
      </c>
      <c r="BH545" s="14" t="n">
        <v>1</v>
      </c>
      <c r="BI545" s="14" t="n">
        <v>0.608</v>
      </c>
      <c r="BJ545" s="14" t="n">
        <v>0.123</v>
      </c>
      <c r="BK545" s="14" t="n">
        <v>0</v>
      </c>
      <c r="BL545" s="14" t="n">
        <v>0.608</v>
      </c>
      <c r="BM545" s="14" t="n">
        <v>0</v>
      </c>
      <c r="BN545" s="14" t="n">
        <v>1</v>
      </c>
      <c r="BO545" s="14" t="n">
        <v>0</v>
      </c>
      <c r="BP545" s="14" t="n">
        <v>0</v>
      </c>
      <c r="BQ545" s="14" t="n">
        <v>0</v>
      </c>
      <c r="BR545" s="14" t="n">
        <v>0</v>
      </c>
      <c r="BS545" s="14" t="n">
        <v>1</v>
      </c>
      <c r="BT545" s="14" t="n">
        <v>0</v>
      </c>
      <c r="BU545" s="14" t="n">
        <v>0</v>
      </c>
      <c r="BV545" s="14" t="n">
        <v>0</v>
      </c>
      <c r="BW545" s="14" t="n">
        <v>0</v>
      </c>
      <c r="BX545" s="14" t="n">
        <v>1</v>
      </c>
      <c r="BY545" s="14" t="n">
        <v>12.729</v>
      </c>
      <c r="BZ545" s="14" t="n">
        <v>0</v>
      </c>
      <c r="CA545" s="14" t="n">
        <v>12.729</v>
      </c>
      <c r="CB545" s="14" t="n">
        <v>0</v>
      </c>
      <c r="CC545" s="14" t="n">
        <v>97.90000000000001</v>
      </c>
      <c r="CD545" s="14" t="n">
        <v>7.95</v>
      </c>
      <c r="CE545" s="14" t="n">
        <v>0</v>
      </c>
      <c r="CF545" s="14" t="n">
        <v>97.90000000000001</v>
      </c>
      <c r="CG545" s="14" t="n">
        <v>0</v>
      </c>
      <c r="CH545" s="14" t="n">
        <v>1</v>
      </c>
      <c r="CI545" s="14" t="n">
        <v>0</v>
      </c>
      <c r="CJ545" s="14" t="n">
        <v>0</v>
      </c>
      <c r="CK545" s="14" t="n">
        <v>0</v>
      </c>
      <c r="CL545" s="14" t="n">
        <v>0</v>
      </c>
      <c r="CM545" s="14" t="n">
        <v>0</v>
      </c>
      <c r="CN545" s="14" t="n">
        <v>0</v>
      </c>
      <c r="CO545" s="14" t="n">
        <v>0</v>
      </c>
      <c r="CP545" s="14" t="n">
        <v>0</v>
      </c>
      <c r="CQ545" s="14" t="n">
        <v>1.294</v>
      </c>
      <c r="CR545" s="14" t="n">
        <v>0</v>
      </c>
      <c r="CS545" s="14" t="n">
        <v>5.158</v>
      </c>
      <c r="CT545" s="14" t="n">
        <v>10.485</v>
      </c>
      <c r="CU545" s="14" t="n">
        <v>29.494</v>
      </c>
    </row>
    <row r="546">
      <c r="A546" s="14" t="inlineStr">
        <is>
          <t>MSR2023</t>
        </is>
      </c>
      <c r="B546" s="14" t="inlineStr">
        <is>
          <t>MSR</t>
        </is>
      </c>
      <c r="C546" s="14" t="inlineStr">
        <is>
          <t>MSR</t>
        </is>
      </c>
      <c r="D546" s="14" t="inlineStr">
        <is>
          <t>Montserrat</t>
        </is>
      </c>
      <c r="E546" s="14" t="n">
        <v>2023</v>
      </c>
      <c r="F546" s="14" t="n">
        <v>0</v>
      </c>
      <c r="G546" s="14" t="n">
        <v>6.147</v>
      </c>
      <c r="H546" s="14" t="n">
        <v>1.286</v>
      </c>
      <c r="I546" s="14" t="n">
        <v>0</v>
      </c>
      <c r="J546" s="14" t="n">
        <v>6.147</v>
      </c>
      <c r="K546" s="14" t="n">
        <v>0</v>
      </c>
      <c r="L546" s="14" t="n">
        <v>1</v>
      </c>
      <c r="M546" s="14" t="n">
        <v>7.886</v>
      </c>
      <c r="N546" s="14" t="n">
        <v>3.857</v>
      </c>
      <c r="O546" s="14" t="n">
        <v>0</v>
      </c>
      <c r="P546" s="14" t="n">
        <v>7.886</v>
      </c>
      <c r="Q546" s="14" t="n">
        <v>0</v>
      </c>
      <c r="R546" s="14" t="n">
        <v>1</v>
      </c>
      <c r="S546" s="14" t="n">
        <v>12.575</v>
      </c>
      <c r="T546" s="14" t="n">
        <v>7.714</v>
      </c>
      <c r="U546" s="14" t="n">
        <v>0</v>
      </c>
      <c r="V546" s="14" t="n">
        <v>12.575</v>
      </c>
      <c r="W546" s="14" t="n">
        <v>0</v>
      </c>
      <c r="X546" s="14" t="n">
        <v>1</v>
      </c>
      <c r="Y546" s="14" t="n">
        <v>6.577</v>
      </c>
      <c r="Z546" s="14" t="n">
        <v>0.885</v>
      </c>
      <c r="AA546" s="14" t="n">
        <v>0</v>
      </c>
      <c r="AB546" s="14" t="n">
        <v>6.577</v>
      </c>
      <c r="AC546" s="14" t="n">
        <v>0</v>
      </c>
      <c r="AD546" s="14" t="n">
        <v>1</v>
      </c>
      <c r="AE546" s="14" t="n">
        <v>7.862</v>
      </c>
      <c r="AF546" s="14" t="n">
        <v>1.841</v>
      </c>
      <c r="AG546" s="14" t="n">
        <v>0</v>
      </c>
      <c r="AH546" s="14" t="n">
        <v>7.862</v>
      </c>
      <c r="AI546" s="14" t="n">
        <v>0</v>
      </c>
      <c r="AJ546" s="14" t="n">
        <v>1</v>
      </c>
      <c r="AK546" s="14" t="n">
        <v>15.576</v>
      </c>
      <c r="AL546" s="14" t="n">
        <v>8.369999999999999</v>
      </c>
      <c r="AM546" s="14" t="n">
        <v>0</v>
      </c>
      <c r="AN546" s="14" t="n">
        <v>15.576</v>
      </c>
      <c r="AO546" s="14" t="n">
        <v>0</v>
      </c>
      <c r="AP546" s="14" t="n">
        <v>1</v>
      </c>
      <c r="AQ546" s="14" t="n">
        <v>0.791</v>
      </c>
      <c r="AR546" s="14" t="n">
        <v>0.129</v>
      </c>
      <c r="AS546" s="14" t="n">
        <v>1.007</v>
      </c>
      <c r="AT546" s="14" t="n">
        <v>1.798</v>
      </c>
      <c r="AU546" s="14" t="n">
        <v>0</v>
      </c>
      <c r="AV546" s="14" t="n">
        <v>1</v>
      </c>
      <c r="AW546" s="14" t="n">
        <v>0.618</v>
      </c>
      <c r="AX546" s="14" t="n">
        <v>0.129</v>
      </c>
      <c r="AY546" s="14" t="n">
        <v>0.773</v>
      </c>
      <c r="AZ546" s="14" t="n">
        <v>1.391</v>
      </c>
      <c r="BA546" s="14" t="n">
        <v>0</v>
      </c>
      <c r="BB546" s="14" t="n">
        <v>1</v>
      </c>
      <c r="BC546" s="14" t="n">
        <v>0.554</v>
      </c>
      <c r="BD546" s="14" t="n">
        <v>0.129</v>
      </c>
      <c r="BE546" s="14" t="n">
        <v>0.5570000000000001</v>
      </c>
      <c r="BF546" s="14" t="n">
        <v>1.112</v>
      </c>
      <c r="BG546" s="14" t="n">
        <v>0</v>
      </c>
      <c r="BH546" s="14" t="n">
        <v>1</v>
      </c>
      <c r="BI546" s="14" t="n">
        <v>0.5570000000000001</v>
      </c>
      <c r="BJ546" s="14" t="n">
        <v>0.129</v>
      </c>
      <c r="BK546" s="14" t="n">
        <v>0</v>
      </c>
      <c r="BL546" s="14" t="n">
        <v>0.5570000000000001</v>
      </c>
      <c r="BM546" s="14" t="n">
        <v>0</v>
      </c>
      <c r="BN546" s="14" t="n">
        <v>1</v>
      </c>
      <c r="BO546" s="14" t="n">
        <v>0</v>
      </c>
      <c r="BP546" s="14" t="n">
        <v>0</v>
      </c>
      <c r="BQ546" s="14" t="n">
        <v>0</v>
      </c>
      <c r="BR546" s="14" t="n">
        <v>0</v>
      </c>
      <c r="BS546" s="14" t="n">
        <v>1</v>
      </c>
      <c r="BT546" s="14" t="n">
        <v>0</v>
      </c>
      <c r="BU546" s="14" t="n">
        <v>0</v>
      </c>
      <c r="BV546" s="14" t="n">
        <v>0</v>
      </c>
      <c r="BW546" s="14" t="n">
        <v>0</v>
      </c>
      <c r="BX546" s="14" t="n">
        <v>1</v>
      </c>
      <c r="BY546" s="14" t="n">
        <v>13.254</v>
      </c>
      <c r="BZ546" s="14" t="n">
        <v>0</v>
      </c>
      <c r="CA546" s="14" t="n">
        <v>13.254</v>
      </c>
      <c r="CB546" s="14" t="n">
        <v>0</v>
      </c>
      <c r="CC546" s="14" t="n">
        <v>83.248</v>
      </c>
      <c r="CD546" s="14" t="n">
        <v>7.95</v>
      </c>
      <c r="CE546" s="14" t="n">
        <v>0</v>
      </c>
      <c r="CF546" s="14" t="n">
        <v>83.248</v>
      </c>
      <c r="CG546" s="14" t="n">
        <v>0</v>
      </c>
      <c r="CH546" s="14" t="n">
        <v>1</v>
      </c>
      <c r="CI546" s="14" t="n">
        <v>0</v>
      </c>
      <c r="CJ546" s="14" t="n">
        <v>0</v>
      </c>
      <c r="CK546" s="14" t="n">
        <v>0</v>
      </c>
      <c r="CL546" s="14" t="n">
        <v>0</v>
      </c>
      <c r="CM546" s="14" t="n">
        <v>0</v>
      </c>
      <c r="CN546" s="14" t="n">
        <v>0</v>
      </c>
      <c r="CO546" s="14" t="n">
        <v>0</v>
      </c>
      <c r="CP546" s="14" t="n">
        <v>0</v>
      </c>
      <c r="CQ546" s="14" t="n">
        <v>1.348</v>
      </c>
      <c r="CR546" s="14" t="n">
        <v>0</v>
      </c>
      <c r="CS546" s="14" t="n">
        <v>5.37</v>
      </c>
      <c r="CT546" s="14" t="n">
        <v>4.861</v>
      </c>
      <c r="CU546" s="14" t="n">
        <v>11.192</v>
      </c>
    </row>
    <row r="547">
      <c r="A547" s="14" t="inlineStr">
        <is>
          <t>MSR2024</t>
        </is>
      </c>
      <c r="B547" s="14" t="inlineStr">
        <is>
          <t>MSR</t>
        </is>
      </c>
      <c r="C547" s="14" t="inlineStr">
        <is>
          <t>MSR</t>
        </is>
      </c>
      <c r="D547" s="14" t="inlineStr">
        <is>
          <t>Montserrat</t>
        </is>
      </c>
      <c r="E547" s="14" t="n">
        <v>2024</v>
      </c>
      <c r="F547" s="14" t="n">
        <v>0</v>
      </c>
      <c r="G547" s="14" t="n">
        <v>5.575</v>
      </c>
      <c r="H547" s="14" t="n">
        <v>1.324</v>
      </c>
      <c r="I547" s="14" t="n">
        <v>0</v>
      </c>
      <c r="J547" s="14" t="n">
        <v>5.575</v>
      </c>
      <c r="K547" s="14" t="n">
        <v>0</v>
      </c>
      <c r="L547" s="14" t="n">
        <v>1</v>
      </c>
      <c r="M547" s="14" t="n">
        <v>7.124</v>
      </c>
      <c r="N547" s="14" t="n">
        <v>3.971</v>
      </c>
      <c r="O547" s="14" t="n">
        <v>0</v>
      </c>
      <c r="P547" s="14" t="n">
        <v>7.124</v>
      </c>
      <c r="Q547" s="14" t="n">
        <v>0</v>
      </c>
      <c r="R547" s="14" t="n">
        <v>1</v>
      </c>
      <c r="S547" s="14" t="n">
        <v>12.193</v>
      </c>
      <c r="T547" s="14" t="n">
        <v>7.942</v>
      </c>
      <c r="U547" s="14" t="n">
        <v>0</v>
      </c>
      <c r="V547" s="14" t="n">
        <v>12.193</v>
      </c>
      <c r="W547" s="14" t="n">
        <v>0</v>
      </c>
      <c r="X547" s="14" t="n">
        <v>1</v>
      </c>
      <c r="Y547" s="14" t="n">
        <v>6.771</v>
      </c>
      <c r="Z547" s="14" t="n">
        <v>0.911</v>
      </c>
      <c r="AA547" s="14" t="n">
        <v>0</v>
      </c>
      <c r="AB547" s="14" t="n">
        <v>6.771</v>
      </c>
      <c r="AC547" s="14" t="n">
        <v>0</v>
      </c>
      <c r="AD547" s="14" t="n">
        <v>1</v>
      </c>
      <c r="AE547" s="14" t="n">
        <v>8.095000000000001</v>
      </c>
      <c r="AF547" s="14" t="n">
        <v>1.896</v>
      </c>
      <c r="AG547" s="14" t="n">
        <v>0</v>
      </c>
      <c r="AH547" s="14" t="n">
        <v>8.095000000000001</v>
      </c>
      <c r="AI547" s="14" t="n">
        <v>0</v>
      </c>
      <c r="AJ547" s="14" t="n">
        <v>1</v>
      </c>
      <c r="AK547" s="14" t="n">
        <v>16.036</v>
      </c>
      <c r="AL547" s="14" t="n">
        <v>8.617000000000001</v>
      </c>
      <c r="AM547" s="14" t="n">
        <v>0</v>
      </c>
      <c r="AN547" s="14" t="n">
        <v>16.036</v>
      </c>
      <c r="AO547" s="14" t="n">
        <v>0</v>
      </c>
      <c r="AP547" s="14" t="n">
        <v>1</v>
      </c>
      <c r="AQ547" s="14" t="n">
        <v>0.756</v>
      </c>
      <c r="AR547" s="14" t="n">
        <v>0.132</v>
      </c>
      <c r="AS547" s="14" t="n">
        <v>1.037</v>
      </c>
      <c r="AT547" s="14" t="n">
        <v>1.793</v>
      </c>
      <c r="AU547" s="14" t="n">
        <v>0</v>
      </c>
      <c r="AV547" s="14" t="n">
        <v>1</v>
      </c>
      <c r="AW547" s="14" t="n">
        <v>0.655</v>
      </c>
      <c r="AX547" s="14" t="n">
        <v>0.132</v>
      </c>
      <c r="AY547" s="14" t="n">
        <v>0.796</v>
      </c>
      <c r="AZ547" s="14" t="n">
        <v>1.451</v>
      </c>
      <c r="BA547" s="14" t="n">
        <v>0</v>
      </c>
      <c r="BB547" s="14" t="n">
        <v>1</v>
      </c>
      <c r="BC547" s="14" t="n">
        <v>0.534</v>
      </c>
      <c r="BD547" s="14" t="n">
        <v>0.132</v>
      </c>
      <c r="BE547" s="14" t="n">
        <v>0.583</v>
      </c>
      <c r="BF547" s="14" t="n">
        <v>1.116</v>
      </c>
      <c r="BG547" s="14" t="n">
        <v>0</v>
      </c>
      <c r="BH547" s="14" t="n">
        <v>1</v>
      </c>
      <c r="BI547" s="14" t="n">
        <v>0.5679999999999999</v>
      </c>
      <c r="BJ547" s="14" t="n">
        <v>0.132</v>
      </c>
      <c r="BK547" s="14" t="n">
        <v>0</v>
      </c>
      <c r="BL547" s="14" t="n">
        <v>0.5679999999999999</v>
      </c>
      <c r="BM547" s="14" t="n">
        <v>0</v>
      </c>
      <c r="BN547" s="14" t="n">
        <v>1</v>
      </c>
      <c r="BO547" s="14" t="n">
        <v>0</v>
      </c>
      <c r="BP547" s="14" t="n">
        <v>0</v>
      </c>
      <c r="BQ547" s="14" t="n">
        <v>0</v>
      </c>
      <c r="BR547" s="14" t="n">
        <v>0</v>
      </c>
      <c r="BS547" s="14" t="n">
        <v>1</v>
      </c>
      <c r="BT547" s="14" t="n">
        <v>0</v>
      </c>
      <c r="BU547" s="14" t="n">
        <v>0</v>
      </c>
      <c r="BV547" s="14" t="n">
        <v>0</v>
      </c>
      <c r="BW547" s="14" t="n">
        <v>0</v>
      </c>
      <c r="BX547" s="14" t="n">
        <v>1</v>
      </c>
      <c r="BY547" s="14" t="n">
        <v>13.646</v>
      </c>
      <c r="BZ547" s="14" t="n">
        <v>0</v>
      </c>
      <c r="CA547" s="14" t="n">
        <v>13.646</v>
      </c>
      <c r="CB547" s="14" t="n">
        <v>0</v>
      </c>
      <c r="CC547" s="14" t="n">
        <v>82.58799999999999</v>
      </c>
      <c r="CD547" s="14" t="n">
        <v>7.95</v>
      </c>
      <c r="CE547" s="14" t="n">
        <v>0</v>
      </c>
      <c r="CF547" s="14" t="n">
        <v>82.58799999999999</v>
      </c>
      <c r="CG547" s="14" t="n">
        <v>0</v>
      </c>
      <c r="CH547" s="14" t="n">
        <v>1</v>
      </c>
      <c r="CI547" s="14" t="n">
        <v>0</v>
      </c>
      <c r="CJ547" s="14" t="n">
        <v>0</v>
      </c>
      <c r="CK547" s="14" t="n">
        <v>0</v>
      </c>
      <c r="CL547" s="14" t="n">
        <v>0</v>
      </c>
      <c r="CM547" s="14" t="n">
        <v>0</v>
      </c>
      <c r="CN547" s="14" t="n">
        <v>0</v>
      </c>
      <c r="CO547" s="14" t="n">
        <v>0</v>
      </c>
      <c r="CP547" s="14" t="n">
        <v>0</v>
      </c>
      <c r="CQ547" s="14" t="n">
        <v>1.387</v>
      </c>
      <c r="CR547" s="14" t="n">
        <v>0</v>
      </c>
      <c r="CS547" s="14" t="n">
        <v>5.529</v>
      </c>
      <c r="CT547" s="14" t="n">
        <v>4.251</v>
      </c>
      <c r="CU547" s="14" t="n">
        <v>10.123</v>
      </c>
    </row>
    <row r="548">
      <c r="A548" s="14" t="inlineStr">
        <is>
          <t>MAR2021</t>
        </is>
      </c>
      <c r="B548" s="14" t="inlineStr">
        <is>
          <t>MAR</t>
        </is>
      </c>
      <c r="C548" s="14" t="inlineStr">
        <is>
          <t>MAR</t>
        </is>
      </c>
      <c r="D548" s="14" t="inlineStr">
        <is>
          <t>Morocco</t>
        </is>
      </c>
      <c r="E548" s="14" t="n">
        <v>2021</v>
      </c>
      <c r="F548" s="14" t="n">
        <v>0.2</v>
      </c>
      <c r="G548" s="14" t="n">
        <v>7.191</v>
      </c>
      <c r="H548" s="14" t="n">
        <v>1.573</v>
      </c>
      <c r="I548" s="14" t="n">
        <v>0.119</v>
      </c>
      <c r="J548" s="14" t="n">
        <v>7.31</v>
      </c>
      <c r="K548" s="14" t="n">
        <v>0</v>
      </c>
      <c r="L548" s="14" t="n">
        <v>1</v>
      </c>
      <c r="M548" s="14" t="n">
        <v>7.447</v>
      </c>
      <c r="N548" s="14" t="n">
        <v>3.375</v>
      </c>
      <c r="O548" s="14" t="n">
        <v>0.339</v>
      </c>
      <c r="P548" s="14" t="n">
        <v>7.787</v>
      </c>
      <c r="Q548" s="14" t="n">
        <v>0</v>
      </c>
      <c r="R548" s="14" t="n">
        <v>1</v>
      </c>
      <c r="S548" s="14" t="n">
        <v>11.613</v>
      </c>
      <c r="T548" s="14" t="n">
        <v>6.86</v>
      </c>
      <c r="U548" s="14" t="n">
        <v>0</v>
      </c>
      <c r="V548" s="14" t="n">
        <v>11.613</v>
      </c>
      <c r="W548" s="14" t="n">
        <v>0</v>
      </c>
      <c r="X548" s="14" t="n">
        <v>1</v>
      </c>
      <c r="Y548" s="14" t="n">
        <v>4.568</v>
      </c>
      <c r="Z548" s="14" t="n">
        <v>0.725</v>
      </c>
      <c r="AA548" s="14" t="n">
        <v>0.311</v>
      </c>
      <c r="AB548" s="14" t="n">
        <v>4.879</v>
      </c>
      <c r="AC548" s="14" t="n">
        <v>0</v>
      </c>
      <c r="AD548" s="14" t="n">
        <v>1</v>
      </c>
      <c r="AE548" s="14" t="n">
        <v>5.642</v>
      </c>
      <c r="AF548" s="14" t="n">
        <v>1.509</v>
      </c>
      <c r="AG548" s="14" t="n">
        <v>0.311</v>
      </c>
      <c r="AH548" s="14" t="n">
        <v>5.952</v>
      </c>
      <c r="AI548" s="14" t="n">
        <v>0</v>
      </c>
      <c r="AJ548" s="14" t="n">
        <v>1</v>
      </c>
      <c r="AK548" s="14" t="n">
        <v>12.08</v>
      </c>
      <c r="AL548" s="14" t="n">
        <v>6.925</v>
      </c>
      <c r="AM548" s="14" t="n">
        <v>0</v>
      </c>
      <c r="AN548" s="14" t="n">
        <v>12.08</v>
      </c>
      <c r="AO548" s="14" t="n">
        <v>0</v>
      </c>
      <c r="AP548" s="14" t="n">
        <v>1</v>
      </c>
      <c r="AQ548" s="14" t="n">
        <v>0.621</v>
      </c>
      <c r="AR548" s="14" t="n">
        <v>0.114</v>
      </c>
      <c r="AS548" s="14" t="n">
        <v>0.504</v>
      </c>
      <c r="AT548" s="14" t="n">
        <v>1.237</v>
      </c>
      <c r="AU548" s="14" t="n">
        <v>0.1</v>
      </c>
      <c r="AV548" s="14" t="n">
        <v>1</v>
      </c>
      <c r="AW548" s="14" t="n">
        <v>0.593</v>
      </c>
      <c r="AX548" s="14" t="n">
        <v>0.114</v>
      </c>
      <c r="AY548" s="14" t="n">
        <v>0.351</v>
      </c>
      <c r="AZ548" s="14" t="n">
        <v>1.038</v>
      </c>
      <c r="BA548" s="14" t="n">
        <v>0.1</v>
      </c>
      <c r="BB548" s="14" t="n">
        <v>1</v>
      </c>
      <c r="BC548" s="14" t="n">
        <v>0.44</v>
      </c>
      <c r="BD548" s="14" t="n">
        <v>0.114</v>
      </c>
      <c r="BE548" s="14" t="n">
        <v>-0.251</v>
      </c>
      <c r="BF548" s="14" t="n">
        <v>0.189</v>
      </c>
      <c r="BG548" s="14" t="n">
        <v>0</v>
      </c>
      <c r="BH548" s="14" t="n">
        <v>0</v>
      </c>
      <c r="BI548" s="14" t="n">
        <v>0.5600000000000001</v>
      </c>
      <c r="BJ548" s="14" t="n">
        <v>0.114</v>
      </c>
      <c r="BK548" s="14" t="n">
        <v>0.035</v>
      </c>
      <c r="BL548" s="14" t="n">
        <v>0.595</v>
      </c>
      <c r="BM548" s="14" t="n">
        <v>0</v>
      </c>
      <c r="BN548" s="14" t="n">
        <v>1</v>
      </c>
      <c r="BO548" s="14" t="n">
        <v>0</v>
      </c>
      <c r="BP548" s="14" t="n">
        <v>0</v>
      </c>
      <c r="BQ548" s="14" t="n">
        <v>0.108</v>
      </c>
      <c r="BR548" s="14" t="n">
        <v>0</v>
      </c>
      <c r="BS548" s="14" t="n">
        <v>0.833</v>
      </c>
      <c r="BT548" s="14" t="n">
        <v>0</v>
      </c>
      <c r="BU548" s="14" t="n">
        <v>0</v>
      </c>
      <c r="BV548" s="14" t="n">
        <v>0.1</v>
      </c>
      <c r="BW548" s="14" t="n">
        <v>0</v>
      </c>
      <c r="BX548" s="14" t="n">
        <v>0.833</v>
      </c>
      <c r="BY548" s="14" t="n">
        <v>11.787</v>
      </c>
      <c r="BZ548" s="14" t="n">
        <v>0</v>
      </c>
      <c r="CA548" s="14" t="n">
        <v>11.787</v>
      </c>
      <c r="CB548" s="14" t="n">
        <v>0</v>
      </c>
      <c r="CC548" s="14" t="n">
        <v>81.69499999999999</v>
      </c>
      <c r="CD548" s="14" t="n">
        <v>7.95</v>
      </c>
      <c r="CE548" s="14" t="n">
        <v>-3.099</v>
      </c>
      <c r="CF548" s="14" t="n">
        <v>78.596</v>
      </c>
      <c r="CG548" s="14" t="n">
        <v>0</v>
      </c>
      <c r="CH548" s="14" t="n">
        <v>1</v>
      </c>
      <c r="CI548" s="14" t="n">
        <v>0</v>
      </c>
      <c r="CJ548" s="14" t="n">
        <v>0</v>
      </c>
      <c r="CK548" s="14" t="n">
        <v>0</v>
      </c>
      <c r="CL548" s="14" t="n">
        <v>0</v>
      </c>
      <c r="CM548" s="14" t="n">
        <v>0</v>
      </c>
      <c r="CN548" s="14" t="n">
        <v>0</v>
      </c>
      <c r="CO548" s="14" t="n">
        <v>0</v>
      </c>
      <c r="CP548" s="14" t="n">
        <v>0</v>
      </c>
      <c r="CQ548" s="14" t="n">
        <v>1.198</v>
      </c>
      <c r="CR548" s="14" t="n">
        <v>0.123</v>
      </c>
      <c r="CS548" s="14" t="n">
        <v>5.407</v>
      </c>
      <c r="CT548" s="14" t="n">
        <v>4.753</v>
      </c>
      <c r="CU548" s="14" t="n">
        <v>14.162</v>
      </c>
    </row>
    <row r="549">
      <c r="A549" s="14" t="inlineStr">
        <is>
          <t>MAR2022</t>
        </is>
      </c>
      <c r="B549" s="14" t="inlineStr">
        <is>
          <t>MAR</t>
        </is>
      </c>
      <c r="C549" s="14" t="inlineStr">
        <is>
          <t>MAR</t>
        </is>
      </c>
      <c r="D549" s="14" t="inlineStr">
        <is>
          <t>Morocco</t>
        </is>
      </c>
      <c r="E549" s="14" t="n">
        <v>2022</v>
      </c>
      <c r="F549" s="14" t="n">
        <v>0.2</v>
      </c>
      <c r="G549" s="14" t="n">
        <v>13.009</v>
      </c>
      <c r="H549" s="14" t="n">
        <v>2.02</v>
      </c>
      <c r="I549" s="14" t="n">
        <v>0.262</v>
      </c>
      <c r="J549" s="14" t="n">
        <v>13.271</v>
      </c>
      <c r="K549" s="14" t="n">
        <v>0</v>
      </c>
      <c r="L549" s="14" t="n">
        <v>1</v>
      </c>
      <c r="M549" s="14" t="n">
        <v>9.262</v>
      </c>
      <c r="N549" s="14" t="n">
        <v>3.825</v>
      </c>
      <c r="O549" s="14" t="n">
        <v>0.365</v>
      </c>
      <c r="P549" s="14" t="n">
        <v>9.627000000000001</v>
      </c>
      <c r="Q549" s="14" t="n">
        <v>0</v>
      </c>
      <c r="R549" s="14" t="n">
        <v>1</v>
      </c>
      <c r="S549" s="14" t="n">
        <v>17.886</v>
      </c>
      <c r="T549" s="14" t="n">
        <v>7.406</v>
      </c>
      <c r="U549" s="14" t="n">
        <v>0</v>
      </c>
      <c r="V549" s="14" t="n">
        <v>17.886</v>
      </c>
      <c r="W549" s="14" t="n">
        <v>0</v>
      </c>
      <c r="X549" s="14" t="n">
        <v>1</v>
      </c>
      <c r="Y549" s="14" t="n">
        <v>6.885</v>
      </c>
      <c r="Z549" s="14" t="n">
        <v>1.092</v>
      </c>
      <c r="AA549" s="14" t="n">
        <v>0.526</v>
      </c>
      <c r="AB549" s="14" t="n">
        <v>7.411</v>
      </c>
      <c r="AC549" s="14" t="n">
        <v>0</v>
      </c>
      <c r="AD549" s="14" t="n">
        <v>1</v>
      </c>
      <c r="AE549" s="14" t="n">
        <v>7.931</v>
      </c>
      <c r="AF549" s="14" t="n">
        <v>2.122</v>
      </c>
      <c r="AG549" s="14" t="n">
        <v>0.526</v>
      </c>
      <c r="AH549" s="14" t="n">
        <v>8.457000000000001</v>
      </c>
      <c r="AI549" s="14" t="n">
        <v>0</v>
      </c>
      <c r="AJ549" s="14" t="n">
        <v>1</v>
      </c>
      <c r="AK549" s="14" t="n">
        <v>14.207</v>
      </c>
      <c r="AL549" s="14" t="n">
        <v>8.144</v>
      </c>
      <c r="AM549" s="14" t="n">
        <v>0</v>
      </c>
      <c r="AN549" s="14" t="n">
        <v>14.207</v>
      </c>
      <c r="AO549" s="14" t="n">
        <v>0</v>
      </c>
      <c r="AP549" s="14" t="n">
        <v>1</v>
      </c>
      <c r="AQ549" s="14" t="n">
        <v>0.847</v>
      </c>
      <c r="AR549" s="14" t="n">
        <v>0.123</v>
      </c>
      <c r="AS549" s="14" t="n">
        <v>0.46</v>
      </c>
      <c r="AT549" s="14" t="n">
        <v>1.437</v>
      </c>
      <c r="AU549" s="14" t="n">
        <v>0.1</v>
      </c>
      <c r="AV549" s="14" t="n">
        <v>1</v>
      </c>
      <c r="AW549" s="14" t="n">
        <v>0.947</v>
      </c>
      <c r="AX549" s="14" t="n">
        <v>0.123</v>
      </c>
      <c r="AY549" s="14" t="n">
        <v>0.201</v>
      </c>
      <c r="AZ549" s="14" t="n">
        <v>1.262</v>
      </c>
      <c r="BA549" s="14" t="n">
        <v>0.1</v>
      </c>
      <c r="BB549" s="14" t="n">
        <v>1</v>
      </c>
      <c r="BC549" s="14" t="n">
        <v>0.589</v>
      </c>
      <c r="BD549" s="14" t="n">
        <v>0.123</v>
      </c>
      <c r="BE549" s="14" t="n">
        <v>-0.421</v>
      </c>
      <c r="BF549" s="14" t="n">
        <v>0.167</v>
      </c>
      <c r="BG549" s="14" t="n">
        <v>0</v>
      </c>
      <c r="BH549" s="14" t="n">
        <v>0</v>
      </c>
      <c r="BI549" s="14" t="n">
        <v>0.6889999999999999</v>
      </c>
      <c r="BJ549" s="14" t="n">
        <v>0.123</v>
      </c>
      <c r="BK549" s="14" t="n">
        <v>0.044</v>
      </c>
      <c r="BL549" s="14" t="n">
        <v>0.733</v>
      </c>
      <c r="BM549" s="14" t="n">
        <v>0</v>
      </c>
      <c r="BN549" s="14" t="n">
        <v>1</v>
      </c>
      <c r="BO549" s="14" t="n">
        <v>0</v>
      </c>
      <c r="BP549" s="14" t="n">
        <v>0</v>
      </c>
      <c r="BQ549" s="14" t="n">
        <v>0.1</v>
      </c>
      <c r="BR549" s="14" t="n">
        <v>0</v>
      </c>
      <c r="BS549" s="14" t="n">
        <v>0.833</v>
      </c>
      <c r="BT549" s="14" t="n">
        <v>0</v>
      </c>
      <c r="BU549" s="14" t="n">
        <v>0</v>
      </c>
      <c r="BV549" s="14" t="n">
        <v>0.089</v>
      </c>
      <c r="BW549" s="14" t="n">
        <v>0</v>
      </c>
      <c r="BX549" s="14" t="n">
        <v>0.833</v>
      </c>
      <c r="BY549" s="14" t="n">
        <v>12.729</v>
      </c>
      <c r="BZ549" s="14" t="n">
        <v>0</v>
      </c>
      <c r="CA549" s="14" t="n">
        <v>12.729</v>
      </c>
      <c r="CB549" s="14" t="n">
        <v>0</v>
      </c>
      <c r="CC549" s="14" t="n">
        <v>102.477</v>
      </c>
      <c r="CD549" s="14" t="n">
        <v>7.95</v>
      </c>
      <c r="CE549" s="14" t="n">
        <v>-3.347</v>
      </c>
      <c r="CF549" s="14" t="n">
        <v>99.129</v>
      </c>
      <c r="CG549" s="14" t="n">
        <v>0</v>
      </c>
      <c r="CH549" s="14" t="n">
        <v>1</v>
      </c>
      <c r="CI549" s="14" t="n">
        <v>0</v>
      </c>
      <c r="CJ549" s="14" t="n">
        <v>0</v>
      </c>
      <c r="CK549" s="14" t="n">
        <v>0</v>
      </c>
      <c r="CL549" s="14" t="n">
        <v>0</v>
      </c>
      <c r="CM549" s="14" t="n">
        <v>0</v>
      </c>
      <c r="CN549" s="14" t="n">
        <v>0</v>
      </c>
      <c r="CO549" s="14" t="n">
        <v>0</v>
      </c>
      <c r="CP549" s="14" t="n">
        <v>0</v>
      </c>
      <c r="CQ549" s="14" t="n">
        <v>1.294</v>
      </c>
      <c r="CR549" s="14" t="n">
        <v>0.306</v>
      </c>
      <c r="CS549" s="14" t="n">
        <v>5.839</v>
      </c>
      <c r="CT549" s="14" t="n">
        <v>10.485</v>
      </c>
      <c r="CU549" s="14" t="n">
        <v>30.326</v>
      </c>
    </row>
    <row r="550">
      <c r="A550" s="14" t="inlineStr">
        <is>
          <t>MAR2023</t>
        </is>
      </c>
      <c r="B550" s="14" t="inlineStr">
        <is>
          <t>MAR</t>
        </is>
      </c>
      <c r="C550" s="14" t="inlineStr">
        <is>
          <t>MAR</t>
        </is>
      </c>
      <c r="D550" s="14" t="inlineStr">
        <is>
          <t>Morocco</t>
        </is>
      </c>
      <c r="E550" s="14" t="n">
        <v>2023</v>
      </c>
      <c r="F550" s="14" t="n">
        <v>0.2</v>
      </c>
      <c r="G550" s="14" t="n">
        <v>7.441</v>
      </c>
      <c r="H550" s="14" t="n">
        <v>1.695</v>
      </c>
      <c r="I550" s="14" t="n">
        <v>0.122</v>
      </c>
      <c r="J550" s="14" t="n">
        <v>7.562</v>
      </c>
      <c r="K550" s="14" t="n">
        <v>0</v>
      </c>
      <c r="L550" s="14" t="n">
        <v>1</v>
      </c>
      <c r="M550" s="14" t="n">
        <v>7.369</v>
      </c>
      <c r="N550" s="14" t="n">
        <v>3.655</v>
      </c>
      <c r="O550" s="14" t="n">
        <v>0.301</v>
      </c>
      <c r="P550" s="14" t="n">
        <v>7.67</v>
      </c>
      <c r="Q550" s="14" t="n">
        <v>0</v>
      </c>
      <c r="R550" s="14" t="n">
        <v>1</v>
      </c>
      <c r="S550" s="14" t="n">
        <v>12.575</v>
      </c>
      <c r="T550" s="14" t="n">
        <v>7.714</v>
      </c>
      <c r="U550" s="14" t="n">
        <v>0</v>
      </c>
      <c r="V550" s="14" t="n">
        <v>12.575</v>
      </c>
      <c r="W550" s="14" t="n">
        <v>0</v>
      </c>
      <c r="X550" s="14" t="n">
        <v>1</v>
      </c>
      <c r="Y550" s="14" t="n">
        <v>3.884</v>
      </c>
      <c r="Z550" s="14" t="n">
        <v>0.616</v>
      </c>
      <c r="AA550" s="14" t="n">
        <v>0.252</v>
      </c>
      <c r="AB550" s="14" t="n">
        <v>4.136</v>
      </c>
      <c r="AC550" s="14" t="n">
        <v>0</v>
      </c>
      <c r="AD550" s="14" t="n">
        <v>1</v>
      </c>
      <c r="AE550" s="14" t="n">
        <v>5.137</v>
      </c>
      <c r="AF550" s="14" t="n">
        <v>1.374</v>
      </c>
      <c r="AG550" s="14" t="n">
        <v>0.252</v>
      </c>
      <c r="AH550" s="14" t="n">
        <v>5.389</v>
      </c>
      <c r="AI550" s="14" t="n">
        <v>0</v>
      </c>
      <c r="AJ550" s="14" t="n">
        <v>1</v>
      </c>
      <c r="AK550" s="14" t="n">
        <v>12.653</v>
      </c>
      <c r="AL550" s="14" t="n">
        <v>7.254</v>
      </c>
      <c r="AM550" s="14" t="n">
        <v>0</v>
      </c>
      <c r="AN550" s="14" t="n">
        <v>12.653</v>
      </c>
      <c r="AO550" s="14" t="n">
        <v>0</v>
      </c>
      <c r="AP550" s="14" t="n">
        <v>1</v>
      </c>
      <c r="AQ550" s="14" t="n">
        <v>0.749</v>
      </c>
      <c r="AR550" s="14" t="n">
        <v>0.129</v>
      </c>
      <c r="AS550" s="14" t="n">
        <v>0.574</v>
      </c>
      <c r="AT550" s="14" t="n">
        <v>1.455</v>
      </c>
      <c r="AU550" s="14" t="n">
        <v>0.1</v>
      </c>
      <c r="AV550" s="14" t="n">
        <v>1</v>
      </c>
      <c r="AW550" s="14" t="n">
        <v>0.783</v>
      </c>
      <c r="AX550" s="14" t="n">
        <v>0.129</v>
      </c>
      <c r="AY550" s="14" t="n">
        <v>0.397</v>
      </c>
      <c r="AZ550" s="14" t="n">
        <v>1.297</v>
      </c>
      <c r="BA550" s="14" t="n">
        <v>0.1</v>
      </c>
      <c r="BB550" s="14" t="n">
        <v>1</v>
      </c>
      <c r="BC550" s="14" t="n">
        <v>0.527</v>
      </c>
      <c r="BD550" s="14" t="n">
        <v>0.129</v>
      </c>
      <c r="BE550" s="14" t="n">
        <v>-0.36</v>
      </c>
      <c r="BF550" s="14" t="n">
        <v>0.168</v>
      </c>
      <c r="BG550" s="14" t="n">
        <v>0</v>
      </c>
      <c r="BH550" s="14" t="n">
        <v>0</v>
      </c>
      <c r="BI550" s="14" t="n">
        <v>0.64</v>
      </c>
      <c r="BJ550" s="14" t="n">
        <v>0.129</v>
      </c>
      <c r="BK550" s="14" t="n">
        <v>0.04</v>
      </c>
      <c r="BL550" s="14" t="n">
        <v>0.68</v>
      </c>
      <c r="BM550" s="14" t="n">
        <v>0</v>
      </c>
      <c r="BN550" s="14" t="n">
        <v>1</v>
      </c>
      <c r="BO550" s="14" t="n">
        <v>0</v>
      </c>
      <c r="BP550" s="14" t="n">
        <v>0</v>
      </c>
      <c r="BQ550" s="14" t="n">
        <v>0.1</v>
      </c>
      <c r="BR550" s="14" t="n">
        <v>0</v>
      </c>
      <c r="BS550" s="14" t="n">
        <v>0.833</v>
      </c>
      <c r="BT550" s="14" t="n">
        <v>0</v>
      </c>
      <c r="BU550" s="14" t="n">
        <v>0</v>
      </c>
      <c r="BV550" s="14" t="n">
        <v>0.089</v>
      </c>
      <c r="BW550" s="14" t="n">
        <v>0.14</v>
      </c>
      <c r="BX550" s="14" t="n">
        <v>0.833</v>
      </c>
      <c r="BY550" s="14" t="n">
        <v>13.254</v>
      </c>
      <c r="BZ550" s="14" t="n">
        <v>0</v>
      </c>
      <c r="CA550" s="14" t="n">
        <v>13.254</v>
      </c>
      <c r="CB550" s="14" t="n">
        <v>0</v>
      </c>
      <c r="CC550" s="14" t="n">
        <v>87.07899999999999</v>
      </c>
      <c r="CD550" s="14" t="n">
        <v>7.95</v>
      </c>
      <c r="CE550" s="14" t="n">
        <v>-3.485</v>
      </c>
      <c r="CF550" s="14" t="n">
        <v>83.59399999999999</v>
      </c>
      <c r="CG550" s="14" t="n">
        <v>0</v>
      </c>
      <c r="CH550" s="14" t="n">
        <v>1</v>
      </c>
      <c r="CI550" s="14" t="n">
        <v>0</v>
      </c>
      <c r="CJ550" s="14" t="n">
        <v>0</v>
      </c>
      <c r="CK550" s="14" t="n">
        <v>0</v>
      </c>
      <c r="CL550" s="14" t="n">
        <v>0</v>
      </c>
      <c r="CM550" s="14" t="n">
        <v>0</v>
      </c>
      <c r="CN550" s="14" t="n">
        <v>0</v>
      </c>
      <c r="CO550" s="14" t="n">
        <v>0</v>
      </c>
      <c r="CP550" s="14" t="n">
        <v>0</v>
      </c>
      <c r="CQ550" s="14" t="n">
        <v>1.348</v>
      </c>
      <c r="CR550" s="14" t="n">
        <v>0.051</v>
      </c>
      <c r="CS550" s="14" t="n">
        <v>6.08</v>
      </c>
      <c r="CT550" s="14" t="n">
        <v>4.861</v>
      </c>
      <c r="CU550" s="14" t="n">
        <v>10.622</v>
      </c>
    </row>
    <row r="551">
      <c r="A551" s="14" t="inlineStr">
        <is>
          <t>MAR2024</t>
        </is>
      </c>
      <c r="B551" s="14" t="inlineStr">
        <is>
          <t>MAR</t>
        </is>
      </c>
      <c r="C551" s="14" t="inlineStr">
        <is>
          <t>MAR</t>
        </is>
      </c>
      <c r="D551" s="14" t="inlineStr">
        <is>
          <t>Morocco</t>
        </is>
      </c>
      <c r="E551" s="14" t="n">
        <v>2024</v>
      </c>
      <c r="F551" s="14" t="n">
        <v>0.2</v>
      </c>
      <c r="G551" s="14" t="n">
        <v>6.869</v>
      </c>
      <c r="H551" s="14" t="n">
        <v>1.74</v>
      </c>
      <c r="I551" s="14" t="n">
        <v>0.106</v>
      </c>
      <c r="J551" s="14" t="n">
        <v>6.975</v>
      </c>
      <c r="K551" s="14" t="n">
        <v>0</v>
      </c>
      <c r="L551" s="14" t="n">
        <v>1</v>
      </c>
      <c r="M551" s="14" t="n">
        <v>6.606</v>
      </c>
      <c r="N551" s="14" t="n">
        <v>3.599</v>
      </c>
      <c r="O551" s="14" t="n">
        <v>0.285</v>
      </c>
      <c r="P551" s="14" t="n">
        <v>6.892</v>
      </c>
      <c r="Q551" s="14" t="n">
        <v>0</v>
      </c>
      <c r="R551" s="14" t="n">
        <v>1</v>
      </c>
      <c r="S551" s="14" t="n">
        <v>12.193</v>
      </c>
      <c r="T551" s="14" t="n">
        <v>7.942</v>
      </c>
      <c r="U551" s="14" t="n">
        <v>0</v>
      </c>
      <c r="V551" s="14" t="n">
        <v>12.193</v>
      </c>
      <c r="W551" s="14" t="n">
        <v>0</v>
      </c>
      <c r="X551" s="14" t="n">
        <v>1</v>
      </c>
      <c r="Y551" s="14" t="n">
        <v>3.999</v>
      </c>
      <c r="Z551" s="14" t="n">
        <v>0.634</v>
      </c>
      <c r="AA551" s="14" t="n">
        <v>0.217</v>
      </c>
      <c r="AB551" s="14" t="n">
        <v>4.216</v>
      </c>
      <c r="AC551" s="14" t="n">
        <v>0</v>
      </c>
      <c r="AD551" s="14" t="n">
        <v>1</v>
      </c>
      <c r="AE551" s="14" t="n">
        <v>5.289</v>
      </c>
      <c r="AF551" s="14" t="n">
        <v>1.415</v>
      </c>
      <c r="AG551" s="14" t="n">
        <v>0.217</v>
      </c>
      <c r="AH551" s="14" t="n">
        <v>5.506</v>
      </c>
      <c r="AI551" s="14" t="n">
        <v>0</v>
      </c>
      <c r="AJ551" s="14" t="n">
        <v>1</v>
      </c>
      <c r="AK551" s="14" t="n">
        <v>13.026</v>
      </c>
      <c r="AL551" s="14" t="n">
        <v>7.468</v>
      </c>
      <c r="AM551" s="14" t="n">
        <v>0</v>
      </c>
      <c r="AN551" s="14" t="n">
        <v>13.026</v>
      </c>
      <c r="AO551" s="14" t="n">
        <v>0</v>
      </c>
      <c r="AP551" s="14" t="n">
        <v>1</v>
      </c>
      <c r="AQ551" s="14" t="n">
        <v>0.72</v>
      </c>
      <c r="AR551" s="14" t="n">
        <v>0.132</v>
      </c>
      <c r="AS551" s="14" t="n">
        <v>0.614</v>
      </c>
      <c r="AT551" s="14" t="n">
        <v>1.447</v>
      </c>
      <c r="AU551" s="14" t="n">
        <v>0.1</v>
      </c>
      <c r="AV551" s="14" t="n">
        <v>1</v>
      </c>
      <c r="AW551" s="14" t="n">
        <v>0.734</v>
      </c>
      <c r="AX551" s="14" t="n">
        <v>0.132</v>
      </c>
      <c r="AY551" s="14" t="n">
        <v>0.462</v>
      </c>
      <c r="AZ551" s="14" t="n">
        <v>1.298</v>
      </c>
      <c r="BA551" s="14" t="n">
        <v>0.1</v>
      </c>
      <c r="BB551" s="14" t="n">
        <v>1</v>
      </c>
      <c r="BC551" s="14" t="n">
        <v>0.51</v>
      </c>
      <c r="BD551" s="14" t="n">
        <v>0.132</v>
      </c>
      <c r="BE551" s="14" t="n">
        <v>-0.344</v>
      </c>
      <c r="BF551" s="14" t="n">
        <v>0.166</v>
      </c>
      <c r="BG551" s="14" t="n">
        <v>0</v>
      </c>
      <c r="BH551" s="14" t="n">
        <v>0</v>
      </c>
      <c r="BI551" s="14" t="n">
        <v>0.652</v>
      </c>
      <c r="BJ551" s="14" t="n">
        <v>0.132</v>
      </c>
      <c r="BK551" s="14" t="n">
        <v>0.041</v>
      </c>
      <c r="BL551" s="14" t="n">
        <v>0.6929999999999999</v>
      </c>
      <c r="BM551" s="14" t="n">
        <v>0</v>
      </c>
      <c r="BN551" s="14" t="n">
        <v>1</v>
      </c>
      <c r="BO551" s="14" t="n">
        <v>0</v>
      </c>
      <c r="BP551" s="14" t="n">
        <v>0</v>
      </c>
      <c r="BQ551" s="14" t="n">
        <v>0.099</v>
      </c>
      <c r="BR551" s="14" t="n">
        <v>0</v>
      </c>
      <c r="BS551" s="14" t="n">
        <v>0.833</v>
      </c>
      <c r="BT551" s="14" t="n">
        <v>0</v>
      </c>
      <c r="BU551" s="14" t="n">
        <v>0</v>
      </c>
      <c r="BV551" s="14" t="n">
        <v>0.09</v>
      </c>
      <c r="BW551" s="14" t="n">
        <v>0.16</v>
      </c>
      <c r="BX551" s="14" t="n">
        <v>0.833</v>
      </c>
      <c r="BY551" s="14" t="n">
        <v>13.646</v>
      </c>
      <c r="BZ551" s="14" t="n">
        <v>0</v>
      </c>
      <c r="CA551" s="14" t="n">
        <v>13.646</v>
      </c>
      <c r="CB551" s="14" t="n">
        <v>0</v>
      </c>
      <c r="CC551" s="14" t="n">
        <v>86.38500000000001</v>
      </c>
      <c r="CD551" s="14" t="n">
        <v>7.95</v>
      </c>
      <c r="CE551" s="14" t="n">
        <v>-3.588</v>
      </c>
      <c r="CF551" s="14" t="n">
        <v>82.797</v>
      </c>
      <c r="CG551" s="14" t="n">
        <v>0</v>
      </c>
      <c r="CH551" s="14" t="n">
        <v>1</v>
      </c>
      <c r="CI551" s="14" t="n">
        <v>0</v>
      </c>
      <c r="CJ551" s="14" t="n">
        <v>0</v>
      </c>
      <c r="CK551" s="14" t="n">
        <v>0</v>
      </c>
      <c r="CL551" s="14" t="n">
        <v>0</v>
      </c>
      <c r="CM551" s="14" t="n">
        <v>0</v>
      </c>
      <c r="CN551" s="14" t="n">
        <v>0</v>
      </c>
      <c r="CO551" s="14" t="n">
        <v>0</v>
      </c>
      <c r="CP551" s="14" t="n">
        <v>0</v>
      </c>
      <c r="CQ551" s="14" t="n">
        <v>1.387</v>
      </c>
      <c r="CR551" s="14" t="n">
        <v>0.051</v>
      </c>
      <c r="CS551" s="14" t="n">
        <v>6.26</v>
      </c>
      <c r="CT551" s="14" t="n">
        <v>4.251</v>
      </c>
      <c r="CU551" s="14" t="n">
        <v>9.167999999999999</v>
      </c>
    </row>
    <row r="552">
      <c r="A552" s="14" t="inlineStr">
        <is>
          <t>MOZ2021</t>
        </is>
      </c>
      <c r="B552" s="14" t="inlineStr">
        <is>
          <t>MOZ</t>
        </is>
      </c>
      <c r="C552" s="14" t="inlineStr">
        <is>
          <t>MOZ</t>
        </is>
      </c>
      <c r="D552" s="14" t="inlineStr">
        <is>
          <t>Mozambique</t>
        </is>
      </c>
      <c r="E552" s="14" t="n">
        <v>2021</v>
      </c>
      <c r="F552" s="14" t="n">
        <v>0.17</v>
      </c>
      <c r="G552" s="14" t="n">
        <v>1.77</v>
      </c>
      <c r="H552" s="14" t="n">
        <v>0.572</v>
      </c>
      <c r="I552" s="14" t="n">
        <v>0</v>
      </c>
      <c r="J552" s="14" t="n">
        <v>1.77</v>
      </c>
      <c r="K552" s="14" t="n">
        <v>0</v>
      </c>
      <c r="L552" s="14" t="n">
        <v>1</v>
      </c>
      <c r="M552" s="14" t="n">
        <v>2.913</v>
      </c>
      <c r="N552" s="14" t="n">
        <v>1.715</v>
      </c>
      <c r="O552" s="14" t="n">
        <v>0</v>
      </c>
      <c r="P552" s="14" t="n">
        <v>2.913</v>
      </c>
      <c r="Q552" s="14" t="n">
        <v>0</v>
      </c>
      <c r="R552" s="14" t="n">
        <v>1</v>
      </c>
      <c r="S552" s="14" t="n">
        <v>4.628</v>
      </c>
      <c r="T552" s="14" t="n">
        <v>3.43</v>
      </c>
      <c r="U552" s="14" t="n">
        <v>0</v>
      </c>
      <c r="V552" s="14" t="n">
        <v>5.415</v>
      </c>
      <c r="W552" s="14" t="n">
        <v>0.17</v>
      </c>
      <c r="X552" s="14" t="n">
        <v>1</v>
      </c>
      <c r="Y552" s="14" t="n">
        <v>3.661</v>
      </c>
      <c r="Z552" s="14" t="n">
        <v>0.402</v>
      </c>
      <c r="AA552" s="14" t="n">
        <v>0</v>
      </c>
      <c r="AB552" s="14" t="n">
        <v>3.661</v>
      </c>
      <c r="AC552" s="14" t="n">
        <v>0</v>
      </c>
      <c r="AD552" s="14" t="n">
        <v>1</v>
      </c>
      <c r="AE552" s="14" t="n">
        <v>4.233</v>
      </c>
      <c r="AF552" s="14" t="n">
        <v>0.823</v>
      </c>
      <c r="AG552" s="14" t="n">
        <v>0</v>
      </c>
      <c r="AH552" s="14" t="n">
        <v>4.233</v>
      </c>
      <c r="AI552" s="14" t="n">
        <v>0</v>
      </c>
      <c r="AJ552" s="14" t="n">
        <v>1</v>
      </c>
      <c r="AK552" s="14" t="n">
        <v>7.663</v>
      </c>
      <c r="AL552" s="14" t="n">
        <v>3.615</v>
      </c>
      <c r="AM552" s="14" t="n">
        <v>0</v>
      </c>
      <c r="AN552" s="14" t="n">
        <v>8.965999999999999</v>
      </c>
      <c r="AO552" s="14" t="n">
        <v>0.17</v>
      </c>
      <c r="AP552" s="14" t="n">
        <v>1</v>
      </c>
      <c r="AQ552" s="14" t="n">
        <v>0.619</v>
      </c>
      <c r="AR552" s="14" t="n">
        <v>0.114</v>
      </c>
      <c r="AS552" s="14" t="n">
        <v>0.282</v>
      </c>
      <c r="AT552" s="14" t="n">
        <v>1.055</v>
      </c>
      <c r="AU552" s="14" t="n">
        <v>0.17</v>
      </c>
      <c r="AV552" s="14" t="n">
        <v>1</v>
      </c>
      <c r="AW552" s="14" t="n">
        <v>0.599</v>
      </c>
      <c r="AX552" s="14" t="n">
        <v>0.114</v>
      </c>
      <c r="AY552" s="14" t="n">
        <v>0.206</v>
      </c>
      <c r="AZ552" s="14" t="n">
        <v>0.9429999999999999</v>
      </c>
      <c r="BA552" s="14" t="n">
        <v>0.17</v>
      </c>
      <c r="BB552" s="14" t="n">
        <v>1</v>
      </c>
      <c r="BC552" s="14" t="n">
        <v>0.439</v>
      </c>
      <c r="BD552" s="14" t="n">
        <v>0.114</v>
      </c>
      <c r="BE552" s="14" t="n">
        <v>0.115</v>
      </c>
      <c r="BF552" s="14" t="n">
        <v>0.553</v>
      </c>
      <c r="BG552" s="14" t="n">
        <v>0</v>
      </c>
      <c r="BH552" s="14" t="n">
        <v>1</v>
      </c>
      <c r="BI552" s="14" t="n">
        <v>0.505</v>
      </c>
      <c r="BJ552" s="14" t="n">
        <v>0.114</v>
      </c>
      <c r="BK552" s="14" t="n">
        <v>0.228</v>
      </c>
      <c r="BL552" s="14" t="n">
        <v>0.732</v>
      </c>
      <c r="BM552" s="14" t="n">
        <v>0</v>
      </c>
      <c r="BN552" s="14" t="n">
        <v>1</v>
      </c>
      <c r="BO552" s="14" t="n">
        <v>0</v>
      </c>
      <c r="BP552" s="14" t="n">
        <v>0</v>
      </c>
      <c r="BQ552" s="14" t="n">
        <v>0.08799999999999999</v>
      </c>
      <c r="BR552" s="14" t="n">
        <v>0</v>
      </c>
      <c r="BS552" s="14" t="n">
        <v>0.667</v>
      </c>
      <c r="BT552" s="14" t="n">
        <v>0</v>
      </c>
      <c r="BU552" s="14" t="n">
        <v>0</v>
      </c>
      <c r="BV552" s="14" t="n">
        <v>0.119</v>
      </c>
      <c r="BW552" s="14" t="n">
        <v>0.17</v>
      </c>
      <c r="BX552" s="14" t="n">
        <v>1</v>
      </c>
      <c r="BY552" s="14" t="n">
        <v>11.787</v>
      </c>
      <c r="BZ552" s="14" t="n">
        <v>0</v>
      </c>
      <c r="CA552" s="14" t="n">
        <v>11.787</v>
      </c>
      <c r="CB552" s="14" t="n">
        <v>0</v>
      </c>
      <c r="CC552" s="14" t="n">
        <v>78.125</v>
      </c>
      <c r="CD552" s="14" t="n">
        <v>7.95</v>
      </c>
      <c r="CE552" s="14" t="n">
        <v>13.469</v>
      </c>
      <c r="CF552" s="14" t="n">
        <v>107.165</v>
      </c>
      <c r="CG552" s="14" t="n">
        <v>0.17</v>
      </c>
      <c r="CH552" s="14" t="n">
        <v>1</v>
      </c>
      <c r="CI552" s="14" t="n">
        <v>0</v>
      </c>
      <c r="CJ552" s="14" t="n">
        <v>0</v>
      </c>
      <c r="CK552" s="14" t="n">
        <v>0</v>
      </c>
      <c r="CL552" s="14" t="n">
        <v>0</v>
      </c>
      <c r="CM552" s="14" t="n">
        <v>0</v>
      </c>
      <c r="CN552" s="14" t="n">
        <v>0</v>
      </c>
      <c r="CO552" s="14" t="n">
        <v>0</v>
      </c>
      <c r="CP552" s="14" t="n">
        <v>1</v>
      </c>
      <c r="CQ552" s="14" t="n">
        <v>1.198</v>
      </c>
      <c r="CR552" s="14" t="n">
        <v>1</v>
      </c>
      <c r="CS552" s="14" t="n">
        <v>3.09</v>
      </c>
      <c r="CT552" s="14" t="n">
        <v>4.753</v>
      </c>
      <c r="CU552" s="14" t="n">
        <v>14.129</v>
      </c>
    </row>
    <row r="553">
      <c r="A553" s="14" t="inlineStr">
        <is>
          <t>MOZ2022</t>
        </is>
      </c>
      <c r="B553" s="14" t="inlineStr">
        <is>
          <t>MOZ</t>
        </is>
      </c>
      <c r="C553" s="14" t="inlineStr">
        <is>
          <t>MOZ</t>
        </is>
      </c>
      <c r="D553" s="14" t="inlineStr">
        <is>
          <t>Mozambique</t>
        </is>
      </c>
      <c r="E553" s="14" t="n">
        <v>2022</v>
      </c>
      <c r="F553" s="14" t="n">
        <v>0.17</v>
      </c>
      <c r="G553" s="14" t="n">
        <v>1.911</v>
      </c>
      <c r="H553" s="14" t="n">
        <v>0.617</v>
      </c>
      <c r="I553" s="14" t="n">
        <v>0</v>
      </c>
      <c r="J553" s="14" t="n">
        <v>1.911</v>
      </c>
      <c r="K553" s="14" t="n">
        <v>0</v>
      </c>
      <c r="L553" s="14" t="n">
        <v>1</v>
      </c>
      <c r="M553" s="14" t="n">
        <v>3.146</v>
      </c>
      <c r="N553" s="14" t="n">
        <v>1.852</v>
      </c>
      <c r="O553" s="14" t="n">
        <v>0</v>
      </c>
      <c r="P553" s="14" t="n">
        <v>3.146</v>
      </c>
      <c r="Q553" s="14" t="n">
        <v>0</v>
      </c>
      <c r="R553" s="14" t="n">
        <v>1</v>
      </c>
      <c r="S553" s="14" t="n">
        <v>4.998</v>
      </c>
      <c r="T553" s="14" t="n">
        <v>3.704</v>
      </c>
      <c r="U553" s="14" t="n">
        <v>0.063</v>
      </c>
      <c r="V553" s="14" t="n">
        <v>5.848</v>
      </c>
      <c r="W553" s="14" t="n">
        <v>0.17</v>
      </c>
      <c r="X553" s="14" t="n">
        <v>1</v>
      </c>
      <c r="Y553" s="14" t="n">
        <v>3.954</v>
      </c>
      <c r="Z553" s="14" t="n">
        <v>0.434</v>
      </c>
      <c r="AA553" s="14" t="n">
        <v>0</v>
      </c>
      <c r="AB553" s="14" t="n">
        <v>3.954</v>
      </c>
      <c r="AC553" s="14" t="n">
        <v>0</v>
      </c>
      <c r="AD553" s="14" t="n">
        <v>1</v>
      </c>
      <c r="AE553" s="14" t="n">
        <v>4.571</v>
      </c>
      <c r="AF553" s="14" t="n">
        <v>0.889</v>
      </c>
      <c r="AG553" s="14" t="n">
        <v>0</v>
      </c>
      <c r="AH553" s="14" t="n">
        <v>4.571</v>
      </c>
      <c r="AI553" s="14" t="n">
        <v>0</v>
      </c>
      <c r="AJ553" s="14" t="n">
        <v>1</v>
      </c>
      <c r="AK553" s="14" t="n">
        <v>8.276</v>
      </c>
      <c r="AL553" s="14" t="n">
        <v>3.904</v>
      </c>
      <c r="AM553" s="14" t="n">
        <v>0.104</v>
      </c>
      <c r="AN553" s="14" t="n">
        <v>9.682</v>
      </c>
      <c r="AO553" s="14" t="n">
        <v>0.17</v>
      </c>
      <c r="AP553" s="14" t="n">
        <v>1</v>
      </c>
      <c r="AQ553" s="14" t="n">
        <v>0.861</v>
      </c>
      <c r="AR553" s="14" t="n">
        <v>0.123</v>
      </c>
      <c r="AS553" s="14" t="n">
        <v>0.303</v>
      </c>
      <c r="AT553" s="14" t="n">
        <v>1.362</v>
      </c>
      <c r="AU553" s="14" t="n">
        <v>0.17</v>
      </c>
      <c r="AV553" s="14" t="n">
        <v>1</v>
      </c>
      <c r="AW553" s="14" t="n">
        <v>0.986</v>
      </c>
      <c r="AX553" s="14" t="n">
        <v>0.123</v>
      </c>
      <c r="AY553" s="14" t="n">
        <v>0.191</v>
      </c>
      <c r="AZ553" s="14" t="n">
        <v>1.378</v>
      </c>
      <c r="BA553" s="14" t="n">
        <v>0.17</v>
      </c>
      <c r="BB553" s="14" t="n">
        <v>1</v>
      </c>
      <c r="BC553" s="14" t="n">
        <v>0.598</v>
      </c>
      <c r="BD553" s="14" t="n">
        <v>0.123</v>
      </c>
      <c r="BE553" s="14" t="n">
        <v>0.162</v>
      </c>
      <c r="BF553" s="14" t="n">
        <v>0.759</v>
      </c>
      <c r="BG553" s="14" t="n">
        <v>0</v>
      </c>
      <c r="BH553" s="14" t="n">
        <v>1</v>
      </c>
      <c r="BI553" s="14" t="n">
        <v>0.612</v>
      </c>
      <c r="BJ553" s="14" t="n">
        <v>0.123</v>
      </c>
      <c r="BK553" s="14" t="n">
        <v>0.571</v>
      </c>
      <c r="BL553" s="14" t="n">
        <v>1.184</v>
      </c>
      <c r="BM553" s="14" t="n">
        <v>0</v>
      </c>
      <c r="BN553" s="14" t="n">
        <v>1</v>
      </c>
      <c r="BO553" s="14" t="n">
        <v>0</v>
      </c>
      <c r="BP553" s="14" t="n">
        <v>0</v>
      </c>
      <c r="BQ553" s="14" t="n">
        <v>0.09</v>
      </c>
      <c r="BR553" s="14" t="n">
        <v>0</v>
      </c>
      <c r="BS553" s="14" t="n">
        <v>0.667</v>
      </c>
      <c r="BT553" s="14" t="n">
        <v>0</v>
      </c>
      <c r="BU553" s="14" t="n">
        <v>0</v>
      </c>
      <c r="BV553" s="14" t="n">
        <v>0.094</v>
      </c>
      <c r="BW553" s="14" t="n">
        <v>0.17</v>
      </c>
      <c r="BX553" s="14" t="n">
        <v>1</v>
      </c>
      <c r="BY553" s="14" t="n">
        <v>12.729</v>
      </c>
      <c r="BZ553" s="14" t="n">
        <v>0</v>
      </c>
      <c r="CA553" s="14" t="n">
        <v>12.729</v>
      </c>
      <c r="CB553" s="14" t="n">
        <v>0</v>
      </c>
      <c r="CC553" s="14" t="n">
        <v>97.90000000000001</v>
      </c>
      <c r="CD553" s="14" t="n">
        <v>7.95</v>
      </c>
      <c r="CE553" s="14" t="n">
        <v>60.244</v>
      </c>
      <c r="CF553" s="14" t="n">
        <v>185.028</v>
      </c>
      <c r="CG553" s="14" t="n">
        <v>0.17</v>
      </c>
      <c r="CH553" s="14" t="n">
        <v>1</v>
      </c>
      <c r="CI553" s="14" t="n">
        <v>0</v>
      </c>
      <c r="CJ553" s="14" t="n">
        <v>0</v>
      </c>
      <c r="CK553" s="14" t="n">
        <v>0</v>
      </c>
      <c r="CL553" s="14" t="n">
        <v>0</v>
      </c>
      <c r="CM553" s="14" t="n">
        <v>0</v>
      </c>
      <c r="CN553" s="14" t="n">
        <v>0</v>
      </c>
      <c r="CO553" s="14" t="n">
        <v>0</v>
      </c>
      <c r="CP553" s="14" t="n">
        <v>1</v>
      </c>
      <c r="CQ553" s="14" t="n">
        <v>1.294</v>
      </c>
      <c r="CR553" s="14" t="n">
        <v>1</v>
      </c>
      <c r="CS553" s="14" t="n">
        <v>3.337</v>
      </c>
      <c r="CT553" s="14" t="n">
        <v>10.485</v>
      </c>
      <c r="CU553" s="14" t="n">
        <v>28.059</v>
      </c>
    </row>
    <row r="554">
      <c r="A554" s="14" t="inlineStr">
        <is>
          <t>MOZ2023</t>
        </is>
      </c>
      <c r="B554" s="14" t="inlineStr">
        <is>
          <t>MOZ</t>
        </is>
      </c>
      <c r="C554" s="14" t="inlineStr">
        <is>
          <t>MOZ</t>
        </is>
      </c>
      <c r="D554" s="14" t="inlineStr">
        <is>
          <t>Mozambique</t>
        </is>
      </c>
      <c r="E554" s="14" t="n">
        <v>2023</v>
      </c>
      <c r="F554" s="14" t="n">
        <v>0.17</v>
      </c>
      <c r="G554" s="14" t="n">
        <v>1.99</v>
      </c>
      <c r="H554" s="14" t="n">
        <v>0.643</v>
      </c>
      <c r="I554" s="14" t="n">
        <v>0</v>
      </c>
      <c r="J554" s="14" t="n">
        <v>1.99</v>
      </c>
      <c r="K554" s="14" t="n">
        <v>0</v>
      </c>
      <c r="L554" s="14" t="n">
        <v>1</v>
      </c>
      <c r="M554" s="14" t="n">
        <v>3.276</v>
      </c>
      <c r="N554" s="14" t="n">
        <v>1.928</v>
      </c>
      <c r="O554" s="14" t="n">
        <v>0</v>
      </c>
      <c r="P554" s="14" t="n">
        <v>3.276</v>
      </c>
      <c r="Q554" s="14" t="n">
        <v>0</v>
      </c>
      <c r="R554" s="14" t="n">
        <v>1</v>
      </c>
      <c r="S554" s="14" t="n">
        <v>5.205</v>
      </c>
      <c r="T554" s="14" t="n">
        <v>3.857</v>
      </c>
      <c r="U554" s="14" t="n">
        <v>0.098</v>
      </c>
      <c r="V554" s="14" t="n">
        <v>6.089</v>
      </c>
      <c r="W554" s="14" t="n">
        <v>0.17</v>
      </c>
      <c r="X554" s="14" t="n">
        <v>1</v>
      </c>
      <c r="Y554" s="14" t="n">
        <v>4.117</v>
      </c>
      <c r="Z554" s="14" t="n">
        <v>0.452</v>
      </c>
      <c r="AA554" s="14" t="n">
        <v>0</v>
      </c>
      <c r="AB554" s="14" t="n">
        <v>4.117</v>
      </c>
      <c r="AC554" s="14" t="n">
        <v>0</v>
      </c>
      <c r="AD554" s="14" t="n">
        <v>1</v>
      </c>
      <c r="AE554" s="14" t="n">
        <v>4.76</v>
      </c>
      <c r="AF554" s="14" t="n">
        <v>0.926</v>
      </c>
      <c r="AG554" s="14" t="n">
        <v>0</v>
      </c>
      <c r="AH554" s="14" t="n">
        <v>4.76</v>
      </c>
      <c r="AI554" s="14" t="n">
        <v>0</v>
      </c>
      <c r="AJ554" s="14" t="n">
        <v>1</v>
      </c>
      <c r="AK554" s="14" t="n">
        <v>8.617000000000001</v>
      </c>
      <c r="AL554" s="14" t="n">
        <v>4.065</v>
      </c>
      <c r="AM554" s="14" t="n">
        <v>0.162</v>
      </c>
      <c r="AN554" s="14" t="n">
        <v>10.082</v>
      </c>
      <c r="AO554" s="14" t="n">
        <v>0.17</v>
      </c>
      <c r="AP554" s="14" t="n">
        <v>1</v>
      </c>
      <c r="AQ554" s="14" t="n">
        <v>0.76</v>
      </c>
      <c r="AR554" s="14" t="n">
        <v>0.129</v>
      </c>
      <c r="AS554" s="14" t="n">
        <v>0.393</v>
      </c>
      <c r="AT554" s="14" t="n">
        <v>1.35</v>
      </c>
      <c r="AU554" s="14" t="n">
        <v>0.17</v>
      </c>
      <c r="AV554" s="14" t="n">
        <v>1</v>
      </c>
      <c r="AW554" s="14" t="n">
        <v>0.8110000000000001</v>
      </c>
      <c r="AX554" s="14" t="n">
        <v>0.129</v>
      </c>
      <c r="AY554" s="14" t="n">
        <v>0.409</v>
      </c>
      <c r="AZ554" s="14" t="n">
        <v>1.428</v>
      </c>
      <c r="BA554" s="14" t="n">
        <v>0.17</v>
      </c>
      <c r="BB554" s="14" t="n">
        <v>1</v>
      </c>
      <c r="BC554" s="14" t="n">
        <v>0.535</v>
      </c>
      <c r="BD554" s="14" t="n">
        <v>0.129</v>
      </c>
      <c r="BE554" s="14" t="n">
        <v>0.152</v>
      </c>
      <c r="BF554" s="14" t="n">
        <v>0.6870000000000001</v>
      </c>
      <c r="BG554" s="14" t="n">
        <v>0</v>
      </c>
      <c r="BH554" s="14" t="n">
        <v>1</v>
      </c>
      <c r="BI554" s="14" t="n">
        <v>0.579</v>
      </c>
      <c r="BJ554" s="14" t="n">
        <v>0.129</v>
      </c>
      <c r="BK554" s="14" t="n">
        <v>0.783</v>
      </c>
      <c r="BL554" s="14" t="n">
        <v>1.363</v>
      </c>
      <c r="BM554" s="14" t="n">
        <v>0</v>
      </c>
      <c r="BN554" s="14" t="n">
        <v>1</v>
      </c>
      <c r="BO554" s="14" t="n">
        <v>0</v>
      </c>
      <c r="BP554" s="14" t="n">
        <v>0</v>
      </c>
      <c r="BQ554" s="14" t="n">
        <v>0.09</v>
      </c>
      <c r="BR554" s="14" t="n">
        <v>0</v>
      </c>
      <c r="BS554" s="14" t="n">
        <v>0.667</v>
      </c>
      <c r="BT554" s="14" t="n">
        <v>0</v>
      </c>
      <c r="BU554" s="14" t="n">
        <v>0</v>
      </c>
      <c r="BV554" s="14" t="n">
        <v>0.146</v>
      </c>
      <c r="BW554" s="14" t="n">
        <v>0.17</v>
      </c>
      <c r="BX554" s="14" t="n">
        <v>1</v>
      </c>
      <c r="BY554" s="14" t="n">
        <v>13.254</v>
      </c>
      <c r="BZ554" s="14" t="n">
        <v>0</v>
      </c>
      <c r="CA554" s="14" t="n">
        <v>13.254</v>
      </c>
      <c r="CB554" s="14" t="n">
        <v>0</v>
      </c>
      <c r="CC554" s="14" t="n">
        <v>83.248</v>
      </c>
      <c r="CD554" s="14" t="n">
        <v>7.95</v>
      </c>
      <c r="CE554" s="14" t="n">
        <v>109.708</v>
      </c>
      <c r="CF554" s="14" t="n">
        <v>225.758</v>
      </c>
      <c r="CG554" s="14" t="n">
        <v>0.17</v>
      </c>
      <c r="CH554" s="14" t="n">
        <v>1</v>
      </c>
      <c r="CI554" s="14" t="n">
        <v>0</v>
      </c>
      <c r="CJ554" s="14" t="n">
        <v>0</v>
      </c>
      <c r="CK554" s="14" t="n">
        <v>0</v>
      </c>
      <c r="CL554" s="14" t="n">
        <v>0</v>
      </c>
      <c r="CM554" s="14" t="n">
        <v>0</v>
      </c>
      <c r="CN554" s="14" t="n">
        <v>0</v>
      </c>
      <c r="CO554" s="14" t="n">
        <v>0</v>
      </c>
      <c r="CP554" s="14" t="n">
        <v>1</v>
      </c>
      <c r="CQ554" s="14" t="n">
        <v>1.348</v>
      </c>
      <c r="CR554" s="14" t="n">
        <v>1</v>
      </c>
      <c r="CS554" s="14" t="n">
        <v>3.474</v>
      </c>
      <c r="CT554" s="14" t="n">
        <v>4.861</v>
      </c>
      <c r="CU554" s="14" t="n">
        <v>9.260999999999999</v>
      </c>
    </row>
    <row r="555">
      <c r="A555" s="14" t="inlineStr">
        <is>
          <t>MOZ2024</t>
        </is>
      </c>
      <c r="B555" s="14" t="inlineStr">
        <is>
          <t>MOZ</t>
        </is>
      </c>
      <c r="C555" s="14" t="inlineStr">
        <is>
          <t>MOZ</t>
        </is>
      </c>
      <c r="D555" s="14" t="inlineStr">
        <is>
          <t>Mozambique</t>
        </is>
      </c>
      <c r="E555" s="14" t="n">
        <v>2024</v>
      </c>
      <c r="F555" s="14" t="n">
        <v>0.17</v>
      </c>
      <c r="G555" s="14" t="n">
        <v>2.049</v>
      </c>
      <c r="H555" s="14" t="n">
        <v>0.662</v>
      </c>
      <c r="I555" s="14" t="n">
        <v>0</v>
      </c>
      <c r="J555" s="14" t="n">
        <v>2.049</v>
      </c>
      <c r="K555" s="14" t="n">
        <v>0</v>
      </c>
      <c r="L555" s="14" t="n">
        <v>1</v>
      </c>
      <c r="M555" s="14" t="n">
        <v>3.373</v>
      </c>
      <c r="N555" s="14" t="n">
        <v>1.985</v>
      </c>
      <c r="O555" s="14" t="n">
        <v>0</v>
      </c>
      <c r="P555" s="14" t="n">
        <v>3.373</v>
      </c>
      <c r="Q555" s="14" t="n">
        <v>0</v>
      </c>
      <c r="R555" s="14" t="n">
        <v>1</v>
      </c>
      <c r="S555" s="14" t="n">
        <v>5.358</v>
      </c>
      <c r="T555" s="14" t="n">
        <v>3.971</v>
      </c>
      <c r="U555" s="14" t="n">
        <v>0.124</v>
      </c>
      <c r="V555" s="14" t="n">
        <v>6.269</v>
      </c>
      <c r="W555" s="14" t="n">
        <v>0.17</v>
      </c>
      <c r="X555" s="14" t="n">
        <v>1</v>
      </c>
      <c r="Y555" s="14" t="n">
        <v>4.239</v>
      </c>
      <c r="Z555" s="14" t="n">
        <v>0.465</v>
      </c>
      <c r="AA555" s="14" t="n">
        <v>0</v>
      </c>
      <c r="AB555" s="14" t="n">
        <v>4.239</v>
      </c>
      <c r="AC555" s="14" t="n">
        <v>0</v>
      </c>
      <c r="AD555" s="14" t="n">
        <v>1</v>
      </c>
      <c r="AE555" s="14" t="n">
        <v>4.901</v>
      </c>
      <c r="AF555" s="14" t="n">
        <v>0.953</v>
      </c>
      <c r="AG555" s="14" t="n">
        <v>0</v>
      </c>
      <c r="AH555" s="14" t="n">
        <v>4.901</v>
      </c>
      <c r="AI555" s="14" t="n">
        <v>0</v>
      </c>
      <c r="AJ555" s="14" t="n">
        <v>1</v>
      </c>
      <c r="AK555" s="14" t="n">
        <v>8.871</v>
      </c>
      <c r="AL555" s="14" t="n">
        <v>4.185</v>
      </c>
      <c r="AM555" s="14" t="n">
        <v>0.205</v>
      </c>
      <c r="AN555" s="14" t="n">
        <v>10.38</v>
      </c>
      <c r="AO555" s="14" t="n">
        <v>0.17</v>
      </c>
      <c r="AP555" s="14" t="n">
        <v>1</v>
      </c>
      <c r="AQ555" s="14" t="n">
        <v>0.724</v>
      </c>
      <c r="AR555" s="14" t="n">
        <v>0.132</v>
      </c>
      <c r="AS555" s="14" t="n">
        <v>0.439</v>
      </c>
      <c r="AT555" s="14" t="n">
        <v>1.35</v>
      </c>
      <c r="AU555" s="14" t="n">
        <v>0.16</v>
      </c>
      <c r="AV555" s="14" t="n">
        <v>1</v>
      </c>
      <c r="AW555" s="14" t="n">
        <v>0.75</v>
      </c>
      <c r="AX555" s="14" t="n">
        <v>0.132</v>
      </c>
      <c r="AY555" s="14" t="n">
        <v>0.48</v>
      </c>
      <c r="AZ555" s="14" t="n">
        <v>1.428</v>
      </c>
      <c r="BA555" s="14" t="n">
        <v>0.16</v>
      </c>
      <c r="BB555" s="14" t="n">
        <v>1</v>
      </c>
      <c r="BC555" s="14" t="n">
        <v>0.513</v>
      </c>
      <c r="BD555" s="14" t="n">
        <v>0.132</v>
      </c>
      <c r="BE555" s="14" t="n">
        <v>0.174</v>
      </c>
      <c r="BF555" s="14" t="n">
        <v>0.6870000000000001</v>
      </c>
      <c r="BG555" s="14" t="n">
        <v>0</v>
      </c>
      <c r="BH555" s="14" t="n">
        <v>1</v>
      </c>
      <c r="BI555" s="14" t="n">
        <v>0.591</v>
      </c>
      <c r="BJ555" s="14" t="n">
        <v>0.132</v>
      </c>
      <c r="BK555" s="14" t="n">
        <v>0.771</v>
      </c>
      <c r="BL555" s="14" t="n">
        <v>1.362</v>
      </c>
      <c r="BM555" s="14" t="n">
        <v>0</v>
      </c>
      <c r="BN555" s="14" t="n">
        <v>1</v>
      </c>
      <c r="BO555" s="14" t="n">
        <v>0</v>
      </c>
      <c r="BP555" s="14" t="n">
        <v>0</v>
      </c>
      <c r="BQ555" s="14" t="n">
        <v>0.08500000000000001</v>
      </c>
      <c r="BR555" s="14" t="n">
        <v>0</v>
      </c>
      <c r="BS555" s="14" t="n">
        <v>0.667</v>
      </c>
      <c r="BT555" s="14" t="n">
        <v>0</v>
      </c>
      <c r="BU555" s="14" t="n">
        <v>0</v>
      </c>
      <c r="BV555" s="14" t="n">
        <v>0.109</v>
      </c>
      <c r="BW555" s="14" t="n">
        <v>0.17</v>
      </c>
      <c r="BX555" s="14" t="n">
        <v>1</v>
      </c>
      <c r="BY555" s="14" t="n">
        <v>13.646</v>
      </c>
      <c r="BZ555" s="14" t="n">
        <v>0</v>
      </c>
      <c r="CA555" s="14" t="n">
        <v>13.646</v>
      </c>
      <c r="CB555" s="14" t="n">
        <v>0</v>
      </c>
      <c r="CC555" s="14" t="n">
        <v>82.58799999999999</v>
      </c>
      <c r="CD555" s="14" t="n">
        <v>7.95</v>
      </c>
      <c r="CE555" s="14" t="n">
        <v>111.418</v>
      </c>
      <c r="CF555" s="14" t="n">
        <v>226.986</v>
      </c>
      <c r="CG555" s="14" t="n">
        <v>0.17</v>
      </c>
      <c r="CH555" s="14" t="n">
        <v>1</v>
      </c>
      <c r="CI555" s="14" t="n">
        <v>0</v>
      </c>
      <c r="CJ555" s="14" t="n">
        <v>0</v>
      </c>
      <c r="CK555" s="14" t="n">
        <v>0</v>
      </c>
      <c r="CL555" s="14" t="n">
        <v>0</v>
      </c>
      <c r="CM555" s="14" t="n">
        <v>0</v>
      </c>
      <c r="CN555" s="14" t="n">
        <v>0</v>
      </c>
      <c r="CO555" s="14" t="n">
        <v>0</v>
      </c>
      <c r="CP555" s="14" t="n">
        <v>1</v>
      </c>
      <c r="CQ555" s="14" t="n">
        <v>1.387</v>
      </c>
      <c r="CR555" s="14" t="n">
        <v>1</v>
      </c>
      <c r="CS555" s="14" t="n">
        <v>3.577</v>
      </c>
      <c r="CT555" s="14" t="n">
        <v>4.251</v>
      </c>
      <c r="CU555" s="14" t="n">
        <v>7.598</v>
      </c>
    </row>
    <row r="556">
      <c r="A556" s="14" t="inlineStr">
        <is>
          <t>MMR2021</t>
        </is>
      </c>
      <c r="B556" s="14" t="inlineStr">
        <is>
          <t>MMR</t>
        </is>
      </c>
      <c r="C556" s="14" t="inlineStr">
        <is>
          <t>MMR</t>
        </is>
      </c>
      <c r="D556" s="14" t="inlineStr">
        <is>
          <t>Myanmar</t>
        </is>
      </c>
      <c r="E556" s="14" t="n">
        <v>2021</v>
      </c>
      <c r="F556" s="14" t="n">
        <v>0</v>
      </c>
      <c r="G556" s="14" t="n">
        <v>3.117</v>
      </c>
      <c r="H556" s="14" t="n">
        <v>0.83</v>
      </c>
      <c r="I556" s="14" t="n">
        <v>0</v>
      </c>
      <c r="J556" s="14" t="n">
        <v>3.117</v>
      </c>
      <c r="K556" s="14" t="n">
        <v>0</v>
      </c>
      <c r="L556" s="14" t="n">
        <v>1</v>
      </c>
      <c r="M556" s="14" t="n">
        <v>5.199</v>
      </c>
      <c r="N556" s="14" t="n">
        <v>2.491</v>
      </c>
      <c r="O556" s="14" t="n">
        <v>0</v>
      </c>
      <c r="P556" s="14" t="n">
        <v>5.199</v>
      </c>
      <c r="Q556" s="14" t="n">
        <v>0</v>
      </c>
      <c r="R556" s="14" t="n">
        <v>1</v>
      </c>
      <c r="S556" s="14" t="n">
        <v>7.269</v>
      </c>
      <c r="T556" s="14" t="n">
        <v>4.982</v>
      </c>
      <c r="U556" s="14" t="n">
        <v>0</v>
      </c>
      <c r="V556" s="14" t="n">
        <v>7.269</v>
      </c>
      <c r="W556" s="14" t="n">
        <v>0</v>
      </c>
      <c r="X556" s="14" t="n">
        <v>1</v>
      </c>
      <c r="Y556" s="14" t="n">
        <v>5.305</v>
      </c>
      <c r="Z556" s="14" t="n">
        <v>0.582</v>
      </c>
      <c r="AA556" s="14" t="n">
        <v>0</v>
      </c>
      <c r="AB556" s="14" t="n">
        <v>5.305</v>
      </c>
      <c r="AC556" s="14" t="n">
        <v>0</v>
      </c>
      <c r="AD556" s="14" t="n">
        <v>1</v>
      </c>
      <c r="AE556" s="14" t="n">
        <v>5.877</v>
      </c>
      <c r="AF556" s="14" t="n">
        <v>1.143</v>
      </c>
      <c r="AG556" s="14" t="n">
        <v>0</v>
      </c>
      <c r="AH556" s="14" t="n">
        <v>5.877</v>
      </c>
      <c r="AI556" s="14" t="n">
        <v>0</v>
      </c>
      <c r="AJ556" s="14" t="n">
        <v>1</v>
      </c>
      <c r="AK556" s="14" t="n">
        <v>9.307</v>
      </c>
      <c r="AL556" s="14" t="n">
        <v>4.39</v>
      </c>
      <c r="AM556" s="14" t="n">
        <v>0</v>
      </c>
      <c r="AN556" s="14" t="n">
        <v>9.307</v>
      </c>
      <c r="AO556" s="14" t="n">
        <v>0</v>
      </c>
      <c r="AP556" s="14" t="n">
        <v>1</v>
      </c>
      <c r="AQ556" s="14" t="n">
        <v>0.621</v>
      </c>
      <c r="AR556" s="14" t="n">
        <v>0.114</v>
      </c>
      <c r="AS556" s="14" t="n">
        <v>0.036</v>
      </c>
      <c r="AT556" s="14" t="n">
        <v>0.657</v>
      </c>
      <c r="AU556" s="14" t="n">
        <v>0</v>
      </c>
      <c r="AV556" s="14" t="n">
        <v>1</v>
      </c>
      <c r="AW556" s="14" t="n">
        <v>0.593</v>
      </c>
      <c r="AX556" s="14" t="n">
        <v>0.114</v>
      </c>
      <c r="AY556" s="14" t="n">
        <v>-0.047</v>
      </c>
      <c r="AZ556" s="14" t="n">
        <v>0.546</v>
      </c>
      <c r="BA556" s="14" t="n">
        <v>0</v>
      </c>
      <c r="BB556" s="14" t="n">
        <v>1</v>
      </c>
      <c r="BC556" s="14" t="n">
        <v>0.44</v>
      </c>
      <c r="BD556" s="14" t="n">
        <v>0.114</v>
      </c>
      <c r="BE556" s="14" t="n">
        <v>0</v>
      </c>
      <c r="BF556" s="14" t="n">
        <v>0.44</v>
      </c>
      <c r="BG556" s="14" t="n">
        <v>0</v>
      </c>
      <c r="BH556" s="14" t="n">
        <v>1</v>
      </c>
      <c r="BI556" s="14" t="n">
        <v>0.5600000000000001</v>
      </c>
      <c r="BJ556" s="14" t="n">
        <v>0.114</v>
      </c>
      <c r="BK556" s="14" t="n">
        <v>0</v>
      </c>
      <c r="BL556" s="14" t="n">
        <v>0.5600000000000001</v>
      </c>
      <c r="BM556" s="14" t="n">
        <v>0</v>
      </c>
      <c r="BN556" s="14" t="n">
        <v>1</v>
      </c>
      <c r="BO556" s="14" t="n">
        <v>0</v>
      </c>
      <c r="BP556" s="14" t="n">
        <v>0</v>
      </c>
      <c r="BQ556" s="14" t="n">
        <v>0.081</v>
      </c>
      <c r="BR556" s="14" t="n">
        <v>0</v>
      </c>
      <c r="BS556" s="14" t="n">
        <v>0.833</v>
      </c>
      <c r="BT556" s="14" t="n">
        <v>0</v>
      </c>
      <c r="BU556" s="14" t="n">
        <v>0</v>
      </c>
      <c r="BV556" s="14" t="n">
        <v>0.021</v>
      </c>
      <c r="BW556" s="14" t="n">
        <v>0</v>
      </c>
      <c r="BX556" s="14" t="n">
        <v>0.667</v>
      </c>
      <c r="BY556" s="14" t="n">
        <v>11.787</v>
      </c>
      <c r="BZ556" s="14" t="n">
        <v>0</v>
      </c>
      <c r="CA556" s="14" t="n">
        <v>11.787</v>
      </c>
      <c r="CB556" s="14" t="n">
        <v>0</v>
      </c>
      <c r="CC556" s="14" t="n">
        <v>81.69499999999999</v>
      </c>
      <c r="CD556" s="14" t="n">
        <v>7.95</v>
      </c>
      <c r="CE556" s="14" t="n">
        <v>0</v>
      </c>
      <c r="CF556" s="14" t="n">
        <v>81.69499999999999</v>
      </c>
      <c r="CG556" s="14" t="n">
        <v>0</v>
      </c>
      <c r="CH556" s="14" t="n">
        <v>1</v>
      </c>
      <c r="CI556" s="14" t="n">
        <v>0</v>
      </c>
      <c r="CJ556" s="14" t="n">
        <v>0</v>
      </c>
      <c r="CK556" s="14" t="n">
        <v>0</v>
      </c>
      <c r="CL556" s="14" t="n">
        <v>0</v>
      </c>
      <c r="CM556" s="14" t="n">
        <v>0</v>
      </c>
      <c r="CN556" s="14" t="n">
        <v>0</v>
      </c>
      <c r="CO556" s="14" t="n">
        <v>0</v>
      </c>
      <c r="CP556" s="14" t="n">
        <v>0.548</v>
      </c>
      <c r="CQ556" s="14" t="n">
        <v>1.198</v>
      </c>
      <c r="CR556" s="14" t="n">
        <v>1</v>
      </c>
      <c r="CS556" s="14" t="n">
        <v>4.733</v>
      </c>
      <c r="CT556" s="14" t="n">
        <v>3.604</v>
      </c>
      <c r="CU556" s="14" t="n">
        <v>14.129</v>
      </c>
    </row>
    <row r="557">
      <c r="A557" s="14" t="inlineStr">
        <is>
          <t>MMR2022</t>
        </is>
      </c>
      <c r="B557" s="14" t="inlineStr">
        <is>
          <t>MMR</t>
        </is>
      </c>
      <c r="C557" s="14" t="inlineStr">
        <is>
          <t>MMR</t>
        </is>
      </c>
      <c r="D557" s="14" t="inlineStr">
        <is>
          <t>Myanmar</t>
        </is>
      </c>
      <c r="E557" s="14" t="n">
        <v>2022</v>
      </c>
      <c r="F557" s="14" t="n">
        <v>0</v>
      </c>
      <c r="G557" s="14" t="n">
        <v>1.912</v>
      </c>
      <c r="H557" s="14" t="n">
        <v>0.617</v>
      </c>
      <c r="I557" s="14" t="n">
        <v>0</v>
      </c>
      <c r="J557" s="14" t="n">
        <v>1.912</v>
      </c>
      <c r="K557" s="14" t="n">
        <v>0</v>
      </c>
      <c r="L557" s="14" t="n">
        <v>1</v>
      </c>
      <c r="M557" s="14" t="n">
        <v>3.147</v>
      </c>
      <c r="N557" s="14" t="n">
        <v>1.852</v>
      </c>
      <c r="O557" s="14" t="n">
        <v>0</v>
      </c>
      <c r="P557" s="14" t="n">
        <v>3.147</v>
      </c>
      <c r="Q557" s="14" t="n">
        <v>0</v>
      </c>
      <c r="R557" s="14" t="n">
        <v>1</v>
      </c>
      <c r="S557" s="14" t="n">
        <v>4.999</v>
      </c>
      <c r="T557" s="14" t="n">
        <v>3.704</v>
      </c>
      <c r="U557" s="14" t="n">
        <v>0</v>
      </c>
      <c r="V557" s="14" t="n">
        <v>4.999</v>
      </c>
      <c r="W557" s="14" t="n">
        <v>0</v>
      </c>
      <c r="X557" s="14" t="n">
        <v>1</v>
      </c>
      <c r="Y557" s="14" t="n">
        <v>5.729</v>
      </c>
      <c r="Z557" s="14" t="n">
        <v>0.629</v>
      </c>
      <c r="AA557" s="14" t="n">
        <v>0</v>
      </c>
      <c r="AB557" s="14" t="n">
        <v>5.729</v>
      </c>
      <c r="AC557" s="14" t="n">
        <v>0</v>
      </c>
      <c r="AD557" s="14" t="n">
        <v>1</v>
      </c>
      <c r="AE557" s="14" t="n">
        <v>6.347</v>
      </c>
      <c r="AF557" s="14" t="n">
        <v>1.234</v>
      </c>
      <c r="AG557" s="14" t="n">
        <v>0</v>
      </c>
      <c r="AH557" s="14" t="n">
        <v>6.347</v>
      </c>
      <c r="AI557" s="14" t="n">
        <v>0</v>
      </c>
      <c r="AJ557" s="14" t="n">
        <v>1</v>
      </c>
      <c r="AK557" s="14" t="n">
        <v>10.051</v>
      </c>
      <c r="AL557" s="14" t="n">
        <v>4.741</v>
      </c>
      <c r="AM557" s="14" t="n">
        <v>0</v>
      </c>
      <c r="AN557" s="14" t="n">
        <v>10.051</v>
      </c>
      <c r="AO557" s="14" t="n">
        <v>0</v>
      </c>
      <c r="AP557" s="14" t="n">
        <v>1</v>
      </c>
      <c r="AQ557" s="14" t="n">
        <v>0.847</v>
      </c>
      <c r="AR557" s="14" t="n">
        <v>0.123</v>
      </c>
      <c r="AS557" s="14" t="n">
        <v>0.129</v>
      </c>
      <c r="AT557" s="14" t="n">
        <v>0.975</v>
      </c>
      <c r="AU557" s="14" t="n">
        <v>0</v>
      </c>
      <c r="AV557" s="14" t="n">
        <v>1</v>
      </c>
      <c r="AW557" s="14" t="n">
        <v>0.947</v>
      </c>
      <c r="AX557" s="14" t="n">
        <v>0.123</v>
      </c>
      <c r="AY557" s="14" t="n">
        <v>0.109</v>
      </c>
      <c r="AZ557" s="14" t="n">
        <v>1.056</v>
      </c>
      <c r="BA557" s="14" t="n">
        <v>0</v>
      </c>
      <c r="BB557" s="14" t="n">
        <v>1</v>
      </c>
      <c r="BC557" s="14" t="n">
        <v>0.589</v>
      </c>
      <c r="BD557" s="14" t="n">
        <v>0.123</v>
      </c>
      <c r="BE557" s="14" t="n">
        <v>0</v>
      </c>
      <c r="BF557" s="14" t="n">
        <v>0.589</v>
      </c>
      <c r="BG557" s="14" t="n">
        <v>0</v>
      </c>
      <c r="BH557" s="14" t="n">
        <v>1</v>
      </c>
      <c r="BI557" s="14" t="n">
        <v>0.6889999999999999</v>
      </c>
      <c r="BJ557" s="14" t="n">
        <v>0.123</v>
      </c>
      <c r="BK557" s="14" t="n">
        <v>0</v>
      </c>
      <c r="BL557" s="14" t="n">
        <v>0.6889999999999999</v>
      </c>
      <c r="BM557" s="14" t="n">
        <v>0</v>
      </c>
      <c r="BN557" s="14" t="n">
        <v>1</v>
      </c>
      <c r="BO557" s="14" t="n">
        <v>0</v>
      </c>
      <c r="BP557" s="14" t="n">
        <v>0</v>
      </c>
      <c r="BQ557" s="14" t="n">
        <v>0.07000000000000001</v>
      </c>
      <c r="BR557" s="14" t="n">
        <v>0</v>
      </c>
      <c r="BS557" s="14" t="n">
        <v>0.833</v>
      </c>
      <c r="BT557" s="14" t="n">
        <v>0</v>
      </c>
      <c r="BU557" s="14" t="n">
        <v>0</v>
      </c>
      <c r="BV557" s="14" t="n">
        <v>0.018</v>
      </c>
      <c r="BW557" s="14" t="n">
        <v>0</v>
      </c>
      <c r="BX557" s="14" t="n">
        <v>0.667</v>
      </c>
      <c r="BY557" s="14" t="n">
        <v>12.729</v>
      </c>
      <c r="BZ557" s="14" t="n">
        <v>0</v>
      </c>
      <c r="CA557" s="14" t="n">
        <v>12.729</v>
      </c>
      <c r="CB557" s="14" t="n">
        <v>0</v>
      </c>
      <c r="CC557" s="14" t="n">
        <v>102.477</v>
      </c>
      <c r="CD557" s="14" t="n">
        <v>7.95</v>
      </c>
      <c r="CE557" s="14" t="n">
        <v>0</v>
      </c>
      <c r="CF557" s="14" t="n">
        <v>102.477</v>
      </c>
      <c r="CG557" s="14" t="n">
        <v>0</v>
      </c>
      <c r="CH557" s="14" t="n">
        <v>1</v>
      </c>
      <c r="CI557" s="14" t="n">
        <v>0</v>
      </c>
      <c r="CJ557" s="14" t="n">
        <v>0</v>
      </c>
      <c r="CK557" s="14" t="n">
        <v>0</v>
      </c>
      <c r="CL557" s="14" t="n">
        <v>0</v>
      </c>
      <c r="CM557" s="14" t="n">
        <v>0</v>
      </c>
      <c r="CN557" s="14" t="n">
        <v>0</v>
      </c>
      <c r="CO557" s="14" t="n">
        <v>0</v>
      </c>
      <c r="CP557" s="14" t="n">
        <v>1</v>
      </c>
      <c r="CQ557" s="14" t="n">
        <v>1.294</v>
      </c>
      <c r="CR557" s="14" t="n">
        <v>1</v>
      </c>
      <c r="CS557" s="14" t="n">
        <v>5.112</v>
      </c>
      <c r="CT557" s="14" t="n">
        <v>7.554</v>
      </c>
      <c r="CU557" s="14" t="n">
        <v>28.059</v>
      </c>
    </row>
    <row r="558">
      <c r="A558" s="14" t="inlineStr">
        <is>
          <t>MMR2023</t>
        </is>
      </c>
      <c r="B558" s="14" t="inlineStr">
        <is>
          <t>MMR</t>
        </is>
      </c>
      <c r="C558" s="14" t="inlineStr">
        <is>
          <t>MMR</t>
        </is>
      </c>
      <c r="D558" s="14" t="inlineStr">
        <is>
          <t>Myanmar</t>
        </is>
      </c>
      <c r="E558" s="14" t="n">
        <v>2023</v>
      </c>
      <c r="F558" s="14" t="n">
        <v>0</v>
      </c>
      <c r="G558" s="14" t="n">
        <v>1.99</v>
      </c>
      <c r="H558" s="14" t="n">
        <v>0.643</v>
      </c>
      <c r="I558" s="14" t="n">
        <v>0</v>
      </c>
      <c r="J558" s="14" t="n">
        <v>1.99</v>
      </c>
      <c r="K558" s="14" t="n">
        <v>0</v>
      </c>
      <c r="L558" s="14" t="n">
        <v>1</v>
      </c>
      <c r="M558" s="14" t="n">
        <v>3.276</v>
      </c>
      <c r="N558" s="14" t="n">
        <v>1.928</v>
      </c>
      <c r="O558" s="14" t="n">
        <v>0</v>
      </c>
      <c r="P558" s="14" t="n">
        <v>3.276</v>
      </c>
      <c r="Q558" s="14" t="n">
        <v>0</v>
      </c>
      <c r="R558" s="14" t="n">
        <v>1</v>
      </c>
      <c r="S558" s="14" t="n">
        <v>5.205</v>
      </c>
      <c r="T558" s="14" t="n">
        <v>3.857</v>
      </c>
      <c r="U558" s="14" t="n">
        <v>0</v>
      </c>
      <c r="V558" s="14" t="n">
        <v>5.205</v>
      </c>
      <c r="W558" s="14" t="n">
        <v>0</v>
      </c>
      <c r="X558" s="14" t="n">
        <v>1</v>
      </c>
      <c r="Y558" s="14" t="n">
        <v>5.966</v>
      </c>
      <c r="Z558" s="14" t="n">
        <v>0.655</v>
      </c>
      <c r="AA558" s="14" t="n">
        <v>0</v>
      </c>
      <c r="AB558" s="14" t="n">
        <v>5.966</v>
      </c>
      <c r="AC558" s="14" t="n">
        <v>0</v>
      </c>
      <c r="AD558" s="14" t="n">
        <v>1</v>
      </c>
      <c r="AE558" s="14" t="n">
        <v>6.608</v>
      </c>
      <c r="AF558" s="14" t="n">
        <v>1.285</v>
      </c>
      <c r="AG558" s="14" t="n">
        <v>0</v>
      </c>
      <c r="AH558" s="14" t="n">
        <v>6.608</v>
      </c>
      <c r="AI558" s="14" t="n">
        <v>0</v>
      </c>
      <c r="AJ558" s="14" t="n">
        <v>1</v>
      </c>
      <c r="AK558" s="14" t="n">
        <v>10.465</v>
      </c>
      <c r="AL558" s="14" t="n">
        <v>4.937</v>
      </c>
      <c r="AM558" s="14" t="n">
        <v>0</v>
      </c>
      <c r="AN558" s="14" t="n">
        <v>10.465</v>
      </c>
      <c r="AO558" s="14" t="n">
        <v>0</v>
      </c>
      <c r="AP558" s="14" t="n">
        <v>1</v>
      </c>
      <c r="AQ558" s="14" t="n">
        <v>0.749</v>
      </c>
      <c r="AR558" s="14" t="n">
        <v>0.129</v>
      </c>
      <c r="AS558" s="14" t="n">
        <v>0.581</v>
      </c>
      <c r="AT558" s="14" t="n">
        <v>1.33</v>
      </c>
      <c r="AU558" s="14" t="n">
        <v>0</v>
      </c>
      <c r="AV558" s="14" t="n">
        <v>1</v>
      </c>
      <c r="AW558" s="14" t="n">
        <v>0.783</v>
      </c>
      <c r="AX558" s="14" t="n">
        <v>0.129</v>
      </c>
      <c r="AY558" s="14" t="n">
        <v>0.49</v>
      </c>
      <c r="AZ558" s="14" t="n">
        <v>1.272</v>
      </c>
      <c r="BA558" s="14" t="n">
        <v>0</v>
      </c>
      <c r="BB558" s="14" t="n">
        <v>1</v>
      </c>
      <c r="BC558" s="14" t="n">
        <v>0.527</v>
      </c>
      <c r="BD558" s="14" t="n">
        <v>0.129</v>
      </c>
      <c r="BE558" s="14" t="n">
        <v>0</v>
      </c>
      <c r="BF558" s="14" t="n">
        <v>0.527</v>
      </c>
      <c r="BG558" s="14" t="n">
        <v>0</v>
      </c>
      <c r="BH558" s="14" t="n">
        <v>1</v>
      </c>
      <c r="BI558" s="14" t="n">
        <v>0.64</v>
      </c>
      <c r="BJ558" s="14" t="n">
        <v>0.129</v>
      </c>
      <c r="BK558" s="14" t="n">
        <v>0</v>
      </c>
      <c r="BL558" s="14" t="n">
        <v>0.64</v>
      </c>
      <c r="BM558" s="14" t="n">
        <v>0</v>
      </c>
      <c r="BN558" s="14" t="n">
        <v>1</v>
      </c>
      <c r="BO558" s="14" t="n">
        <v>0</v>
      </c>
      <c r="BP558" s="14" t="n">
        <v>0</v>
      </c>
      <c r="BQ558" s="14" t="n">
        <v>0.064</v>
      </c>
      <c r="BR558" s="14" t="n">
        <v>0</v>
      </c>
      <c r="BS558" s="14" t="n">
        <v>0.833</v>
      </c>
      <c r="BT558" s="14" t="n">
        <v>0</v>
      </c>
      <c r="BU558" s="14" t="n">
        <v>0</v>
      </c>
      <c r="BV558" s="14" t="n">
        <v>0.017</v>
      </c>
      <c r="BW558" s="14" t="n">
        <v>0</v>
      </c>
      <c r="BX558" s="14" t="n">
        <v>0.667</v>
      </c>
      <c r="BY558" s="14" t="n">
        <v>13.254</v>
      </c>
      <c r="BZ558" s="14" t="n">
        <v>0</v>
      </c>
      <c r="CA558" s="14" t="n">
        <v>13.254</v>
      </c>
      <c r="CB558" s="14" t="n">
        <v>0</v>
      </c>
      <c r="CC558" s="14" t="n">
        <v>87.07899999999999</v>
      </c>
      <c r="CD558" s="14" t="n">
        <v>7.95</v>
      </c>
      <c r="CE558" s="14" t="n">
        <v>0</v>
      </c>
      <c r="CF558" s="14" t="n">
        <v>87.07899999999999</v>
      </c>
      <c r="CG558" s="14" t="n">
        <v>0</v>
      </c>
      <c r="CH558" s="14" t="n">
        <v>1</v>
      </c>
      <c r="CI558" s="14" t="n">
        <v>0</v>
      </c>
      <c r="CJ558" s="14" t="n">
        <v>0</v>
      </c>
      <c r="CK558" s="14" t="n">
        <v>0</v>
      </c>
      <c r="CL558" s="14" t="n">
        <v>0</v>
      </c>
      <c r="CM558" s="14" t="n">
        <v>0</v>
      </c>
      <c r="CN558" s="14" t="n">
        <v>0</v>
      </c>
      <c r="CO558" s="14" t="n">
        <v>0</v>
      </c>
      <c r="CP558" s="14" t="n">
        <v>1</v>
      </c>
      <c r="CQ558" s="14" t="n">
        <v>1.348</v>
      </c>
      <c r="CR558" s="14" t="n">
        <v>1</v>
      </c>
      <c r="CS558" s="14" t="n">
        <v>5.323</v>
      </c>
      <c r="CT558" s="14" t="n">
        <v>4.484</v>
      </c>
      <c r="CU558" s="14" t="n">
        <v>9.260999999999999</v>
      </c>
    </row>
    <row r="559">
      <c r="A559" s="14" t="inlineStr">
        <is>
          <t>MMR2024</t>
        </is>
      </c>
      <c r="B559" s="14" t="inlineStr">
        <is>
          <t>MMR</t>
        </is>
      </c>
      <c r="C559" s="14" t="inlineStr">
        <is>
          <t>MMR</t>
        </is>
      </c>
      <c r="D559" s="14" t="inlineStr">
        <is>
          <t>Myanmar</t>
        </is>
      </c>
      <c r="E559" s="14" t="n">
        <v>2024</v>
      </c>
      <c r="F559" s="14" t="n">
        <v>0</v>
      </c>
      <c r="G559" s="14" t="n">
        <v>2.049</v>
      </c>
      <c r="H559" s="14" t="n">
        <v>0.662</v>
      </c>
      <c r="I559" s="14" t="n">
        <v>0</v>
      </c>
      <c r="J559" s="14" t="n">
        <v>2.049</v>
      </c>
      <c r="K559" s="14" t="n">
        <v>0</v>
      </c>
      <c r="L559" s="14" t="n">
        <v>1</v>
      </c>
      <c r="M559" s="14" t="n">
        <v>3.373</v>
      </c>
      <c r="N559" s="14" t="n">
        <v>1.985</v>
      </c>
      <c r="O559" s="14" t="n">
        <v>0</v>
      </c>
      <c r="P559" s="14" t="n">
        <v>3.373</v>
      </c>
      <c r="Q559" s="14" t="n">
        <v>0</v>
      </c>
      <c r="R559" s="14" t="n">
        <v>1</v>
      </c>
      <c r="S559" s="14" t="n">
        <v>5.358</v>
      </c>
      <c r="T559" s="14" t="n">
        <v>3.971</v>
      </c>
      <c r="U559" s="14" t="n">
        <v>0</v>
      </c>
      <c r="V559" s="14" t="n">
        <v>5.358</v>
      </c>
      <c r="W559" s="14" t="n">
        <v>0</v>
      </c>
      <c r="X559" s="14" t="n">
        <v>1</v>
      </c>
      <c r="Y559" s="14" t="n">
        <v>6.142</v>
      </c>
      <c r="Z559" s="14" t="n">
        <v>0.674</v>
      </c>
      <c r="AA559" s="14" t="n">
        <v>0</v>
      </c>
      <c r="AB559" s="14" t="n">
        <v>6.142</v>
      </c>
      <c r="AC559" s="14" t="n">
        <v>0</v>
      </c>
      <c r="AD559" s="14" t="n">
        <v>1</v>
      </c>
      <c r="AE559" s="14" t="n">
        <v>6.804</v>
      </c>
      <c r="AF559" s="14" t="n">
        <v>1.323</v>
      </c>
      <c r="AG559" s="14" t="n">
        <v>0</v>
      </c>
      <c r="AH559" s="14" t="n">
        <v>6.804</v>
      </c>
      <c r="AI559" s="14" t="n">
        <v>0</v>
      </c>
      <c r="AJ559" s="14" t="n">
        <v>1</v>
      </c>
      <c r="AK559" s="14" t="n">
        <v>10.774</v>
      </c>
      <c r="AL559" s="14" t="n">
        <v>5.083</v>
      </c>
      <c r="AM559" s="14" t="n">
        <v>0</v>
      </c>
      <c r="AN559" s="14" t="n">
        <v>10.774</v>
      </c>
      <c r="AO559" s="14" t="n">
        <v>0</v>
      </c>
      <c r="AP559" s="14" t="n">
        <v>1</v>
      </c>
      <c r="AQ559" s="14" t="n">
        <v>0.72</v>
      </c>
      <c r="AR559" s="14" t="n">
        <v>0.132</v>
      </c>
      <c r="AS559" s="14" t="n">
        <v>0.673</v>
      </c>
      <c r="AT559" s="14" t="n">
        <v>1.392</v>
      </c>
      <c r="AU559" s="14" t="n">
        <v>0</v>
      </c>
      <c r="AV559" s="14" t="n">
        <v>1</v>
      </c>
      <c r="AW559" s="14" t="n">
        <v>0.734</v>
      </c>
      <c r="AX559" s="14" t="n">
        <v>0.132</v>
      </c>
      <c r="AY559" s="14" t="n">
        <v>0.377</v>
      </c>
      <c r="AZ559" s="14" t="n">
        <v>1.111</v>
      </c>
      <c r="BA559" s="14" t="n">
        <v>0</v>
      </c>
      <c r="BB559" s="14" t="n">
        <v>1</v>
      </c>
      <c r="BC559" s="14" t="n">
        <v>0.51</v>
      </c>
      <c r="BD559" s="14" t="n">
        <v>0.132</v>
      </c>
      <c r="BE559" s="14" t="n">
        <v>0</v>
      </c>
      <c r="BF559" s="14" t="n">
        <v>0.51</v>
      </c>
      <c r="BG559" s="14" t="n">
        <v>0</v>
      </c>
      <c r="BH559" s="14" t="n">
        <v>1</v>
      </c>
      <c r="BI559" s="14" t="n">
        <v>0.652</v>
      </c>
      <c r="BJ559" s="14" t="n">
        <v>0.132</v>
      </c>
      <c r="BK559" s="14" t="n">
        <v>0</v>
      </c>
      <c r="BL559" s="14" t="n">
        <v>0.652</v>
      </c>
      <c r="BM559" s="14" t="n">
        <v>0</v>
      </c>
      <c r="BN559" s="14" t="n">
        <v>1</v>
      </c>
      <c r="BO559" s="14" t="n">
        <v>0</v>
      </c>
      <c r="BP559" s="14" t="n">
        <v>0</v>
      </c>
      <c r="BQ559" s="14" t="n">
        <v>0.066</v>
      </c>
      <c r="BR559" s="14" t="n">
        <v>0</v>
      </c>
      <c r="BS559" s="14" t="n">
        <v>0.833</v>
      </c>
      <c r="BT559" s="14" t="n">
        <v>0</v>
      </c>
      <c r="BU559" s="14" t="n">
        <v>0</v>
      </c>
      <c r="BV559" s="14" t="n">
        <v>0.017</v>
      </c>
      <c r="BW559" s="14" t="n">
        <v>0</v>
      </c>
      <c r="BX559" s="14" t="n">
        <v>0.667</v>
      </c>
      <c r="BY559" s="14" t="n">
        <v>13.646</v>
      </c>
      <c r="BZ559" s="14" t="n">
        <v>0</v>
      </c>
      <c r="CA559" s="14" t="n">
        <v>13.646</v>
      </c>
      <c r="CB559" s="14" t="n">
        <v>0</v>
      </c>
      <c r="CC559" s="14" t="n">
        <v>86.38500000000001</v>
      </c>
      <c r="CD559" s="14" t="n">
        <v>7.95</v>
      </c>
      <c r="CE559" s="14" t="n">
        <v>0</v>
      </c>
      <c r="CF559" s="14" t="n">
        <v>86.38500000000001</v>
      </c>
      <c r="CG559" s="14" t="n">
        <v>0</v>
      </c>
      <c r="CH559" s="14" t="n">
        <v>1</v>
      </c>
      <c r="CI559" s="14" t="n">
        <v>0</v>
      </c>
      <c r="CJ559" s="14" t="n">
        <v>0</v>
      </c>
      <c r="CK559" s="14" t="n">
        <v>0</v>
      </c>
      <c r="CL559" s="14" t="n">
        <v>0</v>
      </c>
      <c r="CM559" s="14" t="n">
        <v>0</v>
      </c>
      <c r="CN559" s="14" t="n">
        <v>0</v>
      </c>
      <c r="CO559" s="14" t="n">
        <v>0</v>
      </c>
      <c r="CP559" s="14" t="n">
        <v>1</v>
      </c>
      <c r="CQ559" s="14" t="n">
        <v>1.387</v>
      </c>
      <c r="CR559" s="14" t="n">
        <v>1</v>
      </c>
      <c r="CS559" s="14" t="n">
        <v>5.48</v>
      </c>
      <c r="CT559" s="14" t="n">
        <v>3.509</v>
      </c>
      <c r="CU559" s="14" t="n">
        <v>7.598</v>
      </c>
    </row>
    <row r="560">
      <c r="A560" s="14" t="inlineStr">
        <is>
          <t>NAM2021</t>
        </is>
      </c>
      <c r="B560" s="14" t="inlineStr">
        <is>
          <t>NAM</t>
        </is>
      </c>
      <c r="C560" s="14" t="inlineStr">
        <is>
          <t>NAM</t>
        </is>
      </c>
      <c r="D560" s="14" t="inlineStr">
        <is>
          <t>Namibia</t>
        </is>
      </c>
      <c r="E560" s="14" t="n">
        <v>2021</v>
      </c>
      <c r="F560" s="14" t="n">
        <v>0.15</v>
      </c>
      <c r="G560" s="14" t="n">
        <v>5.897</v>
      </c>
      <c r="H560" s="14" t="n">
        <v>1.143</v>
      </c>
      <c r="I560" s="14" t="n">
        <v>0</v>
      </c>
      <c r="J560" s="14" t="n">
        <v>5.897</v>
      </c>
      <c r="K560" s="14" t="n">
        <v>0</v>
      </c>
      <c r="L560" s="14" t="n">
        <v>1</v>
      </c>
      <c r="M560" s="14" t="n">
        <v>7.964</v>
      </c>
      <c r="N560" s="14" t="n">
        <v>3.43</v>
      </c>
      <c r="O560" s="14" t="n">
        <v>0</v>
      </c>
      <c r="P560" s="14" t="n">
        <v>7.964</v>
      </c>
      <c r="Q560" s="14" t="n">
        <v>0</v>
      </c>
      <c r="R560" s="14" t="n">
        <v>1</v>
      </c>
      <c r="S560" s="14" t="n">
        <v>11.613</v>
      </c>
      <c r="T560" s="14" t="n">
        <v>6.86</v>
      </c>
      <c r="U560" s="14" t="n">
        <v>0</v>
      </c>
      <c r="V560" s="14" t="n">
        <v>13.355</v>
      </c>
      <c r="W560" s="14" t="n">
        <v>0.15</v>
      </c>
      <c r="X560" s="14" t="n">
        <v>1</v>
      </c>
      <c r="Y560" s="14" t="n">
        <v>16.268</v>
      </c>
      <c r="Z560" s="14" t="n">
        <v>2.199</v>
      </c>
      <c r="AA560" s="14" t="n">
        <v>0</v>
      </c>
      <c r="AB560" s="14" t="n">
        <v>16.268</v>
      </c>
      <c r="AC560" s="14" t="n">
        <v>0</v>
      </c>
      <c r="AD560" s="14" t="n">
        <v>1</v>
      </c>
      <c r="AE560" s="14" t="n">
        <v>17.411</v>
      </c>
      <c r="AF560" s="14" t="n">
        <v>4.071</v>
      </c>
      <c r="AG560" s="14" t="n">
        <v>0</v>
      </c>
      <c r="AH560" s="14" t="n">
        <v>17.411</v>
      </c>
      <c r="AI560" s="14" t="n">
        <v>0</v>
      </c>
      <c r="AJ560" s="14" t="n">
        <v>1</v>
      </c>
      <c r="AK560" s="14" t="n">
        <v>24.271</v>
      </c>
      <c r="AL560" s="14" t="n">
        <v>12.927</v>
      </c>
      <c r="AM560" s="14" t="n">
        <v>0</v>
      </c>
      <c r="AN560" s="14" t="n">
        <v>27.911</v>
      </c>
      <c r="AO560" s="14" t="n">
        <v>0.15</v>
      </c>
      <c r="AP560" s="14" t="n">
        <v>1</v>
      </c>
      <c r="AQ560" s="14" t="n">
        <v>0.619</v>
      </c>
      <c r="AR560" s="14" t="n">
        <v>0.114</v>
      </c>
      <c r="AS560" s="14" t="n">
        <v>0.171</v>
      </c>
      <c r="AT560" s="14" t="n">
        <v>0.909</v>
      </c>
      <c r="AU560" s="14" t="n">
        <v>0.15</v>
      </c>
      <c r="AV560" s="14" t="n">
        <v>1</v>
      </c>
      <c r="AW560" s="14" t="n">
        <v>0.599</v>
      </c>
      <c r="AX560" s="14" t="n">
        <v>0.114</v>
      </c>
      <c r="AY560" s="14" t="n">
        <v>0.189</v>
      </c>
      <c r="AZ560" s="14" t="n">
        <v>0.907</v>
      </c>
      <c r="BA560" s="14" t="n">
        <v>0.15</v>
      </c>
      <c r="BB560" s="14" t="n">
        <v>1</v>
      </c>
      <c r="BC560" s="14" t="n">
        <v>0.439</v>
      </c>
      <c r="BD560" s="14" t="n">
        <v>0.114</v>
      </c>
      <c r="BE560" s="14" t="n">
        <v>0</v>
      </c>
      <c r="BF560" s="14" t="n">
        <v>0.505</v>
      </c>
      <c r="BG560" s="14" t="n">
        <v>0.15</v>
      </c>
      <c r="BH560" s="14" t="n">
        <v>1</v>
      </c>
      <c r="BI560" s="14" t="n">
        <v>0.505</v>
      </c>
      <c r="BJ560" s="14" t="n">
        <v>0.114</v>
      </c>
      <c r="BK560" s="14" t="n">
        <v>0</v>
      </c>
      <c r="BL560" s="14" t="n">
        <v>0.58</v>
      </c>
      <c r="BM560" s="14" t="n">
        <v>0.15</v>
      </c>
      <c r="BN560" s="14" t="n">
        <v>1</v>
      </c>
      <c r="BO560" s="14" t="n">
        <v>0</v>
      </c>
      <c r="BP560" s="14" t="n">
        <v>0</v>
      </c>
      <c r="BQ560" s="14" t="n">
        <v>0.148</v>
      </c>
      <c r="BR560" s="14" t="n">
        <v>0</v>
      </c>
      <c r="BS560" s="14" t="n">
        <v>0.833</v>
      </c>
      <c r="BT560" s="14" t="n">
        <v>0</v>
      </c>
      <c r="BU560" s="14" t="n">
        <v>0</v>
      </c>
      <c r="BV560" s="14" t="n">
        <v>0.138</v>
      </c>
      <c r="BW560" s="14" t="n">
        <v>0.15</v>
      </c>
      <c r="BX560" s="14" t="n">
        <v>1</v>
      </c>
      <c r="BY560" s="14" t="n">
        <v>11.787</v>
      </c>
      <c r="BZ560" s="14" t="n">
        <v>0</v>
      </c>
      <c r="CA560" s="14" t="n">
        <v>11.787</v>
      </c>
      <c r="CB560" s="14" t="n">
        <v>0</v>
      </c>
      <c r="CC560" s="14" t="n">
        <v>78.125</v>
      </c>
      <c r="CD560" s="14" t="n">
        <v>7.95</v>
      </c>
      <c r="CE560" s="14" t="n">
        <v>0</v>
      </c>
      <c r="CF560" s="14" t="n">
        <v>89.84399999999999</v>
      </c>
      <c r="CG560" s="14" t="n">
        <v>0.15</v>
      </c>
      <c r="CH560" s="14" t="n">
        <v>1</v>
      </c>
      <c r="CI560" s="14" t="n">
        <v>0</v>
      </c>
      <c r="CJ560" s="14" t="n">
        <v>0</v>
      </c>
      <c r="CK560" s="14" t="n">
        <v>0</v>
      </c>
      <c r="CL560" s="14" t="n">
        <v>0</v>
      </c>
      <c r="CM560" s="14" t="n">
        <v>0</v>
      </c>
      <c r="CN560" s="14" t="n">
        <v>0</v>
      </c>
      <c r="CO560" s="14" t="n">
        <v>0</v>
      </c>
      <c r="CP560" s="14" t="n">
        <v>0</v>
      </c>
      <c r="CQ560" s="14" t="n">
        <v>1.198</v>
      </c>
      <c r="CR560" s="14" t="n">
        <v>0</v>
      </c>
      <c r="CS560" s="14" t="n">
        <v>10.295</v>
      </c>
      <c r="CT560" s="14" t="n">
        <v>4.753</v>
      </c>
      <c r="CU560" s="14" t="n">
        <v>15.162</v>
      </c>
    </row>
    <row r="561">
      <c r="A561" s="14" t="inlineStr">
        <is>
          <t>NAM2022</t>
        </is>
      </c>
      <c r="B561" s="14" t="inlineStr">
        <is>
          <t>NAM</t>
        </is>
      </c>
      <c r="C561" s="14" t="inlineStr">
        <is>
          <t>NAM</t>
        </is>
      </c>
      <c r="D561" s="14" t="inlineStr">
        <is>
          <t>Namibia</t>
        </is>
      </c>
      <c r="E561" s="14" t="n">
        <v>2022</v>
      </c>
      <c r="F561" s="14" t="n">
        <v>0.15</v>
      </c>
      <c r="G561" s="14" t="n">
        <v>11.72</v>
      </c>
      <c r="H561" s="14" t="n">
        <v>1.235</v>
      </c>
      <c r="I561" s="14" t="n">
        <v>0</v>
      </c>
      <c r="J561" s="14" t="n">
        <v>11.72</v>
      </c>
      <c r="K561" s="14" t="n">
        <v>0</v>
      </c>
      <c r="L561" s="14" t="n">
        <v>1</v>
      </c>
      <c r="M561" s="14" t="n">
        <v>9.782999999999999</v>
      </c>
      <c r="N561" s="14" t="n">
        <v>3.704</v>
      </c>
      <c r="O561" s="14" t="n">
        <v>0</v>
      </c>
      <c r="P561" s="14" t="n">
        <v>9.782999999999999</v>
      </c>
      <c r="Q561" s="14" t="n">
        <v>0</v>
      </c>
      <c r="R561" s="14" t="n">
        <v>1</v>
      </c>
      <c r="S561" s="14" t="n">
        <v>17.893</v>
      </c>
      <c r="T561" s="14" t="n">
        <v>7.408</v>
      </c>
      <c r="U561" s="14" t="n">
        <v>0.199</v>
      </c>
      <c r="V561" s="14" t="n">
        <v>20.577</v>
      </c>
      <c r="W561" s="14" t="n">
        <v>0.15</v>
      </c>
      <c r="X561" s="14" t="n">
        <v>1</v>
      </c>
      <c r="Y561" s="14" t="n">
        <v>32.398</v>
      </c>
      <c r="Z561" s="14" t="n">
        <v>4.379</v>
      </c>
      <c r="AA561" s="14" t="n">
        <v>0</v>
      </c>
      <c r="AB561" s="14" t="n">
        <v>32.398</v>
      </c>
      <c r="AC561" s="14" t="n">
        <v>0</v>
      </c>
      <c r="AD561" s="14" t="n">
        <v>1</v>
      </c>
      <c r="AE561" s="14" t="n">
        <v>33.633</v>
      </c>
      <c r="AF561" s="14" t="n">
        <v>7.864</v>
      </c>
      <c r="AG561" s="14" t="n">
        <v>0</v>
      </c>
      <c r="AH561" s="14" t="n">
        <v>33.633</v>
      </c>
      <c r="AI561" s="14" t="n">
        <v>0</v>
      </c>
      <c r="AJ561" s="14" t="n">
        <v>1</v>
      </c>
      <c r="AK561" s="14" t="n">
        <v>41.041</v>
      </c>
      <c r="AL561" s="14" t="n">
        <v>21.858</v>
      </c>
      <c r="AM561" s="14" t="n">
        <v>0.456</v>
      </c>
      <c r="AN561" s="14" t="n">
        <v>47.197</v>
      </c>
      <c r="AO561" s="14" t="n">
        <v>0.15</v>
      </c>
      <c r="AP561" s="14" t="n">
        <v>1</v>
      </c>
      <c r="AQ561" s="14" t="n">
        <v>0.861</v>
      </c>
      <c r="AR561" s="14" t="n">
        <v>0.123</v>
      </c>
      <c r="AS561" s="14" t="n">
        <v>0.154</v>
      </c>
      <c r="AT561" s="14" t="n">
        <v>1.167</v>
      </c>
      <c r="AU561" s="14" t="n">
        <v>0.15</v>
      </c>
      <c r="AV561" s="14" t="n">
        <v>1</v>
      </c>
      <c r="AW561" s="14" t="n">
        <v>0.986</v>
      </c>
      <c r="AX561" s="14" t="n">
        <v>0.123</v>
      </c>
      <c r="AY561" s="14" t="n">
        <v>0.105</v>
      </c>
      <c r="AZ561" s="14" t="n">
        <v>1.255</v>
      </c>
      <c r="BA561" s="14" t="n">
        <v>0.15</v>
      </c>
      <c r="BB561" s="14" t="n">
        <v>1</v>
      </c>
      <c r="BC561" s="14" t="n">
        <v>0.598</v>
      </c>
      <c r="BD561" s="14" t="n">
        <v>0.123</v>
      </c>
      <c r="BE561" s="14" t="n">
        <v>0.007</v>
      </c>
      <c r="BF561" s="14" t="n">
        <v>0.6879999999999999</v>
      </c>
      <c r="BG561" s="14" t="n">
        <v>0.15</v>
      </c>
      <c r="BH561" s="14" t="n">
        <v>1</v>
      </c>
      <c r="BI561" s="14" t="n">
        <v>0.612</v>
      </c>
      <c r="BJ561" s="14" t="n">
        <v>0.123</v>
      </c>
      <c r="BK561" s="14" t="n">
        <v>0.007</v>
      </c>
      <c r="BL561" s="14" t="n">
        <v>0.704</v>
      </c>
      <c r="BM561" s="14" t="n">
        <v>0.15</v>
      </c>
      <c r="BN561" s="14" t="n">
        <v>1</v>
      </c>
      <c r="BO561" s="14" t="n">
        <v>0</v>
      </c>
      <c r="BP561" s="14" t="n">
        <v>0</v>
      </c>
      <c r="BQ561" s="14" t="n">
        <v>0.136</v>
      </c>
      <c r="BR561" s="14" t="n">
        <v>0</v>
      </c>
      <c r="BS561" s="14" t="n">
        <v>0.833</v>
      </c>
      <c r="BT561" s="14" t="n">
        <v>0</v>
      </c>
      <c r="BU561" s="14" t="n">
        <v>0</v>
      </c>
      <c r="BV561" s="14" t="n">
        <v>0.127</v>
      </c>
      <c r="BW561" s="14" t="n">
        <v>0.15</v>
      </c>
      <c r="BX561" s="14" t="n">
        <v>1</v>
      </c>
      <c r="BY561" s="14" t="n">
        <v>12.729</v>
      </c>
      <c r="BZ561" s="14" t="n">
        <v>0</v>
      </c>
      <c r="CA561" s="14" t="n">
        <v>12.729</v>
      </c>
      <c r="CB561" s="14" t="n">
        <v>0</v>
      </c>
      <c r="CC561" s="14" t="n">
        <v>97.90000000000001</v>
      </c>
      <c r="CD561" s="14" t="n">
        <v>7.95</v>
      </c>
      <c r="CE561" s="14" t="n">
        <v>1.087</v>
      </c>
      <c r="CF561" s="14" t="n">
        <v>112.585</v>
      </c>
      <c r="CG561" s="14" t="n">
        <v>0.15</v>
      </c>
      <c r="CH561" s="14" t="n">
        <v>1</v>
      </c>
      <c r="CI561" s="14" t="n">
        <v>0</v>
      </c>
      <c r="CJ561" s="14" t="n">
        <v>0</v>
      </c>
      <c r="CK561" s="14" t="n">
        <v>0</v>
      </c>
      <c r="CL561" s="14" t="n">
        <v>0</v>
      </c>
      <c r="CM561" s="14" t="n">
        <v>0</v>
      </c>
      <c r="CN561" s="14" t="n">
        <v>0</v>
      </c>
      <c r="CO561" s="14" t="n">
        <v>0</v>
      </c>
      <c r="CP561" s="14" t="n">
        <v>0</v>
      </c>
      <c r="CQ561" s="14" t="n">
        <v>1.294</v>
      </c>
      <c r="CR561" s="14" t="n">
        <v>0</v>
      </c>
      <c r="CS561" s="14" t="n">
        <v>11.117</v>
      </c>
      <c r="CT561" s="14" t="n">
        <v>10.485</v>
      </c>
      <c r="CU561" s="14" t="n">
        <v>31.326</v>
      </c>
    </row>
    <row r="562">
      <c r="A562" s="14" t="inlineStr">
        <is>
          <t>NAM2023</t>
        </is>
      </c>
      <c r="B562" s="14" t="inlineStr">
        <is>
          <t>NAM</t>
        </is>
      </c>
      <c r="C562" s="14" t="inlineStr">
        <is>
          <t>NAM</t>
        </is>
      </c>
      <c r="D562" s="14" t="inlineStr">
        <is>
          <t>Namibia</t>
        </is>
      </c>
      <c r="E562" s="14" t="n">
        <v>2023</v>
      </c>
      <c r="F562" s="14" t="n">
        <v>0.15</v>
      </c>
      <c r="G562" s="14" t="n">
        <v>6.147</v>
      </c>
      <c r="H562" s="14" t="n">
        <v>1.286</v>
      </c>
      <c r="I562" s="14" t="n">
        <v>0</v>
      </c>
      <c r="J562" s="14" t="n">
        <v>6.147</v>
      </c>
      <c r="K562" s="14" t="n">
        <v>0</v>
      </c>
      <c r="L562" s="14" t="n">
        <v>1</v>
      </c>
      <c r="M562" s="14" t="n">
        <v>7.886</v>
      </c>
      <c r="N562" s="14" t="n">
        <v>3.857</v>
      </c>
      <c r="O562" s="14" t="n">
        <v>0</v>
      </c>
      <c r="P562" s="14" t="n">
        <v>7.886</v>
      </c>
      <c r="Q562" s="14" t="n">
        <v>0</v>
      </c>
      <c r="R562" s="14" t="n">
        <v>1</v>
      </c>
      <c r="S562" s="14" t="n">
        <v>12.575</v>
      </c>
      <c r="T562" s="14" t="n">
        <v>7.714</v>
      </c>
      <c r="U562" s="14" t="n">
        <v>0.209</v>
      </c>
      <c r="V562" s="14" t="n">
        <v>14.461</v>
      </c>
      <c r="W562" s="14" t="n">
        <v>0.15</v>
      </c>
      <c r="X562" s="14" t="n">
        <v>1</v>
      </c>
      <c r="Y562" s="14" t="n">
        <v>12.851</v>
      </c>
      <c r="Z562" s="14" t="n">
        <v>1.737</v>
      </c>
      <c r="AA562" s="14" t="n">
        <v>0</v>
      </c>
      <c r="AB562" s="14" t="n">
        <v>12.851</v>
      </c>
      <c r="AC562" s="14" t="n">
        <v>0</v>
      </c>
      <c r="AD562" s="14" t="n">
        <v>1</v>
      </c>
      <c r="AE562" s="14" t="n">
        <v>14.136</v>
      </c>
      <c r="AF562" s="14" t="n">
        <v>3.306</v>
      </c>
      <c r="AG562" s="14" t="n">
        <v>0</v>
      </c>
      <c r="AH562" s="14" t="n">
        <v>14.136</v>
      </c>
      <c r="AI562" s="14" t="n">
        <v>0</v>
      </c>
      <c r="AJ562" s="14" t="n">
        <v>1</v>
      </c>
      <c r="AK562" s="14" t="n">
        <v>21.85</v>
      </c>
      <c r="AL562" s="14" t="n">
        <v>11.637</v>
      </c>
      <c r="AM562" s="14" t="n">
        <v>0.363</v>
      </c>
      <c r="AN562" s="14" t="n">
        <v>25.128</v>
      </c>
      <c r="AO562" s="14" t="n">
        <v>0.15</v>
      </c>
      <c r="AP562" s="14" t="n">
        <v>1</v>
      </c>
      <c r="AQ562" s="14" t="n">
        <v>0.76</v>
      </c>
      <c r="AR562" s="14" t="n">
        <v>0.129</v>
      </c>
      <c r="AS562" s="14" t="n">
        <v>0.196</v>
      </c>
      <c r="AT562" s="14" t="n">
        <v>1.1</v>
      </c>
      <c r="AU562" s="14" t="n">
        <v>0.15</v>
      </c>
      <c r="AV562" s="14" t="n">
        <v>1</v>
      </c>
      <c r="AW562" s="14" t="n">
        <v>0.8110000000000001</v>
      </c>
      <c r="AX562" s="14" t="n">
        <v>0.129</v>
      </c>
      <c r="AY562" s="14" t="n">
        <v>0.162</v>
      </c>
      <c r="AZ562" s="14" t="n">
        <v>1.12</v>
      </c>
      <c r="BA562" s="14" t="n">
        <v>0.15</v>
      </c>
      <c r="BB562" s="14" t="n">
        <v>1</v>
      </c>
      <c r="BC562" s="14" t="n">
        <v>0.535</v>
      </c>
      <c r="BD562" s="14" t="n">
        <v>0.129</v>
      </c>
      <c r="BE562" s="14" t="n">
        <v>0.008999999999999999</v>
      </c>
      <c r="BF562" s="14" t="n">
        <v>0.615</v>
      </c>
      <c r="BG562" s="14" t="n">
        <v>0.15</v>
      </c>
      <c r="BH562" s="14" t="n">
        <v>1</v>
      </c>
      <c r="BI562" s="14" t="n">
        <v>0.579</v>
      </c>
      <c r="BJ562" s="14" t="n">
        <v>0.129</v>
      </c>
      <c r="BK562" s="14" t="n">
        <v>0.01</v>
      </c>
      <c r="BL562" s="14" t="n">
        <v>0.666</v>
      </c>
      <c r="BM562" s="14" t="n">
        <v>0.15</v>
      </c>
      <c r="BN562" s="14" t="n">
        <v>1</v>
      </c>
      <c r="BO562" s="14" t="n">
        <v>0</v>
      </c>
      <c r="BP562" s="14" t="n">
        <v>0</v>
      </c>
      <c r="BQ562" s="14" t="n">
        <v>0.08699999999999999</v>
      </c>
      <c r="BR562" s="14" t="n">
        <v>0</v>
      </c>
      <c r="BS562" s="14" t="n">
        <v>0.833</v>
      </c>
      <c r="BT562" s="14" t="n">
        <v>0</v>
      </c>
      <c r="BU562" s="14" t="n">
        <v>0</v>
      </c>
      <c r="BV562" s="14" t="n">
        <v>0.131</v>
      </c>
      <c r="BW562" s="14" t="n">
        <v>0.15</v>
      </c>
      <c r="BX562" s="14" t="n">
        <v>1</v>
      </c>
      <c r="BY562" s="14" t="n">
        <v>13.254</v>
      </c>
      <c r="BZ562" s="14" t="n">
        <v>0</v>
      </c>
      <c r="CA562" s="14" t="n">
        <v>13.254</v>
      </c>
      <c r="CB562" s="14" t="n">
        <v>0</v>
      </c>
      <c r="CC562" s="14" t="n">
        <v>83.248</v>
      </c>
      <c r="CD562" s="14" t="n">
        <v>7.95</v>
      </c>
      <c r="CE562" s="14" t="n">
        <v>1.383</v>
      </c>
      <c r="CF562" s="14" t="n">
        <v>95.735</v>
      </c>
      <c r="CG562" s="14" t="n">
        <v>0.15</v>
      </c>
      <c r="CH562" s="14" t="n">
        <v>1</v>
      </c>
      <c r="CI562" s="14" t="n">
        <v>0</v>
      </c>
      <c r="CJ562" s="14" t="n">
        <v>0</v>
      </c>
      <c r="CK562" s="14" t="n">
        <v>0</v>
      </c>
      <c r="CL562" s="14" t="n">
        <v>0</v>
      </c>
      <c r="CM562" s="14" t="n">
        <v>0</v>
      </c>
      <c r="CN562" s="14" t="n">
        <v>0</v>
      </c>
      <c r="CO562" s="14" t="n">
        <v>0</v>
      </c>
      <c r="CP562" s="14" t="n">
        <v>0</v>
      </c>
      <c r="CQ562" s="14" t="n">
        <v>1.348</v>
      </c>
      <c r="CR562" s="14" t="n">
        <v>0</v>
      </c>
      <c r="CS562" s="14" t="n">
        <v>11.576</v>
      </c>
      <c r="CT562" s="14" t="n">
        <v>4.861</v>
      </c>
      <c r="CU562" s="14" t="n">
        <v>11.622</v>
      </c>
    </row>
    <row r="563">
      <c r="A563" s="14" t="inlineStr">
        <is>
          <t>NAM2024</t>
        </is>
      </c>
      <c r="B563" s="14" t="inlineStr">
        <is>
          <t>NAM</t>
        </is>
      </c>
      <c r="C563" s="14" t="inlineStr">
        <is>
          <t>NAM</t>
        </is>
      </c>
      <c r="D563" s="14" t="inlineStr">
        <is>
          <t>Namibia</t>
        </is>
      </c>
      <c r="E563" s="14" t="n">
        <v>2024</v>
      </c>
      <c r="F563" s="14" t="n">
        <v>0.15</v>
      </c>
      <c r="G563" s="14" t="n">
        <v>5.575</v>
      </c>
      <c r="H563" s="14" t="n">
        <v>1.324</v>
      </c>
      <c r="I563" s="14" t="n">
        <v>0</v>
      </c>
      <c r="J563" s="14" t="n">
        <v>5.575</v>
      </c>
      <c r="K563" s="14" t="n">
        <v>0</v>
      </c>
      <c r="L563" s="14" t="n">
        <v>1</v>
      </c>
      <c r="M563" s="14" t="n">
        <v>7.124</v>
      </c>
      <c r="N563" s="14" t="n">
        <v>3.971</v>
      </c>
      <c r="O563" s="14" t="n">
        <v>0</v>
      </c>
      <c r="P563" s="14" t="n">
        <v>7.124</v>
      </c>
      <c r="Q563" s="14" t="n">
        <v>0</v>
      </c>
      <c r="R563" s="14" t="n">
        <v>1</v>
      </c>
      <c r="S563" s="14" t="n">
        <v>12.193</v>
      </c>
      <c r="T563" s="14" t="n">
        <v>7.942</v>
      </c>
      <c r="U563" s="14" t="n">
        <v>0.249</v>
      </c>
      <c r="V563" s="14" t="n">
        <v>14.022</v>
      </c>
      <c r="W563" s="14" t="n">
        <v>0.15</v>
      </c>
      <c r="X563" s="14" t="n">
        <v>1</v>
      </c>
      <c r="Y563" s="14" t="n">
        <v>11.442</v>
      </c>
      <c r="Z563" s="14" t="n">
        <v>1.546</v>
      </c>
      <c r="AA563" s="14" t="n">
        <v>0</v>
      </c>
      <c r="AB563" s="14" t="n">
        <v>11.442</v>
      </c>
      <c r="AC563" s="14" t="n">
        <v>0</v>
      </c>
      <c r="AD563" s="14" t="n">
        <v>1</v>
      </c>
      <c r="AE563" s="14" t="n">
        <v>12.766</v>
      </c>
      <c r="AF563" s="14" t="n">
        <v>2.985</v>
      </c>
      <c r="AG563" s="14" t="n">
        <v>0</v>
      </c>
      <c r="AH563" s="14" t="n">
        <v>12.766</v>
      </c>
      <c r="AI563" s="14" t="n">
        <v>0</v>
      </c>
      <c r="AJ563" s="14" t="n">
        <v>1</v>
      </c>
      <c r="AK563" s="14" t="n">
        <v>20.707</v>
      </c>
      <c r="AL563" s="14" t="n">
        <v>11.029</v>
      </c>
      <c r="AM563" s="14" t="n">
        <v>0.423</v>
      </c>
      <c r="AN563" s="14" t="n">
        <v>23.813</v>
      </c>
      <c r="AO563" s="14" t="n">
        <v>0.15</v>
      </c>
      <c r="AP563" s="14" t="n">
        <v>1</v>
      </c>
      <c r="AQ563" s="14" t="n">
        <v>0.724</v>
      </c>
      <c r="AR563" s="14" t="n">
        <v>0.132</v>
      </c>
      <c r="AS563" s="14" t="n">
        <v>0.291</v>
      </c>
      <c r="AT563" s="14" t="n">
        <v>1.168</v>
      </c>
      <c r="AU563" s="14" t="n">
        <v>0.15</v>
      </c>
      <c r="AV563" s="14" t="n">
        <v>1</v>
      </c>
      <c r="AW563" s="14" t="n">
        <v>0.75</v>
      </c>
      <c r="AX563" s="14" t="n">
        <v>0.132</v>
      </c>
      <c r="AY563" s="14" t="n">
        <v>0.246</v>
      </c>
      <c r="AZ563" s="14" t="n">
        <v>1.146</v>
      </c>
      <c r="BA563" s="14" t="n">
        <v>0.15</v>
      </c>
      <c r="BB563" s="14" t="n">
        <v>1</v>
      </c>
      <c r="BC563" s="14" t="n">
        <v>0.513</v>
      </c>
      <c r="BD563" s="14" t="n">
        <v>0.132</v>
      </c>
      <c r="BE563" s="14" t="n">
        <v>0.01</v>
      </c>
      <c r="BF563" s="14" t="n">
        <v>0.59</v>
      </c>
      <c r="BG563" s="14" t="n">
        <v>0.15</v>
      </c>
      <c r="BH563" s="14" t="n">
        <v>1</v>
      </c>
      <c r="BI563" s="14" t="n">
        <v>0.591</v>
      </c>
      <c r="BJ563" s="14" t="n">
        <v>0.132</v>
      </c>
      <c r="BK563" s="14" t="n">
        <v>0.012</v>
      </c>
      <c r="BL563" s="14" t="n">
        <v>0.68</v>
      </c>
      <c r="BM563" s="14" t="n">
        <v>0.15</v>
      </c>
      <c r="BN563" s="14" t="n">
        <v>1</v>
      </c>
      <c r="BO563" s="14" t="n">
        <v>0</v>
      </c>
      <c r="BP563" s="14" t="n">
        <v>0</v>
      </c>
      <c r="BQ563" s="14" t="n">
        <v>0.089</v>
      </c>
      <c r="BR563" s="14" t="n">
        <v>0</v>
      </c>
      <c r="BS563" s="14" t="n">
        <v>0.833</v>
      </c>
      <c r="BT563" s="14" t="n">
        <v>0</v>
      </c>
      <c r="BU563" s="14" t="n">
        <v>0</v>
      </c>
      <c r="BV563" s="14" t="n">
        <v>0.148</v>
      </c>
      <c r="BW563" s="14" t="n">
        <v>0.15</v>
      </c>
      <c r="BX563" s="14" t="n">
        <v>1</v>
      </c>
      <c r="BY563" s="14" t="n">
        <v>13.646</v>
      </c>
      <c r="BZ563" s="14" t="n">
        <v>0</v>
      </c>
      <c r="CA563" s="14" t="n">
        <v>13.646</v>
      </c>
      <c r="CB563" s="14" t="n">
        <v>0</v>
      </c>
      <c r="CC563" s="14" t="n">
        <v>82.58799999999999</v>
      </c>
      <c r="CD563" s="14" t="n">
        <v>7.95</v>
      </c>
      <c r="CE563" s="14" t="n">
        <v>1.687</v>
      </c>
      <c r="CF563" s="14" t="n">
        <v>94.976</v>
      </c>
      <c r="CG563" s="14" t="n">
        <v>0.15</v>
      </c>
      <c r="CH563" s="14" t="n">
        <v>1</v>
      </c>
      <c r="CI563" s="14" t="n">
        <v>0</v>
      </c>
      <c r="CJ563" s="14" t="n">
        <v>0</v>
      </c>
      <c r="CK563" s="14" t="n">
        <v>0</v>
      </c>
      <c r="CL563" s="14" t="n">
        <v>0</v>
      </c>
      <c r="CM563" s="14" t="n">
        <v>0</v>
      </c>
      <c r="CN563" s="14" t="n">
        <v>0</v>
      </c>
      <c r="CO563" s="14" t="n">
        <v>0</v>
      </c>
      <c r="CP563" s="14" t="n">
        <v>0</v>
      </c>
      <c r="CQ563" s="14" t="n">
        <v>1.387</v>
      </c>
      <c r="CR563" s="14" t="n">
        <v>0</v>
      </c>
      <c r="CS563" s="14" t="n">
        <v>10.168</v>
      </c>
      <c r="CT563" s="14" t="n">
        <v>4.251</v>
      </c>
      <c r="CU563" s="14" t="n">
        <v>10.168</v>
      </c>
    </row>
    <row r="564">
      <c r="A564" s="14" t="inlineStr">
        <is>
          <t>NRU2021</t>
        </is>
      </c>
      <c r="B564" s="14" t="inlineStr">
        <is>
          <t>NRU</t>
        </is>
      </c>
      <c r="C564" s="14" t="inlineStr">
        <is>
          <t>NRU</t>
        </is>
      </c>
      <c r="D564" s="14" t="inlineStr">
        <is>
          <t>Nauru</t>
        </is>
      </c>
      <c r="E564" s="14" t="n">
        <v>2021</v>
      </c>
      <c r="F564" s="14" t="n">
        <v>0</v>
      </c>
      <c r="G564" s="14" t="n">
        <v>4.747</v>
      </c>
      <c r="H564" s="14" t="n">
        <v>1.143</v>
      </c>
      <c r="I564" s="14" t="n">
        <v>0</v>
      </c>
      <c r="J564" s="14" t="n">
        <v>4.747</v>
      </c>
      <c r="K564" s="14" t="n">
        <v>0</v>
      </c>
      <c r="L564" s="14" t="n">
        <v>1</v>
      </c>
      <c r="M564" s="14" t="n">
        <v>7.964</v>
      </c>
      <c r="N564" s="14" t="n">
        <v>3.43</v>
      </c>
      <c r="O564" s="14" t="n">
        <v>0</v>
      </c>
      <c r="P564" s="14" t="n">
        <v>7.964</v>
      </c>
      <c r="Q564" s="14" t="n">
        <v>0</v>
      </c>
      <c r="R564" s="14" t="n">
        <v>1</v>
      </c>
      <c r="S564" s="14" t="n">
        <v>10.464</v>
      </c>
      <c r="T564" s="14" t="n">
        <v>6.86</v>
      </c>
      <c r="U564" s="14" t="n">
        <v>0</v>
      </c>
      <c r="V564" s="14" t="n">
        <v>10.464</v>
      </c>
      <c r="W564" s="14" t="n">
        <v>0</v>
      </c>
      <c r="X564" s="14" t="n">
        <v>1</v>
      </c>
      <c r="Y564" s="14" t="n">
        <v>10.551</v>
      </c>
      <c r="Z564" s="14" t="n">
        <v>1.302</v>
      </c>
      <c r="AA564" s="14" t="n">
        <v>0</v>
      </c>
      <c r="AB564" s="14" t="n">
        <v>10.551</v>
      </c>
      <c r="AC564" s="14" t="n">
        <v>0</v>
      </c>
      <c r="AD564" s="14" t="n">
        <v>1</v>
      </c>
      <c r="AE564" s="14" t="n">
        <v>11.694</v>
      </c>
      <c r="AF564" s="14" t="n">
        <v>2.549</v>
      </c>
      <c r="AG564" s="14" t="n">
        <v>0</v>
      </c>
      <c r="AH564" s="14" t="n">
        <v>11.694</v>
      </c>
      <c r="AI564" s="14" t="n">
        <v>0</v>
      </c>
      <c r="AJ564" s="14" t="n">
        <v>1</v>
      </c>
      <c r="AK564" s="14" t="n">
        <v>18.554</v>
      </c>
      <c r="AL564" s="14" t="n">
        <v>9.627000000000001</v>
      </c>
      <c r="AM564" s="14" t="n">
        <v>0</v>
      </c>
      <c r="AN564" s="14" t="n">
        <v>18.554</v>
      </c>
      <c r="AO564" s="14" t="n">
        <v>0</v>
      </c>
      <c r="AP564" s="14" t="n">
        <v>1</v>
      </c>
      <c r="AQ564" s="14" t="n">
        <v>0.621</v>
      </c>
      <c r="AR564" s="14" t="n">
        <v>0.114</v>
      </c>
      <c r="AS564" s="14" t="n">
        <v>0</v>
      </c>
      <c r="AT564" s="14" t="n">
        <v>0.621</v>
      </c>
      <c r="AU564" s="14" t="n">
        <v>0</v>
      </c>
      <c r="AV564" s="14" t="n">
        <v>1</v>
      </c>
      <c r="AW564" s="14" t="n">
        <v>0.593</v>
      </c>
      <c r="AX564" s="14" t="n">
        <v>0.114</v>
      </c>
      <c r="AY564" s="14" t="n">
        <v>0</v>
      </c>
      <c r="AZ564" s="14" t="n">
        <v>0.593</v>
      </c>
      <c r="BA564" s="14" t="n">
        <v>0</v>
      </c>
      <c r="BB564" s="14" t="n">
        <v>1</v>
      </c>
      <c r="BC564" s="14" t="n">
        <v>0.44</v>
      </c>
      <c r="BD564" s="14" t="n">
        <v>0.114</v>
      </c>
      <c r="BE564" s="14" t="n">
        <v>0</v>
      </c>
      <c r="BF564" s="14" t="n">
        <v>0.44</v>
      </c>
      <c r="BG564" s="14" t="n">
        <v>0</v>
      </c>
      <c r="BH564" s="14" t="n">
        <v>1</v>
      </c>
      <c r="BI564" s="14" t="n">
        <v>0.5600000000000001</v>
      </c>
      <c r="BJ564" s="14" t="n">
        <v>0.114</v>
      </c>
      <c r="BK564" s="14" t="n">
        <v>0</v>
      </c>
      <c r="BL564" s="14" t="n">
        <v>0.5600000000000001</v>
      </c>
      <c r="BM564" s="14" t="n">
        <v>0</v>
      </c>
      <c r="BN564" s="14" t="n">
        <v>1</v>
      </c>
      <c r="BO564" s="14" t="n">
        <v>0</v>
      </c>
      <c r="BP564" s="14" t="n">
        <v>0</v>
      </c>
      <c r="BQ564" s="14" t="n">
        <v>0</v>
      </c>
      <c r="BR564" s="14" t="n">
        <v>0</v>
      </c>
      <c r="BS564" s="14" t="n">
        <v>1</v>
      </c>
      <c r="BT564" s="14" t="n">
        <v>0</v>
      </c>
      <c r="BU564" s="14" t="n">
        <v>0</v>
      </c>
      <c r="BV564" s="14" t="n">
        <v>0</v>
      </c>
      <c r="BW564" s="14" t="n">
        <v>0</v>
      </c>
      <c r="BX564" s="14" t="n">
        <v>1</v>
      </c>
      <c r="BY564" s="14" t="n">
        <v>11.787</v>
      </c>
      <c r="BZ564" s="14" t="n">
        <v>0</v>
      </c>
      <c r="CA564" s="14" t="n">
        <v>11.787</v>
      </c>
      <c r="CB564" s="14" t="n">
        <v>0</v>
      </c>
      <c r="CC564" s="14" t="n">
        <v>81.69499999999999</v>
      </c>
      <c r="CD564" s="14" t="n">
        <v>7.95</v>
      </c>
      <c r="CE564" s="14" t="n">
        <v>0</v>
      </c>
      <c r="CF564" s="14" t="n">
        <v>81.69499999999999</v>
      </c>
      <c r="CG564" s="14" t="n">
        <v>0</v>
      </c>
      <c r="CH564" s="14" t="n">
        <v>1</v>
      </c>
      <c r="CI564" s="14" t="n">
        <v>0</v>
      </c>
      <c r="CJ564" s="14" t="n">
        <v>0</v>
      </c>
      <c r="CK564" s="14" t="n">
        <v>0</v>
      </c>
      <c r="CL564" s="14" t="n">
        <v>0</v>
      </c>
      <c r="CM564" s="14" t="n">
        <v>0</v>
      </c>
      <c r="CN564" s="14" t="n">
        <v>0</v>
      </c>
      <c r="CO564" s="14" t="n">
        <v>0</v>
      </c>
      <c r="CP564" s="14" t="n">
        <v>0</v>
      </c>
      <c r="CQ564" s="14" t="n">
        <v>1.198</v>
      </c>
      <c r="CR564" s="14" t="n">
        <v>0</v>
      </c>
      <c r="CS564" s="14" t="n">
        <v>4.776</v>
      </c>
      <c r="CT564" s="14" t="n">
        <v>3.604</v>
      </c>
      <c r="CU564" s="14" t="n">
        <v>9.407999999999999</v>
      </c>
    </row>
    <row r="565">
      <c r="A565" s="14" t="inlineStr">
        <is>
          <t>NRU2022</t>
        </is>
      </c>
      <c r="B565" s="14" t="inlineStr">
        <is>
          <t>NRU</t>
        </is>
      </c>
      <c r="C565" s="14" t="inlineStr">
        <is>
          <t>NRU</t>
        </is>
      </c>
      <c r="D565" s="14" t="inlineStr">
        <is>
          <t>Nauru</t>
        </is>
      </c>
      <c r="E565" s="14" t="n">
        <v>2022</v>
      </c>
      <c r="F565" s="14" t="n">
        <v>0</v>
      </c>
      <c r="G565" s="14" t="n">
        <v>8.788</v>
      </c>
      <c r="H565" s="14" t="n">
        <v>1.235</v>
      </c>
      <c r="I565" s="14" t="n">
        <v>0</v>
      </c>
      <c r="J565" s="14" t="n">
        <v>8.788</v>
      </c>
      <c r="K565" s="14" t="n">
        <v>0</v>
      </c>
      <c r="L565" s="14" t="n">
        <v>1</v>
      </c>
      <c r="M565" s="14" t="n">
        <v>9.782999999999999</v>
      </c>
      <c r="N565" s="14" t="n">
        <v>3.704</v>
      </c>
      <c r="O565" s="14" t="n">
        <v>0</v>
      </c>
      <c r="P565" s="14" t="n">
        <v>9.782999999999999</v>
      </c>
      <c r="Q565" s="14" t="n">
        <v>0</v>
      </c>
      <c r="R565" s="14" t="n">
        <v>1</v>
      </c>
      <c r="S565" s="14" t="n">
        <v>14.962</v>
      </c>
      <c r="T565" s="14" t="n">
        <v>7.408</v>
      </c>
      <c r="U565" s="14" t="n">
        <v>0</v>
      </c>
      <c r="V565" s="14" t="n">
        <v>14.962</v>
      </c>
      <c r="W565" s="14" t="n">
        <v>0</v>
      </c>
      <c r="X565" s="14" t="n">
        <v>1</v>
      </c>
      <c r="Y565" s="14" t="n">
        <v>17.332</v>
      </c>
      <c r="Z565" s="14" t="n">
        <v>2.139</v>
      </c>
      <c r="AA565" s="14" t="n">
        <v>0</v>
      </c>
      <c r="AB565" s="14" t="n">
        <v>17.332</v>
      </c>
      <c r="AC565" s="14" t="n">
        <v>0</v>
      </c>
      <c r="AD565" s="14" t="n">
        <v>1</v>
      </c>
      <c r="AE565" s="14" t="n">
        <v>18.566</v>
      </c>
      <c r="AF565" s="14" t="n">
        <v>4.048</v>
      </c>
      <c r="AG565" s="14" t="n">
        <v>0</v>
      </c>
      <c r="AH565" s="14" t="n">
        <v>18.566</v>
      </c>
      <c r="AI565" s="14" t="n">
        <v>0</v>
      </c>
      <c r="AJ565" s="14" t="n">
        <v>1</v>
      </c>
      <c r="AK565" s="14" t="n">
        <v>25.974</v>
      </c>
      <c r="AL565" s="14" t="n">
        <v>13.478</v>
      </c>
      <c r="AM565" s="14" t="n">
        <v>0</v>
      </c>
      <c r="AN565" s="14" t="n">
        <v>25.974</v>
      </c>
      <c r="AO565" s="14" t="n">
        <v>0</v>
      </c>
      <c r="AP565" s="14" t="n">
        <v>1</v>
      </c>
      <c r="AQ565" s="14" t="n">
        <v>0.847</v>
      </c>
      <c r="AR565" s="14" t="n">
        <v>0.123</v>
      </c>
      <c r="AS565" s="14" t="n">
        <v>0</v>
      </c>
      <c r="AT565" s="14" t="n">
        <v>0.847</v>
      </c>
      <c r="AU565" s="14" t="n">
        <v>0</v>
      </c>
      <c r="AV565" s="14" t="n">
        <v>1</v>
      </c>
      <c r="AW565" s="14" t="n">
        <v>0.947</v>
      </c>
      <c r="AX565" s="14" t="n">
        <v>0.123</v>
      </c>
      <c r="AY565" s="14" t="n">
        <v>0</v>
      </c>
      <c r="AZ565" s="14" t="n">
        <v>0.947</v>
      </c>
      <c r="BA565" s="14" t="n">
        <v>0</v>
      </c>
      <c r="BB565" s="14" t="n">
        <v>1</v>
      </c>
      <c r="BC565" s="14" t="n">
        <v>0.589</v>
      </c>
      <c r="BD565" s="14" t="n">
        <v>0.123</v>
      </c>
      <c r="BE565" s="14" t="n">
        <v>0</v>
      </c>
      <c r="BF565" s="14" t="n">
        <v>0.589</v>
      </c>
      <c r="BG565" s="14" t="n">
        <v>0</v>
      </c>
      <c r="BH565" s="14" t="n">
        <v>1</v>
      </c>
      <c r="BI565" s="14" t="n">
        <v>0.6889999999999999</v>
      </c>
      <c r="BJ565" s="14" t="n">
        <v>0.123</v>
      </c>
      <c r="BK565" s="14" t="n">
        <v>0</v>
      </c>
      <c r="BL565" s="14" t="n">
        <v>0.6889999999999999</v>
      </c>
      <c r="BM565" s="14" t="n">
        <v>0</v>
      </c>
      <c r="BN565" s="14" t="n">
        <v>1</v>
      </c>
      <c r="BO565" s="14" t="n">
        <v>0</v>
      </c>
      <c r="BP565" s="14" t="n">
        <v>0</v>
      </c>
      <c r="BQ565" s="14" t="n">
        <v>0</v>
      </c>
      <c r="BR565" s="14" t="n">
        <v>0</v>
      </c>
      <c r="BS565" s="14" t="n">
        <v>1</v>
      </c>
      <c r="BT565" s="14" t="n">
        <v>0</v>
      </c>
      <c r="BU565" s="14" t="n">
        <v>0</v>
      </c>
      <c r="BV565" s="14" t="n">
        <v>0</v>
      </c>
      <c r="BW565" s="14" t="n">
        <v>0</v>
      </c>
      <c r="BX565" s="14" t="n">
        <v>1</v>
      </c>
      <c r="BY565" s="14" t="n">
        <v>12.729</v>
      </c>
      <c r="BZ565" s="14" t="n">
        <v>0</v>
      </c>
      <c r="CA565" s="14" t="n">
        <v>12.729</v>
      </c>
      <c r="CB565" s="14" t="n">
        <v>0</v>
      </c>
      <c r="CC565" s="14" t="n">
        <v>102.477</v>
      </c>
      <c r="CD565" s="14" t="n">
        <v>7.95</v>
      </c>
      <c r="CE565" s="14" t="n">
        <v>0</v>
      </c>
      <c r="CF565" s="14" t="n">
        <v>102.477</v>
      </c>
      <c r="CG565" s="14" t="n">
        <v>0</v>
      </c>
      <c r="CH565" s="14" t="n">
        <v>1</v>
      </c>
      <c r="CI565" s="14" t="n">
        <v>0</v>
      </c>
      <c r="CJ565" s="14" t="n">
        <v>0</v>
      </c>
      <c r="CK565" s="14" t="n">
        <v>0</v>
      </c>
      <c r="CL565" s="14" t="n">
        <v>0</v>
      </c>
      <c r="CM565" s="14" t="n">
        <v>0</v>
      </c>
      <c r="CN565" s="14" t="n">
        <v>0</v>
      </c>
      <c r="CO565" s="14" t="n">
        <v>0</v>
      </c>
      <c r="CP565" s="14" t="n">
        <v>0</v>
      </c>
      <c r="CQ565" s="14" t="n">
        <v>1.294</v>
      </c>
      <c r="CR565" s="14" t="n">
        <v>0</v>
      </c>
      <c r="CS565" s="14" t="n">
        <v>5.158</v>
      </c>
      <c r="CT565" s="14" t="n">
        <v>7.554</v>
      </c>
      <c r="CU565" s="14" t="n">
        <v>16.097</v>
      </c>
    </row>
    <row r="566">
      <c r="A566" s="14" t="inlineStr">
        <is>
          <t>NRU2023</t>
        </is>
      </c>
      <c r="B566" s="14" t="inlineStr">
        <is>
          <t>NRU</t>
        </is>
      </c>
      <c r="C566" s="14" t="inlineStr">
        <is>
          <t>NRU</t>
        </is>
      </c>
      <c r="D566" s="14" t="inlineStr">
        <is>
          <t>Nauru</t>
        </is>
      </c>
      <c r="E566" s="14" t="n">
        <v>2023</v>
      </c>
      <c r="F566" s="14" t="n">
        <v>0</v>
      </c>
      <c r="G566" s="14" t="n">
        <v>5.77</v>
      </c>
      <c r="H566" s="14" t="n">
        <v>1.286</v>
      </c>
      <c r="I566" s="14" t="n">
        <v>0</v>
      </c>
      <c r="J566" s="14" t="n">
        <v>5.77</v>
      </c>
      <c r="K566" s="14" t="n">
        <v>0</v>
      </c>
      <c r="L566" s="14" t="n">
        <v>1</v>
      </c>
      <c r="M566" s="14" t="n">
        <v>7.886</v>
      </c>
      <c r="N566" s="14" t="n">
        <v>3.857</v>
      </c>
      <c r="O566" s="14" t="n">
        <v>0</v>
      </c>
      <c r="P566" s="14" t="n">
        <v>7.886</v>
      </c>
      <c r="Q566" s="14" t="n">
        <v>0</v>
      </c>
      <c r="R566" s="14" t="n">
        <v>1</v>
      </c>
      <c r="S566" s="14" t="n">
        <v>12.198</v>
      </c>
      <c r="T566" s="14" t="n">
        <v>7.714</v>
      </c>
      <c r="U566" s="14" t="n">
        <v>0</v>
      </c>
      <c r="V566" s="14" t="n">
        <v>12.198</v>
      </c>
      <c r="W566" s="14" t="n">
        <v>0</v>
      </c>
      <c r="X566" s="14" t="n">
        <v>1</v>
      </c>
      <c r="Y566" s="14" t="n">
        <v>13.814</v>
      </c>
      <c r="Z566" s="14" t="n">
        <v>1.705</v>
      </c>
      <c r="AA566" s="14" t="n">
        <v>0</v>
      </c>
      <c r="AB566" s="14" t="n">
        <v>13.814</v>
      </c>
      <c r="AC566" s="14" t="n">
        <v>0</v>
      </c>
      <c r="AD566" s="14" t="n">
        <v>1</v>
      </c>
      <c r="AE566" s="14" t="n">
        <v>15.1</v>
      </c>
      <c r="AF566" s="14" t="n">
        <v>3.292</v>
      </c>
      <c r="AG566" s="14" t="n">
        <v>0</v>
      </c>
      <c r="AH566" s="14" t="n">
        <v>15.1</v>
      </c>
      <c r="AI566" s="14" t="n">
        <v>0</v>
      </c>
      <c r="AJ566" s="14" t="n">
        <v>1</v>
      </c>
      <c r="AK566" s="14" t="n">
        <v>22.814</v>
      </c>
      <c r="AL566" s="14" t="n">
        <v>11.838</v>
      </c>
      <c r="AM566" s="14" t="n">
        <v>0</v>
      </c>
      <c r="AN566" s="14" t="n">
        <v>22.814</v>
      </c>
      <c r="AO566" s="14" t="n">
        <v>0</v>
      </c>
      <c r="AP566" s="14" t="n">
        <v>1</v>
      </c>
      <c r="AQ566" s="14" t="n">
        <v>0.749</v>
      </c>
      <c r="AR566" s="14" t="n">
        <v>0.129</v>
      </c>
      <c r="AS566" s="14" t="n">
        <v>0</v>
      </c>
      <c r="AT566" s="14" t="n">
        <v>0.749</v>
      </c>
      <c r="AU566" s="14" t="n">
        <v>0</v>
      </c>
      <c r="AV566" s="14" t="n">
        <v>1</v>
      </c>
      <c r="AW566" s="14" t="n">
        <v>0.783</v>
      </c>
      <c r="AX566" s="14" t="n">
        <v>0.129</v>
      </c>
      <c r="AY566" s="14" t="n">
        <v>0</v>
      </c>
      <c r="AZ566" s="14" t="n">
        <v>0.783</v>
      </c>
      <c r="BA566" s="14" t="n">
        <v>0</v>
      </c>
      <c r="BB566" s="14" t="n">
        <v>1</v>
      </c>
      <c r="BC566" s="14" t="n">
        <v>0.527</v>
      </c>
      <c r="BD566" s="14" t="n">
        <v>0.129</v>
      </c>
      <c r="BE566" s="14" t="n">
        <v>0</v>
      </c>
      <c r="BF566" s="14" t="n">
        <v>0.527</v>
      </c>
      <c r="BG566" s="14" t="n">
        <v>0</v>
      </c>
      <c r="BH566" s="14" t="n">
        <v>1</v>
      </c>
      <c r="BI566" s="14" t="n">
        <v>0.64</v>
      </c>
      <c r="BJ566" s="14" t="n">
        <v>0.129</v>
      </c>
      <c r="BK566" s="14" t="n">
        <v>0</v>
      </c>
      <c r="BL566" s="14" t="n">
        <v>0.64</v>
      </c>
      <c r="BM566" s="14" t="n">
        <v>0</v>
      </c>
      <c r="BN566" s="14" t="n">
        <v>1</v>
      </c>
      <c r="BO566" s="14" t="n">
        <v>0</v>
      </c>
      <c r="BP566" s="14" t="n">
        <v>0</v>
      </c>
      <c r="BQ566" s="14" t="n">
        <v>0</v>
      </c>
      <c r="BR566" s="14" t="n">
        <v>0</v>
      </c>
      <c r="BS566" s="14" t="n">
        <v>1</v>
      </c>
      <c r="BT566" s="14" t="n">
        <v>0</v>
      </c>
      <c r="BU566" s="14" t="n">
        <v>0</v>
      </c>
      <c r="BV566" s="14" t="n">
        <v>0</v>
      </c>
      <c r="BW566" s="14" t="n">
        <v>0</v>
      </c>
      <c r="BX566" s="14" t="n">
        <v>1</v>
      </c>
      <c r="BY566" s="14" t="n">
        <v>13.254</v>
      </c>
      <c r="BZ566" s="14" t="n">
        <v>0</v>
      </c>
      <c r="CA566" s="14" t="n">
        <v>13.254</v>
      </c>
      <c r="CB566" s="14" t="n">
        <v>0</v>
      </c>
      <c r="CC566" s="14" t="n">
        <v>87.07899999999999</v>
      </c>
      <c r="CD566" s="14" t="n">
        <v>7.95</v>
      </c>
      <c r="CE566" s="14" t="n">
        <v>0</v>
      </c>
      <c r="CF566" s="14" t="n">
        <v>87.07899999999999</v>
      </c>
      <c r="CG566" s="14" t="n">
        <v>0</v>
      </c>
      <c r="CH566" s="14" t="n">
        <v>1</v>
      </c>
      <c r="CI566" s="14" t="n">
        <v>0</v>
      </c>
      <c r="CJ566" s="14" t="n">
        <v>0</v>
      </c>
      <c r="CK566" s="14" t="n">
        <v>0</v>
      </c>
      <c r="CL566" s="14" t="n">
        <v>0</v>
      </c>
      <c r="CM566" s="14" t="n">
        <v>0</v>
      </c>
      <c r="CN566" s="14" t="n">
        <v>0</v>
      </c>
      <c r="CO566" s="14" t="n">
        <v>0</v>
      </c>
      <c r="CP566" s="14" t="n">
        <v>0</v>
      </c>
      <c r="CQ566" s="14" t="n">
        <v>1.348</v>
      </c>
      <c r="CR566" s="14" t="n">
        <v>0</v>
      </c>
      <c r="CS566" s="14" t="n">
        <v>5.37</v>
      </c>
      <c r="CT566" s="14" t="n">
        <v>4.484</v>
      </c>
      <c r="CU566" s="14" t="n">
        <v>12.529</v>
      </c>
    </row>
    <row r="567">
      <c r="A567" s="14" t="inlineStr">
        <is>
          <t>NRU2024</t>
        </is>
      </c>
      <c r="B567" s="14" t="inlineStr">
        <is>
          <t>NRU</t>
        </is>
      </c>
      <c r="C567" s="14" t="inlineStr">
        <is>
          <t>NRU</t>
        </is>
      </c>
      <c r="D567" s="14" t="inlineStr">
        <is>
          <t>Nauru</t>
        </is>
      </c>
      <c r="E567" s="14" t="n">
        <v>2024</v>
      </c>
      <c r="F567" s="14" t="n">
        <v>0</v>
      </c>
      <c r="G567" s="14" t="n">
        <v>4.833</v>
      </c>
      <c r="H567" s="14" t="n">
        <v>1.324</v>
      </c>
      <c r="I567" s="14" t="n">
        <v>0</v>
      </c>
      <c r="J567" s="14" t="n">
        <v>4.833</v>
      </c>
      <c r="K567" s="14" t="n">
        <v>0</v>
      </c>
      <c r="L567" s="14" t="n">
        <v>1</v>
      </c>
      <c r="M567" s="14" t="n">
        <v>7.124</v>
      </c>
      <c r="N567" s="14" t="n">
        <v>3.971</v>
      </c>
      <c r="O567" s="14" t="n">
        <v>0</v>
      </c>
      <c r="P567" s="14" t="n">
        <v>7.124</v>
      </c>
      <c r="Q567" s="14" t="n">
        <v>0</v>
      </c>
      <c r="R567" s="14" t="n">
        <v>1</v>
      </c>
      <c r="S567" s="14" t="n">
        <v>11.451</v>
      </c>
      <c r="T567" s="14" t="n">
        <v>7.942</v>
      </c>
      <c r="U567" s="14" t="n">
        <v>0</v>
      </c>
      <c r="V567" s="14" t="n">
        <v>11.451</v>
      </c>
      <c r="W567" s="14" t="n">
        <v>0</v>
      </c>
      <c r="X567" s="14" t="n">
        <v>1</v>
      </c>
      <c r="Y567" s="14" t="n">
        <v>12.219</v>
      </c>
      <c r="Z567" s="14" t="n">
        <v>1.508</v>
      </c>
      <c r="AA567" s="14" t="n">
        <v>0</v>
      </c>
      <c r="AB567" s="14" t="n">
        <v>12.219</v>
      </c>
      <c r="AC567" s="14" t="n">
        <v>0</v>
      </c>
      <c r="AD567" s="14" t="n">
        <v>1</v>
      </c>
      <c r="AE567" s="14" t="n">
        <v>13.543</v>
      </c>
      <c r="AF567" s="14" t="n">
        <v>2.952</v>
      </c>
      <c r="AG567" s="14" t="n">
        <v>0</v>
      </c>
      <c r="AH567" s="14" t="n">
        <v>13.543</v>
      </c>
      <c r="AI567" s="14" t="n">
        <v>0</v>
      </c>
      <c r="AJ567" s="14" t="n">
        <v>1</v>
      </c>
      <c r="AK567" s="14" t="n">
        <v>21.484</v>
      </c>
      <c r="AL567" s="14" t="n">
        <v>11.148</v>
      </c>
      <c r="AM567" s="14" t="n">
        <v>0</v>
      </c>
      <c r="AN567" s="14" t="n">
        <v>21.484</v>
      </c>
      <c r="AO567" s="14" t="n">
        <v>0</v>
      </c>
      <c r="AP567" s="14" t="n">
        <v>1</v>
      </c>
      <c r="AQ567" s="14" t="n">
        <v>0.72</v>
      </c>
      <c r="AR567" s="14" t="n">
        <v>0.132</v>
      </c>
      <c r="AS567" s="14" t="n">
        <v>0</v>
      </c>
      <c r="AT567" s="14" t="n">
        <v>0.72</v>
      </c>
      <c r="AU567" s="14" t="n">
        <v>0</v>
      </c>
      <c r="AV567" s="14" t="n">
        <v>1</v>
      </c>
      <c r="AW567" s="14" t="n">
        <v>0.734</v>
      </c>
      <c r="AX567" s="14" t="n">
        <v>0.132</v>
      </c>
      <c r="AY567" s="14" t="n">
        <v>0</v>
      </c>
      <c r="AZ567" s="14" t="n">
        <v>0.734</v>
      </c>
      <c r="BA567" s="14" t="n">
        <v>0</v>
      </c>
      <c r="BB567" s="14" t="n">
        <v>1</v>
      </c>
      <c r="BC567" s="14" t="n">
        <v>0.51</v>
      </c>
      <c r="BD567" s="14" t="n">
        <v>0.132</v>
      </c>
      <c r="BE567" s="14" t="n">
        <v>0</v>
      </c>
      <c r="BF567" s="14" t="n">
        <v>0.51</v>
      </c>
      <c r="BG567" s="14" t="n">
        <v>0</v>
      </c>
      <c r="BH567" s="14" t="n">
        <v>1</v>
      </c>
      <c r="BI567" s="14" t="n">
        <v>0.652</v>
      </c>
      <c r="BJ567" s="14" t="n">
        <v>0.132</v>
      </c>
      <c r="BK567" s="14" t="n">
        <v>0</v>
      </c>
      <c r="BL567" s="14" t="n">
        <v>0.652</v>
      </c>
      <c r="BM567" s="14" t="n">
        <v>0</v>
      </c>
      <c r="BN567" s="14" t="n">
        <v>1</v>
      </c>
      <c r="BO567" s="14" t="n">
        <v>0</v>
      </c>
      <c r="BP567" s="14" t="n">
        <v>0</v>
      </c>
      <c r="BQ567" s="14" t="n">
        <v>0</v>
      </c>
      <c r="BR567" s="14" t="n">
        <v>0</v>
      </c>
      <c r="BS567" s="14" t="n">
        <v>1</v>
      </c>
      <c r="BT567" s="14" t="n">
        <v>0</v>
      </c>
      <c r="BU567" s="14" t="n">
        <v>0</v>
      </c>
      <c r="BV567" s="14" t="n">
        <v>0</v>
      </c>
      <c r="BW567" s="14" t="n">
        <v>0</v>
      </c>
      <c r="BX567" s="14" t="n">
        <v>1</v>
      </c>
      <c r="BY567" s="14" t="n">
        <v>13.646</v>
      </c>
      <c r="BZ567" s="14" t="n">
        <v>0</v>
      </c>
      <c r="CA567" s="14" t="n">
        <v>13.646</v>
      </c>
      <c r="CB567" s="14" t="n">
        <v>0</v>
      </c>
      <c r="CC567" s="14" t="n">
        <v>86.38500000000001</v>
      </c>
      <c r="CD567" s="14" t="n">
        <v>7.95</v>
      </c>
      <c r="CE567" s="14" t="n">
        <v>0</v>
      </c>
      <c r="CF567" s="14" t="n">
        <v>86.38500000000001</v>
      </c>
      <c r="CG567" s="14" t="n">
        <v>0</v>
      </c>
      <c r="CH567" s="14" t="n">
        <v>1</v>
      </c>
      <c r="CI567" s="14" t="n">
        <v>0</v>
      </c>
      <c r="CJ567" s="14" t="n">
        <v>0</v>
      </c>
      <c r="CK567" s="14" t="n">
        <v>0</v>
      </c>
      <c r="CL567" s="14" t="n">
        <v>0</v>
      </c>
      <c r="CM567" s="14" t="n">
        <v>0</v>
      </c>
      <c r="CN567" s="14" t="n">
        <v>0</v>
      </c>
      <c r="CO567" s="14" t="n">
        <v>0</v>
      </c>
      <c r="CP567" s="14" t="n">
        <v>0</v>
      </c>
      <c r="CQ567" s="14" t="n">
        <v>1.387</v>
      </c>
      <c r="CR567" s="14" t="n">
        <v>0</v>
      </c>
      <c r="CS567" s="14" t="n">
        <v>5.529</v>
      </c>
      <c r="CT567" s="14" t="n">
        <v>3.509</v>
      </c>
      <c r="CU567" s="14" t="n">
        <v>10.896</v>
      </c>
    </row>
    <row r="568">
      <c r="A568" s="14" t="inlineStr">
        <is>
          <t>NPL2021</t>
        </is>
      </c>
      <c r="B568" s="14" t="inlineStr">
        <is>
          <t>NPL</t>
        </is>
      </c>
      <c r="C568" s="14" t="inlineStr">
        <is>
          <t>NPL</t>
        </is>
      </c>
      <c r="D568" s="14" t="inlineStr">
        <is>
          <t>Nepal</t>
        </is>
      </c>
      <c r="E568" s="14" t="n">
        <v>2021</v>
      </c>
      <c r="F568" s="14" t="n">
        <v>0.13</v>
      </c>
      <c r="G568" s="14" t="n">
        <v>4.736</v>
      </c>
      <c r="H568" s="14" t="n">
        <v>1.141</v>
      </c>
      <c r="I568" s="14" t="n">
        <v>0</v>
      </c>
      <c r="J568" s="14" t="n">
        <v>4.736</v>
      </c>
      <c r="K568" s="14" t="n">
        <v>0</v>
      </c>
      <c r="L568" s="14" t="n">
        <v>1</v>
      </c>
      <c r="M568" s="14" t="n">
        <v>7.946</v>
      </c>
      <c r="N568" s="14" t="n">
        <v>3.424</v>
      </c>
      <c r="O568" s="14" t="n">
        <v>0</v>
      </c>
      <c r="P568" s="14" t="n">
        <v>7.946</v>
      </c>
      <c r="Q568" s="14" t="n">
        <v>0</v>
      </c>
      <c r="R568" s="14" t="n">
        <v>1</v>
      </c>
      <c r="S568" s="14" t="n">
        <v>10.442</v>
      </c>
      <c r="T568" s="14" t="n">
        <v>6.847</v>
      </c>
      <c r="U568" s="14" t="n">
        <v>0</v>
      </c>
      <c r="V568" s="14" t="n">
        <v>11.8</v>
      </c>
      <c r="W568" s="14" t="n">
        <v>0.13</v>
      </c>
      <c r="X568" s="14" t="n">
        <v>1</v>
      </c>
      <c r="Y568" s="14" t="n">
        <v>5.581</v>
      </c>
      <c r="Z568" s="14" t="n">
        <v>0.652</v>
      </c>
      <c r="AA568" s="14" t="n">
        <v>0</v>
      </c>
      <c r="AB568" s="14" t="n">
        <v>5.581</v>
      </c>
      <c r="AC568" s="14" t="n">
        <v>0</v>
      </c>
      <c r="AD568" s="14" t="n">
        <v>1</v>
      </c>
      <c r="AE568" s="14" t="n">
        <v>6.724</v>
      </c>
      <c r="AF568" s="14" t="n">
        <v>1.39</v>
      </c>
      <c r="AG568" s="14" t="n">
        <v>0</v>
      </c>
      <c r="AH568" s="14" t="n">
        <v>6.724</v>
      </c>
      <c r="AI568" s="14" t="n">
        <v>0</v>
      </c>
      <c r="AJ568" s="14" t="n">
        <v>1</v>
      </c>
      <c r="AK568" s="14" t="n">
        <v>13.584</v>
      </c>
      <c r="AL568" s="14" t="n">
        <v>6.77</v>
      </c>
      <c r="AM568" s="14" t="n">
        <v>0</v>
      </c>
      <c r="AN568" s="14" t="n">
        <v>15.35</v>
      </c>
      <c r="AO568" s="14" t="n">
        <v>0.13</v>
      </c>
      <c r="AP568" s="14" t="n">
        <v>1</v>
      </c>
      <c r="AQ568" s="14" t="n">
        <v>0.621</v>
      </c>
      <c r="AR568" s="14" t="n">
        <v>0.114</v>
      </c>
      <c r="AS568" s="14" t="n">
        <v>0.315</v>
      </c>
      <c r="AT568" s="14" t="n">
        <v>1.057</v>
      </c>
      <c r="AU568" s="14" t="n">
        <v>0.13</v>
      </c>
      <c r="AV568" s="14" t="n">
        <v>1</v>
      </c>
      <c r="AW568" s="14" t="n">
        <v>0.593</v>
      </c>
      <c r="AX568" s="14" t="n">
        <v>0.114</v>
      </c>
      <c r="AY568" s="14" t="n">
        <v>0.219</v>
      </c>
      <c r="AZ568" s="14" t="n">
        <v>0.918</v>
      </c>
      <c r="BA568" s="14" t="n">
        <v>0.13</v>
      </c>
      <c r="BB568" s="14" t="n">
        <v>1</v>
      </c>
      <c r="BC568" s="14" t="n">
        <v>0.44</v>
      </c>
      <c r="BD568" s="14" t="n">
        <v>0.114</v>
      </c>
      <c r="BE568" s="14" t="n">
        <v>0.327</v>
      </c>
      <c r="BF568" s="14" t="n">
        <v>0.867</v>
      </c>
      <c r="BG568" s="14" t="n">
        <v>0.13</v>
      </c>
      <c r="BH568" s="14" t="n">
        <v>1</v>
      </c>
      <c r="BI568" s="14" t="n">
        <v>0.5600000000000001</v>
      </c>
      <c r="BJ568" s="14" t="n">
        <v>0.114</v>
      </c>
      <c r="BK568" s="14" t="n">
        <v>0.363</v>
      </c>
      <c r="BL568" s="14" t="n">
        <v>0.923</v>
      </c>
      <c r="BM568" s="14" t="n">
        <v>0</v>
      </c>
      <c r="BN568" s="14" t="n">
        <v>1</v>
      </c>
      <c r="BO568" s="14" t="n">
        <v>0</v>
      </c>
      <c r="BP568" s="14" t="n">
        <v>0</v>
      </c>
      <c r="BQ568" s="14" t="n">
        <v>0.07099999999999999</v>
      </c>
      <c r="BR568" s="14" t="n">
        <v>0</v>
      </c>
      <c r="BS568" s="14" t="n">
        <v>0.833</v>
      </c>
      <c r="BT568" s="14" t="n">
        <v>0</v>
      </c>
      <c r="BU568" s="14" t="n">
        <v>0</v>
      </c>
      <c r="BV568" s="14" t="n">
        <v>0.08</v>
      </c>
      <c r="BW568" s="14" t="n">
        <v>0</v>
      </c>
      <c r="BX568" s="14" t="n">
        <v>0.833</v>
      </c>
      <c r="BY568" s="14" t="n">
        <v>11.787</v>
      </c>
      <c r="BZ568" s="14" t="n">
        <v>0</v>
      </c>
      <c r="CA568" s="14" t="n">
        <v>11.787</v>
      </c>
      <c r="CB568" s="14" t="n">
        <v>0</v>
      </c>
      <c r="CC568" s="14" t="n">
        <v>81.69499999999999</v>
      </c>
      <c r="CD568" s="14" t="n">
        <v>7.95</v>
      </c>
      <c r="CE568" s="14" t="n">
        <v>46.545</v>
      </c>
      <c r="CF568" s="14" t="n">
        <v>144.912</v>
      </c>
      <c r="CG568" s="14" t="n">
        <v>0.13</v>
      </c>
      <c r="CH568" s="14" t="n">
        <v>1</v>
      </c>
      <c r="CI568" s="14" t="n">
        <v>0</v>
      </c>
      <c r="CJ568" s="14" t="n">
        <v>0</v>
      </c>
      <c r="CK568" s="14" t="n">
        <v>0</v>
      </c>
      <c r="CL568" s="14" t="n">
        <v>0</v>
      </c>
      <c r="CM568" s="14" t="n">
        <v>0</v>
      </c>
      <c r="CN568" s="14" t="n">
        <v>0</v>
      </c>
      <c r="CO568" s="14" t="n">
        <v>0</v>
      </c>
      <c r="CP568" s="14" t="n">
        <v>0.004</v>
      </c>
      <c r="CQ568" s="14" t="n">
        <v>1.198</v>
      </c>
      <c r="CR568" s="14" t="n">
        <v>0</v>
      </c>
      <c r="CS568" s="14" t="n">
        <v>4.776</v>
      </c>
      <c r="CT568" s="14" t="n">
        <v>3.604</v>
      </c>
      <c r="CU568" s="14" t="n">
        <v>16.843</v>
      </c>
    </row>
    <row r="569">
      <c r="A569" s="14" t="inlineStr">
        <is>
          <t>NPL2022</t>
        </is>
      </c>
      <c r="B569" s="14" t="inlineStr">
        <is>
          <t>NPL</t>
        </is>
      </c>
      <c r="C569" s="14" t="inlineStr">
        <is>
          <t>NPL</t>
        </is>
      </c>
      <c r="D569" s="14" t="inlineStr">
        <is>
          <t>Nepal</t>
        </is>
      </c>
      <c r="E569" s="14" t="n">
        <v>2022</v>
      </c>
      <c r="F569" s="14" t="n">
        <v>0.13</v>
      </c>
      <c r="G569" s="14" t="n">
        <v>8.75</v>
      </c>
      <c r="H569" s="14" t="n">
        <v>1.231</v>
      </c>
      <c r="I569" s="14" t="n">
        <v>0</v>
      </c>
      <c r="J569" s="14" t="n">
        <v>8.75</v>
      </c>
      <c r="K569" s="14" t="n">
        <v>0</v>
      </c>
      <c r="L569" s="14" t="n">
        <v>1</v>
      </c>
      <c r="M569" s="14" t="n">
        <v>9.746</v>
      </c>
      <c r="N569" s="14" t="n">
        <v>3.694</v>
      </c>
      <c r="O569" s="14" t="n">
        <v>0</v>
      </c>
      <c r="P569" s="14" t="n">
        <v>9.746</v>
      </c>
      <c r="Q569" s="14" t="n">
        <v>0</v>
      </c>
      <c r="R569" s="14" t="n">
        <v>1</v>
      </c>
      <c r="S569" s="14" t="n">
        <v>14.906</v>
      </c>
      <c r="T569" s="14" t="n">
        <v>7.387</v>
      </c>
      <c r="U569" s="14" t="n">
        <v>0.143</v>
      </c>
      <c r="V569" s="14" t="n">
        <v>16.844</v>
      </c>
      <c r="W569" s="14" t="n">
        <v>0.13</v>
      </c>
      <c r="X569" s="14" t="n">
        <v>1</v>
      </c>
      <c r="Y569" s="14" t="n">
        <v>6.027</v>
      </c>
      <c r="Z569" s="14" t="n">
        <v>0.704</v>
      </c>
      <c r="AA569" s="14" t="n">
        <v>0</v>
      </c>
      <c r="AB569" s="14" t="n">
        <v>6.027</v>
      </c>
      <c r="AC569" s="14" t="n">
        <v>0</v>
      </c>
      <c r="AD569" s="14" t="n">
        <v>1</v>
      </c>
      <c r="AE569" s="14" t="n">
        <v>7.262</v>
      </c>
      <c r="AF569" s="14" t="n">
        <v>1.502</v>
      </c>
      <c r="AG569" s="14" t="n">
        <v>0</v>
      </c>
      <c r="AH569" s="14" t="n">
        <v>7.262</v>
      </c>
      <c r="AI569" s="14" t="n">
        <v>0</v>
      </c>
      <c r="AJ569" s="14" t="n">
        <v>1</v>
      </c>
      <c r="AK569" s="14" t="n">
        <v>14.67</v>
      </c>
      <c r="AL569" s="14" t="n">
        <v>7.311</v>
      </c>
      <c r="AM569" s="14" t="n">
        <v>0.141</v>
      </c>
      <c r="AN569" s="14" t="n">
        <v>16.577</v>
      </c>
      <c r="AO569" s="14" t="n">
        <v>0.13</v>
      </c>
      <c r="AP569" s="14" t="n">
        <v>1</v>
      </c>
      <c r="AQ569" s="14" t="n">
        <v>0.847</v>
      </c>
      <c r="AR569" s="14" t="n">
        <v>0.123</v>
      </c>
      <c r="AS569" s="14" t="n">
        <v>0.349</v>
      </c>
      <c r="AT569" s="14" t="n">
        <v>1.351</v>
      </c>
      <c r="AU569" s="14" t="n">
        <v>0.13</v>
      </c>
      <c r="AV569" s="14" t="n">
        <v>1</v>
      </c>
      <c r="AW569" s="14" t="n">
        <v>0.947</v>
      </c>
      <c r="AX569" s="14" t="n">
        <v>0.123</v>
      </c>
      <c r="AY569" s="14" t="n">
        <v>0.178</v>
      </c>
      <c r="AZ569" s="14" t="n">
        <v>1.271</v>
      </c>
      <c r="BA569" s="14" t="n">
        <v>0.13</v>
      </c>
      <c r="BB569" s="14" t="n">
        <v>1</v>
      </c>
      <c r="BC569" s="14" t="n">
        <v>0.589</v>
      </c>
      <c r="BD569" s="14" t="n">
        <v>0.123</v>
      </c>
      <c r="BE569" s="14" t="n">
        <v>0.231</v>
      </c>
      <c r="BF569" s="14" t="n">
        <v>0.926</v>
      </c>
      <c r="BG569" s="14" t="n">
        <v>0.13</v>
      </c>
      <c r="BH569" s="14" t="n">
        <v>1</v>
      </c>
      <c r="BI569" s="14" t="n">
        <v>0.6889999999999999</v>
      </c>
      <c r="BJ569" s="14" t="n">
        <v>0.123</v>
      </c>
      <c r="BK569" s="14" t="n">
        <v>0.585</v>
      </c>
      <c r="BL569" s="14" t="n">
        <v>1.274</v>
      </c>
      <c r="BM569" s="14" t="n">
        <v>0</v>
      </c>
      <c r="BN569" s="14" t="n">
        <v>1</v>
      </c>
      <c r="BO569" s="14" t="n">
        <v>0</v>
      </c>
      <c r="BP569" s="14" t="n">
        <v>0</v>
      </c>
      <c r="BQ569" s="14" t="n">
        <v>0.073</v>
      </c>
      <c r="BR569" s="14" t="n">
        <v>0</v>
      </c>
      <c r="BS569" s="14" t="n">
        <v>0.833</v>
      </c>
      <c r="BT569" s="14" t="n">
        <v>0</v>
      </c>
      <c r="BU569" s="14" t="n">
        <v>0</v>
      </c>
      <c r="BV569" s="14" t="n">
        <v>0.046</v>
      </c>
      <c r="BW569" s="14" t="n">
        <v>0</v>
      </c>
      <c r="BX569" s="14" t="n">
        <v>0.833</v>
      </c>
      <c r="BY569" s="14" t="n">
        <v>12.729</v>
      </c>
      <c r="BZ569" s="14" t="n">
        <v>0</v>
      </c>
      <c r="CA569" s="14" t="n">
        <v>12.729</v>
      </c>
      <c r="CB569" s="14" t="n">
        <v>0</v>
      </c>
      <c r="CC569" s="14" t="n">
        <v>102.477</v>
      </c>
      <c r="CD569" s="14" t="n">
        <v>7.95</v>
      </c>
      <c r="CE569" s="14" t="n">
        <v>75.86499999999999</v>
      </c>
      <c r="CF569" s="14" t="n">
        <v>201.526</v>
      </c>
      <c r="CG569" s="14" t="n">
        <v>0.13</v>
      </c>
      <c r="CH569" s="14" t="n">
        <v>1</v>
      </c>
      <c r="CI569" s="14" t="n">
        <v>0</v>
      </c>
      <c r="CJ569" s="14" t="n">
        <v>0</v>
      </c>
      <c r="CK569" s="14" t="n">
        <v>0</v>
      </c>
      <c r="CL569" s="14" t="n">
        <v>0</v>
      </c>
      <c r="CM569" s="14" t="n">
        <v>0</v>
      </c>
      <c r="CN569" s="14" t="n">
        <v>0</v>
      </c>
      <c r="CO569" s="14" t="n">
        <v>0</v>
      </c>
      <c r="CP569" s="14" t="n">
        <v>0.006</v>
      </c>
      <c r="CQ569" s="14" t="n">
        <v>1.294</v>
      </c>
      <c r="CR569" s="14" t="n">
        <v>0</v>
      </c>
      <c r="CS569" s="14" t="n">
        <v>5.158</v>
      </c>
      <c r="CT569" s="14" t="n">
        <v>7.554</v>
      </c>
      <c r="CU569" s="14" t="n">
        <v>30.149</v>
      </c>
    </row>
    <row r="570">
      <c r="A570" s="14" t="inlineStr">
        <is>
          <t>NPL2023</t>
        </is>
      </c>
      <c r="B570" s="14" t="inlineStr">
        <is>
          <t>NPL</t>
        </is>
      </c>
      <c r="C570" s="14" t="inlineStr">
        <is>
          <t>NPL</t>
        </is>
      </c>
      <c r="D570" s="14" t="inlineStr">
        <is>
          <t>Nepal</t>
        </is>
      </c>
      <c r="E570" s="14" t="n">
        <v>2023</v>
      </c>
      <c r="F570" s="14" t="n">
        <v>0.13</v>
      </c>
      <c r="G570" s="14" t="n">
        <v>5.749</v>
      </c>
      <c r="H570" s="14" t="n">
        <v>1.282</v>
      </c>
      <c r="I570" s="14" t="n">
        <v>0</v>
      </c>
      <c r="J570" s="14" t="n">
        <v>5.749</v>
      </c>
      <c r="K570" s="14" t="n">
        <v>0</v>
      </c>
      <c r="L570" s="14" t="n">
        <v>1</v>
      </c>
      <c r="M570" s="14" t="n">
        <v>7.861</v>
      </c>
      <c r="N570" s="14" t="n">
        <v>3.846</v>
      </c>
      <c r="O570" s="14" t="n">
        <v>0</v>
      </c>
      <c r="P570" s="14" t="n">
        <v>7.861</v>
      </c>
      <c r="Q570" s="14" t="n">
        <v>0</v>
      </c>
      <c r="R570" s="14" t="n">
        <v>1</v>
      </c>
      <c r="S570" s="14" t="n">
        <v>12.16</v>
      </c>
      <c r="T570" s="14" t="n">
        <v>7.693</v>
      </c>
      <c r="U570" s="14" t="n">
        <v>0.175</v>
      </c>
      <c r="V570" s="14" t="n">
        <v>13.741</v>
      </c>
      <c r="W570" s="14" t="n">
        <v>0.13</v>
      </c>
      <c r="X570" s="14" t="n">
        <v>1</v>
      </c>
      <c r="Y570" s="14" t="n">
        <v>6.276</v>
      </c>
      <c r="Z570" s="14" t="n">
        <v>0.733</v>
      </c>
      <c r="AA570" s="14" t="n">
        <v>0</v>
      </c>
      <c r="AB570" s="14" t="n">
        <v>6.276</v>
      </c>
      <c r="AC570" s="14" t="n">
        <v>0</v>
      </c>
      <c r="AD570" s="14" t="n">
        <v>1</v>
      </c>
      <c r="AE570" s="14" t="n">
        <v>7.561</v>
      </c>
      <c r="AF570" s="14" t="n">
        <v>1.564</v>
      </c>
      <c r="AG570" s="14" t="n">
        <v>0</v>
      </c>
      <c r="AH570" s="14" t="n">
        <v>7.561</v>
      </c>
      <c r="AI570" s="14" t="n">
        <v>0</v>
      </c>
      <c r="AJ570" s="14" t="n">
        <v>1</v>
      </c>
      <c r="AK570" s="14" t="n">
        <v>15.275</v>
      </c>
      <c r="AL570" s="14" t="n">
        <v>7.613</v>
      </c>
      <c r="AM570" s="14" t="n">
        <v>0.22</v>
      </c>
      <c r="AN570" s="14" t="n">
        <v>17.261</v>
      </c>
      <c r="AO570" s="14" t="n">
        <v>0.13</v>
      </c>
      <c r="AP570" s="14" t="n">
        <v>1</v>
      </c>
      <c r="AQ570" s="14" t="n">
        <v>0.749</v>
      </c>
      <c r="AR570" s="14" t="n">
        <v>0.129</v>
      </c>
      <c r="AS570" s="14" t="n">
        <v>0.427</v>
      </c>
      <c r="AT570" s="14" t="n">
        <v>1.329</v>
      </c>
      <c r="AU570" s="14" t="n">
        <v>0.13</v>
      </c>
      <c r="AV570" s="14" t="n">
        <v>1</v>
      </c>
      <c r="AW570" s="14" t="n">
        <v>0.783</v>
      </c>
      <c r="AX570" s="14" t="n">
        <v>0.129</v>
      </c>
      <c r="AY570" s="14" t="n">
        <v>0.328</v>
      </c>
      <c r="AZ570" s="14" t="n">
        <v>1.255</v>
      </c>
      <c r="BA570" s="14" t="n">
        <v>0.13</v>
      </c>
      <c r="BB570" s="14" t="n">
        <v>1</v>
      </c>
      <c r="BC570" s="14" t="n">
        <v>0.527</v>
      </c>
      <c r="BD570" s="14" t="n">
        <v>0.129</v>
      </c>
      <c r="BE570" s="14" t="n">
        <v>0.294</v>
      </c>
      <c r="BF570" s="14" t="n">
        <v>0.928</v>
      </c>
      <c r="BG570" s="14" t="n">
        <v>0.13</v>
      </c>
      <c r="BH570" s="14" t="n">
        <v>1</v>
      </c>
      <c r="BI570" s="14" t="n">
        <v>0.64</v>
      </c>
      <c r="BJ570" s="14" t="n">
        <v>0.129</v>
      </c>
      <c r="BK570" s="14" t="n">
        <v>0.618</v>
      </c>
      <c r="BL570" s="14" t="n">
        <v>1.258</v>
      </c>
      <c r="BM570" s="14" t="n">
        <v>0</v>
      </c>
      <c r="BN570" s="14" t="n">
        <v>1</v>
      </c>
      <c r="BO570" s="14" t="n">
        <v>0</v>
      </c>
      <c r="BP570" s="14" t="n">
        <v>0</v>
      </c>
      <c r="BQ570" s="14" t="n">
        <v>0.063</v>
      </c>
      <c r="BR570" s="14" t="n">
        <v>0</v>
      </c>
      <c r="BS570" s="14" t="n">
        <v>0.833</v>
      </c>
      <c r="BT570" s="14" t="n">
        <v>0</v>
      </c>
      <c r="BU570" s="14" t="n">
        <v>0</v>
      </c>
      <c r="BV570" s="14" t="n">
        <v>0.064</v>
      </c>
      <c r="BW570" s="14" t="n">
        <v>0</v>
      </c>
      <c r="BX570" s="14" t="n">
        <v>0.833</v>
      </c>
      <c r="BY570" s="14" t="n">
        <v>13.254</v>
      </c>
      <c r="BZ570" s="14" t="n">
        <v>0</v>
      </c>
      <c r="CA570" s="14" t="n">
        <v>13.254</v>
      </c>
      <c r="CB570" s="14" t="n">
        <v>0</v>
      </c>
      <c r="CC570" s="14" t="n">
        <v>87.07899999999999</v>
      </c>
      <c r="CD570" s="14" t="n">
        <v>7.95</v>
      </c>
      <c r="CE570" s="14" t="n">
        <v>89.206</v>
      </c>
      <c r="CF570" s="14" t="n">
        <v>199.202</v>
      </c>
      <c r="CG570" s="14" t="n">
        <v>0.13</v>
      </c>
      <c r="CH570" s="14" t="n">
        <v>1</v>
      </c>
      <c r="CI570" s="14" t="n">
        <v>0</v>
      </c>
      <c r="CJ570" s="14" t="n">
        <v>0</v>
      </c>
      <c r="CK570" s="14" t="n">
        <v>0</v>
      </c>
      <c r="CL570" s="14" t="n">
        <v>0</v>
      </c>
      <c r="CM570" s="14" t="n">
        <v>0</v>
      </c>
      <c r="CN570" s="14" t="n">
        <v>0</v>
      </c>
      <c r="CO570" s="14" t="n">
        <v>0</v>
      </c>
      <c r="CP570" s="14" t="n">
        <v>0.006</v>
      </c>
      <c r="CQ570" s="14" t="n">
        <v>1.348</v>
      </c>
      <c r="CR570" s="14" t="n">
        <v>0</v>
      </c>
      <c r="CS570" s="14" t="n">
        <v>5.37</v>
      </c>
      <c r="CT570" s="14" t="n">
        <v>4.484</v>
      </c>
      <c r="CU570" s="14" t="n">
        <v>12.392</v>
      </c>
    </row>
    <row r="571">
      <c r="A571" s="14" t="inlineStr">
        <is>
          <t>NPL2024</t>
        </is>
      </c>
      <c r="B571" s="14" t="inlineStr">
        <is>
          <t>NPL</t>
        </is>
      </c>
      <c r="C571" s="14" t="inlineStr">
        <is>
          <t>NPL</t>
        </is>
      </c>
      <c r="D571" s="14" t="inlineStr">
        <is>
          <t>Nepal</t>
        </is>
      </c>
      <c r="E571" s="14" t="n">
        <v>2024</v>
      </c>
      <c r="F571" s="14" t="n">
        <v>0.13</v>
      </c>
      <c r="G571" s="14" t="n">
        <v>4.817</v>
      </c>
      <c r="H571" s="14" t="n">
        <v>1.32</v>
      </c>
      <c r="I571" s="14" t="n">
        <v>0</v>
      </c>
      <c r="J571" s="14" t="n">
        <v>4.817</v>
      </c>
      <c r="K571" s="14" t="n">
        <v>0</v>
      </c>
      <c r="L571" s="14" t="n">
        <v>1</v>
      </c>
      <c r="M571" s="14" t="n">
        <v>7.103</v>
      </c>
      <c r="N571" s="14" t="n">
        <v>3.96</v>
      </c>
      <c r="O571" s="14" t="n">
        <v>0</v>
      </c>
      <c r="P571" s="14" t="n">
        <v>7.103</v>
      </c>
      <c r="Q571" s="14" t="n">
        <v>0</v>
      </c>
      <c r="R571" s="14" t="n">
        <v>1</v>
      </c>
      <c r="S571" s="14" t="n">
        <v>11.417</v>
      </c>
      <c r="T571" s="14" t="n">
        <v>7.92</v>
      </c>
      <c r="U571" s="14" t="n">
        <v>0.202</v>
      </c>
      <c r="V571" s="14" t="n">
        <v>12.901</v>
      </c>
      <c r="W571" s="14" t="n">
        <v>0.13</v>
      </c>
      <c r="X571" s="14" t="n">
        <v>1</v>
      </c>
      <c r="Y571" s="14" t="n">
        <v>6.461</v>
      </c>
      <c r="Z571" s="14" t="n">
        <v>0.755</v>
      </c>
      <c r="AA571" s="14" t="n">
        <v>0</v>
      </c>
      <c r="AB571" s="14" t="n">
        <v>6.461</v>
      </c>
      <c r="AC571" s="14" t="n">
        <v>0</v>
      </c>
      <c r="AD571" s="14" t="n">
        <v>1</v>
      </c>
      <c r="AE571" s="14" t="n">
        <v>7.785</v>
      </c>
      <c r="AF571" s="14" t="n">
        <v>1.61</v>
      </c>
      <c r="AG571" s="14" t="n">
        <v>0</v>
      </c>
      <c r="AH571" s="14" t="n">
        <v>7.785</v>
      </c>
      <c r="AI571" s="14" t="n">
        <v>0</v>
      </c>
      <c r="AJ571" s="14" t="n">
        <v>1</v>
      </c>
      <c r="AK571" s="14" t="n">
        <v>15.726</v>
      </c>
      <c r="AL571" s="14" t="n">
        <v>7.837</v>
      </c>
      <c r="AM571" s="14" t="n">
        <v>0.278</v>
      </c>
      <c r="AN571" s="14" t="n">
        <v>17.771</v>
      </c>
      <c r="AO571" s="14" t="n">
        <v>0.13</v>
      </c>
      <c r="AP571" s="14" t="n">
        <v>1</v>
      </c>
      <c r="AQ571" s="14" t="n">
        <v>0.72</v>
      </c>
      <c r="AR571" s="14" t="n">
        <v>0.132</v>
      </c>
      <c r="AS571" s="14" t="n">
        <v>0.387</v>
      </c>
      <c r="AT571" s="14" t="n">
        <v>1.251</v>
      </c>
      <c r="AU571" s="14" t="n">
        <v>0.13</v>
      </c>
      <c r="AV571" s="14" t="n">
        <v>1</v>
      </c>
      <c r="AW571" s="14" t="n">
        <v>0.734</v>
      </c>
      <c r="AX571" s="14" t="n">
        <v>0.132</v>
      </c>
      <c r="AY571" s="14" t="n">
        <v>0.301</v>
      </c>
      <c r="AZ571" s="14" t="n">
        <v>1.17</v>
      </c>
      <c r="BA571" s="14" t="n">
        <v>0.13</v>
      </c>
      <c r="BB571" s="14" t="n">
        <v>1</v>
      </c>
      <c r="BC571" s="14" t="n">
        <v>0.51</v>
      </c>
      <c r="BD571" s="14" t="n">
        <v>0.132</v>
      </c>
      <c r="BE571" s="14" t="n">
        <v>0.325</v>
      </c>
      <c r="BF571" s="14" t="n">
        <v>0.944</v>
      </c>
      <c r="BG571" s="14" t="n">
        <v>0.13</v>
      </c>
      <c r="BH571" s="14" t="n">
        <v>1</v>
      </c>
      <c r="BI571" s="14" t="n">
        <v>0.652</v>
      </c>
      <c r="BJ571" s="14" t="n">
        <v>0.132</v>
      </c>
      <c r="BK571" s="14" t="n">
        <v>0.518</v>
      </c>
      <c r="BL571" s="14" t="n">
        <v>1.17</v>
      </c>
      <c r="BM571" s="14" t="n">
        <v>0</v>
      </c>
      <c r="BN571" s="14" t="n">
        <v>1</v>
      </c>
      <c r="BO571" s="14" t="n">
        <v>0</v>
      </c>
      <c r="BP571" s="14" t="n">
        <v>0</v>
      </c>
      <c r="BQ571" s="14" t="n">
        <v>0.068</v>
      </c>
      <c r="BR571" s="14" t="n">
        <v>0</v>
      </c>
      <c r="BS571" s="14" t="n">
        <v>0.833</v>
      </c>
      <c r="BT571" s="14" t="n">
        <v>0</v>
      </c>
      <c r="BU571" s="14" t="n">
        <v>0</v>
      </c>
      <c r="BV571" s="14" t="n">
        <v>0.058</v>
      </c>
      <c r="BW571" s="14" t="n">
        <v>0</v>
      </c>
      <c r="BX571" s="14" t="n">
        <v>0.833</v>
      </c>
      <c r="BY571" s="14" t="n">
        <v>13.646</v>
      </c>
      <c r="BZ571" s="14" t="n">
        <v>0</v>
      </c>
      <c r="CA571" s="14" t="n">
        <v>13.646</v>
      </c>
      <c r="CB571" s="14" t="n">
        <v>0</v>
      </c>
      <c r="CC571" s="14" t="n">
        <v>86.38500000000001</v>
      </c>
      <c r="CD571" s="14" t="n">
        <v>7.95</v>
      </c>
      <c r="CE571" s="14" t="n">
        <v>95.377</v>
      </c>
      <c r="CF571" s="14" t="n">
        <v>201.818</v>
      </c>
      <c r="CG571" s="14" t="n">
        <v>0.13</v>
      </c>
      <c r="CH571" s="14" t="n">
        <v>1</v>
      </c>
      <c r="CI571" s="14" t="n">
        <v>0</v>
      </c>
      <c r="CJ571" s="14" t="n">
        <v>0</v>
      </c>
      <c r="CK571" s="14" t="n">
        <v>0</v>
      </c>
      <c r="CL571" s="14" t="n">
        <v>0</v>
      </c>
      <c r="CM571" s="14" t="n">
        <v>0</v>
      </c>
      <c r="CN571" s="14" t="n">
        <v>0</v>
      </c>
      <c r="CO571" s="14" t="n">
        <v>0</v>
      </c>
      <c r="CP571" s="14" t="n">
        <v>0.006</v>
      </c>
      <c r="CQ571" s="14" t="n">
        <v>1.387</v>
      </c>
      <c r="CR571" s="14" t="n">
        <v>0</v>
      </c>
      <c r="CS571" s="14" t="n">
        <v>5.529</v>
      </c>
      <c r="CT571" s="14" t="n">
        <v>3.509</v>
      </c>
      <c r="CU571" s="14" t="n">
        <v>10.792</v>
      </c>
    </row>
    <row r="572">
      <c r="A572" s="14" t="inlineStr">
        <is>
          <t>NLD2021</t>
        </is>
      </c>
      <c r="B572" s="14" t="inlineStr">
        <is>
          <t>NLD</t>
        </is>
      </c>
      <c r="C572" s="14" t="inlineStr">
        <is>
          <t>NLD</t>
        </is>
      </c>
      <c r="D572" s="14" t="inlineStr">
        <is>
          <t>Netherlands</t>
        </is>
      </c>
      <c r="E572" s="14" t="n">
        <v>2021</v>
      </c>
      <c r="F572" s="14" t="n">
        <v>0.21</v>
      </c>
      <c r="G572" s="14" t="n">
        <v>5.795</v>
      </c>
      <c r="H572" s="14" t="n">
        <v>1.143</v>
      </c>
      <c r="I572" s="14" t="n">
        <v>1.676</v>
      </c>
      <c r="J572" s="14" t="n">
        <v>7.47</v>
      </c>
      <c r="K572" s="14" t="n">
        <v>0</v>
      </c>
      <c r="L572" s="14" t="n">
        <v>1</v>
      </c>
      <c r="M572" s="14" t="n">
        <v>8.943</v>
      </c>
      <c r="N572" s="14" t="n">
        <v>3.43</v>
      </c>
      <c r="O572" s="14" t="n">
        <v>1.76</v>
      </c>
      <c r="P572" s="14" t="n">
        <v>10.704</v>
      </c>
      <c r="Q572" s="14" t="n">
        <v>0</v>
      </c>
      <c r="R572" s="14" t="n">
        <v>1</v>
      </c>
      <c r="S572" s="14" t="n">
        <v>11.511</v>
      </c>
      <c r="T572" s="14" t="n">
        <v>6.86</v>
      </c>
      <c r="U572" s="14" t="n">
        <v>1.068</v>
      </c>
      <c r="V572" s="14" t="n">
        <v>15.221</v>
      </c>
      <c r="W572" s="14" t="n">
        <v>0.21</v>
      </c>
      <c r="X572" s="14" t="n">
        <v>1</v>
      </c>
      <c r="Y572" s="14" t="n">
        <v>17.804</v>
      </c>
      <c r="Z572" s="14" t="n">
        <v>1.967</v>
      </c>
      <c r="AA572" s="14" t="n">
        <v>-2.505</v>
      </c>
      <c r="AB572" s="14" t="n">
        <v>15.299</v>
      </c>
      <c r="AC572" s="14" t="n">
        <v>0</v>
      </c>
      <c r="AD572" s="14" t="n">
        <v>1</v>
      </c>
      <c r="AE572" s="14" t="n">
        <v>17.76</v>
      </c>
      <c r="AF572" s="14" t="n">
        <v>3.495</v>
      </c>
      <c r="AG572" s="14" t="n">
        <v>-2.462</v>
      </c>
      <c r="AH572" s="14" t="n">
        <v>15.299</v>
      </c>
      <c r="AI572" s="14" t="n">
        <v>0</v>
      </c>
      <c r="AJ572" s="14" t="n">
        <v>1</v>
      </c>
      <c r="AK572" s="14" t="n">
        <v>27.505</v>
      </c>
      <c r="AL572" s="14" t="n">
        <v>13.5</v>
      </c>
      <c r="AM572" s="14" t="n">
        <v>0.432</v>
      </c>
      <c r="AN572" s="14" t="n">
        <v>33.804</v>
      </c>
      <c r="AO572" s="14" t="n">
        <v>0.21</v>
      </c>
      <c r="AP572" s="14" t="n">
        <v>1</v>
      </c>
      <c r="AQ572" s="14" t="n">
        <v>0.637</v>
      </c>
      <c r="AR572" s="14" t="n">
        <v>0.114</v>
      </c>
      <c r="AS572" s="14" t="n">
        <v>1.14</v>
      </c>
      <c r="AT572" s="14" t="n">
        <v>2.15</v>
      </c>
      <c r="AU572" s="14" t="n">
        <v>0.21</v>
      </c>
      <c r="AV572" s="14" t="n">
        <v>1</v>
      </c>
      <c r="AW572" s="14" t="n">
        <v>0.599</v>
      </c>
      <c r="AX572" s="14" t="n">
        <v>0.114</v>
      </c>
      <c r="AY572" s="14" t="n">
        <v>0.832</v>
      </c>
      <c r="AZ572" s="14" t="n">
        <v>1.732</v>
      </c>
      <c r="BA572" s="14" t="n">
        <v>0.21</v>
      </c>
      <c r="BB572" s="14" t="n">
        <v>1</v>
      </c>
      <c r="BC572" s="14" t="n">
        <v>0.45</v>
      </c>
      <c r="BD572" s="14" t="n">
        <v>0.114</v>
      </c>
      <c r="BE572" s="14" t="n">
        <v>0.315</v>
      </c>
      <c r="BF572" s="14" t="n">
        <v>0.926</v>
      </c>
      <c r="BG572" s="14" t="n">
        <v>0.21</v>
      </c>
      <c r="BH572" s="14" t="n">
        <v>1</v>
      </c>
      <c r="BI572" s="14" t="n">
        <v>0.505</v>
      </c>
      <c r="BJ572" s="14" t="n">
        <v>0.114</v>
      </c>
      <c r="BK572" s="14" t="n">
        <v>0.75</v>
      </c>
      <c r="BL572" s="14" t="n">
        <v>1.519</v>
      </c>
      <c r="BM572" s="14" t="n">
        <v>0.21</v>
      </c>
      <c r="BN572" s="14" t="n">
        <v>1</v>
      </c>
      <c r="BO572" s="14" t="n">
        <v>0</v>
      </c>
      <c r="BP572" s="14" t="n">
        <v>0.012</v>
      </c>
      <c r="BQ572" s="14" t="n">
        <v>0.1</v>
      </c>
      <c r="BR572" s="14" t="n">
        <v>0</v>
      </c>
      <c r="BS572" s="14" t="n">
        <v>1</v>
      </c>
      <c r="BT572" s="14" t="n">
        <v>0</v>
      </c>
      <c r="BU572" s="14" t="n">
        <v>-0.035</v>
      </c>
      <c r="BV572" s="14" t="n">
        <v>0.161</v>
      </c>
      <c r="BW572" s="14" t="n">
        <v>0.21</v>
      </c>
      <c r="BX572" s="14" t="n">
        <v>1</v>
      </c>
      <c r="BY572" s="14" t="n">
        <v>11.787</v>
      </c>
      <c r="BZ572" s="14" t="n">
        <v>0</v>
      </c>
      <c r="CA572" s="14" t="n">
        <v>11.787</v>
      </c>
      <c r="CB572" s="14" t="n">
        <v>0</v>
      </c>
      <c r="CC572" s="14" t="n">
        <v>73.012</v>
      </c>
      <c r="CD572" s="14" t="n">
        <v>7.95</v>
      </c>
      <c r="CE572" s="14" t="n">
        <v>134.248</v>
      </c>
      <c r="CF572" s="14" t="n">
        <v>250.785</v>
      </c>
      <c r="CG572" s="14" t="n">
        <v>0.21</v>
      </c>
      <c r="CH572" s="14" t="n">
        <v>1</v>
      </c>
      <c r="CI572" s="14" t="n">
        <v>0</v>
      </c>
      <c r="CJ572" s="14" t="n">
        <v>0</v>
      </c>
      <c r="CK572" s="14" t="n">
        <v>0</v>
      </c>
      <c r="CL572" s="14" t="n">
        <v>0</v>
      </c>
      <c r="CM572" s="14" t="n">
        <v>0</v>
      </c>
      <c r="CN572" s="14" t="n">
        <v>0</v>
      </c>
      <c r="CO572" s="14" t="n">
        <v>0</v>
      </c>
      <c r="CP572" s="14" t="n">
        <v>0</v>
      </c>
      <c r="CQ572" s="14" t="n">
        <v>1.198</v>
      </c>
      <c r="CR572" s="14" t="n">
        <v>0</v>
      </c>
      <c r="CS572" s="14" t="n">
        <v>4.446</v>
      </c>
      <c r="CT572" s="14" t="n">
        <v>4.651</v>
      </c>
      <c r="CU572" s="14" t="n">
        <v>15.087</v>
      </c>
    </row>
    <row r="573">
      <c r="A573" s="14" t="inlineStr">
        <is>
          <t>NLD2022</t>
        </is>
      </c>
      <c r="B573" s="14" t="inlineStr">
        <is>
          <t>NLD</t>
        </is>
      </c>
      <c r="C573" s="14" t="inlineStr">
        <is>
          <t>NLD</t>
        </is>
      </c>
      <c r="D573" s="14" t="inlineStr">
        <is>
          <t>Netherlands</t>
        </is>
      </c>
      <c r="E573" s="14" t="n">
        <v>2022</v>
      </c>
      <c r="F573" s="14" t="n">
        <v>0.21</v>
      </c>
      <c r="G573" s="14" t="n">
        <v>12.95</v>
      </c>
      <c r="H573" s="14" t="n">
        <v>1.235</v>
      </c>
      <c r="I573" s="14" t="n">
        <v>8.159000000000001</v>
      </c>
      <c r="J573" s="14" t="n">
        <v>21.109</v>
      </c>
      <c r="K573" s="14" t="n">
        <v>0</v>
      </c>
      <c r="L573" s="14" t="n">
        <v>1</v>
      </c>
      <c r="M573" s="14" t="n">
        <v>15.919</v>
      </c>
      <c r="N573" s="14" t="n">
        <v>3.704</v>
      </c>
      <c r="O573" s="14" t="n">
        <v>8.298</v>
      </c>
      <c r="P573" s="14" t="n">
        <v>24.218</v>
      </c>
      <c r="Q573" s="14" t="n">
        <v>0</v>
      </c>
      <c r="R573" s="14" t="n">
        <v>1</v>
      </c>
      <c r="S573" s="14" t="n">
        <v>19.123</v>
      </c>
      <c r="T573" s="14" t="n">
        <v>7.408</v>
      </c>
      <c r="U573" s="14" t="n">
        <v>1.411</v>
      </c>
      <c r="V573" s="14" t="n">
        <v>24.466</v>
      </c>
      <c r="W573" s="14" t="n">
        <v>0.21</v>
      </c>
      <c r="X573" s="14" t="n">
        <v>1</v>
      </c>
      <c r="Y573" s="14" t="n">
        <v>38.49</v>
      </c>
      <c r="Z573" s="14" t="n">
        <v>4.038</v>
      </c>
      <c r="AA573" s="14" t="n">
        <v>-12.196</v>
      </c>
      <c r="AB573" s="14" t="n">
        <v>26.295</v>
      </c>
      <c r="AC573" s="14" t="n">
        <v>0</v>
      </c>
      <c r="AD573" s="14" t="n">
        <v>1</v>
      </c>
      <c r="AE573" s="14" t="n">
        <v>38.538</v>
      </c>
      <c r="AF573" s="14" t="n">
        <v>7.144</v>
      </c>
      <c r="AG573" s="14" t="n">
        <v>-12.243</v>
      </c>
      <c r="AH573" s="14" t="n">
        <v>26.295</v>
      </c>
      <c r="AI573" s="14" t="n">
        <v>0</v>
      </c>
      <c r="AJ573" s="14" t="n">
        <v>1</v>
      </c>
      <c r="AK573" s="14" t="n">
        <v>48.832</v>
      </c>
      <c r="AL573" s="14" t="n">
        <v>23.319</v>
      </c>
      <c r="AM573" s="14" t="n">
        <v>-10.527</v>
      </c>
      <c r="AN573" s="14" t="n">
        <v>46.348</v>
      </c>
      <c r="AO573" s="14" t="n">
        <v>0.21</v>
      </c>
      <c r="AP573" s="14" t="n">
        <v>1</v>
      </c>
      <c r="AQ573" s="14" t="n">
        <v>0.92</v>
      </c>
      <c r="AR573" s="14" t="n">
        <v>0.123</v>
      </c>
      <c r="AS573" s="14" t="n">
        <v>0.885</v>
      </c>
      <c r="AT573" s="14" t="n">
        <v>2.184</v>
      </c>
      <c r="AU573" s="14" t="n">
        <v>0.21</v>
      </c>
      <c r="AV573" s="14" t="n">
        <v>1</v>
      </c>
      <c r="AW573" s="14" t="n">
        <v>0.986</v>
      </c>
      <c r="AX573" s="14" t="n">
        <v>0.123</v>
      </c>
      <c r="AY573" s="14" t="n">
        <v>0.716</v>
      </c>
      <c r="AZ573" s="14" t="n">
        <v>2.06</v>
      </c>
      <c r="BA573" s="14" t="n">
        <v>0.21</v>
      </c>
      <c r="BB573" s="14" t="n">
        <v>1</v>
      </c>
      <c r="BC573" s="14" t="n">
        <v>0.636</v>
      </c>
      <c r="BD573" s="14" t="n">
        <v>0.123</v>
      </c>
      <c r="BE573" s="14" t="n">
        <v>0.171</v>
      </c>
      <c r="BF573" s="14" t="n">
        <v>0.975</v>
      </c>
      <c r="BG573" s="14" t="n">
        <v>0.21</v>
      </c>
      <c r="BH573" s="14" t="n">
        <v>1</v>
      </c>
      <c r="BI573" s="14" t="n">
        <v>0.612</v>
      </c>
      <c r="BJ573" s="14" t="n">
        <v>0.123</v>
      </c>
      <c r="BK573" s="14" t="n">
        <v>0.995</v>
      </c>
      <c r="BL573" s="14" t="n">
        <v>1.945</v>
      </c>
      <c r="BM573" s="14" t="n">
        <v>0.21</v>
      </c>
      <c r="BN573" s="14" t="n">
        <v>1</v>
      </c>
      <c r="BO573" s="14" t="n">
        <v>0</v>
      </c>
      <c r="BP573" s="14" t="n">
        <v>0.011</v>
      </c>
      <c r="BQ573" s="14" t="n">
        <v>0.169</v>
      </c>
      <c r="BR573" s="14" t="n">
        <v>0</v>
      </c>
      <c r="BS573" s="14" t="n">
        <v>1</v>
      </c>
      <c r="BT573" s="14" t="n">
        <v>0</v>
      </c>
      <c r="BU573" s="14" t="n">
        <v>-0.199</v>
      </c>
      <c r="BV573" s="14" t="n">
        <v>0.095</v>
      </c>
      <c r="BW573" s="14" t="n">
        <v>0.21</v>
      </c>
      <c r="BX573" s="14" t="n">
        <v>1</v>
      </c>
      <c r="BY573" s="14" t="n">
        <v>12.729</v>
      </c>
      <c r="BZ573" s="14" t="n">
        <v>0</v>
      </c>
      <c r="CA573" s="14" t="n">
        <v>12.729</v>
      </c>
      <c r="CB573" s="14" t="n">
        <v>0</v>
      </c>
      <c r="CC573" s="14" t="n">
        <v>90.494</v>
      </c>
      <c r="CD573" s="14" t="n">
        <v>7.95</v>
      </c>
      <c r="CE573" s="14" t="n">
        <v>198.331</v>
      </c>
      <c r="CF573" s="14" t="n">
        <v>349.478</v>
      </c>
      <c r="CG573" s="14" t="n">
        <v>0.21</v>
      </c>
      <c r="CH573" s="14" t="n">
        <v>1</v>
      </c>
      <c r="CI573" s="14" t="n">
        <v>0</v>
      </c>
      <c r="CJ573" s="14" t="n">
        <v>0</v>
      </c>
      <c r="CK573" s="14" t="n">
        <v>0</v>
      </c>
      <c r="CL573" s="14" t="n">
        <v>0</v>
      </c>
      <c r="CM573" s="14" t="n">
        <v>0</v>
      </c>
      <c r="CN573" s="14" t="n">
        <v>0</v>
      </c>
      <c r="CO573" s="14" t="n">
        <v>0</v>
      </c>
      <c r="CP573" s="14" t="n">
        <v>0</v>
      </c>
      <c r="CQ573" s="14" t="n">
        <v>1.294</v>
      </c>
      <c r="CR573" s="14" t="n">
        <v>0</v>
      </c>
      <c r="CS573" s="14" t="n">
        <v>4.801</v>
      </c>
      <c r="CT573" s="14" t="n">
        <v>11.715</v>
      </c>
      <c r="CU573" s="14" t="n">
        <v>35.682</v>
      </c>
    </row>
    <row r="574">
      <c r="A574" s="14" t="inlineStr">
        <is>
          <t>NLD2023</t>
        </is>
      </c>
      <c r="B574" s="14" t="inlineStr">
        <is>
          <t>NLD</t>
        </is>
      </c>
      <c r="C574" s="14" t="inlineStr">
        <is>
          <t>NLD</t>
        </is>
      </c>
      <c r="D574" s="14" t="inlineStr">
        <is>
          <t>Netherlands</t>
        </is>
      </c>
      <c r="E574" s="14" t="n">
        <v>2023</v>
      </c>
      <c r="F574" s="14" t="n">
        <v>0.21</v>
      </c>
      <c r="G574" s="14" t="n">
        <v>7.262</v>
      </c>
      <c r="H574" s="14" t="n">
        <v>1.286</v>
      </c>
      <c r="I574" s="14" t="n">
        <v>9.456</v>
      </c>
      <c r="J574" s="14" t="n">
        <v>16.718</v>
      </c>
      <c r="K574" s="14" t="n">
        <v>0</v>
      </c>
      <c r="L574" s="14" t="n">
        <v>1</v>
      </c>
      <c r="M574" s="14" t="n">
        <v>10.341</v>
      </c>
      <c r="N574" s="14" t="n">
        <v>3.857</v>
      </c>
      <c r="O574" s="14" t="n">
        <v>9.605</v>
      </c>
      <c r="P574" s="14" t="n">
        <v>19.945</v>
      </c>
      <c r="Q574" s="14" t="n">
        <v>0</v>
      </c>
      <c r="R574" s="14" t="n">
        <v>1</v>
      </c>
      <c r="S574" s="14" t="n">
        <v>13.69</v>
      </c>
      <c r="T574" s="14" t="n">
        <v>7.714</v>
      </c>
      <c r="U574" s="14" t="n">
        <v>1.471</v>
      </c>
      <c r="V574" s="14" t="n">
        <v>17.928</v>
      </c>
      <c r="W574" s="14" t="n">
        <v>0.21</v>
      </c>
      <c r="X574" s="14" t="n">
        <v>1</v>
      </c>
      <c r="Y574" s="14" t="n">
        <v>15.112</v>
      </c>
      <c r="Z574" s="14" t="n">
        <v>1.693</v>
      </c>
      <c r="AA574" s="14" t="n">
        <v>13.057</v>
      </c>
      <c r="AB574" s="14" t="n">
        <v>28.169</v>
      </c>
      <c r="AC574" s="14" t="n">
        <v>0</v>
      </c>
      <c r="AD574" s="14" t="n">
        <v>1</v>
      </c>
      <c r="AE574" s="14" t="n">
        <v>15.211</v>
      </c>
      <c r="AF574" s="14" t="n">
        <v>3.029</v>
      </c>
      <c r="AG574" s="14" t="n">
        <v>12.958</v>
      </c>
      <c r="AH574" s="14" t="n">
        <v>28.169</v>
      </c>
      <c r="AI574" s="14" t="n">
        <v>0</v>
      </c>
      <c r="AJ574" s="14" t="n">
        <v>1</v>
      </c>
      <c r="AK574" s="14" t="n">
        <v>25.81</v>
      </c>
      <c r="AL574" s="14" t="n">
        <v>12.786</v>
      </c>
      <c r="AM574" s="14" t="n">
        <v>17.476</v>
      </c>
      <c r="AN574" s="14" t="n">
        <v>52.376</v>
      </c>
      <c r="AO574" s="14" t="n">
        <v>0.21</v>
      </c>
      <c r="AP574" s="14" t="n">
        <v>1</v>
      </c>
      <c r="AQ574" s="14" t="n">
        <v>0.789</v>
      </c>
      <c r="AR574" s="14" t="n">
        <v>0.129</v>
      </c>
      <c r="AS574" s="14" t="n">
        <v>0.929</v>
      </c>
      <c r="AT574" s="14" t="n">
        <v>2.078</v>
      </c>
      <c r="AU574" s="14" t="n">
        <v>0.21</v>
      </c>
      <c r="AV574" s="14" t="n">
        <v>1</v>
      </c>
      <c r="AW574" s="14" t="n">
        <v>0.8110000000000001</v>
      </c>
      <c r="AX574" s="14" t="n">
        <v>0.129</v>
      </c>
      <c r="AY574" s="14" t="n">
        <v>0.721</v>
      </c>
      <c r="AZ574" s="14" t="n">
        <v>1.854</v>
      </c>
      <c r="BA574" s="14" t="n">
        <v>0.21</v>
      </c>
      <c r="BB574" s="14" t="n">
        <v>1</v>
      </c>
      <c r="BC574" s="14" t="n">
        <v>0.553</v>
      </c>
      <c r="BD574" s="14" t="n">
        <v>0.129</v>
      </c>
      <c r="BE574" s="14" t="n">
        <v>0.148</v>
      </c>
      <c r="BF574" s="14" t="n">
        <v>0.848</v>
      </c>
      <c r="BG574" s="14" t="n">
        <v>0.21</v>
      </c>
      <c r="BH574" s="14" t="n">
        <v>1</v>
      </c>
      <c r="BI574" s="14" t="n">
        <v>0.579</v>
      </c>
      <c r="BJ574" s="14" t="n">
        <v>0.129</v>
      </c>
      <c r="BK574" s="14" t="n">
        <v>1.036</v>
      </c>
      <c r="BL574" s="14" t="n">
        <v>1.954</v>
      </c>
      <c r="BM574" s="14" t="n">
        <v>0.21</v>
      </c>
      <c r="BN574" s="14" t="n">
        <v>1</v>
      </c>
      <c r="BO574" s="14" t="n">
        <v>0</v>
      </c>
      <c r="BP574" s="14" t="n">
        <v>0.013</v>
      </c>
      <c r="BQ574" s="14" t="n">
        <v>0.214</v>
      </c>
      <c r="BR574" s="14" t="n">
        <v>0</v>
      </c>
      <c r="BS574" s="14" t="n">
        <v>1</v>
      </c>
      <c r="BT574" s="14" t="n">
        <v>0</v>
      </c>
      <c r="BU574" s="14" t="n">
        <v>-0.102</v>
      </c>
      <c r="BV574" s="14" t="n">
        <v>0.341</v>
      </c>
      <c r="BW574" s="14" t="n">
        <v>0.21</v>
      </c>
      <c r="BX574" s="14" t="n">
        <v>1</v>
      </c>
      <c r="BY574" s="14" t="n">
        <v>13.254</v>
      </c>
      <c r="BZ574" s="14" t="n">
        <v>0</v>
      </c>
      <c r="CA574" s="14" t="n">
        <v>13.254</v>
      </c>
      <c r="CB574" s="14" t="n">
        <v>0</v>
      </c>
      <c r="CC574" s="14" t="n">
        <v>79.035</v>
      </c>
      <c r="CD574" s="14" t="n">
        <v>7.95</v>
      </c>
      <c r="CE574" s="14" t="n">
        <v>230.132</v>
      </c>
      <c r="CF574" s="14" t="n">
        <v>374.092</v>
      </c>
      <c r="CG574" s="14" t="n">
        <v>0.21</v>
      </c>
      <c r="CH574" s="14" t="n">
        <v>1</v>
      </c>
      <c r="CI574" s="14" t="n">
        <v>0</v>
      </c>
      <c r="CJ574" s="14" t="n">
        <v>0</v>
      </c>
      <c r="CK574" s="14" t="n">
        <v>0</v>
      </c>
      <c r="CL574" s="14" t="n">
        <v>0</v>
      </c>
      <c r="CM574" s="14" t="n">
        <v>0</v>
      </c>
      <c r="CN574" s="14" t="n">
        <v>0</v>
      </c>
      <c r="CO574" s="14" t="n">
        <v>0</v>
      </c>
      <c r="CP574" s="14" t="n">
        <v>0</v>
      </c>
      <c r="CQ574" s="14" t="n">
        <v>1.348</v>
      </c>
      <c r="CR574" s="14" t="n">
        <v>0</v>
      </c>
      <c r="CS574" s="14" t="n">
        <v>4.999</v>
      </c>
      <c r="CT574" s="14" t="n">
        <v>5.976</v>
      </c>
      <c r="CU574" s="14" t="n">
        <v>12.253</v>
      </c>
    </row>
    <row r="575">
      <c r="A575" s="14" t="inlineStr">
        <is>
          <t>NLD2024</t>
        </is>
      </c>
      <c r="B575" s="14" t="inlineStr">
        <is>
          <t>NLD</t>
        </is>
      </c>
      <c r="C575" s="14" t="inlineStr">
        <is>
          <t>NLD</t>
        </is>
      </c>
      <c r="D575" s="14" t="inlineStr">
        <is>
          <t>Netherlands</t>
        </is>
      </c>
      <c r="E575" s="14" t="n">
        <v>2024</v>
      </c>
      <c r="F575" s="14" t="n">
        <v>0.21</v>
      </c>
      <c r="G575" s="14" t="n">
        <v>6.635</v>
      </c>
      <c r="H575" s="14" t="n">
        <v>1.324</v>
      </c>
      <c r="I575" s="14" t="n">
        <v>6.197</v>
      </c>
      <c r="J575" s="14" t="n">
        <v>12.833</v>
      </c>
      <c r="K575" s="14" t="n">
        <v>0</v>
      </c>
      <c r="L575" s="14" t="n">
        <v>1</v>
      </c>
      <c r="M575" s="14" t="n">
        <v>9.912000000000001</v>
      </c>
      <c r="N575" s="14" t="n">
        <v>3.971</v>
      </c>
      <c r="O575" s="14" t="n">
        <v>6.318</v>
      </c>
      <c r="P575" s="14" t="n">
        <v>16.231</v>
      </c>
      <c r="Q575" s="14" t="n">
        <v>0</v>
      </c>
      <c r="R575" s="14" t="n">
        <v>1</v>
      </c>
      <c r="S575" s="14" t="n">
        <v>13.253</v>
      </c>
      <c r="T575" s="14" t="n">
        <v>7.942</v>
      </c>
      <c r="U575" s="14" t="n">
        <v>1.572</v>
      </c>
      <c r="V575" s="14" t="n">
        <v>17.44</v>
      </c>
      <c r="W575" s="14" t="n">
        <v>0.21</v>
      </c>
      <c r="X575" s="14" t="n">
        <v>1</v>
      </c>
      <c r="Y575" s="14" t="n">
        <v>12.708</v>
      </c>
      <c r="Z575" s="14" t="n">
        <v>1.605</v>
      </c>
      <c r="AA575" s="14" t="n">
        <v>11.561</v>
      </c>
      <c r="AB575" s="14" t="n">
        <v>24.269</v>
      </c>
      <c r="AC575" s="14" t="n">
        <v>0</v>
      </c>
      <c r="AD575" s="14" t="n">
        <v>1</v>
      </c>
      <c r="AE575" s="14" t="n">
        <v>12.708</v>
      </c>
      <c r="AF575" s="14" t="n">
        <v>2.784</v>
      </c>
      <c r="AG575" s="14" t="n">
        <v>11.561</v>
      </c>
      <c r="AH575" s="14" t="n">
        <v>24.269</v>
      </c>
      <c r="AI575" s="14" t="n">
        <v>0</v>
      </c>
      <c r="AJ575" s="14" t="n">
        <v>1</v>
      </c>
      <c r="AK575" s="14" t="n">
        <v>23.009</v>
      </c>
      <c r="AL575" s="14" t="n">
        <v>11.703</v>
      </c>
      <c r="AM575" s="14" t="n">
        <v>17.943</v>
      </c>
      <c r="AN575" s="14" t="n">
        <v>49.551</v>
      </c>
      <c r="AO575" s="14" t="n">
        <v>0.21</v>
      </c>
      <c r="AP575" s="14" t="n">
        <v>1</v>
      </c>
      <c r="AQ575" s="14" t="n">
        <v>0.751</v>
      </c>
      <c r="AR575" s="14" t="n">
        <v>0.132</v>
      </c>
      <c r="AS575" s="14" t="n">
        <v>1.012</v>
      </c>
      <c r="AT575" s="14" t="n">
        <v>2.132</v>
      </c>
      <c r="AU575" s="14" t="n">
        <v>0.21</v>
      </c>
      <c r="AV575" s="14" t="n">
        <v>1</v>
      </c>
      <c r="AW575" s="14" t="n">
        <v>0.75</v>
      </c>
      <c r="AX575" s="14" t="n">
        <v>0.132</v>
      </c>
      <c r="AY575" s="14" t="n">
        <v>0.793</v>
      </c>
      <c r="AZ575" s="14" t="n">
        <v>1.867</v>
      </c>
      <c r="BA575" s="14" t="n">
        <v>0.21</v>
      </c>
      <c r="BB575" s="14" t="n">
        <v>1</v>
      </c>
      <c r="BC575" s="14" t="n">
        <v>0.53</v>
      </c>
      <c r="BD575" s="14" t="n">
        <v>0.132</v>
      </c>
      <c r="BE575" s="14" t="n">
        <v>0.181</v>
      </c>
      <c r="BF575" s="14" t="n">
        <v>0.86</v>
      </c>
      <c r="BG575" s="14" t="n">
        <v>0.21</v>
      </c>
      <c r="BH575" s="14" t="n">
        <v>1</v>
      </c>
      <c r="BI575" s="14" t="n">
        <v>0.591</v>
      </c>
      <c r="BJ575" s="14" t="n">
        <v>0.132</v>
      </c>
      <c r="BK575" s="14" t="n">
        <v>1.01</v>
      </c>
      <c r="BL575" s="14" t="n">
        <v>1.938</v>
      </c>
      <c r="BM575" s="14" t="n">
        <v>0.21</v>
      </c>
      <c r="BN575" s="14" t="n">
        <v>1</v>
      </c>
      <c r="BO575" s="14" t="n">
        <v>0</v>
      </c>
      <c r="BP575" s="14" t="n">
        <v>0.015</v>
      </c>
      <c r="BQ575" s="14" t="n">
        <v>0.168</v>
      </c>
      <c r="BR575" s="14" t="n">
        <v>0</v>
      </c>
      <c r="BS575" s="14" t="n">
        <v>1</v>
      </c>
      <c r="BT575" s="14" t="n">
        <v>0</v>
      </c>
      <c r="BU575" s="14" t="n">
        <v>-0.078</v>
      </c>
      <c r="BV575" s="14" t="n">
        <v>0.262</v>
      </c>
      <c r="BW575" s="14" t="n">
        <v>0.21</v>
      </c>
      <c r="BX575" s="14" t="n">
        <v>1</v>
      </c>
      <c r="BY575" s="14" t="n">
        <v>13.646</v>
      </c>
      <c r="BZ575" s="14" t="n">
        <v>0</v>
      </c>
      <c r="CA575" s="14" t="n">
        <v>13.646</v>
      </c>
      <c r="CB575" s="14" t="n">
        <v>0</v>
      </c>
      <c r="CC575" s="14" t="n">
        <v>78.41200000000001</v>
      </c>
      <c r="CD575" s="14" t="n">
        <v>7.95</v>
      </c>
      <c r="CE575" s="14" t="n">
        <v>228.151</v>
      </c>
      <c r="CF575" s="14" t="n">
        <v>370.941</v>
      </c>
      <c r="CG575" s="14" t="n">
        <v>0.21</v>
      </c>
      <c r="CH575" s="14" t="n">
        <v>1</v>
      </c>
      <c r="CI575" s="14" t="n">
        <v>0</v>
      </c>
      <c r="CJ575" s="14" t="n">
        <v>0</v>
      </c>
      <c r="CK575" s="14" t="n">
        <v>0</v>
      </c>
      <c r="CL575" s="14" t="n">
        <v>0</v>
      </c>
      <c r="CM575" s="14" t="n">
        <v>0</v>
      </c>
      <c r="CN575" s="14" t="n">
        <v>0</v>
      </c>
      <c r="CO575" s="14" t="n">
        <v>0</v>
      </c>
      <c r="CP575" s="14" t="n">
        <v>0</v>
      </c>
      <c r="CQ575" s="14" t="n">
        <v>1.387</v>
      </c>
      <c r="CR575" s="14" t="n">
        <v>0</v>
      </c>
      <c r="CS575" s="14" t="n">
        <v>5.147</v>
      </c>
      <c r="CT575" s="14" t="n">
        <v>5.312</v>
      </c>
      <c r="CU575" s="14" t="n">
        <v>10.135</v>
      </c>
    </row>
    <row r="576">
      <c r="A576" s="14" t="inlineStr">
        <is>
          <t>NCL2021</t>
        </is>
      </c>
      <c r="B576" s="14" t="inlineStr">
        <is>
          <t>NCL</t>
        </is>
      </c>
      <c r="C576" s="14" t="inlineStr">
        <is>
          <t>NCL</t>
        </is>
      </c>
      <c r="D576" s="14" t="inlineStr">
        <is>
          <t>New Caledonia</t>
        </is>
      </c>
      <c r="E576" s="14" t="n">
        <v>2021</v>
      </c>
      <c r="F576" s="14" t="n">
        <v>0.11</v>
      </c>
      <c r="G576" s="14" t="n">
        <v>4.747</v>
      </c>
      <c r="H576" s="14" t="n">
        <v>1.143</v>
      </c>
      <c r="I576" s="14" t="n">
        <v>0</v>
      </c>
      <c r="J576" s="14" t="n">
        <v>4.747</v>
      </c>
      <c r="K576" s="14" t="n">
        <v>0</v>
      </c>
      <c r="L576" s="14" t="n">
        <v>1</v>
      </c>
      <c r="M576" s="14" t="n">
        <v>7.964</v>
      </c>
      <c r="N576" s="14" t="n">
        <v>3.43</v>
      </c>
      <c r="O576" s="14" t="n">
        <v>0</v>
      </c>
      <c r="P576" s="14" t="n">
        <v>7.964</v>
      </c>
      <c r="Q576" s="14" t="n">
        <v>0</v>
      </c>
      <c r="R576" s="14" t="n">
        <v>1</v>
      </c>
      <c r="S576" s="14" t="n">
        <v>10.464</v>
      </c>
      <c r="T576" s="14" t="n">
        <v>6.86</v>
      </c>
      <c r="U576" s="14" t="n">
        <v>0</v>
      </c>
      <c r="V576" s="14" t="n">
        <v>11.615</v>
      </c>
      <c r="W576" s="14" t="n">
        <v>0.11</v>
      </c>
      <c r="X576" s="14" t="n">
        <v>1</v>
      </c>
      <c r="Y576" s="14" t="n">
        <v>5.626</v>
      </c>
      <c r="Z576" s="14" t="n">
        <v>0.694</v>
      </c>
      <c r="AA576" s="14" t="n">
        <v>0</v>
      </c>
      <c r="AB576" s="14" t="n">
        <v>5.626</v>
      </c>
      <c r="AC576" s="14" t="n">
        <v>0</v>
      </c>
      <c r="AD576" s="14" t="n">
        <v>1</v>
      </c>
      <c r="AE576" s="14" t="n">
        <v>6.769</v>
      </c>
      <c r="AF576" s="14" t="n">
        <v>1.476</v>
      </c>
      <c r="AG576" s="14" t="n">
        <v>0</v>
      </c>
      <c r="AH576" s="14" t="n">
        <v>6.769</v>
      </c>
      <c r="AI576" s="14" t="n">
        <v>0</v>
      </c>
      <c r="AJ576" s="14" t="n">
        <v>1</v>
      </c>
      <c r="AK576" s="14" t="n">
        <v>13.629</v>
      </c>
      <c r="AL576" s="14" t="n">
        <v>7.072</v>
      </c>
      <c r="AM576" s="14" t="n">
        <v>0</v>
      </c>
      <c r="AN576" s="14" t="n">
        <v>15.128</v>
      </c>
      <c r="AO576" s="14" t="n">
        <v>0.11</v>
      </c>
      <c r="AP576" s="14" t="n">
        <v>1</v>
      </c>
      <c r="AQ576" s="14" t="n">
        <v>0.621</v>
      </c>
      <c r="AR576" s="14" t="n">
        <v>0.114</v>
      </c>
      <c r="AS576" s="14" t="n">
        <v>0</v>
      </c>
      <c r="AT576" s="14" t="n">
        <v>0.6889999999999999</v>
      </c>
      <c r="AU576" s="14" t="n">
        <v>0.11</v>
      </c>
      <c r="AV576" s="14" t="n">
        <v>1</v>
      </c>
      <c r="AW576" s="14" t="n">
        <v>0.593</v>
      </c>
      <c r="AX576" s="14" t="n">
        <v>0.114</v>
      </c>
      <c r="AY576" s="14" t="n">
        <v>0</v>
      </c>
      <c r="AZ576" s="14" t="n">
        <v>0.658</v>
      </c>
      <c r="BA576" s="14" t="n">
        <v>0.11</v>
      </c>
      <c r="BB576" s="14" t="n">
        <v>1</v>
      </c>
      <c r="BC576" s="14" t="n">
        <v>0.44</v>
      </c>
      <c r="BD576" s="14" t="n">
        <v>0.114</v>
      </c>
      <c r="BE576" s="14" t="n">
        <v>0</v>
      </c>
      <c r="BF576" s="14" t="n">
        <v>0.488</v>
      </c>
      <c r="BG576" s="14" t="n">
        <v>0.11</v>
      </c>
      <c r="BH576" s="14" t="n">
        <v>1</v>
      </c>
      <c r="BI576" s="14" t="n">
        <v>0.5600000000000001</v>
      </c>
      <c r="BJ576" s="14" t="n">
        <v>0.114</v>
      </c>
      <c r="BK576" s="14" t="n">
        <v>0</v>
      </c>
      <c r="BL576" s="14" t="n">
        <v>0.622</v>
      </c>
      <c r="BM576" s="14" t="n">
        <v>0.11</v>
      </c>
      <c r="BN576" s="14" t="n">
        <v>1</v>
      </c>
      <c r="BO576" s="14" t="n">
        <v>0</v>
      </c>
      <c r="BP576" s="14" t="n">
        <v>0</v>
      </c>
      <c r="BQ576" s="14" t="n">
        <v>0</v>
      </c>
      <c r="BR576" s="14" t="n">
        <v>0</v>
      </c>
      <c r="BS576" s="14" t="n">
        <v>1</v>
      </c>
      <c r="BT576" s="14" t="n">
        <v>0</v>
      </c>
      <c r="BU576" s="14" t="n">
        <v>0</v>
      </c>
      <c r="BV576" s="14" t="n">
        <v>0</v>
      </c>
      <c r="BW576" s="14" t="n">
        <v>0.11</v>
      </c>
      <c r="BX576" s="14" t="n">
        <v>1</v>
      </c>
      <c r="BY576" s="14" t="n">
        <v>11.787</v>
      </c>
      <c r="BZ576" s="14" t="n">
        <v>0</v>
      </c>
      <c r="CA576" s="14" t="n">
        <v>11.787</v>
      </c>
      <c r="CB576" s="14" t="n">
        <v>0</v>
      </c>
      <c r="CC576" s="14" t="n">
        <v>81.69499999999999</v>
      </c>
      <c r="CD576" s="14" t="n">
        <v>7.95</v>
      </c>
      <c r="CE576" s="14" t="n">
        <v>0</v>
      </c>
      <c r="CF576" s="14" t="n">
        <v>90.682</v>
      </c>
      <c r="CG576" s="14" t="n">
        <v>0.11</v>
      </c>
      <c r="CH576" s="14" t="n">
        <v>1</v>
      </c>
      <c r="CI576" s="14" t="n">
        <v>0</v>
      </c>
      <c r="CJ576" s="14" t="n">
        <v>0</v>
      </c>
      <c r="CK576" s="14" t="n">
        <v>0</v>
      </c>
      <c r="CL576" s="14" t="n">
        <v>0</v>
      </c>
      <c r="CM576" s="14" t="n">
        <v>0</v>
      </c>
      <c r="CN576" s="14" t="n">
        <v>0</v>
      </c>
      <c r="CO576" s="14" t="n">
        <v>0</v>
      </c>
      <c r="CP576" s="14" t="n">
        <v>0</v>
      </c>
      <c r="CQ576" s="14" t="n">
        <v>1.198</v>
      </c>
      <c r="CR576" s="14" t="n">
        <v>0</v>
      </c>
      <c r="CS576" s="14" t="n">
        <v>4.776</v>
      </c>
      <c r="CT576" s="14" t="n">
        <v>3.604</v>
      </c>
      <c r="CU576" s="14" t="n">
        <v>9.407999999999999</v>
      </c>
    </row>
    <row r="577">
      <c r="A577" s="14" t="inlineStr">
        <is>
          <t>NCL2022</t>
        </is>
      </c>
      <c r="B577" s="14" t="inlineStr">
        <is>
          <t>NCL</t>
        </is>
      </c>
      <c r="C577" s="14" t="inlineStr">
        <is>
          <t>NCL</t>
        </is>
      </c>
      <c r="D577" s="14" t="inlineStr">
        <is>
          <t>New Caledonia</t>
        </is>
      </c>
      <c r="E577" s="14" t="n">
        <v>2022</v>
      </c>
      <c r="F577" s="14" t="n">
        <v>0.11</v>
      </c>
      <c r="G577" s="14" t="n">
        <v>8.788</v>
      </c>
      <c r="H577" s="14" t="n">
        <v>1.235</v>
      </c>
      <c r="I577" s="14" t="n">
        <v>0</v>
      </c>
      <c r="J577" s="14" t="n">
        <v>8.788</v>
      </c>
      <c r="K577" s="14" t="n">
        <v>0</v>
      </c>
      <c r="L577" s="14" t="n">
        <v>1</v>
      </c>
      <c r="M577" s="14" t="n">
        <v>9.782999999999999</v>
      </c>
      <c r="N577" s="14" t="n">
        <v>3.704</v>
      </c>
      <c r="O577" s="14" t="n">
        <v>0</v>
      </c>
      <c r="P577" s="14" t="n">
        <v>9.782999999999999</v>
      </c>
      <c r="Q577" s="14" t="n">
        <v>0</v>
      </c>
      <c r="R577" s="14" t="n">
        <v>1</v>
      </c>
      <c r="S577" s="14" t="n">
        <v>14.962</v>
      </c>
      <c r="T577" s="14" t="n">
        <v>7.408</v>
      </c>
      <c r="U577" s="14" t="n">
        <v>0.122</v>
      </c>
      <c r="V577" s="14" t="n">
        <v>16.608</v>
      </c>
      <c r="W577" s="14" t="n">
        <v>0.11</v>
      </c>
      <c r="X577" s="14" t="n">
        <v>1</v>
      </c>
      <c r="Y577" s="14" t="n">
        <v>6.599</v>
      </c>
      <c r="Z577" s="14" t="n">
        <v>0.8139999999999999</v>
      </c>
      <c r="AA577" s="14" t="n">
        <v>0</v>
      </c>
      <c r="AB577" s="14" t="n">
        <v>6.599</v>
      </c>
      <c r="AC577" s="14" t="n">
        <v>0</v>
      </c>
      <c r="AD577" s="14" t="n">
        <v>1</v>
      </c>
      <c r="AE577" s="14" t="n">
        <v>7.834</v>
      </c>
      <c r="AF577" s="14" t="n">
        <v>1.708</v>
      </c>
      <c r="AG577" s="14" t="n">
        <v>0</v>
      </c>
      <c r="AH577" s="14" t="n">
        <v>7.834</v>
      </c>
      <c r="AI577" s="14" t="n">
        <v>0</v>
      </c>
      <c r="AJ577" s="14" t="n">
        <v>1</v>
      </c>
      <c r="AK577" s="14" t="n">
        <v>15.242</v>
      </c>
      <c r="AL577" s="14" t="n">
        <v>7.909</v>
      </c>
      <c r="AM577" s="14" t="n">
        <v>0.124</v>
      </c>
      <c r="AN577" s="14" t="n">
        <v>16.919</v>
      </c>
      <c r="AO577" s="14" t="n">
        <v>0.11</v>
      </c>
      <c r="AP577" s="14" t="n">
        <v>1</v>
      </c>
      <c r="AQ577" s="14" t="n">
        <v>0.847</v>
      </c>
      <c r="AR577" s="14" t="n">
        <v>0.123</v>
      </c>
      <c r="AS577" s="14" t="n">
        <v>0.007</v>
      </c>
      <c r="AT577" s="14" t="n">
        <v>0.9399999999999999</v>
      </c>
      <c r="AU577" s="14" t="n">
        <v>0.11</v>
      </c>
      <c r="AV577" s="14" t="n">
        <v>1</v>
      </c>
      <c r="AW577" s="14" t="n">
        <v>0.947</v>
      </c>
      <c r="AX577" s="14" t="n">
        <v>0.123</v>
      </c>
      <c r="AY577" s="14" t="n">
        <v>0.008</v>
      </c>
      <c r="AZ577" s="14" t="n">
        <v>1.051</v>
      </c>
      <c r="BA577" s="14" t="n">
        <v>0.11</v>
      </c>
      <c r="BB577" s="14" t="n">
        <v>1</v>
      </c>
      <c r="BC577" s="14" t="n">
        <v>0.589</v>
      </c>
      <c r="BD577" s="14" t="n">
        <v>0.123</v>
      </c>
      <c r="BE577" s="14" t="n">
        <v>0.005</v>
      </c>
      <c r="BF577" s="14" t="n">
        <v>0.653</v>
      </c>
      <c r="BG577" s="14" t="n">
        <v>0.11</v>
      </c>
      <c r="BH577" s="14" t="n">
        <v>1</v>
      </c>
      <c r="BI577" s="14" t="n">
        <v>0.6889999999999999</v>
      </c>
      <c r="BJ577" s="14" t="n">
        <v>0.123</v>
      </c>
      <c r="BK577" s="14" t="n">
        <v>0.006</v>
      </c>
      <c r="BL577" s="14" t="n">
        <v>0.765</v>
      </c>
      <c r="BM577" s="14" t="n">
        <v>0.11</v>
      </c>
      <c r="BN577" s="14" t="n">
        <v>1</v>
      </c>
      <c r="BO577" s="14" t="n">
        <v>0</v>
      </c>
      <c r="BP577" s="14" t="n">
        <v>0</v>
      </c>
      <c r="BQ577" s="14" t="n">
        <v>0</v>
      </c>
      <c r="BR577" s="14" t="n">
        <v>0</v>
      </c>
      <c r="BS577" s="14" t="n">
        <v>1</v>
      </c>
      <c r="BT577" s="14" t="n">
        <v>0</v>
      </c>
      <c r="BU577" s="14" t="n">
        <v>0</v>
      </c>
      <c r="BV577" s="14" t="n">
        <v>0</v>
      </c>
      <c r="BW577" s="14" t="n">
        <v>0.11</v>
      </c>
      <c r="BX577" s="14" t="n">
        <v>1</v>
      </c>
      <c r="BY577" s="14" t="n">
        <v>12.729</v>
      </c>
      <c r="BZ577" s="14" t="n">
        <v>0</v>
      </c>
      <c r="CA577" s="14" t="n">
        <v>12.729</v>
      </c>
      <c r="CB577" s="14" t="n">
        <v>0</v>
      </c>
      <c r="CC577" s="14" t="n">
        <v>102.477</v>
      </c>
      <c r="CD577" s="14" t="n">
        <v>7.95</v>
      </c>
      <c r="CE577" s="14" t="n">
        <v>0.834</v>
      </c>
      <c r="CF577" s="14" t="n">
        <v>113.749</v>
      </c>
      <c r="CG577" s="14" t="n">
        <v>0.11</v>
      </c>
      <c r="CH577" s="14" t="n">
        <v>1</v>
      </c>
      <c r="CI577" s="14" t="n">
        <v>0</v>
      </c>
      <c r="CJ577" s="14" t="n">
        <v>0</v>
      </c>
      <c r="CK577" s="14" t="n">
        <v>0</v>
      </c>
      <c r="CL577" s="14" t="n">
        <v>0</v>
      </c>
      <c r="CM577" s="14" t="n">
        <v>0</v>
      </c>
      <c r="CN577" s="14" t="n">
        <v>0</v>
      </c>
      <c r="CO577" s="14" t="n">
        <v>0</v>
      </c>
      <c r="CP577" s="14" t="n">
        <v>0</v>
      </c>
      <c r="CQ577" s="14" t="n">
        <v>1.294</v>
      </c>
      <c r="CR577" s="14" t="n">
        <v>0</v>
      </c>
      <c r="CS577" s="14" t="n">
        <v>5.158</v>
      </c>
      <c r="CT577" s="14" t="n">
        <v>7.554</v>
      </c>
      <c r="CU577" s="14" t="n">
        <v>16.097</v>
      </c>
    </row>
    <row r="578">
      <c r="A578" s="14" t="inlineStr">
        <is>
          <t>NCL2023</t>
        </is>
      </c>
      <c r="B578" s="14" t="inlineStr">
        <is>
          <t>NCL</t>
        </is>
      </c>
      <c r="C578" s="14" t="inlineStr">
        <is>
          <t>NCL</t>
        </is>
      </c>
      <c r="D578" s="14" t="inlineStr">
        <is>
          <t>New Caledonia</t>
        </is>
      </c>
      <c r="E578" s="14" t="n">
        <v>2023</v>
      </c>
      <c r="F578" s="14" t="n">
        <v>0.11</v>
      </c>
      <c r="G578" s="14" t="n">
        <v>5.77</v>
      </c>
      <c r="H578" s="14" t="n">
        <v>1.286</v>
      </c>
      <c r="I578" s="14" t="n">
        <v>0</v>
      </c>
      <c r="J578" s="14" t="n">
        <v>5.77</v>
      </c>
      <c r="K578" s="14" t="n">
        <v>0</v>
      </c>
      <c r="L578" s="14" t="n">
        <v>1</v>
      </c>
      <c r="M578" s="14" t="n">
        <v>7.886</v>
      </c>
      <c r="N578" s="14" t="n">
        <v>3.857</v>
      </c>
      <c r="O578" s="14" t="n">
        <v>0</v>
      </c>
      <c r="P578" s="14" t="n">
        <v>7.886</v>
      </c>
      <c r="Q578" s="14" t="n">
        <v>0</v>
      </c>
      <c r="R578" s="14" t="n">
        <v>1</v>
      </c>
      <c r="S578" s="14" t="n">
        <v>12.198</v>
      </c>
      <c r="T578" s="14" t="n">
        <v>7.714</v>
      </c>
      <c r="U578" s="14" t="n">
        <v>0.149</v>
      </c>
      <c r="V578" s="14" t="n">
        <v>13.54</v>
      </c>
      <c r="W578" s="14" t="n">
        <v>0.11</v>
      </c>
      <c r="X578" s="14" t="n">
        <v>1</v>
      </c>
      <c r="Y578" s="14" t="n">
        <v>6.498</v>
      </c>
      <c r="Z578" s="14" t="n">
        <v>0.802</v>
      </c>
      <c r="AA578" s="14" t="n">
        <v>0</v>
      </c>
      <c r="AB578" s="14" t="n">
        <v>6.498</v>
      </c>
      <c r="AC578" s="14" t="n">
        <v>0</v>
      </c>
      <c r="AD578" s="14" t="n">
        <v>1</v>
      </c>
      <c r="AE578" s="14" t="n">
        <v>7.784</v>
      </c>
      <c r="AF578" s="14" t="n">
        <v>1.697</v>
      </c>
      <c r="AG578" s="14" t="n">
        <v>0</v>
      </c>
      <c r="AH578" s="14" t="n">
        <v>7.784</v>
      </c>
      <c r="AI578" s="14" t="n">
        <v>0</v>
      </c>
      <c r="AJ578" s="14" t="n">
        <v>1</v>
      </c>
      <c r="AK578" s="14" t="n">
        <v>15.498</v>
      </c>
      <c r="AL578" s="14" t="n">
        <v>8.042</v>
      </c>
      <c r="AM578" s="14" t="n">
        <v>0.189</v>
      </c>
      <c r="AN578" s="14" t="n">
        <v>17.202</v>
      </c>
      <c r="AO578" s="14" t="n">
        <v>0.11</v>
      </c>
      <c r="AP578" s="14" t="n">
        <v>1</v>
      </c>
      <c r="AQ578" s="14" t="n">
        <v>0.749</v>
      </c>
      <c r="AR578" s="14" t="n">
        <v>0.129</v>
      </c>
      <c r="AS578" s="14" t="n">
        <v>0.008999999999999999</v>
      </c>
      <c r="AT578" s="14" t="n">
        <v>0.831</v>
      </c>
      <c r="AU578" s="14" t="n">
        <v>0.11</v>
      </c>
      <c r="AV578" s="14" t="n">
        <v>1</v>
      </c>
      <c r="AW578" s="14" t="n">
        <v>0.783</v>
      </c>
      <c r="AX578" s="14" t="n">
        <v>0.129</v>
      </c>
      <c r="AY578" s="14" t="n">
        <v>0.01</v>
      </c>
      <c r="AZ578" s="14" t="n">
        <v>0.869</v>
      </c>
      <c r="BA578" s="14" t="n">
        <v>0.11</v>
      </c>
      <c r="BB578" s="14" t="n">
        <v>1</v>
      </c>
      <c r="BC578" s="14" t="n">
        <v>0.527</v>
      </c>
      <c r="BD578" s="14" t="n">
        <v>0.129</v>
      </c>
      <c r="BE578" s="14" t="n">
        <v>0.006</v>
      </c>
      <c r="BF578" s="14" t="n">
        <v>0.585</v>
      </c>
      <c r="BG578" s="14" t="n">
        <v>0.11</v>
      </c>
      <c r="BH578" s="14" t="n">
        <v>1</v>
      </c>
      <c r="BI578" s="14" t="n">
        <v>0.64</v>
      </c>
      <c r="BJ578" s="14" t="n">
        <v>0.129</v>
      </c>
      <c r="BK578" s="14" t="n">
        <v>0.008</v>
      </c>
      <c r="BL578" s="14" t="n">
        <v>0.71</v>
      </c>
      <c r="BM578" s="14" t="n">
        <v>0.11</v>
      </c>
      <c r="BN578" s="14" t="n">
        <v>1</v>
      </c>
      <c r="BO578" s="14" t="n">
        <v>0</v>
      </c>
      <c r="BP578" s="14" t="n">
        <v>0</v>
      </c>
      <c r="BQ578" s="14" t="n">
        <v>0</v>
      </c>
      <c r="BR578" s="14" t="n">
        <v>0</v>
      </c>
      <c r="BS578" s="14" t="n">
        <v>1</v>
      </c>
      <c r="BT578" s="14" t="n">
        <v>0</v>
      </c>
      <c r="BU578" s="14" t="n">
        <v>0</v>
      </c>
      <c r="BV578" s="14" t="n">
        <v>0</v>
      </c>
      <c r="BW578" s="14" t="n">
        <v>0.11</v>
      </c>
      <c r="BX578" s="14" t="n">
        <v>1</v>
      </c>
      <c r="BY578" s="14" t="n">
        <v>13.254</v>
      </c>
      <c r="BZ578" s="14" t="n">
        <v>0</v>
      </c>
      <c r="CA578" s="14" t="n">
        <v>13.254</v>
      </c>
      <c r="CB578" s="14" t="n">
        <v>0</v>
      </c>
      <c r="CC578" s="14" t="n">
        <v>87.07899999999999</v>
      </c>
      <c r="CD578" s="14" t="n">
        <v>7.95</v>
      </c>
      <c r="CE578" s="14" t="n">
        <v>1.061</v>
      </c>
      <c r="CF578" s="14" t="n">
        <v>96.658</v>
      </c>
      <c r="CG578" s="14" t="n">
        <v>0.11</v>
      </c>
      <c r="CH578" s="14" t="n">
        <v>1</v>
      </c>
      <c r="CI578" s="14" t="n">
        <v>0</v>
      </c>
      <c r="CJ578" s="14" t="n">
        <v>0</v>
      </c>
      <c r="CK578" s="14" t="n">
        <v>0</v>
      </c>
      <c r="CL578" s="14" t="n">
        <v>0</v>
      </c>
      <c r="CM578" s="14" t="n">
        <v>0</v>
      </c>
      <c r="CN578" s="14" t="n">
        <v>0</v>
      </c>
      <c r="CO578" s="14" t="n">
        <v>0</v>
      </c>
      <c r="CP578" s="14" t="n">
        <v>0</v>
      </c>
      <c r="CQ578" s="14" t="n">
        <v>1.348</v>
      </c>
      <c r="CR578" s="14" t="n">
        <v>0</v>
      </c>
      <c r="CS578" s="14" t="n">
        <v>5.37</v>
      </c>
      <c r="CT578" s="14" t="n">
        <v>4.484</v>
      </c>
      <c r="CU578" s="14" t="n">
        <v>12.529</v>
      </c>
    </row>
    <row r="579">
      <c r="A579" s="14" t="inlineStr">
        <is>
          <t>NCL2024</t>
        </is>
      </c>
      <c r="B579" s="14" t="inlineStr">
        <is>
          <t>NCL</t>
        </is>
      </c>
      <c r="C579" s="14" t="inlineStr">
        <is>
          <t>NCL</t>
        </is>
      </c>
      <c r="D579" s="14" t="inlineStr">
        <is>
          <t>New Caledonia</t>
        </is>
      </c>
      <c r="E579" s="14" t="n">
        <v>2024</v>
      </c>
      <c r="F579" s="14" t="n">
        <v>0.11</v>
      </c>
      <c r="G579" s="14" t="n">
        <v>4.833</v>
      </c>
      <c r="H579" s="14" t="n">
        <v>1.324</v>
      </c>
      <c r="I579" s="14" t="n">
        <v>0</v>
      </c>
      <c r="J579" s="14" t="n">
        <v>4.833</v>
      </c>
      <c r="K579" s="14" t="n">
        <v>0</v>
      </c>
      <c r="L579" s="14" t="n">
        <v>1</v>
      </c>
      <c r="M579" s="14" t="n">
        <v>7.124</v>
      </c>
      <c r="N579" s="14" t="n">
        <v>3.971</v>
      </c>
      <c r="O579" s="14" t="n">
        <v>0</v>
      </c>
      <c r="P579" s="14" t="n">
        <v>7.124</v>
      </c>
      <c r="Q579" s="14" t="n">
        <v>0</v>
      </c>
      <c r="R579" s="14" t="n">
        <v>1</v>
      </c>
      <c r="S579" s="14" t="n">
        <v>11.451</v>
      </c>
      <c r="T579" s="14" t="n">
        <v>7.942</v>
      </c>
      <c r="U579" s="14" t="n">
        <v>0.172</v>
      </c>
      <c r="V579" s="14" t="n">
        <v>12.71</v>
      </c>
      <c r="W579" s="14" t="n">
        <v>0.11</v>
      </c>
      <c r="X579" s="14" t="n">
        <v>1</v>
      </c>
      <c r="Y579" s="14" t="n">
        <v>6.513</v>
      </c>
      <c r="Z579" s="14" t="n">
        <v>0.804</v>
      </c>
      <c r="AA579" s="14" t="n">
        <v>0</v>
      </c>
      <c r="AB579" s="14" t="n">
        <v>6.513</v>
      </c>
      <c r="AC579" s="14" t="n">
        <v>0</v>
      </c>
      <c r="AD579" s="14" t="n">
        <v>1</v>
      </c>
      <c r="AE579" s="14" t="n">
        <v>7.837</v>
      </c>
      <c r="AF579" s="14" t="n">
        <v>1.708</v>
      </c>
      <c r="AG579" s="14" t="n">
        <v>0</v>
      </c>
      <c r="AH579" s="14" t="n">
        <v>7.837</v>
      </c>
      <c r="AI579" s="14" t="n">
        <v>0</v>
      </c>
      <c r="AJ579" s="14" t="n">
        <v>1</v>
      </c>
      <c r="AK579" s="14" t="n">
        <v>15.778</v>
      </c>
      <c r="AL579" s="14" t="n">
        <v>8.186999999999999</v>
      </c>
      <c r="AM579" s="14" t="n">
        <v>0.236</v>
      </c>
      <c r="AN579" s="14" t="n">
        <v>17.514</v>
      </c>
      <c r="AO579" s="14" t="n">
        <v>0.11</v>
      </c>
      <c r="AP579" s="14" t="n">
        <v>1</v>
      </c>
      <c r="AQ579" s="14" t="n">
        <v>0.72</v>
      </c>
      <c r="AR579" s="14" t="n">
        <v>0.132</v>
      </c>
      <c r="AS579" s="14" t="n">
        <v>0.011</v>
      </c>
      <c r="AT579" s="14" t="n">
        <v>0.799</v>
      </c>
      <c r="AU579" s="14" t="n">
        <v>0.11</v>
      </c>
      <c r="AV579" s="14" t="n">
        <v>1</v>
      </c>
      <c r="AW579" s="14" t="n">
        <v>0.734</v>
      </c>
      <c r="AX579" s="14" t="n">
        <v>0.132</v>
      </c>
      <c r="AY579" s="14" t="n">
        <v>0.011</v>
      </c>
      <c r="AZ579" s="14" t="n">
        <v>0.8139999999999999</v>
      </c>
      <c r="BA579" s="14" t="n">
        <v>0.11</v>
      </c>
      <c r="BB579" s="14" t="n">
        <v>1</v>
      </c>
      <c r="BC579" s="14" t="n">
        <v>0.51</v>
      </c>
      <c r="BD579" s="14" t="n">
        <v>0.132</v>
      </c>
      <c r="BE579" s="14" t="n">
        <v>0.008</v>
      </c>
      <c r="BF579" s="14" t="n">
        <v>0.5659999999999999</v>
      </c>
      <c r="BG579" s="14" t="n">
        <v>0.11</v>
      </c>
      <c r="BH579" s="14" t="n">
        <v>1</v>
      </c>
      <c r="BI579" s="14" t="n">
        <v>0.652</v>
      </c>
      <c r="BJ579" s="14" t="n">
        <v>0.132</v>
      </c>
      <c r="BK579" s="14" t="n">
        <v>0.01</v>
      </c>
      <c r="BL579" s="14" t="n">
        <v>0.724</v>
      </c>
      <c r="BM579" s="14" t="n">
        <v>0.11</v>
      </c>
      <c r="BN579" s="14" t="n">
        <v>1</v>
      </c>
      <c r="BO579" s="14" t="n">
        <v>0</v>
      </c>
      <c r="BP579" s="14" t="n">
        <v>0</v>
      </c>
      <c r="BQ579" s="14" t="n">
        <v>0</v>
      </c>
      <c r="BR579" s="14" t="n">
        <v>0</v>
      </c>
      <c r="BS579" s="14" t="n">
        <v>1</v>
      </c>
      <c r="BT579" s="14" t="n">
        <v>0</v>
      </c>
      <c r="BU579" s="14" t="n">
        <v>0</v>
      </c>
      <c r="BV579" s="14" t="n">
        <v>0</v>
      </c>
      <c r="BW579" s="14" t="n">
        <v>0.11</v>
      </c>
      <c r="BX579" s="14" t="n">
        <v>1</v>
      </c>
      <c r="BY579" s="14" t="n">
        <v>13.646</v>
      </c>
      <c r="BZ579" s="14" t="n">
        <v>0</v>
      </c>
      <c r="CA579" s="14" t="n">
        <v>13.646</v>
      </c>
      <c r="CB579" s="14" t="n">
        <v>0</v>
      </c>
      <c r="CC579" s="14" t="n">
        <v>86.38500000000001</v>
      </c>
      <c r="CD579" s="14" t="n">
        <v>7.95</v>
      </c>
      <c r="CE579" s="14" t="n">
        <v>1.294</v>
      </c>
      <c r="CF579" s="14" t="n">
        <v>95.88800000000001</v>
      </c>
      <c r="CG579" s="14" t="n">
        <v>0.11</v>
      </c>
      <c r="CH579" s="14" t="n">
        <v>1</v>
      </c>
      <c r="CI579" s="14" t="n">
        <v>0</v>
      </c>
      <c r="CJ579" s="14" t="n">
        <v>0</v>
      </c>
      <c r="CK579" s="14" t="n">
        <v>0</v>
      </c>
      <c r="CL579" s="14" t="n">
        <v>0</v>
      </c>
      <c r="CM579" s="14" t="n">
        <v>0</v>
      </c>
      <c r="CN579" s="14" t="n">
        <v>0</v>
      </c>
      <c r="CO579" s="14" t="n">
        <v>0</v>
      </c>
      <c r="CP579" s="14" t="n">
        <v>0</v>
      </c>
      <c r="CQ579" s="14" t="n">
        <v>1.387</v>
      </c>
      <c r="CR579" s="14" t="n">
        <v>0</v>
      </c>
      <c r="CS579" s="14" t="n">
        <v>5.529</v>
      </c>
      <c r="CT579" s="14" t="n">
        <v>3.509</v>
      </c>
      <c r="CU579" s="14" t="n">
        <v>10.896</v>
      </c>
    </row>
    <row r="580">
      <c r="A580" s="14" t="inlineStr">
        <is>
          <t>NZL2021</t>
        </is>
      </c>
      <c r="B580" s="14" t="inlineStr">
        <is>
          <t>NZL</t>
        </is>
      </c>
      <c r="C580" s="14" t="inlineStr">
        <is>
          <t>NZL</t>
        </is>
      </c>
      <c r="D580" s="14" t="inlineStr">
        <is>
          <t>New Zealand</t>
        </is>
      </c>
      <c r="E580" s="14" t="n">
        <v>2021</v>
      </c>
      <c r="F580" s="14" t="n">
        <v>0.15</v>
      </c>
      <c r="G580" s="14" t="n">
        <v>3.496</v>
      </c>
      <c r="H580" s="14" t="n">
        <v>0.903</v>
      </c>
      <c r="I580" s="14" t="n">
        <v>1.873</v>
      </c>
      <c r="J580" s="14" t="n">
        <v>5.369</v>
      </c>
      <c r="K580" s="14" t="n">
        <v>0</v>
      </c>
      <c r="L580" s="14" t="n">
        <v>1</v>
      </c>
      <c r="M580" s="14" t="n">
        <v>5.842</v>
      </c>
      <c r="N580" s="14" t="n">
        <v>2.709</v>
      </c>
      <c r="O580" s="14" t="n">
        <v>1.883</v>
      </c>
      <c r="P580" s="14" t="n">
        <v>7.725</v>
      </c>
      <c r="Q580" s="14" t="n">
        <v>0</v>
      </c>
      <c r="R580" s="14" t="n">
        <v>1</v>
      </c>
      <c r="S580" s="14" t="n">
        <v>8.012</v>
      </c>
      <c r="T580" s="14" t="n">
        <v>5.419</v>
      </c>
      <c r="U580" s="14" t="n">
        <v>1.928</v>
      </c>
      <c r="V580" s="14" t="n">
        <v>11.431</v>
      </c>
      <c r="W580" s="14" t="n">
        <v>0.15</v>
      </c>
      <c r="X580" s="14" t="n">
        <v>1</v>
      </c>
      <c r="Y580" s="14" t="n">
        <v>5.849</v>
      </c>
      <c r="Z580" s="14" t="n">
        <v>0.646</v>
      </c>
      <c r="AA580" s="14" t="n">
        <v>2.404</v>
      </c>
      <c r="AB580" s="14" t="n">
        <v>8.253</v>
      </c>
      <c r="AC580" s="14" t="n">
        <v>0</v>
      </c>
      <c r="AD580" s="14" t="n">
        <v>1</v>
      </c>
      <c r="AE580" s="14" t="n">
        <v>5.779</v>
      </c>
      <c r="AF580" s="14" t="n">
        <v>1.137</v>
      </c>
      <c r="AG580" s="14" t="n">
        <v>2.475</v>
      </c>
      <c r="AH580" s="14" t="n">
        <v>8.253</v>
      </c>
      <c r="AI580" s="14" t="n">
        <v>0</v>
      </c>
      <c r="AJ580" s="14" t="n">
        <v>1</v>
      </c>
      <c r="AK580" s="14" t="n">
        <v>22.175</v>
      </c>
      <c r="AL580" s="14" t="n">
        <v>10.884</v>
      </c>
      <c r="AM580" s="14" t="n">
        <v>1.9</v>
      </c>
      <c r="AN580" s="14" t="n">
        <v>27.686</v>
      </c>
      <c r="AO580" s="14" t="n">
        <v>0.15</v>
      </c>
      <c r="AP580" s="14" t="n">
        <v>1</v>
      </c>
      <c r="AQ580" s="14" t="n">
        <v>0.621</v>
      </c>
      <c r="AR580" s="14" t="n">
        <v>0.114</v>
      </c>
      <c r="AS580" s="14" t="n">
        <v>0.737</v>
      </c>
      <c r="AT580" s="14" t="n">
        <v>1.562</v>
      </c>
      <c r="AU580" s="14" t="n">
        <v>0.15</v>
      </c>
      <c r="AV580" s="14" t="n">
        <v>1</v>
      </c>
      <c r="AW580" s="14" t="n">
        <v>0.593</v>
      </c>
      <c r="AX580" s="14" t="n">
        <v>0.114</v>
      </c>
      <c r="AY580" s="14" t="n">
        <v>0.28</v>
      </c>
      <c r="AZ580" s="14" t="n">
        <v>1.004</v>
      </c>
      <c r="BA580" s="14" t="n">
        <v>0.15</v>
      </c>
      <c r="BB580" s="14" t="n">
        <v>1</v>
      </c>
      <c r="BC580" s="14" t="n">
        <v>0.44</v>
      </c>
      <c r="BD580" s="14" t="n">
        <v>0.114</v>
      </c>
      <c r="BE580" s="14" t="n">
        <v>0.536</v>
      </c>
      <c r="BF580" s="14" t="n">
        <v>1.122</v>
      </c>
      <c r="BG580" s="14" t="n">
        <v>0.15</v>
      </c>
      <c r="BH580" s="14" t="n">
        <v>1</v>
      </c>
      <c r="BI580" s="14" t="n">
        <v>0.5600000000000001</v>
      </c>
      <c r="BJ580" s="14" t="n">
        <v>0.114</v>
      </c>
      <c r="BK580" s="14" t="n">
        <v>-0.023</v>
      </c>
      <c r="BL580" s="14" t="n">
        <v>0.618</v>
      </c>
      <c r="BM580" s="14" t="n">
        <v>0.15</v>
      </c>
      <c r="BN580" s="14" t="n">
        <v>1</v>
      </c>
      <c r="BO580" s="14" t="n">
        <v>0</v>
      </c>
      <c r="BP580" s="14" t="n">
        <v>0.008999999999999999</v>
      </c>
      <c r="BQ580" s="14" t="n">
        <v>0.113</v>
      </c>
      <c r="BR580" s="14" t="n">
        <v>0</v>
      </c>
      <c r="BS580" s="14" t="n">
        <v>1</v>
      </c>
      <c r="BT580" s="14" t="n">
        <v>0</v>
      </c>
      <c r="BU580" s="14" t="n">
        <v>0</v>
      </c>
      <c r="BV580" s="14" t="n">
        <v>0.203</v>
      </c>
      <c r="BW580" s="14" t="n">
        <v>0.15</v>
      </c>
      <c r="BX580" s="14" t="n">
        <v>0.667</v>
      </c>
      <c r="BY580" s="14" t="n">
        <v>11.787</v>
      </c>
      <c r="BZ580" s="14" t="n">
        <v>0</v>
      </c>
      <c r="CA580" s="14" t="n">
        <v>11.787</v>
      </c>
      <c r="CB580" s="14" t="n">
        <v>0</v>
      </c>
      <c r="CC580" s="14" t="n">
        <v>81.69499999999999</v>
      </c>
      <c r="CD580" s="14" t="n">
        <v>7.95</v>
      </c>
      <c r="CE580" s="14" t="n">
        <v>-8.095000000000001</v>
      </c>
      <c r="CF580" s="14" t="n">
        <v>84.64</v>
      </c>
      <c r="CG580" s="14" t="n">
        <v>0</v>
      </c>
      <c r="CH580" s="14" t="n">
        <v>1</v>
      </c>
      <c r="CI580" s="14" t="n">
        <v>0</v>
      </c>
      <c r="CJ580" s="14" t="n">
        <v>0</v>
      </c>
      <c r="CK580" s="14" t="n">
        <v>0</v>
      </c>
      <c r="CL580" s="14" t="n">
        <v>0</v>
      </c>
      <c r="CM580" s="14" t="n">
        <v>0</v>
      </c>
      <c r="CN580" s="14" t="n">
        <v>0</v>
      </c>
      <c r="CO580" s="14" t="n">
        <v>0</v>
      </c>
      <c r="CP580" s="14" t="n">
        <v>0.42</v>
      </c>
      <c r="CQ580" s="14" t="n">
        <v>1.198</v>
      </c>
      <c r="CR580" s="14" t="n">
        <v>0</v>
      </c>
      <c r="CS580" s="14" t="n">
        <v>5.042</v>
      </c>
      <c r="CT580" s="14" t="n">
        <v>3.604</v>
      </c>
      <c r="CU580" s="14" t="n">
        <v>9.407999999999999</v>
      </c>
    </row>
    <row r="581">
      <c r="A581" s="14" t="inlineStr">
        <is>
          <t>NZL2022</t>
        </is>
      </c>
      <c r="B581" s="14" t="inlineStr">
        <is>
          <t>NZL</t>
        </is>
      </c>
      <c r="C581" s="14" t="inlineStr">
        <is>
          <t>NZL</t>
        </is>
      </c>
      <c r="D581" s="14" t="inlineStr">
        <is>
          <t>New Zealand</t>
        </is>
      </c>
      <c r="E581" s="14" t="n">
        <v>2022</v>
      </c>
      <c r="F581" s="14" t="n">
        <v>0.15</v>
      </c>
      <c r="G581" s="14" t="n">
        <v>4.368</v>
      </c>
      <c r="H581" s="14" t="n">
        <v>0.838</v>
      </c>
      <c r="I581" s="14" t="n">
        <v>4.962</v>
      </c>
      <c r="J581" s="14" t="n">
        <v>9.33</v>
      </c>
      <c r="K581" s="14" t="n">
        <v>0</v>
      </c>
      <c r="L581" s="14" t="n">
        <v>1</v>
      </c>
      <c r="M581" s="14" t="n">
        <v>5.517</v>
      </c>
      <c r="N581" s="14" t="n">
        <v>2.514</v>
      </c>
      <c r="O581" s="14" t="n">
        <v>4.989</v>
      </c>
      <c r="P581" s="14" t="n">
        <v>10.506</v>
      </c>
      <c r="Q581" s="14" t="n">
        <v>0</v>
      </c>
      <c r="R581" s="14" t="n">
        <v>1</v>
      </c>
      <c r="S581" s="14" t="n">
        <v>8.558</v>
      </c>
      <c r="T581" s="14" t="n">
        <v>5.027</v>
      </c>
      <c r="U581" s="14" t="n">
        <v>5.26</v>
      </c>
      <c r="V581" s="14" t="n">
        <v>15.716</v>
      </c>
      <c r="W581" s="14" t="n">
        <v>0.15</v>
      </c>
      <c r="X581" s="14" t="n">
        <v>1</v>
      </c>
      <c r="Y581" s="14" t="n">
        <v>12.63</v>
      </c>
      <c r="Z581" s="14" t="n">
        <v>1.325</v>
      </c>
      <c r="AA581" s="14" t="n">
        <v>-1.354</v>
      </c>
      <c r="AB581" s="14" t="n">
        <v>11.276</v>
      </c>
      <c r="AC581" s="14" t="n">
        <v>0</v>
      </c>
      <c r="AD581" s="14" t="n">
        <v>1</v>
      </c>
      <c r="AE581" s="14" t="n">
        <v>12.651</v>
      </c>
      <c r="AF581" s="14" t="n">
        <v>2.345</v>
      </c>
      <c r="AG581" s="14" t="n">
        <v>-1.374</v>
      </c>
      <c r="AH581" s="14" t="n">
        <v>11.276</v>
      </c>
      <c r="AI581" s="14" t="n">
        <v>0</v>
      </c>
      <c r="AJ581" s="14" t="n">
        <v>1</v>
      </c>
      <c r="AK581" s="14" t="n">
        <v>29.595</v>
      </c>
      <c r="AL581" s="14" t="n">
        <v>14.133</v>
      </c>
      <c r="AM581" s="14" t="n">
        <v>-6.076</v>
      </c>
      <c r="AN581" s="14" t="n">
        <v>27.047</v>
      </c>
      <c r="AO581" s="14" t="n">
        <v>0.15</v>
      </c>
      <c r="AP581" s="14" t="n">
        <v>1</v>
      </c>
      <c r="AQ581" s="14" t="n">
        <v>0.847</v>
      </c>
      <c r="AR581" s="14" t="n">
        <v>0.123</v>
      </c>
      <c r="AS581" s="14" t="n">
        <v>0.63</v>
      </c>
      <c r="AT581" s="14" t="n">
        <v>1.699</v>
      </c>
      <c r="AU581" s="14" t="n">
        <v>0.15</v>
      </c>
      <c r="AV581" s="14" t="n">
        <v>1</v>
      </c>
      <c r="AW581" s="14" t="n">
        <v>0.947</v>
      </c>
      <c r="AX581" s="14" t="n">
        <v>0.123</v>
      </c>
      <c r="AY581" s="14" t="n">
        <v>0.347</v>
      </c>
      <c r="AZ581" s="14" t="n">
        <v>1.488</v>
      </c>
      <c r="BA581" s="14" t="n">
        <v>0.15</v>
      </c>
      <c r="BB581" s="14" t="n">
        <v>1</v>
      </c>
      <c r="BC581" s="14" t="n">
        <v>0.589</v>
      </c>
      <c r="BD581" s="14" t="n">
        <v>0.123</v>
      </c>
      <c r="BE581" s="14" t="n">
        <v>0.516</v>
      </c>
      <c r="BF581" s="14" t="n">
        <v>1.27</v>
      </c>
      <c r="BG581" s="14" t="n">
        <v>0.15</v>
      </c>
      <c r="BH581" s="14" t="n">
        <v>1</v>
      </c>
      <c r="BI581" s="14" t="n">
        <v>0.6889999999999999</v>
      </c>
      <c r="BJ581" s="14" t="n">
        <v>0.123</v>
      </c>
      <c r="BK581" s="14" t="n">
        <v>-0.081</v>
      </c>
      <c r="BL581" s="14" t="n">
        <v>0.699</v>
      </c>
      <c r="BM581" s="14" t="n">
        <v>0.15</v>
      </c>
      <c r="BN581" s="14" t="n">
        <v>1</v>
      </c>
      <c r="BO581" s="14" t="n">
        <v>0</v>
      </c>
      <c r="BP581" s="14" t="n">
        <v>0</v>
      </c>
      <c r="BQ581" s="14" t="n">
        <v>0.102</v>
      </c>
      <c r="BR581" s="14" t="n">
        <v>0</v>
      </c>
      <c r="BS581" s="14" t="n">
        <v>1</v>
      </c>
      <c r="BT581" s="14" t="n">
        <v>0</v>
      </c>
      <c r="BU581" s="14" t="n">
        <v>0</v>
      </c>
      <c r="BV581" s="14" t="n">
        <v>0.187</v>
      </c>
      <c r="BW581" s="14" t="n">
        <v>0.15</v>
      </c>
      <c r="BX581" s="14" t="n">
        <v>0.667</v>
      </c>
      <c r="BY581" s="14" t="n">
        <v>12.729</v>
      </c>
      <c r="BZ581" s="14" t="n">
        <v>0</v>
      </c>
      <c r="CA581" s="14" t="n">
        <v>12.729</v>
      </c>
      <c r="CB581" s="14" t="n">
        <v>0</v>
      </c>
      <c r="CC581" s="14" t="n">
        <v>102.477</v>
      </c>
      <c r="CD581" s="14" t="n">
        <v>7.95</v>
      </c>
      <c r="CE581" s="14" t="n">
        <v>-23.306</v>
      </c>
      <c r="CF581" s="14" t="n">
        <v>91.04600000000001</v>
      </c>
      <c r="CG581" s="14" t="n">
        <v>0</v>
      </c>
      <c r="CH581" s="14" t="n">
        <v>1</v>
      </c>
      <c r="CI581" s="14" t="n">
        <v>0</v>
      </c>
      <c r="CJ581" s="14" t="n">
        <v>0</v>
      </c>
      <c r="CK581" s="14" t="n">
        <v>0</v>
      </c>
      <c r="CL581" s="14" t="n">
        <v>0</v>
      </c>
      <c r="CM581" s="14" t="n">
        <v>0</v>
      </c>
      <c r="CN581" s="14" t="n">
        <v>0</v>
      </c>
      <c r="CO581" s="14" t="n">
        <v>0</v>
      </c>
      <c r="CP581" s="14" t="n">
        <v>0.643</v>
      </c>
      <c r="CQ581" s="14" t="n">
        <v>1.294</v>
      </c>
      <c r="CR581" s="14" t="n">
        <v>0</v>
      </c>
      <c r="CS581" s="14" t="n">
        <v>5.445</v>
      </c>
      <c r="CT581" s="14" t="n">
        <v>7.554</v>
      </c>
      <c r="CU581" s="14" t="n">
        <v>16.097</v>
      </c>
    </row>
    <row r="582">
      <c r="A582" s="14" t="inlineStr">
        <is>
          <t>NZL2023</t>
        </is>
      </c>
      <c r="B582" s="14" t="inlineStr">
        <is>
          <t>NZL</t>
        </is>
      </c>
      <c r="C582" s="14" t="inlineStr">
        <is>
          <t>NZL</t>
        </is>
      </c>
      <c r="D582" s="14" t="inlineStr">
        <is>
          <t>New Zealand</t>
        </is>
      </c>
      <c r="E582" s="14" t="n">
        <v>2023</v>
      </c>
      <c r="F582" s="14" t="n">
        <v>0.15</v>
      </c>
      <c r="G582" s="14" t="n">
        <v>2.517</v>
      </c>
      <c r="H582" s="14" t="n">
        <v>0.732</v>
      </c>
      <c r="I582" s="14" t="n">
        <v>3.358</v>
      </c>
      <c r="J582" s="14" t="n">
        <v>5.875</v>
      </c>
      <c r="K582" s="14" t="n">
        <v>0</v>
      </c>
      <c r="L582" s="14" t="n">
        <v>1</v>
      </c>
      <c r="M582" s="14" t="n">
        <v>3.919</v>
      </c>
      <c r="N582" s="14" t="n">
        <v>2.197</v>
      </c>
      <c r="O582" s="14" t="n">
        <v>3.376</v>
      </c>
      <c r="P582" s="14" t="n">
        <v>7.295</v>
      </c>
      <c r="Q582" s="14" t="n">
        <v>0</v>
      </c>
      <c r="R582" s="14" t="n">
        <v>1</v>
      </c>
      <c r="S582" s="14" t="n">
        <v>6.18</v>
      </c>
      <c r="T582" s="14" t="n">
        <v>4.395</v>
      </c>
      <c r="U582" s="14" t="n">
        <v>3.617</v>
      </c>
      <c r="V582" s="14" t="n">
        <v>11.082</v>
      </c>
      <c r="W582" s="14" t="n">
        <v>0.15</v>
      </c>
      <c r="X582" s="14" t="n">
        <v>1</v>
      </c>
      <c r="Y582" s="14" t="n">
        <v>9.112</v>
      </c>
      <c r="Z582" s="14" t="n">
        <v>1.021</v>
      </c>
      <c r="AA582" s="14" t="n">
        <v>0.12</v>
      </c>
      <c r="AB582" s="14" t="n">
        <v>9.231999999999999</v>
      </c>
      <c r="AC582" s="14" t="n">
        <v>0</v>
      </c>
      <c r="AD582" s="14" t="n">
        <v>1</v>
      </c>
      <c r="AE582" s="14" t="n">
        <v>9.183999999999999</v>
      </c>
      <c r="AF582" s="14" t="n">
        <v>1.829</v>
      </c>
      <c r="AG582" s="14" t="n">
        <v>0.048</v>
      </c>
      <c r="AH582" s="14" t="n">
        <v>9.231999999999999</v>
      </c>
      <c r="AI582" s="14" t="n">
        <v>0</v>
      </c>
      <c r="AJ582" s="14" t="n">
        <v>1</v>
      </c>
      <c r="AK582" s="14" t="n">
        <v>26.435</v>
      </c>
      <c r="AL582" s="14" t="n">
        <v>13.095</v>
      </c>
      <c r="AM582" s="14" t="n">
        <v>-1.395</v>
      </c>
      <c r="AN582" s="14" t="n">
        <v>28.795</v>
      </c>
      <c r="AO582" s="14" t="n">
        <v>0.15</v>
      </c>
      <c r="AP582" s="14" t="n">
        <v>1</v>
      </c>
      <c r="AQ582" s="14" t="n">
        <v>0.749</v>
      </c>
      <c r="AR582" s="14" t="n">
        <v>0.129</v>
      </c>
      <c r="AS582" s="14" t="n">
        <v>0.623</v>
      </c>
      <c r="AT582" s="14" t="n">
        <v>1.577</v>
      </c>
      <c r="AU582" s="14" t="n">
        <v>0.15</v>
      </c>
      <c r="AV582" s="14" t="n">
        <v>1</v>
      </c>
      <c r="AW582" s="14" t="n">
        <v>0.783</v>
      </c>
      <c r="AX582" s="14" t="n">
        <v>0.129</v>
      </c>
      <c r="AY582" s="14" t="n">
        <v>0.31</v>
      </c>
      <c r="AZ582" s="14" t="n">
        <v>1.257</v>
      </c>
      <c r="BA582" s="14" t="n">
        <v>0.15</v>
      </c>
      <c r="BB582" s="14" t="n">
        <v>1</v>
      </c>
      <c r="BC582" s="14" t="n">
        <v>0.527</v>
      </c>
      <c r="BD582" s="14" t="n">
        <v>0.129</v>
      </c>
      <c r="BE582" s="14" t="n">
        <v>0.577</v>
      </c>
      <c r="BF582" s="14" t="n">
        <v>1.271</v>
      </c>
      <c r="BG582" s="14" t="n">
        <v>0.15</v>
      </c>
      <c r="BH582" s="14" t="n">
        <v>1</v>
      </c>
      <c r="BI582" s="14" t="n">
        <v>0.64</v>
      </c>
      <c r="BJ582" s="14" t="n">
        <v>0.129</v>
      </c>
      <c r="BK582" s="14" t="n">
        <v>-0.031</v>
      </c>
      <c r="BL582" s="14" t="n">
        <v>0.7</v>
      </c>
      <c r="BM582" s="14" t="n">
        <v>0.15</v>
      </c>
      <c r="BN582" s="14" t="n">
        <v>1</v>
      </c>
      <c r="BO582" s="14" t="n">
        <v>0</v>
      </c>
      <c r="BP582" s="14" t="n">
        <v>0</v>
      </c>
      <c r="BQ582" s="14" t="n">
        <v>0.098</v>
      </c>
      <c r="BR582" s="14" t="n">
        <v>0</v>
      </c>
      <c r="BS582" s="14" t="n">
        <v>1</v>
      </c>
      <c r="BT582" s="14" t="n">
        <v>0</v>
      </c>
      <c r="BU582" s="14" t="n">
        <v>0</v>
      </c>
      <c r="BV582" s="14" t="n">
        <v>0.188</v>
      </c>
      <c r="BW582" s="14" t="n">
        <v>0.15</v>
      </c>
      <c r="BX582" s="14" t="n">
        <v>0.667</v>
      </c>
      <c r="BY582" s="14" t="n">
        <v>13.254</v>
      </c>
      <c r="BZ582" s="14" t="n">
        <v>0</v>
      </c>
      <c r="CA582" s="14" t="n">
        <v>13.254</v>
      </c>
      <c r="CB582" s="14" t="n">
        <v>0</v>
      </c>
      <c r="CC582" s="14" t="n">
        <v>87.07899999999999</v>
      </c>
      <c r="CD582" s="14" t="n">
        <v>7.95</v>
      </c>
      <c r="CE582" s="14" t="n">
        <v>-7.863</v>
      </c>
      <c r="CF582" s="14" t="n">
        <v>91.098</v>
      </c>
      <c r="CG582" s="14" t="n">
        <v>0</v>
      </c>
      <c r="CH582" s="14" t="n">
        <v>1</v>
      </c>
      <c r="CI582" s="14" t="n">
        <v>0</v>
      </c>
      <c r="CJ582" s="14" t="n">
        <v>0</v>
      </c>
      <c r="CK582" s="14" t="n">
        <v>0</v>
      </c>
      <c r="CL582" s="14" t="n">
        <v>0</v>
      </c>
      <c r="CM582" s="14" t="n">
        <v>0</v>
      </c>
      <c r="CN582" s="14" t="n">
        <v>0</v>
      </c>
      <c r="CO582" s="14" t="n">
        <v>0</v>
      </c>
      <c r="CP582" s="14" t="n">
        <v>0.861</v>
      </c>
      <c r="CQ582" s="14" t="n">
        <v>1.348</v>
      </c>
      <c r="CR582" s="14" t="n">
        <v>0</v>
      </c>
      <c r="CS582" s="14" t="n">
        <v>5.669</v>
      </c>
      <c r="CT582" s="14" t="n">
        <v>4.484</v>
      </c>
      <c r="CU582" s="14" t="n">
        <v>12.529</v>
      </c>
    </row>
    <row r="583">
      <c r="A583" s="14" t="inlineStr">
        <is>
          <t>NZL2024</t>
        </is>
      </c>
      <c r="B583" s="14" t="inlineStr">
        <is>
          <t>NZL</t>
        </is>
      </c>
      <c r="C583" s="14" t="inlineStr">
        <is>
          <t>NZL</t>
        </is>
      </c>
      <c r="D583" s="14" t="inlineStr">
        <is>
          <t>New Zealand</t>
        </is>
      </c>
      <c r="E583" s="14" t="n">
        <v>2024</v>
      </c>
      <c r="F583" s="14" t="n">
        <v>0.15</v>
      </c>
      <c r="G583" s="14" t="n">
        <v>2.437</v>
      </c>
      <c r="H583" s="14" t="n">
        <v>0.754</v>
      </c>
      <c r="I583" s="14" t="n">
        <v>3.548</v>
      </c>
      <c r="J583" s="14" t="n">
        <v>5.986</v>
      </c>
      <c r="K583" s="14" t="n">
        <v>0</v>
      </c>
      <c r="L583" s="14" t="n">
        <v>1</v>
      </c>
      <c r="M583" s="14" t="n">
        <v>3.896</v>
      </c>
      <c r="N583" s="14" t="n">
        <v>2.262</v>
      </c>
      <c r="O583" s="14" t="n">
        <v>3.568</v>
      </c>
      <c r="P583" s="14" t="n">
        <v>7.463</v>
      </c>
      <c r="Q583" s="14" t="n">
        <v>0</v>
      </c>
      <c r="R583" s="14" t="n">
        <v>1</v>
      </c>
      <c r="S583" s="14" t="n">
        <v>6.208</v>
      </c>
      <c r="T583" s="14" t="n">
        <v>4.524</v>
      </c>
      <c r="U583" s="14" t="n">
        <v>3.855</v>
      </c>
      <c r="V583" s="14" t="n">
        <v>11.34</v>
      </c>
      <c r="W583" s="14" t="n">
        <v>0.15</v>
      </c>
      <c r="X583" s="14" t="n">
        <v>1</v>
      </c>
      <c r="Y583" s="14" t="n">
        <v>9.395</v>
      </c>
      <c r="Z583" s="14" t="n">
        <v>1.186</v>
      </c>
      <c r="AA583" s="14" t="n">
        <v>2.1</v>
      </c>
      <c r="AB583" s="14" t="n">
        <v>11.495</v>
      </c>
      <c r="AC583" s="14" t="n">
        <v>0</v>
      </c>
      <c r="AD583" s="14" t="n">
        <v>1</v>
      </c>
      <c r="AE583" s="14" t="n">
        <v>9.364000000000001</v>
      </c>
      <c r="AF583" s="14" t="n">
        <v>2.051</v>
      </c>
      <c r="AG583" s="14" t="n">
        <v>2.131</v>
      </c>
      <c r="AH583" s="14" t="n">
        <v>11.495</v>
      </c>
      <c r="AI583" s="14" t="n">
        <v>0</v>
      </c>
      <c r="AJ583" s="14" t="n">
        <v>1</v>
      </c>
      <c r="AK583" s="14" t="n">
        <v>24.008</v>
      </c>
      <c r="AL583" s="14" t="n">
        <v>12.211</v>
      </c>
      <c r="AM583" s="14" t="n">
        <v>0.103</v>
      </c>
      <c r="AN583" s="14" t="n">
        <v>27.728</v>
      </c>
      <c r="AO583" s="14" t="n">
        <v>0.15</v>
      </c>
      <c r="AP583" s="14" t="n">
        <v>1</v>
      </c>
      <c r="AQ583" s="14" t="n">
        <v>0.72</v>
      </c>
      <c r="AR583" s="14" t="n">
        <v>0.132</v>
      </c>
      <c r="AS583" s="14" t="n">
        <v>0.677</v>
      </c>
      <c r="AT583" s="14" t="n">
        <v>1.606</v>
      </c>
      <c r="AU583" s="14" t="n">
        <v>0.15</v>
      </c>
      <c r="AV583" s="14" t="n">
        <v>1</v>
      </c>
      <c r="AW583" s="14" t="n">
        <v>0.734</v>
      </c>
      <c r="AX583" s="14" t="n">
        <v>0.132</v>
      </c>
      <c r="AY583" s="14" t="n">
        <v>0.312</v>
      </c>
      <c r="AZ583" s="14" t="n">
        <v>1.203</v>
      </c>
      <c r="BA583" s="14" t="n">
        <v>0.15</v>
      </c>
      <c r="BB583" s="14" t="n">
        <v>1</v>
      </c>
      <c r="BC583" s="14" t="n">
        <v>0.51</v>
      </c>
      <c r="BD583" s="14" t="n">
        <v>0.132</v>
      </c>
      <c r="BE583" s="14" t="n">
        <v>0.614</v>
      </c>
      <c r="BF583" s="14" t="n">
        <v>1.293</v>
      </c>
      <c r="BG583" s="14" t="n">
        <v>0.15</v>
      </c>
      <c r="BH583" s="14" t="n">
        <v>1</v>
      </c>
      <c r="BI583" s="14" t="n">
        <v>0.652</v>
      </c>
      <c r="BJ583" s="14" t="n">
        <v>0.132</v>
      </c>
      <c r="BK583" s="14" t="n">
        <v>-0.033</v>
      </c>
      <c r="BL583" s="14" t="n">
        <v>0.712</v>
      </c>
      <c r="BM583" s="14" t="n">
        <v>0.15</v>
      </c>
      <c r="BN583" s="14" t="n">
        <v>1</v>
      </c>
      <c r="BO583" s="14" t="n">
        <v>0</v>
      </c>
      <c r="BP583" s="14" t="n">
        <v>0</v>
      </c>
      <c r="BQ583" s="14" t="n">
        <v>0.1</v>
      </c>
      <c r="BR583" s="14" t="n">
        <v>0</v>
      </c>
      <c r="BS583" s="14" t="n">
        <v>1</v>
      </c>
      <c r="BT583" s="14" t="n">
        <v>0</v>
      </c>
      <c r="BU583" s="14" t="n">
        <v>0</v>
      </c>
      <c r="BV583" s="14" t="n">
        <v>0.191</v>
      </c>
      <c r="BW583" s="14" t="n">
        <v>0.15</v>
      </c>
      <c r="BX583" s="14" t="n">
        <v>0.667</v>
      </c>
      <c r="BY583" s="14" t="n">
        <v>13.646</v>
      </c>
      <c r="BZ583" s="14" t="n">
        <v>0</v>
      </c>
      <c r="CA583" s="14" t="n">
        <v>13.646</v>
      </c>
      <c r="CB583" s="14" t="n">
        <v>0</v>
      </c>
      <c r="CC583" s="14" t="n">
        <v>86.38500000000001</v>
      </c>
      <c r="CD583" s="14" t="n">
        <v>7.95</v>
      </c>
      <c r="CE583" s="14" t="n">
        <v>-5.777</v>
      </c>
      <c r="CF583" s="14" t="n">
        <v>92.699</v>
      </c>
      <c r="CG583" s="14" t="n">
        <v>0</v>
      </c>
      <c r="CH583" s="14" t="n">
        <v>1</v>
      </c>
      <c r="CI583" s="14" t="n">
        <v>0</v>
      </c>
      <c r="CJ583" s="14" t="n">
        <v>0</v>
      </c>
      <c r="CK583" s="14" t="n">
        <v>0</v>
      </c>
      <c r="CL583" s="14" t="n">
        <v>0</v>
      </c>
      <c r="CM583" s="14" t="n">
        <v>0</v>
      </c>
      <c r="CN583" s="14" t="n">
        <v>0</v>
      </c>
      <c r="CO583" s="14" t="n">
        <v>0</v>
      </c>
      <c r="CP583" s="14" t="n">
        <v>0.861</v>
      </c>
      <c r="CQ583" s="14" t="n">
        <v>1.387</v>
      </c>
      <c r="CR583" s="14" t="n">
        <v>0</v>
      </c>
      <c r="CS583" s="14" t="n">
        <v>5.837</v>
      </c>
      <c r="CT583" s="14" t="n">
        <v>3.509</v>
      </c>
      <c r="CU583" s="14" t="n">
        <v>10.896</v>
      </c>
    </row>
    <row r="584">
      <c r="A584" s="14" t="inlineStr">
        <is>
          <t>NIC2021</t>
        </is>
      </c>
      <c r="B584" s="14" t="inlineStr">
        <is>
          <t>NIC</t>
        </is>
      </c>
      <c r="C584" s="14" t="inlineStr">
        <is>
          <t>NIC</t>
        </is>
      </c>
      <c r="D584" s="14" t="inlineStr">
        <is>
          <t>Nicaragua</t>
        </is>
      </c>
      <c r="E584" s="14" t="n">
        <v>2021</v>
      </c>
      <c r="F584" s="14" t="n">
        <v>0.15</v>
      </c>
      <c r="G584" s="14" t="n">
        <v>5.897</v>
      </c>
      <c r="H584" s="14" t="n">
        <v>1.143</v>
      </c>
      <c r="I584" s="14" t="n">
        <v>0</v>
      </c>
      <c r="J584" s="14" t="n">
        <v>5.897</v>
      </c>
      <c r="K584" s="14" t="n">
        <v>0</v>
      </c>
      <c r="L584" s="14" t="n">
        <v>1</v>
      </c>
      <c r="M584" s="14" t="n">
        <v>7.964</v>
      </c>
      <c r="N584" s="14" t="n">
        <v>3.43</v>
      </c>
      <c r="O584" s="14" t="n">
        <v>0</v>
      </c>
      <c r="P584" s="14" t="n">
        <v>7.964</v>
      </c>
      <c r="Q584" s="14" t="n">
        <v>0</v>
      </c>
      <c r="R584" s="14" t="n">
        <v>1</v>
      </c>
      <c r="S584" s="14" t="n">
        <v>11.613</v>
      </c>
      <c r="T584" s="14" t="n">
        <v>6.86</v>
      </c>
      <c r="U584" s="14" t="n">
        <v>0</v>
      </c>
      <c r="V584" s="14" t="n">
        <v>13.355</v>
      </c>
      <c r="W584" s="14" t="n">
        <v>0.15</v>
      </c>
      <c r="X584" s="14" t="n">
        <v>1</v>
      </c>
      <c r="Y584" s="14" t="n">
        <v>5.261</v>
      </c>
      <c r="Z584" s="14" t="n">
        <v>0.708</v>
      </c>
      <c r="AA584" s="14" t="n">
        <v>0</v>
      </c>
      <c r="AB584" s="14" t="n">
        <v>5.261</v>
      </c>
      <c r="AC584" s="14" t="n">
        <v>0</v>
      </c>
      <c r="AD584" s="14" t="n">
        <v>1</v>
      </c>
      <c r="AE584" s="14" t="n">
        <v>6.404</v>
      </c>
      <c r="AF584" s="14" t="n">
        <v>1.5</v>
      </c>
      <c r="AG584" s="14" t="n">
        <v>0</v>
      </c>
      <c r="AH584" s="14" t="n">
        <v>6.404</v>
      </c>
      <c r="AI584" s="14" t="n">
        <v>0</v>
      </c>
      <c r="AJ584" s="14" t="n">
        <v>1</v>
      </c>
      <c r="AK584" s="14" t="n">
        <v>13.264</v>
      </c>
      <c r="AL584" s="14" t="n">
        <v>7.127</v>
      </c>
      <c r="AM584" s="14" t="n">
        <v>0</v>
      </c>
      <c r="AN584" s="14" t="n">
        <v>15.253</v>
      </c>
      <c r="AO584" s="14" t="n">
        <v>0.15</v>
      </c>
      <c r="AP584" s="14" t="n">
        <v>1</v>
      </c>
      <c r="AQ584" s="14" t="n">
        <v>0.649</v>
      </c>
      <c r="AR584" s="14" t="n">
        <v>0.114</v>
      </c>
      <c r="AS584" s="14" t="n">
        <v>0.281</v>
      </c>
      <c r="AT584" s="14" t="n">
        <v>1.07</v>
      </c>
      <c r="AU584" s="14" t="n">
        <v>0.15</v>
      </c>
      <c r="AV584" s="14" t="n">
        <v>1</v>
      </c>
      <c r="AW584" s="14" t="n">
        <v>0.577</v>
      </c>
      <c r="AX584" s="14" t="n">
        <v>0.114</v>
      </c>
      <c r="AY584" s="14" t="n">
        <v>0.217</v>
      </c>
      <c r="AZ584" s="14" t="n">
        <v>0.913</v>
      </c>
      <c r="BA584" s="14" t="n">
        <v>0.15</v>
      </c>
      <c r="BB584" s="14" t="n">
        <v>1</v>
      </c>
      <c r="BC584" s="14" t="n">
        <v>0.458</v>
      </c>
      <c r="BD584" s="14" t="n">
        <v>0.114</v>
      </c>
      <c r="BE584" s="14" t="n">
        <v>0.08500000000000001</v>
      </c>
      <c r="BF584" s="14" t="n">
        <v>0.624</v>
      </c>
      <c r="BG584" s="14" t="n">
        <v>0.15</v>
      </c>
      <c r="BH584" s="14" t="n">
        <v>1</v>
      </c>
      <c r="BI584" s="14" t="n">
        <v>0.491</v>
      </c>
      <c r="BJ584" s="14" t="n">
        <v>0.114</v>
      </c>
      <c r="BK584" s="14" t="n">
        <v>0.292</v>
      </c>
      <c r="BL584" s="14" t="n">
        <v>0.901</v>
      </c>
      <c r="BM584" s="14" t="n">
        <v>0.15</v>
      </c>
      <c r="BN584" s="14" t="n">
        <v>1</v>
      </c>
      <c r="BO584" s="14" t="n">
        <v>0</v>
      </c>
      <c r="BP584" s="14" t="n">
        <v>0</v>
      </c>
      <c r="BQ584" s="14" t="n">
        <v>0.179</v>
      </c>
      <c r="BR584" s="14" t="n">
        <v>0</v>
      </c>
      <c r="BS584" s="14" t="n">
        <v>0.667</v>
      </c>
      <c r="BT584" s="14" t="n">
        <v>0</v>
      </c>
      <c r="BU584" s="14" t="n">
        <v>0</v>
      </c>
      <c r="BV584" s="14" t="n">
        <v>0.179</v>
      </c>
      <c r="BW584" s="14" t="n">
        <v>0.15</v>
      </c>
      <c r="BX584" s="14" t="n">
        <v>0.833</v>
      </c>
      <c r="BY584" s="14" t="n">
        <v>11.787</v>
      </c>
      <c r="BZ584" s="14" t="n">
        <v>0</v>
      </c>
      <c r="CA584" s="14" t="n">
        <v>11.787</v>
      </c>
      <c r="CB584" s="14" t="n">
        <v>0</v>
      </c>
      <c r="CC584" s="14" t="n">
        <v>78.125</v>
      </c>
      <c r="CD584" s="14" t="n">
        <v>7.95</v>
      </c>
      <c r="CE584" s="14" t="n">
        <v>1.58</v>
      </c>
      <c r="CF584" s="14" t="n">
        <v>91.66</v>
      </c>
      <c r="CG584" s="14" t="n">
        <v>0.15</v>
      </c>
      <c r="CH584" s="14" t="n">
        <v>1</v>
      </c>
      <c r="CI584" s="14" t="n">
        <v>0</v>
      </c>
      <c r="CJ584" s="14" t="n">
        <v>0</v>
      </c>
      <c r="CK584" s="14" t="n">
        <v>0</v>
      </c>
      <c r="CL584" s="14" t="n">
        <v>0</v>
      </c>
      <c r="CM584" s="14" t="n">
        <v>0</v>
      </c>
      <c r="CN584" s="14" t="n">
        <v>0</v>
      </c>
      <c r="CO584" s="14" t="n">
        <v>0</v>
      </c>
      <c r="CP584" s="14" t="n">
        <v>0</v>
      </c>
      <c r="CQ584" s="14" t="n">
        <v>1.198</v>
      </c>
      <c r="CR584" s="14" t="n">
        <v>0</v>
      </c>
      <c r="CS584" s="14" t="n">
        <v>4.776</v>
      </c>
      <c r="CT584" s="14" t="n">
        <v>4.753</v>
      </c>
      <c r="CU584" s="14" t="n">
        <v>15.983</v>
      </c>
    </row>
    <row r="585">
      <c r="A585" s="14" t="inlineStr">
        <is>
          <t>NIC2022</t>
        </is>
      </c>
      <c r="B585" s="14" t="inlineStr">
        <is>
          <t>NIC</t>
        </is>
      </c>
      <c r="C585" s="14" t="inlineStr">
        <is>
          <t>NIC</t>
        </is>
      </c>
      <c r="D585" s="14" t="inlineStr">
        <is>
          <t>Nicaragua</t>
        </is>
      </c>
      <c r="E585" s="14" t="n">
        <v>2022</v>
      </c>
      <c r="F585" s="14" t="n">
        <v>0.15</v>
      </c>
      <c r="G585" s="14" t="n">
        <v>11.72</v>
      </c>
      <c r="H585" s="14" t="n">
        <v>1.235</v>
      </c>
      <c r="I585" s="14" t="n">
        <v>0</v>
      </c>
      <c r="J585" s="14" t="n">
        <v>11.72</v>
      </c>
      <c r="K585" s="14" t="n">
        <v>0</v>
      </c>
      <c r="L585" s="14" t="n">
        <v>1</v>
      </c>
      <c r="M585" s="14" t="n">
        <v>9.782999999999999</v>
      </c>
      <c r="N585" s="14" t="n">
        <v>3.704</v>
      </c>
      <c r="O585" s="14" t="n">
        <v>0</v>
      </c>
      <c r="P585" s="14" t="n">
        <v>9.782999999999999</v>
      </c>
      <c r="Q585" s="14" t="n">
        <v>0</v>
      </c>
      <c r="R585" s="14" t="n">
        <v>1</v>
      </c>
      <c r="S585" s="14" t="n">
        <v>17.893</v>
      </c>
      <c r="T585" s="14" t="n">
        <v>7.408</v>
      </c>
      <c r="U585" s="14" t="n">
        <v>0.199</v>
      </c>
      <c r="V585" s="14" t="n">
        <v>20.577</v>
      </c>
      <c r="W585" s="14" t="n">
        <v>0.15</v>
      </c>
      <c r="X585" s="14" t="n">
        <v>1</v>
      </c>
      <c r="Y585" s="14" t="n">
        <v>5.681</v>
      </c>
      <c r="Z585" s="14" t="n">
        <v>0.764</v>
      </c>
      <c r="AA585" s="14" t="n">
        <v>0</v>
      </c>
      <c r="AB585" s="14" t="n">
        <v>5.681</v>
      </c>
      <c r="AC585" s="14" t="n">
        <v>0</v>
      </c>
      <c r="AD585" s="14" t="n">
        <v>1</v>
      </c>
      <c r="AE585" s="14" t="n">
        <v>6.916</v>
      </c>
      <c r="AF585" s="14" t="n">
        <v>1.619</v>
      </c>
      <c r="AG585" s="14" t="n">
        <v>0</v>
      </c>
      <c r="AH585" s="14" t="n">
        <v>6.916</v>
      </c>
      <c r="AI585" s="14" t="n">
        <v>0</v>
      </c>
      <c r="AJ585" s="14" t="n">
        <v>1</v>
      </c>
      <c r="AK585" s="14" t="n">
        <v>14.324</v>
      </c>
      <c r="AL585" s="14" t="n">
        <v>7.697</v>
      </c>
      <c r="AM585" s="14" t="n">
        <v>0.159</v>
      </c>
      <c r="AN585" s="14" t="n">
        <v>16.472</v>
      </c>
      <c r="AO585" s="14" t="n">
        <v>0.15</v>
      </c>
      <c r="AP585" s="14" t="n">
        <v>1</v>
      </c>
      <c r="AQ585" s="14" t="n">
        <v>0.896</v>
      </c>
      <c r="AR585" s="14" t="n">
        <v>0.123</v>
      </c>
      <c r="AS585" s="14" t="n">
        <v>0.234</v>
      </c>
      <c r="AT585" s="14" t="n">
        <v>1.3</v>
      </c>
      <c r="AU585" s="14" t="n">
        <v>0.15</v>
      </c>
      <c r="AV585" s="14" t="n">
        <v>1</v>
      </c>
      <c r="AW585" s="14" t="n">
        <v>0.89</v>
      </c>
      <c r="AX585" s="14" t="n">
        <v>0.123</v>
      </c>
      <c r="AY585" s="14" t="n">
        <v>0.134</v>
      </c>
      <c r="AZ585" s="14" t="n">
        <v>1.178</v>
      </c>
      <c r="BA585" s="14" t="n">
        <v>0.15</v>
      </c>
      <c r="BB585" s="14" t="n">
        <v>1</v>
      </c>
      <c r="BC585" s="14" t="n">
        <v>0.62</v>
      </c>
      <c r="BD585" s="14" t="n">
        <v>0.123</v>
      </c>
      <c r="BE585" s="14" t="n">
        <v>-0.044</v>
      </c>
      <c r="BF585" s="14" t="n">
        <v>0.663</v>
      </c>
      <c r="BG585" s="14" t="n">
        <v>0.15</v>
      </c>
      <c r="BH585" s="14" t="n">
        <v>1</v>
      </c>
      <c r="BI585" s="14" t="n">
        <v>0.608</v>
      </c>
      <c r="BJ585" s="14" t="n">
        <v>0.123</v>
      </c>
      <c r="BK585" s="14" t="n">
        <v>0.597</v>
      </c>
      <c r="BL585" s="14" t="n">
        <v>1.386</v>
      </c>
      <c r="BM585" s="14" t="n">
        <v>0.15</v>
      </c>
      <c r="BN585" s="14" t="n">
        <v>1</v>
      </c>
      <c r="BO585" s="14" t="n">
        <v>0</v>
      </c>
      <c r="BP585" s="14" t="n">
        <v>0</v>
      </c>
      <c r="BQ585" s="14" t="n">
        <v>0.179</v>
      </c>
      <c r="BR585" s="14" t="n">
        <v>0</v>
      </c>
      <c r="BS585" s="14" t="n">
        <v>0.667</v>
      </c>
      <c r="BT585" s="14" t="n">
        <v>0</v>
      </c>
      <c r="BU585" s="14" t="n">
        <v>0</v>
      </c>
      <c r="BV585" s="14" t="n">
        <v>0.177</v>
      </c>
      <c r="BW585" s="14" t="n">
        <v>0.15</v>
      </c>
      <c r="BX585" s="14" t="n">
        <v>0.833</v>
      </c>
      <c r="BY585" s="14" t="n">
        <v>12.729</v>
      </c>
      <c r="BZ585" s="14" t="n">
        <v>0</v>
      </c>
      <c r="CA585" s="14" t="n">
        <v>12.729</v>
      </c>
      <c r="CB585" s="14" t="n">
        <v>0</v>
      </c>
      <c r="CC585" s="14" t="n">
        <v>97.90000000000001</v>
      </c>
      <c r="CD585" s="14" t="n">
        <v>7.95</v>
      </c>
      <c r="CE585" s="14" t="n">
        <v>1.027</v>
      </c>
      <c r="CF585" s="14" t="n">
        <v>112.517</v>
      </c>
      <c r="CG585" s="14" t="n">
        <v>0.15</v>
      </c>
      <c r="CH585" s="14" t="n">
        <v>1</v>
      </c>
      <c r="CI585" s="14" t="n">
        <v>0</v>
      </c>
      <c r="CJ585" s="14" t="n">
        <v>0</v>
      </c>
      <c r="CK585" s="14" t="n">
        <v>0</v>
      </c>
      <c r="CL585" s="14" t="n">
        <v>0</v>
      </c>
      <c r="CM585" s="14" t="n">
        <v>0</v>
      </c>
      <c r="CN585" s="14" t="n">
        <v>0</v>
      </c>
      <c r="CO585" s="14" t="n">
        <v>0</v>
      </c>
      <c r="CP585" s="14" t="n">
        <v>0</v>
      </c>
      <c r="CQ585" s="14" t="n">
        <v>1.294</v>
      </c>
      <c r="CR585" s="14" t="n">
        <v>0</v>
      </c>
      <c r="CS585" s="14" t="n">
        <v>5.158</v>
      </c>
      <c r="CT585" s="14" t="n">
        <v>10.485</v>
      </c>
      <c r="CU585" s="14" t="n">
        <v>29.494</v>
      </c>
    </row>
    <row r="586">
      <c r="A586" s="14" t="inlineStr">
        <is>
          <t>NIC2023</t>
        </is>
      </c>
      <c r="B586" s="14" t="inlineStr">
        <is>
          <t>NIC</t>
        </is>
      </c>
      <c r="C586" s="14" t="inlineStr">
        <is>
          <t>NIC</t>
        </is>
      </c>
      <c r="D586" s="14" t="inlineStr">
        <is>
          <t>Nicaragua</t>
        </is>
      </c>
      <c r="E586" s="14" t="n">
        <v>2023</v>
      </c>
      <c r="F586" s="14" t="n">
        <v>0.15</v>
      </c>
      <c r="G586" s="14" t="n">
        <v>6.147</v>
      </c>
      <c r="H586" s="14" t="n">
        <v>1.286</v>
      </c>
      <c r="I586" s="14" t="n">
        <v>0</v>
      </c>
      <c r="J586" s="14" t="n">
        <v>6.147</v>
      </c>
      <c r="K586" s="14" t="n">
        <v>0</v>
      </c>
      <c r="L586" s="14" t="n">
        <v>1</v>
      </c>
      <c r="M586" s="14" t="n">
        <v>7.886</v>
      </c>
      <c r="N586" s="14" t="n">
        <v>3.857</v>
      </c>
      <c r="O586" s="14" t="n">
        <v>0</v>
      </c>
      <c r="P586" s="14" t="n">
        <v>7.886</v>
      </c>
      <c r="Q586" s="14" t="n">
        <v>0</v>
      </c>
      <c r="R586" s="14" t="n">
        <v>1</v>
      </c>
      <c r="S586" s="14" t="n">
        <v>12.575</v>
      </c>
      <c r="T586" s="14" t="n">
        <v>7.714</v>
      </c>
      <c r="U586" s="14" t="n">
        <v>0.209</v>
      </c>
      <c r="V586" s="14" t="n">
        <v>14.461</v>
      </c>
      <c r="W586" s="14" t="n">
        <v>0.15</v>
      </c>
      <c r="X586" s="14" t="n">
        <v>1</v>
      </c>
      <c r="Y586" s="14" t="n">
        <v>5.916</v>
      </c>
      <c r="Z586" s="14" t="n">
        <v>0.796</v>
      </c>
      <c r="AA586" s="14" t="n">
        <v>0</v>
      </c>
      <c r="AB586" s="14" t="n">
        <v>5.916</v>
      </c>
      <c r="AC586" s="14" t="n">
        <v>0</v>
      </c>
      <c r="AD586" s="14" t="n">
        <v>1</v>
      </c>
      <c r="AE586" s="14" t="n">
        <v>7.201</v>
      </c>
      <c r="AF586" s="14" t="n">
        <v>1.686</v>
      </c>
      <c r="AG586" s="14" t="n">
        <v>0</v>
      </c>
      <c r="AH586" s="14" t="n">
        <v>7.201</v>
      </c>
      <c r="AI586" s="14" t="n">
        <v>0</v>
      </c>
      <c r="AJ586" s="14" t="n">
        <v>1</v>
      </c>
      <c r="AK586" s="14" t="n">
        <v>14.915</v>
      </c>
      <c r="AL586" s="14" t="n">
        <v>8.013999999999999</v>
      </c>
      <c r="AM586" s="14" t="n">
        <v>0.248</v>
      </c>
      <c r="AN586" s="14" t="n">
        <v>17.152</v>
      </c>
      <c r="AO586" s="14" t="n">
        <v>0.15</v>
      </c>
      <c r="AP586" s="14" t="n">
        <v>1</v>
      </c>
      <c r="AQ586" s="14" t="n">
        <v>0.791</v>
      </c>
      <c r="AR586" s="14" t="n">
        <v>0.129</v>
      </c>
      <c r="AS586" s="14" t="n">
        <v>0.345</v>
      </c>
      <c r="AT586" s="14" t="n">
        <v>1.306</v>
      </c>
      <c r="AU586" s="14" t="n">
        <v>0.15</v>
      </c>
      <c r="AV586" s="14" t="n">
        <v>1</v>
      </c>
      <c r="AW586" s="14" t="n">
        <v>0.618</v>
      </c>
      <c r="AX586" s="14" t="n">
        <v>0.129</v>
      </c>
      <c r="AY586" s="14" t="n">
        <v>0.423</v>
      </c>
      <c r="AZ586" s="14" t="n">
        <v>1.197</v>
      </c>
      <c r="BA586" s="14" t="n">
        <v>0.15</v>
      </c>
      <c r="BB586" s="14" t="n">
        <v>1</v>
      </c>
      <c r="BC586" s="14" t="n">
        <v>0.554</v>
      </c>
      <c r="BD586" s="14" t="n">
        <v>0.129</v>
      </c>
      <c r="BE586" s="14" t="n">
        <v>0.017</v>
      </c>
      <c r="BF586" s="14" t="n">
        <v>0.657</v>
      </c>
      <c r="BG586" s="14" t="n">
        <v>0.15</v>
      </c>
      <c r="BH586" s="14" t="n">
        <v>1</v>
      </c>
      <c r="BI586" s="14" t="n">
        <v>0.5570000000000001</v>
      </c>
      <c r="BJ586" s="14" t="n">
        <v>0.129</v>
      </c>
      <c r="BK586" s="14" t="n">
        <v>0.651</v>
      </c>
      <c r="BL586" s="14" t="n">
        <v>1.389</v>
      </c>
      <c r="BM586" s="14" t="n">
        <v>0.15</v>
      </c>
      <c r="BN586" s="14" t="n">
        <v>1</v>
      </c>
      <c r="BO586" s="14" t="n">
        <v>0</v>
      </c>
      <c r="BP586" s="14" t="n">
        <v>0</v>
      </c>
      <c r="BQ586" s="14" t="n">
        <v>0.176</v>
      </c>
      <c r="BR586" s="14" t="n">
        <v>0</v>
      </c>
      <c r="BS586" s="14" t="n">
        <v>0.667</v>
      </c>
      <c r="BT586" s="14" t="n">
        <v>0</v>
      </c>
      <c r="BU586" s="14" t="n">
        <v>0</v>
      </c>
      <c r="BV586" s="14" t="n">
        <v>0.174</v>
      </c>
      <c r="BW586" s="14" t="n">
        <v>0.15</v>
      </c>
      <c r="BX586" s="14" t="n">
        <v>0.833</v>
      </c>
      <c r="BY586" s="14" t="n">
        <v>13.254</v>
      </c>
      <c r="BZ586" s="14" t="n">
        <v>0</v>
      </c>
      <c r="CA586" s="14" t="n">
        <v>13.254</v>
      </c>
      <c r="CB586" s="14" t="n">
        <v>0</v>
      </c>
      <c r="CC586" s="14" t="n">
        <v>83.248</v>
      </c>
      <c r="CD586" s="14" t="n">
        <v>7.95</v>
      </c>
      <c r="CE586" s="14" t="n">
        <v>3.799</v>
      </c>
      <c r="CF586" s="14" t="n">
        <v>98.46899999999999</v>
      </c>
      <c r="CG586" s="14" t="n">
        <v>0.15</v>
      </c>
      <c r="CH586" s="14" t="n">
        <v>1</v>
      </c>
      <c r="CI586" s="14" t="n">
        <v>0</v>
      </c>
      <c r="CJ586" s="14" t="n">
        <v>0</v>
      </c>
      <c r="CK586" s="14" t="n">
        <v>0</v>
      </c>
      <c r="CL586" s="14" t="n">
        <v>0</v>
      </c>
      <c r="CM586" s="14" t="n">
        <v>0</v>
      </c>
      <c r="CN586" s="14" t="n">
        <v>0</v>
      </c>
      <c r="CO586" s="14" t="n">
        <v>0</v>
      </c>
      <c r="CP586" s="14" t="n">
        <v>0</v>
      </c>
      <c r="CQ586" s="14" t="n">
        <v>1.348</v>
      </c>
      <c r="CR586" s="14" t="n">
        <v>0</v>
      </c>
      <c r="CS586" s="14" t="n">
        <v>5.37</v>
      </c>
      <c r="CT586" s="14" t="n">
        <v>4.861</v>
      </c>
      <c r="CU586" s="14" t="n">
        <v>11.192</v>
      </c>
    </row>
    <row r="587">
      <c r="A587" s="14" t="inlineStr">
        <is>
          <t>NIC2024</t>
        </is>
      </c>
      <c r="B587" s="14" t="inlineStr">
        <is>
          <t>NIC</t>
        </is>
      </c>
      <c r="C587" s="14" t="inlineStr">
        <is>
          <t>NIC</t>
        </is>
      </c>
      <c r="D587" s="14" t="inlineStr">
        <is>
          <t>Nicaragua</t>
        </is>
      </c>
      <c r="E587" s="14" t="n">
        <v>2024</v>
      </c>
      <c r="F587" s="14" t="n">
        <v>0.15</v>
      </c>
      <c r="G587" s="14" t="n">
        <v>5.575</v>
      </c>
      <c r="H587" s="14" t="n">
        <v>1.324</v>
      </c>
      <c r="I587" s="14" t="n">
        <v>0</v>
      </c>
      <c r="J587" s="14" t="n">
        <v>5.575</v>
      </c>
      <c r="K587" s="14" t="n">
        <v>0</v>
      </c>
      <c r="L587" s="14" t="n">
        <v>1</v>
      </c>
      <c r="M587" s="14" t="n">
        <v>7.124</v>
      </c>
      <c r="N587" s="14" t="n">
        <v>3.971</v>
      </c>
      <c r="O587" s="14" t="n">
        <v>0</v>
      </c>
      <c r="P587" s="14" t="n">
        <v>7.124</v>
      </c>
      <c r="Q587" s="14" t="n">
        <v>0</v>
      </c>
      <c r="R587" s="14" t="n">
        <v>1</v>
      </c>
      <c r="S587" s="14" t="n">
        <v>12.193</v>
      </c>
      <c r="T587" s="14" t="n">
        <v>7.942</v>
      </c>
      <c r="U587" s="14" t="n">
        <v>0.249</v>
      </c>
      <c r="V587" s="14" t="n">
        <v>14.022</v>
      </c>
      <c r="W587" s="14" t="n">
        <v>0.15</v>
      </c>
      <c r="X587" s="14" t="n">
        <v>1</v>
      </c>
      <c r="Y587" s="14" t="n">
        <v>6.09</v>
      </c>
      <c r="Z587" s="14" t="n">
        <v>0.819</v>
      </c>
      <c r="AA587" s="14" t="n">
        <v>0</v>
      </c>
      <c r="AB587" s="14" t="n">
        <v>6.09</v>
      </c>
      <c r="AC587" s="14" t="n">
        <v>0</v>
      </c>
      <c r="AD587" s="14" t="n">
        <v>1</v>
      </c>
      <c r="AE587" s="14" t="n">
        <v>7.414</v>
      </c>
      <c r="AF587" s="14" t="n">
        <v>1.736</v>
      </c>
      <c r="AG587" s="14" t="n">
        <v>0</v>
      </c>
      <c r="AH587" s="14" t="n">
        <v>7.414</v>
      </c>
      <c r="AI587" s="14" t="n">
        <v>0</v>
      </c>
      <c r="AJ587" s="14" t="n">
        <v>1</v>
      </c>
      <c r="AK587" s="14" t="n">
        <v>15.355</v>
      </c>
      <c r="AL587" s="14" t="n">
        <v>8.250999999999999</v>
      </c>
      <c r="AM587" s="14" t="n">
        <v>0.314</v>
      </c>
      <c r="AN587" s="14" t="n">
        <v>17.659</v>
      </c>
      <c r="AO587" s="14" t="n">
        <v>0.15</v>
      </c>
      <c r="AP587" s="14" t="n">
        <v>1</v>
      </c>
      <c r="AQ587" s="14" t="n">
        <v>0.756</v>
      </c>
      <c r="AR587" s="14" t="n">
        <v>0.132</v>
      </c>
      <c r="AS587" s="14" t="n">
        <v>0.381</v>
      </c>
      <c r="AT587" s="14" t="n">
        <v>1.308</v>
      </c>
      <c r="AU587" s="14" t="n">
        <v>0.15</v>
      </c>
      <c r="AV587" s="14" t="n">
        <v>1</v>
      </c>
      <c r="AW587" s="14" t="n">
        <v>0.655</v>
      </c>
      <c r="AX587" s="14" t="n">
        <v>0.132</v>
      </c>
      <c r="AY587" s="14" t="n">
        <v>0.387</v>
      </c>
      <c r="AZ587" s="14" t="n">
        <v>1.199</v>
      </c>
      <c r="BA587" s="14" t="n">
        <v>0.15</v>
      </c>
      <c r="BB587" s="14" t="n">
        <v>1</v>
      </c>
      <c r="BC587" s="14" t="n">
        <v>0.534</v>
      </c>
      <c r="BD587" s="14" t="n">
        <v>0.132</v>
      </c>
      <c r="BE587" s="14" t="n">
        <v>0.036</v>
      </c>
      <c r="BF587" s="14" t="n">
        <v>0.655</v>
      </c>
      <c r="BG587" s="14" t="n">
        <v>0.15</v>
      </c>
      <c r="BH587" s="14" t="n">
        <v>1</v>
      </c>
      <c r="BI587" s="14" t="n">
        <v>0.5679999999999999</v>
      </c>
      <c r="BJ587" s="14" t="n">
        <v>0.132</v>
      </c>
      <c r="BK587" s="14" t="n">
        <v>0.591</v>
      </c>
      <c r="BL587" s="14" t="n">
        <v>1.333</v>
      </c>
      <c r="BM587" s="14" t="n">
        <v>0.15</v>
      </c>
      <c r="BN587" s="14" t="n">
        <v>1</v>
      </c>
      <c r="BO587" s="14" t="n">
        <v>0</v>
      </c>
      <c r="BP587" s="14" t="n">
        <v>0</v>
      </c>
      <c r="BQ587" s="14" t="n">
        <v>0.183</v>
      </c>
      <c r="BR587" s="14" t="n">
        <v>0</v>
      </c>
      <c r="BS587" s="14" t="n">
        <v>0.667</v>
      </c>
      <c r="BT587" s="14" t="n">
        <v>0</v>
      </c>
      <c r="BU587" s="14" t="n">
        <v>0</v>
      </c>
      <c r="BV587" s="14" t="n">
        <v>0.183</v>
      </c>
      <c r="BW587" s="14" t="n">
        <v>0.15</v>
      </c>
      <c r="BX587" s="14" t="n">
        <v>0.833</v>
      </c>
      <c r="BY587" s="14" t="n">
        <v>13.646</v>
      </c>
      <c r="BZ587" s="14" t="n">
        <v>0</v>
      </c>
      <c r="CA587" s="14" t="n">
        <v>13.646</v>
      </c>
      <c r="CB587" s="14" t="n">
        <v>0</v>
      </c>
      <c r="CC587" s="14" t="n">
        <v>82.58799999999999</v>
      </c>
      <c r="CD587" s="14" t="n">
        <v>7.95</v>
      </c>
      <c r="CE587" s="14" t="n">
        <v>4.599</v>
      </c>
      <c r="CF587" s="14" t="n">
        <v>98.258</v>
      </c>
      <c r="CG587" s="14" t="n">
        <v>0.15</v>
      </c>
      <c r="CH587" s="14" t="n">
        <v>1</v>
      </c>
      <c r="CI587" s="14" t="n">
        <v>0</v>
      </c>
      <c r="CJ587" s="14" t="n">
        <v>0</v>
      </c>
      <c r="CK587" s="14" t="n">
        <v>0</v>
      </c>
      <c r="CL587" s="14" t="n">
        <v>0</v>
      </c>
      <c r="CM587" s="14" t="n">
        <v>0</v>
      </c>
      <c r="CN587" s="14" t="n">
        <v>0</v>
      </c>
      <c r="CO587" s="14" t="n">
        <v>0</v>
      </c>
      <c r="CP587" s="14" t="n">
        <v>0</v>
      </c>
      <c r="CQ587" s="14" t="n">
        <v>1.387</v>
      </c>
      <c r="CR587" s="14" t="n">
        <v>0</v>
      </c>
      <c r="CS587" s="14" t="n">
        <v>5.529</v>
      </c>
      <c r="CT587" s="14" t="n">
        <v>4.251</v>
      </c>
      <c r="CU587" s="14" t="n">
        <v>10.123</v>
      </c>
    </row>
    <row r="588">
      <c r="A588" s="14" t="inlineStr">
        <is>
          <t>NER2021</t>
        </is>
      </c>
      <c r="B588" s="14" t="inlineStr">
        <is>
          <t>NER</t>
        </is>
      </c>
      <c r="C588" s="14" t="inlineStr">
        <is>
          <t>NER</t>
        </is>
      </c>
      <c r="D588" s="14" t="inlineStr">
        <is>
          <t>Niger</t>
        </is>
      </c>
      <c r="E588" s="14" t="n">
        <v>2021</v>
      </c>
      <c r="F588" s="14" t="n">
        <v>0.19</v>
      </c>
      <c r="G588" s="14" t="n">
        <v>1.77</v>
      </c>
      <c r="H588" s="14" t="n">
        <v>0.572</v>
      </c>
      <c r="I588" s="14" t="n">
        <v>0</v>
      </c>
      <c r="J588" s="14" t="n">
        <v>1.77</v>
      </c>
      <c r="K588" s="14" t="n">
        <v>0</v>
      </c>
      <c r="L588" s="14" t="n">
        <v>1</v>
      </c>
      <c r="M588" s="14" t="n">
        <v>2.913</v>
      </c>
      <c r="N588" s="14" t="n">
        <v>1.715</v>
      </c>
      <c r="O588" s="14" t="n">
        <v>0</v>
      </c>
      <c r="P588" s="14" t="n">
        <v>2.913</v>
      </c>
      <c r="Q588" s="14" t="n">
        <v>0</v>
      </c>
      <c r="R588" s="14" t="n">
        <v>1</v>
      </c>
      <c r="S588" s="14" t="n">
        <v>4.628</v>
      </c>
      <c r="T588" s="14" t="n">
        <v>3.43</v>
      </c>
      <c r="U588" s="14" t="n">
        <v>0</v>
      </c>
      <c r="V588" s="14" t="n">
        <v>5.508</v>
      </c>
      <c r="W588" s="14" t="n">
        <v>0.19</v>
      </c>
      <c r="X588" s="14" t="n">
        <v>1</v>
      </c>
      <c r="Y588" s="14" t="n">
        <v>5.347</v>
      </c>
      <c r="Z588" s="14" t="n">
        <v>0.393</v>
      </c>
      <c r="AA588" s="14" t="n">
        <v>0</v>
      </c>
      <c r="AB588" s="14" t="n">
        <v>5.347</v>
      </c>
      <c r="AC588" s="14" t="n">
        <v>0</v>
      </c>
      <c r="AD588" s="14" t="n">
        <v>1</v>
      </c>
      <c r="AE588" s="14" t="n">
        <v>5.919</v>
      </c>
      <c r="AF588" s="14" t="n">
        <v>0.8</v>
      </c>
      <c r="AG588" s="14" t="n">
        <v>0</v>
      </c>
      <c r="AH588" s="14" t="n">
        <v>5.919</v>
      </c>
      <c r="AI588" s="14" t="n">
        <v>0</v>
      </c>
      <c r="AJ588" s="14" t="n">
        <v>1</v>
      </c>
      <c r="AK588" s="14" t="n">
        <v>9.349</v>
      </c>
      <c r="AL588" s="14" t="n">
        <v>3.473</v>
      </c>
      <c r="AM588" s="14" t="n">
        <v>0</v>
      </c>
      <c r="AN588" s="14" t="n">
        <v>11.125</v>
      </c>
      <c r="AO588" s="14" t="n">
        <v>0.19</v>
      </c>
      <c r="AP588" s="14" t="n">
        <v>1</v>
      </c>
      <c r="AQ588" s="14" t="n">
        <v>0.619</v>
      </c>
      <c r="AR588" s="14" t="n">
        <v>0.114</v>
      </c>
      <c r="AS588" s="14" t="n">
        <v>0.199</v>
      </c>
      <c r="AT588" s="14" t="n">
        <v>0.974</v>
      </c>
      <c r="AU588" s="14" t="n">
        <v>0.19</v>
      </c>
      <c r="AV588" s="14" t="n">
        <v>1</v>
      </c>
      <c r="AW588" s="14" t="n">
        <v>0.599</v>
      </c>
      <c r="AX588" s="14" t="n">
        <v>0.114</v>
      </c>
      <c r="AY588" s="14" t="n">
        <v>0.367</v>
      </c>
      <c r="AZ588" s="14" t="n">
        <v>1.151</v>
      </c>
      <c r="BA588" s="14" t="n">
        <v>0.19</v>
      </c>
      <c r="BB588" s="14" t="n">
        <v>1</v>
      </c>
      <c r="BC588" s="14" t="n">
        <v>0.439</v>
      </c>
      <c r="BD588" s="14" t="n">
        <v>0.114</v>
      </c>
      <c r="BE588" s="14" t="n">
        <v>-0.2</v>
      </c>
      <c r="BF588" s="14" t="n">
        <v>0.285</v>
      </c>
      <c r="BG588" s="14" t="n">
        <v>0</v>
      </c>
      <c r="BH588" s="14" t="n">
        <v>0</v>
      </c>
      <c r="BI588" s="14" t="n">
        <v>0.505</v>
      </c>
      <c r="BJ588" s="14" t="n">
        <v>0.114</v>
      </c>
      <c r="BK588" s="14" t="n">
        <v>0.247</v>
      </c>
      <c r="BL588" s="14" t="n">
        <v>0.895</v>
      </c>
      <c r="BM588" s="14" t="n">
        <v>0.19</v>
      </c>
      <c r="BN588" s="14" t="n">
        <v>1</v>
      </c>
      <c r="BO588" s="14" t="n">
        <v>0</v>
      </c>
      <c r="BP588" s="14" t="n">
        <v>0</v>
      </c>
      <c r="BQ588" s="14" t="n">
        <v>0.131</v>
      </c>
      <c r="BR588" s="14" t="n">
        <v>0</v>
      </c>
      <c r="BS588" s="14" t="n">
        <v>0.167</v>
      </c>
      <c r="BT588" s="14" t="n">
        <v>0</v>
      </c>
      <c r="BU588" s="14" t="n">
        <v>0</v>
      </c>
      <c r="BV588" s="14" t="n">
        <v>0.155</v>
      </c>
      <c r="BW588" s="14" t="n">
        <v>0.19</v>
      </c>
      <c r="BX588" s="14" t="n">
        <v>0.167</v>
      </c>
      <c r="BY588" s="14" t="n">
        <v>11.787</v>
      </c>
      <c r="BZ588" s="14" t="n">
        <v>0</v>
      </c>
      <c r="CA588" s="14" t="n">
        <v>11.787</v>
      </c>
      <c r="CB588" s="14" t="n">
        <v>0</v>
      </c>
      <c r="CC588" s="14" t="n">
        <v>78.125</v>
      </c>
      <c r="CD588" s="14" t="n">
        <v>7.95</v>
      </c>
      <c r="CE588" s="14" t="n">
        <v>41.386</v>
      </c>
      <c r="CF588" s="14" t="n">
        <v>142.218</v>
      </c>
      <c r="CG588" s="14" t="n">
        <v>0.19</v>
      </c>
      <c r="CH588" s="14" t="n">
        <v>1</v>
      </c>
      <c r="CI588" s="14" t="n">
        <v>0</v>
      </c>
      <c r="CJ588" s="14" t="n">
        <v>0</v>
      </c>
      <c r="CK588" s="14" t="n">
        <v>0</v>
      </c>
      <c r="CL588" s="14" t="n">
        <v>0</v>
      </c>
      <c r="CM588" s="14" t="n">
        <v>0</v>
      </c>
      <c r="CN588" s="14" t="n">
        <v>0</v>
      </c>
      <c r="CO588" s="14" t="n">
        <v>0</v>
      </c>
      <c r="CP588" s="14" t="n">
        <v>1</v>
      </c>
      <c r="CQ588" s="14" t="n">
        <v>1.198</v>
      </c>
      <c r="CR588" s="14" t="n">
        <v>1</v>
      </c>
      <c r="CS588" s="14" t="n">
        <v>4.776</v>
      </c>
      <c r="CT588" s="14" t="n">
        <v>4.753</v>
      </c>
      <c r="CU588" s="14" t="n">
        <v>15.162</v>
      </c>
    </row>
    <row r="589">
      <c r="A589" s="14" t="inlineStr">
        <is>
          <t>NER2022</t>
        </is>
      </c>
      <c r="B589" s="14" t="inlineStr">
        <is>
          <t>NER</t>
        </is>
      </c>
      <c r="C589" s="14" t="inlineStr">
        <is>
          <t>NER</t>
        </is>
      </c>
      <c r="D589" s="14" t="inlineStr">
        <is>
          <t>Niger</t>
        </is>
      </c>
      <c r="E589" s="14" t="n">
        <v>2022</v>
      </c>
      <c r="F589" s="14" t="n">
        <v>0.19</v>
      </c>
      <c r="G589" s="14" t="n">
        <v>1.911</v>
      </c>
      <c r="H589" s="14" t="n">
        <v>0.617</v>
      </c>
      <c r="I589" s="14" t="n">
        <v>0</v>
      </c>
      <c r="J589" s="14" t="n">
        <v>1.911</v>
      </c>
      <c r="K589" s="14" t="n">
        <v>0</v>
      </c>
      <c r="L589" s="14" t="n">
        <v>1</v>
      </c>
      <c r="M589" s="14" t="n">
        <v>3.146</v>
      </c>
      <c r="N589" s="14" t="n">
        <v>1.852</v>
      </c>
      <c r="O589" s="14" t="n">
        <v>0</v>
      </c>
      <c r="P589" s="14" t="n">
        <v>3.146</v>
      </c>
      <c r="Q589" s="14" t="n">
        <v>0</v>
      </c>
      <c r="R589" s="14" t="n">
        <v>1</v>
      </c>
      <c r="S589" s="14" t="n">
        <v>4.998</v>
      </c>
      <c r="T589" s="14" t="n">
        <v>3.704</v>
      </c>
      <c r="U589" s="14" t="n">
        <v>0.07000000000000001</v>
      </c>
      <c r="V589" s="14" t="n">
        <v>5.948</v>
      </c>
      <c r="W589" s="14" t="n">
        <v>0.19</v>
      </c>
      <c r="X589" s="14" t="n">
        <v>1</v>
      </c>
      <c r="Y589" s="14" t="n">
        <v>5.775</v>
      </c>
      <c r="Z589" s="14" t="n">
        <v>0.425</v>
      </c>
      <c r="AA589" s="14" t="n">
        <v>0</v>
      </c>
      <c r="AB589" s="14" t="n">
        <v>5.775</v>
      </c>
      <c r="AC589" s="14" t="n">
        <v>0</v>
      </c>
      <c r="AD589" s="14" t="n">
        <v>1</v>
      </c>
      <c r="AE589" s="14" t="n">
        <v>6.392</v>
      </c>
      <c r="AF589" s="14" t="n">
        <v>0.864</v>
      </c>
      <c r="AG589" s="14" t="n">
        <v>0</v>
      </c>
      <c r="AH589" s="14" t="n">
        <v>6.392</v>
      </c>
      <c r="AI589" s="14" t="n">
        <v>0</v>
      </c>
      <c r="AJ589" s="14" t="n">
        <v>1</v>
      </c>
      <c r="AK589" s="14" t="n">
        <v>10.096</v>
      </c>
      <c r="AL589" s="14" t="n">
        <v>3.751</v>
      </c>
      <c r="AM589" s="14" t="n">
        <v>0.142</v>
      </c>
      <c r="AN589" s="14" t="n">
        <v>12.015</v>
      </c>
      <c r="AO589" s="14" t="n">
        <v>0.19</v>
      </c>
      <c r="AP589" s="14" t="n">
        <v>1</v>
      </c>
      <c r="AQ589" s="14" t="n">
        <v>0.861</v>
      </c>
      <c r="AR589" s="14" t="n">
        <v>0.123</v>
      </c>
      <c r="AS589" s="14" t="n">
        <v>-0.134</v>
      </c>
      <c r="AT589" s="14" t="n">
        <v>0.866</v>
      </c>
      <c r="AU589" s="14" t="n">
        <v>0.19</v>
      </c>
      <c r="AV589" s="14" t="n">
        <v>1</v>
      </c>
      <c r="AW589" s="14" t="n">
        <v>0.986</v>
      </c>
      <c r="AX589" s="14" t="n">
        <v>0.123</v>
      </c>
      <c r="AY589" s="14" t="n">
        <v>-0.127</v>
      </c>
      <c r="AZ589" s="14" t="n">
        <v>1.023</v>
      </c>
      <c r="BA589" s="14" t="n">
        <v>0.19</v>
      </c>
      <c r="BB589" s="14" t="n">
        <v>1</v>
      </c>
      <c r="BC589" s="14" t="n">
        <v>0.598</v>
      </c>
      <c r="BD589" s="14" t="n">
        <v>0.123</v>
      </c>
      <c r="BE589" s="14" t="n">
        <v>-0.385</v>
      </c>
      <c r="BF589" s="14" t="n">
        <v>0.253</v>
      </c>
      <c r="BG589" s="14" t="n">
        <v>0</v>
      </c>
      <c r="BH589" s="14" t="n">
        <v>0</v>
      </c>
      <c r="BI589" s="14" t="n">
        <v>0.612</v>
      </c>
      <c r="BJ589" s="14" t="n">
        <v>0.123</v>
      </c>
      <c r="BK589" s="14" t="n">
        <v>0.057</v>
      </c>
      <c r="BL589" s="14" t="n">
        <v>0.796</v>
      </c>
      <c r="BM589" s="14" t="n">
        <v>0.19</v>
      </c>
      <c r="BN589" s="14" t="n">
        <v>1</v>
      </c>
      <c r="BO589" s="14" t="n">
        <v>0</v>
      </c>
      <c r="BP589" s="14" t="n">
        <v>0</v>
      </c>
      <c r="BQ589" s="14" t="n">
        <v>0.116</v>
      </c>
      <c r="BR589" s="14" t="n">
        <v>0</v>
      </c>
      <c r="BS589" s="14" t="n">
        <v>0.167</v>
      </c>
      <c r="BT589" s="14" t="n">
        <v>0</v>
      </c>
      <c r="BU589" s="14" t="n">
        <v>0</v>
      </c>
      <c r="BV589" s="14" t="n">
        <v>0.138</v>
      </c>
      <c r="BW589" s="14" t="n">
        <v>0.19</v>
      </c>
      <c r="BX589" s="14" t="n">
        <v>0.167</v>
      </c>
      <c r="BY589" s="14" t="n">
        <v>12.729</v>
      </c>
      <c r="BZ589" s="14" t="n">
        <v>0</v>
      </c>
      <c r="CA589" s="14" t="n">
        <v>12.729</v>
      </c>
      <c r="CB589" s="14" t="n">
        <v>0</v>
      </c>
      <c r="CC589" s="14" t="n">
        <v>97.90000000000001</v>
      </c>
      <c r="CD589" s="14" t="n">
        <v>7.95</v>
      </c>
      <c r="CE589" s="14" t="n">
        <v>8.346</v>
      </c>
      <c r="CF589" s="14" t="n">
        <v>126.433</v>
      </c>
      <c r="CG589" s="14" t="n">
        <v>0.19</v>
      </c>
      <c r="CH589" s="14" t="n">
        <v>1</v>
      </c>
      <c r="CI589" s="14" t="n">
        <v>0</v>
      </c>
      <c r="CJ589" s="14" t="n">
        <v>0</v>
      </c>
      <c r="CK589" s="14" t="n">
        <v>0</v>
      </c>
      <c r="CL589" s="14" t="n">
        <v>0</v>
      </c>
      <c r="CM589" s="14" t="n">
        <v>0</v>
      </c>
      <c r="CN589" s="14" t="n">
        <v>0</v>
      </c>
      <c r="CO589" s="14" t="n">
        <v>0</v>
      </c>
      <c r="CP589" s="14" t="n">
        <v>1</v>
      </c>
      <c r="CQ589" s="14" t="n">
        <v>1.294</v>
      </c>
      <c r="CR589" s="14" t="n">
        <v>1</v>
      </c>
      <c r="CS589" s="14" t="n">
        <v>5.158</v>
      </c>
      <c r="CT589" s="14" t="n">
        <v>10.485</v>
      </c>
      <c r="CU589" s="14" t="n">
        <v>31.326</v>
      </c>
    </row>
    <row r="590">
      <c r="A590" s="14" t="inlineStr">
        <is>
          <t>NER2023</t>
        </is>
      </c>
      <c r="B590" s="14" t="inlineStr">
        <is>
          <t>NER</t>
        </is>
      </c>
      <c r="C590" s="14" t="inlineStr">
        <is>
          <t>NER</t>
        </is>
      </c>
      <c r="D590" s="14" t="inlineStr">
        <is>
          <t>Niger</t>
        </is>
      </c>
      <c r="E590" s="14" t="n">
        <v>2023</v>
      </c>
      <c r="F590" s="14" t="n">
        <v>0.19</v>
      </c>
      <c r="G590" s="14" t="n">
        <v>1.99</v>
      </c>
      <c r="H590" s="14" t="n">
        <v>0.643</v>
      </c>
      <c r="I590" s="14" t="n">
        <v>0</v>
      </c>
      <c r="J590" s="14" t="n">
        <v>1.99</v>
      </c>
      <c r="K590" s="14" t="n">
        <v>0</v>
      </c>
      <c r="L590" s="14" t="n">
        <v>1</v>
      </c>
      <c r="M590" s="14" t="n">
        <v>3.276</v>
      </c>
      <c r="N590" s="14" t="n">
        <v>1.928</v>
      </c>
      <c r="O590" s="14" t="n">
        <v>0</v>
      </c>
      <c r="P590" s="14" t="n">
        <v>3.276</v>
      </c>
      <c r="Q590" s="14" t="n">
        <v>0</v>
      </c>
      <c r="R590" s="14" t="n">
        <v>1</v>
      </c>
      <c r="S590" s="14" t="n">
        <v>5.205</v>
      </c>
      <c r="T590" s="14" t="n">
        <v>3.857</v>
      </c>
      <c r="U590" s="14" t="n">
        <v>0.109</v>
      </c>
      <c r="V590" s="14" t="n">
        <v>6.193</v>
      </c>
      <c r="W590" s="14" t="n">
        <v>0.19</v>
      </c>
      <c r="X590" s="14" t="n">
        <v>1</v>
      </c>
      <c r="Y590" s="14" t="n">
        <v>6.013</v>
      </c>
      <c r="Z590" s="14" t="n">
        <v>0.442</v>
      </c>
      <c r="AA590" s="14" t="n">
        <v>0</v>
      </c>
      <c r="AB590" s="14" t="n">
        <v>6.013</v>
      </c>
      <c r="AC590" s="14" t="n">
        <v>0</v>
      </c>
      <c r="AD590" s="14" t="n">
        <v>1</v>
      </c>
      <c r="AE590" s="14" t="n">
        <v>6.656</v>
      </c>
      <c r="AF590" s="14" t="n">
        <v>0.9</v>
      </c>
      <c r="AG590" s="14" t="n">
        <v>0</v>
      </c>
      <c r="AH590" s="14" t="n">
        <v>6.656</v>
      </c>
      <c r="AI590" s="14" t="n">
        <v>0</v>
      </c>
      <c r="AJ590" s="14" t="n">
        <v>1</v>
      </c>
      <c r="AK590" s="14" t="n">
        <v>10.513</v>
      </c>
      <c r="AL590" s="14" t="n">
        <v>3.906</v>
      </c>
      <c r="AM590" s="14" t="n">
        <v>0.221</v>
      </c>
      <c r="AN590" s="14" t="n">
        <v>12.511</v>
      </c>
      <c r="AO590" s="14" t="n">
        <v>0.19</v>
      </c>
      <c r="AP590" s="14" t="n">
        <v>1</v>
      </c>
      <c r="AQ590" s="14" t="n">
        <v>0.76</v>
      </c>
      <c r="AR590" s="14" t="n">
        <v>0.129</v>
      </c>
      <c r="AS590" s="14" t="n">
        <v>-0.037</v>
      </c>
      <c r="AT590" s="14" t="n">
        <v>0.861</v>
      </c>
      <c r="AU590" s="14" t="n">
        <v>0.19</v>
      </c>
      <c r="AV590" s="14" t="n">
        <v>1</v>
      </c>
      <c r="AW590" s="14" t="n">
        <v>0.8110000000000001</v>
      </c>
      <c r="AX590" s="14" t="n">
        <v>0.129</v>
      </c>
      <c r="AY590" s="14" t="n">
        <v>0.06</v>
      </c>
      <c r="AZ590" s="14" t="n">
        <v>1.037</v>
      </c>
      <c r="BA590" s="14" t="n">
        <v>0.19</v>
      </c>
      <c r="BB590" s="14" t="n">
        <v>1</v>
      </c>
      <c r="BC590" s="14" t="n">
        <v>0.535</v>
      </c>
      <c r="BD590" s="14" t="n">
        <v>0.129</v>
      </c>
      <c r="BE590" s="14" t="n">
        <v>-0.316</v>
      </c>
      <c r="BF590" s="14" t="n">
        <v>0.26</v>
      </c>
      <c r="BG590" s="14" t="n">
        <v>0</v>
      </c>
      <c r="BH590" s="14" t="n">
        <v>0</v>
      </c>
      <c r="BI590" s="14" t="n">
        <v>0.579</v>
      </c>
      <c r="BJ590" s="14" t="n">
        <v>0.129</v>
      </c>
      <c r="BK590" s="14" t="n">
        <v>0.109</v>
      </c>
      <c r="BL590" s="14" t="n">
        <v>0.819</v>
      </c>
      <c r="BM590" s="14" t="n">
        <v>0.19</v>
      </c>
      <c r="BN590" s="14" t="n">
        <v>1</v>
      </c>
      <c r="BO590" s="14" t="n">
        <v>0</v>
      </c>
      <c r="BP590" s="14" t="n">
        <v>0</v>
      </c>
      <c r="BQ590" s="14" t="n">
        <v>0.12</v>
      </c>
      <c r="BR590" s="14" t="n">
        <v>0</v>
      </c>
      <c r="BS590" s="14" t="n">
        <v>0.167</v>
      </c>
      <c r="BT590" s="14" t="n">
        <v>0</v>
      </c>
      <c r="BU590" s="14" t="n">
        <v>0</v>
      </c>
      <c r="BV590" s="14" t="n">
        <v>0.142</v>
      </c>
      <c r="BW590" s="14" t="n">
        <v>0.19</v>
      </c>
      <c r="BX590" s="14" t="n">
        <v>0.167</v>
      </c>
      <c r="BY590" s="14" t="n">
        <v>13.254</v>
      </c>
      <c r="BZ590" s="14" t="n">
        <v>0</v>
      </c>
      <c r="CA590" s="14" t="n">
        <v>13.254</v>
      </c>
      <c r="CB590" s="14" t="n">
        <v>0</v>
      </c>
      <c r="CC590" s="14" t="n">
        <v>83.248</v>
      </c>
      <c r="CD590" s="14" t="n">
        <v>7.95</v>
      </c>
      <c r="CE590" s="14" t="n">
        <v>26.009</v>
      </c>
      <c r="CF590" s="14" t="n">
        <v>130.016</v>
      </c>
      <c r="CG590" s="14" t="n">
        <v>0.19</v>
      </c>
      <c r="CH590" s="14" t="n">
        <v>1</v>
      </c>
      <c r="CI590" s="14" t="n">
        <v>0</v>
      </c>
      <c r="CJ590" s="14" t="n">
        <v>0</v>
      </c>
      <c r="CK590" s="14" t="n">
        <v>0</v>
      </c>
      <c r="CL590" s="14" t="n">
        <v>0</v>
      </c>
      <c r="CM590" s="14" t="n">
        <v>0</v>
      </c>
      <c r="CN590" s="14" t="n">
        <v>0</v>
      </c>
      <c r="CO590" s="14" t="n">
        <v>0</v>
      </c>
      <c r="CP590" s="14" t="n">
        <v>1</v>
      </c>
      <c r="CQ590" s="14" t="n">
        <v>1.348</v>
      </c>
      <c r="CR590" s="14" t="n">
        <v>1</v>
      </c>
      <c r="CS590" s="14" t="n">
        <v>5.37</v>
      </c>
      <c r="CT590" s="14" t="n">
        <v>4.861</v>
      </c>
      <c r="CU590" s="14" t="n">
        <v>11.622</v>
      </c>
    </row>
    <row r="591">
      <c r="A591" s="14" t="inlineStr">
        <is>
          <t>NER2024</t>
        </is>
      </c>
      <c r="B591" s="14" t="inlineStr">
        <is>
          <t>NER</t>
        </is>
      </c>
      <c r="C591" s="14" t="inlineStr">
        <is>
          <t>NER</t>
        </is>
      </c>
      <c r="D591" s="14" t="inlineStr">
        <is>
          <t>Niger</t>
        </is>
      </c>
      <c r="E591" s="14" t="n">
        <v>2024</v>
      </c>
      <c r="F591" s="14" t="n">
        <v>0.19</v>
      </c>
      <c r="G591" s="14" t="n">
        <v>2.049</v>
      </c>
      <c r="H591" s="14" t="n">
        <v>0.662</v>
      </c>
      <c r="I591" s="14" t="n">
        <v>0</v>
      </c>
      <c r="J591" s="14" t="n">
        <v>2.049</v>
      </c>
      <c r="K591" s="14" t="n">
        <v>0</v>
      </c>
      <c r="L591" s="14" t="n">
        <v>1</v>
      </c>
      <c r="M591" s="14" t="n">
        <v>3.373</v>
      </c>
      <c r="N591" s="14" t="n">
        <v>1.985</v>
      </c>
      <c r="O591" s="14" t="n">
        <v>0</v>
      </c>
      <c r="P591" s="14" t="n">
        <v>3.373</v>
      </c>
      <c r="Q591" s="14" t="n">
        <v>0</v>
      </c>
      <c r="R591" s="14" t="n">
        <v>1</v>
      </c>
      <c r="S591" s="14" t="n">
        <v>5.358</v>
      </c>
      <c r="T591" s="14" t="n">
        <v>3.971</v>
      </c>
      <c r="U591" s="14" t="n">
        <v>0.139</v>
      </c>
      <c r="V591" s="14" t="n">
        <v>6.376</v>
      </c>
      <c r="W591" s="14" t="n">
        <v>0.19</v>
      </c>
      <c r="X591" s="14" t="n">
        <v>1</v>
      </c>
      <c r="Y591" s="14" t="n">
        <v>6.191</v>
      </c>
      <c r="Z591" s="14" t="n">
        <v>0.455</v>
      </c>
      <c r="AA591" s="14" t="n">
        <v>0</v>
      </c>
      <c r="AB591" s="14" t="n">
        <v>6.191</v>
      </c>
      <c r="AC591" s="14" t="n">
        <v>0</v>
      </c>
      <c r="AD591" s="14" t="n">
        <v>1</v>
      </c>
      <c r="AE591" s="14" t="n">
        <v>6.853</v>
      </c>
      <c r="AF591" s="14" t="n">
        <v>0.926</v>
      </c>
      <c r="AG591" s="14" t="n">
        <v>0</v>
      </c>
      <c r="AH591" s="14" t="n">
        <v>6.853</v>
      </c>
      <c r="AI591" s="14" t="n">
        <v>0</v>
      </c>
      <c r="AJ591" s="14" t="n">
        <v>1</v>
      </c>
      <c r="AK591" s="14" t="n">
        <v>10.823</v>
      </c>
      <c r="AL591" s="14" t="n">
        <v>4.021</v>
      </c>
      <c r="AM591" s="14" t="n">
        <v>0.28</v>
      </c>
      <c r="AN591" s="14" t="n">
        <v>12.88</v>
      </c>
      <c r="AO591" s="14" t="n">
        <v>0.19</v>
      </c>
      <c r="AP591" s="14" t="n">
        <v>1</v>
      </c>
      <c r="AQ591" s="14" t="n">
        <v>0.724</v>
      </c>
      <c r="AR591" s="14" t="n">
        <v>0.132</v>
      </c>
      <c r="AS591" s="14" t="n">
        <v>-0.006</v>
      </c>
      <c r="AT591" s="14" t="n">
        <v>0.855</v>
      </c>
      <c r="AU591" s="14" t="n">
        <v>0.19</v>
      </c>
      <c r="AV591" s="14" t="n">
        <v>1</v>
      </c>
      <c r="AW591" s="14" t="n">
        <v>0.75</v>
      </c>
      <c r="AX591" s="14" t="n">
        <v>0.132</v>
      </c>
      <c r="AY591" s="14" t="n">
        <v>0.261</v>
      </c>
      <c r="AZ591" s="14" t="n">
        <v>1.204</v>
      </c>
      <c r="BA591" s="14" t="n">
        <v>0.19</v>
      </c>
      <c r="BB591" s="14" t="n">
        <v>1</v>
      </c>
      <c r="BC591" s="14" t="n">
        <v>0.513</v>
      </c>
      <c r="BD591" s="14" t="n">
        <v>0.132</v>
      </c>
      <c r="BE591" s="14" t="n">
        <v>-0.294</v>
      </c>
      <c r="BF591" s="14" t="n">
        <v>0.261</v>
      </c>
      <c r="BG591" s="14" t="n">
        <v>0</v>
      </c>
      <c r="BH591" s="14" t="n">
        <v>0</v>
      </c>
      <c r="BI591" s="14" t="n">
        <v>0.591</v>
      </c>
      <c r="BJ591" s="14" t="n">
        <v>0.132</v>
      </c>
      <c r="BK591" s="14" t="n">
        <v>0.134</v>
      </c>
      <c r="BL591" s="14" t="n">
        <v>0.841</v>
      </c>
      <c r="BM591" s="14" t="n">
        <v>0.19</v>
      </c>
      <c r="BN591" s="14" t="n">
        <v>1</v>
      </c>
      <c r="BO591" s="14" t="n">
        <v>0</v>
      </c>
      <c r="BP591" s="14" t="n">
        <v>0</v>
      </c>
      <c r="BQ591" s="14" t="n">
        <v>0.123</v>
      </c>
      <c r="BR591" s="14" t="n">
        <v>0</v>
      </c>
      <c r="BS591" s="14" t="n">
        <v>0.167</v>
      </c>
      <c r="BT591" s="14" t="n">
        <v>0</v>
      </c>
      <c r="BU591" s="14" t="n">
        <v>0</v>
      </c>
      <c r="BV591" s="14" t="n">
        <v>0.146</v>
      </c>
      <c r="BW591" s="14" t="n">
        <v>0.19</v>
      </c>
      <c r="BX591" s="14" t="n">
        <v>0.167</v>
      </c>
      <c r="BY591" s="14" t="n">
        <v>13.646</v>
      </c>
      <c r="BZ591" s="14" t="n">
        <v>0</v>
      </c>
      <c r="CA591" s="14" t="n">
        <v>13.646</v>
      </c>
      <c r="CB591" s="14" t="n">
        <v>0</v>
      </c>
      <c r="CC591" s="14" t="n">
        <v>82.58799999999999</v>
      </c>
      <c r="CD591" s="14" t="n">
        <v>7.95</v>
      </c>
      <c r="CE591" s="14" t="n">
        <v>32.064</v>
      </c>
      <c r="CF591" s="14" t="n">
        <v>132.994</v>
      </c>
      <c r="CG591" s="14" t="n">
        <v>0.19</v>
      </c>
      <c r="CH591" s="14" t="n">
        <v>1</v>
      </c>
      <c r="CI591" s="14" t="n">
        <v>0</v>
      </c>
      <c r="CJ591" s="14" t="n">
        <v>0</v>
      </c>
      <c r="CK591" s="14" t="n">
        <v>0</v>
      </c>
      <c r="CL591" s="14" t="n">
        <v>0</v>
      </c>
      <c r="CM591" s="14" t="n">
        <v>0</v>
      </c>
      <c r="CN591" s="14" t="n">
        <v>0</v>
      </c>
      <c r="CO591" s="14" t="n">
        <v>0</v>
      </c>
      <c r="CP591" s="14" t="n">
        <v>1</v>
      </c>
      <c r="CQ591" s="14" t="n">
        <v>1.387</v>
      </c>
      <c r="CR591" s="14" t="n">
        <v>1</v>
      </c>
      <c r="CS591" s="14" t="n">
        <v>5.529</v>
      </c>
      <c r="CT591" s="14" t="n">
        <v>4.251</v>
      </c>
      <c r="CU591" s="14" t="n">
        <v>10.168</v>
      </c>
    </row>
    <row r="592">
      <c r="A592" s="14" t="inlineStr">
        <is>
          <t>NGA2021</t>
        </is>
      </c>
      <c r="B592" s="14" t="inlineStr">
        <is>
          <t>NGA</t>
        </is>
      </c>
      <c r="C592" s="14" t="inlineStr">
        <is>
          <t>NGA</t>
        </is>
      </c>
      <c r="D592" s="14" t="inlineStr">
        <is>
          <t>Nigeria</t>
        </is>
      </c>
      <c r="E592" s="14" t="n">
        <v>2021</v>
      </c>
      <c r="F592" s="14" t="n">
        <v>0.075</v>
      </c>
      <c r="G592" s="14" t="n">
        <v>1.77</v>
      </c>
      <c r="H592" s="14" t="n">
        <v>0.572</v>
      </c>
      <c r="I592" s="14" t="n">
        <v>0</v>
      </c>
      <c r="J592" s="14" t="n">
        <v>1.77</v>
      </c>
      <c r="K592" s="14" t="n">
        <v>0</v>
      </c>
      <c r="L592" s="14" t="n">
        <v>1</v>
      </c>
      <c r="M592" s="14" t="n">
        <v>2.913</v>
      </c>
      <c r="N592" s="14" t="n">
        <v>1.715</v>
      </c>
      <c r="O592" s="14" t="n">
        <v>0</v>
      </c>
      <c r="P592" s="14" t="n">
        <v>2.913</v>
      </c>
      <c r="Q592" s="14" t="n">
        <v>0</v>
      </c>
      <c r="R592" s="14" t="n">
        <v>1</v>
      </c>
      <c r="S592" s="14" t="n">
        <v>4.628</v>
      </c>
      <c r="T592" s="14" t="n">
        <v>3.43</v>
      </c>
      <c r="U592" s="14" t="n">
        <v>0</v>
      </c>
      <c r="V592" s="14" t="n">
        <v>4.975</v>
      </c>
      <c r="W592" s="14" t="n">
        <v>0.075</v>
      </c>
      <c r="X592" s="14" t="n">
        <v>1</v>
      </c>
      <c r="Y592" s="14" t="n">
        <v>4.26</v>
      </c>
      <c r="Z592" s="14" t="n">
        <v>0.471</v>
      </c>
      <c r="AA592" s="14" t="n">
        <v>0</v>
      </c>
      <c r="AB592" s="14" t="n">
        <v>4.26</v>
      </c>
      <c r="AC592" s="14" t="n">
        <v>0</v>
      </c>
      <c r="AD592" s="14" t="n">
        <v>1</v>
      </c>
      <c r="AE592" s="14" t="n">
        <v>4.467</v>
      </c>
      <c r="AF592" s="14" t="n">
        <v>0.879</v>
      </c>
      <c r="AG592" s="14" t="n">
        <v>0</v>
      </c>
      <c r="AH592" s="14" t="n">
        <v>4.467</v>
      </c>
      <c r="AI592" s="14" t="n">
        <v>0</v>
      </c>
      <c r="AJ592" s="14" t="n">
        <v>1</v>
      </c>
      <c r="AK592" s="14" t="n">
        <v>11.001</v>
      </c>
      <c r="AL592" s="14" t="n">
        <v>5.4</v>
      </c>
      <c r="AM592" s="14" t="n">
        <v>0</v>
      </c>
      <c r="AN592" s="14" t="n">
        <v>11.827</v>
      </c>
      <c r="AO592" s="14" t="n">
        <v>0.075</v>
      </c>
      <c r="AP592" s="14" t="n">
        <v>1</v>
      </c>
      <c r="AQ592" s="14" t="n">
        <v>0.676</v>
      </c>
      <c r="AR592" s="14" t="n">
        <v>0.124</v>
      </c>
      <c r="AS592" s="14" t="n">
        <v>-0.287</v>
      </c>
      <c r="AT592" s="14" t="n">
        <v>0.418</v>
      </c>
      <c r="AU592" s="14" t="n">
        <v>0</v>
      </c>
      <c r="AV592" s="14" t="n">
        <v>0</v>
      </c>
      <c r="AW592" s="14" t="n">
        <v>0.619</v>
      </c>
      <c r="AX592" s="14" t="n">
        <v>0.12</v>
      </c>
      <c r="AY592" s="14" t="n">
        <v>0.012</v>
      </c>
      <c r="AZ592" s="14" t="n">
        <v>0.678</v>
      </c>
      <c r="BA592" s="14" t="n">
        <v>0.075</v>
      </c>
      <c r="BB592" s="14" t="n">
        <v>1</v>
      </c>
      <c r="BC592" s="14" t="n">
        <v>0.434</v>
      </c>
      <c r="BD592" s="14" t="n">
        <v>0.112</v>
      </c>
      <c r="BE592" s="14" t="n">
        <v>0.004</v>
      </c>
      <c r="BF592" s="14" t="n">
        <v>0.471</v>
      </c>
      <c r="BG592" s="14" t="n">
        <v>0.075</v>
      </c>
      <c r="BH592" s="14" t="n">
        <v>1</v>
      </c>
      <c r="BI592" s="14" t="n">
        <v>0.477</v>
      </c>
      <c r="BJ592" s="14" t="n">
        <v>0.105</v>
      </c>
      <c r="BK592" s="14" t="n">
        <v>0.008</v>
      </c>
      <c r="BL592" s="14" t="n">
        <v>0.521</v>
      </c>
      <c r="BM592" s="14" t="n">
        <v>0.075</v>
      </c>
      <c r="BN592" s="14" t="n">
        <v>1</v>
      </c>
      <c r="BO592" s="14" t="n">
        <v>0</v>
      </c>
      <c r="BP592" s="14" t="n">
        <v>-0.016</v>
      </c>
      <c r="BQ592" s="14" t="n">
        <v>0.137</v>
      </c>
      <c r="BR592" s="14" t="n">
        <v>0</v>
      </c>
      <c r="BS592" s="14" t="n">
        <v>0.833</v>
      </c>
      <c r="BT592" s="14" t="n">
        <v>0</v>
      </c>
      <c r="BU592" s="14" t="n">
        <v>-0.016</v>
      </c>
      <c r="BV592" s="14" t="n">
        <v>0.107</v>
      </c>
      <c r="BW592" s="14" t="n">
        <v>0</v>
      </c>
      <c r="BX592" s="14" t="n">
        <v>0.833</v>
      </c>
      <c r="BY592" s="14" t="n">
        <v>11.787</v>
      </c>
      <c r="BZ592" s="14" t="n">
        <v>0</v>
      </c>
      <c r="CA592" s="14" t="n">
        <v>11.787</v>
      </c>
      <c r="CB592" s="14" t="n">
        <v>0</v>
      </c>
      <c r="CC592" s="14" t="n">
        <v>78.125</v>
      </c>
      <c r="CD592" s="14" t="n">
        <v>7.95</v>
      </c>
      <c r="CE592" s="14" t="n">
        <v>67.154</v>
      </c>
      <c r="CF592" s="14" t="n">
        <v>156.175</v>
      </c>
      <c r="CG592" s="14" t="n">
        <v>0.075</v>
      </c>
      <c r="CH592" s="14" t="n">
        <v>1</v>
      </c>
      <c r="CI592" s="14" t="n">
        <v>0</v>
      </c>
      <c r="CJ592" s="14" t="n">
        <v>0</v>
      </c>
      <c r="CK592" s="14" t="n">
        <v>0</v>
      </c>
      <c r="CL592" s="14" t="n">
        <v>0</v>
      </c>
      <c r="CM592" s="14" t="n">
        <v>0</v>
      </c>
      <c r="CN592" s="14" t="n">
        <v>0</v>
      </c>
      <c r="CO592" s="14" t="n">
        <v>0</v>
      </c>
      <c r="CP592" s="14" t="n">
        <v>1</v>
      </c>
      <c r="CQ592" s="14" t="n">
        <v>1.198</v>
      </c>
      <c r="CR592" s="14" t="n">
        <v>0</v>
      </c>
      <c r="CS592" s="14" t="n">
        <v>4.578</v>
      </c>
      <c r="CT592" s="14" t="n">
        <v>4.753</v>
      </c>
      <c r="CU592" s="14" t="n">
        <v>15.629</v>
      </c>
    </row>
    <row r="593">
      <c r="A593" s="14" t="inlineStr">
        <is>
          <t>NGA2022</t>
        </is>
      </c>
      <c r="B593" s="14" t="inlineStr">
        <is>
          <t>NGA</t>
        </is>
      </c>
      <c r="C593" s="14" t="inlineStr">
        <is>
          <t>NGA</t>
        </is>
      </c>
      <c r="D593" s="14" t="inlineStr">
        <is>
          <t>Nigeria</t>
        </is>
      </c>
      <c r="E593" s="14" t="n">
        <v>2022</v>
      </c>
      <c r="F593" s="14" t="n">
        <v>0.075</v>
      </c>
      <c r="G593" s="14" t="n">
        <v>1.911</v>
      </c>
      <c r="H593" s="14" t="n">
        <v>0.617</v>
      </c>
      <c r="I593" s="14" t="n">
        <v>0</v>
      </c>
      <c r="J593" s="14" t="n">
        <v>1.911</v>
      </c>
      <c r="K593" s="14" t="n">
        <v>0</v>
      </c>
      <c r="L593" s="14" t="n">
        <v>1</v>
      </c>
      <c r="M593" s="14" t="n">
        <v>3.146</v>
      </c>
      <c r="N593" s="14" t="n">
        <v>1.852</v>
      </c>
      <c r="O593" s="14" t="n">
        <v>0</v>
      </c>
      <c r="P593" s="14" t="n">
        <v>3.146</v>
      </c>
      <c r="Q593" s="14" t="n">
        <v>0</v>
      </c>
      <c r="R593" s="14" t="n">
        <v>1</v>
      </c>
      <c r="S593" s="14" t="n">
        <v>4.998</v>
      </c>
      <c r="T593" s="14" t="n">
        <v>3.704</v>
      </c>
      <c r="U593" s="14" t="n">
        <v>0.028</v>
      </c>
      <c r="V593" s="14" t="n">
        <v>5.373</v>
      </c>
      <c r="W593" s="14" t="n">
        <v>0.075</v>
      </c>
      <c r="X593" s="14" t="n">
        <v>1</v>
      </c>
      <c r="Y593" s="14" t="n">
        <v>4.351</v>
      </c>
      <c r="Z593" s="14" t="n">
        <v>0.456</v>
      </c>
      <c r="AA593" s="14" t="n">
        <v>0</v>
      </c>
      <c r="AB593" s="14" t="n">
        <v>4.351</v>
      </c>
      <c r="AC593" s="14" t="n">
        <v>0</v>
      </c>
      <c r="AD593" s="14" t="n">
        <v>1</v>
      </c>
      <c r="AE593" s="14" t="n">
        <v>4.649</v>
      </c>
      <c r="AF593" s="14" t="n">
        <v>0.862</v>
      </c>
      <c r="AG593" s="14" t="n">
        <v>0</v>
      </c>
      <c r="AH593" s="14" t="n">
        <v>4.649</v>
      </c>
      <c r="AI593" s="14" t="n">
        <v>0</v>
      </c>
      <c r="AJ593" s="14" t="n">
        <v>1</v>
      </c>
      <c r="AK593" s="14" t="n">
        <v>11.681</v>
      </c>
      <c r="AL593" s="14" t="n">
        <v>5.578</v>
      </c>
      <c r="AM593" s="14" t="n">
        <v>0</v>
      </c>
      <c r="AN593" s="14" t="n">
        <v>12.558</v>
      </c>
      <c r="AO593" s="14" t="n">
        <v>0.075</v>
      </c>
      <c r="AP593" s="14" t="n">
        <v>1</v>
      </c>
      <c r="AQ593" s="14" t="n">
        <v>0.979</v>
      </c>
      <c r="AR593" s="14" t="n">
        <v>0.14</v>
      </c>
      <c r="AS593" s="14" t="n">
        <v>-0.573</v>
      </c>
      <c r="AT593" s="14" t="n">
        <v>0.436</v>
      </c>
      <c r="AU593" s="14" t="n">
        <v>0</v>
      </c>
      <c r="AV593" s="14" t="n">
        <v>0</v>
      </c>
      <c r="AW593" s="14" t="n">
        <v>1.078</v>
      </c>
      <c r="AX593" s="14" t="n">
        <v>0.14</v>
      </c>
      <c r="AY593" s="14" t="n">
        <v>0.018</v>
      </c>
      <c r="AZ593" s="14" t="n">
        <v>1.178</v>
      </c>
      <c r="BA593" s="14" t="n">
        <v>0.075</v>
      </c>
      <c r="BB593" s="14" t="n">
        <v>1</v>
      </c>
      <c r="BC593" s="14" t="n">
        <v>0.526</v>
      </c>
      <c r="BD593" s="14" t="n">
        <v>0.108</v>
      </c>
      <c r="BE593" s="14" t="n">
        <v>0.005</v>
      </c>
      <c r="BF593" s="14" t="n">
        <v>0.571</v>
      </c>
      <c r="BG593" s="14" t="n">
        <v>0.075</v>
      </c>
      <c r="BH593" s="14" t="n">
        <v>1</v>
      </c>
      <c r="BI593" s="14" t="n">
        <v>0.801</v>
      </c>
      <c r="BJ593" s="14" t="n">
        <v>0.156</v>
      </c>
      <c r="BK593" s="14" t="n">
        <v>0.008</v>
      </c>
      <c r="BL593" s="14" t="n">
        <v>0.87</v>
      </c>
      <c r="BM593" s="14" t="n">
        <v>0.075</v>
      </c>
      <c r="BN593" s="14" t="n">
        <v>1</v>
      </c>
      <c r="BO593" s="14" t="n">
        <v>0</v>
      </c>
      <c r="BP593" s="14" t="n">
        <v>-0.016</v>
      </c>
      <c r="BQ593" s="14" t="n">
        <v>0.127</v>
      </c>
      <c r="BR593" s="14" t="n">
        <v>0</v>
      </c>
      <c r="BS593" s="14" t="n">
        <v>0.833</v>
      </c>
      <c r="BT593" s="14" t="n">
        <v>0</v>
      </c>
      <c r="BU593" s="14" t="n">
        <v>-0.016</v>
      </c>
      <c r="BV593" s="14" t="n">
        <v>0.119</v>
      </c>
      <c r="BW593" s="14" t="n">
        <v>0</v>
      </c>
      <c r="BX593" s="14" t="n">
        <v>0.833</v>
      </c>
      <c r="BY593" s="14" t="n">
        <v>12.729</v>
      </c>
      <c r="BZ593" s="14" t="n">
        <v>0</v>
      </c>
      <c r="CA593" s="14" t="n">
        <v>12.729</v>
      </c>
      <c r="CB593" s="14" t="n">
        <v>0</v>
      </c>
      <c r="CC593" s="14" t="n">
        <v>97.90000000000001</v>
      </c>
      <c r="CD593" s="14" t="n">
        <v>7.95</v>
      </c>
      <c r="CE593" s="14" t="n">
        <v>170.073</v>
      </c>
      <c r="CF593" s="14" t="n">
        <v>288.071</v>
      </c>
      <c r="CG593" s="14" t="n">
        <v>0.075</v>
      </c>
      <c r="CH593" s="14" t="n">
        <v>1</v>
      </c>
      <c r="CI593" s="14" t="n">
        <v>0</v>
      </c>
      <c r="CJ593" s="14" t="n">
        <v>0</v>
      </c>
      <c r="CK593" s="14" t="n">
        <v>0</v>
      </c>
      <c r="CL593" s="14" t="n">
        <v>0</v>
      </c>
      <c r="CM593" s="14" t="n">
        <v>0</v>
      </c>
      <c r="CN593" s="14" t="n">
        <v>0</v>
      </c>
      <c r="CO593" s="14" t="n">
        <v>0</v>
      </c>
      <c r="CP593" s="14" t="n">
        <v>1</v>
      </c>
      <c r="CQ593" s="14" t="n">
        <v>1.294</v>
      </c>
      <c r="CR593" s="14" t="n">
        <v>0</v>
      </c>
      <c r="CS593" s="14" t="n">
        <v>4.944</v>
      </c>
      <c r="CT593" s="14" t="n">
        <v>10.485</v>
      </c>
      <c r="CU593" s="14" t="n">
        <v>29.559</v>
      </c>
    </row>
    <row r="594">
      <c r="A594" s="14" t="inlineStr">
        <is>
          <t>NGA2023</t>
        </is>
      </c>
      <c r="B594" s="14" t="inlineStr">
        <is>
          <t>NGA</t>
        </is>
      </c>
      <c r="C594" s="14" t="inlineStr">
        <is>
          <t>NGA</t>
        </is>
      </c>
      <c r="D594" s="14" t="inlineStr">
        <is>
          <t>Nigeria</t>
        </is>
      </c>
      <c r="E594" s="14" t="n">
        <v>2023</v>
      </c>
      <c r="F594" s="14" t="n">
        <v>0.075</v>
      </c>
      <c r="G594" s="14" t="n">
        <v>1.99</v>
      </c>
      <c r="H594" s="14" t="n">
        <v>0.643</v>
      </c>
      <c r="I594" s="14" t="n">
        <v>0</v>
      </c>
      <c r="J594" s="14" t="n">
        <v>1.99</v>
      </c>
      <c r="K594" s="14" t="n">
        <v>0</v>
      </c>
      <c r="L594" s="14" t="n">
        <v>1</v>
      </c>
      <c r="M594" s="14" t="n">
        <v>3.276</v>
      </c>
      <c r="N594" s="14" t="n">
        <v>1.928</v>
      </c>
      <c r="O594" s="14" t="n">
        <v>0</v>
      </c>
      <c r="P594" s="14" t="n">
        <v>3.276</v>
      </c>
      <c r="Q594" s="14" t="n">
        <v>0</v>
      </c>
      <c r="R594" s="14" t="n">
        <v>1</v>
      </c>
      <c r="S594" s="14" t="n">
        <v>5.205</v>
      </c>
      <c r="T594" s="14" t="n">
        <v>3.857</v>
      </c>
      <c r="U594" s="14" t="n">
        <v>0.043</v>
      </c>
      <c r="V594" s="14" t="n">
        <v>5.595</v>
      </c>
      <c r="W594" s="14" t="n">
        <v>0.075</v>
      </c>
      <c r="X594" s="14" t="n">
        <v>1</v>
      </c>
      <c r="Y594" s="14" t="n">
        <v>4.402</v>
      </c>
      <c r="Z594" s="14" t="n">
        <v>0.493</v>
      </c>
      <c r="AA594" s="14" t="n">
        <v>0</v>
      </c>
      <c r="AB594" s="14" t="n">
        <v>4.402</v>
      </c>
      <c r="AC594" s="14" t="n">
        <v>0</v>
      </c>
      <c r="AD594" s="14" t="n">
        <v>1</v>
      </c>
      <c r="AE594" s="14" t="n">
        <v>4.751</v>
      </c>
      <c r="AF594" s="14" t="n">
        <v>0.946</v>
      </c>
      <c r="AG594" s="14" t="n">
        <v>0</v>
      </c>
      <c r="AH594" s="14" t="n">
        <v>4.751</v>
      </c>
      <c r="AI594" s="14" t="n">
        <v>0</v>
      </c>
      <c r="AJ594" s="14" t="n">
        <v>1</v>
      </c>
      <c r="AK594" s="14" t="n">
        <v>12.061</v>
      </c>
      <c r="AL594" s="14" t="n">
        <v>5.975</v>
      </c>
      <c r="AM594" s="14" t="n">
        <v>0</v>
      </c>
      <c r="AN594" s="14" t="n">
        <v>12.965</v>
      </c>
      <c r="AO594" s="14" t="n">
        <v>0.075</v>
      </c>
      <c r="AP594" s="14" t="n">
        <v>1</v>
      </c>
      <c r="AQ594" s="14" t="n">
        <v>0.835</v>
      </c>
      <c r="AR594" s="14" t="n">
        <v>0.141</v>
      </c>
      <c r="AS594" s="14" t="n">
        <v>-0.183</v>
      </c>
      <c r="AT594" s="14" t="n">
        <v>0.702</v>
      </c>
      <c r="AU594" s="14" t="n">
        <v>0</v>
      </c>
      <c r="AV594" s="14" t="n">
        <v>0</v>
      </c>
      <c r="AW594" s="14" t="n">
        <v>0.864</v>
      </c>
      <c r="AX594" s="14" t="n">
        <v>0.148</v>
      </c>
      <c r="AY594" s="14" t="n">
        <v>0.014</v>
      </c>
      <c r="AZ594" s="14" t="n">
        <v>0.945</v>
      </c>
      <c r="BA594" s="14" t="n">
        <v>0.075</v>
      </c>
      <c r="BB594" s="14" t="n">
        <v>1</v>
      </c>
      <c r="BC594" s="14" t="n">
        <v>0.42</v>
      </c>
      <c r="BD594" s="14" t="n">
        <v>0.101</v>
      </c>
      <c r="BE594" s="14" t="n">
        <v>0.004</v>
      </c>
      <c r="BF594" s="14" t="n">
        <v>0.456</v>
      </c>
      <c r="BG594" s="14" t="n">
        <v>0.075</v>
      </c>
      <c r="BH594" s="14" t="n">
        <v>1</v>
      </c>
      <c r="BI594" s="14" t="n">
        <v>0.6830000000000001</v>
      </c>
      <c r="BJ594" s="14" t="n">
        <v>0.149</v>
      </c>
      <c r="BK594" s="14" t="n">
        <v>0.008</v>
      </c>
      <c r="BL594" s="14" t="n">
        <v>0.742</v>
      </c>
      <c r="BM594" s="14" t="n">
        <v>0.075</v>
      </c>
      <c r="BN594" s="14" t="n">
        <v>1</v>
      </c>
      <c r="BO594" s="14" t="n">
        <v>0</v>
      </c>
      <c r="BP594" s="14" t="n">
        <v>-0.016</v>
      </c>
      <c r="BQ594" s="14" t="n">
        <v>0.08400000000000001</v>
      </c>
      <c r="BR594" s="14" t="n">
        <v>0</v>
      </c>
      <c r="BS594" s="14" t="n">
        <v>0.833</v>
      </c>
      <c r="BT594" s="14" t="n">
        <v>0</v>
      </c>
      <c r="BU594" s="14" t="n">
        <v>-0.016</v>
      </c>
      <c r="BV594" s="14" t="n">
        <v>0.078</v>
      </c>
      <c r="BW594" s="14" t="n">
        <v>0</v>
      </c>
      <c r="BX594" s="14" t="n">
        <v>0.833</v>
      </c>
      <c r="BY594" s="14" t="n">
        <v>13.254</v>
      </c>
      <c r="BZ594" s="14" t="n">
        <v>0</v>
      </c>
      <c r="CA594" s="14" t="n">
        <v>13.254</v>
      </c>
      <c r="CB594" s="14" t="n">
        <v>0</v>
      </c>
      <c r="CC594" s="14" t="n">
        <v>83.248</v>
      </c>
      <c r="CD594" s="14" t="n">
        <v>7.95</v>
      </c>
      <c r="CE594" s="14" t="n">
        <v>200.582</v>
      </c>
      <c r="CF594" s="14" t="n">
        <v>305.117</v>
      </c>
      <c r="CG594" s="14" t="n">
        <v>0.075</v>
      </c>
      <c r="CH594" s="14" t="n">
        <v>1</v>
      </c>
      <c r="CI594" s="14" t="n">
        <v>0</v>
      </c>
      <c r="CJ594" s="14" t="n">
        <v>0</v>
      </c>
      <c r="CK594" s="14" t="n">
        <v>0</v>
      </c>
      <c r="CL594" s="14" t="n">
        <v>0</v>
      </c>
      <c r="CM594" s="14" t="n">
        <v>0</v>
      </c>
      <c r="CN594" s="14" t="n">
        <v>0</v>
      </c>
      <c r="CO594" s="14" t="n">
        <v>0</v>
      </c>
      <c r="CP594" s="14" t="n">
        <v>1</v>
      </c>
      <c r="CQ594" s="14" t="n">
        <v>1.348</v>
      </c>
      <c r="CR594" s="14" t="n">
        <v>0</v>
      </c>
      <c r="CS594" s="14" t="n">
        <v>5.148</v>
      </c>
      <c r="CT594" s="14" t="n">
        <v>4.861</v>
      </c>
      <c r="CU594" s="14" t="n">
        <v>10.761</v>
      </c>
    </row>
    <row r="595">
      <c r="A595" s="14" t="inlineStr">
        <is>
          <t>NGA2024</t>
        </is>
      </c>
      <c r="B595" s="14" t="inlineStr">
        <is>
          <t>NGA</t>
        </is>
      </c>
      <c r="C595" s="14" t="inlineStr">
        <is>
          <t>NGA</t>
        </is>
      </c>
      <c r="D595" s="14" t="inlineStr">
        <is>
          <t>Nigeria</t>
        </is>
      </c>
      <c r="E595" s="14" t="n">
        <v>2024</v>
      </c>
      <c r="F595" s="14" t="n">
        <v>0.075</v>
      </c>
      <c r="G595" s="14" t="n">
        <v>2.049</v>
      </c>
      <c r="H595" s="14" t="n">
        <v>0.662</v>
      </c>
      <c r="I595" s="14" t="n">
        <v>0</v>
      </c>
      <c r="J595" s="14" t="n">
        <v>2.049</v>
      </c>
      <c r="K595" s="14" t="n">
        <v>0</v>
      </c>
      <c r="L595" s="14" t="n">
        <v>1</v>
      </c>
      <c r="M595" s="14" t="n">
        <v>3.373</v>
      </c>
      <c r="N595" s="14" t="n">
        <v>1.985</v>
      </c>
      <c r="O595" s="14" t="n">
        <v>0</v>
      </c>
      <c r="P595" s="14" t="n">
        <v>3.373</v>
      </c>
      <c r="Q595" s="14" t="n">
        <v>0</v>
      </c>
      <c r="R595" s="14" t="n">
        <v>1</v>
      </c>
      <c r="S595" s="14" t="n">
        <v>5.358</v>
      </c>
      <c r="T595" s="14" t="n">
        <v>3.971</v>
      </c>
      <c r="U595" s="14" t="n">
        <v>0.055</v>
      </c>
      <c r="V595" s="14" t="n">
        <v>5.76</v>
      </c>
      <c r="W595" s="14" t="n">
        <v>0.075</v>
      </c>
      <c r="X595" s="14" t="n">
        <v>1</v>
      </c>
      <c r="Y595" s="14" t="n">
        <v>4.62</v>
      </c>
      <c r="Z595" s="14" t="n">
        <v>0.583</v>
      </c>
      <c r="AA595" s="14" t="n">
        <v>0</v>
      </c>
      <c r="AB595" s="14" t="n">
        <v>4.62</v>
      </c>
      <c r="AC595" s="14" t="n">
        <v>0</v>
      </c>
      <c r="AD595" s="14" t="n">
        <v>1</v>
      </c>
      <c r="AE595" s="14" t="n">
        <v>5.007</v>
      </c>
      <c r="AF595" s="14" t="n">
        <v>1.097</v>
      </c>
      <c r="AG595" s="14" t="n">
        <v>0</v>
      </c>
      <c r="AH595" s="14" t="n">
        <v>5.007</v>
      </c>
      <c r="AI595" s="14" t="n">
        <v>0</v>
      </c>
      <c r="AJ595" s="14" t="n">
        <v>1</v>
      </c>
      <c r="AK595" s="14" t="n">
        <v>13.449</v>
      </c>
      <c r="AL595" s="14" t="n">
        <v>6.84</v>
      </c>
      <c r="AM595" s="14" t="n">
        <v>0</v>
      </c>
      <c r="AN595" s="14" t="n">
        <v>13.449</v>
      </c>
      <c r="AO595" s="14" t="n">
        <v>0</v>
      </c>
      <c r="AP595" s="14" t="n">
        <v>1</v>
      </c>
      <c r="AQ595" s="14" t="n">
        <v>0.866</v>
      </c>
      <c r="AR595" s="14" t="n">
        <v>0.157</v>
      </c>
      <c r="AS595" s="14" t="n">
        <v>-0.274</v>
      </c>
      <c r="AT595" s="14" t="n">
        <v>0.592</v>
      </c>
      <c r="AU595" s="14" t="n">
        <v>0</v>
      </c>
      <c r="AV595" s="14" t="n">
        <v>0</v>
      </c>
      <c r="AW595" s="14" t="n">
        <v>0.877</v>
      </c>
      <c r="AX595" s="14" t="n">
        <v>0.161</v>
      </c>
      <c r="AY595" s="14" t="n">
        <v>0.013</v>
      </c>
      <c r="AZ595" s="14" t="n">
        <v>0.89</v>
      </c>
      <c r="BA595" s="14" t="n">
        <v>0</v>
      </c>
      <c r="BB595" s="14" t="n">
        <v>1</v>
      </c>
      <c r="BC595" s="14" t="n">
        <v>0.513</v>
      </c>
      <c r="BD595" s="14" t="n">
        <v>0.132</v>
      </c>
      <c r="BE595" s="14" t="n">
        <v>0.004</v>
      </c>
      <c r="BF595" s="14" t="n">
        <v>0.517</v>
      </c>
      <c r="BG595" s="14" t="n">
        <v>0</v>
      </c>
      <c r="BH595" s="14" t="n">
        <v>1</v>
      </c>
      <c r="BI595" s="14" t="n">
        <v>0.714</v>
      </c>
      <c r="BJ595" s="14" t="n">
        <v>0.157</v>
      </c>
      <c r="BK595" s="14" t="n">
        <v>0.008</v>
      </c>
      <c r="BL595" s="14" t="n">
        <v>0.722</v>
      </c>
      <c r="BM595" s="14" t="n">
        <v>0</v>
      </c>
      <c r="BN595" s="14" t="n">
        <v>1</v>
      </c>
      <c r="BO595" s="14" t="n">
        <v>0</v>
      </c>
      <c r="BP595" s="14" t="n">
        <v>-0.016</v>
      </c>
      <c r="BQ595" s="14" t="n">
        <v>0.126</v>
      </c>
      <c r="BR595" s="14" t="n">
        <v>0</v>
      </c>
      <c r="BS595" s="14" t="n">
        <v>0.833</v>
      </c>
      <c r="BT595" s="14" t="n">
        <v>0</v>
      </c>
      <c r="BU595" s="14" t="n">
        <v>-0.016</v>
      </c>
      <c r="BV595" s="14" t="n">
        <v>0.07000000000000001</v>
      </c>
      <c r="BW595" s="14" t="n">
        <v>0</v>
      </c>
      <c r="BX595" s="14" t="n">
        <v>0.833</v>
      </c>
      <c r="BY595" s="14" t="n">
        <v>13.646</v>
      </c>
      <c r="BZ595" s="14" t="n">
        <v>0</v>
      </c>
      <c r="CA595" s="14" t="n">
        <v>13.646</v>
      </c>
      <c r="CB595" s="14" t="n">
        <v>0</v>
      </c>
      <c r="CC595" s="14" t="n">
        <v>82.58799999999999</v>
      </c>
      <c r="CD595" s="14" t="n">
        <v>7.95</v>
      </c>
      <c r="CE595" s="14" t="n">
        <v>210.682</v>
      </c>
      <c r="CF595" s="14" t="n">
        <v>312.077</v>
      </c>
      <c r="CG595" s="14" t="n">
        <v>0.075</v>
      </c>
      <c r="CH595" s="14" t="n">
        <v>1</v>
      </c>
      <c r="CI595" s="14" t="n">
        <v>0</v>
      </c>
      <c r="CJ595" s="14" t="n">
        <v>0</v>
      </c>
      <c r="CK595" s="14" t="n">
        <v>0</v>
      </c>
      <c r="CL595" s="14" t="n">
        <v>0</v>
      </c>
      <c r="CM595" s="14" t="n">
        <v>0</v>
      </c>
      <c r="CN595" s="14" t="n">
        <v>0</v>
      </c>
      <c r="CO595" s="14" t="n">
        <v>0</v>
      </c>
      <c r="CP595" s="14" t="n">
        <v>1</v>
      </c>
      <c r="CQ595" s="14" t="n">
        <v>1.387</v>
      </c>
      <c r="CR595" s="14" t="n">
        <v>0</v>
      </c>
      <c r="CS595" s="14" t="n">
        <v>5.3</v>
      </c>
      <c r="CT595" s="14" t="n">
        <v>4.251</v>
      </c>
      <c r="CU595" s="14" t="n">
        <v>9.098000000000001</v>
      </c>
    </row>
    <row r="596">
      <c r="A596" s="14" t="inlineStr">
        <is>
          <t>MKD2021</t>
        </is>
      </c>
      <c r="B596" s="14" t="inlineStr">
        <is>
          <t>MKD</t>
        </is>
      </c>
      <c r="C596" s="14" t="inlineStr">
        <is>
          <t>MKD</t>
        </is>
      </c>
      <c r="D596" s="14" t="inlineStr">
        <is>
          <t>North Macedonia</t>
        </is>
      </c>
      <c r="E596" s="14" t="n">
        <v>2021</v>
      </c>
      <c r="F596" s="14" t="n">
        <v>0.18</v>
      </c>
      <c r="G596" s="14" t="n">
        <v>2.429</v>
      </c>
      <c r="H596" s="14" t="n">
        <v>0.671</v>
      </c>
      <c r="I596" s="14" t="n">
        <v>0</v>
      </c>
      <c r="J596" s="14" t="n">
        <v>2.429</v>
      </c>
      <c r="K596" s="14" t="n">
        <v>0</v>
      </c>
      <c r="L596" s="14" t="n">
        <v>1</v>
      </c>
      <c r="M596" s="14" t="n">
        <v>3.793</v>
      </c>
      <c r="N596" s="14" t="n">
        <v>2.014</v>
      </c>
      <c r="O596" s="14" t="n">
        <v>0</v>
      </c>
      <c r="P596" s="14" t="n">
        <v>3.793</v>
      </c>
      <c r="Q596" s="14" t="n">
        <v>0</v>
      </c>
      <c r="R596" s="14" t="n">
        <v>1</v>
      </c>
      <c r="S596" s="14" t="n">
        <v>5.785</v>
      </c>
      <c r="T596" s="14" t="n">
        <v>4.027</v>
      </c>
      <c r="U596" s="14" t="n">
        <v>0</v>
      </c>
      <c r="V596" s="14" t="n">
        <v>6.826</v>
      </c>
      <c r="W596" s="14" t="n">
        <v>0.18</v>
      </c>
      <c r="X596" s="14" t="n">
        <v>1</v>
      </c>
      <c r="Y596" s="14" t="n">
        <v>12.393</v>
      </c>
      <c r="Z596" s="14" t="n">
        <v>1.369</v>
      </c>
      <c r="AA596" s="14" t="n">
        <v>-3.434</v>
      </c>
      <c r="AB596" s="14" t="n">
        <v>8.959</v>
      </c>
      <c r="AC596" s="14" t="n">
        <v>0</v>
      </c>
      <c r="AD596" s="14" t="n">
        <v>1</v>
      </c>
      <c r="AE596" s="14" t="n">
        <v>12.35</v>
      </c>
      <c r="AF596" s="14" t="n">
        <v>2.43</v>
      </c>
      <c r="AG596" s="14" t="n">
        <v>-3.391</v>
      </c>
      <c r="AH596" s="14" t="n">
        <v>8.959</v>
      </c>
      <c r="AI596" s="14" t="n">
        <v>0</v>
      </c>
      <c r="AJ596" s="14" t="n">
        <v>1</v>
      </c>
      <c r="AK596" s="14" t="n">
        <v>18.855</v>
      </c>
      <c r="AL596" s="14" t="n">
        <v>9.254</v>
      </c>
      <c r="AM596" s="14" t="n">
        <v>-4.125</v>
      </c>
      <c r="AN596" s="14" t="n">
        <v>17.38</v>
      </c>
      <c r="AO596" s="14" t="n">
        <v>0.18</v>
      </c>
      <c r="AP596" s="14" t="n">
        <v>1</v>
      </c>
      <c r="AQ596" s="14" t="n">
        <v>0.619</v>
      </c>
      <c r="AR596" s="14" t="n">
        <v>0.114</v>
      </c>
      <c r="AS596" s="14" t="n">
        <v>0.511</v>
      </c>
      <c r="AT596" s="14" t="n">
        <v>1.333</v>
      </c>
      <c r="AU596" s="14" t="n">
        <v>0.18</v>
      </c>
      <c r="AV596" s="14" t="n">
        <v>1</v>
      </c>
      <c r="AW596" s="14" t="n">
        <v>0.599</v>
      </c>
      <c r="AX596" s="14" t="n">
        <v>0.114</v>
      </c>
      <c r="AY596" s="14" t="n">
        <v>0.385</v>
      </c>
      <c r="AZ596" s="14" t="n">
        <v>1.162</v>
      </c>
      <c r="BA596" s="14" t="n">
        <v>0.18</v>
      </c>
      <c r="BB596" s="14" t="n">
        <v>1</v>
      </c>
      <c r="BC596" s="14" t="n">
        <v>0.439</v>
      </c>
      <c r="BD596" s="14" t="n">
        <v>0.114</v>
      </c>
      <c r="BE596" s="14" t="n">
        <v>0.145</v>
      </c>
      <c r="BF596" s="14" t="n">
        <v>0.6889999999999999</v>
      </c>
      <c r="BG596" s="14" t="n">
        <v>0.18</v>
      </c>
      <c r="BH596" s="14" t="n">
        <v>1</v>
      </c>
      <c r="BI596" s="14" t="n">
        <v>0.505</v>
      </c>
      <c r="BJ596" s="14" t="n">
        <v>0.114</v>
      </c>
      <c r="BK596" s="14" t="n">
        <v>0</v>
      </c>
      <c r="BL596" s="14" t="n">
        <v>0.596</v>
      </c>
      <c r="BM596" s="14" t="n">
        <v>0.18</v>
      </c>
      <c r="BN596" s="14" t="n">
        <v>1</v>
      </c>
      <c r="BO596" s="14" t="n">
        <v>0</v>
      </c>
      <c r="BP596" s="14" t="n">
        <v>0</v>
      </c>
      <c r="BQ596" s="14" t="n">
        <v>0.099</v>
      </c>
      <c r="BR596" s="14" t="n">
        <v>0</v>
      </c>
      <c r="BS596" s="14" t="n">
        <v>1</v>
      </c>
      <c r="BT596" s="14" t="n">
        <v>0</v>
      </c>
      <c r="BU596" s="14" t="n">
        <v>0</v>
      </c>
      <c r="BV596" s="14" t="n">
        <v>0.099</v>
      </c>
      <c r="BW596" s="14" t="n">
        <v>0.18</v>
      </c>
      <c r="BX596" s="14" t="n">
        <v>0.833</v>
      </c>
      <c r="BY596" s="14" t="n">
        <v>11.787</v>
      </c>
      <c r="BZ596" s="14" t="n">
        <v>0</v>
      </c>
      <c r="CA596" s="14" t="n">
        <v>11.787</v>
      </c>
      <c r="CB596" s="14" t="n">
        <v>0</v>
      </c>
      <c r="CC596" s="14" t="n">
        <v>78.125</v>
      </c>
      <c r="CD596" s="14" t="n">
        <v>7.95</v>
      </c>
      <c r="CE596" s="14" t="n">
        <v>71.649</v>
      </c>
      <c r="CF596" s="14" t="n">
        <v>176.733</v>
      </c>
      <c r="CG596" s="14" t="n">
        <v>0.18</v>
      </c>
      <c r="CH596" s="14" t="n">
        <v>1</v>
      </c>
      <c r="CI596" s="14" t="n">
        <v>0</v>
      </c>
      <c r="CJ596" s="14" t="n">
        <v>0</v>
      </c>
      <c r="CK596" s="14" t="n">
        <v>0</v>
      </c>
      <c r="CL596" s="14" t="n">
        <v>0</v>
      </c>
      <c r="CM596" s="14" t="n">
        <v>0</v>
      </c>
      <c r="CN596" s="14" t="n">
        <v>0</v>
      </c>
      <c r="CO596" s="14" t="n">
        <v>0</v>
      </c>
      <c r="CP596" s="14" t="n">
        <v>0.826</v>
      </c>
      <c r="CQ596" s="14" t="n">
        <v>1.198</v>
      </c>
      <c r="CR596" s="14" t="n">
        <v>0</v>
      </c>
      <c r="CS596" s="14" t="n">
        <v>4.776</v>
      </c>
      <c r="CT596" s="14" t="n">
        <v>4.41</v>
      </c>
      <c r="CU596" s="14" t="n">
        <v>7.753</v>
      </c>
    </row>
    <row r="597">
      <c r="A597" s="14" t="inlineStr">
        <is>
          <t>MKD2022</t>
        </is>
      </c>
      <c r="B597" s="14" t="inlineStr">
        <is>
          <t>MKD</t>
        </is>
      </c>
      <c r="C597" s="14" t="inlineStr">
        <is>
          <t>MKD</t>
        </is>
      </c>
      <c r="D597" s="14" t="inlineStr">
        <is>
          <t>North Macedonia</t>
        </is>
      </c>
      <c r="E597" s="14" t="n">
        <v>2022</v>
      </c>
      <c r="F597" s="14" t="n">
        <v>0.18</v>
      </c>
      <c r="G597" s="14" t="n">
        <v>2.758</v>
      </c>
      <c r="H597" s="14" t="n">
        <v>0.719</v>
      </c>
      <c r="I597" s="14" t="n">
        <v>0</v>
      </c>
      <c r="J597" s="14" t="n">
        <v>2.758</v>
      </c>
      <c r="K597" s="14" t="n">
        <v>0</v>
      </c>
      <c r="L597" s="14" t="n">
        <v>1</v>
      </c>
      <c r="M597" s="14" t="n">
        <v>4.234</v>
      </c>
      <c r="N597" s="14" t="n">
        <v>2.156</v>
      </c>
      <c r="O597" s="14" t="n">
        <v>0</v>
      </c>
      <c r="P597" s="14" t="n">
        <v>4.234</v>
      </c>
      <c r="Q597" s="14" t="n">
        <v>0</v>
      </c>
      <c r="R597" s="14" t="n">
        <v>1</v>
      </c>
      <c r="S597" s="14" t="n">
        <v>6.351</v>
      </c>
      <c r="T597" s="14" t="n">
        <v>4.311</v>
      </c>
      <c r="U597" s="14" t="n">
        <v>0.08500000000000001</v>
      </c>
      <c r="V597" s="14" t="n">
        <v>7.495</v>
      </c>
      <c r="W597" s="14" t="n">
        <v>0.18</v>
      </c>
      <c r="X597" s="14" t="n">
        <v>1</v>
      </c>
      <c r="Y597" s="14" t="n">
        <v>34.673</v>
      </c>
      <c r="Z597" s="14" t="n">
        <v>3.637</v>
      </c>
      <c r="AA597" s="14" t="n">
        <v>-2.016</v>
      </c>
      <c r="AB597" s="14" t="n">
        <v>32.656</v>
      </c>
      <c r="AC597" s="14" t="n">
        <v>0</v>
      </c>
      <c r="AD597" s="14" t="n">
        <v>1</v>
      </c>
      <c r="AE597" s="14" t="n">
        <v>34.721</v>
      </c>
      <c r="AF597" s="14" t="n">
        <v>6.437</v>
      </c>
      <c r="AG597" s="14" t="n">
        <v>-2.064</v>
      </c>
      <c r="AH597" s="14" t="n">
        <v>32.656</v>
      </c>
      <c r="AI597" s="14" t="n">
        <v>0</v>
      </c>
      <c r="AJ597" s="14" t="n">
        <v>1</v>
      </c>
      <c r="AK597" s="14" t="n">
        <v>41.774</v>
      </c>
      <c r="AL597" s="14" t="n">
        <v>19.949</v>
      </c>
      <c r="AM597" s="14" t="n">
        <v>-9.423</v>
      </c>
      <c r="AN597" s="14" t="n">
        <v>38.174</v>
      </c>
      <c r="AO597" s="14" t="n">
        <v>0.18</v>
      </c>
      <c r="AP597" s="14" t="n">
        <v>1</v>
      </c>
      <c r="AQ597" s="14" t="n">
        <v>0.861</v>
      </c>
      <c r="AR597" s="14" t="n">
        <v>0.123</v>
      </c>
      <c r="AS597" s="14" t="n">
        <v>0.414</v>
      </c>
      <c r="AT597" s="14" t="n">
        <v>1.505</v>
      </c>
      <c r="AU597" s="14" t="n">
        <v>0.18</v>
      </c>
      <c r="AV597" s="14" t="n">
        <v>1</v>
      </c>
      <c r="AW597" s="14" t="n">
        <v>0.986</v>
      </c>
      <c r="AX597" s="14" t="n">
        <v>0.123</v>
      </c>
      <c r="AY597" s="14" t="n">
        <v>0.295</v>
      </c>
      <c r="AZ597" s="14" t="n">
        <v>1.512</v>
      </c>
      <c r="BA597" s="14" t="n">
        <v>0.18</v>
      </c>
      <c r="BB597" s="14" t="n">
        <v>1</v>
      </c>
      <c r="BC597" s="14" t="n">
        <v>0.598</v>
      </c>
      <c r="BD597" s="14" t="n">
        <v>0.123</v>
      </c>
      <c r="BE597" s="14" t="n">
        <v>0.114</v>
      </c>
      <c r="BF597" s="14" t="n">
        <v>0.84</v>
      </c>
      <c r="BG597" s="14" t="n">
        <v>0.18</v>
      </c>
      <c r="BH597" s="14" t="n">
        <v>1</v>
      </c>
      <c r="BI597" s="14" t="n">
        <v>0.612</v>
      </c>
      <c r="BJ597" s="14" t="n">
        <v>0.123</v>
      </c>
      <c r="BK597" s="14" t="n">
        <v>0.008</v>
      </c>
      <c r="BL597" s="14" t="n">
        <v>0.723</v>
      </c>
      <c r="BM597" s="14" t="n">
        <v>0.18</v>
      </c>
      <c r="BN597" s="14" t="n">
        <v>1</v>
      </c>
      <c r="BO597" s="14" t="n">
        <v>0</v>
      </c>
      <c r="BP597" s="14" t="n">
        <v>0</v>
      </c>
      <c r="BQ597" s="14" t="n">
        <v>0.27</v>
      </c>
      <c r="BR597" s="14" t="n">
        <v>0</v>
      </c>
      <c r="BS597" s="14" t="n">
        <v>1</v>
      </c>
      <c r="BT597" s="14" t="n">
        <v>0</v>
      </c>
      <c r="BU597" s="14" t="n">
        <v>0</v>
      </c>
      <c r="BV597" s="14" t="n">
        <v>0.104</v>
      </c>
      <c r="BW597" s="14" t="n">
        <v>0.18</v>
      </c>
      <c r="BX597" s="14" t="n">
        <v>0.833</v>
      </c>
      <c r="BY597" s="14" t="n">
        <v>12.729</v>
      </c>
      <c r="BZ597" s="14" t="n">
        <v>0</v>
      </c>
      <c r="CA597" s="14" t="n">
        <v>12.729</v>
      </c>
      <c r="CB597" s="14" t="n">
        <v>0</v>
      </c>
      <c r="CC597" s="14" t="n">
        <v>97.90000000000001</v>
      </c>
      <c r="CD597" s="14" t="n">
        <v>7.95</v>
      </c>
      <c r="CE597" s="14" t="n">
        <v>99.20699999999999</v>
      </c>
      <c r="CF597" s="14" t="n">
        <v>232.586</v>
      </c>
      <c r="CG597" s="14" t="n">
        <v>0.18</v>
      </c>
      <c r="CH597" s="14" t="n">
        <v>1</v>
      </c>
      <c r="CI597" s="14" t="n">
        <v>0</v>
      </c>
      <c r="CJ597" s="14" t="n">
        <v>0</v>
      </c>
      <c r="CK597" s="14" t="n">
        <v>0</v>
      </c>
      <c r="CL597" s="14" t="n">
        <v>0</v>
      </c>
      <c r="CM597" s="14" t="n">
        <v>0</v>
      </c>
      <c r="CN597" s="14" t="n">
        <v>0</v>
      </c>
      <c r="CO597" s="14" t="n">
        <v>0</v>
      </c>
      <c r="CP597" s="14" t="n">
        <v>0.836</v>
      </c>
      <c r="CQ597" s="14" t="n">
        <v>1.294</v>
      </c>
      <c r="CR597" s="14" t="n">
        <v>0</v>
      </c>
      <c r="CS597" s="14" t="n">
        <v>5.158</v>
      </c>
      <c r="CT597" s="14" t="n">
        <v>5.842</v>
      </c>
      <c r="CU597" s="14" t="n">
        <v>29.941</v>
      </c>
    </row>
    <row r="598">
      <c r="A598" s="14" t="inlineStr">
        <is>
          <t>MKD2023</t>
        </is>
      </c>
      <c r="B598" s="14" t="inlineStr">
        <is>
          <t>MKD</t>
        </is>
      </c>
      <c r="C598" s="14" t="inlineStr">
        <is>
          <t>MKD</t>
        </is>
      </c>
      <c r="D598" s="14" t="inlineStr">
        <is>
          <t>North Macedonia</t>
        </is>
      </c>
      <c r="E598" s="14" t="n">
        <v>2023</v>
      </c>
      <c r="F598" s="14" t="n">
        <v>0.18</v>
      </c>
      <c r="G598" s="14" t="n">
        <v>2.76</v>
      </c>
      <c r="H598" s="14" t="n">
        <v>0.822</v>
      </c>
      <c r="I598" s="14" t="n">
        <v>0</v>
      </c>
      <c r="J598" s="14" t="n">
        <v>2.76</v>
      </c>
      <c r="K598" s="14" t="n">
        <v>0</v>
      </c>
      <c r="L598" s="14" t="n">
        <v>1</v>
      </c>
      <c r="M598" s="14" t="n">
        <v>4.561</v>
      </c>
      <c r="N598" s="14" t="n">
        <v>2.466</v>
      </c>
      <c r="O598" s="14" t="n">
        <v>0</v>
      </c>
      <c r="P598" s="14" t="n">
        <v>4.561</v>
      </c>
      <c r="Q598" s="14" t="n">
        <v>0</v>
      </c>
      <c r="R598" s="14" t="n">
        <v>1</v>
      </c>
      <c r="S598" s="14" t="n">
        <v>6.87</v>
      </c>
      <c r="T598" s="14" t="n">
        <v>4.932</v>
      </c>
      <c r="U598" s="14" t="n">
        <v>0.137</v>
      </c>
      <c r="V598" s="14" t="n">
        <v>8.106999999999999</v>
      </c>
      <c r="W598" s="14" t="n">
        <v>0.18</v>
      </c>
      <c r="X598" s="14" t="n">
        <v>1</v>
      </c>
      <c r="Y598" s="14" t="n">
        <v>15.063</v>
      </c>
      <c r="Z598" s="14" t="n">
        <v>1.687</v>
      </c>
      <c r="AA598" s="14" t="n">
        <v>3.549</v>
      </c>
      <c r="AB598" s="14" t="n">
        <v>18.613</v>
      </c>
      <c r="AC598" s="14" t="n">
        <v>0</v>
      </c>
      <c r="AD598" s="14" t="n">
        <v>1</v>
      </c>
      <c r="AE598" s="14" t="n">
        <v>15.162</v>
      </c>
      <c r="AF598" s="14" t="n">
        <v>3.02</v>
      </c>
      <c r="AG598" s="14" t="n">
        <v>3.45</v>
      </c>
      <c r="AH598" s="14" t="n">
        <v>18.613</v>
      </c>
      <c r="AI598" s="14" t="n">
        <v>0</v>
      </c>
      <c r="AJ598" s="14" t="n">
        <v>1</v>
      </c>
      <c r="AK598" s="14" t="n">
        <v>22.521</v>
      </c>
      <c r="AL598" s="14" t="n">
        <v>11.156</v>
      </c>
      <c r="AM598" s="14" t="n">
        <v>2.295</v>
      </c>
      <c r="AN598" s="14" t="n">
        <v>29.283</v>
      </c>
      <c r="AO598" s="14" t="n">
        <v>0.18</v>
      </c>
      <c r="AP598" s="14" t="n">
        <v>1</v>
      </c>
      <c r="AQ598" s="14" t="n">
        <v>0.76</v>
      </c>
      <c r="AR598" s="14" t="n">
        <v>0.129</v>
      </c>
      <c r="AS598" s="14" t="n">
        <v>0.458</v>
      </c>
      <c r="AT598" s="14" t="n">
        <v>1.438</v>
      </c>
      <c r="AU598" s="14" t="n">
        <v>0.18</v>
      </c>
      <c r="AV598" s="14" t="n">
        <v>1</v>
      </c>
      <c r="AW598" s="14" t="n">
        <v>0.8110000000000001</v>
      </c>
      <c r="AX598" s="14" t="n">
        <v>0.129</v>
      </c>
      <c r="AY598" s="14" t="n">
        <v>0.328</v>
      </c>
      <c r="AZ598" s="14" t="n">
        <v>1.345</v>
      </c>
      <c r="BA598" s="14" t="n">
        <v>0.18</v>
      </c>
      <c r="BB598" s="14" t="n">
        <v>1</v>
      </c>
      <c r="BC598" s="14" t="n">
        <v>0.535</v>
      </c>
      <c r="BD598" s="14" t="n">
        <v>0.129</v>
      </c>
      <c r="BE598" s="14" t="n">
        <v>0.139</v>
      </c>
      <c r="BF598" s="14" t="n">
        <v>0.795</v>
      </c>
      <c r="BG598" s="14" t="n">
        <v>0.18</v>
      </c>
      <c r="BH598" s="14" t="n">
        <v>1</v>
      </c>
      <c r="BI598" s="14" t="n">
        <v>0.579</v>
      </c>
      <c r="BJ598" s="14" t="n">
        <v>0.129</v>
      </c>
      <c r="BK598" s="14" t="n">
        <v>0.012</v>
      </c>
      <c r="BL598" s="14" t="n">
        <v>0.6840000000000001</v>
      </c>
      <c r="BM598" s="14" t="n">
        <v>0.18</v>
      </c>
      <c r="BN598" s="14" t="n">
        <v>1</v>
      </c>
      <c r="BO598" s="14" t="n">
        <v>0</v>
      </c>
      <c r="BP598" s="14" t="n">
        <v>0</v>
      </c>
      <c r="BQ598" s="14" t="n">
        <v>0.144</v>
      </c>
      <c r="BR598" s="14" t="n">
        <v>0</v>
      </c>
      <c r="BS598" s="14" t="n">
        <v>1</v>
      </c>
      <c r="BT598" s="14" t="n">
        <v>0</v>
      </c>
      <c r="BU598" s="14" t="n">
        <v>0</v>
      </c>
      <c r="BV598" s="14" t="n">
        <v>0.12</v>
      </c>
      <c r="BW598" s="14" t="n">
        <v>0.18</v>
      </c>
      <c r="BX598" s="14" t="n">
        <v>0.833</v>
      </c>
      <c r="BY598" s="14" t="n">
        <v>13.254</v>
      </c>
      <c r="BZ598" s="14" t="n">
        <v>0</v>
      </c>
      <c r="CA598" s="14" t="n">
        <v>13.254</v>
      </c>
      <c r="CB598" s="14" t="n">
        <v>0</v>
      </c>
      <c r="CC598" s="14" t="n">
        <v>83.248</v>
      </c>
      <c r="CD598" s="14" t="n">
        <v>7.95</v>
      </c>
      <c r="CE598" s="14" t="n">
        <v>95.69199999999999</v>
      </c>
      <c r="CF598" s="14" t="n">
        <v>211.15</v>
      </c>
      <c r="CG598" s="14" t="n">
        <v>0.18</v>
      </c>
      <c r="CH598" s="14" t="n">
        <v>1</v>
      </c>
      <c r="CI598" s="14" t="n">
        <v>0</v>
      </c>
      <c r="CJ598" s="14" t="n">
        <v>0</v>
      </c>
      <c r="CK598" s="14" t="n">
        <v>0</v>
      </c>
      <c r="CL598" s="14" t="n">
        <v>0</v>
      </c>
      <c r="CM598" s="14" t="n">
        <v>0</v>
      </c>
      <c r="CN598" s="14" t="n">
        <v>0</v>
      </c>
      <c r="CO598" s="14" t="n">
        <v>0</v>
      </c>
      <c r="CP598" s="14" t="n">
        <v>0.721</v>
      </c>
      <c r="CQ598" s="14" t="n">
        <v>1.348</v>
      </c>
      <c r="CR598" s="14" t="n">
        <v>0</v>
      </c>
      <c r="CS598" s="14" t="n">
        <v>5.37</v>
      </c>
      <c r="CT598" s="14" t="n">
        <v>3.466</v>
      </c>
      <c r="CU598" s="14" t="n">
        <v>10.281</v>
      </c>
    </row>
    <row r="599">
      <c r="A599" s="14" t="inlineStr">
        <is>
          <t>MKD2024</t>
        </is>
      </c>
      <c r="B599" s="14" t="inlineStr">
        <is>
          <t>MKD</t>
        </is>
      </c>
      <c r="C599" s="14" t="inlineStr">
        <is>
          <t>MKD</t>
        </is>
      </c>
      <c r="D599" s="14" t="inlineStr">
        <is>
          <t>North Macedonia</t>
        </is>
      </c>
      <c r="E599" s="14" t="n">
        <v>2024</v>
      </c>
      <c r="F599" s="14" t="n">
        <v>0.18</v>
      </c>
      <c r="G599" s="14" t="n">
        <v>2.691</v>
      </c>
      <c r="H599" s="14" t="n">
        <v>0.846</v>
      </c>
      <c r="I599" s="14" t="n">
        <v>0</v>
      </c>
      <c r="J599" s="14" t="n">
        <v>2.691</v>
      </c>
      <c r="K599" s="14" t="n">
        <v>0</v>
      </c>
      <c r="L599" s="14" t="n">
        <v>1</v>
      </c>
      <c r="M599" s="14" t="n">
        <v>4.418</v>
      </c>
      <c r="N599" s="14" t="n">
        <v>2.539</v>
      </c>
      <c r="O599" s="14" t="n">
        <v>0</v>
      </c>
      <c r="P599" s="14" t="n">
        <v>4.418</v>
      </c>
      <c r="Q599" s="14" t="n">
        <v>0</v>
      </c>
      <c r="R599" s="14" t="n">
        <v>1</v>
      </c>
      <c r="S599" s="14" t="n">
        <v>6.922</v>
      </c>
      <c r="T599" s="14" t="n">
        <v>5.078</v>
      </c>
      <c r="U599" s="14" t="n">
        <v>0.17</v>
      </c>
      <c r="V599" s="14" t="n">
        <v>8.167999999999999</v>
      </c>
      <c r="W599" s="14" t="n">
        <v>0.18</v>
      </c>
      <c r="X599" s="14" t="n">
        <v>1</v>
      </c>
      <c r="Y599" s="14" t="n">
        <v>14.265</v>
      </c>
      <c r="Z599" s="14" t="n">
        <v>1.801</v>
      </c>
      <c r="AA599" s="14" t="n">
        <v>0.174</v>
      </c>
      <c r="AB599" s="14" t="n">
        <v>14.439</v>
      </c>
      <c r="AC599" s="14" t="n">
        <v>0</v>
      </c>
      <c r="AD599" s="14" t="n">
        <v>1</v>
      </c>
      <c r="AE599" s="14" t="n">
        <v>14.265</v>
      </c>
      <c r="AF599" s="14" t="n">
        <v>3.125</v>
      </c>
      <c r="AG599" s="14" t="n">
        <v>0.174</v>
      </c>
      <c r="AH599" s="14" t="n">
        <v>14.439</v>
      </c>
      <c r="AI599" s="14" t="n">
        <v>0</v>
      </c>
      <c r="AJ599" s="14" t="n">
        <v>1</v>
      </c>
      <c r="AK599" s="14" t="n">
        <v>25.345</v>
      </c>
      <c r="AL599" s="14" t="n">
        <v>12.891</v>
      </c>
      <c r="AM599" s="14" t="n">
        <v>0.174</v>
      </c>
      <c r="AN599" s="14" t="n">
        <v>30.112</v>
      </c>
      <c r="AO599" s="14" t="n">
        <v>0.18</v>
      </c>
      <c r="AP599" s="14" t="n">
        <v>1</v>
      </c>
      <c r="AQ599" s="14" t="n">
        <v>0.724</v>
      </c>
      <c r="AR599" s="14" t="n">
        <v>0.132</v>
      </c>
      <c r="AS599" s="14" t="n">
        <v>0.468</v>
      </c>
      <c r="AT599" s="14" t="n">
        <v>1.406</v>
      </c>
      <c r="AU599" s="14" t="n">
        <v>0.18</v>
      </c>
      <c r="AV599" s="14" t="n">
        <v>1</v>
      </c>
      <c r="AW599" s="14" t="n">
        <v>0.75</v>
      </c>
      <c r="AX599" s="14" t="n">
        <v>0.132</v>
      </c>
      <c r="AY599" s="14" t="n">
        <v>0.34</v>
      </c>
      <c r="AZ599" s="14" t="n">
        <v>1.287</v>
      </c>
      <c r="BA599" s="14" t="n">
        <v>0.18</v>
      </c>
      <c r="BB599" s="14" t="n">
        <v>1</v>
      </c>
      <c r="BC599" s="14" t="n">
        <v>0.513</v>
      </c>
      <c r="BD599" s="14" t="n">
        <v>0.132</v>
      </c>
      <c r="BE599" s="14" t="n">
        <v>0.141</v>
      </c>
      <c r="BF599" s="14" t="n">
        <v>0.771</v>
      </c>
      <c r="BG599" s="14" t="n">
        <v>0.18</v>
      </c>
      <c r="BH599" s="14" t="n">
        <v>1</v>
      </c>
      <c r="BI599" s="14" t="n">
        <v>0.591</v>
      </c>
      <c r="BJ599" s="14" t="n">
        <v>0.132</v>
      </c>
      <c r="BK599" s="14" t="n">
        <v>0.014</v>
      </c>
      <c r="BL599" s="14" t="n">
        <v>0.698</v>
      </c>
      <c r="BM599" s="14" t="n">
        <v>0.18</v>
      </c>
      <c r="BN599" s="14" t="n">
        <v>1</v>
      </c>
      <c r="BO599" s="14" t="n">
        <v>0</v>
      </c>
      <c r="BP599" s="14" t="n">
        <v>0</v>
      </c>
      <c r="BQ599" s="14" t="n">
        <v>0.089</v>
      </c>
      <c r="BR599" s="14" t="n">
        <v>0</v>
      </c>
      <c r="BS599" s="14" t="n">
        <v>1</v>
      </c>
      <c r="BT599" s="14" t="n">
        <v>0</v>
      </c>
      <c r="BU599" s="14" t="n">
        <v>0</v>
      </c>
      <c r="BV599" s="14" t="n">
        <v>0.118</v>
      </c>
      <c r="BW599" s="14" t="n">
        <v>0.18</v>
      </c>
      <c r="BX599" s="14" t="n">
        <v>0.833</v>
      </c>
      <c r="BY599" s="14" t="n">
        <v>13.646</v>
      </c>
      <c r="BZ599" s="14" t="n">
        <v>0</v>
      </c>
      <c r="CA599" s="14" t="n">
        <v>13.646</v>
      </c>
      <c r="CB599" s="14" t="n">
        <v>0</v>
      </c>
      <c r="CC599" s="14" t="n">
        <v>82.58799999999999</v>
      </c>
      <c r="CD599" s="14" t="n">
        <v>7.95</v>
      </c>
      <c r="CE599" s="14" t="n">
        <v>88.624</v>
      </c>
      <c r="CF599" s="14" t="n">
        <v>202.03</v>
      </c>
      <c r="CG599" s="14" t="n">
        <v>0.18</v>
      </c>
      <c r="CH599" s="14" t="n">
        <v>1</v>
      </c>
      <c r="CI599" s="14" t="n">
        <v>0</v>
      </c>
      <c r="CJ599" s="14" t="n">
        <v>0</v>
      </c>
      <c r="CK599" s="14" t="n">
        <v>0</v>
      </c>
      <c r="CL599" s="14" t="n">
        <v>0</v>
      </c>
      <c r="CM599" s="14" t="n">
        <v>0</v>
      </c>
      <c r="CN599" s="14" t="n">
        <v>0</v>
      </c>
      <c r="CO599" s="14" t="n">
        <v>0</v>
      </c>
      <c r="CP599" s="14" t="n">
        <v>0.721</v>
      </c>
      <c r="CQ599" s="14" t="n">
        <v>1.387</v>
      </c>
      <c r="CR599" s="14" t="n">
        <v>0</v>
      </c>
      <c r="CS599" s="14" t="n">
        <v>5.529</v>
      </c>
      <c r="CT599" s="14" t="n">
        <v>3.027</v>
      </c>
      <c r="CU599" s="14" t="n">
        <v>8.691000000000001</v>
      </c>
    </row>
    <row r="600">
      <c r="A600" s="14" t="inlineStr">
        <is>
          <t>MNP2021</t>
        </is>
      </c>
      <c r="B600" s="14" t="inlineStr">
        <is>
          <t>MNP</t>
        </is>
      </c>
      <c r="C600" s="14" t="inlineStr">
        <is>
          <t>MNP</t>
        </is>
      </c>
      <c r="D600" s="14" t="inlineStr">
        <is>
          <t>Northern Mariana Islands</t>
        </is>
      </c>
      <c r="E600" s="14" t="n">
        <v>2021</v>
      </c>
      <c r="F600" s="14" t="n">
        <v>0.05</v>
      </c>
      <c r="G600" s="14" t="n">
        <v>4.747</v>
      </c>
      <c r="H600" s="14" t="n">
        <v>1.143</v>
      </c>
      <c r="I600" s="14" t="n">
        <v>0</v>
      </c>
      <c r="J600" s="14" t="n">
        <v>4.747</v>
      </c>
      <c r="K600" s="14" t="n">
        <v>0</v>
      </c>
      <c r="L600" s="14" t="n">
        <v>1</v>
      </c>
      <c r="M600" s="14" t="n">
        <v>7.964</v>
      </c>
      <c r="N600" s="14" t="n">
        <v>3.43</v>
      </c>
      <c r="O600" s="14" t="n">
        <v>0</v>
      </c>
      <c r="P600" s="14" t="n">
        <v>7.964</v>
      </c>
      <c r="Q600" s="14" t="n">
        <v>0</v>
      </c>
      <c r="R600" s="14" t="n">
        <v>1</v>
      </c>
      <c r="S600" s="14" t="n">
        <v>10.464</v>
      </c>
      <c r="T600" s="14" t="n">
        <v>6.86</v>
      </c>
      <c r="U600" s="14" t="n">
        <v>0</v>
      </c>
      <c r="V600" s="14" t="n">
        <v>10.987</v>
      </c>
      <c r="W600" s="14" t="n">
        <v>0.05</v>
      </c>
      <c r="X600" s="14" t="n">
        <v>1</v>
      </c>
      <c r="Y600" s="14" t="n">
        <v>10.551</v>
      </c>
      <c r="Z600" s="14" t="n">
        <v>1.302</v>
      </c>
      <c r="AA600" s="14" t="n">
        <v>0</v>
      </c>
      <c r="AB600" s="14" t="n">
        <v>10.551</v>
      </c>
      <c r="AC600" s="14" t="n">
        <v>0</v>
      </c>
      <c r="AD600" s="14" t="n">
        <v>1</v>
      </c>
      <c r="AE600" s="14" t="n">
        <v>11.694</v>
      </c>
      <c r="AF600" s="14" t="n">
        <v>2.549</v>
      </c>
      <c r="AG600" s="14" t="n">
        <v>0</v>
      </c>
      <c r="AH600" s="14" t="n">
        <v>11.694</v>
      </c>
      <c r="AI600" s="14" t="n">
        <v>0</v>
      </c>
      <c r="AJ600" s="14" t="n">
        <v>1</v>
      </c>
      <c r="AK600" s="14" t="n">
        <v>18.554</v>
      </c>
      <c r="AL600" s="14" t="n">
        <v>9.627000000000001</v>
      </c>
      <c r="AM600" s="14" t="n">
        <v>0</v>
      </c>
      <c r="AN600" s="14" t="n">
        <v>19.482</v>
      </c>
      <c r="AO600" s="14" t="n">
        <v>0.05</v>
      </c>
      <c r="AP600" s="14" t="n">
        <v>1</v>
      </c>
      <c r="AQ600" s="14" t="n">
        <v>0.621</v>
      </c>
      <c r="AR600" s="14" t="n">
        <v>0.114</v>
      </c>
      <c r="AS600" s="14" t="n">
        <v>0</v>
      </c>
      <c r="AT600" s="14" t="n">
        <v>0.652</v>
      </c>
      <c r="AU600" s="14" t="n">
        <v>0.05</v>
      </c>
      <c r="AV600" s="14" t="n">
        <v>1</v>
      </c>
      <c r="AW600" s="14" t="n">
        <v>0.593</v>
      </c>
      <c r="AX600" s="14" t="n">
        <v>0.114</v>
      </c>
      <c r="AY600" s="14" t="n">
        <v>0</v>
      </c>
      <c r="AZ600" s="14" t="n">
        <v>0.623</v>
      </c>
      <c r="BA600" s="14" t="n">
        <v>0.05</v>
      </c>
      <c r="BB600" s="14" t="n">
        <v>1</v>
      </c>
      <c r="BC600" s="14" t="n">
        <v>0.44</v>
      </c>
      <c r="BD600" s="14" t="n">
        <v>0.114</v>
      </c>
      <c r="BE600" s="14" t="n">
        <v>0</v>
      </c>
      <c r="BF600" s="14" t="n">
        <v>0.462</v>
      </c>
      <c r="BG600" s="14" t="n">
        <v>0.05</v>
      </c>
      <c r="BH600" s="14" t="n">
        <v>1</v>
      </c>
      <c r="BI600" s="14" t="n">
        <v>0.5600000000000001</v>
      </c>
      <c r="BJ600" s="14" t="n">
        <v>0.114</v>
      </c>
      <c r="BK600" s="14" t="n">
        <v>0</v>
      </c>
      <c r="BL600" s="14" t="n">
        <v>0.588</v>
      </c>
      <c r="BM600" s="14" t="n">
        <v>0.05</v>
      </c>
      <c r="BN600" s="14" t="n">
        <v>1</v>
      </c>
      <c r="BO600" s="14" t="n">
        <v>0</v>
      </c>
      <c r="BP600" s="14" t="n">
        <v>0</v>
      </c>
      <c r="BQ600" s="14" t="n">
        <v>0</v>
      </c>
      <c r="BR600" s="14" t="n">
        <v>0</v>
      </c>
      <c r="BS600" s="14" t="n">
        <v>1</v>
      </c>
      <c r="BT600" s="14" t="n">
        <v>0</v>
      </c>
      <c r="BU600" s="14" t="n">
        <v>0</v>
      </c>
      <c r="BV600" s="14" t="n">
        <v>0</v>
      </c>
      <c r="BW600" s="14" t="n">
        <v>0.05</v>
      </c>
      <c r="BX600" s="14" t="n">
        <v>1</v>
      </c>
      <c r="BY600" s="14" t="n">
        <v>11.787</v>
      </c>
      <c r="BZ600" s="14" t="n">
        <v>0</v>
      </c>
      <c r="CA600" s="14" t="n">
        <v>11.787</v>
      </c>
      <c r="CB600" s="14" t="n">
        <v>0</v>
      </c>
      <c r="CC600" s="14" t="n">
        <v>81.69499999999999</v>
      </c>
      <c r="CD600" s="14" t="n">
        <v>7.95</v>
      </c>
      <c r="CE600" s="14" t="n">
        <v>0</v>
      </c>
      <c r="CF600" s="14" t="n">
        <v>85.78</v>
      </c>
      <c r="CG600" s="14" t="n">
        <v>0.05</v>
      </c>
      <c r="CH600" s="14" t="n">
        <v>1</v>
      </c>
      <c r="CI600" s="14" t="n">
        <v>0</v>
      </c>
      <c r="CJ600" s="14" t="n">
        <v>0</v>
      </c>
      <c r="CK600" s="14" t="n">
        <v>0</v>
      </c>
      <c r="CL600" s="14" t="n">
        <v>0</v>
      </c>
      <c r="CM600" s="14" t="n">
        <v>0</v>
      </c>
      <c r="CN600" s="14" t="n">
        <v>0</v>
      </c>
      <c r="CO600" s="14" t="n">
        <v>0</v>
      </c>
      <c r="CP600" s="14" t="n">
        <v>0</v>
      </c>
      <c r="CQ600" s="14" t="n">
        <v>1.198</v>
      </c>
      <c r="CR600" s="14" t="n">
        <v>0</v>
      </c>
      <c r="CS600" s="14" t="n">
        <v>4.776</v>
      </c>
      <c r="CT600" s="14" t="n">
        <v>3.604</v>
      </c>
      <c r="CU600" s="14" t="n">
        <v>9.407999999999999</v>
      </c>
    </row>
    <row r="601">
      <c r="A601" s="14" t="inlineStr">
        <is>
          <t>MNP2022</t>
        </is>
      </c>
      <c r="B601" s="14" t="inlineStr">
        <is>
          <t>MNP</t>
        </is>
      </c>
      <c r="C601" s="14" t="inlineStr">
        <is>
          <t>MNP</t>
        </is>
      </c>
      <c r="D601" s="14" t="inlineStr">
        <is>
          <t>Northern Mariana Islands</t>
        </is>
      </c>
      <c r="E601" s="14" t="n">
        <v>2022</v>
      </c>
      <c r="F601" s="14" t="n">
        <v>0.05</v>
      </c>
      <c r="G601" s="14" t="n">
        <v>8.788</v>
      </c>
      <c r="H601" s="14" t="n">
        <v>1.235</v>
      </c>
      <c r="I601" s="14" t="n">
        <v>0</v>
      </c>
      <c r="J601" s="14" t="n">
        <v>8.788</v>
      </c>
      <c r="K601" s="14" t="n">
        <v>0</v>
      </c>
      <c r="L601" s="14" t="n">
        <v>1</v>
      </c>
      <c r="M601" s="14" t="n">
        <v>9.782999999999999</v>
      </c>
      <c r="N601" s="14" t="n">
        <v>3.704</v>
      </c>
      <c r="O601" s="14" t="n">
        <v>0</v>
      </c>
      <c r="P601" s="14" t="n">
        <v>9.782999999999999</v>
      </c>
      <c r="Q601" s="14" t="n">
        <v>0</v>
      </c>
      <c r="R601" s="14" t="n">
        <v>1</v>
      </c>
      <c r="S601" s="14" t="n">
        <v>14.962</v>
      </c>
      <c r="T601" s="14" t="n">
        <v>7.408</v>
      </c>
      <c r="U601" s="14" t="n">
        <v>0.055</v>
      </c>
      <c r="V601" s="14" t="n">
        <v>15.71</v>
      </c>
      <c r="W601" s="14" t="n">
        <v>0.05</v>
      </c>
      <c r="X601" s="14" t="n">
        <v>1</v>
      </c>
      <c r="Y601" s="14" t="n">
        <v>17.332</v>
      </c>
      <c r="Z601" s="14" t="n">
        <v>2.139</v>
      </c>
      <c r="AA601" s="14" t="n">
        <v>0</v>
      </c>
      <c r="AB601" s="14" t="n">
        <v>17.332</v>
      </c>
      <c r="AC601" s="14" t="n">
        <v>0</v>
      </c>
      <c r="AD601" s="14" t="n">
        <v>1</v>
      </c>
      <c r="AE601" s="14" t="n">
        <v>18.566</v>
      </c>
      <c r="AF601" s="14" t="n">
        <v>4.048</v>
      </c>
      <c r="AG601" s="14" t="n">
        <v>0</v>
      </c>
      <c r="AH601" s="14" t="n">
        <v>18.566</v>
      </c>
      <c r="AI601" s="14" t="n">
        <v>0</v>
      </c>
      <c r="AJ601" s="14" t="n">
        <v>1</v>
      </c>
      <c r="AK601" s="14" t="n">
        <v>25.974</v>
      </c>
      <c r="AL601" s="14" t="n">
        <v>13.478</v>
      </c>
      <c r="AM601" s="14" t="n">
        <v>0.096</v>
      </c>
      <c r="AN601" s="14" t="n">
        <v>27.273</v>
      </c>
      <c r="AO601" s="14" t="n">
        <v>0.05</v>
      </c>
      <c r="AP601" s="14" t="n">
        <v>1</v>
      </c>
      <c r="AQ601" s="14" t="n">
        <v>0.847</v>
      </c>
      <c r="AR601" s="14" t="n">
        <v>0.123</v>
      </c>
      <c r="AS601" s="14" t="n">
        <v>0.003</v>
      </c>
      <c r="AT601" s="14" t="n">
        <v>0.889</v>
      </c>
      <c r="AU601" s="14" t="n">
        <v>0.05</v>
      </c>
      <c r="AV601" s="14" t="n">
        <v>1</v>
      </c>
      <c r="AW601" s="14" t="n">
        <v>0.947</v>
      </c>
      <c r="AX601" s="14" t="n">
        <v>0.123</v>
      </c>
      <c r="AY601" s="14" t="n">
        <v>0.004</v>
      </c>
      <c r="AZ601" s="14" t="n">
        <v>0.994</v>
      </c>
      <c r="BA601" s="14" t="n">
        <v>0.05</v>
      </c>
      <c r="BB601" s="14" t="n">
        <v>1</v>
      </c>
      <c r="BC601" s="14" t="n">
        <v>0.589</v>
      </c>
      <c r="BD601" s="14" t="n">
        <v>0.123</v>
      </c>
      <c r="BE601" s="14" t="n">
        <v>0.002</v>
      </c>
      <c r="BF601" s="14" t="n">
        <v>0.618</v>
      </c>
      <c r="BG601" s="14" t="n">
        <v>0.05</v>
      </c>
      <c r="BH601" s="14" t="n">
        <v>1</v>
      </c>
      <c r="BI601" s="14" t="n">
        <v>0.6889999999999999</v>
      </c>
      <c r="BJ601" s="14" t="n">
        <v>0.123</v>
      </c>
      <c r="BK601" s="14" t="n">
        <v>0.003</v>
      </c>
      <c r="BL601" s="14" t="n">
        <v>0.723</v>
      </c>
      <c r="BM601" s="14" t="n">
        <v>0.05</v>
      </c>
      <c r="BN601" s="14" t="n">
        <v>1</v>
      </c>
      <c r="BO601" s="14" t="n">
        <v>0</v>
      </c>
      <c r="BP601" s="14" t="n">
        <v>0</v>
      </c>
      <c r="BQ601" s="14" t="n">
        <v>0</v>
      </c>
      <c r="BR601" s="14" t="n">
        <v>0</v>
      </c>
      <c r="BS601" s="14" t="n">
        <v>1</v>
      </c>
      <c r="BT601" s="14" t="n">
        <v>0</v>
      </c>
      <c r="BU601" s="14" t="n">
        <v>0</v>
      </c>
      <c r="BV601" s="14" t="n">
        <v>0</v>
      </c>
      <c r="BW601" s="14" t="n">
        <v>0.05</v>
      </c>
      <c r="BX601" s="14" t="n">
        <v>1</v>
      </c>
      <c r="BY601" s="14" t="n">
        <v>12.729</v>
      </c>
      <c r="BZ601" s="14" t="n">
        <v>0</v>
      </c>
      <c r="CA601" s="14" t="n">
        <v>12.729</v>
      </c>
      <c r="CB601" s="14" t="n">
        <v>0</v>
      </c>
      <c r="CC601" s="14" t="n">
        <v>102.477</v>
      </c>
      <c r="CD601" s="14" t="n">
        <v>7.95</v>
      </c>
      <c r="CE601" s="14" t="n">
        <v>0.379</v>
      </c>
      <c r="CF601" s="14" t="n">
        <v>107.6</v>
      </c>
      <c r="CG601" s="14" t="n">
        <v>0.05</v>
      </c>
      <c r="CH601" s="14" t="n">
        <v>1</v>
      </c>
      <c r="CI601" s="14" t="n">
        <v>0</v>
      </c>
      <c r="CJ601" s="14" t="n">
        <v>0</v>
      </c>
      <c r="CK601" s="14" t="n">
        <v>0</v>
      </c>
      <c r="CL601" s="14" t="n">
        <v>0</v>
      </c>
      <c r="CM601" s="14" t="n">
        <v>0</v>
      </c>
      <c r="CN601" s="14" t="n">
        <v>0</v>
      </c>
      <c r="CO601" s="14" t="n">
        <v>0</v>
      </c>
      <c r="CP601" s="14" t="n">
        <v>0</v>
      </c>
      <c r="CQ601" s="14" t="n">
        <v>1.294</v>
      </c>
      <c r="CR601" s="14" t="n">
        <v>0</v>
      </c>
      <c r="CS601" s="14" t="n">
        <v>5.158</v>
      </c>
      <c r="CT601" s="14" t="n">
        <v>7.554</v>
      </c>
      <c r="CU601" s="14" t="n">
        <v>16.097</v>
      </c>
    </row>
    <row r="602">
      <c r="A602" s="14" t="inlineStr">
        <is>
          <t>MNP2023</t>
        </is>
      </c>
      <c r="B602" s="14" t="inlineStr">
        <is>
          <t>MNP</t>
        </is>
      </c>
      <c r="C602" s="14" t="inlineStr">
        <is>
          <t>MNP</t>
        </is>
      </c>
      <c r="D602" s="14" t="inlineStr">
        <is>
          <t>Northern Mariana Islands</t>
        </is>
      </c>
      <c r="E602" s="14" t="n">
        <v>2023</v>
      </c>
      <c r="F602" s="14" t="n">
        <v>0.05</v>
      </c>
      <c r="G602" s="14" t="n">
        <v>5.77</v>
      </c>
      <c r="H602" s="14" t="n">
        <v>1.286</v>
      </c>
      <c r="I602" s="14" t="n">
        <v>0</v>
      </c>
      <c r="J602" s="14" t="n">
        <v>5.77</v>
      </c>
      <c r="K602" s="14" t="n">
        <v>0</v>
      </c>
      <c r="L602" s="14" t="n">
        <v>1</v>
      </c>
      <c r="M602" s="14" t="n">
        <v>7.886</v>
      </c>
      <c r="N602" s="14" t="n">
        <v>3.857</v>
      </c>
      <c r="O602" s="14" t="n">
        <v>0</v>
      </c>
      <c r="P602" s="14" t="n">
        <v>7.886</v>
      </c>
      <c r="Q602" s="14" t="n">
        <v>0</v>
      </c>
      <c r="R602" s="14" t="n">
        <v>1</v>
      </c>
      <c r="S602" s="14" t="n">
        <v>12.198</v>
      </c>
      <c r="T602" s="14" t="n">
        <v>7.714</v>
      </c>
      <c r="U602" s="14" t="n">
        <v>0.068</v>
      </c>
      <c r="V602" s="14" t="n">
        <v>12.808</v>
      </c>
      <c r="W602" s="14" t="n">
        <v>0.05</v>
      </c>
      <c r="X602" s="14" t="n">
        <v>1</v>
      </c>
      <c r="Y602" s="14" t="n">
        <v>13.814</v>
      </c>
      <c r="Z602" s="14" t="n">
        <v>1.705</v>
      </c>
      <c r="AA602" s="14" t="n">
        <v>0</v>
      </c>
      <c r="AB602" s="14" t="n">
        <v>13.814</v>
      </c>
      <c r="AC602" s="14" t="n">
        <v>0</v>
      </c>
      <c r="AD602" s="14" t="n">
        <v>1</v>
      </c>
      <c r="AE602" s="14" t="n">
        <v>15.1</v>
      </c>
      <c r="AF602" s="14" t="n">
        <v>3.292</v>
      </c>
      <c r="AG602" s="14" t="n">
        <v>0</v>
      </c>
      <c r="AH602" s="14" t="n">
        <v>15.1</v>
      </c>
      <c r="AI602" s="14" t="n">
        <v>0</v>
      </c>
      <c r="AJ602" s="14" t="n">
        <v>1</v>
      </c>
      <c r="AK602" s="14" t="n">
        <v>22.814</v>
      </c>
      <c r="AL602" s="14" t="n">
        <v>11.838</v>
      </c>
      <c r="AM602" s="14" t="n">
        <v>0.126</v>
      </c>
      <c r="AN602" s="14" t="n">
        <v>23.955</v>
      </c>
      <c r="AO602" s="14" t="n">
        <v>0.05</v>
      </c>
      <c r="AP602" s="14" t="n">
        <v>1</v>
      </c>
      <c r="AQ602" s="14" t="n">
        <v>0.749</v>
      </c>
      <c r="AR602" s="14" t="n">
        <v>0.129</v>
      </c>
      <c r="AS602" s="14" t="n">
        <v>0.004</v>
      </c>
      <c r="AT602" s="14" t="n">
        <v>0.786</v>
      </c>
      <c r="AU602" s="14" t="n">
        <v>0.05</v>
      </c>
      <c r="AV602" s="14" t="n">
        <v>1</v>
      </c>
      <c r="AW602" s="14" t="n">
        <v>0.783</v>
      </c>
      <c r="AX602" s="14" t="n">
        <v>0.129</v>
      </c>
      <c r="AY602" s="14" t="n">
        <v>0.004</v>
      </c>
      <c r="AZ602" s="14" t="n">
        <v>0.822</v>
      </c>
      <c r="BA602" s="14" t="n">
        <v>0.05</v>
      </c>
      <c r="BB602" s="14" t="n">
        <v>1</v>
      </c>
      <c r="BC602" s="14" t="n">
        <v>0.527</v>
      </c>
      <c r="BD602" s="14" t="n">
        <v>0.129</v>
      </c>
      <c r="BE602" s="14" t="n">
        <v>0.003</v>
      </c>
      <c r="BF602" s="14" t="n">
        <v>0.554</v>
      </c>
      <c r="BG602" s="14" t="n">
        <v>0.05</v>
      </c>
      <c r="BH602" s="14" t="n">
        <v>1</v>
      </c>
      <c r="BI602" s="14" t="n">
        <v>0.64</v>
      </c>
      <c r="BJ602" s="14" t="n">
        <v>0.129</v>
      </c>
      <c r="BK602" s="14" t="n">
        <v>0.004</v>
      </c>
      <c r="BL602" s="14" t="n">
        <v>0.672</v>
      </c>
      <c r="BM602" s="14" t="n">
        <v>0.05</v>
      </c>
      <c r="BN602" s="14" t="n">
        <v>1</v>
      </c>
      <c r="BO602" s="14" t="n">
        <v>0</v>
      </c>
      <c r="BP602" s="14" t="n">
        <v>0</v>
      </c>
      <c r="BQ602" s="14" t="n">
        <v>0</v>
      </c>
      <c r="BR602" s="14" t="n">
        <v>0</v>
      </c>
      <c r="BS602" s="14" t="n">
        <v>1</v>
      </c>
      <c r="BT602" s="14" t="n">
        <v>0</v>
      </c>
      <c r="BU602" s="14" t="n">
        <v>0</v>
      </c>
      <c r="BV602" s="14" t="n">
        <v>0</v>
      </c>
      <c r="BW602" s="14" t="n">
        <v>0.05</v>
      </c>
      <c r="BX602" s="14" t="n">
        <v>1</v>
      </c>
      <c r="BY602" s="14" t="n">
        <v>13.254</v>
      </c>
      <c r="BZ602" s="14" t="n">
        <v>0</v>
      </c>
      <c r="CA602" s="14" t="n">
        <v>13.254</v>
      </c>
      <c r="CB602" s="14" t="n">
        <v>0</v>
      </c>
      <c r="CC602" s="14" t="n">
        <v>87.07899999999999</v>
      </c>
      <c r="CD602" s="14" t="n">
        <v>7.95</v>
      </c>
      <c r="CE602" s="14" t="n">
        <v>0.482</v>
      </c>
      <c r="CF602" s="14" t="n">
        <v>91.43300000000001</v>
      </c>
      <c r="CG602" s="14" t="n">
        <v>0.05</v>
      </c>
      <c r="CH602" s="14" t="n">
        <v>1</v>
      </c>
      <c r="CI602" s="14" t="n">
        <v>0</v>
      </c>
      <c r="CJ602" s="14" t="n">
        <v>0</v>
      </c>
      <c r="CK602" s="14" t="n">
        <v>0</v>
      </c>
      <c r="CL602" s="14" t="n">
        <v>0</v>
      </c>
      <c r="CM602" s="14" t="n">
        <v>0</v>
      </c>
      <c r="CN602" s="14" t="n">
        <v>0</v>
      </c>
      <c r="CO602" s="14" t="n">
        <v>0</v>
      </c>
      <c r="CP602" s="14" t="n">
        <v>0</v>
      </c>
      <c r="CQ602" s="14" t="n">
        <v>1.348</v>
      </c>
      <c r="CR602" s="14" t="n">
        <v>0</v>
      </c>
      <c r="CS602" s="14" t="n">
        <v>5.37</v>
      </c>
      <c r="CT602" s="14" t="n">
        <v>4.484</v>
      </c>
      <c r="CU602" s="14" t="n">
        <v>12.529</v>
      </c>
    </row>
    <row r="603">
      <c r="A603" s="14" t="inlineStr">
        <is>
          <t>MNP2024</t>
        </is>
      </c>
      <c r="B603" s="14" t="inlineStr">
        <is>
          <t>MNP</t>
        </is>
      </c>
      <c r="C603" s="14" t="inlineStr">
        <is>
          <t>MNP</t>
        </is>
      </c>
      <c r="D603" s="14" t="inlineStr">
        <is>
          <t>Northern Mariana Islands</t>
        </is>
      </c>
      <c r="E603" s="14" t="n">
        <v>2024</v>
      </c>
      <c r="F603" s="14" t="n">
        <v>0.05</v>
      </c>
      <c r="G603" s="14" t="n">
        <v>4.833</v>
      </c>
      <c r="H603" s="14" t="n">
        <v>1.324</v>
      </c>
      <c r="I603" s="14" t="n">
        <v>0</v>
      </c>
      <c r="J603" s="14" t="n">
        <v>4.833</v>
      </c>
      <c r="K603" s="14" t="n">
        <v>0</v>
      </c>
      <c r="L603" s="14" t="n">
        <v>1</v>
      </c>
      <c r="M603" s="14" t="n">
        <v>7.124</v>
      </c>
      <c r="N603" s="14" t="n">
        <v>3.971</v>
      </c>
      <c r="O603" s="14" t="n">
        <v>0</v>
      </c>
      <c r="P603" s="14" t="n">
        <v>7.124</v>
      </c>
      <c r="Q603" s="14" t="n">
        <v>0</v>
      </c>
      <c r="R603" s="14" t="n">
        <v>1</v>
      </c>
      <c r="S603" s="14" t="n">
        <v>11.451</v>
      </c>
      <c r="T603" s="14" t="n">
        <v>7.942</v>
      </c>
      <c r="U603" s="14" t="n">
        <v>0.078</v>
      </c>
      <c r="V603" s="14" t="n">
        <v>12.023</v>
      </c>
      <c r="W603" s="14" t="n">
        <v>0.05</v>
      </c>
      <c r="X603" s="14" t="n">
        <v>1</v>
      </c>
      <c r="Y603" s="14" t="n">
        <v>12.219</v>
      </c>
      <c r="Z603" s="14" t="n">
        <v>1.508</v>
      </c>
      <c r="AA603" s="14" t="n">
        <v>0</v>
      </c>
      <c r="AB603" s="14" t="n">
        <v>12.219</v>
      </c>
      <c r="AC603" s="14" t="n">
        <v>0</v>
      </c>
      <c r="AD603" s="14" t="n">
        <v>1</v>
      </c>
      <c r="AE603" s="14" t="n">
        <v>13.543</v>
      </c>
      <c r="AF603" s="14" t="n">
        <v>2.952</v>
      </c>
      <c r="AG603" s="14" t="n">
        <v>0</v>
      </c>
      <c r="AH603" s="14" t="n">
        <v>13.543</v>
      </c>
      <c r="AI603" s="14" t="n">
        <v>0</v>
      </c>
      <c r="AJ603" s="14" t="n">
        <v>1</v>
      </c>
      <c r="AK603" s="14" t="n">
        <v>21.484</v>
      </c>
      <c r="AL603" s="14" t="n">
        <v>11.148</v>
      </c>
      <c r="AM603" s="14" t="n">
        <v>0.146</v>
      </c>
      <c r="AN603" s="14" t="n">
        <v>22.559</v>
      </c>
      <c r="AO603" s="14" t="n">
        <v>0.05</v>
      </c>
      <c r="AP603" s="14" t="n">
        <v>1</v>
      </c>
      <c r="AQ603" s="14" t="n">
        <v>0.72</v>
      </c>
      <c r="AR603" s="14" t="n">
        <v>0.132</v>
      </c>
      <c r="AS603" s="14" t="n">
        <v>0.005</v>
      </c>
      <c r="AT603" s="14" t="n">
        <v>0.756</v>
      </c>
      <c r="AU603" s="14" t="n">
        <v>0.05</v>
      </c>
      <c r="AV603" s="14" t="n">
        <v>1</v>
      </c>
      <c r="AW603" s="14" t="n">
        <v>0.734</v>
      </c>
      <c r="AX603" s="14" t="n">
        <v>0.132</v>
      </c>
      <c r="AY603" s="14" t="n">
        <v>0.005</v>
      </c>
      <c r="AZ603" s="14" t="n">
        <v>0.77</v>
      </c>
      <c r="BA603" s="14" t="n">
        <v>0.05</v>
      </c>
      <c r="BB603" s="14" t="n">
        <v>1</v>
      </c>
      <c r="BC603" s="14" t="n">
        <v>0.51</v>
      </c>
      <c r="BD603" s="14" t="n">
        <v>0.132</v>
      </c>
      <c r="BE603" s="14" t="n">
        <v>0.003</v>
      </c>
      <c r="BF603" s="14" t="n">
        <v>0.536</v>
      </c>
      <c r="BG603" s="14" t="n">
        <v>0.05</v>
      </c>
      <c r="BH603" s="14" t="n">
        <v>1</v>
      </c>
      <c r="BI603" s="14" t="n">
        <v>0.652</v>
      </c>
      <c r="BJ603" s="14" t="n">
        <v>0.132</v>
      </c>
      <c r="BK603" s="14" t="n">
        <v>0.004</v>
      </c>
      <c r="BL603" s="14" t="n">
        <v>0.6850000000000001</v>
      </c>
      <c r="BM603" s="14" t="n">
        <v>0.05</v>
      </c>
      <c r="BN603" s="14" t="n">
        <v>1</v>
      </c>
      <c r="BO603" s="14" t="n">
        <v>0</v>
      </c>
      <c r="BP603" s="14" t="n">
        <v>0</v>
      </c>
      <c r="BQ603" s="14" t="n">
        <v>0</v>
      </c>
      <c r="BR603" s="14" t="n">
        <v>0</v>
      </c>
      <c r="BS603" s="14" t="n">
        <v>1</v>
      </c>
      <c r="BT603" s="14" t="n">
        <v>0</v>
      </c>
      <c r="BU603" s="14" t="n">
        <v>0</v>
      </c>
      <c r="BV603" s="14" t="n">
        <v>0</v>
      </c>
      <c r="BW603" s="14" t="n">
        <v>0.05</v>
      </c>
      <c r="BX603" s="14" t="n">
        <v>1</v>
      </c>
      <c r="BY603" s="14" t="n">
        <v>13.646</v>
      </c>
      <c r="BZ603" s="14" t="n">
        <v>0</v>
      </c>
      <c r="CA603" s="14" t="n">
        <v>13.646</v>
      </c>
      <c r="CB603" s="14" t="n">
        <v>0</v>
      </c>
      <c r="CC603" s="14" t="n">
        <v>86.38500000000001</v>
      </c>
      <c r="CD603" s="14" t="n">
        <v>7.95</v>
      </c>
      <c r="CE603" s="14" t="n">
        <v>0.588</v>
      </c>
      <c r="CF603" s="14" t="n">
        <v>90.705</v>
      </c>
      <c r="CG603" s="14" t="n">
        <v>0.05</v>
      </c>
      <c r="CH603" s="14" t="n">
        <v>1</v>
      </c>
      <c r="CI603" s="14" t="n">
        <v>0</v>
      </c>
      <c r="CJ603" s="14" t="n">
        <v>0</v>
      </c>
      <c r="CK603" s="14" t="n">
        <v>0</v>
      </c>
      <c r="CL603" s="14" t="n">
        <v>0</v>
      </c>
      <c r="CM603" s="14" t="n">
        <v>0</v>
      </c>
      <c r="CN603" s="14" t="n">
        <v>0</v>
      </c>
      <c r="CO603" s="14" t="n">
        <v>0</v>
      </c>
      <c r="CP603" s="14" t="n">
        <v>0</v>
      </c>
      <c r="CQ603" s="14" t="n">
        <v>1.387</v>
      </c>
      <c r="CR603" s="14" t="n">
        <v>0</v>
      </c>
      <c r="CS603" s="14" t="n">
        <v>5.529</v>
      </c>
      <c r="CT603" s="14" t="n">
        <v>3.509</v>
      </c>
      <c r="CU603" s="14" t="n">
        <v>10.896</v>
      </c>
    </row>
    <row r="604">
      <c r="A604" s="14" t="inlineStr">
        <is>
          <t>NOR2021</t>
        </is>
      </c>
      <c r="B604" s="14" t="inlineStr">
        <is>
          <t>NOR</t>
        </is>
      </c>
      <c r="C604" s="14" t="inlineStr">
        <is>
          <t>NOR</t>
        </is>
      </c>
      <c r="D604" s="14" t="inlineStr">
        <is>
          <t>Norway</t>
        </is>
      </c>
      <c r="E604" s="14" t="n">
        <v>2021</v>
      </c>
      <c r="F604" s="14" t="n">
        <v>0.25</v>
      </c>
      <c r="G604" s="14" t="n">
        <v>5.82</v>
      </c>
      <c r="H604" s="14" t="n">
        <v>1.124</v>
      </c>
      <c r="I604" s="14" t="n">
        <v>1.208</v>
      </c>
      <c r="J604" s="14" t="n">
        <v>7.028</v>
      </c>
      <c r="K604" s="14" t="n">
        <v>0</v>
      </c>
      <c r="L604" s="14" t="n">
        <v>1</v>
      </c>
      <c r="M604" s="14" t="n">
        <v>7.793</v>
      </c>
      <c r="N604" s="14" t="n">
        <v>3.372</v>
      </c>
      <c r="O604" s="14" t="n">
        <v>1.226</v>
      </c>
      <c r="P604" s="14" t="n">
        <v>9.019</v>
      </c>
      <c r="Q604" s="14" t="n">
        <v>0</v>
      </c>
      <c r="R604" s="14" t="n">
        <v>1</v>
      </c>
      <c r="S604" s="14" t="n">
        <v>11.44</v>
      </c>
      <c r="T604" s="14" t="n">
        <v>6.744</v>
      </c>
      <c r="U604" s="14" t="n">
        <v>0.514</v>
      </c>
      <c r="V604" s="14" t="n">
        <v>14.943</v>
      </c>
      <c r="W604" s="14" t="n">
        <v>0.25</v>
      </c>
      <c r="X604" s="14" t="n">
        <v>1</v>
      </c>
      <c r="Y604" s="14" t="n">
        <v>3.092</v>
      </c>
      <c r="Z604" s="14" t="n">
        <v>0.248</v>
      </c>
      <c r="AA604" s="14" t="n">
        <v>1.698</v>
      </c>
      <c r="AB604" s="14" t="n">
        <v>4.79</v>
      </c>
      <c r="AC604" s="14" t="n">
        <v>0</v>
      </c>
      <c r="AD604" s="14" t="n">
        <v>1</v>
      </c>
      <c r="AE604" s="14" t="n">
        <v>3.679</v>
      </c>
      <c r="AF604" s="14" t="n">
        <v>0.54</v>
      </c>
      <c r="AG604" s="14" t="n">
        <v>1.698</v>
      </c>
      <c r="AH604" s="14" t="n">
        <v>5.378</v>
      </c>
      <c r="AI604" s="14" t="n">
        <v>0</v>
      </c>
      <c r="AJ604" s="14" t="n">
        <v>1</v>
      </c>
      <c r="AK604" s="14" t="n">
        <v>7.202</v>
      </c>
      <c r="AL604" s="14" t="n">
        <v>2.852</v>
      </c>
      <c r="AM604" s="14" t="n">
        <v>0.984</v>
      </c>
      <c r="AN604" s="14" t="n">
        <v>10.232</v>
      </c>
      <c r="AO604" s="14" t="n">
        <v>0.25</v>
      </c>
      <c r="AP604" s="14" t="n">
        <v>1</v>
      </c>
      <c r="AQ604" s="14" t="n">
        <v>0.619</v>
      </c>
      <c r="AR604" s="14" t="n">
        <v>0.114</v>
      </c>
      <c r="AS604" s="14" t="n">
        <v>1.021</v>
      </c>
      <c r="AT604" s="14" t="n">
        <v>2.05</v>
      </c>
      <c r="AU604" s="14" t="n">
        <v>0.25</v>
      </c>
      <c r="AV604" s="14" t="n">
        <v>1</v>
      </c>
      <c r="AW604" s="14" t="n">
        <v>0.599</v>
      </c>
      <c r="AX604" s="14" t="n">
        <v>0.114</v>
      </c>
      <c r="AY604" s="14" t="n">
        <v>0.882</v>
      </c>
      <c r="AZ604" s="14" t="n">
        <v>1.852</v>
      </c>
      <c r="BA604" s="14" t="n">
        <v>0.25</v>
      </c>
      <c r="BB604" s="14" t="n">
        <v>1</v>
      </c>
      <c r="BC604" s="14" t="n">
        <v>0.439</v>
      </c>
      <c r="BD604" s="14" t="n">
        <v>0.114</v>
      </c>
      <c r="BE604" s="14" t="n">
        <v>0.029</v>
      </c>
      <c r="BF604" s="14" t="n">
        <v>0.585</v>
      </c>
      <c r="BG604" s="14" t="n">
        <v>0.25</v>
      </c>
      <c r="BH604" s="14" t="n">
        <v>1</v>
      </c>
      <c r="BI604" s="14" t="n">
        <v>0.505</v>
      </c>
      <c r="BJ604" s="14" t="n">
        <v>0.114</v>
      </c>
      <c r="BK604" s="14" t="n">
        <v>0.833</v>
      </c>
      <c r="BL604" s="14" t="n">
        <v>1.672</v>
      </c>
      <c r="BM604" s="14" t="n">
        <v>0.25</v>
      </c>
      <c r="BN604" s="14" t="n">
        <v>1</v>
      </c>
      <c r="BO604" s="14" t="n">
        <v>0</v>
      </c>
      <c r="BP604" s="14" t="n">
        <v>0.011</v>
      </c>
      <c r="BQ604" s="14" t="n">
        <v>0.092</v>
      </c>
      <c r="BR604" s="14" t="n">
        <v>0</v>
      </c>
      <c r="BS604" s="14" t="n">
        <v>1</v>
      </c>
      <c r="BT604" s="14" t="n">
        <v>0</v>
      </c>
      <c r="BU604" s="14" t="n">
        <v>0.02</v>
      </c>
      <c r="BV604" s="14" t="n">
        <v>0.238</v>
      </c>
      <c r="BW604" s="14" t="n">
        <v>0.25</v>
      </c>
      <c r="BX604" s="14" t="n">
        <v>1</v>
      </c>
      <c r="BY604" s="14" t="n">
        <v>11.787</v>
      </c>
      <c r="BZ604" s="14" t="n">
        <v>0</v>
      </c>
      <c r="CA604" s="14" t="n">
        <v>11.787</v>
      </c>
      <c r="CB604" s="14" t="n">
        <v>0</v>
      </c>
      <c r="CC604" s="14" t="n">
        <v>78.125</v>
      </c>
      <c r="CD604" s="14" t="n">
        <v>7.95</v>
      </c>
      <c r="CE604" s="14" t="n">
        <v>65.407</v>
      </c>
      <c r="CF604" s="14" t="n">
        <v>179.415</v>
      </c>
      <c r="CG604" s="14" t="n">
        <v>0.25</v>
      </c>
      <c r="CH604" s="14" t="n">
        <v>1</v>
      </c>
      <c r="CI604" s="14" t="n">
        <v>0</v>
      </c>
      <c r="CJ604" s="14" t="n">
        <v>0</v>
      </c>
      <c r="CK604" s="14" t="n">
        <v>0</v>
      </c>
      <c r="CL604" s="14" t="n">
        <v>0</v>
      </c>
      <c r="CM604" s="14" t="n">
        <v>0</v>
      </c>
      <c r="CN604" s="14" t="n">
        <v>0.001</v>
      </c>
      <c r="CO604" s="14" t="n">
        <v>0.001</v>
      </c>
      <c r="CP604" s="14" t="n">
        <v>0.034</v>
      </c>
      <c r="CQ604" s="14" t="n">
        <v>1.198</v>
      </c>
      <c r="CR604" s="14" t="n">
        <v>0.973</v>
      </c>
      <c r="CS604" s="14" t="n">
        <v>2.211</v>
      </c>
      <c r="CT604" s="14" t="n">
        <v>4.819</v>
      </c>
      <c r="CU604" s="14" t="n">
        <v>13.099</v>
      </c>
    </row>
    <row r="605">
      <c r="A605" s="14" t="inlineStr">
        <is>
          <t>NOR2022</t>
        </is>
      </c>
      <c r="B605" s="14" t="inlineStr">
        <is>
          <t>NOR</t>
        </is>
      </c>
      <c r="C605" s="14" t="inlineStr">
        <is>
          <t>NOR</t>
        </is>
      </c>
      <c r="D605" s="14" t="inlineStr">
        <is>
          <t>Norway</t>
        </is>
      </c>
      <c r="E605" s="14" t="n">
        <v>2022</v>
      </c>
      <c r="F605" s="14" t="n">
        <v>0.25</v>
      </c>
      <c r="G605" s="14" t="n">
        <v>12.798</v>
      </c>
      <c r="H605" s="14" t="n">
        <v>1.235</v>
      </c>
      <c r="I605" s="14" t="n">
        <v>8.159000000000001</v>
      </c>
      <c r="J605" s="14" t="n">
        <v>20.957</v>
      </c>
      <c r="K605" s="14" t="n">
        <v>0</v>
      </c>
      <c r="L605" s="14" t="n">
        <v>1</v>
      </c>
      <c r="M605" s="14" t="n">
        <v>9.782999999999999</v>
      </c>
      <c r="N605" s="14" t="n">
        <v>3.704</v>
      </c>
      <c r="O605" s="14" t="n">
        <v>8.284000000000001</v>
      </c>
      <c r="P605" s="14" t="n">
        <v>18.067</v>
      </c>
      <c r="Q605" s="14" t="n">
        <v>0</v>
      </c>
      <c r="R605" s="14" t="n">
        <v>1</v>
      </c>
      <c r="S605" s="14" t="n">
        <v>18.971</v>
      </c>
      <c r="T605" s="14" t="n">
        <v>7.408</v>
      </c>
      <c r="U605" s="14" t="n">
        <v>2.969</v>
      </c>
      <c r="V605" s="14" t="n">
        <v>26.927</v>
      </c>
      <c r="W605" s="14" t="n">
        <v>0.25</v>
      </c>
      <c r="X605" s="14" t="n">
        <v>1</v>
      </c>
      <c r="Y605" s="14" t="n">
        <v>3.365</v>
      </c>
      <c r="Z605" s="14" t="n">
        <v>0.27</v>
      </c>
      <c r="AA605" s="14" t="n">
        <v>7.049</v>
      </c>
      <c r="AB605" s="14" t="n">
        <v>10.414</v>
      </c>
      <c r="AC605" s="14" t="n">
        <v>0</v>
      </c>
      <c r="AD605" s="14" t="n">
        <v>1</v>
      </c>
      <c r="AE605" s="14" t="n">
        <v>3.991</v>
      </c>
      <c r="AF605" s="14" t="n">
        <v>0.586</v>
      </c>
      <c r="AG605" s="14" t="n">
        <v>7.049</v>
      </c>
      <c r="AH605" s="14" t="n">
        <v>11.04</v>
      </c>
      <c r="AI605" s="14" t="n">
        <v>0</v>
      </c>
      <c r="AJ605" s="14" t="n">
        <v>1</v>
      </c>
      <c r="AK605" s="14" t="n">
        <v>7.748</v>
      </c>
      <c r="AL605" s="14" t="n">
        <v>3.068</v>
      </c>
      <c r="AM605" s="14" t="n">
        <v>2.405</v>
      </c>
      <c r="AN605" s="14" t="n">
        <v>12.462</v>
      </c>
      <c r="AO605" s="14" t="n">
        <v>0.25</v>
      </c>
      <c r="AP605" s="14" t="n">
        <v>1</v>
      </c>
      <c r="AQ605" s="14" t="n">
        <v>0.861</v>
      </c>
      <c r="AR605" s="14" t="n">
        <v>0.123</v>
      </c>
      <c r="AS605" s="14" t="n">
        <v>0.991</v>
      </c>
      <c r="AT605" s="14" t="n">
        <v>2.315</v>
      </c>
      <c r="AU605" s="14" t="n">
        <v>0.25</v>
      </c>
      <c r="AV605" s="14" t="n">
        <v>1</v>
      </c>
      <c r="AW605" s="14" t="n">
        <v>0.986</v>
      </c>
      <c r="AX605" s="14" t="n">
        <v>0.123</v>
      </c>
      <c r="AY605" s="14" t="n">
        <v>0.85</v>
      </c>
      <c r="AZ605" s="14" t="n">
        <v>2.296</v>
      </c>
      <c r="BA605" s="14" t="n">
        <v>0.25</v>
      </c>
      <c r="BB605" s="14" t="n">
        <v>1</v>
      </c>
      <c r="BC605" s="14" t="n">
        <v>0.598</v>
      </c>
      <c r="BD605" s="14" t="n">
        <v>0.123</v>
      </c>
      <c r="BE605" s="14" t="n">
        <v>0.078</v>
      </c>
      <c r="BF605" s="14" t="n">
        <v>0.83</v>
      </c>
      <c r="BG605" s="14" t="n">
        <v>0.25</v>
      </c>
      <c r="BH605" s="14" t="n">
        <v>1</v>
      </c>
      <c r="BI605" s="14" t="n">
        <v>0.612</v>
      </c>
      <c r="BJ605" s="14" t="n">
        <v>0.123</v>
      </c>
      <c r="BK605" s="14" t="n">
        <v>0.899</v>
      </c>
      <c r="BL605" s="14" t="n">
        <v>1.889</v>
      </c>
      <c r="BM605" s="14" t="n">
        <v>0.25</v>
      </c>
      <c r="BN605" s="14" t="n">
        <v>1</v>
      </c>
      <c r="BO605" s="14" t="n">
        <v>0</v>
      </c>
      <c r="BP605" s="14" t="n">
        <v>0.01</v>
      </c>
      <c r="BQ605" s="14" t="n">
        <v>0.162</v>
      </c>
      <c r="BR605" s="14" t="n">
        <v>0</v>
      </c>
      <c r="BS605" s="14" t="n">
        <v>1</v>
      </c>
      <c r="BT605" s="14" t="n">
        <v>0</v>
      </c>
      <c r="BU605" s="14" t="n">
        <v>-0.065</v>
      </c>
      <c r="BV605" s="14" t="n">
        <v>0.226</v>
      </c>
      <c r="BW605" s="14" t="n">
        <v>0.25</v>
      </c>
      <c r="BX605" s="14" t="n">
        <v>1</v>
      </c>
      <c r="BY605" s="14" t="n">
        <v>12.729</v>
      </c>
      <c r="BZ605" s="14" t="n">
        <v>0</v>
      </c>
      <c r="CA605" s="14" t="n">
        <v>12.729</v>
      </c>
      <c r="CB605" s="14" t="n">
        <v>0</v>
      </c>
      <c r="CC605" s="14" t="n">
        <v>97.90000000000001</v>
      </c>
      <c r="CD605" s="14" t="n">
        <v>7.95</v>
      </c>
      <c r="CE605" s="14" t="n">
        <v>121.228</v>
      </c>
      <c r="CF605" s="14" t="n">
        <v>273.91</v>
      </c>
      <c r="CG605" s="14" t="n">
        <v>0.25</v>
      </c>
      <c r="CH605" s="14" t="n">
        <v>1</v>
      </c>
      <c r="CI605" s="14" t="n">
        <v>0</v>
      </c>
      <c r="CJ605" s="14" t="n">
        <v>0</v>
      </c>
      <c r="CK605" s="14" t="n">
        <v>0</v>
      </c>
      <c r="CL605" s="14" t="n">
        <v>0</v>
      </c>
      <c r="CM605" s="14" t="n">
        <v>0</v>
      </c>
      <c r="CN605" s="14" t="n">
        <v>0.001</v>
      </c>
      <c r="CO605" s="14" t="n">
        <v>0.001</v>
      </c>
      <c r="CP605" s="14" t="n">
        <v>0</v>
      </c>
      <c r="CQ605" s="14" t="n">
        <v>1.294</v>
      </c>
      <c r="CR605" s="14" t="n">
        <v>0.986</v>
      </c>
      <c r="CS605" s="14" t="n">
        <v>2.388</v>
      </c>
      <c r="CT605" s="14" t="n">
        <v>11.563</v>
      </c>
      <c r="CU605" s="14" t="n">
        <v>26.643</v>
      </c>
    </row>
    <row r="606">
      <c r="A606" s="14" t="inlineStr">
        <is>
          <t>NOR2023</t>
        </is>
      </c>
      <c r="B606" s="14" t="inlineStr">
        <is>
          <t>NOR</t>
        </is>
      </c>
      <c r="C606" s="14" t="inlineStr">
        <is>
          <t>NOR</t>
        </is>
      </c>
      <c r="D606" s="14" t="inlineStr">
        <is>
          <t>Norway</t>
        </is>
      </c>
      <c r="E606" s="14" t="n">
        <v>2023</v>
      </c>
      <c r="F606" s="14" t="n">
        <v>0.25</v>
      </c>
      <c r="G606" s="14" t="n">
        <v>6.174</v>
      </c>
      <c r="H606" s="14" t="n">
        <v>1.254</v>
      </c>
      <c r="I606" s="14" t="n">
        <v>9.456</v>
      </c>
      <c r="J606" s="14" t="n">
        <v>15.63</v>
      </c>
      <c r="K606" s="14" t="n">
        <v>0</v>
      </c>
      <c r="L606" s="14" t="n">
        <v>1</v>
      </c>
      <c r="M606" s="14" t="n">
        <v>7.66</v>
      </c>
      <c r="N606" s="14" t="n">
        <v>3.763</v>
      </c>
      <c r="O606" s="14" t="n">
        <v>9.601000000000001</v>
      </c>
      <c r="P606" s="14" t="n">
        <v>17.261</v>
      </c>
      <c r="Q606" s="14" t="n">
        <v>0</v>
      </c>
      <c r="R606" s="14" t="n">
        <v>1</v>
      </c>
      <c r="S606" s="14" t="n">
        <v>12.445</v>
      </c>
      <c r="T606" s="14" t="n">
        <v>7.525</v>
      </c>
      <c r="U606" s="14" t="n">
        <v>5.099</v>
      </c>
      <c r="V606" s="14" t="n">
        <v>21.338</v>
      </c>
      <c r="W606" s="14" t="n">
        <v>0.25</v>
      </c>
      <c r="X606" s="14" t="n">
        <v>1</v>
      </c>
      <c r="Y606" s="14" t="n">
        <v>3.328</v>
      </c>
      <c r="Z606" s="14" t="n">
        <v>0.267</v>
      </c>
      <c r="AA606" s="14" t="n">
        <v>7.838</v>
      </c>
      <c r="AB606" s="14" t="n">
        <v>11.166</v>
      </c>
      <c r="AC606" s="14" t="n">
        <v>0</v>
      </c>
      <c r="AD606" s="14" t="n">
        <v>1</v>
      </c>
      <c r="AE606" s="14" t="n">
        <v>3.984</v>
      </c>
      <c r="AF606" s="14" t="n">
        <v>0.585</v>
      </c>
      <c r="AG606" s="14" t="n">
        <v>7.838</v>
      </c>
      <c r="AH606" s="14" t="n">
        <v>11.822</v>
      </c>
      <c r="AI606" s="14" t="n">
        <v>0</v>
      </c>
      <c r="AJ606" s="14" t="n">
        <v>1</v>
      </c>
      <c r="AK606" s="14" t="n">
        <v>7.918</v>
      </c>
      <c r="AL606" s="14" t="n">
        <v>3.135</v>
      </c>
      <c r="AM606" s="14" t="n">
        <v>2.524</v>
      </c>
      <c r="AN606" s="14" t="n">
        <v>12.701</v>
      </c>
      <c r="AO606" s="14" t="n">
        <v>0.25</v>
      </c>
      <c r="AP606" s="14" t="n">
        <v>1</v>
      </c>
      <c r="AQ606" s="14" t="n">
        <v>0.76</v>
      </c>
      <c r="AR606" s="14" t="n">
        <v>0.129</v>
      </c>
      <c r="AS606" s="14" t="n">
        <v>0.955</v>
      </c>
      <c r="AT606" s="14" t="n">
        <v>2.144</v>
      </c>
      <c r="AU606" s="14" t="n">
        <v>0.25</v>
      </c>
      <c r="AV606" s="14" t="n">
        <v>1</v>
      </c>
      <c r="AW606" s="14" t="n">
        <v>0.8110000000000001</v>
      </c>
      <c r="AX606" s="14" t="n">
        <v>0.129</v>
      </c>
      <c r="AY606" s="14" t="n">
        <v>0.767</v>
      </c>
      <c r="AZ606" s="14" t="n">
        <v>1.972</v>
      </c>
      <c r="BA606" s="14" t="n">
        <v>0.25</v>
      </c>
      <c r="BB606" s="14" t="n">
        <v>1</v>
      </c>
      <c r="BC606" s="14" t="n">
        <v>0.535</v>
      </c>
      <c r="BD606" s="14" t="n">
        <v>0.129</v>
      </c>
      <c r="BE606" s="14" t="n">
        <v>0.083</v>
      </c>
      <c r="BF606" s="14" t="n">
        <v>0.752</v>
      </c>
      <c r="BG606" s="14" t="n">
        <v>0.25</v>
      </c>
      <c r="BH606" s="14" t="n">
        <v>1</v>
      </c>
      <c r="BI606" s="14" t="n">
        <v>0.579</v>
      </c>
      <c r="BJ606" s="14" t="n">
        <v>0.129</v>
      </c>
      <c r="BK606" s="14" t="n">
        <v>0.912</v>
      </c>
      <c r="BL606" s="14" t="n">
        <v>1.864</v>
      </c>
      <c r="BM606" s="14" t="n">
        <v>0.25</v>
      </c>
      <c r="BN606" s="14" t="n">
        <v>1</v>
      </c>
      <c r="BO606" s="14" t="n">
        <v>0</v>
      </c>
      <c r="BP606" s="14" t="n">
        <v>0.008999999999999999</v>
      </c>
      <c r="BQ606" s="14" t="n">
        <v>0.08599999999999999</v>
      </c>
      <c r="BR606" s="14" t="n">
        <v>0</v>
      </c>
      <c r="BS606" s="14" t="n">
        <v>1</v>
      </c>
      <c r="BT606" s="14" t="n">
        <v>0</v>
      </c>
      <c r="BU606" s="14" t="n">
        <v>-0.005</v>
      </c>
      <c r="BV606" s="14" t="n">
        <v>0.205</v>
      </c>
      <c r="BW606" s="14" t="n">
        <v>0.25</v>
      </c>
      <c r="BX606" s="14" t="n">
        <v>1</v>
      </c>
      <c r="BY606" s="14" t="n">
        <v>13.254</v>
      </c>
      <c r="BZ606" s="14" t="n">
        <v>0</v>
      </c>
      <c r="CA606" s="14" t="n">
        <v>13.254</v>
      </c>
      <c r="CB606" s="14" t="n">
        <v>0</v>
      </c>
      <c r="CC606" s="14" t="n">
        <v>83.248</v>
      </c>
      <c r="CD606" s="14" t="n">
        <v>7.95</v>
      </c>
      <c r="CE606" s="14" t="n">
        <v>112.488</v>
      </c>
      <c r="CF606" s="14" t="n">
        <v>244.67</v>
      </c>
      <c r="CG606" s="14" t="n">
        <v>0.25</v>
      </c>
      <c r="CH606" s="14" t="n">
        <v>1</v>
      </c>
      <c r="CI606" s="14" t="n">
        <v>0</v>
      </c>
      <c r="CJ606" s="14" t="n">
        <v>0</v>
      </c>
      <c r="CK606" s="14" t="n">
        <v>0</v>
      </c>
      <c r="CL606" s="14" t="n">
        <v>0</v>
      </c>
      <c r="CM606" s="14" t="n">
        <v>0</v>
      </c>
      <c r="CN606" s="14" t="n">
        <v>0.001</v>
      </c>
      <c r="CO606" s="14" t="n">
        <v>0.001</v>
      </c>
      <c r="CP606" s="14" t="n">
        <v>0.049</v>
      </c>
      <c r="CQ606" s="14" t="n">
        <v>1.348</v>
      </c>
      <c r="CR606" s="14" t="n">
        <v>0.98</v>
      </c>
      <c r="CS606" s="14" t="n">
        <v>2.487</v>
      </c>
      <c r="CT606" s="14" t="n">
        <v>5.104</v>
      </c>
      <c r="CU606" s="14" t="n">
        <v>11.809</v>
      </c>
    </row>
    <row r="607">
      <c r="A607" s="14" t="inlineStr">
        <is>
          <t>NOR2024</t>
        </is>
      </c>
      <c r="B607" s="14" t="inlineStr">
        <is>
          <t>NOR</t>
        </is>
      </c>
      <c r="C607" s="14" t="inlineStr">
        <is>
          <t>NOR</t>
        </is>
      </c>
      <c r="D607" s="14" t="inlineStr">
        <is>
          <t>Norway</t>
        </is>
      </c>
      <c r="E607" s="14" t="n">
        <v>2024</v>
      </c>
      <c r="F607" s="14" t="n">
        <v>0.25</v>
      </c>
      <c r="G607" s="14" t="n">
        <v>5.604</v>
      </c>
      <c r="H607" s="14" t="n">
        <v>1.291</v>
      </c>
      <c r="I607" s="14" t="n">
        <v>6.197</v>
      </c>
      <c r="J607" s="14" t="n">
        <v>11.801</v>
      </c>
      <c r="K607" s="14" t="n">
        <v>0</v>
      </c>
      <c r="L607" s="14" t="n">
        <v>1</v>
      </c>
      <c r="M607" s="14" t="n">
        <v>6.94</v>
      </c>
      <c r="N607" s="14" t="n">
        <v>3.874</v>
      </c>
      <c r="O607" s="14" t="n">
        <v>6.292</v>
      </c>
      <c r="P607" s="14" t="n">
        <v>13.232</v>
      </c>
      <c r="Q607" s="14" t="n">
        <v>0</v>
      </c>
      <c r="R607" s="14" t="n">
        <v>1</v>
      </c>
      <c r="S607" s="14" t="n">
        <v>12.06</v>
      </c>
      <c r="T607" s="14" t="n">
        <v>7.747</v>
      </c>
      <c r="U607" s="14" t="n">
        <v>5.335</v>
      </c>
      <c r="V607" s="14" t="n">
        <v>21.028</v>
      </c>
      <c r="W607" s="14" t="n">
        <v>0.25</v>
      </c>
      <c r="X607" s="14" t="n">
        <v>1</v>
      </c>
      <c r="Y607" s="14" t="n">
        <v>3.383</v>
      </c>
      <c r="Z607" s="14" t="n">
        <v>0.271</v>
      </c>
      <c r="AA607" s="14" t="n">
        <v>6.301</v>
      </c>
      <c r="AB607" s="14" t="n">
        <v>9.683999999999999</v>
      </c>
      <c r="AC607" s="14" t="n">
        <v>0</v>
      </c>
      <c r="AD607" s="14" t="n">
        <v>1</v>
      </c>
      <c r="AE607" s="14" t="n">
        <v>4.058</v>
      </c>
      <c r="AF607" s="14" t="n">
        <v>0.596</v>
      </c>
      <c r="AG607" s="14" t="n">
        <v>6.301</v>
      </c>
      <c r="AH607" s="14" t="n">
        <v>10.359</v>
      </c>
      <c r="AI607" s="14" t="n">
        <v>0</v>
      </c>
      <c r="AJ607" s="14" t="n">
        <v>1</v>
      </c>
      <c r="AK607" s="14" t="n">
        <v>8.108000000000001</v>
      </c>
      <c r="AL607" s="14" t="n">
        <v>3.211</v>
      </c>
      <c r="AM607" s="14" t="n">
        <v>3</v>
      </c>
      <c r="AN607" s="14" t="n">
        <v>13.428</v>
      </c>
      <c r="AO607" s="14" t="n">
        <v>0.25</v>
      </c>
      <c r="AP607" s="14" t="n">
        <v>1</v>
      </c>
      <c r="AQ607" s="14" t="n">
        <v>0.724</v>
      </c>
      <c r="AR607" s="14" t="n">
        <v>0.132</v>
      </c>
      <c r="AS607" s="14" t="n">
        <v>0.909</v>
      </c>
      <c r="AT607" s="14" t="n">
        <v>2.041</v>
      </c>
      <c r="AU607" s="14" t="n">
        <v>0.25</v>
      </c>
      <c r="AV607" s="14" t="n">
        <v>1</v>
      </c>
      <c r="AW607" s="14" t="n">
        <v>0.75</v>
      </c>
      <c r="AX607" s="14" t="n">
        <v>0.132</v>
      </c>
      <c r="AY607" s="14" t="n">
        <v>0.764</v>
      </c>
      <c r="AZ607" s="14" t="n">
        <v>1.893</v>
      </c>
      <c r="BA607" s="14" t="n">
        <v>0.25</v>
      </c>
      <c r="BB607" s="14" t="n">
        <v>1</v>
      </c>
      <c r="BC607" s="14" t="n">
        <v>0.513</v>
      </c>
      <c r="BD607" s="14" t="n">
        <v>0.132</v>
      </c>
      <c r="BE607" s="14" t="n">
        <v>0.098</v>
      </c>
      <c r="BF607" s="14" t="n">
        <v>0.739</v>
      </c>
      <c r="BG607" s="14" t="n">
        <v>0.25</v>
      </c>
      <c r="BH607" s="14" t="n">
        <v>1</v>
      </c>
      <c r="BI607" s="14" t="n">
        <v>0.591</v>
      </c>
      <c r="BJ607" s="14" t="n">
        <v>0.132</v>
      </c>
      <c r="BK607" s="14" t="n">
        <v>1.019</v>
      </c>
      <c r="BL607" s="14" t="n">
        <v>2.013</v>
      </c>
      <c r="BM607" s="14" t="n">
        <v>0.25</v>
      </c>
      <c r="BN607" s="14" t="n">
        <v>1</v>
      </c>
      <c r="BO607" s="14" t="n">
        <v>0</v>
      </c>
      <c r="BP607" s="14" t="n">
        <v>0.008999999999999999</v>
      </c>
      <c r="BQ607" s="14" t="n">
        <v>0.064</v>
      </c>
      <c r="BR607" s="14" t="n">
        <v>0</v>
      </c>
      <c r="BS607" s="14" t="n">
        <v>1</v>
      </c>
      <c r="BT607" s="14" t="n">
        <v>0</v>
      </c>
      <c r="BU607" s="14" t="n">
        <v>0.008</v>
      </c>
      <c r="BV607" s="14" t="n">
        <v>0.211</v>
      </c>
      <c r="BW607" s="14" t="n">
        <v>0.25</v>
      </c>
      <c r="BX607" s="14" t="n">
        <v>1</v>
      </c>
      <c r="BY607" s="14" t="n">
        <v>13.646</v>
      </c>
      <c r="BZ607" s="14" t="n">
        <v>0</v>
      </c>
      <c r="CA607" s="14" t="n">
        <v>13.646</v>
      </c>
      <c r="CB607" s="14" t="n">
        <v>0</v>
      </c>
      <c r="CC607" s="14" t="n">
        <v>82.58799999999999</v>
      </c>
      <c r="CD607" s="14" t="n">
        <v>7.95</v>
      </c>
      <c r="CE607" s="14" t="n">
        <v>94.55500000000001</v>
      </c>
      <c r="CF607" s="14" t="n">
        <v>221.429</v>
      </c>
      <c r="CG607" s="14" t="n">
        <v>0.25</v>
      </c>
      <c r="CH607" s="14" t="n">
        <v>1</v>
      </c>
      <c r="CI607" s="14" t="n">
        <v>0</v>
      </c>
      <c r="CJ607" s="14" t="n">
        <v>0</v>
      </c>
      <c r="CK607" s="14" t="n">
        <v>0</v>
      </c>
      <c r="CL607" s="14" t="n">
        <v>0</v>
      </c>
      <c r="CM607" s="14" t="n">
        <v>0</v>
      </c>
      <c r="CN607" s="14" t="n">
        <v>0.001</v>
      </c>
      <c r="CO607" s="14" t="n">
        <v>0.001</v>
      </c>
      <c r="CP607" s="14" t="n">
        <v>0.049</v>
      </c>
      <c r="CQ607" s="14" t="n">
        <v>1.387</v>
      </c>
      <c r="CR607" s="14" t="n">
        <v>0.98</v>
      </c>
      <c r="CS607" s="14" t="n">
        <v>2.56</v>
      </c>
      <c r="CT607" s="14" t="n">
        <v>4.463</v>
      </c>
      <c r="CU607" s="14" t="n">
        <v>9.983000000000001</v>
      </c>
    </row>
    <row r="608">
      <c r="A608" s="14" t="inlineStr">
        <is>
          <t>OMN2021</t>
        </is>
      </c>
      <c r="B608" s="14" t="inlineStr">
        <is>
          <t>OMN</t>
        </is>
      </c>
      <c r="C608" s="14" t="inlineStr">
        <is>
          <t>OMN</t>
        </is>
      </c>
      <c r="D608" s="14" t="inlineStr">
        <is>
          <t>Oman</t>
        </is>
      </c>
      <c r="E608" s="14" t="n">
        <v>2021</v>
      </c>
      <c r="F608" s="14" t="n">
        <v>0.05</v>
      </c>
      <c r="G608" s="14" t="n">
        <v>5.897</v>
      </c>
      <c r="H608" s="14" t="n">
        <v>1.143</v>
      </c>
      <c r="I608" s="14" t="n">
        <v>0.238</v>
      </c>
      <c r="J608" s="14" t="n">
        <v>6.134</v>
      </c>
      <c r="K608" s="14" t="n">
        <v>0</v>
      </c>
      <c r="L608" s="14" t="n">
        <v>1</v>
      </c>
      <c r="M608" s="14" t="n">
        <v>7.964</v>
      </c>
      <c r="N608" s="14" t="n">
        <v>3.43</v>
      </c>
      <c r="O608" s="14" t="n">
        <v>0.227</v>
      </c>
      <c r="P608" s="14" t="n">
        <v>8.191000000000001</v>
      </c>
      <c r="Q608" s="14" t="n">
        <v>0</v>
      </c>
      <c r="R608" s="14" t="n">
        <v>1</v>
      </c>
      <c r="S608" s="14" t="n">
        <v>11.613</v>
      </c>
      <c r="T608" s="14" t="n">
        <v>6.86</v>
      </c>
      <c r="U608" s="14" t="n">
        <v>0.238</v>
      </c>
      <c r="V608" s="14" t="n">
        <v>12.444</v>
      </c>
      <c r="W608" s="14" t="n">
        <v>0.05</v>
      </c>
      <c r="X608" s="14" t="n">
        <v>1</v>
      </c>
      <c r="Y608" s="14" t="n">
        <v>5.869</v>
      </c>
      <c r="Z608" s="14" t="n">
        <v>0.6879999999999999</v>
      </c>
      <c r="AA608" s="14" t="n">
        <v>-2.666</v>
      </c>
      <c r="AB608" s="14" t="n">
        <v>3.202</v>
      </c>
      <c r="AC608" s="14" t="n">
        <v>0</v>
      </c>
      <c r="AD608" s="14" t="n">
        <v>0</v>
      </c>
      <c r="AE608" s="14" t="n">
        <v>6.472</v>
      </c>
      <c r="AF608" s="14" t="n">
        <v>1.334</v>
      </c>
      <c r="AG608" s="14" t="n">
        <v>-3.437</v>
      </c>
      <c r="AH608" s="14" t="n">
        <v>3.034</v>
      </c>
      <c r="AI608" s="14" t="n">
        <v>0</v>
      </c>
      <c r="AJ608" s="14" t="n">
        <v>0</v>
      </c>
      <c r="AK608" s="14" t="n">
        <v>10.091</v>
      </c>
      <c r="AL608" s="14" t="n">
        <v>4.936</v>
      </c>
      <c r="AM608" s="14" t="n">
        <v>0.037</v>
      </c>
      <c r="AN608" s="14" t="n">
        <v>10.635</v>
      </c>
      <c r="AO608" s="14" t="n">
        <v>0.05</v>
      </c>
      <c r="AP608" s="14" t="n">
        <v>1</v>
      </c>
      <c r="AQ608" s="14" t="n">
        <v>0.621</v>
      </c>
      <c r="AR608" s="14" t="n">
        <v>0.114</v>
      </c>
      <c r="AS608" s="14" t="n">
        <v>-0.061</v>
      </c>
      <c r="AT608" s="14" t="n">
        <v>0.588</v>
      </c>
      <c r="AU608" s="14" t="n">
        <v>0</v>
      </c>
      <c r="AV608" s="14" t="n">
        <v>0</v>
      </c>
      <c r="AW608" s="14" t="n">
        <v>0.593</v>
      </c>
      <c r="AX608" s="14" t="n">
        <v>0.114</v>
      </c>
      <c r="AY608" s="14" t="n">
        <v>-0.004</v>
      </c>
      <c r="AZ608" s="14" t="n">
        <v>0.619</v>
      </c>
      <c r="BA608" s="14" t="n">
        <v>0.05</v>
      </c>
      <c r="BB608" s="14" t="n">
        <v>1</v>
      </c>
      <c r="BC608" s="14" t="n">
        <v>0.44</v>
      </c>
      <c r="BD608" s="14" t="n">
        <v>0.114</v>
      </c>
      <c r="BE608" s="14" t="n">
        <v>0</v>
      </c>
      <c r="BF608" s="14" t="n">
        <v>0.462</v>
      </c>
      <c r="BG608" s="14" t="n">
        <v>0.05</v>
      </c>
      <c r="BH608" s="14" t="n">
        <v>1</v>
      </c>
      <c r="BI608" s="14" t="n">
        <v>0.5600000000000001</v>
      </c>
      <c r="BJ608" s="14" t="n">
        <v>0.114</v>
      </c>
      <c r="BK608" s="14" t="n">
        <v>0</v>
      </c>
      <c r="BL608" s="14" t="n">
        <v>0.588</v>
      </c>
      <c r="BM608" s="14" t="n">
        <v>0.05</v>
      </c>
      <c r="BN608" s="14" t="n">
        <v>1</v>
      </c>
      <c r="BO608" s="14" t="n">
        <v>0</v>
      </c>
      <c r="BP608" s="14" t="n">
        <v>0</v>
      </c>
      <c r="BQ608" s="14" t="n">
        <v>0.065</v>
      </c>
      <c r="BR608" s="14" t="n">
        <v>0</v>
      </c>
      <c r="BS608" s="14" t="n">
        <v>0.667</v>
      </c>
      <c r="BT608" s="14" t="n">
        <v>0</v>
      </c>
      <c r="BU608" s="14" t="n">
        <v>0</v>
      </c>
      <c r="BV608" s="14" t="n">
        <v>0.052</v>
      </c>
      <c r="BW608" s="14" t="n">
        <v>0.05</v>
      </c>
      <c r="BX608" s="14" t="n">
        <v>0.833</v>
      </c>
      <c r="BY608" s="14" t="n">
        <v>11.787</v>
      </c>
      <c r="BZ608" s="14" t="n">
        <v>0</v>
      </c>
      <c r="CA608" s="14" t="n">
        <v>11.787</v>
      </c>
      <c r="CB608" s="14" t="n">
        <v>0</v>
      </c>
      <c r="CC608" s="14" t="n">
        <v>81.69499999999999</v>
      </c>
      <c r="CD608" s="14" t="n">
        <v>7.95</v>
      </c>
      <c r="CE608" s="14" t="n">
        <v>0</v>
      </c>
      <c r="CF608" s="14" t="n">
        <v>85.78</v>
      </c>
      <c r="CG608" s="14" t="n">
        <v>0.05</v>
      </c>
      <c r="CH608" s="14" t="n">
        <v>1</v>
      </c>
      <c r="CI608" s="14" t="n">
        <v>0</v>
      </c>
      <c r="CJ608" s="14" t="n">
        <v>0</v>
      </c>
      <c r="CK608" s="14" t="n">
        <v>0</v>
      </c>
      <c r="CL608" s="14" t="n">
        <v>0</v>
      </c>
      <c r="CM608" s="14" t="n">
        <v>0</v>
      </c>
      <c r="CN608" s="14" t="n">
        <v>0</v>
      </c>
      <c r="CO608" s="14" t="n">
        <v>0</v>
      </c>
      <c r="CP608" s="14" t="n">
        <v>0</v>
      </c>
      <c r="CQ608" s="14" t="n">
        <v>1.198</v>
      </c>
      <c r="CR608" s="14" t="n">
        <v>0.945</v>
      </c>
      <c r="CS608" s="14" t="n">
        <v>4.908</v>
      </c>
      <c r="CT608" s="14" t="n">
        <v>4.753</v>
      </c>
      <c r="CU608" s="14" t="n">
        <v>14.129</v>
      </c>
    </row>
    <row r="609">
      <c r="A609" s="14" t="inlineStr">
        <is>
          <t>OMN2022</t>
        </is>
      </c>
      <c r="B609" s="14" t="inlineStr">
        <is>
          <t>OMN</t>
        </is>
      </c>
      <c r="C609" s="14" t="inlineStr">
        <is>
          <t>OMN</t>
        </is>
      </c>
      <c r="D609" s="14" t="inlineStr">
        <is>
          <t>Oman</t>
        </is>
      </c>
      <c r="E609" s="14" t="n">
        <v>2022</v>
      </c>
      <c r="F609" s="14" t="n">
        <v>0.05</v>
      </c>
      <c r="G609" s="14" t="n">
        <v>11.72</v>
      </c>
      <c r="H609" s="14" t="n">
        <v>1.235</v>
      </c>
      <c r="I609" s="14" t="n">
        <v>0.5659999999999999</v>
      </c>
      <c r="J609" s="14" t="n">
        <v>12.286</v>
      </c>
      <c r="K609" s="14" t="n">
        <v>0</v>
      </c>
      <c r="L609" s="14" t="n">
        <v>1</v>
      </c>
      <c r="M609" s="14" t="n">
        <v>9.782999999999999</v>
      </c>
      <c r="N609" s="14" t="n">
        <v>3.704</v>
      </c>
      <c r="O609" s="14" t="n">
        <v>0.328</v>
      </c>
      <c r="P609" s="14" t="n">
        <v>10.111</v>
      </c>
      <c r="Q609" s="14" t="n">
        <v>0</v>
      </c>
      <c r="R609" s="14" t="n">
        <v>1</v>
      </c>
      <c r="S609" s="14" t="n">
        <v>17.893</v>
      </c>
      <c r="T609" s="14" t="n">
        <v>7.408</v>
      </c>
      <c r="U609" s="14" t="n">
        <v>0.634</v>
      </c>
      <c r="V609" s="14" t="n">
        <v>19.382</v>
      </c>
      <c r="W609" s="14" t="n">
        <v>0.05</v>
      </c>
      <c r="X609" s="14" t="n">
        <v>1</v>
      </c>
      <c r="Y609" s="14" t="n">
        <v>6.876</v>
      </c>
      <c r="Z609" s="14" t="n">
        <v>0.806</v>
      </c>
      <c r="AA609" s="14" t="n">
        <v>-2.879</v>
      </c>
      <c r="AB609" s="14" t="n">
        <v>3.997</v>
      </c>
      <c r="AC609" s="14" t="n">
        <v>0</v>
      </c>
      <c r="AD609" s="14" t="n">
        <v>0</v>
      </c>
      <c r="AE609" s="14" t="n">
        <v>7.528</v>
      </c>
      <c r="AF609" s="14" t="n">
        <v>1.552</v>
      </c>
      <c r="AG609" s="14" t="n">
        <v>-4.115</v>
      </c>
      <c r="AH609" s="14" t="n">
        <v>3.412</v>
      </c>
      <c r="AI609" s="14" t="n">
        <v>0</v>
      </c>
      <c r="AJ609" s="14" t="n">
        <v>0</v>
      </c>
      <c r="AK609" s="14" t="n">
        <v>11.434</v>
      </c>
      <c r="AL609" s="14" t="n">
        <v>5.593</v>
      </c>
      <c r="AM609" s="14" t="n">
        <v>0.121</v>
      </c>
      <c r="AN609" s="14" t="n">
        <v>12.088</v>
      </c>
      <c r="AO609" s="14" t="n">
        <v>0.05</v>
      </c>
      <c r="AP609" s="14" t="n">
        <v>1</v>
      </c>
      <c r="AQ609" s="14" t="n">
        <v>0.847</v>
      </c>
      <c r="AR609" s="14" t="n">
        <v>0.123</v>
      </c>
      <c r="AS609" s="14" t="n">
        <v>-0.255</v>
      </c>
      <c r="AT609" s="14" t="n">
        <v>0.622</v>
      </c>
      <c r="AU609" s="14" t="n">
        <v>0</v>
      </c>
      <c r="AV609" s="14" t="n">
        <v>0</v>
      </c>
      <c r="AW609" s="14" t="n">
        <v>0.947</v>
      </c>
      <c r="AX609" s="14" t="n">
        <v>0.123</v>
      </c>
      <c r="AY609" s="14" t="n">
        <v>-0.308</v>
      </c>
      <c r="AZ609" s="14" t="n">
        <v>0.671</v>
      </c>
      <c r="BA609" s="14" t="n">
        <v>0.05</v>
      </c>
      <c r="BB609" s="14" t="n">
        <v>1</v>
      </c>
      <c r="BC609" s="14" t="n">
        <v>0.589</v>
      </c>
      <c r="BD609" s="14" t="n">
        <v>0.123</v>
      </c>
      <c r="BE609" s="14" t="n">
        <v>0.002</v>
      </c>
      <c r="BF609" s="14" t="n">
        <v>0.618</v>
      </c>
      <c r="BG609" s="14" t="n">
        <v>0.05</v>
      </c>
      <c r="BH609" s="14" t="n">
        <v>1</v>
      </c>
      <c r="BI609" s="14" t="n">
        <v>0.6889999999999999</v>
      </c>
      <c r="BJ609" s="14" t="n">
        <v>0.123</v>
      </c>
      <c r="BK609" s="14" t="n">
        <v>0.003</v>
      </c>
      <c r="BL609" s="14" t="n">
        <v>0.723</v>
      </c>
      <c r="BM609" s="14" t="n">
        <v>0.05</v>
      </c>
      <c r="BN609" s="14" t="n">
        <v>1</v>
      </c>
      <c r="BO609" s="14" t="n">
        <v>0</v>
      </c>
      <c r="BP609" s="14" t="n">
        <v>0</v>
      </c>
      <c r="BQ609" s="14" t="n">
        <v>0.065</v>
      </c>
      <c r="BR609" s="14" t="n">
        <v>0</v>
      </c>
      <c r="BS609" s="14" t="n">
        <v>0.667</v>
      </c>
      <c r="BT609" s="14" t="n">
        <v>0</v>
      </c>
      <c r="BU609" s="14" t="n">
        <v>0</v>
      </c>
      <c r="BV609" s="14" t="n">
        <v>0.055</v>
      </c>
      <c r="BW609" s="14" t="n">
        <v>0.05</v>
      </c>
      <c r="BX609" s="14" t="n">
        <v>0.833</v>
      </c>
      <c r="BY609" s="14" t="n">
        <v>12.729</v>
      </c>
      <c r="BZ609" s="14" t="n">
        <v>0</v>
      </c>
      <c r="CA609" s="14" t="n">
        <v>12.729</v>
      </c>
      <c r="CB609" s="14" t="n">
        <v>0</v>
      </c>
      <c r="CC609" s="14" t="n">
        <v>102.477</v>
      </c>
      <c r="CD609" s="14" t="n">
        <v>7.95</v>
      </c>
      <c r="CE609" s="14" t="n">
        <v>0.379</v>
      </c>
      <c r="CF609" s="14" t="n">
        <v>107.6</v>
      </c>
      <c r="CG609" s="14" t="n">
        <v>0.05</v>
      </c>
      <c r="CH609" s="14" t="n">
        <v>1</v>
      </c>
      <c r="CI609" s="14" t="n">
        <v>0</v>
      </c>
      <c r="CJ609" s="14" t="n">
        <v>0</v>
      </c>
      <c r="CK609" s="14" t="n">
        <v>0</v>
      </c>
      <c r="CL609" s="14" t="n">
        <v>0</v>
      </c>
      <c r="CM609" s="14" t="n">
        <v>0</v>
      </c>
      <c r="CN609" s="14" t="n">
        <v>0</v>
      </c>
      <c r="CO609" s="14" t="n">
        <v>0</v>
      </c>
      <c r="CP609" s="14" t="n">
        <v>0</v>
      </c>
      <c r="CQ609" s="14" t="n">
        <v>1.294</v>
      </c>
      <c r="CR609" s="14" t="n">
        <v>0.945</v>
      </c>
      <c r="CS609" s="14" t="n">
        <v>5.3</v>
      </c>
      <c r="CT609" s="14" t="n">
        <v>10.485</v>
      </c>
      <c r="CU609" s="14" t="n">
        <v>28.059</v>
      </c>
    </row>
    <row r="610">
      <c r="A610" s="14" t="inlineStr">
        <is>
          <t>OMN2023</t>
        </is>
      </c>
      <c r="B610" s="14" t="inlineStr">
        <is>
          <t>OMN</t>
        </is>
      </c>
      <c r="C610" s="14" t="inlineStr">
        <is>
          <t>OMN</t>
        </is>
      </c>
      <c r="D610" s="14" t="inlineStr">
        <is>
          <t>Oman</t>
        </is>
      </c>
      <c r="E610" s="14" t="n">
        <v>2023</v>
      </c>
      <c r="F610" s="14" t="n">
        <v>0.05</v>
      </c>
      <c r="G610" s="14" t="n">
        <v>6.147</v>
      </c>
      <c r="H610" s="14" t="n">
        <v>1.286</v>
      </c>
      <c r="I610" s="14" t="n">
        <v>0.273</v>
      </c>
      <c r="J610" s="14" t="n">
        <v>6.42</v>
      </c>
      <c r="K610" s="14" t="n">
        <v>0</v>
      </c>
      <c r="L610" s="14" t="n">
        <v>1</v>
      </c>
      <c r="M610" s="14" t="n">
        <v>7.886</v>
      </c>
      <c r="N610" s="14" t="n">
        <v>3.857</v>
      </c>
      <c r="O610" s="14" t="n">
        <v>0.227</v>
      </c>
      <c r="P610" s="14" t="n">
        <v>8.113</v>
      </c>
      <c r="Q610" s="14" t="n">
        <v>0</v>
      </c>
      <c r="R610" s="14" t="n">
        <v>1</v>
      </c>
      <c r="S610" s="14" t="n">
        <v>12.575</v>
      </c>
      <c r="T610" s="14" t="n">
        <v>7.714</v>
      </c>
      <c r="U610" s="14" t="n">
        <v>0.344</v>
      </c>
      <c r="V610" s="14" t="n">
        <v>13.491</v>
      </c>
      <c r="W610" s="14" t="n">
        <v>0.05</v>
      </c>
      <c r="X610" s="14" t="n">
        <v>1</v>
      </c>
      <c r="Y610" s="14" t="n">
        <v>6.442</v>
      </c>
      <c r="Z610" s="14" t="n">
        <v>0.755</v>
      </c>
      <c r="AA610" s="14" t="n">
        <v>-2.421</v>
      </c>
      <c r="AB610" s="14" t="n">
        <v>4.021</v>
      </c>
      <c r="AC610" s="14" t="n">
        <v>0</v>
      </c>
      <c r="AD610" s="14" t="n">
        <v>0</v>
      </c>
      <c r="AE610" s="14" t="n">
        <v>7.128</v>
      </c>
      <c r="AF610" s="14" t="n">
        <v>1.469</v>
      </c>
      <c r="AG610" s="14" t="n">
        <v>-3.716</v>
      </c>
      <c r="AH610" s="14" t="n">
        <v>3.412</v>
      </c>
      <c r="AI610" s="14" t="n">
        <v>0</v>
      </c>
      <c r="AJ610" s="14" t="n">
        <v>0</v>
      </c>
      <c r="AK610" s="14" t="n">
        <v>11.241</v>
      </c>
      <c r="AL610" s="14" t="n">
        <v>5.499</v>
      </c>
      <c r="AM610" s="14" t="n">
        <v>0.095</v>
      </c>
      <c r="AN610" s="14" t="n">
        <v>11.838</v>
      </c>
      <c r="AO610" s="14" t="n">
        <v>0.05</v>
      </c>
      <c r="AP610" s="14" t="n">
        <v>1</v>
      </c>
      <c r="AQ610" s="14" t="n">
        <v>0.749</v>
      </c>
      <c r="AR610" s="14" t="n">
        <v>0.129</v>
      </c>
      <c r="AS610" s="14" t="n">
        <v>-0.157</v>
      </c>
      <c r="AT610" s="14" t="n">
        <v>0.622</v>
      </c>
      <c r="AU610" s="14" t="n">
        <v>0</v>
      </c>
      <c r="AV610" s="14" t="n">
        <v>0</v>
      </c>
      <c r="AW610" s="14" t="n">
        <v>0.783</v>
      </c>
      <c r="AX610" s="14" t="n">
        <v>0.129</v>
      </c>
      <c r="AY610" s="14" t="n">
        <v>-0.143</v>
      </c>
      <c r="AZ610" s="14" t="n">
        <v>0.671</v>
      </c>
      <c r="BA610" s="14" t="n">
        <v>0.05</v>
      </c>
      <c r="BB610" s="14" t="n">
        <v>1</v>
      </c>
      <c r="BC610" s="14" t="n">
        <v>0.527</v>
      </c>
      <c r="BD610" s="14" t="n">
        <v>0.129</v>
      </c>
      <c r="BE610" s="14" t="n">
        <v>0.003</v>
      </c>
      <c r="BF610" s="14" t="n">
        <v>0.554</v>
      </c>
      <c r="BG610" s="14" t="n">
        <v>0.05</v>
      </c>
      <c r="BH610" s="14" t="n">
        <v>1</v>
      </c>
      <c r="BI610" s="14" t="n">
        <v>0.64</v>
      </c>
      <c r="BJ610" s="14" t="n">
        <v>0.129</v>
      </c>
      <c r="BK610" s="14" t="n">
        <v>0.004</v>
      </c>
      <c r="BL610" s="14" t="n">
        <v>0.672</v>
      </c>
      <c r="BM610" s="14" t="n">
        <v>0.05</v>
      </c>
      <c r="BN610" s="14" t="n">
        <v>1</v>
      </c>
      <c r="BO610" s="14" t="n">
        <v>0</v>
      </c>
      <c r="BP610" s="14" t="n">
        <v>0</v>
      </c>
      <c r="BQ610" s="14" t="n">
        <v>0.12</v>
      </c>
      <c r="BR610" s="14" t="n">
        <v>0</v>
      </c>
      <c r="BS610" s="14" t="n">
        <v>0.667</v>
      </c>
      <c r="BT610" s="14" t="n">
        <v>0</v>
      </c>
      <c r="BU610" s="14" t="n">
        <v>0</v>
      </c>
      <c r="BV610" s="14" t="n">
        <v>0.036</v>
      </c>
      <c r="BW610" s="14" t="n">
        <v>0.05</v>
      </c>
      <c r="BX610" s="14" t="n">
        <v>0.833</v>
      </c>
      <c r="BY610" s="14" t="n">
        <v>13.254</v>
      </c>
      <c r="BZ610" s="14" t="n">
        <v>0</v>
      </c>
      <c r="CA610" s="14" t="n">
        <v>13.254</v>
      </c>
      <c r="CB610" s="14" t="n">
        <v>0</v>
      </c>
      <c r="CC610" s="14" t="n">
        <v>87.07899999999999</v>
      </c>
      <c r="CD610" s="14" t="n">
        <v>7.95</v>
      </c>
      <c r="CE610" s="14" t="n">
        <v>0.482</v>
      </c>
      <c r="CF610" s="14" t="n">
        <v>91.43300000000001</v>
      </c>
      <c r="CG610" s="14" t="n">
        <v>0.05</v>
      </c>
      <c r="CH610" s="14" t="n">
        <v>1</v>
      </c>
      <c r="CI610" s="14" t="n">
        <v>0</v>
      </c>
      <c r="CJ610" s="14" t="n">
        <v>0</v>
      </c>
      <c r="CK610" s="14" t="n">
        <v>0</v>
      </c>
      <c r="CL610" s="14" t="n">
        <v>0</v>
      </c>
      <c r="CM610" s="14" t="n">
        <v>0</v>
      </c>
      <c r="CN610" s="14" t="n">
        <v>0</v>
      </c>
      <c r="CO610" s="14" t="n">
        <v>0</v>
      </c>
      <c r="CP610" s="14" t="n">
        <v>0</v>
      </c>
      <c r="CQ610" s="14" t="n">
        <v>1.348</v>
      </c>
      <c r="CR610" s="14" t="n">
        <v>0.9330000000000001</v>
      </c>
      <c r="CS610" s="14" t="n">
        <v>5.519</v>
      </c>
      <c r="CT610" s="14" t="n">
        <v>4.861</v>
      </c>
      <c r="CU610" s="14" t="n">
        <v>9.260999999999999</v>
      </c>
    </row>
    <row r="611">
      <c r="A611" s="14" t="inlineStr">
        <is>
          <t>OMN2024</t>
        </is>
      </c>
      <c r="B611" s="14" t="inlineStr">
        <is>
          <t>OMN</t>
        </is>
      </c>
      <c r="C611" s="14" t="inlineStr">
        <is>
          <t>OMN</t>
        </is>
      </c>
      <c r="D611" s="14" t="inlineStr">
        <is>
          <t>Oman</t>
        </is>
      </c>
      <c r="E611" s="14" t="n">
        <v>2024</v>
      </c>
      <c r="F611" s="14" t="n">
        <v>0.05</v>
      </c>
      <c r="G611" s="14" t="n">
        <v>5.575</v>
      </c>
      <c r="H611" s="14" t="n">
        <v>1.324</v>
      </c>
      <c r="I611" s="14" t="n">
        <v>0.213</v>
      </c>
      <c r="J611" s="14" t="n">
        <v>5.787</v>
      </c>
      <c r="K611" s="14" t="n">
        <v>0</v>
      </c>
      <c r="L611" s="14" t="n">
        <v>1</v>
      </c>
      <c r="M611" s="14" t="n">
        <v>7.124</v>
      </c>
      <c r="N611" s="14" t="n">
        <v>3.971</v>
      </c>
      <c r="O611" s="14" t="n">
        <v>0.158</v>
      </c>
      <c r="P611" s="14" t="n">
        <v>7.281</v>
      </c>
      <c r="Q611" s="14" t="n">
        <v>0</v>
      </c>
      <c r="R611" s="14" t="n">
        <v>1</v>
      </c>
      <c r="S611" s="14" t="n">
        <v>12.193</v>
      </c>
      <c r="T611" s="14" t="n">
        <v>7.942</v>
      </c>
      <c r="U611" s="14" t="n">
        <v>0.297</v>
      </c>
      <c r="V611" s="14" t="n">
        <v>13.026</v>
      </c>
      <c r="W611" s="14" t="n">
        <v>0.05</v>
      </c>
      <c r="X611" s="14" t="n">
        <v>1</v>
      </c>
      <c r="Y611" s="14" t="n">
        <v>6.506</v>
      </c>
      <c r="Z611" s="14" t="n">
        <v>0.762</v>
      </c>
      <c r="AA611" s="14" t="n">
        <v>-2.492</v>
      </c>
      <c r="AB611" s="14" t="n">
        <v>4.014</v>
      </c>
      <c r="AC611" s="14" t="n">
        <v>0</v>
      </c>
      <c r="AD611" s="14" t="n">
        <v>0</v>
      </c>
      <c r="AE611" s="14" t="n">
        <v>7.212</v>
      </c>
      <c r="AF611" s="14" t="n">
        <v>1.487</v>
      </c>
      <c r="AG611" s="14" t="n">
        <v>-3.699</v>
      </c>
      <c r="AH611" s="14" t="n">
        <v>3.513</v>
      </c>
      <c r="AI611" s="14" t="n">
        <v>0</v>
      </c>
      <c r="AJ611" s="14" t="n">
        <v>0</v>
      </c>
      <c r="AK611" s="14" t="n">
        <v>11.447</v>
      </c>
      <c r="AL611" s="14" t="n">
        <v>5.599</v>
      </c>
      <c r="AM611" s="14" t="n">
        <v>0.103</v>
      </c>
      <c r="AN611" s="14" t="n">
        <v>12.046</v>
      </c>
      <c r="AO611" s="14" t="n">
        <v>0.05</v>
      </c>
      <c r="AP611" s="14" t="n">
        <v>1</v>
      </c>
      <c r="AQ611" s="14" t="n">
        <v>0.72</v>
      </c>
      <c r="AR611" s="14" t="n">
        <v>0.132</v>
      </c>
      <c r="AS611" s="14" t="n">
        <v>-0.128</v>
      </c>
      <c r="AT611" s="14" t="n">
        <v>0.622</v>
      </c>
      <c r="AU611" s="14" t="n">
        <v>0</v>
      </c>
      <c r="AV611" s="14" t="n">
        <v>0</v>
      </c>
      <c r="AW611" s="14" t="n">
        <v>0.734</v>
      </c>
      <c r="AX611" s="14" t="n">
        <v>0.132</v>
      </c>
      <c r="AY611" s="14" t="n">
        <v>-0.095</v>
      </c>
      <c r="AZ611" s="14" t="n">
        <v>0.671</v>
      </c>
      <c r="BA611" s="14" t="n">
        <v>0.05</v>
      </c>
      <c r="BB611" s="14" t="n">
        <v>1</v>
      </c>
      <c r="BC611" s="14" t="n">
        <v>0.51</v>
      </c>
      <c r="BD611" s="14" t="n">
        <v>0.132</v>
      </c>
      <c r="BE611" s="14" t="n">
        <v>0.003</v>
      </c>
      <c r="BF611" s="14" t="n">
        <v>0.536</v>
      </c>
      <c r="BG611" s="14" t="n">
        <v>0.05</v>
      </c>
      <c r="BH611" s="14" t="n">
        <v>1</v>
      </c>
      <c r="BI611" s="14" t="n">
        <v>0.652</v>
      </c>
      <c r="BJ611" s="14" t="n">
        <v>0.132</v>
      </c>
      <c r="BK611" s="14" t="n">
        <v>0.004</v>
      </c>
      <c r="BL611" s="14" t="n">
        <v>0.6850000000000001</v>
      </c>
      <c r="BM611" s="14" t="n">
        <v>0.05</v>
      </c>
      <c r="BN611" s="14" t="n">
        <v>1</v>
      </c>
      <c r="BO611" s="14" t="n">
        <v>0</v>
      </c>
      <c r="BP611" s="14" t="n">
        <v>0</v>
      </c>
      <c r="BQ611" s="14" t="n">
        <v>0.09</v>
      </c>
      <c r="BR611" s="14" t="n">
        <v>0</v>
      </c>
      <c r="BS611" s="14" t="n">
        <v>0.667</v>
      </c>
      <c r="BT611" s="14" t="n">
        <v>0</v>
      </c>
      <c r="BU611" s="14" t="n">
        <v>0</v>
      </c>
      <c r="BV611" s="14" t="n">
        <v>0.048</v>
      </c>
      <c r="BW611" s="14" t="n">
        <v>0.05</v>
      </c>
      <c r="BX611" s="14" t="n">
        <v>0.833</v>
      </c>
      <c r="BY611" s="14" t="n">
        <v>13.646</v>
      </c>
      <c r="BZ611" s="14" t="n">
        <v>0</v>
      </c>
      <c r="CA611" s="14" t="n">
        <v>13.646</v>
      </c>
      <c r="CB611" s="14" t="n">
        <v>0</v>
      </c>
      <c r="CC611" s="14" t="n">
        <v>86.38500000000001</v>
      </c>
      <c r="CD611" s="14" t="n">
        <v>7.95</v>
      </c>
      <c r="CE611" s="14" t="n">
        <v>0.588</v>
      </c>
      <c r="CF611" s="14" t="n">
        <v>90.705</v>
      </c>
      <c r="CG611" s="14" t="n">
        <v>0.05</v>
      </c>
      <c r="CH611" s="14" t="n">
        <v>1</v>
      </c>
      <c r="CI611" s="14" t="n">
        <v>0</v>
      </c>
      <c r="CJ611" s="14" t="n">
        <v>0</v>
      </c>
      <c r="CK611" s="14" t="n">
        <v>0</v>
      </c>
      <c r="CL611" s="14" t="n">
        <v>0</v>
      </c>
      <c r="CM611" s="14" t="n">
        <v>0</v>
      </c>
      <c r="CN611" s="14" t="n">
        <v>0</v>
      </c>
      <c r="CO611" s="14" t="n">
        <v>0</v>
      </c>
      <c r="CP611" s="14" t="n">
        <v>0</v>
      </c>
      <c r="CQ611" s="14" t="n">
        <v>1.387</v>
      </c>
      <c r="CR611" s="14" t="n">
        <v>0.9330000000000001</v>
      </c>
      <c r="CS611" s="14" t="n">
        <v>5.681</v>
      </c>
      <c r="CT611" s="14" t="n">
        <v>4.251</v>
      </c>
      <c r="CU611" s="14" t="n">
        <v>7.598</v>
      </c>
    </row>
    <row r="612">
      <c r="A612" s="14" t="inlineStr">
        <is>
          <t>PAK2021</t>
        </is>
      </c>
      <c r="B612" s="14" t="inlineStr">
        <is>
          <t>PAK</t>
        </is>
      </c>
      <c r="C612" s="14" t="inlineStr">
        <is>
          <t>PAK</t>
        </is>
      </c>
      <c r="D612" s="14" t="inlineStr">
        <is>
          <t>Pakistan</t>
        </is>
      </c>
      <c r="E612" s="14" t="n">
        <v>2021</v>
      </c>
      <c r="F612" s="14" t="n">
        <v>0.17</v>
      </c>
      <c r="G612" s="14" t="n">
        <v>4.075</v>
      </c>
      <c r="H612" s="14" t="n">
        <v>1.014</v>
      </c>
      <c r="I612" s="14" t="n">
        <v>0.08400000000000001</v>
      </c>
      <c r="J612" s="14" t="n">
        <v>4.158</v>
      </c>
      <c r="K612" s="14" t="n">
        <v>0</v>
      </c>
      <c r="L612" s="14" t="n">
        <v>1</v>
      </c>
      <c r="M612" s="14" t="n">
        <v>6.823</v>
      </c>
      <c r="N612" s="14" t="n">
        <v>3.042</v>
      </c>
      <c r="O612" s="14" t="n">
        <v>0.105</v>
      </c>
      <c r="P612" s="14" t="n">
        <v>6.928</v>
      </c>
      <c r="Q612" s="14" t="n">
        <v>0</v>
      </c>
      <c r="R612" s="14" t="n">
        <v>1</v>
      </c>
      <c r="S612" s="14" t="n">
        <v>9.145</v>
      </c>
      <c r="T612" s="14" t="n">
        <v>6.085</v>
      </c>
      <c r="U612" s="14" t="n">
        <v>0.08400000000000001</v>
      </c>
      <c r="V612" s="14" t="n">
        <v>10.798</v>
      </c>
      <c r="W612" s="14" t="n">
        <v>0.17</v>
      </c>
      <c r="X612" s="14" t="n">
        <v>1</v>
      </c>
      <c r="Y612" s="14" t="n">
        <v>4.212</v>
      </c>
      <c r="Z612" s="14" t="n">
        <v>0.464</v>
      </c>
      <c r="AA612" s="14" t="n">
        <v>2.346</v>
      </c>
      <c r="AB612" s="14" t="n">
        <v>6.558</v>
      </c>
      <c r="AC612" s="14" t="n">
        <v>0</v>
      </c>
      <c r="AD612" s="14" t="n">
        <v>1</v>
      </c>
      <c r="AE612" s="14" t="n">
        <v>4.963</v>
      </c>
      <c r="AF612" s="14" t="n">
        <v>0.962</v>
      </c>
      <c r="AG612" s="14" t="n">
        <v>1.169</v>
      </c>
      <c r="AH612" s="14" t="n">
        <v>6.132</v>
      </c>
      <c r="AI612" s="14" t="n">
        <v>0</v>
      </c>
      <c r="AJ612" s="14" t="n">
        <v>1</v>
      </c>
      <c r="AK612" s="14" t="n">
        <v>9.471</v>
      </c>
      <c r="AL612" s="14" t="n">
        <v>4.441</v>
      </c>
      <c r="AM612" s="14" t="n">
        <v>-7.979</v>
      </c>
      <c r="AN612" s="14" t="n">
        <v>1.745</v>
      </c>
      <c r="AO612" s="14" t="n">
        <v>0</v>
      </c>
      <c r="AP612" s="14" t="n">
        <v>0</v>
      </c>
      <c r="AQ612" s="14" t="n">
        <v>0.621</v>
      </c>
      <c r="AR612" s="14" t="n">
        <v>0.114</v>
      </c>
      <c r="AS612" s="14" t="n">
        <v>-0.051</v>
      </c>
      <c r="AT612" s="14" t="n">
        <v>0.666</v>
      </c>
      <c r="AU612" s="14" t="n">
        <v>0.17</v>
      </c>
      <c r="AV612" s="14" t="n">
        <v>1</v>
      </c>
      <c r="AW612" s="14" t="n">
        <v>0.593</v>
      </c>
      <c r="AX612" s="14" t="n">
        <v>0.114</v>
      </c>
      <c r="AY612" s="14" t="n">
        <v>-0.012</v>
      </c>
      <c r="AZ612" s="14" t="n">
        <v>0.68</v>
      </c>
      <c r="BA612" s="14" t="n">
        <v>0.17</v>
      </c>
      <c r="BB612" s="14" t="n">
        <v>1</v>
      </c>
      <c r="BC612" s="14" t="n">
        <v>0.44</v>
      </c>
      <c r="BD612" s="14" t="n">
        <v>0.114</v>
      </c>
      <c r="BE612" s="14" t="n">
        <v>0.024</v>
      </c>
      <c r="BF612" s="14" t="n">
        <v>0.543</v>
      </c>
      <c r="BG612" s="14" t="n">
        <v>0.17</v>
      </c>
      <c r="BH612" s="14" t="n">
        <v>1</v>
      </c>
      <c r="BI612" s="14" t="n">
        <v>0.5600000000000001</v>
      </c>
      <c r="BJ612" s="14" t="n">
        <v>0.114</v>
      </c>
      <c r="BK612" s="14" t="n">
        <v>-0.14</v>
      </c>
      <c r="BL612" s="14" t="n">
        <v>0.491</v>
      </c>
      <c r="BM612" s="14" t="n">
        <v>0</v>
      </c>
      <c r="BN612" s="14" t="n">
        <v>0</v>
      </c>
      <c r="BO612" s="14" t="n">
        <v>0</v>
      </c>
      <c r="BP612" s="14" t="n">
        <v>-0.008999999999999999</v>
      </c>
      <c r="BQ612" s="14" t="n">
        <v>0.107</v>
      </c>
      <c r="BR612" s="14" t="n">
        <v>0</v>
      </c>
      <c r="BS612" s="14" t="n">
        <v>1</v>
      </c>
      <c r="BT612" s="14" t="n">
        <v>0</v>
      </c>
      <c r="BU612" s="14" t="n">
        <v>-0.008999999999999999</v>
      </c>
      <c r="BV612" s="14" t="n">
        <v>0.108</v>
      </c>
      <c r="BW612" s="14" t="n">
        <v>0</v>
      </c>
      <c r="BX612" s="14" t="n">
        <v>1</v>
      </c>
      <c r="BY612" s="14" t="n">
        <v>11.787</v>
      </c>
      <c r="BZ612" s="14" t="n">
        <v>0</v>
      </c>
      <c r="CA612" s="14" t="n">
        <v>11.787</v>
      </c>
      <c r="CB612" s="14" t="n">
        <v>0</v>
      </c>
      <c r="CC612" s="14" t="n">
        <v>81.69499999999999</v>
      </c>
      <c r="CD612" s="14" t="n">
        <v>7.95</v>
      </c>
      <c r="CE612" s="14" t="n">
        <v>45.811</v>
      </c>
      <c r="CF612" s="14" t="n">
        <v>149.182</v>
      </c>
      <c r="CG612" s="14" t="n">
        <v>0.17</v>
      </c>
      <c r="CH612" s="14" t="n">
        <v>1</v>
      </c>
      <c r="CI612" s="14" t="n">
        <v>0</v>
      </c>
      <c r="CJ612" s="14" t="n">
        <v>0</v>
      </c>
      <c r="CK612" s="14" t="n">
        <v>0</v>
      </c>
      <c r="CL612" s="14" t="n">
        <v>0</v>
      </c>
      <c r="CM612" s="14" t="n">
        <v>0</v>
      </c>
      <c r="CN612" s="14" t="n">
        <v>0</v>
      </c>
      <c r="CO612" s="14" t="n">
        <v>0</v>
      </c>
      <c r="CP612" s="14" t="n">
        <v>0.226</v>
      </c>
      <c r="CQ612" s="14" t="n">
        <v>1.198</v>
      </c>
      <c r="CR612" s="14" t="n">
        <v>0.6860000000000001</v>
      </c>
      <c r="CS612" s="14" t="n">
        <v>2.13</v>
      </c>
      <c r="CT612" s="14" t="n">
        <v>3.604</v>
      </c>
      <c r="CU612" s="14" t="n">
        <v>6.361</v>
      </c>
    </row>
    <row r="613">
      <c r="A613" s="14" t="inlineStr">
        <is>
          <t>PAK2022</t>
        </is>
      </c>
      <c r="B613" s="14" t="inlineStr">
        <is>
          <t>PAK</t>
        </is>
      </c>
      <c r="C613" s="14" t="inlineStr">
        <is>
          <t>PAK</t>
        </is>
      </c>
      <c r="D613" s="14" t="inlineStr">
        <is>
          <t>Pakistan</t>
        </is>
      </c>
      <c r="E613" s="14" t="n">
        <v>2022</v>
      </c>
      <c r="F613" s="14" t="n">
        <v>0.17</v>
      </c>
      <c r="G613" s="14" t="n">
        <v>7.234</v>
      </c>
      <c r="H613" s="14" t="n">
        <v>1.095</v>
      </c>
      <c r="I613" s="14" t="n">
        <v>0.189</v>
      </c>
      <c r="J613" s="14" t="n">
        <v>7.424</v>
      </c>
      <c r="K613" s="14" t="n">
        <v>0</v>
      </c>
      <c r="L613" s="14" t="n">
        <v>1</v>
      </c>
      <c r="M613" s="14" t="n">
        <v>8.282999999999999</v>
      </c>
      <c r="N613" s="14" t="n">
        <v>3.286</v>
      </c>
      <c r="O613" s="14" t="n">
        <v>0.152</v>
      </c>
      <c r="P613" s="14" t="n">
        <v>8.435</v>
      </c>
      <c r="Q613" s="14" t="n">
        <v>0</v>
      </c>
      <c r="R613" s="14" t="n">
        <v>1</v>
      </c>
      <c r="S613" s="14" t="n">
        <v>12.71</v>
      </c>
      <c r="T613" s="14" t="n">
        <v>6.571</v>
      </c>
      <c r="U613" s="14" t="n">
        <v>0.352</v>
      </c>
      <c r="V613" s="14" t="n">
        <v>15.093</v>
      </c>
      <c r="W613" s="14" t="n">
        <v>0.17</v>
      </c>
      <c r="X613" s="14" t="n">
        <v>1</v>
      </c>
      <c r="Y613" s="14" t="n">
        <v>5.475</v>
      </c>
      <c r="Z613" s="14" t="n">
        <v>0.603</v>
      </c>
      <c r="AA613" s="14" t="n">
        <v>2.534</v>
      </c>
      <c r="AB613" s="14" t="n">
        <v>8.007999999999999</v>
      </c>
      <c r="AC613" s="14" t="n">
        <v>0</v>
      </c>
      <c r="AD613" s="14" t="n">
        <v>1</v>
      </c>
      <c r="AE613" s="14" t="n">
        <v>6.255</v>
      </c>
      <c r="AF613" s="14" t="n">
        <v>1.213</v>
      </c>
      <c r="AG613" s="14" t="n">
        <v>-1.379</v>
      </c>
      <c r="AH613" s="14" t="n">
        <v>4.876</v>
      </c>
      <c r="AI613" s="14" t="n">
        <v>0</v>
      </c>
      <c r="AJ613" s="14" t="n">
        <v>1</v>
      </c>
      <c r="AK613" s="14" t="n">
        <v>10.935</v>
      </c>
      <c r="AL613" s="14" t="n">
        <v>5.127</v>
      </c>
      <c r="AM613" s="14" t="n">
        <v>-9.749000000000001</v>
      </c>
      <c r="AN613" s="14" t="n">
        <v>1.388</v>
      </c>
      <c r="AO613" s="14" t="n">
        <v>0</v>
      </c>
      <c r="AP613" s="14" t="n">
        <v>0</v>
      </c>
      <c r="AQ613" s="14" t="n">
        <v>0.847</v>
      </c>
      <c r="AR613" s="14" t="n">
        <v>0.123</v>
      </c>
      <c r="AS613" s="14" t="n">
        <v>-0.047</v>
      </c>
      <c r="AT613" s="14" t="n">
        <v>0.9360000000000001</v>
      </c>
      <c r="AU613" s="14" t="n">
        <v>0.17</v>
      </c>
      <c r="AV613" s="14" t="n">
        <v>1</v>
      </c>
      <c r="AW613" s="14" t="n">
        <v>0.947</v>
      </c>
      <c r="AX613" s="14" t="n">
        <v>0.123</v>
      </c>
      <c r="AY613" s="14" t="n">
        <v>-0.143</v>
      </c>
      <c r="AZ613" s="14" t="n">
        <v>0.9409999999999999</v>
      </c>
      <c r="BA613" s="14" t="n">
        <v>0.17</v>
      </c>
      <c r="BB613" s="14" t="n">
        <v>1</v>
      </c>
      <c r="BC613" s="14" t="n">
        <v>0.589</v>
      </c>
      <c r="BD613" s="14" t="n">
        <v>0.123</v>
      </c>
      <c r="BE613" s="14" t="n">
        <v>-0.06900000000000001</v>
      </c>
      <c r="BF613" s="14" t="n">
        <v>0.607</v>
      </c>
      <c r="BG613" s="14" t="n">
        <v>0.17</v>
      </c>
      <c r="BH613" s="14" t="n">
        <v>1</v>
      </c>
      <c r="BI613" s="14" t="n">
        <v>0.6889999999999999</v>
      </c>
      <c r="BJ613" s="14" t="n">
        <v>0.123</v>
      </c>
      <c r="BK613" s="14" t="n">
        <v>-0.049</v>
      </c>
      <c r="BL613" s="14" t="n">
        <v>0.749</v>
      </c>
      <c r="BM613" s="14" t="n">
        <v>0</v>
      </c>
      <c r="BN613" s="14" t="n">
        <v>0</v>
      </c>
      <c r="BO613" s="14" t="n">
        <v>0</v>
      </c>
      <c r="BP613" s="14" t="n">
        <v>-0.052</v>
      </c>
      <c r="BQ613" s="14" t="n">
        <v>0.124</v>
      </c>
      <c r="BR613" s="14" t="n">
        <v>0</v>
      </c>
      <c r="BS613" s="14" t="n">
        <v>1</v>
      </c>
      <c r="BT613" s="14" t="n">
        <v>0</v>
      </c>
      <c r="BU613" s="14" t="n">
        <v>-0.052</v>
      </c>
      <c r="BV613" s="14" t="n">
        <v>0.114</v>
      </c>
      <c r="BW613" s="14" t="n">
        <v>0</v>
      </c>
      <c r="BX613" s="14" t="n">
        <v>1</v>
      </c>
      <c r="BY613" s="14" t="n">
        <v>12.729</v>
      </c>
      <c r="BZ613" s="14" t="n">
        <v>0</v>
      </c>
      <c r="CA613" s="14" t="n">
        <v>12.729</v>
      </c>
      <c r="CB613" s="14" t="n">
        <v>0</v>
      </c>
      <c r="CC613" s="14" t="n">
        <v>102.477</v>
      </c>
      <c r="CD613" s="14" t="n">
        <v>7.95</v>
      </c>
      <c r="CE613" s="14" t="n">
        <v>49.287</v>
      </c>
      <c r="CF613" s="14" t="n">
        <v>175.357</v>
      </c>
      <c r="CG613" s="14" t="n">
        <v>0.17</v>
      </c>
      <c r="CH613" s="14" t="n">
        <v>1</v>
      </c>
      <c r="CI613" s="14" t="n">
        <v>0</v>
      </c>
      <c r="CJ613" s="14" t="n">
        <v>0</v>
      </c>
      <c r="CK613" s="14" t="n">
        <v>0</v>
      </c>
      <c r="CL613" s="14" t="n">
        <v>0</v>
      </c>
      <c r="CM613" s="14" t="n">
        <v>0</v>
      </c>
      <c r="CN613" s="14" t="n">
        <v>0</v>
      </c>
      <c r="CO613" s="14" t="n">
        <v>0</v>
      </c>
      <c r="CP613" s="14" t="n">
        <v>0.226</v>
      </c>
      <c r="CQ613" s="14" t="n">
        <v>1.294</v>
      </c>
      <c r="CR613" s="14" t="n">
        <v>0.736</v>
      </c>
      <c r="CS613" s="14" t="n">
        <v>2.3</v>
      </c>
      <c r="CT613" s="14" t="n">
        <v>7.554</v>
      </c>
      <c r="CU613" s="14" t="n">
        <v>11.388</v>
      </c>
    </row>
    <row r="614">
      <c r="A614" s="14" t="inlineStr">
        <is>
          <t>PAK2023</t>
        </is>
      </c>
      <c r="B614" s="14" t="inlineStr">
        <is>
          <t>PAK</t>
        </is>
      </c>
      <c r="C614" s="14" t="inlineStr">
        <is>
          <t>PAK</t>
        </is>
      </c>
      <c r="D614" s="14" t="inlineStr">
        <is>
          <t>Pakistan</t>
        </is>
      </c>
      <c r="E614" s="14" t="n">
        <v>2023</v>
      </c>
      <c r="F614" s="14" t="n">
        <v>0.17</v>
      </c>
      <c r="G614" s="14" t="n">
        <v>4.916</v>
      </c>
      <c r="H614" s="14" t="n">
        <v>1.14</v>
      </c>
      <c r="I614" s="14" t="n">
        <v>0.117</v>
      </c>
      <c r="J614" s="14" t="n">
        <v>5.033</v>
      </c>
      <c r="K614" s="14" t="n">
        <v>0</v>
      </c>
      <c r="L614" s="14" t="n">
        <v>1</v>
      </c>
      <c r="M614" s="14" t="n">
        <v>6.844</v>
      </c>
      <c r="N614" s="14" t="n">
        <v>3.421</v>
      </c>
      <c r="O614" s="14" t="n">
        <v>0.105</v>
      </c>
      <c r="P614" s="14" t="n">
        <v>6.95</v>
      </c>
      <c r="Q614" s="14" t="n">
        <v>0</v>
      </c>
      <c r="R614" s="14" t="n">
        <v>1</v>
      </c>
      <c r="S614" s="14" t="n">
        <v>10.618</v>
      </c>
      <c r="T614" s="14" t="n">
        <v>6.842</v>
      </c>
      <c r="U614" s="14" t="n">
        <v>0.319</v>
      </c>
      <c r="V614" s="14" t="n">
        <v>12.56</v>
      </c>
      <c r="W614" s="14" t="n">
        <v>0.17</v>
      </c>
      <c r="X614" s="14" t="n">
        <v>1</v>
      </c>
      <c r="Y614" s="14" t="n">
        <v>3.79</v>
      </c>
      <c r="Z614" s="14" t="n">
        <v>0.417</v>
      </c>
      <c r="AA614" s="14" t="n">
        <v>2.638</v>
      </c>
      <c r="AB614" s="14" t="n">
        <v>6.429</v>
      </c>
      <c r="AC614" s="14" t="n">
        <v>0</v>
      </c>
      <c r="AD614" s="14" t="n">
        <v>1</v>
      </c>
      <c r="AE614" s="14" t="n">
        <v>4.603</v>
      </c>
      <c r="AF614" s="14" t="n">
        <v>0.892</v>
      </c>
      <c r="AG614" s="14" t="n">
        <v>0.044</v>
      </c>
      <c r="AH614" s="14" t="n">
        <v>4.647</v>
      </c>
      <c r="AI614" s="14" t="n">
        <v>0</v>
      </c>
      <c r="AJ614" s="14" t="n">
        <v>1</v>
      </c>
      <c r="AK614" s="14" t="n">
        <v>9.477</v>
      </c>
      <c r="AL614" s="14" t="n">
        <v>4.444</v>
      </c>
      <c r="AM614" s="14" t="n">
        <v>-8.023</v>
      </c>
      <c r="AN614" s="14" t="n">
        <v>1.701</v>
      </c>
      <c r="AO614" s="14" t="n">
        <v>0</v>
      </c>
      <c r="AP614" s="14" t="n">
        <v>0</v>
      </c>
      <c r="AQ614" s="14" t="n">
        <v>0.749</v>
      </c>
      <c r="AR614" s="14" t="n">
        <v>0.129</v>
      </c>
      <c r="AS614" s="14" t="n">
        <v>-0.032</v>
      </c>
      <c r="AT614" s="14" t="n">
        <v>0.839</v>
      </c>
      <c r="AU614" s="14" t="n">
        <v>0.17</v>
      </c>
      <c r="AV614" s="14" t="n">
        <v>1</v>
      </c>
      <c r="AW614" s="14" t="n">
        <v>0.783</v>
      </c>
      <c r="AX614" s="14" t="n">
        <v>0.129</v>
      </c>
      <c r="AY614" s="14" t="n">
        <v>-0.04</v>
      </c>
      <c r="AZ614" s="14" t="n">
        <v>0.868</v>
      </c>
      <c r="BA614" s="14" t="n">
        <v>0.17</v>
      </c>
      <c r="BB614" s="14" t="n">
        <v>1</v>
      </c>
      <c r="BC614" s="14" t="n">
        <v>0.527</v>
      </c>
      <c r="BD614" s="14" t="n">
        <v>0.129</v>
      </c>
      <c r="BE614" s="14" t="n">
        <v>-0.063</v>
      </c>
      <c r="BF614" s="14" t="n">
        <v>0.543</v>
      </c>
      <c r="BG614" s="14" t="n">
        <v>0.17</v>
      </c>
      <c r="BH614" s="14" t="n">
        <v>1</v>
      </c>
      <c r="BI614" s="14" t="n">
        <v>0.64</v>
      </c>
      <c r="BJ614" s="14" t="n">
        <v>0.129</v>
      </c>
      <c r="BK614" s="14" t="n">
        <v>-0.097</v>
      </c>
      <c r="BL614" s="14" t="n">
        <v>0.634</v>
      </c>
      <c r="BM614" s="14" t="n">
        <v>0</v>
      </c>
      <c r="BN614" s="14" t="n">
        <v>0</v>
      </c>
      <c r="BO614" s="14" t="n">
        <v>0</v>
      </c>
      <c r="BP614" s="14" t="n">
        <v>-0.016</v>
      </c>
      <c r="BQ614" s="14" t="n">
        <v>0.093</v>
      </c>
      <c r="BR614" s="14" t="n">
        <v>0</v>
      </c>
      <c r="BS614" s="14" t="n">
        <v>1</v>
      </c>
      <c r="BT614" s="14" t="n">
        <v>0</v>
      </c>
      <c r="BU614" s="14" t="n">
        <v>-0.016</v>
      </c>
      <c r="BV614" s="14" t="n">
        <v>0.08500000000000001</v>
      </c>
      <c r="BW614" s="14" t="n">
        <v>0</v>
      </c>
      <c r="BX614" s="14" t="n">
        <v>1</v>
      </c>
      <c r="BY614" s="14" t="n">
        <v>13.254</v>
      </c>
      <c r="BZ614" s="14" t="n">
        <v>0</v>
      </c>
      <c r="CA614" s="14" t="n">
        <v>13.254</v>
      </c>
      <c r="CB614" s="14" t="n">
        <v>0</v>
      </c>
      <c r="CC614" s="14" t="n">
        <v>87.07899999999999</v>
      </c>
      <c r="CD614" s="14" t="n">
        <v>7.95</v>
      </c>
      <c r="CE614" s="14" t="n">
        <v>54.831</v>
      </c>
      <c r="CF614" s="14" t="n">
        <v>162.968</v>
      </c>
      <c r="CG614" s="14" t="n">
        <v>0.17</v>
      </c>
      <c r="CH614" s="14" t="n">
        <v>1</v>
      </c>
      <c r="CI614" s="14" t="n">
        <v>0</v>
      </c>
      <c r="CJ614" s="14" t="n">
        <v>0</v>
      </c>
      <c r="CK614" s="14" t="n">
        <v>0</v>
      </c>
      <c r="CL614" s="14" t="n">
        <v>0</v>
      </c>
      <c r="CM614" s="14" t="n">
        <v>0</v>
      </c>
      <c r="CN614" s="14" t="n">
        <v>0</v>
      </c>
      <c r="CO614" s="14" t="n">
        <v>0</v>
      </c>
      <c r="CP614" s="14" t="n">
        <v>0.226</v>
      </c>
      <c r="CQ614" s="14" t="n">
        <v>1.348</v>
      </c>
      <c r="CR614" s="14" t="n">
        <v>0.736</v>
      </c>
      <c r="CS614" s="14" t="n">
        <v>2.395</v>
      </c>
      <c r="CT614" s="14" t="n">
        <v>4.484</v>
      </c>
      <c r="CU614" s="14" t="n">
        <v>4.605</v>
      </c>
    </row>
    <row r="615">
      <c r="A615" s="14" t="inlineStr">
        <is>
          <t>PAK2024</t>
        </is>
      </c>
      <c r="B615" s="14" t="inlineStr">
        <is>
          <t>PAK</t>
        </is>
      </c>
      <c r="C615" s="14" t="inlineStr">
        <is>
          <t>PAK</t>
        </is>
      </c>
      <c r="D615" s="14" t="inlineStr">
        <is>
          <t>Pakistan</t>
        </is>
      </c>
      <c r="E615" s="14" t="n">
        <v>2024</v>
      </c>
      <c r="F615" s="14" t="n">
        <v>0.17</v>
      </c>
      <c r="G615" s="14" t="n">
        <v>4.204</v>
      </c>
      <c r="H615" s="14" t="n">
        <v>1.174</v>
      </c>
      <c r="I615" s="14" t="n">
        <v>0.081</v>
      </c>
      <c r="J615" s="14" t="n">
        <v>4.285</v>
      </c>
      <c r="K615" s="14" t="n">
        <v>0</v>
      </c>
      <c r="L615" s="14" t="n">
        <v>1</v>
      </c>
      <c r="M615" s="14" t="n">
        <v>6.276</v>
      </c>
      <c r="N615" s="14" t="n">
        <v>3.522</v>
      </c>
      <c r="O615" s="14" t="n">
        <v>0.073</v>
      </c>
      <c r="P615" s="14" t="n">
        <v>6.349</v>
      </c>
      <c r="Q615" s="14" t="n">
        <v>0</v>
      </c>
      <c r="R615" s="14" t="n">
        <v>1</v>
      </c>
      <c r="S615" s="14" t="n">
        <v>10.074</v>
      </c>
      <c r="T615" s="14" t="n">
        <v>7.044</v>
      </c>
      <c r="U615" s="14" t="n">
        <v>0.317</v>
      </c>
      <c r="V615" s="14" t="n">
        <v>11.882</v>
      </c>
      <c r="W615" s="14" t="n">
        <v>0.17</v>
      </c>
      <c r="X615" s="14" t="n">
        <v>1</v>
      </c>
      <c r="Y615" s="14" t="n">
        <v>3.708</v>
      </c>
      <c r="Z615" s="14" t="n">
        <v>0.408</v>
      </c>
      <c r="AA615" s="14" t="n">
        <v>2.716</v>
      </c>
      <c r="AB615" s="14" t="n">
        <v>6.424</v>
      </c>
      <c r="AC615" s="14" t="n">
        <v>0</v>
      </c>
      <c r="AD615" s="14" t="n">
        <v>1</v>
      </c>
      <c r="AE615" s="14" t="n">
        <v>4.545</v>
      </c>
      <c r="AF615" s="14" t="n">
        <v>0.881</v>
      </c>
      <c r="AG615" s="14" t="n">
        <v>4.236</v>
      </c>
      <c r="AH615" s="14" t="n">
        <v>8.779999999999999</v>
      </c>
      <c r="AI615" s="14" t="n">
        <v>0</v>
      </c>
      <c r="AJ615" s="14" t="n">
        <v>1</v>
      </c>
      <c r="AK615" s="14" t="n">
        <v>9.563000000000001</v>
      </c>
      <c r="AL615" s="14" t="n">
        <v>4.484</v>
      </c>
      <c r="AM615" s="14" t="n">
        <v>-6.01</v>
      </c>
      <c r="AN615" s="14" t="n">
        <v>4.157</v>
      </c>
      <c r="AO615" s="14" t="n">
        <v>0</v>
      </c>
      <c r="AP615" s="14" t="n">
        <v>0</v>
      </c>
      <c r="AQ615" s="14" t="n">
        <v>0.72</v>
      </c>
      <c r="AR615" s="14" t="n">
        <v>0.132</v>
      </c>
      <c r="AS615" s="14" t="n">
        <v>0.004</v>
      </c>
      <c r="AT615" s="14" t="n">
        <v>0.847</v>
      </c>
      <c r="AU615" s="14" t="n">
        <v>0.17</v>
      </c>
      <c r="AV615" s="14" t="n">
        <v>1</v>
      </c>
      <c r="AW615" s="14" t="n">
        <v>0.734</v>
      </c>
      <c r="AX615" s="14" t="n">
        <v>0.132</v>
      </c>
      <c r="AY615" s="14" t="n">
        <v>-0.015</v>
      </c>
      <c r="AZ615" s="14" t="n">
        <v>0.84</v>
      </c>
      <c r="BA615" s="14" t="n">
        <v>0.17</v>
      </c>
      <c r="BB615" s="14" t="n">
        <v>1</v>
      </c>
      <c r="BC615" s="14" t="n">
        <v>0.51</v>
      </c>
      <c r="BD615" s="14" t="n">
        <v>0.132</v>
      </c>
      <c r="BE615" s="14" t="n">
        <v>-0.028</v>
      </c>
      <c r="BF615" s="14" t="n">
        <v>0.5639999999999999</v>
      </c>
      <c r="BG615" s="14" t="n">
        <v>0.17</v>
      </c>
      <c r="BH615" s="14" t="n">
        <v>1</v>
      </c>
      <c r="BI615" s="14" t="n">
        <v>0.652</v>
      </c>
      <c r="BJ615" s="14" t="n">
        <v>0.132</v>
      </c>
      <c r="BK615" s="14" t="n">
        <v>-0.162</v>
      </c>
      <c r="BL615" s="14" t="n">
        <v>0.573</v>
      </c>
      <c r="BM615" s="14" t="n">
        <v>0</v>
      </c>
      <c r="BN615" s="14" t="n">
        <v>0</v>
      </c>
      <c r="BO615" s="14" t="n">
        <v>0</v>
      </c>
      <c r="BP615" s="14" t="n">
        <v>-0.017</v>
      </c>
      <c r="BQ615" s="14" t="n">
        <v>0.143</v>
      </c>
      <c r="BR615" s="14" t="n">
        <v>0</v>
      </c>
      <c r="BS615" s="14" t="n">
        <v>1</v>
      </c>
      <c r="BT615" s="14" t="n">
        <v>0</v>
      </c>
      <c r="BU615" s="14" t="n">
        <v>-0.017</v>
      </c>
      <c r="BV615" s="14" t="n">
        <v>0.122</v>
      </c>
      <c r="BW615" s="14" t="n">
        <v>0</v>
      </c>
      <c r="BX615" s="14" t="n">
        <v>1</v>
      </c>
      <c r="BY615" s="14" t="n">
        <v>13.646</v>
      </c>
      <c r="BZ615" s="14" t="n">
        <v>0</v>
      </c>
      <c r="CA615" s="14" t="n">
        <v>13.646</v>
      </c>
      <c r="CB615" s="14" t="n">
        <v>0</v>
      </c>
      <c r="CC615" s="14" t="n">
        <v>86.38500000000001</v>
      </c>
      <c r="CD615" s="14" t="n">
        <v>7.95</v>
      </c>
      <c r="CE615" s="14" t="n">
        <v>57.481</v>
      </c>
      <c r="CF615" s="14" t="n">
        <v>164.514</v>
      </c>
      <c r="CG615" s="14" t="n">
        <v>0.17</v>
      </c>
      <c r="CH615" s="14" t="n">
        <v>1</v>
      </c>
      <c r="CI615" s="14" t="n">
        <v>0</v>
      </c>
      <c r="CJ615" s="14" t="n">
        <v>0</v>
      </c>
      <c r="CK615" s="14" t="n">
        <v>0</v>
      </c>
      <c r="CL615" s="14" t="n">
        <v>0</v>
      </c>
      <c r="CM615" s="14" t="n">
        <v>0</v>
      </c>
      <c r="CN615" s="14" t="n">
        <v>0</v>
      </c>
      <c r="CO615" s="14" t="n">
        <v>0</v>
      </c>
      <c r="CP615" s="14" t="n">
        <v>0.226</v>
      </c>
      <c r="CQ615" s="14" t="n">
        <v>1.387</v>
      </c>
      <c r="CR615" s="14" t="n">
        <v>0.736</v>
      </c>
      <c r="CS615" s="14" t="n">
        <v>2.466</v>
      </c>
      <c r="CT615" s="14" t="n">
        <v>3.509</v>
      </c>
      <c r="CU615" s="14" t="n">
        <v>4.004</v>
      </c>
    </row>
    <row r="616">
      <c r="A616" s="14" t="inlineStr">
        <is>
          <t>PLW2021</t>
        </is>
      </c>
      <c r="B616" s="14" t="inlineStr">
        <is>
          <t>PLW</t>
        </is>
      </c>
      <c r="C616" s="14" t="inlineStr">
        <is>
          <t>PLW</t>
        </is>
      </c>
      <c r="D616" s="14" t="inlineStr">
        <is>
          <t>Palau</t>
        </is>
      </c>
      <c r="E616" s="14" t="n">
        <v>2021</v>
      </c>
      <c r="F616" s="14" t="n">
        <v>0</v>
      </c>
      <c r="G616" s="14" t="n">
        <v>4.747</v>
      </c>
      <c r="H616" s="14" t="n">
        <v>1.143</v>
      </c>
      <c r="I616" s="14" t="n">
        <v>0</v>
      </c>
      <c r="J616" s="14" t="n">
        <v>4.747</v>
      </c>
      <c r="K616" s="14" t="n">
        <v>0</v>
      </c>
      <c r="L616" s="14" t="n">
        <v>1</v>
      </c>
      <c r="M616" s="14" t="n">
        <v>7.964</v>
      </c>
      <c r="N616" s="14" t="n">
        <v>3.43</v>
      </c>
      <c r="O616" s="14" t="n">
        <v>0</v>
      </c>
      <c r="P616" s="14" t="n">
        <v>7.964</v>
      </c>
      <c r="Q616" s="14" t="n">
        <v>0</v>
      </c>
      <c r="R616" s="14" t="n">
        <v>1</v>
      </c>
      <c r="S616" s="14" t="n">
        <v>10.464</v>
      </c>
      <c r="T616" s="14" t="n">
        <v>6.86</v>
      </c>
      <c r="U616" s="14" t="n">
        <v>0</v>
      </c>
      <c r="V616" s="14" t="n">
        <v>10.464</v>
      </c>
      <c r="W616" s="14" t="n">
        <v>0</v>
      </c>
      <c r="X616" s="14" t="n">
        <v>1</v>
      </c>
      <c r="Y616" s="14" t="n">
        <v>4.333</v>
      </c>
      <c r="Z616" s="14" t="n">
        <v>0.535</v>
      </c>
      <c r="AA616" s="14" t="n">
        <v>0</v>
      </c>
      <c r="AB616" s="14" t="n">
        <v>4.333</v>
      </c>
      <c r="AC616" s="14" t="n">
        <v>0</v>
      </c>
      <c r="AD616" s="14" t="n">
        <v>1</v>
      </c>
      <c r="AE616" s="14" t="n">
        <v>5.477</v>
      </c>
      <c r="AF616" s="14" t="n">
        <v>1.194</v>
      </c>
      <c r="AG616" s="14" t="n">
        <v>0</v>
      </c>
      <c r="AH616" s="14" t="n">
        <v>5.477</v>
      </c>
      <c r="AI616" s="14" t="n">
        <v>0</v>
      </c>
      <c r="AJ616" s="14" t="n">
        <v>1</v>
      </c>
      <c r="AK616" s="14" t="n">
        <v>12.337</v>
      </c>
      <c r="AL616" s="14" t="n">
        <v>6.401</v>
      </c>
      <c r="AM616" s="14" t="n">
        <v>0</v>
      </c>
      <c r="AN616" s="14" t="n">
        <v>12.337</v>
      </c>
      <c r="AO616" s="14" t="n">
        <v>0</v>
      </c>
      <c r="AP616" s="14" t="n">
        <v>1</v>
      </c>
      <c r="AQ616" s="14" t="n">
        <v>0.621</v>
      </c>
      <c r="AR616" s="14" t="n">
        <v>0.114</v>
      </c>
      <c r="AS616" s="14" t="n">
        <v>0.712</v>
      </c>
      <c r="AT616" s="14" t="n">
        <v>1.332</v>
      </c>
      <c r="AU616" s="14" t="n">
        <v>0</v>
      </c>
      <c r="AV616" s="14" t="n">
        <v>1</v>
      </c>
      <c r="AW616" s="14" t="n">
        <v>0.593</v>
      </c>
      <c r="AX616" s="14" t="n">
        <v>0.114</v>
      </c>
      <c r="AY616" s="14" t="n">
        <v>0.753</v>
      </c>
      <c r="AZ616" s="14" t="n">
        <v>1.346</v>
      </c>
      <c r="BA616" s="14" t="n">
        <v>0</v>
      </c>
      <c r="BB616" s="14" t="n">
        <v>1</v>
      </c>
      <c r="BC616" s="14" t="n">
        <v>0.44</v>
      </c>
      <c r="BD616" s="14" t="n">
        <v>0.114</v>
      </c>
      <c r="BE616" s="14" t="n">
        <v>0.888</v>
      </c>
      <c r="BF616" s="14" t="n">
        <v>1.328</v>
      </c>
      <c r="BG616" s="14" t="n">
        <v>0</v>
      </c>
      <c r="BH616" s="14" t="n">
        <v>1</v>
      </c>
      <c r="BI616" s="14" t="n">
        <v>0.5600000000000001</v>
      </c>
      <c r="BJ616" s="14" t="n">
        <v>0.114</v>
      </c>
      <c r="BK616" s="14" t="n">
        <v>1.65</v>
      </c>
      <c r="BL616" s="14" t="n">
        <v>2.211</v>
      </c>
      <c r="BM616" s="14" t="n">
        <v>0</v>
      </c>
      <c r="BN616" s="14" t="n">
        <v>1</v>
      </c>
      <c r="BO616" s="14" t="n">
        <v>0</v>
      </c>
      <c r="BP616" s="14" t="n">
        <v>0</v>
      </c>
      <c r="BQ616" s="14" t="n">
        <v>0</v>
      </c>
      <c r="BR616" s="14" t="n">
        <v>0</v>
      </c>
      <c r="BS616" s="14" t="n">
        <v>1</v>
      </c>
      <c r="BT616" s="14" t="n">
        <v>0</v>
      </c>
      <c r="BU616" s="14" t="n">
        <v>0</v>
      </c>
      <c r="BV616" s="14" t="n">
        <v>0</v>
      </c>
      <c r="BW616" s="14" t="n">
        <v>0</v>
      </c>
      <c r="BX616" s="14" t="n">
        <v>1</v>
      </c>
      <c r="BY616" s="14" t="n">
        <v>11.787</v>
      </c>
      <c r="BZ616" s="14" t="n">
        <v>0</v>
      </c>
      <c r="CA616" s="14" t="n">
        <v>11.787</v>
      </c>
      <c r="CB616" s="14" t="n">
        <v>0</v>
      </c>
      <c r="CC616" s="14" t="n">
        <v>81.69499999999999</v>
      </c>
      <c r="CD616" s="14" t="n">
        <v>7.95</v>
      </c>
      <c r="CE616" s="14" t="n">
        <v>0</v>
      </c>
      <c r="CF616" s="14" t="n">
        <v>81.69499999999999</v>
      </c>
      <c r="CG616" s="14" t="n">
        <v>0</v>
      </c>
      <c r="CH616" s="14" t="n">
        <v>1</v>
      </c>
      <c r="CI616" s="14" t="n">
        <v>0</v>
      </c>
      <c r="CJ616" s="14" t="n">
        <v>0</v>
      </c>
      <c r="CK616" s="14" t="n">
        <v>0</v>
      </c>
      <c r="CL616" s="14" t="n">
        <v>0</v>
      </c>
      <c r="CM616" s="14" t="n">
        <v>0</v>
      </c>
      <c r="CN616" s="14" t="n">
        <v>0</v>
      </c>
      <c r="CO616" s="14" t="n">
        <v>0</v>
      </c>
      <c r="CP616" s="14" t="n">
        <v>0</v>
      </c>
      <c r="CQ616" s="14" t="n">
        <v>1.198</v>
      </c>
      <c r="CR616" s="14" t="n">
        <v>0</v>
      </c>
      <c r="CS616" s="14" t="n">
        <v>4.776</v>
      </c>
      <c r="CT616" s="14" t="n">
        <v>3.604</v>
      </c>
      <c r="CU616" s="14" t="n">
        <v>9.407999999999999</v>
      </c>
    </row>
    <row r="617">
      <c r="A617" s="14" t="inlineStr">
        <is>
          <t>PLW2022</t>
        </is>
      </c>
      <c r="B617" s="14" t="inlineStr">
        <is>
          <t>PLW</t>
        </is>
      </c>
      <c r="C617" s="14" t="inlineStr">
        <is>
          <t>PLW</t>
        </is>
      </c>
      <c r="D617" s="14" t="inlineStr">
        <is>
          <t>Palau</t>
        </is>
      </c>
      <c r="E617" s="14" t="n">
        <v>2022</v>
      </c>
      <c r="F617" s="14" t="n">
        <v>0</v>
      </c>
      <c r="G617" s="14" t="n">
        <v>8.788</v>
      </c>
      <c r="H617" s="14" t="n">
        <v>1.235</v>
      </c>
      <c r="I617" s="14" t="n">
        <v>0</v>
      </c>
      <c r="J617" s="14" t="n">
        <v>8.788</v>
      </c>
      <c r="K617" s="14" t="n">
        <v>0</v>
      </c>
      <c r="L617" s="14" t="n">
        <v>1</v>
      </c>
      <c r="M617" s="14" t="n">
        <v>9.782999999999999</v>
      </c>
      <c r="N617" s="14" t="n">
        <v>3.704</v>
      </c>
      <c r="O617" s="14" t="n">
        <v>0</v>
      </c>
      <c r="P617" s="14" t="n">
        <v>9.782999999999999</v>
      </c>
      <c r="Q617" s="14" t="n">
        <v>0</v>
      </c>
      <c r="R617" s="14" t="n">
        <v>1</v>
      </c>
      <c r="S617" s="14" t="n">
        <v>14.962</v>
      </c>
      <c r="T617" s="14" t="n">
        <v>7.408</v>
      </c>
      <c r="U617" s="14" t="n">
        <v>0</v>
      </c>
      <c r="V617" s="14" t="n">
        <v>14.962</v>
      </c>
      <c r="W617" s="14" t="n">
        <v>0</v>
      </c>
      <c r="X617" s="14" t="n">
        <v>1</v>
      </c>
      <c r="Y617" s="14" t="n">
        <v>4.68</v>
      </c>
      <c r="Z617" s="14" t="n">
        <v>0.577</v>
      </c>
      <c r="AA617" s="14" t="n">
        <v>0</v>
      </c>
      <c r="AB617" s="14" t="n">
        <v>4.68</v>
      </c>
      <c r="AC617" s="14" t="n">
        <v>0</v>
      </c>
      <c r="AD617" s="14" t="n">
        <v>1</v>
      </c>
      <c r="AE617" s="14" t="n">
        <v>5.914</v>
      </c>
      <c r="AF617" s="14" t="n">
        <v>1.289</v>
      </c>
      <c r="AG617" s="14" t="n">
        <v>0</v>
      </c>
      <c r="AH617" s="14" t="n">
        <v>5.914</v>
      </c>
      <c r="AI617" s="14" t="n">
        <v>0</v>
      </c>
      <c r="AJ617" s="14" t="n">
        <v>1</v>
      </c>
      <c r="AK617" s="14" t="n">
        <v>13.322</v>
      </c>
      <c r="AL617" s="14" t="n">
        <v>6.913</v>
      </c>
      <c r="AM617" s="14" t="n">
        <v>0</v>
      </c>
      <c r="AN617" s="14" t="n">
        <v>13.322</v>
      </c>
      <c r="AO617" s="14" t="n">
        <v>0</v>
      </c>
      <c r="AP617" s="14" t="n">
        <v>1</v>
      </c>
      <c r="AQ617" s="14" t="n">
        <v>0.847</v>
      </c>
      <c r="AR617" s="14" t="n">
        <v>0.123</v>
      </c>
      <c r="AS617" s="14" t="n">
        <v>0.733</v>
      </c>
      <c r="AT617" s="14" t="n">
        <v>1.579</v>
      </c>
      <c r="AU617" s="14" t="n">
        <v>0</v>
      </c>
      <c r="AV617" s="14" t="n">
        <v>1</v>
      </c>
      <c r="AW617" s="14" t="n">
        <v>0.947</v>
      </c>
      <c r="AX617" s="14" t="n">
        <v>0.123</v>
      </c>
      <c r="AY617" s="14" t="n">
        <v>0.8090000000000001</v>
      </c>
      <c r="AZ617" s="14" t="n">
        <v>1.756</v>
      </c>
      <c r="BA617" s="14" t="n">
        <v>0</v>
      </c>
      <c r="BB617" s="14" t="n">
        <v>1</v>
      </c>
      <c r="BC617" s="14" t="n">
        <v>0.589</v>
      </c>
      <c r="BD617" s="14" t="n">
        <v>0.123</v>
      </c>
      <c r="BE617" s="14" t="n">
        <v>0.973</v>
      </c>
      <c r="BF617" s="14" t="n">
        <v>1.561</v>
      </c>
      <c r="BG617" s="14" t="n">
        <v>0</v>
      </c>
      <c r="BH617" s="14" t="n">
        <v>1</v>
      </c>
      <c r="BI617" s="14" t="n">
        <v>0.6889999999999999</v>
      </c>
      <c r="BJ617" s="14" t="n">
        <v>0.123</v>
      </c>
      <c r="BK617" s="14" t="n">
        <v>1.676</v>
      </c>
      <c r="BL617" s="14" t="n">
        <v>2.365</v>
      </c>
      <c r="BM617" s="14" t="n">
        <v>0</v>
      </c>
      <c r="BN617" s="14" t="n">
        <v>1</v>
      </c>
      <c r="BO617" s="14" t="n">
        <v>0</v>
      </c>
      <c r="BP617" s="14" t="n">
        <v>0</v>
      </c>
      <c r="BQ617" s="14" t="n">
        <v>0</v>
      </c>
      <c r="BR617" s="14" t="n">
        <v>0</v>
      </c>
      <c r="BS617" s="14" t="n">
        <v>1</v>
      </c>
      <c r="BT617" s="14" t="n">
        <v>0</v>
      </c>
      <c r="BU617" s="14" t="n">
        <v>0</v>
      </c>
      <c r="BV617" s="14" t="n">
        <v>0</v>
      </c>
      <c r="BW617" s="14" t="n">
        <v>0</v>
      </c>
      <c r="BX617" s="14" t="n">
        <v>1</v>
      </c>
      <c r="BY617" s="14" t="n">
        <v>12.729</v>
      </c>
      <c r="BZ617" s="14" t="n">
        <v>0</v>
      </c>
      <c r="CA617" s="14" t="n">
        <v>12.729</v>
      </c>
      <c r="CB617" s="14" t="n">
        <v>0</v>
      </c>
      <c r="CC617" s="14" t="n">
        <v>102.477</v>
      </c>
      <c r="CD617" s="14" t="n">
        <v>7.95</v>
      </c>
      <c r="CE617" s="14" t="n">
        <v>0</v>
      </c>
      <c r="CF617" s="14" t="n">
        <v>102.477</v>
      </c>
      <c r="CG617" s="14" t="n">
        <v>0</v>
      </c>
      <c r="CH617" s="14" t="n">
        <v>1</v>
      </c>
      <c r="CI617" s="14" t="n">
        <v>0</v>
      </c>
      <c r="CJ617" s="14" t="n">
        <v>0</v>
      </c>
      <c r="CK617" s="14" t="n">
        <v>0</v>
      </c>
      <c r="CL617" s="14" t="n">
        <v>0</v>
      </c>
      <c r="CM617" s="14" t="n">
        <v>0</v>
      </c>
      <c r="CN617" s="14" t="n">
        <v>0</v>
      </c>
      <c r="CO617" s="14" t="n">
        <v>0</v>
      </c>
      <c r="CP617" s="14" t="n">
        <v>0</v>
      </c>
      <c r="CQ617" s="14" t="n">
        <v>1.294</v>
      </c>
      <c r="CR617" s="14" t="n">
        <v>0</v>
      </c>
      <c r="CS617" s="14" t="n">
        <v>5.158</v>
      </c>
      <c r="CT617" s="14" t="n">
        <v>7.554</v>
      </c>
      <c r="CU617" s="14" t="n">
        <v>16.097</v>
      </c>
    </row>
    <row r="618">
      <c r="A618" s="14" t="inlineStr">
        <is>
          <t>PLW2023</t>
        </is>
      </c>
      <c r="B618" s="14" t="inlineStr">
        <is>
          <t>PLW</t>
        </is>
      </c>
      <c r="C618" s="14" t="inlineStr">
        <is>
          <t>PLW</t>
        </is>
      </c>
      <c r="D618" s="14" t="inlineStr">
        <is>
          <t>Palau</t>
        </is>
      </c>
      <c r="E618" s="14" t="n">
        <v>2023</v>
      </c>
      <c r="F618" s="14" t="n">
        <v>0</v>
      </c>
      <c r="G618" s="14" t="n">
        <v>5.77</v>
      </c>
      <c r="H618" s="14" t="n">
        <v>1.286</v>
      </c>
      <c r="I618" s="14" t="n">
        <v>0</v>
      </c>
      <c r="J618" s="14" t="n">
        <v>5.77</v>
      </c>
      <c r="K618" s="14" t="n">
        <v>0</v>
      </c>
      <c r="L618" s="14" t="n">
        <v>1</v>
      </c>
      <c r="M618" s="14" t="n">
        <v>7.886</v>
      </c>
      <c r="N618" s="14" t="n">
        <v>3.857</v>
      </c>
      <c r="O618" s="14" t="n">
        <v>0</v>
      </c>
      <c r="P618" s="14" t="n">
        <v>7.886</v>
      </c>
      <c r="Q618" s="14" t="n">
        <v>0</v>
      </c>
      <c r="R618" s="14" t="n">
        <v>1</v>
      </c>
      <c r="S618" s="14" t="n">
        <v>12.198</v>
      </c>
      <c r="T618" s="14" t="n">
        <v>7.714</v>
      </c>
      <c r="U618" s="14" t="n">
        <v>0</v>
      </c>
      <c r="V618" s="14" t="n">
        <v>12.198</v>
      </c>
      <c r="W618" s="14" t="n">
        <v>0</v>
      </c>
      <c r="X618" s="14" t="n">
        <v>1</v>
      </c>
      <c r="Y618" s="14" t="n">
        <v>4.873</v>
      </c>
      <c r="Z618" s="14" t="n">
        <v>0.601</v>
      </c>
      <c r="AA618" s="14" t="n">
        <v>0</v>
      </c>
      <c r="AB618" s="14" t="n">
        <v>4.873</v>
      </c>
      <c r="AC618" s="14" t="n">
        <v>0</v>
      </c>
      <c r="AD618" s="14" t="n">
        <v>1</v>
      </c>
      <c r="AE618" s="14" t="n">
        <v>6.158</v>
      </c>
      <c r="AF618" s="14" t="n">
        <v>1.343</v>
      </c>
      <c r="AG618" s="14" t="n">
        <v>0</v>
      </c>
      <c r="AH618" s="14" t="n">
        <v>6.158</v>
      </c>
      <c r="AI618" s="14" t="n">
        <v>0</v>
      </c>
      <c r="AJ618" s="14" t="n">
        <v>1</v>
      </c>
      <c r="AK618" s="14" t="n">
        <v>13.872</v>
      </c>
      <c r="AL618" s="14" t="n">
        <v>7.198</v>
      </c>
      <c r="AM618" s="14" t="n">
        <v>0</v>
      </c>
      <c r="AN618" s="14" t="n">
        <v>13.872</v>
      </c>
      <c r="AO618" s="14" t="n">
        <v>0</v>
      </c>
      <c r="AP618" s="14" t="n">
        <v>1</v>
      </c>
      <c r="AQ618" s="14" t="n">
        <v>0.749</v>
      </c>
      <c r="AR618" s="14" t="n">
        <v>0.129</v>
      </c>
      <c r="AS618" s="14" t="n">
        <v>0.802</v>
      </c>
      <c r="AT618" s="14" t="n">
        <v>1.551</v>
      </c>
      <c r="AU618" s="14" t="n">
        <v>0</v>
      </c>
      <c r="AV618" s="14" t="n">
        <v>1</v>
      </c>
      <c r="AW618" s="14" t="n">
        <v>0.783</v>
      </c>
      <c r="AX618" s="14" t="n">
        <v>0.129</v>
      </c>
      <c r="AY618" s="14" t="n">
        <v>0.896</v>
      </c>
      <c r="AZ618" s="14" t="n">
        <v>1.678</v>
      </c>
      <c r="BA618" s="14" t="n">
        <v>0</v>
      </c>
      <c r="BB618" s="14" t="n">
        <v>1</v>
      </c>
      <c r="BC618" s="14" t="n">
        <v>0.527</v>
      </c>
      <c r="BD618" s="14" t="n">
        <v>0.129</v>
      </c>
      <c r="BE618" s="14" t="n">
        <v>1.071</v>
      </c>
      <c r="BF618" s="14" t="n">
        <v>1.599</v>
      </c>
      <c r="BG618" s="14" t="n">
        <v>0</v>
      </c>
      <c r="BH618" s="14" t="n">
        <v>1</v>
      </c>
      <c r="BI618" s="14" t="n">
        <v>0.64</v>
      </c>
      <c r="BJ618" s="14" t="n">
        <v>0.129</v>
      </c>
      <c r="BK618" s="14" t="n">
        <v>1.823</v>
      </c>
      <c r="BL618" s="14" t="n">
        <v>2.463</v>
      </c>
      <c r="BM618" s="14" t="n">
        <v>0</v>
      </c>
      <c r="BN618" s="14" t="n">
        <v>1</v>
      </c>
      <c r="BO618" s="14" t="n">
        <v>0</v>
      </c>
      <c r="BP618" s="14" t="n">
        <v>0</v>
      </c>
      <c r="BQ618" s="14" t="n">
        <v>0</v>
      </c>
      <c r="BR618" s="14" t="n">
        <v>0</v>
      </c>
      <c r="BS618" s="14" t="n">
        <v>1</v>
      </c>
      <c r="BT618" s="14" t="n">
        <v>0</v>
      </c>
      <c r="BU618" s="14" t="n">
        <v>0</v>
      </c>
      <c r="BV618" s="14" t="n">
        <v>0</v>
      </c>
      <c r="BW618" s="14" t="n">
        <v>0</v>
      </c>
      <c r="BX618" s="14" t="n">
        <v>1</v>
      </c>
      <c r="BY618" s="14" t="n">
        <v>13.254</v>
      </c>
      <c r="BZ618" s="14" t="n">
        <v>0</v>
      </c>
      <c r="CA618" s="14" t="n">
        <v>13.254</v>
      </c>
      <c r="CB618" s="14" t="n">
        <v>0</v>
      </c>
      <c r="CC618" s="14" t="n">
        <v>87.07899999999999</v>
      </c>
      <c r="CD618" s="14" t="n">
        <v>7.95</v>
      </c>
      <c r="CE618" s="14" t="n">
        <v>0</v>
      </c>
      <c r="CF618" s="14" t="n">
        <v>87.07899999999999</v>
      </c>
      <c r="CG618" s="14" t="n">
        <v>0</v>
      </c>
      <c r="CH618" s="14" t="n">
        <v>1</v>
      </c>
      <c r="CI618" s="14" t="n">
        <v>0</v>
      </c>
      <c r="CJ618" s="14" t="n">
        <v>0</v>
      </c>
      <c r="CK618" s="14" t="n">
        <v>0</v>
      </c>
      <c r="CL618" s="14" t="n">
        <v>0</v>
      </c>
      <c r="CM618" s="14" t="n">
        <v>0</v>
      </c>
      <c r="CN618" s="14" t="n">
        <v>0</v>
      </c>
      <c r="CO618" s="14" t="n">
        <v>0</v>
      </c>
      <c r="CP618" s="14" t="n">
        <v>0</v>
      </c>
      <c r="CQ618" s="14" t="n">
        <v>1.348</v>
      </c>
      <c r="CR618" s="14" t="n">
        <v>0</v>
      </c>
      <c r="CS618" s="14" t="n">
        <v>5.37</v>
      </c>
      <c r="CT618" s="14" t="n">
        <v>4.484</v>
      </c>
      <c r="CU618" s="14" t="n">
        <v>12.529</v>
      </c>
    </row>
    <row r="619">
      <c r="A619" s="14" t="inlineStr">
        <is>
          <t>PLW2024</t>
        </is>
      </c>
      <c r="B619" s="14" t="inlineStr">
        <is>
          <t>PLW</t>
        </is>
      </c>
      <c r="C619" s="14" t="inlineStr">
        <is>
          <t>PLW</t>
        </is>
      </c>
      <c r="D619" s="14" t="inlineStr">
        <is>
          <t>Palau</t>
        </is>
      </c>
      <c r="E619" s="14" t="n">
        <v>2024</v>
      </c>
      <c r="F619" s="14" t="n">
        <v>0</v>
      </c>
      <c r="G619" s="14" t="n">
        <v>4.833</v>
      </c>
      <c r="H619" s="14" t="n">
        <v>1.324</v>
      </c>
      <c r="I619" s="14" t="n">
        <v>0</v>
      </c>
      <c r="J619" s="14" t="n">
        <v>4.833</v>
      </c>
      <c r="K619" s="14" t="n">
        <v>0</v>
      </c>
      <c r="L619" s="14" t="n">
        <v>1</v>
      </c>
      <c r="M619" s="14" t="n">
        <v>7.124</v>
      </c>
      <c r="N619" s="14" t="n">
        <v>3.971</v>
      </c>
      <c r="O619" s="14" t="n">
        <v>0</v>
      </c>
      <c r="P619" s="14" t="n">
        <v>7.124</v>
      </c>
      <c r="Q619" s="14" t="n">
        <v>0</v>
      </c>
      <c r="R619" s="14" t="n">
        <v>1</v>
      </c>
      <c r="S619" s="14" t="n">
        <v>11.451</v>
      </c>
      <c r="T619" s="14" t="n">
        <v>7.942</v>
      </c>
      <c r="U619" s="14" t="n">
        <v>0</v>
      </c>
      <c r="V619" s="14" t="n">
        <v>11.451</v>
      </c>
      <c r="W619" s="14" t="n">
        <v>0</v>
      </c>
      <c r="X619" s="14" t="n">
        <v>1</v>
      </c>
      <c r="Y619" s="14" t="n">
        <v>5.017</v>
      </c>
      <c r="Z619" s="14" t="n">
        <v>0.619</v>
      </c>
      <c r="AA619" s="14" t="n">
        <v>0</v>
      </c>
      <c r="AB619" s="14" t="n">
        <v>5.017</v>
      </c>
      <c r="AC619" s="14" t="n">
        <v>0</v>
      </c>
      <c r="AD619" s="14" t="n">
        <v>1</v>
      </c>
      <c r="AE619" s="14" t="n">
        <v>6.34</v>
      </c>
      <c r="AF619" s="14" t="n">
        <v>1.382</v>
      </c>
      <c r="AG619" s="14" t="n">
        <v>0</v>
      </c>
      <c r="AH619" s="14" t="n">
        <v>6.34</v>
      </c>
      <c r="AI619" s="14" t="n">
        <v>0</v>
      </c>
      <c r="AJ619" s="14" t="n">
        <v>1</v>
      </c>
      <c r="AK619" s="14" t="n">
        <v>14.282</v>
      </c>
      <c r="AL619" s="14" t="n">
        <v>7.411</v>
      </c>
      <c r="AM619" s="14" t="n">
        <v>0</v>
      </c>
      <c r="AN619" s="14" t="n">
        <v>14.282</v>
      </c>
      <c r="AO619" s="14" t="n">
        <v>0</v>
      </c>
      <c r="AP619" s="14" t="n">
        <v>1</v>
      </c>
      <c r="AQ619" s="14" t="n">
        <v>0.72</v>
      </c>
      <c r="AR619" s="14" t="n">
        <v>0.132</v>
      </c>
      <c r="AS619" s="14" t="n">
        <v>0.841</v>
      </c>
      <c r="AT619" s="14" t="n">
        <v>1.561</v>
      </c>
      <c r="AU619" s="14" t="n">
        <v>0</v>
      </c>
      <c r="AV619" s="14" t="n">
        <v>1</v>
      </c>
      <c r="AW619" s="14" t="n">
        <v>0.734</v>
      </c>
      <c r="AX619" s="14" t="n">
        <v>0.132</v>
      </c>
      <c r="AY619" s="14" t="n">
        <v>0.9409999999999999</v>
      </c>
      <c r="AZ619" s="14" t="n">
        <v>1.675</v>
      </c>
      <c r="BA619" s="14" t="n">
        <v>0</v>
      </c>
      <c r="BB619" s="14" t="n">
        <v>1</v>
      </c>
      <c r="BC619" s="14" t="n">
        <v>0.51</v>
      </c>
      <c r="BD619" s="14" t="n">
        <v>0.132</v>
      </c>
      <c r="BE619" s="14" t="n">
        <v>1.125</v>
      </c>
      <c r="BF619" s="14" t="n">
        <v>1.636</v>
      </c>
      <c r="BG619" s="14" t="n">
        <v>0</v>
      </c>
      <c r="BH619" s="14" t="n">
        <v>1</v>
      </c>
      <c r="BI619" s="14" t="n">
        <v>0.652</v>
      </c>
      <c r="BJ619" s="14" t="n">
        <v>0.132</v>
      </c>
      <c r="BK619" s="14" t="n">
        <v>1.883</v>
      </c>
      <c r="BL619" s="14" t="n">
        <v>2.535</v>
      </c>
      <c r="BM619" s="14" t="n">
        <v>0</v>
      </c>
      <c r="BN619" s="14" t="n">
        <v>1</v>
      </c>
      <c r="BO619" s="14" t="n">
        <v>0</v>
      </c>
      <c r="BP619" s="14" t="n">
        <v>0</v>
      </c>
      <c r="BQ619" s="14" t="n">
        <v>0</v>
      </c>
      <c r="BR619" s="14" t="n">
        <v>0</v>
      </c>
      <c r="BS619" s="14" t="n">
        <v>1</v>
      </c>
      <c r="BT619" s="14" t="n">
        <v>0</v>
      </c>
      <c r="BU619" s="14" t="n">
        <v>0</v>
      </c>
      <c r="BV619" s="14" t="n">
        <v>0</v>
      </c>
      <c r="BW619" s="14" t="n">
        <v>0</v>
      </c>
      <c r="BX619" s="14" t="n">
        <v>1</v>
      </c>
      <c r="BY619" s="14" t="n">
        <v>13.646</v>
      </c>
      <c r="BZ619" s="14" t="n">
        <v>0</v>
      </c>
      <c r="CA619" s="14" t="n">
        <v>13.646</v>
      </c>
      <c r="CB619" s="14" t="n">
        <v>0</v>
      </c>
      <c r="CC619" s="14" t="n">
        <v>86.38500000000001</v>
      </c>
      <c r="CD619" s="14" t="n">
        <v>7.95</v>
      </c>
      <c r="CE619" s="14" t="n">
        <v>0</v>
      </c>
      <c r="CF619" s="14" t="n">
        <v>86.38500000000001</v>
      </c>
      <c r="CG619" s="14" t="n">
        <v>0</v>
      </c>
      <c r="CH619" s="14" t="n">
        <v>1</v>
      </c>
      <c r="CI619" s="14" t="n">
        <v>0</v>
      </c>
      <c r="CJ619" s="14" t="n">
        <v>0</v>
      </c>
      <c r="CK619" s="14" t="n">
        <v>0</v>
      </c>
      <c r="CL619" s="14" t="n">
        <v>0</v>
      </c>
      <c r="CM619" s="14" t="n">
        <v>0</v>
      </c>
      <c r="CN619" s="14" t="n">
        <v>0</v>
      </c>
      <c r="CO619" s="14" t="n">
        <v>0</v>
      </c>
      <c r="CP619" s="14" t="n">
        <v>0</v>
      </c>
      <c r="CQ619" s="14" t="n">
        <v>1.387</v>
      </c>
      <c r="CR619" s="14" t="n">
        <v>0</v>
      </c>
      <c r="CS619" s="14" t="n">
        <v>5.529</v>
      </c>
      <c r="CT619" s="14" t="n">
        <v>3.509</v>
      </c>
      <c r="CU619" s="14" t="n">
        <v>10.896</v>
      </c>
    </row>
    <row r="620">
      <c r="A620" s="14" t="inlineStr">
        <is>
          <t>PAN2021</t>
        </is>
      </c>
      <c r="B620" s="14" t="inlineStr">
        <is>
          <t>PAN</t>
        </is>
      </c>
      <c r="C620" s="14" t="inlineStr">
        <is>
          <t>PAN</t>
        </is>
      </c>
      <c r="D620" s="14" t="inlineStr">
        <is>
          <t>Panama</t>
        </is>
      </c>
      <c r="E620" s="14" t="n">
        <v>2021</v>
      </c>
      <c r="F620" s="14" t="n">
        <v>0.07000000000000001</v>
      </c>
      <c r="G620" s="14" t="n">
        <v>5.897</v>
      </c>
      <c r="H620" s="14" t="n">
        <v>1.143</v>
      </c>
      <c r="I620" s="14" t="n">
        <v>0</v>
      </c>
      <c r="J620" s="14" t="n">
        <v>5.897</v>
      </c>
      <c r="K620" s="14" t="n">
        <v>0</v>
      </c>
      <c r="L620" s="14" t="n">
        <v>1</v>
      </c>
      <c r="M620" s="14" t="n">
        <v>7.964</v>
      </c>
      <c r="N620" s="14" t="n">
        <v>3.43</v>
      </c>
      <c r="O620" s="14" t="n">
        <v>0.227</v>
      </c>
      <c r="P620" s="14" t="n">
        <v>8.191000000000001</v>
      </c>
      <c r="Q620" s="14" t="n">
        <v>0</v>
      </c>
      <c r="R620" s="14" t="n">
        <v>1</v>
      </c>
      <c r="S620" s="14" t="n">
        <v>11.613</v>
      </c>
      <c r="T620" s="14" t="n">
        <v>6.86</v>
      </c>
      <c r="U620" s="14" t="n">
        <v>0</v>
      </c>
      <c r="V620" s="14" t="n">
        <v>12.426</v>
      </c>
      <c r="W620" s="14" t="n">
        <v>0.07000000000000001</v>
      </c>
      <c r="X620" s="14" t="n">
        <v>1</v>
      </c>
      <c r="Y620" s="14" t="n">
        <v>5.919</v>
      </c>
      <c r="Z620" s="14" t="n">
        <v>0.796</v>
      </c>
      <c r="AA620" s="14" t="n">
        <v>0</v>
      </c>
      <c r="AB620" s="14" t="n">
        <v>5.919</v>
      </c>
      <c r="AC620" s="14" t="n">
        <v>0</v>
      </c>
      <c r="AD620" s="14" t="n">
        <v>1</v>
      </c>
      <c r="AE620" s="14" t="n">
        <v>7.062</v>
      </c>
      <c r="AF620" s="14" t="n">
        <v>1.654</v>
      </c>
      <c r="AG620" s="14" t="n">
        <v>0</v>
      </c>
      <c r="AH620" s="14" t="n">
        <v>7.062</v>
      </c>
      <c r="AI620" s="14" t="n">
        <v>0</v>
      </c>
      <c r="AJ620" s="14" t="n">
        <v>1</v>
      </c>
      <c r="AK620" s="14" t="n">
        <v>13.922</v>
      </c>
      <c r="AL620" s="14" t="n">
        <v>7.481</v>
      </c>
      <c r="AM620" s="14" t="n">
        <v>0</v>
      </c>
      <c r="AN620" s="14" t="n">
        <v>14.897</v>
      </c>
      <c r="AO620" s="14" t="n">
        <v>0.07000000000000001</v>
      </c>
      <c r="AP620" s="14" t="n">
        <v>1</v>
      </c>
      <c r="AQ620" s="14" t="n">
        <v>0.649</v>
      </c>
      <c r="AR620" s="14" t="n">
        <v>0.114</v>
      </c>
      <c r="AS620" s="14" t="n">
        <v>0.143</v>
      </c>
      <c r="AT620" s="14" t="n">
        <v>0.847</v>
      </c>
      <c r="AU620" s="14" t="n">
        <v>0.07000000000000001</v>
      </c>
      <c r="AV620" s="14" t="n">
        <v>1</v>
      </c>
      <c r="AW620" s="14" t="n">
        <v>0.577</v>
      </c>
      <c r="AX620" s="14" t="n">
        <v>0.114</v>
      </c>
      <c r="AY620" s="14" t="n">
        <v>0.118</v>
      </c>
      <c r="AZ620" s="14" t="n">
        <v>0.743</v>
      </c>
      <c r="BA620" s="14" t="n">
        <v>0.07000000000000001</v>
      </c>
      <c r="BB620" s="14" t="n">
        <v>1</v>
      </c>
      <c r="BC620" s="14" t="n">
        <v>0.458</v>
      </c>
      <c r="BD620" s="14" t="n">
        <v>0.114</v>
      </c>
      <c r="BE620" s="14" t="n">
        <v>-0.07199999999999999</v>
      </c>
      <c r="BF620" s="14" t="n">
        <v>0.386</v>
      </c>
      <c r="BG620" s="14" t="n">
        <v>0</v>
      </c>
      <c r="BH620" s="14" t="n">
        <v>0</v>
      </c>
      <c r="BI620" s="14" t="n">
        <v>0.491</v>
      </c>
      <c r="BJ620" s="14" t="n">
        <v>0.114</v>
      </c>
      <c r="BK620" s="14" t="n">
        <v>0.07000000000000001</v>
      </c>
      <c r="BL620" s="14" t="n">
        <v>0.6</v>
      </c>
      <c r="BM620" s="14" t="n">
        <v>0.07000000000000001</v>
      </c>
      <c r="BN620" s="14" t="n">
        <v>1</v>
      </c>
      <c r="BO620" s="14" t="n">
        <v>0</v>
      </c>
      <c r="BP620" s="14" t="n">
        <v>0</v>
      </c>
      <c r="BQ620" s="14" t="n">
        <v>0.153</v>
      </c>
      <c r="BR620" s="14" t="n">
        <v>0</v>
      </c>
      <c r="BS620" s="14" t="n">
        <v>1</v>
      </c>
      <c r="BT620" s="14" t="n">
        <v>0</v>
      </c>
      <c r="BU620" s="14" t="n">
        <v>0</v>
      </c>
      <c r="BV620" s="14" t="n">
        <v>0.177</v>
      </c>
      <c r="BW620" s="14" t="n">
        <v>0.07000000000000001</v>
      </c>
      <c r="BX620" s="14" t="n">
        <v>1</v>
      </c>
      <c r="BY620" s="14" t="n">
        <v>11.787</v>
      </c>
      <c r="BZ620" s="14" t="n">
        <v>0</v>
      </c>
      <c r="CA620" s="14" t="n">
        <v>11.787</v>
      </c>
      <c r="CB620" s="14" t="n">
        <v>0</v>
      </c>
      <c r="CC620" s="14" t="n">
        <v>78.125</v>
      </c>
      <c r="CD620" s="14" t="n">
        <v>7.95</v>
      </c>
      <c r="CE620" s="14" t="n">
        <v>-2.731</v>
      </c>
      <c r="CF620" s="14" t="n">
        <v>75.39400000000001</v>
      </c>
      <c r="CG620" s="14" t="n">
        <v>0</v>
      </c>
      <c r="CH620" s="14" t="n">
        <v>1</v>
      </c>
      <c r="CI620" s="14" t="n">
        <v>0</v>
      </c>
      <c r="CJ620" s="14" t="n">
        <v>0</v>
      </c>
      <c r="CK620" s="14" t="n">
        <v>0</v>
      </c>
      <c r="CL620" s="14" t="n">
        <v>0</v>
      </c>
      <c r="CM620" s="14" t="n">
        <v>0</v>
      </c>
      <c r="CN620" s="14" t="n">
        <v>0</v>
      </c>
      <c r="CO620" s="14" t="n">
        <v>0</v>
      </c>
      <c r="CP620" s="14" t="n">
        <v>0</v>
      </c>
      <c r="CQ620" s="14" t="n">
        <v>1.198</v>
      </c>
      <c r="CR620" s="14" t="n">
        <v>0</v>
      </c>
      <c r="CS620" s="14" t="n">
        <v>4.776</v>
      </c>
      <c r="CT620" s="14" t="n">
        <v>4.753</v>
      </c>
      <c r="CU620" s="14" t="n">
        <v>15.983</v>
      </c>
    </row>
    <row r="621">
      <c r="A621" s="14" t="inlineStr">
        <is>
          <t>PAN2022</t>
        </is>
      </c>
      <c r="B621" s="14" t="inlineStr">
        <is>
          <t>PAN</t>
        </is>
      </c>
      <c r="C621" s="14" t="inlineStr">
        <is>
          <t>PAN</t>
        </is>
      </c>
      <c r="D621" s="14" t="inlineStr">
        <is>
          <t>Panama</t>
        </is>
      </c>
      <c r="E621" s="14" t="n">
        <v>2022</v>
      </c>
      <c r="F621" s="14" t="n">
        <v>0.07000000000000001</v>
      </c>
      <c r="G621" s="14" t="n">
        <v>11.72</v>
      </c>
      <c r="H621" s="14" t="n">
        <v>1.235</v>
      </c>
      <c r="I621" s="14" t="n">
        <v>0</v>
      </c>
      <c r="J621" s="14" t="n">
        <v>11.72</v>
      </c>
      <c r="K621" s="14" t="n">
        <v>0</v>
      </c>
      <c r="L621" s="14" t="n">
        <v>1</v>
      </c>
      <c r="M621" s="14" t="n">
        <v>9.782999999999999</v>
      </c>
      <c r="N621" s="14" t="n">
        <v>3.704</v>
      </c>
      <c r="O621" s="14" t="n">
        <v>0.304</v>
      </c>
      <c r="P621" s="14" t="n">
        <v>10.087</v>
      </c>
      <c r="Q621" s="14" t="n">
        <v>0</v>
      </c>
      <c r="R621" s="14" t="n">
        <v>1</v>
      </c>
      <c r="S621" s="14" t="n">
        <v>17.893</v>
      </c>
      <c r="T621" s="14" t="n">
        <v>7.408</v>
      </c>
      <c r="U621" s="14" t="n">
        <v>0.093</v>
      </c>
      <c r="V621" s="14" t="n">
        <v>19.146</v>
      </c>
      <c r="W621" s="14" t="n">
        <v>0.07000000000000001</v>
      </c>
      <c r="X621" s="14" t="n">
        <v>1</v>
      </c>
      <c r="Y621" s="14" t="n">
        <v>6.392</v>
      </c>
      <c r="Z621" s="14" t="n">
        <v>0.86</v>
      </c>
      <c r="AA621" s="14" t="n">
        <v>0</v>
      </c>
      <c r="AB621" s="14" t="n">
        <v>6.392</v>
      </c>
      <c r="AC621" s="14" t="n">
        <v>0</v>
      </c>
      <c r="AD621" s="14" t="n">
        <v>1</v>
      </c>
      <c r="AE621" s="14" t="n">
        <v>7.627</v>
      </c>
      <c r="AF621" s="14" t="n">
        <v>1.786</v>
      </c>
      <c r="AG621" s="14" t="n">
        <v>0</v>
      </c>
      <c r="AH621" s="14" t="n">
        <v>7.627</v>
      </c>
      <c r="AI621" s="14" t="n">
        <v>0</v>
      </c>
      <c r="AJ621" s="14" t="n">
        <v>1</v>
      </c>
      <c r="AK621" s="14" t="n">
        <v>15.035</v>
      </c>
      <c r="AL621" s="14" t="n">
        <v>8.079000000000001</v>
      </c>
      <c r="AM621" s="14" t="n">
        <v>0.078</v>
      </c>
      <c r="AN621" s="14" t="n">
        <v>16.088</v>
      </c>
      <c r="AO621" s="14" t="n">
        <v>0.07000000000000001</v>
      </c>
      <c r="AP621" s="14" t="n">
        <v>1</v>
      </c>
      <c r="AQ621" s="14" t="n">
        <v>0.896</v>
      </c>
      <c r="AR621" s="14" t="n">
        <v>0.123</v>
      </c>
      <c r="AS621" s="14" t="n">
        <v>0.054</v>
      </c>
      <c r="AT621" s="14" t="n">
        <v>1.017</v>
      </c>
      <c r="AU621" s="14" t="n">
        <v>0.07000000000000001</v>
      </c>
      <c r="AV621" s="14" t="n">
        <v>1</v>
      </c>
      <c r="AW621" s="14" t="n">
        <v>0.89</v>
      </c>
      <c r="AX621" s="14" t="n">
        <v>0.123</v>
      </c>
      <c r="AY621" s="14" t="n">
        <v>0.053</v>
      </c>
      <c r="AZ621" s="14" t="n">
        <v>1.009</v>
      </c>
      <c r="BA621" s="14" t="n">
        <v>0.07000000000000001</v>
      </c>
      <c r="BB621" s="14" t="n">
        <v>1</v>
      </c>
      <c r="BC621" s="14" t="n">
        <v>0.62</v>
      </c>
      <c r="BD621" s="14" t="n">
        <v>0.123</v>
      </c>
      <c r="BE621" s="14" t="n">
        <v>-0.078</v>
      </c>
      <c r="BF621" s="14" t="n">
        <v>0.542</v>
      </c>
      <c r="BG621" s="14" t="n">
        <v>0</v>
      </c>
      <c r="BH621" s="14" t="n">
        <v>0</v>
      </c>
      <c r="BI621" s="14" t="n">
        <v>0.608</v>
      </c>
      <c r="BJ621" s="14" t="n">
        <v>0.123</v>
      </c>
      <c r="BK621" s="14" t="n">
        <v>0.074</v>
      </c>
      <c r="BL621" s="14" t="n">
        <v>0.726</v>
      </c>
      <c r="BM621" s="14" t="n">
        <v>0.07000000000000001</v>
      </c>
      <c r="BN621" s="14" t="n">
        <v>1</v>
      </c>
      <c r="BO621" s="14" t="n">
        <v>0</v>
      </c>
      <c r="BP621" s="14" t="n">
        <v>0</v>
      </c>
      <c r="BQ621" s="14" t="n">
        <v>0.169</v>
      </c>
      <c r="BR621" s="14" t="n">
        <v>0</v>
      </c>
      <c r="BS621" s="14" t="n">
        <v>1</v>
      </c>
      <c r="BT621" s="14" t="n">
        <v>0</v>
      </c>
      <c r="BU621" s="14" t="n">
        <v>0</v>
      </c>
      <c r="BV621" s="14" t="n">
        <v>0.205</v>
      </c>
      <c r="BW621" s="14" t="n">
        <v>0.07000000000000001</v>
      </c>
      <c r="BX621" s="14" t="n">
        <v>1</v>
      </c>
      <c r="BY621" s="14" t="n">
        <v>12.729</v>
      </c>
      <c r="BZ621" s="14" t="n">
        <v>0</v>
      </c>
      <c r="CA621" s="14" t="n">
        <v>12.729</v>
      </c>
      <c r="CB621" s="14" t="n">
        <v>0</v>
      </c>
      <c r="CC621" s="14" t="n">
        <v>97.90000000000001</v>
      </c>
      <c r="CD621" s="14" t="n">
        <v>7.95</v>
      </c>
      <c r="CE621" s="14" t="n">
        <v>-2.949</v>
      </c>
      <c r="CF621" s="14" t="n">
        <v>94.95099999999999</v>
      </c>
      <c r="CG621" s="14" t="n">
        <v>0</v>
      </c>
      <c r="CH621" s="14" t="n">
        <v>1</v>
      </c>
      <c r="CI621" s="14" t="n">
        <v>0</v>
      </c>
      <c r="CJ621" s="14" t="n">
        <v>0</v>
      </c>
      <c r="CK621" s="14" t="n">
        <v>0</v>
      </c>
      <c r="CL621" s="14" t="n">
        <v>0</v>
      </c>
      <c r="CM621" s="14" t="n">
        <v>0</v>
      </c>
      <c r="CN621" s="14" t="n">
        <v>0</v>
      </c>
      <c r="CO621" s="14" t="n">
        <v>0</v>
      </c>
      <c r="CP621" s="14" t="n">
        <v>0</v>
      </c>
      <c r="CQ621" s="14" t="n">
        <v>1.294</v>
      </c>
      <c r="CR621" s="14" t="n">
        <v>0</v>
      </c>
      <c r="CS621" s="14" t="n">
        <v>5.158</v>
      </c>
      <c r="CT621" s="14" t="n">
        <v>10.485</v>
      </c>
      <c r="CU621" s="14" t="n">
        <v>29.494</v>
      </c>
    </row>
    <row r="622">
      <c r="A622" s="14" t="inlineStr">
        <is>
          <t>PAN2023</t>
        </is>
      </c>
      <c r="B622" s="14" t="inlineStr">
        <is>
          <t>PAN</t>
        </is>
      </c>
      <c r="C622" s="14" t="inlineStr">
        <is>
          <t>PAN</t>
        </is>
      </c>
      <c r="D622" s="14" t="inlineStr">
        <is>
          <t>Panama</t>
        </is>
      </c>
      <c r="E622" s="14" t="n">
        <v>2023</v>
      </c>
      <c r="F622" s="14" t="n">
        <v>0.07000000000000001</v>
      </c>
      <c r="G622" s="14" t="n">
        <v>6.147</v>
      </c>
      <c r="H622" s="14" t="n">
        <v>1.286</v>
      </c>
      <c r="I622" s="14" t="n">
        <v>0</v>
      </c>
      <c r="J622" s="14" t="n">
        <v>6.147</v>
      </c>
      <c r="K622" s="14" t="n">
        <v>0</v>
      </c>
      <c r="L622" s="14" t="n">
        <v>1</v>
      </c>
      <c r="M622" s="14" t="n">
        <v>7.886</v>
      </c>
      <c r="N622" s="14" t="n">
        <v>3.857</v>
      </c>
      <c r="O622" s="14" t="n">
        <v>0.201</v>
      </c>
      <c r="P622" s="14" t="n">
        <v>8.087999999999999</v>
      </c>
      <c r="Q622" s="14" t="n">
        <v>0</v>
      </c>
      <c r="R622" s="14" t="n">
        <v>1</v>
      </c>
      <c r="S622" s="14" t="n">
        <v>12.575</v>
      </c>
      <c r="T622" s="14" t="n">
        <v>7.714</v>
      </c>
      <c r="U622" s="14" t="n">
        <v>0.097</v>
      </c>
      <c r="V622" s="14" t="n">
        <v>13.455</v>
      </c>
      <c r="W622" s="14" t="n">
        <v>0.07000000000000001</v>
      </c>
      <c r="X622" s="14" t="n">
        <v>1</v>
      </c>
      <c r="Y622" s="14" t="n">
        <v>6.656</v>
      </c>
      <c r="Z622" s="14" t="n">
        <v>0.895</v>
      </c>
      <c r="AA622" s="14" t="n">
        <v>0</v>
      </c>
      <c r="AB622" s="14" t="n">
        <v>6.656</v>
      </c>
      <c r="AC622" s="14" t="n">
        <v>0</v>
      </c>
      <c r="AD622" s="14" t="n">
        <v>1</v>
      </c>
      <c r="AE622" s="14" t="n">
        <v>7.942</v>
      </c>
      <c r="AF622" s="14" t="n">
        <v>1.86</v>
      </c>
      <c r="AG622" s="14" t="n">
        <v>0</v>
      </c>
      <c r="AH622" s="14" t="n">
        <v>7.942</v>
      </c>
      <c r="AI622" s="14" t="n">
        <v>0</v>
      </c>
      <c r="AJ622" s="14" t="n">
        <v>1</v>
      </c>
      <c r="AK622" s="14" t="n">
        <v>15.656</v>
      </c>
      <c r="AL622" s="14" t="n">
        <v>8.412000000000001</v>
      </c>
      <c r="AM622" s="14" t="n">
        <v>0.121</v>
      </c>
      <c r="AN622" s="14" t="n">
        <v>16.752</v>
      </c>
      <c r="AO622" s="14" t="n">
        <v>0.07000000000000001</v>
      </c>
      <c r="AP622" s="14" t="n">
        <v>1</v>
      </c>
      <c r="AQ622" s="14" t="n">
        <v>0.791</v>
      </c>
      <c r="AR622" s="14" t="n">
        <v>0.129</v>
      </c>
      <c r="AS622" s="14" t="n">
        <v>0.103</v>
      </c>
      <c r="AT622" s="14" t="n">
        <v>0.957</v>
      </c>
      <c r="AU622" s="14" t="n">
        <v>0.07000000000000001</v>
      </c>
      <c r="AV622" s="14" t="n">
        <v>1</v>
      </c>
      <c r="AW622" s="14" t="n">
        <v>0.618</v>
      </c>
      <c r="AX622" s="14" t="n">
        <v>0.129</v>
      </c>
      <c r="AY622" s="14" t="n">
        <v>0.256</v>
      </c>
      <c r="AZ622" s="14" t="n">
        <v>0.9350000000000001</v>
      </c>
      <c r="BA622" s="14" t="n">
        <v>0.07000000000000001</v>
      </c>
      <c r="BB622" s="14" t="n">
        <v>1</v>
      </c>
      <c r="BC622" s="14" t="n">
        <v>0.554</v>
      </c>
      <c r="BD622" s="14" t="n">
        <v>0.129</v>
      </c>
      <c r="BE622" s="14" t="n">
        <v>-0.081</v>
      </c>
      <c r="BF622" s="14" t="n">
        <v>0.473</v>
      </c>
      <c r="BG622" s="14" t="n">
        <v>0</v>
      </c>
      <c r="BH622" s="14" t="n">
        <v>0</v>
      </c>
      <c r="BI622" s="14" t="n">
        <v>0.5570000000000001</v>
      </c>
      <c r="BJ622" s="14" t="n">
        <v>0.129</v>
      </c>
      <c r="BK622" s="14" t="n">
        <v>0.083</v>
      </c>
      <c r="BL622" s="14" t="n">
        <v>0.68</v>
      </c>
      <c r="BM622" s="14" t="n">
        <v>0.07000000000000001</v>
      </c>
      <c r="BN622" s="14" t="n">
        <v>1</v>
      </c>
      <c r="BO622" s="14" t="n">
        <v>0</v>
      </c>
      <c r="BP622" s="14" t="n">
        <v>0</v>
      </c>
      <c r="BQ622" s="14" t="n">
        <v>0.21</v>
      </c>
      <c r="BR622" s="14" t="n">
        <v>0</v>
      </c>
      <c r="BS622" s="14" t="n">
        <v>1</v>
      </c>
      <c r="BT622" s="14" t="n">
        <v>0</v>
      </c>
      <c r="BU622" s="14" t="n">
        <v>0</v>
      </c>
      <c r="BV622" s="14" t="n">
        <v>0.193</v>
      </c>
      <c r="BW622" s="14" t="n">
        <v>0.07000000000000001</v>
      </c>
      <c r="BX622" s="14" t="n">
        <v>1</v>
      </c>
      <c r="BY622" s="14" t="n">
        <v>13.254</v>
      </c>
      <c r="BZ622" s="14" t="n">
        <v>0</v>
      </c>
      <c r="CA622" s="14" t="n">
        <v>13.254</v>
      </c>
      <c r="CB622" s="14" t="n">
        <v>0</v>
      </c>
      <c r="CC622" s="14" t="n">
        <v>83.248</v>
      </c>
      <c r="CD622" s="14" t="n">
        <v>7.95</v>
      </c>
      <c r="CE622" s="14" t="n">
        <v>-3.071</v>
      </c>
      <c r="CF622" s="14" t="n">
        <v>80.17700000000001</v>
      </c>
      <c r="CG622" s="14" t="n">
        <v>0</v>
      </c>
      <c r="CH622" s="14" t="n">
        <v>1</v>
      </c>
      <c r="CI622" s="14" t="n">
        <v>0</v>
      </c>
      <c r="CJ622" s="14" t="n">
        <v>0</v>
      </c>
      <c r="CK622" s="14" t="n">
        <v>0</v>
      </c>
      <c r="CL622" s="14" t="n">
        <v>0</v>
      </c>
      <c r="CM622" s="14" t="n">
        <v>0</v>
      </c>
      <c r="CN622" s="14" t="n">
        <v>0</v>
      </c>
      <c r="CO622" s="14" t="n">
        <v>0</v>
      </c>
      <c r="CP622" s="14" t="n">
        <v>0</v>
      </c>
      <c r="CQ622" s="14" t="n">
        <v>1.348</v>
      </c>
      <c r="CR622" s="14" t="n">
        <v>0</v>
      </c>
      <c r="CS622" s="14" t="n">
        <v>5.37</v>
      </c>
      <c r="CT622" s="14" t="n">
        <v>4.861</v>
      </c>
      <c r="CU622" s="14" t="n">
        <v>11.192</v>
      </c>
    </row>
    <row r="623">
      <c r="A623" s="14" t="inlineStr">
        <is>
          <t>PAN2024</t>
        </is>
      </c>
      <c r="B623" s="14" t="inlineStr">
        <is>
          <t>PAN</t>
        </is>
      </c>
      <c r="C623" s="14" t="inlineStr">
        <is>
          <t>PAN</t>
        </is>
      </c>
      <c r="D623" s="14" t="inlineStr">
        <is>
          <t>Panama</t>
        </is>
      </c>
      <c r="E623" s="14" t="n">
        <v>2024</v>
      </c>
      <c r="F623" s="14" t="n">
        <v>0.07000000000000001</v>
      </c>
      <c r="G623" s="14" t="n">
        <v>5.575</v>
      </c>
      <c r="H623" s="14" t="n">
        <v>1.324</v>
      </c>
      <c r="I623" s="14" t="n">
        <v>0</v>
      </c>
      <c r="J623" s="14" t="n">
        <v>5.575</v>
      </c>
      <c r="K623" s="14" t="n">
        <v>0</v>
      </c>
      <c r="L623" s="14" t="n">
        <v>1</v>
      </c>
      <c r="M623" s="14" t="n">
        <v>7.124</v>
      </c>
      <c r="N623" s="14" t="n">
        <v>3.971</v>
      </c>
      <c r="O623" s="14" t="n">
        <v>0.158</v>
      </c>
      <c r="P623" s="14" t="n">
        <v>7.281</v>
      </c>
      <c r="Q623" s="14" t="n">
        <v>0</v>
      </c>
      <c r="R623" s="14" t="n">
        <v>1</v>
      </c>
      <c r="S623" s="14" t="n">
        <v>12.193</v>
      </c>
      <c r="T623" s="14" t="n">
        <v>7.942</v>
      </c>
      <c r="U623" s="14" t="n">
        <v>0.116</v>
      </c>
      <c r="V623" s="14" t="n">
        <v>13.046</v>
      </c>
      <c r="W623" s="14" t="n">
        <v>0.07000000000000001</v>
      </c>
      <c r="X623" s="14" t="n">
        <v>1</v>
      </c>
      <c r="Y623" s="14" t="n">
        <v>6.853</v>
      </c>
      <c r="Z623" s="14" t="n">
        <v>0.922</v>
      </c>
      <c r="AA623" s="14" t="n">
        <v>0</v>
      </c>
      <c r="AB623" s="14" t="n">
        <v>6.853</v>
      </c>
      <c r="AC623" s="14" t="n">
        <v>0</v>
      </c>
      <c r="AD623" s="14" t="n">
        <v>1</v>
      </c>
      <c r="AE623" s="14" t="n">
        <v>8.176</v>
      </c>
      <c r="AF623" s="14" t="n">
        <v>1.915</v>
      </c>
      <c r="AG623" s="14" t="n">
        <v>0</v>
      </c>
      <c r="AH623" s="14" t="n">
        <v>8.176</v>
      </c>
      <c r="AI623" s="14" t="n">
        <v>0</v>
      </c>
      <c r="AJ623" s="14" t="n">
        <v>1</v>
      </c>
      <c r="AK623" s="14" t="n">
        <v>16.118</v>
      </c>
      <c r="AL623" s="14" t="n">
        <v>8.66</v>
      </c>
      <c r="AM623" s="14" t="n">
        <v>0.154</v>
      </c>
      <c r="AN623" s="14" t="n">
        <v>17.246</v>
      </c>
      <c r="AO623" s="14" t="n">
        <v>0.07000000000000001</v>
      </c>
      <c r="AP623" s="14" t="n">
        <v>1</v>
      </c>
      <c r="AQ623" s="14" t="n">
        <v>0.756</v>
      </c>
      <c r="AR623" s="14" t="n">
        <v>0.132</v>
      </c>
      <c r="AS623" s="14" t="n">
        <v>0.121</v>
      </c>
      <c r="AT623" s="14" t="n">
        <v>0.9389999999999999</v>
      </c>
      <c r="AU623" s="14" t="n">
        <v>0.07000000000000001</v>
      </c>
      <c r="AV623" s="14" t="n">
        <v>1</v>
      </c>
      <c r="AW623" s="14" t="n">
        <v>0.655</v>
      </c>
      <c r="AX623" s="14" t="n">
        <v>0.132</v>
      </c>
      <c r="AY623" s="14" t="n">
        <v>0.154</v>
      </c>
      <c r="AZ623" s="14" t="n">
        <v>0.865</v>
      </c>
      <c r="BA623" s="14" t="n">
        <v>0.07000000000000001</v>
      </c>
      <c r="BB623" s="14" t="n">
        <v>1</v>
      </c>
      <c r="BC623" s="14" t="n">
        <v>0.534</v>
      </c>
      <c r="BD623" s="14" t="n">
        <v>0.132</v>
      </c>
      <c r="BE623" s="14" t="n">
        <v>-0.08400000000000001</v>
      </c>
      <c r="BF623" s="14" t="n">
        <v>0.45</v>
      </c>
      <c r="BG623" s="14" t="n">
        <v>0</v>
      </c>
      <c r="BH623" s="14" t="n">
        <v>0</v>
      </c>
      <c r="BI623" s="14" t="n">
        <v>0.5679999999999999</v>
      </c>
      <c r="BJ623" s="14" t="n">
        <v>0.132</v>
      </c>
      <c r="BK623" s="14" t="n">
        <v>0.08699999999999999</v>
      </c>
      <c r="BL623" s="14" t="n">
        <v>0.694</v>
      </c>
      <c r="BM623" s="14" t="n">
        <v>0.07000000000000001</v>
      </c>
      <c r="BN623" s="14" t="n">
        <v>1</v>
      </c>
      <c r="BO623" s="14" t="n">
        <v>0</v>
      </c>
      <c r="BP623" s="14" t="n">
        <v>0</v>
      </c>
      <c r="BQ623" s="14" t="n">
        <v>0.179</v>
      </c>
      <c r="BR623" s="14" t="n">
        <v>0</v>
      </c>
      <c r="BS623" s="14" t="n">
        <v>1</v>
      </c>
      <c r="BT623" s="14" t="n">
        <v>0</v>
      </c>
      <c r="BU623" s="14" t="n">
        <v>0</v>
      </c>
      <c r="BV623" s="14" t="n">
        <v>0.179</v>
      </c>
      <c r="BW623" s="14" t="n">
        <v>0.07000000000000001</v>
      </c>
      <c r="BX623" s="14" t="n">
        <v>1</v>
      </c>
      <c r="BY623" s="14" t="n">
        <v>13.646</v>
      </c>
      <c r="BZ623" s="14" t="n">
        <v>0</v>
      </c>
      <c r="CA623" s="14" t="n">
        <v>13.646</v>
      </c>
      <c r="CB623" s="14" t="n">
        <v>0</v>
      </c>
      <c r="CC623" s="14" t="n">
        <v>82.58799999999999</v>
      </c>
      <c r="CD623" s="14" t="n">
        <v>7.95</v>
      </c>
      <c r="CE623" s="14" t="n">
        <v>-3.161</v>
      </c>
      <c r="CF623" s="14" t="n">
        <v>79.42700000000001</v>
      </c>
      <c r="CG623" s="14" t="n">
        <v>0</v>
      </c>
      <c r="CH623" s="14" t="n">
        <v>1</v>
      </c>
      <c r="CI623" s="14" t="n">
        <v>0</v>
      </c>
      <c r="CJ623" s="14" t="n">
        <v>0</v>
      </c>
      <c r="CK623" s="14" t="n">
        <v>0</v>
      </c>
      <c r="CL623" s="14" t="n">
        <v>0</v>
      </c>
      <c r="CM623" s="14" t="n">
        <v>0</v>
      </c>
      <c r="CN623" s="14" t="n">
        <v>0</v>
      </c>
      <c r="CO623" s="14" t="n">
        <v>0</v>
      </c>
      <c r="CP623" s="14" t="n">
        <v>0</v>
      </c>
      <c r="CQ623" s="14" t="n">
        <v>1.387</v>
      </c>
      <c r="CR623" s="14" t="n">
        <v>0</v>
      </c>
      <c r="CS623" s="14" t="n">
        <v>5.529</v>
      </c>
      <c r="CT623" s="14" t="n">
        <v>4.251</v>
      </c>
      <c r="CU623" s="14" t="n">
        <v>10.123</v>
      </c>
    </row>
    <row r="624">
      <c r="A624" s="14" t="inlineStr">
        <is>
          <t>PNG2021</t>
        </is>
      </c>
      <c r="B624" s="14" t="inlineStr">
        <is>
          <t>PNG</t>
        </is>
      </c>
      <c r="C624" s="14" t="inlineStr">
        <is>
          <t>PNG</t>
        </is>
      </c>
      <c r="D624" s="14" t="inlineStr">
        <is>
          <t>Papua New Guinea</t>
        </is>
      </c>
      <c r="E624" s="14" t="n">
        <v>2021</v>
      </c>
      <c r="F624" s="14" t="n">
        <v>0.1</v>
      </c>
      <c r="G624" s="14" t="n">
        <v>4.747</v>
      </c>
      <c r="H624" s="14" t="n">
        <v>1.143</v>
      </c>
      <c r="I624" s="14" t="n">
        <v>0</v>
      </c>
      <c r="J624" s="14" t="n">
        <v>4.747</v>
      </c>
      <c r="K624" s="14" t="n">
        <v>0</v>
      </c>
      <c r="L624" s="14" t="n">
        <v>1</v>
      </c>
      <c r="M624" s="14" t="n">
        <v>7.964</v>
      </c>
      <c r="N624" s="14" t="n">
        <v>3.43</v>
      </c>
      <c r="O624" s="14" t="n">
        <v>0</v>
      </c>
      <c r="P624" s="14" t="n">
        <v>7.964</v>
      </c>
      <c r="Q624" s="14" t="n">
        <v>0</v>
      </c>
      <c r="R624" s="14" t="n">
        <v>1</v>
      </c>
      <c r="S624" s="14" t="n">
        <v>10.464</v>
      </c>
      <c r="T624" s="14" t="n">
        <v>6.86</v>
      </c>
      <c r="U624" s="14" t="n">
        <v>0</v>
      </c>
      <c r="V624" s="14" t="n">
        <v>11.51</v>
      </c>
      <c r="W624" s="14" t="n">
        <v>0.1</v>
      </c>
      <c r="X624" s="14" t="n">
        <v>1</v>
      </c>
      <c r="Y624" s="14" t="n">
        <v>10.251</v>
      </c>
      <c r="Z624" s="14" t="n">
        <v>1.265</v>
      </c>
      <c r="AA624" s="14" t="n">
        <v>0</v>
      </c>
      <c r="AB624" s="14" t="n">
        <v>10.251</v>
      </c>
      <c r="AC624" s="14" t="n">
        <v>0</v>
      </c>
      <c r="AD624" s="14" t="n">
        <v>1</v>
      </c>
      <c r="AE624" s="14" t="n">
        <v>11.395</v>
      </c>
      <c r="AF624" s="14" t="n">
        <v>2.484</v>
      </c>
      <c r="AG624" s="14" t="n">
        <v>0</v>
      </c>
      <c r="AH624" s="14" t="n">
        <v>11.395</v>
      </c>
      <c r="AI624" s="14" t="n">
        <v>0</v>
      </c>
      <c r="AJ624" s="14" t="n">
        <v>1</v>
      </c>
      <c r="AK624" s="14" t="n">
        <v>18.255</v>
      </c>
      <c r="AL624" s="14" t="n">
        <v>9.472</v>
      </c>
      <c r="AM624" s="14" t="n">
        <v>0</v>
      </c>
      <c r="AN624" s="14" t="n">
        <v>20.08</v>
      </c>
      <c r="AO624" s="14" t="n">
        <v>0.1</v>
      </c>
      <c r="AP624" s="14" t="n">
        <v>1</v>
      </c>
      <c r="AQ624" s="14" t="n">
        <v>0.621</v>
      </c>
      <c r="AR624" s="14" t="n">
        <v>0.114</v>
      </c>
      <c r="AS624" s="14" t="n">
        <v>0.381</v>
      </c>
      <c r="AT624" s="14" t="n">
        <v>1.102</v>
      </c>
      <c r="AU624" s="14" t="n">
        <v>0.1</v>
      </c>
      <c r="AV624" s="14" t="n">
        <v>1</v>
      </c>
      <c r="AW624" s="14" t="n">
        <v>0.593</v>
      </c>
      <c r="AX624" s="14" t="n">
        <v>0.114</v>
      </c>
      <c r="AY624" s="14" t="n">
        <v>0.238</v>
      </c>
      <c r="AZ624" s="14" t="n">
        <v>0.915</v>
      </c>
      <c r="BA624" s="14" t="n">
        <v>0.1</v>
      </c>
      <c r="BB624" s="14" t="n">
        <v>1</v>
      </c>
      <c r="BC624" s="14" t="n">
        <v>0.44</v>
      </c>
      <c r="BD624" s="14" t="n">
        <v>0.114</v>
      </c>
      <c r="BE624" s="14" t="n">
        <v>0</v>
      </c>
      <c r="BF624" s="14" t="n">
        <v>0.484</v>
      </c>
      <c r="BG624" s="14" t="n">
        <v>0.1</v>
      </c>
      <c r="BH624" s="14" t="n">
        <v>1</v>
      </c>
      <c r="BI624" s="14" t="n">
        <v>0.5600000000000001</v>
      </c>
      <c r="BJ624" s="14" t="n">
        <v>0.114</v>
      </c>
      <c r="BK624" s="14" t="n">
        <v>0.164</v>
      </c>
      <c r="BL624" s="14" t="n">
        <v>0.797</v>
      </c>
      <c r="BM624" s="14" t="n">
        <v>0.1</v>
      </c>
      <c r="BN624" s="14" t="n">
        <v>1</v>
      </c>
      <c r="BO624" s="14" t="n">
        <v>0</v>
      </c>
      <c r="BP624" s="14" t="n">
        <v>0</v>
      </c>
      <c r="BQ624" s="14" t="n">
        <v>0.181</v>
      </c>
      <c r="BR624" s="14" t="n">
        <v>0</v>
      </c>
      <c r="BS624" s="14" t="n">
        <v>0.333</v>
      </c>
      <c r="BT624" s="14" t="n">
        <v>0</v>
      </c>
      <c r="BU624" s="14" t="n">
        <v>0</v>
      </c>
      <c r="BV624" s="14" t="n">
        <v>0.253</v>
      </c>
      <c r="BW624" s="14" t="n">
        <v>0.1</v>
      </c>
      <c r="BX624" s="14" t="n">
        <v>0.333</v>
      </c>
      <c r="BY624" s="14" t="n">
        <v>11.787</v>
      </c>
      <c r="BZ624" s="14" t="n">
        <v>0</v>
      </c>
      <c r="CA624" s="14" t="n">
        <v>11.787</v>
      </c>
      <c r="CB624" s="14" t="n">
        <v>0</v>
      </c>
      <c r="CC624" s="14" t="n">
        <v>81.69499999999999</v>
      </c>
      <c r="CD624" s="14" t="n">
        <v>7.95</v>
      </c>
      <c r="CE624" s="14" t="n">
        <v>33.284</v>
      </c>
      <c r="CF624" s="14" t="n">
        <v>126.477</v>
      </c>
      <c r="CG624" s="14" t="n">
        <v>0.1</v>
      </c>
      <c r="CH624" s="14" t="n">
        <v>1</v>
      </c>
      <c r="CI624" s="14" t="n">
        <v>0</v>
      </c>
      <c r="CJ624" s="14" t="n">
        <v>0</v>
      </c>
      <c r="CK624" s="14" t="n">
        <v>0</v>
      </c>
      <c r="CL624" s="14" t="n">
        <v>0</v>
      </c>
      <c r="CM624" s="14" t="n">
        <v>0</v>
      </c>
      <c r="CN624" s="14" t="n">
        <v>0</v>
      </c>
      <c r="CO624" s="14" t="n">
        <v>0</v>
      </c>
      <c r="CP624" s="14" t="n">
        <v>0</v>
      </c>
      <c r="CQ624" s="14" t="n">
        <v>1.198</v>
      </c>
      <c r="CR624" s="14" t="n">
        <v>0</v>
      </c>
      <c r="CS624" s="14" t="n">
        <v>3.279</v>
      </c>
      <c r="CT624" s="14" t="n">
        <v>3.604</v>
      </c>
      <c r="CU624" s="14" t="n">
        <v>9.407999999999999</v>
      </c>
    </row>
    <row r="625">
      <c r="A625" s="14" t="inlineStr">
        <is>
          <t>PNG2022</t>
        </is>
      </c>
      <c r="B625" s="14" t="inlineStr">
        <is>
          <t>PNG</t>
        </is>
      </c>
      <c r="C625" s="14" t="inlineStr">
        <is>
          <t>PNG</t>
        </is>
      </c>
      <c r="D625" s="14" t="inlineStr">
        <is>
          <t>Papua New Guinea</t>
        </is>
      </c>
      <c r="E625" s="14" t="n">
        <v>2022</v>
      </c>
      <c r="F625" s="14" t="n">
        <v>0.1</v>
      </c>
      <c r="G625" s="14" t="n">
        <v>8.788</v>
      </c>
      <c r="H625" s="14" t="n">
        <v>1.235</v>
      </c>
      <c r="I625" s="14" t="n">
        <v>0</v>
      </c>
      <c r="J625" s="14" t="n">
        <v>8.788</v>
      </c>
      <c r="K625" s="14" t="n">
        <v>0</v>
      </c>
      <c r="L625" s="14" t="n">
        <v>1</v>
      </c>
      <c r="M625" s="14" t="n">
        <v>9.782999999999999</v>
      </c>
      <c r="N625" s="14" t="n">
        <v>3.704</v>
      </c>
      <c r="O625" s="14" t="n">
        <v>0</v>
      </c>
      <c r="P625" s="14" t="n">
        <v>9.782999999999999</v>
      </c>
      <c r="Q625" s="14" t="n">
        <v>0</v>
      </c>
      <c r="R625" s="14" t="n">
        <v>1</v>
      </c>
      <c r="S625" s="14" t="n">
        <v>14.962</v>
      </c>
      <c r="T625" s="14" t="n">
        <v>7.408</v>
      </c>
      <c r="U625" s="14" t="n">
        <v>0.111</v>
      </c>
      <c r="V625" s="14" t="n">
        <v>16.458</v>
      </c>
      <c r="W625" s="14" t="n">
        <v>0.1</v>
      </c>
      <c r="X625" s="14" t="n">
        <v>1</v>
      </c>
      <c r="Y625" s="14" t="n">
        <v>16.718</v>
      </c>
      <c r="Z625" s="14" t="n">
        <v>2.063</v>
      </c>
      <c r="AA625" s="14" t="n">
        <v>0</v>
      </c>
      <c r="AB625" s="14" t="n">
        <v>16.718</v>
      </c>
      <c r="AC625" s="14" t="n">
        <v>0</v>
      </c>
      <c r="AD625" s="14" t="n">
        <v>1</v>
      </c>
      <c r="AE625" s="14" t="n">
        <v>17.953</v>
      </c>
      <c r="AF625" s="14" t="n">
        <v>3.914</v>
      </c>
      <c r="AG625" s="14" t="n">
        <v>0</v>
      </c>
      <c r="AH625" s="14" t="n">
        <v>17.953</v>
      </c>
      <c r="AI625" s="14" t="n">
        <v>0</v>
      </c>
      <c r="AJ625" s="14" t="n">
        <v>1</v>
      </c>
      <c r="AK625" s="14" t="n">
        <v>25.361</v>
      </c>
      <c r="AL625" s="14" t="n">
        <v>13.159</v>
      </c>
      <c r="AM625" s="14" t="n">
        <v>0.188</v>
      </c>
      <c r="AN625" s="14" t="n">
        <v>27.897</v>
      </c>
      <c r="AO625" s="14" t="n">
        <v>0.1</v>
      </c>
      <c r="AP625" s="14" t="n">
        <v>1</v>
      </c>
      <c r="AQ625" s="14" t="n">
        <v>0.847</v>
      </c>
      <c r="AR625" s="14" t="n">
        <v>0.123</v>
      </c>
      <c r="AS625" s="14" t="n">
        <v>0.268</v>
      </c>
      <c r="AT625" s="14" t="n">
        <v>1.226</v>
      </c>
      <c r="AU625" s="14" t="n">
        <v>0.1</v>
      </c>
      <c r="AV625" s="14" t="n">
        <v>1</v>
      </c>
      <c r="AW625" s="14" t="n">
        <v>0.947</v>
      </c>
      <c r="AX625" s="14" t="n">
        <v>0.123</v>
      </c>
      <c r="AY625" s="14" t="n">
        <v>0.129</v>
      </c>
      <c r="AZ625" s="14" t="n">
        <v>1.184</v>
      </c>
      <c r="BA625" s="14" t="n">
        <v>0.1</v>
      </c>
      <c r="BB625" s="14" t="n">
        <v>1</v>
      </c>
      <c r="BC625" s="14" t="n">
        <v>0.589</v>
      </c>
      <c r="BD625" s="14" t="n">
        <v>0.123</v>
      </c>
      <c r="BE625" s="14" t="n">
        <v>0.004</v>
      </c>
      <c r="BF625" s="14" t="n">
        <v>0.647</v>
      </c>
      <c r="BG625" s="14" t="n">
        <v>0.1</v>
      </c>
      <c r="BH625" s="14" t="n">
        <v>1</v>
      </c>
      <c r="BI625" s="14" t="n">
        <v>0.6889999999999999</v>
      </c>
      <c r="BJ625" s="14" t="n">
        <v>0.123</v>
      </c>
      <c r="BK625" s="14" t="n">
        <v>0.354</v>
      </c>
      <c r="BL625" s="14" t="n">
        <v>1.148</v>
      </c>
      <c r="BM625" s="14" t="n">
        <v>0.1</v>
      </c>
      <c r="BN625" s="14" t="n">
        <v>1</v>
      </c>
      <c r="BO625" s="14" t="n">
        <v>0</v>
      </c>
      <c r="BP625" s="14" t="n">
        <v>0</v>
      </c>
      <c r="BQ625" s="14" t="n">
        <v>0.181</v>
      </c>
      <c r="BR625" s="14" t="n">
        <v>0</v>
      </c>
      <c r="BS625" s="14" t="n">
        <v>0.333</v>
      </c>
      <c r="BT625" s="14" t="n">
        <v>0</v>
      </c>
      <c r="BU625" s="14" t="n">
        <v>0</v>
      </c>
      <c r="BV625" s="14" t="n">
        <v>0.252</v>
      </c>
      <c r="BW625" s="14" t="n">
        <v>0.1</v>
      </c>
      <c r="BX625" s="14" t="n">
        <v>0.333</v>
      </c>
      <c r="BY625" s="14" t="n">
        <v>12.729</v>
      </c>
      <c r="BZ625" s="14" t="n">
        <v>0</v>
      </c>
      <c r="CA625" s="14" t="n">
        <v>12.729</v>
      </c>
      <c r="CB625" s="14" t="n">
        <v>0</v>
      </c>
      <c r="CC625" s="14" t="n">
        <v>102.477</v>
      </c>
      <c r="CD625" s="14" t="n">
        <v>7.95</v>
      </c>
      <c r="CE625" s="14" t="n">
        <v>63.302</v>
      </c>
      <c r="CF625" s="14" t="n">
        <v>182.356</v>
      </c>
      <c r="CG625" s="14" t="n">
        <v>0.1</v>
      </c>
      <c r="CH625" s="14" t="n">
        <v>1</v>
      </c>
      <c r="CI625" s="14" t="n">
        <v>0</v>
      </c>
      <c r="CJ625" s="14" t="n">
        <v>0</v>
      </c>
      <c r="CK625" s="14" t="n">
        <v>0</v>
      </c>
      <c r="CL625" s="14" t="n">
        <v>0</v>
      </c>
      <c r="CM625" s="14" t="n">
        <v>0</v>
      </c>
      <c r="CN625" s="14" t="n">
        <v>0</v>
      </c>
      <c r="CO625" s="14" t="n">
        <v>0</v>
      </c>
      <c r="CP625" s="14" t="n">
        <v>0</v>
      </c>
      <c r="CQ625" s="14" t="n">
        <v>1.294</v>
      </c>
      <c r="CR625" s="14" t="n">
        <v>0</v>
      </c>
      <c r="CS625" s="14" t="n">
        <v>3.541</v>
      </c>
      <c r="CT625" s="14" t="n">
        <v>7.554</v>
      </c>
      <c r="CU625" s="14" t="n">
        <v>16.097</v>
      </c>
    </row>
    <row r="626">
      <c r="A626" s="14" t="inlineStr">
        <is>
          <t>PNG2023</t>
        </is>
      </c>
      <c r="B626" s="14" t="inlineStr">
        <is>
          <t>PNG</t>
        </is>
      </c>
      <c r="C626" s="14" t="inlineStr">
        <is>
          <t>PNG</t>
        </is>
      </c>
      <c r="D626" s="14" t="inlineStr">
        <is>
          <t>Papua New Guinea</t>
        </is>
      </c>
      <c r="E626" s="14" t="n">
        <v>2023</v>
      </c>
      <c r="F626" s="14" t="n">
        <v>0.1</v>
      </c>
      <c r="G626" s="14" t="n">
        <v>5.77</v>
      </c>
      <c r="H626" s="14" t="n">
        <v>1.286</v>
      </c>
      <c r="I626" s="14" t="n">
        <v>0</v>
      </c>
      <c r="J626" s="14" t="n">
        <v>5.77</v>
      </c>
      <c r="K626" s="14" t="n">
        <v>0</v>
      </c>
      <c r="L626" s="14" t="n">
        <v>1</v>
      </c>
      <c r="M626" s="14" t="n">
        <v>7.886</v>
      </c>
      <c r="N626" s="14" t="n">
        <v>3.857</v>
      </c>
      <c r="O626" s="14" t="n">
        <v>0</v>
      </c>
      <c r="P626" s="14" t="n">
        <v>7.886</v>
      </c>
      <c r="Q626" s="14" t="n">
        <v>0</v>
      </c>
      <c r="R626" s="14" t="n">
        <v>1</v>
      </c>
      <c r="S626" s="14" t="n">
        <v>12.198</v>
      </c>
      <c r="T626" s="14" t="n">
        <v>7.714</v>
      </c>
      <c r="U626" s="14" t="n">
        <v>0.135</v>
      </c>
      <c r="V626" s="14" t="n">
        <v>13.418</v>
      </c>
      <c r="W626" s="14" t="n">
        <v>0.1</v>
      </c>
      <c r="X626" s="14" t="n">
        <v>1</v>
      </c>
      <c r="Y626" s="14" t="n">
        <v>13.382</v>
      </c>
      <c r="Z626" s="14" t="n">
        <v>1.651</v>
      </c>
      <c r="AA626" s="14" t="n">
        <v>0</v>
      </c>
      <c r="AB626" s="14" t="n">
        <v>13.382</v>
      </c>
      <c r="AC626" s="14" t="n">
        <v>0</v>
      </c>
      <c r="AD626" s="14" t="n">
        <v>1</v>
      </c>
      <c r="AE626" s="14" t="n">
        <v>14.668</v>
      </c>
      <c r="AF626" s="14" t="n">
        <v>3.198</v>
      </c>
      <c r="AG626" s="14" t="n">
        <v>0</v>
      </c>
      <c r="AH626" s="14" t="n">
        <v>14.668</v>
      </c>
      <c r="AI626" s="14" t="n">
        <v>0</v>
      </c>
      <c r="AJ626" s="14" t="n">
        <v>1</v>
      </c>
      <c r="AK626" s="14" t="n">
        <v>22.382</v>
      </c>
      <c r="AL626" s="14" t="n">
        <v>11.613</v>
      </c>
      <c r="AM626" s="14" t="n">
        <v>0.248</v>
      </c>
      <c r="AN626" s="14" t="n">
        <v>24.62</v>
      </c>
      <c r="AO626" s="14" t="n">
        <v>0.1</v>
      </c>
      <c r="AP626" s="14" t="n">
        <v>1</v>
      </c>
      <c r="AQ626" s="14" t="n">
        <v>0.749</v>
      </c>
      <c r="AR626" s="14" t="n">
        <v>0.129</v>
      </c>
      <c r="AS626" s="14" t="n">
        <v>0.347</v>
      </c>
      <c r="AT626" s="14" t="n">
        <v>1.206</v>
      </c>
      <c r="AU626" s="14" t="n">
        <v>0.1</v>
      </c>
      <c r="AV626" s="14" t="n">
        <v>1</v>
      </c>
      <c r="AW626" s="14" t="n">
        <v>0.783</v>
      </c>
      <c r="AX626" s="14" t="n">
        <v>0.129</v>
      </c>
      <c r="AY626" s="14" t="n">
        <v>0.29</v>
      </c>
      <c r="AZ626" s="14" t="n">
        <v>1.18</v>
      </c>
      <c r="BA626" s="14" t="n">
        <v>0.1</v>
      </c>
      <c r="BB626" s="14" t="n">
        <v>1</v>
      </c>
      <c r="BC626" s="14" t="n">
        <v>0.527</v>
      </c>
      <c r="BD626" s="14" t="n">
        <v>0.129</v>
      </c>
      <c r="BE626" s="14" t="n">
        <v>0.006</v>
      </c>
      <c r="BF626" s="14" t="n">
        <v>0.58</v>
      </c>
      <c r="BG626" s="14" t="n">
        <v>0.1</v>
      </c>
      <c r="BH626" s="14" t="n">
        <v>1</v>
      </c>
      <c r="BI626" s="14" t="n">
        <v>0.64</v>
      </c>
      <c r="BJ626" s="14" t="n">
        <v>0.129</v>
      </c>
      <c r="BK626" s="14" t="n">
        <v>0.367</v>
      </c>
      <c r="BL626" s="14" t="n">
        <v>1.107</v>
      </c>
      <c r="BM626" s="14" t="n">
        <v>0.1</v>
      </c>
      <c r="BN626" s="14" t="n">
        <v>1</v>
      </c>
      <c r="BO626" s="14" t="n">
        <v>0</v>
      </c>
      <c r="BP626" s="14" t="n">
        <v>0</v>
      </c>
      <c r="BQ626" s="14" t="n">
        <v>0.18</v>
      </c>
      <c r="BR626" s="14" t="n">
        <v>0</v>
      </c>
      <c r="BS626" s="14" t="n">
        <v>0.333</v>
      </c>
      <c r="BT626" s="14" t="n">
        <v>0</v>
      </c>
      <c r="BU626" s="14" t="n">
        <v>0</v>
      </c>
      <c r="BV626" s="14" t="n">
        <v>0.25</v>
      </c>
      <c r="BW626" s="14" t="n">
        <v>0.1</v>
      </c>
      <c r="BX626" s="14" t="n">
        <v>0.333</v>
      </c>
      <c r="BY626" s="14" t="n">
        <v>13.254</v>
      </c>
      <c r="BZ626" s="14" t="n">
        <v>0</v>
      </c>
      <c r="CA626" s="14" t="n">
        <v>13.254</v>
      </c>
      <c r="CB626" s="14" t="n">
        <v>0</v>
      </c>
      <c r="CC626" s="14" t="n">
        <v>87.07899999999999</v>
      </c>
      <c r="CD626" s="14" t="n">
        <v>7.95</v>
      </c>
      <c r="CE626" s="14" t="n">
        <v>73.708</v>
      </c>
      <c r="CF626" s="14" t="n">
        <v>176.866</v>
      </c>
      <c r="CG626" s="14" t="n">
        <v>0.1</v>
      </c>
      <c r="CH626" s="14" t="n">
        <v>1</v>
      </c>
      <c r="CI626" s="14" t="n">
        <v>0</v>
      </c>
      <c r="CJ626" s="14" t="n">
        <v>0</v>
      </c>
      <c r="CK626" s="14" t="n">
        <v>0</v>
      </c>
      <c r="CL626" s="14" t="n">
        <v>0</v>
      </c>
      <c r="CM626" s="14" t="n">
        <v>0</v>
      </c>
      <c r="CN626" s="14" t="n">
        <v>0</v>
      </c>
      <c r="CO626" s="14" t="n">
        <v>0</v>
      </c>
      <c r="CP626" s="14" t="n">
        <v>0</v>
      </c>
      <c r="CQ626" s="14" t="n">
        <v>1.348</v>
      </c>
      <c r="CR626" s="14" t="n">
        <v>0</v>
      </c>
      <c r="CS626" s="14" t="n">
        <v>3.687</v>
      </c>
      <c r="CT626" s="14" t="n">
        <v>4.484</v>
      </c>
      <c r="CU626" s="14" t="n">
        <v>12.529</v>
      </c>
    </row>
    <row r="627">
      <c r="A627" s="14" t="inlineStr">
        <is>
          <t>PNG2024</t>
        </is>
      </c>
      <c r="B627" s="14" t="inlineStr">
        <is>
          <t>PNG</t>
        </is>
      </c>
      <c r="C627" s="14" t="inlineStr">
        <is>
          <t>PNG</t>
        </is>
      </c>
      <c r="D627" s="14" t="inlineStr">
        <is>
          <t>Papua New Guinea</t>
        </is>
      </c>
      <c r="E627" s="14" t="n">
        <v>2024</v>
      </c>
      <c r="F627" s="14" t="n">
        <v>0.1</v>
      </c>
      <c r="G627" s="14" t="n">
        <v>4.833</v>
      </c>
      <c r="H627" s="14" t="n">
        <v>1.324</v>
      </c>
      <c r="I627" s="14" t="n">
        <v>0</v>
      </c>
      <c r="J627" s="14" t="n">
        <v>4.833</v>
      </c>
      <c r="K627" s="14" t="n">
        <v>0</v>
      </c>
      <c r="L627" s="14" t="n">
        <v>1</v>
      </c>
      <c r="M627" s="14" t="n">
        <v>7.124</v>
      </c>
      <c r="N627" s="14" t="n">
        <v>3.971</v>
      </c>
      <c r="O627" s="14" t="n">
        <v>0</v>
      </c>
      <c r="P627" s="14" t="n">
        <v>7.124</v>
      </c>
      <c r="Q627" s="14" t="n">
        <v>0</v>
      </c>
      <c r="R627" s="14" t="n">
        <v>1</v>
      </c>
      <c r="S627" s="14" t="n">
        <v>11.451</v>
      </c>
      <c r="T627" s="14" t="n">
        <v>7.942</v>
      </c>
      <c r="U627" s="14" t="n">
        <v>0.156</v>
      </c>
      <c r="V627" s="14" t="n">
        <v>12.596</v>
      </c>
      <c r="W627" s="14" t="n">
        <v>0.1</v>
      </c>
      <c r="X627" s="14" t="n">
        <v>1</v>
      </c>
      <c r="Y627" s="14" t="n">
        <v>11.872</v>
      </c>
      <c r="Z627" s="14" t="n">
        <v>1.465</v>
      </c>
      <c r="AA627" s="14" t="n">
        <v>0</v>
      </c>
      <c r="AB627" s="14" t="n">
        <v>11.872</v>
      </c>
      <c r="AC627" s="14" t="n">
        <v>0</v>
      </c>
      <c r="AD627" s="14" t="n">
        <v>1</v>
      </c>
      <c r="AE627" s="14" t="n">
        <v>13.196</v>
      </c>
      <c r="AF627" s="14" t="n">
        <v>2.877</v>
      </c>
      <c r="AG627" s="14" t="n">
        <v>0</v>
      </c>
      <c r="AH627" s="14" t="n">
        <v>13.196</v>
      </c>
      <c r="AI627" s="14" t="n">
        <v>0</v>
      </c>
      <c r="AJ627" s="14" t="n">
        <v>1</v>
      </c>
      <c r="AK627" s="14" t="n">
        <v>21.137</v>
      </c>
      <c r="AL627" s="14" t="n">
        <v>10.968</v>
      </c>
      <c r="AM627" s="14" t="n">
        <v>0.288</v>
      </c>
      <c r="AN627" s="14" t="n">
        <v>23.251</v>
      </c>
      <c r="AO627" s="14" t="n">
        <v>0.1</v>
      </c>
      <c r="AP627" s="14" t="n">
        <v>1</v>
      </c>
      <c r="AQ627" s="14" t="n">
        <v>0.72</v>
      </c>
      <c r="AR627" s="14" t="n">
        <v>0.132</v>
      </c>
      <c r="AS627" s="14" t="n">
        <v>0.4</v>
      </c>
      <c r="AT627" s="14" t="n">
        <v>1.231</v>
      </c>
      <c r="AU627" s="14" t="n">
        <v>0.1</v>
      </c>
      <c r="AV627" s="14" t="n">
        <v>1</v>
      </c>
      <c r="AW627" s="14" t="n">
        <v>0.734</v>
      </c>
      <c r="AX627" s="14" t="n">
        <v>0.132</v>
      </c>
      <c r="AY627" s="14" t="n">
        <v>0.286</v>
      </c>
      <c r="AZ627" s="14" t="n">
        <v>1.121</v>
      </c>
      <c r="BA627" s="14" t="n">
        <v>0.1</v>
      </c>
      <c r="BB627" s="14" t="n">
        <v>1</v>
      </c>
      <c r="BC627" s="14" t="n">
        <v>0.51</v>
      </c>
      <c r="BD627" s="14" t="n">
        <v>0.132</v>
      </c>
      <c r="BE627" s="14" t="n">
        <v>0.007</v>
      </c>
      <c r="BF627" s="14" t="n">
        <v>0.5610000000000001</v>
      </c>
      <c r="BG627" s="14" t="n">
        <v>0.1</v>
      </c>
      <c r="BH627" s="14" t="n">
        <v>1</v>
      </c>
      <c r="BI627" s="14" t="n">
        <v>0.652</v>
      </c>
      <c r="BJ627" s="14" t="n">
        <v>0.132</v>
      </c>
      <c r="BK627" s="14" t="n">
        <v>0.274</v>
      </c>
      <c r="BL627" s="14" t="n">
        <v>1.019</v>
      </c>
      <c r="BM627" s="14" t="n">
        <v>0.1</v>
      </c>
      <c r="BN627" s="14" t="n">
        <v>1</v>
      </c>
      <c r="BO627" s="14" t="n">
        <v>0</v>
      </c>
      <c r="BP627" s="14" t="n">
        <v>0</v>
      </c>
      <c r="BQ627" s="14" t="n">
        <v>0.185</v>
      </c>
      <c r="BR627" s="14" t="n">
        <v>0</v>
      </c>
      <c r="BS627" s="14" t="n">
        <v>0.333</v>
      </c>
      <c r="BT627" s="14" t="n">
        <v>0</v>
      </c>
      <c r="BU627" s="14" t="n">
        <v>0</v>
      </c>
      <c r="BV627" s="14" t="n">
        <v>0.258</v>
      </c>
      <c r="BW627" s="14" t="n">
        <v>0.1</v>
      </c>
      <c r="BX627" s="14" t="n">
        <v>0.333</v>
      </c>
      <c r="BY627" s="14" t="n">
        <v>13.646</v>
      </c>
      <c r="BZ627" s="14" t="n">
        <v>0</v>
      </c>
      <c r="CA627" s="14" t="n">
        <v>13.646</v>
      </c>
      <c r="CB627" s="14" t="n">
        <v>0</v>
      </c>
      <c r="CC627" s="14" t="n">
        <v>86.38500000000001</v>
      </c>
      <c r="CD627" s="14" t="n">
        <v>7.95</v>
      </c>
      <c r="CE627" s="14" t="n">
        <v>60.985</v>
      </c>
      <c r="CF627" s="14" t="n">
        <v>162.107</v>
      </c>
      <c r="CG627" s="14" t="n">
        <v>0.1</v>
      </c>
      <c r="CH627" s="14" t="n">
        <v>1</v>
      </c>
      <c r="CI627" s="14" t="n">
        <v>0</v>
      </c>
      <c r="CJ627" s="14" t="n">
        <v>0</v>
      </c>
      <c r="CK627" s="14" t="n">
        <v>0</v>
      </c>
      <c r="CL627" s="14" t="n">
        <v>0</v>
      </c>
      <c r="CM627" s="14" t="n">
        <v>0</v>
      </c>
      <c r="CN627" s="14" t="n">
        <v>0</v>
      </c>
      <c r="CO627" s="14" t="n">
        <v>0</v>
      </c>
      <c r="CP627" s="14" t="n">
        <v>0</v>
      </c>
      <c r="CQ627" s="14" t="n">
        <v>1.387</v>
      </c>
      <c r="CR627" s="14" t="n">
        <v>0</v>
      </c>
      <c r="CS627" s="14" t="n">
        <v>3.796</v>
      </c>
      <c r="CT627" s="14" t="n">
        <v>3.509</v>
      </c>
      <c r="CU627" s="14" t="n">
        <v>10.896</v>
      </c>
    </row>
    <row r="628">
      <c r="A628" s="14" t="inlineStr">
        <is>
          <t>PRY2021</t>
        </is>
      </c>
      <c r="B628" s="14" t="inlineStr">
        <is>
          <t>PRY</t>
        </is>
      </c>
      <c r="C628" s="14" t="inlineStr">
        <is>
          <t>PRY</t>
        </is>
      </c>
      <c r="D628" s="14" t="inlineStr">
        <is>
          <t>Paraguay</t>
        </is>
      </c>
      <c r="E628" s="14" t="n">
        <v>2021</v>
      </c>
      <c r="F628" s="14" t="n">
        <v>0.1</v>
      </c>
      <c r="G628" s="14" t="n">
        <v>5.897</v>
      </c>
      <c r="H628" s="14" t="n">
        <v>1.143</v>
      </c>
      <c r="I628" s="14" t="n">
        <v>0</v>
      </c>
      <c r="J628" s="14" t="n">
        <v>5.897</v>
      </c>
      <c r="K628" s="14" t="n">
        <v>0</v>
      </c>
      <c r="L628" s="14" t="n">
        <v>1</v>
      </c>
      <c r="M628" s="14" t="n">
        <v>7.964</v>
      </c>
      <c r="N628" s="14" t="n">
        <v>3.43</v>
      </c>
      <c r="O628" s="14" t="n">
        <v>0</v>
      </c>
      <c r="P628" s="14" t="n">
        <v>7.964</v>
      </c>
      <c r="Q628" s="14" t="n">
        <v>0</v>
      </c>
      <c r="R628" s="14" t="n">
        <v>1</v>
      </c>
      <c r="S628" s="14" t="n">
        <v>11.613</v>
      </c>
      <c r="T628" s="14" t="n">
        <v>6.86</v>
      </c>
      <c r="U628" s="14" t="n">
        <v>0</v>
      </c>
      <c r="V628" s="14" t="n">
        <v>12.775</v>
      </c>
      <c r="W628" s="14" t="n">
        <v>0.1</v>
      </c>
      <c r="X628" s="14" t="n">
        <v>1</v>
      </c>
      <c r="Y628" s="14" t="n">
        <v>17.127</v>
      </c>
      <c r="Z628" s="14" t="n">
        <v>2.304</v>
      </c>
      <c r="AA628" s="14" t="n">
        <v>0</v>
      </c>
      <c r="AB628" s="14" t="n">
        <v>17.127</v>
      </c>
      <c r="AC628" s="14" t="n">
        <v>0</v>
      </c>
      <c r="AD628" s="14" t="n">
        <v>1</v>
      </c>
      <c r="AE628" s="14" t="n">
        <v>18.27</v>
      </c>
      <c r="AF628" s="14" t="n">
        <v>4.278</v>
      </c>
      <c r="AG628" s="14" t="n">
        <v>0</v>
      </c>
      <c r="AH628" s="14" t="n">
        <v>18.27</v>
      </c>
      <c r="AI628" s="14" t="n">
        <v>0</v>
      </c>
      <c r="AJ628" s="14" t="n">
        <v>1</v>
      </c>
      <c r="AK628" s="14" t="n">
        <v>25.13</v>
      </c>
      <c r="AL628" s="14" t="n">
        <v>13.503</v>
      </c>
      <c r="AM628" s="14" t="n">
        <v>0</v>
      </c>
      <c r="AN628" s="14" t="n">
        <v>27.643</v>
      </c>
      <c r="AO628" s="14" t="n">
        <v>0.1</v>
      </c>
      <c r="AP628" s="14" t="n">
        <v>1</v>
      </c>
      <c r="AQ628" s="14" t="n">
        <v>0.649</v>
      </c>
      <c r="AR628" s="14" t="n">
        <v>0.114</v>
      </c>
      <c r="AS628" s="14" t="n">
        <v>0.237</v>
      </c>
      <c r="AT628" s="14" t="n">
        <v>0.886</v>
      </c>
      <c r="AU628" s="14" t="n">
        <v>0</v>
      </c>
      <c r="AV628" s="14" t="n">
        <v>1</v>
      </c>
      <c r="AW628" s="14" t="n">
        <v>0.577</v>
      </c>
      <c r="AX628" s="14" t="n">
        <v>0.114</v>
      </c>
      <c r="AY628" s="14" t="n">
        <v>0.224</v>
      </c>
      <c r="AZ628" s="14" t="n">
        <v>0.801</v>
      </c>
      <c r="BA628" s="14" t="n">
        <v>0</v>
      </c>
      <c r="BB628" s="14" t="n">
        <v>1</v>
      </c>
      <c r="BC628" s="14" t="n">
        <v>0.458</v>
      </c>
      <c r="BD628" s="14" t="n">
        <v>0.114</v>
      </c>
      <c r="BE628" s="14" t="n">
        <v>0.089</v>
      </c>
      <c r="BF628" s="14" t="n">
        <v>0.547</v>
      </c>
      <c r="BG628" s="14" t="n">
        <v>0</v>
      </c>
      <c r="BH628" s="14" t="n">
        <v>1</v>
      </c>
      <c r="BI628" s="14" t="n">
        <v>0.491</v>
      </c>
      <c r="BJ628" s="14" t="n">
        <v>0.114</v>
      </c>
      <c r="BK628" s="14" t="n">
        <v>0.55</v>
      </c>
      <c r="BL628" s="14" t="n">
        <v>1.041</v>
      </c>
      <c r="BM628" s="14" t="n">
        <v>0</v>
      </c>
      <c r="BN628" s="14" t="n">
        <v>1</v>
      </c>
      <c r="BO628" s="14" t="n">
        <v>0</v>
      </c>
      <c r="BP628" s="14" t="n">
        <v>0</v>
      </c>
      <c r="BQ628" s="14" t="n">
        <v>0.061</v>
      </c>
      <c r="BR628" s="14" t="n">
        <v>0</v>
      </c>
      <c r="BS628" s="14" t="n">
        <v>0.833</v>
      </c>
      <c r="BT628" s="14" t="n">
        <v>0</v>
      </c>
      <c r="BU628" s="14" t="n">
        <v>0</v>
      </c>
      <c r="BV628" s="14" t="n">
        <v>0.057</v>
      </c>
      <c r="BW628" s="14" t="n">
        <v>0.1</v>
      </c>
      <c r="BX628" s="14" t="n">
        <v>0.833</v>
      </c>
      <c r="BY628" s="14" t="n">
        <v>11.787</v>
      </c>
      <c r="BZ628" s="14" t="n">
        <v>0</v>
      </c>
      <c r="CA628" s="14" t="n">
        <v>11.787</v>
      </c>
      <c r="CB628" s="14" t="n">
        <v>0</v>
      </c>
      <c r="CC628" s="14" t="n">
        <v>78.125</v>
      </c>
      <c r="CD628" s="14" t="n">
        <v>7.95</v>
      </c>
      <c r="CE628" s="14" t="n">
        <v>78.56399999999999</v>
      </c>
      <c r="CF628" s="14" t="n">
        <v>172.358</v>
      </c>
      <c r="CG628" s="14" t="n">
        <v>0.1</v>
      </c>
      <c r="CH628" s="14" t="n">
        <v>1</v>
      </c>
      <c r="CI628" s="14" t="n">
        <v>0</v>
      </c>
      <c r="CJ628" s="14" t="n">
        <v>0</v>
      </c>
      <c r="CK628" s="14" t="n">
        <v>0</v>
      </c>
      <c r="CL628" s="14" t="n">
        <v>0</v>
      </c>
      <c r="CM628" s="14" t="n">
        <v>0</v>
      </c>
      <c r="CN628" s="14" t="n">
        <v>0</v>
      </c>
      <c r="CO628" s="14" t="n">
        <v>0</v>
      </c>
      <c r="CP628" s="14" t="n">
        <v>0</v>
      </c>
      <c r="CQ628" s="14" t="n">
        <v>1.198</v>
      </c>
      <c r="CR628" s="14" t="n">
        <v>0</v>
      </c>
      <c r="CS628" s="14" t="n">
        <v>4.776</v>
      </c>
      <c r="CT628" s="14" t="n">
        <v>4.753</v>
      </c>
      <c r="CU628" s="14" t="n">
        <v>15.983</v>
      </c>
    </row>
    <row r="629">
      <c r="A629" s="14" t="inlineStr">
        <is>
          <t>PRY2022</t>
        </is>
      </c>
      <c r="B629" s="14" t="inlineStr">
        <is>
          <t>PRY</t>
        </is>
      </c>
      <c r="C629" s="14" t="inlineStr">
        <is>
          <t>PRY</t>
        </is>
      </c>
      <c r="D629" s="14" t="inlineStr">
        <is>
          <t>Paraguay</t>
        </is>
      </c>
      <c r="E629" s="14" t="n">
        <v>2022</v>
      </c>
      <c r="F629" s="14" t="n">
        <v>0.1</v>
      </c>
      <c r="G629" s="14" t="n">
        <v>11.72</v>
      </c>
      <c r="H629" s="14" t="n">
        <v>1.235</v>
      </c>
      <c r="I629" s="14" t="n">
        <v>0</v>
      </c>
      <c r="J629" s="14" t="n">
        <v>11.72</v>
      </c>
      <c r="K629" s="14" t="n">
        <v>0</v>
      </c>
      <c r="L629" s="14" t="n">
        <v>1</v>
      </c>
      <c r="M629" s="14" t="n">
        <v>9.782999999999999</v>
      </c>
      <c r="N629" s="14" t="n">
        <v>3.704</v>
      </c>
      <c r="O629" s="14" t="n">
        <v>0</v>
      </c>
      <c r="P629" s="14" t="n">
        <v>9.782999999999999</v>
      </c>
      <c r="Q629" s="14" t="n">
        <v>0</v>
      </c>
      <c r="R629" s="14" t="n">
        <v>1</v>
      </c>
      <c r="S629" s="14" t="n">
        <v>17.893</v>
      </c>
      <c r="T629" s="14" t="n">
        <v>7.408</v>
      </c>
      <c r="U629" s="14" t="n">
        <v>0.132</v>
      </c>
      <c r="V629" s="14" t="n">
        <v>19.683</v>
      </c>
      <c r="W629" s="14" t="n">
        <v>0.1</v>
      </c>
      <c r="X629" s="14" t="n">
        <v>1</v>
      </c>
      <c r="Y629" s="14" t="n">
        <v>30.728</v>
      </c>
      <c r="Z629" s="14" t="n">
        <v>4.133</v>
      </c>
      <c r="AA629" s="14" t="n">
        <v>0</v>
      </c>
      <c r="AB629" s="14" t="n">
        <v>30.728</v>
      </c>
      <c r="AC629" s="14" t="n">
        <v>0</v>
      </c>
      <c r="AD629" s="14" t="n">
        <v>1</v>
      </c>
      <c r="AE629" s="14" t="n">
        <v>31.963</v>
      </c>
      <c r="AF629" s="14" t="n">
        <v>7.485</v>
      </c>
      <c r="AG629" s="14" t="n">
        <v>0</v>
      </c>
      <c r="AH629" s="14" t="n">
        <v>31.963</v>
      </c>
      <c r="AI629" s="14" t="n">
        <v>0</v>
      </c>
      <c r="AJ629" s="14" t="n">
        <v>1</v>
      </c>
      <c r="AK629" s="14" t="n">
        <v>39.371</v>
      </c>
      <c r="AL629" s="14" t="n">
        <v>21.155</v>
      </c>
      <c r="AM629" s="14" t="n">
        <v>0.291</v>
      </c>
      <c r="AN629" s="14" t="n">
        <v>43.308</v>
      </c>
      <c r="AO629" s="14" t="n">
        <v>0.1</v>
      </c>
      <c r="AP629" s="14" t="n">
        <v>1</v>
      </c>
      <c r="AQ629" s="14" t="n">
        <v>0.896</v>
      </c>
      <c r="AR629" s="14" t="n">
        <v>0.123</v>
      </c>
      <c r="AS629" s="14" t="n">
        <v>0.211</v>
      </c>
      <c r="AT629" s="14" t="n">
        <v>1.107</v>
      </c>
      <c r="AU629" s="14" t="n">
        <v>0</v>
      </c>
      <c r="AV629" s="14" t="n">
        <v>1</v>
      </c>
      <c r="AW629" s="14" t="n">
        <v>0.89</v>
      </c>
      <c r="AX629" s="14" t="n">
        <v>0.123</v>
      </c>
      <c r="AY629" s="14" t="n">
        <v>0.149</v>
      </c>
      <c r="AZ629" s="14" t="n">
        <v>1.039</v>
      </c>
      <c r="BA629" s="14" t="n">
        <v>0</v>
      </c>
      <c r="BB629" s="14" t="n">
        <v>1</v>
      </c>
      <c r="BC629" s="14" t="n">
        <v>0.62</v>
      </c>
      <c r="BD629" s="14" t="n">
        <v>0.123</v>
      </c>
      <c r="BE629" s="14" t="n">
        <v>0.096</v>
      </c>
      <c r="BF629" s="14" t="n">
        <v>0.716</v>
      </c>
      <c r="BG629" s="14" t="n">
        <v>0</v>
      </c>
      <c r="BH629" s="14" t="n">
        <v>1</v>
      </c>
      <c r="BI629" s="14" t="n">
        <v>0.608</v>
      </c>
      <c r="BJ629" s="14" t="n">
        <v>0.123</v>
      </c>
      <c r="BK629" s="14" t="n">
        <v>0.594</v>
      </c>
      <c r="BL629" s="14" t="n">
        <v>1.201</v>
      </c>
      <c r="BM629" s="14" t="n">
        <v>0</v>
      </c>
      <c r="BN629" s="14" t="n">
        <v>1</v>
      </c>
      <c r="BO629" s="14" t="n">
        <v>0</v>
      </c>
      <c r="BP629" s="14" t="n">
        <v>0</v>
      </c>
      <c r="BQ629" s="14" t="n">
        <v>0.04</v>
      </c>
      <c r="BR629" s="14" t="n">
        <v>0</v>
      </c>
      <c r="BS629" s="14" t="n">
        <v>0.833</v>
      </c>
      <c r="BT629" s="14" t="n">
        <v>0</v>
      </c>
      <c r="BU629" s="14" t="n">
        <v>0</v>
      </c>
      <c r="BV629" s="14" t="n">
        <v>0.034</v>
      </c>
      <c r="BW629" s="14" t="n">
        <v>0.1</v>
      </c>
      <c r="BX629" s="14" t="n">
        <v>0.833</v>
      </c>
      <c r="BY629" s="14" t="n">
        <v>12.729</v>
      </c>
      <c r="BZ629" s="14" t="n">
        <v>0</v>
      </c>
      <c r="CA629" s="14" t="n">
        <v>12.729</v>
      </c>
      <c r="CB629" s="14" t="n">
        <v>0</v>
      </c>
      <c r="CC629" s="14" t="n">
        <v>97.90000000000001</v>
      </c>
      <c r="CD629" s="14" t="n">
        <v>7.95</v>
      </c>
      <c r="CE629" s="14" t="n">
        <v>84.95699999999999</v>
      </c>
      <c r="CF629" s="14" t="n">
        <v>199.665</v>
      </c>
      <c r="CG629" s="14" t="n">
        <v>0.1</v>
      </c>
      <c r="CH629" s="14" t="n">
        <v>1</v>
      </c>
      <c r="CI629" s="14" t="n">
        <v>0</v>
      </c>
      <c r="CJ629" s="14" t="n">
        <v>0</v>
      </c>
      <c r="CK629" s="14" t="n">
        <v>0</v>
      </c>
      <c r="CL629" s="14" t="n">
        <v>0</v>
      </c>
      <c r="CM629" s="14" t="n">
        <v>0</v>
      </c>
      <c r="CN629" s="14" t="n">
        <v>0</v>
      </c>
      <c r="CO629" s="14" t="n">
        <v>0</v>
      </c>
      <c r="CP629" s="14" t="n">
        <v>0</v>
      </c>
      <c r="CQ629" s="14" t="n">
        <v>1.294</v>
      </c>
      <c r="CR629" s="14" t="n">
        <v>0</v>
      </c>
      <c r="CS629" s="14" t="n">
        <v>5.158</v>
      </c>
      <c r="CT629" s="14" t="n">
        <v>10.485</v>
      </c>
      <c r="CU629" s="14" t="n">
        <v>29.494</v>
      </c>
    </row>
    <row r="630">
      <c r="A630" s="14" t="inlineStr">
        <is>
          <t>PRY2023</t>
        </is>
      </c>
      <c r="B630" s="14" t="inlineStr">
        <is>
          <t>PRY</t>
        </is>
      </c>
      <c r="C630" s="14" t="inlineStr">
        <is>
          <t>PRY</t>
        </is>
      </c>
      <c r="D630" s="14" t="inlineStr">
        <is>
          <t>Paraguay</t>
        </is>
      </c>
      <c r="E630" s="14" t="n">
        <v>2023</v>
      </c>
      <c r="F630" s="14" t="n">
        <v>0.1</v>
      </c>
      <c r="G630" s="14" t="n">
        <v>6.147</v>
      </c>
      <c r="H630" s="14" t="n">
        <v>1.286</v>
      </c>
      <c r="I630" s="14" t="n">
        <v>0</v>
      </c>
      <c r="J630" s="14" t="n">
        <v>6.147</v>
      </c>
      <c r="K630" s="14" t="n">
        <v>0</v>
      </c>
      <c r="L630" s="14" t="n">
        <v>1</v>
      </c>
      <c r="M630" s="14" t="n">
        <v>7.886</v>
      </c>
      <c r="N630" s="14" t="n">
        <v>3.857</v>
      </c>
      <c r="O630" s="14" t="n">
        <v>0</v>
      </c>
      <c r="P630" s="14" t="n">
        <v>7.886</v>
      </c>
      <c r="Q630" s="14" t="n">
        <v>0</v>
      </c>
      <c r="R630" s="14" t="n">
        <v>1</v>
      </c>
      <c r="S630" s="14" t="n">
        <v>12.575</v>
      </c>
      <c r="T630" s="14" t="n">
        <v>7.714</v>
      </c>
      <c r="U630" s="14" t="n">
        <v>0.139</v>
      </c>
      <c r="V630" s="14" t="n">
        <v>13.833</v>
      </c>
      <c r="W630" s="14" t="n">
        <v>0.1</v>
      </c>
      <c r="X630" s="14" t="n">
        <v>1</v>
      </c>
      <c r="Y630" s="14" t="n">
        <v>12.478</v>
      </c>
      <c r="Z630" s="14" t="n">
        <v>1.678</v>
      </c>
      <c r="AA630" s="14" t="n">
        <v>0</v>
      </c>
      <c r="AB630" s="14" t="n">
        <v>12.478</v>
      </c>
      <c r="AC630" s="14" t="n">
        <v>0</v>
      </c>
      <c r="AD630" s="14" t="n">
        <v>1</v>
      </c>
      <c r="AE630" s="14" t="n">
        <v>13.763</v>
      </c>
      <c r="AF630" s="14" t="n">
        <v>3.223</v>
      </c>
      <c r="AG630" s="14" t="n">
        <v>0</v>
      </c>
      <c r="AH630" s="14" t="n">
        <v>13.763</v>
      </c>
      <c r="AI630" s="14" t="n">
        <v>0</v>
      </c>
      <c r="AJ630" s="14" t="n">
        <v>1</v>
      </c>
      <c r="AK630" s="14" t="n">
        <v>21.477</v>
      </c>
      <c r="AL630" s="14" t="n">
        <v>11.54</v>
      </c>
      <c r="AM630" s="14" t="n">
        <v>0.238</v>
      </c>
      <c r="AN630" s="14" t="n">
        <v>23.625</v>
      </c>
      <c r="AO630" s="14" t="n">
        <v>0.1</v>
      </c>
      <c r="AP630" s="14" t="n">
        <v>1</v>
      </c>
      <c r="AQ630" s="14" t="n">
        <v>0.791</v>
      </c>
      <c r="AR630" s="14" t="n">
        <v>0.129</v>
      </c>
      <c r="AS630" s="14" t="n">
        <v>0.124</v>
      </c>
      <c r="AT630" s="14" t="n">
        <v>0.915</v>
      </c>
      <c r="AU630" s="14" t="n">
        <v>0</v>
      </c>
      <c r="AV630" s="14" t="n">
        <v>1</v>
      </c>
      <c r="AW630" s="14" t="n">
        <v>0.618</v>
      </c>
      <c r="AX630" s="14" t="n">
        <v>0.129</v>
      </c>
      <c r="AY630" s="14" t="n">
        <v>0.442</v>
      </c>
      <c r="AZ630" s="14" t="n">
        <v>1.06</v>
      </c>
      <c r="BA630" s="14" t="n">
        <v>0</v>
      </c>
      <c r="BB630" s="14" t="n">
        <v>1</v>
      </c>
      <c r="BC630" s="14" t="n">
        <v>0.554</v>
      </c>
      <c r="BD630" s="14" t="n">
        <v>0.129</v>
      </c>
      <c r="BE630" s="14" t="n">
        <v>0.1</v>
      </c>
      <c r="BF630" s="14" t="n">
        <v>0.655</v>
      </c>
      <c r="BG630" s="14" t="n">
        <v>0</v>
      </c>
      <c r="BH630" s="14" t="n">
        <v>1</v>
      </c>
      <c r="BI630" s="14" t="n">
        <v>0.5570000000000001</v>
      </c>
      <c r="BJ630" s="14" t="n">
        <v>0.129</v>
      </c>
      <c r="BK630" s="14" t="n">
        <v>0.618</v>
      </c>
      <c r="BL630" s="14" t="n">
        <v>1.176</v>
      </c>
      <c r="BM630" s="14" t="n">
        <v>0</v>
      </c>
      <c r="BN630" s="14" t="n">
        <v>1</v>
      </c>
      <c r="BO630" s="14" t="n">
        <v>0</v>
      </c>
      <c r="BP630" s="14" t="n">
        <v>0</v>
      </c>
      <c r="BQ630" s="14" t="n">
        <v>0.04</v>
      </c>
      <c r="BR630" s="14" t="n">
        <v>0</v>
      </c>
      <c r="BS630" s="14" t="n">
        <v>0.833</v>
      </c>
      <c r="BT630" s="14" t="n">
        <v>0</v>
      </c>
      <c r="BU630" s="14" t="n">
        <v>0</v>
      </c>
      <c r="BV630" s="14" t="n">
        <v>0.035</v>
      </c>
      <c r="BW630" s="14" t="n">
        <v>0.1</v>
      </c>
      <c r="BX630" s="14" t="n">
        <v>0.833</v>
      </c>
      <c r="BY630" s="14" t="n">
        <v>13.254</v>
      </c>
      <c r="BZ630" s="14" t="n">
        <v>0</v>
      </c>
      <c r="CA630" s="14" t="n">
        <v>13.254</v>
      </c>
      <c r="CB630" s="14" t="n">
        <v>0</v>
      </c>
      <c r="CC630" s="14" t="n">
        <v>83.248</v>
      </c>
      <c r="CD630" s="14" t="n">
        <v>7.95</v>
      </c>
      <c r="CE630" s="14" t="n">
        <v>90.669</v>
      </c>
      <c r="CF630" s="14" t="n">
        <v>189.213</v>
      </c>
      <c r="CG630" s="14" t="n">
        <v>0.1</v>
      </c>
      <c r="CH630" s="14" t="n">
        <v>1</v>
      </c>
      <c r="CI630" s="14" t="n">
        <v>0</v>
      </c>
      <c r="CJ630" s="14" t="n">
        <v>0</v>
      </c>
      <c r="CK630" s="14" t="n">
        <v>0</v>
      </c>
      <c r="CL630" s="14" t="n">
        <v>0</v>
      </c>
      <c r="CM630" s="14" t="n">
        <v>0</v>
      </c>
      <c r="CN630" s="14" t="n">
        <v>0</v>
      </c>
      <c r="CO630" s="14" t="n">
        <v>0</v>
      </c>
      <c r="CP630" s="14" t="n">
        <v>0</v>
      </c>
      <c r="CQ630" s="14" t="n">
        <v>1.348</v>
      </c>
      <c r="CR630" s="14" t="n">
        <v>0</v>
      </c>
      <c r="CS630" s="14" t="n">
        <v>5.37</v>
      </c>
      <c r="CT630" s="14" t="n">
        <v>4.861</v>
      </c>
      <c r="CU630" s="14" t="n">
        <v>11.192</v>
      </c>
    </row>
    <row r="631">
      <c r="A631" s="14" t="inlineStr">
        <is>
          <t>PRY2024</t>
        </is>
      </c>
      <c r="B631" s="14" t="inlineStr">
        <is>
          <t>PRY</t>
        </is>
      </c>
      <c r="C631" s="14" t="inlineStr">
        <is>
          <t>PRY</t>
        </is>
      </c>
      <c r="D631" s="14" t="inlineStr">
        <is>
          <t>Paraguay</t>
        </is>
      </c>
      <c r="E631" s="14" t="n">
        <v>2024</v>
      </c>
      <c r="F631" s="14" t="n">
        <v>0.1</v>
      </c>
      <c r="G631" s="14" t="n">
        <v>5.575</v>
      </c>
      <c r="H631" s="14" t="n">
        <v>1.324</v>
      </c>
      <c r="I631" s="14" t="n">
        <v>0</v>
      </c>
      <c r="J631" s="14" t="n">
        <v>5.575</v>
      </c>
      <c r="K631" s="14" t="n">
        <v>0</v>
      </c>
      <c r="L631" s="14" t="n">
        <v>1</v>
      </c>
      <c r="M631" s="14" t="n">
        <v>7.124</v>
      </c>
      <c r="N631" s="14" t="n">
        <v>3.971</v>
      </c>
      <c r="O631" s="14" t="n">
        <v>0</v>
      </c>
      <c r="P631" s="14" t="n">
        <v>7.124</v>
      </c>
      <c r="Q631" s="14" t="n">
        <v>0</v>
      </c>
      <c r="R631" s="14" t="n">
        <v>1</v>
      </c>
      <c r="S631" s="14" t="n">
        <v>12.193</v>
      </c>
      <c r="T631" s="14" t="n">
        <v>7.942</v>
      </c>
      <c r="U631" s="14" t="n">
        <v>0.166</v>
      </c>
      <c r="V631" s="14" t="n">
        <v>13.412</v>
      </c>
      <c r="W631" s="14" t="n">
        <v>0.1</v>
      </c>
      <c r="X631" s="14" t="n">
        <v>1</v>
      </c>
      <c r="Y631" s="14" t="n">
        <v>11.447</v>
      </c>
      <c r="Z631" s="14" t="n">
        <v>1.54</v>
      </c>
      <c r="AA631" s="14" t="n">
        <v>0</v>
      </c>
      <c r="AB631" s="14" t="n">
        <v>11.447</v>
      </c>
      <c r="AC631" s="14" t="n">
        <v>0</v>
      </c>
      <c r="AD631" s="14" t="n">
        <v>1</v>
      </c>
      <c r="AE631" s="14" t="n">
        <v>12.771</v>
      </c>
      <c r="AF631" s="14" t="n">
        <v>2.991</v>
      </c>
      <c r="AG631" s="14" t="n">
        <v>0</v>
      </c>
      <c r="AH631" s="14" t="n">
        <v>12.771</v>
      </c>
      <c r="AI631" s="14" t="n">
        <v>0</v>
      </c>
      <c r="AJ631" s="14" t="n">
        <v>1</v>
      </c>
      <c r="AK631" s="14" t="n">
        <v>20.712</v>
      </c>
      <c r="AL631" s="14" t="n">
        <v>11.129</v>
      </c>
      <c r="AM631" s="14" t="n">
        <v>0.282</v>
      </c>
      <c r="AN631" s="14" t="n">
        <v>22.784</v>
      </c>
      <c r="AO631" s="14" t="n">
        <v>0.1</v>
      </c>
      <c r="AP631" s="14" t="n">
        <v>1</v>
      </c>
      <c r="AQ631" s="14" t="n">
        <v>0.756</v>
      </c>
      <c r="AR631" s="14" t="n">
        <v>0.132</v>
      </c>
      <c r="AS631" s="14" t="n">
        <v>-0.024</v>
      </c>
      <c r="AT631" s="14" t="n">
        <v>0.732</v>
      </c>
      <c r="AU631" s="14" t="n">
        <v>0</v>
      </c>
      <c r="AV631" s="14" t="n">
        <v>1</v>
      </c>
      <c r="AW631" s="14" t="n">
        <v>0.655</v>
      </c>
      <c r="AX631" s="14" t="n">
        <v>0.132</v>
      </c>
      <c r="AY631" s="14" t="n">
        <v>0.362</v>
      </c>
      <c r="AZ631" s="14" t="n">
        <v>1.017</v>
      </c>
      <c r="BA631" s="14" t="n">
        <v>0</v>
      </c>
      <c r="BB631" s="14" t="n">
        <v>1</v>
      </c>
      <c r="BC631" s="14" t="n">
        <v>0.534</v>
      </c>
      <c r="BD631" s="14" t="n">
        <v>0.132</v>
      </c>
      <c r="BE631" s="14" t="n">
        <v>0.103</v>
      </c>
      <c r="BF631" s="14" t="n">
        <v>0.637</v>
      </c>
      <c r="BG631" s="14" t="n">
        <v>0</v>
      </c>
      <c r="BH631" s="14" t="n">
        <v>1</v>
      </c>
      <c r="BI631" s="14" t="n">
        <v>0.5679999999999999</v>
      </c>
      <c r="BJ631" s="14" t="n">
        <v>0.132</v>
      </c>
      <c r="BK631" s="14" t="n">
        <v>0.637</v>
      </c>
      <c r="BL631" s="14" t="n">
        <v>1.204</v>
      </c>
      <c r="BM631" s="14" t="n">
        <v>0</v>
      </c>
      <c r="BN631" s="14" t="n">
        <v>1</v>
      </c>
      <c r="BO631" s="14" t="n">
        <v>0</v>
      </c>
      <c r="BP631" s="14" t="n">
        <v>0</v>
      </c>
      <c r="BQ631" s="14" t="n">
        <v>0.041</v>
      </c>
      <c r="BR631" s="14" t="n">
        <v>0</v>
      </c>
      <c r="BS631" s="14" t="n">
        <v>0.833</v>
      </c>
      <c r="BT631" s="14" t="n">
        <v>0</v>
      </c>
      <c r="BU631" s="14" t="n">
        <v>0</v>
      </c>
      <c r="BV631" s="14" t="n">
        <v>0.046</v>
      </c>
      <c r="BW631" s="14" t="n">
        <v>0.1</v>
      </c>
      <c r="BX631" s="14" t="n">
        <v>0.833</v>
      </c>
      <c r="BY631" s="14" t="n">
        <v>13.646</v>
      </c>
      <c r="BZ631" s="14" t="n">
        <v>0</v>
      </c>
      <c r="CA631" s="14" t="n">
        <v>13.646</v>
      </c>
      <c r="CB631" s="14" t="n">
        <v>0</v>
      </c>
      <c r="CC631" s="14" t="n">
        <v>82.58799999999999</v>
      </c>
      <c r="CD631" s="14" t="n">
        <v>7.95</v>
      </c>
      <c r="CE631" s="14" t="n">
        <v>94.041</v>
      </c>
      <c r="CF631" s="14" t="n">
        <v>191.681</v>
      </c>
      <c r="CG631" s="14" t="n">
        <v>0.1</v>
      </c>
      <c r="CH631" s="14" t="n">
        <v>1</v>
      </c>
      <c r="CI631" s="14" t="n">
        <v>0</v>
      </c>
      <c r="CJ631" s="14" t="n">
        <v>0</v>
      </c>
      <c r="CK631" s="14" t="n">
        <v>0</v>
      </c>
      <c r="CL631" s="14" t="n">
        <v>0</v>
      </c>
      <c r="CM631" s="14" t="n">
        <v>0</v>
      </c>
      <c r="CN631" s="14" t="n">
        <v>0</v>
      </c>
      <c r="CO631" s="14" t="n">
        <v>0</v>
      </c>
      <c r="CP631" s="14" t="n">
        <v>0</v>
      </c>
      <c r="CQ631" s="14" t="n">
        <v>1.387</v>
      </c>
      <c r="CR631" s="14" t="n">
        <v>0</v>
      </c>
      <c r="CS631" s="14" t="n">
        <v>5.529</v>
      </c>
      <c r="CT631" s="14" t="n">
        <v>4.251</v>
      </c>
      <c r="CU631" s="14" t="n">
        <v>10.123</v>
      </c>
    </row>
    <row r="632">
      <c r="A632" s="14" t="inlineStr">
        <is>
          <t>PER2021</t>
        </is>
      </c>
      <c r="B632" s="14" t="inlineStr">
        <is>
          <t>PER</t>
        </is>
      </c>
      <c r="C632" s="14" t="inlineStr">
        <is>
          <t>PER</t>
        </is>
      </c>
      <c r="D632" s="14" t="inlineStr">
        <is>
          <t>Peru</t>
        </is>
      </c>
      <c r="E632" s="14" t="n">
        <v>2021</v>
      </c>
      <c r="F632" s="14" t="n">
        <v>0.18</v>
      </c>
      <c r="G632" s="14" t="n">
        <v>3.135</v>
      </c>
      <c r="H632" s="14" t="n">
        <v>0.761</v>
      </c>
      <c r="I632" s="14" t="n">
        <v>0.485</v>
      </c>
      <c r="J632" s="14" t="n">
        <v>3.62</v>
      </c>
      <c r="K632" s="14" t="n">
        <v>0</v>
      </c>
      <c r="L632" s="14" t="n">
        <v>1</v>
      </c>
      <c r="M632" s="14" t="n">
        <v>4.584</v>
      </c>
      <c r="N632" s="14" t="n">
        <v>2.282</v>
      </c>
      <c r="O632" s="14" t="n">
        <v>0.451</v>
      </c>
      <c r="P632" s="14" t="n">
        <v>5.035</v>
      </c>
      <c r="Q632" s="14" t="n">
        <v>0</v>
      </c>
      <c r="R632" s="14" t="n">
        <v>1</v>
      </c>
      <c r="S632" s="14" t="n">
        <v>6.938</v>
      </c>
      <c r="T632" s="14" t="n">
        <v>4.564</v>
      </c>
      <c r="U632" s="14" t="n">
        <v>0.485</v>
      </c>
      <c r="V632" s="14" t="n">
        <v>8.76</v>
      </c>
      <c r="W632" s="14" t="n">
        <v>0.18</v>
      </c>
      <c r="X632" s="14" t="n">
        <v>1</v>
      </c>
      <c r="Y632" s="14" t="n">
        <v>4.539</v>
      </c>
      <c r="Z632" s="14" t="n">
        <v>0.498</v>
      </c>
      <c r="AA632" s="14" t="n">
        <v>0</v>
      </c>
      <c r="AB632" s="14" t="n">
        <v>4.539</v>
      </c>
      <c r="AC632" s="14" t="n">
        <v>0</v>
      </c>
      <c r="AD632" s="14" t="n">
        <v>1</v>
      </c>
      <c r="AE632" s="14" t="n">
        <v>5.111</v>
      </c>
      <c r="AF632" s="14" t="n">
        <v>0.994</v>
      </c>
      <c r="AG632" s="14" t="n">
        <v>0</v>
      </c>
      <c r="AH632" s="14" t="n">
        <v>5.111</v>
      </c>
      <c r="AI632" s="14" t="n">
        <v>0</v>
      </c>
      <c r="AJ632" s="14" t="n">
        <v>1</v>
      </c>
      <c r="AK632" s="14" t="n">
        <v>8.541</v>
      </c>
      <c r="AL632" s="14" t="n">
        <v>4.029</v>
      </c>
      <c r="AM632" s="14" t="n">
        <v>0</v>
      </c>
      <c r="AN632" s="14" t="n">
        <v>10.078</v>
      </c>
      <c r="AO632" s="14" t="n">
        <v>0.18</v>
      </c>
      <c r="AP632" s="14" t="n">
        <v>1</v>
      </c>
      <c r="AQ632" s="14" t="n">
        <v>0.649</v>
      </c>
      <c r="AR632" s="14" t="n">
        <v>0.114</v>
      </c>
      <c r="AS632" s="14" t="n">
        <v>0.193</v>
      </c>
      <c r="AT632" s="14" t="n">
        <v>0.993</v>
      </c>
      <c r="AU632" s="14" t="n">
        <v>0.18</v>
      </c>
      <c r="AV632" s="14" t="n">
        <v>1</v>
      </c>
      <c r="AW632" s="14" t="n">
        <v>0.577</v>
      </c>
      <c r="AX632" s="14" t="n">
        <v>0.114</v>
      </c>
      <c r="AY632" s="14" t="n">
        <v>0.256</v>
      </c>
      <c r="AZ632" s="14" t="n">
        <v>0.983</v>
      </c>
      <c r="BA632" s="14" t="n">
        <v>0.18</v>
      </c>
      <c r="BB632" s="14" t="n">
        <v>1</v>
      </c>
      <c r="BC632" s="14" t="n">
        <v>0.458</v>
      </c>
      <c r="BD632" s="14" t="n">
        <v>0.114</v>
      </c>
      <c r="BE632" s="14" t="n">
        <v>0.08599999999999999</v>
      </c>
      <c r="BF632" s="14" t="n">
        <v>0.642</v>
      </c>
      <c r="BG632" s="14" t="n">
        <v>0.18</v>
      </c>
      <c r="BH632" s="14" t="n">
        <v>1</v>
      </c>
      <c r="BI632" s="14" t="n">
        <v>0.491</v>
      </c>
      <c r="BJ632" s="14" t="n">
        <v>0.114</v>
      </c>
      <c r="BK632" s="14" t="n">
        <v>0.336</v>
      </c>
      <c r="BL632" s="14" t="n">
        <v>0.976</v>
      </c>
      <c r="BM632" s="14" t="n">
        <v>0.18</v>
      </c>
      <c r="BN632" s="14" t="n">
        <v>1</v>
      </c>
      <c r="BO632" s="14" t="n">
        <v>0</v>
      </c>
      <c r="BP632" s="14" t="n">
        <v>0</v>
      </c>
      <c r="BQ632" s="14" t="n">
        <v>0.091</v>
      </c>
      <c r="BR632" s="14" t="n">
        <v>0</v>
      </c>
      <c r="BS632" s="14" t="n">
        <v>1</v>
      </c>
      <c r="BT632" s="14" t="n">
        <v>0</v>
      </c>
      <c r="BU632" s="14" t="n">
        <v>0</v>
      </c>
      <c r="BV632" s="14" t="n">
        <v>0.153</v>
      </c>
      <c r="BW632" s="14" t="n">
        <v>0.18</v>
      </c>
      <c r="BX632" s="14" t="n">
        <v>0.833</v>
      </c>
      <c r="BY632" s="14" t="n">
        <v>11.787</v>
      </c>
      <c r="BZ632" s="14" t="n">
        <v>0</v>
      </c>
      <c r="CA632" s="14" t="n">
        <v>11.787</v>
      </c>
      <c r="CB632" s="14" t="n">
        <v>0</v>
      </c>
      <c r="CC632" s="14" t="n">
        <v>78.125</v>
      </c>
      <c r="CD632" s="14" t="n">
        <v>7.95</v>
      </c>
      <c r="CE632" s="14" t="n">
        <v>21.472</v>
      </c>
      <c r="CF632" s="14" t="n">
        <v>117.525</v>
      </c>
      <c r="CG632" s="14" t="n">
        <v>0.18</v>
      </c>
      <c r="CH632" s="14" t="n">
        <v>1</v>
      </c>
      <c r="CI632" s="14" t="n">
        <v>0</v>
      </c>
      <c r="CJ632" s="14" t="n">
        <v>0</v>
      </c>
      <c r="CK632" s="14" t="n">
        <v>0</v>
      </c>
      <c r="CL632" s="14" t="n">
        <v>0</v>
      </c>
      <c r="CM632" s="14" t="n">
        <v>0</v>
      </c>
      <c r="CN632" s="14" t="n">
        <v>0</v>
      </c>
      <c r="CO632" s="14" t="n">
        <v>0</v>
      </c>
      <c r="CP632" s="14" t="n">
        <v>0.669</v>
      </c>
      <c r="CQ632" s="14" t="n">
        <v>1.198</v>
      </c>
      <c r="CR632" s="14" t="n">
        <v>1</v>
      </c>
      <c r="CS632" s="14" t="n">
        <v>3.967</v>
      </c>
      <c r="CT632" s="14" t="n">
        <v>4.753</v>
      </c>
      <c r="CU632" s="14" t="n">
        <v>14.129</v>
      </c>
    </row>
    <row r="633">
      <c r="A633" s="14" t="inlineStr">
        <is>
          <t>PER2022</t>
        </is>
      </c>
      <c r="B633" s="14" t="inlineStr">
        <is>
          <t>PER</t>
        </is>
      </c>
      <c r="C633" s="14" t="inlineStr">
        <is>
          <t>PER</t>
        </is>
      </c>
      <c r="D633" s="14" t="inlineStr">
        <is>
          <t>Peru</t>
        </is>
      </c>
      <c r="E633" s="14" t="n">
        <v>2022</v>
      </c>
      <c r="F633" s="14" t="n">
        <v>0.18</v>
      </c>
      <c r="G633" s="14" t="n">
        <v>6.429</v>
      </c>
      <c r="H633" s="14" t="n">
        <v>0.902</v>
      </c>
      <c r="I633" s="14" t="n">
        <v>0.494</v>
      </c>
      <c r="J633" s="14" t="n">
        <v>6.923</v>
      </c>
      <c r="K633" s="14" t="n">
        <v>0</v>
      </c>
      <c r="L633" s="14" t="n">
        <v>1</v>
      </c>
      <c r="M633" s="14" t="n">
        <v>6.203</v>
      </c>
      <c r="N633" s="14" t="n">
        <v>2.705</v>
      </c>
      <c r="O633" s="14" t="n">
        <v>0.476</v>
      </c>
      <c r="P633" s="14" t="n">
        <v>6.678</v>
      </c>
      <c r="Q633" s="14" t="n">
        <v>0</v>
      </c>
      <c r="R633" s="14" t="n">
        <v>1</v>
      </c>
      <c r="S633" s="14" t="n">
        <v>10.937</v>
      </c>
      <c r="T633" s="14" t="n">
        <v>5.41</v>
      </c>
      <c r="U633" s="14" t="n">
        <v>0.646</v>
      </c>
      <c r="V633" s="14" t="n">
        <v>13.489</v>
      </c>
      <c r="W633" s="14" t="n">
        <v>0.18</v>
      </c>
      <c r="X633" s="14" t="n">
        <v>1</v>
      </c>
      <c r="Y633" s="14" t="n">
        <v>4.902</v>
      </c>
      <c r="Z633" s="14" t="n">
        <v>0.538</v>
      </c>
      <c r="AA633" s="14" t="n">
        <v>0</v>
      </c>
      <c r="AB633" s="14" t="n">
        <v>4.902</v>
      </c>
      <c r="AC633" s="14" t="n">
        <v>0</v>
      </c>
      <c r="AD633" s="14" t="n">
        <v>1</v>
      </c>
      <c r="AE633" s="14" t="n">
        <v>5.519</v>
      </c>
      <c r="AF633" s="14" t="n">
        <v>1.073</v>
      </c>
      <c r="AG633" s="14" t="n">
        <v>0</v>
      </c>
      <c r="AH633" s="14" t="n">
        <v>5.519</v>
      </c>
      <c r="AI633" s="14" t="n">
        <v>0</v>
      </c>
      <c r="AJ633" s="14" t="n">
        <v>1</v>
      </c>
      <c r="AK633" s="14" t="n">
        <v>9.223000000000001</v>
      </c>
      <c r="AL633" s="14" t="n">
        <v>4.351</v>
      </c>
      <c r="AM633" s="14" t="n">
        <v>0.123</v>
      </c>
      <c r="AN633" s="14" t="n">
        <v>10.884</v>
      </c>
      <c r="AO633" s="14" t="n">
        <v>0.18</v>
      </c>
      <c r="AP633" s="14" t="n">
        <v>1</v>
      </c>
      <c r="AQ633" s="14" t="n">
        <v>0.896</v>
      </c>
      <c r="AR633" s="14" t="n">
        <v>0.123</v>
      </c>
      <c r="AS633" s="14" t="n">
        <v>0.234</v>
      </c>
      <c r="AT633" s="14" t="n">
        <v>1.333</v>
      </c>
      <c r="AU633" s="14" t="n">
        <v>0.18</v>
      </c>
      <c r="AV633" s="14" t="n">
        <v>1</v>
      </c>
      <c r="AW633" s="14" t="n">
        <v>0.89</v>
      </c>
      <c r="AX633" s="14" t="n">
        <v>0.123</v>
      </c>
      <c r="AY633" s="14" t="n">
        <v>0.141</v>
      </c>
      <c r="AZ633" s="14" t="n">
        <v>1.217</v>
      </c>
      <c r="BA633" s="14" t="n">
        <v>0.18</v>
      </c>
      <c r="BB633" s="14" t="n">
        <v>1</v>
      </c>
      <c r="BC633" s="14" t="n">
        <v>0.62</v>
      </c>
      <c r="BD633" s="14" t="n">
        <v>0.123</v>
      </c>
      <c r="BE633" s="14" t="n">
        <v>0.033</v>
      </c>
      <c r="BF633" s="14" t="n">
        <v>0.771</v>
      </c>
      <c r="BG633" s="14" t="n">
        <v>0.18</v>
      </c>
      <c r="BH633" s="14" t="n">
        <v>1</v>
      </c>
      <c r="BI633" s="14" t="n">
        <v>0.608</v>
      </c>
      <c r="BJ633" s="14" t="n">
        <v>0.123</v>
      </c>
      <c r="BK633" s="14" t="n">
        <v>0.364</v>
      </c>
      <c r="BL633" s="14" t="n">
        <v>1.131</v>
      </c>
      <c r="BM633" s="14" t="n">
        <v>0.18</v>
      </c>
      <c r="BN633" s="14" t="n">
        <v>1</v>
      </c>
      <c r="BO633" s="14" t="n">
        <v>0</v>
      </c>
      <c r="BP633" s="14" t="n">
        <v>0</v>
      </c>
      <c r="BQ633" s="14" t="n">
        <v>0.045</v>
      </c>
      <c r="BR633" s="14" t="n">
        <v>0</v>
      </c>
      <c r="BS633" s="14" t="n">
        <v>1</v>
      </c>
      <c r="BT633" s="14" t="n">
        <v>0</v>
      </c>
      <c r="BU633" s="14" t="n">
        <v>0</v>
      </c>
      <c r="BV633" s="14" t="n">
        <v>0.233</v>
      </c>
      <c r="BW633" s="14" t="n">
        <v>0.18</v>
      </c>
      <c r="BX633" s="14" t="n">
        <v>0.833</v>
      </c>
      <c r="BY633" s="14" t="n">
        <v>12.729</v>
      </c>
      <c r="BZ633" s="14" t="n">
        <v>0</v>
      </c>
      <c r="CA633" s="14" t="n">
        <v>12.729</v>
      </c>
      <c r="CB633" s="14" t="n">
        <v>0</v>
      </c>
      <c r="CC633" s="14" t="n">
        <v>97.90000000000001</v>
      </c>
      <c r="CD633" s="14" t="n">
        <v>7.95</v>
      </c>
      <c r="CE633" s="14" t="n">
        <v>35.826</v>
      </c>
      <c r="CF633" s="14" t="n">
        <v>157.797</v>
      </c>
      <c r="CG633" s="14" t="n">
        <v>0.18</v>
      </c>
      <c r="CH633" s="14" t="n">
        <v>1</v>
      </c>
      <c r="CI633" s="14" t="n">
        <v>0</v>
      </c>
      <c r="CJ633" s="14" t="n">
        <v>0</v>
      </c>
      <c r="CK633" s="14" t="n">
        <v>0</v>
      </c>
      <c r="CL633" s="14" t="n">
        <v>0</v>
      </c>
      <c r="CM633" s="14" t="n">
        <v>0</v>
      </c>
      <c r="CN633" s="14" t="n">
        <v>0</v>
      </c>
      <c r="CO633" s="14" t="n">
        <v>0</v>
      </c>
      <c r="CP633" s="14" t="n">
        <v>0.539</v>
      </c>
      <c r="CQ633" s="14" t="n">
        <v>1.294</v>
      </c>
      <c r="CR633" s="14" t="n">
        <v>1</v>
      </c>
      <c r="CS633" s="14" t="n">
        <v>4.285</v>
      </c>
      <c r="CT633" s="14" t="n">
        <v>10.485</v>
      </c>
      <c r="CU633" s="14" t="n">
        <v>28.059</v>
      </c>
    </row>
    <row r="634">
      <c r="A634" s="14" t="inlineStr">
        <is>
          <t>PER2023</t>
        </is>
      </c>
      <c r="B634" s="14" t="inlineStr">
        <is>
          <t>PER</t>
        </is>
      </c>
      <c r="C634" s="14" t="inlineStr">
        <is>
          <t>PER</t>
        </is>
      </c>
      <c r="D634" s="14" t="inlineStr">
        <is>
          <t>Peru</t>
        </is>
      </c>
      <c r="E634" s="14" t="n">
        <v>2023</v>
      </c>
      <c r="F634" s="14" t="n">
        <v>0.18</v>
      </c>
      <c r="G634" s="14" t="n">
        <v>3.901</v>
      </c>
      <c r="H634" s="14" t="n">
        <v>0.9379999999999999</v>
      </c>
      <c r="I634" s="14" t="n">
        <v>0.503</v>
      </c>
      <c r="J634" s="14" t="n">
        <v>4.404</v>
      </c>
      <c r="K634" s="14" t="n">
        <v>0</v>
      </c>
      <c r="L634" s="14" t="n">
        <v>1</v>
      </c>
      <c r="M634" s="14" t="n">
        <v>5.396</v>
      </c>
      <c r="N634" s="14" t="n">
        <v>2.815</v>
      </c>
      <c r="O634" s="14" t="n">
        <v>0.5</v>
      </c>
      <c r="P634" s="14" t="n">
        <v>5.896</v>
      </c>
      <c r="Q634" s="14" t="n">
        <v>0</v>
      </c>
      <c r="R634" s="14" t="n">
        <v>1</v>
      </c>
      <c r="S634" s="14" t="n">
        <v>8.593</v>
      </c>
      <c r="T634" s="14" t="n">
        <v>5.63</v>
      </c>
      <c r="U634" s="14" t="n">
        <v>0.6840000000000001</v>
      </c>
      <c r="V634" s="14" t="n">
        <v>10.734</v>
      </c>
      <c r="W634" s="14" t="n">
        <v>0.18</v>
      </c>
      <c r="X634" s="14" t="n">
        <v>1</v>
      </c>
      <c r="Y634" s="14" t="n">
        <v>5.104</v>
      </c>
      <c r="Z634" s="14" t="n">
        <v>0.5600000000000001</v>
      </c>
      <c r="AA634" s="14" t="n">
        <v>0</v>
      </c>
      <c r="AB634" s="14" t="n">
        <v>5.104</v>
      </c>
      <c r="AC634" s="14" t="n">
        <v>0</v>
      </c>
      <c r="AD634" s="14" t="n">
        <v>1</v>
      </c>
      <c r="AE634" s="14" t="n">
        <v>5.747</v>
      </c>
      <c r="AF634" s="14" t="n">
        <v>1.118</v>
      </c>
      <c r="AG634" s="14" t="n">
        <v>0</v>
      </c>
      <c r="AH634" s="14" t="n">
        <v>5.747</v>
      </c>
      <c r="AI634" s="14" t="n">
        <v>0</v>
      </c>
      <c r="AJ634" s="14" t="n">
        <v>1</v>
      </c>
      <c r="AK634" s="14" t="n">
        <v>9.603999999999999</v>
      </c>
      <c r="AL634" s="14" t="n">
        <v>4.53</v>
      </c>
      <c r="AM634" s="14" t="n">
        <v>0.191</v>
      </c>
      <c r="AN634" s="14" t="n">
        <v>11.333</v>
      </c>
      <c r="AO634" s="14" t="n">
        <v>0.18</v>
      </c>
      <c r="AP634" s="14" t="n">
        <v>1</v>
      </c>
      <c r="AQ634" s="14" t="n">
        <v>0.791</v>
      </c>
      <c r="AR634" s="14" t="n">
        <v>0.129</v>
      </c>
      <c r="AS634" s="14" t="n">
        <v>0.23</v>
      </c>
      <c r="AT634" s="14" t="n">
        <v>1.205</v>
      </c>
      <c r="AU634" s="14" t="n">
        <v>0.18</v>
      </c>
      <c r="AV634" s="14" t="n">
        <v>1</v>
      </c>
      <c r="AW634" s="14" t="n">
        <v>0.618</v>
      </c>
      <c r="AX634" s="14" t="n">
        <v>0.129</v>
      </c>
      <c r="AY634" s="14" t="n">
        <v>0.424</v>
      </c>
      <c r="AZ634" s="14" t="n">
        <v>1.23</v>
      </c>
      <c r="BA634" s="14" t="n">
        <v>0.18</v>
      </c>
      <c r="BB634" s="14" t="n">
        <v>1</v>
      </c>
      <c r="BC634" s="14" t="n">
        <v>0.554</v>
      </c>
      <c r="BD634" s="14" t="n">
        <v>0.129</v>
      </c>
      <c r="BE634" s="14" t="n">
        <v>0.035</v>
      </c>
      <c r="BF634" s="14" t="n">
        <v>0.696</v>
      </c>
      <c r="BG634" s="14" t="n">
        <v>0.18</v>
      </c>
      <c r="BH634" s="14" t="n">
        <v>1</v>
      </c>
      <c r="BI634" s="14" t="n">
        <v>0.5570000000000001</v>
      </c>
      <c r="BJ634" s="14" t="n">
        <v>0.129</v>
      </c>
      <c r="BK634" s="14" t="n">
        <v>0.395</v>
      </c>
      <c r="BL634" s="14" t="n">
        <v>1.102</v>
      </c>
      <c r="BM634" s="14" t="n">
        <v>0.18</v>
      </c>
      <c r="BN634" s="14" t="n">
        <v>1</v>
      </c>
      <c r="BO634" s="14" t="n">
        <v>0</v>
      </c>
      <c r="BP634" s="14" t="n">
        <v>0</v>
      </c>
      <c r="BQ634" s="14" t="n">
        <v>0.041</v>
      </c>
      <c r="BR634" s="14" t="n">
        <v>0</v>
      </c>
      <c r="BS634" s="14" t="n">
        <v>1</v>
      </c>
      <c r="BT634" s="14" t="n">
        <v>0</v>
      </c>
      <c r="BU634" s="14" t="n">
        <v>0</v>
      </c>
      <c r="BV634" s="14" t="n">
        <v>0.184</v>
      </c>
      <c r="BW634" s="14" t="n">
        <v>0.18</v>
      </c>
      <c r="BX634" s="14" t="n">
        <v>0.833</v>
      </c>
      <c r="BY634" s="14" t="n">
        <v>13.254</v>
      </c>
      <c r="BZ634" s="14" t="n">
        <v>0</v>
      </c>
      <c r="CA634" s="14" t="n">
        <v>13.254</v>
      </c>
      <c r="CB634" s="14" t="n">
        <v>0</v>
      </c>
      <c r="CC634" s="14" t="n">
        <v>83.248</v>
      </c>
      <c r="CD634" s="14" t="n">
        <v>7.95</v>
      </c>
      <c r="CE634" s="14" t="n">
        <v>40.454</v>
      </c>
      <c r="CF634" s="14" t="n">
        <v>145.968</v>
      </c>
      <c r="CG634" s="14" t="n">
        <v>0.18</v>
      </c>
      <c r="CH634" s="14" t="n">
        <v>1</v>
      </c>
      <c r="CI634" s="14" t="n">
        <v>0</v>
      </c>
      <c r="CJ634" s="14" t="n">
        <v>0</v>
      </c>
      <c r="CK634" s="14" t="n">
        <v>0</v>
      </c>
      <c r="CL634" s="14" t="n">
        <v>0</v>
      </c>
      <c r="CM634" s="14" t="n">
        <v>0</v>
      </c>
      <c r="CN634" s="14" t="n">
        <v>0</v>
      </c>
      <c r="CO634" s="14" t="n">
        <v>0</v>
      </c>
      <c r="CP634" s="14" t="n">
        <v>0.54</v>
      </c>
      <c r="CQ634" s="14" t="n">
        <v>1.348</v>
      </c>
      <c r="CR634" s="14" t="n">
        <v>1</v>
      </c>
      <c r="CS634" s="14" t="n">
        <v>4.461</v>
      </c>
      <c r="CT634" s="14" t="n">
        <v>4.861</v>
      </c>
      <c r="CU634" s="14" t="n">
        <v>9.260999999999999</v>
      </c>
    </row>
    <row r="635">
      <c r="A635" s="14" t="inlineStr">
        <is>
          <t>PER2024</t>
        </is>
      </c>
      <c r="B635" s="14" t="inlineStr">
        <is>
          <t>PER</t>
        </is>
      </c>
      <c r="C635" s="14" t="inlineStr">
        <is>
          <t>PER</t>
        </is>
      </c>
      <c r="D635" s="14" t="inlineStr">
        <is>
          <t>Peru</t>
        </is>
      </c>
      <c r="E635" s="14" t="n">
        <v>2024</v>
      </c>
      <c r="F635" s="14" t="n">
        <v>0.18</v>
      </c>
      <c r="G635" s="14" t="n">
        <v>3.67</v>
      </c>
      <c r="H635" s="14" t="n">
        <v>0.966</v>
      </c>
      <c r="I635" s="14" t="n">
        <v>0.518</v>
      </c>
      <c r="J635" s="14" t="n">
        <v>4.188</v>
      </c>
      <c r="K635" s="14" t="n">
        <v>0</v>
      </c>
      <c r="L635" s="14" t="n">
        <v>1</v>
      </c>
      <c r="M635" s="14" t="n">
        <v>5.097</v>
      </c>
      <c r="N635" s="14" t="n">
        <v>2.898</v>
      </c>
      <c r="O635" s="14" t="n">
        <v>0.515</v>
      </c>
      <c r="P635" s="14" t="n">
        <v>5.612</v>
      </c>
      <c r="Q635" s="14" t="n">
        <v>0</v>
      </c>
      <c r="R635" s="14" t="n">
        <v>1</v>
      </c>
      <c r="S635" s="14" t="n">
        <v>8.500999999999999</v>
      </c>
      <c r="T635" s="14" t="n">
        <v>5.797</v>
      </c>
      <c r="U635" s="14" t="n">
        <v>0.739</v>
      </c>
      <c r="V635" s="14" t="n">
        <v>10.642</v>
      </c>
      <c r="W635" s="14" t="n">
        <v>0.18</v>
      </c>
      <c r="X635" s="14" t="n">
        <v>1</v>
      </c>
      <c r="Y635" s="14" t="n">
        <v>5.255</v>
      </c>
      <c r="Z635" s="14" t="n">
        <v>0.577</v>
      </c>
      <c r="AA635" s="14" t="n">
        <v>0</v>
      </c>
      <c r="AB635" s="14" t="n">
        <v>5.255</v>
      </c>
      <c r="AC635" s="14" t="n">
        <v>0</v>
      </c>
      <c r="AD635" s="14" t="n">
        <v>1</v>
      </c>
      <c r="AE635" s="14" t="n">
        <v>5.917</v>
      </c>
      <c r="AF635" s="14" t="n">
        <v>1.151</v>
      </c>
      <c r="AG635" s="14" t="n">
        <v>0</v>
      </c>
      <c r="AH635" s="14" t="n">
        <v>5.917</v>
      </c>
      <c r="AI635" s="14" t="n">
        <v>0</v>
      </c>
      <c r="AJ635" s="14" t="n">
        <v>1</v>
      </c>
      <c r="AK635" s="14" t="n">
        <v>9.888</v>
      </c>
      <c r="AL635" s="14" t="n">
        <v>4.664</v>
      </c>
      <c r="AM635" s="14" t="n">
        <v>0.242</v>
      </c>
      <c r="AN635" s="14" t="n">
        <v>11.667</v>
      </c>
      <c r="AO635" s="14" t="n">
        <v>0.18</v>
      </c>
      <c r="AP635" s="14" t="n">
        <v>1</v>
      </c>
      <c r="AQ635" s="14" t="n">
        <v>0.756</v>
      </c>
      <c r="AR635" s="14" t="n">
        <v>0.132</v>
      </c>
      <c r="AS635" s="14" t="n">
        <v>0.225</v>
      </c>
      <c r="AT635" s="14" t="n">
        <v>1.157</v>
      </c>
      <c r="AU635" s="14" t="n">
        <v>0.18</v>
      </c>
      <c r="AV635" s="14" t="n">
        <v>1</v>
      </c>
      <c r="AW635" s="14" t="n">
        <v>0.655</v>
      </c>
      <c r="AX635" s="14" t="n">
        <v>0.132</v>
      </c>
      <c r="AY635" s="14" t="n">
        <v>0.366</v>
      </c>
      <c r="AZ635" s="14" t="n">
        <v>1.205</v>
      </c>
      <c r="BA635" s="14" t="n">
        <v>0.18</v>
      </c>
      <c r="BB635" s="14" t="n">
        <v>1</v>
      </c>
      <c r="BC635" s="14" t="n">
        <v>0.534</v>
      </c>
      <c r="BD635" s="14" t="n">
        <v>0.132</v>
      </c>
      <c r="BE635" s="14" t="n">
        <v>0.062</v>
      </c>
      <c r="BF635" s="14" t="n">
        <v>0.702</v>
      </c>
      <c r="BG635" s="14" t="n">
        <v>0.18</v>
      </c>
      <c r="BH635" s="14" t="n">
        <v>1</v>
      </c>
      <c r="BI635" s="14" t="n">
        <v>0.5679999999999999</v>
      </c>
      <c r="BJ635" s="14" t="n">
        <v>0.132</v>
      </c>
      <c r="BK635" s="14" t="n">
        <v>0.412</v>
      </c>
      <c r="BL635" s="14" t="n">
        <v>1.129</v>
      </c>
      <c r="BM635" s="14" t="n">
        <v>0.18</v>
      </c>
      <c r="BN635" s="14" t="n">
        <v>1</v>
      </c>
      <c r="BO635" s="14" t="n">
        <v>0</v>
      </c>
      <c r="BP635" s="14" t="n">
        <v>0</v>
      </c>
      <c r="BQ635" s="14" t="n">
        <v>0.083</v>
      </c>
      <c r="BR635" s="14" t="n">
        <v>0</v>
      </c>
      <c r="BS635" s="14" t="n">
        <v>1</v>
      </c>
      <c r="BT635" s="14" t="n">
        <v>0</v>
      </c>
      <c r="BU635" s="14" t="n">
        <v>0</v>
      </c>
      <c r="BV635" s="14" t="n">
        <v>0.146</v>
      </c>
      <c r="BW635" s="14" t="n">
        <v>0.18</v>
      </c>
      <c r="BX635" s="14" t="n">
        <v>0.833</v>
      </c>
      <c r="BY635" s="14" t="n">
        <v>13.646</v>
      </c>
      <c r="BZ635" s="14" t="n">
        <v>0</v>
      </c>
      <c r="CA635" s="14" t="n">
        <v>13.646</v>
      </c>
      <c r="CB635" s="14" t="n">
        <v>0</v>
      </c>
      <c r="CC635" s="14" t="n">
        <v>82.58799999999999</v>
      </c>
      <c r="CD635" s="14" t="n">
        <v>7.95</v>
      </c>
      <c r="CE635" s="14" t="n">
        <v>42.429</v>
      </c>
      <c r="CF635" s="14" t="n">
        <v>147.52</v>
      </c>
      <c r="CG635" s="14" t="n">
        <v>0.18</v>
      </c>
      <c r="CH635" s="14" t="n">
        <v>1</v>
      </c>
      <c r="CI635" s="14" t="n">
        <v>0</v>
      </c>
      <c r="CJ635" s="14" t="n">
        <v>0</v>
      </c>
      <c r="CK635" s="14" t="n">
        <v>0</v>
      </c>
      <c r="CL635" s="14" t="n">
        <v>0</v>
      </c>
      <c r="CM635" s="14" t="n">
        <v>0</v>
      </c>
      <c r="CN635" s="14" t="n">
        <v>0</v>
      </c>
      <c r="CO635" s="14" t="n">
        <v>0</v>
      </c>
      <c r="CP635" s="14" t="n">
        <v>0.54</v>
      </c>
      <c r="CQ635" s="14" t="n">
        <v>1.387</v>
      </c>
      <c r="CR635" s="14" t="n">
        <v>1</v>
      </c>
      <c r="CS635" s="14" t="n">
        <v>4.593</v>
      </c>
      <c r="CT635" s="14" t="n">
        <v>4.251</v>
      </c>
      <c r="CU635" s="14" t="n">
        <v>7.598</v>
      </c>
    </row>
    <row r="636">
      <c r="A636" s="14" t="inlineStr">
        <is>
          <t>PHL2021</t>
        </is>
      </c>
      <c r="B636" s="14" t="inlineStr">
        <is>
          <t>PHL</t>
        </is>
      </c>
      <c r="C636" s="14" t="inlineStr">
        <is>
          <t>PHL</t>
        </is>
      </c>
      <c r="D636" s="14" t="inlineStr">
        <is>
          <t>Philippines</t>
        </is>
      </c>
      <c r="E636" s="14" t="n">
        <v>2021</v>
      </c>
      <c r="F636" s="14" t="n">
        <v>0.12</v>
      </c>
      <c r="G636" s="14" t="n">
        <v>4.668</v>
      </c>
      <c r="H636" s="14" t="n">
        <v>1.021</v>
      </c>
      <c r="I636" s="14" t="n">
        <v>0.366</v>
      </c>
      <c r="J636" s="14" t="n">
        <v>5.033</v>
      </c>
      <c r="K636" s="14" t="n">
        <v>0</v>
      </c>
      <c r="L636" s="14" t="n">
        <v>1</v>
      </c>
      <c r="M636" s="14" t="n">
        <v>3.11</v>
      </c>
      <c r="N636" s="14" t="n">
        <v>1.41</v>
      </c>
      <c r="O636" s="14" t="n">
        <v>0.179</v>
      </c>
      <c r="P636" s="14" t="n">
        <v>3.289</v>
      </c>
      <c r="Q636" s="14" t="n">
        <v>0</v>
      </c>
      <c r="R636" s="14" t="n">
        <v>1</v>
      </c>
      <c r="S636" s="14" t="n">
        <v>9.896000000000001</v>
      </c>
      <c r="T636" s="14" t="n">
        <v>6.526</v>
      </c>
      <c r="U636" s="14" t="n">
        <v>0</v>
      </c>
      <c r="V636" s="14" t="n">
        <v>11.083</v>
      </c>
      <c r="W636" s="14" t="n">
        <v>0.12</v>
      </c>
      <c r="X636" s="14" t="n">
        <v>1</v>
      </c>
      <c r="Y636" s="14" t="n">
        <v>5.197</v>
      </c>
      <c r="Z636" s="14" t="n">
        <v>0.354</v>
      </c>
      <c r="AA636" s="14" t="n">
        <v>2.12</v>
      </c>
      <c r="AB636" s="14" t="n">
        <v>7.317</v>
      </c>
      <c r="AC636" s="14" t="n">
        <v>0</v>
      </c>
      <c r="AD636" s="14" t="n">
        <v>1</v>
      </c>
      <c r="AE636" s="14" t="n">
        <v>5.769</v>
      </c>
      <c r="AF636" s="14" t="n">
        <v>0.731</v>
      </c>
      <c r="AG636" s="14" t="n">
        <v>3.83</v>
      </c>
      <c r="AH636" s="14" t="n">
        <v>9.599</v>
      </c>
      <c r="AI636" s="14" t="n">
        <v>0</v>
      </c>
      <c r="AJ636" s="14" t="n">
        <v>1</v>
      </c>
      <c r="AK636" s="14" t="n">
        <v>9.199</v>
      </c>
      <c r="AL636" s="14" t="n">
        <v>3.325</v>
      </c>
      <c r="AM636" s="14" t="n">
        <v>0</v>
      </c>
      <c r="AN636" s="14" t="n">
        <v>10.302</v>
      </c>
      <c r="AO636" s="14" t="n">
        <v>0.12</v>
      </c>
      <c r="AP636" s="14" t="n">
        <v>1</v>
      </c>
      <c r="AQ636" s="14" t="n">
        <v>0.805</v>
      </c>
      <c r="AR636" s="14" t="n">
        <v>0.147</v>
      </c>
      <c r="AS636" s="14" t="n">
        <v>0.203</v>
      </c>
      <c r="AT636" s="14" t="n">
        <v>1.129</v>
      </c>
      <c r="AU636" s="14" t="n">
        <v>0.12</v>
      </c>
      <c r="AV636" s="14" t="n">
        <v>1</v>
      </c>
      <c r="AW636" s="14" t="n">
        <v>0.656</v>
      </c>
      <c r="AX636" s="14" t="n">
        <v>0.127</v>
      </c>
      <c r="AY636" s="14" t="n">
        <v>0.122</v>
      </c>
      <c r="AZ636" s="14" t="n">
        <v>0.871</v>
      </c>
      <c r="BA636" s="14" t="n">
        <v>0.12</v>
      </c>
      <c r="BB636" s="14" t="n">
        <v>1</v>
      </c>
      <c r="BC636" s="14" t="n">
        <v>0.679</v>
      </c>
      <c r="BD636" s="14" t="n">
        <v>0.175</v>
      </c>
      <c r="BE636" s="14" t="n">
        <v>0.031</v>
      </c>
      <c r="BF636" s="14" t="n">
        <v>0.795</v>
      </c>
      <c r="BG636" s="14" t="n">
        <v>0.12</v>
      </c>
      <c r="BH636" s="14" t="n">
        <v>1</v>
      </c>
      <c r="BI636" s="14" t="n">
        <v>0.772</v>
      </c>
      <c r="BJ636" s="14" t="n">
        <v>0.171</v>
      </c>
      <c r="BK636" s="14" t="n">
        <v>0.102</v>
      </c>
      <c r="BL636" s="14" t="n">
        <v>0.979</v>
      </c>
      <c r="BM636" s="14" t="n">
        <v>0.12</v>
      </c>
      <c r="BN636" s="14" t="n">
        <v>1</v>
      </c>
      <c r="BO636" s="14" t="n">
        <v>0</v>
      </c>
      <c r="BP636" s="14" t="n">
        <v>0</v>
      </c>
      <c r="BQ636" s="14" t="n">
        <v>0.139</v>
      </c>
      <c r="BR636" s="14" t="n">
        <v>0</v>
      </c>
      <c r="BS636" s="14" t="n">
        <v>1</v>
      </c>
      <c r="BT636" s="14" t="n">
        <v>0</v>
      </c>
      <c r="BU636" s="14" t="n">
        <v>0.001</v>
      </c>
      <c r="BV636" s="14" t="n">
        <v>0.2</v>
      </c>
      <c r="BW636" s="14" t="n">
        <v>0</v>
      </c>
      <c r="BX636" s="14" t="n">
        <v>1</v>
      </c>
      <c r="BY636" s="14" t="n">
        <v>3.307</v>
      </c>
      <c r="BZ636" s="14" t="n">
        <v>0</v>
      </c>
      <c r="CA636" s="14" t="n">
        <v>3.307</v>
      </c>
      <c r="CB636" s="14" t="n">
        <v>0</v>
      </c>
      <c r="CC636" s="14" t="n">
        <v>118.117</v>
      </c>
      <c r="CD636" s="14" t="n">
        <v>44.372</v>
      </c>
      <c r="CE636" s="14" t="n">
        <v>19.369</v>
      </c>
      <c r="CF636" s="14" t="n">
        <v>153.984</v>
      </c>
      <c r="CG636" s="14" t="n">
        <v>0.12</v>
      </c>
      <c r="CH636" s="14" t="n">
        <v>1</v>
      </c>
      <c r="CI636" s="14" t="n">
        <v>0</v>
      </c>
      <c r="CJ636" s="14" t="n">
        <v>0</v>
      </c>
      <c r="CK636" s="14" t="n">
        <v>0</v>
      </c>
      <c r="CL636" s="14" t="n">
        <v>0</v>
      </c>
      <c r="CM636" s="14" t="n">
        <v>0</v>
      </c>
      <c r="CN636" s="14" t="n">
        <v>0</v>
      </c>
      <c r="CO636" s="14" t="n">
        <v>0</v>
      </c>
      <c r="CP636" s="14" t="n">
        <v>0</v>
      </c>
      <c r="CQ636" s="14" t="n">
        <v>1.198</v>
      </c>
      <c r="CR636" s="14" t="n">
        <v>1</v>
      </c>
      <c r="CS636" s="14" t="n">
        <v>4.625</v>
      </c>
      <c r="CT636" s="14" t="n">
        <v>3.604</v>
      </c>
      <c r="CU636" s="14" t="n">
        <v>9.407999999999999</v>
      </c>
    </row>
    <row r="637">
      <c r="A637" s="14" t="inlineStr">
        <is>
          <t>PHL2022</t>
        </is>
      </c>
      <c r="B637" s="14" t="inlineStr">
        <is>
          <t>PHL</t>
        </is>
      </c>
      <c r="C637" s="14" t="inlineStr">
        <is>
          <t>PHL</t>
        </is>
      </c>
      <c r="D637" s="14" t="inlineStr">
        <is>
          <t>Philippines</t>
        </is>
      </c>
      <c r="E637" s="14" t="n">
        <v>2022</v>
      </c>
      <c r="F637" s="14" t="n">
        <v>0.12</v>
      </c>
      <c r="G637" s="14" t="n">
        <v>8.343</v>
      </c>
      <c r="H637" s="14" t="n">
        <v>1.296</v>
      </c>
      <c r="I637" s="14" t="n">
        <v>0.608</v>
      </c>
      <c r="J637" s="14" t="n">
        <v>8.951000000000001</v>
      </c>
      <c r="K637" s="14" t="n">
        <v>0</v>
      </c>
      <c r="L637" s="14" t="n">
        <v>1</v>
      </c>
      <c r="M637" s="14" t="n">
        <v>3.808</v>
      </c>
      <c r="N637" s="14" t="n">
        <v>1.572</v>
      </c>
      <c r="O637" s="14" t="n">
        <v>0.185</v>
      </c>
      <c r="P637" s="14" t="n">
        <v>3.993</v>
      </c>
      <c r="Q637" s="14" t="n">
        <v>0</v>
      </c>
      <c r="R637" s="14" t="n">
        <v>1</v>
      </c>
      <c r="S637" s="14" t="n">
        <v>14.012</v>
      </c>
      <c r="T637" s="14" t="n">
        <v>7.055</v>
      </c>
      <c r="U637" s="14" t="n">
        <v>0.124</v>
      </c>
      <c r="V637" s="14" t="n">
        <v>15.694</v>
      </c>
      <c r="W637" s="14" t="n">
        <v>0.12</v>
      </c>
      <c r="X637" s="14" t="n">
        <v>1</v>
      </c>
      <c r="Y637" s="14" t="n">
        <v>5.612</v>
      </c>
      <c r="Z637" s="14" t="n">
        <v>0.382</v>
      </c>
      <c r="AA637" s="14" t="n">
        <v>2.29</v>
      </c>
      <c r="AB637" s="14" t="n">
        <v>7.902</v>
      </c>
      <c r="AC637" s="14" t="n">
        <v>0</v>
      </c>
      <c r="AD637" s="14" t="n">
        <v>1</v>
      </c>
      <c r="AE637" s="14" t="n">
        <v>6.23</v>
      </c>
      <c r="AF637" s="14" t="n">
        <v>0.79</v>
      </c>
      <c r="AG637" s="14" t="n">
        <v>4.137</v>
      </c>
      <c r="AH637" s="14" t="n">
        <v>10.366</v>
      </c>
      <c r="AI637" s="14" t="n">
        <v>0</v>
      </c>
      <c r="AJ637" s="14" t="n">
        <v>1</v>
      </c>
      <c r="AK637" s="14" t="n">
        <v>9.933999999999999</v>
      </c>
      <c r="AL637" s="14" t="n">
        <v>3.591</v>
      </c>
      <c r="AM637" s="14" t="n">
        <v>0.08799999999999999</v>
      </c>
      <c r="AN637" s="14" t="n">
        <v>11.126</v>
      </c>
      <c r="AO637" s="14" t="n">
        <v>0.12</v>
      </c>
      <c r="AP637" s="14" t="n">
        <v>1</v>
      </c>
      <c r="AQ637" s="14" t="n">
        <v>0.998</v>
      </c>
      <c r="AR637" s="14" t="n">
        <v>0.143</v>
      </c>
      <c r="AS637" s="14" t="n">
        <v>0.184</v>
      </c>
      <c r="AT637" s="14" t="n">
        <v>1.324</v>
      </c>
      <c r="AU637" s="14" t="n">
        <v>0.12</v>
      </c>
      <c r="AV637" s="14" t="n">
        <v>1</v>
      </c>
      <c r="AW637" s="14" t="n">
        <v>1.053</v>
      </c>
      <c r="AX637" s="14" t="n">
        <v>0.137</v>
      </c>
      <c r="AY637" s="14" t="n">
        <v>0.11</v>
      </c>
      <c r="AZ637" s="14" t="n">
        <v>1.303</v>
      </c>
      <c r="BA637" s="14" t="n">
        <v>0.12</v>
      </c>
      <c r="BB637" s="14" t="n">
        <v>1</v>
      </c>
      <c r="BC637" s="14" t="n">
        <v>0.828</v>
      </c>
      <c r="BD637" s="14" t="n">
        <v>0.171</v>
      </c>
      <c r="BE637" s="14" t="n">
        <v>0.036</v>
      </c>
      <c r="BF637" s="14" t="n">
        <v>0.958</v>
      </c>
      <c r="BG637" s="14" t="n">
        <v>0.12</v>
      </c>
      <c r="BH637" s="14" t="n">
        <v>1</v>
      </c>
      <c r="BI637" s="14" t="n">
        <v>1.138</v>
      </c>
      <c r="BJ637" s="14" t="n">
        <v>0.222</v>
      </c>
      <c r="BK637" s="14" t="n">
        <v>0.092</v>
      </c>
      <c r="BL637" s="14" t="n">
        <v>1.378</v>
      </c>
      <c r="BM637" s="14" t="n">
        <v>0.12</v>
      </c>
      <c r="BN637" s="14" t="n">
        <v>1</v>
      </c>
      <c r="BO637" s="14" t="n">
        <v>0</v>
      </c>
      <c r="BP637" s="14" t="n">
        <v>0</v>
      </c>
      <c r="BQ637" s="14" t="n">
        <v>0.141</v>
      </c>
      <c r="BR637" s="14" t="n">
        <v>0</v>
      </c>
      <c r="BS637" s="14" t="n">
        <v>1</v>
      </c>
      <c r="BT637" s="14" t="n">
        <v>0</v>
      </c>
      <c r="BU637" s="14" t="n">
        <v>0.001</v>
      </c>
      <c r="BV637" s="14" t="n">
        <v>0.187</v>
      </c>
      <c r="BW637" s="14" t="n">
        <v>0</v>
      </c>
      <c r="BX637" s="14" t="n">
        <v>1</v>
      </c>
      <c r="BY637" s="14" t="n">
        <v>3.571</v>
      </c>
      <c r="BZ637" s="14" t="n">
        <v>0</v>
      </c>
      <c r="CA637" s="14" t="n">
        <v>3.571</v>
      </c>
      <c r="CB637" s="14" t="n">
        <v>0</v>
      </c>
      <c r="CC637" s="14" t="n">
        <v>174.916</v>
      </c>
      <c r="CD637" s="14" t="n">
        <v>80.39</v>
      </c>
      <c r="CE637" s="14" t="n">
        <v>17.512</v>
      </c>
      <c r="CF637" s="14" t="n">
        <v>215.519</v>
      </c>
      <c r="CG637" s="14" t="n">
        <v>0.12</v>
      </c>
      <c r="CH637" s="14" t="n">
        <v>1</v>
      </c>
      <c r="CI637" s="14" t="n">
        <v>0</v>
      </c>
      <c r="CJ637" s="14" t="n">
        <v>0</v>
      </c>
      <c r="CK637" s="14" t="n">
        <v>0</v>
      </c>
      <c r="CL637" s="14" t="n">
        <v>0</v>
      </c>
      <c r="CM637" s="14" t="n">
        <v>0</v>
      </c>
      <c r="CN637" s="14" t="n">
        <v>0</v>
      </c>
      <c r="CO637" s="14" t="n">
        <v>0</v>
      </c>
      <c r="CP637" s="14" t="n">
        <v>0</v>
      </c>
      <c r="CQ637" s="14" t="n">
        <v>1.294</v>
      </c>
      <c r="CR637" s="14" t="n">
        <v>1</v>
      </c>
      <c r="CS637" s="14" t="n">
        <v>4.995</v>
      </c>
      <c r="CT637" s="14" t="n">
        <v>7.554</v>
      </c>
      <c r="CU637" s="14" t="n">
        <v>16.097</v>
      </c>
    </row>
    <row r="638">
      <c r="A638" s="14" t="inlineStr">
        <is>
          <t>PHL2023</t>
        </is>
      </c>
      <c r="B638" s="14" t="inlineStr">
        <is>
          <t>PHL</t>
        </is>
      </c>
      <c r="C638" s="14" t="inlineStr">
        <is>
          <t>PHL</t>
        </is>
      </c>
      <c r="D638" s="14" t="inlineStr">
        <is>
          <t>Philippines</t>
        </is>
      </c>
      <c r="E638" s="14" t="n">
        <v>2023</v>
      </c>
      <c r="F638" s="14" t="n">
        <v>0.12</v>
      </c>
      <c r="G638" s="14" t="n">
        <v>5.215</v>
      </c>
      <c r="H638" s="14" t="n">
        <v>1.188</v>
      </c>
      <c r="I638" s="14" t="n">
        <v>0.247</v>
      </c>
      <c r="J638" s="14" t="n">
        <v>5.462</v>
      </c>
      <c r="K638" s="14" t="n">
        <v>0</v>
      </c>
      <c r="L638" s="14" t="n">
        <v>1</v>
      </c>
      <c r="M638" s="14" t="n">
        <v>2.894</v>
      </c>
      <c r="N638" s="14" t="n">
        <v>1.435</v>
      </c>
      <c r="O638" s="14" t="n">
        <v>0.154</v>
      </c>
      <c r="P638" s="14" t="n">
        <v>3.048</v>
      </c>
      <c r="Q638" s="14" t="n">
        <v>0</v>
      </c>
      <c r="R638" s="14" t="n">
        <v>1</v>
      </c>
      <c r="S638" s="14" t="n">
        <v>10.783</v>
      </c>
      <c r="T638" s="14" t="n">
        <v>6.933</v>
      </c>
      <c r="U638" s="14" t="n">
        <v>0.143</v>
      </c>
      <c r="V638" s="14" t="n">
        <v>12.076</v>
      </c>
      <c r="W638" s="14" t="n">
        <v>0.12</v>
      </c>
      <c r="X638" s="14" t="n">
        <v>1</v>
      </c>
      <c r="Y638" s="14" t="n">
        <v>5.488</v>
      </c>
      <c r="Z638" s="14" t="n">
        <v>0.373</v>
      </c>
      <c r="AA638" s="14" t="n">
        <v>2.512</v>
      </c>
      <c r="AB638" s="14" t="n">
        <v>8</v>
      </c>
      <c r="AC638" s="14" t="n">
        <v>0</v>
      </c>
      <c r="AD638" s="14" t="n">
        <v>1</v>
      </c>
      <c r="AE638" s="14" t="n">
        <v>6.236</v>
      </c>
      <c r="AF638" s="14" t="n">
        <v>0.791</v>
      </c>
      <c r="AG638" s="14" t="n">
        <v>4.307</v>
      </c>
      <c r="AH638" s="14" t="n">
        <v>10.543</v>
      </c>
      <c r="AI638" s="14" t="n">
        <v>0</v>
      </c>
      <c r="AJ638" s="14" t="n">
        <v>1</v>
      </c>
      <c r="AK638" s="14" t="n">
        <v>10.726</v>
      </c>
      <c r="AL638" s="14" t="n">
        <v>3.878</v>
      </c>
      <c r="AM638" s="14" t="n">
        <v>0.143</v>
      </c>
      <c r="AN638" s="14" t="n">
        <v>12.013</v>
      </c>
      <c r="AO638" s="14" t="n">
        <v>0.12</v>
      </c>
      <c r="AP638" s="14" t="n">
        <v>1</v>
      </c>
      <c r="AQ638" s="14" t="n">
        <v>0.891</v>
      </c>
      <c r="AR638" s="14" t="n">
        <v>0.15</v>
      </c>
      <c r="AS638" s="14" t="n">
        <v>0.18</v>
      </c>
      <c r="AT638" s="14" t="n">
        <v>1.199</v>
      </c>
      <c r="AU638" s="14" t="n">
        <v>0.12</v>
      </c>
      <c r="AV638" s="14" t="n">
        <v>1</v>
      </c>
      <c r="AW638" s="14" t="n">
        <v>0.866</v>
      </c>
      <c r="AX638" s="14" t="n">
        <v>0.148</v>
      </c>
      <c r="AY638" s="14" t="n">
        <v>0.108</v>
      </c>
      <c r="AZ638" s="14" t="n">
        <v>1.091</v>
      </c>
      <c r="BA638" s="14" t="n">
        <v>0.12</v>
      </c>
      <c r="BB638" s="14" t="n">
        <v>1</v>
      </c>
      <c r="BC638" s="14" t="n">
        <v>0.767</v>
      </c>
      <c r="BD638" s="14" t="n">
        <v>0.184</v>
      </c>
      <c r="BE638" s="14" t="n">
        <v>0.038</v>
      </c>
      <c r="BF638" s="14" t="n">
        <v>0.889</v>
      </c>
      <c r="BG638" s="14" t="n">
        <v>0.12</v>
      </c>
      <c r="BH638" s="14" t="n">
        <v>1</v>
      </c>
      <c r="BI638" s="14" t="n">
        <v>1.079</v>
      </c>
      <c r="BJ638" s="14" t="n">
        <v>0.235</v>
      </c>
      <c r="BK638" s="14" t="n">
        <v>0.09</v>
      </c>
      <c r="BL638" s="14" t="n">
        <v>1.309</v>
      </c>
      <c r="BM638" s="14" t="n">
        <v>0.12</v>
      </c>
      <c r="BN638" s="14" t="n">
        <v>1</v>
      </c>
      <c r="BO638" s="14" t="n">
        <v>0</v>
      </c>
      <c r="BP638" s="14" t="n">
        <v>0</v>
      </c>
      <c r="BQ638" s="14" t="n">
        <v>0.164</v>
      </c>
      <c r="BR638" s="14" t="n">
        <v>0</v>
      </c>
      <c r="BS638" s="14" t="n">
        <v>1</v>
      </c>
      <c r="BT638" s="14" t="n">
        <v>0</v>
      </c>
      <c r="BU638" s="14" t="n">
        <v>0.001</v>
      </c>
      <c r="BV638" s="14" t="n">
        <v>0.213</v>
      </c>
      <c r="BW638" s="14" t="n">
        <v>0</v>
      </c>
      <c r="BX638" s="14" t="n">
        <v>1</v>
      </c>
      <c r="BY638" s="14" t="n">
        <v>3.718</v>
      </c>
      <c r="BZ638" s="14" t="n">
        <v>0</v>
      </c>
      <c r="CA638" s="14" t="n">
        <v>3.718</v>
      </c>
      <c r="CB638" s="14" t="n">
        <v>0</v>
      </c>
      <c r="CC638" s="14" t="n">
        <v>168.954</v>
      </c>
      <c r="CD638" s="14" t="n">
        <v>89.825</v>
      </c>
      <c r="CE638" s="14" t="n">
        <v>17.149</v>
      </c>
      <c r="CF638" s="14" t="n">
        <v>208.435</v>
      </c>
      <c r="CG638" s="14" t="n">
        <v>0.12</v>
      </c>
      <c r="CH638" s="14" t="n">
        <v>1</v>
      </c>
      <c r="CI638" s="14" t="n">
        <v>0</v>
      </c>
      <c r="CJ638" s="14" t="n">
        <v>0</v>
      </c>
      <c r="CK638" s="14" t="n">
        <v>0</v>
      </c>
      <c r="CL638" s="14" t="n">
        <v>0</v>
      </c>
      <c r="CM638" s="14" t="n">
        <v>0</v>
      </c>
      <c r="CN638" s="14" t="n">
        <v>0</v>
      </c>
      <c r="CO638" s="14" t="n">
        <v>0</v>
      </c>
      <c r="CP638" s="14" t="n">
        <v>0</v>
      </c>
      <c r="CQ638" s="14" t="n">
        <v>1.348</v>
      </c>
      <c r="CR638" s="14" t="n">
        <v>0.836</v>
      </c>
      <c r="CS638" s="14" t="n">
        <v>5.201</v>
      </c>
      <c r="CT638" s="14" t="n">
        <v>4.484</v>
      </c>
      <c r="CU638" s="14" t="n">
        <v>12.529</v>
      </c>
    </row>
    <row r="639">
      <c r="A639" s="14" t="inlineStr">
        <is>
          <t>PHL2024</t>
        </is>
      </c>
      <c r="B639" s="14" t="inlineStr">
        <is>
          <t>PHL</t>
        </is>
      </c>
      <c r="C639" s="14" t="inlineStr">
        <is>
          <t>PHL</t>
        </is>
      </c>
      <c r="D639" s="14" t="inlineStr">
        <is>
          <t>Philippines</t>
        </is>
      </c>
      <c r="E639" s="14" t="n">
        <v>2024</v>
      </c>
      <c r="F639" s="14" t="n">
        <v>0.12</v>
      </c>
      <c r="G639" s="14" t="n">
        <v>4.479</v>
      </c>
      <c r="H639" s="14" t="n">
        <v>1.135</v>
      </c>
      <c r="I639" s="14" t="n">
        <v>0.224</v>
      </c>
      <c r="J639" s="14" t="n">
        <v>4.703</v>
      </c>
      <c r="K639" s="14" t="n">
        <v>0</v>
      </c>
      <c r="L639" s="14" t="n">
        <v>1</v>
      </c>
      <c r="M639" s="14" t="n">
        <v>2.649</v>
      </c>
      <c r="N639" s="14" t="n">
        <v>1.443</v>
      </c>
      <c r="O639" s="14" t="n">
        <v>0.151</v>
      </c>
      <c r="P639" s="14" t="n">
        <v>2.799</v>
      </c>
      <c r="Q639" s="14" t="n">
        <v>0</v>
      </c>
      <c r="R639" s="14" t="n">
        <v>1</v>
      </c>
      <c r="S639" s="14" t="n">
        <v>10.217</v>
      </c>
      <c r="T639" s="14" t="n">
        <v>7.138</v>
      </c>
      <c r="U639" s="14" t="n">
        <v>0.167</v>
      </c>
      <c r="V639" s="14" t="n">
        <v>11.443</v>
      </c>
      <c r="W639" s="14" t="n">
        <v>0.12</v>
      </c>
      <c r="X639" s="14" t="n">
        <v>1</v>
      </c>
      <c r="Y639" s="14" t="n">
        <v>7.034</v>
      </c>
      <c r="Z639" s="14" t="n">
        <v>0.479</v>
      </c>
      <c r="AA639" s="14" t="n">
        <v>2.088</v>
      </c>
      <c r="AB639" s="14" t="n">
        <v>9.122999999999999</v>
      </c>
      <c r="AC639" s="14" t="n">
        <v>0</v>
      </c>
      <c r="AD639" s="14" t="n">
        <v>1</v>
      </c>
      <c r="AE639" s="14" t="n">
        <v>7.805</v>
      </c>
      <c r="AF639" s="14" t="n">
        <v>0.989</v>
      </c>
      <c r="AG639" s="14" t="n">
        <v>4.435</v>
      </c>
      <c r="AH639" s="14" t="n">
        <v>12.239</v>
      </c>
      <c r="AI639" s="14" t="n">
        <v>0</v>
      </c>
      <c r="AJ639" s="14" t="n">
        <v>1</v>
      </c>
      <c r="AK639" s="14" t="n">
        <v>12.427</v>
      </c>
      <c r="AL639" s="14" t="n">
        <v>4.493</v>
      </c>
      <c r="AM639" s="14" t="n">
        <v>0.203</v>
      </c>
      <c r="AN639" s="14" t="n">
        <v>13.918</v>
      </c>
      <c r="AO639" s="14" t="n">
        <v>0.12</v>
      </c>
      <c r="AP639" s="14" t="n">
        <v>1</v>
      </c>
      <c r="AQ639" s="14" t="n">
        <v>0.839</v>
      </c>
      <c r="AR639" s="14" t="n">
        <v>0.152</v>
      </c>
      <c r="AS639" s="14" t="n">
        <v>0.175</v>
      </c>
      <c r="AT639" s="14" t="n">
        <v>1.135</v>
      </c>
      <c r="AU639" s="14" t="n">
        <v>0.12</v>
      </c>
      <c r="AV639" s="14" t="n">
        <v>1</v>
      </c>
      <c r="AW639" s="14" t="n">
        <v>0.784</v>
      </c>
      <c r="AX639" s="14" t="n">
        <v>0.144</v>
      </c>
      <c r="AY639" s="14" t="n">
        <v>0.105</v>
      </c>
      <c r="AZ639" s="14" t="n">
        <v>0.996</v>
      </c>
      <c r="BA639" s="14" t="n">
        <v>0.12</v>
      </c>
      <c r="BB639" s="14" t="n">
        <v>1</v>
      </c>
      <c r="BC639" s="14" t="n">
        <v>0.749</v>
      </c>
      <c r="BD639" s="14" t="n">
        <v>0.192</v>
      </c>
      <c r="BE639" s="14" t="n">
        <v>0.039</v>
      </c>
      <c r="BF639" s="14" t="n">
        <v>0.869</v>
      </c>
      <c r="BG639" s="14" t="n">
        <v>0.12</v>
      </c>
      <c r="BH639" s="14" t="n">
        <v>1</v>
      </c>
      <c r="BI639" s="14" t="n">
        <v>1.037</v>
      </c>
      <c r="BJ639" s="14" t="n">
        <v>0.228</v>
      </c>
      <c r="BK639" s="14" t="n">
        <v>0.08699999999999999</v>
      </c>
      <c r="BL639" s="14" t="n">
        <v>1.259</v>
      </c>
      <c r="BM639" s="14" t="n">
        <v>0.12</v>
      </c>
      <c r="BN639" s="14" t="n">
        <v>1</v>
      </c>
      <c r="BO639" s="14" t="n">
        <v>0</v>
      </c>
      <c r="BP639" s="14" t="n">
        <v>0</v>
      </c>
      <c r="BQ639" s="14" t="n">
        <v>0.154</v>
      </c>
      <c r="BR639" s="14" t="n">
        <v>0</v>
      </c>
      <c r="BS639" s="14" t="n">
        <v>1</v>
      </c>
      <c r="BT639" s="14" t="n">
        <v>0</v>
      </c>
      <c r="BU639" s="14" t="n">
        <v>0.002</v>
      </c>
      <c r="BV639" s="14" t="n">
        <v>0.202</v>
      </c>
      <c r="BW639" s="14" t="n">
        <v>0</v>
      </c>
      <c r="BX639" s="14" t="n">
        <v>1</v>
      </c>
      <c r="BY639" s="14" t="n">
        <v>3.828</v>
      </c>
      <c r="BZ639" s="14" t="n">
        <v>0</v>
      </c>
      <c r="CA639" s="14" t="n">
        <v>3.828</v>
      </c>
      <c r="CB639" s="14" t="n">
        <v>0</v>
      </c>
      <c r="CC639" s="14" t="n">
        <v>162.963</v>
      </c>
      <c r="CD639" s="14" t="n">
        <v>84.52800000000001</v>
      </c>
      <c r="CE639" s="14" t="n">
        <v>16.652</v>
      </c>
      <c r="CF639" s="14" t="n">
        <v>201.169</v>
      </c>
      <c r="CG639" s="14" t="n">
        <v>0.12</v>
      </c>
      <c r="CH639" s="14" t="n">
        <v>1</v>
      </c>
      <c r="CI639" s="14" t="n">
        <v>0</v>
      </c>
      <c r="CJ639" s="14" t="n">
        <v>0</v>
      </c>
      <c r="CK639" s="14" t="n">
        <v>0</v>
      </c>
      <c r="CL639" s="14" t="n">
        <v>0</v>
      </c>
      <c r="CM639" s="14" t="n">
        <v>0</v>
      </c>
      <c r="CN639" s="14" t="n">
        <v>0</v>
      </c>
      <c r="CO639" s="14" t="n">
        <v>0</v>
      </c>
      <c r="CP639" s="14" t="n">
        <v>0</v>
      </c>
      <c r="CQ639" s="14" t="n">
        <v>1.387</v>
      </c>
      <c r="CR639" s="14" t="n">
        <v>0.836</v>
      </c>
      <c r="CS639" s="14" t="n">
        <v>5.355</v>
      </c>
      <c r="CT639" s="14" t="n">
        <v>3.509</v>
      </c>
      <c r="CU639" s="14" t="n">
        <v>10.896</v>
      </c>
    </row>
    <row r="640">
      <c r="A640" s="14" t="inlineStr">
        <is>
          <t>POL2021</t>
        </is>
      </c>
      <c r="B640" s="14" t="inlineStr">
        <is>
          <t>POL</t>
        </is>
      </c>
      <c r="C640" s="14" t="inlineStr">
        <is>
          <t>POL</t>
        </is>
      </c>
      <c r="D640" s="14" t="inlineStr">
        <is>
          <t>Poland</t>
        </is>
      </c>
      <c r="E640" s="14" t="n">
        <v>2021</v>
      </c>
      <c r="F640" s="14" t="n">
        <v>0.23</v>
      </c>
      <c r="G640" s="14" t="n">
        <v>7.076</v>
      </c>
      <c r="H640" s="14" t="n">
        <v>1.548</v>
      </c>
      <c r="I640" s="14" t="n">
        <v>1.879</v>
      </c>
      <c r="J640" s="14" t="n">
        <v>8.956</v>
      </c>
      <c r="K640" s="14" t="n">
        <v>0</v>
      </c>
      <c r="L640" s="14" t="n">
        <v>1</v>
      </c>
      <c r="M640" s="14" t="n">
        <v>9.444000000000001</v>
      </c>
      <c r="N640" s="14" t="n">
        <v>4.281</v>
      </c>
      <c r="O640" s="14" t="n">
        <v>1.964</v>
      </c>
      <c r="P640" s="14" t="n">
        <v>11.408</v>
      </c>
      <c r="Q640" s="14" t="n">
        <v>0</v>
      </c>
      <c r="R640" s="14" t="n">
        <v>1</v>
      </c>
      <c r="S640" s="14" t="n">
        <v>12.606</v>
      </c>
      <c r="T640" s="14" t="n">
        <v>7.812</v>
      </c>
      <c r="U640" s="14" t="n">
        <v>0.028</v>
      </c>
      <c r="V640" s="14" t="n">
        <v>15.539</v>
      </c>
      <c r="W640" s="14" t="n">
        <v>0.23</v>
      </c>
      <c r="X640" s="14" t="n">
        <v>1</v>
      </c>
      <c r="Y640" s="14" t="n">
        <v>22.447</v>
      </c>
      <c r="Z640" s="14" t="n">
        <v>2.479</v>
      </c>
      <c r="AA640" s="14" t="n">
        <v>-9.981</v>
      </c>
      <c r="AB640" s="14" t="n">
        <v>12.467</v>
      </c>
      <c r="AC640" s="14" t="n">
        <v>0</v>
      </c>
      <c r="AD640" s="14" t="n">
        <v>1</v>
      </c>
      <c r="AE640" s="14" t="n">
        <v>22.477</v>
      </c>
      <c r="AF640" s="14" t="n">
        <v>4.423</v>
      </c>
      <c r="AG640" s="14" t="n">
        <v>-10.01</v>
      </c>
      <c r="AH640" s="14" t="n">
        <v>12.467</v>
      </c>
      <c r="AI640" s="14" t="n">
        <v>0</v>
      </c>
      <c r="AJ640" s="14" t="n">
        <v>1</v>
      </c>
      <c r="AK640" s="14" t="n">
        <v>24.12</v>
      </c>
      <c r="AL640" s="14" t="n">
        <v>11.838</v>
      </c>
      <c r="AM640" s="14" t="n">
        <v>-12.784</v>
      </c>
      <c r="AN640" s="14" t="n">
        <v>13.944</v>
      </c>
      <c r="AO640" s="14" t="n">
        <v>0.23</v>
      </c>
      <c r="AP640" s="14" t="n">
        <v>1</v>
      </c>
      <c r="AQ640" s="14" t="n">
        <v>0.68</v>
      </c>
      <c r="AR640" s="14" t="n">
        <v>0.124</v>
      </c>
      <c r="AS640" s="14" t="n">
        <v>0.474</v>
      </c>
      <c r="AT640" s="14" t="n">
        <v>1.42</v>
      </c>
      <c r="AU640" s="14" t="n">
        <v>0.23</v>
      </c>
      <c r="AV640" s="14" t="n">
        <v>1</v>
      </c>
      <c r="AW640" s="14" t="n">
        <v>0.668</v>
      </c>
      <c r="AX640" s="14" t="n">
        <v>0.129</v>
      </c>
      <c r="AY640" s="14" t="n">
        <v>0.468</v>
      </c>
      <c r="AZ640" s="14" t="n">
        <v>1.397</v>
      </c>
      <c r="BA640" s="14" t="n">
        <v>0.23</v>
      </c>
      <c r="BB640" s="14" t="n">
        <v>1</v>
      </c>
      <c r="BC640" s="14" t="n">
        <v>0.439</v>
      </c>
      <c r="BD640" s="14" t="n">
        <v>0.114</v>
      </c>
      <c r="BE640" s="14" t="n">
        <v>0.126</v>
      </c>
      <c r="BF640" s="14" t="n">
        <v>0.695</v>
      </c>
      <c r="BG640" s="14" t="n">
        <v>0.23</v>
      </c>
      <c r="BH640" s="14" t="n">
        <v>1</v>
      </c>
      <c r="BI640" s="14" t="n">
        <v>0.505</v>
      </c>
      <c r="BJ640" s="14" t="n">
        <v>0.114</v>
      </c>
      <c r="BK640" s="14" t="n">
        <v>-0.018</v>
      </c>
      <c r="BL640" s="14" t="n">
        <v>0.599</v>
      </c>
      <c r="BM640" s="14" t="n">
        <v>0.23</v>
      </c>
      <c r="BN640" s="14" t="n">
        <v>1</v>
      </c>
      <c r="BO640" s="14" t="n">
        <v>0</v>
      </c>
      <c r="BP640" s="14" t="n">
        <v>0.041</v>
      </c>
      <c r="BQ640" s="14" t="n">
        <v>0.107</v>
      </c>
      <c r="BR640" s="14" t="n">
        <v>0</v>
      </c>
      <c r="BS640" s="14" t="n">
        <v>1</v>
      </c>
      <c r="BT640" s="14" t="n">
        <v>0</v>
      </c>
      <c r="BU640" s="14" t="n">
        <v>0.043</v>
      </c>
      <c r="BV640" s="14" t="n">
        <v>0.185</v>
      </c>
      <c r="BW640" s="14" t="n">
        <v>0.23</v>
      </c>
      <c r="BX640" s="14" t="n">
        <v>1</v>
      </c>
      <c r="BY640" s="14" t="n">
        <v>11.787</v>
      </c>
      <c r="BZ640" s="14" t="n">
        <v>0</v>
      </c>
      <c r="CA640" s="14" t="n">
        <v>11.787</v>
      </c>
      <c r="CB640" s="14" t="n">
        <v>0</v>
      </c>
      <c r="CC640" s="14" t="n">
        <v>78.125</v>
      </c>
      <c r="CD640" s="14" t="n">
        <v>7.95</v>
      </c>
      <c r="CE640" s="14" t="n">
        <v>49.868</v>
      </c>
      <c r="CF640" s="14" t="n">
        <v>157.432</v>
      </c>
      <c r="CG640" s="14" t="n">
        <v>0.23</v>
      </c>
      <c r="CH640" s="14" t="n">
        <v>1</v>
      </c>
      <c r="CI640" s="14" t="n">
        <v>0</v>
      </c>
      <c r="CJ640" s="14" t="n">
        <v>0</v>
      </c>
      <c r="CK640" s="14" t="n">
        <v>0</v>
      </c>
      <c r="CL640" s="14" t="n">
        <v>0.8179999999999999</v>
      </c>
      <c r="CM640" s="14" t="n">
        <v>0</v>
      </c>
      <c r="CN640" s="14" t="n">
        <v>0.008999999999999999</v>
      </c>
      <c r="CO640" s="14" t="n">
        <v>0</v>
      </c>
      <c r="CP640" s="14" t="n">
        <v>0</v>
      </c>
      <c r="CQ640" s="14" t="n">
        <v>1.198</v>
      </c>
      <c r="CR640" s="14" t="n">
        <v>0</v>
      </c>
      <c r="CS640" s="14" t="n">
        <v>3.981</v>
      </c>
      <c r="CT640" s="14" t="n">
        <v>3.456</v>
      </c>
      <c r="CU640" s="14" t="n">
        <v>12.489</v>
      </c>
    </row>
    <row r="641">
      <c r="A641" s="14" t="inlineStr">
        <is>
          <t>POL2022</t>
        </is>
      </c>
      <c r="B641" s="14" t="inlineStr">
        <is>
          <t>POL</t>
        </is>
      </c>
      <c r="C641" s="14" t="inlineStr">
        <is>
          <t>POL</t>
        </is>
      </c>
      <c r="D641" s="14" t="inlineStr">
        <is>
          <t>Poland</t>
        </is>
      </c>
      <c r="E641" s="14" t="n">
        <v>2022</v>
      </c>
      <c r="F641" s="14" t="n">
        <v>0.23</v>
      </c>
      <c r="G641" s="14" t="n">
        <v>14.057</v>
      </c>
      <c r="H641" s="14" t="n">
        <v>2.183</v>
      </c>
      <c r="I641" s="14" t="n">
        <v>8.353999999999999</v>
      </c>
      <c r="J641" s="14" t="n">
        <v>22.411</v>
      </c>
      <c r="K641" s="14" t="n">
        <v>0</v>
      </c>
      <c r="L641" s="14" t="n">
        <v>1</v>
      </c>
      <c r="M641" s="14" t="n">
        <v>11.627</v>
      </c>
      <c r="N641" s="14" t="n">
        <v>4.801</v>
      </c>
      <c r="O641" s="14" t="n">
        <v>8.336</v>
      </c>
      <c r="P641" s="14" t="n">
        <v>19.963</v>
      </c>
      <c r="Q641" s="14" t="n">
        <v>0</v>
      </c>
      <c r="R641" s="14" t="n">
        <v>1</v>
      </c>
      <c r="S641" s="14" t="n">
        <v>19.43</v>
      </c>
      <c r="T641" s="14" t="n">
        <v>9.516</v>
      </c>
      <c r="U641" s="14" t="n">
        <v>0.034</v>
      </c>
      <c r="V641" s="14" t="n">
        <v>23.941</v>
      </c>
      <c r="W641" s="14" t="n">
        <v>0.23</v>
      </c>
      <c r="X641" s="14" t="n">
        <v>1</v>
      </c>
      <c r="Y641" s="14" t="n">
        <v>39.508</v>
      </c>
      <c r="Z641" s="14" t="n">
        <v>4.145</v>
      </c>
      <c r="AA641" s="14" t="n">
        <v>-9.605</v>
      </c>
      <c r="AB641" s="14" t="n">
        <v>29.903</v>
      </c>
      <c r="AC641" s="14" t="n">
        <v>0</v>
      </c>
      <c r="AD641" s="14" t="n">
        <v>1</v>
      </c>
      <c r="AE641" s="14" t="n">
        <v>39.629</v>
      </c>
      <c r="AF641" s="14" t="n">
        <v>7.346</v>
      </c>
      <c r="AG641" s="14" t="n">
        <v>-9.725</v>
      </c>
      <c r="AH641" s="14" t="n">
        <v>29.903</v>
      </c>
      <c r="AI641" s="14" t="n">
        <v>0</v>
      </c>
      <c r="AJ641" s="14" t="n">
        <v>1</v>
      </c>
      <c r="AK641" s="14" t="n">
        <v>41.82</v>
      </c>
      <c r="AL641" s="14" t="n">
        <v>19.971</v>
      </c>
      <c r="AM641" s="14" t="n">
        <v>-27.066</v>
      </c>
      <c r="AN641" s="14" t="n">
        <v>16.119</v>
      </c>
      <c r="AO641" s="14" t="n">
        <v>0.093</v>
      </c>
      <c r="AP641" s="14" t="n">
        <v>1</v>
      </c>
      <c r="AQ641" s="14" t="n">
        <v>1.039</v>
      </c>
      <c r="AR641" s="14" t="n">
        <v>0.149</v>
      </c>
      <c r="AS641" s="14" t="n">
        <v>0.33</v>
      </c>
      <c r="AT641" s="14" t="n">
        <v>1.496</v>
      </c>
      <c r="AU641" s="14" t="n">
        <v>0.093</v>
      </c>
      <c r="AV641" s="14" t="n">
        <v>1</v>
      </c>
      <c r="AW641" s="14" t="n">
        <v>1.181</v>
      </c>
      <c r="AX641" s="14" t="n">
        <v>0.153</v>
      </c>
      <c r="AY641" s="14" t="n">
        <v>0.301</v>
      </c>
      <c r="AZ641" s="14" t="n">
        <v>1.619</v>
      </c>
      <c r="BA641" s="14" t="n">
        <v>0.093</v>
      </c>
      <c r="BB641" s="14" t="n">
        <v>1</v>
      </c>
      <c r="BC641" s="14" t="n">
        <v>0.598</v>
      </c>
      <c r="BD641" s="14" t="n">
        <v>0.123</v>
      </c>
      <c r="BE641" s="14" t="n">
        <v>0.07099999999999999</v>
      </c>
      <c r="BF641" s="14" t="n">
        <v>0.731</v>
      </c>
      <c r="BG641" s="14" t="n">
        <v>0.093</v>
      </c>
      <c r="BH641" s="14" t="n">
        <v>1</v>
      </c>
      <c r="BI641" s="14" t="n">
        <v>0.612</v>
      </c>
      <c r="BJ641" s="14" t="n">
        <v>0.123</v>
      </c>
      <c r="BK641" s="14" t="n">
        <v>0.292</v>
      </c>
      <c r="BL641" s="14" t="n">
        <v>1.112</v>
      </c>
      <c r="BM641" s="14" t="n">
        <v>0.23</v>
      </c>
      <c r="BN641" s="14" t="n">
        <v>1</v>
      </c>
      <c r="BO641" s="14" t="n">
        <v>0</v>
      </c>
      <c r="BP641" s="14" t="n">
        <v>0.052</v>
      </c>
      <c r="BQ641" s="14" t="n">
        <v>0.145</v>
      </c>
      <c r="BR641" s="14" t="n">
        <v>0</v>
      </c>
      <c r="BS641" s="14" t="n">
        <v>1</v>
      </c>
      <c r="BT641" s="14" t="n">
        <v>0</v>
      </c>
      <c r="BU641" s="14" t="n">
        <v>0.051</v>
      </c>
      <c r="BV641" s="14" t="n">
        <v>0.162</v>
      </c>
      <c r="BW641" s="14" t="n">
        <v>0.065</v>
      </c>
      <c r="BX641" s="14" t="n">
        <v>1</v>
      </c>
      <c r="BY641" s="14" t="n">
        <v>12.729</v>
      </c>
      <c r="BZ641" s="14" t="n">
        <v>0</v>
      </c>
      <c r="CA641" s="14" t="n">
        <v>12.729</v>
      </c>
      <c r="CB641" s="14" t="n">
        <v>0</v>
      </c>
      <c r="CC641" s="14" t="n">
        <v>97.90000000000001</v>
      </c>
      <c r="CD641" s="14" t="n">
        <v>7.95</v>
      </c>
      <c r="CE641" s="14" t="n">
        <v>124.162</v>
      </c>
      <c r="CF641" s="14" t="n">
        <v>273.136</v>
      </c>
      <c r="CG641" s="14" t="n">
        <v>0.23</v>
      </c>
      <c r="CH641" s="14" t="n">
        <v>1</v>
      </c>
      <c r="CI641" s="14" t="n">
        <v>0</v>
      </c>
      <c r="CJ641" s="14" t="n">
        <v>0</v>
      </c>
      <c r="CK641" s="14" t="n">
        <v>0</v>
      </c>
      <c r="CL641" s="14" t="n">
        <v>0.483</v>
      </c>
      <c r="CM641" s="14" t="n">
        <v>20</v>
      </c>
      <c r="CN641" s="14" t="n">
        <v>0.01</v>
      </c>
      <c r="CO641" s="14" t="n">
        <v>0</v>
      </c>
      <c r="CP641" s="14" t="n">
        <v>0</v>
      </c>
      <c r="CQ641" s="14" t="n">
        <v>1.294</v>
      </c>
      <c r="CR641" s="14" t="n">
        <v>0</v>
      </c>
      <c r="CS641" s="14" t="n">
        <v>4.299</v>
      </c>
      <c r="CT641" s="14" t="n">
        <v>9.295</v>
      </c>
      <c r="CU641" s="14" t="n">
        <v>29.459</v>
      </c>
    </row>
    <row r="642">
      <c r="A642" s="14" t="inlineStr">
        <is>
          <t>POL2023</t>
        </is>
      </c>
      <c r="B642" s="14" t="inlineStr">
        <is>
          <t>POL</t>
        </is>
      </c>
      <c r="C642" s="14" t="inlineStr">
        <is>
          <t>POL</t>
        </is>
      </c>
      <c r="D642" s="14" t="inlineStr">
        <is>
          <t>Poland</t>
        </is>
      </c>
      <c r="E642" s="14" t="n">
        <v>2023</v>
      </c>
      <c r="F642" s="14" t="n">
        <v>0.23</v>
      </c>
      <c r="G642" s="14" t="n">
        <v>7.369</v>
      </c>
      <c r="H642" s="14" t="n">
        <v>1.678</v>
      </c>
      <c r="I642" s="14" t="n">
        <v>9.680999999999999</v>
      </c>
      <c r="J642" s="14" t="n">
        <v>17.05</v>
      </c>
      <c r="K642" s="14" t="n">
        <v>0</v>
      </c>
      <c r="L642" s="14" t="n">
        <v>1</v>
      </c>
      <c r="M642" s="14" t="n">
        <v>9.352</v>
      </c>
      <c r="N642" s="14" t="n">
        <v>4.638</v>
      </c>
      <c r="O642" s="14" t="n">
        <v>9.641</v>
      </c>
      <c r="P642" s="14" t="n">
        <v>18.993</v>
      </c>
      <c r="Q642" s="14" t="n">
        <v>0</v>
      </c>
      <c r="R642" s="14" t="n">
        <v>1</v>
      </c>
      <c r="S642" s="14" t="n">
        <v>13.645</v>
      </c>
      <c r="T642" s="14" t="n">
        <v>8.557</v>
      </c>
      <c r="U642" s="14" t="n">
        <v>0.034</v>
      </c>
      <c r="V642" s="14" t="n">
        <v>16.825</v>
      </c>
      <c r="W642" s="14" t="n">
        <v>0.23</v>
      </c>
      <c r="X642" s="14" t="n">
        <v>1</v>
      </c>
      <c r="Y642" s="14" t="n">
        <v>20.215</v>
      </c>
      <c r="Z642" s="14" t="n">
        <v>2.264</v>
      </c>
      <c r="AA642" s="14" t="n">
        <v>13.865</v>
      </c>
      <c r="AB642" s="14" t="n">
        <v>34.08</v>
      </c>
      <c r="AC642" s="14" t="n">
        <v>0</v>
      </c>
      <c r="AD642" s="14" t="n">
        <v>1</v>
      </c>
      <c r="AE642" s="14" t="n">
        <v>20.387</v>
      </c>
      <c r="AF642" s="14" t="n">
        <v>4.06</v>
      </c>
      <c r="AG642" s="14" t="n">
        <v>13.693</v>
      </c>
      <c r="AH642" s="14" t="n">
        <v>34.08</v>
      </c>
      <c r="AI642" s="14" t="n">
        <v>0</v>
      </c>
      <c r="AJ642" s="14" t="n">
        <v>1</v>
      </c>
      <c r="AK642" s="14" t="n">
        <v>22.885</v>
      </c>
      <c r="AL642" s="14" t="n">
        <v>11.336</v>
      </c>
      <c r="AM642" s="14" t="n">
        <v>-5.636</v>
      </c>
      <c r="AN642" s="14" t="n">
        <v>21.216</v>
      </c>
      <c r="AO642" s="14" t="n">
        <v>0.23</v>
      </c>
      <c r="AP642" s="14" t="n">
        <v>1</v>
      </c>
      <c r="AQ642" s="14" t="n">
        <v>0.8110000000000001</v>
      </c>
      <c r="AR642" s="14" t="n">
        <v>0.137</v>
      </c>
      <c r="AS642" s="14" t="n">
        <v>0.45</v>
      </c>
      <c r="AT642" s="14" t="n">
        <v>1.551</v>
      </c>
      <c r="AU642" s="14" t="n">
        <v>0.23</v>
      </c>
      <c r="AV642" s="14" t="n">
        <v>1</v>
      </c>
      <c r="AW642" s="14" t="n">
        <v>0.865</v>
      </c>
      <c r="AX642" s="14" t="n">
        <v>0.148</v>
      </c>
      <c r="AY642" s="14" t="n">
        <v>0.413</v>
      </c>
      <c r="AZ642" s="14" t="n">
        <v>1.573</v>
      </c>
      <c r="BA642" s="14" t="n">
        <v>0.23</v>
      </c>
      <c r="BB642" s="14" t="n">
        <v>1</v>
      </c>
      <c r="BC642" s="14" t="n">
        <v>0.535</v>
      </c>
      <c r="BD642" s="14" t="n">
        <v>0.129</v>
      </c>
      <c r="BE642" s="14" t="n">
        <v>0.048</v>
      </c>
      <c r="BF642" s="14" t="n">
        <v>0.718</v>
      </c>
      <c r="BG642" s="14" t="n">
        <v>0.23</v>
      </c>
      <c r="BH642" s="14" t="n">
        <v>1</v>
      </c>
      <c r="BI642" s="14" t="n">
        <v>0.579</v>
      </c>
      <c r="BJ642" s="14" t="n">
        <v>0.129</v>
      </c>
      <c r="BK642" s="14" t="n">
        <v>0.226</v>
      </c>
      <c r="BL642" s="14" t="n">
        <v>0.99</v>
      </c>
      <c r="BM642" s="14" t="n">
        <v>0.23</v>
      </c>
      <c r="BN642" s="14" t="n">
        <v>1</v>
      </c>
      <c r="BO642" s="14" t="n">
        <v>0</v>
      </c>
      <c r="BP642" s="14" t="n">
        <v>0.075</v>
      </c>
      <c r="BQ642" s="14" t="n">
        <v>0.216</v>
      </c>
      <c r="BR642" s="14" t="n">
        <v>0</v>
      </c>
      <c r="BS642" s="14" t="n">
        <v>1</v>
      </c>
      <c r="BT642" s="14" t="n">
        <v>0</v>
      </c>
      <c r="BU642" s="14" t="n">
        <v>0.06</v>
      </c>
      <c r="BV642" s="14" t="n">
        <v>0.213</v>
      </c>
      <c r="BW642" s="14" t="n">
        <v>0.23</v>
      </c>
      <c r="BX642" s="14" t="n">
        <v>1</v>
      </c>
      <c r="BY642" s="14" t="n">
        <v>13.254</v>
      </c>
      <c r="BZ642" s="14" t="n">
        <v>0</v>
      </c>
      <c r="CA642" s="14" t="n">
        <v>13.254</v>
      </c>
      <c r="CB642" s="14" t="n">
        <v>0</v>
      </c>
      <c r="CC642" s="14" t="n">
        <v>83.248</v>
      </c>
      <c r="CD642" s="14" t="n">
        <v>7.95</v>
      </c>
      <c r="CE642" s="14" t="n">
        <v>124.29</v>
      </c>
      <c r="CF642" s="14" t="n">
        <v>255.271</v>
      </c>
      <c r="CG642" s="14" t="n">
        <v>0.23</v>
      </c>
      <c r="CH642" s="14" t="n">
        <v>1</v>
      </c>
      <c r="CI642" s="14" t="n">
        <v>0</v>
      </c>
      <c r="CJ642" s="14" t="n">
        <v>0</v>
      </c>
      <c r="CK642" s="14" t="n">
        <v>0</v>
      </c>
      <c r="CL642" s="14" t="n">
        <v>0.503</v>
      </c>
      <c r="CM642" s="14" t="n">
        <v>20.826</v>
      </c>
      <c r="CN642" s="14" t="n">
        <v>0.01</v>
      </c>
      <c r="CO642" s="14" t="n">
        <v>0</v>
      </c>
      <c r="CP642" s="14" t="n">
        <v>0</v>
      </c>
      <c r="CQ642" s="14" t="n">
        <v>1.348</v>
      </c>
      <c r="CR642" s="14" t="n">
        <v>0</v>
      </c>
      <c r="CS642" s="14" t="n">
        <v>4.477</v>
      </c>
      <c r="CT642" s="14" t="n">
        <v>7.086</v>
      </c>
      <c r="CU642" s="14" t="n">
        <v>10.115</v>
      </c>
    </row>
    <row r="643">
      <c r="A643" s="14" t="inlineStr">
        <is>
          <t>POL2024</t>
        </is>
      </c>
      <c r="B643" s="14" t="inlineStr">
        <is>
          <t>POL</t>
        </is>
      </c>
      <c r="C643" s="14" t="inlineStr">
        <is>
          <t>POL</t>
        </is>
      </c>
      <c r="D643" s="14" t="inlineStr">
        <is>
          <t>Poland</t>
        </is>
      </c>
      <c r="E643" s="14" t="n">
        <v>2024</v>
      </c>
      <c r="F643" s="14" t="n">
        <v>0.23</v>
      </c>
      <c r="G643" s="14" t="n">
        <v>6.682</v>
      </c>
      <c r="H643" s="14" t="n">
        <v>1.693</v>
      </c>
      <c r="I643" s="14" t="n">
        <v>6.347</v>
      </c>
      <c r="J643" s="14" t="n">
        <v>13.03</v>
      </c>
      <c r="K643" s="14" t="n">
        <v>0</v>
      </c>
      <c r="L643" s="14" t="n">
        <v>1</v>
      </c>
      <c r="M643" s="14" t="n">
        <v>8.462</v>
      </c>
      <c r="N643" s="14" t="n">
        <v>4.61</v>
      </c>
      <c r="O643" s="14" t="n">
        <v>6.358</v>
      </c>
      <c r="P643" s="14" t="n">
        <v>14.82</v>
      </c>
      <c r="Q643" s="14" t="n">
        <v>0</v>
      </c>
      <c r="R643" s="14" t="n">
        <v>1</v>
      </c>
      <c r="S643" s="14" t="n">
        <v>13.232</v>
      </c>
      <c r="T643" s="14" t="n">
        <v>8.76</v>
      </c>
      <c r="U643" s="14" t="n">
        <v>0.035</v>
      </c>
      <c r="V643" s="14" t="n">
        <v>16.318</v>
      </c>
      <c r="W643" s="14" t="n">
        <v>0.23</v>
      </c>
      <c r="X643" s="14" t="n">
        <v>1</v>
      </c>
      <c r="Y643" s="14" t="n">
        <v>21.212</v>
      </c>
      <c r="Z643" s="14" t="n">
        <v>2.678</v>
      </c>
      <c r="AA643" s="14" t="n">
        <v>4.393</v>
      </c>
      <c r="AB643" s="14" t="n">
        <v>25.605</v>
      </c>
      <c r="AC643" s="14" t="n">
        <v>0</v>
      </c>
      <c r="AD643" s="14" t="n">
        <v>1</v>
      </c>
      <c r="AE643" s="14" t="n">
        <v>21.653</v>
      </c>
      <c r="AF643" s="14" t="n">
        <v>4.743</v>
      </c>
      <c r="AG643" s="14" t="n">
        <v>3.952</v>
      </c>
      <c r="AH643" s="14" t="n">
        <v>25.605</v>
      </c>
      <c r="AI643" s="14" t="n">
        <v>0</v>
      </c>
      <c r="AJ643" s="14" t="n">
        <v>1</v>
      </c>
      <c r="AK643" s="14" t="n">
        <v>23.304</v>
      </c>
      <c r="AL643" s="14" t="n">
        <v>11.853</v>
      </c>
      <c r="AM643" s="14" t="n">
        <v>-4.083</v>
      </c>
      <c r="AN643" s="14" t="n">
        <v>23.641</v>
      </c>
      <c r="AO643" s="14" t="n">
        <v>0.23</v>
      </c>
      <c r="AP643" s="14" t="n">
        <v>1</v>
      </c>
      <c r="AQ643" s="14" t="n">
        <v>0.789</v>
      </c>
      <c r="AR643" s="14" t="n">
        <v>0.143</v>
      </c>
      <c r="AS643" s="14" t="n">
        <v>0.512</v>
      </c>
      <c r="AT643" s="14" t="n">
        <v>1.601</v>
      </c>
      <c r="AU643" s="14" t="n">
        <v>0.23</v>
      </c>
      <c r="AV643" s="14" t="n">
        <v>1</v>
      </c>
      <c r="AW643" s="14" t="n">
        <v>0.822</v>
      </c>
      <c r="AX643" s="14" t="n">
        <v>0.151</v>
      </c>
      <c r="AY643" s="14" t="n">
        <v>0.494</v>
      </c>
      <c r="AZ643" s="14" t="n">
        <v>1.618</v>
      </c>
      <c r="BA643" s="14" t="n">
        <v>0.23</v>
      </c>
      <c r="BB643" s="14" t="n">
        <v>1</v>
      </c>
      <c r="BC643" s="14" t="n">
        <v>0.513</v>
      </c>
      <c r="BD643" s="14" t="n">
        <v>0.132</v>
      </c>
      <c r="BE643" s="14" t="n">
        <v>0.079</v>
      </c>
      <c r="BF643" s="14" t="n">
        <v>0.728</v>
      </c>
      <c r="BG643" s="14" t="n">
        <v>0.23</v>
      </c>
      <c r="BH643" s="14" t="n">
        <v>1</v>
      </c>
      <c r="BI643" s="14" t="n">
        <v>0.591</v>
      </c>
      <c r="BJ643" s="14" t="n">
        <v>0.132</v>
      </c>
      <c r="BK643" s="14" t="n">
        <v>0.191</v>
      </c>
      <c r="BL643" s="14" t="n">
        <v>0.963</v>
      </c>
      <c r="BM643" s="14" t="n">
        <v>0.23</v>
      </c>
      <c r="BN643" s="14" t="n">
        <v>1</v>
      </c>
      <c r="BO643" s="14" t="n">
        <v>0</v>
      </c>
      <c r="BP643" s="14" t="n">
        <v>0.067</v>
      </c>
      <c r="BQ643" s="14" t="n">
        <v>0.182</v>
      </c>
      <c r="BR643" s="14" t="n">
        <v>0</v>
      </c>
      <c r="BS643" s="14" t="n">
        <v>1</v>
      </c>
      <c r="BT643" s="14" t="n">
        <v>0</v>
      </c>
      <c r="BU643" s="14" t="n">
        <v>0.06900000000000001</v>
      </c>
      <c r="BV643" s="14" t="n">
        <v>0.247</v>
      </c>
      <c r="BW643" s="14" t="n">
        <v>0.23</v>
      </c>
      <c r="BX643" s="14" t="n">
        <v>1</v>
      </c>
      <c r="BY643" s="14" t="n">
        <v>13.646</v>
      </c>
      <c r="BZ643" s="14" t="n">
        <v>0</v>
      </c>
      <c r="CA643" s="14" t="n">
        <v>13.646</v>
      </c>
      <c r="CB643" s="14" t="n">
        <v>0</v>
      </c>
      <c r="CC643" s="14" t="n">
        <v>82.58799999999999</v>
      </c>
      <c r="CD643" s="14" t="n">
        <v>7.95</v>
      </c>
      <c r="CE643" s="14" t="n">
        <v>102.469</v>
      </c>
      <c r="CF643" s="14" t="n">
        <v>227.62</v>
      </c>
      <c r="CG643" s="14" t="n">
        <v>0.23</v>
      </c>
      <c r="CH643" s="14" t="n">
        <v>1</v>
      </c>
      <c r="CI643" s="14" t="n">
        <v>0</v>
      </c>
      <c r="CJ643" s="14" t="n">
        <v>0</v>
      </c>
      <c r="CK643" s="14" t="n">
        <v>0</v>
      </c>
      <c r="CL643" s="14" t="n">
        <v>1.8</v>
      </c>
      <c r="CM643" s="14" t="n">
        <v>21.44</v>
      </c>
      <c r="CN643" s="14" t="n">
        <v>0.01</v>
      </c>
      <c r="CO643" s="14" t="n">
        <v>0</v>
      </c>
      <c r="CP643" s="14" t="n">
        <v>0</v>
      </c>
      <c r="CQ643" s="14" t="n">
        <v>1.387</v>
      </c>
      <c r="CR643" s="14" t="n">
        <v>0</v>
      </c>
      <c r="CS643" s="14" t="n">
        <v>4.609</v>
      </c>
      <c r="CT643" s="14" t="n">
        <v>4.705</v>
      </c>
      <c r="CU643" s="14" t="n">
        <v>8.551</v>
      </c>
    </row>
    <row r="644">
      <c r="A644" s="14" t="inlineStr">
        <is>
          <t>PRT2021</t>
        </is>
      </c>
      <c r="B644" s="14" t="inlineStr">
        <is>
          <t>PRT</t>
        </is>
      </c>
      <c r="C644" s="14" t="inlineStr">
        <is>
          <t>PRT</t>
        </is>
      </c>
      <c r="D644" s="14" t="inlineStr">
        <is>
          <t>Portugal</t>
        </is>
      </c>
      <c r="E644" s="14" t="n">
        <v>2021</v>
      </c>
      <c r="F644" s="14" t="n">
        <v>0.23</v>
      </c>
      <c r="G644" s="14" t="n">
        <v>3.432</v>
      </c>
      <c r="H644" s="14" t="n">
        <v>0.751</v>
      </c>
      <c r="I644" s="14" t="n">
        <v>1.422</v>
      </c>
      <c r="J644" s="14" t="n">
        <v>4.854</v>
      </c>
      <c r="K644" s="14" t="n">
        <v>0</v>
      </c>
      <c r="L644" s="14" t="n">
        <v>1</v>
      </c>
      <c r="M644" s="14" t="n">
        <v>6.871</v>
      </c>
      <c r="N644" s="14" t="n">
        <v>3.114</v>
      </c>
      <c r="O644" s="14" t="n">
        <v>2.495</v>
      </c>
      <c r="P644" s="14" t="n">
        <v>9.366</v>
      </c>
      <c r="Q644" s="14" t="n">
        <v>0</v>
      </c>
      <c r="R644" s="14" t="n">
        <v>1</v>
      </c>
      <c r="S644" s="14" t="n">
        <v>5.808</v>
      </c>
      <c r="T644" s="14" t="n">
        <v>3.586</v>
      </c>
      <c r="U644" s="14" t="n">
        <v>1.183</v>
      </c>
      <c r="V644" s="14" t="n">
        <v>8.599</v>
      </c>
      <c r="W644" s="14" t="n">
        <v>0.23</v>
      </c>
      <c r="X644" s="14" t="n">
        <v>1</v>
      </c>
      <c r="Y644" s="14" t="n">
        <v>11.872</v>
      </c>
      <c r="Z644" s="14" t="n">
        <v>1.311</v>
      </c>
      <c r="AA644" s="14" t="n">
        <v>-1.571</v>
      </c>
      <c r="AB644" s="14" t="n">
        <v>10.301</v>
      </c>
      <c r="AC644" s="14" t="n">
        <v>0</v>
      </c>
      <c r="AD644" s="14" t="n">
        <v>1</v>
      </c>
      <c r="AE644" s="14" t="n">
        <v>11.828</v>
      </c>
      <c r="AF644" s="14" t="n">
        <v>2.328</v>
      </c>
      <c r="AG644" s="14" t="n">
        <v>-1.528</v>
      </c>
      <c r="AH644" s="14" t="n">
        <v>10.301</v>
      </c>
      <c r="AI644" s="14" t="n">
        <v>0</v>
      </c>
      <c r="AJ644" s="14" t="n">
        <v>1</v>
      </c>
      <c r="AK644" s="14" t="n">
        <v>21.934</v>
      </c>
      <c r="AL644" s="14" t="n">
        <v>10.765</v>
      </c>
      <c r="AM644" s="14" t="n">
        <v>-1.437</v>
      </c>
      <c r="AN644" s="14" t="n">
        <v>25.21</v>
      </c>
      <c r="AO644" s="14" t="n">
        <v>0.23</v>
      </c>
      <c r="AP644" s="14" t="n">
        <v>1</v>
      </c>
      <c r="AQ644" s="14" t="n">
        <v>0.619</v>
      </c>
      <c r="AR644" s="14" t="n">
        <v>0.114</v>
      </c>
      <c r="AS644" s="14" t="n">
        <v>0.9399999999999999</v>
      </c>
      <c r="AT644" s="14" t="n">
        <v>1.918</v>
      </c>
      <c r="AU644" s="14" t="n">
        <v>0.23</v>
      </c>
      <c r="AV644" s="14" t="n">
        <v>1</v>
      </c>
      <c r="AW644" s="14" t="n">
        <v>0.599</v>
      </c>
      <c r="AX644" s="14" t="n">
        <v>0.114</v>
      </c>
      <c r="AY644" s="14" t="n">
        <v>0.772</v>
      </c>
      <c r="AZ644" s="14" t="n">
        <v>1.687</v>
      </c>
      <c r="BA644" s="14" t="n">
        <v>0.23</v>
      </c>
      <c r="BB644" s="14" t="n">
        <v>1</v>
      </c>
      <c r="BC644" s="14" t="n">
        <v>0.439</v>
      </c>
      <c r="BD644" s="14" t="n">
        <v>0.114</v>
      </c>
      <c r="BE644" s="14" t="n">
        <v>0.258</v>
      </c>
      <c r="BF644" s="14" t="n">
        <v>0.857</v>
      </c>
      <c r="BG644" s="14" t="n">
        <v>0.23</v>
      </c>
      <c r="BH644" s="14" t="n">
        <v>1</v>
      </c>
      <c r="BI644" s="14" t="n">
        <v>0.505</v>
      </c>
      <c r="BJ644" s="14" t="n">
        <v>0.114</v>
      </c>
      <c r="BK644" s="14" t="n">
        <v>0.668</v>
      </c>
      <c r="BL644" s="14" t="n">
        <v>1.442</v>
      </c>
      <c r="BM644" s="14" t="n">
        <v>0.23</v>
      </c>
      <c r="BN644" s="14" t="n">
        <v>1</v>
      </c>
      <c r="BO644" s="14" t="n">
        <v>0</v>
      </c>
      <c r="BP644" s="14" t="n">
        <v>0.028</v>
      </c>
      <c r="BQ644" s="14" t="n">
        <v>0.127</v>
      </c>
      <c r="BR644" s="14" t="n">
        <v>0</v>
      </c>
      <c r="BS644" s="14" t="n">
        <v>1</v>
      </c>
      <c r="BT644" s="14" t="n">
        <v>0</v>
      </c>
      <c r="BU644" s="14" t="n">
        <v>0.074</v>
      </c>
      <c r="BV644" s="14" t="n">
        <v>0.252</v>
      </c>
      <c r="BW644" s="14" t="n">
        <v>0.23</v>
      </c>
      <c r="BX644" s="14" t="n">
        <v>0.667</v>
      </c>
      <c r="BY644" s="14" t="n">
        <v>11.787</v>
      </c>
      <c r="BZ644" s="14" t="n">
        <v>0</v>
      </c>
      <c r="CA644" s="14" t="n">
        <v>11.787</v>
      </c>
      <c r="CB644" s="14" t="n">
        <v>0</v>
      </c>
      <c r="CC644" s="14" t="n">
        <v>78.125</v>
      </c>
      <c r="CD644" s="14" t="n">
        <v>7.95</v>
      </c>
      <c r="CE644" s="14" t="n">
        <v>113.66</v>
      </c>
      <c r="CF644" s="14" t="n">
        <v>235.895</v>
      </c>
      <c r="CG644" s="14" t="n">
        <v>0.23</v>
      </c>
      <c r="CH644" s="14" t="n">
        <v>1</v>
      </c>
      <c r="CI644" s="14" t="n">
        <v>0</v>
      </c>
      <c r="CJ644" s="14" t="n">
        <v>0</v>
      </c>
      <c r="CK644" s="14" t="n">
        <v>0</v>
      </c>
      <c r="CL644" s="14" t="n">
        <v>0</v>
      </c>
      <c r="CM644" s="14" t="n">
        <v>0</v>
      </c>
      <c r="CN644" s="14" t="n">
        <v>0</v>
      </c>
      <c r="CO644" s="14" t="n">
        <v>0</v>
      </c>
      <c r="CP644" s="14" t="n">
        <v>0</v>
      </c>
      <c r="CQ644" s="14" t="n">
        <v>1.198</v>
      </c>
      <c r="CR644" s="14" t="n">
        <v>0</v>
      </c>
      <c r="CS644" s="14" t="n">
        <v>4.776</v>
      </c>
      <c r="CT644" s="14" t="n">
        <v>23.769</v>
      </c>
      <c r="CU644" s="14" t="n">
        <v>8.331</v>
      </c>
    </row>
    <row r="645">
      <c r="A645" s="14" t="inlineStr">
        <is>
          <t>PRT2022</t>
        </is>
      </c>
      <c r="B645" s="14" t="inlineStr">
        <is>
          <t>PRT</t>
        </is>
      </c>
      <c r="C645" s="14" t="inlineStr">
        <is>
          <t>PRT</t>
        </is>
      </c>
      <c r="D645" s="14" t="inlineStr">
        <is>
          <t>Portugal</t>
        </is>
      </c>
      <c r="E645" s="14" t="n">
        <v>2022</v>
      </c>
      <c r="F645" s="14" t="n">
        <v>0.23</v>
      </c>
      <c r="G645" s="14" t="n">
        <v>3.23</v>
      </c>
      <c r="H645" s="14" t="n">
        <v>0.502</v>
      </c>
      <c r="I645" s="14" t="n">
        <v>8.583</v>
      </c>
      <c r="J645" s="14" t="n">
        <v>11.813</v>
      </c>
      <c r="K645" s="14" t="n">
        <v>0</v>
      </c>
      <c r="L645" s="14" t="n">
        <v>1</v>
      </c>
      <c r="M645" s="14" t="n">
        <v>7.063</v>
      </c>
      <c r="N645" s="14" t="n">
        <v>2.917</v>
      </c>
      <c r="O645" s="14" t="n">
        <v>8.829000000000001</v>
      </c>
      <c r="P645" s="14" t="n">
        <v>15.892</v>
      </c>
      <c r="Q645" s="14" t="n">
        <v>0</v>
      </c>
      <c r="R645" s="14" t="n">
        <v>1</v>
      </c>
      <c r="S645" s="14" t="n">
        <v>68.13500000000001</v>
      </c>
      <c r="T645" s="14" t="n">
        <v>7.408</v>
      </c>
      <c r="U645" s="14" t="n">
        <v>2.603</v>
      </c>
      <c r="V645" s="14" t="n">
        <v>85.55200000000001</v>
      </c>
      <c r="W645" s="14" t="n">
        <v>0.23</v>
      </c>
      <c r="X645" s="14" t="n">
        <v>1</v>
      </c>
      <c r="Y645" s="14" t="n">
        <v>24.702</v>
      </c>
      <c r="Z645" s="14" t="n">
        <v>2.591</v>
      </c>
      <c r="AA645" s="14" t="n">
        <v>4.965</v>
      </c>
      <c r="AB645" s="14" t="n">
        <v>29.666</v>
      </c>
      <c r="AC645" s="14" t="n">
        <v>0</v>
      </c>
      <c r="AD645" s="14" t="n">
        <v>1</v>
      </c>
      <c r="AE645" s="14" t="n">
        <v>24.749</v>
      </c>
      <c r="AF645" s="14" t="n">
        <v>4.588</v>
      </c>
      <c r="AG645" s="14" t="n">
        <v>4.917</v>
      </c>
      <c r="AH645" s="14" t="n">
        <v>29.666</v>
      </c>
      <c r="AI645" s="14" t="n">
        <v>0</v>
      </c>
      <c r="AJ645" s="14" t="n">
        <v>1</v>
      </c>
      <c r="AK645" s="14" t="n">
        <v>35.403</v>
      </c>
      <c r="AL645" s="14" t="n">
        <v>16.906</v>
      </c>
      <c r="AM645" s="14" t="n">
        <v>-10.27</v>
      </c>
      <c r="AN645" s="14" t="n">
        <v>30.914</v>
      </c>
      <c r="AO645" s="14" t="n">
        <v>0.23</v>
      </c>
      <c r="AP645" s="14" t="n">
        <v>1</v>
      </c>
      <c r="AQ645" s="14" t="n">
        <v>0.861</v>
      </c>
      <c r="AR645" s="14" t="n">
        <v>0.123</v>
      </c>
      <c r="AS645" s="14" t="n">
        <v>0.72</v>
      </c>
      <c r="AT645" s="14" t="n">
        <v>1.945</v>
      </c>
      <c r="AU645" s="14" t="n">
        <v>0.23</v>
      </c>
      <c r="AV645" s="14" t="n">
        <v>1</v>
      </c>
      <c r="AW645" s="14" t="n">
        <v>0.986</v>
      </c>
      <c r="AX645" s="14" t="n">
        <v>0.123</v>
      </c>
      <c r="AY645" s="14" t="n">
        <v>0.551</v>
      </c>
      <c r="AZ645" s="14" t="n">
        <v>1.891</v>
      </c>
      <c r="BA645" s="14" t="n">
        <v>0.23</v>
      </c>
      <c r="BB645" s="14" t="n">
        <v>1</v>
      </c>
      <c r="BC645" s="14" t="n">
        <v>0.598</v>
      </c>
      <c r="BD645" s="14" t="n">
        <v>0.123</v>
      </c>
      <c r="BE645" s="14" t="n">
        <v>0.168</v>
      </c>
      <c r="BF645" s="14" t="n">
        <v>0.9409999999999999</v>
      </c>
      <c r="BG645" s="14" t="n">
        <v>0.23</v>
      </c>
      <c r="BH645" s="14" t="n">
        <v>1</v>
      </c>
      <c r="BI645" s="14" t="n">
        <v>0.612</v>
      </c>
      <c r="BJ645" s="14" t="n">
        <v>0.123</v>
      </c>
      <c r="BK645" s="14" t="n">
        <v>0.874</v>
      </c>
      <c r="BL645" s="14" t="n">
        <v>1.828</v>
      </c>
      <c r="BM645" s="14" t="n">
        <v>0.23</v>
      </c>
      <c r="BN645" s="14" t="n">
        <v>1</v>
      </c>
      <c r="BO645" s="14" t="n">
        <v>0</v>
      </c>
      <c r="BP645" s="14" t="n">
        <v>-0.028</v>
      </c>
      <c r="BQ645" s="14" t="n">
        <v>0.152</v>
      </c>
      <c r="BR645" s="14" t="n">
        <v>0</v>
      </c>
      <c r="BS645" s="14" t="n">
        <v>1</v>
      </c>
      <c r="BT645" s="14" t="n">
        <v>0</v>
      </c>
      <c r="BU645" s="14" t="n">
        <v>0.002</v>
      </c>
      <c r="BV645" s="14" t="n">
        <v>0.233</v>
      </c>
      <c r="BW645" s="14" t="n">
        <v>0.23</v>
      </c>
      <c r="BX645" s="14" t="n">
        <v>0.667</v>
      </c>
      <c r="BY645" s="14" t="n">
        <v>12.729</v>
      </c>
      <c r="BZ645" s="14" t="n">
        <v>0</v>
      </c>
      <c r="CA645" s="14" t="n">
        <v>12.729</v>
      </c>
      <c r="CB645" s="14" t="n">
        <v>0</v>
      </c>
      <c r="CC645" s="14" t="n">
        <v>97.90000000000001</v>
      </c>
      <c r="CD645" s="14" t="n">
        <v>7.95</v>
      </c>
      <c r="CE645" s="14" t="n">
        <v>171.492</v>
      </c>
      <c r="CF645" s="14" t="n">
        <v>331.352</v>
      </c>
      <c r="CG645" s="14" t="n">
        <v>0.23</v>
      </c>
      <c r="CH645" s="14" t="n">
        <v>1</v>
      </c>
      <c r="CI645" s="14" t="n">
        <v>0</v>
      </c>
      <c r="CJ645" s="14" t="n">
        <v>0</v>
      </c>
      <c r="CK645" s="14" t="n">
        <v>0</v>
      </c>
      <c r="CL645" s="14" t="n">
        <v>0</v>
      </c>
      <c r="CM645" s="14" t="n">
        <v>0</v>
      </c>
      <c r="CN645" s="14" t="n">
        <v>0</v>
      </c>
      <c r="CO645" s="14" t="n">
        <v>0</v>
      </c>
      <c r="CP645" s="14" t="n">
        <v>0</v>
      </c>
      <c r="CQ645" s="14" t="n">
        <v>1.294</v>
      </c>
      <c r="CR645" s="14" t="n">
        <v>0</v>
      </c>
      <c r="CS645" s="14" t="n">
        <v>5.158</v>
      </c>
      <c r="CT645" s="14" t="n">
        <v>60.727</v>
      </c>
      <c r="CU645" s="14" t="n">
        <v>21.07</v>
      </c>
    </row>
    <row r="646">
      <c r="A646" s="14" t="inlineStr">
        <is>
          <t>PRT2023</t>
        </is>
      </c>
      <c r="B646" s="14" t="inlineStr">
        <is>
          <t>PRT</t>
        </is>
      </c>
      <c r="C646" s="14" t="inlineStr">
        <is>
          <t>PRT</t>
        </is>
      </c>
      <c r="D646" s="14" t="inlineStr">
        <is>
          <t>Portugal</t>
        </is>
      </c>
      <c r="E646" s="14" t="n">
        <v>2023</v>
      </c>
      <c r="F646" s="14" t="n">
        <v>0.23</v>
      </c>
      <c r="G646" s="14" t="n">
        <v>4.148</v>
      </c>
      <c r="H646" s="14" t="n">
        <v>0.945</v>
      </c>
      <c r="I646" s="14" t="n">
        <v>9.936999999999999</v>
      </c>
      <c r="J646" s="14" t="n">
        <v>14.084</v>
      </c>
      <c r="K646" s="14" t="n">
        <v>0</v>
      </c>
      <c r="L646" s="14" t="n">
        <v>1</v>
      </c>
      <c r="M646" s="14" t="n">
        <v>9.368</v>
      </c>
      <c r="N646" s="14" t="n">
        <v>4.646</v>
      </c>
      <c r="O646" s="14" t="n">
        <v>9.945</v>
      </c>
      <c r="P646" s="14" t="n">
        <v>19.313</v>
      </c>
      <c r="Q646" s="14" t="n">
        <v>0</v>
      </c>
      <c r="R646" s="14" t="n">
        <v>1</v>
      </c>
      <c r="S646" s="14" t="n">
        <v>30.904</v>
      </c>
      <c r="T646" s="14" t="n">
        <v>6.981</v>
      </c>
      <c r="U646" s="14" t="n">
        <v>2.279</v>
      </c>
      <c r="V646" s="14" t="n">
        <v>39.801</v>
      </c>
      <c r="W646" s="14" t="n">
        <v>0.23</v>
      </c>
      <c r="X646" s="14" t="n">
        <v>1</v>
      </c>
      <c r="Y646" s="14" t="n">
        <v>19.331</v>
      </c>
      <c r="Z646" s="14" t="n">
        <v>2.165</v>
      </c>
      <c r="AA646" s="14" t="n">
        <v>5.348</v>
      </c>
      <c r="AB646" s="14" t="n">
        <v>24.679</v>
      </c>
      <c r="AC646" s="14" t="n">
        <v>0</v>
      </c>
      <c r="AD646" s="14" t="n">
        <v>1</v>
      </c>
      <c r="AE646" s="14" t="n">
        <v>19.43</v>
      </c>
      <c r="AF646" s="14" t="n">
        <v>3.87</v>
      </c>
      <c r="AG646" s="14" t="n">
        <v>5.249</v>
      </c>
      <c r="AH646" s="14" t="n">
        <v>24.679</v>
      </c>
      <c r="AI646" s="14" t="n">
        <v>0</v>
      </c>
      <c r="AJ646" s="14" t="n">
        <v>1</v>
      </c>
      <c r="AK646" s="14" t="n">
        <v>30.389</v>
      </c>
      <c r="AL646" s="14" t="n">
        <v>15.054</v>
      </c>
      <c r="AM646" s="14" t="n">
        <v>3.557</v>
      </c>
      <c r="AN646" s="14" t="n">
        <v>41.754</v>
      </c>
      <c r="AO646" s="14" t="n">
        <v>0.23</v>
      </c>
      <c r="AP646" s="14" t="n">
        <v>1</v>
      </c>
      <c r="AQ646" s="14" t="n">
        <v>0.76</v>
      </c>
      <c r="AR646" s="14" t="n">
        <v>0.129</v>
      </c>
      <c r="AS646" s="14" t="n">
        <v>0.751</v>
      </c>
      <c r="AT646" s="14" t="n">
        <v>1.859</v>
      </c>
      <c r="AU646" s="14" t="n">
        <v>0.23</v>
      </c>
      <c r="AV646" s="14" t="n">
        <v>1</v>
      </c>
      <c r="AW646" s="14" t="n">
        <v>0.8110000000000001</v>
      </c>
      <c r="AX646" s="14" t="n">
        <v>0.129</v>
      </c>
      <c r="AY646" s="14" t="n">
        <v>0.586</v>
      </c>
      <c r="AZ646" s="14" t="n">
        <v>1.719</v>
      </c>
      <c r="BA646" s="14" t="n">
        <v>0.23</v>
      </c>
      <c r="BB646" s="14" t="n">
        <v>1</v>
      </c>
      <c r="BC646" s="14" t="n">
        <v>0.535</v>
      </c>
      <c r="BD646" s="14" t="n">
        <v>0.129</v>
      </c>
      <c r="BE646" s="14" t="n">
        <v>0.186</v>
      </c>
      <c r="BF646" s="14" t="n">
        <v>0.887</v>
      </c>
      <c r="BG646" s="14" t="n">
        <v>0.23</v>
      </c>
      <c r="BH646" s="14" t="n">
        <v>1</v>
      </c>
      <c r="BI646" s="14" t="n">
        <v>0.579</v>
      </c>
      <c r="BJ646" s="14" t="n">
        <v>0.129</v>
      </c>
      <c r="BK646" s="14" t="n">
        <v>0.821</v>
      </c>
      <c r="BL646" s="14" t="n">
        <v>1.722</v>
      </c>
      <c r="BM646" s="14" t="n">
        <v>0.23</v>
      </c>
      <c r="BN646" s="14" t="n">
        <v>1</v>
      </c>
      <c r="BO646" s="14" t="n">
        <v>0</v>
      </c>
      <c r="BP646" s="14" t="n">
        <v>-0.038</v>
      </c>
      <c r="BQ646" s="14" t="n">
        <v>0.094</v>
      </c>
      <c r="BR646" s="14" t="n">
        <v>0</v>
      </c>
      <c r="BS646" s="14" t="n">
        <v>1</v>
      </c>
      <c r="BT646" s="14" t="n">
        <v>0</v>
      </c>
      <c r="BU646" s="14" t="n">
        <v>-0.07099999999999999</v>
      </c>
      <c r="BV646" s="14" t="n">
        <v>0.236</v>
      </c>
      <c r="BW646" s="14" t="n">
        <v>0.23</v>
      </c>
      <c r="BX646" s="14" t="n">
        <v>0.667</v>
      </c>
      <c r="BY646" s="14" t="n">
        <v>13.254</v>
      </c>
      <c r="BZ646" s="14" t="n">
        <v>0</v>
      </c>
      <c r="CA646" s="14" t="n">
        <v>13.254</v>
      </c>
      <c r="CB646" s="14" t="n">
        <v>0</v>
      </c>
      <c r="CC646" s="14" t="n">
        <v>83.248</v>
      </c>
      <c r="CD646" s="14" t="n">
        <v>7.95</v>
      </c>
      <c r="CE646" s="14" t="n">
        <v>177.631</v>
      </c>
      <c r="CF646" s="14" t="n">
        <v>320.881</v>
      </c>
      <c r="CG646" s="14" t="n">
        <v>0.23</v>
      </c>
      <c r="CH646" s="14" t="n">
        <v>1</v>
      </c>
      <c r="CI646" s="14" t="n">
        <v>0</v>
      </c>
      <c r="CJ646" s="14" t="n">
        <v>0</v>
      </c>
      <c r="CK646" s="14" t="n">
        <v>0</v>
      </c>
      <c r="CL646" s="14" t="n">
        <v>0</v>
      </c>
      <c r="CM646" s="14" t="n">
        <v>0</v>
      </c>
      <c r="CN646" s="14" t="n">
        <v>0</v>
      </c>
      <c r="CO646" s="14" t="n">
        <v>0</v>
      </c>
      <c r="CP646" s="14" t="n">
        <v>0</v>
      </c>
      <c r="CQ646" s="14" t="n">
        <v>1.348</v>
      </c>
      <c r="CR646" s="14" t="n">
        <v>0</v>
      </c>
      <c r="CS646" s="14" t="n">
        <v>5.37</v>
      </c>
      <c r="CT646" s="14" t="n">
        <v>29.221</v>
      </c>
      <c r="CU646" s="14" t="n">
        <v>15.648</v>
      </c>
    </row>
    <row r="647">
      <c r="A647" s="14" t="inlineStr">
        <is>
          <t>PRT2024</t>
        </is>
      </c>
      <c r="B647" s="14" t="inlineStr">
        <is>
          <t>PRT</t>
        </is>
      </c>
      <c r="C647" s="14" t="inlineStr">
        <is>
          <t>PRT</t>
        </is>
      </c>
      <c r="D647" s="14" t="inlineStr">
        <is>
          <t>Portugal</t>
        </is>
      </c>
      <c r="E647" s="14" t="n">
        <v>2024</v>
      </c>
      <c r="F647" s="14" t="n">
        <v>0.23</v>
      </c>
      <c r="G647" s="14" t="n">
        <v>4.039</v>
      </c>
      <c r="H647" s="14" t="n">
        <v>1.023</v>
      </c>
      <c r="I647" s="14" t="n">
        <v>6.576</v>
      </c>
      <c r="J647" s="14" t="n">
        <v>10.615</v>
      </c>
      <c r="K647" s="14" t="n">
        <v>0</v>
      </c>
      <c r="L647" s="14" t="n">
        <v>1</v>
      </c>
      <c r="M647" s="14" t="n">
        <v>8.81</v>
      </c>
      <c r="N647" s="14" t="n">
        <v>4.799</v>
      </c>
      <c r="O647" s="14" t="n">
        <v>6.989</v>
      </c>
      <c r="P647" s="14" t="n">
        <v>15.799</v>
      </c>
      <c r="Q647" s="14" t="n">
        <v>0</v>
      </c>
      <c r="R647" s="14" t="n">
        <v>1</v>
      </c>
      <c r="S647" s="14" t="n">
        <v>25.97</v>
      </c>
      <c r="T647" s="14" t="n">
        <v>7.187</v>
      </c>
      <c r="U647" s="14" t="n">
        <v>2.358</v>
      </c>
      <c r="V647" s="14" t="n">
        <v>33.785</v>
      </c>
      <c r="W647" s="14" t="n">
        <v>0.23</v>
      </c>
      <c r="X647" s="14" t="n">
        <v>1</v>
      </c>
      <c r="Y647" s="14" t="n">
        <v>14.363</v>
      </c>
      <c r="Z647" s="14" t="n">
        <v>1.814</v>
      </c>
      <c r="AA647" s="14" t="n">
        <v>4.561</v>
      </c>
      <c r="AB647" s="14" t="n">
        <v>18.924</v>
      </c>
      <c r="AC647" s="14" t="n">
        <v>0</v>
      </c>
      <c r="AD647" s="14" t="n">
        <v>1</v>
      </c>
      <c r="AE647" s="14" t="n">
        <v>14.363</v>
      </c>
      <c r="AF647" s="14" t="n">
        <v>3.146</v>
      </c>
      <c r="AG647" s="14" t="n">
        <v>4.561</v>
      </c>
      <c r="AH647" s="14" t="n">
        <v>18.924</v>
      </c>
      <c r="AI647" s="14" t="n">
        <v>0</v>
      </c>
      <c r="AJ647" s="14" t="n">
        <v>1</v>
      </c>
      <c r="AK647" s="14" t="n">
        <v>26.173</v>
      </c>
      <c r="AL647" s="14" t="n">
        <v>13.312</v>
      </c>
      <c r="AM647" s="14" t="n">
        <v>5.094</v>
      </c>
      <c r="AN647" s="14" t="n">
        <v>38.458</v>
      </c>
      <c r="AO647" s="14" t="n">
        <v>0.23</v>
      </c>
      <c r="AP647" s="14" t="n">
        <v>1</v>
      </c>
      <c r="AQ647" s="14" t="n">
        <v>0.724</v>
      </c>
      <c r="AR647" s="14" t="n">
        <v>0.132</v>
      </c>
      <c r="AS647" s="14" t="n">
        <v>0.786</v>
      </c>
      <c r="AT647" s="14" t="n">
        <v>1.857</v>
      </c>
      <c r="AU647" s="14" t="n">
        <v>0.23</v>
      </c>
      <c r="AV647" s="14" t="n">
        <v>1</v>
      </c>
      <c r="AW647" s="14" t="n">
        <v>0.75</v>
      </c>
      <c r="AX647" s="14" t="n">
        <v>0.132</v>
      </c>
      <c r="AY647" s="14" t="n">
        <v>0.641</v>
      </c>
      <c r="AZ647" s="14" t="n">
        <v>1.711</v>
      </c>
      <c r="BA647" s="14" t="n">
        <v>0.23</v>
      </c>
      <c r="BB647" s="14" t="n">
        <v>1</v>
      </c>
      <c r="BC647" s="14" t="n">
        <v>0.513</v>
      </c>
      <c r="BD647" s="14" t="n">
        <v>0.132</v>
      </c>
      <c r="BE647" s="14" t="n">
        <v>0.238</v>
      </c>
      <c r="BF647" s="14" t="n">
        <v>0.924</v>
      </c>
      <c r="BG647" s="14" t="n">
        <v>0.23</v>
      </c>
      <c r="BH647" s="14" t="n">
        <v>1</v>
      </c>
      <c r="BI647" s="14" t="n">
        <v>0.591</v>
      </c>
      <c r="BJ647" s="14" t="n">
        <v>0.132</v>
      </c>
      <c r="BK647" s="14" t="n">
        <v>0.769</v>
      </c>
      <c r="BL647" s="14" t="n">
        <v>1.673</v>
      </c>
      <c r="BM647" s="14" t="n">
        <v>0.23</v>
      </c>
      <c r="BN647" s="14" t="n">
        <v>1</v>
      </c>
      <c r="BO647" s="14" t="n">
        <v>0</v>
      </c>
      <c r="BP647" s="14" t="n">
        <v>0.008</v>
      </c>
      <c r="BQ647" s="14" t="n">
        <v>0.108</v>
      </c>
      <c r="BR647" s="14" t="n">
        <v>0</v>
      </c>
      <c r="BS647" s="14" t="n">
        <v>1</v>
      </c>
      <c r="BT647" s="14" t="n">
        <v>0</v>
      </c>
      <c r="BU647" s="14" t="n">
        <v>0.041</v>
      </c>
      <c r="BV647" s="14" t="n">
        <v>0.273</v>
      </c>
      <c r="BW647" s="14" t="n">
        <v>0.23</v>
      </c>
      <c r="BX647" s="14" t="n">
        <v>0.667</v>
      </c>
      <c r="BY647" s="14" t="n">
        <v>13.646</v>
      </c>
      <c r="BZ647" s="14" t="n">
        <v>0</v>
      </c>
      <c r="CA647" s="14" t="n">
        <v>13.646</v>
      </c>
      <c r="CB647" s="14" t="n">
        <v>0</v>
      </c>
      <c r="CC647" s="14" t="n">
        <v>82.58799999999999</v>
      </c>
      <c r="CD647" s="14" t="n">
        <v>7.95</v>
      </c>
      <c r="CE647" s="14" t="n">
        <v>166.731</v>
      </c>
      <c r="CF647" s="14" t="n">
        <v>306.663</v>
      </c>
      <c r="CG647" s="14" t="n">
        <v>0.23</v>
      </c>
      <c r="CH647" s="14" t="n">
        <v>1</v>
      </c>
      <c r="CI647" s="14" t="n">
        <v>0</v>
      </c>
      <c r="CJ647" s="14" t="n">
        <v>0</v>
      </c>
      <c r="CK647" s="14" t="n">
        <v>0</v>
      </c>
      <c r="CL647" s="14" t="n">
        <v>0</v>
      </c>
      <c r="CM647" s="14" t="n">
        <v>0</v>
      </c>
      <c r="CN647" s="14" t="n">
        <v>0</v>
      </c>
      <c r="CO647" s="14" t="n">
        <v>0</v>
      </c>
      <c r="CP647" s="14" t="n">
        <v>0</v>
      </c>
      <c r="CQ647" s="14" t="n">
        <v>1.387</v>
      </c>
      <c r="CR647" s="14" t="n">
        <v>0</v>
      </c>
      <c r="CS647" s="14" t="n">
        <v>5.529</v>
      </c>
      <c r="CT647" s="14" t="n">
        <v>22.865</v>
      </c>
      <c r="CU647" s="14" t="n">
        <v>8.265000000000001</v>
      </c>
    </row>
    <row r="648">
      <c r="A648" s="14" t="inlineStr">
        <is>
          <t>PRI2021</t>
        </is>
      </c>
      <c r="B648" s="14" t="inlineStr">
        <is>
          <t>PRI</t>
        </is>
      </c>
      <c r="C648" s="14" t="inlineStr">
        <is>
          <t>PRI</t>
        </is>
      </c>
      <c r="D648" s="14" t="inlineStr">
        <is>
          <t>Puerto Rico</t>
        </is>
      </c>
      <c r="E648" s="14" t="n">
        <v>2021</v>
      </c>
      <c r="F648" s="14" t="n">
        <v>0.115</v>
      </c>
      <c r="G648" s="14" t="n">
        <v>5.897</v>
      </c>
      <c r="H648" s="14" t="n">
        <v>1.143</v>
      </c>
      <c r="I648" s="14" t="n">
        <v>0</v>
      </c>
      <c r="J648" s="14" t="n">
        <v>5.897</v>
      </c>
      <c r="K648" s="14" t="n">
        <v>0</v>
      </c>
      <c r="L648" s="14" t="n">
        <v>1</v>
      </c>
      <c r="M648" s="14" t="n">
        <v>7.964</v>
      </c>
      <c r="N648" s="14" t="n">
        <v>3.43</v>
      </c>
      <c r="O648" s="14" t="n">
        <v>0</v>
      </c>
      <c r="P648" s="14" t="n">
        <v>7.964</v>
      </c>
      <c r="Q648" s="14" t="n">
        <v>0</v>
      </c>
      <c r="R648" s="14" t="n">
        <v>1</v>
      </c>
      <c r="S648" s="14" t="n">
        <v>11.613</v>
      </c>
      <c r="T648" s="14" t="n">
        <v>6.86</v>
      </c>
      <c r="U648" s="14" t="n">
        <v>0</v>
      </c>
      <c r="V648" s="14" t="n">
        <v>12.949</v>
      </c>
      <c r="W648" s="14" t="n">
        <v>0.115</v>
      </c>
      <c r="X648" s="14" t="n">
        <v>1</v>
      </c>
      <c r="Y648" s="14" t="n">
        <v>17.127</v>
      </c>
      <c r="Z648" s="14" t="n">
        <v>2.304</v>
      </c>
      <c r="AA648" s="14" t="n">
        <v>0</v>
      </c>
      <c r="AB648" s="14" t="n">
        <v>17.127</v>
      </c>
      <c r="AC648" s="14" t="n">
        <v>0</v>
      </c>
      <c r="AD648" s="14" t="n">
        <v>1</v>
      </c>
      <c r="AE648" s="14" t="n">
        <v>18.27</v>
      </c>
      <c r="AF648" s="14" t="n">
        <v>4.278</v>
      </c>
      <c r="AG648" s="14" t="n">
        <v>0</v>
      </c>
      <c r="AH648" s="14" t="n">
        <v>18.27</v>
      </c>
      <c r="AI648" s="14" t="n">
        <v>0</v>
      </c>
      <c r="AJ648" s="14" t="n">
        <v>1</v>
      </c>
      <c r="AK648" s="14" t="n">
        <v>25.13</v>
      </c>
      <c r="AL648" s="14" t="n">
        <v>13.503</v>
      </c>
      <c r="AM648" s="14" t="n">
        <v>0</v>
      </c>
      <c r="AN648" s="14" t="n">
        <v>28.02</v>
      </c>
      <c r="AO648" s="14" t="n">
        <v>0.115</v>
      </c>
      <c r="AP648" s="14" t="n">
        <v>1</v>
      </c>
      <c r="AQ648" s="14" t="n">
        <v>0.649</v>
      </c>
      <c r="AR648" s="14" t="n">
        <v>0.114</v>
      </c>
      <c r="AS648" s="14" t="n">
        <v>0.123</v>
      </c>
      <c r="AT648" s="14" t="n">
        <v>0.861</v>
      </c>
      <c r="AU648" s="14" t="n">
        <v>0.115</v>
      </c>
      <c r="AV648" s="14" t="n">
        <v>1</v>
      </c>
      <c r="AW648" s="14" t="n">
        <v>0.577</v>
      </c>
      <c r="AX648" s="14" t="n">
        <v>0.114</v>
      </c>
      <c r="AY648" s="14" t="n">
        <v>0.052</v>
      </c>
      <c r="AZ648" s="14" t="n">
        <v>0.701</v>
      </c>
      <c r="BA648" s="14" t="n">
        <v>0.115</v>
      </c>
      <c r="BB648" s="14" t="n">
        <v>1</v>
      </c>
      <c r="BC648" s="14" t="n">
        <v>0.458</v>
      </c>
      <c r="BD648" s="14" t="n">
        <v>0.114</v>
      </c>
      <c r="BE648" s="14" t="n">
        <v>0</v>
      </c>
      <c r="BF648" s="14" t="n">
        <v>0.511</v>
      </c>
      <c r="BG648" s="14" t="n">
        <v>0.115</v>
      </c>
      <c r="BH648" s="14" t="n">
        <v>1</v>
      </c>
      <c r="BI648" s="14" t="n">
        <v>0.491</v>
      </c>
      <c r="BJ648" s="14" t="n">
        <v>0.114</v>
      </c>
      <c r="BK648" s="14" t="n">
        <v>0</v>
      </c>
      <c r="BL648" s="14" t="n">
        <v>0.548</v>
      </c>
      <c r="BM648" s="14" t="n">
        <v>0.115</v>
      </c>
      <c r="BN648" s="14" t="n">
        <v>1</v>
      </c>
      <c r="BO648" s="14" t="n">
        <v>0</v>
      </c>
      <c r="BP648" s="14" t="n">
        <v>0</v>
      </c>
      <c r="BQ648" s="14" t="n">
        <v>0</v>
      </c>
      <c r="BR648" s="14" t="n">
        <v>0</v>
      </c>
      <c r="BS648" s="14" t="n">
        <v>1</v>
      </c>
      <c r="BT648" s="14" t="n">
        <v>0</v>
      </c>
      <c r="BU648" s="14" t="n">
        <v>0</v>
      </c>
      <c r="BV648" s="14" t="n">
        <v>0</v>
      </c>
      <c r="BW648" s="14" t="n">
        <v>0.115</v>
      </c>
      <c r="BX648" s="14" t="n">
        <v>1</v>
      </c>
      <c r="BY648" s="14" t="n">
        <v>11.787</v>
      </c>
      <c r="BZ648" s="14" t="n">
        <v>0</v>
      </c>
      <c r="CA648" s="14" t="n">
        <v>11.787</v>
      </c>
      <c r="CB648" s="14" t="n">
        <v>0</v>
      </c>
      <c r="CC648" s="14" t="n">
        <v>78.125</v>
      </c>
      <c r="CD648" s="14" t="n">
        <v>7.95</v>
      </c>
      <c r="CE648" s="14" t="n">
        <v>0</v>
      </c>
      <c r="CF648" s="14" t="n">
        <v>87.10899999999999</v>
      </c>
      <c r="CG648" s="14" t="n">
        <v>0.115</v>
      </c>
      <c r="CH648" s="14" t="n">
        <v>1</v>
      </c>
      <c r="CI648" s="14" t="n">
        <v>0</v>
      </c>
      <c r="CJ648" s="14" t="n">
        <v>0</v>
      </c>
      <c r="CK648" s="14" t="n">
        <v>0</v>
      </c>
      <c r="CL648" s="14" t="n">
        <v>0</v>
      </c>
      <c r="CM648" s="14" t="n">
        <v>0</v>
      </c>
      <c r="CN648" s="14" t="n">
        <v>0</v>
      </c>
      <c r="CO648" s="14" t="n">
        <v>0</v>
      </c>
      <c r="CP648" s="14" t="n">
        <v>0</v>
      </c>
      <c r="CQ648" s="14" t="n">
        <v>1.198</v>
      </c>
      <c r="CR648" s="14" t="n">
        <v>0</v>
      </c>
      <c r="CS648" s="14" t="n">
        <v>4.776</v>
      </c>
      <c r="CT648" s="14" t="n">
        <v>4.753</v>
      </c>
      <c r="CU648" s="14" t="n">
        <v>15.983</v>
      </c>
    </row>
    <row r="649">
      <c r="A649" s="14" t="inlineStr">
        <is>
          <t>PRI2022</t>
        </is>
      </c>
      <c r="B649" s="14" t="inlineStr">
        <is>
          <t>PRI</t>
        </is>
      </c>
      <c r="C649" s="14" t="inlineStr">
        <is>
          <t>PRI</t>
        </is>
      </c>
      <c r="D649" s="14" t="inlineStr">
        <is>
          <t>Puerto Rico</t>
        </is>
      </c>
      <c r="E649" s="14" t="n">
        <v>2022</v>
      </c>
      <c r="F649" s="14" t="n">
        <v>0.115</v>
      </c>
      <c r="G649" s="14" t="n">
        <v>11.72</v>
      </c>
      <c r="H649" s="14" t="n">
        <v>1.235</v>
      </c>
      <c r="I649" s="14" t="n">
        <v>0</v>
      </c>
      <c r="J649" s="14" t="n">
        <v>11.72</v>
      </c>
      <c r="K649" s="14" t="n">
        <v>0</v>
      </c>
      <c r="L649" s="14" t="n">
        <v>1</v>
      </c>
      <c r="M649" s="14" t="n">
        <v>9.782999999999999</v>
      </c>
      <c r="N649" s="14" t="n">
        <v>3.704</v>
      </c>
      <c r="O649" s="14" t="n">
        <v>0</v>
      </c>
      <c r="P649" s="14" t="n">
        <v>9.782999999999999</v>
      </c>
      <c r="Q649" s="14" t="n">
        <v>0</v>
      </c>
      <c r="R649" s="14" t="n">
        <v>1</v>
      </c>
      <c r="S649" s="14" t="n">
        <v>17.893</v>
      </c>
      <c r="T649" s="14" t="n">
        <v>7.408</v>
      </c>
      <c r="U649" s="14" t="n">
        <v>0.152</v>
      </c>
      <c r="V649" s="14" t="n">
        <v>19.951</v>
      </c>
      <c r="W649" s="14" t="n">
        <v>0.115</v>
      </c>
      <c r="X649" s="14" t="n">
        <v>1</v>
      </c>
      <c r="Y649" s="14" t="n">
        <v>30.728</v>
      </c>
      <c r="Z649" s="14" t="n">
        <v>4.133</v>
      </c>
      <c r="AA649" s="14" t="n">
        <v>0</v>
      </c>
      <c r="AB649" s="14" t="n">
        <v>30.728</v>
      </c>
      <c r="AC649" s="14" t="n">
        <v>0</v>
      </c>
      <c r="AD649" s="14" t="n">
        <v>1</v>
      </c>
      <c r="AE649" s="14" t="n">
        <v>31.963</v>
      </c>
      <c r="AF649" s="14" t="n">
        <v>7.485</v>
      </c>
      <c r="AG649" s="14" t="n">
        <v>0</v>
      </c>
      <c r="AH649" s="14" t="n">
        <v>31.963</v>
      </c>
      <c r="AI649" s="14" t="n">
        <v>0</v>
      </c>
      <c r="AJ649" s="14" t="n">
        <v>1</v>
      </c>
      <c r="AK649" s="14" t="n">
        <v>39.371</v>
      </c>
      <c r="AL649" s="14" t="n">
        <v>21.155</v>
      </c>
      <c r="AM649" s="14" t="n">
        <v>0.335</v>
      </c>
      <c r="AN649" s="14" t="n">
        <v>43.899</v>
      </c>
      <c r="AO649" s="14" t="n">
        <v>0.115</v>
      </c>
      <c r="AP649" s="14" t="n">
        <v>1</v>
      </c>
      <c r="AQ649" s="14" t="n">
        <v>0.896</v>
      </c>
      <c r="AR649" s="14" t="n">
        <v>0.123</v>
      </c>
      <c r="AS649" s="14" t="n">
        <v>0.14</v>
      </c>
      <c r="AT649" s="14" t="n">
        <v>1.155</v>
      </c>
      <c r="AU649" s="14" t="n">
        <v>0.115</v>
      </c>
      <c r="AV649" s="14" t="n">
        <v>1</v>
      </c>
      <c r="AW649" s="14" t="n">
        <v>0.89</v>
      </c>
      <c r="AX649" s="14" t="n">
        <v>0.123</v>
      </c>
      <c r="AY649" s="14" t="n">
        <v>0.167</v>
      </c>
      <c r="AZ649" s="14" t="n">
        <v>1.179</v>
      </c>
      <c r="BA649" s="14" t="n">
        <v>0.115</v>
      </c>
      <c r="BB649" s="14" t="n">
        <v>1</v>
      </c>
      <c r="BC649" s="14" t="n">
        <v>0.62</v>
      </c>
      <c r="BD649" s="14" t="n">
        <v>0.123</v>
      </c>
      <c r="BE649" s="14" t="n">
        <v>0.005</v>
      </c>
      <c r="BF649" s="14" t="n">
        <v>0.6919999999999999</v>
      </c>
      <c r="BG649" s="14" t="n">
        <v>0.115</v>
      </c>
      <c r="BH649" s="14" t="n">
        <v>1</v>
      </c>
      <c r="BI649" s="14" t="n">
        <v>0.608</v>
      </c>
      <c r="BJ649" s="14" t="n">
        <v>0.123</v>
      </c>
      <c r="BK649" s="14" t="n">
        <v>0.005</v>
      </c>
      <c r="BL649" s="14" t="n">
        <v>0.677</v>
      </c>
      <c r="BM649" s="14" t="n">
        <v>0.115</v>
      </c>
      <c r="BN649" s="14" t="n">
        <v>1</v>
      </c>
      <c r="BO649" s="14" t="n">
        <v>0</v>
      </c>
      <c r="BP649" s="14" t="n">
        <v>0</v>
      </c>
      <c r="BQ649" s="14" t="n">
        <v>0</v>
      </c>
      <c r="BR649" s="14" t="n">
        <v>0</v>
      </c>
      <c r="BS649" s="14" t="n">
        <v>1</v>
      </c>
      <c r="BT649" s="14" t="n">
        <v>0</v>
      </c>
      <c r="BU649" s="14" t="n">
        <v>0</v>
      </c>
      <c r="BV649" s="14" t="n">
        <v>0</v>
      </c>
      <c r="BW649" s="14" t="n">
        <v>0.115</v>
      </c>
      <c r="BX649" s="14" t="n">
        <v>1</v>
      </c>
      <c r="BY649" s="14" t="n">
        <v>12.729</v>
      </c>
      <c r="BZ649" s="14" t="n">
        <v>0</v>
      </c>
      <c r="CA649" s="14" t="n">
        <v>12.729</v>
      </c>
      <c r="CB649" s="14" t="n">
        <v>0</v>
      </c>
      <c r="CC649" s="14" t="n">
        <v>97.90000000000001</v>
      </c>
      <c r="CD649" s="14" t="n">
        <v>7.95</v>
      </c>
      <c r="CE649" s="14" t="n">
        <v>0.833</v>
      </c>
      <c r="CF649" s="14" t="n">
        <v>109.159</v>
      </c>
      <c r="CG649" s="14" t="n">
        <v>0.115</v>
      </c>
      <c r="CH649" s="14" t="n">
        <v>1</v>
      </c>
      <c r="CI649" s="14" t="n">
        <v>0</v>
      </c>
      <c r="CJ649" s="14" t="n">
        <v>0</v>
      </c>
      <c r="CK649" s="14" t="n">
        <v>0</v>
      </c>
      <c r="CL649" s="14" t="n">
        <v>0</v>
      </c>
      <c r="CM649" s="14" t="n">
        <v>0</v>
      </c>
      <c r="CN649" s="14" t="n">
        <v>0</v>
      </c>
      <c r="CO649" s="14" t="n">
        <v>0</v>
      </c>
      <c r="CP649" s="14" t="n">
        <v>0</v>
      </c>
      <c r="CQ649" s="14" t="n">
        <v>1.294</v>
      </c>
      <c r="CR649" s="14" t="n">
        <v>0</v>
      </c>
      <c r="CS649" s="14" t="n">
        <v>5.158</v>
      </c>
      <c r="CT649" s="14" t="n">
        <v>10.485</v>
      </c>
      <c r="CU649" s="14" t="n">
        <v>29.494</v>
      </c>
    </row>
    <row r="650">
      <c r="A650" s="14" t="inlineStr">
        <is>
          <t>PRI2023</t>
        </is>
      </c>
      <c r="B650" s="14" t="inlineStr">
        <is>
          <t>PRI</t>
        </is>
      </c>
      <c r="C650" s="14" t="inlineStr">
        <is>
          <t>PRI</t>
        </is>
      </c>
      <c r="D650" s="14" t="inlineStr">
        <is>
          <t>Puerto Rico</t>
        </is>
      </c>
      <c r="E650" s="14" t="n">
        <v>2023</v>
      </c>
      <c r="F650" s="14" t="n">
        <v>0.115</v>
      </c>
      <c r="G650" s="14" t="n">
        <v>6.147</v>
      </c>
      <c r="H650" s="14" t="n">
        <v>1.286</v>
      </c>
      <c r="I650" s="14" t="n">
        <v>0</v>
      </c>
      <c r="J650" s="14" t="n">
        <v>6.147</v>
      </c>
      <c r="K650" s="14" t="n">
        <v>0</v>
      </c>
      <c r="L650" s="14" t="n">
        <v>1</v>
      </c>
      <c r="M650" s="14" t="n">
        <v>7.886</v>
      </c>
      <c r="N650" s="14" t="n">
        <v>3.857</v>
      </c>
      <c r="O650" s="14" t="n">
        <v>0</v>
      </c>
      <c r="P650" s="14" t="n">
        <v>7.886</v>
      </c>
      <c r="Q650" s="14" t="n">
        <v>0</v>
      </c>
      <c r="R650" s="14" t="n">
        <v>1</v>
      </c>
      <c r="S650" s="14" t="n">
        <v>12.575</v>
      </c>
      <c r="T650" s="14" t="n">
        <v>7.714</v>
      </c>
      <c r="U650" s="14" t="n">
        <v>0.16</v>
      </c>
      <c r="V650" s="14" t="n">
        <v>14.021</v>
      </c>
      <c r="W650" s="14" t="n">
        <v>0.115</v>
      </c>
      <c r="X650" s="14" t="n">
        <v>1</v>
      </c>
      <c r="Y650" s="14" t="n">
        <v>12.478</v>
      </c>
      <c r="Z650" s="14" t="n">
        <v>1.678</v>
      </c>
      <c r="AA650" s="14" t="n">
        <v>0</v>
      </c>
      <c r="AB650" s="14" t="n">
        <v>12.478</v>
      </c>
      <c r="AC650" s="14" t="n">
        <v>0</v>
      </c>
      <c r="AD650" s="14" t="n">
        <v>1</v>
      </c>
      <c r="AE650" s="14" t="n">
        <v>13.763</v>
      </c>
      <c r="AF650" s="14" t="n">
        <v>3.223</v>
      </c>
      <c r="AG650" s="14" t="n">
        <v>0</v>
      </c>
      <c r="AH650" s="14" t="n">
        <v>13.763</v>
      </c>
      <c r="AI650" s="14" t="n">
        <v>0</v>
      </c>
      <c r="AJ650" s="14" t="n">
        <v>1</v>
      </c>
      <c r="AK650" s="14" t="n">
        <v>21.477</v>
      </c>
      <c r="AL650" s="14" t="n">
        <v>11.54</v>
      </c>
      <c r="AM650" s="14" t="n">
        <v>0.273</v>
      </c>
      <c r="AN650" s="14" t="n">
        <v>23.947</v>
      </c>
      <c r="AO650" s="14" t="n">
        <v>0.115</v>
      </c>
      <c r="AP650" s="14" t="n">
        <v>1</v>
      </c>
      <c r="AQ650" s="14" t="n">
        <v>0.791</v>
      </c>
      <c r="AR650" s="14" t="n">
        <v>0.129</v>
      </c>
      <c r="AS650" s="14" t="n">
        <v>0.139</v>
      </c>
      <c r="AT650" s="14" t="n">
        <v>1.037</v>
      </c>
      <c r="AU650" s="14" t="n">
        <v>0.115</v>
      </c>
      <c r="AV650" s="14" t="n">
        <v>1</v>
      </c>
      <c r="AW650" s="14" t="n">
        <v>0.618</v>
      </c>
      <c r="AX650" s="14" t="n">
        <v>0.129</v>
      </c>
      <c r="AY650" s="14" t="n">
        <v>0.264</v>
      </c>
      <c r="AZ650" s="14" t="n">
        <v>0.984</v>
      </c>
      <c r="BA650" s="14" t="n">
        <v>0.115</v>
      </c>
      <c r="BB650" s="14" t="n">
        <v>1</v>
      </c>
      <c r="BC650" s="14" t="n">
        <v>0.554</v>
      </c>
      <c r="BD650" s="14" t="n">
        <v>0.129</v>
      </c>
      <c r="BE650" s="14" t="n">
        <v>0.007</v>
      </c>
      <c r="BF650" s="14" t="n">
        <v>0.618</v>
      </c>
      <c r="BG650" s="14" t="n">
        <v>0.115</v>
      </c>
      <c r="BH650" s="14" t="n">
        <v>1</v>
      </c>
      <c r="BI650" s="14" t="n">
        <v>0.5570000000000001</v>
      </c>
      <c r="BJ650" s="14" t="n">
        <v>0.129</v>
      </c>
      <c r="BK650" s="14" t="n">
        <v>0.007</v>
      </c>
      <c r="BL650" s="14" t="n">
        <v>0.621</v>
      </c>
      <c r="BM650" s="14" t="n">
        <v>0.115</v>
      </c>
      <c r="BN650" s="14" t="n">
        <v>1</v>
      </c>
      <c r="BO650" s="14" t="n">
        <v>0</v>
      </c>
      <c r="BP650" s="14" t="n">
        <v>0</v>
      </c>
      <c r="BQ650" s="14" t="n">
        <v>0</v>
      </c>
      <c r="BR650" s="14" t="n">
        <v>0</v>
      </c>
      <c r="BS650" s="14" t="n">
        <v>1</v>
      </c>
      <c r="BT650" s="14" t="n">
        <v>0</v>
      </c>
      <c r="BU650" s="14" t="n">
        <v>0</v>
      </c>
      <c r="BV650" s="14" t="n">
        <v>0</v>
      </c>
      <c r="BW650" s="14" t="n">
        <v>0.115</v>
      </c>
      <c r="BX650" s="14" t="n">
        <v>1</v>
      </c>
      <c r="BY650" s="14" t="n">
        <v>13.254</v>
      </c>
      <c r="BZ650" s="14" t="n">
        <v>0</v>
      </c>
      <c r="CA650" s="14" t="n">
        <v>13.254</v>
      </c>
      <c r="CB650" s="14" t="n">
        <v>0</v>
      </c>
      <c r="CC650" s="14" t="n">
        <v>83.248</v>
      </c>
      <c r="CD650" s="14" t="n">
        <v>7.95</v>
      </c>
      <c r="CE650" s="14" t="n">
        <v>1.06</v>
      </c>
      <c r="CF650" s="14" t="n">
        <v>92.822</v>
      </c>
      <c r="CG650" s="14" t="n">
        <v>0.115</v>
      </c>
      <c r="CH650" s="14" t="n">
        <v>1</v>
      </c>
      <c r="CI650" s="14" t="n">
        <v>0</v>
      </c>
      <c r="CJ650" s="14" t="n">
        <v>0</v>
      </c>
      <c r="CK650" s="14" t="n">
        <v>0</v>
      </c>
      <c r="CL650" s="14" t="n">
        <v>0</v>
      </c>
      <c r="CM650" s="14" t="n">
        <v>0</v>
      </c>
      <c r="CN650" s="14" t="n">
        <v>0</v>
      </c>
      <c r="CO650" s="14" t="n">
        <v>0</v>
      </c>
      <c r="CP650" s="14" t="n">
        <v>0</v>
      </c>
      <c r="CQ650" s="14" t="n">
        <v>1.348</v>
      </c>
      <c r="CR650" s="14" t="n">
        <v>0</v>
      </c>
      <c r="CS650" s="14" t="n">
        <v>5.37</v>
      </c>
      <c r="CT650" s="14" t="n">
        <v>4.861</v>
      </c>
      <c r="CU650" s="14" t="n">
        <v>11.192</v>
      </c>
    </row>
    <row r="651">
      <c r="A651" s="14" t="inlineStr">
        <is>
          <t>PRI2024</t>
        </is>
      </c>
      <c r="B651" s="14" t="inlineStr">
        <is>
          <t>PRI</t>
        </is>
      </c>
      <c r="C651" s="14" t="inlineStr">
        <is>
          <t>PRI</t>
        </is>
      </c>
      <c r="D651" s="14" t="inlineStr">
        <is>
          <t>Puerto Rico</t>
        </is>
      </c>
      <c r="E651" s="14" t="n">
        <v>2024</v>
      </c>
      <c r="F651" s="14" t="n">
        <v>0.115</v>
      </c>
      <c r="G651" s="14" t="n">
        <v>5.575</v>
      </c>
      <c r="H651" s="14" t="n">
        <v>1.324</v>
      </c>
      <c r="I651" s="14" t="n">
        <v>0</v>
      </c>
      <c r="J651" s="14" t="n">
        <v>5.575</v>
      </c>
      <c r="K651" s="14" t="n">
        <v>0</v>
      </c>
      <c r="L651" s="14" t="n">
        <v>1</v>
      </c>
      <c r="M651" s="14" t="n">
        <v>7.124</v>
      </c>
      <c r="N651" s="14" t="n">
        <v>3.971</v>
      </c>
      <c r="O651" s="14" t="n">
        <v>0</v>
      </c>
      <c r="P651" s="14" t="n">
        <v>7.124</v>
      </c>
      <c r="Q651" s="14" t="n">
        <v>0</v>
      </c>
      <c r="R651" s="14" t="n">
        <v>1</v>
      </c>
      <c r="S651" s="14" t="n">
        <v>12.193</v>
      </c>
      <c r="T651" s="14" t="n">
        <v>7.942</v>
      </c>
      <c r="U651" s="14" t="n">
        <v>0.191</v>
      </c>
      <c r="V651" s="14" t="n">
        <v>13.595</v>
      </c>
      <c r="W651" s="14" t="n">
        <v>0.115</v>
      </c>
      <c r="X651" s="14" t="n">
        <v>1</v>
      </c>
      <c r="Y651" s="14" t="n">
        <v>11.447</v>
      </c>
      <c r="Z651" s="14" t="n">
        <v>1.54</v>
      </c>
      <c r="AA651" s="14" t="n">
        <v>0</v>
      </c>
      <c r="AB651" s="14" t="n">
        <v>11.447</v>
      </c>
      <c r="AC651" s="14" t="n">
        <v>0</v>
      </c>
      <c r="AD651" s="14" t="n">
        <v>1</v>
      </c>
      <c r="AE651" s="14" t="n">
        <v>12.771</v>
      </c>
      <c r="AF651" s="14" t="n">
        <v>2.991</v>
      </c>
      <c r="AG651" s="14" t="n">
        <v>0</v>
      </c>
      <c r="AH651" s="14" t="n">
        <v>12.771</v>
      </c>
      <c r="AI651" s="14" t="n">
        <v>0</v>
      </c>
      <c r="AJ651" s="14" t="n">
        <v>1</v>
      </c>
      <c r="AK651" s="14" t="n">
        <v>20.712</v>
      </c>
      <c r="AL651" s="14" t="n">
        <v>11.129</v>
      </c>
      <c r="AM651" s="14" t="n">
        <v>0.324</v>
      </c>
      <c r="AN651" s="14" t="n">
        <v>23.094</v>
      </c>
      <c r="AO651" s="14" t="n">
        <v>0.115</v>
      </c>
      <c r="AP651" s="14" t="n">
        <v>1</v>
      </c>
      <c r="AQ651" s="14" t="n">
        <v>0.756</v>
      </c>
      <c r="AR651" s="14" t="n">
        <v>0.132</v>
      </c>
      <c r="AS651" s="14" t="n">
        <v>0.141</v>
      </c>
      <c r="AT651" s="14" t="n">
        <v>1</v>
      </c>
      <c r="AU651" s="14" t="n">
        <v>0.115</v>
      </c>
      <c r="AV651" s="14" t="n">
        <v>1</v>
      </c>
      <c r="AW651" s="14" t="n">
        <v>0.655</v>
      </c>
      <c r="AX651" s="14" t="n">
        <v>0.132</v>
      </c>
      <c r="AY651" s="14" t="n">
        <v>0.126</v>
      </c>
      <c r="AZ651" s="14" t="n">
        <v>0.871</v>
      </c>
      <c r="BA651" s="14" t="n">
        <v>0.115</v>
      </c>
      <c r="BB651" s="14" t="n">
        <v>1</v>
      </c>
      <c r="BC651" s="14" t="n">
        <v>0.534</v>
      </c>
      <c r="BD651" s="14" t="n">
        <v>0.132</v>
      </c>
      <c r="BE651" s="14" t="n">
        <v>0.008</v>
      </c>
      <c r="BF651" s="14" t="n">
        <v>0.595</v>
      </c>
      <c r="BG651" s="14" t="n">
        <v>0.115</v>
      </c>
      <c r="BH651" s="14" t="n">
        <v>1</v>
      </c>
      <c r="BI651" s="14" t="n">
        <v>0.5679999999999999</v>
      </c>
      <c r="BJ651" s="14" t="n">
        <v>0.132</v>
      </c>
      <c r="BK651" s="14" t="n">
        <v>0.008999999999999999</v>
      </c>
      <c r="BL651" s="14" t="n">
        <v>0.633</v>
      </c>
      <c r="BM651" s="14" t="n">
        <v>0.115</v>
      </c>
      <c r="BN651" s="14" t="n">
        <v>1</v>
      </c>
      <c r="BO651" s="14" t="n">
        <v>0</v>
      </c>
      <c r="BP651" s="14" t="n">
        <v>0</v>
      </c>
      <c r="BQ651" s="14" t="n">
        <v>0</v>
      </c>
      <c r="BR651" s="14" t="n">
        <v>0</v>
      </c>
      <c r="BS651" s="14" t="n">
        <v>1</v>
      </c>
      <c r="BT651" s="14" t="n">
        <v>0</v>
      </c>
      <c r="BU651" s="14" t="n">
        <v>0</v>
      </c>
      <c r="BV651" s="14" t="n">
        <v>0</v>
      </c>
      <c r="BW651" s="14" t="n">
        <v>0.115</v>
      </c>
      <c r="BX651" s="14" t="n">
        <v>1</v>
      </c>
      <c r="BY651" s="14" t="n">
        <v>13.646</v>
      </c>
      <c r="BZ651" s="14" t="n">
        <v>0</v>
      </c>
      <c r="CA651" s="14" t="n">
        <v>13.646</v>
      </c>
      <c r="CB651" s="14" t="n">
        <v>0</v>
      </c>
      <c r="CC651" s="14" t="n">
        <v>82.58799999999999</v>
      </c>
      <c r="CD651" s="14" t="n">
        <v>7.95</v>
      </c>
      <c r="CE651" s="14" t="n">
        <v>1.294</v>
      </c>
      <c r="CF651" s="14" t="n">
        <v>92.086</v>
      </c>
      <c r="CG651" s="14" t="n">
        <v>0.115</v>
      </c>
      <c r="CH651" s="14" t="n">
        <v>1</v>
      </c>
      <c r="CI651" s="14" t="n">
        <v>0</v>
      </c>
      <c r="CJ651" s="14" t="n">
        <v>0</v>
      </c>
      <c r="CK651" s="14" t="n">
        <v>0</v>
      </c>
      <c r="CL651" s="14" t="n">
        <v>0</v>
      </c>
      <c r="CM651" s="14" t="n">
        <v>0</v>
      </c>
      <c r="CN651" s="14" t="n">
        <v>0</v>
      </c>
      <c r="CO651" s="14" t="n">
        <v>0</v>
      </c>
      <c r="CP651" s="14" t="n">
        <v>0</v>
      </c>
      <c r="CQ651" s="14" t="n">
        <v>1.387</v>
      </c>
      <c r="CR651" s="14" t="n">
        <v>0</v>
      </c>
      <c r="CS651" s="14" t="n">
        <v>5.529</v>
      </c>
      <c r="CT651" s="14" t="n">
        <v>4.251</v>
      </c>
      <c r="CU651" s="14" t="n">
        <v>10.123</v>
      </c>
    </row>
    <row r="652">
      <c r="A652" s="14" t="inlineStr">
        <is>
          <t>QAT2021</t>
        </is>
      </c>
      <c r="B652" s="14" t="inlineStr">
        <is>
          <t>QAT</t>
        </is>
      </c>
      <c r="C652" s="14" t="inlineStr">
        <is>
          <t>QAT</t>
        </is>
      </c>
      <c r="D652" s="14" t="inlineStr">
        <is>
          <t>Qatar</t>
        </is>
      </c>
      <c r="E652" s="14" t="n">
        <v>2021</v>
      </c>
      <c r="F652" s="14" t="n">
        <v>0</v>
      </c>
      <c r="G652" s="14" t="n">
        <v>5.897</v>
      </c>
      <c r="H652" s="14" t="n">
        <v>1.143</v>
      </c>
      <c r="I652" s="14" t="n">
        <v>0.238</v>
      </c>
      <c r="J652" s="14" t="n">
        <v>6.134</v>
      </c>
      <c r="K652" s="14" t="n">
        <v>0</v>
      </c>
      <c r="L652" s="14" t="n">
        <v>1</v>
      </c>
      <c r="M652" s="14" t="n">
        <v>7.964</v>
      </c>
      <c r="N652" s="14" t="n">
        <v>3.43</v>
      </c>
      <c r="O652" s="14" t="n">
        <v>0.227</v>
      </c>
      <c r="P652" s="14" t="n">
        <v>8.191000000000001</v>
      </c>
      <c r="Q652" s="14" t="n">
        <v>0</v>
      </c>
      <c r="R652" s="14" t="n">
        <v>1</v>
      </c>
      <c r="S652" s="14" t="n">
        <v>11.613</v>
      </c>
      <c r="T652" s="14" t="n">
        <v>6.86</v>
      </c>
      <c r="U652" s="14" t="n">
        <v>0.238</v>
      </c>
      <c r="V652" s="14" t="n">
        <v>11.851</v>
      </c>
      <c r="W652" s="14" t="n">
        <v>0</v>
      </c>
      <c r="X652" s="14" t="n">
        <v>1</v>
      </c>
      <c r="Y652" s="14" t="n">
        <v>1.802</v>
      </c>
      <c r="Z652" s="14" t="n">
        <v>0</v>
      </c>
      <c r="AA652" s="14" t="n">
        <v>-0.837</v>
      </c>
      <c r="AB652" s="14" t="n">
        <v>0.965</v>
      </c>
      <c r="AC652" s="14" t="n">
        <v>0</v>
      </c>
      <c r="AD652" s="14" t="n">
        <v>0</v>
      </c>
      <c r="AE652" s="14" t="n">
        <v>1.802</v>
      </c>
      <c r="AF652" s="14" t="n">
        <v>0</v>
      </c>
      <c r="AG652" s="14" t="n">
        <v>-0.837</v>
      </c>
      <c r="AH652" s="14" t="n">
        <v>0.965</v>
      </c>
      <c r="AI652" s="14" t="n">
        <v>0</v>
      </c>
      <c r="AJ652" s="14" t="n">
        <v>0</v>
      </c>
      <c r="AK652" s="14" t="n">
        <v>5.232</v>
      </c>
      <c r="AL652" s="14" t="n">
        <v>1.855</v>
      </c>
      <c r="AM652" s="14" t="n">
        <v>-0.493</v>
      </c>
      <c r="AN652" s="14" t="n">
        <v>4.739</v>
      </c>
      <c r="AO652" s="14" t="n">
        <v>0</v>
      </c>
      <c r="AP652" s="14" t="n">
        <v>1</v>
      </c>
      <c r="AQ652" s="14" t="n">
        <v>0.621</v>
      </c>
      <c r="AR652" s="14" t="n">
        <v>0.114</v>
      </c>
      <c r="AS652" s="14" t="n">
        <v>-0.104</v>
      </c>
      <c r="AT652" s="14" t="n">
        <v>0.516</v>
      </c>
      <c r="AU652" s="14" t="n">
        <v>0</v>
      </c>
      <c r="AV652" s="14" t="n">
        <v>0</v>
      </c>
      <c r="AW652" s="14" t="n">
        <v>0.593</v>
      </c>
      <c r="AX652" s="14" t="n">
        <v>0.114</v>
      </c>
      <c r="AY652" s="14" t="n">
        <v>-0.106</v>
      </c>
      <c r="AZ652" s="14" t="n">
        <v>0.487</v>
      </c>
      <c r="BA652" s="14" t="n">
        <v>0</v>
      </c>
      <c r="BB652" s="14" t="n">
        <v>0</v>
      </c>
      <c r="BC652" s="14" t="n">
        <v>0.44</v>
      </c>
      <c r="BD652" s="14" t="n">
        <v>0.114</v>
      </c>
      <c r="BE652" s="14" t="n">
        <v>0</v>
      </c>
      <c r="BF652" s="14" t="n">
        <v>0.44</v>
      </c>
      <c r="BG652" s="14" t="n">
        <v>0</v>
      </c>
      <c r="BH652" s="14" t="n">
        <v>1</v>
      </c>
      <c r="BI652" s="14" t="n">
        <v>0.5600000000000001</v>
      </c>
      <c r="BJ652" s="14" t="n">
        <v>0.114</v>
      </c>
      <c r="BK652" s="14" t="n">
        <v>0</v>
      </c>
      <c r="BL652" s="14" t="n">
        <v>0.5600000000000001</v>
      </c>
      <c r="BM652" s="14" t="n">
        <v>0</v>
      </c>
      <c r="BN652" s="14" t="n">
        <v>1</v>
      </c>
      <c r="BO652" s="14" t="n">
        <v>0</v>
      </c>
      <c r="BP652" s="14" t="n">
        <v>-0.038</v>
      </c>
      <c r="BQ652" s="14" t="n">
        <v>0.035</v>
      </c>
      <c r="BR652" s="14" t="n">
        <v>0</v>
      </c>
      <c r="BS652" s="14" t="n">
        <v>0.333</v>
      </c>
      <c r="BT652" s="14" t="n">
        <v>0</v>
      </c>
      <c r="BU652" s="14" t="n">
        <v>-0.038</v>
      </c>
      <c r="BV652" s="14" t="n">
        <v>0.038</v>
      </c>
      <c r="BW652" s="14" t="n">
        <v>0</v>
      </c>
      <c r="BX652" s="14" t="n">
        <v>0</v>
      </c>
      <c r="BY652" s="14" t="n">
        <v>11.787</v>
      </c>
      <c r="BZ652" s="14" t="n">
        <v>0</v>
      </c>
      <c r="CA652" s="14" t="n">
        <v>11.787</v>
      </c>
      <c r="CB652" s="14" t="n">
        <v>0</v>
      </c>
      <c r="CC652" s="14" t="n">
        <v>81.69499999999999</v>
      </c>
      <c r="CD652" s="14" t="n">
        <v>7.95</v>
      </c>
      <c r="CE652" s="14" t="n">
        <v>0</v>
      </c>
      <c r="CF652" s="14" t="n">
        <v>81.69499999999999</v>
      </c>
      <c r="CG652" s="14" t="n">
        <v>0</v>
      </c>
      <c r="CH652" s="14" t="n">
        <v>1</v>
      </c>
      <c r="CI652" s="14" t="n">
        <v>0</v>
      </c>
      <c r="CJ652" s="14" t="n">
        <v>0</v>
      </c>
      <c r="CK652" s="14" t="n">
        <v>0</v>
      </c>
      <c r="CL652" s="14" t="n">
        <v>0</v>
      </c>
      <c r="CM652" s="14" t="n">
        <v>0</v>
      </c>
      <c r="CN652" s="14" t="n">
        <v>0</v>
      </c>
      <c r="CO652" s="14" t="n">
        <v>0</v>
      </c>
      <c r="CP652" s="14" t="n">
        <v>0</v>
      </c>
      <c r="CQ652" s="14" t="n">
        <v>1.198</v>
      </c>
      <c r="CR652" s="14" t="n">
        <v>1</v>
      </c>
      <c r="CS652" s="14" t="n">
        <v>1.802</v>
      </c>
      <c r="CT652" s="14" t="n">
        <v>4.753</v>
      </c>
      <c r="CU652" s="14" t="n">
        <v>15.929</v>
      </c>
    </row>
    <row r="653">
      <c r="A653" s="14" t="inlineStr">
        <is>
          <t>QAT2022</t>
        </is>
      </c>
      <c r="B653" s="14" t="inlineStr">
        <is>
          <t>QAT</t>
        </is>
      </c>
      <c r="C653" s="14" t="inlineStr">
        <is>
          <t>QAT</t>
        </is>
      </c>
      <c r="D653" s="14" t="inlineStr">
        <is>
          <t>Qatar</t>
        </is>
      </c>
      <c r="E653" s="14" t="n">
        <v>2022</v>
      </c>
      <c r="F653" s="14" t="n">
        <v>0</v>
      </c>
      <c r="G653" s="14" t="n">
        <v>11.72</v>
      </c>
      <c r="H653" s="14" t="n">
        <v>1.235</v>
      </c>
      <c r="I653" s="14" t="n">
        <v>0.5659999999999999</v>
      </c>
      <c r="J653" s="14" t="n">
        <v>12.286</v>
      </c>
      <c r="K653" s="14" t="n">
        <v>0</v>
      </c>
      <c r="L653" s="14" t="n">
        <v>1</v>
      </c>
      <c r="M653" s="14" t="n">
        <v>9.782999999999999</v>
      </c>
      <c r="N653" s="14" t="n">
        <v>3.704</v>
      </c>
      <c r="O653" s="14" t="n">
        <v>0.328</v>
      </c>
      <c r="P653" s="14" t="n">
        <v>10.111</v>
      </c>
      <c r="Q653" s="14" t="n">
        <v>0</v>
      </c>
      <c r="R653" s="14" t="n">
        <v>1</v>
      </c>
      <c r="S653" s="14" t="n">
        <v>17.893</v>
      </c>
      <c r="T653" s="14" t="n">
        <v>7.408</v>
      </c>
      <c r="U653" s="14" t="n">
        <v>0.5659999999999999</v>
      </c>
      <c r="V653" s="14" t="n">
        <v>18.459</v>
      </c>
      <c r="W653" s="14" t="n">
        <v>0</v>
      </c>
      <c r="X653" s="14" t="n">
        <v>1</v>
      </c>
      <c r="Y653" s="14" t="n">
        <v>1.946</v>
      </c>
      <c r="Z653" s="14" t="n">
        <v>0</v>
      </c>
      <c r="AA653" s="14" t="n">
        <v>-0.904</v>
      </c>
      <c r="AB653" s="14" t="n">
        <v>1.043</v>
      </c>
      <c r="AC653" s="14" t="n">
        <v>0</v>
      </c>
      <c r="AD653" s="14" t="n">
        <v>0</v>
      </c>
      <c r="AE653" s="14" t="n">
        <v>1.946</v>
      </c>
      <c r="AF653" s="14" t="n">
        <v>0</v>
      </c>
      <c r="AG653" s="14" t="n">
        <v>-0.904</v>
      </c>
      <c r="AH653" s="14" t="n">
        <v>1.043</v>
      </c>
      <c r="AI653" s="14" t="n">
        <v>0</v>
      </c>
      <c r="AJ653" s="14" t="n">
        <v>0</v>
      </c>
      <c r="AK653" s="14" t="n">
        <v>5.65</v>
      </c>
      <c r="AL653" s="14" t="n">
        <v>2.003</v>
      </c>
      <c r="AM653" s="14" t="n">
        <v>-0.532</v>
      </c>
      <c r="AN653" s="14" t="n">
        <v>5.118</v>
      </c>
      <c r="AO653" s="14" t="n">
        <v>0</v>
      </c>
      <c r="AP653" s="14" t="n">
        <v>1</v>
      </c>
      <c r="AQ653" s="14" t="n">
        <v>0.847</v>
      </c>
      <c r="AR653" s="14" t="n">
        <v>0.123</v>
      </c>
      <c r="AS653" s="14" t="n">
        <v>-0.27</v>
      </c>
      <c r="AT653" s="14" t="n">
        <v>0.577</v>
      </c>
      <c r="AU653" s="14" t="n">
        <v>0</v>
      </c>
      <c r="AV653" s="14" t="n">
        <v>0</v>
      </c>
      <c r="AW653" s="14" t="n">
        <v>0.947</v>
      </c>
      <c r="AX653" s="14" t="n">
        <v>0.123</v>
      </c>
      <c r="AY653" s="14" t="n">
        <v>-0.384</v>
      </c>
      <c r="AZ653" s="14" t="n">
        <v>0.5629999999999999</v>
      </c>
      <c r="BA653" s="14" t="n">
        <v>0</v>
      </c>
      <c r="BB653" s="14" t="n">
        <v>0</v>
      </c>
      <c r="BC653" s="14" t="n">
        <v>0.589</v>
      </c>
      <c r="BD653" s="14" t="n">
        <v>0.123</v>
      </c>
      <c r="BE653" s="14" t="n">
        <v>0</v>
      </c>
      <c r="BF653" s="14" t="n">
        <v>0.589</v>
      </c>
      <c r="BG653" s="14" t="n">
        <v>0</v>
      </c>
      <c r="BH653" s="14" t="n">
        <v>1</v>
      </c>
      <c r="BI653" s="14" t="n">
        <v>0.6889999999999999</v>
      </c>
      <c r="BJ653" s="14" t="n">
        <v>0.123</v>
      </c>
      <c r="BK653" s="14" t="n">
        <v>0</v>
      </c>
      <c r="BL653" s="14" t="n">
        <v>0.6889999999999999</v>
      </c>
      <c r="BM653" s="14" t="n">
        <v>0</v>
      </c>
      <c r="BN653" s="14" t="n">
        <v>1</v>
      </c>
      <c r="BO653" s="14" t="n">
        <v>0</v>
      </c>
      <c r="BP653" s="14" t="n">
        <v>-0.038</v>
      </c>
      <c r="BQ653" s="14" t="n">
        <v>0.035</v>
      </c>
      <c r="BR653" s="14" t="n">
        <v>0</v>
      </c>
      <c r="BS653" s="14" t="n">
        <v>0.333</v>
      </c>
      <c r="BT653" s="14" t="n">
        <v>0</v>
      </c>
      <c r="BU653" s="14" t="n">
        <v>-0.038</v>
      </c>
      <c r="BV653" s="14" t="n">
        <v>0.038</v>
      </c>
      <c r="BW653" s="14" t="n">
        <v>0</v>
      </c>
      <c r="BX653" s="14" t="n">
        <v>0</v>
      </c>
      <c r="BY653" s="14" t="n">
        <v>12.729</v>
      </c>
      <c r="BZ653" s="14" t="n">
        <v>0</v>
      </c>
      <c r="CA653" s="14" t="n">
        <v>12.729</v>
      </c>
      <c r="CB653" s="14" t="n">
        <v>0</v>
      </c>
      <c r="CC653" s="14" t="n">
        <v>102.477</v>
      </c>
      <c r="CD653" s="14" t="n">
        <v>7.95</v>
      </c>
      <c r="CE653" s="14" t="n">
        <v>0</v>
      </c>
      <c r="CF653" s="14" t="n">
        <v>102.477</v>
      </c>
      <c r="CG653" s="14" t="n">
        <v>0</v>
      </c>
      <c r="CH653" s="14" t="n">
        <v>1</v>
      </c>
      <c r="CI653" s="14" t="n">
        <v>0</v>
      </c>
      <c r="CJ653" s="14" t="n">
        <v>0</v>
      </c>
      <c r="CK653" s="14" t="n">
        <v>0</v>
      </c>
      <c r="CL653" s="14" t="n">
        <v>0</v>
      </c>
      <c r="CM653" s="14" t="n">
        <v>0</v>
      </c>
      <c r="CN653" s="14" t="n">
        <v>0</v>
      </c>
      <c r="CO653" s="14" t="n">
        <v>0</v>
      </c>
      <c r="CP653" s="14" t="n">
        <v>0</v>
      </c>
      <c r="CQ653" s="14" t="n">
        <v>1.294</v>
      </c>
      <c r="CR653" s="14" t="n">
        <v>1</v>
      </c>
      <c r="CS653" s="14" t="n">
        <v>1.946</v>
      </c>
      <c r="CT653" s="14" t="n">
        <v>10.485</v>
      </c>
      <c r="CU653" s="14" t="n">
        <v>29.859</v>
      </c>
    </row>
    <row r="654">
      <c r="A654" s="14" t="inlineStr">
        <is>
          <t>QAT2023</t>
        </is>
      </c>
      <c r="B654" s="14" t="inlineStr">
        <is>
          <t>QAT</t>
        </is>
      </c>
      <c r="C654" s="14" t="inlineStr">
        <is>
          <t>QAT</t>
        </is>
      </c>
      <c r="D654" s="14" t="inlineStr">
        <is>
          <t>Qatar</t>
        </is>
      </c>
      <c r="E654" s="14" t="n">
        <v>2023</v>
      </c>
      <c r="F654" s="14" t="n">
        <v>0</v>
      </c>
      <c r="G654" s="14" t="n">
        <v>6.147</v>
      </c>
      <c r="H654" s="14" t="n">
        <v>1.286</v>
      </c>
      <c r="I654" s="14" t="n">
        <v>0.273</v>
      </c>
      <c r="J654" s="14" t="n">
        <v>6.42</v>
      </c>
      <c r="K654" s="14" t="n">
        <v>0</v>
      </c>
      <c r="L654" s="14" t="n">
        <v>1</v>
      </c>
      <c r="M654" s="14" t="n">
        <v>7.886</v>
      </c>
      <c r="N654" s="14" t="n">
        <v>3.857</v>
      </c>
      <c r="O654" s="14" t="n">
        <v>0.227</v>
      </c>
      <c r="P654" s="14" t="n">
        <v>8.113</v>
      </c>
      <c r="Q654" s="14" t="n">
        <v>0</v>
      </c>
      <c r="R654" s="14" t="n">
        <v>1</v>
      </c>
      <c r="S654" s="14" t="n">
        <v>12.575</v>
      </c>
      <c r="T654" s="14" t="n">
        <v>7.714</v>
      </c>
      <c r="U654" s="14" t="n">
        <v>0.273</v>
      </c>
      <c r="V654" s="14" t="n">
        <v>12.848</v>
      </c>
      <c r="W654" s="14" t="n">
        <v>0</v>
      </c>
      <c r="X654" s="14" t="n">
        <v>1</v>
      </c>
      <c r="Y654" s="14" t="n">
        <v>2.027</v>
      </c>
      <c r="Z654" s="14" t="n">
        <v>0</v>
      </c>
      <c r="AA654" s="14" t="n">
        <v>-0.984</v>
      </c>
      <c r="AB654" s="14" t="n">
        <v>1.043</v>
      </c>
      <c r="AC654" s="14" t="n">
        <v>0</v>
      </c>
      <c r="AD654" s="14" t="n">
        <v>0</v>
      </c>
      <c r="AE654" s="14" t="n">
        <v>2.027</v>
      </c>
      <c r="AF654" s="14" t="n">
        <v>0</v>
      </c>
      <c r="AG654" s="14" t="n">
        <v>-0.984</v>
      </c>
      <c r="AH654" s="14" t="n">
        <v>1.043</v>
      </c>
      <c r="AI654" s="14" t="n">
        <v>0</v>
      </c>
      <c r="AJ654" s="14" t="n">
        <v>0</v>
      </c>
      <c r="AK654" s="14" t="n">
        <v>5.884</v>
      </c>
      <c r="AL654" s="14" t="n">
        <v>2.086</v>
      </c>
      <c r="AM654" s="14" t="n">
        <v>-0.554</v>
      </c>
      <c r="AN654" s="14" t="n">
        <v>5.329</v>
      </c>
      <c r="AO654" s="14" t="n">
        <v>0</v>
      </c>
      <c r="AP654" s="14" t="n">
        <v>1</v>
      </c>
      <c r="AQ654" s="14" t="n">
        <v>0.749</v>
      </c>
      <c r="AR654" s="14" t="n">
        <v>0.129</v>
      </c>
      <c r="AS654" s="14" t="n">
        <v>-0.172</v>
      </c>
      <c r="AT654" s="14" t="n">
        <v>0.577</v>
      </c>
      <c r="AU654" s="14" t="n">
        <v>0</v>
      </c>
      <c r="AV654" s="14" t="n">
        <v>0</v>
      </c>
      <c r="AW654" s="14" t="n">
        <v>0.783</v>
      </c>
      <c r="AX654" s="14" t="n">
        <v>0.129</v>
      </c>
      <c r="AY654" s="14" t="n">
        <v>-0.219</v>
      </c>
      <c r="AZ654" s="14" t="n">
        <v>0.5629999999999999</v>
      </c>
      <c r="BA654" s="14" t="n">
        <v>0</v>
      </c>
      <c r="BB654" s="14" t="n">
        <v>0</v>
      </c>
      <c r="BC654" s="14" t="n">
        <v>0.527</v>
      </c>
      <c r="BD654" s="14" t="n">
        <v>0.129</v>
      </c>
      <c r="BE654" s="14" t="n">
        <v>0</v>
      </c>
      <c r="BF654" s="14" t="n">
        <v>0.527</v>
      </c>
      <c r="BG654" s="14" t="n">
        <v>0</v>
      </c>
      <c r="BH654" s="14" t="n">
        <v>1</v>
      </c>
      <c r="BI654" s="14" t="n">
        <v>0.64</v>
      </c>
      <c r="BJ654" s="14" t="n">
        <v>0.129</v>
      </c>
      <c r="BK654" s="14" t="n">
        <v>0</v>
      </c>
      <c r="BL654" s="14" t="n">
        <v>0.64</v>
      </c>
      <c r="BM654" s="14" t="n">
        <v>0</v>
      </c>
      <c r="BN654" s="14" t="n">
        <v>1</v>
      </c>
      <c r="BO654" s="14" t="n">
        <v>0</v>
      </c>
      <c r="BP654" s="14" t="n">
        <v>-0.038</v>
      </c>
      <c r="BQ654" s="14" t="n">
        <v>0.036</v>
      </c>
      <c r="BR654" s="14" t="n">
        <v>0</v>
      </c>
      <c r="BS654" s="14" t="n">
        <v>0.333</v>
      </c>
      <c r="BT654" s="14" t="n">
        <v>0</v>
      </c>
      <c r="BU654" s="14" t="n">
        <v>-0.038</v>
      </c>
      <c r="BV654" s="14" t="n">
        <v>0.038</v>
      </c>
      <c r="BW654" s="14" t="n">
        <v>0</v>
      </c>
      <c r="BX654" s="14" t="n">
        <v>0</v>
      </c>
      <c r="BY654" s="14" t="n">
        <v>13.254</v>
      </c>
      <c r="BZ654" s="14" t="n">
        <v>0</v>
      </c>
      <c r="CA654" s="14" t="n">
        <v>13.254</v>
      </c>
      <c r="CB654" s="14" t="n">
        <v>0</v>
      </c>
      <c r="CC654" s="14" t="n">
        <v>87.07899999999999</v>
      </c>
      <c r="CD654" s="14" t="n">
        <v>7.95</v>
      </c>
      <c r="CE654" s="14" t="n">
        <v>0</v>
      </c>
      <c r="CF654" s="14" t="n">
        <v>87.07899999999999</v>
      </c>
      <c r="CG654" s="14" t="n">
        <v>0</v>
      </c>
      <c r="CH654" s="14" t="n">
        <v>1</v>
      </c>
      <c r="CI654" s="14" t="n">
        <v>0</v>
      </c>
      <c r="CJ654" s="14" t="n">
        <v>0</v>
      </c>
      <c r="CK654" s="14" t="n">
        <v>0</v>
      </c>
      <c r="CL654" s="14" t="n">
        <v>0</v>
      </c>
      <c r="CM654" s="14" t="n">
        <v>0</v>
      </c>
      <c r="CN654" s="14" t="n">
        <v>0</v>
      </c>
      <c r="CO654" s="14" t="n">
        <v>0</v>
      </c>
      <c r="CP654" s="14" t="n">
        <v>0</v>
      </c>
      <c r="CQ654" s="14" t="n">
        <v>1.348</v>
      </c>
      <c r="CR654" s="14" t="n">
        <v>1</v>
      </c>
      <c r="CS654" s="14" t="n">
        <v>2.027</v>
      </c>
      <c r="CT654" s="14" t="n">
        <v>4.861</v>
      </c>
      <c r="CU654" s="14" t="n">
        <v>11.061</v>
      </c>
    </row>
    <row r="655">
      <c r="A655" s="14" t="inlineStr">
        <is>
          <t>QAT2024</t>
        </is>
      </c>
      <c r="B655" s="14" t="inlineStr">
        <is>
          <t>QAT</t>
        </is>
      </c>
      <c r="C655" s="14" t="inlineStr">
        <is>
          <t>QAT</t>
        </is>
      </c>
      <c r="D655" s="14" t="inlineStr">
        <is>
          <t>Qatar</t>
        </is>
      </c>
      <c r="E655" s="14" t="n">
        <v>2024</v>
      </c>
      <c r="F655" s="14" t="n">
        <v>0</v>
      </c>
      <c r="G655" s="14" t="n">
        <v>5.575</v>
      </c>
      <c r="H655" s="14" t="n">
        <v>1.324</v>
      </c>
      <c r="I655" s="14" t="n">
        <v>0.213</v>
      </c>
      <c r="J655" s="14" t="n">
        <v>5.787</v>
      </c>
      <c r="K655" s="14" t="n">
        <v>0</v>
      </c>
      <c r="L655" s="14" t="n">
        <v>1</v>
      </c>
      <c r="M655" s="14" t="n">
        <v>7.124</v>
      </c>
      <c r="N655" s="14" t="n">
        <v>3.971</v>
      </c>
      <c r="O655" s="14" t="n">
        <v>0.158</v>
      </c>
      <c r="P655" s="14" t="n">
        <v>7.281</v>
      </c>
      <c r="Q655" s="14" t="n">
        <v>0</v>
      </c>
      <c r="R655" s="14" t="n">
        <v>1</v>
      </c>
      <c r="S655" s="14" t="n">
        <v>12.193</v>
      </c>
      <c r="T655" s="14" t="n">
        <v>7.942</v>
      </c>
      <c r="U655" s="14" t="n">
        <v>0.213</v>
      </c>
      <c r="V655" s="14" t="n">
        <v>12.405</v>
      </c>
      <c r="W655" s="14" t="n">
        <v>0</v>
      </c>
      <c r="X655" s="14" t="n">
        <v>1</v>
      </c>
      <c r="Y655" s="14" t="n">
        <v>2.086</v>
      </c>
      <c r="Z655" s="14" t="n">
        <v>0</v>
      </c>
      <c r="AA655" s="14" t="n">
        <v>-1.013</v>
      </c>
      <c r="AB655" s="14" t="n">
        <v>1.073</v>
      </c>
      <c r="AC655" s="14" t="n">
        <v>0</v>
      </c>
      <c r="AD655" s="14" t="n">
        <v>0</v>
      </c>
      <c r="AE655" s="14" t="n">
        <v>2.086</v>
      </c>
      <c r="AF655" s="14" t="n">
        <v>0</v>
      </c>
      <c r="AG655" s="14" t="n">
        <v>-1.013</v>
      </c>
      <c r="AH655" s="14" t="n">
        <v>1.073</v>
      </c>
      <c r="AI655" s="14" t="n">
        <v>0</v>
      </c>
      <c r="AJ655" s="14" t="n">
        <v>0</v>
      </c>
      <c r="AK655" s="14" t="n">
        <v>6.057</v>
      </c>
      <c r="AL655" s="14" t="n">
        <v>2.147</v>
      </c>
      <c r="AM655" s="14" t="n">
        <v>-0.507</v>
      </c>
      <c r="AN655" s="14" t="n">
        <v>5.55</v>
      </c>
      <c r="AO655" s="14" t="n">
        <v>0</v>
      </c>
      <c r="AP655" s="14" t="n">
        <v>1</v>
      </c>
      <c r="AQ655" s="14" t="n">
        <v>0.72</v>
      </c>
      <c r="AR655" s="14" t="n">
        <v>0.132</v>
      </c>
      <c r="AS655" s="14" t="n">
        <v>-0.144</v>
      </c>
      <c r="AT655" s="14" t="n">
        <v>0.576</v>
      </c>
      <c r="AU655" s="14" t="n">
        <v>0</v>
      </c>
      <c r="AV655" s="14" t="n">
        <v>0</v>
      </c>
      <c r="AW655" s="14" t="n">
        <v>0.734</v>
      </c>
      <c r="AX655" s="14" t="n">
        <v>0.132</v>
      </c>
      <c r="AY655" s="14" t="n">
        <v>-0.172</v>
      </c>
      <c r="AZ655" s="14" t="n">
        <v>0.5620000000000001</v>
      </c>
      <c r="BA655" s="14" t="n">
        <v>0</v>
      </c>
      <c r="BB655" s="14" t="n">
        <v>0</v>
      </c>
      <c r="BC655" s="14" t="n">
        <v>0.51</v>
      </c>
      <c r="BD655" s="14" t="n">
        <v>0.132</v>
      </c>
      <c r="BE655" s="14" t="n">
        <v>0</v>
      </c>
      <c r="BF655" s="14" t="n">
        <v>0.51</v>
      </c>
      <c r="BG655" s="14" t="n">
        <v>0</v>
      </c>
      <c r="BH655" s="14" t="n">
        <v>1</v>
      </c>
      <c r="BI655" s="14" t="n">
        <v>0.652</v>
      </c>
      <c r="BJ655" s="14" t="n">
        <v>0.132</v>
      </c>
      <c r="BK655" s="14" t="n">
        <v>0</v>
      </c>
      <c r="BL655" s="14" t="n">
        <v>0.652</v>
      </c>
      <c r="BM655" s="14" t="n">
        <v>0</v>
      </c>
      <c r="BN655" s="14" t="n">
        <v>1</v>
      </c>
      <c r="BO655" s="14" t="n">
        <v>0</v>
      </c>
      <c r="BP655" s="14" t="n">
        <v>-0.039</v>
      </c>
      <c r="BQ655" s="14" t="n">
        <v>0.039</v>
      </c>
      <c r="BR655" s="14" t="n">
        <v>0</v>
      </c>
      <c r="BS655" s="14" t="n">
        <v>0.333</v>
      </c>
      <c r="BT655" s="14" t="n">
        <v>0</v>
      </c>
      <c r="BU655" s="14" t="n">
        <v>-0.039</v>
      </c>
      <c r="BV655" s="14" t="n">
        <v>0.038</v>
      </c>
      <c r="BW655" s="14" t="n">
        <v>0</v>
      </c>
      <c r="BX655" s="14" t="n">
        <v>0</v>
      </c>
      <c r="BY655" s="14" t="n">
        <v>13.646</v>
      </c>
      <c r="BZ655" s="14" t="n">
        <v>0</v>
      </c>
      <c r="CA655" s="14" t="n">
        <v>13.646</v>
      </c>
      <c r="CB655" s="14" t="n">
        <v>0</v>
      </c>
      <c r="CC655" s="14" t="n">
        <v>86.38500000000001</v>
      </c>
      <c r="CD655" s="14" t="n">
        <v>7.95</v>
      </c>
      <c r="CE655" s="14" t="n">
        <v>0</v>
      </c>
      <c r="CF655" s="14" t="n">
        <v>86.38500000000001</v>
      </c>
      <c r="CG655" s="14" t="n">
        <v>0</v>
      </c>
      <c r="CH655" s="14" t="n">
        <v>1</v>
      </c>
      <c r="CI655" s="14" t="n">
        <v>0</v>
      </c>
      <c r="CJ655" s="14" t="n">
        <v>0</v>
      </c>
      <c r="CK655" s="14" t="n">
        <v>0</v>
      </c>
      <c r="CL655" s="14" t="n">
        <v>0</v>
      </c>
      <c r="CM655" s="14" t="n">
        <v>0</v>
      </c>
      <c r="CN655" s="14" t="n">
        <v>0</v>
      </c>
      <c r="CO655" s="14" t="n">
        <v>0</v>
      </c>
      <c r="CP655" s="14" t="n">
        <v>0</v>
      </c>
      <c r="CQ655" s="14" t="n">
        <v>1.387</v>
      </c>
      <c r="CR655" s="14" t="n">
        <v>1</v>
      </c>
      <c r="CS655" s="14" t="n">
        <v>2.086</v>
      </c>
      <c r="CT655" s="14" t="n">
        <v>4.251</v>
      </c>
      <c r="CU655" s="14" t="n">
        <v>9.398</v>
      </c>
    </row>
    <row r="656">
      <c r="A656" s="14" t="inlineStr">
        <is>
          <t>ROU2021</t>
        </is>
      </c>
      <c r="B656" s="14" t="inlineStr">
        <is>
          <t>ROU</t>
        </is>
      </c>
      <c r="C656" s="14" t="inlineStr">
        <is>
          <t>ROU</t>
        </is>
      </c>
      <c r="D656" s="14" t="inlineStr">
        <is>
          <t>Romania</t>
        </is>
      </c>
      <c r="E656" s="14" t="n">
        <v>2021</v>
      </c>
      <c r="F656" s="14" t="n">
        <v>0.19</v>
      </c>
      <c r="G656" s="14" t="n">
        <v>2.657</v>
      </c>
      <c r="H656" s="14" t="n">
        <v>0.709</v>
      </c>
      <c r="I656" s="14" t="n">
        <v>0.8110000000000001</v>
      </c>
      <c r="J656" s="14" t="n">
        <v>3.469</v>
      </c>
      <c r="K656" s="14" t="n">
        <v>0</v>
      </c>
      <c r="L656" s="14" t="n">
        <v>1</v>
      </c>
      <c r="M656" s="14" t="n">
        <v>4.128</v>
      </c>
      <c r="N656" s="14" t="n">
        <v>2.127</v>
      </c>
      <c r="O656" s="14" t="n">
        <v>0.797</v>
      </c>
      <c r="P656" s="14" t="n">
        <v>4.925</v>
      </c>
      <c r="Q656" s="14" t="n">
        <v>0</v>
      </c>
      <c r="R656" s="14" t="n">
        <v>1</v>
      </c>
      <c r="S656" s="14" t="n">
        <v>6.203</v>
      </c>
      <c r="T656" s="14" t="n">
        <v>4.254</v>
      </c>
      <c r="U656" s="14" t="n">
        <v>0.281</v>
      </c>
      <c r="V656" s="14" t="n">
        <v>7.716</v>
      </c>
      <c r="W656" s="14" t="n">
        <v>0.19</v>
      </c>
      <c r="X656" s="14" t="n">
        <v>1</v>
      </c>
      <c r="Y656" s="14" t="n">
        <v>12.354</v>
      </c>
      <c r="Z656" s="14" t="n">
        <v>1.365</v>
      </c>
      <c r="AA656" s="14" t="n">
        <v>-0.743</v>
      </c>
      <c r="AB656" s="14" t="n">
        <v>11.611</v>
      </c>
      <c r="AC656" s="14" t="n">
        <v>0</v>
      </c>
      <c r="AD656" s="14" t="n">
        <v>1</v>
      </c>
      <c r="AE656" s="14" t="n">
        <v>12.31</v>
      </c>
      <c r="AF656" s="14" t="n">
        <v>2.422</v>
      </c>
      <c r="AG656" s="14" t="n">
        <v>-0.699</v>
      </c>
      <c r="AH656" s="14" t="n">
        <v>11.611</v>
      </c>
      <c r="AI656" s="14" t="n">
        <v>0</v>
      </c>
      <c r="AJ656" s="14" t="n">
        <v>1</v>
      </c>
      <c r="AK656" s="14" t="n">
        <v>15.241</v>
      </c>
      <c r="AL656" s="14" t="n">
        <v>7.481</v>
      </c>
      <c r="AM656" s="14" t="n">
        <v>-2.238</v>
      </c>
      <c r="AN656" s="14" t="n">
        <v>13.004</v>
      </c>
      <c r="AO656" s="14" t="n">
        <v>0</v>
      </c>
      <c r="AP656" s="14" t="n">
        <v>1</v>
      </c>
      <c r="AQ656" s="14" t="n">
        <v>0.619</v>
      </c>
      <c r="AR656" s="14" t="n">
        <v>0.114</v>
      </c>
      <c r="AS656" s="14" t="n">
        <v>0.631</v>
      </c>
      <c r="AT656" s="14" t="n">
        <v>1.373</v>
      </c>
      <c r="AU656" s="14" t="n">
        <v>0.098</v>
      </c>
      <c r="AV656" s="14" t="n">
        <v>1</v>
      </c>
      <c r="AW656" s="14" t="n">
        <v>0.599</v>
      </c>
      <c r="AX656" s="14" t="n">
        <v>0.114</v>
      </c>
      <c r="AY656" s="14" t="n">
        <v>0.623</v>
      </c>
      <c r="AZ656" s="14" t="n">
        <v>1.353</v>
      </c>
      <c r="BA656" s="14" t="n">
        <v>0.107</v>
      </c>
      <c r="BB656" s="14" t="n">
        <v>1</v>
      </c>
      <c r="BC656" s="14" t="n">
        <v>0.439</v>
      </c>
      <c r="BD656" s="14" t="n">
        <v>0.114</v>
      </c>
      <c r="BE656" s="14" t="n">
        <v>0.207</v>
      </c>
      <c r="BF656" s="14" t="n">
        <v>0.734</v>
      </c>
      <c r="BG656" s="14" t="n">
        <v>0.137</v>
      </c>
      <c r="BH656" s="14" t="n">
        <v>1</v>
      </c>
      <c r="BI656" s="14" t="n">
        <v>0.505</v>
      </c>
      <c r="BJ656" s="14" t="n">
        <v>0.114</v>
      </c>
      <c r="BK656" s="14" t="n">
        <v>0.442</v>
      </c>
      <c r="BL656" s="14" t="n">
        <v>1.126</v>
      </c>
      <c r="BM656" s="14" t="n">
        <v>0.19</v>
      </c>
      <c r="BN656" s="14" t="n">
        <v>1</v>
      </c>
      <c r="BO656" s="14" t="n">
        <v>0</v>
      </c>
      <c r="BP656" s="14" t="n">
        <v>0.018</v>
      </c>
      <c r="BQ656" s="14" t="n">
        <v>0.128</v>
      </c>
      <c r="BR656" s="14" t="n">
        <v>0</v>
      </c>
      <c r="BS656" s="14" t="n">
        <v>1</v>
      </c>
      <c r="BT656" s="14" t="n">
        <v>0</v>
      </c>
      <c r="BU656" s="14" t="n">
        <v>0.021</v>
      </c>
      <c r="BV656" s="14" t="n">
        <v>0.186</v>
      </c>
      <c r="BW656" s="14" t="n">
        <v>0.19</v>
      </c>
      <c r="BX656" s="14" t="n">
        <v>1</v>
      </c>
      <c r="BY656" s="14" t="n">
        <v>4.634</v>
      </c>
      <c r="BZ656" s="14" t="n">
        <v>0</v>
      </c>
      <c r="CA656" s="14" t="n">
        <v>4.634</v>
      </c>
      <c r="CB656" s="14" t="n">
        <v>0</v>
      </c>
      <c r="CC656" s="14" t="n">
        <v>78.125</v>
      </c>
      <c r="CD656" s="14" t="n">
        <v>7.95</v>
      </c>
      <c r="CE656" s="14" t="n">
        <v>76.261</v>
      </c>
      <c r="CF656" s="14" t="n">
        <v>183.72</v>
      </c>
      <c r="CG656" s="14" t="n">
        <v>0.19</v>
      </c>
      <c r="CH656" s="14" t="n">
        <v>1</v>
      </c>
      <c r="CI656" s="14" t="n">
        <v>0</v>
      </c>
      <c r="CJ656" s="14" t="n">
        <v>0</v>
      </c>
      <c r="CK656" s="14" t="n">
        <v>0</v>
      </c>
      <c r="CL656" s="14" t="n">
        <v>0</v>
      </c>
      <c r="CM656" s="14" t="n">
        <v>0.023</v>
      </c>
      <c r="CN656" s="14" t="n">
        <v>0.292</v>
      </c>
      <c r="CO656" s="14" t="n">
        <v>0</v>
      </c>
      <c r="CP656" s="14" t="n">
        <v>0.76</v>
      </c>
      <c r="CQ656" s="14" t="n">
        <v>1.198</v>
      </c>
      <c r="CR656" s="14" t="n">
        <v>0</v>
      </c>
      <c r="CS656" s="14" t="n">
        <v>1.301</v>
      </c>
      <c r="CT656" s="14" t="n">
        <v>4.318</v>
      </c>
      <c r="CU656" s="14" t="n">
        <v>1.301</v>
      </c>
    </row>
    <row r="657">
      <c r="A657" s="14" t="inlineStr">
        <is>
          <t>ROU2022</t>
        </is>
      </c>
      <c r="B657" s="14" t="inlineStr">
        <is>
          <t>ROU</t>
        </is>
      </c>
      <c r="C657" s="14" t="inlineStr">
        <is>
          <t>ROU</t>
        </is>
      </c>
      <c r="D657" s="14" t="inlineStr">
        <is>
          <t>Romania</t>
        </is>
      </c>
      <c r="E657" s="14" t="n">
        <v>2022</v>
      </c>
      <c r="F657" s="14" t="n">
        <v>0.19</v>
      </c>
      <c r="G657" s="14" t="n">
        <v>4.446</v>
      </c>
      <c r="H657" s="14" t="n">
        <v>0.749</v>
      </c>
      <c r="I657" s="14" t="n">
        <v>8.585000000000001</v>
      </c>
      <c r="J657" s="14" t="n">
        <v>13.031</v>
      </c>
      <c r="K657" s="14" t="n">
        <v>0</v>
      </c>
      <c r="L657" s="14" t="n">
        <v>1</v>
      </c>
      <c r="M657" s="14" t="n">
        <v>4.562</v>
      </c>
      <c r="N657" s="14" t="n">
        <v>2.247</v>
      </c>
      <c r="O657" s="14" t="n">
        <v>8.438000000000001</v>
      </c>
      <c r="P657" s="14" t="n">
        <v>13</v>
      </c>
      <c r="Q657" s="14" t="n">
        <v>0</v>
      </c>
      <c r="R657" s="14" t="n">
        <v>1</v>
      </c>
      <c r="S657" s="14" t="n">
        <v>8.191000000000001</v>
      </c>
      <c r="T657" s="14" t="n">
        <v>4.495</v>
      </c>
      <c r="U657" s="14" t="n">
        <v>0.423</v>
      </c>
      <c r="V657" s="14" t="n">
        <v>10.109</v>
      </c>
      <c r="W657" s="14" t="n">
        <v>0.19</v>
      </c>
      <c r="X657" s="14" t="n">
        <v>1</v>
      </c>
      <c r="Y657" s="14" t="n">
        <v>12.627</v>
      </c>
      <c r="Z657" s="14" t="n">
        <v>1.325</v>
      </c>
      <c r="AA657" s="14" t="n">
        <v>26.05</v>
      </c>
      <c r="AB657" s="14" t="n">
        <v>38.677</v>
      </c>
      <c r="AC657" s="14" t="n">
        <v>0</v>
      </c>
      <c r="AD657" s="14" t="n">
        <v>1</v>
      </c>
      <c r="AE657" s="14" t="n">
        <v>12.675</v>
      </c>
      <c r="AF657" s="14" t="n">
        <v>2.35</v>
      </c>
      <c r="AG657" s="14" t="n">
        <v>26.002</v>
      </c>
      <c r="AH657" s="14" t="n">
        <v>38.677</v>
      </c>
      <c r="AI657" s="14" t="n">
        <v>0</v>
      </c>
      <c r="AJ657" s="14" t="n">
        <v>1</v>
      </c>
      <c r="AK657" s="14" t="n">
        <v>15.823</v>
      </c>
      <c r="AL657" s="14" t="n">
        <v>7.556</v>
      </c>
      <c r="AM657" s="14" t="n">
        <v>11.613</v>
      </c>
      <c r="AN657" s="14" t="n">
        <v>27.436</v>
      </c>
      <c r="AO657" s="14" t="n">
        <v>0</v>
      </c>
      <c r="AP657" s="14" t="n">
        <v>1</v>
      </c>
      <c r="AQ657" s="14" t="n">
        <v>0.861</v>
      </c>
      <c r="AR657" s="14" t="n">
        <v>0.123</v>
      </c>
      <c r="AS657" s="14" t="n">
        <v>0.612</v>
      </c>
      <c r="AT657" s="14" t="n">
        <v>1.617</v>
      </c>
      <c r="AU657" s="14" t="n">
        <v>0.098</v>
      </c>
      <c r="AV657" s="14" t="n">
        <v>1</v>
      </c>
      <c r="AW657" s="14" t="n">
        <v>0.986</v>
      </c>
      <c r="AX657" s="14" t="n">
        <v>0.123</v>
      </c>
      <c r="AY657" s="14" t="n">
        <v>0.603</v>
      </c>
      <c r="AZ657" s="14" t="n">
        <v>1.759</v>
      </c>
      <c r="BA657" s="14" t="n">
        <v>0.107</v>
      </c>
      <c r="BB657" s="14" t="n">
        <v>1</v>
      </c>
      <c r="BC657" s="14" t="n">
        <v>0.598</v>
      </c>
      <c r="BD657" s="14" t="n">
        <v>0.123</v>
      </c>
      <c r="BE657" s="14" t="n">
        <v>0.159</v>
      </c>
      <c r="BF657" s="14" t="n">
        <v>0.86</v>
      </c>
      <c r="BG657" s="14" t="n">
        <v>0.137</v>
      </c>
      <c r="BH657" s="14" t="n">
        <v>1</v>
      </c>
      <c r="BI657" s="14" t="n">
        <v>0.612</v>
      </c>
      <c r="BJ657" s="14" t="n">
        <v>0.123</v>
      </c>
      <c r="BK657" s="14" t="n">
        <v>0.798</v>
      </c>
      <c r="BL657" s="14" t="n">
        <v>1.679</v>
      </c>
      <c r="BM657" s="14" t="n">
        <v>0.19</v>
      </c>
      <c r="BN657" s="14" t="n">
        <v>1</v>
      </c>
      <c r="BO657" s="14" t="n">
        <v>0</v>
      </c>
      <c r="BP657" s="14" t="n">
        <v>0.017</v>
      </c>
      <c r="BQ657" s="14" t="n">
        <v>0.238</v>
      </c>
      <c r="BR657" s="14" t="n">
        <v>0</v>
      </c>
      <c r="BS657" s="14" t="n">
        <v>1</v>
      </c>
      <c r="BT657" s="14" t="n">
        <v>0</v>
      </c>
      <c r="BU657" s="14" t="n">
        <v>0.021</v>
      </c>
      <c r="BV657" s="14" t="n">
        <v>0.304</v>
      </c>
      <c r="BW657" s="14" t="n">
        <v>0.19</v>
      </c>
      <c r="BX657" s="14" t="n">
        <v>1</v>
      </c>
      <c r="BY657" s="14" t="n">
        <v>5.005</v>
      </c>
      <c r="BZ657" s="14" t="n">
        <v>0</v>
      </c>
      <c r="CA657" s="14" t="n">
        <v>5.005</v>
      </c>
      <c r="CB657" s="14" t="n">
        <v>0</v>
      </c>
      <c r="CC657" s="14" t="n">
        <v>97.90000000000001</v>
      </c>
      <c r="CD657" s="14" t="n">
        <v>7.95</v>
      </c>
      <c r="CE657" s="14" t="n">
        <v>161.932</v>
      </c>
      <c r="CF657" s="14" t="n">
        <v>309.2</v>
      </c>
      <c r="CG657" s="14" t="n">
        <v>0.19</v>
      </c>
      <c r="CH657" s="14" t="n">
        <v>1</v>
      </c>
      <c r="CI657" s="14" t="n">
        <v>0</v>
      </c>
      <c r="CJ657" s="14" t="n">
        <v>0</v>
      </c>
      <c r="CK657" s="14" t="n">
        <v>0</v>
      </c>
      <c r="CL657" s="14" t="n">
        <v>0</v>
      </c>
      <c r="CM657" s="14" t="n">
        <v>0.025</v>
      </c>
      <c r="CN657" s="14" t="n">
        <v>0.314</v>
      </c>
      <c r="CO657" s="14" t="n">
        <v>0</v>
      </c>
      <c r="CP657" s="14" t="n">
        <v>0.787</v>
      </c>
      <c r="CQ657" s="14" t="n">
        <v>1.294</v>
      </c>
      <c r="CR657" s="14" t="n">
        <v>0</v>
      </c>
      <c r="CS657" s="14" t="n">
        <v>1.483</v>
      </c>
      <c r="CT657" s="14" t="n">
        <v>12.553</v>
      </c>
      <c r="CU657" s="14" t="n">
        <v>1.483</v>
      </c>
    </row>
    <row r="658">
      <c r="A658" s="14" t="inlineStr">
        <is>
          <t>ROU2023</t>
        </is>
      </c>
      <c r="B658" s="14" t="inlineStr">
        <is>
          <t>ROU</t>
        </is>
      </c>
      <c r="C658" s="14" t="inlineStr">
        <is>
          <t>ROU</t>
        </is>
      </c>
      <c r="D658" s="14" t="inlineStr">
        <is>
          <t>Romania</t>
        </is>
      </c>
      <c r="E658" s="14" t="n">
        <v>2023</v>
      </c>
      <c r="F658" s="14" t="n">
        <v>0.19</v>
      </c>
      <c r="G658" s="14" t="n">
        <v>3.52</v>
      </c>
      <c r="H658" s="14" t="n">
        <v>0.739</v>
      </c>
      <c r="I658" s="14" t="n">
        <v>9.664999999999999</v>
      </c>
      <c r="J658" s="14" t="n">
        <v>13.186</v>
      </c>
      <c r="K658" s="14" t="n">
        <v>0</v>
      </c>
      <c r="L658" s="14" t="n">
        <v>1</v>
      </c>
      <c r="M658" s="14" t="n">
        <v>3.968</v>
      </c>
      <c r="N658" s="14" t="n">
        <v>2.218</v>
      </c>
      <c r="O658" s="14" t="n">
        <v>9.726000000000001</v>
      </c>
      <c r="P658" s="14" t="n">
        <v>13.694</v>
      </c>
      <c r="Q658" s="14" t="n">
        <v>0</v>
      </c>
      <c r="R658" s="14" t="n">
        <v>1</v>
      </c>
      <c r="S658" s="14" t="n">
        <v>7.217</v>
      </c>
      <c r="T658" s="14" t="n">
        <v>4.436</v>
      </c>
      <c r="U658" s="14" t="n">
        <v>0.474</v>
      </c>
      <c r="V658" s="14" t="n">
        <v>8.964</v>
      </c>
      <c r="W658" s="14" t="n">
        <v>0.19</v>
      </c>
      <c r="X658" s="14" t="n">
        <v>1</v>
      </c>
      <c r="Y658" s="14" t="n">
        <v>12.508</v>
      </c>
      <c r="Z658" s="14" t="n">
        <v>1.401</v>
      </c>
      <c r="AA658" s="14" t="n">
        <v>10.124</v>
      </c>
      <c r="AB658" s="14" t="n">
        <v>22.631</v>
      </c>
      <c r="AC658" s="14" t="n">
        <v>0</v>
      </c>
      <c r="AD658" s="14" t="n">
        <v>1</v>
      </c>
      <c r="AE658" s="14" t="n">
        <v>12.607</v>
      </c>
      <c r="AF658" s="14" t="n">
        <v>2.511</v>
      </c>
      <c r="AG658" s="14" t="n">
        <v>10.025</v>
      </c>
      <c r="AH658" s="14" t="n">
        <v>22.631</v>
      </c>
      <c r="AI658" s="14" t="n">
        <v>0</v>
      </c>
      <c r="AJ658" s="14" t="n">
        <v>1</v>
      </c>
      <c r="AK658" s="14" t="n">
        <v>15.9</v>
      </c>
      <c r="AL658" s="14" t="n">
        <v>7.876</v>
      </c>
      <c r="AM658" s="14" t="n">
        <v>0.723</v>
      </c>
      <c r="AN658" s="14" t="n">
        <v>16.623</v>
      </c>
      <c r="AO658" s="14" t="n">
        <v>0</v>
      </c>
      <c r="AP658" s="14" t="n">
        <v>1</v>
      </c>
      <c r="AQ658" s="14" t="n">
        <v>0.76</v>
      </c>
      <c r="AR658" s="14" t="n">
        <v>0.129</v>
      </c>
      <c r="AS658" s="14" t="n">
        <v>0.59</v>
      </c>
      <c r="AT658" s="14" t="n">
        <v>1.483</v>
      </c>
      <c r="AU658" s="14" t="n">
        <v>0.098</v>
      </c>
      <c r="AV658" s="14" t="n">
        <v>1</v>
      </c>
      <c r="AW658" s="14" t="n">
        <v>0.8110000000000001</v>
      </c>
      <c r="AX658" s="14" t="n">
        <v>0.129</v>
      </c>
      <c r="AY658" s="14" t="n">
        <v>0.603</v>
      </c>
      <c r="AZ658" s="14" t="n">
        <v>1.565</v>
      </c>
      <c r="BA658" s="14" t="n">
        <v>0.107</v>
      </c>
      <c r="BB658" s="14" t="n">
        <v>1</v>
      </c>
      <c r="BC658" s="14" t="n">
        <v>0.535</v>
      </c>
      <c r="BD658" s="14" t="n">
        <v>0.129</v>
      </c>
      <c r="BE658" s="14" t="n">
        <v>0.17</v>
      </c>
      <c r="BF658" s="14" t="n">
        <v>0.802</v>
      </c>
      <c r="BG658" s="14" t="n">
        <v>0.137</v>
      </c>
      <c r="BH658" s="14" t="n">
        <v>1</v>
      </c>
      <c r="BI658" s="14" t="n">
        <v>0.579</v>
      </c>
      <c r="BJ658" s="14" t="n">
        <v>0.129</v>
      </c>
      <c r="BK658" s="14" t="n">
        <v>0.647</v>
      </c>
      <c r="BL658" s="14" t="n">
        <v>1.46</v>
      </c>
      <c r="BM658" s="14" t="n">
        <v>0.19</v>
      </c>
      <c r="BN658" s="14" t="n">
        <v>1</v>
      </c>
      <c r="BO658" s="14" t="n">
        <v>0</v>
      </c>
      <c r="BP658" s="14" t="n">
        <v>0.014</v>
      </c>
      <c r="BQ658" s="14" t="n">
        <v>0.173</v>
      </c>
      <c r="BR658" s="14" t="n">
        <v>0</v>
      </c>
      <c r="BS658" s="14" t="n">
        <v>1</v>
      </c>
      <c r="BT658" s="14" t="n">
        <v>0</v>
      </c>
      <c r="BU658" s="14" t="n">
        <v>0.017</v>
      </c>
      <c r="BV658" s="14" t="n">
        <v>0.206</v>
      </c>
      <c r="BW658" s="14" t="n">
        <v>0.19</v>
      </c>
      <c r="BX658" s="14" t="n">
        <v>1</v>
      </c>
      <c r="BY658" s="14" t="n">
        <v>5.211</v>
      </c>
      <c r="BZ658" s="14" t="n">
        <v>0</v>
      </c>
      <c r="CA658" s="14" t="n">
        <v>5.211</v>
      </c>
      <c r="CB658" s="14" t="n">
        <v>0</v>
      </c>
      <c r="CC658" s="14" t="n">
        <v>83.248</v>
      </c>
      <c r="CD658" s="14" t="n">
        <v>7.95</v>
      </c>
      <c r="CE658" s="14" t="n">
        <v>152.661</v>
      </c>
      <c r="CF658" s="14" t="n">
        <v>280.731</v>
      </c>
      <c r="CG658" s="14" t="n">
        <v>0.19</v>
      </c>
      <c r="CH658" s="14" t="n">
        <v>1</v>
      </c>
      <c r="CI658" s="14" t="n">
        <v>0</v>
      </c>
      <c r="CJ658" s="14" t="n">
        <v>0</v>
      </c>
      <c r="CK658" s="14" t="n">
        <v>0</v>
      </c>
      <c r="CL658" s="14" t="n">
        <v>0</v>
      </c>
      <c r="CM658" s="14" t="n">
        <v>0.026</v>
      </c>
      <c r="CN658" s="14" t="n">
        <v>0.328</v>
      </c>
      <c r="CO658" s="14" t="n">
        <v>0</v>
      </c>
      <c r="CP658" s="14" t="n">
        <v>0.85</v>
      </c>
      <c r="CQ658" s="14" t="n">
        <v>1.348</v>
      </c>
      <c r="CR658" s="14" t="n">
        <v>0</v>
      </c>
      <c r="CS658" s="14" t="n">
        <v>1.313</v>
      </c>
      <c r="CT658" s="14" t="n">
        <v>10.896</v>
      </c>
      <c r="CU658" s="14" t="n">
        <v>1.313</v>
      </c>
    </row>
    <row r="659">
      <c r="A659" s="14" t="inlineStr">
        <is>
          <t>ROU2024</t>
        </is>
      </c>
      <c r="B659" s="14" t="inlineStr">
        <is>
          <t>ROU</t>
        </is>
      </c>
      <c r="C659" s="14" t="inlineStr">
        <is>
          <t>ROU</t>
        </is>
      </c>
      <c r="D659" s="14" t="inlineStr">
        <is>
          <t>Romania</t>
        </is>
      </c>
      <c r="E659" s="14" t="n">
        <v>2024</v>
      </c>
      <c r="F659" s="14" t="n">
        <v>0.19</v>
      </c>
      <c r="G659" s="14" t="n">
        <v>3.141</v>
      </c>
      <c r="H659" s="14" t="n">
        <v>0.761</v>
      </c>
      <c r="I659" s="14" t="n">
        <v>6.237</v>
      </c>
      <c r="J659" s="14" t="n">
        <v>9.377000000000001</v>
      </c>
      <c r="K659" s="14" t="n">
        <v>0</v>
      </c>
      <c r="L659" s="14" t="n">
        <v>1</v>
      </c>
      <c r="M659" s="14" t="n">
        <v>3.936</v>
      </c>
      <c r="N659" s="14" t="n">
        <v>2.283</v>
      </c>
      <c r="O659" s="14" t="n">
        <v>6.357</v>
      </c>
      <c r="P659" s="14" t="n">
        <v>10.292</v>
      </c>
      <c r="Q659" s="14" t="n">
        <v>0</v>
      </c>
      <c r="R659" s="14" t="n">
        <v>1</v>
      </c>
      <c r="S659" s="14" t="n">
        <v>6.946</v>
      </c>
      <c r="T659" s="14" t="n">
        <v>4.567</v>
      </c>
      <c r="U659" s="14" t="n">
        <v>0.514</v>
      </c>
      <c r="V659" s="14" t="n">
        <v>8.653</v>
      </c>
      <c r="W659" s="14" t="n">
        <v>0.19</v>
      </c>
      <c r="X659" s="14" t="n">
        <v>1</v>
      </c>
      <c r="Y659" s="14" t="n">
        <v>14.578</v>
      </c>
      <c r="Z659" s="14" t="n">
        <v>1.841</v>
      </c>
      <c r="AA659" s="14" t="n">
        <v>3.912</v>
      </c>
      <c r="AB659" s="14" t="n">
        <v>18.49</v>
      </c>
      <c r="AC659" s="14" t="n">
        <v>0</v>
      </c>
      <c r="AD659" s="14" t="n">
        <v>1</v>
      </c>
      <c r="AE659" s="14" t="n">
        <v>14.578</v>
      </c>
      <c r="AF659" s="14" t="n">
        <v>3.193</v>
      </c>
      <c r="AG659" s="14" t="n">
        <v>3.912</v>
      </c>
      <c r="AH659" s="14" t="n">
        <v>18.49</v>
      </c>
      <c r="AI659" s="14" t="n">
        <v>0</v>
      </c>
      <c r="AJ659" s="14" t="n">
        <v>1</v>
      </c>
      <c r="AK659" s="14" t="n">
        <v>17.969</v>
      </c>
      <c r="AL659" s="14" t="n">
        <v>9.138999999999999</v>
      </c>
      <c r="AM659" s="14" t="n">
        <v>-1.107</v>
      </c>
      <c r="AN659" s="14" t="n">
        <v>16.862</v>
      </c>
      <c r="AO659" s="14" t="n">
        <v>0</v>
      </c>
      <c r="AP659" s="14" t="n">
        <v>1</v>
      </c>
      <c r="AQ659" s="14" t="n">
        <v>0.724</v>
      </c>
      <c r="AR659" s="14" t="n">
        <v>0.132</v>
      </c>
      <c r="AS659" s="14" t="n">
        <v>0.694</v>
      </c>
      <c r="AT659" s="14" t="n">
        <v>1.557</v>
      </c>
      <c r="AU659" s="14" t="n">
        <v>0.098</v>
      </c>
      <c r="AV659" s="14" t="n">
        <v>1</v>
      </c>
      <c r="AW659" s="14" t="n">
        <v>0.75</v>
      </c>
      <c r="AX659" s="14" t="n">
        <v>0.132</v>
      </c>
      <c r="AY659" s="14" t="n">
        <v>0.681</v>
      </c>
      <c r="AZ659" s="14" t="n">
        <v>1.583</v>
      </c>
      <c r="BA659" s="14" t="n">
        <v>0.107</v>
      </c>
      <c r="BB659" s="14" t="n">
        <v>1</v>
      </c>
      <c r="BC659" s="14" t="n">
        <v>0.513</v>
      </c>
      <c r="BD659" s="14" t="n">
        <v>0.132</v>
      </c>
      <c r="BE659" s="14" t="n">
        <v>0.148</v>
      </c>
      <c r="BF659" s="14" t="n">
        <v>0.752</v>
      </c>
      <c r="BG659" s="14" t="n">
        <v>0.137</v>
      </c>
      <c r="BH659" s="14" t="n">
        <v>1</v>
      </c>
      <c r="BI659" s="14" t="n">
        <v>0.591</v>
      </c>
      <c r="BJ659" s="14" t="n">
        <v>0.132</v>
      </c>
      <c r="BK659" s="14" t="n">
        <v>0.7</v>
      </c>
      <c r="BL659" s="14" t="n">
        <v>1.498</v>
      </c>
      <c r="BM659" s="14" t="n">
        <v>0.19</v>
      </c>
      <c r="BN659" s="14" t="n">
        <v>1</v>
      </c>
      <c r="BO659" s="14" t="n">
        <v>0</v>
      </c>
      <c r="BP659" s="14" t="n">
        <v>0.017</v>
      </c>
      <c r="BQ659" s="14" t="n">
        <v>0.167</v>
      </c>
      <c r="BR659" s="14" t="n">
        <v>0</v>
      </c>
      <c r="BS659" s="14" t="n">
        <v>1</v>
      </c>
      <c r="BT659" s="14" t="n">
        <v>0</v>
      </c>
      <c r="BU659" s="14" t="n">
        <v>0.02</v>
      </c>
      <c r="BV659" s="14" t="n">
        <v>0.203</v>
      </c>
      <c r="BW659" s="14" t="n">
        <v>0.19</v>
      </c>
      <c r="BX659" s="14" t="n">
        <v>1</v>
      </c>
      <c r="BY659" s="14" t="n">
        <v>5.365</v>
      </c>
      <c r="BZ659" s="14" t="n">
        <v>0</v>
      </c>
      <c r="CA659" s="14" t="n">
        <v>5.365</v>
      </c>
      <c r="CB659" s="14" t="n">
        <v>0</v>
      </c>
      <c r="CC659" s="14" t="n">
        <v>82.58799999999999</v>
      </c>
      <c r="CD659" s="14" t="n">
        <v>7.95</v>
      </c>
      <c r="CE659" s="14" t="n">
        <v>81.268</v>
      </c>
      <c r="CF659" s="14" t="n">
        <v>194.989</v>
      </c>
      <c r="CG659" s="14" t="n">
        <v>0.19</v>
      </c>
      <c r="CH659" s="14" t="n">
        <v>1</v>
      </c>
      <c r="CI659" s="14" t="n">
        <v>0</v>
      </c>
      <c r="CJ659" s="14" t="n">
        <v>0</v>
      </c>
      <c r="CK659" s="14" t="n">
        <v>0</v>
      </c>
      <c r="CL659" s="14" t="n">
        <v>0</v>
      </c>
      <c r="CM659" s="14" t="n">
        <v>0.027</v>
      </c>
      <c r="CN659" s="14" t="n">
        <v>0.313</v>
      </c>
      <c r="CO659" s="14" t="n">
        <v>0</v>
      </c>
      <c r="CP659" s="14" t="n">
        <v>0.85</v>
      </c>
      <c r="CQ659" s="14" t="n">
        <v>1.387</v>
      </c>
      <c r="CR659" s="14" t="n">
        <v>0</v>
      </c>
      <c r="CS659" s="14" t="n">
        <v>1.569</v>
      </c>
      <c r="CT659" s="14" t="n">
        <v>7.996</v>
      </c>
      <c r="CU659" s="14" t="n">
        <v>1.569</v>
      </c>
    </row>
    <row r="660">
      <c r="A660" s="14" t="inlineStr">
        <is>
          <t>RUS2021</t>
        </is>
      </c>
      <c r="B660" s="14" t="inlineStr">
        <is>
          <t>RUS</t>
        </is>
      </c>
      <c r="C660" s="14" t="inlineStr">
        <is>
          <t>RUS</t>
        </is>
      </c>
      <c r="D660" s="14" t="inlineStr">
        <is>
          <t>Russia</t>
        </is>
      </c>
      <c r="E660" s="14" t="n">
        <v>2021</v>
      </c>
      <c r="F660" s="14" t="n">
        <v>0.2</v>
      </c>
      <c r="G660" s="14" t="n">
        <v>1.501</v>
      </c>
      <c r="H660" s="14" t="n">
        <v>0.328</v>
      </c>
      <c r="I660" s="14" t="n">
        <v>0.008999999999999999</v>
      </c>
      <c r="J660" s="14" t="n">
        <v>1.51</v>
      </c>
      <c r="K660" s="14" t="n">
        <v>0</v>
      </c>
      <c r="L660" s="14" t="n">
        <v>1</v>
      </c>
      <c r="M660" s="14" t="n">
        <v>6.714</v>
      </c>
      <c r="N660" s="14" t="n">
        <v>3.043</v>
      </c>
      <c r="O660" s="14" t="n">
        <v>0.026</v>
      </c>
      <c r="P660" s="14" t="n">
        <v>6.74</v>
      </c>
      <c r="Q660" s="14" t="n">
        <v>0</v>
      </c>
      <c r="R660" s="14" t="n">
        <v>1</v>
      </c>
      <c r="S660" s="14" t="n">
        <v>2.561</v>
      </c>
      <c r="T660" s="14" t="n">
        <v>1.587</v>
      </c>
      <c r="U660" s="14" t="n">
        <v>0.014</v>
      </c>
      <c r="V660" s="14" t="n">
        <v>3.09</v>
      </c>
      <c r="W660" s="14" t="n">
        <v>0.2</v>
      </c>
      <c r="X660" s="14" t="n">
        <v>1</v>
      </c>
      <c r="Y660" s="14" t="n">
        <v>6.678</v>
      </c>
      <c r="Z660" s="14" t="n">
        <v>0</v>
      </c>
      <c r="AA660" s="14" t="n">
        <v>-4.088</v>
      </c>
      <c r="AB660" s="14" t="n">
        <v>2.59</v>
      </c>
      <c r="AC660" s="14" t="n">
        <v>0</v>
      </c>
      <c r="AD660" s="14" t="n">
        <v>1</v>
      </c>
      <c r="AE660" s="14" t="n">
        <v>6.678</v>
      </c>
      <c r="AF660" s="14" t="n">
        <v>0</v>
      </c>
      <c r="AG660" s="14" t="n">
        <v>-4.088</v>
      </c>
      <c r="AH660" s="14" t="n">
        <v>2.59</v>
      </c>
      <c r="AI660" s="14" t="n">
        <v>0</v>
      </c>
      <c r="AJ660" s="14" t="n">
        <v>1</v>
      </c>
      <c r="AK660" s="14" t="n">
        <v>10.16</v>
      </c>
      <c r="AL660" s="14" t="n">
        <v>4.418</v>
      </c>
      <c r="AM660" s="14" t="n">
        <v>-8.385</v>
      </c>
      <c r="AN660" s="14" t="n">
        <v>2.13</v>
      </c>
      <c r="AO660" s="14" t="n">
        <v>0</v>
      </c>
      <c r="AP660" s="14" t="n">
        <v>0</v>
      </c>
      <c r="AQ660" s="14" t="n">
        <v>0.614</v>
      </c>
      <c r="AR660" s="14" t="n">
        <v>0.112</v>
      </c>
      <c r="AS660" s="14" t="n">
        <v>-0.089</v>
      </c>
      <c r="AT660" s="14" t="n">
        <v>0.63</v>
      </c>
      <c r="AU660" s="14" t="n">
        <v>0.2</v>
      </c>
      <c r="AV660" s="14" t="n">
        <v>1</v>
      </c>
      <c r="AW660" s="14" t="n">
        <v>0.626</v>
      </c>
      <c r="AX660" s="14" t="n">
        <v>0.121</v>
      </c>
      <c r="AY660" s="14" t="n">
        <v>-0.008999999999999999</v>
      </c>
      <c r="AZ660" s="14" t="n">
        <v>0.74</v>
      </c>
      <c r="BA660" s="14" t="n">
        <v>0.2</v>
      </c>
      <c r="BB660" s="14" t="n">
        <v>1</v>
      </c>
      <c r="BC660" s="14" t="n">
        <v>0.439</v>
      </c>
      <c r="BD660" s="14" t="n">
        <v>0.114</v>
      </c>
      <c r="BE660" s="14" t="n">
        <v>-0.153</v>
      </c>
      <c r="BF660" s="14" t="n">
        <v>0.343</v>
      </c>
      <c r="BG660" s="14" t="n">
        <v>0</v>
      </c>
      <c r="BH660" s="14" t="n">
        <v>0</v>
      </c>
      <c r="BI660" s="14" t="n">
        <v>0.578</v>
      </c>
      <c r="BJ660" s="14" t="n">
        <v>0.128</v>
      </c>
      <c r="BK660" s="14" t="n">
        <v>-0.019</v>
      </c>
      <c r="BL660" s="14" t="n">
        <v>0.67</v>
      </c>
      <c r="BM660" s="14" t="n">
        <v>0.2</v>
      </c>
      <c r="BN660" s="14" t="n">
        <v>1</v>
      </c>
      <c r="BO660" s="14" t="n">
        <v>0</v>
      </c>
      <c r="BP660" s="14" t="n">
        <v>-0.035</v>
      </c>
      <c r="BQ660" s="14" t="n">
        <v>0.032</v>
      </c>
      <c r="BR660" s="14" t="n">
        <v>0</v>
      </c>
      <c r="BS660" s="14" t="n">
        <v>1</v>
      </c>
      <c r="BT660" s="14" t="n">
        <v>0</v>
      </c>
      <c r="BU660" s="14" t="n">
        <v>-0.035</v>
      </c>
      <c r="BV660" s="14" t="n">
        <v>0.048</v>
      </c>
      <c r="BW660" s="14" t="n">
        <v>0</v>
      </c>
      <c r="BX660" s="14" t="n">
        <v>1</v>
      </c>
      <c r="BY660" s="14" t="n">
        <v>1.431</v>
      </c>
      <c r="BZ660" s="14" t="n">
        <v>0</v>
      </c>
      <c r="CA660" s="14" t="n">
        <v>1.431</v>
      </c>
      <c r="CB660" s="14" t="n">
        <v>0</v>
      </c>
      <c r="CC660" s="14" t="n">
        <v>78.125</v>
      </c>
      <c r="CD660" s="14" t="n">
        <v>7.95</v>
      </c>
      <c r="CE660" s="14" t="n">
        <v>-22.475</v>
      </c>
      <c r="CF660" s="14" t="n">
        <v>66.78</v>
      </c>
      <c r="CG660" s="14" t="n">
        <v>0</v>
      </c>
      <c r="CH660" s="14" t="n">
        <v>1</v>
      </c>
      <c r="CI660" s="14" t="n">
        <v>0</v>
      </c>
      <c r="CJ660" s="14" t="n">
        <v>0</v>
      </c>
      <c r="CK660" s="14" t="n">
        <v>0</v>
      </c>
      <c r="CL660" s="14" t="n">
        <v>0.043</v>
      </c>
      <c r="CM660" s="14" t="n">
        <v>0</v>
      </c>
      <c r="CN660" s="14" t="n">
        <v>1.568</v>
      </c>
      <c r="CO660" s="14" t="n">
        <v>9.936999999999999</v>
      </c>
      <c r="CP660" s="14" t="n">
        <v>0</v>
      </c>
      <c r="CQ660" s="14" t="n">
        <v>1.137</v>
      </c>
      <c r="CR660" s="14" t="n">
        <v>0.985</v>
      </c>
      <c r="CS660" s="14" t="n">
        <v>6.678</v>
      </c>
      <c r="CT660" s="14" t="n">
        <v>3.312</v>
      </c>
      <c r="CU660" s="14" t="n">
        <v>7.249</v>
      </c>
    </row>
    <row r="661">
      <c r="A661" s="14" t="inlineStr">
        <is>
          <t>RUS2022</t>
        </is>
      </c>
      <c r="B661" s="14" t="inlineStr">
        <is>
          <t>RUS</t>
        </is>
      </c>
      <c r="C661" s="14" t="inlineStr">
        <is>
          <t>RUS</t>
        </is>
      </c>
      <c r="D661" s="14" t="inlineStr">
        <is>
          <t>Russia</t>
        </is>
      </c>
      <c r="E661" s="14" t="n">
        <v>2022</v>
      </c>
      <c r="F661" s="14" t="n">
        <v>0.2</v>
      </c>
      <c r="G661" s="14" t="n">
        <v>1.52</v>
      </c>
      <c r="H661" s="14" t="n">
        <v>0.236</v>
      </c>
      <c r="I661" s="14" t="n">
        <v>0.01</v>
      </c>
      <c r="J661" s="14" t="n">
        <v>1.53</v>
      </c>
      <c r="K661" s="14" t="n">
        <v>0</v>
      </c>
      <c r="L661" s="14" t="n">
        <v>1</v>
      </c>
      <c r="M661" s="14" t="n">
        <v>6.298</v>
      </c>
      <c r="N661" s="14" t="n">
        <v>2.601</v>
      </c>
      <c r="O661" s="14" t="n">
        <v>0.032</v>
      </c>
      <c r="P661" s="14" t="n">
        <v>6.33</v>
      </c>
      <c r="Q661" s="14" t="n">
        <v>0</v>
      </c>
      <c r="R661" s="14" t="n">
        <v>1</v>
      </c>
      <c r="S661" s="14" t="n">
        <v>3.075</v>
      </c>
      <c r="T661" s="14" t="n">
        <v>1.506</v>
      </c>
      <c r="U661" s="14" t="n">
        <v>0.017</v>
      </c>
      <c r="V661" s="14" t="n">
        <v>3.71</v>
      </c>
      <c r="W661" s="14" t="n">
        <v>0.2</v>
      </c>
      <c r="X661" s="14" t="n">
        <v>1</v>
      </c>
      <c r="Y661" s="14" t="n">
        <v>7.212</v>
      </c>
      <c r="Z661" s="14" t="n">
        <v>0</v>
      </c>
      <c r="AA661" s="14" t="n">
        <v>-4.202</v>
      </c>
      <c r="AB661" s="14" t="n">
        <v>3.01</v>
      </c>
      <c r="AC661" s="14" t="n">
        <v>0</v>
      </c>
      <c r="AD661" s="14" t="n">
        <v>1</v>
      </c>
      <c r="AE661" s="14" t="n">
        <v>7.212</v>
      </c>
      <c r="AF661" s="14" t="n">
        <v>0</v>
      </c>
      <c r="AG661" s="14" t="n">
        <v>-4.202</v>
      </c>
      <c r="AH661" s="14" t="n">
        <v>3.01</v>
      </c>
      <c r="AI661" s="14" t="n">
        <v>0</v>
      </c>
      <c r="AJ661" s="14" t="n">
        <v>1</v>
      </c>
      <c r="AK661" s="14" t="n">
        <v>10.972</v>
      </c>
      <c r="AL661" s="14" t="n">
        <v>4.771</v>
      </c>
      <c r="AM661" s="14" t="n">
        <v>-9.071999999999999</v>
      </c>
      <c r="AN661" s="14" t="n">
        <v>2.28</v>
      </c>
      <c r="AO661" s="14" t="n">
        <v>0</v>
      </c>
      <c r="AP661" s="14" t="n">
        <v>0</v>
      </c>
      <c r="AQ661" s="14" t="n">
        <v>0.528</v>
      </c>
      <c r="AR661" s="14" t="n">
        <v>0.076</v>
      </c>
      <c r="AS661" s="14" t="n">
        <v>0.031</v>
      </c>
      <c r="AT661" s="14" t="n">
        <v>0.67</v>
      </c>
      <c r="AU661" s="14" t="n">
        <v>0.2</v>
      </c>
      <c r="AV661" s="14" t="n">
        <v>1</v>
      </c>
      <c r="AW661" s="14" t="n">
        <v>0.826</v>
      </c>
      <c r="AX661" s="14" t="n">
        <v>0.107</v>
      </c>
      <c r="AY661" s="14" t="n">
        <v>-0.109</v>
      </c>
      <c r="AZ661" s="14" t="n">
        <v>0.86</v>
      </c>
      <c r="BA661" s="14" t="n">
        <v>0.2</v>
      </c>
      <c r="BB661" s="14" t="n">
        <v>1</v>
      </c>
      <c r="BC661" s="14" t="n">
        <v>0.598</v>
      </c>
      <c r="BD661" s="14" t="n">
        <v>0.123</v>
      </c>
      <c r="BE661" s="14" t="n">
        <v>-0.442</v>
      </c>
      <c r="BF661" s="14" t="n">
        <v>0.187</v>
      </c>
      <c r="BG661" s="14" t="n">
        <v>0</v>
      </c>
      <c r="BH661" s="14" t="n">
        <v>0</v>
      </c>
      <c r="BI661" s="14" t="n">
        <v>0.983</v>
      </c>
      <c r="BJ661" s="14" t="n">
        <v>0.192</v>
      </c>
      <c r="BK661" s="14" t="n">
        <v>-0.25</v>
      </c>
      <c r="BL661" s="14" t="n">
        <v>0.88</v>
      </c>
      <c r="BM661" s="14" t="n">
        <v>0.2</v>
      </c>
      <c r="BN661" s="14" t="n">
        <v>1</v>
      </c>
      <c r="BO661" s="14" t="n">
        <v>0</v>
      </c>
      <c r="BP661" s="14" t="n">
        <v>-0.035</v>
      </c>
      <c r="BQ661" s="14" t="n">
        <v>0.038</v>
      </c>
      <c r="BR661" s="14" t="n">
        <v>0</v>
      </c>
      <c r="BS661" s="14" t="n">
        <v>1</v>
      </c>
      <c r="BT661" s="14" t="n">
        <v>0</v>
      </c>
      <c r="BU661" s="14" t="n">
        <v>-0.035</v>
      </c>
      <c r="BV661" s="14" t="n">
        <v>0.057</v>
      </c>
      <c r="BW661" s="14" t="n">
        <v>0</v>
      </c>
      <c r="BX661" s="14" t="n">
        <v>1</v>
      </c>
      <c r="BY661" s="14" t="n">
        <v>1.545</v>
      </c>
      <c r="BZ661" s="14" t="n">
        <v>0</v>
      </c>
      <c r="CA661" s="14" t="n">
        <v>1.545</v>
      </c>
      <c r="CB661" s="14" t="n">
        <v>0</v>
      </c>
      <c r="CC661" s="14" t="n">
        <v>97.90000000000001</v>
      </c>
      <c r="CD661" s="14" t="n">
        <v>7.95</v>
      </c>
      <c r="CE661" s="14" t="n">
        <v>-68.75</v>
      </c>
      <c r="CF661" s="14" t="n">
        <v>34.98</v>
      </c>
      <c r="CG661" s="14" t="n">
        <v>0</v>
      </c>
      <c r="CH661" s="14" t="n">
        <v>1</v>
      </c>
      <c r="CI661" s="14" t="n">
        <v>0</v>
      </c>
      <c r="CJ661" s="14" t="n">
        <v>0</v>
      </c>
      <c r="CK661" s="14" t="n">
        <v>0</v>
      </c>
      <c r="CL661" s="14" t="n">
        <v>0.046</v>
      </c>
      <c r="CM661" s="14" t="n">
        <v>0</v>
      </c>
      <c r="CN661" s="14" t="n">
        <v>1.468</v>
      </c>
      <c r="CO661" s="14" t="n">
        <v>10.89</v>
      </c>
      <c r="CP661" s="14" t="n">
        <v>0</v>
      </c>
      <c r="CQ661" s="14" t="n">
        <v>1.227</v>
      </c>
      <c r="CR661" s="14" t="n">
        <v>0.985</v>
      </c>
      <c r="CS661" s="14" t="n">
        <v>7.212</v>
      </c>
      <c r="CT661" s="14" t="n">
        <v>4.358</v>
      </c>
      <c r="CU661" s="14" t="n">
        <v>10.577</v>
      </c>
    </row>
    <row r="662">
      <c r="A662" s="14" t="inlineStr">
        <is>
          <t>RUS2023</t>
        </is>
      </c>
      <c r="B662" s="14" t="inlineStr">
        <is>
          <t>RUS</t>
        </is>
      </c>
      <c r="C662" s="14" t="inlineStr">
        <is>
          <t>RUS</t>
        </is>
      </c>
      <c r="D662" s="14" t="inlineStr">
        <is>
          <t>Russia</t>
        </is>
      </c>
      <c r="E662" s="14" t="n">
        <v>2023</v>
      </c>
      <c r="F662" s="14" t="n">
        <v>0.2</v>
      </c>
      <c r="G662" s="14" t="n">
        <v>1.415</v>
      </c>
      <c r="H662" s="14" t="n">
        <v>0.322</v>
      </c>
      <c r="I662" s="14" t="n">
        <v>0.005</v>
      </c>
      <c r="J662" s="14" t="n">
        <v>1.42</v>
      </c>
      <c r="K662" s="14" t="n">
        <v>0</v>
      </c>
      <c r="L662" s="14" t="n">
        <v>1</v>
      </c>
      <c r="M662" s="14" t="n">
        <v>5.905</v>
      </c>
      <c r="N662" s="14" t="n">
        <v>2.929</v>
      </c>
      <c r="O662" s="14" t="n">
        <v>0.015</v>
      </c>
      <c r="P662" s="14" t="n">
        <v>5.92</v>
      </c>
      <c r="Q662" s="14" t="n">
        <v>0</v>
      </c>
      <c r="R662" s="14" t="n">
        <v>1</v>
      </c>
      <c r="S662" s="14" t="n">
        <v>2.442</v>
      </c>
      <c r="T662" s="14" t="n">
        <v>1.531</v>
      </c>
      <c r="U662" s="14" t="n">
        <v>0.008</v>
      </c>
      <c r="V662" s="14" t="n">
        <v>2.94</v>
      </c>
      <c r="W662" s="14" t="n">
        <v>0.2</v>
      </c>
      <c r="X662" s="14" t="n">
        <v>1</v>
      </c>
      <c r="Y662" s="14" t="n">
        <v>2.905</v>
      </c>
      <c r="Z662" s="14" t="n">
        <v>0</v>
      </c>
      <c r="AA662" s="14" t="n">
        <v>-0.485</v>
      </c>
      <c r="AB662" s="14" t="n">
        <v>2.42</v>
      </c>
      <c r="AC662" s="14" t="n">
        <v>0</v>
      </c>
      <c r="AD662" s="14" t="n">
        <v>1</v>
      </c>
      <c r="AE662" s="14" t="n">
        <v>2.905</v>
      </c>
      <c r="AF662" s="14" t="n">
        <v>0</v>
      </c>
      <c r="AG662" s="14" t="n">
        <v>-0.485</v>
      </c>
      <c r="AH662" s="14" t="n">
        <v>2.42</v>
      </c>
      <c r="AI662" s="14" t="n">
        <v>0</v>
      </c>
      <c r="AJ662" s="14" t="n">
        <v>1</v>
      </c>
      <c r="AK662" s="14" t="n">
        <v>6.805</v>
      </c>
      <c r="AL662" s="14" t="n">
        <v>2.959</v>
      </c>
      <c r="AM662" s="14" t="n">
        <v>-5.188</v>
      </c>
      <c r="AN662" s="14" t="n">
        <v>1.94</v>
      </c>
      <c r="AO662" s="14" t="n">
        <v>0</v>
      </c>
      <c r="AP662" s="14" t="n">
        <v>0</v>
      </c>
      <c r="AQ662" s="14" t="n">
        <v>0.626</v>
      </c>
      <c r="AR662" s="14" t="n">
        <v>0.106</v>
      </c>
      <c r="AS662" s="14" t="n">
        <v>-0.16</v>
      </c>
      <c r="AT662" s="14" t="n">
        <v>0.5600000000000001</v>
      </c>
      <c r="AU662" s="14" t="n">
        <v>0.2</v>
      </c>
      <c r="AV662" s="14" t="n">
        <v>1</v>
      </c>
      <c r="AW662" s="14" t="n">
        <v>0.746</v>
      </c>
      <c r="AX662" s="14" t="n">
        <v>0.128</v>
      </c>
      <c r="AY662" s="14" t="n">
        <v>-0.13</v>
      </c>
      <c r="AZ662" s="14" t="n">
        <v>0.74</v>
      </c>
      <c r="BA662" s="14" t="n">
        <v>0.2</v>
      </c>
      <c r="BB662" s="14" t="n">
        <v>1</v>
      </c>
      <c r="BC662" s="14" t="n">
        <v>0.454</v>
      </c>
      <c r="BD662" s="14" t="n">
        <v>0.129</v>
      </c>
      <c r="BE662" s="14" t="n">
        <v>-0.247</v>
      </c>
      <c r="BF662" s="14" t="n">
        <v>0.248</v>
      </c>
      <c r="BG662" s="14" t="n">
        <v>0</v>
      </c>
      <c r="BH662" s="14" t="n">
        <v>0</v>
      </c>
      <c r="BI662" s="14" t="n">
        <v>0.873</v>
      </c>
      <c r="BJ662" s="14" t="n">
        <v>0.19</v>
      </c>
      <c r="BK662" s="14" t="n">
        <v>-0.19</v>
      </c>
      <c r="BL662" s="14" t="n">
        <v>0.82</v>
      </c>
      <c r="BM662" s="14" t="n">
        <v>0.2</v>
      </c>
      <c r="BN662" s="14" t="n">
        <v>1</v>
      </c>
      <c r="BO662" s="14" t="n">
        <v>0</v>
      </c>
      <c r="BP662" s="14" t="n">
        <v>-0.035</v>
      </c>
      <c r="BQ662" s="14" t="n">
        <v>0.03</v>
      </c>
      <c r="BR662" s="14" t="n">
        <v>0</v>
      </c>
      <c r="BS662" s="14" t="n">
        <v>1</v>
      </c>
      <c r="BT662" s="14" t="n">
        <v>0</v>
      </c>
      <c r="BU662" s="14" t="n">
        <v>-0.035</v>
      </c>
      <c r="BV662" s="14" t="n">
        <v>0.045</v>
      </c>
      <c r="BW662" s="14" t="n">
        <v>0</v>
      </c>
      <c r="BX662" s="14" t="n">
        <v>1</v>
      </c>
      <c r="BY662" s="14" t="n">
        <v>1.609</v>
      </c>
      <c r="BZ662" s="14" t="n">
        <v>0</v>
      </c>
      <c r="CA662" s="14" t="n">
        <v>1.609</v>
      </c>
      <c r="CB662" s="14" t="n">
        <v>0</v>
      </c>
      <c r="CC662" s="14" t="n">
        <v>68.188</v>
      </c>
      <c r="CD662" s="14" t="n">
        <v>7.95</v>
      </c>
      <c r="CE662" s="14" t="n">
        <v>-24.463</v>
      </c>
      <c r="CF662" s="14" t="n">
        <v>52.47</v>
      </c>
      <c r="CG662" s="14" t="n">
        <v>0</v>
      </c>
      <c r="CH662" s="14" t="n">
        <v>1</v>
      </c>
      <c r="CI662" s="14" t="n">
        <v>0</v>
      </c>
      <c r="CJ662" s="14" t="n">
        <v>0</v>
      </c>
      <c r="CK662" s="14" t="n">
        <v>0</v>
      </c>
      <c r="CL662" s="14" t="n">
        <v>0.048</v>
      </c>
      <c r="CM662" s="14" t="n">
        <v>0</v>
      </c>
      <c r="CN662" s="14" t="n">
        <v>1.467</v>
      </c>
      <c r="CO662" s="14" t="n">
        <v>11.195</v>
      </c>
      <c r="CP662" s="14" t="n">
        <v>0</v>
      </c>
      <c r="CQ662" s="14" t="n">
        <v>1.278</v>
      </c>
      <c r="CR662" s="14" t="n">
        <v>0.989</v>
      </c>
      <c r="CS662" s="14" t="n">
        <v>2.905</v>
      </c>
      <c r="CT662" s="14" t="n">
        <v>2.138</v>
      </c>
      <c r="CU662" s="14" t="n">
        <v>2.905</v>
      </c>
    </row>
    <row r="663">
      <c r="A663" s="14" t="inlineStr">
        <is>
          <t>RUS2024</t>
        </is>
      </c>
      <c r="B663" s="14" t="inlineStr">
        <is>
          <t>RUS</t>
        </is>
      </c>
      <c r="C663" s="14" t="inlineStr">
        <is>
          <t>RUS</t>
        </is>
      </c>
      <c r="D663" s="14" t="inlineStr">
        <is>
          <t>Russia</t>
        </is>
      </c>
      <c r="E663" s="14" t="n">
        <v>2024</v>
      </c>
      <c r="F663" s="14" t="n">
        <v>0.2</v>
      </c>
      <c r="G663" s="14" t="n">
        <v>1.376</v>
      </c>
      <c r="H663" s="14" t="n">
        <v>0.349</v>
      </c>
      <c r="I663" s="14" t="n">
        <v>0.004</v>
      </c>
      <c r="J663" s="14" t="n">
        <v>1.38</v>
      </c>
      <c r="K663" s="14" t="n">
        <v>0</v>
      </c>
      <c r="L663" s="14" t="n">
        <v>1</v>
      </c>
      <c r="M663" s="14" t="n">
        <v>4.347</v>
      </c>
      <c r="N663" s="14" t="n">
        <v>2.368</v>
      </c>
      <c r="O663" s="14" t="n">
        <v>0.013</v>
      </c>
      <c r="P663" s="14" t="n">
        <v>4.36</v>
      </c>
      <c r="Q663" s="14" t="n">
        <v>0</v>
      </c>
      <c r="R663" s="14" t="n">
        <v>1</v>
      </c>
      <c r="S663" s="14" t="n">
        <v>2.593</v>
      </c>
      <c r="T663" s="14" t="n">
        <v>1.717</v>
      </c>
      <c r="U663" s="14" t="n">
        <v>0.007</v>
      </c>
      <c r="V663" s="14" t="n">
        <v>3.12</v>
      </c>
      <c r="W663" s="14" t="n">
        <v>0.2</v>
      </c>
      <c r="X663" s="14" t="n">
        <v>1</v>
      </c>
      <c r="Y663" s="14" t="n">
        <v>2.456</v>
      </c>
      <c r="Z663" s="14" t="n">
        <v>0</v>
      </c>
      <c r="AA663" s="14" t="n">
        <v>-0.106</v>
      </c>
      <c r="AB663" s="14" t="n">
        <v>2.35</v>
      </c>
      <c r="AC663" s="14" t="n">
        <v>0</v>
      </c>
      <c r="AD663" s="14" t="n">
        <v>1</v>
      </c>
      <c r="AE663" s="14" t="n">
        <v>2.456</v>
      </c>
      <c r="AF663" s="14" t="n">
        <v>0</v>
      </c>
      <c r="AG663" s="14" t="n">
        <v>-0.106</v>
      </c>
      <c r="AH663" s="14" t="n">
        <v>2.35</v>
      </c>
      <c r="AI663" s="14" t="n">
        <v>0</v>
      </c>
      <c r="AJ663" s="14" t="n">
        <v>1</v>
      </c>
      <c r="AK663" s="14" t="n">
        <v>6.471</v>
      </c>
      <c r="AL663" s="14" t="n">
        <v>2.814</v>
      </c>
      <c r="AM663" s="14" t="n">
        <v>-4.879</v>
      </c>
      <c r="AN663" s="14" t="n">
        <v>1.91</v>
      </c>
      <c r="AO663" s="14" t="n">
        <v>0</v>
      </c>
      <c r="AP663" s="14" t="n">
        <v>0</v>
      </c>
      <c r="AQ663" s="14" t="n">
        <v>0.55</v>
      </c>
      <c r="AR663" s="14" t="n">
        <v>0.1</v>
      </c>
      <c r="AS663" s="14" t="n">
        <v>-0.1</v>
      </c>
      <c r="AT663" s="14" t="n">
        <v>0.54</v>
      </c>
      <c r="AU663" s="14" t="n">
        <v>0.2</v>
      </c>
      <c r="AV663" s="14" t="n">
        <v>1</v>
      </c>
      <c r="AW663" s="14" t="n">
        <v>0.655</v>
      </c>
      <c r="AX663" s="14" t="n">
        <v>0.12</v>
      </c>
      <c r="AY663" s="14" t="n">
        <v>-0.08</v>
      </c>
      <c r="AZ663" s="14" t="n">
        <v>0.6899999999999999</v>
      </c>
      <c r="BA663" s="14" t="n">
        <v>0.2</v>
      </c>
      <c r="BB663" s="14" t="n">
        <v>1</v>
      </c>
      <c r="BC663" s="14" t="n">
        <v>0.437</v>
      </c>
      <c r="BD663" s="14" t="n">
        <v>0.132</v>
      </c>
      <c r="BE663" s="14" t="n">
        <v>-0.256</v>
      </c>
      <c r="BF663" s="14" t="n">
        <v>0.217</v>
      </c>
      <c r="BG663" s="14" t="n">
        <v>0</v>
      </c>
      <c r="BH663" s="14" t="n">
        <v>0</v>
      </c>
      <c r="BI663" s="14" t="n">
        <v>0.781</v>
      </c>
      <c r="BJ663" s="14" t="n">
        <v>0.172</v>
      </c>
      <c r="BK663" s="14" t="n">
        <v>-0.14</v>
      </c>
      <c r="BL663" s="14" t="n">
        <v>0.77</v>
      </c>
      <c r="BM663" s="14" t="n">
        <v>0.2</v>
      </c>
      <c r="BN663" s="14" t="n">
        <v>1</v>
      </c>
      <c r="BO663" s="14" t="n">
        <v>0</v>
      </c>
      <c r="BP663" s="14" t="n">
        <v>-0.036</v>
      </c>
      <c r="BQ663" s="14" t="n">
        <v>0.03</v>
      </c>
      <c r="BR663" s="14" t="n">
        <v>0</v>
      </c>
      <c r="BS663" s="14" t="n">
        <v>1</v>
      </c>
      <c r="BT663" s="14" t="n">
        <v>0</v>
      </c>
      <c r="BU663" s="14" t="n">
        <v>-0.036</v>
      </c>
      <c r="BV663" s="14" t="n">
        <v>0.043</v>
      </c>
      <c r="BW663" s="14" t="n">
        <v>0</v>
      </c>
      <c r="BX663" s="14" t="n">
        <v>1</v>
      </c>
      <c r="BY663" s="14" t="n">
        <v>1.657</v>
      </c>
      <c r="BZ663" s="14" t="n">
        <v>0</v>
      </c>
      <c r="CA663" s="14" t="n">
        <v>1.657</v>
      </c>
      <c r="CB663" s="14" t="n">
        <v>0</v>
      </c>
      <c r="CC663" s="14" t="n">
        <v>67.66</v>
      </c>
      <c r="CD663" s="14" t="n">
        <v>7.95</v>
      </c>
      <c r="CE663" s="14" t="n">
        <v>-14.66</v>
      </c>
      <c r="CF663" s="14" t="n">
        <v>63.6</v>
      </c>
      <c r="CG663" s="14" t="n">
        <v>0</v>
      </c>
      <c r="CH663" s="14" t="n">
        <v>1</v>
      </c>
      <c r="CI663" s="14" t="n">
        <v>0</v>
      </c>
      <c r="CJ663" s="14" t="n">
        <v>0</v>
      </c>
      <c r="CK663" s="14" t="n">
        <v>0</v>
      </c>
      <c r="CL663" s="14" t="n">
        <v>0.05</v>
      </c>
      <c r="CM663" s="14" t="n">
        <v>0</v>
      </c>
      <c r="CN663" s="14" t="n">
        <v>1.606</v>
      </c>
      <c r="CO663" s="14" t="n">
        <v>11.462</v>
      </c>
      <c r="CP663" s="14" t="n">
        <v>0</v>
      </c>
      <c r="CQ663" s="14" t="n">
        <v>1.316</v>
      </c>
      <c r="CR663" s="14" t="n">
        <v>0.989</v>
      </c>
      <c r="CS663" s="14" t="n">
        <v>2.456</v>
      </c>
      <c r="CT663" s="14" t="n">
        <v>1.895</v>
      </c>
      <c r="CU663" s="14" t="n">
        <v>2.456</v>
      </c>
    </row>
    <row r="664">
      <c r="A664" s="14" t="inlineStr">
        <is>
          <t>RWA2021</t>
        </is>
      </c>
      <c r="B664" s="14" t="inlineStr">
        <is>
          <t>RWA</t>
        </is>
      </c>
      <c r="C664" s="14" t="inlineStr">
        <is>
          <t>RWA</t>
        </is>
      </c>
      <c r="D664" s="14" t="inlineStr">
        <is>
          <t>Rwanda</t>
        </is>
      </c>
      <c r="E664" s="14" t="n">
        <v>2021</v>
      </c>
      <c r="F664" s="14" t="n">
        <v>0.18</v>
      </c>
      <c r="G664" s="14" t="n">
        <v>2.321</v>
      </c>
      <c r="H664" s="14" t="n">
        <v>0.508</v>
      </c>
      <c r="I664" s="14" t="n">
        <v>0</v>
      </c>
      <c r="J664" s="14" t="n">
        <v>2.321</v>
      </c>
      <c r="K664" s="14" t="n">
        <v>0</v>
      </c>
      <c r="L664" s="14" t="n">
        <v>1</v>
      </c>
      <c r="M664" s="14" t="n">
        <v>1.906</v>
      </c>
      <c r="N664" s="14" t="n">
        <v>0.864</v>
      </c>
      <c r="O664" s="14" t="n">
        <v>0</v>
      </c>
      <c r="P664" s="14" t="n">
        <v>1.906</v>
      </c>
      <c r="Q664" s="14" t="n">
        <v>0</v>
      </c>
      <c r="R664" s="14" t="n">
        <v>1</v>
      </c>
      <c r="S664" s="14" t="n">
        <v>1.733</v>
      </c>
      <c r="T664" s="14" t="n">
        <v>1.074</v>
      </c>
      <c r="U664" s="14" t="n">
        <v>0</v>
      </c>
      <c r="V664" s="14" t="n">
        <v>2.045</v>
      </c>
      <c r="W664" s="14" t="n">
        <v>0.18</v>
      </c>
      <c r="X664" s="14" t="n">
        <v>1</v>
      </c>
      <c r="Y664" s="14" t="n">
        <v>16.287</v>
      </c>
      <c r="Z664" s="14" t="n">
        <v>2.201</v>
      </c>
      <c r="AA664" s="14" t="n">
        <v>-8.888999999999999</v>
      </c>
      <c r="AB664" s="14" t="n">
        <v>7.397</v>
      </c>
      <c r="AC664" s="14" t="n">
        <v>0</v>
      </c>
      <c r="AD664" s="14" t="n">
        <v>0</v>
      </c>
      <c r="AE664" s="14" t="n">
        <v>17.43</v>
      </c>
      <c r="AF664" s="14" t="n">
        <v>4.076</v>
      </c>
      <c r="AG664" s="14" t="n">
        <v>-10.032</v>
      </c>
      <c r="AH664" s="14" t="n">
        <v>7.397</v>
      </c>
      <c r="AI664" s="14" t="n">
        <v>0</v>
      </c>
      <c r="AJ664" s="14" t="n">
        <v>0</v>
      </c>
      <c r="AK664" s="14" t="n">
        <v>24.29</v>
      </c>
      <c r="AL664" s="14" t="n">
        <v>12.937</v>
      </c>
      <c r="AM664" s="14" t="n">
        <v>-15.545</v>
      </c>
      <c r="AN664" s="14" t="n">
        <v>8.744999999999999</v>
      </c>
      <c r="AO664" s="14" t="n">
        <v>0</v>
      </c>
      <c r="AP664" s="14" t="n">
        <v>0</v>
      </c>
      <c r="AQ664" s="14" t="n">
        <v>0.619</v>
      </c>
      <c r="AR664" s="14" t="n">
        <v>0.114</v>
      </c>
      <c r="AS664" s="14" t="n">
        <v>0.266</v>
      </c>
      <c r="AT664" s="14" t="n">
        <v>1.044</v>
      </c>
      <c r="AU664" s="14" t="n">
        <v>0.18</v>
      </c>
      <c r="AV664" s="14" t="n">
        <v>1</v>
      </c>
      <c r="AW664" s="14" t="n">
        <v>0.599</v>
      </c>
      <c r="AX664" s="14" t="n">
        <v>0.114</v>
      </c>
      <c r="AY664" s="14" t="n">
        <v>0.298</v>
      </c>
      <c r="AZ664" s="14" t="n">
        <v>1.058</v>
      </c>
      <c r="BA664" s="14" t="n">
        <v>0.18</v>
      </c>
      <c r="BB664" s="14" t="n">
        <v>1</v>
      </c>
      <c r="BC664" s="14" t="n">
        <v>0.439</v>
      </c>
      <c r="BD664" s="14" t="n">
        <v>0.114</v>
      </c>
      <c r="BE664" s="14" t="n">
        <v>0.102</v>
      </c>
      <c r="BF664" s="14" t="n">
        <v>0.638</v>
      </c>
      <c r="BG664" s="14" t="n">
        <v>0.18</v>
      </c>
      <c r="BH664" s="14" t="n">
        <v>1</v>
      </c>
      <c r="BI664" s="14" t="n">
        <v>0.505</v>
      </c>
      <c r="BJ664" s="14" t="n">
        <v>0.114</v>
      </c>
      <c r="BK664" s="14" t="n">
        <v>0.06</v>
      </c>
      <c r="BL664" s="14" t="n">
        <v>0.666</v>
      </c>
      <c r="BM664" s="14" t="n">
        <v>0.18</v>
      </c>
      <c r="BN664" s="14" t="n">
        <v>1</v>
      </c>
      <c r="BO664" s="14" t="n">
        <v>0</v>
      </c>
      <c r="BP664" s="14" t="n">
        <v>0</v>
      </c>
      <c r="BQ664" s="14" t="n">
        <v>0.094</v>
      </c>
      <c r="BR664" s="14" t="n">
        <v>0</v>
      </c>
      <c r="BS664" s="14" t="n">
        <v>0.667</v>
      </c>
      <c r="BT664" s="14" t="n">
        <v>0</v>
      </c>
      <c r="BU664" s="14" t="n">
        <v>0</v>
      </c>
      <c r="BV664" s="14" t="n">
        <v>0.249</v>
      </c>
      <c r="BW664" s="14" t="n">
        <v>0.18</v>
      </c>
      <c r="BX664" s="14" t="n">
        <v>0.5</v>
      </c>
      <c r="BY664" s="14" t="n">
        <v>13.912</v>
      </c>
      <c r="BZ664" s="14" t="n">
        <v>0</v>
      </c>
      <c r="CA664" s="14" t="n">
        <v>13.912</v>
      </c>
      <c r="CB664" s="14" t="n">
        <v>0</v>
      </c>
      <c r="CC664" s="14" t="n">
        <v>78.125</v>
      </c>
      <c r="CD664" s="14" t="n">
        <v>7.95</v>
      </c>
      <c r="CE664" s="14" t="n">
        <v>18.221</v>
      </c>
      <c r="CF664" s="14" t="n">
        <v>113.689</v>
      </c>
      <c r="CG664" s="14" t="n">
        <v>0.18</v>
      </c>
      <c r="CH664" s="14" t="n">
        <v>1</v>
      </c>
      <c r="CI664" s="14" t="n">
        <v>0</v>
      </c>
      <c r="CJ664" s="14" t="n">
        <v>0</v>
      </c>
      <c r="CK664" s="14" t="n">
        <v>0</v>
      </c>
      <c r="CL664" s="14" t="n">
        <v>0</v>
      </c>
      <c r="CM664" s="14" t="n">
        <v>0</v>
      </c>
      <c r="CN664" s="14" t="n">
        <v>0</v>
      </c>
      <c r="CO664" s="14" t="n">
        <v>0</v>
      </c>
      <c r="CP664" s="14" t="n">
        <v>0</v>
      </c>
      <c r="CQ664" s="14" t="n">
        <v>1.198</v>
      </c>
      <c r="CR664" s="14" t="n">
        <v>0</v>
      </c>
      <c r="CS664" s="14" t="n">
        <v>4.776</v>
      </c>
      <c r="CT664" s="14" t="n">
        <v>4.753</v>
      </c>
      <c r="CU664" s="14" t="n">
        <v>15.162</v>
      </c>
    </row>
    <row r="665">
      <c r="A665" s="14" t="inlineStr">
        <is>
          <t>RWA2022</t>
        </is>
      </c>
      <c r="B665" s="14" t="inlineStr">
        <is>
          <t>RWA</t>
        </is>
      </c>
      <c r="C665" s="14" t="inlineStr">
        <is>
          <t>RWA</t>
        </is>
      </c>
      <c r="D665" s="14" t="inlineStr">
        <is>
          <t>Rwanda</t>
        </is>
      </c>
      <c r="E665" s="14" t="n">
        <v>2022</v>
      </c>
      <c r="F665" s="14" t="n">
        <v>0.18</v>
      </c>
      <c r="G665" s="14" t="n">
        <v>4.196</v>
      </c>
      <c r="H665" s="14" t="n">
        <v>0.652</v>
      </c>
      <c r="I665" s="14" t="n">
        <v>0</v>
      </c>
      <c r="J665" s="14" t="n">
        <v>4.196</v>
      </c>
      <c r="K665" s="14" t="n">
        <v>0</v>
      </c>
      <c r="L665" s="14" t="n">
        <v>1</v>
      </c>
      <c r="M665" s="14" t="n">
        <v>2.049</v>
      </c>
      <c r="N665" s="14" t="n">
        <v>0.846</v>
      </c>
      <c r="O665" s="14" t="n">
        <v>0</v>
      </c>
      <c r="P665" s="14" t="n">
        <v>2.049</v>
      </c>
      <c r="Q665" s="14" t="n">
        <v>0</v>
      </c>
      <c r="R665" s="14" t="n">
        <v>1</v>
      </c>
      <c r="S665" s="14" t="n">
        <v>2.168</v>
      </c>
      <c r="T665" s="14" t="n">
        <v>1.062</v>
      </c>
      <c r="U665" s="14" t="n">
        <v>0.029</v>
      </c>
      <c r="V665" s="14" t="n">
        <v>2.558</v>
      </c>
      <c r="W665" s="14" t="n">
        <v>0.18</v>
      </c>
      <c r="X665" s="14" t="n">
        <v>1</v>
      </c>
      <c r="Y665" s="14" t="n">
        <v>32.517</v>
      </c>
      <c r="Z665" s="14" t="n">
        <v>4.395</v>
      </c>
      <c r="AA665" s="14" t="n">
        <v>-19.662</v>
      </c>
      <c r="AB665" s="14" t="n">
        <v>12.855</v>
      </c>
      <c r="AC665" s="14" t="n">
        <v>0</v>
      </c>
      <c r="AD665" s="14" t="n">
        <v>0</v>
      </c>
      <c r="AE665" s="14" t="n">
        <v>33.751</v>
      </c>
      <c r="AF665" s="14" t="n">
        <v>7.892</v>
      </c>
      <c r="AG665" s="14" t="n">
        <v>-20.896</v>
      </c>
      <c r="AH665" s="14" t="n">
        <v>12.855</v>
      </c>
      <c r="AI665" s="14" t="n">
        <v>0</v>
      </c>
      <c r="AJ665" s="14" t="n">
        <v>0</v>
      </c>
      <c r="AK665" s="14" t="n">
        <v>41.16</v>
      </c>
      <c r="AL665" s="14" t="n">
        <v>21.921</v>
      </c>
      <c r="AM665" s="14" t="n">
        <v>-25.953</v>
      </c>
      <c r="AN665" s="14" t="n">
        <v>15.207</v>
      </c>
      <c r="AO665" s="14" t="n">
        <v>0</v>
      </c>
      <c r="AP665" s="14" t="n">
        <v>0</v>
      </c>
      <c r="AQ665" s="14" t="n">
        <v>0.861</v>
      </c>
      <c r="AR665" s="14" t="n">
        <v>0.123</v>
      </c>
      <c r="AS665" s="14" t="n">
        <v>0.252</v>
      </c>
      <c r="AT665" s="14" t="n">
        <v>1.313</v>
      </c>
      <c r="AU665" s="14" t="n">
        <v>0.18</v>
      </c>
      <c r="AV665" s="14" t="n">
        <v>1</v>
      </c>
      <c r="AW665" s="14" t="n">
        <v>0.986</v>
      </c>
      <c r="AX665" s="14" t="n">
        <v>0.123</v>
      </c>
      <c r="AY665" s="14" t="n">
        <v>0.156</v>
      </c>
      <c r="AZ665" s="14" t="n">
        <v>1.347</v>
      </c>
      <c r="BA665" s="14" t="n">
        <v>0.18</v>
      </c>
      <c r="BB665" s="14" t="n">
        <v>1</v>
      </c>
      <c r="BC665" s="14" t="n">
        <v>0.598</v>
      </c>
      <c r="BD665" s="14" t="n">
        <v>0.123</v>
      </c>
      <c r="BE665" s="14" t="n">
        <v>0.1</v>
      </c>
      <c r="BF665" s="14" t="n">
        <v>0.8129999999999999</v>
      </c>
      <c r="BG665" s="14" t="n">
        <v>0.18</v>
      </c>
      <c r="BH665" s="14" t="n">
        <v>1</v>
      </c>
      <c r="BI665" s="14" t="n">
        <v>0.612</v>
      </c>
      <c r="BJ665" s="14" t="n">
        <v>0.123</v>
      </c>
      <c r="BK665" s="14" t="n">
        <v>0.063</v>
      </c>
      <c r="BL665" s="14" t="n">
        <v>0.787</v>
      </c>
      <c r="BM665" s="14" t="n">
        <v>0.18</v>
      </c>
      <c r="BN665" s="14" t="n">
        <v>1</v>
      </c>
      <c r="BO665" s="14" t="n">
        <v>0</v>
      </c>
      <c r="BP665" s="14" t="n">
        <v>0</v>
      </c>
      <c r="BQ665" s="14" t="n">
        <v>0.103</v>
      </c>
      <c r="BR665" s="14" t="n">
        <v>0</v>
      </c>
      <c r="BS665" s="14" t="n">
        <v>0.667</v>
      </c>
      <c r="BT665" s="14" t="n">
        <v>0</v>
      </c>
      <c r="BU665" s="14" t="n">
        <v>0</v>
      </c>
      <c r="BV665" s="14" t="n">
        <v>0.241</v>
      </c>
      <c r="BW665" s="14" t="n">
        <v>0.18</v>
      </c>
      <c r="BX665" s="14" t="n">
        <v>0.5</v>
      </c>
      <c r="BY665" s="14" t="n">
        <v>15.024</v>
      </c>
      <c r="BZ665" s="14" t="n">
        <v>0</v>
      </c>
      <c r="CA665" s="14" t="n">
        <v>15.024</v>
      </c>
      <c r="CB665" s="14" t="n">
        <v>0</v>
      </c>
      <c r="CC665" s="14" t="n">
        <v>97.90000000000001</v>
      </c>
      <c r="CD665" s="14" t="n">
        <v>7.95</v>
      </c>
      <c r="CE665" s="14" t="n">
        <v>40.098</v>
      </c>
      <c r="CF665" s="14" t="n">
        <v>160.697</v>
      </c>
      <c r="CG665" s="14" t="n">
        <v>0.18</v>
      </c>
      <c r="CH665" s="14" t="n">
        <v>1</v>
      </c>
      <c r="CI665" s="14" t="n">
        <v>0</v>
      </c>
      <c r="CJ665" s="14" t="n">
        <v>0</v>
      </c>
      <c r="CK665" s="14" t="n">
        <v>0</v>
      </c>
      <c r="CL665" s="14" t="n">
        <v>0</v>
      </c>
      <c r="CM665" s="14" t="n">
        <v>0</v>
      </c>
      <c r="CN665" s="14" t="n">
        <v>0</v>
      </c>
      <c r="CO665" s="14" t="n">
        <v>0</v>
      </c>
      <c r="CP665" s="14" t="n">
        <v>0</v>
      </c>
      <c r="CQ665" s="14" t="n">
        <v>1.294</v>
      </c>
      <c r="CR665" s="14" t="n">
        <v>0</v>
      </c>
      <c r="CS665" s="14" t="n">
        <v>5.158</v>
      </c>
      <c r="CT665" s="14" t="n">
        <v>10.485</v>
      </c>
      <c r="CU665" s="14" t="n">
        <v>31.326</v>
      </c>
    </row>
    <row r="666">
      <c r="A666" s="14" t="inlineStr">
        <is>
          <t>RWA2023</t>
        </is>
      </c>
      <c r="B666" s="14" t="inlineStr">
        <is>
          <t>RWA</t>
        </is>
      </c>
      <c r="C666" s="14" t="inlineStr">
        <is>
          <t>RWA</t>
        </is>
      </c>
      <c r="D666" s="14" t="inlineStr">
        <is>
          <t>Rwanda</t>
        </is>
      </c>
      <c r="E666" s="14" t="n">
        <v>2023</v>
      </c>
      <c r="F666" s="14" t="n">
        <v>0.18</v>
      </c>
      <c r="G666" s="14" t="n">
        <v>4.84</v>
      </c>
      <c r="H666" s="14" t="n">
        <v>1.102</v>
      </c>
      <c r="I666" s="14" t="n">
        <v>0</v>
      </c>
      <c r="J666" s="14" t="n">
        <v>4.84</v>
      </c>
      <c r="K666" s="14" t="n">
        <v>0</v>
      </c>
      <c r="L666" s="14" t="n">
        <v>1</v>
      </c>
      <c r="M666" s="14" t="n">
        <v>2.898</v>
      </c>
      <c r="N666" s="14" t="n">
        <v>1.437</v>
      </c>
      <c r="O666" s="14" t="n">
        <v>0</v>
      </c>
      <c r="P666" s="14" t="n">
        <v>2.898</v>
      </c>
      <c r="Q666" s="14" t="n">
        <v>0</v>
      </c>
      <c r="R666" s="14" t="n">
        <v>1</v>
      </c>
      <c r="S666" s="14" t="n">
        <v>2.804</v>
      </c>
      <c r="T666" s="14" t="n">
        <v>1.759</v>
      </c>
      <c r="U666" s="14" t="n">
        <v>0.056</v>
      </c>
      <c r="V666" s="14" t="n">
        <v>3.309</v>
      </c>
      <c r="W666" s="14" t="n">
        <v>0.18</v>
      </c>
      <c r="X666" s="14" t="n">
        <v>1</v>
      </c>
      <c r="Y666" s="14" t="n">
        <v>12.895</v>
      </c>
      <c r="Z666" s="14" t="n">
        <v>1.743</v>
      </c>
      <c r="AA666" s="14" t="n">
        <v>-6.343</v>
      </c>
      <c r="AB666" s="14" t="n">
        <v>6.552</v>
      </c>
      <c r="AC666" s="14" t="n">
        <v>0</v>
      </c>
      <c r="AD666" s="14" t="n">
        <v>0</v>
      </c>
      <c r="AE666" s="14" t="n">
        <v>14.181</v>
      </c>
      <c r="AF666" s="14" t="n">
        <v>3.316</v>
      </c>
      <c r="AG666" s="14" t="n">
        <v>-7.629</v>
      </c>
      <c r="AH666" s="14" t="n">
        <v>6.552</v>
      </c>
      <c r="AI666" s="14" t="n">
        <v>0</v>
      </c>
      <c r="AJ666" s="14" t="n">
        <v>0</v>
      </c>
      <c r="AK666" s="14" t="n">
        <v>21.895</v>
      </c>
      <c r="AL666" s="14" t="n">
        <v>11.661</v>
      </c>
      <c r="AM666" s="14" t="n">
        <v>-14.154</v>
      </c>
      <c r="AN666" s="14" t="n">
        <v>7.741</v>
      </c>
      <c r="AO666" s="14" t="n">
        <v>0</v>
      </c>
      <c r="AP666" s="14" t="n">
        <v>0</v>
      </c>
      <c r="AQ666" s="14" t="n">
        <v>0.76</v>
      </c>
      <c r="AR666" s="14" t="n">
        <v>0.129</v>
      </c>
      <c r="AS666" s="14" t="n">
        <v>0.376</v>
      </c>
      <c r="AT666" s="14" t="n">
        <v>1.341</v>
      </c>
      <c r="AU666" s="14" t="n">
        <v>0.18</v>
      </c>
      <c r="AV666" s="14" t="n">
        <v>1</v>
      </c>
      <c r="AW666" s="14" t="n">
        <v>0.8110000000000001</v>
      </c>
      <c r="AX666" s="14" t="n">
        <v>0.129</v>
      </c>
      <c r="AY666" s="14" t="n">
        <v>0.333</v>
      </c>
      <c r="AZ666" s="14" t="n">
        <v>1.35</v>
      </c>
      <c r="BA666" s="14" t="n">
        <v>0.18</v>
      </c>
      <c r="BB666" s="14" t="n">
        <v>1</v>
      </c>
      <c r="BC666" s="14" t="n">
        <v>0.535</v>
      </c>
      <c r="BD666" s="14" t="n">
        <v>0.129</v>
      </c>
      <c r="BE666" s="14" t="n">
        <v>0.121</v>
      </c>
      <c r="BF666" s="14" t="n">
        <v>0.759</v>
      </c>
      <c r="BG666" s="14" t="n">
        <v>0.18</v>
      </c>
      <c r="BH666" s="14" t="n">
        <v>1</v>
      </c>
      <c r="BI666" s="14" t="n">
        <v>0.579</v>
      </c>
      <c r="BJ666" s="14" t="n">
        <v>0.129</v>
      </c>
      <c r="BK666" s="14" t="n">
        <v>0.078</v>
      </c>
      <c r="BL666" s="14" t="n">
        <v>0.761</v>
      </c>
      <c r="BM666" s="14" t="n">
        <v>0.18</v>
      </c>
      <c r="BN666" s="14" t="n">
        <v>1</v>
      </c>
      <c r="BO666" s="14" t="n">
        <v>0</v>
      </c>
      <c r="BP666" s="14" t="n">
        <v>0</v>
      </c>
      <c r="BQ666" s="14" t="n">
        <v>0.095</v>
      </c>
      <c r="BR666" s="14" t="n">
        <v>0</v>
      </c>
      <c r="BS666" s="14" t="n">
        <v>0.667</v>
      </c>
      <c r="BT666" s="14" t="n">
        <v>0</v>
      </c>
      <c r="BU666" s="14" t="n">
        <v>0</v>
      </c>
      <c r="BV666" s="14" t="n">
        <v>0.215</v>
      </c>
      <c r="BW666" s="14" t="n">
        <v>0.18</v>
      </c>
      <c r="BX666" s="14" t="n">
        <v>0.5</v>
      </c>
      <c r="BY666" s="14" t="n">
        <v>15.644</v>
      </c>
      <c r="BZ666" s="14" t="n">
        <v>0</v>
      </c>
      <c r="CA666" s="14" t="n">
        <v>15.644</v>
      </c>
      <c r="CB666" s="14" t="n">
        <v>0</v>
      </c>
      <c r="CC666" s="14" t="n">
        <v>83.248</v>
      </c>
      <c r="CD666" s="14" t="n">
        <v>7.95</v>
      </c>
      <c r="CE666" s="14" t="n">
        <v>41.036</v>
      </c>
      <c r="CF666" s="14" t="n">
        <v>143.79</v>
      </c>
      <c r="CG666" s="14" t="n">
        <v>0.18</v>
      </c>
      <c r="CH666" s="14" t="n">
        <v>1</v>
      </c>
      <c r="CI666" s="14" t="n">
        <v>0</v>
      </c>
      <c r="CJ666" s="14" t="n">
        <v>0</v>
      </c>
      <c r="CK666" s="14" t="n">
        <v>0</v>
      </c>
      <c r="CL666" s="14" t="n">
        <v>0</v>
      </c>
      <c r="CM666" s="14" t="n">
        <v>0</v>
      </c>
      <c r="CN666" s="14" t="n">
        <v>0</v>
      </c>
      <c r="CO666" s="14" t="n">
        <v>0</v>
      </c>
      <c r="CP666" s="14" t="n">
        <v>0</v>
      </c>
      <c r="CQ666" s="14" t="n">
        <v>1.348</v>
      </c>
      <c r="CR666" s="14" t="n">
        <v>0</v>
      </c>
      <c r="CS666" s="14" t="n">
        <v>5.37</v>
      </c>
      <c r="CT666" s="14" t="n">
        <v>4.861</v>
      </c>
      <c r="CU666" s="14" t="n">
        <v>11.622</v>
      </c>
    </row>
    <row r="667">
      <c r="A667" s="14" t="inlineStr">
        <is>
          <t>RWA2024</t>
        </is>
      </c>
      <c r="B667" s="14" t="inlineStr">
        <is>
          <t>RWA</t>
        </is>
      </c>
      <c r="C667" s="14" t="inlineStr">
        <is>
          <t>RWA</t>
        </is>
      </c>
      <c r="D667" s="14" t="inlineStr">
        <is>
          <t>Rwanda</t>
        </is>
      </c>
      <c r="E667" s="14" t="n">
        <v>2024</v>
      </c>
      <c r="F667" s="14" t="n">
        <v>0.18</v>
      </c>
      <c r="G667" s="14" t="n">
        <v>4.268</v>
      </c>
      <c r="H667" s="14" t="n">
        <v>1.081</v>
      </c>
      <c r="I667" s="14" t="n">
        <v>0</v>
      </c>
      <c r="J667" s="14" t="n">
        <v>4.268</v>
      </c>
      <c r="K667" s="14" t="n">
        <v>0</v>
      </c>
      <c r="L667" s="14" t="n">
        <v>1</v>
      </c>
      <c r="M667" s="14" t="n">
        <v>2.618</v>
      </c>
      <c r="N667" s="14" t="n">
        <v>1.426</v>
      </c>
      <c r="O667" s="14" t="n">
        <v>0</v>
      </c>
      <c r="P667" s="14" t="n">
        <v>2.618</v>
      </c>
      <c r="Q667" s="14" t="n">
        <v>0</v>
      </c>
      <c r="R667" s="14" t="n">
        <v>1</v>
      </c>
      <c r="S667" s="14" t="n">
        <v>2.719</v>
      </c>
      <c r="T667" s="14" t="n">
        <v>1.8</v>
      </c>
      <c r="U667" s="14" t="n">
        <v>0.067</v>
      </c>
      <c r="V667" s="14" t="n">
        <v>3.208</v>
      </c>
      <c r="W667" s="14" t="n">
        <v>0.18</v>
      </c>
      <c r="X667" s="14" t="n">
        <v>1</v>
      </c>
      <c r="Y667" s="14" t="n">
        <v>11.482</v>
      </c>
      <c r="Z667" s="14" t="n">
        <v>1.552</v>
      </c>
      <c r="AA667" s="14" t="n">
        <v>-5.321</v>
      </c>
      <c r="AB667" s="14" t="n">
        <v>6.161</v>
      </c>
      <c r="AC667" s="14" t="n">
        <v>0</v>
      </c>
      <c r="AD667" s="14" t="n">
        <v>0</v>
      </c>
      <c r="AE667" s="14" t="n">
        <v>12.805</v>
      </c>
      <c r="AF667" s="14" t="n">
        <v>2.994</v>
      </c>
      <c r="AG667" s="14" t="n">
        <v>-6.645</v>
      </c>
      <c r="AH667" s="14" t="n">
        <v>6.161</v>
      </c>
      <c r="AI667" s="14" t="n">
        <v>0</v>
      </c>
      <c r="AJ667" s="14" t="n">
        <v>0</v>
      </c>
      <c r="AK667" s="14" t="n">
        <v>20.747</v>
      </c>
      <c r="AL667" s="14" t="n">
        <v>11.05</v>
      </c>
      <c r="AM667" s="14" t="n">
        <v>-13.47</v>
      </c>
      <c r="AN667" s="14" t="n">
        <v>7.277</v>
      </c>
      <c r="AO667" s="14" t="n">
        <v>0</v>
      </c>
      <c r="AP667" s="14" t="n">
        <v>0</v>
      </c>
      <c r="AQ667" s="14" t="n">
        <v>0.724</v>
      </c>
      <c r="AR667" s="14" t="n">
        <v>0.132</v>
      </c>
      <c r="AS667" s="14" t="n">
        <v>0.292</v>
      </c>
      <c r="AT667" s="14" t="n">
        <v>1.199</v>
      </c>
      <c r="AU667" s="14" t="n">
        <v>0.18</v>
      </c>
      <c r="AV667" s="14" t="n">
        <v>1</v>
      </c>
      <c r="AW667" s="14" t="n">
        <v>0.75</v>
      </c>
      <c r="AX667" s="14" t="n">
        <v>0.132</v>
      </c>
      <c r="AY667" s="14" t="n">
        <v>0.307</v>
      </c>
      <c r="AZ667" s="14" t="n">
        <v>1.248</v>
      </c>
      <c r="BA667" s="14" t="n">
        <v>0.18</v>
      </c>
      <c r="BB667" s="14" t="n">
        <v>1</v>
      </c>
      <c r="BC667" s="14" t="n">
        <v>0.513</v>
      </c>
      <c r="BD667" s="14" t="n">
        <v>0.132</v>
      </c>
      <c r="BE667" s="14" t="n">
        <v>0.133</v>
      </c>
      <c r="BF667" s="14" t="n">
        <v>0.744</v>
      </c>
      <c r="BG667" s="14" t="n">
        <v>0.18</v>
      </c>
      <c r="BH667" s="14" t="n">
        <v>1</v>
      </c>
      <c r="BI667" s="14" t="n">
        <v>0.591</v>
      </c>
      <c r="BJ667" s="14" t="n">
        <v>0.132</v>
      </c>
      <c r="BK667" s="14" t="n">
        <v>0.08400000000000001</v>
      </c>
      <c r="BL667" s="14" t="n">
        <v>0.778</v>
      </c>
      <c r="BM667" s="14" t="n">
        <v>0.18</v>
      </c>
      <c r="BN667" s="14" t="n">
        <v>1</v>
      </c>
      <c r="BO667" s="14" t="n">
        <v>0</v>
      </c>
      <c r="BP667" s="14" t="n">
        <v>0</v>
      </c>
      <c r="BQ667" s="14" t="n">
        <v>0.054</v>
      </c>
      <c r="BR667" s="14" t="n">
        <v>0</v>
      </c>
      <c r="BS667" s="14" t="n">
        <v>0.667</v>
      </c>
      <c r="BT667" s="14" t="n">
        <v>0</v>
      </c>
      <c r="BU667" s="14" t="n">
        <v>0</v>
      </c>
      <c r="BV667" s="14" t="n">
        <v>0.165</v>
      </c>
      <c r="BW667" s="14" t="n">
        <v>0.18</v>
      </c>
      <c r="BX667" s="14" t="n">
        <v>0.5</v>
      </c>
      <c r="BY667" s="14" t="n">
        <v>16.106</v>
      </c>
      <c r="BZ667" s="14" t="n">
        <v>0</v>
      </c>
      <c r="CA667" s="14" t="n">
        <v>16.106</v>
      </c>
      <c r="CB667" s="14" t="n">
        <v>0</v>
      </c>
      <c r="CC667" s="14" t="n">
        <v>82.58799999999999</v>
      </c>
      <c r="CD667" s="14" t="n">
        <v>7.95</v>
      </c>
      <c r="CE667" s="14" t="n">
        <v>42.545</v>
      </c>
      <c r="CF667" s="14" t="n">
        <v>144.123</v>
      </c>
      <c r="CG667" s="14" t="n">
        <v>0.18</v>
      </c>
      <c r="CH667" s="14" t="n">
        <v>1</v>
      </c>
      <c r="CI667" s="14" t="n">
        <v>0</v>
      </c>
      <c r="CJ667" s="14" t="n">
        <v>0</v>
      </c>
      <c r="CK667" s="14" t="n">
        <v>0</v>
      </c>
      <c r="CL667" s="14" t="n">
        <v>0</v>
      </c>
      <c r="CM667" s="14" t="n">
        <v>0</v>
      </c>
      <c r="CN667" s="14" t="n">
        <v>0</v>
      </c>
      <c r="CO667" s="14" t="n">
        <v>0</v>
      </c>
      <c r="CP667" s="14" t="n">
        <v>0</v>
      </c>
      <c r="CQ667" s="14" t="n">
        <v>1.387</v>
      </c>
      <c r="CR667" s="14" t="n">
        <v>0</v>
      </c>
      <c r="CS667" s="14" t="n">
        <v>5.529</v>
      </c>
      <c r="CT667" s="14" t="n">
        <v>4.251</v>
      </c>
      <c r="CU667" s="14" t="n">
        <v>10.168</v>
      </c>
    </row>
    <row r="668">
      <c r="A668" s="14" t="inlineStr">
        <is>
          <t>WSM2021</t>
        </is>
      </c>
      <c r="B668" s="14" t="inlineStr">
        <is>
          <t>WSM</t>
        </is>
      </c>
      <c r="C668" s="14" t="inlineStr">
        <is>
          <t>WSM</t>
        </is>
      </c>
      <c r="D668" s="14" t="inlineStr">
        <is>
          <t>Samoa</t>
        </is>
      </c>
      <c r="E668" s="14" t="n">
        <v>2021</v>
      </c>
      <c r="F668" s="14" t="n">
        <v>0.15</v>
      </c>
      <c r="G668" s="14" t="n">
        <v>4.747</v>
      </c>
      <c r="H668" s="14" t="n">
        <v>1.143</v>
      </c>
      <c r="I668" s="14" t="n">
        <v>0</v>
      </c>
      <c r="J668" s="14" t="n">
        <v>4.747</v>
      </c>
      <c r="K668" s="14" t="n">
        <v>0</v>
      </c>
      <c r="L668" s="14" t="n">
        <v>1</v>
      </c>
      <c r="M668" s="14" t="n">
        <v>7.964</v>
      </c>
      <c r="N668" s="14" t="n">
        <v>3.43</v>
      </c>
      <c r="O668" s="14" t="n">
        <v>0</v>
      </c>
      <c r="P668" s="14" t="n">
        <v>7.964</v>
      </c>
      <c r="Q668" s="14" t="n">
        <v>0</v>
      </c>
      <c r="R668" s="14" t="n">
        <v>1</v>
      </c>
      <c r="S668" s="14" t="n">
        <v>10.464</v>
      </c>
      <c r="T668" s="14" t="n">
        <v>6.86</v>
      </c>
      <c r="U668" s="14" t="n">
        <v>0</v>
      </c>
      <c r="V668" s="14" t="n">
        <v>12.034</v>
      </c>
      <c r="W668" s="14" t="n">
        <v>0.15</v>
      </c>
      <c r="X668" s="14" t="n">
        <v>1</v>
      </c>
      <c r="Y668" s="14" t="n">
        <v>9.503</v>
      </c>
      <c r="Z668" s="14" t="n">
        <v>1.173</v>
      </c>
      <c r="AA668" s="14" t="n">
        <v>0</v>
      </c>
      <c r="AB668" s="14" t="n">
        <v>9.503</v>
      </c>
      <c r="AC668" s="14" t="n">
        <v>0</v>
      </c>
      <c r="AD668" s="14" t="n">
        <v>1</v>
      </c>
      <c r="AE668" s="14" t="n">
        <v>10.647</v>
      </c>
      <c r="AF668" s="14" t="n">
        <v>2.321</v>
      </c>
      <c r="AG668" s="14" t="n">
        <v>0</v>
      </c>
      <c r="AH668" s="14" t="n">
        <v>10.647</v>
      </c>
      <c r="AI668" s="14" t="n">
        <v>0</v>
      </c>
      <c r="AJ668" s="14" t="n">
        <v>1</v>
      </c>
      <c r="AK668" s="14" t="n">
        <v>17.507</v>
      </c>
      <c r="AL668" s="14" t="n">
        <v>9.084</v>
      </c>
      <c r="AM668" s="14" t="n">
        <v>0</v>
      </c>
      <c r="AN668" s="14" t="n">
        <v>20.132</v>
      </c>
      <c r="AO668" s="14" t="n">
        <v>0.15</v>
      </c>
      <c r="AP668" s="14" t="n">
        <v>1</v>
      </c>
      <c r="AQ668" s="14" t="n">
        <v>0.621</v>
      </c>
      <c r="AR668" s="14" t="n">
        <v>0.114</v>
      </c>
      <c r="AS668" s="14" t="n">
        <v>0</v>
      </c>
      <c r="AT668" s="14" t="n">
        <v>0.714</v>
      </c>
      <c r="AU668" s="14" t="n">
        <v>0.15</v>
      </c>
      <c r="AV668" s="14" t="n">
        <v>1</v>
      </c>
      <c r="AW668" s="14" t="n">
        <v>0.593</v>
      </c>
      <c r="AX668" s="14" t="n">
        <v>0.114</v>
      </c>
      <c r="AY668" s="14" t="n">
        <v>0</v>
      </c>
      <c r="AZ668" s="14" t="n">
        <v>0.6820000000000001</v>
      </c>
      <c r="BA668" s="14" t="n">
        <v>0.15</v>
      </c>
      <c r="BB668" s="14" t="n">
        <v>1</v>
      </c>
      <c r="BC668" s="14" t="n">
        <v>0.44</v>
      </c>
      <c r="BD668" s="14" t="n">
        <v>0.114</v>
      </c>
      <c r="BE668" s="14" t="n">
        <v>0</v>
      </c>
      <c r="BF668" s="14" t="n">
        <v>0.506</v>
      </c>
      <c r="BG668" s="14" t="n">
        <v>0.15</v>
      </c>
      <c r="BH668" s="14" t="n">
        <v>1</v>
      </c>
      <c r="BI668" s="14" t="n">
        <v>0.5600000000000001</v>
      </c>
      <c r="BJ668" s="14" t="n">
        <v>0.114</v>
      </c>
      <c r="BK668" s="14" t="n">
        <v>0</v>
      </c>
      <c r="BL668" s="14" t="n">
        <v>0.644</v>
      </c>
      <c r="BM668" s="14" t="n">
        <v>0.15</v>
      </c>
      <c r="BN668" s="14" t="n">
        <v>1</v>
      </c>
      <c r="BO668" s="14" t="n">
        <v>0</v>
      </c>
      <c r="BP668" s="14" t="n">
        <v>0</v>
      </c>
      <c r="BQ668" s="14" t="n">
        <v>0</v>
      </c>
      <c r="BR668" s="14" t="n">
        <v>0</v>
      </c>
      <c r="BS668" s="14" t="n">
        <v>1</v>
      </c>
      <c r="BT668" s="14" t="n">
        <v>0</v>
      </c>
      <c r="BU668" s="14" t="n">
        <v>0</v>
      </c>
      <c r="BV668" s="14" t="n">
        <v>0</v>
      </c>
      <c r="BW668" s="14" t="n">
        <v>0.15</v>
      </c>
      <c r="BX668" s="14" t="n">
        <v>1</v>
      </c>
      <c r="BY668" s="14" t="n">
        <v>11.787</v>
      </c>
      <c r="BZ668" s="14" t="n">
        <v>0</v>
      </c>
      <c r="CA668" s="14" t="n">
        <v>11.787</v>
      </c>
      <c r="CB668" s="14" t="n">
        <v>0</v>
      </c>
      <c r="CC668" s="14" t="n">
        <v>81.69499999999999</v>
      </c>
      <c r="CD668" s="14" t="n">
        <v>7.95</v>
      </c>
      <c r="CE668" s="14" t="n">
        <v>0</v>
      </c>
      <c r="CF668" s="14" t="n">
        <v>93.95</v>
      </c>
      <c r="CG668" s="14" t="n">
        <v>0.15</v>
      </c>
      <c r="CH668" s="14" t="n">
        <v>1</v>
      </c>
      <c r="CI668" s="14" t="n">
        <v>0</v>
      </c>
      <c r="CJ668" s="14" t="n">
        <v>0</v>
      </c>
      <c r="CK668" s="14" t="n">
        <v>0</v>
      </c>
      <c r="CL668" s="14" t="n">
        <v>0</v>
      </c>
      <c r="CM668" s="14" t="n">
        <v>0</v>
      </c>
      <c r="CN668" s="14" t="n">
        <v>0</v>
      </c>
      <c r="CO668" s="14" t="n">
        <v>0</v>
      </c>
      <c r="CP668" s="14" t="n">
        <v>0</v>
      </c>
      <c r="CQ668" s="14" t="n">
        <v>1.198</v>
      </c>
      <c r="CR668" s="14" t="n">
        <v>0</v>
      </c>
      <c r="CS668" s="14" t="n">
        <v>4.776</v>
      </c>
      <c r="CT668" s="14" t="n">
        <v>3.604</v>
      </c>
      <c r="CU668" s="14" t="n">
        <v>9.407999999999999</v>
      </c>
    </row>
    <row r="669">
      <c r="A669" s="14" t="inlineStr">
        <is>
          <t>WSM2022</t>
        </is>
      </c>
      <c r="B669" s="14" t="inlineStr">
        <is>
          <t>WSM</t>
        </is>
      </c>
      <c r="C669" s="14" t="inlineStr">
        <is>
          <t>WSM</t>
        </is>
      </c>
      <c r="D669" s="14" t="inlineStr">
        <is>
          <t>Samoa</t>
        </is>
      </c>
      <c r="E669" s="14" t="n">
        <v>2022</v>
      </c>
      <c r="F669" s="14" t="n">
        <v>0.15</v>
      </c>
      <c r="G669" s="14" t="n">
        <v>8.788</v>
      </c>
      <c r="H669" s="14" t="n">
        <v>1.235</v>
      </c>
      <c r="I669" s="14" t="n">
        <v>0</v>
      </c>
      <c r="J669" s="14" t="n">
        <v>8.788</v>
      </c>
      <c r="K669" s="14" t="n">
        <v>0</v>
      </c>
      <c r="L669" s="14" t="n">
        <v>1</v>
      </c>
      <c r="M669" s="14" t="n">
        <v>9.782999999999999</v>
      </c>
      <c r="N669" s="14" t="n">
        <v>3.704</v>
      </c>
      <c r="O669" s="14" t="n">
        <v>0</v>
      </c>
      <c r="P669" s="14" t="n">
        <v>9.782999999999999</v>
      </c>
      <c r="Q669" s="14" t="n">
        <v>0</v>
      </c>
      <c r="R669" s="14" t="n">
        <v>1</v>
      </c>
      <c r="S669" s="14" t="n">
        <v>14.962</v>
      </c>
      <c r="T669" s="14" t="n">
        <v>7.408</v>
      </c>
      <c r="U669" s="14" t="n">
        <v>0.166</v>
      </c>
      <c r="V669" s="14" t="n">
        <v>17.206</v>
      </c>
      <c r="W669" s="14" t="n">
        <v>0.15</v>
      </c>
      <c r="X669" s="14" t="n">
        <v>1</v>
      </c>
      <c r="Y669" s="14" t="n">
        <v>15.491</v>
      </c>
      <c r="Z669" s="14" t="n">
        <v>1.911</v>
      </c>
      <c r="AA669" s="14" t="n">
        <v>0</v>
      </c>
      <c r="AB669" s="14" t="n">
        <v>15.491</v>
      </c>
      <c r="AC669" s="14" t="n">
        <v>0</v>
      </c>
      <c r="AD669" s="14" t="n">
        <v>1</v>
      </c>
      <c r="AE669" s="14" t="n">
        <v>16.726</v>
      </c>
      <c r="AF669" s="14" t="n">
        <v>3.646</v>
      </c>
      <c r="AG669" s="14" t="n">
        <v>0</v>
      </c>
      <c r="AH669" s="14" t="n">
        <v>16.726</v>
      </c>
      <c r="AI669" s="14" t="n">
        <v>0</v>
      </c>
      <c r="AJ669" s="14" t="n">
        <v>1</v>
      </c>
      <c r="AK669" s="14" t="n">
        <v>24.134</v>
      </c>
      <c r="AL669" s="14" t="n">
        <v>12.523</v>
      </c>
      <c r="AM669" s="14" t="n">
        <v>0.268</v>
      </c>
      <c r="AN669" s="14" t="n">
        <v>27.754</v>
      </c>
      <c r="AO669" s="14" t="n">
        <v>0.15</v>
      </c>
      <c r="AP669" s="14" t="n">
        <v>1</v>
      </c>
      <c r="AQ669" s="14" t="n">
        <v>0.847</v>
      </c>
      <c r="AR669" s="14" t="n">
        <v>0.123</v>
      </c>
      <c r="AS669" s="14" t="n">
        <v>0.008999999999999999</v>
      </c>
      <c r="AT669" s="14" t="n">
        <v>0.974</v>
      </c>
      <c r="AU669" s="14" t="n">
        <v>0.15</v>
      </c>
      <c r="AV669" s="14" t="n">
        <v>1</v>
      </c>
      <c r="AW669" s="14" t="n">
        <v>0.947</v>
      </c>
      <c r="AX669" s="14" t="n">
        <v>0.123</v>
      </c>
      <c r="AY669" s="14" t="n">
        <v>0.011</v>
      </c>
      <c r="AZ669" s="14" t="n">
        <v>1.089</v>
      </c>
      <c r="BA669" s="14" t="n">
        <v>0.15</v>
      </c>
      <c r="BB669" s="14" t="n">
        <v>1</v>
      </c>
      <c r="BC669" s="14" t="n">
        <v>0.589</v>
      </c>
      <c r="BD669" s="14" t="n">
        <v>0.123</v>
      </c>
      <c r="BE669" s="14" t="n">
        <v>0.007</v>
      </c>
      <c r="BF669" s="14" t="n">
        <v>0.677</v>
      </c>
      <c r="BG669" s="14" t="n">
        <v>0.15</v>
      </c>
      <c r="BH669" s="14" t="n">
        <v>1</v>
      </c>
      <c r="BI669" s="14" t="n">
        <v>0.6889999999999999</v>
      </c>
      <c r="BJ669" s="14" t="n">
        <v>0.123</v>
      </c>
      <c r="BK669" s="14" t="n">
        <v>0.008</v>
      </c>
      <c r="BL669" s="14" t="n">
        <v>0.792</v>
      </c>
      <c r="BM669" s="14" t="n">
        <v>0.15</v>
      </c>
      <c r="BN669" s="14" t="n">
        <v>1</v>
      </c>
      <c r="BO669" s="14" t="n">
        <v>0</v>
      </c>
      <c r="BP669" s="14" t="n">
        <v>0</v>
      </c>
      <c r="BQ669" s="14" t="n">
        <v>0</v>
      </c>
      <c r="BR669" s="14" t="n">
        <v>0</v>
      </c>
      <c r="BS669" s="14" t="n">
        <v>1</v>
      </c>
      <c r="BT669" s="14" t="n">
        <v>0</v>
      </c>
      <c r="BU669" s="14" t="n">
        <v>0</v>
      </c>
      <c r="BV669" s="14" t="n">
        <v>0</v>
      </c>
      <c r="BW669" s="14" t="n">
        <v>0.15</v>
      </c>
      <c r="BX669" s="14" t="n">
        <v>1</v>
      </c>
      <c r="BY669" s="14" t="n">
        <v>12.729</v>
      </c>
      <c r="BZ669" s="14" t="n">
        <v>0</v>
      </c>
      <c r="CA669" s="14" t="n">
        <v>12.729</v>
      </c>
      <c r="CB669" s="14" t="n">
        <v>0</v>
      </c>
      <c r="CC669" s="14" t="n">
        <v>102.477</v>
      </c>
      <c r="CD669" s="14" t="n">
        <v>7.95</v>
      </c>
      <c r="CE669" s="14" t="n">
        <v>1.138</v>
      </c>
      <c r="CF669" s="14" t="n">
        <v>117.848</v>
      </c>
      <c r="CG669" s="14" t="n">
        <v>0.15</v>
      </c>
      <c r="CH669" s="14" t="n">
        <v>1</v>
      </c>
      <c r="CI669" s="14" t="n">
        <v>0</v>
      </c>
      <c r="CJ669" s="14" t="n">
        <v>0</v>
      </c>
      <c r="CK669" s="14" t="n">
        <v>0</v>
      </c>
      <c r="CL669" s="14" t="n">
        <v>0</v>
      </c>
      <c r="CM669" s="14" t="n">
        <v>0</v>
      </c>
      <c r="CN669" s="14" t="n">
        <v>0</v>
      </c>
      <c r="CO669" s="14" t="n">
        <v>0</v>
      </c>
      <c r="CP669" s="14" t="n">
        <v>0</v>
      </c>
      <c r="CQ669" s="14" t="n">
        <v>1.294</v>
      </c>
      <c r="CR669" s="14" t="n">
        <v>0</v>
      </c>
      <c r="CS669" s="14" t="n">
        <v>5.158</v>
      </c>
      <c r="CT669" s="14" t="n">
        <v>7.554</v>
      </c>
      <c r="CU669" s="14" t="n">
        <v>16.097</v>
      </c>
    </row>
    <row r="670">
      <c r="A670" s="14" t="inlineStr">
        <is>
          <t>WSM2023</t>
        </is>
      </c>
      <c r="B670" s="14" t="inlineStr">
        <is>
          <t>WSM</t>
        </is>
      </c>
      <c r="C670" s="14" t="inlineStr">
        <is>
          <t>WSM</t>
        </is>
      </c>
      <c r="D670" s="14" t="inlineStr">
        <is>
          <t>Samoa</t>
        </is>
      </c>
      <c r="E670" s="14" t="n">
        <v>2023</v>
      </c>
      <c r="F670" s="14" t="n">
        <v>0.15</v>
      </c>
      <c r="G670" s="14" t="n">
        <v>5.77</v>
      </c>
      <c r="H670" s="14" t="n">
        <v>1.286</v>
      </c>
      <c r="I670" s="14" t="n">
        <v>0</v>
      </c>
      <c r="J670" s="14" t="n">
        <v>5.77</v>
      </c>
      <c r="K670" s="14" t="n">
        <v>0</v>
      </c>
      <c r="L670" s="14" t="n">
        <v>1</v>
      </c>
      <c r="M670" s="14" t="n">
        <v>7.886</v>
      </c>
      <c r="N670" s="14" t="n">
        <v>3.857</v>
      </c>
      <c r="O670" s="14" t="n">
        <v>0</v>
      </c>
      <c r="P670" s="14" t="n">
        <v>7.886</v>
      </c>
      <c r="Q670" s="14" t="n">
        <v>0</v>
      </c>
      <c r="R670" s="14" t="n">
        <v>1</v>
      </c>
      <c r="S670" s="14" t="n">
        <v>12.198</v>
      </c>
      <c r="T670" s="14" t="n">
        <v>7.714</v>
      </c>
      <c r="U670" s="14" t="n">
        <v>0.203</v>
      </c>
      <c r="V670" s="14" t="n">
        <v>14.028</v>
      </c>
      <c r="W670" s="14" t="n">
        <v>0.15</v>
      </c>
      <c r="X670" s="14" t="n">
        <v>1</v>
      </c>
      <c r="Y670" s="14" t="n">
        <v>12.479</v>
      </c>
      <c r="Z670" s="14" t="n">
        <v>1.54</v>
      </c>
      <c r="AA670" s="14" t="n">
        <v>0</v>
      </c>
      <c r="AB670" s="14" t="n">
        <v>12.479</v>
      </c>
      <c r="AC670" s="14" t="n">
        <v>0</v>
      </c>
      <c r="AD670" s="14" t="n">
        <v>1</v>
      </c>
      <c r="AE670" s="14" t="n">
        <v>13.764</v>
      </c>
      <c r="AF670" s="14" t="n">
        <v>3.001</v>
      </c>
      <c r="AG670" s="14" t="n">
        <v>0</v>
      </c>
      <c r="AH670" s="14" t="n">
        <v>13.764</v>
      </c>
      <c r="AI670" s="14" t="n">
        <v>0</v>
      </c>
      <c r="AJ670" s="14" t="n">
        <v>1</v>
      </c>
      <c r="AK670" s="14" t="n">
        <v>21.478</v>
      </c>
      <c r="AL670" s="14" t="n">
        <v>11.145</v>
      </c>
      <c r="AM670" s="14" t="n">
        <v>0.357</v>
      </c>
      <c r="AN670" s="14" t="n">
        <v>24.7</v>
      </c>
      <c r="AO670" s="14" t="n">
        <v>0.15</v>
      </c>
      <c r="AP670" s="14" t="n">
        <v>1</v>
      </c>
      <c r="AQ670" s="14" t="n">
        <v>0.749</v>
      </c>
      <c r="AR670" s="14" t="n">
        <v>0.129</v>
      </c>
      <c r="AS670" s="14" t="n">
        <v>0.012</v>
      </c>
      <c r="AT670" s="14" t="n">
        <v>0.861</v>
      </c>
      <c r="AU670" s="14" t="n">
        <v>0.15</v>
      </c>
      <c r="AV670" s="14" t="n">
        <v>1</v>
      </c>
      <c r="AW670" s="14" t="n">
        <v>0.783</v>
      </c>
      <c r="AX670" s="14" t="n">
        <v>0.129</v>
      </c>
      <c r="AY670" s="14" t="n">
        <v>0.013</v>
      </c>
      <c r="AZ670" s="14" t="n">
        <v>0.9</v>
      </c>
      <c r="BA670" s="14" t="n">
        <v>0.15</v>
      </c>
      <c r="BB670" s="14" t="n">
        <v>1</v>
      </c>
      <c r="BC670" s="14" t="n">
        <v>0.527</v>
      </c>
      <c r="BD670" s="14" t="n">
        <v>0.129</v>
      </c>
      <c r="BE670" s="14" t="n">
        <v>0.008999999999999999</v>
      </c>
      <c r="BF670" s="14" t="n">
        <v>0.607</v>
      </c>
      <c r="BG670" s="14" t="n">
        <v>0.15</v>
      </c>
      <c r="BH670" s="14" t="n">
        <v>1</v>
      </c>
      <c r="BI670" s="14" t="n">
        <v>0.64</v>
      </c>
      <c r="BJ670" s="14" t="n">
        <v>0.129</v>
      </c>
      <c r="BK670" s="14" t="n">
        <v>0.011</v>
      </c>
      <c r="BL670" s="14" t="n">
        <v>0.736</v>
      </c>
      <c r="BM670" s="14" t="n">
        <v>0.15</v>
      </c>
      <c r="BN670" s="14" t="n">
        <v>1</v>
      </c>
      <c r="BO670" s="14" t="n">
        <v>0</v>
      </c>
      <c r="BP670" s="14" t="n">
        <v>0</v>
      </c>
      <c r="BQ670" s="14" t="n">
        <v>0</v>
      </c>
      <c r="BR670" s="14" t="n">
        <v>0</v>
      </c>
      <c r="BS670" s="14" t="n">
        <v>1</v>
      </c>
      <c r="BT670" s="14" t="n">
        <v>0</v>
      </c>
      <c r="BU670" s="14" t="n">
        <v>0</v>
      </c>
      <c r="BV670" s="14" t="n">
        <v>0</v>
      </c>
      <c r="BW670" s="14" t="n">
        <v>0.15</v>
      </c>
      <c r="BX670" s="14" t="n">
        <v>1</v>
      </c>
      <c r="BY670" s="14" t="n">
        <v>13.254</v>
      </c>
      <c r="BZ670" s="14" t="n">
        <v>0</v>
      </c>
      <c r="CA670" s="14" t="n">
        <v>13.254</v>
      </c>
      <c r="CB670" s="14" t="n">
        <v>0</v>
      </c>
      <c r="CC670" s="14" t="n">
        <v>87.07899999999999</v>
      </c>
      <c r="CD670" s="14" t="n">
        <v>7.95</v>
      </c>
      <c r="CE670" s="14" t="n">
        <v>1.446</v>
      </c>
      <c r="CF670" s="14" t="n">
        <v>100.141</v>
      </c>
      <c r="CG670" s="14" t="n">
        <v>0.15</v>
      </c>
      <c r="CH670" s="14" t="n">
        <v>1</v>
      </c>
      <c r="CI670" s="14" t="n">
        <v>0</v>
      </c>
      <c r="CJ670" s="14" t="n">
        <v>0</v>
      </c>
      <c r="CK670" s="14" t="n">
        <v>0</v>
      </c>
      <c r="CL670" s="14" t="n">
        <v>0</v>
      </c>
      <c r="CM670" s="14" t="n">
        <v>0</v>
      </c>
      <c r="CN670" s="14" t="n">
        <v>0</v>
      </c>
      <c r="CO670" s="14" t="n">
        <v>0</v>
      </c>
      <c r="CP670" s="14" t="n">
        <v>0</v>
      </c>
      <c r="CQ670" s="14" t="n">
        <v>1.348</v>
      </c>
      <c r="CR670" s="14" t="n">
        <v>0</v>
      </c>
      <c r="CS670" s="14" t="n">
        <v>5.37</v>
      </c>
      <c r="CT670" s="14" t="n">
        <v>4.484</v>
      </c>
      <c r="CU670" s="14" t="n">
        <v>12.529</v>
      </c>
    </row>
    <row r="671">
      <c r="A671" s="14" t="inlineStr">
        <is>
          <t>WSM2024</t>
        </is>
      </c>
      <c r="B671" s="14" t="inlineStr">
        <is>
          <t>WSM</t>
        </is>
      </c>
      <c r="C671" s="14" t="inlineStr">
        <is>
          <t>WSM</t>
        </is>
      </c>
      <c r="D671" s="14" t="inlineStr">
        <is>
          <t>Samoa</t>
        </is>
      </c>
      <c r="E671" s="14" t="n">
        <v>2024</v>
      </c>
      <c r="F671" s="14" t="n">
        <v>0.15</v>
      </c>
      <c r="G671" s="14" t="n">
        <v>4.833</v>
      </c>
      <c r="H671" s="14" t="n">
        <v>1.324</v>
      </c>
      <c r="I671" s="14" t="n">
        <v>0</v>
      </c>
      <c r="J671" s="14" t="n">
        <v>4.833</v>
      </c>
      <c r="K671" s="14" t="n">
        <v>0</v>
      </c>
      <c r="L671" s="14" t="n">
        <v>1</v>
      </c>
      <c r="M671" s="14" t="n">
        <v>7.124</v>
      </c>
      <c r="N671" s="14" t="n">
        <v>3.971</v>
      </c>
      <c r="O671" s="14" t="n">
        <v>0</v>
      </c>
      <c r="P671" s="14" t="n">
        <v>7.124</v>
      </c>
      <c r="Q671" s="14" t="n">
        <v>0</v>
      </c>
      <c r="R671" s="14" t="n">
        <v>1</v>
      </c>
      <c r="S671" s="14" t="n">
        <v>11.451</v>
      </c>
      <c r="T671" s="14" t="n">
        <v>7.942</v>
      </c>
      <c r="U671" s="14" t="n">
        <v>0.234</v>
      </c>
      <c r="V671" s="14" t="n">
        <v>13.168</v>
      </c>
      <c r="W671" s="14" t="n">
        <v>0.15</v>
      </c>
      <c r="X671" s="14" t="n">
        <v>1</v>
      </c>
      <c r="Y671" s="14" t="n">
        <v>11.218</v>
      </c>
      <c r="Z671" s="14" t="n">
        <v>1.384</v>
      </c>
      <c r="AA671" s="14" t="n">
        <v>0</v>
      </c>
      <c r="AB671" s="14" t="n">
        <v>11.218</v>
      </c>
      <c r="AC671" s="14" t="n">
        <v>0</v>
      </c>
      <c r="AD671" s="14" t="n">
        <v>1</v>
      </c>
      <c r="AE671" s="14" t="n">
        <v>12.541</v>
      </c>
      <c r="AF671" s="14" t="n">
        <v>2.734</v>
      </c>
      <c r="AG671" s="14" t="n">
        <v>0</v>
      </c>
      <c r="AH671" s="14" t="n">
        <v>12.541</v>
      </c>
      <c r="AI671" s="14" t="n">
        <v>0</v>
      </c>
      <c r="AJ671" s="14" t="n">
        <v>1</v>
      </c>
      <c r="AK671" s="14" t="n">
        <v>20.483</v>
      </c>
      <c r="AL671" s="14" t="n">
        <v>10.628</v>
      </c>
      <c r="AM671" s="14" t="n">
        <v>0.419</v>
      </c>
      <c r="AN671" s="14" t="n">
        <v>23.555</v>
      </c>
      <c r="AO671" s="14" t="n">
        <v>0.15</v>
      </c>
      <c r="AP671" s="14" t="n">
        <v>1</v>
      </c>
      <c r="AQ671" s="14" t="n">
        <v>0.72</v>
      </c>
      <c r="AR671" s="14" t="n">
        <v>0.132</v>
      </c>
      <c r="AS671" s="14" t="n">
        <v>0.015</v>
      </c>
      <c r="AT671" s="14" t="n">
        <v>0.828</v>
      </c>
      <c r="AU671" s="14" t="n">
        <v>0.15</v>
      </c>
      <c r="AV671" s="14" t="n">
        <v>1</v>
      </c>
      <c r="AW671" s="14" t="n">
        <v>0.734</v>
      </c>
      <c r="AX671" s="14" t="n">
        <v>0.132</v>
      </c>
      <c r="AY671" s="14" t="n">
        <v>0.015</v>
      </c>
      <c r="AZ671" s="14" t="n">
        <v>0.844</v>
      </c>
      <c r="BA671" s="14" t="n">
        <v>0.15</v>
      </c>
      <c r="BB671" s="14" t="n">
        <v>1</v>
      </c>
      <c r="BC671" s="14" t="n">
        <v>0.51</v>
      </c>
      <c r="BD671" s="14" t="n">
        <v>0.132</v>
      </c>
      <c r="BE671" s="14" t="n">
        <v>0.01</v>
      </c>
      <c r="BF671" s="14" t="n">
        <v>0.587</v>
      </c>
      <c r="BG671" s="14" t="n">
        <v>0.15</v>
      </c>
      <c r="BH671" s="14" t="n">
        <v>1</v>
      </c>
      <c r="BI671" s="14" t="n">
        <v>0.652</v>
      </c>
      <c r="BJ671" s="14" t="n">
        <v>0.132</v>
      </c>
      <c r="BK671" s="14" t="n">
        <v>0.013</v>
      </c>
      <c r="BL671" s="14" t="n">
        <v>0.75</v>
      </c>
      <c r="BM671" s="14" t="n">
        <v>0.15</v>
      </c>
      <c r="BN671" s="14" t="n">
        <v>1</v>
      </c>
      <c r="BO671" s="14" t="n">
        <v>0</v>
      </c>
      <c r="BP671" s="14" t="n">
        <v>0</v>
      </c>
      <c r="BQ671" s="14" t="n">
        <v>0</v>
      </c>
      <c r="BR671" s="14" t="n">
        <v>0</v>
      </c>
      <c r="BS671" s="14" t="n">
        <v>1</v>
      </c>
      <c r="BT671" s="14" t="n">
        <v>0</v>
      </c>
      <c r="BU671" s="14" t="n">
        <v>0</v>
      </c>
      <c r="BV671" s="14" t="n">
        <v>0</v>
      </c>
      <c r="BW671" s="14" t="n">
        <v>0.15</v>
      </c>
      <c r="BX671" s="14" t="n">
        <v>1</v>
      </c>
      <c r="BY671" s="14" t="n">
        <v>13.646</v>
      </c>
      <c r="BZ671" s="14" t="n">
        <v>0</v>
      </c>
      <c r="CA671" s="14" t="n">
        <v>13.646</v>
      </c>
      <c r="CB671" s="14" t="n">
        <v>0</v>
      </c>
      <c r="CC671" s="14" t="n">
        <v>86.38500000000001</v>
      </c>
      <c r="CD671" s="14" t="n">
        <v>7.95</v>
      </c>
      <c r="CE671" s="14" t="n">
        <v>1.765</v>
      </c>
      <c r="CF671" s="14" t="n">
        <v>99.343</v>
      </c>
      <c r="CG671" s="14" t="n">
        <v>0.15</v>
      </c>
      <c r="CH671" s="14" t="n">
        <v>1</v>
      </c>
      <c r="CI671" s="14" t="n">
        <v>0</v>
      </c>
      <c r="CJ671" s="14" t="n">
        <v>0</v>
      </c>
      <c r="CK671" s="14" t="n">
        <v>0</v>
      </c>
      <c r="CL671" s="14" t="n">
        <v>0</v>
      </c>
      <c r="CM671" s="14" t="n">
        <v>0</v>
      </c>
      <c r="CN671" s="14" t="n">
        <v>0</v>
      </c>
      <c r="CO671" s="14" t="n">
        <v>0</v>
      </c>
      <c r="CP671" s="14" t="n">
        <v>0</v>
      </c>
      <c r="CQ671" s="14" t="n">
        <v>1.387</v>
      </c>
      <c r="CR671" s="14" t="n">
        <v>0</v>
      </c>
      <c r="CS671" s="14" t="n">
        <v>5.529</v>
      </c>
      <c r="CT671" s="14" t="n">
        <v>3.509</v>
      </c>
      <c r="CU671" s="14" t="n">
        <v>10.896</v>
      </c>
    </row>
    <row r="672">
      <c r="A672" s="14" t="inlineStr">
        <is>
          <t>SMR2021</t>
        </is>
      </c>
      <c r="B672" s="14" t="inlineStr">
        <is>
          <t>SMR</t>
        </is>
      </c>
      <c r="C672" s="14" t="inlineStr">
        <is>
          <t>SMR</t>
        </is>
      </c>
      <c r="D672" s="14" t="inlineStr">
        <is>
          <t>San Marino</t>
        </is>
      </c>
      <c r="E672" s="14" t="n">
        <v>2021</v>
      </c>
      <c r="F672" s="14" t="n">
        <v>0</v>
      </c>
      <c r="G672" s="14" t="n">
        <v>5.553</v>
      </c>
      <c r="H672" s="14" t="n">
        <v>1.143</v>
      </c>
      <c r="I672" s="14" t="n">
        <v>0</v>
      </c>
      <c r="J672" s="14" t="n">
        <v>5.553</v>
      </c>
      <c r="K672" s="14" t="n">
        <v>0</v>
      </c>
      <c r="L672" s="14" t="n">
        <v>1</v>
      </c>
      <c r="M672" s="14" t="n">
        <v>7.964</v>
      </c>
      <c r="N672" s="14" t="n">
        <v>3.43</v>
      </c>
      <c r="O672" s="14" t="n">
        <v>0</v>
      </c>
      <c r="P672" s="14" t="n">
        <v>7.964</v>
      </c>
      <c r="Q672" s="14" t="n">
        <v>0</v>
      </c>
      <c r="R672" s="14" t="n">
        <v>1</v>
      </c>
      <c r="S672" s="14" t="n">
        <v>11.27</v>
      </c>
      <c r="T672" s="14" t="n">
        <v>6.86</v>
      </c>
      <c r="U672" s="14" t="n">
        <v>0</v>
      </c>
      <c r="V672" s="14" t="n">
        <v>11.27</v>
      </c>
      <c r="W672" s="14" t="n">
        <v>0</v>
      </c>
      <c r="X672" s="14" t="n">
        <v>1</v>
      </c>
      <c r="Y672" s="14" t="n">
        <v>16.305</v>
      </c>
      <c r="Z672" s="14" t="n">
        <v>2.204</v>
      </c>
      <c r="AA672" s="14" t="n">
        <v>0</v>
      </c>
      <c r="AB672" s="14" t="n">
        <v>16.305</v>
      </c>
      <c r="AC672" s="14" t="n">
        <v>0</v>
      </c>
      <c r="AD672" s="14" t="n">
        <v>1</v>
      </c>
      <c r="AE672" s="14" t="n">
        <v>17.449</v>
      </c>
      <c r="AF672" s="14" t="n">
        <v>4.08</v>
      </c>
      <c r="AG672" s="14" t="n">
        <v>0</v>
      </c>
      <c r="AH672" s="14" t="n">
        <v>17.449</v>
      </c>
      <c r="AI672" s="14" t="n">
        <v>0</v>
      </c>
      <c r="AJ672" s="14" t="n">
        <v>1</v>
      </c>
      <c r="AK672" s="14" t="n">
        <v>24.309</v>
      </c>
      <c r="AL672" s="14" t="n">
        <v>12.947</v>
      </c>
      <c r="AM672" s="14" t="n">
        <v>0</v>
      </c>
      <c r="AN672" s="14" t="n">
        <v>24.309</v>
      </c>
      <c r="AO672" s="14" t="n">
        <v>0</v>
      </c>
      <c r="AP672" s="14" t="n">
        <v>1</v>
      </c>
      <c r="AQ672" s="14" t="n">
        <v>0.619</v>
      </c>
      <c r="AR672" s="14" t="n">
        <v>0.114</v>
      </c>
      <c r="AS672" s="14" t="n">
        <v>0</v>
      </c>
      <c r="AT672" s="14" t="n">
        <v>0.619</v>
      </c>
      <c r="AU672" s="14" t="n">
        <v>0</v>
      </c>
      <c r="AV672" s="14" t="n">
        <v>1</v>
      </c>
      <c r="AW672" s="14" t="n">
        <v>0.599</v>
      </c>
      <c r="AX672" s="14" t="n">
        <v>0.114</v>
      </c>
      <c r="AY672" s="14" t="n">
        <v>0</v>
      </c>
      <c r="AZ672" s="14" t="n">
        <v>0.599</v>
      </c>
      <c r="BA672" s="14" t="n">
        <v>0</v>
      </c>
      <c r="BB672" s="14" t="n">
        <v>1</v>
      </c>
      <c r="BC672" s="14" t="n">
        <v>0.439</v>
      </c>
      <c r="BD672" s="14" t="n">
        <v>0.114</v>
      </c>
      <c r="BE672" s="14" t="n">
        <v>0</v>
      </c>
      <c r="BF672" s="14" t="n">
        <v>0.439</v>
      </c>
      <c r="BG672" s="14" t="n">
        <v>0</v>
      </c>
      <c r="BH672" s="14" t="n">
        <v>1</v>
      </c>
      <c r="BI672" s="14" t="n">
        <v>0.505</v>
      </c>
      <c r="BJ672" s="14" t="n">
        <v>0.114</v>
      </c>
      <c r="BK672" s="14" t="n">
        <v>0</v>
      </c>
      <c r="BL672" s="14" t="n">
        <v>0.505</v>
      </c>
      <c r="BM672" s="14" t="n">
        <v>0</v>
      </c>
      <c r="BN672" s="14" t="n">
        <v>1</v>
      </c>
      <c r="BO672" s="14" t="n">
        <v>0</v>
      </c>
      <c r="BP672" s="14" t="n">
        <v>0</v>
      </c>
      <c r="BQ672" s="14" t="n">
        <v>0</v>
      </c>
      <c r="BR672" s="14" t="n">
        <v>0</v>
      </c>
      <c r="BS672" s="14" t="n">
        <v>1</v>
      </c>
      <c r="BT672" s="14" t="n">
        <v>0</v>
      </c>
      <c r="BU672" s="14" t="n">
        <v>0</v>
      </c>
      <c r="BV672" s="14" t="n">
        <v>0</v>
      </c>
      <c r="BW672" s="14" t="n">
        <v>0</v>
      </c>
      <c r="BX672" s="14" t="n">
        <v>1</v>
      </c>
      <c r="BY672" s="14" t="n">
        <v>11.787</v>
      </c>
      <c r="BZ672" s="14" t="n">
        <v>0</v>
      </c>
      <c r="CA672" s="14" t="n">
        <v>11.787</v>
      </c>
      <c r="CB672" s="14" t="n">
        <v>0</v>
      </c>
      <c r="CC672" s="14" t="n">
        <v>78.125</v>
      </c>
      <c r="CD672" s="14" t="n">
        <v>7.95</v>
      </c>
      <c r="CE672" s="14" t="n">
        <v>0</v>
      </c>
      <c r="CF672" s="14" t="n">
        <v>78.125</v>
      </c>
      <c r="CG672" s="14" t="n">
        <v>0</v>
      </c>
      <c r="CH672" s="14" t="n">
        <v>1</v>
      </c>
      <c r="CI672" s="14" t="n">
        <v>0</v>
      </c>
      <c r="CJ672" s="14" t="n">
        <v>0</v>
      </c>
      <c r="CK672" s="14" t="n">
        <v>0</v>
      </c>
      <c r="CL672" s="14" t="n">
        <v>0</v>
      </c>
      <c r="CM672" s="14" t="n">
        <v>0</v>
      </c>
      <c r="CN672" s="14" t="n">
        <v>0</v>
      </c>
      <c r="CO672" s="14" t="n">
        <v>0</v>
      </c>
      <c r="CP672" s="14" t="n">
        <v>0</v>
      </c>
      <c r="CQ672" s="14" t="n">
        <v>1.198</v>
      </c>
      <c r="CR672" s="14" t="n">
        <v>0</v>
      </c>
      <c r="CS672" s="14" t="n">
        <v>4.776</v>
      </c>
      <c r="CT672" s="14" t="n">
        <v>4.41</v>
      </c>
      <c r="CU672" s="14" t="n">
        <v>15.162</v>
      </c>
    </row>
    <row r="673">
      <c r="A673" s="14" t="inlineStr">
        <is>
          <t>SMR2022</t>
        </is>
      </c>
      <c r="B673" s="14" t="inlineStr">
        <is>
          <t>SMR</t>
        </is>
      </c>
      <c r="C673" s="14" t="inlineStr">
        <is>
          <t>SMR</t>
        </is>
      </c>
      <c r="D673" s="14" t="inlineStr">
        <is>
          <t>San Marino</t>
        </is>
      </c>
      <c r="E673" s="14" t="n">
        <v>2022</v>
      </c>
      <c r="F673" s="14" t="n">
        <v>0</v>
      </c>
      <c r="G673" s="14" t="n">
        <v>7.077</v>
      </c>
      <c r="H673" s="14" t="n">
        <v>1.235</v>
      </c>
      <c r="I673" s="14" t="n">
        <v>0</v>
      </c>
      <c r="J673" s="14" t="n">
        <v>7.077</v>
      </c>
      <c r="K673" s="14" t="n">
        <v>0</v>
      </c>
      <c r="L673" s="14" t="n">
        <v>1</v>
      </c>
      <c r="M673" s="14" t="n">
        <v>9.782999999999999</v>
      </c>
      <c r="N673" s="14" t="n">
        <v>3.704</v>
      </c>
      <c r="O673" s="14" t="n">
        <v>0</v>
      </c>
      <c r="P673" s="14" t="n">
        <v>9.782999999999999</v>
      </c>
      <c r="Q673" s="14" t="n">
        <v>0</v>
      </c>
      <c r="R673" s="14" t="n">
        <v>1</v>
      </c>
      <c r="S673" s="14" t="n">
        <v>13.25</v>
      </c>
      <c r="T673" s="14" t="n">
        <v>7.408</v>
      </c>
      <c r="U673" s="14" t="n">
        <v>0</v>
      </c>
      <c r="V673" s="14" t="n">
        <v>13.25</v>
      </c>
      <c r="W673" s="14" t="n">
        <v>0</v>
      </c>
      <c r="X673" s="14" t="n">
        <v>1</v>
      </c>
      <c r="Y673" s="14" t="n">
        <v>32.56</v>
      </c>
      <c r="Z673" s="14" t="n">
        <v>4.401</v>
      </c>
      <c r="AA673" s="14" t="n">
        <v>0</v>
      </c>
      <c r="AB673" s="14" t="n">
        <v>32.56</v>
      </c>
      <c r="AC673" s="14" t="n">
        <v>0</v>
      </c>
      <c r="AD673" s="14" t="n">
        <v>1</v>
      </c>
      <c r="AE673" s="14" t="n">
        <v>33.795</v>
      </c>
      <c r="AF673" s="14" t="n">
        <v>7.902</v>
      </c>
      <c r="AG673" s="14" t="n">
        <v>0</v>
      </c>
      <c r="AH673" s="14" t="n">
        <v>33.795</v>
      </c>
      <c r="AI673" s="14" t="n">
        <v>0</v>
      </c>
      <c r="AJ673" s="14" t="n">
        <v>1</v>
      </c>
      <c r="AK673" s="14" t="n">
        <v>41.203</v>
      </c>
      <c r="AL673" s="14" t="n">
        <v>21.945</v>
      </c>
      <c r="AM673" s="14" t="n">
        <v>0</v>
      </c>
      <c r="AN673" s="14" t="n">
        <v>41.203</v>
      </c>
      <c r="AO673" s="14" t="n">
        <v>0</v>
      </c>
      <c r="AP673" s="14" t="n">
        <v>1</v>
      </c>
      <c r="AQ673" s="14" t="n">
        <v>0.861</v>
      </c>
      <c r="AR673" s="14" t="n">
        <v>0.123</v>
      </c>
      <c r="AS673" s="14" t="n">
        <v>0</v>
      </c>
      <c r="AT673" s="14" t="n">
        <v>0.861</v>
      </c>
      <c r="AU673" s="14" t="n">
        <v>0</v>
      </c>
      <c r="AV673" s="14" t="n">
        <v>1</v>
      </c>
      <c r="AW673" s="14" t="n">
        <v>0.986</v>
      </c>
      <c r="AX673" s="14" t="n">
        <v>0.123</v>
      </c>
      <c r="AY673" s="14" t="n">
        <v>0</v>
      </c>
      <c r="AZ673" s="14" t="n">
        <v>0.986</v>
      </c>
      <c r="BA673" s="14" t="n">
        <v>0</v>
      </c>
      <c r="BB673" s="14" t="n">
        <v>1</v>
      </c>
      <c r="BC673" s="14" t="n">
        <v>0.598</v>
      </c>
      <c r="BD673" s="14" t="n">
        <v>0.123</v>
      </c>
      <c r="BE673" s="14" t="n">
        <v>0</v>
      </c>
      <c r="BF673" s="14" t="n">
        <v>0.598</v>
      </c>
      <c r="BG673" s="14" t="n">
        <v>0</v>
      </c>
      <c r="BH673" s="14" t="n">
        <v>1</v>
      </c>
      <c r="BI673" s="14" t="n">
        <v>0.612</v>
      </c>
      <c r="BJ673" s="14" t="n">
        <v>0.123</v>
      </c>
      <c r="BK673" s="14" t="n">
        <v>0</v>
      </c>
      <c r="BL673" s="14" t="n">
        <v>0.612</v>
      </c>
      <c r="BM673" s="14" t="n">
        <v>0</v>
      </c>
      <c r="BN673" s="14" t="n">
        <v>1</v>
      </c>
      <c r="BO673" s="14" t="n">
        <v>0</v>
      </c>
      <c r="BP673" s="14" t="n">
        <v>0</v>
      </c>
      <c r="BQ673" s="14" t="n">
        <v>0</v>
      </c>
      <c r="BR673" s="14" t="n">
        <v>0</v>
      </c>
      <c r="BS673" s="14" t="n">
        <v>1</v>
      </c>
      <c r="BT673" s="14" t="n">
        <v>0</v>
      </c>
      <c r="BU673" s="14" t="n">
        <v>0</v>
      </c>
      <c r="BV673" s="14" t="n">
        <v>0</v>
      </c>
      <c r="BW673" s="14" t="n">
        <v>0</v>
      </c>
      <c r="BX673" s="14" t="n">
        <v>1</v>
      </c>
      <c r="BY673" s="14" t="n">
        <v>12.729</v>
      </c>
      <c r="BZ673" s="14" t="n">
        <v>0</v>
      </c>
      <c r="CA673" s="14" t="n">
        <v>12.729</v>
      </c>
      <c r="CB673" s="14" t="n">
        <v>0</v>
      </c>
      <c r="CC673" s="14" t="n">
        <v>97.90000000000001</v>
      </c>
      <c r="CD673" s="14" t="n">
        <v>7.95</v>
      </c>
      <c r="CE673" s="14" t="n">
        <v>0</v>
      </c>
      <c r="CF673" s="14" t="n">
        <v>97.90000000000001</v>
      </c>
      <c r="CG673" s="14" t="n">
        <v>0</v>
      </c>
      <c r="CH673" s="14" t="n">
        <v>1</v>
      </c>
      <c r="CI673" s="14" t="n">
        <v>0</v>
      </c>
      <c r="CJ673" s="14" t="n">
        <v>0</v>
      </c>
      <c r="CK673" s="14" t="n">
        <v>0</v>
      </c>
      <c r="CL673" s="14" t="n">
        <v>0</v>
      </c>
      <c r="CM673" s="14" t="n">
        <v>0</v>
      </c>
      <c r="CN673" s="14" t="n">
        <v>0</v>
      </c>
      <c r="CO673" s="14" t="n">
        <v>0</v>
      </c>
      <c r="CP673" s="14" t="n">
        <v>0</v>
      </c>
      <c r="CQ673" s="14" t="n">
        <v>1.294</v>
      </c>
      <c r="CR673" s="14" t="n">
        <v>0</v>
      </c>
      <c r="CS673" s="14" t="n">
        <v>5.158</v>
      </c>
      <c r="CT673" s="14" t="n">
        <v>5.842</v>
      </c>
      <c r="CU673" s="14" t="n">
        <v>31.326</v>
      </c>
    </row>
    <row r="674">
      <c r="A674" s="14" t="inlineStr">
        <is>
          <t>SMR2023</t>
        </is>
      </c>
      <c r="B674" s="14" t="inlineStr">
        <is>
          <t>SMR</t>
        </is>
      </c>
      <c r="C674" s="14" t="inlineStr">
        <is>
          <t>SMR</t>
        </is>
      </c>
      <c r="D674" s="14" t="inlineStr">
        <is>
          <t>San Marino</t>
        </is>
      </c>
      <c r="E674" s="14" t="n">
        <v>2023</v>
      </c>
      <c r="F674" s="14" t="n">
        <v>0</v>
      </c>
      <c r="G674" s="14" t="n">
        <v>4.752</v>
      </c>
      <c r="H674" s="14" t="n">
        <v>1.286</v>
      </c>
      <c r="I674" s="14" t="n">
        <v>0</v>
      </c>
      <c r="J674" s="14" t="n">
        <v>4.752</v>
      </c>
      <c r="K674" s="14" t="n">
        <v>0</v>
      </c>
      <c r="L674" s="14" t="n">
        <v>1</v>
      </c>
      <c r="M674" s="14" t="n">
        <v>7.886</v>
      </c>
      <c r="N674" s="14" t="n">
        <v>3.857</v>
      </c>
      <c r="O674" s="14" t="n">
        <v>0</v>
      </c>
      <c r="P674" s="14" t="n">
        <v>7.886</v>
      </c>
      <c r="Q674" s="14" t="n">
        <v>0</v>
      </c>
      <c r="R674" s="14" t="n">
        <v>1</v>
      </c>
      <c r="S674" s="14" t="n">
        <v>11.18</v>
      </c>
      <c r="T674" s="14" t="n">
        <v>7.714</v>
      </c>
      <c r="U674" s="14" t="n">
        <v>0</v>
      </c>
      <c r="V674" s="14" t="n">
        <v>11.18</v>
      </c>
      <c r="W674" s="14" t="n">
        <v>0</v>
      </c>
      <c r="X674" s="14" t="n">
        <v>1</v>
      </c>
      <c r="Y674" s="14" t="n">
        <v>12.908</v>
      </c>
      <c r="Z674" s="14" t="n">
        <v>1.745</v>
      </c>
      <c r="AA674" s="14" t="n">
        <v>0</v>
      </c>
      <c r="AB674" s="14" t="n">
        <v>12.908</v>
      </c>
      <c r="AC674" s="14" t="n">
        <v>0</v>
      </c>
      <c r="AD674" s="14" t="n">
        <v>1</v>
      </c>
      <c r="AE674" s="14" t="n">
        <v>14.194</v>
      </c>
      <c r="AF674" s="14" t="n">
        <v>3.319</v>
      </c>
      <c r="AG674" s="14" t="n">
        <v>0</v>
      </c>
      <c r="AH674" s="14" t="n">
        <v>14.194</v>
      </c>
      <c r="AI674" s="14" t="n">
        <v>0</v>
      </c>
      <c r="AJ674" s="14" t="n">
        <v>1</v>
      </c>
      <c r="AK674" s="14" t="n">
        <v>21.908</v>
      </c>
      <c r="AL674" s="14" t="n">
        <v>11.668</v>
      </c>
      <c r="AM674" s="14" t="n">
        <v>0</v>
      </c>
      <c r="AN674" s="14" t="n">
        <v>21.908</v>
      </c>
      <c r="AO674" s="14" t="n">
        <v>0</v>
      </c>
      <c r="AP674" s="14" t="n">
        <v>1</v>
      </c>
      <c r="AQ674" s="14" t="n">
        <v>0.76</v>
      </c>
      <c r="AR674" s="14" t="n">
        <v>0.129</v>
      </c>
      <c r="AS674" s="14" t="n">
        <v>0</v>
      </c>
      <c r="AT674" s="14" t="n">
        <v>0.76</v>
      </c>
      <c r="AU674" s="14" t="n">
        <v>0</v>
      </c>
      <c r="AV674" s="14" t="n">
        <v>1</v>
      </c>
      <c r="AW674" s="14" t="n">
        <v>0.8110000000000001</v>
      </c>
      <c r="AX674" s="14" t="n">
        <v>0.129</v>
      </c>
      <c r="AY674" s="14" t="n">
        <v>0</v>
      </c>
      <c r="AZ674" s="14" t="n">
        <v>0.8110000000000001</v>
      </c>
      <c r="BA674" s="14" t="n">
        <v>0</v>
      </c>
      <c r="BB674" s="14" t="n">
        <v>1</v>
      </c>
      <c r="BC674" s="14" t="n">
        <v>0.535</v>
      </c>
      <c r="BD674" s="14" t="n">
        <v>0.129</v>
      </c>
      <c r="BE674" s="14" t="n">
        <v>0</v>
      </c>
      <c r="BF674" s="14" t="n">
        <v>0.535</v>
      </c>
      <c r="BG674" s="14" t="n">
        <v>0</v>
      </c>
      <c r="BH674" s="14" t="n">
        <v>1</v>
      </c>
      <c r="BI674" s="14" t="n">
        <v>0.579</v>
      </c>
      <c r="BJ674" s="14" t="n">
        <v>0.129</v>
      </c>
      <c r="BK674" s="14" t="n">
        <v>0</v>
      </c>
      <c r="BL674" s="14" t="n">
        <v>0.579</v>
      </c>
      <c r="BM674" s="14" t="n">
        <v>0</v>
      </c>
      <c r="BN674" s="14" t="n">
        <v>1</v>
      </c>
      <c r="BO674" s="14" t="n">
        <v>0</v>
      </c>
      <c r="BP674" s="14" t="n">
        <v>0</v>
      </c>
      <c r="BQ674" s="14" t="n">
        <v>0</v>
      </c>
      <c r="BR674" s="14" t="n">
        <v>0</v>
      </c>
      <c r="BS674" s="14" t="n">
        <v>1</v>
      </c>
      <c r="BT674" s="14" t="n">
        <v>0</v>
      </c>
      <c r="BU674" s="14" t="n">
        <v>0</v>
      </c>
      <c r="BV674" s="14" t="n">
        <v>0</v>
      </c>
      <c r="BW674" s="14" t="n">
        <v>0</v>
      </c>
      <c r="BX674" s="14" t="n">
        <v>1</v>
      </c>
      <c r="BY674" s="14" t="n">
        <v>13.254</v>
      </c>
      <c r="BZ674" s="14" t="n">
        <v>0</v>
      </c>
      <c r="CA674" s="14" t="n">
        <v>13.254</v>
      </c>
      <c r="CB674" s="14" t="n">
        <v>0</v>
      </c>
      <c r="CC674" s="14" t="n">
        <v>83.248</v>
      </c>
      <c r="CD674" s="14" t="n">
        <v>7.95</v>
      </c>
      <c r="CE674" s="14" t="n">
        <v>0</v>
      </c>
      <c r="CF674" s="14" t="n">
        <v>83.248</v>
      </c>
      <c r="CG674" s="14" t="n">
        <v>0</v>
      </c>
      <c r="CH674" s="14" t="n">
        <v>1</v>
      </c>
      <c r="CI674" s="14" t="n">
        <v>0</v>
      </c>
      <c r="CJ674" s="14" t="n">
        <v>0</v>
      </c>
      <c r="CK674" s="14" t="n">
        <v>0</v>
      </c>
      <c r="CL674" s="14" t="n">
        <v>0</v>
      </c>
      <c r="CM674" s="14" t="n">
        <v>0</v>
      </c>
      <c r="CN674" s="14" t="n">
        <v>0</v>
      </c>
      <c r="CO674" s="14" t="n">
        <v>0</v>
      </c>
      <c r="CP674" s="14" t="n">
        <v>0</v>
      </c>
      <c r="CQ674" s="14" t="n">
        <v>1.348</v>
      </c>
      <c r="CR674" s="14" t="n">
        <v>0</v>
      </c>
      <c r="CS674" s="14" t="n">
        <v>5.37</v>
      </c>
      <c r="CT674" s="14" t="n">
        <v>3.466</v>
      </c>
      <c r="CU674" s="14" t="n">
        <v>11.622</v>
      </c>
    </row>
    <row r="675">
      <c r="A675" s="14" t="inlineStr">
        <is>
          <t>SMR2024</t>
        </is>
      </c>
      <c r="B675" s="14" t="inlineStr">
        <is>
          <t>SMR</t>
        </is>
      </c>
      <c r="C675" s="14" t="inlineStr">
        <is>
          <t>SMR</t>
        </is>
      </c>
      <c r="D675" s="14" t="inlineStr">
        <is>
          <t>San Marino</t>
        </is>
      </c>
      <c r="E675" s="14" t="n">
        <v>2024</v>
      </c>
      <c r="F675" s="14" t="n">
        <v>0</v>
      </c>
      <c r="G675" s="14" t="n">
        <v>4.351</v>
      </c>
      <c r="H675" s="14" t="n">
        <v>1.324</v>
      </c>
      <c r="I675" s="14" t="n">
        <v>0</v>
      </c>
      <c r="J675" s="14" t="n">
        <v>4.351</v>
      </c>
      <c r="K675" s="14" t="n">
        <v>0</v>
      </c>
      <c r="L675" s="14" t="n">
        <v>1</v>
      </c>
      <c r="M675" s="14" t="n">
        <v>7.124</v>
      </c>
      <c r="N675" s="14" t="n">
        <v>3.971</v>
      </c>
      <c r="O675" s="14" t="n">
        <v>0</v>
      </c>
      <c r="P675" s="14" t="n">
        <v>7.124</v>
      </c>
      <c r="Q675" s="14" t="n">
        <v>0</v>
      </c>
      <c r="R675" s="14" t="n">
        <v>1</v>
      </c>
      <c r="S675" s="14" t="n">
        <v>10.969</v>
      </c>
      <c r="T675" s="14" t="n">
        <v>7.942</v>
      </c>
      <c r="U675" s="14" t="n">
        <v>0</v>
      </c>
      <c r="V675" s="14" t="n">
        <v>10.969</v>
      </c>
      <c r="W675" s="14" t="n">
        <v>0</v>
      </c>
      <c r="X675" s="14" t="n">
        <v>1</v>
      </c>
      <c r="Y675" s="14" t="n">
        <v>11.492</v>
      </c>
      <c r="Z675" s="14" t="n">
        <v>1.553</v>
      </c>
      <c r="AA675" s="14" t="n">
        <v>0</v>
      </c>
      <c r="AB675" s="14" t="n">
        <v>11.492</v>
      </c>
      <c r="AC675" s="14" t="n">
        <v>0</v>
      </c>
      <c r="AD675" s="14" t="n">
        <v>1</v>
      </c>
      <c r="AE675" s="14" t="n">
        <v>12.815</v>
      </c>
      <c r="AF675" s="14" t="n">
        <v>2.997</v>
      </c>
      <c r="AG675" s="14" t="n">
        <v>0</v>
      </c>
      <c r="AH675" s="14" t="n">
        <v>12.815</v>
      </c>
      <c r="AI675" s="14" t="n">
        <v>0</v>
      </c>
      <c r="AJ675" s="14" t="n">
        <v>1</v>
      </c>
      <c r="AK675" s="14" t="n">
        <v>20.757</v>
      </c>
      <c r="AL675" s="14" t="n">
        <v>11.055</v>
      </c>
      <c r="AM675" s="14" t="n">
        <v>0</v>
      </c>
      <c r="AN675" s="14" t="n">
        <v>20.757</v>
      </c>
      <c r="AO675" s="14" t="n">
        <v>0</v>
      </c>
      <c r="AP675" s="14" t="n">
        <v>1</v>
      </c>
      <c r="AQ675" s="14" t="n">
        <v>0.724</v>
      </c>
      <c r="AR675" s="14" t="n">
        <v>0.132</v>
      </c>
      <c r="AS675" s="14" t="n">
        <v>0</v>
      </c>
      <c r="AT675" s="14" t="n">
        <v>0.724</v>
      </c>
      <c r="AU675" s="14" t="n">
        <v>0</v>
      </c>
      <c r="AV675" s="14" t="n">
        <v>1</v>
      </c>
      <c r="AW675" s="14" t="n">
        <v>0.75</v>
      </c>
      <c r="AX675" s="14" t="n">
        <v>0.132</v>
      </c>
      <c r="AY675" s="14" t="n">
        <v>0</v>
      </c>
      <c r="AZ675" s="14" t="n">
        <v>0.75</v>
      </c>
      <c r="BA675" s="14" t="n">
        <v>0</v>
      </c>
      <c r="BB675" s="14" t="n">
        <v>1</v>
      </c>
      <c r="BC675" s="14" t="n">
        <v>0.513</v>
      </c>
      <c r="BD675" s="14" t="n">
        <v>0.132</v>
      </c>
      <c r="BE675" s="14" t="n">
        <v>0</v>
      </c>
      <c r="BF675" s="14" t="n">
        <v>0.513</v>
      </c>
      <c r="BG675" s="14" t="n">
        <v>0</v>
      </c>
      <c r="BH675" s="14" t="n">
        <v>1</v>
      </c>
      <c r="BI675" s="14" t="n">
        <v>0.591</v>
      </c>
      <c r="BJ675" s="14" t="n">
        <v>0.132</v>
      </c>
      <c r="BK675" s="14" t="n">
        <v>0</v>
      </c>
      <c r="BL675" s="14" t="n">
        <v>0.591</v>
      </c>
      <c r="BM675" s="14" t="n">
        <v>0</v>
      </c>
      <c r="BN675" s="14" t="n">
        <v>1</v>
      </c>
      <c r="BO675" s="14" t="n">
        <v>0</v>
      </c>
      <c r="BP675" s="14" t="n">
        <v>0</v>
      </c>
      <c r="BQ675" s="14" t="n">
        <v>0</v>
      </c>
      <c r="BR675" s="14" t="n">
        <v>0</v>
      </c>
      <c r="BS675" s="14" t="n">
        <v>1</v>
      </c>
      <c r="BT675" s="14" t="n">
        <v>0</v>
      </c>
      <c r="BU675" s="14" t="n">
        <v>0</v>
      </c>
      <c r="BV675" s="14" t="n">
        <v>0</v>
      </c>
      <c r="BW675" s="14" t="n">
        <v>0</v>
      </c>
      <c r="BX675" s="14" t="n">
        <v>1</v>
      </c>
      <c r="BY675" s="14" t="n">
        <v>13.646</v>
      </c>
      <c r="BZ675" s="14" t="n">
        <v>0</v>
      </c>
      <c r="CA675" s="14" t="n">
        <v>13.646</v>
      </c>
      <c r="CB675" s="14" t="n">
        <v>0</v>
      </c>
      <c r="CC675" s="14" t="n">
        <v>82.58799999999999</v>
      </c>
      <c r="CD675" s="14" t="n">
        <v>7.95</v>
      </c>
      <c r="CE675" s="14" t="n">
        <v>0</v>
      </c>
      <c r="CF675" s="14" t="n">
        <v>82.58799999999999</v>
      </c>
      <c r="CG675" s="14" t="n">
        <v>0</v>
      </c>
      <c r="CH675" s="14" t="n">
        <v>1</v>
      </c>
      <c r="CI675" s="14" t="n">
        <v>0</v>
      </c>
      <c r="CJ675" s="14" t="n">
        <v>0</v>
      </c>
      <c r="CK675" s="14" t="n">
        <v>0</v>
      </c>
      <c r="CL675" s="14" t="n">
        <v>0</v>
      </c>
      <c r="CM675" s="14" t="n">
        <v>0</v>
      </c>
      <c r="CN675" s="14" t="n">
        <v>0</v>
      </c>
      <c r="CO675" s="14" t="n">
        <v>0</v>
      </c>
      <c r="CP675" s="14" t="n">
        <v>0</v>
      </c>
      <c r="CQ675" s="14" t="n">
        <v>1.387</v>
      </c>
      <c r="CR675" s="14" t="n">
        <v>0</v>
      </c>
      <c r="CS675" s="14" t="n">
        <v>5.529</v>
      </c>
      <c r="CT675" s="14" t="n">
        <v>3.027</v>
      </c>
      <c r="CU675" s="14" t="n">
        <v>10.168</v>
      </c>
    </row>
    <row r="676">
      <c r="A676" s="14" t="inlineStr">
        <is>
          <t>SAU2021</t>
        </is>
      </c>
      <c r="B676" s="14" t="inlineStr">
        <is>
          <t>SAU</t>
        </is>
      </c>
      <c r="C676" s="14" t="inlineStr">
        <is>
          <t>SAU</t>
        </is>
      </c>
      <c r="D676" s="14" t="inlineStr">
        <is>
          <t>Saudi Arabia</t>
        </is>
      </c>
      <c r="E676" s="14" t="n">
        <v>2021</v>
      </c>
      <c r="F676" s="14" t="n">
        <v>0.15</v>
      </c>
      <c r="G676" s="14" t="n">
        <v>5.897</v>
      </c>
      <c r="H676" s="14" t="n">
        <v>1.143</v>
      </c>
      <c r="I676" s="14" t="n">
        <v>0.238</v>
      </c>
      <c r="J676" s="14" t="n">
        <v>6.134</v>
      </c>
      <c r="K676" s="14" t="n">
        <v>0</v>
      </c>
      <c r="L676" s="14" t="n">
        <v>1</v>
      </c>
      <c r="M676" s="14" t="n">
        <v>7.964</v>
      </c>
      <c r="N676" s="14" t="n">
        <v>3.43</v>
      </c>
      <c r="O676" s="14" t="n">
        <v>0.227</v>
      </c>
      <c r="P676" s="14" t="n">
        <v>8.191000000000001</v>
      </c>
      <c r="Q676" s="14" t="n">
        <v>0</v>
      </c>
      <c r="R676" s="14" t="n">
        <v>1</v>
      </c>
      <c r="S676" s="14" t="n">
        <v>11.613</v>
      </c>
      <c r="T676" s="14" t="n">
        <v>6.86</v>
      </c>
      <c r="U676" s="14" t="n">
        <v>0.238</v>
      </c>
      <c r="V676" s="14" t="n">
        <v>13.629</v>
      </c>
      <c r="W676" s="14" t="n">
        <v>0.15</v>
      </c>
      <c r="X676" s="14" t="n">
        <v>1</v>
      </c>
      <c r="Y676" s="14" t="n">
        <v>4.013</v>
      </c>
      <c r="Z676" s="14" t="n">
        <v>0.364</v>
      </c>
      <c r="AA676" s="14" t="n">
        <v>-2.553</v>
      </c>
      <c r="AB676" s="14" t="n">
        <v>1.46</v>
      </c>
      <c r="AC676" s="14" t="n">
        <v>0</v>
      </c>
      <c r="AD676" s="14" t="n">
        <v>0</v>
      </c>
      <c r="AE676" s="14" t="n">
        <v>4.584</v>
      </c>
      <c r="AF676" s="14" t="n">
        <v>0.748</v>
      </c>
      <c r="AG676" s="14" t="n">
        <v>-3.355</v>
      </c>
      <c r="AH676" s="14" t="n">
        <v>1.229</v>
      </c>
      <c r="AI676" s="14" t="n">
        <v>0</v>
      </c>
      <c r="AJ676" s="14" t="n">
        <v>0</v>
      </c>
      <c r="AK676" s="14" t="n">
        <v>8.013999999999999</v>
      </c>
      <c r="AL676" s="14" t="n">
        <v>3.369</v>
      </c>
      <c r="AM676" s="14" t="n">
        <v>-3.326</v>
      </c>
      <c r="AN676" s="14" t="n">
        <v>4.689</v>
      </c>
      <c r="AO676" s="14" t="n">
        <v>0</v>
      </c>
      <c r="AP676" s="14" t="n">
        <v>0</v>
      </c>
      <c r="AQ676" s="14" t="n">
        <v>0.621</v>
      </c>
      <c r="AR676" s="14" t="n">
        <v>0.114</v>
      </c>
      <c r="AS676" s="14" t="n">
        <v>-0.11</v>
      </c>
      <c r="AT676" s="14" t="n">
        <v>0.587</v>
      </c>
      <c r="AU676" s="14" t="n">
        <v>0</v>
      </c>
      <c r="AV676" s="14" t="n">
        <v>0</v>
      </c>
      <c r="AW676" s="14" t="n">
        <v>0.593</v>
      </c>
      <c r="AX676" s="14" t="n">
        <v>0.114</v>
      </c>
      <c r="AY676" s="14" t="n">
        <v>-0.473</v>
      </c>
      <c r="AZ676" s="14" t="n">
        <v>0.139</v>
      </c>
      <c r="BA676" s="14" t="n">
        <v>0</v>
      </c>
      <c r="BB676" s="14" t="n">
        <v>0</v>
      </c>
      <c r="BC676" s="14" t="n">
        <v>0.44</v>
      </c>
      <c r="BD676" s="14" t="n">
        <v>0.114</v>
      </c>
      <c r="BE676" s="14" t="n">
        <v>-0.266</v>
      </c>
      <c r="BF676" s="14" t="n">
        <v>0.2</v>
      </c>
      <c r="BG676" s="14" t="n">
        <v>0</v>
      </c>
      <c r="BH676" s="14" t="n">
        <v>0</v>
      </c>
      <c r="BI676" s="14" t="n">
        <v>0.5600000000000001</v>
      </c>
      <c r="BJ676" s="14" t="n">
        <v>0.114</v>
      </c>
      <c r="BK676" s="14" t="n">
        <v>-0.398</v>
      </c>
      <c r="BL676" s="14" t="n">
        <v>0.187</v>
      </c>
      <c r="BM676" s="14" t="n">
        <v>0</v>
      </c>
      <c r="BN676" s="14" t="n">
        <v>0</v>
      </c>
      <c r="BO676" s="14" t="n">
        <v>0</v>
      </c>
      <c r="BP676" s="14" t="n">
        <v>-0.036</v>
      </c>
      <c r="BQ676" s="14" t="n">
        <v>0.048</v>
      </c>
      <c r="BR676" s="14" t="n">
        <v>0</v>
      </c>
      <c r="BS676" s="14" t="n">
        <v>0</v>
      </c>
      <c r="BT676" s="14" t="n">
        <v>0</v>
      </c>
      <c r="BU676" s="14" t="n">
        <v>-0.036</v>
      </c>
      <c r="BV676" s="14" t="n">
        <v>0.048</v>
      </c>
      <c r="BW676" s="14" t="n">
        <v>0</v>
      </c>
      <c r="BX676" s="14" t="n">
        <v>0.333</v>
      </c>
      <c r="BY676" s="14" t="n">
        <v>11.787</v>
      </c>
      <c r="BZ676" s="14" t="n">
        <v>0</v>
      </c>
      <c r="CA676" s="14" t="n">
        <v>11.787</v>
      </c>
      <c r="CB676" s="14" t="n">
        <v>0</v>
      </c>
      <c r="CC676" s="14" t="n">
        <v>81.69499999999999</v>
      </c>
      <c r="CD676" s="14" t="n">
        <v>7.95</v>
      </c>
      <c r="CE676" s="14" t="n">
        <v>-55.887</v>
      </c>
      <c r="CF676" s="14" t="n">
        <v>29.68</v>
      </c>
      <c r="CG676" s="14" t="n">
        <v>0</v>
      </c>
      <c r="CH676" s="14" t="n">
        <v>0</v>
      </c>
      <c r="CI676" s="14" t="n">
        <v>0</v>
      </c>
      <c r="CJ676" s="14" t="n">
        <v>0</v>
      </c>
      <c r="CK676" s="14" t="n">
        <v>0</v>
      </c>
      <c r="CL676" s="14" t="n">
        <v>0</v>
      </c>
      <c r="CM676" s="14" t="n">
        <v>0</v>
      </c>
      <c r="CN676" s="14" t="n">
        <v>0</v>
      </c>
      <c r="CO676" s="14" t="n">
        <v>0</v>
      </c>
      <c r="CP676" s="14" t="n">
        <v>0</v>
      </c>
      <c r="CQ676" s="14" t="n">
        <v>1.198</v>
      </c>
      <c r="CR676" s="14" t="n">
        <v>1</v>
      </c>
      <c r="CS676" s="14" t="n">
        <v>3.441</v>
      </c>
      <c r="CT676" s="14" t="n">
        <v>4.753</v>
      </c>
      <c r="CU676" s="14" t="n">
        <v>14.162</v>
      </c>
    </row>
    <row r="677">
      <c r="A677" s="14" t="inlineStr">
        <is>
          <t>SAU2022</t>
        </is>
      </c>
      <c r="B677" s="14" t="inlineStr">
        <is>
          <t>SAU</t>
        </is>
      </c>
      <c r="C677" s="14" t="inlineStr">
        <is>
          <t>SAU</t>
        </is>
      </c>
      <c r="D677" s="14" t="inlineStr">
        <is>
          <t>Saudi Arabia</t>
        </is>
      </c>
      <c r="E677" s="14" t="n">
        <v>2022</v>
      </c>
      <c r="F677" s="14" t="n">
        <v>0.15</v>
      </c>
      <c r="G677" s="14" t="n">
        <v>11.72</v>
      </c>
      <c r="H677" s="14" t="n">
        <v>1.235</v>
      </c>
      <c r="I677" s="14" t="n">
        <v>0.5659999999999999</v>
      </c>
      <c r="J677" s="14" t="n">
        <v>12.286</v>
      </c>
      <c r="K677" s="14" t="n">
        <v>0</v>
      </c>
      <c r="L677" s="14" t="n">
        <v>1</v>
      </c>
      <c r="M677" s="14" t="n">
        <v>9.782999999999999</v>
      </c>
      <c r="N677" s="14" t="n">
        <v>3.704</v>
      </c>
      <c r="O677" s="14" t="n">
        <v>0.328</v>
      </c>
      <c r="P677" s="14" t="n">
        <v>10.111</v>
      </c>
      <c r="Q677" s="14" t="n">
        <v>0</v>
      </c>
      <c r="R677" s="14" t="n">
        <v>1</v>
      </c>
      <c r="S677" s="14" t="n">
        <v>17.893</v>
      </c>
      <c r="T677" s="14" t="n">
        <v>7.408</v>
      </c>
      <c r="U677" s="14" t="n">
        <v>0.771</v>
      </c>
      <c r="V677" s="14" t="n">
        <v>21.228</v>
      </c>
      <c r="W677" s="14" t="n">
        <v>0.15</v>
      </c>
      <c r="X677" s="14" t="n">
        <v>1</v>
      </c>
      <c r="Y677" s="14" t="n">
        <v>4.334</v>
      </c>
      <c r="Z677" s="14" t="n">
        <v>0.393</v>
      </c>
      <c r="AA677" s="14" t="n">
        <v>-2.88</v>
      </c>
      <c r="AB677" s="14" t="n">
        <v>1.454</v>
      </c>
      <c r="AC677" s="14" t="n">
        <v>0</v>
      </c>
      <c r="AD677" s="14" t="n">
        <v>0</v>
      </c>
      <c r="AE677" s="14" t="n">
        <v>4.951</v>
      </c>
      <c r="AF677" s="14" t="n">
        <v>0.8080000000000001</v>
      </c>
      <c r="AG677" s="14" t="n">
        <v>-3.721</v>
      </c>
      <c r="AH677" s="14" t="n">
        <v>1.229</v>
      </c>
      <c r="AI677" s="14" t="n">
        <v>0</v>
      </c>
      <c r="AJ677" s="14" t="n">
        <v>0</v>
      </c>
      <c r="AK677" s="14" t="n">
        <v>8.654999999999999</v>
      </c>
      <c r="AL677" s="14" t="n">
        <v>3.639</v>
      </c>
      <c r="AM677" s="14" t="n">
        <v>-3.592</v>
      </c>
      <c r="AN677" s="14" t="n">
        <v>5.063</v>
      </c>
      <c r="AO677" s="14" t="n">
        <v>0</v>
      </c>
      <c r="AP677" s="14" t="n">
        <v>0</v>
      </c>
      <c r="AQ677" s="14" t="n">
        <v>0.847</v>
      </c>
      <c r="AR677" s="14" t="n">
        <v>0.123</v>
      </c>
      <c r="AS677" s="14" t="n">
        <v>-0.306</v>
      </c>
      <c r="AT677" s="14" t="n">
        <v>0.621</v>
      </c>
      <c r="AU677" s="14" t="n">
        <v>0</v>
      </c>
      <c r="AV677" s="14" t="n">
        <v>0</v>
      </c>
      <c r="AW677" s="14" t="n">
        <v>0.947</v>
      </c>
      <c r="AX677" s="14" t="n">
        <v>0.123</v>
      </c>
      <c r="AY677" s="14" t="n">
        <v>-0.801</v>
      </c>
      <c r="AZ677" s="14" t="n">
        <v>0.168</v>
      </c>
      <c r="BA677" s="14" t="n">
        <v>0</v>
      </c>
      <c r="BB677" s="14" t="n">
        <v>0</v>
      </c>
      <c r="BC677" s="14" t="n">
        <v>0.589</v>
      </c>
      <c r="BD677" s="14" t="n">
        <v>0.123</v>
      </c>
      <c r="BE677" s="14" t="n">
        <v>-0.394</v>
      </c>
      <c r="BF677" s="14" t="n">
        <v>0.223</v>
      </c>
      <c r="BG677" s="14" t="n">
        <v>0</v>
      </c>
      <c r="BH677" s="14" t="n">
        <v>0</v>
      </c>
      <c r="BI677" s="14" t="n">
        <v>0.6889999999999999</v>
      </c>
      <c r="BJ677" s="14" t="n">
        <v>0.123</v>
      </c>
      <c r="BK677" s="14" t="n">
        <v>-0.512</v>
      </c>
      <c r="BL677" s="14" t="n">
        <v>0.204</v>
      </c>
      <c r="BM677" s="14" t="n">
        <v>0</v>
      </c>
      <c r="BN677" s="14" t="n">
        <v>0</v>
      </c>
      <c r="BO677" s="14" t="n">
        <v>0</v>
      </c>
      <c r="BP677" s="14" t="n">
        <v>-0.036</v>
      </c>
      <c r="BQ677" s="14" t="n">
        <v>0.048</v>
      </c>
      <c r="BR677" s="14" t="n">
        <v>0</v>
      </c>
      <c r="BS677" s="14" t="n">
        <v>0</v>
      </c>
      <c r="BT677" s="14" t="n">
        <v>0</v>
      </c>
      <c r="BU677" s="14" t="n">
        <v>-0.036</v>
      </c>
      <c r="BV677" s="14" t="n">
        <v>0.064</v>
      </c>
      <c r="BW677" s="14" t="n">
        <v>0</v>
      </c>
      <c r="BX677" s="14" t="n">
        <v>0.333</v>
      </c>
      <c r="BY677" s="14" t="n">
        <v>12.729</v>
      </c>
      <c r="BZ677" s="14" t="n">
        <v>0</v>
      </c>
      <c r="CA677" s="14" t="n">
        <v>12.729</v>
      </c>
      <c r="CB677" s="14" t="n">
        <v>0</v>
      </c>
      <c r="CC677" s="14" t="n">
        <v>102.477</v>
      </c>
      <c r="CD677" s="14" t="n">
        <v>7.95</v>
      </c>
      <c r="CE677" s="14" t="n">
        <v>-74.36199999999999</v>
      </c>
      <c r="CF677" s="14" t="n">
        <v>32.331</v>
      </c>
      <c r="CG677" s="14" t="n">
        <v>0</v>
      </c>
      <c r="CH677" s="14" t="n">
        <v>0</v>
      </c>
      <c r="CI677" s="14" t="n">
        <v>0</v>
      </c>
      <c r="CJ677" s="14" t="n">
        <v>0</v>
      </c>
      <c r="CK677" s="14" t="n">
        <v>0</v>
      </c>
      <c r="CL677" s="14" t="n">
        <v>0</v>
      </c>
      <c r="CM677" s="14" t="n">
        <v>0</v>
      </c>
      <c r="CN677" s="14" t="n">
        <v>0</v>
      </c>
      <c r="CO677" s="14" t="n">
        <v>0</v>
      </c>
      <c r="CP677" s="14" t="n">
        <v>0</v>
      </c>
      <c r="CQ677" s="14" t="n">
        <v>1.294</v>
      </c>
      <c r="CR677" s="14" t="n">
        <v>1</v>
      </c>
      <c r="CS677" s="14" t="n">
        <v>3.716</v>
      </c>
      <c r="CT677" s="14" t="n">
        <v>10.485</v>
      </c>
      <c r="CU677" s="14" t="n">
        <v>30.326</v>
      </c>
    </row>
    <row r="678">
      <c r="A678" s="14" t="inlineStr">
        <is>
          <t>SAU2023</t>
        </is>
      </c>
      <c r="B678" s="14" t="inlineStr">
        <is>
          <t>SAU</t>
        </is>
      </c>
      <c r="C678" s="14" t="inlineStr">
        <is>
          <t>SAU</t>
        </is>
      </c>
      <c r="D678" s="14" t="inlineStr">
        <is>
          <t>Saudi Arabia</t>
        </is>
      </c>
      <c r="E678" s="14" t="n">
        <v>2023</v>
      </c>
      <c r="F678" s="14" t="n">
        <v>0.15</v>
      </c>
      <c r="G678" s="14" t="n">
        <v>6.147</v>
      </c>
      <c r="H678" s="14" t="n">
        <v>1.286</v>
      </c>
      <c r="I678" s="14" t="n">
        <v>0.273</v>
      </c>
      <c r="J678" s="14" t="n">
        <v>6.42</v>
      </c>
      <c r="K678" s="14" t="n">
        <v>0</v>
      </c>
      <c r="L678" s="14" t="n">
        <v>1</v>
      </c>
      <c r="M678" s="14" t="n">
        <v>7.886</v>
      </c>
      <c r="N678" s="14" t="n">
        <v>3.857</v>
      </c>
      <c r="O678" s="14" t="n">
        <v>0.227</v>
      </c>
      <c r="P678" s="14" t="n">
        <v>8.113</v>
      </c>
      <c r="Q678" s="14" t="n">
        <v>0</v>
      </c>
      <c r="R678" s="14" t="n">
        <v>1</v>
      </c>
      <c r="S678" s="14" t="n">
        <v>12.575</v>
      </c>
      <c r="T678" s="14" t="n">
        <v>7.714</v>
      </c>
      <c r="U678" s="14" t="n">
        <v>0.487</v>
      </c>
      <c r="V678" s="14" t="n">
        <v>14.776</v>
      </c>
      <c r="W678" s="14" t="n">
        <v>0.15</v>
      </c>
      <c r="X678" s="14" t="n">
        <v>1</v>
      </c>
      <c r="Y678" s="14" t="n">
        <v>4.512</v>
      </c>
      <c r="Z678" s="14" t="n">
        <v>0.409</v>
      </c>
      <c r="AA678" s="14" t="n">
        <v>-3.047</v>
      </c>
      <c r="AB678" s="14" t="n">
        <v>1.466</v>
      </c>
      <c r="AC678" s="14" t="n">
        <v>0</v>
      </c>
      <c r="AD678" s="14" t="n">
        <v>0</v>
      </c>
      <c r="AE678" s="14" t="n">
        <v>5.155</v>
      </c>
      <c r="AF678" s="14" t="n">
        <v>0.841</v>
      </c>
      <c r="AG678" s="14" t="n">
        <v>-3.926</v>
      </c>
      <c r="AH678" s="14" t="n">
        <v>1.229</v>
      </c>
      <c r="AI678" s="14" t="n">
        <v>0</v>
      </c>
      <c r="AJ678" s="14" t="n">
        <v>0</v>
      </c>
      <c r="AK678" s="14" t="n">
        <v>9.012</v>
      </c>
      <c r="AL678" s="14" t="n">
        <v>3.789</v>
      </c>
      <c r="AM678" s="14" t="n">
        <v>-3.74</v>
      </c>
      <c r="AN678" s="14" t="n">
        <v>5.272</v>
      </c>
      <c r="AO678" s="14" t="n">
        <v>0</v>
      </c>
      <c r="AP678" s="14" t="n">
        <v>0</v>
      </c>
      <c r="AQ678" s="14" t="n">
        <v>0.749</v>
      </c>
      <c r="AR678" s="14" t="n">
        <v>0.129</v>
      </c>
      <c r="AS678" s="14" t="n">
        <v>-0.209</v>
      </c>
      <c r="AT678" s="14" t="n">
        <v>0.621</v>
      </c>
      <c r="AU678" s="14" t="n">
        <v>0</v>
      </c>
      <c r="AV678" s="14" t="n">
        <v>0</v>
      </c>
      <c r="AW678" s="14" t="n">
        <v>0.783</v>
      </c>
      <c r="AX678" s="14" t="n">
        <v>0.129</v>
      </c>
      <c r="AY678" s="14" t="n">
        <v>-0.609</v>
      </c>
      <c r="AZ678" s="14" t="n">
        <v>0.2</v>
      </c>
      <c r="BA678" s="14" t="n">
        <v>0</v>
      </c>
      <c r="BB678" s="14" t="n">
        <v>0</v>
      </c>
      <c r="BC678" s="14" t="n">
        <v>0.527</v>
      </c>
      <c r="BD678" s="14" t="n">
        <v>0.129</v>
      </c>
      <c r="BE678" s="14" t="n">
        <v>-0.312</v>
      </c>
      <c r="BF678" s="14" t="n">
        <v>0.248</v>
      </c>
      <c r="BG678" s="14" t="n">
        <v>0</v>
      </c>
      <c r="BH678" s="14" t="n">
        <v>0</v>
      </c>
      <c r="BI678" s="14" t="n">
        <v>0.64</v>
      </c>
      <c r="BJ678" s="14" t="n">
        <v>0.129</v>
      </c>
      <c r="BK678" s="14" t="n">
        <v>-0.436</v>
      </c>
      <c r="BL678" s="14" t="n">
        <v>0.235</v>
      </c>
      <c r="BM678" s="14" t="n">
        <v>0</v>
      </c>
      <c r="BN678" s="14" t="n">
        <v>0</v>
      </c>
      <c r="BO678" s="14" t="n">
        <v>0</v>
      </c>
      <c r="BP678" s="14" t="n">
        <v>-0.036</v>
      </c>
      <c r="BQ678" s="14" t="n">
        <v>0.048</v>
      </c>
      <c r="BR678" s="14" t="n">
        <v>0</v>
      </c>
      <c r="BS678" s="14" t="n">
        <v>0</v>
      </c>
      <c r="BT678" s="14" t="n">
        <v>0</v>
      </c>
      <c r="BU678" s="14" t="n">
        <v>-0.036</v>
      </c>
      <c r="BV678" s="14" t="n">
        <v>0.064</v>
      </c>
      <c r="BW678" s="14" t="n">
        <v>0</v>
      </c>
      <c r="BX678" s="14" t="n">
        <v>0.333</v>
      </c>
      <c r="BY678" s="14" t="n">
        <v>13.254</v>
      </c>
      <c r="BZ678" s="14" t="n">
        <v>0</v>
      </c>
      <c r="CA678" s="14" t="n">
        <v>13.254</v>
      </c>
      <c r="CB678" s="14" t="n">
        <v>0</v>
      </c>
      <c r="CC678" s="14" t="n">
        <v>87.07899999999999</v>
      </c>
      <c r="CD678" s="14" t="n">
        <v>7.95</v>
      </c>
      <c r="CE678" s="14" t="n">
        <v>-54.713</v>
      </c>
      <c r="CF678" s="14" t="n">
        <v>37.221</v>
      </c>
      <c r="CG678" s="14" t="n">
        <v>0</v>
      </c>
      <c r="CH678" s="14" t="n">
        <v>0</v>
      </c>
      <c r="CI678" s="14" t="n">
        <v>0</v>
      </c>
      <c r="CJ678" s="14" t="n">
        <v>0</v>
      </c>
      <c r="CK678" s="14" t="n">
        <v>0</v>
      </c>
      <c r="CL678" s="14" t="n">
        <v>0</v>
      </c>
      <c r="CM678" s="14" t="n">
        <v>0</v>
      </c>
      <c r="CN678" s="14" t="n">
        <v>0</v>
      </c>
      <c r="CO678" s="14" t="n">
        <v>0</v>
      </c>
      <c r="CP678" s="14" t="n">
        <v>0</v>
      </c>
      <c r="CQ678" s="14" t="n">
        <v>1.348</v>
      </c>
      <c r="CR678" s="14" t="n">
        <v>1</v>
      </c>
      <c r="CS678" s="14" t="n">
        <v>3.87</v>
      </c>
      <c r="CT678" s="14" t="n">
        <v>4.861</v>
      </c>
      <c r="CU678" s="14" t="n">
        <v>10.622</v>
      </c>
    </row>
    <row r="679">
      <c r="A679" s="14" t="inlineStr">
        <is>
          <t>SAU2024</t>
        </is>
      </c>
      <c r="B679" s="14" t="inlineStr">
        <is>
          <t>SAU</t>
        </is>
      </c>
      <c r="C679" s="14" t="inlineStr">
        <is>
          <t>SAU</t>
        </is>
      </c>
      <c r="D679" s="14" t="inlineStr">
        <is>
          <t>Saudi Arabia</t>
        </is>
      </c>
      <c r="E679" s="14" t="n">
        <v>2024</v>
      </c>
      <c r="F679" s="14" t="n">
        <v>0.15</v>
      </c>
      <c r="G679" s="14" t="n">
        <v>5.575</v>
      </c>
      <c r="H679" s="14" t="n">
        <v>1.324</v>
      </c>
      <c r="I679" s="14" t="n">
        <v>0.213</v>
      </c>
      <c r="J679" s="14" t="n">
        <v>5.787</v>
      </c>
      <c r="K679" s="14" t="n">
        <v>0</v>
      </c>
      <c r="L679" s="14" t="n">
        <v>1</v>
      </c>
      <c r="M679" s="14" t="n">
        <v>7.124</v>
      </c>
      <c r="N679" s="14" t="n">
        <v>3.971</v>
      </c>
      <c r="O679" s="14" t="n">
        <v>0.158</v>
      </c>
      <c r="P679" s="14" t="n">
        <v>7.281</v>
      </c>
      <c r="Q679" s="14" t="n">
        <v>0</v>
      </c>
      <c r="R679" s="14" t="n">
        <v>1</v>
      </c>
      <c r="S679" s="14" t="n">
        <v>12.193</v>
      </c>
      <c r="T679" s="14" t="n">
        <v>7.942</v>
      </c>
      <c r="U679" s="14" t="n">
        <v>0.466</v>
      </c>
      <c r="V679" s="14" t="n">
        <v>14.266</v>
      </c>
      <c r="W679" s="14" t="n">
        <v>0.15</v>
      </c>
      <c r="X679" s="14" t="n">
        <v>1</v>
      </c>
      <c r="Y679" s="14" t="n">
        <v>4.646</v>
      </c>
      <c r="Z679" s="14" t="n">
        <v>0.421</v>
      </c>
      <c r="AA679" s="14" t="n">
        <v>-3.137</v>
      </c>
      <c r="AB679" s="14" t="n">
        <v>1.509</v>
      </c>
      <c r="AC679" s="14" t="n">
        <v>0</v>
      </c>
      <c r="AD679" s="14" t="n">
        <v>0</v>
      </c>
      <c r="AE679" s="14" t="n">
        <v>5.307</v>
      </c>
      <c r="AF679" s="14" t="n">
        <v>0.866</v>
      </c>
      <c r="AG679" s="14" t="n">
        <v>-4.042</v>
      </c>
      <c r="AH679" s="14" t="n">
        <v>1.266</v>
      </c>
      <c r="AI679" s="14" t="n">
        <v>0</v>
      </c>
      <c r="AJ679" s="14" t="n">
        <v>0</v>
      </c>
      <c r="AK679" s="14" t="n">
        <v>9.278</v>
      </c>
      <c r="AL679" s="14" t="n">
        <v>3.901</v>
      </c>
      <c r="AM679" s="14" t="n">
        <v>-3.969</v>
      </c>
      <c r="AN679" s="14" t="n">
        <v>5.309</v>
      </c>
      <c r="AO679" s="14" t="n">
        <v>0</v>
      </c>
      <c r="AP679" s="14" t="n">
        <v>0</v>
      </c>
      <c r="AQ679" s="14" t="n">
        <v>0.72</v>
      </c>
      <c r="AR679" s="14" t="n">
        <v>0.132</v>
      </c>
      <c r="AS679" s="14" t="n">
        <v>-0.18</v>
      </c>
      <c r="AT679" s="14" t="n">
        <v>0.621</v>
      </c>
      <c r="AU679" s="14" t="n">
        <v>0</v>
      </c>
      <c r="AV679" s="14" t="n">
        <v>0</v>
      </c>
      <c r="AW679" s="14" t="n">
        <v>0.734</v>
      </c>
      <c r="AX679" s="14" t="n">
        <v>0.132</v>
      </c>
      <c r="AY679" s="14" t="n">
        <v>-0.467</v>
      </c>
      <c r="AZ679" s="14" t="n">
        <v>0.307</v>
      </c>
      <c r="BA679" s="14" t="n">
        <v>0</v>
      </c>
      <c r="BB679" s="14" t="n">
        <v>0</v>
      </c>
      <c r="BC679" s="14" t="n">
        <v>0.51</v>
      </c>
      <c r="BD679" s="14" t="n">
        <v>0.132</v>
      </c>
      <c r="BE679" s="14" t="n">
        <v>-0.278</v>
      </c>
      <c r="BF679" s="14" t="n">
        <v>0.267</v>
      </c>
      <c r="BG679" s="14" t="n">
        <v>0</v>
      </c>
      <c r="BH679" s="14" t="n">
        <v>0</v>
      </c>
      <c r="BI679" s="14" t="n">
        <v>0.652</v>
      </c>
      <c r="BJ679" s="14" t="n">
        <v>0.132</v>
      </c>
      <c r="BK679" s="14" t="n">
        <v>-0.382</v>
      </c>
      <c r="BL679" s="14" t="n">
        <v>0.31</v>
      </c>
      <c r="BM679" s="14" t="n">
        <v>0</v>
      </c>
      <c r="BN679" s="14" t="n">
        <v>0</v>
      </c>
      <c r="BO679" s="14" t="n">
        <v>0</v>
      </c>
      <c r="BP679" s="14" t="n">
        <v>-0.037</v>
      </c>
      <c r="BQ679" s="14" t="n">
        <v>0.048</v>
      </c>
      <c r="BR679" s="14" t="n">
        <v>0</v>
      </c>
      <c r="BS679" s="14" t="n">
        <v>0</v>
      </c>
      <c r="BT679" s="14" t="n">
        <v>0</v>
      </c>
      <c r="BU679" s="14" t="n">
        <v>-0.037</v>
      </c>
      <c r="BV679" s="14" t="n">
        <v>0.057</v>
      </c>
      <c r="BW679" s="14" t="n">
        <v>0</v>
      </c>
      <c r="BX679" s="14" t="n">
        <v>0.333</v>
      </c>
      <c r="BY679" s="14" t="n">
        <v>13.646</v>
      </c>
      <c r="BZ679" s="14" t="n">
        <v>0</v>
      </c>
      <c r="CA679" s="14" t="n">
        <v>13.646</v>
      </c>
      <c r="CB679" s="14" t="n">
        <v>0</v>
      </c>
      <c r="CC679" s="14" t="n">
        <v>86.38500000000001</v>
      </c>
      <c r="CD679" s="14" t="n">
        <v>7.95</v>
      </c>
      <c r="CE679" s="14" t="n">
        <v>-37.7</v>
      </c>
      <c r="CF679" s="14" t="n">
        <v>55.988</v>
      </c>
      <c r="CG679" s="14" t="n">
        <v>0</v>
      </c>
      <c r="CH679" s="14" t="n">
        <v>0</v>
      </c>
      <c r="CI679" s="14" t="n">
        <v>0</v>
      </c>
      <c r="CJ679" s="14" t="n">
        <v>0</v>
      </c>
      <c r="CK679" s="14" t="n">
        <v>0</v>
      </c>
      <c r="CL679" s="14" t="n">
        <v>0</v>
      </c>
      <c r="CM679" s="14" t="n">
        <v>0</v>
      </c>
      <c r="CN679" s="14" t="n">
        <v>0</v>
      </c>
      <c r="CO679" s="14" t="n">
        <v>0</v>
      </c>
      <c r="CP679" s="14" t="n">
        <v>0</v>
      </c>
      <c r="CQ679" s="14" t="n">
        <v>1.387</v>
      </c>
      <c r="CR679" s="14" t="n">
        <v>1</v>
      </c>
      <c r="CS679" s="14" t="n">
        <v>3.984</v>
      </c>
      <c r="CT679" s="14" t="n">
        <v>4.251</v>
      </c>
      <c r="CU679" s="14" t="n">
        <v>9.167999999999999</v>
      </c>
    </row>
    <row r="680">
      <c r="A680" s="14" t="inlineStr">
        <is>
          <t>SEN2021</t>
        </is>
      </c>
      <c r="B680" s="14" t="inlineStr">
        <is>
          <t>SEN</t>
        </is>
      </c>
      <c r="C680" s="14" t="inlineStr">
        <is>
          <t>SEN</t>
        </is>
      </c>
      <c r="D680" s="14" t="inlineStr">
        <is>
          <t>Senegal</t>
        </is>
      </c>
      <c r="E680" s="14" t="n">
        <v>2021</v>
      </c>
      <c r="F680" s="14" t="n">
        <v>0.18</v>
      </c>
      <c r="G680" s="14" t="n">
        <v>5.897</v>
      </c>
      <c r="H680" s="14" t="n">
        <v>1.143</v>
      </c>
      <c r="I680" s="14" t="n">
        <v>0</v>
      </c>
      <c r="J680" s="14" t="n">
        <v>5.897</v>
      </c>
      <c r="K680" s="14" t="n">
        <v>0</v>
      </c>
      <c r="L680" s="14" t="n">
        <v>1</v>
      </c>
      <c r="M680" s="14" t="n">
        <v>7.964</v>
      </c>
      <c r="N680" s="14" t="n">
        <v>3.43</v>
      </c>
      <c r="O680" s="14" t="n">
        <v>0</v>
      </c>
      <c r="P680" s="14" t="n">
        <v>7.964</v>
      </c>
      <c r="Q680" s="14" t="n">
        <v>0</v>
      </c>
      <c r="R680" s="14" t="n">
        <v>1</v>
      </c>
      <c r="S680" s="14" t="n">
        <v>11.613</v>
      </c>
      <c r="T680" s="14" t="n">
        <v>6.86</v>
      </c>
      <c r="U680" s="14" t="n">
        <v>0</v>
      </c>
      <c r="V680" s="14" t="n">
        <v>13.704</v>
      </c>
      <c r="W680" s="14" t="n">
        <v>0.18</v>
      </c>
      <c r="X680" s="14" t="n">
        <v>1</v>
      </c>
      <c r="Y680" s="14" t="n">
        <v>4.848</v>
      </c>
      <c r="Z680" s="14" t="n">
        <v>0.356</v>
      </c>
      <c r="AA680" s="14" t="n">
        <v>0</v>
      </c>
      <c r="AB680" s="14" t="n">
        <v>4.848</v>
      </c>
      <c r="AC680" s="14" t="n">
        <v>0</v>
      </c>
      <c r="AD680" s="14" t="n">
        <v>1</v>
      </c>
      <c r="AE680" s="14" t="n">
        <v>5.42</v>
      </c>
      <c r="AF680" s="14" t="n">
        <v>0.733</v>
      </c>
      <c r="AG680" s="14" t="n">
        <v>0</v>
      </c>
      <c r="AH680" s="14" t="n">
        <v>5.42</v>
      </c>
      <c r="AI680" s="14" t="n">
        <v>0</v>
      </c>
      <c r="AJ680" s="14" t="n">
        <v>1</v>
      </c>
      <c r="AK680" s="14" t="n">
        <v>8.85</v>
      </c>
      <c r="AL680" s="14" t="n">
        <v>3.288</v>
      </c>
      <c r="AM680" s="14" t="n">
        <v>0</v>
      </c>
      <c r="AN680" s="14" t="n">
        <v>10.443</v>
      </c>
      <c r="AO680" s="14" t="n">
        <v>0.18</v>
      </c>
      <c r="AP680" s="14" t="n">
        <v>1</v>
      </c>
      <c r="AQ680" s="14" t="n">
        <v>0.619</v>
      </c>
      <c r="AR680" s="14" t="n">
        <v>0.114</v>
      </c>
      <c r="AS680" s="14" t="n">
        <v>0.469</v>
      </c>
      <c r="AT680" s="14" t="n">
        <v>1.284</v>
      </c>
      <c r="AU680" s="14" t="n">
        <v>0.18</v>
      </c>
      <c r="AV680" s="14" t="n">
        <v>1</v>
      </c>
      <c r="AW680" s="14" t="n">
        <v>0.599</v>
      </c>
      <c r="AX680" s="14" t="n">
        <v>0.114</v>
      </c>
      <c r="AY680" s="14" t="n">
        <v>0.401</v>
      </c>
      <c r="AZ680" s="14" t="n">
        <v>1.18</v>
      </c>
      <c r="BA680" s="14" t="n">
        <v>0.18</v>
      </c>
      <c r="BB680" s="14" t="n">
        <v>1</v>
      </c>
      <c r="BC680" s="14" t="n">
        <v>0.439</v>
      </c>
      <c r="BD680" s="14" t="n">
        <v>0.114</v>
      </c>
      <c r="BE680" s="14" t="n">
        <v>0.034</v>
      </c>
      <c r="BF680" s="14" t="n">
        <v>0.5580000000000001</v>
      </c>
      <c r="BG680" s="14" t="n">
        <v>0.18</v>
      </c>
      <c r="BH680" s="14" t="n">
        <v>1</v>
      </c>
      <c r="BI680" s="14" t="n">
        <v>0.505</v>
      </c>
      <c r="BJ680" s="14" t="n">
        <v>0.114</v>
      </c>
      <c r="BK680" s="14" t="n">
        <v>0.122</v>
      </c>
      <c r="BL680" s="14" t="n">
        <v>0.74</v>
      </c>
      <c r="BM680" s="14" t="n">
        <v>0.18</v>
      </c>
      <c r="BN680" s="14" t="n">
        <v>1</v>
      </c>
      <c r="BO680" s="14" t="n">
        <v>0</v>
      </c>
      <c r="BP680" s="14" t="n">
        <v>0</v>
      </c>
      <c r="BQ680" s="14" t="n">
        <v>0.153</v>
      </c>
      <c r="BR680" s="14" t="n">
        <v>0</v>
      </c>
      <c r="BS680" s="14" t="n">
        <v>0.667</v>
      </c>
      <c r="BT680" s="14" t="n">
        <v>0</v>
      </c>
      <c r="BU680" s="14" t="n">
        <v>0</v>
      </c>
      <c r="BV680" s="14" t="n">
        <v>0.207</v>
      </c>
      <c r="BW680" s="14" t="n">
        <v>0.18</v>
      </c>
      <c r="BX680" s="14" t="n">
        <v>0.833</v>
      </c>
      <c r="BY680" s="14" t="n">
        <v>11.787</v>
      </c>
      <c r="BZ680" s="14" t="n">
        <v>0</v>
      </c>
      <c r="CA680" s="14" t="n">
        <v>11.787</v>
      </c>
      <c r="CB680" s="14" t="n">
        <v>0</v>
      </c>
      <c r="CC680" s="14" t="n">
        <v>78.125</v>
      </c>
      <c r="CD680" s="14" t="n">
        <v>7.95</v>
      </c>
      <c r="CE680" s="14" t="n">
        <v>3.819</v>
      </c>
      <c r="CF680" s="14" t="n">
        <v>96.694</v>
      </c>
      <c r="CG680" s="14" t="n">
        <v>0.18</v>
      </c>
      <c r="CH680" s="14" t="n">
        <v>1</v>
      </c>
      <c r="CI680" s="14" t="n">
        <v>0</v>
      </c>
      <c r="CJ680" s="14" t="n">
        <v>0</v>
      </c>
      <c r="CK680" s="14" t="n">
        <v>0</v>
      </c>
      <c r="CL680" s="14" t="n">
        <v>0</v>
      </c>
      <c r="CM680" s="14" t="n">
        <v>0</v>
      </c>
      <c r="CN680" s="14" t="n">
        <v>0</v>
      </c>
      <c r="CO680" s="14" t="n">
        <v>0</v>
      </c>
      <c r="CP680" s="14" t="n">
        <v>0</v>
      </c>
      <c r="CQ680" s="14" t="n">
        <v>1.198</v>
      </c>
      <c r="CR680" s="14" t="n">
        <v>1</v>
      </c>
      <c r="CS680" s="14" t="n">
        <v>4.276</v>
      </c>
      <c r="CT680" s="14" t="n">
        <v>4.753</v>
      </c>
      <c r="CU680" s="14" t="n">
        <v>15.162</v>
      </c>
    </row>
    <row r="681">
      <c r="A681" s="14" t="inlineStr">
        <is>
          <t>SEN2022</t>
        </is>
      </c>
      <c r="B681" s="14" t="inlineStr">
        <is>
          <t>SEN</t>
        </is>
      </c>
      <c r="C681" s="14" t="inlineStr">
        <is>
          <t>SEN</t>
        </is>
      </c>
      <c r="D681" s="14" t="inlineStr">
        <is>
          <t>Senegal</t>
        </is>
      </c>
      <c r="E681" s="14" t="n">
        <v>2022</v>
      </c>
      <c r="F681" s="14" t="n">
        <v>0.18</v>
      </c>
      <c r="G681" s="14" t="n">
        <v>11.72</v>
      </c>
      <c r="H681" s="14" t="n">
        <v>1.235</v>
      </c>
      <c r="I681" s="14" t="n">
        <v>0</v>
      </c>
      <c r="J681" s="14" t="n">
        <v>11.72</v>
      </c>
      <c r="K681" s="14" t="n">
        <v>0</v>
      </c>
      <c r="L681" s="14" t="n">
        <v>1</v>
      </c>
      <c r="M681" s="14" t="n">
        <v>9.782999999999999</v>
      </c>
      <c r="N681" s="14" t="n">
        <v>3.704</v>
      </c>
      <c r="O681" s="14" t="n">
        <v>0</v>
      </c>
      <c r="P681" s="14" t="n">
        <v>9.782999999999999</v>
      </c>
      <c r="Q681" s="14" t="n">
        <v>0</v>
      </c>
      <c r="R681" s="14" t="n">
        <v>1</v>
      </c>
      <c r="S681" s="14" t="n">
        <v>17.893</v>
      </c>
      <c r="T681" s="14" t="n">
        <v>7.408</v>
      </c>
      <c r="U681" s="14" t="n">
        <v>0.238</v>
      </c>
      <c r="V681" s="14" t="n">
        <v>21.114</v>
      </c>
      <c r="W681" s="14" t="n">
        <v>0.18</v>
      </c>
      <c r="X681" s="14" t="n">
        <v>1</v>
      </c>
      <c r="Y681" s="14" t="n">
        <v>5.236</v>
      </c>
      <c r="Z681" s="14" t="n">
        <v>0.385</v>
      </c>
      <c r="AA681" s="14" t="n">
        <v>0</v>
      </c>
      <c r="AB681" s="14" t="n">
        <v>5.236</v>
      </c>
      <c r="AC681" s="14" t="n">
        <v>0</v>
      </c>
      <c r="AD681" s="14" t="n">
        <v>1</v>
      </c>
      <c r="AE681" s="14" t="n">
        <v>5.853</v>
      </c>
      <c r="AF681" s="14" t="n">
        <v>0.791</v>
      </c>
      <c r="AG681" s="14" t="n">
        <v>0</v>
      </c>
      <c r="AH681" s="14" t="n">
        <v>5.853</v>
      </c>
      <c r="AI681" s="14" t="n">
        <v>0</v>
      </c>
      <c r="AJ681" s="14" t="n">
        <v>1</v>
      </c>
      <c r="AK681" s="14" t="n">
        <v>9.557</v>
      </c>
      <c r="AL681" s="14" t="n">
        <v>3.55</v>
      </c>
      <c r="AM681" s="14" t="n">
        <v>0.127</v>
      </c>
      <c r="AN681" s="14" t="n">
        <v>11.277</v>
      </c>
      <c r="AO681" s="14" t="n">
        <v>0.18</v>
      </c>
      <c r="AP681" s="14" t="n">
        <v>1</v>
      </c>
      <c r="AQ681" s="14" t="n">
        <v>0.861</v>
      </c>
      <c r="AR681" s="14" t="n">
        <v>0.123</v>
      </c>
      <c r="AS681" s="14" t="n">
        <v>0.137</v>
      </c>
      <c r="AT681" s="14" t="n">
        <v>1.178</v>
      </c>
      <c r="AU681" s="14" t="n">
        <v>0.18</v>
      </c>
      <c r="AV681" s="14" t="n">
        <v>1</v>
      </c>
      <c r="AW681" s="14" t="n">
        <v>0.986</v>
      </c>
      <c r="AX681" s="14" t="n">
        <v>0.123</v>
      </c>
      <c r="AY681" s="14" t="n">
        <v>-0.096</v>
      </c>
      <c r="AZ681" s="14" t="n">
        <v>1.05</v>
      </c>
      <c r="BA681" s="14" t="n">
        <v>0.18</v>
      </c>
      <c r="BB681" s="14" t="n">
        <v>1</v>
      </c>
      <c r="BC681" s="14" t="n">
        <v>0.598</v>
      </c>
      <c r="BD681" s="14" t="n">
        <v>0.123</v>
      </c>
      <c r="BE681" s="14" t="n">
        <v>0.023</v>
      </c>
      <c r="BF681" s="14" t="n">
        <v>0.732</v>
      </c>
      <c r="BG681" s="14" t="n">
        <v>0.18</v>
      </c>
      <c r="BH681" s="14" t="n">
        <v>1</v>
      </c>
      <c r="BI681" s="14" t="n">
        <v>0.612</v>
      </c>
      <c r="BJ681" s="14" t="n">
        <v>0.123</v>
      </c>
      <c r="BK681" s="14" t="n">
        <v>-0.055</v>
      </c>
      <c r="BL681" s="14" t="n">
        <v>0.658</v>
      </c>
      <c r="BM681" s="14" t="n">
        <v>0.18</v>
      </c>
      <c r="BN681" s="14" t="n">
        <v>1</v>
      </c>
      <c r="BO681" s="14" t="n">
        <v>0</v>
      </c>
      <c r="BP681" s="14" t="n">
        <v>0</v>
      </c>
      <c r="BQ681" s="14" t="n">
        <v>0.136</v>
      </c>
      <c r="BR681" s="14" t="n">
        <v>0</v>
      </c>
      <c r="BS681" s="14" t="n">
        <v>0.667</v>
      </c>
      <c r="BT681" s="14" t="n">
        <v>0</v>
      </c>
      <c r="BU681" s="14" t="n">
        <v>0</v>
      </c>
      <c r="BV681" s="14" t="n">
        <v>0.184</v>
      </c>
      <c r="BW681" s="14" t="n">
        <v>0.18</v>
      </c>
      <c r="BX681" s="14" t="n">
        <v>0.833</v>
      </c>
      <c r="BY681" s="14" t="n">
        <v>12.729</v>
      </c>
      <c r="BZ681" s="14" t="n">
        <v>0</v>
      </c>
      <c r="CA681" s="14" t="n">
        <v>12.729</v>
      </c>
      <c r="CB681" s="14" t="n">
        <v>0</v>
      </c>
      <c r="CC681" s="14" t="n">
        <v>97.90000000000001</v>
      </c>
      <c r="CD681" s="14" t="n">
        <v>7.95</v>
      </c>
      <c r="CE681" s="14" t="n">
        <v>1.37</v>
      </c>
      <c r="CF681" s="14" t="n">
        <v>117.138</v>
      </c>
      <c r="CG681" s="14" t="n">
        <v>0.18</v>
      </c>
      <c r="CH681" s="14" t="n">
        <v>1</v>
      </c>
      <c r="CI681" s="14" t="n">
        <v>0</v>
      </c>
      <c r="CJ681" s="14" t="n">
        <v>0</v>
      </c>
      <c r="CK681" s="14" t="n">
        <v>0</v>
      </c>
      <c r="CL681" s="14" t="n">
        <v>0</v>
      </c>
      <c r="CM681" s="14" t="n">
        <v>0</v>
      </c>
      <c r="CN681" s="14" t="n">
        <v>0</v>
      </c>
      <c r="CO681" s="14" t="n">
        <v>0</v>
      </c>
      <c r="CP681" s="14" t="n">
        <v>0</v>
      </c>
      <c r="CQ681" s="14" t="n">
        <v>1.294</v>
      </c>
      <c r="CR681" s="14" t="n">
        <v>1</v>
      </c>
      <c r="CS681" s="14" t="n">
        <v>4.618</v>
      </c>
      <c r="CT681" s="14" t="n">
        <v>10.485</v>
      </c>
      <c r="CU681" s="14" t="n">
        <v>31.326</v>
      </c>
    </row>
    <row r="682">
      <c r="A682" s="14" t="inlineStr">
        <is>
          <t>SEN2023</t>
        </is>
      </c>
      <c r="B682" s="14" t="inlineStr">
        <is>
          <t>SEN</t>
        </is>
      </c>
      <c r="C682" s="14" t="inlineStr">
        <is>
          <t>SEN</t>
        </is>
      </c>
      <c r="D682" s="14" t="inlineStr">
        <is>
          <t>Senegal</t>
        </is>
      </c>
      <c r="E682" s="14" t="n">
        <v>2023</v>
      </c>
      <c r="F682" s="14" t="n">
        <v>0.18</v>
      </c>
      <c r="G682" s="14" t="n">
        <v>6.147</v>
      </c>
      <c r="H682" s="14" t="n">
        <v>1.286</v>
      </c>
      <c r="I682" s="14" t="n">
        <v>0</v>
      </c>
      <c r="J682" s="14" t="n">
        <v>6.147</v>
      </c>
      <c r="K682" s="14" t="n">
        <v>0</v>
      </c>
      <c r="L682" s="14" t="n">
        <v>1</v>
      </c>
      <c r="M682" s="14" t="n">
        <v>7.886</v>
      </c>
      <c r="N682" s="14" t="n">
        <v>3.857</v>
      </c>
      <c r="O682" s="14" t="n">
        <v>0</v>
      </c>
      <c r="P682" s="14" t="n">
        <v>7.886</v>
      </c>
      <c r="Q682" s="14" t="n">
        <v>0</v>
      </c>
      <c r="R682" s="14" t="n">
        <v>1</v>
      </c>
      <c r="S682" s="14" t="n">
        <v>12.575</v>
      </c>
      <c r="T682" s="14" t="n">
        <v>7.714</v>
      </c>
      <c r="U682" s="14" t="n">
        <v>0.251</v>
      </c>
      <c r="V682" s="14" t="n">
        <v>14.839</v>
      </c>
      <c r="W682" s="14" t="n">
        <v>0.18</v>
      </c>
      <c r="X682" s="14" t="n">
        <v>1</v>
      </c>
      <c r="Y682" s="14" t="n">
        <v>5.452</v>
      </c>
      <c r="Z682" s="14" t="n">
        <v>0.401</v>
      </c>
      <c r="AA682" s="14" t="n">
        <v>0</v>
      </c>
      <c r="AB682" s="14" t="n">
        <v>5.452</v>
      </c>
      <c r="AC682" s="14" t="n">
        <v>0</v>
      </c>
      <c r="AD682" s="14" t="n">
        <v>1</v>
      </c>
      <c r="AE682" s="14" t="n">
        <v>6.095</v>
      </c>
      <c r="AF682" s="14" t="n">
        <v>0.824</v>
      </c>
      <c r="AG682" s="14" t="n">
        <v>0</v>
      </c>
      <c r="AH682" s="14" t="n">
        <v>6.095</v>
      </c>
      <c r="AI682" s="14" t="n">
        <v>0</v>
      </c>
      <c r="AJ682" s="14" t="n">
        <v>1</v>
      </c>
      <c r="AK682" s="14" t="n">
        <v>9.952</v>
      </c>
      <c r="AL682" s="14" t="n">
        <v>3.697</v>
      </c>
      <c r="AM682" s="14" t="n">
        <v>0.198</v>
      </c>
      <c r="AN682" s="14" t="n">
        <v>11.743</v>
      </c>
      <c r="AO682" s="14" t="n">
        <v>0.18</v>
      </c>
      <c r="AP682" s="14" t="n">
        <v>1</v>
      </c>
      <c r="AQ682" s="14" t="n">
        <v>0.76</v>
      </c>
      <c r="AR682" s="14" t="n">
        <v>0.129</v>
      </c>
      <c r="AS682" s="14" t="n">
        <v>0.333</v>
      </c>
      <c r="AT682" s="14" t="n">
        <v>1.29</v>
      </c>
      <c r="AU682" s="14" t="n">
        <v>0.18</v>
      </c>
      <c r="AV682" s="14" t="n">
        <v>1</v>
      </c>
      <c r="AW682" s="14" t="n">
        <v>0.8110000000000001</v>
      </c>
      <c r="AX682" s="14" t="n">
        <v>0.129</v>
      </c>
      <c r="AY682" s="14" t="n">
        <v>0.242</v>
      </c>
      <c r="AZ682" s="14" t="n">
        <v>1.243</v>
      </c>
      <c r="BA682" s="14" t="n">
        <v>0.18</v>
      </c>
      <c r="BB682" s="14" t="n">
        <v>1</v>
      </c>
      <c r="BC682" s="14" t="n">
        <v>0.535</v>
      </c>
      <c r="BD682" s="14" t="n">
        <v>0.129</v>
      </c>
      <c r="BE682" s="14" t="n">
        <v>0</v>
      </c>
      <c r="BF682" s="14" t="n">
        <v>0.631</v>
      </c>
      <c r="BG682" s="14" t="n">
        <v>0.18</v>
      </c>
      <c r="BH682" s="14" t="n">
        <v>1</v>
      </c>
      <c r="BI682" s="14" t="n">
        <v>0.579</v>
      </c>
      <c r="BJ682" s="14" t="n">
        <v>0.129</v>
      </c>
      <c r="BK682" s="14" t="n">
        <v>-0.006</v>
      </c>
      <c r="BL682" s="14" t="n">
        <v>0.676</v>
      </c>
      <c r="BM682" s="14" t="n">
        <v>0.18</v>
      </c>
      <c r="BN682" s="14" t="n">
        <v>1</v>
      </c>
      <c r="BO682" s="14" t="n">
        <v>0</v>
      </c>
      <c r="BP682" s="14" t="n">
        <v>0</v>
      </c>
      <c r="BQ682" s="14" t="n">
        <v>0.13</v>
      </c>
      <c r="BR682" s="14" t="n">
        <v>0</v>
      </c>
      <c r="BS682" s="14" t="n">
        <v>0.667</v>
      </c>
      <c r="BT682" s="14" t="n">
        <v>0</v>
      </c>
      <c r="BU682" s="14" t="n">
        <v>0</v>
      </c>
      <c r="BV682" s="14" t="n">
        <v>0.192</v>
      </c>
      <c r="BW682" s="14" t="n">
        <v>0.18</v>
      </c>
      <c r="BX682" s="14" t="n">
        <v>0.833</v>
      </c>
      <c r="BY682" s="14" t="n">
        <v>13.254</v>
      </c>
      <c r="BZ682" s="14" t="n">
        <v>0</v>
      </c>
      <c r="CA682" s="14" t="n">
        <v>13.254</v>
      </c>
      <c r="CB682" s="14" t="n">
        <v>0</v>
      </c>
      <c r="CC682" s="14" t="n">
        <v>83.248</v>
      </c>
      <c r="CD682" s="14" t="n">
        <v>7.95</v>
      </c>
      <c r="CE682" s="14" t="n">
        <v>18.835</v>
      </c>
      <c r="CF682" s="14" t="n">
        <v>120.458</v>
      </c>
      <c r="CG682" s="14" t="n">
        <v>0.18</v>
      </c>
      <c r="CH682" s="14" t="n">
        <v>1</v>
      </c>
      <c r="CI682" s="14" t="n">
        <v>0</v>
      </c>
      <c r="CJ682" s="14" t="n">
        <v>0</v>
      </c>
      <c r="CK682" s="14" t="n">
        <v>0</v>
      </c>
      <c r="CL682" s="14" t="n">
        <v>0</v>
      </c>
      <c r="CM682" s="14" t="n">
        <v>0</v>
      </c>
      <c r="CN682" s="14" t="n">
        <v>0</v>
      </c>
      <c r="CO682" s="14" t="n">
        <v>0</v>
      </c>
      <c r="CP682" s="14" t="n">
        <v>0</v>
      </c>
      <c r="CQ682" s="14" t="n">
        <v>1.348</v>
      </c>
      <c r="CR682" s="14" t="n">
        <v>1</v>
      </c>
      <c r="CS682" s="14" t="n">
        <v>4.809</v>
      </c>
      <c r="CT682" s="14" t="n">
        <v>4.861</v>
      </c>
      <c r="CU682" s="14" t="n">
        <v>11.622</v>
      </c>
    </row>
    <row r="683">
      <c r="A683" s="14" t="inlineStr">
        <is>
          <t>SEN2024</t>
        </is>
      </c>
      <c r="B683" s="14" t="inlineStr">
        <is>
          <t>SEN</t>
        </is>
      </c>
      <c r="C683" s="14" t="inlineStr">
        <is>
          <t>SEN</t>
        </is>
      </c>
      <c r="D683" s="14" t="inlineStr">
        <is>
          <t>Senegal</t>
        </is>
      </c>
      <c r="E683" s="14" t="n">
        <v>2024</v>
      </c>
      <c r="F683" s="14" t="n">
        <v>0.18</v>
      </c>
      <c r="G683" s="14" t="n">
        <v>5.575</v>
      </c>
      <c r="H683" s="14" t="n">
        <v>1.324</v>
      </c>
      <c r="I683" s="14" t="n">
        <v>0</v>
      </c>
      <c r="J683" s="14" t="n">
        <v>5.575</v>
      </c>
      <c r="K683" s="14" t="n">
        <v>0</v>
      </c>
      <c r="L683" s="14" t="n">
        <v>1</v>
      </c>
      <c r="M683" s="14" t="n">
        <v>7.124</v>
      </c>
      <c r="N683" s="14" t="n">
        <v>3.971</v>
      </c>
      <c r="O683" s="14" t="n">
        <v>0</v>
      </c>
      <c r="P683" s="14" t="n">
        <v>7.124</v>
      </c>
      <c r="Q683" s="14" t="n">
        <v>0</v>
      </c>
      <c r="R683" s="14" t="n">
        <v>1</v>
      </c>
      <c r="S683" s="14" t="n">
        <v>12.193</v>
      </c>
      <c r="T683" s="14" t="n">
        <v>7.942</v>
      </c>
      <c r="U683" s="14" t="n">
        <v>0.299</v>
      </c>
      <c r="V683" s="14" t="n">
        <v>14.388</v>
      </c>
      <c r="W683" s="14" t="n">
        <v>0.18</v>
      </c>
      <c r="X683" s="14" t="n">
        <v>1</v>
      </c>
      <c r="Y683" s="14" t="n">
        <v>5.613</v>
      </c>
      <c r="Z683" s="14" t="n">
        <v>0.413</v>
      </c>
      <c r="AA683" s="14" t="n">
        <v>0</v>
      </c>
      <c r="AB683" s="14" t="n">
        <v>5.613</v>
      </c>
      <c r="AC683" s="14" t="n">
        <v>0</v>
      </c>
      <c r="AD683" s="14" t="n">
        <v>1</v>
      </c>
      <c r="AE683" s="14" t="n">
        <v>6.274</v>
      </c>
      <c r="AF683" s="14" t="n">
        <v>0.848</v>
      </c>
      <c r="AG683" s="14" t="n">
        <v>0</v>
      </c>
      <c r="AH683" s="14" t="n">
        <v>6.274</v>
      </c>
      <c r="AI683" s="14" t="n">
        <v>0</v>
      </c>
      <c r="AJ683" s="14" t="n">
        <v>1</v>
      </c>
      <c r="AK683" s="14" t="n">
        <v>10.245</v>
      </c>
      <c r="AL683" s="14" t="n">
        <v>3.806</v>
      </c>
      <c r="AM683" s="14" t="n">
        <v>0.251</v>
      </c>
      <c r="AN683" s="14" t="n">
        <v>12.089</v>
      </c>
      <c r="AO683" s="14" t="n">
        <v>0.18</v>
      </c>
      <c r="AP683" s="14" t="n">
        <v>1</v>
      </c>
      <c r="AQ683" s="14" t="n">
        <v>0.724</v>
      </c>
      <c r="AR683" s="14" t="n">
        <v>0.132</v>
      </c>
      <c r="AS683" s="14" t="n">
        <v>-0.022</v>
      </c>
      <c r="AT683" s="14" t="n">
        <v>0.829</v>
      </c>
      <c r="AU683" s="14" t="n">
        <v>0.18</v>
      </c>
      <c r="AV683" s="14" t="n">
        <v>1</v>
      </c>
      <c r="AW683" s="14" t="n">
        <v>0.75</v>
      </c>
      <c r="AX683" s="14" t="n">
        <v>0.132</v>
      </c>
      <c r="AY683" s="14" t="n">
        <v>0.304</v>
      </c>
      <c r="AZ683" s="14" t="n">
        <v>1.244</v>
      </c>
      <c r="BA683" s="14" t="n">
        <v>0.18</v>
      </c>
      <c r="BB683" s="14" t="n">
        <v>1</v>
      </c>
      <c r="BC683" s="14" t="n">
        <v>0.513</v>
      </c>
      <c r="BD683" s="14" t="n">
        <v>0.132</v>
      </c>
      <c r="BE683" s="14" t="n">
        <v>0.022</v>
      </c>
      <c r="BF683" s="14" t="n">
        <v>0.631</v>
      </c>
      <c r="BG683" s="14" t="n">
        <v>0.18</v>
      </c>
      <c r="BH683" s="14" t="n">
        <v>1</v>
      </c>
      <c r="BI683" s="14" t="n">
        <v>0.591</v>
      </c>
      <c r="BJ683" s="14" t="n">
        <v>0.132</v>
      </c>
      <c r="BK683" s="14" t="n">
        <v>-0.017</v>
      </c>
      <c r="BL683" s="14" t="n">
        <v>0.677</v>
      </c>
      <c r="BM683" s="14" t="n">
        <v>0.18</v>
      </c>
      <c r="BN683" s="14" t="n">
        <v>1</v>
      </c>
      <c r="BO683" s="14" t="n">
        <v>0</v>
      </c>
      <c r="BP683" s="14" t="n">
        <v>0</v>
      </c>
      <c r="BQ683" s="14" t="n">
        <v>0.164</v>
      </c>
      <c r="BR683" s="14" t="n">
        <v>0</v>
      </c>
      <c r="BS683" s="14" t="n">
        <v>0.667</v>
      </c>
      <c r="BT683" s="14" t="n">
        <v>0</v>
      </c>
      <c r="BU683" s="14" t="n">
        <v>0</v>
      </c>
      <c r="BV683" s="14" t="n">
        <v>0.204</v>
      </c>
      <c r="BW683" s="14" t="n">
        <v>0.18</v>
      </c>
      <c r="BX683" s="14" t="n">
        <v>0.833</v>
      </c>
      <c r="BY683" s="14" t="n">
        <v>13.646</v>
      </c>
      <c r="BZ683" s="14" t="n">
        <v>0</v>
      </c>
      <c r="CA683" s="14" t="n">
        <v>13.646</v>
      </c>
      <c r="CB683" s="14" t="n">
        <v>0</v>
      </c>
      <c r="CC683" s="14" t="n">
        <v>82.58799999999999</v>
      </c>
      <c r="CD683" s="14" t="n">
        <v>7.95</v>
      </c>
      <c r="CE683" s="14" t="n">
        <v>22.803</v>
      </c>
      <c r="CF683" s="14" t="n">
        <v>121.385</v>
      </c>
      <c r="CG683" s="14" t="n">
        <v>0.18</v>
      </c>
      <c r="CH683" s="14" t="n">
        <v>1</v>
      </c>
      <c r="CI683" s="14" t="n">
        <v>0</v>
      </c>
      <c r="CJ683" s="14" t="n">
        <v>0</v>
      </c>
      <c r="CK683" s="14" t="n">
        <v>0</v>
      </c>
      <c r="CL683" s="14" t="n">
        <v>0</v>
      </c>
      <c r="CM683" s="14" t="n">
        <v>0</v>
      </c>
      <c r="CN683" s="14" t="n">
        <v>0</v>
      </c>
      <c r="CO683" s="14" t="n">
        <v>0</v>
      </c>
      <c r="CP683" s="14" t="n">
        <v>0</v>
      </c>
      <c r="CQ683" s="14" t="n">
        <v>1.387</v>
      </c>
      <c r="CR683" s="14" t="n">
        <v>1</v>
      </c>
      <c r="CS683" s="14" t="n">
        <v>4.951</v>
      </c>
      <c r="CT683" s="14" t="n">
        <v>4.251</v>
      </c>
      <c r="CU683" s="14" t="n">
        <v>10.168</v>
      </c>
    </row>
    <row r="684">
      <c r="A684" s="14" t="inlineStr">
        <is>
          <t>SRB2021</t>
        </is>
      </c>
      <c r="B684" s="14" t="inlineStr">
        <is>
          <t>SRB</t>
        </is>
      </c>
      <c r="C684" s="14" t="inlineStr">
        <is>
          <t>SRB</t>
        </is>
      </c>
      <c r="D684" s="14" t="inlineStr">
        <is>
          <t>Serbia</t>
        </is>
      </c>
      <c r="E684" s="14" t="n">
        <v>2021</v>
      </c>
      <c r="F684" s="14" t="n">
        <v>0.2</v>
      </c>
      <c r="G684" s="14" t="n">
        <v>2.135</v>
      </c>
      <c r="H684" s="14" t="n">
        <v>0.627</v>
      </c>
      <c r="I684" s="14" t="n">
        <v>0.004</v>
      </c>
      <c r="J684" s="14" t="n">
        <v>2.14</v>
      </c>
      <c r="K684" s="14" t="n">
        <v>0</v>
      </c>
      <c r="L684" s="14" t="n">
        <v>1</v>
      </c>
      <c r="M684" s="14" t="n">
        <v>3.401</v>
      </c>
      <c r="N684" s="14" t="n">
        <v>1.881</v>
      </c>
      <c r="O684" s="14" t="n">
        <v>0.004</v>
      </c>
      <c r="P684" s="14" t="n">
        <v>3.405</v>
      </c>
      <c r="Q684" s="14" t="n">
        <v>0</v>
      </c>
      <c r="R684" s="14" t="n">
        <v>1</v>
      </c>
      <c r="S684" s="14" t="n">
        <v>6.051</v>
      </c>
      <c r="T684" s="14" t="n">
        <v>3.75</v>
      </c>
      <c r="U684" s="14" t="n">
        <v>0.004</v>
      </c>
      <c r="V684" s="14" t="n">
        <v>7.267</v>
      </c>
      <c r="W684" s="14" t="n">
        <v>0.2</v>
      </c>
      <c r="X684" s="14" t="n">
        <v>1</v>
      </c>
      <c r="Y684" s="14" t="n">
        <v>19.743</v>
      </c>
      <c r="Z684" s="14" t="n">
        <v>2.181</v>
      </c>
      <c r="AA684" s="14" t="n">
        <v>-9.276999999999999</v>
      </c>
      <c r="AB684" s="14" t="n">
        <v>10.466</v>
      </c>
      <c r="AC684" s="14" t="n">
        <v>0</v>
      </c>
      <c r="AD684" s="14" t="n">
        <v>1</v>
      </c>
      <c r="AE684" s="14" t="n">
        <v>19.7</v>
      </c>
      <c r="AF684" s="14" t="n">
        <v>3.877</v>
      </c>
      <c r="AG684" s="14" t="n">
        <v>-9.234</v>
      </c>
      <c r="AH684" s="14" t="n">
        <v>10.466</v>
      </c>
      <c r="AI684" s="14" t="n">
        <v>0</v>
      </c>
      <c r="AJ684" s="14" t="n">
        <v>1</v>
      </c>
      <c r="AK684" s="14" t="n">
        <v>23.335</v>
      </c>
      <c r="AL684" s="14" t="n">
        <v>11.453</v>
      </c>
      <c r="AM684" s="14" t="n">
        <v>-14.036</v>
      </c>
      <c r="AN684" s="14" t="n">
        <v>11.159</v>
      </c>
      <c r="AO684" s="14" t="n">
        <v>0</v>
      </c>
      <c r="AP684" s="14" t="n">
        <v>0</v>
      </c>
      <c r="AQ684" s="14" t="n">
        <v>0.619</v>
      </c>
      <c r="AR684" s="14" t="n">
        <v>0.114</v>
      </c>
      <c r="AS684" s="14" t="n">
        <v>0.655</v>
      </c>
      <c r="AT684" s="14" t="n">
        <v>1.529</v>
      </c>
      <c r="AU684" s="14" t="n">
        <v>0.2</v>
      </c>
      <c r="AV684" s="14" t="n">
        <v>1</v>
      </c>
      <c r="AW684" s="14" t="n">
        <v>0.599</v>
      </c>
      <c r="AX684" s="14" t="n">
        <v>0.114</v>
      </c>
      <c r="AY684" s="14" t="n">
        <v>0.716</v>
      </c>
      <c r="AZ684" s="14" t="n">
        <v>1.579</v>
      </c>
      <c r="BA684" s="14" t="n">
        <v>0.2</v>
      </c>
      <c r="BB684" s="14" t="n">
        <v>1</v>
      </c>
      <c r="BC684" s="14" t="n">
        <v>0.439</v>
      </c>
      <c r="BD684" s="14" t="n">
        <v>0.114</v>
      </c>
      <c r="BE684" s="14" t="n">
        <v>0.271</v>
      </c>
      <c r="BF684" s="14" t="n">
        <v>0.852</v>
      </c>
      <c r="BG684" s="14" t="n">
        <v>0.2</v>
      </c>
      <c r="BH684" s="14" t="n">
        <v>1</v>
      </c>
      <c r="BI684" s="14" t="n">
        <v>0.505</v>
      </c>
      <c r="BJ684" s="14" t="n">
        <v>0.114</v>
      </c>
      <c r="BK684" s="14" t="n">
        <v>0</v>
      </c>
      <c r="BL684" s="14" t="n">
        <v>0.606</v>
      </c>
      <c r="BM684" s="14" t="n">
        <v>0.2</v>
      </c>
      <c r="BN684" s="14" t="n">
        <v>1</v>
      </c>
      <c r="BO684" s="14" t="n">
        <v>0</v>
      </c>
      <c r="BP684" s="14" t="n">
        <v>0.01</v>
      </c>
      <c r="BQ684" s="14" t="n">
        <v>0.08599999999999999</v>
      </c>
      <c r="BR684" s="14" t="n">
        <v>0</v>
      </c>
      <c r="BS684" s="14" t="n">
        <v>1</v>
      </c>
      <c r="BT684" s="14" t="n">
        <v>0</v>
      </c>
      <c r="BU684" s="14" t="n">
        <v>0.01</v>
      </c>
      <c r="BV684" s="14" t="n">
        <v>0.095</v>
      </c>
      <c r="BW684" s="14" t="n">
        <v>0.2</v>
      </c>
      <c r="BX684" s="14" t="n">
        <v>1</v>
      </c>
      <c r="BY684" s="14" t="n">
        <v>11.787</v>
      </c>
      <c r="BZ684" s="14" t="n">
        <v>0</v>
      </c>
      <c r="CA684" s="14" t="n">
        <v>11.787</v>
      </c>
      <c r="CB684" s="14" t="n">
        <v>0</v>
      </c>
      <c r="CC684" s="14" t="n">
        <v>78.125</v>
      </c>
      <c r="CD684" s="14" t="n">
        <v>7.95</v>
      </c>
      <c r="CE684" s="14" t="n">
        <v>0</v>
      </c>
      <c r="CF684" s="14" t="n">
        <v>93.75</v>
      </c>
      <c r="CG684" s="14" t="n">
        <v>0.2</v>
      </c>
      <c r="CH684" s="14" t="n">
        <v>1</v>
      </c>
      <c r="CI684" s="14" t="n">
        <v>0</v>
      </c>
      <c r="CJ684" s="14" t="n">
        <v>0</v>
      </c>
      <c r="CK684" s="14" t="n">
        <v>0</v>
      </c>
      <c r="CL684" s="14" t="n">
        <v>0</v>
      </c>
      <c r="CM684" s="14" t="n">
        <v>0</v>
      </c>
      <c r="CN684" s="14" t="n">
        <v>0</v>
      </c>
      <c r="CO684" s="14" t="n">
        <v>0</v>
      </c>
      <c r="CP684" s="14" t="n">
        <v>0.903</v>
      </c>
      <c r="CQ684" s="14" t="n">
        <v>1.198</v>
      </c>
      <c r="CR684" s="14" t="n">
        <v>0</v>
      </c>
      <c r="CS684" s="14" t="n">
        <v>4.776</v>
      </c>
      <c r="CT684" s="14" t="n">
        <v>4.41</v>
      </c>
      <c r="CU684" s="14" t="n">
        <v>15.162</v>
      </c>
    </row>
    <row r="685">
      <c r="A685" s="14" t="inlineStr">
        <is>
          <t>SRB2022</t>
        </is>
      </c>
      <c r="B685" s="14" t="inlineStr">
        <is>
          <t>SRB</t>
        </is>
      </c>
      <c r="C685" s="14" t="inlineStr">
        <is>
          <t>SRB</t>
        </is>
      </c>
      <c r="D685" s="14" t="inlineStr">
        <is>
          <t>Serbia</t>
        </is>
      </c>
      <c r="E685" s="14" t="n">
        <v>2022</v>
      </c>
      <c r="F685" s="14" t="n">
        <v>0.2</v>
      </c>
      <c r="G685" s="14" t="n">
        <v>2.63</v>
      </c>
      <c r="H685" s="14" t="n">
        <v>0.703</v>
      </c>
      <c r="I685" s="14" t="n">
        <v>0.008</v>
      </c>
      <c r="J685" s="14" t="n">
        <v>2.638</v>
      </c>
      <c r="K685" s="14" t="n">
        <v>0</v>
      </c>
      <c r="L685" s="14" t="n">
        <v>1</v>
      </c>
      <c r="M685" s="14" t="n">
        <v>4.069</v>
      </c>
      <c r="N685" s="14" t="n">
        <v>2.11</v>
      </c>
      <c r="O685" s="14" t="n">
        <v>0.008</v>
      </c>
      <c r="P685" s="14" t="n">
        <v>4.078</v>
      </c>
      <c r="Q685" s="14" t="n">
        <v>0</v>
      </c>
      <c r="R685" s="14" t="n">
        <v>1</v>
      </c>
      <c r="S685" s="14" t="n">
        <v>6.928</v>
      </c>
      <c r="T685" s="14" t="n">
        <v>3.393</v>
      </c>
      <c r="U685" s="14" t="n">
        <v>0.111</v>
      </c>
      <c r="V685" s="14" t="n">
        <v>8.323</v>
      </c>
      <c r="W685" s="14" t="n">
        <v>0.2</v>
      </c>
      <c r="X685" s="14" t="n">
        <v>1</v>
      </c>
      <c r="Y685" s="14" t="n">
        <v>35.999</v>
      </c>
      <c r="Z685" s="14" t="n">
        <v>3.776</v>
      </c>
      <c r="AA685" s="14" t="n">
        <v>-24.578</v>
      </c>
      <c r="AB685" s="14" t="n">
        <v>11.42</v>
      </c>
      <c r="AC685" s="14" t="n">
        <v>0</v>
      </c>
      <c r="AD685" s="14" t="n">
        <v>1</v>
      </c>
      <c r="AE685" s="14" t="n">
        <v>36.046</v>
      </c>
      <c r="AF685" s="14" t="n">
        <v>6.682</v>
      </c>
      <c r="AG685" s="14" t="n">
        <v>-24.626</v>
      </c>
      <c r="AH685" s="14" t="n">
        <v>11.42</v>
      </c>
      <c r="AI685" s="14" t="n">
        <v>0</v>
      </c>
      <c r="AJ685" s="14" t="n">
        <v>1</v>
      </c>
      <c r="AK685" s="14" t="n">
        <v>40.23</v>
      </c>
      <c r="AL685" s="14" t="n">
        <v>19.211</v>
      </c>
      <c r="AM685" s="14" t="n">
        <v>-32.028</v>
      </c>
      <c r="AN685" s="14" t="n">
        <v>9.842000000000001</v>
      </c>
      <c r="AO685" s="14" t="n">
        <v>0</v>
      </c>
      <c r="AP685" s="14" t="n">
        <v>0</v>
      </c>
      <c r="AQ685" s="14" t="n">
        <v>0.861</v>
      </c>
      <c r="AR685" s="14" t="n">
        <v>0.123</v>
      </c>
      <c r="AS685" s="14" t="n">
        <v>0.425</v>
      </c>
      <c r="AT685" s="14" t="n">
        <v>1.543</v>
      </c>
      <c r="AU685" s="14" t="n">
        <v>0.2</v>
      </c>
      <c r="AV685" s="14" t="n">
        <v>1</v>
      </c>
      <c r="AW685" s="14" t="n">
        <v>0.986</v>
      </c>
      <c r="AX685" s="14" t="n">
        <v>0.123</v>
      </c>
      <c r="AY685" s="14" t="n">
        <v>0.437</v>
      </c>
      <c r="AZ685" s="14" t="n">
        <v>1.707</v>
      </c>
      <c r="BA685" s="14" t="n">
        <v>0.2</v>
      </c>
      <c r="BB685" s="14" t="n">
        <v>1</v>
      </c>
      <c r="BC685" s="14" t="n">
        <v>0.598</v>
      </c>
      <c r="BD685" s="14" t="n">
        <v>0.123</v>
      </c>
      <c r="BE685" s="14" t="n">
        <v>0.17</v>
      </c>
      <c r="BF685" s="14" t="n">
        <v>0.921</v>
      </c>
      <c r="BG685" s="14" t="n">
        <v>0.2</v>
      </c>
      <c r="BH685" s="14" t="n">
        <v>1</v>
      </c>
      <c r="BI685" s="14" t="n">
        <v>0.612</v>
      </c>
      <c r="BJ685" s="14" t="n">
        <v>0.123</v>
      </c>
      <c r="BK685" s="14" t="n">
        <v>0.008999999999999999</v>
      </c>
      <c r="BL685" s="14" t="n">
        <v>0.735</v>
      </c>
      <c r="BM685" s="14" t="n">
        <v>0.2</v>
      </c>
      <c r="BN685" s="14" t="n">
        <v>1</v>
      </c>
      <c r="BO685" s="14" t="n">
        <v>0</v>
      </c>
      <c r="BP685" s="14" t="n">
        <v>0.012</v>
      </c>
      <c r="BQ685" s="14" t="n">
        <v>0.093</v>
      </c>
      <c r="BR685" s="14" t="n">
        <v>0</v>
      </c>
      <c r="BS685" s="14" t="n">
        <v>1</v>
      </c>
      <c r="BT685" s="14" t="n">
        <v>0</v>
      </c>
      <c r="BU685" s="14" t="n">
        <v>0.01</v>
      </c>
      <c r="BV685" s="14" t="n">
        <v>0.08799999999999999</v>
      </c>
      <c r="BW685" s="14" t="n">
        <v>0.2</v>
      </c>
      <c r="BX685" s="14" t="n">
        <v>1</v>
      </c>
      <c r="BY685" s="14" t="n">
        <v>12.729</v>
      </c>
      <c r="BZ685" s="14" t="n">
        <v>0</v>
      </c>
      <c r="CA685" s="14" t="n">
        <v>12.729</v>
      </c>
      <c r="CB685" s="14" t="n">
        <v>0</v>
      </c>
      <c r="CC685" s="14" t="n">
        <v>97.90000000000001</v>
      </c>
      <c r="CD685" s="14" t="n">
        <v>7.95</v>
      </c>
      <c r="CE685" s="14" t="n">
        <v>1.449</v>
      </c>
      <c r="CF685" s="14" t="n">
        <v>117.48</v>
      </c>
      <c r="CG685" s="14" t="n">
        <v>0.2</v>
      </c>
      <c r="CH685" s="14" t="n">
        <v>1</v>
      </c>
      <c r="CI685" s="14" t="n">
        <v>0</v>
      </c>
      <c r="CJ685" s="14" t="n">
        <v>0</v>
      </c>
      <c r="CK685" s="14" t="n">
        <v>0</v>
      </c>
      <c r="CL685" s="14" t="n">
        <v>0</v>
      </c>
      <c r="CM685" s="14" t="n">
        <v>0</v>
      </c>
      <c r="CN685" s="14" t="n">
        <v>0</v>
      </c>
      <c r="CO685" s="14" t="n">
        <v>0</v>
      </c>
      <c r="CP685" s="14" t="n">
        <v>0.861</v>
      </c>
      <c r="CQ685" s="14" t="n">
        <v>1.294</v>
      </c>
      <c r="CR685" s="14" t="n">
        <v>0</v>
      </c>
      <c r="CS685" s="14" t="n">
        <v>5.158</v>
      </c>
      <c r="CT685" s="14" t="n">
        <v>5.842</v>
      </c>
      <c r="CU685" s="14" t="n">
        <v>31.326</v>
      </c>
    </row>
    <row r="686">
      <c r="A686" s="14" t="inlineStr">
        <is>
          <t>SRB2023</t>
        </is>
      </c>
      <c r="B686" s="14" t="inlineStr">
        <is>
          <t>SRB</t>
        </is>
      </c>
      <c r="C686" s="14" t="inlineStr">
        <is>
          <t>SRB</t>
        </is>
      </c>
      <c r="D686" s="14" t="inlineStr">
        <is>
          <t>Serbia</t>
        </is>
      </c>
      <c r="E686" s="14" t="n">
        <v>2023</v>
      </c>
      <c r="F686" s="14" t="n">
        <v>0.2</v>
      </c>
      <c r="G686" s="14" t="n">
        <v>2.484</v>
      </c>
      <c r="H686" s="14" t="n">
        <v>0.758</v>
      </c>
      <c r="I686" s="14" t="n">
        <v>0.006</v>
      </c>
      <c r="J686" s="14" t="n">
        <v>2.491</v>
      </c>
      <c r="K686" s="14" t="n">
        <v>0</v>
      </c>
      <c r="L686" s="14" t="n">
        <v>1</v>
      </c>
      <c r="M686" s="14" t="n">
        <v>4.101</v>
      </c>
      <c r="N686" s="14" t="n">
        <v>2.274</v>
      </c>
      <c r="O686" s="14" t="n">
        <v>0.007</v>
      </c>
      <c r="P686" s="14" t="n">
        <v>4.108</v>
      </c>
      <c r="Q686" s="14" t="n">
        <v>0</v>
      </c>
      <c r="R686" s="14" t="n">
        <v>1</v>
      </c>
      <c r="S686" s="14" t="n">
        <v>7.055</v>
      </c>
      <c r="T686" s="14" t="n">
        <v>4.424</v>
      </c>
      <c r="U686" s="14" t="n">
        <v>0.163</v>
      </c>
      <c r="V686" s="14" t="n">
        <v>8.474</v>
      </c>
      <c r="W686" s="14" t="n">
        <v>0.2</v>
      </c>
      <c r="X686" s="14" t="n">
        <v>1</v>
      </c>
      <c r="Y686" s="14" t="n">
        <v>16.346</v>
      </c>
      <c r="Z686" s="14" t="n">
        <v>1.831</v>
      </c>
      <c r="AA686" s="14" t="n">
        <v>-1.576</v>
      </c>
      <c r="AB686" s="14" t="n">
        <v>14.77</v>
      </c>
      <c r="AC686" s="14" t="n">
        <v>0</v>
      </c>
      <c r="AD686" s="14" t="n">
        <v>1</v>
      </c>
      <c r="AE686" s="14" t="n">
        <v>16.445</v>
      </c>
      <c r="AF686" s="14" t="n">
        <v>3.275</v>
      </c>
      <c r="AG686" s="14" t="n">
        <v>-1.675</v>
      </c>
      <c r="AH686" s="14" t="n">
        <v>14.77</v>
      </c>
      <c r="AI686" s="14" t="n">
        <v>0</v>
      </c>
      <c r="AJ686" s="14" t="n">
        <v>1</v>
      </c>
      <c r="AK686" s="14" t="n">
        <v>20.934</v>
      </c>
      <c r="AL686" s="14" t="n">
        <v>10.37</v>
      </c>
      <c r="AM686" s="14" t="n">
        <v>-9.712</v>
      </c>
      <c r="AN686" s="14" t="n">
        <v>13.467</v>
      </c>
      <c r="AO686" s="14" t="n">
        <v>0</v>
      </c>
      <c r="AP686" s="14" t="n">
        <v>0</v>
      </c>
      <c r="AQ686" s="14" t="n">
        <v>0.76</v>
      </c>
      <c r="AR686" s="14" t="n">
        <v>0.129</v>
      </c>
      <c r="AS686" s="14" t="n">
        <v>0.606</v>
      </c>
      <c r="AT686" s="14" t="n">
        <v>1.64</v>
      </c>
      <c r="AU686" s="14" t="n">
        <v>0.2</v>
      </c>
      <c r="AV686" s="14" t="n">
        <v>1</v>
      </c>
      <c r="AW686" s="14" t="n">
        <v>0.8110000000000001</v>
      </c>
      <c r="AX686" s="14" t="n">
        <v>0.129</v>
      </c>
      <c r="AY686" s="14" t="n">
        <v>0.651</v>
      </c>
      <c r="AZ686" s="14" t="n">
        <v>1.755</v>
      </c>
      <c r="BA686" s="14" t="n">
        <v>0.2</v>
      </c>
      <c r="BB686" s="14" t="n">
        <v>1</v>
      </c>
      <c r="BC686" s="14" t="n">
        <v>0.535</v>
      </c>
      <c r="BD686" s="14" t="n">
        <v>0.129</v>
      </c>
      <c r="BE686" s="14" t="n">
        <v>0.199</v>
      </c>
      <c r="BF686" s="14" t="n">
        <v>0.881</v>
      </c>
      <c r="BG686" s="14" t="n">
        <v>0.2</v>
      </c>
      <c r="BH686" s="14" t="n">
        <v>1</v>
      </c>
      <c r="BI686" s="14" t="n">
        <v>0.579</v>
      </c>
      <c r="BJ686" s="14" t="n">
        <v>0.129</v>
      </c>
      <c r="BK686" s="14" t="n">
        <v>0.013</v>
      </c>
      <c r="BL686" s="14" t="n">
        <v>0.695</v>
      </c>
      <c r="BM686" s="14" t="n">
        <v>0.2</v>
      </c>
      <c r="BN686" s="14" t="n">
        <v>1</v>
      </c>
      <c r="BO686" s="14" t="n">
        <v>0</v>
      </c>
      <c r="BP686" s="14" t="n">
        <v>0.018</v>
      </c>
      <c r="BQ686" s="14" t="n">
        <v>0.147</v>
      </c>
      <c r="BR686" s="14" t="n">
        <v>0</v>
      </c>
      <c r="BS686" s="14" t="n">
        <v>1</v>
      </c>
      <c r="BT686" s="14" t="n">
        <v>0</v>
      </c>
      <c r="BU686" s="14" t="n">
        <v>0.013</v>
      </c>
      <c r="BV686" s="14" t="n">
        <v>0.109</v>
      </c>
      <c r="BW686" s="14" t="n">
        <v>0.2</v>
      </c>
      <c r="BX686" s="14" t="n">
        <v>1</v>
      </c>
      <c r="BY686" s="14" t="n">
        <v>13.254</v>
      </c>
      <c r="BZ686" s="14" t="n">
        <v>0</v>
      </c>
      <c r="CA686" s="14" t="n">
        <v>13.254</v>
      </c>
      <c r="CB686" s="14" t="n">
        <v>0</v>
      </c>
      <c r="CC686" s="14" t="n">
        <v>83.248</v>
      </c>
      <c r="CD686" s="14" t="n">
        <v>7.95</v>
      </c>
      <c r="CE686" s="14" t="n">
        <v>1.843</v>
      </c>
      <c r="CF686" s="14" t="n">
        <v>99.898</v>
      </c>
      <c r="CG686" s="14" t="n">
        <v>0.2</v>
      </c>
      <c r="CH686" s="14" t="n">
        <v>1</v>
      </c>
      <c r="CI686" s="14" t="n">
        <v>0</v>
      </c>
      <c r="CJ686" s="14" t="n">
        <v>0</v>
      </c>
      <c r="CK686" s="14" t="n">
        <v>0</v>
      </c>
      <c r="CL686" s="14" t="n">
        <v>0</v>
      </c>
      <c r="CM686" s="14" t="n">
        <v>0</v>
      </c>
      <c r="CN686" s="14" t="n">
        <v>0</v>
      </c>
      <c r="CO686" s="14" t="n">
        <v>0</v>
      </c>
      <c r="CP686" s="14" t="n">
        <v>0.821</v>
      </c>
      <c r="CQ686" s="14" t="n">
        <v>1.348</v>
      </c>
      <c r="CR686" s="14" t="n">
        <v>0</v>
      </c>
      <c r="CS686" s="14" t="n">
        <v>5.37</v>
      </c>
      <c r="CT686" s="14" t="n">
        <v>3.466</v>
      </c>
      <c r="CU686" s="14" t="n">
        <v>11.622</v>
      </c>
    </row>
    <row r="687">
      <c r="A687" s="14" t="inlineStr">
        <is>
          <t>SRB2024</t>
        </is>
      </c>
      <c r="B687" s="14" t="inlineStr">
        <is>
          <t>SRB</t>
        </is>
      </c>
      <c r="C687" s="14" t="inlineStr">
        <is>
          <t>SRB</t>
        </is>
      </c>
      <c r="D687" s="14" t="inlineStr">
        <is>
          <t>Serbia</t>
        </is>
      </c>
      <c r="E687" s="14" t="n">
        <v>2024</v>
      </c>
      <c r="F687" s="14" t="n">
        <v>0.2</v>
      </c>
      <c r="G687" s="14" t="n">
        <v>2.461</v>
      </c>
      <c r="H687" s="14" t="n">
        <v>0.78</v>
      </c>
      <c r="I687" s="14" t="n">
        <v>0.005</v>
      </c>
      <c r="J687" s="14" t="n">
        <v>2.466</v>
      </c>
      <c r="K687" s="14" t="n">
        <v>0</v>
      </c>
      <c r="L687" s="14" t="n">
        <v>1</v>
      </c>
      <c r="M687" s="14" t="n">
        <v>4.044</v>
      </c>
      <c r="N687" s="14" t="n">
        <v>2.341</v>
      </c>
      <c r="O687" s="14" t="n">
        <v>0.006</v>
      </c>
      <c r="P687" s="14" t="n">
        <v>4.049</v>
      </c>
      <c r="Q687" s="14" t="n">
        <v>0</v>
      </c>
      <c r="R687" s="14" t="n">
        <v>1</v>
      </c>
      <c r="S687" s="14" t="n">
        <v>7.144</v>
      </c>
      <c r="T687" s="14" t="n">
        <v>4.729</v>
      </c>
      <c r="U687" s="14" t="n">
        <v>0.2</v>
      </c>
      <c r="V687" s="14" t="n">
        <v>8.579000000000001</v>
      </c>
      <c r="W687" s="14" t="n">
        <v>0.2</v>
      </c>
      <c r="X687" s="14" t="n">
        <v>1</v>
      </c>
      <c r="Y687" s="14" t="n">
        <v>14.922</v>
      </c>
      <c r="Z687" s="14" t="n">
        <v>1.884</v>
      </c>
      <c r="AA687" s="14" t="n">
        <v>0.505</v>
      </c>
      <c r="AB687" s="14" t="n">
        <v>15.427</v>
      </c>
      <c r="AC687" s="14" t="n">
        <v>0</v>
      </c>
      <c r="AD687" s="14" t="n">
        <v>1</v>
      </c>
      <c r="AE687" s="14" t="n">
        <v>14.922</v>
      </c>
      <c r="AF687" s="14" t="n">
        <v>3.269</v>
      </c>
      <c r="AG687" s="14" t="n">
        <v>0.505</v>
      </c>
      <c r="AH687" s="14" t="n">
        <v>15.427</v>
      </c>
      <c r="AI687" s="14" t="n">
        <v>0</v>
      </c>
      <c r="AJ687" s="14" t="n">
        <v>1</v>
      </c>
      <c r="AK687" s="14" t="n">
        <v>18.698</v>
      </c>
      <c r="AL687" s="14" t="n">
        <v>9.51</v>
      </c>
      <c r="AM687" s="14" t="n">
        <v>-6.417</v>
      </c>
      <c r="AN687" s="14" t="n">
        <v>14.737</v>
      </c>
      <c r="AO687" s="14" t="n">
        <v>0</v>
      </c>
      <c r="AP687" s="14" t="n">
        <v>0</v>
      </c>
      <c r="AQ687" s="14" t="n">
        <v>0.724</v>
      </c>
      <c r="AR687" s="14" t="n">
        <v>0.132</v>
      </c>
      <c r="AS687" s="14" t="n">
        <v>0.669</v>
      </c>
      <c r="AT687" s="14" t="n">
        <v>1.672</v>
      </c>
      <c r="AU687" s="14" t="n">
        <v>0.2</v>
      </c>
      <c r="AV687" s="14" t="n">
        <v>1</v>
      </c>
      <c r="AW687" s="14" t="n">
        <v>0.75</v>
      </c>
      <c r="AX687" s="14" t="n">
        <v>0.132</v>
      </c>
      <c r="AY687" s="14" t="n">
        <v>0.745</v>
      </c>
      <c r="AZ687" s="14" t="n">
        <v>1.794</v>
      </c>
      <c r="BA687" s="14" t="n">
        <v>0.2</v>
      </c>
      <c r="BB687" s="14" t="n">
        <v>1</v>
      </c>
      <c r="BC687" s="14" t="n">
        <v>0.513</v>
      </c>
      <c r="BD687" s="14" t="n">
        <v>0.132</v>
      </c>
      <c r="BE687" s="14" t="n">
        <v>0.216</v>
      </c>
      <c r="BF687" s="14" t="n">
        <v>0.875</v>
      </c>
      <c r="BG687" s="14" t="n">
        <v>0.2</v>
      </c>
      <c r="BH687" s="14" t="n">
        <v>1</v>
      </c>
      <c r="BI687" s="14" t="n">
        <v>0.591</v>
      </c>
      <c r="BJ687" s="14" t="n">
        <v>0.132</v>
      </c>
      <c r="BK687" s="14" t="n">
        <v>0.016</v>
      </c>
      <c r="BL687" s="14" t="n">
        <v>0.71</v>
      </c>
      <c r="BM687" s="14" t="n">
        <v>0.2</v>
      </c>
      <c r="BN687" s="14" t="n">
        <v>1</v>
      </c>
      <c r="BO687" s="14" t="n">
        <v>0</v>
      </c>
      <c r="BP687" s="14" t="n">
        <v>0.017</v>
      </c>
      <c r="BQ687" s="14" t="n">
        <v>0.145</v>
      </c>
      <c r="BR687" s="14" t="n">
        <v>0</v>
      </c>
      <c r="BS687" s="14" t="n">
        <v>1</v>
      </c>
      <c r="BT687" s="14" t="n">
        <v>0</v>
      </c>
      <c r="BU687" s="14" t="n">
        <v>0.014</v>
      </c>
      <c r="BV687" s="14" t="n">
        <v>0.119</v>
      </c>
      <c r="BW687" s="14" t="n">
        <v>0.2</v>
      </c>
      <c r="BX687" s="14" t="n">
        <v>1</v>
      </c>
      <c r="BY687" s="14" t="n">
        <v>13.646</v>
      </c>
      <c r="BZ687" s="14" t="n">
        <v>0</v>
      </c>
      <c r="CA687" s="14" t="n">
        <v>13.646</v>
      </c>
      <c r="CB687" s="14" t="n">
        <v>0</v>
      </c>
      <c r="CC687" s="14" t="n">
        <v>82.58799999999999</v>
      </c>
      <c r="CD687" s="14" t="n">
        <v>7.95</v>
      </c>
      <c r="CE687" s="14" t="n">
        <v>2.25</v>
      </c>
      <c r="CF687" s="14" t="n">
        <v>99.10599999999999</v>
      </c>
      <c r="CG687" s="14" t="n">
        <v>0.2</v>
      </c>
      <c r="CH687" s="14" t="n">
        <v>1</v>
      </c>
      <c r="CI687" s="14" t="n">
        <v>0</v>
      </c>
      <c r="CJ687" s="14" t="n">
        <v>0</v>
      </c>
      <c r="CK687" s="14" t="n">
        <v>0</v>
      </c>
      <c r="CL687" s="14" t="n">
        <v>0</v>
      </c>
      <c r="CM687" s="14" t="n">
        <v>0</v>
      </c>
      <c r="CN687" s="14" t="n">
        <v>0</v>
      </c>
      <c r="CO687" s="14" t="n">
        <v>0</v>
      </c>
      <c r="CP687" s="14" t="n">
        <v>0.821</v>
      </c>
      <c r="CQ687" s="14" t="n">
        <v>1.387</v>
      </c>
      <c r="CR687" s="14" t="n">
        <v>0</v>
      </c>
      <c r="CS687" s="14" t="n">
        <v>5.529</v>
      </c>
      <c r="CT687" s="14" t="n">
        <v>3.027</v>
      </c>
      <c r="CU687" s="14" t="n">
        <v>10.168</v>
      </c>
    </row>
    <row r="688">
      <c r="A688" s="14" t="inlineStr">
        <is>
          <t>SYC2021</t>
        </is>
      </c>
      <c r="B688" s="14" t="inlineStr">
        <is>
          <t>SYC</t>
        </is>
      </c>
      <c r="C688" s="14" t="inlineStr">
        <is>
          <t>SYC</t>
        </is>
      </c>
      <c r="D688" s="14" t="inlineStr">
        <is>
          <t>Seychelles</t>
        </is>
      </c>
      <c r="E688" s="14" t="n">
        <v>2021</v>
      </c>
      <c r="F688" s="14" t="n">
        <v>0.15</v>
      </c>
      <c r="G688" s="14" t="n">
        <v>5.897</v>
      </c>
      <c r="H688" s="14" t="n">
        <v>1.143</v>
      </c>
      <c r="I688" s="14" t="n">
        <v>0</v>
      </c>
      <c r="J688" s="14" t="n">
        <v>5.897</v>
      </c>
      <c r="K688" s="14" t="n">
        <v>0</v>
      </c>
      <c r="L688" s="14" t="n">
        <v>1</v>
      </c>
      <c r="M688" s="14" t="n">
        <v>7.964</v>
      </c>
      <c r="N688" s="14" t="n">
        <v>3.43</v>
      </c>
      <c r="O688" s="14" t="n">
        <v>0</v>
      </c>
      <c r="P688" s="14" t="n">
        <v>7.964</v>
      </c>
      <c r="Q688" s="14" t="n">
        <v>0</v>
      </c>
      <c r="R688" s="14" t="n">
        <v>1</v>
      </c>
      <c r="S688" s="14" t="n">
        <v>11.613</v>
      </c>
      <c r="T688" s="14" t="n">
        <v>6.86</v>
      </c>
      <c r="U688" s="14" t="n">
        <v>0</v>
      </c>
      <c r="V688" s="14" t="n">
        <v>13.355</v>
      </c>
      <c r="W688" s="14" t="n">
        <v>0.15</v>
      </c>
      <c r="X688" s="14" t="n">
        <v>1</v>
      </c>
      <c r="Y688" s="14" t="n">
        <v>8.823</v>
      </c>
      <c r="Z688" s="14" t="n">
        <v>1.192</v>
      </c>
      <c r="AA688" s="14" t="n">
        <v>0</v>
      </c>
      <c r="AB688" s="14" t="n">
        <v>8.823</v>
      </c>
      <c r="AC688" s="14" t="n">
        <v>0</v>
      </c>
      <c r="AD688" s="14" t="n">
        <v>1</v>
      </c>
      <c r="AE688" s="14" t="n">
        <v>9.965999999999999</v>
      </c>
      <c r="AF688" s="14" t="n">
        <v>2.33</v>
      </c>
      <c r="AG688" s="14" t="n">
        <v>0</v>
      </c>
      <c r="AH688" s="14" t="n">
        <v>9.965999999999999</v>
      </c>
      <c r="AI688" s="14" t="n">
        <v>0</v>
      </c>
      <c r="AJ688" s="14" t="n">
        <v>1</v>
      </c>
      <c r="AK688" s="14" t="n">
        <v>16.826</v>
      </c>
      <c r="AL688" s="14" t="n">
        <v>8.961</v>
      </c>
      <c r="AM688" s="14" t="n">
        <v>0</v>
      </c>
      <c r="AN688" s="14" t="n">
        <v>19.35</v>
      </c>
      <c r="AO688" s="14" t="n">
        <v>0.15</v>
      </c>
      <c r="AP688" s="14" t="n">
        <v>1</v>
      </c>
      <c r="AQ688" s="14" t="n">
        <v>0.619</v>
      </c>
      <c r="AR688" s="14" t="n">
        <v>0.114</v>
      </c>
      <c r="AS688" s="14" t="n">
        <v>0.446</v>
      </c>
      <c r="AT688" s="14" t="n">
        <v>1.225</v>
      </c>
      <c r="AU688" s="14" t="n">
        <v>0.15</v>
      </c>
      <c r="AV688" s="14" t="n">
        <v>1</v>
      </c>
      <c r="AW688" s="14" t="n">
        <v>0.599</v>
      </c>
      <c r="AX688" s="14" t="n">
        <v>0.114</v>
      </c>
      <c r="AY688" s="14" t="n">
        <v>0.414</v>
      </c>
      <c r="AZ688" s="14" t="n">
        <v>1.165</v>
      </c>
      <c r="BA688" s="14" t="n">
        <v>0.15</v>
      </c>
      <c r="BB688" s="14" t="n">
        <v>1</v>
      </c>
      <c r="BC688" s="14" t="n">
        <v>0.439</v>
      </c>
      <c r="BD688" s="14" t="n">
        <v>0.114</v>
      </c>
      <c r="BE688" s="14" t="n">
        <v>0.022</v>
      </c>
      <c r="BF688" s="14" t="n">
        <v>0.531</v>
      </c>
      <c r="BG688" s="14" t="n">
        <v>0.15</v>
      </c>
      <c r="BH688" s="14" t="n">
        <v>1</v>
      </c>
      <c r="BI688" s="14" t="n">
        <v>0.505</v>
      </c>
      <c r="BJ688" s="14" t="n">
        <v>0.114</v>
      </c>
      <c r="BK688" s="14" t="n">
        <v>0.991</v>
      </c>
      <c r="BL688" s="14" t="n">
        <v>1.72</v>
      </c>
      <c r="BM688" s="14" t="n">
        <v>0.15</v>
      </c>
      <c r="BN688" s="14" t="n">
        <v>1</v>
      </c>
      <c r="BO688" s="14" t="n">
        <v>0</v>
      </c>
      <c r="BP688" s="14" t="n">
        <v>0</v>
      </c>
      <c r="BQ688" s="14" t="n">
        <v>0</v>
      </c>
      <c r="BR688" s="14" t="n">
        <v>0</v>
      </c>
      <c r="BS688" s="14" t="n">
        <v>1</v>
      </c>
      <c r="BT688" s="14" t="n">
        <v>0</v>
      </c>
      <c r="BU688" s="14" t="n">
        <v>0</v>
      </c>
      <c r="BV688" s="14" t="n">
        <v>0</v>
      </c>
      <c r="BW688" s="14" t="n">
        <v>0.15</v>
      </c>
      <c r="BX688" s="14" t="n">
        <v>1</v>
      </c>
      <c r="BY688" s="14" t="n">
        <v>11.787</v>
      </c>
      <c r="BZ688" s="14" t="n">
        <v>0</v>
      </c>
      <c r="CA688" s="14" t="n">
        <v>11.787</v>
      </c>
      <c r="CB688" s="14" t="n">
        <v>0</v>
      </c>
      <c r="CC688" s="14" t="n">
        <v>78.125</v>
      </c>
      <c r="CD688" s="14" t="n">
        <v>7.95</v>
      </c>
      <c r="CE688" s="14" t="n">
        <v>0</v>
      </c>
      <c r="CF688" s="14" t="n">
        <v>89.84399999999999</v>
      </c>
      <c r="CG688" s="14" t="n">
        <v>0.15</v>
      </c>
      <c r="CH688" s="14" t="n">
        <v>1</v>
      </c>
      <c r="CI688" s="14" t="n">
        <v>0</v>
      </c>
      <c r="CJ688" s="14" t="n">
        <v>0</v>
      </c>
      <c r="CK688" s="14" t="n">
        <v>0</v>
      </c>
      <c r="CL688" s="14" t="n">
        <v>0</v>
      </c>
      <c r="CM688" s="14" t="n">
        <v>0</v>
      </c>
      <c r="CN688" s="14" t="n">
        <v>0</v>
      </c>
      <c r="CO688" s="14" t="n">
        <v>0</v>
      </c>
      <c r="CP688" s="14" t="n">
        <v>0</v>
      </c>
      <c r="CQ688" s="14" t="n">
        <v>1.198</v>
      </c>
      <c r="CR688" s="14" t="n">
        <v>0</v>
      </c>
      <c r="CS688" s="14" t="n">
        <v>4.776</v>
      </c>
      <c r="CT688" s="14" t="n">
        <v>4.753</v>
      </c>
      <c r="CU688" s="14" t="n">
        <v>15.162</v>
      </c>
    </row>
    <row r="689">
      <c r="A689" s="14" t="inlineStr">
        <is>
          <t>SYC2022</t>
        </is>
      </c>
      <c r="B689" s="14" t="inlineStr">
        <is>
          <t>SYC</t>
        </is>
      </c>
      <c r="C689" s="14" t="inlineStr">
        <is>
          <t>SYC</t>
        </is>
      </c>
      <c r="D689" s="14" t="inlineStr">
        <is>
          <t>Seychelles</t>
        </is>
      </c>
      <c r="E689" s="14" t="n">
        <v>2022</v>
      </c>
      <c r="F689" s="14" t="n">
        <v>0.15</v>
      </c>
      <c r="G689" s="14" t="n">
        <v>11.72</v>
      </c>
      <c r="H689" s="14" t="n">
        <v>1.235</v>
      </c>
      <c r="I689" s="14" t="n">
        <v>0</v>
      </c>
      <c r="J689" s="14" t="n">
        <v>11.72</v>
      </c>
      <c r="K689" s="14" t="n">
        <v>0</v>
      </c>
      <c r="L689" s="14" t="n">
        <v>1</v>
      </c>
      <c r="M689" s="14" t="n">
        <v>9.782999999999999</v>
      </c>
      <c r="N689" s="14" t="n">
        <v>3.704</v>
      </c>
      <c r="O689" s="14" t="n">
        <v>0</v>
      </c>
      <c r="P689" s="14" t="n">
        <v>9.782999999999999</v>
      </c>
      <c r="Q689" s="14" t="n">
        <v>0</v>
      </c>
      <c r="R689" s="14" t="n">
        <v>1</v>
      </c>
      <c r="S689" s="14" t="n">
        <v>17.893</v>
      </c>
      <c r="T689" s="14" t="n">
        <v>7.408</v>
      </c>
      <c r="U689" s="14" t="n">
        <v>0.199</v>
      </c>
      <c r="V689" s="14" t="n">
        <v>20.577</v>
      </c>
      <c r="W689" s="14" t="n">
        <v>0.15</v>
      </c>
      <c r="X689" s="14" t="n">
        <v>1</v>
      </c>
      <c r="Y689" s="14" t="n">
        <v>13.833</v>
      </c>
      <c r="Z689" s="14" t="n">
        <v>1.87</v>
      </c>
      <c r="AA689" s="14" t="n">
        <v>0</v>
      </c>
      <c r="AB689" s="14" t="n">
        <v>13.833</v>
      </c>
      <c r="AC689" s="14" t="n">
        <v>0</v>
      </c>
      <c r="AD689" s="14" t="n">
        <v>1</v>
      </c>
      <c r="AE689" s="14" t="n">
        <v>15.068</v>
      </c>
      <c r="AF689" s="14" t="n">
        <v>3.523</v>
      </c>
      <c r="AG689" s="14" t="n">
        <v>0</v>
      </c>
      <c r="AH689" s="14" t="n">
        <v>15.068</v>
      </c>
      <c r="AI689" s="14" t="n">
        <v>0</v>
      </c>
      <c r="AJ689" s="14" t="n">
        <v>1</v>
      </c>
      <c r="AK689" s="14" t="n">
        <v>22.476</v>
      </c>
      <c r="AL689" s="14" t="n">
        <v>11.97</v>
      </c>
      <c r="AM689" s="14" t="n">
        <v>0.25</v>
      </c>
      <c r="AN689" s="14" t="n">
        <v>25.847</v>
      </c>
      <c r="AO689" s="14" t="n">
        <v>0.15</v>
      </c>
      <c r="AP689" s="14" t="n">
        <v>1</v>
      </c>
      <c r="AQ689" s="14" t="n">
        <v>0.861</v>
      </c>
      <c r="AR689" s="14" t="n">
        <v>0.123</v>
      </c>
      <c r="AS689" s="14" t="n">
        <v>0.55</v>
      </c>
      <c r="AT689" s="14" t="n">
        <v>1.623</v>
      </c>
      <c r="AU689" s="14" t="n">
        <v>0.15</v>
      </c>
      <c r="AV689" s="14" t="n">
        <v>1</v>
      </c>
      <c r="AW689" s="14" t="n">
        <v>0.986</v>
      </c>
      <c r="AX689" s="14" t="n">
        <v>0.123</v>
      </c>
      <c r="AY689" s="14" t="n">
        <v>0.469</v>
      </c>
      <c r="AZ689" s="14" t="n">
        <v>1.673</v>
      </c>
      <c r="BA689" s="14" t="n">
        <v>0.15</v>
      </c>
      <c r="BB689" s="14" t="n">
        <v>1</v>
      </c>
      <c r="BC689" s="14" t="n">
        <v>0.598</v>
      </c>
      <c r="BD689" s="14" t="n">
        <v>0.123</v>
      </c>
      <c r="BE689" s="14" t="n">
        <v>-0.022</v>
      </c>
      <c r="BF689" s="14" t="n">
        <v>0.662</v>
      </c>
      <c r="BG689" s="14" t="n">
        <v>0.15</v>
      </c>
      <c r="BH689" s="14" t="n">
        <v>1</v>
      </c>
      <c r="BI689" s="14" t="n">
        <v>0.612</v>
      </c>
      <c r="BJ689" s="14" t="n">
        <v>0.123</v>
      </c>
      <c r="BK689" s="14" t="n">
        <v>1.08</v>
      </c>
      <c r="BL689" s="14" t="n">
        <v>1.925</v>
      </c>
      <c r="BM689" s="14" t="n">
        <v>0.15</v>
      </c>
      <c r="BN689" s="14" t="n">
        <v>1</v>
      </c>
      <c r="BO689" s="14" t="n">
        <v>0</v>
      </c>
      <c r="BP689" s="14" t="n">
        <v>0</v>
      </c>
      <c r="BQ689" s="14" t="n">
        <v>0</v>
      </c>
      <c r="BR689" s="14" t="n">
        <v>0</v>
      </c>
      <c r="BS689" s="14" t="n">
        <v>1</v>
      </c>
      <c r="BT689" s="14" t="n">
        <v>0</v>
      </c>
      <c r="BU689" s="14" t="n">
        <v>0</v>
      </c>
      <c r="BV689" s="14" t="n">
        <v>0</v>
      </c>
      <c r="BW689" s="14" t="n">
        <v>0.15</v>
      </c>
      <c r="BX689" s="14" t="n">
        <v>1</v>
      </c>
      <c r="BY689" s="14" t="n">
        <v>12.729</v>
      </c>
      <c r="BZ689" s="14" t="n">
        <v>0</v>
      </c>
      <c r="CA689" s="14" t="n">
        <v>12.729</v>
      </c>
      <c r="CB689" s="14" t="n">
        <v>0</v>
      </c>
      <c r="CC689" s="14" t="n">
        <v>97.90000000000001</v>
      </c>
      <c r="CD689" s="14" t="n">
        <v>7.95</v>
      </c>
      <c r="CE689" s="14" t="n">
        <v>1.087</v>
      </c>
      <c r="CF689" s="14" t="n">
        <v>112.585</v>
      </c>
      <c r="CG689" s="14" t="n">
        <v>0.15</v>
      </c>
      <c r="CH689" s="14" t="n">
        <v>1</v>
      </c>
      <c r="CI689" s="14" t="n">
        <v>0</v>
      </c>
      <c r="CJ689" s="14" t="n">
        <v>0</v>
      </c>
      <c r="CK689" s="14" t="n">
        <v>0</v>
      </c>
      <c r="CL689" s="14" t="n">
        <v>0</v>
      </c>
      <c r="CM689" s="14" t="n">
        <v>0</v>
      </c>
      <c r="CN689" s="14" t="n">
        <v>0</v>
      </c>
      <c r="CO689" s="14" t="n">
        <v>0</v>
      </c>
      <c r="CP689" s="14" t="n">
        <v>0</v>
      </c>
      <c r="CQ689" s="14" t="n">
        <v>1.294</v>
      </c>
      <c r="CR689" s="14" t="n">
        <v>0</v>
      </c>
      <c r="CS689" s="14" t="n">
        <v>5.158</v>
      </c>
      <c r="CT689" s="14" t="n">
        <v>10.485</v>
      </c>
      <c r="CU689" s="14" t="n">
        <v>31.326</v>
      </c>
    </row>
    <row r="690">
      <c r="A690" s="14" t="inlineStr">
        <is>
          <t>SYC2023</t>
        </is>
      </c>
      <c r="B690" s="14" t="inlineStr">
        <is>
          <t>SYC</t>
        </is>
      </c>
      <c r="C690" s="14" t="inlineStr">
        <is>
          <t>SYC</t>
        </is>
      </c>
      <c r="D690" s="14" t="inlineStr">
        <is>
          <t>Seychelles</t>
        </is>
      </c>
      <c r="E690" s="14" t="n">
        <v>2023</v>
      </c>
      <c r="F690" s="14" t="n">
        <v>0.15</v>
      </c>
      <c r="G690" s="14" t="n">
        <v>6.147</v>
      </c>
      <c r="H690" s="14" t="n">
        <v>1.286</v>
      </c>
      <c r="I690" s="14" t="n">
        <v>0</v>
      </c>
      <c r="J690" s="14" t="n">
        <v>6.147</v>
      </c>
      <c r="K690" s="14" t="n">
        <v>0</v>
      </c>
      <c r="L690" s="14" t="n">
        <v>1</v>
      </c>
      <c r="M690" s="14" t="n">
        <v>7.886</v>
      </c>
      <c r="N690" s="14" t="n">
        <v>3.857</v>
      </c>
      <c r="O690" s="14" t="n">
        <v>0</v>
      </c>
      <c r="P690" s="14" t="n">
        <v>7.886</v>
      </c>
      <c r="Q690" s="14" t="n">
        <v>0</v>
      </c>
      <c r="R690" s="14" t="n">
        <v>1</v>
      </c>
      <c r="S690" s="14" t="n">
        <v>12.575</v>
      </c>
      <c r="T690" s="14" t="n">
        <v>7.714</v>
      </c>
      <c r="U690" s="14" t="n">
        <v>0.209</v>
      </c>
      <c r="V690" s="14" t="n">
        <v>14.461</v>
      </c>
      <c r="W690" s="14" t="n">
        <v>0.15</v>
      </c>
      <c r="X690" s="14" t="n">
        <v>1</v>
      </c>
      <c r="Y690" s="14" t="n">
        <v>8.358000000000001</v>
      </c>
      <c r="Z690" s="14" t="n">
        <v>1.13</v>
      </c>
      <c r="AA690" s="14" t="n">
        <v>0</v>
      </c>
      <c r="AB690" s="14" t="n">
        <v>8.358000000000001</v>
      </c>
      <c r="AC690" s="14" t="n">
        <v>0</v>
      </c>
      <c r="AD690" s="14" t="n">
        <v>1</v>
      </c>
      <c r="AE690" s="14" t="n">
        <v>9.644</v>
      </c>
      <c r="AF690" s="14" t="n">
        <v>2.255</v>
      </c>
      <c r="AG690" s="14" t="n">
        <v>0</v>
      </c>
      <c r="AH690" s="14" t="n">
        <v>9.644</v>
      </c>
      <c r="AI690" s="14" t="n">
        <v>0</v>
      </c>
      <c r="AJ690" s="14" t="n">
        <v>1</v>
      </c>
      <c r="AK690" s="14" t="n">
        <v>17.358</v>
      </c>
      <c r="AL690" s="14" t="n">
        <v>9.244999999999999</v>
      </c>
      <c r="AM690" s="14" t="n">
        <v>0.288</v>
      </c>
      <c r="AN690" s="14" t="n">
        <v>19.962</v>
      </c>
      <c r="AO690" s="14" t="n">
        <v>0.15</v>
      </c>
      <c r="AP690" s="14" t="n">
        <v>1</v>
      </c>
      <c r="AQ690" s="14" t="n">
        <v>0.76</v>
      </c>
      <c r="AR690" s="14" t="n">
        <v>0.129</v>
      </c>
      <c r="AS690" s="14" t="n">
        <v>0.548</v>
      </c>
      <c r="AT690" s="14" t="n">
        <v>1.505</v>
      </c>
      <c r="AU690" s="14" t="n">
        <v>0.15</v>
      </c>
      <c r="AV690" s="14" t="n">
        <v>1</v>
      </c>
      <c r="AW690" s="14" t="n">
        <v>0.8110000000000001</v>
      </c>
      <c r="AX690" s="14" t="n">
        <v>0.129</v>
      </c>
      <c r="AY690" s="14" t="n">
        <v>0.538</v>
      </c>
      <c r="AZ690" s="14" t="n">
        <v>1.552</v>
      </c>
      <c r="BA690" s="14" t="n">
        <v>0.15</v>
      </c>
      <c r="BB690" s="14" t="n">
        <v>1</v>
      </c>
      <c r="BC690" s="14" t="n">
        <v>0.535</v>
      </c>
      <c r="BD690" s="14" t="n">
        <v>0.129</v>
      </c>
      <c r="BE690" s="14" t="n">
        <v>0.051</v>
      </c>
      <c r="BF690" s="14" t="n">
        <v>0.674</v>
      </c>
      <c r="BG690" s="14" t="n">
        <v>0.15</v>
      </c>
      <c r="BH690" s="14" t="n">
        <v>1</v>
      </c>
      <c r="BI690" s="14" t="n">
        <v>0.579</v>
      </c>
      <c r="BJ690" s="14" t="n">
        <v>0.129</v>
      </c>
      <c r="BK690" s="14" t="n">
        <v>1.141</v>
      </c>
      <c r="BL690" s="14" t="n">
        <v>1.946</v>
      </c>
      <c r="BM690" s="14" t="n">
        <v>0.15</v>
      </c>
      <c r="BN690" s="14" t="n">
        <v>1</v>
      </c>
      <c r="BO690" s="14" t="n">
        <v>0</v>
      </c>
      <c r="BP690" s="14" t="n">
        <v>0</v>
      </c>
      <c r="BQ690" s="14" t="n">
        <v>0</v>
      </c>
      <c r="BR690" s="14" t="n">
        <v>0</v>
      </c>
      <c r="BS690" s="14" t="n">
        <v>1</v>
      </c>
      <c r="BT690" s="14" t="n">
        <v>0</v>
      </c>
      <c r="BU690" s="14" t="n">
        <v>0</v>
      </c>
      <c r="BV690" s="14" t="n">
        <v>0</v>
      </c>
      <c r="BW690" s="14" t="n">
        <v>0.15</v>
      </c>
      <c r="BX690" s="14" t="n">
        <v>1</v>
      </c>
      <c r="BY690" s="14" t="n">
        <v>13.254</v>
      </c>
      <c r="BZ690" s="14" t="n">
        <v>0</v>
      </c>
      <c r="CA690" s="14" t="n">
        <v>13.254</v>
      </c>
      <c r="CB690" s="14" t="n">
        <v>0</v>
      </c>
      <c r="CC690" s="14" t="n">
        <v>83.248</v>
      </c>
      <c r="CD690" s="14" t="n">
        <v>7.95</v>
      </c>
      <c r="CE690" s="14" t="n">
        <v>1.383</v>
      </c>
      <c r="CF690" s="14" t="n">
        <v>95.735</v>
      </c>
      <c r="CG690" s="14" t="n">
        <v>0.15</v>
      </c>
      <c r="CH690" s="14" t="n">
        <v>1</v>
      </c>
      <c r="CI690" s="14" t="n">
        <v>0</v>
      </c>
      <c r="CJ690" s="14" t="n">
        <v>0</v>
      </c>
      <c r="CK690" s="14" t="n">
        <v>0</v>
      </c>
      <c r="CL690" s="14" t="n">
        <v>0</v>
      </c>
      <c r="CM690" s="14" t="n">
        <v>0</v>
      </c>
      <c r="CN690" s="14" t="n">
        <v>0</v>
      </c>
      <c r="CO690" s="14" t="n">
        <v>0</v>
      </c>
      <c r="CP690" s="14" t="n">
        <v>0</v>
      </c>
      <c r="CQ690" s="14" t="n">
        <v>1.348</v>
      </c>
      <c r="CR690" s="14" t="n">
        <v>0</v>
      </c>
      <c r="CS690" s="14" t="n">
        <v>5.37</v>
      </c>
      <c r="CT690" s="14" t="n">
        <v>4.861</v>
      </c>
      <c r="CU690" s="14" t="n">
        <v>11.622</v>
      </c>
    </row>
    <row r="691">
      <c r="A691" s="14" t="inlineStr">
        <is>
          <t>SYC2024</t>
        </is>
      </c>
      <c r="B691" s="14" t="inlineStr">
        <is>
          <t>SYC</t>
        </is>
      </c>
      <c r="C691" s="14" t="inlineStr">
        <is>
          <t>SYC</t>
        </is>
      </c>
      <c r="D691" s="14" t="inlineStr">
        <is>
          <t>Seychelles</t>
        </is>
      </c>
      <c r="E691" s="14" t="n">
        <v>2024</v>
      </c>
      <c r="F691" s="14" t="n">
        <v>0.15</v>
      </c>
      <c r="G691" s="14" t="n">
        <v>5.575</v>
      </c>
      <c r="H691" s="14" t="n">
        <v>1.324</v>
      </c>
      <c r="I691" s="14" t="n">
        <v>0</v>
      </c>
      <c r="J691" s="14" t="n">
        <v>5.575</v>
      </c>
      <c r="K691" s="14" t="n">
        <v>0</v>
      </c>
      <c r="L691" s="14" t="n">
        <v>1</v>
      </c>
      <c r="M691" s="14" t="n">
        <v>7.124</v>
      </c>
      <c r="N691" s="14" t="n">
        <v>3.971</v>
      </c>
      <c r="O691" s="14" t="n">
        <v>0</v>
      </c>
      <c r="P691" s="14" t="n">
        <v>7.124</v>
      </c>
      <c r="Q691" s="14" t="n">
        <v>0</v>
      </c>
      <c r="R691" s="14" t="n">
        <v>1</v>
      </c>
      <c r="S691" s="14" t="n">
        <v>12.193</v>
      </c>
      <c r="T691" s="14" t="n">
        <v>7.942</v>
      </c>
      <c r="U691" s="14" t="n">
        <v>0.249</v>
      </c>
      <c r="V691" s="14" t="n">
        <v>14.022</v>
      </c>
      <c r="W691" s="14" t="n">
        <v>0.15</v>
      </c>
      <c r="X691" s="14" t="n">
        <v>1</v>
      </c>
      <c r="Y691" s="14" t="n">
        <v>8.087</v>
      </c>
      <c r="Z691" s="14" t="n">
        <v>1.093</v>
      </c>
      <c r="AA691" s="14" t="n">
        <v>0</v>
      </c>
      <c r="AB691" s="14" t="n">
        <v>8.087</v>
      </c>
      <c r="AC691" s="14" t="n">
        <v>0</v>
      </c>
      <c r="AD691" s="14" t="n">
        <v>1</v>
      </c>
      <c r="AE691" s="14" t="n">
        <v>9.411</v>
      </c>
      <c r="AF691" s="14" t="n">
        <v>2.201</v>
      </c>
      <c r="AG691" s="14" t="n">
        <v>0</v>
      </c>
      <c r="AH691" s="14" t="n">
        <v>9.411</v>
      </c>
      <c r="AI691" s="14" t="n">
        <v>0</v>
      </c>
      <c r="AJ691" s="14" t="n">
        <v>1</v>
      </c>
      <c r="AK691" s="14" t="n">
        <v>17.353</v>
      </c>
      <c r="AL691" s="14" t="n">
        <v>9.242000000000001</v>
      </c>
      <c r="AM691" s="14" t="n">
        <v>0.355</v>
      </c>
      <c r="AN691" s="14" t="n">
        <v>19.956</v>
      </c>
      <c r="AO691" s="14" t="n">
        <v>0.15</v>
      </c>
      <c r="AP691" s="14" t="n">
        <v>1</v>
      </c>
      <c r="AQ691" s="14" t="n">
        <v>0.724</v>
      </c>
      <c r="AR691" s="14" t="n">
        <v>0.132</v>
      </c>
      <c r="AS691" s="14" t="n">
        <v>0.542</v>
      </c>
      <c r="AT691" s="14" t="n">
        <v>1.456</v>
      </c>
      <c r="AU691" s="14" t="n">
        <v>0.15</v>
      </c>
      <c r="AV691" s="14" t="n">
        <v>1</v>
      </c>
      <c r="AW691" s="14" t="n">
        <v>0.75</v>
      </c>
      <c r="AX691" s="14" t="n">
        <v>0.132</v>
      </c>
      <c r="AY691" s="14" t="n">
        <v>0.514</v>
      </c>
      <c r="AZ691" s="14" t="n">
        <v>1.454</v>
      </c>
      <c r="BA691" s="14" t="n">
        <v>0.15</v>
      </c>
      <c r="BB691" s="14" t="n">
        <v>1</v>
      </c>
      <c r="BC691" s="14" t="n">
        <v>0.513</v>
      </c>
      <c r="BD691" s="14" t="n">
        <v>0.132</v>
      </c>
      <c r="BE691" s="14" t="n">
        <v>0.053</v>
      </c>
      <c r="BF691" s="14" t="n">
        <v>0.65</v>
      </c>
      <c r="BG691" s="14" t="n">
        <v>0.15</v>
      </c>
      <c r="BH691" s="14" t="n">
        <v>1</v>
      </c>
      <c r="BI691" s="14" t="n">
        <v>0.591</v>
      </c>
      <c r="BJ691" s="14" t="n">
        <v>0.132</v>
      </c>
      <c r="BK691" s="14" t="n">
        <v>1.182</v>
      </c>
      <c r="BL691" s="14" t="n">
        <v>1.999</v>
      </c>
      <c r="BM691" s="14" t="n">
        <v>0.15</v>
      </c>
      <c r="BN691" s="14" t="n">
        <v>1</v>
      </c>
      <c r="BO691" s="14" t="n">
        <v>0</v>
      </c>
      <c r="BP691" s="14" t="n">
        <v>0</v>
      </c>
      <c r="BQ691" s="14" t="n">
        <v>0</v>
      </c>
      <c r="BR691" s="14" t="n">
        <v>0</v>
      </c>
      <c r="BS691" s="14" t="n">
        <v>1</v>
      </c>
      <c r="BT691" s="14" t="n">
        <v>0</v>
      </c>
      <c r="BU691" s="14" t="n">
        <v>0</v>
      </c>
      <c r="BV691" s="14" t="n">
        <v>0</v>
      </c>
      <c r="BW691" s="14" t="n">
        <v>0.15</v>
      </c>
      <c r="BX691" s="14" t="n">
        <v>1</v>
      </c>
      <c r="BY691" s="14" t="n">
        <v>13.646</v>
      </c>
      <c r="BZ691" s="14" t="n">
        <v>0</v>
      </c>
      <c r="CA691" s="14" t="n">
        <v>13.646</v>
      </c>
      <c r="CB691" s="14" t="n">
        <v>0</v>
      </c>
      <c r="CC691" s="14" t="n">
        <v>82.58799999999999</v>
      </c>
      <c r="CD691" s="14" t="n">
        <v>7.95</v>
      </c>
      <c r="CE691" s="14" t="n">
        <v>1.687</v>
      </c>
      <c r="CF691" s="14" t="n">
        <v>94.976</v>
      </c>
      <c r="CG691" s="14" t="n">
        <v>0.15</v>
      </c>
      <c r="CH691" s="14" t="n">
        <v>1</v>
      </c>
      <c r="CI691" s="14" t="n">
        <v>0</v>
      </c>
      <c r="CJ691" s="14" t="n">
        <v>0</v>
      </c>
      <c r="CK691" s="14" t="n">
        <v>0</v>
      </c>
      <c r="CL691" s="14" t="n">
        <v>0</v>
      </c>
      <c r="CM691" s="14" t="n">
        <v>0</v>
      </c>
      <c r="CN691" s="14" t="n">
        <v>0</v>
      </c>
      <c r="CO691" s="14" t="n">
        <v>0</v>
      </c>
      <c r="CP691" s="14" t="n">
        <v>0</v>
      </c>
      <c r="CQ691" s="14" t="n">
        <v>1.387</v>
      </c>
      <c r="CR691" s="14" t="n">
        <v>0</v>
      </c>
      <c r="CS691" s="14" t="n">
        <v>5.529</v>
      </c>
      <c r="CT691" s="14" t="n">
        <v>4.251</v>
      </c>
      <c r="CU691" s="14" t="n">
        <v>10.168</v>
      </c>
    </row>
    <row r="692">
      <c r="A692" s="14" t="inlineStr">
        <is>
          <t>SLE2021</t>
        </is>
      </c>
      <c r="B692" s="14" t="inlineStr">
        <is>
          <t>SLE</t>
        </is>
      </c>
      <c r="C692" s="14" t="inlineStr">
        <is>
          <t>SLE</t>
        </is>
      </c>
      <c r="D692" s="14" t="inlineStr">
        <is>
          <t>Sierra Leone</t>
        </is>
      </c>
      <c r="E692" s="14" t="n">
        <v>2021</v>
      </c>
      <c r="F692" s="14" t="n">
        <v>0.15</v>
      </c>
      <c r="G692" s="14" t="n">
        <v>5.897</v>
      </c>
      <c r="H692" s="14" t="n">
        <v>1.143</v>
      </c>
      <c r="I692" s="14" t="n">
        <v>0</v>
      </c>
      <c r="J692" s="14" t="n">
        <v>5.897</v>
      </c>
      <c r="K692" s="14" t="n">
        <v>0</v>
      </c>
      <c r="L692" s="14" t="n">
        <v>1</v>
      </c>
      <c r="M692" s="14" t="n">
        <v>7.964</v>
      </c>
      <c r="N692" s="14" t="n">
        <v>3.43</v>
      </c>
      <c r="O692" s="14" t="n">
        <v>0</v>
      </c>
      <c r="P692" s="14" t="n">
        <v>7.964</v>
      </c>
      <c r="Q692" s="14" t="n">
        <v>0</v>
      </c>
      <c r="R692" s="14" t="n">
        <v>1</v>
      </c>
      <c r="S692" s="14" t="n">
        <v>11.613</v>
      </c>
      <c r="T692" s="14" t="n">
        <v>6.86</v>
      </c>
      <c r="U692" s="14" t="n">
        <v>0</v>
      </c>
      <c r="V692" s="14" t="n">
        <v>13.355</v>
      </c>
      <c r="W692" s="14" t="n">
        <v>0.15</v>
      </c>
      <c r="X692" s="14" t="n">
        <v>1</v>
      </c>
      <c r="Y692" s="14" t="n">
        <v>16.305</v>
      </c>
      <c r="Z692" s="14" t="n">
        <v>2.204</v>
      </c>
      <c r="AA692" s="14" t="n">
        <v>0</v>
      </c>
      <c r="AB692" s="14" t="n">
        <v>16.305</v>
      </c>
      <c r="AC692" s="14" t="n">
        <v>0</v>
      </c>
      <c r="AD692" s="14" t="n">
        <v>1</v>
      </c>
      <c r="AE692" s="14" t="n">
        <v>17.449</v>
      </c>
      <c r="AF692" s="14" t="n">
        <v>4.08</v>
      </c>
      <c r="AG692" s="14" t="n">
        <v>0</v>
      </c>
      <c r="AH692" s="14" t="n">
        <v>17.449</v>
      </c>
      <c r="AI692" s="14" t="n">
        <v>0</v>
      </c>
      <c r="AJ692" s="14" t="n">
        <v>1</v>
      </c>
      <c r="AK692" s="14" t="n">
        <v>24.309</v>
      </c>
      <c r="AL692" s="14" t="n">
        <v>12.947</v>
      </c>
      <c r="AM692" s="14" t="n">
        <v>0</v>
      </c>
      <c r="AN692" s="14" t="n">
        <v>27.955</v>
      </c>
      <c r="AO692" s="14" t="n">
        <v>0.15</v>
      </c>
      <c r="AP692" s="14" t="n">
        <v>1</v>
      </c>
      <c r="AQ692" s="14" t="n">
        <v>0.525</v>
      </c>
      <c r="AR692" s="14" t="n">
        <v>0.096</v>
      </c>
      <c r="AS692" s="14" t="n">
        <v>0.179</v>
      </c>
      <c r="AT692" s="14" t="n">
        <v>0.704</v>
      </c>
      <c r="AU692" s="14" t="n">
        <v>0</v>
      </c>
      <c r="AV692" s="14" t="n">
        <v>1</v>
      </c>
      <c r="AW692" s="14" t="n">
        <v>1.053</v>
      </c>
      <c r="AX692" s="14" t="n">
        <v>0.204</v>
      </c>
      <c r="AY692" s="14" t="n">
        <v>0.202</v>
      </c>
      <c r="AZ692" s="14" t="n">
        <v>1.256</v>
      </c>
      <c r="BA692" s="14" t="n">
        <v>0</v>
      </c>
      <c r="BB692" s="14" t="n">
        <v>1</v>
      </c>
      <c r="BC692" s="14" t="n">
        <v>0.439</v>
      </c>
      <c r="BD692" s="14" t="n">
        <v>0.114</v>
      </c>
      <c r="BE692" s="14" t="n">
        <v>0</v>
      </c>
      <c r="BF692" s="14" t="n">
        <v>0.505</v>
      </c>
      <c r="BG692" s="14" t="n">
        <v>0.15</v>
      </c>
      <c r="BH692" s="14" t="n">
        <v>1</v>
      </c>
      <c r="BI692" s="14" t="n">
        <v>0.62</v>
      </c>
      <c r="BJ692" s="14" t="n">
        <v>0.137</v>
      </c>
      <c r="BK692" s="14" t="n">
        <v>0.103</v>
      </c>
      <c r="BL692" s="14" t="n">
        <v>0.723</v>
      </c>
      <c r="BM692" s="14" t="n">
        <v>0</v>
      </c>
      <c r="BN692" s="14" t="n">
        <v>1</v>
      </c>
      <c r="BO692" s="14" t="n">
        <v>0</v>
      </c>
      <c r="BP692" s="14" t="n">
        <v>0</v>
      </c>
      <c r="BQ692" s="14" t="n">
        <v>0.31</v>
      </c>
      <c r="BR692" s="14" t="n">
        <v>0</v>
      </c>
      <c r="BS692" s="14" t="n">
        <v>1</v>
      </c>
      <c r="BT692" s="14" t="n">
        <v>0</v>
      </c>
      <c r="BU692" s="14" t="n">
        <v>0</v>
      </c>
      <c r="BV692" s="14" t="n">
        <v>0.128</v>
      </c>
      <c r="BW692" s="14" t="n">
        <v>0.15</v>
      </c>
      <c r="BX692" s="14" t="n">
        <v>1</v>
      </c>
      <c r="BY692" s="14" t="n">
        <v>11.787</v>
      </c>
      <c r="BZ692" s="14" t="n">
        <v>0</v>
      </c>
      <c r="CA692" s="14" t="n">
        <v>11.787</v>
      </c>
      <c r="CB692" s="14" t="n">
        <v>0</v>
      </c>
      <c r="CC692" s="14" t="n">
        <v>87.935</v>
      </c>
      <c r="CD692" s="14" t="n">
        <v>17.76</v>
      </c>
      <c r="CE692" s="14" t="n">
        <v>26.959</v>
      </c>
      <c r="CF692" s="14" t="n">
        <v>114.894</v>
      </c>
      <c r="CG692" s="14" t="n">
        <v>0</v>
      </c>
      <c r="CH692" s="14" t="n">
        <v>1</v>
      </c>
      <c r="CI692" s="14" t="n">
        <v>0</v>
      </c>
      <c r="CJ692" s="14" t="n">
        <v>0</v>
      </c>
      <c r="CK692" s="14" t="n">
        <v>0</v>
      </c>
      <c r="CL692" s="14" t="n">
        <v>0</v>
      </c>
      <c r="CM692" s="14" t="n">
        <v>0</v>
      </c>
      <c r="CN692" s="14" t="n">
        <v>0</v>
      </c>
      <c r="CO692" s="14" t="n">
        <v>0</v>
      </c>
      <c r="CP692" s="14" t="n">
        <v>0</v>
      </c>
      <c r="CQ692" s="14" t="n">
        <v>1.198</v>
      </c>
      <c r="CR692" s="14" t="n">
        <v>0</v>
      </c>
      <c r="CS692" s="14" t="n">
        <v>4.776</v>
      </c>
      <c r="CT692" s="14" t="n">
        <v>4.753</v>
      </c>
      <c r="CU692" s="14" t="n">
        <v>15.162</v>
      </c>
    </row>
    <row r="693">
      <c r="A693" s="14" t="inlineStr">
        <is>
          <t>SLE2022</t>
        </is>
      </c>
      <c r="B693" s="14" t="inlineStr">
        <is>
          <t>SLE</t>
        </is>
      </c>
      <c r="C693" s="14" t="inlineStr">
        <is>
          <t>SLE</t>
        </is>
      </c>
      <c r="D693" s="14" t="inlineStr">
        <is>
          <t>Sierra Leone</t>
        </is>
      </c>
      <c r="E693" s="14" t="n">
        <v>2022</v>
      </c>
      <c r="F693" s="14" t="n">
        <v>0.15</v>
      </c>
      <c r="G693" s="14" t="n">
        <v>11.72</v>
      </c>
      <c r="H693" s="14" t="n">
        <v>1.235</v>
      </c>
      <c r="I693" s="14" t="n">
        <v>0</v>
      </c>
      <c r="J693" s="14" t="n">
        <v>11.72</v>
      </c>
      <c r="K693" s="14" t="n">
        <v>0</v>
      </c>
      <c r="L693" s="14" t="n">
        <v>1</v>
      </c>
      <c r="M693" s="14" t="n">
        <v>9.782999999999999</v>
      </c>
      <c r="N693" s="14" t="n">
        <v>3.704</v>
      </c>
      <c r="O693" s="14" t="n">
        <v>0</v>
      </c>
      <c r="P693" s="14" t="n">
        <v>9.782999999999999</v>
      </c>
      <c r="Q693" s="14" t="n">
        <v>0</v>
      </c>
      <c r="R693" s="14" t="n">
        <v>1</v>
      </c>
      <c r="S693" s="14" t="n">
        <v>17.893</v>
      </c>
      <c r="T693" s="14" t="n">
        <v>7.408</v>
      </c>
      <c r="U693" s="14" t="n">
        <v>0.199</v>
      </c>
      <c r="V693" s="14" t="n">
        <v>20.577</v>
      </c>
      <c r="W693" s="14" t="n">
        <v>0.15</v>
      </c>
      <c r="X693" s="14" t="n">
        <v>1</v>
      </c>
      <c r="Y693" s="14" t="n">
        <v>32.56</v>
      </c>
      <c r="Z693" s="14" t="n">
        <v>4.401</v>
      </c>
      <c r="AA693" s="14" t="n">
        <v>0</v>
      </c>
      <c r="AB693" s="14" t="n">
        <v>32.56</v>
      </c>
      <c r="AC693" s="14" t="n">
        <v>0</v>
      </c>
      <c r="AD693" s="14" t="n">
        <v>1</v>
      </c>
      <c r="AE693" s="14" t="n">
        <v>33.795</v>
      </c>
      <c r="AF693" s="14" t="n">
        <v>7.902</v>
      </c>
      <c r="AG693" s="14" t="n">
        <v>0</v>
      </c>
      <c r="AH693" s="14" t="n">
        <v>33.795</v>
      </c>
      <c r="AI693" s="14" t="n">
        <v>0</v>
      </c>
      <c r="AJ693" s="14" t="n">
        <v>1</v>
      </c>
      <c r="AK693" s="14" t="n">
        <v>41.203</v>
      </c>
      <c r="AL693" s="14" t="n">
        <v>21.945</v>
      </c>
      <c r="AM693" s="14" t="n">
        <v>0.457</v>
      </c>
      <c r="AN693" s="14" t="n">
        <v>47.384</v>
      </c>
      <c r="AO693" s="14" t="n">
        <v>0.15</v>
      </c>
      <c r="AP693" s="14" t="n">
        <v>1</v>
      </c>
      <c r="AQ693" s="14" t="n">
        <v>0.776</v>
      </c>
      <c r="AR693" s="14" t="n">
        <v>0.111</v>
      </c>
      <c r="AS693" s="14" t="n">
        <v>0.284</v>
      </c>
      <c r="AT693" s="14" t="n">
        <v>1.06</v>
      </c>
      <c r="AU693" s="14" t="n">
        <v>0</v>
      </c>
      <c r="AV693" s="14" t="n">
        <v>1</v>
      </c>
      <c r="AW693" s="14" t="n">
        <v>0.975</v>
      </c>
      <c r="AX693" s="14" t="n">
        <v>0.127</v>
      </c>
      <c r="AY693" s="14" t="n">
        <v>0.248</v>
      </c>
      <c r="AZ693" s="14" t="n">
        <v>1.223</v>
      </c>
      <c r="BA693" s="14" t="n">
        <v>0</v>
      </c>
      <c r="BB693" s="14" t="n">
        <v>1</v>
      </c>
      <c r="BC693" s="14" t="n">
        <v>0.598</v>
      </c>
      <c r="BD693" s="14" t="n">
        <v>0.123</v>
      </c>
      <c r="BE693" s="14" t="n">
        <v>0.007</v>
      </c>
      <c r="BF693" s="14" t="n">
        <v>0.6879999999999999</v>
      </c>
      <c r="BG693" s="14" t="n">
        <v>0.15</v>
      </c>
      <c r="BH693" s="14" t="n">
        <v>1</v>
      </c>
      <c r="BI693" s="14" t="n">
        <v>0.928</v>
      </c>
      <c r="BJ693" s="14" t="n">
        <v>0.181</v>
      </c>
      <c r="BK693" s="14" t="n">
        <v>0.155</v>
      </c>
      <c r="BL693" s="14" t="n">
        <v>1.083</v>
      </c>
      <c r="BM693" s="14" t="n">
        <v>0</v>
      </c>
      <c r="BN693" s="14" t="n">
        <v>1</v>
      </c>
      <c r="BO693" s="14" t="n">
        <v>0</v>
      </c>
      <c r="BP693" s="14" t="n">
        <v>0</v>
      </c>
      <c r="BQ693" s="14" t="n">
        <v>0.284</v>
      </c>
      <c r="BR693" s="14" t="n">
        <v>0</v>
      </c>
      <c r="BS693" s="14" t="n">
        <v>1</v>
      </c>
      <c r="BT693" s="14" t="n">
        <v>0</v>
      </c>
      <c r="BU693" s="14" t="n">
        <v>0</v>
      </c>
      <c r="BV693" s="14" t="n">
        <v>0.136</v>
      </c>
      <c r="BW693" s="14" t="n">
        <v>0.15</v>
      </c>
      <c r="BX693" s="14" t="n">
        <v>1</v>
      </c>
      <c r="BY693" s="14" t="n">
        <v>12.729</v>
      </c>
      <c r="BZ693" s="14" t="n">
        <v>0</v>
      </c>
      <c r="CA693" s="14" t="n">
        <v>12.729</v>
      </c>
      <c r="CB693" s="14" t="n">
        <v>0</v>
      </c>
      <c r="CC693" s="14" t="n">
        <v>121.934</v>
      </c>
      <c r="CD693" s="14" t="n">
        <v>31.984</v>
      </c>
      <c r="CE693" s="14" t="n">
        <v>39.589</v>
      </c>
      <c r="CF693" s="14" t="n">
        <v>161.523</v>
      </c>
      <c r="CG693" s="14" t="n">
        <v>0</v>
      </c>
      <c r="CH693" s="14" t="n">
        <v>1</v>
      </c>
      <c r="CI693" s="14" t="n">
        <v>0</v>
      </c>
      <c r="CJ693" s="14" t="n">
        <v>0</v>
      </c>
      <c r="CK693" s="14" t="n">
        <v>0</v>
      </c>
      <c r="CL693" s="14" t="n">
        <v>0</v>
      </c>
      <c r="CM693" s="14" t="n">
        <v>0</v>
      </c>
      <c r="CN693" s="14" t="n">
        <v>0</v>
      </c>
      <c r="CO693" s="14" t="n">
        <v>0</v>
      </c>
      <c r="CP693" s="14" t="n">
        <v>0</v>
      </c>
      <c r="CQ693" s="14" t="n">
        <v>1.294</v>
      </c>
      <c r="CR693" s="14" t="n">
        <v>0</v>
      </c>
      <c r="CS693" s="14" t="n">
        <v>5.158</v>
      </c>
      <c r="CT693" s="14" t="n">
        <v>10.485</v>
      </c>
      <c r="CU693" s="14" t="n">
        <v>31.326</v>
      </c>
    </row>
    <row r="694">
      <c r="A694" s="14" t="inlineStr">
        <is>
          <t>SLE2023</t>
        </is>
      </c>
      <c r="B694" s="14" t="inlineStr">
        <is>
          <t>SLE</t>
        </is>
      </c>
      <c r="C694" s="14" t="inlineStr">
        <is>
          <t>SLE</t>
        </is>
      </c>
      <c r="D694" s="14" t="inlineStr">
        <is>
          <t>Sierra Leone</t>
        </is>
      </c>
      <c r="E694" s="14" t="n">
        <v>2023</v>
      </c>
      <c r="F694" s="14" t="n">
        <v>0.15</v>
      </c>
      <c r="G694" s="14" t="n">
        <v>6.147</v>
      </c>
      <c r="H694" s="14" t="n">
        <v>1.286</v>
      </c>
      <c r="I694" s="14" t="n">
        <v>0</v>
      </c>
      <c r="J694" s="14" t="n">
        <v>6.147</v>
      </c>
      <c r="K694" s="14" t="n">
        <v>0</v>
      </c>
      <c r="L694" s="14" t="n">
        <v>1</v>
      </c>
      <c r="M694" s="14" t="n">
        <v>7.886</v>
      </c>
      <c r="N694" s="14" t="n">
        <v>3.857</v>
      </c>
      <c r="O694" s="14" t="n">
        <v>0</v>
      </c>
      <c r="P694" s="14" t="n">
        <v>7.886</v>
      </c>
      <c r="Q694" s="14" t="n">
        <v>0</v>
      </c>
      <c r="R694" s="14" t="n">
        <v>1</v>
      </c>
      <c r="S694" s="14" t="n">
        <v>12.575</v>
      </c>
      <c r="T694" s="14" t="n">
        <v>7.714</v>
      </c>
      <c r="U694" s="14" t="n">
        <v>0.209</v>
      </c>
      <c r="V694" s="14" t="n">
        <v>14.461</v>
      </c>
      <c r="W694" s="14" t="n">
        <v>0.15</v>
      </c>
      <c r="X694" s="14" t="n">
        <v>1</v>
      </c>
      <c r="Y694" s="14" t="n">
        <v>12.908</v>
      </c>
      <c r="Z694" s="14" t="n">
        <v>1.745</v>
      </c>
      <c r="AA694" s="14" t="n">
        <v>0</v>
      </c>
      <c r="AB694" s="14" t="n">
        <v>12.908</v>
      </c>
      <c r="AC694" s="14" t="n">
        <v>0</v>
      </c>
      <c r="AD694" s="14" t="n">
        <v>1</v>
      </c>
      <c r="AE694" s="14" t="n">
        <v>14.194</v>
      </c>
      <c r="AF694" s="14" t="n">
        <v>3.319</v>
      </c>
      <c r="AG694" s="14" t="n">
        <v>0</v>
      </c>
      <c r="AH694" s="14" t="n">
        <v>14.194</v>
      </c>
      <c r="AI694" s="14" t="n">
        <v>0</v>
      </c>
      <c r="AJ694" s="14" t="n">
        <v>1</v>
      </c>
      <c r="AK694" s="14" t="n">
        <v>21.908</v>
      </c>
      <c r="AL694" s="14" t="n">
        <v>11.668</v>
      </c>
      <c r="AM694" s="14" t="n">
        <v>0.364</v>
      </c>
      <c r="AN694" s="14" t="n">
        <v>25.194</v>
      </c>
      <c r="AO694" s="14" t="n">
        <v>0.15</v>
      </c>
      <c r="AP694" s="14" t="n">
        <v>1</v>
      </c>
      <c r="AQ694" s="14" t="n">
        <v>0.706</v>
      </c>
      <c r="AR694" s="14" t="n">
        <v>0.119</v>
      </c>
      <c r="AS694" s="14" t="n">
        <v>0.265</v>
      </c>
      <c r="AT694" s="14" t="n">
        <v>0.972</v>
      </c>
      <c r="AU694" s="14" t="n">
        <v>0</v>
      </c>
      <c r="AV694" s="14" t="n">
        <v>1</v>
      </c>
      <c r="AW694" s="14" t="n">
        <v>0.925</v>
      </c>
      <c r="AX694" s="14" t="n">
        <v>0.158</v>
      </c>
      <c r="AY694" s="14" t="n">
        <v>0.227</v>
      </c>
      <c r="AZ694" s="14" t="n">
        <v>1.151</v>
      </c>
      <c r="BA694" s="14" t="n">
        <v>0</v>
      </c>
      <c r="BB694" s="14" t="n">
        <v>1</v>
      </c>
      <c r="BC694" s="14" t="n">
        <v>0.535</v>
      </c>
      <c r="BD694" s="14" t="n">
        <v>0.129</v>
      </c>
      <c r="BE694" s="14" t="n">
        <v>0.008999999999999999</v>
      </c>
      <c r="BF694" s="14" t="n">
        <v>0.615</v>
      </c>
      <c r="BG694" s="14" t="n">
        <v>0.15</v>
      </c>
      <c r="BH694" s="14" t="n">
        <v>1</v>
      </c>
      <c r="BI694" s="14" t="n">
        <v>0.838</v>
      </c>
      <c r="BJ694" s="14" t="n">
        <v>0.182</v>
      </c>
      <c r="BK694" s="14" t="n">
        <v>0.146</v>
      </c>
      <c r="BL694" s="14" t="n">
        <v>0.983</v>
      </c>
      <c r="BM694" s="14" t="n">
        <v>0</v>
      </c>
      <c r="BN694" s="14" t="n">
        <v>1</v>
      </c>
      <c r="BO694" s="14" t="n">
        <v>0</v>
      </c>
      <c r="BP694" s="14" t="n">
        <v>0</v>
      </c>
      <c r="BQ694" s="14" t="n">
        <v>0.306</v>
      </c>
      <c r="BR694" s="14" t="n">
        <v>0</v>
      </c>
      <c r="BS694" s="14" t="n">
        <v>1</v>
      </c>
      <c r="BT694" s="14" t="n">
        <v>0</v>
      </c>
      <c r="BU694" s="14" t="n">
        <v>0</v>
      </c>
      <c r="BV694" s="14" t="n">
        <v>0.144</v>
      </c>
      <c r="BW694" s="14" t="n">
        <v>0.15</v>
      </c>
      <c r="BX694" s="14" t="n">
        <v>1</v>
      </c>
      <c r="BY694" s="14" t="n">
        <v>13.254</v>
      </c>
      <c r="BZ694" s="14" t="n">
        <v>0</v>
      </c>
      <c r="CA694" s="14" t="n">
        <v>13.254</v>
      </c>
      <c r="CB694" s="14" t="n">
        <v>0</v>
      </c>
      <c r="CC694" s="14" t="n">
        <v>119.788</v>
      </c>
      <c r="CD694" s="14" t="n">
        <v>44.49</v>
      </c>
      <c r="CE694" s="14" t="n">
        <v>39.215</v>
      </c>
      <c r="CF694" s="14" t="n">
        <v>159.003</v>
      </c>
      <c r="CG694" s="14" t="n">
        <v>0</v>
      </c>
      <c r="CH694" s="14" t="n">
        <v>1</v>
      </c>
      <c r="CI694" s="14" t="n">
        <v>0</v>
      </c>
      <c r="CJ694" s="14" t="n">
        <v>0</v>
      </c>
      <c r="CK694" s="14" t="n">
        <v>0</v>
      </c>
      <c r="CL694" s="14" t="n">
        <v>0</v>
      </c>
      <c r="CM694" s="14" t="n">
        <v>0</v>
      </c>
      <c r="CN694" s="14" t="n">
        <v>0</v>
      </c>
      <c r="CO694" s="14" t="n">
        <v>0</v>
      </c>
      <c r="CP694" s="14" t="n">
        <v>0</v>
      </c>
      <c r="CQ694" s="14" t="n">
        <v>1.348</v>
      </c>
      <c r="CR694" s="14" t="n">
        <v>0</v>
      </c>
      <c r="CS694" s="14" t="n">
        <v>5.37</v>
      </c>
      <c r="CT694" s="14" t="n">
        <v>4.861</v>
      </c>
      <c r="CU694" s="14" t="n">
        <v>11.622</v>
      </c>
    </row>
    <row r="695">
      <c r="A695" s="14" t="inlineStr">
        <is>
          <t>SLE2024</t>
        </is>
      </c>
      <c r="B695" s="14" t="inlineStr">
        <is>
          <t>SLE</t>
        </is>
      </c>
      <c r="C695" s="14" t="inlineStr">
        <is>
          <t>SLE</t>
        </is>
      </c>
      <c r="D695" s="14" t="inlineStr">
        <is>
          <t>Sierra Leone</t>
        </is>
      </c>
      <c r="E695" s="14" t="n">
        <v>2024</v>
      </c>
      <c r="F695" s="14" t="n">
        <v>0.15</v>
      </c>
      <c r="G695" s="14" t="n">
        <v>5.575</v>
      </c>
      <c r="H695" s="14" t="n">
        <v>1.324</v>
      </c>
      <c r="I695" s="14" t="n">
        <v>0</v>
      </c>
      <c r="J695" s="14" t="n">
        <v>5.575</v>
      </c>
      <c r="K695" s="14" t="n">
        <v>0</v>
      </c>
      <c r="L695" s="14" t="n">
        <v>1</v>
      </c>
      <c r="M695" s="14" t="n">
        <v>7.124</v>
      </c>
      <c r="N695" s="14" t="n">
        <v>3.971</v>
      </c>
      <c r="O695" s="14" t="n">
        <v>0</v>
      </c>
      <c r="P695" s="14" t="n">
        <v>7.124</v>
      </c>
      <c r="Q695" s="14" t="n">
        <v>0</v>
      </c>
      <c r="R695" s="14" t="n">
        <v>1</v>
      </c>
      <c r="S695" s="14" t="n">
        <v>12.193</v>
      </c>
      <c r="T695" s="14" t="n">
        <v>7.942</v>
      </c>
      <c r="U695" s="14" t="n">
        <v>0.249</v>
      </c>
      <c r="V695" s="14" t="n">
        <v>14.022</v>
      </c>
      <c r="W695" s="14" t="n">
        <v>0.15</v>
      </c>
      <c r="X695" s="14" t="n">
        <v>1</v>
      </c>
      <c r="Y695" s="14" t="n">
        <v>11.492</v>
      </c>
      <c r="Z695" s="14" t="n">
        <v>1.553</v>
      </c>
      <c r="AA695" s="14" t="n">
        <v>0</v>
      </c>
      <c r="AB695" s="14" t="n">
        <v>11.492</v>
      </c>
      <c r="AC695" s="14" t="n">
        <v>0</v>
      </c>
      <c r="AD695" s="14" t="n">
        <v>1</v>
      </c>
      <c r="AE695" s="14" t="n">
        <v>12.815</v>
      </c>
      <c r="AF695" s="14" t="n">
        <v>2.997</v>
      </c>
      <c r="AG695" s="14" t="n">
        <v>0</v>
      </c>
      <c r="AH695" s="14" t="n">
        <v>12.815</v>
      </c>
      <c r="AI695" s="14" t="n">
        <v>0</v>
      </c>
      <c r="AJ695" s="14" t="n">
        <v>1</v>
      </c>
      <c r="AK695" s="14" t="n">
        <v>20.757</v>
      </c>
      <c r="AL695" s="14" t="n">
        <v>11.055</v>
      </c>
      <c r="AM695" s="14" t="n">
        <v>0.424</v>
      </c>
      <c r="AN695" s="14" t="n">
        <v>23.871</v>
      </c>
      <c r="AO695" s="14" t="n">
        <v>0.15</v>
      </c>
      <c r="AP695" s="14" t="n">
        <v>1</v>
      </c>
      <c r="AQ695" s="14" t="n">
        <v>0.888</v>
      </c>
      <c r="AR695" s="14" t="n">
        <v>0.161</v>
      </c>
      <c r="AS695" s="14" t="n">
        <v>0.323</v>
      </c>
      <c r="AT695" s="14" t="n">
        <v>1.211</v>
      </c>
      <c r="AU695" s="14" t="n">
        <v>0</v>
      </c>
      <c r="AV695" s="14" t="n">
        <v>1</v>
      </c>
      <c r="AW695" s="14" t="n">
        <v>0.982</v>
      </c>
      <c r="AX695" s="14" t="n">
        <v>0.18</v>
      </c>
      <c r="AY695" s="14" t="n">
        <v>0.234</v>
      </c>
      <c r="AZ695" s="14" t="n">
        <v>1.216</v>
      </c>
      <c r="BA695" s="14" t="n">
        <v>0</v>
      </c>
      <c r="BB695" s="14" t="n">
        <v>1</v>
      </c>
      <c r="BC695" s="14" t="n">
        <v>0.513</v>
      </c>
      <c r="BD695" s="14" t="n">
        <v>0.132</v>
      </c>
      <c r="BE695" s="14" t="n">
        <v>0.01</v>
      </c>
      <c r="BF695" s="14" t="n">
        <v>0.59</v>
      </c>
      <c r="BG695" s="14" t="n">
        <v>0.15</v>
      </c>
      <c r="BH695" s="14" t="n">
        <v>1</v>
      </c>
      <c r="BI695" s="14" t="n">
        <v>0.998</v>
      </c>
      <c r="BJ695" s="14" t="n">
        <v>0.219</v>
      </c>
      <c r="BK695" s="14" t="n">
        <v>0.171</v>
      </c>
      <c r="BL695" s="14" t="n">
        <v>1.169</v>
      </c>
      <c r="BM695" s="14" t="n">
        <v>0</v>
      </c>
      <c r="BN695" s="14" t="n">
        <v>1</v>
      </c>
      <c r="BO695" s="14" t="n">
        <v>0</v>
      </c>
      <c r="BP695" s="14" t="n">
        <v>0</v>
      </c>
      <c r="BQ695" s="14" t="n">
        <v>0.43</v>
      </c>
      <c r="BR695" s="14" t="n">
        <v>0</v>
      </c>
      <c r="BS695" s="14" t="n">
        <v>1</v>
      </c>
      <c r="BT695" s="14" t="n">
        <v>0</v>
      </c>
      <c r="BU695" s="14" t="n">
        <v>0</v>
      </c>
      <c r="BV695" s="14" t="n">
        <v>0.213</v>
      </c>
      <c r="BW695" s="14" t="n">
        <v>0.15</v>
      </c>
      <c r="BX695" s="14" t="n">
        <v>1</v>
      </c>
      <c r="BY695" s="14" t="n">
        <v>13.646</v>
      </c>
      <c r="BZ695" s="14" t="n">
        <v>0</v>
      </c>
      <c r="CA695" s="14" t="n">
        <v>13.646</v>
      </c>
      <c r="CB695" s="14" t="n">
        <v>0</v>
      </c>
      <c r="CC695" s="14" t="n">
        <v>138.872</v>
      </c>
      <c r="CD695" s="14" t="n">
        <v>64.23399999999999</v>
      </c>
      <c r="CE695" s="14" t="n">
        <v>45.605</v>
      </c>
      <c r="CF695" s="14" t="n">
        <v>184.477</v>
      </c>
      <c r="CG695" s="14" t="n">
        <v>0</v>
      </c>
      <c r="CH695" s="14" t="n">
        <v>1</v>
      </c>
      <c r="CI695" s="14" t="n">
        <v>0</v>
      </c>
      <c r="CJ695" s="14" t="n">
        <v>0</v>
      </c>
      <c r="CK695" s="14" t="n">
        <v>0</v>
      </c>
      <c r="CL695" s="14" t="n">
        <v>0</v>
      </c>
      <c r="CM695" s="14" t="n">
        <v>0</v>
      </c>
      <c r="CN695" s="14" t="n">
        <v>0</v>
      </c>
      <c r="CO695" s="14" t="n">
        <v>0</v>
      </c>
      <c r="CP695" s="14" t="n">
        <v>0</v>
      </c>
      <c r="CQ695" s="14" t="n">
        <v>1.387</v>
      </c>
      <c r="CR695" s="14" t="n">
        <v>0</v>
      </c>
      <c r="CS695" s="14" t="n">
        <v>5.529</v>
      </c>
      <c r="CT695" s="14" t="n">
        <v>4.251</v>
      </c>
      <c r="CU695" s="14" t="n">
        <v>10.168</v>
      </c>
    </row>
    <row r="696">
      <c r="A696" s="14" t="inlineStr">
        <is>
          <t>SGP2021</t>
        </is>
      </c>
      <c r="B696" s="14" t="inlineStr">
        <is>
          <t>SGP</t>
        </is>
      </c>
      <c r="C696" s="14" t="inlineStr">
        <is>
          <t>SGP</t>
        </is>
      </c>
      <c r="D696" s="14" t="inlineStr">
        <is>
          <t>Singapore</t>
        </is>
      </c>
      <c r="E696" s="14" t="n">
        <v>2021</v>
      </c>
      <c r="F696" s="14" t="n">
        <v>0.07000000000000001</v>
      </c>
      <c r="G696" s="14" t="n">
        <v>4.747</v>
      </c>
      <c r="H696" s="14" t="n">
        <v>1.143</v>
      </c>
      <c r="I696" s="14" t="n">
        <v>0.279</v>
      </c>
      <c r="J696" s="14" t="n">
        <v>5.027</v>
      </c>
      <c r="K696" s="14" t="n">
        <v>0</v>
      </c>
      <c r="L696" s="14" t="n">
        <v>1</v>
      </c>
      <c r="M696" s="14" t="n">
        <v>7.964</v>
      </c>
      <c r="N696" s="14" t="n">
        <v>3.43</v>
      </c>
      <c r="O696" s="14" t="n">
        <v>0.28</v>
      </c>
      <c r="P696" s="14" t="n">
        <v>8.244999999999999</v>
      </c>
      <c r="Q696" s="14" t="n">
        <v>0</v>
      </c>
      <c r="R696" s="14" t="n">
        <v>1</v>
      </c>
      <c r="S696" s="14" t="n">
        <v>10.464</v>
      </c>
      <c r="T696" s="14" t="n">
        <v>6.86</v>
      </c>
      <c r="U696" s="14" t="n">
        <v>0</v>
      </c>
      <c r="V696" s="14" t="n">
        <v>11.196</v>
      </c>
      <c r="W696" s="14" t="n">
        <v>0.07000000000000001</v>
      </c>
      <c r="X696" s="14" t="n">
        <v>1</v>
      </c>
      <c r="Y696" s="14" t="n">
        <v>41.665</v>
      </c>
      <c r="Z696" s="14" t="n">
        <v>4.602</v>
      </c>
      <c r="AA696" s="14" t="n">
        <v>-4.965</v>
      </c>
      <c r="AB696" s="14" t="n">
        <v>36.7</v>
      </c>
      <c r="AC696" s="14" t="n">
        <v>0</v>
      </c>
      <c r="AD696" s="14" t="n">
        <v>1</v>
      </c>
      <c r="AE696" s="14" t="n">
        <v>41.622</v>
      </c>
      <c r="AF696" s="14" t="n">
        <v>8.19</v>
      </c>
      <c r="AG696" s="14" t="n">
        <v>-4.922</v>
      </c>
      <c r="AH696" s="14" t="n">
        <v>36.7</v>
      </c>
      <c r="AI696" s="14" t="n">
        <v>0</v>
      </c>
      <c r="AJ696" s="14" t="n">
        <v>1</v>
      </c>
      <c r="AK696" s="14" t="n">
        <v>45.721</v>
      </c>
      <c r="AL696" s="14" t="n">
        <v>22.44</v>
      </c>
      <c r="AM696" s="14" t="n">
        <v>-8.090999999999999</v>
      </c>
      <c r="AN696" s="14" t="n">
        <v>40.264</v>
      </c>
      <c r="AO696" s="14" t="n">
        <v>0</v>
      </c>
      <c r="AP696" s="14" t="n">
        <v>1</v>
      </c>
      <c r="AQ696" s="14" t="n">
        <v>0.624</v>
      </c>
      <c r="AR696" s="14" t="n">
        <v>0.114</v>
      </c>
      <c r="AS696" s="14" t="n">
        <v>0.997</v>
      </c>
      <c r="AT696" s="14" t="n">
        <v>1.751</v>
      </c>
      <c r="AU696" s="14" t="n">
        <v>0.08</v>
      </c>
      <c r="AV696" s="14" t="n">
        <v>1</v>
      </c>
      <c r="AW696" s="14" t="n">
        <v>0.593</v>
      </c>
      <c r="AX696" s="14" t="n">
        <v>0.114</v>
      </c>
      <c r="AY696" s="14" t="n">
        <v>0.742</v>
      </c>
      <c r="AZ696" s="14" t="n">
        <v>1.428</v>
      </c>
      <c r="BA696" s="14" t="n">
        <v>0.07000000000000001</v>
      </c>
      <c r="BB696" s="14" t="n">
        <v>1</v>
      </c>
      <c r="BC696" s="14" t="n">
        <v>0.442</v>
      </c>
      <c r="BD696" s="14" t="n">
        <v>0.114</v>
      </c>
      <c r="BE696" s="14" t="n">
        <v>0.856</v>
      </c>
      <c r="BF696" s="14" t="n">
        <v>1.389</v>
      </c>
      <c r="BG696" s="14" t="n">
        <v>0.07000000000000001</v>
      </c>
      <c r="BH696" s="14" t="n">
        <v>1</v>
      </c>
      <c r="BI696" s="14" t="n">
        <v>0.583</v>
      </c>
      <c r="BJ696" s="14" t="n">
        <v>0.114</v>
      </c>
      <c r="BK696" s="14" t="n">
        <v>0</v>
      </c>
      <c r="BL696" s="14" t="n">
        <v>0.623</v>
      </c>
      <c r="BM696" s="14" t="n">
        <v>0.07000000000000001</v>
      </c>
      <c r="BN696" s="14" t="n">
        <v>1</v>
      </c>
      <c r="BO696" s="14" t="n">
        <v>0</v>
      </c>
      <c r="BP696" s="14" t="n">
        <v>0</v>
      </c>
      <c r="BQ696" s="14" t="n">
        <v>0.127</v>
      </c>
      <c r="BR696" s="14" t="n">
        <v>0</v>
      </c>
      <c r="BS696" s="14" t="n">
        <v>1</v>
      </c>
      <c r="BT696" s="14" t="n">
        <v>0</v>
      </c>
      <c r="BU696" s="14" t="n">
        <v>0</v>
      </c>
      <c r="BV696" s="14" t="n">
        <v>0.169</v>
      </c>
      <c r="BW696" s="14" t="n">
        <v>0.07000000000000001</v>
      </c>
      <c r="BX696" s="14" t="n">
        <v>1</v>
      </c>
      <c r="BY696" s="14" t="n">
        <v>11.787</v>
      </c>
      <c r="BZ696" s="14" t="n">
        <v>0</v>
      </c>
      <c r="CA696" s="14" t="n">
        <v>11.787</v>
      </c>
      <c r="CB696" s="14" t="n">
        <v>0</v>
      </c>
      <c r="CC696" s="14" t="n">
        <v>73.753</v>
      </c>
      <c r="CD696" s="14" t="n">
        <v>7.95</v>
      </c>
      <c r="CE696" s="14" t="n">
        <v>1.538</v>
      </c>
      <c r="CF696" s="14" t="n">
        <v>80.56100000000001</v>
      </c>
      <c r="CG696" s="14" t="n">
        <v>0.07000000000000001</v>
      </c>
      <c r="CH696" s="14" t="n">
        <v>1</v>
      </c>
      <c r="CI696" s="14" t="n">
        <v>1</v>
      </c>
      <c r="CJ696" s="14" t="n">
        <v>1</v>
      </c>
      <c r="CK696" s="14" t="n">
        <v>0</v>
      </c>
      <c r="CL696" s="14" t="n">
        <v>0</v>
      </c>
      <c r="CM696" s="14" t="n">
        <v>0</v>
      </c>
      <c r="CN696" s="14" t="n">
        <v>0</v>
      </c>
      <c r="CO696" s="14" t="n">
        <v>0</v>
      </c>
      <c r="CP696" s="14" t="n">
        <v>0</v>
      </c>
      <c r="CQ696" s="14" t="n">
        <v>1.198</v>
      </c>
      <c r="CR696" s="14" t="n">
        <v>0</v>
      </c>
      <c r="CS696" s="14" t="n">
        <v>4.776</v>
      </c>
      <c r="CT696" s="14" t="n">
        <v>3.604</v>
      </c>
      <c r="CU696" s="14" t="n">
        <v>9.407999999999999</v>
      </c>
    </row>
    <row r="697">
      <c r="A697" s="14" t="inlineStr">
        <is>
          <t>SGP2022</t>
        </is>
      </c>
      <c r="B697" s="14" t="inlineStr">
        <is>
          <t>SGP</t>
        </is>
      </c>
      <c r="C697" s="14" t="inlineStr">
        <is>
          <t>SGP</t>
        </is>
      </c>
      <c r="D697" s="14" t="inlineStr">
        <is>
          <t>Singapore</t>
        </is>
      </c>
      <c r="E697" s="14" t="n">
        <v>2022</v>
      </c>
      <c r="F697" s="14" t="n">
        <v>0.07000000000000001</v>
      </c>
      <c r="G697" s="14" t="n">
        <v>8.788</v>
      </c>
      <c r="H697" s="14" t="n">
        <v>1.235</v>
      </c>
      <c r="I697" s="14" t="n">
        <v>0.314</v>
      </c>
      <c r="J697" s="14" t="n">
        <v>9.102</v>
      </c>
      <c r="K697" s="14" t="n">
        <v>0</v>
      </c>
      <c r="L697" s="14" t="n">
        <v>1</v>
      </c>
      <c r="M697" s="14" t="n">
        <v>9.782999999999999</v>
      </c>
      <c r="N697" s="14" t="n">
        <v>3.704</v>
      </c>
      <c r="O697" s="14" t="n">
        <v>0.315</v>
      </c>
      <c r="P697" s="14" t="n">
        <v>10.098</v>
      </c>
      <c r="Q697" s="14" t="n">
        <v>0</v>
      </c>
      <c r="R697" s="14" t="n">
        <v>1</v>
      </c>
      <c r="S697" s="14" t="n">
        <v>14.962</v>
      </c>
      <c r="T697" s="14" t="n">
        <v>7.408</v>
      </c>
      <c r="U697" s="14" t="n">
        <v>0.078</v>
      </c>
      <c r="V697" s="14" t="n">
        <v>16.009</v>
      </c>
      <c r="W697" s="14" t="n">
        <v>0.07000000000000001</v>
      </c>
      <c r="X697" s="14" t="n">
        <v>1</v>
      </c>
      <c r="Y697" s="14" t="n">
        <v>48.446</v>
      </c>
      <c r="Z697" s="14" t="n">
        <v>5.082</v>
      </c>
      <c r="AA697" s="14" t="n">
        <v>-4.674</v>
      </c>
      <c r="AB697" s="14" t="n">
        <v>43.772</v>
      </c>
      <c r="AC697" s="14" t="n">
        <v>0</v>
      </c>
      <c r="AD697" s="14" t="n">
        <v>1</v>
      </c>
      <c r="AE697" s="14" t="n">
        <v>48.494</v>
      </c>
      <c r="AF697" s="14" t="n">
        <v>8.99</v>
      </c>
      <c r="AG697" s="14" t="n">
        <v>-4.721</v>
      </c>
      <c r="AH697" s="14" t="n">
        <v>43.772</v>
      </c>
      <c r="AI697" s="14" t="n">
        <v>0</v>
      </c>
      <c r="AJ697" s="14" t="n">
        <v>1</v>
      </c>
      <c r="AK697" s="14" t="n">
        <v>53.141</v>
      </c>
      <c r="AL697" s="14" t="n">
        <v>25.377</v>
      </c>
      <c r="AM697" s="14" t="n">
        <v>-8.965999999999999</v>
      </c>
      <c r="AN697" s="14" t="n">
        <v>47.267</v>
      </c>
      <c r="AO697" s="14" t="n">
        <v>0</v>
      </c>
      <c r="AP697" s="14" t="n">
        <v>1</v>
      </c>
      <c r="AQ697" s="14" t="n">
        <v>0.855</v>
      </c>
      <c r="AR697" s="14" t="n">
        <v>0.123</v>
      </c>
      <c r="AS697" s="14" t="n">
        <v>1.026</v>
      </c>
      <c r="AT697" s="14" t="n">
        <v>2.031</v>
      </c>
      <c r="AU697" s="14" t="n">
        <v>0.08</v>
      </c>
      <c r="AV697" s="14" t="n">
        <v>1</v>
      </c>
      <c r="AW697" s="14" t="n">
        <v>0.947</v>
      </c>
      <c r="AX697" s="14" t="n">
        <v>0.123</v>
      </c>
      <c r="AY697" s="14" t="n">
        <v>0.847</v>
      </c>
      <c r="AZ697" s="14" t="n">
        <v>1.919</v>
      </c>
      <c r="BA697" s="14" t="n">
        <v>0.07000000000000001</v>
      </c>
      <c r="BB697" s="14" t="n">
        <v>1</v>
      </c>
      <c r="BC697" s="14" t="n">
        <v>0.594</v>
      </c>
      <c r="BD697" s="14" t="n">
        <v>0.123</v>
      </c>
      <c r="BE697" s="14" t="n">
        <v>0.924</v>
      </c>
      <c r="BF697" s="14" t="n">
        <v>1.616</v>
      </c>
      <c r="BG697" s="14" t="n">
        <v>0.07000000000000001</v>
      </c>
      <c r="BH697" s="14" t="n">
        <v>1</v>
      </c>
      <c r="BI697" s="14" t="n">
        <v>0.766</v>
      </c>
      <c r="BJ697" s="14" t="n">
        <v>0.123</v>
      </c>
      <c r="BK697" s="14" t="n">
        <v>0.004</v>
      </c>
      <c r="BL697" s="14" t="n">
        <v>0.819</v>
      </c>
      <c r="BM697" s="14" t="n">
        <v>0.07000000000000001</v>
      </c>
      <c r="BN697" s="14" t="n">
        <v>1</v>
      </c>
      <c r="BO697" s="14" t="n">
        <v>0</v>
      </c>
      <c r="BP697" s="14" t="n">
        <v>0</v>
      </c>
      <c r="BQ697" s="14" t="n">
        <v>0.161</v>
      </c>
      <c r="BR697" s="14" t="n">
        <v>0</v>
      </c>
      <c r="BS697" s="14" t="n">
        <v>1</v>
      </c>
      <c r="BT697" s="14" t="n">
        <v>0</v>
      </c>
      <c r="BU697" s="14" t="n">
        <v>0</v>
      </c>
      <c r="BV697" s="14" t="n">
        <v>0.205</v>
      </c>
      <c r="BW697" s="14" t="n">
        <v>0.07000000000000001</v>
      </c>
      <c r="BX697" s="14" t="n">
        <v>1</v>
      </c>
      <c r="BY697" s="14" t="n">
        <v>12.729</v>
      </c>
      <c r="BZ697" s="14" t="n">
        <v>0</v>
      </c>
      <c r="CA697" s="14" t="n">
        <v>12.729</v>
      </c>
      <c r="CB697" s="14" t="n">
        <v>0</v>
      </c>
      <c r="CC697" s="14" t="n">
        <v>89.188</v>
      </c>
      <c r="CD697" s="14" t="n">
        <v>7.95</v>
      </c>
      <c r="CE697" s="14" t="n">
        <v>2.027</v>
      </c>
      <c r="CF697" s="14" t="n">
        <v>97.09699999999999</v>
      </c>
      <c r="CG697" s="14" t="n">
        <v>0.07000000000000001</v>
      </c>
      <c r="CH697" s="14" t="n">
        <v>1</v>
      </c>
      <c r="CI697" s="14" t="n">
        <v>1</v>
      </c>
      <c r="CJ697" s="14" t="n">
        <v>1</v>
      </c>
      <c r="CK697" s="14" t="n">
        <v>0</v>
      </c>
      <c r="CL697" s="14" t="n">
        <v>0</v>
      </c>
      <c r="CM697" s="14" t="n">
        <v>0</v>
      </c>
      <c r="CN697" s="14" t="n">
        <v>0</v>
      </c>
      <c r="CO697" s="14" t="n">
        <v>0</v>
      </c>
      <c r="CP697" s="14" t="n">
        <v>0</v>
      </c>
      <c r="CQ697" s="14" t="n">
        <v>1.294</v>
      </c>
      <c r="CR697" s="14" t="n">
        <v>0</v>
      </c>
      <c r="CS697" s="14" t="n">
        <v>5.158</v>
      </c>
      <c r="CT697" s="14" t="n">
        <v>7.554</v>
      </c>
      <c r="CU697" s="14" t="n">
        <v>16.097</v>
      </c>
    </row>
    <row r="698">
      <c r="A698" s="14" t="inlineStr">
        <is>
          <t>SGP2023</t>
        </is>
      </c>
      <c r="B698" s="14" t="inlineStr">
        <is>
          <t>SGP</t>
        </is>
      </c>
      <c r="C698" s="14" t="inlineStr">
        <is>
          <t>SGP</t>
        </is>
      </c>
      <c r="D698" s="14" t="inlineStr">
        <is>
          <t>Singapore</t>
        </is>
      </c>
      <c r="E698" s="14" t="n">
        <v>2023</v>
      </c>
      <c r="F698" s="14" t="n">
        <v>0.07000000000000001</v>
      </c>
      <c r="G698" s="14" t="n">
        <v>5.77</v>
      </c>
      <c r="H698" s="14" t="n">
        <v>1.286</v>
      </c>
      <c r="I698" s="14" t="n">
        <v>0.334</v>
      </c>
      <c r="J698" s="14" t="n">
        <v>6.104</v>
      </c>
      <c r="K698" s="14" t="n">
        <v>0</v>
      </c>
      <c r="L698" s="14" t="n">
        <v>1</v>
      </c>
      <c r="M698" s="14" t="n">
        <v>7.886</v>
      </c>
      <c r="N698" s="14" t="n">
        <v>3.857</v>
      </c>
      <c r="O698" s="14" t="n">
        <v>0.335</v>
      </c>
      <c r="P698" s="14" t="n">
        <v>8.221</v>
      </c>
      <c r="Q698" s="14" t="n">
        <v>0</v>
      </c>
      <c r="R698" s="14" t="n">
        <v>1</v>
      </c>
      <c r="S698" s="14" t="n">
        <v>12.198</v>
      </c>
      <c r="T698" s="14" t="n">
        <v>7.714</v>
      </c>
      <c r="U698" s="14" t="n">
        <v>0.095</v>
      </c>
      <c r="V698" s="14" t="n">
        <v>13.052</v>
      </c>
      <c r="W698" s="14" t="n">
        <v>0.07000000000000001</v>
      </c>
      <c r="X698" s="14" t="n">
        <v>1</v>
      </c>
      <c r="Y698" s="14" t="n">
        <v>44.928</v>
      </c>
      <c r="Z698" s="14" t="n">
        <v>5.033</v>
      </c>
      <c r="AA698" s="14" t="n">
        <v>0.376</v>
      </c>
      <c r="AB698" s="14" t="n">
        <v>45.304</v>
      </c>
      <c r="AC698" s="14" t="n">
        <v>0</v>
      </c>
      <c r="AD698" s="14" t="n">
        <v>1</v>
      </c>
      <c r="AE698" s="14" t="n">
        <v>45.027</v>
      </c>
      <c r="AF698" s="14" t="n">
        <v>8.968</v>
      </c>
      <c r="AG698" s="14" t="n">
        <v>0.277</v>
      </c>
      <c r="AH698" s="14" t="n">
        <v>45.304</v>
      </c>
      <c r="AI698" s="14" t="n">
        <v>0</v>
      </c>
      <c r="AJ698" s="14" t="n">
        <v>1</v>
      </c>
      <c r="AK698" s="14" t="n">
        <v>49.981</v>
      </c>
      <c r="AL698" s="14" t="n">
        <v>24.759</v>
      </c>
      <c r="AM698" s="14" t="n">
        <v>-4.133</v>
      </c>
      <c r="AN698" s="14" t="n">
        <v>49.057</v>
      </c>
      <c r="AO698" s="14" t="n">
        <v>0</v>
      </c>
      <c r="AP698" s="14" t="n">
        <v>1</v>
      </c>
      <c r="AQ698" s="14" t="n">
        <v>0.752</v>
      </c>
      <c r="AR698" s="14" t="n">
        <v>0.129</v>
      </c>
      <c r="AS698" s="14" t="n">
        <v>1.101</v>
      </c>
      <c r="AT698" s="14" t="n">
        <v>2.001</v>
      </c>
      <c r="AU698" s="14" t="n">
        <v>0.08</v>
      </c>
      <c r="AV698" s="14" t="n">
        <v>1</v>
      </c>
      <c r="AW698" s="14" t="n">
        <v>0.783</v>
      </c>
      <c r="AX698" s="14" t="n">
        <v>0.129</v>
      </c>
      <c r="AY698" s="14" t="n">
        <v>0.925</v>
      </c>
      <c r="AZ698" s="14" t="n">
        <v>1.827</v>
      </c>
      <c r="BA698" s="14" t="n">
        <v>0.07000000000000001</v>
      </c>
      <c r="BB698" s="14" t="n">
        <v>1</v>
      </c>
      <c r="BC698" s="14" t="n">
        <v>0.529</v>
      </c>
      <c r="BD698" s="14" t="n">
        <v>0.129</v>
      </c>
      <c r="BE698" s="14" t="n">
        <v>0.972</v>
      </c>
      <c r="BF698" s="14" t="n">
        <v>1.594</v>
      </c>
      <c r="BG698" s="14" t="n">
        <v>0.07000000000000001</v>
      </c>
      <c r="BH698" s="14" t="n">
        <v>1</v>
      </c>
      <c r="BI698" s="14" t="n">
        <v>0.669</v>
      </c>
      <c r="BJ698" s="14" t="n">
        <v>0.129</v>
      </c>
      <c r="BK698" s="14" t="n">
        <v>0.005</v>
      </c>
      <c r="BL698" s="14" t="n">
        <v>0.715</v>
      </c>
      <c r="BM698" s="14" t="n">
        <v>0.07000000000000001</v>
      </c>
      <c r="BN698" s="14" t="n">
        <v>1</v>
      </c>
      <c r="BO698" s="14" t="n">
        <v>0</v>
      </c>
      <c r="BP698" s="14" t="n">
        <v>0</v>
      </c>
      <c r="BQ698" s="14" t="n">
        <v>0.243</v>
      </c>
      <c r="BR698" s="14" t="n">
        <v>0</v>
      </c>
      <c r="BS698" s="14" t="n">
        <v>1</v>
      </c>
      <c r="BT698" s="14" t="n">
        <v>0</v>
      </c>
      <c r="BU698" s="14" t="n">
        <v>0</v>
      </c>
      <c r="BV698" s="14" t="n">
        <v>0.227</v>
      </c>
      <c r="BW698" s="14" t="n">
        <v>0.07000000000000001</v>
      </c>
      <c r="BX698" s="14" t="n">
        <v>1</v>
      </c>
      <c r="BY698" s="14" t="n">
        <v>13.254</v>
      </c>
      <c r="BZ698" s="14" t="n">
        <v>0</v>
      </c>
      <c r="CA698" s="14" t="n">
        <v>13.254</v>
      </c>
      <c r="CB698" s="14" t="n">
        <v>0</v>
      </c>
      <c r="CC698" s="14" t="n">
        <v>72.967</v>
      </c>
      <c r="CD698" s="14" t="n">
        <v>7.95</v>
      </c>
      <c r="CE698" s="14" t="n">
        <v>2.247</v>
      </c>
      <c r="CF698" s="14" t="n">
        <v>79.86</v>
      </c>
      <c r="CG698" s="14" t="n">
        <v>0.07000000000000001</v>
      </c>
      <c r="CH698" s="14" t="n">
        <v>1</v>
      </c>
      <c r="CI698" s="14" t="n">
        <v>1</v>
      </c>
      <c r="CJ698" s="14" t="n">
        <v>1</v>
      </c>
      <c r="CK698" s="14" t="n">
        <v>0</v>
      </c>
      <c r="CL698" s="14" t="n">
        <v>0</v>
      </c>
      <c r="CM698" s="14" t="n">
        <v>0</v>
      </c>
      <c r="CN698" s="14" t="n">
        <v>0</v>
      </c>
      <c r="CO698" s="14" t="n">
        <v>0</v>
      </c>
      <c r="CP698" s="14" t="n">
        <v>0</v>
      </c>
      <c r="CQ698" s="14" t="n">
        <v>1.348</v>
      </c>
      <c r="CR698" s="14" t="n">
        <v>0</v>
      </c>
      <c r="CS698" s="14" t="n">
        <v>5.37</v>
      </c>
      <c r="CT698" s="14" t="n">
        <v>4.484</v>
      </c>
      <c r="CU698" s="14" t="n">
        <v>12.529</v>
      </c>
    </row>
    <row r="699">
      <c r="A699" s="14" t="inlineStr">
        <is>
          <t>SGP2024</t>
        </is>
      </c>
      <c r="B699" s="14" t="inlineStr">
        <is>
          <t>SGP</t>
        </is>
      </c>
      <c r="C699" s="14" t="inlineStr">
        <is>
          <t>SGP</t>
        </is>
      </c>
      <c r="D699" s="14" t="inlineStr">
        <is>
          <t>Singapore</t>
        </is>
      </c>
      <c r="E699" s="14" t="n">
        <v>2024</v>
      </c>
      <c r="F699" s="14" t="n">
        <v>0.07000000000000001</v>
      </c>
      <c r="G699" s="14" t="n">
        <v>4.833</v>
      </c>
      <c r="H699" s="14" t="n">
        <v>1.324</v>
      </c>
      <c r="I699" s="14" t="n">
        <v>1.689</v>
      </c>
      <c r="J699" s="14" t="n">
        <v>6.522</v>
      </c>
      <c r="K699" s="14" t="n">
        <v>0</v>
      </c>
      <c r="L699" s="14" t="n">
        <v>1</v>
      </c>
      <c r="M699" s="14" t="n">
        <v>7.124</v>
      </c>
      <c r="N699" s="14" t="n">
        <v>3.971</v>
      </c>
      <c r="O699" s="14" t="n">
        <v>1.695</v>
      </c>
      <c r="P699" s="14" t="n">
        <v>8.818</v>
      </c>
      <c r="Q699" s="14" t="n">
        <v>0</v>
      </c>
      <c r="R699" s="14" t="n">
        <v>1</v>
      </c>
      <c r="S699" s="14" t="n">
        <v>11.451</v>
      </c>
      <c r="T699" s="14" t="n">
        <v>7.942</v>
      </c>
      <c r="U699" s="14" t="n">
        <v>0.109</v>
      </c>
      <c r="V699" s="14" t="n">
        <v>12.252</v>
      </c>
      <c r="W699" s="14" t="n">
        <v>0.07000000000000001</v>
      </c>
      <c r="X699" s="14" t="n">
        <v>1</v>
      </c>
      <c r="Y699" s="14" t="n">
        <v>48.488</v>
      </c>
      <c r="Z699" s="14" t="n">
        <v>6.122</v>
      </c>
      <c r="AA699" s="14" t="n">
        <v>0</v>
      </c>
      <c r="AB699" s="14" t="n">
        <v>48.488</v>
      </c>
      <c r="AC699" s="14" t="n">
        <v>0</v>
      </c>
      <c r="AD699" s="14" t="n">
        <v>1</v>
      </c>
      <c r="AE699" s="14" t="n">
        <v>48.488</v>
      </c>
      <c r="AF699" s="14" t="n">
        <v>10.622</v>
      </c>
      <c r="AG699" s="14" t="n">
        <v>0</v>
      </c>
      <c r="AH699" s="14" t="n">
        <v>48.488</v>
      </c>
      <c r="AI699" s="14" t="n">
        <v>0</v>
      </c>
      <c r="AJ699" s="14" t="n">
        <v>1</v>
      </c>
      <c r="AK699" s="14" t="n">
        <v>53.142</v>
      </c>
      <c r="AL699" s="14" t="n">
        <v>27.029</v>
      </c>
      <c r="AM699" s="14" t="n">
        <v>-4.15</v>
      </c>
      <c r="AN699" s="14" t="n">
        <v>52.422</v>
      </c>
      <c r="AO699" s="14" t="n">
        <v>0</v>
      </c>
      <c r="AP699" s="14" t="n">
        <v>1</v>
      </c>
      <c r="AQ699" s="14" t="n">
        <v>0.723</v>
      </c>
      <c r="AR699" s="14" t="n">
        <v>0.132</v>
      </c>
      <c r="AS699" s="14" t="n">
        <v>1.167</v>
      </c>
      <c r="AT699" s="14" t="n">
        <v>2.06</v>
      </c>
      <c r="AU699" s="14" t="n">
        <v>0.09</v>
      </c>
      <c r="AV699" s="14" t="n">
        <v>1</v>
      </c>
      <c r="AW699" s="14" t="n">
        <v>0.734</v>
      </c>
      <c r="AX699" s="14" t="n">
        <v>0.132</v>
      </c>
      <c r="AY699" s="14" t="n">
        <v>1.03</v>
      </c>
      <c r="AZ699" s="14" t="n">
        <v>1.887</v>
      </c>
      <c r="BA699" s="14" t="n">
        <v>0.07000000000000001</v>
      </c>
      <c r="BB699" s="14" t="n">
        <v>1</v>
      </c>
      <c r="BC699" s="14" t="n">
        <v>0.512</v>
      </c>
      <c r="BD699" s="14" t="n">
        <v>0.132</v>
      </c>
      <c r="BE699" s="14" t="n">
        <v>1.005</v>
      </c>
      <c r="BF699" s="14" t="n">
        <v>1.608</v>
      </c>
      <c r="BG699" s="14" t="n">
        <v>0.07000000000000001</v>
      </c>
      <c r="BH699" s="14" t="n">
        <v>1</v>
      </c>
      <c r="BI699" s="14" t="n">
        <v>0.66</v>
      </c>
      <c r="BJ699" s="14" t="n">
        <v>0.132</v>
      </c>
      <c r="BK699" s="14" t="n">
        <v>0.006</v>
      </c>
      <c r="BL699" s="14" t="n">
        <v>0.707</v>
      </c>
      <c r="BM699" s="14" t="n">
        <v>0.07000000000000001</v>
      </c>
      <c r="BN699" s="14" t="n">
        <v>1</v>
      </c>
      <c r="BO699" s="14" t="n">
        <v>0</v>
      </c>
      <c r="BP699" s="14" t="n">
        <v>0</v>
      </c>
      <c r="BQ699" s="14" t="n">
        <v>0.207</v>
      </c>
      <c r="BR699" s="14" t="n">
        <v>0</v>
      </c>
      <c r="BS699" s="14" t="n">
        <v>1</v>
      </c>
      <c r="BT699" s="14" t="n">
        <v>0</v>
      </c>
      <c r="BU699" s="14" t="n">
        <v>0</v>
      </c>
      <c r="BV699" s="14" t="n">
        <v>0.231</v>
      </c>
      <c r="BW699" s="14" t="n">
        <v>0.07000000000000001</v>
      </c>
      <c r="BX699" s="14" t="n">
        <v>1</v>
      </c>
      <c r="BY699" s="14" t="n">
        <v>13.646</v>
      </c>
      <c r="BZ699" s="14" t="n">
        <v>0</v>
      </c>
      <c r="CA699" s="14" t="n">
        <v>13.646</v>
      </c>
      <c r="CB699" s="14" t="n">
        <v>0</v>
      </c>
      <c r="CC699" s="14" t="n">
        <v>71.05</v>
      </c>
      <c r="CD699" s="14" t="n">
        <v>7.95</v>
      </c>
      <c r="CE699" s="14" t="n">
        <v>9.138</v>
      </c>
      <c r="CF699" s="14" t="n">
        <v>84.991</v>
      </c>
      <c r="CG699" s="14" t="n">
        <v>0.07000000000000001</v>
      </c>
      <c r="CH699" s="14" t="n">
        <v>1</v>
      </c>
      <c r="CI699" s="14" t="n">
        <v>1</v>
      </c>
      <c r="CJ699" s="14" t="n">
        <v>1</v>
      </c>
      <c r="CK699" s="14" t="n">
        <v>0</v>
      </c>
      <c r="CL699" s="14" t="n">
        <v>0</v>
      </c>
      <c r="CM699" s="14" t="n">
        <v>0</v>
      </c>
      <c r="CN699" s="14" t="n">
        <v>0</v>
      </c>
      <c r="CO699" s="14" t="n">
        <v>0</v>
      </c>
      <c r="CP699" s="14" t="n">
        <v>0</v>
      </c>
      <c r="CQ699" s="14" t="n">
        <v>1.387</v>
      </c>
      <c r="CR699" s="14" t="n">
        <v>0</v>
      </c>
      <c r="CS699" s="14" t="n">
        <v>5.529</v>
      </c>
      <c r="CT699" s="14" t="n">
        <v>3.509</v>
      </c>
      <c r="CU699" s="14" t="n">
        <v>10.896</v>
      </c>
    </row>
    <row r="700">
      <c r="A700" s="14" t="inlineStr">
        <is>
          <t>SXM2021</t>
        </is>
      </c>
      <c r="B700" s="14" t="inlineStr">
        <is>
          <t>SXM</t>
        </is>
      </c>
      <c r="C700" s="14" t="inlineStr">
        <is>
          <t>SXM</t>
        </is>
      </c>
      <c r="D700" s="14" t="inlineStr">
        <is>
          <t>Sint Maarten (Dutch part)</t>
        </is>
      </c>
      <c r="E700" s="14" t="n">
        <v>2021</v>
      </c>
      <c r="F700" s="14" t="n">
        <v>0.05</v>
      </c>
      <c r="G700" s="14" t="n">
        <v>5.897</v>
      </c>
      <c r="H700" s="14" t="n">
        <v>1.143</v>
      </c>
      <c r="I700" s="14" t="n">
        <v>0</v>
      </c>
      <c r="J700" s="14" t="n">
        <v>5.897</v>
      </c>
      <c r="K700" s="14" t="n">
        <v>0</v>
      </c>
      <c r="L700" s="14" t="n">
        <v>1</v>
      </c>
      <c r="M700" s="14" t="n">
        <v>7.964</v>
      </c>
      <c r="N700" s="14" t="n">
        <v>3.43</v>
      </c>
      <c r="O700" s="14" t="n">
        <v>0</v>
      </c>
      <c r="P700" s="14" t="n">
        <v>7.964</v>
      </c>
      <c r="Q700" s="14" t="n">
        <v>0</v>
      </c>
      <c r="R700" s="14" t="n">
        <v>1</v>
      </c>
      <c r="S700" s="14" t="n">
        <v>11.613</v>
      </c>
      <c r="T700" s="14" t="n">
        <v>6.86</v>
      </c>
      <c r="U700" s="14" t="n">
        <v>0</v>
      </c>
      <c r="V700" s="14" t="n">
        <v>12.194</v>
      </c>
      <c r="W700" s="14" t="n">
        <v>0.05</v>
      </c>
      <c r="X700" s="14" t="n">
        <v>1</v>
      </c>
      <c r="Y700" s="14" t="n">
        <v>17.127</v>
      </c>
      <c r="Z700" s="14" t="n">
        <v>2.304</v>
      </c>
      <c r="AA700" s="14" t="n">
        <v>0</v>
      </c>
      <c r="AB700" s="14" t="n">
        <v>17.127</v>
      </c>
      <c r="AC700" s="14" t="n">
        <v>0</v>
      </c>
      <c r="AD700" s="14" t="n">
        <v>1</v>
      </c>
      <c r="AE700" s="14" t="n">
        <v>18.27</v>
      </c>
      <c r="AF700" s="14" t="n">
        <v>4.278</v>
      </c>
      <c r="AG700" s="14" t="n">
        <v>0</v>
      </c>
      <c r="AH700" s="14" t="n">
        <v>18.27</v>
      </c>
      <c r="AI700" s="14" t="n">
        <v>0</v>
      </c>
      <c r="AJ700" s="14" t="n">
        <v>1</v>
      </c>
      <c r="AK700" s="14" t="n">
        <v>25.13</v>
      </c>
      <c r="AL700" s="14" t="n">
        <v>13.503</v>
      </c>
      <c r="AM700" s="14" t="n">
        <v>0</v>
      </c>
      <c r="AN700" s="14" t="n">
        <v>26.386</v>
      </c>
      <c r="AO700" s="14" t="n">
        <v>0.05</v>
      </c>
      <c r="AP700" s="14" t="n">
        <v>1</v>
      </c>
      <c r="AQ700" s="14" t="n">
        <v>0.649</v>
      </c>
      <c r="AR700" s="14" t="n">
        <v>0.114</v>
      </c>
      <c r="AS700" s="14" t="n">
        <v>0</v>
      </c>
      <c r="AT700" s="14" t="n">
        <v>0.681</v>
      </c>
      <c r="AU700" s="14" t="n">
        <v>0.05</v>
      </c>
      <c r="AV700" s="14" t="n">
        <v>1</v>
      </c>
      <c r="AW700" s="14" t="n">
        <v>0.577</v>
      </c>
      <c r="AX700" s="14" t="n">
        <v>0.114</v>
      </c>
      <c r="AY700" s="14" t="n">
        <v>0</v>
      </c>
      <c r="AZ700" s="14" t="n">
        <v>0.605</v>
      </c>
      <c r="BA700" s="14" t="n">
        <v>0.05</v>
      </c>
      <c r="BB700" s="14" t="n">
        <v>1</v>
      </c>
      <c r="BC700" s="14" t="n">
        <v>0.458</v>
      </c>
      <c r="BD700" s="14" t="n">
        <v>0.114</v>
      </c>
      <c r="BE700" s="14" t="n">
        <v>0</v>
      </c>
      <c r="BF700" s="14" t="n">
        <v>0.481</v>
      </c>
      <c r="BG700" s="14" t="n">
        <v>0.05</v>
      </c>
      <c r="BH700" s="14" t="n">
        <v>1</v>
      </c>
      <c r="BI700" s="14" t="n">
        <v>0.491</v>
      </c>
      <c r="BJ700" s="14" t="n">
        <v>0.114</v>
      </c>
      <c r="BK700" s="14" t="n">
        <v>0</v>
      </c>
      <c r="BL700" s="14" t="n">
        <v>0.516</v>
      </c>
      <c r="BM700" s="14" t="n">
        <v>0.05</v>
      </c>
      <c r="BN700" s="14" t="n">
        <v>1</v>
      </c>
      <c r="BO700" s="14" t="n">
        <v>0</v>
      </c>
      <c r="BP700" s="14" t="n">
        <v>0</v>
      </c>
      <c r="BQ700" s="14" t="n">
        <v>0</v>
      </c>
      <c r="BR700" s="14" t="n">
        <v>0</v>
      </c>
      <c r="BS700" s="14" t="n">
        <v>1</v>
      </c>
      <c r="BT700" s="14" t="n">
        <v>0</v>
      </c>
      <c r="BU700" s="14" t="n">
        <v>0</v>
      </c>
      <c r="BV700" s="14" t="n">
        <v>0</v>
      </c>
      <c r="BW700" s="14" t="n">
        <v>0.05</v>
      </c>
      <c r="BX700" s="14" t="n">
        <v>1</v>
      </c>
      <c r="BY700" s="14" t="n">
        <v>11.787</v>
      </c>
      <c r="BZ700" s="14" t="n">
        <v>0</v>
      </c>
      <c r="CA700" s="14" t="n">
        <v>11.787</v>
      </c>
      <c r="CB700" s="14" t="n">
        <v>0</v>
      </c>
      <c r="CC700" s="14" t="n">
        <v>78.125</v>
      </c>
      <c r="CD700" s="14" t="n">
        <v>7.95</v>
      </c>
      <c r="CE700" s="14" t="n">
        <v>0</v>
      </c>
      <c r="CF700" s="14" t="n">
        <v>82.03100000000001</v>
      </c>
      <c r="CG700" s="14" t="n">
        <v>0.05</v>
      </c>
      <c r="CH700" s="14" t="n">
        <v>1</v>
      </c>
      <c r="CI700" s="14" t="n">
        <v>0</v>
      </c>
      <c r="CJ700" s="14" t="n">
        <v>0</v>
      </c>
      <c r="CK700" s="14" t="n">
        <v>0</v>
      </c>
      <c r="CL700" s="14" t="n">
        <v>0</v>
      </c>
      <c r="CM700" s="14" t="n">
        <v>0</v>
      </c>
      <c r="CN700" s="14" t="n">
        <v>0</v>
      </c>
      <c r="CO700" s="14" t="n">
        <v>0</v>
      </c>
      <c r="CP700" s="14" t="n">
        <v>0</v>
      </c>
      <c r="CQ700" s="14" t="n">
        <v>1.198</v>
      </c>
      <c r="CR700" s="14" t="n">
        <v>0</v>
      </c>
      <c r="CS700" s="14" t="n">
        <v>4.776</v>
      </c>
      <c r="CT700" s="14" t="n">
        <v>4.753</v>
      </c>
      <c r="CU700" s="14" t="n">
        <v>15.983</v>
      </c>
    </row>
    <row r="701">
      <c r="A701" s="14" t="inlineStr">
        <is>
          <t>SXM2022</t>
        </is>
      </c>
      <c r="B701" s="14" t="inlineStr">
        <is>
          <t>SXM</t>
        </is>
      </c>
      <c r="C701" s="14" t="inlineStr">
        <is>
          <t>SXM</t>
        </is>
      </c>
      <c r="D701" s="14" t="inlineStr">
        <is>
          <t>Sint Maarten (Dutch part)</t>
        </is>
      </c>
      <c r="E701" s="14" t="n">
        <v>2022</v>
      </c>
      <c r="F701" s="14" t="n">
        <v>0.05</v>
      </c>
      <c r="G701" s="14" t="n">
        <v>11.72</v>
      </c>
      <c r="H701" s="14" t="n">
        <v>1.235</v>
      </c>
      <c r="I701" s="14" t="n">
        <v>0</v>
      </c>
      <c r="J701" s="14" t="n">
        <v>11.72</v>
      </c>
      <c r="K701" s="14" t="n">
        <v>0</v>
      </c>
      <c r="L701" s="14" t="n">
        <v>1</v>
      </c>
      <c r="M701" s="14" t="n">
        <v>9.782999999999999</v>
      </c>
      <c r="N701" s="14" t="n">
        <v>3.704</v>
      </c>
      <c r="O701" s="14" t="n">
        <v>0</v>
      </c>
      <c r="P701" s="14" t="n">
        <v>9.782999999999999</v>
      </c>
      <c r="Q701" s="14" t="n">
        <v>0</v>
      </c>
      <c r="R701" s="14" t="n">
        <v>1</v>
      </c>
      <c r="S701" s="14" t="n">
        <v>17.893</v>
      </c>
      <c r="T701" s="14" t="n">
        <v>7.408</v>
      </c>
      <c r="U701" s="14" t="n">
        <v>0.066</v>
      </c>
      <c r="V701" s="14" t="n">
        <v>18.788</v>
      </c>
      <c r="W701" s="14" t="n">
        <v>0.05</v>
      </c>
      <c r="X701" s="14" t="n">
        <v>1</v>
      </c>
      <c r="Y701" s="14" t="n">
        <v>30.728</v>
      </c>
      <c r="Z701" s="14" t="n">
        <v>4.133</v>
      </c>
      <c r="AA701" s="14" t="n">
        <v>0</v>
      </c>
      <c r="AB701" s="14" t="n">
        <v>30.728</v>
      </c>
      <c r="AC701" s="14" t="n">
        <v>0</v>
      </c>
      <c r="AD701" s="14" t="n">
        <v>1</v>
      </c>
      <c r="AE701" s="14" t="n">
        <v>31.963</v>
      </c>
      <c r="AF701" s="14" t="n">
        <v>7.485</v>
      </c>
      <c r="AG701" s="14" t="n">
        <v>0</v>
      </c>
      <c r="AH701" s="14" t="n">
        <v>31.963</v>
      </c>
      <c r="AI701" s="14" t="n">
        <v>0</v>
      </c>
      <c r="AJ701" s="14" t="n">
        <v>1</v>
      </c>
      <c r="AK701" s="14" t="n">
        <v>39.371</v>
      </c>
      <c r="AL701" s="14" t="n">
        <v>21.155</v>
      </c>
      <c r="AM701" s="14" t="n">
        <v>0.146</v>
      </c>
      <c r="AN701" s="14" t="n">
        <v>41.34</v>
      </c>
      <c r="AO701" s="14" t="n">
        <v>0.05</v>
      </c>
      <c r="AP701" s="14" t="n">
        <v>1</v>
      </c>
      <c r="AQ701" s="14" t="n">
        <v>0.896</v>
      </c>
      <c r="AR701" s="14" t="n">
        <v>0.123</v>
      </c>
      <c r="AS701" s="14" t="n">
        <v>0.003</v>
      </c>
      <c r="AT701" s="14" t="n">
        <v>0.9409999999999999</v>
      </c>
      <c r="AU701" s="14" t="n">
        <v>0.05</v>
      </c>
      <c r="AV701" s="14" t="n">
        <v>1</v>
      </c>
      <c r="AW701" s="14" t="n">
        <v>0.89</v>
      </c>
      <c r="AX701" s="14" t="n">
        <v>0.123</v>
      </c>
      <c r="AY701" s="14" t="n">
        <v>0.003</v>
      </c>
      <c r="AZ701" s="14" t="n">
        <v>0.9350000000000001</v>
      </c>
      <c r="BA701" s="14" t="n">
        <v>0.05</v>
      </c>
      <c r="BB701" s="14" t="n">
        <v>1</v>
      </c>
      <c r="BC701" s="14" t="n">
        <v>0.62</v>
      </c>
      <c r="BD701" s="14" t="n">
        <v>0.123</v>
      </c>
      <c r="BE701" s="14" t="n">
        <v>0.002</v>
      </c>
      <c r="BF701" s="14" t="n">
        <v>0.651</v>
      </c>
      <c r="BG701" s="14" t="n">
        <v>0.05</v>
      </c>
      <c r="BH701" s="14" t="n">
        <v>1</v>
      </c>
      <c r="BI701" s="14" t="n">
        <v>0.608</v>
      </c>
      <c r="BJ701" s="14" t="n">
        <v>0.123</v>
      </c>
      <c r="BK701" s="14" t="n">
        <v>0.002</v>
      </c>
      <c r="BL701" s="14" t="n">
        <v>0.638</v>
      </c>
      <c r="BM701" s="14" t="n">
        <v>0.05</v>
      </c>
      <c r="BN701" s="14" t="n">
        <v>1</v>
      </c>
      <c r="BO701" s="14" t="n">
        <v>0</v>
      </c>
      <c r="BP701" s="14" t="n">
        <v>0</v>
      </c>
      <c r="BQ701" s="14" t="n">
        <v>0</v>
      </c>
      <c r="BR701" s="14" t="n">
        <v>0</v>
      </c>
      <c r="BS701" s="14" t="n">
        <v>1</v>
      </c>
      <c r="BT701" s="14" t="n">
        <v>0</v>
      </c>
      <c r="BU701" s="14" t="n">
        <v>0</v>
      </c>
      <c r="BV701" s="14" t="n">
        <v>0</v>
      </c>
      <c r="BW701" s="14" t="n">
        <v>0.05</v>
      </c>
      <c r="BX701" s="14" t="n">
        <v>1</v>
      </c>
      <c r="BY701" s="14" t="n">
        <v>12.729</v>
      </c>
      <c r="BZ701" s="14" t="n">
        <v>0</v>
      </c>
      <c r="CA701" s="14" t="n">
        <v>12.729</v>
      </c>
      <c r="CB701" s="14" t="n">
        <v>0</v>
      </c>
      <c r="CC701" s="14" t="n">
        <v>97.90000000000001</v>
      </c>
      <c r="CD701" s="14" t="n">
        <v>7.95</v>
      </c>
      <c r="CE701" s="14" t="n">
        <v>0.362</v>
      </c>
      <c r="CF701" s="14" t="n">
        <v>102.795</v>
      </c>
      <c r="CG701" s="14" t="n">
        <v>0.05</v>
      </c>
      <c r="CH701" s="14" t="n">
        <v>1</v>
      </c>
      <c r="CI701" s="14" t="n">
        <v>0</v>
      </c>
      <c r="CJ701" s="14" t="n">
        <v>0</v>
      </c>
      <c r="CK701" s="14" t="n">
        <v>0</v>
      </c>
      <c r="CL701" s="14" t="n">
        <v>0</v>
      </c>
      <c r="CM701" s="14" t="n">
        <v>0</v>
      </c>
      <c r="CN701" s="14" t="n">
        <v>0</v>
      </c>
      <c r="CO701" s="14" t="n">
        <v>0</v>
      </c>
      <c r="CP701" s="14" t="n">
        <v>0</v>
      </c>
      <c r="CQ701" s="14" t="n">
        <v>1.294</v>
      </c>
      <c r="CR701" s="14" t="n">
        <v>0</v>
      </c>
      <c r="CS701" s="14" t="n">
        <v>5.158</v>
      </c>
      <c r="CT701" s="14" t="n">
        <v>10.485</v>
      </c>
      <c r="CU701" s="14" t="n">
        <v>29.494</v>
      </c>
    </row>
    <row r="702">
      <c r="A702" s="14" t="inlineStr">
        <is>
          <t>SXM2023</t>
        </is>
      </c>
      <c r="B702" s="14" t="inlineStr">
        <is>
          <t>SXM</t>
        </is>
      </c>
      <c r="C702" s="14" t="inlineStr">
        <is>
          <t>SXM</t>
        </is>
      </c>
      <c r="D702" s="14" t="inlineStr">
        <is>
          <t>Sint Maarten (Dutch part)</t>
        </is>
      </c>
      <c r="E702" s="14" t="n">
        <v>2023</v>
      </c>
      <c r="F702" s="14" t="n">
        <v>0.05</v>
      </c>
      <c r="G702" s="14" t="n">
        <v>6.147</v>
      </c>
      <c r="H702" s="14" t="n">
        <v>1.286</v>
      </c>
      <c r="I702" s="14" t="n">
        <v>0</v>
      </c>
      <c r="J702" s="14" t="n">
        <v>6.147</v>
      </c>
      <c r="K702" s="14" t="n">
        <v>0</v>
      </c>
      <c r="L702" s="14" t="n">
        <v>1</v>
      </c>
      <c r="M702" s="14" t="n">
        <v>7.886</v>
      </c>
      <c r="N702" s="14" t="n">
        <v>3.857</v>
      </c>
      <c r="O702" s="14" t="n">
        <v>0</v>
      </c>
      <c r="P702" s="14" t="n">
        <v>7.886</v>
      </c>
      <c r="Q702" s="14" t="n">
        <v>0</v>
      </c>
      <c r="R702" s="14" t="n">
        <v>1</v>
      </c>
      <c r="S702" s="14" t="n">
        <v>12.575</v>
      </c>
      <c r="T702" s="14" t="n">
        <v>7.714</v>
      </c>
      <c r="U702" s="14" t="n">
        <v>0.07000000000000001</v>
      </c>
      <c r="V702" s="14" t="n">
        <v>13.204</v>
      </c>
      <c r="W702" s="14" t="n">
        <v>0.05</v>
      </c>
      <c r="X702" s="14" t="n">
        <v>1</v>
      </c>
      <c r="Y702" s="14" t="n">
        <v>12.478</v>
      </c>
      <c r="Z702" s="14" t="n">
        <v>1.678</v>
      </c>
      <c r="AA702" s="14" t="n">
        <v>0</v>
      </c>
      <c r="AB702" s="14" t="n">
        <v>12.478</v>
      </c>
      <c r="AC702" s="14" t="n">
        <v>0</v>
      </c>
      <c r="AD702" s="14" t="n">
        <v>1</v>
      </c>
      <c r="AE702" s="14" t="n">
        <v>13.763</v>
      </c>
      <c r="AF702" s="14" t="n">
        <v>3.223</v>
      </c>
      <c r="AG702" s="14" t="n">
        <v>0</v>
      </c>
      <c r="AH702" s="14" t="n">
        <v>13.763</v>
      </c>
      <c r="AI702" s="14" t="n">
        <v>0</v>
      </c>
      <c r="AJ702" s="14" t="n">
        <v>1</v>
      </c>
      <c r="AK702" s="14" t="n">
        <v>21.477</v>
      </c>
      <c r="AL702" s="14" t="n">
        <v>11.54</v>
      </c>
      <c r="AM702" s="14" t="n">
        <v>0.119</v>
      </c>
      <c r="AN702" s="14" t="n">
        <v>22.551</v>
      </c>
      <c r="AO702" s="14" t="n">
        <v>0.05</v>
      </c>
      <c r="AP702" s="14" t="n">
        <v>1</v>
      </c>
      <c r="AQ702" s="14" t="n">
        <v>0.791</v>
      </c>
      <c r="AR702" s="14" t="n">
        <v>0.129</v>
      </c>
      <c r="AS702" s="14" t="n">
        <v>0.004</v>
      </c>
      <c r="AT702" s="14" t="n">
        <v>0.83</v>
      </c>
      <c r="AU702" s="14" t="n">
        <v>0.05</v>
      </c>
      <c r="AV702" s="14" t="n">
        <v>1</v>
      </c>
      <c r="AW702" s="14" t="n">
        <v>0.618</v>
      </c>
      <c r="AX702" s="14" t="n">
        <v>0.129</v>
      </c>
      <c r="AY702" s="14" t="n">
        <v>0.003</v>
      </c>
      <c r="AZ702" s="14" t="n">
        <v>0.649</v>
      </c>
      <c r="BA702" s="14" t="n">
        <v>0.05</v>
      </c>
      <c r="BB702" s="14" t="n">
        <v>1</v>
      </c>
      <c r="BC702" s="14" t="n">
        <v>0.554</v>
      </c>
      <c r="BD702" s="14" t="n">
        <v>0.129</v>
      </c>
      <c r="BE702" s="14" t="n">
        <v>0.003</v>
      </c>
      <c r="BF702" s="14" t="n">
        <v>0.582</v>
      </c>
      <c r="BG702" s="14" t="n">
        <v>0.05</v>
      </c>
      <c r="BH702" s="14" t="n">
        <v>1</v>
      </c>
      <c r="BI702" s="14" t="n">
        <v>0.5570000000000001</v>
      </c>
      <c r="BJ702" s="14" t="n">
        <v>0.129</v>
      </c>
      <c r="BK702" s="14" t="n">
        <v>0.003</v>
      </c>
      <c r="BL702" s="14" t="n">
        <v>0.585</v>
      </c>
      <c r="BM702" s="14" t="n">
        <v>0.05</v>
      </c>
      <c r="BN702" s="14" t="n">
        <v>1</v>
      </c>
      <c r="BO702" s="14" t="n">
        <v>0</v>
      </c>
      <c r="BP702" s="14" t="n">
        <v>0</v>
      </c>
      <c r="BQ702" s="14" t="n">
        <v>0</v>
      </c>
      <c r="BR702" s="14" t="n">
        <v>0</v>
      </c>
      <c r="BS702" s="14" t="n">
        <v>1</v>
      </c>
      <c r="BT702" s="14" t="n">
        <v>0</v>
      </c>
      <c r="BU702" s="14" t="n">
        <v>0</v>
      </c>
      <c r="BV702" s="14" t="n">
        <v>0</v>
      </c>
      <c r="BW702" s="14" t="n">
        <v>0.05</v>
      </c>
      <c r="BX702" s="14" t="n">
        <v>1</v>
      </c>
      <c r="BY702" s="14" t="n">
        <v>13.254</v>
      </c>
      <c r="BZ702" s="14" t="n">
        <v>0</v>
      </c>
      <c r="CA702" s="14" t="n">
        <v>13.254</v>
      </c>
      <c r="CB702" s="14" t="n">
        <v>0</v>
      </c>
      <c r="CC702" s="14" t="n">
        <v>83.248</v>
      </c>
      <c r="CD702" s="14" t="n">
        <v>7.95</v>
      </c>
      <c r="CE702" s="14" t="n">
        <v>0.461</v>
      </c>
      <c r="CF702" s="14" t="n">
        <v>87.41</v>
      </c>
      <c r="CG702" s="14" t="n">
        <v>0.05</v>
      </c>
      <c r="CH702" s="14" t="n">
        <v>1</v>
      </c>
      <c r="CI702" s="14" t="n">
        <v>0</v>
      </c>
      <c r="CJ702" s="14" t="n">
        <v>0</v>
      </c>
      <c r="CK702" s="14" t="n">
        <v>0</v>
      </c>
      <c r="CL702" s="14" t="n">
        <v>0</v>
      </c>
      <c r="CM702" s="14" t="n">
        <v>0</v>
      </c>
      <c r="CN702" s="14" t="n">
        <v>0</v>
      </c>
      <c r="CO702" s="14" t="n">
        <v>0</v>
      </c>
      <c r="CP702" s="14" t="n">
        <v>0</v>
      </c>
      <c r="CQ702" s="14" t="n">
        <v>1.348</v>
      </c>
      <c r="CR702" s="14" t="n">
        <v>0</v>
      </c>
      <c r="CS702" s="14" t="n">
        <v>5.37</v>
      </c>
      <c r="CT702" s="14" t="n">
        <v>4.861</v>
      </c>
      <c r="CU702" s="14" t="n">
        <v>11.192</v>
      </c>
    </row>
    <row r="703">
      <c r="A703" s="14" t="inlineStr">
        <is>
          <t>SXM2024</t>
        </is>
      </c>
      <c r="B703" s="14" t="inlineStr">
        <is>
          <t>SXM</t>
        </is>
      </c>
      <c r="C703" s="14" t="inlineStr">
        <is>
          <t>SXM</t>
        </is>
      </c>
      <c r="D703" s="14" t="inlineStr">
        <is>
          <t>Sint Maarten (Dutch part)</t>
        </is>
      </c>
      <c r="E703" s="14" t="n">
        <v>2024</v>
      </c>
      <c r="F703" s="14" t="n">
        <v>0.05</v>
      </c>
      <c r="G703" s="14" t="n">
        <v>5.575</v>
      </c>
      <c r="H703" s="14" t="n">
        <v>1.324</v>
      </c>
      <c r="I703" s="14" t="n">
        <v>0</v>
      </c>
      <c r="J703" s="14" t="n">
        <v>5.575</v>
      </c>
      <c r="K703" s="14" t="n">
        <v>0</v>
      </c>
      <c r="L703" s="14" t="n">
        <v>1</v>
      </c>
      <c r="M703" s="14" t="n">
        <v>7.124</v>
      </c>
      <c r="N703" s="14" t="n">
        <v>3.971</v>
      </c>
      <c r="O703" s="14" t="n">
        <v>0</v>
      </c>
      <c r="P703" s="14" t="n">
        <v>7.124</v>
      </c>
      <c r="Q703" s="14" t="n">
        <v>0</v>
      </c>
      <c r="R703" s="14" t="n">
        <v>1</v>
      </c>
      <c r="S703" s="14" t="n">
        <v>12.193</v>
      </c>
      <c r="T703" s="14" t="n">
        <v>7.942</v>
      </c>
      <c r="U703" s="14" t="n">
        <v>0.083</v>
      </c>
      <c r="V703" s="14" t="n">
        <v>12.802</v>
      </c>
      <c r="W703" s="14" t="n">
        <v>0.05</v>
      </c>
      <c r="X703" s="14" t="n">
        <v>1</v>
      </c>
      <c r="Y703" s="14" t="n">
        <v>11.447</v>
      </c>
      <c r="Z703" s="14" t="n">
        <v>1.54</v>
      </c>
      <c r="AA703" s="14" t="n">
        <v>0</v>
      </c>
      <c r="AB703" s="14" t="n">
        <v>11.447</v>
      </c>
      <c r="AC703" s="14" t="n">
        <v>0</v>
      </c>
      <c r="AD703" s="14" t="n">
        <v>1</v>
      </c>
      <c r="AE703" s="14" t="n">
        <v>12.771</v>
      </c>
      <c r="AF703" s="14" t="n">
        <v>2.991</v>
      </c>
      <c r="AG703" s="14" t="n">
        <v>0</v>
      </c>
      <c r="AH703" s="14" t="n">
        <v>12.771</v>
      </c>
      <c r="AI703" s="14" t="n">
        <v>0</v>
      </c>
      <c r="AJ703" s="14" t="n">
        <v>1</v>
      </c>
      <c r="AK703" s="14" t="n">
        <v>20.712</v>
      </c>
      <c r="AL703" s="14" t="n">
        <v>11.129</v>
      </c>
      <c r="AM703" s="14" t="n">
        <v>0.141</v>
      </c>
      <c r="AN703" s="14" t="n">
        <v>21.748</v>
      </c>
      <c r="AO703" s="14" t="n">
        <v>0.05</v>
      </c>
      <c r="AP703" s="14" t="n">
        <v>1</v>
      </c>
      <c r="AQ703" s="14" t="n">
        <v>0.756</v>
      </c>
      <c r="AR703" s="14" t="n">
        <v>0.132</v>
      </c>
      <c r="AS703" s="14" t="n">
        <v>0.005</v>
      </c>
      <c r="AT703" s="14" t="n">
        <v>0.794</v>
      </c>
      <c r="AU703" s="14" t="n">
        <v>0.05</v>
      </c>
      <c r="AV703" s="14" t="n">
        <v>1</v>
      </c>
      <c r="AW703" s="14" t="n">
        <v>0.655</v>
      </c>
      <c r="AX703" s="14" t="n">
        <v>0.132</v>
      </c>
      <c r="AY703" s="14" t="n">
        <v>0.004</v>
      </c>
      <c r="AZ703" s="14" t="n">
        <v>0.6879999999999999</v>
      </c>
      <c r="BA703" s="14" t="n">
        <v>0.05</v>
      </c>
      <c r="BB703" s="14" t="n">
        <v>1</v>
      </c>
      <c r="BC703" s="14" t="n">
        <v>0.534</v>
      </c>
      <c r="BD703" s="14" t="n">
        <v>0.132</v>
      </c>
      <c r="BE703" s="14" t="n">
        <v>0.004</v>
      </c>
      <c r="BF703" s="14" t="n">
        <v>0.5600000000000001</v>
      </c>
      <c r="BG703" s="14" t="n">
        <v>0.05</v>
      </c>
      <c r="BH703" s="14" t="n">
        <v>1</v>
      </c>
      <c r="BI703" s="14" t="n">
        <v>0.5679999999999999</v>
      </c>
      <c r="BJ703" s="14" t="n">
        <v>0.132</v>
      </c>
      <c r="BK703" s="14" t="n">
        <v>0.004</v>
      </c>
      <c r="BL703" s="14" t="n">
        <v>0.596</v>
      </c>
      <c r="BM703" s="14" t="n">
        <v>0.05</v>
      </c>
      <c r="BN703" s="14" t="n">
        <v>1</v>
      </c>
      <c r="BO703" s="14" t="n">
        <v>0</v>
      </c>
      <c r="BP703" s="14" t="n">
        <v>0</v>
      </c>
      <c r="BQ703" s="14" t="n">
        <v>0</v>
      </c>
      <c r="BR703" s="14" t="n">
        <v>0</v>
      </c>
      <c r="BS703" s="14" t="n">
        <v>1</v>
      </c>
      <c r="BT703" s="14" t="n">
        <v>0</v>
      </c>
      <c r="BU703" s="14" t="n">
        <v>0</v>
      </c>
      <c r="BV703" s="14" t="n">
        <v>0</v>
      </c>
      <c r="BW703" s="14" t="n">
        <v>0.05</v>
      </c>
      <c r="BX703" s="14" t="n">
        <v>1</v>
      </c>
      <c r="BY703" s="14" t="n">
        <v>13.646</v>
      </c>
      <c r="BZ703" s="14" t="n">
        <v>0</v>
      </c>
      <c r="CA703" s="14" t="n">
        <v>13.646</v>
      </c>
      <c r="CB703" s="14" t="n">
        <v>0</v>
      </c>
      <c r="CC703" s="14" t="n">
        <v>82.58799999999999</v>
      </c>
      <c r="CD703" s="14" t="n">
        <v>7.95</v>
      </c>
      <c r="CE703" s="14" t="n">
        <v>0.5620000000000001</v>
      </c>
      <c r="CF703" s="14" t="n">
        <v>86.717</v>
      </c>
      <c r="CG703" s="14" t="n">
        <v>0.05</v>
      </c>
      <c r="CH703" s="14" t="n">
        <v>1</v>
      </c>
      <c r="CI703" s="14" t="n">
        <v>0</v>
      </c>
      <c r="CJ703" s="14" t="n">
        <v>0</v>
      </c>
      <c r="CK703" s="14" t="n">
        <v>0</v>
      </c>
      <c r="CL703" s="14" t="n">
        <v>0</v>
      </c>
      <c r="CM703" s="14" t="n">
        <v>0</v>
      </c>
      <c r="CN703" s="14" t="n">
        <v>0</v>
      </c>
      <c r="CO703" s="14" t="n">
        <v>0</v>
      </c>
      <c r="CP703" s="14" t="n">
        <v>0</v>
      </c>
      <c r="CQ703" s="14" t="n">
        <v>1.387</v>
      </c>
      <c r="CR703" s="14" t="n">
        <v>0</v>
      </c>
      <c r="CS703" s="14" t="n">
        <v>5.529</v>
      </c>
      <c r="CT703" s="14" t="n">
        <v>4.251</v>
      </c>
      <c r="CU703" s="14" t="n">
        <v>10.123</v>
      </c>
    </row>
    <row r="704">
      <c r="A704" s="14" t="inlineStr">
        <is>
          <t>SVK2021</t>
        </is>
      </c>
      <c r="B704" s="14" t="inlineStr">
        <is>
          <t>SVK</t>
        </is>
      </c>
      <c r="C704" s="14" t="inlineStr">
        <is>
          <t>SVK</t>
        </is>
      </c>
      <c r="D704" s="14" t="inlineStr">
        <is>
          <t>Slovak Republic</t>
        </is>
      </c>
      <c r="E704" s="14" t="n">
        <v>2021</v>
      </c>
      <c r="F704" s="14" t="n">
        <v>0.2</v>
      </c>
      <c r="G704" s="14" t="n">
        <v>10.192</v>
      </c>
      <c r="H704" s="14" t="n">
        <v>1.084</v>
      </c>
      <c r="I704" s="14" t="n">
        <v>-7.364</v>
      </c>
      <c r="J704" s="14" t="n">
        <v>2.829</v>
      </c>
      <c r="K704" s="14" t="n">
        <v>0</v>
      </c>
      <c r="L704" s="14" t="n">
        <v>1</v>
      </c>
      <c r="M704" s="14" t="n">
        <v>8.263</v>
      </c>
      <c r="N704" s="14" t="n">
        <v>3.253</v>
      </c>
      <c r="O704" s="14" t="n">
        <v>1.404</v>
      </c>
      <c r="P704" s="14" t="n">
        <v>9.667</v>
      </c>
      <c r="Q704" s="14" t="n">
        <v>0</v>
      </c>
      <c r="R704" s="14" t="n">
        <v>1</v>
      </c>
      <c r="S704" s="14" t="n">
        <v>6.098</v>
      </c>
      <c r="T704" s="14" t="n">
        <v>3.779</v>
      </c>
      <c r="U704" s="14" t="n">
        <v>0.007</v>
      </c>
      <c r="V704" s="14" t="n">
        <v>7.326</v>
      </c>
      <c r="W704" s="14" t="n">
        <v>0.2</v>
      </c>
      <c r="X704" s="14" t="n">
        <v>1</v>
      </c>
      <c r="Y704" s="14" t="n">
        <v>19.366</v>
      </c>
      <c r="Z704" s="14" t="n">
        <v>2.139</v>
      </c>
      <c r="AA704" s="14" t="n">
        <v>-8.664999999999999</v>
      </c>
      <c r="AB704" s="14" t="n">
        <v>10.701</v>
      </c>
      <c r="AC704" s="14" t="n">
        <v>0</v>
      </c>
      <c r="AD704" s="14" t="n">
        <v>1</v>
      </c>
      <c r="AE704" s="14" t="n">
        <v>19.322</v>
      </c>
      <c r="AF704" s="14" t="n">
        <v>3.802</v>
      </c>
      <c r="AG704" s="14" t="n">
        <v>-8.621</v>
      </c>
      <c r="AH704" s="14" t="n">
        <v>10.701</v>
      </c>
      <c r="AI704" s="14" t="n">
        <v>0</v>
      </c>
      <c r="AJ704" s="14" t="n">
        <v>1</v>
      </c>
      <c r="AK704" s="14" t="n">
        <v>21.746</v>
      </c>
      <c r="AL704" s="14" t="n">
        <v>10.673</v>
      </c>
      <c r="AM704" s="14" t="n">
        <v>-10.331</v>
      </c>
      <c r="AN704" s="14" t="n">
        <v>13.697</v>
      </c>
      <c r="AO704" s="14" t="n">
        <v>0</v>
      </c>
      <c r="AP704" s="14" t="n">
        <v>0</v>
      </c>
      <c r="AQ704" s="14" t="n">
        <v>0.619</v>
      </c>
      <c r="AR704" s="14" t="n">
        <v>0.114</v>
      </c>
      <c r="AS704" s="14" t="n">
        <v>0.746</v>
      </c>
      <c r="AT704" s="14" t="n">
        <v>1.638</v>
      </c>
      <c r="AU704" s="14" t="n">
        <v>0.2</v>
      </c>
      <c r="AV704" s="14" t="n">
        <v>1</v>
      </c>
      <c r="AW704" s="14" t="n">
        <v>0.599</v>
      </c>
      <c r="AX704" s="14" t="n">
        <v>0.114</v>
      </c>
      <c r="AY704" s="14" t="n">
        <v>0.621</v>
      </c>
      <c r="AZ704" s="14" t="n">
        <v>1.464</v>
      </c>
      <c r="BA704" s="14" t="n">
        <v>0.2</v>
      </c>
      <c r="BB704" s="14" t="n">
        <v>1</v>
      </c>
      <c r="BC704" s="14" t="n">
        <v>0.439</v>
      </c>
      <c r="BD704" s="14" t="n">
        <v>0.114</v>
      </c>
      <c r="BE704" s="14" t="n">
        <v>0.208</v>
      </c>
      <c r="BF704" s="14" t="n">
        <v>0.777</v>
      </c>
      <c r="BG704" s="14" t="n">
        <v>0.2</v>
      </c>
      <c r="BH704" s="14" t="n">
        <v>1</v>
      </c>
      <c r="BI704" s="14" t="n">
        <v>0.505</v>
      </c>
      <c r="BJ704" s="14" t="n">
        <v>0.114</v>
      </c>
      <c r="BK704" s="14" t="n">
        <v>0.107</v>
      </c>
      <c r="BL704" s="14" t="n">
        <v>0.734</v>
      </c>
      <c r="BM704" s="14" t="n">
        <v>0.2</v>
      </c>
      <c r="BN704" s="14" t="n">
        <v>1</v>
      </c>
      <c r="BO704" s="14" t="n">
        <v>0</v>
      </c>
      <c r="BP704" s="14" t="n">
        <v>0.041</v>
      </c>
      <c r="BQ704" s="14" t="n">
        <v>0.146</v>
      </c>
      <c r="BR704" s="14" t="n">
        <v>0</v>
      </c>
      <c r="BS704" s="14" t="n">
        <v>1</v>
      </c>
      <c r="BT704" s="14" t="n">
        <v>0</v>
      </c>
      <c r="BU704" s="14" t="n">
        <v>0.039</v>
      </c>
      <c r="BV704" s="14" t="n">
        <v>0.195</v>
      </c>
      <c r="BW704" s="14" t="n">
        <v>0.2</v>
      </c>
      <c r="BX704" s="14" t="n">
        <v>0.667</v>
      </c>
      <c r="BY704" s="14" t="n">
        <v>11.787</v>
      </c>
      <c r="BZ704" s="14" t="n">
        <v>0</v>
      </c>
      <c r="CA704" s="14" t="n">
        <v>11.787</v>
      </c>
      <c r="CB704" s="14" t="n">
        <v>0</v>
      </c>
      <c r="CC704" s="14" t="n">
        <v>78.125</v>
      </c>
      <c r="CD704" s="14" t="n">
        <v>7.95</v>
      </c>
      <c r="CE704" s="14" t="n">
        <v>17.499</v>
      </c>
      <c r="CF704" s="14" t="n">
        <v>114.748</v>
      </c>
      <c r="CG704" s="14" t="n">
        <v>0.2</v>
      </c>
      <c r="CH704" s="14" t="n">
        <v>1</v>
      </c>
      <c r="CI704" s="14" t="n">
        <v>0</v>
      </c>
      <c r="CJ704" s="14" t="n">
        <v>0</v>
      </c>
      <c r="CK704" s="14" t="n">
        <v>0</v>
      </c>
      <c r="CL704" s="14" t="n">
        <v>0</v>
      </c>
      <c r="CM704" s="14" t="n">
        <v>0</v>
      </c>
      <c r="CN704" s="14" t="n">
        <v>0</v>
      </c>
      <c r="CO704" s="14" t="n">
        <v>0</v>
      </c>
      <c r="CP704" s="14" t="n">
        <v>0.103</v>
      </c>
      <c r="CQ704" s="14" t="n">
        <v>1.198</v>
      </c>
      <c r="CR704" s="14" t="n">
        <v>0</v>
      </c>
      <c r="CS704" s="14" t="n">
        <v>4.776</v>
      </c>
      <c r="CT704" s="14" t="n">
        <v>5.309</v>
      </c>
      <c r="CU704" s="14" t="n">
        <v>11.629</v>
      </c>
    </row>
    <row r="705">
      <c r="A705" s="14" t="inlineStr">
        <is>
          <t>SVK2022</t>
        </is>
      </c>
      <c r="B705" s="14" t="inlineStr">
        <is>
          <t>SVK</t>
        </is>
      </c>
      <c r="C705" s="14" t="inlineStr">
        <is>
          <t>SVK</t>
        </is>
      </c>
      <c r="D705" s="14" t="inlineStr">
        <is>
          <t>Slovak Republic</t>
        </is>
      </c>
      <c r="E705" s="14" t="n">
        <v>2022</v>
      </c>
      <c r="F705" s="14" t="n">
        <v>0.2</v>
      </c>
      <c r="G705" s="14" t="n">
        <v>17.158</v>
      </c>
      <c r="H705" s="14" t="n">
        <v>1.225</v>
      </c>
      <c r="I705" s="14" t="n">
        <v>1.456</v>
      </c>
      <c r="J705" s="14" t="n">
        <v>18.614</v>
      </c>
      <c r="K705" s="14" t="n">
        <v>0</v>
      </c>
      <c r="L705" s="14" t="n">
        <v>1</v>
      </c>
      <c r="M705" s="14" t="n">
        <v>12.854</v>
      </c>
      <c r="N705" s="14" t="n">
        <v>3.675</v>
      </c>
      <c r="O705" s="14" t="n">
        <v>8.532</v>
      </c>
      <c r="P705" s="14" t="n">
        <v>21.386</v>
      </c>
      <c r="Q705" s="14" t="n">
        <v>0</v>
      </c>
      <c r="R705" s="14" t="n">
        <v>1</v>
      </c>
      <c r="S705" s="14" t="n">
        <v>6.9</v>
      </c>
      <c r="T705" s="14" t="n">
        <v>3.379</v>
      </c>
      <c r="U705" s="14" t="n">
        <v>0.008</v>
      </c>
      <c r="V705" s="14" t="n">
        <v>8.289999999999999</v>
      </c>
      <c r="W705" s="14" t="n">
        <v>0.2</v>
      </c>
      <c r="X705" s="14" t="n">
        <v>1</v>
      </c>
      <c r="Y705" s="14" t="n">
        <v>43.399</v>
      </c>
      <c r="Z705" s="14" t="n">
        <v>4.553</v>
      </c>
      <c r="AA705" s="14" t="n">
        <v>-18.486</v>
      </c>
      <c r="AB705" s="14" t="n">
        <v>24.913</v>
      </c>
      <c r="AC705" s="14" t="n">
        <v>0</v>
      </c>
      <c r="AD705" s="14" t="n">
        <v>1</v>
      </c>
      <c r="AE705" s="14" t="n">
        <v>43.447</v>
      </c>
      <c r="AF705" s="14" t="n">
        <v>8.054</v>
      </c>
      <c r="AG705" s="14" t="n">
        <v>-18.534</v>
      </c>
      <c r="AH705" s="14" t="n">
        <v>24.913</v>
      </c>
      <c r="AI705" s="14" t="n">
        <v>0</v>
      </c>
      <c r="AJ705" s="14" t="n">
        <v>1</v>
      </c>
      <c r="AK705" s="14" t="n">
        <v>46.419</v>
      </c>
      <c r="AL705" s="14" t="n">
        <v>22.167</v>
      </c>
      <c r="AM705" s="14" t="n">
        <v>-34.394</v>
      </c>
      <c r="AN705" s="14" t="n">
        <v>14.429</v>
      </c>
      <c r="AO705" s="14" t="n">
        <v>0</v>
      </c>
      <c r="AP705" s="14" t="n">
        <v>0</v>
      </c>
      <c r="AQ705" s="14" t="n">
        <v>0.861</v>
      </c>
      <c r="AR705" s="14" t="n">
        <v>0.123</v>
      </c>
      <c r="AS705" s="14" t="n">
        <v>0.623</v>
      </c>
      <c r="AT705" s="14" t="n">
        <v>1.78</v>
      </c>
      <c r="AU705" s="14" t="n">
        <v>0.2</v>
      </c>
      <c r="AV705" s="14" t="n">
        <v>1</v>
      </c>
      <c r="AW705" s="14" t="n">
        <v>0.986</v>
      </c>
      <c r="AX705" s="14" t="n">
        <v>0.123</v>
      </c>
      <c r="AY705" s="14" t="n">
        <v>0.52</v>
      </c>
      <c r="AZ705" s="14" t="n">
        <v>1.807</v>
      </c>
      <c r="BA705" s="14" t="n">
        <v>0.2</v>
      </c>
      <c r="BB705" s="14" t="n">
        <v>1</v>
      </c>
      <c r="BC705" s="14" t="n">
        <v>0.598</v>
      </c>
      <c r="BD705" s="14" t="n">
        <v>0.123</v>
      </c>
      <c r="BE705" s="14" t="n">
        <v>0.132</v>
      </c>
      <c r="BF705" s="14" t="n">
        <v>0.876</v>
      </c>
      <c r="BG705" s="14" t="n">
        <v>0.2</v>
      </c>
      <c r="BH705" s="14" t="n">
        <v>1</v>
      </c>
      <c r="BI705" s="14" t="n">
        <v>0.612</v>
      </c>
      <c r="BJ705" s="14" t="n">
        <v>0.123</v>
      </c>
      <c r="BK705" s="14" t="n">
        <v>0.089</v>
      </c>
      <c r="BL705" s="14" t="n">
        <v>0.842</v>
      </c>
      <c r="BM705" s="14" t="n">
        <v>0.2</v>
      </c>
      <c r="BN705" s="14" t="n">
        <v>1</v>
      </c>
      <c r="BO705" s="14" t="n">
        <v>0</v>
      </c>
      <c r="BP705" s="14" t="n">
        <v>0.024</v>
      </c>
      <c r="BQ705" s="14" t="n">
        <v>0.244</v>
      </c>
      <c r="BR705" s="14" t="n">
        <v>0</v>
      </c>
      <c r="BS705" s="14" t="n">
        <v>1</v>
      </c>
      <c r="BT705" s="14" t="n">
        <v>0</v>
      </c>
      <c r="BU705" s="14" t="n">
        <v>0.027</v>
      </c>
      <c r="BV705" s="14" t="n">
        <v>0.194</v>
      </c>
      <c r="BW705" s="14" t="n">
        <v>0.2</v>
      </c>
      <c r="BX705" s="14" t="n">
        <v>0.667</v>
      </c>
      <c r="BY705" s="14" t="n">
        <v>12.729</v>
      </c>
      <c r="BZ705" s="14" t="n">
        <v>0</v>
      </c>
      <c r="CA705" s="14" t="n">
        <v>12.729</v>
      </c>
      <c r="CB705" s="14" t="n">
        <v>0</v>
      </c>
      <c r="CC705" s="14" t="n">
        <v>97.90000000000001</v>
      </c>
      <c r="CD705" s="14" t="n">
        <v>7.95</v>
      </c>
      <c r="CE705" s="14" t="n">
        <v>41.988</v>
      </c>
      <c r="CF705" s="14" t="n">
        <v>167.866</v>
      </c>
      <c r="CG705" s="14" t="n">
        <v>0.2</v>
      </c>
      <c r="CH705" s="14" t="n">
        <v>1</v>
      </c>
      <c r="CI705" s="14" t="n">
        <v>0</v>
      </c>
      <c r="CJ705" s="14" t="n">
        <v>0</v>
      </c>
      <c r="CK705" s="14" t="n">
        <v>0</v>
      </c>
      <c r="CL705" s="14" t="n">
        <v>0</v>
      </c>
      <c r="CM705" s="14" t="n">
        <v>0</v>
      </c>
      <c r="CN705" s="14" t="n">
        <v>0</v>
      </c>
      <c r="CO705" s="14" t="n">
        <v>0</v>
      </c>
      <c r="CP705" s="14" t="n">
        <v>0.016</v>
      </c>
      <c r="CQ705" s="14" t="n">
        <v>1.294</v>
      </c>
      <c r="CR705" s="14" t="n">
        <v>0</v>
      </c>
      <c r="CS705" s="14" t="n">
        <v>5.158</v>
      </c>
      <c r="CT705" s="14" t="n">
        <v>11.532</v>
      </c>
      <c r="CU705" s="14" t="n">
        <v>35.571</v>
      </c>
    </row>
    <row r="706">
      <c r="A706" s="14" t="inlineStr">
        <is>
          <t>SVK2023</t>
        </is>
      </c>
      <c r="B706" s="14" t="inlineStr">
        <is>
          <t>SVK</t>
        </is>
      </c>
      <c r="C706" s="14" t="inlineStr">
        <is>
          <t>SVK</t>
        </is>
      </c>
      <c r="D706" s="14" t="inlineStr">
        <is>
          <t>Slovak Republic</t>
        </is>
      </c>
      <c r="E706" s="14" t="n">
        <v>2023</v>
      </c>
      <c r="F706" s="14" t="n">
        <v>0.2</v>
      </c>
      <c r="G706" s="14" t="n">
        <v>16.327</v>
      </c>
      <c r="H706" s="14" t="n">
        <v>1.228</v>
      </c>
      <c r="I706" s="14" t="n">
        <v>4.507</v>
      </c>
      <c r="J706" s="14" t="n">
        <v>20.834</v>
      </c>
      <c r="K706" s="14" t="n">
        <v>0</v>
      </c>
      <c r="L706" s="14" t="n">
        <v>1</v>
      </c>
      <c r="M706" s="14" t="n">
        <v>10.207</v>
      </c>
      <c r="N706" s="14" t="n">
        <v>3.685</v>
      </c>
      <c r="O706" s="14" t="n">
        <v>9.888</v>
      </c>
      <c r="P706" s="14" t="n">
        <v>20.095</v>
      </c>
      <c r="Q706" s="14" t="n">
        <v>0</v>
      </c>
      <c r="R706" s="14" t="n">
        <v>1</v>
      </c>
      <c r="S706" s="14" t="n">
        <v>9.571</v>
      </c>
      <c r="T706" s="14" t="n">
        <v>6.002</v>
      </c>
      <c r="U706" s="14" t="n">
        <v>0.01</v>
      </c>
      <c r="V706" s="14" t="n">
        <v>11.496</v>
      </c>
      <c r="W706" s="14" t="n">
        <v>0.2</v>
      </c>
      <c r="X706" s="14" t="n">
        <v>1</v>
      </c>
      <c r="Y706" s="14" t="n">
        <v>22.447</v>
      </c>
      <c r="Z706" s="14" t="n">
        <v>2.514</v>
      </c>
      <c r="AA706" s="14" t="n">
        <v>12.29</v>
      </c>
      <c r="AB706" s="14" t="n">
        <v>34.737</v>
      </c>
      <c r="AC706" s="14" t="n">
        <v>0</v>
      </c>
      <c r="AD706" s="14" t="n">
        <v>1</v>
      </c>
      <c r="AE706" s="14" t="n">
        <v>22.545</v>
      </c>
      <c r="AF706" s="14" t="n">
        <v>4.49</v>
      </c>
      <c r="AG706" s="14" t="n">
        <v>12.191</v>
      </c>
      <c r="AH706" s="14" t="n">
        <v>34.737</v>
      </c>
      <c r="AI706" s="14" t="n">
        <v>0</v>
      </c>
      <c r="AJ706" s="14" t="n">
        <v>1</v>
      </c>
      <c r="AK706" s="14" t="n">
        <v>25.823</v>
      </c>
      <c r="AL706" s="14" t="n">
        <v>12.792</v>
      </c>
      <c r="AM706" s="14" t="n">
        <v>-11.04</v>
      </c>
      <c r="AN706" s="14" t="n">
        <v>17.739</v>
      </c>
      <c r="AO706" s="14" t="n">
        <v>0</v>
      </c>
      <c r="AP706" s="14" t="n">
        <v>0</v>
      </c>
      <c r="AQ706" s="14" t="n">
        <v>0.76</v>
      </c>
      <c r="AR706" s="14" t="n">
        <v>0.129</v>
      </c>
      <c r="AS706" s="14" t="n">
        <v>0.674</v>
      </c>
      <c r="AT706" s="14" t="n">
        <v>1.722</v>
      </c>
      <c r="AU706" s="14" t="n">
        <v>0.2</v>
      </c>
      <c r="AV706" s="14" t="n">
        <v>1</v>
      </c>
      <c r="AW706" s="14" t="n">
        <v>0.8110000000000001</v>
      </c>
      <c r="AX706" s="14" t="n">
        <v>0.129</v>
      </c>
      <c r="AY706" s="14" t="n">
        <v>0.588</v>
      </c>
      <c r="AZ706" s="14" t="n">
        <v>1.679</v>
      </c>
      <c r="BA706" s="14" t="n">
        <v>0.2</v>
      </c>
      <c r="BB706" s="14" t="n">
        <v>1</v>
      </c>
      <c r="BC706" s="14" t="n">
        <v>0.535</v>
      </c>
      <c r="BD706" s="14" t="n">
        <v>0.129</v>
      </c>
      <c r="BE706" s="14" t="n">
        <v>0.117</v>
      </c>
      <c r="BF706" s="14" t="n">
        <v>0.783</v>
      </c>
      <c r="BG706" s="14" t="n">
        <v>0.2</v>
      </c>
      <c r="BH706" s="14" t="n">
        <v>1</v>
      </c>
      <c r="BI706" s="14" t="n">
        <v>0.579</v>
      </c>
      <c r="BJ706" s="14" t="n">
        <v>0.129</v>
      </c>
      <c r="BK706" s="14" t="n">
        <v>0.158</v>
      </c>
      <c r="BL706" s="14" t="n">
        <v>0.885</v>
      </c>
      <c r="BM706" s="14" t="n">
        <v>0.2</v>
      </c>
      <c r="BN706" s="14" t="n">
        <v>1</v>
      </c>
      <c r="BO706" s="14" t="n">
        <v>0</v>
      </c>
      <c r="BP706" s="14" t="n">
        <v>0.037</v>
      </c>
      <c r="BQ706" s="14" t="n">
        <v>0.253</v>
      </c>
      <c r="BR706" s="14" t="n">
        <v>0</v>
      </c>
      <c r="BS706" s="14" t="n">
        <v>1</v>
      </c>
      <c r="BT706" s="14" t="n">
        <v>0</v>
      </c>
      <c r="BU706" s="14" t="n">
        <v>0.035</v>
      </c>
      <c r="BV706" s="14" t="n">
        <v>0.207</v>
      </c>
      <c r="BW706" s="14" t="n">
        <v>0.2</v>
      </c>
      <c r="BX706" s="14" t="n">
        <v>0.667</v>
      </c>
      <c r="BY706" s="14" t="n">
        <v>13.254</v>
      </c>
      <c r="BZ706" s="14" t="n">
        <v>0</v>
      </c>
      <c r="CA706" s="14" t="n">
        <v>13.254</v>
      </c>
      <c r="CB706" s="14" t="n">
        <v>0</v>
      </c>
      <c r="CC706" s="14" t="n">
        <v>83.248</v>
      </c>
      <c r="CD706" s="14" t="n">
        <v>7.95</v>
      </c>
      <c r="CE706" s="14" t="n">
        <v>53.745</v>
      </c>
      <c r="CF706" s="14" t="n">
        <v>164.392</v>
      </c>
      <c r="CG706" s="14" t="n">
        <v>0.2</v>
      </c>
      <c r="CH706" s="14" t="n">
        <v>1</v>
      </c>
      <c r="CI706" s="14" t="n">
        <v>0</v>
      </c>
      <c r="CJ706" s="14" t="n">
        <v>0</v>
      </c>
      <c r="CK706" s="14" t="n">
        <v>0</v>
      </c>
      <c r="CL706" s="14" t="n">
        <v>0</v>
      </c>
      <c r="CM706" s="14" t="n">
        <v>0</v>
      </c>
      <c r="CN706" s="14" t="n">
        <v>0</v>
      </c>
      <c r="CO706" s="14" t="n">
        <v>0</v>
      </c>
      <c r="CP706" s="14" t="n">
        <v>0.089</v>
      </c>
      <c r="CQ706" s="14" t="n">
        <v>1.348</v>
      </c>
      <c r="CR706" s="14" t="n">
        <v>0</v>
      </c>
      <c r="CS706" s="14" t="n">
        <v>5.37</v>
      </c>
      <c r="CT706" s="14" t="n">
        <v>11.23</v>
      </c>
      <c r="CU706" s="14" t="n">
        <v>14.568</v>
      </c>
    </row>
    <row r="707">
      <c r="A707" s="14" t="inlineStr">
        <is>
          <t>SVK2024</t>
        </is>
      </c>
      <c r="B707" s="14" t="inlineStr">
        <is>
          <t>SVK</t>
        </is>
      </c>
      <c r="C707" s="14" t="inlineStr">
        <is>
          <t>SVK</t>
        </is>
      </c>
      <c r="D707" s="14" t="inlineStr">
        <is>
          <t>Slovak Republic</t>
        </is>
      </c>
      <c r="E707" s="14" t="n">
        <v>2024</v>
      </c>
      <c r="F707" s="14" t="n">
        <v>0.2</v>
      </c>
      <c r="G707" s="14" t="n">
        <v>14.427</v>
      </c>
      <c r="H707" s="14" t="n">
        <v>1.265</v>
      </c>
      <c r="I707" s="14" t="n">
        <v>1.156</v>
      </c>
      <c r="J707" s="14" t="n">
        <v>15.583</v>
      </c>
      <c r="K707" s="14" t="n">
        <v>0</v>
      </c>
      <c r="L707" s="14" t="n">
        <v>1</v>
      </c>
      <c r="M707" s="14" t="n">
        <v>10.275</v>
      </c>
      <c r="N707" s="14" t="n">
        <v>3.794</v>
      </c>
      <c r="O707" s="14" t="n">
        <v>6.48</v>
      </c>
      <c r="P707" s="14" t="n">
        <v>16.755</v>
      </c>
      <c r="Q707" s="14" t="n">
        <v>0</v>
      </c>
      <c r="R707" s="14" t="n">
        <v>1</v>
      </c>
      <c r="S707" s="14" t="n">
        <v>9.33</v>
      </c>
      <c r="T707" s="14" t="n">
        <v>6.177</v>
      </c>
      <c r="U707" s="14" t="n">
        <v>0.01</v>
      </c>
      <c r="V707" s="14" t="n">
        <v>11.208</v>
      </c>
      <c r="W707" s="14" t="n">
        <v>0.2</v>
      </c>
      <c r="X707" s="14" t="n">
        <v>1</v>
      </c>
      <c r="Y707" s="14" t="n">
        <v>21.08</v>
      </c>
      <c r="Z707" s="14" t="n">
        <v>2.662</v>
      </c>
      <c r="AA707" s="14" t="n">
        <v>4.065</v>
      </c>
      <c r="AB707" s="14" t="n">
        <v>25.144</v>
      </c>
      <c r="AC707" s="14" t="n">
        <v>0</v>
      </c>
      <c r="AD707" s="14" t="n">
        <v>1</v>
      </c>
      <c r="AE707" s="14" t="n">
        <v>21.08</v>
      </c>
      <c r="AF707" s="14" t="n">
        <v>4.618</v>
      </c>
      <c r="AG707" s="14" t="n">
        <v>4.065</v>
      </c>
      <c r="AH707" s="14" t="n">
        <v>25.144</v>
      </c>
      <c r="AI707" s="14" t="n">
        <v>0</v>
      </c>
      <c r="AJ707" s="14" t="n">
        <v>1</v>
      </c>
      <c r="AK707" s="14" t="n">
        <v>21.496</v>
      </c>
      <c r="AL707" s="14" t="n">
        <v>10.933</v>
      </c>
      <c r="AM707" s="14" t="n">
        <v>-6.649</v>
      </c>
      <c r="AN707" s="14" t="n">
        <v>17.815</v>
      </c>
      <c r="AO707" s="14" t="n">
        <v>0</v>
      </c>
      <c r="AP707" s="14" t="n">
        <v>0</v>
      </c>
      <c r="AQ707" s="14" t="n">
        <v>0.724</v>
      </c>
      <c r="AR707" s="14" t="n">
        <v>0.132</v>
      </c>
      <c r="AS707" s="14" t="n">
        <v>0.694</v>
      </c>
      <c r="AT707" s="14" t="n">
        <v>1.702</v>
      </c>
      <c r="AU707" s="14" t="n">
        <v>0.2</v>
      </c>
      <c r="AV707" s="14" t="n">
        <v>1</v>
      </c>
      <c r="AW707" s="14" t="n">
        <v>0.75</v>
      </c>
      <c r="AX707" s="14" t="n">
        <v>0.132</v>
      </c>
      <c r="AY707" s="14" t="n">
        <v>0.603</v>
      </c>
      <c r="AZ707" s="14" t="n">
        <v>1.624</v>
      </c>
      <c r="BA707" s="14" t="n">
        <v>0.2</v>
      </c>
      <c r="BB707" s="14" t="n">
        <v>1</v>
      </c>
      <c r="BC707" s="14" t="n">
        <v>0.513</v>
      </c>
      <c r="BD707" s="14" t="n">
        <v>0.132</v>
      </c>
      <c r="BE707" s="14" t="n">
        <v>0.128</v>
      </c>
      <c r="BF707" s="14" t="n">
        <v>0.77</v>
      </c>
      <c r="BG707" s="14" t="n">
        <v>0.2</v>
      </c>
      <c r="BH707" s="14" t="n">
        <v>1</v>
      </c>
      <c r="BI707" s="14" t="n">
        <v>0.591</v>
      </c>
      <c r="BJ707" s="14" t="n">
        <v>0.132</v>
      </c>
      <c r="BK707" s="14" t="n">
        <v>0.111</v>
      </c>
      <c r="BL707" s="14" t="n">
        <v>0.843</v>
      </c>
      <c r="BM707" s="14" t="n">
        <v>0.2</v>
      </c>
      <c r="BN707" s="14" t="n">
        <v>1</v>
      </c>
      <c r="BO707" s="14" t="n">
        <v>0</v>
      </c>
      <c r="BP707" s="14" t="n">
        <v>0.025</v>
      </c>
      <c r="BQ707" s="14" t="n">
        <v>0.186</v>
      </c>
      <c r="BR707" s="14" t="n">
        <v>0</v>
      </c>
      <c r="BS707" s="14" t="n">
        <v>1</v>
      </c>
      <c r="BT707" s="14" t="n">
        <v>0</v>
      </c>
      <c r="BU707" s="14" t="n">
        <v>0.028</v>
      </c>
      <c r="BV707" s="14" t="n">
        <v>0.194</v>
      </c>
      <c r="BW707" s="14" t="n">
        <v>0.2</v>
      </c>
      <c r="BX707" s="14" t="n">
        <v>0.667</v>
      </c>
      <c r="BY707" s="14" t="n">
        <v>13.646</v>
      </c>
      <c r="BZ707" s="14" t="n">
        <v>0</v>
      </c>
      <c r="CA707" s="14" t="n">
        <v>13.646</v>
      </c>
      <c r="CB707" s="14" t="n">
        <v>0</v>
      </c>
      <c r="CC707" s="14" t="n">
        <v>82.58799999999999</v>
      </c>
      <c r="CD707" s="14" t="n">
        <v>7.95</v>
      </c>
      <c r="CE707" s="14" t="n">
        <v>42.672</v>
      </c>
      <c r="CF707" s="14" t="n">
        <v>150.312</v>
      </c>
      <c r="CG707" s="14" t="n">
        <v>0.2</v>
      </c>
      <c r="CH707" s="14" t="n">
        <v>1</v>
      </c>
      <c r="CI707" s="14" t="n">
        <v>0</v>
      </c>
      <c r="CJ707" s="14" t="n">
        <v>0</v>
      </c>
      <c r="CK707" s="14" t="n">
        <v>0</v>
      </c>
      <c r="CL707" s="14" t="n">
        <v>0</v>
      </c>
      <c r="CM707" s="14" t="n">
        <v>0</v>
      </c>
      <c r="CN707" s="14" t="n">
        <v>0</v>
      </c>
      <c r="CO707" s="14" t="n">
        <v>0</v>
      </c>
      <c r="CP707" s="14" t="n">
        <v>0.089</v>
      </c>
      <c r="CQ707" s="14" t="n">
        <v>1.387</v>
      </c>
      <c r="CR707" s="14" t="n">
        <v>0</v>
      </c>
      <c r="CS707" s="14" t="n">
        <v>5.529</v>
      </c>
      <c r="CT707" s="14" t="n">
        <v>8.946999999999999</v>
      </c>
      <c r="CU707" s="14" t="n">
        <v>10.966</v>
      </c>
    </row>
    <row r="708">
      <c r="A708" s="14" t="inlineStr">
        <is>
          <t>SVN2021</t>
        </is>
      </c>
      <c r="B708" s="14" t="inlineStr">
        <is>
          <t>SVN</t>
        </is>
      </c>
      <c r="C708" s="14" t="inlineStr">
        <is>
          <t>SVN</t>
        </is>
      </c>
      <c r="D708" s="14" t="inlineStr">
        <is>
          <t>Slovenia</t>
        </is>
      </c>
      <c r="E708" s="14" t="n">
        <v>2021</v>
      </c>
      <c r="F708" s="14" t="n">
        <v>0.22</v>
      </c>
      <c r="G708" s="14" t="n">
        <v>2.58</v>
      </c>
      <c r="H708" s="14" t="n">
        <v>0.634</v>
      </c>
      <c r="I708" s="14" t="n">
        <v>1.787</v>
      </c>
      <c r="J708" s="14" t="n">
        <v>4.367</v>
      </c>
      <c r="K708" s="14" t="n">
        <v>0</v>
      </c>
      <c r="L708" s="14" t="n">
        <v>1</v>
      </c>
      <c r="M708" s="14" t="n">
        <v>3.466</v>
      </c>
      <c r="N708" s="14" t="n">
        <v>1.903</v>
      </c>
      <c r="O708" s="14" t="n">
        <v>2.137</v>
      </c>
      <c r="P708" s="14" t="n">
        <v>5.603</v>
      </c>
      <c r="Q708" s="14" t="n">
        <v>0</v>
      </c>
      <c r="R708" s="14" t="n">
        <v>1</v>
      </c>
      <c r="S708" s="14" t="n">
        <v>5.751</v>
      </c>
      <c r="T708" s="14" t="n">
        <v>3.805</v>
      </c>
      <c r="U708" s="14" t="n">
        <v>2.644</v>
      </c>
      <c r="V708" s="14" t="n">
        <v>10.242</v>
      </c>
      <c r="W708" s="14" t="n">
        <v>0.22</v>
      </c>
      <c r="X708" s="14" t="n">
        <v>1</v>
      </c>
      <c r="Y708" s="14" t="n">
        <v>10.622</v>
      </c>
      <c r="Z708" s="14" t="n">
        <v>1.173</v>
      </c>
      <c r="AA708" s="14" t="n">
        <v>3.015</v>
      </c>
      <c r="AB708" s="14" t="n">
        <v>13.637</v>
      </c>
      <c r="AC708" s="14" t="n">
        <v>0</v>
      </c>
      <c r="AD708" s="14" t="n">
        <v>1</v>
      </c>
      <c r="AE708" s="14" t="n">
        <v>10.579</v>
      </c>
      <c r="AF708" s="14" t="n">
        <v>2.082</v>
      </c>
      <c r="AG708" s="14" t="n">
        <v>3.059</v>
      </c>
      <c r="AH708" s="14" t="n">
        <v>13.637</v>
      </c>
      <c r="AI708" s="14" t="n">
        <v>0</v>
      </c>
      <c r="AJ708" s="14" t="n">
        <v>1</v>
      </c>
      <c r="AK708" s="14" t="n">
        <v>15.139</v>
      </c>
      <c r="AL708" s="14" t="n">
        <v>7.43</v>
      </c>
      <c r="AM708" s="14" t="n">
        <v>0.129</v>
      </c>
      <c r="AN708" s="14" t="n">
        <v>18.627</v>
      </c>
      <c r="AO708" s="14" t="n">
        <v>0.22</v>
      </c>
      <c r="AP708" s="14" t="n">
        <v>1</v>
      </c>
      <c r="AQ708" s="14" t="n">
        <v>0.619</v>
      </c>
      <c r="AR708" s="14" t="n">
        <v>0.114</v>
      </c>
      <c r="AS708" s="14" t="n">
        <v>0.5659999999999999</v>
      </c>
      <c r="AT708" s="14" t="n">
        <v>1.446</v>
      </c>
      <c r="AU708" s="14" t="n">
        <v>0.22</v>
      </c>
      <c r="AV708" s="14" t="n">
        <v>1</v>
      </c>
      <c r="AW708" s="14" t="n">
        <v>0.599</v>
      </c>
      <c r="AX708" s="14" t="n">
        <v>0.114</v>
      </c>
      <c r="AY708" s="14" t="n">
        <v>0.638</v>
      </c>
      <c r="AZ708" s="14" t="n">
        <v>1.509</v>
      </c>
      <c r="BA708" s="14" t="n">
        <v>0.22</v>
      </c>
      <c r="BB708" s="14" t="n">
        <v>1</v>
      </c>
      <c r="BC708" s="14" t="n">
        <v>0.439</v>
      </c>
      <c r="BD708" s="14" t="n">
        <v>0.114</v>
      </c>
      <c r="BE708" s="14" t="n">
        <v>0.248</v>
      </c>
      <c r="BF708" s="14" t="n">
        <v>0.838</v>
      </c>
      <c r="BG708" s="14" t="n">
        <v>0.22</v>
      </c>
      <c r="BH708" s="14" t="n">
        <v>1</v>
      </c>
      <c r="BI708" s="14" t="n">
        <v>0.505</v>
      </c>
      <c r="BJ708" s="14" t="n">
        <v>0.114</v>
      </c>
      <c r="BK708" s="14" t="n">
        <v>0.434</v>
      </c>
      <c r="BL708" s="14" t="n">
        <v>1.146</v>
      </c>
      <c r="BM708" s="14" t="n">
        <v>0.22</v>
      </c>
      <c r="BN708" s="14" t="n">
        <v>1</v>
      </c>
      <c r="BO708" s="14" t="n">
        <v>0</v>
      </c>
      <c r="BP708" s="14" t="n">
        <v>0.011</v>
      </c>
      <c r="BQ708" s="14" t="n">
        <v>0.098</v>
      </c>
      <c r="BR708" s="14" t="n">
        <v>0</v>
      </c>
      <c r="BS708" s="14" t="n">
        <v>1</v>
      </c>
      <c r="BT708" s="14" t="n">
        <v>0</v>
      </c>
      <c r="BU708" s="14" t="n">
        <v>0.025</v>
      </c>
      <c r="BV708" s="14" t="n">
        <v>0.199</v>
      </c>
      <c r="BW708" s="14" t="n">
        <v>0.22</v>
      </c>
      <c r="BX708" s="14" t="n">
        <v>1</v>
      </c>
      <c r="BY708" s="14" t="n">
        <v>11.787</v>
      </c>
      <c r="BZ708" s="14" t="n">
        <v>0</v>
      </c>
      <c r="CA708" s="14" t="n">
        <v>11.787</v>
      </c>
      <c r="CB708" s="14" t="n">
        <v>0</v>
      </c>
      <c r="CC708" s="14" t="n">
        <v>78.125</v>
      </c>
      <c r="CD708" s="14" t="n">
        <v>7.95</v>
      </c>
      <c r="CE708" s="14" t="n">
        <v>82.363</v>
      </c>
      <c r="CF708" s="14" t="n">
        <v>195.796</v>
      </c>
      <c r="CG708" s="14" t="n">
        <v>0.22</v>
      </c>
      <c r="CH708" s="14" t="n">
        <v>1</v>
      </c>
      <c r="CI708" s="14" t="n">
        <v>0</v>
      </c>
      <c r="CJ708" s="14" t="n">
        <v>0</v>
      </c>
      <c r="CK708" s="14" t="n">
        <v>0</v>
      </c>
      <c r="CL708" s="14" t="n">
        <v>0</v>
      </c>
      <c r="CM708" s="14" t="n">
        <v>0</v>
      </c>
      <c r="CN708" s="14" t="n">
        <v>0</v>
      </c>
      <c r="CO708" s="14" t="n">
        <v>0</v>
      </c>
      <c r="CP708" s="14" t="n">
        <v>0.891</v>
      </c>
      <c r="CQ708" s="14" t="n">
        <v>1.198</v>
      </c>
      <c r="CR708" s="14" t="n">
        <v>0</v>
      </c>
      <c r="CS708" s="14" t="n">
        <v>4.776</v>
      </c>
      <c r="CT708" s="14" t="n">
        <v>8.026</v>
      </c>
      <c r="CU708" s="14" t="n">
        <v>7.971</v>
      </c>
    </row>
    <row r="709">
      <c r="A709" s="14" t="inlineStr">
        <is>
          <t>SVN2022</t>
        </is>
      </c>
      <c r="B709" s="14" t="inlineStr">
        <is>
          <t>SVN</t>
        </is>
      </c>
      <c r="C709" s="14" t="inlineStr">
        <is>
          <t>SVN</t>
        </is>
      </c>
      <c r="D709" s="14" t="inlineStr">
        <is>
          <t>Slovenia</t>
        </is>
      </c>
      <c r="E709" s="14" t="n">
        <v>2022</v>
      </c>
      <c r="F709" s="14" t="n">
        <v>0.22</v>
      </c>
      <c r="G709" s="14" t="n">
        <v>7.491</v>
      </c>
      <c r="H709" s="14" t="n">
        <v>0.791</v>
      </c>
      <c r="I709" s="14" t="n">
        <v>8.552</v>
      </c>
      <c r="J709" s="14" t="n">
        <v>16.043</v>
      </c>
      <c r="K709" s="14" t="n">
        <v>0</v>
      </c>
      <c r="L709" s="14" t="n">
        <v>1</v>
      </c>
      <c r="M709" s="14" t="n">
        <v>5.014</v>
      </c>
      <c r="N709" s="14" t="n">
        <v>2.373</v>
      </c>
      <c r="O709" s="14" t="n">
        <v>8.77</v>
      </c>
      <c r="P709" s="14" t="n">
        <v>13.784</v>
      </c>
      <c r="Q709" s="14" t="n">
        <v>0</v>
      </c>
      <c r="R709" s="14" t="n">
        <v>1</v>
      </c>
      <c r="S709" s="14" t="n">
        <v>11.447</v>
      </c>
      <c r="T709" s="14" t="n">
        <v>4.746</v>
      </c>
      <c r="U709" s="14" t="n">
        <v>2.983</v>
      </c>
      <c r="V709" s="14" t="n">
        <v>17.323</v>
      </c>
      <c r="W709" s="14" t="n">
        <v>0.22</v>
      </c>
      <c r="X709" s="14" t="n">
        <v>1</v>
      </c>
      <c r="Y709" s="14" t="n">
        <v>28.201</v>
      </c>
      <c r="Z709" s="14" t="n">
        <v>2.958</v>
      </c>
      <c r="AA709" s="14" t="n">
        <v>-1.608</v>
      </c>
      <c r="AB709" s="14" t="n">
        <v>26.593</v>
      </c>
      <c r="AC709" s="14" t="n">
        <v>0</v>
      </c>
      <c r="AD709" s="14" t="n">
        <v>1</v>
      </c>
      <c r="AE709" s="14" t="n">
        <v>28.248</v>
      </c>
      <c r="AF709" s="14" t="n">
        <v>5.237</v>
      </c>
      <c r="AG709" s="14" t="n">
        <v>-1.656</v>
      </c>
      <c r="AH709" s="14" t="n">
        <v>26.593</v>
      </c>
      <c r="AI709" s="14" t="n">
        <v>0</v>
      </c>
      <c r="AJ709" s="14" t="n">
        <v>1</v>
      </c>
      <c r="AK709" s="14" t="n">
        <v>33.174</v>
      </c>
      <c r="AL709" s="14" t="n">
        <v>15.842</v>
      </c>
      <c r="AM709" s="14" t="n">
        <v>-13.604</v>
      </c>
      <c r="AN709" s="14" t="n">
        <v>23.875</v>
      </c>
      <c r="AO709" s="14" t="n">
        <v>0.22</v>
      </c>
      <c r="AP709" s="14" t="n">
        <v>1</v>
      </c>
      <c r="AQ709" s="14" t="n">
        <v>0.861</v>
      </c>
      <c r="AR709" s="14" t="n">
        <v>0.123</v>
      </c>
      <c r="AS709" s="14" t="n">
        <v>0.428</v>
      </c>
      <c r="AT709" s="14" t="n">
        <v>1.573</v>
      </c>
      <c r="AU709" s="14" t="n">
        <v>0.22</v>
      </c>
      <c r="AV709" s="14" t="n">
        <v>1</v>
      </c>
      <c r="AW709" s="14" t="n">
        <v>0.986</v>
      </c>
      <c r="AX709" s="14" t="n">
        <v>0.123</v>
      </c>
      <c r="AY709" s="14" t="n">
        <v>0.427</v>
      </c>
      <c r="AZ709" s="14" t="n">
        <v>1.724</v>
      </c>
      <c r="BA709" s="14" t="n">
        <v>0.22</v>
      </c>
      <c r="BB709" s="14" t="n">
        <v>1</v>
      </c>
      <c r="BC709" s="14" t="n">
        <v>0.598</v>
      </c>
      <c r="BD709" s="14" t="n">
        <v>0.123</v>
      </c>
      <c r="BE709" s="14" t="n">
        <v>0.244</v>
      </c>
      <c r="BF709" s="14" t="n">
        <v>1.027</v>
      </c>
      <c r="BG709" s="14" t="n">
        <v>0.22</v>
      </c>
      <c r="BH709" s="14" t="n">
        <v>1</v>
      </c>
      <c r="BI709" s="14" t="n">
        <v>0.612</v>
      </c>
      <c r="BJ709" s="14" t="n">
        <v>0.123</v>
      </c>
      <c r="BK709" s="14" t="n">
        <v>0.5</v>
      </c>
      <c r="BL709" s="14" t="n">
        <v>1.357</v>
      </c>
      <c r="BM709" s="14" t="n">
        <v>0.22</v>
      </c>
      <c r="BN709" s="14" t="n">
        <v>1</v>
      </c>
      <c r="BO709" s="14" t="n">
        <v>0</v>
      </c>
      <c r="BP709" s="14" t="n">
        <v>0.008</v>
      </c>
      <c r="BQ709" s="14" t="n">
        <v>0.18</v>
      </c>
      <c r="BR709" s="14" t="n">
        <v>0</v>
      </c>
      <c r="BS709" s="14" t="n">
        <v>1</v>
      </c>
      <c r="BT709" s="14" t="n">
        <v>0</v>
      </c>
      <c r="BU709" s="14" t="n">
        <v>0.014</v>
      </c>
      <c r="BV709" s="14" t="n">
        <v>0.176</v>
      </c>
      <c r="BW709" s="14" t="n">
        <v>0.22</v>
      </c>
      <c r="BX709" s="14" t="n">
        <v>1</v>
      </c>
      <c r="BY709" s="14" t="n">
        <v>12.729</v>
      </c>
      <c r="BZ709" s="14" t="n">
        <v>0</v>
      </c>
      <c r="CA709" s="14" t="n">
        <v>12.729</v>
      </c>
      <c r="CB709" s="14" t="n">
        <v>0</v>
      </c>
      <c r="CC709" s="14" t="n">
        <v>97.90000000000001</v>
      </c>
      <c r="CD709" s="14" t="n">
        <v>7.95</v>
      </c>
      <c r="CE709" s="14" t="n">
        <v>117.374</v>
      </c>
      <c r="CF709" s="14" t="n">
        <v>262.634</v>
      </c>
      <c r="CG709" s="14" t="n">
        <v>0.22</v>
      </c>
      <c r="CH709" s="14" t="n">
        <v>1</v>
      </c>
      <c r="CI709" s="14" t="n">
        <v>0</v>
      </c>
      <c r="CJ709" s="14" t="n">
        <v>0</v>
      </c>
      <c r="CK709" s="14" t="n">
        <v>0</v>
      </c>
      <c r="CL709" s="14" t="n">
        <v>0</v>
      </c>
      <c r="CM709" s="14" t="n">
        <v>0</v>
      </c>
      <c r="CN709" s="14" t="n">
        <v>0</v>
      </c>
      <c r="CO709" s="14" t="n">
        <v>0</v>
      </c>
      <c r="CP709" s="14" t="n">
        <v>0.719</v>
      </c>
      <c r="CQ709" s="14" t="n">
        <v>1.294</v>
      </c>
      <c r="CR709" s="14" t="n">
        <v>0</v>
      </c>
      <c r="CS709" s="14" t="n">
        <v>5.158</v>
      </c>
      <c r="CT709" s="14" t="n">
        <v>20.506</v>
      </c>
      <c r="CU709" s="14" t="n">
        <v>25.458</v>
      </c>
    </row>
    <row r="710">
      <c r="A710" s="14" t="inlineStr">
        <is>
          <t>SVN2023</t>
        </is>
      </c>
      <c r="B710" s="14" t="inlineStr">
        <is>
          <t>SVN</t>
        </is>
      </c>
      <c r="C710" s="14" t="inlineStr">
        <is>
          <t>SVN</t>
        </is>
      </c>
      <c r="D710" s="14" t="inlineStr">
        <is>
          <t>Slovenia</t>
        </is>
      </c>
      <c r="E710" s="14" t="n">
        <v>2023</v>
      </c>
      <c r="F710" s="14" t="n">
        <v>0.22</v>
      </c>
      <c r="G710" s="14" t="n">
        <v>4.555</v>
      </c>
      <c r="H710" s="14" t="n">
        <v>0.823</v>
      </c>
      <c r="I710" s="14" t="n">
        <v>9.911</v>
      </c>
      <c r="J710" s="14" t="n">
        <v>14.466</v>
      </c>
      <c r="K710" s="14" t="n">
        <v>0</v>
      </c>
      <c r="L710" s="14" t="n">
        <v>1</v>
      </c>
      <c r="M710" s="14" t="n">
        <v>4.566</v>
      </c>
      <c r="N710" s="14" t="n">
        <v>2.468</v>
      </c>
      <c r="O710" s="14" t="n">
        <v>10.093</v>
      </c>
      <c r="P710" s="14" t="n">
        <v>14.66</v>
      </c>
      <c r="Q710" s="14" t="n">
        <v>0</v>
      </c>
      <c r="R710" s="14" t="n">
        <v>1</v>
      </c>
      <c r="S710" s="14" t="n">
        <v>8.669</v>
      </c>
      <c r="T710" s="14" t="n">
        <v>4.937</v>
      </c>
      <c r="U710" s="14" t="n">
        <v>1.086</v>
      </c>
      <c r="V710" s="14" t="n">
        <v>11.618</v>
      </c>
      <c r="W710" s="14" t="n">
        <v>0.22</v>
      </c>
      <c r="X710" s="14" t="n">
        <v>1</v>
      </c>
      <c r="Y710" s="14" t="n">
        <v>22.754</v>
      </c>
      <c r="Z710" s="14" t="n">
        <v>2.549</v>
      </c>
      <c r="AA710" s="14" t="n">
        <v>5.215</v>
      </c>
      <c r="AB710" s="14" t="n">
        <v>27.969</v>
      </c>
      <c r="AC710" s="14" t="n">
        <v>0</v>
      </c>
      <c r="AD710" s="14" t="n">
        <v>1</v>
      </c>
      <c r="AE710" s="14" t="n">
        <v>22.853</v>
      </c>
      <c r="AF710" s="14" t="n">
        <v>4.551</v>
      </c>
      <c r="AG710" s="14" t="n">
        <v>5.116</v>
      </c>
      <c r="AH710" s="14" t="n">
        <v>27.969</v>
      </c>
      <c r="AI710" s="14" t="n">
        <v>0</v>
      </c>
      <c r="AJ710" s="14" t="n">
        <v>1</v>
      </c>
      <c r="AK710" s="14" t="n">
        <v>27.981</v>
      </c>
      <c r="AL710" s="14" t="n">
        <v>13.861</v>
      </c>
      <c r="AM710" s="14" t="n">
        <v>-2.404</v>
      </c>
      <c r="AN710" s="14" t="n">
        <v>31.203</v>
      </c>
      <c r="AO710" s="14" t="n">
        <v>0.22</v>
      </c>
      <c r="AP710" s="14" t="n">
        <v>1</v>
      </c>
      <c r="AQ710" s="14" t="n">
        <v>0.76</v>
      </c>
      <c r="AR710" s="14" t="n">
        <v>0.129</v>
      </c>
      <c r="AS710" s="14" t="n">
        <v>0.524</v>
      </c>
      <c r="AT710" s="14" t="n">
        <v>1.567</v>
      </c>
      <c r="AU710" s="14" t="n">
        <v>0.22</v>
      </c>
      <c r="AV710" s="14" t="n">
        <v>1</v>
      </c>
      <c r="AW710" s="14" t="n">
        <v>0.8110000000000001</v>
      </c>
      <c r="AX710" s="14" t="n">
        <v>0.129</v>
      </c>
      <c r="AY710" s="14" t="n">
        <v>0.5570000000000001</v>
      </c>
      <c r="AZ710" s="14" t="n">
        <v>1.669</v>
      </c>
      <c r="BA710" s="14" t="n">
        <v>0.22</v>
      </c>
      <c r="BB710" s="14" t="n">
        <v>1</v>
      </c>
      <c r="BC710" s="14" t="n">
        <v>0.535</v>
      </c>
      <c r="BD710" s="14" t="n">
        <v>0.129</v>
      </c>
      <c r="BE710" s="14" t="n">
        <v>0.253</v>
      </c>
      <c r="BF710" s="14" t="n">
        <v>0.961</v>
      </c>
      <c r="BG710" s="14" t="n">
        <v>0.22</v>
      </c>
      <c r="BH710" s="14" t="n">
        <v>1</v>
      </c>
      <c r="BI710" s="14" t="n">
        <v>0.579</v>
      </c>
      <c r="BJ710" s="14" t="n">
        <v>0.129</v>
      </c>
      <c r="BK710" s="14" t="n">
        <v>0.402</v>
      </c>
      <c r="BL710" s="14" t="n">
        <v>1.197</v>
      </c>
      <c r="BM710" s="14" t="n">
        <v>0.22</v>
      </c>
      <c r="BN710" s="14" t="n">
        <v>1</v>
      </c>
      <c r="BO710" s="14" t="n">
        <v>0</v>
      </c>
      <c r="BP710" s="14" t="n">
        <v>0.008</v>
      </c>
      <c r="BQ710" s="14" t="n">
        <v>0.199</v>
      </c>
      <c r="BR710" s="14" t="n">
        <v>0</v>
      </c>
      <c r="BS710" s="14" t="n">
        <v>1</v>
      </c>
      <c r="BT710" s="14" t="n">
        <v>0</v>
      </c>
      <c r="BU710" s="14" t="n">
        <v>0.013</v>
      </c>
      <c r="BV710" s="14" t="n">
        <v>0.218</v>
      </c>
      <c r="BW710" s="14" t="n">
        <v>0.22</v>
      </c>
      <c r="BX710" s="14" t="n">
        <v>1</v>
      </c>
      <c r="BY710" s="14" t="n">
        <v>13.254</v>
      </c>
      <c r="BZ710" s="14" t="n">
        <v>0</v>
      </c>
      <c r="CA710" s="14" t="n">
        <v>13.254</v>
      </c>
      <c r="CB710" s="14" t="n">
        <v>0</v>
      </c>
      <c r="CC710" s="14" t="n">
        <v>83.248</v>
      </c>
      <c r="CD710" s="14" t="n">
        <v>7.95</v>
      </c>
      <c r="CE710" s="14" t="n">
        <v>116.427</v>
      </c>
      <c r="CF710" s="14" t="n">
        <v>243.604</v>
      </c>
      <c r="CG710" s="14" t="n">
        <v>0.22</v>
      </c>
      <c r="CH710" s="14" t="n">
        <v>1</v>
      </c>
      <c r="CI710" s="14" t="n">
        <v>0</v>
      </c>
      <c r="CJ710" s="14" t="n">
        <v>0</v>
      </c>
      <c r="CK710" s="14" t="n">
        <v>0</v>
      </c>
      <c r="CL710" s="14" t="n">
        <v>0</v>
      </c>
      <c r="CM710" s="14" t="n">
        <v>0</v>
      </c>
      <c r="CN710" s="14" t="n">
        <v>0</v>
      </c>
      <c r="CO710" s="14" t="n">
        <v>0</v>
      </c>
      <c r="CP710" s="14" t="n">
        <v>0.72</v>
      </c>
      <c r="CQ710" s="14" t="n">
        <v>1.348</v>
      </c>
      <c r="CR710" s="14" t="n">
        <v>0</v>
      </c>
      <c r="CS710" s="14" t="n">
        <v>5.37</v>
      </c>
      <c r="CT710" s="14" t="n">
        <v>9.867000000000001</v>
      </c>
      <c r="CU710" s="14" t="n">
        <v>19.961</v>
      </c>
    </row>
    <row r="711">
      <c r="A711" s="14" t="inlineStr">
        <is>
          <t>SVN2024</t>
        </is>
      </c>
      <c r="B711" s="14" t="inlineStr">
        <is>
          <t>SVN</t>
        </is>
      </c>
      <c r="C711" s="14" t="inlineStr">
        <is>
          <t>SVN</t>
        </is>
      </c>
      <c r="D711" s="14" t="inlineStr">
        <is>
          <t>Slovenia</t>
        </is>
      </c>
      <c r="E711" s="14" t="n">
        <v>2024</v>
      </c>
      <c r="F711" s="14" t="n">
        <v>0.22</v>
      </c>
      <c r="G711" s="14" t="n">
        <v>4.007</v>
      </c>
      <c r="H711" s="14" t="n">
        <v>0.847</v>
      </c>
      <c r="I711" s="14" t="n">
        <v>6.495</v>
      </c>
      <c r="J711" s="14" t="n">
        <v>10.503</v>
      </c>
      <c r="K711" s="14" t="n">
        <v>0</v>
      </c>
      <c r="L711" s="14" t="n">
        <v>1</v>
      </c>
      <c r="M711" s="14" t="n">
        <v>4.423</v>
      </c>
      <c r="N711" s="14" t="n">
        <v>2.541</v>
      </c>
      <c r="O711" s="14" t="n">
        <v>6.739</v>
      </c>
      <c r="P711" s="14" t="n">
        <v>11.161</v>
      </c>
      <c r="Q711" s="14" t="n">
        <v>0</v>
      </c>
      <c r="R711" s="14" t="n">
        <v>1</v>
      </c>
      <c r="S711" s="14" t="n">
        <v>8.242000000000001</v>
      </c>
      <c r="T711" s="14" t="n">
        <v>5.082</v>
      </c>
      <c r="U711" s="14" t="n">
        <v>3.123</v>
      </c>
      <c r="V711" s="14" t="n">
        <v>13.463</v>
      </c>
      <c r="W711" s="14" t="n">
        <v>0.22</v>
      </c>
      <c r="X711" s="14" t="n">
        <v>1</v>
      </c>
      <c r="Y711" s="14" t="n">
        <v>15.716</v>
      </c>
      <c r="Z711" s="14" t="n">
        <v>1.984</v>
      </c>
      <c r="AA711" s="14" t="n">
        <v>5.339</v>
      </c>
      <c r="AB711" s="14" t="n">
        <v>21.055</v>
      </c>
      <c r="AC711" s="14" t="n">
        <v>0</v>
      </c>
      <c r="AD711" s="14" t="n">
        <v>1</v>
      </c>
      <c r="AE711" s="14" t="n">
        <v>15.716</v>
      </c>
      <c r="AF711" s="14" t="n">
        <v>3.443</v>
      </c>
      <c r="AG711" s="14" t="n">
        <v>5.339</v>
      </c>
      <c r="AH711" s="14" t="n">
        <v>21.055</v>
      </c>
      <c r="AI711" s="14" t="n">
        <v>0</v>
      </c>
      <c r="AJ711" s="14" t="n">
        <v>1</v>
      </c>
      <c r="AK711" s="14" t="n">
        <v>20.995</v>
      </c>
      <c r="AL711" s="14" t="n">
        <v>10.679</v>
      </c>
      <c r="AM711" s="14" t="n">
        <v>2.19</v>
      </c>
      <c r="AN711" s="14" t="n">
        <v>28.286</v>
      </c>
      <c r="AO711" s="14" t="n">
        <v>0.22</v>
      </c>
      <c r="AP711" s="14" t="n">
        <v>1</v>
      </c>
      <c r="AQ711" s="14" t="n">
        <v>0.724</v>
      </c>
      <c r="AR711" s="14" t="n">
        <v>0.132</v>
      </c>
      <c r="AS711" s="14" t="n">
        <v>0.6</v>
      </c>
      <c r="AT711" s="14" t="n">
        <v>1.616</v>
      </c>
      <c r="AU711" s="14" t="n">
        <v>0.22</v>
      </c>
      <c r="AV711" s="14" t="n">
        <v>1</v>
      </c>
      <c r="AW711" s="14" t="n">
        <v>0.75</v>
      </c>
      <c r="AX711" s="14" t="n">
        <v>0.132</v>
      </c>
      <c r="AY711" s="14" t="n">
        <v>0.604</v>
      </c>
      <c r="AZ711" s="14" t="n">
        <v>1.652</v>
      </c>
      <c r="BA711" s="14" t="n">
        <v>0.22</v>
      </c>
      <c r="BB711" s="14" t="n">
        <v>1</v>
      </c>
      <c r="BC711" s="14" t="n">
        <v>0.513</v>
      </c>
      <c r="BD711" s="14" t="n">
        <v>0.132</v>
      </c>
      <c r="BE711" s="14" t="n">
        <v>0.259</v>
      </c>
      <c r="BF711" s="14" t="n">
        <v>0.9409999999999999</v>
      </c>
      <c r="BG711" s="14" t="n">
        <v>0.22</v>
      </c>
      <c r="BH711" s="14" t="n">
        <v>1</v>
      </c>
      <c r="BI711" s="14" t="n">
        <v>0.591</v>
      </c>
      <c r="BJ711" s="14" t="n">
        <v>0.132</v>
      </c>
      <c r="BK711" s="14" t="n">
        <v>0.367</v>
      </c>
      <c r="BL711" s="14" t="n">
        <v>1.169</v>
      </c>
      <c r="BM711" s="14" t="n">
        <v>0.22</v>
      </c>
      <c r="BN711" s="14" t="n">
        <v>1</v>
      </c>
      <c r="BO711" s="14" t="n">
        <v>0</v>
      </c>
      <c r="BP711" s="14" t="n">
        <v>0.008</v>
      </c>
      <c r="BQ711" s="14" t="n">
        <v>0.158</v>
      </c>
      <c r="BR711" s="14" t="n">
        <v>0</v>
      </c>
      <c r="BS711" s="14" t="n">
        <v>1</v>
      </c>
      <c r="BT711" s="14" t="n">
        <v>0</v>
      </c>
      <c r="BU711" s="14" t="n">
        <v>0.003</v>
      </c>
      <c r="BV711" s="14" t="n">
        <v>0.221</v>
      </c>
      <c r="BW711" s="14" t="n">
        <v>0.22</v>
      </c>
      <c r="BX711" s="14" t="n">
        <v>1</v>
      </c>
      <c r="BY711" s="14" t="n">
        <v>13.646</v>
      </c>
      <c r="BZ711" s="14" t="n">
        <v>0</v>
      </c>
      <c r="CA711" s="14" t="n">
        <v>13.646</v>
      </c>
      <c r="CB711" s="14" t="n">
        <v>0</v>
      </c>
      <c r="CC711" s="14" t="n">
        <v>82.58799999999999</v>
      </c>
      <c r="CD711" s="14" t="n">
        <v>7.95</v>
      </c>
      <c r="CE711" s="14" t="n">
        <v>107.233</v>
      </c>
      <c r="CF711" s="14" t="n">
        <v>231.582</v>
      </c>
      <c r="CG711" s="14" t="n">
        <v>0.22</v>
      </c>
      <c r="CH711" s="14" t="n">
        <v>1</v>
      </c>
      <c r="CI711" s="14" t="n">
        <v>0</v>
      </c>
      <c r="CJ711" s="14" t="n">
        <v>0</v>
      </c>
      <c r="CK711" s="14" t="n">
        <v>0</v>
      </c>
      <c r="CL711" s="14" t="n">
        <v>0</v>
      </c>
      <c r="CM711" s="14" t="n">
        <v>0</v>
      </c>
      <c r="CN711" s="14" t="n">
        <v>0</v>
      </c>
      <c r="CO711" s="14" t="n">
        <v>0</v>
      </c>
      <c r="CP711" s="14" t="n">
        <v>0.72</v>
      </c>
      <c r="CQ711" s="14" t="n">
        <v>1.387</v>
      </c>
      <c r="CR711" s="14" t="n">
        <v>0</v>
      </c>
      <c r="CS711" s="14" t="n">
        <v>5.529</v>
      </c>
      <c r="CT711" s="14" t="n">
        <v>7.721</v>
      </c>
      <c r="CU711" s="14" t="n">
        <v>12.028</v>
      </c>
    </row>
    <row r="712">
      <c r="A712" s="14" t="inlineStr">
        <is>
          <t>SLB2021</t>
        </is>
      </c>
      <c r="B712" s="14" t="inlineStr">
        <is>
          <t>SLB</t>
        </is>
      </c>
      <c r="C712" s="14" t="inlineStr">
        <is>
          <t>SLB</t>
        </is>
      </c>
      <c r="D712" s="14" t="inlineStr">
        <is>
          <t>Solomon Islands</t>
        </is>
      </c>
      <c r="E712" s="14" t="n">
        <v>2021</v>
      </c>
      <c r="F712" s="14" t="n">
        <v>0</v>
      </c>
      <c r="G712" s="14" t="n">
        <v>4.747</v>
      </c>
      <c r="H712" s="14" t="n">
        <v>1.143</v>
      </c>
      <c r="I712" s="14" t="n">
        <v>0</v>
      </c>
      <c r="J712" s="14" t="n">
        <v>4.747</v>
      </c>
      <c r="K712" s="14" t="n">
        <v>0</v>
      </c>
      <c r="L712" s="14" t="n">
        <v>1</v>
      </c>
      <c r="M712" s="14" t="n">
        <v>7.964</v>
      </c>
      <c r="N712" s="14" t="n">
        <v>3.43</v>
      </c>
      <c r="O712" s="14" t="n">
        <v>0</v>
      </c>
      <c r="P712" s="14" t="n">
        <v>7.964</v>
      </c>
      <c r="Q712" s="14" t="n">
        <v>0</v>
      </c>
      <c r="R712" s="14" t="n">
        <v>1</v>
      </c>
      <c r="S712" s="14" t="n">
        <v>10.464</v>
      </c>
      <c r="T712" s="14" t="n">
        <v>6.86</v>
      </c>
      <c r="U712" s="14" t="n">
        <v>0</v>
      </c>
      <c r="V712" s="14" t="n">
        <v>10.464</v>
      </c>
      <c r="W712" s="14" t="n">
        <v>0</v>
      </c>
      <c r="X712" s="14" t="n">
        <v>1</v>
      </c>
      <c r="Y712" s="14" t="n">
        <v>5.989</v>
      </c>
      <c r="Z712" s="14" t="n">
        <v>0.739</v>
      </c>
      <c r="AA712" s="14" t="n">
        <v>0</v>
      </c>
      <c r="AB712" s="14" t="n">
        <v>5.989</v>
      </c>
      <c r="AC712" s="14" t="n">
        <v>0</v>
      </c>
      <c r="AD712" s="14" t="n">
        <v>1</v>
      </c>
      <c r="AE712" s="14" t="n">
        <v>7.132</v>
      </c>
      <c r="AF712" s="14" t="n">
        <v>1.555</v>
      </c>
      <c r="AG712" s="14" t="n">
        <v>0</v>
      </c>
      <c r="AH712" s="14" t="n">
        <v>7.132</v>
      </c>
      <c r="AI712" s="14" t="n">
        <v>0</v>
      </c>
      <c r="AJ712" s="14" t="n">
        <v>1</v>
      </c>
      <c r="AK712" s="14" t="n">
        <v>13.992</v>
      </c>
      <c r="AL712" s="14" t="n">
        <v>7.26</v>
      </c>
      <c r="AM712" s="14" t="n">
        <v>0</v>
      </c>
      <c r="AN712" s="14" t="n">
        <v>13.992</v>
      </c>
      <c r="AO712" s="14" t="n">
        <v>0</v>
      </c>
      <c r="AP712" s="14" t="n">
        <v>1</v>
      </c>
      <c r="AQ712" s="14" t="n">
        <v>0.621</v>
      </c>
      <c r="AR712" s="14" t="n">
        <v>0.114</v>
      </c>
      <c r="AS712" s="14" t="n">
        <v>0</v>
      </c>
      <c r="AT712" s="14" t="n">
        <v>0.621</v>
      </c>
      <c r="AU712" s="14" t="n">
        <v>0</v>
      </c>
      <c r="AV712" s="14" t="n">
        <v>1</v>
      </c>
      <c r="AW712" s="14" t="n">
        <v>0.593</v>
      </c>
      <c r="AX712" s="14" t="n">
        <v>0.114</v>
      </c>
      <c r="AY712" s="14" t="n">
        <v>0</v>
      </c>
      <c r="AZ712" s="14" t="n">
        <v>0.593</v>
      </c>
      <c r="BA712" s="14" t="n">
        <v>0</v>
      </c>
      <c r="BB712" s="14" t="n">
        <v>1</v>
      </c>
      <c r="BC712" s="14" t="n">
        <v>0.44</v>
      </c>
      <c r="BD712" s="14" t="n">
        <v>0.114</v>
      </c>
      <c r="BE712" s="14" t="n">
        <v>0</v>
      </c>
      <c r="BF712" s="14" t="n">
        <v>0.44</v>
      </c>
      <c r="BG712" s="14" t="n">
        <v>0</v>
      </c>
      <c r="BH712" s="14" t="n">
        <v>1</v>
      </c>
      <c r="BI712" s="14" t="n">
        <v>0.5600000000000001</v>
      </c>
      <c r="BJ712" s="14" t="n">
        <v>0.114</v>
      </c>
      <c r="BK712" s="14" t="n">
        <v>0</v>
      </c>
      <c r="BL712" s="14" t="n">
        <v>0.5600000000000001</v>
      </c>
      <c r="BM712" s="14" t="n">
        <v>0</v>
      </c>
      <c r="BN712" s="14" t="n">
        <v>1</v>
      </c>
      <c r="BO712" s="14" t="n">
        <v>0</v>
      </c>
      <c r="BP712" s="14" t="n">
        <v>0</v>
      </c>
      <c r="BQ712" s="14" t="n">
        <v>0</v>
      </c>
      <c r="BR712" s="14" t="n">
        <v>0</v>
      </c>
      <c r="BS712" s="14" t="n">
        <v>1</v>
      </c>
      <c r="BT712" s="14" t="n">
        <v>0</v>
      </c>
      <c r="BU712" s="14" t="n">
        <v>0</v>
      </c>
      <c r="BV712" s="14" t="n">
        <v>0</v>
      </c>
      <c r="BW712" s="14" t="n">
        <v>0</v>
      </c>
      <c r="BX712" s="14" t="n">
        <v>1</v>
      </c>
      <c r="BY712" s="14" t="n">
        <v>11.787</v>
      </c>
      <c r="BZ712" s="14" t="n">
        <v>0</v>
      </c>
      <c r="CA712" s="14" t="n">
        <v>11.787</v>
      </c>
      <c r="CB712" s="14" t="n">
        <v>0</v>
      </c>
      <c r="CC712" s="14" t="n">
        <v>81.69499999999999</v>
      </c>
      <c r="CD712" s="14" t="n">
        <v>7.95</v>
      </c>
      <c r="CE712" s="14" t="n">
        <v>0</v>
      </c>
      <c r="CF712" s="14" t="n">
        <v>81.69499999999999</v>
      </c>
      <c r="CG712" s="14" t="n">
        <v>0</v>
      </c>
      <c r="CH712" s="14" t="n">
        <v>1</v>
      </c>
      <c r="CI712" s="14" t="n">
        <v>0</v>
      </c>
      <c r="CJ712" s="14" t="n">
        <v>0</v>
      </c>
      <c r="CK712" s="14" t="n">
        <v>0</v>
      </c>
      <c r="CL712" s="14" t="n">
        <v>0</v>
      </c>
      <c r="CM712" s="14" t="n">
        <v>0</v>
      </c>
      <c r="CN712" s="14" t="n">
        <v>0</v>
      </c>
      <c r="CO712" s="14" t="n">
        <v>0</v>
      </c>
      <c r="CP712" s="14" t="n">
        <v>0</v>
      </c>
      <c r="CQ712" s="14" t="n">
        <v>1.198</v>
      </c>
      <c r="CR712" s="14" t="n">
        <v>0</v>
      </c>
      <c r="CS712" s="14" t="n">
        <v>4.776</v>
      </c>
      <c r="CT712" s="14" t="n">
        <v>3.604</v>
      </c>
      <c r="CU712" s="14" t="n">
        <v>9.407999999999999</v>
      </c>
    </row>
    <row r="713">
      <c r="A713" s="14" t="inlineStr">
        <is>
          <t>SLB2022</t>
        </is>
      </c>
      <c r="B713" s="14" t="inlineStr">
        <is>
          <t>SLB</t>
        </is>
      </c>
      <c r="C713" s="14" t="inlineStr">
        <is>
          <t>SLB</t>
        </is>
      </c>
      <c r="D713" s="14" t="inlineStr">
        <is>
          <t>Solomon Islands</t>
        </is>
      </c>
      <c r="E713" s="14" t="n">
        <v>2022</v>
      </c>
      <c r="F713" s="14" t="n">
        <v>0</v>
      </c>
      <c r="G713" s="14" t="n">
        <v>8.788</v>
      </c>
      <c r="H713" s="14" t="n">
        <v>1.235</v>
      </c>
      <c r="I713" s="14" t="n">
        <v>0</v>
      </c>
      <c r="J713" s="14" t="n">
        <v>8.788</v>
      </c>
      <c r="K713" s="14" t="n">
        <v>0</v>
      </c>
      <c r="L713" s="14" t="n">
        <v>1</v>
      </c>
      <c r="M713" s="14" t="n">
        <v>9.782999999999999</v>
      </c>
      <c r="N713" s="14" t="n">
        <v>3.704</v>
      </c>
      <c r="O713" s="14" t="n">
        <v>0</v>
      </c>
      <c r="P713" s="14" t="n">
        <v>9.782999999999999</v>
      </c>
      <c r="Q713" s="14" t="n">
        <v>0</v>
      </c>
      <c r="R713" s="14" t="n">
        <v>1</v>
      </c>
      <c r="S713" s="14" t="n">
        <v>14.962</v>
      </c>
      <c r="T713" s="14" t="n">
        <v>7.408</v>
      </c>
      <c r="U713" s="14" t="n">
        <v>0</v>
      </c>
      <c r="V713" s="14" t="n">
        <v>14.962</v>
      </c>
      <c r="W713" s="14" t="n">
        <v>0</v>
      </c>
      <c r="X713" s="14" t="n">
        <v>1</v>
      </c>
      <c r="Y713" s="14" t="n">
        <v>6.765</v>
      </c>
      <c r="Z713" s="14" t="n">
        <v>0.835</v>
      </c>
      <c r="AA713" s="14" t="n">
        <v>0</v>
      </c>
      <c r="AB713" s="14" t="n">
        <v>6.765</v>
      </c>
      <c r="AC713" s="14" t="n">
        <v>0</v>
      </c>
      <c r="AD713" s="14" t="n">
        <v>1</v>
      </c>
      <c r="AE713" s="14" t="n">
        <v>7.999</v>
      </c>
      <c r="AF713" s="14" t="n">
        <v>1.744</v>
      </c>
      <c r="AG713" s="14" t="n">
        <v>0</v>
      </c>
      <c r="AH713" s="14" t="n">
        <v>7.999</v>
      </c>
      <c r="AI713" s="14" t="n">
        <v>0</v>
      </c>
      <c r="AJ713" s="14" t="n">
        <v>1</v>
      </c>
      <c r="AK713" s="14" t="n">
        <v>15.407</v>
      </c>
      <c r="AL713" s="14" t="n">
        <v>7.995</v>
      </c>
      <c r="AM713" s="14" t="n">
        <v>0</v>
      </c>
      <c r="AN713" s="14" t="n">
        <v>15.407</v>
      </c>
      <c r="AO713" s="14" t="n">
        <v>0</v>
      </c>
      <c r="AP713" s="14" t="n">
        <v>1</v>
      </c>
      <c r="AQ713" s="14" t="n">
        <v>0.847</v>
      </c>
      <c r="AR713" s="14" t="n">
        <v>0.123</v>
      </c>
      <c r="AS713" s="14" t="n">
        <v>0</v>
      </c>
      <c r="AT713" s="14" t="n">
        <v>0.847</v>
      </c>
      <c r="AU713" s="14" t="n">
        <v>0</v>
      </c>
      <c r="AV713" s="14" t="n">
        <v>1</v>
      </c>
      <c r="AW713" s="14" t="n">
        <v>0.947</v>
      </c>
      <c r="AX713" s="14" t="n">
        <v>0.123</v>
      </c>
      <c r="AY713" s="14" t="n">
        <v>0</v>
      </c>
      <c r="AZ713" s="14" t="n">
        <v>0.947</v>
      </c>
      <c r="BA713" s="14" t="n">
        <v>0</v>
      </c>
      <c r="BB713" s="14" t="n">
        <v>1</v>
      </c>
      <c r="BC713" s="14" t="n">
        <v>0.589</v>
      </c>
      <c r="BD713" s="14" t="n">
        <v>0.123</v>
      </c>
      <c r="BE713" s="14" t="n">
        <v>0</v>
      </c>
      <c r="BF713" s="14" t="n">
        <v>0.589</v>
      </c>
      <c r="BG713" s="14" t="n">
        <v>0</v>
      </c>
      <c r="BH713" s="14" t="n">
        <v>1</v>
      </c>
      <c r="BI713" s="14" t="n">
        <v>0.6889999999999999</v>
      </c>
      <c r="BJ713" s="14" t="n">
        <v>0.123</v>
      </c>
      <c r="BK713" s="14" t="n">
        <v>0</v>
      </c>
      <c r="BL713" s="14" t="n">
        <v>0.6889999999999999</v>
      </c>
      <c r="BM713" s="14" t="n">
        <v>0</v>
      </c>
      <c r="BN713" s="14" t="n">
        <v>1</v>
      </c>
      <c r="BO713" s="14" t="n">
        <v>0</v>
      </c>
      <c r="BP713" s="14" t="n">
        <v>0</v>
      </c>
      <c r="BQ713" s="14" t="n">
        <v>0</v>
      </c>
      <c r="BR713" s="14" t="n">
        <v>0</v>
      </c>
      <c r="BS713" s="14" t="n">
        <v>1</v>
      </c>
      <c r="BT713" s="14" t="n">
        <v>0</v>
      </c>
      <c r="BU713" s="14" t="n">
        <v>0</v>
      </c>
      <c r="BV713" s="14" t="n">
        <v>0</v>
      </c>
      <c r="BW713" s="14" t="n">
        <v>0</v>
      </c>
      <c r="BX713" s="14" t="n">
        <v>1</v>
      </c>
      <c r="BY713" s="14" t="n">
        <v>12.729</v>
      </c>
      <c r="BZ713" s="14" t="n">
        <v>0</v>
      </c>
      <c r="CA713" s="14" t="n">
        <v>12.729</v>
      </c>
      <c r="CB713" s="14" t="n">
        <v>0</v>
      </c>
      <c r="CC713" s="14" t="n">
        <v>102.477</v>
      </c>
      <c r="CD713" s="14" t="n">
        <v>7.95</v>
      </c>
      <c r="CE713" s="14" t="n">
        <v>0</v>
      </c>
      <c r="CF713" s="14" t="n">
        <v>102.477</v>
      </c>
      <c r="CG713" s="14" t="n">
        <v>0</v>
      </c>
      <c r="CH713" s="14" t="n">
        <v>1</v>
      </c>
      <c r="CI713" s="14" t="n">
        <v>0</v>
      </c>
      <c r="CJ713" s="14" t="n">
        <v>0</v>
      </c>
      <c r="CK713" s="14" t="n">
        <v>0</v>
      </c>
      <c r="CL713" s="14" t="n">
        <v>0</v>
      </c>
      <c r="CM713" s="14" t="n">
        <v>0</v>
      </c>
      <c r="CN713" s="14" t="n">
        <v>0</v>
      </c>
      <c r="CO713" s="14" t="n">
        <v>0</v>
      </c>
      <c r="CP713" s="14" t="n">
        <v>0</v>
      </c>
      <c r="CQ713" s="14" t="n">
        <v>1.294</v>
      </c>
      <c r="CR713" s="14" t="n">
        <v>0</v>
      </c>
      <c r="CS713" s="14" t="n">
        <v>5.158</v>
      </c>
      <c r="CT713" s="14" t="n">
        <v>7.554</v>
      </c>
      <c r="CU713" s="14" t="n">
        <v>16.097</v>
      </c>
    </row>
    <row r="714">
      <c r="A714" s="14" t="inlineStr">
        <is>
          <t>SLB2023</t>
        </is>
      </c>
      <c r="B714" s="14" t="inlineStr">
        <is>
          <t>SLB</t>
        </is>
      </c>
      <c r="C714" s="14" t="inlineStr">
        <is>
          <t>SLB</t>
        </is>
      </c>
      <c r="D714" s="14" t="inlineStr">
        <is>
          <t>Solomon Islands</t>
        </is>
      </c>
      <c r="E714" s="14" t="n">
        <v>2023</v>
      </c>
      <c r="F714" s="14" t="n">
        <v>0</v>
      </c>
      <c r="G714" s="14" t="n">
        <v>5.77</v>
      </c>
      <c r="H714" s="14" t="n">
        <v>1.286</v>
      </c>
      <c r="I714" s="14" t="n">
        <v>0</v>
      </c>
      <c r="J714" s="14" t="n">
        <v>5.77</v>
      </c>
      <c r="K714" s="14" t="n">
        <v>0</v>
      </c>
      <c r="L714" s="14" t="n">
        <v>1</v>
      </c>
      <c r="M714" s="14" t="n">
        <v>7.886</v>
      </c>
      <c r="N714" s="14" t="n">
        <v>3.857</v>
      </c>
      <c r="O714" s="14" t="n">
        <v>0</v>
      </c>
      <c r="P714" s="14" t="n">
        <v>7.886</v>
      </c>
      <c r="Q714" s="14" t="n">
        <v>0</v>
      </c>
      <c r="R714" s="14" t="n">
        <v>1</v>
      </c>
      <c r="S714" s="14" t="n">
        <v>12.198</v>
      </c>
      <c r="T714" s="14" t="n">
        <v>7.714</v>
      </c>
      <c r="U714" s="14" t="n">
        <v>0</v>
      </c>
      <c r="V714" s="14" t="n">
        <v>12.198</v>
      </c>
      <c r="W714" s="14" t="n">
        <v>0</v>
      </c>
      <c r="X714" s="14" t="n">
        <v>1</v>
      </c>
      <c r="Y714" s="14" t="n">
        <v>6.832</v>
      </c>
      <c r="Z714" s="14" t="n">
        <v>0.843</v>
      </c>
      <c r="AA714" s="14" t="n">
        <v>0</v>
      </c>
      <c r="AB714" s="14" t="n">
        <v>6.832</v>
      </c>
      <c r="AC714" s="14" t="n">
        <v>0</v>
      </c>
      <c r="AD714" s="14" t="n">
        <v>1</v>
      </c>
      <c r="AE714" s="14" t="n">
        <v>8.118</v>
      </c>
      <c r="AF714" s="14" t="n">
        <v>1.77</v>
      </c>
      <c r="AG714" s="14" t="n">
        <v>0</v>
      </c>
      <c r="AH714" s="14" t="n">
        <v>8.118</v>
      </c>
      <c r="AI714" s="14" t="n">
        <v>0</v>
      </c>
      <c r="AJ714" s="14" t="n">
        <v>1</v>
      </c>
      <c r="AK714" s="14" t="n">
        <v>15.832</v>
      </c>
      <c r="AL714" s="14" t="n">
        <v>8.215</v>
      </c>
      <c r="AM714" s="14" t="n">
        <v>0</v>
      </c>
      <c r="AN714" s="14" t="n">
        <v>15.832</v>
      </c>
      <c r="AO714" s="14" t="n">
        <v>0</v>
      </c>
      <c r="AP714" s="14" t="n">
        <v>1</v>
      </c>
      <c r="AQ714" s="14" t="n">
        <v>0.749</v>
      </c>
      <c r="AR714" s="14" t="n">
        <v>0.129</v>
      </c>
      <c r="AS714" s="14" t="n">
        <v>0</v>
      </c>
      <c r="AT714" s="14" t="n">
        <v>0.749</v>
      </c>
      <c r="AU714" s="14" t="n">
        <v>0</v>
      </c>
      <c r="AV714" s="14" t="n">
        <v>1</v>
      </c>
      <c r="AW714" s="14" t="n">
        <v>0.783</v>
      </c>
      <c r="AX714" s="14" t="n">
        <v>0.129</v>
      </c>
      <c r="AY714" s="14" t="n">
        <v>0</v>
      </c>
      <c r="AZ714" s="14" t="n">
        <v>0.783</v>
      </c>
      <c r="BA714" s="14" t="n">
        <v>0</v>
      </c>
      <c r="BB714" s="14" t="n">
        <v>1</v>
      </c>
      <c r="BC714" s="14" t="n">
        <v>0.527</v>
      </c>
      <c r="BD714" s="14" t="n">
        <v>0.129</v>
      </c>
      <c r="BE714" s="14" t="n">
        <v>0</v>
      </c>
      <c r="BF714" s="14" t="n">
        <v>0.527</v>
      </c>
      <c r="BG714" s="14" t="n">
        <v>0</v>
      </c>
      <c r="BH714" s="14" t="n">
        <v>1</v>
      </c>
      <c r="BI714" s="14" t="n">
        <v>0.64</v>
      </c>
      <c r="BJ714" s="14" t="n">
        <v>0.129</v>
      </c>
      <c r="BK714" s="14" t="n">
        <v>0</v>
      </c>
      <c r="BL714" s="14" t="n">
        <v>0.64</v>
      </c>
      <c r="BM714" s="14" t="n">
        <v>0</v>
      </c>
      <c r="BN714" s="14" t="n">
        <v>1</v>
      </c>
      <c r="BO714" s="14" t="n">
        <v>0</v>
      </c>
      <c r="BP714" s="14" t="n">
        <v>0</v>
      </c>
      <c r="BQ714" s="14" t="n">
        <v>0</v>
      </c>
      <c r="BR714" s="14" t="n">
        <v>0</v>
      </c>
      <c r="BS714" s="14" t="n">
        <v>1</v>
      </c>
      <c r="BT714" s="14" t="n">
        <v>0</v>
      </c>
      <c r="BU714" s="14" t="n">
        <v>0</v>
      </c>
      <c r="BV714" s="14" t="n">
        <v>0</v>
      </c>
      <c r="BW714" s="14" t="n">
        <v>0</v>
      </c>
      <c r="BX714" s="14" t="n">
        <v>1</v>
      </c>
      <c r="BY714" s="14" t="n">
        <v>13.254</v>
      </c>
      <c r="BZ714" s="14" t="n">
        <v>0</v>
      </c>
      <c r="CA714" s="14" t="n">
        <v>13.254</v>
      </c>
      <c r="CB714" s="14" t="n">
        <v>0</v>
      </c>
      <c r="CC714" s="14" t="n">
        <v>87.07899999999999</v>
      </c>
      <c r="CD714" s="14" t="n">
        <v>7.95</v>
      </c>
      <c r="CE714" s="14" t="n">
        <v>0</v>
      </c>
      <c r="CF714" s="14" t="n">
        <v>87.07899999999999</v>
      </c>
      <c r="CG714" s="14" t="n">
        <v>0</v>
      </c>
      <c r="CH714" s="14" t="n">
        <v>1</v>
      </c>
      <c r="CI714" s="14" t="n">
        <v>0</v>
      </c>
      <c r="CJ714" s="14" t="n">
        <v>0</v>
      </c>
      <c r="CK714" s="14" t="n">
        <v>0</v>
      </c>
      <c r="CL714" s="14" t="n">
        <v>0</v>
      </c>
      <c r="CM714" s="14" t="n">
        <v>0</v>
      </c>
      <c r="CN714" s="14" t="n">
        <v>0</v>
      </c>
      <c r="CO714" s="14" t="n">
        <v>0</v>
      </c>
      <c r="CP714" s="14" t="n">
        <v>0</v>
      </c>
      <c r="CQ714" s="14" t="n">
        <v>1.348</v>
      </c>
      <c r="CR714" s="14" t="n">
        <v>0</v>
      </c>
      <c r="CS714" s="14" t="n">
        <v>5.37</v>
      </c>
      <c r="CT714" s="14" t="n">
        <v>4.484</v>
      </c>
      <c r="CU714" s="14" t="n">
        <v>12.529</v>
      </c>
    </row>
    <row r="715">
      <c r="A715" s="14" t="inlineStr">
        <is>
          <t>SLB2024</t>
        </is>
      </c>
      <c r="B715" s="14" t="inlineStr">
        <is>
          <t>SLB</t>
        </is>
      </c>
      <c r="C715" s="14" t="inlineStr">
        <is>
          <t>SLB</t>
        </is>
      </c>
      <c r="D715" s="14" t="inlineStr">
        <is>
          <t>Solomon Islands</t>
        </is>
      </c>
      <c r="E715" s="14" t="n">
        <v>2024</v>
      </c>
      <c r="F715" s="14" t="n">
        <v>0</v>
      </c>
      <c r="G715" s="14" t="n">
        <v>4.833</v>
      </c>
      <c r="H715" s="14" t="n">
        <v>1.324</v>
      </c>
      <c r="I715" s="14" t="n">
        <v>0</v>
      </c>
      <c r="J715" s="14" t="n">
        <v>4.833</v>
      </c>
      <c r="K715" s="14" t="n">
        <v>0</v>
      </c>
      <c r="L715" s="14" t="n">
        <v>1</v>
      </c>
      <c r="M715" s="14" t="n">
        <v>7.124</v>
      </c>
      <c r="N715" s="14" t="n">
        <v>3.971</v>
      </c>
      <c r="O715" s="14" t="n">
        <v>0</v>
      </c>
      <c r="P715" s="14" t="n">
        <v>7.124</v>
      </c>
      <c r="Q715" s="14" t="n">
        <v>0</v>
      </c>
      <c r="R715" s="14" t="n">
        <v>1</v>
      </c>
      <c r="S715" s="14" t="n">
        <v>11.451</v>
      </c>
      <c r="T715" s="14" t="n">
        <v>7.942</v>
      </c>
      <c r="U715" s="14" t="n">
        <v>0</v>
      </c>
      <c r="V715" s="14" t="n">
        <v>11.451</v>
      </c>
      <c r="W715" s="14" t="n">
        <v>0</v>
      </c>
      <c r="X715" s="14" t="n">
        <v>1</v>
      </c>
      <c r="Y715" s="14" t="n">
        <v>6.934</v>
      </c>
      <c r="Z715" s="14" t="n">
        <v>0.856</v>
      </c>
      <c r="AA715" s="14" t="n">
        <v>0</v>
      </c>
      <c r="AB715" s="14" t="n">
        <v>6.934</v>
      </c>
      <c r="AC715" s="14" t="n">
        <v>0</v>
      </c>
      <c r="AD715" s="14" t="n">
        <v>1</v>
      </c>
      <c r="AE715" s="14" t="n">
        <v>8.257</v>
      </c>
      <c r="AF715" s="14" t="n">
        <v>1.8</v>
      </c>
      <c r="AG715" s="14" t="n">
        <v>0</v>
      </c>
      <c r="AH715" s="14" t="n">
        <v>8.257</v>
      </c>
      <c r="AI715" s="14" t="n">
        <v>0</v>
      </c>
      <c r="AJ715" s="14" t="n">
        <v>1</v>
      </c>
      <c r="AK715" s="14" t="n">
        <v>16.199</v>
      </c>
      <c r="AL715" s="14" t="n">
        <v>8.404999999999999</v>
      </c>
      <c r="AM715" s="14" t="n">
        <v>0</v>
      </c>
      <c r="AN715" s="14" t="n">
        <v>16.199</v>
      </c>
      <c r="AO715" s="14" t="n">
        <v>0</v>
      </c>
      <c r="AP715" s="14" t="n">
        <v>1</v>
      </c>
      <c r="AQ715" s="14" t="n">
        <v>0.72</v>
      </c>
      <c r="AR715" s="14" t="n">
        <v>0.132</v>
      </c>
      <c r="AS715" s="14" t="n">
        <v>0</v>
      </c>
      <c r="AT715" s="14" t="n">
        <v>0.72</v>
      </c>
      <c r="AU715" s="14" t="n">
        <v>0</v>
      </c>
      <c r="AV715" s="14" t="n">
        <v>1</v>
      </c>
      <c r="AW715" s="14" t="n">
        <v>0.734</v>
      </c>
      <c r="AX715" s="14" t="n">
        <v>0.132</v>
      </c>
      <c r="AY715" s="14" t="n">
        <v>0</v>
      </c>
      <c r="AZ715" s="14" t="n">
        <v>0.734</v>
      </c>
      <c r="BA715" s="14" t="n">
        <v>0</v>
      </c>
      <c r="BB715" s="14" t="n">
        <v>1</v>
      </c>
      <c r="BC715" s="14" t="n">
        <v>0.51</v>
      </c>
      <c r="BD715" s="14" t="n">
        <v>0.132</v>
      </c>
      <c r="BE715" s="14" t="n">
        <v>0</v>
      </c>
      <c r="BF715" s="14" t="n">
        <v>0.51</v>
      </c>
      <c r="BG715" s="14" t="n">
        <v>0</v>
      </c>
      <c r="BH715" s="14" t="n">
        <v>1</v>
      </c>
      <c r="BI715" s="14" t="n">
        <v>0.652</v>
      </c>
      <c r="BJ715" s="14" t="n">
        <v>0.132</v>
      </c>
      <c r="BK715" s="14" t="n">
        <v>0</v>
      </c>
      <c r="BL715" s="14" t="n">
        <v>0.652</v>
      </c>
      <c r="BM715" s="14" t="n">
        <v>0</v>
      </c>
      <c r="BN715" s="14" t="n">
        <v>1</v>
      </c>
      <c r="BO715" s="14" t="n">
        <v>0</v>
      </c>
      <c r="BP715" s="14" t="n">
        <v>0</v>
      </c>
      <c r="BQ715" s="14" t="n">
        <v>0</v>
      </c>
      <c r="BR715" s="14" t="n">
        <v>0</v>
      </c>
      <c r="BS715" s="14" t="n">
        <v>1</v>
      </c>
      <c r="BT715" s="14" t="n">
        <v>0</v>
      </c>
      <c r="BU715" s="14" t="n">
        <v>0</v>
      </c>
      <c r="BV715" s="14" t="n">
        <v>0</v>
      </c>
      <c r="BW715" s="14" t="n">
        <v>0</v>
      </c>
      <c r="BX715" s="14" t="n">
        <v>1</v>
      </c>
      <c r="BY715" s="14" t="n">
        <v>13.646</v>
      </c>
      <c r="BZ715" s="14" t="n">
        <v>0</v>
      </c>
      <c r="CA715" s="14" t="n">
        <v>13.646</v>
      </c>
      <c r="CB715" s="14" t="n">
        <v>0</v>
      </c>
      <c r="CC715" s="14" t="n">
        <v>86.38500000000001</v>
      </c>
      <c r="CD715" s="14" t="n">
        <v>7.95</v>
      </c>
      <c r="CE715" s="14" t="n">
        <v>0</v>
      </c>
      <c r="CF715" s="14" t="n">
        <v>86.38500000000001</v>
      </c>
      <c r="CG715" s="14" t="n">
        <v>0</v>
      </c>
      <c r="CH715" s="14" t="n">
        <v>1</v>
      </c>
      <c r="CI715" s="14" t="n">
        <v>0</v>
      </c>
      <c r="CJ715" s="14" t="n">
        <v>0</v>
      </c>
      <c r="CK715" s="14" t="n">
        <v>0</v>
      </c>
      <c r="CL715" s="14" t="n">
        <v>0</v>
      </c>
      <c r="CM715" s="14" t="n">
        <v>0</v>
      </c>
      <c r="CN715" s="14" t="n">
        <v>0</v>
      </c>
      <c r="CO715" s="14" t="n">
        <v>0</v>
      </c>
      <c r="CP715" s="14" t="n">
        <v>0</v>
      </c>
      <c r="CQ715" s="14" t="n">
        <v>1.387</v>
      </c>
      <c r="CR715" s="14" t="n">
        <v>0</v>
      </c>
      <c r="CS715" s="14" t="n">
        <v>5.529</v>
      </c>
      <c r="CT715" s="14" t="n">
        <v>3.509</v>
      </c>
      <c r="CU715" s="14" t="n">
        <v>10.896</v>
      </c>
    </row>
    <row r="716">
      <c r="A716" s="14" t="inlineStr">
        <is>
          <t>SOM2021</t>
        </is>
      </c>
      <c r="B716" s="14" t="inlineStr">
        <is>
          <t>SOM</t>
        </is>
      </c>
      <c r="C716" s="14" t="inlineStr">
        <is>
          <t>SOM</t>
        </is>
      </c>
      <c r="D716" s="14" t="inlineStr">
        <is>
          <t>Somalia</t>
        </is>
      </c>
      <c r="E716" s="14" t="n">
        <v>2021</v>
      </c>
      <c r="F716" s="14" t="n">
        <v>0</v>
      </c>
      <c r="G716" s="14" t="n">
        <v>5.897</v>
      </c>
      <c r="H716" s="14" t="n">
        <v>1.143</v>
      </c>
      <c r="I716" s="14" t="n">
        <v>0</v>
      </c>
      <c r="J716" s="14" t="n">
        <v>5.897</v>
      </c>
      <c r="K716" s="14" t="n">
        <v>0</v>
      </c>
      <c r="L716" s="14" t="n">
        <v>1</v>
      </c>
      <c r="M716" s="14" t="n">
        <v>7.964</v>
      </c>
      <c r="N716" s="14" t="n">
        <v>3.43</v>
      </c>
      <c r="O716" s="14" t="n">
        <v>0</v>
      </c>
      <c r="P716" s="14" t="n">
        <v>7.964</v>
      </c>
      <c r="Q716" s="14" t="n">
        <v>0</v>
      </c>
      <c r="R716" s="14" t="n">
        <v>1</v>
      </c>
      <c r="S716" s="14" t="n">
        <v>11.613</v>
      </c>
      <c r="T716" s="14" t="n">
        <v>6.86</v>
      </c>
      <c r="U716" s="14" t="n">
        <v>0</v>
      </c>
      <c r="V716" s="14" t="n">
        <v>11.613</v>
      </c>
      <c r="W716" s="14" t="n">
        <v>0</v>
      </c>
      <c r="X716" s="14" t="n">
        <v>1</v>
      </c>
      <c r="Y716" s="14" t="n">
        <v>16.305</v>
      </c>
      <c r="Z716" s="14" t="n">
        <v>2.204</v>
      </c>
      <c r="AA716" s="14" t="n">
        <v>0</v>
      </c>
      <c r="AB716" s="14" t="n">
        <v>16.305</v>
      </c>
      <c r="AC716" s="14" t="n">
        <v>0</v>
      </c>
      <c r="AD716" s="14" t="n">
        <v>1</v>
      </c>
      <c r="AE716" s="14" t="n">
        <v>17.449</v>
      </c>
      <c r="AF716" s="14" t="n">
        <v>4.08</v>
      </c>
      <c r="AG716" s="14" t="n">
        <v>0</v>
      </c>
      <c r="AH716" s="14" t="n">
        <v>17.449</v>
      </c>
      <c r="AI716" s="14" t="n">
        <v>0</v>
      </c>
      <c r="AJ716" s="14" t="n">
        <v>1</v>
      </c>
      <c r="AK716" s="14" t="n">
        <v>24.309</v>
      </c>
      <c r="AL716" s="14" t="n">
        <v>12.947</v>
      </c>
      <c r="AM716" s="14" t="n">
        <v>0</v>
      </c>
      <c r="AN716" s="14" t="n">
        <v>24.309</v>
      </c>
      <c r="AO716" s="14" t="n">
        <v>0</v>
      </c>
      <c r="AP716" s="14" t="n">
        <v>1</v>
      </c>
      <c r="AQ716" s="14" t="n">
        <v>0.619</v>
      </c>
      <c r="AR716" s="14" t="n">
        <v>0.114</v>
      </c>
      <c r="AS716" s="14" t="n">
        <v>0.287</v>
      </c>
      <c r="AT716" s="14" t="n">
        <v>0.906</v>
      </c>
      <c r="AU716" s="14" t="n">
        <v>0</v>
      </c>
      <c r="AV716" s="14" t="n">
        <v>1</v>
      </c>
      <c r="AW716" s="14" t="n">
        <v>0.599</v>
      </c>
      <c r="AX716" s="14" t="n">
        <v>0.114</v>
      </c>
      <c r="AY716" s="14" t="n">
        <v>0.016</v>
      </c>
      <c r="AZ716" s="14" t="n">
        <v>0.616</v>
      </c>
      <c r="BA716" s="14" t="n">
        <v>0</v>
      </c>
      <c r="BB716" s="14" t="n">
        <v>0</v>
      </c>
      <c r="BC716" s="14" t="n">
        <v>0.439</v>
      </c>
      <c r="BD716" s="14" t="n">
        <v>0.114</v>
      </c>
      <c r="BE716" s="14" t="n">
        <v>0</v>
      </c>
      <c r="BF716" s="14" t="n">
        <v>0.439</v>
      </c>
      <c r="BG716" s="14" t="n">
        <v>0</v>
      </c>
      <c r="BH716" s="14" t="n">
        <v>1</v>
      </c>
      <c r="BI716" s="14" t="n">
        <v>0.505</v>
      </c>
      <c r="BJ716" s="14" t="n">
        <v>0.114</v>
      </c>
      <c r="BK716" s="14" t="n">
        <v>0.531</v>
      </c>
      <c r="BL716" s="14" t="n">
        <v>1.036</v>
      </c>
      <c r="BM716" s="14" t="n">
        <v>0</v>
      </c>
      <c r="BN716" s="14" t="n">
        <v>1</v>
      </c>
      <c r="BO716" s="14" t="n">
        <v>0</v>
      </c>
      <c r="BP716" s="14" t="n">
        <v>0</v>
      </c>
      <c r="BQ716" s="14" t="n">
        <v>0.079</v>
      </c>
      <c r="BR716" s="14" t="n">
        <v>0</v>
      </c>
      <c r="BS716" s="14" t="n">
        <v>0.667</v>
      </c>
      <c r="BT716" s="14" t="n">
        <v>0</v>
      </c>
      <c r="BU716" s="14" t="n">
        <v>0</v>
      </c>
      <c r="BV716" s="14" t="n">
        <v>0.079</v>
      </c>
      <c r="BW716" s="14" t="n">
        <v>0</v>
      </c>
      <c r="BX716" s="14" t="n">
        <v>0.667</v>
      </c>
      <c r="BY716" s="14" t="n">
        <v>11.787</v>
      </c>
      <c r="BZ716" s="14" t="n">
        <v>0</v>
      </c>
      <c r="CA716" s="14" t="n">
        <v>11.787</v>
      </c>
      <c r="CB716" s="14" t="n">
        <v>0</v>
      </c>
      <c r="CC716" s="14" t="n">
        <v>78.125</v>
      </c>
      <c r="CD716" s="14" t="n">
        <v>7.95</v>
      </c>
      <c r="CE716" s="14" t="n">
        <v>0</v>
      </c>
      <c r="CF716" s="14" t="n">
        <v>78.125</v>
      </c>
      <c r="CG716" s="14" t="n">
        <v>0</v>
      </c>
      <c r="CH716" s="14" t="n">
        <v>1</v>
      </c>
      <c r="CI716" s="14" t="n">
        <v>0</v>
      </c>
      <c r="CJ716" s="14" t="n">
        <v>0</v>
      </c>
      <c r="CK716" s="14" t="n">
        <v>0</v>
      </c>
      <c r="CL716" s="14" t="n">
        <v>0</v>
      </c>
      <c r="CM716" s="14" t="n">
        <v>0</v>
      </c>
      <c r="CN716" s="14" t="n">
        <v>0</v>
      </c>
      <c r="CO716" s="14" t="n">
        <v>0</v>
      </c>
      <c r="CP716" s="14" t="n">
        <v>0</v>
      </c>
      <c r="CQ716" s="14" t="n">
        <v>1.198</v>
      </c>
      <c r="CR716" s="14" t="n">
        <v>0</v>
      </c>
      <c r="CS716" s="14" t="n">
        <v>3.908</v>
      </c>
      <c r="CT716" s="14" t="n">
        <v>4.753</v>
      </c>
      <c r="CU716" s="14" t="n">
        <v>15.162</v>
      </c>
    </row>
    <row r="717">
      <c r="A717" s="14" t="inlineStr">
        <is>
          <t>SOM2022</t>
        </is>
      </c>
      <c r="B717" s="14" t="inlineStr">
        <is>
          <t>SOM</t>
        </is>
      </c>
      <c r="C717" s="14" t="inlineStr">
        <is>
          <t>SOM</t>
        </is>
      </c>
      <c r="D717" s="14" t="inlineStr">
        <is>
          <t>Somalia</t>
        </is>
      </c>
      <c r="E717" s="14" t="n">
        <v>2022</v>
      </c>
      <c r="F717" s="14" t="n">
        <v>0</v>
      </c>
      <c r="G717" s="14" t="n">
        <v>11.72</v>
      </c>
      <c r="H717" s="14" t="n">
        <v>1.235</v>
      </c>
      <c r="I717" s="14" t="n">
        <v>0</v>
      </c>
      <c r="J717" s="14" t="n">
        <v>11.72</v>
      </c>
      <c r="K717" s="14" t="n">
        <v>0</v>
      </c>
      <c r="L717" s="14" t="n">
        <v>1</v>
      </c>
      <c r="M717" s="14" t="n">
        <v>9.782999999999999</v>
      </c>
      <c r="N717" s="14" t="n">
        <v>3.704</v>
      </c>
      <c r="O717" s="14" t="n">
        <v>0</v>
      </c>
      <c r="P717" s="14" t="n">
        <v>9.782999999999999</v>
      </c>
      <c r="Q717" s="14" t="n">
        <v>0</v>
      </c>
      <c r="R717" s="14" t="n">
        <v>1</v>
      </c>
      <c r="S717" s="14" t="n">
        <v>17.893</v>
      </c>
      <c r="T717" s="14" t="n">
        <v>7.408</v>
      </c>
      <c r="U717" s="14" t="n">
        <v>0</v>
      </c>
      <c r="V717" s="14" t="n">
        <v>17.893</v>
      </c>
      <c r="W717" s="14" t="n">
        <v>0</v>
      </c>
      <c r="X717" s="14" t="n">
        <v>1</v>
      </c>
      <c r="Y717" s="14" t="n">
        <v>32.56</v>
      </c>
      <c r="Z717" s="14" t="n">
        <v>4.401</v>
      </c>
      <c r="AA717" s="14" t="n">
        <v>0</v>
      </c>
      <c r="AB717" s="14" t="n">
        <v>32.56</v>
      </c>
      <c r="AC717" s="14" t="n">
        <v>0</v>
      </c>
      <c r="AD717" s="14" t="n">
        <v>1</v>
      </c>
      <c r="AE717" s="14" t="n">
        <v>33.795</v>
      </c>
      <c r="AF717" s="14" t="n">
        <v>7.902</v>
      </c>
      <c r="AG717" s="14" t="n">
        <v>0</v>
      </c>
      <c r="AH717" s="14" t="n">
        <v>33.795</v>
      </c>
      <c r="AI717" s="14" t="n">
        <v>0</v>
      </c>
      <c r="AJ717" s="14" t="n">
        <v>1</v>
      </c>
      <c r="AK717" s="14" t="n">
        <v>41.203</v>
      </c>
      <c r="AL717" s="14" t="n">
        <v>21.945</v>
      </c>
      <c r="AM717" s="14" t="n">
        <v>0</v>
      </c>
      <c r="AN717" s="14" t="n">
        <v>41.203</v>
      </c>
      <c r="AO717" s="14" t="n">
        <v>0</v>
      </c>
      <c r="AP717" s="14" t="n">
        <v>1</v>
      </c>
      <c r="AQ717" s="14" t="n">
        <v>0.861</v>
      </c>
      <c r="AR717" s="14" t="n">
        <v>0.123</v>
      </c>
      <c r="AS717" s="14" t="n">
        <v>0.366</v>
      </c>
      <c r="AT717" s="14" t="n">
        <v>1.228</v>
      </c>
      <c r="AU717" s="14" t="n">
        <v>0</v>
      </c>
      <c r="AV717" s="14" t="n">
        <v>1</v>
      </c>
      <c r="AW717" s="14" t="n">
        <v>0.986</v>
      </c>
      <c r="AX717" s="14" t="n">
        <v>0.123</v>
      </c>
      <c r="AY717" s="14" t="n">
        <v>-0.389</v>
      </c>
      <c r="AZ717" s="14" t="n">
        <v>0.598</v>
      </c>
      <c r="BA717" s="14" t="n">
        <v>0</v>
      </c>
      <c r="BB717" s="14" t="n">
        <v>0</v>
      </c>
      <c r="BC717" s="14" t="n">
        <v>0.598</v>
      </c>
      <c r="BD717" s="14" t="n">
        <v>0.123</v>
      </c>
      <c r="BE717" s="14" t="n">
        <v>0</v>
      </c>
      <c r="BF717" s="14" t="n">
        <v>0.598</v>
      </c>
      <c r="BG717" s="14" t="n">
        <v>0</v>
      </c>
      <c r="BH717" s="14" t="n">
        <v>1</v>
      </c>
      <c r="BI717" s="14" t="n">
        <v>0.612</v>
      </c>
      <c r="BJ717" s="14" t="n">
        <v>0.123</v>
      </c>
      <c r="BK717" s="14" t="n">
        <v>0.393</v>
      </c>
      <c r="BL717" s="14" t="n">
        <v>1.005</v>
      </c>
      <c r="BM717" s="14" t="n">
        <v>0</v>
      </c>
      <c r="BN717" s="14" t="n">
        <v>1</v>
      </c>
      <c r="BO717" s="14" t="n">
        <v>0</v>
      </c>
      <c r="BP717" s="14" t="n">
        <v>0</v>
      </c>
      <c r="BQ717" s="14" t="n">
        <v>0.079</v>
      </c>
      <c r="BR717" s="14" t="n">
        <v>0</v>
      </c>
      <c r="BS717" s="14" t="n">
        <v>0.667</v>
      </c>
      <c r="BT717" s="14" t="n">
        <v>0</v>
      </c>
      <c r="BU717" s="14" t="n">
        <v>0</v>
      </c>
      <c r="BV717" s="14" t="n">
        <v>0.079</v>
      </c>
      <c r="BW717" s="14" t="n">
        <v>0</v>
      </c>
      <c r="BX717" s="14" t="n">
        <v>0.667</v>
      </c>
      <c r="BY717" s="14" t="n">
        <v>12.729</v>
      </c>
      <c r="BZ717" s="14" t="n">
        <v>0</v>
      </c>
      <c r="CA717" s="14" t="n">
        <v>12.729</v>
      </c>
      <c r="CB717" s="14" t="n">
        <v>0</v>
      </c>
      <c r="CC717" s="14" t="n">
        <v>97.90000000000001</v>
      </c>
      <c r="CD717" s="14" t="n">
        <v>7.95</v>
      </c>
      <c r="CE717" s="14" t="n">
        <v>0</v>
      </c>
      <c r="CF717" s="14" t="n">
        <v>97.90000000000001</v>
      </c>
      <c r="CG717" s="14" t="n">
        <v>0</v>
      </c>
      <c r="CH717" s="14" t="n">
        <v>1</v>
      </c>
      <c r="CI717" s="14" t="n">
        <v>0</v>
      </c>
      <c r="CJ717" s="14" t="n">
        <v>0</v>
      </c>
      <c r="CK717" s="14" t="n">
        <v>0</v>
      </c>
      <c r="CL717" s="14" t="n">
        <v>0</v>
      </c>
      <c r="CM717" s="14" t="n">
        <v>0</v>
      </c>
      <c r="CN717" s="14" t="n">
        <v>0</v>
      </c>
      <c r="CO717" s="14" t="n">
        <v>0</v>
      </c>
      <c r="CP717" s="14" t="n">
        <v>0</v>
      </c>
      <c r="CQ717" s="14" t="n">
        <v>1.294</v>
      </c>
      <c r="CR717" s="14" t="n">
        <v>0</v>
      </c>
      <c r="CS717" s="14" t="n">
        <v>4.221</v>
      </c>
      <c r="CT717" s="14" t="n">
        <v>10.485</v>
      </c>
      <c r="CU717" s="14" t="n">
        <v>31.326</v>
      </c>
    </row>
    <row r="718">
      <c r="A718" s="14" t="inlineStr">
        <is>
          <t>SOM2023</t>
        </is>
      </c>
      <c r="B718" s="14" t="inlineStr">
        <is>
          <t>SOM</t>
        </is>
      </c>
      <c r="C718" s="14" t="inlineStr">
        <is>
          <t>SOM</t>
        </is>
      </c>
      <c r="D718" s="14" t="inlineStr">
        <is>
          <t>Somalia</t>
        </is>
      </c>
      <c r="E718" s="14" t="n">
        <v>2023</v>
      </c>
      <c r="F718" s="14" t="n">
        <v>0</v>
      </c>
      <c r="G718" s="14" t="n">
        <v>6.147</v>
      </c>
      <c r="H718" s="14" t="n">
        <v>1.286</v>
      </c>
      <c r="I718" s="14" t="n">
        <v>0</v>
      </c>
      <c r="J718" s="14" t="n">
        <v>6.147</v>
      </c>
      <c r="K718" s="14" t="n">
        <v>0</v>
      </c>
      <c r="L718" s="14" t="n">
        <v>1</v>
      </c>
      <c r="M718" s="14" t="n">
        <v>7.886</v>
      </c>
      <c r="N718" s="14" t="n">
        <v>3.857</v>
      </c>
      <c r="O718" s="14" t="n">
        <v>0</v>
      </c>
      <c r="P718" s="14" t="n">
        <v>7.886</v>
      </c>
      <c r="Q718" s="14" t="n">
        <v>0</v>
      </c>
      <c r="R718" s="14" t="n">
        <v>1</v>
      </c>
      <c r="S718" s="14" t="n">
        <v>12.575</v>
      </c>
      <c r="T718" s="14" t="n">
        <v>7.714</v>
      </c>
      <c r="U718" s="14" t="n">
        <v>0</v>
      </c>
      <c r="V718" s="14" t="n">
        <v>12.575</v>
      </c>
      <c r="W718" s="14" t="n">
        <v>0</v>
      </c>
      <c r="X718" s="14" t="n">
        <v>1</v>
      </c>
      <c r="Y718" s="14" t="n">
        <v>12.908</v>
      </c>
      <c r="Z718" s="14" t="n">
        <v>1.745</v>
      </c>
      <c r="AA718" s="14" t="n">
        <v>0</v>
      </c>
      <c r="AB718" s="14" t="n">
        <v>12.908</v>
      </c>
      <c r="AC718" s="14" t="n">
        <v>0</v>
      </c>
      <c r="AD718" s="14" t="n">
        <v>1</v>
      </c>
      <c r="AE718" s="14" t="n">
        <v>14.194</v>
      </c>
      <c r="AF718" s="14" t="n">
        <v>3.319</v>
      </c>
      <c r="AG718" s="14" t="n">
        <v>0</v>
      </c>
      <c r="AH718" s="14" t="n">
        <v>14.194</v>
      </c>
      <c r="AI718" s="14" t="n">
        <v>0</v>
      </c>
      <c r="AJ718" s="14" t="n">
        <v>1</v>
      </c>
      <c r="AK718" s="14" t="n">
        <v>21.908</v>
      </c>
      <c r="AL718" s="14" t="n">
        <v>11.668</v>
      </c>
      <c r="AM718" s="14" t="n">
        <v>0</v>
      </c>
      <c r="AN718" s="14" t="n">
        <v>21.908</v>
      </c>
      <c r="AO718" s="14" t="n">
        <v>0</v>
      </c>
      <c r="AP718" s="14" t="n">
        <v>1</v>
      </c>
      <c r="AQ718" s="14" t="n">
        <v>0.76</v>
      </c>
      <c r="AR718" s="14" t="n">
        <v>0.129</v>
      </c>
      <c r="AS718" s="14" t="n">
        <v>0.437</v>
      </c>
      <c r="AT718" s="14" t="n">
        <v>1.197</v>
      </c>
      <c r="AU718" s="14" t="n">
        <v>0</v>
      </c>
      <c r="AV718" s="14" t="n">
        <v>1</v>
      </c>
      <c r="AW718" s="14" t="n">
        <v>0.8110000000000001</v>
      </c>
      <c r="AX718" s="14" t="n">
        <v>0.129</v>
      </c>
      <c r="AY718" s="14" t="n">
        <v>-0.221</v>
      </c>
      <c r="AZ718" s="14" t="n">
        <v>0.59</v>
      </c>
      <c r="BA718" s="14" t="n">
        <v>0</v>
      </c>
      <c r="BB718" s="14" t="n">
        <v>0</v>
      </c>
      <c r="BC718" s="14" t="n">
        <v>0.535</v>
      </c>
      <c r="BD718" s="14" t="n">
        <v>0.129</v>
      </c>
      <c r="BE718" s="14" t="n">
        <v>0</v>
      </c>
      <c r="BF718" s="14" t="n">
        <v>0.535</v>
      </c>
      <c r="BG718" s="14" t="n">
        <v>0</v>
      </c>
      <c r="BH718" s="14" t="n">
        <v>1</v>
      </c>
      <c r="BI718" s="14" t="n">
        <v>0.579</v>
      </c>
      <c r="BJ718" s="14" t="n">
        <v>0.129</v>
      </c>
      <c r="BK718" s="14" t="n">
        <v>0.413</v>
      </c>
      <c r="BL718" s="14" t="n">
        <v>0.992</v>
      </c>
      <c r="BM718" s="14" t="n">
        <v>0</v>
      </c>
      <c r="BN718" s="14" t="n">
        <v>1</v>
      </c>
      <c r="BO718" s="14" t="n">
        <v>0</v>
      </c>
      <c r="BP718" s="14" t="n">
        <v>0</v>
      </c>
      <c r="BQ718" s="14" t="n">
        <v>0.08</v>
      </c>
      <c r="BR718" s="14" t="n">
        <v>0</v>
      </c>
      <c r="BS718" s="14" t="n">
        <v>0.667</v>
      </c>
      <c r="BT718" s="14" t="n">
        <v>0</v>
      </c>
      <c r="BU718" s="14" t="n">
        <v>0</v>
      </c>
      <c r="BV718" s="14" t="n">
        <v>0.08</v>
      </c>
      <c r="BW718" s="14" t="n">
        <v>0</v>
      </c>
      <c r="BX718" s="14" t="n">
        <v>0.667</v>
      </c>
      <c r="BY718" s="14" t="n">
        <v>13.254</v>
      </c>
      <c r="BZ718" s="14" t="n">
        <v>0</v>
      </c>
      <c r="CA718" s="14" t="n">
        <v>13.254</v>
      </c>
      <c r="CB718" s="14" t="n">
        <v>0</v>
      </c>
      <c r="CC718" s="14" t="n">
        <v>83.248</v>
      </c>
      <c r="CD718" s="14" t="n">
        <v>7.95</v>
      </c>
      <c r="CE718" s="14" t="n">
        <v>0</v>
      </c>
      <c r="CF718" s="14" t="n">
        <v>83.248</v>
      </c>
      <c r="CG718" s="14" t="n">
        <v>0</v>
      </c>
      <c r="CH718" s="14" t="n">
        <v>1</v>
      </c>
      <c r="CI718" s="14" t="n">
        <v>0</v>
      </c>
      <c r="CJ718" s="14" t="n">
        <v>0</v>
      </c>
      <c r="CK718" s="14" t="n">
        <v>0</v>
      </c>
      <c r="CL718" s="14" t="n">
        <v>0</v>
      </c>
      <c r="CM718" s="14" t="n">
        <v>0</v>
      </c>
      <c r="CN718" s="14" t="n">
        <v>0</v>
      </c>
      <c r="CO718" s="14" t="n">
        <v>0</v>
      </c>
      <c r="CP718" s="14" t="n">
        <v>0</v>
      </c>
      <c r="CQ718" s="14" t="n">
        <v>1.348</v>
      </c>
      <c r="CR718" s="14" t="n">
        <v>0</v>
      </c>
      <c r="CS718" s="14" t="n">
        <v>4.395</v>
      </c>
      <c r="CT718" s="14" t="n">
        <v>4.861</v>
      </c>
      <c r="CU718" s="14" t="n">
        <v>11.622</v>
      </c>
    </row>
    <row r="719">
      <c r="A719" s="14" t="inlineStr">
        <is>
          <t>SOM2024</t>
        </is>
      </c>
      <c r="B719" s="14" t="inlineStr">
        <is>
          <t>SOM</t>
        </is>
      </c>
      <c r="C719" s="14" t="inlineStr">
        <is>
          <t>SOM</t>
        </is>
      </c>
      <c r="D719" s="14" t="inlineStr">
        <is>
          <t>Somalia</t>
        </is>
      </c>
      <c r="E719" s="14" t="n">
        <v>2024</v>
      </c>
      <c r="F719" s="14" t="n">
        <v>0</v>
      </c>
      <c r="G719" s="14" t="n">
        <v>5.575</v>
      </c>
      <c r="H719" s="14" t="n">
        <v>1.324</v>
      </c>
      <c r="I719" s="14" t="n">
        <v>0</v>
      </c>
      <c r="J719" s="14" t="n">
        <v>5.575</v>
      </c>
      <c r="K719" s="14" t="n">
        <v>0</v>
      </c>
      <c r="L719" s="14" t="n">
        <v>1</v>
      </c>
      <c r="M719" s="14" t="n">
        <v>7.124</v>
      </c>
      <c r="N719" s="14" t="n">
        <v>3.971</v>
      </c>
      <c r="O719" s="14" t="n">
        <v>0</v>
      </c>
      <c r="P719" s="14" t="n">
        <v>7.124</v>
      </c>
      <c r="Q719" s="14" t="n">
        <v>0</v>
      </c>
      <c r="R719" s="14" t="n">
        <v>1</v>
      </c>
      <c r="S719" s="14" t="n">
        <v>12.193</v>
      </c>
      <c r="T719" s="14" t="n">
        <v>7.942</v>
      </c>
      <c r="U719" s="14" t="n">
        <v>0</v>
      </c>
      <c r="V719" s="14" t="n">
        <v>12.193</v>
      </c>
      <c r="W719" s="14" t="n">
        <v>0</v>
      </c>
      <c r="X719" s="14" t="n">
        <v>1</v>
      </c>
      <c r="Y719" s="14" t="n">
        <v>11.492</v>
      </c>
      <c r="Z719" s="14" t="n">
        <v>1.553</v>
      </c>
      <c r="AA719" s="14" t="n">
        <v>0</v>
      </c>
      <c r="AB719" s="14" t="n">
        <v>11.492</v>
      </c>
      <c r="AC719" s="14" t="n">
        <v>0</v>
      </c>
      <c r="AD719" s="14" t="n">
        <v>1</v>
      </c>
      <c r="AE719" s="14" t="n">
        <v>12.815</v>
      </c>
      <c r="AF719" s="14" t="n">
        <v>2.997</v>
      </c>
      <c r="AG719" s="14" t="n">
        <v>0</v>
      </c>
      <c r="AH719" s="14" t="n">
        <v>12.815</v>
      </c>
      <c r="AI719" s="14" t="n">
        <v>0</v>
      </c>
      <c r="AJ719" s="14" t="n">
        <v>1</v>
      </c>
      <c r="AK719" s="14" t="n">
        <v>20.757</v>
      </c>
      <c r="AL719" s="14" t="n">
        <v>11.055</v>
      </c>
      <c r="AM719" s="14" t="n">
        <v>0</v>
      </c>
      <c r="AN719" s="14" t="n">
        <v>20.757</v>
      </c>
      <c r="AO719" s="14" t="n">
        <v>0</v>
      </c>
      <c r="AP719" s="14" t="n">
        <v>1</v>
      </c>
      <c r="AQ719" s="14" t="n">
        <v>0.724</v>
      </c>
      <c r="AR719" s="14" t="n">
        <v>0.132</v>
      </c>
      <c r="AS719" s="14" t="n">
        <v>0.397</v>
      </c>
      <c r="AT719" s="14" t="n">
        <v>1.121</v>
      </c>
      <c r="AU719" s="14" t="n">
        <v>0</v>
      </c>
      <c r="AV719" s="14" t="n">
        <v>1</v>
      </c>
      <c r="AW719" s="14" t="n">
        <v>0.75</v>
      </c>
      <c r="AX719" s="14" t="n">
        <v>0.132</v>
      </c>
      <c r="AY719" s="14" t="n">
        <v>-0.18</v>
      </c>
      <c r="AZ719" s="14" t="n">
        <v>0.57</v>
      </c>
      <c r="BA719" s="14" t="n">
        <v>0</v>
      </c>
      <c r="BB719" s="14" t="n">
        <v>0</v>
      </c>
      <c r="BC719" s="14" t="n">
        <v>0.513</v>
      </c>
      <c r="BD719" s="14" t="n">
        <v>0.132</v>
      </c>
      <c r="BE719" s="14" t="n">
        <v>0</v>
      </c>
      <c r="BF719" s="14" t="n">
        <v>0.513</v>
      </c>
      <c r="BG719" s="14" t="n">
        <v>0</v>
      </c>
      <c r="BH719" s="14" t="n">
        <v>1</v>
      </c>
      <c r="BI719" s="14" t="n">
        <v>0.591</v>
      </c>
      <c r="BJ719" s="14" t="n">
        <v>0.132</v>
      </c>
      <c r="BK719" s="14" t="n">
        <v>0.368</v>
      </c>
      <c r="BL719" s="14" t="n">
        <v>0.959</v>
      </c>
      <c r="BM719" s="14" t="n">
        <v>0</v>
      </c>
      <c r="BN719" s="14" t="n">
        <v>1</v>
      </c>
      <c r="BO719" s="14" t="n">
        <v>0</v>
      </c>
      <c r="BP719" s="14" t="n">
        <v>0</v>
      </c>
      <c r="BQ719" s="14" t="n">
        <v>0.082</v>
      </c>
      <c r="BR719" s="14" t="n">
        <v>0</v>
      </c>
      <c r="BS719" s="14" t="n">
        <v>0.667</v>
      </c>
      <c r="BT719" s="14" t="n">
        <v>0</v>
      </c>
      <c r="BU719" s="14" t="n">
        <v>0</v>
      </c>
      <c r="BV719" s="14" t="n">
        <v>0.082</v>
      </c>
      <c r="BW719" s="14" t="n">
        <v>0</v>
      </c>
      <c r="BX719" s="14" t="n">
        <v>0.667</v>
      </c>
      <c r="BY719" s="14" t="n">
        <v>13.646</v>
      </c>
      <c r="BZ719" s="14" t="n">
        <v>0</v>
      </c>
      <c r="CA719" s="14" t="n">
        <v>13.646</v>
      </c>
      <c r="CB719" s="14" t="n">
        <v>0</v>
      </c>
      <c r="CC719" s="14" t="n">
        <v>82.58799999999999</v>
      </c>
      <c r="CD719" s="14" t="n">
        <v>7.95</v>
      </c>
      <c r="CE719" s="14" t="n">
        <v>0</v>
      </c>
      <c r="CF719" s="14" t="n">
        <v>82.58799999999999</v>
      </c>
      <c r="CG719" s="14" t="n">
        <v>0</v>
      </c>
      <c r="CH719" s="14" t="n">
        <v>1</v>
      </c>
      <c r="CI719" s="14" t="n">
        <v>0</v>
      </c>
      <c r="CJ719" s="14" t="n">
        <v>0</v>
      </c>
      <c r="CK719" s="14" t="n">
        <v>0</v>
      </c>
      <c r="CL719" s="14" t="n">
        <v>0</v>
      </c>
      <c r="CM719" s="14" t="n">
        <v>0</v>
      </c>
      <c r="CN719" s="14" t="n">
        <v>0</v>
      </c>
      <c r="CO719" s="14" t="n">
        <v>0</v>
      </c>
      <c r="CP719" s="14" t="n">
        <v>0</v>
      </c>
      <c r="CQ719" s="14" t="n">
        <v>1.387</v>
      </c>
      <c r="CR719" s="14" t="n">
        <v>0</v>
      </c>
      <c r="CS719" s="14" t="n">
        <v>4.525</v>
      </c>
      <c r="CT719" s="14" t="n">
        <v>4.251</v>
      </c>
      <c r="CU719" s="14" t="n">
        <v>10.168</v>
      </c>
    </row>
    <row r="720">
      <c r="A720" s="14" t="inlineStr">
        <is>
          <t>ZAF2021</t>
        </is>
      </c>
      <c r="B720" s="14" t="inlineStr">
        <is>
          <t>ZAF</t>
        </is>
      </c>
      <c r="C720" s="14" t="inlineStr">
        <is>
          <t>ZAF</t>
        </is>
      </c>
      <c r="D720" s="14" t="inlineStr">
        <is>
          <t>South Africa</t>
        </is>
      </c>
      <c r="E720" s="14" t="n">
        <v>2021</v>
      </c>
      <c r="F720" s="14" t="n">
        <v>0.15</v>
      </c>
      <c r="G720" s="14" t="n">
        <v>1.909</v>
      </c>
      <c r="H720" s="14" t="n">
        <v>0.583</v>
      </c>
      <c r="I720" s="14" t="n">
        <v>0.492</v>
      </c>
      <c r="J720" s="14" t="n">
        <v>2.401</v>
      </c>
      <c r="K720" s="14" t="n">
        <v>0</v>
      </c>
      <c r="L720" s="14" t="n">
        <v>1</v>
      </c>
      <c r="M720" s="14" t="n">
        <v>1.91</v>
      </c>
      <c r="N720" s="14" t="n">
        <v>0.583</v>
      </c>
      <c r="O720" s="14" t="n">
        <v>0.492</v>
      </c>
      <c r="P720" s="14" t="n">
        <v>2.402</v>
      </c>
      <c r="Q720" s="14" t="n">
        <v>0</v>
      </c>
      <c r="R720" s="14" t="n">
        <v>1</v>
      </c>
      <c r="S720" s="14" t="n">
        <v>4.242</v>
      </c>
      <c r="T720" s="14" t="n">
        <v>2.916</v>
      </c>
      <c r="U720" s="14" t="n">
        <v>0.492</v>
      </c>
      <c r="V720" s="14" t="n">
        <v>5.444</v>
      </c>
      <c r="W720" s="14" t="n">
        <v>0.15</v>
      </c>
      <c r="X720" s="14" t="n">
        <v>1</v>
      </c>
      <c r="Y720" s="14" t="n">
        <v>8.449</v>
      </c>
      <c r="Z720" s="14" t="n">
        <v>1.929</v>
      </c>
      <c r="AA720" s="14" t="n">
        <v>0.291</v>
      </c>
      <c r="AB720" s="14" t="n">
        <v>8.741</v>
      </c>
      <c r="AC720" s="14" t="n">
        <v>0</v>
      </c>
      <c r="AD720" s="14" t="n">
        <v>1</v>
      </c>
      <c r="AE720" s="14" t="n">
        <v>9.59</v>
      </c>
      <c r="AF720" s="14" t="n">
        <v>3.496</v>
      </c>
      <c r="AG720" s="14" t="n">
        <v>0.291</v>
      </c>
      <c r="AH720" s="14" t="n">
        <v>9.881</v>
      </c>
      <c r="AI720" s="14" t="n">
        <v>0</v>
      </c>
      <c r="AJ720" s="14" t="n">
        <v>1</v>
      </c>
      <c r="AK720" s="14" t="n">
        <v>16.434</v>
      </c>
      <c r="AL720" s="14" t="n">
        <v>11.189</v>
      </c>
      <c r="AM720" s="14" t="n">
        <v>0.291</v>
      </c>
      <c r="AN720" s="14" t="n">
        <v>19.234</v>
      </c>
      <c r="AO720" s="14" t="n">
        <v>0.15</v>
      </c>
      <c r="AP720" s="14" t="n">
        <v>1</v>
      </c>
      <c r="AQ720" s="14" t="n">
        <v>0.619</v>
      </c>
      <c r="AR720" s="14" t="n">
        <v>0.114</v>
      </c>
      <c r="AS720" s="14" t="n">
        <v>0.414</v>
      </c>
      <c r="AT720" s="14" t="n">
        <v>1.033</v>
      </c>
      <c r="AU720" s="14" t="n">
        <v>0</v>
      </c>
      <c r="AV720" s="14" t="n">
        <v>1</v>
      </c>
      <c r="AW720" s="14" t="n">
        <v>0.599</v>
      </c>
      <c r="AX720" s="14" t="n">
        <v>0.114</v>
      </c>
      <c r="AY720" s="14" t="n">
        <v>0.301</v>
      </c>
      <c r="AZ720" s="14" t="n">
        <v>0.9</v>
      </c>
      <c r="BA720" s="14" t="n">
        <v>0</v>
      </c>
      <c r="BB720" s="14" t="n">
        <v>1</v>
      </c>
      <c r="BC720" s="14" t="n">
        <v>0.439</v>
      </c>
      <c r="BD720" s="14" t="n">
        <v>0.114</v>
      </c>
      <c r="BE720" s="14" t="n">
        <v>0.398</v>
      </c>
      <c r="BF720" s="14" t="n">
        <v>0.963</v>
      </c>
      <c r="BG720" s="14" t="n">
        <v>0.15</v>
      </c>
      <c r="BH720" s="14" t="n">
        <v>1</v>
      </c>
      <c r="BI720" s="14" t="n">
        <v>0.505</v>
      </c>
      <c r="BJ720" s="14" t="n">
        <v>0.114</v>
      </c>
      <c r="BK720" s="14" t="n">
        <v>-0.061</v>
      </c>
      <c r="BL720" s="14" t="n">
        <v>0.51</v>
      </c>
      <c r="BM720" s="14" t="n">
        <v>0.15</v>
      </c>
      <c r="BN720" s="14" t="n">
        <v>1</v>
      </c>
      <c r="BO720" s="14" t="n">
        <v>0</v>
      </c>
      <c r="BP720" s="14" t="n">
        <v>-0.001</v>
      </c>
      <c r="BQ720" s="14" t="n">
        <v>0.049</v>
      </c>
      <c r="BR720" s="14" t="n">
        <v>0</v>
      </c>
      <c r="BS720" s="14" t="n">
        <v>1</v>
      </c>
      <c r="BT720" s="14" t="n">
        <v>0</v>
      </c>
      <c r="BU720" s="14" t="n">
        <v>-0.001</v>
      </c>
      <c r="BV720" s="14" t="n">
        <v>0.173</v>
      </c>
      <c r="BW720" s="14" t="n">
        <v>0.15</v>
      </c>
      <c r="BX720" s="14" t="n">
        <v>1</v>
      </c>
      <c r="BY720" s="14" t="n">
        <v>11.787</v>
      </c>
      <c r="BZ720" s="14" t="n">
        <v>0</v>
      </c>
      <c r="CA720" s="14" t="n">
        <v>11.787</v>
      </c>
      <c r="CB720" s="14" t="n">
        <v>0</v>
      </c>
      <c r="CC720" s="14" t="n">
        <v>78.125</v>
      </c>
      <c r="CD720" s="14" t="n">
        <v>7.95</v>
      </c>
      <c r="CE720" s="14" t="n">
        <v>7.269</v>
      </c>
      <c r="CF720" s="14" t="n">
        <v>98.203</v>
      </c>
      <c r="CG720" s="14" t="n">
        <v>0.15</v>
      </c>
      <c r="CH720" s="14" t="n">
        <v>1</v>
      </c>
      <c r="CI720" s="14" t="n">
        <v>0</v>
      </c>
      <c r="CJ720" s="14" t="n">
        <v>0</v>
      </c>
      <c r="CK720" s="14" t="n">
        <v>0</v>
      </c>
      <c r="CL720" s="14" t="n">
        <v>0</v>
      </c>
      <c r="CM720" s="14" t="n">
        <v>0</v>
      </c>
      <c r="CN720" s="14" t="n">
        <v>0</v>
      </c>
      <c r="CO720" s="14" t="n">
        <v>0</v>
      </c>
      <c r="CP720" s="14" t="n">
        <v>0.98</v>
      </c>
      <c r="CQ720" s="14" t="n">
        <v>1.25</v>
      </c>
      <c r="CR720" s="14" t="n">
        <v>0.005</v>
      </c>
      <c r="CS720" s="14" t="n">
        <v>7.309</v>
      </c>
      <c r="CT720" s="14" t="n">
        <v>4.998</v>
      </c>
      <c r="CU720" s="14" t="n">
        <v>7.309</v>
      </c>
    </row>
    <row r="721">
      <c r="A721" s="14" t="inlineStr">
        <is>
          <t>ZAF2022</t>
        </is>
      </c>
      <c r="B721" s="14" t="inlineStr">
        <is>
          <t>ZAF</t>
        </is>
      </c>
      <c r="C721" s="14" t="inlineStr">
        <is>
          <t>ZAF</t>
        </is>
      </c>
      <c r="D721" s="14" t="inlineStr">
        <is>
          <t>South Africa</t>
        </is>
      </c>
      <c r="E721" s="14" t="n">
        <v>2022</v>
      </c>
      <c r="F721" s="14" t="n">
        <v>0.15</v>
      </c>
      <c r="G721" s="14" t="n">
        <v>2.11</v>
      </c>
      <c r="H721" s="14" t="n">
        <v>0.626</v>
      </c>
      <c r="I721" s="14" t="n">
        <v>0.742</v>
      </c>
      <c r="J721" s="14" t="n">
        <v>2.852</v>
      </c>
      <c r="K721" s="14" t="n">
        <v>0</v>
      </c>
      <c r="L721" s="14" t="n">
        <v>1</v>
      </c>
      <c r="M721" s="14" t="n">
        <v>2.093</v>
      </c>
      <c r="N721" s="14" t="n">
        <v>0.626</v>
      </c>
      <c r="O721" s="14" t="n">
        <v>0.742</v>
      </c>
      <c r="P721" s="14" t="n">
        <v>2.835</v>
      </c>
      <c r="Q721" s="14" t="n">
        <v>0</v>
      </c>
      <c r="R721" s="14" t="n">
        <v>1</v>
      </c>
      <c r="S721" s="14" t="n">
        <v>4.614</v>
      </c>
      <c r="T721" s="14" t="n">
        <v>3.129</v>
      </c>
      <c r="U721" s="14" t="n">
        <v>0.801</v>
      </c>
      <c r="V721" s="14" t="n">
        <v>6.159</v>
      </c>
      <c r="W721" s="14" t="n">
        <v>0.15</v>
      </c>
      <c r="X721" s="14" t="n">
        <v>1</v>
      </c>
      <c r="Y721" s="14" t="n">
        <v>18.417</v>
      </c>
      <c r="Z721" s="14" t="n">
        <v>4.205</v>
      </c>
      <c r="AA721" s="14" t="n">
        <v>0.439</v>
      </c>
      <c r="AB721" s="14" t="n">
        <v>18.856</v>
      </c>
      <c r="AC721" s="14" t="n">
        <v>0</v>
      </c>
      <c r="AD721" s="14" t="n">
        <v>1</v>
      </c>
      <c r="AE721" s="14" t="n">
        <v>19.65</v>
      </c>
      <c r="AF721" s="14" t="n">
        <v>7.164</v>
      </c>
      <c r="AG721" s="14" t="n">
        <v>0.439</v>
      </c>
      <c r="AH721" s="14" t="n">
        <v>20.089</v>
      </c>
      <c r="AI721" s="14" t="n">
        <v>0</v>
      </c>
      <c r="AJ721" s="14" t="n">
        <v>1</v>
      </c>
      <c r="AK721" s="14" t="n">
        <v>27.046</v>
      </c>
      <c r="AL721" s="14" t="n">
        <v>18.413</v>
      </c>
      <c r="AM721" s="14" t="n">
        <v>0.744</v>
      </c>
      <c r="AN721" s="14" t="n">
        <v>31.608</v>
      </c>
      <c r="AO721" s="14" t="n">
        <v>0.15</v>
      </c>
      <c r="AP721" s="14" t="n">
        <v>1</v>
      </c>
      <c r="AQ721" s="14" t="n">
        <v>0.861</v>
      </c>
      <c r="AR721" s="14" t="n">
        <v>0.123</v>
      </c>
      <c r="AS721" s="14" t="n">
        <v>0.386</v>
      </c>
      <c r="AT721" s="14" t="n">
        <v>1.247</v>
      </c>
      <c r="AU721" s="14" t="n">
        <v>0</v>
      </c>
      <c r="AV721" s="14" t="n">
        <v>1</v>
      </c>
      <c r="AW721" s="14" t="n">
        <v>0.986</v>
      </c>
      <c r="AX721" s="14" t="n">
        <v>0.123</v>
      </c>
      <c r="AY721" s="14" t="n">
        <v>0.235</v>
      </c>
      <c r="AZ721" s="14" t="n">
        <v>1.221</v>
      </c>
      <c r="BA721" s="14" t="n">
        <v>0</v>
      </c>
      <c r="BB721" s="14" t="n">
        <v>1</v>
      </c>
      <c r="BC721" s="14" t="n">
        <v>0.598</v>
      </c>
      <c r="BD721" s="14" t="n">
        <v>0.123</v>
      </c>
      <c r="BE721" s="14" t="n">
        <v>0.425</v>
      </c>
      <c r="BF721" s="14" t="n">
        <v>1.164</v>
      </c>
      <c r="BG721" s="14" t="n">
        <v>0.15</v>
      </c>
      <c r="BH721" s="14" t="n">
        <v>1</v>
      </c>
      <c r="BI721" s="14" t="n">
        <v>0.612</v>
      </c>
      <c r="BJ721" s="14" t="n">
        <v>0.123</v>
      </c>
      <c r="BK721" s="14" t="n">
        <v>0.191</v>
      </c>
      <c r="BL721" s="14" t="n">
        <v>0.924</v>
      </c>
      <c r="BM721" s="14" t="n">
        <v>0.15</v>
      </c>
      <c r="BN721" s="14" t="n">
        <v>1</v>
      </c>
      <c r="BO721" s="14" t="n">
        <v>0</v>
      </c>
      <c r="BP721" s="14" t="n">
        <v>-0.032</v>
      </c>
      <c r="BQ721" s="14" t="n">
        <v>0.049</v>
      </c>
      <c r="BR721" s="14" t="n">
        <v>0</v>
      </c>
      <c r="BS721" s="14" t="n">
        <v>1</v>
      </c>
      <c r="BT721" s="14" t="n">
        <v>0</v>
      </c>
      <c r="BU721" s="14" t="n">
        <v>-0.032</v>
      </c>
      <c r="BV721" s="14" t="n">
        <v>0.17</v>
      </c>
      <c r="BW721" s="14" t="n">
        <v>0.15</v>
      </c>
      <c r="BX721" s="14" t="n">
        <v>1</v>
      </c>
      <c r="BY721" s="14" t="n">
        <v>12.729</v>
      </c>
      <c r="BZ721" s="14" t="n">
        <v>0</v>
      </c>
      <c r="CA721" s="14" t="n">
        <v>12.729</v>
      </c>
      <c r="CB721" s="14" t="n">
        <v>0</v>
      </c>
      <c r="CC721" s="14" t="n">
        <v>97.90000000000001</v>
      </c>
      <c r="CD721" s="14" t="n">
        <v>7.95</v>
      </c>
      <c r="CE721" s="14" t="n">
        <v>10.898</v>
      </c>
      <c r="CF721" s="14" t="n">
        <v>123.743</v>
      </c>
      <c r="CG721" s="14" t="n">
        <v>0.15</v>
      </c>
      <c r="CH721" s="14" t="n">
        <v>1</v>
      </c>
      <c r="CI721" s="14" t="n">
        <v>0</v>
      </c>
      <c r="CJ721" s="14" t="n">
        <v>0</v>
      </c>
      <c r="CK721" s="14" t="n">
        <v>0</v>
      </c>
      <c r="CL721" s="14" t="n">
        <v>0</v>
      </c>
      <c r="CM721" s="14" t="n">
        <v>0</v>
      </c>
      <c r="CN721" s="14" t="n">
        <v>0</v>
      </c>
      <c r="CO721" s="14" t="n">
        <v>0</v>
      </c>
      <c r="CP721" s="14" t="n">
        <v>0.986</v>
      </c>
      <c r="CQ721" s="14" t="n">
        <v>1.35</v>
      </c>
      <c r="CR721" s="14" t="n">
        <v>0.003</v>
      </c>
      <c r="CS721" s="14" t="n">
        <v>8.709</v>
      </c>
      <c r="CT721" s="14" t="n">
        <v>11.066</v>
      </c>
      <c r="CU721" s="14" t="n">
        <v>17.239</v>
      </c>
    </row>
    <row r="722">
      <c r="A722" s="14" t="inlineStr">
        <is>
          <t>ZAF2023</t>
        </is>
      </c>
      <c r="B722" s="14" t="inlineStr">
        <is>
          <t>ZAF</t>
        </is>
      </c>
      <c r="C722" s="14" t="inlineStr">
        <is>
          <t>ZAF</t>
        </is>
      </c>
      <c r="D722" s="14" t="inlineStr">
        <is>
          <t>South Africa</t>
        </is>
      </c>
      <c r="E722" s="14" t="n">
        <v>2023</v>
      </c>
      <c r="F722" s="14" t="n">
        <v>0.15</v>
      </c>
      <c r="G722" s="14" t="n">
        <v>2.123</v>
      </c>
      <c r="H722" s="14" t="n">
        <v>0.653</v>
      </c>
      <c r="I722" s="14" t="n">
        <v>0.701</v>
      </c>
      <c r="J722" s="14" t="n">
        <v>2.824</v>
      </c>
      <c r="K722" s="14" t="n">
        <v>0</v>
      </c>
      <c r="L722" s="14" t="n">
        <v>1</v>
      </c>
      <c r="M722" s="14" t="n">
        <v>2.12</v>
      </c>
      <c r="N722" s="14" t="n">
        <v>0.653</v>
      </c>
      <c r="O722" s="14" t="n">
        <v>0.701</v>
      </c>
      <c r="P722" s="14" t="n">
        <v>2.821</v>
      </c>
      <c r="Q722" s="14" t="n">
        <v>0</v>
      </c>
      <c r="R722" s="14" t="n">
        <v>1</v>
      </c>
      <c r="S722" s="14" t="n">
        <v>4.737</v>
      </c>
      <c r="T722" s="14" t="n">
        <v>3.267</v>
      </c>
      <c r="U722" s="14" t="n">
        <v>0.791</v>
      </c>
      <c r="V722" s="14" t="n">
        <v>6.253</v>
      </c>
      <c r="W722" s="14" t="n">
        <v>0.15</v>
      </c>
      <c r="X722" s="14" t="n">
        <v>1</v>
      </c>
      <c r="Y722" s="14" t="n">
        <v>7.192</v>
      </c>
      <c r="Z722" s="14" t="n">
        <v>1.642</v>
      </c>
      <c r="AA722" s="14" t="n">
        <v>0.414</v>
      </c>
      <c r="AB722" s="14" t="n">
        <v>7.606</v>
      </c>
      <c r="AC722" s="14" t="n">
        <v>0</v>
      </c>
      <c r="AD722" s="14" t="n">
        <v>1</v>
      </c>
      <c r="AE722" s="14" t="n">
        <v>8.476000000000001</v>
      </c>
      <c r="AF722" s="14" t="n">
        <v>3.09</v>
      </c>
      <c r="AG722" s="14" t="n">
        <v>0.414</v>
      </c>
      <c r="AH722" s="14" t="n">
        <v>8.890000000000001</v>
      </c>
      <c r="AI722" s="14" t="n">
        <v>0</v>
      </c>
      <c r="AJ722" s="14" t="n">
        <v>1</v>
      </c>
      <c r="AK722" s="14" t="n">
        <v>16.178</v>
      </c>
      <c r="AL722" s="14" t="n">
        <v>11.014</v>
      </c>
      <c r="AM722" s="14" t="n">
        <v>0.6899999999999999</v>
      </c>
      <c r="AN722" s="14" t="n">
        <v>19.082</v>
      </c>
      <c r="AO722" s="14" t="n">
        <v>0.15</v>
      </c>
      <c r="AP722" s="14" t="n">
        <v>1</v>
      </c>
      <c r="AQ722" s="14" t="n">
        <v>0.76</v>
      </c>
      <c r="AR722" s="14" t="n">
        <v>0.129</v>
      </c>
      <c r="AS722" s="14" t="n">
        <v>0.362</v>
      </c>
      <c r="AT722" s="14" t="n">
        <v>1.123</v>
      </c>
      <c r="AU722" s="14" t="n">
        <v>0</v>
      </c>
      <c r="AV722" s="14" t="n">
        <v>1</v>
      </c>
      <c r="AW722" s="14" t="n">
        <v>0.8110000000000001</v>
      </c>
      <c r="AX722" s="14" t="n">
        <v>0.129</v>
      </c>
      <c r="AY722" s="14" t="n">
        <v>0.231</v>
      </c>
      <c r="AZ722" s="14" t="n">
        <v>1.043</v>
      </c>
      <c r="BA722" s="14" t="n">
        <v>0</v>
      </c>
      <c r="BB722" s="14" t="n">
        <v>1</v>
      </c>
      <c r="BC722" s="14" t="n">
        <v>0.535</v>
      </c>
      <c r="BD722" s="14" t="n">
        <v>0.129</v>
      </c>
      <c r="BE722" s="14" t="n">
        <v>0.459</v>
      </c>
      <c r="BF722" s="14" t="n">
        <v>1.124</v>
      </c>
      <c r="BG722" s="14" t="n">
        <v>0.15</v>
      </c>
      <c r="BH722" s="14" t="n">
        <v>1</v>
      </c>
      <c r="BI722" s="14" t="n">
        <v>0.579</v>
      </c>
      <c r="BJ722" s="14" t="n">
        <v>0.129</v>
      </c>
      <c r="BK722" s="14" t="n">
        <v>0.102</v>
      </c>
      <c r="BL722" s="14" t="n">
        <v>0.783</v>
      </c>
      <c r="BM722" s="14" t="n">
        <v>0.15</v>
      </c>
      <c r="BN722" s="14" t="n">
        <v>1</v>
      </c>
      <c r="BO722" s="14" t="n">
        <v>0</v>
      </c>
      <c r="BP722" s="14" t="n">
        <v>0</v>
      </c>
      <c r="BQ722" s="14" t="n">
        <v>0.035</v>
      </c>
      <c r="BR722" s="14" t="n">
        <v>0</v>
      </c>
      <c r="BS722" s="14" t="n">
        <v>1</v>
      </c>
      <c r="BT722" s="14" t="n">
        <v>0</v>
      </c>
      <c r="BU722" s="14" t="n">
        <v>0</v>
      </c>
      <c r="BV722" s="14" t="n">
        <v>0.154</v>
      </c>
      <c r="BW722" s="14" t="n">
        <v>0.15</v>
      </c>
      <c r="BX722" s="14" t="n">
        <v>1</v>
      </c>
      <c r="BY722" s="14" t="n">
        <v>13.254</v>
      </c>
      <c r="BZ722" s="14" t="n">
        <v>0</v>
      </c>
      <c r="CA722" s="14" t="n">
        <v>13.254</v>
      </c>
      <c r="CB722" s="14" t="n">
        <v>0</v>
      </c>
      <c r="CC722" s="14" t="n">
        <v>83.248</v>
      </c>
      <c r="CD722" s="14" t="n">
        <v>7.95</v>
      </c>
      <c r="CE722" s="14" t="n">
        <v>9.856</v>
      </c>
      <c r="CF722" s="14" t="n">
        <v>105.321</v>
      </c>
      <c r="CG722" s="14" t="n">
        <v>0.15</v>
      </c>
      <c r="CH722" s="14" t="n">
        <v>1</v>
      </c>
      <c r="CI722" s="14" t="n">
        <v>0</v>
      </c>
      <c r="CJ722" s="14" t="n">
        <v>0</v>
      </c>
      <c r="CK722" s="14" t="n">
        <v>0</v>
      </c>
      <c r="CL722" s="14" t="n">
        <v>0</v>
      </c>
      <c r="CM722" s="14" t="n">
        <v>0</v>
      </c>
      <c r="CN722" s="14" t="n">
        <v>0</v>
      </c>
      <c r="CO722" s="14" t="n">
        <v>0</v>
      </c>
      <c r="CP722" s="14" t="n">
        <v>0.983</v>
      </c>
      <c r="CQ722" s="14" t="n">
        <v>1.406</v>
      </c>
      <c r="CR722" s="14" t="n">
        <v>0.003</v>
      </c>
      <c r="CS722" s="14" t="n">
        <v>5.919</v>
      </c>
      <c r="CT722" s="14" t="n">
        <v>5.267</v>
      </c>
      <c r="CU722" s="14" t="n">
        <v>5.919</v>
      </c>
    </row>
    <row r="723">
      <c r="A723" s="14" t="inlineStr">
        <is>
          <t>ZAF2024</t>
        </is>
      </c>
      <c r="B723" s="14" t="inlineStr">
        <is>
          <t>ZAF</t>
        </is>
      </c>
      <c r="C723" s="14" t="inlineStr">
        <is>
          <t>ZAF</t>
        </is>
      </c>
      <c r="D723" s="14" t="inlineStr">
        <is>
          <t>South Africa</t>
        </is>
      </c>
      <c r="E723" s="14" t="n">
        <v>2024</v>
      </c>
      <c r="F723" s="14" t="n">
        <v>0.15</v>
      </c>
      <c r="G723" s="14" t="n">
        <v>2.171</v>
      </c>
      <c r="H723" s="14" t="n">
        <v>0.673</v>
      </c>
      <c r="I723" s="14" t="n">
        <v>0.8159999999999999</v>
      </c>
      <c r="J723" s="14" t="n">
        <v>2.986</v>
      </c>
      <c r="K723" s="14" t="n">
        <v>0</v>
      </c>
      <c r="L723" s="14" t="n">
        <v>1</v>
      </c>
      <c r="M723" s="14" t="n">
        <v>2.167</v>
      </c>
      <c r="N723" s="14" t="n">
        <v>0.673</v>
      </c>
      <c r="O723" s="14" t="n">
        <v>0.8159999999999999</v>
      </c>
      <c r="P723" s="14" t="n">
        <v>2.983</v>
      </c>
      <c r="Q723" s="14" t="n">
        <v>0</v>
      </c>
      <c r="R723" s="14" t="n">
        <v>1</v>
      </c>
      <c r="S723" s="14" t="n">
        <v>4.862</v>
      </c>
      <c r="T723" s="14" t="n">
        <v>3.364</v>
      </c>
      <c r="U723" s="14" t="n">
        <v>0.9320000000000001</v>
      </c>
      <c r="V723" s="14" t="n">
        <v>6.529</v>
      </c>
      <c r="W723" s="14" t="n">
        <v>0.15</v>
      </c>
      <c r="X723" s="14" t="n">
        <v>1</v>
      </c>
      <c r="Y723" s="14" t="n">
        <v>6.32</v>
      </c>
      <c r="Z723" s="14" t="n">
        <v>1.443</v>
      </c>
      <c r="AA723" s="14" t="n">
        <v>0.482</v>
      </c>
      <c r="AB723" s="14" t="n">
        <v>6.802</v>
      </c>
      <c r="AC723" s="14" t="n">
        <v>0</v>
      </c>
      <c r="AD723" s="14" t="n">
        <v>1</v>
      </c>
      <c r="AE723" s="14" t="n">
        <v>7.641</v>
      </c>
      <c r="AF723" s="14" t="n">
        <v>2.786</v>
      </c>
      <c r="AG723" s="14" t="n">
        <v>0.482</v>
      </c>
      <c r="AH723" s="14" t="n">
        <v>8.124000000000001</v>
      </c>
      <c r="AI723" s="14" t="n">
        <v>0</v>
      </c>
      <c r="AJ723" s="14" t="n">
        <v>1</v>
      </c>
      <c r="AK723" s="14" t="n">
        <v>15.572</v>
      </c>
      <c r="AL723" s="14" t="n">
        <v>10.601</v>
      </c>
      <c r="AM723" s="14" t="n">
        <v>0.8100000000000001</v>
      </c>
      <c r="AN723" s="14" t="n">
        <v>18.462</v>
      </c>
      <c r="AO723" s="14" t="n">
        <v>0.15</v>
      </c>
      <c r="AP723" s="14" t="n">
        <v>1</v>
      </c>
      <c r="AQ723" s="14" t="n">
        <v>0.724</v>
      </c>
      <c r="AR723" s="14" t="n">
        <v>0.132</v>
      </c>
      <c r="AS723" s="14" t="n">
        <v>0.402</v>
      </c>
      <c r="AT723" s="14" t="n">
        <v>1.127</v>
      </c>
      <c r="AU723" s="14" t="n">
        <v>0</v>
      </c>
      <c r="AV723" s="14" t="n">
        <v>1</v>
      </c>
      <c r="AW723" s="14" t="n">
        <v>0.75</v>
      </c>
      <c r="AX723" s="14" t="n">
        <v>0.132</v>
      </c>
      <c r="AY723" s="14" t="n">
        <v>0.313</v>
      </c>
      <c r="AZ723" s="14" t="n">
        <v>1.063</v>
      </c>
      <c r="BA723" s="14" t="n">
        <v>0</v>
      </c>
      <c r="BB723" s="14" t="n">
        <v>1</v>
      </c>
      <c r="BC723" s="14" t="n">
        <v>0.513</v>
      </c>
      <c r="BD723" s="14" t="n">
        <v>0.132</v>
      </c>
      <c r="BE723" s="14" t="n">
        <v>0.481</v>
      </c>
      <c r="BF723" s="14" t="n">
        <v>1.12</v>
      </c>
      <c r="BG723" s="14" t="n">
        <v>0.15</v>
      </c>
      <c r="BH723" s="14" t="n">
        <v>1</v>
      </c>
      <c r="BI723" s="14" t="n">
        <v>0.591</v>
      </c>
      <c r="BJ723" s="14" t="n">
        <v>0.132</v>
      </c>
      <c r="BK723" s="14" t="n">
        <v>0.056</v>
      </c>
      <c r="BL723" s="14" t="n">
        <v>0.744</v>
      </c>
      <c r="BM723" s="14" t="n">
        <v>0.15</v>
      </c>
      <c r="BN723" s="14" t="n">
        <v>1</v>
      </c>
      <c r="BO723" s="14" t="n">
        <v>0</v>
      </c>
      <c r="BP723" s="14" t="n">
        <v>0</v>
      </c>
      <c r="BQ723" s="14" t="n">
        <v>0.07000000000000001</v>
      </c>
      <c r="BR723" s="14" t="n">
        <v>0</v>
      </c>
      <c r="BS723" s="14" t="n">
        <v>1</v>
      </c>
      <c r="BT723" s="14" t="n">
        <v>0</v>
      </c>
      <c r="BU723" s="14" t="n">
        <v>0</v>
      </c>
      <c r="BV723" s="14" t="n">
        <v>0.169</v>
      </c>
      <c r="BW723" s="14" t="n">
        <v>0.15</v>
      </c>
      <c r="BX723" s="14" t="n">
        <v>1</v>
      </c>
      <c r="BY723" s="14" t="n">
        <v>13.646</v>
      </c>
      <c r="BZ723" s="14" t="n">
        <v>0</v>
      </c>
      <c r="CA723" s="14" t="n">
        <v>13.646</v>
      </c>
      <c r="CB723" s="14" t="n">
        <v>0</v>
      </c>
      <c r="CC723" s="14" t="n">
        <v>82.58799999999999</v>
      </c>
      <c r="CD723" s="14" t="n">
        <v>7.95</v>
      </c>
      <c r="CE723" s="14" t="n">
        <v>10.717</v>
      </c>
      <c r="CF723" s="14" t="n">
        <v>105.152</v>
      </c>
      <c r="CG723" s="14" t="n">
        <v>0.15</v>
      </c>
      <c r="CH723" s="14" t="n">
        <v>1</v>
      </c>
      <c r="CI723" s="14" t="n">
        <v>0</v>
      </c>
      <c r="CJ723" s="14" t="n">
        <v>0</v>
      </c>
      <c r="CK723" s="14" t="n">
        <v>0</v>
      </c>
      <c r="CL723" s="14" t="n">
        <v>0</v>
      </c>
      <c r="CM723" s="14" t="n">
        <v>0</v>
      </c>
      <c r="CN723" s="14" t="n">
        <v>0</v>
      </c>
      <c r="CO723" s="14" t="n">
        <v>0</v>
      </c>
      <c r="CP723" s="14" t="n">
        <v>0.983</v>
      </c>
      <c r="CQ723" s="14" t="n">
        <v>1.447</v>
      </c>
      <c r="CR723" s="14" t="n">
        <v>0.003</v>
      </c>
      <c r="CS723" s="14" t="n">
        <v>5.004</v>
      </c>
      <c r="CT723" s="14" t="n">
        <v>4.5</v>
      </c>
      <c r="CU723" s="14" t="n">
        <v>5.004</v>
      </c>
    </row>
    <row r="724">
      <c r="A724" s="14" t="inlineStr">
        <is>
          <t>SSD2021</t>
        </is>
      </c>
      <c r="B724" s="14" t="inlineStr">
        <is>
          <t>SSD</t>
        </is>
      </c>
      <c r="C724" s="14" t="inlineStr">
        <is>
          <t>SSD</t>
        </is>
      </c>
      <c r="D724" s="14" t="inlineStr">
        <is>
          <t>South Sudan</t>
        </is>
      </c>
      <c r="E724" s="14" t="n">
        <v>2021</v>
      </c>
      <c r="F724" s="14" t="n">
        <v>0.15</v>
      </c>
      <c r="G724" s="14" t="n">
        <v>5.897</v>
      </c>
      <c r="H724" s="14" t="n">
        <v>1.143</v>
      </c>
      <c r="I724" s="14" t="n">
        <v>0</v>
      </c>
      <c r="J724" s="14" t="n">
        <v>5.897</v>
      </c>
      <c r="K724" s="14" t="n">
        <v>0</v>
      </c>
      <c r="L724" s="14" t="n">
        <v>1</v>
      </c>
      <c r="M724" s="14" t="n">
        <v>7.964</v>
      </c>
      <c r="N724" s="14" t="n">
        <v>3.43</v>
      </c>
      <c r="O724" s="14" t="n">
        <v>0</v>
      </c>
      <c r="P724" s="14" t="n">
        <v>7.964</v>
      </c>
      <c r="Q724" s="14" t="n">
        <v>0</v>
      </c>
      <c r="R724" s="14" t="n">
        <v>1</v>
      </c>
      <c r="S724" s="14" t="n">
        <v>11.613</v>
      </c>
      <c r="T724" s="14" t="n">
        <v>6.86</v>
      </c>
      <c r="U724" s="14" t="n">
        <v>0</v>
      </c>
      <c r="V724" s="14" t="n">
        <v>13.355</v>
      </c>
      <c r="W724" s="14" t="n">
        <v>0.15</v>
      </c>
      <c r="X724" s="14" t="n">
        <v>1</v>
      </c>
      <c r="Y724" s="14" t="n">
        <v>16.305</v>
      </c>
      <c r="Z724" s="14" t="n">
        <v>2.204</v>
      </c>
      <c r="AA724" s="14" t="n">
        <v>0</v>
      </c>
      <c r="AB724" s="14" t="n">
        <v>16.305</v>
      </c>
      <c r="AC724" s="14" t="n">
        <v>0</v>
      </c>
      <c r="AD724" s="14" t="n">
        <v>1</v>
      </c>
      <c r="AE724" s="14" t="n">
        <v>17.449</v>
      </c>
      <c r="AF724" s="14" t="n">
        <v>4.08</v>
      </c>
      <c r="AG724" s="14" t="n">
        <v>0</v>
      </c>
      <c r="AH724" s="14" t="n">
        <v>17.449</v>
      </c>
      <c r="AI724" s="14" t="n">
        <v>0</v>
      </c>
      <c r="AJ724" s="14" t="n">
        <v>1</v>
      </c>
      <c r="AK724" s="14" t="n">
        <v>24.309</v>
      </c>
      <c r="AL724" s="14" t="n">
        <v>12.947</v>
      </c>
      <c r="AM724" s="14" t="n">
        <v>0</v>
      </c>
      <c r="AN724" s="14" t="n">
        <v>27.955</v>
      </c>
      <c r="AO724" s="14" t="n">
        <v>0.15</v>
      </c>
      <c r="AP724" s="14" t="n">
        <v>1</v>
      </c>
      <c r="AQ724" s="14" t="n">
        <v>0.619</v>
      </c>
      <c r="AR724" s="14" t="n">
        <v>0.114</v>
      </c>
      <c r="AS724" s="14" t="n">
        <v>0.748</v>
      </c>
      <c r="AT724" s="14" t="n">
        <v>1.572</v>
      </c>
      <c r="AU724" s="14" t="n">
        <v>0.15</v>
      </c>
      <c r="AV724" s="14" t="n">
        <v>1</v>
      </c>
      <c r="AW724" s="14" t="n">
        <v>0.599</v>
      </c>
      <c r="AX724" s="14" t="n">
        <v>0.114</v>
      </c>
      <c r="AY724" s="14" t="n">
        <v>0.655</v>
      </c>
      <c r="AZ724" s="14" t="n">
        <v>1.443</v>
      </c>
      <c r="BA724" s="14" t="n">
        <v>0.15</v>
      </c>
      <c r="BB724" s="14" t="n">
        <v>1</v>
      </c>
      <c r="BC724" s="14" t="n">
        <v>0.439</v>
      </c>
      <c r="BD724" s="14" t="n">
        <v>0.114</v>
      </c>
      <c r="BE724" s="14" t="n">
        <v>0</v>
      </c>
      <c r="BF724" s="14" t="n">
        <v>0.505</v>
      </c>
      <c r="BG724" s="14" t="n">
        <v>0.15</v>
      </c>
      <c r="BH724" s="14" t="n">
        <v>1</v>
      </c>
      <c r="BI724" s="14" t="n">
        <v>0.505</v>
      </c>
      <c r="BJ724" s="14" t="n">
        <v>0.114</v>
      </c>
      <c r="BK724" s="14" t="n">
        <v>0.826</v>
      </c>
      <c r="BL724" s="14" t="n">
        <v>1.531</v>
      </c>
      <c r="BM724" s="14" t="n">
        <v>0.15</v>
      </c>
      <c r="BN724" s="14" t="n">
        <v>1</v>
      </c>
      <c r="BO724" s="14" t="n">
        <v>0</v>
      </c>
      <c r="BP724" s="14" t="n">
        <v>0</v>
      </c>
      <c r="BQ724" s="14" t="n">
        <v>0</v>
      </c>
      <c r="BR724" s="14" t="n">
        <v>0</v>
      </c>
      <c r="BS724" s="14" t="n">
        <v>1</v>
      </c>
      <c r="BT724" s="14" t="n">
        <v>0</v>
      </c>
      <c r="BU724" s="14" t="n">
        <v>0</v>
      </c>
      <c r="BV724" s="14" t="n">
        <v>0</v>
      </c>
      <c r="BW724" s="14" t="n">
        <v>0.15</v>
      </c>
      <c r="BX724" s="14" t="n">
        <v>1</v>
      </c>
      <c r="BY724" s="14" t="n">
        <v>11.787</v>
      </c>
      <c r="BZ724" s="14" t="n">
        <v>0</v>
      </c>
      <c r="CA724" s="14" t="n">
        <v>11.787</v>
      </c>
      <c r="CB724" s="14" t="n">
        <v>0</v>
      </c>
      <c r="CC724" s="14" t="n">
        <v>78.125</v>
      </c>
      <c r="CD724" s="14" t="n">
        <v>7.95</v>
      </c>
      <c r="CE724" s="14" t="n">
        <v>0</v>
      </c>
      <c r="CF724" s="14" t="n">
        <v>89.84399999999999</v>
      </c>
      <c r="CG724" s="14" t="n">
        <v>0.15</v>
      </c>
      <c r="CH724" s="14" t="n">
        <v>1</v>
      </c>
      <c r="CI724" s="14" t="n">
        <v>0</v>
      </c>
      <c r="CJ724" s="14" t="n">
        <v>0</v>
      </c>
      <c r="CK724" s="14" t="n">
        <v>0</v>
      </c>
      <c r="CL724" s="14" t="n">
        <v>0</v>
      </c>
      <c r="CM724" s="14" t="n">
        <v>0</v>
      </c>
      <c r="CN724" s="14" t="n">
        <v>0</v>
      </c>
      <c r="CO724" s="14" t="n">
        <v>0</v>
      </c>
      <c r="CP724" s="14" t="n">
        <v>0</v>
      </c>
      <c r="CQ724" s="14" t="n">
        <v>1.198</v>
      </c>
      <c r="CR724" s="14" t="n">
        <v>0</v>
      </c>
      <c r="CS724" s="14" t="n">
        <v>4.776</v>
      </c>
      <c r="CT724" s="14" t="n">
        <v>4.753</v>
      </c>
      <c r="CU724" s="14" t="n">
        <v>15.162</v>
      </c>
    </row>
    <row r="725">
      <c r="A725" s="14" t="inlineStr">
        <is>
          <t>SSD2022</t>
        </is>
      </c>
      <c r="B725" s="14" t="inlineStr">
        <is>
          <t>SSD</t>
        </is>
      </c>
      <c r="C725" s="14" t="inlineStr">
        <is>
          <t>SSD</t>
        </is>
      </c>
      <c r="D725" s="14" t="inlineStr">
        <is>
          <t>South Sudan</t>
        </is>
      </c>
      <c r="E725" s="14" t="n">
        <v>2022</v>
      </c>
      <c r="F725" s="14" t="n">
        <v>0.18</v>
      </c>
      <c r="G725" s="14" t="n">
        <v>11.72</v>
      </c>
      <c r="H725" s="14" t="n">
        <v>1.235</v>
      </c>
      <c r="I725" s="14" t="n">
        <v>0</v>
      </c>
      <c r="J725" s="14" t="n">
        <v>11.72</v>
      </c>
      <c r="K725" s="14" t="n">
        <v>0</v>
      </c>
      <c r="L725" s="14" t="n">
        <v>1</v>
      </c>
      <c r="M725" s="14" t="n">
        <v>9.782999999999999</v>
      </c>
      <c r="N725" s="14" t="n">
        <v>3.704</v>
      </c>
      <c r="O725" s="14" t="n">
        <v>0</v>
      </c>
      <c r="P725" s="14" t="n">
        <v>9.782999999999999</v>
      </c>
      <c r="Q725" s="14" t="n">
        <v>0</v>
      </c>
      <c r="R725" s="14" t="n">
        <v>1</v>
      </c>
      <c r="S725" s="14" t="n">
        <v>17.893</v>
      </c>
      <c r="T725" s="14" t="n">
        <v>7.408</v>
      </c>
      <c r="U725" s="14" t="n">
        <v>0.238</v>
      </c>
      <c r="V725" s="14" t="n">
        <v>21.114</v>
      </c>
      <c r="W725" s="14" t="n">
        <v>0.18</v>
      </c>
      <c r="X725" s="14" t="n">
        <v>1</v>
      </c>
      <c r="Y725" s="14" t="n">
        <v>32.56</v>
      </c>
      <c r="Z725" s="14" t="n">
        <v>4.401</v>
      </c>
      <c r="AA725" s="14" t="n">
        <v>0</v>
      </c>
      <c r="AB725" s="14" t="n">
        <v>32.56</v>
      </c>
      <c r="AC725" s="14" t="n">
        <v>0</v>
      </c>
      <c r="AD725" s="14" t="n">
        <v>1</v>
      </c>
      <c r="AE725" s="14" t="n">
        <v>33.795</v>
      </c>
      <c r="AF725" s="14" t="n">
        <v>7.902</v>
      </c>
      <c r="AG725" s="14" t="n">
        <v>0</v>
      </c>
      <c r="AH725" s="14" t="n">
        <v>33.795</v>
      </c>
      <c r="AI725" s="14" t="n">
        <v>0</v>
      </c>
      <c r="AJ725" s="14" t="n">
        <v>1</v>
      </c>
      <c r="AK725" s="14" t="n">
        <v>41.203</v>
      </c>
      <c r="AL725" s="14" t="n">
        <v>21.945</v>
      </c>
      <c r="AM725" s="14" t="n">
        <v>0.549</v>
      </c>
      <c r="AN725" s="14" t="n">
        <v>48.62</v>
      </c>
      <c r="AO725" s="14" t="n">
        <v>0.18</v>
      </c>
      <c r="AP725" s="14" t="n">
        <v>1</v>
      </c>
      <c r="AQ725" s="14" t="n">
        <v>0.861</v>
      </c>
      <c r="AR725" s="14" t="n">
        <v>0.123</v>
      </c>
      <c r="AS725" s="14" t="n">
        <v>0.762</v>
      </c>
      <c r="AT725" s="14" t="n">
        <v>1.89</v>
      </c>
      <c r="AU725" s="14" t="n">
        <v>0.18</v>
      </c>
      <c r="AV725" s="14" t="n">
        <v>1</v>
      </c>
      <c r="AW725" s="14" t="n">
        <v>0.986</v>
      </c>
      <c r="AX725" s="14" t="n">
        <v>0.123</v>
      </c>
      <c r="AY725" s="14" t="n">
        <v>0.643</v>
      </c>
      <c r="AZ725" s="14" t="n">
        <v>1.897</v>
      </c>
      <c r="BA725" s="14" t="n">
        <v>0.18</v>
      </c>
      <c r="BB725" s="14" t="n">
        <v>1</v>
      </c>
      <c r="BC725" s="14" t="n">
        <v>0.598</v>
      </c>
      <c r="BD725" s="14" t="n">
        <v>0.123</v>
      </c>
      <c r="BE725" s="14" t="n">
        <v>0.008</v>
      </c>
      <c r="BF725" s="14" t="n">
        <v>0.705</v>
      </c>
      <c r="BG725" s="14" t="n">
        <v>0.18</v>
      </c>
      <c r="BH725" s="14" t="n">
        <v>1</v>
      </c>
      <c r="BI725" s="14" t="n">
        <v>0.612</v>
      </c>
      <c r="BJ725" s="14" t="n">
        <v>0.123</v>
      </c>
      <c r="BK725" s="14" t="n">
        <v>0.865</v>
      </c>
      <c r="BL725" s="14" t="n">
        <v>1.72</v>
      </c>
      <c r="BM725" s="14" t="n">
        <v>0.18</v>
      </c>
      <c r="BN725" s="14" t="n">
        <v>1</v>
      </c>
      <c r="BO725" s="14" t="n">
        <v>0</v>
      </c>
      <c r="BP725" s="14" t="n">
        <v>0</v>
      </c>
      <c r="BQ725" s="14" t="n">
        <v>0</v>
      </c>
      <c r="BR725" s="14" t="n">
        <v>0</v>
      </c>
      <c r="BS725" s="14" t="n">
        <v>1</v>
      </c>
      <c r="BT725" s="14" t="n">
        <v>0</v>
      </c>
      <c r="BU725" s="14" t="n">
        <v>0</v>
      </c>
      <c r="BV725" s="14" t="n">
        <v>0</v>
      </c>
      <c r="BW725" s="14" t="n">
        <v>0.18</v>
      </c>
      <c r="BX725" s="14" t="n">
        <v>1</v>
      </c>
      <c r="BY725" s="14" t="n">
        <v>12.729</v>
      </c>
      <c r="BZ725" s="14" t="n">
        <v>0</v>
      </c>
      <c r="CA725" s="14" t="n">
        <v>12.729</v>
      </c>
      <c r="CB725" s="14" t="n">
        <v>0</v>
      </c>
      <c r="CC725" s="14" t="n">
        <v>97.90000000000001</v>
      </c>
      <c r="CD725" s="14" t="n">
        <v>7.95</v>
      </c>
      <c r="CE725" s="14" t="n">
        <v>1.304</v>
      </c>
      <c r="CF725" s="14" t="n">
        <v>115.522</v>
      </c>
      <c r="CG725" s="14" t="n">
        <v>0.18</v>
      </c>
      <c r="CH725" s="14" t="n">
        <v>1</v>
      </c>
      <c r="CI725" s="14" t="n">
        <v>0</v>
      </c>
      <c r="CJ725" s="14" t="n">
        <v>0</v>
      </c>
      <c r="CK725" s="14" t="n">
        <v>0</v>
      </c>
      <c r="CL725" s="14" t="n">
        <v>0</v>
      </c>
      <c r="CM725" s="14" t="n">
        <v>0</v>
      </c>
      <c r="CN725" s="14" t="n">
        <v>0</v>
      </c>
      <c r="CO725" s="14" t="n">
        <v>0</v>
      </c>
      <c r="CP725" s="14" t="n">
        <v>0</v>
      </c>
      <c r="CQ725" s="14" t="n">
        <v>1.294</v>
      </c>
      <c r="CR725" s="14" t="n">
        <v>0</v>
      </c>
      <c r="CS725" s="14" t="n">
        <v>5.158</v>
      </c>
      <c r="CT725" s="14" t="n">
        <v>10.485</v>
      </c>
      <c r="CU725" s="14" t="n">
        <v>31.326</v>
      </c>
    </row>
    <row r="726">
      <c r="A726" s="14" t="inlineStr">
        <is>
          <t>SSD2023</t>
        </is>
      </c>
      <c r="B726" s="14" t="inlineStr">
        <is>
          <t>SSD</t>
        </is>
      </c>
      <c r="C726" s="14" t="inlineStr">
        <is>
          <t>SSD</t>
        </is>
      </c>
      <c r="D726" s="14" t="inlineStr">
        <is>
          <t>South Sudan</t>
        </is>
      </c>
      <c r="E726" s="14" t="n">
        <v>2023</v>
      </c>
      <c r="F726" s="14" t="n">
        <v>0.18</v>
      </c>
      <c r="G726" s="14" t="n">
        <v>6.147</v>
      </c>
      <c r="H726" s="14" t="n">
        <v>1.286</v>
      </c>
      <c r="I726" s="14" t="n">
        <v>0</v>
      </c>
      <c r="J726" s="14" t="n">
        <v>6.147</v>
      </c>
      <c r="K726" s="14" t="n">
        <v>0</v>
      </c>
      <c r="L726" s="14" t="n">
        <v>1</v>
      </c>
      <c r="M726" s="14" t="n">
        <v>7.886</v>
      </c>
      <c r="N726" s="14" t="n">
        <v>3.857</v>
      </c>
      <c r="O726" s="14" t="n">
        <v>0</v>
      </c>
      <c r="P726" s="14" t="n">
        <v>7.886</v>
      </c>
      <c r="Q726" s="14" t="n">
        <v>0</v>
      </c>
      <c r="R726" s="14" t="n">
        <v>1</v>
      </c>
      <c r="S726" s="14" t="n">
        <v>12.575</v>
      </c>
      <c r="T726" s="14" t="n">
        <v>7.714</v>
      </c>
      <c r="U726" s="14" t="n">
        <v>0.251</v>
      </c>
      <c r="V726" s="14" t="n">
        <v>14.839</v>
      </c>
      <c r="W726" s="14" t="n">
        <v>0.18</v>
      </c>
      <c r="X726" s="14" t="n">
        <v>1</v>
      </c>
      <c r="Y726" s="14" t="n">
        <v>12.908</v>
      </c>
      <c r="Z726" s="14" t="n">
        <v>1.745</v>
      </c>
      <c r="AA726" s="14" t="n">
        <v>0</v>
      </c>
      <c r="AB726" s="14" t="n">
        <v>12.908</v>
      </c>
      <c r="AC726" s="14" t="n">
        <v>0</v>
      </c>
      <c r="AD726" s="14" t="n">
        <v>1</v>
      </c>
      <c r="AE726" s="14" t="n">
        <v>14.194</v>
      </c>
      <c r="AF726" s="14" t="n">
        <v>3.319</v>
      </c>
      <c r="AG726" s="14" t="n">
        <v>0</v>
      </c>
      <c r="AH726" s="14" t="n">
        <v>14.194</v>
      </c>
      <c r="AI726" s="14" t="n">
        <v>0</v>
      </c>
      <c r="AJ726" s="14" t="n">
        <v>1</v>
      </c>
      <c r="AK726" s="14" t="n">
        <v>21.908</v>
      </c>
      <c r="AL726" s="14" t="n">
        <v>11.668</v>
      </c>
      <c r="AM726" s="14" t="n">
        <v>0.437</v>
      </c>
      <c r="AN726" s="14" t="n">
        <v>25.851</v>
      </c>
      <c r="AO726" s="14" t="n">
        <v>0.18</v>
      </c>
      <c r="AP726" s="14" t="n">
        <v>1</v>
      </c>
      <c r="AQ726" s="14" t="n">
        <v>0.76</v>
      </c>
      <c r="AR726" s="14" t="n">
        <v>0.129</v>
      </c>
      <c r="AS726" s="14" t="n">
        <v>0.823</v>
      </c>
      <c r="AT726" s="14" t="n">
        <v>1.832</v>
      </c>
      <c r="AU726" s="14" t="n">
        <v>0.18</v>
      </c>
      <c r="AV726" s="14" t="n">
        <v>1</v>
      </c>
      <c r="AW726" s="14" t="n">
        <v>0.8110000000000001</v>
      </c>
      <c r="AX726" s="14" t="n">
        <v>0.129</v>
      </c>
      <c r="AY726" s="14" t="n">
        <v>0.71</v>
      </c>
      <c r="AZ726" s="14" t="n">
        <v>1.76</v>
      </c>
      <c r="BA726" s="14" t="n">
        <v>0.18</v>
      </c>
      <c r="BB726" s="14" t="n">
        <v>1</v>
      </c>
      <c r="BC726" s="14" t="n">
        <v>0.535</v>
      </c>
      <c r="BD726" s="14" t="n">
        <v>0.129</v>
      </c>
      <c r="BE726" s="14" t="n">
        <v>0.011</v>
      </c>
      <c r="BF726" s="14" t="n">
        <v>0.631</v>
      </c>
      <c r="BG726" s="14" t="n">
        <v>0.18</v>
      </c>
      <c r="BH726" s="14" t="n">
        <v>1</v>
      </c>
      <c r="BI726" s="14" t="n">
        <v>0.579</v>
      </c>
      <c r="BJ726" s="14" t="n">
        <v>0.129</v>
      </c>
      <c r="BK726" s="14" t="n">
        <v>0.919</v>
      </c>
      <c r="BL726" s="14" t="n">
        <v>1.733</v>
      </c>
      <c r="BM726" s="14" t="n">
        <v>0.18</v>
      </c>
      <c r="BN726" s="14" t="n">
        <v>1</v>
      </c>
      <c r="BO726" s="14" t="n">
        <v>0</v>
      </c>
      <c r="BP726" s="14" t="n">
        <v>0</v>
      </c>
      <c r="BQ726" s="14" t="n">
        <v>0</v>
      </c>
      <c r="BR726" s="14" t="n">
        <v>0</v>
      </c>
      <c r="BS726" s="14" t="n">
        <v>1</v>
      </c>
      <c r="BT726" s="14" t="n">
        <v>0</v>
      </c>
      <c r="BU726" s="14" t="n">
        <v>0</v>
      </c>
      <c r="BV726" s="14" t="n">
        <v>0</v>
      </c>
      <c r="BW726" s="14" t="n">
        <v>0.18</v>
      </c>
      <c r="BX726" s="14" t="n">
        <v>1</v>
      </c>
      <c r="BY726" s="14" t="n">
        <v>13.254</v>
      </c>
      <c r="BZ726" s="14" t="n">
        <v>0</v>
      </c>
      <c r="CA726" s="14" t="n">
        <v>13.254</v>
      </c>
      <c r="CB726" s="14" t="n">
        <v>0</v>
      </c>
      <c r="CC726" s="14" t="n">
        <v>83.248</v>
      </c>
      <c r="CD726" s="14" t="n">
        <v>7.95</v>
      </c>
      <c r="CE726" s="14" t="n">
        <v>1.659</v>
      </c>
      <c r="CF726" s="14" t="n">
        <v>98.233</v>
      </c>
      <c r="CG726" s="14" t="n">
        <v>0.18</v>
      </c>
      <c r="CH726" s="14" t="n">
        <v>1</v>
      </c>
      <c r="CI726" s="14" t="n">
        <v>0</v>
      </c>
      <c r="CJ726" s="14" t="n">
        <v>0</v>
      </c>
      <c r="CK726" s="14" t="n">
        <v>0</v>
      </c>
      <c r="CL726" s="14" t="n">
        <v>0</v>
      </c>
      <c r="CM726" s="14" t="n">
        <v>0</v>
      </c>
      <c r="CN726" s="14" t="n">
        <v>0</v>
      </c>
      <c r="CO726" s="14" t="n">
        <v>0</v>
      </c>
      <c r="CP726" s="14" t="n">
        <v>0</v>
      </c>
      <c r="CQ726" s="14" t="n">
        <v>1.348</v>
      </c>
      <c r="CR726" s="14" t="n">
        <v>0</v>
      </c>
      <c r="CS726" s="14" t="n">
        <v>5.37</v>
      </c>
      <c r="CT726" s="14" t="n">
        <v>4.861</v>
      </c>
      <c r="CU726" s="14" t="n">
        <v>11.622</v>
      </c>
    </row>
    <row r="727">
      <c r="A727" s="14" t="inlineStr">
        <is>
          <t>SSD2024</t>
        </is>
      </c>
      <c r="B727" s="14" t="inlineStr">
        <is>
          <t>SSD</t>
        </is>
      </c>
      <c r="C727" s="14" t="inlineStr">
        <is>
          <t>SSD</t>
        </is>
      </c>
      <c r="D727" s="14" t="inlineStr">
        <is>
          <t>South Sudan</t>
        </is>
      </c>
      <c r="E727" s="14" t="n">
        <v>2024</v>
      </c>
      <c r="F727" s="14" t="n">
        <v>0.18</v>
      </c>
      <c r="G727" s="14" t="n">
        <v>5.575</v>
      </c>
      <c r="H727" s="14" t="n">
        <v>1.324</v>
      </c>
      <c r="I727" s="14" t="n">
        <v>0</v>
      </c>
      <c r="J727" s="14" t="n">
        <v>5.575</v>
      </c>
      <c r="K727" s="14" t="n">
        <v>0</v>
      </c>
      <c r="L727" s="14" t="n">
        <v>1</v>
      </c>
      <c r="M727" s="14" t="n">
        <v>7.124</v>
      </c>
      <c r="N727" s="14" t="n">
        <v>3.971</v>
      </c>
      <c r="O727" s="14" t="n">
        <v>0</v>
      </c>
      <c r="P727" s="14" t="n">
        <v>7.124</v>
      </c>
      <c r="Q727" s="14" t="n">
        <v>0</v>
      </c>
      <c r="R727" s="14" t="n">
        <v>1</v>
      </c>
      <c r="S727" s="14" t="n">
        <v>12.193</v>
      </c>
      <c r="T727" s="14" t="n">
        <v>7.942</v>
      </c>
      <c r="U727" s="14" t="n">
        <v>0.299</v>
      </c>
      <c r="V727" s="14" t="n">
        <v>14.388</v>
      </c>
      <c r="W727" s="14" t="n">
        <v>0.18</v>
      </c>
      <c r="X727" s="14" t="n">
        <v>1</v>
      </c>
      <c r="Y727" s="14" t="n">
        <v>11.492</v>
      </c>
      <c r="Z727" s="14" t="n">
        <v>1.553</v>
      </c>
      <c r="AA727" s="14" t="n">
        <v>0</v>
      </c>
      <c r="AB727" s="14" t="n">
        <v>11.492</v>
      </c>
      <c r="AC727" s="14" t="n">
        <v>0</v>
      </c>
      <c r="AD727" s="14" t="n">
        <v>1</v>
      </c>
      <c r="AE727" s="14" t="n">
        <v>12.815</v>
      </c>
      <c r="AF727" s="14" t="n">
        <v>2.997</v>
      </c>
      <c r="AG727" s="14" t="n">
        <v>0</v>
      </c>
      <c r="AH727" s="14" t="n">
        <v>12.815</v>
      </c>
      <c r="AI727" s="14" t="n">
        <v>0</v>
      </c>
      <c r="AJ727" s="14" t="n">
        <v>1</v>
      </c>
      <c r="AK727" s="14" t="n">
        <v>20.757</v>
      </c>
      <c r="AL727" s="14" t="n">
        <v>11.055</v>
      </c>
      <c r="AM727" s="14" t="n">
        <v>0.509</v>
      </c>
      <c r="AN727" s="14" t="n">
        <v>24.493</v>
      </c>
      <c r="AO727" s="14" t="n">
        <v>0.18</v>
      </c>
      <c r="AP727" s="14" t="n">
        <v>1</v>
      </c>
      <c r="AQ727" s="14" t="n">
        <v>0.724</v>
      </c>
      <c r="AR727" s="14" t="n">
        <v>0.132</v>
      </c>
      <c r="AS727" s="14" t="n">
        <v>0.862</v>
      </c>
      <c r="AT727" s="14" t="n">
        <v>1.827</v>
      </c>
      <c r="AU727" s="14" t="n">
        <v>0.18</v>
      </c>
      <c r="AV727" s="14" t="n">
        <v>1</v>
      </c>
      <c r="AW727" s="14" t="n">
        <v>0.75</v>
      </c>
      <c r="AX727" s="14" t="n">
        <v>0.132</v>
      </c>
      <c r="AY727" s="14" t="n">
        <v>0.749</v>
      </c>
      <c r="AZ727" s="14" t="n">
        <v>1.727</v>
      </c>
      <c r="BA727" s="14" t="n">
        <v>0.18</v>
      </c>
      <c r="BB727" s="14" t="n">
        <v>1</v>
      </c>
      <c r="BC727" s="14" t="n">
        <v>0.513</v>
      </c>
      <c r="BD727" s="14" t="n">
        <v>0.132</v>
      </c>
      <c r="BE727" s="14" t="n">
        <v>0.013</v>
      </c>
      <c r="BF727" s="14" t="n">
        <v>0.605</v>
      </c>
      <c r="BG727" s="14" t="n">
        <v>0.18</v>
      </c>
      <c r="BH727" s="14" t="n">
        <v>1</v>
      </c>
      <c r="BI727" s="14" t="n">
        <v>0.591</v>
      </c>
      <c r="BJ727" s="14" t="n">
        <v>0.132</v>
      </c>
      <c r="BK727" s="14" t="n">
        <v>0.953</v>
      </c>
      <c r="BL727" s="14" t="n">
        <v>1.779</v>
      </c>
      <c r="BM727" s="14" t="n">
        <v>0.18</v>
      </c>
      <c r="BN727" s="14" t="n">
        <v>1</v>
      </c>
      <c r="BO727" s="14" t="n">
        <v>0</v>
      </c>
      <c r="BP727" s="14" t="n">
        <v>0</v>
      </c>
      <c r="BQ727" s="14" t="n">
        <v>0</v>
      </c>
      <c r="BR727" s="14" t="n">
        <v>0</v>
      </c>
      <c r="BS727" s="14" t="n">
        <v>1</v>
      </c>
      <c r="BT727" s="14" t="n">
        <v>0</v>
      </c>
      <c r="BU727" s="14" t="n">
        <v>0</v>
      </c>
      <c r="BV727" s="14" t="n">
        <v>0</v>
      </c>
      <c r="BW727" s="14" t="n">
        <v>0.18</v>
      </c>
      <c r="BX727" s="14" t="n">
        <v>1</v>
      </c>
      <c r="BY727" s="14" t="n">
        <v>13.646</v>
      </c>
      <c r="BZ727" s="14" t="n">
        <v>0</v>
      </c>
      <c r="CA727" s="14" t="n">
        <v>13.646</v>
      </c>
      <c r="CB727" s="14" t="n">
        <v>0</v>
      </c>
      <c r="CC727" s="14" t="n">
        <v>82.58799999999999</v>
      </c>
      <c r="CD727" s="14" t="n">
        <v>7.95</v>
      </c>
      <c r="CE727" s="14" t="n">
        <v>2.025</v>
      </c>
      <c r="CF727" s="14" t="n">
        <v>97.45399999999999</v>
      </c>
      <c r="CG727" s="14" t="n">
        <v>0.18</v>
      </c>
      <c r="CH727" s="14" t="n">
        <v>1</v>
      </c>
      <c r="CI727" s="14" t="n">
        <v>0</v>
      </c>
      <c r="CJ727" s="14" t="n">
        <v>0</v>
      </c>
      <c r="CK727" s="14" t="n">
        <v>0</v>
      </c>
      <c r="CL727" s="14" t="n">
        <v>0</v>
      </c>
      <c r="CM727" s="14" t="n">
        <v>0</v>
      </c>
      <c r="CN727" s="14" t="n">
        <v>0</v>
      </c>
      <c r="CO727" s="14" t="n">
        <v>0</v>
      </c>
      <c r="CP727" s="14" t="n">
        <v>0</v>
      </c>
      <c r="CQ727" s="14" t="n">
        <v>1.387</v>
      </c>
      <c r="CR727" s="14" t="n">
        <v>0</v>
      </c>
      <c r="CS727" s="14" t="n">
        <v>5.529</v>
      </c>
      <c r="CT727" s="14" t="n">
        <v>4.251</v>
      </c>
      <c r="CU727" s="14" t="n">
        <v>10.168</v>
      </c>
    </row>
    <row r="728">
      <c r="A728" s="14" t="inlineStr">
        <is>
          <t>ESP2021</t>
        </is>
      </c>
      <c r="B728" s="14" t="inlineStr">
        <is>
          <t>ESP</t>
        </is>
      </c>
      <c r="C728" s="14" t="inlineStr">
        <is>
          <t>ESP</t>
        </is>
      </c>
      <c r="D728" s="14" t="inlineStr">
        <is>
          <t>Spain</t>
        </is>
      </c>
      <c r="E728" s="14" t="n">
        <v>2021</v>
      </c>
      <c r="F728" s="14" t="n">
        <v>0.21</v>
      </c>
      <c r="G728" s="14" t="n">
        <v>6.437</v>
      </c>
      <c r="H728" s="14" t="n">
        <v>1.143</v>
      </c>
      <c r="I728" s="14" t="n">
        <v>1.538</v>
      </c>
      <c r="J728" s="14" t="n">
        <v>7.975</v>
      </c>
      <c r="K728" s="14" t="n">
        <v>0</v>
      </c>
      <c r="L728" s="14" t="n">
        <v>1</v>
      </c>
      <c r="M728" s="14" t="n">
        <v>9.757</v>
      </c>
      <c r="N728" s="14" t="n">
        <v>3.43</v>
      </c>
      <c r="O728" s="14" t="n">
        <v>1.556</v>
      </c>
      <c r="P728" s="14" t="n">
        <v>11.313</v>
      </c>
      <c r="Q728" s="14" t="n">
        <v>0</v>
      </c>
      <c r="R728" s="14" t="n">
        <v>1</v>
      </c>
      <c r="S728" s="14" t="n">
        <v>12.153</v>
      </c>
      <c r="T728" s="14" t="n">
        <v>6.86</v>
      </c>
      <c r="U728" s="14" t="n">
        <v>0.418</v>
      </c>
      <c r="V728" s="14" t="n">
        <v>15.211</v>
      </c>
      <c r="W728" s="14" t="n">
        <v>0.21</v>
      </c>
      <c r="X728" s="14" t="n">
        <v>1</v>
      </c>
      <c r="Y728" s="14" t="n">
        <v>19.623</v>
      </c>
      <c r="Z728" s="14" t="n">
        <v>2.168</v>
      </c>
      <c r="AA728" s="14" t="n">
        <v>-9.301</v>
      </c>
      <c r="AB728" s="14" t="n">
        <v>10.323</v>
      </c>
      <c r="AC728" s="14" t="n">
        <v>0</v>
      </c>
      <c r="AD728" s="14" t="n">
        <v>1</v>
      </c>
      <c r="AE728" s="14" t="n">
        <v>19.58</v>
      </c>
      <c r="AF728" s="14" t="n">
        <v>3.853</v>
      </c>
      <c r="AG728" s="14" t="n">
        <v>-9.257</v>
      </c>
      <c r="AH728" s="14" t="n">
        <v>10.323</v>
      </c>
      <c r="AI728" s="14" t="n">
        <v>0</v>
      </c>
      <c r="AJ728" s="14" t="n">
        <v>1</v>
      </c>
      <c r="AK728" s="14" t="n">
        <v>28.28</v>
      </c>
      <c r="AL728" s="14" t="n">
        <v>13.88</v>
      </c>
      <c r="AM728" s="14" t="n">
        <v>-4.203</v>
      </c>
      <c r="AN728" s="14" t="n">
        <v>29.132</v>
      </c>
      <c r="AO728" s="14" t="n">
        <v>0.21</v>
      </c>
      <c r="AP728" s="14" t="n">
        <v>1</v>
      </c>
      <c r="AQ728" s="14" t="n">
        <v>0.619</v>
      </c>
      <c r="AR728" s="14" t="n">
        <v>0.114</v>
      </c>
      <c r="AS728" s="14" t="n">
        <v>0.73</v>
      </c>
      <c r="AT728" s="14" t="n">
        <v>1.632</v>
      </c>
      <c r="AU728" s="14" t="n">
        <v>0.21</v>
      </c>
      <c r="AV728" s="14" t="n">
        <v>1</v>
      </c>
      <c r="AW728" s="14" t="n">
        <v>0.599</v>
      </c>
      <c r="AX728" s="14" t="n">
        <v>0.114</v>
      </c>
      <c r="AY728" s="14" t="n">
        <v>0.618</v>
      </c>
      <c r="AZ728" s="14" t="n">
        <v>1.473</v>
      </c>
      <c r="BA728" s="14" t="n">
        <v>0.21</v>
      </c>
      <c r="BB728" s="14" t="n">
        <v>1</v>
      </c>
      <c r="BC728" s="14" t="n">
        <v>0.439</v>
      </c>
      <c r="BD728" s="14" t="n">
        <v>0.114</v>
      </c>
      <c r="BE728" s="14" t="n">
        <v>0.302</v>
      </c>
      <c r="BF728" s="14" t="n">
        <v>0.896</v>
      </c>
      <c r="BG728" s="14" t="n">
        <v>0.21</v>
      </c>
      <c r="BH728" s="14" t="n">
        <v>1</v>
      </c>
      <c r="BI728" s="14" t="n">
        <v>0.505</v>
      </c>
      <c r="BJ728" s="14" t="n">
        <v>0.114</v>
      </c>
      <c r="BK728" s="14" t="n">
        <v>0.205</v>
      </c>
      <c r="BL728" s="14" t="n">
        <v>0.859</v>
      </c>
      <c r="BM728" s="14" t="n">
        <v>0.21</v>
      </c>
      <c r="BN728" s="14" t="n">
        <v>1</v>
      </c>
      <c r="BO728" s="14" t="n">
        <v>0</v>
      </c>
      <c r="BP728" s="14" t="n">
        <v>0.022</v>
      </c>
      <c r="BQ728" s="14" t="n">
        <v>0.125</v>
      </c>
      <c r="BR728" s="14" t="n">
        <v>0</v>
      </c>
      <c r="BS728" s="14" t="n">
        <v>1</v>
      </c>
      <c r="BT728" s="14" t="n">
        <v>0</v>
      </c>
      <c r="BU728" s="14" t="n">
        <v>0.07099999999999999</v>
      </c>
      <c r="BV728" s="14" t="n">
        <v>0.304</v>
      </c>
      <c r="BW728" s="14" t="n">
        <v>0.21</v>
      </c>
      <c r="BX728" s="14" t="n">
        <v>1</v>
      </c>
      <c r="BY728" s="14" t="n">
        <v>11.787</v>
      </c>
      <c r="BZ728" s="14" t="n">
        <v>0</v>
      </c>
      <c r="CA728" s="14" t="n">
        <v>11.787</v>
      </c>
      <c r="CB728" s="14" t="n">
        <v>0</v>
      </c>
      <c r="CC728" s="14" t="n">
        <v>78.125</v>
      </c>
      <c r="CD728" s="14" t="n">
        <v>7.95</v>
      </c>
      <c r="CE728" s="14" t="n">
        <v>41.391</v>
      </c>
      <c r="CF728" s="14" t="n">
        <v>144.614</v>
      </c>
      <c r="CG728" s="14" t="n">
        <v>0.21</v>
      </c>
      <c r="CH728" s="14" t="n">
        <v>1</v>
      </c>
      <c r="CI728" s="14" t="n">
        <v>0</v>
      </c>
      <c r="CJ728" s="14" t="n">
        <v>0</v>
      </c>
      <c r="CK728" s="14" t="n">
        <v>0</v>
      </c>
      <c r="CL728" s="14" t="n">
        <v>0</v>
      </c>
      <c r="CM728" s="14" t="n">
        <v>0.155</v>
      </c>
      <c r="CN728" s="14" t="n">
        <v>0</v>
      </c>
      <c r="CO728" s="14" t="n">
        <v>0</v>
      </c>
      <c r="CP728" s="14" t="n">
        <v>0</v>
      </c>
      <c r="CQ728" s="14" t="n">
        <v>1.198</v>
      </c>
      <c r="CR728" s="14" t="n">
        <v>0</v>
      </c>
      <c r="CS728" s="14" t="n">
        <v>4.776</v>
      </c>
      <c r="CT728" s="14" t="n">
        <v>5.294</v>
      </c>
      <c r="CU728" s="14" t="n">
        <v>15.658</v>
      </c>
    </row>
    <row r="729">
      <c r="A729" s="14" t="inlineStr">
        <is>
          <t>ESP2022</t>
        </is>
      </c>
      <c r="B729" s="14" t="inlineStr">
        <is>
          <t>ESP</t>
        </is>
      </c>
      <c r="C729" s="14" t="inlineStr">
        <is>
          <t>ESP</t>
        </is>
      </c>
      <c r="D729" s="14" t="inlineStr">
        <is>
          <t>Spain</t>
        </is>
      </c>
      <c r="E729" s="14" t="n">
        <v>2022</v>
      </c>
      <c r="F729" s="14" t="n">
        <v>0.21</v>
      </c>
      <c r="G729" s="14" t="n">
        <v>12.249</v>
      </c>
      <c r="H729" s="14" t="n">
        <v>1.235</v>
      </c>
      <c r="I729" s="14" t="n">
        <v>8.206</v>
      </c>
      <c r="J729" s="14" t="n">
        <v>20.455</v>
      </c>
      <c r="K729" s="14" t="n">
        <v>0</v>
      </c>
      <c r="L729" s="14" t="n">
        <v>1</v>
      </c>
      <c r="M729" s="14" t="n">
        <v>13.529</v>
      </c>
      <c r="N729" s="14" t="n">
        <v>3.704</v>
      </c>
      <c r="O729" s="14" t="n">
        <v>8.292</v>
      </c>
      <c r="P729" s="14" t="n">
        <v>21.822</v>
      </c>
      <c r="Q729" s="14" t="n">
        <v>0</v>
      </c>
      <c r="R729" s="14" t="n">
        <v>1</v>
      </c>
      <c r="S729" s="14" t="n">
        <v>18.423</v>
      </c>
      <c r="T729" s="14" t="n">
        <v>7.408</v>
      </c>
      <c r="U729" s="14" t="n">
        <v>0.698</v>
      </c>
      <c r="V729" s="14" t="n">
        <v>22.783</v>
      </c>
      <c r="W729" s="14" t="n">
        <v>0.21</v>
      </c>
      <c r="X729" s="14" t="n">
        <v>1</v>
      </c>
      <c r="Y729" s="14" t="n">
        <v>33.323</v>
      </c>
      <c r="Z729" s="14" t="n">
        <v>3.496</v>
      </c>
      <c r="AA729" s="14" t="n">
        <v>-2.525</v>
      </c>
      <c r="AB729" s="14" t="n">
        <v>30.798</v>
      </c>
      <c r="AC729" s="14" t="n">
        <v>0</v>
      </c>
      <c r="AD729" s="14" t="n">
        <v>1</v>
      </c>
      <c r="AE729" s="14" t="n">
        <v>33.37</v>
      </c>
      <c r="AF729" s="14" t="n">
        <v>6.186</v>
      </c>
      <c r="AG729" s="14" t="n">
        <v>-2.573</v>
      </c>
      <c r="AH729" s="14" t="n">
        <v>30.798</v>
      </c>
      <c r="AI729" s="14" t="n">
        <v>0</v>
      </c>
      <c r="AJ729" s="14" t="n">
        <v>1</v>
      </c>
      <c r="AK729" s="14" t="n">
        <v>42.618</v>
      </c>
      <c r="AL729" s="14" t="n">
        <v>20.352</v>
      </c>
      <c r="AM729" s="14" t="n">
        <v>-12.75</v>
      </c>
      <c r="AN729" s="14" t="n">
        <v>36.14</v>
      </c>
      <c r="AO729" s="14" t="n">
        <v>0.21</v>
      </c>
      <c r="AP729" s="14" t="n">
        <v>1</v>
      </c>
      <c r="AQ729" s="14" t="n">
        <v>0.861</v>
      </c>
      <c r="AR729" s="14" t="n">
        <v>0.123</v>
      </c>
      <c r="AS729" s="14" t="n">
        <v>0.6889999999999999</v>
      </c>
      <c r="AT729" s="14" t="n">
        <v>1.875</v>
      </c>
      <c r="AU729" s="14" t="n">
        <v>0.21</v>
      </c>
      <c r="AV729" s="14" t="n">
        <v>1</v>
      </c>
      <c r="AW729" s="14" t="n">
        <v>0.986</v>
      </c>
      <c r="AX729" s="14" t="n">
        <v>0.123</v>
      </c>
      <c r="AY729" s="14" t="n">
        <v>0.576</v>
      </c>
      <c r="AZ729" s="14" t="n">
        <v>1.89</v>
      </c>
      <c r="BA729" s="14" t="n">
        <v>0.21</v>
      </c>
      <c r="BB729" s="14" t="n">
        <v>1</v>
      </c>
      <c r="BC729" s="14" t="n">
        <v>0.598</v>
      </c>
      <c r="BD729" s="14" t="n">
        <v>0.123</v>
      </c>
      <c r="BE729" s="14" t="n">
        <v>0.266</v>
      </c>
      <c r="BF729" s="14" t="n">
        <v>1.045</v>
      </c>
      <c r="BG729" s="14" t="n">
        <v>0.21</v>
      </c>
      <c r="BH729" s="14" t="n">
        <v>1</v>
      </c>
      <c r="BI729" s="14" t="n">
        <v>0.612</v>
      </c>
      <c r="BJ729" s="14" t="n">
        <v>0.123</v>
      </c>
      <c r="BK729" s="14" t="n">
        <v>0.511</v>
      </c>
      <c r="BL729" s="14" t="n">
        <v>1.359</v>
      </c>
      <c r="BM729" s="14" t="n">
        <v>0.21</v>
      </c>
      <c r="BN729" s="14" t="n">
        <v>1</v>
      </c>
      <c r="BO729" s="14" t="n">
        <v>0</v>
      </c>
      <c r="BP729" s="14" t="n">
        <v>0.014</v>
      </c>
      <c r="BQ729" s="14" t="n">
        <v>0.223</v>
      </c>
      <c r="BR729" s="14" t="n">
        <v>0</v>
      </c>
      <c r="BS729" s="14" t="n">
        <v>1</v>
      </c>
      <c r="BT729" s="14" t="n">
        <v>0</v>
      </c>
      <c r="BU729" s="14" t="n">
        <v>0.025</v>
      </c>
      <c r="BV729" s="14" t="n">
        <v>0.338</v>
      </c>
      <c r="BW729" s="14" t="n">
        <v>0.21</v>
      </c>
      <c r="BX729" s="14" t="n">
        <v>1</v>
      </c>
      <c r="BY729" s="14" t="n">
        <v>12.729</v>
      </c>
      <c r="BZ729" s="14" t="n">
        <v>0</v>
      </c>
      <c r="CA729" s="14" t="n">
        <v>12.729</v>
      </c>
      <c r="CB729" s="14" t="n">
        <v>0</v>
      </c>
      <c r="CC729" s="14" t="n">
        <v>97.90000000000001</v>
      </c>
      <c r="CD729" s="14" t="n">
        <v>7.95</v>
      </c>
      <c r="CE729" s="14" t="n">
        <v>113.713</v>
      </c>
      <c r="CF729" s="14" t="n">
        <v>256.052</v>
      </c>
      <c r="CG729" s="14" t="n">
        <v>0.21</v>
      </c>
      <c r="CH729" s="14" t="n">
        <v>1</v>
      </c>
      <c r="CI729" s="14" t="n">
        <v>0</v>
      </c>
      <c r="CJ729" s="14" t="n">
        <v>0</v>
      </c>
      <c r="CK729" s="14" t="n">
        <v>0</v>
      </c>
      <c r="CL729" s="14" t="n">
        <v>0</v>
      </c>
      <c r="CM729" s="14" t="n">
        <v>0.167</v>
      </c>
      <c r="CN729" s="14" t="n">
        <v>0</v>
      </c>
      <c r="CO729" s="14" t="n">
        <v>0</v>
      </c>
      <c r="CP729" s="14" t="n">
        <v>0</v>
      </c>
      <c r="CQ729" s="14" t="n">
        <v>1.294</v>
      </c>
      <c r="CR729" s="14" t="n">
        <v>0</v>
      </c>
      <c r="CS729" s="14" t="n">
        <v>5.158</v>
      </c>
      <c r="CT729" s="14" t="n">
        <v>11.015</v>
      </c>
      <c r="CU729" s="14" t="n">
        <v>29.266</v>
      </c>
    </row>
    <row r="730">
      <c r="A730" s="14" t="inlineStr">
        <is>
          <t>ESP2023</t>
        </is>
      </c>
      <c r="B730" s="14" t="inlineStr">
        <is>
          <t>ESP</t>
        </is>
      </c>
      <c r="C730" s="14" t="inlineStr">
        <is>
          <t>ESP</t>
        </is>
      </c>
      <c r="D730" s="14" t="inlineStr">
        <is>
          <t>Spain</t>
        </is>
      </c>
      <c r="E730" s="14" t="n">
        <v>2023</v>
      </c>
      <c r="F730" s="14" t="n">
        <v>0.21</v>
      </c>
      <c r="G730" s="14" t="n">
        <v>8.535</v>
      </c>
      <c r="H730" s="14" t="n">
        <v>1.286</v>
      </c>
      <c r="I730" s="14" t="n">
        <v>9.504</v>
      </c>
      <c r="J730" s="14" t="n">
        <v>18.039</v>
      </c>
      <c r="K730" s="14" t="n">
        <v>0</v>
      </c>
      <c r="L730" s="14" t="n">
        <v>1</v>
      </c>
      <c r="M730" s="14" t="n">
        <v>10.851</v>
      </c>
      <c r="N730" s="14" t="n">
        <v>3.857</v>
      </c>
      <c r="O730" s="14" t="n">
        <v>9.603999999999999</v>
      </c>
      <c r="P730" s="14" t="n">
        <v>20.455</v>
      </c>
      <c r="Q730" s="14" t="n">
        <v>0</v>
      </c>
      <c r="R730" s="14" t="n">
        <v>1</v>
      </c>
      <c r="S730" s="14" t="n">
        <v>14.964</v>
      </c>
      <c r="T730" s="14" t="n">
        <v>7.714</v>
      </c>
      <c r="U730" s="14" t="n">
        <v>0.748</v>
      </c>
      <c r="V730" s="14" t="n">
        <v>18.579</v>
      </c>
      <c r="W730" s="14" t="n">
        <v>0.21</v>
      </c>
      <c r="X730" s="14" t="n">
        <v>1</v>
      </c>
      <c r="Y730" s="14" t="n">
        <v>15.827</v>
      </c>
      <c r="Z730" s="14" t="n">
        <v>1.773</v>
      </c>
      <c r="AA730" s="14" t="n">
        <v>8.339</v>
      </c>
      <c r="AB730" s="14" t="n">
        <v>24.166</v>
      </c>
      <c r="AC730" s="14" t="n">
        <v>0</v>
      </c>
      <c r="AD730" s="14" t="n">
        <v>1</v>
      </c>
      <c r="AE730" s="14" t="n">
        <v>15.926</v>
      </c>
      <c r="AF730" s="14" t="n">
        <v>3.172</v>
      </c>
      <c r="AG730" s="14" t="n">
        <v>8.24</v>
      </c>
      <c r="AH730" s="14" t="n">
        <v>24.166</v>
      </c>
      <c r="AI730" s="14" t="n">
        <v>0</v>
      </c>
      <c r="AJ730" s="14" t="n">
        <v>1</v>
      </c>
      <c r="AK730" s="14" t="n">
        <v>25.48</v>
      </c>
      <c r="AL730" s="14" t="n">
        <v>12.622</v>
      </c>
      <c r="AM730" s="14" t="n">
        <v>0.423</v>
      </c>
      <c r="AN730" s="14" t="n">
        <v>31.342</v>
      </c>
      <c r="AO730" s="14" t="n">
        <v>0.21</v>
      </c>
      <c r="AP730" s="14" t="n">
        <v>1</v>
      </c>
      <c r="AQ730" s="14" t="n">
        <v>0.76</v>
      </c>
      <c r="AR730" s="14" t="n">
        <v>0.129</v>
      </c>
      <c r="AS730" s="14" t="n">
        <v>0.702</v>
      </c>
      <c r="AT730" s="14" t="n">
        <v>1.769</v>
      </c>
      <c r="AU730" s="14" t="n">
        <v>0.21</v>
      </c>
      <c r="AV730" s="14" t="n">
        <v>1</v>
      </c>
      <c r="AW730" s="14" t="n">
        <v>0.8110000000000001</v>
      </c>
      <c r="AX730" s="14" t="n">
        <v>0.129</v>
      </c>
      <c r="AY730" s="14" t="n">
        <v>0.584</v>
      </c>
      <c r="AZ730" s="14" t="n">
        <v>1.688</v>
      </c>
      <c r="BA730" s="14" t="n">
        <v>0.21</v>
      </c>
      <c r="BB730" s="14" t="n">
        <v>1</v>
      </c>
      <c r="BC730" s="14" t="n">
        <v>0.535</v>
      </c>
      <c r="BD730" s="14" t="n">
        <v>0.129</v>
      </c>
      <c r="BE730" s="14" t="n">
        <v>0.321</v>
      </c>
      <c r="BF730" s="14" t="n">
        <v>1.036</v>
      </c>
      <c r="BG730" s="14" t="n">
        <v>0.21</v>
      </c>
      <c r="BH730" s="14" t="n">
        <v>1</v>
      </c>
      <c r="BI730" s="14" t="n">
        <v>0.579</v>
      </c>
      <c r="BJ730" s="14" t="n">
        <v>0.129</v>
      </c>
      <c r="BK730" s="14" t="n">
        <v>0.362</v>
      </c>
      <c r="BL730" s="14" t="n">
        <v>1.139</v>
      </c>
      <c r="BM730" s="14" t="n">
        <v>0.21</v>
      </c>
      <c r="BN730" s="14" t="n">
        <v>1</v>
      </c>
      <c r="BO730" s="14" t="n">
        <v>0</v>
      </c>
      <c r="BP730" s="14" t="n">
        <v>0.005</v>
      </c>
      <c r="BQ730" s="14" t="n">
        <v>0.134</v>
      </c>
      <c r="BR730" s="14" t="n">
        <v>0</v>
      </c>
      <c r="BS730" s="14" t="n">
        <v>1</v>
      </c>
      <c r="BT730" s="14" t="n">
        <v>0</v>
      </c>
      <c r="BU730" s="14" t="n">
        <v>0.017</v>
      </c>
      <c r="BV730" s="14" t="n">
        <v>0.26</v>
      </c>
      <c r="BW730" s="14" t="n">
        <v>0.21</v>
      </c>
      <c r="BX730" s="14" t="n">
        <v>1</v>
      </c>
      <c r="BY730" s="14" t="n">
        <v>13.254</v>
      </c>
      <c r="BZ730" s="14" t="n">
        <v>0</v>
      </c>
      <c r="CA730" s="14" t="n">
        <v>13.254</v>
      </c>
      <c r="CB730" s="14" t="n">
        <v>0</v>
      </c>
      <c r="CC730" s="14" t="n">
        <v>83.248</v>
      </c>
      <c r="CD730" s="14" t="n">
        <v>7.95</v>
      </c>
      <c r="CE730" s="14" t="n">
        <v>105.416</v>
      </c>
      <c r="CF730" s="14" t="n">
        <v>228.283</v>
      </c>
      <c r="CG730" s="14" t="n">
        <v>0.21</v>
      </c>
      <c r="CH730" s="14" t="n">
        <v>1</v>
      </c>
      <c r="CI730" s="14" t="n">
        <v>0</v>
      </c>
      <c r="CJ730" s="14" t="n">
        <v>0</v>
      </c>
      <c r="CK730" s="14" t="n">
        <v>0</v>
      </c>
      <c r="CL730" s="14" t="n">
        <v>0</v>
      </c>
      <c r="CM730" s="14" t="n">
        <v>0.174</v>
      </c>
      <c r="CN730" s="14" t="n">
        <v>0</v>
      </c>
      <c r="CO730" s="14" t="n">
        <v>0</v>
      </c>
      <c r="CP730" s="14" t="n">
        <v>0</v>
      </c>
      <c r="CQ730" s="14" t="n">
        <v>1.348</v>
      </c>
      <c r="CR730" s="14" t="n">
        <v>0</v>
      </c>
      <c r="CS730" s="14" t="n">
        <v>5.37</v>
      </c>
      <c r="CT730" s="14" t="n">
        <v>7.25</v>
      </c>
      <c r="CU730" s="14" t="n">
        <v>11.72</v>
      </c>
    </row>
    <row r="731">
      <c r="A731" s="14" t="inlineStr">
        <is>
          <t>ESP2024</t>
        </is>
      </c>
      <c r="B731" s="14" t="inlineStr">
        <is>
          <t>ESP</t>
        </is>
      </c>
      <c r="C731" s="14" t="inlineStr">
        <is>
          <t>ESP</t>
        </is>
      </c>
      <c r="D731" s="14" t="inlineStr">
        <is>
          <t>Spain</t>
        </is>
      </c>
      <c r="E731" s="14" t="n">
        <v>2024</v>
      </c>
      <c r="F731" s="14" t="n">
        <v>0.21</v>
      </c>
      <c r="G731" s="14" t="n">
        <v>7.095</v>
      </c>
      <c r="H731" s="14" t="n">
        <v>1.324</v>
      </c>
      <c r="I731" s="14" t="n">
        <v>6.247</v>
      </c>
      <c r="J731" s="14" t="n">
        <v>13.341</v>
      </c>
      <c r="K731" s="14" t="n">
        <v>0</v>
      </c>
      <c r="L731" s="14" t="n">
        <v>1</v>
      </c>
      <c r="M731" s="14" t="n">
        <v>10.26</v>
      </c>
      <c r="N731" s="14" t="n">
        <v>3.971</v>
      </c>
      <c r="O731" s="14" t="n">
        <v>6.312</v>
      </c>
      <c r="P731" s="14" t="n">
        <v>16.572</v>
      </c>
      <c r="Q731" s="14" t="n">
        <v>0</v>
      </c>
      <c r="R731" s="14" t="n">
        <v>1</v>
      </c>
      <c r="S731" s="14" t="n">
        <v>13.713</v>
      </c>
      <c r="T731" s="14" t="n">
        <v>7.942</v>
      </c>
      <c r="U731" s="14" t="n">
        <v>0.796</v>
      </c>
      <c r="V731" s="14" t="n">
        <v>17.067</v>
      </c>
      <c r="W731" s="14" t="n">
        <v>0.21</v>
      </c>
      <c r="X731" s="14" t="n">
        <v>1</v>
      </c>
      <c r="Y731" s="14" t="n">
        <v>13.578</v>
      </c>
      <c r="Z731" s="14" t="n">
        <v>1.714</v>
      </c>
      <c r="AA731" s="14" t="n">
        <v>4.38</v>
      </c>
      <c r="AB731" s="14" t="n">
        <v>17.958</v>
      </c>
      <c r="AC731" s="14" t="n">
        <v>0</v>
      </c>
      <c r="AD731" s="14" t="n">
        <v>1</v>
      </c>
      <c r="AE731" s="14" t="n">
        <v>13.578</v>
      </c>
      <c r="AF731" s="14" t="n">
        <v>2.974</v>
      </c>
      <c r="AG731" s="14" t="n">
        <v>4.38</v>
      </c>
      <c r="AH731" s="14" t="n">
        <v>17.958</v>
      </c>
      <c r="AI731" s="14" t="n">
        <v>0</v>
      </c>
      <c r="AJ731" s="14" t="n">
        <v>1</v>
      </c>
      <c r="AK731" s="14" t="n">
        <v>20.49</v>
      </c>
      <c r="AL731" s="14" t="n">
        <v>10.422</v>
      </c>
      <c r="AM731" s="14" t="n">
        <v>1.357</v>
      </c>
      <c r="AN731" s="14" t="n">
        <v>26.434</v>
      </c>
      <c r="AO731" s="14" t="n">
        <v>0.21</v>
      </c>
      <c r="AP731" s="14" t="n">
        <v>1</v>
      </c>
      <c r="AQ731" s="14" t="n">
        <v>0.724</v>
      </c>
      <c r="AR731" s="14" t="n">
        <v>0.132</v>
      </c>
      <c r="AS731" s="14" t="n">
        <v>0.6870000000000001</v>
      </c>
      <c r="AT731" s="14" t="n">
        <v>1.708</v>
      </c>
      <c r="AU731" s="14" t="n">
        <v>0.21</v>
      </c>
      <c r="AV731" s="14" t="n">
        <v>1</v>
      </c>
      <c r="AW731" s="14" t="n">
        <v>0.75</v>
      </c>
      <c r="AX731" s="14" t="n">
        <v>0.132</v>
      </c>
      <c r="AY731" s="14" t="n">
        <v>0.5659999999999999</v>
      </c>
      <c r="AZ731" s="14" t="n">
        <v>1.592</v>
      </c>
      <c r="BA731" s="14" t="n">
        <v>0.21</v>
      </c>
      <c r="BB731" s="14" t="n">
        <v>1</v>
      </c>
      <c r="BC731" s="14" t="n">
        <v>0.513</v>
      </c>
      <c r="BD731" s="14" t="n">
        <v>0.132</v>
      </c>
      <c r="BE731" s="14" t="n">
        <v>0.334</v>
      </c>
      <c r="BF731" s="14" t="n">
        <v>1.025</v>
      </c>
      <c r="BG731" s="14" t="n">
        <v>0.21</v>
      </c>
      <c r="BH731" s="14" t="n">
        <v>1</v>
      </c>
      <c r="BI731" s="14" t="n">
        <v>0.591</v>
      </c>
      <c r="BJ731" s="14" t="n">
        <v>0.132</v>
      </c>
      <c r="BK731" s="14" t="n">
        <v>0.279</v>
      </c>
      <c r="BL731" s="14" t="n">
        <v>1.053</v>
      </c>
      <c r="BM731" s="14" t="n">
        <v>0.21</v>
      </c>
      <c r="BN731" s="14" t="n">
        <v>1</v>
      </c>
      <c r="BO731" s="14" t="n">
        <v>0</v>
      </c>
      <c r="BP731" s="14" t="n">
        <v>0.01</v>
      </c>
      <c r="BQ731" s="14" t="n">
        <v>0.116</v>
      </c>
      <c r="BR731" s="14" t="n">
        <v>0</v>
      </c>
      <c r="BS731" s="14" t="n">
        <v>1</v>
      </c>
      <c r="BT731" s="14" t="n">
        <v>0</v>
      </c>
      <c r="BU731" s="14" t="n">
        <v>0.032</v>
      </c>
      <c r="BV731" s="14" t="n">
        <v>0.262</v>
      </c>
      <c r="BW731" s="14" t="n">
        <v>0.21</v>
      </c>
      <c r="BX731" s="14" t="n">
        <v>1</v>
      </c>
      <c r="BY731" s="14" t="n">
        <v>13.646</v>
      </c>
      <c r="BZ731" s="14" t="n">
        <v>0</v>
      </c>
      <c r="CA731" s="14" t="n">
        <v>13.646</v>
      </c>
      <c r="CB731" s="14" t="n">
        <v>0</v>
      </c>
      <c r="CC731" s="14" t="n">
        <v>82.58799999999999</v>
      </c>
      <c r="CD731" s="14" t="n">
        <v>7.95</v>
      </c>
      <c r="CE731" s="14" t="n">
        <v>82.75700000000001</v>
      </c>
      <c r="CF731" s="14" t="n">
        <v>200.067</v>
      </c>
      <c r="CG731" s="14" t="n">
        <v>0.21</v>
      </c>
      <c r="CH731" s="14" t="n">
        <v>1</v>
      </c>
      <c r="CI731" s="14" t="n">
        <v>0</v>
      </c>
      <c r="CJ731" s="14" t="n">
        <v>0</v>
      </c>
      <c r="CK731" s="14" t="n">
        <v>0</v>
      </c>
      <c r="CL731" s="14" t="n">
        <v>0</v>
      </c>
      <c r="CM731" s="14" t="n">
        <v>0.179</v>
      </c>
      <c r="CN731" s="14" t="n">
        <v>0</v>
      </c>
      <c r="CO731" s="14" t="n">
        <v>0</v>
      </c>
      <c r="CP731" s="14" t="n">
        <v>0</v>
      </c>
      <c r="CQ731" s="14" t="n">
        <v>1.387</v>
      </c>
      <c r="CR731" s="14" t="n">
        <v>0</v>
      </c>
      <c r="CS731" s="14" t="n">
        <v>5.529</v>
      </c>
      <c r="CT731" s="14" t="n">
        <v>5.771</v>
      </c>
      <c r="CU731" s="14" t="n">
        <v>9.494999999999999</v>
      </c>
    </row>
    <row r="732">
      <c r="A732" s="14" t="inlineStr">
        <is>
          <t>LKA2021</t>
        </is>
      </c>
      <c r="B732" s="14" t="inlineStr">
        <is>
          <t>LKA</t>
        </is>
      </c>
      <c r="C732" s="14" t="inlineStr">
        <is>
          <t>LKA</t>
        </is>
      </c>
      <c r="D732" s="14" t="inlineStr">
        <is>
          <t>Sri Lanka</t>
        </is>
      </c>
      <c r="E732" s="14" t="n">
        <v>2021</v>
      </c>
      <c r="F732" s="14" t="n">
        <v>0.08</v>
      </c>
      <c r="G732" s="14" t="n">
        <v>4.606</v>
      </c>
      <c r="H732" s="14" t="n">
        <v>1.116</v>
      </c>
      <c r="I732" s="14" t="n">
        <v>0</v>
      </c>
      <c r="J732" s="14" t="n">
        <v>4.606</v>
      </c>
      <c r="K732" s="14" t="n">
        <v>0</v>
      </c>
      <c r="L732" s="14" t="n">
        <v>1</v>
      </c>
      <c r="M732" s="14" t="n">
        <v>7.724</v>
      </c>
      <c r="N732" s="14" t="n">
        <v>3.348</v>
      </c>
      <c r="O732" s="14" t="n">
        <v>0</v>
      </c>
      <c r="P732" s="14" t="n">
        <v>7.724</v>
      </c>
      <c r="Q732" s="14" t="n">
        <v>0</v>
      </c>
      <c r="R732" s="14" t="n">
        <v>1</v>
      </c>
      <c r="S732" s="14" t="n">
        <v>10.187</v>
      </c>
      <c r="T732" s="14" t="n">
        <v>6.697</v>
      </c>
      <c r="U732" s="14" t="n">
        <v>0</v>
      </c>
      <c r="V732" s="14" t="n">
        <v>11.001</v>
      </c>
      <c r="W732" s="14" t="n">
        <v>0.08</v>
      </c>
      <c r="X732" s="14" t="n">
        <v>1</v>
      </c>
      <c r="Y732" s="14" t="n">
        <v>4.783</v>
      </c>
      <c r="Z732" s="14" t="n">
        <v>0.5590000000000001</v>
      </c>
      <c r="AA732" s="14" t="n">
        <v>0</v>
      </c>
      <c r="AB732" s="14" t="n">
        <v>4.783</v>
      </c>
      <c r="AC732" s="14" t="n">
        <v>0</v>
      </c>
      <c r="AD732" s="14" t="n">
        <v>1</v>
      </c>
      <c r="AE732" s="14" t="n">
        <v>5.926</v>
      </c>
      <c r="AF732" s="14" t="n">
        <v>1.225</v>
      </c>
      <c r="AG732" s="14" t="n">
        <v>0</v>
      </c>
      <c r="AH732" s="14" t="n">
        <v>5.926</v>
      </c>
      <c r="AI732" s="14" t="n">
        <v>0</v>
      </c>
      <c r="AJ732" s="14" t="n">
        <v>1</v>
      </c>
      <c r="AK732" s="14" t="n">
        <v>12.786</v>
      </c>
      <c r="AL732" s="14" t="n">
        <v>6.372</v>
      </c>
      <c r="AM732" s="14" t="n">
        <v>0</v>
      </c>
      <c r="AN732" s="14" t="n">
        <v>13.809</v>
      </c>
      <c r="AO732" s="14" t="n">
        <v>0.08</v>
      </c>
      <c r="AP732" s="14" t="n">
        <v>1</v>
      </c>
      <c r="AQ732" s="14" t="n">
        <v>0.621</v>
      </c>
      <c r="AR732" s="14" t="n">
        <v>0.114</v>
      </c>
      <c r="AS732" s="14" t="n">
        <v>0.137</v>
      </c>
      <c r="AT732" s="14" t="n">
        <v>0.758</v>
      </c>
      <c r="AU732" s="14" t="n">
        <v>0</v>
      </c>
      <c r="AV732" s="14" t="n">
        <v>1</v>
      </c>
      <c r="AW732" s="14" t="n">
        <v>0.593</v>
      </c>
      <c r="AX732" s="14" t="n">
        <v>0.114</v>
      </c>
      <c r="AY732" s="14" t="n">
        <v>0.022</v>
      </c>
      <c r="AZ732" s="14" t="n">
        <v>0.615</v>
      </c>
      <c r="BA732" s="14" t="n">
        <v>0</v>
      </c>
      <c r="BB732" s="14" t="n">
        <v>1</v>
      </c>
      <c r="BC732" s="14" t="n">
        <v>0.44</v>
      </c>
      <c r="BD732" s="14" t="n">
        <v>0.114</v>
      </c>
      <c r="BE732" s="14" t="n">
        <v>0</v>
      </c>
      <c r="BF732" s="14" t="n">
        <v>0.475</v>
      </c>
      <c r="BG732" s="14" t="n">
        <v>0.08</v>
      </c>
      <c r="BH732" s="14" t="n">
        <v>1</v>
      </c>
      <c r="BI732" s="14" t="n">
        <v>0.5600000000000001</v>
      </c>
      <c r="BJ732" s="14" t="n">
        <v>0.114</v>
      </c>
      <c r="BK732" s="14" t="n">
        <v>-0.208</v>
      </c>
      <c r="BL732" s="14" t="n">
        <v>0.352</v>
      </c>
      <c r="BM732" s="14" t="n">
        <v>0</v>
      </c>
      <c r="BN732" s="14" t="n">
        <v>1</v>
      </c>
      <c r="BO732" s="14" t="n">
        <v>0</v>
      </c>
      <c r="BP732" s="14" t="n">
        <v>-0.03</v>
      </c>
      <c r="BQ732" s="14" t="n">
        <v>0.074</v>
      </c>
      <c r="BR732" s="14" t="n">
        <v>0</v>
      </c>
      <c r="BS732" s="14" t="n">
        <v>0.833</v>
      </c>
      <c r="BT732" s="14" t="n">
        <v>0</v>
      </c>
      <c r="BU732" s="14" t="n">
        <v>-0.03</v>
      </c>
      <c r="BV732" s="14" t="n">
        <v>0.075</v>
      </c>
      <c r="BW732" s="14" t="n">
        <v>0</v>
      </c>
      <c r="BX732" s="14" t="n">
        <v>0.833</v>
      </c>
      <c r="BY732" s="14" t="n">
        <v>11.787</v>
      </c>
      <c r="BZ732" s="14" t="n">
        <v>0</v>
      </c>
      <c r="CA732" s="14" t="n">
        <v>11.787</v>
      </c>
      <c r="CB732" s="14" t="n">
        <v>0</v>
      </c>
      <c r="CC732" s="14" t="n">
        <v>81.69499999999999</v>
      </c>
      <c r="CD732" s="14" t="n">
        <v>7.95</v>
      </c>
      <c r="CE732" s="14" t="n">
        <v>-15.969</v>
      </c>
      <c r="CF732" s="14" t="n">
        <v>70.985</v>
      </c>
      <c r="CG732" s="14" t="n">
        <v>0.08</v>
      </c>
      <c r="CH732" s="14" t="n">
        <v>1</v>
      </c>
      <c r="CI732" s="14" t="n">
        <v>0</v>
      </c>
      <c r="CJ732" s="14" t="n">
        <v>0</v>
      </c>
      <c r="CK732" s="14" t="n">
        <v>0</v>
      </c>
      <c r="CL732" s="14" t="n">
        <v>0</v>
      </c>
      <c r="CM732" s="14" t="n">
        <v>0</v>
      </c>
      <c r="CN732" s="14" t="n">
        <v>0</v>
      </c>
      <c r="CO732" s="14" t="n">
        <v>0</v>
      </c>
      <c r="CP732" s="14" t="n">
        <v>0.048</v>
      </c>
      <c r="CQ732" s="14" t="n">
        <v>1.198</v>
      </c>
      <c r="CR732" s="14" t="n">
        <v>0</v>
      </c>
      <c r="CS732" s="14" t="n">
        <v>4.776</v>
      </c>
      <c r="CT732" s="14" t="n">
        <v>3.604</v>
      </c>
      <c r="CU732" s="14" t="n">
        <v>16.843</v>
      </c>
    </row>
    <row r="733">
      <c r="A733" s="14" t="inlineStr">
        <is>
          <t>LKA2022</t>
        </is>
      </c>
      <c r="B733" s="14" t="inlineStr">
        <is>
          <t>LKA</t>
        </is>
      </c>
      <c r="C733" s="14" t="inlineStr">
        <is>
          <t>LKA</t>
        </is>
      </c>
      <c r="D733" s="14" t="inlineStr">
        <is>
          <t>Sri Lanka</t>
        </is>
      </c>
      <c r="E733" s="14" t="n">
        <v>2022</v>
      </c>
      <c r="F733" s="14" t="n">
        <v>0.08</v>
      </c>
      <c r="G733" s="14" t="n">
        <v>8.781000000000001</v>
      </c>
      <c r="H733" s="14" t="n">
        <v>1.234</v>
      </c>
      <c r="I733" s="14" t="n">
        <v>0</v>
      </c>
      <c r="J733" s="14" t="n">
        <v>8.781000000000001</v>
      </c>
      <c r="K733" s="14" t="n">
        <v>0</v>
      </c>
      <c r="L733" s="14" t="n">
        <v>1</v>
      </c>
      <c r="M733" s="14" t="n">
        <v>9.775</v>
      </c>
      <c r="N733" s="14" t="n">
        <v>3.702</v>
      </c>
      <c r="O733" s="14" t="n">
        <v>0</v>
      </c>
      <c r="P733" s="14" t="n">
        <v>9.775</v>
      </c>
      <c r="Q733" s="14" t="n">
        <v>0</v>
      </c>
      <c r="R733" s="14" t="n">
        <v>1</v>
      </c>
      <c r="S733" s="14" t="n">
        <v>14.95</v>
      </c>
      <c r="T733" s="14" t="n">
        <v>7.404</v>
      </c>
      <c r="U733" s="14" t="n">
        <v>0.089</v>
      </c>
      <c r="V733" s="14" t="n">
        <v>16.147</v>
      </c>
      <c r="W733" s="14" t="n">
        <v>0.08</v>
      </c>
      <c r="X733" s="14" t="n">
        <v>1</v>
      </c>
      <c r="Y733" s="14" t="n">
        <v>5.165</v>
      </c>
      <c r="Z733" s="14" t="n">
        <v>0.603</v>
      </c>
      <c r="AA733" s="14" t="n">
        <v>0</v>
      </c>
      <c r="AB733" s="14" t="n">
        <v>5.165</v>
      </c>
      <c r="AC733" s="14" t="n">
        <v>0</v>
      </c>
      <c r="AD733" s="14" t="n">
        <v>1</v>
      </c>
      <c r="AE733" s="14" t="n">
        <v>6.4</v>
      </c>
      <c r="AF733" s="14" t="n">
        <v>1.323</v>
      </c>
      <c r="AG733" s="14" t="n">
        <v>0</v>
      </c>
      <c r="AH733" s="14" t="n">
        <v>6.4</v>
      </c>
      <c r="AI733" s="14" t="n">
        <v>0</v>
      </c>
      <c r="AJ733" s="14" t="n">
        <v>1</v>
      </c>
      <c r="AK733" s="14" t="n">
        <v>13.808</v>
      </c>
      <c r="AL733" s="14" t="n">
        <v>6.881</v>
      </c>
      <c r="AM733" s="14" t="n">
        <v>0.082</v>
      </c>
      <c r="AN733" s="14" t="n">
        <v>14.912</v>
      </c>
      <c r="AO733" s="14" t="n">
        <v>0.08</v>
      </c>
      <c r="AP733" s="14" t="n">
        <v>1</v>
      </c>
      <c r="AQ733" s="14" t="n">
        <v>0.847</v>
      </c>
      <c r="AR733" s="14" t="n">
        <v>0.123</v>
      </c>
      <c r="AS733" s="14" t="n">
        <v>0.313</v>
      </c>
      <c r="AT733" s="14" t="n">
        <v>1.16</v>
      </c>
      <c r="AU733" s="14" t="n">
        <v>0</v>
      </c>
      <c r="AV733" s="14" t="n">
        <v>1</v>
      </c>
      <c r="AW733" s="14" t="n">
        <v>0.947</v>
      </c>
      <c r="AX733" s="14" t="n">
        <v>0.123</v>
      </c>
      <c r="AY733" s="14" t="n">
        <v>0.149</v>
      </c>
      <c r="AZ733" s="14" t="n">
        <v>1.096</v>
      </c>
      <c r="BA733" s="14" t="n">
        <v>0</v>
      </c>
      <c r="BB733" s="14" t="n">
        <v>1</v>
      </c>
      <c r="BC733" s="14" t="n">
        <v>0.589</v>
      </c>
      <c r="BD733" s="14" t="n">
        <v>0.123</v>
      </c>
      <c r="BE733" s="14" t="n">
        <v>0.003</v>
      </c>
      <c r="BF733" s="14" t="n">
        <v>0.636</v>
      </c>
      <c r="BG733" s="14" t="n">
        <v>0.08</v>
      </c>
      <c r="BH733" s="14" t="n">
        <v>1</v>
      </c>
      <c r="BI733" s="14" t="n">
        <v>0.6889999999999999</v>
      </c>
      <c r="BJ733" s="14" t="n">
        <v>0.123</v>
      </c>
      <c r="BK733" s="14" t="n">
        <v>-0.095</v>
      </c>
      <c r="BL733" s="14" t="n">
        <v>0.594</v>
      </c>
      <c r="BM733" s="14" t="n">
        <v>0</v>
      </c>
      <c r="BN733" s="14" t="n">
        <v>1</v>
      </c>
      <c r="BO733" s="14" t="n">
        <v>0</v>
      </c>
      <c r="BP733" s="14" t="n">
        <v>-0.099</v>
      </c>
      <c r="BQ733" s="14" t="n">
        <v>0.06900000000000001</v>
      </c>
      <c r="BR733" s="14" t="n">
        <v>0</v>
      </c>
      <c r="BS733" s="14" t="n">
        <v>0.833</v>
      </c>
      <c r="BT733" s="14" t="n">
        <v>0</v>
      </c>
      <c r="BU733" s="14" t="n">
        <v>-0.099</v>
      </c>
      <c r="BV733" s="14" t="n">
        <v>0.075</v>
      </c>
      <c r="BW733" s="14" t="n">
        <v>0</v>
      </c>
      <c r="BX733" s="14" t="n">
        <v>0.833</v>
      </c>
      <c r="BY733" s="14" t="n">
        <v>12.729</v>
      </c>
      <c r="BZ733" s="14" t="n">
        <v>0</v>
      </c>
      <c r="CA733" s="14" t="n">
        <v>12.729</v>
      </c>
      <c r="CB733" s="14" t="n">
        <v>0</v>
      </c>
      <c r="CC733" s="14" t="n">
        <v>102.477</v>
      </c>
      <c r="CD733" s="14" t="n">
        <v>7.95</v>
      </c>
      <c r="CE733" s="14" t="n">
        <v>30.002</v>
      </c>
      <c r="CF733" s="14" t="n">
        <v>143.077</v>
      </c>
      <c r="CG733" s="14" t="n">
        <v>0.08</v>
      </c>
      <c r="CH733" s="14" t="n">
        <v>1</v>
      </c>
      <c r="CI733" s="14" t="n">
        <v>0</v>
      </c>
      <c r="CJ733" s="14" t="n">
        <v>0</v>
      </c>
      <c r="CK733" s="14" t="n">
        <v>0</v>
      </c>
      <c r="CL733" s="14" t="n">
        <v>0</v>
      </c>
      <c r="CM733" s="14" t="n">
        <v>0</v>
      </c>
      <c r="CN733" s="14" t="n">
        <v>0</v>
      </c>
      <c r="CO733" s="14" t="n">
        <v>0</v>
      </c>
      <c r="CP733" s="14" t="n">
        <v>0.001</v>
      </c>
      <c r="CQ733" s="14" t="n">
        <v>1.294</v>
      </c>
      <c r="CR733" s="14" t="n">
        <v>0</v>
      </c>
      <c r="CS733" s="14" t="n">
        <v>5.158</v>
      </c>
      <c r="CT733" s="14" t="n">
        <v>7.554</v>
      </c>
      <c r="CU733" s="14" t="n">
        <v>30.149</v>
      </c>
    </row>
    <row r="734">
      <c r="A734" s="14" t="inlineStr">
        <is>
          <t>LKA2023</t>
        </is>
      </c>
      <c r="B734" s="14" t="inlineStr">
        <is>
          <t>LKA</t>
        </is>
      </c>
      <c r="C734" s="14" t="inlineStr">
        <is>
          <t>LKA</t>
        </is>
      </c>
      <c r="D734" s="14" t="inlineStr">
        <is>
          <t>Sri Lanka</t>
        </is>
      </c>
      <c r="E734" s="14" t="n">
        <v>2023</v>
      </c>
      <c r="F734" s="14" t="n">
        <v>0.08</v>
      </c>
      <c r="G734" s="14" t="n">
        <v>5.641</v>
      </c>
      <c r="H734" s="14" t="n">
        <v>1.264</v>
      </c>
      <c r="I734" s="14" t="n">
        <v>0</v>
      </c>
      <c r="J734" s="14" t="n">
        <v>5.641</v>
      </c>
      <c r="K734" s="14" t="n">
        <v>0</v>
      </c>
      <c r="L734" s="14" t="n">
        <v>1</v>
      </c>
      <c r="M734" s="14" t="n">
        <v>7.729</v>
      </c>
      <c r="N734" s="14" t="n">
        <v>3.791</v>
      </c>
      <c r="O734" s="14" t="n">
        <v>0</v>
      </c>
      <c r="P734" s="14" t="n">
        <v>7.729</v>
      </c>
      <c r="Q734" s="14" t="n">
        <v>0</v>
      </c>
      <c r="R734" s="14" t="n">
        <v>1</v>
      </c>
      <c r="S734" s="14" t="n">
        <v>11.96</v>
      </c>
      <c r="T734" s="14" t="n">
        <v>7.582</v>
      </c>
      <c r="U734" s="14" t="n">
        <v>0.106</v>
      </c>
      <c r="V734" s="14" t="n">
        <v>12.916</v>
      </c>
      <c r="W734" s="14" t="n">
        <v>0.08</v>
      </c>
      <c r="X734" s="14" t="n">
        <v>1</v>
      </c>
      <c r="Y734" s="14" t="n">
        <v>5.378</v>
      </c>
      <c r="Z734" s="14" t="n">
        <v>0.628</v>
      </c>
      <c r="AA734" s="14" t="n">
        <v>0</v>
      </c>
      <c r="AB734" s="14" t="n">
        <v>5.378</v>
      </c>
      <c r="AC734" s="14" t="n">
        <v>0</v>
      </c>
      <c r="AD734" s="14" t="n">
        <v>1</v>
      </c>
      <c r="AE734" s="14" t="n">
        <v>6.664</v>
      </c>
      <c r="AF734" s="14" t="n">
        <v>1.378</v>
      </c>
      <c r="AG734" s="14" t="n">
        <v>0</v>
      </c>
      <c r="AH734" s="14" t="n">
        <v>6.664</v>
      </c>
      <c r="AI734" s="14" t="n">
        <v>0</v>
      </c>
      <c r="AJ734" s="14" t="n">
        <v>1</v>
      </c>
      <c r="AK734" s="14" t="n">
        <v>14.378</v>
      </c>
      <c r="AL734" s="14" t="n">
        <v>7.165</v>
      </c>
      <c r="AM734" s="14" t="n">
        <v>0.127</v>
      </c>
      <c r="AN734" s="14" t="n">
        <v>15.528</v>
      </c>
      <c r="AO734" s="14" t="n">
        <v>0.08</v>
      </c>
      <c r="AP734" s="14" t="n">
        <v>1</v>
      </c>
      <c r="AQ734" s="14" t="n">
        <v>0.749</v>
      </c>
      <c r="AR734" s="14" t="n">
        <v>0.129</v>
      </c>
      <c r="AS734" s="14" t="n">
        <v>0.409</v>
      </c>
      <c r="AT734" s="14" t="n">
        <v>1.158</v>
      </c>
      <c r="AU734" s="14" t="n">
        <v>0</v>
      </c>
      <c r="AV734" s="14" t="n">
        <v>1</v>
      </c>
      <c r="AW734" s="14" t="n">
        <v>0.783</v>
      </c>
      <c r="AX734" s="14" t="n">
        <v>0.129</v>
      </c>
      <c r="AY734" s="14" t="n">
        <v>0.355</v>
      </c>
      <c r="AZ734" s="14" t="n">
        <v>1.138</v>
      </c>
      <c r="BA734" s="14" t="n">
        <v>0</v>
      </c>
      <c r="BB734" s="14" t="n">
        <v>1</v>
      </c>
      <c r="BC734" s="14" t="n">
        <v>0.527</v>
      </c>
      <c r="BD734" s="14" t="n">
        <v>0.129</v>
      </c>
      <c r="BE734" s="14" t="n">
        <v>0.005</v>
      </c>
      <c r="BF734" s="14" t="n">
        <v>0.57</v>
      </c>
      <c r="BG734" s="14" t="n">
        <v>0.08</v>
      </c>
      <c r="BH734" s="14" t="n">
        <v>1</v>
      </c>
      <c r="BI734" s="14" t="n">
        <v>0.64</v>
      </c>
      <c r="BJ734" s="14" t="n">
        <v>0.129</v>
      </c>
      <c r="BK734" s="14" t="n">
        <v>0.168</v>
      </c>
      <c r="BL734" s="14" t="n">
        <v>0.8080000000000001</v>
      </c>
      <c r="BM734" s="14" t="n">
        <v>0</v>
      </c>
      <c r="BN734" s="14" t="n">
        <v>1</v>
      </c>
      <c r="BO734" s="14" t="n">
        <v>0</v>
      </c>
      <c r="BP734" s="14" t="n">
        <v>-0.042</v>
      </c>
      <c r="BQ734" s="14" t="n">
        <v>0.068</v>
      </c>
      <c r="BR734" s="14" t="n">
        <v>0</v>
      </c>
      <c r="BS734" s="14" t="n">
        <v>0.833</v>
      </c>
      <c r="BT734" s="14" t="n">
        <v>0</v>
      </c>
      <c r="BU734" s="14" t="n">
        <v>-0.042</v>
      </c>
      <c r="BV734" s="14" t="n">
        <v>0.074</v>
      </c>
      <c r="BW734" s="14" t="n">
        <v>0</v>
      </c>
      <c r="BX734" s="14" t="n">
        <v>0.833</v>
      </c>
      <c r="BY734" s="14" t="n">
        <v>13.254</v>
      </c>
      <c r="BZ734" s="14" t="n">
        <v>0</v>
      </c>
      <c r="CA734" s="14" t="n">
        <v>13.254</v>
      </c>
      <c r="CB734" s="14" t="n">
        <v>0</v>
      </c>
      <c r="CC734" s="14" t="n">
        <v>87.07899999999999</v>
      </c>
      <c r="CD734" s="14" t="n">
        <v>7.95</v>
      </c>
      <c r="CE734" s="14" t="n">
        <v>15.299</v>
      </c>
      <c r="CF734" s="14" t="n">
        <v>110.568</v>
      </c>
      <c r="CG734" s="14" t="n">
        <v>0.08</v>
      </c>
      <c r="CH734" s="14" t="n">
        <v>1</v>
      </c>
      <c r="CI734" s="14" t="n">
        <v>0</v>
      </c>
      <c r="CJ734" s="14" t="n">
        <v>0</v>
      </c>
      <c r="CK734" s="14" t="n">
        <v>0</v>
      </c>
      <c r="CL734" s="14" t="n">
        <v>0</v>
      </c>
      <c r="CM734" s="14" t="n">
        <v>0</v>
      </c>
      <c r="CN734" s="14" t="n">
        <v>0</v>
      </c>
      <c r="CO734" s="14" t="n">
        <v>0</v>
      </c>
      <c r="CP734" s="14" t="n">
        <v>0.034</v>
      </c>
      <c r="CQ734" s="14" t="n">
        <v>1.348</v>
      </c>
      <c r="CR734" s="14" t="n">
        <v>0</v>
      </c>
      <c r="CS734" s="14" t="n">
        <v>5.37</v>
      </c>
      <c r="CT734" s="14" t="n">
        <v>4.484</v>
      </c>
      <c r="CU734" s="14" t="n">
        <v>12.392</v>
      </c>
    </row>
    <row r="735">
      <c r="A735" s="14" t="inlineStr">
        <is>
          <t>LKA2024</t>
        </is>
      </c>
      <c r="B735" s="14" t="inlineStr">
        <is>
          <t>LKA</t>
        </is>
      </c>
      <c r="C735" s="14" t="inlineStr">
        <is>
          <t>LKA</t>
        </is>
      </c>
      <c r="D735" s="14" t="inlineStr">
        <is>
          <t>Sri Lanka</t>
        </is>
      </c>
      <c r="E735" s="14" t="n">
        <v>2024</v>
      </c>
      <c r="F735" s="14" t="n">
        <v>0.08</v>
      </c>
      <c r="G735" s="14" t="n">
        <v>4.738</v>
      </c>
      <c r="H735" s="14" t="n">
        <v>1.301</v>
      </c>
      <c r="I735" s="14" t="n">
        <v>0</v>
      </c>
      <c r="J735" s="14" t="n">
        <v>4.738</v>
      </c>
      <c r="K735" s="14" t="n">
        <v>0</v>
      </c>
      <c r="L735" s="14" t="n">
        <v>1</v>
      </c>
      <c r="M735" s="14" t="n">
        <v>6.996</v>
      </c>
      <c r="N735" s="14" t="n">
        <v>3.903</v>
      </c>
      <c r="O735" s="14" t="n">
        <v>0</v>
      </c>
      <c r="P735" s="14" t="n">
        <v>6.996</v>
      </c>
      <c r="Q735" s="14" t="n">
        <v>0</v>
      </c>
      <c r="R735" s="14" t="n">
        <v>1</v>
      </c>
      <c r="S735" s="14" t="n">
        <v>11.243</v>
      </c>
      <c r="T735" s="14" t="n">
        <v>7.806</v>
      </c>
      <c r="U735" s="14" t="n">
        <v>0.123</v>
      </c>
      <c r="V735" s="14" t="n">
        <v>12.142</v>
      </c>
      <c r="W735" s="14" t="n">
        <v>0.08</v>
      </c>
      <c r="X735" s="14" t="n">
        <v>1</v>
      </c>
      <c r="Y735" s="14" t="n">
        <v>5.537</v>
      </c>
      <c r="Z735" s="14" t="n">
        <v>0.647</v>
      </c>
      <c r="AA735" s="14" t="n">
        <v>0</v>
      </c>
      <c r="AB735" s="14" t="n">
        <v>5.537</v>
      </c>
      <c r="AC735" s="14" t="n">
        <v>0</v>
      </c>
      <c r="AD735" s="14" t="n">
        <v>1</v>
      </c>
      <c r="AE735" s="14" t="n">
        <v>6.861</v>
      </c>
      <c r="AF735" s="14" t="n">
        <v>1.419</v>
      </c>
      <c r="AG735" s="14" t="n">
        <v>0</v>
      </c>
      <c r="AH735" s="14" t="n">
        <v>6.861</v>
      </c>
      <c r="AI735" s="14" t="n">
        <v>0</v>
      </c>
      <c r="AJ735" s="14" t="n">
        <v>1</v>
      </c>
      <c r="AK735" s="14" t="n">
        <v>14.802</v>
      </c>
      <c r="AL735" s="14" t="n">
        <v>7.377</v>
      </c>
      <c r="AM735" s="14" t="n">
        <v>0.161</v>
      </c>
      <c r="AN735" s="14" t="n">
        <v>15.986</v>
      </c>
      <c r="AO735" s="14" t="n">
        <v>0.08</v>
      </c>
      <c r="AP735" s="14" t="n">
        <v>1</v>
      </c>
      <c r="AQ735" s="14" t="n">
        <v>0.72</v>
      </c>
      <c r="AR735" s="14" t="n">
        <v>0.132</v>
      </c>
      <c r="AS735" s="14" t="n">
        <v>0.463</v>
      </c>
      <c r="AT735" s="14" t="n">
        <v>1.183</v>
      </c>
      <c r="AU735" s="14" t="n">
        <v>0</v>
      </c>
      <c r="AV735" s="14" t="n">
        <v>1</v>
      </c>
      <c r="AW735" s="14" t="n">
        <v>0.734</v>
      </c>
      <c r="AX735" s="14" t="n">
        <v>0.132</v>
      </c>
      <c r="AY735" s="14" t="n">
        <v>0.393</v>
      </c>
      <c r="AZ735" s="14" t="n">
        <v>1.127</v>
      </c>
      <c r="BA735" s="14" t="n">
        <v>0</v>
      </c>
      <c r="BB735" s="14" t="n">
        <v>1</v>
      </c>
      <c r="BC735" s="14" t="n">
        <v>0.51</v>
      </c>
      <c r="BD735" s="14" t="n">
        <v>0.132</v>
      </c>
      <c r="BE735" s="14" t="n">
        <v>0.006</v>
      </c>
      <c r="BF735" s="14" t="n">
        <v>0.551</v>
      </c>
      <c r="BG735" s="14" t="n">
        <v>0.08</v>
      </c>
      <c r="BH735" s="14" t="n">
        <v>1</v>
      </c>
      <c r="BI735" s="14" t="n">
        <v>0.652</v>
      </c>
      <c r="BJ735" s="14" t="n">
        <v>0.132</v>
      </c>
      <c r="BK735" s="14" t="n">
        <v>-0.027</v>
      </c>
      <c r="BL735" s="14" t="n">
        <v>0.625</v>
      </c>
      <c r="BM735" s="14" t="n">
        <v>0</v>
      </c>
      <c r="BN735" s="14" t="n">
        <v>1</v>
      </c>
      <c r="BO735" s="14" t="n">
        <v>0</v>
      </c>
      <c r="BP735" s="14" t="n">
        <v>-0.044</v>
      </c>
      <c r="BQ735" s="14" t="n">
        <v>0.095</v>
      </c>
      <c r="BR735" s="14" t="n">
        <v>0</v>
      </c>
      <c r="BS735" s="14" t="n">
        <v>0.833</v>
      </c>
      <c r="BT735" s="14" t="n">
        <v>0</v>
      </c>
      <c r="BU735" s="14" t="n">
        <v>-0.044</v>
      </c>
      <c r="BV735" s="14" t="n">
        <v>0.094</v>
      </c>
      <c r="BW735" s="14" t="n">
        <v>0</v>
      </c>
      <c r="BX735" s="14" t="n">
        <v>0.833</v>
      </c>
      <c r="BY735" s="14" t="n">
        <v>13.646</v>
      </c>
      <c r="BZ735" s="14" t="n">
        <v>0</v>
      </c>
      <c r="CA735" s="14" t="n">
        <v>13.646</v>
      </c>
      <c r="CB735" s="14" t="n">
        <v>0</v>
      </c>
      <c r="CC735" s="14" t="n">
        <v>86.38500000000001</v>
      </c>
      <c r="CD735" s="14" t="n">
        <v>7.95</v>
      </c>
      <c r="CE735" s="14" t="n">
        <v>3.675</v>
      </c>
      <c r="CF735" s="14" t="n">
        <v>97.26600000000001</v>
      </c>
      <c r="CG735" s="14" t="n">
        <v>0.08</v>
      </c>
      <c r="CH735" s="14" t="n">
        <v>1</v>
      </c>
      <c r="CI735" s="14" t="n">
        <v>0</v>
      </c>
      <c r="CJ735" s="14" t="n">
        <v>0</v>
      </c>
      <c r="CK735" s="14" t="n">
        <v>0</v>
      </c>
      <c r="CL735" s="14" t="n">
        <v>0</v>
      </c>
      <c r="CM735" s="14" t="n">
        <v>0</v>
      </c>
      <c r="CN735" s="14" t="n">
        <v>0</v>
      </c>
      <c r="CO735" s="14" t="n">
        <v>0</v>
      </c>
      <c r="CP735" s="14" t="n">
        <v>0.034</v>
      </c>
      <c r="CQ735" s="14" t="n">
        <v>1.387</v>
      </c>
      <c r="CR735" s="14" t="n">
        <v>0</v>
      </c>
      <c r="CS735" s="14" t="n">
        <v>5.529</v>
      </c>
      <c r="CT735" s="14" t="n">
        <v>3.509</v>
      </c>
      <c r="CU735" s="14" t="n">
        <v>10.792</v>
      </c>
    </row>
    <row r="736">
      <c r="A736" s="14" t="inlineStr">
        <is>
          <t>KNA2021</t>
        </is>
      </c>
      <c r="B736" s="14" t="inlineStr">
        <is>
          <t>KNA</t>
        </is>
      </c>
      <c r="C736" s="14" t="inlineStr">
        <is>
          <t>KNA</t>
        </is>
      </c>
      <c r="D736" s="14" t="inlineStr">
        <is>
          <t>St. Kitts and Nevis</t>
        </is>
      </c>
      <c r="E736" s="14" t="n">
        <v>2021</v>
      </c>
      <c r="F736" s="14" t="n">
        <v>0.17</v>
      </c>
      <c r="G736" s="14" t="n">
        <v>5.897</v>
      </c>
      <c r="H736" s="14" t="n">
        <v>1.143</v>
      </c>
      <c r="I736" s="14" t="n">
        <v>0</v>
      </c>
      <c r="J736" s="14" t="n">
        <v>5.897</v>
      </c>
      <c r="K736" s="14" t="n">
        <v>0</v>
      </c>
      <c r="L736" s="14" t="n">
        <v>1</v>
      </c>
      <c r="M736" s="14" t="n">
        <v>7.964</v>
      </c>
      <c r="N736" s="14" t="n">
        <v>3.43</v>
      </c>
      <c r="O736" s="14" t="n">
        <v>0</v>
      </c>
      <c r="P736" s="14" t="n">
        <v>7.964</v>
      </c>
      <c r="Q736" s="14" t="n">
        <v>0</v>
      </c>
      <c r="R736" s="14" t="n">
        <v>1</v>
      </c>
      <c r="S736" s="14" t="n">
        <v>11.613</v>
      </c>
      <c r="T736" s="14" t="n">
        <v>6.86</v>
      </c>
      <c r="U736" s="14" t="n">
        <v>0</v>
      </c>
      <c r="V736" s="14" t="n">
        <v>13.588</v>
      </c>
      <c r="W736" s="14" t="n">
        <v>0.17</v>
      </c>
      <c r="X736" s="14" t="n">
        <v>1</v>
      </c>
      <c r="Y736" s="14" t="n">
        <v>17.127</v>
      </c>
      <c r="Z736" s="14" t="n">
        <v>2.304</v>
      </c>
      <c r="AA736" s="14" t="n">
        <v>0</v>
      </c>
      <c r="AB736" s="14" t="n">
        <v>17.127</v>
      </c>
      <c r="AC736" s="14" t="n">
        <v>0</v>
      </c>
      <c r="AD736" s="14" t="n">
        <v>1</v>
      </c>
      <c r="AE736" s="14" t="n">
        <v>18.27</v>
      </c>
      <c r="AF736" s="14" t="n">
        <v>4.278</v>
      </c>
      <c r="AG736" s="14" t="n">
        <v>0</v>
      </c>
      <c r="AH736" s="14" t="n">
        <v>18.27</v>
      </c>
      <c r="AI736" s="14" t="n">
        <v>0</v>
      </c>
      <c r="AJ736" s="14" t="n">
        <v>1</v>
      </c>
      <c r="AK736" s="14" t="n">
        <v>25.13</v>
      </c>
      <c r="AL736" s="14" t="n">
        <v>13.503</v>
      </c>
      <c r="AM736" s="14" t="n">
        <v>0</v>
      </c>
      <c r="AN736" s="14" t="n">
        <v>29.402</v>
      </c>
      <c r="AO736" s="14" t="n">
        <v>0.17</v>
      </c>
      <c r="AP736" s="14" t="n">
        <v>1</v>
      </c>
      <c r="AQ736" s="14" t="n">
        <v>0.649</v>
      </c>
      <c r="AR736" s="14" t="n">
        <v>0.114</v>
      </c>
      <c r="AS736" s="14" t="n">
        <v>0</v>
      </c>
      <c r="AT736" s="14" t="n">
        <v>0.759</v>
      </c>
      <c r="AU736" s="14" t="n">
        <v>0.17</v>
      </c>
      <c r="AV736" s="14" t="n">
        <v>1</v>
      </c>
      <c r="AW736" s="14" t="n">
        <v>0.577</v>
      </c>
      <c r="AX736" s="14" t="n">
        <v>0.114</v>
      </c>
      <c r="AY736" s="14" t="n">
        <v>0</v>
      </c>
      <c r="AZ736" s="14" t="n">
        <v>0.675</v>
      </c>
      <c r="BA736" s="14" t="n">
        <v>0.17</v>
      </c>
      <c r="BB736" s="14" t="n">
        <v>1</v>
      </c>
      <c r="BC736" s="14" t="n">
        <v>0.458</v>
      </c>
      <c r="BD736" s="14" t="n">
        <v>0.114</v>
      </c>
      <c r="BE736" s="14" t="n">
        <v>0</v>
      </c>
      <c r="BF736" s="14" t="n">
        <v>0.536</v>
      </c>
      <c r="BG736" s="14" t="n">
        <v>0.17</v>
      </c>
      <c r="BH736" s="14" t="n">
        <v>1</v>
      </c>
      <c r="BI736" s="14" t="n">
        <v>0.491</v>
      </c>
      <c r="BJ736" s="14" t="n">
        <v>0.114</v>
      </c>
      <c r="BK736" s="14" t="n">
        <v>0</v>
      </c>
      <c r="BL736" s="14" t="n">
        <v>0.575</v>
      </c>
      <c r="BM736" s="14" t="n">
        <v>0.17</v>
      </c>
      <c r="BN736" s="14" t="n">
        <v>1</v>
      </c>
      <c r="BO736" s="14" t="n">
        <v>0</v>
      </c>
      <c r="BP736" s="14" t="n">
        <v>0</v>
      </c>
      <c r="BQ736" s="14" t="n">
        <v>0</v>
      </c>
      <c r="BR736" s="14" t="n">
        <v>0</v>
      </c>
      <c r="BS736" s="14" t="n">
        <v>1</v>
      </c>
      <c r="BT736" s="14" t="n">
        <v>0</v>
      </c>
      <c r="BU736" s="14" t="n">
        <v>0</v>
      </c>
      <c r="BV736" s="14" t="n">
        <v>0</v>
      </c>
      <c r="BW736" s="14" t="n">
        <v>0.17</v>
      </c>
      <c r="BX736" s="14" t="n">
        <v>1</v>
      </c>
      <c r="BY736" s="14" t="n">
        <v>11.787</v>
      </c>
      <c r="BZ736" s="14" t="n">
        <v>0</v>
      </c>
      <c r="CA736" s="14" t="n">
        <v>11.787</v>
      </c>
      <c r="CB736" s="14" t="n">
        <v>0</v>
      </c>
      <c r="CC736" s="14" t="n">
        <v>78.125</v>
      </c>
      <c r="CD736" s="14" t="n">
        <v>7.95</v>
      </c>
      <c r="CE736" s="14" t="n">
        <v>0</v>
      </c>
      <c r="CF736" s="14" t="n">
        <v>91.40600000000001</v>
      </c>
      <c r="CG736" s="14" t="n">
        <v>0.17</v>
      </c>
      <c r="CH736" s="14" t="n">
        <v>1</v>
      </c>
      <c r="CI736" s="14" t="n">
        <v>0</v>
      </c>
      <c r="CJ736" s="14" t="n">
        <v>0</v>
      </c>
      <c r="CK736" s="14" t="n">
        <v>0</v>
      </c>
      <c r="CL736" s="14" t="n">
        <v>0</v>
      </c>
      <c r="CM736" s="14" t="n">
        <v>0</v>
      </c>
      <c r="CN736" s="14" t="n">
        <v>0</v>
      </c>
      <c r="CO736" s="14" t="n">
        <v>0</v>
      </c>
      <c r="CP736" s="14" t="n">
        <v>0</v>
      </c>
      <c r="CQ736" s="14" t="n">
        <v>1.198</v>
      </c>
      <c r="CR736" s="14" t="n">
        <v>0</v>
      </c>
      <c r="CS736" s="14" t="n">
        <v>4.776</v>
      </c>
      <c r="CT736" s="14" t="n">
        <v>4.753</v>
      </c>
      <c r="CU736" s="14" t="n">
        <v>15.983</v>
      </c>
    </row>
    <row r="737">
      <c r="A737" s="14" t="inlineStr">
        <is>
          <t>KNA2022</t>
        </is>
      </c>
      <c r="B737" s="14" t="inlineStr">
        <is>
          <t>KNA</t>
        </is>
      </c>
      <c r="C737" s="14" t="inlineStr">
        <is>
          <t>KNA</t>
        </is>
      </c>
      <c r="D737" s="14" t="inlineStr">
        <is>
          <t>St. Kitts and Nevis</t>
        </is>
      </c>
      <c r="E737" s="14" t="n">
        <v>2022</v>
      </c>
      <c r="F737" s="14" t="n">
        <v>0.17</v>
      </c>
      <c r="G737" s="14" t="n">
        <v>11.72</v>
      </c>
      <c r="H737" s="14" t="n">
        <v>1.235</v>
      </c>
      <c r="I737" s="14" t="n">
        <v>0</v>
      </c>
      <c r="J737" s="14" t="n">
        <v>11.72</v>
      </c>
      <c r="K737" s="14" t="n">
        <v>0</v>
      </c>
      <c r="L737" s="14" t="n">
        <v>1</v>
      </c>
      <c r="M737" s="14" t="n">
        <v>9.782999999999999</v>
      </c>
      <c r="N737" s="14" t="n">
        <v>3.704</v>
      </c>
      <c r="O737" s="14" t="n">
        <v>0</v>
      </c>
      <c r="P737" s="14" t="n">
        <v>9.782999999999999</v>
      </c>
      <c r="Q737" s="14" t="n">
        <v>0</v>
      </c>
      <c r="R737" s="14" t="n">
        <v>1</v>
      </c>
      <c r="S737" s="14" t="n">
        <v>17.893</v>
      </c>
      <c r="T737" s="14" t="n">
        <v>7.408</v>
      </c>
      <c r="U737" s="14" t="n">
        <v>0.225</v>
      </c>
      <c r="V737" s="14" t="n">
        <v>20.935</v>
      </c>
      <c r="W737" s="14" t="n">
        <v>0.17</v>
      </c>
      <c r="X737" s="14" t="n">
        <v>1</v>
      </c>
      <c r="Y737" s="14" t="n">
        <v>30.728</v>
      </c>
      <c r="Z737" s="14" t="n">
        <v>4.133</v>
      </c>
      <c r="AA737" s="14" t="n">
        <v>0</v>
      </c>
      <c r="AB737" s="14" t="n">
        <v>30.728</v>
      </c>
      <c r="AC737" s="14" t="n">
        <v>0</v>
      </c>
      <c r="AD737" s="14" t="n">
        <v>1</v>
      </c>
      <c r="AE737" s="14" t="n">
        <v>31.963</v>
      </c>
      <c r="AF737" s="14" t="n">
        <v>7.485</v>
      </c>
      <c r="AG737" s="14" t="n">
        <v>0</v>
      </c>
      <c r="AH737" s="14" t="n">
        <v>31.963</v>
      </c>
      <c r="AI737" s="14" t="n">
        <v>0</v>
      </c>
      <c r="AJ737" s="14" t="n">
        <v>1</v>
      </c>
      <c r="AK737" s="14" t="n">
        <v>39.371</v>
      </c>
      <c r="AL737" s="14" t="n">
        <v>21.155</v>
      </c>
      <c r="AM737" s="14" t="n">
        <v>0.495</v>
      </c>
      <c r="AN737" s="14" t="n">
        <v>46.064</v>
      </c>
      <c r="AO737" s="14" t="n">
        <v>0.17</v>
      </c>
      <c r="AP737" s="14" t="n">
        <v>1</v>
      </c>
      <c r="AQ737" s="14" t="n">
        <v>0.896</v>
      </c>
      <c r="AR737" s="14" t="n">
        <v>0.123</v>
      </c>
      <c r="AS737" s="14" t="n">
        <v>0.011</v>
      </c>
      <c r="AT737" s="14" t="n">
        <v>1.048</v>
      </c>
      <c r="AU737" s="14" t="n">
        <v>0.17</v>
      </c>
      <c r="AV737" s="14" t="n">
        <v>1</v>
      </c>
      <c r="AW737" s="14" t="n">
        <v>0.89</v>
      </c>
      <c r="AX737" s="14" t="n">
        <v>0.123</v>
      </c>
      <c r="AY737" s="14" t="n">
        <v>0.011</v>
      </c>
      <c r="AZ737" s="14" t="n">
        <v>1.041</v>
      </c>
      <c r="BA737" s="14" t="n">
        <v>0.17</v>
      </c>
      <c r="BB737" s="14" t="n">
        <v>1</v>
      </c>
      <c r="BC737" s="14" t="n">
        <v>0.62</v>
      </c>
      <c r="BD737" s="14" t="n">
        <v>0.123</v>
      </c>
      <c r="BE737" s="14" t="n">
        <v>0.008</v>
      </c>
      <c r="BF737" s="14" t="n">
        <v>0.726</v>
      </c>
      <c r="BG737" s="14" t="n">
        <v>0.17</v>
      </c>
      <c r="BH737" s="14" t="n">
        <v>1</v>
      </c>
      <c r="BI737" s="14" t="n">
        <v>0.608</v>
      </c>
      <c r="BJ737" s="14" t="n">
        <v>0.123</v>
      </c>
      <c r="BK737" s="14" t="n">
        <v>0.008</v>
      </c>
      <c r="BL737" s="14" t="n">
        <v>0.711</v>
      </c>
      <c r="BM737" s="14" t="n">
        <v>0.17</v>
      </c>
      <c r="BN737" s="14" t="n">
        <v>1</v>
      </c>
      <c r="BO737" s="14" t="n">
        <v>0</v>
      </c>
      <c r="BP737" s="14" t="n">
        <v>0</v>
      </c>
      <c r="BQ737" s="14" t="n">
        <v>0</v>
      </c>
      <c r="BR737" s="14" t="n">
        <v>0</v>
      </c>
      <c r="BS737" s="14" t="n">
        <v>1</v>
      </c>
      <c r="BT737" s="14" t="n">
        <v>0</v>
      </c>
      <c r="BU737" s="14" t="n">
        <v>0</v>
      </c>
      <c r="BV737" s="14" t="n">
        <v>0</v>
      </c>
      <c r="BW737" s="14" t="n">
        <v>0.17</v>
      </c>
      <c r="BX737" s="14" t="n">
        <v>1</v>
      </c>
      <c r="BY737" s="14" t="n">
        <v>12.729</v>
      </c>
      <c r="BZ737" s="14" t="n">
        <v>0</v>
      </c>
      <c r="CA737" s="14" t="n">
        <v>12.729</v>
      </c>
      <c r="CB737" s="14" t="n">
        <v>0</v>
      </c>
      <c r="CC737" s="14" t="n">
        <v>97.90000000000001</v>
      </c>
      <c r="CD737" s="14" t="n">
        <v>7.95</v>
      </c>
      <c r="CE737" s="14" t="n">
        <v>1.232</v>
      </c>
      <c r="CF737" s="14" t="n">
        <v>114.543</v>
      </c>
      <c r="CG737" s="14" t="n">
        <v>0.17</v>
      </c>
      <c r="CH737" s="14" t="n">
        <v>1</v>
      </c>
      <c r="CI737" s="14" t="n">
        <v>0</v>
      </c>
      <c r="CJ737" s="14" t="n">
        <v>0</v>
      </c>
      <c r="CK737" s="14" t="n">
        <v>0</v>
      </c>
      <c r="CL737" s="14" t="n">
        <v>0</v>
      </c>
      <c r="CM737" s="14" t="n">
        <v>0</v>
      </c>
      <c r="CN737" s="14" t="n">
        <v>0</v>
      </c>
      <c r="CO737" s="14" t="n">
        <v>0</v>
      </c>
      <c r="CP737" s="14" t="n">
        <v>0</v>
      </c>
      <c r="CQ737" s="14" t="n">
        <v>1.294</v>
      </c>
      <c r="CR737" s="14" t="n">
        <v>0</v>
      </c>
      <c r="CS737" s="14" t="n">
        <v>5.158</v>
      </c>
      <c r="CT737" s="14" t="n">
        <v>10.485</v>
      </c>
      <c r="CU737" s="14" t="n">
        <v>29.494</v>
      </c>
    </row>
    <row r="738">
      <c r="A738" s="14" t="inlineStr">
        <is>
          <t>KNA2023</t>
        </is>
      </c>
      <c r="B738" s="14" t="inlineStr">
        <is>
          <t>KNA</t>
        </is>
      </c>
      <c r="C738" s="14" t="inlineStr">
        <is>
          <t>KNA</t>
        </is>
      </c>
      <c r="D738" s="14" t="inlineStr">
        <is>
          <t>St. Kitts and Nevis</t>
        </is>
      </c>
      <c r="E738" s="14" t="n">
        <v>2023</v>
      </c>
      <c r="F738" s="14" t="n">
        <v>0.17</v>
      </c>
      <c r="G738" s="14" t="n">
        <v>6.147</v>
      </c>
      <c r="H738" s="14" t="n">
        <v>1.286</v>
      </c>
      <c r="I738" s="14" t="n">
        <v>0</v>
      </c>
      <c r="J738" s="14" t="n">
        <v>6.147</v>
      </c>
      <c r="K738" s="14" t="n">
        <v>0</v>
      </c>
      <c r="L738" s="14" t="n">
        <v>1</v>
      </c>
      <c r="M738" s="14" t="n">
        <v>7.886</v>
      </c>
      <c r="N738" s="14" t="n">
        <v>3.857</v>
      </c>
      <c r="O738" s="14" t="n">
        <v>0</v>
      </c>
      <c r="P738" s="14" t="n">
        <v>7.886</v>
      </c>
      <c r="Q738" s="14" t="n">
        <v>0</v>
      </c>
      <c r="R738" s="14" t="n">
        <v>1</v>
      </c>
      <c r="S738" s="14" t="n">
        <v>12.575</v>
      </c>
      <c r="T738" s="14" t="n">
        <v>7.714</v>
      </c>
      <c r="U738" s="14" t="n">
        <v>0.237</v>
      </c>
      <c r="V738" s="14" t="n">
        <v>14.713</v>
      </c>
      <c r="W738" s="14" t="n">
        <v>0.17</v>
      </c>
      <c r="X738" s="14" t="n">
        <v>1</v>
      </c>
      <c r="Y738" s="14" t="n">
        <v>12.478</v>
      </c>
      <c r="Z738" s="14" t="n">
        <v>1.678</v>
      </c>
      <c r="AA738" s="14" t="n">
        <v>0</v>
      </c>
      <c r="AB738" s="14" t="n">
        <v>12.478</v>
      </c>
      <c r="AC738" s="14" t="n">
        <v>0</v>
      </c>
      <c r="AD738" s="14" t="n">
        <v>1</v>
      </c>
      <c r="AE738" s="14" t="n">
        <v>13.763</v>
      </c>
      <c r="AF738" s="14" t="n">
        <v>3.223</v>
      </c>
      <c r="AG738" s="14" t="n">
        <v>0</v>
      </c>
      <c r="AH738" s="14" t="n">
        <v>13.763</v>
      </c>
      <c r="AI738" s="14" t="n">
        <v>0</v>
      </c>
      <c r="AJ738" s="14" t="n">
        <v>1</v>
      </c>
      <c r="AK738" s="14" t="n">
        <v>21.477</v>
      </c>
      <c r="AL738" s="14" t="n">
        <v>11.54</v>
      </c>
      <c r="AM738" s="14" t="n">
        <v>0.404</v>
      </c>
      <c r="AN738" s="14" t="n">
        <v>25.129</v>
      </c>
      <c r="AO738" s="14" t="n">
        <v>0.17</v>
      </c>
      <c r="AP738" s="14" t="n">
        <v>1</v>
      </c>
      <c r="AQ738" s="14" t="n">
        <v>0.791</v>
      </c>
      <c r="AR738" s="14" t="n">
        <v>0.129</v>
      </c>
      <c r="AS738" s="14" t="n">
        <v>0.015</v>
      </c>
      <c r="AT738" s="14" t="n">
        <v>0.925</v>
      </c>
      <c r="AU738" s="14" t="n">
        <v>0.17</v>
      </c>
      <c r="AV738" s="14" t="n">
        <v>1</v>
      </c>
      <c r="AW738" s="14" t="n">
        <v>0.618</v>
      </c>
      <c r="AX738" s="14" t="n">
        <v>0.129</v>
      </c>
      <c r="AY738" s="14" t="n">
        <v>0.012</v>
      </c>
      <c r="AZ738" s="14" t="n">
        <v>0.723</v>
      </c>
      <c r="BA738" s="14" t="n">
        <v>0.17</v>
      </c>
      <c r="BB738" s="14" t="n">
        <v>1</v>
      </c>
      <c r="BC738" s="14" t="n">
        <v>0.554</v>
      </c>
      <c r="BD738" s="14" t="n">
        <v>0.129</v>
      </c>
      <c r="BE738" s="14" t="n">
        <v>0.01</v>
      </c>
      <c r="BF738" s="14" t="n">
        <v>0.649</v>
      </c>
      <c r="BG738" s="14" t="n">
        <v>0.17</v>
      </c>
      <c r="BH738" s="14" t="n">
        <v>1</v>
      </c>
      <c r="BI738" s="14" t="n">
        <v>0.5570000000000001</v>
      </c>
      <c r="BJ738" s="14" t="n">
        <v>0.129</v>
      </c>
      <c r="BK738" s="14" t="n">
        <v>0.01</v>
      </c>
      <c r="BL738" s="14" t="n">
        <v>0.652</v>
      </c>
      <c r="BM738" s="14" t="n">
        <v>0.17</v>
      </c>
      <c r="BN738" s="14" t="n">
        <v>1</v>
      </c>
      <c r="BO738" s="14" t="n">
        <v>0</v>
      </c>
      <c r="BP738" s="14" t="n">
        <v>0</v>
      </c>
      <c r="BQ738" s="14" t="n">
        <v>0</v>
      </c>
      <c r="BR738" s="14" t="n">
        <v>0</v>
      </c>
      <c r="BS738" s="14" t="n">
        <v>1</v>
      </c>
      <c r="BT738" s="14" t="n">
        <v>0</v>
      </c>
      <c r="BU738" s="14" t="n">
        <v>0</v>
      </c>
      <c r="BV738" s="14" t="n">
        <v>0</v>
      </c>
      <c r="BW738" s="14" t="n">
        <v>0.17</v>
      </c>
      <c r="BX738" s="14" t="n">
        <v>1</v>
      </c>
      <c r="BY738" s="14" t="n">
        <v>13.254</v>
      </c>
      <c r="BZ738" s="14" t="n">
        <v>0</v>
      </c>
      <c r="CA738" s="14" t="n">
        <v>13.254</v>
      </c>
      <c r="CB738" s="14" t="n">
        <v>0</v>
      </c>
      <c r="CC738" s="14" t="n">
        <v>83.248</v>
      </c>
      <c r="CD738" s="14" t="n">
        <v>7.95</v>
      </c>
      <c r="CE738" s="14" t="n">
        <v>1.567</v>
      </c>
      <c r="CF738" s="14" t="n">
        <v>97.40000000000001</v>
      </c>
      <c r="CG738" s="14" t="n">
        <v>0.17</v>
      </c>
      <c r="CH738" s="14" t="n">
        <v>1</v>
      </c>
      <c r="CI738" s="14" t="n">
        <v>0</v>
      </c>
      <c r="CJ738" s="14" t="n">
        <v>0</v>
      </c>
      <c r="CK738" s="14" t="n">
        <v>0</v>
      </c>
      <c r="CL738" s="14" t="n">
        <v>0</v>
      </c>
      <c r="CM738" s="14" t="n">
        <v>0</v>
      </c>
      <c r="CN738" s="14" t="n">
        <v>0</v>
      </c>
      <c r="CO738" s="14" t="n">
        <v>0</v>
      </c>
      <c r="CP738" s="14" t="n">
        <v>0</v>
      </c>
      <c r="CQ738" s="14" t="n">
        <v>1.348</v>
      </c>
      <c r="CR738" s="14" t="n">
        <v>0</v>
      </c>
      <c r="CS738" s="14" t="n">
        <v>5.37</v>
      </c>
      <c r="CT738" s="14" t="n">
        <v>4.861</v>
      </c>
      <c r="CU738" s="14" t="n">
        <v>11.192</v>
      </c>
    </row>
    <row r="739">
      <c r="A739" s="14" t="inlineStr">
        <is>
          <t>KNA2024</t>
        </is>
      </c>
      <c r="B739" s="14" t="inlineStr">
        <is>
          <t>KNA</t>
        </is>
      </c>
      <c r="C739" s="14" t="inlineStr">
        <is>
          <t>KNA</t>
        </is>
      </c>
      <c r="D739" s="14" t="inlineStr">
        <is>
          <t>St. Kitts and Nevis</t>
        </is>
      </c>
      <c r="E739" s="14" t="n">
        <v>2024</v>
      </c>
      <c r="F739" s="14" t="n">
        <v>0.17</v>
      </c>
      <c r="G739" s="14" t="n">
        <v>5.575</v>
      </c>
      <c r="H739" s="14" t="n">
        <v>1.324</v>
      </c>
      <c r="I739" s="14" t="n">
        <v>0</v>
      </c>
      <c r="J739" s="14" t="n">
        <v>5.575</v>
      </c>
      <c r="K739" s="14" t="n">
        <v>0</v>
      </c>
      <c r="L739" s="14" t="n">
        <v>1</v>
      </c>
      <c r="M739" s="14" t="n">
        <v>7.124</v>
      </c>
      <c r="N739" s="14" t="n">
        <v>3.971</v>
      </c>
      <c r="O739" s="14" t="n">
        <v>0</v>
      </c>
      <c r="P739" s="14" t="n">
        <v>7.124</v>
      </c>
      <c r="Q739" s="14" t="n">
        <v>0</v>
      </c>
      <c r="R739" s="14" t="n">
        <v>1</v>
      </c>
      <c r="S739" s="14" t="n">
        <v>12.193</v>
      </c>
      <c r="T739" s="14" t="n">
        <v>7.942</v>
      </c>
      <c r="U739" s="14" t="n">
        <v>0.282</v>
      </c>
      <c r="V739" s="14" t="n">
        <v>14.266</v>
      </c>
      <c r="W739" s="14" t="n">
        <v>0.17</v>
      </c>
      <c r="X739" s="14" t="n">
        <v>1</v>
      </c>
      <c r="Y739" s="14" t="n">
        <v>11.447</v>
      </c>
      <c r="Z739" s="14" t="n">
        <v>1.54</v>
      </c>
      <c r="AA739" s="14" t="n">
        <v>0</v>
      </c>
      <c r="AB739" s="14" t="n">
        <v>11.447</v>
      </c>
      <c r="AC739" s="14" t="n">
        <v>0</v>
      </c>
      <c r="AD739" s="14" t="n">
        <v>1</v>
      </c>
      <c r="AE739" s="14" t="n">
        <v>12.771</v>
      </c>
      <c r="AF739" s="14" t="n">
        <v>2.991</v>
      </c>
      <c r="AG739" s="14" t="n">
        <v>0</v>
      </c>
      <c r="AH739" s="14" t="n">
        <v>12.771</v>
      </c>
      <c r="AI739" s="14" t="n">
        <v>0</v>
      </c>
      <c r="AJ739" s="14" t="n">
        <v>1</v>
      </c>
      <c r="AK739" s="14" t="n">
        <v>20.712</v>
      </c>
      <c r="AL739" s="14" t="n">
        <v>11.129</v>
      </c>
      <c r="AM739" s="14" t="n">
        <v>0.48</v>
      </c>
      <c r="AN739" s="14" t="n">
        <v>24.233</v>
      </c>
      <c r="AO739" s="14" t="n">
        <v>0.17</v>
      </c>
      <c r="AP739" s="14" t="n">
        <v>1</v>
      </c>
      <c r="AQ739" s="14" t="n">
        <v>0.756</v>
      </c>
      <c r="AR739" s="14" t="n">
        <v>0.132</v>
      </c>
      <c r="AS739" s="14" t="n">
        <v>0.018</v>
      </c>
      <c r="AT739" s="14" t="n">
        <v>0.885</v>
      </c>
      <c r="AU739" s="14" t="n">
        <v>0.17</v>
      </c>
      <c r="AV739" s="14" t="n">
        <v>1</v>
      </c>
      <c r="AW739" s="14" t="n">
        <v>0.655</v>
      </c>
      <c r="AX739" s="14" t="n">
        <v>0.132</v>
      </c>
      <c r="AY739" s="14" t="n">
        <v>0.015</v>
      </c>
      <c r="AZ739" s="14" t="n">
        <v>0.767</v>
      </c>
      <c r="BA739" s="14" t="n">
        <v>0.17</v>
      </c>
      <c r="BB739" s="14" t="n">
        <v>1</v>
      </c>
      <c r="BC739" s="14" t="n">
        <v>0.534</v>
      </c>
      <c r="BD739" s="14" t="n">
        <v>0.132</v>
      </c>
      <c r="BE739" s="14" t="n">
        <v>0.012</v>
      </c>
      <c r="BF739" s="14" t="n">
        <v>0.624</v>
      </c>
      <c r="BG739" s="14" t="n">
        <v>0.17</v>
      </c>
      <c r="BH739" s="14" t="n">
        <v>1</v>
      </c>
      <c r="BI739" s="14" t="n">
        <v>0.5679999999999999</v>
      </c>
      <c r="BJ739" s="14" t="n">
        <v>0.132</v>
      </c>
      <c r="BK739" s="14" t="n">
        <v>0.013</v>
      </c>
      <c r="BL739" s="14" t="n">
        <v>0.664</v>
      </c>
      <c r="BM739" s="14" t="n">
        <v>0.17</v>
      </c>
      <c r="BN739" s="14" t="n">
        <v>1</v>
      </c>
      <c r="BO739" s="14" t="n">
        <v>0</v>
      </c>
      <c r="BP739" s="14" t="n">
        <v>0</v>
      </c>
      <c r="BQ739" s="14" t="n">
        <v>0</v>
      </c>
      <c r="BR739" s="14" t="n">
        <v>0</v>
      </c>
      <c r="BS739" s="14" t="n">
        <v>1</v>
      </c>
      <c r="BT739" s="14" t="n">
        <v>0</v>
      </c>
      <c r="BU739" s="14" t="n">
        <v>0</v>
      </c>
      <c r="BV739" s="14" t="n">
        <v>0</v>
      </c>
      <c r="BW739" s="14" t="n">
        <v>0.17</v>
      </c>
      <c r="BX739" s="14" t="n">
        <v>1</v>
      </c>
      <c r="BY739" s="14" t="n">
        <v>13.646</v>
      </c>
      <c r="BZ739" s="14" t="n">
        <v>0</v>
      </c>
      <c r="CA739" s="14" t="n">
        <v>13.646</v>
      </c>
      <c r="CB739" s="14" t="n">
        <v>0</v>
      </c>
      <c r="CC739" s="14" t="n">
        <v>82.58799999999999</v>
      </c>
      <c r="CD739" s="14" t="n">
        <v>7.95</v>
      </c>
      <c r="CE739" s="14" t="n">
        <v>1.912</v>
      </c>
      <c r="CF739" s="14" t="n">
        <v>96.628</v>
      </c>
      <c r="CG739" s="14" t="n">
        <v>0.17</v>
      </c>
      <c r="CH739" s="14" t="n">
        <v>1</v>
      </c>
      <c r="CI739" s="14" t="n">
        <v>0</v>
      </c>
      <c r="CJ739" s="14" t="n">
        <v>0</v>
      </c>
      <c r="CK739" s="14" t="n">
        <v>0</v>
      </c>
      <c r="CL739" s="14" t="n">
        <v>0</v>
      </c>
      <c r="CM739" s="14" t="n">
        <v>0</v>
      </c>
      <c r="CN739" s="14" t="n">
        <v>0</v>
      </c>
      <c r="CO739" s="14" t="n">
        <v>0</v>
      </c>
      <c r="CP739" s="14" t="n">
        <v>0</v>
      </c>
      <c r="CQ739" s="14" t="n">
        <v>1.387</v>
      </c>
      <c r="CR739" s="14" t="n">
        <v>0</v>
      </c>
      <c r="CS739" s="14" t="n">
        <v>5.529</v>
      </c>
      <c r="CT739" s="14" t="n">
        <v>4.251</v>
      </c>
      <c r="CU739" s="14" t="n">
        <v>10.123</v>
      </c>
    </row>
    <row r="740">
      <c r="A740" s="14" t="inlineStr">
        <is>
          <t>LCA2021</t>
        </is>
      </c>
      <c r="B740" s="14" t="inlineStr">
        <is>
          <t>LCA</t>
        </is>
      </c>
      <c r="C740" s="14" t="inlineStr">
        <is>
          <t>LCA</t>
        </is>
      </c>
      <c r="D740" s="14" t="inlineStr">
        <is>
          <t>St. Lucia</t>
        </is>
      </c>
      <c r="E740" s="14" t="n">
        <v>2021</v>
      </c>
      <c r="F740" s="14" t="n">
        <v>0.125</v>
      </c>
      <c r="G740" s="14" t="n">
        <v>5.897</v>
      </c>
      <c r="H740" s="14" t="n">
        <v>1.143</v>
      </c>
      <c r="I740" s="14" t="n">
        <v>0</v>
      </c>
      <c r="J740" s="14" t="n">
        <v>5.897</v>
      </c>
      <c r="K740" s="14" t="n">
        <v>0</v>
      </c>
      <c r="L740" s="14" t="n">
        <v>1</v>
      </c>
      <c r="M740" s="14" t="n">
        <v>7.964</v>
      </c>
      <c r="N740" s="14" t="n">
        <v>3.43</v>
      </c>
      <c r="O740" s="14" t="n">
        <v>0</v>
      </c>
      <c r="P740" s="14" t="n">
        <v>7.964</v>
      </c>
      <c r="Q740" s="14" t="n">
        <v>0</v>
      </c>
      <c r="R740" s="14" t="n">
        <v>1</v>
      </c>
      <c r="S740" s="14" t="n">
        <v>11.613</v>
      </c>
      <c r="T740" s="14" t="n">
        <v>6.86</v>
      </c>
      <c r="U740" s="14" t="n">
        <v>0</v>
      </c>
      <c r="V740" s="14" t="n">
        <v>13.065</v>
      </c>
      <c r="W740" s="14" t="n">
        <v>0.125</v>
      </c>
      <c r="X740" s="14" t="n">
        <v>1</v>
      </c>
      <c r="Y740" s="14" t="n">
        <v>17.127</v>
      </c>
      <c r="Z740" s="14" t="n">
        <v>2.304</v>
      </c>
      <c r="AA740" s="14" t="n">
        <v>0</v>
      </c>
      <c r="AB740" s="14" t="n">
        <v>17.127</v>
      </c>
      <c r="AC740" s="14" t="n">
        <v>0</v>
      </c>
      <c r="AD740" s="14" t="n">
        <v>1</v>
      </c>
      <c r="AE740" s="14" t="n">
        <v>18.27</v>
      </c>
      <c r="AF740" s="14" t="n">
        <v>4.278</v>
      </c>
      <c r="AG740" s="14" t="n">
        <v>0</v>
      </c>
      <c r="AH740" s="14" t="n">
        <v>18.27</v>
      </c>
      <c r="AI740" s="14" t="n">
        <v>0</v>
      </c>
      <c r="AJ740" s="14" t="n">
        <v>1</v>
      </c>
      <c r="AK740" s="14" t="n">
        <v>25.13</v>
      </c>
      <c r="AL740" s="14" t="n">
        <v>13.503</v>
      </c>
      <c r="AM740" s="14" t="n">
        <v>0</v>
      </c>
      <c r="AN740" s="14" t="n">
        <v>28.271</v>
      </c>
      <c r="AO740" s="14" t="n">
        <v>0.125</v>
      </c>
      <c r="AP740" s="14" t="n">
        <v>1</v>
      </c>
      <c r="AQ740" s="14" t="n">
        <v>0.649</v>
      </c>
      <c r="AR740" s="14" t="n">
        <v>0.114</v>
      </c>
      <c r="AS740" s="14" t="n">
        <v>0.456</v>
      </c>
      <c r="AT740" s="14" t="n">
        <v>1.105</v>
      </c>
      <c r="AU740" s="14" t="n">
        <v>0</v>
      </c>
      <c r="AV740" s="14" t="n">
        <v>1</v>
      </c>
      <c r="AW740" s="14" t="n">
        <v>0.577</v>
      </c>
      <c r="AX740" s="14" t="n">
        <v>0.114</v>
      </c>
      <c r="AY740" s="14" t="n">
        <v>0.439</v>
      </c>
      <c r="AZ740" s="14" t="n">
        <v>1.016</v>
      </c>
      <c r="BA740" s="14" t="n">
        <v>0</v>
      </c>
      <c r="BB740" s="14" t="n">
        <v>1</v>
      </c>
      <c r="BC740" s="14" t="n">
        <v>0.458</v>
      </c>
      <c r="BD740" s="14" t="n">
        <v>0.114</v>
      </c>
      <c r="BE740" s="14" t="n">
        <v>0.282</v>
      </c>
      <c r="BF740" s="14" t="n">
        <v>0.74</v>
      </c>
      <c r="BG740" s="14" t="n">
        <v>0</v>
      </c>
      <c r="BH740" s="14" t="n">
        <v>1</v>
      </c>
      <c r="BI740" s="14" t="n">
        <v>0.491</v>
      </c>
      <c r="BJ740" s="14" t="n">
        <v>0.114</v>
      </c>
      <c r="BK740" s="14" t="n">
        <v>0.187</v>
      </c>
      <c r="BL740" s="14" t="n">
        <v>0.678</v>
      </c>
      <c r="BM740" s="14" t="n">
        <v>0</v>
      </c>
      <c r="BN740" s="14" t="n">
        <v>1</v>
      </c>
      <c r="BO740" s="14" t="n">
        <v>0</v>
      </c>
      <c r="BP740" s="14" t="n">
        <v>0</v>
      </c>
      <c r="BQ740" s="14" t="n">
        <v>0.322</v>
      </c>
      <c r="BR740" s="14" t="n">
        <v>0</v>
      </c>
      <c r="BS740" s="14" t="n">
        <v>1</v>
      </c>
      <c r="BT740" s="14" t="n">
        <v>0</v>
      </c>
      <c r="BU740" s="14" t="n">
        <v>0</v>
      </c>
      <c r="BV740" s="14" t="n">
        <v>0.264</v>
      </c>
      <c r="BW740" s="14" t="n">
        <v>0</v>
      </c>
      <c r="BX740" s="14" t="n">
        <v>1</v>
      </c>
      <c r="BY740" s="14" t="n">
        <v>11.787</v>
      </c>
      <c r="BZ740" s="14" t="n">
        <v>0</v>
      </c>
      <c r="CA740" s="14" t="n">
        <v>11.787</v>
      </c>
      <c r="CB740" s="14" t="n">
        <v>0</v>
      </c>
      <c r="CC740" s="14" t="n">
        <v>78.125</v>
      </c>
      <c r="CD740" s="14" t="n">
        <v>7.95</v>
      </c>
      <c r="CE740" s="14" t="n">
        <v>0</v>
      </c>
      <c r="CF740" s="14" t="n">
        <v>87.89100000000001</v>
      </c>
      <c r="CG740" s="14" t="n">
        <v>0.125</v>
      </c>
      <c r="CH740" s="14" t="n">
        <v>1</v>
      </c>
      <c r="CI740" s="14" t="n">
        <v>0</v>
      </c>
      <c r="CJ740" s="14" t="n">
        <v>0</v>
      </c>
      <c r="CK740" s="14" t="n">
        <v>0</v>
      </c>
      <c r="CL740" s="14" t="n">
        <v>0</v>
      </c>
      <c r="CM740" s="14" t="n">
        <v>0</v>
      </c>
      <c r="CN740" s="14" t="n">
        <v>0</v>
      </c>
      <c r="CO740" s="14" t="n">
        <v>0</v>
      </c>
      <c r="CP740" s="14" t="n">
        <v>0</v>
      </c>
      <c r="CQ740" s="14" t="n">
        <v>1.198</v>
      </c>
      <c r="CR740" s="14" t="n">
        <v>0</v>
      </c>
      <c r="CS740" s="14" t="n">
        <v>4.776</v>
      </c>
      <c r="CT740" s="14" t="n">
        <v>4.753</v>
      </c>
      <c r="CU740" s="14" t="n">
        <v>15.983</v>
      </c>
    </row>
    <row r="741">
      <c r="A741" s="14" t="inlineStr">
        <is>
          <t>LCA2022</t>
        </is>
      </c>
      <c r="B741" s="14" t="inlineStr">
        <is>
          <t>LCA</t>
        </is>
      </c>
      <c r="C741" s="14" t="inlineStr">
        <is>
          <t>LCA</t>
        </is>
      </c>
      <c r="D741" s="14" t="inlineStr">
        <is>
          <t>St. Lucia</t>
        </is>
      </c>
      <c r="E741" s="14" t="n">
        <v>2022</v>
      </c>
      <c r="F741" s="14" t="n">
        <v>0.125</v>
      </c>
      <c r="G741" s="14" t="n">
        <v>11.72</v>
      </c>
      <c r="H741" s="14" t="n">
        <v>1.235</v>
      </c>
      <c r="I741" s="14" t="n">
        <v>0</v>
      </c>
      <c r="J741" s="14" t="n">
        <v>11.72</v>
      </c>
      <c r="K741" s="14" t="n">
        <v>0</v>
      </c>
      <c r="L741" s="14" t="n">
        <v>1</v>
      </c>
      <c r="M741" s="14" t="n">
        <v>9.782999999999999</v>
      </c>
      <c r="N741" s="14" t="n">
        <v>3.704</v>
      </c>
      <c r="O741" s="14" t="n">
        <v>0</v>
      </c>
      <c r="P741" s="14" t="n">
        <v>9.782999999999999</v>
      </c>
      <c r="Q741" s="14" t="n">
        <v>0</v>
      </c>
      <c r="R741" s="14" t="n">
        <v>1</v>
      </c>
      <c r="S741" s="14" t="n">
        <v>17.893</v>
      </c>
      <c r="T741" s="14" t="n">
        <v>7.408</v>
      </c>
      <c r="U741" s="14" t="n">
        <v>0.166</v>
      </c>
      <c r="V741" s="14" t="n">
        <v>20.13</v>
      </c>
      <c r="W741" s="14" t="n">
        <v>0.125</v>
      </c>
      <c r="X741" s="14" t="n">
        <v>1</v>
      </c>
      <c r="Y741" s="14" t="n">
        <v>30.728</v>
      </c>
      <c r="Z741" s="14" t="n">
        <v>4.133</v>
      </c>
      <c r="AA741" s="14" t="n">
        <v>0</v>
      </c>
      <c r="AB741" s="14" t="n">
        <v>30.728</v>
      </c>
      <c r="AC741" s="14" t="n">
        <v>0</v>
      </c>
      <c r="AD741" s="14" t="n">
        <v>1</v>
      </c>
      <c r="AE741" s="14" t="n">
        <v>31.963</v>
      </c>
      <c r="AF741" s="14" t="n">
        <v>7.485</v>
      </c>
      <c r="AG741" s="14" t="n">
        <v>0</v>
      </c>
      <c r="AH741" s="14" t="n">
        <v>31.963</v>
      </c>
      <c r="AI741" s="14" t="n">
        <v>0</v>
      </c>
      <c r="AJ741" s="14" t="n">
        <v>1</v>
      </c>
      <c r="AK741" s="14" t="n">
        <v>39.371</v>
      </c>
      <c r="AL741" s="14" t="n">
        <v>21.155</v>
      </c>
      <c r="AM741" s="14" t="n">
        <v>0.364</v>
      </c>
      <c r="AN741" s="14" t="n">
        <v>44.293</v>
      </c>
      <c r="AO741" s="14" t="n">
        <v>0.125</v>
      </c>
      <c r="AP741" s="14" t="n">
        <v>1</v>
      </c>
      <c r="AQ741" s="14" t="n">
        <v>0.896</v>
      </c>
      <c r="AR741" s="14" t="n">
        <v>0.123</v>
      </c>
      <c r="AS741" s="14" t="n">
        <v>0.445</v>
      </c>
      <c r="AT741" s="14" t="n">
        <v>1.341</v>
      </c>
      <c r="AU741" s="14" t="n">
        <v>0</v>
      </c>
      <c r="AV741" s="14" t="n">
        <v>1</v>
      </c>
      <c r="AW741" s="14" t="n">
        <v>0.89</v>
      </c>
      <c r="AX741" s="14" t="n">
        <v>0.123</v>
      </c>
      <c r="AY741" s="14" t="n">
        <v>0.413</v>
      </c>
      <c r="AZ741" s="14" t="n">
        <v>1.303</v>
      </c>
      <c r="BA741" s="14" t="n">
        <v>0</v>
      </c>
      <c r="BB741" s="14" t="n">
        <v>1</v>
      </c>
      <c r="BC741" s="14" t="n">
        <v>0.62</v>
      </c>
      <c r="BD741" s="14" t="n">
        <v>0.123</v>
      </c>
      <c r="BE741" s="14" t="n">
        <v>0.295</v>
      </c>
      <c r="BF741" s="14" t="n">
        <v>0.915</v>
      </c>
      <c r="BG741" s="14" t="n">
        <v>0</v>
      </c>
      <c r="BH741" s="14" t="n">
        <v>1</v>
      </c>
      <c r="BI741" s="14" t="n">
        <v>0.608</v>
      </c>
      <c r="BJ741" s="14" t="n">
        <v>0.123</v>
      </c>
      <c r="BK741" s="14" t="n">
        <v>0.574</v>
      </c>
      <c r="BL741" s="14" t="n">
        <v>1.181</v>
      </c>
      <c r="BM741" s="14" t="n">
        <v>0</v>
      </c>
      <c r="BN741" s="14" t="n">
        <v>1</v>
      </c>
      <c r="BO741" s="14" t="n">
        <v>0</v>
      </c>
      <c r="BP741" s="14" t="n">
        <v>0</v>
      </c>
      <c r="BQ741" s="14" t="n">
        <v>0.348</v>
      </c>
      <c r="BR741" s="14" t="n">
        <v>0</v>
      </c>
      <c r="BS741" s="14" t="n">
        <v>1</v>
      </c>
      <c r="BT741" s="14" t="n">
        <v>0</v>
      </c>
      <c r="BU741" s="14" t="n">
        <v>0</v>
      </c>
      <c r="BV741" s="14" t="n">
        <v>0.285</v>
      </c>
      <c r="BW741" s="14" t="n">
        <v>0</v>
      </c>
      <c r="BX741" s="14" t="n">
        <v>1</v>
      </c>
      <c r="BY741" s="14" t="n">
        <v>12.729</v>
      </c>
      <c r="BZ741" s="14" t="n">
        <v>0</v>
      </c>
      <c r="CA741" s="14" t="n">
        <v>12.729</v>
      </c>
      <c r="CB741" s="14" t="n">
        <v>0</v>
      </c>
      <c r="CC741" s="14" t="n">
        <v>97.90000000000001</v>
      </c>
      <c r="CD741" s="14" t="n">
        <v>7.95</v>
      </c>
      <c r="CE741" s="14" t="n">
        <v>0.906</v>
      </c>
      <c r="CF741" s="14" t="n">
        <v>110.138</v>
      </c>
      <c r="CG741" s="14" t="n">
        <v>0.125</v>
      </c>
      <c r="CH741" s="14" t="n">
        <v>1</v>
      </c>
      <c r="CI741" s="14" t="n">
        <v>0</v>
      </c>
      <c r="CJ741" s="14" t="n">
        <v>0</v>
      </c>
      <c r="CK741" s="14" t="n">
        <v>0</v>
      </c>
      <c r="CL741" s="14" t="n">
        <v>0</v>
      </c>
      <c r="CM741" s="14" t="n">
        <v>0</v>
      </c>
      <c r="CN741" s="14" t="n">
        <v>0</v>
      </c>
      <c r="CO741" s="14" t="n">
        <v>0</v>
      </c>
      <c r="CP741" s="14" t="n">
        <v>0</v>
      </c>
      <c r="CQ741" s="14" t="n">
        <v>1.294</v>
      </c>
      <c r="CR741" s="14" t="n">
        <v>0</v>
      </c>
      <c r="CS741" s="14" t="n">
        <v>5.158</v>
      </c>
      <c r="CT741" s="14" t="n">
        <v>10.485</v>
      </c>
      <c r="CU741" s="14" t="n">
        <v>29.494</v>
      </c>
    </row>
    <row r="742">
      <c r="A742" s="14" t="inlineStr">
        <is>
          <t>LCA2023</t>
        </is>
      </c>
      <c r="B742" s="14" t="inlineStr">
        <is>
          <t>LCA</t>
        </is>
      </c>
      <c r="C742" s="14" t="inlineStr">
        <is>
          <t>LCA</t>
        </is>
      </c>
      <c r="D742" s="14" t="inlineStr">
        <is>
          <t>St. Lucia</t>
        </is>
      </c>
      <c r="E742" s="14" t="n">
        <v>2023</v>
      </c>
      <c r="F742" s="14" t="n">
        <v>0.125</v>
      </c>
      <c r="G742" s="14" t="n">
        <v>6.147</v>
      </c>
      <c r="H742" s="14" t="n">
        <v>1.286</v>
      </c>
      <c r="I742" s="14" t="n">
        <v>0</v>
      </c>
      <c r="J742" s="14" t="n">
        <v>6.147</v>
      </c>
      <c r="K742" s="14" t="n">
        <v>0</v>
      </c>
      <c r="L742" s="14" t="n">
        <v>1</v>
      </c>
      <c r="M742" s="14" t="n">
        <v>7.886</v>
      </c>
      <c r="N742" s="14" t="n">
        <v>3.857</v>
      </c>
      <c r="O742" s="14" t="n">
        <v>0</v>
      </c>
      <c r="P742" s="14" t="n">
        <v>7.886</v>
      </c>
      <c r="Q742" s="14" t="n">
        <v>0</v>
      </c>
      <c r="R742" s="14" t="n">
        <v>1</v>
      </c>
      <c r="S742" s="14" t="n">
        <v>12.575</v>
      </c>
      <c r="T742" s="14" t="n">
        <v>7.714</v>
      </c>
      <c r="U742" s="14" t="n">
        <v>0.174</v>
      </c>
      <c r="V742" s="14" t="n">
        <v>14.147</v>
      </c>
      <c r="W742" s="14" t="n">
        <v>0.125</v>
      </c>
      <c r="X742" s="14" t="n">
        <v>1</v>
      </c>
      <c r="Y742" s="14" t="n">
        <v>12.478</v>
      </c>
      <c r="Z742" s="14" t="n">
        <v>1.678</v>
      </c>
      <c r="AA742" s="14" t="n">
        <v>0</v>
      </c>
      <c r="AB742" s="14" t="n">
        <v>12.478</v>
      </c>
      <c r="AC742" s="14" t="n">
        <v>0</v>
      </c>
      <c r="AD742" s="14" t="n">
        <v>1</v>
      </c>
      <c r="AE742" s="14" t="n">
        <v>13.763</v>
      </c>
      <c r="AF742" s="14" t="n">
        <v>3.223</v>
      </c>
      <c r="AG742" s="14" t="n">
        <v>0</v>
      </c>
      <c r="AH742" s="14" t="n">
        <v>13.763</v>
      </c>
      <c r="AI742" s="14" t="n">
        <v>0</v>
      </c>
      <c r="AJ742" s="14" t="n">
        <v>1</v>
      </c>
      <c r="AK742" s="14" t="n">
        <v>21.477</v>
      </c>
      <c r="AL742" s="14" t="n">
        <v>11.54</v>
      </c>
      <c r="AM742" s="14" t="n">
        <v>0.297</v>
      </c>
      <c r="AN742" s="14" t="n">
        <v>24.162</v>
      </c>
      <c r="AO742" s="14" t="n">
        <v>0.125</v>
      </c>
      <c r="AP742" s="14" t="n">
        <v>1</v>
      </c>
      <c r="AQ742" s="14" t="n">
        <v>0.791</v>
      </c>
      <c r="AR742" s="14" t="n">
        <v>0.129</v>
      </c>
      <c r="AS742" s="14" t="n">
        <v>0.5629999999999999</v>
      </c>
      <c r="AT742" s="14" t="n">
        <v>1.354</v>
      </c>
      <c r="AU742" s="14" t="n">
        <v>0</v>
      </c>
      <c r="AV742" s="14" t="n">
        <v>1</v>
      </c>
      <c r="AW742" s="14" t="n">
        <v>0.618</v>
      </c>
      <c r="AX742" s="14" t="n">
        <v>0.129</v>
      </c>
      <c r="AY742" s="14" t="n">
        <v>0.678</v>
      </c>
      <c r="AZ742" s="14" t="n">
        <v>1.296</v>
      </c>
      <c r="BA742" s="14" t="n">
        <v>0</v>
      </c>
      <c r="BB742" s="14" t="n">
        <v>1</v>
      </c>
      <c r="BC742" s="14" t="n">
        <v>0.554</v>
      </c>
      <c r="BD742" s="14" t="n">
        <v>0.129</v>
      </c>
      <c r="BE742" s="14" t="n">
        <v>0.314</v>
      </c>
      <c r="BF742" s="14" t="n">
        <v>0.868</v>
      </c>
      <c r="BG742" s="14" t="n">
        <v>0</v>
      </c>
      <c r="BH742" s="14" t="n">
        <v>1</v>
      </c>
      <c r="BI742" s="14" t="n">
        <v>0.5570000000000001</v>
      </c>
      <c r="BJ742" s="14" t="n">
        <v>0.129</v>
      </c>
      <c r="BK742" s="14" t="n">
        <v>0.442</v>
      </c>
      <c r="BL742" s="14" t="n">
        <v>0.999</v>
      </c>
      <c r="BM742" s="14" t="n">
        <v>0</v>
      </c>
      <c r="BN742" s="14" t="n">
        <v>1</v>
      </c>
      <c r="BO742" s="14" t="n">
        <v>0</v>
      </c>
      <c r="BP742" s="14" t="n">
        <v>0</v>
      </c>
      <c r="BQ742" s="14" t="n">
        <v>0.362</v>
      </c>
      <c r="BR742" s="14" t="n">
        <v>0</v>
      </c>
      <c r="BS742" s="14" t="n">
        <v>1</v>
      </c>
      <c r="BT742" s="14" t="n">
        <v>0</v>
      </c>
      <c r="BU742" s="14" t="n">
        <v>0</v>
      </c>
      <c r="BV742" s="14" t="n">
        <v>0.296</v>
      </c>
      <c r="BW742" s="14" t="n">
        <v>0</v>
      </c>
      <c r="BX742" s="14" t="n">
        <v>1</v>
      </c>
      <c r="BY742" s="14" t="n">
        <v>13.254</v>
      </c>
      <c r="BZ742" s="14" t="n">
        <v>0</v>
      </c>
      <c r="CA742" s="14" t="n">
        <v>13.254</v>
      </c>
      <c r="CB742" s="14" t="n">
        <v>0</v>
      </c>
      <c r="CC742" s="14" t="n">
        <v>83.248</v>
      </c>
      <c r="CD742" s="14" t="n">
        <v>7.95</v>
      </c>
      <c r="CE742" s="14" t="n">
        <v>1.152</v>
      </c>
      <c r="CF742" s="14" t="n">
        <v>93.654</v>
      </c>
      <c r="CG742" s="14" t="n">
        <v>0.125</v>
      </c>
      <c r="CH742" s="14" t="n">
        <v>1</v>
      </c>
      <c r="CI742" s="14" t="n">
        <v>0</v>
      </c>
      <c r="CJ742" s="14" t="n">
        <v>0</v>
      </c>
      <c r="CK742" s="14" t="n">
        <v>0</v>
      </c>
      <c r="CL742" s="14" t="n">
        <v>0</v>
      </c>
      <c r="CM742" s="14" t="n">
        <v>0</v>
      </c>
      <c r="CN742" s="14" t="n">
        <v>0</v>
      </c>
      <c r="CO742" s="14" t="n">
        <v>0</v>
      </c>
      <c r="CP742" s="14" t="n">
        <v>0</v>
      </c>
      <c r="CQ742" s="14" t="n">
        <v>1.348</v>
      </c>
      <c r="CR742" s="14" t="n">
        <v>0</v>
      </c>
      <c r="CS742" s="14" t="n">
        <v>5.37</v>
      </c>
      <c r="CT742" s="14" t="n">
        <v>4.861</v>
      </c>
      <c r="CU742" s="14" t="n">
        <v>11.192</v>
      </c>
    </row>
    <row r="743">
      <c r="A743" s="14" t="inlineStr">
        <is>
          <t>LCA2024</t>
        </is>
      </c>
      <c r="B743" s="14" t="inlineStr">
        <is>
          <t>LCA</t>
        </is>
      </c>
      <c r="C743" s="14" t="inlineStr">
        <is>
          <t>LCA</t>
        </is>
      </c>
      <c r="D743" s="14" t="inlineStr">
        <is>
          <t>St. Lucia</t>
        </is>
      </c>
      <c r="E743" s="14" t="n">
        <v>2024</v>
      </c>
      <c r="F743" s="14" t="n">
        <v>0.125</v>
      </c>
      <c r="G743" s="14" t="n">
        <v>5.575</v>
      </c>
      <c r="H743" s="14" t="n">
        <v>1.324</v>
      </c>
      <c r="I743" s="14" t="n">
        <v>0</v>
      </c>
      <c r="J743" s="14" t="n">
        <v>5.575</v>
      </c>
      <c r="K743" s="14" t="n">
        <v>0</v>
      </c>
      <c r="L743" s="14" t="n">
        <v>1</v>
      </c>
      <c r="M743" s="14" t="n">
        <v>7.124</v>
      </c>
      <c r="N743" s="14" t="n">
        <v>3.971</v>
      </c>
      <c r="O743" s="14" t="n">
        <v>0</v>
      </c>
      <c r="P743" s="14" t="n">
        <v>7.124</v>
      </c>
      <c r="Q743" s="14" t="n">
        <v>0</v>
      </c>
      <c r="R743" s="14" t="n">
        <v>1</v>
      </c>
      <c r="S743" s="14" t="n">
        <v>12.193</v>
      </c>
      <c r="T743" s="14" t="n">
        <v>7.942</v>
      </c>
      <c r="U743" s="14" t="n">
        <v>0.208</v>
      </c>
      <c r="V743" s="14" t="n">
        <v>13.717</v>
      </c>
      <c r="W743" s="14" t="n">
        <v>0.125</v>
      </c>
      <c r="X743" s="14" t="n">
        <v>1</v>
      </c>
      <c r="Y743" s="14" t="n">
        <v>11.447</v>
      </c>
      <c r="Z743" s="14" t="n">
        <v>1.54</v>
      </c>
      <c r="AA743" s="14" t="n">
        <v>0</v>
      </c>
      <c r="AB743" s="14" t="n">
        <v>11.447</v>
      </c>
      <c r="AC743" s="14" t="n">
        <v>0</v>
      </c>
      <c r="AD743" s="14" t="n">
        <v>1</v>
      </c>
      <c r="AE743" s="14" t="n">
        <v>12.771</v>
      </c>
      <c r="AF743" s="14" t="n">
        <v>2.991</v>
      </c>
      <c r="AG743" s="14" t="n">
        <v>0</v>
      </c>
      <c r="AH743" s="14" t="n">
        <v>12.771</v>
      </c>
      <c r="AI743" s="14" t="n">
        <v>0</v>
      </c>
      <c r="AJ743" s="14" t="n">
        <v>1</v>
      </c>
      <c r="AK743" s="14" t="n">
        <v>20.712</v>
      </c>
      <c r="AL743" s="14" t="n">
        <v>11.129</v>
      </c>
      <c r="AM743" s="14" t="n">
        <v>0.353</v>
      </c>
      <c r="AN743" s="14" t="n">
        <v>23.301</v>
      </c>
      <c r="AO743" s="14" t="n">
        <v>0.125</v>
      </c>
      <c r="AP743" s="14" t="n">
        <v>1</v>
      </c>
      <c r="AQ743" s="14" t="n">
        <v>0.756</v>
      </c>
      <c r="AR743" s="14" t="n">
        <v>0.132</v>
      </c>
      <c r="AS743" s="14" t="n">
        <v>0.586</v>
      </c>
      <c r="AT743" s="14" t="n">
        <v>1.342</v>
      </c>
      <c r="AU743" s="14" t="n">
        <v>0</v>
      </c>
      <c r="AV743" s="14" t="n">
        <v>1</v>
      </c>
      <c r="AW743" s="14" t="n">
        <v>0.655</v>
      </c>
      <c r="AX743" s="14" t="n">
        <v>0.132</v>
      </c>
      <c r="AY743" s="14" t="n">
        <v>0.643</v>
      </c>
      <c r="AZ743" s="14" t="n">
        <v>1.299</v>
      </c>
      <c r="BA743" s="14" t="n">
        <v>0</v>
      </c>
      <c r="BB743" s="14" t="n">
        <v>1</v>
      </c>
      <c r="BC743" s="14" t="n">
        <v>0.534</v>
      </c>
      <c r="BD743" s="14" t="n">
        <v>0.132</v>
      </c>
      <c r="BE743" s="14" t="n">
        <v>0.326</v>
      </c>
      <c r="BF743" s="14" t="n">
        <v>0.859</v>
      </c>
      <c r="BG743" s="14" t="n">
        <v>0</v>
      </c>
      <c r="BH743" s="14" t="n">
        <v>1</v>
      </c>
      <c r="BI743" s="14" t="n">
        <v>0.5679999999999999</v>
      </c>
      <c r="BJ743" s="14" t="n">
        <v>0.132</v>
      </c>
      <c r="BK743" s="14" t="n">
        <v>0.371</v>
      </c>
      <c r="BL743" s="14" t="n">
        <v>0.9389999999999999</v>
      </c>
      <c r="BM743" s="14" t="n">
        <v>0</v>
      </c>
      <c r="BN743" s="14" t="n">
        <v>1</v>
      </c>
      <c r="BO743" s="14" t="n">
        <v>0</v>
      </c>
      <c r="BP743" s="14" t="n">
        <v>0</v>
      </c>
      <c r="BQ743" s="14" t="n">
        <v>0.373</v>
      </c>
      <c r="BR743" s="14" t="n">
        <v>0</v>
      </c>
      <c r="BS743" s="14" t="n">
        <v>1</v>
      </c>
      <c r="BT743" s="14" t="n">
        <v>0</v>
      </c>
      <c r="BU743" s="14" t="n">
        <v>0</v>
      </c>
      <c r="BV743" s="14" t="n">
        <v>0.305</v>
      </c>
      <c r="BW743" s="14" t="n">
        <v>0</v>
      </c>
      <c r="BX743" s="14" t="n">
        <v>1</v>
      </c>
      <c r="BY743" s="14" t="n">
        <v>13.646</v>
      </c>
      <c r="BZ743" s="14" t="n">
        <v>0</v>
      </c>
      <c r="CA743" s="14" t="n">
        <v>13.646</v>
      </c>
      <c r="CB743" s="14" t="n">
        <v>0</v>
      </c>
      <c r="CC743" s="14" t="n">
        <v>82.58799999999999</v>
      </c>
      <c r="CD743" s="14" t="n">
        <v>7.95</v>
      </c>
      <c r="CE743" s="14" t="n">
        <v>1.406</v>
      </c>
      <c r="CF743" s="14" t="n">
        <v>92.91200000000001</v>
      </c>
      <c r="CG743" s="14" t="n">
        <v>0.125</v>
      </c>
      <c r="CH743" s="14" t="n">
        <v>1</v>
      </c>
      <c r="CI743" s="14" t="n">
        <v>0</v>
      </c>
      <c r="CJ743" s="14" t="n">
        <v>0</v>
      </c>
      <c r="CK743" s="14" t="n">
        <v>0</v>
      </c>
      <c r="CL743" s="14" t="n">
        <v>0</v>
      </c>
      <c r="CM743" s="14" t="n">
        <v>0</v>
      </c>
      <c r="CN743" s="14" t="n">
        <v>0</v>
      </c>
      <c r="CO743" s="14" t="n">
        <v>0</v>
      </c>
      <c r="CP743" s="14" t="n">
        <v>0</v>
      </c>
      <c r="CQ743" s="14" t="n">
        <v>1.387</v>
      </c>
      <c r="CR743" s="14" t="n">
        <v>0</v>
      </c>
      <c r="CS743" s="14" t="n">
        <v>5.529</v>
      </c>
      <c r="CT743" s="14" t="n">
        <v>4.251</v>
      </c>
      <c r="CU743" s="14" t="n">
        <v>10.123</v>
      </c>
    </row>
    <row r="744">
      <c r="A744" s="14" t="inlineStr">
        <is>
          <t>MAF2021</t>
        </is>
      </c>
      <c r="B744" s="14" t="inlineStr">
        <is>
          <t>MAF</t>
        </is>
      </c>
      <c r="C744" s="14" t="inlineStr">
        <is>
          <t>MAF</t>
        </is>
      </c>
      <c r="D744" s="14" t="inlineStr">
        <is>
          <t>St. Martin (French part)</t>
        </is>
      </c>
      <c r="E744" s="14" t="n">
        <v>2021</v>
      </c>
      <c r="F744" s="14" t="n">
        <v>0.05</v>
      </c>
      <c r="G744" s="14" t="n">
        <v>5.897</v>
      </c>
      <c r="H744" s="14" t="n">
        <v>1.143</v>
      </c>
      <c r="I744" s="14" t="n">
        <v>0</v>
      </c>
      <c r="J744" s="14" t="n">
        <v>5.897</v>
      </c>
      <c r="K744" s="14" t="n">
        <v>0</v>
      </c>
      <c r="L744" s="14" t="n">
        <v>1</v>
      </c>
      <c r="M744" s="14" t="n">
        <v>7.964</v>
      </c>
      <c r="N744" s="14" t="n">
        <v>3.43</v>
      </c>
      <c r="O744" s="14" t="n">
        <v>0</v>
      </c>
      <c r="P744" s="14" t="n">
        <v>7.964</v>
      </c>
      <c r="Q744" s="14" t="n">
        <v>0</v>
      </c>
      <c r="R744" s="14" t="n">
        <v>1</v>
      </c>
      <c r="S744" s="14" t="n">
        <v>11.613</v>
      </c>
      <c r="T744" s="14" t="n">
        <v>6.86</v>
      </c>
      <c r="U744" s="14" t="n">
        <v>0</v>
      </c>
      <c r="V744" s="14" t="n">
        <v>12.194</v>
      </c>
      <c r="W744" s="14" t="n">
        <v>0.05</v>
      </c>
      <c r="X744" s="14" t="n">
        <v>1</v>
      </c>
      <c r="Y744" s="14" t="n">
        <v>17.127</v>
      </c>
      <c r="Z744" s="14" t="n">
        <v>2.304</v>
      </c>
      <c r="AA744" s="14" t="n">
        <v>0</v>
      </c>
      <c r="AB744" s="14" t="n">
        <v>17.127</v>
      </c>
      <c r="AC744" s="14" t="n">
        <v>0</v>
      </c>
      <c r="AD744" s="14" t="n">
        <v>1</v>
      </c>
      <c r="AE744" s="14" t="n">
        <v>18.27</v>
      </c>
      <c r="AF744" s="14" t="n">
        <v>4.278</v>
      </c>
      <c r="AG744" s="14" t="n">
        <v>0</v>
      </c>
      <c r="AH744" s="14" t="n">
        <v>18.27</v>
      </c>
      <c r="AI744" s="14" t="n">
        <v>0</v>
      </c>
      <c r="AJ744" s="14" t="n">
        <v>1</v>
      </c>
      <c r="AK744" s="14" t="n">
        <v>25.13</v>
      </c>
      <c r="AL744" s="14" t="n">
        <v>13.503</v>
      </c>
      <c r="AM744" s="14" t="n">
        <v>0</v>
      </c>
      <c r="AN744" s="14" t="n">
        <v>26.386</v>
      </c>
      <c r="AO744" s="14" t="n">
        <v>0.05</v>
      </c>
      <c r="AP744" s="14" t="n">
        <v>1</v>
      </c>
      <c r="AQ744" s="14" t="n">
        <v>0.649</v>
      </c>
      <c r="AR744" s="14" t="n">
        <v>0.114</v>
      </c>
      <c r="AS744" s="14" t="n">
        <v>0</v>
      </c>
      <c r="AT744" s="14" t="n">
        <v>0.681</v>
      </c>
      <c r="AU744" s="14" t="n">
        <v>0.05</v>
      </c>
      <c r="AV744" s="14" t="n">
        <v>1</v>
      </c>
      <c r="AW744" s="14" t="n">
        <v>0.577</v>
      </c>
      <c r="AX744" s="14" t="n">
        <v>0.114</v>
      </c>
      <c r="AY744" s="14" t="n">
        <v>0</v>
      </c>
      <c r="AZ744" s="14" t="n">
        <v>0.605</v>
      </c>
      <c r="BA744" s="14" t="n">
        <v>0.05</v>
      </c>
      <c r="BB744" s="14" t="n">
        <v>1</v>
      </c>
      <c r="BC744" s="14" t="n">
        <v>0.458</v>
      </c>
      <c r="BD744" s="14" t="n">
        <v>0.114</v>
      </c>
      <c r="BE744" s="14" t="n">
        <v>0</v>
      </c>
      <c r="BF744" s="14" t="n">
        <v>0.481</v>
      </c>
      <c r="BG744" s="14" t="n">
        <v>0.05</v>
      </c>
      <c r="BH744" s="14" t="n">
        <v>1</v>
      </c>
      <c r="BI744" s="14" t="n">
        <v>0.491</v>
      </c>
      <c r="BJ744" s="14" t="n">
        <v>0.114</v>
      </c>
      <c r="BK744" s="14" t="n">
        <v>0</v>
      </c>
      <c r="BL744" s="14" t="n">
        <v>0.516</v>
      </c>
      <c r="BM744" s="14" t="n">
        <v>0.05</v>
      </c>
      <c r="BN744" s="14" t="n">
        <v>1</v>
      </c>
      <c r="BO744" s="14" t="n">
        <v>0</v>
      </c>
      <c r="BP744" s="14" t="n">
        <v>0</v>
      </c>
      <c r="BQ744" s="14" t="n">
        <v>0</v>
      </c>
      <c r="BR744" s="14" t="n">
        <v>0</v>
      </c>
      <c r="BS744" s="14" t="n">
        <v>1</v>
      </c>
      <c r="BT744" s="14" t="n">
        <v>0</v>
      </c>
      <c r="BU744" s="14" t="n">
        <v>0</v>
      </c>
      <c r="BV744" s="14" t="n">
        <v>0</v>
      </c>
      <c r="BW744" s="14" t="n">
        <v>0.05</v>
      </c>
      <c r="BX744" s="14" t="n">
        <v>1</v>
      </c>
      <c r="BY744" s="14" t="n">
        <v>11.787</v>
      </c>
      <c r="BZ744" s="14" t="n">
        <v>0</v>
      </c>
      <c r="CA744" s="14" t="n">
        <v>11.787</v>
      </c>
      <c r="CB744" s="14" t="n">
        <v>0</v>
      </c>
      <c r="CC744" s="14" t="n">
        <v>78.125</v>
      </c>
      <c r="CD744" s="14" t="n">
        <v>7.95</v>
      </c>
      <c r="CE744" s="14" t="n">
        <v>0</v>
      </c>
      <c r="CF744" s="14" t="n">
        <v>82.03100000000001</v>
      </c>
      <c r="CG744" s="14" t="n">
        <v>0.05</v>
      </c>
      <c r="CH744" s="14" t="n">
        <v>1</v>
      </c>
      <c r="CI744" s="14" t="n">
        <v>0</v>
      </c>
      <c r="CJ744" s="14" t="n">
        <v>0</v>
      </c>
      <c r="CK744" s="14" t="n">
        <v>0</v>
      </c>
      <c r="CL744" s="14" t="n">
        <v>0</v>
      </c>
      <c r="CM744" s="14" t="n">
        <v>0</v>
      </c>
      <c r="CN744" s="14" t="n">
        <v>0</v>
      </c>
      <c r="CO744" s="14" t="n">
        <v>0</v>
      </c>
      <c r="CP744" s="14" t="n">
        <v>0</v>
      </c>
      <c r="CQ744" s="14" t="n">
        <v>1.198</v>
      </c>
      <c r="CR744" s="14" t="n">
        <v>0</v>
      </c>
      <c r="CS744" s="14" t="n">
        <v>4.776</v>
      </c>
      <c r="CT744" s="14" t="n">
        <v>4.753</v>
      </c>
      <c r="CU744" s="14" t="n">
        <v>15.983</v>
      </c>
    </row>
    <row r="745">
      <c r="A745" s="14" t="inlineStr">
        <is>
          <t>MAF2022</t>
        </is>
      </c>
      <c r="B745" s="14" t="inlineStr">
        <is>
          <t>MAF</t>
        </is>
      </c>
      <c r="C745" s="14" t="inlineStr">
        <is>
          <t>MAF</t>
        </is>
      </c>
      <c r="D745" s="14" t="inlineStr">
        <is>
          <t>St. Martin (French part)</t>
        </is>
      </c>
      <c r="E745" s="14" t="n">
        <v>2022</v>
      </c>
      <c r="F745" s="14" t="n">
        <v>0.05</v>
      </c>
      <c r="G745" s="14" t="n">
        <v>11.72</v>
      </c>
      <c r="H745" s="14" t="n">
        <v>1.235</v>
      </c>
      <c r="I745" s="14" t="n">
        <v>0</v>
      </c>
      <c r="J745" s="14" t="n">
        <v>11.72</v>
      </c>
      <c r="K745" s="14" t="n">
        <v>0</v>
      </c>
      <c r="L745" s="14" t="n">
        <v>1</v>
      </c>
      <c r="M745" s="14" t="n">
        <v>9.782999999999999</v>
      </c>
      <c r="N745" s="14" t="n">
        <v>3.704</v>
      </c>
      <c r="O745" s="14" t="n">
        <v>0</v>
      </c>
      <c r="P745" s="14" t="n">
        <v>9.782999999999999</v>
      </c>
      <c r="Q745" s="14" t="n">
        <v>0</v>
      </c>
      <c r="R745" s="14" t="n">
        <v>1</v>
      </c>
      <c r="S745" s="14" t="n">
        <v>17.893</v>
      </c>
      <c r="T745" s="14" t="n">
        <v>7.408</v>
      </c>
      <c r="U745" s="14" t="n">
        <v>0.066</v>
      </c>
      <c r="V745" s="14" t="n">
        <v>18.788</v>
      </c>
      <c r="W745" s="14" t="n">
        <v>0.05</v>
      </c>
      <c r="X745" s="14" t="n">
        <v>1</v>
      </c>
      <c r="Y745" s="14" t="n">
        <v>30.728</v>
      </c>
      <c r="Z745" s="14" t="n">
        <v>4.133</v>
      </c>
      <c r="AA745" s="14" t="n">
        <v>0</v>
      </c>
      <c r="AB745" s="14" t="n">
        <v>30.728</v>
      </c>
      <c r="AC745" s="14" t="n">
        <v>0</v>
      </c>
      <c r="AD745" s="14" t="n">
        <v>1</v>
      </c>
      <c r="AE745" s="14" t="n">
        <v>31.963</v>
      </c>
      <c r="AF745" s="14" t="n">
        <v>7.485</v>
      </c>
      <c r="AG745" s="14" t="n">
        <v>0</v>
      </c>
      <c r="AH745" s="14" t="n">
        <v>31.963</v>
      </c>
      <c r="AI745" s="14" t="n">
        <v>0</v>
      </c>
      <c r="AJ745" s="14" t="n">
        <v>1</v>
      </c>
      <c r="AK745" s="14" t="n">
        <v>39.371</v>
      </c>
      <c r="AL745" s="14" t="n">
        <v>21.155</v>
      </c>
      <c r="AM745" s="14" t="n">
        <v>0.146</v>
      </c>
      <c r="AN745" s="14" t="n">
        <v>41.34</v>
      </c>
      <c r="AO745" s="14" t="n">
        <v>0.05</v>
      </c>
      <c r="AP745" s="14" t="n">
        <v>1</v>
      </c>
      <c r="AQ745" s="14" t="n">
        <v>0.896</v>
      </c>
      <c r="AR745" s="14" t="n">
        <v>0.123</v>
      </c>
      <c r="AS745" s="14" t="n">
        <v>0.003</v>
      </c>
      <c r="AT745" s="14" t="n">
        <v>0.9409999999999999</v>
      </c>
      <c r="AU745" s="14" t="n">
        <v>0.05</v>
      </c>
      <c r="AV745" s="14" t="n">
        <v>1</v>
      </c>
      <c r="AW745" s="14" t="n">
        <v>0.89</v>
      </c>
      <c r="AX745" s="14" t="n">
        <v>0.123</v>
      </c>
      <c r="AY745" s="14" t="n">
        <v>0.003</v>
      </c>
      <c r="AZ745" s="14" t="n">
        <v>0.9350000000000001</v>
      </c>
      <c r="BA745" s="14" t="n">
        <v>0.05</v>
      </c>
      <c r="BB745" s="14" t="n">
        <v>1</v>
      </c>
      <c r="BC745" s="14" t="n">
        <v>0.62</v>
      </c>
      <c r="BD745" s="14" t="n">
        <v>0.123</v>
      </c>
      <c r="BE745" s="14" t="n">
        <v>0.002</v>
      </c>
      <c r="BF745" s="14" t="n">
        <v>0.651</v>
      </c>
      <c r="BG745" s="14" t="n">
        <v>0.05</v>
      </c>
      <c r="BH745" s="14" t="n">
        <v>1</v>
      </c>
      <c r="BI745" s="14" t="n">
        <v>0.608</v>
      </c>
      <c r="BJ745" s="14" t="n">
        <v>0.123</v>
      </c>
      <c r="BK745" s="14" t="n">
        <v>0.002</v>
      </c>
      <c r="BL745" s="14" t="n">
        <v>0.638</v>
      </c>
      <c r="BM745" s="14" t="n">
        <v>0.05</v>
      </c>
      <c r="BN745" s="14" t="n">
        <v>1</v>
      </c>
      <c r="BO745" s="14" t="n">
        <v>0</v>
      </c>
      <c r="BP745" s="14" t="n">
        <v>0</v>
      </c>
      <c r="BQ745" s="14" t="n">
        <v>0</v>
      </c>
      <c r="BR745" s="14" t="n">
        <v>0</v>
      </c>
      <c r="BS745" s="14" t="n">
        <v>1</v>
      </c>
      <c r="BT745" s="14" t="n">
        <v>0</v>
      </c>
      <c r="BU745" s="14" t="n">
        <v>0</v>
      </c>
      <c r="BV745" s="14" t="n">
        <v>0</v>
      </c>
      <c r="BW745" s="14" t="n">
        <v>0.05</v>
      </c>
      <c r="BX745" s="14" t="n">
        <v>1</v>
      </c>
      <c r="BY745" s="14" t="n">
        <v>12.729</v>
      </c>
      <c r="BZ745" s="14" t="n">
        <v>0</v>
      </c>
      <c r="CA745" s="14" t="n">
        <v>12.729</v>
      </c>
      <c r="CB745" s="14" t="n">
        <v>0</v>
      </c>
      <c r="CC745" s="14" t="n">
        <v>97.90000000000001</v>
      </c>
      <c r="CD745" s="14" t="n">
        <v>7.95</v>
      </c>
      <c r="CE745" s="14" t="n">
        <v>0.362</v>
      </c>
      <c r="CF745" s="14" t="n">
        <v>102.795</v>
      </c>
      <c r="CG745" s="14" t="n">
        <v>0.05</v>
      </c>
      <c r="CH745" s="14" t="n">
        <v>1</v>
      </c>
      <c r="CI745" s="14" t="n">
        <v>0</v>
      </c>
      <c r="CJ745" s="14" t="n">
        <v>0</v>
      </c>
      <c r="CK745" s="14" t="n">
        <v>0</v>
      </c>
      <c r="CL745" s="14" t="n">
        <v>0</v>
      </c>
      <c r="CM745" s="14" t="n">
        <v>0</v>
      </c>
      <c r="CN745" s="14" t="n">
        <v>0</v>
      </c>
      <c r="CO745" s="14" t="n">
        <v>0</v>
      </c>
      <c r="CP745" s="14" t="n">
        <v>0</v>
      </c>
      <c r="CQ745" s="14" t="n">
        <v>1.294</v>
      </c>
      <c r="CR745" s="14" t="n">
        <v>0</v>
      </c>
      <c r="CS745" s="14" t="n">
        <v>5.158</v>
      </c>
      <c r="CT745" s="14" t="n">
        <v>10.485</v>
      </c>
      <c r="CU745" s="14" t="n">
        <v>29.494</v>
      </c>
    </row>
    <row r="746">
      <c r="A746" s="14" t="inlineStr">
        <is>
          <t>MAF2023</t>
        </is>
      </c>
      <c r="B746" s="14" t="inlineStr">
        <is>
          <t>MAF</t>
        </is>
      </c>
      <c r="C746" s="14" t="inlineStr">
        <is>
          <t>MAF</t>
        </is>
      </c>
      <c r="D746" s="14" t="inlineStr">
        <is>
          <t>St. Martin (French part)</t>
        </is>
      </c>
      <c r="E746" s="14" t="n">
        <v>2023</v>
      </c>
      <c r="F746" s="14" t="n">
        <v>0.05</v>
      </c>
      <c r="G746" s="14" t="n">
        <v>6.147</v>
      </c>
      <c r="H746" s="14" t="n">
        <v>1.286</v>
      </c>
      <c r="I746" s="14" t="n">
        <v>0</v>
      </c>
      <c r="J746" s="14" t="n">
        <v>6.147</v>
      </c>
      <c r="K746" s="14" t="n">
        <v>0</v>
      </c>
      <c r="L746" s="14" t="n">
        <v>1</v>
      </c>
      <c r="M746" s="14" t="n">
        <v>7.886</v>
      </c>
      <c r="N746" s="14" t="n">
        <v>3.857</v>
      </c>
      <c r="O746" s="14" t="n">
        <v>0</v>
      </c>
      <c r="P746" s="14" t="n">
        <v>7.886</v>
      </c>
      <c r="Q746" s="14" t="n">
        <v>0</v>
      </c>
      <c r="R746" s="14" t="n">
        <v>1</v>
      </c>
      <c r="S746" s="14" t="n">
        <v>12.575</v>
      </c>
      <c r="T746" s="14" t="n">
        <v>7.714</v>
      </c>
      <c r="U746" s="14" t="n">
        <v>0.07000000000000001</v>
      </c>
      <c r="V746" s="14" t="n">
        <v>13.204</v>
      </c>
      <c r="W746" s="14" t="n">
        <v>0.05</v>
      </c>
      <c r="X746" s="14" t="n">
        <v>1</v>
      </c>
      <c r="Y746" s="14" t="n">
        <v>12.478</v>
      </c>
      <c r="Z746" s="14" t="n">
        <v>1.678</v>
      </c>
      <c r="AA746" s="14" t="n">
        <v>0</v>
      </c>
      <c r="AB746" s="14" t="n">
        <v>12.478</v>
      </c>
      <c r="AC746" s="14" t="n">
        <v>0</v>
      </c>
      <c r="AD746" s="14" t="n">
        <v>1</v>
      </c>
      <c r="AE746" s="14" t="n">
        <v>13.763</v>
      </c>
      <c r="AF746" s="14" t="n">
        <v>3.223</v>
      </c>
      <c r="AG746" s="14" t="n">
        <v>0</v>
      </c>
      <c r="AH746" s="14" t="n">
        <v>13.763</v>
      </c>
      <c r="AI746" s="14" t="n">
        <v>0</v>
      </c>
      <c r="AJ746" s="14" t="n">
        <v>1</v>
      </c>
      <c r="AK746" s="14" t="n">
        <v>21.477</v>
      </c>
      <c r="AL746" s="14" t="n">
        <v>11.54</v>
      </c>
      <c r="AM746" s="14" t="n">
        <v>0.119</v>
      </c>
      <c r="AN746" s="14" t="n">
        <v>22.551</v>
      </c>
      <c r="AO746" s="14" t="n">
        <v>0.05</v>
      </c>
      <c r="AP746" s="14" t="n">
        <v>1</v>
      </c>
      <c r="AQ746" s="14" t="n">
        <v>0.791</v>
      </c>
      <c r="AR746" s="14" t="n">
        <v>0.129</v>
      </c>
      <c r="AS746" s="14" t="n">
        <v>0.004</v>
      </c>
      <c r="AT746" s="14" t="n">
        <v>0.83</v>
      </c>
      <c r="AU746" s="14" t="n">
        <v>0.05</v>
      </c>
      <c r="AV746" s="14" t="n">
        <v>1</v>
      </c>
      <c r="AW746" s="14" t="n">
        <v>0.618</v>
      </c>
      <c r="AX746" s="14" t="n">
        <v>0.129</v>
      </c>
      <c r="AY746" s="14" t="n">
        <v>0.003</v>
      </c>
      <c r="AZ746" s="14" t="n">
        <v>0.649</v>
      </c>
      <c r="BA746" s="14" t="n">
        <v>0.05</v>
      </c>
      <c r="BB746" s="14" t="n">
        <v>1</v>
      </c>
      <c r="BC746" s="14" t="n">
        <v>0.554</v>
      </c>
      <c r="BD746" s="14" t="n">
        <v>0.129</v>
      </c>
      <c r="BE746" s="14" t="n">
        <v>0.003</v>
      </c>
      <c r="BF746" s="14" t="n">
        <v>0.582</v>
      </c>
      <c r="BG746" s="14" t="n">
        <v>0.05</v>
      </c>
      <c r="BH746" s="14" t="n">
        <v>1</v>
      </c>
      <c r="BI746" s="14" t="n">
        <v>0.5570000000000001</v>
      </c>
      <c r="BJ746" s="14" t="n">
        <v>0.129</v>
      </c>
      <c r="BK746" s="14" t="n">
        <v>0.003</v>
      </c>
      <c r="BL746" s="14" t="n">
        <v>0.585</v>
      </c>
      <c r="BM746" s="14" t="n">
        <v>0.05</v>
      </c>
      <c r="BN746" s="14" t="n">
        <v>1</v>
      </c>
      <c r="BO746" s="14" t="n">
        <v>0</v>
      </c>
      <c r="BP746" s="14" t="n">
        <v>0</v>
      </c>
      <c r="BQ746" s="14" t="n">
        <v>0</v>
      </c>
      <c r="BR746" s="14" t="n">
        <v>0</v>
      </c>
      <c r="BS746" s="14" t="n">
        <v>1</v>
      </c>
      <c r="BT746" s="14" t="n">
        <v>0</v>
      </c>
      <c r="BU746" s="14" t="n">
        <v>0</v>
      </c>
      <c r="BV746" s="14" t="n">
        <v>0</v>
      </c>
      <c r="BW746" s="14" t="n">
        <v>0.05</v>
      </c>
      <c r="BX746" s="14" t="n">
        <v>1</v>
      </c>
      <c r="BY746" s="14" t="n">
        <v>13.254</v>
      </c>
      <c r="BZ746" s="14" t="n">
        <v>0</v>
      </c>
      <c r="CA746" s="14" t="n">
        <v>13.254</v>
      </c>
      <c r="CB746" s="14" t="n">
        <v>0</v>
      </c>
      <c r="CC746" s="14" t="n">
        <v>83.248</v>
      </c>
      <c r="CD746" s="14" t="n">
        <v>7.95</v>
      </c>
      <c r="CE746" s="14" t="n">
        <v>0.461</v>
      </c>
      <c r="CF746" s="14" t="n">
        <v>87.41</v>
      </c>
      <c r="CG746" s="14" t="n">
        <v>0.05</v>
      </c>
      <c r="CH746" s="14" t="n">
        <v>1</v>
      </c>
      <c r="CI746" s="14" t="n">
        <v>0</v>
      </c>
      <c r="CJ746" s="14" t="n">
        <v>0</v>
      </c>
      <c r="CK746" s="14" t="n">
        <v>0</v>
      </c>
      <c r="CL746" s="14" t="n">
        <v>0</v>
      </c>
      <c r="CM746" s="14" t="n">
        <v>0</v>
      </c>
      <c r="CN746" s="14" t="n">
        <v>0</v>
      </c>
      <c r="CO746" s="14" t="n">
        <v>0</v>
      </c>
      <c r="CP746" s="14" t="n">
        <v>0</v>
      </c>
      <c r="CQ746" s="14" t="n">
        <v>1.348</v>
      </c>
      <c r="CR746" s="14" t="n">
        <v>0</v>
      </c>
      <c r="CS746" s="14" t="n">
        <v>5.37</v>
      </c>
      <c r="CT746" s="14" t="n">
        <v>4.861</v>
      </c>
      <c r="CU746" s="14" t="n">
        <v>11.192</v>
      </c>
    </row>
    <row r="747">
      <c r="A747" s="14" t="inlineStr">
        <is>
          <t>MAF2024</t>
        </is>
      </c>
      <c r="B747" s="14" t="inlineStr">
        <is>
          <t>MAF</t>
        </is>
      </c>
      <c r="C747" s="14" t="inlineStr">
        <is>
          <t>MAF</t>
        </is>
      </c>
      <c r="D747" s="14" t="inlineStr">
        <is>
          <t>St. Martin (French part)</t>
        </is>
      </c>
      <c r="E747" s="14" t="n">
        <v>2024</v>
      </c>
      <c r="F747" s="14" t="n">
        <v>0.05</v>
      </c>
      <c r="G747" s="14" t="n">
        <v>5.575</v>
      </c>
      <c r="H747" s="14" t="n">
        <v>1.324</v>
      </c>
      <c r="I747" s="14" t="n">
        <v>0</v>
      </c>
      <c r="J747" s="14" t="n">
        <v>5.575</v>
      </c>
      <c r="K747" s="14" t="n">
        <v>0</v>
      </c>
      <c r="L747" s="14" t="n">
        <v>1</v>
      </c>
      <c r="M747" s="14" t="n">
        <v>7.124</v>
      </c>
      <c r="N747" s="14" t="n">
        <v>3.971</v>
      </c>
      <c r="O747" s="14" t="n">
        <v>0</v>
      </c>
      <c r="P747" s="14" t="n">
        <v>7.124</v>
      </c>
      <c r="Q747" s="14" t="n">
        <v>0</v>
      </c>
      <c r="R747" s="14" t="n">
        <v>1</v>
      </c>
      <c r="S747" s="14" t="n">
        <v>12.193</v>
      </c>
      <c r="T747" s="14" t="n">
        <v>7.942</v>
      </c>
      <c r="U747" s="14" t="n">
        <v>0.083</v>
      </c>
      <c r="V747" s="14" t="n">
        <v>12.802</v>
      </c>
      <c r="W747" s="14" t="n">
        <v>0.05</v>
      </c>
      <c r="X747" s="14" t="n">
        <v>1</v>
      </c>
      <c r="Y747" s="14" t="n">
        <v>11.447</v>
      </c>
      <c r="Z747" s="14" t="n">
        <v>1.54</v>
      </c>
      <c r="AA747" s="14" t="n">
        <v>0</v>
      </c>
      <c r="AB747" s="14" t="n">
        <v>11.447</v>
      </c>
      <c r="AC747" s="14" t="n">
        <v>0</v>
      </c>
      <c r="AD747" s="14" t="n">
        <v>1</v>
      </c>
      <c r="AE747" s="14" t="n">
        <v>12.771</v>
      </c>
      <c r="AF747" s="14" t="n">
        <v>2.991</v>
      </c>
      <c r="AG747" s="14" t="n">
        <v>0</v>
      </c>
      <c r="AH747" s="14" t="n">
        <v>12.771</v>
      </c>
      <c r="AI747" s="14" t="n">
        <v>0</v>
      </c>
      <c r="AJ747" s="14" t="n">
        <v>1</v>
      </c>
      <c r="AK747" s="14" t="n">
        <v>20.712</v>
      </c>
      <c r="AL747" s="14" t="n">
        <v>11.129</v>
      </c>
      <c r="AM747" s="14" t="n">
        <v>0.141</v>
      </c>
      <c r="AN747" s="14" t="n">
        <v>21.748</v>
      </c>
      <c r="AO747" s="14" t="n">
        <v>0.05</v>
      </c>
      <c r="AP747" s="14" t="n">
        <v>1</v>
      </c>
      <c r="AQ747" s="14" t="n">
        <v>0.756</v>
      </c>
      <c r="AR747" s="14" t="n">
        <v>0.132</v>
      </c>
      <c r="AS747" s="14" t="n">
        <v>0.005</v>
      </c>
      <c r="AT747" s="14" t="n">
        <v>0.794</v>
      </c>
      <c r="AU747" s="14" t="n">
        <v>0.05</v>
      </c>
      <c r="AV747" s="14" t="n">
        <v>1</v>
      </c>
      <c r="AW747" s="14" t="n">
        <v>0.655</v>
      </c>
      <c r="AX747" s="14" t="n">
        <v>0.132</v>
      </c>
      <c r="AY747" s="14" t="n">
        <v>0.004</v>
      </c>
      <c r="AZ747" s="14" t="n">
        <v>0.6879999999999999</v>
      </c>
      <c r="BA747" s="14" t="n">
        <v>0.05</v>
      </c>
      <c r="BB747" s="14" t="n">
        <v>1</v>
      </c>
      <c r="BC747" s="14" t="n">
        <v>0.534</v>
      </c>
      <c r="BD747" s="14" t="n">
        <v>0.132</v>
      </c>
      <c r="BE747" s="14" t="n">
        <v>0.004</v>
      </c>
      <c r="BF747" s="14" t="n">
        <v>0.5600000000000001</v>
      </c>
      <c r="BG747" s="14" t="n">
        <v>0.05</v>
      </c>
      <c r="BH747" s="14" t="n">
        <v>1</v>
      </c>
      <c r="BI747" s="14" t="n">
        <v>0.5679999999999999</v>
      </c>
      <c r="BJ747" s="14" t="n">
        <v>0.132</v>
      </c>
      <c r="BK747" s="14" t="n">
        <v>0.004</v>
      </c>
      <c r="BL747" s="14" t="n">
        <v>0.596</v>
      </c>
      <c r="BM747" s="14" t="n">
        <v>0.05</v>
      </c>
      <c r="BN747" s="14" t="n">
        <v>1</v>
      </c>
      <c r="BO747" s="14" t="n">
        <v>0</v>
      </c>
      <c r="BP747" s="14" t="n">
        <v>0</v>
      </c>
      <c r="BQ747" s="14" t="n">
        <v>0</v>
      </c>
      <c r="BR747" s="14" t="n">
        <v>0</v>
      </c>
      <c r="BS747" s="14" t="n">
        <v>1</v>
      </c>
      <c r="BT747" s="14" t="n">
        <v>0</v>
      </c>
      <c r="BU747" s="14" t="n">
        <v>0</v>
      </c>
      <c r="BV747" s="14" t="n">
        <v>0</v>
      </c>
      <c r="BW747" s="14" t="n">
        <v>0.05</v>
      </c>
      <c r="BX747" s="14" t="n">
        <v>1</v>
      </c>
      <c r="BY747" s="14" t="n">
        <v>13.646</v>
      </c>
      <c r="BZ747" s="14" t="n">
        <v>0</v>
      </c>
      <c r="CA747" s="14" t="n">
        <v>13.646</v>
      </c>
      <c r="CB747" s="14" t="n">
        <v>0</v>
      </c>
      <c r="CC747" s="14" t="n">
        <v>82.58799999999999</v>
      </c>
      <c r="CD747" s="14" t="n">
        <v>7.95</v>
      </c>
      <c r="CE747" s="14" t="n">
        <v>0.5620000000000001</v>
      </c>
      <c r="CF747" s="14" t="n">
        <v>86.717</v>
      </c>
      <c r="CG747" s="14" t="n">
        <v>0.05</v>
      </c>
      <c r="CH747" s="14" t="n">
        <v>1</v>
      </c>
      <c r="CI747" s="14" t="n">
        <v>0</v>
      </c>
      <c r="CJ747" s="14" t="n">
        <v>0</v>
      </c>
      <c r="CK747" s="14" t="n">
        <v>0</v>
      </c>
      <c r="CL747" s="14" t="n">
        <v>0</v>
      </c>
      <c r="CM747" s="14" t="n">
        <v>0</v>
      </c>
      <c r="CN747" s="14" t="n">
        <v>0</v>
      </c>
      <c r="CO747" s="14" t="n">
        <v>0</v>
      </c>
      <c r="CP747" s="14" t="n">
        <v>0</v>
      </c>
      <c r="CQ747" s="14" t="n">
        <v>1.387</v>
      </c>
      <c r="CR747" s="14" t="n">
        <v>0</v>
      </c>
      <c r="CS747" s="14" t="n">
        <v>5.529</v>
      </c>
      <c r="CT747" s="14" t="n">
        <v>4.251</v>
      </c>
      <c r="CU747" s="14" t="n">
        <v>10.123</v>
      </c>
    </row>
    <row r="748">
      <c r="A748" s="14" t="inlineStr">
        <is>
          <t>VCT2021</t>
        </is>
      </c>
      <c r="B748" s="14" t="inlineStr">
        <is>
          <t>VCT</t>
        </is>
      </c>
      <c r="C748" s="14" t="inlineStr">
        <is>
          <t>VCT</t>
        </is>
      </c>
      <c r="D748" s="14" t="inlineStr">
        <is>
          <t>St. Vincent and the Grenadines</t>
        </is>
      </c>
      <c r="E748" s="14" t="n">
        <v>2021</v>
      </c>
      <c r="F748" s="14" t="n">
        <v>0.16</v>
      </c>
      <c r="G748" s="14" t="n">
        <v>5.897</v>
      </c>
      <c r="H748" s="14" t="n">
        <v>1.143</v>
      </c>
      <c r="I748" s="14" t="n">
        <v>0</v>
      </c>
      <c r="J748" s="14" t="n">
        <v>5.897</v>
      </c>
      <c r="K748" s="14" t="n">
        <v>0</v>
      </c>
      <c r="L748" s="14" t="n">
        <v>1</v>
      </c>
      <c r="M748" s="14" t="n">
        <v>7.964</v>
      </c>
      <c r="N748" s="14" t="n">
        <v>3.43</v>
      </c>
      <c r="O748" s="14" t="n">
        <v>0</v>
      </c>
      <c r="P748" s="14" t="n">
        <v>7.964</v>
      </c>
      <c r="Q748" s="14" t="n">
        <v>0</v>
      </c>
      <c r="R748" s="14" t="n">
        <v>1</v>
      </c>
      <c r="S748" s="14" t="n">
        <v>11.613</v>
      </c>
      <c r="T748" s="14" t="n">
        <v>6.86</v>
      </c>
      <c r="U748" s="14" t="n">
        <v>0</v>
      </c>
      <c r="V748" s="14" t="n">
        <v>13.471</v>
      </c>
      <c r="W748" s="14" t="n">
        <v>0.16</v>
      </c>
      <c r="X748" s="14" t="n">
        <v>1</v>
      </c>
      <c r="Y748" s="14" t="n">
        <v>5.849</v>
      </c>
      <c r="Z748" s="14" t="n">
        <v>0.787</v>
      </c>
      <c r="AA748" s="14" t="n">
        <v>0</v>
      </c>
      <c r="AB748" s="14" t="n">
        <v>5.849</v>
      </c>
      <c r="AC748" s="14" t="n">
        <v>0</v>
      </c>
      <c r="AD748" s="14" t="n">
        <v>1</v>
      </c>
      <c r="AE748" s="14" t="n">
        <v>6.992</v>
      </c>
      <c r="AF748" s="14" t="n">
        <v>1.637</v>
      </c>
      <c r="AG748" s="14" t="n">
        <v>0</v>
      </c>
      <c r="AH748" s="14" t="n">
        <v>6.992</v>
      </c>
      <c r="AI748" s="14" t="n">
        <v>0</v>
      </c>
      <c r="AJ748" s="14" t="n">
        <v>1</v>
      </c>
      <c r="AK748" s="14" t="n">
        <v>13.852</v>
      </c>
      <c r="AL748" s="14" t="n">
        <v>7.443</v>
      </c>
      <c r="AM748" s="14" t="n">
        <v>0</v>
      </c>
      <c r="AN748" s="14" t="n">
        <v>16.068</v>
      </c>
      <c r="AO748" s="14" t="n">
        <v>0.16</v>
      </c>
      <c r="AP748" s="14" t="n">
        <v>1</v>
      </c>
      <c r="AQ748" s="14" t="n">
        <v>0.649</v>
      </c>
      <c r="AR748" s="14" t="n">
        <v>0.114</v>
      </c>
      <c r="AS748" s="14" t="n">
        <v>0</v>
      </c>
      <c r="AT748" s="14" t="n">
        <v>0.753</v>
      </c>
      <c r="AU748" s="14" t="n">
        <v>0.16</v>
      </c>
      <c r="AV748" s="14" t="n">
        <v>1</v>
      </c>
      <c r="AW748" s="14" t="n">
        <v>0.577</v>
      </c>
      <c r="AX748" s="14" t="n">
        <v>0.114</v>
      </c>
      <c r="AY748" s="14" t="n">
        <v>0</v>
      </c>
      <c r="AZ748" s="14" t="n">
        <v>0.669</v>
      </c>
      <c r="BA748" s="14" t="n">
        <v>0.16</v>
      </c>
      <c r="BB748" s="14" t="n">
        <v>1</v>
      </c>
      <c r="BC748" s="14" t="n">
        <v>0.458</v>
      </c>
      <c r="BD748" s="14" t="n">
        <v>0.114</v>
      </c>
      <c r="BE748" s="14" t="n">
        <v>0</v>
      </c>
      <c r="BF748" s="14" t="n">
        <v>0.531</v>
      </c>
      <c r="BG748" s="14" t="n">
        <v>0.16</v>
      </c>
      <c r="BH748" s="14" t="n">
        <v>1</v>
      </c>
      <c r="BI748" s="14" t="n">
        <v>0.491</v>
      </c>
      <c r="BJ748" s="14" t="n">
        <v>0.114</v>
      </c>
      <c r="BK748" s="14" t="n">
        <v>0</v>
      </c>
      <c r="BL748" s="14" t="n">
        <v>0.57</v>
      </c>
      <c r="BM748" s="14" t="n">
        <v>0.16</v>
      </c>
      <c r="BN748" s="14" t="n">
        <v>1</v>
      </c>
      <c r="BO748" s="14" t="n">
        <v>0</v>
      </c>
      <c r="BP748" s="14" t="n">
        <v>0</v>
      </c>
      <c r="BQ748" s="14" t="n">
        <v>0</v>
      </c>
      <c r="BR748" s="14" t="n">
        <v>0</v>
      </c>
      <c r="BS748" s="14" t="n">
        <v>1</v>
      </c>
      <c r="BT748" s="14" t="n">
        <v>0</v>
      </c>
      <c r="BU748" s="14" t="n">
        <v>0</v>
      </c>
      <c r="BV748" s="14" t="n">
        <v>0</v>
      </c>
      <c r="BW748" s="14" t="n">
        <v>0.16</v>
      </c>
      <c r="BX748" s="14" t="n">
        <v>1</v>
      </c>
      <c r="BY748" s="14" t="n">
        <v>11.787</v>
      </c>
      <c r="BZ748" s="14" t="n">
        <v>0</v>
      </c>
      <c r="CA748" s="14" t="n">
        <v>11.787</v>
      </c>
      <c r="CB748" s="14" t="n">
        <v>0</v>
      </c>
      <c r="CC748" s="14" t="n">
        <v>78.125</v>
      </c>
      <c r="CD748" s="14" t="n">
        <v>7.95</v>
      </c>
      <c r="CE748" s="14" t="n">
        <v>0</v>
      </c>
      <c r="CF748" s="14" t="n">
        <v>90.625</v>
      </c>
      <c r="CG748" s="14" t="n">
        <v>0.16</v>
      </c>
      <c r="CH748" s="14" t="n">
        <v>1</v>
      </c>
      <c r="CI748" s="14" t="n">
        <v>0</v>
      </c>
      <c r="CJ748" s="14" t="n">
        <v>0</v>
      </c>
      <c r="CK748" s="14" t="n">
        <v>0</v>
      </c>
      <c r="CL748" s="14" t="n">
        <v>0</v>
      </c>
      <c r="CM748" s="14" t="n">
        <v>0</v>
      </c>
      <c r="CN748" s="14" t="n">
        <v>0</v>
      </c>
      <c r="CO748" s="14" t="n">
        <v>0</v>
      </c>
      <c r="CP748" s="14" t="n">
        <v>0</v>
      </c>
      <c r="CQ748" s="14" t="n">
        <v>1.198</v>
      </c>
      <c r="CR748" s="14" t="n">
        <v>0</v>
      </c>
      <c r="CS748" s="14" t="n">
        <v>4.776</v>
      </c>
      <c r="CT748" s="14" t="n">
        <v>4.753</v>
      </c>
      <c r="CU748" s="14" t="n">
        <v>15.983</v>
      </c>
    </row>
    <row r="749">
      <c r="A749" s="14" t="inlineStr">
        <is>
          <t>VCT2022</t>
        </is>
      </c>
      <c r="B749" s="14" t="inlineStr">
        <is>
          <t>VCT</t>
        </is>
      </c>
      <c r="C749" s="14" t="inlineStr">
        <is>
          <t>VCT</t>
        </is>
      </c>
      <c r="D749" s="14" t="inlineStr">
        <is>
          <t>St. Vincent and the Grenadines</t>
        </is>
      </c>
      <c r="E749" s="14" t="n">
        <v>2022</v>
      </c>
      <c r="F749" s="14" t="n">
        <v>0.16</v>
      </c>
      <c r="G749" s="14" t="n">
        <v>11.72</v>
      </c>
      <c r="H749" s="14" t="n">
        <v>1.235</v>
      </c>
      <c r="I749" s="14" t="n">
        <v>0</v>
      </c>
      <c r="J749" s="14" t="n">
        <v>11.72</v>
      </c>
      <c r="K749" s="14" t="n">
        <v>0</v>
      </c>
      <c r="L749" s="14" t="n">
        <v>1</v>
      </c>
      <c r="M749" s="14" t="n">
        <v>9.782999999999999</v>
      </c>
      <c r="N749" s="14" t="n">
        <v>3.704</v>
      </c>
      <c r="O749" s="14" t="n">
        <v>0</v>
      </c>
      <c r="P749" s="14" t="n">
        <v>9.782999999999999</v>
      </c>
      <c r="Q749" s="14" t="n">
        <v>0</v>
      </c>
      <c r="R749" s="14" t="n">
        <v>1</v>
      </c>
      <c r="S749" s="14" t="n">
        <v>17.893</v>
      </c>
      <c r="T749" s="14" t="n">
        <v>7.408</v>
      </c>
      <c r="U749" s="14" t="n">
        <v>0.212</v>
      </c>
      <c r="V749" s="14" t="n">
        <v>20.756</v>
      </c>
      <c r="W749" s="14" t="n">
        <v>0.16</v>
      </c>
      <c r="X749" s="14" t="n">
        <v>1</v>
      </c>
      <c r="Y749" s="14" t="n">
        <v>6.316</v>
      </c>
      <c r="Z749" s="14" t="n">
        <v>0.85</v>
      </c>
      <c r="AA749" s="14" t="n">
        <v>0</v>
      </c>
      <c r="AB749" s="14" t="n">
        <v>6.316</v>
      </c>
      <c r="AC749" s="14" t="n">
        <v>0</v>
      </c>
      <c r="AD749" s="14" t="n">
        <v>1</v>
      </c>
      <c r="AE749" s="14" t="n">
        <v>7.551</v>
      </c>
      <c r="AF749" s="14" t="n">
        <v>1.768</v>
      </c>
      <c r="AG749" s="14" t="n">
        <v>0</v>
      </c>
      <c r="AH749" s="14" t="n">
        <v>7.551</v>
      </c>
      <c r="AI749" s="14" t="n">
        <v>0</v>
      </c>
      <c r="AJ749" s="14" t="n">
        <v>1</v>
      </c>
      <c r="AK749" s="14" t="n">
        <v>14.959</v>
      </c>
      <c r="AL749" s="14" t="n">
        <v>8.038</v>
      </c>
      <c r="AM749" s="14" t="n">
        <v>0.177</v>
      </c>
      <c r="AN749" s="14" t="n">
        <v>17.352</v>
      </c>
      <c r="AO749" s="14" t="n">
        <v>0.16</v>
      </c>
      <c r="AP749" s="14" t="n">
        <v>1</v>
      </c>
      <c r="AQ749" s="14" t="n">
        <v>0.896</v>
      </c>
      <c r="AR749" s="14" t="n">
        <v>0.123</v>
      </c>
      <c r="AS749" s="14" t="n">
        <v>0.011</v>
      </c>
      <c r="AT749" s="14" t="n">
        <v>1.039</v>
      </c>
      <c r="AU749" s="14" t="n">
        <v>0.16</v>
      </c>
      <c r="AV749" s="14" t="n">
        <v>1</v>
      </c>
      <c r="AW749" s="14" t="n">
        <v>0.89</v>
      </c>
      <c r="AX749" s="14" t="n">
        <v>0.123</v>
      </c>
      <c r="AY749" s="14" t="n">
        <v>0.011</v>
      </c>
      <c r="AZ749" s="14" t="n">
        <v>1.033</v>
      </c>
      <c r="BA749" s="14" t="n">
        <v>0.16</v>
      </c>
      <c r="BB749" s="14" t="n">
        <v>1</v>
      </c>
      <c r="BC749" s="14" t="n">
        <v>0.62</v>
      </c>
      <c r="BD749" s="14" t="n">
        <v>0.123</v>
      </c>
      <c r="BE749" s="14" t="n">
        <v>0.007</v>
      </c>
      <c r="BF749" s="14" t="n">
        <v>0.72</v>
      </c>
      <c r="BG749" s="14" t="n">
        <v>0.16</v>
      </c>
      <c r="BH749" s="14" t="n">
        <v>1</v>
      </c>
      <c r="BI749" s="14" t="n">
        <v>0.608</v>
      </c>
      <c r="BJ749" s="14" t="n">
        <v>0.123</v>
      </c>
      <c r="BK749" s="14" t="n">
        <v>0.007</v>
      </c>
      <c r="BL749" s="14" t="n">
        <v>0.705</v>
      </c>
      <c r="BM749" s="14" t="n">
        <v>0.16</v>
      </c>
      <c r="BN749" s="14" t="n">
        <v>1</v>
      </c>
      <c r="BO749" s="14" t="n">
        <v>0</v>
      </c>
      <c r="BP749" s="14" t="n">
        <v>0</v>
      </c>
      <c r="BQ749" s="14" t="n">
        <v>0</v>
      </c>
      <c r="BR749" s="14" t="n">
        <v>0</v>
      </c>
      <c r="BS749" s="14" t="n">
        <v>1</v>
      </c>
      <c r="BT749" s="14" t="n">
        <v>0</v>
      </c>
      <c r="BU749" s="14" t="n">
        <v>0</v>
      </c>
      <c r="BV749" s="14" t="n">
        <v>0</v>
      </c>
      <c r="BW749" s="14" t="n">
        <v>0.16</v>
      </c>
      <c r="BX749" s="14" t="n">
        <v>1</v>
      </c>
      <c r="BY749" s="14" t="n">
        <v>12.729</v>
      </c>
      <c r="BZ749" s="14" t="n">
        <v>0</v>
      </c>
      <c r="CA749" s="14" t="n">
        <v>12.729</v>
      </c>
      <c r="CB749" s="14" t="n">
        <v>0</v>
      </c>
      <c r="CC749" s="14" t="n">
        <v>97.90000000000001</v>
      </c>
      <c r="CD749" s="14" t="n">
        <v>7.95</v>
      </c>
      <c r="CE749" s="14" t="n">
        <v>1.159</v>
      </c>
      <c r="CF749" s="14" t="n">
        <v>113.564</v>
      </c>
      <c r="CG749" s="14" t="n">
        <v>0.16</v>
      </c>
      <c r="CH749" s="14" t="n">
        <v>1</v>
      </c>
      <c r="CI749" s="14" t="n">
        <v>0</v>
      </c>
      <c r="CJ749" s="14" t="n">
        <v>0</v>
      </c>
      <c r="CK749" s="14" t="n">
        <v>0</v>
      </c>
      <c r="CL749" s="14" t="n">
        <v>0</v>
      </c>
      <c r="CM749" s="14" t="n">
        <v>0</v>
      </c>
      <c r="CN749" s="14" t="n">
        <v>0</v>
      </c>
      <c r="CO749" s="14" t="n">
        <v>0</v>
      </c>
      <c r="CP749" s="14" t="n">
        <v>0</v>
      </c>
      <c r="CQ749" s="14" t="n">
        <v>1.294</v>
      </c>
      <c r="CR749" s="14" t="n">
        <v>0</v>
      </c>
      <c r="CS749" s="14" t="n">
        <v>5.158</v>
      </c>
      <c r="CT749" s="14" t="n">
        <v>10.485</v>
      </c>
      <c r="CU749" s="14" t="n">
        <v>29.494</v>
      </c>
    </row>
    <row r="750">
      <c r="A750" s="14" t="inlineStr">
        <is>
          <t>VCT2023</t>
        </is>
      </c>
      <c r="B750" s="14" t="inlineStr">
        <is>
          <t>VCT</t>
        </is>
      </c>
      <c r="C750" s="14" t="inlineStr">
        <is>
          <t>VCT</t>
        </is>
      </c>
      <c r="D750" s="14" t="inlineStr">
        <is>
          <t>St. Vincent and the Grenadines</t>
        </is>
      </c>
      <c r="E750" s="14" t="n">
        <v>2023</v>
      </c>
      <c r="F750" s="14" t="n">
        <v>0.16</v>
      </c>
      <c r="G750" s="14" t="n">
        <v>6.147</v>
      </c>
      <c r="H750" s="14" t="n">
        <v>1.286</v>
      </c>
      <c r="I750" s="14" t="n">
        <v>0</v>
      </c>
      <c r="J750" s="14" t="n">
        <v>6.147</v>
      </c>
      <c r="K750" s="14" t="n">
        <v>0</v>
      </c>
      <c r="L750" s="14" t="n">
        <v>1</v>
      </c>
      <c r="M750" s="14" t="n">
        <v>7.886</v>
      </c>
      <c r="N750" s="14" t="n">
        <v>3.857</v>
      </c>
      <c r="O750" s="14" t="n">
        <v>0</v>
      </c>
      <c r="P750" s="14" t="n">
        <v>7.886</v>
      </c>
      <c r="Q750" s="14" t="n">
        <v>0</v>
      </c>
      <c r="R750" s="14" t="n">
        <v>1</v>
      </c>
      <c r="S750" s="14" t="n">
        <v>12.575</v>
      </c>
      <c r="T750" s="14" t="n">
        <v>7.714</v>
      </c>
      <c r="U750" s="14" t="n">
        <v>0.223</v>
      </c>
      <c r="V750" s="14" t="n">
        <v>14.587</v>
      </c>
      <c r="W750" s="14" t="n">
        <v>0.16</v>
      </c>
      <c r="X750" s="14" t="n">
        <v>1</v>
      </c>
      <c r="Y750" s="14" t="n">
        <v>6.577</v>
      </c>
      <c r="Z750" s="14" t="n">
        <v>0.885</v>
      </c>
      <c r="AA750" s="14" t="n">
        <v>0</v>
      </c>
      <c r="AB750" s="14" t="n">
        <v>6.577</v>
      </c>
      <c r="AC750" s="14" t="n">
        <v>0</v>
      </c>
      <c r="AD750" s="14" t="n">
        <v>1</v>
      </c>
      <c r="AE750" s="14" t="n">
        <v>7.862</v>
      </c>
      <c r="AF750" s="14" t="n">
        <v>1.841</v>
      </c>
      <c r="AG750" s="14" t="n">
        <v>0</v>
      </c>
      <c r="AH750" s="14" t="n">
        <v>7.862</v>
      </c>
      <c r="AI750" s="14" t="n">
        <v>0</v>
      </c>
      <c r="AJ750" s="14" t="n">
        <v>1</v>
      </c>
      <c r="AK750" s="14" t="n">
        <v>15.576</v>
      </c>
      <c r="AL750" s="14" t="n">
        <v>8.369999999999999</v>
      </c>
      <c r="AM750" s="14" t="n">
        <v>0.276</v>
      </c>
      <c r="AN750" s="14" t="n">
        <v>18.069</v>
      </c>
      <c r="AO750" s="14" t="n">
        <v>0.16</v>
      </c>
      <c r="AP750" s="14" t="n">
        <v>1</v>
      </c>
      <c r="AQ750" s="14" t="n">
        <v>0.791</v>
      </c>
      <c r="AR750" s="14" t="n">
        <v>0.129</v>
      </c>
      <c r="AS750" s="14" t="n">
        <v>0.014</v>
      </c>
      <c r="AT750" s="14" t="n">
        <v>0.917</v>
      </c>
      <c r="AU750" s="14" t="n">
        <v>0.16</v>
      </c>
      <c r="AV750" s="14" t="n">
        <v>1</v>
      </c>
      <c r="AW750" s="14" t="n">
        <v>0.618</v>
      </c>
      <c r="AX750" s="14" t="n">
        <v>0.129</v>
      </c>
      <c r="AY750" s="14" t="n">
        <v>0.011</v>
      </c>
      <c r="AZ750" s="14" t="n">
        <v>0.717</v>
      </c>
      <c r="BA750" s="14" t="n">
        <v>0.16</v>
      </c>
      <c r="BB750" s="14" t="n">
        <v>1</v>
      </c>
      <c r="BC750" s="14" t="n">
        <v>0.554</v>
      </c>
      <c r="BD750" s="14" t="n">
        <v>0.129</v>
      </c>
      <c r="BE750" s="14" t="n">
        <v>0.01</v>
      </c>
      <c r="BF750" s="14" t="n">
        <v>0.643</v>
      </c>
      <c r="BG750" s="14" t="n">
        <v>0.16</v>
      </c>
      <c r="BH750" s="14" t="n">
        <v>1</v>
      </c>
      <c r="BI750" s="14" t="n">
        <v>0.5570000000000001</v>
      </c>
      <c r="BJ750" s="14" t="n">
        <v>0.129</v>
      </c>
      <c r="BK750" s="14" t="n">
        <v>0.01</v>
      </c>
      <c r="BL750" s="14" t="n">
        <v>0.646</v>
      </c>
      <c r="BM750" s="14" t="n">
        <v>0.16</v>
      </c>
      <c r="BN750" s="14" t="n">
        <v>1</v>
      </c>
      <c r="BO750" s="14" t="n">
        <v>0</v>
      </c>
      <c r="BP750" s="14" t="n">
        <v>0</v>
      </c>
      <c r="BQ750" s="14" t="n">
        <v>0</v>
      </c>
      <c r="BR750" s="14" t="n">
        <v>0</v>
      </c>
      <c r="BS750" s="14" t="n">
        <v>1</v>
      </c>
      <c r="BT750" s="14" t="n">
        <v>0</v>
      </c>
      <c r="BU750" s="14" t="n">
        <v>0</v>
      </c>
      <c r="BV750" s="14" t="n">
        <v>0</v>
      </c>
      <c r="BW750" s="14" t="n">
        <v>0.16</v>
      </c>
      <c r="BX750" s="14" t="n">
        <v>1</v>
      </c>
      <c r="BY750" s="14" t="n">
        <v>13.254</v>
      </c>
      <c r="BZ750" s="14" t="n">
        <v>0</v>
      </c>
      <c r="CA750" s="14" t="n">
        <v>13.254</v>
      </c>
      <c r="CB750" s="14" t="n">
        <v>0</v>
      </c>
      <c r="CC750" s="14" t="n">
        <v>83.248</v>
      </c>
      <c r="CD750" s="14" t="n">
        <v>7.95</v>
      </c>
      <c r="CE750" s="14" t="n">
        <v>1.475</v>
      </c>
      <c r="CF750" s="14" t="n">
        <v>96.568</v>
      </c>
      <c r="CG750" s="14" t="n">
        <v>0.16</v>
      </c>
      <c r="CH750" s="14" t="n">
        <v>1</v>
      </c>
      <c r="CI750" s="14" t="n">
        <v>0</v>
      </c>
      <c r="CJ750" s="14" t="n">
        <v>0</v>
      </c>
      <c r="CK750" s="14" t="n">
        <v>0</v>
      </c>
      <c r="CL750" s="14" t="n">
        <v>0</v>
      </c>
      <c r="CM750" s="14" t="n">
        <v>0</v>
      </c>
      <c r="CN750" s="14" t="n">
        <v>0</v>
      </c>
      <c r="CO750" s="14" t="n">
        <v>0</v>
      </c>
      <c r="CP750" s="14" t="n">
        <v>0</v>
      </c>
      <c r="CQ750" s="14" t="n">
        <v>1.348</v>
      </c>
      <c r="CR750" s="14" t="n">
        <v>0</v>
      </c>
      <c r="CS750" s="14" t="n">
        <v>5.37</v>
      </c>
      <c r="CT750" s="14" t="n">
        <v>4.861</v>
      </c>
      <c r="CU750" s="14" t="n">
        <v>11.192</v>
      </c>
    </row>
    <row r="751">
      <c r="A751" s="14" t="inlineStr">
        <is>
          <t>VCT2024</t>
        </is>
      </c>
      <c r="B751" s="14" t="inlineStr">
        <is>
          <t>VCT</t>
        </is>
      </c>
      <c r="C751" s="14" t="inlineStr">
        <is>
          <t>VCT</t>
        </is>
      </c>
      <c r="D751" s="14" t="inlineStr">
        <is>
          <t>St. Vincent and the Grenadines</t>
        </is>
      </c>
      <c r="E751" s="14" t="n">
        <v>2024</v>
      </c>
      <c r="F751" s="14" t="n">
        <v>0.16</v>
      </c>
      <c r="G751" s="14" t="n">
        <v>5.575</v>
      </c>
      <c r="H751" s="14" t="n">
        <v>1.324</v>
      </c>
      <c r="I751" s="14" t="n">
        <v>0</v>
      </c>
      <c r="J751" s="14" t="n">
        <v>5.575</v>
      </c>
      <c r="K751" s="14" t="n">
        <v>0</v>
      </c>
      <c r="L751" s="14" t="n">
        <v>1</v>
      </c>
      <c r="M751" s="14" t="n">
        <v>7.124</v>
      </c>
      <c r="N751" s="14" t="n">
        <v>3.971</v>
      </c>
      <c r="O751" s="14" t="n">
        <v>0</v>
      </c>
      <c r="P751" s="14" t="n">
        <v>7.124</v>
      </c>
      <c r="Q751" s="14" t="n">
        <v>0</v>
      </c>
      <c r="R751" s="14" t="n">
        <v>1</v>
      </c>
      <c r="S751" s="14" t="n">
        <v>12.193</v>
      </c>
      <c r="T751" s="14" t="n">
        <v>7.942</v>
      </c>
      <c r="U751" s="14" t="n">
        <v>0.266</v>
      </c>
      <c r="V751" s="14" t="n">
        <v>14.144</v>
      </c>
      <c r="W751" s="14" t="n">
        <v>0.16</v>
      </c>
      <c r="X751" s="14" t="n">
        <v>1</v>
      </c>
      <c r="Y751" s="14" t="n">
        <v>6.771</v>
      </c>
      <c r="Z751" s="14" t="n">
        <v>0.911</v>
      </c>
      <c r="AA751" s="14" t="n">
        <v>0</v>
      </c>
      <c r="AB751" s="14" t="n">
        <v>6.771</v>
      </c>
      <c r="AC751" s="14" t="n">
        <v>0</v>
      </c>
      <c r="AD751" s="14" t="n">
        <v>1</v>
      </c>
      <c r="AE751" s="14" t="n">
        <v>8.095000000000001</v>
      </c>
      <c r="AF751" s="14" t="n">
        <v>1.896</v>
      </c>
      <c r="AG751" s="14" t="n">
        <v>0</v>
      </c>
      <c r="AH751" s="14" t="n">
        <v>8.095000000000001</v>
      </c>
      <c r="AI751" s="14" t="n">
        <v>0</v>
      </c>
      <c r="AJ751" s="14" t="n">
        <v>1</v>
      </c>
      <c r="AK751" s="14" t="n">
        <v>16.036</v>
      </c>
      <c r="AL751" s="14" t="n">
        <v>8.617000000000001</v>
      </c>
      <c r="AM751" s="14" t="n">
        <v>0.349</v>
      </c>
      <c r="AN751" s="14" t="n">
        <v>18.602</v>
      </c>
      <c r="AO751" s="14" t="n">
        <v>0.16</v>
      </c>
      <c r="AP751" s="14" t="n">
        <v>1</v>
      </c>
      <c r="AQ751" s="14" t="n">
        <v>0.756</v>
      </c>
      <c r="AR751" s="14" t="n">
        <v>0.132</v>
      </c>
      <c r="AS751" s="14" t="n">
        <v>0.016</v>
      </c>
      <c r="AT751" s="14" t="n">
        <v>0.877</v>
      </c>
      <c r="AU751" s="14" t="n">
        <v>0.16</v>
      </c>
      <c r="AV751" s="14" t="n">
        <v>1</v>
      </c>
      <c r="AW751" s="14" t="n">
        <v>0.655</v>
      </c>
      <c r="AX751" s="14" t="n">
        <v>0.132</v>
      </c>
      <c r="AY751" s="14" t="n">
        <v>0.014</v>
      </c>
      <c r="AZ751" s="14" t="n">
        <v>0.76</v>
      </c>
      <c r="BA751" s="14" t="n">
        <v>0.16</v>
      </c>
      <c r="BB751" s="14" t="n">
        <v>1</v>
      </c>
      <c r="BC751" s="14" t="n">
        <v>0.534</v>
      </c>
      <c r="BD751" s="14" t="n">
        <v>0.132</v>
      </c>
      <c r="BE751" s="14" t="n">
        <v>0.012</v>
      </c>
      <c r="BF751" s="14" t="n">
        <v>0.619</v>
      </c>
      <c r="BG751" s="14" t="n">
        <v>0.16</v>
      </c>
      <c r="BH751" s="14" t="n">
        <v>1</v>
      </c>
      <c r="BI751" s="14" t="n">
        <v>0.5679999999999999</v>
      </c>
      <c r="BJ751" s="14" t="n">
        <v>0.132</v>
      </c>
      <c r="BK751" s="14" t="n">
        <v>0.012</v>
      </c>
      <c r="BL751" s="14" t="n">
        <v>0.659</v>
      </c>
      <c r="BM751" s="14" t="n">
        <v>0.16</v>
      </c>
      <c r="BN751" s="14" t="n">
        <v>1</v>
      </c>
      <c r="BO751" s="14" t="n">
        <v>0</v>
      </c>
      <c r="BP751" s="14" t="n">
        <v>0</v>
      </c>
      <c r="BQ751" s="14" t="n">
        <v>0</v>
      </c>
      <c r="BR751" s="14" t="n">
        <v>0</v>
      </c>
      <c r="BS751" s="14" t="n">
        <v>1</v>
      </c>
      <c r="BT751" s="14" t="n">
        <v>0</v>
      </c>
      <c r="BU751" s="14" t="n">
        <v>0</v>
      </c>
      <c r="BV751" s="14" t="n">
        <v>0</v>
      </c>
      <c r="BW751" s="14" t="n">
        <v>0.16</v>
      </c>
      <c r="BX751" s="14" t="n">
        <v>1</v>
      </c>
      <c r="BY751" s="14" t="n">
        <v>13.646</v>
      </c>
      <c r="BZ751" s="14" t="n">
        <v>0</v>
      </c>
      <c r="CA751" s="14" t="n">
        <v>13.646</v>
      </c>
      <c r="CB751" s="14" t="n">
        <v>0</v>
      </c>
      <c r="CC751" s="14" t="n">
        <v>82.58799999999999</v>
      </c>
      <c r="CD751" s="14" t="n">
        <v>7.95</v>
      </c>
      <c r="CE751" s="14" t="n">
        <v>1.8</v>
      </c>
      <c r="CF751" s="14" t="n">
        <v>95.80200000000001</v>
      </c>
      <c r="CG751" s="14" t="n">
        <v>0.16</v>
      </c>
      <c r="CH751" s="14" t="n">
        <v>1</v>
      </c>
      <c r="CI751" s="14" t="n">
        <v>0</v>
      </c>
      <c r="CJ751" s="14" t="n">
        <v>0</v>
      </c>
      <c r="CK751" s="14" t="n">
        <v>0</v>
      </c>
      <c r="CL751" s="14" t="n">
        <v>0</v>
      </c>
      <c r="CM751" s="14" t="n">
        <v>0</v>
      </c>
      <c r="CN751" s="14" t="n">
        <v>0</v>
      </c>
      <c r="CO751" s="14" t="n">
        <v>0</v>
      </c>
      <c r="CP751" s="14" t="n">
        <v>0</v>
      </c>
      <c r="CQ751" s="14" t="n">
        <v>1.387</v>
      </c>
      <c r="CR751" s="14" t="n">
        <v>0</v>
      </c>
      <c r="CS751" s="14" t="n">
        <v>5.529</v>
      </c>
      <c r="CT751" s="14" t="n">
        <v>4.251</v>
      </c>
      <c r="CU751" s="14" t="n">
        <v>10.123</v>
      </c>
    </row>
    <row r="752">
      <c r="A752" s="14" t="inlineStr">
        <is>
          <t>SDN2021</t>
        </is>
      </c>
      <c r="B752" s="14" t="inlineStr">
        <is>
          <t>SDN</t>
        </is>
      </c>
      <c r="C752" s="14" t="inlineStr">
        <is>
          <t>SDN</t>
        </is>
      </c>
      <c r="D752" s="14" t="inlineStr">
        <is>
          <t>Sudan</t>
        </is>
      </c>
      <c r="E752" s="14" t="n">
        <v>2021</v>
      </c>
      <c r="F752" s="14" t="n">
        <v>0.17</v>
      </c>
      <c r="G752" s="14" t="n">
        <v>5.897</v>
      </c>
      <c r="H752" s="14" t="n">
        <v>1.143</v>
      </c>
      <c r="I752" s="14" t="n">
        <v>0</v>
      </c>
      <c r="J752" s="14" t="n">
        <v>5.897</v>
      </c>
      <c r="K752" s="14" t="n">
        <v>0</v>
      </c>
      <c r="L752" s="14" t="n">
        <v>1</v>
      </c>
      <c r="M752" s="14" t="n">
        <v>7.964</v>
      </c>
      <c r="N752" s="14" t="n">
        <v>3.43</v>
      </c>
      <c r="O752" s="14" t="n">
        <v>0</v>
      </c>
      <c r="P752" s="14" t="n">
        <v>7.964</v>
      </c>
      <c r="Q752" s="14" t="n">
        <v>0</v>
      </c>
      <c r="R752" s="14" t="n">
        <v>1</v>
      </c>
      <c r="S752" s="14" t="n">
        <v>11.613</v>
      </c>
      <c r="T752" s="14" t="n">
        <v>6.86</v>
      </c>
      <c r="U752" s="14" t="n">
        <v>0</v>
      </c>
      <c r="V752" s="14" t="n">
        <v>13.588</v>
      </c>
      <c r="W752" s="14" t="n">
        <v>0.17</v>
      </c>
      <c r="X752" s="14" t="n">
        <v>1</v>
      </c>
      <c r="Y752" s="14" t="n">
        <v>15.47</v>
      </c>
      <c r="Z752" s="14" t="n">
        <v>2.091</v>
      </c>
      <c r="AA752" s="14" t="n">
        <v>0</v>
      </c>
      <c r="AB752" s="14" t="n">
        <v>15.47</v>
      </c>
      <c r="AC752" s="14" t="n">
        <v>0</v>
      </c>
      <c r="AD752" s="14" t="n">
        <v>1</v>
      </c>
      <c r="AE752" s="14" t="n">
        <v>16.613</v>
      </c>
      <c r="AF752" s="14" t="n">
        <v>3.885</v>
      </c>
      <c r="AG752" s="14" t="n">
        <v>0</v>
      </c>
      <c r="AH752" s="14" t="n">
        <v>16.613</v>
      </c>
      <c r="AI752" s="14" t="n">
        <v>0</v>
      </c>
      <c r="AJ752" s="14" t="n">
        <v>1</v>
      </c>
      <c r="AK752" s="14" t="n">
        <v>23.473</v>
      </c>
      <c r="AL752" s="14" t="n">
        <v>12.502</v>
      </c>
      <c r="AM752" s="14" t="n">
        <v>0</v>
      </c>
      <c r="AN752" s="14" t="n">
        <v>27.463</v>
      </c>
      <c r="AO752" s="14" t="n">
        <v>0.17</v>
      </c>
      <c r="AP752" s="14" t="n">
        <v>1</v>
      </c>
      <c r="AQ752" s="14" t="n">
        <v>0.619</v>
      </c>
      <c r="AR752" s="14" t="n">
        <v>0.114</v>
      </c>
      <c r="AS752" s="14" t="n">
        <v>-0.474</v>
      </c>
      <c r="AT752" s="14" t="n">
        <v>0.145</v>
      </c>
      <c r="AU752" s="14" t="n">
        <v>0</v>
      </c>
      <c r="AV752" s="14" t="n">
        <v>1</v>
      </c>
      <c r="AW752" s="14" t="n">
        <v>0.599</v>
      </c>
      <c r="AX752" s="14" t="n">
        <v>0.114</v>
      </c>
      <c r="AY752" s="14" t="n">
        <v>-0.504</v>
      </c>
      <c r="AZ752" s="14" t="n">
        <v>0.096</v>
      </c>
      <c r="BA752" s="14" t="n">
        <v>0</v>
      </c>
      <c r="BB752" s="14" t="n">
        <v>1</v>
      </c>
      <c r="BC752" s="14" t="n">
        <v>0.439</v>
      </c>
      <c r="BD752" s="14" t="n">
        <v>0.114</v>
      </c>
      <c r="BE752" s="14" t="n">
        <v>0</v>
      </c>
      <c r="BF752" s="14" t="n">
        <v>0.514</v>
      </c>
      <c r="BG752" s="14" t="n">
        <v>0.17</v>
      </c>
      <c r="BH752" s="14" t="n">
        <v>1</v>
      </c>
      <c r="BI752" s="14" t="n">
        <v>0.505</v>
      </c>
      <c r="BJ752" s="14" t="n">
        <v>0.114</v>
      </c>
      <c r="BK752" s="14" t="n">
        <v>0</v>
      </c>
      <c r="BL752" s="14" t="n">
        <v>0.591</v>
      </c>
      <c r="BM752" s="14" t="n">
        <v>0.17</v>
      </c>
      <c r="BN752" s="14" t="n">
        <v>1</v>
      </c>
      <c r="BO752" s="14" t="n">
        <v>0</v>
      </c>
      <c r="BP752" s="14" t="n">
        <v>0</v>
      </c>
      <c r="BQ752" s="14" t="n">
        <v>0</v>
      </c>
      <c r="BR752" s="14" t="n">
        <v>0</v>
      </c>
      <c r="BS752" s="14" t="n">
        <v>1</v>
      </c>
      <c r="BT752" s="14" t="n">
        <v>0</v>
      </c>
      <c r="BU752" s="14" t="n">
        <v>0</v>
      </c>
      <c r="BV752" s="14" t="n">
        <v>0</v>
      </c>
      <c r="BW752" s="14" t="n">
        <v>0.17</v>
      </c>
      <c r="BX752" s="14" t="n">
        <v>1</v>
      </c>
      <c r="BY752" s="14" t="n">
        <v>11.787</v>
      </c>
      <c r="BZ752" s="14" t="n">
        <v>0</v>
      </c>
      <c r="CA752" s="14" t="n">
        <v>11.787</v>
      </c>
      <c r="CB752" s="14" t="n">
        <v>0</v>
      </c>
      <c r="CC752" s="14" t="n">
        <v>78.125</v>
      </c>
      <c r="CD752" s="14" t="n">
        <v>7.95</v>
      </c>
      <c r="CE752" s="14" t="n">
        <v>0</v>
      </c>
      <c r="CF752" s="14" t="n">
        <v>91.40600000000001</v>
      </c>
      <c r="CG752" s="14" t="n">
        <v>0.17</v>
      </c>
      <c r="CH752" s="14" t="n">
        <v>1</v>
      </c>
      <c r="CI752" s="14" t="n">
        <v>0</v>
      </c>
      <c r="CJ752" s="14" t="n">
        <v>0</v>
      </c>
      <c r="CK752" s="14" t="n">
        <v>0</v>
      </c>
      <c r="CL752" s="14" t="n">
        <v>0</v>
      </c>
      <c r="CM752" s="14" t="n">
        <v>0</v>
      </c>
      <c r="CN752" s="14" t="n">
        <v>0</v>
      </c>
      <c r="CO752" s="14" t="n">
        <v>0</v>
      </c>
      <c r="CP752" s="14" t="n">
        <v>0</v>
      </c>
      <c r="CQ752" s="14" t="n">
        <v>1.198</v>
      </c>
      <c r="CR752" s="14" t="n">
        <v>0</v>
      </c>
      <c r="CS752" s="14" t="n">
        <v>4.776</v>
      </c>
      <c r="CT752" s="14" t="n">
        <v>4.753</v>
      </c>
      <c r="CU752" s="14" t="n">
        <v>15.162</v>
      </c>
    </row>
    <row r="753">
      <c r="A753" s="14" t="inlineStr">
        <is>
          <t>SDN2022</t>
        </is>
      </c>
      <c r="B753" s="14" t="inlineStr">
        <is>
          <t>SDN</t>
        </is>
      </c>
      <c r="C753" s="14" t="inlineStr">
        <is>
          <t>SDN</t>
        </is>
      </c>
      <c r="D753" s="14" t="inlineStr">
        <is>
          <t>Sudan</t>
        </is>
      </c>
      <c r="E753" s="14" t="n">
        <v>2022</v>
      </c>
      <c r="F753" s="14" t="n">
        <v>0.17</v>
      </c>
      <c r="G753" s="14" t="n">
        <v>11.72</v>
      </c>
      <c r="H753" s="14" t="n">
        <v>1.82</v>
      </c>
      <c r="I753" s="14" t="n">
        <v>0</v>
      </c>
      <c r="J753" s="14" t="n">
        <v>11.72</v>
      </c>
      <c r="K753" s="14" t="n">
        <v>0</v>
      </c>
      <c r="L753" s="14" t="n">
        <v>1</v>
      </c>
      <c r="M753" s="14" t="n">
        <v>9.782999999999999</v>
      </c>
      <c r="N753" s="14" t="n">
        <v>4.04</v>
      </c>
      <c r="O753" s="14" t="n">
        <v>0</v>
      </c>
      <c r="P753" s="14" t="n">
        <v>9.782999999999999</v>
      </c>
      <c r="Q753" s="14" t="n">
        <v>0</v>
      </c>
      <c r="R753" s="14" t="n">
        <v>1</v>
      </c>
      <c r="S753" s="14" t="n">
        <v>17.893</v>
      </c>
      <c r="T753" s="14" t="n">
        <v>8.763999999999999</v>
      </c>
      <c r="U753" s="14" t="n">
        <v>0.225</v>
      </c>
      <c r="V753" s="14" t="n">
        <v>20.935</v>
      </c>
      <c r="W753" s="14" t="n">
        <v>0.17</v>
      </c>
      <c r="X753" s="14" t="n">
        <v>1</v>
      </c>
      <c r="Y753" s="14" t="n">
        <v>30.455</v>
      </c>
      <c r="Z753" s="14" t="n">
        <v>3.195</v>
      </c>
      <c r="AA753" s="14" t="n">
        <v>0</v>
      </c>
      <c r="AB753" s="14" t="n">
        <v>30.455</v>
      </c>
      <c r="AC753" s="14" t="n">
        <v>0</v>
      </c>
      <c r="AD753" s="14" t="n">
        <v>1</v>
      </c>
      <c r="AE753" s="14" t="n">
        <v>31.69</v>
      </c>
      <c r="AF753" s="14" t="n">
        <v>5.875</v>
      </c>
      <c r="AG753" s="14" t="n">
        <v>0</v>
      </c>
      <c r="AH753" s="14" t="n">
        <v>31.69</v>
      </c>
      <c r="AI753" s="14" t="n">
        <v>0</v>
      </c>
      <c r="AJ753" s="14" t="n">
        <v>1</v>
      </c>
      <c r="AK753" s="14" t="n">
        <v>39.098</v>
      </c>
      <c r="AL753" s="14" t="n">
        <v>18.671</v>
      </c>
      <c r="AM753" s="14" t="n">
        <v>0.492</v>
      </c>
      <c r="AN753" s="14" t="n">
        <v>45.744</v>
      </c>
      <c r="AO753" s="14" t="n">
        <v>0.17</v>
      </c>
      <c r="AP753" s="14" t="n">
        <v>1</v>
      </c>
      <c r="AQ753" s="14" t="n">
        <v>0.861</v>
      </c>
      <c r="AR753" s="14" t="n">
        <v>0.123</v>
      </c>
      <c r="AS753" s="14" t="n">
        <v>0.146</v>
      </c>
      <c r="AT753" s="14" t="n">
        <v>1.007</v>
      </c>
      <c r="AU753" s="14" t="n">
        <v>0</v>
      </c>
      <c r="AV753" s="14" t="n">
        <v>1</v>
      </c>
      <c r="AW753" s="14" t="n">
        <v>0.986</v>
      </c>
      <c r="AX753" s="14" t="n">
        <v>0.128</v>
      </c>
      <c r="AY753" s="14" t="n">
        <v>0.168</v>
      </c>
      <c r="AZ753" s="14" t="n">
        <v>1.154</v>
      </c>
      <c r="BA753" s="14" t="n">
        <v>0</v>
      </c>
      <c r="BB753" s="14" t="n">
        <v>1</v>
      </c>
      <c r="BC753" s="14" t="n">
        <v>0.598</v>
      </c>
      <c r="BD753" s="14" t="n">
        <v>0.123</v>
      </c>
      <c r="BE753" s="14" t="n">
        <v>0.008</v>
      </c>
      <c r="BF753" s="14" t="n">
        <v>0.699</v>
      </c>
      <c r="BG753" s="14" t="n">
        <v>0.17</v>
      </c>
      <c r="BH753" s="14" t="n">
        <v>1</v>
      </c>
      <c r="BI753" s="14" t="n">
        <v>0.612</v>
      </c>
      <c r="BJ753" s="14" t="n">
        <v>0.119</v>
      </c>
      <c r="BK753" s="14" t="n">
        <v>0.008</v>
      </c>
      <c r="BL753" s="14" t="n">
        <v>0.716</v>
      </c>
      <c r="BM753" s="14" t="n">
        <v>0.17</v>
      </c>
      <c r="BN753" s="14" t="n">
        <v>1</v>
      </c>
      <c r="BO753" s="14" t="n">
        <v>0</v>
      </c>
      <c r="BP753" s="14" t="n">
        <v>0</v>
      </c>
      <c r="BQ753" s="14" t="n">
        <v>0</v>
      </c>
      <c r="BR753" s="14" t="n">
        <v>0</v>
      </c>
      <c r="BS753" s="14" t="n">
        <v>1</v>
      </c>
      <c r="BT753" s="14" t="n">
        <v>0</v>
      </c>
      <c r="BU753" s="14" t="n">
        <v>0</v>
      </c>
      <c r="BV753" s="14" t="n">
        <v>0</v>
      </c>
      <c r="BW753" s="14" t="n">
        <v>0.17</v>
      </c>
      <c r="BX753" s="14" t="n">
        <v>1</v>
      </c>
      <c r="BY753" s="14" t="n">
        <v>12.729</v>
      </c>
      <c r="BZ753" s="14" t="n">
        <v>0</v>
      </c>
      <c r="CA753" s="14" t="n">
        <v>12.729</v>
      </c>
      <c r="CB753" s="14" t="n">
        <v>0</v>
      </c>
      <c r="CC753" s="14" t="n">
        <v>97.90000000000001</v>
      </c>
      <c r="CD753" s="14" t="n">
        <v>7.95</v>
      </c>
      <c r="CE753" s="14" t="n">
        <v>1.232</v>
      </c>
      <c r="CF753" s="14" t="n">
        <v>114.543</v>
      </c>
      <c r="CG753" s="14" t="n">
        <v>0.17</v>
      </c>
      <c r="CH753" s="14" t="n">
        <v>1</v>
      </c>
      <c r="CI753" s="14" t="n">
        <v>1</v>
      </c>
      <c r="CJ753" s="14" t="n">
        <v>1</v>
      </c>
      <c r="CK753" s="14" t="n">
        <v>0</v>
      </c>
      <c r="CL753" s="14" t="n">
        <v>0</v>
      </c>
      <c r="CM753" s="14" t="n">
        <v>0</v>
      </c>
      <c r="CN753" s="14" t="n">
        <v>0</v>
      </c>
      <c r="CO753" s="14" t="n">
        <v>0</v>
      </c>
      <c r="CP753" s="14" t="n">
        <v>0</v>
      </c>
      <c r="CQ753" s="14" t="n">
        <v>1.294</v>
      </c>
      <c r="CR753" s="14" t="n">
        <v>0</v>
      </c>
      <c r="CS753" s="14" t="n">
        <v>5.158</v>
      </c>
      <c r="CT753" s="14" t="n">
        <v>10.485</v>
      </c>
      <c r="CU753" s="14" t="n">
        <v>31.326</v>
      </c>
    </row>
    <row r="754">
      <c r="A754" s="14" t="inlineStr">
        <is>
          <t>SDN2023</t>
        </is>
      </c>
      <c r="B754" s="14" t="inlineStr">
        <is>
          <t>SDN</t>
        </is>
      </c>
      <c r="C754" s="14" t="inlineStr">
        <is>
          <t>SDN</t>
        </is>
      </c>
      <c r="D754" s="14" t="inlineStr">
        <is>
          <t>Sudan</t>
        </is>
      </c>
      <c r="E754" s="14" t="n">
        <v>2023</v>
      </c>
      <c r="F754" s="14" t="n">
        <v>0.17</v>
      </c>
      <c r="G754" s="14" t="n">
        <v>6.147</v>
      </c>
      <c r="H754" s="14" t="n">
        <v>1.4</v>
      </c>
      <c r="I754" s="14" t="n">
        <v>0</v>
      </c>
      <c r="J754" s="14" t="n">
        <v>6.147</v>
      </c>
      <c r="K754" s="14" t="n">
        <v>0</v>
      </c>
      <c r="L754" s="14" t="n">
        <v>1</v>
      </c>
      <c r="M754" s="14" t="n">
        <v>7.886</v>
      </c>
      <c r="N754" s="14" t="n">
        <v>3.911</v>
      </c>
      <c r="O754" s="14" t="n">
        <v>0</v>
      </c>
      <c r="P754" s="14" t="n">
        <v>7.886</v>
      </c>
      <c r="Q754" s="14" t="n">
        <v>0</v>
      </c>
      <c r="R754" s="14" t="n">
        <v>1</v>
      </c>
      <c r="S754" s="14" t="n">
        <v>12.575</v>
      </c>
      <c r="T754" s="14" t="n">
        <v>7.886</v>
      </c>
      <c r="U754" s="14" t="n">
        <v>0.237</v>
      </c>
      <c r="V754" s="14" t="n">
        <v>14.713</v>
      </c>
      <c r="W754" s="14" t="n">
        <v>0.17</v>
      </c>
      <c r="X754" s="14" t="n">
        <v>1</v>
      </c>
      <c r="Y754" s="14" t="n">
        <v>12.405</v>
      </c>
      <c r="Z754" s="14" t="n">
        <v>1.39</v>
      </c>
      <c r="AA754" s="14" t="n">
        <v>0</v>
      </c>
      <c r="AB754" s="14" t="n">
        <v>12.405</v>
      </c>
      <c r="AC754" s="14" t="n">
        <v>0</v>
      </c>
      <c r="AD754" s="14" t="n">
        <v>1</v>
      </c>
      <c r="AE754" s="14" t="n">
        <v>13.691</v>
      </c>
      <c r="AF754" s="14" t="n">
        <v>2.727</v>
      </c>
      <c r="AG754" s="14" t="n">
        <v>0</v>
      </c>
      <c r="AH754" s="14" t="n">
        <v>13.691</v>
      </c>
      <c r="AI754" s="14" t="n">
        <v>0</v>
      </c>
      <c r="AJ754" s="14" t="n">
        <v>1</v>
      </c>
      <c r="AK754" s="14" t="n">
        <v>21.405</v>
      </c>
      <c r="AL754" s="14" t="n">
        <v>10.603</v>
      </c>
      <c r="AM754" s="14" t="n">
        <v>0.403</v>
      </c>
      <c r="AN754" s="14" t="n">
        <v>25.043</v>
      </c>
      <c r="AO754" s="14" t="n">
        <v>0.17</v>
      </c>
      <c r="AP754" s="14" t="n">
        <v>1</v>
      </c>
      <c r="AQ754" s="14" t="n">
        <v>0.76</v>
      </c>
      <c r="AR754" s="14" t="n">
        <v>0.128</v>
      </c>
      <c r="AS754" s="14" t="n">
        <v>0.129</v>
      </c>
      <c r="AT754" s="14" t="n">
        <v>0.89</v>
      </c>
      <c r="AU754" s="14" t="n">
        <v>0</v>
      </c>
      <c r="AV754" s="14" t="n">
        <v>1</v>
      </c>
      <c r="AW754" s="14" t="n">
        <v>0.8110000000000001</v>
      </c>
      <c r="AX754" s="14" t="n">
        <v>0.139</v>
      </c>
      <c r="AY754" s="14" t="n">
        <v>0.138</v>
      </c>
      <c r="AZ754" s="14" t="n">
        <v>0.949</v>
      </c>
      <c r="BA754" s="14" t="n">
        <v>0</v>
      </c>
      <c r="BB754" s="14" t="n">
        <v>1</v>
      </c>
      <c r="BC754" s="14" t="n">
        <v>0.535</v>
      </c>
      <c r="BD754" s="14" t="n">
        <v>0.129</v>
      </c>
      <c r="BE754" s="14" t="n">
        <v>0.01</v>
      </c>
      <c r="BF754" s="14" t="n">
        <v>0.626</v>
      </c>
      <c r="BG754" s="14" t="n">
        <v>0.17</v>
      </c>
      <c r="BH754" s="14" t="n">
        <v>1</v>
      </c>
      <c r="BI754" s="14" t="n">
        <v>0.579</v>
      </c>
      <c r="BJ754" s="14" t="n">
        <v>0.126</v>
      </c>
      <c r="BK754" s="14" t="n">
        <v>0.011</v>
      </c>
      <c r="BL754" s="14" t="n">
        <v>0.678</v>
      </c>
      <c r="BM754" s="14" t="n">
        <v>0.17</v>
      </c>
      <c r="BN754" s="14" t="n">
        <v>1</v>
      </c>
      <c r="BO754" s="14" t="n">
        <v>0</v>
      </c>
      <c r="BP754" s="14" t="n">
        <v>0</v>
      </c>
      <c r="BQ754" s="14" t="n">
        <v>0</v>
      </c>
      <c r="BR754" s="14" t="n">
        <v>0</v>
      </c>
      <c r="BS754" s="14" t="n">
        <v>1</v>
      </c>
      <c r="BT754" s="14" t="n">
        <v>0</v>
      </c>
      <c r="BU754" s="14" t="n">
        <v>0</v>
      </c>
      <c r="BV754" s="14" t="n">
        <v>0</v>
      </c>
      <c r="BW754" s="14" t="n">
        <v>0.17</v>
      </c>
      <c r="BX754" s="14" t="n">
        <v>1</v>
      </c>
      <c r="BY754" s="14" t="n">
        <v>13.254</v>
      </c>
      <c r="BZ754" s="14" t="n">
        <v>0</v>
      </c>
      <c r="CA754" s="14" t="n">
        <v>13.254</v>
      </c>
      <c r="CB754" s="14" t="n">
        <v>0</v>
      </c>
      <c r="CC754" s="14" t="n">
        <v>83.248</v>
      </c>
      <c r="CD754" s="14" t="n">
        <v>7.95</v>
      </c>
      <c r="CE754" s="14" t="n">
        <v>1.567</v>
      </c>
      <c r="CF754" s="14" t="n">
        <v>97.40000000000001</v>
      </c>
      <c r="CG754" s="14" t="n">
        <v>0.17</v>
      </c>
      <c r="CH754" s="14" t="n">
        <v>1</v>
      </c>
      <c r="CI754" s="14" t="n">
        <v>1</v>
      </c>
      <c r="CJ754" s="14" t="n">
        <v>1</v>
      </c>
      <c r="CK754" s="14" t="n">
        <v>0</v>
      </c>
      <c r="CL754" s="14" t="n">
        <v>0</v>
      </c>
      <c r="CM754" s="14" t="n">
        <v>0</v>
      </c>
      <c r="CN754" s="14" t="n">
        <v>0</v>
      </c>
      <c r="CO754" s="14" t="n">
        <v>0</v>
      </c>
      <c r="CP754" s="14" t="n">
        <v>0</v>
      </c>
      <c r="CQ754" s="14" t="n">
        <v>1.348</v>
      </c>
      <c r="CR754" s="14" t="n">
        <v>0</v>
      </c>
      <c r="CS754" s="14" t="n">
        <v>5.37</v>
      </c>
      <c r="CT754" s="14" t="n">
        <v>4.861</v>
      </c>
      <c r="CU754" s="14" t="n">
        <v>11.622</v>
      </c>
    </row>
    <row r="755">
      <c r="A755" s="14" t="inlineStr">
        <is>
          <t>SDN2024</t>
        </is>
      </c>
      <c r="B755" s="14" t="inlineStr">
        <is>
          <t>SDN</t>
        </is>
      </c>
      <c r="C755" s="14" t="inlineStr">
        <is>
          <t>SDN</t>
        </is>
      </c>
      <c r="D755" s="14" t="inlineStr">
        <is>
          <t>Sudan</t>
        </is>
      </c>
      <c r="E755" s="14" t="n">
        <v>2024</v>
      </c>
      <c r="F755" s="14" t="n">
        <v>0.17</v>
      </c>
      <c r="G755" s="14" t="n">
        <v>5.575</v>
      </c>
      <c r="H755" s="14" t="n">
        <v>1.412</v>
      </c>
      <c r="I755" s="14" t="n">
        <v>0</v>
      </c>
      <c r="J755" s="14" t="n">
        <v>5.575</v>
      </c>
      <c r="K755" s="14" t="n">
        <v>0</v>
      </c>
      <c r="L755" s="14" t="n">
        <v>1</v>
      </c>
      <c r="M755" s="14" t="n">
        <v>7.124</v>
      </c>
      <c r="N755" s="14" t="n">
        <v>3.881</v>
      </c>
      <c r="O755" s="14" t="n">
        <v>0</v>
      </c>
      <c r="P755" s="14" t="n">
        <v>7.124</v>
      </c>
      <c r="Q755" s="14" t="n">
        <v>0</v>
      </c>
      <c r="R755" s="14" t="n">
        <v>1</v>
      </c>
      <c r="S755" s="14" t="n">
        <v>12.193</v>
      </c>
      <c r="T755" s="14" t="n">
        <v>8.071999999999999</v>
      </c>
      <c r="U755" s="14" t="n">
        <v>0.282</v>
      </c>
      <c r="V755" s="14" t="n">
        <v>14.266</v>
      </c>
      <c r="W755" s="14" t="n">
        <v>0.17</v>
      </c>
      <c r="X755" s="14" t="n">
        <v>1</v>
      </c>
      <c r="Y755" s="14" t="n">
        <v>11.119</v>
      </c>
      <c r="Z755" s="14" t="n">
        <v>1.404</v>
      </c>
      <c r="AA755" s="14" t="n">
        <v>0</v>
      </c>
      <c r="AB755" s="14" t="n">
        <v>11.119</v>
      </c>
      <c r="AC755" s="14" t="n">
        <v>0</v>
      </c>
      <c r="AD755" s="14" t="n">
        <v>1</v>
      </c>
      <c r="AE755" s="14" t="n">
        <v>12.442</v>
      </c>
      <c r="AF755" s="14" t="n">
        <v>2.726</v>
      </c>
      <c r="AG755" s="14" t="n">
        <v>0</v>
      </c>
      <c r="AH755" s="14" t="n">
        <v>12.442</v>
      </c>
      <c r="AI755" s="14" t="n">
        <v>0</v>
      </c>
      <c r="AJ755" s="14" t="n">
        <v>1</v>
      </c>
      <c r="AK755" s="14" t="n">
        <v>20.384</v>
      </c>
      <c r="AL755" s="14" t="n">
        <v>10.368</v>
      </c>
      <c r="AM755" s="14" t="n">
        <v>0.472</v>
      </c>
      <c r="AN755" s="14" t="n">
        <v>23.849</v>
      </c>
      <c r="AO755" s="14" t="n">
        <v>0.17</v>
      </c>
      <c r="AP755" s="14" t="n">
        <v>1</v>
      </c>
      <c r="AQ755" s="14" t="n">
        <v>0.724</v>
      </c>
      <c r="AR755" s="14" t="n">
        <v>0.132</v>
      </c>
      <c r="AS755" s="14" t="n">
        <v>0.123</v>
      </c>
      <c r="AT755" s="14" t="n">
        <v>0.847</v>
      </c>
      <c r="AU755" s="14" t="n">
        <v>0</v>
      </c>
      <c r="AV755" s="14" t="n">
        <v>1</v>
      </c>
      <c r="AW755" s="14" t="n">
        <v>0.75</v>
      </c>
      <c r="AX755" s="14" t="n">
        <v>0.138</v>
      </c>
      <c r="AY755" s="14" t="n">
        <v>0.128</v>
      </c>
      <c r="AZ755" s="14" t="n">
        <v>0.878</v>
      </c>
      <c r="BA755" s="14" t="n">
        <v>0</v>
      </c>
      <c r="BB755" s="14" t="n">
        <v>1</v>
      </c>
      <c r="BC755" s="14" t="n">
        <v>0.513</v>
      </c>
      <c r="BD755" s="14" t="n">
        <v>0.132</v>
      </c>
      <c r="BE755" s="14" t="n">
        <v>0.012</v>
      </c>
      <c r="BF755" s="14" t="n">
        <v>0.6</v>
      </c>
      <c r="BG755" s="14" t="n">
        <v>0.17</v>
      </c>
      <c r="BH755" s="14" t="n">
        <v>1</v>
      </c>
      <c r="BI755" s="14" t="n">
        <v>0.591</v>
      </c>
      <c r="BJ755" s="14" t="n">
        <v>0.13</v>
      </c>
      <c r="BK755" s="14" t="n">
        <v>0.014</v>
      </c>
      <c r="BL755" s="14" t="n">
        <v>0.6919999999999999</v>
      </c>
      <c r="BM755" s="14" t="n">
        <v>0.17</v>
      </c>
      <c r="BN755" s="14" t="n">
        <v>1</v>
      </c>
      <c r="BO755" s="14" t="n">
        <v>0</v>
      </c>
      <c r="BP755" s="14" t="n">
        <v>0</v>
      </c>
      <c r="BQ755" s="14" t="n">
        <v>0</v>
      </c>
      <c r="BR755" s="14" t="n">
        <v>0</v>
      </c>
      <c r="BS755" s="14" t="n">
        <v>1</v>
      </c>
      <c r="BT755" s="14" t="n">
        <v>0</v>
      </c>
      <c r="BU755" s="14" t="n">
        <v>0</v>
      </c>
      <c r="BV755" s="14" t="n">
        <v>0</v>
      </c>
      <c r="BW755" s="14" t="n">
        <v>0.17</v>
      </c>
      <c r="BX755" s="14" t="n">
        <v>1</v>
      </c>
      <c r="BY755" s="14" t="n">
        <v>13.646</v>
      </c>
      <c r="BZ755" s="14" t="n">
        <v>0</v>
      </c>
      <c r="CA755" s="14" t="n">
        <v>13.646</v>
      </c>
      <c r="CB755" s="14" t="n">
        <v>0</v>
      </c>
      <c r="CC755" s="14" t="n">
        <v>82.58799999999999</v>
      </c>
      <c r="CD755" s="14" t="n">
        <v>7.95</v>
      </c>
      <c r="CE755" s="14" t="n">
        <v>1.912</v>
      </c>
      <c r="CF755" s="14" t="n">
        <v>96.628</v>
      </c>
      <c r="CG755" s="14" t="n">
        <v>0.17</v>
      </c>
      <c r="CH755" s="14" t="n">
        <v>1</v>
      </c>
      <c r="CI755" s="14" t="n">
        <v>1</v>
      </c>
      <c r="CJ755" s="14" t="n">
        <v>1</v>
      </c>
      <c r="CK755" s="14" t="n">
        <v>0</v>
      </c>
      <c r="CL755" s="14" t="n">
        <v>0</v>
      </c>
      <c r="CM755" s="14" t="n">
        <v>0</v>
      </c>
      <c r="CN755" s="14" t="n">
        <v>0</v>
      </c>
      <c r="CO755" s="14" t="n">
        <v>0</v>
      </c>
      <c r="CP755" s="14" t="n">
        <v>0</v>
      </c>
      <c r="CQ755" s="14" t="n">
        <v>1.387</v>
      </c>
      <c r="CR755" s="14" t="n">
        <v>0</v>
      </c>
      <c r="CS755" s="14" t="n">
        <v>5.529</v>
      </c>
      <c r="CT755" s="14" t="n">
        <v>4.251</v>
      </c>
      <c r="CU755" s="14" t="n">
        <v>10.168</v>
      </c>
    </row>
    <row r="756">
      <c r="A756" s="14" t="inlineStr">
        <is>
          <t>SUR2021</t>
        </is>
      </c>
      <c r="B756" s="14" t="inlineStr">
        <is>
          <t>SUR</t>
        </is>
      </c>
      <c r="C756" s="14" t="inlineStr">
        <is>
          <t>SUR</t>
        </is>
      </c>
      <c r="D756" s="14" t="inlineStr">
        <is>
          <t>Suriname</t>
        </is>
      </c>
      <c r="E756" s="14" t="n">
        <v>2021</v>
      </c>
      <c r="F756" s="14" t="n">
        <v>0.1</v>
      </c>
      <c r="G756" s="14" t="n">
        <v>5.897</v>
      </c>
      <c r="H756" s="14" t="n">
        <v>1.143</v>
      </c>
      <c r="I756" s="14" t="n">
        <v>0</v>
      </c>
      <c r="J756" s="14" t="n">
        <v>5.897</v>
      </c>
      <c r="K756" s="14" t="n">
        <v>0</v>
      </c>
      <c r="L756" s="14" t="n">
        <v>1</v>
      </c>
      <c r="M756" s="14" t="n">
        <v>7.964</v>
      </c>
      <c r="N756" s="14" t="n">
        <v>3.43</v>
      </c>
      <c r="O756" s="14" t="n">
        <v>0</v>
      </c>
      <c r="P756" s="14" t="n">
        <v>7.964</v>
      </c>
      <c r="Q756" s="14" t="n">
        <v>0</v>
      </c>
      <c r="R756" s="14" t="n">
        <v>1</v>
      </c>
      <c r="S756" s="14" t="n">
        <v>11.613</v>
      </c>
      <c r="T756" s="14" t="n">
        <v>6.86</v>
      </c>
      <c r="U756" s="14" t="n">
        <v>0</v>
      </c>
      <c r="V756" s="14" t="n">
        <v>12.775</v>
      </c>
      <c r="W756" s="14" t="n">
        <v>0.1</v>
      </c>
      <c r="X756" s="14" t="n">
        <v>1</v>
      </c>
      <c r="Y756" s="14" t="n">
        <v>5.347</v>
      </c>
      <c r="Z756" s="14" t="n">
        <v>0.389</v>
      </c>
      <c r="AA756" s="14" t="n">
        <v>0</v>
      </c>
      <c r="AB756" s="14" t="n">
        <v>5.347</v>
      </c>
      <c r="AC756" s="14" t="n">
        <v>0</v>
      </c>
      <c r="AD756" s="14" t="n">
        <v>1</v>
      </c>
      <c r="AE756" s="14" t="n">
        <v>5.919</v>
      </c>
      <c r="AF756" s="14" t="n">
        <v>0.796</v>
      </c>
      <c r="AG756" s="14" t="n">
        <v>0</v>
      </c>
      <c r="AH756" s="14" t="n">
        <v>5.919</v>
      </c>
      <c r="AI756" s="14" t="n">
        <v>0</v>
      </c>
      <c r="AJ756" s="14" t="n">
        <v>1</v>
      </c>
      <c r="AK756" s="14" t="n">
        <v>9.349</v>
      </c>
      <c r="AL756" s="14" t="n">
        <v>3.497</v>
      </c>
      <c r="AM756" s="14" t="n">
        <v>0</v>
      </c>
      <c r="AN756" s="14" t="n">
        <v>10.284</v>
      </c>
      <c r="AO756" s="14" t="n">
        <v>0.1</v>
      </c>
      <c r="AP756" s="14" t="n">
        <v>1</v>
      </c>
      <c r="AQ756" s="14" t="n">
        <v>0.649</v>
      </c>
      <c r="AR756" s="14" t="n">
        <v>0.114</v>
      </c>
      <c r="AS756" s="14" t="n">
        <v>0.139</v>
      </c>
      <c r="AT756" s="14" t="n">
        <v>0.867</v>
      </c>
      <c r="AU756" s="14" t="n">
        <v>0.1</v>
      </c>
      <c r="AV756" s="14" t="n">
        <v>1</v>
      </c>
      <c r="AW756" s="14" t="n">
        <v>0.577</v>
      </c>
      <c r="AX756" s="14" t="n">
        <v>0.114</v>
      </c>
      <c r="AY756" s="14" t="n">
        <v>0.12</v>
      </c>
      <c r="AZ756" s="14" t="n">
        <v>0.766</v>
      </c>
      <c r="BA756" s="14" t="n">
        <v>0.1</v>
      </c>
      <c r="BB756" s="14" t="n">
        <v>1</v>
      </c>
      <c r="BC756" s="14" t="n">
        <v>0.458</v>
      </c>
      <c r="BD756" s="14" t="n">
        <v>0.114</v>
      </c>
      <c r="BE756" s="14" t="n">
        <v>0</v>
      </c>
      <c r="BF756" s="14" t="n">
        <v>0.504</v>
      </c>
      <c r="BG756" s="14" t="n">
        <v>0.1</v>
      </c>
      <c r="BH756" s="14" t="n">
        <v>1</v>
      </c>
      <c r="BI756" s="14" t="n">
        <v>0.491</v>
      </c>
      <c r="BJ756" s="14" t="n">
        <v>0.114</v>
      </c>
      <c r="BK756" s="14" t="n">
        <v>0</v>
      </c>
      <c r="BL756" s="14" t="n">
        <v>0.54</v>
      </c>
      <c r="BM756" s="14" t="n">
        <v>0.1</v>
      </c>
      <c r="BN756" s="14" t="n">
        <v>1</v>
      </c>
      <c r="BO756" s="14" t="n">
        <v>0</v>
      </c>
      <c r="BP756" s="14" t="n">
        <v>0</v>
      </c>
      <c r="BQ756" s="14" t="n">
        <v>0.06900000000000001</v>
      </c>
      <c r="BR756" s="14" t="n">
        <v>0</v>
      </c>
      <c r="BS756" s="14" t="n">
        <v>1</v>
      </c>
      <c r="BT756" s="14" t="n">
        <v>0</v>
      </c>
      <c r="BU756" s="14" t="n">
        <v>0</v>
      </c>
      <c r="BV756" s="14" t="n">
        <v>0.031</v>
      </c>
      <c r="BW756" s="14" t="n">
        <v>0</v>
      </c>
      <c r="BX756" s="14" t="n">
        <v>1</v>
      </c>
      <c r="BY756" s="14" t="n">
        <v>11.787</v>
      </c>
      <c r="BZ756" s="14" t="n">
        <v>0</v>
      </c>
      <c r="CA756" s="14" t="n">
        <v>11.787</v>
      </c>
      <c r="CB756" s="14" t="n">
        <v>0</v>
      </c>
      <c r="CC756" s="14" t="n">
        <v>78.125</v>
      </c>
      <c r="CD756" s="14" t="n">
        <v>7.95</v>
      </c>
      <c r="CE756" s="14" t="n">
        <v>-5.776</v>
      </c>
      <c r="CF756" s="14" t="n">
        <v>79.584</v>
      </c>
      <c r="CG756" s="14" t="n">
        <v>0.1</v>
      </c>
      <c r="CH756" s="14" t="n">
        <v>1</v>
      </c>
      <c r="CI756" s="14" t="n">
        <v>0</v>
      </c>
      <c r="CJ756" s="14" t="n">
        <v>0</v>
      </c>
      <c r="CK756" s="14" t="n">
        <v>0</v>
      </c>
      <c r="CL756" s="14" t="n">
        <v>0</v>
      </c>
      <c r="CM756" s="14" t="n">
        <v>0</v>
      </c>
      <c r="CN756" s="14" t="n">
        <v>0</v>
      </c>
      <c r="CO756" s="14" t="n">
        <v>0</v>
      </c>
      <c r="CP756" s="14" t="n">
        <v>0</v>
      </c>
      <c r="CQ756" s="14" t="n">
        <v>1.198</v>
      </c>
      <c r="CR756" s="14" t="n">
        <v>1</v>
      </c>
      <c r="CS756" s="14" t="n">
        <v>4.776</v>
      </c>
      <c r="CT756" s="14" t="n">
        <v>4.753</v>
      </c>
      <c r="CU756" s="14" t="n">
        <v>15.983</v>
      </c>
    </row>
    <row r="757">
      <c r="A757" s="14" t="inlineStr">
        <is>
          <t>SUR2022</t>
        </is>
      </c>
      <c r="B757" s="14" t="inlineStr">
        <is>
          <t>SUR</t>
        </is>
      </c>
      <c r="C757" s="14" t="inlineStr">
        <is>
          <t>SUR</t>
        </is>
      </c>
      <c r="D757" s="14" t="inlineStr">
        <is>
          <t>Suriname</t>
        </is>
      </c>
      <c r="E757" s="14" t="n">
        <v>2022</v>
      </c>
      <c r="F757" s="14" t="n">
        <v>0.1</v>
      </c>
      <c r="G757" s="14" t="n">
        <v>11.72</v>
      </c>
      <c r="H757" s="14" t="n">
        <v>1.235</v>
      </c>
      <c r="I757" s="14" t="n">
        <v>0</v>
      </c>
      <c r="J757" s="14" t="n">
        <v>11.72</v>
      </c>
      <c r="K757" s="14" t="n">
        <v>0</v>
      </c>
      <c r="L757" s="14" t="n">
        <v>1</v>
      </c>
      <c r="M757" s="14" t="n">
        <v>9.782999999999999</v>
      </c>
      <c r="N757" s="14" t="n">
        <v>3.704</v>
      </c>
      <c r="O757" s="14" t="n">
        <v>0</v>
      </c>
      <c r="P757" s="14" t="n">
        <v>9.782999999999999</v>
      </c>
      <c r="Q757" s="14" t="n">
        <v>0</v>
      </c>
      <c r="R757" s="14" t="n">
        <v>1</v>
      </c>
      <c r="S757" s="14" t="n">
        <v>17.893</v>
      </c>
      <c r="T757" s="14" t="n">
        <v>7.408</v>
      </c>
      <c r="U757" s="14" t="n">
        <v>0.132</v>
      </c>
      <c r="V757" s="14" t="n">
        <v>19.683</v>
      </c>
      <c r="W757" s="14" t="n">
        <v>0.1</v>
      </c>
      <c r="X757" s="14" t="n">
        <v>1</v>
      </c>
      <c r="Y757" s="14" t="n">
        <v>5.775</v>
      </c>
      <c r="Z757" s="14" t="n">
        <v>0.42</v>
      </c>
      <c r="AA757" s="14" t="n">
        <v>0</v>
      </c>
      <c r="AB757" s="14" t="n">
        <v>5.775</v>
      </c>
      <c r="AC757" s="14" t="n">
        <v>0</v>
      </c>
      <c r="AD757" s="14" t="n">
        <v>1</v>
      </c>
      <c r="AE757" s="14" t="n">
        <v>6.392</v>
      </c>
      <c r="AF757" s="14" t="n">
        <v>0.86</v>
      </c>
      <c r="AG757" s="14" t="n">
        <v>0</v>
      </c>
      <c r="AH757" s="14" t="n">
        <v>6.392</v>
      </c>
      <c r="AI757" s="14" t="n">
        <v>0</v>
      </c>
      <c r="AJ757" s="14" t="n">
        <v>1</v>
      </c>
      <c r="AK757" s="14" t="n">
        <v>10.096</v>
      </c>
      <c r="AL757" s="14" t="n">
        <v>3.776</v>
      </c>
      <c r="AM757" s="14" t="n">
        <v>0.075</v>
      </c>
      <c r="AN757" s="14" t="n">
        <v>11.106</v>
      </c>
      <c r="AO757" s="14" t="n">
        <v>0.1</v>
      </c>
      <c r="AP757" s="14" t="n">
        <v>1</v>
      </c>
      <c r="AQ757" s="14" t="n">
        <v>0.896</v>
      </c>
      <c r="AR757" s="14" t="n">
        <v>0.123</v>
      </c>
      <c r="AS757" s="14" t="n">
        <v>0.039</v>
      </c>
      <c r="AT757" s="14" t="n">
        <v>1.028</v>
      </c>
      <c r="AU757" s="14" t="n">
        <v>0.1</v>
      </c>
      <c r="AV757" s="14" t="n">
        <v>1</v>
      </c>
      <c r="AW757" s="14" t="n">
        <v>0.89</v>
      </c>
      <c r="AX757" s="14" t="n">
        <v>0.123</v>
      </c>
      <c r="AY757" s="14" t="n">
        <v>-0.176</v>
      </c>
      <c r="AZ757" s="14" t="n">
        <v>0.786</v>
      </c>
      <c r="BA757" s="14" t="n">
        <v>0.1</v>
      </c>
      <c r="BB757" s="14" t="n">
        <v>1</v>
      </c>
      <c r="BC757" s="14" t="n">
        <v>0.62</v>
      </c>
      <c r="BD757" s="14" t="n">
        <v>0.123</v>
      </c>
      <c r="BE757" s="14" t="n">
        <v>0.005</v>
      </c>
      <c r="BF757" s="14" t="n">
        <v>0.6820000000000001</v>
      </c>
      <c r="BG757" s="14" t="n">
        <v>0.1</v>
      </c>
      <c r="BH757" s="14" t="n">
        <v>1</v>
      </c>
      <c r="BI757" s="14" t="n">
        <v>0.608</v>
      </c>
      <c r="BJ757" s="14" t="n">
        <v>0.123</v>
      </c>
      <c r="BK757" s="14" t="n">
        <v>0.004</v>
      </c>
      <c r="BL757" s="14" t="n">
        <v>0.668</v>
      </c>
      <c r="BM757" s="14" t="n">
        <v>0.1</v>
      </c>
      <c r="BN757" s="14" t="n">
        <v>1</v>
      </c>
      <c r="BO757" s="14" t="n">
        <v>0</v>
      </c>
      <c r="BP757" s="14" t="n">
        <v>0</v>
      </c>
      <c r="BQ757" s="14" t="n">
        <v>0.074</v>
      </c>
      <c r="BR757" s="14" t="n">
        <v>0</v>
      </c>
      <c r="BS757" s="14" t="n">
        <v>1</v>
      </c>
      <c r="BT757" s="14" t="n">
        <v>0</v>
      </c>
      <c r="BU757" s="14" t="n">
        <v>0</v>
      </c>
      <c r="BV757" s="14" t="n">
        <v>0.032</v>
      </c>
      <c r="BW757" s="14" t="n">
        <v>0</v>
      </c>
      <c r="BX757" s="14" t="n">
        <v>1</v>
      </c>
      <c r="BY757" s="14" t="n">
        <v>12.729</v>
      </c>
      <c r="BZ757" s="14" t="n">
        <v>0</v>
      </c>
      <c r="CA757" s="14" t="n">
        <v>12.729</v>
      </c>
      <c r="CB757" s="14" t="n">
        <v>0</v>
      </c>
      <c r="CC757" s="14" t="n">
        <v>97.90000000000001</v>
      </c>
      <c r="CD757" s="14" t="n">
        <v>7.95</v>
      </c>
      <c r="CE757" s="14" t="n">
        <v>-6.798</v>
      </c>
      <c r="CF757" s="14" t="n">
        <v>99.476</v>
      </c>
      <c r="CG757" s="14" t="n">
        <v>0.1</v>
      </c>
      <c r="CH757" s="14" t="n">
        <v>1</v>
      </c>
      <c r="CI757" s="14" t="n">
        <v>0</v>
      </c>
      <c r="CJ757" s="14" t="n">
        <v>0</v>
      </c>
      <c r="CK757" s="14" t="n">
        <v>0</v>
      </c>
      <c r="CL757" s="14" t="n">
        <v>0</v>
      </c>
      <c r="CM757" s="14" t="n">
        <v>0</v>
      </c>
      <c r="CN757" s="14" t="n">
        <v>0</v>
      </c>
      <c r="CO757" s="14" t="n">
        <v>0</v>
      </c>
      <c r="CP757" s="14" t="n">
        <v>0</v>
      </c>
      <c r="CQ757" s="14" t="n">
        <v>1.294</v>
      </c>
      <c r="CR757" s="14" t="n">
        <v>1</v>
      </c>
      <c r="CS757" s="14" t="n">
        <v>5.158</v>
      </c>
      <c r="CT757" s="14" t="n">
        <v>10.485</v>
      </c>
      <c r="CU757" s="14" t="n">
        <v>29.494</v>
      </c>
    </row>
    <row r="758">
      <c r="A758" s="14" t="inlineStr">
        <is>
          <t>SUR2023</t>
        </is>
      </c>
      <c r="B758" s="14" t="inlineStr">
        <is>
          <t>SUR</t>
        </is>
      </c>
      <c r="C758" s="14" t="inlineStr">
        <is>
          <t>SUR</t>
        </is>
      </c>
      <c r="D758" s="14" t="inlineStr">
        <is>
          <t>Suriname</t>
        </is>
      </c>
      <c r="E758" s="14" t="n">
        <v>2023</v>
      </c>
      <c r="F758" s="14" t="n">
        <v>0.1</v>
      </c>
      <c r="G758" s="14" t="n">
        <v>6.147</v>
      </c>
      <c r="H758" s="14" t="n">
        <v>1.286</v>
      </c>
      <c r="I758" s="14" t="n">
        <v>0</v>
      </c>
      <c r="J758" s="14" t="n">
        <v>6.147</v>
      </c>
      <c r="K758" s="14" t="n">
        <v>0</v>
      </c>
      <c r="L758" s="14" t="n">
        <v>1</v>
      </c>
      <c r="M758" s="14" t="n">
        <v>7.886</v>
      </c>
      <c r="N758" s="14" t="n">
        <v>3.857</v>
      </c>
      <c r="O758" s="14" t="n">
        <v>0</v>
      </c>
      <c r="P758" s="14" t="n">
        <v>7.886</v>
      </c>
      <c r="Q758" s="14" t="n">
        <v>0</v>
      </c>
      <c r="R758" s="14" t="n">
        <v>1</v>
      </c>
      <c r="S758" s="14" t="n">
        <v>12.575</v>
      </c>
      <c r="T758" s="14" t="n">
        <v>7.714</v>
      </c>
      <c r="U758" s="14" t="n">
        <v>0.139</v>
      </c>
      <c r="V758" s="14" t="n">
        <v>13.833</v>
      </c>
      <c r="W758" s="14" t="n">
        <v>0.1</v>
      </c>
      <c r="X758" s="14" t="n">
        <v>1</v>
      </c>
      <c r="Y758" s="14" t="n">
        <v>6.013</v>
      </c>
      <c r="Z758" s="14" t="n">
        <v>0.438</v>
      </c>
      <c r="AA758" s="14" t="n">
        <v>0</v>
      </c>
      <c r="AB758" s="14" t="n">
        <v>6.013</v>
      </c>
      <c r="AC758" s="14" t="n">
        <v>0</v>
      </c>
      <c r="AD758" s="14" t="n">
        <v>1</v>
      </c>
      <c r="AE758" s="14" t="n">
        <v>6.656</v>
      </c>
      <c r="AF758" s="14" t="n">
        <v>0.895</v>
      </c>
      <c r="AG758" s="14" t="n">
        <v>0</v>
      </c>
      <c r="AH758" s="14" t="n">
        <v>6.656</v>
      </c>
      <c r="AI758" s="14" t="n">
        <v>0</v>
      </c>
      <c r="AJ758" s="14" t="n">
        <v>1</v>
      </c>
      <c r="AK758" s="14" t="n">
        <v>10.513</v>
      </c>
      <c r="AL758" s="14" t="n">
        <v>3.932</v>
      </c>
      <c r="AM758" s="14" t="n">
        <v>0.116</v>
      </c>
      <c r="AN758" s="14" t="n">
        <v>11.564</v>
      </c>
      <c r="AO758" s="14" t="n">
        <v>0.1</v>
      </c>
      <c r="AP758" s="14" t="n">
        <v>1</v>
      </c>
      <c r="AQ758" s="14" t="n">
        <v>0.791</v>
      </c>
      <c r="AR758" s="14" t="n">
        <v>0.129</v>
      </c>
      <c r="AS758" s="14" t="n">
        <v>0.263</v>
      </c>
      <c r="AT758" s="14" t="n">
        <v>1.159</v>
      </c>
      <c r="AU758" s="14" t="n">
        <v>0.1</v>
      </c>
      <c r="AV758" s="14" t="n">
        <v>1</v>
      </c>
      <c r="AW758" s="14" t="n">
        <v>0.618</v>
      </c>
      <c r="AX758" s="14" t="n">
        <v>0.129</v>
      </c>
      <c r="AY758" s="14" t="n">
        <v>0.316</v>
      </c>
      <c r="AZ758" s="14" t="n">
        <v>1.027</v>
      </c>
      <c r="BA758" s="14" t="n">
        <v>0.1</v>
      </c>
      <c r="BB758" s="14" t="n">
        <v>1</v>
      </c>
      <c r="BC758" s="14" t="n">
        <v>0.554</v>
      </c>
      <c r="BD758" s="14" t="n">
        <v>0.129</v>
      </c>
      <c r="BE758" s="14" t="n">
        <v>0.006</v>
      </c>
      <c r="BF758" s="14" t="n">
        <v>0.61</v>
      </c>
      <c r="BG758" s="14" t="n">
        <v>0.1</v>
      </c>
      <c r="BH758" s="14" t="n">
        <v>1</v>
      </c>
      <c r="BI758" s="14" t="n">
        <v>0.5570000000000001</v>
      </c>
      <c r="BJ758" s="14" t="n">
        <v>0.129</v>
      </c>
      <c r="BK758" s="14" t="n">
        <v>0.006</v>
      </c>
      <c r="BL758" s="14" t="n">
        <v>0.613</v>
      </c>
      <c r="BM758" s="14" t="n">
        <v>0.1</v>
      </c>
      <c r="BN758" s="14" t="n">
        <v>1</v>
      </c>
      <c r="BO758" s="14" t="n">
        <v>0</v>
      </c>
      <c r="BP758" s="14" t="n">
        <v>0</v>
      </c>
      <c r="BQ758" s="14" t="n">
        <v>0.077</v>
      </c>
      <c r="BR758" s="14" t="n">
        <v>0</v>
      </c>
      <c r="BS758" s="14" t="n">
        <v>1</v>
      </c>
      <c r="BT758" s="14" t="n">
        <v>0</v>
      </c>
      <c r="BU758" s="14" t="n">
        <v>0</v>
      </c>
      <c r="BV758" s="14" t="n">
        <v>0.036</v>
      </c>
      <c r="BW758" s="14" t="n">
        <v>0</v>
      </c>
      <c r="BX758" s="14" t="n">
        <v>1</v>
      </c>
      <c r="BY758" s="14" t="n">
        <v>13.254</v>
      </c>
      <c r="BZ758" s="14" t="n">
        <v>0</v>
      </c>
      <c r="CA758" s="14" t="n">
        <v>13.254</v>
      </c>
      <c r="CB758" s="14" t="n">
        <v>0</v>
      </c>
      <c r="CC758" s="14" t="n">
        <v>83.248</v>
      </c>
      <c r="CD758" s="14" t="n">
        <v>7.95</v>
      </c>
      <c r="CE758" s="14" t="n">
        <v>-5.222</v>
      </c>
      <c r="CF758" s="14" t="n">
        <v>84.889</v>
      </c>
      <c r="CG758" s="14" t="n">
        <v>0.1</v>
      </c>
      <c r="CH758" s="14" t="n">
        <v>1</v>
      </c>
      <c r="CI758" s="14" t="n">
        <v>0</v>
      </c>
      <c r="CJ758" s="14" t="n">
        <v>0</v>
      </c>
      <c r="CK758" s="14" t="n">
        <v>0</v>
      </c>
      <c r="CL758" s="14" t="n">
        <v>0</v>
      </c>
      <c r="CM758" s="14" t="n">
        <v>0</v>
      </c>
      <c r="CN758" s="14" t="n">
        <v>0</v>
      </c>
      <c r="CO758" s="14" t="n">
        <v>0</v>
      </c>
      <c r="CP758" s="14" t="n">
        <v>0</v>
      </c>
      <c r="CQ758" s="14" t="n">
        <v>1.348</v>
      </c>
      <c r="CR758" s="14" t="n">
        <v>1</v>
      </c>
      <c r="CS758" s="14" t="n">
        <v>5.37</v>
      </c>
      <c r="CT758" s="14" t="n">
        <v>4.861</v>
      </c>
      <c r="CU758" s="14" t="n">
        <v>11.192</v>
      </c>
    </row>
    <row r="759">
      <c r="A759" s="14" t="inlineStr">
        <is>
          <t>SUR2024</t>
        </is>
      </c>
      <c r="B759" s="14" t="inlineStr">
        <is>
          <t>SUR</t>
        </is>
      </c>
      <c r="C759" s="14" t="inlineStr">
        <is>
          <t>SUR</t>
        </is>
      </c>
      <c r="D759" s="14" t="inlineStr">
        <is>
          <t>Suriname</t>
        </is>
      </c>
      <c r="E759" s="14" t="n">
        <v>2024</v>
      </c>
      <c r="F759" s="14" t="n">
        <v>0.1</v>
      </c>
      <c r="G759" s="14" t="n">
        <v>5.575</v>
      </c>
      <c r="H759" s="14" t="n">
        <v>1.324</v>
      </c>
      <c r="I759" s="14" t="n">
        <v>0</v>
      </c>
      <c r="J759" s="14" t="n">
        <v>5.575</v>
      </c>
      <c r="K759" s="14" t="n">
        <v>0</v>
      </c>
      <c r="L759" s="14" t="n">
        <v>1</v>
      </c>
      <c r="M759" s="14" t="n">
        <v>7.124</v>
      </c>
      <c r="N759" s="14" t="n">
        <v>3.971</v>
      </c>
      <c r="O759" s="14" t="n">
        <v>0</v>
      </c>
      <c r="P759" s="14" t="n">
        <v>7.124</v>
      </c>
      <c r="Q759" s="14" t="n">
        <v>0</v>
      </c>
      <c r="R759" s="14" t="n">
        <v>1</v>
      </c>
      <c r="S759" s="14" t="n">
        <v>12.193</v>
      </c>
      <c r="T759" s="14" t="n">
        <v>7.942</v>
      </c>
      <c r="U759" s="14" t="n">
        <v>0.166</v>
      </c>
      <c r="V759" s="14" t="n">
        <v>13.412</v>
      </c>
      <c r="W759" s="14" t="n">
        <v>0.1</v>
      </c>
      <c r="X759" s="14" t="n">
        <v>1</v>
      </c>
      <c r="Y759" s="14" t="n">
        <v>6.191</v>
      </c>
      <c r="Z759" s="14" t="n">
        <v>0.451</v>
      </c>
      <c r="AA759" s="14" t="n">
        <v>0</v>
      </c>
      <c r="AB759" s="14" t="n">
        <v>6.191</v>
      </c>
      <c r="AC759" s="14" t="n">
        <v>0</v>
      </c>
      <c r="AD759" s="14" t="n">
        <v>1</v>
      </c>
      <c r="AE759" s="14" t="n">
        <v>6.853</v>
      </c>
      <c r="AF759" s="14" t="n">
        <v>0.922</v>
      </c>
      <c r="AG759" s="14" t="n">
        <v>0</v>
      </c>
      <c r="AH759" s="14" t="n">
        <v>6.853</v>
      </c>
      <c r="AI759" s="14" t="n">
        <v>0</v>
      </c>
      <c r="AJ759" s="14" t="n">
        <v>1</v>
      </c>
      <c r="AK759" s="14" t="n">
        <v>10.823</v>
      </c>
      <c r="AL759" s="14" t="n">
        <v>4.048</v>
      </c>
      <c r="AM759" s="14" t="n">
        <v>0.147</v>
      </c>
      <c r="AN759" s="14" t="n">
        <v>11.906</v>
      </c>
      <c r="AO759" s="14" t="n">
        <v>0.1</v>
      </c>
      <c r="AP759" s="14" t="n">
        <v>1</v>
      </c>
      <c r="AQ759" s="14" t="n">
        <v>0.756</v>
      </c>
      <c r="AR759" s="14" t="n">
        <v>0.132</v>
      </c>
      <c r="AS759" s="14" t="n">
        <v>0.445</v>
      </c>
      <c r="AT759" s="14" t="n">
        <v>1.321</v>
      </c>
      <c r="AU759" s="14" t="n">
        <v>0.1</v>
      </c>
      <c r="AV759" s="14" t="n">
        <v>1</v>
      </c>
      <c r="AW759" s="14" t="n">
        <v>0.655</v>
      </c>
      <c r="AX759" s="14" t="n">
        <v>0.132</v>
      </c>
      <c r="AY759" s="14" t="n">
        <v>0.426</v>
      </c>
      <c r="AZ759" s="14" t="n">
        <v>1.19</v>
      </c>
      <c r="BA759" s="14" t="n">
        <v>0.1</v>
      </c>
      <c r="BB759" s="14" t="n">
        <v>1</v>
      </c>
      <c r="BC759" s="14" t="n">
        <v>0.534</v>
      </c>
      <c r="BD759" s="14" t="n">
        <v>0.132</v>
      </c>
      <c r="BE759" s="14" t="n">
        <v>0.007</v>
      </c>
      <c r="BF759" s="14" t="n">
        <v>0.587</v>
      </c>
      <c r="BG759" s="14" t="n">
        <v>0.1</v>
      </c>
      <c r="BH759" s="14" t="n">
        <v>1</v>
      </c>
      <c r="BI759" s="14" t="n">
        <v>0.5679999999999999</v>
      </c>
      <c r="BJ759" s="14" t="n">
        <v>0.132</v>
      </c>
      <c r="BK759" s="14" t="n">
        <v>0.008</v>
      </c>
      <c r="BL759" s="14" t="n">
        <v>0.625</v>
      </c>
      <c r="BM759" s="14" t="n">
        <v>0.1</v>
      </c>
      <c r="BN759" s="14" t="n">
        <v>1</v>
      </c>
      <c r="BO759" s="14" t="n">
        <v>0</v>
      </c>
      <c r="BP759" s="14" t="n">
        <v>0</v>
      </c>
      <c r="BQ759" s="14" t="n">
        <v>0.079</v>
      </c>
      <c r="BR759" s="14" t="n">
        <v>0</v>
      </c>
      <c r="BS759" s="14" t="n">
        <v>1</v>
      </c>
      <c r="BT759" s="14" t="n">
        <v>0</v>
      </c>
      <c r="BU759" s="14" t="n">
        <v>0</v>
      </c>
      <c r="BV759" s="14" t="n">
        <v>0.073</v>
      </c>
      <c r="BW759" s="14" t="n">
        <v>0</v>
      </c>
      <c r="BX759" s="14" t="n">
        <v>1</v>
      </c>
      <c r="BY759" s="14" t="n">
        <v>13.646</v>
      </c>
      <c r="BZ759" s="14" t="n">
        <v>0</v>
      </c>
      <c r="CA759" s="14" t="n">
        <v>13.646</v>
      </c>
      <c r="CB759" s="14" t="n">
        <v>0</v>
      </c>
      <c r="CC759" s="14" t="n">
        <v>82.58799999999999</v>
      </c>
      <c r="CD759" s="14" t="n">
        <v>7.95</v>
      </c>
      <c r="CE759" s="14" t="n">
        <v>-4.928</v>
      </c>
      <c r="CF759" s="14" t="n">
        <v>84.27800000000001</v>
      </c>
      <c r="CG759" s="14" t="n">
        <v>0.1</v>
      </c>
      <c r="CH759" s="14" t="n">
        <v>1</v>
      </c>
      <c r="CI759" s="14" t="n">
        <v>0</v>
      </c>
      <c r="CJ759" s="14" t="n">
        <v>0</v>
      </c>
      <c r="CK759" s="14" t="n">
        <v>0</v>
      </c>
      <c r="CL759" s="14" t="n">
        <v>0</v>
      </c>
      <c r="CM759" s="14" t="n">
        <v>0</v>
      </c>
      <c r="CN759" s="14" t="n">
        <v>0</v>
      </c>
      <c r="CO759" s="14" t="n">
        <v>0</v>
      </c>
      <c r="CP759" s="14" t="n">
        <v>0</v>
      </c>
      <c r="CQ759" s="14" t="n">
        <v>1.387</v>
      </c>
      <c r="CR759" s="14" t="n">
        <v>1</v>
      </c>
      <c r="CS759" s="14" t="n">
        <v>5.529</v>
      </c>
      <c r="CT759" s="14" t="n">
        <v>4.251</v>
      </c>
      <c r="CU759" s="14" t="n">
        <v>10.123</v>
      </c>
    </row>
    <row r="760">
      <c r="A760" s="14" t="inlineStr">
        <is>
          <t>SWE2021</t>
        </is>
      </c>
      <c r="B760" s="14" t="inlineStr">
        <is>
          <t>SWE</t>
        </is>
      </c>
      <c r="C760" s="14" t="inlineStr">
        <is>
          <t>SWE</t>
        </is>
      </c>
      <c r="D760" s="14" t="inlineStr">
        <is>
          <t>Sweden</t>
        </is>
      </c>
      <c r="E760" s="14" t="n">
        <v>2021</v>
      </c>
      <c r="F760" s="14" t="n">
        <v>0.25</v>
      </c>
      <c r="G760" s="14" t="n">
        <v>7.214</v>
      </c>
      <c r="H760" s="14" t="n">
        <v>1.097</v>
      </c>
      <c r="I760" s="14" t="n">
        <v>0.454</v>
      </c>
      <c r="J760" s="14" t="n">
        <v>7.668</v>
      </c>
      <c r="K760" s="14" t="n">
        <v>0</v>
      </c>
      <c r="L760" s="14" t="n">
        <v>1</v>
      </c>
      <c r="M760" s="14" t="n">
        <v>8.506</v>
      </c>
      <c r="N760" s="14" t="n">
        <v>3.29</v>
      </c>
      <c r="O760" s="14" t="n">
        <v>0.774</v>
      </c>
      <c r="P760" s="14" t="n">
        <v>9.279999999999999</v>
      </c>
      <c r="Q760" s="14" t="n">
        <v>0</v>
      </c>
      <c r="R760" s="14" t="n">
        <v>1</v>
      </c>
      <c r="S760" s="14" t="n">
        <v>12.697</v>
      </c>
      <c r="T760" s="14" t="n">
        <v>6.579</v>
      </c>
      <c r="U760" s="14" t="n">
        <v>11.458</v>
      </c>
      <c r="V760" s="14" t="n">
        <v>30.193</v>
      </c>
      <c r="W760" s="14" t="n">
        <v>0.25</v>
      </c>
      <c r="X760" s="14" t="n">
        <v>1</v>
      </c>
      <c r="Y760" s="14" t="n">
        <v>16.459</v>
      </c>
      <c r="Z760" s="14" t="n">
        <v>1.818</v>
      </c>
      <c r="AA760" s="14" t="n">
        <v>11.814</v>
      </c>
      <c r="AB760" s="14" t="n">
        <v>28.273</v>
      </c>
      <c r="AC760" s="14" t="n">
        <v>0</v>
      </c>
      <c r="AD760" s="14" t="n">
        <v>1</v>
      </c>
      <c r="AE760" s="14" t="n">
        <v>16.416</v>
      </c>
      <c r="AF760" s="14" t="n">
        <v>3.23</v>
      </c>
      <c r="AG760" s="14" t="n">
        <v>11.858</v>
      </c>
      <c r="AH760" s="14" t="n">
        <v>28.273</v>
      </c>
      <c r="AI760" s="14" t="n">
        <v>0</v>
      </c>
      <c r="AJ760" s="14" t="n">
        <v>1</v>
      </c>
      <c r="AK760" s="14" t="n">
        <v>27.803</v>
      </c>
      <c r="AL760" s="14" t="n">
        <v>13.646</v>
      </c>
      <c r="AM760" s="14" t="n">
        <v>18.149</v>
      </c>
      <c r="AN760" s="14" t="n">
        <v>57.441</v>
      </c>
      <c r="AO760" s="14" t="n">
        <v>0.25</v>
      </c>
      <c r="AP760" s="14" t="n">
        <v>1</v>
      </c>
      <c r="AQ760" s="14" t="n">
        <v>0.619</v>
      </c>
      <c r="AR760" s="14" t="n">
        <v>0.114</v>
      </c>
      <c r="AS760" s="14" t="n">
        <v>0.904</v>
      </c>
      <c r="AT760" s="14" t="n">
        <v>1.904</v>
      </c>
      <c r="AU760" s="14" t="n">
        <v>0.25</v>
      </c>
      <c r="AV760" s="14" t="n">
        <v>1</v>
      </c>
      <c r="AW760" s="14" t="n">
        <v>0.599</v>
      </c>
      <c r="AX760" s="14" t="n">
        <v>0.114</v>
      </c>
      <c r="AY760" s="14" t="n">
        <v>0.987</v>
      </c>
      <c r="AZ760" s="14" t="n">
        <v>1.984</v>
      </c>
      <c r="BA760" s="14" t="n">
        <v>0.25</v>
      </c>
      <c r="BB760" s="14" t="n">
        <v>1</v>
      </c>
      <c r="BC760" s="14" t="n">
        <v>0.439</v>
      </c>
      <c r="BD760" s="14" t="n">
        <v>0.114</v>
      </c>
      <c r="BE760" s="14" t="n">
        <v>0.656</v>
      </c>
      <c r="BF760" s="14" t="n">
        <v>1.369</v>
      </c>
      <c r="BG760" s="14" t="n">
        <v>0.25</v>
      </c>
      <c r="BH760" s="14" t="n">
        <v>1</v>
      </c>
      <c r="BI760" s="14" t="n">
        <v>0.505</v>
      </c>
      <c r="BJ760" s="14" t="n">
        <v>0.114</v>
      </c>
      <c r="BK760" s="14" t="n">
        <v>1.099</v>
      </c>
      <c r="BL760" s="14" t="n">
        <v>2.005</v>
      </c>
      <c r="BM760" s="14" t="n">
        <v>0.25</v>
      </c>
      <c r="BN760" s="14" t="n">
        <v>1</v>
      </c>
      <c r="BO760" s="14" t="n">
        <v>0</v>
      </c>
      <c r="BP760" s="14" t="n">
        <v>0.001</v>
      </c>
      <c r="BQ760" s="14" t="n">
        <v>0.079</v>
      </c>
      <c r="BR760" s="14" t="n">
        <v>0</v>
      </c>
      <c r="BS760" s="14" t="n">
        <v>1</v>
      </c>
      <c r="BT760" s="14" t="n">
        <v>0</v>
      </c>
      <c r="BU760" s="14" t="n">
        <v>0.042</v>
      </c>
      <c r="BV760" s="14" t="n">
        <v>0.279</v>
      </c>
      <c r="BW760" s="14" t="n">
        <v>0.25</v>
      </c>
      <c r="BX760" s="14" t="n">
        <v>1</v>
      </c>
      <c r="BY760" s="14" t="n">
        <v>11.787</v>
      </c>
      <c r="BZ760" s="14" t="n">
        <v>0</v>
      </c>
      <c r="CA760" s="14" t="n">
        <v>11.787</v>
      </c>
      <c r="CB760" s="14" t="n">
        <v>0</v>
      </c>
      <c r="CC760" s="14" t="n">
        <v>78.125</v>
      </c>
      <c r="CD760" s="14" t="n">
        <v>7.95</v>
      </c>
      <c r="CE760" s="14" t="n">
        <v>99.11199999999999</v>
      </c>
      <c r="CF760" s="14" t="n">
        <v>221.546</v>
      </c>
      <c r="CG760" s="14" t="n">
        <v>0.25</v>
      </c>
      <c r="CH760" s="14" t="n">
        <v>1</v>
      </c>
      <c r="CI760" s="14" t="n">
        <v>0</v>
      </c>
      <c r="CJ760" s="14" t="n">
        <v>0</v>
      </c>
      <c r="CK760" s="14" t="n">
        <v>0</v>
      </c>
      <c r="CL760" s="14" t="n">
        <v>0</v>
      </c>
      <c r="CM760" s="14" t="n">
        <v>0</v>
      </c>
      <c r="CN760" s="14" t="n">
        <v>0</v>
      </c>
      <c r="CO760" s="14" t="n">
        <v>0</v>
      </c>
      <c r="CP760" s="14" t="n">
        <v>0.082</v>
      </c>
      <c r="CQ760" s="14" t="n">
        <v>1.198</v>
      </c>
      <c r="CR760" s="14" t="n">
        <v>0</v>
      </c>
      <c r="CS760" s="14" t="n">
        <v>4.776</v>
      </c>
      <c r="CT760" s="14" t="n">
        <v>6.555</v>
      </c>
      <c r="CU760" s="14" t="n">
        <v>7.507</v>
      </c>
    </row>
    <row r="761">
      <c r="A761" s="14" t="inlineStr">
        <is>
          <t>SWE2022</t>
        </is>
      </c>
      <c r="B761" s="14" t="inlineStr">
        <is>
          <t>SWE</t>
        </is>
      </c>
      <c r="C761" s="14" t="inlineStr">
        <is>
          <t>SWE</t>
        </is>
      </c>
      <c r="D761" s="14" t="inlineStr">
        <is>
          <t>Sweden</t>
        </is>
      </c>
      <c r="E761" s="14" t="n">
        <v>2022</v>
      </c>
      <c r="F761" s="14" t="n">
        <v>0.25</v>
      </c>
      <c r="G761" s="14" t="n">
        <v>17.95</v>
      </c>
      <c r="H761" s="14" t="n">
        <v>1.235</v>
      </c>
      <c r="I761" s="14" t="n">
        <v>11.97</v>
      </c>
      <c r="J761" s="14" t="n">
        <v>29.92</v>
      </c>
      <c r="K761" s="14" t="n">
        <v>0</v>
      </c>
      <c r="L761" s="14" t="n">
        <v>1</v>
      </c>
      <c r="M761" s="14" t="n">
        <v>13.647</v>
      </c>
      <c r="N761" s="14" t="n">
        <v>3.704</v>
      </c>
      <c r="O761" s="14" t="n">
        <v>8.747999999999999</v>
      </c>
      <c r="P761" s="14" t="n">
        <v>22.395</v>
      </c>
      <c r="Q761" s="14" t="n">
        <v>0</v>
      </c>
      <c r="R761" s="14" t="n">
        <v>1</v>
      </c>
      <c r="S761" s="14" t="n">
        <v>24.123</v>
      </c>
      <c r="T761" s="14" t="n">
        <v>7.408</v>
      </c>
      <c r="U761" s="14" t="n">
        <v>13.305</v>
      </c>
      <c r="V761" s="14" t="n">
        <v>45.935</v>
      </c>
      <c r="W761" s="14" t="n">
        <v>0.25</v>
      </c>
      <c r="X761" s="14" t="n">
        <v>1</v>
      </c>
      <c r="Y761" s="14" t="n">
        <v>43.753</v>
      </c>
      <c r="Z761" s="14" t="n">
        <v>4.59</v>
      </c>
      <c r="AA761" s="14" t="n">
        <v>6.287</v>
      </c>
      <c r="AB761" s="14" t="n">
        <v>50.039</v>
      </c>
      <c r="AC761" s="14" t="n">
        <v>0</v>
      </c>
      <c r="AD761" s="14" t="n">
        <v>1</v>
      </c>
      <c r="AE761" s="14" t="n">
        <v>43.8</v>
      </c>
      <c r="AF761" s="14" t="n">
        <v>8.119999999999999</v>
      </c>
      <c r="AG761" s="14" t="n">
        <v>6.239</v>
      </c>
      <c r="AH761" s="14" t="n">
        <v>50.039</v>
      </c>
      <c r="AI761" s="14" t="n">
        <v>0</v>
      </c>
      <c r="AJ761" s="14" t="n">
        <v>1</v>
      </c>
      <c r="AK761" s="14" t="n">
        <v>55.736</v>
      </c>
      <c r="AL761" s="14" t="n">
        <v>26.616</v>
      </c>
      <c r="AM761" s="14" t="n">
        <v>2.376</v>
      </c>
      <c r="AN761" s="14" t="n">
        <v>72.64</v>
      </c>
      <c r="AO761" s="14" t="n">
        <v>0.25</v>
      </c>
      <c r="AP761" s="14" t="n">
        <v>1</v>
      </c>
      <c r="AQ761" s="14" t="n">
        <v>0.861</v>
      </c>
      <c r="AR761" s="14" t="n">
        <v>0.123</v>
      </c>
      <c r="AS761" s="14" t="n">
        <v>0.772</v>
      </c>
      <c r="AT761" s="14" t="n">
        <v>2.042</v>
      </c>
      <c r="AU761" s="14" t="n">
        <v>0.25</v>
      </c>
      <c r="AV761" s="14" t="n">
        <v>1</v>
      </c>
      <c r="AW761" s="14" t="n">
        <v>0.986</v>
      </c>
      <c r="AX761" s="14" t="n">
        <v>0.123</v>
      </c>
      <c r="AY761" s="14" t="n">
        <v>0.948</v>
      </c>
      <c r="AZ761" s="14" t="n">
        <v>2.417</v>
      </c>
      <c r="BA761" s="14" t="n">
        <v>0.25</v>
      </c>
      <c r="BB761" s="14" t="n">
        <v>1</v>
      </c>
      <c r="BC761" s="14" t="n">
        <v>0.598</v>
      </c>
      <c r="BD761" s="14" t="n">
        <v>0.123</v>
      </c>
      <c r="BE761" s="14" t="n">
        <v>0.452</v>
      </c>
      <c r="BF761" s="14" t="n">
        <v>1.312</v>
      </c>
      <c r="BG761" s="14" t="n">
        <v>0.25</v>
      </c>
      <c r="BH761" s="14" t="n">
        <v>1</v>
      </c>
      <c r="BI761" s="14" t="n">
        <v>0.612</v>
      </c>
      <c r="BJ761" s="14" t="n">
        <v>0.123</v>
      </c>
      <c r="BK761" s="14" t="n">
        <v>0.75</v>
      </c>
      <c r="BL761" s="14" t="n">
        <v>1.702</v>
      </c>
      <c r="BM761" s="14" t="n">
        <v>0.25</v>
      </c>
      <c r="BN761" s="14" t="n">
        <v>1</v>
      </c>
      <c r="BO761" s="14" t="n">
        <v>0</v>
      </c>
      <c r="BP761" s="14" t="n">
        <v>0.001</v>
      </c>
      <c r="BQ761" s="14" t="n">
        <v>0.115</v>
      </c>
      <c r="BR761" s="14" t="n">
        <v>0</v>
      </c>
      <c r="BS761" s="14" t="n">
        <v>1</v>
      </c>
      <c r="BT761" s="14" t="n">
        <v>0</v>
      </c>
      <c r="BU761" s="14" t="n">
        <v>-0.028</v>
      </c>
      <c r="BV761" s="14" t="n">
        <v>0.264</v>
      </c>
      <c r="BW761" s="14" t="n">
        <v>0.25</v>
      </c>
      <c r="BX761" s="14" t="n">
        <v>1</v>
      </c>
      <c r="BY761" s="14" t="n">
        <v>12.729</v>
      </c>
      <c r="BZ761" s="14" t="n">
        <v>0</v>
      </c>
      <c r="CA761" s="14" t="n">
        <v>12.729</v>
      </c>
      <c r="CB761" s="14" t="n">
        <v>0</v>
      </c>
      <c r="CC761" s="14" t="n">
        <v>97.90000000000001</v>
      </c>
      <c r="CD761" s="14" t="n">
        <v>7.95</v>
      </c>
      <c r="CE761" s="14" t="n">
        <v>151.168</v>
      </c>
      <c r="CF761" s="14" t="n">
        <v>311.335</v>
      </c>
      <c r="CG761" s="14" t="n">
        <v>0.25</v>
      </c>
      <c r="CH761" s="14" t="n">
        <v>1</v>
      </c>
      <c r="CI761" s="14" t="n">
        <v>0</v>
      </c>
      <c r="CJ761" s="14" t="n">
        <v>0</v>
      </c>
      <c r="CK761" s="14" t="n">
        <v>0</v>
      </c>
      <c r="CL761" s="14" t="n">
        <v>0</v>
      </c>
      <c r="CM761" s="14" t="n">
        <v>0</v>
      </c>
      <c r="CN761" s="14" t="n">
        <v>0</v>
      </c>
      <c r="CO761" s="14" t="n">
        <v>0</v>
      </c>
      <c r="CP761" s="14" t="n">
        <v>0</v>
      </c>
      <c r="CQ761" s="14" t="n">
        <v>1.294</v>
      </c>
      <c r="CR761" s="14" t="n">
        <v>0</v>
      </c>
      <c r="CS761" s="14" t="n">
        <v>5.158</v>
      </c>
      <c r="CT761" s="14" t="n">
        <v>16.715</v>
      </c>
      <c r="CU761" s="14" t="n">
        <v>34.708</v>
      </c>
    </row>
    <row r="762">
      <c r="A762" s="14" t="inlineStr">
        <is>
          <t>SWE2023</t>
        </is>
      </c>
      <c r="B762" s="14" t="inlineStr">
        <is>
          <t>SWE</t>
        </is>
      </c>
      <c r="C762" s="14" t="inlineStr">
        <is>
          <t>SWE</t>
        </is>
      </c>
      <c r="D762" s="14" t="inlineStr">
        <is>
          <t>Sweden</t>
        </is>
      </c>
      <c r="E762" s="14" t="n">
        <v>2023</v>
      </c>
      <c r="F762" s="14" t="n">
        <v>0.25</v>
      </c>
      <c r="G762" s="14" t="n">
        <v>12.102</v>
      </c>
      <c r="H762" s="14" t="n">
        <v>1.259</v>
      </c>
      <c r="I762" s="14" t="n">
        <v>13.076</v>
      </c>
      <c r="J762" s="14" t="n">
        <v>25.178</v>
      </c>
      <c r="K762" s="14" t="n">
        <v>0</v>
      </c>
      <c r="L762" s="14" t="n">
        <v>1</v>
      </c>
      <c r="M762" s="14" t="n">
        <v>10.303</v>
      </c>
      <c r="N762" s="14" t="n">
        <v>3.778</v>
      </c>
      <c r="O762" s="14" t="n">
        <v>10.245</v>
      </c>
      <c r="P762" s="14" t="n">
        <v>20.549</v>
      </c>
      <c r="Q762" s="14" t="n">
        <v>0</v>
      </c>
      <c r="R762" s="14" t="n">
        <v>1</v>
      </c>
      <c r="S762" s="14" t="n">
        <v>18.398</v>
      </c>
      <c r="T762" s="14" t="n">
        <v>7.555</v>
      </c>
      <c r="U762" s="14" t="n">
        <v>14.429</v>
      </c>
      <c r="V762" s="14" t="n">
        <v>39.928</v>
      </c>
      <c r="W762" s="14" t="n">
        <v>0.25</v>
      </c>
      <c r="X762" s="14" t="n">
        <v>1</v>
      </c>
      <c r="Y762" s="14" t="n">
        <v>24.649</v>
      </c>
      <c r="Z762" s="14" t="n">
        <v>2.761</v>
      </c>
      <c r="AA762" s="14" t="n">
        <v>18.078</v>
      </c>
      <c r="AB762" s="14" t="n">
        <v>42.727</v>
      </c>
      <c r="AC762" s="14" t="n">
        <v>0</v>
      </c>
      <c r="AD762" s="14" t="n">
        <v>1</v>
      </c>
      <c r="AE762" s="14" t="n">
        <v>24.747</v>
      </c>
      <c r="AF762" s="14" t="n">
        <v>4.929</v>
      </c>
      <c r="AG762" s="14" t="n">
        <v>17.98</v>
      </c>
      <c r="AH762" s="14" t="n">
        <v>42.727</v>
      </c>
      <c r="AI762" s="14" t="n">
        <v>0</v>
      </c>
      <c r="AJ762" s="14" t="n">
        <v>1</v>
      </c>
      <c r="AK762" s="14" t="n">
        <v>36.989</v>
      </c>
      <c r="AL762" s="14" t="n">
        <v>18.323</v>
      </c>
      <c r="AM762" s="14" t="n">
        <v>14.182</v>
      </c>
      <c r="AN762" s="14" t="n">
        <v>63.964</v>
      </c>
      <c r="AO762" s="14" t="n">
        <v>0.25</v>
      </c>
      <c r="AP762" s="14" t="n">
        <v>1</v>
      </c>
      <c r="AQ762" s="14" t="n">
        <v>0.76</v>
      </c>
      <c r="AR762" s="14" t="n">
        <v>0.129</v>
      </c>
      <c r="AS762" s="14" t="n">
        <v>0.745</v>
      </c>
      <c r="AT762" s="14" t="n">
        <v>1.881</v>
      </c>
      <c r="AU762" s="14" t="n">
        <v>0.25</v>
      </c>
      <c r="AV762" s="14" t="n">
        <v>1</v>
      </c>
      <c r="AW762" s="14" t="n">
        <v>0.8110000000000001</v>
      </c>
      <c r="AX762" s="14" t="n">
        <v>0.129</v>
      </c>
      <c r="AY762" s="14" t="n">
        <v>0.9389999999999999</v>
      </c>
      <c r="AZ762" s="14" t="n">
        <v>2.188</v>
      </c>
      <c r="BA762" s="14" t="n">
        <v>0.25</v>
      </c>
      <c r="BB762" s="14" t="n">
        <v>1</v>
      </c>
      <c r="BC762" s="14" t="n">
        <v>0.535</v>
      </c>
      <c r="BD762" s="14" t="n">
        <v>0.129</v>
      </c>
      <c r="BE762" s="14" t="n">
        <v>0.478</v>
      </c>
      <c r="BF762" s="14" t="n">
        <v>1.267</v>
      </c>
      <c r="BG762" s="14" t="n">
        <v>0.25</v>
      </c>
      <c r="BH762" s="14" t="n">
        <v>1</v>
      </c>
      <c r="BI762" s="14" t="n">
        <v>0.579</v>
      </c>
      <c r="BJ762" s="14" t="n">
        <v>0.129</v>
      </c>
      <c r="BK762" s="14" t="n">
        <v>0.5610000000000001</v>
      </c>
      <c r="BL762" s="14" t="n">
        <v>1.426</v>
      </c>
      <c r="BM762" s="14" t="n">
        <v>0.25</v>
      </c>
      <c r="BN762" s="14" t="n">
        <v>1</v>
      </c>
      <c r="BO762" s="14" t="n">
        <v>0</v>
      </c>
      <c r="BP762" s="14" t="n">
        <v>0.001</v>
      </c>
      <c r="BQ762" s="14" t="n">
        <v>0.089</v>
      </c>
      <c r="BR762" s="14" t="n">
        <v>0</v>
      </c>
      <c r="BS762" s="14" t="n">
        <v>1</v>
      </c>
      <c r="BT762" s="14" t="n">
        <v>0</v>
      </c>
      <c r="BU762" s="14" t="n">
        <v>0.037</v>
      </c>
      <c r="BV762" s="14" t="n">
        <v>0.262</v>
      </c>
      <c r="BW762" s="14" t="n">
        <v>0.25</v>
      </c>
      <c r="BX762" s="14" t="n">
        <v>1</v>
      </c>
      <c r="BY762" s="14" t="n">
        <v>13.254</v>
      </c>
      <c r="BZ762" s="14" t="n">
        <v>0</v>
      </c>
      <c r="CA762" s="14" t="n">
        <v>13.254</v>
      </c>
      <c r="CB762" s="14" t="n">
        <v>0</v>
      </c>
      <c r="CC762" s="14" t="n">
        <v>83.248</v>
      </c>
      <c r="CD762" s="14" t="n">
        <v>7.95</v>
      </c>
      <c r="CE762" s="14" t="n">
        <v>135.655</v>
      </c>
      <c r="CF762" s="14" t="n">
        <v>273.628</v>
      </c>
      <c r="CG762" s="14" t="n">
        <v>0.25</v>
      </c>
      <c r="CH762" s="14" t="n">
        <v>1</v>
      </c>
      <c r="CI762" s="14" t="n">
        <v>0</v>
      </c>
      <c r="CJ762" s="14" t="n">
        <v>0</v>
      </c>
      <c r="CK762" s="14" t="n">
        <v>0</v>
      </c>
      <c r="CL762" s="14" t="n">
        <v>0</v>
      </c>
      <c r="CM762" s="14" t="n">
        <v>0</v>
      </c>
      <c r="CN762" s="14" t="n">
        <v>0</v>
      </c>
      <c r="CO762" s="14" t="n">
        <v>0</v>
      </c>
      <c r="CP762" s="14" t="n">
        <v>0.041</v>
      </c>
      <c r="CQ762" s="14" t="n">
        <v>1.348</v>
      </c>
      <c r="CR762" s="14" t="n">
        <v>0</v>
      </c>
      <c r="CS762" s="14" t="n">
        <v>5.37</v>
      </c>
      <c r="CT762" s="14" t="n">
        <v>11.25</v>
      </c>
      <c r="CU762" s="14" t="n">
        <v>15.553</v>
      </c>
    </row>
    <row r="763">
      <c r="A763" s="14" t="inlineStr">
        <is>
          <t>SWE2024</t>
        </is>
      </c>
      <c r="B763" s="14" t="inlineStr">
        <is>
          <t>SWE</t>
        </is>
      </c>
      <c r="C763" s="14" t="inlineStr">
        <is>
          <t>SWE</t>
        </is>
      </c>
      <c r="D763" s="14" t="inlineStr">
        <is>
          <t>Sweden</t>
        </is>
      </c>
      <c r="E763" s="14" t="n">
        <v>2024</v>
      </c>
      <c r="F763" s="14" t="n">
        <v>0.25</v>
      </c>
      <c r="G763" s="14" t="n">
        <v>8.964</v>
      </c>
      <c r="H763" s="14" t="n">
        <v>1.296</v>
      </c>
      <c r="I763" s="14" t="n">
        <v>10.859</v>
      </c>
      <c r="J763" s="14" t="n">
        <v>19.823</v>
      </c>
      <c r="K763" s="14" t="n">
        <v>0</v>
      </c>
      <c r="L763" s="14" t="n">
        <v>1</v>
      </c>
      <c r="M763" s="14" t="n">
        <v>10.582</v>
      </c>
      <c r="N763" s="14" t="n">
        <v>3.889</v>
      </c>
      <c r="O763" s="14" t="n">
        <v>6.956</v>
      </c>
      <c r="P763" s="14" t="n">
        <v>17.538</v>
      </c>
      <c r="Q763" s="14" t="n">
        <v>0</v>
      </c>
      <c r="R763" s="14" t="n">
        <v>1</v>
      </c>
      <c r="S763" s="14" t="n">
        <v>15.446</v>
      </c>
      <c r="T763" s="14" t="n">
        <v>7.778</v>
      </c>
      <c r="U763" s="14" t="n">
        <v>15.34</v>
      </c>
      <c r="V763" s="14" t="n">
        <v>37.215</v>
      </c>
      <c r="W763" s="14" t="n">
        <v>0.25</v>
      </c>
      <c r="X763" s="14" t="n">
        <v>1</v>
      </c>
      <c r="Y763" s="14" t="n">
        <v>22.024</v>
      </c>
      <c r="Z763" s="14" t="n">
        <v>2.781</v>
      </c>
      <c r="AA763" s="14" t="n">
        <v>12.965</v>
      </c>
      <c r="AB763" s="14" t="n">
        <v>34.989</v>
      </c>
      <c r="AC763" s="14" t="n">
        <v>0</v>
      </c>
      <c r="AD763" s="14" t="n">
        <v>1</v>
      </c>
      <c r="AE763" s="14" t="n">
        <v>22.024</v>
      </c>
      <c r="AF763" s="14" t="n">
        <v>4.825</v>
      </c>
      <c r="AG763" s="14" t="n">
        <v>12.965</v>
      </c>
      <c r="AH763" s="14" t="n">
        <v>34.989</v>
      </c>
      <c r="AI763" s="14" t="n">
        <v>0</v>
      </c>
      <c r="AJ763" s="14" t="n">
        <v>1</v>
      </c>
      <c r="AK763" s="14" t="n">
        <v>34.633</v>
      </c>
      <c r="AL763" s="14" t="n">
        <v>17.615</v>
      </c>
      <c r="AM763" s="14" t="n">
        <v>9.298</v>
      </c>
      <c r="AN763" s="14" t="n">
        <v>54.913</v>
      </c>
      <c r="AO763" s="14" t="n">
        <v>0.25</v>
      </c>
      <c r="AP763" s="14" t="n">
        <v>1</v>
      </c>
      <c r="AQ763" s="14" t="n">
        <v>0.724</v>
      </c>
      <c r="AR763" s="14" t="n">
        <v>0.132</v>
      </c>
      <c r="AS763" s="14" t="n">
        <v>0.64</v>
      </c>
      <c r="AT763" s="14" t="n">
        <v>1.705</v>
      </c>
      <c r="AU763" s="14" t="n">
        <v>0.25</v>
      </c>
      <c r="AV763" s="14" t="n">
        <v>1</v>
      </c>
      <c r="AW763" s="14" t="n">
        <v>0.75</v>
      </c>
      <c r="AX763" s="14" t="n">
        <v>0.132</v>
      </c>
      <c r="AY763" s="14" t="n">
        <v>0.614</v>
      </c>
      <c r="AZ763" s="14" t="n">
        <v>1.705</v>
      </c>
      <c r="BA763" s="14" t="n">
        <v>0.25</v>
      </c>
      <c r="BB763" s="14" t="n">
        <v>1</v>
      </c>
      <c r="BC763" s="14" t="n">
        <v>0.513</v>
      </c>
      <c r="BD763" s="14" t="n">
        <v>0.132</v>
      </c>
      <c r="BE763" s="14" t="n">
        <v>0.539</v>
      </c>
      <c r="BF763" s="14" t="n">
        <v>1.315</v>
      </c>
      <c r="BG763" s="14" t="n">
        <v>0.25</v>
      </c>
      <c r="BH763" s="14" t="n">
        <v>1</v>
      </c>
      <c r="BI763" s="14" t="n">
        <v>0.591</v>
      </c>
      <c r="BJ763" s="14" t="n">
        <v>0.132</v>
      </c>
      <c r="BK763" s="14" t="n">
        <v>0.419</v>
      </c>
      <c r="BL763" s="14" t="n">
        <v>1.263</v>
      </c>
      <c r="BM763" s="14" t="n">
        <v>0.25</v>
      </c>
      <c r="BN763" s="14" t="n">
        <v>1</v>
      </c>
      <c r="BO763" s="14" t="n">
        <v>0</v>
      </c>
      <c r="BP763" s="14" t="n">
        <v>0.001</v>
      </c>
      <c r="BQ763" s="14" t="n">
        <v>0.07199999999999999</v>
      </c>
      <c r="BR763" s="14" t="n">
        <v>0</v>
      </c>
      <c r="BS763" s="14" t="n">
        <v>1</v>
      </c>
      <c r="BT763" s="14" t="n">
        <v>0</v>
      </c>
      <c r="BU763" s="14" t="n">
        <v>0.041</v>
      </c>
      <c r="BV763" s="14" t="n">
        <v>0.259</v>
      </c>
      <c r="BW763" s="14" t="n">
        <v>0.25</v>
      </c>
      <c r="BX763" s="14" t="n">
        <v>1</v>
      </c>
      <c r="BY763" s="14" t="n">
        <v>13.646</v>
      </c>
      <c r="BZ763" s="14" t="n">
        <v>0</v>
      </c>
      <c r="CA763" s="14" t="n">
        <v>13.646</v>
      </c>
      <c r="CB763" s="14" t="n">
        <v>0</v>
      </c>
      <c r="CC763" s="14" t="n">
        <v>82.58799999999999</v>
      </c>
      <c r="CD763" s="14" t="n">
        <v>7.95</v>
      </c>
      <c r="CE763" s="14" t="n">
        <v>115.913</v>
      </c>
      <c r="CF763" s="14" t="n">
        <v>248.126</v>
      </c>
      <c r="CG763" s="14" t="n">
        <v>0.25</v>
      </c>
      <c r="CH763" s="14" t="n">
        <v>1</v>
      </c>
      <c r="CI763" s="14" t="n">
        <v>0</v>
      </c>
      <c r="CJ763" s="14" t="n">
        <v>0</v>
      </c>
      <c r="CK763" s="14" t="n">
        <v>0</v>
      </c>
      <c r="CL763" s="14" t="n">
        <v>0</v>
      </c>
      <c r="CM763" s="14" t="n">
        <v>0</v>
      </c>
      <c r="CN763" s="14" t="n">
        <v>0</v>
      </c>
      <c r="CO763" s="14" t="n">
        <v>0</v>
      </c>
      <c r="CP763" s="14" t="n">
        <v>0.041</v>
      </c>
      <c r="CQ763" s="14" t="n">
        <v>1.387</v>
      </c>
      <c r="CR763" s="14" t="n">
        <v>0</v>
      </c>
      <c r="CS763" s="14" t="n">
        <v>5.529</v>
      </c>
      <c r="CT763" s="14" t="n">
        <v>7.937</v>
      </c>
      <c r="CU763" s="14" t="n">
        <v>11.8</v>
      </c>
    </row>
    <row r="764">
      <c r="A764" s="14" t="inlineStr">
        <is>
          <t>CHE2021</t>
        </is>
      </c>
      <c r="B764" s="14" t="inlineStr">
        <is>
          <t>CHE</t>
        </is>
      </c>
      <c r="C764" s="14" t="inlineStr">
        <is>
          <t>CHE</t>
        </is>
      </c>
      <c r="D764" s="14" t="inlineStr">
        <is>
          <t>Switzerland</t>
        </is>
      </c>
      <c r="E764" s="14" t="n">
        <v>2021</v>
      </c>
      <c r="F764" s="14" t="n">
        <v>0.077</v>
      </c>
      <c r="G764" s="14" t="n">
        <v>2.702</v>
      </c>
      <c r="H764" s="14" t="n">
        <v>0.591</v>
      </c>
      <c r="I764" s="14" t="n">
        <v>4.24</v>
      </c>
      <c r="J764" s="14" t="n">
        <v>6.941</v>
      </c>
      <c r="K764" s="14" t="n">
        <v>0</v>
      </c>
      <c r="L764" s="14" t="n">
        <v>1</v>
      </c>
      <c r="M764" s="14" t="n">
        <v>7.964</v>
      </c>
      <c r="N764" s="14" t="n">
        <v>3.43</v>
      </c>
      <c r="O764" s="14" t="n">
        <v>-1.023</v>
      </c>
      <c r="P764" s="14" t="n">
        <v>6.941</v>
      </c>
      <c r="Q764" s="14" t="n">
        <v>0</v>
      </c>
      <c r="R764" s="14" t="n">
        <v>1</v>
      </c>
      <c r="S764" s="14" t="n">
        <v>11.679</v>
      </c>
      <c r="T764" s="14" t="n">
        <v>6.86</v>
      </c>
      <c r="U764" s="14" t="n">
        <v>2.755</v>
      </c>
      <c r="V764" s="14" t="n">
        <v>15.545</v>
      </c>
      <c r="W764" s="14" t="n">
        <v>0.077</v>
      </c>
      <c r="X764" s="14" t="n">
        <v>1</v>
      </c>
      <c r="Y764" s="14" t="n">
        <v>37.109</v>
      </c>
      <c r="Z764" s="14" t="n">
        <v>4.099</v>
      </c>
      <c r="AA764" s="14" t="n">
        <v>-16.548</v>
      </c>
      <c r="AB764" s="14" t="n">
        <v>20.561</v>
      </c>
      <c r="AC764" s="14" t="n">
        <v>0</v>
      </c>
      <c r="AD764" s="14" t="n">
        <v>1</v>
      </c>
      <c r="AE764" s="14" t="n">
        <v>37.066</v>
      </c>
      <c r="AF764" s="14" t="n">
        <v>7.294</v>
      </c>
      <c r="AG764" s="14" t="n">
        <v>-16.505</v>
      </c>
      <c r="AH764" s="14" t="n">
        <v>20.561</v>
      </c>
      <c r="AI764" s="14" t="n">
        <v>0</v>
      </c>
      <c r="AJ764" s="14" t="n">
        <v>1</v>
      </c>
      <c r="AK764" s="14" t="n">
        <v>40.75</v>
      </c>
      <c r="AL764" s="14" t="n">
        <v>20</v>
      </c>
      <c r="AM764" s="14" t="n">
        <v>-11.342</v>
      </c>
      <c r="AN764" s="14" t="n">
        <v>31.672</v>
      </c>
      <c r="AO764" s="14" t="n">
        <v>0.077</v>
      </c>
      <c r="AP764" s="14" t="n">
        <v>1</v>
      </c>
      <c r="AQ764" s="14" t="n">
        <v>0.619</v>
      </c>
      <c r="AR764" s="14" t="n">
        <v>0.114</v>
      </c>
      <c r="AS764" s="14" t="n">
        <v>0.98</v>
      </c>
      <c r="AT764" s="14" t="n">
        <v>1.722</v>
      </c>
      <c r="AU764" s="14" t="n">
        <v>0.077</v>
      </c>
      <c r="AV764" s="14" t="n">
        <v>1</v>
      </c>
      <c r="AW764" s="14" t="n">
        <v>0.599</v>
      </c>
      <c r="AX764" s="14" t="n">
        <v>0.114</v>
      </c>
      <c r="AY764" s="14" t="n">
        <v>1.056</v>
      </c>
      <c r="AZ764" s="14" t="n">
        <v>1.783</v>
      </c>
      <c r="BA764" s="14" t="n">
        <v>0.077</v>
      </c>
      <c r="BB764" s="14" t="n">
        <v>1</v>
      </c>
      <c r="BC764" s="14" t="n">
        <v>0.439</v>
      </c>
      <c r="BD764" s="14" t="n">
        <v>0.114</v>
      </c>
      <c r="BE764" s="14" t="n">
        <v>0.526</v>
      </c>
      <c r="BF764" s="14" t="n">
        <v>1.04</v>
      </c>
      <c r="BG764" s="14" t="n">
        <v>0.077</v>
      </c>
      <c r="BH764" s="14" t="n">
        <v>1</v>
      </c>
      <c r="BI764" s="14" t="n">
        <v>0.505</v>
      </c>
      <c r="BJ764" s="14" t="n">
        <v>0.114</v>
      </c>
      <c r="BK764" s="14" t="n">
        <v>0.363</v>
      </c>
      <c r="BL764" s="14" t="n">
        <v>0.9350000000000001</v>
      </c>
      <c r="BM764" s="14" t="n">
        <v>0.077</v>
      </c>
      <c r="BN764" s="14" t="n">
        <v>1</v>
      </c>
      <c r="BO764" s="14" t="n">
        <v>0</v>
      </c>
      <c r="BP764" s="14" t="n">
        <v>0.03</v>
      </c>
      <c r="BQ764" s="14" t="n">
        <v>0.171</v>
      </c>
      <c r="BR764" s="14" t="n">
        <v>0</v>
      </c>
      <c r="BS764" s="14" t="n">
        <v>0.833</v>
      </c>
      <c r="BT764" s="14" t="n">
        <v>0</v>
      </c>
      <c r="BU764" s="14" t="n">
        <v>0.025</v>
      </c>
      <c r="BV764" s="14" t="n">
        <v>0.23</v>
      </c>
      <c r="BW764" s="14" t="n">
        <v>0.077</v>
      </c>
      <c r="BX764" s="14" t="n">
        <v>0.833</v>
      </c>
      <c r="BY764" s="14" t="n">
        <v>11.787</v>
      </c>
      <c r="BZ764" s="14" t="n">
        <v>0</v>
      </c>
      <c r="CA764" s="14" t="n">
        <v>11.787</v>
      </c>
      <c r="CB764" s="14" t="n">
        <v>0</v>
      </c>
      <c r="CC764" s="14" t="n">
        <v>78.125</v>
      </c>
      <c r="CD764" s="14" t="n">
        <v>7.95</v>
      </c>
      <c r="CE764" s="14" t="n">
        <v>-25.812</v>
      </c>
      <c r="CF764" s="14" t="n">
        <v>56.342</v>
      </c>
      <c r="CG764" s="14" t="n">
        <v>0.077</v>
      </c>
      <c r="CH764" s="14" t="n">
        <v>1</v>
      </c>
      <c r="CI764" s="14" t="n">
        <v>0</v>
      </c>
      <c r="CJ764" s="14" t="n">
        <v>0</v>
      </c>
      <c r="CK764" s="14" t="n">
        <v>0</v>
      </c>
      <c r="CL764" s="14" t="n">
        <v>0</v>
      </c>
      <c r="CM764" s="14" t="n">
        <v>0</v>
      </c>
      <c r="CN764" s="14" t="n">
        <v>0</v>
      </c>
      <c r="CO764" s="14" t="n">
        <v>0</v>
      </c>
      <c r="CP764" s="14" t="n">
        <v>0</v>
      </c>
      <c r="CQ764" s="14" t="n">
        <v>1.198</v>
      </c>
      <c r="CR764" s="14" t="n">
        <v>0</v>
      </c>
      <c r="CS764" s="14" t="n">
        <v>4.776</v>
      </c>
      <c r="CT764" s="14" t="n">
        <v>4.819</v>
      </c>
      <c r="CU764" s="14" t="n">
        <v>26.806</v>
      </c>
    </row>
    <row r="765">
      <c r="A765" s="14" t="inlineStr">
        <is>
          <t>CHE2022</t>
        </is>
      </c>
      <c r="B765" s="14" t="inlineStr">
        <is>
          <t>CHE</t>
        </is>
      </c>
      <c r="C765" s="14" t="inlineStr">
        <is>
          <t>CHE</t>
        </is>
      </c>
      <c r="D765" s="14" t="inlineStr">
        <is>
          <t>Switzerland</t>
        </is>
      </c>
      <c r="E765" s="14" t="n">
        <v>2022</v>
      </c>
      <c r="F765" s="14" t="n">
        <v>0.077</v>
      </c>
      <c r="G765" s="14" t="n">
        <v>12.303</v>
      </c>
      <c r="H765" s="14" t="n">
        <v>1.911</v>
      </c>
      <c r="I765" s="14" t="n">
        <v>6.457</v>
      </c>
      <c r="J765" s="14" t="n">
        <v>18.761</v>
      </c>
      <c r="K765" s="14" t="n">
        <v>0</v>
      </c>
      <c r="L765" s="14" t="n">
        <v>1</v>
      </c>
      <c r="M765" s="14" t="n">
        <v>9.782999999999999</v>
      </c>
      <c r="N765" s="14" t="n">
        <v>3.704</v>
      </c>
      <c r="O765" s="14" t="n">
        <v>8.978</v>
      </c>
      <c r="P765" s="14" t="n">
        <v>18.761</v>
      </c>
      <c r="Q765" s="14" t="n">
        <v>0</v>
      </c>
      <c r="R765" s="14" t="n">
        <v>1</v>
      </c>
      <c r="S765" s="14" t="n">
        <v>18.971</v>
      </c>
      <c r="T765" s="14" t="n">
        <v>7.408</v>
      </c>
      <c r="U765" s="14" t="n">
        <v>12.503</v>
      </c>
      <c r="V765" s="14" t="n">
        <v>33.705</v>
      </c>
      <c r="W765" s="14" t="n">
        <v>0.077</v>
      </c>
      <c r="X765" s="14" t="n">
        <v>1</v>
      </c>
      <c r="Y765" s="14" t="n">
        <v>73.622</v>
      </c>
      <c r="Z765" s="14" t="n">
        <v>7.723</v>
      </c>
      <c r="AA765" s="14" t="n">
        <v>-37.234</v>
      </c>
      <c r="AB765" s="14" t="n">
        <v>36.388</v>
      </c>
      <c r="AC765" s="14" t="n">
        <v>0</v>
      </c>
      <c r="AD765" s="14" t="n">
        <v>1</v>
      </c>
      <c r="AE765" s="14" t="n">
        <v>73.67</v>
      </c>
      <c r="AF765" s="14" t="n">
        <v>13.657</v>
      </c>
      <c r="AG765" s="14" t="n">
        <v>-37.282</v>
      </c>
      <c r="AH765" s="14" t="n">
        <v>36.388</v>
      </c>
      <c r="AI765" s="14" t="n">
        <v>0</v>
      </c>
      <c r="AJ765" s="14" t="n">
        <v>1</v>
      </c>
      <c r="AK765" s="14" t="n">
        <v>77.902</v>
      </c>
      <c r="AL765" s="14" t="n">
        <v>37.202</v>
      </c>
      <c r="AM765" s="14" t="n">
        <v>-35.346</v>
      </c>
      <c r="AN765" s="14" t="n">
        <v>45.834</v>
      </c>
      <c r="AO765" s="14" t="n">
        <v>0.077</v>
      </c>
      <c r="AP765" s="14" t="n">
        <v>1</v>
      </c>
      <c r="AQ765" s="14" t="n">
        <v>0.861</v>
      </c>
      <c r="AR765" s="14" t="n">
        <v>0.123</v>
      </c>
      <c r="AS765" s="14" t="n">
        <v>1.039</v>
      </c>
      <c r="AT765" s="14" t="n">
        <v>2.046</v>
      </c>
      <c r="AU765" s="14" t="n">
        <v>0.077</v>
      </c>
      <c r="AV765" s="14" t="n">
        <v>1</v>
      </c>
      <c r="AW765" s="14" t="n">
        <v>0.986</v>
      </c>
      <c r="AX765" s="14" t="n">
        <v>0.123</v>
      </c>
      <c r="AY765" s="14" t="n">
        <v>1.091</v>
      </c>
      <c r="AZ765" s="14" t="n">
        <v>2.237</v>
      </c>
      <c r="BA765" s="14" t="n">
        <v>0.077</v>
      </c>
      <c r="BB765" s="14" t="n">
        <v>1</v>
      </c>
      <c r="BC765" s="14" t="n">
        <v>0.598</v>
      </c>
      <c r="BD765" s="14" t="n">
        <v>0.123</v>
      </c>
      <c r="BE765" s="14" t="n">
        <v>0.517</v>
      </c>
      <c r="BF765" s="14" t="n">
        <v>1.2</v>
      </c>
      <c r="BG765" s="14" t="n">
        <v>0.077</v>
      </c>
      <c r="BH765" s="14" t="n">
        <v>1</v>
      </c>
      <c r="BI765" s="14" t="n">
        <v>0.612</v>
      </c>
      <c r="BJ765" s="14" t="n">
        <v>0.123</v>
      </c>
      <c r="BK765" s="14" t="n">
        <v>0.738</v>
      </c>
      <c r="BL765" s="14" t="n">
        <v>1.454</v>
      </c>
      <c r="BM765" s="14" t="n">
        <v>0.077</v>
      </c>
      <c r="BN765" s="14" t="n">
        <v>1</v>
      </c>
      <c r="BO765" s="14" t="n">
        <v>0</v>
      </c>
      <c r="BP765" s="14" t="n">
        <v>0.029</v>
      </c>
      <c r="BQ765" s="14" t="n">
        <v>0.188</v>
      </c>
      <c r="BR765" s="14" t="n">
        <v>0</v>
      </c>
      <c r="BS765" s="14" t="n">
        <v>0.833</v>
      </c>
      <c r="BT765" s="14" t="n">
        <v>0</v>
      </c>
      <c r="BU765" s="14" t="n">
        <v>0.024</v>
      </c>
      <c r="BV765" s="14" t="n">
        <v>0.246</v>
      </c>
      <c r="BW765" s="14" t="n">
        <v>0.077</v>
      </c>
      <c r="BX765" s="14" t="n">
        <v>0.833</v>
      </c>
      <c r="BY765" s="14" t="n">
        <v>12.729</v>
      </c>
      <c r="BZ765" s="14" t="n">
        <v>0</v>
      </c>
      <c r="CA765" s="14" t="n">
        <v>12.729</v>
      </c>
      <c r="CB765" s="14" t="n">
        <v>0</v>
      </c>
      <c r="CC765" s="14" t="n">
        <v>97.90000000000001</v>
      </c>
      <c r="CD765" s="14" t="n">
        <v>7.95</v>
      </c>
      <c r="CE765" s="14" t="n">
        <v>-25.237</v>
      </c>
      <c r="CF765" s="14" t="n">
        <v>78.258</v>
      </c>
      <c r="CG765" s="14" t="n">
        <v>0.077</v>
      </c>
      <c r="CH765" s="14" t="n">
        <v>1</v>
      </c>
      <c r="CI765" s="14" t="n">
        <v>0</v>
      </c>
      <c r="CJ765" s="14" t="n">
        <v>0</v>
      </c>
      <c r="CK765" s="14" t="n">
        <v>0</v>
      </c>
      <c r="CL765" s="14" t="n">
        <v>0</v>
      </c>
      <c r="CM765" s="14" t="n">
        <v>0</v>
      </c>
      <c r="CN765" s="14" t="n">
        <v>0</v>
      </c>
      <c r="CO765" s="14" t="n">
        <v>0</v>
      </c>
      <c r="CP765" s="14" t="n">
        <v>0</v>
      </c>
      <c r="CQ765" s="14" t="n">
        <v>1.294</v>
      </c>
      <c r="CR765" s="14" t="n">
        <v>0</v>
      </c>
      <c r="CS765" s="14" t="n">
        <v>5.158</v>
      </c>
      <c r="CT765" s="14" t="n">
        <v>11.563</v>
      </c>
      <c r="CU765" s="14" t="n">
        <v>63.228</v>
      </c>
    </row>
    <row r="766">
      <c r="A766" s="14" t="inlineStr">
        <is>
          <t>CHE2023</t>
        </is>
      </c>
      <c r="B766" s="14" t="inlineStr">
        <is>
          <t>CHE</t>
        </is>
      </c>
      <c r="C766" s="14" t="inlineStr">
        <is>
          <t>CHE</t>
        </is>
      </c>
      <c r="D766" s="14" t="inlineStr">
        <is>
          <t>Switzerland</t>
        </is>
      </c>
      <c r="E766" s="14" t="n">
        <v>2023</v>
      </c>
      <c r="F766" s="14" t="n">
        <v>0.077</v>
      </c>
      <c r="G766" s="14" t="n">
        <v>6.64</v>
      </c>
      <c r="H766" s="14" t="n">
        <v>1.512</v>
      </c>
      <c r="I766" s="14" t="n">
        <v>9.534000000000001</v>
      </c>
      <c r="J766" s="14" t="n">
        <v>16.174</v>
      </c>
      <c r="K766" s="14" t="n">
        <v>0</v>
      </c>
      <c r="L766" s="14" t="n">
        <v>1</v>
      </c>
      <c r="M766" s="14" t="n">
        <v>7.886</v>
      </c>
      <c r="N766" s="14" t="n">
        <v>3.857</v>
      </c>
      <c r="O766" s="14" t="n">
        <v>8.288</v>
      </c>
      <c r="P766" s="14" t="n">
        <v>16.174</v>
      </c>
      <c r="Q766" s="14" t="n">
        <v>0</v>
      </c>
      <c r="R766" s="14" t="n">
        <v>1</v>
      </c>
      <c r="S766" s="14" t="n">
        <v>12.818</v>
      </c>
      <c r="T766" s="14" t="n">
        <v>7.714</v>
      </c>
      <c r="U766" s="14" t="n">
        <v>13.099</v>
      </c>
      <c r="V766" s="14" t="n">
        <v>27.676</v>
      </c>
      <c r="W766" s="14" t="n">
        <v>0.077</v>
      </c>
      <c r="X766" s="14" t="n">
        <v>1</v>
      </c>
      <c r="Y766" s="14" t="n">
        <v>47.533</v>
      </c>
      <c r="Z766" s="14" t="n">
        <v>5.324</v>
      </c>
      <c r="AA766" s="14" t="n">
        <v>3.905</v>
      </c>
      <c r="AB766" s="14" t="n">
        <v>51.438</v>
      </c>
      <c r="AC766" s="14" t="n">
        <v>0</v>
      </c>
      <c r="AD766" s="14" t="n">
        <v>1</v>
      </c>
      <c r="AE766" s="14" t="n">
        <v>47.632</v>
      </c>
      <c r="AF766" s="14" t="n">
        <v>9.486000000000001</v>
      </c>
      <c r="AG766" s="14" t="n">
        <v>3.806</v>
      </c>
      <c r="AH766" s="14" t="n">
        <v>51.438</v>
      </c>
      <c r="AI766" s="14" t="n">
        <v>0</v>
      </c>
      <c r="AJ766" s="14" t="n">
        <v>1</v>
      </c>
      <c r="AK766" s="14" t="n">
        <v>52.17</v>
      </c>
      <c r="AL766" s="14" t="n">
        <v>25.844</v>
      </c>
      <c r="AM766" s="14" t="n">
        <v>0.616</v>
      </c>
      <c r="AN766" s="14" t="n">
        <v>56.851</v>
      </c>
      <c r="AO766" s="14" t="n">
        <v>0.077</v>
      </c>
      <c r="AP766" s="14" t="n">
        <v>1</v>
      </c>
      <c r="AQ766" s="14" t="n">
        <v>0.76</v>
      </c>
      <c r="AR766" s="14" t="n">
        <v>0.129</v>
      </c>
      <c r="AS766" s="14" t="n">
        <v>1.132</v>
      </c>
      <c r="AT766" s="14" t="n">
        <v>2.038</v>
      </c>
      <c r="AU766" s="14" t="n">
        <v>0.077</v>
      </c>
      <c r="AV766" s="14" t="n">
        <v>1</v>
      </c>
      <c r="AW766" s="14" t="n">
        <v>0.8110000000000001</v>
      </c>
      <c r="AX766" s="14" t="n">
        <v>0.129</v>
      </c>
      <c r="AY766" s="14" t="n">
        <v>1.233</v>
      </c>
      <c r="AZ766" s="14" t="n">
        <v>2.201</v>
      </c>
      <c r="BA766" s="14" t="n">
        <v>0.077</v>
      </c>
      <c r="BB766" s="14" t="n">
        <v>1</v>
      </c>
      <c r="BC766" s="14" t="n">
        <v>0.535</v>
      </c>
      <c r="BD766" s="14" t="n">
        <v>0.129</v>
      </c>
      <c r="BE766" s="14" t="n">
        <v>0.757</v>
      </c>
      <c r="BF766" s="14" t="n">
        <v>1.391</v>
      </c>
      <c r="BG766" s="14" t="n">
        <v>0.077</v>
      </c>
      <c r="BH766" s="14" t="n">
        <v>1</v>
      </c>
      <c r="BI766" s="14" t="n">
        <v>0.579</v>
      </c>
      <c r="BJ766" s="14" t="n">
        <v>0.129</v>
      </c>
      <c r="BK766" s="14" t="n">
        <v>0.609</v>
      </c>
      <c r="BL766" s="14" t="n">
        <v>1.28</v>
      </c>
      <c r="BM766" s="14" t="n">
        <v>0.077</v>
      </c>
      <c r="BN766" s="14" t="n">
        <v>1</v>
      </c>
      <c r="BO766" s="14" t="n">
        <v>0</v>
      </c>
      <c r="BP766" s="14" t="n">
        <v>0.035</v>
      </c>
      <c r="BQ766" s="14" t="n">
        <v>0.257</v>
      </c>
      <c r="BR766" s="14" t="n">
        <v>0</v>
      </c>
      <c r="BS766" s="14" t="n">
        <v>0.833</v>
      </c>
      <c r="BT766" s="14" t="n">
        <v>0</v>
      </c>
      <c r="BU766" s="14" t="n">
        <v>0.026</v>
      </c>
      <c r="BV766" s="14" t="n">
        <v>0.338</v>
      </c>
      <c r="BW766" s="14" t="n">
        <v>0.077</v>
      </c>
      <c r="BX766" s="14" t="n">
        <v>0.833</v>
      </c>
      <c r="BY766" s="14" t="n">
        <v>13.254</v>
      </c>
      <c r="BZ766" s="14" t="n">
        <v>0</v>
      </c>
      <c r="CA766" s="14" t="n">
        <v>13.254</v>
      </c>
      <c r="CB766" s="14" t="n">
        <v>0</v>
      </c>
      <c r="CC766" s="14" t="n">
        <v>83.248</v>
      </c>
      <c r="CD766" s="14" t="n">
        <v>7.95</v>
      </c>
      <c r="CE766" s="14" t="n">
        <v>6.171</v>
      </c>
      <c r="CF766" s="14" t="n">
        <v>96.30500000000001</v>
      </c>
      <c r="CG766" s="14" t="n">
        <v>0.077</v>
      </c>
      <c r="CH766" s="14" t="n">
        <v>1</v>
      </c>
      <c r="CI766" s="14" t="n">
        <v>0</v>
      </c>
      <c r="CJ766" s="14" t="n">
        <v>0</v>
      </c>
      <c r="CK766" s="14" t="n">
        <v>0</v>
      </c>
      <c r="CL766" s="14" t="n">
        <v>0</v>
      </c>
      <c r="CM766" s="14" t="n">
        <v>0</v>
      </c>
      <c r="CN766" s="14" t="n">
        <v>0</v>
      </c>
      <c r="CO766" s="14" t="n">
        <v>0</v>
      </c>
      <c r="CP766" s="14" t="n">
        <v>0</v>
      </c>
      <c r="CQ766" s="14" t="n">
        <v>1.348</v>
      </c>
      <c r="CR766" s="14" t="n">
        <v>0</v>
      </c>
      <c r="CS766" s="14" t="n">
        <v>5.37</v>
      </c>
      <c r="CT766" s="14" t="n">
        <v>5.104</v>
      </c>
      <c r="CU766" s="14" t="n">
        <v>37.088</v>
      </c>
    </row>
    <row r="767">
      <c r="A767" s="14" t="inlineStr">
        <is>
          <t>CHE2024</t>
        </is>
      </c>
      <c r="B767" s="14" t="inlineStr">
        <is>
          <t>CHE</t>
        </is>
      </c>
      <c r="C767" s="14" t="inlineStr">
        <is>
          <t>CHE</t>
        </is>
      </c>
      <c r="D767" s="14" t="inlineStr">
        <is>
          <t>Switzerland</t>
        </is>
      </c>
      <c r="E767" s="14" t="n">
        <v>2024</v>
      </c>
      <c r="F767" s="14" t="n">
        <v>0.077</v>
      </c>
      <c r="G767" s="14" t="n">
        <v>5.47</v>
      </c>
      <c r="H767" s="14" t="n">
        <v>1.386</v>
      </c>
      <c r="I767" s="14" t="n">
        <v>6.199</v>
      </c>
      <c r="J767" s="14" t="n">
        <v>11.669</v>
      </c>
      <c r="K767" s="14" t="n">
        <v>0</v>
      </c>
      <c r="L767" s="14" t="n">
        <v>1</v>
      </c>
      <c r="M767" s="14" t="n">
        <v>7.124</v>
      </c>
      <c r="N767" s="14" t="n">
        <v>3.971</v>
      </c>
      <c r="O767" s="14" t="n">
        <v>4.546</v>
      </c>
      <c r="P767" s="14" t="n">
        <v>11.669</v>
      </c>
      <c r="Q767" s="14" t="n">
        <v>0</v>
      </c>
      <c r="R767" s="14" t="n">
        <v>1</v>
      </c>
      <c r="S767" s="14" t="n">
        <v>12.405</v>
      </c>
      <c r="T767" s="14" t="n">
        <v>7.942</v>
      </c>
      <c r="U767" s="14" t="n">
        <v>13.657</v>
      </c>
      <c r="V767" s="14" t="n">
        <v>27.778</v>
      </c>
      <c r="W767" s="14" t="n">
        <v>0.077</v>
      </c>
      <c r="X767" s="14" t="n">
        <v>1</v>
      </c>
      <c r="Y767" s="14" t="n">
        <v>40.254</v>
      </c>
      <c r="Z767" s="14" t="n">
        <v>5.083</v>
      </c>
      <c r="AA767" s="14" t="n">
        <v>3.591</v>
      </c>
      <c r="AB767" s="14" t="n">
        <v>43.845</v>
      </c>
      <c r="AC767" s="14" t="n">
        <v>0</v>
      </c>
      <c r="AD767" s="14" t="n">
        <v>1</v>
      </c>
      <c r="AE767" s="14" t="n">
        <v>40.254</v>
      </c>
      <c r="AF767" s="14" t="n">
        <v>8.818</v>
      </c>
      <c r="AG767" s="14" t="n">
        <v>3.591</v>
      </c>
      <c r="AH767" s="14" t="n">
        <v>43.845</v>
      </c>
      <c r="AI767" s="14" t="n">
        <v>0</v>
      </c>
      <c r="AJ767" s="14" t="n">
        <v>1</v>
      </c>
      <c r="AK767" s="14" t="n">
        <v>43.282</v>
      </c>
      <c r="AL767" s="14" t="n">
        <v>22.014</v>
      </c>
      <c r="AM767" s="14" t="n">
        <v>5.992</v>
      </c>
      <c r="AN767" s="14" t="n">
        <v>53.068</v>
      </c>
      <c r="AO767" s="14" t="n">
        <v>0.077</v>
      </c>
      <c r="AP767" s="14" t="n">
        <v>1</v>
      </c>
      <c r="AQ767" s="14" t="n">
        <v>0.724</v>
      </c>
      <c r="AR767" s="14" t="n">
        <v>0.132</v>
      </c>
      <c r="AS767" s="14" t="n">
        <v>1.186</v>
      </c>
      <c r="AT767" s="14" t="n">
        <v>2.057</v>
      </c>
      <c r="AU767" s="14" t="n">
        <v>0.077</v>
      </c>
      <c r="AV767" s="14" t="n">
        <v>1</v>
      </c>
      <c r="AW767" s="14" t="n">
        <v>0.75</v>
      </c>
      <c r="AX767" s="14" t="n">
        <v>0.132</v>
      </c>
      <c r="AY767" s="14" t="n">
        <v>1.265</v>
      </c>
      <c r="AZ767" s="14" t="n">
        <v>2.171</v>
      </c>
      <c r="BA767" s="14" t="n">
        <v>0.077</v>
      </c>
      <c r="BB767" s="14" t="n">
        <v>1</v>
      </c>
      <c r="BC767" s="14" t="n">
        <v>0.513</v>
      </c>
      <c r="BD767" s="14" t="n">
        <v>0.132</v>
      </c>
      <c r="BE767" s="14" t="n">
        <v>0.6870000000000001</v>
      </c>
      <c r="BF767" s="14" t="n">
        <v>1.293</v>
      </c>
      <c r="BG767" s="14" t="n">
        <v>0.077</v>
      </c>
      <c r="BH767" s="14" t="n">
        <v>1</v>
      </c>
      <c r="BI767" s="14" t="n">
        <v>0.591</v>
      </c>
      <c r="BJ767" s="14" t="n">
        <v>0.132</v>
      </c>
      <c r="BK767" s="14" t="n">
        <v>0.55</v>
      </c>
      <c r="BL767" s="14" t="n">
        <v>1.229</v>
      </c>
      <c r="BM767" s="14" t="n">
        <v>0.077</v>
      </c>
      <c r="BN767" s="14" t="n">
        <v>1</v>
      </c>
      <c r="BO767" s="14" t="n">
        <v>0</v>
      </c>
      <c r="BP767" s="14" t="n">
        <v>0.044</v>
      </c>
      <c r="BQ767" s="14" t="n">
        <v>0.315</v>
      </c>
      <c r="BR767" s="14" t="n">
        <v>0</v>
      </c>
      <c r="BS767" s="14" t="n">
        <v>0.833</v>
      </c>
      <c r="BT767" s="14" t="n">
        <v>0</v>
      </c>
      <c r="BU767" s="14" t="n">
        <v>0.027</v>
      </c>
      <c r="BV767" s="14" t="n">
        <v>0.382</v>
      </c>
      <c r="BW767" s="14" t="n">
        <v>0.077</v>
      </c>
      <c r="BX767" s="14" t="n">
        <v>0.833</v>
      </c>
      <c r="BY767" s="14" t="n">
        <v>13.646</v>
      </c>
      <c r="BZ767" s="14" t="n">
        <v>0</v>
      </c>
      <c r="CA767" s="14" t="n">
        <v>13.646</v>
      </c>
      <c r="CB767" s="14" t="n">
        <v>0</v>
      </c>
      <c r="CC767" s="14" t="n">
        <v>82.58799999999999</v>
      </c>
      <c r="CD767" s="14" t="n">
        <v>7.95</v>
      </c>
      <c r="CE767" s="14" t="n">
        <v>-11.844</v>
      </c>
      <c r="CF767" s="14" t="n">
        <v>76.191</v>
      </c>
      <c r="CG767" s="14" t="n">
        <v>0.077</v>
      </c>
      <c r="CH767" s="14" t="n">
        <v>1</v>
      </c>
      <c r="CI767" s="14" t="n">
        <v>0</v>
      </c>
      <c r="CJ767" s="14" t="n">
        <v>0</v>
      </c>
      <c r="CK767" s="14" t="n">
        <v>0</v>
      </c>
      <c r="CL767" s="14" t="n">
        <v>0</v>
      </c>
      <c r="CM767" s="14" t="n">
        <v>0</v>
      </c>
      <c r="CN767" s="14" t="n">
        <v>0</v>
      </c>
      <c r="CO767" s="14" t="n">
        <v>0</v>
      </c>
      <c r="CP767" s="14" t="n">
        <v>0</v>
      </c>
      <c r="CQ767" s="14" t="n">
        <v>1.387</v>
      </c>
      <c r="CR767" s="14" t="n">
        <v>0</v>
      </c>
      <c r="CS767" s="14" t="n">
        <v>5.529</v>
      </c>
      <c r="CT767" s="14" t="n">
        <v>4.463</v>
      </c>
      <c r="CU767" s="14" t="n">
        <v>31.353</v>
      </c>
    </row>
    <row r="768">
      <c r="A768" s="14" t="inlineStr">
        <is>
          <t>SYR2021</t>
        </is>
      </c>
      <c r="B768" s="14" t="inlineStr">
        <is>
          <t>SYR</t>
        </is>
      </c>
      <c r="C768" s="14" t="inlineStr">
        <is>
          <t>SYR</t>
        </is>
      </c>
      <c r="D768" s="14" t="inlineStr">
        <is>
          <t>Syria</t>
        </is>
      </c>
      <c r="E768" s="14" t="n">
        <v>2021</v>
      </c>
      <c r="F768" s="14" t="n">
        <v>0</v>
      </c>
      <c r="G768" s="14" t="n">
        <v>5.897</v>
      </c>
      <c r="H768" s="14" t="n">
        <v>1.143</v>
      </c>
      <c r="I768" s="14" t="n">
        <v>0</v>
      </c>
      <c r="J768" s="14" t="n">
        <v>5.897</v>
      </c>
      <c r="K768" s="14" t="n">
        <v>0</v>
      </c>
      <c r="L768" s="14" t="n">
        <v>1</v>
      </c>
      <c r="M768" s="14" t="n">
        <v>7.964</v>
      </c>
      <c r="N768" s="14" t="n">
        <v>3.43</v>
      </c>
      <c r="O768" s="14" t="n">
        <v>0</v>
      </c>
      <c r="P768" s="14" t="n">
        <v>7.964</v>
      </c>
      <c r="Q768" s="14" t="n">
        <v>0</v>
      </c>
      <c r="R768" s="14" t="n">
        <v>1</v>
      </c>
      <c r="S768" s="14" t="n">
        <v>11.613</v>
      </c>
      <c r="T768" s="14" t="n">
        <v>6.86</v>
      </c>
      <c r="U768" s="14" t="n">
        <v>0</v>
      </c>
      <c r="V768" s="14" t="n">
        <v>11.613</v>
      </c>
      <c r="W768" s="14" t="n">
        <v>0</v>
      </c>
      <c r="X768" s="14" t="n">
        <v>1</v>
      </c>
      <c r="Y768" s="14" t="n">
        <v>5.347</v>
      </c>
      <c r="Z768" s="14" t="n">
        <v>0.484</v>
      </c>
      <c r="AA768" s="14" t="n">
        <v>0</v>
      </c>
      <c r="AB768" s="14" t="n">
        <v>5.347</v>
      </c>
      <c r="AC768" s="14" t="n">
        <v>0</v>
      </c>
      <c r="AD768" s="14" t="n">
        <v>1</v>
      </c>
      <c r="AE768" s="14" t="n">
        <v>5.919</v>
      </c>
      <c r="AF768" s="14" t="n">
        <v>0.966</v>
      </c>
      <c r="AG768" s="14" t="n">
        <v>0</v>
      </c>
      <c r="AH768" s="14" t="n">
        <v>5.919</v>
      </c>
      <c r="AI768" s="14" t="n">
        <v>0</v>
      </c>
      <c r="AJ768" s="14" t="n">
        <v>1</v>
      </c>
      <c r="AK768" s="14" t="n">
        <v>9.349</v>
      </c>
      <c r="AL768" s="14" t="n">
        <v>3.931</v>
      </c>
      <c r="AM768" s="14" t="n">
        <v>0</v>
      </c>
      <c r="AN768" s="14" t="n">
        <v>9.349</v>
      </c>
      <c r="AO768" s="14" t="n">
        <v>0</v>
      </c>
      <c r="AP768" s="14" t="n">
        <v>1</v>
      </c>
      <c r="AQ768" s="14" t="n">
        <v>0.621</v>
      </c>
      <c r="AR768" s="14" t="n">
        <v>0.114</v>
      </c>
      <c r="AS768" s="14" t="n">
        <v>0.127</v>
      </c>
      <c r="AT768" s="14" t="n">
        <v>0.748</v>
      </c>
      <c r="AU768" s="14" t="n">
        <v>0</v>
      </c>
      <c r="AV768" s="14" t="n">
        <v>1</v>
      </c>
      <c r="AW768" s="14" t="n">
        <v>0.593</v>
      </c>
      <c r="AX768" s="14" t="n">
        <v>0.114</v>
      </c>
      <c r="AY768" s="14" t="n">
        <v>0.212</v>
      </c>
      <c r="AZ768" s="14" t="n">
        <v>0.806</v>
      </c>
      <c r="BA768" s="14" t="n">
        <v>0</v>
      </c>
      <c r="BB768" s="14" t="n">
        <v>1</v>
      </c>
      <c r="BC768" s="14" t="n">
        <v>0.44</v>
      </c>
      <c r="BD768" s="14" t="n">
        <v>0.114</v>
      </c>
      <c r="BE768" s="14" t="n">
        <v>-0.338</v>
      </c>
      <c r="BF768" s="14" t="n">
        <v>0.102</v>
      </c>
      <c r="BG768" s="14" t="n">
        <v>0</v>
      </c>
      <c r="BH768" s="14" t="n">
        <v>0</v>
      </c>
      <c r="BI768" s="14" t="n">
        <v>0.5600000000000001</v>
      </c>
      <c r="BJ768" s="14" t="n">
        <v>0.114</v>
      </c>
      <c r="BK768" s="14" t="n">
        <v>0</v>
      </c>
      <c r="BL768" s="14" t="n">
        <v>0.5600000000000001</v>
      </c>
      <c r="BM768" s="14" t="n">
        <v>0</v>
      </c>
      <c r="BN768" s="14" t="n">
        <v>1</v>
      </c>
      <c r="BO768" s="14" t="n">
        <v>0</v>
      </c>
      <c r="BP768" s="14" t="n">
        <v>0</v>
      </c>
      <c r="BQ768" s="14" t="n">
        <v>0.08799999999999999</v>
      </c>
      <c r="BR768" s="14" t="n">
        <v>0</v>
      </c>
      <c r="BS768" s="14" t="n">
        <v>1</v>
      </c>
      <c r="BT768" s="14" t="n">
        <v>0</v>
      </c>
      <c r="BU768" s="14" t="n">
        <v>0</v>
      </c>
      <c r="BV768" s="14" t="n">
        <v>0.031</v>
      </c>
      <c r="BW768" s="14" t="n">
        <v>0</v>
      </c>
      <c r="BX768" s="14" t="n">
        <v>1</v>
      </c>
      <c r="BY768" s="14" t="n">
        <v>11.787</v>
      </c>
      <c r="BZ768" s="14" t="n">
        <v>0</v>
      </c>
      <c r="CA768" s="14" t="n">
        <v>11.787</v>
      </c>
      <c r="CB768" s="14" t="n">
        <v>0</v>
      </c>
      <c r="CC768" s="14" t="n">
        <v>81.69499999999999</v>
      </c>
      <c r="CD768" s="14" t="n">
        <v>7.95</v>
      </c>
      <c r="CE768" s="14" t="n">
        <v>0</v>
      </c>
      <c r="CF768" s="14" t="n">
        <v>81.69499999999999</v>
      </c>
      <c r="CG768" s="14" t="n">
        <v>0</v>
      </c>
      <c r="CH768" s="14" t="n">
        <v>1</v>
      </c>
      <c r="CI768" s="14" t="n">
        <v>0</v>
      </c>
      <c r="CJ768" s="14" t="n">
        <v>0</v>
      </c>
      <c r="CK768" s="14" t="n">
        <v>0</v>
      </c>
      <c r="CL768" s="14" t="n">
        <v>0</v>
      </c>
      <c r="CM768" s="14" t="n">
        <v>0</v>
      </c>
      <c r="CN768" s="14" t="n">
        <v>0</v>
      </c>
      <c r="CO768" s="14" t="n">
        <v>0</v>
      </c>
      <c r="CP768" s="14" t="n">
        <v>0</v>
      </c>
      <c r="CQ768" s="14" t="n">
        <v>1.198</v>
      </c>
      <c r="CR768" s="14" t="n">
        <v>1</v>
      </c>
      <c r="CS768" s="14" t="n">
        <v>4.776</v>
      </c>
      <c r="CT768" s="14" t="n">
        <v>4.753</v>
      </c>
      <c r="CU768" s="14" t="n">
        <v>14.162</v>
      </c>
    </row>
    <row r="769">
      <c r="A769" s="14" t="inlineStr">
        <is>
          <t>SYR2022</t>
        </is>
      </c>
      <c r="B769" s="14" t="inlineStr">
        <is>
          <t>SYR</t>
        </is>
      </c>
      <c r="C769" s="14" t="inlineStr">
        <is>
          <t>SYR</t>
        </is>
      </c>
      <c r="D769" s="14" t="inlineStr">
        <is>
          <t>Syria</t>
        </is>
      </c>
      <c r="E769" s="14" t="n">
        <v>2022</v>
      </c>
      <c r="F769" s="14" t="n">
        <v>0</v>
      </c>
      <c r="G769" s="14" t="n">
        <v>11.72</v>
      </c>
      <c r="H769" s="14" t="n">
        <v>1.235</v>
      </c>
      <c r="I769" s="14" t="n">
        <v>0</v>
      </c>
      <c r="J769" s="14" t="n">
        <v>11.72</v>
      </c>
      <c r="K769" s="14" t="n">
        <v>0</v>
      </c>
      <c r="L769" s="14" t="n">
        <v>1</v>
      </c>
      <c r="M769" s="14" t="n">
        <v>9.782999999999999</v>
      </c>
      <c r="N769" s="14" t="n">
        <v>3.704</v>
      </c>
      <c r="O769" s="14" t="n">
        <v>0</v>
      </c>
      <c r="P769" s="14" t="n">
        <v>9.782999999999999</v>
      </c>
      <c r="Q769" s="14" t="n">
        <v>0</v>
      </c>
      <c r="R769" s="14" t="n">
        <v>1</v>
      </c>
      <c r="S769" s="14" t="n">
        <v>17.893</v>
      </c>
      <c r="T769" s="14" t="n">
        <v>7.408</v>
      </c>
      <c r="U769" s="14" t="n">
        <v>0</v>
      </c>
      <c r="V769" s="14" t="n">
        <v>17.893</v>
      </c>
      <c r="W769" s="14" t="n">
        <v>0</v>
      </c>
      <c r="X769" s="14" t="n">
        <v>1</v>
      </c>
      <c r="Y769" s="14" t="n">
        <v>5.775</v>
      </c>
      <c r="Z769" s="14" t="n">
        <v>0.523</v>
      </c>
      <c r="AA769" s="14" t="n">
        <v>0</v>
      </c>
      <c r="AB769" s="14" t="n">
        <v>5.775</v>
      </c>
      <c r="AC769" s="14" t="n">
        <v>0</v>
      </c>
      <c r="AD769" s="14" t="n">
        <v>1</v>
      </c>
      <c r="AE769" s="14" t="n">
        <v>6.392</v>
      </c>
      <c r="AF769" s="14" t="n">
        <v>1.043</v>
      </c>
      <c r="AG769" s="14" t="n">
        <v>0</v>
      </c>
      <c r="AH769" s="14" t="n">
        <v>6.392</v>
      </c>
      <c r="AI769" s="14" t="n">
        <v>0</v>
      </c>
      <c r="AJ769" s="14" t="n">
        <v>1</v>
      </c>
      <c r="AK769" s="14" t="n">
        <v>10.096</v>
      </c>
      <c r="AL769" s="14" t="n">
        <v>4.245</v>
      </c>
      <c r="AM769" s="14" t="n">
        <v>0</v>
      </c>
      <c r="AN769" s="14" t="n">
        <v>10.096</v>
      </c>
      <c r="AO769" s="14" t="n">
        <v>0</v>
      </c>
      <c r="AP769" s="14" t="n">
        <v>1</v>
      </c>
      <c r="AQ769" s="14" t="n">
        <v>0.847</v>
      </c>
      <c r="AR769" s="14" t="n">
        <v>0.123</v>
      </c>
      <c r="AS769" s="14" t="n">
        <v>0.638</v>
      </c>
      <c r="AT769" s="14" t="n">
        <v>1.484</v>
      </c>
      <c r="AU769" s="14" t="n">
        <v>0</v>
      </c>
      <c r="AV769" s="14" t="n">
        <v>1</v>
      </c>
      <c r="AW769" s="14" t="n">
        <v>0.947</v>
      </c>
      <c r="AX769" s="14" t="n">
        <v>0.123</v>
      </c>
      <c r="AY769" s="14" t="n">
        <v>-0.188</v>
      </c>
      <c r="AZ769" s="14" t="n">
        <v>0.759</v>
      </c>
      <c r="BA769" s="14" t="n">
        <v>0</v>
      </c>
      <c r="BB769" s="14" t="n">
        <v>1</v>
      </c>
      <c r="BC769" s="14" t="n">
        <v>0.589</v>
      </c>
      <c r="BD769" s="14" t="n">
        <v>0.123</v>
      </c>
      <c r="BE769" s="14" t="n">
        <v>-0.538</v>
      </c>
      <c r="BF769" s="14" t="n">
        <v>0.051</v>
      </c>
      <c r="BG769" s="14" t="n">
        <v>0</v>
      </c>
      <c r="BH769" s="14" t="n">
        <v>0</v>
      </c>
      <c r="BI769" s="14" t="n">
        <v>0.6889999999999999</v>
      </c>
      <c r="BJ769" s="14" t="n">
        <v>0.123</v>
      </c>
      <c r="BK769" s="14" t="n">
        <v>0</v>
      </c>
      <c r="BL769" s="14" t="n">
        <v>0.6889999999999999</v>
      </c>
      <c r="BM769" s="14" t="n">
        <v>0</v>
      </c>
      <c r="BN769" s="14" t="n">
        <v>1</v>
      </c>
      <c r="BO769" s="14" t="n">
        <v>0</v>
      </c>
      <c r="BP769" s="14" t="n">
        <v>0</v>
      </c>
      <c r="BQ769" s="14" t="n">
        <v>0.044</v>
      </c>
      <c r="BR769" s="14" t="n">
        <v>0</v>
      </c>
      <c r="BS769" s="14" t="n">
        <v>1</v>
      </c>
      <c r="BT769" s="14" t="n">
        <v>0</v>
      </c>
      <c r="BU769" s="14" t="n">
        <v>0</v>
      </c>
      <c r="BV769" s="14" t="n">
        <v>0.016</v>
      </c>
      <c r="BW769" s="14" t="n">
        <v>0</v>
      </c>
      <c r="BX769" s="14" t="n">
        <v>1</v>
      </c>
      <c r="BY769" s="14" t="n">
        <v>12.729</v>
      </c>
      <c r="BZ769" s="14" t="n">
        <v>0</v>
      </c>
      <c r="CA769" s="14" t="n">
        <v>12.729</v>
      </c>
      <c r="CB769" s="14" t="n">
        <v>0</v>
      </c>
      <c r="CC769" s="14" t="n">
        <v>102.477</v>
      </c>
      <c r="CD769" s="14" t="n">
        <v>7.95</v>
      </c>
      <c r="CE769" s="14" t="n">
        <v>0</v>
      </c>
      <c r="CF769" s="14" t="n">
        <v>102.477</v>
      </c>
      <c r="CG769" s="14" t="n">
        <v>0</v>
      </c>
      <c r="CH769" s="14" t="n">
        <v>1</v>
      </c>
      <c r="CI769" s="14" t="n">
        <v>0</v>
      </c>
      <c r="CJ769" s="14" t="n">
        <v>0</v>
      </c>
      <c r="CK769" s="14" t="n">
        <v>0</v>
      </c>
      <c r="CL769" s="14" t="n">
        <v>0</v>
      </c>
      <c r="CM769" s="14" t="n">
        <v>0</v>
      </c>
      <c r="CN769" s="14" t="n">
        <v>0</v>
      </c>
      <c r="CO769" s="14" t="n">
        <v>0</v>
      </c>
      <c r="CP769" s="14" t="n">
        <v>0</v>
      </c>
      <c r="CQ769" s="14" t="n">
        <v>1.294</v>
      </c>
      <c r="CR769" s="14" t="n">
        <v>1</v>
      </c>
      <c r="CS769" s="14" t="n">
        <v>5.158</v>
      </c>
      <c r="CT769" s="14" t="n">
        <v>10.485</v>
      </c>
      <c r="CU769" s="14" t="n">
        <v>30.326</v>
      </c>
    </row>
    <row r="770">
      <c r="A770" s="14" t="inlineStr">
        <is>
          <t>SYR2023</t>
        </is>
      </c>
      <c r="B770" s="14" t="inlineStr">
        <is>
          <t>SYR</t>
        </is>
      </c>
      <c r="C770" s="14" t="inlineStr">
        <is>
          <t>SYR</t>
        </is>
      </c>
      <c r="D770" s="14" t="inlineStr">
        <is>
          <t>Syria</t>
        </is>
      </c>
      <c r="E770" s="14" t="n">
        <v>2023</v>
      </c>
      <c r="F770" s="14" t="n">
        <v>0</v>
      </c>
      <c r="G770" s="14" t="n">
        <v>6.147</v>
      </c>
      <c r="H770" s="14" t="n">
        <v>1.286</v>
      </c>
      <c r="I770" s="14" t="n">
        <v>0</v>
      </c>
      <c r="J770" s="14" t="n">
        <v>6.147</v>
      </c>
      <c r="K770" s="14" t="n">
        <v>0</v>
      </c>
      <c r="L770" s="14" t="n">
        <v>1</v>
      </c>
      <c r="M770" s="14" t="n">
        <v>7.886</v>
      </c>
      <c r="N770" s="14" t="n">
        <v>3.857</v>
      </c>
      <c r="O770" s="14" t="n">
        <v>0</v>
      </c>
      <c r="P770" s="14" t="n">
        <v>7.886</v>
      </c>
      <c r="Q770" s="14" t="n">
        <v>0</v>
      </c>
      <c r="R770" s="14" t="n">
        <v>1</v>
      </c>
      <c r="S770" s="14" t="n">
        <v>12.575</v>
      </c>
      <c r="T770" s="14" t="n">
        <v>7.714</v>
      </c>
      <c r="U770" s="14" t="n">
        <v>0</v>
      </c>
      <c r="V770" s="14" t="n">
        <v>12.575</v>
      </c>
      <c r="W770" s="14" t="n">
        <v>0</v>
      </c>
      <c r="X770" s="14" t="n">
        <v>1</v>
      </c>
      <c r="Y770" s="14" t="n">
        <v>6.013</v>
      </c>
      <c r="Z770" s="14" t="n">
        <v>0.545</v>
      </c>
      <c r="AA770" s="14" t="n">
        <v>0</v>
      </c>
      <c r="AB770" s="14" t="n">
        <v>6.013</v>
      </c>
      <c r="AC770" s="14" t="n">
        <v>0</v>
      </c>
      <c r="AD770" s="14" t="n">
        <v>1</v>
      </c>
      <c r="AE770" s="14" t="n">
        <v>6.656</v>
      </c>
      <c r="AF770" s="14" t="n">
        <v>1.086</v>
      </c>
      <c r="AG770" s="14" t="n">
        <v>0</v>
      </c>
      <c r="AH770" s="14" t="n">
        <v>6.656</v>
      </c>
      <c r="AI770" s="14" t="n">
        <v>0</v>
      </c>
      <c r="AJ770" s="14" t="n">
        <v>1</v>
      </c>
      <c r="AK770" s="14" t="n">
        <v>10.513</v>
      </c>
      <c r="AL770" s="14" t="n">
        <v>4.42</v>
      </c>
      <c r="AM770" s="14" t="n">
        <v>0</v>
      </c>
      <c r="AN770" s="14" t="n">
        <v>10.513</v>
      </c>
      <c r="AO770" s="14" t="n">
        <v>0</v>
      </c>
      <c r="AP770" s="14" t="n">
        <v>1</v>
      </c>
      <c r="AQ770" s="14" t="n">
        <v>0.749</v>
      </c>
      <c r="AR770" s="14" t="n">
        <v>0.129</v>
      </c>
      <c r="AS770" s="14" t="n">
        <v>0.664</v>
      </c>
      <c r="AT770" s="14" t="n">
        <v>1.413</v>
      </c>
      <c r="AU770" s="14" t="n">
        <v>0</v>
      </c>
      <c r="AV770" s="14" t="n">
        <v>1</v>
      </c>
      <c r="AW770" s="14" t="n">
        <v>0.783</v>
      </c>
      <c r="AX770" s="14" t="n">
        <v>0.129</v>
      </c>
      <c r="AY770" s="14" t="n">
        <v>-0.07199999999999999</v>
      </c>
      <c r="AZ770" s="14" t="n">
        <v>0.711</v>
      </c>
      <c r="BA770" s="14" t="n">
        <v>0</v>
      </c>
      <c r="BB770" s="14" t="n">
        <v>1</v>
      </c>
      <c r="BC770" s="14" t="n">
        <v>0.527</v>
      </c>
      <c r="BD770" s="14" t="n">
        <v>0.129</v>
      </c>
      <c r="BE770" s="14" t="n">
        <v>-0.477</v>
      </c>
      <c r="BF770" s="14" t="n">
        <v>0.05</v>
      </c>
      <c r="BG770" s="14" t="n">
        <v>0</v>
      </c>
      <c r="BH770" s="14" t="n">
        <v>0</v>
      </c>
      <c r="BI770" s="14" t="n">
        <v>0.64</v>
      </c>
      <c r="BJ770" s="14" t="n">
        <v>0.129</v>
      </c>
      <c r="BK770" s="14" t="n">
        <v>0</v>
      </c>
      <c r="BL770" s="14" t="n">
        <v>0.64</v>
      </c>
      <c r="BM770" s="14" t="n">
        <v>0</v>
      </c>
      <c r="BN770" s="14" t="n">
        <v>1</v>
      </c>
      <c r="BO770" s="14" t="n">
        <v>0</v>
      </c>
      <c r="BP770" s="14" t="n">
        <v>0</v>
      </c>
      <c r="BQ770" s="14" t="n">
        <v>0.046</v>
      </c>
      <c r="BR770" s="14" t="n">
        <v>0</v>
      </c>
      <c r="BS770" s="14" t="n">
        <v>1</v>
      </c>
      <c r="BT770" s="14" t="n">
        <v>0</v>
      </c>
      <c r="BU770" s="14" t="n">
        <v>0</v>
      </c>
      <c r="BV770" s="14" t="n">
        <v>0.016</v>
      </c>
      <c r="BW770" s="14" t="n">
        <v>0</v>
      </c>
      <c r="BX770" s="14" t="n">
        <v>1</v>
      </c>
      <c r="BY770" s="14" t="n">
        <v>13.254</v>
      </c>
      <c r="BZ770" s="14" t="n">
        <v>0</v>
      </c>
      <c r="CA770" s="14" t="n">
        <v>13.254</v>
      </c>
      <c r="CB770" s="14" t="n">
        <v>0</v>
      </c>
      <c r="CC770" s="14" t="n">
        <v>87.07899999999999</v>
      </c>
      <c r="CD770" s="14" t="n">
        <v>7.95</v>
      </c>
      <c r="CE770" s="14" t="n">
        <v>0</v>
      </c>
      <c r="CF770" s="14" t="n">
        <v>87.07899999999999</v>
      </c>
      <c r="CG770" s="14" t="n">
        <v>0</v>
      </c>
      <c r="CH770" s="14" t="n">
        <v>1</v>
      </c>
      <c r="CI770" s="14" t="n">
        <v>0</v>
      </c>
      <c r="CJ770" s="14" t="n">
        <v>0</v>
      </c>
      <c r="CK770" s="14" t="n">
        <v>0</v>
      </c>
      <c r="CL770" s="14" t="n">
        <v>0</v>
      </c>
      <c r="CM770" s="14" t="n">
        <v>0</v>
      </c>
      <c r="CN770" s="14" t="n">
        <v>0</v>
      </c>
      <c r="CO770" s="14" t="n">
        <v>0</v>
      </c>
      <c r="CP770" s="14" t="n">
        <v>0</v>
      </c>
      <c r="CQ770" s="14" t="n">
        <v>1.348</v>
      </c>
      <c r="CR770" s="14" t="n">
        <v>1</v>
      </c>
      <c r="CS770" s="14" t="n">
        <v>5.37</v>
      </c>
      <c r="CT770" s="14" t="n">
        <v>4.861</v>
      </c>
      <c r="CU770" s="14" t="n">
        <v>10.622</v>
      </c>
    </row>
    <row r="771">
      <c r="A771" s="14" t="inlineStr">
        <is>
          <t>SYR2024</t>
        </is>
      </c>
      <c r="B771" s="14" t="inlineStr">
        <is>
          <t>SYR</t>
        </is>
      </c>
      <c r="C771" s="14" t="inlineStr">
        <is>
          <t>SYR</t>
        </is>
      </c>
      <c r="D771" s="14" t="inlineStr">
        <is>
          <t>Syria</t>
        </is>
      </c>
      <c r="E771" s="14" t="n">
        <v>2024</v>
      </c>
      <c r="F771" s="14" t="n">
        <v>0</v>
      </c>
      <c r="G771" s="14" t="n">
        <v>5.575</v>
      </c>
      <c r="H771" s="14" t="n">
        <v>1.324</v>
      </c>
      <c r="I771" s="14" t="n">
        <v>0</v>
      </c>
      <c r="J771" s="14" t="n">
        <v>5.575</v>
      </c>
      <c r="K771" s="14" t="n">
        <v>0</v>
      </c>
      <c r="L771" s="14" t="n">
        <v>1</v>
      </c>
      <c r="M771" s="14" t="n">
        <v>7.124</v>
      </c>
      <c r="N771" s="14" t="n">
        <v>3.971</v>
      </c>
      <c r="O771" s="14" t="n">
        <v>0</v>
      </c>
      <c r="P771" s="14" t="n">
        <v>7.124</v>
      </c>
      <c r="Q771" s="14" t="n">
        <v>0</v>
      </c>
      <c r="R771" s="14" t="n">
        <v>1</v>
      </c>
      <c r="S771" s="14" t="n">
        <v>12.193</v>
      </c>
      <c r="T771" s="14" t="n">
        <v>7.942</v>
      </c>
      <c r="U771" s="14" t="n">
        <v>0</v>
      </c>
      <c r="V771" s="14" t="n">
        <v>12.193</v>
      </c>
      <c r="W771" s="14" t="n">
        <v>0</v>
      </c>
      <c r="X771" s="14" t="n">
        <v>1</v>
      </c>
      <c r="Y771" s="14" t="n">
        <v>6.191</v>
      </c>
      <c r="Z771" s="14" t="n">
        <v>0.5610000000000001</v>
      </c>
      <c r="AA771" s="14" t="n">
        <v>0</v>
      </c>
      <c r="AB771" s="14" t="n">
        <v>6.191</v>
      </c>
      <c r="AC771" s="14" t="n">
        <v>0</v>
      </c>
      <c r="AD771" s="14" t="n">
        <v>1</v>
      </c>
      <c r="AE771" s="14" t="n">
        <v>6.853</v>
      </c>
      <c r="AF771" s="14" t="n">
        <v>1.118</v>
      </c>
      <c r="AG771" s="14" t="n">
        <v>0</v>
      </c>
      <c r="AH771" s="14" t="n">
        <v>6.853</v>
      </c>
      <c r="AI771" s="14" t="n">
        <v>0</v>
      </c>
      <c r="AJ771" s="14" t="n">
        <v>1</v>
      </c>
      <c r="AK771" s="14" t="n">
        <v>10.823</v>
      </c>
      <c r="AL771" s="14" t="n">
        <v>4.55</v>
      </c>
      <c r="AM771" s="14" t="n">
        <v>0</v>
      </c>
      <c r="AN771" s="14" t="n">
        <v>10.823</v>
      </c>
      <c r="AO771" s="14" t="n">
        <v>0</v>
      </c>
      <c r="AP771" s="14" t="n">
        <v>1</v>
      </c>
      <c r="AQ771" s="14" t="n">
        <v>0.72</v>
      </c>
      <c r="AR771" s="14" t="n">
        <v>0.132</v>
      </c>
      <c r="AS771" s="14" t="n">
        <v>0.6830000000000001</v>
      </c>
      <c r="AT771" s="14" t="n">
        <v>1.403</v>
      </c>
      <c r="AU771" s="14" t="n">
        <v>0</v>
      </c>
      <c r="AV771" s="14" t="n">
        <v>1</v>
      </c>
      <c r="AW771" s="14" t="n">
        <v>0.734</v>
      </c>
      <c r="AX771" s="14" t="n">
        <v>0.132</v>
      </c>
      <c r="AY771" s="14" t="n">
        <v>-0.03</v>
      </c>
      <c r="AZ771" s="14" t="n">
        <v>0.704</v>
      </c>
      <c r="BA771" s="14" t="n">
        <v>0</v>
      </c>
      <c r="BB771" s="14" t="n">
        <v>1</v>
      </c>
      <c r="BC771" s="14" t="n">
        <v>0.51</v>
      </c>
      <c r="BD771" s="14" t="n">
        <v>0.132</v>
      </c>
      <c r="BE771" s="14" t="n">
        <v>-0.459</v>
      </c>
      <c r="BF771" s="14" t="n">
        <v>0.051</v>
      </c>
      <c r="BG771" s="14" t="n">
        <v>0</v>
      </c>
      <c r="BH771" s="14" t="n">
        <v>0</v>
      </c>
      <c r="BI771" s="14" t="n">
        <v>0.652</v>
      </c>
      <c r="BJ771" s="14" t="n">
        <v>0.132</v>
      </c>
      <c r="BK771" s="14" t="n">
        <v>0</v>
      </c>
      <c r="BL771" s="14" t="n">
        <v>0.652</v>
      </c>
      <c r="BM771" s="14" t="n">
        <v>0</v>
      </c>
      <c r="BN771" s="14" t="n">
        <v>1</v>
      </c>
      <c r="BO771" s="14" t="n">
        <v>0</v>
      </c>
      <c r="BP771" s="14" t="n">
        <v>0</v>
      </c>
      <c r="BQ771" s="14" t="n">
        <v>0.047</v>
      </c>
      <c r="BR771" s="14" t="n">
        <v>0</v>
      </c>
      <c r="BS771" s="14" t="n">
        <v>1</v>
      </c>
      <c r="BT771" s="14" t="n">
        <v>0</v>
      </c>
      <c r="BU771" s="14" t="n">
        <v>0</v>
      </c>
      <c r="BV771" s="14" t="n">
        <v>0.017</v>
      </c>
      <c r="BW771" s="14" t="n">
        <v>0</v>
      </c>
      <c r="BX771" s="14" t="n">
        <v>1</v>
      </c>
      <c r="BY771" s="14" t="n">
        <v>13.646</v>
      </c>
      <c r="BZ771" s="14" t="n">
        <v>0</v>
      </c>
      <c r="CA771" s="14" t="n">
        <v>13.646</v>
      </c>
      <c r="CB771" s="14" t="n">
        <v>0</v>
      </c>
      <c r="CC771" s="14" t="n">
        <v>86.38500000000001</v>
      </c>
      <c r="CD771" s="14" t="n">
        <v>7.95</v>
      </c>
      <c r="CE771" s="14" t="n">
        <v>0</v>
      </c>
      <c r="CF771" s="14" t="n">
        <v>86.38500000000001</v>
      </c>
      <c r="CG771" s="14" t="n">
        <v>0</v>
      </c>
      <c r="CH771" s="14" t="n">
        <v>1</v>
      </c>
      <c r="CI771" s="14" t="n">
        <v>0</v>
      </c>
      <c r="CJ771" s="14" t="n">
        <v>0</v>
      </c>
      <c r="CK771" s="14" t="n">
        <v>0</v>
      </c>
      <c r="CL771" s="14" t="n">
        <v>0</v>
      </c>
      <c r="CM771" s="14" t="n">
        <v>0</v>
      </c>
      <c r="CN771" s="14" t="n">
        <v>0</v>
      </c>
      <c r="CO771" s="14" t="n">
        <v>0</v>
      </c>
      <c r="CP771" s="14" t="n">
        <v>0</v>
      </c>
      <c r="CQ771" s="14" t="n">
        <v>1.387</v>
      </c>
      <c r="CR771" s="14" t="n">
        <v>1</v>
      </c>
      <c r="CS771" s="14" t="n">
        <v>5.529</v>
      </c>
      <c r="CT771" s="14" t="n">
        <v>4.251</v>
      </c>
      <c r="CU771" s="14" t="n">
        <v>9.167999999999999</v>
      </c>
    </row>
    <row r="772">
      <c r="A772" s="14" t="inlineStr">
        <is>
          <t>STP2021</t>
        </is>
      </c>
      <c r="B772" s="14" t="inlineStr">
        <is>
          <t>STP</t>
        </is>
      </c>
      <c r="C772" s="14" t="inlineStr">
        <is>
          <t>STP</t>
        </is>
      </c>
      <c r="D772" s="14" t="inlineStr">
        <is>
          <t>São Tomé and Príncipe</t>
        </is>
      </c>
      <c r="E772" s="14" t="n">
        <v>2021</v>
      </c>
      <c r="F772" s="14" t="n">
        <v>0</v>
      </c>
      <c r="G772" s="14" t="n">
        <v>5.897</v>
      </c>
      <c r="H772" s="14" t="n">
        <v>1.143</v>
      </c>
      <c r="I772" s="14" t="n">
        <v>0</v>
      </c>
      <c r="J772" s="14" t="n">
        <v>5.897</v>
      </c>
      <c r="K772" s="14" t="n">
        <v>0</v>
      </c>
      <c r="L772" s="14" t="n">
        <v>1</v>
      </c>
      <c r="M772" s="14" t="n">
        <v>7.964</v>
      </c>
      <c r="N772" s="14" t="n">
        <v>3.43</v>
      </c>
      <c r="O772" s="14" t="n">
        <v>0</v>
      </c>
      <c r="P772" s="14" t="n">
        <v>7.964</v>
      </c>
      <c r="Q772" s="14" t="n">
        <v>0</v>
      </c>
      <c r="R772" s="14" t="n">
        <v>1</v>
      </c>
      <c r="S772" s="14" t="n">
        <v>11.613</v>
      </c>
      <c r="T772" s="14" t="n">
        <v>6.86</v>
      </c>
      <c r="U772" s="14" t="n">
        <v>0</v>
      </c>
      <c r="V772" s="14" t="n">
        <v>11.613</v>
      </c>
      <c r="W772" s="14" t="n">
        <v>0</v>
      </c>
      <c r="X772" s="14" t="n">
        <v>1</v>
      </c>
      <c r="Y772" s="14" t="n">
        <v>15.393</v>
      </c>
      <c r="Z772" s="14" t="n">
        <v>2.08</v>
      </c>
      <c r="AA772" s="14" t="n">
        <v>0</v>
      </c>
      <c r="AB772" s="14" t="n">
        <v>15.393</v>
      </c>
      <c r="AC772" s="14" t="n">
        <v>0</v>
      </c>
      <c r="AD772" s="14" t="n">
        <v>1</v>
      </c>
      <c r="AE772" s="14" t="n">
        <v>16.536</v>
      </c>
      <c r="AF772" s="14" t="n">
        <v>3.867</v>
      </c>
      <c r="AG772" s="14" t="n">
        <v>0</v>
      </c>
      <c r="AH772" s="14" t="n">
        <v>16.536</v>
      </c>
      <c r="AI772" s="14" t="n">
        <v>0</v>
      </c>
      <c r="AJ772" s="14" t="n">
        <v>1</v>
      </c>
      <c r="AK772" s="14" t="n">
        <v>23.396</v>
      </c>
      <c r="AL772" s="14" t="n">
        <v>12.461</v>
      </c>
      <c r="AM772" s="14" t="n">
        <v>0</v>
      </c>
      <c r="AN772" s="14" t="n">
        <v>23.396</v>
      </c>
      <c r="AO772" s="14" t="n">
        <v>0</v>
      </c>
      <c r="AP772" s="14" t="n">
        <v>1</v>
      </c>
      <c r="AQ772" s="14" t="n">
        <v>0.619</v>
      </c>
      <c r="AR772" s="14" t="n">
        <v>0.114</v>
      </c>
      <c r="AS772" s="14" t="n">
        <v>0.8149999999999999</v>
      </c>
      <c r="AT772" s="14" t="n">
        <v>1.434</v>
      </c>
      <c r="AU772" s="14" t="n">
        <v>0</v>
      </c>
      <c r="AV772" s="14" t="n">
        <v>1</v>
      </c>
      <c r="AW772" s="14" t="n">
        <v>0.599</v>
      </c>
      <c r="AX772" s="14" t="n">
        <v>0.114</v>
      </c>
      <c r="AY772" s="14" t="n">
        <v>0.539</v>
      </c>
      <c r="AZ772" s="14" t="n">
        <v>1.138</v>
      </c>
      <c r="BA772" s="14" t="n">
        <v>0</v>
      </c>
      <c r="BB772" s="14" t="n">
        <v>1</v>
      </c>
      <c r="BC772" s="14" t="n">
        <v>0.439</v>
      </c>
      <c r="BD772" s="14" t="n">
        <v>0.114</v>
      </c>
      <c r="BE772" s="14" t="n">
        <v>0</v>
      </c>
      <c r="BF772" s="14" t="n">
        <v>0.439</v>
      </c>
      <c r="BG772" s="14" t="n">
        <v>0</v>
      </c>
      <c r="BH772" s="14" t="n">
        <v>1</v>
      </c>
      <c r="BI772" s="14" t="n">
        <v>0.505</v>
      </c>
      <c r="BJ772" s="14" t="n">
        <v>0.114</v>
      </c>
      <c r="BK772" s="14" t="n">
        <v>0.238</v>
      </c>
      <c r="BL772" s="14" t="n">
        <v>0.743</v>
      </c>
      <c r="BM772" s="14" t="n">
        <v>0</v>
      </c>
      <c r="BN772" s="14" t="n">
        <v>1</v>
      </c>
      <c r="BO772" s="14" t="n">
        <v>0</v>
      </c>
      <c r="BP772" s="14" t="n">
        <v>0</v>
      </c>
      <c r="BQ772" s="14" t="n">
        <v>0.166</v>
      </c>
      <c r="BR772" s="14" t="n">
        <v>0</v>
      </c>
      <c r="BS772" s="14" t="n">
        <v>0.833</v>
      </c>
      <c r="BT772" s="14" t="n">
        <v>0</v>
      </c>
      <c r="BU772" s="14" t="n">
        <v>0</v>
      </c>
      <c r="BV772" s="14" t="n">
        <v>0.118</v>
      </c>
      <c r="BW772" s="14" t="n">
        <v>0</v>
      </c>
      <c r="BX772" s="14" t="n">
        <v>0.833</v>
      </c>
      <c r="BY772" s="14" t="n">
        <v>11.787</v>
      </c>
      <c r="BZ772" s="14" t="n">
        <v>0</v>
      </c>
      <c r="CA772" s="14" t="n">
        <v>11.787</v>
      </c>
      <c r="CB772" s="14" t="n">
        <v>0</v>
      </c>
      <c r="CC772" s="14" t="n">
        <v>78.125</v>
      </c>
      <c r="CD772" s="14" t="n">
        <v>7.95</v>
      </c>
      <c r="CE772" s="14" t="n">
        <v>0</v>
      </c>
      <c r="CF772" s="14" t="n">
        <v>78.125</v>
      </c>
      <c r="CG772" s="14" t="n">
        <v>0</v>
      </c>
      <c r="CH772" s="14" t="n">
        <v>1</v>
      </c>
      <c r="CI772" s="14" t="n">
        <v>0</v>
      </c>
      <c r="CJ772" s="14" t="n">
        <v>0</v>
      </c>
      <c r="CK772" s="14" t="n">
        <v>0</v>
      </c>
      <c r="CL772" s="14" t="n">
        <v>0</v>
      </c>
      <c r="CM772" s="14" t="n">
        <v>0</v>
      </c>
      <c r="CN772" s="14" t="n">
        <v>0</v>
      </c>
      <c r="CO772" s="14" t="n">
        <v>0</v>
      </c>
      <c r="CP772" s="14" t="n">
        <v>0</v>
      </c>
      <c r="CQ772" s="14" t="n">
        <v>1.198</v>
      </c>
      <c r="CR772" s="14" t="n">
        <v>0</v>
      </c>
      <c r="CS772" s="14" t="n">
        <v>4.776</v>
      </c>
      <c r="CT772" s="14" t="n">
        <v>4.753</v>
      </c>
      <c r="CU772" s="14" t="n">
        <v>15.162</v>
      </c>
    </row>
    <row r="773">
      <c r="A773" s="14" t="inlineStr">
        <is>
          <t>STP2022</t>
        </is>
      </c>
      <c r="B773" s="14" t="inlineStr">
        <is>
          <t>STP</t>
        </is>
      </c>
      <c r="C773" s="14" t="inlineStr">
        <is>
          <t>STP</t>
        </is>
      </c>
      <c r="D773" s="14" t="inlineStr">
        <is>
          <t>São Tomé and Príncipe</t>
        </is>
      </c>
      <c r="E773" s="14" t="n">
        <v>2022</v>
      </c>
      <c r="F773" s="14" t="n">
        <v>0</v>
      </c>
      <c r="G773" s="14" t="n">
        <v>11.72</v>
      </c>
      <c r="H773" s="14" t="n">
        <v>1.235</v>
      </c>
      <c r="I773" s="14" t="n">
        <v>0</v>
      </c>
      <c r="J773" s="14" t="n">
        <v>11.72</v>
      </c>
      <c r="K773" s="14" t="n">
        <v>0</v>
      </c>
      <c r="L773" s="14" t="n">
        <v>1</v>
      </c>
      <c r="M773" s="14" t="n">
        <v>9.782999999999999</v>
      </c>
      <c r="N773" s="14" t="n">
        <v>3.704</v>
      </c>
      <c r="O773" s="14" t="n">
        <v>0</v>
      </c>
      <c r="P773" s="14" t="n">
        <v>9.782999999999999</v>
      </c>
      <c r="Q773" s="14" t="n">
        <v>0</v>
      </c>
      <c r="R773" s="14" t="n">
        <v>1</v>
      </c>
      <c r="S773" s="14" t="n">
        <v>17.893</v>
      </c>
      <c r="T773" s="14" t="n">
        <v>7.408</v>
      </c>
      <c r="U773" s="14" t="n">
        <v>0</v>
      </c>
      <c r="V773" s="14" t="n">
        <v>17.893</v>
      </c>
      <c r="W773" s="14" t="n">
        <v>0</v>
      </c>
      <c r="X773" s="14" t="n">
        <v>1</v>
      </c>
      <c r="Y773" s="14" t="n">
        <v>29.904</v>
      </c>
      <c r="Z773" s="14" t="n">
        <v>4.042</v>
      </c>
      <c r="AA773" s="14" t="n">
        <v>0</v>
      </c>
      <c r="AB773" s="14" t="n">
        <v>29.904</v>
      </c>
      <c r="AC773" s="14" t="n">
        <v>0</v>
      </c>
      <c r="AD773" s="14" t="n">
        <v>1</v>
      </c>
      <c r="AE773" s="14" t="n">
        <v>31.139</v>
      </c>
      <c r="AF773" s="14" t="n">
        <v>7.281</v>
      </c>
      <c r="AG773" s="14" t="n">
        <v>0</v>
      </c>
      <c r="AH773" s="14" t="n">
        <v>31.139</v>
      </c>
      <c r="AI773" s="14" t="n">
        <v>0</v>
      </c>
      <c r="AJ773" s="14" t="n">
        <v>1</v>
      </c>
      <c r="AK773" s="14" t="n">
        <v>38.547</v>
      </c>
      <c r="AL773" s="14" t="n">
        <v>20.53</v>
      </c>
      <c r="AM773" s="14" t="n">
        <v>0</v>
      </c>
      <c r="AN773" s="14" t="n">
        <v>38.547</v>
      </c>
      <c r="AO773" s="14" t="n">
        <v>0</v>
      </c>
      <c r="AP773" s="14" t="n">
        <v>1</v>
      </c>
      <c r="AQ773" s="14" t="n">
        <v>0.861</v>
      </c>
      <c r="AR773" s="14" t="n">
        <v>0.123</v>
      </c>
      <c r="AS773" s="14" t="n">
        <v>0.88</v>
      </c>
      <c r="AT773" s="14" t="n">
        <v>1.741</v>
      </c>
      <c r="AU773" s="14" t="n">
        <v>0</v>
      </c>
      <c r="AV773" s="14" t="n">
        <v>1</v>
      </c>
      <c r="AW773" s="14" t="n">
        <v>0.986</v>
      </c>
      <c r="AX773" s="14" t="n">
        <v>0.123</v>
      </c>
      <c r="AY773" s="14" t="n">
        <v>0.488</v>
      </c>
      <c r="AZ773" s="14" t="n">
        <v>1.475</v>
      </c>
      <c r="BA773" s="14" t="n">
        <v>0</v>
      </c>
      <c r="BB773" s="14" t="n">
        <v>1</v>
      </c>
      <c r="BC773" s="14" t="n">
        <v>0.598</v>
      </c>
      <c r="BD773" s="14" t="n">
        <v>0.123</v>
      </c>
      <c r="BE773" s="14" t="n">
        <v>0</v>
      </c>
      <c r="BF773" s="14" t="n">
        <v>0.598</v>
      </c>
      <c r="BG773" s="14" t="n">
        <v>0</v>
      </c>
      <c r="BH773" s="14" t="n">
        <v>1</v>
      </c>
      <c r="BI773" s="14" t="n">
        <v>0.612</v>
      </c>
      <c r="BJ773" s="14" t="n">
        <v>0.123</v>
      </c>
      <c r="BK773" s="14" t="n">
        <v>0.23</v>
      </c>
      <c r="BL773" s="14" t="n">
        <v>0.843</v>
      </c>
      <c r="BM773" s="14" t="n">
        <v>0</v>
      </c>
      <c r="BN773" s="14" t="n">
        <v>1</v>
      </c>
      <c r="BO773" s="14" t="n">
        <v>0</v>
      </c>
      <c r="BP773" s="14" t="n">
        <v>0</v>
      </c>
      <c r="BQ773" s="14" t="n">
        <v>0.147</v>
      </c>
      <c r="BR773" s="14" t="n">
        <v>0</v>
      </c>
      <c r="BS773" s="14" t="n">
        <v>0.833</v>
      </c>
      <c r="BT773" s="14" t="n">
        <v>0</v>
      </c>
      <c r="BU773" s="14" t="n">
        <v>0</v>
      </c>
      <c r="BV773" s="14" t="n">
        <v>0.105</v>
      </c>
      <c r="BW773" s="14" t="n">
        <v>0</v>
      </c>
      <c r="BX773" s="14" t="n">
        <v>0.833</v>
      </c>
      <c r="BY773" s="14" t="n">
        <v>12.729</v>
      </c>
      <c r="BZ773" s="14" t="n">
        <v>0</v>
      </c>
      <c r="CA773" s="14" t="n">
        <v>12.729</v>
      </c>
      <c r="CB773" s="14" t="n">
        <v>0</v>
      </c>
      <c r="CC773" s="14" t="n">
        <v>97.90000000000001</v>
      </c>
      <c r="CD773" s="14" t="n">
        <v>7.95</v>
      </c>
      <c r="CE773" s="14" t="n">
        <v>0</v>
      </c>
      <c r="CF773" s="14" t="n">
        <v>97.90000000000001</v>
      </c>
      <c r="CG773" s="14" t="n">
        <v>0</v>
      </c>
      <c r="CH773" s="14" t="n">
        <v>1</v>
      </c>
      <c r="CI773" s="14" t="n">
        <v>0</v>
      </c>
      <c r="CJ773" s="14" t="n">
        <v>0</v>
      </c>
      <c r="CK773" s="14" t="n">
        <v>0</v>
      </c>
      <c r="CL773" s="14" t="n">
        <v>0</v>
      </c>
      <c r="CM773" s="14" t="n">
        <v>0</v>
      </c>
      <c r="CN773" s="14" t="n">
        <v>0</v>
      </c>
      <c r="CO773" s="14" t="n">
        <v>0</v>
      </c>
      <c r="CP773" s="14" t="n">
        <v>0</v>
      </c>
      <c r="CQ773" s="14" t="n">
        <v>1.294</v>
      </c>
      <c r="CR773" s="14" t="n">
        <v>0</v>
      </c>
      <c r="CS773" s="14" t="n">
        <v>5.158</v>
      </c>
      <c r="CT773" s="14" t="n">
        <v>10.485</v>
      </c>
      <c r="CU773" s="14" t="n">
        <v>31.326</v>
      </c>
    </row>
    <row r="774">
      <c r="A774" s="14" t="inlineStr">
        <is>
          <t>STP2023</t>
        </is>
      </c>
      <c r="B774" s="14" t="inlineStr">
        <is>
          <t>STP</t>
        </is>
      </c>
      <c r="C774" s="14" t="inlineStr">
        <is>
          <t>STP</t>
        </is>
      </c>
      <c r="D774" s="14" t="inlineStr">
        <is>
          <t>São Tomé and Príncipe</t>
        </is>
      </c>
      <c r="E774" s="14" t="n">
        <v>2023</v>
      </c>
      <c r="F774" s="14" t="n">
        <v>0</v>
      </c>
      <c r="G774" s="14" t="n">
        <v>6.147</v>
      </c>
      <c r="H774" s="14" t="n">
        <v>1.286</v>
      </c>
      <c r="I774" s="14" t="n">
        <v>0</v>
      </c>
      <c r="J774" s="14" t="n">
        <v>6.147</v>
      </c>
      <c r="K774" s="14" t="n">
        <v>0</v>
      </c>
      <c r="L774" s="14" t="n">
        <v>1</v>
      </c>
      <c r="M774" s="14" t="n">
        <v>7.886</v>
      </c>
      <c r="N774" s="14" t="n">
        <v>3.857</v>
      </c>
      <c r="O774" s="14" t="n">
        <v>0</v>
      </c>
      <c r="P774" s="14" t="n">
        <v>7.886</v>
      </c>
      <c r="Q774" s="14" t="n">
        <v>0</v>
      </c>
      <c r="R774" s="14" t="n">
        <v>1</v>
      </c>
      <c r="S774" s="14" t="n">
        <v>12.575</v>
      </c>
      <c r="T774" s="14" t="n">
        <v>7.714</v>
      </c>
      <c r="U774" s="14" t="n">
        <v>0</v>
      </c>
      <c r="V774" s="14" t="n">
        <v>12.575</v>
      </c>
      <c r="W774" s="14" t="n">
        <v>0</v>
      </c>
      <c r="X774" s="14" t="n">
        <v>1</v>
      </c>
      <c r="Y774" s="14" t="n">
        <v>12.273</v>
      </c>
      <c r="Z774" s="14" t="n">
        <v>1.659</v>
      </c>
      <c r="AA774" s="14" t="n">
        <v>0</v>
      </c>
      <c r="AB774" s="14" t="n">
        <v>12.273</v>
      </c>
      <c r="AC774" s="14" t="n">
        <v>0</v>
      </c>
      <c r="AD774" s="14" t="n">
        <v>1</v>
      </c>
      <c r="AE774" s="14" t="n">
        <v>13.559</v>
      </c>
      <c r="AF774" s="14" t="n">
        <v>3.171</v>
      </c>
      <c r="AG774" s="14" t="n">
        <v>0</v>
      </c>
      <c r="AH774" s="14" t="n">
        <v>13.559</v>
      </c>
      <c r="AI774" s="14" t="n">
        <v>0</v>
      </c>
      <c r="AJ774" s="14" t="n">
        <v>1</v>
      </c>
      <c r="AK774" s="14" t="n">
        <v>21.273</v>
      </c>
      <c r="AL774" s="14" t="n">
        <v>11.33</v>
      </c>
      <c r="AM774" s="14" t="n">
        <v>0</v>
      </c>
      <c r="AN774" s="14" t="n">
        <v>21.273</v>
      </c>
      <c r="AO774" s="14" t="n">
        <v>0</v>
      </c>
      <c r="AP774" s="14" t="n">
        <v>1</v>
      </c>
      <c r="AQ774" s="14" t="n">
        <v>0.76</v>
      </c>
      <c r="AR774" s="14" t="n">
        <v>0.129</v>
      </c>
      <c r="AS774" s="14" t="n">
        <v>0.916</v>
      </c>
      <c r="AT774" s="14" t="n">
        <v>1.676</v>
      </c>
      <c r="AU774" s="14" t="n">
        <v>0</v>
      </c>
      <c r="AV774" s="14" t="n">
        <v>1</v>
      </c>
      <c r="AW774" s="14" t="n">
        <v>0.8110000000000001</v>
      </c>
      <c r="AX774" s="14" t="n">
        <v>0.129</v>
      </c>
      <c r="AY774" s="14" t="n">
        <v>0.5679999999999999</v>
      </c>
      <c r="AZ774" s="14" t="n">
        <v>1.38</v>
      </c>
      <c r="BA774" s="14" t="n">
        <v>0</v>
      </c>
      <c r="BB774" s="14" t="n">
        <v>1</v>
      </c>
      <c r="BC774" s="14" t="n">
        <v>0.535</v>
      </c>
      <c r="BD774" s="14" t="n">
        <v>0.129</v>
      </c>
      <c r="BE774" s="14" t="n">
        <v>0</v>
      </c>
      <c r="BF774" s="14" t="n">
        <v>0.535</v>
      </c>
      <c r="BG774" s="14" t="n">
        <v>0</v>
      </c>
      <c r="BH774" s="14" t="n">
        <v>1</v>
      </c>
      <c r="BI774" s="14" t="n">
        <v>0.579</v>
      </c>
      <c r="BJ774" s="14" t="n">
        <v>0.129</v>
      </c>
      <c r="BK774" s="14" t="n">
        <v>0.263</v>
      </c>
      <c r="BL774" s="14" t="n">
        <v>0.842</v>
      </c>
      <c r="BM774" s="14" t="n">
        <v>0</v>
      </c>
      <c r="BN774" s="14" t="n">
        <v>1</v>
      </c>
      <c r="BO774" s="14" t="n">
        <v>0</v>
      </c>
      <c r="BP774" s="14" t="n">
        <v>0</v>
      </c>
      <c r="BQ774" s="14" t="n">
        <v>0.151</v>
      </c>
      <c r="BR774" s="14" t="n">
        <v>0</v>
      </c>
      <c r="BS774" s="14" t="n">
        <v>0.833</v>
      </c>
      <c r="BT774" s="14" t="n">
        <v>0</v>
      </c>
      <c r="BU774" s="14" t="n">
        <v>0</v>
      </c>
      <c r="BV774" s="14" t="n">
        <v>0.108</v>
      </c>
      <c r="BW774" s="14" t="n">
        <v>0</v>
      </c>
      <c r="BX774" s="14" t="n">
        <v>0.833</v>
      </c>
      <c r="BY774" s="14" t="n">
        <v>13.254</v>
      </c>
      <c r="BZ774" s="14" t="n">
        <v>0</v>
      </c>
      <c r="CA774" s="14" t="n">
        <v>13.254</v>
      </c>
      <c r="CB774" s="14" t="n">
        <v>0</v>
      </c>
      <c r="CC774" s="14" t="n">
        <v>83.248</v>
      </c>
      <c r="CD774" s="14" t="n">
        <v>7.95</v>
      </c>
      <c r="CE774" s="14" t="n">
        <v>0</v>
      </c>
      <c r="CF774" s="14" t="n">
        <v>83.248</v>
      </c>
      <c r="CG774" s="14" t="n">
        <v>0</v>
      </c>
      <c r="CH774" s="14" t="n">
        <v>1</v>
      </c>
      <c r="CI774" s="14" t="n">
        <v>0</v>
      </c>
      <c r="CJ774" s="14" t="n">
        <v>0</v>
      </c>
      <c r="CK774" s="14" t="n">
        <v>0</v>
      </c>
      <c r="CL774" s="14" t="n">
        <v>0</v>
      </c>
      <c r="CM774" s="14" t="n">
        <v>0</v>
      </c>
      <c r="CN774" s="14" t="n">
        <v>0</v>
      </c>
      <c r="CO774" s="14" t="n">
        <v>0</v>
      </c>
      <c r="CP774" s="14" t="n">
        <v>0</v>
      </c>
      <c r="CQ774" s="14" t="n">
        <v>1.348</v>
      </c>
      <c r="CR774" s="14" t="n">
        <v>0</v>
      </c>
      <c r="CS774" s="14" t="n">
        <v>5.37</v>
      </c>
      <c r="CT774" s="14" t="n">
        <v>4.861</v>
      </c>
      <c r="CU774" s="14" t="n">
        <v>11.622</v>
      </c>
    </row>
    <row r="775">
      <c r="A775" s="14" t="inlineStr">
        <is>
          <t>STP2024</t>
        </is>
      </c>
      <c r="B775" s="14" t="inlineStr">
        <is>
          <t>STP</t>
        </is>
      </c>
      <c r="C775" s="14" t="inlineStr">
        <is>
          <t>STP</t>
        </is>
      </c>
      <c r="D775" s="14" t="inlineStr">
        <is>
          <t>São Tomé and Príncipe</t>
        </is>
      </c>
      <c r="E775" s="14" t="n">
        <v>2024</v>
      </c>
      <c r="F775" s="14" t="n">
        <v>0</v>
      </c>
      <c r="G775" s="14" t="n">
        <v>5.575</v>
      </c>
      <c r="H775" s="14" t="n">
        <v>1.324</v>
      </c>
      <c r="I775" s="14" t="n">
        <v>0</v>
      </c>
      <c r="J775" s="14" t="n">
        <v>5.575</v>
      </c>
      <c r="K775" s="14" t="n">
        <v>0</v>
      </c>
      <c r="L775" s="14" t="n">
        <v>1</v>
      </c>
      <c r="M775" s="14" t="n">
        <v>7.124</v>
      </c>
      <c r="N775" s="14" t="n">
        <v>3.971</v>
      </c>
      <c r="O775" s="14" t="n">
        <v>0</v>
      </c>
      <c r="P775" s="14" t="n">
        <v>7.124</v>
      </c>
      <c r="Q775" s="14" t="n">
        <v>0</v>
      </c>
      <c r="R775" s="14" t="n">
        <v>1</v>
      </c>
      <c r="S775" s="14" t="n">
        <v>12.193</v>
      </c>
      <c r="T775" s="14" t="n">
        <v>7.942</v>
      </c>
      <c r="U775" s="14" t="n">
        <v>0</v>
      </c>
      <c r="V775" s="14" t="n">
        <v>12.193</v>
      </c>
      <c r="W775" s="14" t="n">
        <v>0</v>
      </c>
      <c r="X775" s="14" t="n">
        <v>1</v>
      </c>
      <c r="Y775" s="14" t="n">
        <v>11.021</v>
      </c>
      <c r="Z775" s="14" t="n">
        <v>1.49</v>
      </c>
      <c r="AA775" s="14" t="n">
        <v>0</v>
      </c>
      <c r="AB775" s="14" t="n">
        <v>11.021</v>
      </c>
      <c r="AC775" s="14" t="n">
        <v>0</v>
      </c>
      <c r="AD775" s="14" t="n">
        <v>1</v>
      </c>
      <c r="AE775" s="14" t="n">
        <v>12.345</v>
      </c>
      <c r="AF775" s="14" t="n">
        <v>2.887</v>
      </c>
      <c r="AG775" s="14" t="n">
        <v>0</v>
      </c>
      <c r="AH775" s="14" t="n">
        <v>12.345</v>
      </c>
      <c r="AI775" s="14" t="n">
        <v>0</v>
      </c>
      <c r="AJ775" s="14" t="n">
        <v>1</v>
      </c>
      <c r="AK775" s="14" t="n">
        <v>20.286</v>
      </c>
      <c r="AL775" s="14" t="n">
        <v>10.804</v>
      </c>
      <c r="AM775" s="14" t="n">
        <v>0</v>
      </c>
      <c r="AN775" s="14" t="n">
        <v>20.286</v>
      </c>
      <c r="AO775" s="14" t="n">
        <v>0</v>
      </c>
      <c r="AP775" s="14" t="n">
        <v>1</v>
      </c>
      <c r="AQ775" s="14" t="n">
        <v>0.724</v>
      </c>
      <c r="AR775" s="14" t="n">
        <v>0.132</v>
      </c>
      <c r="AS775" s="14" t="n">
        <v>0.9429999999999999</v>
      </c>
      <c r="AT775" s="14" t="n">
        <v>1.667</v>
      </c>
      <c r="AU775" s="14" t="n">
        <v>0</v>
      </c>
      <c r="AV775" s="14" t="n">
        <v>1</v>
      </c>
      <c r="AW775" s="14" t="n">
        <v>0.75</v>
      </c>
      <c r="AX775" s="14" t="n">
        <v>0.132</v>
      </c>
      <c r="AY775" s="14" t="n">
        <v>0.608</v>
      </c>
      <c r="AZ775" s="14" t="n">
        <v>1.359</v>
      </c>
      <c r="BA775" s="14" t="n">
        <v>0</v>
      </c>
      <c r="BB775" s="14" t="n">
        <v>1</v>
      </c>
      <c r="BC775" s="14" t="n">
        <v>0.513</v>
      </c>
      <c r="BD775" s="14" t="n">
        <v>0.132</v>
      </c>
      <c r="BE775" s="14" t="n">
        <v>0</v>
      </c>
      <c r="BF775" s="14" t="n">
        <v>0.513</v>
      </c>
      <c r="BG775" s="14" t="n">
        <v>0</v>
      </c>
      <c r="BH775" s="14" t="n">
        <v>1</v>
      </c>
      <c r="BI775" s="14" t="n">
        <v>0.591</v>
      </c>
      <c r="BJ775" s="14" t="n">
        <v>0.132</v>
      </c>
      <c r="BK775" s="14" t="n">
        <v>0.273</v>
      </c>
      <c r="BL775" s="14" t="n">
        <v>0.864</v>
      </c>
      <c r="BM775" s="14" t="n">
        <v>0</v>
      </c>
      <c r="BN775" s="14" t="n">
        <v>1</v>
      </c>
      <c r="BO775" s="14" t="n">
        <v>0</v>
      </c>
      <c r="BP775" s="14" t="n">
        <v>0</v>
      </c>
      <c r="BQ775" s="14" t="n">
        <v>0.151</v>
      </c>
      <c r="BR775" s="14" t="n">
        <v>0</v>
      </c>
      <c r="BS775" s="14" t="n">
        <v>0.833</v>
      </c>
      <c r="BT775" s="14" t="n">
        <v>0</v>
      </c>
      <c r="BU775" s="14" t="n">
        <v>0</v>
      </c>
      <c r="BV775" s="14" t="n">
        <v>0.108</v>
      </c>
      <c r="BW775" s="14" t="n">
        <v>0</v>
      </c>
      <c r="BX775" s="14" t="n">
        <v>0.833</v>
      </c>
      <c r="BY775" s="14" t="n">
        <v>13.646</v>
      </c>
      <c r="BZ775" s="14" t="n">
        <v>0</v>
      </c>
      <c r="CA775" s="14" t="n">
        <v>13.646</v>
      </c>
      <c r="CB775" s="14" t="n">
        <v>0</v>
      </c>
      <c r="CC775" s="14" t="n">
        <v>82.58799999999999</v>
      </c>
      <c r="CD775" s="14" t="n">
        <v>7.95</v>
      </c>
      <c r="CE775" s="14" t="n">
        <v>0</v>
      </c>
      <c r="CF775" s="14" t="n">
        <v>82.58799999999999</v>
      </c>
      <c r="CG775" s="14" t="n">
        <v>0</v>
      </c>
      <c r="CH775" s="14" t="n">
        <v>1</v>
      </c>
      <c r="CI775" s="14" t="n">
        <v>0</v>
      </c>
      <c r="CJ775" s="14" t="n">
        <v>0</v>
      </c>
      <c r="CK775" s="14" t="n">
        <v>0</v>
      </c>
      <c r="CL775" s="14" t="n">
        <v>0</v>
      </c>
      <c r="CM775" s="14" t="n">
        <v>0</v>
      </c>
      <c r="CN775" s="14" t="n">
        <v>0</v>
      </c>
      <c r="CO775" s="14" t="n">
        <v>0</v>
      </c>
      <c r="CP775" s="14" t="n">
        <v>0</v>
      </c>
      <c r="CQ775" s="14" t="n">
        <v>1.387</v>
      </c>
      <c r="CR775" s="14" t="n">
        <v>0</v>
      </c>
      <c r="CS775" s="14" t="n">
        <v>5.529</v>
      </c>
      <c r="CT775" s="14" t="n">
        <v>4.251</v>
      </c>
      <c r="CU775" s="14" t="n">
        <v>10.168</v>
      </c>
    </row>
    <row r="776">
      <c r="A776" s="14" t="inlineStr">
        <is>
          <t>TWN2021</t>
        </is>
      </c>
      <c r="B776" s="14" t="inlineStr">
        <is>
          <t>TWN</t>
        </is>
      </c>
      <c r="C776" s="14" t="inlineStr">
        <is>
          <t>TWN</t>
        </is>
      </c>
      <c r="D776" s="14" t="inlineStr">
        <is>
          <t>Taiwan Province of China</t>
        </is>
      </c>
      <c r="E776" s="14" t="n">
        <v>2021</v>
      </c>
      <c r="F776" s="14" t="n">
        <v>0.05</v>
      </c>
      <c r="G776" s="14" t="n">
        <v>5.74</v>
      </c>
      <c r="H776" s="14" t="n">
        <v>1.143</v>
      </c>
      <c r="I776" s="14" t="n">
        <v>-0.287</v>
      </c>
      <c r="J776" s="14" t="n">
        <v>5.453</v>
      </c>
      <c r="K776" s="14" t="n">
        <v>0</v>
      </c>
      <c r="L776" s="14" t="n">
        <v>1</v>
      </c>
      <c r="M776" s="14" t="n">
        <v>9.509</v>
      </c>
      <c r="N776" s="14" t="n">
        <v>3.43</v>
      </c>
      <c r="O776" s="14" t="n">
        <v>-0.257</v>
      </c>
      <c r="P776" s="14" t="n">
        <v>9.252000000000001</v>
      </c>
      <c r="Q776" s="14" t="n">
        <v>0</v>
      </c>
      <c r="R776" s="14" t="n">
        <v>1</v>
      </c>
      <c r="S776" s="14" t="n">
        <v>11.456</v>
      </c>
      <c r="T776" s="14" t="n">
        <v>6.86</v>
      </c>
      <c r="U776" s="14" t="n">
        <v>-0.287</v>
      </c>
      <c r="V776" s="14" t="n">
        <v>11.728</v>
      </c>
      <c r="W776" s="14" t="n">
        <v>0.05</v>
      </c>
      <c r="X776" s="14" t="n">
        <v>1</v>
      </c>
      <c r="Y776" s="14" t="n">
        <v>13.238</v>
      </c>
      <c r="Z776" s="14" t="n">
        <v>1.462</v>
      </c>
      <c r="AA776" s="14" t="n">
        <v>-5.041</v>
      </c>
      <c r="AB776" s="14" t="n">
        <v>8.196999999999999</v>
      </c>
      <c r="AC776" s="14" t="n">
        <v>0</v>
      </c>
      <c r="AD776" s="14" t="n">
        <v>1</v>
      </c>
      <c r="AE776" s="14" t="n">
        <v>10</v>
      </c>
      <c r="AF776" s="14" t="n">
        <v>1.968</v>
      </c>
      <c r="AG776" s="14" t="n">
        <v>-2.298</v>
      </c>
      <c r="AH776" s="14" t="n">
        <v>7.702</v>
      </c>
      <c r="AI776" s="14" t="n">
        <v>0</v>
      </c>
      <c r="AJ776" s="14" t="n">
        <v>1</v>
      </c>
      <c r="AK776" s="14" t="n">
        <v>14.207</v>
      </c>
      <c r="AL776" s="14" t="n">
        <v>6.973</v>
      </c>
      <c r="AM776" s="14" t="n">
        <v>-5.862</v>
      </c>
      <c r="AN776" s="14" t="n">
        <v>8.762</v>
      </c>
      <c r="AO776" s="14" t="n">
        <v>0</v>
      </c>
      <c r="AP776" s="14" t="n">
        <v>0</v>
      </c>
      <c r="AQ776" s="14" t="n">
        <v>0.621</v>
      </c>
      <c r="AR776" s="14" t="n">
        <v>0.114</v>
      </c>
      <c r="AS776" s="14" t="n">
        <v>0.361</v>
      </c>
      <c r="AT776" s="14" t="n">
        <v>1.03</v>
      </c>
      <c r="AU776" s="14" t="n">
        <v>0.05</v>
      </c>
      <c r="AV776" s="14" t="n">
        <v>1</v>
      </c>
      <c r="AW776" s="14" t="n">
        <v>0.593</v>
      </c>
      <c r="AX776" s="14" t="n">
        <v>0.114</v>
      </c>
      <c r="AY776" s="14" t="n">
        <v>0.249</v>
      </c>
      <c r="AZ776" s="14" t="n">
        <v>0.885</v>
      </c>
      <c r="BA776" s="14" t="n">
        <v>0.05</v>
      </c>
      <c r="BB776" s="14" t="n">
        <v>1</v>
      </c>
      <c r="BC776" s="14" t="n">
        <v>0.44</v>
      </c>
      <c r="BD776" s="14" t="n">
        <v>0.114</v>
      </c>
      <c r="BE776" s="14" t="n">
        <v>0.056</v>
      </c>
      <c r="BF776" s="14" t="n">
        <v>0.521</v>
      </c>
      <c r="BG776" s="14" t="n">
        <v>0.05</v>
      </c>
      <c r="BH776" s="14" t="n">
        <v>0</v>
      </c>
      <c r="BI776" s="14" t="n">
        <v>0.5600000000000001</v>
      </c>
      <c r="BJ776" s="14" t="n">
        <v>0.114</v>
      </c>
      <c r="BK776" s="14" t="n">
        <v>0.5679999999999999</v>
      </c>
      <c r="BL776" s="14" t="n">
        <v>1.184</v>
      </c>
      <c r="BM776" s="14" t="n">
        <v>0.05</v>
      </c>
      <c r="BN776" s="14" t="n">
        <v>1</v>
      </c>
      <c r="BO776" s="14" t="n">
        <v>0</v>
      </c>
      <c r="BP776" s="14" t="n">
        <v>-0.006</v>
      </c>
      <c r="BQ776" s="14" t="n">
        <v>0.091</v>
      </c>
      <c r="BR776" s="14" t="n">
        <v>0</v>
      </c>
      <c r="BS776" s="14" t="n">
        <v>0.667</v>
      </c>
      <c r="BT776" s="14" t="n">
        <v>0</v>
      </c>
      <c r="BU776" s="14" t="n">
        <v>-0.006</v>
      </c>
      <c r="BV776" s="14" t="n">
        <v>0.09</v>
      </c>
      <c r="BW776" s="14" t="n">
        <v>0.05</v>
      </c>
      <c r="BX776" s="14" t="n">
        <v>0.833</v>
      </c>
      <c r="BY776" s="14" t="n">
        <v>11.787</v>
      </c>
      <c r="BZ776" s="14" t="n">
        <v>0</v>
      </c>
      <c r="CA776" s="14" t="n">
        <v>11.787</v>
      </c>
      <c r="CB776" s="14" t="n">
        <v>0</v>
      </c>
      <c r="CC776" s="14" t="n">
        <v>81.69499999999999</v>
      </c>
      <c r="CD776" s="14" t="n">
        <v>7.95</v>
      </c>
      <c r="CE776" s="14" t="n">
        <v>-3.178</v>
      </c>
      <c r="CF776" s="14" t="n">
        <v>82.444</v>
      </c>
      <c r="CG776" s="14" t="n">
        <v>0.05</v>
      </c>
      <c r="CH776" s="14" t="n">
        <v>1</v>
      </c>
      <c r="CI776" s="14" t="n">
        <v>0</v>
      </c>
      <c r="CJ776" s="14" t="n">
        <v>0</v>
      </c>
      <c r="CK776" s="14" t="n">
        <v>0</v>
      </c>
      <c r="CL776" s="14" t="n">
        <v>0</v>
      </c>
      <c r="CM776" s="14" t="n">
        <v>0</v>
      </c>
      <c r="CN776" s="14" t="n">
        <v>0</v>
      </c>
      <c r="CO776" s="14" t="n">
        <v>0</v>
      </c>
      <c r="CP776" s="14" t="n">
        <v>0</v>
      </c>
      <c r="CQ776" s="14" t="n">
        <v>1.198</v>
      </c>
      <c r="CR776" s="14" t="n">
        <v>0</v>
      </c>
      <c r="CS776" s="14" t="n">
        <v>6.576</v>
      </c>
      <c r="CT776" s="14" t="n">
        <v>4.597</v>
      </c>
      <c r="CU776" s="14" t="n">
        <v>12.71</v>
      </c>
    </row>
    <row r="777">
      <c r="A777" s="14" t="inlineStr">
        <is>
          <t>TWN2022</t>
        </is>
      </c>
      <c r="B777" s="14" t="inlineStr">
        <is>
          <t>TWN</t>
        </is>
      </c>
      <c r="C777" s="14" t="inlineStr">
        <is>
          <t>TWN</t>
        </is>
      </c>
      <c r="D777" s="14" t="inlineStr">
        <is>
          <t>Taiwan Province of China</t>
        </is>
      </c>
      <c r="E777" s="14" t="n">
        <v>2022</v>
      </c>
      <c r="F777" s="14" t="n">
        <v>0.05</v>
      </c>
      <c r="G777" s="14" t="n">
        <v>11.661</v>
      </c>
      <c r="H777" s="14" t="n">
        <v>1.235</v>
      </c>
      <c r="I777" s="14" t="n">
        <v>-1.919</v>
      </c>
      <c r="J777" s="14" t="n">
        <v>9.742000000000001</v>
      </c>
      <c r="K777" s="14" t="n">
        <v>0</v>
      </c>
      <c r="L777" s="14" t="n">
        <v>1</v>
      </c>
      <c r="M777" s="14" t="n">
        <v>13.326</v>
      </c>
      <c r="N777" s="14" t="n">
        <v>3.704</v>
      </c>
      <c r="O777" s="14" t="n">
        <v>-1.867</v>
      </c>
      <c r="P777" s="14" t="n">
        <v>11.459</v>
      </c>
      <c r="Q777" s="14" t="n">
        <v>0</v>
      </c>
      <c r="R777" s="14" t="n">
        <v>1</v>
      </c>
      <c r="S777" s="14" t="n">
        <v>17.834</v>
      </c>
      <c r="T777" s="14" t="n">
        <v>7.408</v>
      </c>
      <c r="U777" s="14" t="n">
        <v>-1.86</v>
      </c>
      <c r="V777" s="14" t="n">
        <v>16.711</v>
      </c>
      <c r="W777" s="14" t="n">
        <v>0.05</v>
      </c>
      <c r="X777" s="14" t="n">
        <v>1</v>
      </c>
      <c r="Y777" s="14" t="n">
        <v>22.485</v>
      </c>
      <c r="Z777" s="14" t="n">
        <v>2.359</v>
      </c>
      <c r="AA777" s="14" t="n">
        <v>-7.48</v>
      </c>
      <c r="AB777" s="14" t="n">
        <v>15.005</v>
      </c>
      <c r="AC777" s="14" t="n">
        <v>0</v>
      </c>
      <c r="AD777" s="14" t="n">
        <v>1</v>
      </c>
      <c r="AE777" s="14" t="n">
        <v>19.339</v>
      </c>
      <c r="AF777" s="14" t="n">
        <v>3.585</v>
      </c>
      <c r="AG777" s="14" t="n">
        <v>-11.958</v>
      </c>
      <c r="AH777" s="14" t="n">
        <v>7.381</v>
      </c>
      <c r="AI777" s="14" t="n">
        <v>0</v>
      </c>
      <c r="AJ777" s="14" t="n">
        <v>1</v>
      </c>
      <c r="AK777" s="14" t="n">
        <v>24.094</v>
      </c>
      <c r="AL777" s="14" t="n">
        <v>11.506</v>
      </c>
      <c r="AM777" s="14" t="n">
        <v>-16.115</v>
      </c>
      <c r="AN777" s="14" t="n">
        <v>8.378</v>
      </c>
      <c r="AO777" s="14" t="n">
        <v>0</v>
      </c>
      <c r="AP777" s="14" t="n">
        <v>0</v>
      </c>
      <c r="AQ777" s="14" t="n">
        <v>0.847</v>
      </c>
      <c r="AR777" s="14" t="n">
        <v>0.123</v>
      </c>
      <c r="AS777" s="14" t="n">
        <v>0.15</v>
      </c>
      <c r="AT777" s="14" t="n">
        <v>1.047</v>
      </c>
      <c r="AU777" s="14" t="n">
        <v>0.05</v>
      </c>
      <c r="AV777" s="14" t="n">
        <v>1</v>
      </c>
      <c r="AW777" s="14" t="n">
        <v>0.947</v>
      </c>
      <c r="AX777" s="14" t="n">
        <v>0.123</v>
      </c>
      <c r="AY777" s="14" t="n">
        <v>-0.06900000000000001</v>
      </c>
      <c r="AZ777" s="14" t="n">
        <v>0.921</v>
      </c>
      <c r="BA777" s="14" t="n">
        <v>0.05</v>
      </c>
      <c r="BB777" s="14" t="n">
        <v>1</v>
      </c>
      <c r="BC777" s="14" t="n">
        <v>0.589</v>
      </c>
      <c r="BD777" s="14" t="n">
        <v>0.123</v>
      </c>
      <c r="BE777" s="14" t="n">
        <v>-0.122</v>
      </c>
      <c r="BF777" s="14" t="n">
        <v>0.49</v>
      </c>
      <c r="BG777" s="14" t="n">
        <v>0.05</v>
      </c>
      <c r="BH777" s="14" t="n">
        <v>0</v>
      </c>
      <c r="BI777" s="14" t="n">
        <v>0.6889999999999999</v>
      </c>
      <c r="BJ777" s="14" t="n">
        <v>0.123</v>
      </c>
      <c r="BK777" s="14" t="n">
        <v>0.909</v>
      </c>
      <c r="BL777" s="14" t="n">
        <v>1.678</v>
      </c>
      <c r="BM777" s="14" t="n">
        <v>0.05</v>
      </c>
      <c r="BN777" s="14" t="n">
        <v>1</v>
      </c>
      <c r="BO777" s="14" t="n">
        <v>0</v>
      </c>
      <c r="BP777" s="14" t="n">
        <v>-0.03</v>
      </c>
      <c r="BQ777" s="14" t="n">
        <v>0.091</v>
      </c>
      <c r="BR777" s="14" t="n">
        <v>0</v>
      </c>
      <c r="BS777" s="14" t="n">
        <v>0.667</v>
      </c>
      <c r="BT777" s="14" t="n">
        <v>0</v>
      </c>
      <c r="BU777" s="14" t="n">
        <v>-0.03</v>
      </c>
      <c r="BV777" s="14" t="n">
        <v>0.08599999999999999</v>
      </c>
      <c r="BW777" s="14" t="n">
        <v>0.05</v>
      </c>
      <c r="BX777" s="14" t="n">
        <v>0.833</v>
      </c>
      <c r="BY777" s="14" t="n">
        <v>12.729</v>
      </c>
      <c r="BZ777" s="14" t="n">
        <v>0</v>
      </c>
      <c r="CA777" s="14" t="n">
        <v>12.729</v>
      </c>
      <c r="CB777" s="14" t="n">
        <v>0</v>
      </c>
      <c r="CC777" s="14" t="n">
        <v>102.477</v>
      </c>
      <c r="CD777" s="14" t="n">
        <v>7.95</v>
      </c>
      <c r="CE777" s="14" t="n">
        <v>0.502</v>
      </c>
      <c r="CF777" s="14" t="n">
        <v>108.127</v>
      </c>
      <c r="CG777" s="14" t="n">
        <v>0.05</v>
      </c>
      <c r="CH777" s="14" t="n">
        <v>1</v>
      </c>
      <c r="CI777" s="14" t="n">
        <v>0</v>
      </c>
      <c r="CJ777" s="14" t="n">
        <v>0</v>
      </c>
      <c r="CK777" s="14" t="n">
        <v>0</v>
      </c>
      <c r="CL777" s="14" t="n">
        <v>0</v>
      </c>
      <c r="CM777" s="14" t="n">
        <v>0</v>
      </c>
      <c r="CN777" s="14" t="n">
        <v>0</v>
      </c>
      <c r="CO777" s="14" t="n">
        <v>0</v>
      </c>
      <c r="CP777" s="14" t="n">
        <v>0</v>
      </c>
      <c r="CQ777" s="14" t="n">
        <v>1.294</v>
      </c>
      <c r="CR777" s="14" t="n">
        <v>0</v>
      </c>
      <c r="CS777" s="14" t="n">
        <v>7.101</v>
      </c>
      <c r="CT777" s="14" t="n">
        <v>10.426</v>
      </c>
      <c r="CU777" s="14" t="n">
        <v>21.866</v>
      </c>
    </row>
    <row r="778">
      <c r="A778" s="14" t="inlineStr">
        <is>
          <t>TWN2023</t>
        </is>
      </c>
      <c r="B778" s="14" t="inlineStr">
        <is>
          <t>TWN</t>
        </is>
      </c>
      <c r="C778" s="14" t="inlineStr">
        <is>
          <t>TWN</t>
        </is>
      </c>
      <c r="D778" s="14" t="inlineStr">
        <is>
          <t>Taiwan Province of China</t>
        </is>
      </c>
      <c r="E778" s="14" t="n">
        <v>2023</v>
      </c>
      <c r="F778" s="14" t="n">
        <v>0.05</v>
      </c>
      <c r="G778" s="14" t="n">
        <v>8.884</v>
      </c>
      <c r="H778" s="14" t="n">
        <v>1.272</v>
      </c>
      <c r="I778" s="14" t="n">
        <v>-0.134</v>
      </c>
      <c r="J778" s="14" t="n">
        <v>8.75</v>
      </c>
      <c r="K778" s="14" t="n">
        <v>0</v>
      </c>
      <c r="L778" s="14" t="n">
        <v>1</v>
      </c>
      <c r="M778" s="14" t="n">
        <v>10.507</v>
      </c>
      <c r="N778" s="14" t="n">
        <v>3.817</v>
      </c>
      <c r="O778" s="14" t="n">
        <v>-0.096</v>
      </c>
      <c r="P778" s="14" t="n">
        <v>10.411</v>
      </c>
      <c r="Q778" s="14" t="n">
        <v>0</v>
      </c>
      <c r="R778" s="14" t="n">
        <v>1</v>
      </c>
      <c r="S778" s="14" t="n">
        <v>15.246</v>
      </c>
      <c r="T778" s="14" t="n">
        <v>7.634</v>
      </c>
      <c r="U778" s="14" t="n">
        <v>-0.05</v>
      </c>
      <c r="V778" s="14" t="n">
        <v>15.868</v>
      </c>
      <c r="W778" s="14" t="n">
        <v>0.05</v>
      </c>
      <c r="X778" s="14" t="n">
        <v>1</v>
      </c>
      <c r="Y778" s="14" t="n">
        <v>14.584</v>
      </c>
      <c r="Z778" s="14" t="n">
        <v>1.634</v>
      </c>
      <c r="AA778" s="14" t="n">
        <v>1.219</v>
      </c>
      <c r="AB778" s="14" t="n">
        <v>15.803</v>
      </c>
      <c r="AC778" s="14" t="n">
        <v>0</v>
      </c>
      <c r="AD778" s="14" t="n">
        <v>1</v>
      </c>
      <c r="AE778" s="14" t="n">
        <v>11.489</v>
      </c>
      <c r="AF778" s="14" t="n">
        <v>2.288</v>
      </c>
      <c r="AG778" s="14" t="n">
        <v>-4.428</v>
      </c>
      <c r="AH778" s="14" t="n">
        <v>7.061</v>
      </c>
      <c r="AI778" s="14" t="n">
        <v>0</v>
      </c>
      <c r="AJ778" s="14" t="n">
        <v>1</v>
      </c>
      <c r="AK778" s="14" t="n">
        <v>16.55</v>
      </c>
      <c r="AL778" s="14" t="n">
        <v>8.198</v>
      </c>
      <c r="AM778" s="14" t="n">
        <v>-8.917</v>
      </c>
      <c r="AN778" s="14" t="n">
        <v>8.015000000000001</v>
      </c>
      <c r="AO778" s="14" t="n">
        <v>0</v>
      </c>
      <c r="AP778" s="14" t="n">
        <v>0</v>
      </c>
      <c r="AQ778" s="14" t="n">
        <v>0.749</v>
      </c>
      <c r="AR778" s="14" t="n">
        <v>0.129</v>
      </c>
      <c r="AS778" s="14" t="n">
        <v>0.202</v>
      </c>
      <c r="AT778" s="14" t="n">
        <v>0.999</v>
      </c>
      <c r="AU778" s="14" t="n">
        <v>0.05</v>
      </c>
      <c r="AV778" s="14" t="n">
        <v>1</v>
      </c>
      <c r="AW778" s="14" t="n">
        <v>0.783</v>
      </c>
      <c r="AX778" s="14" t="n">
        <v>0.129</v>
      </c>
      <c r="AY778" s="14" t="n">
        <v>0.065</v>
      </c>
      <c r="AZ778" s="14" t="n">
        <v>0.889</v>
      </c>
      <c r="BA778" s="14" t="n">
        <v>0.05</v>
      </c>
      <c r="BB778" s="14" t="n">
        <v>1</v>
      </c>
      <c r="BC778" s="14" t="n">
        <v>0.527</v>
      </c>
      <c r="BD778" s="14" t="n">
        <v>0.129</v>
      </c>
      <c r="BE778" s="14" t="n">
        <v>-0.081</v>
      </c>
      <c r="BF778" s="14" t="n">
        <v>0.469</v>
      </c>
      <c r="BG778" s="14" t="n">
        <v>0.05</v>
      </c>
      <c r="BH778" s="14" t="n">
        <v>0</v>
      </c>
      <c r="BI778" s="14" t="n">
        <v>0.64</v>
      </c>
      <c r="BJ778" s="14" t="n">
        <v>0.129</v>
      </c>
      <c r="BK778" s="14" t="n">
        <v>0.788</v>
      </c>
      <c r="BL778" s="14" t="n">
        <v>1.499</v>
      </c>
      <c r="BM778" s="14" t="n">
        <v>0.05</v>
      </c>
      <c r="BN778" s="14" t="n">
        <v>1</v>
      </c>
      <c r="BO778" s="14" t="n">
        <v>0</v>
      </c>
      <c r="BP778" s="14" t="n">
        <v>-0.004</v>
      </c>
      <c r="BQ778" s="14" t="n">
        <v>0.102</v>
      </c>
      <c r="BR778" s="14" t="n">
        <v>0</v>
      </c>
      <c r="BS778" s="14" t="n">
        <v>0.667</v>
      </c>
      <c r="BT778" s="14" t="n">
        <v>0</v>
      </c>
      <c r="BU778" s="14" t="n">
        <v>-0.004</v>
      </c>
      <c r="BV778" s="14" t="n">
        <v>0.08400000000000001</v>
      </c>
      <c r="BW778" s="14" t="n">
        <v>0.05</v>
      </c>
      <c r="BX778" s="14" t="n">
        <v>0.833</v>
      </c>
      <c r="BY778" s="14" t="n">
        <v>13.254</v>
      </c>
      <c r="BZ778" s="14" t="n">
        <v>0</v>
      </c>
      <c r="CA778" s="14" t="n">
        <v>13.254</v>
      </c>
      <c r="CB778" s="14" t="n">
        <v>0</v>
      </c>
      <c r="CC778" s="14" t="n">
        <v>87.07899999999999</v>
      </c>
      <c r="CD778" s="14" t="n">
        <v>7.95</v>
      </c>
      <c r="CE778" s="14" t="n">
        <v>7.882</v>
      </c>
      <c r="CF778" s="14" t="n">
        <v>99.70999999999999</v>
      </c>
      <c r="CG778" s="14" t="n">
        <v>0.05</v>
      </c>
      <c r="CH778" s="14" t="n">
        <v>1</v>
      </c>
      <c r="CI778" s="14" t="n">
        <v>0</v>
      </c>
      <c r="CJ778" s="14" t="n">
        <v>0</v>
      </c>
      <c r="CK778" s="14" t="n">
        <v>0</v>
      </c>
      <c r="CL778" s="14" t="n">
        <v>0</v>
      </c>
      <c r="CM778" s="14" t="n">
        <v>0</v>
      </c>
      <c r="CN778" s="14" t="n">
        <v>0</v>
      </c>
      <c r="CO778" s="14" t="n">
        <v>0</v>
      </c>
      <c r="CP778" s="14" t="n">
        <v>0.021</v>
      </c>
      <c r="CQ778" s="14" t="n">
        <v>1.348</v>
      </c>
      <c r="CR778" s="14" t="n">
        <v>0</v>
      </c>
      <c r="CS778" s="14" t="n">
        <v>7.394</v>
      </c>
      <c r="CT778" s="14" t="n">
        <v>7.744</v>
      </c>
      <c r="CU778" s="14" t="n">
        <v>13.914</v>
      </c>
    </row>
    <row r="779">
      <c r="A779" s="14" t="inlineStr">
        <is>
          <t>TWN2024</t>
        </is>
      </c>
      <c r="B779" s="14" t="inlineStr">
        <is>
          <t>TWN</t>
        </is>
      </c>
      <c r="C779" s="14" t="inlineStr">
        <is>
          <t>TWN</t>
        </is>
      </c>
      <c r="D779" s="14" t="inlineStr">
        <is>
          <t>Taiwan Province of China</t>
        </is>
      </c>
      <c r="E779" s="14" t="n">
        <v>2024</v>
      </c>
      <c r="F779" s="14" t="n">
        <v>0.05</v>
      </c>
      <c r="G779" s="14" t="n">
        <v>7.138</v>
      </c>
      <c r="H779" s="14" t="n">
        <v>1.31</v>
      </c>
      <c r="I779" s="14" t="n">
        <v>-0.122</v>
      </c>
      <c r="J779" s="14" t="n">
        <v>7.016</v>
      </c>
      <c r="K779" s="14" t="n">
        <v>0</v>
      </c>
      <c r="L779" s="14" t="n">
        <v>1</v>
      </c>
      <c r="M779" s="14" t="n">
        <v>10.498</v>
      </c>
      <c r="N779" s="14" t="n">
        <v>3.93</v>
      </c>
      <c r="O779" s="14" t="n">
        <v>-0.09</v>
      </c>
      <c r="P779" s="14" t="n">
        <v>10.409</v>
      </c>
      <c r="Q779" s="14" t="n">
        <v>0</v>
      </c>
      <c r="R779" s="14" t="n">
        <v>1</v>
      </c>
      <c r="S779" s="14" t="n">
        <v>13.688</v>
      </c>
      <c r="T779" s="14" t="n">
        <v>7.859</v>
      </c>
      <c r="U779" s="14" t="n">
        <v>-0.03</v>
      </c>
      <c r="V779" s="14" t="n">
        <v>14.243</v>
      </c>
      <c r="W779" s="14" t="n">
        <v>0.05</v>
      </c>
      <c r="X779" s="14" t="n">
        <v>1</v>
      </c>
      <c r="Y779" s="14" t="n">
        <v>12.519</v>
      </c>
      <c r="Z779" s="14" t="n">
        <v>1.581</v>
      </c>
      <c r="AA779" s="14" t="n">
        <v>0.103</v>
      </c>
      <c r="AB779" s="14" t="n">
        <v>12.622</v>
      </c>
      <c r="AC779" s="14" t="n">
        <v>0</v>
      </c>
      <c r="AD779" s="14" t="n">
        <v>1</v>
      </c>
      <c r="AE779" s="14" t="n">
        <v>8.909000000000001</v>
      </c>
      <c r="AF779" s="14" t="n">
        <v>1.952</v>
      </c>
      <c r="AG779" s="14" t="n">
        <v>-0.01</v>
      </c>
      <c r="AH779" s="14" t="n">
        <v>8.898999999999999</v>
      </c>
      <c r="AI779" s="14" t="n">
        <v>0</v>
      </c>
      <c r="AJ779" s="14" t="n">
        <v>1</v>
      </c>
      <c r="AK779" s="14" t="n">
        <v>14.196</v>
      </c>
      <c r="AL779" s="14" t="n">
        <v>7.22</v>
      </c>
      <c r="AM779" s="14" t="n">
        <v>-4.845</v>
      </c>
      <c r="AN779" s="14" t="n">
        <v>9.818</v>
      </c>
      <c r="AO779" s="14" t="n">
        <v>0</v>
      </c>
      <c r="AP779" s="14" t="n">
        <v>0</v>
      </c>
      <c r="AQ779" s="14" t="n">
        <v>0.72</v>
      </c>
      <c r="AR779" s="14" t="n">
        <v>0.132</v>
      </c>
      <c r="AS779" s="14" t="n">
        <v>0.191</v>
      </c>
      <c r="AT779" s="14" t="n">
        <v>0.956</v>
      </c>
      <c r="AU779" s="14" t="n">
        <v>0.05</v>
      </c>
      <c r="AV779" s="14" t="n">
        <v>1</v>
      </c>
      <c r="AW779" s="14" t="n">
        <v>0.734</v>
      </c>
      <c r="AX779" s="14" t="n">
        <v>0.132</v>
      </c>
      <c r="AY779" s="14" t="n">
        <v>0.074</v>
      </c>
      <c r="AZ779" s="14" t="n">
        <v>0.848</v>
      </c>
      <c r="BA779" s="14" t="n">
        <v>0.05</v>
      </c>
      <c r="BB779" s="14" t="n">
        <v>1</v>
      </c>
      <c r="BC779" s="14" t="n">
        <v>0.51</v>
      </c>
      <c r="BD779" s="14" t="n">
        <v>0.132</v>
      </c>
      <c r="BE779" s="14" t="n">
        <v>-0.077</v>
      </c>
      <c r="BF779" s="14" t="n">
        <v>0.455</v>
      </c>
      <c r="BG779" s="14" t="n">
        <v>0.05</v>
      </c>
      <c r="BH779" s="14" t="n">
        <v>0</v>
      </c>
      <c r="BI779" s="14" t="n">
        <v>0.652</v>
      </c>
      <c r="BJ779" s="14" t="n">
        <v>0.132</v>
      </c>
      <c r="BK779" s="14" t="n">
        <v>0.6909999999999999</v>
      </c>
      <c r="BL779" s="14" t="n">
        <v>1.41</v>
      </c>
      <c r="BM779" s="14" t="n">
        <v>0.05</v>
      </c>
      <c r="BN779" s="14" t="n">
        <v>1</v>
      </c>
      <c r="BO779" s="14" t="n">
        <v>0</v>
      </c>
      <c r="BP779" s="14" t="n">
        <v>-0.003</v>
      </c>
      <c r="BQ779" s="14" t="n">
        <v>0.128</v>
      </c>
      <c r="BR779" s="14" t="n">
        <v>0</v>
      </c>
      <c r="BS779" s="14" t="n">
        <v>0.667</v>
      </c>
      <c r="BT779" s="14" t="n">
        <v>0</v>
      </c>
      <c r="BU779" s="14" t="n">
        <v>-0.005</v>
      </c>
      <c r="BV779" s="14" t="n">
        <v>0.08699999999999999</v>
      </c>
      <c r="BW779" s="14" t="n">
        <v>0.05</v>
      </c>
      <c r="BX779" s="14" t="n">
        <v>0.833</v>
      </c>
      <c r="BY779" s="14" t="n">
        <v>13.646</v>
      </c>
      <c r="BZ779" s="14" t="n">
        <v>0</v>
      </c>
      <c r="CA779" s="14" t="n">
        <v>13.646</v>
      </c>
      <c r="CB779" s="14" t="n">
        <v>0</v>
      </c>
      <c r="CC779" s="14" t="n">
        <v>86.38500000000001</v>
      </c>
      <c r="CD779" s="14" t="n">
        <v>7.95</v>
      </c>
      <c r="CE779" s="14" t="n">
        <v>2.875</v>
      </c>
      <c r="CF779" s="14" t="n">
        <v>93.724</v>
      </c>
      <c r="CG779" s="14" t="n">
        <v>0.05</v>
      </c>
      <c r="CH779" s="14" t="n">
        <v>1</v>
      </c>
      <c r="CI779" s="14" t="n">
        <v>0</v>
      </c>
      <c r="CJ779" s="14" t="n">
        <v>0</v>
      </c>
      <c r="CK779" s="14" t="n">
        <v>0</v>
      </c>
      <c r="CL779" s="14" t="n">
        <v>0</v>
      </c>
      <c r="CM779" s="14" t="n">
        <v>0</v>
      </c>
      <c r="CN779" s="14" t="n">
        <v>0</v>
      </c>
      <c r="CO779" s="14" t="n">
        <v>0</v>
      </c>
      <c r="CP779" s="14" t="n">
        <v>0.021</v>
      </c>
      <c r="CQ779" s="14" t="n">
        <v>1.387</v>
      </c>
      <c r="CR779" s="14" t="n">
        <v>0</v>
      </c>
      <c r="CS779" s="14" t="n">
        <v>7.613</v>
      </c>
      <c r="CT779" s="14" t="n">
        <v>5.922</v>
      </c>
      <c r="CU779" s="14" t="n">
        <v>12.217</v>
      </c>
    </row>
    <row r="780">
      <c r="A780" s="14" t="inlineStr">
        <is>
          <t>TJK2021</t>
        </is>
      </c>
      <c r="B780" s="14" t="inlineStr">
        <is>
          <t>TJK</t>
        </is>
      </c>
      <c r="C780" s="14" t="inlineStr">
        <is>
          <t>TJK</t>
        </is>
      </c>
      <c r="D780" s="14" t="inlineStr">
        <is>
          <t>Tajikistan</t>
        </is>
      </c>
      <c r="E780" s="14" t="n">
        <v>2021</v>
      </c>
      <c r="F780" s="14" t="n">
        <v>0.18</v>
      </c>
      <c r="G780" s="14" t="n">
        <v>1.939</v>
      </c>
      <c r="H780" s="14" t="n">
        <v>0.597</v>
      </c>
      <c r="I780" s="14" t="n">
        <v>0</v>
      </c>
      <c r="J780" s="14" t="n">
        <v>1.939</v>
      </c>
      <c r="K780" s="14" t="n">
        <v>0</v>
      </c>
      <c r="L780" s="14" t="n">
        <v>1</v>
      </c>
      <c r="M780" s="14" t="n">
        <v>3.14</v>
      </c>
      <c r="N780" s="14" t="n">
        <v>1.792</v>
      </c>
      <c r="O780" s="14" t="n">
        <v>0</v>
      </c>
      <c r="P780" s="14" t="n">
        <v>3.14</v>
      </c>
      <c r="Q780" s="14" t="n">
        <v>0</v>
      </c>
      <c r="R780" s="14" t="n">
        <v>1</v>
      </c>
      <c r="S780" s="14" t="n">
        <v>4.926</v>
      </c>
      <c r="T780" s="14" t="n">
        <v>3.584</v>
      </c>
      <c r="U780" s="14" t="n">
        <v>-0.422</v>
      </c>
      <c r="V780" s="14" t="n">
        <v>4.503</v>
      </c>
      <c r="W780" s="14" t="n">
        <v>0</v>
      </c>
      <c r="X780" s="14" t="n">
        <v>1</v>
      </c>
      <c r="Y780" s="14" t="n">
        <v>5.856</v>
      </c>
      <c r="Z780" s="14" t="n">
        <v>0.57</v>
      </c>
      <c r="AA780" s="14" t="n">
        <v>0</v>
      </c>
      <c r="AB780" s="14" t="n">
        <v>5.856</v>
      </c>
      <c r="AC780" s="14" t="n">
        <v>0</v>
      </c>
      <c r="AD780" s="14" t="n">
        <v>1</v>
      </c>
      <c r="AE780" s="14" t="n">
        <v>6.998</v>
      </c>
      <c r="AF780" s="14" t="n">
        <v>1.216</v>
      </c>
      <c r="AG780" s="14" t="n">
        <v>0</v>
      </c>
      <c r="AH780" s="14" t="n">
        <v>6.998</v>
      </c>
      <c r="AI780" s="14" t="n">
        <v>0</v>
      </c>
      <c r="AJ780" s="14" t="n">
        <v>1</v>
      </c>
      <c r="AK780" s="14" t="n">
        <v>13.848</v>
      </c>
      <c r="AL780" s="14" t="n">
        <v>6.041</v>
      </c>
      <c r="AM780" s="14" t="n">
        <v>0</v>
      </c>
      <c r="AN780" s="14" t="n">
        <v>16.34</v>
      </c>
      <c r="AO780" s="14" t="n">
        <v>0.18</v>
      </c>
      <c r="AP780" s="14" t="n">
        <v>1</v>
      </c>
      <c r="AQ780" s="14" t="n">
        <v>0.619</v>
      </c>
      <c r="AR780" s="14" t="n">
        <v>0.114</v>
      </c>
      <c r="AS780" s="14" t="n">
        <v>0.044</v>
      </c>
      <c r="AT780" s="14" t="n">
        <v>0.782</v>
      </c>
      <c r="AU780" s="14" t="n">
        <v>0.18</v>
      </c>
      <c r="AV780" s="14" t="n">
        <v>1</v>
      </c>
      <c r="AW780" s="14" t="n">
        <v>0.599</v>
      </c>
      <c r="AX780" s="14" t="n">
        <v>0.114</v>
      </c>
      <c r="AY780" s="14" t="n">
        <v>0.11</v>
      </c>
      <c r="AZ780" s="14" t="n">
        <v>0.837</v>
      </c>
      <c r="BA780" s="14" t="n">
        <v>0.18</v>
      </c>
      <c r="BB780" s="14" t="n">
        <v>1</v>
      </c>
      <c r="BC780" s="14" t="n">
        <v>0.439</v>
      </c>
      <c r="BD780" s="14" t="n">
        <v>0.114</v>
      </c>
      <c r="BE780" s="14" t="n">
        <v>-0.028</v>
      </c>
      <c r="BF780" s="14" t="n">
        <v>0.411</v>
      </c>
      <c r="BG780" s="14" t="n">
        <v>0</v>
      </c>
      <c r="BH780" s="14" t="n">
        <v>1</v>
      </c>
      <c r="BI780" s="14" t="n">
        <v>0.505</v>
      </c>
      <c r="BJ780" s="14" t="n">
        <v>0.114</v>
      </c>
      <c r="BK780" s="14" t="n">
        <v>0.619</v>
      </c>
      <c r="BL780" s="14" t="n">
        <v>1.326</v>
      </c>
      <c r="BM780" s="14" t="n">
        <v>0.18</v>
      </c>
      <c r="BN780" s="14" t="n">
        <v>1</v>
      </c>
      <c r="BO780" s="14" t="n">
        <v>0</v>
      </c>
      <c r="BP780" s="14" t="n">
        <v>0</v>
      </c>
      <c r="BQ780" s="14" t="n">
        <v>0.05</v>
      </c>
      <c r="BR780" s="14" t="n">
        <v>0</v>
      </c>
      <c r="BS780" s="14" t="n">
        <v>0.833</v>
      </c>
      <c r="BT780" s="14" t="n">
        <v>0</v>
      </c>
      <c r="BU780" s="14" t="n">
        <v>0</v>
      </c>
      <c r="BV780" s="14" t="n">
        <v>0.021</v>
      </c>
      <c r="BW780" s="14" t="n">
        <v>0.18</v>
      </c>
      <c r="BX780" s="14" t="n">
        <v>0.833</v>
      </c>
      <c r="BY780" s="14" t="n">
        <v>11.787</v>
      </c>
      <c r="BZ780" s="14" t="n">
        <v>0</v>
      </c>
      <c r="CA780" s="14" t="n">
        <v>11.787</v>
      </c>
      <c r="CB780" s="14" t="n">
        <v>0</v>
      </c>
      <c r="CC780" s="14" t="n">
        <v>78.125</v>
      </c>
      <c r="CD780" s="14" t="n">
        <v>7.95</v>
      </c>
      <c r="CE780" s="14" t="n">
        <v>0</v>
      </c>
      <c r="CF780" s="14" t="n">
        <v>92.188</v>
      </c>
      <c r="CG780" s="14" t="n">
        <v>0.18</v>
      </c>
      <c r="CH780" s="14" t="n">
        <v>1</v>
      </c>
      <c r="CI780" s="14" t="n">
        <v>0</v>
      </c>
      <c r="CJ780" s="14" t="n">
        <v>0</v>
      </c>
      <c r="CK780" s="14" t="n">
        <v>0</v>
      </c>
      <c r="CL780" s="14" t="n">
        <v>0</v>
      </c>
      <c r="CM780" s="14" t="n">
        <v>0</v>
      </c>
      <c r="CN780" s="14" t="n">
        <v>0</v>
      </c>
      <c r="CO780" s="14" t="n">
        <v>0</v>
      </c>
      <c r="CP780" s="14" t="n">
        <v>0.955</v>
      </c>
      <c r="CQ780" s="14" t="n">
        <v>1.198</v>
      </c>
      <c r="CR780" s="14" t="n">
        <v>0.003</v>
      </c>
      <c r="CS780" s="14" t="n">
        <v>4.776</v>
      </c>
      <c r="CT780" s="14" t="n">
        <v>4.41</v>
      </c>
      <c r="CU780" s="14" t="n">
        <v>15.162</v>
      </c>
    </row>
    <row r="781">
      <c r="A781" s="14" t="inlineStr">
        <is>
          <t>TJK2022</t>
        </is>
      </c>
      <c r="B781" s="14" t="inlineStr">
        <is>
          <t>TJK</t>
        </is>
      </c>
      <c r="C781" s="14" t="inlineStr">
        <is>
          <t>TJK</t>
        </is>
      </c>
      <c r="D781" s="14" t="inlineStr">
        <is>
          <t>Tajikistan</t>
        </is>
      </c>
      <c r="E781" s="14" t="n">
        <v>2022</v>
      </c>
      <c r="F781" s="14" t="n">
        <v>0.18</v>
      </c>
      <c r="G781" s="14" t="n">
        <v>2.162</v>
      </c>
      <c r="H781" s="14" t="n">
        <v>0.647</v>
      </c>
      <c r="I781" s="14" t="n">
        <v>0</v>
      </c>
      <c r="J781" s="14" t="n">
        <v>2.162</v>
      </c>
      <c r="K781" s="14" t="n">
        <v>0</v>
      </c>
      <c r="L781" s="14" t="n">
        <v>1</v>
      </c>
      <c r="M781" s="14" t="n">
        <v>3.467</v>
      </c>
      <c r="N781" s="14" t="n">
        <v>1.942</v>
      </c>
      <c r="O781" s="14" t="n">
        <v>0</v>
      </c>
      <c r="P781" s="14" t="n">
        <v>3.467</v>
      </c>
      <c r="Q781" s="14" t="n">
        <v>0</v>
      </c>
      <c r="R781" s="14" t="n">
        <v>1</v>
      </c>
      <c r="S781" s="14" t="n">
        <v>5.398</v>
      </c>
      <c r="T781" s="14" t="n">
        <v>3.883</v>
      </c>
      <c r="U781" s="14" t="n">
        <v>-0.442</v>
      </c>
      <c r="V781" s="14" t="n">
        <v>4.956</v>
      </c>
      <c r="W781" s="14" t="n">
        <v>0</v>
      </c>
      <c r="X781" s="14" t="n">
        <v>1</v>
      </c>
      <c r="Y781" s="14" t="n">
        <v>6.324</v>
      </c>
      <c r="Z781" s="14" t="n">
        <v>0.616</v>
      </c>
      <c r="AA781" s="14" t="n">
        <v>0</v>
      </c>
      <c r="AB781" s="14" t="n">
        <v>6.324</v>
      </c>
      <c r="AC781" s="14" t="n">
        <v>0</v>
      </c>
      <c r="AD781" s="14" t="n">
        <v>1</v>
      </c>
      <c r="AE781" s="14" t="n">
        <v>7.557</v>
      </c>
      <c r="AF781" s="14" t="n">
        <v>1.313</v>
      </c>
      <c r="AG781" s="14" t="n">
        <v>0</v>
      </c>
      <c r="AH781" s="14" t="n">
        <v>7.557</v>
      </c>
      <c r="AI781" s="14" t="n">
        <v>0</v>
      </c>
      <c r="AJ781" s="14" t="n">
        <v>1</v>
      </c>
      <c r="AK781" s="14" t="n">
        <v>14.951</v>
      </c>
      <c r="AL781" s="14" t="n">
        <v>6.522</v>
      </c>
      <c r="AM781" s="14" t="n">
        <v>0.199</v>
      </c>
      <c r="AN781" s="14" t="n">
        <v>17.643</v>
      </c>
      <c r="AO781" s="14" t="n">
        <v>0.18</v>
      </c>
      <c r="AP781" s="14" t="n">
        <v>1</v>
      </c>
      <c r="AQ781" s="14" t="n">
        <v>0.861</v>
      </c>
      <c r="AR781" s="14" t="n">
        <v>0.123</v>
      </c>
      <c r="AS781" s="14" t="n">
        <v>0.03</v>
      </c>
      <c r="AT781" s="14" t="n">
        <v>1.037</v>
      </c>
      <c r="AU781" s="14" t="n">
        <v>0.18</v>
      </c>
      <c r="AV781" s="14" t="n">
        <v>1</v>
      </c>
      <c r="AW781" s="14" t="n">
        <v>0.986</v>
      </c>
      <c r="AX781" s="14" t="n">
        <v>0.123</v>
      </c>
      <c r="AY781" s="14" t="n">
        <v>0.081</v>
      </c>
      <c r="AZ781" s="14" t="n">
        <v>1.243</v>
      </c>
      <c r="BA781" s="14" t="n">
        <v>0.18</v>
      </c>
      <c r="BB781" s="14" t="n">
        <v>1</v>
      </c>
      <c r="BC781" s="14" t="n">
        <v>0.598</v>
      </c>
      <c r="BD781" s="14" t="n">
        <v>0.123</v>
      </c>
      <c r="BE781" s="14" t="n">
        <v>-0.03</v>
      </c>
      <c r="BF781" s="14" t="n">
        <v>0.5679999999999999</v>
      </c>
      <c r="BG781" s="14" t="n">
        <v>0</v>
      </c>
      <c r="BH781" s="14" t="n">
        <v>1</v>
      </c>
      <c r="BI781" s="14" t="n">
        <v>0.612</v>
      </c>
      <c r="BJ781" s="14" t="n">
        <v>0.123</v>
      </c>
      <c r="BK781" s="14" t="n">
        <v>0.675</v>
      </c>
      <c r="BL781" s="14" t="n">
        <v>1.499</v>
      </c>
      <c r="BM781" s="14" t="n">
        <v>0.18</v>
      </c>
      <c r="BN781" s="14" t="n">
        <v>1</v>
      </c>
      <c r="BO781" s="14" t="n">
        <v>0</v>
      </c>
      <c r="BP781" s="14" t="n">
        <v>0</v>
      </c>
      <c r="BQ781" s="14" t="n">
        <v>0.051</v>
      </c>
      <c r="BR781" s="14" t="n">
        <v>0</v>
      </c>
      <c r="BS781" s="14" t="n">
        <v>0.833</v>
      </c>
      <c r="BT781" s="14" t="n">
        <v>0</v>
      </c>
      <c r="BU781" s="14" t="n">
        <v>0</v>
      </c>
      <c r="BV781" s="14" t="n">
        <v>0.021</v>
      </c>
      <c r="BW781" s="14" t="n">
        <v>0.18</v>
      </c>
      <c r="BX781" s="14" t="n">
        <v>0.833</v>
      </c>
      <c r="BY781" s="14" t="n">
        <v>12.729</v>
      </c>
      <c r="BZ781" s="14" t="n">
        <v>0</v>
      </c>
      <c r="CA781" s="14" t="n">
        <v>12.729</v>
      </c>
      <c r="CB781" s="14" t="n">
        <v>0</v>
      </c>
      <c r="CC781" s="14" t="n">
        <v>97.90000000000001</v>
      </c>
      <c r="CD781" s="14" t="n">
        <v>7.95</v>
      </c>
      <c r="CE781" s="14" t="n">
        <v>1.087</v>
      </c>
      <c r="CF781" s="14" t="n">
        <v>112.585</v>
      </c>
      <c r="CG781" s="14" t="n">
        <v>0.15</v>
      </c>
      <c r="CH781" s="14" t="n">
        <v>1</v>
      </c>
      <c r="CI781" s="14" t="n">
        <v>0</v>
      </c>
      <c r="CJ781" s="14" t="n">
        <v>0</v>
      </c>
      <c r="CK781" s="14" t="n">
        <v>0</v>
      </c>
      <c r="CL781" s="14" t="n">
        <v>0</v>
      </c>
      <c r="CM781" s="14" t="n">
        <v>0</v>
      </c>
      <c r="CN781" s="14" t="n">
        <v>0</v>
      </c>
      <c r="CO781" s="14" t="n">
        <v>0</v>
      </c>
      <c r="CP781" s="14" t="n">
        <v>0.952</v>
      </c>
      <c r="CQ781" s="14" t="n">
        <v>1.294</v>
      </c>
      <c r="CR781" s="14" t="n">
        <v>0.004</v>
      </c>
      <c r="CS781" s="14" t="n">
        <v>5.158</v>
      </c>
      <c r="CT781" s="14" t="n">
        <v>5.842</v>
      </c>
      <c r="CU781" s="14" t="n">
        <v>31.326</v>
      </c>
    </row>
    <row r="782">
      <c r="A782" s="14" t="inlineStr">
        <is>
          <t>TJK2023</t>
        </is>
      </c>
      <c r="B782" s="14" t="inlineStr">
        <is>
          <t>TJK</t>
        </is>
      </c>
      <c r="C782" s="14" t="inlineStr">
        <is>
          <t>TJK</t>
        </is>
      </c>
      <c r="D782" s="14" t="inlineStr">
        <is>
          <t>Tajikistan</t>
        </is>
      </c>
      <c r="E782" s="14" t="n">
        <v>2023</v>
      </c>
      <c r="F782" s="14" t="n">
        <v>0.18</v>
      </c>
      <c r="G782" s="14" t="n">
        <v>2.124</v>
      </c>
      <c r="H782" s="14" t="n">
        <v>0.674</v>
      </c>
      <c r="I782" s="14" t="n">
        <v>0</v>
      </c>
      <c r="J782" s="14" t="n">
        <v>2.124</v>
      </c>
      <c r="K782" s="14" t="n">
        <v>0</v>
      </c>
      <c r="L782" s="14" t="n">
        <v>1</v>
      </c>
      <c r="M782" s="14" t="n">
        <v>3.499</v>
      </c>
      <c r="N782" s="14" t="n">
        <v>2.022</v>
      </c>
      <c r="O782" s="14" t="n">
        <v>0</v>
      </c>
      <c r="P782" s="14" t="n">
        <v>3.499</v>
      </c>
      <c r="Q782" s="14" t="n">
        <v>0</v>
      </c>
      <c r="R782" s="14" t="n">
        <v>1</v>
      </c>
      <c r="S782" s="14" t="n">
        <v>5.494</v>
      </c>
      <c r="T782" s="14" t="n">
        <v>4.044</v>
      </c>
      <c r="U782" s="14" t="n">
        <v>-0.483</v>
      </c>
      <c r="V782" s="14" t="n">
        <v>5.011</v>
      </c>
      <c r="W782" s="14" t="n">
        <v>0</v>
      </c>
      <c r="X782" s="14" t="n">
        <v>1</v>
      </c>
      <c r="Y782" s="14" t="n">
        <v>6.585</v>
      </c>
      <c r="Z782" s="14" t="n">
        <v>0.641</v>
      </c>
      <c r="AA782" s="14" t="n">
        <v>0</v>
      </c>
      <c r="AB782" s="14" t="n">
        <v>6.585</v>
      </c>
      <c r="AC782" s="14" t="n">
        <v>0</v>
      </c>
      <c r="AD782" s="14" t="n">
        <v>1</v>
      </c>
      <c r="AE782" s="14" t="n">
        <v>7.869</v>
      </c>
      <c r="AF782" s="14" t="n">
        <v>1.367</v>
      </c>
      <c r="AG782" s="14" t="n">
        <v>0</v>
      </c>
      <c r="AH782" s="14" t="n">
        <v>7.869</v>
      </c>
      <c r="AI782" s="14" t="n">
        <v>0</v>
      </c>
      <c r="AJ782" s="14" t="n">
        <v>1</v>
      </c>
      <c r="AK782" s="14" t="n">
        <v>15.569</v>
      </c>
      <c r="AL782" s="14" t="n">
        <v>6.792</v>
      </c>
      <c r="AM782" s="14" t="n">
        <v>0.31</v>
      </c>
      <c r="AN782" s="14" t="n">
        <v>18.371</v>
      </c>
      <c r="AO782" s="14" t="n">
        <v>0.18</v>
      </c>
      <c r="AP782" s="14" t="n">
        <v>1</v>
      </c>
      <c r="AQ782" s="14" t="n">
        <v>0.76</v>
      </c>
      <c r="AR782" s="14" t="n">
        <v>0.129</v>
      </c>
      <c r="AS782" s="14" t="n">
        <v>0.055</v>
      </c>
      <c r="AT782" s="14" t="n">
        <v>0.944</v>
      </c>
      <c r="AU782" s="14" t="n">
        <v>0.18</v>
      </c>
      <c r="AV782" s="14" t="n">
        <v>1</v>
      </c>
      <c r="AW782" s="14" t="n">
        <v>0.8110000000000001</v>
      </c>
      <c r="AX782" s="14" t="n">
        <v>0.129</v>
      </c>
      <c r="AY782" s="14" t="n">
        <v>0.121</v>
      </c>
      <c r="AZ782" s="14" t="n">
        <v>1.079</v>
      </c>
      <c r="BA782" s="14" t="n">
        <v>0.18</v>
      </c>
      <c r="BB782" s="14" t="n">
        <v>1</v>
      </c>
      <c r="BC782" s="14" t="n">
        <v>0.535</v>
      </c>
      <c r="BD782" s="14" t="n">
        <v>0.129</v>
      </c>
      <c r="BE782" s="14" t="n">
        <v>-0.031</v>
      </c>
      <c r="BF782" s="14" t="n">
        <v>0.504</v>
      </c>
      <c r="BG782" s="14" t="n">
        <v>0</v>
      </c>
      <c r="BH782" s="14" t="n">
        <v>1</v>
      </c>
      <c r="BI782" s="14" t="n">
        <v>0.579</v>
      </c>
      <c r="BJ782" s="14" t="n">
        <v>0.129</v>
      </c>
      <c r="BK782" s="14" t="n">
        <v>0.719</v>
      </c>
      <c r="BL782" s="14" t="n">
        <v>1.502</v>
      </c>
      <c r="BM782" s="14" t="n">
        <v>0.18</v>
      </c>
      <c r="BN782" s="14" t="n">
        <v>1</v>
      </c>
      <c r="BO782" s="14" t="n">
        <v>0</v>
      </c>
      <c r="BP782" s="14" t="n">
        <v>0</v>
      </c>
      <c r="BQ782" s="14" t="n">
        <v>0.059</v>
      </c>
      <c r="BR782" s="14" t="n">
        <v>0</v>
      </c>
      <c r="BS782" s="14" t="n">
        <v>0.833</v>
      </c>
      <c r="BT782" s="14" t="n">
        <v>0</v>
      </c>
      <c r="BU782" s="14" t="n">
        <v>0</v>
      </c>
      <c r="BV782" s="14" t="n">
        <v>0.025</v>
      </c>
      <c r="BW782" s="14" t="n">
        <v>0.18</v>
      </c>
      <c r="BX782" s="14" t="n">
        <v>0.833</v>
      </c>
      <c r="BY782" s="14" t="n">
        <v>13.254</v>
      </c>
      <c r="BZ782" s="14" t="n">
        <v>0</v>
      </c>
      <c r="CA782" s="14" t="n">
        <v>13.254</v>
      </c>
      <c r="CB782" s="14" t="n">
        <v>0</v>
      </c>
      <c r="CC782" s="14" t="n">
        <v>83.248</v>
      </c>
      <c r="CD782" s="14" t="n">
        <v>7.95</v>
      </c>
      <c r="CE782" s="14" t="n">
        <v>1.383</v>
      </c>
      <c r="CF782" s="14" t="n">
        <v>95.735</v>
      </c>
      <c r="CG782" s="14" t="n">
        <v>0.15</v>
      </c>
      <c r="CH782" s="14" t="n">
        <v>1</v>
      </c>
      <c r="CI782" s="14" t="n">
        <v>0</v>
      </c>
      <c r="CJ782" s="14" t="n">
        <v>0</v>
      </c>
      <c r="CK782" s="14" t="n">
        <v>0</v>
      </c>
      <c r="CL782" s="14" t="n">
        <v>0</v>
      </c>
      <c r="CM782" s="14" t="n">
        <v>0</v>
      </c>
      <c r="CN782" s="14" t="n">
        <v>0</v>
      </c>
      <c r="CO782" s="14" t="n">
        <v>0</v>
      </c>
      <c r="CP782" s="14" t="n">
        <v>0.952</v>
      </c>
      <c r="CQ782" s="14" t="n">
        <v>1.348</v>
      </c>
      <c r="CR782" s="14" t="n">
        <v>0.004</v>
      </c>
      <c r="CS782" s="14" t="n">
        <v>5.37</v>
      </c>
      <c r="CT782" s="14" t="n">
        <v>3.466</v>
      </c>
      <c r="CU782" s="14" t="n">
        <v>11.622</v>
      </c>
    </row>
    <row r="783">
      <c r="A783" s="14" t="inlineStr">
        <is>
          <t>TJK2024</t>
        </is>
      </c>
      <c r="B783" s="14" t="inlineStr">
        <is>
          <t>TJK</t>
        </is>
      </c>
      <c r="C783" s="14" t="inlineStr">
        <is>
          <t>TJK</t>
        </is>
      </c>
      <c r="D783" s="14" t="inlineStr">
        <is>
          <t>Tajikistan</t>
        </is>
      </c>
      <c r="E783" s="14" t="n">
        <v>2024</v>
      </c>
      <c r="F783" s="14" t="n">
        <v>0.18</v>
      </c>
      <c r="G783" s="14" t="n">
        <v>2.161</v>
      </c>
      <c r="H783" s="14" t="n">
        <v>0.694</v>
      </c>
      <c r="I783" s="14" t="n">
        <v>0</v>
      </c>
      <c r="J783" s="14" t="n">
        <v>2.161</v>
      </c>
      <c r="K783" s="14" t="n">
        <v>0</v>
      </c>
      <c r="L783" s="14" t="n">
        <v>1</v>
      </c>
      <c r="M783" s="14" t="n">
        <v>3.554</v>
      </c>
      <c r="N783" s="14" t="n">
        <v>2.082</v>
      </c>
      <c r="O783" s="14" t="n">
        <v>0</v>
      </c>
      <c r="P783" s="14" t="n">
        <v>3.554</v>
      </c>
      <c r="Q783" s="14" t="n">
        <v>0</v>
      </c>
      <c r="R783" s="14" t="n">
        <v>1</v>
      </c>
      <c r="S783" s="14" t="n">
        <v>5.63</v>
      </c>
      <c r="T783" s="14" t="n">
        <v>4.163</v>
      </c>
      <c r="U783" s="14" t="n">
        <v>-0.502</v>
      </c>
      <c r="V783" s="14" t="n">
        <v>5.128</v>
      </c>
      <c r="W783" s="14" t="n">
        <v>0</v>
      </c>
      <c r="X783" s="14" t="n">
        <v>1</v>
      </c>
      <c r="Y783" s="14" t="n">
        <v>6.78</v>
      </c>
      <c r="Z783" s="14" t="n">
        <v>0.66</v>
      </c>
      <c r="AA783" s="14" t="n">
        <v>0</v>
      </c>
      <c r="AB783" s="14" t="n">
        <v>6.78</v>
      </c>
      <c r="AC783" s="14" t="n">
        <v>0</v>
      </c>
      <c r="AD783" s="14" t="n">
        <v>1</v>
      </c>
      <c r="AE783" s="14" t="n">
        <v>8.101000000000001</v>
      </c>
      <c r="AF783" s="14" t="n">
        <v>1.407</v>
      </c>
      <c r="AG783" s="14" t="n">
        <v>0</v>
      </c>
      <c r="AH783" s="14" t="n">
        <v>8.101000000000001</v>
      </c>
      <c r="AI783" s="14" t="n">
        <v>0</v>
      </c>
      <c r="AJ783" s="14" t="n">
        <v>1</v>
      </c>
      <c r="AK783" s="14" t="n">
        <v>16.028</v>
      </c>
      <c r="AL783" s="14" t="n">
        <v>6.992</v>
      </c>
      <c r="AM783" s="14" t="n">
        <v>0.393</v>
      </c>
      <c r="AN783" s="14" t="n">
        <v>18.913</v>
      </c>
      <c r="AO783" s="14" t="n">
        <v>0.18</v>
      </c>
      <c r="AP783" s="14" t="n">
        <v>1</v>
      </c>
      <c r="AQ783" s="14" t="n">
        <v>0.724</v>
      </c>
      <c r="AR783" s="14" t="n">
        <v>0.132</v>
      </c>
      <c r="AS783" s="14" t="n">
        <v>0.06900000000000001</v>
      </c>
      <c r="AT783" s="14" t="n">
        <v>0.913</v>
      </c>
      <c r="AU783" s="14" t="n">
        <v>0.18</v>
      </c>
      <c r="AV783" s="14" t="n">
        <v>1</v>
      </c>
      <c r="AW783" s="14" t="n">
        <v>0.75</v>
      </c>
      <c r="AX783" s="14" t="n">
        <v>0.132</v>
      </c>
      <c r="AY783" s="14" t="n">
        <v>0.14</v>
      </c>
      <c r="AZ783" s="14" t="n">
        <v>1.025</v>
      </c>
      <c r="BA783" s="14" t="n">
        <v>0.18</v>
      </c>
      <c r="BB783" s="14" t="n">
        <v>1</v>
      </c>
      <c r="BC783" s="14" t="n">
        <v>0.513</v>
      </c>
      <c r="BD783" s="14" t="n">
        <v>0.132</v>
      </c>
      <c r="BE783" s="14" t="n">
        <v>-0.032</v>
      </c>
      <c r="BF783" s="14" t="n">
        <v>0.481</v>
      </c>
      <c r="BG783" s="14" t="n">
        <v>0</v>
      </c>
      <c r="BH783" s="14" t="n">
        <v>1</v>
      </c>
      <c r="BI783" s="14" t="n">
        <v>0.591</v>
      </c>
      <c r="BJ783" s="14" t="n">
        <v>0.132</v>
      </c>
      <c r="BK783" s="14" t="n">
        <v>0.747</v>
      </c>
      <c r="BL783" s="14" t="n">
        <v>1.542</v>
      </c>
      <c r="BM783" s="14" t="n">
        <v>0.18</v>
      </c>
      <c r="BN783" s="14" t="n">
        <v>1</v>
      </c>
      <c r="BO783" s="14" t="n">
        <v>0</v>
      </c>
      <c r="BP783" s="14" t="n">
        <v>0</v>
      </c>
      <c r="BQ783" s="14" t="n">
        <v>0.061</v>
      </c>
      <c r="BR783" s="14" t="n">
        <v>0</v>
      </c>
      <c r="BS783" s="14" t="n">
        <v>0.833</v>
      </c>
      <c r="BT783" s="14" t="n">
        <v>0</v>
      </c>
      <c r="BU783" s="14" t="n">
        <v>0</v>
      </c>
      <c r="BV783" s="14" t="n">
        <v>0.025</v>
      </c>
      <c r="BW783" s="14" t="n">
        <v>0.18</v>
      </c>
      <c r="BX783" s="14" t="n">
        <v>0.833</v>
      </c>
      <c r="BY783" s="14" t="n">
        <v>13.646</v>
      </c>
      <c r="BZ783" s="14" t="n">
        <v>0</v>
      </c>
      <c r="CA783" s="14" t="n">
        <v>13.646</v>
      </c>
      <c r="CB783" s="14" t="n">
        <v>0</v>
      </c>
      <c r="CC783" s="14" t="n">
        <v>82.58799999999999</v>
      </c>
      <c r="CD783" s="14" t="n">
        <v>7.95</v>
      </c>
      <c r="CE783" s="14" t="n">
        <v>1.687</v>
      </c>
      <c r="CF783" s="14" t="n">
        <v>94.976</v>
      </c>
      <c r="CG783" s="14" t="n">
        <v>0.15</v>
      </c>
      <c r="CH783" s="14" t="n">
        <v>1</v>
      </c>
      <c r="CI783" s="14" t="n">
        <v>0</v>
      </c>
      <c r="CJ783" s="14" t="n">
        <v>0</v>
      </c>
      <c r="CK783" s="14" t="n">
        <v>0</v>
      </c>
      <c r="CL783" s="14" t="n">
        <v>0</v>
      </c>
      <c r="CM783" s="14" t="n">
        <v>0</v>
      </c>
      <c r="CN783" s="14" t="n">
        <v>0</v>
      </c>
      <c r="CO783" s="14" t="n">
        <v>0</v>
      </c>
      <c r="CP783" s="14" t="n">
        <v>0.952</v>
      </c>
      <c r="CQ783" s="14" t="n">
        <v>1.387</v>
      </c>
      <c r="CR783" s="14" t="n">
        <v>0.004</v>
      </c>
      <c r="CS783" s="14" t="n">
        <v>5.529</v>
      </c>
      <c r="CT783" s="14" t="n">
        <v>3.027</v>
      </c>
      <c r="CU783" s="14" t="n">
        <v>10.168</v>
      </c>
    </row>
    <row r="784">
      <c r="A784" s="14" t="inlineStr">
        <is>
          <t>TZA2021</t>
        </is>
      </c>
      <c r="B784" s="14" t="inlineStr">
        <is>
          <t>TZA</t>
        </is>
      </c>
      <c r="C784" s="14" t="inlineStr">
        <is>
          <t>TZA</t>
        </is>
      </c>
      <c r="D784" s="14" t="inlineStr">
        <is>
          <t>Tanzania</t>
        </is>
      </c>
      <c r="E784" s="14" t="n">
        <v>2021</v>
      </c>
      <c r="F784" s="14" t="n">
        <v>0.18</v>
      </c>
      <c r="G784" s="14" t="n">
        <v>1.77</v>
      </c>
      <c r="H784" s="14" t="n">
        <v>0.572</v>
      </c>
      <c r="I784" s="14" t="n">
        <v>0</v>
      </c>
      <c r="J784" s="14" t="n">
        <v>1.77</v>
      </c>
      <c r="K784" s="14" t="n">
        <v>0</v>
      </c>
      <c r="L784" s="14" t="n">
        <v>1</v>
      </c>
      <c r="M784" s="14" t="n">
        <v>2.913</v>
      </c>
      <c r="N784" s="14" t="n">
        <v>1.715</v>
      </c>
      <c r="O784" s="14" t="n">
        <v>0</v>
      </c>
      <c r="P784" s="14" t="n">
        <v>2.913</v>
      </c>
      <c r="Q784" s="14" t="n">
        <v>0</v>
      </c>
      <c r="R784" s="14" t="n">
        <v>1</v>
      </c>
      <c r="S784" s="14" t="n">
        <v>4.628</v>
      </c>
      <c r="T784" s="14" t="n">
        <v>3.43</v>
      </c>
      <c r="U784" s="14" t="n">
        <v>0</v>
      </c>
      <c r="V784" s="14" t="n">
        <v>5.461</v>
      </c>
      <c r="W784" s="14" t="n">
        <v>0.18</v>
      </c>
      <c r="X784" s="14" t="n">
        <v>1</v>
      </c>
      <c r="Y784" s="14" t="n">
        <v>2.092</v>
      </c>
      <c r="Z784" s="14" t="n">
        <v>0.154</v>
      </c>
      <c r="AA784" s="14" t="n">
        <v>7.294</v>
      </c>
      <c r="AB784" s="14" t="n">
        <v>9.385999999999999</v>
      </c>
      <c r="AC784" s="14" t="n">
        <v>0</v>
      </c>
      <c r="AD784" s="14" t="n">
        <v>1</v>
      </c>
      <c r="AE784" s="14" t="n">
        <v>2.664</v>
      </c>
      <c r="AF784" s="14" t="n">
        <v>0.36</v>
      </c>
      <c r="AG784" s="14" t="n">
        <v>6.722</v>
      </c>
      <c r="AH784" s="14" t="n">
        <v>9.385999999999999</v>
      </c>
      <c r="AI784" s="14" t="n">
        <v>0</v>
      </c>
      <c r="AJ784" s="14" t="n">
        <v>1</v>
      </c>
      <c r="AK784" s="14" t="n">
        <v>6.093</v>
      </c>
      <c r="AL784" s="14" t="n">
        <v>2.264</v>
      </c>
      <c r="AM784" s="14" t="n">
        <v>6.221</v>
      </c>
      <c r="AN784" s="14" t="n">
        <v>14.531</v>
      </c>
      <c r="AO784" s="14" t="n">
        <v>0.18</v>
      </c>
      <c r="AP784" s="14" t="n">
        <v>1</v>
      </c>
      <c r="AQ784" s="14" t="n">
        <v>0.619</v>
      </c>
      <c r="AR784" s="14" t="n">
        <v>0.114</v>
      </c>
      <c r="AS784" s="14" t="n">
        <v>0.359</v>
      </c>
      <c r="AT784" s="14" t="n">
        <v>0.978</v>
      </c>
      <c r="AU784" s="14" t="n">
        <v>0</v>
      </c>
      <c r="AV784" s="14" t="n">
        <v>1</v>
      </c>
      <c r="AW784" s="14" t="n">
        <v>0.599</v>
      </c>
      <c r="AX784" s="14" t="n">
        <v>0.114</v>
      </c>
      <c r="AY784" s="14" t="n">
        <v>0.319</v>
      </c>
      <c r="AZ784" s="14" t="n">
        <v>0.918</v>
      </c>
      <c r="BA784" s="14" t="n">
        <v>0</v>
      </c>
      <c r="BB784" s="14" t="n">
        <v>1</v>
      </c>
      <c r="BC784" s="14" t="n">
        <v>0.439</v>
      </c>
      <c r="BD784" s="14" t="n">
        <v>0.114</v>
      </c>
      <c r="BE784" s="14" t="n">
        <v>0</v>
      </c>
      <c r="BF784" s="14" t="n">
        <v>0.518</v>
      </c>
      <c r="BG784" s="14" t="n">
        <v>0.18</v>
      </c>
      <c r="BH784" s="14" t="n">
        <v>1</v>
      </c>
      <c r="BI784" s="14" t="n">
        <v>0.505</v>
      </c>
      <c r="BJ784" s="14" t="n">
        <v>0.114</v>
      </c>
      <c r="BK784" s="14" t="n">
        <v>0.373</v>
      </c>
      <c r="BL784" s="14" t="n">
        <v>0.877</v>
      </c>
      <c r="BM784" s="14" t="n">
        <v>0</v>
      </c>
      <c r="BN784" s="14" t="n">
        <v>1</v>
      </c>
      <c r="BO784" s="14" t="n">
        <v>0</v>
      </c>
      <c r="BP784" s="14" t="n">
        <v>0.015</v>
      </c>
      <c r="BQ784" s="14" t="n">
        <v>0.068</v>
      </c>
      <c r="BR784" s="14" t="n">
        <v>0</v>
      </c>
      <c r="BS784" s="14" t="n">
        <v>0</v>
      </c>
      <c r="BT784" s="14" t="n">
        <v>0</v>
      </c>
      <c r="BU784" s="14" t="n">
        <v>0.022</v>
      </c>
      <c r="BV784" s="14" t="n">
        <v>0.102</v>
      </c>
      <c r="BW784" s="14" t="n">
        <v>0.18</v>
      </c>
      <c r="BX784" s="14" t="n">
        <v>0</v>
      </c>
      <c r="BY784" s="14" t="n">
        <v>11.787</v>
      </c>
      <c r="BZ784" s="14" t="n">
        <v>0</v>
      </c>
      <c r="CA784" s="14" t="n">
        <v>11.787</v>
      </c>
      <c r="CB784" s="14" t="n">
        <v>0</v>
      </c>
      <c r="CC784" s="14" t="n">
        <v>78.125</v>
      </c>
      <c r="CD784" s="14" t="n">
        <v>7.95</v>
      </c>
      <c r="CE784" s="14" t="n">
        <v>41.185</v>
      </c>
      <c r="CF784" s="14" t="n">
        <v>140.786</v>
      </c>
      <c r="CG784" s="14" t="n">
        <v>0.18</v>
      </c>
      <c r="CH784" s="14" t="n">
        <v>1</v>
      </c>
      <c r="CI784" s="14" t="n">
        <v>0</v>
      </c>
      <c r="CJ784" s="14" t="n">
        <v>0</v>
      </c>
      <c r="CK784" s="14" t="n">
        <v>0</v>
      </c>
      <c r="CL784" s="14" t="n">
        <v>0</v>
      </c>
      <c r="CM784" s="14" t="n">
        <v>0</v>
      </c>
      <c r="CN784" s="14" t="n">
        <v>0</v>
      </c>
      <c r="CO784" s="14" t="n">
        <v>0</v>
      </c>
      <c r="CP784" s="14" t="n">
        <v>1</v>
      </c>
      <c r="CQ784" s="14" t="n">
        <v>1.198</v>
      </c>
      <c r="CR784" s="14" t="n">
        <v>1</v>
      </c>
      <c r="CS784" s="14" t="n">
        <v>1.52</v>
      </c>
      <c r="CT784" s="14" t="n">
        <v>4.753</v>
      </c>
      <c r="CU784" s="14" t="n">
        <v>15.162</v>
      </c>
    </row>
    <row r="785">
      <c r="A785" s="14" t="inlineStr">
        <is>
          <t>TZA2022</t>
        </is>
      </c>
      <c r="B785" s="14" t="inlineStr">
        <is>
          <t>TZA</t>
        </is>
      </c>
      <c r="C785" s="14" t="inlineStr">
        <is>
          <t>TZA</t>
        </is>
      </c>
      <c r="D785" s="14" t="inlineStr">
        <is>
          <t>Tanzania</t>
        </is>
      </c>
      <c r="E785" s="14" t="n">
        <v>2022</v>
      </c>
      <c r="F785" s="14" t="n">
        <v>0.18</v>
      </c>
      <c r="G785" s="14" t="n">
        <v>1.911</v>
      </c>
      <c r="H785" s="14" t="n">
        <v>0.617</v>
      </c>
      <c r="I785" s="14" t="n">
        <v>0</v>
      </c>
      <c r="J785" s="14" t="n">
        <v>1.911</v>
      </c>
      <c r="K785" s="14" t="n">
        <v>0</v>
      </c>
      <c r="L785" s="14" t="n">
        <v>1</v>
      </c>
      <c r="M785" s="14" t="n">
        <v>3.146</v>
      </c>
      <c r="N785" s="14" t="n">
        <v>1.852</v>
      </c>
      <c r="O785" s="14" t="n">
        <v>0</v>
      </c>
      <c r="P785" s="14" t="n">
        <v>3.146</v>
      </c>
      <c r="Q785" s="14" t="n">
        <v>0</v>
      </c>
      <c r="R785" s="14" t="n">
        <v>1</v>
      </c>
      <c r="S785" s="14" t="n">
        <v>4.998</v>
      </c>
      <c r="T785" s="14" t="n">
        <v>3.704</v>
      </c>
      <c r="U785" s="14" t="n">
        <v>0.067</v>
      </c>
      <c r="V785" s="14" t="n">
        <v>5.898</v>
      </c>
      <c r="W785" s="14" t="n">
        <v>0.18</v>
      </c>
      <c r="X785" s="14" t="n">
        <v>1</v>
      </c>
      <c r="Y785" s="14" t="n">
        <v>2.259</v>
      </c>
      <c r="Z785" s="14" t="n">
        <v>0.166</v>
      </c>
      <c r="AA785" s="14" t="n">
        <v>13.738</v>
      </c>
      <c r="AB785" s="14" t="n">
        <v>15.997</v>
      </c>
      <c r="AC785" s="14" t="n">
        <v>0</v>
      </c>
      <c r="AD785" s="14" t="n">
        <v>1</v>
      </c>
      <c r="AE785" s="14" t="n">
        <v>2.876</v>
      </c>
      <c r="AF785" s="14" t="n">
        <v>0.389</v>
      </c>
      <c r="AG785" s="14" t="n">
        <v>13.121</v>
      </c>
      <c r="AH785" s="14" t="n">
        <v>15.997</v>
      </c>
      <c r="AI785" s="14" t="n">
        <v>0</v>
      </c>
      <c r="AJ785" s="14" t="n">
        <v>1</v>
      </c>
      <c r="AK785" s="14" t="n">
        <v>6.581</v>
      </c>
      <c r="AL785" s="14" t="n">
        <v>2.445</v>
      </c>
      <c r="AM785" s="14" t="n">
        <v>11.688</v>
      </c>
      <c r="AN785" s="14" t="n">
        <v>21.557</v>
      </c>
      <c r="AO785" s="14" t="n">
        <v>0.18</v>
      </c>
      <c r="AP785" s="14" t="n">
        <v>1</v>
      </c>
      <c r="AQ785" s="14" t="n">
        <v>0.861</v>
      </c>
      <c r="AR785" s="14" t="n">
        <v>0.123</v>
      </c>
      <c r="AS785" s="14" t="n">
        <v>0.267</v>
      </c>
      <c r="AT785" s="14" t="n">
        <v>1.128</v>
      </c>
      <c r="AU785" s="14" t="n">
        <v>0</v>
      </c>
      <c r="AV785" s="14" t="n">
        <v>1</v>
      </c>
      <c r="AW785" s="14" t="n">
        <v>0.986</v>
      </c>
      <c r="AX785" s="14" t="n">
        <v>0.123</v>
      </c>
      <c r="AY785" s="14" t="n">
        <v>0.091</v>
      </c>
      <c r="AZ785" s="14" t="n">
        <v>1.077</v>
      </c>
      <c r="BA785" s="14" t="n">
        <v>0</v>
      </c>
      <c r="BB785" s="14" t="n">
        <v>1</v>
      </c>
      <c r="BC785" s="14" t="n">
        <v>0.598</v>
      </c>
      <c r="BD785" s="14" t="n">
        <v>0.123</v>
      </c>
      <c r="BE785" s="14" t="n">
        <v>0.008</v>
      </c>
      <c r="BF785" s="14" t="n">
        <v>0.705</v>
      </c>
      <c r="BG785" s="14" t="n">
        <v>0.18</v>
      </c>
      <c r="BH785" s="14" t="n">
        <v>1</v>
      </c>
      <c r="BI785" s="14" t="n">
        <v>0.612</v>
      </c>
      <c r="BJ785" s="14" t="n">
        <v>0.123</v>
      </c>
      <c r="BK785" s="14" t="n">
        <v>0.438</v>
      </c>
      <c r="BL785" s="14" t="n">
        <v>1.05</v>
      </c>
      <c r="BM785" s="14" t="n">
        <v>0</v>
      </c>
      <c r="BN785" s="14" t="n">
        <v>1</v>
      </c>
      <c r="BO785" s="14" t="n">
        <v>0</v>
      </c>
      <c r="BP785" s="14" t="n">
        <v>0.015</v>
      </c>
      <c r="BQ785" s="14" t="n">
        <v>0.068</v>
      </c>
      <c r="BR785" s="14" t="n">
        <v>0</v>
      </c>
      <c r="BS785" s="14" t="n">
        <v>0</v>
      </c>
      <c r="BT785" s="14" t="n">
        <v>0</v>
      </c>
      <c r="BU785" s="14" t="n">
        <v>0.022</v>
      </c>
      <c r="BV785" s="14" t="n">
        <v>0.102</v>
      </c>
      <c r="BW785" s="14" t="n">
        <v>0.18</v>
      </c>
      <c r="BX785" s="14" t="n">
        <v>0</v>
      </c>
      <c r="BY785" s="14" t="n">
        <v>12.729</v>
      </c>
      <c r="BZ785" s="14" t="n">
        <v>0</v>
      </c>
      <c r="CA785" s="14" t="n">
        <v>12.729</v>
      </c>
      <c r="CB785" s="14" t="n">
        <v>0</v>
      </c>
      <c r="CC785" s="14" t="n">
        <v>97.90000000000001</v>
      </c>
      <c r="CD785" s="14" t="n">
        <v>7.95</v>
      </c>
      <c r="CE785" s="14" t="n">
        <v>75.864</v>
      </c>
      <c r="CF785" s="14" t="n">
        <v>205.042</v>
      </c>
      <c r="CG785" s="14" t="n">
        <v>0.18</v>
      </c>
      <c r="CH785" s="14" t="n">
        <v>1</v>
      </c>
      <c r="CI785" s="14" t="n">
        <v>0</v>
      </c>
      <c r="CJ785" s="14" t="n">
        <v>0</v>
      </c>
      <c r="CK785" s="14" t="n">
        <v>0</v>
      </c>
      <c r="CL785" s="14" t="n">
        <v>0</v>
      </c>
      <c r="CM785" s="14" t="n">
        <v>0</v>
      </c>
      <c r="CN785" s="14" t="n">
        <v>0</v>
      </c>
      <c r="CO785" s="14" t="n">
        <v>0</v>
      </c>
      <c r="CP785" s="14" t="n">
        <v>1</v>
      </c>
      <c r="CQ785" s="14" t="n">
        <v>1.294</v>
      </c>
      <c r="CR785" s="14" t="n">
        <v>1</v>
      </c>
      <c r="CS785" s="14" t="n">
        <v>1.642</v>
      </c>
      <c r="CT785" s="14" t="n">
        <v>10.485</v>
      </c>
      <c r="CU785" s="14" t="n">
        <v>31.326</v>
      </c>
    </row>
    <row r="786">
      <c r="A786" s="14" t="inlineStr">
        <is>
          <t>TZA2023</t>
        </is>
      </c>
      <c r="B786" s="14" t="inlineStr">
        <is>
          <t>TZA</t>
        </is>
      </c>
      <c r="C786" s="14" t="inlineStr">
        <is>
          <t>TZA</t>
        </is>
      </c>
      <c r="D786" s="14" t="inlineStr">
        <is>
          <t>Tanzania</t>
        </is>
      </c>
      <c r="E786" s="14" t="n">
        <v>2023</v>
      </c>
      <c r="F786" s="14" t="n">
        <v>0.18</v>
      </c>
      <c r="G786" s="14" t="n">
        <v>1.99</v>
      </c>
      <c r="H786" s="14" t="n">
        <v>0.643</v>
      </c>
      <c r="I786" s="14" t="n">
        <v>0</v>
      </c>
      <c r="J786" s="14" t="n">
        <v>1.99</v>
      </c>
      <c r="K786" s="14" t="n">
        <v>0</v>
      </c>
      <c r="L786" s="14" t="n">
        <v>1</v>
      </c>
      <c r="M786" s="14" t="n">
        <v>3.276</v>
      </c>
      <c r="N786" s="14" t="n">
        <v>1.928</v>
      </c>
      <c r="O786" s="14" t="n">
        <v>0</v>
      </c>
      <c r="P786" s="14" t="n">
        <v>3.276</v>
      </c>
      <c r="Q786" s="14" t="n">
        <v>0</v>
      </c>
      <c r="R786" s="14" t="n">
        <v>1</v>
      </c>
      <c r="S786" s="14" t="n">
        <v>5.205</v>
      </c>
      <c r="T786" s="14" t="n">
        <v>3.857</v>
      </c>
      <c r="U786" s="14" t="n">
        <v>0.104</v>
      </c>
      <c r="V786" s="14" t="n">
        <v>6.141</v>
      </c>
      <c r="W786" s="14" t="n">
        <v>0.18</v>
      </c>
      <c r="X786" s="14" t="n">
        <v>1</v>
      </c>
      <c r="Y786" s="14" t="n">
        <v>2.352</v>
      </c>
      <c r="Z786" s="14" t="n">
        <v>0.173</v>
      </c>
      <c r="AA786" s="14" t="n">
        <v>2.122</v>
      </c>
      <c r="AB786" s="14" t="n">
        <v>4.474</v>
      </c>
      <c r="AC786" s="14" t="n">
        <v>0</v>
      </c>
      <c r="AD786" s="14" t="n">
        <v>1</v>
      </c>
      <c r="AE786" s="14" t="n">
        <v>2.995</v>
      </c>
      <c r="AF786" s="14" t="n">
        <v>0.405</v>
      </c>
      <c r="AG786" s="14" t="n">
        <v>4.815</v>
      </c>
      <c r="AH786" s="14" t="n">
        <v>7.81</v>
      </c>
      <c r="AI786" s="14" t="n">
        <v>0</v>
      </c>
      <c r="AJ786" s="14" t="n">
        <v>1</v>
      </c>
      <c r="AK786" s="14" t="n">
        <v>6.852</v>
      </c>
      <c r="AL786" s="14" t="n">
        <v>2.546</v>
      </c>
      <c r="AM786" s="14" t="n">
        <v>4.256</v>
      </c>
      <c r="AN786" s="14" t="n">
        <v>13.107</v>
      </c>
      <c r="AO786" s="14" t="n">
        <v>0.18</v>
      </c>
      <c r="AP786" s="14" t="n">
        <v>1</v>
      </c>
      <c r="AQ786" s="14" t="n">
        <v>0.76</v>
      </c>
      <c r="AR786" s="14" t="n">
        <v>0.129</v>
      </c>
      <c r="AS786" s="14" t="n">
        <v>0.503</v>
      </c>
      <c r="AT786" s="14" t="n">
        <v>1.264</v>
      </c>
      <c r="AU786" s="14" t="n">
        <v>0</v>
      </c>
      <c r="AV786" s="14" t="n">
        <v>1</v>
      </c>
      <c r="AW786" s="14" t="n">
        <v>0.8110000000000001</v>
      </c>
      <c r="AX786" s="14" t="n">
        <v>0.129</v>
      </c>
      <c r="AY786" s="14" t="n">
        <v>0.531</v>
      </c>
      <c r="AZ786" s="14" t="n">
        <v>1.342</v>
      </c>
      <c r="BA786" s="14" t="n">
        <v>0</v>
      </c>
      <c r="BB786" s="14" t="n">
        <v>1</v>
      </c>
      <c r="BC786" s="14" t="n">
        <v>0.535</v>
      </c>
      <c r="BD786" s="14" t="n">
        <v>0.129</v>
      </c>
      <c r="BE786" s="14" t="n">
        <v>0.011</v>
      </c>
      <c r="BF786" s="14" t="n">
        <v>0.631</v>
      </c>
      <c r="BG786" s="14" t="n">
        <v>0.18</v>
      </c>
      <c r="BH786" s="14" t="n">
        <v>1</v>
      </c>
      <c r="BI786" s="14" t="n">
        <v>0.579</v>
      </c>
      <c r="BJ786" s="14" t="n">
        <v>0.129</v>
      </c>
      <c r="BK786" s="14" t="n">
        <v>0.754</v>
      </c>
      <c r="BL786" s="14" t="n">
        <v>1.334</v>
      </c>
      <c r="BM786" s="14" t="n">
        <v>0</v>
      </c>
      <c r="BN786" s="14" t="n">
        <v>1</v>
      </c>
      <c r="BO786" s="14" t="n">
        <v>0</v>
      </c>
      <c r="BP786" s="14" t="n">
        <v>0.014</v>
      </c>
      <c r="BQ786" s="14" t="n">
        <v>0.065</v>
      </c>
      <c r="BR786" s="14" t="n">
        <v>0</v>
      </c>
      <c r="BS786" s="14" t="n">
        <v>0</v>
      </c>
      <c r="BT786" s="14" t="n">
        <v>0</v>
      </c>
      <c r="BU786" s="14" t="n">
        <v>0.022</v>
      </c>
      <c r="BV786" s="14" t="n">
        <v>0.098</v>
      </c>
      <c r="BW786" s="14" t="n">
        <v>0.18</v>
      </c>
      <c r="BX786" s="14" t="n">
        <v>0</v>
      </c>
      <c r="BY786" s="14" t="n">
        <v>13.254</v>
      </c>
      <c r="BZ786" s="14" t="n">
        <v>0</v>
      </c>
      <c r="CA786" s="14" t="n">
        <v>13.254</v>
      </c>
      <c r="CB786" s="14" t="n">
        <v>0</v>
      </c>
      <c r="CC786" s="14" t="n">
        <v>83.248</v>
      </c>
      <c r="CD786" s="14" t="n">
        <v>7.95</v>
      </c>
      <c r="CE786" s="14" t="n">
        <v>85.849</v>
      </c>
      <c r="CF786" s="14" t="n">
        <v>199.534</v>
      </c>
      <c r="CG786" s="14" t="n">
        <v>0.18</v>
      </c>
      <c r="CH786" s="14" t="n">
        <v>1</v>
      </c>
      <c r="CI786" s="14" t="n">
        <v>0</v>
      </c>
      <c r="CJ786" s="14" t="n">
        <v>0</v>
      </c>
      <c r="CK786" s="14" t="n">
        <v>0</v>
      </c>
      <c r="CL786" s="14" t="n">
        <v>0</v>
      </c>
      <c r="CM786" s="14" t="n">
        <v>0</v>
      </c>
      <c r="CN786" s="14" t="n">
        <v>0</v>
      </c>
      <c r="CO786" s="14" t="n">
        <v>0</v>
      </c>
      <c r="CP786" s="14" t="n">
        <v>1</v>
      </c>
      <c r="CQ786" s="14" t="n">
        <v>1.348</v>
      </c>
      <c r="CR786" s="14" t="n">
        <v>1</v>
      </c>
      <c r="CS786" s="14" t="n">
        <v>1.71</v>
      </c>
      <c r="CT786" s="14" t="n">
        <v>4.861</v>
      </c>
      <c r="CU786" s="14" t="n">
        <v>11.622</v>
      </c>
    </row>
    <row r="787">
      <c r="A787" s="14" t="inlineStr">
        <is>
          <t>TZA2024</t>
        </is>
      </c>
      <c r="B787" s="14" t="inlineStr">
        <is>
          <t>TZA</t>
        </is>
      </c>
      <c r="C787" s="14" t="inlineStr">
        <is>
          <t>TZA</t>
        </is>
      </c>
      <c r="D787" s="14" t="inlineStr">
        <is>
          <t>Tanzania</t>
        </is>
      </c>
      <c r="E787" s="14" t="n">
        <v>2024</v>
      </c>
      <c r="F787" s="14" t="n">
        <v>0.18</v>
      </c>
      <c r="G787" s="14" t="n">
        <v>2.049</v>
      </c>
      <c r="H787" s="14" t="n">
        <v>0.662</v>
      </c>
      <c r="I787" s="14" t="n">
        <v>0</v>
      </c>
      <c r="J787" s="14" t="n">
        <v>2.049</v>
      </c>
      <c r="K787" s="14" t="n">
        <v>0</v>
      </c>
      <c r="L787" s="14" t="n">
        <v>1</v>
      </c>
      <c r="M787" s="14" t="n">
        <v>3.373</v>
      </c>
      <c r="N787" s="14" t="n">
        <v>1.985</v>
      </c>
      <c r="O787" s="14" t="n">
        <v>0</v>
      </c>
      <c r="P787" s="14" t="n">
        <v>3.373</v>
      </c>
      <c r="Q787" s="14" t="n">
        <v>0</v>
      </c>
      <c r="R787" s="14" t="n">
        <v>1</v>
      </c>
      <c r="S787" s="14" t="n">
        <v>5.358</v>
      </c>
      <c r="T787" s="14" t="n">
        <v>3.971</v>
      </c>
      <c r="U787" s="14" t="n">
        <v>0.131</v>
      </c>
      <c r="V787" s="14" t="n">
        <v>6.323</v>
      </c>
      <c r="W787" s="14" t="n">
        <v>0.18</v>
      </c>
      <c r="X787" s="14" t="n">
        <v>1</v>
      </c>
      <c r="Y787" s="14" t="n">
        <v>2.422</v>
      </c>
      <c r="Z787" s="14" t="n">
        <v>0.178</v>
      </c>
      <c r="AA787" s="14" t="n">
        <v>2.184</v>
      </c>
      <c r="AB787" s="14" t="n">
        <v>4.606</v>
      </c>
      <c r="AC787" s="14" t="n">
        <v>0</v>
      </c>
      <c r="AD787" s="14" t="n">
        <v>1</v>
      </c>
      <c r="AE787" s="14" t="n">
        <v>3.084</v>
      </c>
      <c r="AF787" s="14" t="n">
        <v>0.417</v>
      </c>
      <c r="AG787" s="14" t="n">
        <v>4.957</v>
      </c>
      <c r="AH787" s="14" t="n">
        <v>8.041</v>
      </c>
      <c r="AI787" s="14" t="n">
        <v>0</v>
      </c>
      <c r="AJ787" s="14" t="n">
        <v>1</v>
      </c>
      <c r="AK787" s="14" t="n">
        <v>7.054</v>
      </c>
      <c r="AL787" s="14" t="n">
        <v>2.621</v>
      </c>
      <c r="AM787" s="14" t="n">
        <v>4.662</v>
      </c>
      <c r="AN787" s="14" t="n">
        <v>13.494</v>
      </c>
      <c r="AO787" s="14" t="n">
        <v>0.18</v>
      </c>
      <c r="AP787" s="14" t="n">
        <v>1</v>
      </c>
      <c r="AQ787" s="14" t="n">
        <v>0.724</v>
      </c>
      <c r="AR787" s="14" t="n">
        <v>0.132</v>
      </c>
      <c r="AS787" s="14" t="n">
        <v>0.494</v>
      </c>
      <c r="AT787" s="14" t="n">
        <v>1.219</v>
      </c>
      <c r="AU787" s="14" t="n">
        <v>0</v>
      </c>
      <c r="AV787" s="14" t="n">
        <v>1</v>
      </c>
      <c r="AW787" s="14" t="n">
        <v>0.75</v>
      </c>
      <c r="AX787" s="14" t="n">
        <v>0.132</v>
      </c>
      <c r="AY787" s="14" t="n">
        <v>0.454</v>
      </c>
      <c r="AZ787" s="14" t="n">
        <v>1.204</v>
      </c>
      <c r="BA787" s="14" t="n">
        <v>0</v>
      </c>
      <c r="BB787" s="14" t="n">
        <v>1</v>
      </c>
      <c r="BC787" s="14" t="n">
        <v>0.513</v>
      </c>
      <c r="BD787" s="14" t="n">
        <v>0.132</v>
      </c>
      <c r="BE787" s="14" t="n">
        <v>0.013</v>
      </c>
      <c r="BF787" s="14" t="n">
        <v>0.605</v>
      </c>
      <c r="BG787" s="14" t="n">
        <v>0.18</v>
      </c>
      <c r="BH787" s="14" t="n">
        <v>1</v>
      </c>
      <c r="BI787" s="14" t="n">
        <v>0.591</v>
      </c>
      <c r="BJ787" s="14" t="n">
        <v>0.132</v>
      </c>
      <c r="BK787" s="14" t="n">
        <v>0.575</v>
      </c>
      <c r="BL787" s="14" t="n">
        <v>1.166</v>
      </c>
      <c r="BM787" s="14" t="n">
        <v>0</v>
      </c>
      <c r="BN787" s="14" t="n">
        <v>1</v>
      </c>
      <c r="BO787" s="14" t="n">
        <v>0</v>
      </c>
      <c r="BP787" s="14" t="n">
        <v>0.013</v>
      </c>
      <c r="BQ787" s="14" t="n">
        <v>0.06</v>
      </c>
      <c r="BR787" s="14" t="n">
        <v>0</v>
      </c>
      <c r="BS787" s="14" t="n">
        <v>0</v>
      </c>
      <c r="BT787" s="14" t="n">
        <v>0</v>
      </c>
      <c r="BU787" s="14" t="n">
        <v>0.02</v>
      </c>
      <c r="BV787" s="14" t="n">
        <v>0.09</v>
      </c>
      <c r="BW787" s="14" t="n">
        <v>0.18</v>
      </c>
      <c r="BX787" s="14" t="n">
        <v>0</v>
      </c>
      <c r="BY787" s="14" t="n">
        <v>13.646</v>
      </c>
      <c r="BZ787" s="14" t="n">
        <v>0</v>
      </c>
      <c r="CA787" s="14" t="n">
        <v>13.646</v>
      </c>
      <c r="CB787" s="14" t="n">
        <v>0</v>
      </c>
      <c r="CC787" s="14" t="n">
        <v>82.58799999999999</v>
      </c>
      <c r="CD787" s="14" t="n">
        <v>7.95</v>
      </c>
      <c r="CE787" s="14" t="n">
        <v>79.34099999999999</v>
      </c>
      <c r="CF787" s="14" t="n">
        <v>191.076</v>
      </c>
      <c r="CG787" s="14" t="n">
        <v>0.18</v>
      </c>
      <c r="CH787" s="14" t="n">
        <v>1</v>
      </c>
      <c r="CI787" s="14" t="n">
        <v>0</v>
      </c>
      <c r="CJ787" s="14" t="n">
        <v>0</v>
      </c>
      <c r="CK787" s="14" t="n">
        <v>0</v>
      </c>
      <c r="CL787" s="14" t="n">
        <v>0</v>
      </c>
      <c r="CM787" s="14" t="n">
        <v>0</v>
      </c>
      <c r="CN787" s="14" t="n">
        <v>0</v>
      </c>
      <c r="CO787" s="14" t="n">
        <v>0</v>
      </c>
      <c r="CP787" s="14" t="n">
        <v>1</v>
      </c>
      <c r="CQ787" s="14" t="n">
        <v>1.387</v>
      </c>
      <c r="CR787" s="14" t="n">
        <v>1</v>
      </c>
      <c r="CS787" s="14" t="n">
        <v>1.76</v>
      </c>
      <c r="CT787" s="14" t="n">
        <v>4.251</v>
      </c>
      <c r="CU787" s="14" t="n">
        <v>10.168</v>
      </c>
    </row>
    <row r="788">
      <c r="A788" s="14" t="inlineStr">
        <is>
          <t>THA2021</t>
        </is>
      </c>
      <c r="B788" s="14" t="inlineStr">
        <is>
          <t>THA</t>
        </is>
      </c>
      <c r="C788" s="14" t="inlineStr">
        <is>
          <t>THA</t>
        </is>
      </c>
      <c r="D788" s="14" t="inlineStr">
        <is>
          <t>Thailand</t>
        </is>
      </c>
      <c r="E788" s="14" t="n">
        <v>2021</v>
      </c>
      <c r="F788" s="14" t="n">
        <v>0.07000000000000001</v>
      </c>
      <c r="G788" s="14" t="n">
        <v>6.669</v>
      </c>
      <c r="H788" s="14" t="n">
        <v>1.143</v>
      </c>
      <c r="I788" s="14" t="n">
        <v>-0.86</v>
      </c>
      <c r="J788" s="14" t="n">
        <v>5.809</v>
      </c>
      <c r="K788" s="14" t="n">
        <v>0</v>
      </c>
      <c r="L788" s="14" t="n">
        <v>1</v>
      </c>
      <c r="M788" s="14" t="n">
        <v>7.964</v>
      </c>
      <c r="N788" s="14" t="n">
        <v>3.43</v>
      </c>
      <c r="O788" s="14" t="n">
        <v>-1.86</v>
      </c>
      <c r="P788" s="14" t="n">
        <v>6.104</v>
      </c>
      <c r="Q788" s="14" t="n">
        <v>0</v>
      </c>
      <c r="R788" s="14" t="n">
        <v>1</v>
      </c>
      <c r="S788" s="14" t="n">
        <v>10.464</v>
      </c>
      <c r="T788" s="14" t="n">
        <v>6.86</v>
      </c>
      <c r="U788" s="14" t="n">
        <v>-1.86</v>
      </c>
      <c r="V788" s="14" t="n">
        <v>9.206</v>
      </c>
      <c r="W788" s="14" t="n">
        <v>0.07000000000000001</v>
      </c>
      <c r="X788" s="14" t="n">
        <v>1</v>
      </c>
      <c r="Y788" s="14" t="n">
        <v>10.907</v>
      </c>
      <c r="Z788" s="14" t="n">
        <v>0.728</v>
      </c>
      <c r="AA788" s="14" t="n">
        <v>0</v>
      </c>
      <c r="AB788" s="14" t="n">
        <v>10.907</v>
      </c>
      <c r="AC788" s="14" t="n">
        <v>0</v>
      </c>
      <c r="AD788" s="14" t="n">
        <v>1</v>
      </c>
      <c r="AE788" s="14" t="n">
        <v>11.676</v>
      </c>
      <c r="AF788" s="14" t="n">
        <v>1.449</v>
      </c>
      <c r="AG788" s="14" t="n">
        <v>0</v>
      </c>
      <c r="AH788" s="14" t="n">
        <v>11.676</v>
      </c>
      <c r="AI788" s="14" t="n">
        <v>0</v>
      </c>
      <c r="AJ788" s="14" t="n">
        <v>1</v>
      </c>
      <c r="AK788" s="14" t="n">
        <v>14.754</v>
      </c>
      <c r="AL788" s="14" t="n">
        <v>7.241</v>
      </c>
      <c r="AM788" s="14" t="n">
        <v>-6.208</v>
      </c>
      <c r="AN788" s="14" t="n">
        <v>9.144</v>
      </c>
      <c r="AO788" s="14" t="n">
        <v>0</v>
      </c>
      <c r="AP788" s="14" t="n">
        <v>0</v>
      </c>
      <c r="AQ788" s="14" t="n">
        <v>0.621</v>
      </c>
      <c r="AR788" s="14" t="n">
        <v>0.114</v>
      </c>
      <c r="AS788" s="14" t="n">
        <v>0.21</v>
      </c>
      <c r="AT788" s="14" t="n">
        <v>0.889</v>
      </c>
      <c r="AU788" s="14" t="n">
        <v>0.07000000000000001</v>
      </c>
      <c r="AV788" s="14" t="n">
        <v>1</v>
      </c>
      <c r="AW788" s="14" t="n">
        <v>0.593</v>
      </c>
      <c r="AX788" s="14" t="n">
        <v>0.114</v>
      </c>
      <c r="AY788" s="14" t="n">
        <v>0.213</v>
      </c>
      <c r="AZ788" s="14" t="n">
        <v>0.862</v>
      </c>
      <c r="BA788" s="14" t="n">
        <v>0.07000000000000001</v>
      </c>
      <c r="BB788" s="14" t="n">
        <v>1</v>
      </c>
      <c r="BC788" s="14" t="n">
        <v>0.421</v>
      </c>
      <c r="BD788" s="14" t="n">
        <v>0.109</v>
      </c>
      <c r="BE788" s="14" t="n">
        <v>-0.123</v>
      </c>
      <c r="BF788" s="14" t="n">
        <v>0.319</v>
      </c>
      <c r="BG788" s="14" t="n">
        <v>0</v>
      </c>
      <c r="BH788" s="14" t="n">
        <v>1</v>
      </c>
      <c r="BI788" s="14" t="n">
        <v>0.5600000000000001</v>
      </c>
      <c r="BJ788" s="14" t="n">
        <v>0.114</v>
      </c>
      <c r="BK788" s="14" t="n">
        <v>-0.109</v>
      </c>
      <c r="BL788" s="14" t="n">
        <v>0.482</v>
      </c>
      <c r="BM788" s="14" t="n">
        <v>0.07000000000000001</v>
      </c>
      <c r="BN788" s="14" t="n">
        <v>1</v>
      </c>
      <c r="BO788" s="14" t="n">
        <v>0</v>
      </c>
      <c r="BP788" s="14" t="n">
        <v>0</v>
      </c>
      <c r="BQ788" s="14" t="n">
        <v>0.094</v>
      </c>
      <c r="BR788" s="14" t="n">
        <v>0</v>
      </c>
      <c r="BS788" s="14" t="n">
        <v>1</v>
      </c>
      <c r="BT788" s="14" t="n">
        <v>0</v>
      </c>
      <c r="BU788" s="14" t="n">
        <v>0</v>
      </c>
      <c r="BV788" s="14" t="n">
        <v>0.118</v>
      </c>
      <c r="BW788" s="14" t="n">
        <v>0.07000000000000001</v>
      </c>
      <c r="BX788" s="14" t="n">
        <v>0.833</v>
      </c>
      <c r="BY788" s="14" t="n">
        <v>11.787</v>
      </c>
      <c r="BZ788" s="14" t="n">
        <v>0</v>
      </c>
      <c r="CA788" s="14" t="n">
        <v>11.787</v>
      </c>
      <c r="CB788" s="14" t="n">
        <v>0</v>
      </c>
      <c r="CC788" s="14" t="n">
        <v>81.69499999999999</v>
      </c>
      <c r="CD788" s="14" t="n">
        <v>7.95</v>
      </c>
      <c r="CE788" s="14" t="n">
        <v>37.903</v>
      </c>
      <c r="CF788" s="14" t="n">
        <v>127.971</v>
      </c>
      <c r="CG788" s="14" t="n">
        <v>0.07000000000000001</v>
      </c>
      <c r="CH788" s="14" t="n">
        <v>1</v>
      </c>
      <c r="CI788" s="14" t="n">
        <v>0</v>
      </c>
      <c r="CJ788" s="14" t="n">
        <v>0</v>
      </c>
      <c r="CK788" s="14" t="n">
        <v>0</v>
      </c>
      <c r="CL788" s="14" t="n">
        <v>0</v>
      </c>
      <c r="CM788" s="14" t="n">
        <v>0</v>
      </c>
      <c r="CN788" s="14" t="n">
        <v>0</v>
      </c>
      <c r="CO788" s="14" t="n">
        <v>0</v>
      </c>
      <c r="CP788" s="14" t="n">
        <v>0</v>
      </c>
      <c r="CQ788" s="14" t="n">
        <v>1.198</v>
      </c>
      <c r="CR788" s="14" t="n">
        <v>0.654</v>
      </c>
      <c r="CS788" s="14" t="n">
        <v>7.139</v>
      </c>
      <c r="CT788" s="14" t="n">
        <v>3.604</v>
      </c>
      <c r="CU788" s="14" t="n">
        <v>20.842</v>
      </c>
    </row>
    <row r="789">
      <c r="A789" s="14" t="inlineStr">
        <is>
          <t>THA2022</t>
        </is>
      </c>
      <c r="B789" s="14" t="inlineStr">
        <is>
          <t>THA</t>
        </is>
      </c>
      <c r="C789" s="14" t="inlineStr">
        <is>
          <t>THA</t>
        </is>
      </c>
      <c r="D789" s="14" t="inlineStr">
        <is>
          <t>Thailand</t>
        </is>
      </c>
      <c r="E789" s="14" t="n">
        <v>2022</v>
      </c>
      <c r="F789" s="14" t="n">
        <v>0.07000000000000001</v>
      </c>
      <c r="G789" s="14" t="n">
        <v>9.582000000000001</v>
      </c>
      <c r="H789" s="14" t="n">
        <v>1.12</v>
      </c>
      <c r="I789" s="14" t="n">
        <v>-0.6889999999999999</v>
      </c>
      <c r="J789" s="14" t="n">
        <v>8.893000000000001</v>
      </c>
      <c r="K789" s="14" t="n">
        <v>0</v>
      </c>
      <c r="L789" s="14" t="n">
        <v>1</v>
      </c>
      <c r="M789" s="14" t="n">
        <v>8.545999999999999</v>
      </c>
      <c r="N789" s="14" t="n">
        <v>3.359</v>
      </c>
      <c r="O789" s="14" t="n">
        <v>-1.769</v>
      </c>
      <c r="P789" s="14" t="n">
        <v>6.777</v>
      </c>
      <c r="Q789" s="14" t="n">
        <v>0</v>
      </c>
      <c r="R789" s="14" t="n">
        <v>1</v>
      </c>
      <c r="S789" s="14" t="n">
        <v>13.105</v>
      </c>
      <c r="T789" s="14" t="n">
        <v>6.718</v>
      </c>
      <c r="U789" s="14" t="n">
        <v>-1.71</v>
      </c>
      <c r="V789" s="14" t="n">
        <v>12.13</v>
      </c>
      <c r="W789" s="14" t="n">
        <v>0.07000000000000001</v>
      </c>
      <c r="X789" s="14" t="n">
        <v>1</v>
      </c>
      <c r="Y789" s="14" t="n">
        <v>17.559</v>
      </c>
      <c r="Z789" s="14" t="n">
        <v>1.172</v>
      </c>
      <c r="AA789" s="14" t="n">
        <v>-3.802</v>
      </c>
      <c r="AB789" s="14" t="n">
        <v>13.757</v>
      </c>
      <c r="AC789" s="14" t="n">
        <v>0</v>
      </c>
      <c r="AD789" s="14" t="n">
        <v>1</v>
      </c>
      <c r="AE789" s="14" t="n">
        <v>18.419</v>
      </c>
      <c r="AF789" s="14" t="n">
        <v>2.286</v>
      </c>
      <c r="AG789" s="14" t="n">
        <v>-3.802</v>
      </c>
      <c r="AH789" s="14" t="n">
        <v>14.617</v>
      </c>
      <c r="AI789" s="14" t="n">
        <v>0</v>
      </c>
      <c r="AJ789" s="14" t="n">
        <v>1</v>
      </c>
      <c r="AK789" s="14" t="n">
        <v>21.86</v>
      </c>
      <c r="AL789" s="14" t="n">
        <v>10.439</v>
      </c>
      <c r="AM789" s="14" t="n">
        <v>-13.276</v>
      </c>
      <c r="AN789" s="14" t="n">
        <v>9.185</v>
      </c>
      <c r="AO789" s="14" t="n">
        <v>0</v>
      </c>
      <c r="AP789" s="14" t="n">
        <v>0</v>
      </c>
      <c r="AQ789" s="14" t="n">
        <v>0.847</v>
      </c>
      <c r="AR789" s="14" t="n">
        <v>0.123</v>
      </c>
      <c r="AS789" s="14" t="n">
        <v>0.156</v>
      </c>
      <c r="AT789" s="14" t="n">
        <v>1.073</v>
      </c>
      <c r="AU789" s="14" t="n">
        <v>0.07000000000000001</v>
      </c>
      <c r="AV789" s="14" t="n">
        <v>1</v>
      </c>
      <c r="AW789" s="14" t="n">
        <v>0.947</v>
      </c>
      <c r="AX789" s="14" t="n">
        <v>0.123</v>
      </c>
      <c r="AY789" s="14" t="n">
        <v>-0.034</v>
      </c>
      <c r="AZ789" s="14" t="n">
        <v>0.977</v>
      </c>
      <c r="BA789" s="14" t="n">
        <v>0.07000000000000001</v>
      </c>
      <c r="BB789" s="14" t="n">
        <v>1</v>
      </c>
      <c r="BC789" s="14" t="n">
        <v>0.473</v>
      </c>
      <c r="BD789" s="14" t="n">
        <v>0.098</v>
      </c>
      <c r="BE789" s="14" t="n">
        <v>-0.155</v>
      </c>
      <c r="BF789" s="14" t="n">
        <v>0.341</v>
      </c>
      <c r="BG789" s="14" t="n">
        <v>0</v>
      </c>
      <c r="BH789" s="14" t="n">
        <v>1</v>
      </c>
      <c r="BI789" s="14" t="n">
        <v>0.6889999999999999</v>
      </c>
      <c r="BJ789" s="14" t="n">
        <v>0.123</v>
      </c>
      <c r="BK789" s="14" t="n">
        <v>0.066</v>
      </c>
      <c r="BL789" s="14" t="n">
        <v>0.8080000000000001</v>
      </c>
      <c r="BM789" s="14" t="n">
        <v>0.07000000000000001</v>
      </c>
      <c r="BN789" s="14" t="n">
        <v>1</v>
      </c>
      <c r="BO789" s="14" t="n">
        <v>0</v>
      </c>
      <c r="BP789" s="14" t="n">
        <v>-0.034</v>
      </c>
      <c r="BQ789" s="14" t="n">
        <v>0.099</v>
      </c>
      <c r="BR789" s="14" t="n">
        <v>0</v>
      </c>
      <c r="BS789" s="14" t="n">
        <v>1</v>
      </c>
      <c r="BT789" s="14" t="n">
        <v>0</v>
      </c>
      <c r="BU789" s="14" t="n">
        <v>-0.034</v>
      </c>
      <c r="BV789" s="14" t="n">
        <v>0.121</v>
      </c>
      <c r="BW789" s="14" t="n">
        <v>0.07000000000000001</v>
      </c>
      <c r="BX789" s="14" t="n">
        <v>0.833</v>
      </c>
      <c r="BY789" s="14" t="n">
        <v>12.729</v>
      </c>
      <c r="BZ789" s="14" t="n">
        <v>0</v>
      </c>
      <c r="CA789" s="14" t="n">
        <v>12.729</v>
      </c>
      <c r="CB789" s="14" t="n">
        <v>0</v>
      </c>
      <c r="CC789" s="14" t="n">
        <v>102.477</v>
      </c>
      <c r="CD789" s="14" t="n">
        <v>7.95</v>
      </c>
      <c r="CE789" s="14" t="n">
        <v>37.759</v>
      </c>
      <c r="CF789" s="14" t="n">
        <v>149.279</v>
      </c>
      <c r="CG789" s="14" t="n">
        <v>0.07000000000000001</v>
      </c>
      <c r="CH789" s="14" t="n">
        <v>1</v>
      </c>
      <c r="CI789" s="14" t="n">
        <v>0</v>
      </c>
      <c r="CJ789" s="14" t="n">
        <v>0</v>
      </c>
      <c r="CK789" s="14" t="n">
        <v>0</v>
      </c>
      <c r="CL789" s="14" t="n">
        <v>0</v>
      </c>
      <c r="CM789" s="14" t="n">
        <v>0</v>
      </c>
      <c r="CN789" s="14" t="n">
        <v>0</v>
      </c>
      <c r="CO789" s="14" t="n">
        <v>0</v>
      </c>
      <c r="CP789" s="14" t="n">
        <v>0.186</v>
      </c>
      <c r="CQ789" s="14" t="n">
        <v>1.294</v>
      </c>
      <c r="CR789" s="14" t="n">
        <v>0.606</v>
      </c>
      <c r="CS789" s="14" t="n">
        <v>7.71</v>
      </c>
      <c r="CT789" s="14" t="n">
        <v>7.554</v>
      </c>
      <c r="CU789" s="14" t="n">
        <v>37.311</v>
      </c>
    </row>
    <row r="790">
      <c r="A790" s="14" t="inlineStr">
        <is>
          <t>THA2023</t>
        </is>
      </c>
      <c r="B790" s="14" t="inlineStr">
        <is>
          <t>THA</t>
        </is>
      </c>
      <c r="C790" s="14" t="inlineStr">
        <is>
          <t>THA</t>
        </is>
      </c>
      <c r="D790" s="14" t="inlineStr">
        <is>
          <t>Thailand</t>
        </is>
      </c>
      <c r="E790" s="14" t="n">
        <v>2023</v>
      </c>
      <c r="F790" s="14" t="n">
        <v>0.07000000000000001</v>
      </c>
      <c r="G790" s="14" t="n">
        <v>7.144</v>
      </c>
      <c r="H790" s="14" t="n">
        <v>1.152</v>
      </c>
      <c r="I790" s="14" t="n">
        <v>0.5600000000000001</v>
      </c>
      <c r="J790" s="14" t="n">
        <v>7.704</v>
      </c>
      <c r="K790" s="14" t="n">
        <v>0</v>
      </c>
      <c r="L790" s="14" t="n">
        <v>1</v>
      </c>
      <c r="M790" s="14" t="n">
        <v>6.926</v>
      </c>
      <c r="N790" s="14" t="n">
        <v>3.455</v>
      </c>
      <c r="O790" s="14" t="n">
        <v>-0.5649999999999999</v>
      </c>
      <c r="P790" s="14" t="n">
        <v>6.362</v>
      </c>
      <c r="Q790" s="14" t="n">
        <v>0</v>
      </c>
      <c r="R790" s="14" t="n">
        <v>1</v>
      </c>
      <c r="S790" s="14" t="n">
        <v>10.742</v>
      </c>
      <c r="T790" s="14" t="n">
        <v>6.911</v>
      </c>
      <c r="U790" s="14" t="n">
        <v>-0.486</v>
      </c>
      <c r="V790" s="14" t="n">
        <v>10.89</v>
      </c>
      <c r="W790" s="14" t="n">
        <v>0.07000000000000001</v>
      </c>
      <c r="X790" s="14" t="n">
        <v>1</v>
      </c>
      <c r="Y790" s="14" t="n">
        <v>11.311</v>
      </c>
      <c r="Z790" s="14" t="n">
        <v>0.755</v>
      </c>
      <c r="AA790" s="14" t="n">
        <v>-0.851</v>
      </c>
      <c r="AB790" s="14" t="n">
        <v>10.459</v>
      </c>
      <c r="AC790" s="14" t="n">
        <v>0</v>
      </c>
      <c r="AD790" s="14" t="n">
        <v>1</v>
      </c>
      <c r="AE790" s="14" t="n">
        <v>12.246</v>
      </c>
      <c r="AF790" s="14" t="n">
        <v>1.52</v>
      </c>
      <c r="AG790" s="14" t="n">
        <v>-0.851</v>
      </c>
      <c r="AH790" s="14" t="n">
        <v>11.395</v>
      </c>
      <c r="AI790" s="14" t="n">
        <v>0</v>
      </c>
      <c r="AJ790" s="14" t="n">
        <v>1</v>
      </c>
      <c r="AK790" s="14" t="n">
        <v>15.99</v>
      </c>
      <c r="AL790" s="14" t="n">
        <v>7.921</v>
      </c>
      <c r="AM790" s="14" t="n">
        <v>-6.148</v>
      </c>
      <c r="AN790" s="14" t="n">
        <v>10.531</v>
      </c>
      <c r="AO790" s="14" t="n">
        <v>0</v>
      </c>
      <c r="AP790" s="14" t="n">
        <v>0</v>
      </c>
      <c r="AQ790" s="14" t="n">
        <v>0.749</v>
      </c>
      <c r="AR790" s="14" t="n">
        <v>0.129</v>
      </c>
      <c r="AS790" s="14" t="n">
        <v>0.23</v>
      </c>
      <c r="AT790" s="14" t="n">
        <v>1.047</v>
      </c>
      <c r="AU790" s="14" t="n">
        <v>0.07000000000000001</v>
      </c>
      <c r="AV790" s="14" t="n">
        <v>1</v>
      </c>
      <c r="AW790" s="14" t="n">
        <v>0.783</v>
      </c>
      <c r="AX790" s="14" t="n">
        <v>0.129</v>
      </c>
      <c r="AY790" s="14" t="n">
        <v>0.107</v>
      </c>
      <c r="AZ790" s="14" t="n">
        <v>0.952</v>
      </c>
      <c r="BA790" s="14" t="n">
        <v>0.07000000000000001</v>
      </c>
      <c r="BB790" s="14" t="n">
        <v>1</v>
      </c>
      <c r="BC790" s="14" t="n">
        <v>0.41</v>
      </c>
      <c r="BD790" s="14" t="n">
        <v>0.098</v>
      </c>
      <c r="BE790" s="14" t="n">
        <v>-0.037</v>
      </c>
      <c r="BF790" s="14" t="n">
        <v>0.399</v>
      </c>
      <c r="BG790" s="14" t="n">
        <v>0</v>
      </c>
      <c r="BH790" s="14" t="n">
        <v>1</v>
      </c>
      <c r="BI790" s="14" t="n">
        <v>0.64</v>
      </c>
      <c r="BJ790" s="14" t="n">
        <v>0.129</v>
      </c>
      <c r="BK790" s="14" t="n">
        <v>-0.012</v>
      </c>
      <c r="BL790" s="14" t="n">
        <v>0.671</v>
      </c>
      <c r="BM790" s="14" t="n">
        <v>0.07000000000000001</v>
      </c>
      <c r="BN790" s="14" t="n">
        <v>1</v>
      </c>
      <c r="BO790" s="14" t="n">
        <v>0</v>
      </c>
      <c r="BP790" s="14" t="n">
        <v>0</v>
      </c>
      <c r="BQ790" s="14" t="n">
        <v>0.116</v>
      </c>
      <c r="BR790" s="14" t="n">
        <v>0</v>
      </c>
      <c r="BS790" s="14" t="n">
        <v>1</v>
      </c>
      <c r="BT790" s="14" t="n">
        <v>0</v>
      </c>
      <c r="BU790" s="14" t="n">
        <v>0</v>
      </c>
      <c r="BV790" s="14" t="n">
        <v>0.133</v>
      </c>
      <c r="BW790" s="14" t="n">
        <v>0.07000000000000001</v>
      </c>
      <c r="BX790" s="14" t="n">
        <v>0.833</v>
      </c>
      <c r="BY790" s="14" t="n">
        <v>13.254</v>
      </c>
      <c r="BZ790" s="14" t="n">
        <v>0</v>
      </c>
      <c r="CA790" s="14" t="n">
        <v>13.254</v>
      </c>
      <c r="CB790" s="14" t="n">
        <v>0</v>
      </c>
      <c r="CC790" s="14" t="n">
        <v>87.07899999999999</v>
      </c>
      <c r="CD790" s="14" t="n">
        <v>7.95</v>
      </c>
      <c r="CE790" s="14" t="n">
        <v>44.946</v>
      </c>
      <c r="CF790" s="14" t="n">
        <v>140.181</v>
      </c>
      <c r="CG790" s="14" t="n">
        <v>0.07000000000000001</v>
      </c>
      <c r="CH790" s="14" t="n">
        <v>1</v>
      </c>
      <c r="CI790" s="14" t="n">
        <v>0</v>
      </c>
      <c r="CJ790" s="14" t="n">
        <v>0</v>
      </c>
      <c r="CK790" s="14" t="n">
        <v>0</v>
      </c>
      <c r="CL790" s="14" t="n">
        <v>0</v>
      </c>
      <c r="CM790" s="14" t="n">
        <v>0</v>
      </c>
      <c r="CN790" s="14" t="n">
        <v>0</v>
      </c>
      <c r="CO790" s="14" t="n">
        <v>0</v>
      </c>
      <c r="CP790" s="14" t="n">
        <v>0.208</v>
      </c>
      <c r="CQ790" s="14" t="n">
        <v>1.348</v>
      </c>
      <c r="CR790" s="14" t="n">
        <v>0.544</v>
      </c>
      <c r="CS790" s="14" t="n">
        <v>8.028</v>
      </c>
      <c r="CT790" s="14" t="n">
        <v>4.484</v>
      </c>
      <c r="CU790" s="14" t="n">
        <v>15.087</v>
      </c>
    </row>
    <row r="791">
      <c r="A791" s="14" t="inlineStr">
        <is>
          <t>THA2024</t>
        </is>
      </c>
      <c r="B791" s="14" t="inlineStr">
        <is>
          <t>THA</t>
        </is>
      </c>
      <c r="C791" s="14" t="inlineStr">
        <is>
          <t>THA</t>
        </is>
      </c>
      <c r="D791" s="14" t="inlineStr">
        <is>
          <t>Thailand</t>
        </is>
      </c>
      <c r="E791" s="14" t="n">
        <v>2024</v>
      </c>
      <c r="F791" s="14" t="n">
        <v>0.07000000000000001</v>
      </c>
      <c r="G791" s="14" t="n">
        <v>6.478</v>
      </c>
      <c r="H791" s="14" t="n">
        <v>1.186</v>
      </c>
      <c r="I791" s="14" t="n">
        <v>0.641</v>
      </c>
      <c r="J791" s="14" t="n">
        <v>7.119</v>
      </c>
      <c r="K791" s="14" t="n">
        <v>0</v>
      </c>
      <c r="L791" s="14" t="n">
        <v>1</v>
      </c>
      <c r="M791" s="14" t="n">
        <v>6.343</v>
      </c>
      <c r="N791" s="14" t="n">
        <v>3.557</v>
      </c>
      <c r="O791" s="14" t="n">
        <v>-0.517</v>
      </c>
      <c r="P791" s="14" t="n">
        <v>5.826</v>
      </c>
      <c r="Q791" s="14" t="n">
        <v>0</v>
      </c>
      <c r="R791" s="14" t="n">
        <v>1</v>
      </c>
      <c r="S791" s="14" t="n">
        <v>10.182</v>
      </c>
      <c r="T791" s="14" t="n">
        <v>7.115</v>
      </c>
      <c r="U791" s="14" t="n">
        <v>-0.425</v>
      </c>
      <c r="V791" s="14" t="n">
        <v>10.342</v>
      </c>
      <c r="W791" s="14" t="n">
        <v>0.07000000000000001</v>
      </c>
      <c r="X791" s="14" t="n">
        <v>1</v>
      </c>
      <c r="Y791" s="14" t="n">
        <v>10.691</v>
      </c>
      <c r="Z791" s="14" t="n">
        <v>0.713</v>
      </c>
      <c r="AA791" s="14" t="n">
        <v>-0.78</v>
      </c>
      <c r="AB791" s="14" t="n">
        <v>9.911</v>
      </c>
      <c r="AC791" s="14" t="n">
        <v>0</v>
      </c>
      <c r="AD791" s="14" t="n">
        <v>1</v>
      </c>
      <c r="AE791" s="14" t="n">
        <v>11.654</v>
      </c>
      <c r="AF791" s="14" t="n">
        <v>1.446</v>
      </c>
      <c r="AG791" s="14" t="n">
        <v>-0.78</v>
      </c>
      <c r="AH791" s="14" t="n">
        <v>10.875</v>
      </c>
      <c r="AI791" s="14" t="n">
        <v>0</v>
      </c>
      <c r="AJ791" s="14" t="n">
        <v>1</v>
      </c>
      <c r="AK791" s="14" t="n">
        <v>14.027</v>
      </c>
      <c r="AL791" s="14" t="n">
        <v>7.134</v>
      </c>
      <c r="AM791" s="14" t="n">
        <v>-4.13</v>
      </c>
      <c r="AN791" s="14" t="n">
        <v>10.589</v>
      </c>
      <c r="AO791" s="14" t="n">
        <v>0</v>
      </c>
      <c r="AP791" s="14" t="n">
        <v>0</v>
      </c>
      <c r="AQ791" s="14" t="n">
        <v>0.72</v>
      </c>
      <c r="AR791" s="14" t="n">
        <v>0.132</v>
      </c>
      <c r="AS791" s="14" t="n">
        <v>0.258</v>
      </c>
      <c r="AT791" s="14" t="n">
        <v>1.046</v>
      </c>
      <c r="AU791" s="14" t="n">
        <v>0.07000000000000001</v>
      </c>
      <c r="AV791" s="14" t="n">
        <v>1</v>
      </c>
      <c r="AW791" s="14" t="n">
        <v>0.734</v>
      </c>
      <c r="AX791" s="14" t="n">
        <v>0.132</v>
      </c>
      <c r="AY791" s="14" t="n">
        <v>0.154</v>
      </c>
      <c r="AZ791" s="14" t="n">
        <v>0.95</v>
      </c>
      <c r="BA791" s="14" t="n">
        <v>0.07000000000000001</v>
      </c>
      <c r="BB791" s="14" t="n">
        <v>1</v>
      </c>
      <c r="BC791" s="14" t="n">
        <v>0.407</v>
      </c>
      <c r="BD791" s="14" t="n">
        <v>0.105</v>
      </c>
      <c r="BE791" s="14" t="n">
        <v>-0.037</v>
      </c>
      <c r="BF791" s="14" t="n">
        <v>0.396</v>
      </c>
      <c r="BG791" s="14" t="n">
        <v>0</v>
      </c>
      <c r="BH791" s="14" t="n">
        <v>1</v>
      </c>
      <c r="BI791" s="14" t="n">
        <v>0.652</v>
      </c>
      <c r="BJ791" s="14" t="n">
        <v>0.132</v>
      </c>
      <c r="BK791" s="14" t="n">
        <v>-0.006</v>
      </c>
      <c r="BL791" s="14" t="n">
        <v>0.6850000000000001</v>
      </c>
      <c r="BM791" s="14" t="n">
        <v>0.07000000000000001</v>
      </c>
      <c r="BN791" s="14" t="n">
        <v>1</v>
      </c>
      <c r="BO791" s="14" t="n">
        <v>0</v>
      </c>
      <c r="BP791" s="14" t="n">
        <v>0</v>
      </c>
      <c r="BQ791" s="14" t="n">
        <v>0.1</v>
      </c>
      <c r="BR791" s="14" t="n">
        <v>0</v>
      </c>
      <c r="BS791" s="14" t="n">
        <v>1</v>
      </c>
      <c r="BT791" s="14" t="n">
        <v>0</v>
      </c>
      <c r="BU791" s="14" t="n">
        <v>0</v>
      </c>
      <c r="BV791" s="14" t="n">
        <v>0.122</v>
      </c>
      <c r="BW791" s="14" t="n">
        <v>0.07000000000000001</v>
      </c>
      <c r="BX791" s="14" t="n">
        <v>0.833</v>
      </c>
      <c r="BY791" s="14" t="n">
        <v>13.646</v>
      </c>
      <c r="BZ791" s="14" t="n">
        <v>0</v>
      </c>
      <c r="CA791" s="14" t="n">
        <v>13.646</v>
      </c>
      <c r="CB791" s="14" t="n">
        <v>0</v>
      </c>
      <c r="CC791" s="14" t="n">
        <v>86.38500000000001</v>
      </c>
      <c r="CD791" s="14" t="n">
        <v>7.95</v>
      </c>
      <c r="CE791" s="14" t="n">
        <v>47.384</v>
      </c>
      <c r="CF791" s="14" t="n">
        <v>141.781</v>
      </c>
      <c r="CG791" s="14" t="n">
        <v>0.07000000000000001</v>
      </c>
      <c r="CH791" s="14" t="n">
        <v>1</v>
      </c>
      <c r="CI791" s="14" t="n">
        <v>0</v>
      </c>
      <c r="CJ791" s="14" t="n">
        <v>0</v>
      </c>
      <c r="CK791" s="14" t="n">
        <v>0</v>
      </c>
      <c r="CL791" s="14" t="n">
        <v>0</v>
      </c>
      <c r="CM791" s="14" t="n">
        <v>0</v>
      </c>
      <c r="CN791" s="14" t="n">
        <v>0</v>
      </c>
      <c r="CO791" s="14" t="n">
        <v>0</v>
      </c>
      <c r="CP791" s="14" t="n">
        <v>0.208</v>
      </c>
      <c r="CQ791" s="14" t="n">
        <v>1.387</v>
      </c>
      <c r="CR791" s="14" t="n">
        <v>0.544</v>
      </c>
      <c r="CS791" s="14" t="n">
        <v>8.265000000000001</v>
      </c>
      <c r="CT791" s="14" t="n">
        <v>3.509</v>
      </c>
      <c r="CU791" s="14" t="n">
        <v>13.12</v>
      </c>
    </row>
    <row r="792">
      <c r="A792" s="14" t="inlineStr">
        <is>
          <t>TLS2021</t>
        </is>
      </c>
      <c r="B792" s="14" t="inlineStr">
        <is>
          <t>TLS</t>
        </is>
      </c>
      <c r="C792" s="14" t="inlineStr">
        <is>
          <t>TLS</t>
        </is>
      </c>
      <c r="D792" s="14" t="inlineStr">
        <is>
          <t>Timor-Leste</t>
        </is>
      </c>
      <c r="E792" s="14" t="n">
        <v>2021</v>
      </c>
      <c r="F792" s="14" t="n">
        <v>0.025</v>
      </c>
      <c r="G792" s="14" t="n">
        <v>4.747</v>
      </c>
      <c r="H792" s="14" t="n">
        <v>1.143</v>
      </c>
      <c r="I792" s="14" t="n">
        <v>0</v>
      </c>
      <c r="J792" s="14" t="n">
        <v>4.747</v>
      </c>
      <c r="K792" s="14" t="n">
        <v>0</v>
      </c>
      <c r="L792" s="14" t="n">
        <v>1</v>
      </c>
      <c r="M792" s="14" t="n">
        <v>7.964</v>
      </c>
      <c r="N792" s="14" t="n">
        <v>3.43</v>
      </c>
      <c r="O792" s="14" t="n">
        <v>0</v>
      </c>
      <c r="P792" s="14" t="n">
        <v>7.964</v>
      </c>
      <c r="Q792" s="14" t="n">
        <v>0</v>
      </c>
      <c r="R792" s="14" t="n">
        <v>1</v>
      </c>
      <c r="S792" s="14" t="n">
        <v>10.464</v>
      </c>
      <c r="T792" s="14" t="n">
        <v>6.86</v>
      </c>
      <c r="U792" s="14" t="n">
        <v>0</v>
      </c>
      <c r="V792" s="14" t="n">
        <v>10.726</v>
      </c>
      <c r="W792" s="14" t="n">
        <v>0.025</v>
      </c>
      <c r="X792" s="14" t="n">
        <v>1</v>
      </c>
      <c r="Y792" s="14" t="n">
        <v>10.535</v>
      </c>
      <c r="Z792" s="14" t="n">
        <v>1.3</v>
      </c>
      <c r="AA792" s="14" t="n">
        <v>0</v>
      </c>
      <c r="AB792" s="14" t="n">
        <v>10.535</v>
      </c>
      <c r="AC792" s="14" t="n">
        <v>0</v>
      </c>
      <c r="AD792" s="14" t="n">
        <v>1</v>
      </c>
      <c r="AE792" s="14" t="n">
        <v>11.678</v>
      </c>
      <c r="AF792" s="14" t="n">
        <v>2.546</v>
      </c>
      <c r="AG792" s="14" t="n">
        <v>0</v>
      </c>
      <c r="AH792" s="14" t="n">
        <v>11.678</v>
      </c>
      <c r="AI792" s="14" t="n">
        <v>0</v>
      </c>
      <c r="AJ792" s="14" t="n">
        <v>1</v>
      </c>
      <c r="AK792" s="14" t="n">
        <v>18.538</v>
      </c>
      <c r="AL792" s="14" t="n">
        <v>9.619</v>
      </c>
      <c r="AM792" s="14" t="n">
        <v>0</v>
      </c>
      <c r="AN792" s="14" t="n">
        <v>19.002</v>
      </c>
      <c r="AO792" s="14" t="n">
        <v>0.025</v>
      </c>
      <c r="AP792" s="14" t="n">
        <v>1</v>
      </c>
      <c r="AQ792" s="14" t="n">
        <v>0.621</v>
      </c>
      <c r="AR792" s="14" t="n">
        <v>0.114</v>
      </c>
      <c r="AS792" s="14" t="n">
        <v>0</v>
      </c>
      <c r="AT792" s="14" t="n">
        <v>0.636</v>
      </c>
      <c r="AU792" s="14" t="n">
        <v>0.025</v>
      </c>
      <c r="AV792" s="14" t="n">
        <v>1</v>
      </c>
      <c r="AW792" s="14" t="n">
        <v>0.593</v>
      </c>
      <c r="AX792" s="14" t="n">
        <v>0.114</v>
      </c>
      <c r="AY792" s="14" t="n">
        <v>0</v>
      </c>
      <c r="AZ792" s="14" t="n">
        <v>0.608</v>
      </c>
      <c r="BA792" s="14" t="n">
        <v>0.025</v>
      </c>
      <c r="BB792" s="14" t="n">
        <v>1</v>
      </c>
      <c r="BC792" s="14" t="n">
        <v>0.44</v>
      </c>
      <c r="BD792" s="14" t="n">
        <v>0.114</v>
      </c>
      <c r="BE792" s="14" t="n">
        <v>0</v>
      </c>
      <c r="BF792" s="14" t="n">
        <v>0.451</v>
      </c>
      <c r="BG792" s="14" t="n">
        <v>0.025</v>
      </c>
      <c r="BH792" s="14" t="n">
        <v>1</v>
      </c>
      <c r="BI792" s="14" t="n">
        <v>0.5600000000000001</v>
      </c>
      <c r="BJ792" s="14" t="n">
        <v>0.114</v>
      </c>
      <c r="BK792" s="14" t="n">
        <v>0</v>
      </c>
      <c r="BL792" s="14" t="n">
        <v>0.574</v>
      </c>
      <c r="BM792" s="14" t="n">
        <v>0.025</v>
      </c>
      <c r="BN792" s="14" t="n">
        <v>1</v>
      </c>
      <c r="BO792" s="14" t="n">
        <v>0</v>
      </c>
      <c r="BP792" s="14" t="n">
        <v>0</v>
      </c>
      <c r="BQ792" s="14" t="n">
        <v>0</v>
      </c>
      <c r="BR792" s="14" t="n">
        <v>0</v>
      </c>
      <c r="BS792" s="14" t="n">
        <v>1</v>
      </c>
      <c r="BT792" s="14" t="n">
        <v>0</v>
      </c>
      <c r="BU792" s="14" t="n">
        <v>0</v>
      </c>
      <c r="BV792" s="14" t="n">
        <v>0</v>
      </c>
      <c r="BW792" s="14" t="n">
        <v>0.025</v>
      </c>
      <c r="BX792" s="14" t="n">
        <v>1</v>
      </c>
      <c r="BY792" s="14" t="n">
        <v>11.787</v>
      </c>
      <c r="BZ792" s="14" t="n">
        <v>0</v>
      </c>
      <c r="CA792" s="14" t="n">
        <v>11.787</v>
      </c>
      <c r="CB792" s="14" t="n">
        <v>0</v>
      </c>
      <c r="CC792" s="14" t="n">
        <v>81.69499999999999</v>
      </c>
      <c r="CD792" s="14" t="n">
        <v>7.95</v>
      </c>
      <c r="CE792" s="14" t="n">
        <v>0</v>
      </c>
      <c r="CF792" s="14" t="n">
        <v>83.738</v>
      </c>
      <c r="CG792" s="14" t="n">
        <v>0.025</v>
      </c>
      <c r="CH792" s="14" t="n">
        <v>1</v>
      </c>
      <c r="CI792" s="14" t="n">
        <v>0</v>
      </c>
      <c r="CJ792" s="14" t="n">
        <v>0</v>
      </c>
      <c r="CK792" s="14" t="n">
        <v>0</v>
      </c>
      <c r="CL792" s="14" t="n">
        <v>0</v>
      </c>
      <c r="CM792" s="14" t="n">
        <v>0</v>
      </c>
      <c r="CN792" s="14" t="n">
        <v>0</v>
      </c>
      <c r="CO792" s="14" t="n">
        <v>0</v>
      </c>
      <c r="CP792" s="14" t="n">
        <v>0</v>
      </c>
      <c r="CQ792" s="14" t="n">
        <v>1.198</v>
      </c>
      <c r="CR792" s="14" t="n">
        <v>0</v>
      </c>
      <c r="CS792" s="14" t="n">
        <v>4.776</v>
      </c>
      <c r="CT792" s="14" t="n">
        <v>3.604</v>
      </c>
      <c r="CU792" s="14" t="n">
        <v>9.407999999999999</v>
      </c>
    </row>
    <row r="793">
      <c r="A793" s="14" t="inlineStr">
        <is>
          <t>TLS2022</t>
        </is>
      </c>
      <c r="B793" s="14" t="inlineStr">
        <is>
          <t>TLS</t>
        </is>
      </c>
      <c r="C793" s="14" t="inlineStr">
        <is>
          <t>TLS</t>
        </is>
      </c>
      <c r="D793" s="14" t="inlineStr">
        <is>
          <t>Timor-Leste</t>
        </is>
      </c>
      <c r="E793" s="14" t="n">
        <v>2022</v>
      </c>
      <c r="F793" s="14" t="n">
        <v>0.025</v>
      </c>
      <c r="G793" s="14" t="n">
        <v>8.788</v>
      </c>
      <c r="H793" s="14" t="n">
        <v>1.235</v>
      </c>
      <c r="I793" s="14" t="n">
        <v>0</v>
      </c>
      <c r="J793" s="14" t="n">
        <v>8.788</v>
      </c>
      <c r="K793" s="14" t="n">
        <v>0</v>
      </c>
      <c r="L793" s="14" t="n">
        <v>1</v>
      </c>
      <c r="M793" s="14" t="n">
        <v>9.782999999999999</v>
      </c>
      <c r="N793" s="14" t="n">
        <v>3.704</v>
      </c>
      <c r="O793" s="14" t="n">
        <v>0</v>
      </c>
      <c r="P793" s="14" t="n">
        <v>9.782999999999999</v>
      </c>
      <c r="Q793" s="14" t="n">
        <v>0</v>
      </c>
      <c r="R793" s="14" t="n">
        <v>1</v>
      </c>
      <c r="S793" s="14" t="n">
        <v>14.962</v>
      </c>
      <c r="T793" s="14" t="n">
        <v>7.408</v>
      </c>
      <c r="U793" s="14" t="n">
        <v>0.028</v>
      </c>
      <c r="V793" s="14" t="n">
        <v>15.336</v>
      </c>
      <c r="W793" s="14" t="n">
        <v>0.025</v>
      </c>
      <c r="X793" s="14" t="n">
        <v>1</v>
      </c>
      <c r="Y793" s="14" t="n">
        <v>8.529</v>
      </c>
      <c r="Z793" s="14" t="n">
        <v>1.052</v>
      </c>
      <c r="AA793" s="14" t="n">
        <v>0</v>
      </c>
      <c r="AB793" s="14" t="n">
        <v>8.529</v>
      </c>
      <c r="AC793" s="14" t="n">
        <v>0</v>
      </c>
      <c r="AD793" s="14" t="n">
        <v>1</v>
      </c>
      <c r="AE793" s="14" t="n">
        <v>9.763</v>
      </c>
      <c r="AF793" s="14" t="n">
        <v>2.128</v>
      </c>
      <c r="AG793" s="14" t="n">
        <v>0</v>
      </c>
      <c r="AH793" s="14" t="n">
        <v>9.763</v>
      </c>
      <c r="AI793" s="14" t="n">
        <v>0</v>
      </c>
      <c r="AJ793" s="14" t="n">
        <v>1</v>
      </c>
      <c r="AK793" s="14" t="n">
        <v>17.171</v>
      </c>
      <c r="AL793" s="14" t="n">
        <v>8.91</v>
      </c>
      <c r="AM793" s="14" t="n">
        <v>0.032</v>
      </c>
      <c r="AN793" s="14" t="n">
        <v>17.601</v>
      </c>
      <c r="AO793" s="14" t="n">
        <v>0.025</v>
      </c>
      <c r="AP793" s="14" t="n">
        <v>1</v>
      </c>
      <c r="AQ793" s="14" t="n">
        <v>0.847</v>
      </c>
      <c r="AR793" s="14" t="n">
        <v>0.123</v>
      </c>
      <c r="AS793" s="14" t="n">
        <v>0.002</v>
      </c>
      <c r="AT793" s="14" t="n">
        <v>0.868</v>
      </c>
      <c r="AU793" s="14" t="n">
        <v>0.025</v>
      </c>
      <c r="AV793" s="14" t="n">
        <v>1</v>
      </c>
      <c r="AW793" s="14" t="n">
        <v>0.947</v>
      </c>
      <c r="AX793" s="14" t="n">
        <v>0.123</v>
      </c>
      <c r="AY793" s="14" t="n">
        <v>0.002</v>
      </c>
      <c r="AZ793" s="14" t="n">
        <v>0.97</v>
      </c>
      <c r="BA793" s="14" t="n">
        <v>0.025</v>
      </c>
      <c r="BB793" s="14" t="n">
        <v>1</v>
      </c>
      <c r="BC793" s="14" t="n">
        <v>0.589</v>
      </c>
      <c r="BD793" s="14" t="n">
        <v>0.123</v>
      </c>
      <c r="BE793" s="14" t="n">
        <v>0.001</v>
      </c>
      <c r="BF793" s="14" t="n">
        <v>0.603</v>
      </c>
      <c r="BG793" s="14" t="n">
        <v>0.025</v>
      </c>
      <c r="BH793" s="14" t="n">
        <v>1</v>
      </c>
      <c r="BI793" s="14" t="n">
        <v>0.6889999999999999</v>
      </c>
      <c r="BJ793" s="14" t="n">
        <v>0.123</v>
      </c>
      <c r="BK793" s="14" t="n">
        <v>0.001</v>
      </c>
      <c r="BL793" s="14" t="n">
        <v>0.706</v>
      </c>
      <c r="BM793" s="14" t="n">
        <v>0.025</v>
      </c>
      <c r="BN793" s="14" t="n">
        <v>1</v>
      </c>
      <c r="BO793" s="14" t="n">
        <v>0</v>
      </c>
      <c r="BP793" s="14" t="n">
        <v>0</v>
      </c>
      <c r="BQ793" s="14" t="n">
        <v>0</v>
      </c>
      <c r="BR793" s="14" t="n">
        <v>0</v>
      </c>
      <c r="BS793" s="14" t="n">
        <v>1</v>
      </c>
      <c r="BT793" s="14" t="n">
        <v>0</v>
      </c>
      <c r="BU793" s="14" t="n">
        <v>0</v>
      </c>
      <c r="BV793" s="14" t="n">
        <v>0</v>
      </c>
      <c r="BW793" s="14" t="n">
        <v>0.025</v>
      </c>
      <c r="BX793" s="14" t="n">
        <v>1</v>
      </c>
      <c r="BY793" s="14" t="n">
        <v>12.729</v>
      </c>
      <c r="BZ793" s="14" t="n">
        <v>0</v>
      </c>
      <c r="CA793" s="14" t="n">
        <v>12.729</v>
      </c>
      <c r="CB793" s="14" t="n">
        <v>0</v>
      </c>
      <c r="CC793" s="14" t="n">
        <v>102.477</v>
      </c>
      <c r="CD793" s="14" t="n">
        <v>7.95</v>
      </c>
      <c r="CE793" s="14" t="n">
        <v>0.19</v>
      </c>
      <c r="CF793" s="14" t="n">
        <v>105.038</v>
      </c>
      <c r="CG793" s="14" t="n">
        <v>0.025</v>
      </c>
      <c r="CH793" s="14" t="n">
        <v>1</v>
      </c>
      <c r="CI793" s="14" t="n">
        <v>0</v>
      </c>
      <c r="CJ793" s="14" t="n">
        <v>0</v>
      </c>
      <c r="CK793" s="14" t="n">
        <v>0</v>
      </c>
      <c r="CL793" s="14" t="n">
        <v>0</v>
      </c>
      <c r="CM793" s="14" t="n">
        <v>0</v>
      </c>
      <c r="CN793" s="14" t="n">
        <v>0</v>
      </c>
      <c r="CO793" s="14" t="n">
        <v>0</v>
      </c>
      <c r="CP793" s="14" t="n">
        <v>0</v>
      </c>
      <c r="CQ793" s="14" t="n">
        <v>1.294</v>
      </c>
      <c r="CR793" s="14" t="n">
        <v>0</v>
      </c>
      <c r="CS793" s="14" t="n">
        <v>5.158</v>
      </c>
      <c r="CT793" s="14" t="n">
        <v>7.554</v>
      </c>
      <c r="CU793" s="14" t="n">
        <v>16.097</v>
      </c>
    </row>
    <row r="794">
      <c r="A794" s="14" t="inlineStr">
        <is>
          <t>TLS2023</t>
        </is>
      </c>
      <c r="B794" s="14" t="inlineStr">
        <is>
          <t>TLS</t>
        </is>
      </c>
      <c r="C794" s="14" t="inlineStr">
        <is>
          <t>TLS</t>
        </is>
      </c>
      <c r="D794" s="14" t="inlineStr">
        <is>
          <t>Timor-Leste</t>
        </is>
      </c>
      <c r="E794" s="14" t="n">
        <v>2023</v>
      </c>
      <c r="F794" s="14" t="n">
        <v>0.025</v>
      </c>
      <c r="G794" s="14" t="n">
        <v>5.77</v>
      </c>
      <c r="H794" s="14" t="n">
        <v>1.286</v>
      </c>
      <c r="I794" s="14" t="n">
        <v>0</v>
      </c>
      <c r="J794" s="14" t="n">
        <v>5.77</v>
      </c>
      <c r="K794" s="14" t="n">
        <v>0</v>
      </c>
      <c r="L794" s="14" t="n">
        <v>1</v>
      </c>
      <c r="M794" s="14" t="n">
        <v>7.886</v>
      </c>
      <c r="N794" s="14" t="n">
        <v>3.857</v>
      </c>
      <c r="O794" s="14" t="n">
        <v>0</v>
      </c>
      <c r="P794" s="14" t="n">
        <v>7.886</v>
      </c>
      <c r="Q794" s="14" t="n">
        <v>0</v>
      </c>
      <c r="R794" s="14" t="n">
        <v>1</v>
      </c>
      <c r="S794" s="14" t="n">
        <v>12.198</v>
      </c>
      <c r="T794" s="14" t="n">
        <v>7.714</v>
      </c>
      <c r="U794" s="14" t="n">
        <v>0.034</v>
      </c>
      <c r="V794" s="14" t="n">
        <v>12.503</v>
      </c>
      <c r="W794" s="14" t="n">
        <v>0.025</v>
      </c>
      <c r="X794" s="14" t="n">
        <v>1</v>
      </c>
      <c r="Y794" s="14" t="n">
        <v>8.093999999999999</v>
      </c>
      <c r="Z794" s="14" t="n">
        <v>0.999</v>
      </c>
      <c r="AA794" s="14" t="n">
        <v>0</v>
      </c>
      <c r="AB794" s="14" t="n">
        <v>8.093999999999999</v>
      </c>
      <c r="AC794" s="14" t="n">
        <v>0</v>
      </c>
      <c r="AD794" s="14" t="n">
        <v>1</v>
      </c>
      <c r="AE794" s="14" t="n">
        <v>9.380000000000001</v>
      </c>
      <c r="AF794" s="14" t="n">
        <v>2.045</v>
      </c>
      <c r="AG794" s="14" t="n">
        <v>0</v>
      </c>
      <c r="AH794" s="14" t="n">
        <v>9.380000000000001</v>
      </c>
      <c r="AI794" s="14" t="n">
        <v>0</v>
      </c>
      <c r="AJ794" s="14" t="n">
        <v>1</v>
      </c>
      <c r="AK794" s="14" t="n">
        <v>17.094</v>
      </c>
      <c r="AL794" s="14" t="n">
        <v>8.869999999999999</v>
      </c>
      <c r="AM794" s="14" t="n">
        <v>0.047</v>
      </c>
      <c r="AN794" s="14" t="n">
        <v>17.521</v>
      </c>
      <c r="AO794" s="14" t="n">
        <v>0.025</v>
      </c>
      <c r="AP794" s="14" t="n">
        <v>1</v>
      </c>
      <c r="AQ794" s="14" t="n">
        <v>0.749</v>
      </c>
      <c r="AR794" s="14" t="n">
        <v>0.129</v>
      </c>
      <c r="AS794" s="14" t="n">
        <v>0.002</v>
      </c>
      <c r="AT794" s="14" t="n">
        <v>0.768</v>
      </c>
      <c r="AU794" s="14" t="n">
        <v>0.025</v>
      </c>
      <c r="AV794" s="14" t="n">
        <v>1</v>
      </c>
      <c r="AW794" s="14" t="n">
        <v>0.783</v>
      </c>
      <c r="AX794" s="14" t="n">
        <v>0.129</v>
      </c>
      <c r="AY794" s="14" t="n">
        <v>0.002</v>
      </c>
      <c r="AZ794" s="14" t="n">
        <v>0.802</v>
      </c>
      <c r="BA794" s="14" t="n">
        <v>0.025</v>
      </c>
      <c r="BB794" s="14" t="n">
        <v>1</v>
      </c>
      <c r="BC794" s="14" t="n">
        <v>0.527</v>
      </c>
      <c r="BD794" s="14" t="n">
        <v>0.129</v>
      </c>
      <c r="BE794" s="14" t="n">
        <v>0.001</v>
      </c>
      <c r="BF794" s="14" t="n">
        <v>0.541</v>
      </c>
      <c r="BG794" s="14" t="n">
        <v>0.025</v>
      </c>
      <c r="BH794" s="14" t="n">
        <v>1</v>
      </c>
      <c r="BI794" s="14" t="n">
        <v>0.64</v>
      </c>
      <c r="BJ794" s="14" t="n">
        <v>0.129</v>
      </c>
      <c r="BK794" s="14" t="n">
        <v>0.002</v>
      </c>
      <c r="BL794" s="14" t="n">
        <v>0.656</v>
      </c>
      <c r="BM794" s="14" t="n">
        <v>0.025</v>
      </c>
      <c r="BN794" s="14" t="n">
        <v>1</v>
      </c>
      <c r="BO794" s="14" t="n">
        <v>0</v>
      </c>
      <c r="BP794" s="14" t="n">
        <v>0</v>
      </c>
      <c r="BQ794" s="14" t="n">
        <v>0</v>
      </c>
      <c r="BR794" s="14" t="n">
        <v>0</v>
      </c>
      <c r="BS794" s="14" t="n">
        <v>1</v>
      </c>
      <c r="BT794" s="14" t="n">
        <v>0</v>
      </c>
      <c r="BU794" s="14" t="n">
        <v>0</v>
      </c>
      <c r="BV794" s="14" t="n">
        <v>0</v>
      </c>
      <c r="BW794" s="14" t="n">
        <v>0.025</v>
      </c>
      <c r="BX794" s="14" t="n">
        <v>1</v>
      </c>
      <c r="BY794" s="14" t="n">
        <v>13.254</v>
      </c>
      <c r="BZ794" s="14" t="n">
        <v>0</v>
      </c>
      <c r="CA794" s="14" t="n">
        <v>13.254</v>
      </c>
      <c r="CB794" s="14" t="n">
        <v>0</v>
      </c>
      <c r="CC794" s="14" t="n">
        <v>87.07899999999999</v>
      </c>
      <c r="CD794" s="14" t="n">
        <v>7.95</v>
      </c>
      <c r="CE794" s="14" t="n">
        <v>0.241</v>
      </c>
      <c r="CF794" s="14" t="n">
        <v>89.256</v>
      </c>
      <c r="CG794" s="14" t="n">
        <v>0.025</v>
      </c>
      <c r="CH794" s="14" t="n">
        <v>1</v>
      </c>
      <c r="CI794" s="14" t="n">
        <v>0</v>
      </c>
      <c r="CJ794" s="14" t="n">
        <v>0</v>
      </c>
      <c r="CK794" s="14" t="n">
        <v>0</v>
      </c>
      <c r="CL794" s="14" t="n">
        <v>0</v>
      </c>
      <c r="CM794" s="14" t="n">
        <v>0</v>
      </c>
      <c r="CN794" s="14" t="n">
        <v>0</v>
      </c>
      <c r="CO794" s="14" t="n">
        <v>0</v>
      </c>
      <c r="CP794" s="14" t="n">
        <v>0</v>
      </c>
      <c r="CQ794" s="14" t="n">
        <v>1.348</v>
      </c>
      <c r="CR794" s="14" t="n">
        <v>0</v>
      </c>
      <c r="CS794" s="14" t="n">
        <v>5.37</v>
      </c>
      <c r="CT794" s="14" t="n">
        <v>4.484</v>
      </c>
      <c r="CU794" s="14" t="n">
        <v>12.529</v>
      </c>
    </row>
    <row r="795">
      <c r="A795" s="14" t="inlineStr">
        <is>
          <t>TLS2024</t>
        </is>
      </c>
      <c r="B795" s="14" t="inlineStr">
        <is>
          <t>TLS</t>
        </is>
      </c>
      <c r="C795" s="14" t="inlineStr">
        <is>
          <t>TLS</t>
        </is>
      </c>
      <c r="D795" s="14" t="inlineStr">
        <is>
          <t>Timor-Leste</t>
        </is>
      </c>
      <c r="E795" s="14" t="n">
        <v>2024</v>
      </c>
      <c r="F795" s="14" t="n">
        <v>0.025</v>
      </c>
      <c r="G795" s="14" t="n">
        <v>4.833</v>
      </c>
      <c r="H795" s="14" t="n">
        <v>1.324</v>
      </c>
      <c r="I795" s="14" t="n">
        <v>0</v>
      </c>
      <c r="J795" s="14" t="n">
        <v>4.833</v>
      </c>
      <c r="K795" s="14" t="n">
        <v>0</v>
      </c>
      <c r="L795" s="14" t="n">
        <v>1</v>
      </c>
      <c r="M795" s="14" t="n">
        <v>7.124</v>
      </c>
      <c r="N795" s="14" t="n">
        <v>3.971</v>
      </c>
      <c r="O795" s="14" t="n">
        <v>0</v>
      </c>
      <c r="P795" s="14" t="n">
        <v>7.124</v>
      </c>
      <c r="Q795" s="14" t="n">
        <v>0</v>
      </c>
      <c r="R795" s="14" t="n">
        <v>1</v>
      </c>
      <c r="S795" s="14" t="n">
        <v>11.451</v>
      </c>
      <c r="T795" s="14" t="n">
        <v>7.942</v>
      </c>
      <c r="U795" s="14" t="n">
        <v>0.039</v>
      </c>
      <c r="V795" s="14" t="n">
        <v>11.737</v>
      </c>
      <c r="W795" s="14" t="n">
        <v>0.025</v>
      </c>
      <c r="X795" s="14" t="n">
        <v>1</v>
      </c>
      <c r="Y795" s="14" t="n">
        <v>7.751</v>
      </c>
      <c r="Z795" s="14" t="n">
        <v>0.956</v>
      </c>
      <c r="AA795" s="14" t="n">
        <v>0</v>
      </c>
      <c r="AB795" s="14" t="n">
        <v>7.751</v>
      </c>
      <c r="AC795" s="14" t="n">
        <v>0</v>
      </c>
      <c r="AD795" s="14" t="n">
        <v>1</v>
      </c>
      <c r="AE795" s="14" t="n">
        <v>9.074999999999999</v>
      </c>
      <c r="AF795" s="14" t="n">
        <v>1.978</v>
      </c>
      <c r="AG795" s="14" t="n">
        <v>0</v>
      </c>
      <c r="AH795" s="14" t="n">
        <v>9.074999999999999</v>
      </c>
      <c r="AI795" s="14" t="n">
        <v>0</v>
      </c>
      <c r="AJ795" s="14" t="n">
        <v>1</v>
      </c>
      <c r="AK795" s="14" t="n">
        <v>17.016</v>
      </c>
      <c r="AL795" s="14" t="n">
        <v>8.829000000000001</v>
      </c>
      <c r="AM795" s="14" t="n">
        <v>0.058</v>
      </c>
      <c r="AN795" s="14" t="n">
        <v>17.442</v>
      </c>
      <c r="AO795" s="14" t="n">
        <v>0.025</v>
      </c>
      <c r="AP795" s="14" t="n">
        <v>1</v>
      </c>
      <c r="AQ795" s="14" t="n">
        <v>0.72</v>
      </c>
      <c r="AR795" s="14" t="n">
        <v>0.132</v>
      </c>
      <c r="AS795" s="14" t="n">
        <v>0.002</v>
      </c>
      <c r="AT795" s="14" t="n">
        <v>0.738</v>
      </c>
      <c r="AU795" s="14" t="n">
        <v>0.025</v>
      </c>
      <c r="AV795" s="14" t="n">
        <v>1</v>
      </c>
      <c r="AW795" s="14" t="n">
        <v>0.734</v>
      </c>
      <c r="AX795" s="14" t="n">
        <v>0.132</v>
      </c>
      <c r="AY795" s="14" t="n">
        <v>0.002</v>
      </c>
      <c r="AZ795" s="14" t="n">
        <v>0.752</v>
      </c>
      <c r="BA795" s="14" t="n">
        <v>0.025</v>
      </c>
      <c r="BB795" s="14" t="n">
        <v>1</v>
      </c>
      <c r="BC795" s="14" t="n">
        <v>0.51</v>
      </c>
      <c r="BD795" s="14" t="n">
        <v>0.132</v>
      </c>
      <c r="BE795" s="14" t="n">
        <v>0.002</v>
      </c>
      <c r="BF795" s="14" t="n">
        <v>0.523</v>
      </c>
      <c r="BG795" s="14" t="n">
        <v>0.025</v>
      </c>
      <c r="BH795" s="14" t="n">
        <v>1</v>
      </c>
      <c r="BI795" s="14" t="n">
        <v>0.652</v>
      </c>
      <c r="BJ795" s="14" t="n">
        <v>0.132</v>
      </c>
      <c r="BK795" s="14" t="n">
        <v>0.002</v>
      </c>
      <c r="BL795" s="14" t="n">
        <v>0.668</v>
      </c>
      <c r="BM795" s="14" t="n">
        <v>0.025</v>
      </c>
      <c r="BN795" s="14" t="n">
        <v>1</v>
      </c>
      <c r="BO795" s="14" t="n">
        <v>0</v>
      </c>
      <c r="BP795" s="14" t="n">
        <v>0</v>
      </c>
      <c r="BQ795" s="14" t="n">
        <v>0</v>
      </c>
      <c r="BR795" s="14" t="n">
        <v>0</v>
      </c>
      <c r="BS795" s="14" t="n">
        <v>1</v>
      </c>
      <c r="BT795" s="14" t="n">
        <v>0</v>
      </c>
      <c r="BU795" s="14" t="n">
        <v>0</v>
      </c>
      <c r="BV795" s="14" t="n">
        <v>0</v>
      </c>
      <c r="BW795" s="14" t="n">
        <v>0.025</v>
      </c>
      <c r="BX795" s="14" t="n">
        <v>1</v>
      </c>
      <c r="BY795" s="14" t="n">
        <v>13.646</v>
      </c>
      <c r="BZ795" s="14" t="n">
        <v>0</v>
      </c>
      <c r="CA795" s="14" t="n">
        <v>13.646</v>
      </c>
      <c r="CB795" s="14" t="n">
        <v>0</v>
      </c>
      <c r="CC795" s="14" t="n">
        <v>86.38500000000001</v>
      </c>
      <c r="CD795" s="14" t="n">
        <v>7.95</v>
      </c>
      <c r="CE795" s="14" t="n">
        <v>0.294</v>
      </c>
      <c r="CF795" s="14" t="n">
        <v>88.545</v>
      </c>
      <c r="CG795" s="14" t="n">
        <v>0.025</v>
      </c>
      <c r="CH795" s="14" t="n">
        <v>1</v>
      </c>
      <c r="CI795" s="14" t="n">
        <v>0</v>
      </c>
      <c r="CJ795" s="14" t="n">
        <v>0</v>
      </c>
      <c r="CK795" s="14" t="n">
        <v>0</v>
      </c>
      <c r="CL795" s="14" t="n">
        <v>0</v>
      </c>
      <c r="CM795" s="14" t="n">
        <v>0</v>
      </c>
      <c r="CN795" s="14" t="n">
        <v>0</v>
      </c>
      <c r="CO795" s="14" t="n">
        <v>0</v>
      </c>
      <c r="CP795" s="14" t="n">
        <v>0</v>
      </c>
      <c r="CQ795" s="14" t="n">
        <v>1.387</v>
      </c>
      <c r="CR795" s="14" t="n">
        <v>0</v>
      </c>
      <c r="CS795" s="14" t="n">
        <v>5.529</v>
      </c>
      <c r="CT795" s="14" t="n">
        <v>3.509</v>
      </c>
      <c r="CU795" s="14" t="n">
        <v>10.896</v>
      </c>
    </row>
    <row r="796">
      <c r="A796" s="14" t="inlineStr">
        <is>
          <t>TGO2021</t>
        </is>
      </c>
      <c r="B796" s="14" t="inlineStr">
        <is>
          <t>TGO</t>
        </is>
      </c>
      <c r="C796" s="14" t="inlineStr">
        <is>
          <t>TGO</t>
        </is>
      </c>
      <c r="D796" s="14" t="inlineStr">
        <is>
          <t>Togo</t>
        </is>
      </c>
      <c r="E796" s="14" t="n">
        <v>2021</v>
      </c>
      <c r="F796" s="14" t="n">
        <v>0.18</v>
      </c>
      <c r="G796" s="14" t="n">
        <v>5.897</v>
      </c>
      <c r="H796" s="14" t="n">
        <v>1.143</v>
      </c>
      <c r="I796" s="14" t="n">
        <v>0</v>
      </c>
      <c r="J796" s="14" t="n">
        <v>5.897</v>
      </c>
      <c r="K796" s="14" t="n">
        <v>0</v>
      </c>
      <c r="L796" s="14" t="n">
        <v>1</v>
      </c>
      <c r="M796" s="14" t="n">
        <v>7.964</v>
      </c>
      <c r="N796" s="14" t="n">
        <v>3.43</v>
      </c>
      <c r="O796" s="14" t="n">
        <v>0</v>
      </c>
      <c r="P796" s="14" t="n">
        <v>7.964</v>
      </c>
      <c r="Q796" s="14" t="n">
        <v>0</v>
      </c>
      <c r="R796" s="14" t="n">
        <v>1</v>
      </c>
      <c r="S796" s="14" t="n">
        <v>11.613</v>
      </c>
      <c r="T796" s="14" t="n">
        <v>6.86</v>
      </c>
      <c r="U796" s="14" t="n">
        <v>-3.887</v>
      </c>
      <c r="V796" s="14" t="n">
        <v>9.117000000000001</v>
      </c>
      <c r="W796" s="14" t="n">
        <v>0</v>
      </c>
      <c r="X796" s="14" t="n">
        <v>0</v>
      </c>
      <c r="Y796" s="14" t="n">
        <v>3.845</v>
      </c>
      <c r="Z796" s="14" t="n">
        <v>0.52</v>
      </c>
      <c r="AA796" s="14" t="n">
        <v>0</v>
      </c>
      <c r="AB796" s="14" t="n">
        <v>3.845</v>
      </c>
      <c r="AC796" s="14" t="n">
        <v>0</v>
      </c>
      <c r="AD796" s="14" t="n">
        <v>1</v>
      </c>
      <c r="AE796" s="14" t="n">
        <v>4.988</v>
      </c>
      <c r="AF796" s="14" t="n">
        <v>1.166</v>
      </c>
      <c r="AG796" s="14" t="n">
        <v>0</v>
      </c>
      <c r="AH796" s="14" t="n">
        <v>4.988</v>
      </c>
      <c r="AI796" s="14" t="n">
        <v>0</v>
      </c>
      <c r="AJ796" s="14" t="n">
        <v>1</v>
      </c>
      <c r="AK796" s="14" t="n">
        <v>11.848</v>
      </c>
      <c r="AL796" s="14" t="n">
        <v>6.31</v>
      </c>
      <c r="AM796" s="14" t="n">
        <v>0</v>
      </c>
      <c r="AN796" s="14" t="n">
        <v>13.981</v>
      </c>
      <c r="AO796" s="14" t="n">
        <v>0.18</v>
      </c>
      <c r="AP796" s="14" t="n">
        <v>1</v>
      </c>
      <c r="AQ796" s="14" t="n">
        <v>0.619</v>
      </c>
      <c r="AR796" s="14" t="n">
        <v>0.114</v>
      </c>
      <c r="AS796" s="14" t="n">
        <v>0.102</v>
      </c>
      <c r="AT796" s="14" t="n">
        <v>0.851</v>
      </c>
      <c r="AU796" s="14" t="n">
        <v>0.18</v>
      </c>
      <c r="AV796" s="14" t="n">
        <v>1</v>
      </c>
      <c r="AW796" s="14" t="n">
        <v>0.599</v>
      </c>
      <c r="AX796" s="14" t="n">
        <v>0.114</v>
      </c>
      <c r="AY796" s="14" t="n">
        <v>0.151</v>
      </c>
      <c r="AZ796" s="14" t="n">
        <v>0.885</v>
      </c>
      <c r="BA796" s="14" t="n">
        <v>0.18</v>
      </c>
      <c r="BB796" s="14" t="n">
        <v>1</v>
      </c>
      <c r="BC796" s="14" t="n">
        <v>0.439</v>
      </c>
      <c r="BD796" s="14" t="n">
        <v>0.114</v>
      </c>
      <c r="BE796" s="14" t="n">
        <v>-0.021</v>
      </c>
      <c r="BF796" s="14" t="n">
        <v>0.494</v>
      </c>
      <c r="BG796" s="14" t="n">
        <v>0.18</v>
      </c>
      <c r="BH796" s="14" t="n">
        <v>1</v>
      </c>
      <c r="BI796" s="14" t="n">
        <v>0.505</v>
      </c>
      <c r="BJ796" s="14" t="n">
        <v>0.114</v>
      </c>
      <c r="BK796" s="14" t="n">
        <v>0.091</v>
      </c>
      <c r="BL796" s="14" t="n">
        <v>0.703</v>
      </c>
      <c r="BM796" s="14" t="n">
        <v>0.18</v>
      </c>
      <c r="BN796" s="14" t="n">
        <v>1</v>
      </c>
      <c r="BO796" s="14" t="n">
        <v>0</v>
      </c>
      <c r="BP796" s="14" t="n">
        <v>0</v>
      </c>
      <c r="BQ796" s="14" t="n">
        <v>0.157</v>
      </c>
      <c r="BR796" s="14" t="n">
        <v>0</v>
      </c>
      <c r="BS796" s="14" t="n">
        <v>0.5</v>
      </c>
      <c r="BT796" s="14" t="n">
        <v>0</v>
      </c>
      <c r="BU796" s="14" t="n">
        <v>0</v>
      </c>
      <c r="BV796" s="14" t="n">
        <v>0.23</v>
      </c>
      <c r="BW796" s="14" t="n">
        <v>0.18</v>
      </c>
      <c r="BX796" s="14" t="n">
        <v>0.333</v>
      </c>
      <c r="BY796" s="14" t="n">
        <v>11.787</v>
      </c>
      <c r="BZ796" s="14" t="n">
        <v>0</v>
      </c>
      <c r="CA796" s="14" t="n">
        <v>11.787</v>
      </c>
      <c r="CB796" s="14" t="n">
        <v>0</v>
      </c>
      <c r="CC796" s="14" t="n">
        <v>78.125</v>
      </c>
      <c r="CD796" s="14" t="n">
        <v>7.95</v>
      </c>
      <c r="CE796" s="14" t="n">
        <v>0</v>
      </c>
      <c r="CF796" s="14" t="n">
        <v>92.188</v>
      </c>
      <c r="CG796" s="14" t="n">
        <v>0.18</v>
      </c>
      <c r="CH796" s="14" t="n">
        <v>1</v>
      </c>
      <c r="CI796" s="14" t="n">
        <v>0</v>
      </c>
      <c r="CJ796" s="14" t="n">
        <v>0</v>
      </c>
      <c r="CK796" s="14" t="n">
        <v>0</v>
      </c>
      <c r="CL796" s="14" t="n">
        <v>0</v>
      </c>
      <c r="CM796" s="14" t="n">
        <v>0</v>
      </c>
      <c r="CN796" s="14" t="n">
        <v>0</v>
      </c>
      <c r="CO796" s="14" t="n">
        <v>0</v>
      </c>
      <c r="CP796" s="14" t="n">
        <v>0</v>
      </c>
      <c r="CQ796" s="14" t="n">
        <v>1.198</v>
      </c>
      <c r="CR796" s="14" t="n">
        <v>0</v>
      </c>
      <c r="CS796" s="14" t="n">
        <v>4.776</v>
      </c>
      <c r="CT796" s="14" t="n">
        <v>4.753</v>
      </c>
      <c r="CU796" s="14" t="n">
        <v>15.162</v>
      </c>
    </row>
    <row r="797">
      <c r="A797" s="14" t="inlineStr">
        <is>
          <t>TGO2022</t>
        </is>
      </c>
      <c r="B797" s="14" t="inlineStr">
        <is>
          <t>TGO</t>
        </is>
      </c>
      <c r="C797" s="14" t="inlineStr">
        <is>
          <t>TGO</t>
        </is>
      </c>
      <c r="D797" s="14" t="inlineStr">
        <is>
          <t>Togo</t>
        </is>
      </c>
      <c r="E797" s="14" t="n">
        <v>2022</v>
      </c>
      <c r="F797" s="14" t="n">
        <v>0.18</v>
      </c>
      <c r="G797" s="14" t="n">
        <v>11.72</v>
      </c>
      <c r="H797" s="14" t="n">
        <v>1.235</v>
      </c>
      <c r="I797" s="14" t="n">
        <v>0</v>
      </c>
      <c r="J797" s="14" t="n">
        <v>11.72</v>
      </c>
      <c r="K797" s="14" t="n">
        <v>0</v>
      </c>
      <c r="L797" s="14" t="n">
        <v>1</v>
      </c>
      <c r="M797" s="14" t="n">
        <v>9.782999999999999</v>
      </c>
      <c r="N797" s="14" t="n">
        <v>3.704</v>
      </c>
      <c r="O797" s="14" t="n">
        <v>0</v>
      </c>
      <c r="P797" s="14" t="n">
        <v>9.782999999999999</v>
      </c>
      <c r="Q797" s="14" t="n">
        <v>0</v>
      </c>
      <c r="R797" s="14" t="n">
        <v>1</v>
      </c>
      <c r="S797" s="14" t="n">
        <v>17.893</v>
      </c>
      <c r="T797" s="14" t="n">
        <v>7.408</v>
      </c>
      <c r="U797" s="14" t="n">
        <v>-8.955</v>
      </c>
      <c r="V797" s="14" t="n">
        <v>10.547</v>
      </c>
      <c r="W797" s="14" t="n">
        <v>0</v>
      </c>
      <c r="X797" s="14" t="n">
        <v>0</v>
      </c>
      <c r="Y797" s="14" t="n">
        <v>4.152</v>
      </c>
      <c r="Z797" s="14" t="n">
        <v>0.5610000000000001</v>
      </c>
      <c r="AA797" s="14" t="n">
        <v>0</v>
      </c>
      <c r="AB797" s="14" t="n">
        <v>4.152</v>
      </c>
      <c r="AC797" s="14" t="n">
        <v>0</v>
      </c>
      <c r="AD797" s="14" t="n">
        <v>1</v>
      </c>
      <c r="AE797" s="14" t="n">
        <v>5.387</v>
      </c>
      <c r="AF797" s="14" t="n">
        <v>1.26</v>
      </c>
      <c r="AG797" s="14" t="n">
        <v>0</v>
      </c>
      <c r="AH797" s="14" t="n">
        <v>5.387</v>
      </c>
      <c r="AI797" s="14" t="n">
        <v>0</v>
      </c>
      <c r="AJ797" s="14" t="n">
        <v>1</v>
      </c>
      <c r="AK797" s="14" t="n">
        <v>12.795</v>
      </c>
      <c r="AL797" s="14" t="n">
        <v>6.815</v>
      </c>
      <c r="AM797" s="14" t="n">
        <v>0.17</v>
      </c>
      <c r="AN797" s="14" t="n">
        <v>15.098</v>
      </c>
      <c r="AO797" s="14" t="n">
        <v>0.18</v>
      </c>
      <c r="AP797" s="14" t="n">
        <v>1</v>
      </c>
      <c r="AQ797" s="14" t="n">
        <v>0.861</v>
      </c>
      <c r="AR797" s="14" t="n">
        <v>0.123</v>
      </c>
      <c r="AS797" s="14" t="n">
        <v>-0.005</v>
      </c>
      <c r="AT797" s="14" t="n">
        <v>1.01</v>
      </c>
      <c r="AU797" s="14" t="n">
        <v>0.18</v>
      </c>
      <c r="AV797" s="14" t="n">
        <v>1</v>
      </c>
      <c r="AW797" s="14" t="n">
        <v>0.986</v>
      </c>
      <c r="AX797" s="14" t="n">
        <v>0.123</v>
      </c>
      <c r="AY797" s="14" t="n">
        <v>-0.014</v>
      </c>
      <c r="AZ797" s="14" t="n">
        <v>1.147</v>
      </c>
      <c r="BA797" s="14" t="n">
        <v>0.18</v>
      </c>
      <c r="BB797" s="14" t="n">
        <v>1</v>
      </c>
      <c r="BC797" s="14" t="n">
        <v>0.598</v>
      </c>
      <c r="BD797" s="14" t="n">
        <v>0.123</v>
      </c>
      <c r="BE797" s="14" t="n">
        <v>-0.134</v>
      </c>
      <c r="BF797" s="14" t="n">
        <v>0.548</v>
      </c>
      <c r="BG797" s="14" t="n">
        <v>0.18</v>
      </c>
      <c r="BH797" s="14" t="n">
        <v>1</v>
      </c>
      <c r="BI797" s="14" t="n">
        <v>0.612</v>
      </c>
      <c r="BJ797" s="14" t="n">
        <v>0.123</v>
      </c>
      <c r="BK797" s="14" t="n">
        <v>0.159</v>
      </c>
      <c r="BL797" s="14" t="n">
        <v>0.91</v>
      </c>
      <c r="BM797" s="14" t="n">
        <v>0.18</v>
      </c>
      <c r="BN797" s="14" t="n">
        <v>1</v>
      </c>
      <c r="BO797" s="14" t="n">
        <v>0</v>
      </c>
      <c r="BP797" s="14" t="n">
        <v>0</v>
      </c>
      <c r="BQ797" s="14" t="n">
        <v>0.14</v>
      </c>
      <c r="BR797" s="14" t="n">
        <v>0</v>
      </c>
      <c r="BS797" s="14" t="n">
        <v>0.5</v>
      </c>
      <c r="BT797" s="14" t="n">
        <v>0</v>
      </c>
      <c r="BU797" s="14" t="n">
        <v>0</v>
      </c>
      <c r="BV797" s="14" t="n">
        <v>0.205</v>
      </c>
      <c r="BW797" s="14" t="n">
        <v>0.18</v>
      </c>
      <c r="BX797" s="14" t="n">
        <v>0.333</v>
      </c>
      <c r="BY797" s="14" t="n">
        <v>12.729</v>
      </c>
      <c r="BZ797" s="14" t="n">
        <v>0</v>
      </c>
      <c r="CA797" s="14" t="n">
        <v>12.729</v>
      </c>
      <c r="CB797" s="14" t="n">
        <v>0</v>
      </c>
      <c r="CC797" s="14" t="n">
        <v>97.90000000000001</v>
      </c>
      <c r="CD797" s="14" t="n">
        <v>7.95</v>
      </c>
      <c r="CE797" s="14" t="n">
        <v>1.304</v>
      </c>
      <c r="CF797" s="14" t="n">
        <v>115.522</v>
      </c>
      <c r="CG797" s="14" t="n">
        <v>0.18</v>
      </c>
      <c r="CH797" s="14" t="n">
        <v>1</v>
      </c>
      <c r="CI797" s="14" t="n">
        <v>0</v>
      </c>
      <c r="CJ797" s="14" t="n">
        <v>0</v>
      </c>
      <c r="CK797" s="14" t="n">
        <v>0</v>
      </c>
      <c r="CL797" s="14" t="n">
        <v>0</v>
      </c>
      <c r="CM797" s="14" t="n">
        <v>0</v>
      </c>
      <c r="CN797" s="14" t="n">
        <v>0</v>
      </c>
      <c r="CO797" s="14" t="n">
        <v>0</v>
      </c>
      <c r="CP797" s="14" t="n">
        <v>0</v>
      </c>
      <c r="CQ797" s="14" t="n">
        <v>1.294</v>
      </c>
      <c r="CR797" s="14" t="n">
        <v>0</v>
      </c>
      <c r="CS797" s="14" t="n">
        <v>5.158</v>
      </c>
      <c r="CT797" s="14" t="n">
        <v>10.485</v>
      </c>
      <c r="CU797" s="14" t="n">
        <v>31.326</v>
      </c>
    </row>
    <row r="798">
      <c r="A798" s="14" t="inlineStr">
        <is>
          <t>TGO2023</t>
        </is>
      </c>
      <c r="B798" s="14" t="inlineStr">
        <is>
          <t>TGO</t>
        </is>
      </c>
      <c r="C798" s="14" t="inlineStr">
        <is>
          <t>TGO</t>
        </is>
      </c>
      <c r="D798" s="14" t="inlineStr">
        <is>
          <t>Togo</t>
        </is>
      </c>
      <c r="E798" s="14" t="n">
        <v>2023</v>
      </c>
      <c r="F798" s="14" t="n">
        <v>0.18</v>
      </c>
      <c r="G798" s="14" t="n">
        <v>6.147</v>
      </c>
      <c r="H798" s="14" t="n">
        <v>1.286</v>
      </c>
      <c r="I798" s="14" t="n">
        <v>0</v>
      </c>
      <c r="J798" s="14" t="n">
        <v>6.147</v>
      </c>
      <c r="K798" s="14" t="n">
        <v>0</v>
      </c>
      <c r="L798" s="14" t="n">
        <v>1</v>
      </c>
      <c r="M798" s="14" t="n">
        <v>7.886</v>
      </c>
      <c r="N798" s="14" t="n">
        <v>3.857</v>
      </c>
      <c r="O798" s="14" t="n">
        <v>0</v>
      </c>
      <c r="P798" s="14" t="n">
        <v>7.886</v>
      </c>
      <c r="Q798" s="14" t="n">
        <v>0</v>
      </c>
      <c r="R798" s="14" t="n">
        <v>1</v>
      </c>
      <c r="S798" s="14" t="n">
        <v>12.575</v>
      </c>
      <c r="T798" s="14" t="n">
        <v>7.714</v>
      </c>
      <c r="U798" s="14" t="n">
        <v>-3.114</v>
      </c>
      <c r="V798" s="14" t="n">
        <v>11.164</v>
      </c>
      <c r="W798" s="14" t="n">
        <v>0</v>
      </c>
      <c r="X798" s="14" t="n">
        <v>0</v>
      </c>
      <c r="Y798" s="14" t="n">
        <v>4.324</v>
      </c>
      <c r="Z798" s="14" t="n">
        <v>0.584</v>
      </c>
      <c r="AA798" s="14" t="n">
        <v>0</v>
      </c>
      <c r="AB798" s="14" t="n">
        <v>4.324</v>
      </c>
      <c r="AC798" s="14" t="n">
        <v>0</v>
      </c>
      <c r="AD798" s="14" t="n">
        <v>1</v>
      </c>
      <c r="AE798" s="14" t="n">
        <v>5.609</v>
      </c>
      <c r="AF798" s="14" t="n">
        <v>1.312</v>
      </c>
      <c r="AG798" s="14" t="n">
        <v>0</v>
      </c>
      <c r="AH798" s="14" t="n">
        <v>5.609</v>
      </c>
      <c r="AI798" s="14" t="n">
        <v>0</v>
      </c>
      <c r="AJ798" s="14" t="n">
        <v>1</v>
      </c>
      <c r="AK798" s="14" t="n">
        <v>13.323</v>
      </c>
      <c r="AL798" s="14" t="n">
        <v>7.096</v>
      </c>
      <c r="AM798" s="14" t="n">
        <v>0.266</v>
      </c>
      <c r="AN798" s="14" t="n">
        <v>15.722</v>
      </c>
      <c r="AO798" s="14" t="n">
        <v>0.18</v>
      </c>
      <c r="AP798" s="14" t="n">
        <v>1</v>
      </c>
      <c r="AQ798" s="14" t="n">
        <v>0.76</v>
      </c>
      <c r="AR798" s="14" t="n">
        <v>0.129</v>
      </c>
      <c r="AS798" s="14" t="n">
        <v>0.218</v>
      </c>
      <c r="AT798" s="14" t="n">
        <v>1.154</v>
      </c>
      <c r="AU798" s="14" t="n">
        <v>0.18</v>
      </c>
      <c r="AV798" s="14" t="n">
        <v>1</v>
      </c>
      <c r="AW798" s="14" t="n">
        <v>0.8110000000000001</v>
      </c>
      <c r="AX798" s="14" t="n">
        <v>0.129</v>
      </c>
      <c r="AY798" s="14" t="n">
        <v>0.306</v>
      </c>
      <c r="AZ798" s="14" t="n">
        <v>1.319</v>
      </c>
      <c r="BA798" s="14" t="n">
        <v>0.18</v>
      </c>
      <c r="BB798" s="14" t="n">
        <v>1</v>
      </c>
      <c r="BC798" s="14" t="n">
        <v>0.535</v>
      </c>
      <c r="BD798" s="14" t="n">
        <v>0.129</v>
      </c>
      <c r="BE798" s="14" t="n">
        <v>0.08599999999999999</v>
      </c>
      <c r="BF798" s="14" t="n">
        <v>0.732</v>
      </c>
      <c r="BG798" s="14" t="n">
        <v>0.18</v>
      </c>
      <c r="BH798" s="14" t="n">
        <v>1</v>
      </c>
      <c r="BI798" s="14" t="n">
        <v>0.579</v>
      </c>
      <c r="BJ798" s="14" t="n">
        <v>0.129</v>
      </c>
      <c r="BK798" s="14" t="n">
        <v>0.329</v>
      </c>
      <c r="BL798" s="14" t="n">
        <v>1.072</v>
      </c>
      <c r="BM798" s="14" t="n">
        <v>0.18</v>
      </c>
      <c r="BN798" s="14" t="n">
        <v>1</v>
      </c>
      <c r="BO798" s="14" t="n">
        <v>0</v>
      </c>
      <c r="BP798" s="14" t="n">
        <v>0</v>
      </c>
      <c r="BQ798" s="14" t="n">
        <v>0.189</v>
      </c>
      <c r="BR798" s="14" t="n">
        <v>0</v>
      </c>
      <c r="BS798" s="14" t="n">
        <v>0.5</v>
      </c>
      <c r="BT798" s="14" t="n">
        <v>0</v>
      </c>
      <c r="BU798" s="14" t="n">
        <v>0</v>
      </c>
      <c r="BV798" s="14" t="n">
        <v>0.211</v>
      </c>
      <c r="BW798" s="14" t="n">
        <v>0.18</v>
      </c>
      <c r="BX798" s="14" t="n">
        <v>0.333</v>
      </c>
      <c r="BY798" s="14" t="n">
        <v>13.254</v>
      </c>
      <c r="BZ798" s="14" t="n">
        <v>0</v>
      </c>
      <c r="CA798" s="14" t="n">
        <v>13.254</v>
      </c>
      <c r="CB798" s="14" t="n">
        <v>0</v>
      </c>
      <c r="CC798" s="14" t="n">
        <v>83.248</v>
      </c>
      <c r="CD798" s="14" t="n">
        <v>7.95</v>
      </c>
      <c r="CE798" s="14" t="n">
        <v>1.659</v>
      </c>
      <c r="CF798" s="14" t="n">
        <v>98.233</v>
      </c>
      <c r="CG798" s="14" t="n">
        <v>0.18</v>
      </c>
      <c r="CH798" s="14" t="n">
        <v>1</v>
      </c>
      <c r="CI798" s="14" t="n">
        <v>0</v>
      </c>
      <c r="CJ798" s="14" t="n">
        <v>0</v>
      </c>
      <c r="CK798" s="14" t="n">
        <v>0</v>
      </c>
      <c r="CL798" s="14" t="n">
        <v>0</v>
      </c>
      <c r="CM798" s="14" t="n">
        <v>0</v>
      </c>
      <c r="CN798" s="14" t="n">
        <v>0</v>
      </c>
      <c r="CO798" s="14" t="n">
        <v>0</v>
      </c>
      <c r="CP798" s="14" t="n">
        <v>0</v>
      </c>
      <c r="CQ798" s="14" t="n">
        <v>1.348</v>
      </c>
      <c r="CR798" s="14" t="n">
        <v>0</v>
      </c>
      <c r="CS798" s="14" t="n">
        <v>5.37</v>
      </c>
      <c r="CT798" s="14" t="n">
        <v>4.861</v>
      </c>
      <c r="CU798" s="14" t="n">
        <v>11.622</v>
      </c>
    </row>
    <row r="799">
      <c r="A799" s="14" t="inlineStr">
        <is>
          <t>TGO2024</t>
        </is>
      </c>
      <c r="B799" s="14" t="inlineStr">
        <is>
          <t>TGO</t>
        </is>
      </c>
      <c r="C799" s="14" t="inlineStr">
        <is>
          <t>TGO</t>
        </is>
      </c>
      <c r="D799" s="14" t="inlineStr">
        <is>
          <t>Togo</t>
        </is>
      </c>
      <c r="E799" s="14" t="n">
        <v>2024</v>
      </c>
      <c r="F799" s="14" t="n">
        <v>0.18</v>
      </c>
      <c r="G799" s="14" t="n">
        <v>5.575</v>
      </c>
      <c r="H799" s="14" t="n">
        <v>1.324</v>
      </c>
      <c r="I799" s="14" t="n">
        <v>0</v>
      </c>
      <c r="J799" s="14" t="n">
        <v>5.575</v>
      </c>
      <c r="K799" s="14" t="n">
        <v>0</v>
      </c>
      <c r="L799" s="14" t="n">
        <v>1</v>
      </c>
      <c r="M799" s="14" t="n">
        <v>7.124</v>
      </c>
      <c r="N799" s="14" t="n">
        <v>3.971</v>
      </c>
      <c r="O799" s="14" t="n">
        <v>0</v>
      </c>
      <c r="P799" s="14" t="n">
        <v>7.124</v>
      </c>
      <c r="Q799" s="14" t="n">
        <v>0</v>
      </c>
      <c r="R799" s="14" t="n">
        <v>1</v>
      </c>
      <c r="S799" s="14" t="n">
        <v>12.193</v>
      </c>
      <c r="T799" s="14" t="n">
        <v>7.942</v>
      </c>
      <c r="U799" s="14" t="n">
        <v>-2.9</v>
      </c>
      <c r="V799" s="14" t="n">
        <v>10.966</v>
      </c>
      <c r="W799" s="14" t="n">
        <v>0</v>
      </c>
      <c r="X799" s="14" t="n">
        <v>0</v>
      </c>
      <c r="Y799" s="14" t="n">
        <v>11.492</v>
      </c>
      <c r="Z799" s="14" t="n">
        <v>1.553</v>
      </c>
      <c r="AA799" s="14" t="n">
        <v>0</v>
      </c>
      <c r="AB799" s="14" t="n">
        <v>11.492</v>
      </c>
      <c r="AC799" s="14" t="n">
        <v>0</v>
      </c>
      <c r="AD799" s="14" t="n">
        <v>1</v>
      </c>
      <c r="AE799" s="14" t="n">
        <v>12.815</v>
      </c>
      <c r="AF799" s="14" t="n">
        <v>2.997</v>
      </c>
      <c r="AG799" s="14" t="n">
        <v>0</v>
      </c>
      <c r="AH799" s="14" t="n">
        <v>12.815</v>
      </c>
      <c r="AI799" s="14" t="n">
        <v>0</v>
      </c>
      <c r="AJ799" s="14" t="n">
        <v>1</v>
      </c>
      <c r="AK799" s="14" t="n">
        <v>20.757</v>
      </c>
      <c r="AL799" s="14" t="n">
        <v>11.055</v>
      </c>
      <c r="AM799" s="14" t="n">
        <v>0.509</v>
      </c>
      <c r="AN799" s="14" t="n">
        <v>24.493</v>
      </c>
      <c r="AO799" s="14" t="n">
        <v>0.18</v>
      </c>
      <c r="AP799" s="14" t="n">
        <v>1</v>
      </c>
      <c r="AQ799" s="14" t="n">
        <v>0.724</v>
      </c>
      <c r="AR799" s="14" t="n">
        <v>0.132</v>
      </c>
      <c r="AS799" s="14" t="n">
        <v>0.252</v>
      </c>
      <c r="AT799" s="14" t="n">
        <v>1.152</v>
      </c>
      <c r="AU799" s="14" t="n">
        <v>0.18</v>
      </c>
      <c r="AV799" s="14" t="n">
        <v>1</v>
      </c>
      <c r="AW799" s="14" t="n">
        <v>0.75</v>
      </c>
      <c r="AX799" s="14" t="n">
        <v>0.132</v>
      </c>
      <c r="AY799" s="14" t="n">
        <v>0.324</v>
      </c>
      <c r="AZ799" s="14" t="n">
        <v>1.267</v>
      </c>
      <c r="BA799" s="14" t="n">
        <v>0.18</v>
      </c>
      <c r="BB799" s="14" t="n">
        <v>1</v>
      </c>
      <c r="BC799" s="14" t="n">
        <v>0.513</v>
      </c>
      <c r="BD799" s="14" t="n">
        <v>0.132</v>
      </c>
      <c r="BE799" s="14" t="n">
        <v>0.08</v>
      </c>
      <c r="BF799" s="14" t="n">
        <v>0.7</v>
      </c>
      <c r="BG799" s="14" t="n">
        <v>0.18</v>
      </c>
      <c r="BH799" s="14" t="n">
        <v>1</v>
      </c>
      <c r="BI799" s="14" t="n">
        <v>0.591</v>
      </c>
      <c r="BJ799" s="14" t="n">
        <v>0.132</v>
      </c>
      <c r="BK799" s="14" t="n">
        <v>0.317</v>
      </c>
      <c r="BL799" s="14" t="n">
        <v>1.072</v>
      </c>
      <c r="BM799" s="14" t="n">
        <v>0.18</v>
      </c>
      <c r="BN799" s="14" t="n">
        <v>1</v>
      </c>
      <c r="BO799" s="14" t="n">
        <v>0</v>
      </c>
      <c r="BP799" s="14" t="n">
        <v>0</v>
      </c>
      <c r="BQ799" s="14" t="n">
        <v>0.152</v>
      </c>
      <c r="BR799" s="14" t="n">
        <v>0</v>
      </c>
      <c r="BS799" s="14" t="n">
        <v>0.5</v>
      </c>
      <c r="BT799" s="14" t="n">
        <v>0</v>
      </c>
      <c r="BU799" s="14" t="n">
        <v>0</v>
      </c>
      <c r="BV799" s="14" t="n">
        <v>0.211</v>
      </c>
      <c r="BW799" s="14" t="n">
        <v>0.18</v>
      </c>
      <c r="BX799" s="14" t="n">
        <v>0.333</v>
      </c>
      <c r="BY799" s="14" t="n">
        <v>13.646</v>
      </c>
      <c r="BZ799" s="14" t="n">
        <v>0</v>
      </c>
      <c r="CA799" s="14" t="n">
        <v>13.646</v>
      </c>
      <c r="CB799" s="14" t="n">
        <v>0</v>
      </c>
      <c r="CC799" s="14" t="n">
        <v>82.58799999999999</v>
      </c>
      <c r="CD799" s="14" t="n">
        <v>7.95</v>
      </c>
      <c r="CE799" s="14" t="n">
        <v>2.025</v>
      </c>
      <c r="CF799" s="14" t="n">
        <v>97.45399999999999</v>
      </c>
      <c r="CG799" s="14" t="n">
        <v>0.18</v>
      </c>
      <c r="CH799" s="14" t="n">
        <v>1</v>
      </c>
      <c r="CI799" s="14" t="n">
        <v>0</v>
      </c>
      <c r="CJ799" s="14" t="n">
        <v>0</v>
      </c>
      <c r="CK799" s="14" t="n">
        <v>0</v>
      </c>
      <c r="CL799" s="14" t="n">
        <v>0</v>
      </c>
      <c r="CM799" s="14" t="n">
        <v>0</v>
      </c>
      <c r="CN799" s="14" t="n">
        <v>0</v>
      </c>
      <c r="CO799" s="14" t="n">
        <v>0</v>
      </c>
      <c r="CP799" s="14" t="n">
        <v>0</v>
      </c>
      <c r="CQ799" s="14" t="n">
        <v>1.387</v>
      </c>
      <c r="CR799" s="14" t="n">
        <v>0</v>
      </c>
      <c r="CS799" s="14" t="n">
        <v>5.529</v>
      </c>
      <c r="CT799" s="14" t="n">
        <v>4.251</v>
      </c>
      <c r="CU799" s="14" t="n">
        <v>10.168</v>
      </c>
    </row>
    <row r="800">
      <c r="A800" s="14" t="inlineStr">
        <is>
          <t>TON2021</t>
        </is>
      </c>
      <c r="B800" s="14" t="inlineStr">
        <is>
          <t>TON</t>
        </is>
      </c>
      <c r="C800" s="14" t="inlineStr">
        <is>
          <t>TON</t>
        </is>
      </c>
      <c r="D800" s="14" t="inlineStr">
        <is>
          <t>Tonga</t>
        </is>
      </c>
      <c r="E800" s="14" t="n">
        <v>2021</v>
      </c>
      <c r="F800" s="14" t="n">
        <v>0.15</v>
      </c>
      <c r="G800" s="14" t="n">
        <v>4.747</v>
      </c>
      <c r="H800" s="14" t="n">
        <v>1.143</v>
      </c>
      <c r="I800" s="14" t="n">
        <v>0</v>
      </c>
      <c r="J800" s="14" t="n">
        <v>4.747</v>
      </c>
      <c r="K800" s="14" t="n">
        <v>0</v>
      </c>
      <c r="L800" s="14" t="n">
        <v>1</v>
      </c>
      <c r="M800" s="14" t="n">
        <v>7.964</v>
      </c>
      <c r="N800" s="14" t="n">
        <v>3.43</v>
      </c>
      <c r="O800" s="14" t="n">
        <v>0</v>
      </c>
      <c r="P800" s="14" t="n">
        <v>7.964</v>
      </c>
      <c r="Q800" s="14" t="n">
        <v>0</v>
      </c>
      <c r="R800" s="14" t="n">
        <v>1</v>
      </c>
      <c r="S800" s="14" t="n">
        <v>10.464</v>
      </c>
      <c r="T800" s="14" t="n">
        <v>6.86</v>
      </c>
      <c r="U800" s="14" t="n">
        <v>0</v>
      </c>
      <c r="V800" s="14" t="n">
        <v>12.034</v>
      </c>
      <c r="W800" s="14" t="n">
        <v>0.15</v>
      </c>
      <c r="X800" s="14" t="n">
        <v>1</v>
      </c>
      <c r="Y800" s="14" t="n">
        <v>5.584</v>
      </c>
      <c r="Z800" s="14" t="n">
        <v>0.6889999999999999</v>
      </c>
      <c r="AA800" s="14" t="n">
        <v>0</v>
      </c>
      <c r="AB800" s="14" t="n">
        <v>5.584</v>
      </c>
      <c r="AC800" s="14" t="n">
        <v>0</v>
      </c>
      <c r="AD800" s="14" t="n">
        <v>1</v>
      </c>
      <c r="AE800" s="14" t="n">
        <v>6.727</v>
      </c>
      <c r="AF800" s="14" t="n">
        <v>1.467</v>
      </c>
      <c r="AG800" s="14" t="n">
        <v>0</v>
      </c>
      <c r="AH800" s="14" t="n">
        <v>6.727</v>
      </c>
      <c r="AI800" s="14" t="n">
        <v>0</v>
      </c>
      <c r="AJ800" s="14" t="n">
        <v>1</v>
      </c>
      <c r="AK800" s="14" t="n">
        <v>13.587</v>
      </c>
      <c r="AL800" s="14" t="n">
        <v>7.05</v>
      </c>
      <c r="AM800" s="14" t="n">
        <v>0</v>
      </c>
      <c r="AN800" s="14" t="n">
        <v>15.625</v>
      </c>
      <c r="AO800" s="14" t="n">
        <v>0.15</v>
      </c>
      <c r="AP800" s="14" t="n">
        <v>1</v>
      </c>
      <c r="AQ800" s="14" t="n">
        <v>0.621</v>
      </c>
      <c r="AR800" s="14" t="n">
        <v>0.114</v>
      </c>
      <c r="AS800" s="14" t="n">
        <v>0</v>
      </c>
      <c r="AT800" s="14" t="n">
        <v>0.714</v>
      </c>
      <c r="AU800" s="14" t="n">
        <v>0.15</v>
      </c>
      <c r="AV800" s="14" t="n">
        <v>1</v>
      </c>
      <c r="AW800" s="14" t="n">
        <v>0.593</v>
      </c>
      <c r="AX800" s="14" t="n">
        <v>0.114</v>
      </c>
      <c r="AY800" s="14" t="n">
        <v>0</v>
      </c>
      <c r="AZ800" s="14" t="n">
        <v>0.6820000000000001</v>
      </c>
      <c r="BA800" s="14" t="n">
        <v>0.15</v>
      </c>
      <c r="BB800" s="14" t="n">
        <v>1</v>
      </c>
      <c r="BC800" s="14" t="n">
        <v>0.44</v>
      </c>
      <c r="BD800" s="14" t="n">
        <v>0.114</v>
      </c>
      <c r="BE800" s="14" t="n">
        <v>0</v>
      </c>
      <c r="BF800" s="14" t="n">
        <v>0.506</v>
      </c>
      <c r="BG800" s="14" t="n">
        <v>0.15</v>
      </c>
      <c r="BH800" s="14" t="n">
        <v>1</v>
      </c>
      <c r="BI800" s="14" t="n">
        <v>0.5600000000000001</v>
      </c>
      <c r="BJ800" s="14" t="n">
        <v>0.114</v>
      </c>
      <c r="BK800" s="14" t="n">
        <v>0</v>
      </c>
      <c r="BL800" s="14" t="n">
        <v>0.644</v>
      </c>
      <c r="BM800" s="14" t="n">
        <v>0.15</v>
      </c>
      <c r="BN800" s="14" t="n">
        <v>1</v>
      </c>
      <c r="BO800" s="14" t="n">
        <v>0</v>
      </c>
      <c r="BP800" s="14" t="n">
        <v>0</v>
      </c>
      <c r="BQ800" s="14" t="n">
        <v>0</v>
      </c>
      <c r="BR800" s="14" t="n">
        <v>0</v>
      </c>
      <c r="BS800" s="14" t="n">
        <v>1</v>
      </c>
      <c r="BT800" s="14" t="n">
        <v>0</v>
      </c>
      <c r="BU800" s="14" t="n">
        <v>0</v>
      </c>
      <c r="BV800" s="14" t="n">
        <v>0</v>
      </c>
      <c r="BW800" s="14" t="n">
        <v>0.15</v>
      </c>
      <c r="BX800" s="14" t="n">
        <v>1</v>
      </c>
      <c r="BY800" s="14" t="n">
        <v>11.787</v>
      </c>
      <c r="BZ800" s="14" t="n">
        <v>0</v>
      </c>
      <c r="CA800" s="14" t="n">
        <v>11.787</v>
      </c>
      <c r="CB800" s="14" t="n">
        <v>0</v>
      </c>
      <c r="CC800" s="14" t="n">
        <v>81.69499999999999</v>
      </c>
      <c r="CD800" s="14" t="n">
        <v>7.95</v>
      </c>
      <c r="CE800" s="14" t="n">
        <v>0</v>
      </c>
      <c r="CF800" s="14" t="n">
        <v>93.95</v>
      </c>
      <c r="CG800" s="14" t="n">
        <v>0.15</v>
      </c>
      <c r="CH800" s="14" t="n">
        <v>1</v>
      </c>
      <c r="CI800" s="14" t="n">
        <v>0</v>
      </c>
      <c r="CJ800" s="14" t="n">
        <v>0</v>
      </c>
      <c r="CK800" s="14" t="n">
        <v>0</v>
      </c>
      <c r="CL800" s="14" t="n">
        <v>0</v>
      </c>
      <c r="CM800" s="14" t="n">
        <v>0</v>
      </c>
      <c r="CN800" s="14" t="n">
        <v>0</v>
      </c>
      <c r="CO800" s="14" t="n">
        <v>0</v>
      </c>
      <c r="CP800" s="14" t="n">
        <v>0</v>
      </c>
      <c r="CQ800" s="14" t="n">
        <v>1.198</v>
      </c>
      <c r="CR800" s="14" t="n">
        <v>0</v>
      </c>
      <c r="CS800" s="14" t="n">
        <v>4.776</v>
      </c>
      <c r="CT800" s="14" t="n">
        <v>3.604</v>
      </c>
      <c r="CU800" s="14" t="n">
        <v>9.407999999999999</v>
      </c>
    </row>
    <row r="801">
      <c r="A801" s="14" t="inlineStr">
        <is>
          <t>TON2022</t>
        </is>
      </c>
      <c r="B801" s="14" t="inlineStr">
        <is>
          <t>TON</t>
        </is>
      </c>
      <c r="C801" s="14" t="inlineStr">
        <is>
          <t>TON</t>
        </is>
      </c>
      <c r="D801" s="14" t="inlineStr">
        <is>
          <t>Tonga</t>
        </is>
      </c>
      <c r="E801" s="14" t="n">
        <v>2022</v>
      </c>
      <c r="F801" s="14" t="n">
        <v>0.15</v>
      </c>
      <c r="G801" s="14" t="n">
        <v>8.788</v>
      </c>
      <c r="H801" s="14" t="n">
        <v>1.235</v>
      </c>
      <c r="I801" s="14" t="n">
        <v>0</v>
      </c>
      <c r="J801" s="14" t="n">
        <v>8.788</v>
      </c>
      <c r="K801" s="14" t="n">
        <v>0</v>
      </c>
      <c r="L801" s="14" t="n">
        <v>1</v>
      </c>
      <c r="M801" s="14" t="n">
        <v>9.782999999999999</v>
      </c>
      <c r="N801" s="14" t="n">
        <v>3.704</v>
      </c>
      <c r="O801" s="14" t="n">
        <v>0</v>
      </c>
      <c r="P801" s="14" t="n">
        <v>9.782999999999999</v>
      </c>
      <c r="Q801" s="14" t="n">
        <v>0</v>
      </c>
      <c r="R801" s="14" t="n">
        <v>1</v>
      </c>
      <c r="S801" s="14" t="n">
        <v>14.962</v>
      </c>
      <c r="T801" s="14" t="n">
        <v>7.408</v>
      </c>
      <c r="U801" s="14" t="n">
        <v>0.166</v>
      </c>
      <c r="V801" s="14" t="n">
        <v>17.206</v>
      </c>
      <c r="W801" s="14" t="n">
        <v>0.15</v>
      </c>
      <c r="X801" s="14" t="n">
        <v>1</v>
      </c>
      <c r="Y801" s="14" t="n">
        <v>6.03</v>
      </c>
      <c r="Z801" s="14" t="n">
        <v>0.744</v>
      </c>
      <c r="AA801" s="14" t="n">
        <v>0</v>
      </c>
      <c r="AB801" s="14" t="n">
        <v>6.03</v>
      </c>
      <c r="AC801" s="14" t="n">
        <v>0</v>
      </c>
      <c r="AD801" s="14" t="n">
        <v>1</v>
      </c>
      <c r="AE801" s="14" t="n">
        <v>7.265</v>
      </c>
      <c r="AF801" s="14" t="n">
        <v>1.584</v>
      </c>
      <c r="AG801" s="14" t="n">
        <v>0</v>
      </c>
      <c r="AH801" s="14" t="n">
        <v>7.265</v>
      </c>
      <c r="AI801" s="14" t="n">
        <v>0</v>
      </c>
      <c r="AJ801" s="14" t="n">
        <v>1</v>
      </c>
      <c r="AK801" s="14" t="n">
        <v>14.673</v>
      </c>
      <c r="AL801" s="14" t="n">
        <v>7.614</v>
      </c>
      <c r="AM801" s="14" t="n">
        <v>0.163</v>
      </c>
      <c r="AN801" s="14" t="n">
        <v>16.874</v>
      </c>
      <c r="AO801" s="14" t="n">
        <v>0.15</v>
      </c>
      <c r="AP801" s="14" t="n">
        <v>1</v>
      </c>
      <c r="AQ801" s="14" t="n">
        <v>0.847</v>
      </c>
      <c r="AR801" s="14" t="n">
        <v>0.123</v>
      </c>
      <c r="AS801" s="14" t="n">
        <v>0.008999999999999999</v>
      </c>
      <c r="AT801" s="14" t="n">
        <v>0.974</v>
      </c>
      <c r="AU801" s="14" t="n">
        <v>0.15</v>
      </c>
      <c r="AV801" s="14" t="n">
        <v>1</v>
      </c>
      <c r="AW801" s="14" t="n">
        <v>0.947</v>
      </c>
      <c r="AX801" s="14" t="n">
        <v>0.123</v>
      </c>
      <c r="AY801" s="14" t="n">
        <v>0.011</v>
      </c>
      <c r="AZ801" s="14" t="n">
        <v>1.089</v>
      </c>
      <c r="BA801" s="14" t="n">
        <v>0.15</v>
      </c>
      <c r="BB801" s="14" t="n">
        <v>1</v>
      </c>
      <c r="BC801" s="14" t="n">
        <v>0.589</v>
      </c>
      <c r="BD801" s="14" t="n">
        <v>0.123</v>
      </c>
      <c r="BE801" s="14" t="n">
        <v>0.007</v>
      </c>
      <c r="BF801" s="14" t="n">
        <v>0.677</v>
      </c>
      <c r="BG801" s="14" t="n">
        <v>0.15</v>
      </c>
      <c r="BH801" s="14" t="n">
        <v>1</v>
      </c>
      <c r="BI801" s="14" t="n">
        <v>0.6889999999999999</v>
      </c>
      <c r="BJ801" s="14" t="n">
        <v>0.123</v>
      </c>
      <c r="BK801" s="14" t="n">
        <v>0.008</v>
      </c>
      <c r="BL801" s="14" t="n">
        <v>0.792</v>
      </c>
      <c r="BM801" s="14" t="n">
        <v>0.15</v>
      </c>
      <c r="BN801" s="14" t="n">
        <v>1</v>
      </c>
      <c r="BO801" s="14" t="n">
        <v>0</v>
      </c>
      <c r="BP801" s="14" t="n">
        <v>0</v>
      </c>
      <c r="BQ801" s="14" t="n">
        <v>0</v>
      </c>
      <c r="BR801" s="14" t="n">
        <v>0</v>
      </c>
      <c r="BS801" s="14" t="n">
        <v>1</v>
      </c>
      <c r="BT801" s="14" t="n">
        <v>0</v>
      </c>
      <c r="BU801" s="14" t="n">
        <v>0</v>
      </c>
      <c r="BV801" s="14" t="n">
        <v>0</v>
      </c>
      <c r="BW801" s="14" t="n">
        <v>0.15</v>
      </c>
      <c r="BX801" s="14" t="n">
        <v>1</v>
      </c>
      <c r="BY801" s="14" t="n">
        <v>12.729</v>
      </c>
      <c r="BZ801" s="14" t="n">
        <v>0</v>
      </c>
      <c r="CA801" s="14" t="n">
        <v>12.729</v>
      </c>
      <c r="CB801" s="14" t="n">
        <v>0</v>
      </c>
      <c r="CC801" s="14" t="n">
        <v>102.477</v>
      </c>
      <c r="CD801" s="14" t="n">
        <v>7.95</v>
      </c>
      <c r="CE801" s="14" t="n">
        <v>1.138</v>
      </c>
      <c r="CF801" s="14" t="n">
        <v>117.848</v>
      </c>
      <c r="CG801" s="14" t="n">
        <v>0.15</v>
      </c>
      <c r="CH801" s="14" t="n">
        <v>1</v>
      </c>
      <c r="CI801" s="14" t="n">
        <v>0</v>
      </c>
      <c r="CJ801" s="14" t="n">
        <v>0</v>
      </c>
      <c r="CK801" s="14" t="n">
        <v>0</v>
      </c>
      <c r="CL801" s="14" t="n">
        <v>0</v>
      </c>
      <c r="CM801" s="14" t="n">
        <v>0</v>
      </c>
      <c r="CN801" s="14" t="n">
        <v>0</v>
      </c>
      <c r="CO801" s="14" t="n">
        <v>0</v>
      </c>
      <c r="CP801" s="14" t="n">
        <v>0</v>
      </c>
      <c r="CQ801" s="14" t="n">
        <v>1.294</v>
      </c>
      <c r="CR801" s="14" t="n">
        <v>0</v>
      </c>
      <c r="CS801" s="14" t="n">
        <v>5.158</v>
      </c>
      <c r="CT801" s="14" t="n">
        <v>7.554</v>
      </c>
      <c r="CU801" s="14" t="n">
        <v>16.097</v>
      </c>
    </row>
    <row r="802">
      <c r="A802" s="14" t="inlineStr">
        <is>
          <t>TON2023</t>
        </is>
      </c>
      <c r="B802" s="14" t="inlineStr">
        <is>
          <t>TON</t>
        </is>
      </c>
      <c r="C802" s="14" t="inlineStr">
        <is>
          <t>TON</t>
        </is>
      </c>
      <c r="D802" s="14" t="inlineStr">
        <is>
          <t>Tonga</t>
        </is>
      </c>
      <c r="E802" s="14" t="n">
        <v>2023</v>
      </c>
      <c r="F802" s="14" t="n">
        <v>0.15</v>
      </c>
      <c r="G802" s="14" t="n">
        <v>5.77</v>
      </c>
      <c r="H802" s="14" t="n">
        <v>1.286</v>
      </c>
      <c r="I802" s="14" t="n">
        <v>0</v>
      </c>
      <c r="J802" s="14" t="n">
        <v>5.77</v>
      </c>
      <c r="K802" s="14" t="n">
        <v>0</v>
      </c>
      <c r="L802" s="14" t="n">
        <v>1</v>
      </c>
      <c r="M802" s="14" t="n">
        <v>7.886</v>
      </c>
      <c r="N802" s="14" t="n">
        <v>3.857</v>
      </c>
      <c r="O802" s="14" t="n">
        <v>0</v>
      </c>
      <c r="P802" s="14" t="n">
        <v>7.886</v>
      </c>
      <c r="Q802" s="14" t="n">
        <v>0</v>
      </c>
      <c r="R802" s="14" t="n">
        <v>1</v>
      </c>
      <c r="S802" s="14" t="n">
        <v>12.198</v>
      </c>
      <c r="T802" s="14" t="n">
        <v>7.714</v>
      </c>
      <c r="U802" s="14" t="n">
        <v>0.203</v>
      </c>
      <c r="V802" s="14" t="n">
        <v>14.028</v>
      </c>
      <c r="W802" s="14" t="n">
        <v>0.15</v>
      </c>
      <c r="X802" s="14" t="n">
        <v>1</v>
      </c>
      <c r="Y802" s="14" t="n">
        <v>6.279</v>
      </c>
      <c r="Z802" s="14" t="n">
        <v>0.775</v>
      </c>
      <c r="AA802" s="14" t="n">
        <v>0</v>
      </c>
      <c r="AB802" s="14" t="n">
        <v>6.279</v>
      </c>
      <c r="AC802" s="14" t="n">
        <v>0</v>
      </c>
      <c r="AD802" s="14" t="n">
        <v>1</v>
      </c>
      <c r="AE802" s="14" t="n">
        <v>7.565</v>
      </c>
      <c r="AF802" s="14" t="n">
        <v>1.649</v>
      </c>
      <c r="AG802" s="14" t="n">
        <v>0</v>
      </c>
      <c r="AH802" s="14" t="n">
        <v>7.565</v>
      </c>
      <c r="AI802" s="14" t="n">
        <v>0</v>
      </c>
      <c r="AJ802" s="14" t="n">
        <v>1</v>
      </c>
      <c r="AK802" s="14" t="n">
        <v>15.279</v>
      </c>
      <c r="AL802" s="14" t="n">
        <v>7.928</v>
      </c>
      <c r="AM802" s="14" t="n">
        <v>0.254</v>
      </c>
      <c r="AN802" s="14" t="n">
        <v>17.571</v>
      </c>
      <c r="AO802" s="14" t="n">
        <v>0.15</v>
      </c>
      <c r="AP802" s="14" t="n">
        <v>1</v>
      </c>
      <c r="AQ802" s="14" t="n">
        <v>0.749</v>
      </c>
      <c r="AR802" s="14" t="n">
        <v>0.129</v>
      </c>
      <c r="AS802" s="14" t="n">
        <v>0.012</v>
      </c>
      <c r="AT802" s="14" t="n">
        <v>0.861</v>
      </c>
      <c r="AU802" s="14" t="n">
        <v>0.15</v>
      </c>
      <c r="AV802" s="14" t="n">
        <v>1</v>
      </c>
      <c r="AW802" s="14" t="n">
        <v>0.783</v>
      </c>
      <c r="AX802" s="14" t="n">
        <v>0.129</v>
      </c>
      <c r="AY802" s="14" t="n">
        <v>0.013</v>
      </c>
      <c r="AZ802" s="14" t="n">
        <v>0.9</v>
      </c>
      <c r="BA802" s="14" t="n">
        <v>0.15</v>
      </c>
      <c r="BB802" s="14" t="n">
        <v>1</v>
      </c>
      <c r="BC802" s="14" t="n">
        <v>0.527</v>
      </c>
      <c r="BD802" s="14" t="n">
        <v>0.129</v>
      </c>
      <c r="BE802" s="14" t="n">
        <v>0.008999999999999999</v>
      </c>
      <c r="BF802" s="14" t="n">
        <v>0.607</v>
      </c>
      <c r="BG802" s="14" t="n">
        <v>0.15</v>
      </c>
      <c r="BH802" s="14" t="n">
        <v>1</v>
      </c>
      <c r="BI802" s="14" t="n">
        <v>0.64</v>
      </c>
      <c r="BJ802" s="14" t="n">
        <v>0.129</v>
      </c>
      <c r="BK802" s="14" t="n">
        <v>0.011</v>
      </c>
      <c r="BL802" s="14" t="n">
        <v>0.736</v>
      </c>
      <c r="BM802" s="14" t="n">
        <v>0.15</v>
      </c>
      <c r="BN802" s="14" t="n">
        <v>1</v>
      </c>
      <c r="BO802" s="14" t="n">
        <v>0</v>
      </c>
      <c r="BP802" s="14" t="n">
        <v>0</v>
      </c>
      <c r="BQ802" s="14" t="n">
        <v>0</v>
      </c>
      <c r="BR802" s="14" t="n">
        <v>0</v>
      </c>
      <c r="BS802" s="14" t="n">
        <v>1</v>
      </c>
      <c r="BT802" s="14" t="n">
        <v>0</v>
      </c>
      <c r="BU802" s="14" t="n">
        <v>0</v>
      </c>
      <c r="BV802" s="14" t="n">
        <v>0</v>
      </c>
      <c r="BW802" s="14" t="n">
        <v>0.15</v>
      </c>
      <c r="BX802" s="14" t="n">
        <v>1</v>
      </c>
      <c r="BY802" s="14" t="n">
        <v>13.254</v>
      </c>
      <c r="BZ802" s="14" t="n">
        <v>0</v>
      </c>
      <c r="CA802" s="14" t="n">
        <v>13.254</v>
      </c>
      <c r="CB802" s="14" t="n">
        <v>0</v>
      </c>
      <c r="CC802" s="14" t="n">
        <v>87.07899999999999</v>
      </c>
      <c r="CD802" s="14" t="n">
        <v>7.95</v>
      </c>
      <c r="CE802" s="14" t="n">
        <v>1.446</v>
      </c>
      <c r="CF802" s="14" t="n">
        <v>100.141</v>
      </c>
      <c r="CG802" s="14" t="n">
        <v>0.15</v>
      </c>
      <c r="CH802" s="14" t="n">
        <v>1</v>
      </c>
      <c r="CI802" s="14" t="n">
        <v>0</v>
      </c>
      <c r="CJ802" s="14" t="n">
        <v>0</v>
      </c>
      <c r="CK802" s="14" t="n">
        <v>0</v>
      </c>
      <c r="CL802" s="14" t="n">
        <v>0</v>
      </c>
      <c r="CM802" s="14" t="n">
        <v>0</v>
      </c>
      <c r="CN802" s="14" t="n">
        <v>0</v>
      </c>
      <c r="CO802" s="14" t="n">
        <v>0</v>
      </c>
      <c r="CP802" s="14" t="n">
        <v>0</v>
      </c>
      <c r="CQ802" s="14" t="n">
        <v>1.348</v>
      </c>
      <c r="CR802" s="14" t="n">
        <v>0</v>
      </c>
      <c r="CS802" s="14" t="n">
        <v>5.37</v>
      </c>
      <c r="CT802" s="14" t="n">
        <v>4.484</v>
      </c>
      <c r="CU802" s="14" t="n">
        <v>12.529</v>
      </c>
    </row>
    <row r="803">
      <c r="A803" s="14" t="inlineStr">
        <is>
          <t>TON2024</t>
        </is>
      </c>
      <c r="B803" s="14" t="inlineStr">
        <is>
          <t>TON</t>
        </is>
      </c>
      <c r="C803" s="14" t="inlineStr">
        <is>
          <t>TON</t>
        </is>
      </c>
      <c r="D803" s="14" t="inlineStr">
        <is>
          <t>Tonga</t>
        </is>
      </c>
      <c r="E803" s="14" t="n">
        <v>2024</v>
      </c>
      <c r="F803" s="14" t="n">
        <v>0.15</v>
      </c>
      <c r="G803" s="14" t="n">
        <v>4.833</v>
      </c>
      <c r="H803" s="14" t="n">
        <v>1.324</v>
      </c>
      <c r="I803" s="14" t="n">
        <v>0</v>
      </c>
      <c r="J803" s="14" t="n">
        <v>4.833</v>
      </c>
      <c r="K803" s="14" t="n">
        <v>0</v>
      </c>
      <c r="L803" s="14" t="n">
        <v>1</v>
      </c>
      <c r="M803" s="14" t="n">
        <v>7.124</v>
      </c>
      <c r="N803" s="14" t="n">
        <v>3.971</v>
      </c>
      <c r="O803" s="14" t="n">
        <v>0</v>
      </c>
      <c r="P803" s="14" t="n">
        <v>7.124</v>
      </c>
      <c r="Q803" s="14" t="n">
        <v>0</v>
      </c>
      <c r="R803" s="14" t="n">
        <v>1</v>
      </c>
      <c r="S803" s="14" t="n">
        <v>11.451</v>
      </c>
      <c r="T803" s="14" t="n">
        <v>7.942</v>
      </c>
      <c r="U803" s="14" t="n">
        <v>0.234</v>
      </c>
      <c r="V803" s="14" t="n">
        <v>13.168</v>
      </c>
      <c r="W803" s="14" t="n">
        <v>0.15</v>
      </c>
      <c r="X803" s="14" t="n">
        <v>1</v>
      </c>
      <c r="Y803" s="14" t="n">
        <v>6.465</v>
      </c>
      <c r="Z803" s="14" t="n">
        <v>0.798</v>
      </c>
      <c r="AA803" s="14" t="n">
        <v>0</v>
      </c>
      <c r="AB803" s="14" t="n">
        <v>6.465</v>
      </c>
      <c r="AC803" s="14" t="n">
        <v>0</v>
      </c>
      <c r="AD803" s="14" t="n">
        <v>1</v>
      </c>
      <c r="AE803" s="14" t="n">
        <v>7.788</v>
      </c>
      <c r="AF803" s="14" t="n">
        <v>1.698</v>
      </c>
      <c r="AG803" s="14" t="n">
        <v>0</v>
      </c>
      <c r="AH803" s="14" t="n">
        <v>7.788</v>
      </c>
      <c r="AI803" s="14" t="n">
        <v>0</v>
      </c>
      <c r="AJ803" s="14" t="n">
        <v>1</v>
      </c>
      <c r="AK803" s="14" t="n">
        <v>15.73</v>
      </c>
      <c r="AL803" s="14" t="n">
        <v>8.162000000000001</v>
      </c>
      <c r="AM803" s="14" t="n">
        <v>0.321</v>
      </c>
      <c r="AN803" s="14" t="n">
        <v>18.09</v>
      </c>
      <c r="AO803" s="14" t="n">
        <v>0.15</v>
      </c>
      <c r="AP803" s="14" t="n">
        <v>1</v>
      </c>
      <c r="AQ803" s="14" t="n">
        <v>0.72</v>
      </c>
      <c r="AR803" s="14" t="n">
        <v>0.132</v>
      </c>
      <c r="AS803" s="14" t="n">
        <v>0.015</v>
      </c>
      <c r="AT803" s="14" t="n">
        <v>0.828</v>
      </c>
      <c r="AU803" s="14" t="n">
        <v>0.15</v>
      </c>
      <c r="AV803" s="14" t="n">
        <v>1</v>
      </c>
      <c r="AW803" s="14" t="n">
        <v>0.734</v>
      </c>
      <c r="AX803" s="14" t="n">
        <v>0.132</v>
      </c>
      <c r="AY803" s="14" t="n">
        <v>0.015</v>
      </c>
      <c r="AZ803" s="14" t="n">
        <v>0.844</v>
      </c>
      <c r="BA803" s="14" t="n">
        <v>0.15</v>
      </c>
      <c r="BB803" s="14" t="n">
        <v>1</v>
      </c>
      <c r="BC803" s="14" t="n">
        <v>0.51</v>
      </c>
      <c r="BD803" s="14" t="n">
        <v>0.132</v>
      </c>
      <c r="BE803" s="14" t="n">
        <v>0.01</v>
      </c>
      <c r="BF803" s="14" t="n">
        <v>0.587</v>
      </c>
      <c r="BG803" s="14" t="n">
        <v>0.15</v>
      </c>
      <c r="BH803" s="14" t="n">
        <v>1</v>
      </c>
      <c r="BI803" s="14" t="n">
        <v>0.652</v>
      </c>
      <c r="BJ803" s="14" t="n">
        <v>0.132</v>
      </c>
      <c r="BK803" s="14" t="n">
        <v>0.013</v>
      </c>
      <c r="BL803" s="14" t="n">
        <v>0.75</v>
      </c>
      <c r="BM803" s="14" t="n">
        <v>0.15</v>
      </c>
      <c r="BN803" s="14" t="n">
        <v>1</v>
      </c>
      <c r="BO803" s="14" t="n">
        <v>0</v>
      </c>
      <c r="BP803" s="14" t="n">
        <v>0</v>
      </c>
      <c r="BQ803" s="14" t="n">
        <v>0</v>
      </c>
      <c r="BR803" s="14" t="n">
        <v>0</v>
      </c>
      <c r="BS803" s="14" t="n">
        <v>1</v>
      </c>
      <c r="BT803" s="14" t="n">
        <v>0</v>
      </c>
      <c r="BU803" s="14" t="n">
        <v>0</v>
      </c>
      <c r="BV803" s="14" t="n">
        <v>0</v>
      </c>
      <c r="BW803" s="14" t="n">
        <v>0.15</v>
      </c>
      <c r="BX803" s="14" t="n">
        <v>1</v>
      </c>
      <c r="BY803" s="14" t="n">
        <v>13.646</v>
      </c>
      <c r="BZ803" s="14" t="n">
        <v>0</v>
      </c>
      <c r="CA803" s="14" t="n">
        <v>13.646</v>
      </c>
      <c r="CB803" s="14" t="n">
        <v>0</v>
      </c>
      <c r="CC803" s="14" t="n">
        <v>86.38500000000001</v>
      </c>
      <c r="CD803" s="14" t="n">
        <v>7.95</v>
      </c>
      <c r="CE803" s="14" t="n">
        <v>1.765</v>
      </c>
      <c r="CF803" s="14" t="n">
        <v>99.343</v>
      </c>
      <c r="CG803" s="14" t="n">
        <v>0.15</v>
      </c>
      <c r="CH803" s="14" t="n">
        <v>1</v>
      </c>
      <c r="CI803" s="14" t="n">
        <v>0</v>
      </c>
      <c r="CJ803" s="14" t="n">
        <v>0</v>
      </c>
      <c r="CK803" s="14" t="n">
        <v>0</v>
      </c>
      <c r="CL803" s="14" t="n">
        <v>0</v>
      </c>
      <c r="CM803" s="14" t="n">
        <v>0</v>
      </c>
      <c r="CN803" s="14" t="n">
        <v>0</v>
      </c>
      <c r="CO803" s="14" t="n">
        <v>0</v>
      </c>
      <c r="CP803" s="14" t="n">
        <v>0</v>
      </c>
      <c r="CQ803" s="14" t="n">
        <v>1.387</v>
      </c>
      <c r="CR803" s="14" t="n">
        <v>0</v>
      </c>
      <c r="CS803" s="14" t="n">
        <v>5.529</v>
      </c>
      <c r="CT803" s="14" t="n">
        <v>3.509</v>
      </c>
      <c r="CU803" s="14" t="n">
        <v>10.896</v>
      </c>
    </row>
    <row r="804">
      <c r="A804" s="14" t="inlineStr">
        <is>
          <t>TTO2021</t>
        </is>
      </c>
      <c r="B804" s="14" t="inlineStr">
        <is>
          <t>TTO</t>
        </is>
      </c>
      <c r="C804" s="14" t="inlineStr">
        <is>
          <t>TTO</t>
        </is>
      </c>
      <c r="D804" s="14" t="inlineStr">
        <is>
          <t>Trinidad and Tobago</t>
        </is>
      </c>
      <c r="E804" s="14" t="n">
        <v>2021</v>
      </c>
      <c r="F804" s="14" t="n">
        <v>0.125</v>
      </c>
      <c r="G804" s="14" t="n">
        <v>5.897</v>
      </c>
      <c r="H804" s="14" t="n">
        <v>1.143</v>
      </c>
      <c r="I804" s="14" t="n">
        <v>0</v>
      </c>
      <c r="J804" s="14" t="n">
        <v>5.897</v>
      </c>
      <c r="K804" s="14" t="n">
        <v>0</v>
      </c>
      <c r="L804" s="14" t="n">
        <v>1</v>
      </c>
      <c r="M804" s="14" t="n">
        <v>7.964</v>
      </c>
      <c r="N804" s="14" t="n">
        <v>3.43</v>
      </c>
      <c r="O804" s="14" t="n">
        <v>0</v>
      </c>
      <c r="P804" s="14" t="n">
        <v>7.964</v>
      </c>
      <c r="Q804" s="14" t="n">
        <v>0</v>
      </c>
      <c r="R804" s="14" t="n">
        <v>1</v>
      </c>
      <c r="S804" s="14" t="n">
        <v>11.613</v>
      </c>
      <c r="T804" s="14" t="n">
        <v>6.86</v>
      </c>
      <c r="U804" s="14" t="n">
        <v>0</v>
      </c>
      <c r="V804" s="14" t="n">
        <v>13.065</v>
      </c>
      <c r="W804" s="14" t="n">
        <v>0.125</v>
      </c>
      <c r="X804" s="14" t="n">
        <v>1</v>
      </c>
      <c r="Y804" s="14" t="n">
        <v>7.417</v>
      </c>
      <c r="Z804" s="14" t="n">
        <v>0.8139999999999999</v>
      </c>
      <c r="AA804" s="14" t="n">
        <v>0</v>
      </c>
      <c r="AB804" s="14" t="n">
        <v>7.417</v>
      </c>
      <c r="AC804" s="14" t="n">
        <v>0</v>
      </c>
      <c r="AD804" s="14" t="n">
        <v>1</v>
      </c>
      <c r="AE804" s="14" t="n">
        <v>7.988</v>
      </c>
      <c r="AF804" s="14" t="n">
        <v>1.553</v>
      </c>
      <c r="AG804" s="14" t="n">
        <v>0</v>
      </c>
      <c r="AH804" s="14" t="n">
        <v>7.988</v>
      </c>
      <c r="AI804" s="14" t="n">
        <v>0</v>
      </c>
      <c r="AJ804" s="14" t="n">
        <v>1</v>
      </c>
      <c r="AK804" s="14" t="n">
        <v>11.418</v>
      </c>
      <c r="AL804" s="14" t="n">
        <v>5.386</v>
      </c>
      <c r="AM804" s="14" t="n">
        <v>0</v>
      </c>
      <c r="AN804" s="14" t="n">
        <v>12.845</v>
      </c>
      <c r="AO804" s="14" t="n">
        <v>0.125</v>
      </c>
      <c r="AP804" s="14" t="n">
        <v>1</v>
      </c>
      <c r="AQ804" s="14" t="n">
        <v>0.649</v>
      </c>
      <c r="AR804" s="14" t="n">
        <v>0.114</v>
      </c>
      <c r="AS804" s="14" t="n">
        <v>-0.25</v>
      </c>
      <c r="AT804" s="14" t="n">
        <v>0.449</v>
      </c>
      <c r="AU804" s="14" t="n">
        <v>0</v>
      </c>
      <c r="AV804" s="14" t="n">
        <v>0</v>
      </c>
      <c r="AW804" s="14" t="n">
        <v>0.577</v>
      </c>
      <c r="AX804" s="14" t="n">
        <v>0.114</v>
      </c>
      <c r="AY804" s="14" t="n">
        <v>-0.133</v>
      </c>
      <c r="AZ804" s="14" t="n">
        <v>0.499</v>
      </c>
      <c r="BA804" s="14" t="n">
        <v>0</v>
      </c>
      <c r="BB804" s="14" t="n">
        <v>1</v>
      </c>
      <c r="BC804" s="14" t="n">
        <v>0.458</v>
      </c>
      <c r="BD804" s="14" t="n">
        <v>0.114</v>
      </c>
      <c r="BE804" s="14" t="n">
        <v>-0.244</v>
      </c>
      <c r="BF804" s="14" t="n">
        <v>0.215</v>
      </c>
      <c r="BG804" s="14" t="n">
        <v>0</v>
      </c>
      <c r="BH804" s="14" t="n">
        <v>0</v>
      </c>
      <c r="BI804" s="14" t="n">
        <v>0.491</v>
      </c>
      <c r="BJ804" s="14" t="n">
        <v>0.114</v>
      </c>
      <c r="BK804" s="14" t="n">
        <v>-0.137</v>
      </c>
      <c r="BL804" s="14" t="n">
        <v>0.354</v>
      </c>
      <c r="BM804" s="14" t="n">
        <v>0</v>
      </c>
      <c r="BN804" s="14" t="n">
        <v>0</v>
      </c>
      <c r="BO804" s="14" t="n">
        <v>0</v>
      </c>
      <c r="BP804" s="14" t="n">
        <v>-0.032</v>
      </c>
      <c r="BQ804" s="14" t="n">
        <v>0.053</v>
      </c>
      <c r="BR804" s="14" t="n">
        <v>0</v>
      </c>
      <c r="BS804" s="14" t="n">
        <v>0</v>
      </c>
      <c r="BT804" s="14" t="n">
        <v>0</v>
      </c>
      <c r="BU804" s="14" t="n">
        <v>-0.032</v>
      </c>
      <c r="BV804" s="14" t="n">
        <v>0.052</v>
      </c>
      <c r="BW804" s="14" t="n">
        <v>0</v>
      </c>
      <c r="BX804" s="14" t="n">
        <v>0.167</v>
      </c>
      <c r="BY804" s="14" t="n">
        <v>11.787</v>
      </c>
      <c r="BZ804" s="14" t="n">
        <v>0</v>
      </c>
      <c r="CA804" s="14" t="n">
        <v>11.787</v>
      </c>
      <c r="CB804" s="14" t="n">
        <v>0</v>
      </c>
      <c r="CC804" s="14" t="n">
        <v>78.125</v>
      </c>
      <c r="CD804" s="14" t="n">
        <v>7.95</v>
      </c>
      <c r="CE804" s="14" t="n">
        <v>-31.153</v>
      </c>
      <c r="CF804" s="14" t="n">
        <v>46.972</v>
      </c>
      <c r="CG804" s="14" t="n">
        <v>0</v>
      </c>
      <c r="CH804" s="14" t="n">
        <v>0</v>
      </c>
      <c r="CI804" s="14" t="n">
        <v>0</v>
      </c>
      <c r="CJ804" s="14" t="n">
        <v>0</v>
      </c>
      <c r="CK804" s="14" t="n">
        <v>0</v>
      </c>
      <c r="CL804" s="14" t="n">
        <v>0</v>
      </c>
      <c r="CM804" s="14" t="n">
        <v>0</v>
      </c>
      <c r="CN804" s="14" t="n">
        <v>0</v>
      </c>
      <c r="CO804" s="14" t="n">
        <v>0</v>
      </c>
      <c r="CP804" s="14" t="n">
        <v>0</v>
      </c>
      <c r="CQ804" s="14" t="n">
        <v>1.198</v>
      </c>
      <c r="CR804" s="14" t="n">
        <v>1</v>
      </c>
      <c r="CS804" s="14" t="n">
        <v>6.845</v>
      </c>
      <c r="CT804" s="14" t="n">
        <v>4.753</v>
      </c>
      <c r="CU804" s="14" t="n">
        <v>14.129</v>
      </c>
    </row>
    <row r="805">
      <c r="A805" s="14" t="inlineStr">
        <is>
          <t>TTO2022</t>
        </is>
      </c>
      <c r="B805" s="14" t="inlineStr">
        <is>
          <t>TTO</t>
        </is>
      </c>
      <c r="C805" s="14" t="inlineStr">
        <is>
          <t>TTO</t>
        </is>
      </c>
      <c r="D805" s="14" t="inlineStr">
        <is>
          <t>Trinidad and Tobago</t>
        </is>
      </c>
      <c r="E805" s="14" t="n">
        <v>2022</v>
      </c>
      <c r="F805" s="14" t="n">
        <v>0.125</v>
      </c>
      <c r="G805" s="14" t="n">
        <v>11.72</v>
      </c>
      <c r="H805" s="14" t="n">
        <v>1.235</v>
      </c>
      <c r="I805" s="14" t="n">
        <v>0</v>
      </c>
      <c r="J805" s="14" t="n">
        <v>11.72</v>
      </c>
      <c r="K805" s="14" t="n">
        <v>0</v>
      </c>
      <c r="L805" s="14" t="n">
        <v>1</v>
      </c>
      <c r="M805" s="14" t="n">
        <v>9.782999999999999</v>
      </c>
      <c r="N805" s="14" t="n">
        <v>3.704</v>
      </c>
      <c r="O805" s="14" t="n">
        <v>0</v>
      </c>
      <c r="P805" s="14" t="n">
        <v>9.782999999999999</v>
      </c>
      <c r="Q805" s="14" t="n">
        <v>0</v>
      </c>
      <c r="R805" s="14" t="n">
        <v>1</v>
      </c>
      <c r="S805" s="14" t="n">
        <v>17.893</v>
      </c>
      <c r="T805" s="14" t="n">
        <v>7.408</v>
      </c>
      <c r="U805" s="14" t="n">
        <v>0.166</v>
      </c>
      <c r="V805" s="14" t="n">
        <v>20.13</v>
      </c>
      <c r="W805" s="14" t="n">
        <v>0.125</v>
      </c>
      <c r="X805" s="14" t="n">
        <v>1</v>
      </c>
      <c r="Y805" s="14" t="n">
        <v>8.009</v>
      </c>
      <c r="Z805" s="14" t="n">
        <v>0.879</v>
      </c>
      <c r="AA805" s="14" t="n">
        <v>0</v>
      </c>
      <c r="AB805" s="14" t="n">
        <v>8.009</v>
      </c>
      <c r="AC805" s="14" t="n">
        <v>0</v>
      </c>
      <c r="AD805" s="14" t="n">
        <v>1</v>
      </c>
      <c r="AE805" s="14" t="n">
        <v>8.627000000000001</v>
      </c>
      <c r="AF805" s="14" t="n">
        <v>1.678</v>
      </c>
      <c r="AG805" s="14" t="n">
        <v>0</v>
      </c>
      <c r="AH805" s="14" t="n">
        <v>8.627000000000001</v>
      </c>
      <c r="AI805" s="14" t="n">
        <v>0</v>
      </c>
      <c r="AJ805" s="14" t="n">
        <v>1</v>
      </c>
      <c r="AK805" s="14" t="n">
        <v>12.331</v>
      </c>
      <c r="AL805" s="14" t="n">
        <v>5.817</v>
      </c>
      <c r="AM805" s="14" t="n">
        <v>0.114</v>
      </c>
      <c r="AN805" s="14" t="n">
        <v>13.872</v>
      </c>
      <c r="AO805" s="14" t="n">
        <v>0.125</v>
      </c>
      <c r="AP805" s="14" t="n">
        <v>1</v>
      </c>
      <c r="AQ805" s="14" t="n">
        <v>0.896</v>
      </c>
      <c r="AR805" s="14" t="n">
        <v>0.123</v>
      </c>
      <c r="AS805" s="14" t="n">
        <v>-0.281</v>
      </c>
      <c r="AT805" s="14" t="n">
        <v>0.6929999999999999</v>
      </c>
      <c r="AU805" s="14" t="n">
        <v>0</v>
      </c>
      <c r="AV805" s="14" t="n">
        <v>0</v>
      </c>
      <c r="AW805" s="14" t="n">
        <v>0.89</v>
      </c>
      <c r="AX805" s="14" t="n">
        <v>0.123</v>
      </c>
      <c r="AY805" s="14" t="n">
        <v>-0.383</v>
      </c>
      <c r="AZ805" s="14" t="n">
        <v>0.57</v>
      </c>
      <c r="BA805" s="14" t="n">
        <v>0</v>
      </c>
      <c r="BB805" s="14" t="n">
        <v>1</v>
      </c>
      <c r="BC805" s="14" t="n">
        <v>0.62</v>
      </c>
      <c r="BD805" s="14" t="n">
        <v>0.123</v>
      </c>
      <c r="BE805" s="14" t="n">
        <v>-0.263</v>
      </c>
      <c r="BF805" s="14" t="n">
        <v>0.357</v>
      </c>
      <c r="BG805" s="14" t="n">
        <v>0</v>
      </c>
      <c r="BH805" s="14" t="n">
        <v>0</v>
      </c>
      <c r="BI805" s="14" t="n">
        <v>0.608</v>
      </c>
      <c r="BJ805" s="14" t="n">
        <v>0.123</v>
      </c>
      <c r="BK805" s="14" t="n">
        <v>-0.148</v>
      </c>
      <c r="BL805" s="14" t="n">
        <v>0.46</v>
      </c>
      <c r="BM805" s="14" t="n">
        <v>0</v>
      </c>
      <c r="BN805" s="14" t="n">
        <v>0</v>
      </c>
      <c r="BO805" s="14" t="n">
        <v>0</v>
      </c>
      <c r="BP805" s="14" t="n">
        <v>-0.032</v>
      </c>
      <c r="BQ805" s="14" t="n">
        <v>0.053</v>
      </c>
      <c r="BR805" s="14" t="n">
        <v>0</v>
      </c>
      <c r="BS805" s="14" t="n">
        <v>0</v>
      </c>
      <c r="BT805" s="14" t="n">
        <v>0</v>
      </c>
      <c r="BU805" s="14" t="n">
        <v>-0.032</v>
      </c>
      <c r="BV805" s="14" t="n">
        <v>0.052</v>
      </c>
      <c r="BW805" s="14" t="n">
        <v>0</v>
      </c>
      <c r="BX805" s="14" t="n">
        <v>0.167</v>
      </c>
      <c r="BY805" s="14" t="n">
        <v>12.729</v>
      </c>
      <c r="BZ805" s="14" t="n">
        <v>0</v>
      </c>
      <c r="CA805" s="14" t="n">
        <v>12.729</v>
      </c>
      <c r="CB805" s="14" t="n">
        <v>0</v>
      </c>
      <c r="CC805" s="14" t="n">
        <v>97.90000000000001</v>
      </c>
      <c r="CD805" s="14" t="n">
        <v>7.95</v>
      </c>
      <c r="CE805" s="14" t="n">
        <v>-33.643</v>
      </c>
      <c r="CF805" s="14" t="n">
        <v>64.25700000000001</v>
      </c>
      <c r="CG805" s="14" t="n">
        <v>0</v>
      </c>
      <c r="CH805" s="14" t="n">
        <v>0</v>
      </c>
      <c r="CI805" s="14" t="n">
        <v>0</v>
      </c>
      <c r="CJ805" s="14" t="n">
        <v>0</v>
      </c>
      <c r="CK805" s="14" t="n">
        <v>0</v>
      </c>
      <c r="CL805" s="14" t="n">
        <v>0</v>
      </c>
      <c r="CM805" s="14" t="n">
        <v>0</v>
      </c>
      <c r="CN805" s="14" t="n">
        <v>0</v>
      </c>
      <c r="CO805" s="14" t="n">
        <v>0</v>
      </c>
      <c r="CP805" s="14" t="n">
        <v>0</v>
      </c>
      <c r="CQ805" s="14" t="n">
        <v>1.294</v>
      </c>
      <c r="CR805" s="14" t="n">
        <v>1</v>
      </c>
      <c r="CS805" s="14" t="n">
        <v>7.392</v>
      </c>
      <c r="CT805" s="14" t="n">
        <v>10.485</v>
      </c>
      <c r="CU805" s="14" t="n">
        <v>28.059</v>
      </c>
    </row>
    <row r="806">
      <c r="A806" s="14" t="inlineStr">
        <is>
          <t>TTO2023</t>
        </is>
      </c>
      <c r="B806" s="14" t="inlineStr">
        <is>
          <t>TTO</t>
        </is>
      </c>
      <c r="C806" s="14" t="inlineStr">
        <is>
          <t>TTO</t>
        </is>
      </c>
      <c r="D806" s="14" t="inlineStr">
        <is>
          <t>Trinidad and Tobago</t>
        </is>
      </c>
      <c r="E806" s="14" t="n">
        <v>2023</v>
      </c>
      <c r="F806" s="14" t="n">
        <v>0.125</v>
      </c>
      <c r="G806" s="14" t="n">
        <v>6.147</v>
      </c>
      <c r="H806" s="14" t="n">
        <v>1.286</v>
      </c>
      <c r="I806" s="14" t="n">
        <v>0</v>
      </c>
      <c r="J806" s="14" t="n">
        <v>6.147</v>
      </c>
      <c r="K806" s="14" t="n">
        <v>0</v>
      </c>
      <c r="L806" s="14" t="n">
        <v>1</v>
      </c>
      <c r="M806" s="14" t="n">
        <v>7.886</v>
      </c>
      <c r="N806" s="14" t="n">
        <v>3.857</v>
      </c>
      <c r="O806" s="14" t="n">
        <v>0</v>
      </c>
      <c r="P806" s="14" t="n">
        <v>7.886</v>
      </c>
      <c r="Q806" s="14" t="n">
        <v>0</v>
      </c>
      <c r="R806" s="14" t="n">
        <v>1</v>
      </c>
      <c r="S806" s="14" t="n">
        <v>12.575</v>
      </c>
      <c r="T806" s="14" t="n">
        <v>7.714</v>
      </c>
      <c r="U806" s="14" t="n">
        <v>0.174</v>
      </c>
      <c r="V806" s="14" t="n">
        <v>14.147</v>
      </c>
      <c r="W806" s="14" t="n">
        <v>0.125</v>
      </c>
      <c r="X806" s="14" t="n">
        <v>1</v>
      </c>
      <c r="Y806" s="14" t="n">
        <v>8.34</v>
      </c>
      <c r="Z806" s="14" t="n">
        <v>0.915</v>
      </c>
      <c r="AA806" s="14" t="n">
        <v>0</v>
      </c>
      <c r="AB806" s="14" t="n">
        <v>8.34</v>
      </c>
      <c r="AC806" s="14" t="n">
        <v>0</v>
      </c>
      <c r="AD806" s="14" t="n">
        <v>1</v>
      </c>
      <c r="AE806" s="14" t="n">
        <v>8.983000000000001</v>
      </c>
      <c r="AF806" s="14" t="n">
        <v>1.747</v>
      </c>
      <c r="AG806" s="14" t="n">
        <v>0</v>
      </c>
      <c r="AH806" s="14" t="n">
        <v>8.983000000000001</v>
      </c>
      <c r="AI806" s="14" t="n">
        <v>0</v>
      </c>
      <c r="AJ806" s="14" t="n">
        <v>1</v>
      </c>
      <c r="AK806" s="14" t="n">
        <v>12.84</v>
      </c>
      <c r="AL806" s="14" t="n">
        <v>6.057</v>
      </c>
      <c r="AM806" s="14" t="n">
        <v>0.178</v>
      </c>
      <c r="AN806" s="14" t="n">
        <v>14.445</v>
      </c>
      <c r="AO806" s="14" t="n">
        <v>0.125</v>
      </c>
      <c r="AP806" s="14" t="n">
        <v>1</v>
      </c>
      <c r="AQ806" s="14" t="n">
        <v>0.791</v>
      </c>
      <c r="AR806" s="14" t="n">
        <v>0.129</v>
      </c>
      <c r="AS806" s="14" t="n">
        <v>-0.196</v>
      </c>
      <c r="AT806" s="14" t="n">
        <v>0.595</v>
      </c>
      <c r="AU806" s="14" t="n">
        <v>0</v>
      </c>
      <c r="AV806" s="14" t="n">
        <v>0</v>
      </c>
      <c r="AW806" s="14" t="n">
        <v>0.618</v>
      </c>
      <c r="AX806" s="14" t="n">
        <v>0.129</v>
      </c>
      <c r="AY806" s="14" t="n">
        <v>-0.042</v>
      </c>
      <c r="AZ806" s="14" t="n">
        <v>0.576</v>
      </c>
      <c r="BA806" s="14" t="n">
        <v>0</v>
      </c>
      <c r="BB806" s="14" t="n">
        <v>1</v>
      </c>
      <c r="BC806" s="14" t="n">
        <v>0.554</v>
      </c>
      <c r="BD806" s="14" t="n">
        <v>0.129</v>
      </c>
      <c r="BE806" s="14" t="n">
        <v>-0.274</v>
      </c>
      <c r="BF806" s="14" t="n">
        <v>0.281</v>
      </c>
      <c r="BG806" s="14" t="n">
        <v>0</v>
      </c>
      <c r="BH806" s="14" t="n">
        <v>0</v>
      </c>
      <c r="BI806" s="14" t="n">
        <v>0.5570000000000001</v>
      </c>
      <c r="BJ806" s="14" t="n">
        <v>0.129</v>
      </c>
      <c r="BK806" s="14" t="n">
        <v>-0.154</v>
      </c>
      <c r="BL806" s="14" t="n">
        <v>0.403</v>
      </c>
      <c r="BM806" s="14" t="n">
        <v>0</v>
      </c>
      <c r="BN806" s="14" t="n">
        <v>0</v>
      </c>
      <c r="BO806" s="14" t="n">
        <v>0</v>
      </c>
      <c r="BP806" s="14" t="n">
        <v>-0.032</v>
      </c>
      <c r="BQ806" s="14" t="n">
        <v>0.053</v>
      </c>
      <c r="BR806" s="14" t="n">
        <v>0</v>
      </c>
      <c r="BS806" s="14" t="n">
        <v>0</v>
      </c>
      <c r="BT806" s="14" t="n">
        <v>0</v>
      </c>
      <c r="BU806" s="14" t="n">
        <v>-0.032</v>
      </c>
      <c r="BV806" s="14" t="n">
        <v>0.052</v>
      </c>
      <c r="BW806" s="14" t="n">
        <v>0</v>
      </c>
      <c r="BX806" s="14" t="n">
        <v>0.167</v>
      </c>
      <c r="BY806" s="14" t="n">
        <v>13.254</v>
      </c>
      <c r="BZ806" s="14" t="n">
        <v>0</v>
      </c>
      <c r="CA806" s="14" t="n">
        <v>13.254</v>
      </c>
      <c r="CB806" s="14" t="n">
        <v>0</v>
      </c>
      <c r="CC806" s="14" t="n">
        <v>83.248</v>
      </c>
      <c r="CD806" s="14" t="n">
        <v>7.95</v>
      </c>
      <c r="CE806" s="14" t="n">
        <v>-35.031</v>
      </c>
      <c r="CF806" s="14" t="n">
        <v>48.217</v>
      </c>
      <c r="CG806" s="14" t="n">
        <v>0</v>
      </c>
      <c r="CH806" s="14" t="n">
        <v>0</v>
      </c>
      <c r="CI806" s="14" t="n">
        <v>0</v>
      </c>
      <c r="CJ806" s="14" t="n">
        <v>0</v>
      </c>
      <c r="CK806" s="14" t="n">
        <v>0</v>
      </c>
      <c r="CL806" s="14" t="n">
        <v>0</v>
      </c>
      <c r="CM806" s="14" t="n">
        <v>0</v>
      </c>
      <c r="CN806" s="14" t="n">
        <v>0</v>
      </c>
      <c r="CO806" s="14" t="n">
        <v>0</v>
      </c>
      <c r="CP806" s="14" t="n">
        <v>0</v>
      </c>
      <c r="CQ806" s="14" t="n">
        <v>1.348</v>
      </c>
      <c r="CR806" s="14" t="n">
        <v>1</v>
      </c>
      <c r="CS806" s="14" t="n">
        <v>7.697</v>
      </c>
      <c r="CT806" s="14" t="n">
        <v>4.861</v>
      </c>
      <c r="CU806" s="14" t="n">
        <v>9.260999999999999</v>
      </c>
    </row>
    <row r="807">
      <c r="A807" s="14" t="inlineStr">
        <is>
          <t>TTO2024</t>
        </is>
      </c>
      <c r="B807" s="14" t="inlineStr">
        <is>
          <t>TTO</t>
        </is>
      </c>
      <c r="C807" s="14" t="inlineStr">
        <is>
          <t>TTO</t>
        </is>
      </c>
      <c r="D807" s="14" t="inlineStr">
        <is>
          <t>Trinidad and Tobago</t>
        </is>
      </c>
      <c r="E807" s="14" t="n">
        <v>2024</v>
      </c>
      <c r="F807" s="14" t="n">
        <v>0.125</v>
      </c>
      <c r="G807" s="14" t="n">
        <v>5.575</v>
      </c>
      <c r="H807" s="14" t="n">
        <v>1.324</v>
      </c>
      <c r="I807" s="14" t="n">
        <v>0</v>
      </c>
      <c r="J807" s="14" t="n">
        <v>5.575</v>
      </c>
      <c r="K807" s="14" t="n">
        <v>0</v>
      </c>
      <c r="L807" s="14" t="n">
        <v>1</v>
      </c>
      <c r="M807" s="14" t="n">
        <v>7.124</v>
      </c>
      <c r="N807" s="14" t="n">
        <v>3.971</v>
      </c>
      <c r="O807" s="14" t="n">
        <v>0</v>
      </c>
      <c r="P807" s="14" t="n">
        <v>7.124</v>
      </c>
      <c r="Q807" s="14" t="n">
        <v>0</v>
      </c>
      <c r="R807" s="14" t="n">
        <v>1</v>
      </c>
      <c r="S807" s="14" t="n">
        <v>12.193</v>
      </c>
      <c r="T807" s="14" t="n">
        <v>7.942</v>
      </c>
      <c r="U807" s="14" t="n">
        <v>0.208</v>
      </c>
      <c r="V807" s="14" t="n">
        <v>13.717</v>
      </c>
      <c r="W807" s="14" t="n">
        <v>0.125</v>
      </c>
      <c r="X807" s="14" t="n">
        <v>1</v>
      </c>
      <c r="Y807" s="14" t="n">
        <v>8.26</v>
      </c>
      <c r="Z807" s="14" t="n">
        <v>0.906</v>
      </c>
      <c r="AA807" s="14" t="n">
        <v>0</v>
      </c>
      <c r="AB807" s="14" t="n">
        <v>8.26</v>
      </c>
      <c r="AC807" s="14" t="n">
        <v>0</v>
      </c>
      <c r="AD807" s="14" t="n">
        <v>1</v>
      </c>
      <c r="AE807" s="14" t="n">
        <v>8.922000000000001</v>
      </c>
      <c r="AF807" s="14" t="n">
        <v>1.735</v>
      </c>
      <c r="AG807" s="14" t="n">
        <v>0</v>
      </c>
      <c r="AH807" s="14" t="n">
        <v>8.922000000000001</v>
      </c>
      <c r="AI807" s="14" t="n">
        <v>0</v>
      </c>
      <c r="AJ807" s="14" t="n">
        <v>1</v>
      </c>
      <c r="AK807" s="14" t="n">
        <v>12.892</v>
      </c>
      <c r="AL807" s="14" t="n">
        <v>6.082</v>
      </c>
      <c r="AM807" s="14" t="n">
        <v>0.22</v>
      </c>
      <c r="AN807" s="14" t="n">
        <v>14.504</v>
      </c>
      <c r="AO807" s="14" t="n">
        <v>0.125</v>
      </c>
      <c r="AP807" s="14" t="n">
        <v>1</v>
      </c>
      <c r="AQ807" s="14" t="n">
        <v>0.756</v>
      </c>
      <c r="AR807" s="14" t="n">
        <v>0.132</v>
      </c>
      <c r="AS807" s="14" t="n">
        <v>-0.195</v>
      </c>
      <c r="AT807" s="14" t="n">
        <v>0.5610000000000001</v>
      </c>
      <c r="AU807" s="14" t="n">
        <v>0</v>
      </c>
      <c r="AV807" s="14" t="n">
        <v>0</v>
      </c>
      <c r="AW807" s="14" t="n">
        <v>0.655</v>
      </c>
      <c r="AX807" s="14" t="n">
        <v>0.132</v>
      </c>
      <c r="AY807" s="14" t="n">
        <v>-0.061</v>
      </c>
      <c r="AZ807" s="14" t="n">
        <v>0.594</v>
      </c>
      <c r="BA807" s="14" t="n">
        <v>0</v>
      </c>
      <c r="BB807" s="14" t="n">
        <v>1</v>
      </c>
      <c r="BC807" s="14" t="n">
        <v>0.534</v>
      </c>
      <c r="BD807" s="14" t="n">
        <v>0.132</v>
      </c>
      <c r="BE807" s="14" t="n">
        <v>-0.282</v>
      </c>
      <c r="BF807" s="14" t="n">
        <v>0.252</v>
      </c>
      <c r="BG807" s="14" t="n">
        <v>0</v>
      </c>
      <c r="BH807" s="14" t="n">
        <v>0</v>
      </c>
      <c r="BI807" s="14" t="n">
        <v>0.5679999999999999</v>
      </c>
      <c r="BJ807" s="14" t="n">
        <v>0.132</v>
      </c>
      <c r="BK807" s="14" t="n">
        <v>-0.158</v>
      </c>
      <c r="BL807" s="14" t="n">
        <v>0.409</v>
      </c>
      <c r="BM807" s="14" t="n">
        <v>0</v>
      </c>
      <c r="BN807" s="14" t="n">
        <v>0</v>
      </c>
      <c r="BO807" s="14" t="n">
        <v>0</v>
      </c>
      <c r="BP807" s="14" t="n">
        <v>-0.033</v>
      </c>
      <c r="BQ807" s="14" t="n">
        <v>0.053</v>
      </c>
      <c r="BR807" s="14" t="n">
        <v>0</v>
      </c>
      <c r="BS807" s="14" t="n">
        <v>0</v>
      </c>
      <c r="BT807" s="14" t="n">
        <v>0</v>
      </c>
      <c r="BU807" s="14" t="n">
        <v>-0.033</v>
      </c>
      <c r="BV807" s="14" t="n">
        <v>0.055</v>
      </c>
      <c r="BW807" s="14" t="n">
        <v>0</v>
      </c>
      <c r="BX807" s="14" t="n">
        <v>0.167</v>
      </c>
      <c r="BY807" s="14" t="n">
        <v>13.646</v>
      </c>
      <c r="BZ807" s="14" t="n">
        <v>0</v>
      </c>
      <c r="CA807" s="14" t="n">
        <v>13.646</v>
      </c>
      <c r="CB807" s="14" t="n">
        <v>0</v>
      </c>
      <c r="CC807" s="14" t="n">
        <v>82.58799999999999</v>
      </c>
      <c r="CD807" s="14" t="n">
        <v>7.95</v>
      </c>
      <c r="CE807" s="14" t="n">
        <v>-36.065</v>
      </c>
      <c r="CF807" s="14" t="n">
        <v>46.523</v>
      </c>
      <c r="CG807" s="14" t="n">
        <v>0</v>
      </c>
      <c r="CH807" s="14" t="n">
        <v>0</v>
      </c>
      <c r="CI807" s="14" t="n">
        <v>0</v>
      </c>
      <c r="CJ807" s="14" t="n">
        <v>0</v>
      </c>
      <c r="CK807" s="14" t="n">
        <v>0</v>
      </c>
      <c r="CL807" s="14" t="n">
        <v>0</v>
      </c>
      <c r="CM807" s="14" t="n">
        <v>0</v>
      </c>
      <c r="CN807" s="14" t="n">
        <v>0</v>
      </c>
      <c r="CO807" s="14" t="n">
        <v>0</v>
      </c>
      <c r="CP807" s="14" t="n">
        <v>0</v>
      </c>
      <c r="CQ807" s="14" t="n">
        <v>1.387</v>
      </c>
      <c r="CR807" s="14" t="n">
        <v>1</v>
      </c>
      <c r="CS807" s="14" t="n">
        <v>7.598</v>
      </c>
      <c r="CT807" s="14" t="n">
        <v>4.251</v>
      </c>
      <c r="CU807" s="14" t="n">
        <v>7.598</v>
      </c>
    </row>
    <row r="808">
      <c r="A808" s="14" t="inlineStr">
        <is>
          <t>TUN2021</t>
        </is>
      </c>
      <c r="B808" s="14" t="inlineStr">
        <is>
          <t>TUN</t>
        </is>
      </c>
      <c r="C808" s="14" t="inlineStr">
        <is>
          <t>TUN</t>
        </is>
      </c>
      <c r="D808" s="14" t="inlineStr">
        <is>
          <t>Tunisia</t>
        </is>
      </c>
      <c r="E808" s="14" t="n">
        <v>2021</v>
      </c>
      <c r="F808" s="14" t="n">
        <v>0.19</v>
      </c>
      <c r="G808" s="14" t="n">
        <v>5.897</v>
      </c>
      <c r="H808" s="14" t="n">
        <v>1.143</v>
      </c>
      <c r="I808" s="14" t="n">
        <v>0</v>
      </c>
      <c r="J808" s="14" t="n">
        <v>5.897</v>
      </c>
      <c r="K808" s="14" t="n">
        <v>0</v>
      </c>
      <c r="L808" s="14" t="n">
        <v>1</v>
      </c>
      <c r="M808" s="14" t="n">
        <v>7.964</v>
      </c>
      <c r="N808" s="14" t="n">
        <v>3.43</v>
      </c>
      <c r="O808" s="14" t="n">
        <v>0</v>
      </c>
      <c r="P808" s="14" t="n">
        <v>7.964</v>
      </c>
      <c r="Q808" s="14" t="n">
        <v>0</v>
      </c>
      <c r="R808" s="14" t="n">
        <v>1</v>
      </c>
      <c r="S808" s="14" t="n">
        <v>11.613</v>
      </c>
      <c r="T808" s="14" t="n">
        <v>6.86</v>
      </c>
      <c r="U808" s="14" t="n">
        <v>0</v>
      </c>
      <c r="V808" s="14" t="n">
        <v>13.82</v>
      </c>
      <c r="W808" s="14" t="n">
        <v>0.19</v>
      </c>
      <c r="X808" s="14" t="n">
        <v>1</v>
      </c>
      <c r="Y808" s="14" t="n">
        <v>6.869</v>
      </c>
      <c r="Z808" s="14" t="n">
        <v>0.913</v>
      </c>
      <c r="AA808" s="14" t="n">
        <v>1.348</v>
      </c>
      <c r="AB808" s="14" t="n">
        <v>8.217000000000001</v>
      </c>
      <c r="AC808" s="14" t="n">
        <v>0</v>
      </c>
      <c r="AD808" s="14" t="n">
        <v>1</v>
      </c>
      <c r="AE808" s="14" t="n">
        <v>7.788</v>
      </c>
      <c r="AF808" s="14" t="n">
        <v>1.788</v>
      </c>
      <c r="AG808" s="14" t="n">
        <v>0.429</v>
      </c>
      <c r="AH808" s="14" t="n">
        <v>8.217000000000001</v>
      </c>
      <c r="AI808" s="14" t="n">
        <v>0</v>
      </c>
      <c r="AJ808" s="14" t="n">
        <v>1</v>
      </c>
      <c r="AK808" s="14" t="n">
        <v>13.299</v>
      </c>
      <c r="AL808" s="14" t="n">
        <v>6.969</v>
      </c>
      <c r="AM808" s="14" t="n">
        <v>-9.521000000000001</v>
      </c>
      <c r="AN808" s="14" t="n">
        <v>4.496</v>
      </c>
      <c r="AO808" s="14" t="n">
        <v>0</v>
      </c>
      <c r="AP808" s="14" t="n">
        <v>0</v>
      </c>
      <c r="AQ808" s="14" t="n">
        <v>0.621</v>
      </c>
      <c r="AR808" s="14" t="n">
        <v>0.114</v>
      </c>
      <c r="AS808" s="14" t="n">
        <v>-0.045</v>
      </c>
      <c r="AT808" s="14" t="n">
        <v>0.6850000000000001</v>
      </c>
      <c r="AU808" s="14" t="n">
        <v>0.19</v>
      </c>
      <c r="AV808" s="14" t="n">
        <v>1</v>
      </c>
      <c r="AW808" s="14" t="n">
        <v>0.593</v>
      </c>
      <c r="AX808" s="14" t="n">
        <v>0.114</v>
      </c>
      <c r="AY808" s="14" t="n">
        <v>-0.103</v>
      </c>
      <c r="AZ808" s="14" t="n">
        <v>0.583</v>
      </c>
      <c r="BA808" s="14" t="n">
        <v>0</v>
      </c>
      <c r="BB808" s="14" t="n">
        <v>1</v>
      </c>
      <c r="BC808" s="14" t="n">
        <v>0.44</v>
      </c>
      <c r="BD808" s="14" t="n">
        <v>0.114</v>
      </c>
      <c r="BE808" s="14" t="n">
        <v>-0.348</v>
      </c>
      <c r="BF808" s="14" t="n">
        <v>0.109</v>
      </c>
      <c r="BG808" s="14" t="n">
        <v>0</v>
      </c>
      <c r="BH808" s="14" t="n">
        <v>0</v>
      </c>
      <c r="BI808" s="14" t="n">
        <v>0.5600000000000001</v>
      </c>
      <c r="BJ808" s="14" t="n">
        <v>0.114</v>
      </c>
      <c r="BK808" s="14" t="n">
        <v>-0.317</v>
      </c>
      <c r="BL808" s="14" t="n">
        <v>0.29</v>
      </c>
      <c r="BM808" s="14" t="n">
        <v>0</v>
      </c>
      <c r="BN808" s="14" t="n">
        <v>0</v>
      </c>
      <c r="BO808" s="14" t="n">
        <v>0</v>
      </c>
      <c r="BP808" s="14" t="n">
        <v>0</v>
      </c>
      <c r="BQ808" s="14" t="n">
        <v>0.097</v>
      </c>
      <c r="BR808" s="14" t="n">
        <v>0</v>
      </c>
      <c r="BS808" s="14" t="n">
        <v>0.667</v>
      </c>
      <c r="BT808" s="14" t="n">
        <v>0</v>
      </c>
      <c r="BU808" s="14" t="n">
        <v>0</v>
      </c>
      <c r="BV808" s="14" t="n">
        <v>0.022</v>
      </c>
      <c r="BW808" s="14" t="n">
        <v>0.19</v>
      </c>
      <c r="BX808" s="14" t="n">
        <v>0.333</v>
      </c>
      <c r="BY808" s="14" t="n">
        <v>11.787</v>
      </c>
      <c r="BZ808" s="14" t="n">
        <v>0</v>
      </c>
      <c r="CA808" s="14" t="n">
        <v>11.787</v>
      </c>
      <c r="CB808" s="14" t="n">
        <v>0</v>
      </c>
      <c r="CC808" s="14" t="n">
        <v>81.69499999999999</v>
      </c>
      <c r="CD808" s="14" t="n">
        <v>7.95</v>
      </c>
      <c r="CE808" s="14" t="n">
        <v>-44.854</v>
      </c>
      <c r="CF808" s="14" t="n">
        <v>43.842</v>
      </c>
      <c r="CG808" s="14" t="n">
        <v>0</v>
      </c>
      <c r="CH808" s="14" t="n">
        <v>0</v>
      </c>
      <c r="CI808" s="14" t="n">
        <v>0</v>
      </c>
      <c r="CJ808" s="14" t="n">
        <v>0</v>
      </c>
      <c r="CK808" s="14" t="n">
        <v>0</v>
      </c>
      <c r="CL808" s="14" t="n">
        <v>0</v>
      </c>
      <c r="CM808" s="14" t="n">
        <v>0</v>
      </c>
      <c r="CN808" s="14" t="n">
        <v>0</v>
      </c>
      <c r="CO808" s="14" t="n">
        <v>0</v>
      </c>
      <c r="CP808" s="14" t="n">
        <v>0</v>
      </c>
      <c r="CQ808" s="14" t="n">
        <v>1.198</v>
      </c>
      <c r="CR808" s="14" t="n">
        <v>0.393</v>
      </c>
      <c r="CS808" s="14" t="n">
        <v>5.951</v>
      </c>
      <c r="CT808" s="14" t="n">
        <v>4.753</v>
      </c>
      <c r="CU808" s="14" t="n">
        <v>14.162</v>
      </c>
    </row>
    <row r="809">
      <c r="A809" s="14" t="inlineStr">
        <is>
          <t>TUN2022</t>
        </is>
      </c>
      <c r="B809" s="14" t="inlineStr">
        <is>
          <t>TUN</t>
        </is>
      </c>
      <c r="C809" s="14" t="inlineStr">
        <is>
          <t>TUN</t>
        </is>
      </c>
      <c r="D809" s="14" t="inlineStr">
        <is>
          <t>Tunisia</t>
        </is>
      </c>
      <c r="E809" s="14" t="n">
        <v>2022</v>
      </c>
      <c r="F809" s="14" t="n">
        <v>0.19</v>
      </c>
      <c r="G809" s="14" t="n">
        <v>11.72</v>
      </c>
      <c r="H809" s="14" t="n">
        <v>1.235</v>
      </c>
      <c r="I809" s="14" t="n">
        <v>0</v>
      </c>
      <c r="J809" s="14" t="n">
        <v>11.72</v>
      </c>
      <c r="K809" s="14" t="n">
        <v>0</v>
      </c>
      <c r="L809" s="14" t="n">
        <v>1</v>
      </c>
      <c r="M809" s="14" t="n">
        <v>9.782999999999999</v>
      </c>
      <c r="N809" s="14" t="n">
        <v>3.704</v>
      </c>
      <c r="O809" s="14" t="n">
        <v>0</v>
      </c>
      <c r="P809" s="14" t="n">
        <v>9.782999999999999</v>
      </c>
      <c r="Q809" s="14" t="n">
        <v>0</v>
      </c>
      <c r="R809" s="14" t="n">
        <v>1</v>
      </c>
      <c r="S809" s="14" t="n">
        <v>17.893</v>
      </c>
      <c r="T809" s="14" t="n">
        <v>7.408</v>
      </c>
      <c r="U809" s="14" t="n">
        <v>0.252</v>
      </c>
      <c r="V809" s="14" t="n">
        <v>21.293</v>
      </c>
      <c r="W809" s="14" t="n">
        <v>0.19</v>
      </c>
      <c r="X809" s="14" t="n">
        <v>1</v>
      </c>
      <c r="Y809" s="14" t="n">
        <v>7.425</v>
      </c>
      <c r="Z809" s="14" t="n">
        <v>0.987</v>
      </c>
      <c r="AA809" s="14" t="n">
        <v>0.741</v>
      </c>
      <c r="AB809" s="14" t="n">
        <v>8.167</v>
      </c>
      <c r="AC809" s="14" t="n">
        <v>0</v>
      </c>
      <c r="AD809" s="14" t="n">
        <v>1</v>
      </c>
      <c r="AE809" s="14" t="n">
        <v>8.423999999999999</v>
      </c>
      <c r="AF809" s="14" t="n">
        <v>1.934</v>
      </c>
      <c r="AG809" s="14" t="n">
        <v>-0.257</v>
      </c>
      <c r="AH809" s="14" t="n">
        <v>8.167</v>
      </c>
      <c r="AI809" s="14" t="n">
        <v>0</v>
      </c>
      <c r="AJ809" s="14" t="n">
        <v>1</v>
      </c>
      <c r="AK809" s="14" t="n">
        <v>14.416</v>
      </c>
      <c r="AL809" s="14" t="n">
        <v>7.554</v>
      </c>
      <c r="AM809" s="14" t="n">
        <v>-10.788</v>
      </c>
      <c r="AN809" s="14" t="n">
        <v>4.318</v>
      </c>
      <c r="AO809" s="14" t="n">
        <v>0</v>
      </c>
      <c r="AP809" s="14" t="n">
        <v>0</v>
      </c>
      <c r="AQ809" s="14" t="n">
        <v>0.847</v>
      </c>
      <c r="AR809" s="14" t="n">
        <v>0.123</v>
      </c>
      <c r="AS809" s="14" t="n">
        <v>-0.257</v>
      </c>
      <c r="AT809" s="14" t="n">
        <v>0.702</v>
      </c>
      <c r="AU809" s="14" t="n">
        <v>0.19</v>
      </c>
      <c r="AV809" s="14" t="n">
        <v>1</v>
      </c>
      <c r="AW809" s="14" t="n">
        <v>0.947</v>
      </c>
      <c r="AX809" s="14" t="n">
        <v>0.123</v>
      </c>
      <c r="AY809" s="14" t="n">
        <v>-0.443</v>
      </c>
      <c r="AZ809" s="14" t="n">
        <v>0.599</v>
      </c>
      <c r="BA809" s="14" t="n">
        <v>0</v>
      </c>
      <c r="BB809" s="14" t="n">
        <v>1</v>
      </c>
      <c r="BC809" s="14" t="n">
        <v>0.589</v>
      </c>
      <c r="BD809" s="14" t="n">
        <v>0.123</v>
      </c>
      <c r="BE809" s="14" t="n">
        <v>-0.495</v>
      </c>
      <c r="BF809" s="14" t="n">
        <v>0.111</v>
      </c>
      <c r="BG809" s="14" t="n">
        <v>0</v>
      </c>
      <c r="BH809" s="14" t="n">
        <v>0</v>
      </c>
      <c r="BI809" s="14" t="n">
        <v>0.6889999999999999</v>
      </c>
      <c r="BJ809" s="14" t="n">
        <v>0.123</v>
      </c>
      <c r="BK809" s="14" t="n">
        <v>-0.457</v>
      </c>
      <c r="BL809" s="14" t="n">
        <v>0.276</v>
      </c>
      <c r="BM809" s="14" t="n">
        <v>0</v>
      </c>
      <c r="BN809" s="14" t="n">
        <v>0</v>
      </c>
      <c r="BO809" s="14" t="n">
        <v>0</v>
      </c>
      <c r="BP809" s="14" t="n">
        <v>0</v>
      </c>
      <c r="BQ809" s="14" t="n">
        <v>0.094</v>
      </c>
      <c r="BR809" s="14" t="n">
        <v>0</v>
      </c>
      <c r="BS809" s="14" t="n">
        <v>0.667</v>
      </c>
      <c r="BT809" s="14" t="n">
        <v>0</v>
      </c>
      <c r="BU809" s="14" t="n">
        <v>0</v>
      </c>
      <c r="BV809" s="14" t="n">
        <v>0.02</v>
      </c>
      <c r="BW809" s="14" t="n">
        <v>0.19</v>
      </c>
      <c r="BX809" s="14" t="n">
        <v>0.333</v>
      </c>
      <c r="BY809" s="14" t="n">
        <v>12.729</v>
      </c>
      <c r="BZ809" s="14" t="n">
        <v>0</v>
      </c>
      <c r="CA809" s="14" t="n">
        <v>12.729</v>
      </c>
      <c r="CB809" s="14" t="n">
        <v>0</v>
      </c>
      <c r="CC809" s="14" t="n">
        <v>102.477</v>
      </c>
      <c r="CD809" s="14" t="n">
        <v>7.95</v>
      </c>
      <c r="CE809" s="14" t="n">
        <v>-63.257</v>
      </c>
      <c r="CF809" s="14" t="n">
        <v>46.672</v>
      </c>
      <c r="CG809" s="14" t="n">
        <v>0</v>
      </c>
      <c r="CH809" s="14" t="n">
        <v>0</v>
      </c>
      <c r="CI809" s="14" t="n">
        <v>0</v>
      </c>
      <c r="CJ809" s="14" t="n">
        <v>0</v>
      </c>
      <c r="CK809" s="14" t="n">
        <v>0</v>
      </c>
      <c r="CL809" s="14" t="n">
        <v>0</v>
      </c>
      <c r="CM809" s="14" t="n">
        <v>0</v>
      </c>
      <c r="CN809" s="14" t="n">
        <v>0</v>
      </c>
      <c r="CO809" s="14" t="n">
        <v>0</v>
      </c>
      <c r="CP809" s="14" t="n">
        <v>0</v>
      </c>
      <c r="CQ809" s="14" t="n">
        <v>1.294</v>
      </c>
      <c r="CR809" s="14" t="n">
        <v>0.382</v>
      </c>
      <c r="CS809" s="14" t="n">
        <v>6.427</v>
      </c>
      <c r="CT809" s="14" t="n">
        <v>10.485</v>
      </c>
      <c r="CU809" s="14" t="n">
        <v>30.326</v>
      </c>
    </row>
    <row r="810">
      <c r="A810" s="14" t="inlineStr">
        <is>
          <t>TUN2023</t>
        </is>
      </c>
      <c r="B810" s="14" t="inlineStr">
        <is>
          <t>TUN</t>
        </is>
      </c>
      <c r="C810" s="14" t="inlineStr">
        <is>
          <t>TUN</t>
        </is>
      </c>
      <c r="D810" s="14" t="inlineStr">
        <is>
          <t>Tunisia</t>
        </is>
      </c>
      <c r="E810" s="14" t="n">
        <v>2023</v>
      </c>
      <c r="F810" s="14" t="n">
        <v>0.19</v>
      </c>
      <c r="G810" s="14" t="n">
        <v>6.147</v>
      </c>
      <c r="H810" s="14" t="n">
        <v>1.286</v>
      </c>
      <c r="I810" s="14" t="n">
        <v>0</v>
      </c>
      <c r="J810" s="14" t="n">
        <v>6.147</v>
      </c>
      <c r="K810" s="14" t="n">
        <v>0</v>
      </c>
      <c r="L810" s="14" t="n">
        <v>1</v>
      </c>
      <c r="M810" s="14" t="n">
        <v>7.886</v>
      </c>
      <c r="N810" s="14" t="n">
        <v>3.857</v>
      </c>
      <c r="O810" s="14" t="n">
        <v>0</v>
      </c>
      <c r="P810" s="14" t="n">
        <v>7.886</v>
      </c>
      <c r="Q810" s="14" t="n">
        <v>0</v>
      </c>
      <c r="R810" s="14" t="n">
        <v>1</v>
      </c>
      <c r="S810" s="14" t="n">
        <v>12.575</v>
      </c>
      <c r="T810" s="14" t="n">
        <v>7.714</v>
      </c>
      <c r="U810" s="14" t="n">
        <v>0.265</v>
      </c>
      <c r="V810" s="14" t="n">
        <v>14.964</v>
      </c>
      <c r="W810" s="14" t="n">
        <v>0.19</v>
      </c>
      <c r="X810" s="14" t="n">
        <v>1</v>
      </c>
      <c r="Y810" s="14" t="n">
        <v>7.747</v>
      </c>
      <c r="Z810" s="14" t="n">
        <v>1.03</v>
      </c>
      <c r="AA810" s="14" t="n">
        <v>0.797</v>
      </c>
      <c r="AB810" s="14" t="n">
        <v>8.544</v>
      </c>
      <c r="AC810" s="14" t="n">
        <v>0</v>
      </c>
      <c r="AD810" s="14" t="n">
        <v>1</v>
      </c>
      <c r="AE810" s="14" t="n">
        <v>8.802</v>
      </c>
      <c r="AF810" s="14" t="n">
        <v>2.021</v>
      </c>
      <c r="AG810" s="14" t="n">
        <v>-0.258</v>
      </c>
      <c r="AH810" s="14" t="n">
        <v>8.544</v>
      </c>
      <c r="AI810" s="14" t="n">
        <v>0</v>
      </c>
      <c r="AJ810" s="14" t="n">
        <v>1</v>
      </c>
      <c r="AK810" s="14" t="n">
        <v>15.132</v>
      </c>
      <c r="AL810" s="14" t="n">
        <v>7.929</v>
      </c>
      <c r="AM810" s="14" t="n">
        <v>-11.666</v>
      </c>
      <c r="AN810" s="14" t="n">
        <v>4.124</v>
      </c>
      <c r="AO810" s="14" t="n">
        <v>0</v>
      </c>
      <c r="AP810" s="14" t="n">
        <v>0</v>
      </c>
      <c r="AQ810" s="14" t="n">
        <v>0.749</v>
      </c>
      <c r="AR810" s="14" t="n">
        <v>0.129</v>
      </c>
      <c r="AS810" s="14" t="n">
        <v>-0.105</v>
      </c>
      <c r="AT810" s="14" t="n">
        <v>0.766</v>
      </c>
      <c r="AU810" s="14" t="n">
        <v>0.19</v>
      </c>
      <c r="AV810" s="14" t="n">
        <v>1</v>
      </c>
      <c r="AW810" s="14" t="n">
        <v>0.783</v>
      </c>
      <c r="AX810" s="14" t="n">
        <v>0.129</v>
      </c>
      <c r="AY810" s="14" t="n">
        <v>-0.228</v>
      </c>
      <c r="AZ810" s="14" t="n">
        <v>0.66</v>
      </c>
      <c r="BA810" s="14" t="n">
        <v>0</v>
      </c>
      <c r="BB810" s="14" t="n">
        <v>1</v>
      </c>
      <c r="BC810" s="14" t="n">
        <v>0.527</v>
      </c>
      <c r="BD810" s="14" t="n">
        <v>0.129</v>
      </c>
      <c r="BE810" s="14" t="n">
        <v>-0.431</v>
      </c>
      <c r="BF810" s="14" t="n">
        <v>0.115</v>
      </c>
      <c r="BG810" s="14" t="n">
        <v>0</v>
      </c>
      <c r="BH810" s="14" t="n">
        <v>0</v>
      </c>
      <c r="BI810" s="14" t="n">
        <v>0.64</v>
      </c>
      <c r="BJ810" s="14" t="n">
        <v>0.129</v>
      </c>
      <c r="BK810" s="14" t="n">
        <v>-0.383</v>
      </c>
      <c r="BL810" s="14" t="n">
        <v>0.306</v>
      </c>
      <c r="BM810" s="14" t="n">
        <v>0</v>
      </c>
      <c r="BN810" s="14" t="n">
        <v>0</v>
      </c>
      <c r="BO810" s="14" t="n">
        <v>0</v>
      </c>
      <c r="BP810" s="14" t="n">
        <v>0</v>
      </c>
      <c r="BQ810" s="14" t="n">
        <v>0.094</v>
      </c>
      <c r="BR810" s="14" t="n">
        <v>0</v>
      </c>
      <c r="BS810" s="14" t="n">
        <v>0.667</v>
      </c>
      <c r="BT810" s="14" t="n">
        <v>0</v>
      </c>
      <c r="BU810" s="14" t="n">
        <v>0</v>
      </c>
      <c r="BV810" s="14" t="n">
        <v>0.02</v>
      </c>
      <c r="BW810" s="14" t="n">
        <v>0.19</v>
      </c>
      <c r="BX810" s="14" t="n">
        <v>0.333</v>
      </c>
      <c r="BY810" s="14" t="n">
        <v>13.254</v>
      </c>
      <c r="BZ810" s="14" t="n">
        <v>0</v>
      </c>
      <c r="CA810" s="14" t="n">
        <v>13.254</v>
      </c>
      <c r="CB810" s="14" t="n">
        <v>0</v>
      </c>
      <c r="CC810" s="14" t="n">
        <v>87.07899999999999</v>
      </c>
      <c r="CD810" s="14" t="n">
        <v>7.95</v>
      </c>
      <c r="CE810" s="14" t="n">
        <v>-45.856</v>
      </c>
      <c r="CF810" s="14" t="n">
        <v>49.056</v>
      </c>
      <c r="CG810" s="14" t="n">
        <v>0</v>
      </c>
      <c r="CH810" s="14" t="n">
        <v>0</v>
      </c>
      <c r="CI810" s="14" t="n">
        <v>0</v>
      </c>
      <c r="CJ810" s="14" t="n">
        <v>0</v>
      </c>
      <c r="CK810" s="14" t="n">
        <v>0</v>
      </c>
      <c r="CL810" s="14" t="n">
        <v>0</v>
      </c>
      <c r="CM810" s="14" t="n">
        <v>0</v>
      </c>
      <c r="CN810" s="14" t="n">
        <v>0</v>
      </c>
      <c r="CO810" s="14" t="n">
        <v>0</v>
      </c>
      <c r="CP810" s="14" t="n">
        <v>0</v>
      </c>
      <c r="CQ810" s="14" t="n">
        <v>1.348</v>
      </c>
      <c r="CR810" s="14" t="n">
        <v>0.359</v>
      </c>
      <c r="CS810" s="14" t="n">
        <v>6.692</v>
      </c>
      <c r="CT810" s="14" t="n">
        <v>4.861</v>
      </c>
      <c r="CU810" s="14" t="n">
        <v>10.622</v>
      </c>
    </row>
    <row r="811">
      <c r="A811" s="14" t="inlineStr">
        <is>
          <t>TUN2024</t>
        </is>
      </c>
      <c r="B811" s="14" t="inlineStr">
        <is>
          <t>TUN</t>
        </is>
      </c>
      <c r="C811" s="14" t="inlineStr">
        <is>
          <t>TUN</t>
        </is>
      </c>
      <c r="D811" s="14" t="inlineStr">
        <is>
          <t>Tunisia</t>
        </is>
      </c>
      <c r="E811" s="14" t="n">
        <v>2024</v>
      </c>
      <c r="F811" s="14" t="n">
        <v>0.19</v>
      </c>
      <c r="G811" s="14" t="n">
        <v>5.575</v>
      </c>
      <c r="H811" s="14" t="n">
        <v>1.324</v>
      </c>
      <c r="I811" s="14" t="n">
        <v>0</v>
      </c>
      <c r="J811" s="14" t="n">
        <v>5.575</v>
      </c>
      <c r="K811" s="14" t="n">
        <v>0</v>
      </c>
      <c r="L811" s="14" t="n">
        <v>1</v>
      </c>
      <c r="M811" s="14" t="n">
        <v>7.124</v>
      </c>
      <c r="N811" s="14" t="n">
        <v>3.971</v>
      </c>
      <c r="O811" s="14" t="n">
        <v>0</v>
      </c>
      <c r="P811" s="14" t="n">
        <v>7.124</v>
      </c>
      <c r="Q811" s="14" t="n">
        <v>0</v>
      </c>
      <c r="R811" s="14" t="n">
        <v>1</v>
      </c>
      <c r="S811" s="14" t="n">
        <v>12.193</v>
      </c>
      <c r="T811" s="14" t="n">
        <v>7.942</v>
      </c>
      <c r="U811" s="14" t="n">
        <v>0.316</v>
      </c>
      <c r="V811" s="14" t="n">
        <v>14.509</v>
      </c>
      <c r="W811" s="14" t="n">
        <v>0.19</v>
      </c>
      <c r="X811" s="14" t="n">
        <v>1</v>
      </c>
      <c r="Y811" s="14" t="n">
        <v>7.975</v>
      </c>
      <c r="Z811" s="14" t="n">
        <v>1.06</v>
      </c>
      <c r="AA811" s="14" t="n">
        <v>0.82</v>
      </c>
      <c r="AB811" s="14" t="n">
        <v>8.795999999999999</v>
      </c>
      <c r="AC811" s="14" t="n">
        <v>0</v>
      </c>
      <c r="AD811" s="14" t="n">
        <v>1</v>
      </c>
      <c r="AE811" s="14" t="n">
        <v>9.061999999999999</v>
      </c>
      <c r="AF811" s="14" t="n">
        <v>2.081</v>
      </c>
      <c r="AG811" s="14" t="n">
        <v>-0.266</v>
      </c>
      <c r="AH811" s="14" t="n">
        <v>8.795999999999999</v>
      </c>
      <c r="AI811" s="14" t="n">
        <v>0</v>
      </c>
      <c r="AJ811" s="14" t="n">
        <v>1</v>
      </c>
      <c r="AK811" s="14" t="n">
        <v>15.579</v>
      </c>
      <c r="AL811" s="14" t="n">
        <v>8.163</v>
      </c>
      <c r="AM811" s="14" t="n">
        <v>-11.333</v>
      </c>
      <c r="AN811" s="14" t="n">
        <v>4.246</v>
      </c>
      <c r="AO811" s="14" t="n">
        <v>0</v>
      </c>
      <c r="AP811" s="14" t="n">
        <v>0</v>
      </c>
      <c r="AQ811" s="14" t="n">
        <v>0.72</v>
      </c>
      <c r="AR811" s="14" t="n">
        <v>0.132</v>
      </c>
      <c r="AS811" s="14" t="n">
        <v>-0.078</v>
      </c>
      <c r="AT811" s="14" t="n">
        <v>0.764</v>
      </c>
      <c r="AU811" s="14" t="n">
        <v>0.19</v>
      </c>
      <c r="AV811" s="14" t="n">
        <v>1</v>
      </c>
      <c r="AW811" s="14" t="n">
        <v>0.734</v>
      </c>
      <c r="AX811" s="14" t="n">
        <v>0.132</v>
      </c>
      <c r="AY811" s="14" t="n">
        <v>-0.178</v>
      </c>
      <c r="AZ811" s="14" t="n">
        <v>0.661</v>
      </c>
      <c r="BA811" s="14" t="n">
        <v>0</v>
      </c>
      <c r="BB811" s="14" t="n">
        <v>1</v>
      </c>
      <c r="BC811" s="14" t="n">
        <v>0.51</v>
      </c>
      <c r="BD811" s="14" t="n">
        <v>0.132</v>
      </c>
      <c r="BE811" s="14" t="n">
        <v>-0.414</v>
      </c>
      <c r="BF811" s="14" t="n">
        <v>0.115</v>
      </c>
      <c r="BG811" s="14" t="n">
        <v>0</v>
      </c>
      <c r="BH811" s="14" t="n">
        <v>0</v>
      </c>
      <c r="BI811" s="14" t="n">
        <v>0.652</v>
      </c>
      <c r="BJ811" s="14" t="n">
        <v>0.132</v>
      </c>
      <c r="BK811" s="14" t="n">
        <v>-0.338</v>
      </c>
      <c r="BL811" s="14" t="n">
        <v>0.314</v>
      </c>
      <c r="BM811" s="14" t="n">
        <v>0</v>
      </c>
      <c r="BN811" s="14" t="n">
        <v>0</v>
      </c>
      <c r="BO811" s="14" t="n">
        <v>0</v>
      </c>
      <c r="BP811" s="14" t="n">
        <v>0</v>
      </c>
      <c r="BQ811" s="14" t="n">
        <v>0.099</v>
      </c>
      <c r="BR811" s="14" t="n">
        <v>0</v>
      </c>
      <c r="BS811" s="14" t="n">
        <v>0.667</v>
      </c>
      <c r="BT811" s="14" t="n">
        <v>0</v>
      </c>
      <c r="BU811" s="14" t="n">
        <v>0</v>
      </c>
      <c r="BV811" s="14" t="n">
        <v>0.018</v>
      </c>
      <c r="BW811" s="14" t="n">
        <v>0.19</v>
      </c>
      <c r="BX811" s="14" t="n">
        <v>0.333</v>
      </c>
      <c r="BY811" s="14" t="n">
        <v>13.646</v>
      </c>
      <c r="BZ811" s="14" t="n">
        <v>0</v>
      </c>
      <c r="CA811" s="14" t="n">
        <v>13.646</v>
      </c>
      <c r="CB811" s="14" t="n">
        <v>0</v>
      </c>
      <c r="CC811" s="14" t="n">
        <v>86.38500000000001</v>
      </c>
      <c r="CD811" s="14" t="n">
        <v>7.95</v>
      </c>
      <c r="CE811" s="14" t="n">
        <v>-54.53</v>
      </c>
      <c r="CF811" s="14" t="n">
        <v>37.908</v>
      </c>
      <c r="CG811" s="14" t="n">
        <v>0</v>
      </c>
      <c r="CH811" s="14" t="n">
        <v>0</v>
      </c>
      <c r="CI811" s="14" t="n">
        <v>0</v>
      </c>
      <c r="CJ811" s="14" t="n">
        <v>0</v>
      </c>
      <c r="CK811" s="14" t="n">
        <v>0</v>
      </c>
      <c r="CL811" s="14" t="n">
        <v>0</v>
      </c>
      <c r="CM811" s="14" t="n">
        <v>0</v>
      </c>
      <c r="CN811" s="14" t="n">
        <v>0</v>
      </c>
      <c r="CO811" s="14" t="n">
        <v>0</v>
      </c>
      <c r="CP811" s="14" t="n">
        <v>0</v>
      </c>
      <c r="CQ811" s="14" t="n">
        <v>1.387</v>
      </c>
      <c r="CR811" s="14" t="n">
        <v>0.359</v>
      </c>
      <c r="CS811" s="14" t="n">
        <v>6.889</v>
      </c>
      <c r="CT811" s="14" t="n">
        <v>4.251</v>
      </c>
      <c r="CU811" s="14" t="n">
        <v>9.167999999999999</v>
      </c>
    </row>
    <row r="812">
      <c r="A812" s="14" t="inlineStr">
        <is>
          <t>TUR2021</t>
        </is>
      </c>
      <c r="B812" s="14" t="inlineStr">
        <is>
          <t>TUR</t>
        </is>
      </c>
      <c r="C812" s="14" t="inlineStr">
        <is>
          <t>TUR</t>
        </is>
      </c>
      <c r="D812" s="14" t="inlineStr">
        <is>
          <t>Turkiye</t>
        </is>
      </c>
      <c r="E812" s="14" t="n">
        <v>2021</v>
      </c>
      <c r="F812" s="14" t="n">
        <v>0.18</v>
      </c>
      <c r="G812" s="14" t="n">
        <v>0.786</v>
      </c>
      <c r="H812" s="14" t="n">
        <v>0.172</v>
      </c>
      <c r="I812" s="14" t="n">
        <v>-0.148</v>
      </c>
      <c r="J812" s="14" t="n">
        <v>0.637</v>
      </c>
      <c r="K812" s="14" t="n">
        <v>0</v>
      </c>
      <c r="L812" s="14" t="n">
        <v>1</v>
      </c>
      <c r="M812" s="14" t="n">
        <v>2.255</v>
      </c>
      <c r="N812" s="14" t="n">
        <v>1.022</v>
      </c>
      <c r="O812" s="14" t="n">
        <v>0</v>
      </c>
      <c r="P812" s="14" t="n">
        <v>2.255</v>
      </c>
      <c r="Q812" s="14" t="n">
        <v>0</v>
      </c>
      <c r="R812" s="14" t="n">
        <v>1</v>
      </c>
      <c r="S812" s="14" t="n">
        <v>3.306</v>
      </c>
      <c r="T812" s="14" t="n">
        <v>2.049</v>
      </c>
      <c r="U812" s="14" t="n">
        <v>-0.755</v>
      </c>
      <c r="V812" s="14" t="n">
        <v>3.01</v>
      </c>
      <c r="W812" s="14" t="n">
        <v>0</v>
      </c>
      <c r="X812" s="14" t="n">
        <v>1</v>
      </c>
      <c r="Y812" s="14" t="n">
        <v>16.094</v>
      </c>
      <c r="Z812" s="14" t="n">
        <v>2.175</v>
      </c>
      <c r="AA812" s="14" t="n">
        <v>-9.529999999999999</v>
      </c>
      <c r="AB812" s="14" t="n">
        <v>6.564</v>
      </c>
      <c r="AC812" s="14" t="n">
        <v>0</v>
      </c>
      <c r="AD812" s="14" t="n">
        <v>1</v>
      </c>
      <c r="AE812" s="14" t="n">
        <v>17.228</v>
      </c>
      <c r="AF812" s="14" t="n">
        <v>4.028</v>
      </c>
      <c r="AG812" s="14" t="n">
        <v>-10.665</v>
      </c>
      <c r="AH812" s="14" t="n">
        <v>6.564</v>
      </c>
      <c r="AI812" s="14" t="n">
        <v>0</v>
      </c>
      <c r="AJ812" s="14" t="n">
        <v>1</v>
      </c>
      <c r="AK812" s="14" t="n">
        <v>21.765</v>
      </c>
      <c r="AL812" s="14" t="n">
        <v>10.682</v>
      </c>
      <c r="AM812" s="14" t="n">
        <v>-16.601</v>
      </c>
      <c r="AN812" s="14" t="n">
        <v>6.094</v>
      </c>
      <c r="AO812" s="14" t="n">
        <v>0</v>
      </c>
      <c r="AP812" s="14" t="n">
        <v>0</v>
      </c>
      <c r="AQ812" s="14" t="n">
        <v>0.619</v>
      </c>
      <c r="AR812" s="14" t="n">
        <v>0.114</v>
      </c>
      <c r="AS812" s="14" t="n">
        <v>0.139</v>
      </c>
      <c r="AT812" s="14" t="n">
        <v>0.895</v>
      </c>
      <c r="AU812" s="14" t="n">
        <v>0.18</v>
      </c>
      <c r="AV812" s="14" t="n">
        <v>1</v>
      </c>
      <c r="AW812" s="14" t="n">
        <v>0.599</v>
      </c>
      <c r="AX812" s="14" t="n">
        <v>0.114</v>
      </c>
      <c r="AY812" s="14" t="n">
        <v>0.117</v>
      </c>
      <c r="AZ812" s="14" t="n">
        <v>0.845</v>
      </c>
      <c r="BA812" s="14" t="n">
        <v>0.18</v>
      </c>
      <c r="BB812" s="14" t="n">
        <v>1</v>
      </c>
      <c r="BC812" s="14" t="n">
        <v>0.439</v>
      </c>
      <c r="BD812" s="14" t="n">
        <v>0.114</v>
      </c>
      <c r="BE812" s="14" t="n">
        <v>0.046</v>
      </c>
      <c r="BF812" s="14" t="n">
        <v>0.572</v>
      </c>
      <c r="BG812" s="14" t="n">
        <v>0.18</v>
      </c>
      <c r="BH812" s="14" t="n">
        <v>1</v>
      </c>
      <c r="BI812" s="14" t="n">
        <v>0.505</v>
      </c>
      <c r="BJ812" s="14" t="n">
        <v>0.114</v>
      </c>
      <c r="BK812" s="14" t="n">
        <v>0.226</v>
      </c>
      <c r="BL812" s="14" t="n">
        <v>0.862</v>
      </c>
      <c r="BM812" s="14" t="n">
        <v>0.18</v>
      </c>
      <c r="BN812" s="14" t="n">
        <v>1</v>
      </c>
      <c r="BO812" s="14" t="n">
        <v>0</v>
      </c>
      <c r="BP812" s="14" t="n">
        <v>0.002</v>
      </c>
      <c r="BQ812" s="14" t="n">
        <v>0.076</v>
      </c>
      <c r="BR812" s="14" t="n">
        <v>0</v>
      </c>
      <c r="BS812" s="14" t="n">
        <v>1</v>
      </c>
      <c r="BT812" s="14" t="n">
        <v>0</v>
      </c>
      <c r="BU812" s="14" t="n">
        <v>0.004</v>
      </c>
      <c r="BV812" s="14" t="n">
        <v>0.096</v>
      </c>
      <c r="BW812" s="14" t="n">
        <v>0.18</v>
      </c>
      <c r="BX812" s="14" t="n">
        <v>1</v>
      </c>
      <c r="BY812" s="14" t="n">
        <v>11.787</v>
      </c>
      <c r="BZ812" s="14" t="n">
        <v>0</v>
      </c>
      <c r="CA812" s="14" t="n">
        <v>11.787</v>
      </c>
      <c r="CB812" s="14" t="n">
        <v>0</v>
      </c>
      <c r="CC812" s="14" t="n">
        <v>78.125</v>
      </c>
      <c r="CD812" s="14" t="n">
        <v>7.95</v>
      </c>
      <c r="CE812" s="14" t="n">
        <v>25.739</v>
      </c>
      <c r="CF812" s="14" t="n">
        <v>122.559</v>
      </c>
      <c r="CG812" s="14" t="n">
        <v>0.18</v>
      </c>
      <c r="CH812" s="14" t="n">
        <v>1</v>
      </c>
      <c r="CI812" s="14" t="n">
        <v>0</v>
      </c>
      <c r="CJ812" s="14" t="n">
        <v>0</v>
      </c>
      <c r="CK812" s="14" t="n">
        <v>0</v>
      </c>
      <c r="CL812" s="14" t="n">
        <v>0.213</v>
      </c>
      <c r="CM812" s="14" t="n">
        <v>0</v>
      </c>
      <c r="CN812" s="14" t="n">
        <v>0.046</v>
      </c>
      <c r="CO812" s="14" t="n">
        <v>0.102</v>
      </c>
      <c r="CP812" s="14" t="n">
        <v>0</v>
      </c>
      <c r="CQ812" s="14" t="n">
        <v>1.198</v>
      </c>
      <c r="CR812" s="14" t="n">
        <v>0</v>
      </c>
      <c r="CS812" s="14" t="n">
        <v>2.456</v>
      </c>
      <c r="CT812" s="14" t="n">
        <v>4.41</v>
      </c>
      <c r="CU812" s="14" t="n">
        <v>15.162</v>
      </c>
    </row>
    <row r="813">
      <c r="A813" s="14" t="inlineStr">
        <is>
          <t>TUR2022</t>
        </is>
      </c>
      <c r="B813" s="14" t="inlineStr">
        <is>
          <t>TUR</t>
        </is>
      </c>
      <c r="C813" s="14" t="inlineStr">
        <is>
          <t>TUR</t>
        </is>
      </c>
      <c r="D813" s="14" t="inlineStr">
        <is>
          <t>Turkiye</t>
        </is>
      </c>
      <c r="E813" s="14" t="n">
        <v>2022</v>
      </c>
      <c r="F813" s="14" t="n">
        <v>0.18</v>
      </c>
      <c r="G813" s="14" t="n">
        <v>0.713</v>
      </c>
      <c r="H813" s="14" t="n">
        <v>0.111</v>
      </c>
      <c r="I813" s="14" t="n">
        <v>-0.09</v>
      </c>
      <c r="J813" s="14" t="n">
        <v>0.623</v>
      </c>
      <c r="K813" s="14" t="n">
        <v>0</v>
      </c>
      <c r="L813" s="14" t="n">
        <v>1</v>
      </c>
      <c r="M813" s="14" t="n">
        <v>2.942</v>
      </c>
      <c r="N813" s="14" t="n">
        <v>1.215</v>
      </c>
      <c r="O813" s="14" t="n">
        <v>0</v>
      </c>
      <c r="P813" s="14" t="n">
        <v>2.942</v>
      </c>
      <c r="Q813" s="14" t="n">
        <v>0</v>
      </c>
      <c r="R813" s="14" t="n">
        <v>1</v>
      </c>
      <c r="S813" s="14" t="n">
        <v>4.042</v>
      </c>
      <c r="T813" s="14" t="n">
        <v>1.98</v>
      </c>
      <c r="U813" s="14" t="n">
        <v>-0.547</v>
      </c>
      <c r="V813" s="14" t="n">
        <v>4.124</v>
      </c>
      <c r="W813" s="14" t="n">
        <v>0</v>
      </c>
      <c r="X813" s="14" t="n">
        <v>1</v>
      </c>
      <c r="Y813" s="14" t="n">
        <v>32.56</v>
      </c>
      <c r="Z813" s="14" t="n">
        <v>4.4</v>
      </c>
      <c r="AA813" s="14" t="n">
        <v>-12.85</v>
      </c>
      <c r="AB813" s="14" t="n">
        <v>19.71</v>
      </c>
      <c r="AC813" s="14" t="n">
        <v>0</v>
      </c>
      <c r="AD813" s="14" t="n">
        <v>1</v>
      </c>
      <c r="AE813" s="14" t="n">
        <v>33.795</v>
      </c>
      <c r="AF813" s="14" t="n">
        <v>7.901</v>
      </c>
      <c r="AG813" s="14" t="n">
        <v>-14.085</v>
      </c>
      <c r="AH813" s="14" t="n">
        <v>19.71</v>
      </c>
      <c r="AI813" s="14" t="n">
        <v>0</v>
      </c>
      <c r="AJ813" s="14" t="n">
        <v>1</v>
      </c>
      <c r="AK813" s="14" t="n">
        <v>38.734</v>
      </c>
      <c r="AL813" s="14" t="n">
        <v>18.497</v>
      </c>
      <c r="AM813" s="14" t="n">
        <v>-33.019</v>
      </c>
      <c r="AN813" s="14" t="n">
        <v>6.743</v>
      </c>
      <c r="AO813" s="14" t="n">
        <v>0</v>
      </c>
      <c r="AP813" s="14" t="n">
        <v>0</v>
      </c>
      <c r="AQ813" s="14" t="n">
        <v>0.861</v>
      </c>
      <c r="AR813" s="14" t="n">
        <v>0.123</v>
      </c>
      <c r="AS813" s="14" t="n">
        <v>0.167</v>
      </c>
      <c r="AT813" s="14" t="n">
        <v>1.213</v>
      </c>
      <c r="AU813" s="14" t="n">
        <v>0.18</v>
      </c>
      <c r="AV813" s="14" t="n">
        <v>1</v>
      </c>
      <c r="AW813" s="14" t="n">
        <v>0.986</v>
      </c>
      <c r="AX813" s="14" t="n">
        <v>0.123</v>
      </c>
      <c r="AY813" s="14" t="n">
        <v>0.16</v>
      </c>
      <c r="AZ813" s="14" t="n">
        <v>1.353</v>
      </c>
      <c r="BA813" s="14" t="n">
        <v>0.18</v>
      </c>
      <c r="BB813" s="14" t="n">
        <v>1</v>
      </c>
      <c r="BC813" s="14" t="n">
        <v>0.598</v>
      </c>
      <c r="BD813" s="14" t="n">
        <v>0.123</v>
      </c>
      <c r="BE813" s="14" t="n">
        <v>-0.049</v>
      </c>
      <c r="BF813" s="14" t="n">
        <v>0.648</v>
      </c>
      <c r="BG813" s="14" t="n">
        <v>0.18</v>
      </c>
      <c r="BH813" s="14" t="n">
        <v>1</v>
      </c>
      <c r="BI813" s="14" t="n">
        <v>0.612</v>
      </c>
      <c r="BJ813" s="14" t="n">
        <v>0.123</v>
      </c>
      <c r="BK813" s="14" t="n">
        <v>0.477</v>
      </c>
      <c r="BL813" s="14" t="n">
        <v>1.285</v>
      </c>
      <c r="BM813" s="14" t="n">
        <v>0.18</v>
      </c>
      <c r="BN813" s="14" t="n">
        <v>1</v>
      </c>
      <c r="BO813" s="14" t="n">
        <v>0</v>
      </c>
      <c r="BP813" s="14" t="n">
        <v>0.001</v>
      </c>
      <c r="BQ813" s="14" t="n">
        <v>0.161</v>
      </c>
      <c r="BR813" s="14" t="n">
        <v>0</v>
      </c>
      <c r="BS813" s="14" t="n">
        <v>1</v>
      </c>
      <c r="BT813" s="14" t="n">
        <v>0</v>
      </c>
      <c r="BU813" s="14" t="n">
        <v>0.003</v>
      </c>
      <c r="BV813" s="14" t="n">
        <v>0.095</v>
      </c>
      <c r="BW813" s="14" t="n">
        <v>0.18</v>
      </c>
      <c r="BX813" s="14" t="n">
        <v>1</v>
      </c>
      <c r="BY813" s="14" t="n">
        <v>12.729</v>
      </c>
      <c r="BZ813" s="14" t="n">
        <v>0</v>
      </c>
      <c r="CA813" s="14" t="n">
        <v>12.729</v>
      </c>
      <c r="CB813" s="14" t="n">
        <v>0</v>
      </c>
      <c r="CC813" s="14" t="n">
        <v>97.90000000000001</v>
      </c>
      <c r="CD813" s="14" t="n">
        <v>7.95</v>
      </c>
      <c r="CE813" s="14" t="n">
        <v>43.515</v>
      </c>
      <c r="CF813" s="14" t="n">
        <v>166.87</v>
      </c>
      <c r="CG813" s="14" t="n">
        <v>0.18</v>
      </c>
      <c r="CH813" s="14" t="n">
        <v>1</v>
      </c>
      <c r="CI813" s="14" t="n">
        <v>0</v>
      </c>
      <c r="CJ813" s="14" t="n">
        <v>0</v>
      </c>
      <c r="CK813" s="14" t="n">
        <v>0</v>
      </c>
      <c r="CL813" s="14" t="n">
        <v>0.231</v>
      </c>
      <c r="CM813" s="14" t="n">
        <v>0</v>
      </c>
      <c r="CN813" s="14" t="n">
        <v>0.049</v>
      </c>
      <c r="CO813" s="14" t="n">
        <v>0.116</v>
      </c>
      <c r="CP813" s="14" t="n">
        <v>0</v>
      </c>
      <c r="CQ813" s="14" t="n">
        <v>1.294</v>
      </c>
      <c r="CR813" s="14" t="n">
        <v>0</v>
      </c>
      <c r="CS813" s="14" t="n">
        <v>2.652</v>
      </c>
      <c r="CT813" s="14" t="n">
        <v>5.842</v>
      </c>
      <c r="CU813" s="14" t="n">
        <v>31.326</v>
      </c>
    </row>
    <row r="814">
      <c r="A814" s="14" t="inlineStr">
        <is>
          <t>TUR2023</t>
        </is>
      </c>
      <c r="B814" s="14" t="inlineStr">
        <is>
          <t>TUR</t>
        </is>
      </c>
      <c r="C814" s="14" t="inlineStr">
        <is>
          <t>TUR</t>
        </is>
      </c>
      <c r="D814" s="14" t="inlineStr">
        <is>
          <t>Turkiye</t>
        </is>
      </c>
      <c r="E814" s="14" t="n">
        <v>2023</v>
      </c>
      <c r="F814" s="14" t="n">
        <v>0.18</v>
      </c>
      <c r="G814" s="14" t="n">
        <v>1.246</v>
      </c>
      <c r="H814" s="14" t="n">
        <v>0.284</v>
      </c>
      <c r="I814" s="14" t="n">
        <v>-0.032</v>
      </c>
      <c r="J814" s="14" t="n">
        <v>1.214</v>
      </c>
      <c r="K814" s="14" t="n">
        <v>0</v>
      </c>
      <c r="L814" s="14" t="n">
        <v>1</v>
      </c>
      <c r="M814" s="14" t="n">
        <v>3.116</v>
      </c>
      <c r="N814" s="14" t="n">
        <v>1.546</v>
      </c>
      <c r="O814" s="14" t="n">
        <v>0</v>
      </c>
      <c r="P814" s="14" t="n">
        <v>3.116</v>
      </c>
      <c r="Q814" s="14" t="n">
        <v>0</v>
      </c>
      <c r="R814" s="14" t="n">
        <v>1</v>
      </c>
      <c r="S814" s="14" t="n">
        <v>3.762</v>
      </c>
      <c r="T814" s="14" t="n">
        <v>2.359</v>
      </c>
      <c r="U814" s="14" t="n">
        <v>-0.34</v>
      </c>
      <c r="V814" s="14" t="n">
        <v>4.038</v>
      </c>
      <c r="W814" s="14" t="n">
        <v>0</v>
      </c>
      <c r="X814" s="14" t="n">
        <v>1</v>
      </c>
      <c r="Y814" s="14" t="n">
        <v>12.908</v>
      </c>
      <c r="Z814" s="14" t="n">
        <v>1.744</v>
      </c>
      <c r="AA814" s="14" t="n">
        <v>-0.051</v>
      </c>
      <c r="AB814" s="14" t="n">
        <v>12.857</v>
      </c>
      <c r="AC814" s="14" t="n">
        <v>0</v>
      </c>
      <c r="AD814" s="14" t="n">
        <v>1</v>
      </c>
      <c r="AE814" s="14" t="n">
        <v>14.194</v>
      </c>
      <c r="AF814" s="14" t="n">
        <v>3.318</v>
      </c>
      <c r="AG814" s="14" t="n">
        <v>-1.336</v>
      </c>
      <c r="AH814" s="14" t="n">
        <v>12.857</v>
      </c>
      <c r="AI814" s="14" t="n">
        <v>0</v>
      </c>
      <c r="AJ814" s="14" t="n">
        <v>1</v>
      </c>
      <c r="AK814" s="14" t="n">
        <v>19.336</v>
      </c>
      <c r="AL814" s="14" t="n">
        <v>9.579000000000001</v>
      </c>
      <c r="AM814" s="14" t="n">
        <v>-14.166</v>
      </c>
      <c r="AN814" s="14" t="n">
        <v>6.101</v>
      </c>
      <c r="AO814" s="14" t="n">
        <v>0</v>
      </c>
      <c r="AP814" s="14" t="n">
        <v>0</v>
      </c>
      <c r="AQ814" s="14" t="n">
        <v>0.76</v>
      </c>
      <c r="AR814" s="14" t="n">
        <v>0.129</v>
      </c>
      <c r="AS814" s="14" t="n">
        <v>0.239</v>
      </c>
      <c r="AT814" s="14" t="n">
        <v>1.179</v>
      </c>
      <c r="AU814" s="14" t="n">
        <v>0.18</v>
      </c>
      <c r="AV814" s="14" t="n">
        <v>1</v>
      </c>
      <c r="AW814" s="14" t="n">
        <v>0.8110000000000001</v>
      </c>
      <c r="AX814" s="14" t="n">
        <v>0.129</v>
      </c>
      <c r="AY814" s="14" t="n">
        <v>0.218</v>
      </c>
      <c r="AZ814" s="14" t="n">
        <v>1.215</v>
      </c>
      <c r="BA814" s="14" t="n">
        <v>0.18</v>
      </c>
      <c r="BB814" s="14" t="n">
        <v>1</v>
      </c>
      <c r="BC814" s="14" t="n">
        <v>0.535</v>
      </c>
      <c r="BD814" s="14" t="n">
        <v>0.129</v>
      </c>
      <c r="BE814" s="14" t="n">
        <v>-0.034</v>
      </c>
      <c r="BF814" s="14" t="n">
        <v>0.591</v>
      </c>
      <c r="BG814" s="14" t="n">
        <v>0.18</v>
      </c>
      <c r="BH814" s="14" t="n">
        <v>1</v>
      </c>
      <c r="BI814" s="14" t="n">
        <v>0.579</v>
      </c>
      <c r="BJ814" s="14" t="n">
        <v>0.129</v>
      </c>
      <c r="BK814" s="14" t="n">
        <v>0.382</v>
      </c>
      <c r="BL814" s="14" t="n">
        <v>1.134</v>
      </c>
      <c r="BM814" s="14" t="n">
        <v>0.18</v>
      </c>
      <c r="BN814" s="14" t="n">
        <v>1</v>
      </c>
      <c r="BO814" s="14" t="n">
        <v>0</v>
      </c>
      <c r="BP814" s="14" t="n">
        <v>0.001</v>
      </c>
      <c r="BQ814" s="14" t="n">
        <v>0.112</v>
      </c>
      <c r="BR814" s="14" t="n">
        <v>0</v>
      </c>
      <c r="BS814" s="14" t="n">
        <v>1</v>
      </c>
      <c r="BT814" s="14" t="n">
        <v>0</v>
      </c>
      <c r="BU814" s="14" t="n">
        <v>0.002</v>
      </c>
      <c r="BV814" s="14" t="n">
        <v>0.076</v>
      </c>
      <c r="BW814" s="14" t="n">
        <v>0.18</v>
      </c>
      <c r="BX814" s="14" t="n">
        <v>1</v>
      </c>
      <c r="BY814" s="14" t="n">
        <v>13.254</v>
      </c>
      <c r="BZ814" s="14" t="n">
        <v>0</v>
      </c>
      <c r="CA814" s="14" t="n">
        <v>13.254</v>
      </c>
      <c r="CB814" s="14" t="n">
        <v>0</v>
      </c>
      <c r="CC814" s="14" t="n">
        <v>83.248</v>
      </c>
      <c r="CD814" s="14" t="n">
        <v>7.95</v>
      </c>
      <c r="CE814" s="14" t="n">
        <v>42.358</v>
      </c>
      <c r="CF814" s="14" t="n">
        <v>149.472</v>
      </c>
      <c r="CG814" s="14" t="n">
        <v>0.19</v>
      </c>
      <c r="CH814" s="14" t="n">
        <v>1</v>
      </c>
      <c r="CI814" s="14" t="n">
        <v>0</v>
      </c>
      <c r="CJ814" s="14" t="n">
        <v>0</v>
      </c>
      <c r="CK814" s="14" t="n">
        <v>0</v>
      </c>
      <c r="CL814" s="14" t="n">
        <v>0.24</v>
      </c>
      <c r="CM814" s="14" t="n">
        <v>0</v>
      </c>
      <c r="CN814" s="14" t="n">
        <v>0.194</v>
      </c>
      <c r="CO814" s="14" t="n">
        <v>0.14</v>
      </c>
      <c r="CP814" s="14" t="n">
        <v>0</v>
      </c>
      <c r="CQ814" s="14" t="n">
        <v>1.348</v>
      </c>
      <c r="CR814" s="14" t="n">
        <v>0</v>
      </c>
      <c r="CS814" s="14" t="n">
        <v>2.762</v>
      </c>
      <c r="CT814" s="14" t="n">
        <v>3.466</v>
      </c>
      <c r="CU814" s="14" t="n">
        <v>11.622</v>
      </c>
    </row>
    <row r="815">
      <c r="A815" s="14" t="inlineStr">
        <is>
          <t>TUR2024</t>
        </is>
      </c>
      <c r="B815" s="14" t="inlineStr">
        <is>
          <t>TUR</t>
        </is>
      </c>
      <c r="C815" s="14" t="inlineStr">
        <is>
          <t>TUR</t>
        </is>
      </c>
      <c r="D815" s="14" t="inlineStr">
        <is>
          <t>Turkiye</t>
        </is>
      </c>
      <c r="E815" s="14" t="n">
        <v>2024</v>
      </c>
      <c r="F815" s="14" t="n">
        <v>0.18</v>
      </c>
      <c r="G815" s="14" t="n">
        <v>1.025</v>
      </c>
      <c r="H815" s="14" t="n">
        <v>0.26</v>
      </c>
      <c r="I815" s="14" t="n">
        <v>-0.081</v>
      </c>
      <c r="J815" s="14" t="n">
        <v>0.944</v>
      </c>
      <c r="K815" s="14" t="n">
        <v>0</v>
      </c>
      <c r="L815" s="14" t="n">
        <v>1</v>
      </c>
      <c r="M815" s="14" t="n">
        <v>3.313</v>
      </c>
      <c r="N815" s="14" t="n">
        <v>1.805</v>
      </c>
      <c r="O815" s="14" t="n">
        <v>0.172</v>
      </c>
      <c r="P815" s="14" t="n">
        <v>3.484</v>
      </c>
      <c r="Q815" s="14" t="n">
        <v>0</v>
      </c>
      <c r="R815" s="14" t="n">
        <v>1</v>
      </c>
      <c r="S815" s="14" t="n">
        <v>4.506</v>
      </c>
      <c r="T815" s="14" t="n">
        <v>2.983</v>
      </c>
      <c r="U815" s="14" t="n">
        <v>-0.877</v>
      </c>
      <c r="V815" s="14" t="n">
        <v>4.282</v>
      </c>
      <c r="W815" s="14" t="n">
        <v>0</v>
      </c>
      <c r="X815" s="14" t="n">
        <v>1</v>
      </c>
      <c r="Y815" s="14" t="n">
        <v>9.196999999999999</v>
      </c>
      <c r="Z815" s="14" t="n">
        <v>1.161</v>
      </c>
      <c r="AA815" s="14" t="n">
        <v>0.262</v>
      </c>
      <c r="AB815" s="14" t="n">
        <v>9.460000000000001</v>
      </c>
      <c r="AC815" s="14" t="n">
        <v>0</v>
      </c>
      <c r="AD815" s="14" t="n">
        <v>1</v>
      </c>
      <c r="AE815" s="14" t="n">
        <v>9.196999999999999</v>
      </c>
      <c r="AF815" s="14" t="n">
        <v>2.015</v>
      </c>
      <c r="AG815" s="14" t="n">
        <v>0.262</v>
      </c>
      <c r="AH815" s="14" t="n">
        <v>9.460000000000001</v>
      </c>
      <c r="AI815" s="14" t="n">
        <v>0</v>
      </c>
      <c r="AJ815" s="14" t="n">
        <v>1</v>
      </c>
      <c r="AK815" s="14" t="n">
        <v>9.548</v>
      </c>
      <c r="AL815" s="14" t="n">
        <v>4.857</v>
      </c>
      <c r="AM815" s="14" t="n">
        <v>-4.764</v>
      </c>
      <c r="AN815" s="14" t="n">
        <v>5.645</v>
      </c>
      <c r="AO815" s="14" t="n">
        <v>0</v>
      </c>
      <c r="AP815" s="14" t="n">
        <v>0</v>
      </c>
      <c r="AQ815" s="14" t="n">
        <v>0.724</v>
      </c>
      <c r="AR815" s="14" t="n">
        <v>0.132</v>
      </c>
      <c r="AS815" s="14" t="n">
        <v>0.364</v>
      </c>
      <c r="AT815" s="14" t="n">
        <v>1.284</v>
      </c>
      <c r="AU815" s="14" t="n">
        <v>0.18</v>
      </c>
      <c r="AV815" s="14" t="n">
        <v>1</v>
      </c>
      <c r="AW815" s="14" t="n">
        <v>0.75</v>
      </c>
      <c r="AX815" s="14" t="n">
        <v>0.132</v>
      </c>
      <c r="AY815" s="14" t="n">
        <v>0.341</v>
      </c>
      <c r="AZ815" s="14" t="n">
        <v>1.287</v>
      </c>
      <c r="BA815" s="14" t="n">
        <v>0.18</v>
      </c>
      <c r="BB815" s="14" t="n">
        <v>1</v>
      </c>
      <c r="BC815" s="14" t="n">
        <v>0.513</v>
      </c>
      <c r="BD815" s="14" t="n">
        <v>0.132</v>
      </c>
      <c r="BE815" s="14" t="n">
        <v>0.078</v>
      </c>
      <c r="BF815" s="14" t="n">
        <v>0.698</v>
      </c>
      <c r="BG815" s="14" t="n">
        <v>0.18</v>
      </c>
      <c r="BH815" s="14" t="n">
        <v>1</v>
      </c>
      <c r="BI815" s="14" t="n">
        <v>0.591</v>
      </c>
      <c r="BJ815" s="14" t="n">
        <v>0.132</v>
      </c>
      <c r="BK815" s="14" t="n">
        <v>0.359</v>
      </c>
      <c r="BL815" s="14" t="n">
        <v>1.122</v>
      </c>
      <c r="BM815" s="14" t="n">
        <v>0.18</v>
      </c>
      <c r="BN815" s="14" t="n">
        <v>1</v>
      </c>
      <c r="BO815" s="14" t="n">
        <v>0</v>
      </c>
      <c r="BP815" s="14" t="n">
        <v>0.001</v>
      </c>
      <c r="BQ815" s="14" t="n">
        <v>0.08799999999999999</v>
      </c>
      <c r="BR815" s="14" t="n">
        <v>0</v>
      </c>
      <c r="BS815" s="14" t="n">
        <v>1</v>
      </c>
      <c r="BT815" s="14" t="n">
        <v>0</v>
      </c>
      <c r="BU815" s="14" t="n">
        <v>0.001</v>
      </c>
      <c r="BV815" s="14" t="n">
        <v>0.06</v>
      </c>
      <c r="BW815" s="14" t="n">
        <v>0.18</v>
      </c>
      <c r="BX815" s="14" t="n">
        <v>1</v>
      </c>
      <c r="BY815" s="14" t="n">
        <v>13.646</v>
      </c>
      <c r="BZ815" s="14" t="n">
        <v>0</v>
      </c>
      <c r="CA815" s="14" t="n">
        <v>13.646</v>
      </c>
      <c r="CB815" s="14" t="n">
        <v>0</v>
      </c>
      <c r="CC815" s="14" t="n">
        <v>82.58799999999999</v>
      </c>
      <c r="CD815" s="14" t="n">
        <v>7.95</v>
      </c>
      <c r="CE815" s="14" t="n">
        <v>41.944</v>
      </c>
      <c r="CF815" s="14" t="n">
        <v>148.193</v>
      </c>
      <c r="CG815" s="14" t="n">
        <v>0.19</v>
      </c>
      <c r="CH815" s="14" t="n">
        <v>1</v>
      </c>
      <c r="CI815" s="14" t="n">
        <v>0</v>
      </c>
      <c r="CJ815" s="14" t="n">
        <v>0</v>
      </c>
      <c r="CK815" s="14" t="n">
        <v>0</v>
      </c>
      <c r="CL815" s="14" t="n">
        <v>0.247</v>
      </c>
      <c r="CM815" s="14" t="n">
        <v>0</v>
      </c>
      <c r="CN815" s="14" t="n">
        <v>0.339</v>
      </c>
      <c r="CO815" s="14" t="n">
        <v>0.156</v>
      </c>
      <c r="CP815" s="14" t="n">
        <v>0</v>
      </c>
      <c r="CQ815" s="14" t="n">
        <v>1.387</v>
      </c>
      <c r="CR815" s="14" t="n">
        <v>0</v>
      </c>
      <c r="CS815" s="14" t="n">
        <v>2.843</v>
      </c>
      <c r="CT815" s="14" t="n">
        <v>3.027</v>
      </c>
      <c r="CU815" s="14" t="n">
        <v>10.168</v>
      </c>
    </row>
    <row r="816">
      <c r="A816" s="14" t="inlineStr">
        <is>
          <t>TKM2021</t>
        </is>
      </c>
      <c r="B816" s="14" t="inlineStr">
        <is>
          <t>TKM</t>
        </is>
      </c>
      <c r="C816" s="14" t="inlineStr">
        <is>
          <t>TKM</t>
        </is>
      </c>
      <c r="D816" s="14" t="inlineStr">
        <is>
          <t>Turkmenistan</t>
        </is>
      </c>
      <c r="E816" s="14" t="n">
        <v>2021</v>
      </c>
      <c r="F816" s="14" t="n">
        <v>0.15</v>
      </c>
      <c r="G816" s="14" t="n">
        <v>5.553</v>
      </c>
      <c r="H816" s="14" t="n">
        <v>1.143</v>
      </c>
      <c r="I816" s="14" t="n">
        <v>0.028</v>
      </c>
      <c r="J816" s="14" t="n">
        <v>5.581</v>
      </c>
      <c r="K816" s="14" t="n">
        <v>0</v>
      </c>
      <c r="L816" s="14" t="n">
        <v>1</v>
      </c>
      <c r="M816" s="14" t="n">
        <v>7.964</v>
      </c>
      <c r="N816" s="14" t="n">
        <v>3.43</v>
      </c>
      <c r="O816" s="14" t="n">
        <v>0.04</v>
      </c>
      <c r="P816" s="14" t="n">
        <v>8.005000000000001</v>
      </c>
      <c r="Q816" s="14" t="n">
        <v>0</v>
      </c>
      <c r="R816" s="14" t="n">
        <v>1</v>
      </c>
      <c r="S816" s="14" t="n">
        <v>11.27</v>
      </c>
      <c r="T816" s="14" t="n">
        <v>6.86</v>
      </c>
      <c r="U816" s="14" t="n">
        <v>0.028</v>
      </c>
      <c r="V816" s="14" t="n">
        <v>12.992</v>
      </c>
      <c r="W816" s="14" t="n">
        <v>0.15</v>
      </c>
      <c r="X816" s="14" t="n">
        <v>1</v>
      </c>
      <c r="Y816" s="14" t="n">
        <v>7.656</v>
      </c>
      <c r="Z816" s="14" t="n">
        <v>0.84</v>
      </c>
      <c r="AA816" s="14" t="n">
        <v>-5.659</v>
      </c>
      <c r="AB816" s="14" t="n">
        <v>1.997</v>
      </c>
      <c r="AC816" s="14" t="n">
        <v>0</v>
      </c>
      <c r="AD816" s="14" t="n">
        <v>0</v>
      </c>
      <c r="AE816" s="14" t="n">
        <v>7.847</v>
      </c>
      <c r="AF816" s="14" t="n">
        <v>1.526</v>
      </c>
      <c r="AG816" s="14" t="n">
        <v>-5.659</v>
      </c>
      <c r="AH816" s="14" t="n">
        <v>2.188</v>
      </c>
      <c r="AI816" s="14" t="n">
        <v>0</v>
      </c>
      <c r="AJ816" s="14" t="n">
        <v>0</v>
      </c>
      <c r="AK816" s="14" t="n">
        <v>6.92</v>
      </c>
      <c r="AL816" s="14" t="n">
        <v>3.264</v>
      </c>
      <c r="AM816" s="14" t="n">
        <v>-4.621</v>
      </c>
      <c r="AN816" s="14" t="n">
        <v>2.299</v>
      </c>
      <c r="AO816" s="14" t="n">
        <v>0</v>
      </c>
      <c r="AP816" s="14" t="n">
        <v>0</v>
      </c>
      <c r="AQ816" s="14" t="n">
        <v>0.619</v>
      </c>
      <c r="AR816" s="14" t="n">
        <v>0.114</v>
      </c>
      <c r="AS816" s="14" t="n">
        <v>-0.285</v>
      </c>
      <c r="AT816" s="14" t="n">
        <v>0.384</v>
      </c>
      <c r="AU816" s="14" t="n">
        <v>0</v>
      </c>
      <c r="AV816" s="14" t="n">
        <v>0</v>
      </c>
      <c r="AW816" s="14" t="n">
        <v>0.599</v>
      </c>
      <c r="AX816" s="14" t="n">
        <v>0.114</v>
      </c>
      <c r="AY816" s="14" t="n">
        <v>-0.273</v>
      </c>
      <c r="AZ816" s="14" t="n">
        <v>0.375</v>
      </c>
      <c r="BA816" s="14" t="n">
        <v>0</v>
      </c>
      <c r="BB816" s="14" t="n">
        <v>0</v>
      </c>
      <c r="BC816" s="14" t="n">
        <v>0.439</v>
      </c>
      <c r="BD816" s="14" t="n">
        <v>0.114</v>
      </c>
      <c r="BE816" s="14" t="n">
        <v>0</v>
      </c>
      <c r="BF816" s="14" t="n">
        <v>0.505</v>
      </c>
      <c r="BG816" s="14" t="n">
        <v>0.15</v>
      </c>
      <c r="BH816" s="14" t="n">
        <v>1</v>
      </c>
      <c r="BI816" s="14" t="n">
        <v>0.505</v>
      </c>
      <c r="BJ816" s="14" t="n">
        <v>0.114</v>
      </c>
      <c r="BK816" s="14" t="n">
        <v>0</v>
      </c>
      <c r="BL816" s="14" t="n">
        <v>0.58</v>
      </c>
      <c r="BM816" s="14" t="n">
        <v>0.15</v>
      </c>
      <c r="BN816" s="14" t="n">
        <v>1</v>
      </c>
      <c r="BO816" s="14" t="n">
        <v>0</v>
      </c>
      <c r="BP816" s="14" t="n">
        <v>-0.073</v>
      </c>
      <c r="BQ816" s="14" t="n">
        <v>0</v>
      </c>
      <c r="BR816" s="14" t="n">
        <v>0</v>
      </c>
      <c r="BS816" s="14" t="n">
        <v>1</v>
      </c>
      <c r="BT816" s="14" t="n">
        <v>0</v>
      </c>
      <c r="BU816" s="14" t="n">
        <v>-0.073</v>
      </c>
      <c r="BV816" s="14" t="n">
        <v>0</v>
      </c>
      <c r="BW816" s="14" t="n">
        <v>0.15</v>
      </c>
      <c r="BX816" s="14" t="n">
        <v>1</v>
      </c>
      <c r="BY816" s="14" t="n">
        <v>11.787</v>
      </c>
      <c r="BZ816" s="14" t="n">
        <v>0</v>
      </c>
      <c r="CA816" s="14" t="n">
        <v>11.787</v>
      </c>
      <c r="CB816" s="14" t="n">
        <v>0</v>
      </c>
      <c r="CC816" s="14" t="n">
        <v>78.125</v>
      </c>
      <c r="CD816" s="14" t="n">
        <v>7.95</v>
      </c>
      <c r="CE816" s="14" t="n">
        <v>0</v>
      </c>
      <c r="CF816" s="14" t="n">
        <v>89.84399999999999</v>
      </c>
      <c r="CG816" s="14" t="n">
        <v>0.15</v>
      </c>
      <c r="CH816" s="14" t="n">
        <v>1</v>
      </c>
      <c r="CI816" s="14" t="n">
        <v>0</v>
      </c>
      <c r="CJ816" s="14" t="n">
        <v>0</v>
      </c>
      <c r="CK816" s="14" t="n">
        <v>0</v>
      </c>
      <c r="CL816" s="14" t="n">
        <v>0</v>
      </c>
      <c r="CM816" s="14" t="n">
        <v>0</v>
      </c>
      <c r="CN816" s="14" t="n">
        <v>0</v>
      </c>
      <c r="CO816" s="14" t="n">
        <v>0</v>
      </c>
      <c r="CP816" s="14" t="n">
        <v>0</v>
      </c>
      <c r="CQ816" s="14" t="n">
        <v>1.198</v>
      </c>
      <c r="CR816" s="14" t="n">
        <v>1</v>
      </c>
      <c r="CS816" s="14" t="n">
        <v>2.347</v>
      </c>
      <c r="CT816" s="14" t="n">
        <v>4.41</v>
      </c>
      <c r="CU816" s="14" t="n">
        <v>14.129</v>
      </c>
    </row>
    <row r="817">
      <c r="A817" s="14" t="inlineStr">
        <is>
          <t>TKM2022</t>
        </is>
      </c>
      <c r="B817" s="14" t="inlineStr">
        <is>
          <t>TKM</t>
        </is>
      </c>
      <c r="C817" s="14" t="inlineStr">
        <is>
          <t>TKM</t>
        </is>
      </c>
      <c r="D817" s="14" t="inlineStr">
        <is>
          <t>Turkmenistan</t>
        </is>
      </c>
      <c r="E817" s="14" t="n">
        <v>2022</v>
      </c>
      <c r="F817" s="14" t="n">
        <v>0.15</v>
      </c>
      <c r="G817" s="14" t="n">
        <v>7.077</v>
      </c>
      <c r="H817" s="14" t="n">
        <v>1.235</v>
      </c>
      <c r="I817" s="14" t="n">
        <v>0.043</v>
      </c>
      <c r="J817" s="14" t="n">
        <v>7.12</v>
      </c>
      <c r="K817" s="14" t="n">
        <v>0</v>
      </c>
      <c r="L817" s="14" t="n">
        <v>1</v>
      </c>
      <c r="M817" s="14" t="n">
        <v>9.782999999999999</v>
      </c>
      <c r="N817" s="14" t="n">
        <v>3.704</v>
      </c>
      <c r="O817" s="14" t="n">
        <v>0.058</v>
      </c>
      <c r="P817" s="14" t="n">
        <v>9.84</v>
      </c>
      <c r="Q817" s="14" t="n">
        <v>0</v>
      </c>
      <c r="R817" s="14" t="n">
        <v>1</v>
      </c>
      <c r="S817" s="14" t="n">
        <v>13.25</v>
      </c>
      <c r="T817" s="14" t="n">
        <v>7.408</v>
      </c>
      <c r="U817" s="14" t="n">
        <v>0.191</v>
      </c>
      <c r="V817" s="14" t="n">
        <v>15.288</v>
      </c>
      <c r="W817" s="14" t="n">
        <v>0.15</v>
      </c>
      <c r="X817" s="14" t="n">
        <v>1</v>
      </c>
      <c r="Y817" s="14" t="n">
        <v>8.268000000000001</v>
      </c>
      <c r="Z817" s="14" t="n">
        <v>0.907</v>
      </c>
      <c r="AA817" s="14" t="n">
        <v>-6.111</v>
      </c>
      <c r="AB817" s="14" t="n">
        <v>2.157</v>
      </c>
      <c r="AC817" s="14" t="n">
        <v>0</v>
      </c>
      <c r="AD817" s="14" t="n">
        <v>0</v>
      </c>
      <c r="AE817" s="14" t="n">
        <v>8.474</v>
      </c>
      <c r="AF817" s="14" t="n">
        <v>1.648</v>
      </c>
      <c r="AG817" s="14" t="n">
        <v>-6.111</v>
      </c>
      <c r="AH817" s="14" t="n">
        <v>2.363</v>
      </c>
      <c r="AI817" s="14" t="n">
        <v>0</v>
      </c>
      <c r="AJ817" s="14" t="n">
        <v>0</v>
      </c>
      <c r="AK817" s="14" t="n">
        <v>7.473</v>
      </c>
      <c r="AL817" s="14" t="n">
        <v>3.525</v>
      </c>
      <c r="AM817" s="14" t="n">
        <v>-4.99</v>
      </c>
      <c r="AN817" s="14" t="n">
        <v>2.483</v>
      </c>
      <c r="AO817" s="14" t="n">
        <v>0</v>
      </c>
      <c r="AP817" s="14" t="n">
        <v>0</v>
      </c>
      <c r="AQ817" s="14" t="n">
        <v>0.861</v>
      </c>
      <c r="AR817" s="14" t="n">
        <v>0.123</v>
      </c>
      <c r="AS817" s="14" t="n">
        <v>-0.47</v>
      </c>
      <c r="AT817" s="14" t="n">
        <v>0.45</v>
      </c>
      <c r="AU817" s="14" t="n">
        <v>0</v>
      </c>
      <c r="AV817" s="14" t="n">
        <v>0</v>
      </c>
      <c r="AW817" s="14" t="n">
        <v>0.986</v>
      </c>
      <c r="AX817" s="14" t="n">
        <v>0.123</v>
      </c>
      <c r="AY817" s="14" t="n">
        <v>-0.652</v>
      </c>
      <c r="AZ817" s="14" t="n">
        <v>0.385</v>
      </c>
      <c r="BA817" s="14" t="n">
        <v>0</v>
      </c>
      <c r="BB817" s="14" t="n">
        <v>0</v>
      </c>
      <c r="BC817" s="14" t="n">
        <v>0.598</v>
      </c>
      <c r="BD817" s="14" t="n">
        <v>0.123</v>
      </c>
      <c r="BE817" s="14" t="n">
        <v>0.007</v>
      </c>
      <c r="BF817" s="14" t="n">
        <v>0.6879999999999999</v>
      </c>
      <c r="BG817" s="14" t="n">
        <v>0.15</v>
      </c>
      <c r="BH817" s="14" t="n">
        <v>1</v>
      </c>
      <c r="BI817" s="14" t="n">
        <v>0.612</v>
      </c>
      <c r="BJ817" s="14" t="n">
        <v>0.123</v>
      </c>
      <c r="BK817" s="14" t="n">
        <v>0.007</v>
      </c>
      <c r="BL817" s="14" t="n">
        <v>0.704</v>
      </c>
      <c r="BM817" s="14" t="n">
        <v>0.15</v>
      </c>
      <c r="BN817" s="14" t="n">
        <v>1</v>
      </c>
      <c r="BO817" s="14" t="n">
        <v>0</v>
      </c>
      <c r="BP817" s="14" t="n">
        <v>-0.073</v>
      </c>
      <c r="BQ817" s="14" t="n">
        <v>0</v>
      </c>
      <c r="BR817" s="14" t="n">
        <v>0</v>
      </c>
      <c r="BS817" s="14" t="n">
        <v>1</v>
      </c>
      <c r="BT817" s="14" t="n">
        <v>0</v>
      </c>
      <c r="BU817" s="14" t="n">
        <v>-0.073</v>
      </c>
      <c r="BV817" s="14" t="n">
        <v>0</v>
      </c>
      <c r="BW817" s="14" t="n">
        <v>0.15</v>
      </c>
      <c r="BX817" s="14" t="n">
        <v>1</v>
      </c>
      <c r="BY817" s="14" t="n">
        <v>12.729</v>
      </c>
      <c r="BZ817" s="14" t="n">
        <v>0</v>
      </c>
      <c r="CA817" s="14" t="n">
        <v>12.729</v>
      </c>
      <c r="CB817" s="14" t="n">
        <v>0</v>
      </c>
      <c r="CC817" s="14" t="n">
        <v>97.90000000000001</v>
      </c>
      <c r="CD817" s="14" t="n">
        <v>7.95</v>
      </c>
      <c r="CE817" s="14" t="n">
        <v>1.087</v>
      </c>
      <c r="CF817" s="14" t="n">
        <v>112.585</v>
      </c>
      <c r="CG817" s="14" t="n">
        <v>0.15</v>
      </c>
      <c r="CH817" s="14" t="n">
        <v>1</v>
      </c>
      <c r="CI817" s="14" t="n">
        <v>0</v>
      </c>
      <c r="CJ817" s="14" t="n">
        <v>0</v>
      </c>
      <c r="CK817" s="14" t="n">
        <v>0</v>
      </c>
      <c r="CL817" s="14" t="n">
        <v>0</v>
      </c>
      <c r="CM817" s="14" t="n">
        <v>0</v>
      </c>
      <c r="CN817" s="14" t="n">
        <v>0</v>
      </c>
      <c r="CO817" s="14" t="n">
        <v>0</v>
      </c>
      <c r="CP817" s="14" t="n">
        <v>0</v>
      </c>
      <c r="CQ817" s="14" t="n">
        <v>1.294</v>
      </c>
      <c r="CR817" s="14" t="n">
        <v>1</v>
      </c>
      <c r="CS817" s="14" t="n">
        <v>2.535</v>
      </c>
      <c r="CT817" s="14" t="n">
        <v>5.842</v>
      </c>
      <c r="CU817" s="14" t="n">
        <v>28.059</v>
      </c>
    </row>
    <row r="818">
      <c r="A818" s="14" t="inlineStr">
        <is>
          <t>TKM2023</t>
        </is>
      </c>
      <c r="B818" s="14" t="inlineStr">
        <is>
          <t>TKM</t>
        </is>
      </c>
      <c r="C818" s="14" t="inlineStr">
        <is>
          <t>TKM</t>
        </is>
      </c>
      <c r="D818" s="14" t="inlineStr">
        <is>
          <t>Turkmenistan</t>
        </is>
      </c>
      <c r="E818" s="14" t="n">
        <v>2023</v>
      </c>
      <c r="F818" s="14" t="n">
        <v>0.15</v>
      </c>
      <c r="G818" s="14" t="n">
        <v>4.752</v>
      </c>
      <c r="H818" s="14" t="n">
        <v>1.286</v>
      </c>
      <c r="I818" s="14" t="n">
        <v>0.027</v>
      </c>
      <c r="J818" s="14" t="n">
        <v>4.778</v>
      </c>
      <c r="K818" s="14" t="n">
        <v>0</v>
      </c>
      <c r="L818" s="14" t="n">
        <v>1</v>
      </c>
      <c r="M818" s="14" t="n">
        <v>7.886</v>
      </c>
      <c r="N818" s="14" t="n">
        <v>3.857</v>
      </c>
      <c r="O818" s="14" t="n">
        <v>0.04</v>
      </c>
      <c r="P818" s="14" t="n">
        <v>7.926</v>
      </c>
      <c r="Q818" s="14" t="n">
        <v>0</v>
      </c>
      <c r="R818" s="14" t="n">
        <v>1</v>
      </c>
      <c r="S818" s="14" t="n">
        <v>11.18</v>
      </c>
      <c r="T818" s="14" t="n">
        <v>7.714</v>
      </c>
      <c r="U818" s="14" t="n">
        <v>0.213</v>
      </c>
      <c r="V818" s="14" t="n">
        <v>12.888</v>
      </c>
      <c r="W818" s="14" t="n">
        <v>0.15</v>
      </c>
      <c r="X818" s="14" t="n">
        <v>1</v>
      </c>
      <c r="Y818" s="14" t="n">
        <v>8.609</v>
      </c>
      <c r="Z818" s="14" t="n">
        <v>0.945</v>
      </c>
      <c r="AA818" s="14" t="n">
        <v>-6.363</v>
      </c>
      <c r="AB818" s="14" t="n">
        <v>2.246</v>
      </c>
      <c r="AC818" s="14" t="n">
        <v>0</v>
      </c>
      <c r="AD818" s="14" t="n">
        <v>0</v>
      </c>
      <c r="AE818" s="14" t="n">
        <v>8.824</v>
      </c>
      <c r="AF818" s="14" t="n">
        <v>1.716</v>
      </c>
      <c r="AG818" s="14" t="n">
        <v>-6.363</v>
      </c>
      <c r="AH818" s="14" t="n">
        <v>2.461</v>
      </c>
      <c r="AI818" s="14" t="n">
        <v>0</v>
      </c>
      <c r="AJ818" s="14" t="n">
        <v>0</v>
      </c>
      <c r="AK818" s="14" t="n">
        <v>7.782</v>
      </c>
      <c r="AL818" s="14" t="n">
        <v>3.671</v>
      </c>
      <c r="AM818" s="14" t="n">
        <v>-5.196</v>
      </c>
      <c r="AN818" s="14" t="n">
        <v>2.586</v>
      </c>
      <c r="AO818" s="14" t="n">
        <v>0</v>
      </c>
      <c r="AP818" s="14" t="n">
        <v>0</v>
      </c>
      <c r="AQ818" s="14" t="n">
        <v>0.76</v>
      </c>
      <c r="AR818" s="14" t="n">
        <v>0.129</v>
      </c>
      <c r="AS818" s="14" t="n">
        <v>-0.292</v>
      </c>
      <c r="AT818" s="14" t="n">
        <v>0.468</v>
      </c>
      <c r="AU818" s="14" t="n">
        <v>0</v>
      </c>
      <c r="AV818" s="14" t="n">
        <v>0</v>
      </c>
      <c r="AW818" s="14" t="n">
        <v>0.8110000000000001</v>
      </c>
      <c r="AX818" s="14" t="n">
        <v>0.129</v>
      </c>
      <c r="AY818" s="14" t="n">
        <v>-0.411</v>
      </c>
      <c r="AZ818" s="14" t="n">
        <v>0.401</v>
      </c>
      <c r="BA818" s="14" t="n">
        <v>0</v>
      </c>
      <c r="BB818" s="14" t="n">
        <v>0</v>
      </c>
      <c r="BC818" s="14" t="n">
        <v>0.535</v>
      </c>
      <c r="BD818" s="14" t="n">
        <v>0.129</v>
      </c>
      <c r="BE818" s="14" t="n">
        <v>0.008999999999999999</v>
      </c>
      <c r="BF818" s="14" t="n">
        <v>0.615</v>
      </c>
      <c r="BG818" s="14" t="n">
        <v>0.15</v>
      </c>
      <c r="BH818" s="14" t="n">
        <v>1</v>
      </c>
      <c r="BI818" s="14" t="n">
        <v>0.579</v>
      </c>
      <c r="BJ818" s="14" t="n">
        <v>0.129</v>
      </c>
      <c r="BK818" s="14" t="n">
        <v>0.01</v>
      </c>
      <c r="BL818" s="14" t="n">
        <v>0.666</v>
      </c>
      <c r="BM818" s="14" t="n">
        <v>0.15</v>
      </c>
      <c r="BN818" s="14" t="n">
        <v>1</v>
      </c>
      <c r="BO818" s="14" t="n">
        <v>0</v>
      </c>
      <c r="BP818" s="14" t="n">
        <v>-0.073</v>
      </c>
      <c r="BQ818" s="14" t="n">
        <v>0</v>
      </c>
      <c r="BR818" s="14" t="n">
        <v>0</v>
      </c>
      <c r="BS818" s="14" t="n">
        <v>1</v>
      </c>
      <c r="BT818" s="14" t="n">
        <v>0</v>
      </c>
      <c r="BU818" s="14" t="n">
        <v>-0.073</v>
      </c>
      <c r="BV818" s="14" t="n">
        <v>0</v>
      </c>
      <c r="BW818" s="14" t="n">
        <v>0.15</v>
      </c>
      <c r="BX818" s="14" t="n">
        <v>1</v>
      </c>
      <c r="BY818" s="14" t="n">
        <v>13.254</v>
      </c>
      <c r="BZ818" s="14" t="n">
        <v>0</v>
      </c>
      <c r="CA818" s="14" t="n">
        <v>13.254</v>
      </c>
      <c r="CB818" s="14" t="n">
        <v>0</v>
      </c>
      <c r="CC818" s="14" t="n">
        <v>83.248</v>
      </c>
      <c r="CD818" s="14" t="n">
        <v>7.95</v>
      </c>
      <c r="CE818" s="14" t="n">
        <v>1.383</v>
      </c>
      <c r="CF818" s="14" t="n">
        <v>95.735</v>
      </c>
      <c r="CG818" s="14" t="n">
        <v>0.15</v>
      </c>
      <c r="CH818" s="14" t="n">
        <v>1</v>
      </c>
      <c r="CI818" s="14" t="n">
        <v>0</v>
      </c>
      <c r="CJ818" s="14" t="n">
        <v>0</v>
      </c>
      <c r="CK818" s="14" t="n">
        <v>0</v>
      </c>
      <c r="CL818" s="14" t="n">
        <v>0</v>
      </c>
      <c r="CM818" s="14" t="n">
        <v>0</v>
      </c>
      <c r="CN818" s="14" t="n">
        <v>0</v>
      </c>
      <c r="CO818" s="14" t="n">
        <v>0</v>
      </c>
      <c r="CP818" s="14" t="n">
        <v>0</v>
      </c>
      <c r="CQ818" s="14" t="n">
        <v>1.348</v>
      </c>
      <c r="CR818" s="14" t="n">
        <v>1</v>
      </c>
      <c r="CS818" s="14" t="n">
        <v>2.639</v>
      </c>
      <c r="CT818" s="14" t="n">
        <v>3.466</v>
      </c>
      <c r="CU818" s="14" t="n">
        <v>9.260999999999999</v>
      </c>
    </row>
    <row r="819">
      <c r="A819" s="14" t="inlineStr">
        <is>
          <t>TKM2024</t>
        </is>
      </c>
      <c r="B819" s="14" t="inlineStr">
        <is>
          <t>TKM</t>
        </is>
      </c>
      <c r="C819" s="14" t="inlineStr">
        <is>
          <t>TKM</t>
        </is>
      </c>
      <c r="D819" s="14" t="inlineStr">
        <is>
          <t>Turkmenistan</t>
        </is>
      </c>
      <c r="E819" s="14" t="n">
        <v>2024</v>
      </c>
      <c r="F819" s="14" t="n">
        <v>0.15</v>
      </c>
      <c r="G819" s="14" t="n">
        <v>4.351</v>
      </c>
      <c r="H819" s="14" t="n">
        <v>1.324</v>
      </c>
      <c r="I819" s="14" t="n">
        <v>0.021</v>
      </c>
      <c r="J819" s="14" t="n">
        <v>4.371</v>
      </c>
      <c r="K819" s="14" t="n">
        <v>0</v>
      </c>
      <c r="L819" s="14" t="n">
        <v>1</v>
      </c>
      <c r="M819" s="14" t="n">
        <v>7.124</v>
      </c>
      <c r="N819" s="14" t="n">
        <v>3.971</v>
      </c>
      <c r="O819" s="14" t="n">
        <v>0.028</v>
      </c>
      <c r="P819" s="14" t="n">
        <v>7.151</v>
      </c>
      <c r="Q819" s="14" t="n">
        <v>0</v>
      </c>
      <c r="R819" s="14" t="n">
        <v>1</v>
      </c>
      <c r="S819" s="14" t="n">
        <v>10.969</v>
      </c>
      <c r="T819" s="14" t="n">
        <v>7.942</v>
      </c>
      <c r="U819" s="14" t="n">
        <v>0.245</v>
      </c>
      <c r="V819" s="14" t="n">
        <v>12.638</v>
      </c>
      <c r="W819" s="14" t="n">
        <v>0.15</v>
      </c>
      <c r="X819" s="14" t="n">
        <v>1</v>
      </c>
      <c r="Y819" s="14" t="n">
        <v>8.864000000000001</v>
      </c>
      <c r="Z819" s="14" t="n">
        <v>0.973</v>
      </c>
      <c r="AA819" s="14" t="n">
        <v>-6.551</v>
      </c>
      <c r="AB819" s="14" t="n">
        <v>2.312</v>
      </c>
      <c r="AC819" s="14" t="n">
        <v>0</v>
      </c>
      <c r="AD819" s="14" t="n">
        <v>0</v>
      </c>
      <c r="AE819" s="14" t="n">
        <v>9.084</v>
      </c>
      <c r="AF819" s="14" t="n">
        <v>1.767</v>
      </c>
      <c r="AG819" s="14" t="n">
        <v>-6.551</v>
      </c>
      <c r="AH819" s="14" t="n">
        <v>2.533</v>
      </c>
      <c r="AI819" s="14" t="n">
        <v>0</v>
      </c>
      <c r="AJ819" s="14" t="n">
        <v>0</v>
      </c>
      <c r="AK819" s="14" t="n">
        <v>8.012</v>
      </c>
      <c r="AL819" s="14" t="n">
        <v>3.779</v>
      </c>
      <c r="AM819" s="14" t="n">
        <v>-5.35</v>
      </c>
      <c r="AN819" s="14" t="n">
        <v>2.662</v>
      </c>
      <c r="AO819" s="14" t="n">
        <v>0</v>
      </c>
      <c r="AP819" s="14" t="n">
        <v>0</v>
      </c>
      <c r="AQ819" s="14" t="n">
        <v>0.724</v>
      </c>
      <c r="AR819" s="14" t="n">
        <v>0.132</v>
      </c>
      <c r="AS819" s="14" t="n">
        <v>-0.242</v>
      </c>
      <c r="AT819" s="14" t="n">
        <v>0.482</v>
      </c>
      <c r="AU819" s="14" t="n">
        <v>0</v>
      </c>
      <c r="AV819" s="14" t="n">
        <v>0</v>
      </c>
      <c r="AW819" s="14" t="n">
        <v>0.75</v>
      </c>
      <c r="AX819" s="14" t="n">
        <v>0.132</v>
      </c>
      <c r="AY819" s="14" t="n">
        <v>-0.338</v>
      </c>
      <c r="AZ819" s="14" t="n">
        <v>0.412</v>
      </c>
      <c r="BA819" s="14" t="n">
        <v>0</v>
      </c>
      <c r="BB819" s="14" t="n">
        <v>0</v>
      </c>
      <c r="BC819" s="14" t="n">
        <v>0.513</v>
      </c>
      <c r="BD819" s="14" t="n">
        <v>0.132</v>
      </c>
      <c r="BE819" s="14" t="n">
        <v>0.01</v>
      </c>
      <c r="BF819" s="14" t="n">
        <v>0.59</v>
      </c>
      <c r="BG819" s="14" t="n">
        <v>0.15</v>
      </c>
      <c r="BH819" s="14" t="n">
        <v>1</v>
      </c>
      <c r="BI819" s="14" t="n">
        <v>0.591</v>
      </c>
      <c r="BJ819" s="14" t="n">
        <v>0.132</v>
      </c>
      <c r="BK819" s="14" t="n">
        <v>0.012</v>
      </c>
      <c r="BL819" s="14" t="n">
        <v>0.68</v>
      </c>
      <c r="BM819" s="14" t="n">
        <v>0.15</v>
      </c>
      <c r="BN819" s="14" t="n">
        <v>1</v>
      </c>
      <c r="BO819" s="14" t="n">
        <v>0</v>
      </c>
      <c r="BP819" s="14" t="n">
        <v>-0.075</v>
      </c>
      <c r="BQ819" s="14" t="n">
        <v>0</v>
      </c>
      <c r="BR819" s="14" t="n">
        <v>0</v>
      </c>
      <c r="BS819" s="14" t="n">
        <v>1</v>
      </c>
      <c r="BT819" s="14" t="n">
        <v>0</v>
      </c>
      <c r="BU819" s="14" t="n">
        <v>-0.075</v>
      </c>
      <c r="BV819" s="14" t="n">
        <v>0</v>
      </c>
      <c r="BW819" s="14" t="n">
        <v>0.15</v>
      </c>
      <c r="BX819" s="14" t="n">
        <v>1</v>
      </c>
      <c r="BY819" s="14" t="n">
        <v>13.646</v>
      </c>
      <c r="BZ819" s="14" t="n">
        <v>0</v>
      </c>
      <c r="CA819" s="14" t="n">
        <v>13.646</v>
      </c>
      <c r="CB819" s="14" t="n">
        <v>0</v>
      </c>
      <c r="CC819" s="14" t="n">
        <v>82.58799999999999</v>
      </c>
      <c r="CD819" s="14" t="n">
        <v>7.95</v>
      </c>
      <c r="CE819" s="14" t="n">
        <v>1.687</v>
      </c>
      <c r="CF819" s="14" t="n">
        <v>94.976</v>
      </c>
      <c r="CG819" s="14" t="n">
        <v>0.15</v>
      </c>
      <c r="CH819" s="14" t="n">
        <v>1</v>
      </c>
      <c r="CI819" s="14" t="n">
        <v>0</v>
      </c>
      <c r="CJ819" s="14" t="n">
        <v>0</v>
      </c>
      <c r="CK819" s="14" t="n">
        <v>0</v>
      </c>
      <c r="CL819" s="14" t="n">
        <v>0</v>
      </c>
      <c r="CM819" s="14" t="n">
        <v>0</v>
      </c>
      <c r="CN819" s="14" t="n">
        <v>0</v>
      </c>
      <c r="CO819" s="14" t="n">
        <v>0</v>
      </c>
      <c r="CP819" s="14" t="n">
        <v>0</v>
      </c>
      <c r="CQ819" s="14" t="n">
        <v>1.387</v>
      </c>
      <c r="CR819" s="14" t="n">
        <v>1</v>
      </c>
      <c r="CS819" s="14" t="n">
        <v>2.717</v>
      </c>
      <c r="CT819" s="14" t="n">
        <v>3.027</v>
      </c>
      <c r="CU819" s="14" t="n">
        <v>7.598</v>
      </c>
    </row>
    <row r="820">
      <c r="A820" s="14" t="inlineStr">
        <is>
          <t>TCA2021</t>
        </is>
      </c>
      <c r="B820" s="14" t="inlineStr">
        <is>
          <t>TCA</t>
        </is>
      </c>
      <c r="C820" s="14" t="inlineStr">
        <is>
          <t>TCA</t>
        </is>
      </c>
      <c r="D820" s="14" t="inlineStr">
        <is>
          <t>Turks and Caicos Islands</t>
        </is>
      </c>
      <c r="E820" s="14" t="n">
        <v>2021</v>
      </c>
      <c r="F820" s="14" t="n">
        <v>0</v>
      </c>
      <c r="G820" s="14" t="n">
        <v>5.897</v>
      </c>
      <c r="H820" s="14" t="n">
        <v>1.143</v>
      </c>
      <c r="I820" s="14" t="n">
        <v>0</v>
      </c>
      <c r="J820" s="14" t="n">
        <v>5.897</v>
      </c>
      <c r="K820" s="14" t="n">
        <v>0</v>
      </c>
      <c r="L820" s="14" t="n">
        <v>1</v>
      </c>
      <c r="M820" s="14" t="n">
        <v>7.964</v>
      </c>
      <c r="N820" s="14" t="n">
        <v>3.43</v>
      </c>
      <c r="O820" s="14" t="n">
        <v>0</v>
      </c>
      <c r="P820" s="14" t="n">
        <v>7.964</v>
      </c>
      <c r="Q820" s="14" t="n">
        <v>0</v>
      </c>
      <c r="R820" s="14" t="n">
        <v>1</v>
      </c>
      <c r="S820" s="14" t="n">
        <v>11.613</v>
      </c>
      <c r="T820" s="14" t="n">
        <v>6.86</v>
      </c>
      <c r="U820" s="14" t="n">
        <v>0</v>
      </c>
      <c r="V820" s="14" t="n">
        <v>11.613</v>
      </c>
      <c r="W820" s="14" t="n">
        <v>0</v>
      </c>
      <c r="X820" s="14" t="n">
        <v>1</v>
      </c>
      <c r="Y820" s="14" t="n">
        <v>17.127</v>
      </c>
      <c r="Z820" s="14" t="n">
        <v>2.304</v>
      </c>
      <c r="AA820" s="14" t="n">
        <v>0</v>
      </c>
      <c r="AB820" s="14" t="n">
        <v>17.127</v>
      </c>
      <c r="AC820" s="14" t="n">
        <v>0</v>
      </c>
      <c r="AD820" s="14" t="n">
        <v>1</v>
      </c>
      <c r="AE820" s="14" t="n">
        <v>18.27</v>
      </c>
      <c r="AF820" s="14" t="n">
        <v>4.278</v>
      </c>
      <c r="AG820" s="14" t="n">
        <v>0</v>
      </c>
      <c r="AH820" s="14" t="n">
        <v>18.27</v>
      </c>
      <c r="AI820" s="14" t="n">
        <v>0</v>
      </c>
      <c r="AJ820" s="14" t="n">
        <v>1</v>
      </c>
      <c r="AK820" s="14" t="n">
        <v>25.13</v>
      </c>
      <c r="AL820" s="14" t="n">
        <v>13.503</v>
      </c>
      <c r="AM820" s="14" t="n">
        <v>0</v>
      </c>
      <c r="AN820" s="14" t="n">
        <v>25.13</v>
      </c>
      <c r="AO820" s="14" t="n">
        <v>0</v>
      </c>
      <c r="AP820" s="14" t="n">
        <v>1</v>
      </c>
      <c r="AQ820" s="14" t="n">
        <v>0.649</v>
      </c>
      <c r="AR820" s="14" t="n">
        <v>0.114</v>
      </c>
      <c r="AS820" s="14" t="n">
        <v>0</v>
      </c>
      <c r="AT820" s="14" t="n">
        <v>0.649</v>
      </c>
      <c r="AU820" s="14" t="n">
        <v>0</v>
      </c>
      <c r="AV820" s="14" t="n">
        <v>1</v>
      </c>
      <c r="AW820" s="14" t="n">
        <v>0.577</v>
      </c>
      <c r="AX820" s="14" t="n">
        <v>0.114</v>
      </c>
      <c r="AY820" s="14" t="n">
        <v>0</v>
      </c>
      <c r="AZ820" s="14" t="n">
        <v>0.577</v>
      </c>
      <c r="BA820" s="14" t="n">
        <v>0</v>
      </c>
      <c r="BB820" s="14" t="n">
        <v>1</v>
      </c>
      <c r="BC820" s="14" t="n">
        <v>0.458</v>
      </c>
      <c r="BD820" s="14" t="n">
        <v>0.114</v>
      </c>
      <c r="BE820" s="14" t="n">
        <v>0</v>
      </c>
      <c r="BF820" s="14" t="n">
        <v>0.458</v>
      </c>
      <c r="BG820" s="14" t="n">
        <v>0</v>
      </c>
      <c r="BH820" s="14" t="n">
        <v>1</v>
      </c>
      <c r="BI820" s="14" t="n">
        <v>0.491</v>
      </c>
      <c r="BJ820" s="14" t="n">
        <v>0.114</v>
      </c>
      <c r="BK820" s="14" t="n">
        <v>0</v>
      </c>
      <c r="BL820" s="14" t="n">
        <v>0.491</v>
      </c>
      <c r="BM820" s="14" t="n">
        <v>0</v>
      </c>
      <c r="BN820" s="14" t="n">
        <v>1</v>
      </c>
      <c r="BO820" s="14" t="n">
        <v>0</v>
      </c>
      <c r="BP820" s="14" t="n">
        <v>0</v>
      </c>
      <c r="BQ820" s="14" t="n">
        <v>0</v>
      </c>
      <c r="BR820" s="14" t="n">
        <v>0</v>
      </c>
      <c r="BS820" s="14" t="n">
        <v>1</v>
      </c>
      <c r="BT820" s="14" t="n">
        <v>0</v>
      </c>
      <c r="BU820" s="14" t="n">
        <v>0</v>
      </c>
      <c r="BV820" s="14" t="n">
        <v>0</v>
      </c>
      <c r="BW820" s="14" t="n">
        <v>0</v>
      </c>
      <c r="BX820" s="14" t="n">
        <v>1</v>
      </c>
      <c r="BY820" s="14" t="n">
        <v>11.787</v>
      </c>
      <c r="BZ820" s="14" t="n">
        <v>0</v>
      </c>
      <c r="CA820" s="14" t="n">
        <v>11.787</v>
      </c>
      <c r="CB820" s="14" t="n">
        <v>0</v>
      </c>
      <c r="CC820" s="14" t="n">
        <v>78.125</v>
      </c>
      <c r="CD820" s="14" t="n">
        <v>7.95</v>
      </c>
      <c r="CE820" s="14" t="n">
        <v>0</v>
      </c>
      <c r="CF820" s="14" t="n">
        <v>78.125</v>
      </c>
      <c r="CG820" s="14" t="n">
        <v>0</v>
      </c>
      <c r="CH820" s="14" t="n">
        <v>1</v>
      </c>
      <c r="CI820" s="14" t="n">
        <v>0</v>
      </c>
      <c r="CJ820" s="14" t="n">
        <v>0</v>
      </c>
      <c r="CK820" s="14" t="n">
        <v>0</v>
      </c>
      <c r="CL820" s="14" t="n">
        <v>0</v>
      </c>
      <c r="CM820" s="14" t="n">
        <v>0</v>
      </c>
      <c r="CN820" s="14" t="n">
        <v>0</v>
      </c>
      <c r="CO820" s="14" t="n">
        <v>0</v>
      </c>
      <c r="CP820" s="14" t="n">
        <v>0</v>
      </c>
      <c r="CQ820" s="14" t="n">
        <v>1.198</v>
      </c>
      <c r="CR820" s="14" t="n">
        <v>0</v>
      </c>
      <c r="CS820" s="14" t="n">
        <v>4.776</v>
      </c>
      <c r="CT820" s="14" t="n">
        <v>4.753</v>
      </c>
      <c r="CU820" s="14" t="n">
        <v>15.983</v>
      </c>
    </row>
    <row r="821">
      <c r="A821" s="14" t="inlineStr">
        <is>
          <t>TCA2022</t>
        </is>
      </c>
      <c r="B821" s="14" t="inlineStr">
        <is>
          <t>TCA</t>
        </is>
      </c>
      <c r="C821" s="14" t="inlineStr">
        <is>
          <t>TCA</t>
        </is>
      </c>
      <c r="D821" s="14" t="inlineStr">
        <is>
          <t>Turks and Caicos Islands</t>
        </is>
      </c>
      <c r="E821" s="14" t="n">
        <v>2022</v>
      </c>
      <c r="F821" s="14" t="n">
        <v>0</v>
      </c>
      <c r="G821" s="14" t="n">
        <v>11.72</v>
      </c>
      <c r="H821" s="14" t="n">
        <v>1.235</v>
      </c>
      <c r="I821" s="14" t="n">
        <v>0</v>
      </c>
      <c r="J821" s="14" t="n">
        <v>11.72</v>
      </c>
      <c r="K821" s="14" t="n">
        <v>0</v>
      </c>
      <c r="L821" s="14" t="n">
        <v>1</v>
      </c>
      <c r="M821" s="14" t="n">
        <v>9.782999999999999</v>
      </c>
      <c r="N821" s="14" t="n">
        <v>3.704</v>
      </c>
      <c r="O821" s="14" t="n">
        <v>0</v>
      </c>
      <c r="P821" s="14" t="n">
        <v>9.782999999999999</v>
      </c>
      <c r="Q821" s="14" t="n">
        <v>0</v>
      </c>
      <c r="R821" s="14" t="n">
        <v>1</v>
      </c>
      <c r="S821" s="14" t="n">
        <v>17.893</v>
      </c>
      <c r="T821" s="14" t="n">
        <v>7.408</v>
      </c>
      <c r="U821" s="14" t="n">
        <v>0</v>
      </c>
      <c r="V821" s="14" t="n">
        <v>17.893</v>
      </c>
      <c r="W821" s="14" t="n">
        <v>0</v>
      </c>
      <c r="X821" s="14" t="n">
        <v>1</v>
      </c>
      <c r="Y821" s="14" t="n">
        <v>30.728</v>
      </c>
      <c r="Z821" s="14" t="n">
        <v>4.133</v>
      </c>
      <c r="AA821" s="14" t="n">
        <v>0</v>
      </c>
      <c r="AB821" s="14" t="n">
        <v>30.728</v>
      </c>
      <c r="AC821" s="14" t="n">
        <v>0</v>
      </c>
      <c r="AD821" s="14" t="n">
        <v>1</v>
      </c>
      <c r="AE821" s="14" t="n">
        <v>31.963</v>
      </c>
      <c r="AF821" s="14" t="n">
        <v>7.485</v>
      </c>
      <c r="AG821" s="14" t="n">
        <v>0</v>
      </c>
      <c r="AH821" s="14" t="n">
        <v>31.963</v>
      </c>
      <c r="AI821" s="14" t="n">
        <v>0</v>
      </c>
      <c r="AJ821" s="14" t="n">
        <v>1</v>
      </c>
      <c r="AK821" s="14" t="n">
        <v>39.371</v>
      </c>
      <c r="AL821" s="14" t="n">
        <v>21.155</v>
      </c>
      <c r="AM821" s="14" t="n">
        <v>0</v>
      </c>
      <c r="AN821" s="14" t="n">
        <v>39.371</v>
      </c>
      <c r="AO821" s="14" t="n">
        <v>0</v>
      </c>
      <c r="AP821" s="14" t="n">
        <v>1</v>
      </c>
      <c r="AQ821" s="14" t="n">
        <v>0.896</v>
      </c>
      <c r="AR821" s="14" t="n">
        <v>0.123</v>
      </c>
      <c r="AS821" s="14" t="n">
        <v>0</v>
      </c>
      <c r="AT821" s="14" t="n">
        <v>0.896</v>
      </c>
      <c r="AU821" s="14" t="n">
        <v>0</v>
      </c>
      <c r="AV821" s="14" t="n">
        <v>1</v>
      </c>
      <c r="AW821" s="14" t="n">
        <v>0.89</v>
      </c>
      <c r="AX821" s="14" t="n">
        <v>0.123</v>
      </c>
      <c r="AY821" s="14" t="n">
        <v>0</v>
      </c>
      <c r="AZ821" s="14" t="n">
        <v>0.89</v>
      </c>
      <c r="BA821" s="14" t="n">
        <v>0</v>
      </c>
      <c r="BB821" s="14" t="n">
        <v>1</v>
      </c>
      <c r="BC821" s="14" t="n">
        <v>0.62</v>
      </c>
      <c r="BD821" s="14" t="n">
        <v>0.123</v>
      </c>
      <c r="BE821" s="14" t="n">
        <v>0</v>
      </c>
      <c r="BF821" s="14" t="n">
        <v>0.62</v>
      </c>
      <c r="BG821" s="14" t="n">
        <v>0</v>
      </c>
      <c r="BH821" s="14" t="n">
        <v>1</v>
      </c>
      <c r="BI821" s="14" t="n">
        <v>0.608</v>
      </c>
      <c r="BJ821" s="14" t="n">
        <v>0.123</v>
      </c>
      <c r="BK821" s="14" t="n">
        <v>0</v>
      </c>
      <c r="BL821" s="14" t="n">
        <v>0.608</v>
      </c>
      <c r="BM821" s="14" t="n">
        <v>0</v>
      </c>
      <c r="BN821" s="14" t="n">
        <v>1</v>
      </c>
      <c r="BO821" s="14" t="n">
        <v>0</v>
      </c>
      <c r="BP821" s="14" t="n">
        <v>0</v>
      </c>
      <c r="BQ821" s="14" t="n">
        <v>0</v>
      </c>
      <c r="BR821" s="14" t="n">
        <v>0</v>
      </c>
      <c r="BS821" s="14" t="n">
        <v>1</v>
      </c>
      <c r="BT821" s="14" t="n">
        <v>0</v>
      </c>
      <c r="BU821" s="14" t="n">
        <v>0</v>
      </c>
      <c r="BV821" s="14" t="n">
        <v>0</v>
      </c>
      <c r="BW821" s="14" t="n">
        <v>0</v>
      </c>
      <c r="BX821" s="14" t="n">
        <v>1</v>
      </c>
      <c r="BY821" s="14" t="n">
        <v>12.729</v>
      </c>
      <c r="BZ821" s="14" t="n">
        <v>0</v>
      </c>
      <c r="CA821" s="14" t="n">
        <v>12.729</v>
      </c>
      <c r="CB821" s="14" t="n">
        <v>0</v>
      </c>
      <c r="CC821" s="14" t="n">
        <v>97.90000000000001</v>
      </c>
      <c r="CD821" s="14" t="n">
        <v>7.95</v>
      </c>
      <c r="CE821" s="14" t="n">
        <v>0</v>
      </c>
      <c r="CF821" s="14" t="n">
        <v>97.90000000000001</v>
      </c>
      <c r="CG821" s="14" t="n">
        <v>0</v>
      </c>
      <c r="CH821" s="14" t="n">
        <v>1</v>
      </c>
      <c r="CI821" s="14" t="n">
        <v>0</v>
      </c>
      <c r="CJ821" s="14" t="n">
        <v>0</v>
      </c>
      <c r="CK821" s="14" t="n">
        <v>0</v>
      </c>
      <c r="CL821" s="14" t="n">
        <v>0</v>
      </c>
      <c r="CM821" s="14" t="n">
        <v>0</v>
      </c>
      <c r="CN821" s="14" t="n">
        <v>0</v>
      </c>
      <c r="CO821" s="14" t="n">
        <v>0</v>
      </c>
      <c r="CP821" s="14" t="n">
        <v>0</v>
      </c>
      <c r="CQ821" s="14" t="n">
        <v>1.294</v>
      </c>
      <c r="CR821" s="14" t="n">
        <v>0</v>
      </c>
      <c r="CS821" s="14" t="n">
        <v>5.158</v>
      </c>
      <c r="CT821" s="14" t="n">
        <v>10.485</v>
      </c>
      <c r="CU821" s="14" t="n">
        <v>29.494</v>
      </c>
    </row>
    <row r="822">
      <c r="A822" s="14" t="inlineStr">
        <is>
          <t>TCA2023</t>
        </is>
      </c>
      <c r="B822" s="14" t="inlineStr">
        <is>
          <t>TCA</t>
        </is>
      </c>
      <c r="C822" s="14" t="inlineStr">
        <is>
          <t>TCA</t>
        </is>
      </c>
      <c r="D822" s="14" t="inlineStr">
        <is>
          <t>Turks and Caicos Islands</t>
        </is>
      </c>
      <c r="E822" s="14" t="n">
        <v>2023</v>
      </c>
      <c r="F822" s="14" t="n">
        <v>0</v>
      </c>
      <c r="G822" s="14" t="n">
        <v>6.147</v>
      </c>
      <c r="H822" s="14" t="n">
        <v>1.286</v>
      </c>
      <c r="I822" s="14" t="n">
        <v>0</v>
      </c>
      <c r="J822" s="14" t="n">
        <v>6.147</v>
      </c>
      <c r="K822" s="14" t="n">
        <v>0</v>
      </c>
      <c r="L822" s="14" t="n">
        <v>1</v>
      </c>
      <c r="M822" s="14" t="n">
        <v>7.886</v>
      </c>
      <c r="N822" s="14" t="n">
        <v>3.857</v>
      </c>
      <c r="O822" s="14" t="n">
        <v>0</v>
      </c>
      <c r="P822" s="14" t="n">
        <v>7.886</v>
      </c>
      <c r="Q822" s="14" t="n">
        <v>0</v>
      </c>
      <c r="R822" s="14" t="n">
        <v>1</v>
      </c>
      <c r="S822" s="14" t="n">
        <v>12.575</v>
      </c>
      <c r="T822" s="14" t="n">
        <v>7.714</v>
      </c>
      <c r="U822" s="14" t="n">
        <v>0</v>
      </c>
      <c r="V822" s="14" t="n">
        <v>12.575</v>
      </c>
      <c r="W822" s="14" t="n">
        <v>0</v>
      </c>
      <c r="X822" s="14" t="n">
        <v>1</v>
      </c>
      <c r="Y822" s="14" t="n">
        <v>12.478</v>
      </c>
      <c r="Z822" s="14" t="n">
        <v>1.678</v>
      </c>
      <c r="AA822" s="14" t="n">
        <v>0</v>
      </c>
      <c r="AB822" s="14" t="n">
        <v>12.478</v>
      </c>
      <c r="AC822" s="14" t="n">
        <v>0</v>
      </c>
      <c r="AD822" s="14" t="n">
        <v>1</v>
      </c>
      <c r="AE822" s="14" t="n">
        <v>13.763</v>
      </c>
      <c r="AF822" s="14" t="n">
        <v>3.223</v>
      </c>
      <c r="AG822" s="14" t="n">
        <v>0</v>
      </c>
      <c r="AH822" s="14" t="n">
        <v>13.763</v>
      </c>
      <c r="AI822" s="14" t="n">
        <v>0</v>
      </c>
      <c r="AJ822" s="14" t="n">
        <v>1</v>
      </c>
      <c r="AK822" s="14" t="n">
        <v>21.477</v>
      </c>
      <c r="AL822" s="14" t="n">
        <v>11.54</v>
      </c>
      <c r="AM822" s="14" t="n">
        <v>0</v>
      </c>
      <c r="AN822" s="14" t="n">
        <v>21.477</v>
      </c>
      <c r="AO822" s="14" t="n">
        <v>0</v>
      </c>
      <c r="AP822" s="14" t="n">
        <v>1</v>
      </c>
      <c r="AQ822" s="14" t="n">
        <v>0.791</v>
      </c>
      <c r="AR822" s="14" t="n">
        <v>0.129</v>
      </c>
      <c r="AS822" s="14" t="n">
        <v>0</v>
      </c>
      <c r="AT822" s="14" t="n">
        <v>0.791</v>
      </c>
      <c r="AU822" s="14" t="n">
        <v>0</v>
      </c>
      <c r="AV822" s="14" t="n">
        <v>1</v>
      </c>
      <c r="AW822" s="14" t="n">
        <v>0.618</v>
      </c>
      <c r="AX822" s="14" t="n">
        <v>0.129</v>
      </c>
      <c r="AY822" s="14" t="n">
        <v>0</v>
      </c>
      <c r="AZ822" s="14" t="n">
        <v>0.618</v>
      </c>
      <c r="BA822" s="14" t="n">
        <v>0</v>
      </c>
      <c r="BB822" s="14" t="n">
        <v>1</v>
      </c>
      <c r="BC822" s="14" t="n">
        <v>0.554</v>
      </c>
      <c r="BD822" s="14" t="n">
        <v>0.129</v>
      </c>
      <c r="BE822" s="14" t="n">
        <v>0</v>
      </c>
      <c r="BF822" s="14" t="n">
        <v>0.554</v>
      </c>
      <c r="BG822" s="14" t="n">
        <v>0</v>
      </c>
      <c r="BH822" s="14" t="n">
        <v>1</v>
      </c>
      <c r="BI822" s="14" t="n">
        <v>0.5570000000000001</v>
      </c>
      <c r="BJ822" s="14" t="n">
        <v>0.129</v>
      </c>
      <c r="BK822" s="14" t="n">
        <v>0</v>
      </c>
      <c r="BL822" s="14" t="n">
        <v>0.5570000000000001</v>
      </c>
      <c r="BM822" s="14" t="n">
        <v>0</v>
      </c>
      <c r="BN822" s="14" t="n">
        <v>1</v>
      </c>
      <c r="BO822" s="14" t="n">
        <v>0</v>
      </c>
      <c r="BP822" s="14" t="n">
        <v>0</v>
      </c>
      <c r="BQ822" s="14" t="n">
        <v>0</v>
      </c>
      <c r="BR822" s="14" t="n">
        <v>0</v>
      </c>
      <c r="BS822" s="14" t="n">
        <v>1</v>
      </c>
      <c r="BT822" s="14" t="n">
        <v>0</v>
      </c>
      <c r="BU822" s="14" t="n">
        <v>0</v>
      </c>
      <c r="BV822" s="14" t="n">
        <v>0</v>
      </c>
      <c r="BW822" s="14" t="n">
        <v>0</v>
      </c>
      <c r="BX822" s="14" t="n">
        <v>1</v>
      </c>
      <c r="BY822" s="14" t="n">
        <v>13.254</v>
      </c>
      <c r="BZ822" s="14" t="n">
        <v>0</v>
      </c>
      <c r="CA822" s="14" t="n">
        <v>13.254</v>
      </c>
      <c r="CB822" s="14" t="n">
        <v>0</v>
      </c>
      <c r="CC822" s="14" t="n">
        <v>83.248</v>
      </c>
      <c r="CD822" s="14" t="n">
        <v>7.95</v>
      </c>
      <c r="CE822" s="14" t="n">
        <v>0</v>
      </c>
      <c r="CF822" s="14" t="n">
        <v>83.248</v>
      </c>
      <c r="CG822" s="14" t="n">
        <v>0</v>
      </c>
      <c r="CH822" s="14" t="n">
        <v>1</v>
      </c>
      <c r="CI822" s="14" t="n">
        <v>0</v>
      </c>
      <c r="CJ822" s="14" t="n">
        <v>0</v>
      </c>
      <c r="CK822" s="14" t="n">
        <v>0</v>
      </c>
      <c r="CL822" s="14" t="n">
        <v>0</v>
      </c>
      <c r="CM822" s="14" t="n">
        <v>0</v>
      </c>
      <c r="CN822" s="14" t="n">
        <v>0</v>
      </c>
      <c r="CO822" s="14" t="n">
        <v>0</v>
      </c>
      <c r="CP822" s="14" t="n">
        <v>0</v>
      </c>
      <c r="CQ822" s="14" t="n">
        <v>1.348</v>
      </c>
      <c r="CR822" s="14" t="n">
        <v>0</v>
      </c>
      <c r="CS822" s="14" t="n">
        <v>5.37</v>
      </c>
      <c r="CT822" s="14" t="n">
        <v>4.861</v>
      </c>
      <c r="CU822" s="14" t="n">
        <v>11.192</v>
      </c>
    </row>
    <row r="823">
      <c r="A823" s="14" t="inlineStr">
        <is>
          <t>TCA2024</t>
        </is>
      </c>
      <c r="B823" s="14" t="inlineStr">
        <is>
          <t>TCA</t>
        </is>
      </c>
      <c r="C823" s="14" t="inlineStr">
        <is>
          <t>TCA</t>
        </is>
      </c>
      <c r="D823" s="14" t="inlineStr">
        <is>
          <t>Turks and Caicos Islands</t>
        </is>
      </c>
      <c r="E823" s="14" t="n">
        <v>2024</v>
      </c>
      <c r="F823" s="14" t="n">
        <v>0</v>
      </c>
      <c r="G823" s="14" t="n">
        <v>5.575</v>
      </c>
      <c r="H823" s="14" t="n">
        <v>1.324</v>
      </c>
      <c r="I823" s="14" t="n">
        <v>0</v>
      </c>
      <c r="J823" s="14" t="n">
        <v>5.575</v>
      </c>
      <c r="K823" s="14" t="n">
        <v>0</v>
      </c>
      <c r="L823" s="14" t="n">
        <v>1</v>
      </c>
      <c r="M823" s="14" t="n">
        <v>7.124</v>
      </c>
      <c r="N823" s="14" t="n">
        <v>3.971</v>
      </c>
      <c r="O823" s="14" t="n">
        <v>0</v>
      </c>
      <c r="P823" s="14" t="n">
        <v>7.124</v>
      </c>
      <c r="Q823" s="14" t="n">
        <v>0</v>
      </c>
      <c r="R823" s="14" t="n">
        <v>1</v>
      </c>
      <c r="S823" s="14" t="n">
        <v>12.193</v>
      </c>
      <c r="T823" s="14" t="n">
        <v>7.942</v>
      </c>
      <c r="U823" s="14" t="n">
        <v>0</v>
      </c>
      <c r="V823" s="14" t="n">
        <v>12.193</v>
      </c>
      <c r="W823" s="14" t="n">
        <v>0</v>
      </c>
      <c r="X823" s="14" t="n">
        <v>1</v>
      </c>
      <c r="Y823" s="14" t="n">
        <v>11.447</v>
      </c>
      <c r="Z823" s="14" t="n">
        <v>1.54</v>
      </c>
      <c r="AA823" s="14" t="n">
        <v>0</v>
      </c>
      <c r="AB823" s="14" t="n">
        <v>11.447</v>
      </c>
      <c r="AC823" s="14" t="n">
        <v>0</v>
      </c>
      <c r="AD823" s="14" t="n">
        <v>1</v>
      </c>
      <c r="AE823" s="14" t="n">
        <v>12.771</v>
      </c>
      <c r="AF823" s="14" t="n">
        <v>2.991</v>
      </c>
      <c r="AG823" s="14" t="n">
        <v>0</v>
      </c>
      <c r="AH823" s="14" t="n">
        <v>12.771</v>
      </c>
      <c r="AI823" s="14" t="n">
        <v>0</v>
      </c>
      <c r="AJ823" s="14" t="n">
        <v>1</v>
      </c>
      <c r="AK823" s="14" t="n">
        <v>20.712</v>
      </c>
      <c r="AL823" s="14" t="n">
        <v>11.129</v>
      </c>
      <c r="AM823" s="14" t="n">
        <v>0</v>
      </c>
      <c r="AN823" s="14" t="n">
        <v>20.712</v>
      </c>
      <c r="AO823" s="14" t="n">
        <v>0</v>
      </c>
      <c r="AP823" s="14" t="n">
        <v>1</v>
      </c>
      <c r="AQ823" s="14" t="n">
        <v>0.756</v>
      </c>
      <c r="AR823" s="14" t="n">
        <v>0.132</v>
      </c>
      <c r="AS823" s="14" t="n">
        <v>0</v>
      </c>
      <c r="AT823" s="14" t="n">
        <v>0.756</v>
      </c>
      <c r="AU823" s="14" t="n">
        <v>0</v>
      </c>
      <c r="AV823" s="14" t="n">
        <v>1</v>
      </c>
      <c r="AW823" s="14" t="n">
        <v>0.655</v>
      </c>
      <c r="AX823" s="14" t="n">
        <v>0.132</v>
      </c>
      <c r="AY823" s="14" t="n">
        <v>0</v>
      </c>
      <c r="AZ823" s="14" t="n">
        <v>0.655</v>
      </c>
      <c r="BA823" s="14" t="n">
        <v>0</v>
      </c>
      <c r="BB823" s="14" t="n">
        <v>1</v>
      </c>
      <c r="BC823" s="14" t="n">
        <v>0.534</v>
      </c>
      <c r="BD823" s="14" t="n">
        <v>0.132</v>
      </c>
      <c r="BE823" s="14" t="n">
        <v>0</v>
      </c>
      <c r="BF823" s="14" t="n">
        <v>0.534</v>
      </c>
      <c r="BG823" s="14" t="n">
        <v>0</v>
      </c>
      <c r="BH823" s="14" t="n">
        <v>1</v>
      </c>
      <c r="BI823" s="14" t="n">
        <v>0.5679999999999999</v>
      </c>
      <c r="BJ823" s="14" t="n">
        <v>0.132</v>
      </c>
      <c r="BK823" s="14" t="n">
        <v>0</v>
      </c>
      <c r="BL823" s="14" t="n">
        <v>0.5679999999999999</v>
      </c>
      <c r="BM823" s="14" t="n">
        <v>0</v>
      </c>
      <c r="BN823" s="14" t="n">
        <v>1</v>
      </c>
      <c r="BO823" s="14" t="n">
        <v>0</v>
      </c>
      <c r="BP823" s="14" t="n">
        <v>0</v>
      </c>
      <c r="BQ823" s="14" t="n">
        <v>0</v>
      </c>
      <c r="BR823" s="14" t="n">
        <v>0</v>
      </c>
      <c r="BS823" s="14" t="n">
        <v>1</v>
      </c>
      <c r="BT823" s="14" t="n">
        <v>0</v>
      </c>
      <c r="BU823" s="14" t="n">
        <v>0</v>
      </c>
      <c r="BV823" s="14" t="n">
        <v>0</v>
      </c>
      <c r="BW823" s="14" t="n">
        <v>0</v>
      </c>
      <c r="BX823" s="14" t="n">
        <v>1</v>
      </c>
      <c r="BY823" s="14" t="n">
        <v>13.646</v>
      </c>
      <c r="BZ823" s="14" t="n">
        <v>0</v>
      </c>
      <c r="CA823" s="14" t="n">
        <v>13.646</v>
      </c>
      <c r="CB823" s="14" t="n">
        <v>0</v>
      </c>
      <c r="CC823" s="14" t="n">
        <v>82.58799999999999</v>
      </c>
      <c r="CD823" s="14" t="n">
        <v>7.95</v>
      </c>
      <c r="CE823" s="14" t="n">
        <v>0</v>
      </c>
      <c r="CF823" s="14" t="n">
        <v>82.58799999999999</v>
      </c>
      <c r="CG823" s="14" t="n">
        <v>0</v>
      </c>
      <c r="CH823" s="14" t="n">
        <v>1</v>
      </c>
      <c r="CI823" s="14" t="n">
        <v>0</v>
      </c>
      <c r="CJ823" s="14" t="n">
        <v>0</v>
      </c>
      <c r="CK823" s="14" t="n">
        <v>0</v>
      </c>
      <c r="CL823" s="14" t="n">
        <v>0</v>
      </c>
      <c r="CM823" s="14" t="n">
        <v>0</v>
      </c>
      <c r="CN823" s="14" t="n">
        <v>0</v>
      </c>
      <c r="CO823" s="14" t="n">
        <v>0</v>
      </c>
      <c r="CP823" s="14" t="n">
        <v>0</v>
      </c>
      <c r="CQ823" s="14" t="n">
        <v>1.387</v>
      </c>
      <c r="CR823" s="14" t="n">
        <v>0</v>
      </c>
      <c r="CS823" s="14" t="n">
        <v>5.529</v>
      </c>
      <c r="CT823" s="14" t="n">
        <v>4.251</v>
      </c>
      <c r="CU823" s="14" t="n">
        <v>10.123</v>
      </c>
    </row>
    <row r="824">
      <c r="A824" s="14" t="inlineStr">
        <is>
          <t>TUV2021</t>
        </is>
      </c>
      <c r="B824" s="14" t="inlineStr">
        <is>
          <t>TUV</t>
        </is>
      </c>
      <c r="C824" s="14" t="inlineStr">
        <is>
          <t>TUV</t>
        </is>
      </c>
      <c r="D824" s="14" t="inlineStr">
        <is>
          <t>Tuvalu</t>
        </is>
      </c>
      <c r="E824" s="14" t="n">
        <v>2021</v>
      </c>
      <c r="F824" s="14" t="n">
        <v>0</v>
      </c>
      <c r="G824" s="14" t="n">
        <v>4.747</v>
      </c>
      <c r="H824" s="14" t="n">
        <v>1.143</v>
      </c>
      <c r="I824" s="14" t="n">
        <v>0</v>
      </c>
      <c r="J824" s="14" t="n">
        <v>4.747</v>
      </c>
      <c r="K824" s="14" t="n">
        <v>0</v>
      </c>
      <c r="L824" s="14" t="n">
        <v>1</v>
      </c>
      <c r="M824" s="14" t="n">
        <v>7.964</v>
      </c>
      <c r="N824" s="14" t="n">
        <v>3.43</v>
      </c>
      <c r="O824" s="14" t="n">
        <v>0</v>
      </c>
      <c r="P824" s="14" t="n">
        <v>7.964</v>
      </c>
      <c r="Q824" s="14" t="n">
        <v>0</v>
      </c>
      <c r="R824" s="14" t="n">
        <v>1</v>
      </c>
      <c r="S824" s="14" t="n">
        <v>10.464</v>
      </c>
      <c r="T824" s="14" t="n">
        <v>6.86</v>
      </c>
      <c r="U824" s="14" t="n">
        <v>0</v>
      </c>
      <c r="V824" s="14" t="n">
        <v>10.464</v>
      </c>
      <c r="W824" s="14" t="n">
        <v>0</v>
      </c>
      <c r="X824" s="14" t="n">
        <v>1</v>
      </c>
      <c r="Y824" s="14" t="n">
        <v>10.551</v>
      </c>
      <c r="Z824" s="14" t="n">
        <v>1.302</v>
      </c>
      <c r="AA824" s="14" t="n">
        <v>0</v>
      </c>
      <c r="AB824" s="14" t="n">
        <v>10.551</v>
      </c>
      <c r="AC824" s="14" t="n">
        <v>0</v>
      </c>
      <c r="AD824" s="14" t="n">
        <v>1</v>
      </c>
      <c r="AE824" s="14" t="n">
        <v>11.694</v>
      </c>
      <c r="AF824" s="14" t="n">
        <v>2.549</v>
      </c>
      <c r="AG824" s="14" t="n">
        <v>0</v>
      </c>
      <c r="AH824" s="14" t="n">
        <v>11.694</v>
      </c>
      <c r="AI824" s="14" t="n">
        <v>0</v>
      </c>
      <c r="AJ824" s="14" t="n">
        <v>1</v>
      </c>
      <c r="AK824" s="14" t="n">
        <v>18.554</v>
      </c>
      <c r="AL824" s="14" t="n">
        <v>9.627000000000001</v>
      </c>
      <c r="AM824" s="14" t="n">
        <v>0</v>
      </c>
      <c r="AN824" s="14" t="n">
        <v>18.554</v>
      </c>
      <c r="AO824" s="14" t="n">
        <v>0</v>
      </c>
      <c r="AP824" s="14" t="n">
        <v>1</v>
      </c>
      <c r="AQ824" s="14" t="n">
        <v>0.621</v>
      </c>
      <c r="AR824" s="14" t="n">
        <v>0.114</v>
      </c>
      <c r="AS824" s="14" t="n">
        <v>0</v>
      </c>
      <c r="AT824" s="14" t="n">
        <v>0.621</v>
      </c>
      <c r="AU824" s="14" t="n">
        <v>0</v>
      </c>
      <c r="AV824" s="14" t="n">
        <v>1</v>
      </c>
      <c r="AW824" s="14" t="n">
        <v>0.593</v>
      </c>
      <c r="AX824" s="14" t="n">
        <v>0.114</v>
      </c>
      <c r="AY824" s="14" t="n">
        <v>0</v>
      </c>
      <c r="AZ824" s="14" t="n">
        <v>0.593</v>
      </c>
      <c r="BA824" s="14" t="n">
        <v>0</v>
      </c>
      <c r="BB824" s="14" t="n">
        <v>1</v>
      </c>
      <c r="BC824" s="14" t="n">
        <v>0.44</v>
      </c>
      <c r="BD824" s="14" t="n">
        <v>0.114</v>
      </c>
      <c r="BE824" s="14" t="n">
        <v>0</v>
      </c>
      <c r="BF824" s="14" t="n">
        <v>0.44</v>
      </c>
      <c r="BG824" s="14" t="n">
        <v>0</v>
      </c>
      <c r="BH824" s="14" t="n">
        <v>1</v>
      </c>
      <c r="BI824" s="14" t="n">
        <v>0.5600000000000001</v>
      </c>
      <c r="BJ824" s="14" t="n">
        <v>0.114</v>
      </c>
      <c r="BK824" s="14" t="n">
        <v>0</v>
      </c>
      <c r="BL824" s="14" t="n">
        <v>0.5600000000000001</v>
      </c>
      <c r="BM824" s="14" t="n">
        <v>0</v>
      </c>
      <c r="BN824" s="14" t="n">
        <v>1</v>
      </c>
      <c r="BO824" s="14" t="n">
        <v>0</v>
      </c>
      <c r="BP824" s="14" t="n">
        <v>0</v>
      </c>
      <c r="BQ824" s="14" t="n">
        <v>0</v>
      </c>
      <c r="BR824" s="14" t="n">
        <v>0</v>
      </c>
      <c r="BS824" s="14" t="n">
        <v>1</v>
      </c>
      <c r="BT824" s="14" t="n">
        <v>0</v>
      </c>
      <c r="BU824" s="14" t="n">
        <v>0</v>
      </c>
      <c r="BV824" s="14" t="n">
        <v>0</v>
      </c>
      <c r="BW824" s="14" t="n">
        <v>0</v>
      </c>
      <c r="BX824" s="14" t="n">
        <v>1</v>
      </c>
      <c r="BY824" s="14" t="n">
        <v>11.787</v>
      </c>
      <c r="BZ824" s="14" t="n">
        <v>0</v>
      </c>
      <c r="CA824" s="14" t="n">
        <v>11.787</v>
      </c>
      <c r="CB824" s="14" t="n">
        <v>0</v>
      </c>
      <c r="CC824" s="14" t="n">
        <v>81.69499999999999</v>
      </c>
      <c r="CD824" s="14" t="n">
        <v>7.95</v>
      </c>
      <c r="CE824" s="14" t="n">
        <v>0</v>
      </c>
      <c r="CF824" s="14" t="n">
        <v>81.69499999999999</v>
      </c>
      <c r="CG824" s="14" t="n">
        <v>0</v>
      </c>
      <c r="CH824" s="14" t="n">
        <v>1</v>
      </c>
      <c r="CI824" s="14" t="n">
        <v>0</v>
      </c>
      <c r="CJ824" s="14" t="n">
        <v>0</v>
      </c>
      <c r="CK824" s="14" t="n">
        <v>0</v>
      </c>
      <c r="CL824" s="14" t="n">
        <v>0</v>
      </c>
      <c r="CM824" s="14" t="n">
        <v>0</v>
      </c>
      <c r="CN824" s="14" t="n">
        <v>0</v>
      </c>
      <c r="CO824" s="14" t="n">
        <v>0</v>
      </c>
      <c r="CP824" s="14" t="n">
        <v>0</v>
      </c>
      <c r="CQ824" s="14" t="n">
        <v>1.198</v>
      </c>
      <c r="CR824" s="14" t="n">
        <v>0</v>
      </c>
      <c r="CS824" s="14" t="n">
        <v>4.776</v>
      </c>
      <c r="CT824" s="14" t="n">
        <v>3.604</v>
      </c>
      <c r="CU824" s="14" t="n">
        <v>9.407999999999999</v>
      </c>
    </row>
    <row r="825">
      <c r="A825" s="14" t="inlineStr">
        <is>
          <t>TUV2022</t>
        </is>
      </c>
      <c r="B825" s="14" t="inlineStr">
        <is>
          <t>TUV</t>
        </is>
      </c>
      <c r="C825" s="14" t="inlineStr">
        <is>
          <t>TUV</t>
        </is>
      </c>
      <c r="D825" s="14" t="inlineStr">
        <is>
          <t>Tuvalu</t>
        </is>
      </c>
      <c r="E825" s="14" t="n">
        <v>2022</v>
      </c>
      <c r="F825" s="14" t="n">
        <v>0</v>
      </c>
      <c r="G825" s="14" t="n">
        <v>8.788</v>
      </c>
      <c r="H825" s="14" t="n">
        <v>1.235</v>
      </c>
      <c r="I825" s="14" t="n">
        <v>0</v>
      </c>
      <c r="J825" s="14" t="n">
        <v>8.788</v>
      </c>
      <c r="K825" s="14" t="n">
        <v>0</v>
      </c>
      <c r="L825" s="14" t="n">
        <v>1</v>
      </c>
      <c r="M825" s="14" t="n">
        <v>9.782999999999999</v>
      </c>
      <c r="N825" s="14" t="n">
        <v>3.704</v>
      </c>
      <c r="O825" s="14" t="n">
        <v>0</v>
      </c>
      <c r="P825" s="14" t="n">
        <v>9.782999999999999</v>
      </c>
      <c r="Q825" s="14" t="n">
        <v>0</v>
      </c>
      <c r="R825" s="14" t="n">
        <v>1</v>
      </c>
      <c r="S825" s="14" t="n">
        <v>14.962</v>
      </c>
      <c r="T825" s="14" t="n">
        <v>7.408</v>
      </c>
      <c r="U825" s="14" t="n">
        <v>0</v>
      </c>
      <c r="V825" s="14" t="n">
        <v>14.962</v>
      </c>
      <c r="W825" s="14" t="n">
        <v>0</v>
      </c>
      <c r="X825" s="14" t="n">
        <v>1</v>
      </c>
      <c r="Y825" s="14" t="n">
        <v>17.332</v>
      </c>
      <c r="Z825" s="14" t="n">
        <v>2.139</v>
      </c>
      <c r="AA825" s="14" t="n">
        <v>0</v>
      </c>
      <c r="AB825" s="14" t="n">
        <v>17.332</v>
      </c>
      <c r="AC825" s="14" t="n">
        <v>0</v>
      </c>
      <c r="AD825" s="14" t="n">
        <v>1</v>
      </c>
      <c r="AE825" s="14" t="n">
        <v>18.566</v>
      </c>
      <c r="AF825" s="14" t="n">
        <v>4.048</v>
      </c>
      <c r="AG825" s="14" t="n">
        <v>0</v>
      </c>
      <c r="AH825" s="14" t="n">
        <v>18.566</v>
      </c>
      <c r="AI825" s="14" t="n">
        <v>0</v>
      </c>
      <c r="AJ825" s="14" t="n">
        <v>1</v>
      </c>
      <c r="AK825" s="14" t="n">
        <v>25.974</v>
      </c>
      <c r="AL825" s="14" t="n">
        <v>13.478</v>
      </c>
      <c r="AM825" s="14" t="n">
        <v>0</v>
      </c>
      <c r="AN825" s="14" t="n">
        <v>25.974</v>
      </c>
      <c r="AO825" s="14" t="n">
        <v>0</v>
      </c>
      <c r="AP825" s="14" t="n">
        <v>1</v>
      </c>
      <c r="AQ825" s="14" t="n">
        <v>0.847</v>
      </c>
      <c r="AR825" s="14" t="n">
        <v>0.123</v>
      </c>
      <c r="AS825" s="14" t="n">
        <v>0</v>
      </c>
      <c r="AT825" s="14" t="n">
        <v>0.847</v>
      </c>
      <c r="AU825" s="14" t="n">
        <v>0</v>
      </c>
      <c r="AV825" s="14" t="n">
        <v>1</v>
      </c>
      <c r="AW825" s="14" t="n">
        <v>0.947</v>
      </c>
      <c r="AX825" s="14" t="n">
        <v>0.123</v>
      </c>
      <c r="AY825" s="14" t="n">
        <v>0</v>
      </c>
      <c r="AZ825" s="14" t="n">
        <v>0.947</v>
      </c>
      <c r="BA825" s="14" t="n">
        <v>0</v>
      </c>
      <c r="BB825" s="14" t="n">
        <v>1</v>
      </c>
      <c r="BC825" s="14" t="n">
        <v>0.589</v>
      </c>
      <c r="BD825" s="14" t="n">
        <v>0.123</v>
      </c>
      <c r="BE825" s="14" t="n">
        <v>0</v>
      </c>
      <c r="BF825" s="14" t="n">
        <v>0.589</v>
      </c>
      <c r="BG825" s="14" t="n">
        <v>0</v>
      </c>
      <c r="BH825" s="14" t="n">
        <v>1</v>
      </c>
      <c r="BI825" s="14" t="n">
        <v>0.6889999999999999</v>
      </c>
      <c r="BJ825" s="14" t="n">
        <v>0.123</v>
      </c>
      <c r="BK825" s="14" t="n">
        <v>0</v>
      </c>
      <c r="BL825" s="14" t="n">
        <v>0.6889999999999999</v>
      </c>
      <c r="BM825" s="14" t="n">
        <v>0</v>
      </c>
      <c r="BN825" s="14" t="n">
        <v>1</v>
      </c>
      <c r="BO825" s="14" t="n">
        <v>0</v>
      </c>
      <c r="BP825" s="14" t="n">
        <v>0</v>
      </c>
      <c r="BQ825" s="14" t="n">
        <v>0</v>
      </c>
      <c r="BR825" s="14" t="n">
        <v>0</v>
      </c>
      <c r="BS825" s="14" t="n">
        <v>1</v>
      </c>
      <c r="BT825" s="14" t="n">
        <v>0</v>
      </c>
      <c r="BU825" s="14" t="n">
        <v>0</v>
      </c>
      <c r="BV825" s="14" t="n">
        <v>0</v>
      </c>
      <c r="BW825" s="14" t="n">
        <v>0</v>
      </c>
      <c r="BX825" s="14" t="n">
        <v>1</v>
      </c>
      <c r="BY825" s="14" t="n">
        <v>12.729</v>
      </c>
      <c r="BZ825" s="14" t="n">
        <v>0</v>
      </c>
      <c r="CA825" s="14" t="n">
        <v>12.729</v>
      </c>
      <c r="CB825" s="14" t="n">
        <v>0</v>
      </c>
      <c r="CC825" s="14" t="n">
        <v>102.477</v>
      </c>
      <c r="CD825" s="14" t="n">
        <v>7.95</v>
      </c>
      <c r="CE825" s="14" t="n">
        <v>0</v>
      </c>
      <c r="CF825" s="14" t="n">
        <v>102.477</v>
      </c>
      <c r="CG825" s="14" t="n">
        <v>0</v>
      </c>
      <c r="CH825" s="14" t="n">
        <v>1</v>
      </c>
      <c r="CI825" s="14" t="n">
        <v>0</v>
      </c>
      <c r="CJ825" s="14" t="n">
        <v>0</v>
      </c>
      <c r="CK825" s="14" t="n">
        <v>0</v>
      </c>
      <c r="CL825" s="14" t="n">
        <v>0</v>
      </c>
      <c r="CM825" s="14" t="n">
        <v>0</v>
      </c>
      <c r="CN825" s="14" t="n">
        <v>0</v>
      </c>
      <c r="CO825" s="14" t="n">
        <v>0</v>
      </c>
      <c r="CP825" s="14" t="n">
        <v>0</v>
      </c>
      <c r="CQ825" s="14" t="n">
        <v>1.294</v>
      </c>
      <c r="CR825" s="14" t="n">
        <v>0</v>
      </c>
      <c r="CS825" s="14" t="n">
        <v>5.158</v>
      </c>
      <c r="CT825" s="14" t="n">
        <v>7.554</v>
      </c>
      <c r="CU825" s="14" t="n">
        <v>16.097</v>
      </c>
    </row>
    <row r="826">
      <c r="A826" s="14" t="inlineStr">
        <is>
          <t>TUV2023</t>
        </is>
      </c>
      <c r="B826" s="14" t="inlineStr">
        <is>
          <t>TUV</t>
        </is>
      </c>
      <c r="C826" s="14" t="inlineStr">
        <is>
          <t>TUV</t>
        </is>
      </c>
      <c r="D826" s="14" t="inlineStr">
        <is>
          <t>Tuvalu</t>
        </is>
      </c>
      <c r="E826" s="14" t="n">
        <v>2023</v>
      </c>
      <c r="F826" s="14" t="n">
        <v>0</v>
      </c>
      <c r="G826" s="14" t="n">
        <v>5.77</v>
      </c>
      <c r="H826" s="14" t="n">
        <v>1.286</v>
      </c>
      <c r="I826" s="14" t="n">
        <v>0</v>
      </c>
      <c r="J826" s="14" t="n">
        <v>5.77</v>
      </c>
      <c r="K826" s="14" t="n">
        <v>0</v>
      </c>
      <c r="L826" s="14" t="n">
        <v>1</v>
      </c>
      <c r="M826" s="14" t="n">
        <v>7.886</v>
      </c>
      <c r="N826" s="14" t="n">
        <v>3.857</v>
      </c>
      <c r="O826" s="14" t="n">
        <v>0</v>
      </c>
      <c r="P826" s="14" t="n">
        <v>7.886</v>
      </c>
      <c r="Q826" s="14" t="n">
        <v>0</v>
      </c>
      <c r="R826" s="14" t="n">
        <v>1</v>
      </c>
      <c r="S826" s="14" t="n">
        <v>12.198</v>
      </c>
      <c r="T826" s="14" t="n">
        <v>7.714</v>
      </c>
      <c r="U826" s="14" t="n">
        <v>0</v>
      </c>
      <c r="V826" s="14" t="n">
        <v>12.198</v>
      </c>
      <c r="W826" s="14" t="n">
        <v>0</v>
      </c>
      <c r="X826" s="14" t="n">
        <v>1</v>
      </c>
      <c r="Y826" s="14" t="n">
        <v>13.814</v>
      </c>
      <c r="Z826" s="14" t="n">
        <v>1.705</v>
      </c>
      <c r="AA826" s="14" t="n">
        <v>0</v>
      </c>
      <c r="AB826" s="14" t="n">
        <v>13.814</v>
      </c>
      <c r="AC826" s="14" t="n">
        <v>0</v>
      </c>
      <c r="AD826" s="14" t="n">
        <v>1</v>
      </c>
      <c r="AE826" s="14" t="n">
        <v>15.1</v>
      </c>
      <c r="AF826" s="14" t="n">
        <v>3.292</v>
      </c>
      <c r="AG826" s="14" t="n">
        <v>0</v>
      </c>
      <c r="AH826" s="14" t="n">
        <v>15.1</v>
      </c>
      <c r="AI826" s="14" t="n">
        <v>0</v>
      </c>
      <c r="AJ826" s="14" t="n">
        <v>1</v>
      </c>
      <c r="AK826" s="14" t="n">
        <v>22.814</v>
      </c>
      <c r="AL826" s="14" t="n">
        <v>11.838</v>
      </c>
      <c r="AM826" s="14" t="n">
        <v>0</v>
      </c>
      <c r="AN826" s="14" t="n">
        <v>22.814</v>
      </c>
      <c r="AO826" s="14" t="n">
        <v>0</v>
      </c>
      <c r="AP826" s="14" t="n">
        <v>1</v>
      </c>
      <c r="AQ826" s="14" t="n">
        <v>0.749</v>
      </c>
      <c r="AR826" s="14" t="n">
        <v>0.129</v>
      </c>
      <c r="AS826" s="14" t="n">
        <v>0</v>
      </c>
      <c r="AT826" s="14" t="n">
        <v>0.749</v>
      </c>
      <c r="AU826" s="14" t="n">
        <v>0</v>
      </c>
      <c r="AV826" s="14" t="n">
        <v>1</v>
      </c>
      <c r="AW826" s="14" t="n">
        <v>0.783</v>
      </c>
      <c r="AX826" s="14" t="n">
        <v>0.129</v>
      </c>
      <c r="AY826" s="14" t="n">
        <v>0</v>
      </c>
      <c r="AZ826" s="14" t="n">
        <v>0.783</v>
      </c>
      <c r="BA826" s="14" t="n">
        <v>0</v>
      </c>
      <c r="BB826" s="14" t="n">
        <v>1</v>
      </c>
      <c r="BC826" s="14" t="n">
        <v>0.527</v>
      </c>
      <c r="BD826" s="14" t="n">
        <v>0.129</v>
      </c>
      <c r="BE826" s="14" t="n">
        <v>0</v>
      </c>
      <c r="BF826" s="14" t="n">
        <v>0.527</v>
      </c>
      <c r="BG826" s="14" t="n">
        <v>0</v>
      </c>
      <c r="BH826" s="14" t="n">
        <v>1</v>
      </c>
      <c r="BI826" s="14" t="n">
        <v>0.64</v>
      </c>
      <c r="BJ826" s="14" t="n">
        <v>0.129</v>
      </c>
      <c r="BK826" s="14" t="n">
        <v>0</v>
      </c>
      <c r="BL826" s="14" t="n">
        <v>0.64</v>
      </c>
      <c r="BM826" s="14" t="n">
        <v>0</v>
      </c>
      <c r="BN826" s="14" t="n">
        <v>1</v>
      </c>
      <c r="BO826" s="14" t="n">
        <v>0</v>
      </c>
      <c r="BP826" s="14" t="n">
        <v>0</v>
      </c>
      <c r="BQ826" s="14" t="n">
        <v>0</v>
      </c>
      <c r="BR826" s="14" t="n">
        <v>0</v>
      </c>
      <c r="BS826" s="14" t="n">
        <v>1</v>
      </c>
      <c r="BT826" s="14" t="n">
        <v>0</v>
      </c>
      <c r="BU826" s="14" t="n">
        <v>0</v>
      </c>
      <c r="BV826" s="14" t="n">
        <v>0</v>
      </c>
      <c r="BW826" s="14" t="n">
        <v>0</v>
      </c>
      <c r="BX826" s="14" t="n">
        <v>1</v>
      </c>
      <c r="BY826" s="14" t="n">
        <v>13.254</v>
      </c>
      <c r="BZ826" s="14" t="n">
        <v>0</v>
      </c>
      <c r="CA826" s="14" t="n">
        <v>13.254</v>
      </c>
      <c r="CB826" s="14" t="n">
        <v>0</v>
      </c>
      <c r="CC826" s="14" t="n">
        <v>87.07899999999999</v>
      </c>
      <c r="CD826" s="14" t="n">
        <v>7.95</v>
      </c>
      <c r="CE826" s="14" t="n">
        <v>0</v>
      </c>
      <c r="CF826" s="14" t="n">
        <v>87.07899999999999</v>
      </c>
      <c r="CG826" s="14" t="n">
        <v>0</v>
      </c>
      <c r="CH826" s="14" t="n">
        <v>1</v>
      </c>
      <c r="CI826" s="14" t="n">
        <v>0</v>
      </c>
      <c r="CJ826" s="14" t="n">
        <v>0</v>
      </c>
      <c r="CK826" s="14" t="n">
        <v>0</v>
      </c>
      <c r="CL826" s="14" t="n">
        <v>0</v>
      </c>
      <c r="CM826" s="14" t="n">
        <v>0</v>
      </c>
      <c r="CN826" s="14" t="n">
        <v>0</v>
      </c>
      <c r="CO826" s="14" t="n">
        <v>0</v>
      </c>
      <c r="CP826" s="14" t="n">
        <v>0</v>
      </c>
      <c r="CQ826" s="14" t="n">
        <v>1.348</v>
      </c>
      <c r="CR826" s="14" t="n">
        <v>0</v>
      </c>
      <c r="CS826" s="14" t="n">
        <v>5.37</v>
      </c>
      <c r="CT826" s="14" t="n">
        <v>4.484</v>
      </c>
      <c r="CU826" s="14" t="n">
        <v>12.529</v>
      </c>
    </row>
    <row r="827">
      <c r="A827" s="14" t="inlineStr">
        <is>
          <t>TUV2024</t>
        </is>
      </c>
      <c r="B827" s="14" t="inlineStr">
        <is>
          <t>TUV</t>
        </is>
      </c>
      <c r="C827" s="14" t="inlineStr">
        <is>
          <t>TUV</t>
        </is>
      </c>
      <c r="D827" s="14" t="inlineStr">
        <is>
          <t>Tuvalu</t>
        </is>
      </c>
      <c r="E827" s="14" t="n">
        <v>2024</v>
      </c>
      <c r="F827" s="14" t="n">
        <v>0</v>
      </c>
      <c r="G827" s="14" t="n">
        <v>4.833</v>
      </c>
      <c r="H827" s="14" t="n">
        <v>1.324</v>
      </c>
      <c r="I827" s="14" t="n">
        <v>0</v>
      </c>
      <c r="J827" s="14" t="n">
        <v>4.833</v>
      </c>
      <c r="K827" s="14" t="n">
        <v>0</v>
      </c>
      <c r="L827" s="14" t="n">
        <v>1</v>
      </c>
      <c r="M827" s="14" t="n">
        <v>7.124</v>
      </c>
      <c r="N827" s="14" t="n">
        <v>3.971</v>
      </c>
      <c r="O827" s="14" t="n">
        <v>0</v>
      </c>
      <c r="P827" s="14" t="n">
        <v>7.124</v>
      </c>
      <c r="Q827" s="14" t="n">
        <v>0</v>
      </c>
      <c r="R827" s="14" t="n">
        <v>1</v>
      </c>
      <c r="S827" s="14" t="n">
        <v>11.451</v>
      </c>
      <c r="T827" s="14" t="n">
        <v>7.942</v>
      </c>
      <c r="U827" s="14" t="n">
        <v>0</v>
      </c>
      <c r="V827" s="14" t="n">
        <v>11.451</v>
      </c>
      <c r="W827" s="14" t="n">
        <v>0</v>
      </c>
      <c r="X827" s="14" t="n">
        <v>1</v>
      </c>
      <c r="Y827" s="14" t="n">
        <v>12.219</v>
      </c>
      <c r="Z827" s="14" t="n">
        <v>1.508</v>
      </c>
      <c r="AA827" s="14" t="n">
        <v>0</v>
      </c>
      <c r="AB827" s="14" t="n">
        <v>12.219</v>
      </c>
      <c r="AC827" s="14" t="n">
        <v>0</v>
      </c>
      <c r="AD827" s="14" t="n">
        <v>1</v>
      </c>
      <c r="AE827" s="14" t="n">
        <v>13.543</v>
      </c>
      <c r="AF827" s="14" t="n">
        <v>2.952</v>
      </c>
      <c r="AG827" s="14" t="n">
        <v>0</v>
      </c>
      <c r="AH827" s="14" t="n">
        <v>13.543</v>
      </c>
      <c r="AI827" s="14" t="n">
        <v>0</v>
      </c>
      <c r="AJ827" s="14" t="n">
        <v>1</v>
      </c>
      <c r="AK827" s="14" t="n">
        <v>21.484</v>
      </c>
      <c r="AL827" s="14" t="n">
        <v>11.148</v>
      </c>
      <c r="AM827" s="14" t="n">
        <v>0</v>
      </c>
      <c r="AN827" s="14" t="n">
        <v>21.484</v>
      </c>
      <c r="AO827" s="14" t="n">
        <v>0</v>
      </c>
      <c r="AP827" s="14" t="n">
        <v>1</v>
      </c>
      <c r="AQ827" s="14" t="n">
        <v>0.72</v>
      </c>
      <c r="AR827" s="14" t="n">
        <v>0.132</v>
      </c>
      <c r="AS827" s="14" t="n">
        <v>0</v>
      </c>
      <c r="AT827" s="14" t="n">
        <v>0.72</v>
      </c>
      <c r="AU827" s="14" t="n">
        <v>0</v>
      </c>
      <c r="AV827" s="14" t="n">
        <v>1</v>
      </c>
      <c r="AW827" s="14" t="n">
        <v>0.734</v>
      </c>
      <c r="AX827" s="14" t="n">
        <v>0.132</v>
      </c>
      <c r="AY827" s="14" t="n">
        <v>0</v>
      </c>
      <c r="AZ827" s="14" t="n">
        <v>0.734</v>
      </c>
      <c r="BA827" s="14" t="n">
        <v>0</v>
      </c>
      <c r="BB827" s="14" t="n">
        <v>1</v>
      </c>
      <c r="BC827" s="14" t="n">
        <v>0.51</v>
      </c>
      <c r="BD827" s="14" t="n">
        <v>0.132</v>
      </c>
      <c r="BE827" s="14" t="n">
        <v>0</v>
      </c>
      <c r="BF827" s="14" t="n">
        <v>0.51</v>
      </c>
      <c r="BG827" s="14" t="n">
        <v>0</v>
      </c>
      <c r="BH827" s="14" t="n">
        <v>1</v>
      </c>
      <c r="BI827" s="14" t="n">
        <v>0.652</v>
      </c>
      <c r="BJ827" s="14" t="n">
        <v>0.132</v>
      </c>
      <c r="BK827" s="14" t="n">
        <v>0</v>
      </c>
      <c r="BL827" s="14" t="n">
        <v>0.652</v>
      </c>
      <c r="BM827" s="14" t="n">
        <v>0</v>
      </c>
      <c r="BN827" s="14" t="n">
        <v>1</v>
      </c>
      <c r="BO827" s="14" t="n">
        <v>0</v>
      </c>
      <c r="BP827" s="14" t="n">
        <v>0</v>
      </c>
      <c r="BQ827" s="14" t="n">
        <v>0</v>
      </c>
      <c r="BR827" s="14" t="n">
        <v>0</v>
      </c>
      <c r="BS827" s="14" t="n">
        <v>1</v>
      </c>
      <c r="BT827" s="14" t="n">
        <v>0</v>
      </c>
      <c r="BU827" s="14" t="n">
        <v>0</v>
      </c>
      <c r="BV827" s="14" t="n">
        <v>0</v>
      </c>
      <c r="BW827" s="14" t="n">
        <v>0</v>
      </c>
      <c r="BX827" s="14" t="n">
        <v>1</v>
      </c>
      <c r="BY827" s="14" t="n">
        <v>13.646</v>
      </c>
      <c r="BZ827" s="14" t="n">
        <v>0</v>
      </c>
      <c r="CA827" s="14" t="n">
        <v>13.646</v>
      </c>
      <c r="CB827" s="14" t="n">
        <v>0</v>
      </c>
      <c r="CC827" s="14" t="n">
        <v>86.38500000000001</v>
      </c>
      <c r="CD827" s="14" t="n">
        <v>7.95</v>
      </c>
      <c r="CE827" s="14" t="n">
        <v>0</v>
      </c>
      <c r="CF827" s="14" t="n">
        <v>86.38500000000001</v>
      </c>
      <c r="CG827" s="14" t="n">
        <v>0</v>
      </c>
      <c r="CH827" s="14" t="n">
        <v>1</v>
      </c>
      <c r="CI827" s="14" t="n">
        <v>0</v>
      </c>
      <c r="CJ827" s="14" t="n">
        <v>0</v>
      </c>
      <c r="CK827" s="14" t="n">
        <v>0</v>
      </c>
      <c r="CL827" s="14" t="n">
        <v>0</v>
      </c>
      <c r="CM827" s="14" t="n">
        <v>0</v>
      </c>
      <c r="CN827" s="14" t="n">
        <v>0</v>
      </c>
      <c r="CO827" s="14" t="n">
        <v>0</v>
      </c>
      <c r="CP827" s="14" t="n">
        <v>0</v>
      </c>
      <c r="CQ827" s="14" t="n">
        <v>1.387</v>
      </c>
      <c r="CR827" s="14" t="n">
        <v>0</v>
      </c>
      <c r="CS827" s="14" t="n">
        <v>5.529</v>
      </c>
      <c r="CT827" s="14" t="n">
        <v>3.509</v>
      </c>
      <c r="CU827" s="14" t="n">
        <v>10.896</v>
      </c>
    </row>
    <row r="828">
      <c r="A828" s="14" t="inlineStr">
        <is>
          <t>UGA2021</t>
        </is>
      </c>
      <c r="B828" s="14" t="inlineStr">
        <is>
          <t>UGA</t>
        </is>
      </c>
      <c r="C828" s="14" t="inlineStr">
        <is>
          <t>UGA</t>
        </is>
      </c>
      <c r="D828" s="14" t="inlineStr">
        <is>
          <t>Uganda</t>
        </is>
      </c>
      <c r="E828" s="14" t="n">
        <v>2021</v>
      </c>
      <c r="F828" s="14" t="n">
        <v>0.18</v>
      </c>
      <c r="G828" s="14" t="n">
        <v>5.897</v>
      </c>
      <c r="H828" s="14" t="n">
        <v>1.143</v>
      </c>
      <c r="I828" s="14" t="n">
        <v>0</v>
      </c>
      <c r="J828" s="14" t="n">
        <v>5.897</v>
      </c>
      <c r="K828" s="14" t="n">
        <v>0</v>
      </c>
      <c r="L828" s="14" t="n">
        <v>1</v>
      </c>
      <c r="M828" s="14" t="n">
        <v>7.964</v>
      </c>
      <c r="N828" s="14" t="n">
        <v>3.43</v>
      </c>
      <c r="O828" s="14" t="n">
        <v>0</v>
      </c>
      <c r="P828" s="14" t="n">
        <v>7.964</v>
      </c>
      <c r="Q828" s="14" t="n">
        <v>0</v>
      </c>
      <c r="R828" s="14" t="n">
        <v>1</v>
      </c>
      <c r="S828" s="14" t="n">
        <v>11.613</v>
      </c>
      <c r="T828" s="14" t="n">
        <v>6.86</v>
      </c>
      <c r="U828" s="14" t="n">
        <v>0</v>
      </c>
      <c r="V828" s="14" t="n">
        <v>13.704</v>
      </c>
      <c r="W828" s="14" t="n">
        <v>0.18</v>
      </c>
      <c r="X828" s="14" t="n">
        <v>1</v>
      </c>
      <c r="Y828" s="14" t="n">
        <v>16.222</v>
      </c>
      <c r="Z828" s="14" t="n">
        <v>2.193</v>
      </c>
      <c r="AA828" s="14" t="n">
        <v>0</v>
      </c>
      <c r="AB828" s="14" t="n">
        <v>16.222</v>
      </c>
      <c r="AC828" s="14" t="n">
        <v>0</v>
      </c>
      <c r="AD828" s="14" t="n">
        <v>1</v>
      </c>
      <c r="AE828" s="14" t="n">
        <v>17.366</v>
      </c>
      <c r="AF828" s="14" t="n">
        <v>4.061</v>
      </c>
      <c r="AG828" s="14" t="n">
        <v>0</v>
      </c>
      <c r="AH828" s="14" t="n">
        <v>17.366</v>
      </c>
      <c r="AI828" s="14" t="n">
        <v>0</v>
      </c>
      <c r="AJ828" s="14" t="n">
        <v>1</v>
      </c>
      <c r="AK828" s="14" t="n">
        <v>24.226</v>
      </c>
      <c r="AL828" s="14" t="n">
        <v>12.902</v>
      </c>
      <c r="AM828" s="14" t="n">
        <v>0</v>
      </c>
      <c r="AN828" s="14" t="n">
        <v>28.586</v>
      </c>
      <c r="AO828" s="14" t="n">
        <v>0.18</v>
      </c>
      <c r="AP828" s="14" t="n">
        <v>1</v>
      </c>
      <c r="AQ828" s="14" t="n">
        <v>0.619</v>
      </c>
      <c r="AR828" s="14" t="n">
        <v>0.114</v>
      </c>
      <c r="AS828" s="14" t="n">
        <v>0.332</v>
      </c>
      <c r="AT828" s="14" t="n">
        <v>1.123</v>
      </c>
      <c r="AU828" s="14" t="n">
        <v>0.18</v>
      </c>
      <c r="AV828" s="14" t="n">
        <v>1</v>
      </c>
      <c r="AW828" s="14" t="n">
        <v>0.599</v>
      </c>
      <c r="AX828" s="14" t="n">
        <v>0.114</v>
      </c>
      <c r="AY828" s="14" t="n">
        <v>0.273</v>
      </c>
      <c r="AZ828" s="14" t="n">
        <v>1.029</v>
      </c>
      <c r="BA828" s="14" t="n">
        <v>0.18</v>
      </c>
      <c r="BB828" s="14" t="n">
        <v>1</v>
      </c>
      <c r="BC828" s="14" t="n">
        <v>0.439</v>
      </c>
      <c r="BD828" s="14" t="n">
        <v>0.114</v>
      </c>
      <c r="BE828" s="14" t="n">
        <v>0</v>
      </c>
      <c r="BF828" s="14" t="n">
        <v>0.518</v>
      </c>
      <c r="BG828" s="14" t="n">
        <v>0.18</v>
      </c>
      <c r="BH828" s="14" t="n">
        <v>1</v>
      </c>
      <c r="BI828" s="14" t="n">
        <v>0.505</v>
      </c>
      <c r="BJ828" s="14" t="n">
        <v>0.114</v>
      </c>
      <c r="BK828" s="14" t="n">
        <v>0.275</v>
      </c>
      <c r="BL828" s="14" t="n">
        <v>0.921</v>
      </c>
      <c r="BM828" s="14" t="n">
        <v>0.18</v>
      </c>
      <c r="BN828" s="14" t="n">
        <v>1</v>
      </c>
      <c r="BO828" s="14" t="n">
        <v>0</v>
      </c>
      <c r="BP828" s="14" t="n">
        <v>0</v>
      </c>
      <c r="BQ828" s="14" t="n">
        <v>0.097</v>
      </c>
      <c r="BR828" s="14" t="n">
        <v>0</v>
      </c>
      <c r="BS828" s="14" t="n">
        <v>0.833</v>
      </c>
      <c r="BT828" s="14" t="n">
        <v>0</v>
      </c>
      <c r="BU828" s="14" t="n">
        <v>0</v>
      </c>
      <c r="BV828" s="14" t="n">
        <v>0.208</v>
      </c>
      <c r="BW828" s="14" t="n">
        <v>0.18</v>
      </c>
      <c r="BX828" s="14" t="n">
        <v>1</v>
      </c>
      <c r="BY828" s="14" t="n">
        <v>11.787</v>
      </c>
      <c r="BZ828" s="14" t="n">
        <v>0</v>
      </c>
      <c r="CA828" s="14" t="n">
        <v>11.787</v>
      </c>
      <c r="CB828" s="14" t="n">
        <v>0</v>
      </c>
      <c r="CC828" s="14" t="n">
        <v>78.125</v>
      </c>
      <c r="CD828" s="14" t="n">
        <v>7.95</v>
      </c>
      <c r="CE828" s="14" t="n">
        <v>38.776</v>
      </c>
      <c r="CF828" s="14" t="n">
        <v>137.943</v>
      </c>
      <c r="CG828" s="14" t="n">
        <v>0.18</v>
      </c>
      <c r="CH828" s="14" t="n">
        <v>1</v>
      </c>
      <c r="CI828" s="14" t="n">
        <v>0</v>
      </c>
      <c r="CJ828" s="14" t="n">
        <v>0</v>
      </c>
      <c r="CK828" s="14" t="n">
        <v>0</v>
      </c>
      <c r="CL828" s="14" t="n">
        <v>0</v>
      </c>
      <c r="CM828" s="14" t="n">
        <v>0</v>
      </c>
      <c r="CN828" s="14" t="n">
        <v>0</v>
      </c>
      <c r="CO828" s="14" t="n">
        <v>0</v>
      </c>
      <c r="CP828" s="14" t="n">
        <v>0</v>
      </c>
      <c r="CQ828" s="14" t="n">
        <v>1.198</v>
      </c>
      <c r="CR828" s="14" t="n">
        <v>0</v>
      </c>
      <c r="CS828" s="14" t="n">
        <v>4.776</v>
      </c>
      <c r="CT828" s="14" t="n">
        <v>4.753</v>
      </c>
      <c r="CU828" s="14" t="n">
        <v>15.162</v>
      </c>
    </row>
    <row r="829">
      <c r="A829" s="14" t="inlineStr">
        <is>
          <t>UGA2022</t>
        </is>
      </c>
      <c r="B829" s="14" t="inlineStr">
        <is>
          <t>UGA</t>
        </is>
      </c>
      <c r="C829" s="14" t="inlineStr">
        <is>
          <t>UGA</t>
        </is>
      </c>
      <c r="D829" s="14" t="inlineStr">
        <is>
          <t>Uganda</t>
        </is>
      </c>
      <c r="E829" s="14" t="n">
        <v>2022</v>
      </c>
      <c r="F829" s="14" t="n">
        <v>0.18</v>
      </c>
      <c r="G829" s="14" t="n">
        <v>11.72</v>
      </c>
      <c r="H829" s="14" t="n">
        <v>1.235</v>
      </c>
      <c r="I829" s="14" t="n">
        <v>0</v>
      </c>
      <c r="J829" s="14" t="n">
        <v>11.72</v>
      </c>
      <c r="K829" s="14" t="n">
        <v>0</v>
      </c>
      <c r="L829" s="14" t="n">
        <v>1</v>
      </c>
      <c r="M829" s="14" t="n">
        <v>9.782999999999999</v>
      </c>
      <c r="N829" s="14" t="n">
        <v>3.704</v>
      </c>
      <c r="O829" s="14" t="n">
        <v>0</v>
      </c>
      <c r="P829" s="14" t="n">
        <v>9.782999999999999</v>
      </c>
      <c r="Q829" s="14" t="n">
        <v>0</v>
      </c>
      <c r="R829" s="14" t="n">
        <v>1</v>
      </c>
      <c r="S829" s="14" t="n">
        <v>17.893</v>
      </c>
      <c r="T829" s="14" t="n">
        <v>7.408</v>
      </c>
      <c r="U829" s="14" t="n">
        <v>0.238</v>
      </c>
      <c r="V829" s="14" t="n">
        <v>21.114</v>
      </c>
      <c r="W829" s="14" t="n">
        <v>0.18</v>
      </c>
      <c r="X829" s="14" t="n">
        <v>1</v>
      </c>
      <c r="Y829" s="14" t="n">
        <v>32.521</v>
      </c>
      <c r="Z829" s="14" t="n">
        <v>4.395</v>
      </c>
      <c r="AA829" s="14" t="n">
        <v>0</v>
      </c>
      <c r="AB829" s="14" t="n">
        <v>32.521</v>
      </c>
      <c r="AC829" s="14" t="n">
        <v>0</v>
      </c>
      <c r="AD829" s="14" t="n">
        <v>1</v>
      </c>
      <c r="AE829" s="14" t="n">
        <v>33.755</v>
      </c>
      <c r="AF829" s="14" t="n">
        <v>7.893</v>
      </c>
      <c r="AG829" s="14" t="n">
        <v>0</v>
      </c>
      <c r="AH829" s="14" t="n">
        <v>33.755</v>
      </c>
      <c r="AI829" s="14" t="n">
        <v>0</v>
      </c>
      <c r="AJ829" s="14" t="n">
        <v>1</v>
      </c>
      <c r="AK829" s="14" t="n">
        <v>41.163</v>
      </c>
      <c r="AL829" s="14" t="n">
        <v>21.923</v>
      </c>
      <c r="AM829" s="14" t="n">
        <v>0.548</v>
      </c>
      <c r="AN829" s="14" t="n">
        <v>48.573</v>
      </c>
      <c r="AO829" s="14" t="n">
        <v>0.18</v>
      </c>
      <c r="AP829" s="14" t="n">
        <v>1</v>
      </c>
      <c r="AQ829" s="14" t="n">
        <v>0.861</v>
      </c>
      <c r="AR829" s="14" t="n">
        <v>0.123</v>
      </c>
      <c r="AS829" s="14" t="n">
        <v>0.386</v>
      </c>
      <c r="AT829" s="14" t="n">
        <v>1.472</v>
      </c>
      <c r="AU829" s="14" t="n">
        <v>0.18</v>
      </c>
      <c r="AV829" s="14" t="n">
        <v>1</v>
      </c>
      <c r="AW829" s="14" t="n">
        <v>0.986</v>
      </c>
      <c r="AX829" s="14" t="n">
        <v>0.123</v>
      </c>
      <c r="AY829" s="14" t="n">
        <v>0.183</v>
      </c>
      <c r="AZ829" s="14" t="n">
        <v>1.38</v>
      </c>
      <c r="BA829" s="14" t="n">
        <v>0.18</v>
      </c>
      <c r="BB829" s="14" t="n">
        <v>1</v>
      </c>
      <c r="BC829" s="14" t="n">
        <v>0.598</v>
      </c>
      <c r="BD829" s="14" t="n">
        <v>0.123</v>
      </c>
      <c r="BE829" s="14" t="n">
        <v>0.008</v>
      </c>
      <c r="BF829" s="14" t="n">
        <v>0.705</v>
      </c>
      <c r="BG829" s="14" t="n">
        <v>0.18</v>
      </c>
      <c r="BH829" s="14" t="n">
        <v>1</v>
      </c>
      <c r="BI829" s="14" t="n">
        <v>0.612</v>
      </c>
      <c r="BJ829" s="14" t="n">
        <v>0.123</v>
      </c>
      <c r="BK829" s="14" t="n">
        <v>0.216</v>
      </c>
      <c r="BL829" s="14" t="n">
        <v>0.977</v>
      </c>
      <c r="BM829" s="14" t="n">
        <v>0.18</v>
      </c>
      <c r="BN829" s="14" t="n">
        <v>1</v>
      </c>
      <c r="BO829" s="14" t="n">
        <v>0</v>
      </c>
      <c r="BP829" s="14" t="n">
        <v>0</v>
      </c>
      <c r="BQ829" s="14" t="n">
        <v>0.102</v>
      </c>
      <c r="BR829" s="14" t="n">
        <v>0</v>
      </c>
      <c r="BS829" s="14" t="n">
        <v>0.833</v>
      </c>
      <c r="BT829" s="14" t="n">
        <v>0</v>
      </c>
      <c r="BU829" s="14" t="n">
        <v>0</v>
      </c>
      <c r="BV829" s="14" t="n">
        <v>0.222</v>
      </c>
      <c r="BW829" s="14" t="n">
        <v>0.18</v>
      </c>
      <c r="BX829" s="14" t="n">
        <v>1</v>
      </c>
      <c r="BY829" s="14" t="n">
        <v>12.729</v>
      </c>
      <c r="BZ829" s="14" t="n">
        <v>0</v>
      </c>
      <c r="CA829" s="14" t="n">
        <v>12.729</v>
      </c>
      <c r="CB829" s="14" t="n">
        <v>0</v>
      </c>
      <c r="CC829" s="14" t="n">
        <v>97.90000000000001</v>
      </c>
      <c r="CD829" s="14" t="n">
        <v>7.95</v>
      </c>
      <c r="CE829" s="14" t="n">
        <v>53.103</v>
      </c>
      <c r="CF829" s="14" t="n">
        <v>178.184</v>
      </c>
      <c r="CG829" s="14" t="n">
        <v>0.18</v>
      </c>
      <c r="CH829" s="14" t="n">
        <v>1</v>
      </c>
      <c r="CI829" s="14" t="n">
        <v>0</v>
      </c>
      <c r="CJ829" s="14" t="n">
        <v>0</v>
      </c>
      <c r="CK829" s="14" t="n">
        <v>0</v>
      </c>
      <c r="CL829" s="14" t="n">
        <v>0</v>
      </c>
      <c r="CM829" s="14" t="n">
        <v>0</v>
      </c>
      <c r="CN829" s="14" t="n">
        <v>0</v>
      </c>
      <c r="CO829" s="14" t="n">
        <v>0</v>
      </c>
      <c r="CP829" s="14" t="n">
        <v>0</v>
      </c>
      <c r="CQ829" s="14" t="n">
        <v>1.294</v>
      </c>
      <c r="CR829" s="14" t="n">
        <v>0</v>
      </c>
      <c r="CS829" s="14" t="n">
        <v>5.158</v>
      </c>
      <c r="CT829" s="14" t="n">
        <v>10.485</v>
      </c>
      <c r="CU829" s="14" t="n">
        <v>31.326</v>
      </c>
    </row>
    <row r="830">
      <c r="A830" s="14" t="inlineStr">
        <is>
          <t>UGA2023</t>
        </is>
      </c>
      <c r="B830" s="14" t="inlineStr">
        <is>
          <t>UGA</t>
        </is>
      </c>
      <c r="C830" s="14" t="inlineStr">
        <is>
          <t>UGA</t>
        </is>
      </c>
      <c r="D830" s="14" t="inlineStr">
        <is>
          <t>Uganda</t>
        </is>
      </c>
      <c r="E830" s="14" t="n">
        <v>2023</v>
      </c>
      <c r="F830" s="14" t="n">
        <v>0.18</v>
      </c>
      <c r="G830" s="14" t="n">
        <v>6.147</v>
      </c>
      <c r="H830" s="14" t="n">
        <v>1.286</v>
      </c>
      <c r="I830" s="14" t="n">
        <v>0</v>
      </c>
      <c r="J830" s="14" t="n">
        <v>6.147</v>
      </c>
      <c r="K830" s="14" t="n">
        <v>0</v>
      </c>
      <c r="L830" s="14" t="n">
        <v>1</v>
      </c>
      <c r="M830" s="14" t="n">
        <v>7.886</v>
      </c>
      <c r="N830" s="14" t="n">
        <v>3.857</v>
      </c>
      <c r="O830" s="14" t="n">
        <v>0</v>
      </c>
      <c r="P830" s="14" t="n">
        <v>7.886</v>
      </c>
      <c r="Q830" s="14" t="n">
        <v>0</v>
      </c>
      <c r="R830" s="14" t="n">
        <v>1</v>
      </c>
      <c r="S830" s="14" t="n">
        <v>12.575</v>
      </c>
      <c r="T830" s="14" t="n">
        <v>7.714</v>
      </c>
      <c r="U830" s="14" t="n">
        <v>0.251</v>
      </c>
      <c r="V830" s="14" t="n">
        <v>14.839</v>
      </c>
      <c r="W830" s="14" t="n">
        <v>0.18</v>
      </c>
      <c r="X830" s="14" t="n">
        <v>1</v>
      </c>
      <c r="Y830" s="14" t="n">
        <v>12.019</v>
      </c>
      <c r="Z830" s="14" t="n">
        <v>1.624</v>
      </c>
      <c r="AA830" s="14" t="n">
        <v>0</v>
      </c>
      <c r="AB830" s="14" t="n">
        <v>12.019</v>
      </c>
      <c r="AC830" s="14" t="n">
        <v>0</v>
      </c>
      <c r="AD830" s="14" t="n">
        <v>1</v>
      </c>
      <c r="AE830" s="14" t="n">
        <v>13.305</v>
      </c>
      <c r="AF830" s="14" t="n">
        <v>3.111</v>
      </c>
      <c r="AG830" s="14" t="n">
        <v>0</v>
      </c>
      <c r="AH830" s="14" t="n">
        <v>13.305</v>
      </c>
      <c r="AI830" s="14" t="n">
        <v>0</v>
      </c>
      <c r="AJ830" s="14" t="n">
        <v>1</v>
      </c>
      <c r="AK830" s="14" t="n">
        <v>21.019</v>
      </c>
      <c r="AL830" s="14" t="n">
        <v>11.194</v>
      </c>
      <c r="AM830" s="14" t="n">
        <v>0.419</v>
      </c>
      <c r="AN830" s="14" t="n">
        <v>24.802</v>
      </c>
      <c r="AO830" s="14" t="n">
        <v>0.18</v>
      </c>
      <c r="AP830" s="14" t="n">
        <v>1</v>
      </c>
      <c r="AQ830" s="14" t="n">
        <v>0.76</v>
      </c>
      <c r="AR830" s="14" t="n">
        <v>0.129</v>
      </c>
      <c r="AS830" s="14" t="n">
        <v>0.458</v>
      </c>
      <c r="AT830" s="14" t="n">
        <v>1.438</v>
      </c>
      <c r="AU830" s="14" t="n">
        <v>0.18</v>
      </c>
      <c r="AV830" s="14" t="n">
        <v>1</v>
      </c>
      <c r="AW830" s="14" t="n">
        <v>0.8110000000000001</v>
      </c>
      <c r="AX830" s="14" t="n">
        <v>0.129</v>
      </c>
      <c r="AY830" s="14" t="n">
        <v>0.292</v>
      </c>
      <c r="AZ830" s="14" t="n">
        <v>1.302</v>
      </c>
      <c r="BA830" s="14" t="n">
        <v>0.18</v>
      </c>
      <c r="BB830" s="14" t="n">
        <v>1</v>
      </c>
      <c r="BC830" s="14" t="n">
        <v>0.535</v>
      </c>
      <c r="BD830" s="14" t="n">
        <v>0.129</v>
      </c>
      <c r="BE830" s="14" t="n">
        <v>0.011</v>
      </c>
      <c r="BF830" s="14" t="n">
        <v>0.631</v>
      </c>
      <c r="BG830" s="14" t="n">
        <v>0.18</v>
      </c>
      <c r="BH830" s="14" t="n">
        <v>1</v>
      </c>
      <c r="BI830" s="14" t="n">
        <v>0.579</v>
      </c>
      <c r="BJ830" s="14" t="n">
        <v>0.129</v>
      </c>
      <c r="BK830" s="14" t="n">
        <v>0.259</v>
      </c>
      <c r="BL830" s="14" t="n">
        <v>0.97</v>
      </c>
      <c r="BM830" s="14" t="n">
        <v>0.18</v>
      </c>
      <c r="BN830" s="14" t="n">
        <v>1</v>
      </c>
      <c r="BO830" s="14" t="n">
        <v>0</v>
      </c>
      <c r="BP830" s="14" t="n">
        <v>0</v>
      </c>
      <c r="BQ830" s="14" t="n">
        <v>0.106</v>
      </c>
      <c r="BR830" s="14" t="n">
        <v>0</v>
      </c>
      <c r="BS830" s="14" t="n">
        <v>0.833</v>
      </c>
      <c r="BT830" s="14" t="n">
        <v>0</v>
      </c>
      <c r="BU830" s="14" t="n">
        <v>0</v>
      </c>
      <c r="BV830" s="14" t="n">
        <v>0.217</v>
      </c>
      <c r="BW830" s="14" t="n">
        <v>0.18</v>
      </c>
      <c r="BX830" s="14" t="n">
        <v>1</v>
      </c>
      <c r="BY830" s="14" t="n">
        <v>13.254</v>
      </c>
      <c r="BZ830" s="14" t="n">
        <v>0</v>
      </c>
      <c r="CA830" s="14" t="n">
        <v>13.254</v>
      </c>
      <c r="CB830" s="14" t="n">
        <v>0</v>
      </c>
      <c r="CC830" s="14" t="n">
        <v>83.248</v>
      </c>
      <c r="CD830" s="14" t="n">
        <v>7.95</v>
      </c>
      <c r="CE830" s="14" t="n">
        <v>65.199</v>
      </c>
      <c r="CF830" s="14" t="n">
        <v>171.745</v>
      </c>
      <c r="CG830" s="14" t="n">
        <v>0.18</v>
      </c>
      <c r="CH830" s="14" t="n">
        <v>1</v>
      </c>
      <c r="CI830" s="14" t="n">
        <v>0</v>
      </c>
      <c r="CJ830" s="14" t="n">
        <v>0</v>
      </c>
      <c r="CK830" s="14" t="n">
        <v>0</v>
      </c>
      <c r="CL830" s="14" t="n">
        <v>0</v>
      </c>
      <c r="CM830" s="14" t="n">
        <v>0</v>
      </c>
      <c r="CN830" s="14" t="n">
        <v>0</v>
      </c>
      <c r="CO830" s="14" t="n">
        <v>0</v>
      </c>
      <c r="CP830" s="14" t="n">
        <v>0</v>
      </c>
      <c r="CQ830" s="14" t="n">
        <v>1.348</v>
      </c>
      <c r="CR830" s="14" t="n">
        <v>0</v>
      </c>
      <c r="CS830" s="14" t="n">
        <v>5.37</v>
      </c>
      <c r="CT830" s="14" t="n">
        <v>4.861</v>
      </c>
      <c r="CU830" s="14" t="n">
        <v>11.622</v>
      </c>
    </row>
    <row r="831">
      <c r="A831" s="14" t="inlineStr">
        <is>
          <t>UGA2024</t>
        </is>
      </c>
      <c r="B831" s="14" t="inlineStr">
        <is>
          <t>UGA</t>
        </is>
      </c>
      <c r="C831" s="14" t="inlineStr">
        <is>
          <t>UGA</t>
        </is>
      </c>
      <c r="D831" s="14" t="inlineStr">
        <is>
          <t>Uganda</t>
        </is>
      </c>
      <c r="E831" s="14" t="n">
        <v>2024</v>
      </c>
      <c r="F831" s="14" t="n">
        <v>0.18</v>
      </c>
      <c r="G831" s="14" t="n">
        <v>5.575</v>
      </c>
      <c r="H831" s="14" t="n">
        <v>1.324</v>
      </c>
      <c r="I831" s="14" t="n">
        <v>0</v>
      </c>
      <c r="J831" s="14" t="n">
        <v>5.575</v>
      </c>
      <c r="K831" s="14" t="n">
        <v>0</v>
      </c>
      <c r="L831" s="14" t="n">
        <v>1</v>
      </c>
      <c r="M831" s="14" t="n">
        <v>7.124</v>
      </c>
      <c r="N831" s="14" t="n">
        <v>3.971</v>
      </c>
      <c r="O831" s="14" t="n">
        <v>0</v>
      </c>
      <c r="P831" s="14" t="n">
        <v>7.124</v>
      </c>
      <c r="Q831" s="14" t="n">
        <v>0</v>
      </c>
      <c r="R831" s="14" t="n">
        <v>1</v>
      </c>
      <c r="S831" s="14" t="n">
        <v>12.193</v>
      </c>
      <c r="T831" s="14" t="n">
        <v>7.942</v>
      </c>
      <c r="U831" s="14" t="n">
        <v>0.299</v>
      </c>
      <c r="V831" s="14" t="n">
        <v>14.388</v>
      </c>
      <c r="W831" s="14" t="n">
        <v>0.18</v>
      </c>
      <c r="X831" s="14" t="n">
        <v>1</v>
      </c>
      <c r="Y831" s="14" t="n">
        <v>10.789</v>
      </c>
      <c r="Z831" s="14" t="n">
        <v>1.458</v>
      </c>
      <c r="AA831" s="14" t="n">
        <v>0</v>
      </c>
      <c r="AB831" s="14" t="n">
        <v>10.789</v>
      </c>
      <c r="AC831" s="14" t="n">
        <v>0</v>
      </c>
      <c r="AD831" s="14" t="n">
        <v>1</v>
      </c>
      <c r="AE831" s="14" t="n">
        <v>12.112</v>
      </c>
      <c r="AF831" s="14" t="n">
        <v>2.832</v>
      </c>
      <c r="AG831" s="14" t="n">
        <v>0</v>
      </c>
      <c r="AH831" s="14" t="n">
        <v>12.112</v>
      </c>
      <c r="AI831" s="14" t="n">
        <v>0</v>
      </c>
      <c r="AJ831" s="14" t="n">
        <v>1</v>
      </c>
      <c r="AK831" s="14" t="n">
        <v>20.054</v>
      </c>
      <c r="AL831" s="14" t="n">
        <v>10.681</v>
      </c>
      <c r="AM831" s="14" t="n">
        <v>0.492</v>
      </c>
      <c r="AN831" s="14" t="n">
        <v>23.664</v>
      </c>
      <c r="AO831" s="14" t="n">
        <v>0.18</v>
      </c>
      <c r="AP831" s="14" t="n">
        <v>1</v>
      </c>
      <c r="AQ831" s="14" t="n">
        <v>0.724</v>
      </c>
      <c r="AR831" s="14" t="n">
        <v>0.132</v>
      </c>
      <c r="AS831" s="14" t="n">
        <v>0.513</v>
      </c>
      <c r="AT831" s="14" t="n">
        <v>1.425</v>
      </c>
      <c r="AU831" s="14" t="n">
        <v>0.18</v>
      </c>
      <c r="AV831" s="14" t="n">
        <v>1</v>
      </c>
      <c r="AW831" s="14" t="n">
        <v>0.75</v>
      </c>
      <c r="AX831" s="14" t="n">
        <v>0.132</v>
      </c>
      <c r="AY831" s="14" t="n">
        <v>0.36</v>
      </c>
      <c r="AZ831" s="14" t="n">
        <v>1.279</v>
      </c>
      <c r="BA831" s="14" t="n">
        <v>0.18</v>
      </c>
      <c r="BB831" s="14" t="n">
        <v>1</v>
      </c>
      <c r="BC831" s="14" t="n">
        <v>0.513</v>
      </c>
      <c r="BD831" s="14" t="n">
        <v>0.132</v>
      </c>
      <c r="BE831" s="14" t="n">
        <v>0.013</v>
      </c>
      <c r="BF831" s="14" t="n">
        <v>0.605</v>
      </c>
      <c r="BG831" s="14" t="n">
        <v>0.18</v>
      </c>
      <c r="BH831" s="14" t="n">
        <v>1</v>
      </c>
      <c r="BI831" s="14" t="n">
        <v>0.591</v>
      </c>
      <c r="BJ831" s="14" t="n">
        <v>0.132</v>
      </c>
      <c r="BK831" s="14" t="n">
        <v>0.272</v>
      </c>
      <c r="BL831" s="14" t="n">
        <v>0.994</v>
      </c>
      <c r="BM831" s="14" t="n">
        <v>0.18</v>
      </c>
      <c r="BN831" s="14" t="n">
        <v>1</v>
      </c>
      <c r="BO831" s="14" t="n">
        <v>0</v>
      </c>
      <c r="BP831" s="14" t="n">
        <v>0</v>
      </c>
      <c r="BQ831" s="14" t="n">
        <v>0.08400000000000001</v>
      </c>
      <c r="BR831" s="14" t="n">
        <v>0</v>
      </c>
      <c r="BS831" s="14" t="n">
        <v>0.833</v>
      </c>
      <c r="BT831" s="14" t="n">
        <v>0</v>
      </c>
      <c r="BU831" s="14" t="n">
        <v>0</v>
      </c>
      <c r="BV831" s="14" t="n">
        <v>0.195</v>
      </c>
      <c r="BW831" s="14" t="n">
        <v>0.18</v>
      </c>
      <c r="BX831" s="14" t="n">
        <v>1</v>
      </c>
      <c r="BY831" s="14" t="n">
        <v>13.646</v>
      </c>
      <c r="BZ831" s="14" t="n">
        <v>0</v>
      </c>
      <c r="CA831" s="14" t="n">
        <v>13.646</v>
      </c>
      <c r="CB831" s="14" t="n">
        <v>0</v>
      </c>
      <c r="CC831" s="14" t="n">
        <v>82.58799999999999</v>
      </c>
      <c r="CD831" s="14" t="n">
        <v>7.95</v>
      </c>
      <c r="CE831" s="14" t="n">
        <v>68.931</v>
      </c>
      <c r="CF831" s="14" t="n">
        <v>174.514</v>
      </c>
      <c r="CG831" s="14" t="n">
        <v>0.18</v>
      </c>
      <c r="CH831" s="14" t="n">
        <v>1</v>
      </c>
      <c r="CI831" s="14" t="n">
        <v>0</v>
      </c>
      <c r="CJ831" s="14" t="n">
        <v>0</v>
      </c>
      <c r="CK831" s="14" t="n">
        <v>0</v>
      </c>
      <c r="CL831" s="14" t="n">
        <v>0</v>
      </c>
      <c r="CM831" s="14" t="n">
        <v>0</v>
      </c>
      <c r="CN831" s="14" t="n">
        <v>0</v>
      </c>
      <c r="CO831" s="14" t="n">
        <v>0</v>
      </c>
      <c r="CP831" s="14" t="n">
        <v>0</v>
      </c>
      <c r="CQ831" s="14" t="n">
        <v>1.387</v>
      </c>
      <c r="CR831" s="14" t="n">
        <v>0</v>
      </c>
      <c r="CS831" s="14" t="n">
        <v>5.529</v>
      </c>
      <c r="CT831" s="14" t="n">
        <v>4.251</v>
      </c>
      <c r="CU831" s="14" t="n">
        <v>10.168</v>
      </c>
    </row>
    <row r="832">
      <c r="A832" s="14" t="inlineStr">
        <is>
          <t>UKR2021</t>
        </is>
      </c>
      <c r="B832" s="14" t="inlineStr">
        <is>
          <t>UKR</t>
        </is>
      </c>
      <c r="C832" s="14" t="inlineStr">
        <is>
          <t>UKR</t>
        </is>
      </c>
      <c r="D832" s="14" t="inlineStr">
        <is>
          <t>Ukraine</t>
        </is>
      </c>
      <c r="E832" s="14" t="n">
        <v>2021</v>
      </c>
      <c r="F832" s="14" t="n">
        <v>0.2</v>
      </c>
      <c r="G832" s="14" t="n">
        <v>4.082</v>
      </c>
      <c r="H832" s="14" t="n">
        <v>0.921</v>
      </c>
      <c r="I832" s="14" t="n">
        <v>0.027</v>
      </c>
      <c r="J832" s="14" t="n">
        <v>4.109</v>
      </c>
      <c r="K832" s="14" t="n">
        <v>0</v>
      </c>
      <c r="L832" s="14" t="n">
        <v>1</v>
      </c>
      <c r="M832" s="14" t="n">
        <v>6</v>
      </c>
      <c r="N832" s="14" t="n">
        <v>2.763</v>
      </c>
      <c r="O832" s="14" t="n">
        <v>0.028</v>
      </c>
      <c r="P832" s="14" t="n">
        <v>6.028</v>
      </c>
      <c r="Q832" s="14" t="n">
        <v>0</v>
      </c>
      <c r="R832" s="14" t="n">
        <v>1</v>
      </c>
      <c r="S832" s="14" t="n">
        <v>8.686999999999999</v>
      </c>
      <c r="T832" s="14" t="n">
        <v>5.526</v>
      </c>
      <c r="U832" s="14" t="n">
        <v>-0.639</v>
      </c>
      <c r="V832" s="14" t="n">
        <v>9.657</v>
      </c>
      <c r="W832" s="14" t="n">
        <v>0.2</v>
      </c>
      <c r="X832" s="14" t="n">
        <v>1</v>
      </c>
      <c r="Y832" s="14" t="n">
        <v>5.302</v>
      </c>
      <c r="Z832" s="14" t="n">
        <v>0.528</v>
      </c>
      <c r="AA832" s="14" t="n">
        <v>1.836</v>
      </c>
      <c r="AB832" s="14" t="n">
        <v>7.138</v>
      </c>
      <c r="AC832" s="14" t="n">
        <v>0</v>
      </c>
      <c r="AD832" s="14" t="n">
        <v>1</v>
      </c>
      <c r="AE832" s="14" t="n">
        <v>6.026</v>
      </c>
      <c r="AF832" s="14" t="n">
        <v>1.072</v>
      </c>
      <c r="AG832" s="14" t="n">
        <v>1.112</v>
      </c>
      <c r="AH832" s="14" t="n">
        <v>7.138</v>
      </c>
      <c r="AI832" s="14" t="n">
        <v>0</v>
      </c>
      <c r="AJ832" s="14" t="n">
        <v>1</v>
      </c>
      <c r="AK832" s="14" t="n">
        <v>10.371</v>
      </c>
      <c r="AL832" s="14" t="n">
        <v>4.636</v>
      </c>
      <c r="AM832" s="14" t="n">
        <v>-2.885</v>
      </c>
      <c r="AN832" s="14" t="n">
        <v>8.984</v>
      </c>
      <c r="AO832" s="14" t="n">
        <v>0</v>
      </c>
      <c r="AP832" s="14" t="n">
        <v>0</v>
      </c>
      <c r="AQ832" s="14" t="n">
        <v>0.619</v>
      </c>
      <c r="AR832" s="14" t="n">
        <v>0.114</v>
      </c>
      <c r="AS832" s="14" t="n">
        <v>0.274</v>
      </c>
      <c r="AT832" s="14" t="n">
        <v>1.072</v>
      </c>
      <c r="AU832" s="14" t="n">
        <v>0.2</v>
      </c>
      <c r="AV832" s="14" t="n">
        <v>1</v>
      </c>
      <c r="AW832" s="14" t="n">
        <v>0.599</v>
      </c>
      <c r="AX832" s="14" t="n">
        <v>0.114</v>
      </c>
      <c r="AY832" s="14" t="n">
        <v>0.26</v>
      </c>
      <c r="AZ832" s="14" t="n">
        <v>1.031</v>
      </c>
      <c r="BA832" s="14" t="n">
        <v>0.2</v>
      </c>
      <c r="BB832" s="14" t="n">
        <v>1</v>
      </c>
      <c r="BC832" s="14" t="n">
        <v>0.439</v>
      </c>
      <c r="BD832" s="14" t="n">
        <v>0.114</v>
      </c>
      <c r="BE832" s="14" t="n">
        <v>0.063</v>
      </c>
      <c r="BF832" s="14" t="n">
        <v>0.602</v>
      </c>
      <c r="BG832" s="14" t="n">
        <v>0.2</v>
      </c>
      <c r="BH832" s="14" t="n">
        <v>1</v>
      </c>
      <c r="BI832" s="14" t="n">
        <v>0.505</v>
      </c>
      <c r="BJ832" s="14" t="n">
        <v>0.114</v>
      </c>
      <c r="BK832" s="14" t="n">
        <v>0</v>
      </c>
      <c r="BL832" s="14" t="n">
        <v>0.606</v>
      </c>
      <c r="BM832" s="14" t="n">
        <v>0.2</v>
      </c>
      <c r="BN832" s="14" t="n">
        <v>1</v>
      </c>
      <c r="BO832" s="14" t="n">
        <v>0</v>
      </c>
      <c r="BP832" s="14" t="n">
        <v>0</v>
      </c>
      <c r="BQ832" s="14" t="n">
        <v>0</v>
      </c>
      <c r="BR832" s="14" t="n">
        <v>0</v>
      </c>
      <c r="BS832" s="14" t="n">
        <v>1</v>
      </c>
      <c r="BT832" s="14" t="n">
        <v>0</v>
      </c>
      <c r="BU832" s="14" t="n">
        <v>-0.032</v>
      </c>
      <c r="BV832" s="14" t="n">
        <v>0.057</v>
      </c>
      <c r="BW832" s="14" t="n">
        <v>0</v>
      </c>
      <c r="BX832" s="14" t="n">
        <v>1</v>
      </c>
      <c r="BY832" s="14" t="n">
        <v>11.787</v>
      </c>
      <c r="BZ832" s="14" t="n">
        <v>0</v>
      </c>
      <c r="CA832" s="14" t="n">
        <v>11.787</v>
      </c>
      <c r="CB832" s="14" t="n">
        <v>0</v>
      </c>
      <c r="CC832" s="14" t="n">
        <v>78.125</v>
      </c>
      <c r="CD832" s="14" t="n">
        <v>7.95</v>
      </c>
      <c r="CE832" s="14" t="n">
        <v>0.751</v>
      </c>
      <c r="CF832" s="14" t="n">
        <v>94.651</v>
      </c>
      <c r="CG832" s="14" t="n">
        <v>0.2</v>
      </c>
      <c r="CH832" s="14" t="n">
        <v>1</v>
      </c>
      <c r="CI832" s="14" t="n">
        <v>0</v>
      </c>
      <c r="CJ832" s="14" t="n">
        <v>0</v>
      </c>
      <c r="CK832" s="14" t="n">
        <v>0</v>
      </c>
      <c r="CL832" s="14" t="n">
        <v>0.18</v>
      </c>
      <c r="CM832" s="14" t="n">
        <v>0</v>
      </c>
      <c r="CN832" s="14" t="n">
        <v>0</v>
      </c>
      <c r="CO832" s="14" t="n">
        <v>0</v>
      </c>
      <c r="CP832" s="14" t="n">
        <v>0.389</v>
      </c>
      <c r="CQ832" s="14" t="n">
        <v>1.198</v>
      </c>
      <c r="CR832" s="14" t="n">
        <v>0.733</v>
      </c>
      <c r="CS832" s="14" t="n">
        <v>4.823</v>
      </c>
      <c r="CT832" s="14" t="n">
        <v>4.41</v>
      </c>
      <c r="CU832" s="14" t="n">
        <v>15.162</v>
      </c>
    </row>
    <row r="833">
      <c r="A833" s="14" t="inlineStr">
        <is>
          <t>UKR2022</t>
        </is>
      </c>
      <c r="B833" s="14" t="inlineStr">
        <is>
          <t>UKR</t>
        </is>
      </c>
      <c r="C833" s="14" t="inlineStr">
        <is>
          <t>UKR</t>
        </is>
      </c>
      <c r="D833" s="14" t="inlineStr">
        <is>
          <t>Ukraine</t>
        </is>
      </c>
      <c r="E833" s="14" t="n">
        <v>2022</v>
      </c>
      <c r="F833" s="14" t="n">
        <v>0.2</v>
      </c>
      <c r="G833" s="14" t="n">
        <v>3.588</v>
      </c>
      <c r="H833" s="14" t="n">
        <v>0.8179999999999999</v>
      </c>
      <c r="I833" s="14" t="n">
        <v>0.083</v>
      </c>
      <c r="J833" s="14" t="n">
        <v>3.671</v>
      </c>
      <c r="K833" s="14" t="n">
        <v>0</v>
      </c>
      <c r="L833" s="14" t="n">
        <v>1</v>
      </c>
      <c r="M833" s="14" t="n">
        <v>5.3</v>
      </c>
      <c r="N833" s="14" t="n">
        <v>2.453</v>
      </c>
      <c r="O833" s="14" t="n">
        <v>0.08400000000000001</v>
      </c>
      <c r="P833" s="14" t="n">
        <v>5.384</v>
      </c>
      <c r="Q833" s="14" t="n">
        <v>0</v>
      </c>
      <c r="R833" s="14" t="n">
        <v>1</v>
      </c>
      <c r="S833" s="14" t="n">
        <v>7.677</v>
      </c>
      <c r="T833" s="14" t="n">
        <v>4.906</v>
      </c>
      <c r="U833" s="14" t="n">
        <v>-0.351</v>
      </c>
      <c r="V833" s="14" t="n">
        <v>8.663</v>
      </c>
      <c r="W833" s="14" t="n">
        <v>0.2</v>
      </c>
      <c r="X833" s="14" t="n">
        <v>1</v>
      </c>
      <c r="Y833" s="14" t="n">
        <v>5.91</v>
      </c>
      <c r="Z833" s="14" t="n">
        <v>0.588</v>
      </c>
      <c r="AA833" s="14" t="n">
        <v>1.843</v>
      </c>
      <c r="AB833" s="14" t="n">
        <v>7.753</v>
      </c>
      <c r="AC833" s="14" t="n">
        <v>0</v>
      </c>
      <c r="AD833" s="14" t="n">
        <v>1</v>
      </c>
      <c r="AE833" s="14" t="n">
        <v>6.632</v>
      </c>
      <c r="AF833" s="14" t="n">
        <v>1.18</v>
      </c>
      <c r="AG833" s="14" t="n">
        <v>9.459</v>
      </c>
      <c r="AH833" s="14" t="n">
        <v>16.09</v>
      </c>
      <c r="AI833" s="14" t="n">
        <v>0</v>
      </c>
      <c r="AJ833" s="14" t="n">
        <v>1</v>
      </c>
      <c r="AK833" s="14" t="n">
        <v>10.964</v>
      </c>
      <c r="AL833" s="14" t="n">
        <v>4.901</v>
      </c>
      <c r="AM833" s="14" t="n">
        <v>-3.614</v>
      </c>
      <c r="AN833" s="14" t="n">
        <v>8.82</v>
      </c>
      <c r="AO833" s="14" t="n">
        <v>0</v>
      </c>
      <c r="AP833" s="14" t="n">
        <v>0</v>
      </c>
      <c r="AQ833" s="14" t="n">
        <v>0.861</v>
      </c>
      <c r="AR833" s="14" t="n">
        <v>0.123</v>
      </c>
      <c r="AS833" s="14" t="n">
        <v>0.275</v>
      </c>
      <c r="AT833" s="14" t="n">
        <v>1.364</v>
      </c>
      <c r="AU833" s="14" t="n">
        <v>0.2</v>
      </c>
      <c r="AV833" s="14" t="n">
        <v>1</v>
      </c>
      <c r="AW833" s="14" t="n">
        <v>0.986</v>
      </c>
      <c r="AX833" s="14" t="n">
        <v>0.123</v>
      </c>
      <c r="AY833" s="14" t="n">
        <v>0.232</v>
      </c>
      <c r="AZ833" s="14" t="n">
        <v>1.462</v>
      </c>
      <c r="BA833" s="14" t="n">
        <v>0.2</v>
      </c>
      <c r="BB833" s="14" t="n">
        <v>1</v>
      </c>
      <c r="BC833" s="14" t="n">
        <v>0.598</v>
      </c>
      <c r="BD833" s="14" t="n">
        <v>0.123</v>
      </c>
      <c r="BE833" s="14" t="n">
        <v>0.124</v>
      </c>
      <c r="BF833" s="14" t="n">
        <v>0.866</v>
      </c>
      <c r="BG833" s="14" t="n">
        <v>0.2</v>
      </c>
      <c r="BH833" s="14" t="n">
        <v>1</v>
      </c>
      <c r="BI833" s="14" t="n">
        <v>0.612</v>
      </c>
      <c r="BJ833" s="14" t="n">
        <v>0.123</v>
      </c>
      <c r="BK833" s="14" t="n">
        <v>0.008999999999999999</v>
      </c>
      <c r="BL833" s="14" t="n">
        <v>0.735</v>
      </c>
      <c r="BM833" s="14" t="n">
        <v>0.2</v>
      </c>
      <c r="BN833" s="14" t="n">
        <v>1</v>
      </c>
      <c r="BO833" s="14" t="n">
        <v>0</v>
      </c>
      <c r="BP833" s="14" t="n">
        <v>-0.007</v>
      </c>
      <c r="BQ833" s="14" t="n">
        <v>0</v>
      </c>
      <c r="BR833" s="14" t="n">
        <v>0</v>
      </c>
      <c r="BS833" s="14" t="n">
        <v>1</v>
      </c>
      <c r="BT833" s="14" t="n">
        <v>0</v>
      </c>
      <c r="BU833" s="14" t="n">
        <v>-0.035</v>
      </c>
      <c r="BV833" s="14" t="n">
        <v>0.049</v>
      </c>
      <c r="BW833" s="14" t="n">
        <v>0</v>
      </c>
      <c r="BX833" s="14" t="n">
        <v>1</v>
      </c>
      <c r="BY833" s="14" t="n">
        <v>12.729</v>
      </c>
      <c r="BZ833" s="14" t="n">
        <v>0</v>
      </c>
      <c r="CA833" s="14" t="n">
        <v>12.729</v>
      </c>
      <c r="CB833" s="14" t="n">
        <v>0</v>
      </c>
      <c r="CC833" s="14" t="n">
        <v>97.90000000000001</v>
      </c>
      <c r="CD833" s="14" t="n">
        <v>7.95</v>
      </c>
      <c r="CE833" s="14" t="n">
        <v>2.647</v>
      </c>
      <c r="CF833" s="14" t="n">
        <v>118.897</v>
      </c>
      <c r="CG833" s="14" t="n">
        <v>0.2</v>
      </c>
      <c r="CH833" s="14" t="n">
        <v>1</v>
      </c>
      <c r="CI833" s="14" t="n">
        <v>0</v>
      </c>
      <c r="CJ833" s="14" t="n">
        <v>0</v>
      </c>
      <c r="CK833" s="14" t="n">
        <v>0</v>
      </c>
      <c r="CL833" s="14" t="n">
        <v>0.195</v>
      </c>
      <c r="CM833" s="14" t="n">
        <v>0</v>
      </c>
      <c r="CN833" s="14" t="n">
        <v>0</v>
      </c>
      <c r="CO833" s="14" t="n">
        <v>0</v>
      </c>
      <c r="CP833" s="14" t="n">
        <v>0.675</v>
      </c>
      <c r="CQ833" s="14" t="n">
        <v>1.294</v>
      </c>
      <c r="CR833" s="14" t="n">
        <v>0.83</v>
      </c>
      <c r="CS833" s="14" t="n">
        <v>5.209</v>
      </c>
      <c r="CT833" s="14" t="n">
        <v>5.842</v>
      </c>
      <c r="CU833" s="14" t="n">
        <v>31.326</v>
      </c>
    </row>
    <row r="834">
      <c r="A834" s="14" t="inlineStr">
        <is>
          <t>UKR2023</t>
        </is>
      </c>
      <c r="B834" s="14" t="inlineStr">
        <is>
          <t>UKR</t>
        </is>
      </c>
      <c r="C834" s="14" t="inlineStr">
        <is>
          <t>UKR</t>
        </is>
      </c>
      <c r="D834" s="14" t="inlineStr">
        <is>
          <t>Ukraine</t>
        </is>
      </c>
      <c r="E834" s="14" t="n">
        <v>2023</v>
      </c>
      <c r="F834" s="14" t="n">
        <v>0.2</v>
      </c>
      <c r="G834" s="14" t="n">
        <v>2.767</v>
      </c>
      <c r="H834" s="14" t="n">
        <v>0.824</v>
      </c>
      <c r="I834" s="14" t="n">
        <v>0.07099999999999999</v>
      </c>
      <c r="J834" s="14" t="n">
        <v>2.838</v>
      </c>
      <c r="K834" s="14" t="n">
        <v>0</v>
      </c>
      <c r="L834" s="14" t="n">
        <v>1</v>
      </c>
      <c r="M834" s="14" t="n">
        <v>4.572</v>
      </c>
      <c r="N834" s="14" t="n">
        <v>2.471</v>
      </c>
      <c r="O834" s="14" t="n">
        <v>0.073</v>
      </c>
      <c r="P834" s="14" t="n">
        <v>4.645</v>
      </c>
      <c r="Q834" s="14" t="n">
        <v>0</v>
      </c>
      <c r="R834" s="14" t="n">
        <v>1</v>
      </c>
      <c r="S834" s="14" t="n">
        <v>6.885</v>
      </c>
      <c r="T834" s="14" t="n">
        <v>4.941</v>
      </c>
      <c r="U834" s="14" t="n">
        <v>-0.196</v>
      </c>
      <c r="V834" s="14" t="n">
        <v>7.852</v>
      </c>
      <c r="W834" s="14" t="n">
        <v>0.2</v>
      </c>
      <c r="X834" s="14" t="n">
        <v>1</v>
      </c>
      <c r="Y834" s="14" t="n">
        <v>5.899</v>
      </c>
      <c r="Z834" s="14" t="n">
        <v>0.587</v>
      </c>
      <c r="AA834" s="14" t="n">
        <v>2.113</v>
      </c>
      <c r="AB834" s="14" t="n">
        <v>8.012</v>
      </c>
      <c r="AC834" s="14" t="n">
        <v>0</v>
      </c>
      <c r="AD834" s="14" t="n">
        <v>1</v>
      </c>
      <c r="AE834" s="14" t="n">
        <v>6.679</v>
      </c>
      <c r="AF834" s="14" t="n">
        <v>1.189</v>
      </c>
      <c r="AG834" s="14" t="n">
        <v>1.127</v>
      </c>
      <c r="AH834" s="14" t="n">
        <v>7.807</v>
      </c>
      <c r="AI834" s="14" t="n">
        <v>0</v>
      </c>
      <c r="AJ834" s="14" t="n">
        <v>1</v>
      </c>
      <c r="AK834" s="14" t="n">
        <v>11.364</v>
      </c>
      <c r="AL834" s="14" t="n">
        <v>5.08</v>
      </c>
      <c r="AM834" s="14" t="n">
        <v>-5.279</v>
      </c>
      <c r="AN834" s="14" t="n">
        <v>7.302</v>
      </c>
      <c r="AO834" s="14" t="n">
        <v>0</v>
      </c>
      <c r="AP834" s="14" t="n">
        <v>0</v>
      </c>
      <c r="AQ834" s="14" t="n">
        <v>0.76</v>
      </c>
      <c r="AR834" s="14" t="n">
        <v>0.129</v>
      </c>
      <c r="AS834" s="14" t="n">
        <v>0.391</v>
      </c>
      <c r="AT834" s="14" t="n">
        <v>1.381</v>
      </c>
      <c r="AU834" s="14" t="n">
        <v>0.2</v>
      </c>
      <c r="AV834" s="14" t="n">
        <v>1</v>
      </c>
      <c r="AW834" s="14" t="n">
        <v>0.8110000000000001</v>
      </c>
      <c r="AX834" s="14" t="n">
        <v>0.129</v>
      </c>
      <c r="AY834" s="14" t="n">
        <v>0.348</v>
      </c>
      <c r="AZ834" s="14" t="n">
        <v>1.392</v>
      </c>
      <c r="BA834" s="14" t="n">
        <v>0.2</v>
      </c>
      <c r="BB834" s="14" t="n">
        <v>1</v>
      </c>
      <c r="BC834" s="14" t="n">
        <v>0.535</v>
      </c>
      <c r="BD834" s="14" t="n">
        <v>0.129</v>
      </c>
      <c r="BE834" s="14" t="n">
        <v>0.05</v>
      </c>
      <c r="BF834" s="14" t="n">
        <v>0.701</v>
      </c>
      <c r="BG834" s="14" t="n">
        <v>0.2</v>
      </c>
      <c r="BH834" s="14" t="n">
        <v>1</v>
      </c>
      <c r="BI834" s="14" t="n">
        <v>0.579</v>
      </c>
      <c r="BJ834" s="14" t="n">
        <v>0.129</v>
      </c>
      <c r="BK834" s="14" t="n">
        <v>0.013</v>
      </c>
      <c r="BL834" s="14" t="n">
        <v>0.695</v>
      </c>
      <c r="BM834" s="14" t="n">
        <v>0.2</v>
      </c>
      <c r="BN834" s="14" t="n">
        <v>1</v>
      </c>
      <c r="BO834" s="14" t="n">
        <v>0</v>
      </c>
      <c r="BP834" s="14" t="n">
        <v>-0.007</v>
      </c>
      <c r="BQ834" s="14" t="n">
        <v>0</v>
      </c>
      <c r="BR834" s="14" t="n">
        <v>0</v>
      </c>
      <c r="BS834" s="14" t="n">
        <v>1</v>
      </c>
      <c r="BT834" s="14" t="n">
        <v>0</v>
      </c>
      <c r="BU834" s="14" t="n">
        <v>-0.035</v>
      </c>
      <c r="BV834" s="14" t="n">
        <v>0.065</v>
      </c>
      <c r="BW834" s="14" t="n">
        <v>0</v>
      </c>
      <c r="BX834" s="14" t="n">
        <v>1</v>
      </c>
      <c r="BY834" s="14" t="n">
        <v>13.254</v>
      </c>
      <c r="BZ834" s="14" t="n">
        <v>0</v>
      </c>
      <c r="CA834" s="14" t="n">
        <v>13.254</v>
      </c>
      <c r="CB834" s="14" t="n">
        <v>0</v>
      </c>
      <c r="CC834" s="14" t="n">
        <v>83.248</v>
      </c>
      <c r="CD834" s="14" t="n">
        <v>7.95</v>
      </c>
      <c r="CE834" s="14" t="n">
        <v>2.897</v>
      </c>
      <c r="CF834" s="14" t="n">
        <v>101.135</v>
      </c>
      <c r="CG834" s="14" t="n">
        <v>0.2</v>
      </c>
      <c r="CH834" s="14" t="n">
        <v>1</v>
      </c>
      <c r="CI834" s="14" t="n">
        <v>0</v>
      </c>
      <c r="CJ834" s="14" t="n">
        <v>0</v>
      </c>
      <c r="CK834" s="14" t="n">
        <v>0</v>
      </c>
      <c r="CL834" s="14" t="n">
        <v>0.203</v>
      </c>
      <c r="CM834" s="14" t="n">
        <v>0</v>
      </c>
      <c r="CN834" s="14" t="n">
        <v>0</v>
      </c>
      <c r="CO834" s="14" t="n">
        <v>0</v>
      </c>
      <c r="CP834" s="14" t="n">
        <v>0.719</v>
      </c>
      <c r="CQ834" s="14" t="n">
        <v>1.348</v>
      </c>
      <c r="CR834" s="14" t="n">
        <v>0.786</v>
      </c>
      <c r="CS834" s="14" t="n">
        <v>5.424</v>
      </c>
      <c r="CT834" s="14" t="n">
        <v>3.466</v>
      </c>
      <c r="CU834" s="14" t="n">
        <v>11.622</v>
      </c>
    </row>
    <row r="835">
      <c r="A835" s="14" t="inlineStr">
        <is>
          <t>UKR2024</t>
        </is>
      </c>
      <c r="B835" s="14" t="inlineStr">
        <is>
          <t>UKR</t>
        </is>
      </c>
      <c r="C835" s="14" t="inlineStr">
        <is>
          <t>UKR</t>
        </is>
      </c>
      <c r="D835" s="14" t="inlineStr">
        <is>
          <t>Ukraine</t>
        </is>
      </c>
      <c r="E835" s="14" t="n">
        <v>2024</v>
      </c>
      <c r="F835" s="14" t="n">
        <v>0.2</v>
      </c>
      <c r="G835" s="14" t="n">
        <v>2.696</v>
      </c>
      <c r="H835" s="14" t="n">
        <v>0.848</v>
      </c>
      <c r="I835" s="14" t="n">
        <v>0.06900000000000001</v>
      </c>
      <c r="J835" s="14" t="n">
        <v>2.765</v>
      </c>
      <c r="K835" s="14" t="n">
        <v>0</v>
      </c>
      <c r="L835" s="14" t="n">
        <v>1</v>
      </c>
      <c r="M835" s="14" t="n">
        <v>4.427</v>
      </c>
      <c r="N835" s="14" t="n">
        <v>2.544</v>
      </c>
      <c r="O835" s="14" t="n">
        <v>0.07000000000000001</v>
      </c>
      <c r="P835" s="14" t="n">
        <v>4.497</v>
      </c>
      <c r="Q835" s="14" t="n">
        <v>0</v>
      </c>
      <c r="R835" s="14" t="n">
        <v>1</v>
      </c>
      <c r="S835" s="14" t="n">
        <v>6.936</v>
      </c>
      <c r="T835" s="14" t="n">
        <v>5.087</v>
      </c>
      <c r="U835" s="14" t="n">
        <v>-0.165</v>
      </c>
      <c r="V835" s="14" t="n">
        <v>7.909</v>
      </c>
      <c r="W835" s="14" t="n">
        <v>0.2</v>
      </c>
      <c r="X835" s="14" t="n">
        <v>1</v>
      </c>
      <c r="Y835" s="14" t="n">
        <v>6.073</v>
      </c>
      <c r="Z835" s="14" t="n">
        <v>0.605</v>
      </c>
      <c r="AA835" s="14" t="n">
        <v>2.175</v>
      </c>
      <c r="AB835" s="14" t="n">
        <v>8.247999999999999</v>
      </c>
      <c r="AC835" s="14" t="n">
        <v>0</v>
      </c>
      <c r="AD835" s="14" t="n">
        <v>1</v>
      </c>
      <c r="AE835" s="14" t="n">
        <v>6.877</v>
      </c>
      <c r="AF835" s="14" t="n">
        <v>1.224</v>
      </c>
      <c r="AG835" s="14" t="n">
        <v>0.39</v>
      </c>
      <c r="AH835" s="14" t="n">
        <v>7.267</v>
      </c>
      <c r="AI835" s="14" t="n">
        <v>0</v>
      </c>
      <c r="AJ835" s="14" t="n">
        <v>1</v>
      </c>
      <c r="AK835" s="14" t="n">
        <v>11.699</v>
      </c>
      <c r="AL835" s="14" t="n">
        <v>5.23</v>
      </c>
      <c r="AM835" s="14" t="n">
        <v>-5.694</v>
      </c>
      <c r="AN835" s="14" t="n">
        <v>7.206</v>
      </c>
      <c r="AO835" s="14" t="n">
        <v>0</v>
      </c>
      <c r="AP835" s="14" t="n">
        <v>0</v>
      </c>
      <c r="AQ835" s="14" t="n">
        <v>0.724</v>
      </c>
      <c r="AR835" s="14" t="n">
        <v>0.132</v>
      </c>
      <c r="AS835" s="14" t="n">
        <v>0.465</v>
      </c>
      <c r="AT835" s="14" t="n">
        <v>1.427</v>
      </c>
      <c r="AU835" s="14" t="n">
        <v>0.2</v>
      </c>
      <c r="AV835" s="14" t="n">
        <v>1</v>
      </c>
      <c r="AW835" s="14" t="n">
        <v>0.75</v>
      </c>
      <c r="AX835" s="14" t="n">
        <v>0.132</v>
      </c>
      <c r="AY835" s="14" t="n">
        <v>0.4</v>
      </c>
      <c r="AZ835" s="14" t="n">
        <v>1.38</v>
      </c>
      <c r="BA835" s="14" t="n">
        <v>0.2</v>
      </c>
      <c r="BB835" s="14" t="n">
        <v>1</v>
      </c>
      <c r="BC835" s="14" t="n">
        <v>0.513</v>
      </c>
      <c r="BD835" s="14" t="n">
        <v>0.132</v>
      </c>
      <c r="BE835" s="14" t="n">
        <v>0.12</v>
      </c>
      <c r="BF835" s="14" t="n">
        <v>0.76</v>
      </c>
      <c r="BG835" s="14" t="n">
        <v>0.2</v>
      </c>
      <c r="BH835" s="14" t="n">
        <v>1</v>
      </c>
      <c r="BI835" s="14" t="n">
        <v>0.591</v>
      </c>
      <c r="BJ835" s="14" t="n">
        <v>0.132</v>
      </c>
      <c r="BK835" s="14" t="n">
        <v>0.016</v>
      </c>
      <c r="BL835" s="14" t="n">
        <v>0.71</v>
      </c>
      <c r="BM835" s="14" t="n">
        <v>0.2</v>
      </c>
      <c r="BN835" s="14" t="n">
        <v>1</v>
      </c>
      <c r="BO835" s="14" t="n">
        <v>0</v>
      </c>
      <c r="BP835" s="14" t="n">
        <v>-0.008</v>
      </c>
      <c r="BQ835" s="14" t="n">
        <v>0</v>
      </c>
      <c r="BR835" s="14" t="n">
        <v>0</v>
      </c>
      <c r="BS835" s="14" t="n">
        <v>1</v>
      </c>
      <c r="BT835" s="14" t="n">
        <v>0</v>
      </c>
      <c r="BU835" s="14" t="n">
        <v>-0.051</v>
      </c>
      <c r="BV835" s="14" t="n">
        <v>0.089</v>
      </c>
      <c r="BW835" s="14" t="n">
        <v>0</v>
      </c>
      <c r="BX835" s="14" t="n">
        <v>1</v>
      </c>
      <c r="BY835" s="14" t="n">
        <v>13.646</v>
      </c>
      <c r="BZ835" s="14" t="n">
        <v>0</v>
      </c>
      <c r="CA835" s="14" t="n">
        <v>13.646</v>
      </c>
      <c r="CB835" s="14" t="n">
        <v>0</v>
      </c>
      <c r="CC835" s="14" t="n">
        <v>82.58799999999999</v>
      </c>
      <c r="CD835" s="14" t="n">
        <v>7.95</v>
      </c>
      <c r="CE835" s="14" t="n">
        <v>3.29</v>
      </c>
      <c r="CF835" s="14" t="n">
        <v>100.32</v>
      </c>
      <c r="CG835" s="14" t="n">
        <v>0.2</v>
      </c>
      <c r="CH835" s="14" t="n">
        <v>1</v>
      </c>
      <c r="CI835" s="14" t="n">
        <v>0</v>
      </c>
      <c r="CJ835" s="14" t="n">
        <v>0</v>
      </c>
      <c r="CK835" s="14" t="n">
        <v>0</v>
      </c>
      <c r="CL835" s="14" t="n">
        <v>0.209</v>
      </c>
      <c r="CM835" s="14" t="n">
        <v>0</v>
      </c>
      <c r="CN835" s="14" t="n">
        <v>0</v>
      </c>
      <c r="CO835" s="14" t="n">
        <v>0</v>
      </c>
      <c r="CP835" s="14" t="n">
        <v>0.719</v>
      </c>
      <c r="CQ835" s="14" t="n">
        <v>1.387</v>
      </c>
      <c r="CR835" s="14" t="n">
        <v>0.786</v>
      </c>
      <c r="CS835" s="14" t="n">
        <v>5.584</v>
      </c>
      <c r="CT835" s="14" t="n">
        <v>3.027</v>
      </c>
      <c r="CU835" s="14" t="n">
        <v>10.168</v>
      </c>
    </row>
    <row r="836">
      <c r="A836" s="14" t="inlineStr">
        <is>
          <t>ARE2021</t>
        </is>
      </c>
      <c r="B836" s="14" t="inlineStr">
        <is>
          <t>ARE</t>
        </is>
      </c>
      <c r="C836" s="14" t="inlineStr">
        <is>
          <t>ARE</t>
        </is>
      </c>
      <c r="D836" s="14" t="inlineStr">
        <is>
          <t>United Arab Emirates</t>
        </is>
      </c>
      <c r="E836" s="14" t="n">
        <v>2021</v>
      </c>
      <c r="F836" s="14" t="n">
        <v>0.05</v>
      </c>
      <c r="G836" s="14" t="n">
        <v>5.897</v>
      </c>
      <c r="H836" s="14" t="n">
        <v>1.143</v>
      </c>
      <c r="I836" s="14" t="n">
        <v>0.238</v>
      </c>
      <c r="J836" s="14" t="n">
        <v>6.134</v>
      </c>
      <c r="K836" s="14" t="n">
        <v>0</v>
      </c>
      <c r="L836" s="14" t="n">
        <v>1</v>
      </c>
      <c r="M836" s="14" t="n">
        <v>7.964</v>
      </c>
      <c r="N836" s="14" t="n">
        <v>3.43</v>
      </c>
      <c r="O836" s="14" t="n">
        <v>0.227</v>
      </c>
      <c r="P836" s="14" t="n">
        <v>8.191000000000001</v>
      </c>
      <c r="Q836" s="14" t="n">
        <v>0</v>
      </c>
      <c r="R836" s="14" t="n">
        <v>1</v>
      </c>
      <c r="S836" s="14" t="n">
        <v>11.613</v>
      </c>
      <c r="T836" s="14" t="n">
        <v>6.86</v>
      </c>
      <c r="U836" s="14" t="n">
        <v>0.238</v>
      </c>
      <c r="V836" s="14" t="n">
        <v>12.444</v>
      </c>
      <c r="W836" s="14" t="n">
        <v>0.05</v>
      </c>
      <c r="X836" s="14" t="n">
        <v>1</v>
      </c>
      <c r="Y836" s="14" t="n">
        <v>6.345</v>
      </c>
      <c r="Z836" s="14" t="n">
        <v>0.718</v>
      </c>
      <c r="AA836" s="14" t="n">
        <v>-2.843</v>
      </c>
      <c r="AB836" s="14" t="n">
        <v>3.501</v>
      </c>
      <c r="AC836" s="14" t="n">
        <v>0</v>
      </c>
      <c r="AD836" s="14" t="n">
        <v>0</v>
      </c>
      <c r="AE836" s="14" t="n">
        <v>7.088</v>
      </c>
      <c r="AF836" s="14" t="n">
        <v>1.412</v>
      </c>
      <c r="AG836" s="14" t="n">
        <v>-4.125</v>
      </c>
      <c r="AH836" s="14" t="n">
        <v>2.963</v>
      </c>
      <c r="AI836" s="14" t="n">
        <v>0</v>
      </c>
      <c r="AJ836" s="14" t="n">
        <v>0</v>
      </c>
      <c r="AK836" s="14" t="n">
        <v>11.55</v>
      </c>
      <c r="AL836" s="14" t="n">
        <v>5.538</v>
      </c>
      <c r="AM836" s="14" t="n">
        <v>-4.43</v>
      </c>
      <c r="AN836" s="14" t="n">
        <v>7.12</v>
      </c>
      <c r="AO836" s="14" t="n">
        <v>0</v>
      </c>
      <c r="AP836" s="14" t="n">
        <v>0</v>
      </c>
      <c r="AQ836" s="14" t="n">
        <v>0.621</v>
      </c>
      <c r="AR836" s="14" t="n">
        <v>0.114</v>
      </c>
      <c r="AS836" s="14" t="n">
        <v>-0.029</v>
      </c>
      <c r="AT836" s="14" t="n">
        <v>0.621</v>
      </c>
      <c r="AU836" s="14" t="n">
        <v>0.05</v>
      </c>
      <c r="AV836" s="14" t="n">
        <v>1</v>
      </c>
      <c r="AW836" s="14" t="n">
        <v>0.593</v>
      </c>
      <c r="AX836" s="14" t="n">
        <v>0.114</v>
      </c>
      <c r="AY836" s="14" t="n">
        <v>0.018</v>
      </c>
      <c r="AZ836" s="14" t="n">
        <v>0.642</v>
      </c>
      <c r="BA836" s="14" t="n">
        <v>0.05</v>
      </c>
      <c r="BB836" s="14" t="n">
        <v>1</v>
      </c>
      <c r="BC836" s="14" t="n">
        <v>0.44</v>
      </c>
      <c r="BD836" s="14" t="n">
        <v>0.114</v>
      </c>
      <c r="BE836" s="14" t="n">
        <v>0</v>
      </c>
      <c r="BF836" s="14" t="n">
        <v>0.462</v>
      </c>
      <c r="BG836" s="14" t="n">
        <v>0.05</v>
      </c>
      <c r="BH836" s="14" t="n">
        <v>1</v>
      </c>
      <c r="BI836" s="14" t="n">
        <v>0.5600000000000001</v>
      </c>
      <c r="BJ836" s="14" t="n">
        <v>0.114</v>
      </c>
      <c r="BK836" s="14" t="n">
        <v>0</v>
      </c>
      <c r="BL836" s="14" t="n">
        <v>0.588</v>
      </c>
      <c r="BM836" s="14" t="n">
        <v>0.05</v>
      </c>
      <c r="BN836" s="14" t="n">
        <v>1</v>
      </c>
      <c r="BO836" s="14" t="n">
        <v>0</v>
      </c>
      <c r="BP836" s="14" t="n">
        <v>-0.017</v>
      </c>
      <c r="BQ836" s="14" t="n">
        <v>0.063</v>
      </c>
      <c r="BR836" s="14" t="n">
        <v>0</v>
      </c>
      <c r="BS836" s="14" t="n">
        <v>0.333</v>
      </c>
      <c r="BT836" s="14" t="n">
        <v>0</v>
      </c>
      <c r="BU836" s="14" t="n">
        <v>-0.017</v>
      </c>
      <c r="BV836" s="14" t="n">
        <v>0.063</v>
      </c>
      <c r="BW836" s="14" t="n">
        <v>0</v>
      </c>
      <c r="BX836" s="14" t="n">
        <v>0.167</v>
      </c>
      <c r="BY836" s="14" t="n">
        <v>11.787</v>
      </c>
      <c r="BZ836" s="14" t="n">
        <v>0</v>
      </c>
      <c r="CA836" s="14" t="n">
        <v>11.787</v>
      </c>
      <c r="CB836" s="14" t="n">
        <v>0</v>
      </c>
      <c r="CC836" s="14" t="n">
        <v>81.69499999999999</v>
      </c>
      <c r="CD836" s="14" t="n">
        <v>7.95</v>
      </c>
      <c r="CE836" s="14" t="n">
        <v>0</v>
      </c>
      <c r="CF836" s="14" t="n">
        <v>85.78</v>
      </c>
      <c r="CG836" s="14" t="n">
        <v>0.05</v>
      </c>
      <c r="CH836" s="14" t="n">
        <v>1</v>
      </c>
      <c r="CI836" s="14" t="n">
        <v>0</v>
      </c>
      <c r="CJ836" s="14" t="n">
        <v>0</v>
      </c>
      <c r="CK836" s="14" t="n">
        <v>0</v>
      </c>
      <c r="CL836" s="14" t="n">
        <v>0</v>
      </c>
      <c r="CM836" s="14" t="n">
        <v>0</v>
      </c>
      <c r="CN836" s="14" t="n">
        <v>0</v>
      </c>
      <c r="CO836" s="14" t="n">
        <v>0</v>
      </c>
      <c r="CP836" s="14" t="n">
        <v>0</v>
      </c>
      <c r="CQ836" s="14" t="n">
        <v>1.198</v>
      </c>
      <c r="CR836" s="14" t="n">
        <v>0.699</v>
      </c>
      <c r="CS836" s="14" t="n">
        <v>3.639</v>
      </c>
      <c r="CT836" s="14" t="n">
        <v>4.753</v>
      </c>
      <c r="CU836" s="14" t="n">
        <v>14.162</v>
      </c>
    </row>
    <row r="837">
      <c r="A837" s="14" t="inlineStr">
        <is>
          <t>ARE2022</t>
        </is>
      </c>
      <c r="B837" s="14" t="inlineStr">
        <is>
          <t>ARE</t>
        </is>
      </c>
      <c r="C837" s="14" t="inlineStr">
        <is>
          <t>ARE</t>
        </is>
      </c>
      <c r="D837" s="14" t="inlineStr">
        <is>
          <t>United Arab Emirates</t>
        </is>
      </c>
      <c r="E837" s="14" t="n">
        <v>2022</v>
      </c>
      <c r="F837" s="14" t="n">
        <v>0.05</v>
      </c>
      <c r="G837" s="14" t="n">
        <v>11.72</v>
      </c>
      <c r="H837" s="14" t="n">
        <v>1.235</v>
      </c>
      <c r="I837" s="14" t="n">
        <v>0.5659999999999999</v>
      </c>
      <c r="J837" s="14" t="n">
        <v>12.286</v>
      </c>
      <c r="K837" s="14" t="n">
        <v>0</v>
      </c>
      <c r="L837" s="14" t="n">
        <v>1</v>
      </c>
      <c r="M837" s="14" t="n">
        <v>9.782999999999999</v>
      </c>
      <c r="N837" s="14" t="n">
        <v>3.704</v>
      </c>
      <c r="O837" s="14" t="n">
        <v>0.328</v>
      </c>
      <c r="P837" s="14" t="n">
        <v>10.111</v>
      </c>
      <c r="Q837" s="14" t="n">
        <v>0</v>
      </c>
      <c r="R837" s="14" t="n">
        <v>1</v>
      </c>
      <c r="S837" s="14" t="n">
        <v>17.893</v>
      </c>
      <c r="T837" s="14" t="n">
        <v>7.408</v>
      </c>
      <c r="U837" s="14" t="n">
        <v>0.634</v>
      </c>
      <c r="V837" s="14" t="n">
        <v>19.382</v>
      </c>
      <c r="W837" s="14" t="n">
        <v>0.05</v>
      </c>
      <c r="X837" s="14" t="n">
        <v>1</v>
      </c>
      <c r="Y837" s="14" t="n">
        <v>6.025</v>
      </c>
      <c r="Z837" s="14" t="n">
        <v>0.6820000000000001</v>
      </c>
      <c r="AA837" s="14" t="n">
        <v>-3.071</v>
      </c>
      <c r="AB837" s="14" t="n">
        <v>2.955</v>
      </c>
      <c r="AC837" s="14" t="n">
        <v>0</v>
      </c>
      <c r="AD837" s="14" t="n">
        <v>0</v>
      </c>
      <c r="AE837" s="14" t="n">
        <v>6.824</v>
      </c>
      <c r="AF837" s="14" t="n">
        <v>1.36</v>
      </c>
      <c r="AG837" s="14" t="n">
        <v>-4.455</v>
      </c>
      <c r="AH837" s="14" t="n">
        <v>2.37</v>
      </c>
      <c r="AI837" s="14" t="n">
        <v>0</v>
      </c>
      <c r="AJ837" s="14" t="n">
        <v>0</v>
      </c>
      <c r="AK837" s="14" t="n">
        <v>11.618</v>
      </c>
      <c r="AL837" s="14" t="n">
        <v>5.571</v>
      </c>
      <c r="AM837" s="14" t="n">
        <v>-4.575</v>
      </c>
      <c r="AN837" s="14" t="n">
        <v>7.043</v>
      </c>
      <c r="AO837" s="14" t="n">
        <v>0</v>
      </c>
      <c r="AP837" s="14" t="n">
        <v>0</v>
      </c>
      <c r="AQ837" s="14" t="n">
        <v>0.847</v>
      </c>
      <c r="AR837" s="14" t="n">
        <v>0.123</v>
      </c>
      <c r="AS837" s="14" t="n">
        <v>0.037</v>
      </c>
      <c r="AT837" s="14" t="n">
        <v>0.927</v>
      </c>
      <c r="AU837" s="14" t="n">
        <v>0.05</v>
      </c>
      <c r="AV837" s="14" t="n">
        <v>1</v>
      </c>
      <c r="AW837" s="14" t="n">
        <v>0.947</v>
      </c>
      <c r="AX837" s="14" t="n">
        <v>0.123</v>
      </c>
      <c r="AY837" s="14" t="n">
        <v>0.031</v>
      </c>
      <c r="AZ837" s="14" t="n">
        <v>1.027</v>
      </c>
      <c r="BA837" s="14" t="n">
        <v>0.05</v>
      </c>
      <c r="BB837" s="14" t="n">
        <v>1</v>
      </c>
      <c r="BC837" s="14" t="n">
        <v>0.589</v>
      </c>
      <c r="BD837" s="14" t="n">
        <v>0.123</v>
      </c>
      <c r="BE837" s="14" t="n">
        <v>0.002</v>
      </c>
      <c r="BF837" s="14" t="n">
        <v>0.618</v>
      </c>
      <c r="BG837" s="14" t="n">
        <v>0.05</v>
      </c>
      <c r="BH837" s="14" t="n">
        <v>1</v>
      </c>
      <c r="BI837" s="14" t="n">
        <v>0.6889999999999999</v>
      </c>
      <c r="BJ837" s="14" t="n">
        <v>0.123</v>
      </c>
      <c r="BK837" s="14" t="n">
        <v>0.003</v>
      </c>
      <c r="BL837" s="14" t="n">
        <v>0.723</v>
      </c>
      <c r="BM837" s="14" t="n">
        <v>0.05</v>
      </c>
      <c r="BN837" s="14" t="n">
        <v>1</v>
      </c>
      <c r="BO837" s="14" t="n">
        <v>0</v>
      </c>
      <c r="BP837" s="14" t="n">
        <v>-0.017</v>
      </c>
      <c r="BQ837" s="14" t="n">
        <v>0.063</v>
      </c>
      <c r="BR837" s="14" t="n">
        <v>0</v>
      </c>
      <c r="BS837" s="14" t="n">
        <v>0.333</v>
      </c>
      <c r="BT837" s="14" t="n">
        <v>0</v>
      </c>
      <c r="BU837" s="14" t="n">
        <v>-0.017</v>
      </c>
      <c r="BV837" s="14" t="n">
        <v>0.063</v>
      </c>
      <c r="BW837" s="14" t="n">
        <v>0</v>
      </c>
      <c r="BX837" s="14" t="n">
        <v>0.167</v>
      </c>
      <c r="BY837" s="14" t="n">
        <v>12.729</v>
      </c>
      <c r="BZ837" s="14" t="n">
        <v>0</v>
      </c>
      <c r="CA837" s="14" t="n">
        <v>12.729</v>
      </c>
      <c r="CB837" s="14" t="n">
        <v>0</v>
      </c>
      <c r="CC837" s="14" t="n">
        <v>102.477</v>
      </c>
      <c r="CD837" s="14" t="n">
        <v>7.95</v>
      </c>
      <c r="CE837" s="14" t="n">
        <v>0.379</v>
      </c>
      <c r="CF837" s="14" t="n">
        <v>107.6</v>
      </c>
      <c r="CG837" s="14" t="n">
        <v>0.05</v>
      </c>
      <c r="CH837" s="14" t="n">
        <v>1</v>
      </c>
      <c r="CI837" s="14" t="n">
        <v>0</v>
      </c>
      <c r="CJ837" s="14" t="n">
        <v>0</v>
      </c>
      <c r="CK837" s="14" t="n">
        <v>0</v>
      </c>
      <c r="CL837" s="14" t="n">
        <v>0</v>
      </c>
      <c r="CM837" s="14" t="n">
        <v>0</v>
      </c>
      <c r="CN837" s="14" t="n">
        <v>0</v>
      </c>
      <c r="CO837" s="14" t="n">
        <v>0</v>
      </c>
      <c r="CP837" s="14" t="n">
        <v>0</v>
      </c>
      <c r="CQ837" s="14" t="n">
        <v>1.294</v>
      </c>
      <c r="CR837" s="14" t="n">
        <v>0.706</v>
      </c>
      <c r="CS837" s="14" t="n">
        <v>3.93</v>
      </c>
      <c r="CT837" s="14" t="n">
        <v>10.485</v>
      </c>
      <c r="CU837" s="14" t="n">
        <v>30.326</v>
      </c>
    </row>
    <row r="838">
      <c r="A838" s="14" t="inlineStr">
        <is>
          <t>ARE2023</t>
        </is>
      </c>
      <c r="B838" s="14" t="inlineStr">
        <is>
          <t>ARE</t>
        </is>
      </c>
      <c r="C838" s="14" t="inlineStr">
        <is>
          <t>ARE</t>
        </is>
      </c>
      <c r="D838" s="14" t="inlineStr">
        <is>
          <t>United Arab Emirates</t>
        </is>
      </c>
      <c r="E838" s="14" t="n">
        <v>2023</v>
      </c>
      <c r="F838" s="14" t="n">
        <v>0.05</v>
      </c>
      <c r="G838" s="14" t="n">
        <v>6.147</v>
      </c>
      <c r="H838" s="14" t="n">
        <v>1.286</v>
      </c>
      <c r="I838" s="14" t="n">
        <v>0.273</v>
      </c>
      <c r="J838" s="14" t="n">
        <v>6.42</v>
      </c>
      <c r="K838" s="14" t="n">
        <v>0</v>
      </c>
      <c r="L838" s="14" t="n">
        <v>1</v>
      </c>
      <c r="M838" s="14" t="n">
        <v>7.886</v>
      </c>
      <c r="N838" s="14" t="n">
        <v>3.857</v>
      </c>
      <c r="O838" s="14" t="n">
        <v>0.227</v>
      </c>
      <c r="P838" s="14" t="n">
        <v>8.113</v>
      </c>
      <c r="Q838" s="14" t="n">
        <v>0</v>
      </c>
      <c r="R838" s="14" t="n">
        <v>1</v>
      </c>
      <c r="S838" s="14" t="n">
        <v>12.575</v>
      </c>
      <c r="T838" s="14" t="n">
        <v>7.714</v>
      </c>
      <c r="U838" s="14" t="n">
        <v>0.344</v>
      </c>
      <c r="V838" s="14" t="n">
        <v>13.491</v>
      </c>
      <c r="W838" s="14" t="n">
        <v>0.05</v>
      </c>
      <c r="X838" s="14" t="n">
        <v>1</v>
      </c>
      <c r="Y838" s="14" t="n">
        <v>6.143</v>
      </c>
      <c r="Z838" s="14" t="n">
        <v>0.695</v>
      </c>
      <c r="AA838" s="14" t="n">
        <v>-2.785</v>
      </c>
      <c r="AB838" s="14" t="n">
        <v>3.358</v>
      </c>
      <c r="AC838" s="14" t="n">
        <v>0</v>
      </c>
      <c r="AD838" s="14" t="n">
        <v>0</v>
      </c>
      <c r="AE838" s="14" t="n">
        <v>6.975</v>
      </c>
      <c r="AF838" s="14" t="n">
        <v>1.39</v>
      </c>
      <c r="AG838" s="14" t="n">
        <v>-4.226</v>
      </c>
      <c r="AH838" s="14" t="n">
        <v>2.749</v>
      </c>
      <c r="AI838" s="14" t="n">
        <v>0</v>
      </c>
      <c r="AJ838" s="14" t="n">
        <v>0</v>
      </c>
      <c r="AK838" s="14" t="n">
        <v>11.962</v>
      </c>
      <c r="AL838" s="14" t="n">
        <v>5.736</v>
      </c>
      <c r="AM838" s="14" t="n">
        <v>-5.097</v>
      </c>
      <c r="AN838" s="14" t="n">
        <v>6.865</v>
      </c>
      <c r="AO838" s="14" t="n">
        <v>0</v>
      </c>
      <c r="AP838" s="14" t="n">
        <v>0</v>
      </c>
      <c r="AQ838" s="14" t="n">
        <v>0.749</v>
      </c>
      <c r="AR838" s="14" t="n">
        <v>0.129</v>
      </c>
      <c r="AS838" s="14" t="n">
        <v>0.022</v>
      </c>
      <c r="AT838" s="14" t="n">
        <v>0.8090000000000001</v>
      </c>
      <c r="AU838" s="14" t="n">
        <v>0.05</v>
      </c>
      <c r="AV838" s="14" t="n">
        <v>1</v>
      </c>
      <c r="AW838" s="14" t="n">
        <v>0.783</v>
      </c>
      <c r="AX838" s="14" t="n">
        <v>0.129</v>
      </c>
      <c r="AY838" s="14" t="n">
        <v>0.031</v>
      </c>
      <c r="AZ838" s="14" t="n">
        <v>0.854</v>
      </c>
      <c r="BA838" s="14" t="n">
        <v>0.05</v>
      </c>
      <c r="BB838" s="14" t="n">
        <v>1</v>
      </c>
      <c r="BC838" s="14" t="n">
        <v>0.527</v>
      </c>
      <c r="BD838" s="14" t="n">
        <v>0.129</v>
      </c>
      <c r="BE838" s="14" t="n">
        <v>0.003</v>
      </c>
      <c r="BF838" s="14" t="n">
        <v>0.554</v>
      </c>
      <c r="BG838" s="14" t="n">
        <v>0.05</v>
      </c>
      <c r="BH838" s="14" t="n">
        <v>1</v>
      </c>
      <c r="BI838" s="14" t="n">
        <v>0.64</v>
      </c>
      <c r="BJ838" s="14" t="n">
        <v>0.129</v>
      </c>
      <c r="BK838" s="14" t="n">
        <v>0.004</v>
      </c>
      <c r="BL838" s="14" t="n">
        <v>0.672</v>
      </c>
      <c r="BM838" s="14" t="n">
        <v>0.05</v>
      </c>
      <c r="BN838" s="14" t="n">
        <v>1</v>
      </c>
      <c r="BO838" s="14" t="n">
        <v>0</v>
      </c>
      <c r="BP838" s="14" t="n">
        <v>-0.017</v>
      </c>
      <c r="BQ838" s="14" t="n">
        <v>0.063</v>
      </c>
      <c r="BR838" s="14" t="n">
        <v>0</v>
      </c>
      <c r="BS838" s="14" t="n">
        <v>0.333</v>
      </c>
      <c r="BT838" s="14" t="n">
        <v>0</v>
      </c>
      <c r="BU838" s="14" t="n">
        <v>-0.017</v>
      </c>
      <c r="BV838" s="14" t="n">
        <v>0.063</v>
      </c>
      <c r="BW838" s="14" t="n">
        <v>0</v>
      </c>
      <c r="BX838" s="14" t="n">
        <v>0.167</v>
      </c>
      <c r="BY838" s="14" t="n">
        <v>13.254</v>
      </c>
      <c r="BZ838" s="14" t="n">
        <v>0</v>
      </c>
      <c r="CA838" s="14" t="n">
        <v>13.254</v>
      </c>
      <c r="CB838" s="14" t="n">
        <v>0</v>
      </c>
      <c r="CC838" s="14" t="n">
        <v>87.07899999999999</v>
      </c>
      <c r="CD838" s="14" t="n">
        <v>7.95</v>
      </c>
      <c r="CE838" s="14" t="n">
        <v>0.482</v>
      </c>
      <c r="CF838" s="14" t="n">
        <v>91.43300000000001</v>
      </c>
      <c r="CG838" s="14" t="n">
        <v>0.05</v>
      </c>
      <c r="CH838" s="14" t="n">
        <v>1</v>
      </c>
      <c r="CI838" s="14" t="n">
        <v>0</v>
      </c>
      <c r="CJ838" s="14" t="n">
        <v>0</v>
      </c>
      <c r="CK838" s="14" t="n">
        <v>0</v>
      </c>
      <c r="CL838" s="14" t="n">
        <v>0</v>
      </c>
      <c r="CM838" s="14" t="n">
        <v>0</v>
      </c>
      <c r="CN838" s="14" t="n">
        <v>0</v>
      </c>
      <c r="CO838" s="14" t="n">
        <v>0</v>
      </c>
      <c r="CP838" s="14" t="n">
        <v>0</v>
      </c>
      <c r="CQ838" s="14" t="n">
        <v>1.348</v>
      </c>
      <c r="CR838" s="14" t="n">
        <v>0.707</v>
      </c>
      <c r="CS838" s="14" t="n">
        <v>4.093</v>
      </c>
      <c r="CT838" s="14" t="n">
        <v>4.861</v>
      </c>
      <c r="CU838" s="14" t="n">
        <v>10.622</v>
      </c>
    </row>
    <row r="839">
      <c r="A839" s="14" t="inlineStr">
        <is>
          <t>ARE2024</t>
        </is>
      </c>
      <c r="B839" s="14" t="inlineStr">
        <is>
          <t>ARE</t>
        </is>
      </c>
      <c r="C839" s="14" t="inlineStr">
        <is>
          <t>ARE</t>
        </is>
      </c>
      <c r="D839" s="14" t="inlineStr">
        <is>
          <t>United Arab Emirates</t>
        </is>
      </c>
      <c r="E839" s="14" t="n">
        <v>2024</v>
      </c>
      <c r="F839" s="14" t="n">
        <v>0.05</v>
      </c>
      <c r="G839" s="14" t="n">
        <v>5.575</v>
      </c>
      <c r="H839" s="14" t="n">
        <v>1.324</v>
      </c>
      <c r="I839" s="14" t="n">
        <v>0.213</v>
      </c>
      <c r="J839" s="14" t="n">
        <v>5.787</v>
      </c>
      <c r="K839" s="14" t="n">
        <v>0</v>
      </c>
      <c r="L839" s="14" t="n">
        <v>1</v>
      </c>
      <c r="M839" s="14" t="n">
        <v>7.124</v>
      </c>
      <c r="N839" s="14" t="n">
        <v>3.971</v>
      </c>
      <c r="O839" s="14" t="n">
        <v>0.158</v>
      </c>
      <c r="P839" s="14" t="n">
        <v>7.281</v>
      </c>
      <c r="Q839" s="14" t="n">
        <v>0</v>
      </c>
      <c r="R839" s="14" t="n">
        <v>1</v>
      </c>
      <c r="S839" s="14" t="n">
        <v>12.193</v>
      </c>
      <c r="T839" s="14" t="n">
        <v>7.942</v>
      </c>
      <c r="U839" s="14" t="n">
        <v>0.297</v>
      </c>
      <c r="V839" s="14" t="n">
        <v>13.026</v>
      </c>
      <c r="W839" s="14" t="n">
        <v>0.05</v>
      </c>
      <c r="X839" s="14" t="n">
        <v>1</v>
      </c>
      <c r="Y839" s="14" t="n">
        <v>5.975</v>
      </c>
      <c r="Z839" s="14" t="n">
        <v>0.676</v>
      </c>
      <c r="AA839" s="14" t="n">
        <v>-2.868</v>
      </c>
      <c r="AB839" s="14" t="n">
        <v>3.108</v>
      </c>
      <c r="AC839" s="14" t="n">
        <v>0</v>
      </c>
      <c r="AD839" s="14" t="n">
        <v>0</v>
      </c>
      <c r="AE839" s="14" t="n">
        <v>6.831</v>
      </c>
      <c r="AF839" s="14" t="n">
        <v>1.361</v>
      </c>
      <c r="AG839" s="14" t="n">
        <v>-4.291</v>
      </c>
      <c r="AH839" s="14" t="n">
        <v>2.54</v>
      </c>
      <c r="AI839" s="14" t="n">
        <v>0</v>
      </c>
      <c r="AJ839" s="14" t="n">
        <v>0</v>
      </c>
      <c r="AK839" s="14" t="n">
        <v>11.966</v>
      </c>
      <c r="AL839" s="14" t="n">
        <v>5.738</v>
      </c>
      <c r="AM839" s="14" t="n">
        <v>-4.904</v>
      </c>
      <c r="AN839" s="14" t="n">
        <v>7.062</v>
      </c>
      <c r="AO839" s="14" t="n">
        <v>0</v>
      </c>
      <c r="AP839" s="14" t="n">
        <v>0</v>
      </c>
      <c r="AQ839" s="14" t="n">
        <v>0.72</v>
      </c>
      <c r="AR839" s="14" t="n">
        <v>0.132</v>
      </c>
      <c r="AS839" s="14" t="n">
        <v>0.013</v>
      </c>
      <c r="AT839" s="14" t="n">
        <v>0.77</v>
      </c>
      <c r="AU839" s="14" t="n">
        <v>0.05</v>
      </c>
      <c r="AV839" s="14" t="n">
        <v>1</v>
      </c>
      <c r="AW839" s="14" t="n">
        <v>0.734</v>
      </c>
      <c r="AX839" s="14" t="n">
        <v>0.132</v>
      </c>
      <c r="AY839" s="14" t="n">
        <v>0.017</v>
      </c>
      <c r="AZ839" s="14" t="n">
        <v>0.788</v>
      </c>
      <c r="BA839" s="14" t="n">
        <v>0.05</v>
      </c>
      <c r="BB839" s="14" t="n">
        <v>1</v>
      </c>
      <c r="BC839" s="14" t="n">
        <v>0.51</v>
      </c>
      <c r="BD839" s="14" t="n">
        <v>0.132</v>
      </c>
      <c r="BE839" s="14" t="n">
        <v>0.003</v>
      </c>
      <c r="BF839" s="14" t="n">
        <v>0.536</v>
      </c>
      <c r="BG839" s="14" t="n">
        <v>0.05</v>
      </c>
      <c r="BH839" s="14" t="n">
        <v>1</v>
      </c>
      <c r="BI839" s="14" t="n">
        <v>0.652</v>
      </c>
      <c r="BJ839" s="14" t="n">
        <v>0.132</v>
      </c>
      <c r="BK839" s="14" t="n">
        <v>0.004</v>
      </c>
      <c r="BL839" s="14" t="n">
        <v>0.6850000000000001</v>
      </c>
      <c r="BM839" s="14" t="n">
        <v>0.05</v>
      </c>
      <c r="BN839" s="14" t="n">
        <v>1</v>
      </c>
      <c r="BO839" s="14" t="n">
        <v>0</v>
      </c>
      <c r="BP839" s="14" t="n">
        <v>-0.018</v>
      </c>
      <c r="BQ839" s="14" t="n">
        <v>0.07099999999999999</v>
      </c>
      <c r="BR839" s="14" t="n">
        <v>0</v>
      </c>
      <c r="BS839" s="14" t="n">
        <v>0.333</v>
      </c>
      <c r="BT839" s="14" t="n">
        <v>0</v>
      </c>
      <c r="BU839" s="14" t="n">
        <v>-0.018</v>
      </c>
      <c r="BV839" s="14" t="n">
        <v>0.062</v>
      </c>
      <c r="BW839" s="14" t="n">
        <v>0</v>
      </c>
      <c r="BX839" s="14" t="n">
        <v>0.167</v>
      </c>
      <c r="BY839" s="14" t="n">
        <v>13.646</v>
      </c>
      <c r="BZ839" s="14" t="n">
        <v>0</v>
      </c>
      <c r="CA839" s="14" t="n">
        <v>13.646</v>
      </c>
      <c r="CB839" s="14" t="n">
        <v>0</v>
      </c>
      <c r="CC839" s="14" t="n">
        <v>86.38500000000001</v>
      </c>
      <c r="CD839" s="14" t="n">
        <v>7.95</v>
      </c>
      <c r="CE839" s="14" t="n">
        <v>0.588</v>
      </c>
      <c r="CF839" s="14" t="n">
        <v>90.705</v>
      </c>
      <c r="CG839" s="14" t="n">
        <v>0.05</v>
      </c>
      <c r="CH839" s="14" t="n">
        <v>1</v>
      </c>
      <c r="CI839" s="14" t="n">
        <v>0</v>
      </c>
      <c r="CJ839" s="14" t="n">
        <v>0</v>
      </c>
      <c r="CK839" s="14" t="n">
        <v>0</v>
      </c>
      <c r="CL839" s="14" t="n">
        <v>0</v>
      </c>
      <c r="CM839" s="14" t="n">
        <v>0</v>
      </c>
      <c r="CN839" s="14" t="n">
        <v>0</v>
      </c>
      <c r="CO839" s="14" t="n">
        <v>0</v>
      </c>
      <c r="CP839" s="14" t="n">
        <v>0</v>
      </c>
      <c r="CQ839" s="14" t="n">
        <v>1.387</v>
      </c>
      <c r="CR839" s="14" t="n">
        <v>0.707</v>
      </c>
      <c r="CS839" s="14" t="n">
        <v>4.213</v>
      </c>
      <c r="CT839" s="14" t="n">
        <v>4.251</v>
      </c>
      <c r="CU839" s="14" t="n">
        <v>9.167999999999999</v>
      </c>
    </row>
    <row r="840">
      <c r="A840" s="14" t="inlineStr">
        <is>
          <t>GBR2021</t>
        </is>
      </c>
      <c r="B840" s="14" t="inlineStr">
        <is>
          <t>GBR</t>
        </is>
      </c>
      <c r="C840" s="14" t="inlineStr">
        <is>
          <t>GBR</t>
        </is>
      </c>
      <c r="D840" s="14" t="inlineStr">
        <is>
          <t>United Kingdom</t>
        </is>
      </c>
      <c r="E840" s="14" t="n">
        <v>2021</v>
      </c>
      <c r="F840" s="14" t="n">
        <v>0.2</v>
      </c>
      <c r="G840" s="14" t="n">
        <v>4.347</v>
      </c>
      <c r="H840" s="14" t="n">
        <v>0.951</v>
      </c>
      <c r="I840" s="14" t="n">
        <v>4.105</v>
      </c>
      <c r="J840" s="14" t="n">
        <v>8.452</v>
      </c>
      <c r="K840" s="14" t="n">
        <v>0</v>
      </c>
      <c r="L840" s="14" t="n">
        <v>1</v>
      </c>
      <c r="M840" s="14" t="n">
        <v>4.719</v>
      </c>
      <c r="N840" s="14" t="n">
        <v>2.139</v>
      </c>
      <c r="O840" s="14" t="n">
        <v>2.239</v>
      </c>
      <c r="P840" s="14" t="n">
        <v>6.958</v>
      </c>
      <c r="Q840" s="14" t="n">
        <v>0</v>
      </c>
      <c r="R840" s="14" t="n">
        <v>1</v>
      </c>
      <c r="S840" s="14" t="n">
        <v>16.992</v>
      </c>
      <c r="T840" s="14" t="n">
        <v>10.53</v>
      </c>
      <c r="U840" s="14" t="n">
        <v>0.095</v>
      </c>
      <c r="V840" s="14" t="n">
        <v>20.504</v>
      </c>
      <c r="W840" s="14" t="n">
        <v>0.2</v>
      </c>
      <c r="X840" s="14" t="n">
        <v>1</v>
      </c>
      <c r="Y840" s="14" t="n">
        <v>25.664</v>
      </c>
      <c r="Z840" s="14" t="n">
        <v>2.835</v>
      </c>
      <c r="AA840" s="14" t="n">
        <v>-10.255</v>
      </c>
      <c r="AB840" s="14" t="n">
        <v>15.409</v>
      </c>
      <c r="AC840" s="14" t="n">
        <v>0</v>
      </c>
      <c r="AD840" s="14" t="n">
        <v>1</v>
      </c>
      <c r="AE840" s="14" t="n">
        <v>20.76</v>
      </c>
      <c r="AF840" s="14" t="n">
        <v>4.085</v>
      </c>
      <c r="AG840" s="14" t="n">
        <v>-7.711</v>
      </c>
      <c r="AH840" s="14" t="n">
        <v>13.049</v>
      </c>
      <c r="AI840" s="14" t="n">
        <v>0</v>
      </c>
      <c r="AJ840" s="14" t="n">
        <v>1</v>
      </c>
      <c r="AK840" s="14" t="n">
        <v>27.865</v>
      </c>
      <c r="AL840" s="14" t="n">
        <v>13.676</v>
      </c>
      <c r="AM840" s="14" t="n">
        <v>-12.644</v>
      </c>
      <c r="AN840" s="14" t="n">
        <v>18.265</v>
      </c>
      <c r="AO840" s="14" t="n">
        <v>0.2</v>
      </c>
      <c r="AP840" s="14" t="n">
        <v>1</v>
      </c>
      <c r="AQ840" s="14" t="n">
        <v>0.619</v>
      </c>
      <c r="AR840" s="14" t="n">
        <v>0.114</v>
      </c>
      <c r="AS840" s="14" t="n">
        <v>0.892</v>
      </c>
      <c r="AT840" s="14" t="n">
        <v>1.813</v>
      </c>
      <c r="AU840" s="14" t="n">
        <v>0.2</v>
      </c>
      <c r="AV840" s="14" t="n">
        <v>1</v>
      </c>
      <c r="AW840" s="14" t="n">
        <v>0.599</v>
      </c>
      <c r="AX840" s="14" t="n">
        <v>0.114</v>
      </c>
      <c r="AY840" s="14" t="n">
        <v>0.944</v>
      </c>
      <c r="AZ840" s="14" t="n">
        <v>1.852</v>
      </c>
      <c r="BA840" s="14" t="n">
        <v>0.2</v>
      </c>
      <c r="BB840" s="14" t="n">
        <v>1</v>
      </c>
      <c r="BC840" s="14" t="n">
        <v>0.439</v>
      </c>
      <c r="BD840" s="14" t="n">
        <v>0.114</v>
      </c>
      <c r="BE840" s="14" t="n">
        <v>0.319</v>
      </c>
      <c r="BF840" s="14" t="n">
        <v>0.909</v>
      </c>
      <c r="BG840" s="14" t="n">
        <v>0.2</v>
      </c>
      <c r="BH840" s="14" t="n">
        <v>1</v>
      </c>
      <c r="BI840" s="14" t="n">
        <v>0.505</v>
      </c>
      <c r="BJ840" s="14" t="n">
        <v>0.114</v>
      </c>
      <c r="BK840" s="14" t="n">
        <v>0.078</v>
      </c>
      <c r="BL840" s="14" t="n">
        <v>0.699</v>
      </c>
      <c r="BM840" s="14" t="n">
        <v>0.2</v>
      </c>
      <c r="BN840" s="14" t="n">
        <v>1</v>
      </c>
      <c r="BO840" s="14" t="n">
        <v>0</v>
      </c>
      <c r="BP840" s="14" t="n">
        <v>0.045</v>
      </c>
      <c r="BQ840" s="14" t="n">
        <v>0.188</v>
      </c>
      <c r="BR840" s="14" t="n">
        <v>0</v>
      </c>
      <c r="BS840" s="14" t="n">
        <v>1</v>
      </c>
      <c r="BT840" s="14" t="n">
        <v>0</v>
      </c>
      <c r="BU840" s="14" t="n">
        <v>0.048</v>
      </c>
      <c r="BV840" s="14" t="n">
        <v>0.291</v>
      </c>
      <c r="BW840" s="14" t="n">
        <v>0.05</v>
      </c>
      <c r="BX840" s="14" t="n">
        <v>1</v>
      </c>
      <c r="BY840" s="14" t="n">
        <v>11.787</v>
      </c>
      <c r="BZ840" s="14" t="n">
        <v>0</v>
      </c>
      <c r="CA840" s="14" t="n">
        <v>11.787</v>
      </c>
      <c r="CB840" s="14" t="n">
        <v>0</v>
      </c>
      <c r="CC840" s="14" t="n">
        <v>78.125</v>
      </c>
      <c r="CD840" s="14" t="n">
        <v>7.95</v>
      </c>
      <c r="CE840" s="14" t="n">
        <v>39.721</v>
      </c>
      <c r="CF840" s="14" t="n">
        <v>141.415</v>
      </c>
      <c r="CG840" s="14" t="n">
        <v>0.2</v>
      </c>
      <c r="CH840" s="14" t="n">
        <v>1</v>
      </c>
      <c r="CI840" s="14" t="n">
        <v>0</v>
      </c>
      <c r="CJ840" s="14" t="n">
        <v>0</v>
      </c>
      <c r="CK840" s="14" t="n">
        <v>0</v>
      </c>
      <c r="CL840" s="14" t="n">
        <v>0</v>
      </c>
      <c r="CM840" s="14" t="n">
        <v>0</v>
      </c>
      <c r="CN840" s="14" t="n">
        <v>0.914</v>
      </c>
      <c r="CO840" s="14" t="n">
        <v>1.816</v>
      </c>
      <c r="CP840" s="14" t="n">
        <v>0</v>
      </c>
      <c r="CQ840" s="14" t="n">
        <v>1.198</v>
      </c>
      <c r="CR840" s="14" t="n">
        <v>0</v>
      </c>
      <c r="CS840" s="14" t="n">
        <v>5.221</v>
      </c>
      <c r="CT840" s="14" t="n">
        <v>7.447</v>
      </c>
      <c r="CU840" s="14" t="n">
        <v>14.931</v>
      </c>
    </row>
    <row r="841">
      <c r="A841" s="14" t="inlineStr">
        <is>
          <t>GBR2022</t>
        </is>
      </c>
      <c r="B841" s="14" t="inlineStr">
        <is>
          <t>GBR</t>
        </is>
      </c>
      <c r="C841" s="14" t="inlineStr">
        <is>
          <t>GBR</t>
        </is>
      </c>
      <c r="D841" s="14" t="inlineStr">
        <is>
          <t>United Kingdom</t>
        </is>
      </c>
      <c r="E841" s="14" t="n">
        <v>2022</v>
      </c>
      <c r="F841" s="14" t="n">
        <v>0.2</v>
      </c>
      <c r="G841" s="14" t="n">
        <v>7.85</v>
      </c>
      <c r="H841" s="14" t="n">
        <v>1.219</v>
      </c>
      <c r="I841" s="14" t="n">
        <v>11.883</v>
      </c>
      <c r="J841" s="14" t="n">
        <v>19.733</v>
      </c>
      <c r="K841" s="14" t="n">
        <v>0</v>
      </c>
      <c r="L841" s="14" t="n">
        <v>1</v>
      </c>
      <c r="M841" s="14" t="n">
        <v>9.981</v>
      </c>
      <c r="N841" s="14" t="n">
        <v>4.121</v>
      </c>
      <c r="O841" s="14" t="n">
        <v>9.68</v>
      </c>
      <c r="P841" s="14" t="n">
        <v>19.661</v>
      </c>
      <c r="Q841" s="14" t="n">
        <v>0</v>
      </c>
      <c r="R841" s="14" t="n">
        <v>1</v>
      </c>
      <c r="S841" s="14" t="n">
        <v>20.41</v>
      </c>
      <c r="T841" s="14" t="n">
        <v>9.996</v>
      </c>
      <c r="U841" s="14" t="n">
        <v>0.108</v>
      </c>
      <c r="V841" s="14" t="n">
        <v>24.622</v>
      </c>
      <c r="W841" s="14" t="n">
        <v>0.2</v>
      </c>
      <c r="X841" s="14" t="n">
        <v>1</v>
      </c>
      <c r="Y841" s="14" t="n">
        <v>35.24</v>
      </c>
      <c r="Z841" s="14" t="n">
        <v>3.697</v>
      </c>
      <c r="AA841" s="14" t="n">
        <v>-5.161</v>
      </c>
      <c r="AB841" s="14" t="n">
        <v>30.078</v>
      </c>
      <c r="AC841" s="14" t="n">
        <v>0</v>
      </c>
      <c r="AD841" s="14" t="n">
        <v>1</v>
      </c>
      <c r="AE841" s="14" t="n">
        <v>30.427</v>
      </c>
      <c r="AF841" s="14" t="n">
        <v>5.641</v>
      </c>
      <c r="AG841" s="14" t="n">
        <v>-6.571</v>
      </c>
      <c r="AH841" s="14" t="n">
        <v>23.856</v>
      </c>
      <c r="AI841" s="14" t="n">
        <v>0</v>
      </c>
      <c r="AJ841" s="14" t="n">
        <v>1</v>
      </c>
      <c r="AK841" s="14" t="n">
        <v>38.08</v>
      </c>
      <c r="AL841" s="14" t="n">
        <v>18.185</v>
      </c>
      <c r="AM841" s="14" t="n">
        <v>-11.196</v>
      </c>
      <c r="AN841" s="14" t="n">
        <v>32.261</v>
      </c>
      <c r="AO841" s="14" t="n">
        <v>0.2</v>
      </c>
      <c r="AP841" s="14" t="n">
        <v>1</v>
      </c>
      <c r="AQ841" s="14" t="n">
        <v>0.861</v>
      </c>
      <c r="AR841" s="14" t="n">
        <v>0.123</v>
      </c>
      <c r="AS841" s="14" t="n">
        <v>0.836</v>
      </c>
      <c r="AT841" s="14" t="n">
        <v>2.037</v>
      </c>
      <c r="AU841" s="14" t="n">
        <v>0.2</v>
      </c>
      <c r="AV841" s="14" t="n">
        <v>1</v>
      </c>
      <c r="AW841" s="14" t="n">
        <v>0.986</v>
      </c>
      <c r="AX841" s="14" t="n">
        <v>0.123</v>
      </c>
      <c r="AY841" s="14" t="n">
        <v>0.853</v>
      </c>
      <c r="AZ841" s="14" t="n">
        <v>2.208</v>
      </c>
      <c r="BA841" s="14" t="n">
        <v>0.2</v>
      </c>
      <c r="BB841" s="14" t="n">
        <v>1</v>
      </c>
      <c r="BC841" s="14" t="n">
        <v>0.598</v>
      </c>
      <c r="BD841" s="14" t="n">
        <v>0.123</v>
      </c>
      <c r="BE841" s="14" t="n">
        <v>0.154</v>
      </c>
      <c r="BF841" s="14" t="n">
        <v>0.902</v>
      </c>
      <c r="BG841" s="14" t="n">
        <v>0.2</v>
      </c>
      <c r="BH841" s="14" t="n">
        <v>1</v>
      </c>
      <c r="BI841" s="14" t="n">
        <v>0.612</v>
      </c>
      <c r="BJ841" s="14" t="n">
        <v>0.123</v>
      </c>
      <c r="BK841" s="14" t="n">
        <v>0.327</v>
      </c>
      <c r="BL841" s="14" t="n">
        <v>1.127</v>
      </c>
      <c r="BM841" s="14" t="n">
        <v>0.2</v>
      </c>
      <c r="BN841" s="14" t="n">
        <v>1</v>
      </c>
      <c r="BO841" s="14" t="n">
        <v>0</v>
      </c>
      <c r="BP841" s="14" t="n">
        <v>0.034</v>
      </c>
      <c r="BQ841" s="14" t="n">
        <v>0.254</v>
      </c>
      <c r="BR841" s="14" t="n">
        <v>0</v>
      </c>
      <c r="BS841" s="14" t="n">
        <v>1</v>
      </c>
      <c r="BT841" s="14" t="n">
        <v>0</v>
      </c>
      <c r="BU841" s="14" t="n">
        <v>0.043</v>
      </c>
      <c r="BV841" s="14" t="n">
        <v>0.415</v>
      </c>
      <c r="BW841" s="14" t="n">
        <v>0.05</v>
      </c>
      <c r="BX841" s="14" t="n">
        <v>1</v>
      </c>
      <c r="BY841" s="14" t="n">
        <v>12.729</v>
      </c>
      <c r="BZ841" s="14" t="n">
        <v>0</v>
      </c>
      <c r="CA841" s="14" t="n">
        <v>12.729</v>
      </c>
      <c r="CB841" s="14" t="n">
        <v>0</v>
      </c>
      <c r="CC841" s="14" t="n">
        <v>97.90000000000001</v>
      </c>
      <c r="CD841" s="14" t="n">
        <v>7.95</v>
      </c>
      <c r="CE841" s="14" t="n">
        <v>95.393</v>
      </c>
      <c r="CF841" s="14" t="n">
        <v>231.952</v>
      </c>
      <c r="CG841" s="14" t="n">
        <v>0.2</v>
      </c>
      <c r="CH841" s="14" t="n">
        <v>1</v>
      </c>
      <c r="CI841" s="14" t="n">
        <v>0</v>
      </c>
      <c r="CJ841" s="14" t="n">
        <v>0</v>
      </c>
      <c r="CK841" s="14" t="n">
        <v>0</v>
      </c>
      <c r="CL841" s="14" t="n">
        <v>0</v>
      </c>
      <c r="CM841" s="14" t="n">
        <v>0</v>
      </c>
      <c r="CN841" s="14" t="n">
        <v>1.12</v>
      </c>
      <c r="CO841" s="14" t="n">
        <v>1.89</v>
      </c>
      <c r="CP841" s="14" t="n">
        <v>0</v>
      </c>
      <c r="CQ841" s="14" t="n">
        <v>1.294</v>
      </c>
      <c r="CR841" s="14" t="n">
        <v>0</v>
      </c>
      <c r="CS841" s="14" t="n">
        <v>5.638</v>
      </c>
      <c r="CT841" s="14" t="n">
        <v>19.027</v>
      </c>
      <c r="CU841" s="14" t="n">
        <v>24.415</v>
      </c>
    </row>
    <row r="842">
      <c r="A842" s="14" t="inlineStr">
        <is>
          <t>GBR2023</t>
        </is>
      </c>
      <c r="B842" s="14" t="inlineStr">
        <is>
          <t>GBR</t>
        </is>
      </c>
      <c r="C842" s="14" t="inlineStr">
        <is>
          <t>GBR</t>
        </is>
      </c>
      <c r="D842" s="14" t="inlineStr">
        <is>
          <t>United Kingdom</t>
        </is>
      </c>
      <c r="E842" s="14" t="n">
        <v>2023</v>
      </c>
      <c r="F842" s="14" t="n">
        <v>0.2</v>
      </c>
      <c r="G842" s="14" t="n">
        <v>12.936</v>
      </c>
      <c r="H842" s="14" t="n">
        <v>2.946</v>
      </c>
      <c r="I842" s="14" t="n">
        <v>11.178</v>
      </c>
      <c r="J842" s="14" t="n">
        <v>24.114</v>
      </c>
      <c r="K842" s="14" t="n">
        <v>0</v>
      </c>
      <c r="L842" s="14" t="n">
        <v>1</v>
      </c>
      <c r="M842" s="14" t="n">
        <v>14.03</v>
      </c>
      <c r="N842" s="14" t="n">
        <v>6.958</v>
      </c>
      <c r="O842" s="14" t="n">
        <v>9.073</v>
      </c>
      <c r="P842" s="14" t="n">
        <v>23.103</v>
      </c>
      <c r="Q842" s="14" t="n">
        <v>0</v>
      </c>
      <c r="R842" s="14" t="n">
        <v>1</v>
      </c>
      <c r="S842" s="14" t="n">
        <v>30.588</v>
      </c>
      <c r="T842" s="14" t="n">
        <v>19.182</v>
      </c>
      <c r="U842" s="14" t="n">
        <v>0.122</v>
      </c>
      <c r="V842" s="14" t="n">
        <v>36.852</v>
      </c>
      <c r="W842" s="14" t="n">
        <v>0.2</v>
      </c>
      <c r="X842" s="14" t="n">
        <v>1</v>
      </c>
      <c r="Y842" s="14" t="n">
        <v>22.551</v>
      </c>
      <c r="Z842" s="14" t="n">
        <v>2.526</v>
      </c>
      <c r="AA842" s="14" t="n">
        <v>9.079000000000001</v>
      </c>
      <c r="AB842" s="14" t="n">
        <v>31.63</v>
      </c>
      <c r="AC842" s="14" t="n">
        <v>0</v>
      </c>
      <c r="AD842" s="14" t="n">
        <v>1</v>
      </c>
      <c r="AE842" s="14" t="n">
        <v>17.789</v>
      </c>
      <c r="AF842" s="14" t="n">
        <v>3.543</v>
      </c>
      <c r="AG842" s="14" t="n">
        <v>7.601</v>
      </c>
      <c r="AH842" s="14" t="n">
        <v>25.39</v>
      </c>
      <c r="AI842" s="14" t="n">
        <v>0</v>
      </c>
      <c r="AJ842" s="14" t="n">
        <v>1</v>
      </c>
      <c r="AK842" s="14" t="n">
        <v>25.748</v>
      </c>
      <c r="AL842" s="14" t="n">
        <v>12.755</v>
      </c>
      <c r="AM842" s="14" t="n">
        <v>2.682</v>
      </c>
      <c r="AN842" s="14" t="n">
        <v>34.116</v>
      </c>
      <c r="AO842" s="14" t="n">
        <v>0.2</v>
      </c>
      <c r="AP842" s="14" t="n">
        <v>1</v>
      </c>
      <c r="AQ842" s="14" t="n">
        <v>0.76</v>
      </c>
      <c r="AR842" s="14" t="n">
        <v>0.129</v>
      </c>
      <c r="AS842" s="14" t="n">
        <v>0.772</v>
      </c>
      <c r="AT842" s="14" t="n">
        <v>1.839</v>
      </c>
      <c r="AU842" s="14" t="n">
        <v>0.2</v>
      </c>
      <c r="AV842" s="14" t="n">
        <v>1</v>
      </c>
      <c r="AW842" s="14" t="n">
        <v>0.8110000000000001</v>
      </c>
      <c r="AX842" s="14" t="n">
        <v>0.129</v>
      </c>
      <c r="AY842" s="14" t="n">
        <v>0.841</v>
      </c>
      <c r="AZ842" s="14" t="n">
        <v>1.983</v>
      </c>
      <c r="BA842" s="14" t="n">
        <v>0.2</v>
      </c>
      <c r="BB842" s="14" t="n">
        <v>1</v>
      </c>
      <c r="BC842" s="14" t="n">
        <v>0.535</v>
      </c>
      <c r="BD842" s="14" t="n">
        <v>0.129</v>
      </c>
      <c r="BE842" s="14" t="n">
        <v>0.264</v>
      </c>
      <c r="BF842" s="14" t="n">
        <v>0.958</v>
      </c>
      <c r="BG842" s="14" t="n">
        <v>0.2</v>
      </c>
      <c r="BH842" s="14" t="n">
        <v>1</v>
      </c>
      <c r="BI842" s="14" t="n">
        <v>0.579</v>
      </c>
      <c r="BJ842" s="14" t="n">
        <v>0.129</v>
      </c>
      <c r="BK842" s="14" t="n">
        <v>0.183</v>
      </c>
      <c r="BL842" s="14" t="n">
        <v>0.915</v>
      </c>
      <c r="BM842" s="14" t="n">
        <v>0.2</v>
      </c>
      <c r="BN842" s="14" t="n">
        <v>1</v>
      </c>
      <c r="BO842" s="14" t="n">
        <v>0</v>
      </c>
      <c r="BP842" s="14" t="n">
        <v>0.037</v>
      </c>
      <c r="BQ842" s="14" t="n">
        <v>0.345</v>
      </c>
      <c r="BR842" s="14" t="n">
        <v>0</v>
      </c>
      <c r="BS842" s="14" t="n">
        <v>1</v>
      </c>
      <c r="BT842" s="14" t="n">
        <v>0</v>
      </c>
      <c r="BU842" s="14" t="n">
        <v>0.07199999999999999</v>
      </c>
      <c r="BV842" s="14" t="n">
        <v>0.433</v>
      </c>
      <c r="BW842" s="14" t="n">
        <v>0.05</v>
      </c>
      <c r="BX842" s="14" t="n">
        <v>1</v>
      </c>
      <c r="BY842" s="14" t="n">
        <v>13.254</v>
      </c>
      <c r="BZ842" s="14" t="n">
        <v>0</v>
      </c>
      <c r="CA842" s="14" t="n">
        <v>13.254</v>
      </c>
      <c r="CB842" s="14" t="n">
        <v>0</v>
      </c>
      <c r="CC842" s="14" t="n">
        <v>83.248</v>
      </c>
      <c r="CD842" s="14" t="n">
        <v>7.95</v>
      </c>
      <c r="CE842" s="14" t="n">
        <v>83.386</v>
      </c>
      <c r="CF842" s="14" t="n">
        <v>199.961</v>
      </c>
      <c r="CG842" s="14" t="n">
        <v>0.2</v>
      </c>
      <c r="CH842" s="14" t="n">
        <v>1</v>
      </c>
      <c r="CI842" s="14" t="n">
        <v>0</v>
      </c>
      <c r="CJ842" s="14" t="n">
        <v>0</v>
      </c>
      <c r="CK842" s="14" t="n">
        <v>0</v>
      </c>
      <c r="CL842" s="14" t="n">
        <v>0</v>
      </c>
      <c r="CM842" s="14" t="n">
        <v>0</v>
      </c>
      <c r="CN842" s="14" t="n">
        <v>0.989</v>
      </c>
      <c r="CO842" s="14" t="n">
        <v>1.703</v>
      </c>
      <c r="CP842" s="14" t="n">
        <v>0</v>
      </c>
      <c r="CQ842" s="14" t="n">
        <v>1.348</v>
      </c>
      <c r="CR842" s="14" t="n">
        <v>0</v>
      </c>
      <c r="CS842" s="14" t="n">
        <v>5.871</v>
      </c>
      <c r="CT842" s="14" t="n">
        <v>9.154999999999999</v>
      </c>
      <c r="CU842" s="14" t="n">
        <v>11.675</v>
      </c>
    </row>
    <row r="843">
      <c r="A843" s="14" t="inlineStr">
        <is>
          <t>GBR2024</t>
        </is>
      </c>
      <c r="B843" s="14" t="inlineStr">
        <is>
          <t>GBR</t>
        </is>
      </c>
      <c r="C843" s="14" t="inlineStr">
        <is>
          <t>GBR</t>
        </is>
      </c>
      <c r="D843" s="14" t="inlineStr">
        <is>
          <t>United Kingdom</t>
        </is>
      </c>
      <c r="E843" s="14" t="n">
        <v>2024</v>
      </c>
      <c r="F843" s="14" t="n">
        <v>0.2</v>
      </c>
      <c r="G843" s="14" t="n">
        <v>13.133</v>
      </c>
      <c r="H843" s="14" t="n">
        <v>3.327</v>
      </c>
      <c r="I843" s="14" t="n">
        <v>7.055</v>
      </c>
      <c r="J843" s="14" t="n">
        <v>20.188</v>
      </c>
      <c r="K843" s="14" t="n">
        <v>0</v>
      </c>
      <c r="L843" s="14" t="n">
        <v>1</v>
      </c>
      <c r="M843" s="14" t="n">
        <v>14.313</v>
      </c>
      <c r="N843" s="14" t="n">
        <v>7.797</v>
      </c>
      <c r="O843" s="14" t="n">
        <v>4.935</v>
      </c>
      <c r="P843" s="14" t="n">
        <v>19.248</v>
      </c>
      <c r="Q843" s="14" t="n">
        <v>0</v>
      </c>
      <c r="R843" s="14" t="n">
        <v>1</v>
      </c>
      <c r="S843" s="14" t="n">
        <v>31.19</v>
      </c>
      <c r="T843" s="14" t="n">
        <v>20.649</v>
      </c>
      <c r="U843" s="14" t="n">
        <v>0.125</v>
      </c>
      <c r="V843" s="14" t="n">
        <v>37.578</v>
      </c>
      <c r="W843" s="14" t="n">
        <v>0.2</v>
      </c>
      <c r="X843" s="14" t="n">
        <v>1</v>
      </c>
      <c r="Y843" s="14" t="n">
        <v>32.277</v>
      </c>
      <c r="Z843" s="14" t="n">
        <v>4.076</v>
      </c>
      <c r="AA843" s="14" t="n">
        <v>2.671</v>
      </c>
      <c r="AB843" s="14" t="n">
        <v>34.948</v>
      </c>
      <c r="AC843" s="14" t="n">
        <v>0</v>
      </c>
      <c r="AD843" s="14" t="n">
        <v>1</v>
      </c>
      <c r="AE843" s="14" t="n">
        <v>19.634</v>
      </c>
      <c r="AF843" s="14" t="n">
        <v>4.301</v>
      </c>
      <c r="AG843" s="14" t="n">
        <v>2.779</v>
      </c>
      <c r="AH843" s="14" t="n">
        <v>22.414</v>
      </c>
      <c r="AI843" s="14" t="n">
        <v>0</v>
      </c>
      <c r="AJ843" s="14" t="n">
        <v>1</v>
      </c>
      <c r="AK843" s="14" t="n">
        <v>27.108</v>
      </c>
      <c r="AL843" s="14" t="n">
        <v>13.788</v>
      </c>
      <c r="AM843" s="14" t="n">
        <v>-5.664</v>
      </c>
      <c r="AN843" s="14" t="n">
        <v>25.733</v>
      </c>
      <c r="AO843" s="14" t="n">
        <v>0.2</v>
      </c>
      <c r="AP843" s="14" t="n">
        <v>1</v>
      </c>
      <c r="AQ843" s="14" t="n">
        <v>0.724</v>
      </c>
      <c r="AR843" s="14" t="n">
        <v>0.132</v>
      </c>
      <c r="AS843" s="14" t="n">
        <v>0.785</v>
      </c>
      <c r="AT843" s="14" t="n">
        <v>1.811</v>
      </c>
      <c r="AU843" s="14" t="n">
        <v>0.2</v>
      </c>
      <c r="AV843" s="14" t="n">
        <v>1</v>
      </c>
      <c r="AW843" s="14" t="n">
        <v>0.75</v>
      </c>
      <c r="AX843" s="14" t="n">
        <v>0.132</v>
      </c>
      <c r="AY843" s="14" t="n">
        <v>0.839</v>
      </c>
      <c r="AZ843" s="14" t="n">
        <v>1.908</v>
      </c>
      <c r="BA843" s="14" t="n">
        <v>0.2</v>
      </c>
      <c r="BB843" s="14" t="n">
        <v>1</v>
      </c>
      <c r="BC843" s="14" t="n">
        <v>0.513</v>
      </c>
      <c r="BD843" s="14" t="n">
        <v>0.132</v>
      </c>
      <c r="BE843" s="14" t="n">
        <v>0.413</v>
      </c>
      <c r="BF843" s="14" t="n">
        <v>1.111</v>
      </c>
      <c r="BG843" s="14" t="n">
        <v>0.2</v>
      </c>
      <c r="BH843" s="14" t="n">
        <v>1</v>
      </c>
      <c r="BI843" s="14" t="n">
        <v>0.591</v>
      </c>
      <c r="BJ843" s="14" t="n">
        <v>0.132</v>
      </c>
      <c r="BK843" s="14" t="n">
        <v>0.114</v>
      </c>
      <c r="BL843" s="14" t="n">
        <v>0.846</v>
      </c>
      <c r="BM843" s="14" t="n">
        <v>0.2</v>
      </c>
      <c r="BN843" s="14" t="n">
        <v>1</v>
      </c>
      <c r="BO843" s="14" t="n">
        <v>0</v>
      </c>
      <c r="BP843" s="14" t="n">
        <v>0.044</v>
      </c>
      <c r="BQ843" s="14" t="n">
        <v>0.338</v>
      </c>
      <c r="BR843" s="14" t="n">
        <v>0</v>
      </c>
      <c r="BS843" s="14" t="n">
        <v>1</v>
      </c>
      <c r="BT843" s="14" t="n">
        <v>0</v>
      </c>
      <c r="BU843" s="14" t="n">
        <v>0.053</v>
      </c>
      <c r="BV843" s="14" t="n">
        <v>0.384</v>
      </c>
      <c r="BW843" s="14" t="n">
        <v>0.05</v>
      </c>
      <c r="BX843" s="14" t="n">
        <v>1</v>
      </c>
      <c r="BY843" s="14" t="n">
        <v>13.646</v>
      </c>
      <c r="BZ843" s="14" t="n">
        <v>0</v>
      </c>
      <c r="CA843" s="14" t="n">
        <v>13.646</v>
      </c>
      <c r="CB843" s="14" t="n">
        <v>0</v>
      </c>
      <c r="CC843" s="14" t="n">
        <v>82.58799999999999</v>
      </c>
      <c r="CD843" s="14" t="n">
        <v>7.95</v>
      </c>
      <c r="CE843" s="14" t="n">
        <v>61.413</v>
      </c>
      <c r="CF843" s="14" t="n">
        <v>172.801</v>
      </c>
      <c r="CG843" s="14" t="n">
        <v>0.2</v>
      </c>
      <c r="CH843" s="14" t="n">
        <v>1</v>
      </c>
      <c r="CI843" s="14" t="n">
        <v>0</v>
      </c>
      <c r="CJ843" s="14" t="n">
        <v>0</v>
      </c>
      <c r="CK843" s="14" t="n">
        <v>0</v>
      </c>
      <c r="CL843" s="14" t="n">
        <v>0</v>
      </c>
      <c r="CM843" s="14" t="n">
        <v>0</v>
      </c>
      <c r="CN843" s="14" t="n">
        <v>0.985</v>
      </c>
      <c r="CO843" s="14" t="n">
        <v>1.796</v>
      </c>
      <c r="CP843" s="14" t="n">
        <v>0</v>
      </c>
      <c r="CQ843" s="14" t="n">
        <v>1.387</v>
      </c>
      <c r="CR843" s="14" t="n">
        <v>0</v>
      </c>
      <c r="CS843" s="14" t="n">
        <v>6.044</v>
      </c>
      <c r="CT843" s="14" t="n">
        <v>7.164</v>
      </c>
      <c r="CU843" s="14" t="n">
        <v>10.029</v>
      </c>
    </row>
    <row r="844">
      <c r="A844" s="14" t="inlineStr">
        <is>
          <t>USA2021</t>
        </is>
      </c>
      <c r="B844" s="14" t="inlineStr">
        <is>
          <t>USA</t>
        </is>
      </c>
      <c r="C844" s="14" t="inlineStr">
        <is>
          <t>USA</t>
        </is>
      </c>
      <c r="D844" s="14" t="inlineStr">
        <is>
          <t>United States</t>
        </is>
      </c>
      <c r="E844" s="14" t="n">
        <v>2021</v>
      </c>
      <c r="F844" s="14" t="n">
        <v>0.07000000000000001</v>
      </c>
      <c r="G844" s="14" t="n">
        <v>1.586</v>
      </c>
      <c r="H844" s="14" t="n">
        <v>0.347</v>
      </c>
      <c r="I844" s="14" t="n">
        <v>0.187</v>
      </c>
      <c r="J844" s="14" t="n">
        <v>1.774</v>
      </c>
      <c r="K844" s="14" t="n">
        <v>0</v>
      </c>
      <c r="L844" s="14" t="n">
        <v>1</v>
      </c>
      <c r="M844" s="14" t="n">
        <v>2.349</v>
      </c>
      <c r="N844" s="14" t="n">
        <v>1.065</v>
      </c>
      <c r="O844" s="14" t="n">
        <v>0.113</v>
      </c>
      <c r="P844" s="14" t="n">
        <v>2.462</v>
      </c>
      <c r="Q844" s="14" t="n">
        <v>0</v>
      </c>
      <c r="R844" s="14" t="n">
        <v>1</v>
      </c>
      <c r="S844" s="14" t="n">
        <v>4.852</v>
      </c>
      <c r="T844" s="14" t="n">
        <v>3.468</v>
      </c>
      <c r="U844" s="14" t="n">
        <v>0.08699999999999999</v>
      </c>
      <c r="V844" s="14" t="n">
        <v>5.284</v>
      </c>
      <c r="W844" s="14" t="n">
        <v>0.07000000000000001</v>
      </c>
      <c r="X844" s="14" t="n">
        <v>1</v>
      </c>
      <c r="Y844" s="14" t="n">
        <v>4.712</v>
      </c>
      <c r="Z844" s="14" t="n">
        <v>0.521</v>
      </c>
      <c r="AA844" s="14" t="n">
        <v>0.11</v>
      </c>
      <c r="AB844" s="14" t="n">
        <v>4.822</v>
      </c>
      <c r="AC844" s="14" t="n">
        <v>0</v>
      </c>
      <c r="AD844" s="14" t="n">
        <v>1</v>
      </c>
      <c r="AE844" s="14" t="n">
        <v>8.75</v>
      </c>
      <c r="AF844" s="14" t="n">
        <v>1.722</v>
      </c>
      <c r="AG844" s="14" t="n">
        <v>0.062</v>
      </c>
      <c r="AH844" s="14" t="n">
        <v>8.811999999999999</v>
      </c>
      <c r="AI844" s="14" t="n">
        <v>0</v>
      </c>
      <c r="AJ844" s="14" t="n">
        <v>1</v>
      </c>
      <c r="AK844" s="14" t="n">
        <v>11.64</v>
      </c>
      <c r="AL844" s="14" t="n">
        <v>5.713</v>
      </c>
      <c r="AM844" s="14" t="n">
        <v>-1.191</v>
      </c>
      <c r="AN844" s="14" t="n">
        <v>11.181</v>
      </c>
      <c r="AO844" s="14" t="n">
        <v>0</v>
      </c>
      <c r="AP844" s="14" t="n">
        <v>1</v>
      </c>
      <c r="AQ844" s="14" t="n">
        <v>0.6840000000000001</v>
      </c>
      <c r="AR844" s="14" t="n">
        <v>0.114</v>
      </c>
      <c r="AS844" s="14" t="n">
        <v>0.146</v>
      </c>
      <c r="AT844" s="14" t="n">
        <v>0.888</v>
      </c>
      <c r="AU844" s="14" t="n">
        <v>0.07000000000000001</v>
      </c>
      <c r="AV844" s="14" t="n">
        <v>1</v>
      </c>
      <c r="AW844" s="14" t="n">
        <v>0.577</v>
      </c>
      <c r="AX844" s="14" t="n">
        <v>0.114</v>
      </c>
      <c r="AY844" s="14" t="n">
        <v>0.216</v>
      </c>
      <c r="AZ844" s="14" t="n">
        <v>0.848</v>
      </c>
      <c r="BA844" s="14" t="n">
        <v>0.07000000000000001</v>
      </c>
      <c r="BB844" s="14" t="n">
        <v>1</v>
      </c>
      <c r="BC844" s="14" t="n">
        <v>0.48</v>
      </c>
      <c r="BD844" s="14" t="n">
        <v>0.114</v>
      </c>
      <c r="BE844" s="14" t="n">
        <v>0.002</v>
      </c>
      <c r="BF844" s="14" t="n">
        <v>0.516</v>
      </c>
      <c r="BG844" s="14" t="n">
        <v>0.07000000000000001</v>
      </c>
      <c r="BH844" s="14" t="n">
        <v>1</v>
      </c>
      <c r="BI844" s="14" t="n">
        <v>0.5590000000000001</v>
      </c>
      <c r="BJ844" s="14" t="n">
        <v>0.114</v>
      </c>
      <c r="BK844" s="14" t="n">
        <v>0.218</v>
      </c>
      <c r="BL844" s="14" t="n">
        <v>0.831</v>
      </c>
      <c r="BM844" s="14" t="n">
        <v>0.07000000000000001</v>
      </c>
      <c r="BN844" s="14" t="n">
        <v>1</v>
      </c>
      <c r="BO844" s="14" t="n">
        <v>0</v>
      </c>
      <c r="BP844" s="14" t="n">
        <v>0.003</v>
      </c>
      <c r="BQ844" s="14" t="n">
        <v>0.116</v>
      </c>
      <c r="BR844" s="14" t="n">
        <v>0</v>
      </c>
      <c r="BS844" s="14" t="n">
        <v>1</v>
      </c>
      <c r="BT844" s="14" t="n">
        <v>0</v>
      </c>
      <c r="BU844" s="14" t="n">
        <v>-0.003</v>
      </c>
      <c r="BV844" s="14" t="n">
        <v>0.156</v>
      </c>
      <c r="BW844" s="14" t="n">
        <v>0.07000000000000001</v>
      </c>
      <c r="BX844" s="14" t="n">
        <v>1</v>
      </c>
      <c r="BY844" s="14" t="n">
        <v>11.787</v>
      </c>
      <c r="BZ844" s="14" t="n">
        <v>0</v>
      </c>
      <c r="CA844" s="14" t="n">
        <v>11.787</v>
      </c>
      <c r="CB844" s="14" t="n">
        <v>0</v>
      </c>
      <c r="CC844" s="14" t="n">
        <v>67.79000000000001</v>
      </c>
      <c r="CD844" s="14" t="n">
        <v>7.95</v>
      </c>
      <c r="CE844" s="14" t="n">
        <v>10.466</v>
      </c>
      <c r="CF844" s="14" t="n">
        <v>83.73399999999999</v>
      </c>
      <c r="CG844" s="14" t="n">
        <v>0.07000000000000001</v>
      </c>
      <c r="CH844" s="14" t="n">
        <v>1</v>
      </c>
      <c r="CI844" s="14" t="n">
        <v>0</v>
      </c>
      <c r="CJ844" s="14" t="n">
        <v>0</v>
      </c>
      <c r="CK844" s="14" t="n">
        <v>0</v>
      </c>
      <c r="CL844" s="14" t="n">
        <v>0.229</v>
      </c>
      <c r="CM844" s="14" t="n">
        <v>0</v>
      </c>
      <c r="CN844" s="14" t="n">
        <v>1.013</v>
      </c>
      <c r="CO844" s="14" t="n">
        <v>1.649</v>
      </c>
      <c r="CP844" s="14" t="n">
        <v>0</v>
      </c>
      <c r="CQ844" s="14" t="n">
        <v>1.364</v>
      </c>
      <c r="CR844" s="14" t="n">
        <v>0</v>
      </c>
      <c r="CS844" s="14" t="n">
        <v>3.624</v>
      </c>
      <c r="CT844" s="14" t="n">
        <v>3.136</v>
      </c>
      <c r="CU844" s="14" t="n">
        <v>3.624</v>
      </c>
    </row>
    <row r="845">
      <c r="A845" s="14" t="inlineStr">
        <is>
          <t>USA2022</t>
        </is>
      </c>
      <c r="B845" s="14" t="inlineStr">
        <is>
          <t>USA</t>
        </is>
      </c>
      <c r="C845" s="14" t="inlineStr">
        <is>
          <t>USA</t>
        </is>
      </c>
      <c r="D845" s="14" t="inlineStr">
        <is>
          <t>United States</t>
        </is>
      </c>
      <c r="E845" s="14" t="n">
        <v>2022</v>
      </c>
      <c r="F845" s="14" t="n">
        <v>0.07000000000000001</v>
      </c>
      <c r="G845" s="14" t="n">
        <v>1.892</v>
      </c>
      <c r="H845" s="14" t="n">
        <v>0.294</v>
      </c>
      <c r="I845" s="14" t="n">
        <v>0.217</v>
      </c>
      <c r="J845" s="14" t="n">
        <v>2.109</v>
      </c>
      <c r="K845" s="14" t="n">
        <v>0</v>
      </c>
      <c r="L845" s="14" t="n">
        <v>1</v>
      </c>
      <c r="M845" s="14" t="n">
        <v>2.833</v>
      </c>
      <c r="N845" s="14" t="n">
        <v>1.17</v>
      </c>
      <c r="O845" s="14" t="n">
        <v>0.2</v>
      </c>
      <c r="P845" s="14" t="n">
        <v>3.033</v>
      </c>
      <c r="Q845" s="14" t="n">
        <v>0</v>
      </c>
      <c r="R845" s="14" t="n">
        <v>1</v>
      </c>
      <c r="S845" s="14" t="n">
        <v>5.296</v>
      </c>
      <c r="T845" s="14" t="n">
        <v>3.756</v>
      </c>
      <c r="U845" s="14" t="n">
        <v>0.183</v>
      </c>
      <c r="V845" s="14" t="n">
        <v>5.833</v>
      </c>
      <c r="W845" s="14" t="n">
        <v>0.07000000000000001</v>
      </c>
      <c r="X845" s="14" t="n">
        <v>1</v>
      </c>
      <c r="Y845" s="14" t="n">
        <v>6.835</v>
      </c>
      <c r="Z845" s="14" t="n">
        <v>0.717</v>
      </c>
      <c r="AA845" s="14" t="n">
        <v>0.127</v>
      </c>
      <c r="AB845" s="14" t="n">
        <v>6.962</v>
      </c>
      <c r="AC845" s="14" t="n">
        <v>0</v>
      </c>
      <c r="AD845" s="14" t="n">
        <v>1</v>
      </c>
      <c r="AE845" s="14" t="n">
        <v>12.431</v>
      </c>
      <c r="AF845" s="14" t="n">
        <v>2.304</v>
      </c>
      <c r="AG845" s="14" t="n">
        <v>0.109</v>
      </c>
      <c r="AH845" s="14" t="n">
        <v>12.54</v>
      </c>
      <c r="AI845" s="14" t="n">
        <v>0</v>
      </c>
      <c r="AJ845" s="14" t="n">
        <v>1</v>
      </c>
      <c r="AK845" s="14" t="n">
        <v>15.546</v>
      </c>
      <c r="AL845" s="14" t="n">
        <v>7.424</v>
      </c>
      <c r="AM845" s="14" t="n">
        <v>-1.527</v>
      </c>
      <c r="AN845" s="14" t="n">
        <v>15</v>
      </c>
      <c r="AO845" s="14" t="n">
        <v>0</v>
      </c>
      <c r="AP845" s="14" t="n">
        <v>1</v>
      </c>
      <c r="AQ845" s="14" t="n">
        <v>0.9370000000000001</v>
      </c>
      <c r="AR845" s="14" t="n">
        <v>0.123</v>
      </c>
      <c r="AS845" s="14" t="n">
        <v>0.111</v>
      </c>
      <c r="AT845" s="14" t="n">
        <v>1.121</v>
      </c>
      <c r="AU845" s="14" t="n">
        <v>0.07000000000000001</v>
      </c>
      <c r="AV845" s="14" t="n">
        <v>1</v>
      </c>
      <c r="AW845" s="14" t="n">
        <v>0.89</v>
      </c>
      <c r="AX845" s="14" t="n">
        <v>0.123</v>
      </c>
      <c r="AY845" s="14" t="n">
        <v>0.334</v>
      </c>
      <c r="AZ845" s="14" t="n">
        <v>1.31</v>
      </c>
      <c r="BA845" s="14" t="n">
        <v>0.07000000000000001</v>
      </c>
      <c r="BB845" s="14" t="n">
        <v>1</v>
      </c>
      <c r="BC845" s="14" t="n">
        <v>0.646</v>
      </c>
      <c r="BD845" s="14" t="n">
        <v>0.123</v>
      </c>
      <c r="BE845" s="14" t="n">
        <v>0.007</v>
      </c>
      <c r="BF845" s="14" t="n">
        <v>0.695</v>
      </c>
      <c r="BG845" s="14" t="n">
        <v>0.07000000000000001</v>
      </c>
      <c r="BH845" s="14" t="n">
        <v>1</v>
      </c>
      <c r="BI845" s="14" t="n">
        <v>0.8</v>
      </c>
      <c r="BJ845" s="14" t="n">
        <v>0.123</v>
      </c>
      <c r="BK845" s="14" t="n">
        <v>0.414</v>
      </c>
      <c r="BL845" s="14" t="n">
        <v>1.299</v>
      </c>
      <c r="BM845" s="14" t="n">
        <v>0.07000000000000001</v>
      </c>
      <c r="BN845" s="14" t="n">
        <v>1</v>
      </c>
      <c r="BO845" s="14" t="n">
        <v>0</v>
      </c>
      <c r="BP845" s="14" t="n">
        <v>0.003</v>
      </c>
      <c r="BQ845" s="14" t="n">
        <v>0.14</v>
      </c>
      <c r="BR845" s="14" t="n">
        <v>0</v>
      </c>
      <c r="BS845" s="14" t="n">
        <v>1</v>
      </c>
      <c r="BT845" s="14" t="n">
        <v>0</v>
      </c>
      <c r="BU845" s="14" t="n">
        <v>-0.004</v>
      </c>
      <c r="BV845" s="14" t="n">
        <v>0.173</v>
      </c>
      <c r="BW845" s="14" t="n">
        <v>0.07000000000000001</v>
      </c>
      <c r="BX845" s="14" t="n">
        <v>1</v>
      </c>
      <c r="BY845" s="14" t="n">
        <v>12.729</v>
      </c>
      <c r="BZ845" s="14" t="n">
        <v>0</v>
      </c>
      <c r="CA845" s="14" t="n">
        <v>12.729</v>
      </c>
      <c r="CB845" s="14" t="n">
        <v>0</v>
      </c>
      <c r="CC845" s="14" t="n">
        <v>84.79000000000001</v>
      </c>
      <c r="CD845" s="14" t="n">
        <v>7.95</v>
      </c>
      <c r="CE845" s="14" t="n">
        <v>27.65</v>
      </c>
      <c r="CF845" s="14" t="n">
        <v>120.311</v>
      </c>
      <c r="CG845" s="14" t="n">
        <v>0.07000000000000001</v>
      </c>
      <c r="CH845" s="14" t="n">
        <v>1</v>
      </c>
      <c r="CI845" s="14" t="n">
        <v>0</v>
      </c>
      <c r="CJ845" s="14" t="n">
        <v>0</v>
      </c>
      <c r="CK845" s="14" t="n">
        <v>0</v>
      </c>
      <c r="CL845" s="14" t="n">
        <v>0.248</v>
      </c>
      <c r="CM845" s="14" t="n">
        <v>0</v>
      </c>
      <c r="CN845" s="14" t="n">
        <v>1.151</v>
      </c>
      <c r="CO845" s="14" t="n">
        <v>1.902</v>
      </c>
      <c r="CP845" s="14" t="n">
        <v>0</v>
      </c>
      <c r="CQ845" s="14" t="n">
        <v>1.473</v>
      </c>
      <c r="CR845" s="14" t="n">
        <v>0</v>
      </c>
      <c r="CS845" s="14" t="n">
        <v>6.122</v>
      </c>
      <c r="CT845" s="14" t="n">
        <v>6.323</v>
      </c>
      <c r="CU845" s="14" t="n">
        <v>6.122</v>
      </c>
    </row>
    <row r="846">
      <c r="A846" s="14" t="inlineStr">
        <is>
          <t>USA2023</t>
        </is>
      </c>
      <c r="B846" s="14" t="inlineStr">
        <is>
          <t>USA</t>
        </is>
      </c>
      <c r="C846" s="14" t="inlineStr">
        <is>
          <t>USA</t>
        </is>
      </c>
      <c r="D846" s="14" t="inlineStr">
        <is>
          <t>United States</t>
        </is>
      </c>
      <c r="E846" s="14" t="n">
        <v>2023</v>
      </c>
      <c r="F846" s="14" t="n">
        <v>0.07000000000000001</v>
      </c>
      <c r="G846" s="14" t="n">
        <v>2.008</v>
      </c>
      <c r="H846" s="14" t="n">
        <v>0.457</v>
      </c>
      <c r="I846" s="14" t="n">
        <v>0.246</v>
      </c>
      <c r="J846" s="14" t="n">
        <v>2.254</v>
      </c>
      <c r="K846" s="14" t="n">
        <v>0</v>
      </c>
      <c r="L846" s="14" t="n">
        <v>1</v>
      </c>
      <c r="M846" s="14" t="n">
        <v>3.383</v>
      </c>
      <c r="N846" s="14" t="n">
        <v>1.678</v>
      </c>
      <c r="O846" s="14" t="n">
        <v>0.288</v>
      </c>
      <c r="P846" s="14" t="n">
        <v>3.671</v>
      </c>
      <c r="Q846" s="14" t="n">
        <v>0</v>
      </c>
      <c r="R846" s="14" t="n">
        <v>1</v>
      </c>
      <c r="S846" s="14" t="n">
        <v>5.451</v>
      </c>
      <c r="T846" s="14" t="n">
        <v>3.894</v>
      </c>
      <c r="U846" s="14" t="n">
        <v>0.268</v>
      </c>
      <c r="V846" s="14" t="n">
        <v>6.072</v>
      </c>
      <c r="W846" s="14" t="n">
        <v>0.07000000000000001</v>
      </c>
      <c r="X846" s="14" t="n">
        <v>1</v>
      </c>
      <c r="Y846" s="14" t="n">
        <v>3.187</v>
      </c>
      <c r="Z846" s="14" t="n">
        <v>0.357</v>
      </c>
      <c r="AA846" s="14" t="n">
        <v>0.144</v>
      </c>
      <c r="AB846" s="14" t="n">
        <v>3.331</v>
      </c>
      <c r="AC846" s="14" t="n">
        <v>0</v>
      </c>
      <c r="AD846" s="14" t="n">
        <v>1</v>
      </c>
      <c r="AE846" s="14" t="n">
        <v>9.375</v>
      </c>
      <c r="AF846" s="14" t="n">
        <v>1.867</v>
      </c>
      <c r="AG846" s="14" t="n">
        <v>0.156</v>
      </c>
      <c r="AH846" s="14" t="n">
        <v>9.531000000000001</v>
      </c>
      <c r="AI846" s="14" t="n">
        <v>0</v>
      </c>
      <c r="AJ846" s="14" t="n">
        <v>1</v>
      </c>
      <c r="AK846" s="14" t="n">
        <v>12.623</v>
      </c>
      <c r="AL846" s="14" t="n">
        <v>6.253</v>
      </c>
      <c r="AM846" s="14" t="n">
        <v>-1.265</v>
      </c>
      <c r="AN846" s="14" t="n">
        <v>12.153</v>
      </c>
      <c r="AO846" s="14" t="n">
        <v>0</v>
      </c>
      <c r="AP846" s="14" t="n">
        <v>1</v>
      </c>
      <c r="AQ846" s="14" t="n">
        <v>0.8139999999999999</v>
      </c>
      <c r="AR846" s="14" t="n">
        <v>0.129</v>
      </c>
      <c r="AS846" s="14" t="n">
        <v>0.13</v>
      </c>
      <c r="AT846" s="14" t="n">
        <v>1.01</v>
      </c>
      <c r="AU846" s="14" t="n">
        <v>0.07000000000000001</v>
      </c>
      <c r="AV846" s="14" t="n">
        <v>1</v>
      </c>
      <c r="AW846" s="14" t="n">
        <v>0.618</v>
      </c>
      <c r="AX846" s="14" t="n">
        <v>0.129</v>
      </c>
      <c r="AY846" s="14" t="n">
        <v>0.422</v>
      </c>
      <c r="AZ846" s="14" t="n">
        <v>1.113</v>
      </c>
      <c r="BA846" s="14" t="n">
        <v>0.07000000000000001</v>
      </c>
      <c r="BB846" s="14" t="n">
        <v>1</v>
      </c>
      <c r="BC846" s="14" t="n">
        <v>0.569</v>
      </c>
      <c r="BD846" s="14" t="n">
        <v>0.129</v>
      </c>
      <c r="BE846" s="14" t="n">
        <v>0.008999999999999999</v>
      </c>
      <c r="BF846" s="14" t="n">
        <v>0.614</v>
      </c>
      <c r="BG846" s="14" t="n">
        <v>0.07000000000000001</v>
      </c>
      <c r="BH846" s="14" t="n">
        <v>1</v>
      </c>
      <c r="BI846" s="14" t="n">
        <v>0.697</v>
      </c>
      <c r="BJ846" s="14" t="n">
        <v>0.129</v>
      </c>
      <c r="BK846" s="14" t="n">
        <v>0.321</v>
      </c>
      <c r="BL846" s="14" t="n">
        <v>1.089</v>
      </c>
      <c r="BM846" s="14" t="n">
        <v>0.07000000000000001</v>
      </c>
      <c r="BN846" s="14" t="n">
        <v>1</v>
      </c>
      <c r="BO846" s="14" t="n">
        <v>0</v>
      </c>
      <c r="BP846" s="14" t="n">
        <v>0.003</v>
      </c>
      <c r="BQ846" s="14" t="n">
        <v>0.144</v>
      </c>
      <c r="BR846" s="14" t="n">
        <v>0</v>
      </c>
      <c r="BS846" s="14" t="n">
        <v>1</v>
      </c>
      <c r="BT846" s="14" t="n">
        <v>0</v>
      </c>
      <c r="BU846" s="14" t="n">
        <v>-0.004</v>
      </c>
      <c r="BV846" s="14" t="n">
        <v>0.169</v>
      </c>
      <c r="BW846" s="14" t="n">
        <v>0.07000000000000001</v>
      </c>
      <c r="BX846" s="14" t="n">
        <v>1</v>
      </c>
      <c r="BY846" s="14" t="n">
        <v>13.254</v>
      </c>
      <c r="BZ846" s="14" t="n">
        <v>0</v>
      </c>
      <c r="CA846" s="14" t="n">
        <v>13.254</v>
      </c>
      <c r="CB846" s="14" t="n">
        <v>0</v>
      </c>
      <c r="CC846" s="14" t="n">
        <v>68.569</v>
      </c>
      <c r="CD846" s="14" t="n">
        <v>7.95</v>
      </c>
      <c r="CE846" s="14" t="n">
        <v>41.73</v>
      </c>
      <c r="CF846" s="14" t="n">
        <v>118.02</v>
      </c>
      <c r="CG846" s="14" t="n">
        <v>0.07000000000000001</v>
      </c>
      <c r="CH846" s="14" t="n">
        <v>1</v>
      </c>
      <c r="CI846" s="14" t="n">
        <v>0</v>
      </c>
      <c r="CJ846" s="14" t="n">
        <v>0</v>
      </c>
      <c r="CK846" s="14" t="n">
        <v>0</v>
      </c>
      <c r="CL846" s="14" t="n">
        <v>0.258</v>
      </c>
      <c r="CM846" s="14" t="n">
        <v>0</v>
      </c>
      <c r="CN846" s="14" t="n">
        <v>1.25</v>
      </c>
      <c r="CO846" s="14" t="n">
        <v>2.124</v>
      </c>
      <c r="CP846" s="14" t="n">
        <v>0</v>
      </c>
      <c r="CQ846" s="14" t="n">
        <v>1.534</v>
      </c>
      <c r="CR846" s="14" t="n">
        <v>0</v>
      </c>
      <c r="CS846" s="14" t="n">
        <v>2.445</v>
      </c>
      <c r="CT846" s="14" t="n">
        <v>3.961</v>
      </c>
      <c r="CU846" s="14" t="n">
        <v>2.445</v>
      </c>
    </row>
    <row r="847">
      <c r="A847" s="14" t="inlineStr">
        <is>
          <t>USA2024</t>
        </is>
      </c>
      <c r="B847" s="14" t="inlineStr">
        <is>
          <t>USA</t>
        </is>
      </c>
      <c r="C847" s="14" t="inlineStr">
        <is>
          <t>USA</t>
        </is>
      </c>
      <c r="D847" s="14" t="inlineStr">
        <is>
          <t>United States</t>
        </is>
      </c>
      <c r="E847" s="14" t="n">
        <v>2024</v>
      </c>
      <c r="F847" s="14" t="n">
        <v>0.07000000000000001</v>
      </c>
      <c r="G847" s="14" t="n">
        <v>1.746</v>
      </c>
      <c r="H847" s="14" t="n">
        <v>0.442</v>
      </c>
      <c r="I847" s="14" t="n">
        <v>0.253</v>
      </c>
      <c r="J847" s="14" t="n">
        <v>1.999</v>
      </c>
      <c r="K847" s="14" t="n">
        <v>0</v>
      </c>
      <c r="L847" s="14" t="n">
        <v>1</v>
      </c>
      <c r="M847" s="14" t="n">
        <v>2.845</v>
      </c>
      <c r="N847" s="14" t="n">
        <v>1.55</v>
      </c>
      <c r="O847" s="14" t="n">
        <v>0.297</v>
      </c>
      <c r="P847" s="14" t="n">
        <v>3.141</v>
      </c>
      <c r="Q847" s="14" t="n">
        <v>0</v>
      </c>
      <c r="R847" s="14" t="n">
        <v>1</v>
      </c>
      <c r="S847" s="14" t="n">
        <v>5.618</v>
      </c>
      <c r="T847" s="14" t="n">
        <v>4.009</v>
      </c>
      <c r="U847" s="14" t="n">
        <v>0.286</v>
      </c>
      <c r="V847" s="14" t="n">
        <v>6.258</v>
      </c>
      <c r="W847" s="14" t="n">
        <v>0.07000000000000001</v>
      </c>
      <c r="X847" s="14" t="n">
        <v>1</v>
      </c>
      <c r="Y847" s="14" t="n">
        <v>2.492</v>
      </c>
      <c r="Z847" s="14" t="n">
        <v>0.315</v>
      </c>
      <c r="AA847" s="14" t="n">
        <v>0.148</v>
      </c>
      <c r="AB847" s="14" t="n">
        <v>2.64</v>
      </c>
      <c r="AC847" s="14" t="n">
        <v>0</v>
      </c>
      <c r="AD847" s="14" t="n">
        <v>1</v>
      </c>
      <c r="AE847" s="14" t="n">
        <v>8.52</v>
      </c>
      <c r="AF847" s="14" t="n">
        <v>1.866</v>
      </c>
      <c r="AG847" s="14" t="n">
        <v>0.161</v>
      </c>
      <c r="AH847" s="14" t="n">
        <v>8.680999999999999</v>
      </c>
      <c r="AI847" s="14" t="n">
        <v>0</v>
      </c>
      <c r="AJ847" s="14" t="n">
        <v>1</v>
      </c>
      <c r="AK847" s="14" t="n">
        <v>11.864</v>
      </c>
      <c r="AL847" s="14" t="n">
        <v>6.034</v>
      </c>
      <c r="AM847" s="14" t="n">
        <v>-1.285</v>
      </c>
      <c r="AN847" s="14" t="n">
        <v>11.319</v>
      </c>
      <c r="AO847" s="14" t="n">
        <v>0</v>
      </c>
      <c r="AP847" s="14" t="n">
        <v>1</v>
      </c>
      <c r="AQ847" s="14" t="n">
        <v>0.75</v>
      </c>
      <c r="AR847" s="14" t="n">
        <v>0.132</v>
      </c>
      <c r="AS847" s="14" t="n">
        <v>0.148</v>
      </c>
      <c r="AT847" s="14" t="n">
        <v>0.96</v>
      </c>
      <c r="AU847" s="14" t="n">
        <v>0.07000000000000001</v>
      </c>
      <c r="AV847" s="14" t="n">
        <v>1</v>
      </c>
      <c r="AW847" s="14" t="n">
        <v>0.655</v>
      </c>
      <c r="AX847" s="14" t="n">
        <v>0.132</v>
      </c>
      <c r="AY847" s="14" t="n">
        <v>0.275</v>
      </c>
      <c r="AZ847" s="14" t="n">
        <v>0.995</v>
      </c>
      <c r="BA847" s="14" t="n">
        <v>0.07000000000000001</v>
      </c>
      <c r="BB847" s="14" t="n">
        <v>1</v>
      </c>
      <c r="BC847" s="14" t="n">
        <v>0.529</v>
      </c>
      <c r="BD847" s="14" t="n">
        <v>0.132</v>
      </c>
      <c r="BE847" s="14" t="n">
        <v>0.01</v>
      </c>
      <c r="BF847" s="14" t="n">
        <v>0.572</v>
      </c>
      <c r="BG847" s="14" t="n">
        <v>0.07000000000000001</v>
      </c>
      <c r="BH847" s="14" t="n">
        <v>1</v>
      </c>
      <c r="BI847" s="14" t="n">
        <v>0.666</v>
      </c>
      <c r="BJ847" s="14" t="n">
        <v>0.132</v>
      </c>
      <c r="BK847" s="14" t="n">
        <v>0.284</v>
      </c>
      <c r="BL847" s="14" t="n">
        <v>1.016</v>
      </c>
      <c r="BM847" s="14" t="n">
        <v>0.07000000000000001</v>
      </c>
      <c r="BN847" s="14" t="n">
        <v>1</v>
      </c>
      <c r="BO847" s="14" t="n">
        <v>0</v>
      </c>
      <c r="BP847" s="14" t="n">
        <v>0.003</v>
      </c>
      <c r="BQ847" s="14" t="n">
        <v>0.149</v>
      </c>
      <c r="BR847" s="14" t="n">
        <v>0</v>
      </c>
      <c r="BS847" s="14" t="n">
        <v>1</v>
      </c>
      <c r="BT847" s="14" t="n">
        <v>0</v>
      </c>
      <c r="BU847" s="14" t="n">
        <v>-0.004</v>
      </c>
      <c r="BV847" s="14" t="n">
        <v>0.187</v>
      </c>
      <c r="BW847" s="14" t="n">
        <v>0.07000000000000001</v>
      </c>
      <c r="BX847" s="14" t="n">
        <v>1</v>
      </c>
      <c r="BY847" s="14" t="n">
        <v>13.646</v>
      </c>
      <c r="BZ847" s="14" t="n">
        <v>0</v>
      </c>
      <c r="CA847" s="14" t="n">
        <v>13.646</v>
      </c>
      <c r="CB847" s="14" t="n">
        <v>0</v>
      </c>
      <c r="CC847" s="14" t="n">
        <v>66.652</v>
      </c>
      <c r="CD847" s="14" t="n">
        <v>7.95</v>
      </c>
      <c r="CE847" s="14" t="n">
        <v>35.22</v>
      </c>
      <c r="CF847" s="14" t="n">
        <v>109.003</v>
      </c>
      <c r="CG847" s="14" t="n">
        <v>0.07000000000000001</v>
      </c>
      <c r="CH847" s="14" t="n">
        <v>1</v>
      </c>
      <c r="CI847" s="14" t="n">
        <v>0</v>
      </c>
      <c r="CJ847" s="14" t="n">
        <v>0</v>
      </c>
      <c r="CK847" s="14" t="n">
        <v>0</v>
      </c>
      <c r="CL847" s="14" t="n">
        <v>0.266</v>
      </c>
      <c r="CM847" s="14" t="n">
        <v>0</v>
      </c>
      <c r="CN847" s="14" t="n">
        <v>1.28</v>
      </c>
      <c r="CO847" s="14" t="n">
        <v>2.256</v>
      </c>
      <c r="CP847" s="14" t="n">
        <v>0</v>
      </c>
      <c r="CQ847" s="14" t="n">
        <v>1.579</v>
      </c>
      <c r="CR847" s="14" t="n">
        <v>0</v>
      </c>
      <c r="CS847" s="14" t="n">
        <v>2.211</v>
      </c>
      <c r="CT847" s="14" t="n">
        <v>4.658</v>
      </c>
      <c r="CU847" s="14" t="n">
        <v>2.211</v>
      </c>
    </row>
    <row r="848">
      <c r="A848" s="14" t="inlineStr">
        <is>
          <t>URY2021</t>
        </is>
      </c>
      <c r="B848" s="14" t="inlineStr">
        <is>
          <t>URY</t>
        </is>
      </c>
      <c r="C848" s="14" t="inlineStr">
        <is>
          <t>URY</t>
        </is>
      </c>
      <c r="D848" s="14" t="inlineStr">
        <is>
          <t>Uruguay</t>
        </is>
      </c>
      <c r="E848" s="14" t="n">
        <v>2021</v>
      </c>
      <c r="F848" s="14" t="n">
        <v>0.22</v>
      </c>
      <c r="G848" s="14" t="n">
        <v>5.897</v>
      </c>
      <c r="H848" s="14" t="n">
        <v>1.143</v>
      </c>
      <c r="I848" s="14" t="n">
        <v>0</v>
      </c>
      <c r="J848" s="14" t="n">
        <v>5.897</v>
      </c>
      <c r="K848" s="14" t="n">
        <v>0</v>
      </c>
      <c r="L848" s="14" t="n">
        <v>1</v>
      </c>
      <c r="M848" s="14" t="n">
        <v>7.964</v>
      </c>
      <c r="N848" s="14" t="n">
        <v>3.43</v>
      </c>
      <c r="O848" s="14" t="n">
        <v>0</v>
      </c>
      <c r="P848" s="14" t="n">
        <v>7.964</v>
      </c>
      <c r="Q848" s="14" t="n">
        <v>0</v>
      </c>
      <c r="R848" s="14" t="n">
        <v>1</v>
      </c>
      <c r="S848" s="14" t="n">
        <v>11.613</v>
      </c>
      <c r="T848" s="14" t="n">
        <v>6.86</v>
      </c>
      <c r="U848" s="14" t="n">
        <v>0</v>
      </c>
      <c r="V848" s="14" t="n">
        <v>14.168</v>
      </c>
      <c r="W848" s="14" t="n">
        <v>0.22</v>
      </c>
      <c r="X848" s="14" t="n">
        <v>1</v>
      </c>
      <c r="Y848" s="14" t="n">
        <v>5.919</v>
      </c>
      <c r="Z848" s="14" t="n">
        <v>0.796</v>
      </c>
      <c r="AA848" s="14" t="n">
        <v>17.006</v>
      </c>
      <c r="AB848" s="14" t="n">
        <v>22.925</v>
      </c>
      <c r="AC848" s="14" t="n">
        <v>0</v>
      </c>
      <c r="AD848" s="14" t="n">
        <v>1</v>
      </c>
      <c r="AE848" s="14" t="n">
        <v>7.062</v>
      </c>
      <c r="AF848" s="14" t="n">
        <v>1.654</v>
      </c>
      <c r="AG848" s="14" t="n">
        <v>15.862</v>
      </c>
      <c r="AH848" s="14" t="n">
        <v>22.925</v>
      </c>
      <c r="AI848" s="14" t="n">
        <v>0</v>
      </c>
      <c r="AJ848" s="14" t="n">
        <v>1</v>
      </c>
      <c r="AK848" s="14" t="n">
        <v>13.922</v>
      </c>
      <c r="AL848" s="14" t="n">
        <v>7.481</v>
      </c>
      <c r="AM848" s="14" t="n">
        <v>15.412</v>
      </c>
      <c r="AN848" s="14" t="n">
        <v>35.788</v>
      </c>
      <c r="AO848" s="14" t="n">
        <v>0.22</v>
      </c>
      <c r="AP848" s="14" t="n">
        <v>1</v>
      </c>
      <c r="AQ848" s="14" t="n">
        <v>0.649</v>
      </c>
      <c r="AR848" s="14" t="n">
        <v>0.114</v>
      </c>
      <c r="AS848" s="14" t="n">
        <v>0.836</v>
      </c>
      <c r="AT848" s="14" t="n">
        <v>1.485</v>
      </c>
      <c r="AU848" s="14" t="n">
        <v>0</v>
      </c>
      <c r="AV848" s="14" t="n">
        <v>1</v>
      </c>
      <c r="AW848" s="14" t="n">
        <v>0.577</v>
      </c>
      <c r="AX848" s="14" t="n">
        <v>0.114</v>
      </c>
      <c r="AY848" s="14" t="n">
        <v>0.277</v>
      </c>
      <c r="AZ848" s="14" t="n">
        <v>1.041</v>
      </c>
      <c r="BA848" s="14" t="n">
        <v>0.22</v>
      </c>
      <c r="BB848" s="14" t="n">
        <v>1</v>
      </c>
      <c r="BC848" s="14" t="n">
        <v>0.458</v>
      </c>
      <c r="BD848" s="14" t="n">
        <v>0.114</v>
      </c>
      <c r="BE848" s="14" t="n">
        <v>0.057</v>
      </c>
      <c r="BF848" s="14" t="n">
        <v>0.629</v>
      </c>
      <c r="BG848" s="14" t="n">
        <v>0.22</v>
      </c>
      <c r="BH848" s="14" t="n">
        <v>1</v>
      </c>
      <c r="BI848" s="14" t="n">
        <v>0.491</v>
      </c>
      <c r="BJ848" s="14" t="n">
        <v>0.114</v>
      </c>
      <c r="BK848" s="14" t="n">
        <v>0.495</v>
      </c>
      <c r="BL848" s="14" t="n">
        <v>0.986</v>
      </c>
      <c r="BM848" s="14" t="n">
        <v>0</v>
      </c>
      <c r="BN848" s="14" t="n">
        <v>1</v>
      </c>
      <c r="BO848" s="14" t="n">
        <v>0</v>
      </c>
      <c r="BP848" s="14" t="n">
        <v>0</v>
      </c>
      <c r="BQ848" s="14" t="n">
        <v>0.127</v>
      </c>
      <c r="BR848" s="14" t="n">
        <v>0</v>
      </c>
      <c r="BS848" s="14" t="n">
        <v>1</v>
      </c>
      <c r="BT848" s="14" t="n">
        <v>0</v>
      </c>
      <c r="BU848" s="14" t="n">
        <v>0</v>
      </c>
      <c r="BV848" s="14" t="n">
        <v>0.174</v>
      </c>
      <c r="BW848" s="14" t="n">
        <v>0.22</v>
      </c>
      <c r="BX848" s="14" t="n">
        <v>1</v>
      </c>
      <c r="BY848" s="14" t="n">
        <v>11.787</v>
      </c>
      <c r="BZ848" s="14" t="n">
        <v>0</v>
      </c>
      <c r="CA848" s="14" t="n">
        <v>11.787</v>
      </c>
      <c r="CB848" s="14" t="n">
        <v>0</v>
      </c>
      <c r="CC848" s="14" t="n">
        <v>78.125</v>
      </c>
      <c r="CD848" s="14" t="n">
        <v>7.95</v>
      </c>
      <c r="CE848" s="14" t="n">
        <v>-4.62</v>
      </c>
      <c r="CF848" s="14" t="n">
        <v>89.676</v>
      </c>
      <c r="CG848" s="14" t="n">
        <v>0.22</v>
      </c>
      <c r="CH848" s="14" t="n">
        <v>1</v>
      </c>
      <c r="CI848" s="14" t="n">
        <v>0</v>
      </c>
      <c r="CJ848" s="14" t="n">
        <v>0</v>
      </c>
      <c r="CK848" s="14" t="n">
        <v>0</v>
      </c>
      <c r="CL848" s="14" t="n">
        <v>0</v>
      </c>
      <c r="CM848" s="14" t="n">
        <v>0</v>
      </c>
      <c r="CN848" s="14" t="n">
        <v>0</v>
      </c>
      <c r="CO848" s="14" t="n">
        <v>0</v>
      </c>
      <c r="CP848" s="14" t="n">
        <v>0</v>
      </c>
      <c r="CQ848" s="14" t="n">
        <v>1.198</v>
      </c>
      <c r="CR848" s="14" t="n">
        <v>0</v>
      </c>
      <c r="CS848" s="14" t="n">
        <v>4.776</v>
      </c>
      <c r="CT848" s="14" t="n">
        <v>4.753</v>
      </c>
      <c r="CU848" s="14" t="n">
        <v>15.983</v>
      </c>
    </row>
    <row r="849">
      <c r="A849" s="14" t="inlineStr">
        <is>
          <t>URY2022</t>
        </is>
      </c>
      <c r="B849" s="14" t="inlineStr">
        <is>
          <t>URY</t>
        </is>
      </c>
      <c r="C849" s="14" t="inlineStr">
        <is>
          <t>URY</t>
        </is>
      </c>
      <c r="D849" s="14" t="inlineStr">
        <is>
          <t>Uruguay</t>
        </is>
      </c>
      <c r="E849" s="14" t="n">
        <v>2022</v>
      </c>
      <c r="F849" s="14" t="n">
        <v>0.22</v>
      </c>
      <c r="G849" s="14" t="n">
        <v>11.72</v>
      </c>
      <c r="H849" s="14" t="n">
        <v>1.235</v>
      </c>
      <c r="I849" s="14" t="n">
        <v>0</v>
      </c>
      <c r="J849" s="14" t="n">
        <v>11.72</v>
      </c>
      <c r="K849" s="14" t="n">
        <v>0</v>
      </c>
      <c r="L849" s="14" t="n">
        <v>1</v>
      </c>
      <c r="M849" s="14" t="n">
        <v>9.782999999999999</v>
      </c>
      <c r="N849" s="14" t="n">
        <v>3.704</v>
      </c>
      <c r="O849" s="14" t="n">
        <v>0</v>
      </c>
      <c r="P849" s="14" t="n">
        <v>9.782999999999999</v>
      </c>
      <c r="Q849" s="14" t="n">
        <v>0</v>
      </c>
      <c r="R849" s="14" t="n">
        <v>1</v>
      </c>
      <c r="S849" s="14" t="n">
        <v>17.893</v>
      </c>
      <c r="T849" s="14" t="n">
        <v>7.408</v>
      </c>
      <c r="U849" s="14" t="n">
        <v>0.291</v>
      </c>
      <c r="V849" s="14" t="n">
        <v>21.83</v>
      </c>
      <c r="W849" s="14" t="n">
        <v>0.22</v>
      </c>
      <c r="X849" s="14" t="n">
        <v>1</v>
      </c>
      <c r="Y849" s="14" t="n">
        <v>6.392</v>
      </c>
      <c r="Z849" s="14" t="n">
        <v>0.86</v>
      </c>
      <c r="AA849" s="14" t="n">
        <v>18.365</v>
      </c>
      <c r="AB849" s="14" t="n">
        <v>24.757</v>
      </c>
      <c r="AC849" s="14" t="n">
        <v>0</v>
      </c>
      <c r="AD849" s="14" t="n">
        <v>1</v>
      </c>
      <c r="AE849" s="14" t="n">
        <v>7.627</v>
      </c>
      <c r="AF849" s="14" t="n">
        <v>1.786</v>
      </c>
      <c r="AG849" s="14" t="n">
        <v>17.13</v>
      </c>
      <c r="AH849" s="14" t="n">
        <v>24.757</v>
      </c>
      <c r="AI849" s="14" t="n">
        <v>0</v>
      </c>
      <c r="AJ849" s="14" t="n">
        <v>1</v>
      </c>
      <c r="AK849" s="14" t="n">
        <v>15.035</v>
      </c>
      <c r="AL849" s="14" t="n">
        <v>8.079000000000001</v>
      </c>
      <c r="AM849" s="14" t="n">
        <v>17.16</v>
      </c>
      <c r="AN849" s="14" t="n">
        <v>38.649</v>
      </c>
      <c r="AO849" s="14" t="n">
        <v>0.22</v>
      </c>
      <c r="AP849" s="14" t="n">
        <v>1</v>
      </c>
      <c r="AQ849" s="14" t="n">
        <v>0.896</v>
      </c>
      <c r="AR849" s="14" t="n">
        <v>0.123</v>
      </c>
      <c r="AS849" s="14" t="n">
        <v>0.885</v>
      </c>
      <c r="AT849" s="14" t="n">
        <v>1.781</v>
      </c>
      <c r="AU849" s="14" t="n">
        <v>0</v>
      </c>
      <c r="AV849" s="14" t="n">
        <v>1</v>
      </c>
      <c r="AW849" s="14" t="n">
        <v>0.89</v>
      </c>
      <c r="AX849" s="14" t="n">
        <v>0.123</v>
      </c>
      <c r="AY849" s="14" t="n">
        <v>0.19</v>
      </c>
      <c r="AZ849" s="14" t="n">
        <v>1.318</v>
      </c>
      <c r="BA849" s="14" t="n">
        <v>0.22</v>
      </c>
      <c r="BB849" s="14" t="n">
        <v>1</v>
      </c>
      <c r="BC849" s="14" t="n">
        <v>0.62</v>
      </c>
      <c r="BD849" s="14" t="n">
        <v>0.123</v>
      </c>
      <c r="BE849" s="14" t="n">
        <v>-0.021</v>
      </c>
      <c r="BF849" s="14" t="n">
        <v>0.731</v>
      </c>
      <c r="BG849" s="14" t="n">
        <v>0.22</v>
      </c>
      <c r="BH849" s="14" t="n">
        <v>1</v>
      </c>
      <c r="BI849" s="14" t="n">
        <v>0.608</v>
      </c>
      <c r="BJ849" s="14" t="n">
        <v>0.123</v>
      </c>
      <c r="BK849" s="14" t="n">
        <v>0.575</v>
      </c>
      <c r="BL849" s="14" t="n">
        <v>1.183</v>
      </c>
      <c r="BM849" s="14" t="n">
        <v>0</v>
      </c>
      <c r="BN849" s="14" t="n">
        <v>1</v>
      </c>
      <c r="BO849" s="14" t="n">
        <v>0</v>
      </c>
      <c r="BP849" s="14" t="n">
        <v>0</v>
      </c>
      <c r="BQ849" s="14" t="n">
        <v>0.14</v>
      </c>
      <c r="BR849" s="14" t="n">
        <v>0</v>
      </c>
      <c r="BS849" s="14" t="n">
        <v>1</v>
      </c>
      <c r="BT849" s="14" t="n">
        <v>0</v>
      </c>
      <c r="BU849" s="14" t="n">
        <v>0</v>
      </c>
      <c r="BV849" s="14" t="n">
        <v>0.191</v>
      </c>
      <c r="BW849" s="14" t="n">
        <v>0.22</v>
      </c>
      <c r="BX849" s="14" t="n">
        <v>1</v>
      </c>
      <c r="BY849" s="14" t="n">
        <v>12.729</v>
      </c>
      <c r="BZ849" s="14" t="n">
        <v>0</v>
      </c>
      <c r="CA849" s="14" t="n">
        <v>12.729</v>
      </c>
      <c r="CB849" s="14" t="n">
        <v>0</v>
      </c>
      <c r="CC849" s="14" t="n">
        <v>97.90000000000001</v>
      </c>
      <c r="CD849" s="14" t="n">
        <v>7.95</v>
      </c>
      <c r="CE849" s="14" t="n">
        <v>-6.28</v>
      </c>
      <c r="CF849" s="14" t="n">
        <v>111.777</v>
      </c>
      <c r="CG849" s="14" t="n">
        <v>0.22</v>
      </c>
      <c r="CH849" s="14" t="n">
        <v>1</v>
      </c>
      <c r="CI849" s="14" t="n">
        <v>0</v>
      </c>
      <c r="CJ849" s="14" t="n">
        <v>0</v>
      </c>
      <c r="CK849" s="14" t="n">
        <v>0</v>
      </c>
      <c r="CL849" s="14" t="n">
        <v>0</v>
      </c>
      <c r="CM849" s="14" t="n">
        <v>0</v>
      </c>
      <c r="CN849" s="14" t="n">
        <v>0</v>
      </c>
      <c r="CO849" s="14" t="n">
        <v>0</v>
      </c>
      <c r="CP849" s="14" t="n">
        <v>0</v>
      </c>
      <c r="CQ849" s="14" t="n">
        <v>1.294</v>
      </c>
      <c r="CR849" s="14" t="n">
        <v>0</v>
      </c>
      <c r="CS849" s="14" t="n">
        <v>5.158</v>
      </c>
      <c r="CT849" s="14" t="n">
        <v>10.485</v>
      </c>
      <c r="CU849" s="14" t="n">
        <v>29.494</v>
      </c>
    </row>
    <row r="850">
      <c r="A850" s="14" t="inlineStr">
        <is>
          <t>URY2023</t>
        </is>
      </c>
      <c r="B850" s="14" t="inlineStr">
        <is>
          <t>URY</t>
        </is>
      </c>
      <c r="C850" s="14" t="inlineStr">
        <is>
          <t>URY</t>
        </is>
      </c>
      <c r="D850" s="14" t="inlineStr">
        <is>
          <t>Uruguay</t>
        </is>
      </c>
      <c r="E850" s="14" t="n">
        <v>2023</v>
      </c>
      <c r="F850" s="14" t="n">
        <v>0.22</v>
      </c>
      <c r="G850" s="14" t="n">
        <v>5.067</v>
      </c>
      <c r="H850" s="14" t="n">
        <v>1.119</v>
      </c>
      <c r="I850" s="14" t="n">
        <v>0</v>
      </c>
      <c r="J850" s="14" t="n">
        <v>5.067</v>
      </c>
      <c r="K850" s="14" t="n">
        <v>0</v>
      </c>
      <c r="L850" s="14" t="n">
        <v>1</v>
      </c>
      <c r="M850" s="14" t="n">
        <v>6.689</v>
      </c>
      <c r="N850" s="14" t="n">
        <v>3.356</v>
      </c>
      <c r="O850" s="14" t="n">
        <v>0</v>
      </c>
      <c r="P850" s="14" t="n">
        <v>6.689</v>
      </c>
      <c r="Q850" s="14" t="n">
        <v>0</v>
      </c>
      <c r="R850" s="14" t="n">
        <v>1</v>
      </c>
      <c r="S850" s="14" t="n">
        <v>10.661</v>
      </c>
      <c r="T850" s="14" t="n">
        <v>6.712</v>
      </c>
      <c r="U850" s="14" t="n">
        <v>0.26</v>
      </c>
      <c r="V850" s="14" t="n">
        <v>13.006</v>
      </c>
      <c r="W850" s="14" t="n">
        <v>0.22</v>
      </c>
      <c r="X850" s="14" t="n">
        <v>1</v>
      </c>
      <c r="Y850" s="14" t="n">
        <v>6.656</v>
      </c>
      <c r="Z850" s="14" t="n">
        <v>0.895</v>
      </c>
      <c r="AA850" s="14" t="n">
        <v>19.123</v>
      </c>
      <c r="AB850" s="14" t="n">
        <v>25.779</v>
      </c>
      <c r="AC850" s="14" t="n">
        <v>0</v>
      </c>
      <c r="AD850" s="14" t="n">
        <v>1</v>
      </c>
      <c r="AE850" s="14" t="n">
        <v>7.942</v>
      </c>
      <c r="AF850" s="14" t="n">
        <v>1.86</v>
      </c>
      <c r="AG850" s="14" t="n">
        <v>17.837</v>
      </c>
      <c r="AH850" s="14" t="n">
        <v>25.779</v>
      </c>
      <c r="AI850" s="14" t="n">
        <v>0</v>
      </c>
      <c r="AJ850" s="14" t="n">
        <v>1</v>
      </c>
      <c r="AK850" s="14" t="n">
        <v>15.656</v>
      </c>
      <c r="AL850" s="14" t="n">
        <v>8.412000000000001</v>
      </c>
      <c r="AM850" s="14" t="n">
        <v>18.135</v>
      </c>
      <c r="AN850" s="14" t="n">
        <v>40.244</v>
      </c>
      <c r="AO850" s="14" t="n">
        <v>0.22</v>
      </c>
      <c r="AP850" s="14" t="n">
        <v>1</v>
      </c>
      <c r="AQ850" s="14" t="n">
        <v>0.791</v>
      </c>
      <c r="AR850" s="14" t="n">
        <v>0.129</v>
      </c>
      <c r="AS850" s="14" t="n">
        <v>1.077</v>
      </c>
      <c r="AT850" s="14" t="n">
        <v>1.868</v>
      </c>
      <c r="AU850" s="14" t="n">
        <v>0</v>
      </c>
      <c r="AV850" s="14" t="n">
        <v>1</v>
      </c>
      <c r="AW850" s="14" t="n">
        <v>0.618</v>
      </c>
      <c r="AX850" s="14" t="n">
        <v>0.129</v>
      </c>
      <c r="AY850" s="14" t="n">
        <v>0.544</v>
      </c>
      <c r="AZ850" s="14" t="n">
        <v>1.418</v>
      </c>
      <c r="BA850" s="14" t="n">
        <v>0.22</v>
      </c>
      <c r="BB850" s="14" t="n">
        <v>1</v>
      </c>
      <c r="BC850" s="14" t="n">
        <v>0.554</v>
      </c>
      <c r="BD850" s="14" t="n">
        <v>0.129</v>
      </c>
      <c r="BE850" s="14" t="n">
        <v>0.251</v>
      </c>
      <c r="BF850" s="14" t="n">
        <v>0.983</v>
      </c>
      <c r="BG850" s="14" t="n">
        <v>0.22</v>
      </c>
      <c r="BH850" s="14" t="n">
        <v>1</v>
      </c>
      <c r="BI850" s="14" t="n">
        <v>0.5570000000000001</v>
      </c>
      <c r="BJ850" s="14" t="n">
        <v>0.129</v>
      </c>
      <c r="BK850" s="14" t="n">
        <v>0.88</v>
      </c>
      <c r="BL850" s="14" t="n">
        <v>1.437</v>
      </c>
      <c r="BM850" s="14" t="n">
        <v>0</v>
      </c>
      <c r="BN850" s="14" t="n">
        <v>1</v>
      </c>
      <c r="BO850" s="14" t="n">
        <v>0</v>
      </c>
      <c r="BP850" s="14" t="n">
        <v>0</v>
      </c>
      <c r="BQ850" s="14" t="n">
        <v>0.155</v>
      </c>
      <c r="BR850" s="14" t="n">
        <v>0</v>
      </c>
      <c r="BS850" s="14" t="n">
        <v>1</v>
      </c>
      <c r="BT850" s="14" t="n">
        <v>0</v>
      </c>
      <c r="BU850" s="14" t="n">
        <v>0</v>
      </c>
      <c r="BV850" s="14" t="n">
        <v>0.219</v>
      </c>
      <c r="BW850" s="14" t="n">
        <v>0.22</v>
      </c>
      <c r="BX850" s="14" t="n">
        <v>1</v>
      </c>
      <c r="BY850" s="14" t="n">
        <v>13.254</v>
      </c>
      <c r="BZ850" s="14" t="n">
        <v>0</v>
      </c>
      <c r="CA850" s="14" t="n">
        <v>13.254</v>
      </c>
      <c r="CB850" s="14" t="n">
        <v>0</v>
      </c>
      <c r="CC850" s="14" t="n">
        <v>83.248</v>
      </c>
      <c r="CD850" s="14" t="n">
        <v>7.95</v>
      </c>
      <c r="CE850" s="14" t="n">
        <v>15.681</v>
      </c>
      <c r="CF850" s="14" t="n">
        <v>120.693</v>
      </c>
      <c r="CG850" s="14" t="n">
        <v>0.22</v>
      </c>
      <c r="CH850" s="14" t="n">
        <v>1</v>
      </c>
      <c r="CI850" s="14" t="n">
        <v>0</v>
      </c>
      <c r="CJ850" s="14" t="n">
        <v>0</v>
      </c>
      <c r="CK850" s="14" t="n">
        <v>0</v>
      </c>
      <c r="CL850" s="14" t="n">
        <v>0</v>
      </c>
      <c r="CM850" s="14" t="n">
        <v>0</v>
      </c>
      <c r="CN850" s="14" t="n">
        <v>0</v>
      </c>
      <c r="CO850" s="14" t="n">
        <v>0</v>
      </c>
      <c r="CP850" s="14" t="n">
        <v>0.26</v>
      </c>
      <c r="CQ850" s="14" t="n">
        <v>1.348</v>
      </c>
      <c r="CR850" s="14" t="n">
        <v>0</v>
      </c>
      <c r="CS850" s="14" t="n">
        <v>5.37</v>
      </c>
      <c r="CT850" s="14" t="n">
        <v>4.861</v>
      </c>
      <c r="CU850" s="14" t="n">
        <v>11.192</v>
      </c>
    </row>
    <row r="851">
      <c r="A851" s="14" t="inlineStr">
        <is>
          <t>URY2024</t>
        </is>
      </c>
      <c r="B851" s="14" t="inlineStr">
        <is>
          <t>URY</t>
        </is>
      </c>
      <c r="C851" s="14" t="inlineStr">
        <is>
          <t>URY</t>
        </is>
      </c>
      <c r="D851" s="14" t="inlineStr">
        <is>
          <t>Uruguay</t>
        </is>
      </c>
      <c r="E851" s="14" t="n">
        <v>2024</v>
      </c>
      <c r="F851" s="14" t="n">
        <v>0.22</v>
      </c>
      <c r="G851" s="14" t="n">
        <v>4.659</v>
      </c>
      <c r="H851" s="14" t="n">
        <v>1.152</v>
      </c>
      <c r="I851" s="14" t="n">
        <v>0</v>
      </c>
      <c r="J851" s="14" t="n">
        <v>4.659</v>
      </c>
      <c r="K851" s="14" t="n">
        <v>0</v>
      </c>
      <c r="L851" s="14" t="n">
        <v>1</v>
      </c>
      <c r="M851" s="14" t="n">
        <v>6.149</v>
      </c>
      <c r="N851" s="14" t="n">
        <v>3.455</v>
      </c>
      <c r="O851" s="14" t="n">
        <v>0</v>
      </c>
      <c r="P851" s="14" t="n">
        <v>6.149</v>
      </c>
      <c r="Q851" s="14" t="n">
        <v>0</v>
      </c>
      <c r="R851" s="14" t="n">
        <v>1</v>
      </c>
      <c r="S851" s="14" t="n">
        <v>10.418</v>
      </c>
      <c r="T851" s="14" t="n">
        <v>6.91</v>
      </c>
      <c r="U851" s="14" t="n">
        <v>0.312</v>
      </c>
      <c r="V851" s="14" t="n">
        <v>12.71</v>
      </c>
      <c r="W851" s="14" t="n">
        <v>0.22</v>
      </c>
      <c r="X851" s="14" t="n">
        <v>1</v>
      </c>
      <c r="Y851" s="14" t="n">
        <v>6.853</v>
      </c>
      <c r="Z851" s="14" t="n">
        <v>0.922</v>
      </c>
      <c r="AA851" s="14" t="n">
        <v>19.687</v>
      </c>
      <c r="AB851" s="14" t="n">
        <v>26.54</v>
      </c>
      <c r="AC851" s="14" t="n">
        <v>0</v>
      </c>
      <c r="AD851" s="14" t="n">
        <v>1</v>
      </c>
      <c r="AE851" s="14" t="n">
        <v>8.176</v>
      </c>
      <c r="AF851" s="14" t="n">
        <v>1.915</v>
      </c>
      <c r="AG851" s="14" t="n">
        <v>18.364</v>
      </c>
      <c r="AH851" s="14" t="n">
        <v>26.54</v>
      </c>
      <c r="AI851" s="14" t="n">
        <v>0</v>
      </c>
      <c r="AJ851" s="14" t="n">
        <v>1</v>
      </c>
      <c r="AK851" s="14" t="n">
        <v>16.118</v>
      </c>
      <c r="AL851" s="14" t="n">
        <v>8.66</v>
      </c>
      <c r="AM851" s="14" t="n">
        <v>18.861</v>
      </c>
      <c r="AN851" s="14" t="n">
        <v>41.432</v>
      </c>
      <c r="AO851" s="14" t="n">
        <v>0.22</v>
      </c>
      <c r="AP851" s="14" t="n">
        <v>1</v>
      </c>
      <c r="AQ851" s="14" t="n">
        <v>0.756</v>
      </c>
      <c r="AR851" s="14" t="n">
        <v>0.132</v>
      </c>
      <c r="AS851" s="14" t="n">
        <v>1.136</v>
      </c>
      <c r="AT851" s="14" t="n">
        <v>1.892</v>
      </c>
      <c r="AU851" s="14" t="n">
        <v>0</v>
      </c>
      <c r="AV851" s="14" t="n">
        <v>1</v>
      </c>
      <c r="AW851" s="14" t="n">
        <v>0.655</v>
      </c>
      <c r="AX851" s="14" t="n">
        <v>0.132</v>
      </c>
      <c r="AY851" s="14" t="n">
        <v>0.379</v>
      </c>
      <c r="AZ851" s="14" t="n">
        <v>1.262</v>
      </c>
      <c r="BA851" s="14" t="n">
        <v>0.22</v>
      </c>
      <c r="BB851" s="14" t="n">
        <v>1</v>
      </c>
      <c r="BC851" s="14" t="n">
        <v>0.534</v>
      </c>
      <c r="BD851" s="14" t="n">
        <v>0.132</v>
      </c>
      <c r="BE851" s="14" t="n">
        <v>0.316</v>
      </c>
      <c r="BF851" s="14" t="n">
        <v>1.037</v>
      </c>
      <c r="BG851" s="14" t="n">
        <v>0.22</v>
      </c>
      <c r="BH851" s="14" t="n">
        <v>1</v>
      </c>
      <c r="BI851" s="14" t="n">
        <v>0.5679999999999999</v>
      </c>
      <c r="BJ851" s="14" t="n">
        <v>0.132</v>
      </c>
      <c r="BK851" s="14" t="n">
        <v>0.8120000000000001</v>
      </c>
      <c r="BL851" s="14" t="n">
        <v>1.38</v>
      </c>
      <c r="BM851" s="14" t="n">
        <v>0</v>
      </c>
      <c r="BN851" s="14" t="n">
        <v>1</v>
      </c>
      <c r="BO851" s="14" t="n">
        <v>0</v>
      </c>
      <c r="BP851" s="14" t="n">
        <v>0</v>
      </c>
      <c r="BQ851" s="14" t="n">
        <v>0.153</v>
      </c>
      <c r="BR851" s="14" t="n">
        <v>0</v>
      </c>
      <c r="BS851" s="14" t="n">
        <v>1</v>
      </c>
      <c r="BT851" s="14" t="n">
        <v>0</v>
      </c>
      <c r="BU851" s="14" t="n">
        <v>0</v>
      </c>
      <c r="BV851" s="14" t="n">
        <v>0.228</v>
      </c>
      <c r="BW851" s="14" t="n">
        <v>0.22</v>
      </c>
      <c r="BX851" s="14" t="n">
        <v>1</v>
      </c>
      <c r="BY851" s="14" t="n">
        <v>13.646</v>
      </c>
      <c r="BZ851" s="14" t="n">
        <v>0</v>
      </c>
      <c r="CA851" s="14" t="n">
        <v>13.646</v>
      </c>
      <c r="CB851" s="14" t="n">
        <v>0</v>
      </c>
      <c r="CC851" s="14" t="n">
        <v>82.58799999999999</v>
      </c>
      <c r="CD851" s="14" t="n">
        <v>7.95</v>
      </c>
      <c r="CE851" s="14" t="n">
        <v>13.137</v>
      </c>
      <c r="CF851" s="14" t="n">
        <v>116.785</v>
      </c>
      <c r="CG851" s="14" t="n">
        <v>0.22</v>
      </c>
      <c r="CH851" s="14" t="n">
        <v>1</v>
      </c>
      <c r="CI851" s="14" t="n">
        <v>0</v>
      </c>
      <c r="CJ851" s="14" t="n">
        <v>0</v>
      </c>
      <c r="CK851" s="14" t="n">
        <v>0</v>
      </c>
      <c r="CL851" s="14" t="n">
        <v>0</v>
      </c>
      <c r="CM851" s="14" t="n">
        <v>0</v>
      </c>
      <c r="CN851" s="14" t="n">
        <v>0</v>
      </c>
      <c r="CO851" s="14" t="n">
        <v>0</v>
      </c>
      <c r="CP851" s="14" t="n">
        <v>0.26</v>
      </c>
      <c r="CQ851" s="14" t="n">
        <v>1.387</v>
      </c>
      <c r="CR851" s="14" t="n">
        <v>0</v>
      </c>
      <c r="CS851" s="14" t="n">
        <v>5.529</v>
      </c>
      <c r="CT851" s="14" t="n">
        <v>4.251</v>
      </c>
      <c r="CU851" s="14" t="n">
        <v>10.123</v>
      </c>
    </row>
    <row r="852">
      <c r="A852" s="14" t="inlineStr">
        <is>
          <t>UZB2021</t>
        </is>
      </c>
      <c r="B852" s="14" t="inlineStr">
        <is>
          <t>UZB</t>
        </is>
      </c>
      <c r="C852" s="14" t="inlineStr">
        <is>
          <t>UZB</t>
        </is>
      </c>
      <c r="D852" s="14" t="inlineStr">
        <is>
          <t>Uzbekistan</t>
        </is>
      </c>
      <c r="E852" s="14" t="n">
        <v>2021</v>
      </c>
      <c r="F852" s="14" t="n">
        <v>0.2</v>
      </c>
      <c r="G852" s="14" t="n">
        <v>3.136</v>
      </c>
      <c r="H852" s="14" t="n">
        <v>0.778</v>
      </c>
      <c r="I852" s="14" t="n">
        <v>0.01</v>
      </c>
      <c r="J852" s="14" t="n">
        <v>3.146</v>
      </c>
      <c r="K852" s="14" t="n">
        <v>0</v>
      </c>
      <c r="L852" s="14" t="n">
        <v>1</v>
      </c>
      <c r="M852" s="14" t="n">
        <v>4.737</v>
      </c>
      <c r="N852" s="14" t="n">
        <v>2.334</v>
      </c>
      <c r="O852" s="14" t="n">
        <v>0.015</v>
      </c>
      <c r="P852" s="14" t="n">
        <v>4.752</v>
      </c>
      <c r="Q852" s="14" t="n">
        <v>0</v>
      </c>
      <c r="R852" s="14" t="n">
        <v>1</v>
      </c>
      <c r="S852" s="14" t="n">
        <v>7.026</v>
      </c>
      <c r="T852" s="14" t="n">
        <v>4.668</v>
      </c>
      <c r="U852" s="14" t="n">
        <v>0.01</v>
      </c>
      <c r="V852" s="14" t="n">
        <v>8.444000000000001</v>
      </c>
      <c r="W852" s="14" t="n">
        <v>0.2</v>
      </c>
      <c r="X852" s="14" t="n">
        <v>1</v>
      </c>
      <c r="Y852" s="14" t="n">
        <v>13.661</v>
      </c>
      <c r="Z852" s="14" t="n">
        <v>1.513</v>
      </c>
      <c r="AA852" s="14" t="n">
        <v>-4.056</v>
      </c>
      <c r="AB852" s="14" t="n">
        <v>9.605</v>
      </c>
      <c r="AC852" s="14" t="n">
        <v>0</v>
      </c>
      <c r="AD852" s="14" t="n">
        <v>0</v>
      </c>
      <c r="AE852" s="14" t="n">
        <v>13.05</v>
      </c>
      <c r="AF852" s="14" t="n">
        <v>2.56</v>
      </c>
      <c r="AG852" s="14" t="n">
        <v>-4.056</v>
      </c>
      <c r="AH852" s="14" t="n">
        <v>8.994</v>
      </c>
      <c r="AI852" s="14" t="n">
        <v>0</v>
      </c>
      <c r="AJ852" s="14" t="n">
        <v>0</v>
      </c>
      <c r="AK852" s="14" t="n">
        <v>9.384</v>
      </c>
      <c r="AL852" s="14" t="n">
        <v>4.455</v>
      </c>
      <c r="AM852" s="14" t="n">
        <v>-8.596</v>
      </c>
      <c r="AN852" s="14" t="n">
        <v>0.945</v>
      </c>
      <c r="AO852" s="14" t="n">
        <v>0</v>
      </c>
      <c r="AP852" s="14" t="n">
        <v>0</v>
      </c>
      <c r="AQ852" s="14" t="n">
        <v>0.619</v>
      </c>
      <c r="AR852" s="14" t="n">
        <v>0.114</v>
      </c>
      <c r="AS852" s="14" t="n">
        <v>0.041</v>
      </c>
      <c r="AT852" s="14" t="n">
        <v>0.792</v>
      </c>
      <c r="AU852" s="14" t="n">
        <v>0.2</v>
      </c>
      <c r="AV852" s="14" t="n">
        <v>1</v>
      </c>
      <c r="AW852" s="14" t="n">
        <v>0.599</v>
      </c>
      <c r="AX852" s="14" t="n">
        <v>0.114</v>
      </c>
      <c r="AY852" s="14" t="n">
        <v>0.005</v>
      </c>
      <c r="AZ852" s="14" t="n">
        <v>0.725</v>
      </c>
      <c r="BA852" s="14" t="n">
        <v>0.2</v>
      </c>
      <c r="BB852" s="14" t="n">
        <v>1</v>
      </c>
      <c r="BC852" s="14" t="n">
        <v>0.439</v>
      </c>
      <c r="BD852" s="14" t="n">
        <v>0.114</v>
      </c>
      <c r="BE852" s="14" t="n">
        <v>0</v>
      </c>
      <c r="BF852" s="14" t="n">
        <v>0.527</v>
      </c>
      <c r="BG852" s="14" t="n">
        <v>0.2</v>
      </c>
      <c r="BH852" s="14" t="n">
        <v>1</v>
      </c>
      <c r="BI852" s="14" t="n">
        <v>0.505</v>
      </c>
      <c r="BJ852" s="14" t="n">
        <v>0.114</v>
      </c>
      <c r="BK852" s="14" t="n">
        <v>0</v>
      </c>
      <c r="BL852" s="14" t="n">
        <v>0.606</v>
      </c>
      <c r="BM852" s="14" t="n">
        <v>0.2</v>
      </c>
      <c r="BN852" s="14" t="n">
        <v>1</v>
      </c>
      <c r="BO852" s="14" t="n">
        <v>0</v>
      </c>
      <c r="BP852" s="14" t="n">
        <v>-0.037</v>
      </c>
      <c r="BQ852" s="14" t="n">
        <v>0.042</v>
      </c>
      <c r="BR852" s="14" t="n">
        <v>0</v>
      </c>
      <c r="BS852" s="14" t="n">
        <v>0.333</v>
      </c>
      <c r="BT852" s="14" t="n">
        <v>0</v>
      </c>
      <c r="BU852" s="14" t="n">
        <v>-0.037</v>
      </c>
      <c r="BV852" s="14" t="n">
        <v>0.028</v>
      </c>
      <c r="BW852" s="14" t="n">
        <v>0</v>
      </c>
      <c r="BX852" s="14" t="n">
        <v>0.333</v>
      </c>
      <c r="BY852" s="14" t="n">
        <v>11.787</v>
      </c>
      <c r="BZ852" s="14" t="n">
        <v>0</v>
      </c>
      <c r="CA852" s="14" t="n">
        <v>11.787</v>
      </c>
      <c r="CB852" s="14" t="n">
        <v>0</v>
      </c>
      <c r="CC852" s="14" t="n">
        <v>78.125</v>
      </c>
      <c r="CD852" s="14" t="n">
        <v>7.95</v>
      </c>
      <c r="CE852" s="14" t="n">
        <v>0</v>
      </c>
      <c r="CF852" s="14" t="n">
        <v>93.75</v>
      </c>
      <c r="CG852" s="14" t="n">
        <v>0.2</v>
      </c>
      <c r="CH852" s="14" t="n">
        <v>1</v>
      </c>
      <c r="CI852" s="14" t="n">
        <v>0</v>
      </c>
      <c r="CJ852" s="14" t="n">
        <v>0</v>
      </c>
      <c r="CK852" s="14" t="n">
        <v>0</v>
      </c>
      <c r="CL852" s="14" t="n">
        <v>0</v>
      </c>
      <c r="CM852" s="14" t="n">
        <v>0</v>
      </c>
      <c r="CN852" s="14" t="n">
        <v>0</v>
      </c>
      <c r="CO852" s="14" t="n">
        <v>0</v>
      </c>
      <c r="CP852" s="14" t="n">
        <v>0.639</v>
      </c>
      <c r="CQ852" s="14" t="n">
        <v>1.198</v>
      </c>
      <c r="CR852" s="14" t="n">
        <v>0.956</v>
      </c>
      <c r="CS852" s="14" t="n">
        <v>4.715</v>
      </c>
      <c r="CT852" s="14" t="n">
        <v>4.41</v>
      </c>
      <c r="CU852" s="14" t="n">
        <v>14.129</v>
      </c>
    </row>
    <row r="853">
      <c r="A853" s="14" t="inlineStr">
        <is>
          <t>UZB2022</t>
        </is>
      </c>
      <c r="B853" s="14" t="inlineStr">
        <is>
          <t>UZB</t>
        </is>
      </c>
      <c r="C853" s="14" t="inlineStr">
        <is>
          <t>UZB</t>
        </is>
      </c>
      <c r="D853" s="14" t="inlineStr">
        <is>
          <t>Uzbekistan</t>
        </is>
      </c>
      <c r="E853" s="14" t="n">
        <v>2022</v>
      </c>
      <c r="F853" s="14" t="n">
        <v>0.2</v>
      </c>
      <c r="G853" s="14" t="n">
        <v>3.709</v>
      </c>
      <c r="H853" s="14" t="n">
        <v>0.832</v>
      </c>
      <c r="I853" s="14" t="n">
        <v>0.015</v>
      </c>
      <c r="J853" s="14" t="n">
        <v>3.724</v>
      </c>
      <c r="K853" s="14" t="n">
        <v>0</v>
      </c>
      <c r="L853" s="14" t="n">
        <v>1</v>
      </c>
      <c r="M853" s="14" t="n">
        <v>5.456</v>
      </c>
      <c r="N853" s="14" t="n">
        <v>2.497</v>
      </c>
      <c r="O853" s="14" t="n">
        <v>0.02</v>
      </c>
      <c r="P853" s="14" t="n">
        <v>5.476</v>
      </c>
      <c r="Q853" s="14" t="n">
        <v>0</v>
      </c>
      <c r="R853" s="14" t="n">
        <v>1</v>
      </c>
      <c r="S853" s="14" t="n">
        <v>7.87</v>
      </c>
      <c r="T853" s="14" t="n">
        <v>4.993</v>
      </c>
      <c r="U853" s="14" t="n">
        <v>0.132</v>
      </c>
      <c r="V853" s="14" t="n">
        <v>9.462</v>
      </c>
      <c r="W853" s="14" t="n">
        <v>0.2</v>
      </c>
      <c r="X853" s="14" t="n">
        <v>1</v>
      </c>
      <c r="Y853" s="14" t="n">
        <v>14.752</v>
      </c>
      <c r="Z853" s="14" t="n">
        <v>1.634</v>
      </c>
      <c r="AA853" s="14" t="n">
        <v>-4.374</v>
      </c>
      <c r="AB853" s="14" t="n">
        <v>10.378</v>
      </c>
      <c r="AC853" s="14" t="n">
        <v>0</v>
      </c>
      <c r="AD853" s="14" t="n">
        <v>0</v>
      </c>
      <c r="AE853" s="14" t="n">
        <v>14.092</v>
      </c>
      <c r="AF853" s="14" t="n">
        <v>2.764</v>
      </c>
      <c r="AG853" s="14" t="n">
        <v>-4.374</v>
      </c>
      <c r="AH853" s="14" t="n">
        <v>9.718</v>
      </c>
      <c r="AI853" s="14" t="n">
        <v>0</v>
      </c>
      <c r="AJ853" s="14" t="n">
        <v>0</v>
      </c>
      <c r="AK853" s="14" t="n">
        <v>10.135</v>
      </c>
      <c r="AL853" s="14" t="n">
        <v>4.811</v>
      </c>
      <c r="AM853" s="14" t="n">
        <v>-9.378</v>
      </c>
      <c r="AN853" s="14" t="n">
        <v>0.908</v>
      </c>
      <c r="AO853" s="14" t="n">
        <v>0</v>
      </c>
      <c r="AP853" s="14" t="n">
        <v>0</v>
      </c>
      <c r="AQ853" s="14" t="n">
        <v>0.861</v>
      </c>
      <c r="AR853" s="14" t="n">
        <v>0.123</v>
      </c>
      <c r="AS853" s="14" t="n">
        <v>-0.062</v>
      </c>
      <c r="AT853" s="14" t="n">
        <v>0.959</v>
      </c>
      <c r="AU853" s="14" t="n">
        <v>0.2</v>
      </c>
      <c r="AV853" s="14" t="n">
        <v>1</v>
      </c>
      <c r="AW853" s="14" t="n">
        <v>0.986</v>
      </c>
      <c r="AX853" s="14" t="n">
        <v>0.123</v>
      </c>
      <c r="AY853" s="14" t="n">
        <v>-0.108</v>
      </c>
      <c r="AZ853" s="14" t="n">
        <v>1.054</v>
      </c>
      <c r="BA853" s="14" t="n">
        <v>0.2</v>
      </c>
      <c r="BB853" s="14" t="n">
        <v>1</v>
      </c>
      <c r="BC853" s="14" t="n">
        <v>0.598</v>
      </c>
      <c r="BD853" s="14" t="n">
        <v>0.123</v>
      </c>
      <c r="BE853" s="14" t="n">
        <v>0.008999999999999999</v>
      </c>
      <c r="BF853" s="14" t="n">
        <v>0.717</v>
      </c>
      <c r="BG853" s="14" t="n">
        <v>0.2</v>
      </c>
      <c r="BH853" s="14" t="n">
        <v>1</v>
      </c>
      <c r="BI853" s="14" t="n">
        <v>0.612</v>
      </c>
      <c r="BJ853" s="14" t="n">
        <v>0.123</v>
      </c>
      <c r="BK853" s="14" t="n">
        <v>0.008999999999999999</v>
      </c>
      <c r="BL853" s="14" t="n">
        <v>0.735</v>
      </c>
      <c r="BM853" s="14" t="n">
        <v>0.2</v>
      </c>
      <c r="BN853" s="14" t="n">
        <v>1</v>
      </c>
      <c r="BO853" s="14" t="n">
        <v>0</v>
      </c>
      <c r="BP853" s="14" t="n">
        <v>-0.037</v>
      </c>
      <c r="BQ853" s="14" t="n">
        <v>0.041</v>
      </c>
      <c r="BR853" s="14" t="n">
        <v>0</v>
      </c>
      <c r="BS853" s="14" t="n">
        <v>0.333</v>
      </c>
      <c r="BT853" s="14" t="n">
        <v>0</v>
      </c>
      <c r="BU853" s="14" t="n">
        <v>-0.037</v>
      </c>
      <c r="BV853" s="14" t="n">
        <v>0.027</v>
      </c>
      <c r="BW853" s="14" t="n">
        <v>0</v>
      </c>
      <c r="BX853" s="14" t="n">
        <v>0.333</v>
      </c>
      <c r="BY853" s="14" t="n">
        <v>12.729</v>
      </c>
      <c r="BZ853" s="14" t="n">
        <v>0</v>
      </c>
      <c r="CA853" s="14" t="n">
        <v>12.729</v>
      </c>
      <c r="CB853" s="14" t="n">
        <v>0</v>
      </c>
      <c r="CC853" s="14" t="n">
        <v>97.90000000000001</v>
      </c>
      <c r="CD853" s="14" t="n">
        <v>7.95</v>
      </c>
      <c r="CE853" s="14" t="n">
        <v>1.449</v>
      </c>
      <c r="CF853" s="14" t="n">
        <v>117.48</v>
      </c>
      <c r="CG853" s="14" t="n">
        <v>0.2</v>
      </c>
      <c r="CH853" s="14" t="n">
        <v>1</v>
      </c>
      <c r="CI853" s="14" t="n">
        <v>0</v>
      </c>
      <c r="CJ853" s="14" t="n">
        <v>0</v>
      </c>
      <c r="CK853" s="14" t="n">
        <v>0</v>
      </c>
      <c r="CL853" s="14" t="n">
        <v>0</v>
      </c>
      <c r="CM853" s="14" t="n">
        <v>0</v>
      </c>
      <c r="CN853" s="14" t="n">
        <v>0</v>
      </c>
      <c r="CO853" s="14" t="n">
        <v>0</v>
      </c>
      <c r="CP853" s="14" t="n">
        <v>0.652</v>
      </c>
      <c r="CQ853" s="14" t="n">
        <v>1.294</v>
      </c>
      <c r="CR853" s="14" t="n">
        <v>0.956</v>
      </c>
      <c r="CS853" s="14" t="n">
        <v>5.091</v>
      </c>
      <c r="CT853" s="14" t="n">
        <v>5.842</v>
      </c>
      <c r="CU853" s="14" t="n">
        <v>28.059</v>
      </c>
    </row>
    <row r="854">
      <c r="A854" s="14" t="inlineStr">
        <is>
          <t>UZB2023</t>
        </is>
      </c>
      <c r="B854" s="14" t="inlineStr">
        <is>
          <t>UZB</t>
        </is>
      </c>
      <c r="C854" s="14" t="inlineStr">
        <is>
          <t>UZB</t>
        </is>
      </c>
      <c r="D854" s="14" t="inlineStr">
        <is>
          <t>Uzbekistan</t>
        </is>
      </c>
      <c r="E854" s="14" t="n">
        <v>2023</v>
      </c>
      <c r="F854" s="14" t="n">
        <v>0.2</v>
      </c>
      <c r="G854" s="14" t="n">
        <v>2.871</v>
      </c>
      <c r="H854" s="14" t="n">
        <v>0.848</v>
      </c>
      <c r="I854" s="14" t="n">
        <v>0.008999999999999999</v>
      </c>
      <c r="J854" s="14" t="n">
        <v>2.88</v>
      </c>
      <c r="K854" s="14" t="n">
        <v>0</v>
      </c>
      <c r="L854" s="14" t="n">
        <v>1</v>
      </c>
      <c r="M854" s="14" t="n">
        <v>4.746</v>
      </c>
      <c r="N854" s="14" t="n">
        <v>2.544</v>
      </c>
      <c r="O854" s="14" t="n">
        <v>0.013</v>
      </c>
      <c r="P854" s="14" t="n">
        <v>4.759</v>
      </c>
      <c r="Q854" s="14" t="n">
        <v>0</v>
      </c>
      <c r="R854" s="14" t="n">
        <v>1</v>
      </c>
      <c r="S854" s="14" t="n">
        <v>7.11</v>
      </c>
      <c r="T854" s="14" t="n">
        <v>5.087</v>
      </c>
      <c r="U854" s="14" t="n">
        <v>0.166</v>
      </c>
      <c r="V854" s="14" t="n">
        <v>8.542999999999999</v>
      </c>
      <c r="W854" s="14" t="n">
        <v>0.2</v>
      </c>
      <c r="X854" s="14" t="n">
        <v>1</v>
      </c>
      <c r="Y854" s="14" t="n">
        <v>15.342</v>
      </c>
      <c r="Z854" s="14" t="n">
        <v>1.699</v>
      </c>
      <c r="AA854" s="14" t="n">
        <v>-4.563</v>
      </c>
      <c r="AB854" s="14" t="n">
        <v>10.779</v>
      </c>
      <c r="AC854" s="14" t="n">
        <v>0</v>
      </c>
      <c r="AD854" s="14" t="n">
        <v>0</v>
      </c>
      <c r="AE854" s="14" t="n">
        <v>14.663</v>
      </c>
      <c r="AF854" s="14" t="n">
        <v>2.877</v>
      </c>
      <c r="AG854" s="14" t="n">
        <v>-4.563</v>
      </c>
      <c r="AH854" s="14" t="n">
        <v>10.1</v>
      </c>
      <c r="AI854" s="14" t="n">
        <v>0</v>
      </c>
      <c r="AJ854" s="14" t="n">
        <v>0</v>
      </c>
      <c r="AK854" s="14" t="n">
        <v>10.563</v>
      </c>
      <c r="AL854" s="14" t="n">
        <v>5.014</v>
      </c>
      <c r="AM854" s="14" t="n">
        <v>-9.851000000000001</v>
      </c>
      <c r="AN854" s="14" t="n">
        <v>0.855</v>
      </c>
      <c r="AO854" s="14" t="n">
        <v>0</v>
      </c>
      <c r="AP854" s="14" t="n">
        <v>0</v>
      </c>
      <c r="AQ854" s="14" t="n">
        <v>0.76</v>
      </c>
      <c r="AR854" s="14" t="n">
        <v>0.129</v>
      </c>
      <c r="AS854" s="14" t="n">
        <v>0.016</v>
      </c>
      <c r="AT854" s="14" t="n">
        <v>0.931</v>
      </c>
      <c r="AU854" s="14" t="n">
        <v>0.2</v>
      </c>
      <c r="AV854" s="14" t="n">
        <v>1</v>
      </c>
      <c r="AW854" s="14" t="n">
        <v>0.8110000000000001</v>
      </c>
      <c r="AX854" s="14" t="n">
        <v>0.129</v>
      </c>
      <c r="AY854" s="14" t="n">
        <v>0.003</v>
      </c>
      <c r="AZ854" s="14" t="n">
        <v>0.978</v>
      </c>
      <c r="BA854" s="14" t="n">
        <v>0.2</v>
      </c>
      <c r="BB854" s="14" t="n">
        <v>1</v>
      </c>
      <c r="BC854" s="14" t="n">
        <v>0.535</v>
      </c>
      <c r="BD854" s="14" t="n">
        <v>0.129</v>
      </c>
      <c r="BE854" s="14" t="n">
        <v>0.012</v>
      </c>
      <c r="BF854" s="14" t="n">
        <v>0.642</v>
      </c>
      <c r="BG854" s="14" t="n">
        <v>0.2</v>
      </c>
      <c r="BH854" s="14" t="n">
        <v>1</v>
      </c>
      <c r="BI854" s="14" t="n">
        <v>0.579</v>
      </c>
      <c r="BJ854" s="14" t="n">
        <v>0.129</v>
      </c>
      <c r="BK854" s="14" t="n">
        <v>0.013</v>
      </c>
      <c r="BL854" s="14" t="n">
        <v>0.695</v>
      </c>
      <c r="BM854" s="14" t="n">
        <v>0.2</v>
      </c>
      <c r="BN854" s="14" t="n">
        <v>1</v>
      </c>
      <c r="BO854" s="14" t="n">
        <v>0</v>
      </c>
      <c r="BP854" s="14" t="n">
        <v>-0.037</v>
      </c>
      <c r="BQ854" s="14" t="n">
        <v>0.038</v>
      </c>
      <c r="BR854" s="14" t="n">
        <v>0</v>
      </c>
      <c r="BS854" s="14" t="n">
        <v>0.333</v>
      </c>
      <c r="BT854" s="14" t="n">
        <v>0</v>
      </c>
      <c r="BU854" s="14" t="n">
        <v>-0.037</v>
      </c>
      <c r="BV854" s="14" t="n">
        <v>0.025</v>
      </c>
      <c r="BW854" s="14" t="n">
        <v>0</v>
      </c>
      <c r="BX854" s="14" t="n">
        <v>0.333</v>
      </c>
      <c r="BY854" s="14" t="n">
        <v>13.254</v>
      </c>
      <c r="BZ854" s="14" t="n">
        <v>0</v>
      </c>
      <c r="CA854" s="14" t="n">
        <v>13.254</v>
      </c>
      <c r="CB854" s="14" t="n">
        <v>0</v>
      </c>
      <c r="CC854" s="14" t="n">
        <v>83.248</v>
      </c>
      <c r="CD854" s="14" t="n">
        <v>7.95</v>
      </c>
      <c r="CE854" s="14" t="n">
        <v>1.843</v>
      </c>
      <c r="CF854" s="14" t="n">
        <v>99.898</v>
      </c>
      <c r="CG854" s="14" t="n">
        <v>0.2</v>
      </c>
      <c r="CH854" s="14" t="n">
        <v>1</v>
      </c>
      <c r="CI854" s="14" t="n">
        <v>0</v>
      </c>
      <c r="CJ854" s="14" t="n">
        <v>0</v>
      </c>
      <c r="CK854" s="14" t="n">
        <v>0</v>
      </c>
      <c r="CL854" s="14" t="n">
        <v>0</v>
      </c>
      <c r="CM854" s="14" t="n">
        <v>0</v>
      </c>
      <c r="CN854" s="14" t="n">
        <v>0</v>
      </c>
      <c r="CO854" s="14" t="n">
        <v>0</v>
      </c>
      <c r="CP854" s="14" t="n">
        <v>0.681</v>
      </c>
      <c r="CQ854" s="14" t="n">
        <v>1.348</v>
      </c>
      <c r="CR854" s="14" t="n">
        <v>0.952</v>
      </c>
      <c r="CS854" s="14" t="n">
        <v>5.302</v>
      </c>
      <c r="CT854" s="14" t="n">
        <v>3.466</v>
      </c>
      <c r="CU854" s="14" t="n">
        <v>9.260999999999999</v>
      </c>
    </row>
    <row r="855">
      <c r="A855" s="14" t="inlineStr">
        <is>
          <t>UZB2024</t>
        </is>
      </c>
      <c r="B855" s="14" t="inlineStr">
        <is>
          <t>UZB</t>
        </is>
      </c>
      <c r="C855" s="14" t="inlineStr">
        <is>
          <t>UZB</t>
        </is>
      </c>
      <c r="D855" s="14" t="inlineStr">
        <is>
          <t>Uzbekistan</t>
        </is>
      </c>
      <c r="E855" s="14" t="n">
        <v>2024</v>
      </c>
      <c r="F855" s="14" t="n">
        <v>0.2</v>
      </c>
      <c r="G855" s="14" t="n">
        <v>2.783</v>
      </c>
      <c r="H855" s="14" t="n">
        <v>0.873</v>
      </c>
      <c r="I855" s="14" t="n">
        <v>0.007</v>
      </c>
      <c r="J855" s="14" t="n">
        <v>2.79</v>
      </c>
      <c r="K855" s="14" t="n">
        <v>0</v>
      </c>
      <c r="L855" s="14" t="n">
        <v>1</v>
      </c>
      <c r="M855" s="14" t="n">
        <v>4.569</v>
      </c>
      <c r="N855" s="14" t="n">
        <v>2.619</v>
      </c>
      <c r="O855" s="14" t="n">
        <v>0.008999999999999999</v>
      </c>
      <c r="P855" s="14" t="n">
        <v>4.578</v>
      </c>
      <c r="Q855" s="14" t="n">
        <v>0</v>
      </c>
      <c r="R855" s="14" t="n">
        <v>1</v>
      </c>
      <c r="S855" s="14" t="n">
        <v>7.147</v>
      </c>
      <c r="T855" s="14" t="n">
        <v>5.237</v>
      </c>
      <c r="U855" s="14" t="n">
        <v>0.202</v>
      </c>
      <c r="V855" s="14" t="n">
        <v>8.585000000000001</v>
      </c>
      <c r="W855" s="14" t="n">
        <v>0.2</v>
      </c>
      <c r="X855" s="14" t="n">
        <v>1</v>
      </c>
      <c r="Y855" s="14" t="n">
        <v>15.773</v>
      </c>
      <c r="Z855" s="14" t="n">
        <v>1.747</v>
      </c>
      <c r="AA855" s="14" t="n">
        <v>-4.178</v>
      </c>
      <c r="AB855" s="14" t="n">
        <v>11.595</v>
      </c>
      <c r="AC855" s="14" t="n">
        <v>0</v>
      </c>
      <c r="AD855" s="14" t="n">
        <v>0</v>
      </c>
      <c r="AE855" s="14" t="n">
        <v>15.077</v>
      </c>
      <c r="AF855" s="14" t="n">
        <v>2.958</v>
      </c>
      <c r="AG855" s="14" t="n">
        <v>-4.178</v>
      </c>
      <c r="AH855" s="14" t="n">
        <v>10.899</v>
      </c>
      <c r="AI855" s="14" t="n">
        <v>0</v>
      </c>
      <c r="AJ855" s="14" t="n">
        <v>0</v>
      </c>
      <c r="AK855" s="14" t="n">
        <v>10.867</v>
      </c>
      <c r="AL855" s="14" t="n">
        <v>5.159</v>
      </c>
      <c r="AM855" s="14" t="n">
        <v>-10.128</v>
      </c>
      <c r="AN855" s="14" t="n">
        <v>0.887</v>
      </c>
      <c r="AO855" s="14" t="n">
        <v>0</v>
      </c>
      <c r="AP855" s="14" t="n">
        <v>0</v>
      </c>
      <c r="AQ855" s="14" t="n">
        <v>0.724</v>
      </c>
      <c r="AR855" s="14" t="n">
        <v>0.132</v>
      </c>
      <c r="AS855" s="14" t="n">
        <v>-0.054</v>
      </c>
      <c r="AT855" s="14" t="n">
        <v>0.804</v>
      </c>
      <c r="AU855" s="14" t="n">
        <v>0.2</v>
      </c>
      <c r="AV855" s="14" t="n">
        <v>1</v>
      </c>
      <c r="AW855" s="14" t="n">
        <v>0.75</v>
      </c>
      <c r="AX855" s="14" t="n">
        <v>0.132</v>
      </c>
      <c r="AY855" s="14" t="n">
        <v>0.032</v>
      </c>
      <c r="AZ855" s="14" t="n">
        <v>0.9389999999999999</v>
      </c>
      <c r="BA855" s="14" t="n">
        <v>0.2</v>
      </c>
      <c r="BB855" s="14" t="n">
        <v>1</v>
      </c>
      <c r="BC855" s="14" t="n">
        <v>0.513</v>
      </c>
      <c r="BD855" s="14" t="n">
        <v>0.132</v>
      </c>
      <c r="BE855" s="14" t="n">
        <v>0.014</v>
      </c>
      <c r="BF855" s="14" t="n">
        <v>0.616</v>
      </c>
      <c r="BG855" s="14" t="n">
        <v>0.2</v>
      </c>
      <c r="BH855" s="14" t="n">
        <v>1</v>
      </c>
      <c r="BI855" s="14" t="n">
        <v>0.591</v>
      </c>
      <c r="BJ855" s="14" t="n">
        <v>0.132</v>
      </c>
      <c r="BK855" s="14" t="n">
        <v>0.016</v>
      </c>
      <c r="BL855" s="14" t="n">
        <v>0.71</v>
      </c>
      <c r="BM855" s="14" t="n">
        <v>0.2</v>
      </c>
      <c r="BN855" s="14" t="n">
        <v>1</v>
      </c>
      <c r="BO855" s="14" t="n">
        <v>0</v>
      </c>
      <c r="BP855" s="14" t="n">
        <v>-0.038</v>
      </c>
      <c r="BQ855" s="14" t="n">
        <v>0.065</v>
      </c>
      <c r="BR855" s="14" t="n">
        <v>0</v>
      </c>
      <c r="BS855" s="14" t="n">
        <v>0.333</v>
      </c>
      <c r="BT855" s="14" t="n">
        <v>0</v>
      </c>
      <c r="BU855" s="14" t="n">
        <v>-0.038</v>
      </c>
      <c r="BV855" s="14" t="n">
        <v>0.034</v>
      </c>
      <c r="BW855" s="14" t="n">
        <v>0</v>
      </c>
      <c r="BX855" s="14" t="n">
        <v>0.333</v>
      </c>
      <c r="BY855" s="14" t="n">
        <v>13.646</v>
      </c>
      <c r="BZ855" s="14" t="n">
        <v>0</v>
      </c>
      <c r="CA855" s="14" t="n">
        <v>13.646</v>
      </c>
      <c r="CB855" s="14" t="n">
        <v>0</v>
      </c>
      <c r="CC855" s="14" t="n">
        <v>82.58799999999999</v>
      </c>
      <c r="CD855" s="14" t="n">
        <v>7.95</v>
      </c>
      <c r="CE855" s="14" t="n">
        <v>2.25</v>
      </c>
      <c r="CF855" s="14" t="n">
        <v>99.10599999999999</v>
      </c>
      <c r="CG855" s="14" t="n">
        <v>0.2</v>
      </c>
      <c r="CH855" s="14" t="n">
        <v>1</v>
      </c>
      <c r="CI855" s="14" t="n">
        <v>0</v>
      </c>
      <c r="CJ855" s="14" t="n">
        <v>0</v>
      </c>
      <c r="CK855" s="14" t="n">
        <v>0</v>
      </c>
      <c r="CL855" s="14" t="n">
        <v>0</v>
      </c>
      <c r="CM855" s="14" t="n">
        <v>0</v>
      </c>
      <c r="CN855" s="14" t="n">
        <v>0</v>
      </c>
      <c r="CO855" s="14" t="n">
        <v>0</v>
      </c>
      <c r="CP855" s="14" t="n">
        <v>0.681</v>
      </c>
      <c r="CQ855" s="14" t="n">
        <v>1.387</v>
      </c>
      <c r="CR855" s="14" t="n">
        <v>0.952</v>
      </c>
      <c r="CS855" s="14" t="n">
        <v>5.458</v>
      </c>
      <c r="CT855" s="14" t="n">
        <v>3.027</v>
      </c>
      <c r="CU855" s="14" t="n">
        <v>7.598</v>
      </c>
    </row>
    <row r="856">
      <c r="A856" s="14" t="inlineStr">
        <is>
          <t>VUT2021</t>
        </is>
      </c>
      <c r="B856" s="14" t="inlineStr">
        <is>
          <t>VUT</t>
        </is>
      </c>
      <c r="C856" s="14" t="inlineStr">
        <is>
          <t>VUT</t>
        </is>
      </c>
      <c r="D856" s="14" t="inlineStr">
        <is>
          <t>Vanuatu</t>
        </is>
      </c>
      <c r="E856" s="14" t="n">
        <v>2021</v>
      </c>
      <c r="F856" s="14" t="n">
        <v>0.15</v>
      </c>
      <c r="G856" s="14" t="n">
        <v>4.747</v>
      </c>
      <c r="H856" s="14" t="n">
        <v>1.143</v>
      </c>
      <c r="I856" s="14" t="n">
        <v>0</v>
      </c>
      <c r="J856" s="14" t="n">
        <v>4.747</v>
      </c>
      <c r="K856" s="14" t="n">
        <v>0</v>
      </c>
      <c r="L856" s="14" t="n">
        <v>1</v>
      </c>
      <c r="M856" s="14" t="n">
        <v>7.964</v>
      </c>
      <c r="N856" s="14" t="n">
        <v>3.43</v>
      </c>
      <c r="O856" s="14" t="n">
        <v>0</v>
      </c>
      <c r="P856" s="14" t="n">
        <v>7.964</v>
      </c>
      <c r="Q856" s="14" t="n">
        <v>0</v>
      </c>
      <c r="R856" s="14" t="n">
        <v>1</v>
      </c>
      <c r="S856" s="14" t="n">
        <v>10.464</v>
      </c>
      <c r="T856" s="14" t="n">
        <v>6.86</v>
      </c>
      <c r="U856" s="14" t="n">
        <v>0</v>
      </c>
      <c r="V856" s="14" t="n">
        <v>12.034</v>
      </c>
      <c r="W856" s="14" t="n">
        <v>0.15</v>
      </c>
      <c r="X856" s="14" t="n">
        <v>1</v>
      </c>
      <c r="Y856" s="14" t="n">
        <v>10.551</v>
      </c>
      <c r="Z856" s="14" t="n">
        <v>1.302</v>
      </c>
      <c r="AA856" s="14" t="n">
        <v>0</v>
      </c>
      <c r="AB856" s="14" t="n">
        <v>10.551</v>
      </c>
      <c r="AC856" s="14" t="n">
        <v>0</v>
      </c>
      <c r="AD856" s="14" t="n">
        <v>1</v>
      </c>
      <c r="AE856" s="14" t="n">
        <v>11.694</v>
      </c>
      <c r="AF856" s="14" t="n">
        <v>2.549</v>
      </c>
      <c r="AG856" s="14" t="n">
        <v>0</v>
      </c>
      <c r="AH856" s="14" t="n">
        <v>11.694</v>
      </c>
      <c r="AI856" s="14" t="n">
        <v>0</v>
      </c>
      <c r="AJ856" s="14" t="n">
        <v>1</v>
      </c>
      <c r="AK856" s="14" t="n">
        <v>18.554</v>
      </c>
      <c r="AL856" s="14" t="n">
        <v>9.627000000000001</v>
      </c>
      <c r="AM856" s="14" t="n">
        <v>0</v>
      </c>
      <c r="AN856" s="14" t="n">
        <v>21.337</v>
      </c>
      <c r="AO856" s="14" t="n">
        <v>0.15</v>
      </c>
      <c r="AP856" s="14" t="n">
        <v>1</v>
      </c>
      <c r="AQ856" s="14" t="n">
        <v>0.621</v>
      </c>
      <c r="AR856" s="14" t="n">
        <v>0.114</v>
      </c>
      <c r="AS856" s="14" t="n">
        <v>0.404</v>
      </c>
      <c r="AT856" s="14" t="n">
        <v>1.179</v>
      </c>
      <c r="AU856" s="14" t="n">
        <v>0.15</v>
      </c>
      <c r="AV856" s="14" t="n">
        <v>1</v>
      </c>
      <c r="AW856" s="14" t="n">
        <v>0.593</v>
      </c>
      <c r="AX856" s="14" t="n">
        <v>0.114</v>
      </c>
      <c r="AY856" s="14" t="n">
        <v>0.456</v>
      </c>
      <c r="AZ856" s="14" t="n">
        <v>1.206</v>
      </c>
      <c r="BA856" s="14" t="n">
        <v>0.15</v>
      </c>
      <c r="BB856" s="14" t="n">
        <v>1</v>
      </c>
      <c r="BC856" s="14" t="n">
        <v>0.44</v>
      </c>
      <c r="BD856" s="14" t="n">
        <v>0.114</v>
      </c>
      <c r="BE856" s="14" t="n">
        <v>0</v>
      </c>
      <c r="BF856" s="14" t="n">
        <v>0.506</v>
      </c>
      <c r="BG856" s="14" t="n">
        <v>0.15</v>
      </c>
      <c r="BH856" s="14" t="n">
        <v>1</v>
      </c>
      <c r="BI856" s="14" t="n">
        <v>0.5600000000000001</v>
      </c>
      <c r="BJ856" s="14" t="n">
        <v>0.114</v>
      </c>
      <c r="BK856" s="14" t="n">
        <v>0</v>
      </c>
      <c r="BL856" s="14" t="n">
        <v>0.644</v>
      </c>
      <c r="BM856" s="14" t="n">
        <v>0.15</v>
      </c>
      <c r="BN856" s="14" t="n">
        <v>1</v>
      </c>
      <c r="BO856" s="14" t="n">
        <v>0</v>
      </c>
      <c r="BP856" s="14" t="n">
        <v>0</v>
      </c>
      <c r="BQ856" s="14" t="n">
        <v>0</v>
      </c>
      <c r="BR856" s="14" t="n">
        <v>0</v>
      </c>
      <c r="BS856" s="14" t="n">
        <v>1</v>
      </c>
      <c r="BT856" s="14" t="n">
        <v>0</v>
      </c>
      <c r="BU856" s="14" t="n">
        <v>0</v>
      </c>
      <c r="BV856" s="14" t="n">
        <v>0</v>
      </c>
      <c r="BW856" s="14" t="n">
        <v>0.15</v>
      </c>
      <c r="BX856" s="14" t="n">
        <v>1</v>
      </c>
      <c r="BY856" s="14" t="n">
        <v>11.787</v>
      </c>
      <c r="BZ856" s="14" t="n">
        <v>0</v>
      </c>
      <c r="CA856" s="14" t="n">
        <v>11.787</v>
      </c>
      <c r="CB856" s="14" t="n">
        <v>0</v>
      </c>
      <c r="CC856" s="14" t="n">
        <v>81.69499999999999</v>
      </c>
      <c r="CD856" s="14" t="n">
        <v>7.95</v>
      </c>
      <c r="CE856" s="14" t="n">
        <v>0</v>
      </c>
      <c r="CF856" s="14" t="n">
        <v>93.95</v>
      </c>
      <c r="CG856" s="14" t="n">
        <v>0.15</v>
      </c>
      <c r="CH856" s="14" t="n">
        <v>1</v>
      </c>
      <c r="CI856" s="14" t="n">
        <v>0</v>
      </c>
      <c r="CJ856" s="14" t="n">
        <v>0</v>
      </c>
      <c r="CK856" s="14" t="n">
        <v>0</v>
      </c>
      <c r="CL856" s="14" t="n">
        <v>0</v>
      </c>
      <c r="CM856" s="14" t="n">
        <v>0</v>
      </c>
      <c r="CN856" s="14" t="n">
        <v>0</v>
      </c>
      <c r="CO856" s="14" t="n">
        <v>0</v>
      </c>
      <c r="CP856" s="14" t="n">
        <v>0</v>
      </c>
      <c r="CQ856" s="14" t="n">
        <v>1.198</v>
      </c>
      <c r="CR856" s="14" t="n">
        <v>0</v>
      </c>
      <c r="CS856" s="14" t="n">
        <v>4.776</v>
      </c>
      <c r="CT856" s="14" t="n">
        <v>3.604</v>
      </c>
      <c r="CU856" s="14" t="n">
        <v>9.407999999999999</v>
      </c>
    </row>
    <row r="857">
      <c r="A857" s="14" t="inlineStr">
        <is>
          <t>VUT2022</t>
        </is>
      </c>
      <c r="B857" s="14" t="inlineStr">
        <is>
          <t>VUT</t>
        </is>
      </c>
      <c r="C857" s="14" t="inlineStr">
        <is>
          <t>VUT</t>
        </is>
      </c>
      <c r="D857" s="14" t="inlineStr">
        <is>
          <t>Vanuatu</t>
        </is>
      </c>
      <c r="E857" s="14" t="n">
        <v>2022</v>
      </c>
      <c r="F857" s="14" t="n">
        <v>0.15</v>
      </c>
      <c r="G857" s="14" t="n">
        <v>8.788</v>
      </c>
      <c r="H857" s="14" t="n">
        <v>1.235</v>
      </c>
      <c r="I857" s="14" t="n">
        <v>0</v>
      </c>
      <c r="J857" s="14" t="n">
        <v>8.788</v>
      </c>
      <c r="K857" s="14" t="n">
        <v>0</v>
      </c>
      <c r="L857" s="14" t="n">
        <v>1</v>
      </c>
      <c r="M857" s="14" t="n">
        <v>9.782999999999999</v>
      </c>
      <c r="N857" s="14" t="n">
        <v>3.704</v>
      </c>
      <c r="O857" s="14" t="n">
        <v>0</v>
      </c>
      <c r="P857" s="14" t="n">
        <v>9.782999999999999</v>
      </c>
      <c r="Q857" s="14" t="n">
        <v>0</v>
      </c>
      <c r="R857" s="14" t="n">
        <v>1</v>
      </c>
      <c r="S857" s="14" t="n">
        <v>14.962</v>
      </c>
      <c r="T857" s="14" t="n">
        <v>7.408</v>
      </c>
      <c r="U857" s="14" t="n">
        <v>0.166</v>
      </c>
      <c r="V857" s="14" t="n">
        <v>17.206</v>
      </c>
      <c r="W857" s="14" t="n">
        <v>0.15</v>
      </c>
      <c r="X857" s="14" t="n">
        <v>1</v>
      </c>
      <c r="Y857" s="14" t="n">
        <v>17.332</v>
      </c>
      <c r="Z857" s="14" t="n">
        <v>2.139</v>
      </c>
      <c r="AA857" s="14" t="n">
        <v>0</v>
      </c>
      <c r="AB857" s="14" t="n">
        <v>17.332</v>
      </c>
      <c r="AC857" s="14" t="n">
        <v>0</v>
      </c>
      <c r="AD857" s="14" t="n">
        <v>1</v>
      </c>
      <c r="AE857" s="14" t="n">
        <v>18.566</v>
      </c>
      <c r="AF857" s="14" t="n">
        <v>4.048</v>
      </c>
      <c r="AG857" s="14" t="n">
        <v>0</v>
      </c>
      <c r="AH857" s="14" t="n">
        <v>18.566</v>
      </c>
      <c r="AI857" s="14" t="n">
        <v>0</v>
      </c>
      <c r="AJ857" s="14" t="n">
        <v>1</v>
      </c>
      <c r="AK857" s="14" t="n">
        <v>25.974</v>
      </c>
      <c r="AL857" s="14" t="n">
        <v>13.478</v>
      </c>
      <c r="AM857" s="14" t="n">
        <v>0.288</v>
      </c>
      <c r="AN857" s="14" t="n">
        <v>29.871</v>
      </c>
      <c r="AO857" s="14" t="n">
        <v>0.15</v>
      </c>
      <c r="AP857" s="14" t="n">
        <v>1</v>
      </c>
      <c r="AQ857" s="14" t="n">
        <v>0.847</v>
      </c>
      <c r="AR857" s="14" t="n">
        <v>0.123</v>
      </c>
      <c r="AS857" s="14" t="n">
        <v>0.457</v>
      </c>
      <c r="AT857" s="14" t="n">
        <v>1.5</v>
      </c>
      <c r="AU857" s="14" t="n">
        <v>0.15</v>
      </c>
      <c r="AV857" s="14" t="n">
        <v>1</v>
      </c>
      <c r="AW857" s="14" t="n">
        <v>0.947</v>
      </c>
      <c r="AX857" s="14" t="n">
        <v>0.123</v>
      </c>
      <c r="AY857" s="14" t="n">
        <v>0.433</v>
      </c>
      <c r="AZ857" s="14" t="n">
        <v>1.586</v>
      </c>
      <c r="BA857" s="14" t="n">
        <v>0.15</v>
      </c>
      <c r="BB857" s="14" t="n">
        <v>1</v>
      </c>
      <c r="BC857" s="14" t="n">
        <v>0.589</v>
      </c>
      <c r="BD857" s="14" t="n">
        <v>0.123</v>
      </c>
      <c r="BE857" s="14" t="n">
        <v>0.007</v>
      </c>
      <c r="BF857" s="14" t="n">
        <v>0.677</v>
      </c>
      <c r="BG857" s="14" t="n">
        <v>0.15</v>
      </c>
      <c r="BH857" s="14" t="n">
        <v>1</v>
      </c>
      <c r="BI857" s="14" t="n">
        <v>0.6889999999999999</v>
      </c>
      <c r="BJ857" s="14" t="n">
        <v>0.123</v>
      </c>
      <c r="BK857" s="14" t="n">
        <v>0.008</v>
      </c>
      <c r="BL857" s="14" t="n">
        <v>0.792</v>
      </c>
      <c r="BM857" s="14" t="n">
        <v>0.15</v>
      </c>
      <c r="BN857" s="14" t="n">
        <v>1</v>
      </c>
      <c r="BO857" s="14" t="n">
        <v>0</v>
      </c>
      <c r="BP857" s="14" t="n">
        <v>0</v>
      </c>
      <c r="BQ857" s="14" t="n">
        <v>0</v>
      </c>
      <c r="BR857" s="14" t="n">
        <v>0</v>
      </c>
      <c r="BS857" s="14" t="n">
        <v>1</v>
      </c>
      <c r="BT857" s="14" t="n">
        <v>0</v>
      </c>
      <c r="BU857" s="14" t="n">
        <v>0</v>
      </c>
      <c r="BV857" s="14" t="n">
        <v>0</v>
      </c>
      <c r="BW857" s="14" t="n">
        <v>0.15</v>
      </c>
      <c r="BX857" s="14" t="n">
        <v>1</v>
      </c>
      <c r="BY857" s="14" t="n">
        <v>12.729</v>
      </c>
      <c r="BZ857" s="14" t="n">
        <v>0</v>
      </c>
      <c r="CA857" s="14" t="n">
        <v>12.729</v>
      </c>
      <c r="CB857" s="14" t="n">
        <v>0</v>
      </c>
      <c r="CC857" s="14" t="n">
        <v>102.477</v>
      </c>
      <c r="CD857" s="14" t="n">
        <v>7.95</v>
      </c>
      <c r="CE857" s="14" t="n">
        <v>1.138</v>
      </c>
      <c r="CF857" s="14" t="n">
        <v>117.848</v>
      </c>
      <c r="CG857" s="14" t="n">
        <v>0.15</v>
      </c>
      <c r="CH857" s="14" t="n">
        <v>1</v>
      </c>
      <c r="CI857" s="14" t="n">
        <v>0</v>
      </c>
      <c r="CJ857" s="14" t="n">
        <v>0</v>
      </c>
      <c r="CK857" s="14" t="n">
        <v>0</v>
      </c>
      <c r="CL857" s="14" t="n">
        <v>0</v>
      </c>
      <c r="CM857" s="14" t="n">
        <v>0</v>
      </c>
      <c r="CN857" s="14" t="n">
        <v>0</v>
      </c>
      <c r="CO857" s="14" t="n">
        <v>0</v>
      </c>
      <c r="CP857" s="14" t="n">
        <v>0</v>
      </c>
      <c r="CQ857" s="14" t="n">
        <v>1.294</v>
      </c>
      <c r="CR857" s="14" t="n">
        <v>0</v>
      </c>
      <c r="CS857" s="14" t="n">
        <v>5.158</v>
      </c>
      <c r="CT857" s="14" t="n">
        <v>7.554</v>
      </c>
      <c r="CU857" s="14" t="n">
        <v>16.097</v>
      </c>
    </row>
    <row r="858">
      <c r="A858" s="14" t="inlineStr">
        <is>
          <t>VUT2023</t>
        </is>
      </c>
      <c r="B858" s="14" t="inlineStr">
        <is>
          <t>VUT</t>
        </is>
      </c>
      <c r="C858" s="14" t="inlineStr">
        <is>
          <t>VUT</t>
        </is>
      </c>
      <c r="D858" s="14" t="inlineStr">
        <is>
          <t>Vanuatu</t>
        </is>
      </c>
      <c r="E858" s="14" t="n">
        <v>2023</v>
      </c>
      <c r="F858" s="14" t="n">
        <v>0.15</v>
      </c>
      <c r="G858" s="14" t="n">
        <v>5.77</v>
      </c>
      <c r="H858" s="14" t="n">
        <v>1.286</v>
      </c>
      <c r="I858" s="14" t="n">
        <v>0</v>
      </c>
      <c r="J858" s="14" t="n">
        <v>5.77</v>
      </c>
      <c r="K858" s="14" t="n">
        <v>0</v>
      </c>
      <c r="L858" s="14" t="n">
        <v>1</v>
      </c>
      <c r="M858" s="14" t="n">
        <v>7.886</v>
      </c>
      <c r="N858" s="14" t="n">
        <v>3.857</v>
      </c>
      <c r="O858" s="14" t="n">
        <v>0</v>
      </c>
      <c r="P858" s="14" t="n">
        <v>7.886</v>
      </c>
      <c r="Q858" s="14" t="n">
        <v>0</v>
      </c>
      <c r="R858" s="14" t="n">
        <v>1</v>
      </c>
      <c r="S858" s="14" t="n">
        <v>12.198</v>
      </c>
      <c r="T858" s="14" t="n">
        <v>7.714</v>
      </c>
      <c r="U858" s="14" t="n">
        <v>0.203</v>
      </c>
      <c r="V858" s="14" t="n">
        <v>14.028</v>
      </c>
      <c r="W858" s="14" t="n">
        <v>0.15</v>
      </c>
      <c r="X858" s="14" t="n">
        <v>1</v>
      </c>
      <c r="Y858" s="14" t="n">
        <v>13.814</v>
      </c>
      <c r="Z858" s="14" t="n">
        <v>1.705</v>
      </c>
      <c r="AA858" s="14" t="n">
        <v>0</v>
      </c>
      <c r="AB858" s="14" t="n">
        <v>13.814</v>
      </c>
      <c r="AC858" s="14" t="n">
        <v>0</v>
      </c>
      <c r="AD858" s="14" t="n">
        <v>1</v>
      </c>
      <c r="AE858" s="14" t="n">
        <v>15.1</v>
      </c>
      <c r="AF858" s="14" t="n">
        <v>3.292</v>
      </c>
      <c r="AG858" s="14" t="n">
        <v>0</v>
      </c>
      <c r="AH858" s="14" t="n">
        <v>15.1</v>
      </c>
      <c r="AI858" s="14" t="n">
        <v>0</v>
      </c>
      <c r="AJ858" s="14" t="n">
        <v>1</v>
      </c>
      <c r="AK858" s="14" t="n">
        <v>22.814</v>
      </c>
      <c r="AL858" s="14" t="n">
        <v>11.838</v>
      </c>
      <c r="AM858" s="14" t="n">
        <v>0.379</v>
      </c>
      <c r="AN858" s="14" t="n">
        <v>26.236</v>
      </c>
      <c r="AO858" s="14" t="n">
        <v>0.15</v>
      </c>
      <c r="AP858" s="14" t="n">
        <v>1</v>
      </c>
      <c r="AQ858" s="14" t="n">
        <v>0.749</v>
      </c>
      <c r="AR858" s="14" t="n">
        <v>0.129</v>
      </c>
      <c r="AS858" s="14" t="n">
        <v>0.675</v>
      </c>
      <c r="AT858" s="14" t="n">
        <v>1.637</v>
      </c>
      <c r="AU858" s="14" t="n">
        <v>0.15</v>
      </c>
      <c r="AV858" s="14" t="n">
        <v>1</v>
      </c>
      <c r="AW858" s="14" t="n">
        <v>0.783</v>
      </c>
      <c r="AX858" s="14" t="n">
        <v>0.129</v>
      </c>
      <c r="AY858" s="14" t="n">
        <v>0.714</v>
      </c>
      <c r="AZ858" s="14" t="n">
        <v>1.721</v>
      </c>
      <c r="BA858" s="14" t="n">
        <v>0.15</v>
      </c>
      <c r="BB858" s="14" t="n">
        <v>1</v>
      </c>
      <c r="BC858" s="14" t="n">
        <v>0.527</v>
      </c>
      <c r="BD858" s="14" t="n">
        <v>0.129</v>
      </c>
      <c r="BE858" s="14" t="n">
        <v>0.008999999999999999</v>
      </c>
      <c r="BF858" s="14" t="n">
        <v>0.607</v>
      </c>
      <c r="BG858" s="14" t="n">
        <v>0.15</v>
      </c>
      <c r="BH858" s="14" t="n">
        <v>1</v>
      </c>
      <c r="BI858" s="14" t="n">
        <v>0.64</v>
      </c>
      <c r="BJ858" s="14" t="n">
        <v>0.129</v>
      </c>
      <c r="BK858" s="14" t="n">
        <v>0.011</v>
      </c>
      <c r="BL858" s="14" t="n">
        <v>0.736</v>
      </c>
      <c r="BM858" s="14" t="n">
        <v>0.15</v>
      </c>
      <c r="BN858" s="14" t="n">
        <v>1</v>
      </c>
      <c r="BO858" s="14" t="n">
        <v>0</v>
      </c>
      <c r="BP858" s="14" t="n">
        <v>0</v>
      </c>
      <c r="BQ858" s="14" t="n">
        <v>0</v>
      </c>
      <c r="BR858" s="14" t="n">
        <v>0</v>
      </c>
      <c r="BS858" s="14" t="n">
        <v>1</v>
      </c>
      <c r="BT858" s="14" t="n">
        <v>0</v>
      </c>
      <c r="BU858" s="14" t="n">
        <v>0</v>
      </c>
      <c r="BV858" s="14" t="n">
        <v>0</v>
      </c>
      <c r="BW858" s="14" t="n">
        <v>0.15</v>
      </c>
      <c r="BX858" s="14" t="n">
        <v>1</v>
      </c>
      <c r="BY858" s="14" t="n">
        <v>13.254</v>
      </c>
      <c r="BZ858" s="14" t="n">
        <v>0</v>
      </c>
      <c r="CA858" s="14" t="n">
        <v>13.254</v>
      </c>
      <c r="CB858" s="14" t="n">
        <v>0</v>
      </c>
      <c r="CC858" s="14" t="n">
        <v>87.07899999999999</v>
      </c>
      <c r="CD858" s="14" t="n">
        <v>7.95</v>
      </c>
      <c r="CE858" s="14" t="n">
        <v>1.446</v>
      </c>
      <c r="CF858" s="14" t="n">
        <v>100.141</v>
      </c>
      <c r="CG858" s="14" t="n">
        <v>0.15</v>
      </c>
      <c r="CH858" s="14" t="n">
        <v>1</v>
      </c>
      <c r="CI858" s="14" t="n">
        <v>0</v>
      </c>
      <c r="CJ858" s="14" t="n">
        <v>0</v>
      </c>
      <c r="CK858" s="14" t="n">
        <v>0</v>
      </c>
      <c r="CL858" s="14" t="n">
        <v>0</v>
      </c>
      <c r="CM858" s="14" t="n">
        <v>0</v>
      </c>
      <c r="CN858" s="14" t="n">
        <v>0</v>
      </c>
      <c r="CO858" s="14" t="n">
        <v>0</v>
      </c>
      <c r="CP858" s="14" t="n">
        <v>0</v>
      </c>
      <c r="CQ858" s="14" t="n">
        <v>1.348</v>
      </c>
      <c r="CR858" s="14" t="n">
        <v>0</v>
      </c>
      <c r="CS858" s="14" t="n">
        <v>5.37</v>
      </c>
      <c r="CT858" s="14" t="n">
        <v>4.484</v>
      </c>
      <c r="CU858" s="14" t="n">
        <v>12.529</v>
      </c>
    </row>
    <row r="859">
      <c r="A859" s="14" t="inlineStr">
        <is>
          <t>VUT2024</t>
        </is>
      </c>
      <c r="B859" s="14" t="inlineStr">
        <is>
          <t>VUT</t>
        </is>
      </c>
      <c r="C859" s="14" t="inlineStr">
        <is>
          <t>VUT</t>
        </is>
      </c>
      <c r="D859" s="14" t="inlineStr">
        <is>
          <t>Vanuatu</t>
        </is>
      </c>
      <c r="E859" s="14" t="n">
        <v>2024</v>
      </c>
      <c r="F859" s="14" t="n">
        <v>0.15</v>
      </c>
      <c r="G859" s="14" t="n">
        <v>4.833</v>
      </c>
      <c r="H859" s="14" t="n">
        <v>1.324</v>
      </c>
      <c r="I859" s="14" t="n">
        <v>0</v>
      </c>
      <c r="J859" s="14" t="n">
        <v>4.833</v>
      </c>
      <c r="K859" s="14" t="n">
        <v>0</v>
      </c>
      <c r="L859" s="14" t="n">
        <v>1</v>
      </c>
      <c r="M859" s="14" t="n">
        <v>7.124</v>
      </c>
      <c r="N859" s="14" t="n">
        <v>3.971</v>
      </c>
      <c r="O859" s="14" t="n">
        <v>0</v>
      </c>
      <c r="P859" s="14" t="n">
        <v>7.124</v>
      </c>
      <c r="Q859" s="14" t="n">
        <v>0</v>
      </c>
      <c r="R859" s="14" t="n">
        <v>1</v>
      </c>
      <c r="S859" s="14" t="n">
        <v>11.451</v>
      </c>
      <c r="T859" s="14" t="n">
        <v>7.942</v>
      </c>
      <c r="U859" s="14" t="n">
        <v>0.234</v>
      </c>
      <c r="V859" s="14" t="n">
        <v>13.168</v>
      </c>
      <c r="W859" s="14" t="n">
        <v>0.15</v>
      </c>
      <c r="X859" s="14" t="n">
        <v>1</v>
      </c>
      <c r="Y859" s="14" t="n">
        <v>12.219</v>
      </c>
      <c r="Z859" s="14" t="n">
        <v>1.508</v>
      </c>
      <c r="AA859" s="14" t="n">
        <v>0</v>
      </c>
      <c r="AB859" s="14" t="n">
        <v>12.219</v>
      </c>
      <c r="AC859" s="14" t="n">
        <v>0</v>
      </c>
      <c r="AD859" s="14" t="n">
        <v>1</v>
      </c>
      <c r="AE859" s="14" t="n">
        <v>13.543</v>
      </c>
      <c r="AF859" s="14" t="n">
        <v>2.952</v>
      </c>
      <c r="AG859" s="14" t="n">
        <v>0</v>
      </c>
      <c r="AH859" s="14" t="n">
        <v>13.543</v>
      </c>
      <c r="AI859" s="14" t="n">
        <v>0</v>
      </c>
      <c r="AJ859" s="14" t="n">
        <v>1</v>
      </c>
      <c r="AK859" s="14" t="n">
        <v>21.484</v>
      </c>
      <c r="AL859" s="14" t="n">
        <v>11.148</v>
      </c>
      <c r="AM859" s="14" t="n">
        <v>0.439</v>
      </c>
      <c r="AN859" s="14" t="n">
        <v>24.707</v>
      </c>
      <c r="AO859" s="14" t="n">
        <v>0.15</v>
      </c>
      <c r="AP859" s="14" t="n">
        <v>1</v>
      </c>
      <c r="AQ859" s="14" t="n">
        <v>0.72</v>
      </c>
      <c r="AR859" s="14" t="n">
        <v>0.132</v>
      </c>
      <c r="AS859" s="14" t="n">
        <v>0.616</v>
      </c>
      <c r="AT859" s="14" t="n">
        <v>1.536</v>
      </c>
      <c r="AU859" s="14" t="n">
        <v>0.15</v>
      </c>
      <c r="AV859" s="14" t="n">
        <v>1</v>
      </c>
      <c r="AW859" s="14" t="n">
        <v>0.734</v>
      </c>
      <c r="AX859" s="14" t="n">
        <v>0.132</v>
      </c>
      <c r="AY859" s="14" t="n">
        <v>0.595</v>
      </c>
      <c r="AZ859" s="14" t="n">
        <v>1.528</v>
      </c>
      <c r="BA859" s="14" t="n">
        <v>0.15</v>
      </c>
      <c r="BB859" s="14" t="n">
        <v>1</v>
      </c>
      <c r="BC859" s="14" t="n">
        <v>0.51</v>
      </c>
      <c r="BD859" s="14" t="n">
        <v>0.132</v>
      </c>
      <c r="BE859" s="14" t="n">
        <v>0.01</v>
      </c>
      <c r="BF859" s="14" t="n">
        <v>0.587</v>
      </c>
      <c r="BG859" s="14" t="n">
        <v>0.15</v>
      </c>
      <c r="BH859" s="14" t="n">
        <v>1</v>
      </c>
      <c r="BI859" s="14" t="n">
        <v>0.652</v>
      </c>
      <c r="BJ859" s="14" t="n">
        <v>0.132</v>
      </c>
      <c r="BK859" s="14" t="n">
        <v>0.013</v>
      </c>
      <c r="BL859" s="14" t="n">
        <v>0.75</v>
      </c>
      <c r="BM859" s="14" t="n">
        <v>0.15</v>
      </c>
      <c r="BN859" s="14" t="n">
        <v>1</v>
      </c>
      <c r="BO859" s="14" t="n">
        <v>0</v>
      </c>
      <c r="BP859" s="14" t="n">
        <v>0</v>
      </c>
      <c r="BQ859" s="14" t="n">
        <v>0</v>
      </c>
      <c r="BR859" s="14" t="n">
        <v>0</v>
      </c>
      <c r="BS859" s="14" t="n">
        <v>1</v>
      </c>
      <c r="BT859" s="14" t="n">
        <v>0</v>
      </c>
      <c r="BU859" s="14" t="n">
        <v>0</v>
      </c>
      <c r="BV859" s="14" t="n">
        <v>0</v>
      </c>
      <c r="BW859" s="14" t="n">
        <v>0.15</v>
      </c>
      <c r="BX859" s="14" t="n">
        <v>1</v>
      </c>
      <c r="BY859" s="14" t="n">
        <v>13.646</v>
      </c>
      <c r="BZ859" s="14" t="n">
        <v>0</v>
      </c>
      <c r="CA859" s="14" t="n">
        <v>13.646</v>
      </c>
      <c r="CB859" s="14" t="n">
        <v>0</v>
      </c>
      <c r="CC859" s="14" t="n">
        <v>86.38500000000001</v>
      </c>
      <c r="CD859" s="14" t="n">
        <v>7.95</v>
      </c>
      <c r="CE859" s="14" t="n">
        <v>1.765</v>
      </c>
      <c r="CF859" s="14" t="n">
        <v>99.343</v>
      </c>
      <c r="CG859" s="14" t="n">
        <v>0.15</v>
      </c>
      <c r="CH859" s="14" t="n">
        <v>1</v>
      </c>
      <c r="CI859" s="14" t="n">
        <v>0</v>
      </c>
      <c r="CJ859" s="14" t="n">
        <v>0</v>
      </c>
      <c r="CK859" s="14" t="n">
        <v>0</v>
      </c>
      <c r="CL859" s="14" t="n">
        <v>0</v>
      </c>
      <c r="CM859" s="14" t="n">
        <v>0</v>
      </c>
      <c r="CN859" s="14" t="n">
        <v>0</v>
      </c>
      <c r="CO859" s="14" t="n">
        <v>0</v>
      </c>
      <c r="CP859" s="14" t="n">
        <v>0</v>
      </c>
      <c r="CQ859" s="14" t="n">
        <v>1.387</v>
      </c>
      <c r="CR859" s="14" t="n">
        <v>0</v>
      </c>
      <c r="CS859" s="14" t="n">
        <v>5.529</v>
      </c>
      <c r="CT859" s="14" t="n">
        <v>3.509</v>
      </c>
      <c r="CU859" s="14" t="n">
        <v>10.896</v>
      </c>
    </row>
    <row r="860">
      <c r="A860" s="14" t="inlineStr">
        <is>
          <t>VEN2021</t>
        </is>
      </c>
      <c r="B860" s="14" t="inlineStr">
        <is>
          <t>VEN</t>
        </is>
      </c>
      <c r="C860" s="14" t="inlineStr">
        <is>
          <t>VEN</t>
        </is>
      </c>
      <c r="D860" s="14" t="inlineStr">
        <is>
          <t>Venezuela</t>
        </is>
      </c>
      <c r="E860" s="14" t="n">
        <v>2021</v>
      </c>
      <c r="F860" s="14" t="n">
        <v>0.16</v>
      </c>
      <c r="G860" s="14" t="n">
        <v>1.77</v>
      </c>
      <c r="H860" s="14" t="n">
        <v>0.572</v>
      </c>
      <c r="I860" s="14" t="n">
        <v>0</v>
      </c>
      <c r="J860" s="14" t="n">
        <v>1.77</v>
      </c>
      <c r="K860" s="14" t="n">
        <v>0</v>
      </c>
      <c r="L860" s="14" t="n">
        <v>1</v>
      </c>
      <c r="M860" s="14" t="n">
        <v>2.913</v>
      </c>
      <c r="N860" s="14" t="n">
        <v>1.715</v>
      </c>
      <c r="O860" s="14" t="n">
        <v>0</v>
      </c>
      <c r="P860" s="14" t="n">
        <v>2.913</v>
      </c>
      <c r="Q860" s="14" t="n">
        <v>0</v>
      </c>
      <c r="R860" s="14" t="n">
        <v>1</v>
      </c>
      <c r="S860" s="14" t="n">
        <v>4.628</v>
      </c>
      <c r="T860" s="14" t="n">
        <v>3.43</v>
      </c>
      <c r="U860" s="14" t="n">
        <v>0</v>
      </c>
      <c r="V860" s="14" t="n">
        <v>5.369</v>
      </c>
      <c r="W860" s="14" t="n">
        <v>0.16</v>
      </c>
      <c r="X860" s="14" t="n">
        <v>1</v>
      </c>
      <c r="Y860" s="14" t="n">
        <v>6.395</v>
      </c>
      <c r="Z860" s="14" t="n">
        <v>0.469</v>
      </c>
      <c r="AA860" s="14" t="n">
        <v>-1.675</v>
      </c>
      <c r="AB860" s="14" t="n">
        <v>4.72</v>
      </c>
      <c r="AC860" s="14" t="n">
        <v>0</v>
      </c>
      <c r="AD860" s="14" t="n">
        <v>0</v>
      </c>
      <c r="AE860" s="14" t="n">
        <v>6.966</v>
      </c>
      <c r="AF860" s="14" t="n">
        <v>0.944</v>
      </c>
      <c r="AG860" s="14" t="n">
        <v>-1.675</v>
      </c>
      <c r="AH860" s="14" t="n">
        <v>5.292</v>
      </c>
      <c r="AI860" s="14" t="n">
        <v>0</v>
      </c>
      <c r="AJ860" s="14" t="n">
        <v>0</v>
      </c>
      <c r="AK860" s="14" t="n">
        <v>10.396</v>
      </c>
      <c r="AL860" s="14" t="n">
        <v>3.907</v>
      </c>
      <c r="AM860" s="14" t="n">
        <v>-0.011</v>
      </c>
      <c r="AN860" s="14" t="n">
        <v>10.385</v>
      </c>
      <c r="AO860" s="14" t="n">
        <v>0</v>
      </c>
      <c r="AP860" s="14" t="n">
        <v>1</v>
      </c>
      <c r="AQ860" s="14" t="n">
        <v>0.649</v>
      </c>
      <c r="AR860" s="14" t="n">
        <v>0.114</v>
      </c>
      <c r="AS860" s="14" t="n">
        <v>-0.64</v>
      </c>
      <c r="AT860" s="14" t="n">
        <v>0.01</v>
      </c>
      <c r="AU860" s="14" t="n">
        <v>0</v>
      </c>
      <c r="AV860" s="14" t="n">
        <v>0</v>
      </c>
      <c r="AW860" s="14" t="n">
        <v>0.577</v>
      </c>
      <c r="AX860" s="14" t="n">
        <v>0.114</v>
      </c>
      <c r="AY860" s="14" t="n">
        <v>-0.5669999999999999</v>
      </c>
      <c r="AZ860" s="14" t="n">
        <v>0.01</v>
      </c>
      <c r="BA860" s="14" t="n">
        <v>0</v>
      </c>
      <c r="BB860" s="14" t="n">
        <v>0</v>
      </c>
      <c r="BC860" s="14" t="n">
        <v>0.458</v>
      </c>
      <c r="BD860" s="14" t="n">
        <v>0.114</v>
      </c>
      <c r="BE860" s="14" t="n">
        <v>-0.431</v>
      </c>
      <c r="BF860" s="14" t="n">
        <v>0.032</v>
      </c>
      <c r="BG860" s="14" t="n">
        <v>0</v>
      </c>
      <c r="BH860" s="14" t="n">
        <v>0</v>
      </c>
      <c r="BI860" s="14" t="n">
        <v>0.491</v>
      </c>
      <c r="BJ860" s="14" t="n">
        <v>0.114</v>
      </c>
      <c r="BK860" s="14" t="n">
        <v>0.095</v>
      </c>
      <c r="BL860" s="14" t="n">
        <v>0.68</v>
      </c>
      <c r="BM860" s="14" t="n">
        <v>0.16</v>
      </c>
      <c r="BN860" s="14" t="n">
        <v>1</v>
      </c>
      <c r="BO860" s="14" t="n">
        <v>0</v>
      </c>
      <c r="BP860" s="14" t="n">
        <v>-0.081</v>
      </c>
      <c r="BQ860" s="14" t="n">
        <v>0.119</v>
      </c>
      <c r="BR860" s="14" t="n">
        <v>0</v>
      </c>
      <c r="BS860" s="14" t="n">
        <v>1</v>
      </c>
      <c r="BT860" s="14" t="n">
        <v>0</v>
      </c>
      <c r="BU860" s="14" t="n">
        <v>-0.081</v>
      </c>
      <c r="BV860" s="14" t="n">
        <v>0.045</v>
      </c>
      <c r="BW860" s="14" t="n">
        <v>0</v>
      </c>
      <c r="BX860" s="14" t="n">
        <v>0.833</v>
      </c>
      <c r="BY860" s="14" t="n">
        <v>11.787</v>
      </c>
      <c r="BZ860" s="14" t="n">
        <v>0</v>
      </c>
      <c r="CA860" s="14" t="n">
        <v>11.787</v>
      </c>
      <c r="CB860" s="14" t="n">
        <v>0</v>
      </c>
      <c r="CC860" s="14" t="n">
        <v>78.125</v>
      </c>
      <c r="CD860" s="14" t="n">
        <v>7.95</v>
      </c>
      <c r="CE860" s="14" t="n">
        <v>0</v>
      </c>
      <c r="CF860" s="14" t="n">
        <v>90.625</v>
      </c>
      <c r="CG860" s="14" t="n">
        <v>0.16</v>
      </c>
      <c r="CH860" s="14" t="n">
        <v>1</v>
      </c>
      <c r="CI860" s="14" t="n">
        <v>0</v>
      </c>
      <c r="CJ860" s="14" t="n">
        <v>0</v>
      </c>
      <c r="CK860" s="14" t="n">
        <v>0</v>
      </c>
      <c r="CL860" s="14" t="n">
        <v>0</v>
      </c>
      <c r="CM860" s="14" t="n">
        <v>0</v>
      </c>
      <c r="CN860" s="14" t="n">
        <v>0</v>
      </c>
      <c r="CO860" s="14" t="n">
        <v>0</v>
      </c>
      <c r="CP860" s="14" t="n">
        <v>1</v>
      </c>
      <c r="CQ860" s="14" t="n">
        <v>1.198</v>
      </c>
      <c r="CR860" s="14" t="n">
        <v>1</v>
      </c>
      <c r="CS860" s="14" t="n">
        <v>5.823</v>
      </c>
      <c r="CT860" s="14" t="n">
        <v>4.753</v>
      </c>
      <c r="CU860" s="14" t="n">
        <v>15.983</v>
      </c>
    </row>
    <row r="861">
      <c r="A861" s="14" t="inlineStr">
        <is>
          <t>VEN2022</t>
        </is>
      </c>
      <c r="B861" s="14" t="inlineStr">
        <is>
          <t>VEN</t>
        </is>
      </c>
      <c r="C861" s="14" t="inlineStr">
        <is>
          <t>VEN</t>
        </is>
      </c>
      <c r="D861" s="14" t="inlineStr">
        <is>
          <t>Venezuela</t>
        </is>
      </c>
      <c r="E861" s="14" t="n">
        <v>2022</v>
      </c>
      <c r="F861" s="14" t="n">
        <v>0.16</v>
      </c>
      <c r="G861" s="14" t="n">
        <v>1.911</v>
      </c>
      <c r="H861" s="14" t="n">
        <v>0.617</v>
      </c>
      <c r="I861" s="14" t="n">
        <v>0</v>
      </c>
      <c r="J861" s="14" t="n">
        <v>1.911</v>
      </c>
      <c r="K861" s="14" t="n">
        <v>0</v>
      </c>
      <c r="L861" s="14" t="n">
        <v>1</v>
      </c>
      <c r="M861" s="14" t="n">
        <v>3.146</v>
      </c>
      <c r="N861" s="14" t="n">
        <v>1.852</v>
      </c>
      <c r="O861" s="14" t="n">
        <v>0</v>
      </c>
      <c r="P861" s="14" t="n">
        <v>3.146</v>
      </c>
      <c r="Q861" s="14" t="n">
        <v>0</v>
      </c>
      <c r="R861" s="14" t="n">
        <v>1</v>
      </c>
      <c r="S861" s="14" t="n">
        <v>4.998</v>
      </c>
      <c r="T861" s="14" t="n">
        <v>3.704</v>
      </c>
      <c r="U861" s="14" t="n">
        <v>0.059</v>
      </c>
      <c r="V861" s="14" t="n">
        <v>5.798</v>
      </c>
      <c r="W861" s="14" t="n">
        <v>0.16</v>
      </c>
      <c r="X861" s="14" t="n">
        <v>1</v>
      </c>
      <c r="Y861" s="14" t="n">
        <v>6.906</v>
      </c>
      <c r="Z861" s="14" t="n">
        <v>0.506</v>
      </c>
      <c r="AA861" s="14" t="n">
        <v>-1.808</v>
      </c>
      <c r="AB861" s="14" t="n">
        <v>5.097</v>
      </c>
      <c r="AC861" s="14" t="n">
        <v>0</v>
      </c>
      <c r="AD861" s="14" t="n">
        <v>0</v>
      </c>
      <c r="AE861" s="14" t="n">
        <v>7.523</v>
      </c>
      <c r="AF861" s="14" t="n">
        <v>1.019</v>
      </c>
      <c r="AG861" s="14" t="n">
        <v>-1.808</v>
      </c>
      <c r="AH861" s="14" t="n">
        <v>5.715</v>
      </c>
      <c r="AI861" s="14" t="n">
        <v>0</v>
      </c>
      <c r="AJ861" s="14" t="n">
        <v>0</v>
      </c>
      <c r="AK861" s="14" t="n">
        <v>11.227</v>
      </c>
      <c r="AL861" s="14" t="n">
        <v>4.22</v>
      </c>
      <c r="AM861" s="14" t="n">
        <v>-0.012</v>
      </c>
      <c r="AN861" s="14" t="n">
        <v>11.215</v>
      </c>
      <c r="AO861" s="14" t="n">
        <v>0</v>
      </c>
      <c r="AP861" s="14" t="n">
        <v>1</v>
      </c>
      <c r="AQ861" s="14" t="n">
        <v>0.896</v>
      </c>
      <c r="AR861" s="14" t="n">
        <v>0.123</v>
      </c>
      <c r="AS861" s="14" t="n">
        <v>-0.876</v>
      </c>
      <c r="AT861" s="14" t="n">
        <v>0.023</v>
      </c>
      <c r="AU861" s="14" t="n">
        <v>0</v>
      </c>
      <c r="AV861" s="14" t="n">
        <v>0</v>
      </c>
      <c r="AW861" s="14" t="n">
        <v>0.89</v>
      </c>
      <c r="AX861" s="14" t="n">
        <v>0.123</v>
      </c>
      <c r="AY861" s="14" t="n">
        <v>-0.872</v>
      </c>
      <c r="AZ861" s="14" t="n">
        <v>0.021</v>
      </c>
      <c r="BA861" s="14" t="n">
        <v>0</v>
      </c>
      <c r="BB861" s="14" t="n">
        <v>0</v>
      </c>
      <c r="BC861" s="14" t="n">
        <v>0.62</v>
      </c>
      <c r="BD861" s="14" t="n">
        <v>0.123</v>
      </c>
      <c r="BE861" s="14" t="n">
        <v>-0.569</v>
      </c>
      <c r="BF861" s="14" t="n">
        <v>0.06</v>
      </c>
      <c r="BG861" s="14" t="n">
        <v>0</v>
      </c>
      <c r="BH861" s="14" t="n">
        <v>0</v>
      </c>
      <c r="BI861" s="14" t="n">
        <v>0.608</v>
      </c>
      <c r="BJ861" s="14" t="n">
        <v>0.123</v>
      </c>
      <c r="BK861" s="14" t="n">
        <v>0.101</v>
      </c>
      <c r="BL861" s="14" t="n">
        <v>0.8120000000000001</v>
      </c>
      <c r="BM861" s="14" t="n">
        <v>0.16</v>
      </c>
      <c r="BN861" s="14" t="n">
        <v>1</v>
      </c>
      <c r="BO861" s="14" t="n">
        <v>0</v>
      </c>
      <c r="BP861" s="14" t="n">
        <v>-0.081</v>
      </c>
      <c r="BQ861" s="14" t="n">
        <v>0.132</v>
      </c>
      <c r="BR861" s="14" t="n">
        <v>0</v>
      </c>
      <c r="BS861" s="14" t="n">
        <v>1</v>
      </c>
      <c r="BT861" s="14" t="n">
        <v>0</v>
      </c>
      <c r="BU861" s="14" t="n">
        <v>-0.081</v>
      </c>
      <c r="BV861" s="14" t="n">
        <v>0.046</v>
      </c>
      <c r="BW861" s="14" t="n">
        <v>0</v>
      </c>
      <c r="BX861" s="14" t="n">
        <v>0.833</v>
      </c>
      <c r="BY861" s="14" t="n">
        <v>12.729</v>
      </c>
      <c r="BZ861" s="14" t="n">
        <v>0</v>
      </c>
      <c r="CA861" s="14" t="n">
        <v>12.729</v>
      </c>
      <c r="CB861" s="14" t="n">
        <v>0</v>
      </c>
      <c r="CC861" s="14" t="n">
        <v>97.90000000000001</v>
      </c>
      <c r="CD861" s="14" t="n">
        <v>7.95</v>
      </c>
      <c r="CE861" s="14" t="n">
        <v>1.159</v>
      </c>
      <c r="CF861" s="14" t="n">
        <v>113.564</v>
      </c>
      <c r="CG861" s="14" t="n">
        <v>0.16</v>
      </c>
      <c r="CH861" s="14" t="n">
        <v>1</v>
      </c>
      <c r="CI861" s="14" t="n">
        <v>0</v>
      </c>
      <c r="CJ861" s="14" t="n">
        <v>0</v>
      </c>
      <c r="CK861" s="14" t="n">
        <v>0</v>
      </c>
      <c r="CL861" s="14" t="n">
        <v>0</v>
      </c>
      <c r="CM861" s="14" t="n">
        <v>0</v>
      </c>
      <c r="CN861" s="14" t="n">
        <v>0</v>
      </c>
      <c r="CO861" s="14" t="n">
        <v>0</v>
      </c>
      <c r="CP861" s="14" t="n">
        <v>1</v>
      </c>
      <c r="CQ861" s="14" t="n">
        <v>1.294</v>
      </c>
      <c r="CR861" s="14" t="n">
        <v>1</v>
      </c>
      <c r="CS861" s="14" t="n">
        <v>6.288</v>
      </c>
      <c r="CT861" s="14" t="n">
        <v>10.485</v>
      </c>
      <c r="CU861" s="14" t="n">
        <v>29.494</v>
      </c>
    </row>
    <row r="862">
      <c r="A862" s="14" t="inlineStr">
        <is>
          <t>VEN2023</t>
        </is>
      </c>
      <c r="B862" s="14" t="inlineStr">
        <is>
          <t>VEN</t>
        </is>
      </c>
      <c r="C862" s="14" t="inlineStr">
        <is>
          <t>VEN</t>
        </is>
      </c>
      <c r="D862" s="14" t="inlineStr">
        <is>
          <t>Venezuela</t>
        </is>
      </c>
      <c r="E862" s="14" t="n">
        <v>2023</v>
      </c>
      <c r="F862" s="14" t="n">
        <v>0.16</v>
      </c>
      <c r="G862" s="14" t="n">
        <v>1.99</v>
      </c>
      <c r="H862" s="14" t="n">
        <v>0.643</v>
      </c>
      <c r="I862" s="14" t="n">
        <v>0</v>
      </c>
      <c r="J862" s="14" t="n">
        <v>1.99</v>
      </c>
      <c r="K862" s="14" t="n">
        <v>0</v>
      </c>
      <c r="L862" s="14" t="n">
        <v>1</v>
      </c>
      <c r="M862" s="14" t="n">
        <v>3.276</v>
      </c>
      <c r="N862" s="14" t="n">
        <v>1.928</v>
      </c>
      <c r="O862" s="14" t="n">
        <v>0</v>
      </c>
      <c r="P862" s="14" t="n">
        <v>3.276</v>
      </c>
      <c r="Q862" s="14" t="n">
        <v>0</v>
      </c>
      <c r="R862" s="14" t="n">
        <v>1</v>
      </c>
      <c r="S862" s="14" t="n">
        <v>5.205</v>
      </c>
      <c r="T862" s="14" t="n">
        <v>3.857</v>
      </c>
      <c r="U862" s="14" t="n">
        <v>0.092</v>
      </c>
      <c r="V862" s="14" t="n">
        <v>6.037</v>
      </c>
      <c r="W862" s="14" t="n">
        <v>0.16</v>
      </c>
      <c r="X862" s="14" t="n">
        <v>1</v>
      </c>
      <c r="Y862" s="14" t="n">
        <v>7.191</v>
      </c>
      <c r="Z862" s="14" t="n">
        <v>0.527</v>
      </c>
      <c r="AA862" s="14" t="n">
        <v>-1.883</v>
      </c>
      <c r="AB862" s="14" t="n">
        <v>5.308</v>
      </c>
      <c r="AC862" s="14" t="n">
        <v>0</v>
      </c>
      <c r="AD862" s="14" t="n">
        <v>0</v>
      </c>
      <c r="AE862" s="14" t="n">
        <v>7.834</v>
      </c>
      <c r="AF862" s="14" t="n">
        <v>1.061</v>
      </c>
      <c r="AG862" s="14" t="n">
        <v>-1.883</v>
      </c>
      <c r="AH862" s="14" t="n">
        <v>5.951</v>
      </c>
      <c r="AI862" s="14" t="n">
        <v>0</v>
      </c>
      <c r="AJ862" s="14" t="n">
        <v>0</v>
      </c>
      <c r="AK862" s="14" t="n">
        <v>11.691</v>
      </c>
      <c r="AL862" s="14" t="n">
        <v>4.394</v>
      </c>
      <c r="AM862" s="14" t="n">
        <v>-0.013</v>
      </c>
      <c r="AN862" s="14" t="n">
        <v>11.678</v>
      </c>
      <c r="AO862" s="14" t="n">
        <v>0</v>
      </c>
      <c r="AP862" s="14" t="n">
        <v>1</v>
      </c>
      <c r="AQ862" s="14" t="n">
        <v>0.791</v>
      </c>
      <c r="AR862" s="14" t="n">
        <v>0.129</v>
      </c>
      <c r="AS862" s="14" t="n">
        <v>-0.767</v>
      </c>
      <c r="AT862" s="14" t="n">
        <v>0.024</v>
      </c>
      <c r="AU862" s="14" t="n">
        <v>0</v>
      </c>
      <c r="AV862" s="14" t="n">
        <v>0</v>
      </c>
      <c r="AW862" s="14" t="n">
        <v>0.618</v>
      </c>
      <c r="AX862" s="14" t="n">
        <v>0.129</v>
      </c>
      <c r="AY862" s="14" t="n">
        <v>-0.609</v>
      </c>
      <c r="AZ862" s="14" t="n">
        <v>0.01</v>
      </c>
      <c r="BA862" s="14" t="n">
        <v>0</v>
      </c>
      <c r="BB862" s="14" t="n">
        <v>0</v>
      </c>
      <c r="BC862" s="14" t="n">
        <v>0.554</v>
      </c>
      <c r="BD862" s="14" t="n">
        <v>0.129</v>
      </c>
      <c r="BE862" s="14" t="n">
        <v>-0.492</v>
      </c>
      <c r="BF862" s="14" t="n">
        <v>0.062</v>
      </c>
      <c r="BG862" s="14" t="n">
        <v>0</v>
      </c>
      <c r="BH862" s="14" t="n">
        <v>0</v>
      </c>
      <c r="BI862" s="14" t="n">
        <v>0.5570000000000001</v>
      </c>
      <c r="BJ862" s="14" t="n">
        <v>0.129</v>
      </c>
      <c r="BK862" s="14" t="n">
        <v>0.118</v>
      </c>
      <c r="BL862" s="14" t="n">
        <v>0.77</v>
      </c>
      <c r="BM862" s="14" t="n">
        <v>0.16</v>
      </c>
      <c r="BN862" s="14" t="n">
        <v>1</v>
      </c>
      <c r="BO862" s="14" t="n">
        <v>0</v>
      </c>
      <c r="BP862" s="14" t="n">
        <v>-0.081</v>
      </c>
      <c r="BQ862" s="14" t="n">
        <v>0.237</v>
      </c>
      <c r="BR862" s="14" t="n">
        <v>0</v>
      </c>
      <c r="BS862" s="14" t="n">
        <v>1</v>
      </c>
      <c r="BT862" s="14" t="n">
        <v>0</v>
      </c>
      <c r="BU862" s="14" t="n">
        <v>-0.081</v>
      </c>
      <c r="BV862" s="14" t="n">
        <v>0.032</v>
      </c>
      <c r="BW862" s="14" t="n">
        <v>0</v>
      </c>
      <c r="BX862" s="14" t="n">
        <v>0.833</v>
      </c>
      <c r="BY862" s="14" t="n">
        <v>13.254</v>
      </c>
      <c r="BZ862" s="14" t="n">
        <v>0</v>
      </c>
      <c r="CA862" s="14" t="n">
        <v>13.254</v>
      </c>
      <c r="CB862" s="14" t="n">
        <v>0</v>
      </c>
      <c r="CC862" s="14" t="n">
        <v>83.248</v>
      </c>
      <c r="CD862" s="14" t="n">
        <v>7.95</v>
      </c>
      <c r="CE862" s="14" t="n">
        <v>1.475</v>
      </c>
      <c r="CF862" s="14" t="n">
        <v>96.568</v>
      </c>
      <c r="CG862" s="14" t="n">
        <v>0.16</v>
      </c>
      <c r="CH862" s="14" t="n">
        <v>1</v>
      </c>
      <c r="CI862" s="14" t="n">
        <v>0</v>
      </c>
      <c r="CJ862" s="14" t="n">
        <v>0</v>
      </c>
      <c r="CK862" s="14" t="n">
        <v>0</v>
      </c>
      <c r="CL862" s="14" t="n">
        <v>0</v>
      </c>
      <c r="CM862" s="14" t="n">
        <v>0</v>
      </c>
      <c r="CN862" s="14" t="n">
        <v>0</v>
      </c>
      <c r="CO862" s="14" t="n">
        <v>0</v>
      </c>
      <c r="CP862" s="14" t="n">
        <v>1</v>
      </c>
      <c r="CQ862" s="14" t="n">
        <v>1.348</v>
      </c>
      <c r="CR862" s="14" t="n">
        <v>1</v>
      </c>
      <c r="CS862" s="14" t="n">
        <v>6.548</v>
      </c>
      <c r="CT862" s="14" t="n">
        <v>4.861</v>
      </c>
      <c r="CU862" s="14" t="n">
        <v>11.192</v>
      </c>
    </row>
    <row r="863">
      <c r="A863" s="14" t="inlineStr">
        <is>
          <t>VEN2024</t>
        </is>
      </c>
      <c r="B863" s="14" t="inlineStr">
        <is>
          <t>VEN</t>
        </is>
      </c>
      <c r="C863" s="14" t="inlineStr">
        <is>
          <t>VEN</t>
        </is>
      </c>
      <c r="D863" s="14" t="inlineStr">
        <is>
          <t>Venezuela</t>
        </is>
      </c>
      <c r="E863" s="14" t="n">
        <v>2024</v>
      </c>
      <c r="F863" s="14" t="n">
        <v>0.16</v>
      </c>
      <c r="G863" s="14" t="n">
        <v>2.049</v>
      </c>
      <c r="H863" s="14" t="n">
        <v>0.662</v>
      </c>
      <c r="I863" s="14" t="n">
        <v>0</v>
      </c>
      <c r="J863" s="14" t="n">
        <v>2.049</v>
      </c>
      <c r="K863" s="14" t="n">
        <v>0</v>
      </c>
      <c r="L863" s="14" t="n">
        <v>1</v>
      </c>
      <c r="M863" s="14" t="n">
        <v>3.373</v>
      </c>
      <c r="N863" s="14" t="n">
        <v>1.985</v>
      </c>
      <c r="O863" s="14" t="n">
        <v>0</v>
      </c>
      <c r="P863" s="14" t="n">
        <v>3.373</v>
      </c>
      <c r="Q863" s="14" t="n">
        <v>0</v>
      </c>
      <c r="R863" s="14" t="n">
        <v>1</v>
      </c>
      <c r="S863" s="14" t="n">
        <v>5.358</v>
      </c>
      <c r="T863" s="14" t="n">
        <v>3.971</v>
      </c>
      <c r="U863" s="14" t="n">
        <v>0.117</v>
      </c>
      <c r="V863" s="14" t="n">
        <v>6.215</v>
      </c>
      <c r="W863" s="14" t="n">
        <v>0.16</v>
      </c>
      <c r="X863" s="14" t="n">
        <v>1</v>
      </c>
      <c r="Y863" s="14" t="n">
        <v>7.403</v>
      </c>
      <c r="Z863" s="14" t="n">
        <v>0.543</v>
      </c>
      <c r="AA863" s="14" t="n">
        <v>-1.724</v>
      </c>
      <c r="AB863" s="14" t="n">
        <v>5.679</v>
      </c>
      <c r="AC863" s="14" t="n">
        <v>0</v>
      </c>
      <c r="AD863" s="14" t="n">
        <v>0</v>
      </c>
      <c r="AE863" s="14" t="n">
        <v>8.065</v>
      </c>
      <c r="AF863" s="14" t="n">
        <v>1.092</v>
      </c>
      <c r="AG863" s="14" t="n">
        <v>-1.724</v>
      </c>
      <c r="AH863" s="14" t="n">
        <v>6.341</v>
      </c>
      <c r="AI863" s="14" t="n">
        <v>0</v>
      </c>
      <c r="AJ863" s="14" t="n">
        <v>0</v>
      </c>
      <c r="AK863" s="14" t="n">
        <v>12.036</v>
      </c>
      <c r="AL863" s="14" t="n">
        <v>4.523</v>
      </c>
      <c r="AM863" s="14" t="n">
        <v>-0.074</v>
      </c>
      <c r="AN863" s="14" t="n">
        <v>11.962</v>
      </c>
      <c r="AO863" s="14" t="n">
        <v>0</v>
      </c>
      <c r="AP863" s="14" t="n">
        <v>1</v>
      </c>
      <c r="AQ863" s="14" t="n">
        <v>0.756</v>
      </c>
      <c r="AR863" s="14" t="n">
        <v>0.132</v>
      </c>
      <c r="AS863" s="14" t="n">
        <v>-0.731</v>
      </c>
      <c r="AT863" s="14" t="n">
        <v>0.025</v>
      </c>
      <c r="AU863" s="14" t="n">
        <v>0</v>
      </c>
      <c r="AV863" s="14" t="n">
        <v>0</v>
      </c>
      <c r="AW863" s="14" t="n">
        <v>0.655</v>
      </c>
      <c r="AX863" s="14" t="n">
        <v>0.132</v>
      </c>
      <c r="AY863" s="14" t="n">
        <v>-0.646</v>
      </c>
      <c r="AZ863" s="14" t="n">
        <v>0.01</v>
      </c>
      <c r="BA863" s="14" t="n">
        <v>0</v>
      </c>
      <c r="BB863" s="14" t="n">
        <v>0</v>
      </c>
      <c r="BC863" s="14" t="n">
        <v>0.534</v>
      </c>
      <c r="BD863" s="14" t="n">
        <v>0.132</v>
      </c>
      <c r="BE863" s="14" t="n">
        <v>-0.469</v>
      </c>
      <c r="BF863" s="14" t="n">
        <v>0.064</v>
      </c>
      <c r="BG863" s="14" t="n">
        <v>0</v>
      </c>
      <c r="BH863" s="14" t="n">
        <v>0</v>
      </c>
      <c r="BI863" s="14" t="n">
        <v>0.5679999999999999</v>
      </c>
      <c r="BJ863" s="14" t="n">
        <v>0.132</v>
      </c>
      <c r="BK863" s="14" t="n">
        <v>0.125</v>
      </c>
      <c r="BL863" s="14" t="n">
        <v>0.787</v>
      </c>
      <c r="BM863" s="14" t="n">
        <v>0.16</v>
      </c>
      <c r="BN863" s="14" t="n">
        <v>1</v>
      </c>
      <c r="BO863" s="14" t="n">
        <v>0</v>
      </c>
      <c r="BP863" s="14" t="n">
        <v>-0.08400000000000001</v>
      </c>
      <c r="BQ863" s="14" t="n">
        <v>0.244</v>
      </c>
      <c r="BR863" s="14" t="n">
        <v>0</v>
      </c>
      <c r="BS863" s="14" t="n">
        <v>1</v>
      </c>
      <c r="BT863" s="14" t="n">
        <v>0</v>
      </c>
      <c r="BU863" s="14" t="n">
        <v>-0.08400000000000001</v>
      </c>
      <c r="BV863" s="14" t="n">
        <v>0.033</v>
      </c>
      <c r="BW863" s="14" t="n">
        <v>0</v>
      </c>
      <c r="BX863" s="14" t="n">
        <v>0.833</v>
      </c>
      <c r="BY863" s="14" t="n">
        <v>13.646</v>
      </c>
      <c r="BZ863" s="14" t="n">
        <v>0</v>
      </c>
      <c r="CA863" s="14" t="n">
        <v>13.646</v>
      </c>
      <c r="CB863" s="14" t="n">
        <v>0</v>
      </c>
      <c r="CC863" s="14" t="n">
        <v>82.58799999999999</v>
      </c>
      <c r="CD863" s="14" t="n">
        <v>7.95</v>
      </c>
      <c r="CE863" s="14" t="n">
        <v>1.8</v>
      </c>
      <c r="CF863" s="14" t="n">
        <v>95.80200000000001</v>
      </c>
      <c r="CG863" s="14" t="n">
        <v>0.16</v>
      </c>
      <c r="CH863" s="14" t="n">
        <v>1</v>
      </c>
      <c r="CI863" s="14" t="n">
        <v>0</v>
      </c>
      <c r="CJ863" s="14" t="n">
        <v>0</v>
      </c>
      <c r="CK863" s="14" t="n">
        <v>0</v>
      </c>
      <c r="CL863" s="14" t="n">
        <v>0</v>
      </c>
      <c r="CM863" s="14" t="n">
        <v>0</v>
      </c>
      <c r="CN863" s="14" t="n">
        <v>0</v>
      </c>
      <c r="CO863" s="14" t="n">
        <v>0</v>
      </c>
      <c r="CP863" s="14" t="n">
        <v>1</v>
      </c>
      <c r="CQ863" s="14" t="n">
        <v>1.387</v>
      </c>
      <c r="CR863" s="14" t="n">
        <v>1</v>
      </c>
      <c r="CS863" s="14" t="n">
        <v>6.741</v>
      </c>
      <c r="CT863" s="14" t="n">
        <v>4.251</v>
      </c>
      <c r="CU863" s="14" t="n">
        <v>10.123</v>
      </c>
    </row>
    <row r="864">
      <c r="A864" s="14" t="inlineStr">
        <is>
          <t>VNM2021</t>
        </is>
      </c>
      <c r="B864" s="14" t="inlineStr">
        <is>
          <t>VNM</t>
        </is>
      </c>
      <c r="C864" s="14" t="inlineStr">
        <is>
          <t>VNM</t>
        </is>
      </c>
      <c r="D864" s="14" t="inlineStr">
        <is>
          <t>Vietnam</t>
        </is>
      </c>
      <c r="E864" s="14" t="n">
        <v>2021</v>
      </c>
      <c r="F864" s="14" t="n">
        <v>0.1</v>
      </c>
      <c r="G864" s="14" t="n">
        <v>6.151</v>
      </c>
      <c r="H864" s="14" t="n">
        <v>0.804</v>
      </c>
      <c r="I864" s="14" t="n">
        <v>-0.127</v>
      </c>
      <c r="J864" s="14" t="n">
        <v>6.024</v>
      </c>
      <c r="K864" s="14" t="n">
        <v>0</v>
      </c>
      <c r="L864" s="14" t="n">
        <v>1</v>
      </c>
      <c r="M864" s="14" t="n">
        <v>7.086</v>
      </c>
      <c r="N864" s="14" t="n">
        <v>2.412</v>
      </c>
      <c r="O864" s="14" t="n">
        <v>-0.119</v>
      </c>
      <c r="P864" s="14" t="n">
        <v>6.967</v>
      </c>
      <c r="Q864" s="14" t="n">
        <v>0</v>
      </c>
      <c r="R864" s="14" t="n">
        <v>1</v>
      </c>
      <c r="S864" s="14" t="n">
        <v>7.001</v>
      </c>
      <c r="T864" s="14" t="n">
        <v>4.825</v>
      </c>
      <c r="U864" s="14" t="n">
        <v>-1.127</v>
      </c>
      <c r="V864" s="14" t="n">
        <v>6.462</v>
      </c>
      <c r="W864" s="14" t="n">
        <v>0.1</v>
      </c>
      <c r="X864" s="14" t="n">
        <v>1</v>
      </c>
      <c r="Y864" s="14" t="n">
        <v>3.937</v>
      </c>
      <c r="Z864" s="14" t="n">
        <v>0.26</v>
      </c>
      <c r="AA864" s="14" t="n">
        <v>-0.073</v>
      </c>
      <c r="AB864" s="14" t="n">
        <v>3.863</v>
      </c>
      <c r="AC864" s="14" t="n">
        <v>0</v>
      </c>
      <c r="AD864" s="14" t="n">
        <v>1</v>
      </c>
      <c r="AE864" s="14" t="n">
        <v>4.508</v>
      </c>
      <c r="AF864" s="14" t="n">
        <v>0.556</v>
      </c>
      <c r="AG864" s="14" t="n">
        <v>-0.073</v>
      </c>
      <c r="AH864" s="14" t="n">
        <v>4.435</v>
      </c>
      <c r="AI864" s="14" t="n">
        <v>0</v>
      </c>
      <c r="AJ864" s="14" t="n">
        <v>1</v>
      </c>
      <c r="AK864" s="14" t="n">
        <v>7.938</v>
      </c>
      <c r="AL864" s="14" t="n">
        <v>2.815</v>
      </c>
      <c r="AM864" s="14" t="n">
        <v>-0.067</v>
      </c>
      <c r="AN864" s="14" t="n">
        <v>8.659000000000001</v>
      </c>
      <c r="AO864" s="14" t="n">
        <v>0.1</v>
      </c>
      <c r="AP864" s="14" t="n">
        <v>1</v>
      </c>
      <c r="AQ864" s="14" t="n">
        <v>0.621</v>
      </c>
      <c r="AR864" s="14" t="n">
        <v>0.114</v>
      </c>
      <c r="AS864" s="14" t="n">
        <v>0.052</v>
      </c>
      <c r="AT864" s="14" t="n">
        <v>0.74</v>
      </c>
      <c r="AU864" s="14" t="n">
        <v>0.1</v>
      </c>
      <c r="AV864" s="14" t="n">
        <v>1</v>
      </c>
      <c r="AW864" s="14" t="n">
        <v>0.593</v>
      </c>
      <c r="AX864" s="14" t="n">
        <v>0.114</v>
      </c>
      <c r="AY864" s="14" t="n">
        <v>-0.057</v>
      </c>
      <c r="AZ864" s="14" t="n">
        <v>0.59</v>
      </c>
      <c r="BA864" s="14" t="n">
        <v>0.1</v>
      </c>
      <c r="BB864" s="14" t="n">
        <v>1</v>
      </c>
      <c r="BC864" s="14" t="n">
        <v>0.44</v>
      </c>
      <c r="BD864" s="14" t="n">
        <v>0.114</v>
      </c>
      <c r="BE864" s="14" t="n">
        <v>0.226</v>
      </c>
      <c r="BF864" s="14" t="n">
        <v>0.732</v>
      </c>
      <c r="BG864" s="14" t="n">
        <v>0.1</v>
      </c>
      <c r="BH864" s="14" t="n">
        <v>1</v>
      </c>
      <c r="BI864" s="14" t="n">
        <v>0.5600000000000001</v>
      </c>
      <c r="BJ864" s="14" t="n">
        <v>0.114</v>
      </c>
      <c r="BK864" s="14" t="n">
        <v>-0.06</v>
      </c>
      <c r="BL864" s="14" t="n">
        <v>0.55</v>
      </c>
      <c r="BM864" s="14" t="n">
        <v>0.1</v>
      </c>
      <c r="BN864" s="14" t="n">
        <v>1</v>
      </c>
      <c r="BO864" s="14" t="n">
        <v>0</v>
      </c>
      <c r="BP864" s="14" t="n">
        <v>-0.016</v>
      </c>
      <c r="BQ864" s="14" t="n">
        <v>0.081</v>
      </c>
      <c r="BR864" s="14" t="n">
        <v>0</v>
      </c>
      <c r="BS864" s="14" t="n">
        <v>0.833</v>
      </c>
      <c r="BT864" s="14" t="n">
        <v>0</v>
      </c>
      <c r="BU864" s="14" t="n">
        <v>-0.016</v>
      </c>
      <c r="BV864" s="14" t="n">
        <v>0.1</v>
      </c>
      <c r="BW864" s="14" t="n">
        <v>0</v>
      </c>
      <c r="BX864" s="14" t="n">
        <v>0.833</v>
      </c>
      <c r="BY864" s="14" t="n">
        <v>11.787</v>
      </c>
      <c r="BZ864" s="14" t="n">
        <v>0</v>
      </c>
      <c r="CA864" s="14" t="n">
        <v>11.787</v>
      </c>
      <c r="CB864" s="14" t="n">
        <v>0</v>
      </c>
      <c r="CC864" s="14" t="n">
        <v>81.69499999999999</v>
      </c>
      <c r="CD864" s="14" t="n">
        <v>7.95</v>
      </c>
      <c r="CE864" s="14" t="n">
        <v>-0.963</v>
      </c>
      <c r="CF864" s="14" t="n">
        <v>88.806</v>
      </c>
      <c r="CG864" s="14" t="n">
        <v>0.1</v>
      </c>
      <c r="CH864" s="14" t="n">
        <v>1</v>
      </c>
      <c r="CI864" s="14" t="n">
        <v>0</v>
      </c>
      <c r="CJ864" s="14" t="n">
        <v>0</v>
      </c>
      <c r="CK864" s="14" t="n">
        <v>0</v>
      </c>
      <c r="CL864" s="14" t="n">
        <v>0</v>
      </c>
      <c r="CM864" s="14" t="n">
        <v>0</v>
      </c>
      <c r="CN864" s="14" t="n">
        <v>0</v>
      </c>
      <c r="CO864" s="14" t="n">
        <v>0</v>
      </c>
      <c r="CP864" s="14" t="n">
        <v>0.593</v>
      </c>
      <c r="CQ864" s="14" t="n">
        <v>1.198</v>
      </c>
      <c r="CR864" s="14" t="n">
        <v>1</v>
      </c>
      <c r="CS864" s="14" t="n">
        <v>3.365</v>
      </c>
      <c r="CT864" s="14" t="n">
        <v>3.604</v>
      </c>
      <c r="CU864" s="14" t="n">
        <v>9.407999999999999</v>
      </c>
    </row>
    <row r="865">
      <c r="A865" s="14" t="inlineStr">
        <is>
          <t>VNM2022</t>
        </is>
      </c>
      <c r="B865" s="14" t="inlineStr">
        <is>
          <t>VNM</t>
        </is>
      </c>
      <c r="C865" s="14" t="inlineStr">
        <is>
          <t>VNM</t>
        </is>
      </c>
      <c r="D865" s="14" t="inlineStr">
        <is>
          <t>Vietnam</t>
        </is>
      </c>
      <c r="E865" s="14" t="n">
        <v>2022</v>
      </c>
      <c r="F865" s="14" t="n">
        <v>0.1</v>
      </c>
      <c r="G865" s="14" t="n">
        <v>7.846</v>
      </c>
      <c r="H865" s="14" t="n">
        <v>0.843</v>
      </c>
      <c r="I865" s="14" t="n">
        <v>-5.687</v>
      </c>
      <c r="J865" s="14" t="n">
        <v>2.16</v>
      </c>
      <c r="K865" s="14" t="n">
        <v>0</v>
      </c>
      <c r="L865" s="14" t="n">
        <v>1</v>
      </c>
      <c r="M865" s="14" t="n">
        <v>7.858</v>
      </c>
      <c r="N865" s="14" t="n">
        <v>2.528</v>
      </c>
      <c r="O865" s="14" t="n">
        <v>-5.698</v>
      </c>
      <c r="P865" s="14" t="n">
        <v>2.16</v>
      </c>
      <c r="Q865" s="14" t="n">
        <v>0</v>
      </c>
      <c r="R865" s="14" t="n">
        <v>1</v>
      </c>
      <c r="S865" s="14" t="n">
        <v>8.637</v>
      </c>
      <c r="T865" s="14" t="n">
        <v>5.057</v>
      </c>
      <c r="U865" s="14" t="n">
        <v>-6.753</v>
      </c>
      <c r="V865" s="14" t="n">
        <v>2.057</v>
      </c>
      <c r="W865" s="14" t="n">
        <v>0.1</v>
      </c>
      <c r="X865" s="14" t="n">
        <v>1</v>
      </c>
      <c r="Y865" s="14" t="n">
        <v>4.251</v>
      </c>
      <c r="Z865" s="14" t="n">
        <v>0.281</v>
      </c>
      <c r="AA865" s="14" t="n">
        <v>-0.079</v>
      </c>
      <c r="AB865" s="14" t="n">
        <v>4.172</v>
      </c>
      <c r="AC865" s="14" t="n">
        <v>0</v>
      </c>
      <c r="AD865" s="14" t="n">
        <v>1</v>
      </c>
      <c r="AE865" s="14" t="n">
        <v>4.869</v>
      </c>
      <c r="AF865" s="14" t="n">
        <v>0.601</v>
      </c>
      <c r="AG865" s="14" t="n">
        <v>-0.079</v>
      </c>
      <c r="AH865" s="14" t="n">
        <v>4.79</v>
      </c>
      <c r="AI865" s="14" t="n">
        <v>0</v>
      </c>
      <c r="AJ865" s="14" t="n">
        <v>1</v>
      </c>
      <c r="AK865" s="14" t="n">
        <v>8.573</v>
      </c>
      <c r="AL865" s="14" t="n">
        <v>3.04</v>
      </c>
      <c r="AM865" s="14" t="n">
        <v>-0.008999999999999999</v>
      </c>
      <c r="AN865" s="14" t="n">
        <v>9.351000000000001</v>
      </c>
      <c r="AO865" s="14" t="n">
        <v>0.1</v>
      </c>
      <c r="AP865" s="14" t="n">
        <v>1</v>
      </c>
      <c r="AQ865" s="14" t="n">
        <v>0.847</v>
      </c>
      <c r="AR865" s="14" t="n">
        <v>0.123</v>
      </c>
      <c r="AS865" s="14" t="n">
        <v>0.017</v>
      </c>
      <c r="AT865" s="14" t="n">
        <v>0.95</v>
      </c>
      <c r="AU865" s="14" t="n">
        <v>0.1</v>
      </c>
      <c r="AV865" s="14" t="n">
        <v>1</v>
      </c>
      <c r="AW865" s="14" t="n">
        <v>0.947</v>
      </c>
      <c r="AX865" s="14" t="n">
        <v>0.123</v>
      </c>
      <c r="AY865" s="14" t="n">
        <v>-0.119</v>
      </c>
      <c r="AZ865" s="14" t="n">
        <v>0.91</v>
      </c>
      <c r="BA865" s="14" t="n">
        <v>0.1</v>
      </c>
      <c r="BB865" s="14" t="n">
        <v>1</v>
      </c>
      <c r="BC865" s="14" t="n">
        <v>0.589</v>
      </c>
      <c r="BD865" s="14" t="n">
        <v>0.123</v>
      </c>
      <c r="BE865" s="14" t="n">
        <v>0.197</v>
      </c>
      <c r="BF865" s="14" t="n">
        <v>0.857</v>
      </c>
      <c r="BG865" s="14" t="n">
        <v>0.1</v>
      </c>
      <c r="BH865" s="14" t="n">
        <v>1</v>
      </c>
      <c r="BI865" s="14" t="n">
        <v>0.6889999999999999</v>
      </c>
      <c r="BJ865" s="14" t="n">
        <v>0.123</v>
      </c>
      <c r="BK865" s="14" t="n">
        <v>0.111</v>
      </c>
      <c r="BL865" s="14" t="n">
        <v>0.88</v>
      </c>
      <c r="BM865" s="14" t="n">
        <v>0.1</v>
      </c>
      <c r="BN865" s="14" t="n">
        <v>1</v>
      </c>
      <c r="BO865" s="14" t="n">
        <v>0</v>
      </c>
      <c r="BP865" s="14" t="n">
        <v>-0.016</v>
      </c>
      <c r="BQ865" s="14" t="n">
        <v>0.079</v>
      </c>
      <c r="BR865" s="14" t="n">
        <v>0</v>
      </c>
      <c r="BS865" s="14" t="n">
        <v>0.833</v>
      </c>
      <c r="BT865" s="14" t="n">
        <v>0</v>
      </c>
      <c r="BU865" s="14" t="n">
        <v>-0.016</v>
      </c>
      <c r="BV865" s="14" t="n">
        <v>0.098</v>
      </c>
      <c r="BW865" s="14" t="n">
        <v>0</v>
      </c>
      <c r="BX865" s="14" t="n">
        <v>0.833</v>
      </c>
      <c r="BY865" s="14" t="n">
        <v>12.729</v>
      </c>
      <c r="BZ865" s="14" t="n">
        <v>0</v>
      </c>
      <c r="CA865" s="14" t="n">
        <v>12.729</v>
      </c>
      <c r="CB865" s="14" t="n">
        <v>0</v>
      </c>
      <c r="CC865" s="14" t="n">
        <v>102.477</v>
      </c>
      <c r="CD865" s="14" t="n">
        <v>7.95</v>
      </c>
      <c r="CE865" s="14" t="n">
        <v>-6.959</v>
      </c>
      <c r="CF865" s="14" t="n">
        <v>105.07</v>
      </c>
      <c r="CG865" s="14" t="n">
        <v>0.1</v>
      </c>
      <c r="CH865" s="14" t="n">
        <v>1</v>
      </c>
      <c r="CI865" s="14" t="n">
        <v>0</v>
      </c>
      <c r="CJ865" s="14" t="n">
        <v>0</v>
      </c>
      <c r="CK865" s="14" t="n">
        <v>0</v>
      </c>
      <c r="CL865" s="14" t="n">
        <v>0</v>
      </c>
      <c r="CM865" s="14" t="n">
        <v>0</v>
      </c>
      <c r="CN865" s="14" t="n">
        <v>0</v>
      </c>
      <c r="CO865" s="14" t="n">
        <v>0</v>
      </c>
      <c r="CP865" s="14" t="n">
        <v>0.635</v>
      </c>
      <c r="CQ865" s="14" t="n">
        <v>1.294</v>
      </c>
      <c r="CR865" s="14" t="n">
        <v>1</v>
      </c>
      <c r="CS865" s="14" t="n">
        <v>3.634</v>
      </c>
      <c r="CT865" s="14" t="n">
        <v>7.554</v>
      </c>
      <c r="CU865" s="14" t="n">
        <v>16.097</v>
      </c>
    </row>
    <row r="866">
      <c r="A866" s="14" t="inlineStr">
        <is>
          <t>VNM2023</t>
        </is>
      </c>
      <c r="B866" s="14" t="inlineStr">
        <is>
          <t>VNM</t>
        </is>
      </c>
      <c r="C866" s="14" t="inlineStr">
        <is>
          <t>VNM</t>
        </is>
      </c>
      <c r="D866" s="14" t="inlineStr">
        <is>
          <t>Vietnam</t>
        </is>
      </c>
      <c r="E866" s="14" t="n">
        <v>2023</v>
      </c>
      <c r="F866" s="14" t="n">
        <v>0.1</v>
      </c>
      <c r="G866" s="14" t="n">
        <v>6.983</v>
      </c>
      <c r="H866" s="14" t="n">
        <v>0.886</v>
      </c>
      <c r="I866" s="14" t="n">
        <v>1.163</v>
      </c>
      <c r="J866" s="14" t="n">
        <v>8.146000000000001</v>
      </c>
      <c r="K866" s="14" t="n">
        <v>0</v>
      </c>
      <c r="L866" s="14" t="n">
        <v>1</v>
      </c>
      <c r="M866" s="14" t="n">
        <v>7.4</v>
      </c>
      <c r="N866" s="14" t="n">
        <v>2.657</v>
      </c>
      <c r="O866" s="14" t="n">
        <v>1.159</v>
      </c>
      <c r="P866" s="14" t="n">
        <v>8.558999999999999</v>
      </c>
      <c r="Q866" s="14" t="n">
        <v>0</v>
      </c>
      <c r="R866" s="14" t="n">
        <v>1</v>
      </c>
      <c r="S866" s="14" t="n">
        <v>7.846</v>
      </c>
      <c r="T866" s="14" t="n">
        <v>5.314</v>
      </c>
      <c r="U866" s="14" t="n">
        <v>0.125</v>
      </c>
      <c r="V866" s="14" t="n">
        <v>8.672000000000001</v>
      </c>
      <c r="W866" s="14" t="n">
        <v>0.1</v>
      </c>
      <c r="X866" s="14" t="n">
        <v>1</v>
      </c>
      <c r="Y866" s="14" t="n">
        <v>4.427</v>
      </c>
      <c r="Z866" s="14" t="n">
        <v>0.293</v>
      </c>
      <c r="AA866" s="14" t="n">
        <v>-0.082</v>
      </c>
      <c r="AB866" s="14" t="n">
        <v>4.344</v>
      </c>
      <c r="AC866" s="14" t="n">
        <v>0</v>
      </c>
      <c r="AD866" s="14" t="n">
        <v>1</v>
      </c>
      <c r="AE866" s="14" t="n">
        <v>5.07</v>
      </c>
      <c r="AF866" s="14" t="n">
        <v>0.626</v>
      </c>
      <c r="AG866" s="14" t="n">
        <v>-0.082</v>
      </c>
      <c r="AH866" s="14" t="n">
        <v>4.987</v>
      </c>
      <c r="AI866" s="14" t="n">
        <v>0</v>
      </c>
      <c r="AJ866" s="14" t="n">
        <v>1</v>
      </c>
      <c r="AK866" s="14" t="n">
        <v>8.927</v>
      </c>
      <c r="AL866" s="14" t="n">
        <v>3.166</v>
      </c>
      <c r="AM866" s="14" t="n">
        <v>0.023</v>
      </c>
      <c r="AN866" s="14" t="n">
        <v>9.737</v>
      </c>
      <c r="AO866" s="14" t="n">
        <v>0.1</v>
      </c>
      <c r="AP866" s="14" t="n">
        <v>1</v>
      </c>
      <c r="AQ866" s="14" t="n">
        <v>0.749</v>
      </c>
      <c r="AR866" s="14" t="n">
        <v>0.129</v>
      </c>
      <c r="AS866" s="14" t="n">
        <v>0.015</v>
      </c>
      <c r="AT866" s="14" t="n">
        <v>0.84</v>
      </c>
      <c r="AU866" s="14" t="n">
        <v>0.1</v>
      </c>
      <c r="AV866" s="14" t="n">
        <v>1</v>
      </c>
      <c r="AW866" s="14" t="n">
        <v>0.783</v>
      </c>
      <c r="AX866" s="14" t="n">
        <v>0.129</v>
      </c>
      <c r="AY866" s="14" t="n">
        <v>-0.073</v>
      </c>
      <c r="AZ866" s="14" t="n">
        <v>0.78</v>
      </c>
      <c r="BA866" s="14" t="n">
        <v>0.1</v>
      </c>
      <c r="BB866" s="14" t="n">
        <v>1</v>
      </c>
      <c r="BC866" s="14" t="n">
        <v>0.527</v>
      </c>
      <c r="BD866" s="14" t="n">
        <v>0.129</v>
      </c>
      <c r="BE866" s="14" t="n">
        <v>0.247</v>
      </c>
      <c r="BF866" s="14" t="n">
        <v>0.843</v>
      </c>
      <c r="BG866" s="14" t="n">
        <v>0.1</v>
      </c>
      <c r="BH866" s="14" t="n">
        <v>1</v>
      </c>
      <c r="BI866" s="14" t="n">
        <v>0.64</v>
      </c>
      <c r="BJ866" s="14" t="n">
        <v>0.129</v>
      </c>
      <c r="BK866" s="14" t="n">
        <v>0.079</v>
      </c>
      <c r="BL866" s="14" t="n">
        <v>0.79</v>
      </c>
      <c r="BM866" s="14" t="n">
        <v>0.1</v>
      </c>
      <c r="BN866" s="14" t="n">
        <v>1</v>
      </c>
      <c r="BO866" s="14" t="n">
        <v>0</v>
      </c>
      <c r="BP866" s="14" t="n">
        <v>-0.016</v>
      </c>
      <c r="BQ866" s="14" t="n">
        <v>0.082</v>
      </c>
      <c r="BR866" s="14" t="n">
        <v>0</v>
      </c>
      <c r="BS866" s="14" t="n">
        <v>0.833</v>
      </c>
      <c r="BT866" s="14" t="n">
        <v>0</v>
      </c>
      <c r="BU866" s="14" t="n">
        <v>-0.016</v>
      </c>
      <c r="BV866" s="14" t="n">
        <v>0.101</v>
      </c>
      <c r="BW866" s="14" t="n">
        <v>0</v>
      </c>
      <c r="BX866" s="14" t="n">
        <v>0.833</v>
      </c>
      <c r="BY866" s="14" t="n">
        <v>13.254</v>
      </c>
      <c r="BZ866" s="14" t="n">
        <v>0</v>
      </c>
      <c r="CA866" s="14" t="n">
        <v>13.254</v>
      </c>
      <c r="CB866" s="14" t="n">
        <v>0</v>
      </c>
      <c r="CC866" s="14" t="n">
        <v>87.07899999999999</v>
      </c>
      <c r="CD866" s="14" t="n">
        <v>7.95</v>
      </c>
      <c r="CE866" s="14" t="n">
        <v>-5.573</v>
      </c>
      <c r="CF866" s="14" t="n">
        <v>89.657</v>
      </c>
      <c r="CG866" s="14" t="n">
        <v>0.1</v>
      </c>
      <c r="CH866" s="14" t="n">
        <v>1</v>
      </c>
      <c r="CI866" s="14" t="n">
        <v>0</v>
      </c>
      <c r="CJ866" s="14" t="n">
        <v>0</v>
      </c>
      <c r="CK866" s="14" t="n">
        <v>0</v>
      </c>
      <c r="CL866" s="14" t="n">
        <v>0</v>
      </c>
      <c r="CM866" s="14" t="n">
        <v>0</v>
      </c>
      <c r="CN866" s="14" t="n">
        <v>0</v>
      </c>
      <c r="CO866" s="14" t="n">
        <v>0</v>
      </c>
      <c r="CP866" s="14" t="n">
        <v>0.622</v>
      </c>
      <c r="CQ866" s="14" t="n">
        <v>1.348</v>
      </c>
      <c r="CR866" s="14" t="n">
        <v>1</v>
      </c>
      <c r="CS866" s="14" t="n">
        <v>3.784</v>
      </c>
      <c r="CT866" s="14" t="n">
        <v>4.484</v>
      </c>
      <c r="CU866" s="14" t="n">
        <v>12.529</v>
      </c>
    </row>
    <row r="867">
      <c r="A867" s="14" t="inlineStr">
        <is>
          <t>VNM2024</t>
        </is>
      </c>
      <c r="B867" s="14" t="inlineStr">
        <is>
          <t>VNM</t>
        </is>
      </c>
      <c r="C867" s="14" t="inlineStr">
        <is>
          <t>VNM</t>
        </is>
      </c>
      <c r="D867" s="14" t="inlineStr">
        <is>
          <t>Vietnam</t>
        </is>
      </c>
      <c r="E867" s="14" t="n">
        <v>2024</v>
      </c>
      <c r="F867" s="14" t="n">
        <v>0.1</v>
      </c>
      <c r="G867" s="14" t="n">
        <v>6.771</v>
      </c>
      <c r="H867" s="14" t="n">
        <v>0.912</v>
      </c>
      <c r="I867" s="14" t="n">
        <v>1.184</v>
      </c>
      <c r="J867" s="14" t="n">
        <v>7.955</v>
      </c>
      <c r="K867" s="14" t="n">
        <v>0</v>
      </c>
      <c r="L867" s="14" t="n">
        <v>1</v>
      </c>
      <c r="M867" s="14" t="n">
        <v>7.243</v>
      </c>
      <c r="N867" s="14" t="n">
        <v>2.735</v>
      </c>
      <c r="O867" s="14" t="n">
        <v>1.182</v>
      </c>
      <c r="P867" s="14" t="n">
        <v>8.423999999999999</v>
      </c>
      <c r="Q867" s="14" t="n">
        <v>0</v>
      </c>
      <c r="R867" s="14" t="n">
        <v>1</v>
      </c>
      <c r="S867" s="14" t="n">
        <v>7.659</v>
      </c>
      <c r="T867" s="14" t="n">
        <v>5.471</v>
      </c>
      <c r="U867" s="14" t="n">
        <v>0.131</v>
      </c>
      <c r="V867" s="14" t="n">
        <v>8.454000000000001</v>
      </c>
      <c r="W867" s="14" t="n">
        <v>0.1</v>
      </c>
      <c r="X867" s="14" t="n">
        <v>1</v>
      </c>
      <c r="Y867" s="14" t="n">
        <v>4.558</v>
      </c>
      <c r="Z867" s="14" t="n">
        <v>0.301</v>
      </c>
      <c r="AA867" s="14" t="n">
        <v>-0.075</v>
      </c>
      <c r="AB867" s="14" t="n">
        <v>4.482</v>
      </c>
      <c r="AC867" s="14" t="n">
        <v>0</v>
      </c>
      <c r="AD867" s="14" t="n">
        <v>1</v>
      </c>
      <c r="AE867" s="14" t="n">
        <v>5.219</v>
      </c>
      <c r="AF867" s="14" t="n">
        <v>0.644</v>
      </c>
      <c r="AG867" s="14" t="n">
        <v>-0.075</v>
      </c>
      <c r="AH867" s="14" t="n">
        <v>5.144</v>
      </c>
      <c r="AI867" s="14" t="n">
        <v>0</v>
      </c>
      <c r="AJ867" s="14" t="n">
        <v>1</v>
      </c>
      <c r="AK867" s="14" t="n">
        <v>9.19</v>
      </c>
      <c r="AL867" s="14" t="n">
        <v>3.259</v>
      </c>
      <c r="AM867" s="14" t="n">
        <v>0.049</v>
      </c>
      <c r="AN867" s="14" t="n">
        <v>10.026</v>
      </c>
      <c r="AO867" s="14" t="n">
        <v>0.1</v>
      </c>
      <c r="AP867" s="14" t="n">
        <v>1</v>
      </c>
      <c r="AQ867" s="14" t="n">
        <v>0.72</v>
      </c>
      <c r="AR867" s="14" t="n">
        <v>0.132</v>
      </c>
      <c r="AS867" s="14" t="n">
        <v>0.016</v>
      </c>
      <c r="AT867" s="14" t="n">
        <v>0.8100000000000001</v>
      </c>
      <c r="AU867" s="14" t="n">
        <v>0.1</v>
      </c>
      <c r="AV867" s="14" t="n">
        <v>1</v>
      </c>
      <c r="AW867" s="14" t="n">
        <v>0.734</v>
      </c>
      <c r="AX867" s="14" t="n">
        <v>0.132</v>
      </c>
      <c r="AY867" s="14" t="n">
        <v>-0.052</v>
      </c>
      <c r="AZ867" s="14" t="n">
        <v>0.75</v>
      </c>
      <c r="BA867" s="14" t="n">
        <v>0.1</v>
      </c>
      <c r="BB867" s="14" t="n">
        <v>1</v>
      </c>
      <c r="BC867" s="14" t="n">
        <v>0.51</v>
      </c>
      <c r="BD867" s="14" t="n">
        <v>0.132</v>
      </c>
      <c r="BE867" s="14" t="n">
        <v>0.272</v>
      </c>
      <c r="BF867" s="14" t="n">
        <v>0.849</v>
      </c>
      <c r="BG867" s="14" t="n">
        <v>0.1</v>
      </c>
      <c r="BH867" s="14" t="n">
        <v>1</v>
      </c>
      <c r="BI867" s="14" t="n">
        <v>0.652</v>
      </c>
      <c r="BJ867" s="14" t="n">
        <v>0.132</v>
      </c>
      <c r="BK867" s="14" t="n">
        <v>0.03</v>
      </c>
      <c r="BL867" s="14" t="n">
        <v>0.75</v>
      </c>
      <c r="BM867" s="14" t="n">
        <v>0.1</v>
      </c>
      <c r="BN867" s="14" t="n">
        <v>1</v>
      </c>
      <c r="BO867" s="14" t="n">
        <v>0</v>
      </c>
      <c r="BP867" s="14" t="n">
        <v>-0.016</v>
      </c>
      <c r="BQ867" s="14" t="n">
        <v>0.083</v>
      </c>
      <c r="BR867" s="14" t="n">
        <v>0</v>
      </c>
      <c r="BS867" s="14" t="n">
        <v>0.833</v>
      </c>
      <c r="BT867" s="14" t="n">
        <v>0</v>
      </c>
      <c r="BU867" s="14" t="n">
        <v>-0.016</v>
      </c>
      <c r="BV867" s="14" t="n">
        <v>0.103</v>
      </c>
      <c r="BW867" s="14" t="n">
        <v>0</v>
      </c>
      <c r="BX867" s="14" t="n">
        <v>0.833</v>
      </c>
      <c r="BY867" s="14" t="n">
        <v>13.646</v>
      </c>
      <c r="BZ867" s="14" t="n">
        <v>0</v>
      </c>
      <c r="CA867" s="14" t="n">
        <v>13.646</v>
      </c>
      <c r="CB867" s="14" t="n">
        <v>0</v>
      </c>
      <c r="CC867" s="14" t="n">
        <v>86.38500000000001</v>
      </c>
      <c r="CD867" s="14" t="n">
        <v>7.95</v>
      </c>
      <c r="CE867" s="14" t="n">
        <v>-5.647</v>
      </c>
      <c r="CF867" s="14" t="n">
        <v>88.813</v>
      </c>
      <c r="CG867" s="14" t="n">
        <v>0.1</v>
      </c>
      <c r="CH867" s="14" t="n">
        <v>1</v>
      </c>
      <c r="CI867" s="14" t="n">
        <v>0</v>
      </c>
      <c r="CJ867" s="14" t="n">
        <v>0</v>
      </c>
      <c r="CK867" s="14" t="n">
        <v>0</v>
      </c>
      <c r="CL867" s="14" t="n">
        <v>0</v>
      </c>
      <c r="CM867" s="14" t="n">
        <v>0</v>
      </c>
      <c r="CN867" s="14" t="n">
        <v>0</v>
      </c>
      <c r="CO867" s="14" t="n">
        <v>0</v>
      </c>
      <c r="CP867" s="14" t="n">
        <v>0.622</v>
      </c>
      <c r="CQ867" s="14" t="n">
        <v>1.387</v>
      </c>
      <c r="CR867" s="14" t="n">
        <v>1</v>
      </c>
      <c r="CS867" s="14" t="n">
        <v>3.896</v>
      </c>
      <c r="CT867" s="14" t="n">
        <v>3.509</v>
      </c>
      <c r="CU867" s="14" t="n">
        <v>10.896</v>
      </c>
    </row>
    <row r="868">
      <c r="A868" s="14" t="inlineStr">
        <is>
          <t>VIR2021</t>
        </is>
      </c>
      <c r="B868" s="14" t="inlineStr">
        <is>
          <t>VIR</t>
        </is>
      </c>
      <c r="C868" s="14" t="inlineStr">
        <is>
          <t>VIR</t>
        </is>
      </c>
      <c r="D868" s="14" t="inlineStr">
        <is>
          <t>Virgin Islands (U.S.)</t>
        </is>
      </c>
      <c r="E868" s="14" t="n">
        <v>2021</v>
      </c>
      <c r="F868" s="14" t="n">
        <v>0.055</v>
      </c>
      <c r="G868" s="14" t="n">
        <v>5.897</v>
      </c>
      <c r="H868" s="14" t="n">
        <v>1.143</v>
      </c>
      <c r="I868" s="14" t="n">
        <v>0</v>
      </c>
      <c r="J868" s="14" t="n">
        <v>5.897</v>
      </c>
      <c r="K868" s="14" t="n">
        <v>0</v>
      </c>
      <c r="L868" s="14" t="n">
        <v>1</v>
      </c>
      <c r="M868" s="14" t="n">
        <v>7.964</v>
      </c>
      <c r="N868" s="14" t="n">
        <v>3.43</v>
      </c>
      <c r="O868" s="14" t="n">
        <v>0</v>
      </c>
      <c r="P868" s="14" t="n">
        <v>7.964</v>
      </c>
      <c r="Q868" s="14" t="n">
        <v>0</v>
      </c>
      <c r="R868" s="14" t="n">
        <v>1</v>
      </c>
      <c r="S868" s="14" t="n">
        <v>11.613</v>
      </c>
      <c r="T868" s="14" t="n">
        <v>6.86</v>
      </c>
      <c r="U868" s="14" t="n">
        <v>0</v>
      </c>
      <c r="V868" s="14" t="n">
        <v>12.252</v>
      </c>
      <c r="W868" s="14" t="n">
        <v>0.055</v>
      </c>
      <c r="X868" s="14" t="n">
        <v>1</v>
      </c>
      <c r="Y868" s="14" t="n">
        <v>17.127</v>
      </c>
      <c r="Z868" s="14" t="n">
        <v>2.304</v>
      </c>
      <c r="AA868" s="14" t="n">
        <v>0</v>
      </c>
      <c r="AB868" s="14" t="n">
        <v>17.127</v>
      </c>
      <c r="AC868" s="14" t="n">
        <v>0</v>
      </c>
      <c r="AD868" s="14" t="n">
        <v>1</v>
      </c>
      <c r="AE868" s="14" t="n">
        <v>18.27</v>
      </c>
      <c r="AF868" s="14" t="n">
        <v>4.278</v>
      </c>
      <c r="AG868" s="14" t="n">
        <v>0</v>
      </c>
      <c r="AH868" s="14" t="n">
        <v>18.27</v>
      </c>
      <c r="AI868" s="14" t="n">
        <v>0</v>
      </c>
      <c r="AJ868" s="14" t="n">
        <v>1</v>
      </c>
      <c r="AK868" s="14" t="n">
        <v>25.13</v>
      </c>
      <c r="AL868" s="14" t="n">
        <v>13.503</v>
      </c>
      <c r="AM868" s="14" t="n">
        <v>0</v>
      </c>
      <c r="AN868" s="14" t="n">
        <v>26.512</v>
      </c>
      <c r="AO868" s="14" t="n">
        <v>0.055</v>
      </c>
      <c r="AP868" s="14" t="n">
        <v>1</v>
      </c>
      <c r="AQ868" s="14" t="n">
        <v>0.649</v>
      </c>
      <c r="AR868" s="14" t="n">
        <v>0.114</v>
      </c>
      <c r="AS868" s="14" t="n">
        <v>0</v>
      </c>
      <c r="AT868" s="14" t="n">
        <v>0.6850000000000001</v>
      </c>
      <c r="AU868" s="14" t="n">
        <v>0.055</v>
      </c>
      <c r="AV868" s="14" t="n">
        <v>1</v>
      </c>
      <c r="AW868" s="14" t="n">
        <v>0.577</v>
      </c>
      <c r="AX868" s="14" t="n">
        <v>0.114</v>
      </c>
      <c r="AY868" s="14" t="n">
        <v>0</v>
      </c>
      <c r="AZ868" s="14" t="n">
        <v>0.608</v>
      </c>
      <c r="BA868" s="14" t="n">
        <v>0.055</v>
      </c>
      <c r="BB868" s="14" t="n">
        <v>1</v>
      </c>
      <c r="BC868" s="14" t="n">
        <v>0.458</v>
      </c>
      <c r="BD868" s="14" t="n">
        <v>0.114</v>
      </c>
      <c r="BE868" s="14" t="n">
        <v>0</v>
      </c>
      <c r="BF868" s="14" t="n">
        <v>0.483</v>
      </c>
      <c r="BG868" s="14" t="n">
        <v>0.055</v>
      </c>
      <c r="BH868" s="14" t="n">
        <v>1</v>
      </c>
      <c r="BI868" s="14" t="n">
        <v>0.491</v>
      </c>
      <c r="BJ868" s="14" t="n">
        <v>0.114</v>
      </c>
      <c r="BK868" s="14" t="n">
        <v>0</v>
      </c>
      <c r="BL868" s="14" t="n">
        <v>0.518</v>
      </c>
      <c r="BM868" s="14" t="n">
        <v>0.055</v>
      </c>
      <c r="BN868" s="14" t="n">
        <v>1</v>
      </c>
      <c r="BO868" s="14" t="n">
        <v>0</v>
      </c>
      <c r="BP868" s="14" t="n">
        <v>0</v>
      </c>
      <c r="BQ868" s="14" t="n">
        <v>0</v>
      </c>
      <c r="BR868" s="14" t="n">
        <v>0</v>
      </c>
      <c r="BS868" s="14" t="n">
        <v>1</v>
      </c>
      <c r="BT868" s="14" t="n">
        <v>0</v>
      </c>
      <c r="BU868" s="14" t="n">
        <v>0</v>
      </c>
      <c r="BV868" s="14" t="n">
        <v>0</v>
      </c>
      <c r="BW868" s="14" t="n">
        <v>0.055</v>
      </c>
      <c r="BX868" s="14" t="n">
        <v>1</v>
      </c>
      <c r="BY868" s="14" t="n">
        <v>11.787</v>
      </c>
      <c r="BZ868" s="14" t="n">
        <v>0</v>
      </c>
      <c r="CA868" s="14" t="n">
        <v>11.787</v>
      </c>
      <c r="CB868" s="14" t="n">
        <v>0</v>
      </c>
      <c r="CC868" s="14" t="n">
        <v>78.125</v>
      </c>
      <c r="CD868" s="14" t="n">
        <v>7.95</v>
      </c>
      <c r="CE868" s="14" t="n">
        <v>0</v>
      </c>
      <c r="CF868" s="14" t="n">
        <v>82.422</v>
      </c>
      <c r="CG868" s="14" t="n">
        <v>0.055</v>
      </c>
      <c r="CH868" s="14" t="n">
        <v>1</v>
      </c>
      <c r="CI868" s="14" t="n">
        <v>0</v>
      </c>
      <c r="CJ868" s="14" t="n">
        <v>0</v>
      </c>
      <c r="CK868" s="14" t="n">
        <v>0</v>
      </c>
      <c r="CL868" s="14" t="n">
        <v>0</v>
      </c>
      <c r="CM868" s="14" t="n">
        <v>0</v>
      </c>
      <c r="CN868" s="14" t="n">
        <v>0</v>
      </c>
      <c r="CO868" s="14" t="n">
        <v>0</v>
      </c>
      <c r="CP868" s="14" t="n">
        <v>0</v>
      </c>
      <c r="CQ868" s="14" t="n">
        <v>1.198</v>
      </c>
      <c r="CR868" s="14" t="n">
        <v>0</v>
      </c>
      <c r="CS868" s="14" t="n">
        <v>4.776</v>
      </c>
      <c r="CT868" s="14" t="n">
        <v>4.753</v>
      </c>
      <c r="CU868" s="14" t="n">
        <v>15.983</v>
      </c>
    </row>
    <row r="869">
      <c r="A869" s="14" t="inlineStr">
        <is>
          <t>VIR2022</t>
        </is>
      </c>
      <c r="B869" s="14" t="inlineStr">
        <is>
          <t>VIR</t>
        </is>
      </c>
      <c r="C869" s="14" t="inlineStr">
        <is>
          <t>VIR</t>
        </is>
      </c>
      <c r="D869" s="14" t="inlineStr">
        <is>
          <t>Virgin Islands (U.S.)</t>
        </is>
      </c>
      <c r="E869" s="14" t="n">
        <v>2022</v>
      </c>
      <c r="F869" s="14" t="n">
        <v>0.055</v>
      </c>
      <c r="G869" s="14" t="n">
        <v>11.72</v>
      </c>
      <c r="H869" s="14" t="n">
        <v>1.235</v>
      </c>
      <c r="I869" s="14" t="n">
        <v>0</v>
      </c>
      <c r="J869" s="14" t="n">
        <v>11.72</v>
      </c>
      <c r="K869" s="14" t="n">
        <v>0</v>
      </c>
      <c r="L869" s="14" t="n">
        <v>1</v>
      </c>
      <c r="M869" s="14" t="n">
        <v>9.782999999999999</v>
      </c>
      <c r="N869" s="14" t="n">
        <v>3.704</v>
      </c>
      <c r="O869" s="14" t="n">
        <v>0</v>
      </c>
      <c r="P869" s="14" t="n">
        <v>9.782999999999999</v>
      </c>
      <c r="Q869" s="14" t="n">
        <v>0</v>
      </c>
      <c r="R869" s="14" t="n">
        <v>1</v>
      </c>
      <c r="S869" s="14" t="n">
        <v>17.893</v>
      </c>
      <c r="T869" s="14" t="n">
        <v>7.408</v>
      </c>
      <c r="U869" s="14" t="n">
        <v>0.073</v>
      </c>
      <c r="V869" s="14" t="n">
        <v>18.877</v>
      </c>
      <c r="W869" s="14" t="n">
        <v>0.055</v>
      </c>
      <c r="X869" s="14" t="n">
        <v>1</v>
      </c>
      <c r="Y869" s="14" t="n">
        <v>30.728</v>
      </c>
      <c r="Z869" s="14" t="n">
        <v>4.133</v>
      </c>
      <c r="AA869" s="14" t="n">
        <v>0</v>
      </c>
      <c r="AB869" s="14" t="n">
        <v>30.728</v>
      </c>
      <c r="AC869" s="14" t="n">
        <v>0</v>
      </c>
      <c r="AD869" s="14" t="n">
        <v>1</v>
      </c>
      <c r="AE869" s="14" t="n">
        <v>31.963</v>
      </c>
      <c r="AF869" s="14" t="n">
        <v>7.485</v>
      </c>
      <c r="AG869" s="14" t="n">
        <v>0</v>
      </c>
      <c r="AH869" s="14" t="n">
        <v>31.963</v>
      </c>
      <c r="AI869" s="14" t="n">
        <v>0</v>
      </c>
      <c r="AJ869" s="14" t="n">
        <v>1</v>
      </c>
      <c r="AK869" s="14" t="n">
        <v>39.371</v>
      </c>
      <c r="AL869" s="14" t="n">
        <v>21.155</v>
      </c>
      <c r="AM869" s="14" t="n">
        <v>0.16</v>
      </c>
      <c r="AN869" s="14" t="n">
        <v>41.537</v>
      </c>
      <c r="AO869" s="14" t="n">
        <v>0.055</v>
      </c>
      <c r="AP869" s="14" t="n">
        <v>1</v>
      </c>
      <c r="AQ869" s="14" t="n">
        <v>0.896</v>
      </c>
      <c r="AR869" s="14" t="n">
        <v>0.123</v>
      </c>
      <c r="AS869" s="14" t="n">
        <v>0.004</v>
      </c>
      <c r="AT869" s="14" t="n">
        <v>0.945</v>
      </c>
      <c r="AU869" s="14" t="n">
        <v>0.055</v>
      </c>
      <c r="AV869" s="14" t="n">
        <v>1</v>
      </c>
      <c r="AW869" s="14" t="n">
        <v>0.89</v>
      </c>
      <c r="AX869" s="14" t="n">
        <v>0.123</v>
      </c>
      <c r="AY869" s="14" t="n">
        <v>0.004</v>
      </c>
      <c r="AZ869" s="14" t="n">
        <v>0.9389999999999999</v>
      </c>
      <c r="BA869" s="14" t="n">
        <v>0.055</v>
      </c>
      <c r="BB869" s="14" t="n">
        <v>1</v>
      </c>
      <c r="BC869" s="14" t="n">
        <v>0.62</v>
      </c>
      <c r="BD869" s="14" t="n">
        <v>0.123</v>
      </c>
      <c r="BE869" s="14" t="n">
        <v>0.003</v>
      </c>
      <c r="BF869" s="14" t="n">
        <v>0.654</v>
      </c>
      <c r="BG869" s="14" t="n">
        <v>0.055</v>
      </c>
      <c r="BH869" s="14" t="n">
        <v>1</v>
      </c>
      <c r="BI869" s="14" t="n">
        <v>0.608</v>
      </c>
      <c r="BJ869" s="14" t="n">
        <v>0.123</v>
      </c>
      <c r="BK869" s="14" t="n">
        <v>0.002</v>
      </c>
      <c r="BL869" s="14" t="n">
        <v>0.641</v>
      </c>
      <c r="BM869" s="14" t="n">
        <v>0.055</v>
      </c>
      <c r="BN869" s="14" t="n">
        <v>1</v>
      </c>
      <c r="BO869" s="14" t="n">
        <v>0</v>
      </c>
      <c r="BP869" s="14" t="n">
        <v>0</v>
      </c>
      <c r="BQ869" s="14" t="n">
        <v>0</v>
      </c>
      <c r="BR869" s="14" t="n">
        <v>0</v>
      </c>
      <c r="BS869" s="14" t="n">
        <v>1</v>
      </c>
      <c r="BT869" s="14" t="n">
        <v>0</v>
      </c>
      <c r="BU869" s="14" t="n">
        <v>0</v>
      </c>
      <c r="BV869" s="14" t="n">
        <v>0</v>
      </c>
      <c r="BW869" s="14" t="n">
        <v>0.055</v>
      </c>
      <c r="BX869" s="14" t="n">
        <v>1</v>
      </c>
      <c r="BY869" s="14" t="n">
        <v>12.729</v>
      </c>
      <c r="BZ869" s="14" t="n">
        <v>0</v>
      </c>
      <c r="CA869" s="14" t="n">
        <v>12.729</v>
      </c>
      <c r="CB869" s="14" t="n">
        <v>0</v>
      </c>
      <c r="CC869" s="14" t="n">
        <v>97.90000000000001</v>
      </c>
      <c r="CD869" s="14" t="n">
        <v>7.95</v>
      </c>
      <c r="CE869" s="14" t="n">
        <v>0.399</v>
      </c>
      <c r="CF869" s="14" t="n">
        <v>103.285</v>
      </c>
      <c r="CG869" s="14" t="n">
        <v>0.055</v>
      </c>
      <c r="CH869" s="14" t="n">
        <v>1</v>
      </c>
      <c r="CI869" s="14" t="n">
        <v>0</v>
      </c>
      <c r="CJ869" s="14" t="n">
        <v>0</v>
      </c>
      <c r="CK869" s="14" t="n">
        <v>0</v>
      </c>
      <c r="CL869" s="14" t="n">
        <v>0</v>
      </c>
      <c r="CM869" s="14" t="n">
        <v>0</v>
      </c>
      <c r="CN869" s="14" t="n">
        <v>0</v>
      </c>
      <c r="CO869" s="14" t="n">
        <v>0</v>
      </c>
      <c r="CP869" s="14" t="n">
        <v>0</v>
      </c>
      <c r="CQ869" s="14" t="n">
        <v>1.294</v>
      </c>
      <c r="CR869" s="14" t="n">
        <v>0</v>
      </c>
      <c r="CS869" s="14" t="n">
        <v>5.158</v>
      </c>
      <c r="CT869" s="14" t="n">
        <v>10.485</v>
      </c>
      <c r="CU869" s="14" t="n">
        <v>29.494</v>
      </c>
    </row>
    <row r="870">
      <c r="A870" s="14" t="inlineStr">
        <is>
          <t>VIR2023</t>
        </is>
      </c>
      <c r="B870" s="14" t="inlineStr">
        <is>
          <t>VIR</t>
        </is>
      </c>
      <c r="C870" s="14" t="inlineStr">
        <is>
          <t>VIR</t>
        </is>
      </c>
      <c r="D870" s="14" t="inlineStr">
        <is>
          <t>Virgin Islands (U.S.)</t>
        </is>
      </c>
      <c r="E870" s="14" t="n">
        <v>2023</v>
      </c>
      <c r="F870" s="14" t="n">
        <v>0.055</v>
      </c>
      <c r="G870" s="14" t="n">
        <v>6.147</v>
      </c>
      <c r="H870" s="14" t="n">
        <v>1.286</v>
      </c>
      <c r="I870" s="14" t="n">
        <v>0</v>
      </c>
      <c r="J870" s="14" t="n">
        <v>6.147</v>
      </c>
      <c r="K870" s="14" t="n">
        <v>0</v>
      </c>
      <c r="L870" s="14" t="n">
        <v>1</v>
      </c>
      <c r="M870" s="14" t="n">
        <v>7.886</v>
      </c>
      <c r="N870" s="14" t="n">
        <v>3.857</v>
      </c>
      <c r="O870" s="14" t="n">
        <v>0</v>
      </c>
      <c r="P870" s="14" t="n">
        <v>7.886</v>
      </c>
      <c r="Q870" s="14" t="n">
        <v>0</v>
      </c>
      <c r="R870" s="14" t="n">
        <v>1</v>
      </c>
      <c r="S870" s="14" t="n">
        <v>12.575</v>
      </c>
      <c r="T870" s="14" t="n">
        <v>7.714</v>
      </c>
      <c r="U870" s="14" t="n">
        <v>0.077</v>
      </c>
      <c r="V870" s="14" t="n">
        <v>13.267</v>
      </c>
      <c r="W870" s="14" t="n">
        <v>0.055</v>
      </c>
      <c r="X870" s="14" t="n">
        <v>1</v>
      </c>
      <c r="Y870" s="14" t="n">
        <v>12.478</v>
      </c>
      <c r="Z870" s="14" t="n">
        <v>1.678</v>
      </c>
      <c r="AA870" s="14" t="n">
        <v>0</v>
      </c>
      <c r="AB870" s="14" t="n">
        <v>12.478</v>
      </c>
      <c r="AC870" s="14" t="n">
        <v>0</v>
      </c>
      <c r="AD870" s="14" t="n">
        <v>1</v>
      </c>
      <c r="AE870" s="14" t="n">
        <v>13.763</v>
      </c>
      <c r="AF870" s="14" t="n">
        <v>3.223</v>
      </c>
      <c r="AG870" s="14" t="n">
        <v>0</v>
      </c>
      <c r="AH870" s="14" t="n">
        <v>13.763</v>
      </c>
      <c r="AI870" s="14" t="n">
        <v>0</v>
      </c>
      <c r="AJ870" s="14" t="n">
        <v>1</v>
      </c>
      <c r="AK870" s="14" t="n">
        <v>21.477</v>
      </c>
      <c r="AL870" s="14" t="n">
        <v>11.54</v>
      </c>
      <c r="AM870" s="14" t="n">
        <v>0.131</v>
      </c>
      <c r="AN870" s="14" t="n">
        <v>22.659</v>
      </c>
      <c r="AO870" s="14" t="n">
        <v>0.055</v>
      </c>
      <c r="AP870" s="14" t="n">
        <v>1</v>
      </c>
      <c r="AQ870" s="14" t="n">
        <v>0.791</v>
      </c>
      <c r="AR870" s="14" t="n">
        <v>0.129</v>
      </c>
      <c r="AS870" s="14" t="n">
        <v>0.005</v>
      </c>
      <c r="AT870" s="14" t="n">
        <v>0.834</v>
      </c>
      <c r="AU870" s="14" t="n">
        <v>0.055</v>
      </c>
      <c r="AV870" s="14" t="n">
        <v>1</v>
      </c>
      <c r="AW870" s="14" t="n">
        <v>0.618</v>
      </c>
      <c r="AX870" s="14" t="n">
        <v>0.129</v>
      </c>
      <c r="AY870" s="14" t="n">
        <v>0.004</v>
      </c>
      <c r="AZ870" s="14" t="n">
        <v>0.652</v>
      </c>
      <c r="BA870" s="14" t="n">
        <v>0.055</v>
      </c>
      <c r="BB870" s="14" t="n">
        <v>1</v>
      </c>
      <c r="BC870" s="14" t="n">
        <v>0.554</v>
      </c>
      <c r="BD870" s="14" t="n">
        <v>0.129</v>
      </c>
      <c r="BE870" s="14" t="n">
        <v>0.003</v>
      </c>
      <c r="BF870" s="14" t="n">
        <v>0.585</v>
      </c>
      <c r="BG870" s="14" t="n">
        <v>0.055</v>
      </c>
      <c r="BH870" s="14" t="n">
        <v>1</v>
      </c>
      <c r="BI870" s="14" t="n">
        <v>0.5570000000000001</v>
      </c>
      <c r="BJ870" s="14" t="n">
        <v>0.129</v>
      </c>
      <c r="BK870" s="14" t="n">
        <v>0.003</v>
      </c>
      <c r="BL870" s="14" t="n">
        <v>0.588</v>
      </c>
      <c r="BM870" s="14" t="n">
        <v>0.055</v>
      </c>
      <c r="BN870" s="14" t="n">
        <v>1</v>
      </c>
      <c r="BO870" s="14" t="n">
        <v>0</v>
      </c>
      <c r="BP870" s="14" t="n">
        <v>0</v>
      </c>
      <c r="BQ870" s="14" t="n">
        <v>0</v>
      </c>
      <c r="BR870" s="14" t="n">
        <v>0</v>
      </c>
      <c r="BS870" s="14" t="n">
        <v>1</v>
      </c>
      <c r="BT870" s="14" t="n">
        <v>0</v>
      </c>
      <c r="BU870" s="14" t="n">
        <v>0</v>
      </c>
      <c r="BV870" s="14" t="n">
        <v>0</v>
      </c>
      <c r="BW870" s="14" t="n">
        <v>0.055</v>
      </c>
      <c r="BX870" s="14" t="n">
        <v>1</v>
      </c>
      <c r="BY870" s="14" t="n">
        <v>13.254</v>
      </c>
      <c r="BZ870" s="14" t="n">
        <v>0</v>
      </c>
      <c r="CA870" s="14" t="n">
        <v>13.254</v>
      </c>
      <c r="CB870" s="14" t="n">
        <v>0</v>
      </c>
      <c r="CC870" s="14" t="n">
        <v>83.248</v>
      </c>
      <c r="CD870" s="14" t="n">
        <v>7.95</v>
      </c>
      <c r="CE870" s="14" t="n">
        <v>0.507</v>
      </c>
      <c r="CF870" s="14" t="n">
        <v>87.827</v>
      </c>
      <c r="CG870" s="14" t="n">
        <v>0.055</v>
      </c>
      <c r="CH870" s="14" t="n">
        <v>1</v>
      </c>
      <c r="CI870" s="14" t="n">
        <v>0</v>
      </c>
      <c r="CJ870" s="14" t="n">
        <v>0</v>
      </c>
      <c r="CK870" s="14" t="n">
        <v>0</v>
      </c>
      <c r="CL870" s="14" t="n">
        <v>0</v>
      </c>
      <c r="CM870" s="14" t="n">
        <v>0</v>
      </c>
      <c r="CN870" s="14" t="n">
        <v>0</v>
      </c>
      <c r="CO870" s="14" t="n">
        <v>0</v>
      </c>
      <c r="CP870" s="14" t="n">
        <v>0</v>
      </c>
      <c r="CQ870" s="14" t="n">
        <v>1.348</v>
      </c>
      <c r="CR870" s="14" t="n">
        <v>0</v>
      </c>
      <c r="CS870" s="14" t="n">
        <v>5.37</v>
      </c>
      <c r="CT870" s="14" t="n">
        <v>4.861</v>
      </c>
      <c r="CU870" s="14" t="n">
        <v>11.192</v>
      </c>
    </row>
    <row r="871">
      <c r="A871" s="14" t="inlineStr">
        <is>
          <t>VIR2024</t>
        </is>
      </c>
      <c r="B871" s="14" t="inlineStr">
        <is>
          <t>VIR</t>
        </is>
      </c>
      <c r="C871" s="14" t="inlineStr">
        <is>
          <t>VIR</t>
        </is>
      </c>
      <c r="D871" s="14" t="inlineStr">
        <is>
          <t>Virgin Islands (U.S.)</t>
        </is>
      </c>
      <c r="E871" s="14" t="n">
        <v>2024</v>
      </c>
      <c r="F871" s="14" t="n">
        <v>0.055</v>
      </c>
      <c r="G871" s="14" t="n">
        <v>5.575</v>
      </c>
      <c r="H871" s="14" t="n">
        <v>1.324</v>
      </c>
      <c r="I871" s="14" t="n">
        <v>0</v>
      </c>
      <c r="J871" s="14" t="n">
        <v>5.575</v>
      </c>
      <c r="K871" s="14" t="n">
        <v>0</v>
      </c>
      <c r="L871" s="14" t="n">
        <v>1</v>
      </c>
      <c r="M871" s="14" t="n">
        <v>7.124</v>
      </c>
      <c r="N871" s="14" t="n">
        <v>3.971</v>
      </c>
      <c r="O871" s="14" t="n">
        <v>0</v>
      </c>
      <c r="P871" s="14" t="n">
        <v>7.124</v>
      </c>
      <c r="Q871" s="14" t="n">
        <v>0</v>
      </c>
      <c r="R871" s="14" t="n">
        <v>1</v>
      </c>
      <c r="S871" s="14" t="n">
        <v>12.193</v>
      </c>
      <c r="T871" s="14" t="n">
        <v>7.942</v>
      </c>
      <c r="U871" s="14" t="n">
        <v>0.091</v>
      </c>
      <c r="V871" s="14" t="n">
        <v>12.863</v>
      </c>
      <c r="W871" s="14" t="n">
        <v>0.055</v>
      </c>
      <c r="X871" s="14" t="n">
        <v>1</v>
      </c>
      <c r="Y871" s="14" t="n">
        <v>11.447</v>
      </c>
      <c r="Z871" s="14" t="n">
        <v>1.54</v>
      </c>
      <c r="AA871" s="14" t="n">
        <v>0</v>
      </c>
      <c r="AB871" s="14" t="n">
        <v>11.447</v>
      </c>
      <c r="AC871" s="14" t="n">
        <v>0</v>
      </c>
      <c r="AD871" s="14" t="n">
        <v>1</v>
      </c>
      <c r="AE871" s="14" t="n">
        <v>12.771</v>
      </c>
      <c r="AF871" s="14" t="n">
        <v>2.991</v>
      </c>
      <c r="AG871" s="14" t="n">
        <v>0</v>
      </c>
      <c r="AH871" s="14" t="n">
        <v>12.771</v>
      </c>
      <c r="AI871" s="14" t="n">
        <v>0</v>
      </c>
      <c r="AJ871" s="14" t="n">
        <v>1</v>
      </c>
      <c r="AK871" s="14" t="n">
        <v>20.712</v>
      </c>
      <c r="AL871" s="14" t="n">
        <v>11.129</v>
      </c>
      <c r="AM871" s="14" t="n">
        <v>0.155</v>
      </c>
      <c r="AN871" s="14" t="n">
        <v>21.852</v>
      </c>
      <c r="AO871" s="14" t="n">
        <v>0.055</v>
      </c>
      <c r="AP871" s="14" t="n">
        <v>1</v>
      </c>
      <c r="AQ871" s="14" t="n">
        <v>0.756</v>
      </c>
      <c r="AR871" s="14" t="n">
        <v>0.132</v>
      </c>
      <c r="AS871" s="14" t="n">
        <v>0.006</v>
      </c>
      <c r="AT871" s="14" t="n">
        <v>0.798</v>
      </c>
      <c r="AU871" s="14" t="n">
        <v>0.055</v>
      </c>
      <c r="AV871" s="14" t="n">
        <v>1</v>
      </c>
      <c r="AW871" s="14" t="n">
        <v>0.655</v>
      </c>
      <c r="AX871" s="14" t="n">
        <v>0.132</v>
      </c>
      <c r="AY871" s="14" t="n">
        <v>0.005</v>
      </c>
      <c r="AZ871" s="14" t="n">
        <v>0.6909999999999999</v>
      </c>
      <c r="BA871" s="14" t="n">
        <v>0.055</v>
      </c>
      <c r="BB871" s="14" t="n">
        <v>1</v>
      </c>
      <c r="BC871" s="14" t="n">
        <v>0.534</v>
      </c>
      <c r="BD871" s="14" t="n">
        <v>0.132</v>
      </c>
      <c r="BE871" s="14" t="n">
        <v>0.004</v>
      </c>
      <c r="BF871" s="14" t="n">
        <v>0.5629999999999999</v>
      </c>
      <c r="BG871" s="14" t="n">
        <v>0.055</v>
      </c>
      <c r="BH871" s="14" t="n">
        <v>1</v>
      </c>
      <c r="BI871" s="14" t="n">
        <v>0.5679999999999999</v>
      </c>
      <c r="BJ871" s="14" t="n">
        <v>0.132</v>
      </c>
      <c r="BK871" s="14" t="n">
        <v>0.004</v>
      </c>
      <c r="BL871" s="14" t="n">
        <v>0.599</v>
      </c>
      <c r="BM871" s="14" t="n">
        <v>0.055</v>
      </c>
      <c r="BN871" s="14" t="n">
        <v>1</v>
      </c>
      <c r="BO871" s="14" t="n">
        <v>0</v>
      </c>
      <c r="BP871" s="14" t="n">
        <v>0</v>
      </c>
      <c r="BQ871" s="14" t="n">
        <v>0</v>
      </c>
      <c r="BR871" s="14" t="n">
        <v>0</v>
      </c>
      <c r="BS871" s="14" t="n">
        <v>1</v>
      </c>
      <c r="BT871" s="14" t="n">
        <v>0</v>
      </c>
      <c r="BU871" s="14" t="n">
        <v>0</v>
      </c>
      <c r="BV871" s="14" t="n">
        <v>0</v>
      </c>
      <c r="BW871" s="14" t="n">
        <v>0.055</v>
      </c>
      <c r="BX871" s="14" t="n">
        <v>1</v>
      </c>
      <c r="BY871" s="14" t="n">
        <v>13.646</v>
      </c>
      <c r="BZ871" s="14" t="n">
        <v>0</v>
      </c>
      <c r="CA871" s="14" t="n">
        <v>13.646</v>
      </c>
      <c r="CB871" s="14" t="n">
        <v>0</v>
      </c>
      <c r="CC871" s="14" t="n">
        <v>82.58799999999999</v>
      </c>
      <c r="CD871" s="14" t="n">
        <v>7.95</v>
      </c>
      <c r="CE871" s="14" t="n">
        <v>0.619</v>
      </c>
      <c r="CF871" s="14" t="n">
        <v>87.13</v>
      </c>
      <c r="CG871" s="14" t="n">
        <v>0.055</v>
      </c>
      <c r="CH871" s="14" t="n">
        <v>1</v>
      </c>
      <c r="CI871" s="14" t="n">
        <v>0</v>
      </c>
      <c r="CJ871" s="14" t="n">
        <v>0</v>
      </c>
      <c r="CK871" s="14" t="n">
        <v>0</v>
      </c>
      <c r="CL871" s="14" t="n">
        <v>0</v>
      </c>
      <c r="CM871" s="14" t="n">
        <v>0</v>
      </c>
      <c r="CN871" s="14" t="n">
        <v>0</v>
      </c>
      <c r="CO871" s="14" t="n">
        <v>0</v>
      </c>
      <c r="CP871" s="14" t="n">
        <v>0</v>
      </c>
      <c r="CQ871" s="14" t="n">
        <v>1.387</v>
      </c>
      <c r="CR871" s="14" t="n">
        <v>0</v>
      </c>
      <c r="CS871" s="14" t="n">
        <v>5.529</v>
      </c>
      <c r="CT871" s="14" t="n">
        <v>4.251</v>
      </c>
      <c r="CU871" s="14" t="n">
        <v>10.123</v>
      </c>
    </row>
    <row r="872">
      <c r="A872" s="14" t="inlineStr">
        <is>
          <t>PSE2021</t>
        </is>
      </c>
      <c r="B872" s="14" t="inlineStr">
        <is>
          <t>PSE</t>
        </is>
      </c>
      <c r="C872" s="14" t="inlineStr">
        <is>
          <t>PSE</t>
        </is>
      </c>
      <c r="D872" s="14" t="inlineStr">
        <is>
          <t>West Bank and Gaza</t>
        </is>
      </c>
      <c r="E872" s="14" t="n">
        <v>2021</v>
      </c>
      <c r="F872" s="14" t="n">
        <v>0.16</v>
      </c>
      <c r="G872" s="14" t="n">
        <v>5.897</v>
      </c>
      <c r="H872" s="14" t="n">
        <v>1.143</v>
      </c>
      <c r="I872" s="14" t="n">
        <v>0</v>
      </c>
      <c r="J872" s="14" t="n">
        <v>5.897</v>
      </c>
      <c r="K872" s="14" t="n">
        <v>0</v>
      </c>
      <c r="L872" s="14" t="n">
        <v>1</v>
      </c>
      <c r="M872" s="14" t="n">
        <v>7.964</v>
      </c>
      <c r="N872" s="14" t="n">
        <v>3.43</v>
      </c>
      <c r="O872" s="14" t="n">
        <v>0</v>
      </c>
      <c r="P872" s="14" t="n">
        <v>7.964</v>
      </c>
      <c r="Q872" s="14" t="n">
        <v>0</v>
      </c>
      <c r="R872" s="14" t="n">
        <v>1</v>
      </c>
      <c r="S872" s="14" t="n">
        <v>11.613</v>
      </c>
      <c r="T872" s="14" t="n">
        <v>6.86</v>
      </c>
      <c r="U872" s="14" t="n">
        <v>0</v>
      </c>
      <c r="V872" s="14" t="n">
        <v>13.471</v>
      </c>
      <c r="W872" s="14" t="n">
        <v>0.16</v>
      </c>
      <c r="X872" s="14" t="n">
        <v>1</v>
      </c>
      <c r="Y872" s="14" t="n">
        <v>15.299</v>
      </c>
      <c r="Z872" s="14" t="n">
        <v>2.496</v>
      </c>
      <c r="AA872" s="14" t="n">
        <v>0</v>
      </c>
      <c r="AB872" s="14" t="n">
        <v>15.299</v>
      </c>
      <c r="AC872" s="14" t="n">
        <v>0</v>
      </c>
      <c r="AD872" s="14" t="n">
        <v>1</v>
      </c>
      <c r="AE872" s="14" t="n">
        <v>16.442</v>
      </c>
      <c r="AF872" s="14" t="n">
        <v>4.506</v>
      </c>
      <c r="AG872" s="14" t="n">
        <v>0</v>
      </c>
      <c r="AH872" s="14" t="n">
        <v>16.442</v>
      </c>
      <c r="AI872" s="14" t="n">
        <v>0</v>
      </c>
      <c r="AJ872" s="14" t="n">
        <v>1</v>
      </c>
      <c r="AK872" s="14" t="n">
        <v>23.302</v>
      </c>
      <c r="AL872" s="14" t="n">
        <v>13.551</v>
      </c>
      <c r="AM872" s="14" t="n">
        <v>0</v>
      </c>
      <c r="AN872" s="14" t="n">
        <v>27.03</v>
      </c>
      <c r="AO872" s="14" t="n">
        <v>0.16</v>
      </c>
      <c r="AP872" s="14" t="n">
        <v>1</v>
      </c>
      <c r="AQ872" s="14" t="n">
        <v>0.621</v>
      </c>
      <c r="AR872" s="14" t="n">
        <v>0.114</v>
      </c>
      <c r="AS872" s="14" t="n">
        <v>0</v>
      </c>
      <c r="AT872" s="14" t="n">
        <v>0.72</v>
      </c>
      <c r="AU872" s="14" t="n">
        <v>0.16</v>
      </c>
      <c r="AV872" s="14" t="n">
        <v>1</v>
      </c>
      <c r="AW872" s="14" t="n">
        <v>0.593</v>
      </c>
      <c r="AX872" s="14" t="n">
        <v>0.114</v>
      </c>
      <c r="AY872" s="14" t="n">
        <v>0.798</v>
      </c>
      <c r="AZ872" s="14" t="n">
        <v>1.614</v>
      </c>
      <c r="BA872" s="14" t="n">
        <v>0.16</v>
      </c>
      <c r="BB872" s="14" t="n">
        <v>1</v>
      </c>
      <c r="BC872" s="14" t="n">
        <v>0.44</v>
      </c>
      <c r="BD872" s="14" t="n">
        <v>0.114</v>
      </c>
      <c r="BE872" s="14" t="n">
        <v>0</v>
      </c>
      <c r="BF872" s="14" t="n">
        <v>0.51</v>
      </c>
      <c r="BG872" s="14" t="n">
        <v>0.16</v>
      </c>
      <c r="BH872" s="14" t="n">
        <v>1</v>
      </c>
      <c r="BI872" s="14" t="n">
        <v>0.5600000000000001</v>
      </c>
      <c r="BJ872" s="14" t="n">
        <v>0.114</v>
      </c>
      <c r="BK872" s="14" t="n">
        <v>0</v>
      </c>
      <c r="BL872" s="14" t="n">
        <v>0.65</v>
      </c>
      <c r="BM872" s="14" t="n">
        <v>0.16</v>
      </c>
      <c r="BN872" s="14" t="n">
        <v>1</v>
      </c>
      <c r="BO872" s="14" t="n">
        <v>0</v>
      </c>
      <c r="BP872" s="14" t="n">
        <v>0</v>
      </c>
      <c r="BQ872" s="14" t="n">
        <v>0</v>
      </c>
      <c r="BR872" s="14" t="n">
        <v>0</v>
      </c>
      <c r="BS872" s="14" t="n">
        <v>1</v>
      </c>
      <c r="BT872" s="14" t="n">
        <v>0</v>
      </c>
      <c r="BU872" s="14" t="n">
        <v>0</v>
      </c>
      <c r="BV872" s="14" t="n">
        <v>0</v>
      </c>
      <c r="BW872" s="14" t="n">
        <v>0.16</v>
      </c>
      <c r="BX872" s="14" t="n">
        <v>1</v>
      </c>
      <c r="BY872" s="14" t="n">
        <v>11.787</v>
      </c>
      <c r="BZ872" s="14" t="n">
        <v>0</v>
      </c>
      <c r="CA872" s="14" t="n">
        <v>11.787</v>
      </c>
      <c r="CB872" s="14" t="n">
        <v>0</v>
      </c>
      <c r="CC872" s="14" t="n">
        <v>81.69499999999999</v>
      </c>
      <c r="CD872" s="14" t="n">
        <v>7.95</v>
      </c>
      <c r="CE872" s="14" t="n">
        <v>0</v>
      </c>
      <c r="CF872" s="14" t="n">
        <v>94.767</v>
      </c>
      <c r="CG872" s="14" t="n">
        <v>0.16</v>
      </c>
      <c r="CH872" s="14" t="n">
        <v>1</v>
      </c>
      <c r="CI872" s="14" t="n">
        <v>0</v>
      </c>
      <c r="CJ872" s="14" t="n">
        <v>0</v>
      </c>
      <c r="CK872" s="14" t="n">
        <v>0</v>
      </c>
      <c r="CL872" s="14" t="n">
        <v>0</v>
      </c>
      <c r="CM872" s="14" t="n">
        <v>0</v>
      </c>
      <c r="CN872" s="14" t="n">
        <v>0</v>
      </c>
      <c r="CO872" s="14" t="n">
        <v>0</v>
      </c>
      <c r="CP872" s="14" t="n">
        <v>0</v>
      </c>
      <c r="CQ872" s="14" t="n">
        <v>1.198</v>
      </c>
      <c r="CR872" s="14" t="n">
        <v>0</v>
      </c>
      <c r="CS872" s="14" t="n">
        <v>4.776</v>
      </c>
      <c r="CT872" s="14" t="n">
        <v>4.753</v>
      </c>
      <c r="CU872" s="14" t="n">
        <v>14.162</v>
      </c>
    </row>
    <row r="873">
      <c r="A873" s="14" t="inlineStr">
        <is>
          <t>PSE2022</t>
        </is>
      </c>
      <c r="B873" s="14" t="inlineStr">
        <is>
          <t>PSE</t>
        </is>
      </c>
      <c r="C873" s="14" t="inlineStr">
        <is>
          <t>PSE</t>
        </is>
      </c>
      <c r="D873" s="14" t="inlineStr">
        <is>
          <t>West Bank and Gaza</t>
        </is>
      </c>
      <c r="E873" s="14" t="n">
        <v>2022</v>
      </c>
      <c r="F873" s="14" t="n">
        <v>0.16</v>
      </c>
      <c r="G873" s="14" t="n">
        <v>11.72</v>
      </c>
      <c r="H873" s="14" t="n">
        <v>1.235</v>
      </c>
      <c r="I873" s="14" t="n">
        <v>0</v>
      </c>
      <c r="J873" s="14" t="n">
        <v>11.72</v>
      </c>
      <c r="K873" s="14" t="n">
        <v>0</v>
      </c>
      <c r="L873" s="14" t="n">
        <v>1</v>
      </c>
      <c r="M873" s="14" t="n">
        <v>9.782999999999999</v>
      </c>
      <c r="N873" s="14" t="n">
        <v>3.704</v>
      </c>
      <c r="O873" s="14" t="n">
        <v>0</v>
      </c>
      <c r="P873" s="14" t="n">
        <v>9.782999999999999</v>
      </c>
      <c r="Q873" s="14" t="n">
        <v>0</v>
      </c>
      <c r="R873" s="14" t="n">
        <v>1</v>
      </c>
      <c r="S873" s="14" t="n">
        <v>17.893</v>
      </c>
      <c r="T873" s="14" t="n">
        <v>7.408</v>
      </c>
      <c r="U873" s="14" t="n">
        <v>0.212</v>
      </c>
      <c r="V873" s="14" t="n">
        <v>20.756</v>
      </c>
      <c r="W873" s="14" t="n">
        <v>0.16</v>
      </c>
      <c r="X873" s="14" t="n">
        <v>1</v>
      </c>
      <c r="Y873" s="14" t="n">
        <v>31.56</v>
      </c>
      <c r="Z873" s="14" t="n">
        <v>5.148</v>
      </c>
      <c r="AA873" s="14" t="n">
        <v>0</v>
      </c>
      <c r="AB873" s="14" t="n">
        <v>31.56</v>
      </c>
      <c r="AC873" s="14" t="n">
        <v>0</v>
      </c>
      <c r="AD873" s="14" t="n">
        <v>1</v>
      </c>
      <c r="AE873" s="14" t="n">
        <v>32.795</v>
      </c>
      <c r="AF873" s="14" t="n">
        <v>8.988</v>
      </c>
      <c r="AG873" s="14" t="n">
        <v>0</v>
      </c>
      <c r="AH873" s="14" t="n">
        <v>32.795</v>
      </c>
      <c r="AI873" s="14" t="n">
        <v>0</v>
      </c>
      <c r="AJ873" s="14" t="n">
        <v>1</v>
      </c>
      <c r="AK873" s="14" t="n">
        <v>40.203</v>
      </c>
      <c r="AL873" s="14" t="n">
        <v>23.38</v>
      </c>
      <c r="AM873" s="14" t="n">
        <v>0.476</v>
      </c>
      <c r="AN873" s="14" t="n">
        <v>46.635</v>
      </c>
      <c r="AO873" s="14" t="n">
        <v>0.16</v>
      </c>
      <c r="AP873" s="14" t="n">
        <v>1</v>
      </c>
      <c r="AQ873" s="14" t="n">
        <v>0.847</v>
      </c>
      <c r="AR873" s="14" t="n">
        <v>0.123</v>
      </c>
      <c r="AS873" s="14" t="n">
        <v>0.01</v>
      </c>
      <c r="AT873" s="14" t="n">
        <v>0.982</v>
      </c>
      <c r="AU873" s="14" t="n">
        <v>0.16</v>
      </c>
      <c r="AV873" s="14" t="n">
        <v>1</v>
      </c>
      <c r="AW873" s="14" t="n">
        <v>0.947</v>
      </c>
      <c r="AX873" s="14" t="n">
        <v>0.123</v>
      </c>
      <c r="AY873" s="14" t="n">
        <v>0.581</v>
      </c>
      <c r="AZ873" s="14" t="n">
        <v>1.772</v>
      </c>
      <c r="BA873" s="14" t="n">
        <v>0.16</v>
      </c>
      <c r="BB873" s="14" t="n">
        <v>1</v>
      </c>
      <c r="BC873" s="14" t="n">
        <v>0.589</v>
      </c>
      <c r="BD873" s="14" t="n">
        <v>0.123</v>
      </c>
      <c r="BE873" s="14" t="n">
        <v>0.007</v>
      </c>
      <c r="BF873" s="14" t="n">
        <v>0.6830000000000001</v>
      </c>
      <c r="BG873" s="14" t="n">
        <v>0.16</v>
      </c>
      <c r="BH873" s="14" t="n">
        <v>1</v>
      </c>
      <c r="BI873" s="14" t="n">
        <v>0.6889999999999999</v>
      </c>
      <c r="BJ873" s="14" t="n">
        <v>0.123</v>
      </c>
      <c r="BK873" s="14" t="n">
        <v>0.008</v>
      </c>
      <c r="BL873" s="14" t="n">
        <v>0.799</v>
      </c>
      <c r="BM873" s="14" t="n">
        <v>0.16</v>
      </c>
      <c r="BN873" s="14" t="n">
        <v>1</v>
      </c>
      <c r="BO873" s="14" t="n">
        <v>0</v>
      </c>
      <c r="BP873" s="14" t="n">
        <v>0</v>
      </c>
      <c r="BQ873" s="14" t="n">
        <v>0</v>
      </c>
      <c r="BR873" s="14" t="n">
        <v>0</v>
      </c>
      <c r="BS873" s="14" t="n">
        <v>1</v>
      </c>
      <c r="BT873" s="14" t="n">
        <v>0</v>
      </c>
      <c r="BU873" s="14" t="n">
        <v>0</v>
      </c>
      <c r="BV873" s="14" t="n">
        <v>0</v>
      </c>
      <c r="BW873" s="14" t="n">
        <v>0.16</v>
      </c>
      <c r="BX873" s="14" t="n">
        <v>1</v>
      </c>
      <c r="BY873" s="14" t="n">
        <v>12.729</v>
      </c>
      <c r="BZ873" s="14" t="n">
        <v>0</v>
      </c>
      <c r="CA873" s="14" t="n">
        <v>12.729</v>
      </c>
      <c r="CB873" s="14" t="n">
        <v>0</v>
      </c>
      <c r="CC873" s="14" t="n">
        <v>102.477</v>
      </c>
      <c r="CD873" s="14" t="n">
        <v>7.95</v>
      </c>
      <c r="CE873" s="14" t="n">
        <v>1.213</v>
      </c>
      <c r="CF873" s="14" t="n">
        <v>118.873</v>
      </c>
      <c r="CG873" s="14" t="n">
        <v>0.16</v>
      </c>
      <c r="CH873" s="14" t="n">
        <v>1</v>
      </c>
      <c r="CI873" s="14" t="n">
        <v>0</v>
      </c>
      <c r="CJ873" s="14" t="n">
        <v>0</v>
      </c>
      <c r="CK873" s="14" t="n">
        <v>0</v>
      </c>
      <c r="CL873" s="14" t="n">
        <v>0</v>
      </c>
      <c r="CM873" s="14" t="n">
        <v>0</v>
      </c>
      <c r="CN873" s="14" t="n">
        <v>0</v>
      </c>
      <c r="CO873" s="14" t="n">
        <v>0</v>
      </c>
      <c r="CP873" s="14" t="n">
        <v>0</v>
      </c>
      <c r="CQ873" s="14" t="n">
        <v>1.294</v>
      </c>
      <c r="CR873" s="14" t="n">
        <v>0</v>
      </c>
      <c r="CS873" s="14" t="n">
        <v>5.158</v>
      </c>
      <c r="CT873" s="14" t="n">
        <v>10.485</v>
      </c>
      <c r="CU873" s="14" t="n">
        <v>30.326</v>
      </c>
    </row>
    <row r="874">
      <c r="A874" s="14" t="inlineStr">
        <is>
          <t>PSE2023</t>
        </is>
      </c>
      <c r="B874" s="14" t="inlineStr">
        <is>
          <t>PSE</t>
        </is>
      </c>
      <c r="C874" s="14" t="inlineStr">
        <is>
          <t>PSE</t>
        </is>
      </c>
      <c r="D874" s="14" t="inlineStr">
        <is>
          <t>West Bank and Gaza</t>
        </is>
      </c>
      <c r="E874" s="14" t="n">
        <v>2023</v>
      </c>
      <c r="F874" s="14" t="n">
        <v>0.16</v>
      </c>
      <c r="G874" s="14" t="n">
        <v>6.147</v>
      </c>
      <c r="H874" s="14" t="n">
        <v>1.286</v>
      </c>
      <c r="I874" s="14" t="n">
        <v>0</v>
      </c>
      <c r="J874" s="14" t="n">
        <v>6.147</v>
      </c>
      <c r="K874" s="14" t="n">
        <v>0</v>
      </c>
      <c r="L874" s="14" t="n">
        <v>1</v>
      </c>
      <c r="M874" s="14" t="n">
        <v>7.886</v>
      </c>
      <c r="N874" s="14" t="n">
        <v>3.857</v>
      </c>
      <c r="O874" s="14" t="n">
        <v>0</v>
      </c>
      <c r="P874" s="14" t="n">
        <v>7.886</v>
      </c>
      <c r="Q874" s="14" t="n">
        <v>0</v>
      </c>
      <c r="R874" s="14" t="n">
        <v>1</v>
      </c>
      <c r="S874" s="14" t="n">
        <v>12.575</v>
      </c>
      <c r="T874" s="14" t="n">
        <v>7.714</v>
      </c>
      <c r="U874" s="14" t="n">
        <v>0.223</v>
      </c>
      <c r="V874" s="14" t="n">
        <v>14.587</v>
      </c>
      <c r="W874" s="14" t="n">
        <v>0.16</v>
      </c>
      <c r="X874" s="14" t="n">
        <v>1</v>
      </c>
      <c r="Y874" s="14" t="n">
        <v>11.897</v>
      </c>
      <c r="Z874" s="14" t="n">
        <v>1.941</v>
      </c>
      <c r="AA874" s="14" t="n">
        <v>0</v>
      </c>
      <c r="AB874" s="14" t="n">
        <v>11.897</v>
      </c>
      <c r="AC874" s="14" t="n">
        <v>0</v>
      </c>
      <c r="AD874" s="14" t="n">
        <v>1</v>
      </c>
      <c r="AE874" s="14" t="n">
        <v>13.183</v>
      </c>
      <c r="AF874" s="14" t="n">
        <v>3.613</v>
      </c>
      <c r="AG874" s="14" t="n">
        <v>0</v>
      </c>
      <c r="AH874" s="14" t="n">
        <v>13.183</v>
      </c>
      <c r="AI874" s="14" t="n">
        <v>0</v>
      </c>
      <c r="AJ874" s="14" t="n">
        <v>1</v>
      </c>
      <c r="AK874" s="14" t="n">
        <v>20.897</v>
      </c>
      <c r="AL874" s="14" t="n">
        <v>12.153</v>
      </c>
      <c r="AM874" s="14" t="n">
        <v>0.37</v>
      </c>
      <c r="AN874" s="14" t="n">
        <v>24.24</v>
      </c>
      <c r="AO874" s="14" t="n">
        <v>0.16</v>
      </c>
      <c r="AP874" s="14" t="n">
        <v>1</v>
      </c>
      <c r="AQ874" s="14" t="n">
        <v>0.749</v>
      </c>
      <c r="AR874" s="14" t="n">
        <v>0.129</v>
      </c>
      <c r="AS874" s="14" t="n">
        <v>0.013</v>
      </c>
      <c r="AT874" s="14" t="n">
        <v>0.869</v>
      </c>
      <c r="AU874" s="14" t="n">
        <v>0.16</v>
      </c>
      <c r="AV874" s="14" t="n">
        <v>1</v>
      </c>
      <c r="AW874" s="14" t="n">
        <v>0.783</v>
      </c>
      <c r="AX874" s="14" t="n">
        <v>0.129</v>
      </c>
      <c r="AY874" s="14" t="n">
        <v>0.665</v>
      </c>
      <c r="AZ874" s="14" t="n">
        <v>1.68</v>
      </c>
      <c r="BA874" s="14" t="n">
        <v>0.16</v>
      </c>
      <c r="BB874" s="14" t="n">
        <v>1</v>
      </c>
      <c r="BC874" s="14" t="n">
        <v>0.527</v>
      </c>
      <c r="BD874" s="14" t="n">
        <v>0.129</v>
      </c>
      <c r="BE874" s="14" t="n">
        <v>0.008999999999999999</v>
      </c>
      <c r="BF874" s="14" t="n">
        <v>0.612</v>
      </c>
      <c r="BG874" s="14" t="n">
        <v>0.16</v>
      </c>
      <c r="BH874" s="14" t="n">
        <v>1</v>
      </c>
      <c r="BI874" s="14" t="n">
        <v>0.64</v>
      </c>
      <c r="BJ874" s="14" t="n">
        <v>0.129</v>
      </c>
      <c r="BK874" s="14" t="n">
        <v>0.011</v>
      </c>
      <c r="BL874" s="14" t="n">
        <v>0.742</v>
      </c>
      <c r="BM874" s="14" t="n">
        <v>0.16</v>
      </c>
      <c r="BN874" s="14" t="n">
        <v>1</v>
      </c>
      <c r="BO874" s="14" t="n">
        <v>0</v>
      </c>
      <c r="BP874" s="14" t="n">
        <v>0</v>
      </c>
      <c r="BQ874" s="14" t="n">
        <v>0</v>
      </c>
      <c r="BR874" s="14" t="n">
        <v>0</v>
      </c>
      <c r="BS874" s="14" t="n">
        <v>1</v>
      </c>
      <c r="BT874" s="14" t="n">
        <v>0</v>
      </c>
      <c r="BU874" s="14" t="n">
        <v>0</v>
      </c>
      <c r="BV874" s="14" t="n">
        <v>0</v>
      </c>
      <c r="BW874" s="14" t="n">
        <v>0.16</v>
      </c>
      <c r="BX874" s="14" t="n">
        <v>1</v>
      </c>
      <c r="BY874" s="14" t="n">
        <v>13.254</v>
      </c>
      <c r="BZ874" s="14" t="n">
        <v>0</v>
      </c>
      <c r="CA874" s="14" t="n">
        <v>13.254</v>
      </c>
      <c r="CB874" s="14" t="n">
        <v>0</v>
      </c>
      <c r="CC874" s="14" t="n">
        <v>87.07899999999999</v>
      </c>
      <c r="CD874" s="14" t="n">
        <v>7.95</v>
      </c>
      <c r="CE874" s="14" t="n">
        <v>1.543</v>
      </c>
      <c r="CF874" s="14" t="n">
        <v>101.012</v>
      </c>
      <c r="CG874" s="14" t="n">
        <v>0.16</v>
      </c>
      <c r="CH874" s="14" t="n">
        <v>1</v>
      </c>
      <c r="CI874" s="14" t="n">
        <v>0</v>
      </c>
      <c r="CJ874" s="14" t="n">
        <v>0</v>
      </c>
      <c r="CK874" s="14" t="n">
        <v>0</v>
      </c>
      <c r="CL874" s="14" t="n">
        <v>0</v>
      </c>
      <c r="CM874" s="14" t="n">
        <v>0</v>
      </c>
      <c r="CN874" s="14" t="n">
        <v>0</v>
      </c>
      <c r="CO874" s="14" t="n">
        <v>0</v>
      </c>
      <c r="CP874" s="14" t="n">
        <v>0</v>
      </c>
      <c r="CQ874" s="14" t="n">
        <v>1.348</v>
      </c>
      <c r="CR874" s="14" t="n">
        <v>0</v>
      </c>
      <c r="CS874" s="14" t="n">
        <v>5.37</v>
      </c>
      <c r="CT874" s="14" t="n">
        <v>4.861</v>
      </c>
      <c r="CU874" s="14" t="n">
        <v>10.622</v>
      </c>
    </row>
    <row r="875">
      <c r="A875" s="14" t="inlineStr">
        <is>
          <t>PSE2024</t>
        </is>
      </c>
      <c r="B875" s="14" t="inlineStr">
        <is>
          <t>PSE</t>
        </is>
      </c>
      <c r="C875" s="14" t="inlineStr">
        <is>
          <t>PSE</t>
        </is>
      </c>
      <c r="D875" s="14" t="inlineStr">
        <is>
          <t>West Bank and Gaza</t>
        </is>
      </c>
      <c r="E875" s="14" t="n">
        <v>2024</v>
      </c>
      <c r="F875" s="14" t="n">
        <v>0.16</v>
      </c>
      <c r="G875" s="14" t="n">
        <v>5.575</v>
      </c>
      <c r="H875" s="14" t="n">
        <v>1.324</v>
      </c>
      <c r="I875" s="14" t="n">
        <v>0</v>
      </c>
      <c r="J875" s="14" t="n">
        <v>5.575</v>
      </c>
      <c r="K875" s="14" t="n">
        <v>0</v>
      </c>
      <c r="L875" s="14" t="n">
        <v>1</v>
      </c>
      <c r="M875" s="14" t="n">
        <v>7.124</v>
      </c>
      <c r="N875" s="14" t="n">
        <v>3.971</v>
      </c>
      <c r="O875" s="14" t="n">
        <v>0</v>
      </c>
      <c r="P875" s="14" t="n">
        <v>7.124</v>
      </c>
      <c r="Q875" s="14" t="n">
        <v>0</v>
      </c>
      <c r="R875" s="14" t="n">
        <v>1</v>
      </c>
      <c r="S875" s="14" t="n">
        <v>12.193</v>
      </c>
      <c r="T875" s="14" t="n">
        <v>7.942</v>
      </c>
      <c r="U875" s="14" t="n">
        <v>0.266</v>
      </c>
      <c r="V875" s="14" t="n">
        <v>14.144</v>
      </c>
      <c r="W875" s="14" t="n">
        <v>0.16</v>
      </c>
      <c r="X875" s="14" t="n">
        <v>1</v>
      </c>
      <c r="Y875" s="14" t="n">
        <v>10.483</v>
      </c>
      <c r="Z875" s="14" t="n">
        <v>1.71</v>
      </c>
      <c r="AA875" s="14" t="n">
        <v>0</v>
      </c>
      <c r="AB875" s="14" t="n">
        <v>10.483</v>
      </c>
      <c r="AC875" s="14" t="n">
        <v>0</v>
      </c>
      <c r="AD875" s="14" t="n">
        <v>1</v>
      </c>
      <c r="AE875" s="14" t="n">
        <v>11.807</v>
      </c>
      <c r="AF875" s="14" t="n">
        <v>3.236</v>
      </c>
      <c r="AG875" s="14" t="n">
        <v>0</v>
      </c>
      <c r="AH875" s="14" t="n">
        <v>11.807</v>
      </c>
      <c r="AI875" s="14" t="n">
        <v>0</v>
      </c>
      <c r="AJ875" s="14" t="n">
        <v>1</v>
      </c>
      <c r="AK875" s="14" t="n">
        <v>19.748</v>
      </c>
      <c r="AL875" s="14" t="n">
        <v>11.485</v>
      </c>
      <c r="AM875" s="14" t="n">
        <v>0.43</v>
      </c>
      <c r="AN875" s="14" t="n">
        <v>22.908</v>
      </c>
      <c r="AO875" s="14" t="n">
        <v>0.16</v>
      </c>
      <c r="AP875" s="14" t="n">
        <v>1</v>
      </c>
      <c r="AQ875" s="14" t="n">
        <v>0.72</v>
      </c>
      <c r="AR875" s="14" t="n">
        <v>0.132</v>
      </c>
      <c r="AS875" s="14" t="n">
        <v>0.016</v>
      </c>
      <c r="AT875" s="14" t="n">
        <v>0.835</v>
      </c>
      <c r="AU875" s="14" t="n">
        <v>0.16</v>
      </c>
      <c r="AV875" s="14" t="n">
        <v>1</v>
      </c>
      <c r="AW875" s="14" t="n">
        <v>0.734</v>
      </c>
      <c r="AX875" s="14" t="n">
        <v>0.132</v>
      </c>
      <c r="AY875" s="14" t="n">
        <v>0.72</v>
      </c>
      <c r="AZ875" s="14" t="n">
        <v>1.686</v>
      </c>
      <c r="BA875" s="14" t="n">
        <v>0.16</v>
      </c>
      <c r="BB875" s="14" t="n">
        <v>1</v>
      </c>
      <c r="BC875" s="14" t="n">
        <v>0.51</v>
      </c>
      <c r="BD875" s="14" t="n">
        <v>0.132</v>
      </c>
      <c r="BE875" s="14" t="n">
        <v>0.011</v>
      </c>
      <c r="BF875" s="14" t="n">
        <v>0.592</v>
      </c>
      <c r="BG875" s="14" t="n">
        <v>0.16</v>
      </c>
      <c r="BH875" s="14" t="n">
        <v>1</v>
      </c>
      <c r="BI875" s="14" t="n">
        <v>0.652</v>
      </c>
      <c r="BJ875" s="14" t="n">
        <v>0.132</v>
      </c>
      <c r="BK875" s="14" t="n">
        <v>0.014</v>
      </c>
      <c r="BL875" s="14" t="n">
        <v>0.757</v>
      </c>
      <c r="BM875" s="14" t="n">
        <v>0.16</v>
      </c>
      <c r="BN875" s="14" t="n">
        <v>1</v>
      </c>
      <c r="BO875" s="14" t="n">
        <v>0</v>
      </c>
      <c r="BP875" s="14" t="n">
        <v>0</v>
      </c>
      <c r="BQ875" s="14" t="n">
        <v>0</v>
      </c>
      <c r="BR875" s="14" t="n">
        <v>0</v>
      </c>
      <c r="BS875" s="14" t="n">
        <v>1</v>
      </c>
      <c r="BT875" s="14" t="n">
        <v>0</v>
      </c>
      <c r="BU875" s="14" t="n">
        <v>0</v>
      </c>
      <c r="BV875" s="14" t="n">
        <v>0</v>
      </c>
      <c r="BW875" s="14" t="n">
        <v>0.16</v>
      </c>
      <c r="BX875" s="14" t="n">
        <v>1</v>
      </c>
      <c r="BY875" s="14" t="n">
        <v>13.646</v>
      </c>
      <c r="BZ875" s="14" t="n">
        <v>0</v>
      </c>
      <c r="CA875" s="14" t="n">
        <v>13.646</v>
      </c>
      <c r="CB875" s="14" t="n">
        <v>0</v>
      </c>
      <c r="CC875" s="14" t="n">
        <v>86.38500000000001</v>
      </c>
      <c r="CD875" s="14" t="n">
        <v>7.95</v>
      </c>
      <c r="CE875" s="14" t="n">
        <v>1.883</v>
      </c>
      <c r="CF875" s="14" t="n">
        <v>100.207</v>
      </c>
      <c r="CG875" s="14" t="n">
        <v>0.16</v>
      </c>
      <c r="CH875" s="14" t="n">
        <v>1</v>
      </c>
      <c r="CI875" s="14" t="n">
        <v>0</v>
      </c>
      <c r="CJ875" s="14" t="n">
        <v>0</v>
      </c>
      <c r="CK875" s="14" t="n">
        <v>0</v>
      </c>
      <c r="CL875" s="14" t="n">
        <v>0</v>
      </c>
      <c r="CM875" s="14" t="n">
        <v>0</v>
      </c>
      <c r="CN875" s="14" t="n">
        <v>0</v>
      </c>
      <c r="CO875" s="14" t="n">
        <v>0</v>
      </c>
      <c r="CP875" s="14" t="n">
        <v>0</v>
      </c>
      <c r="CQ875" s="14" t="n">
        <v>1.387</v>
      </c>
      <c r="CR875" s="14" t="n">
        <v>0</v>
      </c>
      <c r="CS875" s="14" t="n">
        <v>5.529</v>
      </c>
      <c r="CT875" s="14" t="n">
        <v>4.251</v>
      </c>
      <c r="CU875" s="14" t="n">
        <v>9.167999999999999</v>
      </c>
    </row>
    <row r="876">
      <c r="A876" s="14" t="inlineStr">
        <is>
          <t>YEM2021</t>
        </is>
      </c>
      <c r="B876" s="14" t="inlineStr">
        <is>
          <t>YEM</t>
        </is>
      </c>
      <c r="C876" s="14" t="inlineStr">
        <is>
          <t>YEM</t>
        </is>
      </c>
      <c r="D876" s="14" t="inlineStr">
        <is>
          <t>Yemen</t>
        </is>
      </c>
      <c r="E876" s="14" t="n">
        <v>2021</v>
      </c>
      <c r="F876" s="14" t="n">
        <v>0.05</v>
      </c>
      <c r="G876" s="14" t="n">
        <v>5.897</v>
      </c>
      <c r="H876" s="14" t="n">
        <v>1.143</v>
      </c>
      <c r="I876" s="14" t="n">
        <v>0</v>
      </c>
      <c r="J876" s="14" t="n">
        <v>5.897</v>
      </c>
      <c r="K876" s="14" t="n">
        <v>0</v>
      </c>
      <c r="L876" s="14" t="n">
        <v>1</v>
      </c>
      <c r="M876" s="14" t="n">
        <v>7.964</v>
      </c>
      <c r="N876" s="14" t="n">
        <v>3.43</v>
      </c>
      <c r="O876" s="14" t="n">
        <v>0</v>
      </c>
      <c r="P876" s="14" t="n">
        <v>7.964</v>
      </c>
      <c r="Q876" s="14" t="n">
        <v>0</v>
      </c>
      <c r="R876" s="14" t="n">
        <v>1</v>
      </c>
      <c r="S876" s="14" t="n">
        <v>11.613</v>
      </c>
      <c r="T876" s="14" t="n">
        <v>6.86</v>
      </c>
      <c r="U876" s="14" t="n">
        <v>0</v>
      </c>
      <c r="V876" s="14" t="n">
        <v>12.194</v>
      </c>
      <c r="W876" s="14" t="n">
        <v>0.05</v>
      </c>
      <c r="X876" s="14" t="n">
        <v>1</v>
      </c>
      <c r="Y876" s="14" t="n">
        <v>5.456</v>
      </c>
      <c r="Z876" s="14" t="n">
        <v>0.599</v>
      </c>
      <c r="AA876" s="14" t="n">
        <v>0</v>
      </c>
      <c r="AB876" s="14" t="n">
        <v>5.456</v>
      </c>
      <c r="AC876" s="14" t="n">
        <v>0</v>
      </c>
      <c r="AD876" s="14" t="n">
        <v>1</v>
      </c>
      <c r="AE876" s="14" t="n">
        <v>6.028</v>
      </c>
      <c r="AF876" s="14" t="n">
        <v>1.172</v>
      </c>
      <c r="AG876" s="14" t="n">
        <v>0</v>
      </c>
      <c r="AH876" s="14" t="n">
        <v>6.028</v>
      </c>
      <c r="AI876" s="14" t="n">
        <v>0</v>
      </c>
      <c r="AJ876" s="14" t="n">
        <v>1</v>
      </c>
      <c r="AK876" s="14" t="n">
        <v>9.458</v>
      </c>
      <c r="AL876" s="14" t="n">
        <v>4.461</v>
      </c>
      <c r="AM876" s="14" t="n">
        <v>0</v>
      </c>
      <c r="AN876" s="14" t="n">
        <v>9.93</v>
      </c>
      <c r="AO876" s="14" t="n">
        <v>0.05</v>
      </c>
      <c r="AP876" s="14" t="n">
        <v>1</v>
      </c>
      <c r="AQ876" s="14" t="n">
        <v>0.621</v>
      </c>
      <c r="AR876" s="14" t="n">
        <v>0.114</v>
      </c>
      <c r="AS876" s="14" t="n">
        <v>0.25</v>
      </c>
      <c r="AT876" s="14" t="n">
        <v>0.914</v>
      </c>
      <c r="AU876" s="14" t="n">
        <v>0.05</v>
      </c>
      <c r="AV876" s="14" t="n">
        <v>1</v>
      </c>
      <c r="AW876" s="14" t="n">
        <v>0.593</v>
      </c>
      <c r="AX876" s="14" t="n">
        <v>0.114</v>
      </c>
      <c r="AY876" s="14" t="n">
        <v>0.179</v>
      </c>
      <c r="AZ876" s="14" t="n">
        <v>0.8110000000000001</v>
      </c>
      <c r="BA876" s="14" t="n">
        <v>0.05</v>
      </c>
      <c r="BB876" s="14" t="n">
        <v>1</v>
      </c>
      <c r="BC876" s="14" t="n">
        <v>0.44</v>
      </c>
      <c r="BD876" s="14" t="n">
        <v>0.114</v>
      </c>
      <c r="BE876" s="14" t="n">
        <v>0</v>
      </c>
      <c r="BF876" s="14" t="n">
        <v>0.462</v>
      </c>
      <c r="BG876" s="14" t="n">
        <v>0.05</v>
      </c>
      <c r="BH876" s="14" t="n">
        <v>1</v>
      </c>
      <c r="BI876" s="14" t="n">
        <v>0.5600000000000001</v>
      </c>
      <c r="BJ876" s="14" t="n">
        <v>0.114</v>
      </c>
      <c r="BK876" s="14" t="n">
        <v>0</v>
      </c>
      <c r="BL876" s="14" t="n">
        <v>0.588</v>
      </c>
      <c r="BM876" s="14" t="n">
        <v>0.05</v>
      </c>
      <c r="BN876" s="14" t="n">
        <v>1</v>
      </c>
      <c r="BO876" s="14" t="n">
        <v>0</v>
      </c>
      <c r="BP876" s="14" t="n">
        <v>0</v>
      </c>
      <c r="BQ876" s="14" t="n">
        <v>0</v>
      </c>
      <c r="BR876" s="14" t="n">
        <v>0</v>
      </c>
      <c r="BS876" s="14" t="n">
        <v>1</v>
      </c>
      <c r="BT876" s="14" t="n">
        <v>0</v>
      </c>
      <c r="BU876" s="14" t="n">
        <v>0</v>
      </c>
      <c r="BV876" s="14" t="n">
        <v>0</v>
      </c>
      <c r="BW876" s="14" t="n">
        <v>0.05</v>
      </c>
      <c r="BX876" s="14" t="n">
        <v>1</v>
      </c>
      <c r="BY876" s="14" t="n">
        <v>11.787</v>
      </c>
      <c r="BZ876" s="14" t="n">
        <v>0</v>
      </c>
      <c r="CA876" s="14" t="n">
        <v>11.787</v>
      </c>
      <c r="CB876" s="14" t="n">
        <v>0</v>
      </c>
      <c r="CC876" s="14" t="n">
        <v>81.69499999999999</v>
      </c>
      <c r="CD876" s="14" t="n">
        <v>7.95</v>
      </c>
      <c r="CE876" s="14" t="n">
        <v>0</v>
      </c>
      <c r="CF876" s="14" t="n">
        <v>85.78</v>
      </c>
      <c r="CG876" s="14" t="n">
        <v>0.05</v>
      </c>
      <c r="CH876" s="14" t="n">
        <v>1</v>
      </c>
      <c r="CI876" s="14" t="n">
        <v>0</v>
      </c>
      <c r="CJ876" s="14" t="n">
        <v>0</v>
      </c>
      <c r="CK876" s="14" t="n">
        <v>0</v>
      </c>
      <c r="CL876" s="14" t="n">
        <v>0</v>
      </c>
      <c r="CM876" s="14" t="n">
        <v>0</v>
      </c>
      <c r="CN876" s="14" t="n">
        <v>0</v>
      </c>
      <c r="CO876" s="14" t="n">
        <v>0</v>
      </c>
      <c r="CP876" s="14" t="n">
        <v>0</v>
      </c>
      <c r="CQ876" s="14" t="n">
        <v>1.198</v>
      </c>
      <c r="CR876" s="14" t="n">
        <v>1</v>
      </c>
      <c r="CS876" s="14" t="n">
        <v>4.884</v>
      </c>
      <c r="CT876" s="14" t="n">
        <v>4.753</v>
      </c>
      <c r="CU876" s="14" t="n">
        <v>14.129</v>
      </c>
    </row>
    <row r="877">
      <c r="A877" s="14" t="inlineStr">
        <is>
          <t>YEM2022</t>
        </is>
      </c>
      <c r="B877" s="14" t="inlineStr">
        <is>
          <t>YEM</t>
        </is>
      </c>
      <c r="C877" s="14" t="inlineStr">
        <is>
          <t>YEM</t>
        </is>
      </c>
      <c r="D877" s="14" t="inlineStr">
        <is>
          <t>Yemen</t>
        </is>
      </c>
      <c r="E877" s="14" t="n">
        <v>2022</v>
      </c>
      <c r="F877" s="14" t="n">
        <v>0.05</v>
      </c>
      <c r="G877" s="14" t="n">
        <v>11.72</v>
      </c>
      <c r="H877" s="14" t="n">
        <v>1.235</v>
      </c>
      <c r="I877" s="14" t="n">
        <v>0</v>
      </c>
      <c r="J877" s="14" t="n">
        <v>11.72</v>
      </c>
      <c r="K877" s="14" t="n">
        <v>0</v>
      </c>
      <c r="L877" s="14" t="n">
        <v>1</v>
      </c>
      <c r="M877" s="14" t="n">
        <v>9.782999999999999</v>
      </c>
      <c r="N877" s="14" t="n">
        <v>3.704</v>
      </c>
      <c r="O877" s="14" t="n">
        <v>0</v>
      </c>
      <c r="P877" s="14" t="n">
        <v>9.782999999999999</v>
      </c>
      <c r="Q877" s="14" t="n">
        <v>0</v>
      </c>
      <c r="R877" s="14" t="n">
        <v>1</v>
      </c>
      <c r="S877" s="14" t="n">
        <v>17.893</v>
      </c>
      <c r="T877" s="14" t="n">
        <v>7.408</v>
      </c>
      <c r="U877" s="14" t="n">
        <v>0.066</v>
      </c>
      <c r="V877" s="14" t="n">
        <v>18.788</v>
      </c>
      <c r="W877" s="14" t="n">
        <v>0.05</v>
      </c>
      <c r="X877" s="14" t="n">
        <v>1</v>
      </c>
      <c r="Y877" s="14" t="n">
        <v>5.892</v>
      </c>
      <c r="Z877" s="14" t="n">
        <v>0.647</v>
      </c>
      <c r="AA877" s="14" t="n">
        <v>0</v>
      </c>
      <c r="AB877" s="14" t="n">
        <v>5.892</v>
      </c>
      <c r="AC877" s="14" t="n">
        <v>0</v>
      </c>
      <c r="AD877" s="14" t="n">
        <v>1</v>
      </c>
      <c r="AE877" s="14" t="n">
        <v>6.509</v>
      </c>
      <c r="AF877" s="14" t="n">
        <v>1.266</v>
      </c>
      <c r="AG877" s="14" t="n">
        <v>0</v>
      </c>
      <c r="AH877" s="14" t="n">
        <v>6.509</v>
      </c>
      <c r="AI877" s="14" t="n">
        <v>0</v>
      </c>
      <c r="AJ877" s="14" t="n">
        <v>1</v>
      </c>
      <c r="AK877" s="14" t="n">
        <v>10.213</v>
      </c>
      <c r="AL877" s="14" t="n">
        <v>4.818</v>
      </c>
      <c r="AM877" s="14" t="n">
        <v>0.038</v>
      </c>
      <c r="AN877" s="14" t="n">
        <v>10.724</v>
      </c>
      <c r="AO877" s="14" t="n">
        <v>0.05</v>
      </c>
      <c r="AP877" s="14" t="n">
        <v>1</v>
      </c>
      <c r="AQ877" s="14" t="n">
        <v>0.847</v>
      </c>
      <c r="AR877" s="14" t="n">
        <v>0.123</v>
      </c>
      <c r="AS877" s="14" t="n">
        <v>0.266</v>
      </c>
      <c r="AT877" s="14" t="n">
        <v>1.164</v>
      </c>
      <c r="AU877" s="14" t="n">
        <v>0.05</v>
      </c>
      <c r="AV877" s="14" t="n">
        <v>1</v>
      </c>
      <c r="AW877" s="14" t="n">
        <v>0.947</v>
      </c>
      <c r="AX877" s="14" t="n">
        <v>0.123</v>
      </c>
      <c r="AY877" s="14" t="n">
        <v>0.183</v>
      </c>
      <c r="AZ877" s="14" t="n">
        <v>1.182</v>
      </c>
      <c r="BA877" s="14" t="n">
        <v>0.05</v>
      </c>
      <c r="BB877" s="14" t="n">
        <v>1</v>
      </c>
      <c r="BC877" s="14" t="n">
        <v>0.589</v>
      </c>
      <c r="BD877" s="14" t="n">
        <v>0.123</v>
      </c>
      <c r="BE877" s="14" t="n">
        <v>0.002</v>
      </c>
      <c r="BF877" s="14" t="n">
        <v>0.618</v>
      </c>
      <c r="BG877" s="14" t="n">
        <v>0.05</v>
      </c>
      <c r="BH877" s="14" t="n">
        <v>1</v>
      </c>
      <c r="BI877" s="14" t="n">
        <v>0.6889999999999999</v>
      </c>
      <c r="BJ877" s="14" t="n">
        <v>0.123</v>
      </c>
      <c r="BK877" s="14" t="n">
        <v>0.003</v>
      </c>
      <c r="BL877" s="14" t="n">
        <v>0.723</v>
      </c>
      <c r="BM877" s="14" t="n">
        <v>0.05</v>
      </c>
      <c r="BN877" s="14" t="n">
        <v>1</v>
      </c>
      <c r="BO877" s="14" t="n">
        <v>0</v>
      </c>
      <c r="BP877" s="14" t="n">
        <v>0</v>
      </c>
      <c r="BQ877" s="14" t="n">
        <v>0</v>
      </c>
      <c r="BR877" s="14" t="n">
        <v>0</v>
      </c>
      <c r="BS877" s="14" t="n">
        <v>1</v>
      </c>
      <c r="BT877" s="14" t="n">
        <v>0</v>
      </c>
      <c r="BU877" s="14" t="n">
        <v>0</v>
      </c>
      <c r="BV877" s="14" t="n">
        <v>0</v>
      </c>
      <c r="BW877" s="14" t="n">
        <v>0.05</v>
      </c>
      <c r="BX877" s="14" t="n">
        <v>1</v>
      </c>
      <c r="BY877" s="14" t="n">
        <v>12.729</v>
      </c>
      <c r="BZ877" s="14" t="n">
        <v>0</v>
      </c>
      <c r="CA877" s="14" t="n">
        <v>12.729</v>
      </c>
      <c r="CB877" s="14" t="n">
        <v>0</v>
      </c>
      <c r="CC877" s="14" t="n">
        <v>102.477</v>
      </c>
      <c r="CD877" s="14" t="n">
        <v>7.95</v>
      </c>
      <c r="CE877" s="14" t="n">
        <v>0.379</v>
      </c>
      <c r="CF877" s="14" t="n">
        <v>107.6</v>
      </c>
      <c r="CG877" s="14" t="n">
        <v>0.05</v>
      </c>
      <c r="CH877" s="14" t="n">
        <v>1</v>
      </c>
      <c r="CI877" s="14" t="n">
        <v>0</v>
      </c>
      <c r="CJ877" s="14" t="n">
        <v>0</v>
      </c>
      <c r="CK877" s="14" t="n">
        <v>0</v>
      </c>
      <c r="CL877" s="14" t="n">
        <v>0</v>
      </c>
      <c r="CM877" s="14" t="n">
        <v>0</v>
      </c>
      <c r="CN877" s="14" t="n">
        <v>0</v>
      </c>
      <c r="CO877" s="14" t="n">
        <v>0</v>
      </c>
      <c r="CP877" s="14" t="n">
        <v>0</v>
      </c>
      <c r="CQ877" s="14" t="n">
        <v>1.294</v>
      </c>
      <c r="CR877" s="14" t="n">
        <v>1</v>
      </c>
      <c r="CS877" s="14" t="n">
        <v>5.275</v>
      </c>
      <c r="CT877" s="14" t="n">
        <v>10.485</v>
      </c>
      <c r="CU877" s="14" t="n">
        <v>28.059</v>
      </c>
    </row>
    <row r="878">
      <c r="A878" s="14" t="inlineStr">
        <is>
          <t>YEM2023</t>
        </is>
      </c>
      <c r="B878" s="14" t="inlineStr">
        <is>
          <t>YEM</t>
        </is>
      </c>
      <c r="C878" s="14" t="inlineStr">
        <is>
          <t>YEM</t>
        </is>
      </c>
      <c r="D878" s="14" t="inlineStr">
        <is>
          <t>Yemen</t>
        </is>
      </c>
      <c r="E878" s="14" t="n">
        <v>2023</v>
      </c>
      <c r="F878" s="14" t="n">
        <v>0.05</v>
      </c>
      <c r="G878" s="14" t="n">
        <v>6.147</v>
      </c>
      <c r="H878" s="14" t="n">
        <v>1.286</v>
      </c>
      <c r="I878" s="14" t="n">
        <v>0</v>
      </c>
      <c r="J878" s="14" t="n">
        <v>6.147</v>
      </c>
      <c r="K878" s="14" t="n">
        <v>0</v>
      </c>
      <c r="L878" s="14" t="n">
        <v>1</v>
      </c>
      <c r="M878" s="14" t="n">
        <v>7.886</v>
      </c>
      <c r="N878" s="14" t="n">
        <v>3.857</v>
      </c>
      <c r="O878" s="14" t="n">
        <v>0</v>
      </c>
      <c r="P878" s="14" t="n">
        <v>7.886</v>
      </c>
      <c r="Q878" s="14" t="n">
        <v>0</v>
      </c>
      <c r="R878" s="14" t="n">
        <v>1</v>
      </c>
      <c r="S878" s="14" t="n">
        <v>12.575</v>
      </c>
      <c r="T878" s="14" t="n">
        <v>7.714</v>
      </c>
      <c r="U878" s="14" t="n">
        <v>0.07000000000000001</v>
      </c>
      <c r="V878" s="14" t="n">
        <v>13.204</v>
      </c>
      <c r="W878" s="14" t="n">
        <v>0.05</v>
      </c>
      <c r="X878" s="14" t="n">
        <v>1</v>
      </c>
      <c r="Y878" s="14" t="n">
        <v>6.135</v>
      </c>
      <c r="Z878" s="14" t="n">
        <v>0.673</v>
      </c>
      <c r="AA878" s="14" t="n">
        <v>0</v>
      </c>
      <c r="AB878" s="14" t="n">
        <v>6.135</v>
      </c>
      <c r="AC878" s="14" t="n">
        <v>0</v>
      </c>
      <c r="AD878" s="14" t="n">
        <v>1</v>
      </c>
      <c r="AE878" s="14" t="n">
        <v>6.778</v>
      </c>
      <c r="AF878" s="14" t="n">
        <v>1.318</v>
      </c>
      <c r="AG878" s="14" t="n">
        <v>0</v>
      </c>
      <c r="AH878" s="14" t="n">
        <v>6.778</v>
      </c>
      <c r="AI878" s="14" t="n">
        <v>0</v>
      </c>
      <c r="AJ878" s="14" t="n">
        <v>1</v>
      </c>
      <c r="AK878" s="14" t="n">
        <v>10.635</v>
      </c>
      <c r="AL878" s="14" t="n">
        <v>5.017</v>
      </c>
      <c r="AM878" s="14" t="n">
        <v>0.059</v>
      </c>
      <c r="AN878" s="14" t="n">
        <v>11.167</v>
      </c>
      <c r="AO878" s="14" t="n">
        <v>0.05</v>
      </c>
      <c r="AP878" s="14" t="n">
        <v>1</v>
      </c>
      <c r="AQ878" s="14" t="n">
        <v>0.749</v>
      </c>
      <c r="AR878" s="14" t="n">
        <v>0.129</v>
      </c>
      <c r="AS878" s="14" t="n">
        <v>0.285</v>
      </c>
      <c r="AT878" s="14" t="n">
        <v>1.079</v>
      </c>
      <c r="AU878" s="14" t="n">
        <v>0.05</v>
      </c>
      <c r="AV878" s="14" t="n">
        <v>1</v>
      </c>
      <c r="AW878" s="14" t="n">
        <v>0.783</v>
      </c>
      <c r="AX878" s="14" t="n">
        <v>0.129</v>
      </c>
      <c r="AY878" s="14" t="n">
        <v>0.202</v>
      </c>
      <c r="AZ878" s="14" t="n">
        <v>1.028</v>
      </c>
      <c r="BA878" s="14" t="n">
        <v>0.05</v>
      </c>
      <c r="BB878" s="14" t="n">
        <v>1</v>
      </c>
      <c r="BC878" s="14" t="n">
        <v>0.527</v>
      </c>
      <c r="BD878" s="14" t="n">
        <v>0.129</v>
      </c>
      <c r="BE878" s="14" t="n">
        <v>0.003</v>
      </c>
      <c r="BF878" s="14" t="n">
        <v>0.554</v>
      </c>
      <c r="BG878" s="14" t="n">
        <v>0.05</v>
      </c>
      <c r="BH878" s="14" t="n">
        <v>1</v>
      </c>
      <c r="BI878" s="14" t="n">
        <v>0.64</v>
      </c>
      <c r="BJ878" s="14" t="n">
        <v>0.129</v>
      </c>
      <c r="BK878" s="14" t="n">
        <v>0.004</v>
      </c>
      <c r="BL878" s="14" t="n">
        <v>0.672</v>
      </c>
      <c r="BM878" s="14" t="n">
        <v>0.05</v>
      </c>
      <c r="BN878" s="14" t="n">
        <v>1</v>
      </c>
      <c r="BO878" s="14" t="n">
        <v>0</v>
      </c>
      <c r="BP878" s="14" t="n">
        <v>0</v>
      </c>
      <c r="BQ878" s="14" t="n">
        <v>0</v>
      </c>
      <c r="BR878" s="14" t="n">
        <v>0</v>
      </c>
      <c r="BS878" s="14" t="n">
        <v>1</v>
      </c>
      <c r="BT878" s="14" t="n">
        <v>0</v>
      </c>
      <c r="BU878" s="14" t="n">
        <v>0</v>
      </c>
      <c r="BV878" s="14" t="n">
        <v>0</v>
      </c>
      <c r="BW878" s="14" t="n">
        <v>0.05</v>
      </c>
      <c r="BX878" s="14" t="n">
        <v>1</v>
      </c>
      <c r="BY878" s="14" t="n">
        <v>13.254</v>
      </c>
      <c r="BZ878" s="14" t="n">
        <v>0</v>
      </c>
      <c r="CA878" s="14" t="n">
        <v>13.254</v>
      </c>
      <c r="CB878" s="14" t="n">
        <v>0</v>
      </c>
      <c r="CC878" s="14" t="n">
        <v>87.07899999999999</v>
      </c>
      <c r="CD878" s="14" t="n">
        <v>7.95</v>
      </c>
      <c r="CE878" s="14" t="n">
        <v>0.482</v>
      </c>
      <c r="CF878" s="14" t="n">
        <v>91.43300000000001</v>
      </c>
      <c r="CG878" s="14" t="n">
        <v>0.05</v>
      </c>
      <c r="CH878" s="14" t="n">
        <v>1</v>
      </c>
      <c r="CI878" s="14" t="n">
        <v>0</v>
      </c>
      <c r="CJ878" s="14" t="n">
        <v>0</v>
      </c>
      <c r="CK878" s="14" t="n">
        <v>0</v>
      </c>
      <c r="CL878" s="14" t="n">
        <v>0</v>
      </c>
      <c r="CM878" s="14" t="n">
        <v>0</v>
      </c>
      <c r="CN878" s="14" t="n">
        <v>0</v>
      </c>
      <c r="CO878" s="14" t="n">
        <v>0</v>
      </c>
      <c r="CP878" s="14" t="n">
        <v>0</v>
      </c>
      <c r="CQ878" s="14" t="n">
        <v>1.348</v>
      </c>
      <c r="CR878" s="14" t="n">
        <v>1</v>
      </c>
      <c r="CS878" s="14" t="n">
        <v>5.492</v>
      </c>
      <c r="CT878" s="14" t="n">
        <v>4.861</v>
      </c>
      <c r="CU878" s="14" t="n">
        <v>9.260999999999999</v>
      </c>
    </row>
    <row r="879">
      <c r="A879" s="14" t="inlineStr">
        <is>
          <t>YEM2024</t>
        </is>
      </c>
      <c r="B879" s="14" t="inlineStr">
        <is>
          <t>YEM</t>
        </is>
      </c>
      <c r="C879" s="14" t="inlineStr">
        <is>
          <t>YEM</t>
        </is>
      </c>
      <c r="D879" s="14" t="inlineStr">
        <is>
          <t>Yemen</t>
        </is>
      </c>
      <c r="E879" s="14" t="n">
        <v>2024</v>
      </c>
      <c r="F879" s="14" t="n">
        <v>0.05</v>
      </c>
      <c r="G879" s="14" t="n">
        <v>5.575</v>
      </c>
      <c r="H879" s="14" t="n">
        <v>1.324</v>
      </c>
      <c r="I879" s="14" t="n">
        <v>0</v>
      </c>
      <c r="J879" s="14" t="n">
        <v>5.575</v>
      </c>
      <c r="K879" s="14" t="n">
        <v>0</v>
      </c>
      <c r="L879" s="14" t="n">
        <v>1</v>
      </c>
      <c r="M879" s="14" t="n">
        <v>7.124</v>
      </c>
      <c r="N879" s="14" t="n">
        <v>3.971</v>
      </c>
      <c r="O879" s="14" t="n">
        <v>0</v>
      </c>
      <c r="P879" s="14" t="n">
        <v>7.124</v>
      </c>
      <c r="Q879" s="14" t="n">
        <v>0</v>
      </c>
      <c r="R879" s="14" t="n">
        <v>1</v>
      </c>
      <c r="S879" s="14" t="n">
        <v>12.193</v>
      </c>
      <c r="T879" s="14" t="n">
        <v>7.942</v>
      </c>
      <c r="U879" s="14" t="n">
        <v>0.083</v>
      </c>
      <c r="V879" s="14" t="n">
        <v>12.802</v>
      </c>
      <c r="W879" s="14" t="n">
        <v>0.05</v>
      </c>
      <c r="X879" s="14" t="n">
        <v>1</v>
      </c>
      <c r="Y879" s="14" t="n">
        <v>6.316</v>
      </c>
      <c r="Z879" s="14" t="n">
        <v>0.6929999999999999</v>
      </c>
      <c r="AA879" s="14" t="n">
        <v>0</v>
      </c>
      <c r="AB879" s="14" t="n">
        <v>6.316</v>
      </c>
      <c r="AC879" s="14" t="n">
        <v>0</v>
      </c>
      <c r="AD879" s="14" t="n">
        <v>1</v>
      </c>
      <c r="AE879" s="14" t="n">
        <v>6.978</v>
      </c>
      <c r="AF879" s="14" t="n">
        <v>1.357</v>
      </c>
      <c r="AG879" s="14" t="n">
        <v>0</v>
      </c>
      <c r="AH879" s="14" t="n">
        <v>6.978</v>
      </c>
      <c r="AI879" s="14" t="n">
        <v>0</v>
      </c>
      <c r="AJ879" s="14" t="n">
        <v>1</v>
      </c>
      <c r="AK879" s="14" t="n">
        <v>10.949</v>
      </c>
      <c r="AL879" s="14" t="n">
        <v>5.165</v>
      </c>
      <c r="AM879" s="14" t="n">
        <v>0.075</v>
      </c>
      <c r="AN879" s="14" t="n">
        <v>11.496</v>
      </c>
      <c r="AO879" s="14" t="n">
        <v>0.05</v>
      </c>
      <c r="AP879" s="14" t="n">
        <v>1</v>
      </c>
      <c r="AQ879" s="14" t="n">
        <v>0.72</v>
      </c>
      <c r="AR879" s="14" t="n">
        <v>0.132</v>
      </c>
      <c r="AS879" s="14" t="n">
        <v>0.297</v>
      </c>
      <c r="AT879" s="14" t="n">
        <v>1.06</v>
      </c>
      <c r="AU879" s="14" t="n">
        <v>0.05</v>
      </c>
      <c r="AV879" s="14" t="n">
        <v>1</v>
      </c>
      <c r="AW879" s="14" t="n">
        <v>0.734</v>
      </c>
      <c r="AX879" s="14" t="n">
        <v>0.132</v>
      </c>
      <c r="AY879" s="14" t="n">
        <v>0.212</v>
      </c>
      <c r="AZ879" s="14" t="n">
        <v>0.986</v>
      </c>
      <c r="BA879" s="14" t="n">
        <v>0.05</v>
      </c>
      <c r="BB879" s="14" t="n">
        <v>1</v>
      </c>
      <c r="BC879" s="14" t="n">
        <v>0.51</v>
      </c>
      <c r="BD879" s="14" t="n">
        <v>0.132</v>
      </c>
      <c r="BE879" s="14" t="n">
        <v>0.003</v>
      </c>
      <c r="BF879" s="14" t="n">
        <v>0.536</v>
      </c>
      <c r="BG879" s="14" t="n">
        <v>0.05</v>
      </c>
      <c r="BH879" s="14" t="n">
        <v>1</v>
      </c>
      <c r="BI879" s="14" t="n">
        <v>0.652</v>
      </c>
      <c r="BJ879" s="14" t="n">
        <v>0.132</v>
      </c>
      <c r="BK879" s="14" t="n">
        <v>0.004</v>
      </c>
      <c r="BL879" s="14" t="n">
        <v>0.6850000000000001</v>
      </c>
      <c r="BM879" s="14" t="n">
        <v>0.05</v>
      </c>
      <c r="BN879" s="14" t="n">
        <v>1</v>
      </c>
      <c r="BO879" s="14" t="n">
        <v>0</v>
      </c>
      <c r="BP879" s="14" t="n">
        <v>0</v>
      </c>
      <c r="BQ879" s="14" t="n">
        <v>0</v>
      </c>
      <c r="BR879" s="14" t="n">
        <v>0</v>
      </c>
      <c r="BS879" s="14" t="n">
        <v>1</v>
      </c>
      <c r="BT879" s="14" t="n">
        <v>0</v>
      </c>
      <c r="BU879" s="14" t="n">
        <v>0</v>
      </c>
      <c r="BV879" s="14" t="n">
        <v>0</v>
      </c>
      <c r="BW879" s="14" t="n">
        <v>0.05</v>
      </c>
      <c r="BX879" s="14" t="n">
        <v>1</v>
      </c>
      <c r="BY879" s="14" t="n">
        <v>13.646</v>
      </c>
      <c r="BZ879" s="14" t="n">
        <v>0</v>
      </c>
      <c r="CA879" s="14" t="n">
        <v>13.646</v>
      </c>
      <c r="CB879" s="14" t="n">
        <v>0</v>
      </c>
      <c r="CC879" s="14" t="n">
        <v>86.38500000000001</v>
      </c>
      <c r="CD879" s="14" t="n">
        <v>7.95</v>
      </c>
      <c r="CE879" s="14" t="n">
        <v>0.588</v>
      </c>
      <c r="CF879" s="14" t="n">
        <v>90.705</v>
      </c>
      <c r="CG879" s="14" t="n">
        <v>0.05</v>
      </c>
      <c r="CH879" s="14" t="n">
        <v>1</v>
      </c>
      <c r="CI879" s="14" t="n">
        <v>0</v>
      </c>
      <c r="CJ879" s="14" t="n">
        <v>0</v>
      </c>
      <c r="CK879" s="14" t="n">
        <v>0</v>
      </c>
      <c r="CL879" s="14" t="n">
        <v>0</v>
      </c>
      <c r="CM879" s="14" t="n">
        <v>0</v>
      </c>
      <c r="CN879" s="14" t="n">
        <v>0</v>
      </c>
      <c r="CO879" s="14" t="n">
        <v>0</v>
      </c>
      <c r="CP879" s="14" t="n">
        <v>0</v>
      </c>
      <c r="CQ879" s="14" t="n">
        <v>1.387</v>
      </c>
      <c r="CR879" s="14" t="n">
        <v>1</v>
      </c>
      <c r="CS879" s="14" t="n">
        <v>5.654</v>
      </c>
      <c r="CT879" s="14" t="n">
        <v>4.251</v>
      </c>
      <c r="CU879" s="14" t="n">
        <v>7.598</v>
      </c>
    </row>
    <row r="880">
      <c r="A880" s="14" t="inlineStr">
        <is>
          <t>ZMB2021</t>
        </is>
      </c>
      <c r="B880" s="14" t="inlineStr">
        <is>
          <t>ZMB</t>
        </is>
      </c>
      <c r="C880" s="14" t="inlineStr">
        <is>
          <t>ZMB</t>
        </is>
      </c>
      <c r="D880" s="14" t="inlineStr">
        <is>
          <t>Zambia</t>
        </is>
      </c>
      <c r="E880" s="14" t="n">
        <v>2021</v>
      </c>
      <c r="F880" s="14" t="n">
        <v>0.16</v>
      </c>
      <c r="G880" s="14" t="n">
        <v>2.093</v>
      </c>
      <c r="H880" s="14" t="n">
        <v>0.616</v>
      </c>
      <c r="I880" s="14" t="n">
        <v>0.169</v>
      </c>
      <c r="J880" s="14" t="n">
        <v>2.261</v>
      </c>
      <c r="K880" s="14" t="n">
        <v>0</v>
      </c>
      <c r="L880" s="14" t="n">
        <v>1</v>
      </c>
      <c r="M880" s="14" t="n">
        <v>3.308</v>
      </c>
      <c r="N880" s="14" t="n">
        <v>1.849</v>
      </c>
      <c r="O880" s="14" t="n">
        <v>0.166</v>
      </c>
      <c r="P880" s="14" t="n">
        <v>3.474</v>
      </c>
      <c r="Q880" s="14" t="n">
        <v>0</v>
      </c>
      <c r="R880" s="14" t="n">
        <v>1</v>
      </c>
      <c r="S880" s="14" t="n">
        <v>5.174</v>
      </c>
      <c r="T880" s="14" t="n">
        <v>3.698</v>
      </c>
      <c r="U880" s="14" t="n">
        <v>0</v>
      </c>
      <c r="V880" s="14" t="n">
        <v>6.002</v>
      </c>
      <c r="W880" s="14" t="n">
        <v>0.16</v>
      </c>
      <c r="X880" s="14" t="n">
        <v>1</v>
      </c>
      <c r="Y880" s="14" t="n">
        <v>16.166</v>
      </c>
      <c r="Z880" s="14" t="n">
        <v>2.185</v>
      </c>
      <c r="AA880" s="14" t="n">
        <v>0</v>
      </c>
      <c r="AB880" s="14" t="n">
        <v>16.166</v>
      </c>
      <c r="AC880" s="14" t="n">
        <v>0</v>
      </c>
      <c r="AD880" s="14" t="n">
        <v>1</v>
      </c>
      <c r="AE880" s="14" t="n">
        <v>17.31</v>
      </c>
      <c r="AF880" s="14" t="n">
        <v>4.047</v>
      </c>
      <c r="AG880" s="14" t="n">
        <v>0</v>
      </c>
      <c r="AH880" s="14" t="n">
        <v>17.31</v>
      </c>
      <c r="AI880" s="14" t="n">
        <v>0</v>
      </c>
      <c r="AJ880" s="14" t="n">
        <v>1</v>
      </c>
      <c r="AK880" s="14" t="n">
        <v>24.169</v>
      </c>
      <c r="AL880" s="14" t="n">
        <v>12.872</v>
      </c>
      <c r="AM880" s="14" t="n">
        <v>0</v>
      </c>
      <c r="AN880" s="14" t="n">
        <v>28.036</v>
      </c>
      <c r="AO880" s="14" t="n">
        <v>0.16</v>
      </c>
      <c r="AP880" s="14" t="n">
        <v>1</v>
      </c>
      <c r="AQ880" s="14" t="n">
        <v>0.619</v>
      </c>
      <c r="AR880" s="14" t="n">
        <v>0.114</v>
      </c>
      <c r="AS880" s="14" t="n">
        <v>0.276</v>
      </c>
      <c r="AT880" s="14" t="n">
        <v>0.895</v>
      </c>
      <c r="AU880" s="14" t="n">
        <v>0</v>
      </c>
      <c r="AV880" s="14" t="n">
        <v>1</v>
      </c>
      <c r="AW880" s="14" t="n">
        <v>0.599</v>
      </c>
      <c r="AX880" s="14" t="n">
        <v>0.114</v>
      </c>
      <c r="AY880" s="14" t="n">
        <v>0.198</v>
      </c>
      <c r="AZ880" s="14" t="n">
        <v>0.798</v>
      </c>
      <c r="BA880" s="14" t="n">
        <v>0</v>
      </c>
      <c r="BB880" s="14" t="n">
        <v>1</v>
      </c>
      <c r="BC880" s="14" t="n">
        <v>0.439</v>
      </c>
      <c r="BD880" s="14" t="n">
        <v>0.114</v>
      </c>
      <c r="BE880" s="14" t="n">
        <v>0.075</v>
      </c>
      <c r="BF880" s="14" t="n">
        <v>0.596</v>
      </c>
      <c r="BG880" s="14" t="n">
        <v>0.16</v>
      </c>
      <c r="BH880" s="14" t="n">
        <v>1</v>
      </c>
      <c r="BI880" s="14" t="n">
        <v>0.505</v>
      </c>
      <c r="BJ880" s="14" t="n">
        <v>0.114</v>
      </c>
      <c r="BK880" s="14" t="n">
        <v>0.264</v>
      </c>
      <c r="BL880" s="14" t="n">
        <v>0.769</v>
      </c>
      <c r="BM880" s="14" t="n">
        <v>0</v>
      </c>
      <c r="BN880" s="14" t="n">
        <v>1</v>
      </c>
      <c r="BO880" s="14" t="n">
        <v>0</v>
      </c>
      <c r="BP880" s="14" t="n">
        <v>0</v>
      </c>
      <c r="BQ880" s="14" t="n">
        <v>0.093</v>
      </c>
      <c r="BR880" s="14" t="n">
        <v>0</v>
      </c>
      <c r="BS880" s="14" t="n">
        <v>0.833</v>
      </c>
      <c r="BT880" s="14" t="n">
        <v>0</v>
      </c>
      <c r="BU880" s="14" t="n">
        <v>0</v>
      </c>
      <c r="BV880" s="14" t="n">
        <v>0.055</v>
      </c>
      <c r="BW880" s="14" t="n">
        <v>0.16</v>
      </c>
      <c r="BX880" s="14" t="n">
        <v>1</v>
      </c>
      <c r="BY880" s="14" t="n">
        <v>11.787</v>
      </c>
      <c r="BZ880" s="14" t="n">
        <v>0</v>
      </c>
      <c r="CA880" s="14" t="n">
        <v>11.787</v>
      </c>
      <c r="CB880" s="14" t="n">
        <v>0</v>
      </c>
      <c r="CC880" s="14" t="n">
        <v>78.125</v>
      </c>
      <c r="CD880" s="14" t="n">
        <v>7.95</v>
      </c>
      <c r="CE880" s="14" t="n">
        <v>27.252</v>
      </c>
      <c r="CF880" s="14" t="n">
        <v>122.238</v>
      </c>
      <c r="CG880" s="14" t="n">
        <v>0.16</v>
      </c>
      <c r="CH880" s="14" t="n">
        <v>1</v>
      </c>
      <c r="CI880" s="14" t="n">
        <v>0</v>
      </c>
      <c r="CJ880" s="14" t="n">
        <v>0</v>
      </c>
      <c r="CK880" s="14" t="n">
        <v>0</v>
      </c>
      <c r="CL880" s="14" t="n">
        <v>0</v>
      </c>
      <c r="CM880" s="14" t="n">
        <v>0</v>
      </c>
      <c r="CN880" s="14" t="n">
        <v>0</v>
      </c>
      <c r="CO880" s="14" t="n">
        <v>0</v>
      </c>
      <c r="CP880" s="14" t="n">
        <v>0.922</v>
      </c>
      <c r="CQ880" s="14" t="n">
        <v>1.198</v>
      </c>
      <c r="CR880" s="14" t="n">
        <v>0</v>
      </c>
      <c r="CS880" s="14" t="n">
        <v>4.776</v>
      </c>
      <c r="CT880" s="14" t="n">
        <v>4.753</v>
      </c>
      <c r="CU880" s="14" t="n">
        <v>15.162</v>
      </c>
    </row>
    <row r="881">
      <c r="A881" s="14" t="inlineStr">
        <is>
          <t>ZMB2022</t>
        </is>
      </c>
      <c r="B881" s="14" t="inlineStr">
        <is>
          <t>ZMB</t>
        </is>
      </c>
      <c r="C881" s="14" t="inlineStr">
        <is>
          <t>ZMB</t>
        </is>
      </c>
      <c r="D881" s="14" t="inlineStr">
        <is>
          <t>Zambia</t>
        </is>
      </c>
      <c r="E881" s="14" t="n">
        <v>2022</v>
      </c>
      <c r="F881" s="14" t="n">
        <v>0.16</v>
      </c>
      <c r="G881" s="14" t="n">
        <v>2.711</v>
      </c>
      <c r="H881" s="14" t="n">
        <v>0.668</v>
      </c>
      <c r="I881" s="14" t="n">
        <v>0.25</v>
      </c>
      <c r="J881" s="14" t="n">
        <v>2.961</v>
      </c>
      <c r="K881" s="14" t="n">
        <v>0</v>
      </c>
      <c r="L881" s="14" t="n">
        <v>1</v>
      </c>
      <c r="M881" s="14" t="n">
        <v>3.687</v>
      </c>
      <c r="N881" s="14" t="n">
        <v>2.003</v>
      </c>
      <c r="O881" s="14" t="n">
        <v>0.196</v>
      </c>
      <c r="P881" s="14" t="n">
        <v>3.883</v>
      </c>
      <c r="Q881" s="14" t="n">
        <v>0</v>
      </c>
      <c r="R881" s="14" t="n">
        <v>1</v>
      </c>
      <c r="S881" s="14" t="n">
        <v>6.049</v>
      </c>
      <c r="T881" s="14" t="n">
        <v>4.006</v>
      </c>
      <c r="U881" s="14" t="n">
        <v>0.07199999999999999</v>
      </c>
      <c r="V881" s="14" t="n">
        <v>7.017</v>
      </c>
      <c r="W881" s="14" t="n">
        <v>0.16</v>
      </c>
      <c r="X881" s="14" t="n">
        <v>1</v>
      </c>
      <c r="Y881" s="14" t="n">
        <v>32.248</v>
      </c>
      <c r="Z881" s="14" t="n">
        <v>4.359</v>
      </c>
      <c r="AA881" s="14" t="n">
        <v>0</v>
      </c>
      <c r="AB881" s="14" t="n">
        <v>32.248</v>
      </c>
      <c r="AC881" s="14" t="n">
        <v>0</v>
      </c>
      <c r="AD881" s="14" t="n">
        <v>1</v>
      </c>
      <c r="AE881" s="14" t="n">
        <v>33.483</v>
      </c>
      <c r="AF881" s="14" t="n">
        <v>7.829</v>
      </c>
      <c r="AG881" s="14" t="n">
        <v>0</v>
      </c>
      <c r="AH881" s="14" t="n">
        <v>33.483</v>
      </c>
      <c r="AI881" s="14" t="n">
        <v>0</v>
      </c>
      <c r="AJ881" s="14" t="n">
        <v>1</v>
      </c>
      <c r="AK881" s="14" t="n">
        <v>40.891</v>
      </c>
      <c r="AL881" s="14" t="n">
        <v>21.778</v>
      </c>
      <c r="AM881" s="14" t="n">
        <v>0.484</v>
      </c>
      <c r="AN881" s="14" t="n">
        <v>47.434</v>
      </c>
      <c r="AO881" s="14" t="n">
        <v>0.16</v>
      </c>
      <c r="AP881" s="14" t="n">
        <v>1</v>
      </c>
      <c r="AQ881" s="14" t="n">
        <v>0.861</v>
      </c>
      <c r="AR881" s="14" t="n">
        <v>0.123</v>
      </c>
      <c r="AS881" s="14" t="n">
        <v>0.339</v>
      </c>
      <c r="AT881" s="14" t="n">
        <v>1.392</v>
      </c>
      <c r="AU881" s="14" t="n">
        <v>0.16</v>
      </c>
      <c r="AV881" s="14" t="n">
        <v>1</v>
      </c>
      <c r="AW881" s="14" t="n">
        <v>0.986</v>
      </c>
      <c r="AX881" s="14" t="n">
        <v>0.123</v>
      </c>
      <c r="AY881" s="14" t="n">
        <v>0.265</v>
      </c>
      <c r="AZ881" s="14" t="n">
        <v>1.452</v>
      </c>
      <c r="BA881" s="14" t="n">
        <v>0.16</v>
      </c>
      <c r="BB881" s="14" t="n">
        <v>1</v>
      </c>
      <c r="BC881" s="14" t="n">
        <v>0.598</v>
      </c>
      <c r="BD881" s="14" t="n">
        <v>0.123</v>
      </c>
      <c r="BE881" s="14" t="n">
        <v>0.107</v>
      </c>
      <c r="BF881" s="14" t="n">
        <v>0.8080000000000001</v>
      </c>
      <c r="BG881" s="14" t="n">
        <v>0.16</v>
      </c>
      <c r="BH881" s="14" t="n">
        <v>1</v>
      </c>
      <c r="BI881" s="14" t="n">
        <v>0.612</v>
      </c>
      <c r="BJ881" s="14" t="n">
        <v>0.123</v>
      </c>
      <c r="BK881" s="14" t="n">
        <v>0.3</v>
      </c>
      <c r="BL881" s="14" t="n">
        <v>1.059</v>
      </c>
      <c r="BM881" s="14" t="n">
        <v>0.16</v>
      </c>
      <c r="BN881" s="14" t="n">
        <v>1</v>
      </c>
      <c r="BO881" s="14" t="n">
        <v>0</v>
      </c>
      <c r="BP881" s="14" t="n">
        <v>0</v>
      </c>
      <c r="BQ881" s="14" t="n">
        <v>0.062</v>
      </c>
      <c r="BR881" s="14" t="n">
        <v>0</v>
      </c>
      <c r="BS881" s="14" t="n">
        <v>0.833</v>
      </c>
      <c r="BT881" s="14" t="n">
        <v>0</v>
      </c>
      <c r="BU881" s="14" t="n">
        <v>0</v>
      </c>
      <c r="BV881" s="14" t="n">
        <v>0.052</v>
      </c>
      <c r="BW881" s="14" t="n">
        <v>0.16</v>
      </c>
      <c r="BX881" s="14" t="n">
        <v>1</v>
      </c>
      <c r="BY881" s="14" t="n">
        <v>12.729</v>
      </c>
      <c r="BZ881" s="14" t="n">
        <v>0</v>
      </c>
      <c r="CA881" s="14" t="n">
        <v>12.729</v>
      </c>
      <c r="CB881" s="14" t="n">
        <v>0</v>
      </c>
      <c r="CC881" s="14" t="n">
        <v>97.90000000000001</v>
      </c>
      <c r="CD881" s="14" t="n">
        <v>7.95</v>
      </c>
      <c r="CE881" s="14" t="n">
        <v>47.961</v>
      </c>
      <c r="CF881" s="14" t="n">
        <v>169.198</v>
      </c>
      <c r="CG881" s="14" t="n">
        <v>0.16</v>
      </c>
      <c r="CH881" s="14" t="n">
        <v>1</v>
      </c>
      <c r="CI881" s="14" t="n">
        <v>0</v>
      </c>
      <c r="CJ881" s="14" t="n">
        <v>0</v>
      </c>
      <c r="CK881" s="14" t="n">
        <v>0</v>
      </c>
      <c r="CL881" s="14" t="n">
        <v>0</v>
      </c>
      <c r="CM881" s="14" t="n">
        <v>0</v>
      </c>
      <c r="CN881" s="14" t="n">
        <v>0</v>
      </c>
      <c r="CO881" s="14" t="n">
        <v>0</v>
      </c>
      <c r="CP881" s="14" t="n">
        <v>0.918</v>
      </c>
      <c r="CQ881" s="14" t="n">
        <v>1.294</v>
      </c>
      <c r="CR881" s="14" t="n">
        <v>0</v>
      </c>
      <c r="CS881" s="14" t="n">
        <v>5.158</v>
      </c>
      <c r="CT881" s="14" t="n">
        <v>10.485</v>
      </c>
      <c r="CU881" s="14" t="n">
        <v>31.326</v>
      </c>
    </row>
    <row r="882">
      <c r="A882" s="14" t="inlineStr">
        <is>
          <t>ZMB2023</t>
        </is>
      </c>
      <c r="B882" s="14" t="inlineStr">
        <is>
          <t>ZMB</t>
        </is>
      </c>
      <c r="C882" s="14" t="inlineStr">
        <is>
          <t>ZMB</t>
        </is>
      </c>
      <c r="D882" s="14" t="inlineStr">
        <is>
          <t>Zambia</t>
        </is>
      </c>
      <c r="E882" s="14" t="n">
        <v>2023</v>
      </c>
      <c r="F882" s="14" t="n">
        <v>0.16</v>
      </c>
      <c r="G882" s="14" t="n">
        <v>2.428</v>
      </c>
      <c r="H882" s="14" t="n">
        <v>0.71</v>
      </c>
      <c r="I882" s="14" t="n">
        <v>0.204</v>
      </c>
      <c r="J882" s="14" t="n">
        <v>2.631</v>
      </c>
      <c r="K882" s="14" t="n">
        <v>0</v>
      </c>
      <c r="L882" s="14" t="n">
        <v>1</v>
      </c>
      <c r="M882" s="14" t="n">
        <v>3.761</v>
      </c>
      <c r="N882" s="14" t="n">
        <v>2.131</v>
      </c>
      <c r="O882" s="14" t="n">
        <v>0.19</v>
      </c>
      <c r="P882" s="14" t="n">
        <v>3.951</v>
      </c>
      <c r="Q882" s="14" t="n">
        <v>0</v>
      </c>
      <c r="R882" s="14" t="n">
        <v>1</v>
      </c>
      <c r="S882" s="14" t="n">
        <v>5.98</v>
      </c>
      <c r="T882" s="14" t="n">
        <v>4.263</v>
      </c>
      <c r="U882" s="14" t="n">
        <v>0.106</v>
      </c>
      <c r="V882" s="14" t="n">
        <v>6.936</v>
      </c>
      <c r="W882" s="14" t="n">
        <v>0.16</v>
      </c>
      <c r="X882" s="14" t="n">
        <v>1</v>
      </c>
      <c r="Y882" s="14" t="n">
        <v>9.936999999999999</v>
      </c>
      <c r="Z882" s="14" t="n">
        <v>1.343</v>
      </c>
      <c r="AA882" s="14" t="n">
        <v>0</v>
      </c>
      <c r="AB882" s="14" t="n">
        <v>9.936999999999999</v>
      </c>
      <c r="AC882" s="14" t="n">
        <v>0</v>
      </c>
      <c r="AD882" s="14" t="n">
        <v>1</v>
      </c>
      <c r="AE882" s="14" t="n">
        <v>11.222</v>
      </c>
      <c r="AF882" s="14" t="n">
        <v>2.624</v>
      </c>
      <c r="AG882" s="14" t="n">
        <v>0</v>
      </c>
      <c r="AH882" s="14" t="n">
        <v>11.222</v>
      </c>
      <c r="AI882" s="14" t="n">
        <v>0</v>
      </c>
      <c r="AJ882" s="14" t="n">
        <v>1</v>
      </c>
      <c r="AK882" s="14" t="n">
        <v>18.936</v>
      </c>
      <c r="AL882" s="14" t="n">
        <v>10.085</v>
      </c>
      <c r="AM882" s="14" t="n">
        <v>0.335</v>
      </c>
      <c r="AN882" s="14" t="n">
        <v>21.966</v>
      </c>
      <c r="AO882" s="14" t="n">
        <v>0.16</v>
      </c>
      <c r="AP882" s="14" t="n">
        <v>1</v>
      </c>
      <c r="AQ882" s="14" t="n">
        <v>0.76</v>
      </c>
      <c r="AR882" s="14" t="n">
        <v>0.129</v>
      </c>
      <c r="AS882" s="14" t="n">
        <v>0.412</v>
      </c>
      <c r="AT882" s="14" t="n">
        <v>1.36</v>
      </c>
      <c r="AU882" s="14" t="n">
        <v>0.16</v>
      </c>
      <c r="AV882" s="14" t="n">
        <v>1</v>
      </c>
      <c r="AW882" s="14" t="n">
        <v>0.8110000000000001</v>
      </c>
      <c r="AX882" s="14" t="n">
        <v>0.129</v>
      </c>
      <c r="AY882" s="14" t="n">
        <v>0.325</v>
      </c>
      <c r="AZ882" s="14" t="n">
        <v>1.318</v>
      </c>
      <c r="BA882" s="14" t="n">
        <v>0.16</v>
      </c>
      <c r="BB882" s="14" t="n">
        <v>1</v>
      </c>
      <c r="BC882" s="14" t="n">
        <v>0.535</v>
      </c>
      <c r="BD882" s="14" t="n">
        <v>0.129</v>
      </c>
      <c r="BE882" s="14" t="n">
        <v>0.101</v>
      </c>
      <c r="BF882" s="14" t="n">
        <v>0.725</v>
      </c>
      <c r="BG882" s="14" t="n">
        <v>0.16</v>
      </c>
      <c r="BH882" s="14" t="n">
        <v>1</v>
      </c>
      <c r="BI882" s="14" t="n">
        <v>0.579</v>
      </c>
      <c r="BJ882" s="14" t="n">
        <v>0.129</v>
      </c>
      <c r="BK882" s="14" t="n">
        <v>0.301</v>
      </c>
      <c r="BL882" s="14" t="n">
        <v>1.022</v>
      </c>
      <c r="BM882" s="14" t="n">
        <v>0.16</v>
      </c>
      <c r="BN882" s="14" t="n">
        <v>1</v>
      </c>
      <c r="BO882" s="14" t="n">
        <v>0</v>
      </c>
      <c r="BP882" s="14" t="n">
        <v>0</v>
      </c>
      <c r="BQ882" s="14" t="n">
        <v>0.06900000000000001</v>
      </c>
      <c r="BR882" s="14" t="n">
        <v>0</v>
      </c>
      <c r="BS882" s="14" t="n">
        <v>0.833</v>
      </c>
      <c r="BT882" s="14" t="n">
        <v>0</v>
      </c>
      <c r="BU882" s="14" t="n">
        <v>0</v>
      </c>
      <c r="BV882" s="14" t="n">
        <v>0.054</v>
      </c>
      <c r="BW882" s="14" t="n">
        <v>0.16</v>
      </c>
      <c r="BX882" s="14" t="n">
        <v>1</v>
      </c>
      <c r="BY882" s="14" t="n">
        <v>13.254</v>
      </c>
      <c r="BZ882" s="14" t="n">
        <v>0</v>
      </c>
      <c r="CA882" s="14" t="n">
        <v>13.254</v>
      </c>
      <c r="CB882" s="14" t="n">
        <v>0</v>
      </c>
      <c r="CC882" s="14" t="n">
        <v>83.248</v>
      </c>
      <c r="CD882" s="14" t="n">
        <v>7.95</v>
      </c>
      <c r="CE882" s="14" t="n">
        <v>56.954</v>
      </c>
      <c r="CF882" s="14" t="n">
        <v>162.634</v>
      </c>
      <c r="CG882" s="14" t="n">
        <v>0.16</v>
      </c>
      <c r="CH882" s="14" t="n">
        <v>1</v>
      </c>
      <c r="CI882" s="14" t="n">
        <v>0</v>
      </c>
      <c r="CJ882" s="14" t="n">
        <v>0</v>
      </c>
      <c r="CK882" s="14" t="n">
        <v>0</v>
      </c>
      <c r="CL882" s="14" t="n">
        <v>0</v>
      </c>
      <c r="CM882" s="14" t="n">
        <v>0</v>
      </c>
      <c r="CN882" s="14" t="n">
        <v>0</v>
      </c>
      <c r="CO882" s="14" t="n">
        <v>0</v>
      </c>
      <c r="CP882" s="14" t="n">
        <v>0.895</v>
      </c>
      <c r="CQ882" s="14" t="n">
        <v>1.348</v>
      </c>
      <c r="CR882" s="14" t="n">
        <v>0</v>
      </c>
      <c r="CS882" s="14" t="n">
        <v>5.37</v>
      </c>
      <c r="CT882" s="14" t="n">
        <v>4.861</v>
      </c>
      <c r="CU882" s="14" t="n">
        <v>11.622</v>
      </c>
    </row>
    <row r="883">
      <c r="A883" s="14" t="inlineStr">
        <is>
          <t>ZMB2024</t>
        </is>
      </c>
      <c r="B883" s="14" t="inlineStr">
        <is>
          <t>ZMB</t>
        </is>
      </c>
      <c r="C883" s="14" t="inlineStr">
        <is>
          <t>ZMB</t>
        </is>
      </c>
      <c r="D883" s="14" t="inlineStr">
        <is>
          <t>Zambia</t>
        </is>
      </c>
      <c r="E883" s="14" t="n">
        <v>2024</v>
      </c>
      <c r="F883" s="14" t="n">
        <v>0.16</v>
      </c>
      <c r="G883" s="14" t="n">
        <v>2.42</v>
      </c>
      <c r="H883" s="14" t="n">
        <v>0.731</v>
      </c>
      <c r="I883" s="14" t="n">
        <v>0.198</v>
      </c>
      <c r="J883" s="14" t="n">
        <v>2.618</v>
      </c>
      <c r="K883" s="14" t="n">
        <v>0</v>
      </c>
      <c r="L883" s="14" t="n">
        <v>1</v>
      </c>
      <c r="M883" s="14" t="n">
        <v>3.767</v>
      </c>
      <c r="N883" s="14" t="n">
        <v>2.194</v>
      </c>
      <c r="O883" s="14" t="n">
        <v>0.18</v>
      </c>
      <c r="P883" s="14" t="n">
        <v>3.948</v>
      </c>
      <c r="Q883" s="14" t="n">
        <v>0</v>
      </c>
      <c r="R883" s="14" t="n">
        <v>1</v>
      </c>
      <c r="S883" s="14" t="n">
        <v>6.077</v>
      </c>
      <c r="T883" s="14" t="n">
        <v>4.388</v>
      </c>
      <c r="U883" s="14" t="n">
        <v>0.132</v>
      </c>
      <c r="V883" s="14" t="n">
        <v>7.049</v>
      </c>
      <c r="W883" s="14" t="n">
        <v>0.16</v>
      </c>
      <c r="X883" s="14" t="n">
        <v>1</v>
      </c>
      <c r="Y883" s="14" t="n">
        <v>9.287000000000001</v>
      </c>
      <c r="Z883" s="14" t="n">
        <v>1.255</v>
      </c>
      <c r="AA883" s="14" t="n">
        <v>0</v>
      </c>
      <c r="AB883" s="14" t="n">
        <v>9.287000000000001</v>
      </c>
      <c r="AC883" s="14" t="n">
        <v>0</v>
      </c>
      <c r="AD883" s="14" t="n">
        <v>1</v>
      </c>
      <c r="AE883" s="14" t="n">
        <v>10.611</v>
      </c>
      <c r="AF883" s="14" t="n">
        <v>2.481</v>
      </c>
      <c r="AG883" s="14" t="n">
        <v>0</v>
      </c>
      <c r="AH883" s="14" t="n">
        <v>10.611</v>
      </c>
      <c r="AI883" s="14" t="n">
        <v>0</v>
      </c>
      <c r="AJ883" s="14" t="n">
        <v>1</v>
      </c>
      <c r="AK883" s="14" t="n">
        <v>18.552</v>
      </c>
      <c r="AL883" s="14" t="n">
        <v>9.881</v>
      </c>
      <c r="AM883" s="14" t="n">
        <v>0.404</v>
      </c>
      <c r="AN883" s="14" t="n">
        <v>21.521</v>
      </c>
      <c r="AO883" s="14" t="n">
        <v>0.16</v>
      </c>
      <c r="AP883" s="14" t="n">
        <v>1</v>
      </c>
      <c r="AQ883" s="14" t="n">
        <v>0.724</v>
      </c>
      <c r="AR883" s="14" t="n">
        <v>0.132</v>
      </c>
      <c r="AS883" s="14" t="n">
        <v>0.36</v>
      </c>
      <c r="AT883" s="14" t="n">
        <v>1.258</v>
      </c>
      <c r="AU883" s="14" t="n">
        <v>0.16</v>
      </c>
      <c r="AV883" s="14" t="n">
        <v>1</v>
      </c>
      <c r="AW883" s="14" t="n">
        <v>0.75</v>
      </c>
      <c r="AX883" s="14" t="n">
        <v>0.132</v>
      </c>
      <c r="AY883" s="14" t="n">
        <v>0.242</v>
      </c>
      <c r="AZ883" s="14" t="n">
        <v>1.151</v>
      </c>
      <c r="BA883" s="14" t="n">
        <v>0.16</v>
      </c>
      <c r="BB883" s="14" t="n">
        <v>1</v>
      </c>
      <c r="BC883" s="14" t="n">
        <v>0.513</v>
      </c>
      <c r="BD883" s="14" t="n">
        <v>0.132</v>
      </c>
      <c r="BE883" s="14" t="n">
        <v>0.1</v>
      </c>
      <c r="BF883" s="14" t="n">
        <v>0.696</v>
      </c>
      <c r="BG883" s="14" t="n">
        <v>0.16</v>
      </c>
      <c r="BH883" s="14" t="n">
        <v>1</v>
      </c>
      <c r="BI883" s="14" t="n">
        <v>0.591</v>
      </c>
      <c r="BJ883" s="14" t="n">
        <v>0.132</v>
      </c>
      <c r="BK883" s="14" t="n">
        <v>0.242</v>
      </c>
      <c r="BL883" s="14" t="n">
        <v>0.967</v>
      </c>
      <c r="BM883" s="14" t="n">
        <v>0.16</v>
      </c>
      <c r="BN883" s="14" t="n">
        <v>1</v>
      </c>
      <c r="BO883" s="14" t="n">
        <v>0</v>
      </c>
      <c r="BP883" s="14" t="n">
        <v>0</v>
      </c>
      <c r="BQ883" s="14" t="n">
        <v>0.065</v>
      </c>
      <c r="BR883" s="14" t="n">
        <v>0</v>
      </c>
      <c r="BS883" s="14" t="n">
        <v>0.833</v>
      </c>
      <c r="BT883" s="14" t="n">
        <v>0</v>
      </c>
      <c r="BU883" s="14" t="n">
        <v>0</v>
      </c>
      <c r="BV883" s="14" t="n">
        <v>0.049</v>
      </c>
      <c r="BW883" s="14" t="n">
        <v>0.16</v>
      </c>
      <c r="BX883" s="14" t="n">
        <v>1</v>
      </c>
      <c r="BY883" s="14" t="n">
        <v>13.646</v>
      </c>
      <c r="BZ883" s="14" t="n">
        <v>0</v>
      </c>
      <c r="CA883" s="14" t="n">
        <v>13.646</v>
      </c>
      <c r="CB883" s="14" t="n">
        <v>0</v>
      </c>
      <c r="CC883" s="14" t="n">
        <v>82.58799999999999</v>
      </c>
      <c r="CD883" s="14" t="n">
        <v>7.95</v>
      </c>
      <c r="CE883" s="14" t="n">
        <v>49.614</v>
      </c>
      <c r="CF883" s="14" t="n">
        <v>153.355</v>
      </c>
      <c r="CG883" s="14" t="n">
        <v>0.16</v>
      </c>
      <c r="CH883" s="14" t="n">
        <v>1</v>
      </c>
      <c r="CI883" s="14" t="n">
        <v>0</v>
      </c>
      <c r="CJ883" s="14" t="n">
        <v>0</v>
      </c>
      <c r="CK883" s="14" t="n">
        <v>0</v>
      </c>
      <c r="CL883" s="14" t="n">
        <v>0</v>
      </c>
      <c r="CM883" s="14" t="n">
        <v>0</v>
      </c>
      <c r="CN883" s="14" t="n">
        <v>0</v>
      </c>
      <c r="CO883" s="14" t="n">
        <v>0</v>
      </c>
      <c r="CP883" s="14" t="n">
        <v>0.895</v>
      </c>
      <c r="CQ883" s="14" t="n">
        <v>1.387</v>
      </c>
      <c r="CR883" s="14" t="n">
        <v>0</v>
      </c>
      <c r="CS883" s="14" t="n">
        <v>5.529</v>
      </c>
      <c r="CT883" s="14" t="n">
        <v>4.251</v>
      </c>
      <c r="CU883" s="14" t="n">
        <v>10.168</v>
      </c>
    </row>
    <row r="884">
      <c r="A884" s="14" t="inlineStr">
        <is>
          <t>ZWE2021</t>
        </is>
      </c>
      <c r="B884" s="14" t="inlineStr">
        <is>
          <t>ZWE</t>
        </is>
      </c>
      <c r="C884" s="14" t="inlineStr">
        <is>
          <t>ZWE</t>
        </is>
      </c>
      <c r="D884" s="14" t="inlineStr">
        <is>
          <t>Zimbabwe</t>
        </is>
      </c>
      <c r="E884" s="14" t="n">
        <v>2021</v>
      </c>
      <c r="F884" s="14" t="n">
        <v>0.145</v>
      </c>
      <c r="G884" s="14" t="n">
        <v>1.775</v>
      </c>
      <c r="H884" s="14" t="n">
        <v>0.572</v>
      </c>
      <c r="I884" s="14" t="n">
        <v>0</v>
      </c>
      <c r="J884" s="14" t="n">
        <v>1.775</v>
      </c>
      <c r="K884" s="14" t="n">
        <v>0</v>
      </c>
      <c r="L884" s="14" t="n">
        <v>1</v>
      </c>
      <c r="M884" s="14" t="n">
        <v>2.919</v>
      </c>
      <c r="N884" s="14" t="n">
        <v>1.717</v>
      </c>
      <c r="O884" s="14" t="n">
        <v>0</v>
      </c>
      <c r="P884" s="14" t="n">
        <v>2.919</v>
      </c>
      <c r="Q884" s="14" t="n">
        <v>0</v>
      </c>
      <c r="R884" s="14" t="n">
        <v>1</v>
      </c>
      <c r="S884" s="14" t="n">
        <v>4.636</v>
      </c>
      <c r="T884" s="14" t="n">
        <v>3.434</v>
      </c>
      <c r="U884" s="14" t="n">
        <v>0</v>
      </c>
      <c r="V884" s="14" t="n">
        <v>5.309</v>
      </c>
      <c r="W884" s="14" t="n">
        <v>0.145</v>
      </c>
      <c r="X884" s="14" t="n">
        <v>1</v>
      </c>
      <c r="Y884" s="14" t="n">
        <v>16.248</v>
      </c>
      <c r="Z884" s="14" t="n">
        <v>2.196</v>
      </c>
      <c r="AA884" s="14" t="n">
        <v>0</v>
      </c>
      <c r="AB884" s="14" t="n">
        <v>16.248</v>
      </c>
      <c r="AC884" s="14" t="n">
        <v>0</v>
      </c>
      <c r="AD884" s="14" t="n">
        <v>1</v>
      </c>
      <c r="AE884" s="14" t="n">
        <v>17.391</v>
      </c>
      <c r="AF884" s="14" t="n">
        <v>4.067</v>
      </c>
      <c r="AG884" s="14" t="n">
        <v>0</v>
      </c>
      <c r="AH884" s="14" t="n">
        <v>17.391</v>
      </c>
      <c r="AI884" s="14" t="n">
        <v>0</v>
      </c>
      <c r="AJ884" s="14" t="n">
        <v>1</v>
      </c>
      <c r="AK884" s="14" t="n">
        <v>24.251</v>
      </c>
      <c r="AL884" s="14" t="n">
        <v>12.916</v>
      </c>
      <c r="AM884" s="14" t="n">
        <v>0</v>
      </c>
      <c r="AN884" s="14" t="n">
        <v>27.767</v>
      </c>
      <c r="AO884" s="14" t="n">
        <v>0.145</v>
      </c>
      <c r="AP884" s="14" t="n">
        <v>1</v>
      </c>
      <c r="AQ884" s="14" t="n">
        <v>0.619</v>
      </c>
      <c r="AR884" s="14" t="n">
        <v>0.114</v>
      </c>
      <c r="AS884" s="14" t="n">
        <v>0.534</v>
      </c>
      <c r="AT884" s="14" t="n">
        <v>1.32</v>
      </c>
      <c r="AU884" s="14" t="n">
        <v>0</v>
      </c>
      <c r="AV884" s="14" t="n">
        <v>0</v>
      </c>
      <c r="AW884" s="14" t="n">
        <v>0.599</v>
      </c>
      <c r="AX884" s="14" t="n">
        <v>0.114</v>
      </c>
      <c r="AY884" s="14" t="n">
        <v>0.541</v>
      </c>
      <c r="AZ884" s="14" t="n">
        <v>1.305</v>
      </c>
      <c r="BA884" s="14" t="n">
        <v>0</v>
      </c>
      <c r="BB884" s="14" t="n">
        <v>0</v>
      </c>
      <c r="BC884" s="14" t="n">
        <v>0.439</v>
      </c>
      <c r="BD884" s="14" t="n">
        <v>0.114</v>
      </c>
      <c r="BE884" s="14" t="n">
        <v>0</v>
      </c>
      <c r="BF884" s="14" t="n">
        <v>0.503</v>
      </c>
      <c r="BG884" s="14" t="n">
        <v>0.145</v>
      </c>
      <c r="BH884" s="14" t="n">
        <v>1</v>
      </c>
      <c r="BI884" s="14" t="n">
        <v>0.505</v>
      </c>
      <c r="BJ884" s="14" t="n">
        <v>0.114</v>
      </c>
      <c r="BK884" s="14" t="n">
        <v>-0.495</v>
      </c>
      <c r="BL884" s="14" t="n">
        <v>0.01</v>
      </c>
      <c r="BM884" s="14" t="n">
        <v>0</v>
      </c>
      <c r="BN884" s="14" t="n">
        <v>0</v>
      </c>
      <c r="BO884" s="14" t="n">
        <v>0</v>
      </c>
      <c r="BP884" s="14" t="n">
        <v>0</v>
      </c>
      <c r="BQ884" s="14" t="n">
        <v>0.113</v>
      </c>
      <c r="BR884" s="14" t="n">
        <v>0</v>
      </c>
      <c r="BS884" s="14" t="n">
        <v>0.667</v>
      </c>
      <c r="BT884" s="14" t="n">
        <v>0</v>
      </c>
      <c r="BU884" s="14" t="n">
        <v>0</v>
      </c>
      <c r="BV884" s="14" t="n">
        <v>0.119</v>
      </c>
      <c r="BW884" s="14" t="n">
        <v>0.145</v>
      </c>
      <c r="BX884" s="14" t="n">
        <v>0.667</v>
      </c>
      <c r="BY884" s="14" t="n">
        <v>11.787</v>
      </c>
      <c r="BZ884" s="14" t="n">
        <v>0</v>
      </c>
      <c r="CA884" s="14" t="n">
        <v>11.787</v>
      </c>
      <c r="CB884" s="14" t="n">
        <v>0</v>
      </c>
      <c r="CC884" s="14" t="n">
        <v>78.125</v>
      </c>
      <c r="CD884" s="14" t="n">
        <v>7.95</v>
      </c>
      <c r="CE884" s="14" t="n">
        <v>0</v>
      </c>
      <c r="CF884" s="14" t="n">
        <v>89.453</v>
      </c>
      <c r="CG884" s="14" t="n">
        <v>0.145</v>
      </c>
      <c r="CH884" s="14" t="n">
        <v>1</v>
      </c>
      <c r="CI884" s="14" t="n">
        <v>0</v>
      </c>
      <c r="CJ884" s="14" t="n">
        <v>0</v>
      </c>
      <c r="CK884" s="14" t="n">
        <v>0</v>
      </c>
      <c r="CL884" s="14" t="n">
        <v>0</v>
      </c>
      <c r="CM884" s="14" t="n">
        <v>0</v>
      </c>
      <c r="CN884" s="14" t="n">
        <v>0</v>
      </c>
      <c r="CO884" s="14" t="n">
        <v>0</v>
      </c>
      <c r="CP884" s="14" t="n">
        <v>0.999</v>
      </c>
      <c r="CQ884" s="14" t="n">
        <v>1.198</v>
      </c>
      <c r="CR884" s="14" t="n">
        <v>0</v>
      </c>
      <c r="CS884" s="14" t="n">
        <v>4.776</v>
      </c>
      <c r="CT884" s="14" t="n">
        <v>4.753</v>
      </c>
      <c r="CU884" s="14" t="n">
        <v>15.162</v>
      </c>
    </row>
    <row r="885">
      <c r="A885" s="14" t="inlineStr">
        <is>
          <t>ZWE2022</t>
        </is>
      </c>
      <c r="B885" s="14" t="inlineStr">
        <is>
          <t>ZWE</t>
        </is>
      </c>
      <c r="C885" s="14" t="inlineStr">
        <is>
          <t>ZWE</t>
        </is>
      </c>
      <c r="D885" s="14" t="inlineStr">
        <is>
          <t>Zimbabwe</t>
        </is>
      </c>
      <c r="E885" s="14" t="n">
        <v>2022</v>
      </c>
      <c r="F885" s="14" t="n">
        <v>0.145</v>
      </c>
      <c r="G885" s="14" t="n">
        <v>1.918</v>
      </c>
      <c r="H885" s="14" t="n">
        <v>0.618</v>
      </c>
      <c r="I885" s="14" t="n">
        <v>0</v>
      </c>
      <c r="J885" s="14" t="n">
        <v>1.918</v>
      </c>
      <c r="K885" s="14" t="n">
        <v>0</v>
      </c>
      <c r="L885" s="14" t="n">
        <v>1</v>
      </c>
      <c r="M885" s="14" t="n">
        <v>3.151</v>
      </c>
      <c r="N885" s="14" t="n">
        <v>1.853</v>
      </c>
      <c r="O885" s="14" t="n">
        <v>0</v>
      </c>
      <c r="P885" s="14" t="n">
        <v>3.151</v>
      </c>
      <c r="Q885" s="14" t="n">
        <v>0</v>
      </c>
      <c r="R885" s="14" t="n">
        <v>1</v>
      </c>
      <c r="S885" s="14" t="n">
        <v>5.007</v>
      </c>
      <c r="T885" s="14" t="n">
        <v>3.707</v>
      </c>
      <c r="U885" s="14" t="n">
        <v>0.054</v>
      </c>
      <c r="V885" s="14" t="n">
        <v>5.733</v>
      </c>
      <c r="W885" s="14" t="n">
        <v>0.145</v>
      </c>
      <c r="X885" s="14" t="n">
        <v>1</v>
      </c>
      <c r="Y885" s="14" t="n">
        <v>32.431</v>
      </c>
      <c r="Z885" s="14" t="n">
        <v>4.383</v>
      </c>
      <c r="AA885" s="14" t="n">
        <v>0</v>
      </c>
      <c r="AB885" s="14" t="n">
        <v>32.431</v>
      </c>
      <c r="AC885" s="14" t="n">
        <v>0</v>
      </c>
      <c r="AD885" s="14" t="n">
        <v>1</v>
      </c>
      <c r="AE885" s="14" t="n">
        <v>33.666</v>
      </c>
      <c r="AF885" s="14" t="n">
        <v>7.872</v>
      </c>
      <c r="AG885" s="14" t="n">
        <v>0</v>
      </c>
      <c r="AH885" s="14" t="n">
        <v>33.666</v>
      </c>
      <c r="AI885" s="14" t="n">
        <v>0</v>
      </c>
      <c r="AJ885" s="14" t="n">
        <v>1</v>
      </c>
      <c r="AK885" s="14" t="n">
        <v>41.074</v>
      </c>
      <c r="AL885" s="14" t="n">
        <v>21.876</v>
      </c>
      <c r="AM885" s="14" t="n">
        <v>0.441</v>
      </c>
      <c r="AN885" s="14" t="n">
        <v>47.03</v>
      </c>
      <c r="AO885" s="14" t="n">
        <v>0.145</v>
      </c>
      <c r="AP885" s="14" t="n">
        <v>1</v>
      </c>
      <c r="AQ885" s="14" t="n">
        <v>0.861</v>
      </c>
      <c r="AR885" s="14" t="n">
        <v>0.123</v>
      </c>
      <c r="AS885" s="14" t="n">
        <v>0.475</v>
      </c>
      <c r="AT885" s="14" t="n">
        <v>1.529</v>
      </c>
      <c r="AU885" s="14" t="n">
        <v>0</v>
      </c>
      <c r="AV885" s="14" t="n">
        <v>0</v>
      </c>
      <c r="AW885" s="14" t="n">
        <v>0.986</v>
      </c>
      <c r="AX885" s="14" t="n">
        <v>0.123</v>
      </c>
      <c r="AY885" s="14" t="n">
        <v>0.463</v>
      </c>
      <c r="AZ885" s="14" t="n">
        <v>1.66</v>
      </c>
      <c r="BA885" s="14" t="n">
        <v>0</v>
      </c>
      <c r="BB885" s="14" t="n">
        <v>0</v>
      </c>
      <c r="BC885" s="14" t="n">
        <v>0.598</v>
      </c>
      <c r="BD885" s="14" t="n">
        <v>0.123</v>
      </c>
      <c r="BE885" s="14" t="n">
        <v>0.006</v>
      </c>
      <c r="BF885" s="14" t="n">
        <v>0.6850000000000001</v>
      </c>
      <c r="BG885" s="14" t="n">
        <v>0.145</v>
      </c>
      <c r="BH885" s="14" t="n">
        <v>1</v>
      </c>
      <c r="BI885" s="14" t="n">
        <v>0.612</v>
      </c>
      <c r="BJ885" s="14" t="n">
        <v>0.123</v>
      </c>
      <c r="BK885" s="14" t="n">
        <v>-0.572</v>
      </c>
      <c r="BL885" s="14" t="n">
        <v>0.041</v>
      </c>
      <c r="BM885" s="14" t="n">
        <v>0</v>
      </c>
      <c r="BN885" s="14" t="n">
        <v>0</v>
      </c>
      <c r="BO885" s="14" t="n">
        <v>0</v>
      </c>
      <c r="BP885" s="14" t="n">
        <v>0</v>
      </c>
      <c r="BQ885" s="14" t="n">
        <v>0.106</v>
      </c>
      <c r="BR885" s="14" t="n">
        <v>0</v>
      </c>
      <c r="BS885" s="14" t="n">
        <v>0.667</v>
      </c>
      <c r="BT885" s="14" t="n">
        <v>0</v>
      </c>
      <c r="BU885" s="14" t="n">
        <v>0</v>
      </c>
      <c r="BV885" s="14" t="n">
        <v>0.106</v>
      </c>
      <c r="BW885" s="14" t="n">
        <v>0.145</v>
      </c>
      <c r="BX885" s="14" t="n">
        <v>0.667</v>
      </c>
      <c r="BY885" s="14" t="n">
        <v>12.729</v>
      </c>
      <c r="BZ885" s="14" t="n">
        <v>0</v>
      </c>
      <c r="CA885" s="14" t="n">
        <v>12.729</v>
      </c>
      <c r="CB885" s="14" t="n">
        <v>0</v>
      </c>
      <c r="CC885" s="14" t="n">
        <v>97.90000000000001</v>
      </c>
      <c r="CD885" s="14" t="n">
        <v>7.95</v>
      </c>
      <c r="CE885" s="14" t="n">
        <v>1.051</v>
      </c>
      <c r="CF885" s="14" t="n">
        <v>112.095</v>
      </c>
      <c r="CG885" s="14" t="n">
        <v>0.145</v>
      </c>
      <c r="CH885" s="14" t="n">
        <v>1</v>
      </c>
      <c r="CI885" s="14" t="n">
        <v>0</v>
      </c>
      <c r="CJ885" s="14" t="n">
        <v>0</v>
      </c>
      <c r="CK885" s="14" t="n">
        <v>0</v>
      </c>
      <c r="CL885" s="14" t="n">
        <v>0</v>
      </c>
      <c r="CM885" s="14" t="n">
        <v>0</v>
      </c>
      <c r="CN885" s="14" t="n">
        <v>0</v>
      </c>
      <c r="CO885" s="14" t="n">
        <v>0</v>
      </c>
      <c r="CP885" s="14" t="n">
        <v>0.999</v>
      </c>
      <c r="CQ885" s="14" t="n">
        <v>1.294</v>
      </c>
      <c r="CR885" s="14" t="n">
        <v>0</v>
      </c>
      <c r="CS885" s="14" t="n">
        <v>5.158</v>
      </c>
      <c r="CT885" s="14" t="n">
        <v>10.485</v>
      </c>
      <c r="CU885" s="14" t="n">
        <v>31.326</v>
      </c>
    </row>
    <row r="886">
      <c r="A886" s="14" t="inlineStr">
        <is>
          <t>ZWE2023</t>
        </is>
      </c>
      <c r="B886" s="14" t="inlineStr">
        <is>
          <t>ZWE</t>
        </is>
      </c>
      <c r="C886" s="14" t="inlineStr">
        <is>
          <t>ZWE</t>
        </is>
      </c>
      <c r="D886" s="14" t="inlineStr">
        <is>
          <t>Zimbabwe</t>
        </is>
      </c>
      <c r="E886" s="14" t="n">
        <v>2023</v>
      </c>
      <c r="F886" s="14" t="n">
        <v>0.145</v>
      </c>
      <c r="G886" s="14" t="n">
        <v>1.992</v>
      </c>
      <c r="H886" s="14" t="n">
        <v>0.643</v>
      </c>
      <c r="I886" s="14" t="n">
        <v>0</v>
      </c>
      <c r="J886" s="14" t="n">
        <v>1.992</v>
      </c>
      <c r="K886" s="14" t="n">
        <v>0</v>
      </c>
      <c r="L886" s="14" t="n">
        <v>1</v>
      </c>
      <c r="M886" s="14" t="n">
        <v>3.278</v>
      </c>
      <c r="N886" s="14" t="n">
        <v>1.929</v>
      </c>
      <c r="O886" s="14" t="n">
        <v>0</v>
      </c>
      <c r="P886" s="14" t="n">
        <v>3.278</v>
      </c>
      <c r="Q886" s="14" t="n">
        <v>0</v>
      </c>
      <c r="R886" s="14" t="n">
        <v>1</v>
      </c>
      <c r="S886" s="14" t="n">
        <v>5.208</v>
      </c>
      <c r="T886" s="14" t="n">
        <v>3.859</v>
      </c>
      <c r="U886" s="14" t="n">
        <v>0.08400000000000001</v>
      </c>
      <c r="V886" s="14" t="n">
        <v>5.963</v>
      </c>
      <c r="W886" s="14" t="n">
        <v>0.145</v>
      </c>
      <c r="X886" s="14" t="n">
        <v>1</v>
      </c>
      <c r="Y886" s="14" t="n">
        <v>12.868</v>
      </c>
      <c r="Z886" s="14" t="n">
        <v>1.739</v>
      </c>
      <c r="AA886" s="14" t="n">
        <v>0</v>
      </c>
      <c r="AB886" s="14" t="n">
        <v>12.868</v>
      </c>
      <c r="AC886" s="14" t="n">
        <v>0</v>
      </c>
      <c r="AD886" s="14" t="n">
        <v>1</v>
      </c>
      <c r="AE886" s="14" t="n">
        <v>14.153</v>
      </c>
      <c r="AF886" s="14" t="n">
        <v>3.309</v>
      </c>
      <c r="AG886" s="14" t="n">
        <v>0</v>
      </c>
      <c r="AH886" s="14" t="n">
        <v>14.153</v>
      </c>
      <c r="AI886" s="14" t="n">
        <v>0</v>
      </c>
      <c r="AJ886" s="14" t="n">
        <v>1</v>
      </c>
      <c r="AK886" s="14" t="n">
        <v>21.867</v>
      </c>
      <c r="AL886" s="14" t="n">
        <v>11.646</v>
      </c>
      <c r="AM886" s="14" t="n">
        <v>0.351</v>
      </c>
      <c r="AN886" s="14" t="n">
        <v>25.038</v>
      </c>
      <c r="AO886" s="14" t="n">
        <v>0.145</v>
      </c>
      <c r="AP886" s="14" t="n">
        <v>1</v>
      </c>
      <c r="AQ886" s="14" t="n">
        <v>0.76</v>
      </c>
      <c r="AR886" s="14" t="n">
        <v>0.129</v>
      </c>
      <c r="AS886" s="14" t="n">
        <v>-0.383</v>
      </c>
      <c r="AT886" s="14" t="n">
        <v>0.432</v>
      </c>
      <c r="AU886" s="14" t="n">
        <v>0</v>
      </c>
      <c r="AV886" s="14" t="n">
        <v>0</v>
      </c>
      <c r="AW886" s="14" t="n">
        <v>0.8110000000000001</v>
      </c>
      <c r="AX886" s="14" t="n">
        <v>0.129</v>
      </c>
      <c r="AY886" s="14" t="n">
        <v>-0.417</v>
      </c>
      <c r="AZ886" s="14" t="n">
        <v>0.451</v>
      </c>
      <c r="BA886" s="14" t="n">
        <v>0</v>
      </c>
      <c r="BB886" s="14" t="n">
        <v>0</v>
      </c>
      <c r="BC886" s="14" t="n">
        <v>0.535</v>
      </c>
      <c r="BD886" s="14" t="n">
        <v>0.129</v>
      </c>
      <c r="BE886" s="14" t="n">
        <v>0.008999999999999999</v>
      </c>
      <c r="BF886" s="14" t="n">
        <v>0.613</v>
      </c>
      <c r="BG886" s="14" t="n">
        <v>0.145</v>
      </c>
      <c r="BH886" s="14" t="n">
        <v>1</v>
      </c>
      <c r="BI886" s="14" t="n">
        <v>0.579</v>
      </c>
      <c r="BJ886" s="14" t="n">
        <v>0.129</v>
      </c>
      <c r="BK886" s="14" t="n">
        <v>-0.569</v>
      </c>
      <c r="BL886" s="14" t="n">
        <v>0.01</v>
      </c>
      <c r="BM886" s="14" t="n">
        <v>0</v>
      </c>
      <c r="BN886" s="14" t="n">
        <v>0</v>
      </c>
      <c r="BO886" s="14" t="n">
        <v>0</v>
      </c>
      <c r="BP886" s="14" t="n">
        <v>0</v>
      </c>
      <c r="BQ886" s="14" t="n">
        <v>0.106</v>
      </c>
      <c r="BR886" s="14" t="n">
        <v>0</v>
      </c>
      <c r="BS886" s="14" t="n">
        <v>0.667</v>
      </c>
      <c r="BT886" s="14" t="n">
        <v>0</v>
      </c>
      <c r="BU886" s="14" t="n">
        <v>0</v>
      </c>
      <c r="BV886" s="14" t="n">
        <v>0.106</v>
      </c>
      <c r="BW886" s="14" t="n">
        <v>0.145</v>
      </c>
      <c r="BX886" s="14" t="n">
        <v>0.667</v>
      </c>
      <c r="BY886" s="14" t="n">
        <v>13.254</v>
      </c>
      <c r="BZ886" s="14" t="n">
        <v>0</v>
      </c>
      <c r="CA886" s="14" t="n">
        <v>13.254</v>
      </c>
      <c r="CB886" s="14" t="n">
        <v>0</v>
      </c>
      <c r="CC886" s="14" t="n">
        <v>83.248</v>
      </c>
      <c r="CD886" s="14" t="n">
        <v>7.95</v>
      </c>
      <c r="CE886" s="14" t="n">
        <v>1.336</v>
      </c>
      <c r="CF886" s="14" t="n">
        <v>95.319</v>
      </c>
      <c r="CG886" s="14" t="n">
        <v>0.145</v>
      </c>
      <c r="CH886" s="14" t="n">
        <v>1</v>
      </c>
      <c r="CI886" s="14" t="n">
        <v>0</v>
      </c>
      <c r="CJ886" s="14" t="n">
        <v>0</v>
      </c>
      <c r="CK886" s="14" t="n">
        <v>0</v>
      </c>
      <c r="CL886" s="14" t="n">
        <v>0</v>
      </c>
      <c r="CM886" s="14" t="n">
        <v>0</v>
      </c>
      <c r="CN886" s="14" t="n">
        <v>0</v>
      </c>
      <c r="CO886" s="14" t="n">
        <v>0</v>
      </c>
      <c r="CP886" s="14" t="n">
        <v>1</v>
      </c>
      <c r="CQ886" s="14" t="n">
        <v>1.348</v>
      </c>
      <c r="CR886" s="14" t="n">
        <v>0</v>
      </c>
      <c r="CS886" s="14" t="n">
        <v>5.37</v>
      </c>
      <c r="CT886" s="14" t="n">
        <v>4.861</v>
      </c>
      <c r="CU886" s="14" t="n">
        <v>11.622</v>
      </c>
    </row>
    <row r="887">
      <c r="A887" s="14" t="inlineStr">
        <is>
          <t>ZWE2024</t>
        </is>
      </c>
      <c r="B887" s="14" t="inlineStr">
        <is>
          <t>ZWE</t>
        </is>
      </c>
      <c r="C887" s="14" t="inlineStr">
        <is>
          <t>ZWE</t>
        </is>
      </c>
      <c r="D887" s="14" t="inlineStr">
        <is>
          <t>Zimbabwe</t>
        </is>
      </c>
      <c r="E887" s="14" t="n">
        <v>2024</v>
      </c>
      <c r="F887" s="14" t="n">
        <v>0.145</v>
      </c>
      <c r="G887" s="14" t="n">
        <v>2.051</v>
      </c>
      <c r="H887" s="14" t="n">
        <v>0.662</v>
      </c>
      <c r="I887" s="14" t="n">
        <v>0</v>
      </c>
      <c r="J887" s="14" t="n">
        <v>2.051</v>
      </c>
      <c r="K887" s="14" t="n">
        <v>0</v>
      </c>
      <c r="L887" s="14" t="n">
        <v>1</v>
      </c>
      <c r="M887" s="14" t="n">
        <v>3.374</v>
      </c>
      <c r="N887" s="14" t="n">
        <v>1.986</v>
      </c>
      <c r="O887" s="14" t="n">
        <v>0</v>
      </c>
      <c r="P887" s="14" t="n">
        <v>3.374</v>
      </c>
      <c r="Q887" s="14" t="n">
        <v>0</v>
      </c>
      <c r="R887" s="14" t="n">
        <v>1</v>
      </c>
      <c r="S887" s="14" t="n">
        <v>5.361</v>
      </c>
      <c r="T887" s="14" t="n">
        <v>3.973</v>
      </c>
      <c r="U887" s="14" t="n">
        <v>0.106</v>
      </c>
      <c r="V887" s="14" t="n">
        <v>6.139</v>
      </c>
      <c r="W887" s="14" t="n">
        <v>0.145</v>
      </c>
      <c r="X887" s="14" t="n">
        <v>1</v>
      </c>
      <c r="Y887" s="14" t="n">
        <v>11.458</v>
      </c>
      <c r="Z887" s="14" t="n">
        <v>1.549</v>
      </c>
      <c r="AA887" s="14" t="n">
        <v>0</v>
      </c>
      <c r="AB887" s="14" t="n">
        <v>11.458</v>
      </c>
      <c r="AC887" s="14" t="n">
        <v>0</v>
      </c>
      <c r="AD887" s="14" t="n">
        <v>1</v>
      </c>
      <c r="AE887" s="14" t="n">
        <v>12.782</v>
      </c>
      <c r="AF887" s="14" t="n">
        <v>2.989</v>
      </c>
      <c r="AG887" s="14" t="n">
        <v>0</v>
      </c>
      <c r="AH887" s="14" t="n">
        <v>12.782</v>
      </c>
      <c r="AI887" s="14" t="n">
        <v>0</v>
      </c>
      <c r="AJ887" s="14" t="n">
        <v>1</v>
      </c>
      <c r="AK887" s="14" t="n">
        <v>20.724</v>
      </c>
      <c r="AL887" s="14" t="n">
        <v>11.037</v>
      </c>
      <c r="AM887" s="14" t="n">
        <v>0.409</v>
      </c>
      <c r="AN887" s="14" t="n">
        <v>23.728</v>
      </c>
      <c r="AO887" s="14" t="n">
        <v>0.145</v>
      </c>
      <c r="AP887" s="14" t="n">
        <v>1</v>
      </c>
      <c r="AQ887" s="14" t="n">
        <v>0.724</v>
      </c>
      <c r="AR887" s="14" t="n">
        <v>0.132</v>
      </c>
      <c r="AS887" s="14" t="n">
        <v>-0.301</v>
      </c>
      <c r="AT887" s="14" t="n">
        <v>0.485</v>
      </c>
      <c r="AU887" s="14" t="n">
        <v>0</v>
      </c>
      <c r="AV887" s="14" t="n">
        <v>0</v>
      </c>
      <c r="AW887" s="14" t="n">
        <v>0.75</v>
      </c>
      <c r="AX887" s="14" t="n">
        <v>0.132</v>
      </c>
      <c r="AY887" s="14" t="n">
        <v>-0.318</v>
      </c>
      <c r="AZ887" s="14" t="n">
        <v>0.495</v>
      </c>
      <c r="BA887" s="14" t="n">
        <v>0</v>
      </c>
      <c r="BB887" s="14" t="n">
        <v>0</v>
      </c>
      <c r="BC887" s="14" t="n">
        <v>0.513</v>
      </c>
      <c r="BD887" s="14" t="n">
        <v>0.132</v>
      </c>
      <c r="BE887" s="14" t="n">
        <v>0.01</v>
      </c>
      <c r="BF887" s="14" t="n">
        <v>0.587</v>
      </c>
      <c r="BG887" s="14" t="n">
        <v>0.145</v>
      </c>
      <c r="BH887" s="14" t="n">
        <v>1</v>
      </c>
      <c r="BI887" s="14" t="n">
        <v>0.591</v>
      </c>
      <c r="BJ887" s="14" t="n">
        <v>0.132</v>
      </c>
      <c r="BK887" s="14" t="n">
        <v>-0.581</v>
      </c>
      <c r="BL887" s="14" t="n">
        <v>0.01</v>
      </c>
      <c r="BM887" s="14" t="n">
        <v>0</v>
      </c>
      <c r="BN887" s="14" t="n">
        <v>0</v>
      </c>
      <c r="BO887" s="14" t="n">
        <v>0</v>
      </c>
      <c r="BP887" s="14" t="n">
        <v>0</v>
      </c>
      <c r="BQ887" s="14" t="n">
        <v>0.109</v>
      </c>
      <c r="BR887" s="14" t="n">
        <v>0</v>
      </c>
      <c r="BS887" s="14" t="n">
        <v>0.667</v>
      </c>
      <c r="BT887" s="14" t="n">
        <v>0</v>
      </c>
      <c r="BU887" s="14" t="n">
        <v>0</v>
      </c>
      <c r="BV887" s="14" t="n">
        <v>0.078</v>
      </c>
      <c r="BW887" s="14" t="n">
        <v>0.145</v>
      </c>
      <c r="BX887" s="14" t="n">
        <v>0.667</v>
      </c>
      <c r="BY887" s="14" t="n">
        <v>13.646</v>
      </c>
      <c r="BZ887" s="14" t="n">
        <v>0</v>
      </c>
      <c r="CA887" s="14" t="n">
        <v>13.646</v>
      </c>
      <c r="CB887" s="14" t="n">
        <v>0</v>
      </c>
      <c r="CC887" s="14" t="n">
        <v>82.58799999999999</v>
      </c>
      <c r="CD887" s="14" t="n">
        <v>7.95</v>
      </c>
      <c r="CE887" s="14" t="n">
        <v>1.631</v>
      </c>
      <c r="CF887" s="14" t="n">
        <v>94.563</v>
      </c>
      <c r="CG887" s="14" t="n">
        <v>0.145</v>
      </c>
      <c r="CH887" s="14" t="n">
        <v>1</v>
      </c>
      <c r="CI887" s="14" t="n">
        <v>0</v>
      </c>
      <c r="CJ887" s="14" t="n">
        <v>0</v>
      </c>
      <c r="CK887" s="14" t="n">
        <v>0</v>
      </c>
      <c r="CL887" s="14" t="n">
        <v>0</v>
      </c>
      <c r="CM887" s="14" t="n">
        <v>0</v>
      </c>
      <c r="CN887" s="14" t="n">
        <v>0</v>
      </c>
      <c r="CO887" s="14" t="n">
        <v>0</v>
      </c>
      <c r="CP887" s="14" t="n">
        <v>1</v>
      </c>
      <c r="CQ887" s="14" t="n">
        <v>1.387</v>
      </c>
      <c r="CR887" s="14" t="n">
        <v>0</v>
      </c>
      <c r="CS887" s="14" t="n">
        <v>5.529</v>
      </c>
      <c r="CT887" s="14" t="n">
        <v>4.251</v>
      </c>
      <c r="CU887" s="14" t="n">
        <v>10.168</v>
      </c>
    </row>
  </sheetData>
  <pageMargins left="0.75" right="0.75" top="1" bottom="1" header="0.5" footer="0.5"/>
</worksheet>
</file>

<file path=xl/worksheets/sheet20.xml><?xml version="1.0" encoding="utf-8"?>
<worksheet xmlns="http://schemas.openxmlformats.org/spreadsheetml/2006/main">
  <sheetPr codeName="Sheet20">
    <outlinePr summaryBelow="1" summaryRight="1"/>
    <pageSetUpPr/>
  </sheetPr>
  <dimension ref="A1:AE51"/>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Mitigation rows 633-695 (built from legacy Prices_int; IMF-WB* = average of IMF and WB; global gas = average of LNG, North America, Europe)</t>
        </is>
      </c>
    </row>
    <row r="2">
      <c r="A2" s="2" t="inlineStr">
        <is>
          <t>International energy prices by source, nominal USD (key = source|commodity)</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row>
    <row r="3">
      <c r="A3" s="73" t="inlineStr">
        <is>
          <t>key</t>
        </is>
      </c>
      <c r="B3" s="73" t="inlineStr">
        <is>
          <t>source</t>
        </is>
      </c>
      <c r="C3" s="73" t="inlineStr">
        <is>
          <t>commodity</t>
        </is>
      </c>
      <c r="D3" s="73" t="inlineStr">
        <is>
          <t>label</t>
        </is>
      </c>
      <c r="E3" s="73" t="inlineStr">
        <is>
          <t>unit</t>
        </is>
      </c>
      <c r="F3" s="73" t="n">
        <v>2021</v>
      </c>
      <c r="G3" s="73" t="n">
        <v>2022</v>
      </c>
      <c r="H3" s="73" t="n">
        <v>2023</v>
      </c>
      <c r="I3" s="73" t="n">
        <v>2024</v>
      </c>
      <c r="J3" s="73" t="n">
        <v>2025</v>
      </c>
      <c r="K3" s="73" t="n">
        <v>2026</v>
      </c>
      <c r="L3" s="73" t="n">
        <v>2027</v>
      </c>
      <c r="M3" s="73" t="n">
        <v>2028</v>
      </c>
      <c r="N3" s="73" t="n">
        <v>2029</v>
      </c>
      <c r="O3" s="73" t="n">
        <v>2030</v>
      </c>
      <c r="P3" s="73" t="n">
        <v>2031</v>
      </c>
      <c r="Q3" s="73" t="n">
        <v>2032</v>
      </c>
      <c r="R3" s="73" t="n">
        <v>2033</v>
      </c>
      <c r="S3" s="73" t="n">
        <v>2034</v>
      </c>
      <c r="T3" s="73" t="n">
        <v>2035</v>
      </c>
      <c r="U3" s="73" t="n">
        <v>2036</v>
      </c>
      <c r="V3" s="73" t="n">
        <v>2037</v>
      </c>
      <c r="W3" s="73" t="n">
        <v>2038</v>
      </c>
      <c r="X3" s="73" t="n">
        <v>2039</v>
      </c>
      <c r="Y3" s="73" t="n">
        <v>2040</v>
      </c>
      <c r="Z3" s="73" t="n">
        <v>2041</v>
      </c>
      <c r="AA3" s="73" t="n">
        <v>2042</v>
      </c>
      <c r="AB3" s="73" t="n">
        <v>2043</v>
      </c>
      <c r="AC3" s="73" t="n">
        <v>2044</v>
      </c>
      <c r="AD3" s="73" t="n">
        <v>2045</v>
      </c>
      <c r="AE3" s="73" t="inlineStr">
        <is>
          <t>source_row</t>
        </is>
      </c>
    </row>
    <row r="4">
      <c r="A4" s="14" t="inlineStr">
        <is>
          <t>IMF|oil</t>
        </is>
      </c>
      <c r="B4" s="14" t="inlineStr">
        <is>
          <t>IMF</t>
        </is>
      </c>
      <c r="C4" s="14" t="inlineStr">
        <is>
          <t>oil</t>
        </is>
      </c>
      <c r="D4" s="14" t="inlineStr">
        <is>
          <t>Crude Oil</t>
        </is>
      </c>
      <c r="E4" s="14" t="inlineStr">
        <is>
          <t>$/bbl nom</t>
        </is>
      </c>
      <c r="F4" s="14" t="n">
        <v>70.83150000000001</v>
      </c>
      <c r="G4" s="14" t="n">
        <v>98.99632800000001</v>
      </c>
      <c r="H4" s="14" t="n">
        <v>82.321243</v>
      </c>
      <c r="I4" s="14" t="n">
        <v>79.911739</v>
      </c>
      <c r="J4" s="14" t="n">
        <v>68.324907</v>
      </c>
      <c r="K4" s="14" t="n">
        <v>80.18651199999999</v>
      </c>
      <c r="L4" s="14" t="n">
        <v>71.451835</v>
      </c>
      <c r="M4" s="14" t="n">
        <v>69.689763</v>
      </c>
      <c r="N4" s="14" t="n">
        <v>69.423202</v>
      </c>
      <c r="O4" s="14" t="n">
        <v>69.35791399999999</v>
      </c>
      <c r="P4" s="14" t="n">
        <v>69.12690600000001</v>
      </c>
      <c r="Q4" s="14" t="n">
        <v>70.3527253503064</v>
      </c>
      <c r="R4" s="14" t="n">
        <v>71.5785447006128</v>
      </c>
      <c r="S4" s="14" t="n">
        <v>72.80436405091918</v>
      </c>
      <c r="T4" s="14" t="n">
        <v>74.03018340122557</v>
      </c>
      <c r="U4" s="14" t="n">
        <v>75.25600275153197</v>
      </c>
      <c r="V4" s="14" t="n">
        <v>76.48182210183836</v>
      </c>
      <c r="W4" s="14" t="n">
        <v>77.70764145214476</v>
      </c>
      <c r="X4" s="14" t="n">
        <v>78.93346080245114</v>
      </c>
      <c r="Y4" s="14" t="n">
        <v>80.15928015275755</v>
      </c>
      <c r="Z4" s="14" t="n">
        <v>81.38509950306393</v>
      </c>
      <c r="AA4" s="14" t="n"/>
      <c r="AB4" s="14" t="n"/>
      <c r="AC4" s="14" t="n"/>
      <c r="AD4" s="14" t="n"/>
      <c r="AE4" s="14" t="inlineStr">
        <is>
          <t>legacy Mitigation row 634</t>
        </is>
      </c>
    </row>
    <row r="5">
      <c r="A5" s="14" t="inlineStr">
        <is>
          <t>IMF|coa</t>
        </is>
      </c>
      <c r="B5" s="14" t="inlineStr">
        <is>
          <t>IMF</t>
        </is>
      </c>
      <c r="C5" s="14" t="inlineStr">
        <is>
          <t>coa</t>
        </is>
      </c>
      <c r="D5" s="14" t="inlineStr">
        <is>
          <t>Coal</t>
        </is>
      </c>
      <c r="E5" s="14" t="inlineStr">
        <is>
          <t>$/ton nom</t>
        </is>
      </c>
      <c r="F5" s="14" t="n">
        <v>143.984744</v>
      </c>
      <c r="G5" s="14" t="n">
        <v>384.169733</v>
      </c>
      <c r="H5" s="14" t="n">
        <v>188.152584</v>
      </c>
      <c r="I5" s="14" t="n">
        <v>143.551382</v>
      </c>
      <c r="J5" s="14" t="n">
        <v>112.437589</v>
      </c>
      <c r="K5" s="14" t="n">
        <v>135.601486</v>
      </c>
      <c r="L5" s="14" t="n">
        <v>143.176523</v>
      </c>
      <c r="M5" s="14" t="n">
        <v>143.310932</v>
      </c>
      <c r="N5" s="14" t="n">
        <v>143.44086</v>
      </c>
      <c r="O5" s="14" t="n">
        <v>143.44086</v>
      </c>
      <c r="P5" s="14" t="n">
        <v>143.44086</v>
      </c>
      <c r="Q5" s="14" t="n">
        <v>145.9844800169669</v>
      </c>
      <c r="R5" s="14" t="n">
        <v>148.5281000339338</v>
      </c>
      <c r="S5" s="14" t="n">
        <v>151.0717200509007</v>
      </c>
      <c r="T5" s="14" t="n">
        <v>153.6153400678676</v>
      </c>
      <c r="U5" s="14" t="n">
        <v>156.1589600848345</v>
      </c>
      <c r="V5" s="14" t="n">
        <v>158.7025801018015</v>
      </c>
      <c r="W5" s="14" t="n">
        <v>161.2462001187684</v>
      </c>
      <c r="X5" s="14" t="n">
        <v>163.7898201357353</v>
      </c>
      <c r="Y5" s="14" t="n">
        <v>166.3334401527022</v>
      </c>
      <c r="Z5" s="14" t="n">
        <v>168.8770601696691</v>
      </c>
      <c r="AA5" s="14" t="n"/>
      <c r="AB5" s="14" t="n"/>
      <c r="AC5" s="14" t="n"/>
      <c r="AD5" s="14" t="n"/>
      <c r="AE5" s="14" t="inlineStr">
        <is>
          <t>legacy Mitigation row 635</t>
        </is>
      </c>
    </row>
    <row r="6">
      <c r="A6" s="14" t="inlineStr">
        <is>
          <t>IMF|nga.lng</t>
        </is>
      </c>
      <c r="B6" s="14" t="inlineStr">
        <is>
          <t>IMF</t>
        </is>
      </c>
      <c r="C6" s="14" t="inlineStr">
        <is>
          <t>nga.lng</t>
        </is>
      </c>
      <c r="D6" s="14" t="inlineStr">
        <is>
          <t>Natural Gas - LNG</t>
        </is>
      </c>
      <c r="E6" s="14" t="inlineStr">
        <is>
          <t>$/MMBtu nom</t>
        </is>
      </c>
      <c r="F6" s="14" t="n">
        <v>18.600467</v>
      </c>
      <c r="G6" s="14" t="n">
        <v>33.297022</v>
      </c>
      <c r="H6" s="14" t="n">
        <v>13.463505</v>
      </c>
      <c r="I6" s="14" t="n">
        <v>11.708527</v>
      </c>
      <c r="J6" s="14" t="n">
        <v>12.08775</v>
      </c>
      <c r="K6" s="14" t="n">
        <v>14.950167</v>
      </c>
      <c r="L6" s="14" t="n">
        <v>12.495417</v>
      </c>
      <c r="M6" s="14" t="n">
        <v>9.391249999999999</v>
      </c>
      <c r="N6" s="14" t="n">
        <v>8.461667</v>
      </c>
      <c r="O6" s="14" t="n">
        <v>8.331666999999999</v>
      </c>
      <c r="P6" s="14" t="n">
        <v>8.195918000000001</v>
      </c>
      <c r="Q6" s="14" t="n">
        <v>8.341255256638169</v>
      </c>
      <c r="R6" s="14" t="n">
        <v>8.486592513276337</v>
      </c>
      <c r="S6" s="14" t="n">
        <v>8.631929769914503</v>
      </c>
      <c r="T6" s="14" t="n">
        <v>8.77726702655267</v>
      </c>
      <c r="U6" s="14" t="n">
        <v>8.922604283190838</v>
      </c>
      <c r="V6" s="14" t="n">
        <v>9.067941539829006</v>
      </c>
      <c r="W6" s="14" t="n">
        <v>9.213278796467174</v>
      </c>
      <c r="X6" s="14" t="n">
        <v>9.35861605310534</v>
      </c>
      <c r="Y6" s="14" t="n">
        <v>9.50395330974351</v>
      </c>
      <c r="Z6" s="14" t="n">
        <v>9.649290566381675</v>
      </c>
      <c r="AA6" s="14" t="n"/>
      <c r="AB6" s="14" t="n"/>
      <c r="AC6" s="14" t="n"/>
      <c r="AD6" s="14" t="n"/>
      <c r="AE6" s="14" t="inlineStr">
        <is>
          <t>legacy Mitigation row 636</t>
        </is>
      </c>
    </row>
    <row r="7">
      <c r="A7" s="14" t="inlineStr">
        <is>
          <t>IMF|nga.nam</t>
        </is>
      </c>
      <c r="B7" s="14" t="inlineStr">
        <is>
          <t>IMF</t>
        </is>
      </c>
      <c r="C7" s="14" t="inlineStr">
        <is>
          <t>nga.nam</t>
        </is>
      </c>
      <c r="D7" s="14" t="inlineStr">
        <is>
          <t>Natural Gas - North Am</t>
        </is>
      </c>
      <c r="E7" s="14" t="inlineStr">
        <is>
          <t>$/MMBtu nom</t>
        </is>
      </c>
      <c r="F7" s="14" t="n">
        <v>3.716119</v>
      </c>
      <c r="G7" s="14" t="n">
        <v>6.516296</v>
      </c>
      <c r="H7" s="14" t="n">
        <v>2.671452</v>
      </c>
      <c r="I7" s="14" t="n">
        <v>2.417967</v>
      </c>
      <c r="J7" s="14" t="n">
        <v>3.63474</v>
      </c>
      <c r="K7" s="14" t="n">
        <v>3.525087</v>
      </c>
      <c r="L7" s="14" t="n">
        <v>3.766</v>
      </c>
      <c r="M7" s="14" t="n">
        <v>3.689333</v>
      </c>
      <c r="N7" s="14" t="n">
        <v>3.625583</v>
      </c>
      <c r="O7" s="14" t="n">
        <v>3.659</v>
      </c>
      <c r="P7" s="14" t="n">
        <v>3.667833</v>
      </c>
      <c r="Q7" s="14" t="n">
        <v>3.732874254198363</v>
      </c>
      <c r="R7" s="14" t="n">
        <v>3.797915508396727</v>
      </c>
      <c r="S7" s="14" t="n">
        <v>3.862956762595089</v>
      </c>
      <c r="T7" s="14" t="n">
        <v>3.927998016793453</v>
      </c>
      <c r="U7" s="14" t="n">
        <v>3.993039270991816</v>
      </c>
      <c r="V7" s="14" t="n">
        <v>4.058080525190179</v>
      </c>
      <c r="W7" s="14" t="n">
        <v>4.123121779388542</v>
      </c>
      <c r="X7" s="14" t="n">
        <v>4.188163033586905</v>
      </c>
      <c r="Y7" s="14" t="n">
        <v>4.253204287785269</v>
      </c>
      <c r="Z7" s="14" t="n">
        <v>4.318245541983631</v>
      </c>
      <c r="AA7" s="14" t="n"/>
      <c r="AB7" s="14" t="n"/>
      <c r="AC7" s="14" t="n"/>
      <c r="AD7" s="14" t="n"/>
      <c r="AE7" s="14" t="inlineStr">
        <is>
          <t>legacy Mitigation row 637</t>
        </is>
      </c>
    </row>
    <row r="8">
      <c r="A8" s="14" t="inlineStr">
        <is>
          <t>IMF|nga.eur</t>
        </is>
      </c>
      <c r="B8" s="14" t="inlineStr">
        <is>
          <t>IMF</t>
        </is>
      </c>
      <c r="C8" s="14" t="inlineStr">
        <is>
          <t>nga.eur</t>
        </is>
      </c>
      <c r="D8" s="14" t="inlineStr">
        <is>
          <t>Natural Gas - Europe</t>
        </is>
      </c>
      <c r="E8" s="14" t="inlineStr">
        <is>
          <t>$/MMBtu nom</t>
        </is>
      </c>
      <c r="F8" s="14" t="n">
        <v>15.907363</v>
      </c>
      <c r="G8" s="14" t="n">
        <v>37.519835</v>
      </c>
      <c r="H8" s="14" t="n">
        <v>12.883181</v>
      </c>
      <c r="I8" s="14" t="n">
        <v>10.891141</v>
      </c>
      <c r="J8" s="14" t="n">
        <v>11.912392</v>
      </c>
      <c r="K8" s="14" t="n">
        <v>14.612111</v>
      </c>
      <c r="L8" s="14" t="n">
        <v>11.87946</v>
      </c>
      <c r="M8" s="14" t="n">
        <v>8.739246</v>
      </c>
      <c r="N8" s="14" t="n">
        <v>7.661423</v>
      </c>
      <c r="O8" s="14" t="n">
        <v>7.410439</v>
      </c>
      <c r="P8" s="14" t="n">
        <v>7.477729</v>
      </c>
      <c r="Q8" s="14" t="n">
        <v>7.610330694983243</v>
      </c>
      <c r="R8" s="14" t="n">
        <v>7.742932389966485</v>
      </c>
      <c r="S8" s="14" t="n">
        <v>7.875534084949727</v>
      </c>
      <c r="T8" s="14" t="n">
        <v>8.008135779932969</v>
      </c>
      <c r="U8" s="14" t="n">
        <v>8.140737474916211</v>
      </c>
      <c r="V8" s="14" t="n">
        <v>8.273339169899453</v>
      </c>
      <c r="W8" s="14" t="n">
        <v>8.405940864882696</v>
      </c>
      <c r="X8" s="14" t="n">
        <v>8.538542559865938</v>
      </c>
      <c r="Y8" s="14" t="n">
        <v>8.671144254849182</v>
      </c>
      <c r="Z8" s="14" t="n">
        <v>8.803745949832422</v>
      </c>
      <c r="AA8" s="14" t="n"/>
      <c r="AB8" s="14" t="n"/>
      <c r="AC8" s="14" t="n"/>
      <c r="AD8" s="14" t="n"/>
      <c r="AE8" s="14" t="inlineStr">
        <is>
          <t>legacy Mitigation row 638</t>
        </is>
      </c>
    </row>
    <row r="9">
      <c r="A9" s="14" t="inlineStr">
        <is>
          <t>IMF|nga.glo</t>
        </is>
      </c>
      <c r="B9" s="14" t="inlineStr">
        <is>
          <t>IMF</t>
        </is>
      </c>
      <c r="C9" s="14" t="inlineStr">
        <is>
          <t>nga.glo</t>
        </is>
      </c>
      <c r="D9" s="14" t="inlineStr">
        <is>
          <t>Natural gas - global</t>
        </is>
      </c>
      <c r="E9" s="14" t="inlineStr">
        <is>
          <t>$/MMBtu nom</t>
        </is>
      </c>
      <c r="F9" s="14" t="n">
        <v>12.74131633333333</v>
      </c>
      <c r="G9" s="14" t="n">
        <v>25.77771766666666</v>
      </c>
      <c r="H9" s="14" t="n">
        <v>9.672712666666667</v>
      </c>
      <c r="I9" s="14" t="n">
        <v>8.339211666666666</v>
      </c>
      <c r="J9" s="14" t="n">
        <v>9.211627333333334</v>
      </c>
      <c r="K9" s="14" t="n">
        <v>11.02912166666667</v>
      </c>
      <c r="L9" s="14" t="n">
        <v>9.380292333333335</v>
      </c>
      <c r="M9" s="14" t="n">
        <v>7.273276333333333</v>
      </c>
      <c r="N9" s="14" t="n">
        <v>6.582891</v>
      </c>
      <c r="O9" s="14" t="n">
        <v>6.467035333333333</v>
      </c>
      <c r="P9" s="14" t="n">
        <v>6.44716</v>
      </c>
      <c r="Q9" s="14" t="n">
        <v>6.561486735273259</v>
      </c>
      <c r="R9" s="14" t="n">
        <v>6.675813470546516</v>
      </c>
      <c r="S9" s="14" t="n">
        <v>6.790140205819774</v>
      </c>
      <c r="T9" s="14" t="n">
        <v>6.90446694109303</v>
      </c>
      <c r="U9" s="14" t="n">
        <v>7.018793676366289</v>
      </c>
      <c r="V9" s="14" t="n">
        <v>7.133120411639545</v>
      </c>
      <c r="W9" s="14" t="n">
        <v>7.247447146912805</v>
      </c>
      <c r="X9" s="14" t="n">
        <v>7.361773882186061</v>
      </c>
      <c r="Y9" s="14" t="n">
        <v>7.47610061745932</v>
      </c>
      <c r="Z9" s="14" t="n">
        <v>7.590427352732576</v>
      </c>
      <c r="AA9" s="14" t="n"/>
      <c r="AB9" s="14" t="n"/>
      <c r="AC9" s="14" t="n"/>
      <c r="AD9" s="14" t="n"/>
      <c r="AE9" s="14" t="inlineStr">
        <is>
          <t>legacy Mitigation row 639</t>
        </is>
      </c>
    </row>
    <row r="10">
      <c r="A10" s="14" t="inlineStr">
        <is>
          <t>WB|oil</t>
        </is>
      </c>
      <c r="B10" s="14" t="inlineStr">
        <is>
          <t>WB</t>
        </is>
      </c>
      <c r="C10" s="14" t="inlineStr">
        <is>
          <t>oil</t>
        </is>
      </c>
      <c r="D10" s="14" t="inlineStr">
        <is>
          <t>Crude Oil</t>
        </is>
      </c>
      <c r="E10" s="14" t="inlineStr">
        <is>
          <t>$/bbl nom</t>
        </is>
      </c>
      <c r="F10" s="14" t="n">
        <v>70.44333333333</v>
      </c>
      <c r="G10" s="14" t="n">
        <v>99.82416666667</v>
      </c>
      <c r="H10" s="14" t="n">
        <v>82.61624999999999</v>
      </c>
      <c r="I10" s="14" t="n">
        <v>80.69866666666999</v>
      </c>
      <c r="J10" s="14" t="n">
        <v>73</v>
      </c>
      <c r="K10" s="14" t="n">
        <v>72</v>
      </c>
      <c r="L10" s="14" t="n">
        <v>73.58104967319923</v>
      </c>
      <c r="M10" s="14" t="n">
        <v>74.78880176224789</v>
      </c>
      <c r="N10" s="14" t="n">
        <v>76.11862800894365</v>
      </c>
      <c r="O10" s="14" t="n">
        <v>77.51732833063443</v>
      </c>
      <c r="P10" s="14" t="n">
        <v>78.91674983830445</v>
      </c>
      <c r="Q10" s="14" t="n">
        <v>80.31617134597445</v>
      </c>
      <c r="R10" s="14" t="n">
        <v>81.71559285364447</v>
      </c>
      <c r="S10" s="14" t="n">
        <v>83.11501436131446</v>
      </c>
      <c r="T10" s="14" t="n">
        <v>84.51443586898446</v>
      </c>
      <c r="U10" s="14" t="n">
        <v>85.91385737665446</v>
      </c>
      <c r="V10" s="14" t="n">
        <v>87.31327888432446</v>
      </c>
      <c r="W10" s="14" t="n">
        <v>88.71270039199446</v>
      </c>
      <c r="X10" s="14" t="n">
        <v>90.11212189966446</v>
      </c>
      <c r="Y10" s="14" t="n">
        <v>91.51154340733449</v>
      </c>
      <c r="Z10" s="14" t="n">
        <v>92.91096491500447</v>
      </c>
      <c r="AA10" s="14" t="n"/>
      <c r="AB10" s="14" t="n"/>
      <c r="AC10" s="14" t="n"/>
      <c r="AD10" s="14" t="n"/>
      <c r="AE10" s="14" t="inlineStr">
        <is>
          <t>legacy Mitigation row 642</t>
        </is>
      </c>
    </row>
    <row r="11">
      <c r="A11" s="14" t="inlineStr">
        <is>
          <t>WB|coa</t>
        </is>
      </c>
      <c r="B11" s="14" t="inlineStr">
        <is>
          <t>WB</t>
        </is>
      </c>
      <c r="C11" s="14" t="inlineStr">
        <is>
          <t>coa</t>
        </is>
      </c>
      <c r="D11" s="14" t="inlineStr">
        <is>
          <t>Coal</t>
        </is>
      </c>
      <c r="E11" s="14" t="inlineStr">
        <is>
          <t>$/ton nom</t>
        </is>
      </c>
      <c r="F11" s="14" t="n">
        <v>138.05</v>
      </c>
      <c r="G11" s="14" t="n">
        <v>344.89333333333</v>
      </c>
      <c r="H11" s="14" t="n">
        <v>172.77916666667</v>
      </c>
      <c r="I11" s="14" t="n">
        <v>136.14666666667</v>
      </c>
      <c r="J11" s="14" t="n">
        <v>120</v>
      </c>
      <c r="K11" s="14" t="n">
        <v>105</v>
      </c>
      <c r="L11" s="14" t="n">
        <v>107.3056974400822</v>
      </c>
      <c r="M11" s="14" t="n">
        <v>109.0670025699448</v>
      </c>
      <c r="N11" s="14" t="n">
        <v>111.0063325130428</v>
      </c>
      <c r="O11" s="14" t="n">
        <v>113.0461038155085</v>
      </c>
      <c r="P11" s="14" t="n">
        <v>115.0869268475273</v>
      </c>
      <c r="Q11" s="14" t="n">
        <v>117.1277498795461</v>
      </c>
      <c r="R11" s="14" t="n">
        <v>119.1685729115648</v>
      </c>
      <c r="S11" s="14" t="n">
        <v>121.2093959435836</v>
      </c>
      <c r="T11" s="14" t="n">
        <v>123.2502189756023</v>
      </c>
      <c r="U11" s="14" t="n">
        <v>125.2910420076211</v>
      </c>
      <c r="V11" s="14" t="n">
        <v>127.3318650396398</v>
      </c>
      <c r="W11" s="14" t="n">
        <v>129.3726880716586</v>
      </c>
      <c r="X11" s="14" t="n">
        <v>131.4135111036773</v>
      </c>
      <c r="Y11" s="14" t="n">
        <v>133.4543341356961</v>
      </c>
      <c r="Z11" s="14" t="n">
        <v>135.4951571677148</v>
      </c>
      <c r="AA11" s="14" t="n"/>
      <c r="AB11" s="14" t="n"/>
      <c r="AC11" s="14" t="n"/>
      <c r="AD11" s="14" t="n"/>
      <c r="AE11" s="14" t="inlineStr">
        <is>
          <t>legacy Mitigation row 643</t>
        </is>
      </c>
    </row>
    <row r="12">
      <c r="A12" s="14" t="inlineStr">
        <is>
          <t>WB|nga.lng</t>
        </is>
      </c>
      <c r="B12" s="14" t="inlineStr">
        <is>
          <t>WB</t>
        </is>
      </c>
      <c r="C12" s="14" t="inlineStr">
        <is>
          <t>nga.lng</t>
        </is>
      </c>
      <c r="D12" s="14" t="inlineStr">
        <is>
          <t>Natural Gas - LNG</t>
        </is>
      </c>
      <c r="E12" s="14" t="inlineStr">
        <is>
          <t>$/MMBtu nom</t>
        </is>
      </c>
      <c r="F12" s="14" t="n">
        <v>16.11587794838</v>
      </c>
      <c r="G12" s="14" t="n">
        <v>40.3401571422</v>
      </c>
      <c r="H12" s="14" t="n">
        <v>13.1134032462</v>
      </c>
      <c r="I12" s="14" t="n">
        <v>10.96230953259</v>
      </c>
      <c r="J12" s="14" t="n">
        <v>11.5</v>
      </c>
      <c r="K12" s="14" t="n">
        <v>10.5</v>
      </c>
      <c r="L12" s="14" t="n">
        <v>10.73056974400822</v>
      </c>
      <c r="M12" s="14" t="n">
        <v>10.90670025699448</v>
      </c>
      <c r="N12" s="14" t="n">
        <v>11.10063325130428</v>
      </c>
      <c r="O12" s="14" t="n">
        <v>11.30461038155086</v>
      </c>
      <c r="P12" s="14" t="n">
        <v>11.50869268475273</v>
      </c>
      <c r="Q12" s="14" t="n">
        <v>11.71277498795461</v>
      </c>
      <c r="R12" s="14" t="n">
        <v>11.91685729115648</v>
      </c>
      <c r="S12" s="14" t="n">
        <v>12.12093959435836</v>
      </c>
      <c r="T12" s="14" t="n">
        <v>12.32502189756023</v>
      </c>
      <c r="U12" s="14" t="n">
        <v>12.52910420076211</v>
      </c>
      <c r="V12" s="14" t="n">
        <v>12.73318650396399</v>
      </c>
      <c r="W12" s="14" t="n">
        <v>12.93726880716586</v>
      </c>
      <c r="X12" s="14" t="n">
        <v>13.14135111036773</v>
      </c>
      <c r="Y12" s="14" t="n">
        <v>13.34543341356961</v>
      </c>
      <c r="Z12" s="14" t="n">
        <v>13.54951571677148</v>
      </c>
      <c r="AA12" s="14" t="n"/>
      <c r="AB12" s="14" t="n"/>
      <c r="AC12" s="14" t="n"/>
      <c r="AD12" s="14" t="n"/>
      <c r="AE12" s="14" t="inlineStr">
        <is>
          <t>legacy Mitigation row 644</t>
        </is>
      </c>
    </row>
    <row r="13">
      <c r="A13" s="14" t="inlineStr">
        <is>
          <t>WB|nga.nam</t>
        </is>
      </c>
      <c r="B13" s="14" t="inlineStr">
        <is>
          <t>WB</t>
        </is>
      </c>
      <c r="C13" s="14" t="inlineStr">
        <is>
          <t>nga.nam</t>
        </is>
      </c>
      <c r="D13" s="14" t="inlineStr">
        <is>
          <t>Natural Gas - North Am</t>
        </is>
      </c>
      <c r="E13" s="14" t="inlineStr">
        <is>
          <t>$/MMBtu nom</t>
        </is>
      </c>
      <c r="F13" s="14" t="n">
        <v>3.85140833333</v>
      </c>
      <c r="G13" s="14" t="n">
        <v>6.36831666667</v>
      </c>
      <c r="H13" s="14" t="n">
        <v>2.53780833333</v>
      </c>
      <c r="I13" s="14" t="n">
        <v>2.19110833333</v>
      </c>
      <c r="J13" s="14" t="n">
        <v>3.4</v>
      </c>
      <c r="K13" s="14" t="n">
        <v>3.7</v>
      </c>
      <c r="L13" s="14" t="n">
        <v>3.781248385983849</v>
      </c>
      <c r="M13" s="14" t="n">
        <v>3.843313423893294</v>
      </c>
      <c r="N13" s="14" t="n">
        <v>3.911651717126271</v>
      </c>
      <c r="O13" s="14" t="n">
        <v>3.983529372546492</v>
      </c>
      <c r="P13" s="14" t="n">
        <v>4.055444088912869</v>
      </c>
      <c r="Q13" s="14" t="n">
        <v>4.127358805279243</v>
      </c>
      <c r="R13" s="14" t="n">
        <v>4.199273521645619</v>
      </c>
      <c r="S13" s="14" t="n">
        <v>4.271188238011994</v>
      </c>
      <c r="T13" s="14" t="n">
        <v>4.343102954378368</v>
      </c>
      <c r="U13" s="14" t="n">
        <v>4.415017670744743</v>
      </c>
      <c r="V13" s="14" t="n">
        <v>4.486932387111119</v>
      </c>
      <c r="W13" s="14" t="n">
        <v>4.558847103477494</v>
      </c>
      <c r="X13" s="14" t="n">
        <v>4.630761819843869</v>
      </c>
      <c r="Y13" s="14" t="n">
        <v>4.702676536210245</v>
      </c>
      <c r="Z13" s="14" t="n">
        <v>4.774591252576619</v>
      </c>
      <c r="AA13" s="14" t="n"/>
      <c r="AB13" s="14" t="n"/>
      <c r="AC13" s="14" t="n"/>
      <c r="AD13" s="14" t="n"/>
      <c r="AE13" s="14" t="inlineStr">
        <is>
          <t>legacy Mitigation row 645</t>
        </is>
      </c>
    </row>
    <row r="14">
      <c r="A14" s="14" t="inlineStr">
        <is>
          <t>WB|nga.eur</t>
        </is>
      </c>
      <c r="B14" s="14" t="inlineStr">
        <is>
          <t>WB</t>
        </is>
      </c>
      <c r="C14" s="14" t="inlineStr">
        <is>
          <t>nga.eur</t>
        </is>
      </c>
      <c r="D14" s="14" t="inlineStr">
        <is>
          <t>Natural Gas - Europe</t>
        </is>
      </c>
      <c r="E14" s="14" t="inlineStr">
        <is>
          <t>$/MMBtu nom</t>
        </is>
      </c>
      <c r="F14" s="14" t="n">
        <v>10.76164902384</v>
      </c>
      <c r="G14" s="14" t="n">
        <v>18.42692483862</v>
      </c>
      <c r="H14" s="14" t="n">
        <v>14.38710799668</v>
      </c>
      <c r="I14" s="14" t="n">
        <v>12.84421395663</v>
      </c>
      <c r="J14" s="14" t="n">
        <v>13.5</v>
      </c>
      <c r="K14" s="14" t="n">
        <v>12.5</v>
      </c>
      <c r="L14" s="14" t="n">
        <v>12.77448779048598</v>
      </c>
      <c r="M14" s="14" t="n">
        <v>12.98416697261248</v>
      </c>
      <c r="N14" s="14" t="n">
        <v>13.21503958488605</v>
      </c>
      <c r="O14" s="14" t="n">
        <v>13.45786950184626</v>
      </c>
      <c r="P14" s="14" t="n">
        <v>13.70082462470564</v>
      </c>
      <c r="Q14" s="14" t="n">
        <v>13.94377974756501</v>
      </c>
      <c r="R14" s="14" t="n">
        <v>14.18673487042439</v>
      </c>
      <c r="S14" s="14" t="n">
        <v>14.42968999328376</v>
      </c>
      <c r="T14" s="14" t="n">
        <v>14.67264511614314</v>
      </c>
      <c r="U14" s="14" t="n">
        <v>14.91560023900251</v>
      </c>
      <c r="V14" s="14" t="n">
        <v>15.15855536186189</v>
      </c>
      <c r="W14" s="14" t="n">
        <v>15.40151048472126</v>
      </c>
      <c r="X14" s="14" t="n">
        <v>15.64446560758064</v>
      </c>
      <c r="Y14" s="14" t="n">
        <v>15.88742073044002</v>
      </c>
      <c r="Z14" s="14" t="n">
        <v>16.13037585329939</v>
      </c>
      <c r="AA14" s="14" t="n"/>
      <c r="AB14" s="14" t="n"/>
      <c r="AC14" s="14" t="n"/>
      <c r="AD14" s="14" t="n"/>
      <c r="AE14" s="14" t="inlineStr">
        <is>
          <t>legacy Mitigation row 646</t>
        </is>
      </c>
    </row>
    <row r="15">
      <c r="A15" s="14" t="inlineStr">
        <is>
          <t>WB|nga.glo</t>
        </is>
      </c>
      <c r="B15" s="14" t="inlineStr">
        <is>
          <t>WB</t>
        </is>
      </c>
      <c r="C15" s="14" t="inlineStr">
        <is>
          <t>nga.glo</t>
        </is>
      </c>
      <c r="D15" s="14" t="inlineStr">
        <is>
          <t>Natural gas  - Global</t>
        </is>
      </c>
      <c r="E15" s="14" t="inlineStr">
        <is>
          <t>$/MMBtu nom</t>
        </is>
      </c>
      <c r="F15" s="14" t="n">
        <v>10.24297843518333</v>
      </c>
      <c r="G15" s="14" t="n">
        <v>21.71179954916333</v>
      </c>
      <c r="H15" s="14" t="n">
        <v>10.01277319207</v>
      </c>
      <c r="I15" s="14" t="n">
        <v>8.665877274183332</v>
      </c>
      <c r="J15" s="14" t="n">
        <v>9.466666666666667</v>
      </c>
      <c r="K15" s="14" t="n">
        <v>8.9</v>
      </c>
      <c r="L15" s="14" t="n">
        <v>9.095435306826017</v>
      </c>
      <c r="M15" s="14" t="n">
        <v>9.244726884500087</v>
      </c>
      <c r="N15" s="14" t="n">
        <v>9.409108184438869</v>
      </c>
      <c r="O15" s="14" t="n">
        <v>9.582003085314534</v>
      </c>
      <c r="P15" s="14" t="n">
        <v>9.754987132790413</v>
      </c>
      <c r="Q15" s="14" t="n">
        <v>9.927971180266288</v>
      </c>
      <c r="R15" s="14" t="n">
        <v>10.10095522774216</v>
      </c>
      <c r="S15" s="14" t="n">
        <v>10.27393927521804</v>
      </c>
      <c r="T15" s="14" t="n">
        <v>10.44692332269391</v>
      </c>
      <c r="U15" s="14" t="n">
        <v>10.61990737016979</v>
      </c>
      <c r="V15" s="14" t="n">
        <v>10.79289141764566</v>
      </c>
      <c r="W15" s="14" t="n">
        <v>10.96587546512154</v>
      </c>
      <c r="X15" s="14" t="n">
        <v>11.13885951259742</v>
      </c>
      <c r="Y15" s="14" t="n">
        <v>11.31184356007329</v>
      </c>
      <c r="Z15" s="14" t="n">
        <v>11.48482760754916</v>
      </c>
      <c r="AA15" s="14" t="n"/>
      <c r="AB15" s="14" t="n"/>
      <c r="AC15" s="14" t="n"/>
      <c r="AD15" s="14" t="n"/>
      <c r="AE15" s="14" t="inlineStr">
        <is>
          <t>legacy Mitigation row 647</t>
        </is>
      </c>
    </row>
    <row r="16">
      <c r="A16" s="14" t="inlineStr">
        <is>
          <t>IEA|oil</t>
        </is>
      </c>
      <c r="B16" s="14" t="inlineStr">
        <is>
          <t>IEA</t>
        </is>
      </c>
      <c r="C16" s="14" t="inlineStr">
        <is>
          <t>oil</t>
        </is>
      </c>
      <c r="D16" s="14" t="inlineStr">
        <is>
          <t>Crude Oil</t>
        </is>
      </c>
      <c r="E16" s="14" t="inlineStr">
        <is>
          <t>$/bbl nom</t>
        </is>
      </c>
      <c r="F16" s="14" t="n">
        <v>70.83150000000001</v>
      </c>
      <c r="G16" s="14" t="n">
        <v>98.99632800000001</v>
      </c>
      <c r="H16" s="14" t="n">
        <v>82.321243</v>
      </c>
      <c r="I16" s="14" t="n">
        <v>79.911739</v>
      </c>
      <c r="J16" s="14" t="n">
        <v>81.9050907294759</v>
      </c>
      <c r="K16" s="14" t="n">
        <v>83.89844245895181</v>
      </c>
      <c r="L16" s="14" t="n">
        <v>85.89179418842772</v>
      </c>
      <c r="M16" s="14" t="n">
        <v>87.88514591790363</v>
      </c>
      <c r="N16" s="14" t="n">
        <v>89.87849764737953</v>
      </c>
      <c r="O16" s="14" t="n">
        <v>91.87184937685544</v>
      </c>
      <c r="P16" s="14" t="n">
        <v>93.60026940671912</v>
      </c>
      <c r="Q16" s="14" t="n">
        <v>95.32868943658281</v>
      </c>
      <c r="R16" s="14" t="n">
        <v>97.05710946644649</v>
      </c>
      <c r="S16" s="14" t="n">
        <v>98.78552949631018</v>
      </c>
      <c r="T16" s="14" t="n">
        <v>100.5139495261739</v>
      </c>
      <c r="U16" s="14" t="n">
        <v>102.2423695560375</v>
      </c>
      <c r="V16" s="14" t="n">
        <v>103.9707895859012</v>
      </c>
      <c r="W16" s="14" t="n">
        <v>105.6992096157649</v>
      </c>
      <c r="X16" s="14" t="n">
        <v>107.4276296456286</v>
      </c>
      <c r="Y16" s="14" t="n">
        <v>109.1560496754923</v>
      </c>
      <c r="Z16" s="14" t="n"/>
      <c r="AA16" s="14" t="n"/>
      <c r="AB16" s="14" t="n"/>
      <c r="AC16" s="14" t="n"/>
      <c r="AD16" s="14" t="n"/>
      <c r="AE16" s="14" t="inlineStr">
        <is>
          <t>legacy Mitigation row 650</t>
        </is>
      </c>
    </row>
    <row r="17">
      <c r="A17" s="14" t="inlineStr">
        <is>
          <t>IEA|coa</t>
        </is>
      </c>
      <c r="B17" s="14" t="inlineStr">
        <is>
          <t>IEA</t>
        </is>
      </c>
      <c r="C17" s="14" t="inlineStr">
        <is>
          <t>coa</t>
        </is>
      </c>
      <c r="D17" s="14" t="inlineStr">
        <is>
          <t>Coal</t>
        </is>
      </c>
      <c r="E17" s="14" t="inlineStr">
        <is>
          <t>$/ton nom</t>
        </is>
      </c>
      <c r="F17" s="14" t="n">
        <v>143.984744</v>
      </c>
      <c r="G17" s="14" t="n">
        <v>384.169733</v>
      </c>
      <c r="H17" s="14" t="n">
        <v>188.152584</v>
      </c>
      <c r="I17" s="14" t="n">
        <v>143.551382</v>
      </c>
      <c r="J17" s="14" t="n">
        <v>112.437589</v>
      </c>
      <c r="K17" s="14" t="n">
        <v>135.601486</v>
      </c>
      <c r="L17" s="14" t="n">
        <v>143.176523</v>
      </c>
      <c r="M17" s="14" t="n">
        <v>143.310932</v>
      </c>
      <c r="N17" s="14" t="n">
        <v>143.44086</v>
      </c>
      <c r="O17" s="14" t="n">
        <v>143.44086</v>
      </c>
      <c r="P17" s="14" t="n">
        <v>146.0304000278308</v>
      </c>
      <c r="Q17" s="14" t="n">
        <v>148.6199400556617</v>
      </c>
      <c r="R17" s="14" t="n">
        <v>151.2094800834925</v>
      </c>
      <c r="S17" s="14" t="n">
        <v>153.7990201113233</v>
      </c>
      <c r="T17" s="14" t="n">
        <v>156.3885601391541</v>
      </c>
      <c r="U17" s="14" t="n">
        <v>158.9781001669849</v>
      </c>
      <c r="V17" s="14" t="n">
        <v>161.5676401948157</v>
      </c>
      <c r="W17" s="14" t="n">
        <v>164.1571802226466</v>
      </c>
      <c r="X17" s="14" t="n">
        <v>166.7467202504774</v>
      </c>
      <c r="Y17" s="14" t="n">
        <v>169.3362602783082</v>
      </c>
      <c r="Z17" s="14" t="n">
        <v>171.925800306139</v>
      </c>
      <c r="AA17" s="14" t="n"/>
      <c r="AB17" s="14" t="n"/>
      <c r="AC17" s="14" t="n"/>
      <c r="AD17" s="14" t="n"/>
      <c r="AE17" s="14" t="inlineStr">
        <is>
          <t>legacy Mitigation row 651</t>
        </is>
      </c>
    </row>
    <row r="18">
      <c r="A18" s="14" t="inlineStr">
        <is>
          <t>IEA|nga.lng</t>
        </is>
      </c>
      <c r="B18" s="14" t="inlineStr">
        <is>
          <t>IEA</t>
        </is>
      </c>
      <c r="C18" s="14" t="inlineStr">
        <is>
          <t>nga.lng</t>
        </is>
      </c>
      <c r="D18" s="14" t="inlineStr">
        <is>
          <t>Natural Gas - LNG</t>
        </is>
      </c>
      <c r="E18" s="14" t="inlineStr">
        <is>
          <t>$/MMBtu nom</t>
        </is>
      </c>
      <c r="F18" s="14" t="n">
        <v>15.907363</v>
      </c>
      <c r="G18" s="14" t="n">
        <v>37.519835</v>
      </c>
      <c r="H18" s="14" t="n">
        <v>12.883181</v>
      </c>
      <c r="I18" s="14" t="n">
        <v>10.891141</v>
      </c>
      <c r="J18" s="14" t="n">
        <v>10.3357968690919</v>
      </c>
      <c r="K18" s="14" t="n">
        <v>9.780452738183799</v>
      </c>
      <c r="L18" s="14" t="n">
        <v>9.225108607275699</v>
      </c>
      <c r="M18" s="14" t="n">
        <v>8.669764476367599</v>
      </c>
      <c r="N18" s="14" t="n">
        <v>8.114420345459498</v>
      </c>
      <c r="O18" s="14" t="n">
        <v>7.559076214551397</v>
      </c>
      <c r="P18" s="14" t="n">
        <v>7.880552979503713</v>
      </c>
      <c r="Q18" s="14" t="n">
        <v>8.202029744456031</v>
      </c>
      <c r="R18" s="14" t="n">
        <v>8.523506509408348</v>
      </c>
      <c r="S18" s="14" t="n">
        <v>8.844983274360665</v>
      </c>
      <c r="T18" s="14" t="n">
        <v>9.16646003931298</v>
      </c>
      <c r="U18" s="14" t="n">
        <v>9.487936804265297</v>
      </c>
      <c r="V18" s="14" t="n">
        <v>9.809413569217615</v>
      </c>
      <c r="W18" s="14" t="n">
        <v>10.13089033416993</v>
      </c>
      <c r="X18" s="14" t="n">
        <v>10.45236709912225</v>
      </c>
      <c r="Y18" s="14" t="n">
        <v>10.77384386407456</v>
      </c>
      <c r="Z18" s="14" t="n"/>
      <c r="AA18" s="14" t="n"/>
      <c r="AB18" s="14" t="n"/>
      <c r="AC18" s="14" t="n"/>
      <c r="AD18" s="14" t="n"/>
      <c r="AE18" s="14" t="inlineStr">
        <is>
          <t>legacy Mitigation row 652</t>
        </is>
      </c>
    </row>
    <row r="19">
      <c r="A19" s="14" t="inlineStr">
        <is>
          <t>IEA|nga.nam</t>
        </is>
      </c>
      <c r="B19" s="14" t="inlineStr">
        <is>
          <t>IEA</t>
        </is>
      </c>
      <c r="C19" s="14" t="inlineStr">
        <is>
          <t>nga.nam</t>
        </is>
      </c>
      <c r="D19" s="14" t="inlineStr">
        <is>
          <t>Natural Gas - North Am</t>
        </is>
      </c>
      <c r="E19" s="14" t="inlineStr">
        <is>
          <t>$/MMBtu nom</t>
        </is>
      </c>
      <c r="F19" s="14" t="n">
        <v>3.716119</v>
      </c>
      <c r="G19" s="14" t="n">
        <v>6.516296</v>
      </c>
      <c r="H19" s="14" t="n">
        <v>2.671452</v>
      </c>
      <c r="I19" s="14" t="n">
        <v>2.417967</v>
      </c>
      <c r="J19" s="14" t="n">
        <v>2.77088012145514</v>
      </c>
      <c r="K19" s="14" t="n">
        <v>3.123793242910279</v>
      </c>
      <c r="L19" s="14" t="n">
        <v>3.476706364365419</v>
      </c>
      <c r="M19" s="14" t="n">
        <v>3.829619485820559</v>
      </c>
      <c r="N19" s="14" t="n">
        <v>4.182532607275698</v>
      </c>
      <c r="O19" s="14" t="n">
        <v>4.535445728730839</v>
      </c>
      <c r="P19" s="14" t="n">
        <v>4.663121680103883</v>
      </c>
      <c r="Q19" s="14" t="n">
        <v>4.790797631476926</v>
      </c>
      <c r="R19" s="14" t="n">
        <v>4.91847358284997</v>
      </c>
      <c r="S19" s="14" t="n">
        <v>5.046149534223014</v>
      </c>
      <c r="T19" s="14" t="n">
        <v>5.173825485596058</v>
      </c>
      <c r="U19" s="14" t="n">
        <v>5.301501436969102</v>
      </c>
      <c r="V19" s="14" t="n">
        <v>5.429177388342145</v>
      </c>
      <c r="W19" s="14" t="n">
        <v>5.55685333971519</v>
      </c>
      <c r="X19" s="14" t="n">
        <v>5.684529291088234</v>
      </c>
      <c r="Y19" s="14" t="n">
        <v>5.812205242461277</v>
      </c>
      <c r="Z19" s="14" t="n"/>
      <c r="AA19" s="14" t="n"/>
      <c r="AB19" s="14" t="n"/>
      <c r="AC19" s="14" t="n"/>
      <c r="AD19" s="14" t="n"/>
      <c r="AE19" s="14" t="inlineStr">
        <is>
          <t>legacy Mitigation row 653</t>
        </is>
      </c>
    </row>
    <row r="20">
      <c r="A20" s="14" t="inlineStr">
        <is>
          <t>IEA|nga.eur</t>
        </is>
      </c>
      <c r="B20" s="14" t="inlineStr">
        <is>
          <t>IEA</t>
        </is>
      </c>
      <c r="C20" s="14" t="inlineStr">
        <is>
          <t>nga.eur</t>
        </is>
      </c>
      <c r="D20" s="14" t="inlineStr">
        <is>
          <t>Natural Gas - Europe</t>
        </is>
      </c>
      <c r="E20" s="14" t="inlineStr">
        <is>
          <t>$/MMBtu nom</t>
        </is>
      </c>
      <c r="F20" s="14" t="n">
        <v>18.600467</v>
      </c>
      <c r="G20" s="14" t="n">
        <v>33.297022</v>
      </c>
      <c r="H20" s="14" t="n">
        <v>13.463505</v>
      </c>
      <c r="I20" s="14" t="n">
        <v>11.708527</v>
      </c>
      <c r="J20" s="14" t="n">
        <v>11.3658323097635</v>
      </c>
      <c r="K20" s="14" t="n">
        <v>11.02313761952701</v>
      </c>
      <c r="L20" s="14" t="n">
        <v>10.68044292929051</v>
      </c>
      <c r="M20" s="14" t="n">
        <v>10.33774823905401</v>
      </c>
      <c r="N20" s="14" t="n">
        <v>9.995053548817513</v>
      </c>
      <c r="O20" s="14" t="n">
        <v>9.652358858581016</v>
      </c>
      <c r="P20" s="14" t="n">
        <v>9.934620683299968</v>
      </c>
      <c r="Q20" s="14" t="n">
        <v>10.21688250801892</v>
      </c>
      <c r="R20" s="14" t="n">
        <v>10.49914433273788</v>
      </c>
      <c r="S20" s="14" t="n">
        <v>10.78140615745683</v>
      </c>
      <c r="T20" s="14" t="n">
        <v>11.06366798217578</v>
      </c>
      <c r="U20" s="14" t="n">
        <v>11.34592980689474</v>
      </c>
      <c r="V20" s="14" t="n">
        <v>11.62819163161369</v>
      </c>
      <c r="W20" s="14" t="n">
        <v>11.91045345633264</v>
      </c>
      <c r="X20" s="14" t="n">
        <v>12.1927152810516</v>
      </c>
      <c r="Y20" s="14" t="n">
        <v>12.47497710577055</v>
      </c>
      <c r="Z20" s="14" t="n"/>
      <c r="AA20" s="14" t="n"/>
      <c r="AB20" s="14" t="n"/>
      <c r="AC20" s="14" t="n"/>
      <c r="AD20" s="14" t="n"/>
      <c r="AE20" s="14" t="inlineStr">
        <is>
          <t>legacy Mitigation row 654</t>
        </is>
      </c>
    </row>
    <row r="21">
      <c r="A21" s="14" t="inlineStr">
        <is>
          <t>IEA|nga.glo</t>
        </is>
      </c>
      <c r="B21" s="14" t="inlineStr">
        <is>
          <t>IEA</t>
        </is>
      </c>
      <c r="C21" s="14" t="inlineStr">
        <is>
          <t>nga.glo</t>
        </is>
      </c>
      <c r="D21" s="14" t="inlineStr">
        <is>
          <t>Natural gas - Global</t>
        </is>
      </c>
      <c r="E21" s="14" t="inlineStr">
        <is>
          <t>$/MMBtu nom</t>
        </is>
      </c>
      <c r="F21" s="14" t="n">
        <v>12.74131633333333</v>
      </c>
      <c r="G21" s="14" t="n">
        <v>25.77771766666666</v>
      </c>
      <c r="H21" s="14" t="n">
        <v>9.672712666666667</v>
      </c>
      <c r="I21" s="14" t="n">
        <v>8.339211666666666</v>
      </c>
      <c r="J21" s="14" t="n">
        <v>8.157503100103513</v>
      </c>
      <c r="K21" s="14" t="n">
        <v>7.975794533540362</v>
      </c>
      <c r="L21" s="14" t="n">
        <v>7.794085966977209</v>
      </c>
      <c r="M21" s="14" t="n">
        <v>7.612377400414057</v>
      </c>
      <c r="N21" s="14" t="n">
        <v>7.430668833850903</v>
      </c>
      <c r="O21" s="14" t="n">
        <v>7.24896026728775</v>
      </c>
      <c r="P21" s="14" t="n">
        <v>7.492765114302522</v>
      </c>
      <c r="Q21" s="14" t="n">
        <v>7.736569961317294</v>
      </c>
      <c r="R21" s="14" t="n">
        <v>7.980374808332065</v>
      </c>
      <c r="S21" s="14" t="n">
        <v>8.224179655346836</v>
      </c>
      <c r="T21" s="14" t="n">
        <v>8.467984502361608</v>
      </c>
      <c r="U21" s="14" t="n">
        <v>8.71178934937638</v>
      </c>
      <c r="V21" s="14" t="n">
        <v>8.955594196391148</v>
      </c>
      <c r="W21" s="14" t="n">
        <v>9.19939904340592</v>
      </c>
      <c r="X21" s="14" t="n">
        <v>9.443203890420692</v>
      </c>
      <c r="Y21" s="14" t="n">
        <v>9.687008737435464</v>
      </c>
      <c r="Z21" s="14" t="n"/>
      <c r="AA21" s="14" t="n"/>
      <c r="AB21" s="14" t="n"/>
      <c r="AC21" s="14" t="n"/>
      <c r="AD21" s="14" t="n"/>
      <c r="AE21" s="14" t="inlineStr">
        <is>
          <t>legacy Mitigation row 655</t>
        </is>
      </c>
    </row>
    <row r="22">
      <c r="A22" s="14" t="inlineStr">
        <is>
          <t>EIA|oil</t>
        </is>
      </c>
      <c r="B22" s="14" t="inlineStr">
        <is>
          <t>EIA</t>
        </is>
      </c>
      <c r="C22" s="14" t="inlineStr">
        <is>
          <t>oil</t>
        </is>
      </c>
      <c r="D22" s="14" t="inlineStr">
        <is>
          <t>Crude Oil</t>
        </is>
      </c>
      <c r="E22" s="14" t="inlineStr">
        <is>
          <t>$/bbl nom</t>
        </is>
      </c>
      <c r="F22" s="14" t="n">
        <v>70.83150000000001</v>
      </c>
      <c r="G22" s="14" t="n">
        <v>102.129997</v>
      </c>
      <c r="H22" s="14" t="n">
        <v>95.329002</v>
      </c>
      <c r="I22" s="14" t="n">
        <v>98.708405</v>
      </c>
      <c r="J22" s="14" t="n">
        <v>94.878891</v>
      </c>
      <c r="K22" s="14" t="n">
        <v>97.83047500000001</v>
      </c>
      <c r="L22" s="14" t="n">
        <v>100.425552</v>
      </c>
      <c r="M22" s="14" t="n">
        <v>103.260544</v>
      </c>
      <c r="N22" s="14" t="n">
        <v>106.227829</v>
      </c>
      <c r="O22" s="14" t="n">
        <v>109.439186</v>
      </c>
      <c r="P22" s="14" t="n">
        <v>112.639786</v>
      </c>
      <c r="Q22" s="14" t="n">
        <v>116.265869</v>
      </c>
      <c r="R22" s="14" t="n">
        <v>119.618378</v>
      </c>
      <c r="S22" s="14" t="n">
        <v>123.399551</v>
      </c>
      <c r="T22" s="14" t="n">
        <v>127.457848</v>
      </c>
      <c r="U22" s="14" t="n">
        <v>131.215973</v>
      </c>
      <c r="V22" s="14" t="n">
        <v>135.083923</v>
      </c>
      <c r="W22" s="14" t="n">
        <v>138.850723</v>
      </c>
      <c r="X22" s="14" t="n">
        <v>142.697296</v>
      </c>
      <c r="Y22" s="14" t="n">
        <v>146.678238</v>
      </c>
      <c r="Z22" s="14" t="n">
        <v>150.81691</v>
      </c>
      <c r="AA22" s="14" t="n"/>
      <c r="AB22" s="14" t="n"/>
      <c r="AC22" s="14" t="n"/>
      <c r="AD22" s="14" t="n"/>
      <c r="AE22" s="14" t="inlineStr">
        <is>
          <t>legacy Mitigation row 658</t>
        </is>
      </c>
    </row>
    <row r="23">
      <c r="A23" s="14" t="inlineStr">
        <is>
          <t>EIA|coa</t>
        </is>
      </c>
      <c r="B23" s="14" t="inlineStr">
        <is>
          <t>EIA</t>
        </is>
      </c>
      <c r="C23" s="14" t="inlineStr">
        <is>
          <t>coa</t>
        </is>
      </c>
      <c r="D23" s="14" t="inlineStr">
        <is>
          <t>Coal</t>
        </is>
      </c>
      <c r="E23" s="14" t="inlineStr">
        <is>
          <t>$/ton nom</t>
        </is>
      </c>
      <c r="F23" s="14" t="n">
        <v>143.984744</v>
      </c>
      <c r="G23" s="14" t="n">
        <v>121.4953263754496</v>
      </c>
      <c r="H23" s="14" t="n">
        <v>123.3101185654207</v>
      </c>
      <c r="I23" s="14" t="n">
        <v>132.7172859651381</v>
      </c>
      <c r="J23" s="14" t="n">
        <v>136.8789462683526</v>
      </c>
      <c r="K23" s="14" t="n">
        <v>148.1173610735664</v>
      </c>
      <c r="L23" s="14" t="n">
        <v>164.7627264911876</v>
      </c>
      <c r="M23" s="14" t="n">
        <v>173.84431264902</v>
      </c>
      <c r="N23" s="14" t="n">
        <v>177.5080927236918</v>
      </c>
      <c r="O23" s="14" t="n">
        <v>188.2118799606094</v>
      </c>
      <c r="P23" s="14" t="n">
        <v>205.676116718544</v>
      </c>
      <c r="Q23" s="14" t="n">
        <v>201.9020397118767</v>
      </c>
      <c r="R23" s="14" t="n">
        <v>206.578567419714</v>
      </c>
      <c r="S23" s="14" t="n">
        <v>211.65033398908</v>
      </c>
      <c r="T23" s="14" t="n">
        <v>218.5087353643224</v>
      </c>
      <c r="U23" s="14" t="n">
        <v>228.8590720485948</v>
      </c>
      <c r="V23" s="14" t="n">
        <v>241.1093827663188</v>
      </c>
      <c r="W23" s="14" t="n">
        <v>263.494994594075</v>
      </c>
      <c r="X23" s="14" t="n">
        <v>271.582250610852</v>
      </c>
      <c r="Y23" s="14" t="n">
        <v>288.1960733440866</v>
      </c>
      <c r="Z23" s="14" t="n">
        <v>305.8262331361331</v>
      </c>
      <c r="AA23" s="14" t="n"/>
      <c r="AB23" s="14" t="n"/>
      <c r="AC23" s="14" t="n"/>
      <c r="AD23" s="14" t="n"/>
      <c r="AE23" s="14" t="inlineStr">
        <is>
          <t>legacy Mitigation row 659</t>
        </is>
      </c>
    </row>
    <row r="24">
      <c r="A24" s="14" t="inlineStr">
        <is>
          <t>EIA|nga.lng</t>
        </is>
      </c>
      <c r="B24" s="14" t="inlineStr">
        <is>
          <t>EIA</t>
        </is>
      </c>
      <c r="C24" s="14" t="inlineStr">
        <is>
          <t>nga.lng</t>
        </is>
      </c>
      <c r="D24" s="14" t="inlineStr">
        <is>
          <t>Natural Gas - LNG</t>
        </is>
      </c>
      <c r="E24" s="14" t="inlineStr">
        <is>
          <t>$/MMBtu nom</t>
        </is>
      </c>
      <c r="F24" s="14" t="n">
        <v>15.907363</v>
      </c>
      <c r="G24" s="14" t="n">
        <v>37.519835</v>
      </c>
      <c r="H24" s="14" t="n">
        <v>12.883181</v>
      </c>
      <c r="I24" s="14" t="n">
        <v>10.891141</v>
      </c>
      <c r="J24" s="14" t="n">
        <v>10.3357968690919</v>
      </c>
      <c r="K24" s="14" t="n">
        <v>9.780452738183799</v>
      </c>
      <c r="L24" s="14" t="n">
        <v>9.225108607275699</v>
      </c>
      <c r="M24" s="14" t="n">
        <v>8.669764476367599</v>
      </c>
      <c r="N24" s="14" t="n">
        <v>8.114420345459498</v>
      </c>
      <c r="O24" s="14" t="n">
        <v>7.559076214551397</v>
      </c>
      <c r="P24" s="14" t="n">
        <v>7.880552979503713</v>
      </c>
      <c r="Q24" s="14" t="n">
        <v>8.202029744456031</v>
      </c>
      <c r="R24" s="14" t="n">
        <v>8.523506509408348</v>
      </c>
      <c r="S24" s="14" t="n">
        <v>8.844983274360665</v>
      </c>
      <c r="T24" s="14" t="n">
        <v>9.16646003931298</v>
      </c>
      <c r="U24" s="14" t="n">
        <v>9.487936804265297</v>
      </c>
      <c r="V24" s="14" t="n">
        <v>9.809413569217615</v>
      </c>
      <c r="W24" s="14" t="n">
        <v>10.13089033416993</v>
      </c>
      <c r="X24" s="14" t="n">
        <v>10.45236709912225</v>
      </c>
      <c r="Y24" s="14" t="n">
        <v>10.77384386407456</v>
      </c>
      <c r="Z24" s="14" t="n"/>
      <c r="AA24" s="14" t="n"/>
      <c r="AB24" s="14" t="n"/>
      <c r="AC24" s="14" t="n"/>
      <c r="AD24" s="14" t="n"/>
      <c r="AE24" s="14" t="inlineStr">
        <is>
          <t>legacy Mitigation row 660</t>
        </is>
      </c>
    </row>
    <row r="25">
      <c r="A25" s="14" t="inlineStr">
        <is>
          <t>EIA|nga.nam</t>
        </is>
      </c>
      <c r="B25" s="14" t="inlineStr">
        <is>
          <t>EIA</t>
        </is>
      </c>
      <c r="C25" s="14" t="inlineStr">
        <is>
          <t>nga.nam</t>
        </is>
      </c>
      <c r="D25" s="14" t="inlineStr">
        <is>
          <t>Natural Gas - North Am</t>
        </is>
      </c>
      <c r="E25" s="14" t="inlineStr">
        <is>
          <t>$/MMBtu nom</t>
        </is>
      </c>
      <c r="F25" s="14" t="n">
        <v>3.716119</v>
      </c>
      <c r="G25" s="14" t="n">
        <v>6.523997</v>
      </c>
      <c r="H25" s="14" t="n">
        <v>5.48408</v>
      </c>
      <c r="I25" s="14" t="n">
        <v>4.344237</v>
      </c>
      <c r="J25" s="14" t="n">
        <v>3.803406</v>
      </c>
      <c r="K25" s="14" t="n">
        <v>3.4125</v>
      </c>
      <c r="L25" s="14" t="n">
        <v>3.244545</v>
      </c>
      <c r="M25" s="14" t="n">
        <v>3.252955</v>
      </c>
      <c r="N25" s="14" t="n">
        <v>3.354208</v>
      </c>
      <c r="O25" s="14" t="n">
        <v>3.535144</v>
      </c>
      <c r="P25" s="14" t="n">
        <v>3.779019</v>
      </c>
      <c r="Q25" s="14" t="n">
        <v>4.074234</v>
      </c>
      <c r="R25" s="14" t="n">
        <v>4.442329</v>
      </c>
      <c r="S25" s="14" t="n">
        <v>4.751782</v>
      </c>
      <c r="T25" s="14" t="n">
        <v>5.016179</v>
      </c>
      <c r="U25" s="14" t="n">
        <v>5.148898</v>
      </c>
      <c r="V25" s="14" t="n">
        <v>5.326049</v>
      </c>
      <c r="W25" s="14" t="n">
        <v>5.631648</v>
      </c>
      <c r="X25" s="14" t="n">
        <v>5.639552</v>
      </c>
      <c r="Y25" s="14" t="n">
        <v>5.992483</v>
      </c>
      <c r="Z25" s="14" t="n">
        <v>6.257671</v>
      </c>
      <c r="AA25" s="14" t="n"/>
      <c r="AB25" s="14" t="n"/>
      <c r="AC25" s="14" t="n"/>
      <c r="AD25" s="14" t="n"/>
      <c r="AE25" s="14" t="inlineStr">
        <is>
          <t>legacy Mitigation row 661</t>
        </is>
      </c>
    </row>
    <row r="26">
      <c r="A26" s="14" t="inlineStr">
        <is>
          <t>EIA|nga.eur</t>
        </is>
      </c>
      <c r="B26" s="14" t="inlineStr">
        <is>
          <t>EIA</t>
        </is>
      </c>
      <c r="C26" s="14" t="inlineStr">
        <is>
          <t>nga.eur</t>
        </is>
      </c>
      <c r="D26" s="14" t="inlineStr">
        <is>
          <t>Natural Gas - Europe</t>
        </is>
      </c>
      <c r="E26" s="14" t="inlineStr">
        <is>
          <t>$/MMBtu nom</t>
        </is>
      </c>
      <c r="F26" s="14" t="n">
        <v>18.600467</v>
      </c>
      <c r="G26" s="14" t="n">
        <v>33.297022</v>
      </c>
      <c r="H26" s="14" t="n">
        <v>13.463505</v>
      </c>
      <c r="I26" s="14" t="n">
        <v>11.708527</v>
      </c>
      <c r="J26" s="14" t="n">
        <v>11.3658323097635</v>
      </c>
      <c r="K26" s="14" t="n">
        <v>11.02313761952701</v>
      </c>
      <c r="L26" s="14" t="n">
        <v>10.68044292929051</v>
      </c>
      <c r="M26" s="14" t="n">
        <v>10.33774823905401</v>
      </c>
      <c r="N26" s="14" t="n">
        <v>9.995053548817513</v>
      </c>
      <c r="O26" s="14" t="n">
        <v>9.652358858581016</v>
      </c>
      <c r="P26" s="14" t="n">
        <v>9.934620683299968</v>
      </c>
      <c r="Q26" s="14" t="n">
        <v>10.21688250801892</v>
      </c>
      <c r="R26" s="14" t="n">
        <v>10.49914433273788</v>
      </c>
      <c r="S26" s="14" t="n">
        <v>10.78140615745683</v>
      </c>
      <c r="T26" s="14" t="n">
        <v>11.06366798217578</v>
      </c>
      <c r="U26" s="14" t="n">
        <v>11.34592980689474</v>
      </c>
      <c r="V26" s="14" t="n">
        <v>11.62819163161369</v>
      </c>
      <c r="W26" s="14" t="n">
        <v>11.91045345633264</v>
      </c>
      <c r="X26" s="14" t="n">
        <v>12.1927152810516</v>
      </c>
      <c r="Y26" s="14" t="n">
        <v>12.47497710577055</v>
      </c>
      <c r="Z26" s="14" t="n"/>
      <c r="AA26" s="14" t="n"/>
      <c r="AB26" s="14" t="n"/>
      <c r="AC26" s="14" t="n"/>
      <c r="AD26" s="14" t="n"/>
      <c r="AE26" s="14" t="inlineStr">
        <is>
          <t>legacy Mitigation row 662</t>
        </is>
      </c>
    </row>
    <row r="27">
      <c r="A27" s="14" t="inlineStr">
        <is>
          <t>EIA|nga.glo</t>
        </is>
      </c>
      <c r="B27" s="14" t="inlineStr">
        <is>
          <t>EIA</t>
        </is>
      </c>
      <c r="C27" s="14" t="inlineStr">
        <is>
          <t>nga.glo</t>
        </is>
      </c>
      <c r="D27" s="14" t="inlineStr">
        <is>
          <t>Natural gas - Global</t>
        </is>
      </c>
      <c r="E27" s="14" t="inlineStr">
        <is>
          <t>$/MMBtu nom</t>
        </is>
      </c>
      <c r="F27" s="14" t="n">
        <v>12.74131633333333</v>
      </c>
      <c r="G27" s="14" t="n">
        <v>25.78028466666667</v>
      </c>
      <c r="H27" s="14" t="n">
        <v>10.61025533333333</v>
      </c>
      <c r="I27" s="14" t="n">
        <v>8.981301666666667</v>
      </c>
      <c r="J27" s="14" t="n">
        <v>8.501678392951801</v>
      </c>
      <c r="K27" s="14" t="n">
        <v>8.072030119236935</v>
      </c>
      <c r="L27" s="14" t="n">
        <v>7.716698845522068</v>
      </c>
      <c r="M27" s="14" t="n">
        <v>7.420155905140536</v>
      </c>
      <c r="N27" s="14" t="n">
        <v>7.15456063142567</v>
      </c>
      <c r="O27" s="14" t="n">
        <v>6.915526357710804</v>
      </c>
      <c r="P27" s="14" t="n">
        <v>7.198064220934561</v>
      </c>
      <c r="Q27" s="14" t="n">
        <v>7.497715417491651</v>
      </c>
      <c r="R27" s="14" t="n">
        <v>7.821659947382074</v>
      </c>
      <c r="S27" s="14" t="n">
        <v>8.126057143939164</v>
      </c>
      <c r="T27" s="14" t="n">
        <v>8.415435673829588</v>
      </c>
      <c r="U27" s="14" t="n">
        <v>8.660921537053346</v>
      </c>
      <c r="V27" s="14" t="n">
        <v>8.921218066943768</v>
      </c>
      <c r="W27" s="14" t="n">
        <v>9.224330596834191</v>
      </c>
      <c r="X27" s="14" t="n">
        <v>9.428211460057947</v>
      </c>
      <c r="Y27" s="14" t="n">
        <v>9.747101323281704</v>
      </c>
      <c r="Z27" s="14" t="n">
        <v>6.257671</v>
      </c>
      <c r="AA27" s="14" t="n"/>
      <c r="AB27" s="14" t="n"/>
      <c r="AC27" s="14" t="n"/>
      <c r="AD27" s="14" t="n"/>
      <c r="AE27" s="14" t="inlineStr">
        <is>
          <t>legacy Mitigation row 663</t>
        </is>
      </c>
    </row>
    <row r="28">
      <c r="A28" s="14" t="inlineStr">
        <is>
          <t>AVG|oil</t>
        </is>
      </c>
      <c r="B28" s="14" t="inlineStr">
        <is>
          <t>AVG</t>
        </is>
      </c>
      <c r="C28" s="14" t="inlineStr">
        <is>
          <t>oil</t>
        </is>
      </c>
      <c r="D28" s="14" t="inlineStr">
        <is>
          <t>Crude Oil</t>
        </is>
      </c>
      <c r="E28" s="14" t="inlineStr">
        <is>
          <t>$/bbl nom</t>
        </is>
      </c>
      <c r="F28" s="14" t="n">
        <v>70.7344583333325</v>
      </c>
      <c r="G28" s="14" t="n">
        <v>99.98670491666751</v>
      </c>
      <c r="H28" s="14" t="n">
        <v>85.64693449999999</v>
      </c>
      <c r="I28" s="14" t="n">
        <v>84.80763741666749</v>
      </c>
      <c r="J28" s="14" t="n">
        <v>79.52722218236897</v>
      </c>
      <c r="K28" s="14" t="n">
        <v>83.47885736473795</v>
      </c>
      <c r="L28" s="14" t="n">
        <v>82.83755771540675</v>
      </c>
      <c r="M28" s="14" t="n">
        <v>83.90606367003787</v>
      </c>
      <c r="N28" s="14" t="n">
        <v>85.4120391640808</v>
      </c>
      <c r="O28" s="14" t="n">
        <v>87.04656942687247</v>
      </c>
      <c r="P28" s="14" t="n">
        <v>88.5709278112559</v>
      </c>
      <c r="Q28" s="14" t="n">
        <v>90.56586378321592</v>
      </c>
      <c r="R28" s="14" t="n">
        <v>92.49240625517594</v>
      </c>
      <c r="S28" s="14" t="n">
        <v>94.52611472713595</v>
      </c>
      <c r="T28" s="14" t="n">
        <v>96.62910419909599</v>
      </c>
      <c r="U28" s="14" t="n">
        <v>98.657050671056</v>
      </c>
      <c r="V28" s="14" t="n">
        <v>100.712453393016</v>
      </c>
      <c r="W28" s="14" t="n">
        <v>102.742568614976</v>
      </c>
      <c r="X28" s="14" t="n">
        <v>104.7926270869361</v>
      </c>
      <c r="Y28" s="14" t="n">
        <v>106.8762778088961</v>
      </c>
      <c r="Z28" s="14" t="n">
        <v>108.3709914726895</v>
      </c>
      <c r="AA28" s="14" t="n"/>
      <c r="AB28" s="14" t="n"/>
      <c r="AC28" s="14" t="n"/>
      <c r="AD28" s="14" t="n"/>
      <c r="AE28" s="14" t="inlineStr">
        <is>
          <t>legacy Mitigation row 666</t>
        </is>
      </c>
    </row>
    <row r="29">
      <c r="A29" s="14" t="inlineStr">
        <is>
          <t>AVG|coa</t>
        </is>
      </c>
      <c r="B29" s="14" t="inlineStr">
        <is>
          <t>AVG</t>
        </is>
      </c>
      <c r="C29" s="14" t="inlineStr">
        <is>
          <t>coa</t>
        </is>
      </c>
      <c r="D29" s="14" t="inlineStr">
        <is>
          <t>Coal</t>
        </is>
      </c>
      <c r="E29" s="14" t="inlineStr">
        <is>
          <t>$/ton nom</t>
        </is>
      </c>
      <c r="F29" s="14" t="n">
        <v>142.501058</v>
      </c>
      <c r="G29" s="14" t="n">
        <v>308.6820314271949</v>
      </c>
      <c r="H29" s="14" t="n">
        <v>168.0986133080227</v>
      </c>
      <c r="I29" s="14" t="n">
        <v>138.991679157952</v>
      </c>
      <c r="J29" s="14" t="n">
        <v>120.4385310670881</v>
      </c>
      <c r="K29" s="14" t="n">
        <v>131.0800832683916</v>
      </c>
      <c r="L29" s="14" t="n">
        <v>139.6053674828175</v>
      </c>
      <c r="M29" s="14" t="n">
        <v>142.3832948047412</v>
      </c>
      <c r="N29" s="14" t="n">
        <v>143.8490363091836</v>
      </c>
      <c r="O29" s="14" t="n">
        <v>147.0349259440295</v>
      </c>
      <c r="P29" s="14" t="n">
        <v>152.5585758984755</v>
      </c>
      <c r="Q29" s="14" t="n">
        <v>153.4085524160128</v>
      </c>
      <c r="R29" s="14" t="n">
        <v>156.3711801121763</v>
      </c>
      <c r="S29" s="14" t="n">
        <v>159.4326175237219</v>
      </c>
      <c r="T29" s="14" t="n">
        <v>162.9407136367366</v>
      </c>
      <c r="U29" s="14" t="n">
        <v>167.3217935770088</v>
      </c>
      <c r="V29" s="14" t="n">
        <v>172.177867025644</v>
      </c>
      <c r="W29" s="14" t="n">
        <v>179.5677657517871</v>
      </c>
      <c r="X29" s="14" t="n">
        <v>183.3830755251855</v>
      </c>
      <c r="Y29" s="14" t="n">
        <v>189.3300269776983</v>
      </c>
      <c r="Z29" s="14" t="n">
        <v>195.531062694914</v>
      </c>
      <c r="AA29" s="14" t="n"/>
      <c r="AB29" s="14" t="n"/>
      <c r="AC29" s="14" t="n"/>
      <c r="AD29" s="14" t="n"/>
      <c r="AE29" s="14" t="inlineStr">
        <is>
          <t>legacy Mitigation row 667</t>
        </is>
      </c>
    </row>
    <row r="30">
      <c r="A30" s="14" t="inlineStr">
        <is>
          <t>AVG|nga.lng</t>
        </is>
      </c>
      <c r="B30" s="14" t="inlineStr">
        <is>
          <t>AVG</t>
        </is>
      </c>
      <c r="C30" s="14" t="inlineStr">
        <is>
          <t>nga.lng</t>
        </is>
      </c>
      <c r="D30" s="14" t="inlineStr">
        <is>
          <t>Natural Gas - LNG</t>
        </is>
      </c>
      <c r="E30" s="14" t="inlineStr">
        <is>
          <t>$/MMBtu nom</t>
        </is>
      </c>
      <c r="F30" s="14" t="n">
        <v>16.87456931612667</v>
      </c>
      <c r="G30" s="14" t="n">
        <v>37.0523380474</v>
      </c>
      <c r="H30" s="14" t="n">
        <v>13.15336308206667</v>
      </c>
      <c r="I30" s="14" t="n">
        <v>11.18732584419667</v>
      </c>
      <c r="J30" s="14" t="n">
        <v>11.30784895636397</v>
      </c>
      <c r="K30" s="14" t="n">
        <v>11.74353991272793</v>
      </c>
      <c r="L30" s="14" t="n">
        <v>10.81703178376131</v>
      </c>
      <c r="M30" s="14" t="n">
        <v>9.655904911120693</v>
      </c>
      <c r="N30" s="14" t="n">
        <v>9.225573532254593</v>
      </c>
      <c r="O30" s="14" t="n">
        <v>9.065117865367418</v>
      </c>
      <c r="P30" s="14" t="n">
        <v>9.195054554752149</v>
      </c>
      <c r="Q30" s="14" t="n">
        <v>9.418686663016269</v>
      </c>
      <c r="R30" s="14" t="n">
        <v>9.642318771280388</v>
      </c>
      <c r="S30" s="14" t="n">
        <v>9.865950879544508</v>
      </c>
      <c r="T30" s="14" t="n">
        <v>10.08958298780863</v>
      </c>
      <c r="U30" s="14" t="n">
        <v>10.31321509607275</v>
      </c>
      <c r="V30" s="14" t="n">
        <v>10.53684720433687</v>
      </c>
      <c r="W30" s="14" t="n">
        <v>10.76047931260099</v>
      </c>
      <c r="X30" s="14" t="n">
        <v>10.98411142086511</v>
      </c>
      <c r="Y30" s="14" t="n">
        <v>11.20774352912923</v>
      </c>
      <c r="Z30" s="14" t="n">
        <v>11.59940314157658</v>
      </c>
      <c r="AA30" s="14" t="n"/>
      <c r="AB30" s="14" t="n"/>
      <c r="AC30" s="14" t="n"/>
      <c r="AD30" s="14" t="n"/>
      <c r="AE30" s="14" t="inlineStr">
        <is>
          <t>legacy Mitigation row 668</t>
        </is>
      </c>
    </row>
    <row r="31">
      <c r="A31" s="14" t="inlineStr">
        <is>
          <t>AVG|nga.nam</t>
        </is>
      </c>
      <c r="B31" s="14" t="inlineStr">
        <is>
          <t>AVG</t>
        </is>
      </c>
      <c r="C31" s="14" t="inlineStr">
        <is>
          <t>nga.nam</t>
        </is>
      </c>
      <c r="D31" s="14" t="inlineStr">
        <is>
          <t>Natural Gas - North Am</t>
        </is>
      </c>
      <c r="E31" s="14" t="inlineStr">
        <is>
          <t>$/MMBtu nom</t>
        </is>
      </c>
      <c r="F31" s="14" t="n">
        <v>3.7499413333325</v>
      </c>
      <c r="G31" s="14" t="n">
        <v>6.4812264166675</v>
      </c>
      <c r="H31" s="14" t="n">
        <v>3.3411980833325</v>
      </c>
      <c r="I31" s="14" t="n">
        <v>2.8428198333325</v>
      </c>
      <c r="J31" s="14" t="n">
        <v>3.402256530363785</v>
      </c>
      <c r="K31" s="14" t="n">
        <v>3.440345060727569</v>
      </c>
      <c r="L31" s="14" t="n">
        <v>3.567124937587317</v>
      </c>
      <c r="M31" s="14" t="n">
        <v>3.653805227428463</v>
      </c>
      <c r="N31" s="14" t="n">
        <v>3.768493831100492</v>
      </c>
      <c r="O31" s="14" t="n">
        <v>3.928279775319332</v>
      </c>
      <c r="P31" s="14" t="n">
        <v>4.041354442254187</v>
      </c>
      <c r="Q31" s="14" t="n">
        <v>4.181316172738633</v>
      </c>
      <c r="R31" s="14" t="n">
        <v>4.339497903223079</v>
      </c>
      <c r="S31" s="14" t="n">
        <v>4.483019133707525</v>
      </c>
      <c r="T31" s="14" t="n">
        <v>4.615276364191971</v>
      </c>
      <c r="U31" s="14" t="n">
        <v>4.714614094676415</v>
      </c>
      <c r="V31" s="14" t="n">
        <v>4.82505982516086</v>
      </c>
      <c r="W31" s="14" t="n">
        <v>4.967617555645306</v>
      </c>
      <c r="X31" s="14" t="n">
        <v>5.035751536129752</v>
      </c>
      <c r="Y31" s="14" t="n">
        <v>5.190142266614198</v>
      </c>
      <c r="Z31" s="14" t="n">
        <v>5.116835931520083</v>
      </c>
      <c r="AA31" s="14" t="n"/>
      <c r="AB31" s="14" t="n"/>
      <c r="AC31" s="14" t="n"/>
      <c r="AD31" s="14" t="n"/>
      <c r="AE31" s="14" t="inlineStr">
        <is>
          <t>legacy Mitigation row 669</t>
        </is>
      </c>
    </row>
    <row r="32">
      <c r="A32" s="14" t="inlineStr">
        <is>
          <t>AVG|nga.eur</t>
        </is>
      </c>
      <c r="B32" s="14" t="inlineStr">
        <is>
          <t>AVG</t>
        </is>
      </c>
      <c r="C32" s="14" t="inlineStr">
        <is>
          <t>nga.eur</t>
        </is>
      </c>
      <c r="D32" s="14" t="inlineStr">
        <is>
          <t>Natural Gas - Europe</t>
        </is>
      </c>
      <c r="E32" s="14" t="inlineStr">
        <is>
          <t>$/MMBtu nom</t>
        </is>
      </c>
      <c r="F32" s="14" t="n">
        <v>15.08982634128</v>
      </c>
      <c r="G32" s="14" t="n">
        <v>29.74792727954</v>
      </c>
      <c r="H32" s="14" t="n">
        <v>13.57793133222667</v>
      </c>
      <c r="I32" s="14" t="n">
        <v>11.81462731887667</v>
      </c>
      <c r="J32" s="14" t="n">
        <v>12.2594081032545</v>
      </c>
      <c r="K32" s="14" t="n">
        <v>12.71174953984234</v>
      </c>
      <c r="L32" s="14" t="n">
        <v>11.7781302399255</v>
      </c>
      <c r="M32" s="14" t="n">
        <v>10.68705373722216</v>
      </c>
      <c r="N32" s="14" t="n">
        <v>10.29050537790119</v>
      </c>
      <c r="O32" s="14" t="n">
        <v>10.17355578680909</v>
      </c>
      <c r="P32" s="14" t="n">
        <v>10.37105810266853</v>
      </c>
      <c r="Q32" s="14" t="n">
        <v>10.59033098352239</v>
      </c>
      <c r="R32" s="14" t="n">
        <v>10.80960386437625</v>
      </c>
      <c r="S32" s="14" t="n">
        <v>11.02887674523011</v>
      </c>
      <c r="T32" s="14" t="n">
        <v>11.24814962608396</v>
      </c>
      <c r="U32" s="14" t="n">
        <v>11.46742250693782</v>
      </c>
      <c r="V32" s="14" t="n">
        <v>11.68669538779167</v>
      </c>
      <c r="W32" s="14" t="n">
        <v>11.90596826864554</v>
      </c>
      <c r="X32" s="14" t="n">
        <v>12.12524114949939</v>
      </c>
      <c r="Y32" s="14" t="n">
        <v>12.34451403035325</v>
      </c>
      <c r="Z32" s="14" t="n">
        <v>12.4670609015659</v>
      </c>
      <c r="AA32" s="14" t="n"/>
      <c r="AB32" s="14" t="n"/>
      <c r="AC32" s="14" t="n"/>
      <c r="AD32" s="14" t="n"/>
      <c r="AE32" s="14" t="inlineStr">
        <is>
          <t>legacy Mitigation row 670</t>
        </is>
      </c>
    </row>
    <row r="33">
      <c r="A33" s="14" t="inlineStr">
        <is>
          <t>AVG|nga.glo</t>
        </is>
      </c>
      <c r="B33" s="14" t="inlineStr">
        <is>
          <t>AVG</t>
        </is>
      </c>
      <c r="C33" s="14" t="inlineStr">
        <is>
          <t>nga.glo</t>
        </is>
      </c>
      <c r="D33" s="14" t="inlineStr">
        <is>
          <t>Natural gas - Global</t>
        </is>
      </c>
      <c r="E33" s="14" t="inlineStr">
        <is>
          <t>$/MMBtu nom</t>
        </is>
      </c>
      <c r="F33" s="14" t="n">
        <v>11.90477899691306</v>
      </c>
      <c r="G33" s="14" t="n">
        <v>24.42716391453583</v>
      </c>
      <c r="H33" s="14" t="n">
        <v>10.02416416587528</v>
      </c>
      <c r="I33" s="14" t="n">
        <v>8.614924332135278</v>
      </c>
      <c r="J33" s="14" t="n">
        <v>8.989837863327418</v>
      </c>
      <c r="K33" s="14" t="n">
        <v>9.298544837765945</v>
      </c>
      <c r="L33" s="14" t="n">
        <v>8.720762320424706</v>
      </c>
      <c r="M33" s="14" t="n">
        <v>7.998921291923774</v>
      </c>
      <c r="N33" s="14" t="n">
        <v>7.761524247085426</v>
      </c>
      <c r="O33" s="14" t="n">
        <v>7.72231780916528</v>
      </c>
      <c r="P33" s="14" t="n">
        <v>7.869155699891624</v>
      </c>
      <c r="Q33" s="14" t="n">
        <v>8.063444606425763</v>
      </c>
      <c r="R33" s="14" t="n">
        <v>8.263806846293239</v>
      </c>
      <c r="S33" s="14" t="n">
        <v>8.459282252827379</v>
      </c>
      <c r="T33" s="14" t="n">
        <v>8.651002992694854</v>
      </c>
      <c r="U33" s="14" t="n">
        <v>8.831750565895661</v>
      </c>
      <c r="V33" s="14" t="n">
        <v>9.016200805763134</v>
      </c>
      <c r="W33" s="14" t="n">
        <v>9.21135504563061</v>
      </c>
      <c r="X33" s="14" t="n">
        <v>9.381701368831415</v>
      </c>
      <c r="Y33" s="14" t="n">
        <v>9.580799942032224</v>
      </c>
      <c r="Z33" s="14" t="n">
        <v>9.727766658220856</v>
      </c>
      <c r="AA33" s="14" t="n"/>
      <c r="AB33" s="14" t="n"/>
      <c r="AC33" s="14" t="n"/>
      <c r="AD33" s="14" t="n"/>
      <c r="AE33" s="14" t="inlineStr">
        <is>
          <t>legacy Mitigation row 671</t>
        </is>
      </c>
    </row>
    <row r="34">
      <c r="A34" s="14" t="inlineStr">
        <is>
          <t>IMF-IEA|oil</t>
        </is>
      </c>
      <c r="B34" s="14" t="inlineStr">
        <is>
          <t>IMF-IEA</t>
        </is>
      </c>
      <c r="C34" s="14" t="inlineStr">
        <is>
          <t>oil</t>
        </is>
      </c>
      <c r="D34" s="14" t="inlineStr">
        <is>
          <t>Crude Oil</t>
        </is>
      </c>
      <c r="E34" s="14" t="inlineStr">
        <is>
          <t>$/bbl nom</t>
        </is>
      </c>
      <c r="F34" s="14" t="n">
        <v>70.83150000000001</v>
      </c>
      <c r="G34" s="14" t="n">
        <v>98.99632800000001</v>
      </c>
      <c r="H34" s="14" t="n">
        <v>82.321243</v>
      </c>
      <c r="I34" s="14" t="n">
        <v>79.911739</v>
      </c>
      <c r="J34" s="14" t="n">
        <v>75.11499886473794</v>
      </c>
      <c r="K34" s="14" t="n">
        <v>82.04247722947591</v>
      </c>
      <c r="L34" s="14" t="n">
        <v>78.67181459421386</v>
      </c>
      <c r="M34" s="14" t="n">
        <v>78.78745445895181</v>
      </c>
      <c r="N34" s="14" t="n">
        <v>79.65084982368977</v>
      </c>
      <c r="O34" s="14" t="n">
        <v>80.61488168842772</v>
      </c>
      <c r="P34" s="14" t="n">
        <v>81.36358770335957</v>
      </c>
      <c r="Q34" s="14" t="n">
        <v>82.8407073934446</v>
      </c>
      <c r="R34" s="14" t="n">
        <v>84.31782708352964</v>
      </c>
      <c r="S34" s="14" t="n">
        <v>85.79494677361467</v>
      </c>
      <c r="T34" s="14" t="n">
        <v>87.27206646369972</v>
      </c>
      <c r="U34" s="14" t="n">
        <v>88.74918615378476</v>
      </c>
      <c r="V34" s="14" t="n">
        <v>90.2263058438698</v>
      </c>
      <c r="W34" s="14" t="n">
        <v>91.70342553395484</v>
      </c>
      <c r="X34" s="14" t="n">
        <v>93.18054522403988</v>
      </c>
      <c r="Y34" s="14" t="n">
        <v>94.65766491412492</v>
      </c>
      <c r="Z34" s="14" t="n">
        <v>81.38509950306393</v>
      </c>
      <c r="AA34" s="14" t="n"/>
      <c r="AB34" s="14" t="n"/>
      <c r="AC34" s="14" t="n"/>
      <c r="AD34" s="14" t="n"/>
      <c r="AE34" s="14" t="inlineStr">
        <is>
          <t>legacy Mitigation row 674</t>
        </is>
      </c>
    </row>
    <row r="35">
      <c r="A35" s="14" t="inlineStr">
        <is>
          <t>IMF-IEA|coa</t>
        </is>
      </c>
      <c r="B35" s="14" t="inlineStr">
        <is>
          <t>IMF-IEA</t>
        </is>
      </c>
      <c r="C35" s="14" t="inlineStr">
        <is>
          <t>coa</t>
        </is>
      </c>
      <c r="D35" s="14" t="inlineStr">
        <is>
          <t>Coal</t>
        </is>
      </c>
      <c r="E35" s="14" t="inlineStr">
        <is>
          <t>$/ton nom</t>
        </is>
      </c>
      <c r="F35" s="14" t="n">
        <v>143.984744</v>
      </c>
      <c r="G35" s="14" t="n">
        <v>384.169733</v>
      </c>
      <c r="H35" s="14" t="n">
        <v>188.152584</v>
      </c>
      <c r="I35" s="14" t="n">
        <v>143.551382</v>
      </c>
      <c r="J35" s="14" t="n">
        <v>112.437589</v>
      </c>
      <c r="K35" s="14" t="n">
        <v>135.601486</v>
      </c>
      <c r="L35" s="14" t="n">
        <v>143.176523</v>
      </c>
      <c r="M35" s="14" t="n">
        <v>143.310932</v>
      </c>
      <c r="N35" s="14" t="n">
        <v>143.44086</v>
      </c>
      <c r="O35" s="14" t="n">
        <v>143.44086</v>
      </c>
      <c r="P35" s="14" t="n">
        <v>144.7356300139154</v>
      </c>
      <c r="Q35" s="14" t="n">
        <v>147.3022100363143</v>
      </c>
      <c r="R35" s="14" t="n">
        <v>149.8687900587132</v>
      </c>
      <c r="S35" s="14" t="n">
        <v>152.435370081112</v>
      </c>
      <c r="T35" s="14" t="n">
        <v>155.0019501035109</v>
      </c>
      <c r="U35" s="14" t="n">
        <v>157.5685301259097</v>
      </c>
      <c r="V35" s="14" t="n">
        <v>160.1351101483086</v>
      </c>
      <c r="W35" s="14" t="n">
        <v>162.7016901707075</v>
      </c>
      <c r="X35" s="14" t="n">
        <v>165.2682701931063</v>
      </c>
      <c r="Y35" s="14" t="n">
        <v>167.8348502155052</v>
      </c>
      <c r="Z35" s="14" t="n">
        <v>170.401430237904</v>
      </c>
      <c r="AA35" s="14" t="n"/>
      <c r="AB35" s="14" t="n"/>
      <c r="AC35" s="14" t="n"/>
      <c r="AD35" s="14" t="n"/>
      <c r="AE35" s="14" t="inlineStr">
        <is>
          <t>legacy Mitigation row 675</t>
        </is>
      </c>
    </row>
    <row r="36">
      <c r="A36" s="14" t="inlineStr">
        <is>
          <t>IMF-IEA|nga.lng</t>
        </is>
      </c>
      <c r="B36" s="14" t="inlineStr">
        <is>
          <t>IMF-IEA</t>
        </is>
      </c>
      <c r="C36" s="14" t="inlineStr">
        <is>
          <t>nga.lng</t>
        </is>
      </c>
      <c r="D36" s="14" t="inlineStr">
        <is>
          <t>Natural Gas - LNG</t>
        </is>
      </c>
      <c r="E36" s="14" t="inlineStr">
        <is>
          <t>$/MMBtu nom</t>
        </is>
      </c>
      <c r="F36" s="14" t="n">
        <v>17.253915</v>
      </c>
      <c r="G36" s="14" t="n">
        <v>35.4084285</v>
      </c>
      <c r="H36" s="14" t="n">
        <v>13.173343</v>
      </c>
      <c r="I36" s="14" t="n">
        <v>11.299834</v>
      </c>
      <c r="J36" s="14" t="n">
        <v>11.21177343454595</v>
      </c>
      <c r="K36" s="14" t="n">
        <v>12.3653098690919</v>
      </c>
      <c r="L36" s="14" t="n">
        <v>10.86026280363785</v>
      </c>
      <c r="M36" s="14" t="n">
        <v>9.030507238183798</v>
      </c>
      <c r="N36" s="14" t="n">
        <v>8.288043672729749</v>
      </c>
      <c r="O36" s="14" t="n">
        <v>7.945371607275698</v>
      </c>
      <c r="P36" s="14" t="n">
        <v>8.038235489751857</v>
      </c>
      <c r="Q36" s="14" t="n">
        <v>8.271642500547099</v>
      </c>
      <c r="R36" s="14" t="n">
        <v>8.505049511342342</v>
      </c>
      <c r="S36" s="14" t="n">
        <v>8.738456522137584</v>
      </c>
      <c r="T36" s="14" t="n">
        <v>8.971863532932826</v>
      </c>
      <c r="U36" s="14" t="n">
        <v>9.205270543728068</v>
      </c>
      <c r="V36" s="14" t="n">
        <v>9.438677554523309</v>
      </c>
      <c r="W36" s="14" t="n">
        <v>9.672084565318553</v>
      </c>
      <c r="X36" s="14" t="n">
        <v>9.905491576113793</v>
      </c>
      <c r="Y36" s="14" t="n">
        <v>10.13889858690904</v>
      </c>
      <c r="Z36" s="14" t="n">
        <v>9.649290566381675</v>
      </c>
      <c r="AA36" s="14" t="n"/>
      <c r="AB36" s="14" t="n"/>
      <c r="AC36" s="14" t="n"/>
      <c r="AD36" s="14" t="n"/>
      <c r="AE36" s="14" t="inlineStr">
        <is>
          <t>legacy Mitigation row 676</t>
        </is>
      </c>
    </row>
    <row r="37">
      <c r="A37" s="14" t="inlineStr">
        <is>
          <t>IMF-IEA|nga.nam</t>
        </is>
      </c>
      <c r="B37" s="14" t="inlineStr">
        <is>
          <t>IMF-IEA</t>
        </is>
      </c>
      <c r="C37" s="14" t="inlineStr">
        <is>
          <t>nga.nam</t>
        </is>
      </c>
      <c r="D37" s="14" t="inlineStr">
        <is>
          <t>Natural Gas - North Am</t>
        </is>
      </c>
      <c r="E37" s="14" t="inlineStr">
        <is>
          <t>$/MMBtu nom</t>
        </is>
      </c>
      <c r="F37" s="14" t="n">
        <v>3.716119</v>
      </c>
      <c r="G37" s="14" t="n">
        <v>6.516296</v>
      </c>
      <c r="H37" s="14" t="n">
        <v>2.671452</v>
      </c>
      <c r="I37" s="14" t="n">
        <v>2.417967</v>
      </c>
      <c r="J37" s="14" t="n">
        <v>3.20281006072757</v>
      </c>
      <c r="K37" s="14" t="n">
        <v>3.32444012145514</v>
      </c>
      <c r="L37" s="14" t="n">
        <v>3.62135318218271</v>
      </c>
      <c r="M37" s="14" t="n">
        <v>3.75947624291028</v>
      </c>
      <c r="N37" s="14" t="n">
        <v>3.904057803637849</v>
      </c>
      <c r="O37" s="14" t="n">
        <v>4.097222864365419</v>
      </c>
      <c r="P37" s="14" t="n">
        <v>4.165477340051941</v>
      </c>
      <c r="Q37" s="14" t="n">
        <v>4.261835942837645</v>
      </c>
      <c r="R37" s="14" t="n">
        <v>4.358194545623348</v>
      </c>
      <c r="S37" s="14" t="n">
        <v>4.454553148409052</v>
      </c>
      <c r="T37" s="14" t="n">
        <v>4.550911751194755</v>
      </c>
      <c r="U37" s="14" t="n">
        <v>4.647270353980459</v>
      </c>
      <c r="V37" s="14" t="n">
        <v>4.743628956766162</v>
      </c>
      <c r="W37" s="14" t="n">
        <v>4.839987559551866</v>
      </c>
      <c r="X37" s="14" t="n">
        <v>4.93634616233757</v>
      </c>
      <c r="Y37" s="14" t="n">
        <v>5.032704765123273</v>
      </c>
      <c r="Z37" s="14" t="n">
        <v>4.318245541983631</v>
      </c>
      <c r="AA37" s="14" t="n"/>
      <c r="AB37" s="14" t="n"/>
      <c r="AC37" s="14" t="n"/>
      <c r="AD37" s="14" t="n"/>
      <c r="AE37" s="14" t="inlineStr">
        <is>
          <t>legacy Mitigation row 677</t>
        </is>
      </c>
    </row>
    <row r="38">
      <c r="A38" s="14" t="inlineStr">
        <is>
          <t>IMF-IEA|nga.eur</t>
        </is>
      </c>
      <c r="B38" s="14" t="inlineStr">
        <is>
          <t>IMF-IEA</t>
        </is>
      </c>
      <c r="C38" s="14" t="inlineStr">
        <is>
          <t>nga.eur</t>
        </is>
      </c>
      <c r="D38" s="14" t="inlineStr">
        <is>
          <t>Natural Gas - Europe</t>
        </is>
      </c>
      <c r="E38" s="14" t="inlineStr">
        <is>
          <t>$/MMBtu nom</t>
        </is>
      </c>
      <c r="F38" s="14" t="n">
        <v>17.253915</v>
      </c>
      <c r="G38" s="14" t="n">
        <v>35.4084285</v>
      </c>
      <c r="H38" s="14" t="n">
        <v>13.173343</v>
      </c>
      <c r="I38" s="14" t="n">
        <v>11.299834</v>
      </c>
      <c r="J38" s="14" t="n">
        <v>11.63911215488175</v>
      </c>
      <c r="K38" s="14" t="n">
        <v>12.8176243097635</v>
      </c>
      <c r="L38" s="14" t="n">
        <v>11.27995146464525</v>
      </c>
      <c r="M38" s="14" t="n">
        <v>9.538497119527005</v>
      </c>
      <c r="N38" s="14" t="n">
        <v>8.828238274408756</v>
      </c>
      <c r="O38" s="14" t="n">
        <v>8.531398929290507</v>
      </c>
      <c r="P38" s="14" t="n">
        <v>8.706174841649984</v>
      </c>
      <c r="Q38" s="14" t="n">
        <v>8.913606601501083</v>
      </c>
      <c r="R38" s="14" t="n">
        <v>9.121038361352181</v>
      </c>
      <c r="S38" s="14" t="n">
        <v>9.328470121203278</v>
      </c>
      <c r="T38" s="14" t="n">
        <v>9.535901881054375</v>
      </c>
      <c r="U38" s="14" t="n">
        <v>9.743333640905472</v>
      </c>
      <c r="V38" s="14" t="n">
        <v>9.95076540075657</v>
      </c>
      <c r="W38" s="14" t="n">
        <v>10.15819716060767</v>
      </c>
      <c r="X38" s="14" t="n">
        <v>10.36562892045877</v>
      </c>
      <c r="Y38" s="14" t="n">
        <v>10.57306068030987</v>
      </c>
      <c r="Z38" s="14" t="n">
        <v>8.803745949832422</v>
      </c>
      <c r="AA38" s="14" t="n"/>
      <c r="AB38" s="14" t="n"/>
      <c r="AC38" s="14" t="n"/>
      <c r="AD38" s="14" t="n"/>
      <c r="AE38" s="14" t="inlineStr">
        <is>
          <t>legacy Mitigation row 678</t>
        </is>
      </c>
    </row>
    <row r="39">
      <c r="A39" s="14" t="inlineStr">
        <is>
          <t>IMF-IEA|nga.glo</t>
        </is>
      </c>
      <c r="B39" s="14" t="inlineStr">
        <is>
          <t>IMF-IEA</t>
        </is>
      </c>
      <c r="C39" s="14" t="inlineStr">
        <is>
          <t>nga.glo</t>
        </is>
      </c>
      <c r="D39" s="14" t="inlineStr">
        <is>
          <t>Natural gas - Global</t>
        </is>
      </c>
      <c r="E39" s="14" t="inlineStr">
        <is>
          <t>$/MMBtu nom</t>
        </is>
      </c>
      <c r="F39" s="14" t="n">
        <v>12.74131633333333</v>
      </c>
      <c r="G39" s="14" t="n">
        <v>25.77771766666666</v>
      </c>
      <c r="H39" s="14" t="n">
        <v>9.672712666666667</v>
      </c>
      <c r="I39" s="14" t="n">
        <v>8.339211666666667</v>
      </c>
      <c r="J39" s="14" t="n">
        <v>8.684565216718424</v>
      </c>
      <c r="K39" s="14" t="n">
        <v>9.502458100103514</v>
      </c>
      <c r="L39" s="14" t="n">
        <v>8.58718915015527</v>
      </c>
      <c r="M39" s="14" t="n">
        <v>7.442826866873695</v>
      </c>
      <c r="N39" s="14" t="n">
        <v>7.006779916925452</v>
      </c>
      <c r="O39" s="14" t="n">
        <v>6.857997800310542</v>
      </c>
      <c r="P39" s="14" t="n">
        <v>6.96996255715126</v>
      </c>
      <c r="Q39" s="14" t="n">
        <v>7.149028348295276</v>
      </c>
      <c r="R39" s="14" t="n">
        <v>7.32809413943929</v>
      </c>
      <c r="S39" s="14" t="n">
        <v>7.507159930583305</v>
      </c>
      <c r="T39" s="14" t="n">
        <v>7.686225721727318</v>
      </c>
      <c r="U39" s="14" t="n">
        <v>7.865291512871333</v>
      </c>
      <c r="V39" s="14" t="n">
        <v>8.044357304015348</v>
      </c>
      <c r="W39" s="14" t="n">
        <v>8.223423095159363</v>
      </c>
      <c r="X39" s="14" t="n">
        <v>8.402488886303376</v>
      </c>
      <c r="Y39" s="14" t="n">
        <v>8.581554677447391</v>
      </c>
      <c r="Z39" s="14" t="n">
        <v>7.590427352732576</v>
      </c>
      <c r="AA39" s="14" t="n"/>
      <c r="AB39" s="14" t="n"/>
      <c r="AC39" s="14" t="n"/>
      <c r="AD39" s="14" t="n"/>
      <c r="AE39" s="14" t="inlineStr">
        <is>
          <t>legacy Mitigation row 679</t>
        </is>
      </c>
    </row>
    <row r="40">
      <c r="A40" s="14" t="inlineStr">
        <is>
          <t>IMF-WB|oil</t>
        </is>
      </c>
      <c r="B40" s="14" t="inlineStr">
        <is>
          <t>IMF-WB</t>
        </is>
      </c>
      <c r="C40" s="14" t="inlineStr">
        <is>
          <t>oil</t>
        </is>
      </c>
      <c r="D40" s="14" t="inlineStr">
        <is>
          <t>Crude Oil</t>
        </is>
      </c>
      <c r="E40" s="14" t="inlineStr">
        <is>
          <t>$/bbl nom</t>
        </is>
      </c>
      <c r="F40" s="14" t="n">
        <v>70.637416666665</v>
      </c>
      <c r="G40" s="14" t="n">
        <v>99.41024733333501</v>
      </c>
      <c r="H40" s="14" t="n">
        <v>82.46874649999999</v>
      </c>
      <c r="I40" s="14" t="n">
        <v>80.30520283333499</v>
      </c>
      <c r="J40" s="14" t="n">
        <v>70.6624535</v>
      </c>
      <c r="K40" s="14" t="n">
        <v>76.093256</v>
      </c>
      <c r="L40" s="14" t="n">
        <v>72.51644233659962</v>
      </c>
      <c r="M40" s="14" t="n">
        <v>72.23928238112394</v>
      </c>
      <c r="N40" s="14" t="n">
        <v>72.77091500447182</v>
      </c>
      <c r="O40" s="14" t="n">
        <v>73.43762116531721</v>
      </c>
      <c r="P40" s="14" t="n">
        <v>74.02182791915223</v>
      </c>
      <c r="Q40" s="14" t="n">
        <v>75.33444834814043</v>
      </c>
      <c r="R40" s="14" t="n">
        <v>76.64706877712862</v>
      </c>
      <c r="S40" s="14" t="n">
        <v>77.95968920611682</v>
      </c>
      <c r="T40" s="14" t="n">
        <v>79.27230963510502</v>
      </c>
      <c r="U40" s="14" t="n">
        <v>80.58493006409321</v>
      </c>
      <c r="V40" s="14" t="n">
        <v>81.89755049308141</v>
      </c>
      <c r="W40" s="14" t="n">
        <v>83.21017092206961</v>
      </c>
      <c r="X40" s="14" t="n">
        <v>84.5227913510578</v>
      </c>
      <c r="Y40" s="14" t="n">
        <v>85.83541178004602</v>
      </c>
      <c r="Z40" s="14" t="n">
        <v>87.1480322090342</v>
      </c>
      <c r="AA40" s="14" t="n"/>
      <c r="AB40" s="14" t="n"/>
      <c r="AC40" s="14" t="n"/>
      <c r="AD40" s="14" t="n"/>
      <c r="AE40" s="14" t="inlineStr">
        <is>
          <t>legacy Mitigation row 682</t>
        </is>
      </c>
    </row>
    <row r="41">
      <c r="A41" s="14" t="inlineStr">
        <is>
          <t>IMF-WB|coa</t>
        </is>
      </c>
      <c r="B41" s="14" t="inlineStr">
        <is>
          <t>IMF-WB</t>
        </is>
      </c>
      <c r="C41" s="14" t="inlineStr">
        <is>
          <t>coa</t>
        </is>
      </c>
      <c r="D41" s="14" t="inlineStr">
        <is>
          <t>Coal</t>
        </is>
      </c>
      <c r="E41" s="14" t="inlineStr">
        <is>
          <t>$/ton nom</t>
        </is>
      </c>
      <c r="F41" s="14" t="n">
        <v>141.017372</v>
      </c>
      <c r="G41" s="14" t="n">
        <v>364.531533166665</v>
      </c>
      <c r="H41" s="14" t="n">
        <v>180.465875333335</v>
      </c>
      <c r="I41" s="14" t="n">
        <v>139.849024333335</v>
      </c>
      <c r="J41" s="14" t="n">
        <v>116.2187945</v>
      </c>
      <c r="K41" s="14" t="n">
        <v>120.300743</v>
      </c>
      <c r="L41" s="14" t="n">
        <v>125.2411102200411</v>
      </c>
      <c r="M41" s="14" t="n">
        <v>126.1889672849724</v>
      </c>
      <c r="N41" s="14" t="n">
        <v>127.2235962565214</v>
      </c>
      <c r="O41" s="14" t="n">
        <v>128.2434819077543</v>
      </c>
      <c r="P41" s="14" t="n">
        <v>129.2638934237636</v>
      </c>
      <c r="Q41" s="14" t="n">
        <v>131.5561149482565</v>
      </c>
      <c r="R41" s="14" t="n">
        <v>133.8483364727493</v>
      </c>
      <c r="S41" s="14" t="n">
        <v>136.1405579972422</v>
      </c>
      <c r="T41" s="14" t="n">
        <v>138.432779521735</v>
      </c>
      <c r="U41" s="14" t="n">
        <v>140.7250010462278</v>
      </c>
      <c r="V41" s="14" t="n">
        <v>143.0172225707206</v>
      </c>
      <c r="W41" s="14" t="n">
        <v>145.3094440952135</v>
      </c>
      <c r="X41" s="14" t="n">
        <v>147.6016656197063</v>
      </c>
      <c r="Y41" s="14" t="n">
        <v>149.8938871441991</v>
      </c>
      <c r="Z41" s="14" t="n">
        <v>152.186108668692</v>
      </c>
      <c r="AA41" s="14" t="n"/>
      <c r="AB41" s="14" t="n"/>
      <c r="AC41" s="14" t="n"/>
      <c r="AD41" s="14" t="n"/>
      <c r="AE41" s="14" t="inlineStr">
        <is>
          <t>legacy Mitigation row 683</t>
        </is>
      </c>
    </row>
    <row r="42">
      <c r="A42" s="14" t="inlineStr">
        <is>
          <t>IMF-WB|nga.lng</t>
        </is>
      </c>
      <c r="B42" s="14" t="inlineStr">
        <is>
          <t>IMF-WB</t>
        </is>
      </c>
      <c r="C42" s="14" t="inlineStr">
        <is>
          <t>nga.lng</t>
        </is>
      </c>
      <c r="D42" s="14" t="inlineStr">
        <is>
          <t>Natural Gas - LNG</t>
        </is>
      </c>
      <c r="E42" s="14" t="inlineStr">
        <is>
          <t>$/MMBtu nom</t>
        </is>
      </c>
      <c r="F42" s="14" t="n">
        <v>17.35817247419</v>
      </c>
      <c r="G42" s="14" t="n">
        <v>36.8185895711</v>
      </c>
      <c r="H42" s="14" t="n">
        <v>13.2884541231</v>
      </c>
      <c r="I42" s="14" t="n">
        <v>11.335418266295</v>
      </c>
      <c r="J42" s="14" t="n">
        <v>11.793875</v>
      </c>
      <c r="K42" s="14" t="n">
        <v>12.7250835</v>
      </c>
      <c r="L42" s="14" t="n">
        <v>11.61299337200411</v>
      </c>
      <c r="M42" s="14" t="n">
        <v>10.14897512849724</v>
      </c>
      <c r="N42" s="14" t="n">
        <v>9.781150125652141</v>
      </c>
      <c r="O42" s="14" t="n">
        <v>9.818138690775427</v>
      </c>
      <c r="P42" s="14" t="n">
        <v>9.852305342376367</v>
      </c>
      <c r="Q42" s="14" t="n">
        <v>10.02701512229639</v>
      </c>
      <c r="R42" s="14" t="n">
        <v>10.20172490221641</v>
      </c>
      <c r="S42" s="14" t="n">
        <v>10.37643468213643</v>
      </c>
      <c r="T42" s="14" t="n">
        <v>10.55114446205645</v>
      </c>
      <c r="U42" s="14" t="n">
        <v>10.72585424197647</v>
      </c>
      <c r="V42" s="14" t="n">
        <v>10.9005640218965</v>
      </c>
      <c r="W42" s="14" t="n">
        <v>11.07527380181652</v>
      </c>
      <c r="X42" s="14" t="n">
        <v>11.24998358173654</v>
      </c>
      <c r="Y42" s="14" t="n">
        <v>11.42469336165656</v>
      </c>
      <c r="Z42" s="14" t="n">
        <v>11.59940314157658</v>
      </c>
      <c r="AA42" s="14" t="n"/>
      <c r="AB42" s="14" t="n"/>
      <c r="AC42" s="14" t="n"/>
      <c r="AD42" s="14" t="n"/>
      <c r="AE42" s="14" t="inlineStr">
        <is>
          <t>legacy Mitigation row 684</t>
        </is>
      </c>
    </row>
    <row r="43">
      <c r="A43" s="14" t="inlineStr">
        <is>
          <t>IMF-WB|nga.nam</t>
        </is>
      </c>
      <c r="B43" s="14" t="inlineStr">
        <is>
          <t>IMF-WB</t>
        </is>
      </c>
      <c r="C43" s="14" t="inlineStr">
        <is>
          <t>nga.nam</t>
        </is>
      </c>
      <c r="D43" s="14" t="inlineStr">
        <is>
          <t>Natural Gas - North Am</t>
        </is>
      </c>
      <c r="E43" s="14" t="inlineStr">
        <is>
          <t>$/MMBtu nom</t>
        </is>
      </c>
      <c r="F43" s="14" t="n">
        <v>3.783763666665</v>
      </c>
      <c r="G43" s="14" t="n">
        <v>6.442306333335</v>
      </c>
      <c r="H43" s="14" t="n">
        <v>2.604630166665</v>
      </c>
      <c r="I43" s="14" t="n">
        <v>2.304537666665</v>
      </c>
      <c r="J43" s="14" t="n">
        <v>3.51737</v>
      </c>
      <c r="K43" s="14" t="n">
        <v>3.6125435</v>
      </c>
      <c r="L43" s="14" t="n">
        <v>3.773624192991925</v>
      </c>
      <c r="M43" s="14" t="n">
        <v>3.766323211946647</v>
      </c>
      <c r="N43" s="14" t="n">
        <v>3.768617358563136</v>
      </c>
      <c r="O43" s="14" t="n">
        <v>3.821264686273246</v>
      </c>
      <c r="P43" s="14" t="n">
        <v>3.861638544456434</v>
      </c>
      <c r="Q43" s="14" t="n">
        <v>3.930116529738803</v>
      </c>
      <c r="R43" s="14" t="n">
        <v>3.998594515021173</v>
      </c>
      <c r="S43" s="14" t="n">
        <v>4.067072500303541</v>
      </c>
      <c r="T43" s="14" t="n">
        <v>4.13555048558591</v>
      </c>
      <c r="U43" s="14" t="n">
        <v>4.20402847086828</v>
      </c>
      <c r="V43" s="14" t="n">
        <v>4.272506456150649</v>
      </c>
      <c r="W43" s="14" t="n">
        <v>4.340984441433019</v>
      </c>
      <c r="X43" s="14" t="n">
        <v>4.409462426715387</v>
      </c>
      <c r="Y43" s="14" t="n">
        <v>4.477940411997757</v>
      </c>
      <c r="Z43" s="14" t="n">
        <v>4.546418397280124</v>
      </c>
      <c r="AA43" s="14" t="n"/>
      <c r="AB43" s="14" t="n"/>
      <c r="AC43" s="14" t="n"/>
      <c r="AD43" s="14" t="n"/>
      <c r="AE43" s="14" t="inlineStr">
        <is>
          <t>legacy Mitigation row 685</t>
        </is>
      </c>
    </row>
    <row r="44">
      <c r="A44" s="14" t="inlineStr">
        <is>
          <t>IMF-WB|nga.eur</t>
        </is>
      </c>
      <c r="B44" s="14" t="inlineStr">
        <is>
          <t>IMF-WB</t>
        </is>
      </c>
      <c r="C44" s="14" t="inlineStr">
        <is>
          <t>nga.eur</t>
        </is>
      </c>
      <c r="D44" s="14" t="inlineStr">
        <is>
          <t>Natural Gas - Europe</t>
        </is>
      </c>
      <c r="E44" s="14" t="inlineStr">
        <is>
          <t>$/MMBtu nom</t>
        </is>
      </c>
      <c r="F44" s="14" t="n">
        <v>13.33450601192</v>
      </c>
      <c r="G44" s="14" t="n">
        <v>27.97337991931</v>
      </c>
      <c r="H44" s="14" t="n">
        <v>13.63514449834</v>
      </c>
      <c r="I44" s="14" t="n">
        <v>11.867677478315</v>
      </c>
      <c r="J44" s="14" t="n">
        <v>12.706196</v>
      </c>
      <c r="K44" s="14" t="n">
        <v>13.5560555</v>
      </c>
      <c r="L44" s="14" t="n">
        <v>12.32697389524299</v>
      </c>
      <c r="M44" s="14" t="n">
        <v>10.86170648630624</v>
      </c>
      <c r="N44" s="14" t="n">
        <v>10.43823129244303</v>
      </c>
      <c r="O44" s="14" t="n">
        <v>10.43415425092313</v>
      </c>
      <c r="P44" s="14" t="n">
        <v>10.58927681235282</v>
      </c>
      <c r="Q44" s="14" t="n">
        <v>10.77705522127413</v>
      </c>
      <c r="R44" s="14" t="n">
        <v>10.96483363019544</v>
      </c>
      <c r="S44" s="14" t="n">
        <v>11.15261203911674</v>
      </c>
      <c r="T44" s="14" t="n">
        <v>11.34039044803805</v>
      </c>
      <c r="U44" s="14" t="n">
        <v>11.52816885695936</v>
      </c>
      <c r="V44" s="14" t="n">
        <v>11.71594726588067</v>
      </c>
      <c r="W44" s="14" t="n">
        <v>11.90372567480198</v>
      </c>
      <c r="X44" s="14" t="n">
        <v>12.09150408372329</v>
      </c>
      <c r="Y44" s="14" t="n">
        <v>12.2792824926446</v>
      </c>
      <c r="Z44" s="14" t="n">
        <v>12.4670609015659</v>
      </c>
      <c r="AA44" s="14" t="n"/>
      <c r="AB44" s="14" t="n"/>
      <c r="AC44" s="14" t="n"/>
      <c r="AD44" s="14" t="n"/>
      <c r="AE44" s="14" t="inlineStr">
        <is>
          <t>legacy Mitigation row 686</t>
        </is>
      </c>
    </row>
    <row r="45">
      <c r="A45" s="14" t="inlineStr">
        <is>
          <t>IMF-WB|nga.glo</t>
        </is>
      </c>
      <c r="B45" s="14" t="inlineStr">
        <is>
          <t>IMF-WB</t>
        </is>
      </c>
      <c r="C45" s="14" t="inlineStr">
        <is>
          <t>nga.glo</t>
        </is>
      </c>
      <c r="D45" s="14" t="inlineStr">
        <is>
          <t>Natural gas - Global</t>
        </is>
      </c>
      <c r="E45" s="14" t="inlineStr">
        <is>
          <t>$/MMBtu nom</t>
        </is>
      </c>
      <c r="F45" s="14" t="n">
        <v>11.49214738425833</v>
      </c>
      <c r="G45" s="14" t="n">
        <v>23.744758607915</v>
      </c>
      <c r="H45" s="14" t="n">
        <v>9.842742929368333</v>
      </c>
      <c r="I45" s="14" t="n">
        <v>8.502544470425001</v>
      </c>
      <c r="J45" s="14" t="n">
        <v>9.339146999999999</v>
      </c>
      <c r="K45" s="14" t="n">
        <v>9.964560833333334</v>
      </c>
      <c r="L45" s="14" t="n">
        <v>9.237863820079674</v>
      </c>
      <c r="M45" s="14" t="n">
        <v>8.25900160891671</v>
      </c>
      <c r="N45" s="14" t="n">
        <v>7.995999592219434</v>
      </c>
      <c r="O45" s="14" t="n">
        <v>8.024519209323934</v>
      </c>
      <c r="P45" s="14" t="n">
        <v>8.101073566395206</v>
      </c>
      <c r="Q45" s="14" t="n">
        <v>8.244728957769773</v>
      </c>
      <c r="R45" s="14" t="n">
        <v>8.38838434914434</v>
      </c>
      <c r="S45" s="14" t="n">
        <v>8.532039740518906</v>
      </c>
      <c r="T45" s="14" t="n">
        <v>8.675695131893471</v>
      </c>
      <c r="U45" s="14" t="n">
        <v>8.819350523268039</v>
      </c>
      <c r="V45" s="14" t="n">
        <v>8.963005914642606</v>
      </c>
      <c r="W45" s="14" t="n">
        <v>9.106661306017171</v>
      </c>
      <c r="X45" s="14" t="n">
        <v>9.250316697391737</v>
      </c>
      <c r="Y45" s="14" t="n">
        <v>9.393972088766306</v>
      </c>
      <c r="Z45" s="14" t="n">
        <v>9.53762748014087</v>
      </c>
      <c r="AA45" s="14" t="n"/>
      <c r="AB45" s="14" t="n"/>
      <c r="AC45" s="14" t="n"/>
      <c r="AD45" s="14" t="n"/>
      <c r="AE45" s="14" t="inlineStr">
        <is>
          <t>legacy Mitigation row 687</t>
        </is>
      </c>
    </row>
    <row r="46">
      <c r="A46" s="14" t="inlineStr">
        <is>
          <t>Manual|oil</t>
        </is>
      </c>
      <c r="B46" s="14" t="inlineStr">
        <is>
          <t>Manual</t>
        </is>
      </c>
      <c r="C46" s="14" t="inlineStr">
        <is>
          <t>oil</t>
        </is>
      </c>
      <c r="D46" s="14" t="inlineStr">
        <is>
          <t>Crude Oil</t>
        </is>
      </c>
      <c r="E46" s="14" t="inlineStr">
        <is>
          <t>$/bbl nom</t>
        </is>
      </c>
      <c r="F46" s="14" t="n">
        <v>70.83150000000001</v>
      </c>
      <c r="G46" s="14" t="n">
        <v>98.99632800000001</v>
      </c>
      <c r="H46" s="14" t="n">
        <v>82.321243</v>
      </c>
      <c r="I46" s="14" t="n">
        <v>79.911739</v>
      </c>
      <c r="J46" s="14" t="n">
        <v>68.324907</v>
      </c>
      <c r="K46" s="14" t="n">
        <v>27.86986666666667</v>
      </c>
      <c r="L46" s="14" t="n">
        <v>24.23466666666667</v>
      </c>
      <c r="M46" s="14" t="n">
        <v>21.0736231884058</v>
      </c>
      <c r="N46" s="14" t="n">
        <v>18.32488972904852</v>
      </c>
      <c r="O46" s="14" t="n">
        <v>18.32488972904852</v>
      </c>
      <c r="P46" s="14" t="n">
        <v>18.32488972904852</v>
      </c>
      <c r="Q46" s="14" t="n">
        <v>18.32488972904852</v>
      </c>
      <c r="R46" s="14" t="n">
        <v>18.32488972904852</v>
      </c>
      <c r="S46" s="14" t="n">
        <v>18.32488972904852</v>
      </c>
      <c r="T46" s="14" t="n">
        <v>18.32488972904852</v>
      </c>
      <c r="U46" s="14" t="n">
        <v>18.32488972904852</v>
      </c>
      <c r="V46" s="14" t="n">
        <v>18.32488972904852</v>
      </c>
      <c r="W46" s="14" t="n">
        <v>18.32488972904852</v>
      </c>
      <c r="X46" s="14" t="n">
        <v>18.32488972904852</v>
      </c>
      <c r="Y46" s="14" t="n">
        <v>18.32488972904852</v>
      </c>
      <c r="Z46" s="14" t="n">
        <v>18.32488972904852</v>
      </c>
      <c r="AA46" s="14" t="n"/>
      <c r="AB46" s="14" t="n"/>
      <c r="AC46" s="14" t="n"/>
      <c r="AD46" s="14" t="n"/>
      <c r="AE46" s="14" t="inlineStr">
        <is>
          <t>legacy Mitigation row 690</t>
        </is>
      </c>
    </row>
    <row r="47">
      <c r="A47" s="14" t="inlineStr">
        <is>
          <t>Manual|coa</t>
        </is>
      </c>
      <c r="B47" s="14" t="inlineStr">
        <is>
          <t>Manual</t>
        </is>
      </c>
      <c r="C47" s="14" t="inlineStr">
        <is>
          <t>coa</t>
        </is>
      </c>
      <c r="D47" s="14" t="inlineStr">
        <is>
          <t>Coal</t>
        </is>
      </c>
      <c r="E47" s="14" t="inlineStr">
        <is>
          <t>$/ton nom</t>
        </is>
      </c>
      <c r="F47" s="14" t="n">
        <v>143.984744</v>
      </c>
      <c r="G47" s="14" t="n">
        <v>384.169733</v>
      </c>
      <c r="H47" s="14" t="n">
        <v>188.152584</v>
      </c>
      <c r="I47" s="14" t="n">
        <v>143.551382</v>
      </c>
      <c r="J47" s="14" t="n">
        <v>112.437589</v>
      </c>
      <c r="K47" s="14" t="n">
        <v>37.26037333333334</v>
      </c>
      <c r="L47" s="14" t="n">
        <v>33.90693973333334</v>
      </c>
      <c r="M47" s="14" t="n">
        <v>30.85531515733334</v>
      </c>
      <c r="N47" s="14" t="n">
        <v>28.07833679317334</v>
      </c>
      <c r="O47" s="14" t="n">
        <v>28.07833679317334</v>
      </c>
      <c r="P47" s="14" t="n">
        <v>28.07833679317334</v>
      </c>
      <c r="Q47" s="14" t="n">
        <v>28.07833679317334</v>
      </c>
      <c r="R47" s="14" t="n">
        <v>28.07833679317334</v>
      </c>
      <c r="S47" s="14" t="n">
        <v>28.07833679317334</v>
      </c>
      <c r="T47" s="14" t="n">
        <v>28.07833679317334</v>
      </c>
      <c r="U47" s="14" t="n">
        <v>28.07833679317334</v>
      </c>
      <c r="V47" s="14" t="n">
        <v>28.07833679317334</v>
      </c>
      <c r="W47" s="14" t="n">
        <v>28.07833679317334</v>
      </c>
      <c r="X47" s="14" t="n">
        <v>28.07833679317334</v>
      </c>
      <c r="Y47" s="14" t="n">
        <v>28.07833679317334</v>
      </c>
      <c r="Z47" s="14" t="n">
        <v>28.07833679317334</v>
      </c>
      <c r="AA47" s="14" t="n"/>
      <c r="AB47" s="14" t="n"/>
      <c r="AC47" s="14" t="n"/>
      <c r="AD47" s="14" t="n"/>
      <c r="AE47" s="14" t="inlineStr">
        <is>
          <t>legacy Mitigation row 691</t>
        </is>
      </c>
    </row>
    <row r="48">
      <c r="A48" s="14" t="inlineStr">
        <is>
          <t>Manual|nga.lng</t>
        </is>
      </c>
      <c r="B48" s="14" t="inlineStr">
        <is>
          <t>Manual</t>
        </is>
      </c>
      <c r="C48" s="14" t="inlineStr">
        <is>
          <t>nga.lng</t>
        </is>
      </c>
      <c r="D48" s="14" t="inlineStr">
        <is>
          <t>Natural Gas - LNG</t>
        </is>
      </c>
      <c r="E48" s="14" t="inlineStr">
        <is>
          <t>$/MMBtu nom</t>
        </is>
      </c>
      <c r="F48" s="14" t="n">
        <v>18.600467</v>
      </c>
      <c r="G48" s="14" t="n">
        <v>33.297022</v>
      </c>
      <c r="H48" s="14" t="n">
        <v>13.463505</v>
      </c>
      <c r="I48" s="14" t="n">
        <v>11.708527</v>
      </c>
      <c r="J48" s="14" t="n">
        <v>12.08775</v>
      </c>
      <c r="K48" s="14" t="n">
        <v>7.121624358942219</v>
      </c>
      <c r="L48" s="14" t="n">
        <v>6.352488928176459</v>
      </c>
      <c r="M48" s="14" t="n">
        <v>5.666420123933402</v>
      </c>
      <c r="N48" s="14" t="n">
        <v>5.054446750548594</v>
      </c>
      <c r="O48" s="14" t="n">
        <v>5.054446750548594</v>
      </c>
      <c r="P48" s="14" t="n">
        <v>5.054446750548594</v>
      </c>
      <c r="Q48" s="14" t="n">
        <v>5.054446750548594</v>
      </c>
      <c r="R48" s="14" t="n">
        <v>5.054446750548594</v>
      </c>
      <c r="S48" s="14" t="n">
        <v>5.054446750548594</v>
      </c>
      <c r="T48" s="14" t="n">
        <v>5.054446750548594</v>
      </c>
      <c r="U48" s="14" t="n">
        <v>5.054446750548594</v>
      </c>
      <c r="V48" s="14" t="n">
        <v>5.054446750548594</v>
      </c>
      <c r="W48" s="14" t="n">
        <v>5.054446750548594</v>
      </c>
      <c r="X48" s="14" t="n">
        <v>5.054446750548594</v>
      </c>
      <c r="Y48" s="14" t="n">
        <v>5.054446750548594</v>
      </c>
      <c r="Z48" s="14" t="n">
        <v>5.054446750548594</v>
      </c>
      <c r="AA48" s="14" t="n"/>
      <c r="AB48" s="14" t="n"/>
      <c r="AC48" s="14" t="n"/>
      <c r="AD48" s="14" t="n"/>
      <c r="AE48" s="14" t="inlineStr">
        <is>
          <t>legacy Mitigation row 692</t>
        </is>
      </c>
    </row>
    <row r="49">
      <c r="A49" s="14" t="inlineStr">
        <is>
          <t>Manual|nga.nam</t>
        </is>
      </c>
      <c r="B49" s="14" t="inlineStr">
        <is>
          <t>Manual</t>
        </is>
      </c>
      <c r="C49" s="14" t="inlineStr">
        <is>
          <t>nga.nam</t>
        </is>
      </c>
      <c r="D49" s="14" t="inlineStr">
        <is>
          <t>Natural Gas - North Am</t>
        </is>
      </c>
      <c r="E49" s="14" t="inlineStr">
        <is>
          <t>$/MMBtu nom</t>
        </is>
      </c>
      <c r="F49" s="14" t="n">
        <v>3.716119</v>
      </c>
      <c r="G49" s="14" t="n">
        <v>6.516296</v>
      </c>
      <c r="H49" s="14" t="n">
        <v>2.671452</v>
      </c>
      <c r="I49" s="14" t="n">
        <v>2.417967</v>
      </c>
      <c r="J49" s="14" t="n">
        <v>3.63474</v>
      </c>
      <c r="K49" s="14" t="n">
        <v>1.570430769230769</v>
      </c>
      <c r="L49" s="14" t="n">
        <v>1.537713461538461</v>
      </c>
      <c r="M49" s="14" t="n">
        <v>1.505677764423077</v>
      </c>
      <c r="N49" s="14" t="n">
        <v>1.474309477664264</v>
      </c>
      <c r="O49" s="14" t="n">
        <v>1.474309477664264</v>
      </c>
      <c r="P49" s="14" t="n">
        <v>1.474309477664264</v>
      </c>
      <c r="Q49" s="14" t="n">
        <v>1.474309477664264</v>
      </c>
      <c r="R49" s="14" t="n">
        <v>1.474309477664264</v>
      </c>
      <c r="S49" s="14" t="n">
        <v>1.474309477664264</v>
      </c>
      <c r="T49" s="14" t="n">
        <v>1.474309477664264</v>
      </c>
      <c r="U49" s="14" t="n">
        <v>1.474309477664264</v>
      </c>
      <c r="V49" s="14" t="n">
        <v>1.474309477664264</v>
      </c>
      <c r="W49" s="14" t="n">
        <v>1.474309477664264</v>
      </c>
      <c r="X49" s="14" t="n">
        <v>1.474309477664264</v>
      </c>
      <c r="Y49" s="14" t="n">
        <v>1.474309477664264</v>
      </c>
      <c r="Z49" s="14" t="n">
        <v>1.474309477664264</v>
      </c>
      <c r="AA49" s="14" t="n"/>
      <c r="AB49" s="14" t="n"/>
      <c r="AC49" s="14" t="n"/>
      <c r="AD49" s="14" t="n"/>
      <c r="AE49" s="14" t="inlineStr">
        <is>
          <t>legacy Mitigation row 693</t>
        </is>
      </c>
    </row>
    <row r="50">
      <c r="A50" s="14" t="inlineStr">
        <is>
          <t>Manual|nga.eur</t>
        </is>
      </c>
      <c r="B50" s="14" t="inlineStr">
        <is>
          <t>Manual</t>
        </is>
      </c>
      <c r="C50" s="14" t="inlineStr">
        <is>
          <t>nga.eur</t>
        </is>
      </c>
      <c r="D50" s="14" t="inlineStr">
        <is>
          <t>Natural Gas - Europe</t>
        </is>
      </c>
      <c r="E50" s="14" t="inlineStr">
        <is>
          <t>$/MMBtu nom</t>
        </is>
      </c>
      <c r="F50" s="14" t="n">
        <v>15.907363</v>
      </c>
      <c r="G50" s="14" t="n">
        <v>37.519835</v>
      </c>
      <c r="H50" s="14" t="n">
        <v>12.883181</v>
      </c>
      <c r="I50" s="14" t="n">
        <v>10.891141</v>
      </c>
      <c r="J50" s="14" t="n">
        <v>11.912392</v>
      </c>
      <c r="K50" s="14" t="n">
        <v>1.338020466734499</v>
      </c>
      <c r="L50" s="14" t="n">
        <v>1.271119443397774</v>
      </c>
      <c r="M50" s="14" t="n">
        <v>1.207563471227885</v>
      </c>
      <c r="N50" s="14" t="n">
        <v>1.147185297666491</v>
      </c>
      <c r="O50" s="14" t="n">
        <v>1.147185297666491</v>
      </c>
      <c r="P50" s="14" t="n">
        <v>1.147185297666491</v>
      </c>
      <c r="Q50" s="14" t="n">
        <v>1.147185297666491</v>
      </c>
      <c r="R50" s="14" t="n">
        <v>1.147185297666491</v>
      </c>
      <c r="S50" s="14" t="n">
        <v>1.147185297666491</v>
      </c>
      <c r="T50" s="14" t="n">
        <v>1.147185297666491</v>
      </c>
      <c r="U50" s="14" t="n">
        <v>1.147185297666491</v>
      </c>
      <c r="V50" s="14" t="n">
        <v>1.147185297666491</v>
      </c>
      <c r="W50" s="14" t="n">
        <v>1.147185297666491</v>
      </c>
      <c r="X50" s="14" t="n">
        <v>1.147185297666491</v>
      </c>
      <c r="Y50" s="14" t="n">
        <v>1.147185297666491</v>
      </c>
      <c r="Z50" s="14" t="n">
        <v>1.147185297666491</v>
      </c>
      <c r="AA50" s="14" t="n"/>
      <c r="AB50" s="14" t="n"/>
      <c r="AC50" s="14" t="n"/>
      <c r="AD50" s="14" t="n"/>
      <c r="AE50" s="14" t="inlineStr">
        <is>
          <t>legacy Mitigation row 694</t>
        </is>
      </c>
    </row>
    <row r="51">
      <c r="A51" s="14" t="inlineStr">
        <is>
          <t>Manual|nga.glo</t>
        </is>
      </c>
      <c r="B51" s="14" t="inlineStr">
        <is>
          <t>Manual</t>
        </is>
      </c>
      <c r="C51" s="14" t="inlineStr">
        <is>
          <t>nga.glo</t>
        </is>
      </c>
      <c r="D51" s="14" t="inlineStr">
        <is>
          <t>Natural gas - Global</t>
        </is>
      </c>
      <c r="E51" s="14" t="inlineStr">
        <is>
          <t>$/MMBtu nom</t>
        </is>
      </c>
      <c r="F51" s="14" t="n">
        <v>12.74131633333333</v>
      </c>
      <c r="G51" s="14" t="n">
        <v>25.77771766666666</v>
      </c>
      <c r="H51" s="14" t="n">
        <v>9.672712666666667</v>
      </c>
      <c r="I51" s="14" t="n">
        <v>8.339211666666666</v>
      </c>
      <c r="J51" s="14" t="n">
        <v>9.211627333333334</v>
      </c>
      <c r="K51" s="14" t="n">
        <v>3.343358531635829</v>
      </c>
      <c r="L51" s="14" t="n">
        <v>3.053773944370898</v>
      </c>
      <c r="M51" s="14" t="n">
        <v>2.793220453194788</v>
      </c>
      <c r="N51" s="14" t="n">
        <v>2.558647175293116</v>
      </c>
      <c r="O51" s="14" t="n">
        <v>2.558647175293116</v>
      </c>
      <c r="P51" s="14" t="n">
        <v>2.558647175293116</v>
      </c>
      <c r="Q51" s="14" t="n">
        <v>2.558647175293116</v>
      </c>
      <c r="R51" s="14" t="n">
        <v>2.558647175293116</v>
      </c>
      <c r="S51" s="14" t="n">
        <v>2.558647175293116</v>
      </c>
      <c r="T51" s="14" t="n">
        <v>2.558647175293116</v>
      </c>
      <c r="U51" s="14" t="n">
        <v>2.558647175293116</v>
      </c>
      <c r="V51" s="14" t="n">
        <v>2.558647175293116</v>
      </c>
      <c r="W51" s="14" t="n">
        <v>2.558647175293116</v>
      </c>
      <c r="X51" s="14" t="n">
        <v>2.558647175293116</v>
      </c>
      <c r="Y51" s="14" t="n">
        <v>2.558647175293116</v>
      </c>
      <c r="Z51" s="14" t="n">
        <v>2.558647175293116</v>
      </c>
      <c r="AA51" s="14" t="n"/>
      <c r="AB51" s="14" t="n"/>
      <c r="AC51" s="14" t="n"/>
      <c r="AD51" s="14" t="n"/>
      <c r="AE51" s="14" t="inlineStr">
        <is>
          <t>legacy Mitigation row 695</t>
        </is>
      </c>
    </row>
  </sheetData>
  <pageMargins left="0.75" right="0.75" top="1" bottom="1" header="0.5" footer="0.5"/>
</worksheet>
</file>

<file path=xl/worksheets/sheet21.xml><?xml version="1.0" encoding="utf-8"?>
<worksheet xmlns="http://schemas.openxmlformats.org/spreadsheetml/2006/main">
  <sheetPr codeName="Sheet21">
    <outlinePr summaryBelow="1" summaryRight="1"/>
    <pageSetUpPr/>
  </sheetPr>
  <dimension ref="A1:D223"/>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Prices_int regional assumptions (rows 62+)</t>
        </is>
      </c>
    </row>
    <row r="2">
      <c r="A2" s="2" t="inlineStr">
        <is>
          <t>Regional price assumptions by country: baseline taxes, gas market</t>
        </is>
      </c>
      <c r="B2" s="3" t="n"/>
      <c r="C2" s="3" t="n"/>
      <c r="D2" s="3" t="n"/>
    </row>
    <row r="3">
      <c r="A3" s="73" t="inlineStr">
        <is>
          <t>country_name</t>
        </is>
      </c>
      <c r="B3" s="73" t="inlineStr">
        <is>
          <t>baseline_taxes</t>
        </is>
      </c>
      <c r="C3" s="73" t="inlineStr">
        <is>
          <t>gas_market</t>
        </is>
      </c>
      <c r="D3" s="73" t="inlineStr">
        <is>
          <t>source</t>
        </is>
      </c>
    </row>
    <row r="4">
      <c r="A4" s="14" t="inlineStr">
        <is>
          <t>Angola</t>
        </is>
      </c>
      <c r="B4" s="14" t="inlineStr">
        <is>
          <t>Fixed</t>
        </is>
      </c>
      <c r="C4" s="14" t="inlineStr">
        <is>
          <t>Global</t>
        </is>
      </c>
      <c r="D4" s="14" t="inlineStr">
        <is>
          <t>Prices_int row 62</t>
        </is>
      </c>
    </row>
    <row r="5">
      <c r="A5" s="14" t="inlineStr">
        <is>
          <t>Afghanistan</t>
        </is>
      </c>
      <c r="B5" s="14" t="inlineStr">
        <is>
          <t>Fixed</t>
        </is>
      </c>
      <c r="C5" s="14" t="inlineStr">
        <is>
          <t>Global</t>
        </is>
      </c>
      <c r="D5" s="14" t="inlineStr">
        <is>
          <t>Prices_int row 63</t>
        </is>
      </c>
    </row>
    <row r="6">
      <c r="A6" s="14" t="inlineStr">
        <is>
          <t>American Samoa</t>
        </is>
      </c>
      <c r="B6" s="14" t="inlineStr">
        <is>
          <t>Fixed</t>
        </is>
      </c>
      <c r="C6" s="14" t="inlineStr">
        <is>
          <t>LNG</t>
        </is>
      </c>
      <c r="D6" s="14" t="inlineStr">
        <is>
          <t>Prices_int row 64</t>
        </is>
      </c>
    </row>
    <row r="7">
      <c r="A7" s="14" t="inlineStr">
        <is>
          <t>Andorra</t>
        </is>
      </c>
      <c r="B7" s="14" t="inlineStr">
        <is>
          <t>Fixed</t>
        </is>
      </c>
      <c r="C7" s="14" t="inlineStr">
        <is>
          <t>Europe</t>
        </is>
      </c>
      <c r="D7" s="14" t="inlineStr">
        <is>
          <t>Prices_int row 65</t>
        </is>
      </c>
    </row>
    <row r="8">
      <c r="A8" s="14" t="inlineStr">
        <is>
          <t>Antigua and Barbuda</t>
        </is>
      </c>
      <c r="B8" s="14" t="inlineStr">
        <is>
          <t>Fixed</t>
        </is>
      </c>
      <c r="C8" s="14" t="inlineStr">
        <is>
          <t>North Am</t>
        </is>
      </c>
      <c r="D8" s="14" t="inlineStr">
        <is>
          <t>Prices_int row 66</t>
        </is>
      </c>
    </row>
    <row r="9">
      <c r="A9" s="14" t="inlineStr">
        <is>
          <t>Aruba</t>
        </is>
      </c>
      <c r="B9" s="14" t="inlineStr">
        <is>
          <t>Fixed</t>
        </is>
      </c>
      <c r="C9" s="14" t="inlineStr">
        <is>
          <t>North Am</t>
        </is>
      </c>
      <c r="D9" s="14" t="inlineStr">
        <is>
          <t>Prices_int row 67</t>
        </is>
      </c>
    </row>
    <row r="10">
      <c r="A10" s="14" t="inlineStr">
        <is>
          <t>Bahamas, The</t>
        </is>
      </c>
      <c r="B10" s="14" t="inlineStr">
        <is>
          <t>Fixed</t>
        </is>
      </c>
      <c r="C10" s="14" t="inlineStr">
        <is>
          <t>North Am</t>
        </is>
      </c>
      <c r="D10" s="14" t="inlineStr">
        <is>
          <t>Prices_int row 68</t>
        </is>
      </c>
    </row>
    <row r="11">
      <c r="A11" s="14" t="inlineStr">
        <is>
          <t>Barbados</t>
        </is>
      </c>
      <c r="B11" s="14" t="inlineStr">
        <is>
          <t>Fixed</t>
        </is>
      </c>
      <c r="C11" s="14" t="inlineStr">
        <is>
          <t>North Am</t>
        </is>
      </c>
      <c r="D11" s="14" t="inlineStr">
        <is>
          <t>Prices_int row 69</t>
        </is>
      </c>
    </row>
    <row r="12">
      <c r="A12" s="14" t="inlineStr">
        <is>
          <t>Benin</t>
        </is>
      </c>
      <c r="B12" s="14" t="inlineStr">
        <is>
          <t>Fixed</t>
        </is>
      </c>
      <c r="C12" s="14" t="inlineStr">
        <is>
          <t>Global</t>
        </is>
      </c>
      <c r="D12" s="14" t="inlineStr">
        <is>
          <t>Prices_int row 70</t>
        </is>
      </c>
    </row>
    <row r="13">
      <c r="A13" s="14" t="inlineStr">
        <is>
          <t>Belize</t>
        </is>
      </c>
      <c r="B13" s="14" t="inlineStr">
        <is>
          <t>Fixed</t>
        </is>
      </c>
      <c r="C13" s="14" t="inlineStr">
        <is>
          <t>North Am</t>
        </is>
      </c>
      <c r="D13" s="14" t="inlineStr">
        <is>
          <t>Prices_int row 71</t>
        </is>
      </c>
    </row>
    <row r="14">
      <c r="A14" s="14" t="inlineStr">
        <is>
          <t>Bermuda</t>
        </is>
      </c>
      <c r="B14" s="14" t="inlineStr">
        <is>
          <t>Fixed</t>
        </is>
      </c>
      <c r="C14" s="14" t="inlineStr">
        <is>
          <t>North Am</t>
        </is>
      </c>
      <c r="D14" s="14" t="inlineStr">
        <is>
          <t>Prices_int row 72</t>
        </is>
      </c>
    </row>
    <row r="15">
      <c r="A15" s="14" t="inlineStr">
        <is>
          <t>Bhutan</t>
        </is>
      </c>
      <c r="B15" s="14" t="inlineStr">
        <is>
          <t>Fixed</t>
        </is>
      </c>
      <c r="C15" s="14" t="inlineStr">
        <is>
          <t>LNG</t>
        </is>
      </c>
      <c r="D15" s="14" t="inlineStr">
        <is>
          <t>Prices_int row 73</t>
        </is>
      </c>
    </row>
    <row r="16">
      <c r="A16" s="14" t="inlineStr">
        <is>
          <t>British Virgin Islands</t>
        </is>
      </c>
      <c r="B16" s="14" t="inlineStr">
        <is>
          <t>Fixed</t>
        </is>
      </c>
      <c r="C16" s="14" t="inlineStr">
        <is>
          <t>North Am</t>
        </is>
      </c>
      <c r="D16" s="14" t="inlineStr">
        <is>
          <t>Prices_int row 74</t>
        </is>
      </c>
    </row>
    <row r="17">
      <c r="A17" s="14" t="inlineStr">
        <is>
          <t>Botswana</t>
        </is>
      </c>
      <c r="B17" s="14" t="inlineStr">
        <is>
          <t>Fixed</t>
        </is>
      </c>
      <c r="C17" s="14" t="inlineStr">
        <is>
          <t>Global</t>
        </is>
      </c>
      <c r="D17" s="14" t="inlineStr">
        <is>
          <t>Prices_int row 75</t>
        </is>
      </c>
    </row>
    <row r="18">
      <c r="A18" s="14" t="inlineStr">
        <is>
          <t>Cameroon</t>
        </is>
      </c>
      <c r="B18" s="14" t="inlineStr">
        <is>
          <t>Fixed</t>
        </is>
      </c>
      <c r="C18" s="14" t="inlineStr">
        <is>
          <t>Global</t>
        </is>
      </c>
      <c r="D18" s="14" t="inlineStr">
        <is>
          <t>Prices_int row 76</t>
        </is>
      </c>
    </row>
    <row r="19">
      <c r="A19" s="14" t="inlineStr">
        <is>
          <t>Cayman Islands</t>
        </is>
      </c>
      <c r="B19" s="14" t="inlineStr">
        <is>
          <t>Fixed</t>
        </is>
      </c>
      <c r="C19" s="14" t="inlineStr">
        <is>
          <t>North Am</t>
        </is>
      </c>
      <c r="D19" s="14" t="inlineStr">
        <is>
          <t>Prices_int row 77</t>
        </is>
      </c>
    </row>
    <row r="20">
      <c r="A20" s="14" t="inlineStr">
        <is>
          <t>Central African Republic</t>
        </is>
      </c>
      <c r="B20" s="14" t="inlineStr">
        <is>
          <t>Fixed</t>
        </is>
      </c>
      <c r="C20" s="14" t="inlineStr">
        <is>
          <t>Global</t>
        </is>
      </c>
      <c r="D20" s="14" t="inlineStr">
        <is>
          <t>Prices_int row 78</t>
        </is>
      </c>
    </row>
    <row r="21">
      <c r="A21" s="14" t="inlineStr">
        <is>
          <t>Chad</t>
        </is>
      </c>
      <c r="B21" s="14" t="inlineStr">
        <is>
          <t>Fixed</t>
        </is>
      </c>
      <c r="C21" s="14" t="inlineStr">
        <is>
          <t>Global</t>
        </is>
      </c>
      <c r="D21" s="14" t="inlineStr">
        <is>
          <t>Prices_int row 79</t>
        </is>
      </c>
    </row>
    <row r="22">
      <c r="A22" s="14" t="inlineStr">
        <is>
          <t>Channel Islands</t>
        </is>
      </c>
      <c r="B22" s="14" t="inlineStr">
        <is>
          <t>Fixed</t>
        </is>
      </c>
      <c r="C22" s="14" t="inlineStr">
        <is>
          <t>Global</t>
        </is>
      </c>
      <c r="D22" s="14" t="inlineStr">
        <is>
          <t>Prices_int row 80</t>
        </is>
      </c>
    </row>
    <row r="23">
      <c r="A23" s="14" t="inlineStr">
        <is>
          <t>Burkina Faso</t>
        </is>
      </c>
      <c r="B23" s="14" t="inlineStr">
        <is>
          <t>Fixed</t>
        </is>
      </c>
      <c r="C23" s="14" t="inlineStr">
        <is>
          <t>Global</t>
        </is>
      </c>
      <c r="D23" s="14" t="inlineStr">
        <is>
          <t>Prices_int row 81</t>
        </is>
      </c>
    </row>
    <row r="24">
      <c r="A24" s="14" t="inlineStr">
        <is>
          <t>Burundi</t>
        </is>
      </c>
      <c r="B24" s="14" t="inlineStr">
        <is>
          <t>Fixed</t>
        </is>
      </c>
      <c r="C24" s="14" t="inlineStr">
        <is>
          <t>Global</t>
        </is>
      </c>
      <c r="D24" s="14" t="inlineStr">
        <is>
          <t>Prices_int row 82</t>
        </is>
      </c>
    </row>
    <row r="25">
      <c r="A25" s="14" t="inlineStr">
        <is>
          <t>Cabo Verde</t>
        </is>
      </c>
      <c r="B25" s="14" t="inlineStr">
        <is>
          <t>Fixed</t>
        </is>
      </c>
      <c r="C25" s="14" t="inlineStr">
        <is>
          <t>Global</t>
        </is>
      </c>
      <c r="D25" s="14" t="inlineStr">
        <is>
          <t>Prices_int row 83</t>
        </is>
      </c>
    </row>
    <row r="26">
      <c r="A26" s="14" t="inlineStr">
        <is>
          <t>Congo, Democratic Republic of the</t>
        </is>
      </c>
      <c r="B26" s="14" t="inlineStr">
        <is>
          <t>Fixed</t>
        </is>
      </c>
      <c r="C26" s="14" t="inlineStr">
        <is>
          <t>Global</t>
        </is>
      </c>
      <c r="D26" s="14" t="inlineStr">
        <is>
          <t>Prices_int row 84</t>
        </is>
      </c>
    </row>
    <row r="27">
      <c r="A27" s="14" t="inlineStr">
        <is>
          <t>Congo, Republic of</t>
        </is>
      </c>
      <c r="B27" s="14" t="inlineStr">
        <is>
          <t>Fixed</t>
        </is>
      </c>
      <c r="C27" s="14" t="inlineStr">
        <is>
          <t>Global</t>
        </is>
      </c>
      <c r="D27" s="14" t="inlineStr">
        <is>
          <t>Prices_int row 85</t>
        </is>
      </c>
    </row>
    <row r="28">
      <c r="A28" s="14" t="inlineStr">
        <is>
          <t>Comoros</t>
        </is>
      </c>
      <c r="B28" s="14" t="inlineStr">
        <is>
          <t>Fixed</t>
        </is>
      </c>
      <c r="C28" s="14" t="inlineStr">
        <is>
          <t>Global</t>
        </is>
      </c>
      <c r="D28" s="14" t="inlineStr">
        <is>
          <t>Prices_int row 86</t>
        </is>
      </c>
    </row>
    <row r="29">
      <c r="A29" s="14" t="inlineStr">
        <is>
          <t>Côte d'Ivoire</t>
        </is>
      </c>
      <c r="B29" s="14" t="inlineStr">
        <is>
          <t>Fixed</t>
        </is>
      </c>
      <c r="C29" s="14" t="inlineStr">
        <is>
          <t>Global</t>
        </is>
      </c>
      <c r="D29" s="14" t="inlineStr">
        <is>
          <t>Prices_int row 87</t>
        </is>
      </c>
    </row>
    <row r="30">
      <c r="A30" s="14" t="inlineStr">
        <is>
          <t>Cuba</t>
        </is>
      </c>
      <c r="B30" s="14" t="inlineStr">
        <is>
          <t>Fixed</t>
        </is>
      </c>
      <c r="C30" s="14" t="inlineStr">
        <is>
          <t>North Am</t>
        </is>
      </c>
      <c r="D30" s="14" t="inlineStr">
        <is>
          <t>Prices_int row 88</t>
        </is>
      </c>
    </row>
    <row r="31">
      <c r="A31" s="14" t="inlineStr">
        <is>
          <t>Curaçao</t>
        </is>
      </c>
      <c r="B31" s="14" t="inlineStr">
        <is>
          <t>Fixed</t>
        </is>
      </c>
      <c r="C31" s="14" t="inlineStr">
        <is>
          <t>North Am</t>
        </is>
      </c>
      <c r="D31" s="14" t="inlineStr">
        <is>
          <t>Prices_int row 89</t>
        </is>
      </c>
    </row>
    <row r="32">
      <c r="A32" s="14" t="inlineStr">
        <is>
          <t>Djibouti</t>
        </is>
      </c>
      <c r="B32" s="14" t="inlineStr">
        <is>
          <t>Fixed</t>
        </is>
      </c>
      <c r="C32" s="14" t="inlineStr">
        <is>
          <t>Global</t>
        </is>
      </c>
      <c r="D32" s="14" t="inlineStr">
        <is>
          <t>Prices_int row 90</t>
        </is>
      </c>
    </row>
    <row r="33">
      <c r="A33" s="14" t="inlineStr">
        <is>
          <t>Dominica</t>
        </is>
      </c>
      <c r="B33" s="14" t="inlineStr">
        <is>
          <t>Fixed</t>
        </is>
      </c>
      <c r="C33" s="14" t="inlineStr">
        <is>
          <t>North Am</t>
        </is>
      </c>
      <c r="D33" s="14" t="inlineStr">
        <is>
          <t>Prices_int row 91</t>
        </is>
      </c>
    </row>
    <row r="34">
      <c r="A34" s="14" t="inlineStr">
        <is>
          <t>Eritrea</t>
        </is>
      </c>
      <c r="B34" s="14" t="inlineStr">
        <is>
          <t>Fixed</t>
        </is>
      </c>
      <c r="C34" s="14" t="inlineStr">
        <is>
          <t>Global</t>
        </is>
      </c>
      <c r="D34" s="14" t="inlineStr">
        <is>
          <t>Prices_int row 92</t>
        </is>
      </c>
    </row>
    <row r="35">
      <c r="A35" s="14" t="inlineStr">
        <is>
          <t>Ethiopia</t>
        </is>
      </c>
      <c r="B35" s="14" t="inlineStr">
        <is>
          <t>Fixed</t>
        </is>
      </c>
      <c r="C35" s="14" t="inlineStr">
        <is>
          <t>Global</t>
        </is>
      </c>
      <c r="D35" s="14" t="inlineStr">
        <is>
          <t>Prices_int row 93</t>
        </is>
      </c>
    </row>
    <row r="36">
      <c r="A36" s="14" t="inlineStr">
        <is>
          <t>Gabon</t>
        </is>
      </c>
      <c r="B36" s="14" t="inlineStr">
        <is>
          <t>Fixed</t>
        </is>
      </c>
      <c r="C36" s="14" t="inlineStr">
        <is>
          <t>Global</t>
        </is>
      </c>
      <c r="D36" s="14" t="inlineStr">
        <is>
          <t>Prices_int row 94</t>
        </is>
      </c>
    </row>
    <row r="37">
      <c r="A37" s="14" t="inlineStr">
        <is>
          <t>Ghana</t>
        </is>
      </c>
      <c r="B37" s="14" t="inlineStr">
        <is>
          <t>Fixed</t>
        </is>
      </c>
      <c r="C37" s="14" t="inlineStr">
        <is>
          <t>Global</t>
        </is>
      </c>
      <c r="D37" s="14" t="inlineStr">
        <is>
          <t>Prices_int row 95</t>
        </is>
      </c>
    </row>
    <row r="38">
      <c r="A38" s="14" t="inlineStr">
        <is>
          <t>Kenya</t>
        </is>
      </c>
      <c r="B38" s="14" t="inlineStr">
        <is>
          <t>Fixed</t>
        </is>
      </c>
      <c r="C38" s="14" t="inlineStr">
        <is>
          <t>Global</t>
        </is>
      </c>
      <c r="D38" s="14" t="inlineStr">
        <is>
          <t>Prices_int row 96</t>
        </is>
      </c>
    </row>
    <row r="39">
      <c r="A39" s="14" t="inlineStr">
        <is>
          <t>Mauritius</t>
        </is>
      </c>
      <c r="B39" s="14" t="inlineStr">
        <is>
          <t>Fixed</t>
        </is>
      </c>
      <c r="C39" s="14" t="inlineStr">
        <is>
          <t>Global</t>
        </is>
      </c>
      <c r="D39" s="14" t="inlineStr">
        <is>
          <t>Prices_int row 97</t>
        </is>
      </c>
    </row>
    <row r="40">
      <c r="A40" s="14" t="inlineStr">
        <is>
          <t>Mozambique</t>
        </is>
      </c>
      <c r="B40" s="14" t="inlineStr">
        <is>
          <t>Fixed</t>
        </is>
      </c>
      <c r="C40" s="14" t="inlineStr">
        <is>
          <t>Global</t>
        </is>
      </c>
      <c r="D40" s="14" t="inlineStr">
        <is>
          <t>Prices_int row 98</t>
        </is>
      </c>
    </row>
    <row r="41">
      <c r="A41" s="14" t="inlineStr">
        <is>
          <t>Namibia</t>
        </is>
      </c>
      <c r="B41" s="14" t="inlineStr">
        <is>
          <t>Fixed</t>
        </is>
      </c>
      <c r="C41" s="14" t="inlineStr">
        <is>
          <t>Global</t>
        </is>
      </c>
      <c r="D41" s="14" t="inlineStr">
        <is>
          <t>Prices_int row 99</t>
        </is>
      </c>
    </row>
    <row r="42">
      <c r="A42" s="14" t="inlineStr">
        <is>
          <t>Niger</t>
        </is>
      </c>
      <c r="B42" s="14" t="inlineStr">
        <is>
          <t>Fixed</t>
        </is>
      </c>
      <c r="C42" s="14" t="inlineStr">
        <is>
          <t>Global</t>
        </is>
      </c>
      <c r="D42" s="14" t="inlineStr">
        <is>
          <t>Prices_int row 100</t>
        </is>
      </c>
    </row>
    <row r="43">
      <c r="A43" s="14" t="inlineStr">
        <is>
          <t>Nigeria</t>
        </is>
      </c>
      <c r="B43" s="14" t="inlineStr">
        <is>
          <t>Fixed</t>
        </is>
      </c>
      <c r="C43" s="14" t="inlineStr">
        <is>
          <t>Global</t>
        </is>
      </c>
      <c r="D43" s="14" t="inlineStr">
        <is>
          <t>Prices_int row 101</t>
        </is>
      </c>
    </row>
    <row r="44">
      <c r="A44" s="14" t="inlineStr">
        <is>
          <t>Rwanda</t>
        </is>
      </c>
      <c r="B44" s="14" t="inlineStr">
        <is>
          <t>Fixed</t>
        </is>
      </c>
      <c r="C44" s="14" t="inlineStr">
        <is>
          <t>Global</t>
        </is>
      </c>
      <c r="D44" s="14" t="inlineStr">
        <is>
          <t>Prices_int row 102</t>
        </is>
      </c>
    </row>
    <row r="45">
      <c r="A45" s="14" t="inlineStr">
        <is>
          <t>Senegal</t>
        </is>
      </c>
      <c r="B45" s="14" t="inlineStr">
        <is>
          <t>Fixed</t>
        </is>
      </c>
      <c r="C45" s="14" t="inlineStr">
        <is>
          <t>Global</t>
        </is>
      </c>
      <c r="D45" s="14" t="inlineStr">
        <is>
          <t>Prices_int row 103</t>
        </is>
      </c>
    </row>
    <row r="46">
      <c r="A46" s="14" t="inlineStr">
        <is>
          <t>South Africa</t>
        </is>
      </c>
      <c r="B46" s="14" t="inlineStr">
        <is>
          <t>Fixed</t>
        </is>
      </c>
      <c r="C46" s="14" t="inlineStr">
        <is>
          <t>Global</t>
        </is>
      </c>
      <c r="D46" s="14" t="inlineStr">
        <is>
          <t>Prices_int row 104</t>
        </is>
      </c>
    </row>
    <row r="47">
      <c r="A47" s="14" t="inlineStr">
        <is>
          <t>South Sudan</t>
        </is>
      </c>
      <c r="B47" s="14" t="inlineStr">
        <is>
          <t>Fixed</t>
        </is>
      </c>
      <c r="C47" s="14" t="inlineStr">
        <is>
          <t>Global</t>
        </is>
      </c>
      <c r="D47" s="14" t="inlineStr">
        <is>
          <t>Prices_int row 105</t>
        </is>
      </c>
    </row>
    <row r="48">
      <c r="A48" s="14" t="inlineStr">
        <is>
          <t>Tanzania</t>
        </is>
      </c>
      <c r="B48" s="14" t="inlineStr">
        <is>
          <t>Fixed</t>
        </is>
      </c>
      <c r="C48" s="14" t="inlineStr">
        <is>
          <t>Global</t>
        </is>
      </c>
      <c r="D48" s="14" t="inlineStr">
        <is>
          <t>Prices_int row 106</t>
        </is>
      </c>
    </row>
    <row r="49">
      <c r="A49" s="14" t="inlineStr">
        <is>
          <t>Togo</t>
        </is>
      </c>
      <c r="B49" s="14" t="inlineStr">
        <is>
          <t>Fixed</t>
        </is>
      </c>
      <c r="C49" s="14" t="inlineStr">
        <is>
          <t>Global</t>
        </is>
      </c>
      <c r="D49" s="14" t="inlineStr">
        <is>
          <t>Prices_int row 107</t>
        </is>
      </c>
    </row>
    <row r="50">
      <c r="A50" s="14" t="inlineStr">
        <is>
          <t>Zambia</t>
        </is>
      </c>
      <c r="B50" s="14" t="inlineStr">
        <is>
          <t>Fixed</t>
        </is>
      </c>
      <c r="C50" s="14" t="inlineStr">
        <is>
          <t>Global</t>
        </is>
      </c>
      <c r="D50" s="14" t="inlineStr">
        <is>
          <t>Prices_int row 108</t>
        </is>
      </c>
    </row>
    <row r="51">
      <c r="A51" s="14" t="inlineStr">
        <is>
          <t>Zimbabwe</t>
        </is>
      </c>
      <c r="B51" s="14" t="inlineStr">
        <is>
          <t>Fixed</t>
        </is>
      </c>
      <c r="C51" s="14" t="inlineStr">
        <is>
          <t>Global</t>
        </is>
      </c>
      <c r="D51" s="14" t="inlineStr">
        <is>
          <t>Prices_int row 109</t>
        </is>
      </c>
    </row>
    <row r="52">
      <c r="A52" s="14" t="inlineStr">
        <is>
          <t>Australia</t>
        </is>
      </c>
      <c r="B52" s="14" t="inlineStr">
        <is>
          <t>Fixed</t>
        </is>
      </c>
      <c r="C52" s="14" t="inlineStr">
        <is>
          <t>LNG</t>
        </is>
      </c>
      <c r="D52" s="14" t="inlineStr">
        <is>
          <t>Prices_int row 110</t>
        </is>
      </c>
    </row>
    <row r="53">
      <c r="A53" s="14" t="inlineStr">
        <is>
          <t>Bangladesh</t>
        </is>
      </c>
      <c r="B53" s="14" t="inlineStr">
        <is>
          <t>Fixed</t>
        </is>
      </c>
      <c r="C53" s="14" t="inlineStr">
        <is>
          <t>LNG</t>
        </is>
      </c>
      <c r="D53" s="14" t="inlineStr">
        <is>
          <t>Prices_int row 111</t>
        </is>
      </c>
    </row>
    <row r="54">
      <c r="A54" s="14" t="inlineStr">
        <is>
          <t>Brunei Darussalam</t>
        </is>
      </c>
      <c r="B54" s="14" t="inlineStr">
        <is>
          <t>Fixed</t>
        </is>
      </c>
      <c r="C54" s="14" t="inlineStr">
        <is>
          <t>LNG</t>
        </is>
      </c>
      <c r="D54" s="14" t="inlineStr">
        <is>
          <t>Prices_int row 112</t>
        </is>
      </c>
    </row>
    <row r="55">
      <c r="A55" s="14" t="inlineStr">
        <is>
          <t>Cambodia</t>
        </is>
      </c>
      <c r="B55" s="14" t="inlineStr">
        <is>
          <t>Fixed</t>
        </is>
      </c>
      <c r="C55" s="14" t="inlineStr">
        <is>
          <t>LNG</t>
        </is>
      </c>
      <c r="D55" s="14" t="inlineStr">
        <is>
          <t>Prices_int row 113</t>
        </is>
      </c>
    </row>
    <row r="56">
      <c r="A56" s="14" t="inlineStr">
        <is>
          <t>China</t>
        </is>
      </c>
      <c r="B56" s="14" t="inlineStr">
        <is>
          <t>Fixed</t>
        </is>
      </c>
      <c r="C56" s="14" t="inlineStr">
        <is>
          <t>LNG</t>
        </is>
      </c>
      <c r="D56" s="14" t="inlineStr">
        <is>
          <t>Prices_int row 114</t>
        </is>
      </c>
    </row>
    <row r="57">
      <c r="A57" s="14" t="inlineStr">
        <is>
          <t>Hong Kong SAR</t>
        </is>
      </c>
      <c r="B57" s="14" t="inlineStr">
        <is>
          <t>Fixed</t>
        </is>
      </c>
      <c r="C57" s="14" t="inlineStr">
        <is>
          <t>LNG</t>
        </is>
      </c>
      <c r="D57" s="14" t="inlineStr">
        <is>
          <t>Prices_int row 115</t>
        </is>
      </c>
    </row>
    <row r="58">
      <c r="A58" s="14" t="inlineStr">
        <is>
          <t>India</t>
        </is>
      </c>
      <c r="B58" s="14" t="inlineStr">
        <is>
          <t>Fixed</t>
        </is>
      </c>
      <c r="C58" s="14" t="inlineStr">
        <is>
          <t>LNG</t>
        </is>
      </c>
      <c r="D58" s="14" t="inlineStr">
        <is>
          <t>Prices_int row 116</t>
        </is>
      </c>
    </row>
    <row r="59">
      <c r="A59" s="14" t="inlineStr">
        <is>
          <t>Indonesia</t>
        </is>
      </c>
      <c r="B59" s="14" t="inlineStr">
        <is>
          <t>Fixed</t>
        </is>
      </c>
      <c r="C59" s="14" t="inlineStr">
        <is>
          <t>LNG</t>
        </is>
      </c>
      <c r="D59" s="14" t="inlineStr">
        <is>
          <t>Prices_int row 117</t>
        </is>
      </c>
    </row>
    <row r="60">
      <c r="A60" s="14" t="inlineStr">
        <is>
          <t>Japan</t>
        </is>
      </c>
      <c r="B60" s="14" t="inlineStr">
        <is>
          <t>Fixed</t>
        </is>
      </c>
      <c r="C60" s="14" t="inlineStr">
        <is>
          <t>LNG</t>
        </is>
      </c>
      <c r="D60" s="14" t="inlineStr">
        <is>
          <t>Prices_int row 118</t>
        </is>
      </c>
    </row>
    <row r="61">
      <c r="A61" s="14" t="inlineStr">
        <is>
          <t>Korea</t>
        </is>
      </c>
      <c r="B61" s="14" t="inlineStr">
        <is>
          <t>Fixed</t>
        </is>
      </c>
      <c r="C61" s="14" t="inlineStr">
        <is>
          <t>LNG</t>
        </is>
      </c>
      <c r="D61" s="14" t="inlineStr">
        <is>
          <t>Prices_int row 119</t>
        </is>
      </c>
    </row>
    <row r="62">
      <c r="A62" s="14" t="inlineStr">
        <is>
          <t>Malaysia</t>
        </is>
      </c>
      <c r="B62" s="14" t="inlineStr">
        <is>
          <t>Fixed</t>
        </is>
      </c>
      <c r="C62" s="14" t="inlineStr">
        <is>
          <t>LNG</t>
        </is>
      </c>
      <c r="D62" s="14" t="inlineStr">
        <is>
          <t>Prices_int row 120</t>
        </is>
      </c>
    </row>
    <row r="63">
      <c r="A63" s="14" t="inlineStr">
        <is>
          <t>Mongolia</t>
        </is>
      </c>
      <c r="B63" s="14" t="inlineStr">
        <is>
          <t>Fixed</t>
        </is>
      </c>
      <c r="C63" s="14" t="inlineStr">
        <is>
          <t>LNG</t>
        </is>
      </c>
      <c r="D63" s="14" t="inlineStr">
        <is>
          <t>Prices_int row 121</t>
        </is>
      </c>
    </row>
    <row r="64">
      <c r="A64" s="14" t="inlineStr">
        <is>
          <t>Myanmar</t>
        </is>
      </c>
      <c r="B64" s="14" t="inlineStr">
        <is>
          <t>Fixed</t>
        </is>
      </c>
      <c r="C64" s="14" t="inlineStr">
        <is>
          <t>LNG</t>
        </is>
      </c>
      <c r="D64" s="14" t="inlineStr">
        <is>
          <t>Prices_int row 122</t>
        </is>
      </c>
    </row>
    <row r="65">
      <c r="A65" s="14" t="inlineStr">
        <is>
          <t>Nepal</t>
        </is>
      </c>
      <c r="B65" s="14" t="inlineStr">
        <is>
          <t>Fixed</t>
        </is>
      </c>
      <c r="C65" s="14" t="inlineStr">
        <is>
          <t>LNG</t>
        </is>
      </c>
      <c r="D65" s="14" t="inlineStr">
        <is>
          <t>Prices_int row 123</t>
        </is>
      </c>
    </row>
    <row r="66">
      <c r="A66" s="14" t="inlineStr">
        <is>
          <t>New Zealand</t>
        </is>
      </c>
      <c r="B66" s="14" t="inlineStr">
        <is>
          <t>Fixed</t>
        </is>
      </c>
      <c r="C66" s="14" t="inlineStr">
        <is>
          <t>LNG</t>
        </is>
      </c>
      <c r="D66" s="14" t="inlineStr">
        <is>
          <t>Prices_int row 124</t>
        </is>
      </c>
    </row>
    <row r="67">
      <c r="A67" s="14" t="inlineStr">
        <is>
          <t>Philippines</t>
        </is>
      </c>
      <c r="B67" s="14" t="inlineStr">
        <is>
          <t>Fixed</t>
        </is>
      </c>
      <c r="C67" s="14" t="inlineStr">
        <is>
          <t>LNG</t>
        </is>
      </c>
      <c r="D67" s="14" t="inlineStr">
        <is>
          <t>Prices_int row 125</t>
        </is>
      </c>
    </row>
    <row r="68">
      <c r="A68" s="14" t="inlineStr">
        <is>
          <t>Singapore</t>
        </is>
      </c>
      <c r="B68" s="14" t="inlineStr">
        <is>
          <t>Fixed</t>
        </is>
      </c>
      <c r="C68" s="14" t="inlineStr">
        <is>
          <t>LNG</t>
        </is>
      </c>
      <c r="D68" s="14" t="inlineStr">
        <is>
          <t>Prices_int row 126</t>
        </is>
      </c>
    </row>
    <row r="69">
      <c r="A69" s="14" t="inlineStr">
        <is>
          <t>Sri Lanka</t>
        </is>
      </c>
      <c r="B69" s="14" t="inlineStr">
        <is>
          <t>Fixed</t>
        </is>
      </c>
      <c r="C69" s="14" t="inlineStr">
        <is>
          <t>LNG</t>
        </is>
      </c>
      <c r="D69" s="14" t="inlineStr">
        <is>
          <t>Prices_int row 127</t>
        </is>
      </c>
    </row>
    <row r="70">
      <c r="A70" s="14" t="inlineStr">
        <is>
          <t>Thailand</t>
        </is>
      </c>
      <c r="B70" s="14" t="inlineStr">
        <is>
          <t>Fixed</t>
        </is>
      </c>
      <c r="C70" s="14" t="inlineStr">
        <is>
          <t>LNG</t>
        </is>
      </c>
      <c r="D70" s="14" t="inlineStr">
        <is>
          <t>Prices_int row 128</t>
        </is>
      </c>
    </row>
    <row r="71">
      <c r="A71" s="14" t="inlineStr">
        <is>
          <t>Vietnam</t>
        </is>
      </c>
      <c r="B71" s="14" t="inlineStr">
        <is>
          <t>Fixed</t>
        </is>
      </c>
      <c r="C71" s="14" t="inlineStr">
        <is>
          <t>LNG</t>
        </is>
      </c>
      <c r="D71" s="14" t="inlineStr">
        <is>
          <t>Prices_int row 129</t>
        </is>
      </c>
    </row>
    <row r="72">
      <c r="A72" s="14" t="inlineStr">
        <is>
          <t>Albania</t>
        </is>
      </c>
      <c r="B72" s="14" t="inlineStr">
        <is>
          <t>Fixed</t>
        </is>
      </c>
      <c r="C72" s="14" t="inlineStr">
        <is>
          <t>Europe</t>
        </is>
      </c>
      <c r="D72" s="14" t="inlineStr">
        <is>
          <t>Prices_int row 130</t>
        </is>
      </c>
    </row>
    <row r="73">
      <c r="A73" s="14" t="inlineStr">
        <is>
          <t>Austria</t>
        </is>
      </c>
      <c r="B73" s="14" t="inlineStr">
        <is>
          <t>Fixed</t>
        </is>
      </c>
      <c r="C73" s="14" t="inlineStr">
        <is>
          <t>Europe</t>
        </is>
      </c>
      <c r="D73" s="14" t="inlineStr">
        <is>
          <t>Prices_int row 131</t>
        </is>
      </c>
    </row>
    <row r="74">
      <c r="A74" s="14" t="inlineStr">
        <is>
          <t>Belarus</t>
        </is>
      </c>
      <c r="B74" s="14" t="inlineStr">
        <is>
          <t>Fixed</t>
        </is>
      </c>
      <c r="C74" s="14" t="inlineStr">
        <is>
          <t>Europe</t>
        </is>
      </c>
      <c r="D74" s="14" t="inlineStr">
        <is>
          <t>Prices_int row 132</t>
        </is>
      </c>
    </row>
    <row r="75">
      <c r="A75" s="14" t="inlineStr">
        <is>
          <t>Belgium</t>
        </is>
      </c>
      <c r="B75" s="14" t="inlineStr">
        <is>
          <t>Fixed</t>
        </is>
      </c>
      <c r="C75" s="14" t="inlineStr">
        <is>
          <t>Europe</t>
        </is>
      </c>
      <c r="D75" s="14" t="inlineStr">
        <is>
          <t>Prices_int row 133</t>
        </is>
      </c>
    </row>
    <row r="76">
      <c r="A76" s="14" t="inlineStr">
        <is>
          <t>Bosnia and Herzegovina</t>
        </is>
      </c>
      <c r="B76" s="14" t="inlineStr">
        <is>
          <t>Fixed</t>
        </is>
      </c>
      <c r="C76" s="14" t="inlineStr">
        <is>
          <t>Europe</t>
        </is>
      </c>
      <c r="D76" s="14" t="inlineStr">
        <is>
          <t>Prices_int row 134</t>
        </is>
      </c>
    </row>
    <row r="77">
      <c r="A77" s="14" t="inlineStr">
        <is>
          <t>Bulgaria</t>
        </is>
      </c>
      <c r="B77" s="14" t="inlineStr">
        <is>
          <t>Fixed</t>
        </is>
      </c>
      <c r="C77" s="14" t="inlineStr">
        <is>
          <t>Europe</t>
        </is>
      </c>
      <c r="D77" s="14" t="inlineStr">
        <is>
          <t>Prices_int row 135</t>
        </is>
      </c>
    </row>
    <row r="78">
      <c r="A78" s="14" t="inlineStr">
        <is>
          <t>Croatia</t>
        </is>
      </c>
      <c r="B78" s="14" t="inlineStr">
        <is>
          <t>Fixed</t>
        </is>
      </c>
      <c r="C78" s="14" t="inlineStr">
        <is>
          <t>Europe</t>
        </is>
      </c>
      <c r="D78" s="14" t="inlineStr">
        <is>
          <t>Prices_int row 136</t>
        </is>
      </c>
    </row>
    <row r="79">
      <c r="A79" s="14" t="inlineStr">
        <is>
          <t>Cyprus</t>
        </is>
      </c>
      <c r="B79" s="14" t="inlineStr">
        <is>
          <t>Fixed</t>
        </is>
      </c>
      <c r="C79" s="14" t="inlineStr">
        <is>
          <t>Europe</t>
        </is>
      </c>
      <c r="D79" s="14" t="inlineStr">
        <is>
          <t>Prices_int row 137</t>
        </is>
      </c>
    </row>
    <row r="80">
      <c r="A80" s="14" t="inlineStr">
        <is>
          <t>Czechia</t>
        </is>
      </c>
      <c r="B80" s="14" t="inlineStr">
        <is>
          <t>Fixed</t>
        </is>
      </c>
      <c r="C80" s="14" t="inlineStr">
        <is>
          <t>Europe</t>
        </is>
      </c>
      <c r="D80" s="14" t="inlineStr">
        <is>
          <t>Prices_int row 138</t>
        </is>
      </c>
    </row>
    <row r="81">
      <c r="A81" s="14" t="inlineStr">
        <is>
          <t>Denmark</t>
        </is>
      </c>
      <c r="B81" s="14" t="inlineStr">
        <is>
          <t>Fixed</t>
        </is>
      </c>
      <c r="C81" s="14" t="inlineStr">
        <is>
          <t>Europe</t>
        </is>
      </c>
      <c r="D81" s="14" t="inlineStr">
        <is>
          <t>Prices_int row 139</t>
        </is>
      </c>
    </row>
    <row r="82">
      <c r="A82" s="14" t="inlineStr">
        <is>
          <t>Estonia</t>
        </is>
      </c>
      <c r="B82" s="14" t="inlineStr">
        <is>
          <t>Fixed</t>
        </is>
      </c>
      <c r="C82" s="14" t="inlineStr">
        <is>
          <t>Europe</t>
        </is>
      </c>
      <c r="D82" s="14" t="inlineStr">
        <is>
          <t>Prices_int row 140</t>
        </is>
      </c>
    </row>
    <row r="83">
      <c r="A83" s="14" t="inlineStr">
        <is>
          <t>Equatorial Guinea</t>
        </is>
      </c>
      <c r="B83" s="14" t="inlineStr">
        <is>
          <t>Fixed</t>
        </is>
      </c>
      <c r="C83" s="14" t="inlineStr">
        <is>
          <t>Global</t>
        </is>
      </c>
      <c r="D83" s="14" t="inlineStr">
        <is>
          <t>Prices_int row 141</t>
        </is>
      </c>
    </row>
    <row r="84">
      <c r="A84" s="14" t="inlineStr">
        <is>
          <t>Faroe Islands</t>
        </is>
      </c>
      <c r="B84" s="14" t="inlineStr">
        <is>
          <t>Fixed</t>
        </is>
      </c>
      <c r="C84" s="14" t="inlineStr">
        <is>
          <t>Europe</t>
        </is>
      </c>
      <c r="D84" s="14" t="inlineStr">
        <is>
          <t>Prices_int row 142</t>
        </is>
      </c>
    </row>
    <row r="85">
      <c r="A85" s="14" t="inlineStr">
        <is>
          <t>Fiji</t>
        </is>
      </c>
      <c r="B85" s="14" t="inlineStr">
        <is>
          <t>Fixed</t>
        </is>
      </c>
      <c r="C85" s="14" t="inlineStr">
        <is>
          <t>Global</t>
        </is>
      </c>
      <c r="D85" s="14" t="inlineStr">
        <is>
          <t>Prices_int row 143</t>
        </is>
      </c>
    </row>
    <row r="86">
      <c r="A86" s="14" t="inlineStr">
        <is>
          <t>Finland</t>
        </is>
      </c>
      <c r="B86" s="14" t="inlineStr">
        <is>
          <t>Fixed</t>
        </is>
      </c>
      <c r="C86" s="14" t="inlineStr">
        <is>
          <t>Europe</t>
        </is>
      </c>
      <c r="D86" s="14" t="inlineStr">
        <is>
          <t>Prices_int row 144</t>
        </is>
      </c>
    </row>
    <row r="87">
      <c r="A87" s="14" t="inlineStr">
        <is>
          <t>France</t>
        </is>
      </c>
      <c r="B87" s="14" t="inlineStr">
        <is>
          <t>Fixed</t>
        </is>
      </c>
      <c r="C87" s="14" t="inlineStr">
        <is>
          <t>Europe</t>
        </is>
      </c>
      <c r="D87" s="14" t="inlineStr">
        <is>
          <t>Prices_int row 145</t>
        </is>
      </c>
    </row>
    <row r="88">
      <c r="A88" s="14" t="inlineStr">
        <is>
          <t>Germany</t>
        </is>
      </c>
      <c r="B88" s="14" t="inlineStr">
        <is>
          <t>Fixed</t>
        </is>
      </c>
      <c r="C88" s="14" t="inlineStr">
        <is>
          <t>Europe</t>
        </is>
      </c>
      <c r="D88" s="14" t="inlineStr">
        <is>
          <t>Prices_int row 146</t>
        </is>
      </c>
    </row>
    <row r="89">
      <c r="A89" s="14" t="inlineStr">
        <is>
          <t>Greece</t>
        </is>
      </c>
      <c r="B89" s="14" t="inlineStr">
        <is>
          <t>Fixed</t>
        </is>
      </c>
      <c r="C89" s="14" t="inlineStr">
        <is>
          <t>Europe</t>
        </is>
      </c>
      <c r="D89" s="14" t="inlineStr">
        <is>
          <t>Prices_int row 147</t>
        </is>
      </c>
    </row>
    <row r="90">
      <c r="A90" s="14" t="inlineStr">
        <is>
          <t>Hungary</t>
        </is>
      </c>
      <c r="B90" s="14" t="inlineStr">
        <is>
          <t>Fixed</t>
        </is>
      </c>
      <c r="C90" s="14" t="inlineStr">
        <is>
          <t>Europe</t>
        </is>
      </c>
      <c r="D90" s="14" t="inlineStr">
        <is>
          <t>Prices_int row 148</t>
        </is>
      </c>
    </row>
    <row r="91">
      <c r="A91" s="14" t="inlineStr">
        <is>
          <t>Iceland</t>
        </is>
      </c>
      <c r="B91" s="14" t="inlineStr">
        <is>
          <t>Fixed</t>
        </is>
      </c>
      <c r="C91" s="14" t="inlineStr">
        <is>
          <t>Europe</t>
        </is>
      </c>
      <c r="D91" s="14" t="inlineStr">
        <is>
          <t>Prices_int row 149</t>
        </is>
      </c>
    </row>
    <row r="92">
      <c r="A92" s="14" t="inlineStr">
        <is>
          <t>Ireland</t>
        </is>
      </c>
      <c r="B92" s="14" t="inlineStr">
        <is>
          <t>Fixed</t>
        </is>
      </c>
      <c r="C92" s="14" t="inlineStr">
        <is>
          <t>Europe</t>
        </is>
      </c>
      <c r="D92" s="14" t="inlineStr">
        <is>
          <t>Prices_int row 150</t>
        </is>
      </c>
    </row>
    <row r="93">
      <c r="A93" s="14" t="inlineStr">
        <is>
          <t>Israel</t>
        </is>
      </c>
      <c r="B93" s="14" t="inlineStr">
        <is>
          <t>Fixed</t>
        </is>
      </c>
      <c r="C93" s="14" t="inlineStr">
        <is>
          <t>Global</t>
        </is>
      </c>
      <c r="D93" s="14" t="inlineStr">
        <is>
          <t>Prices_int row 151</t>
        </is>
      </c>
    </row>
    <row r="94">
      <c r="A94" s="14" t="inlineStr">
        <is>
          <t>Italy</t>
        </is>
      </c>
      <c r="B94" s="14" t="inlineStr">
        <is>
          <t>Fixed</t>
        </is>
      </c>
      <c r="C94" s="14" t="inlineStr">
        <is>
          <t>Europe</t>
        </is>
      </c>
      <c r="D94" s="14" t="inlineStr">
        <is>
          <t>Prices_int row 152</t>
        </is>
      </c>
    </row>
    <row r="95">
      <c r="A95" s="14" t="inlineStr">
        <is>
          <t>Kosovo</t>
        </is>
      </c>
      <c r="B95" s="14" t="inlineStr">
        <is>
          <t>Fixed</t>
        </is>
      </c>
      <c r="C95" s="14" t="inlineStr">
        <is>
          <t>Europe</t>
        </is>
      </c>
      <c r="D95" s="14" t="inlineStr">
        <is>
          <t>Prices_int row 153</t>
        </is>
      </c>
    </row>
    <row r="96">
      <c r="A96" s="14" t="inlineStr">
        <is>
          <t>Latvia</t>
        </is>
      </c>
      <c r="B96" s="14" t="inlineStr">
        <is>
          <t>Fixed</t>
        </is>
      </c>
      <c r="C96" s="14" t="inlineStr">
        <is>
          <t>Europe</t>
        </is>
      </c>
      <c r="D96" s="14" t="inlineStr">
        <is>
          <t>Prices_int row 154</t>
        </is>
      </c>
    </row>
    <row r="97">
      <c r="A97" s="14" t="inlineStr">
        <is>
          <t>Lithuania</t>
        </is>
      </c>
      <c r="B97" s="14" t="inlineStr">
        <is>
          <t>Fixed</t>
        </is>
      </c>
      <c r="C97" s="14" t="inlineStr">
        <is>
          <t>Europe</t>
        </is>
      </c>
      <c r="D97" s="14" t="inlineStr">
        <is>
          <t>Prices_int row 155</t>
        </is>
      </c>
    </row>
    <row r="98">
      <c r="A98" s="14" t="inlineStr">
        <is>
          <t>Luxembourg</t>
        </is>
      </c>
      <c r="B98" s="14" t="inlineStr">
        <is>
          <t>Fixed</t>
        </is>
      </c>
      <c r="C98" s="14" t="inlineStr">
        <is>
          <t>Europe</t>
        </is>
      </c>
      <c r="D98" s="14" t="inlineStr">
        <is>
          <t>Prices_int row 156</t>
        </is>
      </c>
    </row>
    <row r="99">
      <c r="A99" s="14" t="inlineStr">
        <is>
          <t>North Macedonia</t>
        </is>
      </c>
      <c r="B99" s="14" t="inlineStr">
        <is>
          <t>Fixed</t>
        </is>
      </c>
      <c r="C99" s="14" t="inlineStr">
        <is>
          <t>Europe</t>
        </is>
      </c>
      <c r="D99" s="14" t="inlineStr">
        <is>
          <t>Prices_int row 157</t>
        </is>
      </c>
    </row>
    <row r="100">
      <c r="A100" s="14" t="inlineStr">
        <is>
          <t>Malta</t>
        </is>
      </c>
      <c r="B100" s="14" t="inlineStr">
        <is>
          <t>Fixed</t>
        </is>
      </c>
      <c r="C100" s="14" t="inlineStr">
        <is>
          <t>Europe</t>
        </is>
      </c>
      <c r="D100" s="14" t="inlineStr">
        <is>
          <t>Prices_int row 158</t>
        </is>
      </c>
    </row>
    <row r="101">
      <c r="A101" s="14" t="inlineStr">
        <is>
          <t>Moldova</t>
        </is>
      </c>
      <c r="B101" s="14" t="inlineStr">
        <is>
          <t>Fixed</t>
        </is>
      </c>
      <c r="C101" s="14" t="inlineStr">
        <is>
          <t>Europe</t>
        </is>
      </c>
      <c r="D101" s="14" t="inlineStr">
        <is>
          <t>Prices_int row 159</t>
        </is>
      </c>
    </row>
    <row r="102">
      <c r="A102" s="14" t="inlineStr">
        <is>
          <t>Montenegro, Rep. of</t>
        </is>
      </c>
      <c r="B102" s="14" t="inlineStr">
        <is>
          <t>Fixed</t>
        </is>
      </c>
      <c r="C102" s="14" t="inlineStr">
        <is>
          <t>Europe</t>
        </is>
      </c>
      <c r="D102" s="14" t="inlineStr">
        <is>
          <t>Prices_int row 160</t>
        </is>
      </c>
    </row>
    <row r="103">
      <c r="A103" s="14" t="inlineStr">
        <is>
          <t>Netherlands</t>
        </is>
      </c>
      <c r="B103" s="14" t="inlineStr">
        <is>
          <t>Fixed</t>
        </is>
      </c>
      <c r="C103" s="14" t="inlineStr">
        <is>
          <t>Europe</t>
        </is>
      </c>
      <c r="D103" s="14" t="inlineStr">
        <is>
          <t>Prices_int row 161</t>
        </is>
      </c>
    </row>
    <row r="104">
      <c r="A104" s="14" t="inlineStr">
        <is>
          <t>Norway</t>
        </is>
      </c>
      <c r="B104" s="14" t="inlineStr">
        <is>
          <t>Fixed</t>
        </is>
      </c>
      <c r="C104" s="14" t="inlineStr">
        <is>
          <t>Europe</t>
        </is>
      </c>
      <c r="D104" s="14" t="inlineStr">
        <is>
          <t>Prices_int row 162</t>
        </is>
      </c>
    </row>
    <row r="105">
      <c r="A105" s="14" t="inlineStr">
        <is>
          <t>Poland</t>
        </is>
      </c>
      <c r="B105" s="14" t="inlineStr">
        <is>
          <t>Fixed</t>
        </is>
      </c>
      <c r="C105" s="14" t="inlineStr">
        <is>
          <t>Europe</t>
        </is>
      </c>
      <c r="D105" s="14" t="inlineStr">
        <is>
          <t>Prices_int row 163</t>
        </is>
      </c>
    </row>
    <row r="106">
      <c r="A106" s="14" t="inlineStr">
        <is>
          <t>French Polynesia</t>
        </is>
      </c>
      <c r="B106" s="14" t="inlineStr">
        <is>
          <t>Fixed</t>
        </is>
      </c>
      <c r="C106" s="14" t="inlineStr">
        <is>
          <t>LNG</t>
        </is>
      </c>
      <c r="D106" s="14" t="inlineStr">
        <is>
          <t>Prices_int row 164</t>
        </is>
      </c>
    </row>
    <row r="107">
      <c r="A107" s="14" t="inlineStr">
        <is>
          <t>Gambia, The</t>
        </is>
      </c>
      <c r="B107" s="14" t="inlineStr">
        <is>
          <t>Fixed</t>
        </is>
      </c>
      <c r="C107" s="14" t="inlineStr">
        <is>
          <t>Global</t>
        </is>
      </c>
      <c r="D107" s="14" t="inlineStr">
        <is>
          <t>Prices_int row 165</t>
        </is>
      </c>
    </row>
    <row r="108">
      <c r="A108" s="14" t="inlineStr">
        <is>
          <t>Gibraltar</t>
        </is>
      </c>
      <c r="B108" s="14" t="inlineStr">
        <is>
          <t>Fixed</t>
        </is>
      </c>
      <c r="C108" s="14" t="inlineStr">
        <is>
          <t>Europe</t>
        </is>
      </c>
      <c r="D108" s="14" t="inlineStr">
        <is>
          <t>Prices_int row 166</t>
        </is>
      </c>
    </row>
    <row r="109">
      <c r="A109" s="14" t="inlineStr">
        <is>
          <t>Greenland</t>
        </is>
      </c>
      <c r="B109" s="14" t="inlineStr">
        <is>
          <t>Fixed</t>
        </is>
      </c>
      <c r="C109" s="14" t="inlineStr">
        <is>
          <t>Europe</t>
        </is>
      </c>
      <c r="D109" s="14" t="inlineStr">
        <is>
          <t>Prices_int row 167</t>
        </is>
      </c>
    </row>
    <row r="110">
      <c r="A110" s="14" t="inlineStr">
        <is>
          <t>Grenada</t>
        </is>
      </c>
      <c r="B110" s="14" t="inlineStr">
        <is>
          <t>Fixed</t>
        </is>
      </c>
      <c r="C110" s="14" t="inlineStr">
        <is>
          <t>North Am</t>
        </is>
      </c>
      <c r="D110" s="14" t="inlineStr">
        <is>
          <t>Prices_int row 168</t>
        </is>
      </c>
    </row>
    <row r="111">
      <c r="A111" s="14" t="inlineStr">
        <is>
          <t>Guam</t>
        </is>
      </c>
      <c r="B111" s="14" t="inlineStr">
        <is>
          <t>Fixed</t>
        </is>
      </c>
      <c r="C111" s="14" t="inlineStr">
        <is>
          <t>LNG</t>
        </is>
      </c>
      <c r="D111" s="14" t="inlineStr">
        <is>
          <t>Prices_int row 169</t>
        </is>
      </c>
    </row>
    <row r="112">
      <c r="A112" s="14" t="inlineStr">
        <is>
          <t>Guinea</t>
        </is>
      </c>
      <c r="B112" s="14" t="inlineStr">
        <is>
          <t>Fixed</t>
        </is>
      </c>
      <c r="C112" s="14" t="inlineStr">
        <is>
          <t>Global</t>
        </is>
      </c>
      <c r="D112" s="14" t="inlineStr">
        <is>
          <t>Prices_int row 170</t>
        </is>
      </c>
    </row>
    <row r="113">
      <c r="A113" s="14" t="inlineStr">
        <is>
          <t>Guinea-Bissau</t>
        </is>
      </c>
      <c r="B113" s="14" t="inlineStr">
        <is>
          <t>Fixed</t>
        </is>
      </c>
      <c r="C113" s="14" t="inlineStr">
        <is>
          <t>Global</t>
        </is>
      </c>
      <c r="D113" s="14" t="inlineStr">
        <is>
          <t>Prices_int row 171</t>
        </is>
      </c>
    </row>
    <row r="114">
      <c r="A114" s="14" t="inlineStr">
        <is>
          <t>Guyana</t>
        </is>
      </c>
      <c r="B114" s="14" t="inlineStr">
        <is>
          <t>Fixed</t>
        </is>
      </c>
      <c r="C114" s="14" t="inlineStr">
        <is>
          <t>North Am</t>
        </is>
      </c>
      <c r="D114" s="14" t="inlineStr">
        <is>
          <t>Prices_int row 172</t>
        </is>
      </c>
    </row>
    <row r="115">
      <c r="A115" s="14" t="inlineStr">
        <is>
          <t>Isle of Man</t>
        </is>
      </c>
      <c r="B115" s="14" t="inlineStr">
        <is>
          <t>Fixed</t>
        </is>
      </c>
      <c r="C115" s="14" t="inlineStr">
        <is>
          <t>Europe</t>
        </is>
      </c>
      <c r="D115" s="14" t="inlineStr">
        <is>
          <t>Prices_int row 173</t>
        </is>
      </c>
    </row>
    <row r="116">
      <c r="A116" s="14" t="inlineStr">
        <is>
          <t>Kiribati</t>
        </is>
      </c>
      <c r="B116" s="14" t="inlineStr">
        <is>
          <t>Fixed</t>
        </is>
      </c>
      <c r="C116" s="14" t="inlineStr">
        <is>
          <t>LNG</t>
        </is>
      </c>
      <c r="D116" s="14" t="inlineStr">
        <is>
          <t>Prices_int row 174</t>
        </is>
      </c>
    </row>
    <row r="117">
      <c r="A117" s="14" t="inlineStr">
        <is>
          <t>Korea, Dem. People's Rep.</t>
        </is>
      </c>
      <c r="B117" s="14" t="inlineStr">
        <is>
          <t>Fixed</t>
        </is>
      </c>
      <c r="C117" s="14" t="inlineStr">
        <is>
          <t>LNG</t>
        </is>
      </c>
      <c r="D117" s="14" t="inlineStr">
        <is>
          <t>Prices_int row 175</t>
        </is>
      </c>
    </row>
    <row r="118">
      <c r="A118" s="14" t="inlineStr">
        <is>
          <t>Lao P.D.R.</t>
        </is>
      </c>
      <c r="B118" s="14" t="inlineStr">
        <is>
          <t>Fixed</t>
        </is>
      </c>
      <c r="C118" s="14" t="inlineStr">
        <is>
          <t>LNG</t>
        </is>
      </c>
      <c r="D118" s="14" t="inlineStr">
        <is>
          <t>Prices_int row 176</t>
        </is>
      </c>
    </row>
    <row r="119">
      <c r="A119" s="14" t="inlineStr">
        <is>
          <t>Lesotho</t>
        </is>
      </c>
      <c r="B119" s="14" t="inlineStr">
        <is>
          <t>Fixed</t>
        </is>
      </c>
      <c r="C119" s="14" t="inlineStr">
        <is>
          <t>Global</t>
        </is>
      </c>
      <c r="D119" s="14" t="inlineStr">
        <is>
          <t>Prices_int row 177</t>
        </is>
      </c>
    </row>
    <row r="120">
      <c r="A120" s="14" t="inlineStr">
        <is>
          <t>Liberia</t>
        </is>
      </c>
      <c r="B120" s="14" t="inlineStr">
        <is>
          <t>Fixed</t>
        </is>
      </c>
      <c r="C120" s="14" t="inlineStr">
        <is>
          <t>Global</t>
        </is>
      </c>
      <c r="D120" s="14" t="inlineStr">
        <is>
          <t>Prices_int row 178</t>
        </is>
      </c>
    </row>
    <row r="121">
      <c r="A121" s="14" t="inlineStr">
        <is>
          <t>Liechtenstein</t>
        </is>
      </c>
      <c r="B121" s="14" t="inlineStr">
        <is>
          <t>Fixed</t>
        </is>
      </c>
      <c r="C121" s="14" t="inlineStr">
        <is>
          <t>Europe</t>
        </is>
      </c>
      <c r="D121" s="14" t="inlineStr">
        <is>
          <t>Prices_int row 179</t>
        </is>
      </c>
    </row>
    <row r="122">
      <c r="A122" s="14" t="inlineStr">
        <is>
          <t>Macao SAR</t>
        </is>
      </c>
      <c r="B122" s="14" t="inlineStr">
        <is>
          <t>Fixed</t>
        </is>
      </c>
      <c r="C122" s="14" t="inlineStr">
        <is>
          <t>LNG</t>
        </is>
      </c>
      <c r="D122" s="14" t="inlineStr">
        <is>
          <t>Prices_int row 180</t>
        </is>
      </c>
    </row>
    <row r="123">
      <c r="A123" s="14" t="inlineStr">
        <is>
          <t>Madagascar</t>
        </is>
      </c>
      <c r="B123" s="14" t="inlineStr">
        <is>
          <t>Fixed</t>
        </is>
      </c>
      <c r="C123" s="14" t="inlineStr">
        <is>
          <t>Global</t>
        </is>
      </c>
      <c r="D123" s="14" t="inlineStr">
        <is>
          <t>Prices_int row 181</t>
        </is>
      </c>
    </row>
    <row r="124">
      <c r="A124" s="14" t="inlineStr">
        <is>
          <t>Malawi</t>
        </is>
      </c>
      <c r="B124" s="14" t="inlineStr">
        <is>
          <t>Fixed</t>
        </is>
      </c>
      <c r="C124" s="14" t="inlineStr">
        <is>
          <t>Global</t>
        </is>
      </c>
      <c r="D124" s="14" t="inlineStr">
        <is>
          <t>Prices_int row 182</t>
        </is>
      </c>
    </row>
    <row r="125">
      <c r="A125" s="14" t="inlineStr">
        <is>
          <t>Maldives</t>
        </is>
      </c>
      <c r="B125" s="14" t="inlineStr">
        <is>
          <t>Fixed</t>
        </is>
      </c>
      <c r="C125" s="14" t="inlineStr">
        <is>
          <t>LNG</t>
        </is>
      </c>
      <c r="D125" s="14" t="inlineStr">
        <is>
          <t>Prices_int row 183</t>
        </is>
      </c>
    </row>
    <row r="126">
      <c r="A126" s="14" t="inlineStr">
        <is>
          <t>Mali</t>
        </is>
      </c>
      <c r="B126" s="14" t="inlineStr">
        <is>
          <t>Fixed</t>
        </is>
      </c>
      <c r="C126" s="14" t="inlineStr">
        <is>
          <t>Global</t>
        </is>
      </c>
      <c r="D126" s="14" t="inlineStr">
        <is>
          <t>Prices_int row 184</t>
        </is>
      </c>
    </row>
    <row r="127">
      <c r="A127" s="14" t="inlineStr">
        <is>
          <t>Marshall Islands</t>
        </is>
      </c>
      <c r="B127" s="14" t="inlineStr">
        <is>
          <t>Fixed</t>
        </is>
      </c>
      <c r="C127" s="14" t="inlineStr">
        <is>
          <t>LNG</t>
        </is>
      </c>
      <c r="D127" s="14" t="inlineStr">
        <is>
          <t>Prices_int row 185</t>
        </is>
      </c>
    </row>
    <row r="128">
      <c r="A128" s="14" t="inlineStr">
        <is>
          <t>Mauritania</t>
        </is>
      </c>
      <c r="B128" s="14" t="inlineStr">
        <is>
          <t>Fixed</t>
        </is>
      </c>
      <c r="C128" s="14" t="inlineStr">
        <is>
          <t>Global</t>
        </is>
      </c>
      <c r="D128" s="14" t="inlineStr">
        <is>
          <t>Prices_int row 186</t>
        </is>
      </c>
    </row>
    <row r="129">
      <c r="A129" s="14" t="inlineStr">
        <is>
          <t>Micronesia</t>
        </is>
      </c>
      <c r="B129" s="14" t="inlineStr">
        <is>
          <t>Fixed</t>
        </is>
      </c>
      <c r="C129" s="14" t="inlineStr">
        <is>
          <t>LNG</t>
        </is>
      </c>
      <c r="D129" s="14" t="inlineStr">
        <is>
          <t>Prices_int row 187</t>
        </is>
      </c>
    </row>
    <row r="130">
      <c r="A130" s="14" t="inlineStr">
        <is>
          <t>Monaco</t>
        </is>
      </c>
      <c r="B130" s="14" t="inlineStr">
        <is>
          <t>Fixed</t>
        </is>
      </c>
      <c r="C130" s="14" t="inlineStr">
        <is>
          <t>Europe</t>
        </is>
      </c>
      <c r="D130" s="14" t="inlineStr">
        <is>
          <t>Prices_int row 188</t>
        </is>
      </c>
    </row>
    <row r="131">
      <c r="A131" s="14" t="inlineStr">
        <is>
          <t>Nauru</t>
        </is>
      </c>
      <c r="B131" s="14" t="inlineStr">
        <is>
          <t>Fixed</t>
        </is>
      </c>
      <c r="C131" s="14" t="inlineStr">
        <is>
          <t>LNG</t>
        </is>
      </c>
      <c r="D131" s="14" t="inlineStr">
        <is>
          <t>Prices_int row 189</t>
        </is>
      </c>
    </row>
    <row r="132">
      <c r="A132" s="14" t="inlineStr">
        <is>
          <t>New Caledonia</t>
        </is>
      </c>
      <c r="B132" s="14" t="inlineStr">
        <is>
          <t>Fixed</t>
        </is>
      </c>
      <c r="C132" s="14" t="inlineStr">
        <is>
          <t>LNG</t>
        </is>
      </c>
      <c r="D132" s="14" t="inlineStr">
        <is>
          <t>Prices_int row 190</t>
        </is>
      </c>
    </row>
    <row r="133">
      <c r="A133" s="14" t="inlineStr">
        <is>
          <t>Northern Mariana Islands</t>
        </is>
      </c>
      <c r="B133" s="14" t="inlineStr">
        <is>
          <t>Fixed</t>
        </is>
      </c>
      <c r="C133" s="14" t="inlineStr">
        <is>
          <t>LNG</t>
        </is>
      </c>
      <c r="D133" s="14" t="inlineStr">
        <is>
          <t>Prices_int row 191</t>
        </is>
      </c>
    </row>
    <row r="134">
      <c r="A134" s="14" t="inlineStr">
        <is>
          <t>Palau</t>
        </is>
      </c>
      <c r="B134" s="14" t="inlineStr">
        <is>
          <t>Fixed</t>
        </is>
      </c>
      <c r="C134" s="14" t="inlineStr">
        <is>
          <t>LNG</t>
        </is>
      </c>
      <c r="D134" s="14" t="inlineStr">
        <is>
          <t>Prices_int row 192</t>
        </is>
      </c>
    </row>
    <row r="135">
      <c r="A135" s="14" t="inlineStr">
        <is>
          <t>Papua New Guinea</t>
        </is>
      </c>
      <c r="B135" s="14" t="inlineStr">
        <is>
          <t>Fixed</t>
        </is>
      </c>
      <c r="C135" s="14" t="inlineStr">
        <is>
          <t>LNG</t>
        </is>
      </c>
      <c r="D135" s="14" t="inlineStr">
        <is>
          <t>Prices_int row 193</t>
        </is>
      </c>
    </row>
    <row r="136">
      <c r="A136" s="14" t="inlineStr">
        <is>
          <t>Puerto Rico</t>
        </is>
      </c>
      <c r="B136" s="14" t="inlineStr">
        <is>
          <t>Fixed</t>
        </is>
      </c>
      <c r="C136" s="14" t="inlineStr">
        <is>
          <t>North Am</t>
        </is>
      </c>
      <c r="D136" s="14" t="inlineStr">
        <is>
          <t>Prices_int row 194</t>
        </is>
      </c>
    </row>
    <row r="137">
      <c r="A137" s="14" t="inlineStr">
        <is>
          <t>Samoa</t>
        </is>
      </c>
      <c r="B137" s="14" t="inlineStr">
        <is>
          <t>Fixed</t>
        </is>
      </c>
      <c r="C137" s="14" t="inlineStr">
        <is>
          <t>LNG</t>
        </is>
      </c>
      <c r="D137" s="14" t="inlineStr">
        <is>
          <t>Prices_int row 195</t>
        </is>
      </c>
    </row>
    <row r="138">
      <c r="A138" s="14" t="inlineStr">
        <is>
          <t>San Marino</t>
        </is>
      </c>
      <c r="B138" s="14" t="inlineStr">
        <is>
          <t>Fixed</t>
        </is>
      </c>
      <c r="C138" s="14" t="inlineStr">
        <is>
          <t>Europe</t>
        </is>
      </c>
      <c r="D138" s="14" t="inlineStr">
        <is>
          <t>Prices_int row 196</t>
        </is>
      </c>
    </row>
    <row r="139">
      <c r="A139" s="14" t="inlineStr">
        <is>
          <t>São Tomé and Príncipe</t>
        </is>
      </c>
      <c r="B139" s="14" t="inlineStr">
        <is>
          <t>Fixed</t>
        </is>
      </c>
      <c r="C139" s="14" t="inlineStr">
        <is>
          <t>Global</t>
        </is>
      </c>
      <c r="D139" s="14" t="inlineStr">
        <is>
          <t>Prices_int row 197</t>
        </is>
      </c>
    </row>
    <row r="140">
      <c r="A140" s="14" t="inlineStr">
        <is>
          <t>Seychelles</t>
        </is>
      </c>
      <c r="B140" s="14" t="inlineStr">
        <is>
          <t>Fixed</t>
        </is>
      </c>
      <c r="C140" s="14" t="inlineStr">
        <is>
          <t>Global</t>
        </is>
      </c>
      <c r="D140" s="14" t="inlineStr">
        <is>
          <t>Prices_int row 198</t>
        </is>
      </c>
    </row>
    <row r="141">
      <c r="A141" s="14" t="inlineStr">
        <is>
          <t>Sierra Leone</t>
        </is>
      </c>
      <c r="B141" s="14" t="inlineStr">
        <is>
          <t>Fixed</t>
        </is>
      </c>
      <c r="C141" s="14" t="inlineStr">
        <is>
          <t>Global</t>
        </is>
      </c>
      <c r="D141" s="14" t="inlineStr">
        <is>
          <t>Prices_int row 199</t>
        </is>
      </c>
    </row>
    <row r="142">
      <c r="A142" s="14" t="inlineStr">
        <is>
          <t>Sint Maarten (Dutch part)</t>
        </is>
      </c>
      <c r="B142" s="14" t="inlineStr">
        <is>
          <t>Fixed</t>
        </is>
      </c>
      <c r="C142" s="14" t="inlineStr">
        <is>
          <t>North Am</t>
        </is>
      </c>
      <c r="D142" s="14" t="inlineStr">
        <is>
          <t>Prices_int row 200</t>
        </is>
      </c>
    </row>
    <row r="143">
      <c r="A143" s="14" t="inlineStr">
        <is>
          <t>Solomon Islands</t>
        </is>
      </c>
      <c r="B143" s="14" t="inlineStr">
        <is>
          <t>Fixed</t>
        </is>
      </c>
      <c r="C143" s="14" t="inlineStr">
        <is>
          <t>LNG</t>
        </is>
      </c>
      <c r="D143" s="14" t="inlineStr">
        <is>
          <t>Prices_int row 201</t>
        </is>
      </c>
    </row>
    <row r="144">
      <c r="A144" s="14" t="inlineStr">
        <is>
          <t>Somalia</t>
        </is>
      </c>
      <c r="B144" s="14" t="inlineStr">
        <is>
          <t>Fixed</t>
        </is>
      </c>
      <c r="C144" s="14" t="inlineStr">
        <is>
          <t>Global</t>
        </is>
      </c>
      <c r="D144" s="14" t="inlineStr">
        <is>
          <t>Prices_int row 202</t>
        </is>
      </c>
    </row>
    <row r="145">
      <c r="A145" s="14" t="inlineStr">
        <is>
          <t>St. Kitts and Nevis</t>
        </is>
      </c>
      <c r="B145" s="14" t="inlineStr">
        <is>
          <t>Fixed</t>
        </is>
      </c>
      <c r="C145" s="14" t="inlineStr">
        <is>
          <t>North Am</t>
        </is>
      </c>
      <c r="D145" s="14" t="inlineStr">
        <is>
          <t>Prices_int row 203</t>
        </is>
      </c>
    </row>
    <row r="146">
      <c r="A146" s="14" t="inlineStr">
        <is>
          <t>St. Lucia</t>
        </is>
      </c>
      <c r="B146" s="14" t="inlineStr">
        <is>
          <t>Fixed</t>
        </is>
      </c>
      <c r="C146" s="14" t="inlineStr">
        <is>
          <t>North Am</t>
        </is>
      </c>
      <c r="D146" s="14" t="inlineStr">
        <is>
          <t>Prices_int row 204</t>
        </is>
      </c>
    </row>
    <row r="147">
      <c r="A147" s="14" t="inlineStr">
        <is>
          <t>St. Martin (French part)</t>
        </is>
      </c>
      <c r="B147" s="14" t="inlineStr">
        <is>
          <t>Fixed</t>
        </is>
      </c>
      <c r="C147" s="14" t="inlineStr">
        <is>
          <t>North Am</t>
        </is>
      </c>
      <c r="D147" s="14" t="inlineStr">
        <is>
          <t>Prices_int row 205</t>
        </is>
      </c>
    </row>
    <row r="148">
      <c r="A148" s="14" t="inlineStr">
        <is>
          <t>St. Vincent and the Grenadines</t>
        </is>
      </c>
      <c r="B148" s="14" t="inlineStr">
        <is>
          <t>Fixed</t>
        </is>
      </c>
      <c r="C148" s="14" t="inlineStr">
        <is>
          <t>North Am</t>
        </is>
      </c>
      <c r="D148" s="14" t="inlineStr">
        <is>
          <t>Prices_int row 206</t>
        </is>
      </c>
    </row>
    <row r="149">
      <c r="A149" s="14" t="inlineStr">
        <is>
          <t>Eswatini</t>
        </is>
      </c>
      <c r="B149" s="14" t="inlineStr">
        <is>
          <t>Fixed</t>
        </is>
      </c>
      <c r="C149" s="14" t="inlineStr">
        <is>
          <t>Global</t>
        </is>
      </c>
      <c r="D149" s="14" t="inlineStr">
        <is>
          <t>Prices_int row 207</t>
        </is>
      </c>
    </row>
    <row r="150">
      <c r="A150" s="14" t="inlineStr">
        <is>
          <t>Syria</t>
        </is>
      </c>
      <c r="B150" s="14" t="inlineStr">
        <is>
          <t>Fixed</t>
        </is>
      </c>
      <c r="C150" s="14" t="inlineStr">
        <is>
          <t>Global</t>
        </is>
      </c>
      <c r="D150" s="14" t="inlineStr">
        <is>
          <t>Prices_int row 208</t>
        </is>
      </c>
    </row>
    <row r="151">
      <c r="A151" s="14" t="inlineStr">
        <is>
          <t>Taiwan Province of China</t>
        </is>
      </c>
      <c r="B151" s="14" t="inlineStr">
        <is>
          <t>Fixed</t>
        </is>
      </c>
      <c r="C151" s="14" t="inlineStr">
        <is>
          <t>LNG</t>
        </is>
      </c>
      <c r="D151" s="14" t="inlineStr">
        <is>
          <t>Prices_int row 209</t>
        </is>
      </c>
    </row>
    <row r="152">
      <c r="A152" s="14" t="inlineStr">
        <is>
          <t>Timor-Leste</t>
        </is>
      </c>
      <c r="B152" s="14" t="inlineStr">
        <is>
          <t>Fixed</t>
        </is>
      </c>
      <c r="C152" s="14" t="inlineStr">
        <is>
          <t>LNG</t>
        </is>
      </c>
      <c r="D152" s="14" t="inlineStr">
        <is>
          <t>Prices_int row 210</t>
        </is>
      </c>
    </row>
    <row r="153">
      <c r="A153" s="14" t="inlineStr">
        <is>
          <t>Tonga</t>
        </is>
      </c>
      <c r="B153" s="14" t="inlineStr">
        <is>
          <t>Fixed</t>
        </is>
      </c>
      <c r="C153" s="14" t="inlineStr">
        <is>
          <t>LNG</t>
        </is>
      </c>
      <c r="D153" s="14" t="inlineStr">
        <is>
          <t>Prices_int row 211</t>
        </is>
      </c>
    </row>
    <row r="154">
      <c r="A154" s="14" t="inlineStr">
        <is>
          <t>Turks and Caicos Islands</t>
        </is>
      </c>
      <c r="B154" s="14" t="inlineStr">
        <is>
          <t>Fixed</t>
        </is>
      </c>
      <c r="C154" s="14" t="inlineStr">
        <is>
          <t>North Am</t>
        </is>
      </c>
      <c r="D154" s="14" t="inlineStr">
        <is>
          <t>Prices_int row 212</t>
        </is>
      </c>
    </row>
    <row r="155">
      <c r="A155" s="14" t="inlineStr">
        <is>
          <t>Tuvalu</t>
        </is>
      </c>
      <c r="B155" s="14" t="inlineStr">
        <is>
          <t>Fixed</t>
        </is>
      </c>
      <c r="C155" s="14" t="inlineStr">
        <is>
          <t>LNG</t>
        </is>
      </c>
      <c r="D155" s="14" t="inlineStr">
        <is>
          <t>Prices_int row 213</t>
        </is>
      </c>
    </row>
    <row r="156">
      <c r="A156" s="14" t="inlineStr">
        <is>
          <t>Uganda</t>
        </is>
      </c>
      <c r="B156" s="14" t="inlineStr">
        <is>
          <t>Fixed</t>
        </is>
      </c>
      <c r="C156" s="14" t="inlineStr">
        <is>
          <t>Global</t>
        </is>
      </c>
      <c r="D156" s="14" t="inlineStr">
        <is>
          <t>Prices_int row 214</t>
        </is>
      </c>
    </row>
    <row r="157">
      <c r="A157" s="14" t="inlineStr">
        <is>
          <t>Vanuatu</t>
        </is>
      </c>
      <c r="B157" s="14" t="inlineStr">
        <is>
          <t>Fixed</t>
        </is>
      </c>
      <c r="C157" s="14" t="inlineStr">
        <is>
          <t>LNG</t>
        </is>
      </c>
      <c r="D157" s="14" t="inlineStr">
        <is>
          <t>Prices_int row 215</t>
        </is>
      </c>
    </row>
    <row r="158">
      <c r="A158" s="14" t="inlineStr">
        <is>
          <t>Virgin Islands (U.S.)</t>
        </is>
      </c>
      <c r="B158" s="14" t="inlineStr">
        <is>
          <t>Fixed</t>
        </is>
      </c>
      <c r="C158" s="14" t="inlineStr">
        <is>
          <t>North Am</t>
        </is>
      </c>
      <c r="D158" s="14" t="inlineStr">
        <is>
          <t>Prices_int row 216</t>
        </is>
      </c>
    </row>
    <row r="159">
      <c r="A159" s="14" t="inlineStr">
        <is>
          <t>West Bank and Gaza</t>
        </is>
      </c>
      <c r="B159" s="14" t="inlineStr">
        <is>
          <t>Fixed</t>
        </is>
      </c>
      <c r="C159" s="14" t="inlineStr">
        <is>
          <t>Global</t>
        </is>
      </c>
      <c r="D159" s="14" t="inlineStr">
        <is>
          <t>Prices_int row 217</t>
        </is>
      </c>
    </row>
    <row r="160">
      <c r="A160" s="14" t="inlineStr">
        <is>
          <t>Portugal</t>
        </is>
      </c>
      <c r="B160" s="14" t="inlineStr">
        <is>
          <t>Fixed</t>
        </is>
      </c>
      <c r="C160" s="14" t="inlineStr">
        <is>
          <t>Europe</t>
        </is>
      </c>
      <c r="D160" s="14" t="inlineStr">
        <is>
          <t>Prices_int row 218</t>
        </is>
      </c>
    </row>
    <row r="161">
      <c r="A161" s="14" t="inlineStr">
        <is>
          <t>Romania</t>
        </is>
      </c>
      <c r="B161" s="14" t="inlineStr">
        <is>
          <t>Fixed</t>
        </is>
      </c>
      <c r="C161" s="14" t="inlineStr">
        <is>
          <t>Europe</t>
        </is>
      </c>
      <c r="D161" s="14" t="inlineStr">
        <is>
          <t>Prices_int row 219</t>
        </is>
      </c>
    </row>
    <row r="162">
      <c r="A162" s="14" t="inlineStr">
        <is>
          <t>Russia</t>
        </is>
      </c>
      <c r="B162" s="14" t="inlineStr">
        <is>
          <t>Fixed</t>
        </is>
      </c>
      <c r="C162" s="14" t="inlineStr">
        <is>
          <t>Europe</t>
        </is>
      </c>
      <c r="D162" s="14" t="inlineStr">
        <is>
          <t>Prices_int row 220</t>
        </is>
      </c>
    </row>
    <row r="163">
      <c r="A163" s="14" t="inlineStr">
        <is>
          <t>Serbia</t>
        </is>
      </c>
      <c r="B163" s="14" t="inlineStr">
        <is>
          <t>Fixed</t>
        </is>
      </c>
      <c r="C163" s="14" t="inlineStr">
        <is>
          <t>Europe</t>
        </is>
      </c>
      <c r="D163" s="14" t="inlineStr">
        <is>
          <t>Prices_int row 221</t>
        </is>
      </c>
    </row>
    <row r="164">
      <c r="A164" s="14" t="inlineStr">
        <is>
          <t>Slovak Republic</t>
        </is>
      </c>
      <c r="B164" s="14" t="inlineStr">
        <is>
          <t>Fixed</t>
        </is>
      </c>
      <c r="C164" s="14" t="inlineStr">
        <is>
          <t>Europe</t>
        </is>
      </c>
      <c r="D164" s="14" t="inlineStr">
        <is>
          <t>Prices_int row 222</t>
        </is>
      </c>
    </row>
    <row r="165">
      <c r="A165" s="14" t="inlineStr">
        <is>
          <t>Slovenia</t>
        </is>
      </c>
      <c r="B165" s="14" t="inlineStr">
        <is>
          <t>Fixed</t>
        </is>
      </c>
      <c r="C165" s="14" t="inlineStr">
        <is>
          <t>Europe</t>
        </is>
      </c>
      <c r="D165" s="14" t="inlineStr">
        <is>
          <t>Prices_int row 223</t>
        </is>
      </c>
    </row>
    <row r="166">
      <c r="A166" s="14" t="inlineStr">
        <is>
          <t>Spain</t>
        </is>
      </c>
      <c r="B166" s="14" t="inlineStr">
        <is>
          <t>Fixed</t>
        </is>
      </c>
      <c r="C166" s="14" t="inlineStr">
        <is>
          <t>Europe</t>
        </is>
      </c>
      <c r="D166" s="14" t="inlineStr">
        <is>
          <t>Prices_int row 224</t>
        </is>
      </c>
    </row>
    <row r="167">
      <c r="A167" s="14" t="inlineStr">
        <is>
          <t>Sweden</t>
        </is>
      </c>
      <c r="B167" s="14" t="inlineStr">
        <is>
          <t>Fixed</t>
        </is>
      </c>
      <c r="C167" s="14" t="inlineStr">
        <is>
          <t>Europe</t>
        </is>
      </c>
      <c r="D167" s="14" t="inlineStr">
        <is>
          <t>Prices_int row 225</t>
        </is>
      </c>
    </row>
    <row r="168">
      <c r="A168" s="14" t="inlineStr">
        <is>
          <t>Switzerland</t>
        </is>
      </c>
      <c r="B168" s="14" t="inlineStr">
        <is>
          <t>Fixed</t>
        </is>
      </c>
      <c r="C168" s="14" t="inlineStr">
        <is>
          <t>Europe</t>
        </is>
      </c>
      <c r="D168" s="14" t="inlineStr">
        <is>
          <t>Prices_int row 226</t>
        </is>
      </c>
    </row>
    <row r="169">
      <c r="A169" s="14" t="inlineStr">
        <is>
          <t>Turkiye</t>
        </is>
      </c>
      <c r="B169" s="14" t="inlineStr">
        <is>
          <t>Fixed</t>
        </is>
      </c>
      <c r="C169" s="14" t="inlineStr">
        <is>
          <t>Global</t>
        </is>
      </c>
      <c r="D169" s="14" t="inlineStr">
        <is>
          <t>Prices_int row 227</t>
        </is>
      </c>
    </row>
    <row r="170">
      <c r="A170" s="14" t="inlineStr">
        <is>
          <t>Ukraine</t>
        </is>
      </c>
      <c r="B170" s="14" t="inlineStr">
        <is>
          <t>Fixed</t>
        </is>
      </c>
      <c r="C170" s="14" t="inlineStr">
        <is>
          <t>Europe</t>
        </is>
      </c>
      <c r="D170" s="14" t="inlineStr">
        <is>
          <t>Prices_int row 228</t>
        </is>
      </c>
    </row>
    <row r="171">
      <c r="A171" s="14" t="inlineStr">
        <is>
          <t>United Kingdom</t>
        </is>
      </c>
      <c r="B171" s="14" t="inlineStr">
        <is>
          <t>Fixed</t>
        </is>
      </c>
      <c r="C171" s="14" t="inlineStr">
        <is>
          <t>Europe</t>
        </is>
      </c>
      <c r="D171" s="14" t="inlineStr">
        <is>
          <t>Prices_int row 229</t>
        </is>
      </c>
    </row>
    <row r="172">
      <c r="A172" s="14" t="inlineStr">
        <is>
          <t>Algeria</t>
        </is>
      </c>
      <c r="B172" s="14" t="inlineStr">
        <is>
          <t>Fixed</t>
        </is>
      </c>
      <c r="C172" s="14" t="inlineStr">
        <is>
          <t>Global</t>
        </is>
      </c>
      <c r="D172" s="14" t="inlineStr">
        <is>
          <t>Prices_int row 230</t>
        </is>
      </c>
    </row>
    <row r="173">
      <c r="A173" s="14" t="inlineStr">
        <is>
          <t>Armenia</t>
        </is>
      </c>
      <c r="B173" s="14" t="inlineStr">
        <is>
          <t>Fixed</t>
        </is>
      </c>
      <c r="C173" s="14" t="inlineStr">
        <is>
          <t>Global</t>
        </is>
      </c>
      <c r="D173" s="14" t="inlineStr">
        <is>
          <t>Prices_int row 231</t>
        </is>
      </c>
    </row>
    <row r="174">
      <c r="A174" s="14" t="inlineStr">
        <is>
          <t>Azerbaijan</t>
        </is>
      </c>
      <c r="B174" s="14" t="inlineStr">
        <is>
          <t>Fixed</t>
        </is>
      </c>
      <c r="C174" s="14" t="inlineStr">
        <is>
          <t>Global</t>
        </is>
      </c>
      <c r="D174" s="14" t="inlineStr">
        <is>
          <t>Prices_int row 232</t>
        </is>
      </c>
    </row>
    <row r="175">
      <c r="A175" s="14" t="inlineStr">
        <is>
          <t>Bahrain</t>
        </is>
      </c>
      <c r="B175" s="14" t="inlineStr">
        <is>
          <t>Fixed</t>
        </is>
      </c>
      <c r="C175" s="14" t="inlineStr">
        <is>
          <t>Global</t>
        </is>
      </c>
      <c r="D175" s="14" t="inlineStr">
        <is>
          <t>Prices_int row 233</t>
        </is>
      </c>
    </row>
    <row r="176">
      <c r="A176" s="14" t="inlineStr">
        <is>
          <t>Egypt</t>
        </is>
      </c>
      <c r="B176" s="14" t="inlineStr">
        <is>
          <t>Fixed</t>
        </is>
      </c>
      <c r="C176" s="14" t="inlineStr">
        <is>
          <t>Global</t>
        </is>
      </c>
      <c r="D176" s="14" t="inlineStr">
        <is>
          <t>Prices_int row 234</t>
        </is>
      </c>
    </row>
    <row r="177">
      <c r="A177" s="14" t="inlineStr">
        <is>
          <t>Georgia</t>
        </is>
      </c>
      <c r="B177" s="14" t="inlineStr">
        <is>
          <t>Fixed</t>
        </is>
      </c>
      <c r="C177" s="14" t="inlineStr">
        <is>
          <t>Global</t>
        </is>
      </c>
      <c r="D177" s="14" t="inlineStr">
        <is>
          <t>Prices_int row 235</t>
        </is>
      </c>
    </row>
    <row r="178">
      <c r="A178" s="14" t="inlineStr">
        <is>
          <t>Iran</t>
        </is>
      </c>
      <c r="B178" s="14" t="inlineStr">
        <is>
          <t>Fixed</t>
        </is>
      </c>
      <c r="C178" s="14" t="inlineStr">
        <is>
          <t>Global</t>
        </is>
      </c>
      <c r="D178" s="14" t="inlineStr">
        <is>
          <t>Prices_int row 236</t>
        </is>
      </c>
    </row>
    <row r="179">
      <c r="A179" s="14" t="inlineStr">
        <is>
          <t>Iraq</t>
        </is>
      </c>
      <c r="B179" s="14" t="inlineStr">
        <is>
          <t>Fixed</t>
        </is>
      </c>
      <c r="C179" s="14" t="inlineStr">
        <is>
          <t>Global</t>
        </is>
      </c>
      <c r="D179" s="14" t="inlineStr">
        <is>
          <t>Prices_int row 237</t>
        </is>
      </c>
    </row>
    <row r="180">
      <c r="A180" s="14" t="inlineStr">
        <is>
          <t>Jordan</t>
        </is>
      </c>
      <c r="B180" s="14" t="inlineStr">
        <is>
          <t>Fixed</t>
        </is>
      </c>
      <c r="C180" s="14" t="inlineStr">
        <is>
          <t>Global</t>
        </is>
      </c>
      <c r="D180" s="14" t="inlineStr">
        <is>
          <t>Prices_int row 238</t>
        </is>
      </c>
    </row>
    <row r="181">
      <c r="A181" s="14" t="inlineStr">
        <is>
          <t>Kazakhstan</t>
        </is>
      </c>
      <c r="B181" s="14" t="inlineStr">
        <is>
          <t>Fixed</t>
        </is>
      </c>
      <c r="C181" s="14" t="inlineStr">
        <is>
          <t>Global</t>
        </is>
      </c>
      <c r="D181" s="14" t="inlineStr">
        <is>
          <t>Prices_int row 239</t>
        </is>
      </c>
    </row>
    <row r="182">
      <c r="A182" s="14" t="inlineStr">
        <is>
          <t>Kuwait</t>
        </is>
      </c>
      <c r="B182" s="14" t="inlineStr">
        <is>
          <t>Fixed</t>
        </is>
      </c>
      <c r="C182" s="14" t="inlineStr">
        <is>
          <t>Global</t>
        </is>
      </c>
      <c r="D182" s="14" t="inlineStr">
        <is>
          <t>Prices_int row 240</t>
        </is>
      </c>
    </row>
    <row r="183">
      <c r="A183" s="14" t="inlineStr">
        <is>
          <t>Kyrgyz Republic</t>
        </is>
      </c>
      <c r="B183" s="14" t="inlineStr">
        <is>
          <t>Fixed</t>
        </is>
      </c>
      <c r="C183" s="14" t="inlineStr">
        <is>
          <t>Global</t>
        </is>
      </c>
      <c r="D183" s="14" t="inlineStr">
        <is>
          <t>Prices_int row 241</t>
        </is>
      </c>
    </row>
    <row r="184">
      <c r="A184" s="14" t="inlineStr">
        <is>
          <t>Lebanon</t>
        </is>
      </c>
      <c r="B184" s="14" t="inlineStr">
        <is>
          <t>Fixed</t>
        </is>
      </c>
      <c r="C184" s="14" t="inlineStr">
        <is>
          <t>Global</t>
        </is>
      </c>
      <c r="D184" s="14" t="inlineStr">
        <is>
          <t>Prices_int row 242</t>
        </is>
      </c>
    </row>
    <row r="185">
      <c r="A185" s="14" t="inlineStr">
        <is>
          <t>Libya</t>
        </is>
      </c>
      <c r="B185" s="14" t="inlineStr">
        <is>
          <t>Fixed</t>
        </is>
      </c>
      <c r="C185" s="14" t="inlineStr">
        <is>
          <t>Global</t>
        </is>
      </c>
      <c r="D185" s="14" t="inlineStr">
        <is>
          <t>Prices_int row 243</t>
        </is>
      </c>
    </row>
    <row r="186">
      <c r="A186" s="14" t="inlineStr">
        <is>
          <t>Morocco</t>
        </is>
      </c>
      <c r="B186" s="14" t="inlineStr">
        <is>
          <t>Fixed</t>
        </is>
      </c>
      <c r="C186" s="14" t="inlineStr">
        <is>
          <t>Global</t>
        </is>
      </c>
      <c r="D186" s="14" t="inlineStr">
        <is>
          <t>Prices_int row 244</t>
        </is>
      </c>
    </row>
    <row r="187">
      <c r="A187" s="14" t="inlineStr">
        <is>
          <t>Oman</t>
        </is>
      </c>
      <c r="B187" s="14" t="inlineStr">
        <is>
          <t>Fixed</t>
        </is>
      </c>
      <c r="C187" s="14" t="inlineStr">
        <is>
          <t>Global</t>
        </is>
      </c>
      <c r="D187" s="14" t="inlineStr">
        <is>
          <t>Prices_int row 245</t>
        </is>
      </c>
    </row>
    <row r="188">
      <c r="A188" s="14" t="inlineStr">
        <is>
          <t>Pakistan</t>
        </is>
      </c>
      <c r="B188" s="14" t="inlineStr">
        <is>
          <t>Fixed</t>
        </is>
      </c>
      <c r="C188" s="14" t="inlineStr">
        <is>
          <t>Global</t>
        </is>
      </c>
      <c r="D188" s="14" t="inlineStr">
        <is>
          <t>Prices_int row 246</t>
        </is>
      </c>
    </row>
    <row r="189">
      <c r="A189" s="14" t="inlineStr">
        <is>
          <t>Qatar</t>
        </is>
      </c>
      <c r="B189" s="14" t="inlineStr">
        <is>
          <t>Fixed</t>
        </is>
      </c>
      <c r="C189" s="14" t="inlineStr">
        <is>
          <t>Global</t>
        </is>
      </c>
      <c r="D189" s="14" t="inlineStr">
        <is>
          <t>Prices_int row 247</t>
        </is>
      </c>
    </row>
    <row r="190">
      <c r="A190" s="14" t="inlineStr">
        <is>
          <t>Saudi Arabia</t>
        </is>
      </c>
      <c r="B190" s="14" t="inlineStr">
        <is>
          <t>Fixed</t>
        </is>
      </c>
      <c r="C190" s="14" t="inlineStr">
        <is>
          <t>Global</t>
        </is>
      </c>
      <c r="D190" s="14" t="inlineStr">
        <is>
          <t>Prices_int row 248</t>
        </is>
      </c>
    </row>
    <row r="191">
      <c r="A191" s="14" t="inlineStr">
        <is>
          <t>Sudan</t>
        </is>
      </c>
      <c r="B191" s="14" t="inlineStr">
        <is>
          <t>Fixed</t>
        </is>
      </c>
      <c r="C191" s="14" t="inlineStr">
        <is>
          <t>Global</t>
        </is>
      </c>
      <c r="D191" s="14" t="inlineStr">
        <is>
          <t>Prices_int row 249</t>
        </is>
      </c>
    </row>
    <row r="192">
      <c r="A192" s="14" t="inlineStr">
        <is>
          <t>Tajikistan</t>
        </is>
      </c>
      <c r="B192" s="14" t="inlineStr">
        <is>
          <t>Fixed</t>
        </is>
      </c>
      <c r="C192" s="14" t="inlineStr">
        <is>
          <t>Global</t>
        </is>
      </c>
      <c r="D192" s="14" t="inlineStr">
        <is>
          <t>Prices_int row 250</t>
        </is>
      </c>
    </row>
    <row r="193">
      <c r="A193" s="14" t="inlineStr">
        <is>
          <t>Tunisia</t>
        </is>
      </c>
      <c r="B193" s="14" t="inlineStr">
        <is>
          <t>Fixed</t>
        </is>
      </c>
      <c r="C193" s="14" t="inlineStr">
        <is>
          <t>Global</t>
        </is>
      </c>
      <c r="D193" s="14" t="inlineStr">
        <is>
          <t>Prices_int row 251</t>
        </is>
      </c>
    </row>
    <row r="194">
      <c r="A194" s="14" t="inlineStr">
        <is>
          <t>Turkmenistan</t>
        </is>
      </c>
      <c r="B194" s="14" t="inlineStr">
        <is>
          <t>Fixed</t>
        </is>
      </c>
      <c r="C194" s="14" t="inlineStr">
        <is>
          <t>Global</t>
        </is>
      </c>
      <c r="D194" s="14" t="inlineStr">
        <is>
          <t>Prices_int row 252</t>
        </is>
      </c>
    </row>
    <row r="195">
      <c r="A195" s="14" t="inlineStr">
        <is>
          <t>United Arab Emirates</t>
        </is>
      </c>
      <c r="B195" s="14" t="inlineStr">
        <is>
          <t>Fixed</t>
        </is>
      </c>
      <c r="C195" s="14" t="inlineStr">
        <is>
          <t>Global</t>
        </is>
      </c>
      <c r="D195" s="14" t="inlineStr">
        <is>
          <t>Prices_int row 253</t>
        </is>
      </c>
    </row>
    <row r="196">
      <c r="A196" s="14" t="inlineStr">
        <is>
          <t>Uzbekistan</t>
        </is>
      </c>
      <c r="B196" s="14" t="inlineStr">
        <is>
          <t>Fixed</t>
        </is>
      </c>
      <c r="C196" s="14" t="inlineStr">
        <is>
          <t>Global</t>
        </is>
      </c>
      <c r="D196" s="14" t="inlineStr">
        <is>
          <t>Prices_int row 254</t>
        </is>
      </c>
    </row>
    <row r="197">
      <c r="A197" s="14" t="inlineStr">
        <is>
          <t>Yemen</t>
        </is>
      </c>
      <c r="B197" s="14" t="inlineStr">
        <is>
          <t>Fixed</t>
        </is>
      </c>
      <c r="C197" s="14" t="inlineStr">
        <is>
          <t>Global</t>
        </is>
      </c>
      <c r="D197" s="14" t="inlineStr">
        <is>
          <t>Prices_int row 255</t>
        </is>
      </c>
    </row>
    <row r="198">
      <c r="A198" s="14" t="inlineStr">
        <is>
          <t>Argentina</t>
        </is>
      </c>
      <c r="B198" s="14" t="inlineStr">
        <is>
          <t>Ad-Valorem</t>
        </is>
      </c>
      <c r="C198" s="14" t="inlineStr">
        <is>
          <t>North Am</t>
        </is>
      </c>
      <c r="D198" s="14" t="inlineStr">
        <is>
          <t>Prices_int row 256</t>
        </is>
      </c>
    </row>
    <row r="199">
      <c r="A199" s="14" t="inlineStr">
        <is>
          <t>Bolivia</t>
        </is>
      </c>
      <c r="B199" s="14" t="inlineStr">
        <is>
          <t>Fixed</t>
        </is>
      </c>
      <c r="C199" s="14" t="inlineStr">
        <is>
          <t>North Am</t>
        </is>
      </c>
      <c r="D199" s="14" t="inlineStr">
        <is>
          <t>Prices_int row 257</t>
        </is>
      </c>
    </row>
    <row r="200">
      <c r="A200" s="14" t="inlineStr">
        <is>
          <t>Brazil</t>
        </is>
      </c>
      <c r="B200" s="14" t="inlineStr">
        <is>
          <t>Fixed</t>
        </is>
      </c>
      <c r="C200" s="14" t="inlineStr">
        <is>
          <t>North Am</t>
        </is>
      </c>
      <c r="D200" s="14" t="inlineStr">
        <is>
          <t>Prices_int row 258</t>
        </is>
      </c>
    </row>
    <row r="201">
      <c r="A201" s="14" t="inlineStr">
        <is>
          <t>Canada</t>
        </is>
      </c>
      <c r="B201" s="14" t="inlineStr">
        <is>
          <t>Fixed</t>
        </is>
      </c>
      <c r="C201" s="14" t="inlineStr">
        <is>
          <t>North Am</t>
        </is>
      </c>
      <c r="D201" s="14" t="inlineStr">
        <is>
          <t>Prices_int row 259</t>
        </is>
      </c>
    </row>
    <row r="202">
      <c r="A202" s="14" t="inlineStr">
        <is>
          <t>Chile</t>
        </is>
      </c>
      <c r="B202" s="14" t="inlineStr">
        <is>
          <t>Fixed</t>
        </is>
      </c>
      <c r="C202" s="14" t="inlineStr">
        <is>
          <t>North Am</t>
        </is>
      </c>
      <c r="D202" s="14" t="inlineStr">
        <is>
          <t>Prices_int row 260</t>
        </is>
      </c>
    </row>
    <row r="203">
      <c r="A203" s="14" t="inlineStr">
        <is>
          <t>Colombia</t>
        </is>
      </c>
      <c r="B203" s="14" t="inlineStr">
        <is>
          <t>Fixed</t>
        </is>
      </c>
      <c r="C203" s="14" t="inlineStr">
        <is>
          <t>North Am</t>
        </is>
      </c>
      <c r="D203" s="14" t="inlineStr">
        <is>
          <t>Prices_int row 261</t>
        </is>
      </c>
    </row>
    <row r="204">
      <c r="A204" s="14" t="inlineStr">
        <is>
          <t>Costa Rica</t>
        </is>
      </c>
      <c r="B204" s="14" t="inlineStr">
        <is>
          <t>Fixed</t>
        </is>
      </c>
      <c r="C204" s="14" t="inlineStr">
        <is>
          <t>North Am</t>
        </is>
      </c>
      <c r="D204" s="14" t="inlineStr">
        <is>
          <t>Prices_int row 262</t>
        </is>
      </c>
    </row>
    <row r="205">
      <c r="A205" s="14" t="inlineStr">
        <is>
          <t>Dominican Republic</t>
        </is>
      </c>
      <c r="B205" s="14" t="inlineStr">
        <is>
          <t>Fixed</t>
        </is>
      </c>
      <c r="C205" s="14" t="inlineStr">
        <is>
          <t>North Am</t>
        </is>
      </c>
      <c r="D205" s="14" t="inlineStr">
        <is>
          <t>Prices_int row 263</t>
        </is>
      </c>
    </row>
    <row r="206">
      <c r="A206" s="14" t="inlineStr">
        <is>
          <t>Ecuador</t>
        </is>
      </c>
      <c r="B206" s="14" t="inlineStr">
        <is>
          <t>Fixed</t>
        </is>
      </c>
      <c r="C206" s="14" t="inlineStr">
        <is>
          <t>North Am</t>
        </is>
      </c>
      <c r="D206" s="14" t="inlineStr">
        <is>
          <t>Prices_int row 264</t>
        </is>
      </c>
    </row>
    <row r="207">
      <c r="A207" s="14" t="inlineStr">
        <is>
          <t>El Salvador</t>
        </is>
      </c>
      <c r="B207" s="14" t="inlineStr">
        <is>
          <t>Fixed</t>
        </is>
      </c>
      <c r="C207" s="14" t="inlineStr">
        <is>
          <t>North Am</t>
        </is>
      </c>
      <c r="D207" s="14" t="inlineStr">
        <is>
          <t>Prices_int row 265</t>
        </is>
      </c>
    </row>
    <row r="208">
      <c r="A208" s="14" t="inlineStr">
        <is>
          <t>Guatemala</t>
        </is>
      </c>
      <c r="B208" s="14" t="inlineStr">
        <is>
          <t>Fixed</t>
        </is>
      </c>
      <c r="C208" s="14" t="inlineStr">
        <is>
          <t>North Am</t>
        </is>
      </c>
      <c r="D208" s="14" t="inlineStr">
        <is>
          <t>Prices_int row 266</t>
        </is>
      </c>
    </row>
    <row r="209">
      <c r="A209" s="14" t="inlineStr">
        <is>
          <t>Haiti</t>
        </is>
      </c>
      <c r="B209" s="14" t="inlineStr">
        <is>
          <t>Fixed</t>
        </is>
      </c>
      <c r="C209" s="14" t="inlineStr">
        <is>
          <t>North Am</t>
        </is>
      </c>
      <c r="D209" s="14" t="inlineStr">
        <is>
          <t>Prices_int row 267</t>
        </is>
      </c>
    </row>
    <row r="210">
      <c r="A210" s="14" t="inlineStr">
        <is>
          <t>Honduras</t>
        </is>
      </c>
      <c r="B210" s="14" t="inlineStr">
        <is>
          <t>Fixed</t>
        </is>
      </c>
      <c r="C210" s="14" t="inlineStr">
        <is>
          <t>North Am</t>
        </is>
      </c>
      <c r="D210" s="14" t="inlineStr">
        <is>
          <t>Prices_int row 268</t>
        </is>
      </c>
    </row>
    <row r="211">
      <c r="A211" s="14" t="inlineStr">
        <is>
          <t>Jamaica</t>
        </is>
      </c>
      <c r="B211" s="14" t="inlineStr">
        <is>
          <t>Fixed</t>
        </is>
      </c>
      <c r="C211" s="14" t="inlineStr">
        <is>
          <t>North Am</t>
        </is>
      </c>
      <c r="D211" s="14" t="inlineStr">
        <is>
          <t>Prices_int row 269</t>
        </is>
      </c>
    </row>
    <row r="212">
      <c r="A212" s="14" t="inlineStr">
        <is>
          <t>Mexico</t>
        </is>
      </c>
      <c r="B212" s="14" t="inlineStr">
        <is>
          <t>Fixed</t>
        </is>
      </c>
      <c r="C212" s="14" t="inlineStr">
        <is>
          <t>North Am</t>
        </is>
      </c>
      <c r="D212" s="14" t="inlineStr">
        <is>
          <t>Prices_int row 270</t>
        </is>
      </c>
    </row>
    <row r="213">
      <c r="A213" s="14" t="inlineStr">
        <is>
          <t>Nicaragua</t>
        </is>
      </c>
      <c r="B213" s="14" t="inlineStr">
        <is>
          <t>Fixed</t>
        </is>
      </c>
      <c r="C213" s="14" t="inlineStr">
        <is>
          <t>North Am</t>
        </is>
      </c>
      <c r="D213" s="14" t="inlineStr">
        <is>
          <t>Prices_int row 271</t>
        </is>
      </c>
    </row>
    <row r="214">
      <c r="A214" s="14" t="inlineStr">
        <is>
          <t>Panama</t>
        </is>
      </c>
      <c r="B214" s="14" t="inlineStr">
        <is>
          <t>Fixed</t>
        </is>
      </c>
      <c r="C214" s="14" t="inlineStr">
        <is>
          <t>North Am</t>
        </is>
      </c>
      <c r="D214" s="14" t="inlineStr">
        <is>
          <t>Prices_int row 272</t>
        </is>
      </c>
    </row>
    <row r="215">
      <c r="A215" s="14" t="inlineStr">
        <is>
          <t>Paraguay</t>
        </is>
      </c>
      <c r="B215" s="14" t="inlineStr">
        <is>
          <t>Fixed</t>
        </is>
      </c>
      <c r="C215" s="14" t="inlineStr">
        <is>
          <t>North Am</t>
        </is>
      </c>
      <c r="D215" s="14" t="inlineStr">
        <is>
          <t>Prices_int row 273</t>
        </is>
      </c>
    </row>
    <row r="216">
      <c r="A216" s="14" t="inlineStr">
        <is>
          <t>Peru</t>
        </is>
      </c>
      <c r="B216" s="14" t="inlineStr">
        <is>
          <t>Fixed</t>
        </is>
      </c>
      <c r="C216" s="14" t="inlineStr">
        <is>
          <t>North Am</t>
        </is>
      </c>
      <c r="D216" s="14" t="inlineStr">
        <is>
          <t>Prices_int row 274</t>
        </is>
      </c>
    </row>
    <row r="217">
      <c r="A217" s="14" t="inlineStr">
        <is>
          <t>Suriname</t>
        </is>
      </c>
      <c r="B217" s="14" t="inlineStr">
        <is>
          <t>Fixed</t>
        </is>
      </c>
      <c r="C217" s="14" t="inlineStr">
        <is>
          <t>North Am</t>
        </is>
      </c>
      <c r="D217" s="14" t="inlineStr">
        <is>
          <t>Prices_int row 275</t>
        </is>
      </c>
    </row>
    <row r="218">
      <c r="A218" s="14" t="inlineStr">
        <is>
          <t>Trinidad and Tobago</t>
        </is>
      </c>
      <c r="B218" s="14" t="inlineStr">
        <is>
          <t>Fixed</t>
        </is>
      </c>
      <c r="C218" s="14" t="inlineStr">
        <is>
          <t>North Am</t>
        </is>
      </c>
      <c r="D218" s="14" t="inlineStr">
        <is>
          <t>Prices_int row 276</t>
        </is>
      </c>
    </row>
    <row r="219">
      <c r="A219" s="14" t="inlineStr">
        <is>
          <t>United States</t>
        </is>
      </c>
      <c r="B219" s="14" t="inlineStr">
        <is>
          <t>Fixed</t>
        </is>
      </c>
      <c r="C219" s="14" t="inlineStr">
        <is>
          <t>North Am</t>
        </is>
      </c>
      <c r="D219" s="14" t="inlineStr">
        <is>
          <t>Prices_int row 277</t>
        </is>
      </c>
    </row>
    <row r="220">
      <c r="A220" s="14" t="inlineStr">
        <is>
          <t>World aviation</t>
        </is>
      </c>
      <c r="B220" s="14" t="inlineStr">
        <is>
          <t>Fixed</t>
        </is>
      </c>
      <c r="C220" s="14" t="inlineStr">
        <is>
          <t>LNG</t>
        </is>
      </c>
      <c r="D220" s="14" t="inlineStr">
        <is>
          <t>Prices_int row 278</t>
        </is>
      </c>
    </row>
    <row r="221">
      <c r="A221" s="14" t="inlineStr">
        <is>
          <t>World marine</t>
        </is>
      </c>
      <c r="B221" s="14" t="inlineStr">
        <is>
          <t>Fixed</t>
        </is>
      </c>
      <c r="C221" s="14" t="inlineStr">
        <is>
          <t>LNG</t>
        </is>
      </c>
      <c r="D221" s="14" t="inlineStr">
        <is>
          <t>Prices_int row 279</t>
        </is>
      </c>
    </row>
    <row r="222">
      <c r="A222" s="14" t="inlineStr">
        <is>
          <t>Venezuela</t>
        </is>
      </c>
      <c r="B222" s="14" t="inlineStr">
        <is>
          <t>Fixed</t>
        </is>
      </c>
      <c r="C222" s="14" t="inlineStr">
        <is>
          <t>North Am</t>
        </is>
      </c>
      <c r="D222" s="14" t="inlineStr">
        <is>
          <t>Prices_int row 280</t>
        </is>
      </c>
    </row>
    <row r="223">
      <c r="A223" s="14" t="inlineStr">
        <is>
          <t>Uruguay</t>
        </is>
      </c>
      <c r="B223" s="14" t="inlineStr">
        <is>
          <t>Fixed</t>
        </is>
      </c>
      <c r="C223" s="14" t="inlineStr">
        <is>
          <t>North Am</t>
        </is>
      </c>
      <c r="D223" s="14" t="inlineStr">
        <is>
          <t>Prices_int row 281</t>
        </is>
      </c>
    </row>
  </sheetData>
  <pageMargins left="0.75" right="0.75" top="1" bottom="1" header="0.5" footer="0.5"/>
</worksheet>
</file>

<file path=xl/worksheets/sheet22.xml><?xml version="1.0" encoding="utf-8"?>
<worksheet xmlns="http://schemas.openxmlformats.org/spreadsheetml/2006/main">
  <sheetPr codeName="Sheet22">
    <outlinePr summaryBelow="1" summaryRight="1"/>
    <pageSetUpPr/>
  </sheetPr>
  <dimension ref="A1:G131"/>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Mitigation rows 583-602 via kernel v1.6 Data_Energy (Egypt only so far)</t>
        </is>
      </c>
    </row>
    <row r="2">
      <c r="A2" s="2" t="inlineStr">
        <is>
          <t>Base-year energy use by subsector and fuel (ktoe)</t>
        </is>
      </c>
      <c r="B2" s="3" t="n"/>
      <c r="C2" s="3" t="n"/>
      <c r="D2" s="3" t="n"/>
      <c r="E2" s="3" t="n"/>
      <c r="F2" s="3" t="n"/>
      <c r="G2" s="3" t="n"/>
    </row>
    <row r="3">
      <c r="A3" s="73" t="inlineStr">
        <is>
          <t>key</t>
        </is>
      </c>
      <c r="B3" s="73" t="inlineStr">
        <is>
          <t>country</t>
        </is>
      </c>
      <c r="C3" s="73" t="inlineStr">
        <is>
          <t>year</t>
        </is>
      </c>
      <c r="D3" s="73" t="inlineStr">
        <is>
          <t>subsector</t>
        </is>
      </c>
      <c r="E3" s="73" t="inlineStr">
        <is>
          <t>fuel</t>
        </is>
      </c>
      <c r="F3" s="73" t="inlineStr">
        <is>
          <t>ktoe</t>
        </is>
      </c>
      <c r="G3" s="73" t="inlineStr">
        <is>
          <t>source</t>
        </is>
      </c>
    </row>
    <row r="4">
      <c r="A4" s="14" t="inlineStr">
        <is>
          <t>EGY|2022|rod|coa</t>
        </is>
      </c>
      <c r="B4" s="14" t="inlineStr">
        <is>
          <t>EGY</t>
        </is>
      </c>
      <c r="C4" s="14" t="n">
        <v>2022</v>
      </c>
      <c r="D4" s="14" t="inlineStr">
        <is>
          <t>rod</t>
        </is>
      </c>
      <c r="E4" s="14" t="inlineStr">
        <is>
          <t>coa</t>
        </is>
      </c>
      <c r="F4" s="14" t="n">
        <v>0</v>
      </c>
      <c r="G4" s="14" t="inlineStr">
        <is>
          <t>Kernel v1.6 Data_Energy = legacy Mitigation rows 583-602</t>
        </is>
      </c>
    </row>
    <row r="5">
      <c r="A5" s="14" t="inlineStr">
        <is>
          <t>EGY|2022|ral|coa</t>
        </is>
      </c>
      <c r="B5" s="14" t="inlineStr">
        <is>
          <t>EGY</t>
        </is>
      </c>
      <c r="C5" s="14" t="n">
        <v>2022</v>
      </c>
      <c r="D5" s="14" t="inlineStr">
        <is>
          <t>ral</t>
        </is>
      </c>
      <c r="E5" s="14" t="inlineStr">
        <is>
          <t>coa</t>
        </is>
      </c>
      <c r="F5" s="14" t="n">
        <v>0</v>
      </c>
      <c r="G5" s="14" t="inlineStr">
        <is>
          <t>Kernel v1.6 Data_Energy = legacy Mitigation rows 583-602</t>
        </is>
      </c>
    </row>
    <row r="6">
      <c r="A6" s="14" t="inlineStr">
        <is>
          <t>EGY|2022|avi|coa</t>
        </is>
      </c>
      <c r="B6" s="14" t="inlineStr">
        <is>
          <t>EGY</t>
        </is>
      </c>
      <c r="C6" s="14" t="n">
        <v>2022</v>
      </c>
      <c r="D6" s="14" t="inlineStr">
        <is>
          <t>avi</t>
        </is>
      </c>
      <c r="E6" s="14" t="inlineStr">
        <is>
          <t>coa</t>
        </is>
      </c>
      <c r="F6" s="14" t="n">
        <v>0</v>
      </c>
      <c r="G6" s="14" t="inlineStr">
        <is>
          <t>Kernel v1.6 Data_Energy = legacy Mitigation rows 583-602</t>
        </is>
      </c>
    </row>
    <row r="7">
      <c r="A7" s="14" t="inlineStr">
        <is>
          <t>EGY|2022|nav|coa</t>
        </is>
      </c>
      <c r="B7" s="14" t="inlineStr">
        <is>
          <t>EGY</t>
        </is>
      </c>
      <c r="C7" s="14" t="n">
        <v>2022</v>
      </c>
      <c r="D7" s="14" t="inlineStr">
        <is>
          <t>nav</t>
        </is>
      </c>
      <c r="E7" s="14" t="inlineStr">
        <is>
          <t>coa</t>
        </is>
      </c>
      <c r="F7" s="14" t="n">
        <v>0</v>
      </c>
      <c r="G7" s="14" t="inlineStr">
        <is>
          <t>Kernel v1.6 Data_Energy = legacy Mitigation rows 583-602</t>
        </is>
      </c>
    </row>
    <row r="8">
      <c r="A8" s="14" t="inlineStr">
        <is>
          <t>EGY|2022|res|coa</t>
        </is>
      </c>
      <c r="B8" s="14" t="inlineStr">
        <is>
          <t>EGY</t>
        </is>
      </c>
      <c r="C8" s="14" t="n">
        <v>2022</v>
      </c>
      <c r="D8" s="14" t="inlineStr">
        <is>
          <t>res</t>
        </is>
      </c>
      <c r="E8" s="14" t="inlineStr">
        <is>
          <t>coa</t>
        </is>
      </c>
      <c r="F8" s="14" t="n">
        <v>1.67290731426795</v>
      </c>
      <c r="G8" s="14" t="inlineStr">
        <is>
          <t>Kernel v1.6 Data_Energy = legacy Mitigation rows 583-602</t>
        </is>
      </c>
    </row>
    <row r="9">
      <c r="A9" s="14" t="inlineStr">
        <is>
          <t>EGY|2022|foo|coa</t>
        </is>
      </c>
      <c r="B9" s="14" t="inlineStr">
        <is>
          <t>EGY</t>
        </is>
      </c>
      <c r="C9" s="14" t="n">
        <v>2022</v>
      </c>
      <c r="D9" s="14" t="inlineStr">
        <is>
          <t>foo</t>
        </is>
      </c>
      <c r="E9" s="14" t="inlineStr">
        <is>
          <t>coa</t>
        </is>
      </c>
      <c r="F9" s="14" t="n">
        <v>0</v>
      </c>
      <c r="G9" s="14" t="inlineStr">
        <is>
          <t>Kernel v1.6 Data_Energy = legacy Mitigation rows 583-602</t>
        </is>
      </c>
    </row>
    <row r="10">
      <c r="A10" s="14" t="inlineStr">
        <is>
          <t>EGY|2022|srv|coa</t>
        </is>
      </c>
      <c r="B10" s="14" t="inlineStr">
        <is>
          <t>EGY</t>
        </is>
      </c>
      <c r="C10" s="14" t="n">
        <v>2022</v>
      </c>
      <c r="D10" s="14" t="inlineStr">
        <is>
          <t>srv</t>
        </is>
      </c>
      <c r="E10" s="14" t="inlineStr">
        <is>
          <t>coa</t>
        </is>
      </c>
      <c r="F10" s="14" t="n">
        <v>0</v>
      </c>
      <c r="G10" s="14" t="inlineStr">
        <is>
          <t>Kernel v1.6 Data_Energy = legacy Mitigation rows 583-602</t>
        </is>
      </c>
    </row>
    <row r="11">
      <c r="A11" s="14" t="inlineStr">
        <is>
          <t>EGY|2022|mch|coa</t>
        </is>
      </c>
      <c r="B11" s="14" t="inlineStr">
        <is>
          <t>EGY</t>
        </is>
      </c>
      <c r="C11" s="14" t="n">
        <v>2022</v>
      </c>
      <c r="D11" s="14" t="inlineStr">
        <is>
          <t>mch</t>
        </is>
      </c>
      <c r="E11" s="14" t="inlineStr">
        <is>
          <t>coa</t>
        </is>
      </c>
      <c r="F11" s="14" t="n">
        <v>0</v>
      </c>
      <c r="G11" s="14" t="inlineStr">
        <is>
          <t>Kernel v1.6 Data_Energy = legacy Mitigation rows 583-602</t>
        </is>
      </c>
    </row>
    <row r="12">
      <c r="A12" s="14" t="inlineStr">
        <is>
          <t>EGY|2022|irn|coa</t>
        </is>
      </c>
      <c r="B12" s="14" t="inlineStr">
        <is>
          <t>EGY</t>
        </is>
      </c>
      <c r="C12" s="14" t="n">
        <v>2022</v>
      </c>
      <c r="D12" s="14" t="inlineStr">
        <is>
          <t>irn</t>
        </is>
      </c>
      <c r="E12" s="14" t="inlineStr">
        <is>
          <t>coa</t>
        </is>
      </c>
      <c r="F12" s="14" t="n">
        <v>232.657354770131</v>
      </c>
      <c r="G12" s="14" t="inlineStr">
        <is>
          <t>Kernel v1.6 Data_Energy = legacy Mitigation rows 583-602</t>
        </is>
      </c>
    </row>
    <row r="13">
      <c r="A13" s="14" t="inlineStr">
        <is>
          <t>EGY|2022|nfm|coa</t>
        </is>
      </c>
      <c r="B13" s="14" t="inlineStr">
        <is>
          <t>EGY</t>
        </is>
      </c>
      <c r="C13" s="14" t="n">
        <v>2022</v>
      </c>
      <c r="D13" s="14" t="inlineStr">
        <is>
          <t>nfm</t>
        </is>
      </c>
      <c r="E13" s="14" t="inlineStr">
        <is>
          <t>coa</t>
        </is>
      </c>
      <c r="F13" s="14" t="n">
        <v>0</v>
      </c>
      <c r="G13" s="14" t="inlineStr">
        <is>
          <t>Kernel v1.6 Data_Energy = legacy Mitigation rows 583-602</t>
        </is>
      </c>
    </row>
    <row r="14">
      <c r="A14" s="14" t="inlineStr">
        <is>
          <t>EGY|2022|mac|coa</t>
        </is>
      </c>
      <c r="B14" s="14" t="inlineStr">
        <is>
          <t>EGY</t>
        </is>
      </c>
      <c r="C14" s="14" t="n">
        <v>2022</v>
      </c>
      <c r="D14" s="14" t="inlineStr">
        <is>
          <t>mac</t>
        </is>
      </c>
      <c r="E14" s="14" t="inlineStr">
        <is>
          <t>coa</t>
        </is>
      </c>
      <c r="F14" s="14" t="n">
        <v>0</v>
      </c>
      <c r="G14" s="14" t="inlineStr">
        <is>
          <t>Kernel v1.6 Data_Energy = legacy Mitigation rows 583-602</t>
        </is>
      </c>
    </row>
    <row r="15">
      <c r="A15" s="14" t="inlineStr">
        <is>
          <t>EGY|2022|cem|coa</t>
        </is>
      </c>
      <c r="B15" s="14" t="inlineStr">
        <is>
          <t>EGY</t>
        </is>
      </c>
      <c r="C15" s="14" t="n">
        <v>2022</v>
      </c>
      <c r="D15" s="14" t="inlineStr">
        <is>
          <t>cem</t>
        </is>
      </c>
      <c r="E15" s="14" t="inlineStr">
        <is>
          <t>coa</t>
        </is>
      </c>
      <c r="F15" s="14" t="n">
        <v>1463.05522446279</v>
      </c>
      <c r="G15" s="14" t="inlineStr">
        <is>
          <t>Kernel v1.6 Data_Energy = legacy Mitigation rows 583-602</t>
        </is>
      </c>
    </row>
    <row r="16">
      <c r="A16" s="14" t="inlineStr">
        <is>
          <t>EGY|2022|omn|coa</t>
        </is>
      </c>
      <c r="B16" s="14" t="inlineStr">
        <is>
          <t>EGY</t>
        </is>
      </c>
      <c r="C16" s="14" t="n">
        <v>2022</v>
      </c>
      <c r="D16" s="14" t="inlineStr">
        <is>
          <t>omn</t>
        </is>
      </c>
      <c r="E16" s="14" t="inlineStr">
        <is>
          <t>coa</t>
        </is>
      </c>
      <c r="F16" s="14" t="n">
        <v>0</v>
      </c>
      <c r="G16" s="14" t="inlineStr">
        <is>
          <t>Kernel v1.6 Data_Energy = legacy Mitigation rows 583-602</t>
        </is>
      </c>
    </row>
    <row r="17">
      <c r="A17" s="14" t="inlineStr">
        <is>
          <t>EGY|2022|cst|coa</t>
        </is>
      </c>
      <c r="B17" s="14" t="inlineStr">
        <is>
          <t>EGY</t>
        </is>
      </c>
      <c r="C17" s="14" t="n">
        <v>2022</v>
      </c>
      <c r="D17" s="14" t="inlineStr">
        <is>
          <t>cst</t>
        </is>
      </c>
      <c r="E17" s="14" t="inlineStr">
        <is>
          <t>coa</t>
        </is>
      </c>
      <c r="F17" s="14" t="n">
        <v>0</v>
      </c>
      <c r="G17" s="14" t="inlineStr">
        <is>
          <t>Kernel v1.6 Data_Energy = legacy Mitigation rows 583-602</t>
        </is>
      </c>
    </row>
    <row r="18">
      <c r="A18" s="14" t="inlineStr">
        <is>
          <t>EGY|2022|ftr|coa</t>
        </is>
      </c>
      <c r="B18" s="14" t="inlineStr">
        <is>
          <t>EGY</t>
        </is>
      </c>
      <c r="C18" s="14" t="n">
        <v>2022</v>
      </c>
      <c r="D18" s="14" t="inlineStr">
        <is>
          <t>ftr</t>
        </is>
      </c>
      <c r="E18" s="14" t="inlineStr">
        <is>
          <t>coa</t>
        </is>
      </c>
      <c r="F18" s="14" t="n">
        <v>0</v>
      </c>
      <c r="G18" s="14" t="inlineStr">
        <is>
          <t>Kernel v1.6 Data_Energy = legacy Mitigation rows 583-602</t>
        </is>
      </c>
    </row>
    <row r="19">
      <c r="A19" s="14" t="inlineStr">
        <is>
          <t>EGY|2022|oen|coa</t>
        </is>
      </c>
      <c r="B19" s="14" t="inlineStr">
        <is>
          <t>EGY</t>
        </is>
      </c>
      <c r="C19" s="14" t="n">
        <v>2022</v>
      </c>
      <c r="D19" s="14" t="inlineStr">
        <is>
          <t>oen</t>
        </is>
      </c>
      <c r="E19" s="14" t="inlineStr">
        <is>
          <t>coa</t>
        </is>
      </c>
      <c r="F19" s="14" t="n">
        <v>0</v>
      </c>
      <c r="G19" s="14" t="inlineStr">
        <is>
          <t>Kernel v1.6 Data_Energy = legacy Mitigation rows 583-602</t>
        </is>
      </c>
    </row>
    <row r="20">
      <c r="A20" s="14" t="inlineStr">
        <is>
          <t>EGY|2022|rod|nga</t>
        </is>
      </c>
      <c r="B20" s="14" t="inlineStr">
        <is>
          <t>EGY</t>
        </is>
      </c>
      <c r="C20" s="14" t="n">
        <v>2022</v>
      </c>
      <c r="D20" s="14" t="inlineStr">
        <is>
          <t>rod</t>
        </is>
      </c>
      <c r="E20" s="14" t="inlineStr">
        <is>
          <t>nga</t>
        </is>
      </c>
      <c r="F20" s="14" t="n">
        <v>541.703992516236</v>
      </c>
      <c r="G20" s="14" t="inlineStr">
        <is>
          <t>Kernel v1.6 Data_Energy = legacy Mitigation rows 583-602</t>
        </is>
      </c>
    </row>
    <row r="21">
      <c r="A21" s="14" t="inlineStr">
        <is>
          <t>EGY|2022|ral|nga</t>
        </is>
      </c>
      <c r="B21" s="14" t="inlineStr">
        <is>
          <t>EGY</t>
        </is>
      </c>
      <c r="C21" s="14" t="n">
        <v>2022</v>
      </c>
      <c r="D21" s="14" t="inlineStr">
        <is>
          <t>ral</t>
        </is>
      </c>
      <c r="E21" s="14" t="inlineStr">
        <is>
          <t>nga</t>
        </is>
      </c>
      <c r="F21" s="14" t="n">
        <v>0</v>
      </c>
      <c r="G21" s="14" t="inlineStr">
        <is>
          <t>Kernel v1.6 Data_Energy = legacy Mitigation rows 583-602</t>
        </is>
      </c>
    </row>
    <row r="22">
      <c r="A22" s="14" t="inlineStr">
        <is>
          <t>EGY|2022|avi|nga</t>
        </is>
      </c>
      <c r="B22" s="14" t="inlineStr">
        <is>
          <t>EGY</t>
        </is>
      </c>
      <c r="C22" s="14" t="n">
        <v>2022</v>
      </c>
      <c r="D22" s="14" t="inlineStr">
        <is>
          <t>avi</t>
        </is>
      </c>
      <c r="E22" s="14" t="inlineStr">
        <is>
          <t>nga</t>
        </is>
      </c>
      <c r="F22" s="14" t="n">
        <v>0</v>
      </c>
      <c r="G22" s="14" t="inlineStr">
        <is>
          <t>Kernel v1.6 Data_Energy = legacy Mitigation rows 583-602</t>
        </is>
      </c>
    </row>
    <row r="23">
      <c r="A23" s="14" t="inlineStr">
        <is>
          <t>EGY|2022|nav|nga</t>
        </is>
      </c>
      <c r="B23" s="14" t="inlineStr">
        <is>
          <t>EGY</t>
        </is>
      </c>
      <c r="C23" s="14" t="n">
        <v>2022</v>
      </c>
      <c r="D23" s="14" t="inlineStr">
        <is>
          <t>nav</t>
        </is>
      </c>
      <c r="E23" s="14" t="inlineStr">
        <is>
          <t>nga</t>
        </is>
      </c>
      <c r="F23" s="14" t="n">
        <v>0</v>
      </c>
      <c r="G23" s="14" t="inlineStr">
        <is>
          <t>Kernel v1.6 Data_Energy = legacy Mitigation rows 583-602</t>
        </is>
      </c>
    </row>
    <row r="24">
      <c r="A24" s="14" t="inlineStr">
        <is>
          <t>EGY|2022|res|nga</t>
        </is>
      </c>
      <c r="B24" s="14" t="inlineStr">
        <is>
          <t>EGY</t>
        </is>
      </c>
      <c r="C24" s="14" t="n">
        <v>2022</v>
      </c>
      <c r="D24" s="14" t="inlineStr">
        <is>
          <t>res</t>
        </is>
      </c>
      <c r="E24" s="14" t="inlineStr">
        <is>
          <t>nga</t>
        </is>
      </c>
      <c r="F24" s="14" t="n">
        <v>2035.46041977272</v>
      </c>
      <c r="G24" s="14" t="inlineStr">
        <is>
          <t>Kernel v1.6 Data_Energy = legacy Mitigation rows 583-602</t>
        </is>
      </c>
    </row>
    <row r="25">
      <c r="A25" s="14" t="inlineStr">
        <is>
          <t>EGY|2022|foo|nga</t>
        </is>
      </c>
      <c r="B25" s="14" t="inlineStr">
        <is>
          <t>EGY</t>
        </is>
      </c>
      <c r="C25" s="14" t="n">
        <v>2022</v>
      </c>
      <c r="D25" s="14" t="inlineStr">
        <is>
          <t>foo</t>
        </is>
      </c>
      <c r="E25" s="14" t="inlineStr">
        <is>
          <t>nga</t>
        </is>
      </c>
      <c r="F25" s="14" t="n">
        <v>0</v>
      </c>
      <c r="G25" s="14" t="inlineStr">
        <is>
          <t>Kernel v1.6 Data_Energy = legacy Mitigation rows 583-602</t>
        </is>
      </c>
    </row>
    <row r="26">
      <c r="A26" s="14" t="inlineStr">
        <is>
          <t>EGY|2022|srv|nga</t>
        </is>
      </c>
      <c r="B26" s="14" t="inlineStr">
        <is>
          <t>EGY</t>
        </is>
      </c>
      <c r="C26" s="14" t="n">
        <v>2022</v>
      </c>
      <c r="D26" s="14" t="inlineStr">
        <is>
          <t>srv</t>
        </is>
      </c>
      <c r="E26" s="14" t="inlineStr">
        <is>
          <t>nga</t>
        </is>
      </c>
      <c r="F26" s="14" t="n">
        <v>0</v>
      </c>
      <c r="G26" s="14" t="inlineStr">
        <is>
          <t>Kernel v1.6 Data_Energy = legacy Mitigation rows 583-602</t>
        </is>
      </c>
    </row>
    <row r="27">
      <c r="A27" s="14" t="inlineStr">
        <is>
          <t>EGY|2022|mch|nga</t>
        </is>
      </c>
      <c r="B27" s="14" t="inlineStr">
        <is>
          <t>EGY</t>
        </is>
      </c>
      <c r="C27" s="14" t="n">
        <v>2022</v>
      </c>
      <c r="D27" s="14" t="inlineStr">
        <is>
          <t>mch</t>
        </is>
      </c>
      <c r="E27" s="14" t="inlineStr">
        <is>
          <t>nga</t>
        </is>
      </c>
      <c r="F27" s="14" t="n">
        <v>0</v>
      </c>
      <c r="G27" s="14" t="inlineStr">
        <is>
          <t>Kernel v1.6 Data_Energy = legacy Mitigation rows 583-602</t>
        </is>
      </c>
    </row>
    <row r="28">
      <c r="A28" s="14" t="inlineStr">
        <is>
          <t>EGY|2022|irn|nga</t>
        </is>
      </c>
      <c r="B28" s="14" t="inlineStr">
        <is>
          <t>EGY</t>
        </is>
      </c>
      <c r="C28" s="14" t="n">
        <v>2022</v>
      </c>
      <c r="D28" s="14" t="inlineStr">
        <is>
          <t>irn</t>
        </is>
      </c>
      <c r="E28" s="14" t="inlineStr">
        <is>
          <t>nga</t>
        </is>
      </c>
      <c r="F28" s="14" t="n">
        <v>1669.05671904213</v>
      </c>
      <c r="G28" s="14" t="inlineStr">
        <is>
          <t>Kernel v1.6 Data_Energy = legacy Mitigation rows 583-602</t>
        </is>
      </c>
    </row>
    <row r="29">
      <c r="A29" s="14" t="inlineStr">
        <is>
          <t>EGY|2022|nfm|nga</t>
        </is>
      </c>
      <c r="B29" s="14" t="inlineStr">
        <is>
          <t>EGY</t>
        </is>
      </c>
      <c r="C29" s="14" t="n">
        <v>2022</v>
      </c>
      <c r="D29" s="14" t="inlineStr">
        <is>
          <t>nfm</t>
        </is>
      </c>
      <c r="E29" s="14" t="inlineStr">
        <is>
          <t>nga</t>
        </is>
      </c>
      <c r="F29" s="14" t="n">
        <v>0</v>
      </c>
      <c r="G29" s="14" t="inlineStr">
        <is>
          <t>Kernel v1.6 Data_Energy = legacy Mitigation rows 583-602</t>
        </is>
      </c>
    </row>
    <row r="30">
      <c r="A30" s="14" t="inlineStr">
        <is>
          <t>EGY|2022|mac|nga</t>
        </is>
      </c>
      <c r="B30" s="14" t="inlineStr">
        <is>
          <t>EGY</t>
        </is>
      </c>
      <c r="C30" s="14" t="n">
        <v>2022</v>
      </c>
      <c r="D30" s="14" t="inlineStr">
        <is>
          <t>mac</t>
        </is>
      </c>
      <c r="E30" s="14" t="inlineStr">
        <is>
          <t>nga</t>
        </is>
      </c>
      <c r="F30" s="14" t="n">
        <v>0</v>
      </c>
      <c r="G30" s="14" t="inlineStr">
        <is>
          <t>Kernel v1.6 Data_Energy = legacy Mitigation rows 583-602</t>
        </is>
      </c>
    </row>
    <row r="31">
      <c r="A31" s="14" t="inlineStr">
        <is>
          <t>EGY|2022|cem|nga</t>
        </is>
      </c>
      <c r="B31" s="14" t="inlineStr">
        <is>
          <t>EGY</t>
        </is>
      </c>
      <c r="C31" s="14" t="n">
        <v>2022</v>
      </c>
      <c r="D31" s="14" t="inlineStr">
        <is>
          <t>cem</t>
        </is>
      </c>
      <c r="E31" s="14" t="inlineStr">
        <is>
          <t>nga</t>
        </is>
      </c>
      <c r="F31" s="14" t="n">
        <v>1747.39153476208</v>
      </c>
      <c r="G31" s="14" t="inlineStr">
        <is>
          <t>Kernel v1.6 Data_Energy = legacy Mitigation rows 583-602</t>
        </is>
      </c>
    </row>
    <row r="32">
      <c r="A32" s="14" t="inlineStr">
        <is>
          <t>EGY|2022|omn|nga</t>
        </is>
      </c>
      <c r="B32" s="14" t="inlineStr">
        <is>
          <t>EGY</t>
        </is>
      </c>
      <c r="C32" s="14" t="n">
        <v>2022</v>
      </c>
      <c r="D32" s="14" t="inlineStr">
        <is>
          <t>omn</t>
        </is>
      </c>
      <c r="E32" s="14" t="inlineStr">
        <is>
          <t>nga</t>
        </is>
      </c>
      <c r="F32" s="14" t="n">
        <v>960.1300372147859</v>
      </c>
      <c r="G32" s="14" t="inlineStr">
        <is>
          <t>Kernel v1.6 Data_Energy = legacy Mitigation rows 583-602</t>
        </is>
      </c>
    </row>
    <row r="33">
      <c r="A33" s="14" t="inlineStr">
        <is>
          <t>EGY|2022|cst|nga</t>
        </is>
      </c>
      <c r="B33" s="14" t="inlineStr">
        <is>
          <t>EGY</t>
        </is>
      </c>
      <c r="C33" s="14" t="n">
        <v>2022</v>
      </c>
      <c r="D33" s="14" t="inlineStr">
        <is>
          <t>cst</t>
        </is>
      </c>
      <c r="E33" s="14" t="inlineStr">
        <is>
          <t>nga</t>
        </is>
      </c>
      <c r="F33" s="14" t="n">
        <v>0</v>
      </c>
      <c r="G33" s="14" t="inlineStr">
        <is>
          <t>Kernel v1.6 Data_Energy = legacy Mitigation rows 583-602</t>
        </is>
      </c>
    </row>
    <row r="34">
      <c r="A34" s="14" t="inlineStr">
        <is>
          <t>EGY|2022|ftr|nga</t>
        </is>
      </c>
      <c r="B34" s="14" t="inlineStr">
        <is>
          <t>EGY</t>
        </is>
      </c>
      <c r="C34" s="14" t="n">
        <v>2022</v>
      </c>
      <c r="D34" s="14" t="inlineStr">
        <is>
          <t>ftr</t>
        </is>
      </c>
      <c r="E34" s="14" t="inlineStr">
        <is>
          <t>nga</t>
        </is>
      </c>
      <c r="F34" s="14" t="n">
        <v>7454.00582946635</v>
      </c>
      <c r="G34" s="14" t="inlineStr">
        <is>
          <t>Kernel v1.6 Data_Energy = legacy Mitigation rows 583-602</t>
        </is>
      </c>
    </row>
    <row r="35">
      <c r="A35" s="14" t="inlineStr">
        <is>
          <t>EGY|2022|oen|nga</t>
        </is>
      </c>
      <c r="B35" s="14" t="inlineStr">
        <is>
          <t>EGY</t>
        </is>
      </c>
      <c r="C35" s="14" t="n">
        <v>2022</v>
      </c>
      <c r="D35" s="14" t="inlineStr">
        <is>
          <t>oen</t>
        </is>
      </c>
      <c r="E35" s="14" t="inlineStr">
        <is>
          <t>nga</t>
        </is>
      </c>
      <c r="F35" s="14" t="n">
        <v>0</v>
      </c>
      <c r="G35" s="14" t="inlineStr">
        <is>
          <t>Kernel v1.6 Data_Energy = legacy Mitigation rows 583-602</t>
        </is>
      </c>
    </row>
    <row r="36">
      <c r="A36" s="14" t="inlineStr">
        <is>
          <t>EGY|2022|rod|oop</t>
        </is>
      </c>
      <c r="B36" s="14" t="inlineStr">
        <is>
          <t>EGY</t>
        </is>
      </c>
      <c r="C36" s="14" t="n">
        <v>2022</v>
      </c>
      <c r="D36" s="14" t="inlineStr">
        <is>
          <t>rod</t>
        </is>
      </c>
      <c r="E36" s="14" t="inlineStr">
        <is>
          <t>oop</t>
        </is>
      </c>
      <c r="F36" s="14" t="n">
        <v>0</v>
      </c>
      <c r="G36" s="14" t="inlineStr">
        <is>
          <t>Kernel v1.6 Data_Energy = legacy Mitigation rows 583-602</t>
        </is>
      </c>
    </row>
    <row r="37">
      <c r="A37" s="14" t="inlineStr">
        <is>
          <t>EGY|2022|ral|oop</t>
        </is>
      </c>
      <c r="B37" s="14" t="inlineStr">
        <is>
          <t>EGY</t>
        </is>
      </c>
      <c r="C37" s="14" t="n">
        <v>2022</v>
      </c>
      <c r="D37" s="14" t="inlineStr">
        <is>
          <t>ral</t>
        </is>
      </c>
      <c r="E37" s="14" t="inlineStr">
        <is>
          <t>oop</t>
        </is>
      </c>
      <c r="F37" s="14" t="n">
        <v>0</v>
      </c>
      <c r="G37" s="14" t="inlineStr">
        <is>
          <t>Kernel v1.6 Data_Energy = legacy Mitigation rows 583-602</t>
        </is>
      </c>
    </row>
    <row r="38">
      <c r="A38" s="14" t="inlineStr">
        <is>
          <t>EGY|2022|avi|oop</t>
        </is>
      </c>
      <c r="B38" s="14" t="inlineStr">
        <is>
          <t>EGY</t>
        </is>
      </c>
      <c r="C38" s="14" t="n">
        <v>2022</v>
      </c>
      <c r="D38" s="14" t="inlineStr">
        <is>
          <t>avi</t>
        </is>
      </c>
      <c r="E38" s="14" t="inlineStr">
        <is>
          <t>oop</t>
        </is>
      </c>
      <c r="F38" s="14" t="n">
        <v>0</v>
      </c>
      <c r="G38" s="14" t="inlineStr">
        <is>
          <t>Kernel v1.6 Data_Energy = legacy Mitigation rows 583-602</t>
        </is>
      </c>
    </row>
    <row r="39">
      <c r="A39" s="14" t="inlineStr">
        <is>
          <t>EGY|2022|nav|oop</t>
        </is>
      </c>
      <c r="B39" s="14" t="inlineStr">
        <is>
          <t>EGY</t>
        </is>
      </c>
      <c r="C39" s="14" t="n">
        <v>2022</v>
      </c>
      <c r="D39" s="14" t="inlineStr">
        <is>
          <t>nav</t>
        </is>
      </c>
      <c r="E39" s="14" t="inlineStr">
        <is>
          <t>oop</t>
        </is>
      </c>
      <c r="F39" s="14" t="n">
        <v>290.709497169709</v>
      </c>
      <c r="G39" s="14" t="inlineStr">
        <is>
          <t>Kernel v1.6 Data_Energy = legacy Mitigation rows 583-602</t>
        </is>
      </c>
    </row>
    <row r="40">
      <c r="A40" s="14" t="inlineStr">
        <is>
          <t>EGY|2022|res|oop</t>
        </is>
      </c>
      <c r="B40" s="14" t="inlineStr">
        <is>
          <t>EGY</t>
        </is>
      </c>
      <c r="C40" s="14" t="n">
        <v>2022</v>
      </c>
      <c r="D40" s="14" t="inlineStr">
        <is>
          <t>res</t>
        </is>
      </c>
      <c r="E40" s="14" t="inlineStr">
        <is>
          <t>oop</t>
        </is>
      </c>
      <c r="F40" s="14" t="n">
        <v>0</v>
      </c>
      <c r="G40" s="14" t="inlineStr">
        <is>
          <t>Kernel v1.6 Data_Energy = legacy Mitigation rows 583-602</t>
        </is>
      </c>
    </row>
    <row r="41">
      <c r="A41" s="14" t="inlineStr">
        <is>
          <t>EGY|2022|foo|oop</t>
        </is>
      </c>
      <c r="B41" s="14" t="inlineStr">
        <is>
          <t>EGY</t>
        </is>
      </c>
      <c r="C41" s="14" t="n">
        <v>2022</v>
      </c>
      <c r="D41" s="14" t="inlineStr">
        <is>
          <t>foo</t>
        </is>
      </c>
      <c r="E41" s="14" t="inlineStr">
        <is>
          <t>oop</t>
        </is>
      </c>
      <c r="F41" s="14" t="n">
        <v>0</v>
      </c>
      <c r="G41" s="14" t="inlineStr">
        <is>
          <t>Kernel v1.6 Data_Energy = legacy Mitigation rows 583-602</t>
        </is>
      </c>
    </row>
    <row r="42">
      <c r="A42" s="14" t="inlineStr">
        <is>
          <t>EGY|2022|srv|oop</t>
        </is>
      </c>
      <c r="B42" s="14" t="inlineStr">
        <is>
          <t>EGY</t>
        </is>
      </c>
      <c r="C42" s="14" t="n">
        <v>2022</v>
      </c>
      <c r="D42" s="14" t="inlineStr">
        <is>
          <t>srv</t>
        </is>
      </c>
      <c r="E42" s="14" t="inlineStr">
        <is>
          <t>oop</t>
        </is>
      </c>
      <c r="F42" s="14" t="n">
        <v>0</v>
      </c>
      <c r="G42" s="14" t="inlineStr">
        <is>
          <t>Kernel v1.6 Data_Energy = legacy Mitigation rows 583-602</t>
        </is>
      </c>
    </row>
    <row r="43">
      <c r="A43" s="14" t="inlineStr">
        <is>
          <t>EGY|2022|mch|oop</t>
        </is>
      </c>
      <c r="B43" s="14" t="inlineStr">
        <is>
          <t>EGY</t>
        </is>
      </c>
      <c r="C43" s="14" t="n">
        <v>2022</v>
      </c>
      <c r="D43" s="14" t="inlineStr">
        <is>
          <t>mch</t>
        </is>
      </c>
      <c r="E43" s="14" t="inlineStr">
        <is>
          <t>oop</t>
        </is>
      </c>
      <c r="F43" s="14" t="n">
        <v>0</v>
      </c>
      <c r="G43" s="14" t="inlineStr">
        <is>
          <t>Kernel v1.6 Data_Energy = legacy Mitigation rows 583-602</t>
        </is>
      </c>
    </row>
    <row r="44">
      <c r="A44" s="14" t="inlineStr">
        <is>
          <t>EGY|2022|irn|oop</t>
        </is>
      </c>
      <c r="B44" s="14" t="inlineStr">
        <is>
          <t>EGY</t>
        </is>
      </c>
      <c r="C44" s="14" t="n">
        <v>2022</v>
      </c>
      <c r="D44" s="14" t="inlineStr">
        <is>
          <t>irn</t>
        </is>
      </c>
      <c r="E44" s="14" t="inlineStr">
        <is>
          <t>oop</t>
        </is>
      </c>
      <c r="F44" s="14" t="n">
        <v>0</v>
      </c>
      <c r="G44" s="14" t="inlineStr">
        <is>
          <t>Kernel v1.6 Data_Energy = legacy Mitigation rows 583-602</t>
        </is>
      </c>
    </row>
    <row r="45">
      <c r="A45" s="14" t="inlineStr">
        <is>
          <t>EGY|2022|nfm|oop</t>
        </is>
      </c>
      <c r="B45" s="14" t="inlineStr">
        <is>
          <t>EGY</t>
        </is>
      </c>
      <c r="C45" s="14" t="n">
        <v>2022</v>
      </c>
      <c r="D45" s="14" t="inlineStr">
        <is>
          <t>nfm</t>
        </is>
      </c>
      <c r="E45" s="14" t="inlineStr">
        <is>
          <t>oop</t>
        </is>
      </c>
      <c r="F45" s="14" t="n">
        <v>0</v>
      </c>
      <c r="G45" s="14" t="inlineStr">
        <is>
          <t>Kernel v1.6 Data_Energy = legacy Mitigation rows 583-602</t>
        </is>
      </c>
    </row>
    <row r="46">
      <c r="A46" s="14" t="inlineStr">
        <is>
          <t>EGY|2022|mac|oop</t>
        </is>
      </c>
      <c r="B46" s="14" t="inlineStr">
        <is>
          <t>EGY</t>
        </is>
      </c>
      <c r="C46" s="14" t="n">
        <v>2022</v>
      </c>
      <c r="D46" s="14" t="inlineStr">
        <is>
          <t>mac</t>
        </is>
      </c>
      <c r="E46" s="14" t="inlineStr">
        <is>
          <t>oop</t>
        </is>
      </c>
      <c r="F46" s="14" t="n">
        <v>0</v>
      </c>
      <c r="G46" s="14" t="inlineStr">
        <is>
          <t>Kernel v1.6 Data_Energy = legacy Mitigation rows 583-602</t>
        </is>
      </c>
    </row>
    <row r="47">
      <c r="A47" s="14" t="inlineStr">
        <is>
          <t>EGY|2022|cem|oop</t>
        </is>
      </c>
      <c r="B47" s="14" t="inlineStr">
        <is>
          <t>EGY</t>
        </is>
      </c>
      <c r="C47" s="14" t="n">
        <v>2022</v>
      </c>
      <c r="D47" s="14" t="inlineStr">
        <is>
          <t>cem</t>
        </is>
      </c>
      <c r="E47" s="14" t="inlineStr">
        <is>
          <t>oop</t>
        </is>
      </c>
      <c r="F47" s="14" t="n">
        <v>0</v>
      </c>
      <c r="G47" s="14" t="inlineStr">
        <is>
          <t>Kernel v1.6 Data_Energy = legacy Mitigation rows 583-602</t>
        </is>
      </c>
    </row>
    <row r="48">
      <c r="A48" s="14" t="inlineStr">
        <is>
          <t>EGY|2022|omn|oop</t>
        </is>
      </c>
      <c r="B48" s="14" t="inlineStr">
        <is>
          <t>EGY</t>
        </is>
      </c>
      <c r="C48" s="14" t="n">
        <v>2022</v>
      </c>
      <c r="D48" s="14" t="inlineStr">
        <is>
          <t>omn</t>
        </is>
      </c>
      <c r="E48" s="14" t="inlineStr">
        <is>
          <t>oop</t>
        </is>
      </c>
      <c r="F48" s="14" t="n">
        <v>2347.52754403714</v>
      </c>
      <c r="G48" s="14" t="inlineStr">
        <is>
          <t>Kernel v1.6 Data_Energy = legacy Mitigation rows 583-602</t>
        </is>
      </c>
    </row>
    <row r="49">
      <c r="A49" s="14" t="inlineStr">
        <is>
          <t>EGY|2022|cst|oop</t>
        </is>
      </c>
      <c r="B49" s="14" t="inlineStr">
        <is>
          <t>EGY</t>
        </is>
      </c>
      <c r="C49" s="14" t="n">
        <v>2022</v>
      </c>
      <c r="D49" s="14" t="inlineStr">
        <is>
          <t>cst</t>
        </is>
      </c>
      <c r="E49" s="14" t="inlineStr">
        <is>
          <t>oop</t>
        </is>
      </c>
      <c r="F49" s="14" t="n">
        <v>0</v>
      </c>
      <c r="G49" s="14" t="inlineStr">
        <is>
          <t>Kernel v1.6 Data_Energy = legacy Mitigation rows 583-602</t>
        </is>
      </c>
    </row>
    <row r="50">
      <c r="A50" s="14" t="inlineStr">
        <is>
          <t>EGY|2022|ftr|oop</t>
        </is>
      </c>
      <c r="B50" s="14" t="inlineStr">
        <is>
          <t>EGY</t>
        </is>
      </c>
      <c r="C50" s="14" t="n">
        <v>2022</v>
      </c>
      <c r="D50" s="14" t="inlineStr">
        <is>
          <t>ftr</t>
        </is>
      </c>
      <c r="E50" s="14" t="inlineStr">
        <is>
          <t>oop</t>
        </is>
      </c>
      <c r="F50" s="14" t="n">
        <v>293.099212219656</v>
      </c>
      <c r="G50" s="14" t="inlineStr">
        <is>
          <t>Kernel v1.6 Data_Energy = legacy Mitigation rows 583-602</t>
        </is>
      </c>
    </row>
    <row r="51">
      <c r="A51" s="14" t="inlineStr">
        <is>
          <t>EGY|2022|oen|oop</t>
        </is>
      </c>
      <c r="B51" s="14" t="inlineStr">
        <is>
          <t>EGY</t>
        </is>
      </c>
      <c r="C51" s="14" t="n">
        <v>2022</v>
      </c>
      <c r="D51" s="14" t="inlineStr">
        <is>
          <t>oen</t>
        </is>
      </c>
      <c r="E51" s="14" t="inlineStr">
        <is>
          <t>oop</t>
        </is>
      </c>
      <c r="F51" s="14" t="n">
        <v>100.678839675172</v>
      </c>
      <c r="G51" s="14" t="inlineStr">
        <is>
          <t>Kernel v1.6 Data_Energy = legacy Mitigation rows 583-602</t>
        </is>
      </c>
    </row>
    <row r="52">
      <c r="A52" s="14" t="inlineStr">
        <is>
          <t>EGY|2022|rod|gso</t>
        </is>
      </c>
      <c r="B52" s="14" t="inlineStr">
        <is>
          <t>EGY</t>
        </is>
      </c>
      <c r="C52" s="14" t="n">
        <v>2022</v>
      </c>
      <c r="D52" s="14" t="inlineStr">
        <is>
          <t>rod</t>
        </is>
      </c>
      <c r="E52" s="14" t="inlineStr">
        <is>
          <t>gso</t>
        </is>
      </c>
      <c r="F52" s="14" t="n">
        <v>7577.29644334562</v>
      </c>
      <c r="G52" s="14" t="inlineStr">
        <is>
          <t>Kernel v1.6 Data_Energy = legacy Mitigation rows 583-602</t>
        </is>
      </c>
    </row>
    <row r="53">
      <c r="A53" s="14" t="inlineStr">
        <is>
          <t>EGY|2022|ral|gso</t>
        </is>
      </c>
      <c r="B53" s="14" t="inlineStr">
        <is>
          <t>EGY</t>
        </is>
      </c>
      <c r="C53" s="14" t="n">
        <v>2022</v>
      </c>
      <c r="D53" s="14" t="inlineStr">
        <is>
          <t>ral</t>
        </is>
      </c>
      <c r="E53" s="14" t="inlineStr">
        <is>
          <t>gso</t>
        </is>
      </c>
      <c r="F53" s="14" t="n">
        <v>0</v>
      </c>
      <c r="G53" s="14" t="inlineStr">
        <is>
          <t>Kernel v1.6 Data_Energy = legacy Mitigation rows 583-602</t>
        </is>
      </c>
    </row>
    <row r="54">
      <c r="A54" s="14" t="inlineStr">
        <is>
          <t>EGY|2022|avi|gso</t>
        </is>
      </c>
      <c r="B54" s="14" t="inlineStr">
        <is>
          <t>EGY</t>
        </is>
      </c>
      <c r="C54" s="14" t="n">
        <v>2022</v>
      </c>
      <c r="D54" s="14" t="inlineStr">
        <is>
          <t>avi</t>
        </is>
      </c>
      <c r="E54" s="14" t="inlineStr">
        <is>
          <t>gso</t>
        </is>
      </c>
      <c r="F54" s="14" t="n">
        <v>0</v>
      </c>
      <c r="G54" s="14" t="inlineStr">
        <is>
          <t>Kernel v1.6 Data_Energy = legacy Mitigation rows 583-602</t>
        </is>
      </c>
    </row>
    <row r="55">
      <c r="A55" s="14" t="inlineStr">
        <is>
          <t>EGY|2022|nav|gso</t>
        </is>
      </c>
      <c r="B55" s="14" t="inlineStr">
        <is>
          <t>EGY</t>
        </is>
      </c>
      <c r="C55" s="14" t="n">
        <v>2022</v>
      </c>
      <c r="D55" s="14" t="inlineStr">
        <is>
          <t>nav</t>
        </is>
      </c>
      <c r="E55" s="14" t="inlineStr">
        <is>
          <t>gso</t>
        </is>
      </c>
      <c r="F55" s="14" t="n">
        <v>0</v>
      </c>
      <c r="G55" s="14" t="inlineStr">
        <is>
          <t>Kernel v1.6 Data_Energy = legacy Mitigation rows 583-602</t>
        </is>
      </c>
    </row>
    <row r="56">
      <c r="A56" s="14" t="inlineStr">
        <is>
          <t>EGY|2022|res|gso</t>
        </is>
      </c>
      <c r="B56" s="14" t="inlineStr">
        <is>
          <t>EGY</t>
        </is>
      </c>
      <c r="C56" s="14" t="n">
        <v>2022</v>
      </c>
      <c r="D56" s="14" t="inlineStr">
        <is>
          <t>res</t>
        </is>
      </c>
      <c r="E56" s="14" t="inlineStr">
        <is>
          <t>gso</t>
        </is>
      </c>
      <c r="F56" s="14" t="n">
        <v>0</v>
      </c>
      <c r="G56" s="14" t="inlineStr">
        <is>
          <t>Kernel v1.6 Data_Energy = legacy Mitigation rows 583-602</t>
        </is>
      </c>
    </row>
    <row r="57">
      <c r="A57" s="14" t="inlineStr">
        <is>
          <t>EGY|2022|foo|gso</t>
        </is>
      </c>
      <c r="B57" s="14" t="inlineStr">
        <is>
          <t>EGY</t>
        </is>
      </c>
      <c r="C57" s="14" t="n">
        <v>2022</v>
      </c>
      <c r="D57" s="14" t="inlineStr">
        <is>
          <t>foo</t>
        </is>
      </c>
      <c r="E57" s="14" t="inlineStr">
        <is>
          <t>gso</t>
        </is>
      </c>
      <c r="F57" s="14" t="n">
        <v>0</v>
      </c>
      <c r="G57" s="14" t="inlineStr">
        <is>
          <t>Kernel v1.6 Data_Energy = legacy Mitigation rows 583-602</t>
        </is>
      </c>
    </row>
    <row r="58">
      <c r="A58" s="14" t="inlineStr">
        <is>
          <t>EGY|2022|srv|gso</t>
        </is>
      </c>
      <c r="B58" s="14" t="inlineStr">
        <is>
          <t>EGY</t>
        </is>
      </c>
      <c r="C58" s="14" t="n">
        <v>2022</v>
      </c>
      <c r="D58" s="14" t="inlineStr">
        <is>
          <t>srv</t>
        </is>
      </c>
      <c r="E58" s="14" t="inlineStr">
        <is>
          <t>gso</t>
        </is>
      </c>
      <c r="F58" s="14" t="n">
        <v>0</v>
      </c>
      <c r="G58" s="14" t="inlineStr">
        <is>
          <t>Kernel v1.6 Data_Energy = legacy Mitigation rows 583-602</t>
        </is>
      </c>
    </row>
    <row r="59">
      <c r="A59" s="14" t="inlineStr">
        <is>
          <t>EGY|2022|mch|gso</t>
        </is>
      </c>
      <c r="B59" s="14" t="inlineStr">
        <is>
          <t>EGY</t>
        </is>
      </c>
      <c r="C59" s="14" t="n">
        <v>2022</v>
      </c>
      <c r="D59" s="14" t="inlineStr">
        <is>
          <t>mch</t>
        </is>
      </c>
      <c r="E59" s="14" t="inlineStr">
        <is>
          <t>gso</t>
        </is>
      </c>
      <c r="F59" s="14" t="n">
        <v>0</v>
      </c>
      <c r="G59" s="14" t="inlineStr">
        <is>
          <t>Kernel v1.6 Data_Energy = legacy Mitigation rows 583-602</t>
        </is>
      </c>
    </row>
    <row r="60">
      <c r="A60" s="14" t="inlineStr">
        <is>
          <t>EGY|2022|irn|gso</t>
        </is>
      </c>
      <c r="B60" s="14" t="inlineStr">
        <is>
          <t>EGY</t>
        </is>
      </c>
      <c r="C60" s="14" t="n">
        <v>2022</v>
      </c>
      <c r="D60" s="14" t="inlineStr">
        <is>
          <t>irn</t>
        </is>
      </c>
      <c r="E60" s="14" t="inlineStr">
        <is>
          <t>gso</t>
        </is>
      </c>
      <c r="F60" s="14" t="n">
        <v>0</v>
      </c>
      <c r="G60" s="14" t="inlineStr">
        <is>
          <t>Kernel v1.6 Data_Energy = legacy Mitigation rows 583-602</t>
        </is>
      </c>
    </row>
    <row r="61">
      <c r="A61" s="14" t="inlineStr">
        <is>
          <t>EGY|2022|nfm|gso</t>
        </is>
      </c>
      <c r="B61" s="14" t="inlineStr">
        <is>
          <t>EGY</t>
        </is>
      </c>
      <c r="C61" s="14" t="n">
        <v>2022</v>
      </c>
      <c r="D61" s="14" t="inlineStr">
        <is>
          <t>nfm</t>
        </is>
      </c>
      <c r="E61" s="14" t="inlineStr">
        <is>
          <t>gso</t>
        </is>
      </c>
      <c r="F61" s="14" t="n">
        <v>0</v>
      </c>
      <c r="G61" s="14" t="inlineStr">
        <is>
          <t>Kernel v1.6 Data_Energy = legacy Mitigation rows 583-602</t>
        </is>
      </c>
    </row>
    <row r="62">
      <c r="A62" s="14" t="inlineStr">
        <is>
          <t>EGY|2022|mac|gso</t>
        </is>
      </c>
      <c r="B62" s="14" t="inlineStr">
        <is>
          <t>EGY</t>
        </is>
      </c>
      <c r="C62" s="14" t="n">
        <v>2022</v>
      </c>
      <c r="D62" s="14" t="inlineStr">
        <is>
          <t>mac</t>
        </is>
      </c>
      <c r="E62" s="14" t="inlineStr">
        <is>
          <t>gso</t>
        </is>
      </c>
      <c r="F62" s="14" t="n">
        <v>0</v>
      </c>
      <c r="G62" s="14" t="inlineStr">
        <is>
          <t>Kernel v1.6 Data_Energy = legacy Mitigation rows 583-602</t>
        </is>
      </c>
    </row>
    <row r="63">
      <c r="A63" s="14" t="inlineStr">
        <is>
          <t>EGY|2022|cem|gso</t>
        </is>
      </c>
      <c r="B63" s="14" t="inlineStr">
        <is>
          <t>EGY</t>
        </is>
      </c>
      <c r="C63" s="14" t="n">
        <v>2022</v>
      </c>
      <c r="D63" s="14" t="inlineStr">
        <is>
          <t>cem</t>
        </is>
      </c>
      <c r="E63" s="14" t="inlineStr">
        <is>
          <t>gso</t>
        </is>
      </c>
      <c r="F63" s="14" t="n">
        <v>0</v>
      </c>
      <c r="G63" s="14" t="inlineStr">
        <is>
          <t>Kernel v1.6 Data_Energy = legacy Mitigation rows 583-602</t>
        </is>
      </c>
    </row>
    <row r="64">
      <c r="A64" s="14" t="inlineStr">
        <is>
          <t>EGY|2022|omn|gso</t>
        </is>
      </c>
      <c r="B64" s="14" t="inlineStr">
        <is>
          <t>EGY</t>
        </is>
      </c>
      <c r="C64" s="14" t="n">
        <v>2022</v>
      </c>
      <c r="D64" s="14" t="inlineStr">
        <is>
          <t>omn</t>
        </is>
      </c>
      <c r="E64" s="14" t="inlineStr">
        <is>
          <t>gso</t>
        </is>
      </c>
      <c r="F64" s="14" t="n">
        <v>0</v>
      </c>
      <c r="G64" s="14" t="inlineStr">
        <is>
          <t>Kernel v1.6 Data_Energy = legacy Mitigation rows 583-602</t>
        </is>
      </c>
    </row>
    <row r="65">
      <c r="A65" s="14" t="inlineStr">
        <is>
          <t>EGY|2022|cst|gso</t>
        </is>
      </c>
      <c r="B65" s="14" t="inlineStr">
        <is>
          <t>EGY</t>
        </is>
      </c>
      <c r="C65" s="14" t="n">
        <v>2022</v>
      </c>
      <c r="D65" s="14" t="inlineStr">
        <is>
          <t>cst</t>
        </is>
      </c>
      <c r="E65" s="14" t="inlineStr">
        <is>
          <t>gso</t>
        </is>
      </c>
      <c r="F65" s="14" t="n">
        <v>0</v>
      </c>
      <c r="G65" s="14" t="inlineStr">
        <is>
          <t>Kernel v1.6 Data_Energy = legacy Mitigation rows 583-602</t>
        </is>
      </c>
    </row>
    <row r="66">
      <c r="A66" s="14" t="inlineStr">
        <is>
          <t>EGY|2022|ftr|gso</t>
        </is>
      </c>
      <c r="B66" s="14" t="inlineStr">
        <is>
          <t>EGY</t>
        </is>
      </c>
      <c r="C66" s="14" t="n">
        <v>2022</v>
      </c>
      <c r="D66" s="14" t="inlineStr">
        <is>
          <t>ftr</t>
        </is>
      </c>
      <c r="E66" s="14" t="inlineStr">
        <is>
          <t>gso</t>
        </is>
      </c>
      <c r="F66" s="14" t="n">
        <v>0</v>
      </c>
      <c r="G66" s="14" t="inlineStr">
        <is>
          <t>Kernel v1.6 Data_Energy = legacy Mitigation rows 583-602</t>
        </is>
      </c>
    </row>
    <row r="67">
      <c r="A67" s="14" t="inlineStr">
        <is>
          <t>EGY|2022|oen|gso</t>
        </is>
      </c>
      <c r="B67" s="14" t="inlineStr">
        <is>
          <t>EGY</t>
        </is>
      </c>
      <c r="C67" s="14" t="n">
        <v>2022</v>
      </c>
      <c r="D67" s="14" t="inlineStr">
        <is>
          <t>oen</t>
        </is>
      </c>
      <c r="E67" s="14" t="inlineStr">
        <is>
          <t>gso</t>
        </is>
      </c>
      <c r="F67" s="14" t="n">
        <v>0</v>
      </c>
      <c r="G67" s="14" t="inlineStr">
        <is>
          <t>Kernel v1.6 Data_Energy = legacy Mitigation rows 583-602</t>
        </is>
      </c>
    </row>
    <row r="68">
      <c r="A68" s="14" t="inlineStr">
        <is>
          <t>EGY|2022|rod|die</t>
        </is>
      </c>
      <c r="B68" s="14" t="inlineStr">
        <is>
          <t>EGY</t>
        </is>
      </c>
      <c r="C68" s="14" t="n">
        <v>2022</v>
      </c>
      <c r="D68" s="14" t="inlineStr">
        <is>
          <t>rod</t>
        </is>
      </c>
      <c r="E68" s="14" t="inlineStr">
        <is>
          <t>die</t>
        </is>
      </c>
      <c r="F68" s="14" t="n">
        <v>10207.6320601434</v>
      </c>
      <c r="G68" s="14" t="inlineStr">
        <is>
          <t>Kernel v1.6 Data_Energy = legacy Mitigation rows 583-602</t>
        </is>
      </c>
    </row>
    <row r="69">
      <c r="A69" s="14" t="inlineStr">
        <is>
          <t>EGY|2022|ral|die</t>
        </is>
      </c>
      <c r="B69" s="14" t="inlineStr">
        <is>
          <t>EGY</t>
        </is>
      </c>
      <c r="C69" s="14" t="n">
        <v>2022</v>
      </c>
      <c r="D69" s="14" t="inlineStr">
        <is>
          <t>ral</t>
        </is>
      </c>
      <c r="E69" s="14" t="inlineStr">
        <is>
          <t>die</t>
        </is>
      </c>
      <c r="F69" s="14" t="n">
        <v>0</v>
      </c>
      <c r="G69" s="14" t="inlineStr">
        <is>
          <t>Kernel v1.6 Data_Energy = legacy Mitigation rows 583-602</t>
        </is>
      </c>
    </row>
    <row r="70">
      <c r="A70" s="14" t="inlineStr">
        <is>
          <t>EGY|2022|avi|die</t>
        </is>
      </c>
      <c r="B70" s="14" t="inlineStr">
        <is>
          <t>EGY</t>
        </is>
      </c>
      <c r="C70" s="14" t="n">
        <v>2022</v>
      </c>
      <c r="D70" s="14" t="inlineStr">
        <is>
          <t>avi</t>
        </is>
      </c>
      <c r="E70" s="14" t="inlineStr">
        <is>
          <t>die</t>
        </is>
      </c>
      <c r="F70" s="14" t="n">
        <v>0</v>
      </c>
      <c r="G70" s="14" t="inlineStr">
        <is>
          <t>Kernel v1.6 Data_Energy = legacy Mitigation rows 583-602</t>
        </is>
      </c>
    </row>
    <row r="71">
      <c r="A71" s="14" t="inlineStr">
        <is>
          <t>EGY|2022|nav|die</t>
        </is>
      </c>
      <c r="B71" s="14" t="inlineStr">
        <is>
          <t>EGY</t>
        </is>
      </c>
      <c r="C71" s="14" t="n">
        <v>2022</v>
      </c>
      <c r="D71" s="14" t="inlineStr">
        <is>
          <t>nav</t>
        </is>
      </c>
      <c r="E71" s="14" t="inlineStr">
        <is>
          <t>die</t>
        </is>
      </c>
      <c r="F71" s="14" t="n">
        <v>0</v>
      </c>
      <c r="G71" s="14" t="inlineStr">
        <is>
          <t>Kernel v1.6 Data_Energy = legacy Mitigation rows 583-602</t>
        </is>
      </c>
    </row>
    <row r="72">
      <c r="A72" s="14" t="inlineStr">
        <is>
          <t>EGY|2022|res|die</t>
        </is>
      </c>
      <c r="B72" s="14" t="inlineStr">
        <is>
          <t>EGY</t>
        </is>
      </c>
      <c r="C72" s="14" t="n">
        <v>2022</v>
      </c>
      <c r="D72" s="14" t="inlineStr">
        <is>
          <t>res</t>
        </is>
      </c>
      <c r="E72" s="14" t="inlineStr">
        <is>
          <t>die</t>
        </is>
      </c>
      <c r="F72" s="14" t="n">
        <v>0</v>
      </c>
      <c r="G72" s="14" t="inlineStr">
        <is>
          <t>Kernel v1.6 Data_Energy = legacy Mitigation rows 583-602</t>
        </is>
      </c>
    </row>
    <row r="73">
      <c r="A73" s="14" t="inlineStr">
        <is>
          <t>EGY|2022|foo|die</t>
        </is>
      </c>
      <c r="B73" s="14" t="inlineStr">
        <is>
          <t>EGY</t>
        </is>
      </c>
      <c r="C73" s="14" t="n">
        <v>2022</v>
      </c>
      <c r="D73" s="14" t="inlineStr">
        <is>
          <t>foo</t>
        </is>
      </c>
      <c r="E73" s="14" t="inlineStr">
        <is>
          <t>die</t>
        </is>
      </c>
      <c r="F73" s="14" t="n">
        <v>927.0217281782579</v>
      </c>
      <c r="G73" s="14" t="inlineStr">
        <is>
          <t>Kernel v1.6 Data_Energy = legacy Mitigation rows 583-602</t>
        </is>
      </c>
    </row>
    <row r="74">
      <c r="A74" s="14" t="inlineStr">
        <is>
          <t>EGY|2022|srv|die</t>
        </is>
      </c>
      <c r="B74" s="14" t="inlineStr">
        <is>
          <t>EGY</t>
        </is>
      </c>
      <c r="C74" s="14" t="n">
        <v>2022</v>
      </c>
      <c r="D74" s="14" t="inlineStr">
        <is>
          <t>srv</t>
        </is>
      </c>
      <c r="E74" s="14" t="inlineStr">
        <is>
          <t>die</t>
        </is>
      </c>
      <c r="F74" s="14" t="n">
        <v>0</v>
      </c>
      <c r="G74" s="14" t="inlineStr">
        <is>
          <t>Kernel v1.6 Data_Energy = legacy Mitigation rows 583-602</t>
        </is>
      </c>
    </row>
    <row r="75">
      <c r="A75" s="14" t="inlineStr">
        <is>
          <t>EGY|2022|mch|die</t>
        </is>
      </c>
      <c r="B75" s="14" t="inlineStr">
        <is>
          <t>EGY</t>
        </is>
      </c>
      <c r="C75" s="14" t="n">
        <v>2022</v>
      </c>
      <c r="D75" s="14" t="inlineStr">
        <is>
          <t>mch</t>
        </is>
      </c>
      <c r="E75" s="14" t="inlineStr">
        <is>
          <t>die</t>
        </is>
      </c>
      <c r="F75" s="14" t="n">
        <v>0</v>
      </c>
      <c r="G75" s="14" t="inlineStr">
        <is>
          <t>Kernel v1.6 Data_Energy = legacy Mitigation rows 583-602</t>
        </is>
      </c>
    </row>
    <row r="76">
      <c r="A76" s="14" t="inlineStr">
        <is>
          <t>EGY|2022|irn|die</t>
        </is>
      </c>
      <c r="B76" s="14" t="inlineStr">
        <is>
          <t>EGY</t>
        </is>
      </c>
      <c r="C76" s="14" t="n">
        <v>2022</v>
      </c>
      <c r="D76" s="14" t="inlineStr">
        <is>
          <t>irn</t>
        </is>
      </c>
      <c r="E76" s="14" t="inlineStr">
        <is>
          <t>die</t>
        </is>
      </c>
      <c r="F76" s="14" t="n">
        <v>0</v>
      </c>
      <c r="G76" s="14" t="inlineStr">
        <is>
          <t>Kernel v1.6 Data_Energy = legacy Mitigation rows 583-602</t>
        </is>
      </c>
    </row>
    <row r="77">
      <c r="A77" s="14" t="inlineStr">
        <is>
          <t>EGY|2022|nfm|die</t>
        </is>
      </c>
      <c r="B77" s="14" t="inlineStr">
        <is>
          <t>EGY</t>
        </is>
      </c>
      <c r="C77" s="14" t="n">
        <v>2022</v>
      </c>
      <c r="D77" s="14" t="inlineStr">
        <is>
          <t>nfm</t>
        </is>
      </c>
      <c r="E77" s="14" t="inlineStr">
        <is>
          <t>die</t>
        </is>
      </c>
      <c r="F77" s="14" t="n">
        <v>0</v>
      </c>
      <c r="G77" s="14" t="inlineStr">
        <is>
          <t>Kernel v1.6 Data_Energy = legacy Mitigation rows 583-602</t>
        </is>
      </c>
    </row>
    <row r="78">
      <c r="A78" s="14" t="inlineStr">
        <is>
          <t>EGY|2022|mac|die</t>
        </is>
      </c>
      <c r="B78" s="14" t="inlineStr">
        <is>
          <t>EGY</t>
        </is>
      </c>
      <c r="C78" s="14" t="n">
        <v>2022</v>
      </c>
      <c r="D78" s="14" t="inlineStr">
        <is>
          <t>mac</t>
        </is>
      </c>
      <c r="E78" s="14" t="inlineStr">
        <is>
          <t>die</t>
        </is>
      </c>
      <c r="F78" s="14" t="n">
        <v>0</v>
      </c>
      <c r="G78" s="14" t="inlineStr">
        <is>
          <t>Kernel v1.6 Data_Energy = legacy Mitigation rows 583-602</t>
        </is>
      </c>
    </row>
    <row r="79">
      <c r="A79" s="14" t="inlineStr">
        <is>
          <t>EGY|2022|cem|die</t>
        </is>
      </c>
      <c r="B79" s="14" t="inlineStr">
        <is>
          <t>EGY</t>
        </is>
      </c>
      <c r="C79" s="14" t="n">
        <v>2022</v>
      </c>
      <c r="D79" s="14" t="inlineStr">
        <is>
          <t>cem</t>
        </is>
      </c>
      <c r="E79" s="14" t="inlineStr">
        <is>
          <t>die</t>
        </is>
      </c>
      <c r="F79" s="14" t="n">
        <v>0</v>
      </c>
      <c r="G79" s="14" t="inlineStr">
        <is>
          <t>Kernel v1.6 Data_Energy = legacy Mitigation rows 583-602</t>
        </is>
      </c>
    </row>
    <row r="80">
      <c r="A80" s="14" t="inlineStr">
        <is>
          <t>EGY|2022|omn|die</t>
        </is>
      </c>
      <c r="B80" s="14" t="inlineStr">
        <is>
          <t>EGY</t>
        </is>
      </c>
      <c r="C80" s="14" t="n">
        <v>2022</v>
      </c>
      <c r="D80" s="14" t="inlineStr">
        <is>
          <t>omn</t>
        </is>
      </c>
      <c r="E80" s="14" t="inlineStr">
        <is>
          <t>die</t>
        </is>
      </c>
      <c r="F80" s="14" t="n">
        <v>3819.23416175079</v>
      </c>
      <c r="G80" s="14" t="inlineStr">
        <is>
          <t>Kernel v1.6 Data_Energy = legacy Mitigation rows 583-602</t>
        </is>
      </c>
    </row>
    <row r="81">
      <c r="A81" s="14" t="inlineStr">
        <is>
          <t>EGY|2022|cst|die</t>
        </is>
      </c>
      <c r="B81" s="14" t="inlineStr">
        <is>
          <t>EGY</t>
        </is>
      </c>
      <c r="C81" s="14" t="n">
        <v>2022</v>
      </c>
      <c r="D81" s="14" t="inlineStr">
        <is>
          <t>cst</t>
        </is>
      </c>
      <c r="E81" s="14" t="inlineStr">
        <is>
          <t>die</t>
        </is>
      </c>
      <c r="F81" s="14" t="n">
        <v>0</v>
      </c>
      <c r="G81" s="14" t="inlineStr">
        <is>
          <t>Kernel v1.6 Data_Energy = legacy Mitigation rows 583-602</t>
        </is>
      </c>
    </row>
    <row r="82">
      <c r="A82" s="14" t="inlineStr">
        <is>
          <t>EGY|2022|ftr|die</t>
        </is>
      </c>
      <c r="B82" s="14" t="inlineStr">
        <is>
          <t>EGY</t>
        </is>
      </c>
      <c r="C82" s="14" t="n">
        <v>2022</v>
      </c>
      <c r="D82" s="14" t="inlineStr">
        <is>
          <t>ftr</t>
        </is>
      </c>
      <c r="E82" s="14" t="inlineStr">
        <is>
          <t>die</t>
        </is>
      </c>
      <c r="F82" s="14" t="n">
        <v>824.800093567561</v>
      </c>
      <c r="G82" s="14" t="inlineStr">
        <is>
          <t>Kernel v1.6 Data_Energy = legacy Mitigation rows 583-602</t>
        </is>
      </c>
    </row>
    <row r="83">
      <c r="A83" s="14" t="inlineStr">
        <is>
          <t>EGY|2022|oen|die</t>
        </is>
      </c>
      <c r="B83" s="14" t="inlineStr">
        <is>
          <t>EGY</t>
        </is>
      </c>
      <c r="C83" s="14" t="n">
        <v>2022</v>
      </c>
      <c r="D83" s="14" t="inlineStr">
        <is>
          <t>oen</t>
        </is>
      </c>
      <c r="E83" s="14" t="inlineStr">
        <is>
          <t>die</t>
        </is>
      </c>
      <c r="F83" s="14" t="n">
        <v>0</v>
      </c>
      <c r="G83" s="14" t="inlineStr">
        <is>
          <t>Kernel v1.6 Data_Energy = legacy Mitigation rows 583-602</t>
        </is>
      </c>
    </row>
    <row r="84">
      <c r="A84" s="14" t="inlineStr">
        <is>
          <t>EGY|2022|rod|ker</t>
        </is>
      </c>
      <c r="B84" s="14" t="inlineStr">
        <is>
          <t>EGY</t>
        </is>
      </c>
      <c r="C84" s="14" t="n">
        <v>2022</v>
      </c>
      <c r="D84" s="14" t="inlineStr">
        <is>
          <t>rod</t>
        </is>
      </c>
      <c r="E84" s="14" t="inlineStr">
        <is>
          <t>ker</t>
        </is>
      </c>
      <c r="F84" s="14" t="n">
        <v>0</v>
      </c>
      <c r="G84" s="14" t="inlineStr">
        <is>
          <t>Kernel v1.6 Data_Energy = legacy Mitigation rows 583-602</t>
        </is>
      </c>
    </row>
    <row r="85">
      <c r="A85" s="14" t="inlineStr">
        <is>
          <t>EGY|2022|ral|ker</t>
        </is>
      </c>
      <c r="B85" s="14" t="inlineStr">
        <is>
          <t>EGY</t>
        </is>
      </c>
      <c r="C85" s="14" t="n">
        <v>2022</v>
      </c>
      <c r="D85" s="14" t="inlineStr">
        <is>
          <t>ral</t>
        </is>
      </c>
      <c r="E85" s="14" t="inlineStr">
        <is>
          <t>ker</t>
        </is>
      </c>
      <c r="F85" s="14" t="n">
        <v>0</v>
      </c>
      <c r="G85" s="14" t="inlineStr">
        <is>
          <t>Kernel v1.6 Data_Energy = legacy Mitigation rows 583-602</t>
        </is>
      </c>
    </row>
    <row r="86">
      <c r="A86" s="14" t="inlineStr">
        <is>
          <t>EGY|2022|avi|ker</t>
        </is>
      </c>
      <c r="B86" s="14" t="inlineStr">
        <is>
          <t>EGY</t>
        </is>
      </c>
      <c r="C86" s="14" t="n">
        <v>2022</v>
      </c>
      <c r="D86" s="14" t="inlineStr">
        <is>
          <t>avi</t>
        </is>
      </c>
      <c r="E86" s="14" t="inlineStr">
        <is>
          <t>ker</t>
        </is>
      </c>
      <c r="F86" s="14" t="n">
        <v>0</v>
      </c>
      <c r="G86" s="14" t="inlineStr">
        <is>
          <t>Kernel v1.6 Data_Energy = legacy Mitigation rows 583-602</t>
        </is>
      </c>
    </row>
    <row r="87">
      <c r="A87" s="14" t="inlineStr">
        <is>
          <t>EGY|2022|nav|ker</t>
        </is>
      </c>
      <c r="B87" s="14" t="inlineStr">
        <is>
          <t>EGY</t>
        </is>
      </c>
      <c r="C87" s="14" t="n">
        <v>2022</v>
      </c>
      <c r="D87" s="14" t="inlineStr">
        <is>
          <t>nav</t>
        </is>
      </c>
      <c r="E87" s="14" t="inlineStr">
        <is>
          <t>ker</t>
        </is>
      </c>
      <c r="F87" s="14" t="n">
        <v>0</v>
      </c>
      <c r="G87" s="14" t="inlineStr">
        <is>
          <t>Kernel v1.6 Data_Energy = legacy Mitigation rows 583-602</t>
        </is>
      </c>
    </row>
    <row r="88">
      <c r="A88" s="14" t="inlineStr">
        <is>
          <t>EGY|2022|res|ker</t>
        </is>
      </c>
      <c r="B88" s="14" t="inlineStr">
        <is>
          <t>EGY</t>
        </is>
      </c>
      <c r="C88" s="14" t="n">
        <v>2022</v>
      </c>
      <c r="D88" s="14" t="inlineStr">
        <is>
          <t>res</t>
        </is>
      </c>
      <c r="E88" s="14" t="inlineStr">
        <is>
          <t>ker</t>
        </is>
      </c>
      <c r="F88" s="14" t="n">
        <v>2.76900540691173</v>
      </c>
      <c r="G88" s="14" t="inlineStr">
        <is>
          <t>Kernel v1.6 Data_Energy = legacy Mitigation rows 583-602</t>
        </is>
      </c>
    </row>
    <row r="89">
      <c r="A89" s="14" t="inlineStr">
        <is>
          <t>EGY|2022|foo|ker</t>
        </is>
      </c>
      <c r="B89" s="14" t="inlineStr">
        <is>
          <t>EGY</t>
        </is>
      </c>
      <c r="C89" s="14" t="n">
        <v>2022</v>
      </c>
      <c r="D89" s="14" t="inlineStr">
        <is>
          <t>foo</t>
        </is>
      </c>
      <c r="E89" s="14" t="inlineStr">
        <is>
          <t>ker</t>
        </is>
      </c>
      <c r="F89" s="14" t="n">
        <v>0.344296494287579</v>
      </c>
      <c r="G89" s="14" t="inlineStr">
        <is>
          <t>Kernel v1.6 Data_Energy = legacy Mitigation rows 583-602</t>
        </is>
      </c>
    </row>
    <row r="90">
      <c r="A90" s="14" t="inlineStr">
        <is>
          <t>EGY|2022|srv|ker</t>
        </is>
      </c>
      <c r="B90" s="14" t="inlineStr">
        <is>
          <t>EGY</t>
        </is>
      </c>
      <c r="C90" s="14" t="n">
        <v>2022</v>
      </c>
      <c r="D90" s="14" t="inlineStr">
        <is>
          <t>srv</t>
        </is>
      </c>
      <c r="E90" s="14" t="inlineStr">
        <is>
          <t>ker</t>
        </is>
      </c>
      <c r="F90" s="14" t="n">
        <v>0</v>
      </c>
      <c r="G90" s="14" t="inlineStr">
        <is>
          <t>Kernel v1.6 Data_Energy = legacy Mitigation rows 583-602</t>
        </is>
      </c>
    </row>
    <row r="91">
      <c r="A91" s="14" t="inlineStr">
        <is>
          <t>EGY|2022|mch|ker</t>
        </is>
      </c>
      <c r="B91" s="14" t="inlineStr">
        <is>
          <t>EGY</t>
        </is>
      </c>
      <c r="C91" s="14" t="n">
        <v>2022</v>
      </c>
      <c r="D91" s="14" t="inlineStr">
        <is>
          <t>mch</t>
        </is>
      </c>
      <c r="E91" s="14" t="inlineStr">
        <is>
          <t>ker</t>
        </is>
      </c>
      <c r="F91" s="14" t="n">
        <v>0</v>
      </c>
      <c r="G91" s="14" t="inlineStr">
        <is>
          <t>Kernel v1.6 Data_Energy = legacy Mitigation rows 583-602</t>
        </is>
      </c>
    </row>
    <row r="92">
      <c r="A92" s="14" t="inlineStr">
        <is>
          <t>EGY|2022|irn|ker</t>
        </is>
      </c>
      <c r="B92" s="14" t="inlineStr">
        <is>
          <t>EGY</t>
        </is>
      </c>
      <c r="C92" s="14" t="n">
        <v>2022</v>
      </c>
      <c r="D92" s="14" t="inlineStr">
        <is>
          <t>irn</t>
        </is>
      </c>
      <c r="E92" s="14" t="inlineStr">
        <is>
          <t>ker</t>
        </is>
      </c>
      <c r="F92" s="14" t="n">
        <v>0</v>
      </c>
      <c r="G92" s="14" t="inlineStr">
        <is>
          <t>Kernel v1.6 Data_Energy = legacy Mitigation rows 583-602</t>
        </is>
      </c>
    </row>
    <row r="93">
      <c r="A93" s="14" t="inlineStr">
        <is>
          <t>EGY|2022|nfm|ker</t>
        </is>
      </c>
      <c r="B93" s="14" t="inlineStr">
        <is>
          <t>EGY</t>
        </is>
      </c>
      <c r="C93" s="14" t="n">
        <v>2022</v>
      </c>
      <c r="D93" s="14" t="inlineStr">
        <is>
          <t>nfm</t>
        </is>
      </c>
      <c r="E93" s="14" t="inlineStr">
        <is>
          <t>ker</t>
        </is>
      </c>
      <c r="F93" s="14" t="n">
        <v>0</v>
      </c>
      <c r="G93" s="14" t="inlineStr">
        <is>
          <t>Kernel v1.6 Data_Energy = legacy Mitigation rows 583-602</t>
        </is>
      </c>
    </row>
    <row r="94">
      <c r="A94" s="14" t="inlineStr">
        <is>
          <t>EGY|2022|mac|ker</t>
        </is>
      </c>
      <c r="B94" s="14" t="inlineStr">
        <is>
          <t>EGY</t>
        </is>
      </c>
      <c r="C94" s="14" t="n">
        <v>2022</v>
      </c>
      <c r="D94" s="14" t="inlineStr">
        <is>
          <t>mac</t>
        </is>
      </c>
      <c r="E94" s="14" t="inlineStr">
        <is>
          <t>ker</t>
        </is>
      </c>
      <c r="F94" s="14" t="n">
        <v>0</v>
      </c>
      <c r="G94" s="14" t="inlineStr">
        <is>
          <t>Kernel v1.6 Data_Energy = legacy Mitigation rows 583-602</t>
        </is>
      </c>
    </row>
    <row r="95">
      <c r="A95" s="14" t="inlineStr">
        <is>
          <t>EGY|2022|cem|ker</t>
        </is>
      </c>
      <c r="B95" s="14" t="inlineStr">
        <is>
          <t>EGY</t>
        </is>
      </c>
      <c r="C95" s="14" t="n">
        <v>2022</v>
      </c>
      <c r="D95" s="14" t="inlineStr">
        <is>
          <t>cem</t>
        </is>
      </c>
      <c r="E95" s="14" t="inlineStr">
        <is>
          <t>ker</t>
        </is>
      </c>
      <c r="F95" s="14" t="n">
        <v>0</v>
      </c>
      <c r="G95" s="14" t="inlineStr">
        <is>
          <t>Kernel v1.6 Data_Energy = legacy Mitigation rows 583-602</t>
        </is>
      </c>
    </row>
    <row r="96">
      <c r="A96" s="14" t="inlineStr">
        <is>
          <t>EGY|2022|omn|ker</t>
        </is>
      </c>
      <c r="B96" s="14" t="inlineStr">
        <is>
          <t>EGY</t>
        </is>
      </c>
      <c r="C96" s="14" t="n">
        <v>2022</v>
      </c>
      <c r="D96" s="14" t="inlineStr">
        <is>
          <t>omn</t>
        </is>
      </c>
      <c r="E96" s="14" t="inlineStr">
        <is>
          <t>ker</t>
        </is>
      </c>
      <c r="F96" s="14" t="n">
        <v>4.38372614857524</v>
      </c>
      <c r="G96" s="14" t="inlineStr">
        <is>
          <t>Kernel v1.6 Data_Energy = legacy Mitigation rows 583-602</t>
        </is>
      </c>
    </row>
    <row r="97">
      <c r="A97" s="14" t="inlineStr">
        <is>
          <t>EGY|2022|cst|ker</t>
        </is>
      </c>
      <c r="B97" s="14" t="inlineStr">
        <is>
          <t>EGY</t>
        </is>
      </c>
      <c r="C97" s="14" t="n">
        <v>2022</v>
      </c>
      <c r="D97" s="14" t="inlineStr">
        <is>
          <t>cst</t>
        </is>
      </c>
      <c r="E97" s="14" t="inlineStr">
        <is>
          <t>ker</t>
        </is>
      </c>
      <c r="F97" s="14" t="n">
        <v>0</v>
      </c>
      <c r="G97" s="14" t="inlineStr">
        <is>
          <t>Kernel v1.6 Data_Energy = legacy Mitigation rows 583-602</t>
        </is>
      </c>
    </row>
    <row r="98">
      <c r="A98" s="14" t="inlineStr">
        <is>
          <t>EGY|2022|ftr|ker</t>
        </is>
      </c>
      <c r="B98" s="14" t="inlineStr">
        <is>
          <t>EGY</t>
        </is>
      </c>
      <c r="C98" s="14" t="n">
        <v>2022</v>
      </c>
      <c r="D98" s="14" t="inlineStr">
        <is>
          <t>ftr</t>
        </is>
      </c>
      <c r="E98" s="14" t="inlineStr">
        <is>
          <t>ker</t>
        </is>
      </c>
      <c r="F98" s="14" t="n">
        <v>0</v>
      </c>
      <c r="G98" s="14" t="inlineStr">
        <is>
          <t>Kernel v1.6 Data_Energy = legacy Mitigation rows 583-602</t>
        </is>
      </c>
    </row>
    <row r="99">
      <c r="A99" s="14" t="inlineStr">
        <is>
          <t>EGY|2022|oen|ker</t>
        </is>
      </c>
      <c r="B99" s="14" t="inlineStr">
        <is>
          <t>EGY</t>
        </is>
      </c>
      <c r="C99" s="14" t="n">
        <v>2022</v>
      </c>
      <c r="D99" s="14" t="inlineStr">
        <is>
          <t>oen</t>
        </is>
      </c>
      <c r="E99" s="14" t="inlineStr">
        <is>
          <t>ker</t>
        </is>
      </c>
      <c r="F99" s="14" t="n">
        <v>0</v>
      </c>
      <c r="G99" s="14" t="inlineStr">
        <is>
          <t>Kernel v1.6 Data_Energy = legacy Mitigation rows 583-602</t>
        </is>
      </c>
    </row>
    <row r="100">
      <c r="A100" s="14" t="inlineStr">
        <is>
          <t>EGY|2022|rod|lpg</t>
        </is>
      </c>
      <c r="B100" s="14" t="inlineStr">
        <is>
          <t>EGY</t>
        </is>
      </c>
      <c r="C100" s="14" t="n">
        <v>2022</v>
      </c>
      <c r="D100" s="14" t="inlineStr">
        <is>
          <t>rod</t>
        </is>
      </c>
      <c r="E100" s="14" t="inlineStr">
        <is>
          <t>lpg</t>
        </is>
      </c>
      <c r="F100" s="14" t="n">
        <v>0</v>
      </c>
      <c r="G100" s="14" t="inlineStr">
        <is>
          <t>Kernel v1.6 Data_Energy = legacy Mitigation rows 583-602</t>
        </is>
      </c>
    </row>
    <row r="101">
      <c r="A101" s="14" t="inlineStr">
        <is>
          <t>EGY|2022|ral|lpg</t>
        </is>
      </c>
      <c r="B101" s="14" t="inlineStr">
        <is>
          <t>EGY</t>
        </is>
      </c>
      <c r="C101" s="14" t="n">
        <v>2022</v>
      </c>
      <c r="D101" s="14" t="inlineStr">
        <is>
          <t>ral</t>
        </is>
      </c>
      <c r="E101" s="14" t="inlineStr">
        <is>
          <t>lpg</t>
        </is>
      </c>
      <c r="F101" s="14" t="n">
        <v>0</v>
      </c>
      <c r="G101" s="14" t="inlineStr">
        <is>
          <t>Kernel v1.6 Data_Energy = legacy Mitigation rows 583-602</t>
        </is>
      </c>
    </row>
    <row r="102">
      <c r="A102" s="14" t="inlineStr">
        <is>
          <t>EGY|2022|avi|lpg</t>
        </is>
      </c>
      <c r="B102" s="14" t="inlineStr">
        <is>
          <t>EGY</t>
        </is>
      </c>
      <c r="C102" s="14" t="n">
        <v>2022</v>
      </c>
      <c r="D102" s="14" t="inlineStr">
        <is>
          <t>avi</t>
        </is>
      </c>
      <c r="E102" s="14" t="inlineStr">
        <is>
          <t>lpg</t>
        </is>
      </c>
      <c r="F102" s="14" t="n">
        <v>0</v>
      </c>
      <c r="G102" s="14" t="inlineStr">
        <is>
          <t>Kernel v1.6 Data_Energy = legacy Mitigation rows 583-602</t>
        </is>
      </c>
    </row>
    <row r="103">
      <c r="A103" s="14" t="inlineStr">
        <is>
          <t>EGY|2022|nav|lpg</t>
        </is>
      </c>
      <c r="B103" s="14" t="inlineStr">
        <is>
          <t>EGY</t>
        </is>
      </c>
      <c r="C103" s="14" t="n">
        <v>2022</v>
      </c>
      <c r="D103" s="14" t="inlineStr">
        <is>
          <t>nav</t>
        </is>
      </c>
      <c r="E103" s="14" t="inlineStr">
        <is>
          <t>lpg</t>
        </is>
      </c>
      <c r="F103" s="14" t="n">
        <v>0</v>
      </c>
      <c r="G103" s="14" t="inlineStr">
        <is>
          <t>Kernel v1.6 Data_Energy = legacy Mitigation rows 583-602</t>
        </is>
      </c>
    </row>
    <row r="104">
      <c r="A104" s="14" t="inlineStr">
        <is>
          <t>EGY|2022|res|lpg</t>
        </is>
      </c>
      <c r="B104" s="14" t="inlineStr">
        <is>
          <t>EGY</t>
        </is>
      </c>
      <c r="C104" s="14" t="n">
        <v>2022</v>
      </c>
      <c r="D104" s="14" t="inlineStr">
        <is>
          <t>res</t>
        </is>
      </c>
      <c r="E104" s="14" t="inlineStr">
        <is>
          <t>lpg</t>
        </is>
      </c>
      <c r="F104" s="14" t="n">
        <v>3182.2559195641</v>
      </c>
      <c r="G104" s="14" t="inlineStr">
        <is>
          <t>Kernel v1.6 Data_Energy = legacy Mitigation rows 583-602</t>
        </is>
      </c>
    </row>
    <row r="105">
      <c r="A105" s="14" t="inlineStr">
        <is>
          <t>EGY|2022|foo|lpg</t>
        </is>
      </c>
      <c r="B105" s="14" t="inlineStr">
        <is>
          <t>EGY</t>
        </is>
      </c>
      <c r="C105" s="14" t="n">
        <v>2022</v>
      </c>
      <c r="D105" s="14" t="inlineStr">
        <is>
          <t>foo</t>
        </is>
      </c>
      <c r="E105" s="14" t="inlineStr">
        <is>
          <t>lpg</t>
        </is>
      </c>
      <c r="F105" s="14" t="n">
        <v>0</v>
      </c>
      <c r="G105" s="14" t="inlineStr">
        <is>
          <t>Kernel v1.6 Data_Energy = legacy Mitigation rows 583-602</t>
        </is>
      </c>
    </row>
    <row r="106">
      <c r="A106" s="14" t="inlineStr">
        <is>
          <t>EGY|2022|srv|lpg</t>
        </is>
      </c>
      <c r="B106" s="14" t="inlineStr">
        <is>
          <t>EGY</t>
        </is>
      </c>
      <c r="C106" s="14" t="n">
        <v>2022</v>
      </c>
      <c r="D106" s="14" t="inlineStr">
        <is>
          <t>srv</t>
        </is>
      </c>
      <c r="E106" s="14" t="inlineStr">
        <is>
          <t>lpg</t>
        </is>
      </c>
      <c r="F106" s="14" t="n">
        <v>0</v>
      </c>
      <c r="G106" s="14" t="inlineStr">
        <is>
          <t>Kernel v1.6 Data_Energy = legacy Mitigation rows 583-602</t>
        </is>
      </c>
    </row>
    <row r="107">
      <c r="A107" s="14" t="inlineStr">
        <is>
          <t>EGY|2022|mch|lpg</t>
        </is>
      </c>
      <c r="B107" s="14" t="inlineStr">
        <is>
          <t>EGY</t>
        </is>
      </c>
      <c r="C107" s="14" t="n">
        <v>2022</v>
      </c>
      <c r="D107" s="14" t="inlineStr">
        <is>
          <t>mch</t>
        </is>
      </c>
      <c r="E107" s="14" t="inlineStr">
        <is>
          <t>lpg</t>
        </is>
      </c>
      <c r="F107" s="14" t="n">
        <v>0</v>
      </c>
      <c r="G107" s="14" t="inlineStr">
        <is>
          <t>Kernel v1.6 Data_Energy = legacy Mitigation rows 583-602</t>
        </is>
      </c>
    </row>
    <row r="108">
      <c r="A108" s="14" t="inlineStr">
        <is>
          <t>EGY|2022|irn|lpg</t>
        </is>
      </c>
      <c r="B108" s="14" t="inlineStr">
        <is>
          <t>EGY</t>
        </is>
      </c>
      <c r="C108" s="14" t="n">
        <v>2022</v>
      </c>
      <c r="D108" s="14" t="inlineStr">
        <is>
          <t>irn</t>
        </is>
      </c>
      <c r="E108" s="14" t="inlineStr">
        <is>
          <t>lpg</t>
        </is>
      </c>
      <c r="F108" s="14" t="n">
        <v>0</v>
      </c>
      <c r="G108" s="14" t="inlineStr">
        <is>
          <t>Kernel v1.6 Data_Energy = legacy Mitigation rows 583-602</t>
        </is>
      </c>
    </row>
    <row r="109">
      <c r="A109" s="14" t="inlineStr">
        <is>
          <t>EGY|2022|nfm|lpg</t>
        </is>
      </c>
      <c r="B109" s="14" t="inlineStr">
        <is>
          <t>EGY</t>
        </is>
      </c>
      <c r="C109" s="14" t="n">
        <v>2022</v>
      </c>
      <c r="D109" s="14" t="inlineStr">
        <is>
          <t>nfm</t>
        </is>
      </c>
      <c r="E109" s="14" t="inlineStr">
        <is>
          <t>lpg</t>
        </is>
      </c>
      <c r="F109" s="14" t="n">
        <v>0</v>
      </c>
      <c r="G109" s="14" t="inlineStr">
        <is>
          <t>Kernel v1.6 Data_Energy = legacy Mitigation rows 583-602</t>
        </is>
      </c>
    </row>
    <row r="110">
      <c r="A110" s="14" t="inlineStr">
        <is>
          <t>EGY|2022|mac|lpg</t>
        </is>
      </c>
      <c r="B110" s="14" t="inlineStr">
        <is>
          <t>EGY</t>
        </is>
      </c>
      <c r="C110" s="14" t="n">
        <v>2022</v>
      </c>
      <c r="D110" s="14" t="inlineStr">
        <is>
          <t>mac</t>
        </is>
      </c>
      <c r="E110" s="14" t="inlineStr">
        <is>
          <t>lpg</t>
        </is>
      </c>
      <c r="F110" s="14" t="n">
        <v>0</v>
      </c>
      <c r="G110" s="14" t="inlineStr">
        <is>
          <t>Kernel v1.6 Data_Energy = legacy Mitigation rows 583-602</t>
        </is>
      </c>
    </row>
    <row r="111">
      <c r="A111" s="14" t="inlineStr">
        <is>
          <t>EGY|2022|cem|lpg</t>
        </is>
      </c>
      <c r="B111" s="14" t="inlineStr">
        <is>
          <t>EGY</t>
        </is>
      </c>
      <c r="C111" s="14" t="n">
        <v>2022</v>
      </c>
      <c r="D111" s="14" t="inlineStr">
        <is>
          <t>cem</t>
        </is>
      </c>
      <c r="E111" s="14" t="inlineStr">
        <is>
          <t>lpg</t>
        </is>
      </c>
      <c r="F111" s="14" t="n">
        <v>0</v>
      </c>
      <c r="G111" s="14" t="inlineStr">
        <is>
          <t>Kernel v1.6 Data_Energy = legacy Mitigation rows 583-602</t>
        </is>
      </c>
    </row>
    <row r="112">
      <c r="A112" s="14" t="inlineStr">
        <is>
          <t>EGY|2022|omn|lpg</t>
        </is>
      </c>
      <c r="B112" s="14" t="inlineStr">
        <is>
          <t>EGY</t>
        </is>
      </c>
      <c r="C112" s="14" t="n">
        <v>2022</v>
      </c>
      <c r="D112" s="14" t="inlineStr">
        <is>
          <t>omn</t>
        </is>
      </c>
      <c r="E112" s="14" t="inlineStr">
        <is>
          <t>lpg</t>
        </is>
      </c>
      <c r="F112" s="14" t="n">
        <v>17.4320828436885</v>
      </c>
      <c r="G112" s="14" t="inlineStr">
        <is>
          <t>Kernel v1.6 Data_Energy = legacy Mitigation rows 583-602</t>
        </is>
      </c>
    </row>
    <row r="113">
      <c r="A113" s="14" t="inlineStr">
        <is>
          <t>EGY|2022|cst|lpg</t>
        </is>
      </c>
      <c r="B113" s="14" t="inlineStr">
        <is>
          <t>EGY</t>
        </is>
      </c>
      <c r="C113" s="14" t="n">
        <v>2022</v>
      </c>
      <c r="D113" s="14" t="inlineStr">
        <is>
          <t>cst</t>
        </is>
      </c>
      <c r="E113" s="14" t="inlineStr">
        <is>
          <t>lpg</t>
        </is>
      </c>
      <c r="F113" s="14" t="n">
        <v>0</v>
      </c>
      <c r="G113" s="14" t="inlineStr">
        <is>
          <t>Kernel v1.6 Data_Energy = legacy Mitigation rows 583-602</t>
        </is>
      </c>
    </row>
    <row r="114">
      <c r="A114" s="14" t="inlineStr">
        <is>
          <t>EGY|2022|ftr|lpg</t>
        </is>
      </c>
      <c r="B114" s="14" t="inlineStr">
        <is>
          <t>EGY</t>
        </is>
      </c>
      <c r="C114" s="14" t="n">
        <v>2022</v>
      </c>
      <c r="D114" s="14" t="inlineStr">
        <is>
          <t>ftr</t>
        </is>
      </c>
      <c r="E114" s="14" t="inlineStr">
        <is>
          <t>lpg</t>
        </is>
      </c>
      <c r="F114" s="14" t="n">
        <v>2465.7623559049</v>
      </c>
      <c r="G114" s="14" t="inlineStr">
        <is>
          <t>Kernel v1.6 Data_Energy = legacy Mitigation rows 583-602</t>
        </is>
      </c>
    </row>
    <row r="115">
      <c r="A115" s="14" t="inlineStr">
        <is>
          <t>EGY|2022|oen|lpg</t>
        </is>
      </c>
      <c r="B115" s="14" t="inlineStr">
        <is>
          <t>EGY</t>
        </is>
      </c>
      <c r="C115" s="14" t="n">
        <v>2022</v>
      </c>
      <c r="D115" s="14" t="inlineStr">
        <is>
          <t>oen</t>
        </is>
      </c>
      <c r="E115" s="14" t="inlineStr">
        <is>
          <t>lpg</t>
        </is>
      </c>
      <c r="F115" s="14" t="n">
        <v>0</v>
      </c>
      <c r="G115" s="14" t="inlineStr">
        <is>
          <t>Kernel v1.6 Data_Energy = legacy Mitigation rows 583-602</t>
        </is>
      </c>
    </row>
    <row r="116">
      <c r="A116" s="14" t="inlineStr">
        <is>
          <t>EGY|2022|rod|bio</t>
        </is>
      </c>
      <c r="B116" s="14" t="inlineStr">
        <is>
          <t>EGY</t>
        </is>
      </c>
      <c r="C116" s="14" t="n">
        <v>2022</v>
      </c>
      <c r="D116" s="14" t="inlineStr">
        <is>
          <t>rod</t>
        </is>
      </c>
      <c r="E116" s="14" t="inlineStr">
        <is>
          <t>bio</t>
        </is>
      </c>
      <c r="F116" s="14" t="n">
        <v>0</v>
      </c>
      <c r="G116" s="14" t="inlineStr">
        <is>
          <t>Kernel v1.6 Data_Energy = legacy Mitigation rows 583-602</t>
        </is>
      </c>
    </row>
    <row r="117">
      <c r="A117" s="14" t="inlineStr">
        <is>
          <t>EGY|2022|ral|bio</t>
        </is>
      </c>
      <c r="B117" s="14" t="inlineStr">
        <is>
          <t>EGY</t>
        </is>
      </c>
      <c r="C117" s="14" t="n">
        <v>2022</v>
      </c>
      <c r="D117" s="14" t="inlineStr">
        <is>
          <t>ral</t>
        </is>
      </c>
      <c r="E117" s="14" t="inlineStr">
        <is>
          <t>bio</t>
        </is>
      </c>
      <c r="F117" s="14" t="n">
        <v>0</v>
      </c>
      <c r="G117" s="14" t="inlineStr">
        <is>
          <t>Kernel v1.6 Data_Energy = legacy Mitigation rows 583-602</t>
        </is>
      </c>
    </row>
    <row r="118">
      <c r="A118" s="14" t="inlineStr">
        <is>
          <t>EGY|2022|avi|bio</t>
        </is>
      </c>
      <c r="B118" s="14" t="inlineStr">
        <is>
          <t>EGY</t>
        </is>
      </c>
      <c r="C118" s="14" t="n">
        <v>2022</v>
      </c>
      <c r="D118" s="14" t="inlineStr">
        <is>
          <t>avi</t>
        </is>
      </c>
      <c r="E118" s="14" t="inlineStr">
        <is>
          <t>bio</t>
        </is>
      </c>
      <c r="F118" s="14" t="n">
        <v>0</v>
      </c>
      <c r="G118" s="14" t="inlineStr">
        <is>
          <t>Kernel v1.6 Data_Energy = legacy Mitigation rows 583-602</t>
        </is>
      </c>
    </row>
    <row r="119">
      <c r="A119" s="14" t="inlineStr">
        <is>
          <t>EGY|2022|nav|bio</t>
        </is>
      </c>
      <c r="B119" s="14" t="inlineStr">
        <is>
          <t>EGY</t>
        </is>
      </c>
      <c r="C119" s="14" t="n">
        <v>2022</v>
      </c>
      <c r="D119" s="14" t="inlineStr">
        <is>
          <t>nav</t>
        </is>
      </c>
      <c r="E119" s="14" t="inlineStr">
        <is>
          <t>bio</t>
        </is>
      </c>
      <c r="F119" s="14" t="n">
        <v>0</v>
      </c>
      <c r="G119" s="14" t="inlineStr">
        <is>
          <t>Kernel v1.6 Data_Energy = legacy Mitigation rows 583-602</t>
        </is>
      </c>
    </row>
    <row r="120">
      <c r="A120" s="14" t="inlineStr">
        <is>
          <t>EGY|2022|res|bio</t>
        </is>
      </c>
      <c r="B120" s="14" t="inlineStr">
        <is>
          <t>EGY</t>
        </is>
      </c>
      <c r="C120" s="14" t="n">
        <v>2022</v>
      </c>
      <c r="D120" s="14" t="inlineStr">
        <is>
          <t>res</t>
        </is>
      </c>
      <c r="E120" s="14" t="inlineStr">
        <is>
          <t>bio</t>
        </is>
      </c>
      <c r="F120" s="14" t="n">
        <v>1579.83074407564</v>
      </c>
      <c r="G120" s="14" t="inlineStr">
        <is>
          <t>Kernel v1.6 Data_Energy = legacy Mitigation rows 583-602</t>
        </is>
      </c>
    </row>
    <row r="121">
      <c r="A121" s="14" t="inlineStr">
        <is>
          <t>EGY|2022|foo|bio</t>
        </is>
      </c>
      <c r="B121" s="14" t="inlineStr">
        <is>
          <t>EGY</t>
        </is>
      </c>
      <c r="C121" s="14" t="n">
        <v>2022</v>
      </c>
      <c r="D121" s="14" t="inlineStr">
        <is>
          <t>foo</t>
        </is>
      </c>
      <c r="E121" s="14" t="inlineStr">
        <is>
          <t>bio</t>
        </is>
      </c>
      <c r="F121" s="14" t="n">
        <v>0</v>
      </c>
      <c r="G121" s="14" t="inlineStr">
        <is>
          <t>Kernel v1.6 Data_Energy = legacy Mitigation rows 583-602</t>
        </is>
      </c>
    </row>
    <row r="122">
      <c r="A122" s="14" t="inlineStr">
        <is>
          <t>EGY|2022|srv|bio</t>
        </is>
      </c>
      <c r="B122" s="14" t="inlineStr">
        <is>
          <t>EGY</t>
        </is>
      </c>
      <c r="C122" s="14" t="n">
        <v>2022</v>
      </c>
      <c r="D122" s="14" t="inlineStr">
        <is>
          <t>srv</t>
        </is>
      </c>
      <c r="E122" s="14" t="inlineStr">
        <is>
          <t>bio</t>
        </is>
      </c>
      <c r="F122" s="14" t="n">
        <v>0</v>
      </c>
      <c r="G122" s="14" t="inlineStr">
        <is>
          <t>Kernel v1.6 Data_Energy = legacy Mitigation rows 583-602</t>
        </is>
      </c>
    </row>
    <row r="123">
      <c r="A123" s="14" t="inlineStr">
        <is>
          <t>EGY|2022|mch|bio</t>
        </is>
      </c>
      <c r="B123" s="14" t="inlineStr">
        <is>
          <t>EGY</t>
        </is>
      </c>
      <c r="C123" s="14" t="n">
        <v>2022</v>
      </c>
      <c r="D123" s="14" t="inlineStr">
        <is>
          <t>mch</t>
        </is>
      </c>
      <c r="E123" s="14" t="inlineStr">
        <is>
          <t>bio</t>
        </is>
      </c>
      <c r="F123" s="14" t="n">
        <v>0</v>
      </c>
      <c r="G123" s="14" t="inlineStr">
        <is>
          <t>Kernel v1.6 Data_Energy = legacy Mitigation rows 583-602</t>
        </is>
      </c>
    </row>
    <row r="124">
      <c r="A124" s="14" t="inlineStr">
        <is>
          <t>EGY|2022|irn|bio</t>
        </is>
      </c>
      <c r="B124" s="14" t="inlineStr">
        <is>
          <t>EGY</t>
        </is>
      </c>
      <c r="C124" s="14" t="n">
        <v>2022</v>
      </c>
      <c r="D124" s="14" t="inlineStr">
        <is>
          <t>irn</t>
        </is>
      </c>
      <c r="E124" s="14" t="inlineStr">
        <is>
          <t>bio</t>
        </is>
      </c>
      <c r="F124" s="14" t="n">
        <v>0</v>
      </c>
      <c r="G124" s="14" t="inlineStr">
        <is>
          <t>Kernel v1.6 Data_Energy = legacy Mitigation rows 583-602</t>
        </is>
      </c>
    </row>
    <row r="125">
      <c r="A125" s="14" t="inlineStr">
        <is>
          <t>EGY|2022|nfm|bio</t>
        </is>
      </c>
      <c r="B125" s="14" t="inlineStr">
        <is>
          <t>EGY</t>
        </is>
      </c>
      <c r="C125" s="14" t="n">
        <v>2022</v>
      </c>
      <c r="D125" s="14" t="inlineStr">
        <is>
          <t>nfm</t>
        </is>
      </c>
      <c r="E125" s="14" t="inlineStr">
        <is>
          <t>bio</t>
        </is>
      </c>
      <c r="F125" s="14" t="n">
        <v>0</v>
      </c>
      <c r="G125" s="14" t="inlineStr">
        <is>
          <t>Kernel v1.6 Data_Energy = legacy Mitigation rows 583-602</t>
        </is>
      </c>
    </row>
    <row r="126">
      <c r="A126" s="14" t="inlineStr">
        <is>
          <t>EGY|2022|mac|bio</t>
        </is>
      </c>
      <c r="B126" s="14" t="inlineStr">
        <is>
          <t>EGY</t>
        </is>
      </c>
      <c r="C126" s="14" t="n">
        <v>2022</v>
      </c>
      <c r="D126" s="14" t="inlineStr">
        <is>
          <t>mac</t>
        </is>
      </c>
      <c r="E126" s="14" t="inlineStr">
        <is>
          <t>bio</t>
        </is>
      </c>
      <c r="F126" s="14" t="n">
        <v>0</v>
      </c>
      <c r="G126" s="14" t="inlineStr">
        <is>
          <t>Kernel v1.6 Data_Energy = legacy Mitigation rows 583-602</t>
        </is>
      </c>
    </row>
    <row r="127">
      <c r="A127" s="14" t="inlineStr">
        <is>
          <t>EGY|2022|cem|bio</t>
        </is>
      </c>
      <c r="B127" s="14" t="inlineStr">
        <is>
          <t>EGY</t>
        </is>
      </c>
      <c r="C127" s="14" t="n">
        <v>2022</v>
      </c>
      <c r="D127" s="14" t="inlineStr">
        <is>
          <t>cem</t>
        </is>
      </c>
      <c r="E127" s="14" t="inlineStr">
        <is>
          <t>bio</t>
        </is>
      </c>
      <c r="F127" s="14" t="n">
        <v>0</v>
      </c>
      <c r="G127" s="14" t="inlineStr">
        <is>
          <t>Kernel v1.6 Data_Energy = legacy Mitigation rows 583-602</t>
        </is>
      </c>
    </row>
    <row r="128">
      <c r="A128" s="14" t="inlineStr">
        <is>
          <t>EGY|2022|omn|bio</t>
        </is>
      </c>
      <c r="B128" s="14" t="inlineStr">
        <is>
          <t>EGY</t>
        </is>
      </c>
      <c r="C128" s="14" t="n">
        <v>2022</v>
      </c>
      <c r="D128" s="14" t="inlineStr">
        <is>
          <t>omn</t>
        </is>
      </c>
      <c r="E128" s="14" t="inlineStr">
        <is>
          <t>bio</t>
        </is>
      </c>
      <c r="F128" s="14" t="n">
        <v>0</v>
      </c>
      <c r="G128" s="14" t="inlineStr">
        <is>
          <t>Kernel v1.6 Data_Energy = legacy Mitigation rows 583-602</t>
        </is>
      </c>
    </row>
    <row r="129">
      <c r="A129" s="14" t="inlineStr">
        <is>
          <t>EGY|2022|cst|bio</t>
        </is>
      </c>
      <c r="B129" s="14" t="inlineStr">
        <is>
          <t>EGY</t>
        </is>
      </c>
      <c r="C129" s="14" t="n">
        <v>2022</v>
      </c>
      <c r="D129" s="14" t="inlineStr">
        <is>
          <t>cst</t>
        </is>
      </c>
      <c r="E129" s="14" t="inlineStr">
        <is>
          <t>bio</t>
        </is>
      </c>
      <c r="F129" s="14" t="n">
        <v>0</v>
      </c>
      <c r="G129" s="14" t="inlineStr">
        <is>
          <t>Kernel v1.6 Data_Energy = legacy Mitigation rows 583-602</t>
        </is>
      </c>
    </row>
    <row r="130">
      <c r="A130" s="14" t="inlineStr">
        <is>
          <t>EGY|2022|ftr|bio</t>
        </is>
      </c>
      <c r="B130" s="14" t="inlineStr">
        <is>
          <t>EGY</t>
        </is>
      </c>
      <c r="C130" s="14" t="n">
        <v>2022</v>
      </c>
      <c r="D130" s="14" t="inlineStr">
        <is>
          <t>ftr</t>
        </is>
      </c>
      <c r="E130" s="14" t="inlineStr">
        <is>
          <t>bio</t>
        </is>
      </c>
      <c r="F130" s="14" t="n">
        <v>0</v>
      </c>
      <c r="G130" s="14" t="inlineStr">
        <is>
          <t>Kernel v1.6 Data_Energy = legacy Mitigation rows 583-602</t>
        </is>
      </c>
    </row>
    <row r="131">
      <c r="A131" s="14" t="inlineStr">
        <is>
          <t>EGY|2022|oen|bio</t>
        </is>
      </c>
      <c r="B131" s="14" t="inlineStr">
        <is>
          <t>EGY</t>
        </is>
      </c>
      <c r="C131" s="14" t="n">
        <v>2022</v>
      </c>
      <c r="D131" s="14" t="inlineStr">
        <is>
          <t>oen</t>
        </is>
      </c>
      <c r="E131" s="14" t="inlineStr">
        <is>
          <t>bio</t>
        </is>
      </c>
      <c r="F131" s="14" t="n">
        <v>0</v>
      </c>
      <c r="G131" s="14" t="inlineStr">
        <is>
          <t>Kernel v1.6 Data_Energy = legacy Mitigation rows 583-602</t>
        </is>
      </c>
    </row>
  </sheetData>
  <pageMargins left="0.75" right="0.75" top="1" bottom="1" header="0.5" footer="0.5"/>
</worksheet>
</file>

<file path=xl/worksheets/sheet23.xml><?xml version="1.0" encoding="utf-8"?>
<worksheet xmlns="http://schemas.openxmlformats.org/spreadsheetml/2006/main">
  <sheetPr codeName="Sheet23">
    <outlinePr summaryBelow="1" summaryRight="1"/>
    <pageSetUpPr/>
  </sheetPr>
  <dimension ref="A1:AD6"/>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Mitigation row 2446 via kernel v1.6 Data_Macro (Egypt only so far); US PCPI and NGDP_D: legacy Mitigation rows 455 and 452</t>
        </is>
      </c>
    </row>
    <row r="2">
      <c r="A2" s="2" t="inlineStr">
        <is>
          <t>Macro series by country (real GDP growth; US CPI and GDP deflator for real terms)</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row>
    <row r="3">
      <c r="A3" s="73" t="inlineStr">
        <is>
          <t>key</t>
        </is>
      </c>
      <c r="B3" s="73" t="inlineStr">
        <is>
          <t>country</t>
        </is>
      </c>
      <c r="C3" s="73" t="inlineStr">
        <is>
          <t>variable</t>
        </is>
      </c>
      <c r="D3" s="73" t="inlineStr">
        <is>
          <t>unit</t>
        </is>
      </c>
      <c r="E3" s="73" t="inlineStr">
        <is>
          <t>source</t>
        </is>
      </c>
      <c r="F3" s="73" t="n">
        <v>2021</v>
      </c>
      <c r="G3" s="73" t="n">
        <v>2022</v>
      </c>
      <c r="H3" s="73" t="n">
        <v>2023</v>
      </c>
      <c r="I3" s="73" t="n">
        <v>2024</v>
      </c>
      <c r="J3" s="73" t="n">
        <v>2025</v>
      </c>
      <c r="K3" s="73" t="n">
        <v>2026</v>
      </c>
      <c r="L3" s="73" t="n">
        <v>2027</v>
      </c>
      <c r="M3" s="73" t="n">
        <v>2028</v>
      </c>
      <c r="N3" s="73" t="n">
        <v>2029</v>
      </c>
      <c r="O3" s="73" t="n">
        <v>2030</v>
      </c>
      <c r="P3" s="73" t="n">
        <v>2031</v>
      </c>
      <c r="Q3" s="73" t="n">
        <v>2032</v>
      </c>
      <c r="R3" s="73" t="n">
        <v>2033</v>
      </c>
      <c r="S3" s="73" t="n">
        <v>2034</v>
      </c>
      <c r="T3" s="73" t="n">
        <v>2035</v>
      </c>
      <c r="U3" s="73" t="n">
        <v>2036</v>
      </c>
      <c r="V3" s="73" t="n">
        <v>2037</v>
      </c>
      <c r="W3" s="73" t="n">
        <v>2038</v>
      </c>
      <c r="X3" s="73" t="n">
        <v>2039</v>
      </c>
      <c r="Y3" s="73" t="n">
        <v>2040</v>
      </c>
      <c r="Z3" s="73" t="n">
        <v>2041</v>
      </c>
      <c r="AA3" s="73" t="n">
        <v>2042</v>
      </c>
      <c r="AB3" s="73" t="n">
        <v>2043</v>
      </c>
      <c r="AC3" s="73" t="n">
        <v>2044</v>
      </c>
      <c r="AD3" s="73" t="n">
        <v>2045</v>
      </c>
    </row>
    <row r="4">
      <c r="A4" s="14" t="inlineStr">
        <is>
          <t>EGY|gdp_growth</t>
        </is>
      </c>
      <c r="B4" s="14" t="inlineStr">
        <is>
          <t>EGY</t>
        </is>
      </c>
      <c r="C4" s="14" t="inlineStr">
        <is>
          <t>Real GDP growth</t>
        </is>
      </c>
      <c r="D4" s="14" t="inlineStr">
        <is>
          <t>fraction</t>
        </is>
      </c>
      <c r="E4" s="14" t="inlineStr">
        <is>
          <t>Kernel v1.6 Data_Macro egy.mit.gdp.pos.pct.1 = legacy Mitigation row 2446</t>
        </is>
      </c>
      <c r="F4" s="14" t="n"/>
      <c r="G4" s="14" t="n">
        <v>0.06651345</v>
      </c>
      <c r="H4" s="14" t="n">
        <v>0.03760281</v>
      </c>
      <c r="I4" s="14" t="n">
        <v>0.02398801</v>
      </c>
      <c r="J4" s="14" t="n">
        <v>0.04392387</v>
      </c>
      <c r="K4" s="14" t="n">
        <v>0.04239706</v>
      </c>
      <c r="L4" s="14" t="n">
        <v>0.04829218</v>
      </c>
      <c r="M4" s="14" t="n">
        <v>0.05535316</v>
      </c>
      <c r="N4" s="14" t="n">
        <v>0.05226606</v>
      </c>
      <c r="O4" s="14" t="n">
        <v>0.04841877</v>
      </c>
      <c r="P4" s="14" t="n">
        <v>0.04788736</v>
      </c>
      <c r="Q4" s="14" t="n">
        <v>0.04735595</v>
      </c>
      <c r="R4" s="14" t="n">
        <v>0.04682454</v>
      </c>
      <c r="S4" s="14" t="n">
        <v>0.04629313</v>
      </c>
      <c r="T4" s="14" t="n">
        <v>0.04576172</v>
      </c>
      <c r="U4" s="14" t="n">
        <v>0.04523031</v>
      </c>
      <c r="V4" s="14" t="n">
        <v>0.0446989</v>
      </c>
      <c r="W4" s="14" t="n">
        <v>0.04416749</v>
      </c>
      <c r="X4" s="14" t="n">
        <v>0.04363608</v>
      </c>
      <c r="Y4" s="14" t="n">
        <v>0.04310467</v>
      </c>
      <c r="Z4" s="14" t="n">
        <v>0.04257326</v>
      </c>
      <c r="AA4" s="14" t="n"/>
      <c r="AB4" s="14" t="n"/>
      <c r="AC4" s="14" t="n"/>
      <c r="AD4" s="14" t="n"/>
    </row>
    <row r="5">
      <c r="A5" s="14" t="inlineStr">
        <is>
          <t>USA|pcpi</t>
        </is>
      </c>
      <c r="B5" s="14" t="inlineStr">
        <is>
          <t>USA</t>
        </is>
      </c>
      <c r="C5" s="14" t="inlineStr">
        <is>
          <t>US consumer price index (PCPI)</t>
        </is>
      </c>
      <c r="D5" s="14" t="inlineStr">
        <is>
          <t>index</t>
        </is>
      </c>
      <c r="E5" s="14" t="inlineStr">
        <is>
          <t>legacy Mitigation row 455</t>
        </is>
      </c>
      <c r="F5" s="14" t="n">
        <v>270.973417</v>
      </c>
      <c r="G5" s="14" t="n">
        <v>292.626417</v>
      </c>
      <c r="H5" s="14" t="n">
        <v>304.703</v>
      </c>
      <c r="I5" s="14" t="n">
        <v>313.698167</v>
      </c>
      <c r="J5" s="14" t="n">
        <v>322.260577</v>
      </c>
      <c r="K5" s="14" t="n">
        <v>332.662858</v>
      </c>
      <c r="L5" s="14" t="n">
        <v>339.786246</v>
      </c>
      <c r="M5" s="14" t="n">
        <v>347.206017</v>
      </c>
      <c r="N5" s="14" t="n">
        <v>354.802685</v>
      </c>
      <c r="O5" s="14" t="n">
        <v>362.57224</v>
      </c>
      <c r="P5" s="14" t="n">
        <v>370.49152</v>
      </c>
      <c r="Q5" s="14" t="n">
        <v>370.49152</v>
      </c>
      <c r="R5" s="14" t="n">
        <v>370.49152</v>
      </c>
      <c r="S5" s="14" t="n">
        <v>370.49152</v>
      </c>
      <c r="T5" s="14" t="n">
        <v>370.49152</v>
      </c>
      <c r="U5" s="14" t="n">
        <v>370.49152</v>
      </c>
      <c r="V5" s="14" t="n">
        <v>370.49152</v>
      </c>
      <c r="W5" s="14" t="n">
        <v>370.49152</v>
      </c>
      <c r="X5" s="14" t="n">
        <v>370.49152</v>
      </c>
      <c r="Y5" s="14" t="n">
        <v>370.49152</v>
      </c>
      <c r="Z5" s="14" t="n">
        <v>370.49152</v>
      </c>
      <c r="AA5" s="14" t="n"/>
      <c r="AB5" s="14" t="n"/>
      <c r="AC5" s="14" t="n"/>
      <c r="AD5" s="14" t="n"/>
    </row>
    <row r="6">
      <c r="A6" s="14" t="inlineStr">
        <is>
          <t>USA|ngdp_d</t>
        </is>
      </c>
      <c r="B6" s="14" t="inlineStr">
        <is>
          <t>USA</t>
        </is>
      </c>
      <c r="C6" s="14" t="inlineStr">
        <is>
          <t>US GDP deflator (NGDP_D)</t>
        </is>
      </c>
      <c r="D6" s="14" t="inlineStr">
        <is>
          <t>index</t>
        </is>
      </c>
      <c r="E6" s="14" t="inlineStr">
        <is>
          <t>legacy Mitigation row 452</t>
        </is>
      </c>
      <c r="F6" s="14" t="n">
        <v>110.185941</v>
      </c>
      <c r="G6" s="14" t="n">
        <v>118.022821</v>
      </c>
      <c r="H6" s="14" t="n">
        <v>122.389705</v>
      </c>
      <c r="I6" s="14" t="n">
        <v>125.428084</v>
      </c>
      <c r="J6" s="14" t="n">
        <v>128.986186</v>
      </c>
      <c r="K6" s="14" t="n">
        <v>132.681448</v>
      </c>
      <c r="L6" s="14" t="n">
        <v>135.595003</v>
      </c>
      <c r="M6" s="14" t="n">
        <v>137.820646</v>
      </c>
      <c r="N6" s="14" t="n">
        <v>140.271247</v>
      </c>
      <c r="O6" s="14" t="n">
        <v>142.848769</v>
      </c>
      <c r="P6" s="14" t="n">
        <v>145.42762</v>
      </c>
      <c r="Q6" s="14" t="n">
        <v>148.006471</v>
      </c>
      <c r="R6" s="14" t="n">
        <v>150.585322</v>
      </c>
      <c r="S6" s="14" t="n">
        <v>153.1641729999999</v>
      </c>
      <c r="T6" s="14" t="n">
        <v>155.7430239999999</v>
      </c>
      <c r="U6" s="14" t="n">
        <v>158.3218749999999</v>
      </c>
      <c r="V6" s="14" t="n">
        <v>160.9007259999999</v>
      </c>
      <c r="W6" s="14" t="n">
        <v>163.4795769999999</v>
      </c>
      <c r="X6" s="14" t="n">
        <v>166.0584279999999</v>
      </c>
      <c r="Y6" s="14" t="n">
        <v>168.6372789999999</v>
      </c>
      <c r="Z6" s="14" t="n">
        <v>171.2161299999999</v>
      </c>
      <c r="AA6" s="14" t="n"/>
      <c r="AB6" s="14" t="n"/>
      <c r="AC6" s="14" t="n"/>
      <c r="AD6" s="14" t="n"/>
    </row>
  </sheetData>
  <pageMargins left="0.75" right="0.75" top="1" bottom="1" header="0.5" footer="0.5"/>
</worksheet>
</file>

<file path=xl/worksheets/sheet24.xml><?xml version="1.0" encoding="utf-8"?>
<worksheet xmlns="http://schemas.openxmlformats.org/spreadsheetml/2006/main">
  <sheetPr codeName="Sheet24">
    <outlinePr summaryBelow="1" summaryRight="1"/>
    <pageSetUpPr/>
  </sheetPr>
  <dimension ref="A1:F35"/>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Mitigation rows 980-1009 (Egypt only so far; no inventory adjustment)</t>
        </is>
      </c>
    </row>
    <row r="2">
      <c r="A2" s="2" t="inlineStr">
        <is>
          <t>Fuel CO2 emission factors, IIASA (tCO2/GJ), by country, fuel and EF sector</t>
        </is>
      </c>
      <c r="B2" s="3" t="n"/>
      <c r="C2" s="3" t="n"/>
      <c r="D2" s="3" t="n"/>
      <c r="E2" s="3" t="n"/>
      <c r="F2" s="3" t="n"/>
    </row>
    <row r="3">
      <c r="A3" s="73" t="inlineStr">
        <is>
          <t>key</t>
        </is>
      </c>
      <c r="B3" s="73" t="inlineStr">
        <is>
          <t>country</t>
        </is>
      </c>
      <c r="C3" s="73" t="inlineStr">
        <is>
          <t>fuel</t>
        </is>
      </c>
      <c r="D3" s="73" t="inlineStr">
        <is>
          <t>ef_sector</t>
        </is>
      </c>
      <c r="E3" s="73" t="inlineStr">
        <is>
          <t>ef_tco2_per_gj</t>
        </is>
      </c>
      <c r="F3" s="73" t="inlineStr">
        <is>
          <t>source</t>
        </is>
      </c>
    </row>
    <row r="4">
      <c r="A4" s="14" t="inlineStr">
        <is>
          <t>EGY|coa|pow</t>
        </is>
      </c>
      <c r="B4" s="14" t="inlineStr">
        <is>
          <t>EGY</t>
        </is>
      </c>
      <c r="C4" s="14" t="inlineStr">
        <is>
          <t>coa</t>
        </is>
      </c>
      <c r="D4" s="14" t="inlineStr">
        <is>
          <t>pow</t>
        </is>
      </c>
      <c r="E4" s="14" t="n">
        <v>0.094308</v>
      </c>
      <c r="F4" s="14" t="inlineStr">
        <is>
          <t>Mitigation row 980 (egy.mit.ef.coa.pow)</t>
        </is>
      </c>
    </row>
    <row r="5">
      <c r="A5" s="14" t="inlineStr">
        <is>
          <t>EGY|nga|pow</t>
        </is>
      </c>
      <c r="B5" s="14" t="inlineStr">
        <is>
          <t>EGY</t>
        </is>
      </c>
      <c r="C5" s="14" t="inlineStr">
        <is>
          <t>nga</t>
        </is>
      </c>
      <c r="D5" s="14" t="inlineStr">
        <is>
          <t>pow</t>
        </is>
      </c>
      <c r="E5" s="14" t="n">
        <v>0.0558</v>
      </c>
      <c r="F5" s="14" t="inlineStr">
        <is>
          <t>Mitigation row 981 (egy.mit.ef.nga.pow)</t>
        </is>
      </c>
    </row>
    <row r="6">
      <c r="A6" s="14" t="inlineStr">
        <is>
          <t>EGY|gso|pow</t>
        </is>
      </c>
      <c r="B6" s="14" t="inlineStr">
        <is>
          <t>EGY</t>
        </is>
      </c>
      <c r="C6" s="14" t="inlineStr">
        <is>
          <t>gso</t>
        </is>
      </c>
      <c r="D6" s="14" t="inlineStr">
        <is>
          <t>pow</t>
        </is>
      </c>
      <c r="E6" s="14" t="n">
        <v>0.06859999999999999</v>
      </c>
      <c r="F6" s="14" t="inlineStr">
        <is>
          <t>Mitigation row 982 (egy.mit.ef.gso.pow)</t>
        </is>
      </c>
    </row>
    <row r="7">
      <c r="A7" s="14" t="inlineStr">
        <is>
          <t>EGY|die|pow</t>
        </is>
      </c>
      <c r="B7" s="14" t="inlineStr">
        <is>
          <t>EGY</t>
        </is>
      </c>
      <c r="C7" s="14" t="inlineStr">
        <is>
          <t>die</t>
        </is>
      </c>
      <c r="D7" s="14" t="inlineStr">
        <is>
          <t>pow</t>
        </is>
      </c>
      <c r="E7" s="14" t="n">
        <v>0.07340000000000001</v>
      </c>
      <c r="F7" s="14" t="inlineStr">
        <is>
          <t>Mitigation row 983 (egy.mit.ef.die.pow)</t>
        </is>
      </c>
    </row>
    <row r="8">
      <c r="A8" s="14" t="inlineStr">
        <is>
          <t>EGY|lpg|pow</t>
        </is>
      </c>
      <c r="B8" s="14" t="inlineStr">
        <is>
          <t>EGY</t>
        </is>
      </c>
      <c r="C8" s="14" t="inlineStr">
        <is>
          <t>lpg</t>
        </is>
      </c>
      <c r="D8" s="14" t="inlineStr">
        <is>
          <t>pow</t>
        </is>
      </c>
      <c r="E8" s="14" t="n">
        <v>0.06859999999999999</v>
      </c>
      <c r="F8" s="14" t="inlineStr">
        <is>
          <t>Mitigation row 984 (egy.mit.ef.lpg.pow)</t>
        </is>
      </c>
    </row>
    <row r="9">
      <c r="A9" s="14" t="inlineStr">
        <is>
          <t>EGY|ker|pow</t>
        </is>
      </c>
      <c r="B9" s="14" t="inlineStr">
        <is>
          <t>EGY</t>
        </is>
      </c>
      <c r="C9" s="14" t="inlineStr">
        <is>
          <t>ker</t>
        </is>
      </c>
      <c r="D9" s="14" t="inlineStr">
        <is>
          <t>pow</t>
        </is>
      </c>
      <c r="E9" s="14" t="n">
        <v>0.068555</v>
      </c>
      <c r="F9" s="14" t="inlineStr">
        <is>
          <t>Mitigation row 985 (egy.mit.ef.ker.pow)</t>
        </is>
      </c>
    </row>
    <row r="10">
      <c r="A10" s="14" t="inlineStr">
        <is>
          <t>EGY|oop|pow</t>
        </is>
      </c>
      <c r="B10" s="14" t="inlineStr">
        <is>
          <t>EGY</t>
        </is>
      </c>
      <c r="C10" s="14" t="inlineStr">
        <is>
          <t>oop</t>
        </is>
      </c>
      <c r="D10" s="14" t="inlineStr">
        <is>
          <t>pow</t>
        </is>
      </c>
      <c r="E10" s="14" t="n">
        <v>0.0767</v>
      </c>
      <c r="F10" s="14" t="inlineStr">
        <is>
          <t>Mitigation row 986 (egy.mit.ef.oop.pow)</t>
        </is>
      </c>
    </row>
    <row r="11">
      <c r="A11" s="14" t="inlineStr">
        <is>
          <t>EGY|coa|rod</t>
        </is>
      </c>
      <c r="B11" s="14" t="inlineStr">
        <is>
          <t>EGY</t>
        </is>
      </c>
      <c r="C11" s="14" t="inlineStr">
        <is>
          <t>coa</t>
        </is>
      </c>
      <c r="D11" s="14" t="inlineStr">
        <is>
          <t>rod</t>
        </is>
      </c>
      <c r="E11" s="14" t="n">
        <v>0.094308</v>
      </c>
      <c r="F11" s="14" t="inlineStr">
        <is>
          <t>Mitigation row 987 (egy.mit.ef.coa.rod)</t>
        </is>
      </c>
    </row>
    <row r="12">
      <c r="A12" s="14" t="inlineStr">
        <is>
          <t>EGY|nga|rod</t>
        </is>
      </c>
      <c r="B12" s="14" t="inlineStr">
        <is>
          <t>EGY</t>
        </is>
      </c>
      <c r="C12" s="14" t="inlineStr">
        <is>
          <t>nga</t>
        </is>
      </c>
      <c r="D12" s="14" t="inlineStr">
        <is>
          <t>rod</t>
        </is>
      </c>
      <c r="E12" s="14" t="n">
        <v>0.0558</v>
      </c>
      <c r="F12" s="14" t="inlineStr">
        <is>
          <t>Mitigation row 988 (egy.mit.ef.nga.rod)</t>
        </is>
      </c>
    </row>
    <row r="13">
      <c r="A13" s="14" t="inlineStr">
        <is>
          <t>EGY|gso|rod</t>
        </is>
      </c>
      <c r="B13" s="14" t="inlineStr">
        <is>
          <t>EGY</t>
        </is>
      </c>
      <c r="C13" s="14" t="inlineStr">
        <is>
          <t>gso</t>
        </is>
      </c>
      <c r="D13" s="14" t="inlineStr">
        <is>
          <t>rod</t>
        </is>
      </c>
      <c r="E13" s="14" t="n">
        <v>0.066178</v>
      </c>
      <c r="F13" s="14" t="inlineStr">
        <is>
          <t>Mitigation row 989 (egy.mit.ef.gso.rod)</t>
        </is>
      </c>
    </row>
    <row r="14">
      <c r="A14" s="14" t="inlineStr">
        <is>
          <t>EGY|die|rod</t>
        </is>
      </c>
      <c r="B14" s="14" t="inlineStr">
        <is>
          <t>EGY</t>
        </is>
      </c>
      <c r="C14" s="14" t="inlineStr">
        <is>
          <t>die</t>
        </is>
      </c>
      <c r="D14" s="14" t="inlineStr">
        <is>
          <t>rod</t>
        </is>
      </c>
      <c r="E14" s="14" t="n">
        <v>0.070809</v>
      </c>
      <c r="F14" s="14" t="inlineStr">
        <is>
          <t>Mitigation row 990 (egy.mit.ef.die.rod)</t>
        </is>
      </c>
    </row>
    <row r="15">
      <c r="A15" s="14" t="inlineStr">
        <is>
          <t>EGY|lpg|rod</t>
        </is>
      </c>
      <c r="B15" s="14" t="inlineStr">
        <is>
          <t>EGY</t>
        </is>
      </c>
      <c r="C15" s="14" t="inlineStr">
        <is>
          <t>lpg</t>
        </is>
      </c>
      <c r="D15" s="14" t="inlineStr">
        <is>
          <t>rod</t>
        </is>
      </c>
      <c r="E15" s="14" t="n">
        <v>0.06859999999999999</v>
      </c>
      <c r="F15" s="14" t="inlineStr">
        <is>
          <t>Mitigation row 991 (egy.mit.ef.lpg.rod)</t>
        </is>
      </c>
    </row>
    <row r="16">
      <c r="A16" s="14" t="inlineStr">
        <is>
          <t>EGY|ker|rod</t>
        </is>
      </c>
      <c r="B16" s="14" t="inlineStr">
        <is>
          <t>EGY</t>
        </is>
      </c>
      <c r="C16" s="14" t="inlineStr">
        <is>
          <t>ker</t>
        </is>
      </c>
      <c r="D16" s="14" t="inlineStr">
        <is>
          <t>rod</t>
        </is>
      </c>
      <c r="E16" s="14" t="n">
        <v>0.068555</v>
      </c>
      <c r="F16" s="14" t="inlineStr">
        <is>
          <t>Mitigation row 992 (egy.mit.ef.ker.rod)</t>
        </is>
      </c>
    </row>
    <row r="17">
      <c r="A17" s="14" t="inlineStr">
        <is>
          <t>EGY|oop|rod</t>
        </is>
      </c>
      <c r="B17" s="14" t="inlineStr">
        <is>
          <t>EGY</t>
        </is>
      </c>
      <c r="C17" s="14" t="inlineStr">
        <is>
          <t>oop</t>
        </is>
      </c>
      <c r="D17" s="14" t="inlineStr">
        <is>
          <t>rod</t>
        </is>
      </c>
      <c r="E17" s="14" t="n">
        <v>0.070809</v>
      </c>
      <c r="F17" s="14" t="inlineStr">
        <is>
          <t>Mitigation row 993 (egy.mit.ef.oop.rod)</t>
        </is>
      </c>
    </row>
    <row r="18">
      <c r="A18" s="14" t="inlineStr">
        <is>
          <t>EGY|coa|res</t>
        </is>
      </c>
      <c r="B18" s="14" t="inlineStr">
        <is>
          <t>EGY</t>
        </is>
      </c>
      <c r="C18" s="14" t="inlineStr">
        <is>
          <t>coa</t>
        </is>
      </c>
      <c r="D18" s="14" t="inlineStr">
        <is>
          <t>res</t>
        </is>
      </c>
      <c r="E18" s="14" t="n">
        <v>0.09429999999999999</v>
      </c>
      <c r="F18" s="14" t="inlineStr">
        <is>
          <t>Mitigation row 994 (egy.mit.ef.coa.res)</t>
        </is>
      </c>
    </row>
    <row r="19">
      <c r="A19" s="14" t="inlineStr">
        <is>
          <t>EGY|nga|res</t>
        </is>
      </c>
      <c r="B19" s="14" t="inlineStr">
        <is>
          <t>EGY</t>
        </is>
      </c>
      <c r="C19" s="14" t="inlineStr">
        <is>
          <t>nga</t>
        </is>
      </c>
      <c r="D19" s="14" t="inlineStr">
        <is>
          <t>res</t>
        </is>
      </c>
      <c r="E19" s="14" t="n">
        <v>0.0558</v>
      </c>
      <c r="F19" s="14" t="inlineStr">
        <is>
          <t>Mitigation row 995 (egy.mit.ef.nga.res)</t>
        </is>
      </c>
    </row>
    <row r="20">
      <c r="A20" s="14" t="inlineStr">
        <is>
          <t>EGY|gso|res</t>
        </is>
      </c>
      <c r="B20" s="14" t="inlineStr">
        <is>
          <t>EGY</t>
        </is>
      </c>
      <c r="C20" s="14" t="inlineStr">
        <is>
          <t>gso</t>
        </is>
      </c>
      <c r="D20" s="14" t="inlineStr">
        <is>
          <t>res</t>
        </is>
      </c>
      <c r="E20" s="14" t="n">
        <v>0.068555</v>
      </c>
      <c r="F20" s="14" t="inlineStr">
        <is>
          <t>Mitigation row 996 (egy.mit.ef.gso.res)</t>
        </is>
      </c>
    </row>
    <row r="21">
      <c r="A21" s="14" t="inlineStr">
        <is>
          <t>EGY|die|res</t>
        </is>
      </c>
      <c r="B21" s="14" t="inlineStr">
        <is>
          <t>EGY</t>
        </is>
      </c>
      <c r="C21" s="14" t="inlineStr">
        <is>
          <t>die</t>
        </is>
      </c>
      <c r="D21" s="14" t="inlineStr">
        <is>
          <t>res</t>
        </is>
      </c>
      <c r="E21" s="14" t="n">
        <v>0.07340000000000001</v>
      </c>
      <c r="F21" s="14" t="inlineStr">
        <is>
          <t>Mitigation row 997 (egy.mit.ef.die.res)</t>
        </is>
      </c>
    </row>
    <row r="22">
      <c r="A22" s="14" t="inlineStr">
        <is>
          <t>EGY|lpg|res</t>
        </is>
      </c>
      <c r="B22" s="14" t="inlineStr">
        <is>
          <t>EGY</t>
        </is>
      </c>
      <c r="C22" s="14" t="inlineStr">
        <is>
          <t>lpg</t>
        </is>
      </c>
      <c r="D22" s="14" t="inlineStr">
        <is>
          <t>res</t>
        </is>
      </c>
      <c r="E22" s="14" t="n">
        <v>0.06859999999999999</v>
      </c>
      <c r="F22" s="14" t="inlineStr">
        <is>
          <t>Mitigation row 998 (egy.mit.ef.lpg.res)</t>
        </is>
      </c>
    </row>
    <row r="23">
      <c r="A23" s="14" t="inlineStr">
        <is>
          <t>EGY|ker|res</t>
        </is>
      </c>
      <c r="B23" s="14" t="inlineStr">
        <is>
          <t>EGY</t>
        </is>
      </c>
      <c r="C23" s="14" t="inlineStr">
        <is>
          <t>ker</t>
        </is>
      </c>
      <c r="D23" s="14" t="inlineStr">
        <is>
          <t>res</t>
        </is>
      </c>
      <c r="E23" s="14" t="n">
        <v>0.068555</v>
      </c>
      <c r="F23" s="14" t="inlineStr">
        <is>
          <t>Mitigation row 999 (egy.mit.ef.ker.res)</t>
        </is>
      </c>
    </row>
    <row r="24">
      <c r="A24" s="14" t="inlineStr">
        <is>
          <t>EGY|oop|res</t>
        </is>
      </c>
      <c r="B24" s="14" t="inlineStr">
        <is>
          <t>EGY</t>
        </is>
      </c>
      <c r="C24" s="14" t="inlineStr">
        <is>
          <t>oop</t>
        </is>
      </c>
      <c r="D24" s="14" t="inlineStr">
        <is>
          <t>res</t>
        </is>
      </c>
      <c r="E24" s="14" t="n">
        <v>0.0767</v>
      </c>
      <c r="F24" s="14" t="inlineStr">
        <is>
          <t>Mitigation row 1000 (egy.mit.ef.oop.res)</t>
        </is>
      </c>
    </row>
    <row r="25">
      <c r="A25" s="14" t="inlineStr">
        <is>
          <t>EGY|coa|ind</t>
        </is>
      </c>
      <c r="B25" s="14" t="inlineStr">
        <is>
          <t>EGY</t>
        </is>
      </c>
      <c r="C25" s="14" t="inlineStr">
        <is>
          <t>coa</t>
        </is>
      </c>
      <c r="D25" s="14" t="inlineStr">
        <is>
          <t>ind</t>
        </is>
      </c>
      <c r="E25" s="14" t="n">
        <v>0.1</v>
      </c>
      <c r="F25" s="14" t="inlineStr">
        <is>
          <t>Mitigation row 1001 (egy.mit.ef.coa.ind)</t>
        </is>
      </c>
    </row>
    <row r="26">
      <c r="A26" s="14" t="inlineStr">
        <is>
          <t>EGY|nga|ind</t>
        </is>
      </c>
      <c r="B26" s="14" t="inlineStr">
        <is>
          <t>EGY</t>
        </is>
      </c>
      <c r="C26" s="14" t="inlineStr">
        <is>
          <t>nga</t>
        </is>
      </c>
      <c r="D26" s="14" t="inlineStr">
        <is>
          <t>ind</t>
        </is>
      </c>
      <c r="E26" s="14" t="n">
        <v>0.0558</v>
      </c>
      <c r="F26" s="14" t="inlineStr">
        <is>
          <t>Mitigation row 1002 (egy.mit.ef.nga.ind)</t>
        </is>
      </c>
    </row>
    <row r="27">
      <c r="A27" s="14" t="inlineStr">
        <is>
          <t>EGY|gso|ind</t>
        </is>
      </c>
      <c r="B27" s="14" t="inlineStr">
        <is>
          <t>EGY</t>
        </is>
      </c>
      <c r="C27" s="14" t="inlineStr">
        <is>
          <t>gso</t>
        </is>
      </c>
      <c r="D27" s="14" t="inlineStr">
        <is>
          <t>ind</t>
        </is>
      </c>
      <c r="E27" s="14" t="n">
        <v>0.06779300000000001</v>
      </c>
      <c r="F27" s="14" t="inlineStr">
        <is>
          <t>Mitigation row 1003 (egy.mit.ef.gso.ind)</t>
        </is>
      </c>
    </row>
    <row r="28">
      <c r="A28" s="14" t="inlineStr">
        <is>
          <t>EGY|die|ind</t>
        </is>
      </c>
      <c r="B28" s="14" t="inlineStr">
        <is>
          <t>EGY</t>
        </is>
      </c>
      <c r="C28" s="14" t="inlineStr">
        <is>
          <t>die</t>
        </is>
      </c>
      <c r="D28" s="14" t="inlineStr">
        <is>
          <t>ind</t>
        </is>
      </c>
      <c r="E28" s="14" t="n">
        <v>0.07184499999999999</v>
      </c>
      <c r="F28" s="14" t="inlineStr">
        <is>
          <t>Mitigation row 1004 (egy.mit.ef.die.ind)</t>
        </is>
      </c>
    </row>
    <row r="29">
      <c r="A29" s="14" t="inlineStr">
        <is>
          <t>EGY|lpg|ind</t>
        </is>
      </c>
      <c r="B29" s="14" t="inlineStr">
        <is>
          <t>EGY</t>
        </is>
      </c>
      <c r="C29" s="14" t="inlineStr">
        <is>
          <t>lpg</t>
        </is>
      </c>
      <c r="D29" s="14" t="inlineStr">
        <is>
          <t>ind</t>
        </is>
      </c>
      <c r="E29" s="14" t="n">
        <v>0.06859999999999999</v>
      </c>
      <c r="F29" s="14" t="inlineStr">
        <is>
          <t>Mitigation row 1005 (egy.mit.ef.lpg.ind)</t>
        </is>
      </c>
    </row>
    <row r="30">
      <c r="A30" s="14" t="inlineStr">
        <is>
          <t>EGY|ker|ind</t>
        </is>
      </c>
      <c r="B30" s="14" t="inlineStr">
        <is>
          <t>EGY</t>
        </is>
      </c>
      <c r="C30" s="14" t="inlineStr">
        <is>
          <t>ker</t>
        </is>
      </c>
      <c r="D30" s="14" t="inlineStr">
        <is>
          <t>ind</t>
        </is>
      </c>
      <c r="E30" s="14" t="n">
        <v>0.06779300000000001</v>
      </c>
      <c r="F30" s="14" t="inlineStr">
        <is>
          <t>Mitigation row 1006 (egy.mit.ef.ker.ind)</t>
        </is>
      </c>
    </row>
    <row r="31">
      <c r="A31" s="14" t="inlineStr">
        <is>
          <t>EGY|oop|ind</t>
        </is>
      </c>
      <c r="B31" s="14" t="inlineStr">
        <is>
          <t>EGY</t>
        </is>
      </c>
      <c r="C31" s="14" t="inlineStr">
        <is>
          <t>oop</t>
        </is>
      </c>
      <c r="D31" s="14" t="inlineStr">
        <is>
          <t>ind</t>
        </is>
      </c>
      <c r="E31" s="14" t="n">
        <v>0.0767</v>
      </c>
      <c r="F31" s="14" t="inlineStr">
        <is>
          <t>Mitigation row 1007 (egy.mit.ef.oop.ind)</t>
        </is>
      </c>
    </row>
    <row r="32">
      <c r="A32" s="14" t="inlineStr">
        <is>
          <t>EGY|bio|pow</t>
        </is>
      </c>
      <c r="B32" s="14" t="inlineStr">
        <is>
          <t>EGY</t>
        </is>
      </c>
      <c r="C32" s="14" t="inlineStr">
        <is>
          <t>bio</t>
        </is>
      </c>
      <c r="D32" s="14" t="inlineStr">
        <is>
          <t>pow</t>
        </is>
      </c>
      <c r="E32" s="14" t="n">
        <v>0</v>
      </c>
      <c r="F32" s="14" t="inlineStr">
        <is>
          <t>Mitigation row 1009 (egy.mit.ef.bio.all)</t>
        </is>
      </c>
    </row>
    <row r="33">
      <c r="A33" s="14" t="inlineStr">
        <is>
          <t>EGY|bio|rod</t>
        </is>
      </c>
      <c r="B33" s="14" t="inlineStr">
        <is>
          <t>EGY</t>
        </is>
      </c>
      <c r="C33" s="14" t="inlineStr">
        <is>
          <t>bio</t>
        </is>
      </c>
      <c r="D33" s="14" t="inlineStr">
        <is>
          <t>rod</t>
        </is>
      </c>
      <c r="E33" s="14" t="n">
        <v>0</v>
      </c>
      <c r="F33" s="14" t="inlineStr">
        <is>
          <t>Mitigation row 1009 (egy.mit.ef.bio.all)</t>
        </is>
      </c>
    </row>
    <row r="34">
      <c r="A34" s="14" t="inlineStr">
        <is>
          <t>EGY|bio|res</t>
        </is>
      </c>
      <c r="B34" s="14" t="inlineStr">
        <is>
          <t>EGY</t>
        </is>
      </c>
      <c r="C34" s="14" t="inlineStr">
        <is>
          <t>bio</t>
        </is>
      </c>
      <c r="D34" s="14" t="inlineStr">
        <is>
          <t>res</t>
        </is>
      </c>
      <c r="E34" s="14" t="n">
        <v>0</v>
      </c>
      <c r="F34" s="14" t="inlineStr">
        <is>
          <t>Mitigation row 1009 (egy.mit.ef.bio.all)</t>
        </is>
      </c>
    </row>
    <row r="35">
      <c r="A35" s="14" t="inlineStr">
        <is>
          <t>EGY|bio|ind</t>
        </is>
      </c>
      <c r="B35" s="14" t="inlineStr">
        <is>
          <t>EGY</t>
        </is>
      </c>
      <c r="C35" s="14" t="inlineStr">
        <is>
          <t>bio</t>
        </is>
      </c>
      <c r="D35" s="14" t="inlineStr">
        <is>
          <t>ind</t>
        </is>
      </c>
      <c r="E35" s="14" t="n">
        <v>0</v>
      </c>
      <c r="F35" s="14" t="inlineStr">
        <is>
          <t>Mitigation row 1009 (egy.mit.ef.bio.all)</t>
        </is>
      </c>
    </row>
  </sheetData>
  <pageMargins left="0.75" right="0.75" top="1" bottom="1" header="0.5" footer="0.5"/>
</worksheet>
</file>

<file path=xl/worksheets/sheet25.xml><?xml version="1.0" encoding="utf-8"?>
<worksheet xmlns="http://schemas.openxmlformats.org/spreadsheetml/2006/main">
  <sheetPr codeName="Sheet25">
    <outlinePr summaryBelow="1" summaryRight="1"/>
    <pageSetUpPr/>
  </sheetPr>
  <dimension ref="A1:Q12"/>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extract_power_v0_1.py: legacy Mitigation rows 2977-3350 (A2, A7, A8, A9, A14-A16, B2, B4, D1, D2)</t>
        </is>
      </c>
    </row>
    <row r="2">
      <c r="A2" s="2" t="inlineStr">
        <is>
          <t>Power generation types: costs, lifetime, efficiency, capacity factor, WACC (legacy Egypt values)</t>
        </is>
      </c>
      <c r="B2" s="3" t="n"/>
      <c r="C2" s="3" t="n"/>
      <c r="D2" s="3" t="n"/>
      <c r="E2" s="3" t="n"/>
      <c r="F2" s="3" t="n"/>
      <c r="G2" s="3" t="n"/>
      <c r="H2" s="3" t="n"/>
      <c r="I2" s="3" t="n"/>
      <c r="J2" s="3" t="n"/>
      <c r="K2" s="3" t="n"/>
      <c r="L2" s="3" t="n"/>
      <c r="M2" s="3" t="n"/>
      <c r="N2" s="3" t="n"/>
      <c r="O2" s="3" t="n"/>
      <c r="P2" s="3" t="n"/>
      <c r="Q2" s="3" t="n"/>
    </row>
    <row r="3">
      <c r="A3" s="73" t="inlineStr">
        <is>
          <t>code</t>
        </is>
      </c>
      <c r="B3" s="73" t="inlineStr">
        <is>
          <t>name</t>
        </is>
      </c>
      <c r="C3" s="73" t="inlineStr">
        <is>
          <t>cax0_usd_per_kw</t>
        </is>
      </c>
      <c r="D3" s="73" t="inlineStr">
        <is>
          <t>life_years</t>
        </is>
      </c>
      <c r="E3" s="73" t="inlineStr">
        <is>
          <t>efficiency</t>
        </is>
      </c>
      <c r="F3" s="73" t="inlineStr">
        <is>
          <t>capacity_factor</t>
        </is>
      </c>
      <c r="G3" s="73" t="inlineStr">
        <is>
          <t>wacc</t>
        </is>
      </c>
      <c r="H3" s="73" t="inlineStr">
        <is>
          <t>dtc_usd_per_kw</t>
        </is>
      </c>
      <c r="I3" s="73" t="inlineStr">
        <is>
          <t>tcx_usd_per_kw</t>
        </is>
      </c>
      <c r="J3" s="73" t="inlineStr">
        <is>
          <t>opf_usd_per_kwh</t>
        </is>
      </c>
      <c r="K3" s="73" t="inlineStr">
        <is>
          <t>vop_usd_per_kwh</t>
        </is>
      </c>
      <c r="L3" s="73" t="inlineStr">
        <is>
          <t>fuel_fixed_usd_per_kwh</t>
        </is>
      </c>
      <c r="M3" s="73" t="inlineStr">
        <is>
          <t>rns_usd_per_kwh</t>
        </is>
      </c>
      <c r="N3" s="73" t="inlineStr">
        <is>
          <t>price_code</t>
        </is>
      </c>
      <c r="O3" s="73" t="inlineStr">
        <is>
          <t>vre</t>
        </is>
      </c>
      <c r="P3" s="73" t="inlineStr">
        <is>
          <t>vre_share</t>
        </is>
      </c>
      <c r="Q3" s="73" t="inlineStr">
        <is>
          <t>source</t>
        </is>
      </c>
    </row>
    <row r="4">
      <c r="A4" s="14" t="inlineStr">
        <is>
          <t>coa</t>
        </is>
      </c>
      <c r="B4" s="14" t="inlineStr">
        <is>
          <t>Coal</t>
        </is>
      </c>
      <c r="C4" s="14" t="n">
        <v>2000</v>
      </c>
      <c r="D4" s="14" t="n">
        <v>30</v>
      </c>
      <c r="E4" s="14" t="n">
        <v>0.343544952131212</v>
      </c>
      <c r="F4" s="14" t="n">
        <v>0.535</v>
      </c>
      <c r="G4" s="14" t="n">
        <v>0.1241264299829745</v>
      </c>
      <c r="H4" s="14" t="n">
        <v>100</v>
      </c>
      <c r="I4" s="14" t="n">
        <v>597.4741012144968</v>
      </c>
      <c r="J4" s="14" t="n">
        <v>0.01280245807194981</v>
      </c>
      <c r="K4" s="14" t="n">
        <v>0.003</v>
      </c>
      <c r="L4" s="14" t="n">
        <v>0</v>
      </c>
      <c r="M4" s="14" t="n">
        <v>0</v>
      </c>
      <c r="N4" s="14" t="inlineStr">
        <is>
          <t>coa.pow</t>
        </is>
      </c>
      <c r="O4" s="14" t="n">
        <v>0</v>
      </c>
      <c r="P4" s="14" t="n">
        <v>0</v>
      </c>
      <c r="Q4" s="14" t="inlineStr">
        <is>
          <t>CPAT 1.0pre_456_NoPropData.xlsb, Mitigation row 2977-3350 (A2, A8, A9, A14-A16, B2, B4, D1, D2)</t>
        </is>
      </c>
    </row>
    <row r="5">
      <c r="A5" s="14" t="inlineStr">
        <is>
          <t>nga</t>
        </is>
      </c>
      <c r="B5" s="14" t="inlineStr">
        <is>
          <t>Natural gas</t>
        </is>
      </c>
      <c r="C5" s="14" t="n">
        <v>1304.195</v>
      </c>
      <c r="D5" s="14" t="n">
        <v>30</v>
      </c>
      <c r="E5" s="14" t="n">
        <v>0.4749916586348295</v>
      </c>
      <c r="F5" s="14" t="n">
        <v>0.5659999999999999</v>
      </c>
      <c r="G5" s="14" t="n">
        <v>0.1241264299829745</v>
      </c>
      <c r="H5" s="14" t="n">
        <v>13.04195</v>
      </c>
      <c r="I5" s="14" t="n">
        <v>382.1802368310642</v>
      </c>
      <c r="J5" s="14" t="n">
        <v>0.006464091517821127</v>
      </c>
      <c r="K5" s="14" t="n">
        <v>0.004</v>
      </c>
      <c r="L5" s="14" t="n">
        <v>0</v>
      </c>
      <c r="M5" s="14" t="n">
        <v>0</v>
      </c>
      <c r="N5" s="14" t="inlineStr">
        <is>
          <t>nga.pow</t>
        </is>
      </c>
      <c r="O5" s="14" t="n">
        <v>0</v>
      </c>
      <c r="P5" s="14" t="n">
        <v>0</v>
      </c>
      <c r="Q5" s="14" t="inlineStr">
        <is>
          <t>CPAT 1.0pre_456_NoPropData.xlsb, Mitigation row 2977-3350 (A2, A8, A9, A14-A16, B2, B4, D1, D2)</t>
        </is>
      </c>
    </row>
    <row r="6">
      <c r="A6" s="14" t="inlineStr">
        <is>
          <t>oop</t>
        </is>
      </c>
      <c r="B6" s="14" t="inlineStr">
        <is>
          <t>Oil</t>
        </is>
      </c>
      <c r="C6" s="14" t="n">
        <v>1345.379975458794</v>
      </c>
      <c r="D6" s="14" t="n">
        <v>35</v>
      </c>
      <c r="E6" s="14" t="n">
        <v>0.321469517575981</v>
      </c>
      <c r="F6" s="14" t="n">
        <v>0.134</v>
      </c>
      <c r="G6" s="14" t="n">
        <v>0.1241264299829745</v>
      </c>
      <c r="H6" s="14" t="n">
        <v>33.02104674720874</v>
      </c>
      <c r="I6" s="14" t="n">
        <v>447.8785505834556</v>
      </c>
      <c r="J6" s="14" t="n">
        <v>0.02004106181421659</v>
      </c>
      <c r="K6" s="14" t="n">
        <v>0.005169999999999999</v>
      </c>
      <c r="L6" s="14" t="n">
        <v>0</v>
      </c>
      <c r="M6" s="14" t="n">
        <v>0</v>
      </c>
      <c r="N6" s="14" t="inlineStr">
        <is>
          <t>oop.all</t>
        </is>
      </c>
      <c r="O6" s="14" t="n">
        <v>0</v>
      </c>
      <c r="P6" s="14" t="n">
        <v>0</v>
      </c>
      <c r="Q6" s="14" t="inlineStr">
        <is>
          <t>CPAT 1.0pre_456_NoPropData.xlsb, Mitigation row 2977-3350 (A2, A8, A9, A14-A16, B2, B4, D1, D2)</t>
        </is>
      </c>
    </row>
    <row r="7">
      <c r="A7" s="14" t="inlineStr">
        <is>
          <t>nuc</t>
        </is>
      </c>
      <c r="B7" s="14" t="inlineStr">
        <is>
          <t>Nuclear</t>
        </is>
      </c>
      <c r="C7" s="14" t="n">
        <v>4000</v>
      </c>
      <c r="D7" s="14" t="n">
        <v>50</v>
      </c>
      <c r="E7" s="14" t="n">
        <v>0.38</v>
      </c>
      <c r="F7" s="14" t="n">
        <v>0.9340000000000001</v>
      </c>
      <c r="G7" s="14" t="n">
        <v>0.1267264299829745</v>
      </c>
      <c r="H7" s="14" t="n">
        <v>532.1336950049961</v>
      </c>
      <c r="I7" s="14" t="n">
        <v>449.4263412886647</v>
      </c>
      <c r="J7" s="14" t="n">
        <v>0.01833328444457481</v>
      </c>
      <c r="K7" s="14" t="n">
        <v>0.004</v>
      </c>
      <c r="L7" s="14" t="n">
        <v>0.004</v>
      </c>
      <c r="M7" s="14" t="n">
        <v>0</v>
      </c>
      <c r="N7" s="14" t="n"/>
      <c r="O7" s="14" t="n">
        <v>0</v>
      </c>
      <c r="P7" s="14" t="n">
        <v>0</v>
      </c>
      <c r="Q7" s="14" t="inlineStr">
        <is>
          <t>CPAT 1.0pre_456_NoPropData.xlsb, Mitigation row 2977-3350 (A2, A8, A9, A14-A16, B2, B4, D1, D2)</t>
        </is>
      </c>
    </row>
    <row r="8">
      <c r="A8" s="14" t="inlineStr">
        <is>
          <t>wnd</t>
        </is>
      </c>
      <c r="B8" s="14" t="inlineStr">
        <is>
          <t>Wind</t>
        </is>
      </c>
      <c r="C8" s="14" t="n">
        <v>1300</v>
      </c>
      <c r="D8" s="14" t="n">
        <v>30</v>
      </c>
      <c r="E8" s="14" t="n">
        <v>1.00385478358926</v>
      </c>
      <c r="F8" s="14" t="n">
        <v>0.3</v>
      </c>
      <c r="G8" s="14" t="n">
        <v>0.1288264299829745</v>
      </c>
      <c r="H8" s="14" t="n">
        <v>39</v>
      </c>
      <c r="I8" s="14" t="n">
        <v>405.4686074780961</v>
      </c>
      <c r="J8" s="14" t="n">
        <v>0.015220700152207</v>
      </c>
      <c r="K8" s="14" t="n">
        <v>0</v>
      </c>
      <c r="L8" s="14" t="n">
        <v>0</v>
      </c>
      <c r="M8" s="14" t="n">
        <v>0</v>
      </c>
      <c r="N8" s="14" t="n"/>
      <c r="O8" s="14" t="n">
        <v>1</v>
      </c>
      <c r="P8" s="14" t="n">
        <v>1</v>
      </c>
      <c r="Q8" s="14" t="inlineStr">
        <is>
          <t>CPAT 1.0pre_456_NoPropData.xlsb, Mitigation row 2977-3350 (A2, A8, A9, A14-A16, B2, B4, D1, D2)</t>
        </is>
      </c>
    </row>
    <row r="9">
      <c r="A9" s="14" t="inlineStr">
        <is>
          <t>sol</t>
        </is>
      </c>
      <c r="B9" s="14" t="inlineStr">
        <is>
          <t>Solar</t>
        </is>
      </c>
      <c r="C9" s="14" t="n">
        <v>1222.683</v>
      </c>
      <c r="D9" s="14" t="n">
        <v>25</v>
      </c>
      <c r="E9" s="14" t="n">
        <v>1.026187160067638</v>
      </c>
      <c r="F9" s="14" t="n">
        <v>0.18</v>
      </c>
      <c r="G9" s="14" t="n">
        <v>0.1288264299829745</v>
      </c>
      <c r="H9" s="14" t="n">
        <v>73.36098</v>
      </c>
      <c r="I9" s="14" t="n">
        <v>335.334508488261</v>
      </c>
      <c r="J9" s="14" t="n">
        <v>0.009512937595129375</v>
      </c>
      <c r="K9" s="14" t="n">
        <v>0</v>
      </c>
      <c r="L9" s="14" t="n">
        <v>0</v>
      </c>
      <c r="M9" s="14" t="n">
        <v>0</v>
      </c>
      <c r="N9" s="14" t="n"/>
      <c r="O9" s="14" t="n">
        <v>1</v>
      </c>
      <c r="P9" s="14" t="n">
        <v>1</v>
      </c>
      <c r="Q9" s="14" t="inlineStr">
        <is>
          <t>CPAT 1.0pre_456_NoPropData.xlsb, Mitigation row 2977-3350 (A2, A8, A9, A14-A16, B2, B4, D1, D2)</t>
        </is>
      </c>
    </row>
    <row r="10">
      <c r="A10" s="14" t="inlineStr">
        <is>
          <t>hyd</t>
        </is>
      </c>
      <c r="B10" s="14" t="inlineStr">
        <is>
          <t>Hydro</t>
        </is>
      </c>
      <c r="C10" s="14" t="n">
        <v>3300</v>
      </c>
      <c r="D10" s="14" t="n">
        <v>50</v>
      </c>
      <c r="E10" s="14" t="n">
        <v>0.9374616043214417</v>
      </c>
      <c r="F10" s="14" t="n">
        <v>0.4322928214347324</v>
      </c>
      <c r="G10" s="14" t="n">
        <v>0.1267264299829745</v>
      </c>
      <c r="H10" s="14" t="n">
        <v>660</v>
      </c>
      <c r="I10" s="14" t="n">
        <v>756.5284010682366</v>
      </c>
      <c r="J10" s="14" t="n">
        <v>0.01320346365719002</v>
      </c>
      <c r="K10" s="14" t="n">
        <v>0.001</v>
      </c>
      <c r="L10" s="14" t="n">
        <v>0</v>
      </c>
      <c r="M10" s="14" t="n">
        <v>0</v>
      </c>
      <c r="N10" s="14" t="n"/>
      <c r="O10" s="14" t="n">
        <v>0</v>
      </c>
      <c r="P10" s="14" t="n">
        <v>0</v>
      </c>
      <c r="Q10" s="14" t="inlineStr">
        <is>
          <t>CPAT 1.0pre_456_NoPropData.xlsb, Mitigation row 2977-3350 (A2, A8, A9, A14-A16, B2, B4, D1, D2)</t>
        </is>
      </c>
    </row>
    <row r="11">
      <c r="A11" s="14" t="inlineStr">
        <is>
          <t>ore</t>
        </is>
      </c>
      <c r="B11" s="14" t="inlineStr">
        <is>
          <t>Other renewables</t>
        </is>
      </c>
      <c r="C11" s="14" t="n">
        <v>3500</v>
      </c>
      <c r="D11" s="14" t="n">
        <v>30</v>
      </c>
      <c r="E11" s="14" t="n">
        <v>1</v>
      </c>
      <c r="F11" s="14" t="n">
        <v>0.7512024818652816</v>
      </c>
      <c r="G11" s="14" t="n">
        <v>0.1437264299829745</v>
      </c>
      <c r="H11" s="14" t="n">
        <v>253.78872697528</v>
      </c>
      <c r="I11" s="14" t="n">
        <v>347.6573621818364</v>
      </c>
      <c r="J11" s="14" t="n">
        <v>0.01519633572803142</v>
      </c>
      <c r="K11" s="14" t="n">
        <v>0</v>
      </c>
      <c r="L11" s="14" t="n">
        <v>0</v>
      </c>
      <c r="M11" s="14" t="n">
        <v>0</v>
      </c>
      <c r="N11" s="14" t="n"/>
      <c r="O11" s="14" t="n">
        <v>1</v>
      </c>
      <c r="P11" s="14" t="n">
        <v>0</v>
      </c>
      <c r="Q11" s="14" t="inlineStr">
        <is>
          <t>CPAT 1.0pre_456_NoPropData.xlsb, Mitigation row 2977-3350 (A2, A8, A9, A14-A16, B2, B4, D1, D2)</t>
        </is>
      </c>
    </row>
    <row r="12">
      <c r="A12" s="14" t="inlineStr">
        <is>
          <t>bio</t>
        </is>
      </c>
      <c r="B12" s="14" t="inlineStr">
        <is>
          <t>Biomass</t>
        </is>
      </c>
      <c r="C12" s="14" t="n">
        <v>2000</v>
      </c>
      <c r="D12" s="14" t="n">
        <v>30</v>
      </c>
      <c r="E12" s="14" t="n">
        <v>0.2527459259259259</v>
      </c>
      <c r="F12" s="14" t="n">
        <v>0.6857673941438077</v>
      </c>
      <c r="G12" s="14" t="n">
        <v>0.1316264299829745</v>
      </c>
      <c r="H12" s="14" t="n">
        <v>145.02212970016</v>
      </c>
      <c r="I12" s="14" t="n">
        <v>267.624027358642</v>
      </c>
      <c r="J12" s="14" t="n">
        <v>0.01664635153499494</v>
      </c>
      <c r="K12" s="14" t="n">
        <v>0.003</v>
      </c>
      <c r="L12" s="14" t="n">
        <v>0</v>
      </c>
      <c r="M12" s="14" t="n">
        <v>0</v>
      </c>
      <c r="N12" s="14" t="inlineStr">
        <is>
          <t>bio.all</t>
        </is>
      </c>
      <c r="O12" s="14" t="n">
        <v>0</v>
      </c>
      <c r="P12" s="14" t="n">
        <v>0</v>
      </c>
      <c r="Q12" s="14" t="inlineStr">
        <is>
          <t>CPAT 1.0pre_456_NoPropData.xlsb, Mitigation row 2977-3350 (A2, A8, A9, A14-A16, B2, B4, D1, D2)</t>
        </is>
      </c>
    </row>
  </sheetData>
  <pageMargins left="0.75" right="0.75" top="1" bottom="1" header="0.5" footer="0.5"/>
</worksheet>
</file>

<file path=xl/worksheets/sheet26.xml><?xml version="1.0" encoding="utf-8"?>
<worksheet xmlns="http://schemas.openxmlformats.org/spreadsheetml/2006/main">
  <sheetPr codeName="Sheet26">
    <outlinePr summaryBelow="1" summaryRight="1"/>
    <pageSetUpPr/>
  </sheetPr>
  <dimension ref="A1:W36"/>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extract_power_v0_1.py: legacy Mitigation rows 3038-3902</t>
        </is>
      </c>
    </row>
    <row r="2">
      <c r="A2" s="2" t="inlineStr">
        <is>
          <t>Power year paths: capex time factors, storage costs; INTERIM generation shares, investment shares and consumption (legacy baseline run)</t>
        </is>
      </c>
      <c r="B2" s="3" t="n"/>
      <c r="C2" s="3" t="n"/>
      <c r="D2" s="3" t="n"/>
      <c r="E2" s="3" t="n"/>
      <c r="F2" s="3" t="n"/>
      <c r="G2" s="3" t="n"/>
      <c r="H2" s="3" t="n"/>
      <c r="I2" s="3" t="n"/>
      <c r="J2" s="3" t="n"/>
      <c r="K2" s="3" t="n"/>
      <c r="L2" s="3" t="n"/>
      <c r="M2" s="3" t="n"/>
      <c r="N2" s="3" t="n"/>
      <c r="O2" s="3" t="n"/>
      <c r="P2" s="3" t="n"/>
      <c r="Q2" s="3" t="n"/>
      <c r="R2" s="3" t="n"/>
      <c r="S2" s="3" t="n"/>
      <c r="T2" s="3" t="n"/>
      <c r="U2" s="3" t="n"/>
      <c r="V2" s="3" t="n"/>
      <c r="W2" s="3" t="n"/>
    </row>
    <row r="3">
      <c r="A3" s="73" t="inlineStr">
        <is>
          <t>key</t>
        </is>
      </c>
      <c r="B3" s="73" t="inlineStr">
        <is>
          <t>unit</t>
        </is>
      </c>
      <c r="C3" s="73" t="inlineStr">
        <is>
          <t>description</t>
        </is>
      </c>
      <c r="D3" s="73" t="inlineStr">
        <is>
          <t>legacy_row</t>
        </is>
      </c>
      <c r="E3" s="73" t="n">
        <v>2022</v>
      </c>
      <c r="F3" s="73" t="n">
        <v>2023</v>
      </c>
      <c r="G3" s="73" t="n">
        <v>2024</v>
      </c>
      <c r="H3" s="73" t="n">
        <v>2025</v>
      </c>
      <c r="I3" s="73" t="n">
        <v>2026</v>
      </c>
      <c r="J3" s="73" t="n">
        <v>2027</v>
      </c>
      <c r="K3" s="73" t="n">
        <v>2028</v>
      </c>
      <c r="L3" s="73" t="n">
        <v>2029</v>
      </c>
      <c r="M3" s="73" t="n">
        <v>2030</v>
      </c>
      <c r="N3" s="73" t="n">
        <v>2031</v>
      </c>
      <c r="O3" s="73" t="n">
        <v>2032</v>
      </c>
      <c r="P3" s="73" t="n">
        <v>2033</v>
      </c>
      <c r="Q3" s="73" t="n">
        <v>2034</v>
      </c>
      <c r="R3" s="73" t="n">
        <v>2035</v>
      </c>
      <c r="S3" s="73" t="n">
        <v>2036</v>
      </c>
      <c r="T3" s="73" t="n">
        <v>2037</v>
      </c>
      <c r="U3" s="73" t="n">
        <v>2038</v>
      </c>
      <c r="V3" s="73" t="n">
        <v>2039</v>
      </c>
      <c r="W3" s="73" t="n">
        <v>2040</v>
      </c>
    </row>
    <row r="4">
      <c r="A4" s="14" t="inlineStr">
        <is>
          <t>tcf|coa</t>
        </is>
      </c>
      <c r="B4" s="14" t="inlineStr">
        <is>
          <t>factor</t>
        </is>
      </c>
      <c r="C4" s="14" t="inlineStr">
        <is>
          <t>capex time factor (A7)</t>
        </is>
      </c>
      <c r="D4" s="14" t="n">
        <v>3038</v>
      </c>
      <c r="E4" s="14" t="n">
        <v>1</v>
      </c>
      <c r="F4" s="14" t="n">
        <v>1</v>
      </c>
      <c r="G4" s="14" t="n">
        <v>1</v>
      </c>
      <c r="H4" s="14" t="n">
        <v>1</v>
      </c>
      <c r="I4" s="14" t="n">
        <v>1</v>
      </c>
      <c r="J4" s="14" t="n">
        <v>1</v>
      </c>
      <c r="K4" s="14" t="n">
        <v>1</v>
      </c>
      <c r="L4" s="14" t="n">
        <v>1</v>
      </c>
      <c r="M4" s="14" t="n">
        <v>1</v>
      </c>
      <c r="N4" s="14" t="n">
        <v>1</v>
      </c>
      <c r="O4" s="14" t="n">
        <v>1</v>
      </c>
      <c r="P4" s="14" t="n">
        <v>1</v>
      </c>
      <c r="Q4" s="14" t="n">
        <v>1</v>
      </c>
      <c r="R4" s="14" t="n">
        <v>1</v>
      </c>
      <c r="S4" s="14" t="n">
        <v>1</v>
      </c>
      <c r="T4" s="14" t="n">
        <v>1</v>
      </c>
      <c r="U4" s="14" t="n">
        <v>1</v>
      </c>
      <c r="V4" s="14" t="n">
        <v>1</v>
      </c>
      <c r="W4" s="14" t="n">
        <v>1</v>
      </c>
    </row>
    <row r="5">
      <c r="A5" s="14" t="inlineStr">
        <is>
          <t>tcf|nga</t>
        </is>
      </c>
      <c r="B5" s="14" t="inlineStr">
        <is>
          <t>factor</t>
        </is>
      </c>
      <c r="C5" s="14" t="inlineStr">
        <is>
          <t>capex time factor (A7)</t>
        </is>
      </c>
      <c r="D5" s="14" t="n">
        <v>3039</v>
      </c>
      <c r="E5" s="14" t="n">
        <v>1</v>
      </c>
      <c r="F5" s="14" t="n">
        <v>1</v>
      </c>
      <c r="G5" s="14" t="n">
        <v>1</v>
      </c>
      <c r="H5" s="14" t="n">
        <v>1</v>
      </c>
      <c r="I5" s="14" t="n">
        <v>1</v>
      </c>
      <c r="J5" s="14" t="n">
        <v>1</v>
      </c>
      <c r="K5" s="14" t="n">
        <v>1</v>
      </c>
      <c r="L5" s="14" t="n">
        <v>1</v>
      </c>
      <c r="M5" s="14" t="n">
        <v>1</v>
      </c>
      <c r="N5" s="14" t="n">
        <v>1</v>
      </c>
      <c r="O5" s="14" t="n">
        <v>1</v>
      </c>
      <c r="P5" s="14" t="n">
        <v>1</v>
      </c>
      <c r="Q5" s="14" t="n">
        <v>1</v>
      </c>
      <c r="R5" s="14" t="n">
        <v>1</v>
      </c>
      <c r="S5" s="14" t="n">
        <v>1</v>
      </c>
      <c r="T5" s="14" t="n">
        <v>1</v>
      </c>
      <c r="U5" s="14" t="n">
        <v>1</v>
      </c>
      <c r="V5" s="14" t="n">
        <v>1</v>
      </c>
      <c r="W5" s="14" t="n">
        <v>1</v>
      </c>
    </row>
    <row r="6">
      <c r="A6" s="14" t="inlineStr">
        <is>
          <t>tcf|oop</t>
        </is>
      </c>
      <c r="B6" s="14" t="inlineStr">
        <is>
          <t>factor</t>
        </is>
      </c>
      <c r="C6" s="14" t="inlineStr">
        <is>
          <t>capex time factor (A7)</t>
        </is>
      </c>
      <c r="D6" s="14" t="n">
        <v>3040</v>
      </c>
      <c r="E6" s="14" t="n">
        <v>1</v>
      </c>
      <c r="F6" s="14" t="n">
        <v>1</v>
      </c>
      <c r="G6" s="14" t="n">
        <v>1</v>
      </c>
      <c r="H6" s="14" t="n">
        <v>1</v>
      </c>
      <c r="I6" s="14" t="n">
        <v>1</v>
      </c>
      <c r="J6" s="14" t="n">
        <v>1</v>
      </c>
      <c r="K6" s="14" t="n">
        <v>1</v>
      </c>
      <c r="L6" s="14" t="n">
        <v>1</v>
      </c>
      <c r="M6" s="14" t="n">
        <v>1</v>
      </c>
      <c r="N6" s="14" t="n">
        <v>1</v>
      </c>
      <c r="O6" s="14" t="n">
        <v>1</v>
      </c>
      <c r="P6" s="14" t="n">
        <v>1</v>
      </c>
      <c r="Q6" s="14" t="n">
        <v>1</v>
      </c>
      <c r="R6" s="14" t="n">
        <v>1</v>
      </c>
      <c r="S6" s="14" t="n">
        <v>1</v>
      </c>
      <c r="T6" s="14" t="n">
        <v>1</v>
      </c>
      <c r="U6" s="14" t="n">
        <v>1</v>
      </c>
      <c r="V6" s="14" t="n">
        <v>1</v>
      </c>
      <c r="W6" s="14" t="n">
        <v>1</v>
      </c>
    </row>
    <row r="7">
      <c r="A7" s="14" t="inlineStr">
        <is>
          <t>tcf|nuc</t>
        </is>
      </c>
      <c r="B7" s="14" t="inlineStr">
        <is>
          <t>factor</t>
        </is>
      </c>
      <c r="C7" s="14" t="inlineStr">
        <is>
          <t>capex time factor (A7)</t>
        </is>
      </c>
      <c r="D7" s="14" t="n">
        <v>3041</v>
      </c>
      <c r="E7" s="14" t="n">
        <v>1</v>
      </c>
      <c r="F7" s="14" t="n">
        <v>1</v>
      </c>
      <c r="G7" s="14" t="n">
        <v>1</v>
      </c>
      <c r="H7" s="14" t="n">
        <v>1</v>
      </c>
      <c r="I7" s="14" t="n">
        <v>1</v>
      </c>
      <c r="J7" s="14" t="n">
        <v>1</v>
      </c>
      <c r="K7" s="14" t="n">
        <v>1</v>
      </c>
      <c r="L7" s="14" t="n">
        <v>1</v>
      </c>
      <c r="M7" s="14" t="n">
        <v>1</v>
      </c>
      <c r="N7" s="14" t="n">
        <v>1</v>
      </c>
      <c r="O7" s="14" t="n">
        <v>1</v>
      </c>
      <c r="P7" s="14" t="n">
        <v>1</v>
      </c>
      <c r="Q7" s="14" t="n">
        <v>1</v>
      </c>
      <c r="R7" s="14" t="n">
        <v>1</v>
      </c>
      <c r="S7" s="14" t="n">
        <v>1</v>
      </c>
      <c r="T7" s="14" t="n">
        <v>1</v>
      </c>
      <c r="U7" s="14" t="n">
        <v>1</v>
      </c>
      <c r="V7" s="14" t="n">
        <v>1</v>
      </c>
      <c r="W7" s="14" t="n">
        <v>1</v>
      </c>
    </row>
    <row r="8">
      <c r="A8" s="14" t="inlineStr">
        <is>
          <t>tcf|wnd</t>
        </is>
      </c>
      <c r="B8" s="14" t="inlineStr">
        <is>
          <t>factor</t>
        </is>
      </c>
      <c r="C8" s="14" t="inlineStr">
        <is>
          <t>capex time factor (A7)</t>
        </is>
      </c>
      <c r="D8" s="14" t="n">
        <v>3042</v>
      </c>
      <c r="E8" s="14" t="n">
        <v>1.05</v>
      </c>
      <c r="F8" s="14" t="n">
        <v>1</v>
      </c>
      <c r="G8" s="14" t="n">
        <v>0.993</v>
      </c>
      <c r="H8" s="14" t="n">
        <v>0.985</v>
      </c>
      <c r="I8" s="14" t="n">
        <v>0.978</v>
      </c>
      <c r="J8" s="14" t="n">
        <v>0.971</v>
      </c>
      <c r="K8" s="14" t="n">
        <v>0.963</v>
      </c>
      <c r="L8" s="14" t="n">
        <v>0.956</v>
      </c>
      <c r="M8" s="14" t="n">
        <v>0.949</v>
      </c>
      <c r="N8" s="14" t="n">
        <v>0.946</v>
      </c>
      <c r="O8" s="14" t="n">
        <v>0.9429999999999999</v>
      </c>
      <c r="P8" s="14" t="n">
        <v>0.9399999999999999</v>
      </c>
      <c r="Q8" s="14" t="n">
        <v>0.9370000000000001</v>
      </c>
      <c r="R8" s="14" t="n">
        <v>0.9340000000000001</v>
      </c>
      <c r="S8" s="14" t="n">
        <v>0.9320000000000001</v>
      </c>
      <c r="T8" s="14" t="n">
        <v>0.929</v>
      </c>
      <c r="U8" s="14" t="n">
        <v>0.926</v>
      </c>
      <c r="V8" s="14" t="n">
        <v>0.92</v>
      </c>
      <c r="W8" s="14" t="n">
        <v>0.915</v>
      </c>
    </row>
    <row r="9">
      <c r="A9" s="14" t="inlineStr">
        <is>
          <t>tcf|sol</t>
        </is>
      </c>
      <c r="B9" s="14" t="inlineStr">
        <is>
          <t>factor</t>
        </is>
      </c>
      <c r="C9" s="14" t="inlineStr">
        <is>
          <t>capex time factor (A7)</t>
        </is>
      </c>
      <c r="D9" s="14" t="n">
        <v>3043</v>
      </c>
      <c r="E9" s="14" t="n">
        <v>1.05</v>
      </c>
      <c r="F9" s="14" t="n">
        <v>1</v>
      </c>
      <c r="G9" s="14" t="n">
        <v>0.955</v>
      </c>
      <c r="H9" s="14" t="n">
        <v>0.909</v>
      </c>
      <c r="I9" s="14" t="n">
        <v>0.864</v>
      </c>
      <c r="J9" s="14" t="n">
        <v>0.8179999999999999</v>
      </c>
      <c r="K9" s="14" t="n">
        <v>0.773</v>
      </c>
      <c r="L9" s="14" t="n">
        <v>0.727</v>
      </c>
      <c r="M9" s="14" t="n">
        <v>0.6820000000000001</v>
      </c>
      <c r="N9" s="14" t="n">
        <v>0.671</v>
      </c>
      <c r="O9" s="14" t="n">
        <v>0.66</v>
      </c>
      <c r="P9" s="14" t="n">
        <v>0.65</v>
      </c>
      <c r="Q9" s="14" t="n">
        <v>0.639</v>
      </c>
      <c r="R9" s="14" t="n">
        <v>0.628</v>
      </c>
      <c r="S9" s="14" t="n">
        <v>0.618</v>
      </c>
      <c r="T9" s="14" t="n">
        <v>0.607</v>
      </c>
      <c r="U9" s="14" t="n">
        <v>0.597</v>
      </c>
      <c r="V9" s="14" t="n">
        <v>0.575</v>
      </c>
      <c r="W9" s="14" t="n">
        <v>0.554</v>
      </c>
    </row>
    <row r="10">
      <c r="A10" s="14" t="inlineStr">
        <is>
          <t>tcf|hyd</t>
        </is>
      </c>
      <c r="B10" s="14" t="inlineStr">
        <is>
          <t>factor</t>
        </is>
      </c>
      <c r="C10" s="14" t="inlineStr">
        <is>
          <t>capex time factor (A7)</t>
        </is>
      </c>
      <c r="D10" s="14" t="n">
        <v>3044</v>
      </c>
      <c r="E10" s="14" t="n">
        <v>1</v>
      </c>
      <c r="F10" s="14" t="n">
        <v>1</v>
      </c>
      <c r="G10" s="14" t="n">
        <v>1</v>
      </c>
      <c r="H10" s="14" t="n">
        <v>1</v>
      </c>
      <c r="I10" s="14" t="n">
        <v>1</v>
      </c>
      <c r="J10" s="14" t="n">
        <v>1</v>
      </c>
      <c r="K10" s="14" t="n">
        <v>1</v>
      </c>
      <c r="L10" s="14" t="n">
        <v>1</v>
      </c>
      <c r="M10" s="14" t="n">
        <v>1</v>
      </c>
      <c r="N10" s="14" t="n">
        <v>1</v>
      </c>
      <c r="O10" s="14" t="n">
        <v>1</v>
      </c>
      <c r="P10" s="14" t="n">
        <v>1</v>
      </c>
      <c r="Q10" s="14" t="n">
        <v>1</v>
      </c>
      <c r="R10" s="14" t="n">
        <v>1</v>
      </c>
      <c r="S10" s="14" t="n">
        <v>1</v>
      </c>
      <c r="T10" s="14" t="n">
        <v>1</v>
      </c>
      <c r="U10" s="14" t="n">
        <v>1</v>
      </c>
      <c r="V10" s="14" t="n">
        <v>1</v>
      </c>
      <c r="W10" s="14" t="n">
        <v>1</v>
      </c>
    </row>
    <row r="11">
      <c r="A11" s="14" t="inlineStr">
        <is>
          <t>tcf|ore</t>
        </is>
      </c>
      <c r="B11" s="14" t="inlineStr">
        <is>
          <t>factor</t>
        </is>
      </c>
      <c r="C11" s="14" t="inlineStr">
        <is>
          <t>capex time factor (A7)</t>
        </is>
      </c>
      <c r="D11" s="14" t="n">
        <v>3045</v>
      </c>
      <c r="E11" s="14" t="n">
        <v>1</v>
      </c>
      <c r="F11" s="14" t="n">
        <v>1</v>
      </c>
      <c r="G11" s="14" t="n">
        <v>1</v>
      </c>
      <c r="H11" s="14" t="n">
        <v>1</v>
      </c>
      <c r="I11" s="14" t="n">
        <v>1</v>
      </c>
      <c r="J11" s="14" t="n">
        <v>1</v>
      </c>
      <c r="K11" s="14" t="n">
        <v>1</v>
      </c>
      <c r="L11" s="14" t="n">
        <v>1</v>
      </c>
      <c r="M11" s="14" t="n">
        <v>1</v>
      </c>
      <c r="N11" s="14" t="n">
        <v>1</v>
      </c>
      <c r="O11" s="14" t="n">
        <v>1</v>
      </c>
      <c r="P11" s="14" t="n">
        <v>1</v>
      </c>
      <c r="Q11" s="14" t="n">
        <v>1</v>
      </c>
      <c r="R11" s="14" t="n">
        <v>1</v>
      </c>
      <c r="S11" s="14" t="n">
        <v>1</v>
      </c>
      <c r="T11" s="14" t="n">
        <v>1</v>
      </c>
      <c r="U11" s="14" t="n">
        <v>1</v>
      </c>
      <c r="V11" s="14" t="n">
        <v>1</v>
      </c>
      <c r="W11" s="14" t="n">
        <v>1</v>
      </c>
    </row>
    <row r="12">
      <c r="A12" s="14" t="inlineStr">
        <is>
          <t>tcf|bio</t>
        </is>
      </c>
      <c r="B12" s="14" t="inlineStr">
        <is>
          <t>factor</t>
        </is>
      </c>
      <c r="C12" s="14" t="inlineStr">
        <is>
          <t>capex time factor (A7)</t>
        </is>
      </c>
      <c r="D12" s="14" t="n">
        <v>3046</v>
      </c>
      <c r="E12" s="14" t="n">
        <v>1</v>
      </c>
      <c r="F12" s="14" t="n">
        <v>1</v>
      </c>
      <c r="G12" s="14" t="n">
        <v>1</v>
      </c>
      <c r="H12" s="14" t="n">
        <v>1</v>
      </c>
      <c r="I12" s="14" t="n">
        <v>1</v>
      </c>
      <c r="J12" s="14" t="n">
        <v>1</v>
      </c>
      <c r="K12" s="14" t="n">
        <v>1</v>
      </c>
      <c r="L12" s="14" t="n">
        <v>1</v>
      </c>
      <c r="M12" s="14" t="n">
        <v>1</v>
      </c>
      <c r="N12" s="14" t="n">
        <v>1</v>
      </c>
      <c r="O12" s="14" t="n">
        <v>1</v>
      </c>
      <c r="P12" s="14" t="n">
        <v>1</v>
      </c>
      <c r="Q12" s="14" t="n">
        <v>1</v>
      </c>
      <c r="R12" s="14" t="n">
        <v>1</v>
      </c>
      <c r="S12" s="14" t="n">
        <v>1</v>
      </c>
      <c r="T12" s="14" t="n">
        <v>1</v>
      </c>
      <c r="U12" s="14" t="n">
        <v>1</v>
      </c>
      <c r="V12" s="14" t="n">
        <v>1</v>
      </c>
      <c r="W12" s="14" t="n">
        <v>1</v>
      </c>
    </row>
    <row r="13">
      <c r="A13" s="14" t="inlineStr">
        <is>
          <t>gns|coa</t>
        </is>
      </c>
      <c r="B13" s="14" t="inlineStr">
        <is>
          <t>share</t>
        </is>
      </c>
      <c r="C13" s="14" t="inlineStr">
        <is>
          <t>INTERIM generation share (E0; engineer model later)</t>
        </is>
      </c>
      <c r="D13" s="14" t="n">
        <v>3452</v>
      </c>
      <c r="E13" s="14" t="n">
        <v>0</v>
      </c>
      <c r="F13" s="14" t="n">
        <v>0</v>
      </c>
      <c r="G13" s="14" t="n">
        <v>0</v>
      </c>
      <c r="H13" s="14" t="n">
        <v>0</v>
      </c>
      <c r="I13" s="14" t="n">
        <v>0</v>
      </c>
      <c r="J13" s="14" t="n">
        <v>0</v>
      </c>
      <c r="K13" s="14" t="n">
        <v>0</v>
      </c>
      <c r="L13" s="14" t="n">
        <v>0</v>
      </c>
      <c r="M13" s="14" t="n">
        <v>0</v>
      </c>
      <c r="N13" s="14" t="n">
        <v>0</v>
      </c>
      <c r="O13" s="14" t="n">
        <v>0</v>
      </c>
      <c r="P13" s="14" t="n">
        <v>0</v>
      </c>
      <c r="Q13" s="14" t="n">
        <v>0</v>
      </c>
      <c r="R13" s="14" t="n">
        <v>0</v>
      </c>
      <c r="S13" s="14" t="n">
        <v>0</v>
      </c>
      <c r="T13" s="14" t="n">
        <v>0</v>
      </c>
      <c r="U13" s="14" t="n">
        <v>0</v>
      </c>
      <c r="V13" s="14" t="n">
        <v>0</v>
      </c>
      <c r="W13" s="14" t="n">
        <v>0</v>
      </c>
    </row>
    <row r="14">
      <c r="A14" s="14" t="inlineStr">
        <is>
          <t>gns|nga</t>
        </is>
      </c>
      <c r="B14" s="14" t="inlineStr">
        <is>
          <t>share</t>
        </is>
      </c>
      <c r="C14" s="14" t="inlineStr">
        <is>
          <t>INTERIM generation share (E0; engineer model later)</t>
        </is>
      </c>
      <c r="D14" s="14" t="n">
        <v>3453</v>
      </c>
      <c r="E14" s="14" t="n">
        <v>0.7968059511967973</v>
      </c>
      <c r="F14" s="14" t="n">
        <v>0.7493898980902832</v>
      </c>
      <c r="G14" s="14" t="n">
        <v>0.7855907133078937</v>
      </c>
      <c r="H14" s="14" t="n">
        <v>0.7817754888540323</v>
      </c>
      <c r="I14" s="14" t="n">
        <v>0.7682202497870517</v>
      </c>
      <c r="J14" s="14" t="n">
        <v>0.7500352439531932</v>
      </c>
      <c r="K14" s="14" t="n">
        <v>0.7348069229700822</v>
      </c>
      <c r="L14" s="14" t="n">
        <v>0.7167092379537157</v>
      </c>
      <c r="M14" s="14" t="n">
        <v>0.7007899490878911</v>
      </c>
      <c r="N14" s="14" t="n">
        <v>0.6876235813703792</v>
      </c>
      <c r="O14" s="14" t="n">
        <v>0.674862299828585</v>
      </c>
      <c r="P14" s="14" t="n">
        <v>0.6635156275440334</v>
      </c>
      <c r="Q14" s="14" t="n">
        <v>0.65267248060315</v>
      </c>
      <c r="R14" s="14" t="n">
        <v>0.6424880279327758</v>
      </c>
      <c r="S14" s="14" t="n">
        <v>0.6327794702956189</v>
      </c>
      <c r="T14" s="14" t="n">
        <v>0.6235643806589649</v>
      </c>
      <c r="U14" s="14" t="n">
        <v>0.6147438648489812</v>
      </c>
      <c r="V14" s="14" t="n">
        <v>0.6062916544231942</v>
      </c>
      <c r="W14" s="14" t="n">
        <v>0.5979792440421643</v>
      </c>
    </row>
    <row r="15">
      <c r="A15" s="14" t="inlineStr">
        <is>
          <t>gns|oop</t>
        </is>
      </c>
      <c r="B15" s="14" t="inlineStr">
        <is>
          <t>share</t>
        </is>
      </c>
      <c r="C15" s="14" t="inlineStr">
        <is>
          <t>INTERIM generation share (E0; engineer model later)</t>
        </is>
      </c>
      <c r="D15" s="14" t="n">
        <v>3454</v>
      </c>
      <c r="E15" s="14" t="n">
        <v>0.08409066219211257</v>
      </c>
      <c r="F15" s="14" t="n">
        <v>0.09655688666644298</v>
      </c>
      <c r="G15" s="14" t="n">
        <v>0.08201261260629278</v>
      </c>
      <c r="H15" s="14" t="n">
        <v>0.07758220731299373</v>
      </c>
      <c r="I15" s="14" t="n">
        <v>0.07273808216909426</v>
      </c>
      <c r="J15" s="14" t="n">
        <v>0.06854628681857702</v>
      </c>
      <c r="K15" s="14" t="n">
        <v>0.06435011692724867</v>
      </c>
      <c r="L15" s="14" t="n">
        <v>0.06087861810267502</v>
      </c>
      <c r="M15" s="14" t="n">
        <v>0.05787357610396388</v>
      </c>
      <c r="N15" s="14" t="n">
        <v>0.05500789148828403</v>
      </c>
      <c r="O15" s="14" t="n">
        <v>0.05239365400836458</v>
      </c>
      <c r="P15" s="14" t="n">
        <v>0.04992580308819044</v>
      </c>
      <c r="Q15" s="14" t="n">
        <v>0.04762424593590908</v>
      </c>
      <c r="R15" s="14" t="n">
        <v>0.04546491714372031</v>
      </c>
      <c r="S15" s="14" t="n">
        <v>0.04344145596401169</v>
      </c>
      <c r="T15" s="14" t="n">
        <v>0.04154164313139506</v>
      </c>
      <c r="U15" s="14" t="n">
        <v>0.03975642838332832</v>
      </c>
      <c r="V15" s="14" t="n">
        <v>0.03807750203435233</v>
      </c>
      <c r="W15" s="14" t="n">
        <v>0.03649345795004088</v>
      </c>
    </row>
    <row r="16">
      <c r="A16" s="14" t="inlineStr">
        <is>
          <t>gns|nuc</t>
        </is>
      </c>
      <c r="B16" s="14" t="inlineStr">
        <is>
          <t>share</t>
        </is>
      </c>
      <c r="C16" s="14" t="inlineStr">
        <is>
          <t>INTERIM generation share (E0; engineer model later)</t>
        </is>
      </c>
      <c r="D16" s="14" t="n">
        <v>3455</v>
      </c>
      <c r="E16" s="14" t="n">
        <v>0</v>
      </c>
      <c r="F16" s="14" t="n">
        <v>0</v>
      </c>
      <c r="G16" s="14" t="n">
        <v>0</v>
      </c>
      <c r="H16" s="14" t="n">
        <v>0</v>
      </c>
      <c r="I16" s="14" t="n">
        <v>0</v>
      </c>
      <c r="J16" s="14" t="n">
        <v>0</v>
      </c>
      <c r="K16" s="14" t="n">
        <v>0</v>
      </c>
      <c r="L16" s="14" t="n">
        <v>0</v>
      </c>
      <c r="M16" s="14" t="n">
        <v>0</v>
      </c>
      <c r="N16" s="14" t="n">
        <v>0</v>
      </c>
      <c r="O16" s="14" t="n">
        <v>0</v>
      </c>
      <c r="P16" s="14" t="n">
        <v>0</v>
      </c>
      <c r="Q16" s="14" t="n">
        <v>0</v>
      </c>
      <c r="R16" s="14" t="n">
        <v>0</v>
      </c>
      <c r="S16" s="14" t="n">
        <v>0</v>
      </c>
      <c r="T16" s="14" t="n">
        <v>0</v>
      </c>
      <c r="U16" s="14" t="n">
        <v>0</v>
      </c>
      <c r="V16" s="14" t="n">
        <v>0</v>
      </c>
      <c r="W16" s="14" t="n">
        <v>0</v>
      </c>
    </row>
    <row r="17">
      <c r="A17" s="14" t="inlineStr">
        <is>
          <t>gns|wnd</t>
        </is>
      </c>
      <c r="B17" s="14" t="inlineStr">
        <is>
          <t>share</t>
        </is>
      </c>
      <c r="C17" s="14" t="inlineStr">
        <is>
          <t>INTERIM generation share (E0; engineer model later)</t>
        </is>
      </c>
      <c r="D17" s="14" t="n">
        <v>3456</v>
      </c>
      <c r="E17" s="14" t="n">
        <v>0.0285073205209505</v>
      </c>
      <c r="F17" s="14" t="n">
        <v>0.04259412682788725</v>
      </c>
      <c r="G17" s="14" t="n">
        <v>0.03600086892584288</v>
      </c>
      <c r="H17" s="14" t="n">
        <v>0.04269409434922963</v>
      </c>
      <c r="I17" s="14" t="n">
        <v>0.05579123055574366</v>
      </c>
      <c r="J17" s="14" t="n">
        <v>0.07030794462268801</v>
      </c>
      <c r="K17" s="14" t="n">
        <v>0.08277059852635163</v>
      </c>
      <c r="L17" s="14" t="n">
        <v>0.09557880948894473</v>
      </c>
      <c r="M17" s="14" t="n">
        <v>0.1061298782753054</v>
      </c>
      <c r="N17" s="14" t="n">
        <v>0.1145559591792837</v>
      </c>
      <c r="O17" s="14" t="n">
        <v>0.1224675346822509</v>
      </c>
      <c r="P17" s="14" t="n">
        <v>0.129442001441296</v>
      </c>
      <c r="Q17" s="14" t="n">
        <v>0.1359586500389982</v>
      </c>
      <c r="R17" s="14" t="n">
        <v>0.1419515817610315</v>
      </c>
      <c r="S17" s="14" t="n">
        <v>0.1475261799338459</v>
      </c>
      <c r="T17" s="14" t="n">
        <v>0.1526915265725224</v>
      </c>
      <c r="U17" s="14" t="n">
        <v>0.1575059444429193</v>
      </c>
      <c r="V17" s="14" t="n">
        <v>0.1620065779335125</v>
      </c>
      <c r="W17" s="14" t="n">
        <v>0.1661821642132218</v>
      </c>
    </row>
    <row r="18">
      <c r="A18" s="14" t="inlineStr">
        <is>
          <t>gns|sol</t>
        </is>
      </c>
      <c r="B18" s="14" t="inlineStr">
        <is>
          <t>share</t>
        </is>
      </c>
      <c r="C18" s="14" t="inlineStr">
        <is>
          <t>INTERIM generation share (E0; engineer model later)</t>
        </is>
      </c>
      <c r="D18" s="14" t="n">
        <v>3457</v>
      </c>
      <c r="E18" s="14" t="n">
        <v>0.02383489454498281</v>
      </c>
      <c r="F18" s="14" t="n">
        <v>0.03027152883075147</v>
      </c>
      <c r="G18" s="14" t="n">
        <v>0.02540926533539456</v>
      </c>
      <c r="H18" s="14" t="n">
        <v>0.02703898735884391</v>
      </c>
      <c r="I18" s="14" t="n">
        <v>0.03165085748871756</v>
      </c>
      <c r="J18" s="14" t="n">
        <v>0.03795806996053744</v>
      </c>
      <c r="K18" s="14" t="n">
        <v>0.04392640962560426</v>
      </c>
      <c r="L18" s="14" t="n">
        <v>0.05104880653040853</v>
      </c>
      <c r="M18" s="14" t="n">
        <v>0.05785760081923499</v>
      </c>
      <c r="N18" s="14" t="n">
        <v>0.06427599399256551</v>
      </c>
      <c r="O18" s="14" t="n">
        <v>0.07047180941014508</v>
      </c>
      <c r="P18" s="14" t="n">
        <v>0.07615787923674595</v>
      </c>
      <c r="Q18" s="14" t="n">
        <v>0.08163682852200112</v>
      </c>
      <c r="R18" s="14" t="n">
        <v>0.0868836837847204</v>
      </c>
      <c r="S18" s="14" t="n">
        <v>0.09196911771652498</v>
      </c>
      <c r="T18" s="14" t="n">
        <v>0.09688410862273095</v>
      </c>
      <c r="U18" s="14" t="n">
        <v>0.1016788179672643</v>
      </c>
      <c r="V18" s="14" t="n">
        <v>0.1063495771120979</v>
      </c>
      <c r="W18" s="14" t="n">
        <v>0.1111714927187081</v>
      </c>
    </row>
    <row r="19">
      <c r="A19" s="14" t="inlineStr">
        <is>
          <t>gns|hyd</t>
        </is>
      </c>
      <c r="B19" s="14" t="inlineStr">
        <is>
          <t>share</t>
        </is>
      </c>
      <c r="C19" s="14" t="inlineStr">
        <is>
          <t>INTERIM generation share (E0; engineer model later)</t>
        </is>
      </c>
      <c r="D19" s="14" t="n">
        <v>3458</v>
      </c>
      <c r="E19" s="14" t="n">
        <v>0.06676117154515708</v>
      </c>
      <c r="F19" s="14" t="n">
        <v>0.08118755958463496</v>
      </c>
      <c r="G19" s="14" t="n">
        <v>0.07098653982457612</v>
      </c>
      <c r="H19" s="14" t="n">
        <v>0.07090922212490061</v>
      </c>
      <c r="I19" s="14" t="n">
        <v>0.07159957999939252</v>
      </c>
      <c r="J19" s="14" t="n">
        <v>0.07315245464500451</v>
      </c>
      <c r="K19" s="14" t="n">
        <v>0.07414595195071309</v>
      </c>
      <c r="L19" s="14" t="n">
        <v>0.07578452792425594</v>
      </c>
      <c r="M19" s="14" t="n">
        <v>0.07734899571360465</v>
      </c>
      <c r="N19" s="14" t="n">
        <v>0.07853657396948778</v>
      </c>
      <c r="O19" s="14" t="n">
        <v>0.07980470207065453</v>
      </c>
      <c r="P19" s="14" t="n">
        <v>0.08095868868973431</v>
      </c>
      <c r="Q19" s="14" t="n">
        <v>0.08210779489994169</v>
      </c>
      <c r="R19" s="14" t="n">
        <v>0.08321178937775207</v>
      </c>
      <c r="S19" s="14" t="n">
        <v>0.08428377608999853</v>
      </c>
      <c r="T19" s="14" t="n">
        <v>0.08531834101438682</v>
      </c>
      <c r="U19" s="14" t="n">
        <v>0.0863149443575071</v>
      </c>
      <c r="V19" s="14" t="n">
        <v>0.08727468849684292</v>
      </c>
      <c r="W19" s="14" t="n">
        <v>0.08817364107586495</v>
      </c>
    </row>
    <row r="20">
      <c r="A20" s="14" t="inlineStr">
        <is>
          <t>gns|ore</t>
        </is>
      </c>
      <c r="B20" s="14" t="inlineStr">
        <is>
          <t>share</t>
        </is>
      </c>
      <c r="C20" s="14" t="inlineStr">
        <is>
          <t>INTERIM generation share (E0; engineer model later)</t>
        </is>
      </c>
      <c r="D20" s="14" t="n">
        <v>3459</v>
      </c>
      <c r="E20" s="14" t="n">
        <v>0</v>
      </c>
      <c r="F20" s="14" t="n">
        <v>0</v>
      </c>
      <c r="G20" s="14" t="n">
        <v>0</v>
      </c>
      <c r="H20" s="14" t="n">
        <v>0</v>
      </c>
      <c r="I20" s="14" t="n">
        <v>0</v>
      </c>
      <c r="J20" s="14" t="n">
        <v>0</v>
      </c>
      <c r="K20" s="14" t="n">
        <v>0</v>
      </c>
      <c r="L20" s="14" t="n">
        <v>0</v>
      </c>
      <c r="M20" s="14" t="n">
        <v>0</v>
      </c>
      <c r="N20" s="14" t="n">
        <v>0</v>
      </c>
      <c r="O20" s="14" t="n">
        <v>0</v>
      </c>
      <c r="P20" s="14" t="n">
        <v>0</v>
      </c>
      <c r="Q20" s="14" t="n">
        <v>0</v>
      </c>
      <c r="R20" s="14" t="n">
        <v>0</v>
      </c>
      <c r="S20" s="14" t="n">
        <v>0</v>
      </c>
      <c r="T20" s="14" t="n">
        <v>0</v>
      </c>
      <c r="U20" s="14" t="n">
        <v>0</v>
      </c>
      <c r="V20" s="14" t="n">
        <v>0</v>
      </c>
      <c r="W20" s="14" t="n">
        <v>0</v>
      </c>
    </row>
    <row r="21">
      <c r="A21" s="14" t="inlineStr">
        <is>
          <t>gns|bio</t>
        </is>
      </c>
      <c r="B21" s="14" t="inlineStr">
        <is>
          <t>share</t>
        </is>
      </c>
      <c r="C21" s="14" t="inlineStr">
        <is>
          <t>INTERIM generation share (E0; engineer model later)</t>
        </is>
      </c>
      <c r="D21" s="14" t="n">
        <v>3460</v>
      </c>
      <c r="E21" s="14" t="n">
        <v>0</v>
      </c>
      <c r="F21" s="14" t="n">
        <v>0</v>
      </c>
      <c r="G21" s="14" t="n">
        <v>0</v>
      </c>
      <c r="H21" s="14" t="n">
        <v>0</v>
      </c>
      <c r="I21" s="14" t="n">
        <v>0</v>
      </c>
      <c r="J21" s="14" t="n">
        <v>0</v>
      </c>
      <c r="K21" s="14" t="n">
        <v>0</v>
      </c>
      <c r="L21" s="14" t="n">
        <v>0</v>
      </c>
      <c r="M21" s="14" t="n">
        <v>0</v>
      </c>
      <c r="N21" s="14" t="n">
        <v>0</v>
      </c>
      <c r="O21" s="14" t="n">
        <v>0</v>
      </c>
      <c r="P21" s="14" t="n">
        <v>0</v>
      </c>
      <c r="Q21" s="14" t="n">
        <v>0</v>
      </c>
      <c r="R21" s="14" t="n">
        <v>0</v>
      </c>
      <c r="S21" s="14" t="n">
        <v>0</v>
      </c>
      <c r="T21" s="14" t="n">
        <v>0</v>
      </c>
      <c r="U21" s="14" t="n">
        <v>0</v>
      </c>
      <c r="V21" s="14" t="n">
        <v>0</v>
      </c>
      <c r="W21" s="14" t="n">
        <v>0</v>
      </c>
    </row>
    <row r="22">
      <c r="A22" s="14" t="inlineStr">
        <is>
          <t>phi|coa</t>
        </is>
      </c>
      <c r="B22" s="14" t="inlineStr">
        <is>
          <t>share</t>
        </is>
      </c>
      <c r="C22" s="14" t="inlineStr">
        <is>
          <t>INTERIM new investment / remaining capacity (B1; engineer model later)</t>
        </is>
      </c>
      <c r="D22" s="14" t="n">
        <v>3169</v>
      </c>
      <c r="E22" s="14" t="n">
        <v>0</v>
      </c>
      <c r="F22" s="14" t="n">
        <v>0</v>
      </c>
      <c r="G22" s="14" t="n">
        <v>0</v>
      </c>
      <c r="H22" s="14" t="n">
        <v>0</v>
      </c>
      <c r="I22" s="14" t="n">
        <v>0</v>
      </c>
      <c r="J22" s="14" t="n">
        <v>0</v>
      </c>
      <c r="K22" s="14" t="n">
        <v>0</v>
      </c>
      <c r="L22" s="14" t="n">
        <v>0</v>
      </c>
      <c r="M22" s="14" t="n">
        <v>0</v>
      </c>
      <c r="N22" s="14" t="n">
        <v>0</v>
      </c>
      <c r="O22" s="14" t="n">
        <v>0</v>
      </c>
      <c r="P22" s="14" t="n">
        <v>0</v>
      </c>
      <c r="Q22" s="14" t="n">
        <v>0</v>
      </c>
      <c r="R22" s="14" t="n">
        <v>0</v>
      </c>
      <c r="S22" s="14" t="n">
        <v>0</v>
      </c>
      <c r="T22" s="14" t="n">
        <v>0</v>
      </c>
      <c r="U22" s="14" t="n">
        <v>0</v>
      </c>
      <c r="V22" s="14" t="n">
        <v>0</v>
      </c>
      <c r="W22" s="14" t="n">
        <v>0</v>
      </c>
    </row>
    <row r="23">
      <c r="A23" s="14" t="inlineStr">
        <is>
          <t>phi|nga</t>
        </is>
      </c>
      <c r="B23" s="14" t="inlineStr">
        <is>
          <t>share</t>
        </is>
      </c>
      <c r="C23" s="14" t="inlineStr">
        <is>
          <t>INTERIM new investment / remaining capacity (B1; engineer model later)</t>
        </is>
      </c>
      <c r="D23" s="14" t="n">
        <v>3170</v>
      </c>
      <c r="E23" s="14" t="n">
        <v>0.02177924206447861</v>
      </c>
      <c r="F23" s="14" t="n">
        <v>0</v>
      </c>
      <c r="G23" s="14" t="n">
        <v>0.02175340436063199</v>
      </c>
      <c r="H23" s="14" t="n">
        <v>0.04071208058206965</v>
      </c>
      <c r="I23" s="14" t="n">
        <v>0.05033184126600507</v>
      </c>
      <c r="J23" s="14" t="n">
        <v>0.04852130173042906</v>
      </c>
      <c r="K23" s="14" t="n">
        <v>0.05200086823655465</v>
      </c>
      <c r="L23" s="14" t="n">
        <v>0.04802023143862102</v>
      </c>
      <c r="M23" s="14" t="n">
        <v>0.04462827617851663</v>
      </c>
      <c r="N23" s="14" t="n">
        <v>0.04529880126087445</v>
      </c>
      <c r="O23" s="14" t="n">
        <v>0.04486233599737675</v>
      </c>
      <c r="P23" s="14" t="n">
        <v>0.04532839278468018</v>
      </c>
      <c r="Q23" s="14" t="n">
        <v>0.04540289768738368</v>
      </c>
      <c r="R23" s="14" t="n">
        <v>0.0455215659223947</v>
      </c>
      <c r="S23" s="14" t="n">
        <v>0.04557284086929873</v>
      </c>
      <c r="T23" s="14" t="n">
        <v>0.04557193632326573</v>
      </c>
      <c r="U23" s="14" t="n">
        <v>0.04555271174536438</v>
      </c>
      <c r="V23" s="14" t="n">
        <v>0.04518323501982376</v>
      </c>
      <c r="W23" s="14" t="n">
        <v>0.04484110764413537</v>
      </c>
    </row>
    <row r="24">
      <c r="A24" s="14" t="inlineStr">
        <is>
          <t>phi|oop</t>
        </is>
      </c>
      <c r="B24" s="14" t="inlineStr">
        <is>
          <t>share</t>
        </is>
      </c>
      <c r="C24" s="14" t="inlineStr">
        <is>
          <t>INTERIM new investment / remaining capacity (B1; engineer model later)</t>
        </is>
      </c>
      <c r="D24" s="14" t="n">
        <v>3171</v>
      </c>
      <c r="E24" s="14" t="n">
        <v>0.002759989023685943</v>
      </c>
      <c r="F24" s="14" t="n">
        <v>0</v>
      </c>
      <c r="G24" s="14" t="n">
        <v>0.003176829284899703</v>
      </c>
      <c r="H24" s="14" t="n">
        <v>0.006519521005370241</v>
      </c>
      <c r="I24" s="14" t="n">
        <v>0.008652691968870741</v>
      </c>
      <c r="J24" s="14" t="n">
        <v>0.009008705263288128</v>
      </c>
      <c r="K24" s="14" t="n">
        <v>0.01013620370229041</v>
      </c>
      <c r="L24" s="14" t="n">
        <v>0.009808478890172162</v>
      </c>
      <c r="M24" s="14" t="n">
        <v>0.009405393520759956</v>
      </c>
      <c r="N24" s="14" t="n">
        <v>0.009852621813724082</v>
      </c>
      <c r="O24" s="14" t="n">
        <v>0.01006361866994853</v>
      </c>
      <c r="P24" s="14" t="n">
        <v>0.01048759041791988</v>
      </c>
      <c r="Q24" s="14" t="n">
        <v>0.01083190463179739</v>
      </c>
      <c r="R24" s="14" t="n">
        <v>0.01119563101761289</v>
      </c>
      <c r="S24" s="14" t="n">
        <v>0.01155087510751322</v>
      </c>
      <c r="T24" s="14" t="n">
        <v>0.01189953637365505</v>
      </c>
      <c r="U24" s="14" t="n">
        <v>0.01224921061590027</v>
      </c>
      <c r="V24" s="14" t="n">
        <v>0.01250409676581854</v>
      </c>
      <c r="W24" s="14" t="n">
        <v>0.01276329701111422</v>
      </c>
    </row>
    <row r="25">
      <c r="A25" s="14" t="inlineStr">
        <is>
          <t>phi|nuc</t>
        </is>
      </c>
      <c r="B25" s="14" t="inlineStr">
        <is>
          <t>share</t>
        </is>
      </c>
      <c r="C25" s="14" t="inlineStr">
        <is>
          <t>INTERIM new investment / remaining capacity (B1; engineer model later)</t>
        </is>
      </c>
      <c r="D25" s="14" t="n">
        <v>3172</v>
      </c>
      <c r="E25" s="14" t="n">
        <v>0</v>
      </c>
      <c r="F25" s="14" t="n">
        <v>0</v>
      </c>
      <c r="G25" s="14" t="n">
        <v>0</v>
      </c>
      <c r="H25" s="14" t="n">
        <v>0</v>
      </c>
      <c r="I25" s="14" t="n">
        <v>0</v>
      </c>
      <c r="J25" s="14" t="n">
        <v>0</v>
      </c>
      <c r="K25" s="14" t="n">
        <v>0</v>
      </c>
      <c r="L25" s="14" t="n">
        <v>0</v>
      </c>
      <c r="M25" s="14" t="n">
        <v>0</v>
      </c>
      <c r="N25" s="14" t="n">
        <v>0</v>
      </c>
      <c r="O25" s="14" t="n">
        <v>0</v>
      </c>
      <c r="P25" s="14" t="n">
        <v>0</v>
      </c>
      <c r="Q25" s="14" t="n">
        <v>0</v>
      </c>
      <c r="R25" s="14" t="n">
        <v>0</v>
      </c>
      <c r="S25" s="14" t="n">
        <v>0</v>
      </c>
      <c r="T25" s="14" t="n">
        <v>0</v>
      </c>
      <c r="U25" s="14" t="n">
        <v>0</v>
      </c>
      <c r="V25" s="14" t="n">
        <v>0</v>
      </c>
      <c r="W25" s="14" t="n">
        <v>0</v>
      </c>
    </row>
    <row r="26">
      <c r="A26" s="14" t="inlineStr">
        <is>
          <t>phi|wnd</t>
        </is>
      </c>
      <c r="B26" s="14" t="inlineStr">
        <is>
          <t>share</t>
        </is>
      </c>
      <c r="C26" s="14" t="inlineStr">
        <is>
          <t>INTERIM new investment / remaining capacity (B1; engineer model later)</t>
        </is>
      </c>
      <c r="D26" s="14" t="n">
        <v>3173</v>
      </c>
      <c r="E26" s="14" t="n">
        <v>0.2373808158601266</v>
      </c>
      <c r="F26" s="14" t="n">
        <v>0</v>
      </c>
      <c r="G26" s="14" t="n">
        <v>0.2087555857688856</v>
      </c>
      <c r="H26" s="14" t="n">
        <v>0.290705180343068</v>
      </c>
      <c r="I26" s="14" t="n">
        <v>0.2623075675403365</v>
      </c>
      <c r="J26" s="14" t="n">
        <v>0.2136254985945421</v>
      </c>
      <c r="K26" s="14" t="n">
        <v>0.1930042728611626</v>
      </c>
      <c r="L26" s="14" t="n">
        <v>0.1564233354864429</v>
      </c>
      <c r="M26" s="14" t="n">
        <v>0.1319864815388437</v>
      </c>
      <c r="N26" s="14" t="n">
        <v>0.1221584915524498</v>
      </c>
      <c r="O26" s="14" t="n">
        <v>0.1118930196352996</v>
      </c>
      <c r="P26" s="14" t="n">
        <v>0.1057508334381563</v>
      </c>
      <c r="Q26" s="14" t="n">
        <v>0.09998267431954684</v>
      </c>
      <c r="R26" s="14" t="n">
        <v>0.09536089951515343</v>
      </c>
      <c r="S26" s="14" t="n">
        <v>0.09123069512663397</v>
      </c>
      <c r="T26" s="14" t="n">
        <v>0.08776096377694467</v>
      </c>
      <c r="U26" s="14" t="n">
        <v>0.08475230244714099</v>
      </c>
      <c r="V26" s="14" t="n">
        <v>0.08188733563031196</v>
      </c>
      <c r="W26" s="14" t="n">
        <v>0.07927467368800752</v>
      </c>
    </row>
    <row r="27">
      <c r="A27" s="14" t="inlineStr">
        <is>
          <t>phi|sol</t>
        </is>
      </c>
      <c r="B27" s="14" t="inlineStr">
        <is>
          <t>share</t>
        </is>
      </c>
      <c r="C27" s="14" t="inlineStr">
        <is>
          <t>INTERIM new investment / remaining capacity (B1; engineer model later)</t>
        </is>
      </c>
      <c r="D27" s="14" t="n">
        <v>3174</v>
      </c>
      <c r="E27" s="14" t="n">
        <v>0.1090067446035996</v>
      </c>
      <c r="F27" s="14" t="n">
        <v>0</v>
      </c>
      <c r="G27" s="14" t="n">
        <v>0.1242872861087768</v>
      </c>
      <c r="H27" s="14" t="n">
        <v>0.2136346745960014</v>
      </c>
      <c r="I27" s="14" t="n">
        <v>0.230179205354565</v>
      </c>
      <c r="J27" s="14" t="n">
        <v>0.205536368519609</v>
      </c>
      <c r="K27" s="14" t="n">
        <v>0.2036731482595515</v>
      </c>
      <c r="L27" s="14" t="n">
        <v>0.1792322772755498</v>
      </c>
      <c r="M27" s="14" t="n">
        <v>0.1624463838901574</v>
      </c>
      <c r="N27" s="14" t="n">
        <v>0.1499445213257039</v>
      </c>
      <c r="O27" s="14" t="n">
        <v>0.1373897823637066</v>
      </c>
      <c r="P27" s="14" t="n">
        <v>0.1298114282208419</v>
      </c>
      <c r="Q27" s="14" t="n">
        <v>0.1231472860069232</v>
      </c>
      <c r="R27" s="14" t="n">
        <v>0.1179465325061331</v>
      </c>
      <c r="S27" s="14" t="n">
        <v>0.1132862315980887</v>
      </c>
      <c r="T27" s="14" t="n">
        <v>0.1095547664824364</v>
      </c>
      <c r="U27" s="14" t="n">
        <v>0.1061522408270958</v>
      </c>
      <c r="V27" s="14" t="n">
        <v>0.1052853258699815</v>
      </c>
      <c r="W27" s="14" t="n">
        <v>0.1043462419422632</v>
      </c>
    </row>
    <row r="28">
      <c r="A28" s="14" t="inlineStr">
        <is>
          <t>phi|hyd</t>
        </is>
      </c>
      <c r="B28" s="14" t="inlineStr">
        <is>
          <t>share</t>
        </is>
      </c>
      <c r="C28" s="14" t="inlineStr">
        <is>
          <t>INTERIM new investment / remaining capacity (B1; engineer model later)</t>
        </is>
      </c>
      <c r="D28" s="14" t="n">
        <v>3175</v>
      </c>
      <c r="E28" s="14" t="n">
        <v>0.0306987654773541</v>
      </c>
      <c r="F28" s="14" t="n">
        <v>0</v>
      </c>
      <c r="G28" s="14" t="n">
        <v>0.02823327821477069</v>
      </c>
      <c r="H28" s="14" t="n">
        <v>0.05040061158636656</v>
      </c>
      <c r="I28" s="14" t="n">
        <v>0.05872046209787889</v>
      </c>
      <c r="J28" s="14" t="n">
        <v>0.05514355138933202</v>
      </c>
      <c r="K28" s="14" t="n">
        <v>0.05683666620671878</v>
      </c>
      <c r="L28" s="14" t="n">
        <v>0.05059889219219132</v>
      </c>
      <c r="M28" s="14" t="n">
        <v>0.04541964385992276</v>
      </c>
      <c r="N28" s="14" t="n">
        <v>0.04459803533955711</v>
      </c>
      <c r="O28" s="14" t="n">
        <v>0.04278873759511936</v>
      </c>
      <c r="P28" s="14" t="n">
        <v>0.04194045606070074</v>
      </c>
      <c r="Q28" s="14" t="n">
        <v>0.04080468951095605</v>
      </c>
      <c r="R28" s="14" t="n">
        <v>0.03978530314699595</v>
      </c>
      <c r="S28" s="14" t="n">
        <v>0.038776612224432</v>
      </c>
      <c r="T28" s="14" t="n">
        <v>0.03778897521675062</v>
      </c>
      <c r="U28" s="14" t="n">
        <v>0.03684698451019305</v>
      </c>
      <c r="V28" s="14" t="n">
        <v>0.03568143195158623</v>
      </c>
      <c r="W28" s="14" t="n">
        <v>0.0345979695703798</v>
      </c>
    </row>
    <row r="29">
      <c r="A29" s="14" t="inlineStr">
        <is>
          <t>phi|ore</t>
        </is>
      </c>
      <c r="B29" s="14" t="inlineStr">
        <is>
          <t>share</t>
        </is>
      </c>
      <c r="C29" s="14" t="inlineStr">
        <is>
          <t>INTERIM new investment / remaining capacity (B1; engineer model later)</t>
        </is>
      </c>
      <c r="D29" s="14" t="n">
        <v>3176</v>
      </c>
      <c r="E29" s="14" t="n">
        <v>0</v>
      </c>
      <c r="F29" s="14" t="n">
        <v>0</v>
      </c>
      <c r="G29" s="14" t="n">
        <v>0</v>
      </c>
      <c r="H29" s="14" t="n">
        <v>0</v>
      </c>
      <c r="I29" s="14" t="n">
        <v>0</v>
      </c>
      <c r="J29" s="14" t="n">
        <v>0</v>
      </c>
      <c r="K29" s="14" t="n">
        <v>0</v>
      </c>
      <c r="L29" s="14" t="n">
        <v>0</v>
      </c>
      <c r="M29" s="14" t="n">
        <v>0</v>
      </c>
      <c r="N29" s="14" t="n">
        <v>0</v>
      </c>
      <c r="O29" s="14" t="n">
        <v>0</v>
      </c>
      <c r="P29" s="14" t="n">
        <v>0</v>
      </c>
      <c r="Q29" s="14" t="n">
        <v>0</v>
      </c>
      <c r="R29" s="14" t="n">
        <v>0</v>
      </c>
      <c r="S29" s="14" t="n">
        <v>0</v>
      </c>
      <c r="T29" s="14" t="n">
        <v>0</v>
      </c>
      <c r="U29" s="14" t="n">
        <v>0</v>
      </c>
      <c r="V29" s="14" t="n">
        <v>0</v>
      </c>
      <c r="W29" s="14" t="n">
        <v>0</v>
      </c>
    </row>
    <row r="30">
      <c r="A30" s="14" t="inlineStr">
        <is>
          <t>phi|bio</t>
        </is>
      </c>
      <c r="B30" s="14" t="inlineStr">
        <is>
          <t>share</t>
        </is>
      </c>
      <c r="C30" s="14" t="inlineStr">
        <is>
          <t>INTERIM new investment / remaining capacity (B1; engineer model later)</t>
        </is>
      </c>
      <c r="D30" s="14" t="n">
        <v>3177</v>
      </c>
      <c r="E30" s="14" t="n">
        <v>0</v>
      </c>
      <c r="F30" s="14" t="n">
        <v>0</v>
      </c>
      <c r="G30" s="14" t="n">
        <v>0</v>
      </c>
      <c r="H30" s="14" t="n">
        <v>0</v>
      </c>
      <c r="I30" s="14" t="n">
        <v>0</v>
      </c>
      <c r="J30" s="14" t="n">
        <v>0</v>
      </c>
      <c r="K30" s="14" t="n">
        <v>0</v>
      </c>
      <c r="L30" s="14" t="n">
        <v>0</v>
      </c>
      <c r="M30" s="14" t="n">
        <v>0</v>
      </c>
      <c r="N30" s="14" t="n">
        <v>0</v>
      </c>
      <c r="O30" s="14" t="n">
        <v>0</v>
      </c>
      <c r="P30" s="14" t="n">
        <v>0</v>
      </c>
      <c r="Q30" s="14" t="n">
        <v>0</v>
      </c>
      <c r="R30" s="14" t="n">
        <v>0</v>
      </c>
      <c r="S30" s="14" t="n">
        <v>0</v>
      </c>
      <c r="T30" s="14" t="n">
        <v>0</v>
      </c>
      <c r="U30" s="14" t="n">
        <v>0</v>
      </c>
      <c r="V30" s="14" t="n">
        <v>0</v>
      </c>
      <c r="W30" s="14" t="n">
        <v>0</v>
      </c>
    </row>
    <row r="31">
      <c r="A31" s="14" t="inlineStr">
        <is>
          <t>cbat</t>
        </is>
      </c>
      <c r="B31" s="14" t="inlineStr">
        <is>
          <t>$/kWh storage</t>
        </is>
      </c>
      <c r="C31" s="14" t="inlineStr">
        <is>
          <t>battery capex (J2)</t>
        </is>
      </c>
      <c r="D31" s="14" t="n">
        <v>3887</v>
      </c>
      <c r="E31" s="14" t="n">
        <v>300.61444</v>
      </c>
      <c r="F31" s="14" t="n">
        <v>278.08116</v>
      </c>
      <c r="G31" s="14" t="n">
        <v>255.54788</v>
      </c>
      <c r="H31" s="14" t="n">
        <v>233.0146</v>
      </c>
      <c r="I31" s="14" t="n">
        <v>220.72372</v>
      </c>
      <c r="J31" s="14" t="n">
        <v>208.43284</v>
      </c>
      <c r="K31" s="14" t="n">
        <v>196.14196</v>
      </c>
      <c r="L31" s="14" t="n">
        <v>183.85108</v>
      </c>
      <c r="M31" s="14" t="n">
        <v>171.5602</v>
      </c>
      <c r="N31" s="14" t="n">
        <v>164.90264</v>
      </c>
      <c r="O31" s="14" t="n">
        <v>158.24508</v>
      </c>
      <c r="P31" s="14" t="n">
        <v>151.58752</v>
      </c>
      <c r="Q31" s="14" t="n">
        <v>144.92996</v>
      </c>
      <c r="R31" s="14" t="n">
        <v>138.2724</v>
      </c>
      <c r="S31" s="14" t="n">
        <v>131.920664310954</v>
      </c>
      <c r="T31" s="14" t="n">
        <v>125.8607044662812</v>
      </c>
      <c r="U31" s="14" t="n">
        <v>120.0791173353212</v>
      </c>
      <c r="V31" s="14" t="n">
        <v>114.5631154789283</v>
      </c>
      <c r="W31" s="14" t="n">
        <v>109.300498866822</v>
      </c>
    </row>
    <row r="32">
      <c r="A32" s="14" t="inlineStr">
        <is>
          <t>cint</t>
        </is>
      </c>
      <c r="B32" s="14" t="inlineStr">
        <is>
          <t>$/kW interface</t>
        </is>
      </c>
      <c r="C32" s="14" t="inlineStr">
        <is>
          <t>battery interface capex (J2)</t>
        </is>
      </c>
      <c r="D32" s="14" t="n">
        <v>3888</v>
      </c>
      <c r="E32" s="14" t="n">
        <v>150.30722</v>
      </c>
      <c r="F32" s="14" t="n">
        <v>139.04058</v>
      </c>
      <c r="G32" s="14" t="n">
        <v>127.77394</v>
      </c>
      <c r="H32" s="14" t="n">
        <v>116.5073</v>
      </c>
      <c r="I32" s="14" t="n">
        <v>110.36186</v>
      </c>
      <c r="J32" s="14" t="n">
        <v>104.21642</v>
      </c>
      <c r="K32" s="14" t="n">
        <v>98.07097999999998</v>
      </c>
      <c r="L32" s="14" t="n">
        <v>91.92553999999998</v>
      </c>
      <c r="M32" s="14" t="n">
        <v>85.78009999999999</v>
      </c>
      <c r="N32" s="14" t="n">
        <v>82.45132000000001</v>
      </c>
      <c r="O32" s="14" t="n">
        <v>79.12253999999999</v>
      </c>
      <c r="P32" s="14" t="n">
        <v>75.79375999999999</v>
      </c>
      <c r="Q32" s="14" t="n">
        <v>72.46498</v>
      </c>
      <c r="R32" s="14" t="n">
        <v>69.13619999999999</v>
      </c>
      <c r="S32" s="14" t="n">
        <v>65.960332155477</v>
      </c>
      <c r="T32" s="14" t="n">
        <v>62.93035223314058</v>
      </c>
      <c r="U32" s="14" t="n">
        <v>60.03955866766061</v>
      </c>
      <c r="V32" s="14" t="n">
        <v>57.28155773946416</v>
      </c>
      <c r="W32" s="14" t="n">
        <v>54.65024943341102</v>
      </c>
    </row>
    <row r="33">
      <c r="A33" s="14" t="inlineStr">
        <is>
          <t>obat</t>
        </is>
      </c>
      <c r="B33" s="14" t="inlineStr">
        <is>
          <t>$/kWh storage/y</t>
        </is>
      </c>
      <c r="C33" s="14" t="inlineStr">
        <is>
          <t>battery opex (J2)</t>
        </is>
      </c>
      <c r="D33" s="14" t="n">
        <v>3891</v>
      </c>
      <c r="E33" s="14" t="n">
        <v>9.474219999999999</v>
      </c>
      <c r="F33" s="14" t="n">
        <v>8.449979999999998</v>
      </c>
      <c r="G33" s="14" t="n">
        <v>7.425739999999998</v>
      </c>
      <c r="H33" s="14" t="n">
        <v>6.4015</v>
      </c>
      <c r="I33" s="14" t="n">
        <v>6.081424999999999</v>
      </c>
      <c r="J33" s="14" t="n">
        <v>5.76135</v>
      </c>
      <c r="K33" s="14" t="n">
        <v>5.441275</v>
      </c>
      <c r="L33" s="14" t="n">
        <v>5.1212</v>
      </c>
      <c r="M33" s="14" t="n">
        <v>4.801124999999999</v>
      </c>
      <c r="N33" s="14" t="n">
        <v>4.60908</v>
      </c>
      <c r="O33" s="14" t="n">
        <v>4.417035</v>
      </c>
      <c r="P33" s="14" t="n">
        <v>4.224989999999999</v>
      </c>
      <c r="Q33" s="14" t="n">
        <v>4.032945</v>
      </c>
      <c r="R33" s="14" t="n">
        <v>3.8409</v>
      </c>
      <c r="S33" s="14" t="n">
        <v>3.657999999999999</v>
      </c>
      <c r="T33" s="14" t="n">
        <v>3.483809523809523</v>
      </c>
      <c r="U33" s="14" t="n">
        <v>3.317913832199546</v>
      </c>
      <c r="V33" s="14" t="n">
        <v>3.159917935428139</v>
      </c>
      <c r="W33" s="14" t="n">
        <v>3.009445652788703</v>
      </c>
    </row>
    <row r="34">
      <c r="A34" s="14" t="inlineStr">
        <is>
          <t>cel</t>
        </is>
      </c>
      <c r="B34" s="14" t="inlineStr">
        <is>
          <t>$/kWh produced</t>
        </is>
      </c>
      <c r="C34" s="14" t="inlineStr">
        <is>
          <t>electrolyser cost per marginal unit: capex + fixed + variable opex (J2)</t>
        </is>
      </c>
      <c r="D34" s="14" t="inlineStr">
        <is>
          <t>3900-3902</t>
        </is>
      </c>
      <c r="E34" s="14" t="n">
        <v>0.06986258478136012</v>
      </c>
      <c r="F34" s="14" t="n">
        <v>0.06755526170884672</v>
      </c>
      <c r="G34" s="14" t="n">
        <v>0.06524793863633332</v>
      </c>
      <c r="H34" s="14" t="n">
        <v>0.06294061556381991</v>
      </c>
      <c r="I34" s="14" t="n">
        <v>0.06079086147377671</v>
      </c>
      <c r="J34" s="14" t="n">
        <v>0.05864110738373349</v>
      </c>
      <c r="K34" s="14" t="n">
        <v>0.05649135329369027</v>
      </c>
      <c r="L34" s="14" t="n">
        <v>0.05434159920364706</v>
      </c>
      <c r="M34" s="14" t="n">
        <v>0.05219184511360385</v>
      </c>
      <c r="N34" s="14" t="n">
        <v>0.05056054704134376</v>
      </c>
      <c r="O34" s="14" t="n">
        <v>0.04892924896908368</v>
      </c>
      <c r="P34" s="14" t="n">
        <v>0.04729795089682359</v>
      </c>
      <c r="Q34" s="14" t="n">
        <v>0.0456666528245635</v>
      </c>
      <c r="R34" s="14" t="n">
        <v>0.04403535475230341</v>
      </c>
      <c r="S34" s="14" t="n">
        <v>0.04240791303994026</v>
      </c>
      <c r="T34" s="14" t="n">
        <v>0.04078424003617918</v>
      </c>
      <c r="U34" s="14" t="n">
        <v>0.03916425008215495</v>
      </c>
      <c r="V34" s="14" t="n">
        <v>0.03754785946613697</v>
      </c>
      <c r="W34" s="14" t="n">
        <v>0.03593498637926398</v>
      </c>
    </row>
    <row r="35">
      <c r="A35" s="14" t="inlineStr">
        <is>
          <t>cons|res</t>
        </is>
      </c>
      <c r="B35" s="14" t="inlineStr">
        <is>
          <t>GWh</t>
        </is>
      </c>
      <c r="C35" s="14" t="inlineStr">
        <is>
          <t>INTERIM residential electricity consumption (G1; demand later)</t>
        </is>
      </c>
      <c r="D35" s="14" t="n">
        <v>3621</v>
      </c>
      <c r="E35" s="14" t="n">
        <v>74224.31682942697</v>
      </c>
      <c r="F35" s="14" t="n">
        <v>62630.50817415343</v>
      </c>
      <c r="G35" s="14" t="n">
        <v>71628.97429994625</v>
      </c>
      <c r="H35" s="14" t="n">
        <v>75063.82373296433</v>
      </c>
      <c r="I35" s="14" t="n">
        <v>78274.18444911498</v>
      </c>
      <c r="J35" s="14" t="n">
        <v>81383.97527107692</v>
      </c>
      <c r="K35" s="14" t="n">
        <v>84970.74060471391</v>
      </c>
      <c r="L35" s="14" t="n">
        <v>88137.11656994425</v>
      </c>
      <c r="M35" s="14" t="n">
        <v>90952.12913188865</v>
      </c>
      <c r="N35" s="14" t="n">
        <v>93833.78730346289</v>
      </c>
      <c r="O35" s="14" t="n">
        <v>96648.92068449162</v>
      </c>
      <c r="P35" s="14" t="n">
        <v>99525.3412575822</v>
      </c>
      <c r="Q35" s="14" t="n">
        <v>102423.6544202417</v>
      </c>
      <c r="R35" s="14" t="n">
        <v>105359.262670874</v>
      </c>
      <c r="S35" s="14" t="n">
        <v>108324.1927034557</v>
      </c>
      <c r="T35" s="14" t="n">
        <v>111322.5125974707</v>
      </c>
      <c r="U35" s="14" t="n">
        <v>114353.4980717866</v>
      </c>
      <c r="V35" s="14" t="n">
        <v>117417.3576819652</v>
      </c>
      <c r="W35" s="14" t="n">
        <v>120515.1896677537</v>
      </c>
    </row>
    <row r="36">
      <c r="A36" s="14" t="inlineStr">
        <is>
          <t>cons|ind</t>
        </is>
      </c>
      <c r="B36" s="14" t="inlineStr">
        <is>
          <t>GWh</t>
        </is>
      </c>
      <c r="C36" s="14" t="inlineStr">
        <is>
          <t>INTERIM industrial electricity consumption (G2; demand later)</t>
        </is>
      </c>
      <c r="D36" s="14" t="n">
        <v>3650</v>
      </c>
      <c r="E36" s="14" t="n">
        <v>105990.9045658371</v>
      </c>
      <c r="F36" s="14" t="n">
        <v>90255.29738483479</v>
      </c>
      <c r="G36" s="14" t="n">
        <v>103227.0685377409</v>
      </c>
      <c r="H36" s="14" t="n">
        <v>105068.6069324859</v>
      </c>
      <c r="I36" s="14" t="n">
        <v>109589.8866726788</v>
      </c>
      <c r="J36" s="14" t="n">
        <v>113962.9963304375</v>
      </c>
      <c r="K36" s="14" t="n">
        <v>119006.780489168</v>
      </c>
      <c r="L36" s="14" t="n">
        <v>123456.3708035829</v>
      </c>
      <c r="M36" s="14" t="n">
        <v>127410.5593444576</v>
      </c>
      <c r="N36" s="14" t="n">
        <v>131459.7153188661</v>
      </c>
      <c r="O36" s="14" t="n">
        <v>135414.135980835</v>
      </c>
      <c r="P36" s="14" t="n">
        <v>139455.5761480615</v>
      </c>
      <c r="Q36" s="14" t="n">
        <v>143528.0286217066</v>
      </c>
      <c r="R36" s="14" t="n">
        <v>147653.4131132153</v>
      </c>
      <c r="S36" s="14" t="n">
        <v>151820.402377902</v>
      </c>
      <c r="T36" s="14" t="n">
        <v>156034.7958962291</v>
      </c>
      <c r="U36" s="14" t="n">
        <v>160295.5759304575</v>
      </c>
      <c r="V36" s="14" t="n">
        <v>164603.0512157792</v>
      </c>
      <c r="W36" s="14" t="n">
        <v>168958.7961352686</v>
      </c>
    </row>
  </sheetData>
  <pageMargins left="0.75" right="0.75" top="1" bottom="1" header="0.5" footer="0.5"/>
</worksheet>
</file>

<file path=xl/worksheets/sheet27.xml><?xml version="1.0" encoding="utf-8"?>
<worksheet xmlns="http://schemas.openxmlformats.org/spreadsheetml/2006/main">
  <sheetPr codeName="Sheet27">
    <outlinePr summaryBelow="1" summaryRight="1"/>
    <pageSetUpPr/>
  </sheetPr>
  <dimension ref="A1:E12"/>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extract_power_v0_1.py: legacy Mitigation rows 3596-3883</t>
        </is>
      </c>
    </row>
    <row r="2">
      <c r="A2" s="2" t="inlineStr">
        <is>
          <t>Power parameters: transmission and distribution, pass-through, storage</t>
        </is>
      </c>
      <c r="B2" s="3" t="n"/>
      <c r="C2" s="3" t="n"/>
      <c r="D2" s="3" t="n"/>
      <c r="E2" s="3" t="n"/>
    </row>
    <row r="3">
      <c r="A3" s="73" t="inlineStr">
        <is>
          <t>key</t>
        </is>
      </c>
      <c r="B3" s="73" t="inlineStr">
        <is>
          <t>value</t>
        </is>
      </c>
      <c r="C3" s="73" t="inlineStr">
        <is>
          <t>unit</t>
        </is>
      </c>
      <c r="D3" s="73" t="inlineStr">
        <is>
          <t>description</t>
        </is>
      </c>
      <c r="E3" s="73" t="inlineStr">
        <is>
          <t>legacy_row</t>
        </is>
      </c>
    </row>
    <row r="4">
      <c r="A4" s="14" t="inlineStr">
        <is>
          <t>tmc|res</t>
        </is>
      </c>
      <c r="B4" s="14" t="n">
        <v>0.04</v>
      </c>
      <c r="C4" s="14" t="inlineStr">
        <is>
          <t>$/kWh</t>
        </is>
      </c>
      <c r="D4" s="14" t="inlineStr">
        <is>
          <t>transmission and distribution, residential (G1)</t>
        </is>
      </c>
      <c r="E4" s="14" t="n">
        <v>3599</v>
      </c>
    </row>
    <row r="5">
      <c r="A5" s="14" t="inlineStr">
        <is>
          <t>tmc|ind</t>
        </is>
      </c>
      <c r="B5" s="14" t="n">
        <v>0.015</v>
      </c>
      <c r="C5" s="14" t="inlineStr">
        <is>
          <t>$/kWh</t>
        </is>
      </c>
      <c r="D5" s="14" t="inlineStr">
        <is>
          <t>transmission and distribution, industrial (G2)</t>
        </is>
      </c>
      <c r="E5" s="14" t="n">
        <v>3628</v>
      </c>
    </row>
    <row r="6">
      <c r="A6" s="14" t="inlineStr">
        <is>
          <t>pass</t>
        </is>
      </c>
      <c r="B6" s="14" t="n">
        <v>1</v>
      </c>
      <c r="C6" s="14" t="inlineStr">
        <is>
          <t>share</t>
        </is>
      </c>
      <c r="D6" s="14" t="inlineStr">
        <is>
          <t>pass-through of supply-cost changes to end users (G1)</t>
        </is>
      </c>
      <c r="E6" s="14" t="n">
        <v>3596</v>
      </c>
    </row>
    <row r="7">
      <c r="A7" s="14" t="inlineStr">
        <is>
          <t>gen_per_cons</t>
        </is>
      </c>
      <c r="B7" s="14" t="n">
        <v>1.221168676519317</v>
      </c>
      <c r="C7" s="14" t="inlineStr">
        <is>
          <t>ratio</t>
        </is>
      </c>
      <c r="D7" s="14" t="inlineStr">
        <is>
          <t>generation / final consumption (H2, base year)</t>
        </is>
      </c>
      <c r="E7" s="14" t="n">
        <v>3723</v>
      </c>
    </row>
    <row r="8">
      <c r="A8" s="14" t="inlineStr">
        <is>
          <t>dlf_ren</t>
        </is>
      </c>
      <c r="B8" s="14" t="n">
        <v>8.435036725735763</v>
      </c>
      <c r="C8" s="14" t="inlineStr">
        <is>
          <t>years</t>
        </is>
      </c>
      <c r="D8" s="14" t="inlineStr">
        <is>
          <t>discounted lifetime of renewables (J2)</t>
        </is>
      </c>
      <c r="E8" s="14" t="n">
        <v>3883</v>
      </c>
    </row>
    <row r="9">
      <c r="A9" s="14" t="inlineStr">
        <is>
          <t>st_alloc</t>
        </is>
      </c>
      <c r="B9" s="14" t="n">
        <v>1</v>
      </c>
      <c r="C9" s="14" t="inlineStr">
        <is>
          <t>share</t>
        </is>
      </c>
      <c r="D9" s="14" t="inlineStr">
        <is>
          <t>allocation of short-term storage cost to VRE (J1)</t>
        </is>
      </c>
      <c r="E9" s="14" t="n">
        <v>3871</v>
      </c>
    </row>
    <row r="10">
      <c r="A10" s="14" t="inlineStr">
        <is>
          <t>st_marg_hours</t>
        </is>
      </c>
      <c r="B10" s="14" t="n">
        <v>18</v>
      </c>
      <c r="C10" s="14" t="inlineStr">
        <is>
          <t>hours</t>
        </is>
      </c>
      <c r="D10" s="14" t="inlineStr">
        <is>
          <t>marginal hours of short-term storage per unit VRE (J1)</t>
        </is>
      </c>
      <c r="E10" s="14" t="n">
        <v>3873</v>
      </c>
    </row>
    <row r="11">
      <c r="A11" s="14" t="inlineStr">
        <is>
          <t>st_ratio</t>
        </is>
      </c>
      <c r="B11" s="14" t="n">
        <v>2</v>
      </c>
      <c r="C11" s="14" t="inlineStr">
        <is>
          <t>hours</t>
        </is>
      </c>
      <c r="D11" s="14" t="inlineStr">
        <is>
          <t>kWh storage per kW interface (J1)</t>
        </is>
      </c>
      <c r="E11" s="14" t="n">
        <v>3874</v>
      </c>
    </row>
    <row r="12">
      <c r="A12" s="14" t="inlineStr">
        <is>
          <t>lt_start</t>
        </is>
      </c>
      <c r="B12" s="14" t="n">
        <v>0.75</v>
      </c>
      <c r="C12" s="14" t="inlineStr">
        <is>
          <t>share</t>
        </is>
      </c>
      <c r="D12" s="14" t="inlineStr">
        <is>
          <t>VRE share where long-term storage starts (J1)</t>
        </is>
      </c>
      <c r="E12" s="14" t="n">
        <v>3877</v>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2026-10-10T13:19:49Z</dcterms:created>
  <dcterms:modified xmlns:dcterms="http://purl.org/dc/terms/" xmlns:xsi="http://www.w3.org/2001/XMLSchema-instance" xsi:type="dcterms:W3CDTF">2026-10-10T13:25:02Z</dcterms:modified>
</cp:coreProperties>
</file>